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hidePivotFieldList="1"/>
  <mc:AlternateContent xmlns:mc="http://schemas.openxmlformats.org/markup-compatibility/2006">
    <mc:Choice Requires="x15">
      <x15ac:absPath xmlns:x15ac="http://schemas.microsoft.com/office/spreadsheetml/2010/11/ac" url="/Users/surjo/Downloads/"/>
    </mc:Choice>
  </mc:AlternateContent>
  <xr:revisionPtr revIDLastSave="0" documentId="8_{26A21C88-BFE9-2C4F-9188-2F60E3963E9E}" xr6:coauthVersionLast="47" xr6:coauthVersionMax="47" xr10:uidLastSave="{00000000-0000-0000-0000-000000000000}"/>
  <bookViews>
    <workbookView xWindow="-40" yWindow="660" windowWidth="30240" windowHeight="18980" tabRatio="500" xr2:uid="{00000000-000D-0000-FFFF-FFFF00000000}"/>
  </bookViews>
  <sheets>
    <sheet name="README" sheetId="1" r:id="rId1"/>
    <sheet name="Raw Data" sheetId="2" r:id="rId2"/>
    <sheet name="Data Cleaning Log" sheetId="3" r:id="rId3"/>
    <sheet name="Summary - Profitability" sheetId="4" r:id="rId4"/>
    <sheet name="Summary - Sales Trends" sheetId="5" r:id="rId5"/>
    <sheet name="Summary - Customers" sheetId="6" r:id="rId6"/>
    <sheet name="Summary - Operations" sheetId="7" r:id="rId7"/>
    <sheet name="Dashboard" sheetId="8" r:id="rId8"/>
    <sheet name="Insights &amp; Recommendations" sheetId="9" r:id="rId9"/>
  </sheets>
  <definedNames>
    <definedName name="nCategory">'Raw Data'!$O$2:$O$9995</definedName>
    <definedName name="nCategory_Disc">'Raw Data'!$T$2:$T$9995</definedName>
    <definedName name="nCategory_P">'Raw Data'!$U$2:$U$9995</definedName>
    <definedName name="nCategory_S">'Raw Data'!$R$2:$R$9995</definedName>
    <definedName name="nCustomerID">'Raw Data'!$F$2:$F$9995</definedName>
    <definedName name="nCustomerName">'Raw Data'!$G$2:$G$9995</definedName>
    <definedName name="nCustomerName_P">'Raw Data'!$U$2:$U$9995</definedName>
    <definedName name="nCustomerName_S">'Raw Data'!$R$2:$R$9995</definedName>
    <definedName name="nDiscount">'Raw Data'!$T$2:$T$9995</definedName>
    <definedName name="nDiscountBucket">'Raw Data'!$Z$2:$Z$9995</definedName>
    <definedName name="nDiscountBucket_Disc">'Raw Data'!$T$2:$T$9995</definedName>
    <definedName name="nDiscountBucket_P">'Raw Data'!$U$2:$U$9995</definedName>
    <definedName name="nDiscountBucket_S">'Raw Data'!$R$2:$R$9995</definedName>
    <definedName name="nIsFirstCustomerLine">'Raw Data'!$AB$2:$AB$9995</definedName>
    <definedName name="nIsFirstOrderLine">'Raw Data'!$AA$2:$AA$9995</definedName>
    <definedName name="nOrderDate">'Raw Data'!$C$2:$C$9995</definedName>
    <definedName name="nOrderID">'Raw Data'!$B$2:$B$9995</definedName>
    <definedName name="nOrderMonth">'Raw Data'!$X$2:$X$9995</definedName>
    <definedName name="nOrderYear">'Raw Data'!$W$2:$W$9995</definedName>
    <definedName name="nProfit">'Raw Data'!$U$2:$U$9995</definedName>
    <definedName name="nProfitMargin">'Raw Data'!$V$2:$V$9995</definedName>
    <definedName name="nQuantity">'Raw Data'!$S$2:$S$9995</definedName>
    <definedName name="nRegion">'Raw Data'!$M$2:$M$9995</definedName>
    <definedName name="nRegion_Disc">'Raw Data'!$T$2:$T$9995</definedName>
    <definedName name="nRegion_P">'Raw Data'!$U$2:$U$9995</definedName>
    <definedName name="nRegion_S">'Raw Data'!$R$2:$R$9995</definedName>
    <definedName name="nSales">'Raw Data'!$R$2:$R$9995</definedName>
    <definedName name="nSegment">'Raw Data'!$H$2:$H$9995</definedName>
    <definedName name="nSegment_P">'Raw Data'!$U$2:$U$9995</definedName>
    <definedName name="nSegment_S">'Raw Data'!$R$2:$R$9995</definedName>
    <definedName name="nShipDays">'Raw Data'!$Y$2:$Y$9995</definedName>
    <definedName name="nShipMode">'Raw Data'!$E$2:$E$9995</definedName>
    <definedName name="nState">'Raw Data'!$K$2:$K$9995</definedName>
    <definedName name="nState_Disc">'Raw Data'!$T$2:$T$9995</definedName>
    <definedName name="nState_P">'Raw Data'!$U$2:$U$9995</definedName>
    <definedName name="nState_S">'Raw Data'!$R$2:$R$9995</definedName>
    <definedName name="nSubCategory">'Raw Data'!$P$2:$P$9995</definedName>
    <definedName name="nSubCategory_Disc">'Raw Data'!$T$2:$T$9995</definedName>
    <definedName name="nSubCategory_P">'Raw Data'!$U$2:$U$9995</definedName>
    <definedName name="nSubCategory_S">'Raw Data'!$R$2:$R$9995</definedName>
    <definedName name="_xlnm.Print_Titles" localSheetId="1">'Raw Data'!$1:$1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18" i="7" l="1"/>
  <c r="E18" i="7"/>
  <c r="F17" i="7"/>
  <c r="E17" i="7"/>
  <c r="F16" i="7"/>
  <c r="E16" i="7"/>
  <c r="F15" i="7"/>
  <c r="E15" i="7"/>
  <c r="F10" i="7"/>
  <c r="G10" i="7" s="1"/>
  <c r="E10" i="7"/>
  <c r="F9" i="7"/>
  <c r="G9" i="7" s="1"/>
  <c r="E9" i="7"/>
  <c r="F8" i="7"/>
  <c r="G8" i="7" s="1"/>
  <c r="E8" i="7"/>
  <c r="F7" i="7"/>
  <c r="G7" i="7" s="1"/>
  <c r="E7" i="7"/>
  <c r="B825" i="6"/>
  <c r="B824" i="6"/>
  <c r="B823" i="6"/>
  <c r="B822" i="6"/>
  <c r="B821" i="6"/>
  <c r="B820" i="6"/>
  <c r="B819" i="6"/>
  <c r="B818" i="6"/>
  <c r="B817" i="6"/>
  <c r="B816" i="6"/>
  <c r="B815" i="6"/>
  <c r="B814" i="6"/>
  <c r="B813" i="6"/>
  <c r="B812" i="6"/>
  <c r="B811" i="6"/>
  <c r="F806" i="6"/>
  <c r="E806" i="6"/>
  <c r="C806" i="6"/>
  <c r="F805" i="6"/>
  <c r="E805" i="6"/>
  <c r="C805" i="6"/>
  <c r="F804" i="6"/>
  <c r="E804" i="6"/>
  <c r="C804" i="6"/>
  <c r="F803" i="6"/>
  <c r="E803" i="6"/>
  <c r="C803" i="6"/>
  <c r="F802" i="6"/>
  <c r="E802" i="6"/>
  <c r="C802" i="6"/>
  <c r="F801" i="6"/>
  <c r="E801" i="6"/>
  <c r="C801" i="6"/>
  <c r="F800" i="6"/>
  <c r="E800" i="6"/>
  <c r="C800" i="6"/>
  <c r="F799" i="6"/>
  <c r="E799" i="6"/>
  <c r="C799" i="6"/>
  <c r="F798" i="6"/>
  <c r="E798" i="6"/>
  <c r="C798" i="6"/>
  <c r="F797" i="6"/>
  <c r="E797" i="6"/>
  <c r="C797" i="6"/>
  <c r="F796" i="6"/>
  <c r="E796" i="6"/>
  <c r="C796" i="6"/>
  <c r="F795" i="6"/>
  <c r="E795" i="6"/>
  <c r="C795" i="6"/>
  <c r="F794" i="6"/>
  <c r="E794" i="6"/>
  <c r="C794" i="6"/>
  <c r="F793" i="6"/>
  <c r="E793" i="6"/>
  <c r="C793" i="6"/>
  <c r="F792" i="6"/>
  <c r="E792" i="6"/>
  <c r="C792" i="6"/>
  <c r="F791" i="6"/>
  <c r="E791" i="6"/>
  <c r="C791" i="6"/>
  <c r="F790" i="6"/>
  <c r="E790" i="6"/>
  <c r="C790" i="6"/>
  <c r="F789" i="6"/>
  <c r="E789" i="6"/>
  <c r="C789" i="6"/>
  <c r="F788" i="6"/>
  <c r="E788" i="6"/>
  <c r="C788" i="6"/>
  <c r="F787" i="6"/>
  <c r="E787" i="6"/>
  <c r="C787" i="6"/>
  <c r="F786" i="6"/>
  <c r="E786" i="6"/>
  <c r="C786" i="6"/>
  <c r="F785" i="6"/>
  <c r="E785" i="6"/>
  <c r="C785" i="6"/>
  <c r="F784" i="6"/>
  <c r="E784" i="6"/>
  <c r="C784" i="6"/>
  <c r="F783" i="6"/>
  <c r="E783" i="6"/>
  <c r="C783" i="6"/>
  <c r="F782" i="6"/>
  <c r="E782" i="6"/>
  <c r="C782" i="6"/>
  <c r="F781" i="6"/>
  <c r="E781" i="6"/>
  <c r="C781" i="6"/>
  <c r="F780" i="6"/>
  <c r="E780" i="6"/>
  <c r="C780" i="6"/>
  <c r="F779" i="6"/>
  <c r="E779" i="6"/>
  <c r="C779" i="6"/>
  <c r="F778" i="6"/>
  <c r="E778" i="6"/>
  <c r="C778" i="6"/>
  <c r="F777" i="6"/>
  <c r="E777" i="6"/>
  <c r="C777" i="6"/>
  <c r="F776" i="6"/>
  <c r="E776" i="6"/>
  <c r="C776" i="6"/>
  <c r="F775" i="6"/>
  <c r="E775" i="6"/>
  <c r="C775" i="6"/>
  <c r="F774" i="6"/>
  <c r="E774" i="6"/>
  <c r="C774" i="6"/>
  <c r="F773" i="6"/>
  <c r="E773" i="6"/>
  <c r="C773" i="6"/>
  <c r="F772" i="6"/>
  <c r="F821" i="6" s="1"/>
  <c r="E772" i="6"/>
  <c r="E821" i="6" s="1"/>
  <c r="C772" i="6"/>
  <c r="C821" i="6" s="1"/>
  <c r="F771" i="6"/>
  <c r="F816" i="6" s="1"/>
  <c r="E771" i="6"/>
  <c r="E816" i="6" s="1"/>
  <c r="C771" i="6"/>
  <c r="C816" i="6" s="1"/>
  <c r="F770" i="6"/>
  <c r="E770" i="6"/>
  <c r="C770" i="6"/>
  <c r="F769" i="6"/>
  <c r="E769" i="6"/>
  <c r="C769" i="6"/>
  <c r="F768" i="6"/>
  <c r="E768" i="6"/>
  <c r="C768" i="6"/>
  <c r="F767" i="6"/>
  <c r="E767" i="6"/>
  <c r="C767" i="6"/>
  <c r="F766" i="6"/>
  <c r="E766" i="6"/>
  <c r="C766" i="6"/>
  <c r="F765" i="6"/>
  <c r="E765" i="6"/>
  <c r="C765" i="6"/>
  <c r="F764" i="6"/>
  <c r="E764" i="6"/>
  <c r="C764" i="6"/>
  <c r="F763" i="6"/>
  <c r="E763" i="6"/>
  <c r="C763" i="6"/>
  <c r="F762" i="6"/>
  <c r="E762" i="6"/>
  <c r="C762" i="6"/>
  <c r="F761" i="6"/>
  <c r="E761" i="6"/>
  <c r="C761" i="6"/>
  <c r="F760" i="6"/>
  <c r="E760" i="6"/>
  <c r="C760" i="6"/>
  <c r="F759" i="6"/>
  <c r="E759" i="6"/>
  <c r="C759" i="6"/>
  <c r="F758" i="6"/>
  <c r="E758" i="6"/>
  <c r="C758" i="6"/>
  <c r="F757" i="6"/>
  <c r="E757" i="6"/>
  <c r="C757" i="6"/>
  <c r="F756" i="6"/>
  <c r="E756" i="6"/>
  <c r="C756" i="6"/>
  <c r="F755" i="6"/>
  <c r="E755" i="6"/>
  <c r="C755" i="6"/>
  <c r="F754" i="6"/>
  <c r="E754" i="6"/>
  <c r="C754" i="6"/>
  <c r="F753" i="6"/>
  <c r="E753" i="6"/>
  <c r="C753" i="6"/>
  <c r="F752" i="6"/>
  <c r="E752" i="6"/>
  <c r="C752" i="6"/>
  <c r="F751" i="6"/>
  <c r="E751" i="6"/>
  <c r="C751" i="6"/>
  <c r="F750" i="6"/>
  <c r="E750" i="6"/>
  <c r="C750" i="6"/>
  <c r="F749" i="6"/>
  <c r="E749" i="6"/>
  <c r="C749" i="6"/>
  <c r="F748" i="6"/>
  <c r="E748" i="6"/>
  <c r="C748" i="6"/>
  <c r="F747" i="6"/>
  <c r="E747" i="6"/>
  <c r="C747" i="6"/>
  <c r="F746" i="6"/>
  <c r="E746" i="6"/>
  <c r="C746" i="6"/>
  <c r="F745" i="6"/>
  <c r="E745" i="6"/>
  <c r="C745" i="6"/>
  <c r="F744" i="6"/>
  <c r="F811" i="6" s="1"/>
  <c r="E744" i="6"/>
  <c r="E811" i="6" s="1"/>
  <c r="C744" i="6"/>
  <c r="C811" i="6" s="1"/>
  <c r="F743" i="6"/>
  <c r="E743" i="6"/>
  <c r="C743" i="6"/>
  <c r="F742" i="6"/>
  <c r="E742" i="6"/>
  <c r="C742" i="6"/>
  <c r="F741" i="6"/>
  <c r="E741" i="6"/>
  <c r="C741" i="6"/>
  <c r="F740" i="6"/>
  <c r="E740" i="6"/>
  <c r="C740" i="6"/>
  <c r="F739" i="6"/>
  <c r="E739" i="6"/>
  <c r="C739" i="6"/>
  <c r="F738" i="6"/>
  <c r="E738" i="6"/>
  <c r="C738" i="6"/>
  <c r="F737" i="6"/>
  <c r="E737" i="6"/>
  <c r="C737" i="6"/>
  <c r="F736" i="6"/>
  <c r="E736" i="6"/>
  <c r="C736" i="6"/>
  <c r="F735" i="6"/>
  <c r="E735" i="6"/>
  <c r="C735" i="6"/>
  <c r="F734" i="6"/>
  <c r="E734" i="6"/>
  <c r="C734" i="6"/>
  <c r="F733" i="6"/>
  <c r="E733" i="6"/>
  <c r="C733" i="6"/>
  <c r="F732" i="6"/>
  <c r="E732" i="6"/>
  <c r="C732" i="6"/>
  <c r="F731" i="6"/>
  <c r="E731" i="6"/>
  <c r="C731" i="6"/>
  <c r="F730" i="6"/>
  <c r="E730" i="6"/>
  <c r="C730" i="6"/>
  <c r="F729" i="6"/>
  <c r="E729" i="6"/>
  <c r="C729" i="6"/>
  <c r="F728" i="6"/>
  <c r="E728" i="6"/>
  <c r="C728" i="6"/>
  <c r="F727" i="6"/>
  <c r="E727" i="6"/>
  <c r="C727" i="6"/>
  <c r="F726" i="6"/>
  <c r="E726" i="6"/>
  <c r="C726" i="6"/>
  <c r="F725" i="6"/>
  <c r="E725" i="6"/>
  <c r="C725" i="6"/>
  <c r="F724" i="6"/>
  <c r="E724" i="6"/>
  <c r="C724" i="6"/>
  <c r="F723" i="6"/>
  <c r="E723" i="6"/>
  <c r="C723" i="6"/>
  <c r="F722" i="6"/>
  <c r="E722" i="6"/>
  <c r="C722" i="6"/>
  <c r="F721" i="6"/>
  <c r="E721" i="6"/>
  <c r="C721" i="6"/>
  <c r="F720" i="6"/>
  <c r="E720" i="6"/>
  <c r="C720" i="6"/>
  <c r="F719" i="6"/>
  <c r="E719" i="6"/>
  <c r="C719" i="6"/>
  <c r="F718" i="6"/>
  <c r="E718" i="6"/>
  <c r="C718" i="6"/>
  <c r="F717" i="6"/>
  <c r="E717" i="6"/>
  <c r="C717" i="6"/>
  <c r="F716" i="6"/>
  <c r="E716" i="6"/>
  <c r="C716" i="6"/>
  <c r="F715" i="6"/>
  <c r="E715" i="6"/>
  <c r="C715" i="6"/>
  <c r="F714" i="6"/>
  <c r="E714" i="6"/>
  <c r="C714" i="6"/>
  <c r="F713" i="6"/>
  <c r="E713" i="6"/>
  <c r="C713" i="6"/>
  <c r="F712" i="6"/>
  <c r="E712" i="6"/>
  <c r="C712" i="6"/>
  <c r="F711" i="6"/>
  <c r="E711" i="6"/>
  <c r="C711" i="6"/>
  <c r="F710" i="6"/>
  <c r="E710" i="6"/>
  <c r="C710" i="6"/>
  <c r="F709" i="6"/>
  <c r="E709" i="6"/>
  <c r="C709" i="6"/>
  <c r="F708" i="6"/>
  <c r="E708" i="6"/>
  <c r="C708" i="6"/>
  <c r="F707" i="6"/>
  <c r="E707" i="6"/>
  <c r="C707" i="6"/>
  <c r="F706" i="6"/>
  <c r="E706" i="6"/>
  <c r="C706" i="6"/>
  <c r="F705" i="6"/>
  <c r="E705" i="6"/>
  <c r="C705" i="6"/>
  <c r="F704" i="6"/>
  <c r="E704" i="6"/>
  <c r="C704" i="6"/>
  <c r="F703" i="6"/>
  <c r="E703" i="6"/>
  <c r="C703" i="6"/>
  <c r="F702" i="6"/>
  <c r="E702" i="6"/>
  <c r="C702" i="6"/>
  <c r="F701" i="6"/>
  <c r="E701" i="6"/>
  <c r="C701" i="6"/>
  <c r="F700" i="6"/>
  <c r="E700" i="6"/>
  <c r="C700" i="6"/>
  <c r="F699" i="6"/>
  <c r="E699" i="6"/>
  <c r="C699" i="6"/>
  <c r="F698" i="6"/>
  <c r="E698" i="6"/>
  <c r="C698" i="6"/>
  <c r="F697" i="6"/>
  <c r="E697" i="6"/>
  <c r="C697" i="6"/>
  <c r="F696" i="6"/>
  <c r="E696" i="6"/>
  <c r="C696" i="6"/>
  <c r="F695" i="6"/>
  <c r="E695" i="6"/>
  <c r="C695" i="6"/>
  <c r="F694" i="6"/>
  <c r="E694" i="6"/>
  <c r="C694" i="6"/>
  <c r="F693" i="6"/>
  <c r="E693" i="6"/>
  <c r="C693" i="6"/>
  <c r="F692" i="6"/>
  <c r="E692" i="6"/>
  <c r="C692" i="6"/>
  <c r="F691" i="6"/>
  <c r="E691" i="6"/>
  <c r="C691" i="6"/>
  <c r="F690" i="6"/>
  <c r="E690" i="6"/>
  <c r="C690" i="6"/>
  <c r="F689" i="6"/>
  <c r="E689" i="6"/>
  <c r="C689" i="6"/>
  <c r="F688" i="6"/>
  <c r="E688" i="6"/>
  <c r="C688" i="6"/>
  <c r="F687" i="6"/>
  <c r="E687" i="6"/>
  <c r="C687" i="6"/>
  <c r="F686" i="6"/>
  <c r="F823" i="6" s="1"/>
  <c r="E686" i="6"/>
  <c r="E823" i="6" s="1"/>
  <c r="C686" i="6"/>
  <c r="C823" i="6" s="1"/>
  <c r="F685" i="6"/>
  <c r="F813" i="6" s="1"/>
  <c r="E685" i="6"/>
  <c r="E813" i="6" s="1"/>
  <c r="C685" i="6"/>
  <c r="C813" i="6" s="1"/>
  <c r="F684" i="6"/>
  <c r="E684" i="6"/>
  <c r="C684" i="6"/>
  <c r="F683" i="6"/>
  <c r="E683" i="6"/>
  <c r="C683" i="6"/>
  <c r="F682" i="6"/>
  <c r="E682" i="6"/>
  <c r="C682" i="6"/>
  <c r="F681" i="6"/>
  <c r="E681" i="6"/>
  <c r="C681" i="6"/>
  <c r="F680" i="6"/>
  <c r="E680" i="6"/>
  <c r="C680" i="6"/>
  <c r="F679" i="6"/>
  <c r="E679" i="6"/>
  <c r="C679" i="6"/>
  <c r="F678" i="6"/>
  <c r="E678" i="6"/>
  <c r="C678" i="6"/>
  <c r="F677" i="6"/>
  <c r="E677" i="6"/>
  <c r="C677" i="6"/>
  <c r="F676" i="6"/>
  <c r="E676" i="6"/>
  <c r="C676" i="6"/>
  <c r="F675" i="6"/>
  <c r="E675" i="6"/>
  <c r="C675" i="6"/>
  <c r="F674" i="6"/>
  <c r="E674" i="6"/>
  <c r="C674" i="6"/>
  <c r="F673" i="6"/>
  <c r="E673" i="6"/>
  <c r="C673" i="6"/>
  <c r="F672" i="6"/>
  <c r="E672" i="6"/>
  <c r="C672" i="6"/>
  <c r="F671" i="6"/>
  <c r="E671" i="6"/>
  <c r="C671" i="6"/>
  <c r="F670" i="6"/>
  <c r="E670" i="6"/>
  <c r="C670" i="6"/>
  <c r="F669" i="6"/>
  <c r="E669" i="6"/>
  <c r="C669" i="6"/>
  <c r="F668" i="6"/>
  <c r="E668" i="6"/>
  <c r="C668" i="6"/>
  <c r="F667" i="6"/>
  <c r="E667" i="6"/>
  <c r="C667" i="6"/>
  <c r="F666" i="6"/>
  <c r="E666" i="6"/>
  <c r="C666" i="6"/>
  <c r="F665" i="6"/>
  <c r="E665" i="6"/>
  <c r="C665" i="6"/>
  <c r="F664" i="6"/>
  <c r="E664" i="6"/>
  <c r="C664" i="6"/>
  <c r="F663" i="6"/>
  <c r="E663" i="6"/>
  <c r="C663" i="6"/>
  <c r="F662" i="6"/>
  <c r="E662" i="6"/>
  <c r="C662" i="6"/>
  <c r="F661" i="6"/>
  <c r="E661" i="6"/>
  <c r="C661" i="6"/>
  <c r="F660" i="6"/>
  <c r="E660" i="6"/>
  <c r="C660" i="6"/>
  <c r="F659" i="6"/>
  <c r="E659" i="6"/>
  <c r="C659" i="6"/>
  <c r="F658" i="6"/>
  <c r="E658" i="6"/>
  <c r="C658" i="6"/>
  <c r="F657" i="6"/>
  <c r="E657" i="6"/>
  <c r="C657" i="6"/>
  <c r="F656" i="6"/>
  <c r="E656" i="6"/>
  <c r="C656" i="6"/>
  <c r="F655" i="6"/>
  <c r="E655" i="6"/>
  <c r="C655" i="6"/>
  <c r="F654" i="6"/>
  <c r="E654" i="6"/>
  <c r="C654" i="6"/>
  <c r="F653" i="6"/>
  <c r="E653" i="6"/>
  <c r="C653" i="6"/>
  <c r="F652" i="6"/>
  <c r="E652" i="6"/>
  <c r="C652" i="6"/>
  <c r="F651" i="6"/>
  <c r="E651" i="6"/>
  <c r="C651" i="6"/>
  <c r="F650" i="6"/>
  <c r="E650" i="6"/>
  <c r="C650" i="6"/>
  <c r="F649" i="6"/>
  <c r="E649" i="6"/>
  <c r="C649" i="6"/>
  <c r="F648" i="6"/>
  <c r="E648" i="6"/>
  <c r="C648" i="6"/>
  <c r="F647" i="6"/>
  <c r="E647" i="6"/>
  <c r="C647" i="6"/>
  <c r="F646" i="6"/>
  <c r="E646" i="6"/>
  <c r="C646" i="6"/>
  <c r="F645" i="6"/>
  <c r="E645" i="6"/>
  <c r="C645" i="6"/>
  <c r="F644" i="6"/>
  <c r="E644" i="6"/>
  <c r="C644" i="6"/>
  <c r="F643" i="6"/>
  <c r="E643" i="6"/>
  <c r="C643" i="6"/>
  <c r="F642" i="6"/>
  <c r="E642" i="6"/>
  <c r="C642" i="6"/>
  <c r="F641" i="6"/>
  <c r="E641" i="6"/>
  <c r="C641" i="6"/>
  <c r="F640" i="6"/>
  <c r="E640" i="6"/>
  <c r="C640" i="6"/>
  <c r="F639" i="6"/>
  <c r="E639" i="6"/>
  <c r="C639" i="6"/>
  <c r="F638" i="6"/>
  <c r="E638" i="6"/>
  <c r="C638" i="6"/>
  <c r="F637" i="6"/>
  <c r="E637" i="6"/>
  <c r="C637" i="6"/>
  <c r="F636" i="6"/>
  <c r="F812" i="6" s="1"/>
  <c r="E636" i="6"/>
  <c r="E812" i="6" s="1"/>
  <c r="C636" i="6"/>
  <c r="C812" i="6" s="1"/>
  <c r="F635" i="6"/>
  <c r="E635" i="6"/>
  <c r="C635" i="6"/>
  <c r="F634" i="6"/>
  <c r="E634" i="6"/>
  <c r="C634" i="6"/>
  <c r="F633" i="6"/>
  <c r="E633" i="6"/>
  <c r="C633" i="6"/>
  <c r="F632" i="6"/>
  <c r="E632" i="6"/>
  <c r="C632" i="6"/>
  <c r="F631" i="6"/>
  <c r="E631" i="6"/>
  <c r="C631" i="6"/>
  <c r="F630" i="6"/>
  <c r="E630" i="6"/>
  <c r="C630" i="6"/>
  <c r="F629" i="6"/>
  <c r="E629" i="6"/>
  <c r="C629" i="6"/>
  <c r="F628" i="6"/>
  <c r="E628" i="6"/>
  <c r="C628" i="6"/>
  <c r="F627" i="6"/>
  <c r="E627" i="6"/>
  <c r="C627" i="6"/>
  <c r="F626" i="6"/>
  <c r="E626" i="6"/>
  <c r="C626" i="6"/>
  <c r="F625" i="6"/>
  <c r="E625" i="6"/>
  <c r="C625" i="6"/>
  <c r="F624" i="6"/>
  <c r="E624" i="6"/>
  <c r="C624" i="6"/>
  <c r="F623" i="6"/>
  <c r="E623" i="6"/>
  <c r="C623" i="6"/>
  <c r="F622" i="6"/>
  <c r="E622" i="6"/>
  <c r="C622" i="6"/>
  <c r="F621" i="6"/>
  <c r="E621" i="6"/>
  <c r="C621" i="6"/>
  <c r="F620" i="6"/>
  <c r="E620" i="6"/>
  <c r="C620" i="6"/>
  <c r="F619" i="6"/>
  <c r="E619" i="6"/>
  <c r="C619" i="6"/>
  <c r="F618" i="6"/>
  <c r="E618" i="6"/>
  <c r="C618" i="6"/>
  <c r="F617" i="6"/>
  <c r="E617" i="6"/>
  <c r="C617" i="6"/>
  <c r="F616" i="6"/>
  <c r="E616" i="6"/>
  <c r="C616" i="6"/>
  <c r="F615" i="6"/>
  <c r="E615" i="6"/>
  <c r="C615" i="6"/>
  <c r="F614" i="6"/>
  <c r="E614" i="6"/>
  <c r="C614" i="6"/>
  <c r="F613" i="6"/>
  <c r="E613" i="6"/>
  <c r="C613" i="6"/>
  <c r="F612" i="6"/>
  <c r="E612" i="6"/>
  <c r="C612" i="6"/>
  <c r="F611" i="6"/>
  <c r="E611" i="6"/>
  <c r="C611" i="6"/>
  <c r="F610" i="6"/>
  <c r="E610" i="6"/>
  <c r="C610" i="6"/>
  <c r="F609" i="6"/>
  <c r="E609" i="6"/>
  <c r="C609" i="6"/>
  <c r="F608" i="6"/>
  <c r="E608" i="6"/>
  <c r="C608" i="6"/>
  <c r="F607" i="6"/>
  <c r="E607" i="6"/>
  <c r="C607" i="6"/>
  <c r="F606" i="6"/>
  <c r="E606" i="6"/>
  <c r="C606" i="6"/>
  <c r="F605" i="6"/>
  <c r="E605" i="6"/>
  <c r="C605" i="6"/>
  <c r="F604" i="6"/>
  <c r="E604" i="6"/>
  <c r="C604" i="6"/>
  <c r="F603" i="6"/>
  <c r="E603" i="6"/>
  <c r="C603" i="6"/>
  <c r="F602" i="6"/>
  <c r="E602" i="6"/>
  <c r="C602" i="6"/>
  <c r="F601" i="6"/>
  <c r="E601" i="6"/>
  <c r="C601" i="6"/>
  <c r="F600" i="6"/>
  <c r="E600" i="6"/>
  <c r="C600" i="6"/>
  <c r="F599" i="6"/>
  <c r="E599" i="6"/>
  <c r="C599" i="6"/>
  <c r="F598" i="6"/>
  <c r="E598" i="6"/>
  <c r="C598" i="6"/>
  <c r="F597" i="6"/>
  <c r="E597" i="6"/>
  <c r="C597" i="6"/>
  <c r="F596" i="6"/>
  <c r="E596" i="6"/>
  <c r="C596" i="6"/>
  <c r="F595" i="6"/>
  <c r="E595" i="6"/>
  <c r="C595" i="6"/>
  <c r="F594" i="6"/>
  <c r="E594" i="6"/>
  <c r="C594" i="6"/>
  <c r="F593" i="6"/>
  <c r="E593" i="6"/>
  <c r="C593" i="6"/>
  <c r="F592" i="6"/>
  <c r="E592" i="6"/>
  <c r="C592" i="6"/>
  <c r="F591" i="6"/>
  <c r="E591" i="6"/>
  <c r="C591" i="6"/>
  <c r="F590" i="6"/>
  <c r="E590" i="6"/>
  <c r="C590" i="6"/>
  <c r="F589" i="6"/>
  <c r="E589" i="6"/>
  <c r="C589" i="6"/>
  <c r="F588" i="6"/>
  <c r="E588" i="6"/>
  <c r="C588" i="6"/>
  <c r="F587" i="6"/>
  <c r="E587" i="6"/>
  <c r="C587" i="6"/>
  <c r="F586" i="6"/>
  <c r="E586" i="6"/>
  <c r="C586" i="6"/>
  <c r="F585" i="6"/>
  <c r="E585" i="6"/>
  <c r="C585" i="6"/>
  <c r="F584" i="6"/>
  <c r="E584" i="6"/>
  <c r="C584" i="6"/>
  <c r="F583" i="6"/>
  <c r="E583" i="6"/>
  <c r="C583" i="6"/>
  <c r="F582" i="6"/>
  <c r="E582" i="6"/>
  <c r="C582" i="6"/>
  <c r="F581" i="6"/>
  <c r="E581" i="6"/>
  <c r="C581" i="6"/>
  <c r="F580" i="6"/>
  <c r="E580" i="6"/>
  <c r="C580" i="6"/>
  <c r="F579" i="6"/>
  <c r="E579" i="6"/>
  <c r="C579" i="6"/>
  <c r="F578" i="6"/>
  <c r="E578" i="6"/>
  <c r="C578" i="6"/>
  <c r="F577" i="6"/>
  <c r="E577" i="6"/>
  <c r="C577" i="6"/>
  <c r="F576" i="6"/>
  <c r="E576" i="6"/>
  <c r="C576" i="6"/>
  <c r="F575" i="6"/>
  <c r="F822" i="6" s="1"/>
  <c r="E575" i="6"/>
  <c r="E822" i="6" s="1"/>
  <c r="C575" i="6"/>
  <c r="C822" i="6" s="1"/>
  <c r="F574" i="6"/>
  <c r="E574" i="6"/>
  <c r="C574" i="6"/>
  <c r="F573" i="6"/>
  <c r="E573" i="6"/>
  <c r="C573" i="6"/>
  <c r="F572" i="6"/>
  <c r="E572" i="6"/>
  <c r="C572" i="6"/>
  <c r="F571" i="6"/>
  <c r="E571" i="6"/>
  <c r="C571" i="6"/>
  <c r="F570" i="6"/>
  <c r="E570" i="6"/>
  <c r="C570" i="6"/>
  <c r="F569" i="6"/>
  <c r="E569" i="6"/>
  <c r="C569" i="6"/>
  <c r="F568" i="6"/>
  <c r="E568" i="6"/>
  <c r="C568" i="6"/>
  <c r="F567" i="6"/>
  <c r="E567" i="6"/>
  <c r="C567" i="6"/>
  <c r="F566" i="6"/>
  <c r="E566" i="6"/>
  <c r="C566" i="6"/>
  <c r="F565" i="6"/>
  <c r="E565" i="6"/>
  <c r="C565" i="6"/>
  <c r="F564" i="6"/>
  <c r="E564" i="6"/>
  <c r="C564" i="6"/>
  <c r="F563" i="6"/>
  <c r="E563" i="6"/>
  <c r="C563" i="6"/>
  <c r="F562" i="6"/>
  <c r="E562" i="6"/>
  <c r="C562" i="6"/>
  <c r="F561" i="6"/>
  <c r="E561" i="6"/>
  <c r="C561" i="6"/>
  <c r="F560" i="6"/>
  <c r="E560" i="6"/>
  <c r="C560" i="6"/>
  <c r="F559" i="6"/>
  <c r="E559" i="6"/>
  <c r="C559" i="6"/>
  <c r="F558" i="6"/>
  <c r="E558" i="6"/>
  <c r="C558" i="6"/>
  <c r="F557" i="6"/>
  <c r="E557" i="6"/>
  <c r="C557" i="6"/>
  <c r="F556" i="6"/>
  <c r="E556" i="6"/>
  <c r="C556" i="6"/>
  <c r="F555" i="6"/>
  <c r="E555" i="6"/>
  <c r="C555" i="6"/>
  <c r="F554" i="6"/>
  <c r="E554" i="6"/>
  <c r="C554" i="6"/>
  <c r="F553" i="6"/>
  <c r="E553" i="6"/>
  <c r="C553" i="6"/>
  <c r="F552" i="6"/>
  <c r="E552" i="6"/>
  <c r="C552" i="6"/>
  <c r="F551" i="6"/>
  <c r="E551" i="6"/>
  <c r="C551" i="6"/>
  <c r="F550" i="6"/>
  <c r="E550" i="6"/>
  <c r="C550" i="6"/>
  <c r="F549" i="6"/>
  <c r="E549" i="6"/>
  <c r="C549" i="6"/>
  <c r="F548" i="6"/>
  <c r="E548" i="6"/>
  <c r="C548" i="6"/>
  <c r="F547" i="6"/>
  <c r="E547" i="6"/>
  <c r="C547" i="6"/>
  <c r="F546" i="6"/>
  <c r="E546" i="6"/>
  <c r="C546" i="6"/>
  <c r="F545" i="6"/>
  <c r="E545" i="6"/>
  <c r="C545" i="6"/>
  <c r="F544" i="6"/>
  <c r="E544" i="6"/>
  <c r="C544" i="6"/>
  <c r="F543" i="6"/>
  <c r="E543" i="6"/>
  <c r="C543" i="6"/>
  <c r="F542" i="6"/>
  <c r="E542" i="6"/>
  <c r="C542" i="6"/>
  <c r="F541" i="6"/>
  <c r="E541" i="6"/>
  <c r="C541" i="6"/>
  <c r="F540" i="6"/>
  <c r="E540" i="6"/>
  <c r="C540" i="6"/>
  <c r="F539" i="6"/>
  <c r="E539" i="6"/>
  <c r="C539" i="6"/>
  <c r="F538" i="6"/>
  <c r="E538" i="6"/>
  <c r="C538" i="6"/>
  <c r="F537" i="6"/>
  <c r="E537" i="6"/>
  <c r="C537" i="6"/>
  <c r="F536" i="6"/>
  <c r="E536" i="6"/>
  <c r="C536" i="6"/>
  <c r="F535" i="6"/>
  <c r="E535" i="6"/>
  <c r="C535" i="6"/>
  <c r="F534" i="6"/>
  <c r="E534" i="6"/>
  <c r="C534" i="6"/>
  <c r="F533" i="6"/>
  <c r="E533" i="6"/>
  <c r="C533" i="6"/>
  <c r="F532" i="6"/>
  <c r="E532" i="6"/>
  <c r="C532" i="6"/>
  <c r="F531" i="6"/>
  <c r="E531" i="6"/>
  <c r="C531" i="6"/>
  <c r="F530" i="6"/>
  <c r="E530" i="6"/>
  <c r="C530" i="6"/>
  <c r="F529" i="6"/>
  <c r="E529" i="6"/>
  <c r="C529" i="6"/>
  <c r="F528" i="6"/>
  <c r="E528" i="6"/>
  <c r="C528" i="6"/>
  <c r="F527" i="6"/>
  <c r="E527" i="6"/>
  <c r="C527" i="6"/>
  <c r="F526" i="6"/>
  <c r="E526" i="6"/>
  <c r="C526" i="6"/>
  <c r="F525" i="6"/>
  <c r="E525" i="6"/>
  <c r="C525" i="6"/>
  <c r="F524" i="6"/>
  <c r="E524" i="6"/>
  <c r="C524" i="6"/>
  <c r="F523" i="6"/>
  <c r="E523" i="6"/>
  <c r="C523" i="6"/>
  <c r="F522" i="6"/>
  <c r="E522" i="6"/>
  <c r="C522" i="6"/>
  <c r="F521" i="6"/>
  <c r="E521" i="6"/>
  <c r="C521" i="6"/>
  <c r="F520" i="6"/>
  <c r="E520" i="6"/>
  <c r="C520" i="6"/>
  <c r="F519" i="6"/>
  <c r="E519" i="6"/>
  <c r="C519" i="6"/>
  <c r="F518" i="6"/>
  <c r="E518" i="6"/>
  <c r="C518" i="6"/>
  <c r="F517" i="6"/>
  <c r="E517" i="6"/>
  <c r="C517" i="6"/>
  <c r="F516" i="6"/>
  <c r="E516" i="6"/>
  <c r="C516" i="6"/>
  <c r="F515" i="6"/>
  <c r="E515" i="6"/>
  <c r="C515" i="6"/>
  <c r="F514" i="6"/>
  <c r="E514" i="6"/>
  <c r="C514" i="6"/>
  <c r="F513" i="6"/>
  <c r="E513" i="6"/>
  <c r="C513" i="6"/>
  <c r="F512" i="6"/>
  <c r="E512" i="6"/>
  <c r="C512" i="6"/>
  <c r="F511" i="6"/>
  <c r="E511" i="6"/>
  <c r="C511" i="6"/>
  <c r="F510" i="6"/>
  <c r="E510" i="6"/>
  <c r="C510" i="6"/>
  <c r="F509" i="6"/>
  <c r="E509" i="6"/>
  <c r="C509" i="6"/>
  <c r="F508" i="6"/>
  <c r="E508" i="6"/>
  <c r="C508" i="6"/>
  <c r="F507" i="6"/>
  <c r="E507" i="6"/>
  <c r="C507" i="6"/>
  <c r="F506" i="6"/>
  <c r="E506" i="6"/>
  <c r="C506" i="6"/>
  <c r="F505" i="6"/>
  <c r="E505" i="6"/>
  <c r="C505" i="6"/>
  <c r="F504" i="6"/>
  <c r="E504" i="6"/>
  <c r="C504" i="6"/>
  <c r="F503" i="6"/>
  <c r="E503" i="6"/>
  <c r="C503" i="6"/>
  <c r="F502" i="6"/>
  <c r="E502" i="6"/>
  <c r="C502" i="6"/>
  <c r="F501" i="6"/>
  <c r="E501" i="6"/>
  <c r="C501" i="6"/>
  <c r="F500" i="6"/>
  <c r="E500" i="6"/>
  <c r="C500" i="6"/>
  <c r="F499" i="6"/>
  <c r="E499" i="6"/>
  <c r="C499" i="6"/>
  <c r="F498" i="6"/>
  <c r="E498" i="6"/>
  <c r="C498" i="6"/>
  <c r="F497" i="6"/>
  <c r="E497" i="6"/>
  <c r="C497" i="6"/>
  <c r="F496" i="6"/>
  <c r="E496" i="6"/>
  <c r="C496" i="6"/>
  <c r="F495" i="6"/>
  <c r="E495" i="6"/>
  <c r="C495" i="6"/>
  <c r="F494" i="6"/>
  <c r="E494" i="6"/>
  <c r="C494" i="6"/>
  <c r="F493" i="6"/>
  <c r="E493" i="6"/>
  <c r="C493" i="6"/>
  <c r="F492" i="6"/>
  <c r="E492" i="6"/>
  <c r="C492" i="6"/>
  <c r="F491" i="6"/>
  <c r="E491" i="6"/>
  <c r="C491" i="6"/>
  <c r="F490" i="6"/>
  <c r="E490" i="6"/>
  <c r="C490" i="6"/>
  <c r="F489" i="6"/>
  <c r="E489" i="6"/>
  <c r="C489" i="6"/>
  <c r="F488" i="6"/>
  <c r="E488" i="6"/>
  <c r="C488" i="6"/>
  <c r="F487" i="6"/>
  <c r="E487" i="6"/>
  <c r="C487" i="6"/>
  <c r="F486" i="6"/>
  <c r="E486" i="6"/>
  <c r="C486" i="6"/>
  <c r="F485" i="6"/>
  <c r="E485" i="6"/>
  <c r="C485" i="6"/>
  <c r="F484" i="6"/>
  <c r="E484" i="6"/>
  <c r="C484" i="6"/>
  <c r="F483" i="6"/>
  <c r="E483" i="6"/>
  <c r="C483" i="6"/>
  <c r="F482" i="6"/>
  <c r="E482" i="6"/>
  <c r="C482" i="6"/>
  <c r="F481" i="6"/>
  <c r="E481" i="6"/>
  <c r="C481" i="6"/>
  <c r="F480" i="6"/>
  <c r="E480" i="6"/>
  <c r="C480" i="6"/>
  <c r="F479" i="6"/>
  <c r="E479" i="6"/>
  <c r="C479" i="6"/>
  <c r="F478" i="6"/>
  <c r="E478" i="6"/>
  <c r="C478" i="6"/>
  <c r="F477" i="6"/>
  <c r="E477" i="6"/>
  <c r="C477" i="6"/>
  <c r="F476" i="6"/>
  <c r="E476" i="6"/>
  <c r="C476" i="6"/>
  <c r="F475" i="6"/>
  <c r="E475" i="6"/>
  <c r="C475" i="6"/>
  <c r="F474" i="6"/>
  <c r="E474" i="6"/>
  <c r="C474" i="6"/>
  <c r="F473" i="6"/>
  <c r="E473" i="6"/>
  <c r="C473" i="6"/>
  <c r="F472" i="6"/>
  <c r="E472" i="6"/>
  <c r="C472" i="6"/>
  <c r="F471" i="6"/>
  <c r="E471" i="6"/>
  <c r="C471" i="6"/>
  <c r="F470" i="6"/>
  <c r="E470" i="6"/>
  <c r="C470" i="6"/>
  <c r="F469" i="6"/>
  <c r="E469" i="6"/>
  <c r="C469" i="6"/>
  <c r="F468" i="6"/>
  <c r="E468" i="6"/>
  <c r="C468" i="6"/>
  <c r="F467" i="6"/>
  <c r="E467" i="6"/>
  <c r="C467" i="6"/>
  <c r="F466" i="6"/>
  <c r="E466" i="6"/>
  <c r="C466" i="6"/>
  <c r="F465" i="6"/>
  <c r="E465" i="6"/>
  <c r="C465" i="6"/>
  <c r="F464" i="6"/>
  <c r="E464" i="6"/>
  <c r="C464" i="6"/>
  <c r="F463" i="6"/>
  <c r="E463" i="6"/>
  <c r="C463" i="6"/>
  <c r="F462" i="6"/>
  <c r="E462" i="6"/>
  <c r="C462" i="6"/>
  <c r="F461" i="6"/>
  <c r="E461" i="6"/>
  <c r="C461" i="6"/>
  <c r="F460" i="6"/>
  <c r="E460" i="6"/>
  <c r="C460" i="6"/>
  <c r="F459" i="6"/>
  <c r="E459" i="6"/>
  <c r="C459" i="6"/>
  <c r="F458" i="6"/>
  <c r="E458" i="6"/>
  <c r="C458" i="6"/>
  <c r="F457" i="6"/>
  <c r="E457" i="6"/>
  <c r="C457" i="6"/>
  <c r="F456" i="6"/>
  <c r="E456" i="6"/>
  <c r="C456" i="6"/>
  <c r="F455" i="6"/>
  <c r="E455" i="6"/>
  <c r="C455" i="6"/>
  <c r="F454" i="6"/>
  <c r="E454" i="6"/>
  <c r="C454" i="6"/>
  <c r="F453" i="6"/>
  <c r="E453" i="6"/>
  <c r="C453" i="6"/>
  <c r="F452" i="6"/>
  <c r="E452" i="6"/>
  <c r="C452" i="6"/>
  <c r="F451" i="6"/>
  <c r="E451" i="6"/>
  <c r="C451" i="6"/>
  <c r="F450" i="6"/>
  <c r="E450" i="6"/>
  <c r="C450" i="6"/>
  <c r="F449" i="6"/>
  <c r="E449" i="6"/>
  <c r="C449" i="6"/>
  <c r="F448" i="6"/>
  <c r="E448" i="6"/>
  <c r="C448" i="6"/>
  <c r="F447" i="6"/>
  <c r="E447" i="6"/>
  <c r="C447" i="6"/>
  <c r="F446" i="6"/>
  <c r="E446" i="6"/>
  <c r="C446" i="6"/>
  <c r="F445" i="6"/>
  <c r="F818" i="6" s="1"/>
  <c r="E445" i="6"/>
  <c r="E818" i="6" s="1"/>
  <c r="C445" i="6"/>
  <c r="C818" i="6" s="1"/>
  <c r="F444" i="6"/>
  <c r="E444" i="6"/>
  <c r="C444" i="6"/>
  <c r="F443" i="6"/>
  <c r="E443" i="6"/>
  <c r="C443" i="6"/>
  <c r="F442" i="6"/>
  <c r="E442" i="6"/>
  <c r="C442" i="6"/>
  <c r="F441" i="6"/>
  <c r="E441" i="6"/>
  <c r="C441" i="6"/>
  <c r="F440" i="6"/>
  <c r="E440" i="6"/>
  <c r="C440" i="6"/>
  <c r="F439" i="6"/>
  <c r="E439" i="6"/>
  <c r="C439" i="6"/>
  <c r="F438" i="6"/>
  <c r="E438" i="6"/>
  <c r="C438" i="6"/>
  <c r="F437" i="6"/>
  <c r="E437" i="6"/>
  <c r="C437" i="6"/>
  <c r="F436" i="6"/>
  <c r="E436" i="6"/>
  <c r="C436" i="6"/>
  <c r="F435" i="6"/>
  <c r="E435" i="6"/>
  <c r="C435" i="6"/>
  <c r="F434" i="6"/>
  <c r="E434" i="6"/>
  <c r="C434" i="6"/>
  <c r="F433" i="6"/>
  <c r="E433" i="6"/>
  <c r="C433" i="6"/>
  <c r="F432" i="6"/>
  <c r="E432" i="6"/>
  <c r="C432" i="6"/>
  <c r="F431" i="6"/>
  <c r="E431" i="6"/>
  <c r="C431" i="6"/>
  <c r="F430" i="6"/>
  <c r="E430" i="6"/>
  <c r="C430" i="6"/>
  <c r="F429" i="6"/>
  <c r="E429" i="6"/>
  <c r="C429" i="6"/>
  <c r="F428" i="6"/>
  <c r="E428" i="6"/>
  <c r="C428" i="6"/>
  <c r="F427" i="6"/>
  <c r="E427" i="6"/>
  <c r="C427" i="6"/>
  <c r="F426" i="6"/>
  <c r="E426" i="6"/>
  <c r="C426" i="6"/>
  <c r="F425" i="6"/>
  <c r="E425" i="6"/>
  <c r="C425" i="6"/>
  <c r="F424" i="6"/>
  <c r="E424" i="6"/>
  <c r="C424" i="6"/>
  <c r="F423" i="6"/>
  <c r="E423" i="6"/>
  <c r="C423" i="6"/>
  <c r="F422" i="6"/>
  <c r="E422" i="6"/>
  <c r="C422" i="6"/>
  <c r="F421" i="6"/>
  <c r="E421" i="6"/>
  <c r="C421" i="6"/>
  <c r="F420" i="6"/>
  <c r="E420" i="6"/>
  <c r="C420" i="6"/>
  <c r="F419" i="6"/>
  <c r="E419" i="6"/>
  <c r="C419" i="6"/>
  <c r="F418" i="6"/>
  <c r="E418" i="6"/>
  <c r="C418" i="6"/>
  <c r="F417" i="6"/>
  <c r="E417" i="6"/>
  <c r="C417" i="6"/>
  <c r="F416" i="6"/>
  <c r="E416" i="6"/>
  <c r="C416" i="6"/>
  <c r="F415" i="6"/>
  <c r="E415" i="6"/>
  <c r="C415" i="6"/>
  <c r="F414" i="6"/>
  <c r="E414" i="6"/>
  <c r="C414" i="6"/>
  <c r="F413" i="6"/>
  <c r="E413" i="6"/>
  <c r="C413" i="6"/>
  <c r="F412" i="6"/>
  <c r="E412" i="6"/>
  <c r="C412" i="6"/>
  <c r="F411" i="6"/>
  <c r="E411" i="6"/>
  <c r="C411" i="6"/>
  <c r="F410" i="6"/>
  <c r="E410" i="6"/>
  <c r="C410" i="6"/>
  <c r="F409" i="6"/>
  <c r="E409" i="6"/>
  <c r="C409" i="6"/>
  <c r="F408" i="6"/>
  <c r="E408" i="6"/>
  <c r="C408" i="6"/>
  <c r="F407" i="6"/>
  <c r="E407" i="6"/>
  <c r="C407" i="6"/>
  <c r="F406" i="6"/>
  <c r="E406" i="6"/>
  <c r="C406" i="6"/>
  <c r="F405" i="6"/>
  <c r="E405" i="6"/>
  <c r="C405" i="6"/>
  <c r="F404" i="6"/>
  <c r="E404" i="6"/>
  <c r="C404" i="6"/>
  <c r="F403" i="6"/>
  <c r="E403" i="6"/>
  <c r="C403" i="6"/>
  <c r="F402" i="6"/>
  <c r="E402" i="6"/>
  <c r="C402" i="6"/>
  <c r="F401" i="6"/>
  <c r="E401" i="6"/>
  <c r="C401" i="6"/>
  <c r="F400" i="6"/>
  <c r="E400" i="6"/>
  <c r="C400" i="6"/>
  <c r="F399" i="6"/>
  <c r="E399" i="6"/>
  <c r="C399" i="6"/>
  <c r="F398" i="6"/>
  <c r="E398" i="6"/>
  <c r="C398" i="6"/>
  <c r="F397" i="6"/>
  <c r="E397" i="6"/>
  <c r="C397" i="6"/>
  <c r="F396" i="6"/>
  <c r="E396" i="6"/>
  <c r="C396" i="6"/>
  <c r="F395" i="6"/>
  <c r="E395" i="6"/>
  <c r="C395" i="6"/>
  <c r="F394" i="6"/>
  <c r="E394" i="6"/>
  <c r="C394" i="6"/>
  <c r="F393" i="6"/>
  <c r="E393" i="6"/>
  <c r="C393" i="6"/>
  <c r="F392" i="6"/>
  <c r="E392" i="6"/>
  <c r="C392" i="6"/>
  <c r="F391" i="6"/>
  <c r="E391" i="6"/>
  <c r="C391" i="6"/>
  <c r="F390" i="6"/>
  <c r="E390" i="6"/>
  <c r="C390" i="6"/>
  <c r="F389" i="6"/>
  <c r="E389" i="6"/>
  <c r="C389" i="6"/>
  <c r="F388" i="6"/>
  <c r="E388" i="6"/>
  <c r="C388" i="6"/>
  <c r="F387" i="6"/>
  <c r="E387" i="6"/>
  <c r="C387" i="6"/>
  <c r="F386" i="6"/>
  <c r="E386" i="6"/>
  <c r="C386" i="6"/>
  <c r="F385" i="6"/>
  <c r="E385" i="6"/>
  <c r="C385" i="6"/>
  <c r="F384" i="6"/>
  <c r="E384" i="6"/>
  <c r="C384" i="6"/>
  <c r="F383" i="6"/>
  <c r="E383" i="6"/>
  <c r="C383" i="6"/>
  <c r="F382" i="6"/>
  <c r="E382" i="6"/>
  <c r="C382" i="6"/>
  <c r="F381" i="6"/>
  <c r="E381" i="6"/>
  <c r="C381" i="6"/>
  <c r="F380" i="6"/>
  <c r="E380" i="6"/>
  <c r="C380" i="6"/>
  <c r="F379" i="6"/>
  <c r="E379" i="6"/>
  <c r="C379" i="6"/>
  <c r="F378" i="6"/>
  <c r="E378" i="6"/>
  <c r="C378" i="6"/>
  <c r="F377" i="6"/>
  <c r="E377" i="6"/>
  <c r="C377" i="6"/>
  <c r="F376" i="6"/>
  <c r="E376" i="6"/>
  <c r="C376" i="6"/>
  <c r="F375" i="6"/>
  <c r="E375" i="6"/>
  <c r="C375" i="6"/>
  <c r="F374" i="6"/>
  <c r="E374" i="6"/>
  <c r="C374" i="6"/>
  <c r="F373" i="6"/>
  <c r="E373" i="6"/>
  <c r="C373" i="6"/>
  <c r="F372" i="6"/>
  <c r="E372" i="6"/>
  <c r="C372" i="6"/>
  <c r="F371" i="6"/>
  <c r="E371" i="6"/>
  <c r="C371" i="6"/>
  <c r="F370" i="6"/>
  <c r="E370" i="6"/>
  <c r="C370" i="6"/>
  <c r="F369" i="6"/>
  <c r="E369" i="6"/>
  <c r="C369" i="6"/>
  <c r="F368" i="6"/>
  <c r="E368" i="6"/>
  <c r="C368" i="6"/>
  <c r="F367" i="6"/>
  <c r="E367" i="6"/>
  <c r="C367" i="6"/>
  <c r="F366" i="6"/>
  <c r="E366" i="6"/>
  <c r="C366" i="6"/>
  <c r="F365" i="6"/>
  <c r="E365" i="6"/>
  <c r="C365" i="6"/>
  <c r="F364" i="6"/>
  <c r="E364" i="6"/>
  <c r="C364" i="6"/>
  <c r="F363" i="6"/>
  <c r="E363" i="6"/>
  <c r="C363" i="6"/>
  <c r="F362" i="6"/>
  <c r="E362" i="6"/>
  <c r="C362" i="6"/>
  <c r="F361" i="6"/>
  <c r="E361" i="6"/>
  <c r="C361" i="6"/>
  <c r="F360" i="6"/>
  <c r="E360" i="6"/>
  <c r="C360" i="6"/>
  <c r="F359" i="6"/>
  <c r="E359" i="6"/>
  <c r="C359" i="6"/>
  <c r="F358" i="6"/>
  <c r="E358" i="6"/>
  <c r="C358" i="6"/>
  <c r="F357" i="6"/>
  <c r="E357" i="6"/>
  <c r="C357" i="6"/>
  <c r="F356" i="6"/>
  <c r="E356" i="6"/>
  <c r="C356" i="6"/>
  <c r="F355" i="6"/>
  <c r="E355" i="6"/>
  <c r="C355" i="6"/>
  <c r="F354" i="6"/>
  <c r="E354" i="6"/>
  <c r="C354" i="6"/>
  <c r="F353" i="6"/>
  <c r="E353" i="6"/>
  <c r="C353" i="6"/>
  <c r="F352" i="6"/>
  <c r="E352" i="6"/>
  <c r="C352" i="6"/>
  <c r="F351" i="6"/>
  <c r="E351" i="6"/>
  <c r="C351" i="6"/>
  <c r="F350" i="6"/>
  <c r="E350" i="6"/>
  <c r="C350" i="6"/>
  <c r="F349" i="6"/>
  <c r="E349" i="6"/>
  <c r="C349" i="6"/>
  <c r="F348" i="6"/>
  <c r="F814" i="6" s="1"/>
  <c r="E348" i="6"/>
  <c r="E814" i="6" s="1"/>
  <c r="C348" i="6"/>
  <c r="C814" i="6" s="1"/>
  <c r="F347" i="6"/>
  <c r="E347" i="6"/>
  <c r="C347" i="6"/>
  <c r="F346" i="6"/>
  <c r="E346" i="6"/>
  <c r="C346" i="6"/>
  <c r="F345" i="6"/>
  <c r="E345" i="6"/>
  <c r="C345" i="6"/>
  <c r="F344" i="6"/>
  <c r="E344" i="6"/>
  <c r="C344" i="6"/>
  <c r="F343" i="6"/>
  <c r="E343" i="6"/>
  <c r="C343" i="6"/>
  <c r="F342" i="6"/>
  <c r="E342" i="6"/>
  <c r="C342" i="6"/>
  <c r="F341" i="6"/>
  <c r="E341" i="6"/>
  <c r="C341" i="6"/>
  <c r="F340" i="6"/>
  <c r="E340" i="6"/>
  <c r="C340" i="6"/>
  <c r="F339" i="6"/>
  <c r="E339" i="6"/>
  <c r="C339" i="6"/>
  <c r="F338" i="6"/>
  <c r="E338" i="6"/>
  <c r="C338" i="6"/>
  <c r="F337" i="6"/>
  <c r="E337" i="6"/>
  <c r="C337" i="6"/>
  <c r="F336" i="6"/>
  <c r="F825" i="6" s="1"/>
  <c r="E336" i="6"/>
  <c r="E825" i="6" s="1"/>
  <c r="C336" i="6"/>
  <c r="C825" i="6" s="1"/>
  <c r="F335" i="6"/>
  <c r="E335" i="6"/>
  <c r="C335" i="6"/>
  <c r="F334" i="6"/>
  <c r="E334" i="6"/>
  <c r="C334" i="6"/>
  <c r="F333" i="6"/>
  <c r="E333" i="6"/>
  <c r="C333" i="6"/>
  <c r="F332" i="6"/>
  <c r="E332" i="6"/>
  <c r="C332" i="6"/>
  <c r="F331" i="6"/>
  <c r="E331" i="6"/>
  <c r="C331" i="6"/>
  <c r="F330" i="6"/>
  <c r="E330" i="6"/>
  <c r="C330" i="6"/>
  <c r="F329" i="6"/>
  <c r="E329" i="6"/>
  <c r="C329" i="6"/>
  <c r="F328" i="6"/>
  <c r="E328" i="6"/>
  <c r="C328" i="6"/>
  <c r="F327" i="6"/>
  <c r="E327" i="6"/>
  <c r="C327" i="6"/>
  <c r="F326" i="6"/>
  <c r="E326" i="6"/>
  <c r="C326" i="6"/>
  <c r="F325" i="6"/>
  <c r="E325" i="6"/>
  <c r="C325" i="6"/>
  <c r="F324" i="6"/>
  <c r="E324" i="6"/>
  <c r="C324" i="6"/>
  <c r="F323" i="6"/>
  <c r="E323" i="6"/>
  <c r="C323" i="6"/>
  <c r="F322" i="6"/>
  <c r="E322" i="6"/>
  <c r="C322" i="6"/>
  <c r="F321" i="6"/>
  <c r="E321" i="6"/>
  <c r="C321" i="6"/>
  <c r="F320" i="6"/>
  <c r="E320" i="6"/>
  <c r="C320" i="6"/>
  <c r="F319" i="6"/>
  <c r="E319" i="6"/>
  <c r="C319" i="6"/>
  <c r="F318" i="6"/>
  <c r="E318" i="6"/>
  <c r="C318" i="6"/>
  <c r="F317" i="6"/>
  <c r="E317" i="6"/>
  <c r="C317" i="6"/>
  <c r="F316" i="6"/>
  <c r="E316" i="6"/>
  <c r="C316" i="6"/>
  <c r="F315" i="6"/>
  <c r="E315" i="6"/>
  <c r="C315" i="6"/>
  <c r="F314" i="6"/>
  <c r="E314" i="6"/>
  <c r="C314" i="6"/>
  <c r="F313" i="6"/>
  <c r="E313" i="6"/>
  <c r="C313" i="6"/>
  <c r="F312" i="6"/>
  <c r="E312" i="6"/>
  <c r="C312" i="6"/>
  <c r="F311" i="6"/>
  <c r="E311" i="6"/>
  <c r="C311" i="6"/>
  <c r="F310" i="6"/>
  <c r="E310" i="6"/>
  <c r="C310" i="6"/>
  <c r="F309" i="6"/>
  <c r="E309" i="6"/>
  <c r="C309" i="6"/>
  <c r="F308" i="6"/>
  <c r="E308" i="6"/>
  <c r="C308" i="6"/>
  <c r="F307" i="6"/>
  <c r="E307" i="6"/>
  <c r="C307" i="6"/>
  <c r="F306" i="6"/>
  <c r="E306" i="6"/>
  <c r="C306" i="6"/>
  <c r="F305" i="6"/>
  <c r="E305" i="6"/>
  <c r="C305" i="6"/>
  <c r="F304" i="6"/>
  <c r="E304" i="6"/>
  <c r="C304" i="6"/>
  <c r="F303" i="6"/>
  <c r="E303" i="6"/>
  <c r="C303" i="6"/>
  <c r="F302" i="6"/>
  <c r="E302" i="6"/>
  <c r="C302" i="6"/>
  <c r="F301" i="6"/>
  <c r="E301" i="6"/>
  <c r="C301" i="6"/>
  <c r="F300" i="6"/>
  <c r="E300" i="6"/>
  <c r="C300" i="6"/>
  <c r="F299" i="6"/>
  <c r="E299" i="6"/>
  <c r="C299" i="6"/>
  <c r="F298" i="6"/>
  <c r="E298" i="6"/>
  <c r="C298" i="6"/>
  <c r="F297" i="6"/>
  <c r="E297" i="6"/>
  <c r="C297" i="6"/>
  <c r="F296" i="6"/>
  <c r="E296" i="6"/>
  <c r="C296" i="6"/>
  <c r="F295" i="6"/>
  <c r="E295" i="6"/>
  <c r="C295" i="6"/>
  <c r="F294" i="6"/>
  <c r="E294" i="6"/>
  <c r="C294" i="6"/>
  <c r="F293" i="6"/>
  <c r="E293" i="6"/>
  <c r="C293" i="6"/>
  <c r="F292" i="6"/>
  <c r="E292" i="6"/>
  <c r="C292" i="6"/>
  <c r="F291" i="6"/>
  <c r="E291" i="6"/>
  <c r="C291" i="6"/>
  <c r="F290" i="6"/>
  <c r="E290" i="6"/>
  <c r="C290" i="6"/>
  <c r="F289" i="6"/>
  <c r="E289" i="6"/>
  <c r="C289" i="6"/>
  <c r="F288" i="6"/>
  <c r="E288" i="6"/>
  <c r="C288" i="6"/>
  <c r="F287" i="6"/>
  <c r="E287" i="6"/>
  <c r="C287" i="6"/>
  <c r="F286" i="6"/>
  <c r="E286" i="6"/>
  <c r="C286" i="6"/>
  <c r="F285" i="6"/>
  <c r="E285" i="6"/>
  <c r="C285" i="6"/>
  <c r="F284" i="6"/>
  <c r="E284" i="6"/>
  <c r="C284" i="6"/>
  <c r="F283" i="6"/>
  <c r="E283" i="6"/>
  <c r="C283" i="6"/>
  <c r="F282" i="6"/>
  <c r="E282" i="6"/>
  <c r="C282" i="6"/>
  <c r="F281" i="6"/>
  <c r="E281" i="6"/>
  <c r="C281" i="6"/>
  <c r="F280" i="6"/>
  <c r="E280" i="6"/>
  <c r="C280" i="6"/>
  <c r="F279" i="6"/>
  <c r="E279" i="6"/>
  <c r="C279" i="6"/>
  <c r="F278" i="6"/>
  <c r="E278" i="6"/>
  <c r="C278" i="6"/>
  <c r="F277" i="6"/>
  <c r="E277" i="6"/>
  <c r="C277" i="6"/>
  <c r="F276" i="6"/>
  <c r="E276" i="6"/>
  <c r="C276" i="6"/>
  <c r="F275" i="6"/>
  <c r="E275" i="6"/>
  <c r="C275" i="6"/>
  <c r="F274" i="6"/>
  <c r="E274" i="6"/>
  <c r="C274" i="6"/>
  <c r="F273" i="6"/>
  <c r="E273" i="6"/>
  <c r="C273" i="6"/>
  <c r="F272" i="6"/>
  <c r="E272" i="6"/>
  <c r="C272" i="6"/>
  <c r="F271" i="6"/>
  <c r="E271" i="6"/>
  <c r="C271" i="6"/>
  <c r="F270" i="6"/>
  <c r="E270" i="6"/>
  <c r="C270" i="6"/>
  <c r="F269" i="6"/>
  <c r="E269" i="6"/>
  <c r="C269" i="6"/>
  <c r="F268" i="6"/>
  <c r="E268" i="6"/>
  <c r="C268" i="6"/>
  <c r="F267" i="6"/>
  <c r="E267" i="6"/>
  <c r="C267" i="6"/>
  <c r="F266" i="6"/>
  <c r="E266" i="6"/>
  <c r="C266" i="6"/>
  <c r="F265" i="6"/>
  <c r="E265" i="6"/>
  <c r="C265" i="6"/>
  <c r="F264" i="6"/>
  <c r="E264" i="6"/>
  <c r="C264" i="6"/>
  <c r="F263" i="6"/>
  <c r="E263" i="6"/>
  <c r="C263" i="6"/>
  <c r="F262" i="6"/>
  <c r="E262" i="6"/>
  <c r="C262" i="6"/>
  <c r="F261" i="6"/>
  <c r="E261" i="6"/>
  <c r="C261" i="6"/>
  <c r="F260" i="6"/>
  <c r="E260" i="6"/>
  <c r="C260" i="6"/>
  <c r="F259" i="6"/>
  <c r="E259" i="6"/>
  <c r="C259" i="6"/>
  <c r="F258" i="6"/>
  <c r="E258" i="6"/>
  <c r="C258" i="6"/>
  <c r="F257" i="6"/>
  <c r="E257" i="6"/>
  <c r="C257" i="6"/>
  <c r="F256" i="6"/>
  <c r="E256" i="6"/>
  <c r="C256" i="6"/>
  <c r="F255" i="6"/>
  <c r="E255" i="6"/>
  <c r="C255" i="6"/>
  <c r="F254" i="6"/>
  <c r="E254" i="6"/>
  <c r="C254" i="6"/>
  <c r="F253" i="6"/>
  <c r="E253" i="6"/>
  <c r="C253" i="6"/>
  <c r="F252" i="6"/>
  <c r="E252" i="6"/>
  <c r="C252" i="6"/>
  <c r="F251" i="6"/>
  <c r="E251" i="6"/>
  <c r="C251" i="6"/>
  <c r="F250" i="6"/>
  <c r="E250" i="6"/>
  <c r="C250" i="6"/>
  <c r="F249" i="6"/>
  <c r="E249" i="6"/>
  <c r="C249" i="6"/>
  <c r="F248" i="6"/>
  <c r="E248" i="6"/>
  <c r="C248" i="6"/>
  <c r="F247" i="6"/>
  <c r="E247" i="6"/>
  <c r="C247" i="6"/>
  <c r="F246" i="6"/>
  <c r="E246" i="6"/>
  <c r="C246" i="6"/>
  <c r="F245" i="6"/>
  <c r="E245" i="6"/>
  <c r="C245" i="6"/>
  <c r="F244" i="6"/>
  <c r="E244" i="6"/>
  <c r="C244" i="6"/>
  <c r="F243" i="6"/>
  <c r="E243" i="6"/>
  <c r="C243" i="6"/>
  <c r="F242" i="6"/>
  <c r="E242" i="6"/>
  <c r="C242" i="6"/>
  <c r="F241" i="6"/>
  <c r="E241" i="6"/>
  <c r="C241" i="6"/>
  <c r="F240" i="6"/>
  <c r="E240" i="6"/>
  <c r="C240" i="6"/>
  <c r="F239" i="6"/>
  <c r="E239" i="6"/>
  <c r="C239" i="6"/>
  <c r="F238" i="6"/>
  <c r="E238" i="6"/>
  <c r="C238" i="6"/>
  <c r="F237" i="6"/>
  <c r="E237" i="6"/>
  <c r="C237" i="6"/>
  <c r="F236" i="6"/>
  <c r="E236" i="6"/>
  <c r="C236" i="6"/>
  <c r="F235" i="6"/>
  <c r="E235" i="6"/>
  <c r="C235" i="6"/>
  <c r="F234" i="6"/>
  <c r="E234" i="6"/>
  <c r="C234" i="6"/>
  <c r="F233" i="6"/>
  <c r="E233" i="6"/>
  <c r="C233" i="6"/>
  <c r="F232" i="6"/>
  <c r="E232" i="6"/>
  <c r="C232" i="6"/>
  <c r="F231" i="6"/>
  <c r="E231" i="6"/>
  <c r="C231" i="6"/>
  <c r="F230" i="6"/>
  <c r="E230" i="6"/>
  <c r="C230" i="6"/>
  <c r="F229" i="6"/>
  <c r="E229" i="6"/>
  <c r="C229" i="6"/>
  <c r="F228" i="6"/>
  <c r="E228" i="6"/>
  <c r="C228" i="6"/>
  <c r="F227" i="6"/>
  <c r="E227" i="6"/>
  <c r="C227" i="6"/>
  <c r="F226" i="6"/>
  <c r="E226" i="6"/>
  <c r="C226" i="6"/>
  <c r="F225" i="6"/>
  <c r="E225" i="6"/>
  <c r="C225" i="6"/>
  <c r="F224" i="6"/>
  <c r="E224" i="6"/>
  <c r="C224" i="6"/>
  <c r="F223" i="6"/>
  <c r="E223" i="6"/>
  <c r="C223" i="6"/>
  <c r="F222" i="6"/>
  <c r="E222" i="6"/>
  <c r="C222" i="6"/>
  <c r="F221" i="6"/>
  <c r="E221" i="6"/>
  <c r="C221" i="6"/>
  <c r="F220" i="6"/>
  <c r="E220" i="6"/>
  <c r="C220" i="6"/>
  <c r="F219" i="6"/>
  <c r="E219" i="6"/>
  <c r="C219" i="6"/>
  <c r="F218" i="6"/>
  <c r="E218" i="6"/>
  <c r="C218" i="6"/>
  <c r="F217" i="6"/>
  <c r="E217" i="6"/>
  <c r="C217" i="6"/>
  <c r="F216" i="6"/>
  <c r="E216" i="6"/>
  <c r="C216" i="6"/>
  <c r="F215" i="6"/>
  <c r="E215" i="6"/>
  <c r="C215" i="6"/>
  <c r="F214" i="6"/>
  <c r="E214" i="6"/>
  <c r="C214" i="6"/>
  <c r="F213" i="6"/>
  <c r="E213" i="6"/>
  <c r="C213" i="6"/>
  <c r="F212" i="6"/>
  <c r="E212" i="6"/>
  <c r="C212" i="6"/>
  <c r="F211" i="6"/>
  <c r="E211" i="6"/>
  <c r="C211" i="6"/>
  <c r="F210" i="6"/>
  <c r="E210" i="6"/>
  <c r="C210" i="6"/>
  <c r="F209" i="6"/>
  <c r="E209" i="6"/>
  <c r="C209" i="6"/>
  <c r="F208" i="6"/>
  <c r="F820" i="6" s="1"/>
  <c r="E208" i="6"/>
  <c r="E820" i="6" s="1"/>
  <c r="C208" i="6"/>
  <c r="C820" i="6" s="1"/>
  <c r="F207" i="6"/>
  <c r="E207" i="6"/>
  <c r="C207" i="6"/>
  <c r="F206" i="6"/>
  <c r="E206" i="6"/>
  <c r="C206" i="6"/>
  <c r="F205" i="6"/>
  <c r="E205" i="6"/>
  <c r="C205" i="6"/>
  <c r="F204" i="6"/>
  <c r="E204" i="6"/>
  <c r="C204" i="6"/>
  <c r="F203" i="6"/>
  <c r="E203" i="6"/>
  <c r="C203" i="6"/>
  <c r="F202" i="6"/>
  <c r="E202" i="6"/>
  <c r="C202" i="6"/>
  <c r="F201" i="6"/>
  <c r="E201" i="6"/>
  <c r="C201" i="6"/>
  <c r="F200" i="6"/>
  <c r="E200" i="6"/>
  <c r="C200" i="6"/>
  <c r="F199" i="6"/>
  <c r="E199" i="6"/>
  <c r="C199" i="6"/>
  <c r="F198" i="6"/>
  <c r="E198" i="6"/>
  <c r="C198" i="6"/>
  <c r="F197" i="6"/>
  <c r="E197" i="6"/>
  <c r="C197" i="6"/>
  <c r="F196" i="6"/>
  <c r="E196" i="6"/>
  <c r="C196" i="6"/>
  <c r="F195" i="6"/>
  <c r="E195" i="6"/>
  <c r="C195" i="6"/>
  <c r="F194" i="6"/>
  <c r="E194" i="6"/>
  <c r="C194" i="6"/>
  <c r="F193" i="6"/>
  <c r="E193" i="6"/>
  <c r="C193" i="6"/>
  <c r="F192" i="6"/>
  <c r="E192" i="6"/>
  <c r="C192" i="6"/>
  <c r="F191" i="6"/>
  <c r="E191" i="6"/>
  <c r="C191" i="6"/>
  <c r="F190" i="6"/>
  <c r="E190" i="6"/>
  <c r="C190" i="6"/>
  <c r="F189" i="6"/>
  <c r="E189" i="6"/>
  <c r="C189" i="6"/>
  <c r="F188" i="6"/>
  <c r="E188" i="6"/>
  <c r="C188" i="6"/>
  <c r="F187" i="6"/>
  <c r="E187" i="6"/>
  <c r="C187" i="6"/>
  <c r="F186" i="6"/>
  <c r="E186" i="6"/>
  <c r="C186" i="6"/>
  <c r="F185" i="6"/>
  <c r="E185" i="6"/>
  <c r="C185" i="6"/>
  <c r="F184" i="6"/>
  <c r="E184" i="6"/>
  <c r="C184" i="6"/>
  <c r="F183" i="6"/>
  <c r="E183" i="6"/>
  <c r="C183" i="6"/>
  <c r="F182" i="6"/>
  <c r="E182" i="6"/>
  <c r="C182" i="6"/>
  <c r="F181" i="6"/>
  <c r="E181" i="6"/>
  <c r="C181" i="6"/>
  <c r="F180" i="6"/>
  <c r="E180" i="6"/>
  <c r="C180" i="6"/>
  <c r="F179" i="6"/>
  <c r="E179" i="6"/>
  <c r="C179" i="6"/>
  <c r="F178" i="6"/>
  <c r="E178" i="6"/>
  <c r="C178" i="6"/>
  <c r="F177" i="6"/>
  <c r="E177" i="6"/>
  <c r="C177" i="6"/>
  <c r="F176" i="6"/>
  <c r="E176" i="6"/>
  <c r="C176" i="6"/>
  <c r="F175" i="6"/>
  <c r="E175" i="6"/>
  <c r="C175" i="6"/>
  <c r="F174" i="6"/>
  <c r="E174" i="6"/>
  <c r="C174" i="6"/>
  <c r="F173" i="6"/>
  <c r="E173" i="6"/>
  <c r="C173" i="6"/>
  <c r="F172" i="6"/>
  <c r="E172" i="6"/>
  <c r="C172" i="6"/>
  <c r="F171" i="6"/>
  <c r="F817" i="6" s="1"/>
  <c r="E171" i="6"/>
  <c r="E817" i="6" s="1"/>
  <c r="C171" i="6"/>
  <c r="C817" i="6" s="1"/>
  <c r="F170" i="6"/>
  <c r="E170" i="6"/>
  <c r="C170" i="6"/>
  <c r="F169" i="6"/>
  <c r="E169" i="6"/>
  <c r="C169" i="6"/>
  <c r="F168" i="6"/>
  <c r="E168" i="6"/>
  <c r="C168" i="6"/>
  <c r="F167" i="6"/>
  <c r="E167" i="6"/>
  <c r="C167" i="6"/>
  <c r="F166" i="6"/>
  <c r="E166" i="6"/>
  <c r="C166" i="6"/>
  <c r="F165" i="6"/>
  <c r="E165" i="6"/>
  <c r="C165" i="6"/>
  <c r="F164" i="6"/>
  <c r="E164" i="6"/>
  <c r="C164" i="6"/>
  <c r="F163" i="6"/>
  <c r="E163" i="6"/>
  <c r="C163" i="6"/>
  <c r="F162" i="6"/>
  <c r="E162" i="6"/>
  <c r="C162" i="6"/>
  <c r="F161" i="6"/>
  <c r="E161" i="6"/>
  <c r="C161" i="6"/>
  <c r="F160" i="6"/>
  <c r="E160" i="6"/>
  <c r="C160" i="6"/>
  <c r="F159" i="6"/>
  <c r="E159" i="6"/>
  <c r="C159" i="6"/>
  <c r="F158" i="6"/>
  <c r="E158" i="6"/>
  <c r="C158" i="6"/>
  <c r="F157" i="6"/>
  <c r="E157" i="6"/>
  <c r="C157" i="6"/>
  <c r="F156" i="6"/>
  <c r="E156" i="6"/>
  <c r="C156" i="6"/>
  <c r="F155" i="6"/>
  <c r="E155" i="6"/>
  <c r="C155" i="6"/>
  <c r="F154" i="6"/>
  <c r="E154" i="6"/>
  <c r="C154" i="6"/>
  <c r="F153" i="6"/>
  <c r="E153" i="6"/>
  <c r="C153" i="6"/>
  <c r="F152" i="6"/>
  <c r="E152" i="6"/>
  <c r="C152" i="6"/>
  <c r="F151" i="6"/>
  <c r="E151" i="6"/>
  <c r="C151" i="6"/>
  <c r="F150" i="6"/>
  <c r="E150" i="6"/>
  <c r="C150" i="6"/>
  <c r="F149" i="6"/>
  <c r="E149" i="6"/>
  <c r="C149" i="6"/>
  <c r="F148" i="6"/>
  <c r="E148" i="6"/>
  <c r="C148" i="6"/>
  <c r="F147" i="6"/>
  <c r="E147" i="6"/>
  <c r="C147" i="6"/>
  <c r="F146" i="6"/>
  <c r="E146" i="6"/>
  <c r="C146" i="6"/>
  <c r="F145" i="6"/>
  <c r="E145" i="6"/>
  <c r="C145" i="6"/>
  <c r="F144" i="6"/>
  <c r="E144" i="6"/>
  <c r="C144" i="6"/>
  <c r="F143" i="6"/>
  <c r="E143" i="6"/>
  <c r="C143" i="6"/>
  <c r="F142" i="6"/>
  <c r="E142" i="6"/>
  <c r="C142" i="6"/>
  <c r="F141" i="6"/>
  <c r="E141" i="6"/>
  <c r="C141" i="6"/>
  <c r="F140" i="6"/>
  <c r="E140" i="6"/>
  <c r="C140" i="6"/>
  <c r="F139" i="6"/>
  <c r="E139" i="6"/>
  <c r="C139" i="6"/>
  <c r="F138" i="6"/>
  <c r="E138" i="6"/>
  <c r="C138" i="6"/>
  <c r="F137" i="6"/>
  <c r="E137" i="6"/>
  <c r="C137" i="6"/>
  <c r="F136" i="6"/>
  <c r="E136" i="6"/>
  <c r="C136" i="6"/>
  <c r="F135" i="6"/>
  <c r="E135" i="6"/>
  <c r="C135" i="6"/>
  <c r="F134" i="6"/>
  <c r="E134" i="6"/>
  <c r="C134" i="6"/>
  <c r="F133" i="6"/>
  <c r="E133" i="6"/>
  <c r="C133" i="6"/>
  <c r="F132" i="6"/>
  <c r="E132" i="6"/>
  <c r="C132" i="6"/>
  <c r="F131" i="6"/>
  <c r="E131" i="6"/>
  <c r="C131" i="6"/>
  <c r="F130" i="6"/>
  <c r="E130" i="6"/>
  <c r="C130" i="6"/>
  <c r="F129" i="6"/>
  <c r="E129" i="6"/>
  <c r="C129" i="6"/>
  <c r="F128" i="6"/>
  <c r="E128" i="6"/>
  <c r="C128" i="6"/>
  <c r="F127" i="6"/>
  <c r="E127" i="6"/>
  <c r="C127" i="6"/>
  <c r="F126" i="6"/>
  <c r="E126" i="6"/>
  <c r="C126" i="6"/>
  <c r="F125" i="6"/>
  <c r="E125" i="6"/>
  <c r="C125" i="6"/>
  <c r="F124" i="6"/>
  <c r="E124" i="6"/>
  <c r="C124" i="6"/>
  <c r="F123" i="6"/>
  <c r="E123" i="6"/>
  <c r="C123" i="6"/>
  <c r="F122" i="6"/>
  <c r="E122" i="6"/>
  <c r="C122" i="6"/>
  <c r="F121" i="6"/>
  <c r="E121" i="6"/>
  <c r="C121" i="6"/>
  <c r="F120" i="6"/>
  <c r="E120" i="6"/>
  <c r="C120" i="6"/>
  <c r="F119" i="6"/>
  <c r="E119" i="6"/>
  <c r="C119" i="6"/>
  <c r="F118" i="6"/>
  <c r="E118" i="6"/>
  <c r="C118" i="6"/>
  <c r="F117" i="6"/>
  <c r="E117" i="6"/>
  <c r="C117" i="6"/>
  <c r="F116" i="6"/>
  <c r="E116" i="6"/>
  <c r="C116" i="6"/>
  <c r="F115" i="6"/>
  <c r="E115" i="6"/>
  <c r="C115" i="6"/>
  <c r="F114" i="6"/>
  <c r="E114" i="6"/>
  <c r="C114" i="6"/>
  <c r="F113" i="6"/>
  <c r="E113" i="6"/>
  <c r="C113" i="6"/>
  <c r="F112" i="6"/>
  <c r="E112" i="6"/>
  <c r="C112" i="6"/>
  <c r="F111" i="6"/>
  <c r="E111" i="6"/>
  <c r="C111" i="6"/>
  <c r="F110" i="6"/>
  <c r="E110" i="6"/>
  <c r="C110" i="6"/>
  <c r="F109" i="6"/>
  <c r="E109" i="6"/>
  <c r="C109" i="6"/>
  <c r="F108" i="6"/>
  <c r="E108" i="6"/>
  <c r="C108" i="6"/>
  <c r="F107" i="6"/>
  <c r="E107" i="6"/>
  <c r="C107" i="6"/>
  <c r="F106" i="6"/>
  <c r="E106" i="6"/>
  <c r="C106" i="6"/>
  <c r="F105" i="6"/>
  <c r="E105" i="6"/>
  <c r="C105" i="6"/>
  <c r="F104" i="6"/>
  <c r="F824" i="6" s="1"/>
  <c r="E104" i="6"/>
  <c r="E824" i="6" s="1"/>
  <c r="C104" i="6"/>
  <c r="C824" i="6" s="1"/>
  <c r="F103" i="6"/>
  <c r="E103" i="6"/>
  <c r="C103" i="6"/>
  <c r="F102" i="6"/>
  <c r="E102" i="6"/>
  <c r="C102" i="6"/>
  <c r="F101" i="6"/>
  <c r="E101" i="6"/>
  <c r="C101" i="6"/>
  <c r="F100" i="6"/>
  <c r="E100" i="6"/>
  <c r="C100" i="6"/>
  <c r="F99" i="6"/>
  <c r="E99" i="6"/>
  <c r="C99" i="6"/>
  <c r="F98" i="6"/>
  <c r="E98" i="6"/>
  <c r="C98" i="6"/>
  <c r="F97" i="6"/>
  <c r="E97" i="6"/>
  <c r="C97" i="6"/>
  <c r="F96" i="6"/>
  <c r="E96" i="6"/>
  <c r="C96" i="6"/>
  <c r="F95" i="6"/>
  <c r="E95" i="6"/>
  <c r="C95" i="6"/>
  <c r="F94" i="6"/>
  <c r="E94" i="6"/>
  <c r="C94" i="6"/>
  <c r="F93" i="6"/>
  <c r="E93" i="6"/>
  <c r="C93" i="6"/>
  <c r="F92" i="6"/>
  <c r="E92" i="6"/>
  <c r="C92" i="6"/>
  <c r="F91" i="6"/>
  <c r="E91" i="6"/>
  <c r="C91" i="6"/>
  <c r="F90" i="6"/>
  <c r="E90" i="6"/>
  <c r="C90" i="6"/>
  <c r="F89" i="6"/>
  <c r="E89" i="6"/>
  <c r="C89" i="6"/>
  <c r="F88" i="6"/>
  <c r="E88" i="6"/>
  <c r="C88" i="6"/>
  <c r="F87" i="6"/>
  <c r="E87" i="6"/>
  <c r="C87" i="6"/>
  <c r="F86" i="6"/>
  <c r="E86" i="6"/>
  <c r="C86" i="6"/>
  <c r="F85" i="6"/>
  <c r="E85" i="6"/>
  <c r="C85" i="6"/>
  <c r="F84" i="6"/>
  <c r="E84" i="6"/>
  <c r="C84" i="6"/>
  <c r="F83" i="6"/>
  <c r="E83" i="6"/>
  <c r="C83" i="6"/>
  <c r="F82" i="6"/>
  <c r="E82" i="6"/>
  <c r="C82" i="6"/>
  <c r="F81" i="6"/>
  <c r="E81" i="6"/>
  <c r="C81" i="6"/>
  <c r="F80" i="6"/>
  <c r="E80" i="6"/>
  <c r="C80" i="6"/>
  <c r="F79" i="6"/>
  <c r="E79" i="6"/>
  <c r="C79" i="6"/>
  <c r="F78" i="6"/>
  <c r="E78" i="6"/>
  <c r="C78" i="6"/>
  <c r="F77" i="6"/>
  <c r="E77" i="6"/>
  <c r="C77" i="6"/>
  <c r="F76" i="6"/>
  <c r="E76" i="6"/>
  <c r="C76" i="6"/>
  <c r="F75" i="6"/>
  <c r="E75" i="6"/>
  <c r="C75" i="6"/>
  <c r="F74" i="6"/>
  <c r="E74" i="6"/>
  <c r="C74" i="6"/>
  <c r="F73" i="6"/>
  <c r="E73" i="6"/>
  <c r="C73" i="6"/>
  <c r="F72" i="6"/>
  <c r="E72" i="6"/>
  <c r="C72" i="6"/>
  <c r="F71" i="6"/>
  <c r="E71" i="6"/>
  <c r="C71" i="6"/>
  <c r="F70" i="6"/>
  <c r="E70" i="6"/>
  <c r="C70" i="6"/>
  <c r="F69" i="6"/>
  <c r="E69" i="6"/>
  <c r="C69" i="6"/>
  <c r="F68" i="6"/>
  <c r="E68" i="6"/>
  <c r="C68" i="6"/>
  <c r="F67" i="6"/>
  <c r="E67" i="6"/>
  <c r="C67" i="6"/>
  <c r="F66" i="6"/>
  <c r="E66" i="6"/>
  <c r="C66" i="6"/>
  <c r="F65" i="6"/>
  <c r="E65" i="6"/>
  <c r="C65" i="6"/>
  <c r="F64" i="6"/>
  <c r="E64" i="6"/>
  <c r="C64" i="6"/>
  <c r="F63" i="6"/>
  <c r="E63" i="6"/>
  <c r="C63" i="6"/>
  <c r="F62" i="6"/>
  <c r="E62" i="6"/>
  <c r="C62" i="6"/>
  <c r="F61" i="6"/>
  <c r="E61" i="6"/>
  <c r="C61" i="6"/>
  <c r="F60" i="6"/>
  <c r="E60" i="6"/>
  <c r="C60" i="6"/>
  <c r="F59" i="6"/>
  <c r="E59" i="6"/>
  <c r="C59" i="6"/>
  <c r="F58" i="6"/>
  <c r="E58" i="6"/>
  <c r="C58" i="6"/>
  <c r="F57" i="6"/>
  <c r="E57" i="6"/>
  <c r="C57" i="6"/>
  <c r="F56" i="6"/>
  <c r="E56" i="6"/>
  <c r="C56" i="6"/>
  <c r="F55" i="6"/>
  <c r="E55" i="6"/>
  <c r="C55" i="6"/>
  <c r="F54" i="6"/>
  <c r="E54" i="6"/>
  <c r="C54" i="6"/>
  <c r="F53" i="6"/>
  <c r="E53" i="6"/>
  <c r="C53" i="6"/>
  <c r="F52" i="6"/>
  <c r="E52" i="6"/>
  <c r="C52" i="6"/>
  <c r="F51" i="6"/>
  <c r="E51" i="6"/>
  <c r="C51" i="6"/>
  <c r="F50" i="6"/>
  <c r="E50" i="6"/>
  <c r="C50" i="6"/>
  <c r="F49" i="6"/>
  <c r="F819" i="6" s="1"/>
  <c r="E49" i="6"/>
  <c r="E819" i="6" s="1"/>
  <c r="C49" i="6"/>
  <c r="C819" i="6" s="1"/>
  <c r="F48" i="6"/>
  <c r="E48" i="6"/>
  <c r="C48" i="6"/>
  <c r="F47" i="6"/>
  <c r="E47" i="6"/>
  <c r="C47" i="6"/>
  <c r="F46" i="6"/>
  <c r="E46" i="6"/>
  <c r="C46" i="6"/>
  <c r="F45" i="6"/>
  <c r="E45" i="6"/>
  <c r="C45" i="6"/>
  <c r="F44" i="6"/>
  <c r="E44" i="6"/>
  <c r="C44" i="6"/>
  <c r="F43" i="6"/>
  <c r="E43" i="6"/>
  <c r="C43" i="6"/>
  <c r="F42" i="6"/>
  <c r="E42" i="6"/>
  <c r="C42" i="6"/>
  <c r="F41" i="6"/>
  <c r="E41" i="6"/>
  <c r="C41" i="6"/>
  <c r="F40" i="6"/>
  <c r="E40" i="6"/>
  <c r="C40" i="6"/>
  <c r="F39" i="6"/>
  <c r="E39" i="6"/>
  <c r="C39" i="6"/>
  <c r="F38" i="6"/>
  <c r="E38" i="6"/>
  <c r="C38" i="6"/>
  <c r="F37" i="6"/>
  <c r="E37" i="6"/>
  <c r="C37" i="6"/>
  <c r="F36" i="6"/>
  <c r="E36" i="6"/>
  <c r="C36" i="6"/>
  <c r="F35" i="6"/>
  <c r="E35" i="6"/>
  <c r="C35" i="6"/>
  <c r="F34" i="6"/>
  <c r="E34" i="6"/>
  <c r="C34" i="6"/>
  <c r="F33" i="6"/>
  <c r="E33" i="6"/>
  <c r="C33" i="6"/>
  <c r="F32" i="6"/>
  <c r="E32" i="6"/>
  <c r="C32" i="6"/>
  <c r="F31" i="6"/>
  <c r="E31" i="6"/>
  <c r="C31" i="6"/>
  <c r="F30" i="6"/>
  <c r="E30" i="6"/>
  <c r="C30" i="6"/>
  <c r="F29" i="6"/>
  <c r="E29" i="6"/>
  <c r="C29" i="6"/>
  <c r="F28" i="6"/>
  <c r="E28" i="6"/>
  <c r="C28" i="6"/>
  <c r="F27" i="6"/>
  <c r="E27" i="6"/>
  <c r="C27" i="6"/>
  <c r="F26" i="6"/>
  <c r="E26" i="6"/>
  <c r="C26" i="6"/>
  <c r="F25" i="6"/>
  <c r="E25" i="6"/>
  <c r="C25" i="6"/>
  <c r="F24" i="6"/>
  <c r="E24" i="6"/>
  <c r="C24" i="6"/>
  <c r="F23" i="6"/>
  <c r="E23" i="6"/>
  <c r="C23" i="6"/>
  <c r="F22" i="6"/>
  <c r="E22" i="6"/>
  <c r="C22" i="6"/>
  <c r="F21" i="6"/>
  <c r="E21" i="6"/>
  <c r="C21" i="6"/>
  <c r="F20" i="6"/>
  <c r="F815" i="6" s="1"/>
  <c r="E20" i="6"/>
  <c r="E815" i="6" s="1"/>
  <c r="C20" i="6"/>
  <c r="C815" i="6" s="1"/>
  <c r="F19" i="6"/>
  <c r="E19" i="6"/>
  <c r="C19" i="6"/>
  <c r="F18" i="6"/>
  <c r="E18" i="6"/>
  <c r="C18" i="6"/>
  <c r="F17" i="6"/>
  <c r="E17" i="6"/>
  <c r="C17" i="6"/>
  <c r="F16" i="6"/>
  <c r="E16" i="6"/>
  <c r="C16" i="6"/>
  <c r="F15" i="6"/>
  <c r="E15" i="6"/>
  <c r="C15" i="6"/>
  <c r="F14" i="6"/>
  <c r="E14" i="6"/>
  <c r="C14" i="6"/>
  <c r="D9" i="6"/>
  <c r="C9" i="6"/>
  <c r="E9" i="6" s="1"/>
  <c r="D8" i="6"/>
  <c r="E8" i="6" s="1"/>
  <c r="C8" i="6"/>
  <c r="D7" i="6"/>
  <c r="E7" i="6" s="1"/>
  <c r="C7" i="6"/>
  <c r="F62" i="4"/>
  <c r="G61" i="4"/>
  <c r="F61" i="4"/>
  <c r="E61" i="4"/>
  <c r="D61" i="4"/>
  <c r="C61" i="4"/>
  <c r="G60" i="4"/>
  <c r="F60" i="4"/>
  <c r="D60" i="4"/>
  <c r="E60" i="4" s="1"/>
  <c r="C60" i="4"/>
  <c r="G59" i="4"/>
  <c r="F59" i="4"/>
  <c r="E59" i="4"/>
  <c r="D59" i="4"/>
  <c r="C59" i="4"/>
  <c r="G58" i="4"/>
  <c r="F58" i="4"/>
  <c r="D58" i="4"/>
  <c r="E58" i="4" s="1"/>
  <c r="C58" i="4"/>
  <c r="G57" i="4"/>
  <c r="G62" i="4" s="1"/>
  <c r="F57" i="4"/>
  <c r="E57" i="4"/>
  <c r="D57" i="4"/>
  <c r="C57" i="4"/>
  <c r="C62" i="4" s="1"/>
  <c r="G52" i="4"/>
  <c r="F52" i="4"/>
  <c r="E52" i="4"/>
  <c r="D52" i="4"/>
  <c r="C52" i="4"/>
  <c r="G51" i="4"/>
  <c r="F51" i="4"/>
  <c r="D51" i="4"/>
  <c r="E51" i="4" s="1"/>
  <c r="C51" i="4"/>
  <c r="G50" i="4"/>
  <c r="F50" i="4"/>
  <c r="D50" i="4"/>
  <c r="C50" i="4"/>
  <c r="E50" i="4" s="1"/>
  <c r="G49" i="4"/>
  <c r="F49" i="4"/>
  <c r="D49" i="4"/>
  <c r="E49" i="4" s="1"/>
  <c r="C49" i="4"/>
  <c r="G48" i="4"/>
  <c r="F48" i="4"/>
  <c r="E48" i="4"/>
  <c r="D48" i="4"/>
  <c r="C48" i="4"/>
  <c r="G47" i="4"/>
  <c r="F47" i="4"/>
  <c r="D47" i="4"/>
  <c r="E47" i="4" s="1"/>
  <c r="C47" i="4"/>
  <c r="G46" i="4"/>
  <c r="F46" i="4"/>
  <c r="D46" i="4"/>
  <c r="C46" i="4"/>
  <c r="E46" i="4" s="1"/>
  <c r="G45" i="4"/>
  <c r="F45" i="4"/>
  <c r="D45" i="4"/>
  <c r="E45" i="4" s="1"/>
  <c r="C45" i="4"/>
  <c r="G44" i="4"/>
  <c r="F44" i="4"/>
  <c r="D44" i="4"/>
  <c r="C44" i="4"/>
  <c r="E44" i="4" s="1"/>
  <c r="G43" i="4"/>
  <c r="F43" i="4"/>
  <c r="F53" i="4" s="1"/>
  <c r="D43" i="4"/>
  <c r="E43" i="4" s="1"/>
  <c r="C43" i="4"/>
  <c r="C53" i="4" s="1"/>
  <c r="G38" i="4"/>
  <c r="F38" i="4"/>
  <c r="D38" i="4"/>
  <c r="C38" i="4"/>
  <c r="G37" i="4"/>
  <c r="F37" i="4"/>
  <c r="E37" i="4"/>
  <c r="D37" i="4"/>
  <c r="C37" i="4"/>
  <c r="G36" i="4"/>
  <c r="F36" i="4"/>
  <c r="D36" i="4"/>
  <c r="E36" i="4" s="1"/>
  <c r="C36" i="4"/>
  <c r="G35" i="4"/>
  <c r="G39" i="4" s="1"/>
  <c r="F35" i="4"/>
  <c r="F39" i="4" s="1"/>
  <c r="D35" i="4"/>
  <c r="D39" i="4" s="1"/>
  <c r="E39" i="4" s="1"/>
  <c r="C35" i="4"/>
  <c r="C39" i="4" s="1"/>
  <c r="G30" i="4"/>
  <c r="F30" i="4"/>
  <c r="D30" i="4"/>
  <c r="E30" i="4" s="1"/>
  <c r="C30" i="4"/>
  <c r="G29" i="4"/>
  <c r="F29" i="4"/>
  <c r="D29" i="4"/>
  <c r="E29" i="4" s="1"/>
  <c r="C29" i="4"/>
  <c r="G28" i="4"/>
  <c r="F28" i="4"/>
  <c r="D28" i="4"/>
  <c r="E28" i="4" s="1"/>
  <c r="C28" i="4"/>
  <c r="G27" i="4"/>
  <c r="F27" i="4"/>
  <c r="D27" i="4"/>
  <c r="E27" i="4" s="1"/>
  <c r="C27" i="4"/>
  <c r="G26" i="4"/>
  <c r="F26" i="4"/>
  <c r="D26" i="4"/>
  <c r="C26" i="4"/>
  <c r="E26" i="4" s="1"/>
  <c r="G25" i="4"/>
  <c r="F25" i="4"/>
  <c r="D25" i="4"/>
  <c r="E25" i="4" s="1"/>
  <c r="C25" i="4"/>
  <c r="G24" i="4"/>
  <c r="F24" i="4"/>
  <c r="E24" i="4"/>
  <c r="D24" i="4"/>
  <c r="C24" i="4"/>
  <c r="G23" i="4"/>
  <c r="F23" i="4"/>
  <c r="D23" i="4"/>
  <c r="C23" i="4"/>
  <c r="G22" i="4"/>
  <c r="F22" i="4"/>
  <c r="D22" i="4"/>
  <c r="E22" i="4" s="1"/>
  <c r="C22" i="4"/>
  <c r="G21" i="4"/>
  <c r="F21" i="4"/>
  <c r="D21" i="4"/>
  <c r="E21" i="4" s="1"/>
  <c r="C21" i="4"/>
  <c r="G20" i="4"/>
  <c r="F20" i="4"/>
  <c r="D20" i="4"/>
  <c r="C20" i="4"/>
  <c r="E20" i="4" s="1"/>
  <c r="G19" i="4"/>
  <c r="F19" i="4"/>
  <c r="D19" i="4"/>
  <c r="C19" i="4"/>
  <c r="G18" i="4"/>
  <c r="F18" i="4"/>
  <c r="E18" i="4"/>
  <c r="D18" i="4"/>
  <c r="C18" i="4"/>
  <c r="G17" i="4"/>
  <c r="F17" i="4"/>
  <c r="D17" i="4"/>
  <c r="C17" i="4"/>
  <c r="G16" i="4"/>
  <c r="F16" i="4"/>
  <c r="E16" i="4"/>
  <c r="D16" i="4"/>
  <c r="C16" i="4"/>
  <c r="G15" i="4"/>
  <c r="F15" i="4"/>
  <c r="D15" i="4"/>
  <c r="E15" i="4" s="1"/>
  <c r="C15" i="4"/>
  <c r="G14" i="4"/>
  <c r="F14" i="4"/>
  <c r="F31" i="4" s="1"/>
  <c r="E14" i="4"/>
  <c r="D14" i="4"/>
  <c r="D31" i="4" s="1"/>
  <c r="E31" i="4" s="1"/>
  <c r="C14" i="4"/>
  <c r="C31" i="4" s="1"/>
  <c r="D10" i="4"/>
  <c r="G9" i="4"/>
  <c r="F9" i="4"/>
  <c r="E9" i="4"/>
  <c r="D9" i="4"/>
  <c r="C9" i="4"/>
  <c r="G8" i="4"/>
  <c r="F8" i="4"/>
  <c r="D8" i="4"/>
  <c r="C8" i="4"/>
  <c r="G7" i="4"/>
  <c r="G10" i="4" s="1"/>
  <c r="F7" i="4"/>
  <c r="F10" i="4" s="1"/>
  <c r="D7" i="4"/>
  <c r="E7" i="4" s="1"/>
  <c r="C7" i="4"/>
  <c r="C10" i="4" s="1"/>
  <c r="D14" i="3"/>
  <c r="C14" i="3"/>
  <c r="D12" i="3"/>
  <c r="C12" i="3"/>
  <c r="D11" i="3"/>
  <c r="C11" i="3"/>
  <c r="D8" i="3"/>
  <c r="C8" i="3"/>
  <c r="D7" i="3"/>
  <c r="C7" i="3"/>
  <c r="D6" i="3"/>
  <c r="C6" i="3"/>
  <c r="AB9995" i="2"/>
  <c r="AA9995" i="2"/>
  <c r="Z9995" i="2"/>
  <c r="Y9995" i="2"/>
  <c r="X9995" i="2"/>
  <c r="W9995" i="2"/>
  <c r="V9995" i="2"/>
  <c r="AB9994" i="2"/>
  <c r="AA9994" i="2"/>
  <c r="Z9994" i="2"/>
  <c r="Y9994" i="2"/>
  <c r="X9994" i="2"/>
  <c r="W9994" i="2"/>
  <c r="V9994" i="2"/>
  <c r="AB9993" i="2"/>
  <c r="AA9993" i="2"/>
  <c r="Z9993" i="2"/>
  <c r="Y9993" i="2"/>
  <c r="X9993" i="2"/>
  <c r="W9993" i="2"/>
  <c r="V9993" i="2"/>
  <c r="AB9992" i="2"/>
  <c r="AA9992" i="2"/>
  <c r="Z9992" i="2"/>
  <c r="Y9992" i="2"/>
  <c r="X9992" i="2"/>
  <c r="W9992" i="2"/>
  <c r="V9992" i="2"/>
  <c r="AB9991" i="2"/>
  <c r="AA9991" i="2"/>
  <c r="Z9991" i="2"/>
  <c r="Y9991" i="2"/>
  <c r="X9991" i="2"/>
  <c r="W9991" i="2"/>
  <c r="V9991" i="2"/>
  <c r="AB9990" i="2"/>
  <c r="AA9990" i="2"/>
  <c r="Z9990" i="2"/>
  <c r="Y9990" i="2"/>
  <c r="X9990" i="2"/>
  <c r="W9990" i="2"/>
  <c r="V9990" i="2"/>
  <c r="AB9989" i="2"/>
  <c r="AA9989" i="2"/>
  <c r="Z9989" i="2"/>
  <c r="Y9989" i="2"/>
  <c r="X9989" i="2"/>
  <c r="W9989" i="2"/>
  <c r="V9989" i="2"/>
  <c r="AB9988" i="2"/>
  <c r="AA9988" i="2"/>
  <c r="Z9988" i="2"/>
  <c r="Y9988" i="2"/>
  <c r="X9988" i="2"/>
  <c r="W9988" i="2"/>
  <c r="V9988" i="2"/>
  <c r="AB9987" i="2"/>
  <c r="AA9987" i="2"/>
  <c r="Z9987" i="2"/>
  <c r="Y9987" i="2"/>
  <c r="X9987" i="2"/>
  <c r="W9987" i="2"/>
  <c r="V9987" i="2"/>
  <c r="AB9986" i="2"/>
  <c r="AA9986" i="2"/>
  <c r="Z9986" i="2"/>
  <c r="Y9986" i="2"/>
  <c r="X9986" i="2"/>
  <c r="W9986" i="2"/>
  <c r="V9986" i="2"/>
  <c r="AB9985" i="2"/>
  <c r="AA9985" i="2"/>
  <c r="Z9985" i="2"/>
  <c r="Y9985" i="2"/>
  <c r="X9985" i="2"/>
  <c r="W9985" i="2"/>
  <c r="V9985" i="2"/>
  <c r="AB9984" i="2"/>
  <c r="AA9984" i="2"/>
  <c r="Z9984" i="2"/>
  <c r="Y9984" i="2"/>
  <c r="X9984" i="2"/>
  <c r="W9984" i="2"/>
  <c r="V9984" i="2"/>
  <c r="AB9983" i="2"/>
  <c r="AA9983" i="2"/>
  <c r="Z9983" i="2"/>
  <c r="Y9983" i="2"/>
  <c r="X9983" i="2"/>
  <c r="W9983" i="2"/>
  <c r="V9983" i="2"/>
  <c r="AB9982" i="2"/>
  <c r="AA9982" i="2"/>
  <c r="Z9982" i="2"/>
  <c r="Y9982" i="2"/>
  <c r="X9982" i="2"/>
  <c r="W9982" i="2"/>
  <c r="V9982" i="2"/>
  <c r="AB9981" i="2"/>
  <c r="AA9981" i="2"/>
  <c r="Z9981" i="2"/>
  <c r="Y9981" i="2"/>
  <c r="X9981" i="2"/>
  <c r="W9981" i="2"/>
  <c r="V9981" i="2"/>
  <c r="AB9980" i="2"/>
  <c r="AA9980" i="2"/>
  <c r="Z9980" i="2"/>
  <c r="Y9980" i="2"/>
  <c r="X9980" i="2"/>
  <c r="W9980" i="2"/>
  <c r="V9980" i="2"/>
  <c r="AB9979" i="2"/>
  <c r="AA9979" i="2"/>
  <c r="Z9979" i="2"/>
  <c r="Y9979" i="2"/>
  <c r="X9979" i="2"/>
  <c r="W9979" i="2"/>
  <c r="V9979" i="2"/>
  <c r="AB9978" i="2"/>
  <c r="AA9978" i="2"/>
  <c r="Z9978" i="2"/>
  <c r="Y9978" i="2"/>
  <c r="X9978" i="2"/>
  <c r="W9978" i="2"/>
  <c r="V9978" i="2"/>
  <c r="AB9977" i="2"/>
  <c r="AA9977" i="2"/>
  <c r="Z9977" i="2"/>
  <c r="Y9977" i="2"/>
  <c r="X9977" i="2"/>
  <c r="W9977" i="2"/>
  <c r="V9977" i="2"/>
  <c r="AB9976" i="2"/>
  <c r="AA9976" i="2"/>
  <c r="Z9976" i="2"/>
  <c r="Y9976" i="2"/>
  <c r="X9976" i="2"/>
  <c r="W9976" i="2"/>
  <c r="V9976" i="2"/>
  <c r="AB9975" i="2"/>
  <c r="AA9975" i="2"/>
  <c r="Z9975" i="2"/>
  <c r="Y9975" i="2"/>
  <c r="X9975" i="2"/>
  <c r="W9975" i="2"/>
  <c r="V9975" i="2"/>
  <c r="AB9974" i="2"/>
  <c r="AA9974" i="2"/>
  <c r="Z9974" i="2"/>
  <c r="Y9974" i="2"/>
  <c r="X9974" i="2"/>
  <c r="W9974" i="2"/>
  <c r="V9974" i="2"/>
  <c r="AB9973" i="2"/>
  <c r="AA9973" i="2"/>
  <c r="Z9973" i="2"/>
  <c r="Y9973" i="2"/>
  <c r="X9973" i="2"/>
  <c r="W9973" i="2"/>
  <c r="V9973" i="2"/>
  <c r="AB9972" i="2"/>
  <c r="AA9972" i="2"/>
  <c r="Z9972" i="2"/>
  <c r="Y9972" i="2"/>
  <c r="X9972" i="2"/>
  <c r="W9972" i="2"/>
  <c r="V9972" i="2"/>
  <c r="AB9971" i="2"/>
  <c r="AA9971" i="2"/>
  <c r="Z9971" i="2"/>
  <c r="Y9971" i="2"/>
  <c r="X9971" i="2"/>
  <c r="W9971" i="2"/>
  <c r="V9971" i="2"/>
  <c r="AB9970" i="2"/>
  <c r="AA9970" i="2"/>
  <c r="Z9970" i="2"/>
  <c r="Y9970" i="2"/>
  <c r="X9970" i="2"/>
  <c r="W9970" i="2"/>
  <c r="V9970" i="2"/>
  <c r="AB9969" i="2"/>
  <c r="AA9969" i="2"/>
  <c r="Z9969" i="2"/>
  <c r="Y9969" i="2"/>
  <c r="X9969" i="2"/>
  <c r="W9969" i="2"/>
  <c r="V9969" i="2"/>
  <c r="AB9968" i="2"/>
  <c r="AA9968" i="2"/>
  <c r="Z9968" i="2"/>
  <c r="Y9968" i="2"/>
  <c r="X9968" i="2"/>
  <c r="W9968" i="2"/>
  <c r="V9968" i="2"/>
  <c r="AB9967" i="2"/>
  <c r="AA9967" i="2"/>
  <c r="Z9967" i="2"/>
  <c r="Y9967" i="2"/>
  <c r="X9967" i="2"/>
  <c r="W9967" i="2"/>
  <c r="V9967" i="2"/>
  <c r="AB9966" i="2"/>
  <c r="AA9966" i="2"/>
  <c r="Z9966" i="2"/>
  <c r="Y9966" i="2"/>
  <c r="X9966" i="2"/>
  <c r="W9966" i="2"/>
  <c r="V9966" i="2"/>
  <c r="AB9965" i="2"/>
  <c r="AA9965" i="2"/>
  <c r="Z9965" i="2"/>
  <c r="Y9965" i="2"/>
  <c r="X9965" i="2"/>
  <c r="W9965" i="2"/>
  <c r="V9965" i="2"/>
  <c r="AB9964" i="2"/>
  <c r="AA9964" i="2"/>
  <c r="Z9964" i="2"/>
  <c r="Y9964" i="2"/>
  <c r="X9964" i="2"/>
  <c r="W9964" i="2"/>
  <c r="V9964" i="2"/>
  <c r="AB9963" i="2"/>
  <c r="AA9963" i="2"/>
  <c r="Z9963" i="2"/>
  <c r="Y9963" i="2"/>
  <c r="X9963" i="2"/>
  <c r="W9963" i="2"/>
  <c r="V9963" i="2"/>
  <c r="AB9962" i="2"/>
  <c r="AA9962" i="2"/>
  <c r="Z9962" i="2"/>
  <c r="Y9962" i="2"/>
  <c r="X9962" i="2"/>
  <c r="W9962" i="2"/>
  <c r="V9962" i="2"/>
  <c r="AB9961" i="2"/>
  <c r="AA9961" i="2"/>
  <c r="Z9961" i="2"/>
  <c r="Y9961" i="2"/>
  <c r="X9961" i="2"/>
  <c r="W9961" i="2"/>
  <c r="V9961" i="2"/>
  <c r="AB9960" i="2"/>
  <c r="AA9960" i="2"/>
  <c r="Z9960" i="2"/>
  <c r="Y9960" i="2"/>
  <c r="X9960" i="2"/>
  <c r="W9960" i="2"/>
  <c r="V9960" i="2"/>
  <c r="AB9959" i="2"/>
  <c r="AA9959" i="2"/>
  <c r="Z9959" i="2"/>
  <c r="Y9959" i="2"/>
  <c r="X9959" i="2"/>
  <c r="W9959" i="2"/>
  <c r="V9959" i="2"/>
  <c r="AB9958" i="2"/>
  <c r="AA9958" i="2"/>
  <c r="Z9958" i="2"/>
  <c r="Y9958" i="2"/>
  <c r="X9958" i="2"/>
  <c r="W9958" i="2"/>
  <c r="V9958" i="2"/>
  <c r="AB9957" i="2"/>
  <c r="AA9957" i="2"/>
  <c r="Z9957" i="2"/>
  <c r="Y9957" i="2"/>
  <c r="X9957" i="2"/>
  <c r="W9957" i="2"/>
  <c r="V9957" i="2"/>
  <c r="AB9956" i="2"/>
  <c r="AA9956" i="2"/>
  <c r="Z9956" i="2"/>
  <c r="Y9956" i="2"/>
  <c r="X9956" i="2"/>
  <c r="W9956" i="2"/>
  <c r="V9956" i="2"/>
  <c r="AB9955" i="2"/>
  <c r="AA9955" i="2"/>
  <c r="Z9955" i="2"/>
  <c r="Y9955" i="2"/>
  <c r="X9955" i="2"/>
  <c r="W9955" i="2"/>
  <c r="V9955" i="2"/>
  <c r="AB9954" i="2"/>
  <c r="AA9954" i="2"/>
  <c r="Z9954" i="2"/>
  <c r="Y9954" i="2"/>
  <c r="X9954" i="2"/>
  <c r="W9954" i="2"/>
  <c r="V9954" i="2"/>
  <c r="AB9953" i="2"/>
  <c r="AA9953" i="2"/>
  <c r="Z9953" i="2"/>
  <c r="Y9953" i="2"/>
  <c r="X9953" i="2"/>
  <c r="W9953" i="2"/>
  <c r="V9953" i="2"/>
  <c r="AB9952" i="2"/>
  <c r="AA9952" i="2"/>
  <c r="Z9952" i="2"/>
  <c r="Y9952" i="2"/>
  <c r="X9952" i="2"/>
  <c r="W9952" i="2"/>
  <c r="V9952" i="2"/>
  <c r="AB9951" i="2"/>
  <c r="AA9951" i="2"/>
  <c r="Z9951" i="2"/>
  <c r="Y9951" i="2"/>
  <c r="X9951" i="2"/>
  <c r="W9951" i="2"/>
  <c r="V9951" i="2"/>
  <c r="AB9950" i="2"/>
  <c r="AA9950" i="2"/>
  <c r="Z9950" i="2"/>
  <c r="Y9950" i="2"/>
  <c r="X9950" i="2"/>
  <c r="W9950" i="2"/>
  <c r="V9950" i="2"/>
  <c r="AB9949" i="2"/>
  <c r="AA9949" i="2"/>
  <c r="Z9949" i="2"/>
  <c r="Y9949" i="2"/>
  <c r="X9949" i="2"/>
  <c r="W9949" i="2"/>
  <c r="V9949" i="2"/>
  <c r="AB9948" i="2"/>
  <c r="AA9948" i="2"/>
  <c r="Z9948" i="2"/>
  <c r="Y9948" i="2"/>
  <c r="X9948" i="2"/>
  <c r="W9948" i="2"/>
  <c r="V9948" i="2"/>
  <c r="AB9947" i="2"/>
  <c r="AA9947" i="2"/>
  <c r="Z9947" i="2"/>
  <c r="Y9947" i="2"/>
  <c r="X9947" i="2"/>
  <c r="W9947" i="2"/>
  <c r="V9947" i="2"/>
  <c r="AB9946" i="2"/>
  <c r="AA9946" i="2"/>
  <c r="Z9946" i="2"/>
  <c r="Y9946" i="2"/>
  <c r="X9946" i="2"/>
  <c r="W9946" i="2"/>
  <c r="V9946" i="2"/>
  <c r="AB9945" i="2"/>
  <c r="AA9945" i="2"/>
  <c r="Z9945" i="2"/>
  <c r="Y9945" i="2"/>
  <c r="X9945" i="2"/>
  <c r="W9945" i="2"/>
  <c r="V9945" i="2"/>
  <c r="AB9944" i="2"/>
  <c r="AA9944" i="2"/>
  <c r="Z9944" i="2"/>
  <c r="Y9944" i="2"/>
  <c r="X9944" i="2"/>
  <c r="W9944" i="2"/>
  <c r="V9944" i="2"/>
  <c r="AB9943" i="2"/>
  <c r="AA9943" i="2"/>
  <c r="Z9943" i="2"/>
  <c r="Y9943" i="2"/>
  <c r="X9943" i="2"/>
  <c r="W9943" i="2"/>
  <c r="V9943" i="2"/>
  <c r="AB9942" i="2"/>
  <c r="AA9942" i="2"/>
  <c r="Z9942" i="2"/>
  <c r="Y9942" i="2"/>
  <c r="X9942" i="2"/>
  <c r="W9942" i="2"/>
  <c r="V9942" i="2"/>
  <c r="AB9941" i="2"/>
  <c r="AA9941" i="2"/>
  <c r="Z9941" i="2"/>
  <c r="Y9941" i="2"/>
  <c r="X9941" i="2"/>
  <c r="W9941" i="2"/>
  <c r="V9941" i="2"/>
  <c r="AB9940" i="2"/>
  <c r="AA9940" i="2"/>
  <c r="Z9940" i="2"/>
  <c r="Y9940" i="2"/>
  <c r="X9940" i="2"/>
  <c r="W9940" i="2"/>
  <c r="V9940" i="2"/>
  <c r="AB9939" i="2"/>
  <c r="AA9939" i="2"/>
  <c r="Z9939" i="2"/>
  <c r="Y9939" i="2"/>
  <c r="X9939" i="2"/>
  <c r="W9939" i="2"/>
  <c r="V9939" i="2"/>
  <c r="AB9938" i="2"/>
  <c r="AA9938" i="2"/>
  <c r="Z9938" i="2"/>
  <c r="Y9938" i="2"/>
  <c r="X9938" i="2"/>
  <c r="W9938" i="2"/>
  <c r="V9938" i="2"/>
  <c r="AB9937" i="2"/>
  <c r="AA9937" i="2"/>
  <c r="Z9937" i="2"/>
  <c r="Y9937" i="2"/>
  <c r="X9937" i="2"/>
  <c r="W9937" i="2"/>
  <c r="V9937" i="2"/>
  <c r="AB9936" i="2"/>
  <c r="AA9936" i="2"/>
  <c r="Z9936" i="2"/>
  <c r="Y9936" i="2"/>
  <c r="X9936" i="2"/>
  <c r="W9936" i="2"/>
  <c r="V9936" i="2"/>
  <c r="AB9935" i="2"/>
  <c r="AA9935" i="2"/>
  <c r="Z9935" i="2"/>
  <c r="Y9935" i="2"/>
  <c r="X9935" i="2"/>
  <c r="W9935" i="2"/>
  <c r="V9935" i="2"/>
  <c r="AB9934" i="2"/>
  <c r="AA9934" i="2"/>
  <c r="Z9934" i="2"/>
  <c r="Y9934" i="2"/>
  <c r="X9934" i="2"/>
  <c r="W9934" i="2"/>
  <c r="V9934" i="2"/>
  <c r="AB9933" i="2"/>
  <c r="AA9933" i="2"/>
  <c r="Z9933" i="2"/>
  <c r="Y9933" i="2"/>
  <c r="X9933" i="2"/>
  <c r="W9933" i="2"/>
  <c r="V9933" i="2"/>
  <c r="AB9932" i="2"/>
  <c r="AA9932" i="2"/>
  <c r="Z9932" i="2"/>
  <c r="Y9932" i="2"/>
  <c r="X9932" i="2"/>
  <c r="W9932" i="2"/>
  <c r="V9932" i="2"/>
  <c r="AB9931" i="2"/>
  <c r="AA9931" i="2"/>
  <c r="Z9931" i="2"/>
  <c r="Y9931" i="2"/>
  <c r="X9931" i="2"/>
  <c r="W9931" i="2"/>
  <c r="V9931" i="2"/>
  <c r="AB9930" i="2"/>
  <c r="AA9930" i="2"/>
  <c r="Z9930" i="2"/>
  <c r="Y9930" i="2"/>
  <c r="X9930" i="2"/>
  <c r="W9930" i="2"/>
  <c r="V9930" i="2"/>
  <c r="AB9929" i="2"/>
  <c r="AA9929" i="2"/>
  <c r="Z9929" i="2"/>
  <c r="Y9929" i="2"/>
  <c r="X9929" i="2"/>
  <c r="W9929" i="2"/>
  <c r="V9929" i="2"/>
  <c r="AB9928" i="2"/>
  <c r="AA9928" i="2"/>
  <c r="Z9928" i="2"/>
  <c r="Y9928" i="2"/>
  <c r="X9928" i="2"/>
  <c r="W9928" i="2"/>
  <c r="V9928" i="2"/>
  <c r="AB9927" i="2"/>
  <c r="AA9927" i="2"/>
  <c r="Z9927" i="2"/>
  <c r="Y9927" i="2"/>
  <c r="X9927" i="2"/>
  <c r="W9927" i="2"/>
  <c r="V9927" i="2"/>
  <c r="AB9926" i="2"/>
  <c r="AA9926" i="2"/>
  <c r="Z9926" i="2"/>
  <c r="Y9926" i="2"/>
  <c r="X9926" i="2"/>
  <c r="W9926" i="2"/>
  <c r="V9926" i="2"/>
  <c r="AB9925" i="2"/>
  <c r="AA9925" i="2"/>
  <c r="Z9925" i="2"/>
  <c r="Y9925" i="2"/>
  <c r="X9925" i="2"/>
  <c r="W9925" i="2"/>
  <c r="V9925" i="2"/>
  <c r="AB9924" i="2"/>
  <c r="AA9924" i="2"/>
  <c r="Z9924" i="2"/>
  <c r="Y9924" i="2"/>
  <c r="X9924" i="2"/>
  <c r="W9924" i="2"/>
  <c r="V9924" i="2"/>
  <c r="AB9923" i="2"/>
  <c r="AA9923" i="2"/>
  <c r="Z9923" i="2"/>
  <c r="Y9923" i="2"/>
  <c r="X9923" i="2"/>
  <c r="W9923" i="2"/>
  <c r="V9923" i="2"/>
  <c r="AB9922" i="2"/>
  <c r="AA9922" i="2"/>
  <c r="Z9922" i="2"/>
  <c r="Y9922" i="2"/>
  <c r="X9922" i="2"/>
  <c r="W9922" i="2"/>
  <c r="V9922" i="2"/>
  <c r="AB9921" i="2"/>
  <c r="AA9921" i="2"/>
  <c r="Z9921" i="2"/>
  <c r="Y9921" i="2"/>
  <c r="X9921" i="2"/>
  <c r="W9921" i="2"/>
  <c r="V9921" i="2"/>
  <c r="AB9920" i="2"/>
  <c r="AA9920" i="2"/>
  <c r="Z9920" i="2"/>
  <c r="Y9920" i="2"/>
  <c r="X9920" i="2"/>
  <c r="W9920" i="2"/>
  <c r="V9920" i="2"/>
  <c r="AB9919" i="2"/>
  <c r="AA9919" i="2"/>
  <c r="Z9919" i="2"/>
  <c r="Y9919" i="2"/>
  <c r="X9919" i="2"/>
  <c r="W9919" i="2"/>
  <c r="V9919" i="2"/>
  <c r="AB9918" i="2"/>
  <c r="AA9918" i="2"/>
  <c r="Z9918" i="2"/>
  <c r="Y9918" i="2"/>
  <c r="X9918" i="2"/>
  <c r="W9918" i="2"/>
  <c r="V9918" i="2"/>
  <c r="AB9917" i="2"/>
  <c r="AA9917" i="2"/>
  <c r="Z9917" i="2"/>
  <c r="Y9917" i="2"/>
  <c r="X9917" i="2"/>
  <c r="W9917" i="2"/>
  <c r="V9917" i="2"/>
  <c r="AB9916" i="2"/>
  <c r="AA9916" i="2"/>
  <c r="Z9916" i="2"/>
  <c r="Y9916" i="2"/>
  <c r="X9916" i="2"/>
  <c r="W9916" i="2"/>
  <c r="V9916" i="2"/>
  <c r="AB9915" i="2"/>
  <c r="AA9915" i="2"/>
  <c r="Z9915" i="2"/>
  <c r="Y9915" i="2"/>
  <c r="X9915" i="2"/>
  <c r="W9915" i="2"/>
  <c r="V9915" i="2"/>
  <c r="AB9914" i="2"/>
  <c r="AA9914" i="2"/>
  <c r="Z9914" i="2"/>
  <c r="Y9914" i="2"/>
  <c r="X9914" i="2"/>
  <c r="W9914" i="2"/>
  <c r="V9914" i="2"/>
  <c r="AB9913" i="2"/>
  <c r="AA9913" i="2"/>
  <c r="Z9913" i="2"/>
  <c r="Y9913" i="2"/>
  <c r="X9913" i="2"/>
  <c r="W9913" i="2"/>
  <c r="V9913" i="2"/>
  <c r="AB9912" i="2"/>
  <c r="AA9912" i="2"/>
  <c r="Z9912" i="2"/>
  <c r="Y9912" i="2"/>
  <c r="X9912" i="2"/>
  <c r="W9912" i="2"/>
  <c r="V9912" i="2"/>
  <c r="AB9911" i="2"/>
  <c r="AA9911" i="2"/>
  <c r="Z9911" i="2"/>
  <c r="Y9911" i="2"/>
  <c r="X9911" i="2"/>
  <c r="W9911" i="2"/>
  <c r="V9911" i="2"/>
  <c r="AB9910" i="2"/>
  <c r="AA9910" i="2"/>
  <c r="Z9910" i="2"/>
  <c r="Y9910" i="2"/>
  <c r="X9910" i="2"/>
  <c r="W9910" i="2"/>
  <c r="V9910" i="2"/>
  <c r="AB9909" i="2"/>
  <c r="AA9909" i="2"/>
  <c r="Z9909" i="2"/>
  <c r="Y9909" i="2"/>
  <c r="X9909" i="2"/>
  <c r="W9909" i="2"/>
  <c r="V9909" i="2"/>
  <c r="AB9908" i="2"/>
  <c r="AA9908" i="2"/>
  <c r="Z9908" i="2"/>
  <c r="Y9908" i="2"/>
  <c r="X9908" i="2"/>
  <c r="W9908" i="2"/>
  <c r="V9908" i="2"/>
  <c r="AB9907" i="2"/>
  <c r="AA9907" i="2"/>
  <c r="Z9907" i="2"/>
  <c r="Y9907" i="2"/>
  <c r="X9907" i="2"/>
  <c r="W9907" i="2"/>
  <c r="V9907" i="2"/>
  <c r="AB9906" i="2"/>
  <c r="AA9906" i="2"/>
  <c r="Z9906" i="2"/>
  <c r="Y9906" i="2"/>
  <c r="X9906" i="2"/>
  <c r="W9906" i="2"/>
  <c r="V9906" i="2"/>
  <c r="AB9905" i="2"/>
  <c r="AA9905" i="2"/>
  <c r="Z9905" i="2"/>
  <c r="Y9905" i="2"/>
  <c r="X9905" i="2"/>
  <c r="W9905" i="2"/>
  <c r="V9905" i="2"/>
  <c r="AB9904" i="2"/>
  <c r="AA9904" i="2"/>
  <c r="Z9904" i="2"/>
  <c r="Y9904" i="2"/>
  <c r="X9904" i="2"/>
  <c r="W9904" i="2"/>
  <c r="V9904" i="2"/>
  <c r="AB9903" i="2"/>
  <c r="AA9903" i="2"/>
  <c r="Z9903" i="2"/>
  <c r="Y9903" i="2"/>
  <c r="X9903" i="2"/>
  <c r="W9903" i="2"/>
  <c r="V9903" i="2"/>
  <c r="AB9902" i="2"/>
  <c r="AA9902" i="2"/>
  <c r="Z9902" i="2"/>
  <c r="Y9902" i="2"/>
  <c r="X9902" i="2"/>
  <c r="W9902" i="2"/>
  <c r="V9902" i="2"/>
  <c r="AB9901" i="2"/>
  <c r="AA9901" i="2"/>
  <c r="Z9901" i="2"/>
  <c r="Y9901" i="2"/>
  <c r="X9901" i="2"/>
  <c r="W9901" i="2"/>
  <c r="V9901" i="2"/>
  <c r="AB9900" i="2"/>
  <c r="AA9900" i="2"/>
  <c r="Z9900" i="2"/>
  <c r="Y9900" i="2"/>
  <c r="X9900" i="2"/>
  <c r="W9900" i="2"/>
  <c r="V9900" i="2"/>
  <c r="AB9899" i="2"/>
  <c r="AA9899" i="2"/>
  <c r="Z9899" i="2"/>
  <c r="Y9899" i="2"/>
  <c r="X9899" i="2"/>
  <c r="W9899" i="2"/>
  <c r="V9899" i="2"/>
  <c r="AB9898" i="2"/>
  <c r="AA9898" i="2"/>
  <c r="Z9898" i="2"/>
  <c r="Y9898" i="2"/>
  <c r="X9898" i="2"/>
  <c r="W9898" i="2"/>
  <c r="V9898" i="2"/>
  <c r="AB9897" i="2"/>
  <c r="AA9897" i="2"/>
  <c r="Z9897" i="2"/>
  <c r="Y9897" i="2"/>
  <c r="X9897" i="2"/>
  <c r="W9897" i="2"/>
  <c r="V9897" i="2"/>
  <c r="AB9896" i="2"/>
  <c r="AA9896" i="2"/>
  <c r="Z9896" i="2"/>
  <c r="Y9896" i="2"/>
  <c r="X9896" i="2"/>
  <c r="W9896" i="2"/>
  <c r="V9896" i="2"/>
  <c r="AB9895" i="2"/>
  <c r="AA9895" i="2"/>
  <c r="Z9895" i="2"/>
  <c r="Y9895" i="2"/>
  <c r="X9895" i="2"/>
  <c r="W9895" i="2"/>
  <c r="V9895" i="2"/>
  <c r="AB9894" i="2"/>
  <c r="AA9894" i="2"/>
  <c r="Z9894" i="2"/>
  <c r="Y9894" i="2"/>
  <c r="X9894" i="2"/>
  <c r="W9894" i="2"/>
  <c r="V9894" i="2"/>
  <c r="AB9893" i="2"/>
  <c r="AA9893" i="2"/>
  <c r="Z9893" i="2"/>
  <c r="Y9893" i="2"/>
  <c r="X9893" i="2"/>
  <c r="W9893" i="2"/>
  <c r="V9893" i="2"/>
  <c r="AB9892" i="2"/>
  <c r="AA9892" i="2"/>
  <c r="Z9892" i="2"/>
  <c r="Y9892" i="2"/>
  <c r="X9892" i="2"/>
  <c r="W9892" i="2"/>
  <c r="V9892" i="2"/>
  <c r="AB9891" i="2"/>
  <c r="AA9891" i="2"/>
  <c r="Z9891" i="2"/>
  <c r="Y9891" i="2"/>
  <c r="X9891" i="2"/>
  <c r="W9891" i="2"/>
  <c r="V9891" i="2"/>
  <c r="AB9890" i="2"/>
  <c r="AA9890" i="2"/>
  <c r="Z9890" i="2"/>
  <c r="Y9890" i="2"/>
  <c r="X9890" i="2"/>
  <c r="W9890" i="2"/>
  <c r="V9890" i="2"/>
  <c r="AB9889" i="2"/>
  <c r="AA9889" i="2"/>
  <c r="Z9889" i="2"/>
  <c r="Y9889" i="2"/>
  <c r="X9889" i="2"/>
  <c r="W9889" i="2"/>
  <c r="V9889" i="2"/>
  <c r="AB9888" i="2"/>
  <c r="AA9888" i="2"/>
  <c r="Z9888" i="2"/>
  <c r="Y9888" i="2"/>
  <c r="X9888" i="2"/>
  <c r="W9888" i="2"/>
  <c r="V9888" i="2"/>
  <c r="AB9887" i="2"/>
  <c r="AA9887" i="2"/>
  <c r="Z9887" i="2"/>
  <c r="Y9887" i="2"/>
  <c r="X9887" i="2"/>
  <c r="W9887" i="2"/>
  <c r="V9887" i="2"/>
  <c r="AB9886" i="2"/>
  <c r="AA9886" i="2"/>
  <c r="Z9886" i="2"/>
  <c r="Y9886" i="2"/>
  <c r="X9886" i="2"/>
  <c r="W9886" i="2"/>
  <c r="V9886" i="2"/>
  <c r="AB9885" i="2"/>
  <c r="AA9885" i="2"/>
  <c r="Z9885" i="2"/>
  <c r="Y9885" i="2"/>
  <c r="X9885" i="2"/>
  <c r="W9885" i="2"/>
  <c r="V9885" i="2"/>
  <c r="AB9884" i="2"/>
  <c r="AA9884" i="2"/>
  <c r="Z9884" i="2"/>
  <c r="Y9884" i="2"/>
  <c r="X9884" i="2"/>
  <c r="W9884" i="2"/>
  <c r="V9884" i="2"/>
  <c r="AB9883" i="2"/>
  <c r="AA9883" i="2"/>
  <c r="Z9883" i="2"/>
  <c r="Y9883" i="2"/>
  <c r="X9883" i="2"/>
  <c r="W9883" i="2"/>
  <c r="V9883" i="2"/>
  <c r="AB9882" i="2"/>
  <c r="AA9882" i="2"/>
  <c r="Z9882" i="2"/>
  <c r="Y9882" i="2"/>
  <c r="X9882" i="2"/>
  <c r="W9882" i="2"/>
  <c r="V9882" i="2"/>
  <c r="AB9881" i="2"/>
  <c r="AA9881" i="2"/>
  <c r="Z9881" i="2"/>
  <c r="Y9881" i="2"/>
  <c r="X9881" i="2"/>
  <c r="W9881" i="2"/>
  <c r="V9881" i="2"/>
  <c r="AB9880" i="2"/>
  <c r="AA9880" i="2"/>
  <c r="Z9880" i="2"/>
  <c r="Y9880" i="2"/>
  <c r="X9880" i="2"/>
  <c r="W9880" i="2"/>
  <c r="V9880" i="2"/>
  <c r="AB9879" i="2"/>
  <c r="AA9879" i="2"/>
  <c r="Z9879" i="2"/>
  <c r="Y9879" i="2"/>
  <c r="X9879" i="2"/>
  <c r="W9879" i="2"/>
  <c r="V9879" i="2"/>
  <c r="AB9878" i="2"/>
  <c r="AA9878" i="2"/>
  <c r="Z9878" i="2"/>
  <c r="Y9878" i="2"/>
  <c r="X9878" i="2"/>
  <c r="W9878" i="2"/>
  <c r="V9878" i="2"/>
  <c r="AB9877" i="2"/>
  <c r="AA9877" i="2"/>
  <c r="Z9877" i="2"/>
  <c r="Y9877" i="2"/>
  <c r="X9877" i="2"/>
  <c r="W9877" i="2"/>
  <c r="V9877" i="2"/>
  <c r="AB9876" i="2"/>
  <c r="AA9876" i="2"/>
  <c r="Z9876" i="2"/>
  <c r="Y9876" i="2"/>
  <c r="X9876" i="2"/>
  <c r="W9876" i="2"/>
  <c r="V9876" i="2"/>
  <c r="AB9875" i="2"/>
  <c r="AA9875" i="2"/>
  <c r="Z9875" i="2"/>
  <c r="Y9875" i="2"/>
  <c r="X9875" i="2"/>
  <c r="W9875" i="2"/>
  <c r="V9875" i="2"/>
  <c r="AB9874" i="2"/>
  <c r="AA9874" i="2"/>
  <c r="Z9874" i="2"/>
  <c r="Y9874" i="2"/>
  <c r="X9874" i="2"/>
  <c r="W9874" i="2"/>
  <c r="V9874" i="2"/>
  <c r="AB9873" i="2"/>
  <c r="AA9873" i="2"/>
  <c r="Z9873" i="2"/>
  <c r="Y9873" i="2"/>
  <c r="X9873" i="2"/>
  <c r="W9873" i="2"/>
  <c r="V9873" i="2"/>
  <c r="AB9872" i="2"/>
  <c r="AA9872" i="2"/>
  <c r="Z9872" i="2"/>
  <c r="Y9872" i="2"/>
  <c r="X9872" i="2"/>
  <c r="W9872" i="2"/>
  <c r="V9872" i="2"/>
  <c r="AB9871" i="2"/>
  <c r="AA9871" i="2"/>
  <c r="Z9871" i="2"/>
  <c r="Y9871" i="2"/>
  <c r="X9871" i="2"/>
  <c r="W9871" i="2"/>
  <c r="V9871" i="2"/>
  <c r="AB9870" i="2"/>
  <c r="AA9870" i="2"/>
  <c r="Z9870" i="2"/>
  <c r="Y9870" i="2"/>
  <c r="X9870" i="2"/>
  <c r="W9870" i="2"/>
  <c r="V9870" i="2"/>
  <c r="AB9869" i="2"/>
  <c r="AA9869" i="2"/>
  <c r="Z9869" i="2"/>
  <c r="Y9869" i="2"/>
  <c r="X9869" i="2"/>
  <c r="W9869" i="2"/>
  <c r="V9869" i="2"/>
  <c r="AB9868" i="2"/>
  <c r="AA9868" i="2"/>
  <c r="Z9868" i="2"/>
  <c r="Y9868" i="2"/>
  <c r="X9868" i="2"/>
  <c r="W9868" i="2"/>
  <c r="V9868" i="2"/>
  <c r="AB9867" i="2"/>
  <c r="AA9867" i="2"/>
  <c r="Z9867" i="2"/>
  <c r="Y9867" i="2"/>
  <c r="X9867" i="2"/>
  <c r="W9867" i="2"/>
  <c r="V9867" i="2"/>
  <c r="AB9866" i="2"/>
  <c r="AA9866" i="2"/>
  <c r="Z9866" i="2"/>
  <c r="Y9866" i="2"/>
  <c r="X9866" i="2"/>
  <c r="W9866" i="2"/>
  <c r="V9866" i="2"/>
  <c r="AB9865" i="2"/>
  <c r="AA9865" i="2"/>
  <c r="Z9865" i="2"/>
  <c r="Y9865" i="2"/>
  <c r="X9865" i="2"/>
  <c r="W9865" i="2"/>
  <c r="V9865" i="2"/>
  <c r="AB9864" i="2"/>
  <c r="AA9864" i="2"/>
  <c r="Z9864" i="2"/>
  <c r="Y9864" i="2"/>
  <c r="X9864" i="2"/>
  <c r="W9864" i="2"/>
  <c r="V9864" i="2"/>
  <c r="AB9863" i="2"/>
  <c r="AA9863" i="2"/>
  <c r="Z9863" i="2"/>
  <c r="Y9863" i="2"/>
  <c r="X9863" i="2"/>
  <c r="W9863" i="2"/>
  <c r="V9863" i="2"/>
  <c r="AB9862" i="2"/>
  <c r="AA9862" i="2"/>
  <c r="Z9862" i="2"/>
  <c r="Y9862" i="2"/>
  <c r="X9862" i="2"/>
  <c r="W9862" i="2"/>
  <c r="V9862" i="2"/>
  <c r="AB9861" i="2"/>
  <c r="AA9861" i="2"/>
  <c r="Z9861" i="2"/>
  <c r="Y9861" i="2"/>
  <c r="X9861" i="2"/>
  <c r="W9861" i="2"/>
  <c r="V9861" i="2"/>
  <c r="AB9860" i="2"/>
  <c r="AA9860" i="2"/>
  <c r="Z9860" i="2"/>
  <c r="Y9860" i="2"/>
  <c r="X9860" i="2"/>
  <c r="W9860" i="2"/>
  <c r="V9860" i="2"/>
  <c r="AB9859" i="2"/>
  <c r="AA9859" i="2"/>
  <c r="Z9859" i="2"/>
  <c r="Y9859" i="2"/>
  <c r="X9859" i="2"/>
  <c r="W9859" i="2"/>
  <c r="V9859" i="2"/>
  <c r="AB9858" i="2"/>
  <c r="AA9858" i="2"/>
  <c r="Z9858" i="2"/>
  <c r="Y9858" i="2"/>
  <c r="X9858" i="2"/>
  <c r="W9858" i="2"/>
  <c r="V9858" i="2"/>
  <c r="AB9857" i="2"/>
  <c r="AA9857" i="2"/>
  <c r="Z9857" i="2"/>
  <c r="Y9857" i="2"/>
  <c r="X9857" i="2"/>
  <c r="W9857" i="2"/>
  <c r="V9857" i="2"/>
  <c r="AB9856" i="2"/>
  <c r="AA9856" i="2"/>
  <c r="Z9856" i="2"/>
  <c r="Y9856" i="2"/>
  <c r="X9856" i="2"/>
  <c r="W9856" i="2"/>
  <c r="V9856" i="2"/>
  <c r="AB9855" i="2"/>
  <c r="AA9855" i="2"/>
  <c r="Z9855" i="2"/>
  <c r="Y9855" i="2"/>
  <c r="X9855" i="2"/>
  <c r="W9855" i="2"/>
  <c r="V9855" i="2"/>
  <c r="AB9854" i="2"/>
  <c r="AA9854" i="2"/>
  <c r="Z9854" i="2"/>
  <c r="Y9854" i="2"/>
  <c r="X9854" i="2"/>
  <c r="W9854" i="2"/>
  <c r="V9854" i="2"/>
  <c r="AB9853" i="2"/>
  <c r="AA9853" i="2"/>
  <c r="Z9853" i="2"/>
  <c r="Y9853" i="2"/>
  <c r="X9853" i="2"/>
  <c r="W9853" i="2"/>
  <c r="V9853" i="2"/>
  <c r="AB9852" i="2"/>
  <c r="AA9852" i="2"/>
  <c r="Z9852" i="2"/>
  <c r="Y9852" i="2"/>
  <c r="X9852" i="2"/>
  <c r="W9852" i="2"/>
  <c r="V9852" i="2"/>
  <c r="AB9851" i="2"/>
  <c r="AA9851" i="2"/>
  <c r="Z9851" i="2"/>
  <c r="Y9851" i="2"/>
  <c r="X9851" i="2"/>
  <c r="W9851" i="2"/>
  <c r="V9851" i="2"/>
  <c r="AB9850" i="2"/>
  <c r="AA9850" i="2"/>
  <c r="Z9850" i="2"/>
  <c r="Y9850" i="2"/>
  <c r="X9850" i="2"/>
  <c r="W9850" i="2"/>
  <c r="V9850" i="2"/>
  <c r="AB9849" i="2"/>
  <c r="AA9849" i="2"/>
  <c r="Z9849" i="2"/>
  <c r="Y9849" i="2"/>
  <c r="X9849" i="2"/>
  <c r="W9849" i="2"/>
  <c r="V9849" i="2"/>
  <c r="AB9848" i="2"/>
  <c r="AA9848" i="2"/>
  <c r="Z9848" i="2"/>
  <c r="Y9848" i="2"/>
  <c r="X9848" i="2"/>
  <c r="W9848" i="2"/>
  <c r="V9848" i="2"/>
  <c r="AB9847" i="2"/>
  <c r="AA9847" i="2"/>
  <c r="Z9847" i="2"/>
  <c r="Y9847" i="2"/>
  <c r="X9847" i="2"/>
  <c r="W9847" i="2"/>
  <c r="V9847" i="2"/>
  <c r="AB9846" i="2"/>
  <c r="AA9846" i="2"/>
  <c r="Z9846" i="2"/>
  <c r="Y9846" i="2"/>
  <c r="X9846" i="2"/>
  <c r="W9846" i="2"/>
  <c r="V9846" i="2"/>
  <c r="AB9845" i="2"/>
  <c r="AA9845" i="2"/>
  <c r="Z9845" i="2"/>
  <c r="Y9845" i="2"/>
  <c r="X9845" i="2"/>
  <c r="W9845" i="2"/>
  <c r="V9845" i="2"/>
  <c r="AB9844" i="2"/>
  <c r="AA9844" i="2"/>
  <c r="Z9844" i="2"/>
  <c r="Y9844" i="2"/>
  <c r="X9844" i="2"/>
  <c r="W9844" i="2"/>
  <c r="V9844" i="2"/>
  <c r="AB9843" i="2"/>
  <c r="AA9843" i="2"/>
  <c r="Z9843" i="2"/>
  <c r="Y9843" i="2"/>
  <c r="X9843" i="2"/>
  <c r="W9843" i="2"/>
  <c r="V9843" i="2"/>
  <c r="AB9842" i="2"/>
  <c r="AA9842" i="2"/>
  <c r="Z9842" i="2"/>
  <c r="Y9842" i="2"/>
  <c r="X9842" i="2"/>
  <c r="W9842" i="2"/>
  <c r="V9842" i="2"/>
  <c r="AB9841" i="2"/>
  <c r="AA9841" i="2"/>
  <c r="Z9841" i="2"/>
  <c r="Y9841" i="2"/>
  <c r="X9841" i="2"/>
  <c r="W9841" i="2"/>
  <c r="V9841" i="2"/>
  <c r="AB9840" i="2"/>
  <c r="AA9840" i="2"/>
  <c r="Z9840" i="2"/>
  <c r="Y9840" i="2"/>
  <c r="X9840" i="2"/>
  <c r="W9840" i="2"/>
  <c r="V9840" i="2"/>
  <c r="AB9839" i="2"/>
  <c r="AA9839" i="2"/>
  <c r="Z9839" i="2"/>
  <c r="Y9839" i="2"/>
  <c r="X9839" i="2"/>
  <c r="W9839" i="2"/>
  <c r="V9839" i="2"/>
  <c r="AB9838" i="2"/>
  <c r="AA9838" i="2"/>
  <c r="Z9838" i="2"/>
  <c r="Y9838" i="2"/>
  <c r="X9838" i="2"/>
  <c r="W9838" i="2"/>
  <c r="V9838" i="2"/>
  <c r="AB9837" i="2"/>
  <c r="AA9837" i="2"/>
  <c r="Z9837" i="2"/>
  <c r="Y9837" i="2"/>
  <c r="X9837" i="2"/>
  <c r="W9837" i="2"/>
  <c r="V9837" i="2"/>
  <c r="AB9836" i="2"/>
  <c r="AA9836" i="2"/>
  <c r="Z9836" i="2"/>
  <c r="Y9836" i="2"/>
  <c r="X9836" i="2"/>
  <c r="W9836" i="2"/>
  <c r="V9836" i="2"/>
  <c r="AB9835" i="2"/>
  <c r="AA9835" i="2"/>
  <c r="Z9835" i="2"/>
  <c r="Y9835" i="2"/>
  <c r="X9835" i="2"/>
  <c r="W9835" i="2"/>
  <c r="V9835" i="2"/>
  <c r="AB9834" i="2"/>
  <c r="AA9834" i="2"/>
  <c r="Z9834" i="2"/>
  <c r="Y9834" i="2"/>
  <c r="X9834" i="2"/>
  <c r="W9834" i="2"/>
  <c r="V9834" i="2"/>
  <c r="AB9833" i="2"/>
  <c r="AA9833" i="2"/>
  <c r="Z9833" i="2"/>
  <c r="Y9833" i="2"/>
  <c r="X9833" i="2"/>
  <c r="W9833" i="2"/>
  <c r="V9833" i="2"/>
  <c r="AB9832" i="2"/>
  <c r="AA9832" i="2"/>
  <c r="Z9832" i="2"/>
  <c r="Y9832" i="2"/>
  <c r="X9832" i="2"/>
  <c r="W9832" i="2"/>
  <c r="V9832" i="2"/>
  <c r="AB9831" i="2"/>
  <c r="AA9831" i="2"/>
  <c r="Z9831" i="2"/>
  <c r="Y9831" i="2"/>
  <c r="X9831" i="2"/>
  <c r="W9831" i="2"/>
  <c r="V9831" i="2"/>
  <c r="AB9830" i="2"/>
  <c r="AA9830" i="2"/>
  <c r="Z9830" i="2"/>
  <c r="Y9830" i="2"/>
  <c r="X9830" i="2"/>
  <c r="W9830" i="2"/>
  <c r="V9830" i="2"/>
  <c r="AB9829" i="2"/>
  <c r="AA9829" i="2"/>
  <c r="Z9829" i="2"/>
  <c r="Y9829" i="2"/>
  <c r="X9829" i="2"/>
  <c r="W9829" i="2"/>
  <c r="V9829" i="2"/>
  <c r="AB9828" i="2"/>
  <c r="AA9828" i="2"/>
  <c r="Z9828" i="2"/>
  <c r="Y9828" i="2"/>
  <c r="X9828" i="2"/>
  <c r="W9828" i="2"/>
  <c r="V9828" i="2"/>
  <c r="AB9827" i="2"/>
  <c r="AA9827" i="2"/>
  <c r="Z9827" i="2"/>
  <c r="Y9827" i="2"/>
  <c r="X9827" i="2"/>
  <c r="W9827" i="2"/>
  <c r="V9827" i="2"/>
  <c r="AB9826" i="2"/>
  <c r="AA9826" i="2"/>
  <c r="Z9826" i="2"/>
  <c r="Y9826" i="2"/>
  <c r="X9826" i="2"/>
  <c r="W9826" i="2"/>
  <c r="V9826" i="2"/>
  <c r="AB9825" i="2"/>
  <c r="AA9825" i="2"/>
  <c r="Z9825" i="2"/>
  <c r="Y9825" i="2"/>
  <c r="X9825" i="2"/>
  <c r="W9825" i="2"/>
  <c r="V9825" i="2"/>
  <c r="AB9824" i="2"/>
  <c r="AA9824" i="2"/>
  <c r="Z9824" i="2"/>
  <c r="Y9824" i="2"/>
  <c r="X9824" i="2"/>
  <c r="W9824" i="2"/>
  <c r="V9824" i="2"/>
  <c r="AB9823" i="2"/>
  <c r="AA9823" i="2"/>
  <c r="Z9823" i="2"/>
  <c r="Y9823" i="2"/>
  <c r="X9823" i="2"/>
  <c r="W9823" i="2"/>
  <c r="V9823" i="2"/>
  <c r="AB9822" i="2"/>
  <c r="AA9822" i="2"/>
  <c r="Z9822" i="2"/>
  <c r="Y9822" i="2"/>
  <c r="X9822" i="2"/>
  <c r="W9822" i="2"/>
  <c r="V9822" i="2"/>
  <c r="AB9821" i="2"/>
  <c r="AA9821" i="2"/>
  <c r="Z9821" i="2"/>
  <c r="Y9821" i="2"/>
  <c r="X9821" i="2"/>
  <c r="W9821" i="2"/>
  <c r="V9821" i="2"/>
  <c r="AB9820" i="2"/>
  <c r="AA9820" i="2"/>
  <c r="Z9820" i="2"/>
  <c r="Y9820" i="2"/>
  <c r="X9820" i="2"/>
  <c r="W9820" i="2"/>
  <c r="V9820" i="2"/>
  <c r="AB9819" i="2"/>
  <c r="AA9819" i="2"/>
  <c r="Z9819" i="2"/>
  <c r="Y9819" i="2"/>
  <c r="X9819" i="2"/>
  <c r="W9819" i="2"/>
  <c r="V9819" i="2"/>
  <c r="AB9818" i="2"/>
  <c r="AA9818" i="2"/>
  <c r="Z9818" i="2"/>
  <c r="Y9818" i="2"/>
  <c r="X9818" i="2"/>
  <c r="W9818" i="2"/>
  <c r="V9818" i="2"/>
  <c r="AB9817" i="2"/>
  <c r="AA9817" i="2"/>
  <c r="Z9817" i="2"/>
  <c r="Y9817" i="2"/>
  <c r="X9817" i="2"/>
  <c r="W9817" i="2"/>
  <c r="V9817" i="2"/>
  <c r="AB9816" i="2"/>
  <c r="AA9816" i="2"/>
  <c r="Z9816" i="2"/>
  <c r="Y9816" i="2"/>
  <c r="X9816" i="2"/>
  <c r="W9816" i="2"/>
  <c r="V9816" i="2"/>
  <c r="AB9815" i="2"/>
  <c r="AA9815" i="2"/>
  <c r="Z9815" i="2"/>
  <c r="Y9815" i="2"/>
  <c r="X9815" i="2"/>
  <c r="W9815" i="2"/>
  <c r="V9815" i="2"/>
  <c r="AB9814" i="2"/>
  <c r="AA9814" i="2"/>
  <c r="Z9814" i="2"/>
  <c r="Y9814" i="2"/>
  <c r="X9814" i="2"/>
  <c r="W9814" i="2"/>
  <c r="V9814" i="2"/>
  <c r="AB9813" i="2"/>
  <c r="AA9813" i="2"/>
  <c r="Z9813" i="2"/>
  <c r="Y9813" i="2"/>
  <c r="X9813" i="2"/>
  <c r="W9813" i="2"/>
  <c r="V9813" i="2"/>
  <c r="AB9812" i="2"/>
  <c r="AA9812" i="2"/>
  <c r="Z9812" i="2"/>
  <c r="Y9812" i="2"/>
  <c r="X9812" i="2"/>
  <c r="W9812" i="2"/>
  <c r="V9812" i="2"/>
  <c r="AB9811" i="2"/>
  <c r="AA9811" i="2"/>
  <c r="Z9811" i="2"/>
  <c r="Y9811" i="2"/>
  <c r="X9811" i="2"/>
  <c r="W9811" i="2"/>
  <c r="V9811" i="2"/>
  <c r="AB9810" i="2"/>
  <c r="AA9810" i="2"/>
  <c r="Z9810" i="2"/>
  <c r="Y9810" i="2"/>
  <c r="X9810" i="2"/>
  <c r="W9810" i="2"/>
  <c r="V9810" i="2"/>
  <c r="AB9809" i="2"/>
  <c r="AA9809" i="2"/>
  <c r="Z9809" i="2"/>
  <c r="Y9809" i="2"/>
  <c r="X9809" i="2"/>
  <c r="W9809" i="2"/>
  <c r="V9809" i="2"/>
  <c r="AB9808" i="2"/>
  <c r="AA9808" i="2"/>
  <c r="Z9808" i="2"/>
  <c r="Y9808" i="2"/>
  <c r="X9808" i="2"/>
  <c r="W9808" i="2"/>
  <c r="V9808" i="2"/>
  <c r="AB9807" i="2"/>
  <c r="AA9807" i="2"/>
  <c r="Z9807" i="2"/>
  <c r="Y9807" i="2"/>
  <c r="X9807" i="2"/>
  <c r="W9807" i="2"/>
  <c r="V9807" i="2"/>
  <c r="AB9806" i="2"/>
  <c r="AA9806" i="2"/>
  <c r="Z9806" i="2"/>
  <c r="Y9806" i="2"/>
  <c r="X9806" i="2"/>
  <c r="W9806" i="2"/>
  <c r="V9806" i="2"/>
  <c r="AB9805" i="2"/>
  <c r="AA9805" i="2"/>
  <c r="Z9805" i="2"/>
  <c r="Y9805" i="2"/>
  <c r="X9805" i="2"/>
  <c r="W9805" i="2"/>
  <c r="V9805" i="2"/>
  <c r="AB9804" i="2"/>
  <c r="AA9804" i="2"/>
  <c r="Z9804" i="2"/>
  <c r="Y9804" i="2"/>
  <c r="X9804" i="2"/>
  <c r="W9804" i="2"/>
  <c r="V9804" i="2"/>
  <c r="AB9803" i="2"/>
  <c r="AA9803" i="2"/>
  <c r="Z9803" i="2"/>
  <c r="Y9803" i="2"/>
  <c r="X9803" i="2"/>
  <c r="W9803" i="2"/>
  <c r="V9803" i="2"/>
  <c r="AB9802" i="2"/>
  <c r="AA9802" i="2"/>
  <c r="Z9802" i="2"/>
  <c r="Y9802" i="2"/>
  <c r="X9802" i="2"/>
  <c r="W9802" i="2"/>
  <c r="V9802" i="2"/>
  <c r="AB9801" i="2"/>
  <c r="AA9801" i="2"/>
  <c r="Z9801" i="2"/>
  <c r="Y9801" i="2"/>
  <c r="X9801" i="2"/>
  <c r="W9801" i="2"/>
  <c r="V9801" i="2"/>
  <c r="AB9800" i="2"/>
  <c r="AA9800" i="2"/>
  <c r="Z9800" i="2"/>
  <c r="Y9800" i="2"/>
  <c r="X9800" i="2"/>
  <c r="W9800" i="2"/>
  <c r="V9800" i="2"/>
  <c r="AB9799" i="2"/>
  <c r="AA9799" i="2"/>
  <c r="Z9799" i="2"/>
  <c r="Y9799" i="2"/>
  <c r="X9799" i="2"/>
  <c r="W9799" i="2"/>
  <c r="V9799" i="2"/>
  <c r="AB9798" i="2"/>
  <c r="AA9798" i="2"/>
  <c r="Z9798" i="2"/>
  <c r="Y9798" i="2"/>
  <c r="X9798" i="2"/>
  <c r="W9798" i="2"/>
  <c r="V9798" i="2"/>
  <c r="AB9797" i="2"/>
  <c r="AA9797" i="2"/>
  <c r="Z9797" i="2"/>
  <c r="Y9797" i="2"/>
  <c r="X9797" i="2"/>
  <c r="W9797" i="2"/>
  <c r="V9797" i="2"/>
  <c r="AB9796" i="2"/>
  <c r="AA9796" i="2"/>
  <c r="Z9796" i="2"/>
  <c r="Y9796" i="2"/>
  <c r="X9796" i="2"/>
  <c r="W9796" i="2"/>
  <c r="V9796" i="2"/>
  <c r="AB9795" i="2"/>
  <c r="AA9795" i="2"/>
  <c r="Z9795" i="2"/>
  <c r="Y9795" i="2"/>
  <c r="X9795" i="2"/>
  <c r="W9795" i="2"/>
  <c r="V9795" i="2"/>
  <c r="AB9794" i="2"/>
  <c r="AA9794" i="2"/>
  <c r="Z9794" i="2"/>
  <c r="Y9794" i="2"/>
  <c r="X9794" i="2"/>
  <c r="W9794" i="2"/>
  <c r="V9794" i="2"/>
  <c r="AB9793" i="2"/>
  <c r="AA9793" i="2"/>
  <c r="Z9793" i="2"/>
  <c r="Y9793" i="2"/>
  <c r="X9793" i="2"/>
  <c r="W9793" i="2"/>
  <c r="V9793" i="2"/>
  <c r="AB9792" i="2"/>
  <c r="AA9792" i="2"/>
  <c r="Z9792" i="2"/>
  <c r="Y9792" i="2"/>
  <c r="X9792" i="2"/>
  <c r="W9792" i="2"/>
  <c r="V9792" i="2"/>
  <c r="AB9791" i="2"/>
  <c r="AA9791" i="2"/>
  <c r="Z9791" i="2"/>
  <c r="Y9791" i="2"/>
  <c r="X9791" i="2"/>
  <c r="W9791" i="2"/>
  <c r="V9791" i="2"/>
  <c r="AB9790" i="2"/>
  <c r="AA9790" i="2"/>
  <c r="Z9790" i="2"/>
  <c r="Y9790" i="2"/>
  <c r="X9790" i="2"/>
  <c r="W9790" i="2"/>
  <c r="V9790" i="2"/>
  <c r="AB9789" i="2"/>
  <c r="AA9789" i="2"/>
  <c r="Z9789" i="2"/>
  <c r="Y9789" i="2"/>
  <c r="X9789" i="2"/>
  <c r="W9789" i="2"/>
  <c r="V9789" i="2"/>
  <c r="AB9788" i="2"/>
  <c r="AA9788" i="2"/>
  <c r="Z9788" i="2"/>
  <c r="Y9788" i="2"/>
  <c r="X9788" i="2"/>
  <c r="W9788" i="2"/>
  <c r="V9788" i="2"/>
  <c r="AB9787" i="2"/>
  <c r="AA9787" i="2"/>
  <c r="Z9787" i="2"/>
  <c r="Y9787" i="2"/>
  <c r="X9787" i="2"/>
  <c r="W9787" i="2"/>
  <c r="V9787" i="2"/>
  <c r="AB9786" i="2"/>
  <c r="AA9786" i="2"/>
  <c r="Z9786" i="2"/>
  <c r="Y9786" i="2"/>
  <c r="X9786" i="2"/>
  <c r="W9786" i="2"/>
  <c r="V9786" i="2"/>
  <c r="AB9785" i="2"/>
  <c r="AA9785" i="2"/>
  <c r="Z9785" i="2"/>
  <c r="Y9785" i="2"/>
  <c r="X9785" i="2"/>
  <c r="W9785" i="2"/>
  <c r="V9785" i="2"/>
  <c r="AB9784" i="2"/>
  <c r="AA9784" i="2"/>
  <c r="Z9784" i="2"/>
  <c r="Y9784" i="2"/>
  <c r="X9784" i="2"/>
  <c r="W9784" i="2"/>
  <c r="V9784" i="2"/>
  <c r="AB9783" i="2"/>
  <c r="AA9783" i="2"/>
  <c r="Z9783" i="2"/>
  <c r="Y9783" i="2"/>
  <c r="X9783" i="2"/>
  <c r="W9783" i="2"/>
  <c r="V9783" i="2"/>
  <c r="AB9782" i="2"/>
  <c r="AA9782" i="2"/>
  <c r="Z9782" i="2"/>
  <c r="Y9782" i="2"/>
  <c r="X9782" i="2"/>
  <c r="W9782" i="2"/>
  <c r="V9782" i="2"/>
  <c r="AB9781" i="2"/>
  <c r="AA9781" i="2"/>
  <c r="Z9781" i="2"/>
  <c r="Y9781" i="2"/>
  <c r="X9781" i="2"/>
  <c r="W9781" i="2"/>
  <c r="V9781" i="2"/>
  <c r="AB9780" i="2"/>
  <c r="AA9780" i="2"/>
  <c r="Z9780" i="2"/>
  <c r="Y9780" i="2"/>
  <c r="X9780" i="2"/>
  <c r="W9780" i="2"/>
  <c r="V9780" i="2"/>
  <c r="AB9779" i="2"/>
  <c r="AA9779" i="2"/>
  <c r="Z9779" i="2"/>
  <c r="Y9779" i="2"/>
  <c r="X9779" i="2"/>
  <c r="W9779" i="2"/>
  <c r="V9779" i="2"/>
  <c r="AB9778" i="2"/>
  <c r="AA9778" i="2"/>
  <c r="Z9778" i="2"/>
  <c r="Y9778" i="2"/>
  <c r="X9778" i="2"/>
  <c r="W9778" i="2"/>
  <c r="V9778" i="2"/>
  <c r="AB9777" i="2"/>
  <c r="AA9777" i="2"/>
  <c r="Z9777" i="2"/>
  <c r="Y9777" i="2"/>
  <c r="X9777" i="2"/>
  <c r="W9777" i="2"/>
  <c r="V9777" i="2"/>
  <c r="AB9776" i="2"/>
  <c r="AA9776" i="2"/>
  <c r="Z9776" i="2"/>
  <c r="Y9776" i="2"/>
  <c r="X9776" i="2"/>
  <c r="W9776" i="2"/>
  <c r="V9776" i="2"/>
  <c r="AB9775" i="2"/>
  <c r="AA9775" i="2"/>
  <c r="Z9775" i="2"/>
  <c r="Y9775" i="2"/>
  <c r="X9775" i="2"/>
  <c r="W9775" i="2"/>
  <c r="V9775" i="2"/>
  <c r="AB9774" i="2"/>
  <c r="AA9774" i="2"/>
  <c r="Z9774" i="2"/>
  <c r="Y9774" i="2"/>
  <c r="X9774" i="2"/>
  <c r="W9774" i="2"/>
  <c r="V9774" i="2"/>
  <c r="AB9773" i="2"/>
  <c r="AA9773" i="2"/>
  <c r="Z9773" i="2"/>
  <c r="Y9773" i="2"/>
  <c r="X9773" i="2"/>
  <c r="W9773" i="2"/>
  <c r="V9773" i="2"/>
  <c r="AB9772" i="2"/>
  <c r="AA9772" i="2"/>
  <c r="Z9772" i="2"/>
  <c r="Y9772" i="2"/>
  <c r="X9772" i="2"/>
  <c r="W9772" i="2"/>
  <c r="V9772" i="2"/>
  <c r="AB9771" i="2"/>
  <c r="AA9771" i="2"/>
  <c r="Z9771" i="2"/>
  <c r="Y9771" i="2"/>
  <c r="X9771" i="2"/>
  <c r="W9771" i="2"/>
  <c r="V9771" i="2"/>
  <c r="AB9770" i="2"/>
  <c r="AA9770" i="2"/>
  <c r="Z9770" i="2"/>
  <c r="Y9770" i="2"/>
  <c r="X9770" i="2"/>
  <c r="W9770" i="2"/>
  <c r="V9770" i="2"/>
  <c r="AB9769" i="2"/>
  <c r="AA9769" i="2"/>
  <c r="Z9769" i="2"/>
  <c r="Y9769" i="2"/>
  <c r="X9769" i="2"/>
  <c r="W9769" i="2"/>
  <c r="V9769" i="2"/>
  <c r="AB9768" i="2"/>
  <c r="AA9768" i="2"/>
  <c r="Z9768" i="2"/>
  <c r="Y9768" i="2"/>
  <c r="X9768" i="2"/>
  <c r="W9768" i="2"/>
  <c r="V9768" i="2"/>
  <c r="AB9767" i="2"/>
  <c r="AA9767" i="2"/>
  <c r="Z9767" i="2"/>
  <c r="Y9767" i="2"/>
  <c r="X9767" i="2"/>
  <c r="W9767" i="2"/>
  <c r="V9767" i="2"/>
  <c r="AB9766" i="2"/>
  <c r="AA9766" i="2"/>
  <c r="Z9766" i="2"/>
  <c r="Y9766" i="2"/>
  <c r="X9766" i="2"/>
  <c r="W9766" i="2"/>
  <c r="V9766" i="2"/>
  <c r="AB9765" i="2"/>
  <c r="AA9765" i="2"/>
  <c r="Z9765" i="2"/>
  <c r="Y9765" i="2"/>
  <c r="X9765" i="2"/>
  <c r="W9765" i="2"/>
  <c r="V9765" i="2"/>
  <c r="AB9764" i="2"/>
  <c r="AA9764" i="2"/>
  <c r="Z9764" i="2"/>
  <c r="Y9764" i="2"/>
  <c r="X9764" i="2"/>
  <c r="W9764" i="2"/>
  <c r="V9764" i="2"/>
  <c r="AB9763" i="2"/>
  <c r="AA9763" i="2"/>
  <c r="Z9763" i="2"/>
  <c r="Y9763" i="2"/>
  <c r="X9763" i="2"/>
  <c r="W9763" i="2"/>
  <c r="V9763" i="2"/>
  <c r="AB9762" i="2"/>
  <c r="AA9762" i="2"/>
  <c r="Z9762" i="2"/>
  <c r="Y9762" i="2"/>
  <c r="X9762" i="2"/>
  <c r="W9762" i="2"/>
  <c r="V9762" i="2"/>
  <c r="AB9761" i="2"/>
  <c r="AA9761" i="2"/>
  <c r="Z9761" i="2"/>
  <c r="Y9761" i="2"/>
  <c r="X9761" i="2"/>
  <c r="W9761" i="2"/>
  <c r="V9761" i="2"/>
  <c r="AB9760" i="2"/>
  <c r="AA9760" i="2"/>
  <c r="Z9760" i="2"/>
  <c r="Y9760" i="2"/>
  <c r="X9760" i="2"/>
  <c r="W9760" i="2"/>
  <c r="V9760" i="2"/>
  <c r="AB9759" i="2"/>
  <c r="AA9759" i="2"/>
  <c r="Z9759" i="2"/>
  <c r="Y9759" i="2"/>
  <c r="X9759" i="2"/>
  <c r="W9759" i="2"/>
  <c r="V9759" i="2"/>
  <c r="AB9758" i="2"/>
  <c r="AA9758" i="2"/>
  <c r="Z9758" i="2"/>
  <c r="Y9758" i="2"/>
  <c r="X9758" i="2"/>
  <c r="W9758" i="2"/>
  <c r="V9758" i="2"/>
  <c r="AB9757" i="2"/>
  <c r="AA9757" i="2"/>
  <c r="Z9757" i="2"/>
  <c r="Y9757" i="2"/>
  <c r="X9757" i="2"/>
  <c r="W9757" i="2"/>
  <c r="V9757" i="2"/>
  <c r="AB9756" i="2"/>
  <c r="AA9756" i="2"/>
  <c r="Z9756" i="2"/>
  <c r="Y9756" i="2"/>
  <c r="X9756" i="2"/>
  <c r="W9756" i="2"/>
  <c r="V9756" i="2"/>
  <c r="AB9755" i="2"/>
  <c r="AA9755" i="2"/>
  <c r="Z9755" i="2"/>
  <c r="Y9755" i="2"/>
  <c r="X9755" i="2"/>
  <c r="W9755" i="2"/>
  <c r="V9755" i="2"/>
  <c r="AB9754" i="2"/>
  <c r="AA9754" i="2"/>
  <c r="Z9754" i="2"/>
  <c r="Y9754" i="2"/>
  <c r="X9754" i="2"/>
  <c r="W9754" i="2"/>
  <c r="V9754" i="2"/>
  <c r="AB9753" i="2"/>
  <c r="AA9753" i="2"/>
  <c r="Z9753" i="2"/>
  <c r="Y9753" i="2"/>
  <c r="X9753" i="2"/>
  <c r="W9753" i="2"/>
  <c r="V9753" i="2"/>
  <c r="AB9752" i="2"/>
  <c r="AA9752" i="2"/>
  <c r="Z9752" i="2"/>
  <c r="Y9752" i="2"/>
  <c r="X9752" i="2"/>
  <c r="W9752" i="2"/>
  <c r="V9752" i="2"/>
  <c r="AB9751" i="2"/>
  <c r="AA9751" i="2"/>
  <c r="Z9751" i="2"/>
  <c r="Y9751" i="2"/>
  <c r="X9751" i="2"/>
  <c r="W9751" i="2"/>
  <c r="V9751" i="2"/>
  <c r="AB9750" i="2"/>
  <c r="AA9750" i="2"/>
  <c r="Z9750" i="2"/>
  <c r="Y9750" i="2"/>
  <c r="X9750" i="2"/>
  <c r="W9750" i="2"/>
  <c r="V9750" i="2"/>
  <c r="AB9749" i="2"/>
  <c r="AA9749" i="2"/>
  <c r="Z9749" i="2"/>
  <c r="Y9749" i="2"/>
  <c r="X9749" i="2"/>
  <c r="W9749" i="2"/>
  <c r="V9749" i="2"/>
  <c r="AB9748" i="2"/>
  <c r="AA9748" i="2"/>
  <c r="Z9748" i="2"/>
  <c r="Y9748" i="2"/>
  <c r="X9748" i="2"/>
  <c r="W9748" i="2"/>
  <c r="V9748" i="2"/>
  <c r="AB9747" i="2"/>
  <c r="AA9747" i="2"/>
  <c r="Z9747" i="2"/>
  <c r="Y9747" i="2"/>
  <c r="X9747" i="2"/>
  <c r="W9747" i="2"/>
  <c r="V9747" i="2"/>
  <c r="AB9746" i="2"/>
  <c r="AA9746" i="2"/>
  <c r="Z9746" i="2"/>
  <c r="Y9746" i="2"/>
  <c r="X9746" i="2"/>
  <c r="W9746" i="2"/>
  <c r="V9746" i="2"/>
  <c r="AB9745" i="2"/>
  <c r="AA9745" i="2"/>
  <c r="Z9745" i="2"/>
  <c r="Y9745" i="2"/>
  <c r="X9745" i="2"/>
  <c r="W9745" i="2"/>
  <c r="V9745" i="2"/>
  <c r="AB9744" i="2"/>
  <c r="AA9744" i="2"/>
  <c r="Z9744" i="2"/>
  <c r="Y9744" i="2"/>
  <c r="X9744" i="2"/>
  <c r="W9744" i="2"/>
  <c r="V9744" i="2"/>
  <c r="AB9743" i="2"/>
  <c r="AA9743" i="2"/>
  <c r="Z9743" i="2"/>
  <c r="Y9743" i="2"/>
  <c r="X9743" i="2"/>
  <c r="W9743" i="2"/>
  <c r="V9743" i="2"/>
  <c r="AB9742" i="2"/>
  <c r="AA9742" i="2"/>
  <c r="Z9742" i="2"/>
  <c r="Y9742" i="2"/>
  <c r="X9742" i="2"/>
  <c r="W9742" i="2"/>
  <c r="V9742" i="2"/>
  <c r="AB9741" i="2"/>
  <c r="AA9741" i="2"/>
  <c r="Z9741" i="2"/>
  <c r="Y9741" i="2"/>
  <c r="X9741" i="2"/>
  <c r="W9741" i="2"/>
  <c r="V9741" i="2"/>
  <c r="AB9740" i="2"/>
  <c r="AA9740" i="2"/>
  <c r="Z9740" i="2"/>
  <c r="Y9740" i="2"/>
  <c r="X9740" i="2"/>
  <c r="W9740" i="2"/>
  <c r="V9740" i="2"/>
  <c r="AB9739" i="2"/>
  <c r="AA9739" i="2"/>
  <c r="Z9739" i="2"/>
  <c r="Y9739" i="2"/>
  <c r="X9739" i="2"/>
  <c r="W9739" i="2"/>
  <c r="V9739" i="2"/>
  <c r="AB9738" i="2"/>
  <c r="AA9738" i="2"/>
  <c r="Z9738" i="2"/>
  <c r="Y9738" i="2"/>
  <c r="X9738" i="2"/>
  <c r="W9738" i="2"/>
  <c r="V9738" i="2"/>
  <c r="AB9737" i="2"/>
  <c r="AA9737" i="2"/>
  <c r="Z9737" i="2"/>
  <c r="Y9737" i="2"/>
  <c r="X9737" i="2"/>
  <c r="W9737" i="2"/>
  <c r="V9737" i="2"/>
  <c r="AB9736" i="2"/>
  <c r="AA9736" i="2"/>
  <c r="Z9736" i="2"/>
  <c r="Y9736" i="2"/>
  <c r="X9736" i="2"/>
  <c r="W9736" i="2"/>
  <c r="V9736" i="2"/>
  <c r="AB9735" i="2"/>
  <c r="AA9735" i="2"/>
  <c r="Z9735" i="2"/>
  <c r="Y9735" i="2"/>
  <c r="X9735" i="2"/>
  <c r="W9735" i="2"/>
  <c r="V9735" i="2"/>
  <c r="AB9734" i="2"/>
  <c r="AA9734" i="2"/>
  <c r="Z9734" i="2"/>
  <c r="Y9734" i="2"/>
  <c r="X9734" i="2"/>
  <c r="W9734" i="2"/>
  <c r="V9734" i="2"/>
  <c r="AB9733" i="2"/>
  <c r="AA9733" i="2"/>
  <c r="Z9733" i="2"/>
  <c r="Y9733" i="2"/>
  <c r="X9733" i="2"/>
  <c r="W9733" i="2"/>
  <c r="V9733" i="2"/>
  <c r="AB9732" i="2"/>
  <c r="AA9732" i="2"/>
  <c r="Z9732" i="2"/>
  <c r="Y9732" i="2"/>
  <c r="X9732" i="2"/>
  <c r="W9732" i="2"/>
  <c r="V9732" i="2"/>
  <c r="AB9731" i="2"/>
  <c r="AA9731" i="2"/>
  <c r="Z9731" i="2"/>
  <c r="Y9731" i="2"/>
  <c r="X9731" i="2"/>
  <c r="W9731" i="2"/>
  <c r="V9731" i="2"/>
  <c r="AB9730" i="2"/>
  <c r="AA9730" i="2"/>
  <c r="Z9730" i="2"/>
  <c r="Y9730" i="2"/>
  <c r="X9730" i="2"/>
  <c r="W9730" i="2"/>
  <c r="V9730" i="2"/>
  <c r="AB9729" i="2"/>
  <c r="AA9729" i="2"/>
  <c r="Z9729" i="2"/>
  <c r="Y9729" i="2"/>
  <c r="X9729" i="2"/>
  <c r="W9729" i="2"/>
  <c r="V9729" i="2"/>
  <c r="AB9728" i="2"/>
  <c r="AA9728" i="2"/>
  <c r="Z9728" i="2"/>
  <c r="Y9728" i="2"/>
  <c r="X9728" i="2"/>
  <c r="W9728" i="2"/>
  <c r="V9728" i="2"/>
  <c r="AB9727" i="2"/>
  <c r="AA9727" i="2"/>
  <c r="Z9727" i="2"/>
  <c r="Y9727" i="2"/>
  <c r="X9727" i="2"/>
  <c r="W9727" i="2"/>
  <c r="V9727" i="2"/>
  <c r="AB9726" i="2"/>
  <c r="AA9726" i="2"/>
  <c r="Z9726" i="2"/>
  <c r="Y9726" i="2"/>
  <c r="X9726" i="2"/>
  <c r="W9726" i="2"/>
  <c r="V9726" i="2"/>
  <c r="AB9725" i="2"/>
  <c r="AA9725" i="2"/>
  <c r="Z9725" i="2"/>
  <c r="Y9725" i="2"/>
  <c r="X9725" i="2"/>
  <c r="W9725" i="2"/>
  <c r="V9725" i="2"/>
  <c r="AB9724" i="2"/>
  <c r="AA9724" i="2"/>
  <c r="Z9724" i="2"/>
  <c r="Y9724" i="2"/>
  <c r="X9724" i="2"/>
  <c r="W9724" i="2"/>
  <c r="V9724" i="2"/>
  <c r="AB9723" i="2"/>
  <c r="AA9723" i="2"/>
  <c r="Z9723" i="2"/>
  <c r="Y9723" i="2"/>
  <c r="X9723" i="2"/>
  <c r="W9723" i="2"/>
  <c r="V9723" i="2"/>
  <c r="AB9722" i="2"/>
  <c r="AA9722" i="2"/>
  <c r="Z9722" i="2"/>
  <c r="Y9722" i="2"/>
  <c r="X9722" i="2"/>
  <c r="W9722" i="2"/>
  <c r="V9722" i="2"/>
  <c r="AB9721" i="2"/>
  <c r="AA9721" i="2"/>
  <c r="Z9721" i="2"/>
  <c r="Y9721" i="2"/>
  <c r="X9721" i="2"/>
  <c r="W9721" i="2"/>
  <c r="V9721" i="2"/>
  <c r="AB9720" i="2"/>
  <c r="AA9720" i="2"/>
  <c r="Z9720" i="2"/>
  <c r="Y9720" i="2"/>
  <c r="X9720" i="2"/>
  <c r="W9720" i="2"/>
  <c r="V9720" i="2"/>
  <c r="AB9719" i="2"/>
  <c r="AA9719" i="2"/>
  <c r="Z9719" i="2"/>
  <c r="Y9719" i="2"/>
  <c r="X9719" i="2"/>
  <c r="W9719" i="2"/>
  <c r="V9719" i="2"/>
  <c r="AB9718" i="2"/>
  <c r="AA9718" i="2"/>
  <c r="Z9718" i="2"/>
  <c r="Y9718" i="2"/>
  <c r="X9718" i="2"/>
  <c r="W9718" i="2"/>
  <c r="V9718" i="2"/>
  <c r="AB9717" i="2"/>
  <c r="AA9717" i="2"/>
  <c r="Z9717" i="2"/>
  <c r="Y9717" i="2"/>
  <c r="X9717" i="2"/>
  <c r="W9717" i="2"/>
  <c r="V9717" i="2"/>
  <c r="AB9716" i="2"/>
  <c r="AA9716" i="2"/>
  <c r="Z9716" i="2"/>
  <c r="Y9716" i="2"/>
  <c r="X9716" i="2"/>
  <c r="W9716" i="2"/>
  <c r="V9716" i="2"/>
  <c r="AB9715" i="2"/>
  <c r="AA9715" i="2"/>
  <c r="Z9715" i="2"/>
  <c r="Y9715" i="2"/>
  <c r="X9715" i="2"/>
  <c r="W9715" i="2"/>
  <c r="V9715" i="2"/>
  <c r="AB9714" i="2"/>
  <c r="AA9714" i="2"/>
  <c r="Z9714" i="2"/>
  <c r="Y9714" i="2"/>
  <c r="X9714" i="2"/>
  <c r="W9714" i="2"/>
  <c r="V9714" i="2"/>
  <c r="AB9713" i="2"/>
  <c r="AA9713" i="2"/>
  <c r="Z9713" i="2"/>
  <c r="Y9713" i="2"/>
  <c r="X9713" i="2"/>
  <c r="W9713" i="2"/>
  <c r="V9713" i="2"/>
  <c r="AB9712" i="2"/>
  <c r="AA9712" i="2"/>
  <c r="Z9712" i="2"/>
  <c r="Y9712" i="2"/>
  <c r="X9712" i="2"/>
  <c r="W9712" i="2"/>
  <c r="V9712" i="2"/>
  <c r="AB9711" i="2"/>
  <c r="AA9711" i="2"/>
  <c r="Z9711" i="2"/>
  <c r="Y9711" i="2"/>
  <c r="X9711" i="2"/>
  <c r="W9711" i="2"/>
  <c r="V9711" i="2"/>
  <c r="AB9710" i="2"/>
  <c r="AA9710" i="2"/>
  <c r="Z9710" i="2"/>
  <c r="Y9710" i="2"/>
  <c r="X9710" i="2"/>
  <c r="W9710" i="2"/>
  <c r="V9710" i="2"/>
  <c r="AB9709" i="2"/>
  <c r="AA9709" i="2"/>
  <c r="Z9709" i="2"/>
  <c r="Y9709" i="2"/>
  <c r="X9709" i="2"/>
  <c r="W9709" i="2"/>
  <c r="V9709" i="2"/>
  <c r="AB9708" i="2"/>
  <c r="AA9708" i="2"/>
  <c r="Z9708" i="2"/>
  <c r="Y9708" i="2"/>
  <c r="X9708" i="2"/>
  <c r="W9708" i="2"/>
  <c r="V9708" i="2"/>
  <c r="AB9707" i="2"/>
  <c r="AA9707" i="2"/>
  <c r="Z9707" i="2"/>
  <c r="Y9707" i="2"/>
  <c r="X9707" i="2"/>
  <c r="W9707" i="2"/>
  <c r="V9707" i="2"/>
  <c r="AB9706" i="2"/>
  <c r="AA9706" i="2"/>
  <c r="Z9706" i="2"/>
  <c r="Y9706" i="2"/>
  <c r="X9706" i="2"/>
  <c r="W9706" i="2"/>
  <c r="V9706" i="2"/>
  <c r="AB9705" i="2"/>
  <c r="AA9705" i="2"/>
  <c r="Z9705" i="2"/>
  <c r="Y9705" i="2"/>
  <c r="X9705" i="2"/>
  <c r="W9705" i="2"/>
  <c r="V9705" i="2"/>
  <c r="AB9704" i="2"/>
  <c r="AA9704" i="2"/>
  <c r="Z9704" i="2"/>
  <c r="Y9704" i="2"/>
  <c r="X9704" i="2"/>
  <c r="W9704" i="2"/>
  <c r="V9704" i="2"/>
  <c r="AB9703" i="2"/>
  <c r="AA9703" i="2"/>
  <c r="Z9703" i="2"/>
  <c r="Y9703" i="2"/>
  <c r="X9703" i="2"/>
  <c r="W9703" i="2"/>
  <c r="V9703" i="2"/>
  <c r="AB9702" i="2"/>
  <c r="AA9702" i="2"/>
  <c r="Z9702" i="2"/>
  <c r="Y9702" i="2"/>
  <c r="X9702" i="2"/>
  <c r="W9702" i="2"/>
  <c r="V9702" i="2"/>
  <c r="AB9701" i="2"/>
  <c r="AA9701" i="2"/>
  <c r="Z9701" i="2"/>
  <c r="Y9701" i="2"/>
  <c r="X9701" i="2"/>
  <c r="W9701" i="2"/>
  <c r="V9701" i="2"/>
  <c r="AB9700" i="2"/>
  <c r="AA9700" i="2"/>
  <c r="Z9700" i="2"/>
  <c r="Y9700" i="2"/>
  <c r="X9700" i="2"/>
  <c r="W9700" i="2"/>
  <c r="V9700" i="2"/>
  <c r="AB9699" i="2"/>
  <c r="AA9699" i="2"/>
  <c r="Z9699" i="2"/>
  <c r="Y9699" i="2"/>
  <c r="X9699" i="2"/>
  <c r="W9699" i="2"/>
  <c r="V9699" i="2"/>
  <c r="AB9698" i="2"/>
  <c r="AA9698" i="2"/>
  <c r="Z9698" i="2"/>
  <c r="Y9698" i="2"/>
  <c r="X9698" i="2"/>
  <c r="W9698" i="2"/>
  <c r="V9698" i="2"/>
  <c r="AB9697" i="2"/>
  <c r="AA9697" i="2"/>
  <c r="Z9697" i="2"/>
  <c r="Y9697" i="2"/>
  <c r="X9697" i="2"/>
  <c r="W9697" i="2"/>
  <c r="V9697" i="2"/>
  <c r="AB9696" i="2"/>
  <c r="AA9696" i="2"/>
  <c r="Z9696" i="2"/>
  <c r="Y9696" i="2"/>
  <c r="X9696" i="2"/>
  <c r="W9696" i="2"/>
  <c r="V9696" i="2"/>
  <c r="AB9695" i="2"/>
  <c r="AA9695" i="2"/>
  <c r="Z9695" i="2"/>
  <c r="Y9695" i="2"/>
  <c r="X9695" i="2"/>
  <c r="W9695" i="2"/>
  <c r="V9695" i="2"/>
  <c r="AB9694" i="2"/>
  <c r="AA9694" i="2"/>
  <c r="Z9694" i="2"/>
  <c r="Y9694" i="2"/>
  <c r="X9694" i="2"/>
  <c r="W9694" i="2"/>
  <c r="V9694" i="2"/>
  <c r="AB9693" i="2"/>
  <c r="AA9693" i="2"/>
  <c r="Z9693" i="2"/>
  <c r="Y9693" i="2"/>
  <c r="X9693" i="2"/>
  <c r="W9693" i="2"/>
  <c r="V9693" i="2"/>
  <c r="AB9692" i="2"/>
  <c r="AA9692" i="2"/>
  <c r="Z9692" i="2"/>
  <c r="Y9692" i="2"/>
  <c r="X9692" i="2"/>
  <c r="W9692" i="2"/>
  <c r="V9692" i="2"/>
  <c r="AB9691" i="2"/>
  <c r="AA9691" i="2"/>
  <c r="Z9691" i="2"/>
  <c r="Y9691" i="2"/>
  <c r="X9691" i="2"/>
  <c r="W9691" i="2"/>
  <c r="V9691" i="2"/>
  <c r="AB9690" i="2"/>
  <c r="AA9690" i="2"/>
  <c r="Z9690" i="2"/>
  <c r="Y9690" i="2"/>
  <c r="X9690" i="2"/>
  <c r="W9690" i="2"/>
  <c r="V9690" i="2"/>
  <c r="AB9689" i="2"/>
  <c r="AA9689" i="2"/>
  <c r="Z9689" i="2"/>
  <c r="Y9689" i="2"/>
  <c r="X9689" i="2"/>
  <c r="W9689" i="2"/>
  <c r="V9689" i="2"/>
  <c r="AB9688" i="2"/>
  <c r="AA9688" i="2"/>
  <c r="Z9688" i="2"/>
  <c r="Y9688" i="2"/>
  <c r="X9688" i="2"/>
  <c r="W9688" i="2"/>
  <c r="V9688" i="2"/>
  <c r="AB9687" i="2"/>
  <c r="AA9687" i="2"/>
  <c r="Z9687" i="2"/>
  <c r="Y9687" i="2"/>
  <c r="X9687" i="2"/>
  <c r="W9687" i="2"/>
  <c r="V9687" i="2"/>
  <c r="AB9686" i="2"/>
  <c r="AA9686" i="2"/>
  <c r="Z9686" i="2"/>
  <c r="Y9686" i="2"/>
  <c r="X9686" i="2"/>
  <c r="W9686" i="2"/>
  <c r="V9686" i="2"/>
  <c r="AB9685" i="2"/>
  <c r="AA9685" i="2"/>
  <c r="Z9685" i="2"/>
  <c r="Y9685" i="2"/>
  <c r="X9685" i="2"/>
  <c r="W9685" i="2"/>
  <c r="V9685" i="2"/>
  <c r="AB9684" i="2"/>
  <c r="AA9684" i="2"/>
  <c r="Z9684" i="2"/>
  <c r="Y9684" i="2"/>
  <c r="X9684" i="2"/>
  <c r="W9684" i="2"/>
  <c r="V9684" i="2"/>
  <c r="AB9683" i="2"/>
  <c r="AA9683" i="2"/>
  <c r="Z9683" i="2"/>
  <c r="Y9683" i="2"/>
  <c r="X9683" i="2"/>
  <c r="W9683" i="2"/>
  <c r="V9683" i="2"/>
  <c r="AB9682" i="2"/>
  <c r="AA9682" i="2"/>
  <c r="Z9682" i="2"/>
  <c r="Y9682" i="2"/>
  <c r="X9682" i="2"/>
  <c r="W9682" i="2"/>
  <c r="V9682" i="2"/>
  <c r="AB9681" i="2"/>
  <c r="AA9681" i="2"/>
  <c r="Z9681" i="2"/>
  <c r="Y9681" i="2"/>
  <c r="X9681" i="2"/>
  <c r="W9681" i="2"/>
  <c r="V9681" i="2"/>
  <c r="AB9680" i="2"/>
  <c r="AA9680" i="2"/>
  <c r="Z9680" i="2"/>
  <c r="Y9680" i="2"/>
  <c r="X9680" i="2"/>
  <c r="W9680" i="2"/>
  <c r="V9680" i="2"/>
  <c r="AB9679" i="2"/>
  <c r="AA9679" i="2"/>
  <c r="Z9679" i="2"/>
  <c r="Y9679" i="2"/>
  <c r="X9679" i="2"/>
  <c r="W9679" i="2"/>
  <c r="V9679" i="2"/>
  <c r="AB9678" i="2"/>
  <c r="AA9678" i="2"/>
  <c r="Z9678" i="2"/>
  <c r="Y9678" i="2"/>
  <c r="X9678" i="2"/>
  <c r="W9678" i="2"/>
  <c r="V9678" i="2"/>
  <c r="AB9677" i="2"/>
  <c r="AA9677" i="2"/>
  <c r="Z9677" i="2"/>
  <c r="Y9677" i="2"/>
  <c r="X9677" i="2"/>
  <c r="W9677" i="2"/>
  <c r="V9677" i="2"/>
  <c r="AB9676" i="2"/>
  <c r="AA9676" i="2"/>
  <c r="Z9676" i="2"/>
  <c r="Y9676" i="2"/>
  <c r="X9676" i="2"/>
  <c r="W9676" i="2"/>
  <c r="V9676" i="2"/>
  <c r="AB9675" i="2"/>
  <c r="AA9675" i="2"/>
  <c r="Z9675" i="2"/>
  <c r="Y9675" i="2"/>
  <c r="X9675" i="2"/>
  <c r="W9675" i="2"/>
  <c r="V9675" i="2"/>
  <c r="AB9674" i="2"/>
  <c r="AA9674" i="2"/>
  <c r="Z9674" i="2"/>
  <c r="Y9674" i="2"/>
  <c r="X9674" i="2"/>
  <c r="W9674" i="2"/>
  <c r="V9674" i="2"/>
  <c r="AB9673" i="2"/>
  <c r="AA9673" i="2"/>
  <c r="Z9673" i="2"/>
  <c r="Y9673" i="2"/>
  <c r="X9673" i="2"/>
  <c r="W9673" i="2"/>
  <c r="V9673" i="2"/>
  <c r="AB9672" i="2"/>
  <c r="AA9672" i="2"/>
  <c r="Z9672" i="2"/>
  <c r="Y9672" i="2"/>
  <c r="X9672" i="2"/>
  <c r="W9672" i="2"/>
  <c r="V9672" i="2"/>
  <c r="AB9671" i="2"/>
  <c r="AA9671" i="2"/>
  <c r="Z9671" i="2"/>
  <c r="Y9671" i="2"/>
  <c r="X9671" i="2"/>
  <c r="W9671" i="2"/>
  <c r="V9671" i="2"/>
  <c r="AB9670" i="2"/>
  <c r="AA9670" i="2"/>
  <c r="Z9670" i="2"/>
  <c r="Y9670" i="2"/>
  <c r="X9670" i="2"/>
  <c r="W9670" i="2"/>
  <c r="V9670" i="2"/>
  <c r="AB9669" i="2"/>
  <c r="AA9669" i="2"/>
  <c r="Z9669" i="2"/>
  <c r="Y9669" i="2"/>
  <c r="X9669" i="2"/>
  <c r="W9669" i="2"/>
  <c r="V9669" i="2"/>
  <c r="AB9668" i="2"/>
  <c r="AA9668" i="2"/>
  <c r="Z9668" i="2"/>
  <c r="Y9668" i="2"/>
  <c r="X9668" i="2"/>
  <c r="W9668" i="2"/>
  <c r="V9668" i="2"/>
  <c r="AB9667" i="2"/>
  <c r="AA9667" i="2"/>
  <c r="Z9667" i="2"/>
  <c r="Y9667" i="2"/>
  <c r="X9667" i="2"/>
  <c r="W9667" i="2"/>
  <c r="V9667" i="2"/>
  <c r="AB9666" i="2"/>
  <c r="AA9666" i="2"/>
  <c r="Z9666" i="2"/>
  <c r="Y9666" i="2"/>
  <c r="X9666" i="2"/>
  <c r="W9666" i="2"/>
  <c r="V9666" i="2"/>
  <c r="AB9665" i="2"/>
  <c r="AA9665" i="2"/>
  <c r="Z9665" i="2"/>
  <c r="Y9665" i="2"/>
  <c r="X9665" i="2"/>
  <c r="W9665" i="2"/>
  <c r="V9665" i="2"/>
  <c r="AB9664" i="2"/>
  <c r="AA9664" i="2"/>
  <c r="Z9664" i="2"/>
  <c r="Y9664" i="2"/>
  <c r="X9664" i="2"/>
  <c r="W9664" i="2"/>
  <c r="V9664" i="2"/>
  <c r="AB9663" i="2"/>
  <c r="AA9663" i="2"/>
  <c r="Z9663" i="2"/>
  <c r="Y9663" i="2"/>
  <c r="X9663" i="2"/>
  <c r="W9663" i="2"/>
  <c r="V9663" i="2"/>
  <c r="AB9662" i="2"/>
  <c r="AA9662" i="2"/>
  <c r="Z9662" i="2"/>
  <c r="Y9662" i="2"/>
  <c r="X9662" i="2"/>
  <c r="W9662" i="2"/>
  <c r="V9662" i="2"/>
  <c r="AB9661" i="2"/>
  <c r="AA9661" i="2"/>
  <c r="Z9661" i="2"/>
  <c r="Y9661" i="2"/>
  <c r="X9661" i="2"/>
  <c r="W9661" i="2"/>
  <c r="V9661" i="2"/>
  <c r="AB9660" i="2"/>
  <c r="AA9660" i="2"/>
  <c r="Z9660" i="2"/>
  <c r="Y9660" i="2"/>
  <c r="X9660" i="2"/>
  <c r="W9660" i="2"/>
  <c r="V9660" i="2"/>
  <c r="AB9659" i="2"/>
  <c r="AA9659" i="2"/>
  <c r="Z9659" i="2"/>
  <c r="Y9659" i="2"/>
  <c r="X9659" i="2"/>
  <c r="W9659" i="2"/>
  <c r="V9659" i="2"/>
  <c r="AB9658" i="2"/>
  <c r="AA9658" i="2"/>
  <c r="Z9658" i="2"/>
  <c r="Y9658" i="2"/>
  <c r="X9658" i="2"/>
  <c r="W9658" i="2"/>
  <c r="V9658" i="2"/>
  <c r="AB9657" i="2"/>
  <c r="AA9657" i="2"/>
  <c r="Z9657" i="2"/>
  <c r="Y9657" i="2"/>
  <c r="X9657" i="2"/>
  <c r="W9657" i="2"/>
  <c r="V9657" i="2"/>
  <c r="AB9656" i="2"/>
  <c r="AA9656" i="2"/>
  <c r="Z9656" i="2"/>
  <c r="Y9656" i="2"/>
  <c r="X9656" i="2"/>
  <c r="W9656" i="2"/>
  <c r="V9656" i="2"/>
  <c r="AB9655" i="2"/>
  <c r="AA9655" i="2"/>
  <c r="Z9655" i="2"/>
  <c r="Y9655" i="2"/>
  <c r="X9655" i="2"/>
  <c r="W9655" i="2"/>
  <c r="V9655" i="2"/>
  <c r="AB9654" i="2"/>
  <c r="AA9654" i="2"/>
  <c r="Z9654" i="2"/>
  <c r="Y9654" i="2"/>
  <c r="X9654" i="2"/>
  <c r="W9654" i="2"/>
  <c r="V9654" i="2"/>
  <c r="AB9653" i="2"/>
  <c r="AA9653" i="2"/>
  <c r="Z9653" i="2"/>
  <c r="Y9653" i="2"/>
  <c r="X9653" i="2"/>
  <c r="W9653" i="2"/>
  <c r="V9653" i="2"/>
  <c r="AB9652" i="2"/>
  <c r="AA9652" i="2"/>
  <c r="Z9652" i="2"/>
  <c r="Y9652" i="2"/>
  <c r="X9652" i="2"/>
  <c r="W9652" i="2"/>
  <c r="V9652" i="2"/>
  <c r="AB9651" i="2"/>
  <c r="AA9651" i="2"/>
  <c r="Z9651" i="2"/>
  <c r="Y9651" i="2"/>
  <c r="X9651" i="2"/>
  <c r="W9651" i="2"/>
  <c r="V9651" i="2"/>
  <c r="AB9650" i="2"/>
  <c r="AA9650" i="2"/>
  <c r="Z9650" i="2"/>
  <c r="Y9650" i="2"/>
  <c r="X9650" i="2"/>
  <c r="W9650" i="2"/>
  <c r="V9650" i="2"/>
  <c r="AB9649" i="2"/>
  <c r="AA9649" i="2"/>
  <c r="Z9649" i="2"/>
  <c r="Y9649" i="2"/>
  <c r="X9649" i="2"/>
  <c r="W9649" i="2"/>
  <c r="V9649" i="2"/>
  <c r="AB9648" i="2"/>
  <c r="AA9648" i="2"/>
  <c r="Z9648" i="2"/>
  <c r="Y9648" i="2"/>
  <c r="X9648" i="2"/>
  <c r="W9648" i="2"/>
  <c r="V9648" i="2"/>
  <c r="AB9647" i="2"/>
  <c r="AA9647" i="2"/>
  <c r="Z9647" i="2"/>
  <c r="Y9647" i="2"/>
  <c r="X9647" i="2"/>
  <c r="W9647" i="2"/>
  <c r="V9647" i="2"/>
  <c r="AB9646" i="2"/>
  <c r="AA9646" i="2"/>
  <c r="Z9646" i="2"/>
  <c r="Y9646" i="2"/>
  <c r="X9646" i="2"/>
  <c r="W9646" i="2"/>
  <c r="V9646" i="2"/>
  <c r="AB9645" i="2"/>
  <c r="AA9645" i="2"/>
  <c r="Z9645" i="2"/>
  <c r="Y9645" i="2"/>
  <c r="X9645" i="2"/>
  <c r="W9645" i="2"/>
  <c r="V9645" i="2"/>
  <c r="AB9644" i="2"/>
  <c r="AA9644" i="2"/>
  <c r="Z9644" i="2"/>
  <c r="Y9644" i="2"/>
  <c r="X9644" i="2"/>
  <c r="W9644" i="2"/>
  <c r="V9644" i="2"/>
  <c r="AB9643" i="2"/>
  <c r="AA9643" i="2"/>
  <c r="Z9643" i="2"/>
  <c r="Y9643" i="2"/>
  <c r="X9643" i="2"/>
  <c r="W9643" i="2"/>
  <c r="V9643" i="2"/>
  <c r="AB9642" i="2"/>
  <c r="AA9642" i="2"/>
  <c r="Z9642" i="2"/>
  <c r="Y9642" i="2"/>
  <c r="X9642" i="2"/>
  <c r="W9642" i="2"/>
  <c r="V9642" i="2"/>
  <c r="AB9641" i="2"/>
  <c r="AA9641" i="2"/>
  <c r="Z9641" i="2"/>
  <c r="Y9641" i="2"/>
  <c r="X9641" i="2"/>
  <c r="W9641" i="2"/>
  <c r="V9641" i="2"/>
  <c r="AB9640" i="2"/>
  <c r="AA9640" i="2"/>
  <c r="Z9640" i="2"/>
  <c r="Y9640" i="2"/>
  <c r="X9640" i="2"/>
  <c r="W9640" i="2"/>
  <c r="V9640" i="2"/>
  <c r="AB9639" i="2"/>
  <c r="AA9639" i="2"/>
  <c r="Z9639" i="2"/>
  <c r="Y9639" i="2"/>
  <c r="X9639" i="2"/>
  <c r="W9639" i="2"/>
  <c r="V9639" i="2"/>
  <c r="AB9638" i="2"/>
  <c r="AA9638" i="2"/>
  <c r="Z9638" i="2"/>
  <c r="Y9638" i="2"/>
  <c r="X9638" i="2"/>
  <c r="W9638" i="2"/>
  <c r="V9638" i="2"/>
  <c r="AB9637" i="2"/>
  <c r="AA9637" i="2"/>
  <c r="Z9637" i="2"/>
  <c r="Y9637" i="2"/>
  <c r="X9637" i="2"/>
  <c r="W9637" i="2"/>
  <c r="V9637" i="2"/>
  <c r="AB9636" i="2"/>
  <c r="AA9636" i="2"/>
  <c r="Z9636" i="2"/>
  <c r="Y9636" i="2"/>
  <c r="X9636" i="2"/>
  <c r="W9636" i="2"/>
  <c r="V9636" i="2"/>
  <c r="AB9635" i="2"/>
  <c r="AA9635" i="2"/>
  <c r="Z9635" i="2"/>
  <c r="Y9635" i="2"/>
  <c r="X9635" i="2"/>
  <c r="W9635" i="2"/>
  <c r="V9635" i="2"/>
  <c r="AB9634" i="2"/>
  <c r="AA9634" i="2"/>
  <c r="Z9634" i="2"/>
  <c r="Y9634" i="2"/>
  <c r="X9634" i="2"/>
  <c r="W9634" i="2"/>
  <c r="V9634" i="2"/>
  <c r="AB9633" i="2"/>
  <c r="AA9633" i="2"/>
  <c r="Z9633" i="2"/>
  <c r="Y9633" i="2"/>
  <c r="X9633" i="2"/>
  <c r="W9633" i="2"/>
  <c r="V9633" i="2"/>
  <c r="AB9632" i="2"/>
  <c r="AA9632" i="2"/>
  <c r="Z9632" i="2"/>
  <c r="Y9632" i="2"/>
  <c r="X9632" i="2"/>
  <c r="W9632" i="2"/>
  <c r="V9632" i="2"/>
  <c r="AB9631" i="2"/>
  <c r="AA9631" i="2"/>
  <c r="Z9631" i="2"/>
  <c r="Y9631" i="2"/>
  <c r="X9631" i="2"/>
  <c r="W9631" i="2"/>
  <c r="V9631" i="2"/>
  <c r="AB9630" i="2"/>
  <c r="AA9630" i="2"/>
  <c r="Z9630" i="2"/>
  <c r="Y9630" i="2"/>
  <c r="X9630" i="2"/>
  <c r="W9630" i="2"/>
  <c r="V9630" i="2"/>
  <c r="AB9629" i="2"/>
  <c r="AA9629" i="2"/>
  <c r="Z9629" i="2"/>
  <c r="Y9629" i="2"/>
  <c r="X9629" i="2"/>
  <c r="W9629" i="2"/>
  <c r="V9629" i="2"/>
  <c r="AB9628" i="2"/>
  <c r="AA9628" i="2"/>
  <c r="Z9628" i="2"/>
  <c r="Y9628" i="2"/>
  <c r="X9628" i="2"/>
  <c r="W9628" i="2"/>
  <c r="V9628" i="2"/>
  <c r="AB9627" i="2"/>
  <c r="AA9627" i="2"/>
  <c r="Z9627" i="2"/>
  <c r="Y9627" i="2"/>
  <c r="X9627" i="2"/>
  <c r="W9627" i="2"/>
  <c r="V9627" i="2"/>
  <c r="AB9626" i="2"/>
  <c r="AA9626" i="2"/>
  <c r="Z9626" i="2"/>
  <c r="Y9626" i="2"/>
  <c r="X9626" i="2"/>
  <c r="W9626" i="2"/>
  <c r="V9626" i="2"/>
  <c r="AB9625" i="2"/>
  <c r="AA9625" i="2"/>
  <c r="Z9625" i="2"/>
  <c r="Y9625" i="2"/>
  <c r="X9625" i="2"/>
  <c r="W9625" i="2"/>
  <c r="V9625" i="2"/>
  <c r="AB9624" i="2"/>
  <c r="AA9624" i="2"/>
  <c r="Z9624" i="2"/>
  <c r="Y9624" i="2"/>
  <c r="X9624" i="2"/>
  <c r="W9624" i="2"/>
  <c r="V9624" i="2"/>
  <c r="AB9623" i="2"/>
  <c r="AA9623" i="2"/>
  <c r="Z9623" i="2"/>
  <c r="Y9623" i="2"/>
  <c r="X9623" i="2"/>
  <c r="W9623" i="2"/>
  <c r="V9623" i="2"/>
  <c r="AB9622" i="2"/>
  <c r="AA9622" i="2"/>
  <c r="Z9622" i="2"/>
  <c r="Y9622" i="2"/>
  <c r="X9622" i="2"/>
  <c r="W9622" i="2"/>
  <c r="V9622" i="2"/>
  <c r="AB9621" i="2"/>
  <c r="AA9621" i="2"/>
  <c r="Z9621" i="2"/>
  <c r="Y9621" i="2"/>
  <c r="X9621" i="2"/>
  <c r="W9621" i="2"/>
  <c r="V9621" i="2"/>
  <c r="AB9620" i="2"/>
  <c r="AA9620" i="2"/>
  <c r="Z9620" i="2"/>
  <c r="Y9620" i="2"/>
  <c r="X9620" i="2"/>
  <c r="W9620" i="2"/>
  <c r="V9620" i="2"/>
  <c r="AB9619" i="2"/>
  <c r="AA9619" i="2"/>
  <c r="Z9619" i="2"/>
  <c r="Y9619" i="2"/>
  <c r="X9619" i="2"/>
  <c r="W9619" i="2"/>
  <c r="V9619" i="2"/>
  <c r="AB9618" i="2"/>
  <c r="AA9618" i="2"/>
  <c r="Z9618" i="2"/>
  <c r="Y9618" i="2"/>
  <c r="X9618" i="2"/>
  <c r="W9618" i="2"/>
  <c r="V9618" i="2"/>
  <c r="AB9617" i="2"/>
  <c r="AA9617" i="2"/>
  <c r="Z9617" i="2"/>
  <c r="Y9617" i="2"/>
  <c r="X9617" i="2"/>
  <c r="W9617" i="2"/>
  <c r="V9617" i="2"/>
  <c r="AB9616" i="2"/>
  <c r="AA9616" i="2"/>
  <c r="Z9616" i="2"/>
  <c r="Y9616" i="2"/>
  <c r="X9616" i="2"/>
  <c r="W9616" i="2"/>
  <c r="V9616" i="2"/>
  <c r="AB9615" i="2"/>
  <c r="AA9615" i="2"/>
  <c r="Z9615" i="2"/>
  <c r="Y9615" i="2"/>
  <c r="X9615" i="2"/>
  <c r="W9615" i="2"/>
  <c r="V9615" i="2"/>
  <c r="AB9614" i="2"/>
  <c r="AA9614" i="2"/>
  <c r="Z9614" i="2"/>
  <c r="Y9614" i="2"/>
  <c r="X9614" i="2"/>
  <c r="W9614" i="2"/>
  <c r="V9614" i="2"/>
  <c r="AB9613" i="2"/>
  <c r="AA9613" i="2"/>
  <c r="Z9613" i="2"/>
  <c r="Y9613" i="2"/>
  <c r="X9613" i="2"/>
  <c r="W9613" i="2"/>
  <c r="V9613" i="2"/>
  <c r="AB9612" i="2"/>
  <c r="AA9612" i="2"/>
  <c r="Z9612" i="2"/>
  <c r="Y9612" i="2"/>
  <c r="X9612" i="2"/>
  <c r="W9612" i="2"/>
  <c r="V9612" i="2"/>
  <c r="AB9611" i="2"/>
  <c r="AA9611" i="2"/>
  <c r="Z9611" i="2"/>
  <c r="Y9611" i="2"/>
  <c r="X9611" i="2"/>
  <c r="W9611" i="2"/>
  <c r="V9611" i="2"/>
  <c r="AB9610" i="2"/>
  <c r="AA9610" i="2"/>
  <c r="Z9610" i="2"/>
  <c r="Y9610" i="2"/>
  <c r="X9610" i="2"/>
  <c r="W9610" i="2"/>
  <c r="V9610" i="2"/>
  <c r="AB9609" i="2"/>
  <c r="AA9609" i="2"/>
  <c r="Z9609" i="2"/>
  <c r="Y9609" i="2"/>
  <c r="X9609" i="2"/>
  <c r="W9609" i="2"/>
  <c r="V9609" i="2"/>
  <c r="AB9608" i="2"/>
  <c r="AA9608" i="2"/>
  <c r="Z9608" i="2"/>
  <c r="Y9608" i="2"/>
  <c r="X9608" i="2"/>
  <c r="W9608" i="2"/>
  <c r="V9608" i="2"/>
  <c r="AB9607" i="2"/>
  <c r="AA9607" i="2"/>
  <c r="Z9607" i="2"/>
  <c r="Y9607" i="2"/>
  <c r="X9607" i="2"/>
  <c r="W9607" i="2"/>
  <c r="V9607" i="2"/>
  <c r="AB9606" i="2"/>
  <c r="AA9606" i="2"/>
  <c r="Z9606" i="2"/>
  <c r="Y9606" i="2"/>
  <c r="X9606" i="2"/>
  <c r="W9606" i="2"/>
  <c r="V9606" i="2"/>
  <c r="AB9605" i="2"/>
  <c r="AA9605" i="2"/>
  <c r="Z9605" i="2"/>
  <c r="Y9605" i="2"/>
  <c r="X9605" i="2"/>
  <c r="W9605" i="2"/>
  <c r="V9605" i="2"/>
  <c r="AB9604" i="2"/>
  <c r="AA9604" i="2"/>
  <c r="Z9604" i="2"/>
  <c r="Y9604" i="2"/>
  <c r="X9604" i="2"/>
  <c r="W9604" i="2"/>
  <c r="V9604" i="2"/>
  <c r="AB9603" i="2"/>
  <c r="AA9603" i="2"/>
  <c r="Z9603" i="2"/>
  <c r="Y9603" i="2"/>
  <c r="X9603" i="2"/>
  <c r="W9603" i="2"/>
  <c r="V9603" i="2"/>
  <c r="AB9602" i="2"/>
  <c r="AA9602" i="2"/>
  <c r="Z9602" i="2"/>
  <c r="Y9602" i="2"/>
  <c r="X9602" i="2"/>
  <c r="W9602" i="2"/>
  <c r="V9602" i="2"/>
  <c r="AB9601" i="2"/>
  <c r="AA9601" i="2"/>
  <c r="Z9601" i="2"/>
  <c r="Y9601" i="2"/>
  <c r="X9601" i="2"/>
  <c r="W9601" i="2"/>
  <c r="V9601" i="2"/>
  <c r="AB9600" i="2"/>
  <c r="AA9600" i="2"/>
  <c r="Z9600" i="2"/>
  <c r="Y9600" i="2"/>
  <c r="X9600" i="2"/>
  <c r="W9600" i="2"/>
  <c r="V9600" i="2"/>
  <c r="AB9599" i="2"/>
  <c r="AA9599" i="2"/>
  <c r="Z9599" i="2"/>
  <c r="Y9599" i="2"/>
  <c r="X9599" i="2"/>
  <c r="W9599" i="2"/>
  <c r="V9599" i="2"/>
  <c r="AB9598" i="2"/>
  <c r="AA9598" i="2"/>
  <c r="Z9598" i="2"/>
  <c r="Y9598" i="2"/>
  <c r="X9598" i="2"/>
  <c r="W9598" i="2"/>
  <c r="V9598" i="2"/>
  <c r="AB9597" i="2"/>
  <c r="AA9597" i="2"/>
  <c r="Z9597" i="2"/>
  <c r="Y9597" i="2"/>
  <c r="X9597" i="2"/>
  <c r="W9597" i="2"/>
  <c r="V9597" i="2"/>
  <c r="AB9596" i="2"/>
  <c r="AA9596" i="2"/>
  <c r="Z9596" i="2"/>
  <c r="Y9596" i="2"/>
  <c r="X9596" i="2"/>
  <c r="W9596" i="2"/>
  <c r="V9596" i="2"/>
  <c r="AB9595" i="2"/>
  <c r="AA9595" i="2"/>
  <c r="Z9595" i="2"/>
  <c r="Y9595" i="2"/>
  <c r="X9595" i="2"/>
  <c r="W9595" i="2"/>
  <c r="V9595" i="2"/>
  <c r="AB9594" i="2"/>
  <c r="AA9594" i="2"/>
  <c r="Z9594" i="2"/>
  <c r="Y9594" i="2"/>
  <c r="X9594" i="2"/>
  <c r="W9594" i="2"/>
  <c r="V9594" i="2"/>
  <c r="AB9593" i="2"/>
  <c r="AA9593" i="2"/>
  <c r="Z9593" i="2"/>
  <c r="Y9593" i="2"/>
  <c r="X9593" i="2"/>
  <c r="W9593" i="2"/>
  <c r="V9593" i="2"/>
  <c r="AB9592" i="2"/>
  <c r="AA9592" i="2"/>
  <c r="Z9592" i="2"/>
  <c r="Y9592" i="2"/>
  <c r="X9592" i="2"/>
  <c r="W9592" i="2"/>
  <c r="V9592" i="2"/>
  <c r="AB9591" i="2"/>
  <c r="AA9591" i="2"/>
  <c r="Z9591" i="2"/>
  <c r="Y9591" i="2"/>
  <c r="X9591" i="2"/>
  <c r="W9591" i="2"/>
  <c r="V9591" i="2"/>
  <c r="AB9590" i="2"/>
  <c r="AA9590" i="2"/>
  <c r="Z9590" i="2"/>
  <c r="Y9590" i="2"/>
  <c r="X9590" i="2"/>
  <c r="W9590" i="2"/>
  <c r="V9590" i="2"/>
  <c r="AB9589" i="2"/>
  <c r="AA9589" i="2"/>
  <c r="Z9589" i="2"/>
  <c r="Y9589" i="2"/>
  <c r="X9589" i="2"/>
  <c r="W9589" i="2"/>
  <c r="V9589" i="2"/>
  <c r="AB9588" i="2"/>
  <c r="AA9588" i="2"/>
  <c r="Z9588" i="2"/>
  <c r="Y9588" i="2"/>
  <c r="X9588" i="2"/>
  <c r="W9588" i="2"/>
  <c r="V9588" i="2"/>
  <c r="AB9587" i="2"/>
  <c r="AA9587" i="2"/>
  <c r="Z9587" i="2"/>
  <c r="Y9587" i="2"/>
  <c r="X9587" i="2"/>
  <c r="W9587" i="2"/>
  <c r="V9587" i="2"/>
  <c r="AB9586" i="2"/>
  <c r="AA9586" i="2"/>
  <c r="Z9586" i="2"/>
  <c r="Y9586" i="2"/>
  <c r="X9586" i="2"/>
  <c r="W9586" i="2"/>
  <c r="V9586" i="2"/>
  <c r="AB9585" i="2"/>
  <c r="AA9585" i="2"/>
  <c r="Z9585" i="2"/>
  <c r="Y9585" i="2"/>
  <c r="X9585" i="2"/>
  <c r="W9585" i="2"/>
  <c r="V9585" i="2"/>
  <c r="AB9584" i="2"/>
  <c r="AA9584" i="2"/>
  <c r="Z9584" i="2"/>
  <c r="Y9584" i="2"/>
  <c r="X9584" i="2"/>
  <c r="W9584" i="2"/>
  <c r="V9584" i="2"/>
  <c r="AB9583" i="2"/>
  <c r="AA9583" i="2"/>
  <c r="Z9583" i="2"/>
  <c r="Y9583" i="2"/>
  <c r="X9583" i="2"/>
  <c r="W9583" i="2"/>
  <c r="V9583" i="2"/>
  <c r="AB9582" i="2"/>
  <c r="AA9582" i="2"/>
  <c r="Z9582" i="2"/>
  <c r="Y9582" i="2"/>
  <c r="X9582" i="2"/>
  <c r="W9582" i="2"/>
  <c r="V9582" i="2"/>
  <c r="AB9581" i="2"/>
  <c r="AA9581" i="2"/>
  <c r="Z9581" i="2"/>
  <c r="Y9581" i="2"/>
  <c r="X9581" i="2"/>
  <c r="W9581" i="2"/>
  <c r="V9581" i="2"/>
  <c r="AB9580" i="2"/>
  <c r="AA9580" i="2"/>
  <c r="Z9580" i="2"/>
  <c r="Y9580" i="2"/>
  <c r="X9580" i="2"/>
  <c r="W9580" i="2"/>
  <c r="V9580" i="2"/>
  <c r="AB9579" i="2"/>
  <c r="AA9579" i="2"/>
  <c r="Z9579" i="2"/>
  <c r="Y9579" i="2"/>
  <c r="X9579" i="2"/>
  <c r="W9579" i="2"/>
  <c r="V9579" i="2"/>
  <c r="AB9578" i="2"/>
  <c r="AA9578" i="2"/>
  <c r="Z9578" i="2"/>
  <c r="Y9578" i="2"/>
  <c r="X9578" i="2"/>
  <c r="W9578" i="2"/>
  <c r="V9578" i="2"/>
  <c r="AB9577" i="2"/>
  <c r="AA9577" i="2"/>
  <c r="Z9577" i="2"/>
  <c r="Y9577" i="2"/>
  <c r="X9577" i="2"/>
  <c r="W9577" i="2"/>
  <c r="V9577" i="2"/>
  <c r="AB9576" i="2"/>
  <c r="AA9576" i="2"/>
  <c r="Z9576" i="2"/>
  <c r="Y9576" i="2"/>
  <c r="X9576" i="2"/>
  <c r="W9576" i="2"/>
  <c r="V9576" i="2"/>
  <c r="AB9575" i="2"/>
  <c r="AA9575" i="2"/>
  <c r="Z9575" i="2"/>
  <c r="Y9575" i="2"/>
  <c r="X9575" i="2"/>
  <c r="W9575" i="2"/>
  <c r="V9575" i="2"/>
  <c r="AB9574" i="2"/>
  <c r="AA9574" i="2"/>
  <c r="Z9574" i="2"/>
  <c r="Y9574" i="2"/>
  <c r="X9574" i="2"/>
  <c r="W9574" i="2"/>
  <c r="V9574" i="2"/>
  <c r="AB9573" i="2"/>
  <c r="AA9573" i="2"/>
  <c r="Z9573" i="2"/>
  <c r="Y9573" i="2"/>
  <c r="X9573" i="2"/>
  <c r="W9573" i="2"/>
  <c r="V9573" i="2"/>
  <c r="AB9572" i="2"/>
  <c r="AA9572" i="2"/>
  <c r="Z9572" i="2"/>
  <c r="Y9572" i="2"/>
  <c r="X9572" i="2"/>
  <c r="W9572" i="2"/>
  <c r="V9572" i="2"/>
  <c r="AB9571" i="2"/>
  <c r="AA9571" i="2"/>
  <c r="Z9571" i="2"/>
  <c r="Y9571" i="2"/>
  <c r="X9571" i="2"/>
  <c r="W9571" i="2"/>
  <c r="V9571" i="2"/>
  <c r="AB9570" i="2"/>
  <c r="AA9570" i="2"/>
  <c r="Z9570" i="2"/>
  <c r="Y9570" i="2"/>
  <c r="X9570" i="2"/>
  <c r="W9570" i="2"/>
  <c r="V9570" i="2"/>
  <c r="AB9569" i="2"/>
  <c r="AA9569" i="2"/>
  <c r="Z9569" i="2"/>
  <c r="Y9569" i="2"/>
  <c r="X9569" i="2"/>
  <c r="W9569" i="2"/>
  <c r="V9569" i="2"/>
  <c r="AB9568" i="2"/>
  <c r="AA9568" i="2"/>
  <c r="Z9568" i="2"/>
  <c r="Y9568" i="2"/>
  <c r="X9568" i="2"/>
  <c r="W9568" i="2"/>
  <c r="V9568" i="2"/>
  <c r="AB9567" i="2"/>
  <c r="AA9567" i="2"/>
  <c r="Z9567" i="2"/>
  <c r="Y9567" i="2"/>
  <c r="X9567" i="2"/>
  <c r="W9567" i="2"/>
  <c r="V9567" i="2"/>
  <c r="AB9566" i="2"/>
  <c r="AA9566" i="2"/>
  <c r="Z9566" i="2"/>
  <c r="Y9566" i="2"/>
  <c r="X9566" i="2"/>
  <c r="W9566" i="2"/>
  <c r="V9566" i="2"/>
  <c r="AB9565" i="2"/>
  <c r="AA9565" i="2"/>
  <c r="Z9565" i="2"/>
  <c r="Y9565" i="2"/>
  <c r="X9565" i="2"/>
  <c r="W9565" i="2"/>
  <c r="V9565" i="2"/>
  <c r="AB9564" i="2"/>
  <c r="AA9564" i="2"/>
  <c r="Z9564" i="2"/>
  <c r="Y9564" i="2"/>
  <c r="X9564" i="2"/>
  <c r="W9564" i="2"/>
  <c r="V9564" i="2"/>
  <c r="AB9563" i="2"/>
  <c r="AA9563" i="2"/>
  <c r="Z9563" i="2"/>
  <c r="Y9563" i="2"/>
  <c r="X9563" i="2"/>
  <c r="W9563" i="2"/>
  <c r="V9563" i="2"/>
  <c r="AB9562" i="2"/>
  <c r="AA9562" i="2"/>
  <c r="Z9562" i="2"/>
  <c r="Y9562" i="2"/>
  <c r="X9562" i="2"/>
  <c r="W9562" i="2"/>
  <c r="V9562" i="2"/>
  <c r="AB9561" i="2"/>
  <c r="AA9561" i="2"/>
  <c r="Z9561" i="2"/>
  <c r="Y9561" i="2"/>
  <c r="X9561" i="2"/>
  <c r="W9561" i="2"/>
  <c r="V9561" i="2"/>
  <c r="AB9560" i="2"/>
  <c r="AA9560" i="2"/>
  <c r="Z9560" i="2"/>
  <c r="Y9560" i="2"/>
  <c r="X9560" i="2"/>
  <c r="W9560" i="2"/>
  <c r="V9560" i="2"/>
  <c r="AB9559" i="2"/>
  <c r="AA9559" i="2"/>
  <c r="Z9559" i="2"/>
  <c r="Y9559" i="2"/>
  <c r="X9559" i="2"/>
  <c r="W9559" i="2"/>
  <c r="V9559" i="2"/>
  <c r="AB9558" i="2"/>
  <c r="AA9558" i="2"/>
  <c r="Z9558" i="2"/>
  <c r="Y9558" i="2"/>
  <c r="X9558" i="2"/>
  <c r="W9558" i="2"/>
  <c r="V9558" i="2"/>
  <c r="AB9557" i="2"/>
  <c r="AA9557" i="2"/>
  <c r="Z9557" i="2"/>
  <c r="Y9557" i="2"/>
  <c r="X9557" i="2"/>
  <c r="W9557" i="2"/>
  <c r="V9557" i="2"/>
  <c r="AB9556" i="2"/>
  <c r="AA9556" i="2"/>
  <c r="Z9556" i="2"/>
  <c r="Y9556" i="2"/>
  <c r="X9556" i="2"/>
  <c r="W9556" i="2"/>
  <c r="V9556" i="2"/>
  <c r="AB9555" i="2"/>
  <c r="AA9555" i="2"/>
  <c r="Z9555" i="2"/>
  <c r="Y9555" i="2"/>
  <c r="X9555" i="2"/>
  <c r="W9555" i="2"/>
  <c r="V9555" i="2"/>
  <c r="AB9554" i="2"/>
  <c r="AA9554" i="2"/>
  <c r="Z9554" i="2"/>
  <c r="Y9554" i="2"/>
  <c r="X9554" i="2"/>
  <c r="W9554" i="2"/>
  <c r="V9554" i="2"/>
  <c r="AB9553" i="2"/>
  <c r="AA9553" i="2"/>
  <c r="Z9553" i="2"/>
  <c r="Y9553" i="2"/>
  <c r="X9553" i="2"/>
  <c r="W9553" i="2"/>
  <c r="V9553" i="2"/>
  <c r="AB9552" i="2"/>
  <c r="AA9552" i="2"/>
  <c r="Z9552" i="2"/>
  <c r="Y9552" i="2"/>
  <c r="X9552" i="2"/>
  <c r="W9552" i="2"/>
  <c r="V9552" i="2"/>
  <c r="AB9551" i="2"/>
  <c r="AA9551" i="2"/>
  <c r="Z9551" i="2"/>
  <c r="Y9551" i="2"/>
  <c r="X9551" i="2"/>
  <c r="W9551" i="2"/>
  <c r="V9551" i="2"/>
  <c r="AB9550" i="2"/>
  <c r="AA9550" i="2"/>
  <c r="Z9550" i="2"/>
  <c r="Y9550" i="2"/>
  <c r="X9550" i="2"/>
  <c r="W9550" i="2"/>
  <c r="V9550" i="2"/>
  <c r="AB9549" i="2"/>
  <c r="AA9549" i="2"/>
  <c r="Z9549" i="2"/>
  <c r="Y9549" i="2"/>
  <c r="X9549" i="2"/>
  <c r="W9549" i="2"/>
  <c r="V9549" i="2"/>
  <c r="AB9548" i="2"/>
  <c r="AA9548" i="2"/>
  <c r="Z9548" i="2"/>
  <c r="Y9548" i="2"/>
  <c r="X9548" i="2"/>
  <c r="W9548" i="2"/>
  <c r="V9548" i="2"/>
  <c r="AB9547" i="2"/>
  <c r="AA9547" i="2"/>
  <c r="Z9547" i="2"/>
  <c r="Y9547" i="2"/>
  <c r="X9547" i="2"/>
  <c r="W9547" i="2"/>
  <c r="V9547" i="2"/>
  <c r="AB9546" i="2"/>
  <c r="AA9546" i="2"/>
  <c r="Z9546" i="2"/>
  <c r="Y9546" i="2"/>
  <c r="X9546" i="2"/>
  <c r="W9546" i="2"/>
  <c r="V9546" i="2"/>
  <c r="AB9545" i="2"/>
  <c r="AA9545" i="2"/>
  <c r="Z9545" i="2"/>
  <c r="Y9545" i="2"/>
  <c r="X9545" i="2"/>
  <c r="W9545" i="2"/>
  <c r="V9545" i="2"/>
  <c r="AB9544" i="2"/>
  <c r="AA9544" i="2"/>
  <c r="Z9544" i="2"/>
  <c r="Y9544" i="2"/>
  <c r="X9544" i="2"/>
  <c r="W9544" i="2"/>
  <c r="V9544" i="2"/>
  <c r="AB9543" i="2"/>
  <c r="AA9543" i="2"/>
  <c r="Z9543" i="2"/>
  <c r="Y9543" i="2"/>
  <c r="X9543" i="2"/>
  <c r="W9543" i="2"/>
  <c r="V9543" i="2"/>
  <c r="AB9542" i="2"/>
  <c r="AA9542" i="2"/>
  <c r="Z9542" i="2"/>
  <c r="Y9542" i="2"/>
  <c r="X9542" i="2"/>
  <c r="W9542" i="2"/>
  <c r="V9542" i="2"/>
  <c r="AB9541" i="2"/>
  <c r="AA9541" i="2"/>
  <c r="Z9541" i="2"/>
  <c r="Y9541" i="2"/>
  <c r="X9541" i="2"/>
  <c r="W9541" i="2"/>
  <c r="V9541" i="2"/>
  <c r="AB9540" i="2"/>
  <c r="AA9540" i="2"/>
  <c r="Z9540" i="2"/>
  <c r="Y9540" i="2"/>
  <c r="X9540" i="2"/>
  <c r="W9540" i="2"/>
  <c r="V9540" i="2"/>
  <c r="AB9539" i="2"/>
  <c r="AA9539" i="2"/>
  <c r="Z9539" i="2"/>
  <c r="Y9539" i="2"/>
  <c r="X9539" i="2"/>
  <c r="W9539" i="2"/>
  <c r="V9539" i="2"/>
  <c r="AB9538" i="2"/>
  <c r="AA9538" i="2"/>
  <c r="Z9538" i="2"/>
  <c r="Y9538" i="2"/>
  <c r="X9538" i="2"/>
  <c r="W9538" i="2"/>
  <c r="V9538" i="2"/>
  <c r="AB9537" i="2"/>
  <c r="AA9537" i="2"/>
  <c r="Z9537" i="2"/>
  <c r="Y9537" i="2"/>
  <c r="X9537" i="2"/>
  <c r="W9537" i="2"/>
  <c r="V9537" i="2"/>
  <c r="AB9536" i="2"/>
  <c r="AA9536" i="2"/>
  <c r="Z9536" i="2"/>
  <c r="Y9536" i="2"/>
  <c r="X9536" i="2"/>
  <c r="W9536" i="2"/>
  <c r="V9536" i="2"/>
  <c r="AB9535" i="2"/>
  <c r="AA9535" i="2"/>
  <c r="Z9535" i="2"/>
  <c r="Y9535" i="2"/>
  <c r="X9535" i="2"/>
  <c r="W9535" i="2"/>
  <c r="V9535" i="2"/>
  <c r="AB9534" i="2"/>
  <c r="AA9534" i="2"/>
  <c r="Z9534" i="2"/>
  <c r="Y9534" i="2"/>
  <c r="X9534" i="2"/>
  <c r="W9534" i="2"/>
  <c r="V9534" i="2"/>
  <c r="AB9533" i="2"/>
  <c r="AA9533" i="2"/>
  <c r="Z9533" i="2"/>
  <c r="Y9533" i="2"/>
  <c r="X9533" i="2"/>
  <c r="W9533" i="2"/>
  <c r="V9533" i="2"/>
  <c r="AB9532" i="2"/>
  <c r="AA9532" i="2"/>
  <c r="Z9532" i="2"/>
  <c r="Y9532" i="2"/>
  <c r="X9532" i="2"/>
  <c r="W9532" i="2"/>
  <c r="V9532" i="2"/>
  <c r="AB9531" i="2"/>
  <c r="AA9531" i="2"/>
  <c r="Z9531" i="2"/>
  <c r="Y9531" i="2"/>
  <c r="X9531" i="2"/>
  <c r="W9531" i="2"/>
  <c r="V9531" i="2"/>
  <c r="AB9530" i="2"/>
  <c r="AA9530" i="2"/>
  <c r="Z9530" i="2"/>
  <c r="Y9530" i="2"/>
  <c r="X9530" i="2"/>
  <c r="W9530" i="2"/>
  <c r="V9530" i="2"/>
  <c r="AB9529" i="2"/>
  <c r="AA9529" i="2"/>
  <c r="Z9529" i="2"/>
  <c r="Y9529" i="2"/>
  <c r="X9529" i="2"/>
  <c r="W9529" i="2"/>
  <c r="V9529" i="2"/>
  <c r="AB9528" i="2"/>
  <c r="AA9528" i="2"/>
  <c r="Z9528" i="2"/>
  <c r="Y9528" i="2"/>
  <c r="X9528" i="2"/>
  <c r="W9528" i="2"/>
  <c r="V9528" i="2"/>
  <c r="AB9527" i="2"/>
  <c r="AA9527" i="2"/>
  <c r="Z9527" i="2"/>
  <c r="Y9527" i="2"/>
  <c r="X9527" i="2"/>
  <c r="W9527" i="2"/>
  <c r="V9527" i="2"/>
  <c r="AB9526" i="2"/>
  <c r="AA9526" i="2"/>
  <c r="Z9526" i="2"/>
  <c r="Y9526" i="2"/>
  <c r="X9526" i="2"/>
  <c r="W9526" i="2"/>
  <c r="V9526" i="2"/>
  <c r="AB9525" i="2"/>
  <c r="AA9525" i="2"/>
  <c r="Z9525" i="2"/>
  <c r="Y9525" i="2"/>
  <c r="X9525" i="2"/>
  <c r="W9525" i="2"/>
  <c r="V9525" i="2"/>
  <c r="AB9524" i="2"/>
  <c r="AA9524" i="2"/>
  <c r="Z9524" i="2"/>
  <c r="Y9524" i="2"/>
  <c r="X9524" i="2"/>
  <c r="W9524" i="2"/>
  <c r="V9524" i="2"/>
  <c r="AB9523" i="2"/>
  <c r="AA9523" i="2"/>
  <c r="Z9523" i="2"/>
  <c r="Y9523" i="2"/>
  <c r="X9523" i="2"/>
  <c r="W9523" i="2"/>
  <c r="V9523" i="2"/>
  <c r="AB9522" i="2"/>
  <c r="AA9522" i="2"/>
  <c r="Z9522" i="2"/>
  <c r="Y9522" i="2"/>
  <c r="X9522" i="2"/>
  <c r="W9522" i="2"/>
  <c r="V9522" i="2"/>
  <c r="AB9521" i="2"/>
  <c r="AA9521" i="2"/>
  <c r="Z9521" i="2"/>
  <c r="Y9521" i="2"/>
  <c r="X9521" i="2"/>
  <c r="W9521" i="2"/>
  <c r="V9521" i="2"/>
  <c r="AB9520" i="2"/>
  <c r="AA9520" i="2"/>
  <c r="Z9520" i="2"/>
  <c r="Y9520" i="2"/>
  <c r="X9520" i="2"/>
  <c r="W9520" i="2"/>
  <c r="V9520" i="2"/>
  <c r="AB9519" i="2"/>
  <c r="AA9519" i="2"/>
  <c r="Z9519" i="2"/>
  <c r="Y9519" i="2"/>
  <c r="X9519" i="2"/>
  <c r="W9519" i="2"/>
  <c r="V9519" i="2"/>
  <c r="AB9518" i="2"/>
  <c r="AA9518" i="2"/>
  <c r="Z9518" i="2"/>
  <c r="Y9518" i="2"/>
  <c r="X9518" i="2"/>
  <c r="W9518" i="2"/>
  <c r="V9518" i="2"/>
  <c r="AB9517" i="2"/>
  <c r="AA9517" i="2"/>
  <c r="Z9517" i="2"/>
  <c r="Y9517" i="2"/>
  <c r="X9517" i="2"/>
  <c r="W9517" i="2"/>
  <c r="V9517" i="2"/>
  <c r="AB9516" i="2"/>
  <c r="AA9516" i="2"/>
  <c r="Z9516" i="2"/>
  <c r="Y9516" i="2"/>
  <c r="X9516" i="2"/>
  <c r="W9516" i="2"/>
  <c r="V9516" i="2"/>
  <c r="AB9515" i="2"/>
  <c r="AA9515" i="2"/>
  <c r="Z9515" i="2"/>
  <c r="Y9515" i="2"/>
  <c r="X9515" i="2"/>
  <c r="W9515" i="2"/>
  <c r="V9515" i="2"/>
  <c r="AB9514" i="2"/>
  <c r="AA9514" i="2"/>
  <c r="Z9514" i="2"/>
  <c r="Y9514" i="2"/>
  <c r="X9514" i="2"/>
  <c r="W9514" i="2"/>
  <c r="V9514" i="2"/>
  <c r="AB9513" i="2"/>
  <c r="AA9513" i="2"/>
  <c r="Z9513" i="2"/>
  <c r="Y9513" i="2"/>
  <c r="X9513" i="2"/>
  <c r="W9513" i="2"/>
  <c r="V9513" i="2"/>
  <c r="AB9512" i="2"/>
  <c r="AA9512" i="2"/>
  <c r="Z9512" i="2"/>
  <c r="Y9512" i="2"/>
  <c r="X9512" i="2"/>
  <c r="W9512" i="2"/>
  <c r="V9512" i="2"/>
  <c r="AB9511" i="2"/>
  <c r="AA9511" i="2"/>
  <c r="Z9511" i="2"/>
  <c r="Y9511" i="2"/>
  <c r="X9511" i="2"/>
  <c r="W9511" i="2"/>
  <c r="V9511" i="2"/>
  <c r="AB9510" i="2"/>
  <c r="AA9510" i="2"/>
  <c r="Z9510" i="2"/>
  <c r="Y9510" i="2"/>
  <c r="X9510" i="2"/>
  <c r="W9510" i="2"/>
  <c r="V9510" i="2"/>
  <c r="AB9509" i="2"/>
  <c r="AA9509" i="2"/>
  <c r="Z9509" i="2"/>
  <c r="Y9509" i="2"/>
  <c r="X9509" i="2"/>
  <c r="W9509" i="2"/>
  <c r="V9509" i="2"/>
  <c r="AB9508" i="2"/>
  <c r="AA9508" i="2"/>
  <c r="Z9508" i="2"/>
  <c r="Y9508" i="2"/>
  <c r="X9508" i="2"/>
  <c r="W9508" i="2"/>
  <c r="V9508" i="2"/>
  <c r="AB9507" i="2"/>
  <c r="AA9507" i="2"/>
  <c r="Z9507" i="2"/>
  <c r="Y9507" i="2"/>
  <c r="X9507" i="2"/>
  <c r="W9507" i="2"/>
  <c r="V9507" i="2"/>
  <c r="AB9506" i="2"/>
  <c r="AA9506" i="2"/>
  <c r="Z9506" i="2"/>
  <c r="Y9506" i="2"/>
  <c r="X9506" i="2"/>
  <c r="W9506" i="2"/>
  <c r="V9506" i="2"/>
  <c r="AB9505" i="2"/>
  <c r="AA9505" i="2"/>
  <c r="Z9505" i="2"/>
  <c r="Y9505" i="2"/>
  <c r="X9505" i="2"/>
  <c r="W9505" i="2"/>
  <c r="V9505" i="2"/>
  <c r="AB9504" i="2"/>
  <c r="AA9504" i="2"/>
  <c r="Z9504" i="2"/>
  <c r="Y9504" i="2"/>
  <c r="X9504" i="2"/>
  <c r="W9504" i="2"/>
  <c r="V9504" i="2"/>
  <c r="AB9503" i="2"/>
  <c r="AA9503" i="2"/>
  <c r="Z9503" i="2"/>
  <c r="Y9503" i="2"/>
  <c r="X9503" i="2"/>
  <c r="W9503" i="2"/>
  <c r="V9503" i="2"/>
  <c r="AB9502" i="2"/>
  <c r="AA9502" i="2"/>
  <c r="Z9502" i="2"/>
  <c r="Y9502" i="2"/>
  <c r="X9502" i="2"/>
  <c r="W9502" i="2"/>
  <c r="V9502" i="2"/>
  <c r="AB9501" i="2"/>
  <c r="AA9501" i="2"/>
  <c r="Z9501" i="2"/>
  <c r="Y9501" i="2"/>
  <c r="X9501" i="2"/>
  <c r="W9501" i="2"/>
  <c r="V9501" i="2"/>
  <c r="AB9500" i="2"/>
  <c r="AA9500" i="2"/>
  <c r="Z9500" i="2"/>
  <c r="Y9500" i="2"/>
  <c r="X9500" i="2"/>
  <c r="W9500" i="2"/>
  <c r="V9500" i="2"/>
  <c r="AB9499" i="2"/>
  <c r="AA9499" i="2"/>
  <c r="Z9499" i="2"/>
  <c r="Y9499" i="2"/>
  <c r="X9499" i="2"/>
  <c r="W9499" i="2"/>
  <c r="V9499" i="2"/>
  <c r="AB9498" i="2"/>
  <c r="AA9498" i="2"/>
  <c r="Z9498" i="2"/>
  <c r="Y9498" i="2"/>
  <c r="X9498" i="2"/>
  <c r="W9498" i="2"/>
  <c r="V9498" i="2"/>
  <c r="AB9497" i="2"/>
  <c r="AA9497" i="2"/>
  <c r="Z9497" i="2"/>
  <c r="Y9497" i="2"/>
  <c r="X9497" i="2"/>
  <c r="W9497" i="2"/>
  <c r="V9497" i="2"/>
  <c r="AB9496" i="2"/>
  <c r="AA9496" i="2"/>
  <c r="Z9496" i="2"/>
  <c r="Y9496" i="2"/>
  <c r="X9496" i="2"/>
  <c r="W9496" i="2"/>
  <c r="V9496" i="2"/>
  <c r="AB9495" i="2"/>
  <c r="AA9495" i="2"/>
  <c r="Z9495" i="2"/>
  <c r="Y9495" i="2"/>
  <c r="X9495" i="2"/>
  <c r="W9495" i="2"/>
  <c r="V9495" i="2"/>
  <c r="AB9494" i="2"/>
  <c r="AA9494" i="2"/>
  <c r="Z9494" i="2"/>
  <c r="Y9494" i="2"/>
  <c r="X9494" i="2"/>
  <c r="W9494" i="2"/>
  <c r="V9494" i="2"/>
  <c r="AB9493" i="2"/>
  <c r="AA9493" i="2"/>
  <c r="Z9493" i="2"/>
  <c r="Y9493" i="2"/>
  <c r="X9493" i="2"/>
  <c r="W9493" i="2"/>
  <c r="V9493" i="2"/>
  <c r="AB9492" i="2"/>
  <c r="AA9492" i="2"/>
  <c r="Z9492" i="2"/>
  <c r="Y9492" i="2"/>
  <c r="X9492" i="2"/>
  <c r="W9492" i="2"/>
  <c r="V9492" i="2"/>
  <c r="AB9491" i="2"/>
  <c r="AA9491" i="2"/>
  <c r="Z9491" i="2"/>
  <c r="Y9491" i="2"/>
  <c r="X9491" i="2"/>
  <c r="W9491" i="2"/>
  <c r="V9491" i="2"/>
  <c r="AB9490" i="2"/>
  <c r="AA9490" i="2"/>
  <c r="Z9490" i="2"/>
  <c r="Y9490" i="2"/>
  <c r="X9490" i="2"/>
  <c r="W9490" i="2"/>
  <c r="V9490" i="2"/>
  <c r="AB9489" i="2"/>
  <c r="AA9489" i="2"/>
  <c r="Z9489" i="2"/>
  <c r="Y9489" i="2"/>
  <c r="X9489" i="2"/>
  <c r="W9489" i="2"/>
  <c r="V9489" i="2"/>
  <c r="AB9488" i="2"/>
  <c r="AA9488" i="2"/>
  <c r="Z9488" i="2"/>
  <c r="Y9488" i="2"/>
  <c r="X9488" i="2"/>
  <c r="W9488" i="2"/>
  <c r="V9488" i="2"/>
  <c r="AB9487" i="2"/>
  <c r="AA9487" i="2"/>
  <c r="Z9487" i="2"/>
  <c r="Y9487" i="2"/>
  <c r="X9487" i="2"/>
  <c r="W9487" i="2"/>
  <c r="V9487" i="2"/>
  <c r="AB9486" i="2"/>
  <c r="AA9486" i="2"/>
  <c r="Z9486" i="2"/>
  <c r="Y9486" i="2"/>
  <c r="X9486" i="2"/>
  <c r="W9486" i="2"/>
  <c r="V9486" i="2"/>
  <c r="AB9485" i="2"/>
  <c r="AA9485" i="2"/>
  <c r="Z9485" i="2"/>
  <c r="Y9485" i="2"/>
  <c r="X9485" i="2"/>
  <c r="W9485" i="2"/>
  <c r="V9485" i="2"/>
  <c r="AB9484" i="2"/>
  <c r="AA9484" i="2"/>
  <c r="Z9484" i="2"/>
  <c r="Y9484" i="2"/>
  <c r="X9484" i="2"/>
  <c r="W9484" i="2"/>
  <c r="V9484" i="2"/>
  <c r="AB9483" i="2"/>
  <c r="AA9483" i="2"/>
  <c r="Z9483" i="2"/>
  <c r="Y9483" i="2"/>
  <c r="X9483" i="2"/>
  <c r="W9483" i="2"/>
  <c r="V9483" i="2"/>
  <c r="AB9482" i="2"/>
  <c r="AA9482" i="2"/>
  <c r="Z9482" i="2"/>
  <c r="Y9482" i="2"/>
  <c r="X9482" i="2"/>
  <c r="W9482" i="2"/>
  <c r="V9482" i="2"/>
  <c r="AB9481" i="2"/>
  <c r="AA9481" i="2"/>
  <c r="Z9481" i="2"/>
  <c r="Y9481" i="2"/>
  <c r="X9481" i="2"/>
  <c r="W9481" i="2"/>
  <c r="V9481" i="2"/>
  <c r="AB9480" i="2"/>
  <c r="AA9480" i="2"/>
  <c r="Z9480" i="2"/>
  <c r="Y9480" i="2"/>
  <c r="X9480" i="2"/>
  <c r="W9480" i="2"/>
  <c r="V9480" i="2"/>
  <c r="AB9479" i="2"/>
  <c r="AA9479" i="2"/>
  <c r="Z9479" i="2"/>
  <c r="Y9479" i="2"/>
  <c r="X9479" i="2"/>
  <c r="W9479" i="2"/>
  <c r="V9479" i="2"/>
  <c r="AB9478" i="2"/>
  <c r="AA9478" i="2"/>
  <c r="Z9478" i="2"/>
  <c r="Y9478" i="2"/>
  <c r="X9478" i="2"/>
  <c r="W9478" i="2"/>
  <c r="V9478" i="2"/>
  <c r="AB9477" i="2"/>
  <c r="AA9477" i="2"/>
  <c r="Z9477" i="2"/>
  <c r="Y9477" i="2"/>
  <c r="X9477" i="2"/>
  <c r="W9477" i="2"/>
  <c r="V9477" i="2"/>
  <c r="AB9476" i="2"/>
  <c r="AA9476" i="2"/>
  <c r="Z9476" i="2"/>
  <c r="Y9476" i="2"/>
  <c r="X9476" i="2"/>
  <c r="W9476" i="2"/>
  <c r="V9476" i="2"/>
  <c r="AB9475" i="2"/>
  <c r="AA9475" i="2"/>
  <c r="Z9475" i="2"/>
  <c r="Y9475" i="2"/>
  <c r="X9475" i="2"/>
  <c r="W9475" i="2"/>
  <c r="V9475" i="2"/>
  <c r="AB9474" i="2"/>
  <c r="AA9474" i="2"/>
  <c r="Z9474" i="2"/>
  <c r="Y9474" i="2"/>
  <c r="X9474" i="2"/>
  <c r="W9474" i="2"/>
  <c r="V9474" i="2"/>
  <c r="AB9473" i="2"/>
  <c r="AA9473" i="2"/>
  <c r="Z9473" i="2"/>
  <c r="Y9473" i="2"/>
  <c r="X9473" i="2"/>
  <c r="W9473" i="2"/>
  <c r="V9473" i="2"/>
  <c r="AB9472" i="2"/>
  <c r="AA9472" i="2"/>
  <c r="Z9472" i="2"/>
  <c r="Y9472" i="2"/>
  <c r="X9472" i="2"/>
  <c r="W9472" i="2"/>
  <c r="V9472" i="2"/>
  <c r="AB9471" i="2"/>
  <c r="AA9471" i="2"/>
  <c r="Z9471" i="2"/>
  <c r="Y9471" i="2"/>
  <c r="X9471" i="2"/>
  <c r="W9471" i="2"/>
  <c r="V9471" i="2"/>
  <c r="AB9470" i="2"/>
  <c r="AA9470" i="2"/>
  <c r="Z9470" i="2"/>
  <c r="Y9470" i="2"/>
  <c r="X9470" i="2"/>
  <c r="W9470" i="2"/>
  <c r="V9470" i="2"/>
  <c r="AB9469" i="2"/>
  <c r="AA9469" i="2"/>
  <c r="Z9469" i="2"/>
  <c r="Y9469" i="2"/>
  <c r="X9469" i="2"/>
  <c r="W9469" i="2"/>
  <c r="V9469" i="2"/>
  <c r="AB9468" i="2"/>
  <c r="AA9468" i="2"/>
  <c r="Z9468" i="2"/>
  <c r="Y9468" i="2"/>
  <c r="X9468" i="2"/>
  <c r="W9468" i="2"/>
  <c r="V9468" i="2"/>
  <c r="AB9467" i="2"/>
  <c r="AA9467" i="2"/>
  <c r="Z9467" i="2"/>
  <c r="Y9467" i="2"/>
  <c r="X9467" i="2"/>
  <c r="W9467" i="2"/>
  <c r="V9467" i="2"/>
  <c r="AB9466" i="2"/>
  <c r="AA9466" i="2"/>
  <c r="Z9466" i="2"/>
  <c r="Y9466" i="2"/>
  <c r="X9466" i="2"/>
  <c r="W9466" i="2"/>
  <c r="V9466" i="2"/>
  <c r="AB9465" i="2"/>
  <c r="AA9465" i="2"/>
  <c r="Z9465" i="2"/>
  <c r="Y9465" i="2"/>
  <c r="X9465" i="2"/>
  <c r="W9465" i="2"/>
  <c r="V9465" i="2"/>
  <c r="AB9464" i="2"/>
  <c r="AA9464" i="2"/>
  <c r="Z9464" i="2"/>
  <c r="Y9464" i="2"/>
  <c r="X9464" i="2"/>
  <c r="W9464" i="2"/>
  <c r="V9464" i="2"/>
  <c r="AB9463" i="2"/>
  <c r="AA9463" i="2"/>
  <c r="Z9463" i="2"/>
  <c r="Y9463" i="2"/>
  <c r="X9463" i="2"/>
  <c r="W9463" i="2"/>
  <c r="V9463" i="2"/>
  <c r="AB9462" i="2"/>
  <c r="AA9462" i="2"/>
  <c r="Z9462" i="2"/>
  <c r="Y9462" i="2"/>
  <c r="X9462" i="2"/>
  <c r="W9462" i="2"/>
  <c r="V9462" i="2"/>
  <c r="AB9461" i="2"/>
  <c r="AA9461" i="2"/>
  <c r="Z9461" i="2"/>
  <c r="Y9461" i="2"/>
  <c r="X9461" i="2"/>
  <c r="W9461" i="2"/>
  <c r="V9461" i="2"/>
  <c r="AB9460" i="2"/>
  <c r="AA9460" i="2"/>
  <c r="Z9460" i="2"/>
  <c r="Y9460" i="2"/>
  <c r="X9460" i="2"/>
  <c r="W9460" i="2"/>
  <c r="V9460" i="2"/>
  <c r="AB9459" i="2"/>
  <c r="AA9459" i="2"/>
  <c r="Z9459" i="2"/>
  <c r="Y9459" i="2"/>
  <c r="X9459" i="2"/>
  <c r="W9459" i="2"/>
  <c r="V9459" i="2"/>
  <c r="AB9458" i="2"/>
  <c r="AA9458" i="2"/>
  <c r="Z9458" i="2"/>
  <c r="Y9458" i="2"/>
  <c r="X9458" i="2"/>
  <c r="W9458" i="2"/>
  <c r="V9458" i="2"/>
  <c r="AB9457" i="2"/>
  <c r="AA9457" i="2"/>
  <c r="Z9457" i="2"/>
  <c r="Y9457" i="2"/>
  <c r="X9457" i="2"/>
  <c r="W9457" i="2"/>
  <c r="V9457" i="2"/>
  <c r="AB9456" i="2"/>
  <c r="AA9456" i="2"/>
  <c r="Z9456" i="2"/>
  <c r="Y9456" i="2"/>
  <c r="X9456" i="2"/>
  <c r="W9456" i="2"/>
  <c r="V9456" i="2"/>
  <c r="AB9455" i="2"/>
  <c r="AA9455" i="2"/>
  <c r="Z9455" i="2"/>
  <c r="Y9455" i="2"/>
  <c r="X9455" i="2"/>
  <c r="W9455" i="2"/>
  <c r="V9455" i="2"/>
  <c r="AB9454" i="2"/>
  <c r="AA9454" i="2"/>
  <c r="Z9454" i="2"/>
  <c r="Y9454" i="2"/>
  <c r="X9454" i="2"/>
  <c r="W9454" i="2"/>
  <c r="V9454" i="2"/>
  <c r="AB9453" i="2"/>
  <c r="AA9453" i="2"/>
  <c r="Z9453" i="2"/>
  <c r="Y9453" i="2"/>
  <c r="X9453" i="2"/>
  <c r="W9453" i="2"/>
  <c r="V9453" i="2"/>
  <c r="AB9452" i="2"/>
  <c r="AA9452" i="2"/>
  <c r="Z9452" i="2"/>
  <c r="Y9452" i="2"/>
  <c r="X9452" i="2"/>
  <c r="W9452" i="2"/>
  <c r="V9452" i="2"/>
  <c r="AB9451" i="2"/>
  <c r="AA9451" i="2"/>
  <c r="Z9451" i="2"/>
  <c r="Y9451" i="2"/>
  <c r="X9451" i="2"/>
  <c r="W9451" i="2"/>
  <c r="V9451" i="2"/>
  <c r="AB9450" i="2"/>
  <c r="AA9450" i="2"/>
  <c r="Z9450" i="2"/>
  <c r="Y9450" i="2"/>
  <c r="X9450" i="2"/>
  <c r="W9450" i="2"/>
  <c r="V9450" i="2"/>
  <c r="AB9449" i="2"/>
  <c r="AA9449" i="2"/>
  <c r="Z9449" i="2"/>
  <c r="Y9449" i="2"/>
  <c r="X9449" i="2"/>
  <c r="W9449" i="2"/>
  <c r="V9449" i="2"/>
  <c r="AB9448" i="2"/>
  <c r="AA9448" i="2"/>
  <c r="Z9448" i="2"/>
  <c r="Y9448" i="2"/>
  <c r="X9448" i="2"/>
  <c r="W9448" i="2"/>
  <c r="V9448" i="2"/>
  <c r="AB9447" i="2"/>
  <c r="AA9447" i="2"/>
  <c r="Z9447" i="2"/>
  <c r="Y9447" i="2"/>
  <c r="X9447" i="2"/>
  <c r="W9447" i="2"/>
  <c r="V9447" i="2"/>
  <c r="AB9446" i="2"/>
  <c r="AA9446" i="2"/>
  <c r="Z9446" i="2"/>
  <c r="Y9446" i="2"/>
  <c r="X9446" i="2"/>
  <c r="W9446" i="2"/>
  <c r="V9446" i="2"/>
  <c r="AB9445" i="2"/>
  <c r="AA9445" i="2"/>
  <c r="Z9445" i="2"/>
  <c r="Y9445" i="2"/>
  <c r="X9445" i="2"/>
  <c r="W9445" i="2"/>
  <c r="V9445" i="2"/>
  <c r="AB9444" i="2"/>
  <c r="AA9444" i="2"/>
  <c r="Z9444" i="2"/>
  <c r="Y9444" i="2"/>
  <c r="X9444" i="2"/>
  <c r="W9444" i="2"/>
  <c r="V9444" i="2"/>
  <c r="AB9443" i="2"/>
  <c r="AA9443" i="2"/>
  <c r="D639" i="6" s="1"/>
  <c r="G639" i="6" s="1"/>
  <c r="Z9443" i="2"/>
  <c r="Y9443" i="2"/>
  <c r="X9443" i="2"/>
  <c r="W9443" i="2"/>
  <c r="V9443" i="2"/>
  <c r="AB9442" i="2"/>
  <c r="AA9442" i="2"/>
  <c r="Z9442" i="2"/>
  <c r="Y9442" i="2"/>
  <c r="X9442" i="2"/>
  <c r="W9442" i="2"/>
  <c r="V9442" i="2"/>
  <c r="AB9441" i="2"/>
  <c r="AA9441" i="2"/>
  <c r="Z9441" i="2"/>
  <c r="Y9441" i="2"/>
  <c r="X9441" i="2"/>
  <c r="W9441" i="2"/>
  <c r="V9441" i="2"/>
  <c r="AB9440" i="2"/>
  <c r="AA9440" i="2"/>
  <c r="Z9440" i="2"/>
  <c r="Y9440" i="2"/>
  <c r="X9440" i="2"/>
  <c r="W9440" i="2"/>
  <c r="V9440" i="2"/>
  <c r="AB9439" i="2"/>
  <c r="AA9439" i="2"/>
  <c r="Z9439" i="2"/>
  <c r="Y9439" i="2"/>
  <c r="X9439" i="2"/>
  <c r="W9439" i="2"/>
  <c r="V9439" i="2"/>
  <c r="AB9438" i="2"/>
  <c r="AA9438" i="2"/>
  <c r="Z9438" i="2"/>
  <c r="Y9438" i="2"/>
  <c r="X9438" i="2"/>
  <c r="W9438" i="2"/>
  <c r="V9438" i="2"/>
  <c r="AB9437" i="2"/>
  <c r="AA9437" i="2"/>
  <c r="Z9437" i="2"/>
  <c r="Y9437" i="2"/>
  <c r="X9437" i="2"/>
  <c r="W9437" i="2"/>
  <c r="V9437" i="2"/>
  <c r="AB9436" i="2"/>
  <c r="AA9436" i="2"/>
  <c r="Z9436" i="2"/>
  <c r="Y9436" i="2"/>
  <c r="X9436" i="2"/>
  <c r="W9436" i="2"/>
  <c r="V9436" i="2"/>
  <c r="AB9435" i="2"/>
  <c r="AA9435" i="2"/>
  <c r="Z9435" i="2"/>
  <c r="Y9435" i="2"/>
  <c r="X9435" i="2"/>
  <c r="W9435" i="2"/>
  <c r="V9435" i="2"/>
  <c r="AB9434" i="2"/>
  <c r="AA9434" i="2"/>
  <c r="Z9434" i="2"/>
  <c r="Y9434" i="2"/>
  <c r="X9434" i="2"/>
  <c r="W9434" i="2"/>
  <c r="V9434" i="2"/>
  <c r="AB9433" i="2"/>
  <c r="AA9433" i="2"/>
  <c r="Z9433" i="2"/>
  <c r="Y9433" i="2"/>
  <c r="X9433" i="2"/>
  <c r="W9433" i="2"/>
  <c r="V9433" i="2"/>
  <c r="AB9432" i="2"/>
  <c r="AA9432" i="2"/>
  <c r="Z9432" i="2"/>
  <c r="Y9432" i="2"/>
  <c r="X9432" i="2"/>
  <c r="W9432" i="2"/>
  <c r="V9432" i="2"/>
  <c r="AB9431" i="2"/>
  <c r="AA9431" i="2"/>
  <c r="Z9431" i="2"/>
  <c r="Y9431" i="2"/>
  <c r="X9431" i="2"/>
  <c r="W9431" i="2"/>
  <c r="V9431" i="2"/>
  <c r="AB9430" i="2"/>
  <c r="AA9430" i="2"/>
  <c r="Z9430" i="2"/>
  <c r="Y9430" i="2"/>
  <c r="X9430" i="2"/>
  <c r="W9430" i="2"/>
  <c r="V9430" i="2"/>
  <c r="AB9429" i="2"/>
  <c r="AA9429" i="2"/>
  <c r="Z9429" i="2"/>
  <c r="Y9429" i="2"/>
  <c r="X9429" i="2"/>
  <c r="W9429" i="2"/>
  <c r="V9429" i="2"/>
  <c r="AB9428" i="2"/>
  <c r="AA9428" i="2"/>
  <c r="Z9428" i="2"/>
  <c r="Y9428" i="2"/>
  <c r="X9428" i="2"/>
  <c r="W9428" i="2"/>
  <c r="V9428" i="2"/>
  <c r="AB9427" i="2"/>
  <c r="AA9427" i="2"/>
  <c r="Z9427" i="2"/>
  <c r="Y9427" i="2"/>
  <c r="X9427" i="2"/>
  <c r="W9427" i="2"/>
  <c r="V9427" i="2"/>
  <c r="AB9426" i="2"/>
  <c r="AA9426" i="2"/>
  <c r="Z9426" i="2"/>
  <c r="Y9426" i="2"/>
  <c r="X9426" i="2"/>
  <c r="W9426" i="2"/>
  <c r="V9426" i="2"/>
  <c r="AB9425" i="2"/>
  <c r="AA9425" i="2"/>
  <c r="Z9425" i="2"/>
  <c r="Y9425" i="2"/>
  <c r="X9425" i="2"/>
  <c r="W9425" i="2"/>
  <c r="V9425" i="2"/>
  <c r="AB9424" i="2"/>
  <c r="AA9424" i="2"/>
  <c r="Z9424" i="2"/>
  <c r="Y9424" i="2"/>
  <c r="X9424" i="2"/>
  <c r="W9424" i="2"/>
  <c r="V9424" i="2"/>
  <c r="AB9423" i="2"/>
  <c r="AA9423" i="2"/>
  <c r="Z9423" i="2"/>
  <c r="Y9423" i="2"/>
  <c r="X9423" i="2"/>
  <c r="W9423" i="2"/>
  <c r="V9423" i="2"/>
  <c r="AB9422" i="2"/>
  <c r="AA9422" i="2"/>
  <c r="Z9422" i="2"/>
  <c r="Y9422" i="2"/>
  <c r="X9422" i="2"/>
  <c r="W9422" i="2"/>
  <c r="V9422" i="2"/>
  <c r="AB9421" i="2"/>
  <c r="AA9421" i="2"/>
  <c r="Z9421" i="2"/>
  <c r="Y9421" i="2"/>
  <c r="X9421" i="2"/>
  <c r="W9421" i="2"/>
  <c r="V9421" i="2"/>
  <c r="AB9420" i="2"/>
  <c r="AA9420" i="2"/>
  <c r="Z9420" i="2"/>
  <c r="Y9420" i="2"/>
  <c r="X9420" i="2"/>
  <c r="W9420" i="2"/>
  <c r="V9420" i="2"/>
  <c r="AB9419" i="2"/>
  <c r="AA9419" i="2"/>
  <c r="Z9419" i="2"/>
  <c r="Y9419" i="2"/>
  <c r="X9419" i="2"/>
  <c r="W9419" i="2"/>
  <c r="V9419" i="2"/>
  <c r="AB9418" i="2"/>
  <c r="AA9418" i="2"/>
  <c r="Z9418" i="2"/>
  <c r="Y9418" i="2"/>
  <c r="X9418" i="2"/>
  <c r="W9418" i="2"/>
  <c r="V9418" i="2"/>
  <c r="AB9417" i="2"/>
  <c r="AA9417" i="2"/>
  <c r="Z9417" i="2"/>
  <c r="Y9417" i="2"/>
  <c r="X9417" i="2"/>
  <c r="W9417" i="2"/>
  <c r="V9417" i="2"/>
  <c r="AB9416" i="2"/>
  <c r="AA9416" i="2"/>
  <c r="Z9416" i="2"/>
  <c r="Y9416" i="2"/>
  <c r="X9416" i="2"/>
  <c r="W9416" i="2"/>
  <c r="V9416" i="2"/>
  <c r="AB9415" i="2"/>
  <c r="AA9415" i="2"/>
  <c r="Z9415" i="2"/>
  <c r="Y9415" i="2"/>
  <c r="X9415" i="2"/>
  <c r="W9415" i="2"/>
  <c r="V9415" i="2"/>
  <c r="AB9414" i="2"/>
  <c r="AA9414" i="2"/>
  <c r="Z9414" i="2"/>
  <c r="Y9414" i="2"/>
  <c r="X9414" i="2"/>
  <c r="W9414" i="2"/>
  <c r="V9414" i="2"/>
  <c r="AB9413" i="2"/>
  <c r="AA9413" i="2"/>
  <c r="Z9413" i="2"/>
  <c r="Y9413" i="2"/>
  <c r="X9413" i="2"/>
  <c r="W9413" i="2"/>
  <c r="V9413" i="2"/>
  <c r="AB9412" i="2"/>
  <c r="AA9412" i="2"/>
  <c r="Z9412" i="2"/>
  <c r="Y9412" i="2"/>
  <c r="X9412" i="2"/>
  <c r="W9412" i="2"/>
  <c r="V9412" i="2"/>
  <c r="AB9411" i="2"/>
  <c r="AA9411" i="2"/>
  <c r="Z9411" i="2"/>
  <c r="Y9411" i="2"/>
  <c r="X9411" i="2"/>
  <c r="W9411" i="2"/>
  <c r="V9411" i="2"/>
  <c r="AB9410" i="2"/>
  <c r="AA9410" i="2"/>
  <c r="Z9410" i="2"/>
  <c r="Y9410" i="2"/>
  <c r="X9410" i="2"/>
  <c r="W9410" i="2"/>
  <c r="V9410" i="2"/>
  <c r="AB9409" i="2"/>
  <c r="AA9409" i="2"/>
  <c r="Z9409" i="2"/>
  <c r="Y9409" i="2"/>
  <c r="X9409" i="2"/>
  <c r="W9409" i="2"/>
  <c r="V9409" i="2"/>
  <c r="AB9408" i="2"/>
  <c r="AA9408" i="2"/>
  <c r="Z9408" i="2"/>
  <c r="Y9408" i="2"/>
  <c r="X9408" i="2"/>
  <c r="W9408" i="2"/>
  <c r="V9408" i="2"/>
  <c r="AB9407" i="2"/>
  <c r="AA9407" i="2"/>
  <c r="Z9407" i="2"/>
  <c r="Y9407" i="2"/>
  <c r="X9407" i="2"/>
  <c r="W9407" i="2"/>
  <c r="V9407" i="2"/>
  <c r="AB9406" i="2"/>
  <c r="AA9406" i="2"/>
  <c r="Z9406" i="2"/>
  <c r="Y9406" i="2"/>
  <c r="X9406" i="2"/>
  <c r="W9406" i="2"/>
  <c r="V9406" i="2"/>
  <c r="AB9405" i="2"/>
  <c r="AA9405" i="2"/>
  <c r="Z9405" i="2"/>
  <c r="Y9405" i="2"/>
  <c r="X9405" i="2"/>
  <c r="W9405" i="2"/>
  <c r="V9405" i="2"/>
  <c r="AB9404" i="2"/>
  <c r="AA9404" i="2"/>
  <c r="Z9404" i="2"/>
  <c r="Y9404" i="2"/>
  <c r="X9404" i="2"/>
  <c r="W9404" i="2"/>
  <c r="V9404" i="2"/>
  <c r="AB9403" i="2"/>
  <c r="AA9403" i="2"/>
  <c r="Z9403" i="2"/>
  <c r="Y9403" i="2"/>
  <c r="X9403" i="2"/>
  <c r="W9403" i="2"/>
  <c r="V9403" i="2"/>
  <c r="AB9402" i="2"/>
  <c r="AA9402" i="2"/>
  <c r="Z9402" i="2"/>
  <c r="Y9402" i="2"/>
  <c r="X9402" i="2"/>
  <c r="W9402" i="2"/>
  <c r="V9402" i="2"/>
  <c r="AB9401" i="2"/>
  <c r="AA9401" i="2"/>
  <c r="Z9401" i="2"/>
  <c r="Y9401" i="2"/>
  <c r="X9401" i="2"/>
  <c r="W9401" i="2"/>
  <c r="V9401" i="2"/>
  <c r="AB9400" i="2"/>
  <c r="AA9400" i="2"/>
  <c r="Z9400" i="2"/>
  <c r="Y9400" i="2"/>
  <c r="X9400" i="2"/>
  <c r="W9400" i="2"/>
  <c r="V9400" i="2"/>
  <c r="AB9399" i="2"/>
  <c r="AA9399" i="2"/>
  <c r="Z9399" i="2"/>
  <c r="Y9399" i="2"/>
  <c r="X9399" i="2"/>
  <c r="W9399" i="2"/>
  <c r="V9399" i="2"/>
  <c r="AB9398" i="2"/>
  <c r="AA9398" i="2"/>
  <c r="Z9398" i="2"/>
  <c r="Y9398" i="2"/>
  <c r="X9398" i="2"/>
  <c r="W9398" i="2"/>
  <c r="V9398" i="2"/>
  <c r="AB9397" i="2"/>
  <c r="AA9397" i="2"/>
  <c r="Z9397" i="2"/>
  <c r="Y9397" i="2"/>
  <c r="X9397" i="2"/>
  <c r="W9397" i="2"/>
  <c r="V9397" i="2"/>
  <c r="AB9396" i="2"/>
  <c r="AA9396" i="2"/>
  <c r="Z9396" i="2"/>
  <c r="Y9396" i="2"/>
  <c r="X9396" i="2"/>
  <c r="W9396" i="2"/>
  <c r="V9396" i="2"/>
  <c r="AB9395" i="2"/>
  <c r="AA9395" i="2"/>
  <c r="Z9395" i="2"/>
  <c r="Y9395" i="2"/>
  <c r="X9395" i="2"/>
  <c r="W9395" i="2"/>
  <c r="V9395" i="2"/>
  <c r="AB9394" i="2"/>
  <c r="AA9394" i="2"/>
  <c r="Z9394" i="2"/>
  <c r="Y9394" i="2"/>
  <c r="X9394" i="2"/>
  <c r="W9394" i="2"/>
  <c r="V9394" i="2"/>
  <c r="AB9393" i="2"/>
  <c r="AA9393" i="2"/>
  <c r="Z9393" i="2"/>
  <c r="Y9393" i="2"/>
  <c r="X9393" i="2"/>
  <c r="W9393" i="2"/>
  <c r="V9393" i="2"/>
  <c r="AB9392" i="2"/>
  <c r="AA9392" i="2"/>
  <c r="Z9392" i="2"/>
  <c r="Y9392" i="2"/>
  <c r="X9392" i="2"/>
  <c r="W9392" i="2"/>
  <c r="V9392" i="2"/>
  <c r="AB9391" i="2"/>
  <c r="AA9391" i="2"/>
  <c r="Z9391" i="2"/>
  <c r="Y9391" i="2"/>
  <c r="X9391" i="2"/>
  <c r="W9391" i="2"/>
  <c r="V9391" i="2"/>
  <c r="AB9390" i="2"/>
  <c r="AA9390" i="2"/>
  <c r="Z9390" i="2"/>
  <c r="Y9390" i="2"/>
  <c r="X9390" i="2"/>
  <c r="W9390" i="2"/>
  <c r="V9390" i="2"/>
  <c r="AB9389" i="2"/>
  <c r="AA9389" i="2"/>
  <c r="Z9389" i="2"/>
  <c r="Y9389" i="2"/>
  <c r="X9389" i="2"/>
  <c r="W9389" i="2"/>
  <c r="V9389" i="2"/>
  <c r="AB9388" i="2"/>
  <c r="AA9388" i="2"/>
  <c r="Z9388" i="2"/>
  <c r="Y9388" i="2"/>
  <c r="X9388" i="2"/>
  <c r="W9388" i="2"/>
  <c r="V9388" i="2"/>
  <c r="AB9387" i="2"/>
  <c r="AA9387" i="2"/>
  <c r="Z9387" i="2"/>
  <c r="Y9387" i="2"/>
  <c r="X9387" i="2"/>
  <c r="W9387" i="2"/>
  <c r="V9387" i="2"/>
  <c r="AB9386" i="2"/>
  <c r="AA9386" i="2"/>
  <c r="Z9386" i="2"/>
  <c r="Y9386" i="2"/>
  <c r="X9386" i="2"/>
  <c r="W9386" i="2"/>
  <c r="V9386" i="2"/>
  <c r="AB9385" i="2"/>
  <c r="AA9385" i="2"/>
  <c r="Z9385" i="2"/>
  <c r="Y9385" i="2"/>
  <c r="X9385" i="2"/>
  <c r="W9385" i="2"/>
  <c r="V9385" i="2"/>
  <c r="AB9384" i="2"/>
  <c r="AA9384" i="2"/>
  <c r="Z9384" i="2"/>
  <c r="Y9384" i="2"/>
  <c r="X9384" i="2"/>
  <c r="W9384" i="2"/>
  <c r="V9384" i="2"/>
  <c r="AB9383" i="2"/>
  <c r="AA9383" i="2"/>
  <c r="Z9383" i="2"/>
  <c r="Y9383" i="2"/>
  <c r="X9383" i="2"/>
  <c r="W9383" i="2"/>
  <c r="V9383" i="2"/>
  <c r="AB9382" i="2"/>
  <c r="AA9382" i="2"/>
  <c r="Z9382" i="2"/>
  <c r="Y9382" i="2"/>
  <c r="X9382" i="2"/>
  <c r="W9382" i="2"/>
  <c r="V9382" i="2"/>
  <c r="AB9381" i="2"/>
  <c r="AA9381" i="2"/>
  <c r="Z9381" i="2"/>
  <c r="Y9381" i="2"/>
  <c r="X9381" i="2"/>
  <c r="W9381" i="2"/>
  <c r="V9381" i="2"/>
  <c r="AB9380" i="2"/>
  <c r="AA9380" i="2"/>
  <c r="Z9380" i="2"/>
  <c r="Y9380" i="2"/>
  <c r="X9380" i="2"/>
  <c r="W9380" i="2"/>
  <c r="V9380" i="2"/>
  <c r="AB9379" i="2"/>
  <c r="AA9379" i="2"/>
  <c r="Z9379" i="2"/>
  <c r="Y9379" i="2"/>
  <c r="X9379" i="2"/>
  <c r="W9379" i="2"/>
  <c r="V9379" i="2"/>
  <c r="AB9378" i="2"/>
  <c r="AA9378" i="2"/>
  <c r="Z9378" i="2"/>
  <c r="Y9378" i="2"/>
  <c r="X9378" i="2"/>
  <c r="W9378" i="2"/>
  <c r="V9378" i="2"/>
  <c r="AB9377" i="2"/>
  <c r="AA9377" i="2"/>
  <c r="Z9377" i="2"/>
  <c r="Y9377" i="2"/>
  <c r="X9377" i="2"/>
  <c r="W9377" i="2"/>
  <c r="V9377" i="2"/>
  <c r="AB9376" i="2"/>
  <c r="AA9376" i="2"/>
  <c r="Z9376" i="2"/>
  <c r="Y9376" i="2"/>
  <c r="X9376" i="2"/>
  <c r="W9376" i="2"/>
  <c r="V9376" i="2"/>
  <c r="AB9375" i="2"/>
  <c r="AA9375" i="2"/>
  <c r="Z9375" i="2"/>
  <c r="Y9375" i="2"/>
  <c r="X9375" i="2"/>
  <c r="W9375" i="2"/>
  <c r="V9375" i="2"/>
  <c r="AB9374" i="2"/>
  <c r="AA9374" i="2"/>
  <c r="Z9374" i="2"/>
  <c r="Y9374" i="2"/>
  <c r="X9374" i="2"/>
  <c r="W9374" i="2"/>
  <c r="V9374" i="2"/>
  <c r="AB9373" i="2"/>
  <c r="AA9373" i="2"/>
  <c r="Z9373" i="2"/>
  <c r="Y9373" i="2"/>
  <c r="X9373" i="2"/>
  <c r="W9373" i="2"/>
  <c r="V9373" i="2"/>
  <c r="AB9372" i="2"/>
  <c r="AA9372" i="2"/>
  <c r="Z9372" i="2"/>
  <c r="Y9372" i="2"/>
  <c r="X9372" i="2"/>
  <c r="W9372" i="2"/>
  <c r="V9372" i="2"/>
  <c r="AB9371" i="2"/>
  <c r="AA9371" i="2"/>
  <c r="Z9371" i="2"/>
  <c r="Y9371" i="2"/>
  <c r="X9371" i="2"/>
  <c r="W9371" i="2"/>
  <c r="V9371" i="2"/>
  <c r="AB9370" i="2"/>
  <c r="AA9370" i="2"/>
  <c r="Z9370" i="2"/>
  <c r="Y9370" i="2"/>
  <c r="X9370" i="2"/>
  <c r="W9370" i="2"/>
  <c r="V9370" i="2"/>
  <c r="AB9369" i="2"/>
  <c r="AA9369" i="2"/>
  <c r="Z9369" i="2"/>
  <c r="Y9369" i="2"/>
  <c r="X9369" i="2"/>
  <c r="W9369" i="2"/>
  <c r="V9369" i="2"/>
  <c r="AB9368" i="2"/>
  <c r="AA9368" i="2"/>
  <c r="Z9368" i="2"/>
  <c r="Y9368" i="2"/>
  <c r="X9368" i="2"/>
  <c r="W9368" i="2"/>
  <c r="V9368" i="2"/>
  <c r="AB9367" i="2"/>
  <c r="AA9367" i="2"/>
  <c r="Z9367" i="2"/>
  <c r="Y9367" i="2"/>
  <c r="X9367" i="2"/>
  <c r="W9367" i="2"/>
  <c r="V9367" i="2"/>
  <c r="AB9366" i="2"/>
  <c r="AA9366" i="2"/>
  <c r="Z9366" i="2"/>
  <c r="Y9366" i="2"/>
  <c r="X9366" i="2"/>
  <c r="W9366" i="2"/>
  <c r="V9366" i="2"/>
  <c r="AB9365" i="2"/>
  <c r="AA9365" i="2"/>
  <c r="Z9365" i="2"/>
  <c r="Y9365" i="2"/>
  <c r="X9365" i="2"/>
  <c r="W9365" i="2"/>
  <c r="V9365" i="2"/>
  <c r="AB9364" i="2"/>
  <c r="AA9364" i="2"/>
  <c r="Z9364" i="2"/>
  <c r="Y9364" i="2"/>
  <c r="X9364" i="2"/>
  <c r="W9364" i="2"/>
  <c r="V9364" i="2"/>
  <c r="AB9363" i="2"/>
  <c r="AA9363" i="2"/>
  <c r="Z9363" i="2"/>
  <c r="Y9363" i="2"/>
  <c r="X9363" i="2"/>
  <c r="W9363" i="2"/>
  <c r="V9363" i="2"/>
  <c r="AB9362" i="2"/>
  <c r="AA9362" i="2"/>
  <c r="Z9362" i="2"/>
  <c r="Y9362" i="2"/>
  <c r="X9362" i="2"/>
  <c r="W9362" i="2"/>
  <c r="V9362" i="2"/>
  <c r="AB9361" i="2"/>
  <c r="AA9361" i="2"/>
  <c r="Z9361" i="2"/>
  <c r="Y9361" i="2"/>
  <c r="X9361" i="2"/>
  <c r="W9361" i="2"/>
  <c r="V9361" i="2"/>
  <c r="AB9360" i="2"/>
  <c r="AA9360" i="2"/>
  <c r="Z9360" i="2"/>
  <c r="Y9360" i="2"/>
  <c r="X9360" i="2"/>
  <c r="W9360" i="2"/>
  <c r="V9360" i="2"/>
  <c r="AB9359" i="2"/>
  <c r="AA9359" i="2"/>
  <c r="Z9359" i="2"/>
  <c r="Y9359" i="2"/>
  <c r="X9359" i="2"/>
  <c r="W9359" i="2"/>
  <c r="V9359" i="2"/>
  <c r="AB9358" i="2"/>
  <c r="AA9358" i="2"/>
  <c r="Z9358" i="2"/>
  <c r="Y9358" i="2"/>
  <c r="X9358" i="2"/>
  <c r="W9358" i="2"/>
  <c r="V9358" i="2"/>
  <c r="AB9357" i="2"/>
  <c r="AA9357" i="2"/>
  <c r="Z9357" i="2"/>
  <c r="Y9357" i="2"/>
  <c r="X9357" i="2"/>
  <c r="W9357" i="2"/>
  <c r="V9357" i="2"/>
  <c r="AB9356" i="2"/>
  <c r="AA9356" i="2"/>
  <c r="Z9356" i="2"/>
  <c r="Y9356" i="2"/>
  <c r="X9356" i="2"/>
  <c r="W9356" i="2"/>
  <c r="V9356" i="2"/>
  <c r="AB9355" i="2"/>
  <c r="AA9355" i="2"/>
  <c r="Z9355" i="2"/>
  <c r="Y9355" i="2"/>
  <c r="X9355" i="2"/>
  <c r="W9355" i="2"/>
  <c r="V9355" i="2"/>
  <c r="AB9354" i="2"/>
  <c r="AA9354" i="2"/>
  <c r="Z9354" i="2"/>
  <c r="Y9354" i="2"/>
  <c r="X9354" i="2"/>
  <c r="W9354" i="2"/>
  <c r="V9354" i="2"/>
  <c r="AB9353" i="2"/>
  <c r="AA9353" i="2"/>
  <c r="Z9353" i="2"/>
  <c r="Y9353" i="2"/>
  <c r="X9353" i="2"/>
  <c r="W9353" i="2"/>
  <c r="V9353" i="2"/>
  <c r="AB9352" i="2"/>
  <c r="AA9352" i="2"/>
  <c r="Z9352" i="2"/>
  <c r="Y9352" i="2"/>
  <c r="X9352" i="2"/>
  <c r="W9352" i="2"/>
  <c r="V9352" i="2"/>
  <c r="AB9351" i="2"/>
  <c r="AA9351" i="2"/>
  <c r="Z9351" i="2"/>
  <c r="Y9351" i="2"/>
  <c r="X9351" i="2"/>
  <c r="W9351" i="2"/>
  <c r="V9351" i="2"/>
  <c r="AB9350" i="2"/>
  <c r="AA9350" i="2"/>
  <c r="Z9350" i="2"/>
  <c r="Y9350" i="2"/>
  <c r="X9350" i="2"/>
  <c r="W9350" i="2"/>
  <c r="V9350" i="2"/>
  <c r="AB9349" i="2"/>
  <c r="AA9349" i="2"/>
  <c r="Z9349" i="2"/>
  <c r="Y9349" i="2"/>
  <c r="X9349" i="2"/>
  <c r="W9349" i="2"/>
  <c r="V9349" i="2"/>
  <c r="AB9348" i="2"/>
  <c r="AA9348" i="2"/>
  <c r="Z9348" i="2"/>
  <c r="Y9348" i="2"/>
  <c r="X9348" i="2"/>
  <c r="W9348" i="2"/>
  <c r="V9348" i="2"/>
  <c r="AB9347" i="2"/>
  <c r="AA9347" i="2"/>
  <c r="Z9347" i="2"/>
  <c r="Y9347" i="2"/>
  <c r="X9347" i="2"/>
  <c r="W9347" i="2"/>
  <c r="V9347" i="2"/>
  <c r="AB9346" i="2"/>
  <c r="AA9346" i="2"/>
  <c r="Z9346" i="2"/>
  <c r="Y9346" i="2"/>
  <c r="X9346" i="2"/>
  <c r="W9346" i="2"/>
  <c r="V9346" i="2"/>
  <c r="AB9345" i="2"/>
  <c r="AA9345" i="2"/>
  <c r="Z9345" i="2"/>
  <c r="Y9345" i="2"/>
  <c r="X9345" i="2"/>
  <c r="W9345" i="2"/>
  <c r="V9345" i="2"/>
  <c r="AB9344" i="2"/>
  <c r="AA9344" i="2"/>
  <c r="Z9344" i="2"/>
  <c r="Y9344" i="2"/>
  <c r="X9344" i="2"/>
  <c r="W9344" i="2"/>
  <c r="V9344" i="2"/>
  <c r="AB9343" i="2"/>
  <c r="AA9343" i="2"/>
  <c r="Z9343" i="2"/>
  <c r="Y9343" i="2"/>
  <c r="X9343" i="2"/>
  <c r="W9343" i="2"/>
  <c r="V9343" i="2"/>
  <c r="AB9342" i="2"/>
  <c r="AA9342" i="2"/>
  <c r="Z9342" i="2"/>
  <c r="Y9342" i="2"/>
  <c r="X9342" i="2"/>
  <c r="W9342" i="2"/>
  <c r="V9342" i="2"/>
  <c r="AB9341" i="2"/>
  <c r="AA9341" i="2"/>
  <c r="Z9341" i="2"/>
  <c r="Y9341" i="2"/>
  <c r="X9341" i="2"/>
  <c r="W9341" i="2"/>
  <c r="V9341" i="2"/>
  <c r="AB9340" i="2"/>
  <c r="AA9340" i="2"/>
  <c r="Z9340" i="2"/>
  <c r="Y9340" i="2"/>
  <c r="X9340" i="2"/>
  <c r="W9340" i="2"/>
  <c r="V9340" i="2"/>
  <c r="AB9339" i="2"/>
  <c r="AA9339" i="2"/>
  <c r="Z9339" i="2"/>
  <c r="Y9339" i="2"/>
  <c r="X9339" i="2"/>
  <c r="W9339" i="2"/>
  <c r="V9339" i="2"/>
  <c r="AB9338" i="2"/>
  <c r="AA9338" i="2"/>
  <c r="Z9338" i="2"/>
  <c r="Y9338" i="2"/>
  <c r="X9338" i="2"/>
  <c r="W9338" i="2"/>
  <c r="V9338" i="2"/>
  <c r="AB9337" i="2"/>
  <c r="AA9337" i="2"/>
  <c r="Z9337" i="2"/>
  <c r="Y9337" i="2"/>
  <c r="X9337" i="2"/>
  <c r="W9337" i="2"/>
  <c r="V9337" i="2"/>
  <c r="AB9336" i="2"/>
  <c r="AA9336" i="2"/>
  <c r="Z9336" i="2"/>
  <c r="Y9336" i="2"/>
  <c r="X9336" i="2"/>
  <c r="W9336" i="2"/>
  <c r="V9336" i="2"/>
  <c r="AB9335" i="2"/>
  <c r="AA9335" i="2"/>
  <c r="Z9335" i="2"/>
  <c r="Y9335" i="2"/>
  <c r="X9335" i="2"/>
  <c r="W9335" i="2"/>
  <c r="V9335" i="2"/>
  <c r="AB9334" i="2"/>
  <c r="AA9334" i="2"/>
  <c r="Z9334" i="2"/>
  <c r="Y9334" i="2"/>
  <c r="X9334" i="2"/>
  <c r="W9334" i="2"/>
  <c r="V9334" i="2"/>
  <c r="AB9333" i="2"/>
  <c r="AA9333" i="2"/>
  <c r="Z9333" i="2"/>
  <c r="Y9333" i="2"/>
  <c r="X9333" i="2"/>
  <c r="W9333" i="2"/>
  <c r="V9333" i="2"/>
  <c r="AB9332" i="2"/>
  <c r="AA9332" i="2"/>
  <c r="Z9332" i="2"/>
  <c r="Y9332" i="2"/>
  <c r="X9332" i="2"/>
  <c r="W9332" i="2"/>
  <c r="V9332" i="2"/>
  <c r="AB9331" i="2"/>
  <c r="AA9331" i="2"/>
  <c r="Z9331" i="2"/>
  <c r="Y9331" i="2"/>
  <c r="X9331" i="2"/>
  <c r="W9331" i="2"/>
  <c r="V9331" i="2"/>
  <c r="AB9330" i="2"/>
  <c r="AA9330" i="2"/>
  <c r="Z9330" i="2"/>
  <c r="Y9330" i="2"/>
  <c r="X9330" i="2"/>
  <c r="W9330" i="2"/>
  <c r="V9330" i="2"/>
  <c r="AB9329" i="2"/>
  <c r="AA9329" i="2"/>
  <c r="Z9329" i="2"/>
  <c r="Y9329" i="2"/>
  <c r="X9329" i="2"/>
  <c r="W9329" i="2"/>
  <c r="V9329" i="2"/>
  <c r="AB9328" i="2"/>
  <c r="AA9328" i="2"/>
  <c r="Z9328" i="2"/>
  <c r="Y9328" i="2"/>
  <c r="X9328" i="2"/>
  <c r="W9328" i="2"/>
  <c r="V9328" i="2"/>
  <c r="AB9327" i="2"/>
  <c r="AA9327" i="2"/>
  <c r="Z9327" i="2"/>
  <c r="Y9327" i="2"/>
  <c r="X9327" i="2"/>
  <c r="W9327" i="2"/>
  <c r="V9327" i="2"/>
  <c r="AB9326" i="2"/>
  <c r="AA9326" i="2"/>
  <c r="Z9326" i="2"/>
  <c r="Y9326" i="2"/>
  <c r="X9326" i="2"/>
  <c r="W9326" i="2"/>
  <c r="V9326" i="2"/>
  <c r="AB9325" i="2"/>
  <c r="AA9325" i="2"/>
  <c r="Z9325" i="2"/>
  <c r="Y9325" i="2"/>
  <c r="X9325" i="2"/>
  <c r="W9325" i="2"/>
  <c r="V9325" i="2"/>
  <c r="AB9324" i="2"/>
  <c r="AA9324" i="2"/>
  <c r="Z9324" i="2"/>
  <c r="Y9324" i="2"/>
  <c r="X9324" i="2"/>
  <c r="W9324" i="2"/>
  <c r="V9324" i="2"/>
  <c r="AB9323" i="2"/>
  <c r="AA9323" i="2"/>
  <c r="Z9323" i="2"/>
  <c r="Y9323" i="2"/>
  <c r="X9323" i="2"/>
  <c r="W9323" i="2"/>
  <c r="V9323" i="2"/>
  <c r="AB9322" i="2"/>
  <c r="AA9322" i="2"/>
  <c r="Z9322" i="2"/>
  <c r="Y9322" i="2"/>
  <c r="X9322" i="2"/>
  <c r="W9322" i="2"/>
  <c r="V9322" i="2"/>
  <c r="AB9321" i="2"/>
  <c r="AA9321" i="2"/>
  <c r="Z9321" i="2"/>
  <c r="Y9321" i="2"/>
  <c r="X9321" i="2"/>
  <c r="W9321" i="2"/>
  <c r="V9321" i="2"/>
  <c r="AB9320" i="2"/>
  <c r="AA9320" i="2"/>
  <c r="Z9320" i="2"/>
  <c r="Y9320" i="2"/>
  <c r="X9320" i="2"/>
  <c r="W9320" i="2"/>
  <c r="V9320" i="2"/>
  <c r="AB9319" i="2"/>
  <c r="AA9319" i="2"/>
  <c r="Z9319" i="2"/>
  <c r="Y9319" i="2"/>
  <c r="X9319" i="2"/>
  <c r="W9319" i="2"/>
  <c r="V9319" i="2"/>
  <c r="AB9318" i="2"/>
  <c r="AA9318" i="2"/>
  <c r="Z9318" i="2"/>
  <c r="Y9318" i="2"/>
  <c r="X9318" i="2"/>
  <c r="W9318" i="2"/>
  <c r="V9318" i="2"/>
  <c r="AB9317" i="2"/>
  <c r="AA9317" i="2"/>
  <c r="Z9317" i="2"/>
  <c r="Y9317" i="2"/>
  <c r="X9317" i="2"/>
  <c r="W9317" i="2"/>
  <c r="V9317" i="2"/>
  <c r="AB9316" i="2"/>
  <c r="AA9316" i="2"/>
  <c r="Z9316" i="2"/>
  <c r="Y9316" i="2"/>
  <c r="X9316" i="2"/>
  <c r="W9316" i="2"/>
  <c r="V9316" i="2"/>
  <c r="AB9315" i="2"/>
  <c r="AA9315" i="2"/>
  <c r="Z9315" i="2"/>
  <c r="Y9315" i="2"/>
  <c r="X9315" i="2"/>
  <c r="W9315" i="2"/>
  <c r="V9315" i="2"/>
  <c r="AB9314" i="2"/>
  <c r="AA9314" i="2"/>
  <c r="Z9314" i="2"/>
  <c r="Y9314" i="2"/>
  <c r="X9314" i="2"/>
  <c r="W9314" i="2"/>
  <c r="V9314" i="2"/>
  <c r="AB9313" i="2"/>
  <c r="AA9313" i="2"/>
  <c r="Z9313" i="2"/>
  <c r="Y9313" i="2"/>
  <c r="X9313" i="2"/>
  <c r="W9313" i="2"/>
  <c r="V9313" i="2"/>
  <c r="AB9312" i="2"/>
  <c r="AA9312" i="2"/>
  <c r="Z9312" i="2"/>
  <c r="Y9312" i="2"/>
  <c r="X9312" i="2"/>
  <c r="W9312" i="2"/>
  <c r="V9312" i="2"/>
  <c r="AB9311" i="2"/>
  <c r="AA9311" i="2"/>
  <c r="Z9311" i="2"/>
  <c r="Y9311" i="2"/>
  <c r="X9311" i="2"/>
  <c r="W9311" i="2"/>
  <c r="V9311" i="2"/>
  <c r="AB9310" i="2"/>
  <c r="AA9310" i="2"/>
  <c r="Z9310" i="2"/>
  <c r="Y9310" i="2"/>
  <c r="X9310" i="2"/>
  <c r="W9310" i="2"/>
  <c r="V9310" i="2"/>
  <c r="AB9309" i="2"/>
  <c r="AA9309" i="2"/>
  <c r="Z9309" i="2"/>
  <c r="Y9309" i="2"/>
  <c r="X9309" i="2"/>
  <c r="W9309" i="2"/>
  <c r="V9309" i="2"/>
  <c r="AB9308" i="2"/>
  <c r="AA9308" i="2"/>
  <c r="Z9308" i="2"/>
  <c r="Y9308" i="2"/>
  <c r="X9308" i="2"/>
  <c r="W9308" i="2"/>
  <c r="V9308" i="2"/>
  <c r="AB9307" i="2"/>
  <c r="AA9307" i="2"/>
  <c r="Z9307" i="2"/>
  <c r="Y9307" i="2"/>
  <c r="X9307" i="2"/>
  <c r="W9307" i="2"/>
  <c r="V9307" i="2"/>
  <c r="AB9306" i="2"/>
  <c r="AA9306" i="2"/>
  <c r="Z9306" i="2"/>
  <c r="Y9306" i="2"/>
  <c r="X9306" i="2"/>
  <c r="W9306" i="2"/>
  <c r="V9306" i="2"/>
  <c r="AB9305" i="2"/>
  <c r="AA9305" i="2"/>
  <c r="Z9305" i="2"/>
  <c r="Y9305" i="2"/>
  <c r="X9305" i="2"/>
  <c r="W9305" i="2"/>
  <c r="V9305" i="2"/>
  <c r="AB9304" i="2"/>
  <c r="AA9304" i="2"/>
  <c r="Z9304" i="2"/>
  <c r="Y9304" i="2"/>
  <c r="X9304" i="2"/>
  <c r="W9304" i="2"/>
  <c r="V9304" i="2"/>
  <c r="AB9303" i="2"/>
  <c r="AA9303" i="2"/>
  <c r="Z9303" i="2"/>
  <c r="Y9303" i="2"/>
  <c r="X9303" i="2"/>
  <c r="W9303" i="2"/>
  <c r="V9303" i="2"/>
  <c r="AB9302" i="2"/>
  <c r="AA9302" i="2"/>
  <c r="Z9302" i="2"/>
  <c r="Y9302" i="2"/>
  <c r="X9302" i="2"/>
  <c r="W9302" i="2"/>
  <c r="V9302" i="2"/>
  <c r="AB9301" i="2"/>
  <c r="AA9301" i="2"/>
  <c r="Z9301" i="2"/>
  <c r="Y9301" i="2"/>
  <c r="X9301" i="2"/>
  <c r="W9301" i="2"/>
  <c r="V9301" i="2"/>
  <c r="AB9300" i="2"/>
  <c r="AA9300" i="2"/>
  <c r="Z9300" i="2"/>
  <c r="Y9300" i="2"/>
  <c r="X9300" i="2"/>
  <c r="W9300" i="2"/>
  <c r="V9300" i="2"/>
  <c r="AB9299" i="2"/>
  <c r="AA9299" i="2"/>
  <c r="Z9299" i="2"/>
  <c r="Y9299" i="2"/>
  <c r="X9299" i="2"/>
  <c r="W9299" i="2"/>
  <c r="V9299" i="2"/>
  <c r="AB9298" i="2"/>
  <c r="AA9298" i="2"/>
  <c r="Z9298" i="2"/>
  <c r="Y9298" i="2"/>
  <c r="X9298" i="2"/>
  <c r="W9298" i="2"/>
  <c r="V9298" i="2"/>
  <c r="AB9297" i="2"/>
  <c r="AA9297" i="2"/>
  <c r="Z9297" i="2"/>
  <c r="Y9297" i="2"/>
  <c r="X9297" i="2"/>
  <c r="W9297" i="2"/>
  <c r="V9297" i="2"/>
  <c r="AB9296" i="2"/>
  <c r="AA9296" i="2"/>
  <c r="Z9296" i="2"/>
  <c r="Y9296" i="2"/>
  <c r="X9296" i="2"/>
  <c r="W9296" i="2"/>
  <c r="V9296" i="2"/>
  <c r="AB9295" i="2"/>
  <c r="AA9295" i="2"/>
  <c r="Z9295" i="2"/>
  <c r="Y9295" i="2"/>
  <c r="X9295" i="2"/>
  <c r="W9295" i="2"/>
  <c r="V9295" i="2"/>
  <c r="AB9294" i="2"/>
  <c r="AA9294" i="2"/>
  <c r="Z9294" i="2"/>
  <c r="Y9294" i="2"/>
  <c r="X9294" i="2"/>
  <c r="W9294" i="2"/>
  <c r="V9294" i="2"/>
  <c r="AB9293" i="2"/>
  <c r="AA9293" i="2"/>
  <c r="Z9293" i="2"/>
  <c r="Y9293" i="2"/>
  <c r="X9293" i="2"/>
  <c r="W9293" i="2"/>
  <c r="V9293" i="2"/>
  <c r="AB9292" i="2"/>
  <c r="AA9292" i="2"/>
  <c r="Z9292" i="2"/>
  <c r="Y9292" i="2"/>
  <c r="X9292" i="2"/>
  <c r="W9292" i="2"/>
  <c r="V9292" i="2"/>
  <c r="AB9291" i="2"/>
  <c r="AA9291" i="2"/>
  <c r="Z9291" i="2"/>
  <c r="Y9291" i="2"/>
  <c r="X9291" i="2"/>
  <c r="W9291" i="2"/>
  <c r="V9291" i="2"/>
  <c r="AB9290" i="2"/>
  <c r="AA9290" i="2"/>
  <c r="Z9290" i="2"/>
  <c r="Y9290" i="2"/>
  <c r="X9290" i="2"/>
  <c r="W9290" i="2"/>
  <c r="V9290" i="2"/>
  <c r="AB9289" i="2"/>
  <c r="AA9289" i="2"/>
  <c r="Z9289" i="2"/>
  <c r="Y9289" i="2"/>
  <c r="X9289" i="2"/>
  <c r="W9289" i="2"/>
  <c r="V9289" i="2"/>
  <c r="AB9288" i="2"/>
  <c r="AA9288" i="2"/>
  <c r="Z9288" i="2"/>
  <c r="Y9288" i="2"/>
  <c r="X9288" i="2"/>
  <c r="W9288" i="2"/>
  <c r="V9288" i="2"/>
  <c r="AB9287" i="2"/>
  <c r="AA9287" i="2"/>
  <c r="Z9287" i="2"/>
  <c r="Y9287" i="2"/>
  <c r="X9287" i="2"/>
  <c r="W9287" i="2"/>
  <c r="V9287" i="2"/>
  <c r="AB9286" i="2"/>
  <c r="AA9286" i="2"/>
  <c r="Z9286" i="2"/>
  <c r="Y9286" i="2"/>
  <c r="X9286" i="2"/>
  <c r="W9286" i="2"/>
  <c r="V9286" i="2"/>
  <c r="AB9285" i="2"/>
  <c r="AA9285" i="2"/>
  <c r="Z9285" i="2"/>
  <c r="Y9285" i="2"/>
  <c r="X9285" i="2"/>
  <c r="W9285" i="2"/>
  <c r="V9285" i="2"/>
  <c r="AB9284" i="2"/>
  <c r="AA9284" i="2"/>
  <c r="Z9284" i="2"/>
  <c r="Y9284" i="2"/>
  <c r="X9284" i="2"/>
  <c r="W9284" i="2"/>
  <c r="V9284" i="2"/>
  <c r="AB9283" i="2"/>
  <c r="AA9283" i="2"/>
  <c r="Z9283" i="2"/>
  <c r="Y9283" i="2"/>
  <c r="X9283" i="2"/>
  <c r="W9283" i="2"/>
  <c r="V9283" i="2"/>
  <c r="AB9282" i="2"/>
  <c r="AA9282" i="2"/>
  <c r="Z9282" i="2"/>
  <c r="Y9282" i="2"/>
  <c r="X9282" i="2"/>
  <c r="W9282" i="2"/>
  <c r="V9282" i="2"/>
  <c r="AB9281" i="2"/>
  <c r="AA9281" i="2"/>
  <c r="Z9281" i="2"/>
  <c r="Y9281" i="2"/>
  <c r="X9281" i="2"/>
  <c r="W9281" i="2"/>
  <c r="V9281" i="2"/>
  <c r="AB9280" i="2"/>
  <c r="AA9280" i="2"/>
  <c r="Z9280" i="2"/>
  <c r="Y9280" i="2"/>
  <c r="X9280" i="2"/>
  <c r="W9280" i="2"/>
  <c r="V9280" i="2"/>
  <c r="AB9279" i="2"/>
  <c r="AA9279" i="2"/>
  <c r="Z9279" i="2"/>
  <c r="Y9279" i="2"/>
  <c r="X9279" i="2"/>
  <c r="W9279" i="2"/>
  <c r="V9279" i="2"/>
  <c r="AB9278" i="2"/>
  <c r="AA9278" i="2"/>
  <c r="Z9278" i="2"/>
  <c r="Y9278" i="2"/>
  <c r="X9278" i="2"/>
  <c r="W9278" i="2"/>
  <c r="V9278" i="2"/>
  <c r="AB9277" i="2"/>
  <c r="AA9277" i="2"/>
  <c r="Z9277" i="2"/>
  <c r="Y9277" i="2"/>
  <c r="X9277" i="2"/>
  <c r="W9277" i="2"/>
  <c r="V9277" i="2"/>
  <c r="AB9276" i="2"/>
  <c r="AA9276" i="2"/>
  <c r="Z9276" i="2"/>
  <c r="Y9276" i="2"/>
  <c r="X9276" i="2"/>
  <c r="W9276" i="2"/>
  <c r="V9276" i="2"/>
  <c r="AB9275" i="2"/>
  <c r="AA9275" i="2"/>
  <c r="Z9275" i="2"/>
  <c r="Y9275" i="2"/>
  <c r="X9275" i="2"/>
  <c r="W9275" i="2"/>
  <c r="V9275" i="2"/>
  <c r="AB9274" i="2"/>
  <c r="AA9274" i="2"/>
  <c r="Z9274" i="2"/>
  <c r="Y9274" i="2"/>
  <c r="X9274" i="2"/>
  <c r="W9274" i="2"/>
  <c r="V9274" i="2"/>
  <c r="AB9273" i="2"/>
  <c r="AA9273" i="2"/>
  <c r="Z9273" i="2"/>
  <c r="Y9273" i="2"/>
  <c r="X9273" i="2"/>
  <c r="W9273" i="2"/>
  <c r="V9273" i="2"/>
  <c r="AB9272" i="2"/>
  <c r="AA9272" i="2"/>
  <c r="Z9272" i="2"/>
  <c r="Y9272" i="2"/>
  <c r="X9272" i="2"/>
  <c r="W9272" i="2"/>
  <c r="V9272" i="2"/>
  <c r="AB9271" i="2"/>
  <c r="AA9271" i="2"/>
  <c r="Z9271" i="2"/>
  <c r="Y9271" i="2"/>
  <c r="X9271" i="2"/>
  <c r="W9271" i="2"/>
  <c r="V9271" i="2"/>
  <c r="AB9270" i="2"/>
  <c r="AA9270" i="2"/>
  <c r="Z9270" i="2"/>
  <c r="Y9270" i="2"/>
  <c r="X9270" i="2"/>
  <c r="W9270" i="2"/>
  <c r="V9270" i="2"/>
  <c r="AB9269" i="2"/>
  <c r="AA9269" i="2"/>
  <c r="Z9269" i="2"/>
  <c r="Y9269" i="2"/>
  <c r="X9269" i="2"/>
  <c r="W9269" i="2"/>
  <c r="V9269" i="2"/>
  <c r="AB9268" i="2"/>
  <c r="AA9268" i="2"/>
  <c r="Z9268" i="2"/>
  <c r="Y9268" i="2"/>
  <c r="X9268" i="2"/>
  <c r="W9268" i="2"/>
  <c r="V9268" i="2"/>
  <c r="AB9267" i="2"/>
  <c r="AA9267" i="2"/>
  <c r="Z9267" i="2"/>
  <c r="Y9267" i="2"/>
  <c r="X9267" i="2"/>
  <c r="W9267" i="2"/>
  <c r="V9267" i="2"/>
  <c r="AB9266" i="2"/>
  <c r="AA9266" i="2"/>
  <c r="Z9266" i="2"/>
  <c r="Y9266" i="2"/>
  <c r="X9266" i="2"/>
  <c r="W9266" i="2"/>
  <c r="V9266" i="2"/>
  <c r="AB9265" i="2"/>
  <c r="AA9265" i="2"/>
  <c r="Z9265" i="2"/>
  <c r="Y9265" i="2"/>
  <c r="X9265" i="2"/>
  <c r="W9265" i="2"/>
  <c r="V9265" i="2"/>
  <c r="AB9264" i="2"/>
  <c r="AA9264" i="2"/>
  <c r="Z9264" i="2"/>
  <c r="Y9264" i="2"/>
  <c r="X9264" i="2"/>
  <c r="W9264" i="2"/>
  <c r="V9264" i="2"/>
  <c r="AB9263" i="2"/>
  <c r="AA9263" i="2"/>
  <c r="Z9263" i="2"/>
  <c r="Y9263" i="2"/>
  <c r="X9263" i="2"/>
  <c r="W9263" i="2"/>
  <c r="V9263" i="2"/>
  <c r="AB9262" i="2"/>
  <c r="AA9262" i="2"/>
  <c r="Z9262" i="2"/>
  <c r="Y9262" i="2"/>
  <c r="X9262" i="2"/>
  <c r="W9262" i="2"/>
  <c r="V9262" i="2"/>
  <c r="AB9261" i="2"/>
  <c r="AA9261" i="2"/>
  <c r="Z9261" i="2"/>
  <c r="Y9261" i="2"/>
  <c r="X9261" i="2"/>
  <c r="W9261" i="2"/>
  <c r="V9261" i="2"/>
  <c r="AB9260" i="2"/>
  <c r="AA9260" i="2"/>
  <c r="Z9260" i="2"/>
  <c r="Y9260" i="2"/>
  <c r="X9260" i="2"/>
  <c r="W9260" i="2"/>
  <c r="V9260" i="2"/>
  <c r="AB9259" i="2"/>
  <c r="AA9259" i="2"/>
  <c r="Z9259" i="2"/>
  <c r="Y9259" i="2"/>
  <c r="X9259" i="2"/>
  <c r="W9259" i="2"/>
  <c r="V9259" i="2"/>
  <c r="AB9258" i="2"/>
  <c r="AA9258" i="2"/>
  <c r="Z9258" i="2"/>
  <c r="Y9258" i="2"/>
  <c r="X9258" i="2"/>
  <c r="W9258" i="2"/>
  <c r="V9258" i="2"/>
  <c r="AB9257" i="2"/>
  <c r="AA9257" i="2"/>
  <c r="Z9257" i="2"/>
  <c r="Y9257" i="2"/>
  <c r="X9257" i="2"/>
  <c r="W9257" i="2"/>
  <c r="V9257" i="2"/>
  <c r="AB9256" i="2"/>
  <c r="AA9256" i="2"/>
  <c r="Z9256" i="2"/>
  <c r="Y9256" i="2"/>
  <c r="X9256" i="2"/>
  <c r="W9256" i="2"/>
  <c r="V9256" i="2"/>
  <c r="AB9255" i="2"/>
  <c r="AA9255" i="2"/>
  <c r="Z9255" i="2"/>
  <c r="Y9255" i="2"/>
  <c r="X9255" i="2"/>
  <c r="W9255" i="2"/>
  <c r="V9255" i="2"/>
  <c r="AB9254" i="2"/>
  <c r="AA9254" i="2"/>
  <c r="Z9254" i="2"/>
  <c r="Y9254" i="2"/>
  <c r="X9254" i="2"/>
  <c r="W9254" i="2"/>
  <c r="V9254" i="2"/>
  <c r="AB9253" i="2"/>
  <c r="AA9253" i="2"/>
  <c r="Z9253" i="2"/>
  <c r="Y9253" i="2"/>
  <c r="X9253" i="2"/>
  <c r="W9253" i="2"/>
  <c r="V9253" i="2"/>
  <c r="AB9252" i="2"/>
  <c r="AA9252" i="2"/>
  <c r="Z9252" i="2"/>
  <c r="Y9252" i="2"/>
  <c r="X9252" i="2"/>
  <c r="W9252" i="2"/>
  <c r="V9252" i="2"/>
  <c r="AB9251" i="2"/>
  <c r="AA9251" i="2"/>
  <c r="Z9251" i="2"/>
  <c r="Y9251" i="2"/>
  <c r="X9251" i="2"/>
  <c r="W9251" i="2"/>
  <c r="V9251" i="2"/>
  <c r="AB9250" i="2"/>
  <c r="AA9250" i="2"/>
  <c r="Z9250" i="2"/>
  <c r="Y9250" i="2"/>
  <c r="X9250" i="2"/>
  <c r="W9250" i="2"/>
  <c r="V9250" i="2"/>
  <c r="AB9249" i="2"/>
  <c r="AA9249" i="2"/>
  <c r="Z9249" i="2"/>
  <c r="Y9249" i="2"/>
  <c r="X9249" i="2"/>
  <c r="W9249" i="2"/>
  <c r="V9249" i="2"/>
  <c r="AB9248" i="2"/>
  <c r="AA9248" i="2"/>
  <c r="Z9248" i="2"/>
  <c r="Y9248" i="2"/>
  <c r="X9248" i="2"/>
  <c r="W9248" i="2"/>
  <c r="V9248" i="2"/>
  <c r="AB9247" i="2"/>
  <c r="AA9247" i="2"/>
  <c r="Z9247" i="2"/>
  <c r="Y9247" i="2"/>
  <c r="X9247" i="2"/>
  <c r="W9247" i="2"/>
  <c r="V9247" i="2"/>
  <c r="AB9246" i="2"/>
  <c r="AA9246" i="2"/>
  <c r="Z9246" i="2"/>
  <c r="Y9246" i="2"/>
  <c r="X9246" i="2"/>
  <c r="W9246" i="2"/>
  <c r="V9246" i="2"/>
  <c r="AB9245" i="2"/>
  <c r="AA9245" i="2"/>
  <c r="Z9245" i="2"/>
  <c r="Y9245" i="2"/>
  <c r="X9245" i="2"/>
  <c r="W9245" i="2"/>
  <c r="V9245" i="2"/>
  <c r="AB9244" i="2"/>
  <c r="AA9244" i="2"/>
  <c r="Z9244" i="2"/>
  <c r="Y9244" i="2"/>
  <c r="X9244" i="2"/>
  <c r="W9244" i="2"/>
  <c r="V9244" i="2"/>
  <c r="AB9243" i="2"/>
  <c r="AA9243" i="2"/>
  <c r="Z9243" i="2"/>
  <c r="Y9243" i="2"/>
  <c r="X9243" i="2"/>
  <c r="W9243" i="2"/>
  <c r="V9243" i="2"/>
  <c r="AB9242" i="2"/>
  <c r="AA9242" i="2"/>
  <c r="Z9242" i="2"/>
  <c r="Y9242" i="2"/>
  <c r="X9242" i="2"/>
  <c r="W9242" i="2"/>
  <c r="V9242" i="2"/>
  <c r="AB9241" i="2"/>
  <c r="AA9241" i="2"/>
  <c r="Z9241" i="2"/>
  <c r="Y9241" i="2"/>
  <c r="X9241" i="2"/>
  <c r="W9241" i="2"/>
  <c r="V9241" i="2"/>
  <c r="AB9240" i="2"/>
  <c r="AA9240" i="2"/>
  <c r="Z9240" i="2"/>
  <c r="Y9240" i="2"/>
  <c r="X9240" i="2"/>
  <c r="W9240" i="2"/>
  <c r="V9240" i="2"/>
  <c r="AB9239" i="2"/>
  <c r="AA9239" i="2"/>
  <c r="Z9239" i="2"/>
  <c r="Y9239" i="2"/>
  <c r="X9239" i="2"/>
  <c r="W9239" i="2"/>
  <c r="V9239" i="2"/>
  <c r="AB9238" i="2"/>
  <c r="AA9238" i="2"/>
  <c r="Z9238" i="2"/>
  <c r="Y9238" i="2"/>
  <c r="X9238" i="2"/>
  <c r="W9238" i="2"/>
  <c r="V9238" i="2"/>
  <c r="AB9237" i="2"/>
  <c r="AA9237" i="2"/>
  <c r="Z9237" i="2"/>
  <c r="Y9237" i="2"/>
  <c r="X9237" i="2"/>
  <c r="W9237" i="2"/>
  <c r="V9237" i="2"/>
  <c r="AB9236" i="2"/>
  <c r="AA9236" i="2"/>
  <c r="Z9236" i="2"/>
  <c r="Y9236" i="2"/>
  <c r="X9236" i="2"/>
  <c r="W9236" i="2"/>
  <c r="V9236" i="2"/>
  <c r="AB9235" i="2"/>
  <c r="AA9235" i="2"/>
  <c r="Z9235" i="2"/>
  <c r="Y9235" i="2"/>
  <c r="X9235" i="2"/>
  <c r="W9235" i="2"/>
  <c r="V9235" i="2"/>
  <c r="AB9234" i="2"/>
  <c r="AA9234" i="2"/>
  <c r="Z9234" i="2"/>
  <c r="Y9234" i="2"/>
  <c r="X9234" i="2"/>
  <c r="W9234" i="2"/>
  <c r="V9234" i="2"/>
  <c r="AB9233" i="2"/>
  <c r="AA9233" i="2"/>
  <c r="Z9233" i="2"/>
  <c r="Y9233" i="2"/>
  <c r="X9233" i="2"/>
  <c r="W9233" i="2"/>
  <c r="V9233" i="2"/>
  <c r="AB9232" i="2"/>
  <c r="AA9232" i="2"/>
  <c r="Z9232" i="2"/>
  <c r="Y9232" i="2"/>
  <c r="X9232" i="2"/>
  <c r="W9232" i="2"/>
  <c r="V9232" i="2"/>
  <c r="AB9231" i="2"/>
  <c r="AA9231" i="2"/>
  <c r="Z9231" i="2"/>
  <c r="Y9231" i="2"/>
  <c r="X9231" i="2"/>
  <c r="W9231" i="2"/>
  <c r="V9231" i="2"/>
  <c r="AB9230" i="2"/>
  <c r="AA9230" i="2"/>
  <c r="Z9230" i="2"/>
  <c r="Y9230" i="2"/>
  <c r="X9230" i="2"/>
  <c r="W9230" i="2"/>
  <c r="V9230" i="2"/>
  <c r="AB9229" i="2"/>
  <c r="AA9229" i="2"/>
  <c r="Z9229" i="2"/>
  <c r="Y9229" i="2"/>
  <c r="X9229" i="2"/>
  <c r="W9229" i="2"/>
  <c r="V9229" i="2"/>
  <c r="AB9228" i="2"/>
  <c r="AA9228" i="2"/>
  <c r="Z9228" i="2"/>
  <c r="Y9228" i="2"/>
  <c r="X9228" i="2"/>
  <c r="W9228" i="2"/>
  <c r="V9228" i="2"/>
  <c r="AB9227" i="2"/>
  <c r="AA9227" i="2"/>
  <c r="Z9227" i="2"/>
  <c r="Y9227" i="2"/>
  <c r="X9227" i="2"/>
  <c r="W9227" i="2"/>
  <c r="V9227" i="2"/>
  <c r="AB9226" i="2"/>
  <c r="AA9226" i="2"/>
  <c r="Z9226" i="2"/>
  <c r="Y9226" i="2"/>
  <c r="X9226" i="2"/>
  <c r="W9226" i="2"/>
  <c r="V9226" i="2"/>
  <c r="AB9225" i="2"/>
  <c r="AA9225" i="2"/>
  <c r="Z9225" i="2"/>
  <c r="Y9225" i="2"/>
  <c r="X9225" i="2"/>
  <c r="W9225" i="2"/>
  <c r="V9225" i="2"/>
  <c r="AB9224" i="2"/>
  <c r="AA9224" i="2"/>
  <c r="Z9224" i="2"/>
  <c r="Y9224" i="2"/>
  <c r="X9224" i="2"/>
  <c r="W9224" i="2"/>
  <c r="V9224" i="2"/>
  <c r="AB9223" i="2"/>
  <c r="AA9223" i="2"/>
  <c r="Z9223" i="2"/>
  <c r="Y9223" i="2"/>
  <c r="X9223" i="2"/>
  <c r="W9223" i="2"/>
  <c r="V9223" i="2"/>
  <c r="AB9222" i="2"/>
  <c r="AA9222" i="2"/>
  <c r="Z9222" i="2"/>
  <c r="Y9222" i="2"/>
  <c r="X9222" i="2"/>
  <c r="W9222" i="2"/>
  <c r="V9222" i="2"/>
  <c r="AB9221" i="2"/>
  <c r="AA9221" i="2"/>
  <c r="Z9221" i="2"/>
  <c r="Y9221" i="2"/>
  <c r="X9221" i="2"/>
  <c r="W9221" i="2"/>
  <c r="V9221" i="2"/>
  <c r="AB9220" i="2"/>
  <c r="AA9220" i="2"/>
  <c r="Z9220" i="2"/>
  <c r="Y9220" i="2"/>
  <c r="X9220" i="2"/>
  <c r="W9220" i="2"/>
  <c r="V9220" i="2"/>
  <c r="AB9219" i="2"/>
  <c r="AA9219" i="2"/>
  <c r="Z9219" i="2"/>
  <c r="Y9219" i="2"/>
  <c r="X9219" i="2"/>
  <c r="W9219" i="2"/>
  <c r="V9219" i="2"/>
  <c r="AB9218" i="2"/>
  <c r="AA9218" i="2"/>
  <c r="Z9218" i="2"/>
  <c r="Y9218" i="2"/>
  <c r="X9218" i="2"/>
  <c r="W9218" i="2"/>
  <c r="V9218" i="2"/>
  <c r="AB9217" i="2"/>
  <c r="AA9217" i="2"/>
  <c r="Z9217" i="2"/>
  <c r="Y9217" i="2"/>
  <c r="X9217" i="2"/>
  <c r="W9217" i="2"/>
  <c r="V9217" i="2"/>
  <c r="AB9216" i="2"/>
  <c r="AA9216" i="2"/>
  <c r="Z9216" i="2"/>
  <c r="Y9216" i="2"/>
  <c r="X9216" i="2"/>
  <c r="W9216" i="2"/>
  <c r="V9216" i="2"/>
  <c r="AB9215" i="2"/>
  <c r="AA9215" i="2"/>
  <c r="Z9215" i="2"/>
  <c r="Y9215" i="2"/>
  <c r="X9215" i="2"/>
  <c r="W9215" i="2"/>
  <c r="V9215" i="2"/>
  <c r="AB9214" i="2"/>
  <c r="AA9214" i="2"/>
  <c r="Z9214" i="2"/>
  <c r="Y9214" i="2"/>
  <c r="X9214" i="2"/>
  <c r="W9214" i="2"/>
  <c r="V9214" i="2"/>
  <c r="AB9213" i="2"/>
  <c r="AA9213" i="2"/>
  <c r="Z9213" i="2"/>
  <c r="Y9213" i="2"/>
  <c r="X9213" i="2"/>
  <c r="W9213" i="2"/>
  <c r="V9213" i="2"/>
  <c r="AB9212" i="2"/>
  <c r="AA9212" i="2"/>
  <c r="Z9212" i="2"/>
  <c r="Y9212" i="2"/>
  <c r="X9212" i="2"/>
  <c r="W9212" i="2"/>
  <c r="V9212" i="2"/>
  <c r="AB9211" i="2"/>
  <c r="AA9211" i="2"/>
  <c r="D670" i="6" s="1"/>
  <c r="G670" i="6" s="1"/>
  <c r="Z9211" i="2"/>
  <c r="Y9211" i="2"/>
  <c r="X9211" i="2"/>
  <c r="W9211" i="2"/>
  <c r="V9211" i="2"/>
  <c r="AB9210" i="2"/>
  <c r="AA9210" i="2"/>
  <c r="Z9210" i="2"/>
  <c r="Y9210" i="2"/>
  <c r="X9210" i="2"/>
  <c r="W9210" i="2"/>
  <c r="V9210" i="2"/>
  <c r="AB9209" i="2"/>
  <c r="AA9209" i="2"/>
  <c r="Z9209" i="2"/>
  <c r="Y9209" i="2"/>
  <c r="X9209" i="2"/>
  <c r="W9209" i="2"/>
  <c r="V9209" i="2"/>
  <c r="AB9208" i="2"/>
  <c r="AA9208" i="2"/>
  <c r="Z9208" i="2"/>
  <c r="Y9208" i="2"/>
  <c r="X9208" i="2"/>
  <c r="W9208" i="2"/>
  <c r="V9208" i="2"/>
  <c r="AB9207" i="2"/>
  <c r="AA9207" i="2"/>
  <c r="Z9207" i="2"/>
  <c r="Y9207" i="2"/>
  <c r="X9207" i="2"/>
  <c r="W9207" i="2"/>
  <c r="V9207" i="2"/>
  <c r="AB9206" i="2"/>
  <c r="AA9206" i="2"/>
  <c r="Z9206" i="2"/>
  <c r="Y9206" i="2"/>
  <c r="X9206" i="2"/>
  <c r="W9206" i="2"/>
  <c r="V9206" i="2"/>
  <c r="AB9205" i="2"/>
  <c r="AA9205" i="2"/>
  <c r="Z9205" i="2"/>
  <c r="Y9205" i="2"/>
  <c r="X9205" i="2"/>
  <c r="W9205" i="2"/>
  <c r="V9205" i="2"/>
  <c r="AB9204" i="2"/>
  <c r="AA9204" i="2"/>
  <c r="Z9204" i="2"/>
  <c r="Y9204" i="2"/>
  <c r="X9204" i="2"/>
  <c r="W9204" i="2"/>
  <c r="V9204" i="2"/>
  <c r="AB9203" i="2"/>
  <c r="AA9203" i="2"/>
  <c r="Z9203" i="2"/>
  <c r="Y9203" i="2"/>
  <c r="X9203" i="2"/>
  <c r="W9203" i="2"/>
  <c r="V9203" i="2"/>
  <c r="AB9202" i="2"/>
  <c r="AA9202" i="2"/>
  <c r="Z9202" i="2"/>
  <c r="Y9202" i="2"/>
  <c r="X9202" i="2"/>
  <c r="W9202" i="2"/>
  <c r="V9202" i="2"/>
  <c r="AB9201" i="2"/>
  <c r="AA9201" i="2"/>
  <c r="Z9201" i="2"/>
  <c r="Y9201" i="2"/>
  <c r="X9201" i="2"/>
  <c r="W9201" i="2"/>
  <c r="V9201" i="2"/>
  <c r="AB9200" i="2"/>
  <c r="AA9200" i="2"/>
  <c r="Z9200" i="2"/>
  <c r="Y9200" i="2"/>
  <c r="X9200" i="2"/>
  <c r="W9200" i="2"/>
  <c r="V9200" i="2"/>
  <c r="AB9199" i="2"/>
  <c r="AA9199" i="2"/>
  <c r="Z9199" i="2"/>
  <c r="Y9199" i="2"/>
  <c r="X9199" i="2"/>
  <c r="W9199" i="2"/>
  <c r="V9199" i="2"/>
  <c r="AB9198" i="2"/>
  <c r="AA9198" i="2"/>
  <c r="Z9198" i="2"/>
  <c r="Y9198" i="2"/>
  <c r="X9198" i="2"/>
  <c r="W9198" i="2"/>
  <c r="V9198" i="2"/>
  <c r="AB9197" i="2"/>
  <c r="AA9197" i="2"/>
  <c r="Z9197" i="2"/>
  <c r="Y9197" i="2"/>
  <c r="X9197" i="2"/>
  <c r="W9197" i="2"/>
  <c r="V9197" i="2"/>
  <c r="AB9196" i="2"/>
  <c r="AA9196" i="2"/>
  <c r="Z9196" i="2"/>
  <c r="Y9196" i="2"/>
  <c r="X9196" i="2"/>
  <c r="W9196" i="2"/>
  <c r="V9196" i="2"/>
  <c r="AB9195" i="2"/>
  <c r="AA9195" i="2"/>
  <c r="Z9195" i="2"/>
  <c r="Y9195" i="2"/>
  <c r="X9195" i="2"/>
  <c r="W9195" i="2"/>
  <c r="V9195" i="2"/>
  <c r="AB9194" i="2"/>
  <c r="AA9194" i="2"/>
  <c r="Z9194" i="2"/>
  <c r="Y9194" i="2"/>
  <c r="X9194" i="2"/>
  <c r="W9194" i="2"/>
  <c r="V9194" i="2"/>
  <c r="AB9193" i="2"/>
  <c r="AA9193" i="2"/>
  <c r="Z9193" i="2"/>
  <c r="Y9193" i="2"/>
  <c r="X9193" i="2"/>
  <c r="W9193" i="2"/>
  <c r="V9193" i="2"/>
  <c r="AB9192" i="2"/>
  <c r="AA9192" i="2"/>
  <c r="Z9192" i="2"/>
  <c r="Y9192" i="2"/>
  <c r="X9192" i="2"/>
  <c r="W9192" i="2"/>
  <c r="V9192" i="2"/>
  <c r="AB9191" i="2"/>
  <c r="AA9191" i="2"/>
  <c r="Z9191" i="2"/>
  <c r="Y9191" i="2"/>
  <c r="X9191" i="2"/>
  <c r="W9191" i="2"/>
  <c r="V9191" i="2"/>
  <c r="AB9190" i="2"/>
  <c r="AA9190" i="2"/>
  <c r="Z9190" i="2"/>
  <c r="Y9190" i="2"/>
  <c r="X9190" i="2"/>
  <c r="W9190" i="2"/>
  <c r="V9190" i="2"/>
  <c r="AB9189" i="2"/>
  <c r="AA9189" i="2"/>
  <c r="Z9189" i="2"/>
  <c r="Y9189" i="2"/>
  <c r="X9189" i="2"/>
  <c r="W9189" i="2"/>
  <c r="V9189" i="2"/>
  <c r="AB9188" i="2"/>
  <c r="AA9188" i="2"/>
  <c r="Z9188" i="2"/>
  <c r="Y9188" i="2"/>
  <c r="X9188" i="2"/>
  <c r="W9188" i="2"/>
  <c r="V9188" i="2"/>
  <c r="AB9187" i="2"/>
  <c r="AA9187" i="2"/>
  <c r="Z9187" i="2"/>
  <c r="Y9187" i="2"/>
  <c r="X9187" i="2"/>
  <c r="W9187" i="2"/>
  <c r="V9187" i="2"/>
  <c r="AB9186" i="2"/>
  <c r="AA9186" i="2"/>
  <c r="Z9186" i="2"/>
  <c r="Y9186" i="2"/>
  <c r="X9186" i="2"/>
  <c r="W9186" i="2"/>
  <c r="V9186" i="2"/>
  <c r="AB9185" i="2"/>
  <c r="AA9185" i="2"/>
  <c r="Z9185" i="2"/>
  <c r="Y9185" i="2"/>
  <c r="X9185" i="2"/>
  <c r="W9185" i="2"/>
  <c r="V9185" i="2"/>
  <c r="AB9184" i="2"/>
  <c r="AA9184" i="2"/>
  <c r="Z9184" i="2"/>
  <c r="Y9184" i="2"/>
  <c r="X9184" i="2"/>
  <c r="W9184" i="2"/>
  <c r="V9184" i="2"/>
  <c r="AB9183" i="2"/>
  <c r="AA9183" i="2"/>
  <c r="Z9183" i="2"/>
  <c r="Y9183" i="2"/>
  <c r="X9183" i="2"/>
  <c r="W9183" i="2"/>
  <c r="V9183" i="2"/>
  <c r="AB9182" i="2"/>
  <c r="AA9182" i="2"/>
  <c r="Z9182" i="2"/>
  <c r="Y9182" i="2"/>
  <c r="X9182" i="2"/>
  <c r="W9182" i="2"/>
  <c r="V9182" i="2"/>
  <c r="AB9181" i="2"/>
  <c r="AA9181" i="2"/>
  <c r="Z9181" i="2"/>
  <c r="Y9181" i="2"/>
  <c r="X9181" i="2"/>
  <c r="W9181" i="2"/>
  <c r="V9181" i="2"/>
  <c r="AB9180" i="2"/>
  <c r="AA9180" i="2"/>
  <c r="Z9180" i="2"/>
  <c r="Y9180" i="2"/>
  <c r="X9180" i="2"/>
  <c r="W9180" i="2"/>
  <c r="V9180" i="2"/>
  <c r="AB9179" i="2"/>
  <c r="AA9179" i="2"/>
  <c r="Z9179" i="2"/>
  <c r="Y9179" i="2"/>
  <c r="X9179" i="2"/>
  <c r="W9179" i="2"/>
  <c r="V9179" i="2"/>
  <c r="AB9178" i="2"/>
  <c r="AA9178" i="2"/>
  <c r="Z9178" i="2"/>
  <c r="Y9178" i="2"/>
  <c r="X9178" i="2"/>
  <c r="W9178" i="2"/>
  <c r="V9178" i="2"/>
  <c r="AB9177" i="2"/>
  <c r="AA9177" i="2"/>
  <c r="Z9177" i="2"/>
  <c r="Y9177" i="2"/>
  <c r="X9177" i="2"/>
  <c r="W9177" i="2"/>
  <c r="V9177" i="2"/>
  <c r="AB9176" i="2"/>
  <c r="AA9176" i="2"/>
  <c r="Z9176" i="2"/>
  <c r="Y9176" i="2"/>
  <c r="X9176" i="2"/>
  <c r="W9176" i="2"/>
  <c r="V9176" i="2"/>
  <c r="AB9175" i="2"/>
  <c r="AA9175" i="2"/>
  <c r="Z9175" i="2"/>
  <c r="Y9175" i="2"/>
  <c r="X9175" i="2"/>
  <c r="W9175" i="2"/>
  <c r="V9175" i="2"/>
  <c r="AB9174" i="2"/>
  <c r="AA9174" i="2"/>
  <c r="Z9174" i="2"/>
  <c r="Y9174" i="2"/>
  <c r="X9174" i="2"/>
  <c r="W9174" i="2"/>
  <c r="V9174" i="2"/>
  <c r="AB9173" i="2"/>
  <c r="AA9173" i="2"/>
  <c r="Z9173" i="2"/>
  <c r="Y9173" i="2"/>
  <c r="X9173" i="2"/>
  <c r="W9173" i="2"/>
  <c r="V9173" i="2"/>
  <c r="AB9172" i="2"/>
  <c r="AA9172" i="2"/>
  <c r="Z9172" i="2"/>
  <c r="Y9172" i="2"/>
  <c r="X9172" i="2"/>
  <c r="W9172" i="2"/>
  <c r="V9172" i="2"/>
  <c r="AB9171" i="2"/>
  <c r="AA9171" i="2"/>
  <c r="Z9171" i="2"/>
  <c r="Y9171" i="2"/>
  <c r="X9171" i="2"/>
  <c r="W9171" i="2"/>
  <c r="V9171" i="2"/>
  <c r="AB9170" i="2"/>
  <c r="AA9170" i="2"/>
  <c r="Z9170" i="2"/>
  <c r="Y9170" i="2"/>
  <c r="X9170" i="2"/>
  <c r="W9170" i="2"/>
  <c r="V9170" i="2"/>
  <c r="AB9169" i="2"/>
  <c r="AA9169" i="2"/>
  <c r="Z9169" i="2"/>
  <c r="Y9169" i="2"/>
  <c r="X9169" i="2"/>
  <c r="W9169" i="2"/>
  <c r="V9169" i="2"/>
  <c r="AB9168" i="2"/>
  <c r="AA9168" i="2"/>
  <c r="Z9168" i="2"/>
  <c r="Y9168" i="2"/>
  <c r="X9168" i="2"/>
  <c r="W9168" i="2"/>
  <c r="V9168" i="2"/>
  <c r="AB9167" i="2"/>
  <c r="AA9167" i="2"/>
  <c r="Z9167" i="2"/>
  <c r="Y9167" i="2"/>
  <c r="X9167" i="2"/>
  <c r="W9167" i="2"/>
  <c r="V9167" i="2"/>
  <c r="AB9166" i="2"/>
  <c r="AA9166" i="2"/>
  <c r="Z9166" i="2"/>
  <c r="Y9166" i="2"/>
  <c r="X9166" i="2"/>
  <c r="W9166" i="2"/>
  <c r="V9166" i="2"/>
  <c r="AB9165" i="2"/>
  <c r="AA9165" i="2"/>
  <c r="Z9165" i="2"/>
  <c r="Y9165" i="2"/>
  <c r="X9165" i="2"/>
  <c r="W9165" i="2"/>
  <c r="V9165" i="2"/>
  <c r="AB9164" i="2"/>
  <c r="AA9164" i="2"/>
  <c r="Z9164" i="2"/>
  <c r="Y9164" i="2"/>
  <c r="X9164" i="2"/>
  <c r="W9164" i="2"/>
  <c r="V9164" i="2"/>
  <c r="AB9163" i="2"/>
  <c r="AA9163" i="2"/>
  <c r="Z9163" i="2"/>
  <c r="Y9163" i="2"/>
  <c r="X9163" i="2"/>
  <c r="W9163" i="2"/>
  <c r="V9163" i="2"/>
  <c r="AB9162" i="2"/>
  <c r="AA9162" i="2"/>
  <c r="Z9162" i="2"/>
  <c r="Y9162" i="2"/>
  <c r="X9162" i="2"/>
  <c r="W9162" i="2"/>
  <c r="V9162" i="2"/>
  <c r="AB9161" i="2"/>
  <c r="AA9161" i="2"/>
  <c r="Z9161" i="2"/>
  <c r="Y9161" i="2"/>
  <c r="X9161" i="2"/>
  <c r="W9161" i="2"/>
  <c r="V9161" i="2"/>
  <c r="AB9160" i="2"/>
  <c r="AA9160" i="2"/>
  <c r="Z9160" i="2"/>
  <c r="Y9160" i="2"/>
  <c r="X9160" i="2"/>
  <c r="W9160" i="2"/>
  <c r="V9160" i="2"/>
  <c r="AB9159" i="2"/>
  <c r="AA9159" i="2"/>
  <c r="Z9159" i="2"/>
  <c r="Y9159" i="2"/>
  <c r="X9159" i="2"/>
  <c r="W9159" i="2"/>
  <c r="V9159" i="2"/>
  <c r="AB9158" i="2"/>
  <c r="AA9158" i="2"/>
  <c r="Z9158" i="2"/>
  <c r="Y9158" i="2"/>
  <c r="X9158" i="2"/>
  <c r="W9158" i="2"/>
  <c r="V9158" i="2"/>
  <c r="AB9157" i="2"/>
  <c r="AA9157" i="2"/>
  <c r="Z9157" i="2"/>
  <c r="Y9157" i="2"/>
  <c r="X9157" i="2"/>
  <c r="W9157" i="2"/>
  <c r="V9157" i="2"/>
  <c r="AB9156" i="2"/>
  <c r="AA9156" i="2"/>
  <c r="Z9156" i="2"/>
  <c r="Y9156" i="2"/>
  <c r="X9156" i="2"/>
  <c r="W9156" i="2"/>
  <c r="V9156" i="2"/>
  <c r="AB9155" i="2"/>
  <c r="AA9155" i="2"/>
  <c r="Z9155" i="2"/>
  <c r="Y9155" i="2"/>
  <c r="X9155" i="2"/>
  <c r="W9155" i="2"/>
  <c r="V9155" i="2"/>
  <c r="AB9154" i="2"/>
  <c r="AA9154" i="2"/>
  <c r="Z9154" i="2"/>
  <c r="Y9154" i="2"/>
  <c r="X9154" i="2"/>
  <c r="W9154" i="2"/>
  <c r="V9154" i="2"/>
  <c r="AB9153" i="2"/>
  <c r="AA9153" i="2"/>
  <c r="Z9153" i="2"/>
  <c r="Y9153" i="2"/>
  <c r="X9153" i="2"/>
  <c r="W9153" i="2"/>
  <c r="V9153" i="2"/>
  <c r="AB9152" i="2"/>
  <c r="AA9152" i="2"/>
  <c r="Z9152" i="2"/>
  <c r="Y9152" i="2"/>
  <c r="X9152" i="2"/>
  <c r="W9152" i="2"/>
  <c r="V9152" i="2"/>
  <c r="AB9151" i="2"/>
  <c r="AA9151" i="2"/>
  <c r="Z9151" i="2"/>
  <c r="Y9151" i="2"/>
  <c r="X9151" i="2"/>
  <c r="W9151" i="2"/>
  <c r="V9151" i="2"/>
  <c r="AB9150" i="2"/>
  <c r="AA9150" i="2"/>
  <c r="Z9150" i="2"/>
  <c r="Y9150" i="2"/>
  <c r="X9150" i="2"/>
  <c r="W9150" i="2"/>
  <c r="V9150" i="2"/>
  <c r="AB9149" i="2"/>
  <c r="AA9149" i="2"/>
  <c r="Z9149" i="2"/>
  <c r="Y9149" i="2"/>
  <c r="X9149" i="2"/>
  <c r="W9149" i="2"/>
  <c r="V9149" i="2"/>
  <c r="AB9148" i="2"/>
  <c r="AA9148" i="2"/>
  <c r="Z9148" i="2"/>
  <c r="Y9148" i="2"/>
  <c r="X9148" i="2"/>
  <c r="W9148" i="2"/>
  <c r="V9148" i="2"/>
  <c r="AB9147" i="2"/>
  <c r="AA9147" i="2"/>
  <c r="Z9147" i="2"/>
  <c r="Y9147" i="2"/>
  <c r="X9147" i="2"/>
  <c r="W9147" i="2"/>
  <c r="V9147" i="2"/>
  <c r="AB9146" i="2"/>
  <c r="AA9146" i="2"/>
  <c r="Z9146" i="2"/>
  <c r="Y9146" i="2"/>
  <c r="X9146" i="2"/>
  <c r="W9146" i="2"/>
  <c r="V9146" i="2"/>
  <c r="AB9145" i="2"/>
  <c r="AA9145" i="2"/>
  <c r="Z9145" i="2"/>
  <c r="Y9145" i="2"/>
  <c r="X9145" i="2"/>
  <c r="W9145" i="2"/>
  <c r="V9145" i="2"/>
  <c r="AB9144" i="2"/>
  <c r="AA9144" i="2"/>
  <c r="Z9144" i="2"/>
  <c r="Y9144" i="2"/>
  <c r="X9144" i="2"/>
  <c r="W9144" i="2"/>
  <c r="V9144" i="2"/>
  <c r="AB9143" i="2"/>
  <c r="AA9143" i="2"/>
  <c r="Z9143" i="2"/>
  <c r="Y9143" i="2"/>
  <c r="X9143" i="2"/>
  <c r="W9143" i="2"/>
  <c r="V9143" i="2"/>
  <c r="AB9142" i="2"/>
  <c r="AA9142" i="2"/>
  <c r="Z9142" i="2"/>
  <c r="Y9142" i="2"/>
  <c r="X9142" i="2"/>
  <c r="W9142" i="2"/>
  <c r="V9142" i="2"/>
  <c r="AB9141" i="2"/>
  <c r="AA9141" i="2"/>
  <c r="Z9141" i="2"/>
  <c r="Y9141" i="2"/>
  <c r="X9141" i="2"/>
  <c r="W9141" i="2"/>
  <c r="V9141" i="2"/>
  <c r="AB9140" i="2"/>
  <c r="AA9140" i="2"/>
  <c r="Z9140" i="2"/>
  <c r="Y9140" i="2"/>
  <c r="X9140" i="2"/>
  <c r="W9140" i="2"/>
  <c r="V9140" i="2"/>
  <c r="AB9139" i="2"/>
  <c r="AA9139" i="2"/>
  <c r="Z9139" i="2"/>
  <c r="Y9139" i="2"/>
  <c r="X9139" i="2"/>
  <c r="W9139" i="2"/>
  <c r="V9139" i="2"/>
  <c r="AB9138" i="2"/>
  <c r="AA9138" i="2"/>
  <c r="Z9138" i="2"/>
  <c r="Y9138" i="2"/>
  <c r="X9138" i="2"/>
  <c r="W9138" i="2"/>
  <c r="V9138" i="2"/>
  <c r="AB9137" i="2"/>
  <c r="AA9137" i="2"/>
  <c r="Z9137" i="2"/>
  <c r="Y9137" i="2"/>
  <c r="X9137" i="2"/>
  <c r="W9137" i="2"/>
  <c r="V9137" i="2"/>
  <c r="AB9136" i="2"/>
  <c r="AA9136" i="2"/>
  <c r="Z9136" i="2"/>
  <c r="Y9136" i="2"/>
  <c r="X9136" i="2"/>
  <c r="W9136" i="2"/>
  <c r="V9136" i="2"/>
  <c r="AB9135" i="2"/>
  <c r="AA9135" i="2"/>
  <c r="Z9135" i="2"/>
  <c r="Y9135" i="2"/>
  <c r="X9135" i="2"/>
  <c r="W9135" i="2"/>
  <c r="V9135" i="2"/>
  <c r="AB9134" i="2"/>
  <c r="AA9134" i="2"/>
  <c r="Z9134" i="2"/>
  <c r="Y9134" i="2"/>
  <c r="X9134" i="2"/>
  <c r="W9134" i="2"/>
  <c r="V9134" i="2"/>
  <c r="AB9133" i="2"/>
  <c r="AA9133" i="2"/>
  <c r="Z9133" i="2"/>
  <c r="Y9133" i="2"/>
  <c r="X9133" i="2"/>
  <c r="W9133" i="2"/>
  <c r="V9133" i="2"/>
  <c r="AB9132" i="2"/>
  <c r="AA9132" i="2"/>
  <c r="Z9132" i="2"/>
  <c r="Y9132" i="2"/>
  <c r="X9132" i="2"/>
  <c r="W9132" i="2"/>
  <c r="V9132" i="2"/>
  <c r="AB9131" i="2"/>
  <c r="AA9131" i="2"/>
  <c r="Z9131" i="2"/>
  <c r="Y9131" i="2"/>
  <c r="X9131" i="2"/>
  <c r="W9131" i="2"/>
  <c r="V9131" i="2"/>
  <c r="AB9130" i="2"/>
  <c r="AA9130" i="2"/>
  <c r="Z9130" i="2"/>
  <c r="Y9130" i="2"/>
  <c r="X9130" i="2"/>
  <c r="W9130" i="2"/>
  <c r="V9130" i="2"/>
  <c r="AB9129" i="2"/>
  <c r="AA9129" i="2"/>
  <c r="Z9129" i="2"/>
  <c r="Y9129" i="2"/>
  <c r="X9129" i="2"/>
  <c r="W9129" i="2"/>
  <c r="V9129" i="2"/>
  <c r="AB9128" i="2"/>
  <c r="AA9128" i="2"/>
  <c r="Z9128" i="2"/>
  <c r="Y9128" i="2"/>
  <c r="X9128" i="2"/>
  <c r="W9128" i="2"/>
  <c r="V9128" i="2"/>
  <c r="AB9127" i="2"/>
  <c r="AA9127" i="2"/>
  <c r="Z9127" i="2"/>
  <c r="Y9127" i="2"/>
  <c r="X9127" i="2"/>
  <c r="W9127" i="2"/>
  <c r="V9127" i="2"/>
  <c r="AB9126" i="2"/>
  <c r="AA9126" i="2"/>
  <c r="Z9126" i="2"/>
  <c r="Y9126" i="2"/>
  <c r="X9126" i="2"/>
  <c r="W9126" i="2"/>
  <c r="V9126" i="2"/>
  <c r="AB9125" i="2"/>
  <c r="AA9125" i="2"/>
  <c r="Z9125" i="2"/>
  <c r="Y9125" i="2"/>
  <c r="X9125" i="2"/>
  <c r="W9125" i="2"/>
  <c r="V9125" i="2"/>
  <c r="AB9124" i="2"/>
  <c r="AA9124" i="2"/>
  <c r="Z9124" i="2"/>
  <c r="Y9124" i="2"/>
  <c r="X9124" i="2"/>
  <c r="W9124" i="2"/>
  <c r="V9124" i="2"/>
  <c r="AB9123" i="2"/>
  <c r="AA9123" i="2"/>
  <c r="Z9123" i="2"/>
  <c r="Y9123" i="2"/>
  <c r="X9123" i="2"/>
  <c r="W9123" i="2"/>
  <c r="V9123" i="2"/>
  <c r="AB9122" i="2"/>
  <c r="AA9122" i="2"/>
  <c r="Z9122" i="2"/>
  <c r="Y9122" i="2"/>
  <c r="X9122" i="2"/>
  <c r="W9122" i="2"/>
  <c r="V9122" i="2"/>
  <c r="AB9121" i="2"/>
  <c r="AA9121" i="2"/>
  <c r="Z9121" i="2"/>
  <c r="Y9121" i="2"/>
  <c r="X9121" i="2"/>
  <c r="W9121" i="2"/>
  <c r="V9121" i="2"/>
  <c r="AB9120" i="2"/>
  <c r="AA9120" i="2"/>
  <c r="Z9120" i="2"/>
  <c r="Y9120" i="2"/>
  <c r="X9120" i="2"/>
  <c r="W9120" i="2"/>
  <c r="V9120" i="2"/>
  <c r="AB9119" i="2"/>
  <c r="AA9119" i="2"/>
  <c r="Z9119" i="2"/>
  <c r="Y9119" i="2"/>
  <c r="X9119" i="2"/>
  <c r="W9119" i="2"/>
  <c r="V9119" i="2"/>
  <c r="AB9118" i="2"/>
  <c r="AA9118" i="2"/>
  <c r="Z9118" i="2"/>
  <c r="Y9118" i="2"/>
  <c r="X9118" i="2"/>
  <c r="W9118" i="2"/>
  <c r="V9118" i="2"/>
  <c r="AB9117" i="2"/>
  <c r="AA9117" i="2"/>
  <c r="Z9117" i="2"/>
  <c r="Y9117" i="2"/>
  <c r="X9117" i="2"/>
  <c r="W9117" i="2"/>
  <c r="V9117" i="2"/>
  <c r="AB9116" i="2"/>
  <c r="AA9116" i="2"/>
  <c r="Z9116" i="2"/>
  <c r="Y9116" i="2"/>
  <c r="X9116" i="2"/>
  <c r="W9116" i="2"/>
  <c r="V9116" i="2"/>
  <c r="AB9115" i="2"/>
  <c r="AA9115" i="2"/>
  <c r="Z9115" i="2"/>
  <c r="Y9115" i="2"/>
  <c r="X9115" i="2"/>
  <c r="W9115" i="2"/>
  <c r="V9115" i="2"/>
  <c r="AB9114" i="2"/>
  <c r="AA9114" i="2"/>
  <c r="Z9114" i="2"/>
  <c r="Y9114" i="2"/>
  <c r="X9114" i="2"/>
  <c r="W9114" i="2"/>
  <c r="V9114" i="2"/>
  <c r="AB9113" i="2"/>
  <c r="AA9113" i="2"/>
  <c r="Z9113" i="2"/>
  <c r="Y9113" i="2"/>
  <c r="X9113" i="2"/>
  <c r="W9113" i="2"/>
  <c r="V9113" i="2"/>
  <c r="AB9112" i="2"/>
  <c r="AA9112" i="2"/>
  <c r="Z9112" i="2"/>
  <c r="Y9112" i="2"/>
  <c r="X9112" i="2"/>
  <c r="W9112" i="2"/>
  <c r="V9112" i="2"/>
  <c r="AB9111" i="2"/>
  <c r="AA9111" i="2"/>
  <c r="Z9111" i="2"/>
  <c r="Y9111" i="2"/>
  <c r="X9111" i="2"/>
  <c r="W9111" i="2"/>
  <c r="V9111" i="2"/>
  <c r="AB9110" i="2"/>
  <c r="AA9110" i="2"/>
  <c r="Z9110" i="2"/>
  <c r="Y9110" i="2"/>
  <c r="X9110" i="2"/>
  <c r="W9110" i="2"/>
  <c r="V9110" i="2"/>
  <c r="AB9109" i="2"/>
  <c r="AA9109" i="2"/>
  <c r="Z9109" i="2"/>
  <c r="Y9109" i="2"/>
  <c r="X9109" i="2"/>
  <c r="W9109" i="2"/>
  <c r="V9109" i="2"/>
  <c r="AB9108" i="2"/>
  <c r="AA9108" i="2"/>
  <c r="Z9108" i="2"/>
  <c r="Y9108" i="2"/>
  <c r="X9108" i="2"/>
  <c r="W9108" i="2"/>
  <c r="V9108" i="2"/>
  <c r="AB9107" i="2"/>
  <c r="AA9107" i="2"/>
  <c r="Z9107" i="2"/>
  <c r="Y9107" i="2"/>
  <c r="X9107" i="2"/>
  <c r="W9107" i="2"/>
  <c r="V9107" i="2"/>
  <c r="AB9106" i="2"/>
  <c r="AA9106" i="2"/>
  <c r="Z9106" i="2"/>
  <c r="Y9106" i="2"/>
  <c r="X9106" i="2"/>
  <c r="W9106" i="2"/>
  <c r="V9106" i="2"/>
  <c r="AB9105" i="2"/>
  <c r="AA9105" i="2"/>
  <c r="Z9105" i="2"/>
  <c r="Y9105" i="2"/>
  <c r="X9105" i="2"/>
  <c r="W9105" i="2"/>
  <c r="V9105" i="2"/>
  <c r="AB9104" i="2"/>
  <c r="AA9104" i="2"/>
  <c r="Z9104" i="2"/>
  <c r="Y9104" i="2"/>
  <c r="X9104" i="2"/>
  <c r="W9104" i="2"/>
  <c r="V9104" i="2"/>
  <c r="AB9103" i="2"/>
  <c r="AA9103" i="2"/>
  <c r="Z9103" i="2"/>
  <c r="Y9103" i="2"/>
  <c r="X9103" i="2"/>
  <c r="W9103" i="2"/>
  <c r="V9103" i="2"/>
  <c r="AB9102" i="2"/>
  <c r="AA9102" i="2"/>
  <c r="Z9102" i="2"/>
  <c r="Y9102" i="2"/>
  <c r="X9102" i="2"/>
  <c r="W9102" i="2"/>
  <c r="V9102" i="2"/>
  <c r="AB9101" i="2"/>
  <c r="AA9101" i="2"/>
  <c r="Z9101" i="2"/>
  <c r="Y9101" i="2"/>
  <c r="X9101" i="2"/>
  <c r="W9101" i="2"/>
  <c r="V9101" i="2"/>
  <c r="AB9100" i="2"/>
  <c r="AA9100" i="2"/>
  <c r="Z9100" i="2"/>
  <c r="Y9100" i="2"/>
  <c r="X9100" i="2"/>
  <c r="W9100" i="2"/>
  <c r="V9100" i="2"/>
  <c r="AB9099" i="2"/>
  <c r="AA9099" i="2"/>
  <c r="Z9099" i="2"/>
  <c r="Y9099" i="2"/>
  <c r="X9099" i="2"/>
  <c r="W9099" i="2"/>
  <c r="V9099" i="2"/>
  <c r="AB9098" i="2"/>
  <c r="AA9098" i="2"/>
  <c r="Z9098" i="2"/>
  <c r="Y9098" i="2"/>
  <c r="X9098" i="2"/>
  <c r="W9098" i="2"/>
  <c r="V9098" i="2"/>
  <c r="AB9097" i="2"/>
  <c r="AA9097" i="2"/>
  <c r="Z9097" i="2"/>
  <c r="Y9097" i="2"/>
  <c r="X9097" i="2"/>
  <c r="W9097" i="2"/>
  <c r="V9097" i="2"/>
  <c r="AB9096" i="2"/>
  <c r="AA9096" i="2"/>
  <c r="Z9096" i="2"/>
  <c r="Y9096" i="2"/>
  <c r="X9096" i="2"/>
  <c r="W9096" i="2"/>
  <c r="V9096" i="2"/>
  <c r="AB9095" i="2"/>
  <c r="AA9095" i="2"/>
  <c r="Z9095" i="2"/>
  <c r="Y9095" i="2"/>
  <c r="X9095" i="2"/>
  <c r="W9095" i="2"/>
  <c r="V9095" i="2"/>
  <c r="AB9094" i="2"/>
  <c r="AA9094" i="2"/>
  <c r="Z9094" i="2"/>
  <c r="Y9094" i="2"/>
  <c r="X9094" i="2"/>
  <c r="W9094" i="2"/>
  <c r="V9094" i="2"/>
  <c r="AB9093" i="2"/>
  <c r="AA9093" i="2"/>
  <c r="Z9093" i="2"/>
  <c r="Y9093" i="2"/>
  <c r="X9093" i="2"/>
  <c r="W9093" i="2"/>
  <c r="V9093" i="2"/>
  <c r="AB9092" i="2"/>
  <c r="AA9092" i="2"/>
  <c r="Z9092" i="2"/>
  <c r="Y9092" i="2"/>
  <c r="X9092" i="2"/>
  <c r="W9092" i="2"/>
  <c r="V9092" i="2"/>
  <c r="AB9091" i="2"/>
  <c r="AA9091" i="2"/>
  <c r="Z9091" i="2"/>
  <c r="Y9091" i="2"/>
  <c r="X9091" i="2"/>
  <c r="W9091" i="2"/>
  <c r="V9091" i="2"/>
  <c r="AB9090" i="2"/>
  <c r="AA9090" i="2"/>
  <c r="Z9090" i="2"/>
  <c r="Y9090" i="2"/>
  <c r="X9090" i="2"/>
  <c r="W9090" i="2"/>
  <c r="V9090" i="2"/>
  <c r="AB9089" i="2"/>
  <c r="AA9089" i="2"/>
  <c r="Z9089" i="2"/>
  <c r="Y9089" i="2"/>
  <c r="X9089" i="2"/>
  <c r="W9089" i="2"/>
  <c r="V9089" i="2"/>
  <c r="AB9088" i="2"/>
  <c r="AA9088" i="2"/>
  <c r="Z9088" i="2"/>
  <c r="Y9088" i="2"/>
  <c r="X9088" i="2"/>
  <c r="W9088" i="2"/>
  <c r="V9088" i="2"/>
  <c r="AB9087" i="2"/>
  <c r="AA9087" i="2"/>
  <c r="Z9087" i="2"/>
  <c r="Y9087" i="2"/>
  <c r="X9087" i="2"/>
  <c r="W9087" i="2"/>
  <c r="V9087" i="2"/>
  <c r="AB9086" i="2"/>
  <c r="AA9086" i="2"/>
  <c r="Z9086" i="2"/>
  <c r="Y9086" i="2"/>
  <c r="X9086" i="2"/>
  <c r="W9086" i="2"/>
  <c r="V9086" i="2"/>
  <c r="AB9085" i="2"/>
  <c r="AA9085" i="2"/>
  <c r="Z9085" i="2"/>
  <c r="Y9085" i="2"/>
  <c r="X9085" i="2"/>
  <c r="W9085" i="2"/>
  <c r="V9085" i="2"/>
  <c r="AB9084" i="2"/>
  <c r="AA9084" i="2"/>
  <c r="Z9084" i="2"/>
  <c r="Y9084" i="2"/>
  <c r="X9084" i="2"/>
  <c r="W9084" i="2"/>
  <c r="V9084" i="2"/>
  <c r="AB9083" i="2"/>
  <c r="AA9083" i="2"/>
  <c r="Z9083" i="2"/>
  <c r="Y9083" i="2"/>
  <c r="X9083" i="2"/>
  <c r="W9083" i="2"/>
  <c r="V9083" i="2"/>
  <c r="AB9082" i="2"/>
  <c r="AA9082" i="2"/>
  <c r="Z9082" i="2"/>
  <c r="Y9082" i="2"/>
  <c r="X9082" i="2"/>
  <c r="W9082" i="2"/>
  <c r="V9082" i="2"/>
  <c r="AB9081" i="2"/>
  <c r="AA9081" i="2"/>
  <c r="Z9081" i="2"/>
  <c r="Y9081" i="2"/>
  <c r="X9081" i="2"/>
  <c r="W9081" i="2"/>
  <c r="V9081" i="2"/>
  <c r="AB9080" i="2"/>
  <c r="AA9080" i="2"/>
  <c r="Z9080" i="2"/>
  <c r="Y9080" i="2"/>
  <c r="X9080" i="2"/>
  <c r="W9080" i="2"/>
  <c r="V9080" i="2"/>
  <c r="AB9079" i="2"/>
  <c r="AA9079" i="2"/>
  <c r="Z9079" i="2"/>
  <c r="Y9079" i="2"/>
  <c r="X9079" i="2"/>
  <c r="W9079" i="2"/>
  <c r="V9079" i="2"/>
  <c r="AB9078" i="2"/>
  <c r="AA9078" i="2"/>
  <c r="Z9078" i="2"/>
  <c r="Y9078" i="2"/>
  <c r="X9078" i="2"/>
  <c r="W9078" i="2"/>
  <c r="V9078" i="2"/>
  <c r="AB9077" i="2"/>
  <c r="AA9077" i="2"/>
  <c r="Z9077" i="2"/>
  <c r="Y9077" i="2"/>
  <c r="X9077" i="2"/>
  <c r="W9077" i="2"/>
  <c r="V9077" i="2"/>
  <c r="AB9076" i="2"/>
  <c r="AA9076" i="2"/>
  <c r="Z9076" i="2"/>
  <c r="Y9076" i="2"/>
  <c r="X9076" i="2"/>
  <c r="W9076" i="2"/>
  <c r="V9076" i="2"/>
  <c r="AB9075" i="2"/>
  <c r="AA9075" i="2"/>
  <c r="Z9075" i="2"/>
  <c r="Y9075" i="2"/>
  <c r="X9075" i="2"/>
  <c r="W9075" i="2"/>
  <c r="V9075" i="2"/>
  <c r="AB9074" i="2"/>
  <c r="AA9074" i="2"/>
  <c r="Z9074" i="2"/>
  <c r="Y9074" i="2"/>
  <c r="X9074" i="2"/>
  <c r="W9074" i="2"/>
  <c r="V9074" i="2"/>
  <c r="AB9073" i="2"/>
  <c r="AA9073" i="2"/>
  <c r="Z9073" i="2"/>
  <c r="Y9073" i="2"/>
  <c r="X9073" i="2"/>
  <c r="W9073" i="2"/>
  <c r="V9073" i="2"/>
  <c r="AB9072" i="2"/>
  <c r="AA9072" i="2"/>
  <c r="Z9072" i="2"/>
  <c r="Y9072" i="2"/>
  <c r="X9072" i="2"/>
  <c r="W9072" i="2"/>
  <c r="V9072" i="2"/>
  <c r="AB9071" i="2"/>
  <c r="AA9071" i="2"/>
  <c r="Z9071" i="2"/>
  <c r="Y9071" i="2"/>
  <c r="X9071" i="2"/>
  <c r="W9071" i="2"/>
  <c r="V9071" i="2"/>
  <c r="AB9070" i="2"/>
  <c r="AA9070" i="2"/>
  <c r="Z9070" i="2"/>
  <c r="Y9070" i="2"/>
  <c r="X9070" i="2"/>
  <c r="W9070" i="2"/>
  <c r="V9070" i="2"/>
  <c r="AB9069" i="2"/>
  <c r="AA9069" i="2"/>
  <c r="Z9069" i="2"/>
  <c r="Y9069" i="2"/>
  <c r="X9069" i="2"/>
  <c r="W9069" i="2"/>
  <c r="V9069" i="2"/>
  <c r="AB9068" i="2"/>
  <c r="AA9068" i="2"/>
  <c r="Z9068" i="2"/>
  <c r="Y9068" i="2"/>
  <c r="X9068" i="2"/>
  <c r="W9068" i="2"/>
  <c r="V9068" i="2"/>
  <c r="AB9067" i="2"/>
  <c r="AA9067" i="2"/>
  <c r="Z9067" i="2"/>
  <c r="Y9067" i="2"/>
  <c r="X9067" i="2"/>
  <c r="W9067" i="2"/>
  <c r="V9067" i="2"/>
  <c r="AB9066" i="2"/>
  <c r="AA9066" i="2"/>
  <c r="Z9066" i="2"/>
  <c r="Y9066" i="2"/>
  <c r="X9066" i="2"/>
  <c r="W9066" i="2"/>
  <c r="V9066" i="2"/>
  <c r="AB9065" i="2"/>
  <c r="AA9065" i="2"/>
  <c r="Z9065" i="2"/>
  <c r="Y9065" i="2"/>
  <c r="X9065" i="2"/>
  <c r="W9065" i="2"/>
  <c r="V9065" i="2"/>
  <c r="AB9064" i="2"/>
  <c r="AA9064" i="2"/>
  <c r="Z9064" i="2"/>
  <c r="Y9064" i="2"/>
  <c r="X9064" i="2"/>
  <c r="W9064" i="2"/>
  <c r="V9064" i="2"/>
  <c r="AB9063" i="2"/>
  <c r="AA9063" i="2"/>
  <c r="Z9063" i="2"/>
  <c r="Y9063" i="2"/>
  <c r="X9063" i="2"/>
  <c r="W9063" i="2"/>
  <c r="V9063" i="2"/>
  <c r="AB9062" i="2"/>
  <c r="AA9062" i="2"/>
  <c r="Z9062" i="2"/>
  <c r="Y9062" i="2"/>
  <c r="X9062" i="2"/>
  <c r="W9062" i="2"/>
  <c r="V9062" i="2"/>
  <c r="AB9061" i="2"/>
  <c r="AA9061" i="2"/>
  <c r="Z9061" i="2"/>
  <c r="Y9061" i="2"/>
  <c r="X9061" i="2"/>
  <c r="W9061" i="2"/>
  <c r="V9061" i="2"/>
  <c r="AB9060" i="2"/>
  <c r="AA9060" i="2"/>
  <c r="Z9060" i="2"/>
  <c r="Y9060" i="2"/>
  <c r="X9060" i="2"/>
  <c r="W9060" i="2"/>
  <c r="V9060" i="2"/>
  <c r="AB9059" i="2"/>
  <c r="AA9059" i="2"/>
  <c r="Z9059" i="2"/>
  <c r="Y9059" i="2"/>
  <c r="X9059" i="2"/>
  <c r="W9059" i="2"/>
  <c r="V9059" i="2"/>
  <c r="AB9058" i="2"/>
  <c r="AA9058" i="2"/>
  <c r="Z9058" i="2"/>
  <c r="Y9058" i="2"/>
  <c r="X9058" i="2"/>
  <c r="W9058" i="2"/>
  <c r="V9058" i="2"/>
  <c r="AB9057" i="2"/>
  <c r="AA9057" i="2"/>
  <c r="Z9057" i="2"/>
  <c r="Y9057" i="2"/>
  <c r="X9057" i="2"/>
  <c r="W9057" i="2"/>
  <c r="V9057" i="2"/>
  <c r="AB9056" i="2"/>
  <c r="AA9056" i="2"/>
  <c r="Z9056" i="2"/>
  <c r="Y9056" i="2"/>
  <c r="X9056" i="2"/>
  <c r="W9056" i="2"/>
  <c r="V9056" i="2"/>
  <c r="AB9055" i="2"/>
  <c r="AA9055" i="2"/>
  <c r="Z9055" i="2"/>
  <c r="Y9055" i="2"/>
  <c r="X9055" i="2"/>
  <c r="W9055" i="2"/>
  <c r="V9055" i="2"/>
  <c r="AB9054" i="2"/>
  <c r="AA9054" i="2"/>
  <c r="Z9054" i="2"/>
  <c r="Y9054" i="2"/>
  <c r="X9054" i="2"/>
  <c r="W9054" i="2"/>
  <c r="V9054" i="2"/>
  <c r="AB9053" i="2"/>
  <c r="AA9053" i="2"/>
  <c r="Z9053" i="2"/>
  <c r="Y9053" i="2"/>
  <c r="X9053" i="2"/>
  <c r="W9053" i="2"/>
  <c r="V9053" i="2"/>
  <c r="AB9052" i="2"/>
  <c r="AA9052" i="2"/>
  <c r="Z9052" i="2"/>
  <c r="Y9052" i="2"/>
  <c r="X9052" i="2"/>
  <c r="W9052" i="2"/>
  <c r="V9052" i="2"/>
  <c r="AB9051" i="2"/>
  <c r="AA9051" i="2"/>
  <c r="Z9051" i="2"/>
  <c r="Y9051" i="2"/>
  <c r="X9051" i="2"/>
  <c r="W9051" i="2"/>
  <c r="V9051" i="2"/>
  <c r="AB9050" i="2"/>
  <c r="AA9050" i="2"/>
  <c r="Z9050" i="2"/>
  <c r="Y9050" i="2"/>
  <c r="X9050" i="2"/>
  <c r="W9050" i="2"/>
  <c r="V9050" i="2"/>
  <c r="AB9049" i="2"/>
  <c r="AA9049" i="2"/>
  <c r="Z9049" i="2"/>
  <c r="Y9049" i="2"/>
  <c r="X9049" i="2"/>
  <c r="W9049" i="2"/>
  <c r="V9049" i="2"/>
  <c r="AB9048" i="2"/>
  <c r="AA9048" i="2"/>
  <c r="Z9048" i="2"/>
  <c r="Y9048" i="2"/>
  <c r="X9048" i="2"/>
  <c r="W9048" i="2"/>
  <c r="V9048" i="2"/>
  <c r="AB9047" i="2"/>
  <c r="AA9047" i="2"/>
  <c r="Z9047" i="2"/>
  <c r="Y9047" i="2"/>
  <c r="X9047" i="2"/>
  <c r="W9047" i="2"/>
  <c r="V9047" i="2"/>
  <c r="AB9046" i="2"/>
  <c r="AA9046" i="2"/>
  <c r="Z9046" i="2"/>
  <c r="Y9046" i="2"/>
  <c r="X9046" i="2"/>
  <c r="W9046" i="2"/>
  <c r="V9046" i="2"/>
  <c r="AB9045" i="2"/>
  <c r="AA9045" i="2"/>
  <c r="Z9045" i="2"/>
  <c r="Y9045" i="2"/>
  <c r="X9045" i="2"/>
  <c r="W9045" i="2"/>
  <c r="V9045" i="2"/>
  <c r="AB9044" i="2"/>
  <c r="AA9044" i="2"/>
  <c r="Z9044" i="2"/>
  <c r="Y9044" i="2"/>
  <c r="X9044" i="2"/>
  <c r="W9044" i="2"/>
  <c r="V9044" i="2"/>
  <c r="AB9043" i="2"/>
  <c r="AA9043" i="2"/>
  <c r="Z9043" i="2"/>
  <c r="Y9043" i="2"/>
  <c r="X9043" i="2"/>
  <c r="W9043" i="2"/>
  <c r="V9043" i="2"/>
  <c r="AB9042" i="2"/>
  <c r="AA9042" i="2"/>
  <c r="Z9042" i="2"/>
  <c r="Y9042" i="2"/>
  <c r="X9042" i="2"/>
  <c r="W9042" i="2"/>
  <c r="V9042" i="2"/>
  <c r="AB9041" i="2"/>
  <c r="AA9041" i="2"/>
  <c r="Z9041" i="2"/>
  <c r="Y9041" i="2"/>
  <c r="X9041" i="2"/>
  <c r="W9041" i="2"/>
  <c r="V9041" i="2"/>
  <c r="AB9040" i="2"/>
  <c r="AA9040" i="2"/>
  <c r="Z9040" i="2"/>
  <c r="Y9040" i="2"/>
  <c r="X9040" i="2"/>
  <c r="W9040" i="2"/>
  <c r="V9040" i="2"/>
  <c r="AB9039" i="2"/>
  <c r="AA9039" i="2"/>
  <c r="Z9039" i="2"/>
  <c r="Y9039" i="2"/>
  <c r="X9039" i="2"/>
  <c r="W9039" i="2"/>
  <c r="V9039" i="2"/>
  <c r="AB9038" i="2"/>
  <c r="AA9038" i="2"/>
  <c r="Z9038" i="2"/>
  <c r="Y9038" i="2"/>
  <c r="X9038" i="2"/>
  <c r="W9038" i="2"/>
  <c r="V9038" i="2"/>
  <c r="AB9037" i="2"/>
  <c r="AA9037" i="2"/>
  <c r="Z9037" i="2"/>
  <c r="Y9037" i="2"/>
  <c r="X9037" i="2"/>
  <c r="W9037" i="2"/>
  <c r="V9037" i="2"/>
  <c r="AB9036" i="2"/>
  <c r="AA9036" i="2"/>
  <c r="Z9036" i="2"/>
  <c r="Y9036" i="2"/>
  <c r="X9036" i="2"/>
  <c r="W9036" i="2"/>
  <c r="V9036" i="2"/>
  <c r="AB9035" i="2"/>
  <c r="AA9035" i="2"/>
  <c r="Z9035" i="2"/>
  <c r="Y9035" i="2"/>
  <c r="X9035" i="2"/>
  <c r="W9035" i="2"/>
  <c r="V9035" i="2"/>
  <c r="AB9034" i="2"/>
  <c r="AA9034" i="2"/>
  <c r="Z9034" i="2"/>
  <c r="Y9034" i="2"/>
  <c r="X9034" i="2"/>
  <c r="W9034" i="2"/>
  <c r="V9034" i="2"/>
  <c r="AB9033" i="2"/>
  <c r="AA9033" i="2"/>
  <c r="Z9033" i="2"/>
  <c r="Y9033" i="2"/>
  <c r="X9033" i="2"/>
  <c r="W9033" i="2"/>
  <c r="V9033" i="2"/>
  <c r="AB9032" i="2"/>
  <c r="AA9032" i="2"/>
  <c r="Z9032" i="2"/>
  <c r="Y9032" i="2"/>
  <c r="X9032" i="2"/>
  <c r="W9032" i="2"/>
  <c r="V9032" i="2"/>
  <c r="AB9031" i="2"/>
  <c r="AA9031" i="2"/>
  <c r="Z9031" i="2"/>
  <c r="Y9031" i="2"/>
  <c r="X9031" i="2"/>
  <c r="W9031" i="2"/>
  <c r="V9031" i="2"/>
  <c r="AB9030" i="2"/>
  <c r="AA9030" i="2"/>
  <c r="Z9030" i="2"/>
  <c r="Y9030" i="2"/>
  <c r="X9030" i="2"/>
  <c r="W9030" i="2"/>
  <c r="V9030" i="2"/>
  <c r="AB9029" i="2"/>
  <c r="AA9029" i="2"/>
  <c r="Z9029" i="2"/>
  <c r="Y9029" i="2"/>
  <c r="X9029" i="2"/>
  <c r="W9029" i="2"/>
  <c r="V9029" i="2"/>
  <c r="AB9028" i="2"/>
  <c r="AA9028" i="2"/>
  <c r="Z9028" i="2"/>
  <c r="Y9028" i="2"/>
  <c r="X9028" i="2"/>
  <c r="W9028" i="2"/>
  <c r="V9028" i="2"/>
  <c r="AB9027" i="2"/>
  <c r="AA9027" i="2"/>
  <c r="Z9027" i="2"/>
  <c r="Y9027" i="2"/>
  <c r="X9027" i="2"/>
  <c r="W9027" i="2"/>
  <c r="V9027" i="2"/>
  <c r="AB9026" i="2"/>
  <c r="AA9026" i="2"/>
  <c r="Z9026" i="2"/>
  <c r="Y9026" i="2"/>
  <c r="X9026" i="2"/>
  <c r="W9026" i="2"/>
  <c r="V9026" i="2"/>
  <c r="AB9025" i="2"/>
  <c r="AA9025" i="2"/>
  <c r="Z9025" i="2"/>
  <c r="Y9025" i="2"/>
  <c r="X9025" i="2"/>
  <c r="W9025" i="2"/>
  <c r="V9025" i="2"/>
  <c r="AB9024" i="2"/>
  <c r="AA9024" i="2"/>
  <c r="Z9024" i="2"/>
  <c r="Y9024" i="2"/>
  <c r="X9024" i="2"/>
  <c r="W9024" i="2"/>
  <c r="V9024" i="2"/>
  <c r="AB9023" i="2"/>
  <c r="AA9023" i="2"/>
  <c r="Z9023" i="2"/>
  <c r="Y9023" i="2"/>
  <c r="X9023" i="2"/>
  <c r="W9023" i="2"/>
  <c r="V9023" i="2"/>
  <c r="AB9022" i="2"/>
  <c r="AA9022" i="2"/>
  <c r="Z9022" i="2"/>
  <c r="Y9022" i="2"/>
  <c r="X9022" i="2"/>
  <c r="W9022" i="2"/>
  <c r="V9022" i="2"/>
  <c r="AB9021" i="2"/>
  <c r="AA9021" i="2"/>
  <c r="Z9021" i="2"/>
  <c r="Y9021" i="2"/>
  <c r="X9021" i="2"/>
  <c r="W9021" i="2"/>
  <c r="V9021" i="2"/>
  <c r="AB9020" i="2"/>
  <c r="AA9020" i="2"/>
  <c r="Z9020" i="2"/>
  <c r="Y9020" i="2"/>
  <c r="X9020" i="2"/>
  <c r="W9020" i="2"/>
  <c r="V9020" i="2"/>
  <c r="AB9019" i="2"/>
  <c r="AA9019" i="2"/>
  <c r="Z9019" i="2"/>
  <c r="Y9019" i="2"/>
  <c r="X9019" i="2"/>
  <c r="W9019" i="2"/>
  <c r="V9019" i="2"/>
  <c r="AB9018" i="2"/>
  <c r="AA9018" i="2"/>
  <c r="Z9018" i="2"/>
  <c r="Y9018" i="2"/>
  <c r="X9018" i="2"/>
  <c r="W9018" i="2"/>
  <c r="V9018" i="2"/>
  <c r="AB9017" i="2"/>
  <c r="AA9017" i="2"/>
  <c r="Z9017" i="2"/>
  <c r="Y9017" i="2"/>
  <c r="X9017" i="2"/>
  <c r="W9017" i="2"/>
  <c r="V9017" i="2"/>
  <c r="AB9016" i="2"/>
  <c r="AA9016" i="2"/>
  <c r="Z9016" i="2"/>
  <c r="Y9016" i="2"/>
  <c r="X9016" i="2"/>
  <c r="W9016" i="2"/>
  <c r="V9016" i="2"/>
  <c r="AB9015" i="2"/>
  <c r="AA9015" i="2"/>
  <c r="Z9015" i="2"/>
  <c r="Y9015" i="2"/>
  <c r="X9015" i="2"/>
  <c r="W9015" i="2"/>
  <c r="V9015" i="2"/>
  <c r="AB9014" i="2"/>
  <c r="AA9014" i="2"/>
  <c r="Z9014" i="2"/>
  <c r="Y9014" i="2"/>
  <c r="X9014" i="2"/>
  <c r="W9014" i="2"/>
  <c r="V9014" i="2"/>
  <c r="AB9013" i="2"/>
  <c r="AA9013" i="2"/>
  <c r="Z9013" i="2"/>
  <c r="Y9013" i="2"/>
  <c r="X9013" i="2"/>
  <c r="W9013" i="2"/>
  <c r="V9013" i="2"/>
  <c r="AB9012" i="2"/>
  <c r="AA9012" i="2"/>
  <c r="Z9012" i="2"/>
  <c r="Y9012" i="2"/>
  <c r="X9012" i="2"/>
  <c r="W9012" i="2"/>
  <c r="V9012" i="2"/>
  <c r="AB9011" i="2"/>
  <c r="AA9011" i="2"/>
  <c r="Z9011" i="2"/>
  <c r="Y9011" i="2"/>
  <c r="X9011" i="2"/>
  <c r="W9011" i="2"/>
  <c r="V9011" i="2"/>
  <c r="AB9010" i="2"/>
  <c r="AA9010" i="2"/>
  <c r="Z9010" i="2"/>
  <c r="Y9010" i="2"/>
  <c r="X9010" i="2"/>
  <c r="W9010" i="2"/>
  <c r="V9010" i="2"/>
  <c r="AB9009" i="2"/>
  <c r="AA9009" i="2"/>
  <c r="Z9009" i="2"/>
  <c r="Y9009" i="2"/>
  <c r="X9009" i="2"/>
  <c r="W9009" i="2"/>
  <c r="V9009" i="2"/>
  <c r="AB9008" i="2"/>
  <c r="AA9008" i="2"/>
  <c r="Z9008" i="2"/>
  <c r="Y9008" i="2"/>
  <c r="X9008" i="2"/>
  <c r="W9008" i="2"/>
  <c r="V9008" i="2"/>
  <c r="AB9007" i="2"/>
  <c r="AA9007" i="2"/>
  <c r="Z9007" i="2"/>
  <c r="Y9007" i="2"/>
  <c r="X9007" i="2"/>
  <c r="W9007" i="2"/>
  <c r="V9007" i="2"/>
  <c r="AB9006" i="2"/>
  <c r="AA9006" i="2"/>
  <c r="Z9006" i="2"/>
  <c r="Y9006" i="2"/>
  <c r="X9006" i="2"/>
  <c r="W9006" i="2"/>
  <c r="V9006" i="2"/>
  <c r="AB9005" i="2"/>
  <c r="AA9005" i="2"/>
  <c r="Z9005" i="2"/>
  <c r="Y9005" i="2"/>
  <c r="X9005" i="2"/>
  <c r="W9005" i="2"/>
  <c r="V9005" i="2"/>
  <c r="AB9004" i="2"/>
  <c r="AA9004" i="2"/>
  <c r="Z9004" i="2"/>
  <c r="Y9004" i="2"/>
  <c r="X9004" i="2"/>
  <c r="W9004" i="2"/>
  <c r="V9004" i="2"/>
  <c r="AB9003" i="2"/>
  <c r="AA9003" i="2"/>
  <c r="Z9003" i="2"/>
  <c r="Y9003" i="2"/>
  <c r="X9003" i="2"/>
  <c r="W9003" i="2"/>
  <c r="V9003" i="2"/>
  <c r="AB9002" i="2"/>
  <c r="AA9002" i="2"/>
  <c r="Z9002" i="2"/>
  <c r="Y9002" i="2"/>
  <c r="X9002" i="2"/>
  <c r="W9002" i="2"/>
  <c r="V9002" i="2"/>
  <c r="AB9001" i="2"/>
  <c r="AA9001" i="2"/>
  <c r="Z9001" i="2"/>
  <c r="Y9001" i="2"/>
  <c r="X9001" i="2"/>
  <c r="W9001" i="2"/>
  <c r="V9001" i="2"/>
  <c r="AB9000" i="2"/>
  <c r="AA9000" i="2"/>
  <c r="Z9000" i="2"/>
  <c r="Y9000" i="2"/>
  <c r="X9000" i="2"/>
  <c r="W9000" i="2"/>
  <c r="V9000" i="2"/>
  <c r="AB8999" i="2"/>
  <c r="AA8999" i="2"/>
  <c r="Z8999" i="2"/>
  <c r="Y8999" i="2"/>
  <c r="X8999" i="2"/>
  <c r="W8999" i="2"/>
  <c r="V8999" i="2"/>
  <c r="AB8998" i="2"/>
  <c r="AA8998" i="2"/>
  <c r="Z8998" i="2"/>
  <c r="Y8998" i="2"/>
  <c r="X8998" i="2"/>
  <c r="W8998" i="2"/>
  <c r="V8998" i="2"/>
  <c r="AB8997" i="2"/>
  <c r="AA8997" i="2"/>
  <c r="Z8997" i="2"/>
  <c r="Y8997" i="2"/>
  <c r="X8997" i="2"/>
  <c r="W8997" i="2"/>
  <c r="V8997" i="2"/>
  <c r="AB8996" i="2"/>
  <c r="AA8996" i="2"/>
  <c r="Z8996" i="2"/>
  <c r="Y8996" i="2"/>
  <c r="X8996" i="2"/>
  <c r="W8996" i="2"/>
  <c r="V8996" i="2"/>
  <c r="AB8995" i="2"/>
  <c r="AA8995" i="2"/>
  <c r="Z8995" i="2"/>
  <c r="Y8995" i="2"/>
  <c r="X8995" i="2"/>
  <c r="W8995" i="2"/>
  <c r="V8995" i="2"/>
  <c r="AB8994" i="2"/>
  <c r="AA8994" i="2"/>
  <c r="Z8994" i="2"/>
  <c r="Y8994" i="2"/>
  <c r="X8994" i="2"/>
  <c r="W8994" i="2"/>
  <c r="V8994" i="2"/>
  <c r="AB8993" i="2"/>
  <c r="AA8993" i="2"/>
  <c r="Z8993" i="2"/>
  <c r="Y8993" i="2"/>
  <c r="X8993" i="2"/>
  <c r="W8993" i="2"/>
  <c r="V8993" i="2"/>
  <c r="AB8992" i="2"/>
  <c r="AA8992" i="2"/>
  <c r="Z8992" i="2"/>
  <c r="Y8992" i="2"/>
  <c r="X8992" i="2"/>
  <c r="W8992" i="2"/>
  <c r="V8992" i="2"/>
  <c r="AB8991" i="2"/>
  <c r="AA8991" i="2"/>
  <c r="Z8991" i="2"/>
  <c r="Y8991" i="2"/>
  <c r="X8991" i="2"/>
  <c r="W8991" i="2"/>
  <c r="V8991" i="2"/>
  <c r="AB8990" i="2"/>
  <c r="AA8990" i="2"/>
  <c r="Z8990" i="2"/>
  <c r="Y8990" i="2"/>
  <c r="X8990" i="2"/>
  <c r="W8990" i="2"/>
  <c r="V8990" i="2"/>
  <c r="AB8989" i="2"/>
  <c r="AA8989" i="2"/>
  <c r="Z8989" i="2"/>
  <c r="Y8989" i="2"/>
  <c r="X8989" i="2"/>
  <c r="W8989" i="2"/>
  <c r="V8989" i="2"/>
  <c r="AB8988" i="2"/>
  <c r="AA8988" i="2"/>
  <c r="Z8988" i="2"/>
  <c r="Y8988" i="2"/>
  <c r="X8988" i="2"/>
  <c r="W8988" i="2"/>
  <c r="V8988" i="2"/>
  <c r="AB8987" i="2"/>
  <c r="AA8987" i="2"/>
  <c r="Z8987" i="2"/>
  <c r="Y8987" i="2"/>
  <c r="X8987" i="2"/>
  <c r="W8987" i="2"/>
  <c r="V8987" i="2"/>
  <c r="AB8986" i="2"/>
  <c r="AA8986" i="2"/>
  <c r="Z8986" i="2"/>
  <c r="Y8986" i="2"/>
  <c r="X8986" i="2"/>
  <c r="W8986" i="2"/>
  <c r="V8986" i="2"/>
  <c r="AB8985" i="2"/>
  <c r="AA8985" i="2"/>
  <c r="Z8985" i="2"/>
  <c r="Y8985" i="2"/>
  <c r="X8985" i="2"/>
  <c r="W8985" i="2"/>
  <c r="V8985" i="2"/>
  <c r="AB8984" i="2"/>
  <c r="AA8984" i="2"/>
  <c r="Z8984" i="2"/>
  <c r="Y8984" i="2"/>
  <c r="X8984" i="2"/>
  <c r="W8984" i="2"/>
  <c r="V8984" i="2"/>
  <c r="AB8983" i="2"/>
  <c r="AA8983" i="2"/>
  <c r="Z8983" i="2"/>
  <c r="Y8983" i="2"/>
  <c r="X8983" i="2"/>
  <c r="W8983" i="2"/>
  <c r="V8983" i="2"/>
  <c r="AB8982" i="2"/>
  <c r="AA8982" i="2"/>
  <c r="Z8982" i="2"/>
  <c r="Y8982" i="2"/>
  <c r="X8982" i="2"/>
  <c r="W8982" i="2"/>
  <c r="V8982" i="2"/>
  <c r="AB8981" i="2"/>
  <c r="AA8981" i="2"/>
  <c r="Z8981" i="2"/>
  <c r="Y8981" i="2"/>
  <c r="X8981" i="2"/>
  <c r="W8981" i="2"/>
  <c r="V8981" i="2"/>
  <c r="AB8980" i="2"/>
  <c r="AA8980" i="2"/>
  <c r="Z8980" i="2"/>
  <c r="Y8980" i="2"/>
  <c r="X8980" i="2"/>
  <c r="W8980" i="2"/>
  <c r="V8980" i="2"/>
  <c r="AB8979" i="2"/>
  <c r="AA8979" i="2"/>
  <c r="Z8979" i="2"/>
  <c r="Y8979" i="2"/>
  <c r="X8979" i="2"/>
  <c r="W8979" i="2"/>
  <c r="V8979" i="2"/>
  <c r="AB8978" i="2"/>
  <c r="AA8978" i="2"/>
  <c r="Z8978" i="2"/>
  <c r="Y8978" i="2"/>
  <c r="X8978" i="2"/>
  <c r="W8978" i="2"/>
  <c r="V8978" i="2"/>
  <c r="AB8977" i="2"/>
  <c r="AA8977" i="2"/>
  <c r="Z8977" i="2"/>
  <c r="Y8977" i="2"/>
  <c r="X8977" i="2"/>
  <c r="W8977" i="2"/>
  <c r="V8977" i="2"/>
  <c r="AB8976" i="2"/>
  <c r="AA8976" i="2"/>
  <c r="Z8976" i="2"/>
  <c r="Y8976" i="2"/>
  <c r="X8976" i="2"/>
  <c r="W8976" i="2"/>
  <c r="V8976" i="2"/>
  <c r="AB8975" i="2"/>
  <c r="AA8975" i="2"/>
  <c r="Z8975" i="2"/>
  <c r="Y8975" i="2"/>
  <c r="X8975" i="2"/>
  <c r="W8975" i="2"/>
  <c r="V8975" i="2"/>
  <c r="AB8974" i="2"/>
  <c r="AA8974" i="2"/>
  <c r="Z8974" i="2"/>
  <c r="Y8974" i="2"/>
  <c r="X8974" i="2"/>
  <c r="W8974" i="2"/>
  <c r="V8974" i="2"/>
  <c r="AB8973" i="2"/>
  <c r="AA8973" i="2"/>
  <c r="Z8973" i="2"/>
  <c r="Y8973" i="2"/>
  <c r="X8973" i="2"/>
  <c r="W8973" i="2"/>
  <c r="V8973" i="2"/>
  <c r="AB8972" i="2"/>
  <c r="AA8972" i="2"/>
  <c r="Z8972" i="2"/>
  <c r="Y8972" i="2"/>
  <c r="X8972" i="2"/>
  <c r="W8972" i="2"/>
  <c r="V8972" i="2"/>
  <c r="AB8971" i="2"/>
  <c r="AA8971" i="2"/>
  <c r="Z8971" i="2"/>
  <c r="Y8971" i="2"/>
  <c r="X8971" i="2"/>
  <c r="W8971" i="2"/>
  <c r="V8971" i="2"/>
  <c r="AB8970" i="2"/>
  <c r="AA8970" i="2"/>
  <c r="Z8970" i="2"/>
  <c r="Y8970" i="2"/>
  <c r="X8970" i="2"/>
  <c r="W8970" i="2"/>
  <c r="V8970" i="2"/>
  <c r="AB8969" i="2"/>
  <c r="AA8969" i="2"/>
  <c r="Z8969" i="2"/>
  <c r="Y8969" i="2"/>
  <c r="X8969" i="2"/>
  <c r="W8969" i="2"/>
  <c r="V8969" i="2"/>
  <c r="AB8968" i="2"/>
  <c r="AA8968" i="2"/>
  <c r="Z8968" i="2"/>
  <c r="Y8968" i="2"/>
  <c r="X8968" i="2"/>
  <c r="W8968" i="2"/>
  <c r="V8968" i="2"/>
  <c r="AB8967" i="2"/>
  <c r="AA8967" i="2"/>
  <c r="Z8967" i="2"/>
  <c r="Y8967" i="2"/>
  <c r="X8967" i="2"/>
  <c r="W8967" i="2"/>
  <c r="V8967" i="2"/>
  <c r="AB8966" i="2"/>
  <c r="AA8966" i="2"/>
  <c r="Z8966" i="2"/>
  <c r="Y8966" i="2"/>
  <c r="X8966" i="2"/>
  <c r="W8966" i="2"/>
  <c r="V8966" i="2"/>
  <c r="AB8965" i="2"/>
  <c r="AA8965" i="2"/>
  <c r="Z8965" i="2"/>
  <c r="Y8965" i="2"/>
  <c r="X8965" i="2"/>
  <c r="W8965" i="2"/>
  <c r="V8965" i="2"/>
  <c r="AB8964" i="2"/>
  <c r="AA8964" i="2"/>
  <c r="Z8964" i="2"/>
  <c r="Y8964" i="2"/>
  <c r="X8964" i="2"/>
  <c r="W8964" i="2"/>
  <c r="V8964" i="2"/>
  <c r="AB8963" i="2"/>
  <c r="AA8963" i="2"/>
  <c r="Z8963" i="2"/>
  <c r="Y8963" i="2"/>
  <c r="X8963" i="2"/>
  <c r="W8963" i="2"/>
  <c r="V8963" i="2"/>
  <c r="AB8962" i="2"/>
  <c r="AA8962" i="2"/>
  <c r="Z8962" i="2"/>
  <c r="Y8962" i="2"/>
  <c r="X8962" i="2"/>
  <c r="W8962" i="2"/>
  <c r="V8962" i="2"/>
  <c r="AB8961" i="2"/>
  <c r="AA8961" i="2"/>
  <c r="Z8961" i="2"/>
  <c r="Y8961" i="2"/>
  <c r="X8961" i="2"/>
  <c r="W8961" i="2"/>
  <c r="V8961" i="2"/>
  <c r="AB8960" i="2"/>
  <c r="AA8960" i="2"/>
  <c r="Z8960" i="2"/>
  <c r="Y8960" i="2"/>
  <c r="X8960" i="2"/>
  <c r="W8960" i="2"/>
  <c r="V8960" i="2"/>
  <c r="AB8959" i="2"/>
  <c r="AA8959" i="2"/>
  <c r="Z8959" i="2"/>
  <c r="Y8959" i="2"/>
  <c r="X8959" i="2"/>
  <c r="W8959" i="2"/>
  <c r="V8959" i="2"/>
  <c r="AB8958" i="2"/>
  <c r="AA8958" i="2"/>
  <c r="Z8958" i="2"/>
  <c r="Y8958" i="2"/>
  <c r="X8958" i="2"/>
  <c r="W8958" i="2"/>
  <c r="V8958" i="2"/>
  <c r="AB8957" i="2"/>
  <c r="AA8957" i="2"/>
  <c r="Z8957" i="2"/>
  <c r="Y8957" i="2"/>
  <c r="X8957" i="2"/>
  <c r="W8957" i="2"/>
  <c r="V8957" i="2"/>
  <c r="AB8956" i="2"/>
  <c r="AA8956" i="2"/>
  <c r="Z8956" i="2"/>
  <c r="Y8956" i="2"/>
  <c r="X8956" i="2"/>
  <c r="W8956" i="2"/>
  <c r="V8956" i="2"/>
  <c r="AB8955" i="2"/>
  <c r="AA8955" i="2"/>
  <c r="Z8955" i="2"/>
  <c r="Y8955" i="2"/>
  <c r="X8955" i="2"/>
  <c r="W8955" i="2"/>
  <c r="V8955" i="2"/>
  <c r="AB8954" i="2"/>
  <c r="AA8954" i="2"/>
  <c r="Z8954" i="2"/>
  <c r="Y8954" i="2"/>
  <c r="X8954" i="2"/>
  <c r="W8954" i="2"/>
  <c r="V8954" i="2"/>
  <c r="AB8953" i="2"/>
  <c r="AA8953" i="2"/>
  <c r="Z8953" i="2"/>
  <c r="Y8953" i="2"/>
  <c r="X8953" i="2"/>
  <c r="W8953" i="2"/>
  <c r="V8953" i="2"/>
  <c r="AB8952" i="2"/>
  <c r="AA8952" i="2"/>
  <c r="Z8952" i="2"/>
  <c r="Y8952" i="2"/>
  <c r="X8952" i="2"/>
  <c r="W8952" i="2"/>
  <c r="V8952" i="2"/>
  <c r="AB8951" i="2"/>
  <c r="AA8951" i="2"/>
  <c r="Z8951" i="2"/>
  <c r="Y8951" i="2"/>
  <c r="X8951" i="2"/>
  <c r="W8951" i="2"/>
  <c r="V8951" i="2"/>
  <c r="AB8950" i="2"/>
  <c r="AA8950" i="2"/>
  <c r="Z8950" i="2"/>
  <c r="Y8950" i="2"/>
  <c r="X8950" i="2"/>
  <c r="W8950" i="2"/>
  <c r="V8950" i="2"/>
  <c r="AB8949" i="2"/>
  <c r="AA8949" i="2"/>
  <c r="Z8949" i="2"/>
  <c r="Y8949" i="2"/>
  <c r="X8949" i="2"/>
  <c r="W8949" i="2"/>
  <c r="V8949" i="2"/>
  <c r="AB8948" i="2"/>
  <c r="AA8948" i="2"/>
  <c r="Z8948" i="2"/>
  <c r="Y8948" i="2"/>
  <c r="X8948" i="2"/>
  <c r="W8948" i="2"/>
  <c r="V8948" i="2"/>
  <c r="AB8947" i="2"/>
  <c r="AA8947" i="2"/>
  <c r="Z8947" i="2"/>
  <c r="Y8947" i="2"/>
  <c r="X8947" i="2"/>
  <c r="W8947" i="2"/>
  <c r="V8947" i="2"/>
  <c r="AB8946" i="2"/>
  <c r="AA8946" i="2"/>
  <c r="Z8946" i="2"/>
  <c r="Y8946" i="2"/>
  <c r="X8946" i="2"/>
  <c r="W8946" i="2"/>
  <c r="V8946" i="2"/>
  <c r="AB8945" i="2"/>
  <c r="AA8945" i="2"/>
  <c r="Z8945" i="2"/>
  <c r="Y8945" i="2"/>
  <c r="X8945" i="2"/>
  <c r="W8945" i="2"/>
  <c r="V8945" i="2"/>
  <c r="AB8944" i="2"/>
  <c r="AA8944" i="2"/>
  <c r="Z8944" i="2"/>
  <c r="Y8944" i="2"/>
  <c r="X8944" i="2"/>
  <c r="W8944" i="2"/>
  <c r="V8944" i="2"/>
  <c r="AB8943" i="2"/>
  <c r="AA8943" i="2"/>
  <c r="Z8943" i="2"/>
  <c r="Y8943" i="2"/>
  <c r="X8943" i="2"/>
  <c r="W8943" i="2"/>
  <c r="V8943" i="2"/>
  <c r="AB8942" i="2"/>
  <c r="AA8942" i="2"/>
  <c r="Z8942" i="2"/>
  <c r="Y8942" i="2"/>
  <c r="X8942" i="2"/>
  <c r="W8942" i="2"/>
  <c r="V8942" i="2"/>
  <c r="AB8941" i="2"/>
  <c r="AA8941" i="2"/>
  <c r="Z8941" i="2"/>
  <c r="Y8941" i="2"/>
  <c r="X8941" i="2"/>
  <c r="W8941" i="2"/>
  <c r="V8941" i="2"/>
  <c r="AB8940" i="2"/>
  <c r="AA8940" i="2"/>
  <c r="Z8940" i="2"/>
  <c r="Y8940" i="2"/>
  <c r="X8940" i="2"/>
  <c r="W8940" i="2"/>
  <c r="V8940" i="2"/>
  <c r="AB8939" i="2"/>
  <c r="AA8939" i="2"/>
  <c r="Z8939" i="2"/>
  <c r="Y8939" i="2"/>
  <c r="X8939" i="2"/>
  <c r="W8939" i="2"/>
  <c r="V8939" i="2"/>
  <c r="AB8938" i="2"/>
  <c r="AA8938" i="2"/>
  <c r="Z8938" i="2"/>
  <c r="Y8938" i="2"/>
  <c r="X8938" i="2"/>
  <c r="W8938" i="2"/>
  <c r="V8938" i="2"/>
  <c r="AB8937" i="2"/>
  <c r="AA8937" i="2"/>
  <c r="Z8937" i="2"/>
  <c r="Y8937" i="2"/>
  <c r="X8937" i="2"/>
  <c r="W8937" i="2"/>
  <c r="V8937" i="2"/>
  <c r="AB8936" i="2"/>
  <c r="AA8936" i="2"/>
  <c r="Z8936" i="2"/>
  <c r="Y8936" i="2"/>
  <c r="X8936" i="2"/>
  <c r="W8936" i="2"/>
  <c r="V8936" i="2"/>
  <c r="AB8935" i="2"/>
  <c r="AA8935" i="2"/>
  <c r="Z8935" i="2"/>
  <c r="Y8935" i="2"/>
  <c r="X8935" i="2"/>
  <c r="W8935" i="2"/>
  <c r="V8935" i="2"/>
  <c r="AB8934" i="2"/>
  <c r="AA8934" i="2"/>
  <c r="Z8934" i="2"/>
  <c r="Y8934" i="2"/>
  <c r="X8934" i="2"/>
  <c r="W8934" i="2"/>
  <c r="V8934" i="2"/>
  <c r="AB8933" i="2"/>
  <c r="AA8933" i="2"/>
  <c r="Z8933" i="2"/>
  <c r="Y8933" i="2"/>
  <c r="X8933" i="2"/>
  <c r="W8933" i="2"/>
  <c r="V8933" i="2"/>
  <c r="AB8932" i="2"/>
  <c r="AA8932" i="2"/>
  <c r="Z8932" i="2"/>
  <c r="Y8932" i="2"/>
  <c r="X8932" i="2"/>
  <c r="W8932" i="2"/>
  <c r="V8932" i="2"/>
  <c r="AB8931" i="2"/>
  <c r="AA8931" i="2"/>
  <c r="Z8931" i="2"/>
  <c r="Y8931" i="2"/>
  <c r="X8931" i="2"/>
  <c r="W8931" i="2"/>
  <c r="V8931" i="2"/>
  <c r="AB8930" i="2"/>
  <c r="AA8930" i="2"/>
  <c r="Z8930" i="2"/>
  <c r="Y8930" i="2"/>
  <c r="X8930" i="2"/>
  <c r="W8930" i="2"/>
  <c r="V8930" i="2"/>
  <c r="AB8929" i="2"/>
  <c r="AA8929" i="2"/>
  <c r="Z8929" i="2"/>
  <c r="Y8929" i="2"/>
  <c r="X8929" i="2"/>
  <c r="W8929" i="2"/>
  <c r="V8929" i="2"/>
  <c r="AB8928" i="2"/>
  <c r="AA8928" i="2"/>
  <c r="Z8928" i="2"/>
  <c r="Y8928" i="2"/>
  <c r="X8928" i="2"/>
  <c r="W8928" i="2"/>
  <c r="V8928" i="2"/>
  <c r="AB8927" i="2"/>
  <c r="AA8927" i="2"/>
  <c r="Z8927" i="2"/>
  <c r="Y8927" i="2"/>
  <c r="X8927" i="2"/>
  <c r="W8927" i="2"/>
  <c r="V8927" i="2"/>
  <c r="AB8926" i="2"/>
  <c r="AA8926" i="2"/>
  <c r="Z8926" i="2"/>
  <c r="Y8926" i="2"/>
  <c r="X8926" i="2"/>
  <c r="W8926" i="2"/>
  <c r="V8926" i="2"/>
  <c r="AB8925" i="2"/>
  <c r="AA8925" i="2"/>
  <c r="Z8925" i="2"/>
  <c r="Y8925" i="2"/>
  <c r="X8925" i="2"/>
  <c r="W8925" i="2"/>
  <c r="V8925" i="2"/>
  <c r="AB8924" i="2"/>
  <c r="AA8924" i="2"/>
  <c r="Z8924" i="2"/>
  <c r="Y8924" i="2"/>
  <c r="X8924" i="2"/>
  <c r="W8924" i="2"/>
  <c r="V8924" i="2"/>
  <c r="AB8923" i="2"/>
  <c r="AA8923" i="2"/>
  <c r="Z8923" i="2"/>
  <c r="Y8923" i="2"/>
  <c r="X8923" i="2"/>
  <c r="W8923" i="2"/>
  <c r="V8923" i="2"/>
  <c r="AB8922" i="2"/>
  <c r="AA8922" i="2"/>
  <c r="Z8922" i="2"/>
  <c r="Y8922" i="2"/>
  <c r="X8922" i="2"/>
  <c r="W8922" i="2"/>
  <c r="V8922" i="2"/>
  <c r="AB8921" i="2"/>
  <c r="AA8921" i="2"/>
  <c r="Z8921" i="2"/>
  <c r="Y8921" i="2"/>
  <c r="X8921" i="2"/>
  <c r="W8921" i="2"/>
  <c r="V8921" i="2"/>
  <c r="AB8920" i="2"/>
  <c r="AA8920" i="2"/>
  <c r="Z8920" i="2"/>
  <c r="Y8920" i="2"/>
  <c r="X8920" i="2"/>
  <c r="W8920" i="2"/>
  <c r="V8920" i="2"/>
  <c r="AB8919" i="2"/>
  <c r="AA8919" i="2"/>
  <c r="Z8919" i="2"/>
  <c r="Y8919" i="2"/>
  <c r="X8919" i="2"/>
  <c r="W8919" i="2"/>
  <c r="V8919" i="2"/>
  <c r="AB8918" i="2"/>
  <c r="AA8918" i="2"/>
  <c r="Z8918" i="2"/>
  <c r="Y8918" i="2"/>
  <c r="X8918" i="2"/>
  <c r="W8918" i="2"/>
  <c r="V8918" i="2"/>
  <c r="AB8917" i="2"/>
  <c r="AA8917" i="2"/>
  <c r="Z8917" i="2"/>
  <c r="Y8917" i="2"/>
  <c r="X8917" i="2"/>
  <c r="W8917" i="2"/>
  <c r="V8917" i="2"/>
  <c r="AB8916" i="2"/>
  <c r="AA8916" i="2"/>
  <c r="Z8916" i="2"/>
  <c r="Y8916" i="2"/>
  <c r="X8916" i="2"/>
  <c r="W8916" i="2"/>
  <c r="V8916" i="2"/>
  <c r="AB8915" i="2"/>
  <c r="AA8915" i="2"/>
  <c r="Z8915" i="2"/>
  <c r="Y8915" i="2"/>
  <c r="X8915" i="2"/>
  <c r="W8915" i="2"/>
  <c r="V8915" i="2"/>
  <c r="AB8914" i="2"/>
  <c r="AA8914" i="2"/>
  <c r="Z8914" i="2"/>
  <c r="Y8914" i="2"/>
  <c r="X8914" i="2"/>
  <c r="W8914" i="2"/>
  <c r="V8914" i="2"/>
  <c r="AB8913" i="2"/>
  <c r="AA8913" i="2"/>
  <c r="Z8913" i="2"/>
  <c r="Y8913" i="2"/>
  <c r="X8913" i="2"/>
  <c r="W8913" i="2"/>
  <c r="V8913" i="2"/>
  <c r="AB8912" i="2"/>
  <c r="AA8912" i="2"/>
  <c r="Z8912" i="2"/>
  <c r="Y8912" i="2"/>
  <c r="X8912" i="2"/>
  <c r="W8912" i="2"/>
  <c r="V8912" i="2"/>
  <c r="AB8911" i="2"/>
  <c r="AA8911" i="2"/>
  <c r="Z8911" i="2"/>
  <c r="Y8911" i="2"/>
  <c r="X8911" i="2"/>
  <c r="W8911" i="2"/>
  <c r="V8911" i="2"/>
  <c r="AB8910" i="2"/>
  <c r="AA8910" i="2"/>
  <c r="Z8910" i="2"/>
  <c r="Y8910" i="2"/>
  <c r="X8910" i="2"/>
  <c r="W8910" i="2"/>
  <c r="V8910" i="2"/>
  <c r="AB8909" i="2"/>
  <c r="AA8909" i="2"/>
  <c r="Z8909" i="2"/>
  <c r="Y8909" i="2"/>
  <c r="X8909" i="2"/>
  <c r="W8909" i="2"/>
  <c r="V8909" i="2"/>
  <c r="AB8908" i="2"/>
  <c r="AA8908" i="2"/>
  <c r="Z8908" i="2"/>
  <c r="Y8908" i="2"/>
  <c r="X8908" i="2"/>
  <c r="W8908" i="2"/>
  <c r="V8908" i="2"/>
  <c r="AB8907" i="2"/>
  <c r="AA8907" i="2"/>
  <c r="Z8907" i="2"/>
  <c r="Y8907" i="2"/>
  <c r="X8907" i="2"/>
  <c r="W8907" i="2"/>
  <c r="V8907" i="2"/>
  <c r="AB8906" i="2"/>
  <c r="AA8906" i="2"/>
  <c r="Z8906" i="2"/>
  <c r="Y8906" i="2"/>
  <c r="X8906" i="2"/>
  <c r="W8906" i="2"/>
  <c r="V8906" i="2"/>
  <c r="AB8905" i="2"/>
  <c r="AA8905" i="2"/>
  <c r="Z8905" i="2"/>
  <c r="Y8905" i="2"/>
  <c r="X8905" i="2"/>
  <c r="W8905" i="2"/>
  <c r="V8905" i="2"/>
  <c r="AB8904" i="2"/>
  <c r="AA8904" i="2"/>
  <c r="Z8904" i="2"/>
  <c r="Y8904" i="2"/>
  <c r="X8904" i="2"/>
  <c r="W8904" i="2"/>
  <c r="V8904" i="2"/>
  <c r="AB8903" i="2"/>
  <c r="AA8903" i="2"/>
  <c r="Z8903" i="2"/>
  <c r="Y8903" i="2"/>
  <c r="X8903" i="2"/>
  <c r="W8903" i="2"/>
  <c r="V8903" i="2"/>
  <c r="AB8902" i="2"/>
  <c r="AA8902" i="2"/>
  <c r="Z8902" i="2"/>
  <c r="Y8902" i="2"/>
  <c r="X8902" i="2"/>
  <c r="W8902" i="2"/>
  <c r="V8902" i="2"/>
  <c r="AB8901" i="2"/>
  <c r="AA8901" i="2"/>
  <c r="Z8901" i="2"/>
  <c r="Y8901" i="2"/>
  <c r="X8901" i="2"/>
  <c r="W8901" i="2"/>
  <c r="V8901" i="2"/>
  <c r="AB8900" i="2"/>
  <c r="AA8900" i="2"/>
  <c r="Z8900" i="2"/>
  <c r="Y8900" i="2"/>
  <c r="X8900" i="2"/>
  <c r="W8900" i="2"/>
  <c r="V8900" i="2"/>
  <c r="AB8899" i="2"/>
  <c r="AA8899" i="2"/>
  <c r="Z8899" i="2"/>
  <c r="Y8899" i="2"/>
  <c r="X8899" i="2"/>
  <c r="W8899" i="2"/>
  <c r="V8899" i="2"/>
  <c r="AB8898" i="2"/>
  <c r="AA8898" i="2"/>
  <c r="Z8898" i="2"/>
  <c r="Y8898" i="2"/>
  <c r="X8898" i="2"/>
  <c r="W8898" i="2"/>
  <c r="V8898" i="2"/>
  <c r="AB8897" i="2"/>
  <c r="AA8897" i="2"/>
  <c r="Z8897" i="2"/>
  <c r="Y8897" i="2"/>
  <c r="X8897" i="2"/>
  <c r="W8897" i="2"/>
  <c r="V8897" i="2"/>
  <c r="AB8896" i="2"/>
  <c r="AA8896" i="2"/>
  <c r="Z8896" i="2"/>
  <c r="Y8896" i="2"/>
  <c r="X8896" i="2"/>
  <c r="W8896" i="2"/>
  <c r="V8896" i="2"/>
  <c r="AB8895" i="2"/>
  <c r="AA8895" i="2"/>
  <c r="Z8895" i="2"/>
  <c r="Y8895" i="2"/>
  <c r="X8895" i="2"/>
  <c r="W8895" i="2"/>
  <c r="V8895" i="2"/>
  <c r="AB8894" i="2"/>
  <c r="AA8894" i="2"/>
  <c r="Z8894" i="2"/>
  <c r="Y8894" i="2"/>
  <c r="X8894" i="2"/>
  <c r="W8894" i="2"/>
  <c r="V8894" i="2"/>
  <c r="AB8893" i="2"/>
  <c r="AA8893" i="2"/>
  <c r="Z8893" i="2"/>
  <c r="Y8893" i="2"/>
  <c r="X8893" i="2"/>
  <c r="W8893" i="2"/>
  <c r="V8893" i="2"/>
  <c r="AB8892" i="2"/>
  <c r="AA8892" i="2"/>
  <c r="Z8892" i="2"/>
  <c r="Y8892" i="2"/>
  <c r="X8892" i="2"/>
  <c r="W8892" i="2"/>
  <c r="V8892" i="2"/>
  <c r="AB8891" i="2"/>
  <c r="AA8891" i="2"/>
  <c r="Z8891" i="2"/>
  <c r="Y8891" i="2"/>
  <c r="X8891" i="2"/>
  <c r="W8891" i="2"/>
  <c r="V8891" i="2"/>
  <c r="AB8890" i="2"/>
  <c r="AA8890" i="2"/>
  <c r="Z8890" i="2"/>
  <c r="Y8890" i="2"/>
  <c r="X8890" i="2"/>
  <c r="W8890" i="2"/>
  <c r="V8890" i="2"/>
  <c r="AB8889" i="2"/>
  <c r="AA8889" i="2"/>
  <c r="Z8889" i="2"/>
  <c r="Y8889" i="2"/>
  <c r="X8889" i="2"/>
  <c r="W8889" i="2"/>
  <c r="V8889" i="2"/>
  <c r="AB8888" i="2"/>
  <c r="AA8888" i="2"/>
  <c r="Z8888" i="2"/>
  <c r="Y8888" i="2"/>
  <c r="X8888" i="2"/>
  <c r="W8888" i="2"/>
  <c r="V8888" i="2"/>
  <c r="AB8887" i="2"/>
  <c r="AA8887" i="2"/>
  <c r="Z8887" i="2"/>
  <c r="Y8887" i="2"/>
  <c r="X8887" i="2"/>
  <c r="W8887" i="2"/>
  <c r="V8887" i="2"/>
  <c r="AB8886" i="2"/>
  <c r="AA8886" i="2"/>
  <c r="Z8886" i="2"/>
  <c r="Y8886" i="2"/>
  <c r="X8886" i="2"/>
  <c r="W8886" i="2"/>
  <c r="V8886" i="2"/>
  <c r="AB8885" i="2"/>
  <c r="AA8885" i="2"/>
  <c r="Z8885" i="2"/>
  <c r="Y8885" i="2"/>
  <c r="X8885" i="2"/>
  <c r="W8885" i="2"/>
  <c r="V8885" i="2"/>
  <c r="AB8884" i="2"/>
  <c r="AA8884" i="2"/>
  <c r="Z8884" i="2"/>
  <c r="Y8884" i="2"/>
  <c r="X8884" i="2"/>
  <c r="W8884" i="2"/>
  <c r="V8884" i="2"/>
  <c r="AB8883" i="2"/>
  <c r="AA8883" i="2"/>
  <c r="Z8883" i="2"/>
  <c r="Y8883" i="2"/>
  <c r="X8883" i="2"/>
  <c r="W8883" i="2"/>
  <c r="V8883" i="2"/>
  <c r="AB8882" i="2"/>
  <c r="AA8882" i="2"/>
  <c r="Z8882" i="2"/>
  <c r="Y8882" i="2"/>
  <c r="X8882" i="2"/>
  <c r="W8882" i="2"/>
  <c r="V8882" i="2"/>
  <c r="AB8881" i="2"/>
  <c r="AA8881" i="2"/>
  <c r="Z8881" i="2"/>
  <c r="Y8881" i="2"/>
  <c r="X8881" i="2"/>
  <c r="W8881" i="2"/>
  <c r="V8881" i="2"/>
  <c r="AB8880" i="2"/>
  <c r="AA8880" i="2"/>
  <c r="Z8880" i="2"/>
  <c r="Y8880" i="2"/>
  <c r="X8880" i="2"/>
  <c r="W8880" i="2"/>
  <c r="V8880" i="2"/>
  <c r="AB8879" i="2"/>
  <c r="AA8879" i="2"/>
  <c r="Z8879" i="2"/>
  <c r="Y8879" i="2"/>
  <c r="X8879" i="2"/>
  <c r="W8879" i="2"/>
  <c r="V8879" i="2"/>
  <c r="AB8878" i="2"/>
  <c r="AA8878" i="2"/>
  <c r="Z8878" i="2"/>
  <c r="Y8878" i="2"/>
  <c r="X8878" i="2"/>
  <c r="W8878" i="2"/>
  <c r="V8878" i="2"/>
  <c r="AB8877" i="2"/>
  <c r="AA8877" i="2"/>
  <c r="Z8877" i="2"/>
  <c r="Y8877" i="2"/>
  <c r="X8877" i="2"/>
  <c r="W8877" i="2"/>
  <c r="V8877" i="2"/>
  <c r="AB8876" i="2"/>
  <c r="AA8876" i="2"/>
  <c r="Z8876" i="2"/>
  <c r="Y8876" i="2"/>
  <c r="X8876" i="2"/>
  <c r="W8876" i="2"/>
  <c r="V8876" i="2"/>
  <c r="AB8875" i="2"/>
  <c r="AA8875" i="2"/>
  <c r="Z8875" i="2"/>
  <c r="Y8875" i="2"/>
  <c r="X8875" i="2"/>
  <c r="W8875" i="2"/>
  <c r="V8875" i="2"/>
  <c r="AB8874" i="2"/>
  <c r="AA8874" i="2"/>
  <c r="Z8874" i="2"/>
  <c r="Y8874" i="2"/>
  <c r="X8874" i="2"/>
  <c r="W8874" i="2"/>
  <c r="V8874" i="2"/>
  <c r="AB8873" i="2"/>
  <c r="AA8873" i="2"/>
  <c r="Z8873" i="2"/>
  <c r="Y8873" i="2"/>
  <c r="X8873" i="2"/>
  <c r="W8873" i="2"/>
  <c r="V8873" i="2"/>
  <c r="AB8872" i="2"/>
  <c r="AA8872" i="2"/>
  <c r="Z8872" i="2"/>
  <c r="Y8872" i="2"/>
  <c r="X8872" i="2"/>
  <c r="W8872" i="2"/>
  <c r="V8872" i="2"/>
  <c r="AB8871" i="2"/>
  <c r="AA8871" i="2"/>
  <c r="Z8871" i="2"/>
  <c r="Y8871" i="2"/>
  <c r="X8871" i="2"/>
  <c r="W8871" i="2"/>
  <c r="V8871" i="2"/>
  <c r="AB8870" i="2"/>
  <c r="AA8870" i="2"/>
  <c r="Z8870" i="2"/>
  <c r="Y8870" i="2"/>
  <c r="X8870" i="2"/>
  <c r="W8870" i="2"/>
  <c r="V8870" i="2"/>
  <c r="AB8869" i="2"/>
  <c r="AA8869" i="2"/>
  <c r="Z8869" i="2"/>
  <c r="Y8869" i="2"/>
  <c r="X8869" i="2"/>
  <c r="W8869" i="2"/>
  <c r="V8869" i="2"/>
  <c r="AB8868" i="2"/>
  <c r="AA8868" i="2"/>
  <c r="Z8868" i="2"/>
  <c r="Y8868" i="2"/>
  <c r="X8868" i="2"/>
  <c r="W8868" i="2"/>
  <c r="V8868" i="2"/>
  <c r="AB8867" i="2"/>
  <c r="AA8867" i="2"/>
  <c r="Z8867" i="2"/>
  <c r="Y8867" i="2"/>
  <c r="X8867" i="2"/>
  <c r="W8867" i="2"/>
  <c r="V8867" i="2"/>
  <c r="AB8866" i="2"/>
  <c r="AA8866" i="2"/>
  <c r="Z8866" i="2"/>
  <c r="Y8866" i="2"/>
  <c r="X8866" i="2"/>
  <c r="W8866" i="2"/>
  <c r="V8866" i="2"/>
  <c r="AB8865" i="2"/>
  <c r="AA8865" i="2"/>
  <c r="Z8865" i="2"/>
  <c r="Y8865" i="2"/>
  <c r="X8865" i="2"/>
  <c r="W8865" i="2"/>
  <c r="V8865" i="2"/>
  <c r="AB8864" i="2"/>
  <c r="AA8864" i="2"/>
  <c r="Z8864" i="2"/>
  <c r="Y8864" i="2"/>
  <c r="X8864" i="2"/>
  <c r="W8864" i="2"/>
  <c r="V8864" i="2"/>
  <c r="AB8863" i="2"/>
  <c r="AA8863" i="2"/>
  <c r="Z8863" i="2"/>
  <c r="Y8863" i="2"/>
  <c r="X8863" i="2"/>
  <c r="W8863" i="2"/>
  <c r="V8863" i="2"/>
  <c r="AB8862" i="2"/>
  <c r="AA8862" i="2"/>
  <c r="Z8862" i="2"/>
  <c r="Y8862" i="2"/>
  <c r="X8862" i="2"/>
  <c r="W8862" i="2"/>
  <c r="V8862" i="2"/>
  <c r="AB8861" i="2"/>
  <c r="AA8861" i="2"/>
  <c r="Z8861" i="2"/>
  <c r="Y8861" i="2"/>
  <c r="X8861" i="2"/>
  <c r="W8861" i="2"/>
  <c r="V8861" i="2"/>
  <c r="AB8860" i="2"/>
  <c r="AA8860" i="2"/>
  <c r="Z8860" i="2"/>
  <c r="Y8860" i="2"/>
  <c r="X8860" i="2"/>
  <c r="W8860" i="2"/>
  <c r="V8860" i="2"/>
  <c r="AB8859" i="2"/>
  <c r="AA8859" i="2"/>
  <c r="Z8859" i="2"/>
  <c r="Y8859" i="2"/>
  <c r="X8859" i="2"/>
  <c r="W8859" i="2"/>
  <c r="V8859" i="2"/>
  <c r="AB8858" i="2"/>
  <c r="AA8858" i="2"/>
  <c r="Z8858" i="2"/>
  <c r="Y8858" i="2"/>
  <c r="X8858" i="2"/>
  <c r="W8858" i="2"/>
  <c r="V8858" i="2"/>
  <c r="AB8857" i="2"/>
  <c r="AA8857" i="2"/>
  <c r="Z8857" i="2"/>
  <c r="Y8857" i="2"/>
  <c r="X8857" i="2"/>
  <c r="W8857" i="2"/>
  <c r="V8857" i="2"/>
  <c r="AB8856" i="2"/>
  <c r="AA8856" i="2"/>
  <c r="Z8856" i="2"/>
  <c r="Y8856" i="2"/>
  <c r="X8856" i="2"/>
  <c r="W8856" i="2"/>
  <c r="V8856" i="2"/>
  <c r="AB8855" i="2"/>
  <c r="AA8855" i="2"/>
  <c r="Z8855" i="2"/>
  <c r="Y8855" i="2"/>
  <c r="X8855" i="2"/>
  <c r="W8855" i="2"/>
  <c r="V8855" i="2"/>
  <c r="AB8854" i="2"/>
  <c r="AA8854" i="2"/>
  <c r="Z8854" i="2"/>
  <c r="Y8854" i="2"/>
  <c r="X8854" i="2"/>
  <c r="W8854" i="2"/>
  <c r="V8854" i="2"/>
  <c r="AB8853" i="2"/>
  <c r="AA8853" i="2"/>
  <c r="Z8853" i="2"/>
  <c r="Y8853" i="2"/>
  <c r="X8853" i="2"/>
  <c r="W8853" i="2"/>
  <c r="V8853" i="2"/>
  <c r="AB8852" i="2"/>
  <c r="AA8852" i="2"/>
  <c r="Z8852" i="2"/>
  <c r="Y8852" i="2"/>
  <c r="X8852" i="2"/>
  <c r="W8852" i="2"/>
  <c r="V8852" i="2"/>
  <c r="AB8851" i="2"/>
  <c r="AA8851" i="2"/>
  <c r="Z8851" i="2"/>
  <c r="Y8851" i="2"/>
  <c r="X8851" i="2"/>
  <c r="W8851" i="2"/>
  <c r="V8851" i="2"/>
  <c r="AB8850" i="2"/>
  <c r="AA8850" i="2"/>
  <c r="Z8850" i="2"/>
  <c r="Y8850" i="2"/>
  <c r="X8850" i="2"/>
  <c r="W8850" i="2"/>
  <c r="V8850" i="2"/>
  <c r="AB8849" i="2"/>
  <c r="AA8849" i="2"/>
  <c r="Z8849" i="2"/>
  <c r="Y8849" i="2"/>
  <c r="X8849" i="2"/>
  <c r="W8849" i="2"/>
  <c r="V8849" i="2"/>
  <c r="AB8848" i="2"/>
  <c r="AA8848" i="2"/>
  <c r="Z8848" i="2"/>
  <c r="Y8848" i="2"/>
  <c r="X8848" i="2"/>
  <c r="W8848" i="2"/>
  <c r="V8848" i="2"/>
  <c r="AB8847" i="2"/>
  <c r="AA8847" i="2"/>
  <c r="Z8847" i="2"/>
  <c r="Y8847" i="2"/>
  <c r="X8847" i="2"/>
  <c r="W8847" i="2"/>
  <c r="V8847" i="2"/>
  <c r="AB8846" i="2"/>
  <c r="AA8846" i="2"/>
  <c r="Z8846" i="2"/>
  <c r="Y8846" i="2"/>
  <c r="X8846" i="2"/>
  <c r="W8846" i="2"/>
  <c r="V8846" i="2"/>
  <c r="AB8845" i="2"/>
  <c r="AA8845" i="2"/>
  <c r="Z8845" i="2"/>
  <c r="Y8845" i="2"/>
  <c r="X8845" i="2"/>
  <c r="W8845" i="2"/>
  <c r="V8845" i="2"/>
  <c r="AB8844" i="2"/>
  <c r="AA8844" i="2"/>
  <c r="Z8844" i="2"/>
  <c r="Y8844" i="2"/>
  <c r="X8844" i="2"/>
  <c r="W8844" i="2"/>
  <c r="V8844" i="2"/>
  <c r="AB8843" i="2"/>
  <c r="AA8843" i="2"/>
  <c r="Z8843" i="2"/>
  <c r="Y8843" i="2"/>
  <c r="X8843" i="2"/>
  <c r="W8843" i="2"/>
  <c r="V8843" i="2"/>
  <c r="AB8842" i="2"/>
  <c r="AA8842" i="2"/>
  <c r="Z8842" i="2"/>
  <c r="Y8842" i="2"/>
  <c r="X8842" i="2"/>
  <c r="W8842" i="2"/>
  <c r="V8842" i="2"/>
  <c r="AB8841" i="2"/>
  <c r="AA8841" i="2"/>
  <c r="Z8841" i="2"/>
  <c r="Y8841" i="2"/>
  <c r="X8841" i="2"/>
  <c r="W8841" i="2"/>
  <c r="V8841" i="2"/>
  <c r="AB8840" i="2"/>
  <c r="AA8840" i="2"/>
  <c r="Z8840" i="2"/>
  <c r="Y8840" i="2"/>
  <c r="X8840" i="2"/>
  <c r="W8840" i="2"/>
  <c r="V8840" i="2"/>
  <c r="AB8839" i="2"/>
  <c r="AA8839" i="2"/>
  <c r="Z8839" i="2"/>
  <c r="Y8839" i="2"/>
  <c r="X8839" i="2"/>
  <c r="W8839" i="2"/>
  <c r="V8839" i="2"/>
  <c r="AB8838" i="2"/>
  <c r="AA8838" i="2"/>
  <c r="Z8838" i="2"/>
  <c r="Y8838" i="2"/>
  <c r="X8838" i="2"/>
  <c r="W8838" i="2"/>
  <c r="V8838" i="2"/>
  <c r="AB8837" i="2"/>
  <c r="AA8837" i="2"/>
  <c r="Z8837" i="2"/>
  <c r="Y8837" i="2"/>
  <c r="X8837" i="2"/>
  <c r="W8837" i="2"/>
  <c r="V8837" i="2"/>
  <c r="AB8836" i="2"/>
  <c r="AA8836" i="2"/>
  <c r="Z8836" i="2"/>
  <c r="Y8836" i="2"/>
  <c r="X8836" i="2"/>
  <c r="W8836" i="2"/>
  <c r="V8836" i="2"/>
  <c r="AB8835" i="2"/>
  <c r="AA8835" i="2"/>
  <c r="Z8835" i="2"/>
  <c r="Y8835" i="2"/>
  <c r="X8835" i="2"/>
  <c r="W8835" i="2"/>
  <c r="V8835" i="2"/>
  <c r="AB8834" i="2"/>
  <c r="AA8834" i="2"/>
  <c r="Z8834" i="2"/>
  <c r="Y8834" i="2"/>
  <c r="X8834" i="2"/>
  <c r="W8834" i="2"/>
  <c r="V8834" i="2"/>
  <c r="AB8833" i="2"/>
  <c r="AA8833" i="2"/>
  <c r="Z8833" i="2"/>
  <c r="Y8833" i="2"/>
  <c r="X8833" i="2"/>
  <c r="W8833" i="2"/>
  <c r="V8833" i="2"/>
  <c r="AB8832" i="2"/>
  <c r="AA8832" i="2"/>
  <c r="Z8832" i="2"/>
  <c r="Y8832" i="2"/>
  <c r="X8832" i="2"/>
  <c r="W8832" i="2"/>
  <c r="V8832" i="2"/>
  <c r="AB8831" i="2"/>
  <c r="AA8831" i="2"/>
  <c r="Z8831" i="2"/>
  <c r="Y8831" i="2"/>
  <c r="X8831" i="2"/>
  <c r="W8831" i="2"/>
  <c r="V8831" i="2"/>
  <c r="AB8830" i="2"/>
  <c r="AA8830" i="2"/>
  <c r="Z8830" i="2"/>
  <c r="Y8830" i="2"/>
  <c r="X8830" i="2"/>
  <c r="W8830" i="2"/>
  <c r="V8830" i="2"/>
  <c r="AB8829" i="2"/>
  <c r="AA8829" i="2"/>
  <c r="Z8829" i="2"/>
  <c r="Y8829" i="2"/>
  <c r="X8829" i="2"/>
  <c r="W8829" i="2"/>
  <c r="V8829" i="2"/>
  <c r="AB8828" i="2"/>
  <c r="AA8828" i="2"/>
  <c r="Z8828" i="2"/>
  <c r="Y8828" i="2"/>
  <c r="X8828" i="2"/>
  <c r="W8828" i="2"/>
  <c r="V8828" i="2"/>
  <c r="AB8827" i="2"/>
  <c r="AA8827" i="2"/>
  <c r="Z8827" i="2"/>
  <c r="Y8827" i="2"/>
  <c r="X8827" i="2"/>
  <c r="W8827" i="2"/>
  <c r="V8827" i="2"/>
  <c r="AB8826" i="2"/>
  <c r="AA8826" i="2"/>
  <c r="Z8826" i="2"/>
  <c r="Y8826" i="2"/>
  <c r="X8826" i="2"/>
  <c r="W8826" i="2"/>
  <c r="V8826" i="2"/>
  <c r="AB8825" i="2"/>
  <c r="AA8825" i="2"/>
  <c r="Z8825" i="2"/>
  <c r="Y8825" i="2"/>
  <c r="X8825" i="2"/>
  <c r="W8825" i="2"/>
  <c r="V8825" i="2"/>
  <c r="AB8824" i="2"/>
  <c r="AA8824" i="2"/>
  <c r="Z8824" i="2"/>
  <c r="Y8824" i="2"/>
  <c r="X8824" i="2"/>
  <c r="W8824" i="2"/>
  <c r="V8824" i="2"/>
  <c r="AB8823" i="2"/>
  <c r="AA8823" i="2"/>
  <c r="Z8823" i="2"/>
  <c r="Y8823" i="2"/>
  <c r="X8823" i="2"/>
  <c r="W8823" i="2"/>
  <c r="V8823" i="2"/>
  <c r="AB8822" i="2"/>
  <c r="AA8822" i="2"/>
  <c r="Z8822" i="2"/>
  <c r="Y8822" i="2"/>
  <c r="X8822" i="2"/>
  <c r="W8822" i="2"/>
  <c r="V8822" i="2"/>
  <c r="AB8821" i="2"/>
  <c r="AA8821" i="2"/>
  <c r="Z8821" i="2"/>
  <c r="Y8821" i="2"/>
  <c r="X8821" i="2"/>
  <c r="W8821" i="2"/>
  <c r="V8821" i="2"/>
  <c r="AB8820" i="2"/>
  <c r="AA8820" i="2"/>
  <c r="Z8820" i="2"/>
  <c r="Y8820" i="2"/>
  <c r="X8820" i="2"/>
  <c r="W8820" i="2"/>
  <c r="V8820" i="2"/>
  <c r="AB8819" i="2"/>
  <c r="AA8819" i="2"/>
  <c r="Z8819" i="2"/>
  <c r="Y8819" i="2"/>
  <c r="X8819" i="2"/>
  <c r="W8819" i="2"/>
  <c r="V8819" i="2"/>
  <c r="AB8818" i="2"/>
  <c r="AA8818" i="2"/>
  <c r="Z8818" i="2"/>
  <c r="Y8818" i="2"/>
  <c r="X8818" i="2"/>
  <c r="W8818" i="2"/>
  <c r="V8818" i="2"/>
  <c r="AB8817" i="2"/>
  <c r="AA8817" i="2"/>
  <c r="Z8817" i="2"/>
  <c r="Y8817" i="2"/>
  <c r="X8817" i="2"/>
  <c r="W8817" i="2"/>
  <c r="V8817" i="2"/>
  <c r="AB8816" i="2"/>
  <c r="AA8816" i="2"/>
  <c r="Z8816" i="2"/>
  <c r="Y8816" i="2"/>
  <c r="X8816" i="2"/>
  <c r="W8816" i="2"/>
  <c r="V8816" i="2"/>
  <c r="AB8815" i="2"/>
  <c r="AA8815" i="2"/>
  <c r="Z8815" i="2"/>
  <c r="Y8815" i="2"/>
  <c r="X8815" i="2"/>
  <c r="W8815" i="2"/>
  <c r="V8815" i="2"/>
  <c r="AB8814" i="2"/>
  <c r="AA8814" i="2"/>
  <c r="Z8814" i="2"/>
  <c r="Y8814" i="2"/>
  <c r="X8814" i="2"/>
  <c r="W8814" i="2"/>
  <c r="V8814" i="2"/>
  <c r="AB8813" i="2"/>
  <c r="AA8813" i="2"/>
  <c r="Z8813" i="2"/>
  <c r="Y8813" i="2"/>
  <c r="X8813" i="2"/>
  <c r="W8813" i="2"/>
  <c r="V8813" i="2"/>
  <c r="AB8812" i="2"/>
  <c r="AA8812" i="2"/>
  <c r="Z8812" i="2"/>
  <c r="Y8812" i="2"/>
  <c r="X8812" i="2"/>
  <c r="W8812" i="2"/>
  <c r="V8812" i="2"/>
  <c r="AB8811" i="2"/>
  <c r="AA8811" i="2"/>
  <c r="Z8811" i="2"/>
  <c r="Y8811" i="2"/>
  <c r="X8811" i="2"/>
  <c r="W8811" i="2"/>
  <c r="V8811" i="2"/>
  <c r="AB8810" i="2"/>
  <c r="AA8810" i="2"/>
  <c r="Z8810" i="2"/>
  <c r="Y8810" i="2"/>
  <c r="X8810" i="2"/>
  <c r="W8810" i="2"/>
  <c r="V8810" i="2"/>
  <c r="AB8809" i="2"/>
  <c r="AA8809" i="2"/>
  <c r="Z8809" i="2"/>
  <c r="Y8809" i="2"/>
  <c r="X8809" i="2"/>
  <c r="W8809" i="2"/>
  <c r="V8809" i="2"/>
  <c r="AB8808" i="2"/>
  <c r="AA8808" i="2"/>
  <c r="Z8808" i="2"/>
  <c r="Y8808" i="2"/>
  <c r="X8808" i="2"/>
  <c r="W8808" i="2"/>
  <c r="V8808" i="2"/>
  <c r="AB8807" i="2"/>
  <c r="AA8807" i="2"/>
  <c r="Z8807" i="2"/>
  <c r="Y8807" i="2"/>
  <c r="X8807" i="2"/>
  <c r="W8807" i="2"/>
  <c r="V8807" i="2"/>
  <c r="AB8806" i="2"/>
  <c r="AA8806" i="2"/>
  <c r="Z8806" i="2"/>
  <c r="Y8806" i="2"/>
  <c r="X8806" i="2"/>
  <c r="W8806" i="2"/>
  <c r="V8806" i="2"/>
  <c r="AB8805" i="2"/>
  <c r="AA8805" i="2"/>
  <c r="Z8805" i="2"/>
  <c r="Y8805" i="2"/>
  <c r="X8805" i="2"/>
  <c r="W8805" i="2"/>
  <c r="V8805" i="2"/>
  <c r="AB8804" i="2"/>
  <c r="AA8804" i="2"/>
  <c r="Z8804" i="2"/>
  <c r="Y8804" i="2"/>
  <c r="X8804" i="2"/>
  <c r="W8804" i="2"/>
  <c r="V8804" i="2"/>
  <c r="AB8803" i="2"/>
  <c r="AA8803" i="2"/>
  <c r="Z8803" i="2"/>
  <c r="Y8803" i="2"/>
  <c r="X8803" i="2"/>
  <c r="W8803" i="2"/>
  <c r="V8803" i="2"/>
  <c r="AB8802" i="2"/>
  <c r="AA8802" i="2"/>
  <c r="Z8802" i="2"/>
  <c r="Y8802" i="2"/>
  <c r="X8802" i="2"/>
  <c r="W8802" i="2"/>
  <c r="V8802" i="2"/>
  <c r="AB8801" i="2"/>
  <c r="AA8801" i="2"/>
  <c r="Z8801" i="2"/>
  <c r="Y8801" i="2"/>
  <c r="X8801" i="2"/>
  <c r="W8801" i="2"/>
  <c r="V8801" i="2"/>
  <c r="AB8800" i="2"/>
  <c r="AA8800" i="2"/>
  <c r="Z8800" i="2"/>
  <c r="Y8800" i="2"/>
  <c r="X8800" i="2"/>
  <c r="W8800" i="2"/>
  <c r="V8800" i="2"/>
  <c r="AB8799" i="2"/>
  <c r="AA8799" i="2"/>
  <c r="Z8799" i="2"/>
  <c r="Y8799" i="2"/>
  <c r="X8799" i="2"/>
  <c r="W8799" i="2"/>
  <c r="V8799" i="2"/>
  <c r="AB8798" i="2"/>
  <c r="AA8798" i="2"/>
  <c r="Z8798" i="2"/>
  <c r="Y8798" i="2"/>
  <c r="X8798" i="2"/>
  <c r="W8798" i="2"/>
  <c r="V8798" i="2"/>
  <c r="AB8797" i="2"/>
  <c r="AA8797" i="2"/>
  <c r="Z8797" i="2"/>
  <c r="Y8797" i="2"/>
  <c r="X8797" i="2"/>
  <c r="W8797" i="2"/>
  <c r="V8797" i="2"/>
  <c r="AB8796" i="2"/>
  <c r="AA8796" i="2"/>
  <c r="Z8796" i="2"/>
  <c r="Y8796" i="2"/>
  <c r="X8796" i="2"/>
  <c r="W8796" i="2"/>
  <c r="V8796" i="2"/>
  <c r="AB8795" i="2"/>
  <c r="AA8795" i="2"/>
  <c r="Z8795" i="2"/>
  <c r="Y8795" i="2"/>
  <c r="X8795" i="2"/>
  <c r="W8795" i="2"/>
  <c r="V8795" i="2"/>
  <c r="AB8794" i="2"/>
  <c r="AA8794" i="2"/>
  <c r="Z8794" i="2"/>
  <c r="Y8794" i="2"/>
  <c r="X8794" i="2"/>
  <c r="W8794" i="2"/>
  <c r="V8794" i="2"/>
  <c r="AB8793" i="2"/>
  <c r="AA8793" i="2"/>
  <c r="Z8793" i="2"/>
  <c r="Y8793" i="2"/>
  <c r="X8793" i="2"/>
  <c r="W8793" i="2"/>
  <c r="V8793" i="2"/>
  <c r="AB8792" i="2"/>
  <c r="AA8792" i="2"/>
  <c r="Z8792" i="2"/>
  <c r="Y8792" i="2"/>
  <c r="X8792" i="2"/>
  <c r="W8792" i="2"/>
  <c r="V8792" i="2"/>
  <c r="AB8791" i="2"/>
  <c r="AA8791" i="2"/>
  <c r="Z8791" i="2"/>
  <c r="Y8791" i="2"/>
  <c r="X8791" i="2"/>
  <c r="W8791" i="2"/>
  <c r="V8791" i="2"/>
  <c r="AB8790" i="2"/>
  <c r="AA8790" i="2"/>
  <c r="Z8790" i="2"/>
  <c r="Y8790" i="2"/>
  <c r="X8790" i="2"/>
  <c r="W8790" i="2"/>
  <c r="V8790" i="2"/>
  <c r="AB8789" i="2"/>
  <c r="AA8789" i="2"/>
  <c r="Z8789" i="2"/>
  <c r="Y8789" i="2"/>
  <c r="X8789" i="2"/>
  <c r="W8789" i="2"/>
  <c r="V8789" i="2"/>
  <c r="AB8788" i="2"/>
  <c r="AA8788" i="2"/>
  <c r="Z8788" i="2"/>
  <c r="Y8788" i="2"/>
  <c r="X8788" i="2"/>
  <c r="W8788" i="2"/>
  <c r="V8788" i="2"/>
  <c r="AB8787" i="2"/>
  <c r="AA8787" i="2"/>
  <c r="Z8787" i="2"/>
  <c r="Y8787" i="2"/>
  <c r="X8787" i="2"/>
  <c r="W8787" i="2"/>
  <c r="V8787" i="2"/>
  <c r="AB8786" i="2"/>
  <c r="AA8786" i="2"/>
  <c r="Z8786" i="2"/>
  <c r="Y8786" i="2"/>
  <c r="X8786" i="2"/>
  <c r="W8786" i="2"/>
  <c r="V8786" i="2"/>
  <c r="AB8785" i="2"/>
  <c r="AA8785" i="2"/>
  <c r="Z8785" i="2"/>
  <c r="Y8785" i="2"/>
  <c r="X8785" i="2"/>
  <c r="W8785" i="2"/>
  <c r="V8785" i="2"/>
  <c r="AB8784" i="2"/>
  <c r="AA8784" i="2"/>
  <c r="Z8784" i="2"/>
  <c r="Y8784" i="2"/>
  <c r="X8784" i="2"/>
  <c r="W8784" i="2"/>
  <c r="V8784" i="2"/>
  <c r="AB8783" i="2"/>
  <c r="AA8783" i="2"/>
  <c r="Z8783" i="2"/>
  <c r="Y8783" i="2"/>
  <c r="X8783" i="2"/>
  <c r="W8783" i="2"/>
  <c r="V8783" i="2"/>
  <c r="AB8782" i="2"/>
  <c r="AA8782" i="2"/>
  <c r="Z8782" i="2"/>
  <c r="Y8782" i="2"/>
  <c r="X8782" i="2"/>
  <c r="W8782" i="2"/>
  <c r="V8782" i="2"/>
  <c r="AB8781" i="2"/>
  <c r="AA8781" i="2"/>
  <c r="Z8781" i="2"/>
  <c r="Y8781" i="2"/>
  <c r="X8781" i="2"/>
  <c r="W8781" i="2"/>
  <c r="V8781" i="2"/>
  <c r="AB8780" i="2"/>
  <c r="AA8780" i="2"/>
  <c r="Z8780" i="2"/>
  <c r="Y8780" i="2"/>
  <c r="X8780" i="2"/>
  <c r="W8780" i="2"/>
  <c r="V8780" i="2"/>
  <c r="AB8779" i="2"/>
  <c r="AA8779" i="2"/>
  <c r="Z8779" i="2"/>
  <c r="Y8779" i="2"/>
  <c r="X8779" i="2"/>
  <c r="W8779" i="2"/>
  <c r="V8779" i="2"/>
  <c r="AB8778" i="2"/>
  <c r="AA8778" i="2"/>
  <c r="Z8778" i="2"/>
  <c r="Y8778" i="2"/>
  <c r="X8778" i="2"/>
  <c r="W8778" i="2"/>
  <c r="V8778" i="2"/>
  <c r="AB8777" i="2"/>
  <c r="AA8777" i="2"/>
  <c r="Z8777" i="2"/>
  <c r="Y8777" i="2"/>
  <c r="X8777" i="2"/>
  <c r="W8777" i="2"/>
  <c r="V8777" i="2"/>
  <c r="AB8776" i="2"/>
  <c r="AA8776" i="2"/>
  <c r="Z8776" i="2"/>
  <c r="Y8776" i="2"/>
  <c r="X8776" i="2"/>
  <c r="W8776" i="2"/>
  <c r="V8776" i="2"/>
  <c r="AB8775" i="2"/>
  <c r="AA8775" i="2"/>
  <c r="Z8775" i="2"/>
  <c r="Y8775" i="2"/>
  <c r="X8775" i="2"/>
  <c r="W8775" i="2"/>
  <c r="V8775" i="2"/>
  <c r="AB8774" i="2"/>
  <c r="AA8774" i="2"/>
  <c r="Z8774" i="2"/>
  <c r="Y8774" i="2"/>
  <c r="X8774" i="2"/>
  <c r="W8774" i="2"/>
  <c r="V8774" i="2"/>
  <c r="AB8773" i="2"/>
  <c r="AA8773" i="2"/>
  <c r="Z8773" i="2"/>
  <c r="Y8773" i="2"/>
  <c r="X8773" i="2"/>
  <c r="W8773" i="2"/>
  <c r="V8773" i="2"/>
  <c r="AB8772" i="2"/>
  <c r="AA8772" i="2"/>
  <c r="Z8772" i="2"/>
  <c r="Y8772" i="2"/>
  <c r="X8772" i="2"/>
  <c r="W8772" i="2"/>
  <c r="V8772" i="2"/>
  <c r="AB8771" i="2"/>
  <c r="AA8771" i="2"/>
  <c r="Z8771" i="2"/>
  <c r="Y8771" i="2"/>
  <c r="X8771" i="2"/>
  <c r="W8771" i="2"/>
  <c r="V8771" i="2"/>
  <c r="AB8770" i="2"/>
  <c r="AA8770" i="2"/>
  <c r="Z8770" i="2"/>
  <c r="Y8770" i="2"/>
  <c r="X8770" i="2"/>
  <c r="W8770" i="2"/>
  <c r="V8770" i="2"/>
  <c r="AB8769" i="2"/>
  <c r="AA8769" i="2"/>
  <c r="Z8769" i="2"/>
  <c r="Y8769" i="2"/>
  <c r="X8769" i="2"/>
  <c r="W8769" i="2"/>
  <c r="V8769" i="2"/>
  <c r="AB8768" i="2"/>
  <c r="AA8768" i="2"/>
  <c r="Z8768" i="2"/>
  <c r="Y8768" i="2"/>
  <c r="X8768" i="2"/>
  <c r="W8768" i="2"/>
  <c r="V8768" i="2"/>
  <c r="AB8767" i="2"/>
  <c r="AA8767" i="2"/>
  <c r="Z8767" i="2"/>
  <c r="Y8767" i="2"/>
  <c r="X8767" i="2"/>
  <c r="W8767" i="2"/>
  <c r="V8767" i="2"/>
  <c r="AB8766" i="2"/>
  <c r="AA8766" i="2"/>
  <c r="Z8766" i="2"/>
  <c r="Y8766" i="2"/>
  <c r="X8766" i="2"/>
  <c r="W8766" i="2"/>
  <c r="V8766" i="2"/>
  <c r="AB8765" i="2"/>
  <c r="AA8765" i="2"/>
  <c r="Z8765" i="2"/>
  <c r="Y8765" i="2"/>
  <c r="X8765" i="2"/>
  <c r="W8765" i="2"/>
  <c r="V8765" i="2"/>
  <c r="AB8764" i="2"/>
  <c r="AA8764" i="2"/>
  <c r="Z8764" i="2"/>
  <c r="Y8764" i="2"/>
  <c r="X8764" i="2"/>
  <c r="W8764" i="2"/>
  <c r="V8764" i="2"/>
  <c r="AB8763" i="2"/>
  <c r="AA8763" i="2"/>
  <c r="Z8763" i="2"/>
  <c r="Y8763" i="2"/>
  <c r="X8763" i="2"/>
  <c r="W8763" i="2"/>
  <c r="V8763" i="2"/>
  <c r="AB8762" i="2"/>
  <c r="AA8762" i="2"/>
  <c r="Z8762" i="2"/>
  <c r="Y8762" i="2"/>
  <c r="X8762" i="2"/>
  <c r="W8762" i="2"/>
  <c r="V8762" i="2"/>
  <c r="AB8761" i="2"/>
  <c r="AA8761" i="2"/>
  <c r="Z8761" i="2"/>
  <c r="Y8761" i="2"/>
  <c r="X8761" i="2"/>
  <c r="W8761" i="2"/>
  <c r="V8761" i="2"/>
  <c r="AB8760" i="2"/>
  <c r="AA8760" i="2"/>
  <c r="Z8760" i="2"/>
  <c r="Y8760" i="2"/>
  <c r="X8760" i="2"/>
  <c r="W8760" i="2"/>
  <c r="V8760" i="2"/>
  <c r="AB8759" i="2"/>
  <c r="AA8759" i="2"/>
  <c r="Z8759" i="2"/>
  <c r="Y8759" i="2"/>
  <c r="X8759" i="2"/>
  <c r="W8759" i="2"/>
  <c r="V8759" i="2"/>
  <c r="AB8758" i="2"/>
  <c r="AA8758" i="2"/>
  <c r="Z8758" i="2"/>
  <c r="Y8758" i="2"/>
  <c r="X8758" i="2"/>
  <c r="W8758" i="2"/>
  <c r="V8758" i="2"/>
  <c r="AB8757" i="2"/>
  <c r="AA8757" i="2"/>
  <c r="Z8757" i="2"/>
  <c r="Y8757" i="2"/>
  <c r="X8757" i="2"/>
  <c r="W8757" i="2"/>
  <c r="V8757" i="2"/>
  <c r="AB8756" i="2"/>
  <c r="AA8756" i="2"/>
  <c r="Z8756" i="2"/>
  <c r="Y8756" i="2"/>
  <c r="X8756" i="2"/>
  <c r="W8756" i="2"/>
  <c r="V8756" i="2"/>
  <c r="AB8755" i="2"/>
  <c r="AA8755" i="2"/>
  <c r="Z8755" i="2"/>
  <c r="Y8755" i="2"/>
  <c r="X8755" i="2"/>
  <c r="W8755" i="2"/>
  <c r="V8755" i="2"/>
  <c r="AB8754" i="2"/>
  <c r="AA8754" i="2"/>
  <c r="Z8754" i="2"/>
  <c r="Y8754" i="2"/>
  <c r="X8754" i="2"/>
  <c r="W8754" i="2"/>
  <c r="V8754" i="2"/>
  <c r="AB8753" i="2"/>
  <c r="AA8753" i="2"/>
  <c r="Z8753" i="2"/>
  <c r="Y8753" i="2"/>
  <c r="X8753" i="2"/>
  <c r="W8753" i="2"/>
  <c r="V8753" i="2"/>
  <c r="AB8752" i="2"/>
  <c r="AA8752" i="2"/>
  <c r="Z8752" i="2"/>
  <c r="Y8752" i="2"/>
  <c r="X8752" i="2"/>
  <c r="W8752" i="2"/>
  <c r="V8752" i="2"/>
  <c r="AB8751" i="2"/>
  <c r="AA8751" i="2"/>
  <c r="Z8751" i="2"/>
  <c r="Y8751" i="2"/>
  <c r="X8751" i="2"/>
  <c r="W8751" i="2"/>
  <c r="V8751" i="2"/>
  <c r="AB8750" i="2"/>
  <c r="AA8750" i="2"/>
  <c r="Z8750" i="2"/>
  <c r="Y8750" i="2"/>
  <c r="X8750" i="2"/>
  <c r="W8750" i="2"/>
  <c r="V8750" i="2"/>
  <c r="AB8749" i="2"/>
  <c r="AA8749" i="2"/>
  <c r="Z8749" i="2"/>
  <c r="Y8749" i="2"/>
  <c r="X8749" i="2"/>
  <c r="W8749" i="2"/>
  <c r="V8749" i="2"/>
  <c r="AB8748" i="2"/>
  <c r="AA8748" i="2"/>
  <c r="Z8748" i="2"/>
  <c r="Y8748" i="2"/>
  <c r="X8748" i="2"/>
  <c r="W8748" i="2"/>
  <c r="V8748" i="2"/>
  <c r="AB8747" i="2"/>
  <c r="AA8747" i="2"/>
  <c r="Z8747" i="2"/>
  <c r="Y8747" i="2"/>
  <c r="X8747" i="2"/>
  <c r="W8747" i="2"/>
  <c r="V8747" i="2"/>
  <c r="AB8746" i="2"/>
  <c r="AA8746" i="2"/>
  <c r="Z8746" i="2"/>
  <c r="Y8746" i="2"/>
  <c r="X8746" i="2"/>
  <c r="W8746" i="2"/>
  <c r="V8746" i="2"/>
  <c r="AB8745" i="2"/>
  <c r="AA8745" i="2"/>
  <c r="Z8745" i="2"/>
  <c r="Y8745" i="2"/>
  <c r="X8745" i="2"/>
  <c r="W8745" i="2"/>
  <c r="V8745" i="2"/>
  <c r="AB8744" i="2"/>
  <c r="AA8744" i="2"/>
  <c r="Z8744" i="2"/>
  <c r="Y8744" i="2"/>
  <c r="X8744" i="2"/>
  <c r="W8744" i="2"/>
  <c r="V8744" i="2"/>
  <c r="AB8743" i="2"/>
  <c r="AA8743" i="2"/>
  <c r="Z8743" i="2"/>
  <c r="Y8743" i="2"/>
  <c r="X8743" i="2"/>
  <c r="W8743" i="2"/>
  <c r="V8743" i="2"/>
  <c r="AB8742" i="2"/>
  <c r="AA8742" i="2"/>
  <c r="Z8742" i="2"/>
  <c r="Y8742" i="2"/>
  <c r="X8742" i="2"/>
  <c r="W8742" i="2"/>
  <c r="V8742" i="2"/>
  <c r="AB8741" i="2"/>
  <c r="AA8741" i="2"/>
  <c r="Z8741" i="2"/>
  <c r="Y8741" i="2"/>
  <c r="X8741" i="2"/>
  <c r="W8741" i="2"/>
  <c r="V8741" i="2"/>
  <c r="AB8740" i="2"/>
  <c r="AA8740" i="2"/>
  <c r="Z8740" i="2"/>
  <c r="Y8740" i="2"/>
  <c r="X8740" i="2"/>
  <c r="W8740" i="2"/>
  <c r="V8740" i="2"/>
  <c r="AB8739" i="2"/>
  <c r="AA8739" i="2"/>
  <c r="Z8739" i="2"/>
  <c r="Y8739" i="2"/>
  <c r="X8739" i="2"/>
  <c r="W8739" i="2"/>
  <c r="V8739" i="2"/>
  <c r="AB8738" i="2"/>
  <c r="AA8738" i="2"/>
  <c r="Z8738" i="2"/>
  <c r="Y8738" i="2"/>
  <c r="X8738" i="2"/>
  <c r="W8738" i="2"/>
  <c r="V8738" i="2"/>
  <c r="AB8737" i="2"/>
  <c r="AA8737" i="2"/>
  <c r="Z8737" i="2"/>
  <c r="Y8737" i="2"/>
  <c r="X8737" i="2"/>
  <c r="W8737" i="2"/>
  <c r="V8737" i="2"/>
  <c r="AB8736" i="2"/>
  <c r="AA8736" i="2"/>
  <c r="Z8736" i="2"/>
  <c r="Y8736" i="2"/>
  <c r="X8736" i="2"/>
  <c r="W8736" i="2"/>
  <c r="V8736" i="2"/>
  <c r="AB8735" i="2"/>
  <c r="AA8735" i="2"/>
  <c r="Z8735" i="2"/>
  <c r="Y8735" i="2"/>
  <c r="X8735" i="2"/>
  <c r="W8735" i="2"/>
  <c r="V8735" i="2"/>
  <c r="AB8734" i="2"/>
  <c r="AA8734" i="2"/>
  <c r="Z8734" i="2"/>
  <c r="Y8734" i="2"/>
  <c r="X8734" i="2"/>
  <c r="W8734" i="2"/>
  <c r="V8734" i="2"/>
  <c r="AB8733" i="2"/>
  <c r="AA8733" i="2"/>
  <c r="Z8733" i="2"/>
  <c r="Y8733" i="2"/>
  <c r="X8733" i="2"/>
  <c r="W8733" i="2"/>
  <c r="V8733" i="2"/>
  <c r="AB8732" i="2"/>
  <c r="AA8732" i="2"/>
  <c r="Z8732" i="2"/>
  <c r="Y8732" i="2"/>
  <c r="X8732" i="2"/>
  <c r="W8732" i="2"/>
  <c r="V8732" i="2"/>
  <c r="AB8731" i="2"/>
  <c r="AA8731" i="2"/>
  <c r="Z8731" i="2"/>
  <c r="Y8731" i="2"/>
  <c r="X8731" i="2"/>
  <c r="W8731" i="2"/>
  <c r="V8731" i="2"/>
  <c r="AB8730" i="2"/>
  <c r="AA8730" i="2"/>
  <c r="Z8730" i="2"/>
  <c r="Y8730" i="2"/>
  <c r="X8730" i="2"/>
  <c r="W8730" i="2"/>
  <c r="V8730" i="2"/>
  <c r="AB8729" i="2"/>
  <c r="AA8729" i="2"/>
  <c r="Z8729" i="2"/>
  <c r="Y8729" i="2"/>
  <c r="X8729" i="2"/>
  <c r="W8729" i="2"/>
  <c r="V8729" i="2"/>
  <c r="AB8728" i="2"/>
  <c r="AA8728" i="2"/>
  <c r="Z8728" i="2"/>
  <c r="Y8728" i="2"/>
  <c r="X8728" i="2"/>
  <c r="W8728" i="2"/>
  <c r="V8728" i="2"/>
  <c r="AB8727" i="2"/>
  <c r="AA8727" i="2"/>
  <c r="Z8727" i="2"/>
  <c r="Y8727" i="2"/>
  <c r="X8727" i="2"/>
  <c r="W8727" i="2"/>
  <c r="V8727" i="2"/>
  <c r="AB8726" i="2"/>
  <c r="AA8726" i="2"/>
  <c r="Z8726" i="2"/>
  <c r="Y8726" i="2"/>
  <c r="X8726" i="2"/>
  <c r="W8726" i="2"/>
  <c r="V8726" i="2"/>
  <c r="AB8725" i="2"/>
  <c r="AA8725" i="2"/>
  <c r="Z8725" i="2"/>
  <c r="Y8725" i="2"/>
  <c r="X8725" i="2"/>
  <c r="W8725" i="2"/>
  <c r="V8725" i="2"/>
  <c r="AB8724" i="2"/>
  <c r="AA8724" i="2"/>
  <c r="Z8724" i="2"/>
  <c r="Y8724" i="2"/>
  <c r="X8724" i="2"/>
  <c r="W8724" i="2"/>
  <c r="V8724" i="2"/>
  <c r="AB8723" i="2"/>
  <c r="AA8723" i="2"/>
  <c r="Z8723" i="2"/>
  <c r="Y8723" i="2"/>
  <c r="X8723" i="2"/>
  <c r="W8723" i="2"/>
  <c r="V8723" i="2"/>
  <c r="AB8722" i="2"/>
  <c r="AA8722" i="2"/>
  <c r="Z8722" i="2"/>
  <c r="Y8722" i="2"/>
  <c r="X8722" i="2"/>
  <c r="W8722" i="2"/>
  <c r="V8722" i="2"/>
  <c r="AB8721" i="2"/>
  <c r="AA8721" i="2"/>
  <c r="Z8721" i="2"/>
  <c r="Y8721" i="2"/>
  <c r="X8721" i="2"/>
  <c r="W8721" i="2"/>
  <c r="V8721" i="2"/>
  <c r="AB8720" i="2"/>
  <c r="AA8720" i="2"/>
  <c r="Z8720" i="2"/>
  <c r="Y8720" i="2"/>
  <c r="X8720" i="2"/>
  <c r="W8720" i="2"/>
  <c r="V8720" i="2"/>
  <c r="AB8719" i="2"/>
  <c r="AA8719" i="2"/>
  <c r="Z8719" i="2"/>
  <c r="Y8719" i="2"/>
  <c r="X8719" i="2"/>
  <c r="W8719" i="2"/>
  <c r="V8719" i="2"/>
  <c r="AB8718" i="2"/>
  <c r="AA8718" i="2"/>
  <c r="Z8718" i="2"/>
  <c r="Y8718" i="2"/>
  <c r="X8718" i="2"/>
  <c r="W8718" i="2"/>
  <c r="V8718" i="2"/>
  <c r="AB8717" i="2"/>
  <c r="AA8717" i="2"/>
  <c r="Z8717" i="2"/>
  <c r="Y8717" i="2"/>
  <c r="X8717" i="2"/>
  <c r="W8717" i="2"/>
  <c r="V8717" i="2"/>
  <c r="AB8716" i="2"/>
  <c r="AA8716" i="2"/>
  <c r="Z8716" i="2"/>
  <c r="Y8716" i="2"/>
  <c r="X8716" i="2"/>
  <c r="W8716" i="2"/>
  <c r="V8716" i="2"/>
  <c r="AB8715" i="2"/>
  <c r="AA8715" i="2"/>
  <c r="Z8715" i="2"/>
  <c r="Y8715" i="2"/>
  <c r="X8715" i="2"/>
  <c r="W8715" i="2"/>
  <c r="V8715" i="2"/>
  <c r="AB8714" i="2"/>
  <c r="AA8714" i="2"/>
  <c r="Z8714" i="2"/>
  <c r="Y8714" i="2"/>
  <c r="X8714" i="2"/>
  <c r="W8714" i="2"/>
  <c r="V8714" i="2"/>
  <c r="AB8713" i="2"/>
  <c r="AA8713" i="2"/>
  <c r="Z8713" i="2"/>
  <c r="Y8713" i="2"/>
  <c r="X8713" i="2"/>
  <c r="W8713" i="2"/>
  <c r="V8713" i="2"/>
  <c r="AB8712" i="2"/>
  <c r="AA8712" i="2"/>
  <c r="Z8712" i="2"/>
  <c r="Y8712" i="2"/>
  <c r="X8712" i="2"/>
  <c r="W8712" i="2"/>
  <c r="V8712" i="2"/>
  <c r="AB8711" i="2"/>
  <c r="AA8711" i="2"/>
  <c r="Z8711" i="2"/>
  <c r="Y8711" i="2"/>
  <c r="X8711" i="2"/>
  <c r="W8711" i="2"/>
  <c r="V8711" i="2"/>
  <c r="AB8710" i="2"/>
  <c r="AA8710" i="2"/>
  <c r="Z8710" i="2"/>
  <c r="Y8710" i="2"/>
  <c r="X8710" i="2"/>
  <c r="W8710" i="2"/>
  <c r="V8710" i="2"/>
  <c r="AB8709" i="2"/>
  <c r="AA8709" i="2"/>
  <c r="Z8709" i="2"/>
  <c r="Y8709" i="2"/>
  <c r="X8709" i="2"/>
  <c r="W8709" i="2"/>
  <c r="V8709" i="2"/>
  <c r="AB8708" i="2"/>
  <c r="AA8708" i="2"/>
  <c r="Z8708" i="2"/>
  <c r="Y8708" i="2"/>
  <c r="X8708" i="2"/>
  <c r="W8708" i="2"/>
  <c r="V8708" i="2"/>
  <c r="AB8707" i="2"/>
  <c r="AA8707" i="2"/>
  <c r="Z8707" i="2"/>
  <c r="Y8707" i="2"/>
  <c r="X8707" i="2"/>
  <c r="W8707" i="2"/>
  <c r="V8707" i="2"/>
  <c r="AB8706" i="2"/>
  <c r="AA8706" i="2"/>
  <c r="Z8706" i="2"/>
  <c r="Y8706" i="2"/>
  <c r="X8706" i="2"/>
  <c r="W8706" i="2"/>
  <c r="V8706" i="2"/>
  <c r="AB8705" i="2"/>
  <c r="AA8705" i="2"/>
  <c r="Z8705" i="2"/>
  <c r="Y8705" i="2"/>
  <c r="X8705" i="2"/>
  <c r="W8705" i="2"/>
  <c r="V8705" i="2"/>
  <c r="AB8704" i="2"/>
  <c r="AA8704" i="2"/>
  <c r="Z8704" i="2"/>
  <c r="Y8704" i="2"/>
  <c r="X8704" i="2"/>
  <c r="W8704" i="2"/>
  <c r="V8704" i="2"/>
  <c r="AB8703" i="2"/>
  <c r="AA8703" i="2"/>
  <c r="Z8703" i="2"/>
  <c r="Y8703" i="2"/>
  <c r="X8703" i="2"/>
  <c r="W8703" i="2"/>
  <c r="V8703" i="2"/>
  <c r="AB8702" i="2"/>
  <c r="AA8702" i="2"/>
  <c r="Z8702" i="2"/>
  <c r="Y8702" i="2"/>
  <c r="X8702" i="2"/>
  <c r="W8702" i="2"/>
  <c r="V8702" i="2"/>
  <c r="AB8701" i="2"/>
  <c r="AA8701" i="2"/>
  <c r="Z8701" i="2"/>
  <c r="Y8701" i="2"/>
  <c r="X8701" i="2"/>
  <c r="W8701" i="2"/>
  <c r="V8701" i="2"/>
  <c r="AB8700" i="2"/>
  <c r="AA8700" i="2"/>
  <c r="Z8700" i="2"/>
  <c r="Y8700" i="2"/>
  <c r="X8700" i="2"/>
  <c r="W8700" i="2"/>
  <c r="V8700" i="2"/>
  <c r="AB8699" i="2"/>
  <c r="AA8699" i="2"/>
  <c r="Z8699" i="2"/>
  <c r="Y8699" i="2"/>
  <c r="X8699" i="2"/>
  <c r="W8699" i="2"/>
  <c r="V8699" i="2"/>
  <c r="AB8698" i="2"/>
  <c r="AA8698" i="2"/>
  <c r="Z8698" i="2"/>
  <c r="Y8698" i="2"/>
  <c r="X8698" i="2"/>
  <c r="W8698" i="2"/>
  <c r="V8698" i="2"/>
  <c r="AB8697" i="2"/>
  <c r="AA8697" i="2"/>
  <c r="Z8697" i="2"/>
  <c r="Y8697" i="2"/>
  <c r="X8697" i="2"/>
  <c r="W8697" i="2"/>
  <c r="V8697" i="2"/>
  <c r="AB8696" i="2"/>
  <c r="AA8696" i="2"/>
  <c r="Z8696" i="2"/>
  <c r="Y8696" i="2"/>
  <c r="X8696" i="2"/>
  <c r="W8696" i="2"/>
  <c r="V8696" i="2"/>
  <c r="AB8695" i="2"/>
  <c r="AA8695" i="2"/>
  <c r="Z8695" i="2"/>
  <c r="Y8695" i="2"/>
  <c r="X8695" i="2"/>
  <c r="W8695" i="2"/>
  <c r="V8695" i="2"/>
  <c r="AB8694" i="2"/>
  <c r="AA8694" i="2"/>
  <c r="Z8694" i="2"/>
  <c r="Y8694" i="2"/>
  <c r="X8694" i="2"/>
  <c r="W8694" i="2"/>
  <c r="V8694" i="2"/>
  <c r="AB8693" i="2"/>
  <c r="AA8693" i="2"/>
  <c r="Z8693" i="2"/>
  <c r="Y8693" i="2"/>
  <c r="X8693" i="2"/>
  <c r="W8693" i="2"/>
  <c r="V8693" i="2"/>
  <c r="AB8692" i="2"/>
  <c r="AA8692" i="2"/>
  <c r="Z8692" i="2"/>
  <c r="Y8692" i="2"/>
  <c r="X8692" i="2"/>
  <c r="W8692" i="2"/>
  <c r="V8692" i="2"/>
  <c r="AB8691" i="2"/>
  <c r="AA8691" i="2"/>
  <c r="Z8691" i="2"/>
  <c r="Y8691" i="2"/>
  <c r="X8691" i="2"/>
  <c r="W8691" i="2"/>
  <c r="V8691" i="2"/>
  <c r="AB8690" i="2"/>
  <c r="AA8690" i="2"/>
  <c r="Z8690" i="2"/>
  <c r="Y8690" i="2"/>
  <c r="X8690" i="2"/>
  <c r="W8690" i="2"/>
  <c r="V8690" i="2"/>
  <c r="AB8689" i="2"/>
  <c r="AA8689" i="2"/>
  <c r="Z8689" i="2"/>
  <c r="Y8689" i="2"/>
  <c r="X8689" i="2"/>
  <c r="W8689" i="2"/>
  <c r="V8689" i="2"/>
  <c r="AB8688" i="2"/>
  <c r="AA8688" i="2"/>
  <c r="Z8688" i="2"/>
  <c r="Y8688" i="2"/>
  <c r="X8688" i="2"/>
  <c r="W8688" i="2"/>
  <c r="V8688" i="2"/>
  <c r="AB8687" i="2"/>
  <c r="AA8687" i="2"/>
  <c r="Z8687" i="2"/>
  <c r="Y8687" i="2"/>
  <c r="X8687" i="2"/>
  <c r="W8687" i="2"/>
  <c r="V8687" i="2"/>
  <c r="AB8686" i="2"/>
  <c r="AA8686" i="2"/>
  <c r="Z8686" i="2"/>
  <c r="Y8686" i="2"/>
  <c r="X8686" i="2"/>
  <c r="W8686" i="2"/>
  <c r="V8686" i="2"/>
  <c r="AB8685" i="2"/>
  <c r="AA8685" i="2"/>
  <c r="Z8685" i="2"/>
  <c r="Y8685" i="2"/>
  <c r="X8685" i="2"/>
  <c r="W8685" i="2"/>
  <c r="V8685" i="2"/>
  <c r="AB8684" i="2"/>
  <c r="AA8684" i="2"/>
  <c r="Z8684" i="2"/>
  <c r="Y8684" i="2"/>
  <c r="X8684" i="2"/>
  <c r="W8684" i="2"/>
  <c r="V8684" i="2"/>
  <c r="AB8683" i="2"/>
  <c r="AA8683" i="2"/>
  <c r="Z8683" i="2"/>
  <c r="Y8683" i="2"/>
  <c r="X8683" i="2"/>
  <c r="W8683" i="2"/>
  <c r="V8683" i="2"/>
  <c r="AB8682" i="2"/>
  <c r="AA8682" i="2"/>
  <c r="Z8682" i="2"/>
  <c r="Y8682" i="2"/>
  <c r="X8682" i="2"/>
  <c r="W8682" i="2"/>
  <c r="V8682" i="2"/>
  <c r="AB8681" i="2"/>
  <c r="AA8681" i="2"/>
  <c r="Z8681" i="2"/>
  <c r="Y8681" i="2"/>
  <c r="X8681" i="2"/>
  <c r="W8681" i="2"/>
  <c r="V8681" i="2"/>
  <c r="AB8680" i="2"/>
  <c r="AA8680" i="2"/>
  <c r="Z8680" i="2"/>
  <c r="Y8680" i="2"/>
  <c r="X8680" i="2"/>
  <c r="W8680" i="2"/>
  <c r="V8680" i="2"/>
  <c r="AB8679" i="2"/>
  <c r="AA8679" i="2"/>
  <c r="Z8679" i="2"/>
  <c r="Y8679" i="2"/>
  <c r="X8679" i="2"/>
  <c r="W8679" i="2"/>
  <c r="V8679" i="2"/>
  <c r="AB8678" i="2"/>
  <c r="AA8678" i="2"/>
  <c r="Z8678" i="2"/>
  <c r="Y8678" i="2"/>
  <c r="X8678" i="2"/>
  <c r="W8678" i="2"/>
  <c r="V8678" i="2"/>
  <c r="AB8677" i="2"/>
  <c r="AA8677" i="2"/>
  <c r="Z8677" i="2"/>
  <c r="Y8677" i="2"/>
  <c r="X8677" i="2"/>
  <c r="W8677" i="2"/>
  <c r="V8677" i="2"/>
  <c r="AB8676" i="2"/>
  <c r="AA8676" i="2"/>
  <c r="Z8676" i="2"/>
  <c r="Y8676" i="2"/>
  <c r="X8676" i="2"/>
  <c r="W8676" i="2"/>
  <c r="V8676" i="2"/>
  <c r="AB8675" i="2"/>
  <c r="AA8675" i="2"/>
  <c r="Z8675" i="2"/>
  <c r="Y8675" i="2"/>
  <c r="X8675" i="2"/>
  <c r="W8675" i="2"/>
  <c r="V8675" i="2"/>
  <c r="AB8674" i="2"/>
  <c r="AA8674" i="2"/>
  <c r="Z8674" i="2"/>
  <c r="Y8674" i="2"/>
  <c r="X8674" i="2"/>
  <c r="W8674" i="2"/>
  <c r="V8674" i="2"/>
  <c r="AB8673" i="2"/>
  <c r="AA8673" i="2"/>
  <c r="Z8673" i="2"/>
  <c r="Y8673" i="2"/>
  <c r="X8673" i="2"/>
  <c r="W8673" i="2"/>
  <c r="V8673" i="2"/>
  <c r="AB8672" i="2"/>
  <c r="AA8672" i="2"/>
  <c r="Z8672" i="2"/>
  <c r="Y8672" i="2"/>
  <c r="X8672" i="2"/>
  <c r="W8672" i="2"/>
  <c r="V8672" i="2"/>
  <c r="AB8671" i="2"/>
  <c r="AA8671" i="2"/>
  <c r="Z8671" i="2"/>
  <c r="Y8671" i="2"/>
  <c r="X8671" i="2"/>
  <c r="W8671" i="2"/>
  <c r="V8671" i="2"/>
  <c r="AB8670" i="2"/>
  <c r="AA8670" i="2"/>
  <c r="Z8670" i="2"/>
  <c r="Y8670" i="2"/>
  <c r="X8670" i="2"/>
  <c r="W8670" i="2"/>
  <c r="V8670" i="2"/>
  <c r="AB8669" i="2"/>
  <c r="AA8669" i="2"/>
  <c r="Z8669" i="2"/>
  <c r="Y8669" i="2"/>
  <c r="X8669" i="2"/>
  <c r="W8669" i="2"/>
  <c r="V8669" i="2"/>
  <c r="AB8668" i="2"/>
  <c r="AA8668" i="2"/>
  <c r="D137" i="6" s="1"/>
  <c r="G137" i="6" s="1"/>
  <c r="Z8668" i="2"/>
  <c r="Y8668" i="2"/>
  <c r="X8668" i="2"/>
  <c r="W8668" i="2"/>
  <c r="V8668" i="2"/>
  <c r="AB8667" i="2"/>
  <c r="AA8667" i="2"/>
  <c r="Z8667" i="2"/>
  <c r="Y8667" i="2"/>
  <c r="X8667" i="2"/>
  <c r="W8667" i="2"/>
  <c r="V8667" i="2"/>
  <c r="AB8666" i="2"/>
  <c r="AA8666" i="2"/>
  <c r="Z8666" i="2"/>
  <c r="Y8666" i="2"/>
  <c r="X8666" i="2"/>
  <c r="W8666" i="2"/>
  <c r="V8666" i="2"/>
  <c r="AB8665" i="2"/>
  <c r="AA8665" i="2"/>
  <c r="Z8665" i="2"/>
  <c r="Y8665" i="2"/>
  <c r="X8665" i="2"/>
  <c r="W8665" i="2"/>
  <c r="V8665" i="2"/>
  <c r="AB8664" i="2"/>
  <c r="AA8664" i="2"/>
  <c r="Z8664" i="2"/>
  <c r="Y8664" i="2"/>
  <c r="X8664" i="2"/>
  <c r="W8664" i="2"/>
  <c r="V8664" i="2"/>
  <c r="AB8663" i="2"/>
  <c r="AA8663" i="2"/>
  <c r="Z8663" i="2"/>
  <c r="Y8663" i="2"/>
  <c r="X8663" i="2"/>
  <c r="W8663" i="2"/>
  <c r="V8663" i="2"/>
  <c r="AB8662" i="2"/>
  <c r="AA8662" i="2"/>
  <c r="Z8662" i="2"/>
  <c r="Y8662" i="2"/>
  <c r="X8662" i="2"/>
  <c r="W8662" i="2"/>
  <c r="V8662" i="2"/>
  <c r="AB8661" i="2"/>
  <c r="AA8661" i="2"/>
  <c r="Z8661" i="2"/>
  <c r="Y8661" i="2"/>
  <c r="X8661" i="2"/>
  <c r="W8661" i="2"/>
  <c r="V8661" i="2"/>
  <c r="AB8660" i="2"/>
  <c r="AA8660" i="2"/>
  <c r="Z8660" i="2"/>
  <c r="Y8660" i="2"/>
  <c r="X8660" i="2"/>
  <c r="W8660" i="2"/>
  <c r="V8660" i="2"/>
  <c r="AB8659" i="2"/>
  <c r="AA8659" i="2"/>
  <c r="Z8659" i="2"/>
  <c r="Y8659" i="2"/>
  <c r="X8659" i="2"/>
  <c r="W8659" i="2"/>
  <c r="V8659" i="2"/>
  <c r="AB8658" i="2"/>
  <c r="AA8658" i="2"/>
  <c r="Z8658" i="2"/>
  <c r="Y8658" i="2"/>
  <c r="X8658" i="2"/>
  <c r="W8658" i="2"/>
  <c r="V8658" i="2"/>
  <c r="AB8657" i="2"/>
  <c r="AA8657" i="2"/>
  <c r="Z8657" i="2"/>
  <c r="Y8657" i="2"/>
  <c r="X8657" i="2"/>
  <c r="W8657" i="2"/>
  <c r="V8657" i="2"/>
  <c r="AB8656" i="2"/>
  <c r="AA8656" i="2"/>
  <c r="Z8656" i="2"/>
  <c r="Y8656" i="2"/>
  <c r="X8656" i="2"/>
  <c r="W8656" i="2"/>
  <c r="V8656" i="2"/>
  <c r="AB8655" i="2"/>
  <c r="AA8655" i="2"/>
  <c r="Z8655" i="2"/>
  <c r="Y8655" i="2"/>
  <c r="X8655" i="2"/>
  <c r="W8655" i="2"/>
  <c r="V8655" i="2"/>
  <c r="AB8654" i="2"/>
  <c r="AA8654" i="2"/>
  <c r="Z8654" i="2"/>
  <c r="Y8654" i="2"/>
  <c r="X8654" i="2"/>
  <c r="W8654" i="2"/>
  <c r="V8654" i="2"/>
  <c r="AB8653" i="2"/>
  <c r="AA8653" i="2"/>
  <c r="Z8653" i="2"/>
  <c r="Y8653" i="2"/>
  <c r="X8653" i="2"/>
  <c r="W8653" i="2"/>
  <c r="V8653" i="2"/>
  <c r="AB8652" i="2"/>
  <c r="AA8652" i="2"/>
  <c r="Z8652" i="2"/>
  <c r="Y8652" i="2"/>
  <c r="X8652" i="2"/>
  <c r="W8652" i="2"/>
  <c r="V8652" i="2"/>
  <c r="AB8651" i="2"/>
  <c r="AA8651" i="2"/>
  <c r="Z8651" i="2"/>
  <c r="Y8651" i="2"/>
  <c r="X8651" i="2"/>
  <c r="W8651" i="2"/>
  <c r="V8651" i="2"/>
  <c r="AB8650" i="2"/>
  <c r="AA8650" i="2"/>
  <c r="Z8650" i="2"/>
  <c r="Y8650" i="2"/>
  <c r="X8650" i="2"/>
  <c r="W8650" i="2"/>
  <c r="V8650" i="2"/>
  <c r="AB8649" i="2"/>
  <c r="AA8649" i="2"/>
  <c r="Z8649" i="2"/>
  <c r="Y8649" i="2"/>
  <c r="X8649" i="2"/>
  <c r="W8649" i="2"/>
  <c r="V8649" i="2"/>
  <c r="AB8648" i="2"/>
  <c r="AA8648" i="2"/>
  <c r="Z8648" i="2"/>
  <c r="Y8648" i="2"/>
  <c r="X8648" i="2"/>
  <c r="W8648" i="2"/>
  <c r="V8648" i="2"/>
  <c r="AB8647" i="2"/>
  <c r="AA8647" i="2"/>
  <c r="Z8647" i="2"/>
  <c r="Y8647" i="2"/>
  <c r="X8647" i="2"/>
  <c r="W8647" i="2"/>
  <c r="V8647" i="2"/>
  <c r="AB8646" i="2"/>
  <c r="AA8646" i="2"/>
  <c r="Z8646" i="2"/>
  <c r="Y8646" i="2"/>
  <c r="X8646" i="2"/>
  <c r="W8646" i="2"/>
  <c r="V8646" i="2"/>
  <c r="AB8645" i="2"/>
  <c r="AA8645" i="2"/>
  <c r="Z8645" i="2"/>
  <c r="Y8645" i="2"/>
  <c r="X8645" i="2"/>
  <c r="W8645" i="2"/>
  <c r="V8645" i="2"/>
  <c r="AB8644" i="2"/>
  <c r="AA8644" i="2"/>
  <c r="Z8644" i="2"/>
  <c r="Y8644" i="2"/>
  <c r="X8644" i="2"/>
  <c r="W8644" i="2"/>
  <c r="V8644" i="2"/>
  <c r="AB8643" i="2"/>
  <c r="AA8643" i="2"/>
  <c r="Z8643" i="2"/>
  <c r="Y8643" i="2"/>
  <c r="X8643" i="2"/>
  <c r="W8643" i="2"/>
  <c r="V8643" i="2"/>
  <c r="AB8642" i="2"/>
  <c r="AA8642" i="2"/>
  <c r="Z8642" i="2"/>
  <c r="Y8642" i="2"/>
  <c r="X8642" i="2"/>
  <c r="W8642" i="2"/>
  <c r="V8642" i="2"/>
  <c r="AB8641" i="2"/>
  <c r="AA8641" i="2"/>
  <c r="Z8641" i="2"/>
  <c r="Y8641" i="2"/>
  <c r="X8641" i="2"/>
  <c r="W8641" i="2"/>
  <c r="V8641" i="2"/>
  <c r="AB8640" i="2"/>
  <c r="AA8640" i="2"/>
  <c r="Z8640" i="2"/>
  <c r="Y8640" i="2"/>
  <c r="X8640" i="2"/>
  <c r="W8640" i="2"/>
  <c r="V8640" i="2"/>
  <c r="AB8639" i="2"/>
  <c r="AA8639" i="2"/>
  <c r="Z8639" i="2"/>
  <c r="Y8639" i="2"/>
  <c r="X8639" i="2"/>
  <c r="W8639" i="2"/>
  <c r="V8639" i="2"/>
  <c r="AB8638" i="2"/>
  <c r="AA8638" i="2"/>
  <c r="Z8638" i="2"/>
  <c r="Y8638" i="2"/>
  <c r="X8638" i="2"/>
  <c r="W8638" i="2"/>
  <c r="V8638" i="2"/>
  <c r="AB8637" i="2"/>
  <c r="AA8637" i="2"/>
  <c r="Z8637" i="2"/>
  <c r="Y8637" i="2"/>
  <c r="X8637" i="2"/>
  <c r="W8637" i="2"/>
  <c r="V8637" i="2"/>
  <c r="AB8636" i="2"/>
  <c r="AA8636" i="2"/>
  <c r="Z8636" i="2"/>
  <c r="Y8636" i="2"/>
  <c r="X8636" i="2"/>
  <c r="W8636" i="2"/>
  <c r="V8636" i="2"/>
  <c r="AB8635" i="2"/>
  <c r="AA8635" i="2"/>
  <c r="Z8635" i="2"/>
  <c r="Y8635" i="2"/>
  <c r="X8635" i="2"/>
  <c r="W8635" i="2"/>
  <c r="V8635" i="2"/>
  <c r="AB8634" i="2"/>
  <c r="AA8634" i="2"/>
  <c r="Z8634" i="2"/>
  <c r="Y8634" i="2"/>
  <c r="X8634" i="2"/>
  <c r="W8634" i="2"/>
  <c r="V8634" i="2"/>
  <c r="AB8633" i="2"/>
  <c r="AA8633" i="2"/>
  <c r="Z8633" i="2"/>
  <c r="Y8633" i="2"/>
  <c r="X8633" i="2"/>
  <c r="W8633" i="2"/>
  <c r="V8633" i="2"/>
  <c r="AB8632" i="2"/>
  <c r="AA8632" i="2"/>
  <c r="Z8632" i="2"/>
  <c r="Y8632" i="2"/>
  <c r="X8632" i="2"/>
  <c r="W8632" i="2"/>
  <c r="V8632" i="2"/>
  <c r="AB8631" i="2"/>
  <c r="AA8631" i="2"/>
  <c r="Z8631" i="2"/>
  <c r="Y8631" i="2"/>
  <c r="X8631" i="2"/>
  <c r="W8631" i="2"/>
  <c r="V8631" i="2"/>
  <c r="AB8630" i="2"/>
  <c r="AA8630" i="2"/>
  <c r="Z8630" i="2"/>
  <c r="Y8630" i="2"/>
  <c r="X8630" i="2"/>
  <c r="W8630" i="2"/>
  <c r="V8630" i="2"/>
  <c r="AB8629" i="2"/>
  <c r="AA8629" i="2"/>
  <c r="Z8629" i="2"/>
  <c r="Y8629" i="2"/>
  <c r="X8629" i="2"/>
  <c r="W8629" i="2"/>
  <c r="V8629" i="2"/>
  <c r="AB8628" i="2"/>
  <c r="AA8628" i="2"/>
  <c r="Z8628" i="2"/>
  <c r="Y8628" i="2"/>
  <c r="X8628" i="2"/>
  <c r="W8628" i="2"/>
  <c r="V8628" i="2"/>
  <c r="AB8627" i="2"/>
  <c r="AA8627" i="2"/>
  <c r="Z8627" i="2"/>
  <c r="Y8627" i="2"/>
  <c r="X8627" i="2"/>
  <c r="W8627" i="2"/>
  <c r="V8627" i="2"/>
  <c r="AB8626" i="2"/>
  <c r="AA8626" i="2"/>
  <c r="Z8626" i="2"/>
  <c r="Y8626" i="2"/>
  <c r="X8626" i="2"/>
  <c r="W8626" i="2"/>
  <c r="V8626" i="2"/>
  <c r="AB8625" i="2"/>
  <c r="AA8625" i="2"/>
  <c r="Z8625" i="2"/>
  <c r="Y8625" i="2"/>
  <c r="X8625" i="2"/>
  <c r="W8625" i="2"/>
  <c r="V8625" i="2"/>
  <c r="AB8624" i="2"/>
  <c r="AA8624" i="2"/>
  <c r="Z8624" i="2"/>
  <c r="Y8624" i="2"/>
  <c r="X8624" i="2"/>
  <c r="W8624" i="2"/>
  <c r="V8624" i="2"/>
  <c r="AB8623" i="2"/>
  <c r="AA8623" i="2"/>
  <c r="Z8623" i="2"/>
  <c r="Y8623" i="2"/>
  <c r="X8623" i="2"/>
  <c r="W8623" i="2"/>
  <c r="V8623" i="2"/>
  <c r="AB8622" i="2"/>
  <c r="AA8622" i="2"/>
  <c r="Z8622" i="2"/>
  <c r="Y8622" i="2"/>
  <c r="X8622" i="2"/>
  <c r="W8622" i="2"/>
  <c r="V8622" i="2"/>
  <c r="AB8621" i="2"/>
  <c r="AA8621" i="2"/>
  <c r="Z8621" i="2"/>
  <c r="Y8621" i="2"/>
  <c r="X8621" i="2"/>
  <c r="W8621" i="2"/>
  <c r="V8621" i="2"/>
  <c r="AB8620" i="2"/>
  <c r="AA8620" i="2"/>
  <c r="Z8620" i="2"/>
  <c r="Y8620" i="2"/>
  <c r="X8620" i="2"/>
  <c r="W8620" i="2"/>
  <c r="V8620" i="2"/>
  <c r="AB8619" i="2"/>
  <c r="AA8619" i="2"/>
  <c r="Z8619" i="2"/>
  <c r="Y8619" i="2"/>
  <c r="X8619" i="2"/>
  <c r="W8619" i="2"/>
  <c r="V8619" i="2"/>
  <c r="AB8618" i="2"/>
  <c r="AA8618" i="2"/>
  <c r="Z8618" i="2"/>
  <c r="Y8618" i="2"/>
  <c r="X8618" i="2"/>
  <c r="W8618" i="2"/>
  <c r="V8618" i="2"/>
  <c r="AB8617" i="2"/>
  <c r="AA8617" i="2"/>
  <c r="Z8617" i="2"/>
  <c r="Y8617" i="2"/>
  <c r="X8617" i="2"/>
  <c r="W8617" i="2"/>
  <c r="V8617" i="2"/>
  <c r="AB8616" i="2"/>
  <c r="AA8616" i="2"/>
  <c r="Z8616" i="2"/>
  <c r="Y8616" i="2"/>
  <c r="X8616" i="2"/>
  <c r="W8616" i="2"/>
  <c r="V8616" i="2"/>
  <c r="AB8615" i="2"/>
  <c r="AA8615" i="2"/>
  <c r="Z8615" i="2"/>
  <c r="Y8615" i="2"/>
  <c r="X8615" i="2"/>
  <c r="W8615" i="2"/>
  <c r="V8615" i="2"/>
  <c r="AB8614" i="2"/>
  <c r="AA8614" i="2"/>
  <c r="Z8614" i="2"/>
  <c r="Y8614" i="2"/>
  <c r="X8614" i="2"/>
  <c r="W8614" i="2"/>
  <c r="V8614" i="2"/>
  <c r="AB8613" i="2"/>
  <c r="AA8613" i="2"/>
  <c r="Z8613" i="2"/>
  <c r="Y8613" i="2"/>
  <c r="X8613" i="2"/>
  <c r="W8613" i="2"/>
  <c r="V8613" i="2"/>
  <c r="AB8612" i="2"/>
  <c r="AA8612" i="2"/>
  <c r="Z8612" i="2"/>
  <c r="Y8612" i="2"/>
  <c r="X8612" i="2"/>
  <c r="W8612" i="2"/>
  <c r="V8612" i="2"/>
  <c r="AB8611" i="2"/>
  <c r="AA8611" i="2"/>
  <c r="Z8611" i="2"/>
  <c r="Y8611" i="2"/>
  <c r="X8611" i="2"/>
  <c r="W8611" i="2"/>
  <c r="V8611" i="2"/>
  <c r="AB8610" i="2"/>
  <c r="AA8610" i="2"/>
  <c r="Z8610" i="2"/>
  <c r="Y8610" i="2"/>
  <c r="X8610" i="2"/>
  <c r="W8610" i="2"/>
  <c r="V8610" i="2"/>
  <c r="AB8609" i="2"/>
  <c r="AA8609" i="2"/>
  <c r="Z8609" i="2"/>
  <c r="Y8609" i="2"/>
  <c r="X8609" i="2"/>
  <c r="W8609" i="2"/>
  <c r="V8609" i="2"/>
  <c r="AB8608" i="2"/>
  <c r="AA8608" i="2"/>
  <c r="Z8608" i="2"/>
  <c r="Y8608" i="2"/>
  <c r="X8608" i="2"/>
  <c r="W8608" i="2"/>
  <c r="V8608" i="2"/>
  <c r="AB8607" i="2"/>
  <c r="AA8607" i="2"/>
  <c r="Z8607" i="2"/>
  <c r="Y8607" i="2"/>
  <c r="X8607" i="2"/>
  <c r="W8607" i="2"/>
  <c r="V8607" i="2"/>
  <c r="AB8606" i="2"/>
  <c r="AA8606" i="2"/>
  <c r="Z8606" i="2"/>
  <c r="Y8606" i="2"/>
  <c r="X8606" i="2"/>
  <c r="W8606" i="2"/>
  <c r="V8606" i="2"/>
  <c r="AB8605" i="2"/>
  <c r="AA8605" i="2"/>
  <c r="Z8605" i="2"/>
  <c r="Y8605" i="2"/>
  <c r="X8605" i="2"/>
  <c r="W8605" i="2"/>
  <c r="V8605" i="2"/>
  <c r="AB8604" i="2"/>
  <c r="AA8604" i="2"/>
  <c r="Z8604" i="2"/>
  <c r="Y8604" i="2"/>
  <c r="X8604" i="2"/>
  <c r="W8604" i="2"/>
  <c r="V8604" i="2"/>
  <c r="AB8603" i="2"/>
  <c r="AA8603" i="2"/>
  <c r="Z8603" i="2"/>
  <c r="Y8603" i="2"/>
  <c r="X8603" i="2"/>
  <c r="W8603" i="2"/>
  <c r="V8603" i="2"/>
  <c r="AB8602" i="2"/>
  <c r="AA8602" i="2"/>
  <c r="Z8602" i="2"/>
  <c r="Y8602" i="2"/>
  <c r="X8602" i="2"/>
  <c r="W8602" i="2"/>
  <c r="V8602" i="2"/>
  <c r="AB8601" i="2"/>
  <c r="AA8601" i="2"/>
  <c r="Z8601" i="2"/>
  <c r="Y8601" i="2"/>
  <c r="X8601" i="2"/>
  <c r="W8601" i="2"/>
  <c r="V8601" i="2"/>
  <c r="AB8600" i="2"/>
  <c r="AA8600" i="2"/>
  <c r="Z8600" i="2"/>
  <c r="Y8600" i="2"/>
  <c r="X8600" i="2"/>
  <c r="W8600" i="2"/>
  <c r="V8600" i="2"/>
  <c r="AB8599" i="2"/>
  <c r="AA8599" i="2"/>
  <c r="Z8599" i="2"/>
  <c r="Y8599" i="2"/>
  <c r="X8599" i="2"/>
  <c r="W8599" i="2"/>
  <c r="V8599" i="2"/>
  <c r="AB8598" i="2"/>
  <c r="AA8598" i="2"/>
  <c r="Z8598" i="2"/>
  <c r="Y8598" i="2"/>
  <c r="X8598" i="2"/>
  <c r="W8598" i="2"/>
  <c r="V8598" i="2"/>
  <c r="AB8597" i="2"/>
  <c r="AA8597" i="2"/>
  <c r="Z8597" i="2"/>
  <c r="Y8597" i="2"/>
  <c r="X8597" i="2"/>
  <c r="W8597" i="2"/>
  <c r="V8597" i="2"/>
  <c r="AB8596" i="2"/>
  <c r="AA8596" i="2"/>
  <c r="Z8596" i="2"/>
  <c r="Y8596" i="2"/>
  <c r="X8596" i="2"/>
  <c r="W8596" i="2"/>
  <c r="V8596" i="2"/>
  <c r="AB8595" i="2"/>
  <c r="AA8595" i="2"/>
  <c r="Z8595" i="2"/>
  <c r="Y8595" i="2"/>
  <c r="X8595" i="2"/>
  <c r="W8595" i="2"/>
  <c r="V8595" i="2"/>
  <c r="AB8594" i="2"/>
  <c r="AA8594" i="2"/>
  <c r="Z8594" i="2"/>
  <c r="Y8594" i="2"/>
  <c r="X8594" i="2"/>
  <c r="W8594" i="2"/>
  <c r="V8594" i="2"/>
  <c r="AB8593" i="2"/>
  <c r="AA8593" i="2"/>
  <c r="Z8593" i="2"/>
  <c r="Y8593" i="2"/>
  <c r="X8593" i="2"/>
  <c r="W8593" i="2"/>
  <c r="V8593" i="2"/>
  <c r="AB8592" i="2"/>
  <c r="AA8592" i="2"/>
  <c r="Z8592" i="2"/>
  <c r="Y8592" i="2"/>
  <c r="X8592" i="2"/>
  <c r="W8592" i="2"/>
  <c r="V8592" i="2"/>
  <c r="AB8591" i="2"/>
  <c r="AA8591" i="2"/>
  <c r="Z8591" i="2"/>
  <c r="Y8591" i="2"/>
  <c r="X8591" i="2"/>
  <c r="W8591" i="2"/>
  <c r="V8591" i="2"/>
  <c r="AB8590" i="2"/>
  <c r="AA8590" i="2"/>
  <c r="Z8590" i="2"/>
  <c r="Y8590" i="2"/>
  <c r="X8590" i="2"/>
  <c r="W8590" i="2"/>
  <c r="V8590" i="2"/>
  <c r="AB8589" i="2"/>
  <c r="AA8589" i="2"/>
  <c r="Z8589" i="2"/>
  <c r="Y8589" i="2"/>
  <c r="X8589" i="2"/>
  <c r="W8589" i="2"/>
  <c r="V8589" i="2"/>
  <c r="AB8588" i="2"/>
  <c r="AA8588" i="2"/>
  <c r="Z8588" i="2"/>
  <c r="Y8588" i="2"/>
  <c r="X8588" i="2"/>
  <c r="W8588" i="2"/>
  <c r="V8588" i="2"/>
  <c r="AB8587" i="2"/>
  <c r="AA8587" i="2"/>
  <c r="Z8587" i="2"/>
  <c r="Y8587" i="2"/>
  <c r="X8587" i="2"/>
  <c r="W8587" i="2"/>
  <c r="V8587" i="2"/>
  <c r="AB8586" i="2"/>
  <c r="AA8586" i="2"/>
  <c r="Z8586" i="2"/>
  <c r="Y8586" i="2"/>
  <c r="X8586" i="2"/>
  <c r="W8586" i="2"/>
  <c r="V8586" i="2"/>
  <c r="AB8585" i="2"/>
  <c r="AA8585" i="2"/>
  <c r="Z8585" i="2"/>
  <c r="Y8585" i="2"/>
  <c r="X8585" i="2"/>
  <c r="W8585" i="2"/>
  <c r="V8585" i="2"/>
  <c r="AB8584" i="2"/>
  <c r="AA8584" i="2"/>
  <c r="Z8584" i="2"/>
  <c r="Y8584" i="2"/>
  <c r="X8584" i="2"/>
  <c r="W8584" i="2"/>
  <c r="V8584" i="2"/>
  <c r="AB8583" i="2"/>
  <c r="AA8583" i="2"/>
  <c r="Z8583" i="2"/>
  <c r="Y8583" i="2"/>
  <c r="X8583" i="2"/>
  <c r="W8583" i="2"/>
  <c r="V8583" i="2"/>
  <c r="AB8582" i="2"/>
  <c r="AA8582" i="2"/>
  <c r="Z8582" i="2"/>
  <c r="Y8582" i="2"/>
  <c r="X8582" i="2"/>
  <c r="W8582" i="2"/>
  <c r="V8582" i="2"/>
  <c r="AB8581" i="2"/>
  <c r="AA8581" i="2"/>
  <c r="Z8581" i="2"/>
  <c r="Y8581" i="2"/>
  <c r="X8581" i="2"/>
  <c r="W8581" i="2"/>
  <c r="V8581" i="2"/>
  <c r="AB8580" i="2"/>
  <c r="AA8580" i="2"/>
  <c r="Z8580" i="2"/>
  <c r="Y8580" i="2"/>
  <c r="X8580" i="2"/>
  <c r="W8580" i="2"/>
  <c r="V8580" i="2"/>
  <c r="AB8579" i="2"/>
  <c r="AA8579" i="2"/>
  <c r="Z8579" i="2"/>
  <c r="Y8579" i="2"/>
  <c r="X8579" i="2"/>
  <c r="W8579" i="2"/>
  <c r="V8579" i="2"/>
  <c r="AB8578" i="2"/>
  <c r="AA8578" i="2"/>
  <c r="Z8578" i="2"/>
  <c r="Y8578" i="2"/>
  <c r="X8578" i="2"/>
  <c r="W8578" i="2"/>
  <c r="V8578" i="2"/>
  <c r="AB8577" i="2"/>
  <c r="AA8577" i="2"/>
  <c r="Z8577" i="2"/>
  <c r="Y8577" i="2"/>
  <c r="X8577" i="2"/>
  <c r="W8577" i="2"/>
  <c r="V8577" i="2"/>
  <c r="AB8576" i="2"/>
  <c r="AA8576" i="2"/>
  <c r="Z8576" i="2"/>
  <c r="Y8576" i="2"/>
  <c r="X8576" i="2"/>
  <c r="W8576" i="2"/>
  <c r="V8576" i="2"/>
  <c r="AB8575" i="2"/>
  <c r="AA8575" i="2"/>
  <c r="Z8575" i="2"/>
  <c r="Y8575" i="2"/>
  <c r="X8575" i="2"/>
  <c r="W8575" i="2"/>
  <c r="V8575" i="2"/>
  <c r="AB8574" i="2"/>
  <c r="AA8574" i="2"/>
  <c r="Z8574" i="2"/>
  <c r="Y8574" i="2"/>
  <c r="X8574" i="2"/>
  <c r="W8574" i="2"/>
  <c r="V8574" i="2"/>
  <c r="AB8573" i="2"/>
  <c r="AA8573" i="2"/>
  <c r="Z8573" i="2"/>
  <c r="Y8573" i="2"/>
  <c r="X8573" i="2"/>
  <c r="W8573" i="2"/>
  <c r="V8573" i="2"/>
  <c r="AB8572" i="2"/>
  <c r="AA8572" i="2"/>
  <c r="Z8572" i="2"/>
  <c r="Y8572" i="2"/>
  <c r="X8572" i="2"/>
  <c r="W8572" i="2"/>
  <c r="V8572" i="2"/>
  <c r="AB8571" i="2"/>
  <c r="AA8571" i="2"/>
  <c r="Z8571" i="2"/>
  <c r="Y8571" i="2"/>
  <c r="X8571" i="2"/>
  <c r="W8571" i="2"/>
  <c r="V8571" i="2"/>
  <c r="AB8570" i="2"/>
  <c r="AA8570" i="2"/>
  <c r="Z8570" i="2"/>
  <c r="Y8570" i="2"/>
  <c r="X8570" i="2"/>
  <c r="W8570" i="2"/>
  <c r="V8570" i="2"/>
  <c r="AB8569" i="2"/>
  <c r="AA8569" i="2"/>
  <c r="Z8569" i="2"/>
  <c r="Y8569" i="2"/>
  <c r="X8569" i="2"/>
  <c r="W8569" i="2"/>
  <c r="V8569" i="2"/>
  <c r="AB8568" i="2"/>
  <c r="AA8568" i="2"/>
  <c r="Z8568" i="2"/>
  <c r="Y8568" i="2"/>
  <c r="X8568" i="2"/>
  <c r="W8568" i="2"/>
  <c r="V8568" i="2"/>
  <c r="AB8567" i="2"/>
  <c r="AA8567" i="2"/>
  <c r="Z8567" i="2"/>
  <c r="Y8567" i="2"/>
  <c r="X8567" i="2"/>
  <c r="W8567" i="2"/>
  <c r="V8567" i="2"/>
  <c r="AB8566" i="2"/>
  <c r="AA8566" i="2"/>
  <c r="Z8566" i="2"/>
  <c r="Y8566" i="2"/>
  <c r="X8566" i="2"/>
  <c r="W8566" i="2"/>
  <c r="V8566" i="2"/>
  <c r="AB8565" i="2"/>
  <c r="AA8565" i="2"/>
  <c r="Z8565" i="2"/>
  <c r="Y8565" i="2"/>
  <c r="X8565" i="2"/>
  <c r="W8565" i="2"/>
  <c r="V8565" i="2"/>
  <c r="AB8564" i="2"/>
  <c r="AA8564" i="2"/>
  <c r="Z8564" i="2"/>
  <c r="Y8564" i="2"/>
  <c r="X8564" i="2"/>
  <c r="W8564" i="2"/>
  <c r="V8564" i="2"/>
  <c r="AB8563" i="2"/>
  <c r="AA8563" i="2"/>
  <c r="Z8563" i="2"/>
  <c r="Y8563" i="2"/>
  <c r="X8563" i="2"/>
  <c r="W8563" i="2"/>
  <c r="V8563" i="2"/>
  <c r="AB8562" i="2"/>
  <c r="AA8562" i="2"/>
  <c r="Z8562" i="2"/>
  <c r="Y8562" i="2"/>
  <c r="X8562" i="2"/>
  <c r="W8562" i="2"/>
  <c r="V8562" i="2"/>
  <c r="AB8561" i="2"/>
  <c r="AA8561" i="2"/>
  <c r="Z8561" i="2"/>
  <c r="Y8561" i="2"/>
  <c r="X8561" i="2"/>
  <c r="W8561" i="2"/>
  <c r="V8561" i="2"/>
  <c r="AB8560" i="2"/>
  <c r="AA8560" i="2"/>
  <c r="Z8560" i="2"/>
  <c r="Y8560" i="2"/>
  <c r="X8560" i="2"/>
  <c r="W8560" i="2"/>
  <c r="V8560" i="2"/>
  <c r="AB8559" i="2"/>
  <c r="AA8559" i="2"/>
  <c r="Z8559" i="2"/>
  <c r="Y8559" i="2"/>
  <c r="X8559" i="2"/>
  <c r="W8559" i="2"/>
  <c r="V8559" i="2"/>
  <c r="AB8558" i="2"/>
  <c r="AA8558" i="2"/>
  <c r="Z8558" i="2"/>
  <c r="Y8558" i="2"/>
  <c r="X8558" i="2"/>
  <c r="W8558" i="2"/>
  <c r="V8558" i="2"/>
  <c r="AB8557" i="2"/>
  <c r="AA8557" i="2"/>
  <c r="Z8557" i="2"/>
  <c r="Y8557" i="2"/>
  <c r="X8557" i="2"/>
  <c r="W8557" i="2"/>
  <c r="V8557" i="2"/>
  <c r="AB8556" i="2"/>
  <c r="AA8556" i="2"/>
  <c r="Z8556" i="2"/>
  <c r="Y8556" i="2"/>
  <c r="X8556" i="2"/>
  <c r="W8556" i="2"/>
  <c r="V8556" i="2"/>
  <c r="AB8555" i="2"/>
  <c r="AA8555" i="2"/>
  <c r="Z8555" i="2"/>
  <c r="Y8555" i="2"/>
  <c r="X8555" i="2"/>
  <c r="W8555" i="2"/>
  <c r="V8555" i="2"/>
  <c r="AB8554" i="2"/>
  <c r="AA8554" i="2"/>
  <c r="Z8554" i="2"/>
  <c r="Y8554" i="2"/>
  <c r="X8554" i="2"/>
  <c r="W8554" i="2"/>
  <c r="V8554" i="2"/>
  <c r="AB8553" i="2"/>
  <c r="AA8553" i="2"/>
  <c r="Z8553" i="2"/>
  <c r="Y8553" i="2"/>
  <c r="X8553" i="2"/>
  <c r="W8553" i="2"/>
  <c r="V8553" i="2"/>
  <c r="AB8552" i="2"/>
  <c r="AA8552" i="2"/>
  <c r="Z8552" i="2"/>
  <c r="Y8552" i="2"/>
  <c r="X8552" i="2"/>
  <c r="W8552" i="2"/>
  <c r="V8552" i="2"/>
  <c r="AB8551" i="2"/>
  <c r="AA8551" i="2"/>
  <c r="Z8551" i="2"/>
  <c r="Y8551" i="2"/>
  <c r="X8551" i="2"/>
  <c r="W8551" i="2"/>
  <c r="V8551" i="2"/>
  <c r="AB8550" i="2"/>
  <c r="AA8550" i="2"/>
  <c r="Z8550" i="2"/>
  <c r="Y8550" i="2"/>
  <c r="X8550" i="2"/>
  <c r="W8550" i="2"/>
  <c r="V8550" i="2"/>
  <c r="AB8549" i="2"/>
  <c r="AA8549" i="2"/>
  <c r="Z8549" i="2"/>
  <c r="Y8549" i="2"/>
  <c r="X8549" i="2"/>
  <c r="W8549" i="2"/>
  <c r="V8549" i="2"/>
  <c r="AB8548" i="2"/>
  <c r="AA8548" i="2"/>
  <c r="Z8548" i="2"/>
  <c r="Y8548" i="2"/>
  <c r="X8548" i="2"/>
  <c r="W8548" i="2"/>
  <c r="V8548" i="2"/>
  <c r="AB8547" i="2"/>
  <c r="AA8547" i="2"/>
  <c r="Z8547" i="2"/>
  <c r="Y8547" i="2"/>
  <c r="X8547" i="2"/>
  <c r="W8547" i="2"/>
  <c r="V8547" i="2"/>
  <c r="AB8546" i="2"/>
  <c r="AA8546" i="2"/>
  <c r="Z8546" i="2"/>
  <c r="Y8546" i="2"/>
  <c r="X8546" i="2"/>
  <c r="W8546" i="2"/>
  <c r="V8546" i="2"/>
  <c r="AB8545" i="2"/>
  <c r="AA8545" i="2"/>
  <c r="Z8545" i="2"/>
  <c r="Y8545" i="2"/>
  <c r="X8545" i="2"/>
  <c r="W8545" i="2"/>
  <c r="V8545" i="2"/>
  <c r="AB8544" i="2"/>
  <c r="AA8544" i="2"/>
  <c r="Z8544" i="2"/>
  <c r="Y8544" i="2"/>
  <c r="X8544" i="2"/>
  <c r="W8544" i="2"/>
  <c r="V8544" i="2"/>
  <c r="AB8543" i="2"/>
  <c r="AA8543" i="2"/>
  <c r="Z8543" i="2"/>
  <c r="Y8543" i="2"/>
  <c r="X8543" i="2"/>
  <c r="W8543" i="2"/>
  <c r="V8543" i="2"/>
  <c r="AB8542" i="2"/>
  <c r="AA8542" i="2"/>
  <c r="Z8542" i="2"/>
  <c r="Y8542" i="2"/>
  <c r="X8542" i="2"/>
  <c r="W8542" i="2"/>
  <c r="V8542" i="2"/>
  <c r="AB8541" i="2"/>
  <c r="AA8541" i="2"/>
  <c r="Z8541" i="2"/>
  <c r="Y8541" i="2"/>
  <c r="X8541" i="2"/>
  <c r="W8541" i="2"/>
  <c r="V8541" i="2"/>
  <c r="AB8540" i="2"/>
  <c r="AA8540" i="2"/>
  <c r="Z8540" i="2"/>
  <c r="Y8540" i="2"/>
  <c r="X8540" i="2"/>
  <c r="W8540" i="2"/>
  <c r="V8540" i="2"/>
  <c r="AB8539" i="2"/>
  <c r="AA8539" i="2"/>
  <c r="Z8539" i="2"/>
  <c r="Y8539" i="2"/>
  <c r="X8539" i="2"/>
  <c r="W8539" i="2"/>
  <c r="V8539" i="2"/>
  <c r="AB8538" i="2"/>
  <c r="AA8538" i="2"/>
  <c r="Z8538" i="2"/>
  <c r="Y8538" i="2"/>
  <c r="X8538" i="2"/>
  <c r="W8538" i="2"/>
  <c r="V8538" i="2"/>
  <c r="AB8537" i="2"/>
  <c r="AA8537" i="2"/>
  <c r="Z8537" i="2"/>
  <c r="Y8537" i="2"/>
  <c r="X8537" i="2"/>
  <c r="W8537" i="2"/>
  <c r="V8537" i="2"/>
  <c r="AB8536" i="2"/>
  <c r="AA8536" i="2"/>
  <c r="Z8536" i="2"/>
  <c r="Y8536" i="2"/>
  <c r="X8536" i="2"/>
  <c r="W8536" i="2"/>
  <c r="V8536" i="2"/>
  <c r="AB8535" i="2"/>
  <c r="AA8535" i="2"/>
  <c r="Z8535" i="2"/>
  <c r="Y8535" i="2"/>
  <c r="X8535" i="2"/>
  <c r="W8535" i="2"/>
  <c r="V8535" i="2"/>
  <c r="AB8534" i="2"/>
  <c r="AA8534" i="2"/>
  <c r="Z8534" i="2"/>
  <c r="Y8534" i="2"/>
  <c r="X8534" i="2"/>
  <c r="W8534" i="2"/>
  <c r="V8534" i="2"/>
  <c r="AB8533" i="2"/>
  <c r="AA8533" i="2"/>
  <c r="Z8533" i="2"/>
  <c r="Y8533" i="2"/>
  <c r="X8533" i="2"/>
  <c r="W8533" i="2"/>
  <c r="V8533" i="2"/>
  <c r="AB8532" i="2"/>
  <c r="AA8532" i="2"/>
  <c r="Z8532" i="2"/>
  <c r="Y8532" i="2"/>
  <c r="X8532" i="2"/>
  <c r="W8532" i="2"/>
  <c r="V8532" i="2"/>
  <c r="AB8531" i="2"/>
  <c r="AA8531" i="2"/>
  <c r="Z8531" i="2"/>
  <c r="Y8531" i="2"/>
  <c r="X8531" i="2"/>
  <c r="W8531" i="2"/>
  <c r="V8531" i="2"/>
  <c r="AB8530" i="2"/>
  <c r="AA8530" i="2"/>
  <c r="Z8530" i="2"/>
  <c r="Y8530" i="2"/>
  <c r="X8530" i="2"/>
  <c r="W8530" i="2"/>
  <c r="V8530" i="2"/>
  <c r="AB8529" i="2"/>
  <c r="AA8529" i="2"/>
  <c r="Z8529" i="2"/>
  <c r="Y8529" i="2"/>
  <c r="X8529" i="2"/>
  <c r="W8529" i="2"/>
  <c r="V8529" i="2"/>
  <c r="AB8528" i="2"/>
  <c r="AA8528" i="2"/>
  <c r="Z8528" i="2"/>
  <c r="Y8528" i="2"/>
  <c r="X8528" i="2"/>
  <c r="W8528" i="2"/>
  <c r="V8528" i="2"/>
  <c r="AB8527" i="2"/>
  <c r="AA8527" i="2"/>
  <c r="Z8527" i="2"/>
  <c r="Y8527" i="2"/>
  <c r="X8527" i="2"/>
  <c r="W8527" i="2"/>
  <c r="V8527" i="2"/>
  <c r="AB8526" i="2"/>
  <c r="AA8526" i="2"/>
  <c r="Z8526" i="2"/>
  <c r="Y8526" i="2"/>
  <c r="X8526" i="2"/>
  <c r="W8526" i="2"/>
  <c r="V8526" i="2"/>
  <c r="AB8525" i="2"/>
  <c r="AA8525" i="2"/>
  <c r="Z8525" i="2"/>
  <c r="Y8525" i="2"/>
  <c r="X8525" i="2"/>
  <c r="W8525" i="2"/>
  <c r="V8525" i="2"/>
  <c r="AB8524" i="2"/>
  <c r="AA8524" i="2"/>
  <c r="Z8524" i="2"/>
  <c r="Y8524" i="2"/>
  <c r="X8524" i="2"/>
  <c r="W8524" i="2"/>
  <c r="V8524" i="2"/>
  <c r="AB8523" i="2"/>
  <c r="AA8523" i="2"/>
  <c r="Z8523" i="2"/>
  <c r="Y8523" i="2"/>
  <c r="X8523" i="2"/>
  <c r="W8523" i="2"/>
  <c r="V8523" i="2"/>
  <c r="AB8522" i="2"/>
  <c r="AA8522" i="2"/>
  <c r="Z8522" i="2"/>
  <c r="Y8522" i="2"/>
  <c r="X8522" i="2"/>
  <c r="W8522" i="2"/>
  <c r="V8522" i="2"/>
  <c r="AB8521" i="2"/>
  <c r="AA8521" i="2"/>
  <c r="Z8521" i="2"/>
  <c r="Y8521" i="2"/>
  <c r="X8521" i="2"/>
  <c r="W8521" i="2"/>
  <c r="V8521" i="2"/>
  <c r="AB8520" i="2"/>
  <c r="AA8520" i="2"/>
  <c r="Z8520" i="2"/>
  <c r="Y8520" i="2"/>
  <c r="X8520" i="2"/>
  <c r="W8520" i="2"/>
  <c r="V8520" i="2"/>
  <c r="AB8519" i="2"/>
  <c r="AA8519" i="2"/>
  <c r="Z8519" i="2"/>
  <c r="Y8519" i="2"/>
  <c r="X8519" i="2"/>
  <c r="W8519" i="2"/>
  <c r="V8519" i="2"/>
  <c r="AB8518" i="2"/>
  <c r="AA8518" i="2"/>
  <c r="Z8518" i="2"/>
  <c r="Y8518" i="2"/>
  <c r="X8518" i="2"/>
  <c r="W8518" i="2"/>
  <c r="V8518" i="2"/>
  <c r="AB8517" i="2"/>
  <c r="AA8517" i="2"/>
  <c r="Z8517" i="2"/>
  <c r="Y8517" i="2"/>
  <c r="X8517" i="2"/>
  <c r="W8517" i="2"/>
  <c r="V8517" i="2"/>
  <c r="AB8516" i="2"/>
  <c r="AA8516" i="2"/>
  <c r="Z8516" i="2"/>
  <c r="Y8516" i="2"/>
  <c r="X8516" i="2"/>
  <c r="W8516" i="2"/>
  <c r="V8516" i="2"/>
  <c r="AB8515" i="2"/>
  <c r="AA8515" i="2"/>
  <c r="Z8515" i="2"/>
  <c r="Y8515" i="2"/>
  <c r="X8515" i="2"/>
  <c r="W8515" i="2"/>
  <c r="V8515" i="2"/>
  <c r="AB8514" i="2"/>
  <c r="AA8514" i="2"/>
  <c r="Z8514" i="2"/>
  <c r="Y8514" i="2"/>
  <c r="X8514" i="2"/>
  <c r="W8514" i="2"/>
  <c r="V8514" i="2"/>
  <c r="AB8513" i="2"/>
  <c r="AA8513" i="2"/>
  <c r="Z8513" i="2"/>
  <c r="Y8513" i="2"/>
  <c r="X8513" i="2"/>
  <c r="W8513" i="2"/>
  <c r="V8513" i="2"/>
  <c r="AB8512" i="2"/>
  <c r="AA8512" i="2"/>
  <c r="Z8512" i="2"/>
  <c r="Y8512" i="2"/>
  <c r="X8512" i="2"/>
  <c r="W8512" i="2"/>
  <c r="V8512" i="2"/>
  <c r="AB8511" i="2"/>
  <c r="AA8511" i="2"/>
  <c r="Z8511" i="2"/>
  <c r="Y8511" i="2"/>
  <c r="X8511" i="2"/>
  <c r="W8511" i="2"/>
  <c r="V8511" i="2"/>
  <c r="AB8510" i="2"/>
  <c r="AA8510" i="2"/>
  <c r="Z8510" i="2"/>
  <c r="Y8510" i="2"/>
  <c r="X8510" i="2"/>
  <c r="W8510" i="2"/>
  <c r="V8510" i="2"/>
  <c r="AB8509" i="2"/>
  <c r="AA8509" i="2"/>
  <c r="Z8509" i="2"/>
  <c r="Y8509" i="2"/>
  <c r="X8509" i="2"/>
  <c r="W8509" i="2"/>
  <c r="V8509" i="2"/>
  <c r="AB8508" i="2"/>
  <c r="AA8508" i="2"/>
  <c r="Z8508" i="2"/>
  <c r="Y8508" i="2"/>
  <c r="X8508" i="2"/>
  <c r="W8508" i="2"/>
  <c r="V8508" i="2"/>
  <c r="AB8507" i="2"/>
  <c r="AA8507" i="2"/>
  <c r="Z8507" i="2"/>
  <c r="Y8507" i="2"/>
  <c r="X8507" i="2"/>
  <c r="W8507" i="2"/>
  <c r="V8507" i="2"/>
  <c r="AB8506" i="2"/>
  <c r="AA8506" i="2"/>
  <c r="Z8506" i="2"/>
  <c r="Y8506" i="2"/>
  <c r="X8506" i="2"/>
  <c r="W8506" i="2"/>
  <c r="V8506" i="2"/>
  <c r="AB8505" i="2"/>
  <c r="AA8505" i="2"/>
  <c r="Z8505" i="2"/>
  <c r="Y8505" i="2"/>
  <c r="X8505" i="2"/>
  <c r="W8505" i="2"/>
  <c r="V8505" i="2"/>
  <c r="AB8504" i="2"/>
  <c r="AA8504" i="2"/>
  <c r="Z8504" i="2"/>
  <c r="Y8504" i="2"/>
  <c r="X8504" i="2"/>
  <c r="W8504" i="2"/>
  <c r="V8504" i="2"/>
  <c r="AB8503" i="2"/>
  <c r="AA8503" i="2"/>
  <c r="Z8503" i="2"/>
  <c r="Y8503" i="2"/>
  <c r="X8503" i="2"/>
  <c r="W8503" i="2"/>
  <c r="V8503" i="2"/>
  <c r="AB8502" i="2"/>
  <c r="AA8502" i="2"/>
  <c r="Z8502" i="2"/>
  <c r="Y8502" i="2"/>
  <c r="X8502" i="2"/>
  <c r="W8502" i="2"/>
  <c r="V8502" i="2"/>
  <c r="AB8501" i="2"/>
  <c r="AA8501" i="2"/>
  <c r="Z8501" i="2"/>
  <c r="Y8501" i="2"/>
  <c r="X8501" i="2"/>
  <c r="W8501" i="2"/>
  <c r="V8501" i="2"/>
  <c r="AB8500" i="2"/>
  <c r="AA8500" i="2"/>
  <c r="Z8500" i="2"/>
  <c r="Y8500" i="2"/>
  <c r="X8500" i="2"/>
  <c r="W8500" i="2"/>
  <c r="V8500" i="2"/>
  <c r="AB8499" i="2"/>
  <c r="AA8499" i="2"/>
  <c r="Z8499" i="2"/>
  <c r="Y8499" i="2"/>
  <c r="X8499" i="2"/>
  <c r="W8499" i="2"/>
  <c r="V8499" i="2"/>
  <c r="AB8498" i="2"/>
  <c r="AA8498" i="2"/>
  <c r="Z8498" i="2"/>
  <c r="Y8498" i="2"/>
  <c r="X8498" i="2"/>
  <c r="W8498" i="2"/>
  <c r="V8498" i="2"/>
  <c r="AB8497" i="2"/>
  <c r="AA8497" i="2"/>
  <c r="Z8497" i="2"/>
  <c r="Y8497" i="2"/>
  <c r="X8497" i="2"/>
  <c r="W8497" i="2"/>
  <c r="V8497" i="2"/>
  <c r="AB8496" i="2"/>
  <c r="AA8496" i="2"/>
  <c r="Z8496" i="2"/>
  <c r="Y8496" i="2"/>
  <c r="X8496" i="2"/>
  <c r="W8496" i="2"/>
  <c r="V8496" i="2"/>
  <c r="AB8495" i="2"/>
  <c r="AA8495" i="2"/>
  <c r="Z8495" i="2"/>
  <c r="Y8495" i="2"/>
  <c r="X8495" i="2"/>
  <c r="W8495" i="2"/>
  <c r="V8495" i="2"/>
  <c r="AB8494" i="2"/>
  <c r="AA8494" i="2"/>
  <c r="Z8494" i="2"/>
  <c r="Y8494" i="2"/>
  <c r="X8494" i="2"/>
  <c r="W8494" i="2"/>
  <c r="V8494" i="2"/>
  <c r="AB8493" i="2"/>
  <c r="AA8493" i="2"/>
  <c r="Z8493" i="2"/>
  <c r="Y8493" i="2"/>
  <c r="X8493" i="2"/>
  <c r="W8493" i="2"/>
  <c r="V8493" i="2"/>
  <c r="AB8492" i="2"/>
  <c r="AA8492" i="2"/>
  <c r="Z8492" i="2"/>
  <c r="Y8492" i="2"/>
  <c r="X8492" i="2"/>
  <c r="W8492" i="2"/>
  <c r="V8492" i="2"/>
  <c r="AB8491" i="2"/>
  <c r="AA8491" i="2"/>
  <c r="Z8491" i="2"/>
  <c r="Y8491" i="2"/>
  <c r="X8491" i="2"/>
  <c r="W8491" i="2"/>
  <c r="V8491" i="2"/>
  <c r="AB8490" i="2"/>
  <c r="AA8490" i="2"/>
  <c r="Z8490" i="2"/>
  <c r="Y8490" i="2"/>
  <c r="X8490" i="2"/>
  <c r="W8490" i="2"/>
  <c r="V8490" i="2"/>
  <c r="AB8489" i="2"/>
  <c r="AA8489" i="2"/>
  <c r="Z8489" i="2"/>
  <c r="Y8489" i="2"/>
  <c r="X8489" i="2"/>
  <c r="W8489" i="2"/>
  <c r="V8489" i="2"/>
  <c r="AB8488" i="2"/>
  <c r="AA8488" i="2"/>
  <c r="Z8488" i="2"/>
  <c r="Y8488" i="2"/>
  <c r="X8488" i="2"/>
  <c r="W8488" i="2"/>
  <c r="V8488" i="2"/>
  <c r="AB8487" i="2"/>
  <c r="AA8487" i="2"/>
  <c r="Z8487" i="2"/>
  <c r="Y8487" i="2"/>
  <c r="X8487" i="2"/>
  <c r="W8487" i="2"/>
  <c r="V8487" i="2"/>
  <c r="AB8486" i="2"/>
  <c r="AA8486" i="2"/>
  <c r="Z8486" i="2"/>
  <c r="Y8486" i="2"/>
  <c r="X8486" i="2"/>
  <c r="W8486" i="2"/>
  <c r="V8486" i="2"/>
  <c r="AB8485" i="2"/>
  <c r="AA8485" i="2"/>
  <c r="Z8485" i="2"/>
  <c r="Y8485" i="2"/>
  <c r="X8485" i="2"/>
  <c r="W8485" i="2"/>
  <c r="V8485" i="2"/>
  <c r="AB8484" i="2"/>
  <c r="AA8484" i="2"/>
  <c r="Z8484" i="2"/>
  <c r="Y8484" i="2"/>
  <c r="X8484" i="2"/>
  <c r="W8484" i="2"/>
  <c r="V8484" i="2"/>
  <c r="AB8483" i="2"/>
  <c r="AA8483" i="2"/>
  <c r="Z8483" i="2"/>
  <c r="Y8483" i="2"/>
  <c r="X8483" i="2"/>
  <c r="W8483" i="2"/>
  <c r="V8483" i="2"/>
  <c r="AB8482" i="2"/>
  <c r="AA8482" i="2"/>
  <c r="Z8482" i="2"/>
  <c r="Y8482" i="2"/>
  <c r="X8482" i="2"/>
  <c r="W8482" i="2"/>
  <c r="V8482" i="2"/>
  <c r="AB8481" i="2"/>
  <c r="AA8481" i="2"/>
  <c r="Z8481" i="2"/>
  <c r="Y8481" i="2"/>
  <c r="X8481" i="2"/>
  <c r="W8481" i="2"/>
  <c r="V8481" i="2"/>
  <c r="AB8480" i="2"/>
  <c r="AA8480" i="2"/>
  <c r="Z8480" i="2"/>
  <c r="Y8480" i="2"/>
  <c r="X8480" i="2"/>
  <c r="W8480" i="2"/>
  <c r="V8480" i="2"/>
  <c r="AB8479" i="2"/>
  <c r="AA8479" i="2"/>
  <c r="Z8479" i="2"/>
  <c r="Y8479" i="2"/>
  <c r="X8479" i="2"/>
  <c r="W8479" i="2"/>
  <c r="V8479" i="2"/>
  <c r="AB8478" i="2"/>
  <c r="AA8478" i="2"/>
  <c r="Z8478" i="2"/>
  <c r="Y8478" i="2"/>
  <c r="X8478" i="2"/>
  <c r="W8478" i="2"/>
  <c r="V8478" i="2"/>
  <c r="AB8477" i="2"/>
  <c r="AA8477" i="2"/>
  <c r="Z8477" i="2"/>
  <c r="Y8477" i="2"/>
  <c r="X8477" i="2"/>
  <c r="W8477" i="2"/>
  <c r="V8477" i="2"/>
  <c r="AB8476" i="2"/>
  <c r="AA8476" i="2"/>
  <c r="Z8476" i="2"/>
  <c r="Y8476" i="2"/>
  <c r="X8476" i="2"/>
  <c r="W8476" i="2"/>
  <c r="V8476" i="2"/>
  <c r="AB8475" i="2"/>
  <c r="AA8475" i="2"/>
  <c r="Z8475" i="2"/>
  <c r="Y8475" i="2"/>
  <c r="X8475" i="2"/>
  <c r="W8475" i="2"/>
  <c r="V8475" i="2"/>
  <c r="AB8474" i="2"/>
  <c r="AA8474" i="2"/>
  <c r="Z8474" i="2"/>
  <c r="Y8474" i="2"/>
  <c r="X8474" i="2"/>
  <c r="W8474" i="2"/>
  <c r="V8474" i="2"/>
  <c r="AB8473" i="2"/>
  <c r="AA8473" i="2"/>
  <c r="Z8473" i="2"/>
  <c r="Y8473" i="2"/>
  <c r="X8473" i="2"/>
  <c r="W8473" i="2"/>
  <c r="V8473" i="2"/>
  <c r="AB8472" i="2"/>
  <c r="AA8472" i="2"/>
  <c r="Z8472" i="2"/>
  <c r="Y8472" i="2"/>
  <c r="X8472" i="2"/>
  <c r="W8472" i="2"/>
  <c r="V8472" i="2"/>
  <c r="AB8471" i="2"/>
  <c r="AA8471" i="2"/>
  <c r="Z8471" i="2"/>
  <c r="Y8471" i="2"/>
  <c r="X8471" i="2"/>
  <c r="W8471" i="2"/>
  <c r="V8471" i="2"/>
  <c r="AB8470" i="2"/>
  <c r="AA8470" i="2"/>
  <c r="Z8470" i="2"/>
  <c r="Y8470" i="2"/>
  <c r="X8470" i="2"/>
  <c r="W8470" i="2"/>
  <c r="V8470" i="2"/>
  <c r="AB8469" i="2"/>
  <c r="AA8469" i="2"/>
  <c r="Z8469" i="2"/>
  <c r="Y8469" i="2"/>
  <c r="X8469" i="2"/>
  <c r="W8469" i="2"/>
  <c r="V8469" i="2"/>
  <c r="AB8468" i="2"/>
  <c r="AA8468" i="2"/>
  <c r="Z8468" i="2"/>
  <c r="Y8468" i="2"/>
  <c r="X8468" i="2"/>
  <c r="W8468" i="2"/>
  <c r="V8468" i="2"/>
  <c r="AB8467" i="2"/>
  <c r="AA8467" i="2"/>
  <c r="Z8467" i="2"/>
  <c r="Y8467" i="2"/>
  <c r="X8467" i="2"/>
  <c r="W8467" i="2"/>
  <c r="V8467" i="2"/>
  <c r="AB8466" i="2"/>
  <c r="AA8466" i="2"/>
  <c r="Z8466" i="2"/>
  <c r="Y8466" i="2"/>
  <c r="X8466" i="2"/>
  <c r="W8466" i="2"/>
  <c r="V8466" i="2"/>
  <c r="AB8465" i="2"/>
  <c r="AA8465" i="2"/>
  <c r="Z8465" i="2"/>
  <c r="Y8465" i="2"/>
  <c r="X8465" i="2"/>
  <c r="W8465" i="2"/>
  <c r="V8465" i="2"/>
  <c r="AB8464" i="2"/>
  <c r="AA8464" i="2"/>
  <c r="Z8464" i="2"/>
  <c r="Y8464" i="2"/>
  <c r="X8464" i="2"/>
  <c r="W8464" i="2"/>
  <c r="V8464" i="2"/>
  <c r="AB8463" i="2"/>
  <c r="AA8463" i="2"/>
  <c r="Z8463" i="2"/>
  <c r="Y8463" i="2"/>
  <c r="X8463" i="2"/>
  <c r="W8463" i="2"/>
  <c r="V8463" i="2"/>
  <c r="AB8462" i="2"/>
  <c r="AA8462" i="2"/>
  <c r="Z8462" i="2"/>
  <c r="Y8462" i="2"/>
  <c r="X8462" i="2"/>
  <c r="W8462" i="2"/>
  <c r="V8462" i="2"/>
  <c r="AB8461" i="2"/>
  <c r="AA8461" i="2"/>
  <c r="Z8461" i="2"/>
  <c r="Y8461" i="2"/>
  <c r="X8461" i="2"/>
  <c r="W8461" i="2"/>
  <c r="V8461" i="2"/>
  <c r="AB8460" i="2"/>
  <c r="AA8460" i="2"/>
  <c r="Z8460" i="2"/>
  <c r="Y8460" i="2"/>
  <c r="X8460" i="2"/>
  <c r="W8460" i="2"/>
  <c r="V8460" i="2"/>
  <c r="AB8459" i="2"/>
  <c r="AA8459" i="2"/>
  <c r="Z8459" i="2"/>
  <c r="Y8459" i="2"/>
  <c r="X8459" i="2"/>
  <c r="W8459" i="2"/>
  <c r="V8459" i="2"/>
  <c r="AB8458" i="2"/>
  <c r="AA8458" i="2"/>
  <c r="Z8458" i="2"/>
  <c r="Y8458" i="2"/>
  <c r="X8458" i="2"/>
  <c r="W8458" i="2"/>
  <c r="V8458" i="2"/>
  <c r="AB8457" i="2"/>
  <c r="AA8457" i="2"/>
  <c r="Z8457" i="2"/>
  <c r="Y8457" i="2"/>
  <c r="X8457" i="2"/>
  <c r="W8457" i="2"/>
  <c r="V8457" i="2"/>
  <c r="AB8456" i="2"/>
  <c r="AA8456" i="2"/>
  <c r="Z8456" i="2"/>
  <c r="Y8456" i="2"/>
  <c r="X8456" i="2"/>
  <c r="W8456" i="2"/>
  <c r="V8456" i="2"/>
  <c r="AB8455" i="2"/>
  <c r="AA8455" i="2"/>
  <c r="Z8455" i="2"/>
  <c r="Y8455" i="2"/>
  <c r="X8455" i="2"/>
  <c r="W8455" i="2"/>
  <c r="V8455" i="2"/>
  <c r="AB8454" i="2"/>
  <c r="AA8454" i="2"/>
  <c r="Z8454" i="2"/>
  <c r="Y8454" i="2"/>
  <c r="X8454" i="2"/>
  <c r="W8454" i="2"/>
  <c r="V8454" i="2"/>
  <c r="AB8453" i="2"/>
  <c r="AA8453" i="2"/>
  <c r="Z8453" i="2"/>
  <c r="Y8453" i="2"/>
  <c r="X8453" i="2"/>
  <c r="W8453" i="2"/>
  <c r="V8453" i="2"/>
  <c r="AB8452" i="2"/>
  <c r="AA8452" i="2"/>
  <c r="Z8452" i="2"/>
  <c r="Y8452" i="2"/>
  <c r="X8452" i="2"/>
  <c r="W8452" i="2"/>
  <c r="V8452" i="2"/>
  <c r="AB8451" i="2"/>
  <c r="AA8451" i="2"/>
  <c r="Z8451" i="2"/>
  <c r="Y8451" i="2"/>
  <c r="X8451" i="2"/>
  <c r="W8451" i="2"/>
  <c r="V8451" i="2"/>
  <c r="AB8450" i="2"/>
  <c r="AA8450" i="2"/>
  <c r="Z8450" i="2"/>
  <c r="Y8450" i="2"/>
  <c r="X8450" i="2"/>
  <c r="W8450" i="2"/>
  <c r="V8450" i="2"/>
  <c r="AB8449" i="2"/>
  <c r="AA8449" i="2"/>
  <c r="Z8449" i="2"/>
  <c r="Y8449" i="2"/>
  <c r="X8449" i="2"/>
  <c r="W8449" i="2"/>
  <c r="V8449" i="2"/>
  <c r="AB8448" i="2"/>
  <c r="AA8448" i="2"/>
  <c r="Z8448" i="2"/>
  <c r="Y8448" i="2"/>
  <c r="X8448" i="2"/>
  <c r="W8448" i="2"/>
  <c r="V8448" i="2"/>
  <c r="AB8447" i="2"/>
  <c r="AA8447" i="2"/>
  <c r="Z8447" i="2"/>
  <c r="Y8447" i="2"/>
  <c r="X8447" i="2"/>
  <c r="W8447" i="2"/>
  <c r="V8447" i="2"/>
  <c r="AB8446" i="2"/>
  <c r="AA8446" i="2"/>
  <c r="Z8446" i="2"/>
  <c r="Y8446" i="2"/>
  <c r="X8446" i="2"/>
  <c r="W8446" i="2"/>
  <c r="V8446" i="2"/>
  <c r="AB8445" i="2"/>
  <c r="AA8445" i="2"/>
  <c r="Z8445" i="2"/>
  <c r="Y8445" i="2"/>
  <c r="X8445" i="2"/>
  <c r="W8445" i="2"/>
  <c r="V8445" i="2"/>
  <c r="AB8444" i="2"/>
  <c r="AA8444" i="2"/>
  <c r="Z8444" i="2"/>
  <c r="Y8444" i="2"/>
  <c r="X8444" i="2"/>
  <c r="W8444" i="2"/>
  <c r="V8444" i="2"/>
  <c r="AB8443" i="2"/>
  <c r="AA8443" i="2"/>
  <c r="Z8443" i="2"/>
  <c r="Y8443" i="2"/>
  <c r="X8443" i="2"/>
  <c r="W8443" i="2"/>
  <c r="V8443" i="2"/>
  <c r="AB8442" i="2"/>
  <c r="AA8442" i="2"/>
  <c r="Z8442" i="2"/>
  <c r="Y8442" i="2"/>
  <c r="X8442" i="2"/>
  <c r="W8442" i="2"/>
  <c r="V8442" i="2"/>
  <c r="AB8441" i="2"/>
  <c r="AA8441" i="2"/>
  <c r="Z8441" i="2"/>
  <c r="Y8441" i="2"/>
  <c r="X8441" i="2"/>
  <c r="W8441" i="2"/>
  <c r="V8441" i="2"/>
  <c r="AB8440" i="2"/>
  <c r="AA8440" i="2"/>
  <c r="Z8440" i="2"/>
  <c r="Y8440" i="2"/>
  <c r="X8440" i="2"/>
  <c r="W8440" i="2"/>
  <c r="V8440" i="2"/>
  <c r="AB8439" i="2"/>
  <c r="AA8439" i="2"/>
  <c r="Z8439" i="2"/>
  <c r="Y8439" i="2"/>
  <c r="X8439" i="2"/>
  <c r="W8439" i="2"/>
  <c r="V8439" i="2"/>
  <c r="AB8438" i="2"/>
  <c r="AA8438" i="2"/>
  <c r="Z8438" i="2"/>
  <c r="Y8438" i="2"/>
  <c r="X8438" i="2"/>
  <c r="W8438" i="2"/>
  <c r="V8438" i="2"/>
  <c r="AB8437" i="2"/>
  <c r="AA8437" i="2"/>
  <c r="Z8437" i="2"/>
  <c r="Y8437" i="2"/>
  <c r="X8437" i="2"/>
  <c r="W8437" i="2"/>
  <c r="V8437" i="2"/>
  <c r="AB8436" i="2"/>
  <c r="AA8436" i="2"/>
  <c r="Z8436" i="2"/>
  <c r="Y8436" i="2"/>
  <c r="X8436" i="2"/>
  <c r="W8436" i="2"/>
  <c r="V8436" i="2"/>
  <c r="AB8435" i="2"/>
  <c r="AA8435" i="2"/>
  <c r="Z8435" i="2"/>
  <c r="Y8435" i="2"/>
  <c r="X8435" i="2"/>
  <c r="W8435" i="2"/>
  <c r="V8435" i="2"/>
  <c r="AB8434" i="2"/>
  <c r="AA8434" i="2"/>
  <c r="Z8434" i="2"/>
  <c r="Y8434" i="2"/>
  <c r="X8434" i="2"/>
  <c r="W8434" i="2"/>
  <c r="V8434" i="2"/>
  <c r="AB8433" i="2"/>
  <c r="AA8433" i="2"/>
  <c r="Z8433" i="2"/>
  <c r="Y8433" i="2"/>
  <c r="X8433" i="2"/>
  <c r="W8433" i="2"/>
  <c r="V8433" i="2"/>
  <c r="AB8432" i="2"/>
  <c r="AA8432" i="2"/>
  <c r="Z8432" i="2"/>
  <c r="Y8432" i="2"/>
  <c r="X8432" i="2"/>
  <c r="W8432" i="2"/>
  <c r="V8432" i="2"/>
  <c r="AB8431" i="2"/>
  <c r="AA8431" i="2"/>
  <c r="Z8431" i="2"/>
  <c r="Y8431" i="2"/>
  <c r="X8431" i="2"/>
  <c r="W8431" i="2"/>
  <c r="V8431" i="2"/>
  <c r="AB8430" i="2"/>
  <c r="AA8430" i="2"/>
  <c r="Z8430" i="2"/>
  <c r="Y8430" i="2"/>
  <c r="X8430" i="2"/>
  <c r="W8430" i="2"/>
  <c r="V8430" i="2"/>
  <c r="AB8429" i="2"/>
  <c r="AA8429" i="2"/>
  <c r="Z8429" i="2"/>
  <c r="Y8429" i="2"/>
  <c r="X8429" i="2"/>
  <c r="W8429" i="2"/>
  <c r="V8429" i="2"/>
  <c r="AB8428" i="2"/>
  <c r="AA8428" i="2"/>
  <c r="Z8428" i="2"/>
  <c r="Y8428" i="2"/>
  <c r="X8428" i="2"/>
  <c r="W8428" i="2"/>
  <c r="V8428" i="2"/>
  <c r="AB8427" i="2"/>
  <c r="AA8427" i="2"/>
  <c r="Z8427" i="2"/>
  <c r="Y8427" i="2"/>
  <c r="X8427" i="2"/>
  <c r="W8427" i="2"/>
  <c r="V8427" i="2"/>
  <c r="AB8426" i="2"/>
  <c r="AA8426" i="2"/>
  <c r="Z8426" i="2"/>
  <c r="Y8426" i="2"/>
  <c r="X8426" i="2"/>
  <c r="W8426" i="2"/>
  <c r="V8426" i="2"/>
  <c r="AB8425" i="2"/>
  <c r="AA8425" i="2"/>
  <c r="Z8425" i="2"/>
  <c r="Y8425" i="2"/>
  <c r="X8425" i="2"/>
  <c r="W8425" i="2"/>
  <c r="V8425" i="2"/>
  <c r="AB8424" i="2"/>
  <c r="AA8424" i="2"/>
  <c r="Z8424" i="2"/>
  <c r="Y8424" i="2"/>
  <c r="X8424" i="2"/>
  <c r="W8424" i="2"/>
  <c r="V8424" i="2"/>
  <c r="AB8423" i="2"/>
  <c r="AA8423" i="2"/>
  <c r="Z8423" i="2"/>
  <c r="Y8423" i="2"/>
  <c r="X8423" i="2"/>
  <c r="W8423" i="2"/>
  <c r="V8423" i="2"/>
  <c r="AB8422" i="2"/>
  <c r="AA8422" i="2"/>
  <c r="Z8422" i="2"/>
  <c r="Y8422" i="2"/>
  <c r="X8422" i="2"/>
  <c r="W8422" i="2"/>
  <c r="V8422" i="2"/>
  <c r="AB8421" i="2"/>
  <c r="AA8421" i="2"/>
  <c r="Z8421" i="2"/>
  <c r="Y8421" i="2"/>
  <c r="X8421" i="2"/>
  <c r="W8421" i="2"/>
  <c r="V8421" i="2"/>
  <c r="AB8420" i="2"/>
  <c r="AA8420" i="2"/>
  <c r="Z8420" i="2"/>
  <c r="Y8420" i="2"/>
  <c r="X8420" i="2"/>
  <c r="W8420" i="2"/>
  <c r="V8420" i="2"/>
  <c r="AB8419" i="2"/>
  <c r="AA8419" i="2"/>
  <c r="Z8419" i="2"/>
  <c r="Y8419" i="2"/>
  <c r="X8419" i="2"/>
  <c r="W8419" i="2"/>
  <c r="V8419" i="2"/>
  <c r="AB8418" i="2"/>
  <c r="AA8418" i="2"/>
  <c r="Z8418" i="2"/>
  <c r="Y8418" i="2"/>
  <c r="X8418" i="2"/>
  <c r="W8418" i="2"/>
  <c r="V8418" i="2"/>
  <c r="AB8417" i="2"/>
  <c r="AA8417" i="2"/>
  <c r="Z8417" i="2"/>
  <c r="Y8417" i="2"/>
  <c r="X8417" i="2"/>
  <c r="W8417" i="2"/>
  <c r="V8417" i="2"/>
  <c r="AB8416" i="2"/>
  <c r="AA8416" i="2"/>
  <c r="Z8416" i="2"/>
  <c r="Y8416" i="2"/>
  <c r="X8416" i="2"/>
  <c r="W8416" i="2"/>
  <c r="V8416" i="2"/>
  <c r="AB8415" i="2"/>
  <c r="AA8415" i="2"/>
  <c r="Z8415" i="2"/>
  <c r="Y8415" i="2"/>
  <c r="X8415" i="2"/>
  <c r="W8415" i="2"/>
  <c r="V8415" i="2"/>
  <c r="AB8414" i="2"/>
  <c r="AA8414" i="2"/>
  <c r="Z8414" i="2"/>
  <c r="Y8414" i="2"/>
  <c r="X8414" i="2"/>
  <c r="W8414" i="2"/>
  <c r="V8414" i="2"/>
  <c r="AB8413" i="2"/>
  <c r="AA8413" i="2"/>
  <c r="Z8413" i="2"/>
  <c r="Y8413" i="2"/>
  <c r="X8413" i="2"/>
  <c r="W8413" i="2"/>
  <c r="V8413" i="2"/>
  <c r="AB8412" i="2"/>
  <c r="AA8412" i="2"/>
  <c r="Z8412" i="2"/>
  <c r="Y8412" i="2"/>
  <c r="X8412" i="2"/>
  <c r="W8412" i="2"/>
  <c r="V8412" i="2"/>
  <c r="AB8411" i="2"/>
  <c r="AA8411" i="2"/>
  <c r="Z8411" i="2"/>
  <c r="Y8411" i="2"/>
  <c r="X8411" i="2"/>
  <c r="W8411" i="2"/>
  <c r="V8411" i="2"/>
  <c r="AB8410" i="2"/>
  <c r="AA8410" i="2"/>
  <c r="Z8410" i="2"/>
  <c r="Y8410" i="2"/>
  <c r="X8410" i="2"/>
  <c r="W8410" i="2"/>
  <c r="V8410" i="2"/>
  <c r="AB8409" i="2"/>
  <c r="AA8409" i="2"/>
  <c r="Z8409" i="2"/>
  <c r="Y8409" i="2"/>
  <c r="X8409" i="2"/>
  <c r="W8409" i="2"/>
  <c r="V8409" i="2"/>
  <c r="AB8408" i="2"/>
  <c r="AA8408" i="2"/>
  <c r="Z8408" i="2"/>
  <c r="Y8408" i="2"/>
  <c r="X8408" i="2"/>
  <c r="W8408" i="2"/>
  <c r="V8408" i="2"/>
  <c r="AB8407" i="2"/>
  <c r="AA8407" i="2"/>
  <c r="Z8407" i="2"/>
  <c r="Y8407" i="2"/>
  <c r="X8407" i="2"/>
  <c r="W8407" i="2"/>
  <c r="V8407" i="2"/>
  <c r="AB8406" i="2"/>
  <c r="AA8406" i="2"/>
  <c r="Z8406" i="2"/>
  <c r="Y8406" i="2"/>
  <c r="X8406" i="2"/>
  <c r="W8406" i="2"/>
  <c r="V8406" i="2"/>
  <c r="AB8405" i="2"/>
  <c r="AA8405" i="2"/>
  <c r="Z8405" i="2"/>
  <c r="Y8405" i="2"/>
  <c r="X8405" i="2"/>
  <c r="W8405" i="2"/>
  <c r="V8405" i="2"/>
  <c r="AB8404" i="2"/>
  <c r="AA8404" i="2"/>
  <c r="Z8404" i="2"/>
  <c r="Y8404" i="2"/>
  <c r="X8404" i="2"/>
  <c r="W8404" i="2"/>
  <c r="V8404" i="2"/>
  <c r="AB8403" i="2"/>
  <c r="AA8403" i="2"/>
  <c r="Z8403" i="2"/>
  <c r="Y8403" i="2"/>
  <c r="X8403" i="2"/>
  <c r="W8403" i="2"/>
  <c r="V8403" i="2"/>
  <c r="AB8402" i="2"/>
  <c r="AA8402" i="2"/>
  <c r="Z8402" i="2"/>
  <c r="Y8402" i="2"/>
  <c r="X8402" i="2"/>
  <c r="W8402" i="2"/>
  <c r="V8402" i="2"/>
  <c r="AB8401" i="2"/>
  <c r="AA8401" i="2"/>
  <c r="Z8401" i="2"/>
  <c r="Y8401" i="2"/>
  <c r="X8401" i="2"/>
  <c r="W8401" i="2"/>
  <c r="V8401" i="2"/>
  <c r="AB8400" i="2"/>
  <c r="AA8400" i="2"/>
  <c r="Z8400" i="2"/>
  <c r="Y8400" i="2"/>
  <c r="X8400" i="2"/>
  <c r="W8400" i="2"/>
  <c r="V8400" i="2"/>
  <c r="AB8399" i="2"/>
  <c r="AA8399" i="2"/>
  <c r="Z8399" i="2"/>
  <c r="Y8399" i="2"/>
  <c r="X8399" i="2"/>
  <c r="W8399" i="2"/>
  <c r="V8399" i="2"/>
  <c r="AB8398" i="2"/>
  <c r="AA8398" i="2"/>
  <c r="Z8398" i="2"/>
  <c r="Y8398" i="2"/>
  <c r="X8398" i="2"/>
  <c r="W8398" i="2"/>
  <c r="V8398" i="2"/>
  <c r="AB8397" i="2"/>
  <c r="AA8397" i="2"/>
  <c r="Z8397" i="2"/>
  <c r="Y8397" i="2"/>
  <c r="X8397" i="2"/>
  <c r="W8397" i="2"/>
  <c r="V8397" i="2"/>
  <c r="AB8396" i="2"/>
  <c r="AA8396" i="2"/>
  <c r="Z8396" i="2"/>
  <c r="Y8396" i="2"/>
  <c r="X8396" i="2"/>
  <c r="W8396" i="2"/>
  <c r="V8396" i="2"/>
  <c r="AB8395" i="2"/>
  <c r="AA8395" i="2"/>
  <c r="Z8395" i="2"/>
  <c r="Y8395" i="2"/>
  <c r="X8395" i="2"/>
  <c r="W8395" i="2"/>
  <c r="V8395" i="2"/>
  <c r="AB8394" i="2"/>
  <c r="AA8394" i="2"/>
  <c r="Z8394" i="2"/>
  <c r="Y8394" i="2"/>
  <c r="X8394" i="2"/>
  <c r="W8394" i="2"/>
  <c r="V8394" i="2"/>
  <c r="AB8393" i="2"/>
  <c r="AA8393" i="2"/>
  <c r="Z8393" i="2"/>
  <c r="Y8393" i="2"/>
  <c r="X8393" i="2"/>
  <c r="W8393" i="2"/>
  <c r="V8393" i="2"/>
  <c r="AB8392" i="2"/>
  <c r="AA8392" i="2"/>
  <c r="Z8392" i="2"/>
  <c r="Y8392" i="2"/>
  <c r="X8392" i="2"/>
  <c r="W8392" i="2"/>
  <c r="V8392" i="2"/>
  <c r="AB8391" i="2"/>
  <c r="AA8391" i="2"/>
  <c r="Z8391" i="2"/>
  <c r="Y8391" i="2"/>
  <c r="X8391" i="2"/>
  <c r="W8391" i="2"/>
  <c r="V8391" i="2"/>
  <c r="AB8390" i="2"/>
  <c r="AA8390" i="2"/>
  <c r="Z8390" i="2"/>
  <c r="Y8390" i="2"/>
  <c r="X8390" i="2"/>
  <c r="W8390" i="2"/>
  <c r="V8390" i="2"/>
  <c r="AB8389" i="2"/>
  <c r="AA8389" i="2"/>
  <c r="Z8389" i="2"/>
  <c r="Y8389" i="2"/>
  <c r="X8389" i="2"/>
  <c r="W8389" i="2"/>
  <c r="V8389" i="2"/>
  <c r="AB8388" i="2"/>
  <c r="AA8388" i="2"/>
  <c r="Z8388" i="2"/>
  <c r="Y8388" i="2"/>
  <c r="X8388" i="2"/>
  <c r="W8388" i="2"/>
  <c r="V8388" i="2"/>
  <c r="AB8387" i="2"/>
  <c r="AA8387" i="2"/>
  <c r="Z8387" i="2"/>
  <c r="Y8387" i="2"/>
  <c r="X8387" i="2"/>
  <c r="W8387" i="2"/>
  <c r="V8387" i="2"/>
  <c r="AB8386" i="2"/>
  <c r="AA8386" i="2"/>
  <c r="Z8386" i="2"/>
  <c r="Y8386" i="2"/>
  <c r="X8386" i="2"/>
  <c r="W8386" i="2"/>
  <c r="V8386" i="2"/>
  <c r="AB8385" i="2"/>
  <c r="AA8385" i="2"/>
  <c r="Z8385" i="2"/>
  <c r="Y8385" i="2"/>
  <c r="X8385" i="2"/>
  <c r="W8385" i="2"/>
  <c r="V8385" i="2"/>
  <c r="AB8384" i="2"/>
  <c r="AA8384" i="2"/>
  <c r="Z8384" i="2"/>
  <c r="Y8384" i="2"/>
  <c r="X8384" i="2"/>
  <c r="W8384" i="2"/>
  <c r="V8384" i="2"/>
  <c r="AB8383" i="2"/>
  <c r="AA8383" i="2"/>
  <c r="Z8383" i="2"/>
  <c r="Y8383" i="2"/>
  <c r="X8383" i="2"/>
  <c r="W8383" i="2"/>
  <c r="V8383" i="2"/>
  <c r="AB8382" i="2"/>
  <c r="AA8382" i="2"/>
  <c r="Z8382" i="2"/>
  <c r="Y8382" i="2"/>
  <c r="X8382" i="2"/>
  <c r="W8382" i="2"/>
  <c r="V8382" i="2"/>
  <c r="AB8381" i="2"/>
  <c r="AA8381" i="2"/>
  <c r="Z8381" i="2"/>
  <c r="Y8381" i="2"/>
  <c r="X8381" i="2"/>
  <c r="W8381" i="2"/>
  <c r="V8381" i="2"/>
  <c r="AB8380" i="2"/>
  <c r="AA8380" i="2"/>
  <c r="Z8380" i="2"/>
  <c r="Y8380" i="2"/>
  <c r="X8380" i="2"/>
  <c r="W8380" i="2"/>
  <c r="V8380" i="2"/>
  <c r="AB8379" i="2"/>
  <c r="AA8379" i="2"/>
  <c r="Z8379" i="2"/>
  <c r="Y8379" i="2"/>
  <c r="X8379" i="2"/>
  <c r="W8379" i="2"/>
  <c r="V8379" i="2"/>
  <c r="AB8378" i="2"/>
  <c r="AA8378" i="2"/>
  <c r="Z8378" i="2"/>
  <c r="Y8378" i="2"/>
  <c r="X8378" i="2"/>
  <c r="W8378" i="2"/>
  <c r="V8378" i="2"/>
  <c r="AB8377" i="2"/>
  <c r="AA8377" i="2"/>
  <c r="Z8377" i="2"/>
  <c r="Y8377" i="2"/>
  <c r="X8377" i="2"/>
  <c r="W8377" i="2"/>
  <c r="V8377" i="2"/>
  <c r="AB8376" i="2"/>
  <c r="AA8376" i="2"/>
  <c r="Z8376" i="2"/>
  <c r="Y8376" i="2"/>
  <c r="X8376" i="2"/>
  <c r="W8376" i="2"/>
  <c r="V8376" i="2"/>
  <c r="AB8375" i="2"/>
  <c r="AA8375" i="2"/>
  <c r="Z8375" i="2"/>
  <c r="Y8375" i="2"/>
  <c r="X8375" i="2"/>
  <c r="W8375" i="2"/>
  <c r="V8375" i="2"/>
  <c r="AB8374" i="2"/>
  <c r="AA8374" i="2"/>
  <c r="Z8374" i="2"/>
  <c r="Y8374" i="2"/>
  <c r="X8374" i="2"/>
  <c r="W8374" i="2"/>
  <c r="V8374" i="2"/>
  <c r="AB8373" i="2"/>
  <c r="AA8373" i="2"/>
  <c r="Z8373" i="2"/>
  <c r="Y8373" i="2"/>
  <c r="X8373" i="2"/>
  <c r="W8373" i="2"/>
  <c r="V8373" i="2"/>
  <c r="AB8372" i="2"/>
  <c r="AA8372" i="2"/>
  <c r="Z8372" i="2"/>
  <c r="Y8372" i="2"/>
  <c r="X8372" i="2"/>
  <c r="W8372" i="2"/>
  <c r="V8372" i="2"/>
  <c r="AB8371" i="2"/>
  <c r="AA8371" i="2"/>
  <c r="Z8371" i="2"/>
  <c r="Y8371" i="2"/>
  <c r="X8371" i="2"/>
  <c r="W8371" i="2"/>
  <c r="V8371" i="2"/>
  <c r="AB8370" i="2"/>
  <c r="AA8370" i="2"/>
  <c r="Z8370" i="2"/>
  <c r="Y8370" i="2"/>
  <c r="X8370" i="2"/>
  <c r="W8370" i="2"/>
  <c r="V8370" i="2"/>
  <c r="AB8369" i="2"/>
  <c r="AA8369" i="2"/>
  <c r="Z8369" i="2"/>
  <c r="Y8369" i="2"/>
  <c r="X8369" i="2"/>
  <c r="W8369" i="2"/>
  <c r="V8369" i="2"/>
  <c r="AB8368" i="2"/>
  <c r="AA8368" i="2"/>
  <c r="Z8368" i="2"/>
  <c r="Y8368" i="2"/>
  <c r="X8368" i="2"/>
  <c r="W8368" i="2"/>
  <c r="V8368" i="2"/>
  <c r="AB8367" i="2"/>
  <c r="AA8367" i="2"/>
  <c r="Z8367" i="2"/>
  <c r="Y8367" i="2"/>
  <c r="X8367" i="2"/>
  <c r="W8367" i="2"/>
  <c r="V8367" i="2"/>
  <c r="AB8366" i="2"/>
  <c r="AA8366" i="2"/>
  <c r="Z8366" i="2"/>
  <c r="Y8366" i="2"/>
  <c r="X8366" i="2"/>
  <c r="W8366" i="2"/>
  <c r="V8366" i="2"/>
  <c r="AB8365" i="2"/>
  <c r="AA8365" i="2"/>
  <c r="Z8365" i="2"/>
  <c r="Y8365" i="2"/>
  <c r="X8365" i="2"/>
  <c r="W8365" i="2"/>
  <c r="V8365" i="2"/>
  <c r="AB8364" i="2"/>
  <c r="AA8364" i="2"/>
  <c r="Z8364" i="2"/>
  <c r="Y8364" i="2"/>
  <c r="X8364" i="2"/>
  <c r="W8364" i="2"/>
  <c r="V8364" i="2"/>
  <c r="AB8363" i="2"/>
  <c r="AA8363" i="2"/>
  <c r="Z8363" i="2"/>
  <c r="Y8363" i="2"/>
  <c r="X8363" i="2"/>
  <c r="W8363" i="2"/>
  <c r="V8363" i="2"/>
  <c r="AB8362" i="2"/>
  <c r="AA8362" i="2"/>
  <c r="Z8362" i="2"/>
  <c r="Y8362" i="2"/>
  <c r="X8362" i="2"/>
  <c r="W8362" i="2"/>
  <c r="V8362" i="2"/>
  <c r="AB8361" i="2"/>
  <c r="AA8361" i="2"/>
  <c r="Z8361" i="2"/>
  <c r="Y8361" i="2"/>
  <c r="X8361" i="2"/>
  <c r="W8361" i="2"/>
  <c r="V8361" i="2"/>
  <c r="AB8360" i="2"/>
  <c r="AA8360" i="2"/>
  <c r="Z8360" i="2"/>
  <c r="Y8360" i="2"/>
  <c r="X8360" i="2"/>
  <c r="W8360" i="2"/>
  <c r="V8360" i="2"/>
  <c r="AB8359" i="2"/>
  <c r="AA8359" i="2"/>
  <c r="Z8359" i="2"/>
  <c r="Y8359" i="2"/>
  <c r="X8359" i="2"/>
  <c r="W8359" i="2"/>
  <c r="V8359" i="2"/>
  <c r="AB8358" i="2"/>
  <c r="AA8358" i="2"/>
  <c r="Z8358" i="2"/>
  <c r="Y8358" i="2"/>
  <c r="X8358" i="2"/>
  <c r="W8358" i="2"/>
  <c r="V8358" i="2"/>
  <c r="AB8357" i="2"/>
  <c r="AA8357" i="2"/>
  <c r="Z8357" i="2"/>
  <c r="Y8357" i="2"/>
  <c r="X8357" i="2"/>
  <c r="W8357" i="2"/>
  <c r="V8357" i="2"/>
  <c r="AB8356" i="2"/>
  <c r="AA8356" i="2"/>
  <c r="Z8356" i="2"/>
  <c r="Y8356" i="2"/>
  <c r="X8356" i="2"/>
  <c r="W8356" i="2"/>
  <c r="V8356" i="2"/>
  <c r="AB8355" i="2"/>
  <c r="AA8355" i="2"/>
  <c r="Z8355" i="2"/>
  <c r="Y8355" i="2"/>
  <c r="X8355" i="2"/>
  <c r="W8355" i="2"/>
  <c r="V8355" i="2"/>
  <c r="AB8354" i="2"/>
  <c r="AA8354" i="2"/>
  <c r="Z8354" i="2"/>
  <c r="Y8354" i="2"/>
  <c r="X8354" i="2"/>
  <c r="W8354" i="2"/>
  <c r="V8354" i="2"/>
  <c r="AB8353" i="2"/>
  <c r="AA8353" i="2"/>
  <c r="Z8353" i="2"/>
  <c r="Y8353" i="2"/>
  <c r="X8353" i="2"/>
  <c r="W8353" i="2"/>
  <c r="V8353" i="2"/>
  <c r="AB8352" i="2"/>
  <c r="AA8352" i="2"/>
  <c r="Z8352" i="2"/>
  <c r="Y8352" i="2"/>
  <c r="X8352" i="2"/>
  <c r="W8352" i="2"/>
  <c r="V8352" i="2"/>
  <c r="AB8351" i="2"/>
  <c r="AA8351" i="2"/>
  <c r="Z8351" i="2"/>
  <c r="Y8351" i="2"/>
  <c r="X8351" i="2"/>
  <c r="W8351" i="2"/>
  <c r="V8351" i="2"/>
  <c r="AB8350" i="2"/>
  <c r="AA8350" i="2"/>
  <c r="Z8350" i="2"/>
  <c r="Y8350" i="2"/>
  <c r="X8350" i="2"/>
  <c r="W8350" i="2"/>
  <c r="V8350" i="2"/>
  <c r="AB8349" i="2"/>
  <c r="AA8349" i="2"/>
  <c r="Z8349" i="2"/>
  <c r="Y8349" i="2"/>
  <c r="X8349" i="2"/>
  <c r="W8349" i="2"/>
  <c r="V8349" i="2"/>
  <c r="AB8348" i="2"/>
  <c r="AA8348" i="2"/>
  <c r="Z8348" i="2"/>
  <c r="Y8348" i="2"/>
  <c r="X8348" i="2"/>
  <c r="W8348" i="2"/>
  <c r="V8348" i="2"/>
  <c r="AB8347" i="2"/>
  <c r="AA8347" i="2"/>
  <c r="Z8347" i="2"/>
  <c r="Y8347" i="2"/>
  <c r="X8347" i="2"/>
  <c r="W8347" i="2"/>
  <c r="V8347" i="2"/>
  <c r="AB8346" i="2"/>
  <c r="AA8346" i="2"/>
  <c r="Z8346" i="2"/>
  <c r="Y8346" i="2"/>
  <c r="X8346" i="2"/>
  <c r="W8346" i="2"/>
  <c r="V8346" i="2"/>
  <c r="AB8345" i="2"/>
  <c r="AA8345" i="2"/>
  <c r="Z8345" i="2"/>
  <c r="Y8345" i="2"/>
  <c r="X8345" i="2"/>
  <c r="W8345" i="2"/>
  <c r="V8345" i="2"/>
  <c r="AB8344" i="2"/>
  <c r="AA8344" i="2"/>
  <c r="Z8344" i="2"/>
  <c r="Y8344" i="2"/>
  <c r="X8344" i="2"/>
  <c r="W8344" i="2"/>
  <c r="V8344" i="2"/>
  <c r="AB8343" i="2"/>
  <c r="AA8343" i="2"/>
  <c r="Z8343" i="2"/>
  <c r="Y8343" i="2"/>
  <c r="X8343" i="2"/>
  <c r="W8343" i="2"/>
  <c r="V8343" i="2"/>
  <c r="AB8342" i="2"/>
  <c r="AA8342" i="2"/>
  <c r="Z8342" i="2"/>
  <c r="Y8342" i="2"/>
  <c r="X8342" i="2"/>
  <c r="W8342" i="2"/>
  <c r="V8342" i="2"/>
  <c r="AB8341" i="2"/>
  <c r="AA8341" i="2"/>
  <c r="Z8341" i="2"/>
  <c r="Y8341" i="2"/>
  <c r="X8341" i="2"/>
  <c r="W8341" i="2"/>
  <c r="V8341" i="2"/>
  <c r="AB8340" i="2"/>
  <c r="AA8340" i="2"/>
  <c r="Z8340" i="2"/>
  <c r="Y8340" i="2"/>
  <c r="X8340" i="2"/>
  <c r="W8340" i="2"/>
  <c r="V8340" i="2"/>
  <c r="AB8339" i="2"/>
  <c r="AA8339" i="2"/>
  <c r="Z8339" i="2"/>
  <c r="Y8339" i="2"/>
  <c r="X8339" i="2"/>
  <c r="W8339" i="2"/>
  <c r="V8339" i="2"/>
  <c r="AB8338" i="2"/>
  <c r="AA8338" i="2"/>
  <c r="Z8338" i="2"/>
  <c r="Y8338" i="2"/>
  <c r="X8338" i="2"/>
  <c r="W8338" i="2"/>
  <c r="V8338" i="2"/>
  <c r="AB8337" i="2"/>
  <c r="AA8337" i="2"/>
  <c r="Z8337" i="2"/>
  <c r="Y8337" i="2"/>
  <c r="X8337" i="2"/>
  <c r="W8337" i="2"/>
  <c r="V8337" i="2"/>
  <c r="AB8336" i="2"/>
  <c r="AA8336" i="2"/>
  <c r="Z8336" i="2"/>
  <c r="Y8336" i="2"/>
  <c r="X8336" i="2"/>
  <c r="W8336" i="2"/>
  <c r="V8336" i="2"/>
  <c r="AB8335" i="2"/>
  <c r="AA8335" i="2"/>
  <c r="Z8335" i="2"/>
  <c r="Y8335" i="2"/>
  <c r="X8335" i="2"/>
  <c r="W8335" i="2"/>
  <c r="V8335" i="2"/>
  <c r="AB8334" i="2"/>
  <c r="AA8334" i="2"/>
  <c r="Z8334" i="2"/>
  <c r="Y8334" i="2"/>
  <c r="X8334" i="2"/>
  <c r="W8334" i="2"/>
  <c r="V8334" i="2"/>
  <c r="AB8333" i="2"/>
  <c r="AA8333" i="2"/>
  <c r="Z8333" i="2"/>
  <c r="Y8333" i="2"/>
  <c r="X8333" i="2"/>
  <c r="W8333" i="2"/>
  <c r="V8333" i="2"/>
  <c r="AB8332" i="2"/>
  <c r="AA8332" i="2"/>
  <c r="Z8332" i="2"/>
  <c r="Y8332" i="2"/>
  <c r="X8332" i="2"/>
  <c r="W8332" i="2"/>
  <c r="V8332" i="2"/>
  <c r="AB8331" i="2"/>
  <c r="AA8331" i="2"/>
  <c r="Z8331" i="2"/>
  <c r="Y8331" i="2"/>
  <c r="X8331" i="2"/>
  <c r="W8331" i="2"/>
  <c r="V8331" i="2"/>
  <c r="AB8330" i="2"/>
  <c r="AA8330" i="2"/>
  <c r="Z8330" i="2"/>
  <c r="Y8330" i="2"/>
  <c r="X8330" i="2"/>
  <c r="W8330" i="2"/>
  <c r="V8330" i="2"/>
  <c r="AB8329" i="2"/>
  <c r="AA8329" i="2"/>
  <c r="Z8329" i="2"/>
  <c r="Y8329" i="2"/>
  <c r="X8329" i="2"/>
  <c r="W8329" i="2"/>
  <c r="V8329" i="2"/>
  <c r="AB8328" i="2"/>
  <c r="AA8328" i="2"/>
  <c r="Z8328" i="2"/>
  <c r="Y8328" i="2"/>
  <c r="X8328" i="2"/>
  <c r="W8328" i="2"/>
  <c r="V8328" i="2"/>
  <c r="AB8327" i="2"/>
  <c r="AA8327" i="2"/>
  <c r="Z8327" i="2"/>
  <c r="Y8327" i="2"/>
  <c r="X8327" i="2"/>
  <c r="W8327" i="2"/>
  <c r="V8327" i="2"/>
  <c r="AB8326" i="2"/>
  <c r="AA8326" i="2"/>
  <c r="Z8326" i="2"/>
  <c r="Y8326" i="2"/>
  <c r="X8326" i="2"/>
  <c r="W8326" i="2"/>
  <c r="V8326" i="2"/>
  <c r="AB8325" i="2"/>
  <c r="AA8325" i="2"/>
  <c r="Z8325" i="2"/>
  <c r="Y8325" i="2"/>
  <c r="X8325" i="2"/>
  <c r="W8325" i="2"/>
  <c r="V8325" i="2"/>
  <c r="AB8324" i="2"/>
  <c r="AA8324" i="2"/>
  <c r="Z8324" i="2"/>
  <c r="Y8324" i="2"/>
  <c r="X8324" i="2"/>
  <c r="W8324" i="2"/>
  <c r="V8324" i="2"/>
  <c r="AB8323" i="2"/>
  <c r="AA8323" i="2"/>
  <c r="Z8323" i="2"/>
  <c r="Y8323" i="2"/>
  <c r="X8323" i="2"/>
  <c r="W8323" i="2"/>
  <c r="V8323" i="2"/>
  <c r="AB8322" i="2"/>
  <c r="AA8322" i="2"/>
  <c r="Z8322" i="2"/>
  <c r="Y8322" i="2"/>
  <c r="X8322" i="2"/>
  <c r="W8322" i="2"/>
  <c r="V8322" i="2"/>
  <c r="AB8321" i="2"/>
  <c r="AA8321" i="2"/>
  <c r="Z8321" i="2"/>
  <c r="Y8321" i="2"/>
  <c r="X8321" i="2"/>
  <c r="W8321" i="2"/>
  <c r="V8321" i="2"/>
  <c r="AB8320" i="2"/>
  <c r="AA8320" i="2"/>
  <c r="Z8320" i="2"/>
  <c r="Y8320" i="2"/>
  <c r="X8320" i="2"/>
  <c r="W8320" i="2"/>
  <c r="V8320" i="2"/>
  <c r="AB8319" i="2"/>
  <c r="AA8319" i="2"/>
  <c r="Z8319" i="2"/>
  <c r="Y8319" i="2"/>
  <c r="X8319" i="2"/>
  <c r="W8319" i="2"/>
  <c r="V8319" i="2"/>
  <c r="AB8318" i="2"/>
  <c r="AA8318" i="2"/>
  <c r="Z8318" i="2"/>
  <c r="Y8318" i="2"/>
  <c r="X8318" i="2"/>
  <c r="W8318" i="2"/>
  <c r="V8318" i="2"/>
  <c r="AB8317" i="2"/>
  <c r="AA8317" i="2"/>
  <c r="Z8317" i="2"/>
  <c r="Y8317" i="2"/>
  <c r="X8317" i="2"/>
  <c r="W8317" i="2"/>
  <c r="V8317" i="2"/>
  <c r="AB8316" i="2"/>
  <c r="AA8316" i="2"/>
  <c r="Z8316" i="2"/>
  <c r="Y8316" i="2"/>
  <c r="X8316" i="2"/>
  <c r="W8316" i="2"/>
  <c r="V8316" i="2"/>
  <c r="AB8315" i="2"/>
  <c r="AA8315" i="2"/>
  <c r="Z8315" i="2"/>
  <c r="Y8315" i="2"/>
  <c r="X8315" i="2"/>
  <c r="W8315" i="2"/>
  <c r="V8315" i="2"/>
  <c r="AB8314" i="2"/>
  <c r="AA8314" i="2"/>
  <c r="Z8314" i="2"/>
  <c r="Y8314" i="2"/>
  <c r="X8314" i="2"/>
  <c r="W8314" i="2"/>
  <c r="V8314" i="2"/>
  <c r="AB8313" i="2"/>
  <c r="AA8313" i="2"/>
  <c r="Z8313" i="2"/>
  <c r="Y8313" i="2"/>
  <c r="X8313" i="2"/>
  <c r="W8313" i="2"/>
  <c r="V8313" i="2"/>
  <c r="AB8312" i="2"/>
  <c r="AA8312" i="2"/>
  <c r="Z8312" i="2"/>
  <c r="Y8312" i="2"/>
  <c r="X8312" i="2"/>
  <c r="W8312" i="2"/>
  <c r="V8312" i="2"/>
  <c r="AB8311" i="2"/>
  <c r="AA8311" i="2"/>
  <c r="Z8311" i="2"/>
  <c r="Y8311" i="2"/>
  <c r="X8311" i="2"/>
  <c r="W8311" i="2"/>
  <c r="V8311" i="2"/>
  <c r="AB8310" i="2"/>
  <c r="AA8310" i="2"/>
  <c r="Z8310" i="2"/>
  <c r="Y8310" i="2"/>
  <c r="X8310" i="2"/>
  <c r="W8310" i="2"/>
  <c r="V8310" i="2"/>
  <c r="AB8309" i="2"/>
  <c r="AA8309" i="2"/>
  <c r="Z8309" i="2"/>
  <c r="Y8309" i="2"/>
  <c r="X8309" i="2"/>
  <c r="W8309" i="2"/>
  <c r="V8309" i="2"/>
  <c r="AB8308" i="2"/>
  <c r="AA8308" i="2"/>
  <c r="Z8308" i="2"/>
  <c r="Y8308" i="2"/>
  <c r="X8308" i="2"/>
  <c r="W8308" i="2"/>
  <c r="V8308" i="2"/>
  <c r="AB8307" i="2"/>
  <c r="AA8307" i="2"/>
  <c r="Z8307" i="2"/>
  <c r="Y8307" i="2"/>
  <c r="X8307" i="2"/>
  <c r="W8307" i="2"/>
  <c r="V8307" i="2"/>
  <c r="AB8306" i="2"/>
  <c r="AA8306" i="2"/>
  <c r="Z8306" i="2"/>
  <c r="Y8306" i="2"/>
  <c r="X8306" i="2"/>
  <c r="W8306" i="2"/>
  <c r="V8306" i="2"/>
  <c r="AB8305" i="2"/>
  <c r="AA8305" i="2"/>
  <c r="Z8305" i="2"/>
  <c r="Y8305" i="2"/>
  <c r="X8305" i="2"/>
  <c r="W8305" i="2"/>
  <c r="V8305" i="2"/>
  <c r="AB8304" i="2"/>
  <c r="AA8304" i="2"/>
  <c r="Z8304" i="2"/>
  <c r="Y8304" i="2"/>
  <c r="X8304" i="2"/>
  <c r="W8304" i="2"/>
  <c r="V8304" i="2"/>
  <c r="AB8303" i="2"/>
  <c r="AA8303" i="2"/>
  <c r="Z8303" i="2"/>
  <c r="Y8303" i="2"/>
  <c r="X8303" i="2"/>
  <c r="W8303" i="2"/>
  <c r="V8303" i="2"/>
  <c r="AB8302" i="2"/>
  <c r="AA8302" i="2"/>
  <c r="Z8302" i="2"/>
  <c r="Y8302" i="2"/>
  <c r="X8302" i="2"/>
  <c r="W8302" i="2"/>
  <c r="V8302" i="2"/>
  <c r="AB8301" i="2"/>
  <c r="AA8301" i="2"/>
  <c r="Z8301" i="2"/>
  <c r="Y8301" i="2"/>
  <c r="X8301" i="2"/>
  <c r="W8301" i="2"/>
  <c r="V8301" i="2"/>
  <c r="AB8300" i="2"/>
  <c r="AA8300" i="2"/>
  <c r="Z8300" i="2"/>
  <c r="Y8300" i="2"/>
  <c r="X8300" i="2"/>
  <c r="W8300" i="2"/>
  <c r="V8300" i="2"/>
  <c r="AB8299" i="2"/>
  <c r="AA8299" i="2"/>
  <c r="Z8299" i="2"/>
  <c r="Y8299" i="2"/>
  <c r="X8299" i="2"/>
  <c r="W8299" i="2"/>
  <c r="V8299" i="2"/>
  <c r="AB8298" i="2"/>
  <c r="AA8298" i="2"/>
  <c r="Z8298" i="2"/>
  <c r="Y8298" i="2"/>
  <c r="X8298" i="2"/>
  <c r="W8298" i="2"/>
  <c r="V8298" i="2"/>
  <c r="AB8297" i="2"/>
  <c r="AA8297" i="2"/>
  <c r="Z8297" i="2"/>
  <c r="Y8297" i="2"/>
  <c r="X8297" i="2"/>
  <c r="W8297" i="2"/>
  <c r="V8297" i="2"/>
  <c r="AB8296" i="2"/>
  <c r="AA8296" i="2"/>
  <c r="Z8296" i="2"/>
  <c r="Y8296" i="2"/>
  <c r="X8296" i="2"/>
  <c r="W8296" i="2"/>
  <c r="V8296" i="2"/>
  <c r="AB8295" i="2"/>
  <c r="AA8295" i="2"/>
  <c r="Z8295" i="2"/>
  <c r="Y8295" i="2"/>
  <c r="X8295" i="2"/>
  <c r="W8295" i="2"/>
  <c r="V8295" i="2"/>
  <c r="AB8294" i="2"/>
  <c r="AA8294" i="2"/>
  <c r="Z8294" i="2"/>
  <c r="Y8294" i="2"/>
  <c r="X8294" i="2"/>
  <c r="W8294" i="2"/>
  <c r="V8294" i="2"/>
  <c r="AB8293" i="2"/>
  <c r="AA8293" i="2"/>
  <c r="Z8293" i="2"/>
  <c r="Y8293" i="2"/>
  <c r="X8293" i="2"/>
  <c r="W8293" i="2"/>
  <c r="V8293" i="2"/>
  <c r="AB8292" i="2"/>
  <c r="AA8292" i="2"/>
  <c r="Z8292" i="2"/>
  <c r="Y8292" i="2"/>
  <c r="X8292" i="2"/>
  <c r="W8292" i="2"/>
  <c r="V8292" i="2"/>
  <c r="AB8291" i="2"/>
  <c r="AA8291" i="2"/>
  <c r="Z8291" i="2"/>
  <c r="Y8291" i="2"/>
  <c r="X8291" i="2"/>
  <c r="W8291" i="2"/>
  <c r="V8291" i="2"/>
  <c r="AB8290" i="2"/>
  <c r="AA8290" i="2"/>
  <c r="Z8290" i="2"/>
  <c r="Y8290" i="2"/>
  <c r="X8290" i="2"/>
  <c r="W8290" i="2"/>
  <c r="V8290" i="2"/>
  <c r="AB8289" i="2"/>
  <c r="AA8289" i="2"/>
  <c r="Z8289" i="2"/>
  <c r="Y8289" i="2"/>
  <c r="X8289" i="2"/>
  <c r="W8289" i="2"/>
  <c r="V8289" i="2"/>
  <c r="AB8288" i="2"/>
  <c r="AA8288" i="2"/>
  <c r="Z8288" i="2"/>
  <c r="Y8288" i="2"/>
  <c r="X8288" i="2"/>
  <c r="W8288" i="2"/>
  <c r="V8288" i="2"/>
  <c r="AB8287" i="2"/>
  <c r="AA8287" i="2"/>
  <c r="Z8287" i="2"/>
  <c r="Y8287" i="2"/>
  <c r="X8287" i="2"/>
  <c r="W8287" i="2"/>
  <c r="V8287" i="2"/>
  <c r="AB8286" i="2"/>
  <c r="AA8286" i="2"/>
  <c r="Z8286" i="2"/>
  <c r="Y8286" i="2"/>
  <c r="X8286" i="2"/>
  <c r="W8286" i="2"/>
  <c r="V8286" i="2"/>
  <c r="AB8285" i="2"/>
  <c r="AA8285" i="2"/>
  <c r="Z8285" i="2"/>
  <c r="Y8285" i="2"/>
  <c r="X8285" i="2"/>
  <c r="W8285" i="2"/>
  <c r="V8285" i="2"/>
  <c r="AB8284" i="2"/>
  <c r="AA8284" i="2"/>
  <c r="Z8284" i="2"/>
  <c r="Y8284" i="2"/>
  <c r="X8284" i="2"/>
  <c r="W8284" i="2"/>
  <c r="V8284" i="2"/>
  <c r="AB8283" i="2"/>
  <c r="AA8283" i="2"/>
  <c r="Z8283" i="2"/>
  <c r="Y8283" i="2"/>
  <c r="X8283" i="2"/>
  <c r="W8283" i="2"/>
  <c r="V8283" i="2"/>
  <c r="AB8282" i="2"/>
  <c r="AA8282" i="2"/>
  <c r="Z8282" i="2"/>
  <c r="Y8282" i="2"/>
  <c r="X8282" i="2"/>
  <c r="W8282" i="2"/>
  <c r="V8282" i="2"/>
  <c r="AB8281" i="2"/>
  <c r="AA8281" i="2"/>
  <c r="Z8281" i="2"/>
  <c r="Y8281" i="2"/>
  <c r="X8281" i="2"/>
  <c r="W8281" i="2"/>
  <c r="V8281" i="2"/>
  <c r="AB8280" i="2"/>
  <c r="AA8280" i="2"/>
  <c r="Z8280" i="2"/>
  <c r="Y8280" i="2"/>
  <c r="X8280" i="2"/>
  <c r="W8280" i="2"/>
  <c r="V8280" i="2"/>
  <c r="AB8279" i="2"/>
  <c r="AA8279" i="2"/>
  <c r="Z8279" i="2"/>
  <c r="Y8279" i="2"/>
  <c r="X8279" i="2"/>
  <c r="W8279" i="2"/>
  <c r="V8279" i="2"/>
  <c r="AB8278" i="2"/>
  <c r="AA8278" i="2"/>
  <c r="Z8278" i="2"/>
  <c r="Y8278" i="2"/>
  <c r="X8278" i="2"/>
  <c r="W8278" i="2"/>
  <c r="V8278" i="2"/>
  <c r="AB8277" i="2"/>
  <c r="AA8277" i="2"/>
  <c r="Z8277" i="2"/>
  <c r="Y8277" i="2"/>
  <c r="X8277" i="2"/>
  <c r="W8277" i="2"/>
  <c r="V8277" i="2"/>
  <c r="AB8276" i="2"/>
  <c r="AA8276" i="2"/>
  <c r="Z8276" i="2"/>
  <c r="Y8276" i="2"/>
  <c r="X8276" i="2"/>
  <c r="W8276" i="2"/>
  <c r="V8276" i="2"/>
  <c r="AB8275" i="2"/>
  <c r="AA8275" i="2"/>
  <c r="Z8275" i="2"/>
  <c r="Y8275" i="2"/>
  <c r="X8275" i="2"/>
  <c r="W8275" i="2"/>
  <c r="V8275" i="2"/>
  <c r="AB8274" i="2"/>
  <c r="AA8274" i="2"/>
  <c r="Z8274" i="2"/>
  <c r="Y8274" i="2"/>
  <c r="X8274" i="2"/>
  <c r="W8274" i="2"/>
  <c r="V8274" i="2"/>
  <c r="AB8273" i="2"/>
  <c r="AA8273" i="2"/>
  <c r="Z8273" i="2"/>
  <c r="Y8273" i="2"/>
  <c r="X8273" i="2"/>
  <c r="W8273" i="2"/>
  <c r="V8273" i="2"/>
  <c r="AB8272" i="2"/>
  <c r="AA8272" i="2"/>
  <c r="Z8272" i="2"/>
  <c r="Y8272" i="2"/>
  <c r="X8272" i="2"/>
  <c r="W8272" i="2"/>
  <c r="V8272" i="2"/>
  <c r="AB8271" i="2"/>
  <c r="AA8271" i="2"/>
  <c r="Z8271" i="2"/>
  <c r="Y8271" i="2"/>
  <c r="X8271" i="2"/>
  <c r="W8271" i="2"/>
  <c r="V8271" i="2"/>
  <c r="AB8270" i="2"/>
  <c r="AA8270" i="2"/>
  <c r="Z8270" i="2"/>
  <c r="Y8270" i="2"/>
  <c r="X8270" i="2"/>
  <c r="W8270" i="2"/>
  <c r="V8270" i="2"/>
  <c r="AB8269" i="2"/>
  <c r="AA8269" i="2"/>
  <c r="Z8269" i="2"/>
  <c r="Y8269" i="2"/>
  <c r="X8269" i="2"/>
  <c r="W8269" i="2"/>
  <c r="V8269" i="2"/>
  <c r="AB8268" i="2"/>
  <c r="AA8268" i="2"/>
  <c r="Z8268" i="2"/>
  <c r="Y8268" i="2"/>
  <c r="X8268" i="2"/>
  <c r="W8268" i="2"/>
  <c r="V8268" i="2"/>
  <c r="AB8267" i="2"/>
  <c r="AA8267" i="2"/>
  <c r="Z8267" i="2"/>
  <c r="Y8267" i="2"/>
  <c r="X8267" i="2"/>
  <c r="W8267" i="2"/>
  <c r="V8267" i="2"/>
  <c r="AB8266" i="2"/>
  <c r="AA8266" i="2"/>
  <c r="Z8266" i="2"/>
  <c r="Y8266" i="2"/>
  <c r="X8266" i="2"/>
  <c r="W8266" i="2"/>
  <c r="V8266" i="2"/>
  <c r="AB8265" i="2"/>
  <c r="AA8265" i="2"/>
  <c r="Z8265" i="2"/>
  <c r="Y8265" i="2"/>
  <c r="X8265" i="2"/>
  <c r="W8265" i="2"/>
  <c r="V8265" i="2"/>
  <c r="AB8264" i="2"/>
  <c r="AA8264" i="2"/>
  <c r="Z8264" i="2"/>
  <c r="Y8264" i="2"/>
  <c r="X8264" i="2"/>
  <c r="W8264" i="2"/>
  <c r="V8264" i="2"/>
  <c r="AB8263" i="2"/>
  <c r="AA8263" i="2"/>
  <c r="Z8263" i="2"/>
  <c r="Y8263" i="2"/>
  <c r="X8263" i="2"/>
  <c r="W8263" i="2"/>
  <c r="V8263" i="2"/>
  <c r="AB8262" i="2"/>
  <c r="AA8262" i="2"/>
  <c r="Z8262" i="2"/>
  <c r="Y8262" i="2"/>
  <c r="X8262" i="2"/>
  <c r="W8262" i="2"/>
  <c r="V8262" i="2"/>
  <c r="AB8261" i="2"/>
  <c r="AA8261" i="2"/>
  <c r="Z8261" i="2"/>
  <c r="Y8261" i="2"/>
  <c r="X8261" i="2"/>
  <c r="W8261" i="2"/>
  <c r="V8261" i="2"/>
  <c r="AB8260" i="2"/>
  <c r="AA8260" i="2"/>
  <c r="Z8260" i="2"/>
  <c r="Y8260" i="2"/>
  <c r="X8260" i="2"/>
  <c r="W8260" i="2"/>
  <c r="V8260" i="2"/>
  <c r="AB8259" i="2"/>
  <c r="AA8259" i="2"/>
  <c r="Z8259" i="2"/>
  <c r="Y8259" i="2"/>
  <c r="X8259" i="2"/>
  <c r="W8259" i="2"/>
  <c r="V8259" i="2"/>
  <c r="AB8258" i="2"/>
  <c r="AA8258" i="2"/>
  <c r="Z8258" i="2"/>
  <c r="Y8258" i="2"/>
  <c r="X8258" i="2"/>
  <c r="W8258" i="2"/>
  <c r="V8258" i="2"/>
  <c r="AB8257" i="2"/>
  <c r="AA8257" i="2"/>
  <c r="Z8257" i="2"/>
  <c r="Y8257" i="2"/>
  <c r="X8257" i="2"/>
  <c r="W8257" i="2"/>
  <c r="V8257" i="2"/>
  <c r="AB8256" i="2"/>
  <c r="AA8256" i="2"/>
  <c r="Z8256" i="2"/>
  <c r="Y8256" i="2"/>
  <c r="X8256" i="2"/>
  <c r="W8256" i="2"/>
  <c r="V8256" i="2"/>
  <c r="AB8255" i="2"/>
  <c r="AA8255" i="2"/>
  <c r="Z8255" i="2"/>
  <c r="Y8255" i="2"/>
  <c r="X8255" i="2"/>
  <c r="W8255" i="2"/>
  <c r="V8255" i="2"/>
  <c r="AB8254" i="2"/>
  <c r="AA8254" i="2"/>
  <c r="Z8254" i="2"/>
  <c r="Y8254" i="2"/>
  <c r="X8254" i="2"/>
  <c r="W8254" i="2"/>
  <c r="V8254" i="2"/>
  <c r="AB8253" i="2"/>
  <c r="AA8253" i="2"/>
  <c r="Z8253" i="2"/>
  <c r="Y8253" i="2"/>
  <c r="X8253" i="2"/>
  <c r="W8253" i="2"/>
  <c r="V8253" i="2"/>
  <c r="AB8252" i="2"/>
  <c r="AA8252" i="2"/>
  <c r="Z8252" i="2"/>
  <c r="Y8252" i="2"/>
  <c r="X8252" i="2"/>
  <c r="W8252" i="2"/>
  <c r="V8252" i="2"/>
  <c r="AB8251" i="2"/>
  <c r="AA8251" i="2"/>
  <c r="Z8251" i="2"/>
  <c r="Y8251" i="2"/>
  <c r="X8251" i="2"/>
  <c r="W8251" i="2"/>
  <c r="V8251" i="2"/>
  <c r="AB8250" i="2"/>
  <c r="AA8250" i="2"/>
  <c r="Z8250" i="2"/>
  <c r="Y8250" i="2"/>
  <c r="X8250" i="2"/>
  <c r="W8250" i="2"/>
  <c r="V8250" i="2"/>
  <c r="AB8249" i="2"/>
  <c r="AA8249" i="2"/>
  <c r="Z8249" i="2"/>
  <c r="Y8249" i="2"/>
  <c r="X8249" i="2"/>
  <c r="W8249" i="2"/>
  <c r="V8249" i="2"/>
  <c r="AB8248" i="2"/>
  <c r="AA8248" i="2"/>
  <c r="Z8248" i="2"/>
  <c r="Y8248" i="2"/>
  <c r="X8248" i="2"/>
  <c r="W8248" i="2"/>
  <c r="V8248" i="2"/>
  <c r="AB8247" i="2"/>
  <c r="AA8247" i="2"/>
  <c r="Z8247" i="2"/>
  <c r="Y8247" i="2"/>
  <c r="X8247" i="2"/>
  <c r="W8247" i="2"/>
  <c r="V8247" i="2"/>
  <c r="AB8246" i="2"/>
  <c r="AA8246" i="2"/>
  <c r="Z8246" i="2"/>
  <c r="Y8246" i="2"/>
  <c r="X8246" i="2"/>
  <c r="W8246" i="2"/>
  <c r="V8246" i="2"/>
  <c r="AB8245" i="2"/>
  <c r="AA8245" i="2"/>
  <c r="Z8245" i="2"/>
  <c r="Y8245" i="2"/>
  <c r="X8245" i="2"/>
  <c r="W8245" i="2"/>
  <c r="V8245" i="2"/>
  <c r="AB8244" i="2"/>
  <c r="AA8244" i="2"/>
  <c r="Z8244" i="2"/>
  <c r="Y8244" i="2"/>
  <c r="X8244" i="2"/>
  <c r="W8244" i="2"/>
  <c r="V8244" i="2"/>
  <c r="AB8243" i="2"/>
  <c r="AA8243" i="2"/>
  <c r="Z8243" i="2"/>
  <c r="Y8243" i="2"/>
  <c r="X8243" i="2"/>
  <c r="W8243" i="2"/>
  <c r="V8243" i="2"/>
  <c r="AB8242" i="2"/>
  <c r="AA8242" i="2"/>
  <c r="Z8242" i="2"/>
  <c r="Y8242" i="2"/>
  <c r="X8242" i="2"/>
  <c r="W8242" i="2"/>
  <c r="V8242" i="2"/>
  <c r="AB8241" i="2"/>
  <c r="AA8241" i="2"/>
  <c r="Z8241" i="2"/>
  <c r="Y8241" i="2"/>
  <c r="X8241" i="2"/>
  <c r="W8241" i="2"/>
  <c r="V8241" i="2"/>
  <c r="AB8240" i="2"/>
  <c r="AA8240" i="2"/>
  <c r="Z8240" i="2"/>
  <c r="Y8240" i="2"/>
  <c r="X8240" i="2"/>
  <c r="W8240" i="2"/>
  <c r="V8240" i="2"/>
  <c r="AB8239" i="2"/>
  <c r="AA8239" i="2"/>
  <c r="Z8239" i="2"/>
  <c r="Y8239" i="2"/>
  <c r="X8239" i="2"/>
  <c r="W8239" i="2"/>
  <c r="V8239" i="2"/>
  <c r="AB8238" i="2"/>
  <c r="AA8238" i="2"/>
  <c r="Z8238" i="2"/>
  <c r="Y8238" i="2"/>
  <c r="X8238" i="2"/>
  <c r="W8238" i="2"/>
  <c r="V8238" i="2"/>
  <c r="AB8237" i="2"/>
  <c r="AA8237" i="2"/>
  <c r="Z8237" i="2"/>
  <c r="Y8237" i="2"/>
  <c r="X8237" i="2"/>
  <c r="W8237" i="2"/>
  <c r="V8237" i="2"/>
  <c r="AB8236" i="2"/>
  <c r="AA8236" i="2"/>
  <c r="Z8236" i="2"/>
  <c r="Y8236" i="2"/>
  <c r="X8236" i="2"/>
  <c r="W8236" i="2"/>
  <c r="V8236" i="2"/>
  <c r="AB8235" i="2"/>
  <c r="AA8235" i="2"/>
  <c r="Z8235" i="2"/>
  <c r="Y8235" i="2"/>
  <c r="X8235" i="2"/>
  <c r="W8235" i="2"/>
  <c r="V8235" i="2"/>
  <c r="AB8234" i="2"/>
  <c r="AA8234" i="2"/>
  <c r="Z8234" i="2"/>
  <c r="Y8234" i="2"/>
  <c r="X8234" i="2"/>
  <c r="W8234" i="2"/>
  <c r="V8234" i="2"/>
  <c r="AB8233" i="2"/>
  <c r="AA8233" i="2"/>
  <c r="Z8233" i="2"/>
  <c r="Y8233" i="2"/>
  <c r="X8233" i="2"/>
  <c r="W8233" i="2"/>
  <c r="V8233" i="2"/>
  <c r="AB8232" i="2"/>
  <c r="AA8232" i="2"/>
  <c r="Z8232" i="2"/>
  <c r="Y8232" i="2"/>
  <c r="X8232" i="2"/>
  <c r="W8232" i="2"/>
  <c r="V8232" i="2"/>
  <c r="AB8231" i="2"/>
  <c r="AA8231" i="2"/>
  <c r="Z8231" i="2"/>
  <c r="Y8231" i="2"/>
  <c r="X8231" i="2"/>
  <c r="W8231" i="2"/>
  <c r="V8231" i="2"/>
  <c r="AB8230" i="2"/>
  <c r="AA8230" i="2"/>
  <c r="Z8230" i="2"/>
  <c r="Y8230" i="2"/>
  <c r="X8230" i="2"/>
  <c r="W8230" i="2"/>
  <c r="V8230" i="2"/>
  <c r="AB8229" i="2"/>
  <c r="AA8229" i="2"/>
  <c r="Z8229" i="2"/>
  <c r="Y8229" i="2"/>
  <c r="X8229" i="2"/>
  <c r="W8229" i="2"/>
  <c r="V8229" i="2"/>
  <c r="AB8228" i="2"/>
  <c r="AA8228" i="2"/>
  <c r="Z8228" i="2"/>
  <c r="Y8228" i="2"/>
  <c r="X8228" i="2"/>
  <c r="W8228" i="2"/>
  <c r="V8228" i="2"/>
  <c r="AB8227" i="2"/>
  <c r="AA8227" i="2"/>
  <c r="Z8227" i="2"/>
  <c r="Y8227" i="2"/>
  <c r="X8227" i="2"/>
  <c r="W8227" i="2"/>
  <c r="V8227" i="2"/>
  <c r="AB8226" i="2"/>
  <c r="AA8226" i="2"/>
  <c r="Z8226" i="2"/>
  <c r="Y8226" i="2"/>
  <c r="X8226" i="2"/>
  <c r="W8226" i="2"/>
  <c r="V8226" i="2"/>
  <c r="AB8225" i="2"/>
  <c r="AA8225" i="2"/>
  <c r="Z8225" i="2"/>
  <c r="Y8225" i="2"/>
  <c r="X8225" i="2"/>
  <c r="W8225" i="2"/>
  <c r="V8225" i="2"/>
  <c r="AB8224" i="2"/>
  <c r="AA8224" i="2"/>
  <c r="Z8224" i="2"/>
  <c r="Y8224" i="2"/>
  <c r="X8224" i="2"/>
  <c r="W8224" i="2"/>
  <c r="V8224" i="2"/>
  <c r="AB8223" i="2"/>
  <c r="AA8223" i="2"/>
  <c r="Z8223" i="2"/>
  <c r="Y8223" i="2"/>
  <c r="X8223" i="2"/>
  <c r="W8223" i="2"/>
  <c r="V8223" i="2"/>
  <c r="AB8222" i="2"/>
  <c r="AA8222" i="2"/>
  <c r="Z8222" i="2"/>
  <c r="Y8222" i="2"/>
  <c r="X8222" i="2"/>
  <c r="W8222" i="2"/>
  <c r="V8222" i="2"/>
  <c r="AB8221" i="2"/>
  <c r="AA8221" i="2"/>
  <c r="Z8221" i="2"/>
  <c r="Y8221" i="2"/>
  <c r="X8221" i="2"/>
  <c r="W8221" i="2"/>
  <c r="V8221" i="2"/>
  <c r="AB8220" i="2"/>
  <c r="AA8220" i="2"/>
  <c r="Z8220" i="2"/>
  <c r="Y8220" i="2"/>
  <c r="X8220" i="2"/>
  <c r="W8220" i="2"/>
  <c r="V8220" i="2"/>
  <c r="AB8219" i="2"/>
  <c r="AA8219" i="2"/>
  <c r="Z8219" i="2"/>
  <c r="Y8219" i="2"/>
  <c r="X8219" i="2"/>
  <c r="W8219" i="2"/>
  <c r="V8219" i="2"/>
  <c r="AB8218" i="2"/>
  <c r="AA8218" i="2"/>
  <c r="Z8218" i="2"/>
  <c r="Y8218" i="2"/>
  <c r="X8218" i="2"/>
  <c r="W8218" i="2"/>
  <c r="V8218" i="2"/>
  <c r="AB8217" i="2"/>
  <c r="AA8217" i="2"/>
  <c r="Z8217" i="2"/>
  <c r="Y8217" i="2"/>
  <c r="X8217" i="2"/>
  <c r="W8217" i="2"/>
  <c r="V8217" i="2"/>
  <c r="AB8216" i="2"/>
  <c r="AA8216" i="2"/>
  <c r="Z8216" i="2"/>
  <c r="Y8216" i="2"/>
  <c r="X8216" i="2"/>
  <c r="W8216" i="2"/>
  <c r="V8216" i="2"/>
  <c r="AB8215" i="2"/>
  <c r="AA8215" i="2"/>
  <c r="Z8215" i="2"/>
  <c r="Y8215" i="2"/>
  <c r="X8215" i="2"/>
  <c r="W8215" i="2"/>
  <c r="V8215" i="2"/>
  <c r="AB8214" i="2"/>
  <c r="AA8214" i="2"/>
  <c r="Z8214" i="2"/>
  <c r="Y8214" i="2"/>
  <c r="X8214" i="2"/>
  <c r="W8214" i="2"/>
  <c r="V8214" i="2"/>
  <c r="AB8213" i="2"/>
  <c r="AA8213" i="2"/>
  <c r="Z8213" i="2"/>
  <c r="Y8213" i="2"/>
  <c r="X8213" i="2"/>
  <c r="W8213" i="2"/>
  <c r="V8213" i="2"/>
  <c r="AB8212" i="2"/>
  <c r="AA8212" i="2"/>
  <c r="Z8212" i="2"/>
  <c r="Y8212" i="2"/>
  <c r="X8212" i="2"/>
  <c r="W8212" i="2"/>
  <c r="V8212" i="2"/>
  <c r="AB8211" i="2"/>
  <c r="AA8211" i="2"/>
  <c r="Z8211" i="2"/>
  <c r="Y8211" i="2"/>
  <c r="X8211" i="2"/>
  <c r="W8211" i="2"/>
  <c r="V8211" i="2"/>
  <c r="AB8210" i="2"/>
  <c r="AA8210" i="2"/>
  <c r="Z8210" i="2"/>
  <c r="Y8210" i="2"/>
  <c r="X8210" i="2"/>
  <c r="W8210" i="2"/>
  <c r="V8210" i="2"/>
  <c r="AB8209" i="2"/>
  <c r="AA8209" i="2"/>
  <c r="Z8209" i="2"/>
  <c r="Y8209" i="2"/>
  <c r="X8209" i="2"/>
  <c r="W8209" i="2"/>
  <c r="V8209" i="2"/>
  <c r="AB8208" i="2"/>
  <c r="AA8208" i="2"/>
  <c r="Z8208" i="2"/>
  <c r="Y8208" i="2"/>
  <c r="X8208" i="2"/>
  <c r="W8208" i="2"/>
  <c r="V8208" i="2"/>
  <c r="AB8207" i="2"/>
  <c r="AA8207" i="2"/>
  <c r="Z8207" i="2"/>
  <c r="Y8207" i="2"/>
  <c r="X8207" i="2"/>
  <c r="W8207" i="2"/>
  <c r="V8207" i="2"/>
  <c r="AB8206" i="2"/>
  <c r="AA8206" i="2"/>
  <c r="Z8206" i="2"/>
  <c r="Y8206" i="2"/>
  <c r="X8206" i="2"/>
  <c r="W8206" i="2"/>
  <c r="V8206" i="2"/>
  <c r="AB8205" i="2"/>
  <c r="AA8205" i="2"/>
  <c r="Z8205" i="2"/>
  <c r="Y8205" i="2"/>
  <c r="X8205" i="2"/>
  <c r="W8205" i="2"/>
  <c r="V8205" i="2"/>
  <c r="AB8204" i="2"/>
  <c r="AA8204" i="2"/>
  <c r="Z8204" i="2"/>
  <c r="Y8204" i="2"/>
  <c r="X8204" i="2"/>
  <c r="W8204" i="2"/>
  <c r="V8204" i="2"/>
  <c r="AB8203" i="2"/>
  <c r="AA8203" i="2"/>
  <c r="Z8203" i="2"/>
  <c r="Y8203" i="2"/>
  <c r="X8203" i="2"/>
  <c r="W8203" i="2"/>
  <c r="V8203" i="2"/>
  <c r="AB8202" i="2"/>
  <c r="AA8202" i="2"/>
  <c r="Z8202" i="2"/>
  <c r="Y8202" i="2"/>
  <c r="X8202" i="2"/>
  <c r="W8202" i="2"/>
  <c r="V8202" i="2"/>
  <c r="AB8201" i="2"/>
  <c r="AA8201" i="2"/>
  <c r="Z8201" i="2"/>
  <c r="Y8201" i="2"/>
  <c r="X8201" i="2"/>
  <c r="W8201" i="2"/>
  <c r="V8201" i="2"/>
  <c r="AB8200" i="2"/>
  <c r="AA8200" i="2"/>
  <c r="Z8200" i="2"/>
  <c r="Y8200" i="2"/>
  <c r="X8200" i="2"/>
  <c r="W8200" i="2"/>
  <c r="V8200" i="2"/>
  <c r="AB8199" i="2"/>
  <c r="AA8199" i="2"/>
  <c r="Z8199" i="2"/>
  <c r="Y8199" i="2"/>
  <c r="X8199" i="2"/>
  <c r="W8199" i="2"/>
  <c r="V8199" i="2"/>
  <c r="AB8198" i="2"/>
  <c r="AA8198" i="2"/>
  <c r="Z8198" i="2"/>
  <c r="Y8198" i="2"/>
  <c r="X8198" i="2"/>
  <c r="W8198" i="2"/>
  <c r="V8198" i="2"/>
  <c r="AB8197" i="2"/>
  <c r="AA8197" i="2"/>
  <c r="Z8197" i="2"/>
  <c r="Y8197" i="2"/>
  <c r="X8197" i="2"/>
  <c r="W8197" i="2"/>
  <c r="V8197" i="2"/>
  <c r="AB8196" i="2"/>
  <c r="AA8196" i="2"/>
  <c r="Z8196" i="2"/>
  <c r="Y8196" i="2"/>
  <c r="X8196" i="2"/>
  <c r="W8196" i="2"/>
  <c r="V8196" i="2"/>
  <c r="AB8195" i="2"/>
  <c r="AA8195" i="2"/>
  <c r="Z8195" i="2"/>
  <c r="Y8195" i="2"/>
  <c r="X8195" i="2"/>
  <c r="W8195" i="2"/>
  <c r="V8195" i="2"/>
  <c r="AB8194" i="2"/>
  <c r="AA8194" i="2"/>
  <c r="Z8194" i="2"/>
  <c r="Y8194" i="2"/>
  <c r="X8194" i="2"/>
  <c r="W8194" i="2"/>
  <c r="V8194" i="2"/>
  <c r="AB8193" i="2"/>
  <c r="AA8193" i="2"/>
  <c r="Z8193" i="2"/>
  <c r="Y8193" i="2"/>
  <c r="X8193" i="2"/>
  <c r="W8193" i="2"/>
  <c r="V8193" i="2"/>
  <c r="AB8192" i="2"/>
  <c r="AA8192" i="2"/>
  <c r="Z8192" i="2"/>
  <c r="Y8192" i="2"/>
  <c r="X8192" i="2"/>
  <c r="W8192" i="2"/>
  <c r="V8192" i="2"/>
  <c r="AB8191" i="2"/>
  <c r="AA8191" i="2"/>
  <c r="Z8191" i="2"/>
  <c r="Y8191" i="2"/>
  <c r="X8191" i="2"/>
  <c r="W8191" i="2"/>
  <c r="V8191" i="2"/>
  <c r="AB8190" i="2"/>
  <c r="AA8190" i="2"/>
  <c r="Z8190" i="2"/>
  <c r="Y8190" i="2"/>
  <c r="X8190" i="2"/>
  <c r="W8190" i="2"/>
  <c r="V8190" i="2"/>
  <c r="AB8189" i="2"/>
  <c r="AA8189" i="2"/>
  <c r="Z8189" i="2"/>
  <c r="Y8189" i="2"/>
  <c r="X8189" i="2"/>
  <c r="W8189" i="2"/>
  <c r="V8189" i="2"/>
  <c r="AB8188" i="2"/>
  <c r="AA8188" i="2"/>
  <c r="Z8188" i="2"/>
  <c r="Y8188" i="2"/>
  <c r="X8188" i="2"/>
  <c r="W8188" i="2"/>
  <c r="V8188" i="2"/>
  <c r="AB8187" i="2"/>
  <c r="AA8187" i="2"/>
  <c r="Z8187" i="2"/>
  <c r="Y8187" i="2"/>
  <c r="X8187" i="2"/>
  <c r="W8187" i="2"/>
  <c r="V8187" i="2"/>
  <c r="AB8186" i="2"/>
  <c r="AA8186" i="2"/>
  <c r="Z8186" i="2"/>
  <c r="Y8186" i="2"/>
  <c r="X8186" i="2"/>
  <c r="W8186" i="2"/>
  <c r="V8186" i="2"/>
  <c r="AB8185" i="2"/>
  <c r="AA8185" i="2"/>
  <c r="Z8185" i="2"/>
  <c r="Y8185" i="2"/>
  <c r="X8185" i="2"/>
  <c r="W8185" i="2"/>
  <c r="V8185" i="2"/>
  <c r="AB8184" i="2"/>
  <c r="AA8184" i="2"/>
  <c r="Z8184" i="2"/>
  <c r="Y8184" i="2"/>
  <c r="X8184" i="2"/>
  <c r="W8184" i="2"/>
  <c r="V8184" i="2"/>
  <c r="AB8183" i="2"/>
  <c r="AA8183" i="2"/>
  <c r="Z8183" i="2"/>
  <c r="Y8183" i="2"/>
  <c r="X8183" i="2"/>
  <c r="W8183" i="2"/>
  <c r="V8183" i="2"/>
  <c r="AB8182" i="2"/>
  <c r="AA8182" i="2"/>
  <c r="Z8182" i="2"/>
  <c r="Y8182" i="2"/>
  <c r="X8182" i="2"/>
  <c r="W8182" i="2"/>
  <c r="V8182" i="2"/>
  <c r="AB8181" i="2"/>
  <c r="AA8181" i="2"/>
  <c r="Z8181" i="2"/>
  <c r="Y8181" i="2"/>
  <c r="X8181" i="2"/>
  <c r="W8181" i="2"/>
  <c r="V8181" i="2"/>
  <c r="AB8180" i="2"/>
  <c r="AA8180" i="2"/>
  <c r="Z8180" i="2"/>
  <c r="Y8180" i="2"/>
  <c r="X8180" i="2"/>
  <c r="W8180" i="2"/>
  <c r="V8180" i="2"/>
  <c r="AB8179" i="2"/>
  <c r="AA8179" i="2"/>
  <c r="Z8179" i="2"/>
  <c r="Y8179" i="2"/>
  <c r="X8179" i="2"/>
  <c r="W8179" i="2"/>
  <c r="V8179" i="2"/>
  <c r="AB8178" i="2"/>
  <c r="AA8178" i="2"/>
  <c r="Z8178" i="2"/>
  <c r="Y8178" i="2"/>
  <c r="X8178" i="2"/>
  <c r="W8178" i="2"/>
  <c r="V8178" i="2"/>
  <c r="AB8177" i="2"/>
  <c r="AA8177" i="2"/>
  <c r="Z8177" i="2"/>
  <c r="Y8177" i="2"/>
  <c r="X8177" i="2"/>
  <c r="W8177" i="2"/>
  <c r="V8177" i="2"/>
  <c r="AB8176" i="2"/>
  <c r="AA8176" i="2"/>
  <c r="Z8176" i="2"/>
  <c r="Y8176" i="2"/>
  <c r="X8176" i="2"/>
  <c r="W8176" i="2"/>
  <c r="V8176" i="2"/>
  <c r="AB8175" i="2"/>
  <c r="AA8175" i="2"/>
  <c r="Z8175" i="2"/>
  <c r="Y8175" i="2"/>
  <c r="X8175" i="2"/>
  <c r="W8175" i="2"/>
  <c r="V8175" i="2"/>
  <c r="AB8174" i="2"/>
  <c r="AA8174" i="2"/>
  <c r="Z8174" i="2"/>
  <c r="Y8174" i="2"/>
  <c r="X8174" i="2"/>
  <c r="W8174" i="2"/>
  <c r="V8174" i="2"/>
  <c r="AB8173" i="2"/>
  <c r="AA8173" i="2"/>
  <c r="Z8173" i="2"/>
  <c r="Y8173" i="2"/>
  <c r="X8173" i="2"/>
  <c r="W8173" i="2"/>
  <c r="V8173" i="2"/>
  <c r="AB8172" i="2"/>
  <c r="AA8172" i="2"/>
  <c r="Z8172" i="2"/>
  <c r="Y8172" i="2"/>
  <c r="X8172" i="2"/>
  <c r="W8172" i="2"/>
  <c r="V8172" i="2"/>
  <c r="AB8171" i="2"/>
  <c r="AA8171" i="2"/>
  <c r="Z8171" i="2"/>
  <c r="Y8171" i="2"/>
  <c r="X8171" i="2"/>
  <c r="W8171" i="2"/>
  <c r="V8171" i="2"/>
  <c r="AB8170" i="2"/>
  <c r="AA8170" i="2"/>
  <c r="Z8170" i="2"/>
  <c r="Y8170" i="2"/>
  <c r="X8170" i="2"/>
  <c r="W8170" i="2"/>
  <c r="V8170" i="2"/>
  <c r="AB8169" i="2"/>
  <c r="AA8169" i="2"/>
  <c r="Z8169" i="2"/>
  <c r="Y8169" i="2"/>
  <c r="X8169" i="2"/>
  <c r="W8169" i="2"/>
  <c r="V8169" i="2"/>
  <c r="AB8168" i="2"/>
  <c r="AA8168" i="2"/>
  <c r="Z8168" i="2"/>
  <c r="Y8168" i="2"/>
  <c r="X8168" i="2"/>
  <c r="W8168" i="2"/>
  <c r="V8168" i="2"/>
  <c r="AB8167" i="2"/>
  <c r="AA8167" i="2"/>
  <c r="Z8167" i="2"/>
  <c r="Y8167" i="2"/>
  <c r="X8167" i="2"/>
  <c r="W8167" i="2"/>
  <c r="V8167" i="2"/>
  <c r="AB8166" i="2"/>
  <c r="AA8166" i="2"/>
  <c r="Z8166" i="2"/>
  <c r="Y8166" i="2"/>
  <c r="X8166" i="2"/>
  <c r="W8166" i="2"/>
  <c r="V8166" i="2"/>
  <c r="AB8165" i="2"/>
  <c r="AA8165" i="2"/>
  <c r="Z8165" i="2"/>
  <c r="Y8165" i="2"/>
  <c r="X8165" i="2"/>
  <c r="W8165" i="2"/>
  <c r="V8165" i="2"/>
  <c r="AB8164" i="2"/>
  <c r="AA8164" i="2"/>
  <c r="Z8164" i="2"/>
  <c r="Y8164" i="2"/>
  <c r="X8164" i="2"/>
  <c r="W8164" i="2"/>
  <c r="V8164" i="2"/>
  <c r="AB8163" i="2"/>
  <c r="AA8163" i="2"/>
  <c r="Z8163" i="2"/>
  <c r="Y8163" i="2"/>
  <c r="X8163" i="2"/>
  <c r="W8163" i="2"/>
  <c r="V8163" i="2"/>
  <c r="AB8162" i="2"/>
  <c r="AA8162" i="2"/>
  <c r="Z8162" i="2"/>
  <c r="Y8162" i="2"/>
  <c r="X8162" i="2"/>
  <c r="W8162" i="2"/>
  <c r="V8162" i="2"/>
  <c r="AB8161" i="2"/>
  <c r="AA8161" i="2"/>
  <c r="Z8161" i="2"/>
  <c r="Y8161" i="2"/>
  <c r="X8161" i="2"/>
  <c r="W8161" i="2"/>
  <c r="V8161" i="2"/>
  <c r="AB8160" i="2"/>
  <c r="AA8160" i="2"/>
  <c r="Z8160" i="2"/>
  <c r="Y8160" i="2"/>
  <c r="X8160" i="2"/>
  <c r="W8160" i="2"/>
  <c r="V8160" i="2"/>
  <c r="AB8159" i="2"/>
  <c r="AA8159" i="2"/>
  <c r="Z8159" i="2"/>
  <c r="Y8159" i="2"/>
  <c r="X8159" i="2"/>
  <c r="W8159" i="2"/>
  <c r="V8159" i="2"/>
  <c r="AB8158" i="2"/>
  <c r="AA8158" i="2"/>
  <c r="Z8158" i="2"/>
  <c r="Y8158" i="2"/>
  <c r="X8158" i="2"/>
  <c r="W8158" i="2"/>
  <c r="V8158" i="2"/>
  <c r="AB8157" i="2"/>
  <c r="AA8157" i="2"/>
  <c r="Z8157" i="2"/>
  <c r="Y8157" i="2"/>
  <c r="X8157" i="2"/>
  <c r="W8157" i="2"/>
  <c r="V8157" i="2"/>
  <c r="AB8156" i="2"/>
  <c r="AA8156" i="2"/>
  <c r="Z8156" i="2"/>
  <c r="Y8156" i="2"/>
  <c r="X8156" i="2"/>
  <c r="W8156" i="2"/>
  <c r="V8156" i="2"/>
  <c r="AB8155" i="2"/>
  <c r="AA8155" i="2"/>
  <c r="Z8155" i="2"/>
  <c r="Y8155" i="2"/>
  <c r="X8155" i="2"/>
  <c r="W8155" i="2"/>
  <c r="V8155" i="2"/>
  <c r="AB8154" i="2"/>
  <c r="AA8154" i="2"/>
  <c r="Z8154" i="2"/>
  <c r="Y8154" i="2"/>
  <c r="X8154" i="2"/>
  <c r="W8154" i="2"/>
  <c r="V8154" i="2"/>
  <c r="AB8153" i="2"/>
  <c r="AA8153" i="2"/>
  <c r="Z8153" i="2"/>
  <c r="Y8153" i="2"/>
  <c r="X8153" i="2"/>
  <c r="W8153" i="2"/>
  <c r="V8153" i="2"/>
  <c r="AB8152" i="2"/>
  <c r="AA8152" i="2"/>
  <c r="Z8152" i="2"/>
  <c r="Y8152" i="2"/>
  <c r="X8152" i="2"/>
  <c r="W8152" i="2"/>
  <c r="V8152" i="2"/>
  <c r="AB8151" i="2"/>
  <c r="AA8151" i="2"/>
  <c r="Z8151" i="2"/>
  <c r="Y8151" i="2"/>
  <c r="X8151" i="2"/>
  <c r="W8151" i="2"/>
  <c r="V8151" i="2"/>
  <c r="AB8150" i="2"/>
  <c r="AA8150" i="2"/>
  <c r="Z8150" i="2"/>
  <c r="Y8150" i="2"/>
  <c r="X8150" i="2"/>
  <c r="W8150" i="2"/>
  <c r="V8150" i="2"/>
  <c r="AB8149" i="2"/>
  <c r="AA8149" i="2"/>
  <c r="Z8149" i="2"/>
  <c r="Y8149" i="2"/>
  <c r="X8149" i="2"/>
  <c r="W8149" i="2"/>
  <c r="V8149" i="2"/>
  <c r="AB8148" i="2"/>
  <c r="AA8148" i="2"/>
  <c r="Z8148" i="2"/>
  <c r="Y8148" i="2"/>
  <c r="X8148" i="2"/>
  <c r="W8148" i="2"/>
  <c r="V8148" i="2"/>
  <c r="AB8147" i="2"/>
  <c r="AA8147" i="2"/>
  <c r="Z8147" i="2"/>
  <c r="Y8147" i="2"/>
  <c r="X8147" i="2"/>
  <c r="W8147" i="2"/>
  <c r="V8147" i="2"/>
  <c r="AB8146" i="2"/>
  <c r="AA8146" i="2"/>
  <c r="Z8146" i="2"/>
  <c r="Y8146" i="2"/>
  <c r="X8146" i="2"/>
  <c r="W8146" i="2"/>
  <c r="V8146" i="2"/>
  <c r="AB8145" i="2"/>
  <c r="AA8145" i="2"/>
  <c r="Z8145" i="2"/>
  <c r="Y8145" i="2"/>
  <c r="X8145" i="2"/>
  <c r="W8145" i="2"/>
  <c r="V8145" i="2"/>
  <c r="AB8144" i="2"/>
  <c r="AA8144" i="2"/>
  <c r="Z8144" i="2"/>
  <c r="Y8144" i="2"/>
  <c r="X8144" i="2"/>
  <c r="W8144" i="2"/>
  <c r="V8144" i="2"/>
  <c r="AB8143" i="2"/>
  <c r="AA8143" i="2"/>
  <c r="Z8143" i="2"/>
  <c r="Y8143" i="2"/>
  <c r="X8143" i="2"/>
  <c r="W8143" i="2"/>
  <c r="V8143" i="2"/>
  <c r="AB8142" i="2"/>
  <c r="AA8142" i="2"/>
  <c r="Z8142" i="2"/>
  <c r="Y8142" i="2"/>
  <c r="X8142" i="2"/>
  <c r="W8142" i="2"/>
  <c r="V8142" i="2"/>
  <c r="AB8141" i="2"/>
  <c r="AA8141" i="2"/>
  <c r="Z8141" i="2"/>
  <c r="Y8141" i="2"/>
  <c r="X8141" i="2"/>
  <c r="W8141" i="2"/>
  <c r="V8141" i="2"/>
  <c r="AB8140" i="2"/>
  <c r="AA8140" i="2"/>
  <c r="Z8140" i="2"/>
  <c r="Y8140" i="2"/>
  <c r="X8140" i="2"/>
  <c r="W8140" i="2"/>
  <c r="V8140" i="2"/>
  <c r="AB8139" i="2"/>
  <c r="AA8139" i="2"/>
  <c r="Z8139" i="2"/>
  <c r="Y8139" i="2"/>
  <c r="X8139" i="2"/>
  <c r="W8139" i="2"/>
  <c r="V8139" i="2"/>
  <c r="AB8138" i="2"/>
  <c r="AA8138" i="2"/>
  <c r="Z8138" i="2"/>
  <c r="Y8138" i="2"/>
  <c r="X8138" i="2"/>
  <c r="W8138" i="2"/>
  <c r="V8138" i="2"/>
  <c r="AB8137" i="2"/>
  <c r="AA8137" i="2"/>
  <c r="Z8137" i="2"/>
  <c r="Y8137" i="2"/>
  <c r="X8137" i="2"/>
  <c r="W8137" i="2"/>
  <c r="V8137" i="2"/>
  <c r="AB8136" i="2"/>
  <c r="AA8136" i="2"/>
  <c r="Z8136" i="2"/>
  <c r="Y8136" i="2"/>
  <c r="X8136" i="2"/>
  <c r="W8136" i="2"/>
  <c r="V8136" i="2"/>
  <c r="AB8135" i="2"/>
  <c r="AA8135" i="2"/>
  <c r="Z8135" i="2"/>
  <c r="Y8135" i="2"/>
  <c r="X8135" i="2"/>
  <c r="W8135" i="2"/>
  <c r="V8135" i="2"/>
  <c r="AB8134" i="2"/>
  <c r="AA8134" i="2"/>
  <c r="Z8134" i="2"/>
  <c r="Y8134" i="2"/>
  <c r="X8134" i="2"/>
  <c r="W8134" i="2"/>
  <c r="V8134" i="2"/>
  <c r="AB8133" i="2"/>
  <c r="AA8133" i="2"/>
  <c r="Z8133" i="2"/>
  <c r="Y8133" i="2"/>
  <c r="X8133" i="2"/>
  <c r="W8133" i="2"/>
  <c r="V8133" i="2"/>
  <c r="AB8132" i="2"/>
  <c r="AA8132" i="2"/>
  <c r="Z8132" i="2"/>
  <c r="Y8132" i="2"/>
  <c r="X8132" i="2"/>
  <c r="W8132" i="2"/>
  <c r="V8132" i="2"/>
  <c r="AB8131" i="2"/>
  <c r="AA8131" i="2"/>
  <c r="Z8131" i="2"/>
  <c r="Y8131" i="2"/>
  <c r="X8131" i="2"/>
  <c r="W8131" i="2"/>
  <c r="V8131" i="2"/>
  <c r="AB8130" i="2"/>
  <c r="AA8130" i="2"/>
  <c r="Z8130" i="2"/>
  <c r="Y8130" i="2"/>
  <c r="X8130" i="2"/>
  <c r="W8130" i="2"/>
  <c r="V8130" i="2"/>
  <c r="AB8129" i="2"/>
  <c r="AA8129" i="2"/>
  <c r="Z8129" i="2"/>
  <c r="Y8129" i="2"/>
  <c r="X8129" i="2"/>
  <c r="W8129" i="2"/>
  <c r="V8129" i="2"/>
  <c r="AB8128" i="2"/>
  <c r="AA8128" i="2"/>
  <c r="Z8128" i="2"/>
  <c r="Y8128" i="2"/>
  <c r="X8128" i="2"/>
  <c r="W8128" i="2"/>
  <c r="V8128" i="2"/>
  <c r="AB8127" i="2"/>
  <c r="AA8127" i="2"/>
  <c r="Z8127" i="2"/>
  <c r="Y8127" i="2"/>
  <c r="X8127" i="2"/>
  <c r="W8127" i="2"/>
  <c r="V8127" i="2"/>
  <c r="AB8126" i="2"/>
  <c r="AA8126" i="2"/>
  <c r="Z8126" i="2"/>
  <c r="Y8126" i="2"/>
  <c r="X8126" i="2"/>
  <c r="W8126" i="2"/>
  <c r="V8126" i="2"/>
  <c r="AB8125" i="2"/>
  <c r="AA8125" i="2"/>
  <c r="Z8125" i="2"/>
  <c r="Y8125" i="2"/>
  <c r="X8125" i="2"/>
  <c r="W8125" i="2"/>
  <c r="V8125" i="2"/>
  <c r="AB8124" i="2"/>
  <c r="AA8124" i="2"/>
  <c r="Z8124" i="2"/>
  <c r="Y8124" i="2"/>
  <c r="X8124" i="2"/>
  <c r="W8124" i="2"/>
  <c r="V8124" i="2"/>
  <c r="AB8123" i="2"/>
  <c r="AA8123" i="2"/>
  <c r="Z8123" i="2"/>
  <c r="Y8123" i="2"/>
  <c r="X8123" i="2"/>
  <c r="W8123" i="2"/>
  <c r="V8123" i="2"/>
  <c r="AB8122" i="2"/>
  <c r="AA8122" i="2"/>
  <c r="Z8122" i="2"/>
  <c r="Y8122" i="2"/>
  <c r="X8122" i="2"/>
  <c r="W8122" i="2"/>
  <c r="V8122" i="2"/>
  <c r="AB8121" i="2"/>
  <c r="AA8121" i="2"/>
  <c r="Z8121" i="2"/>
  <c r="Y8121" i="2"/>
  <c r="X8121" i="2"/>
  <c r="W8121" i="2"/>
  <c r="V8121" i="2"/>
  <c r="AB8120" i="2"/>
  <c r="AA8120" i="2"/>
  <c r="Z8120" i="2"/>
  <c r="Y8120" i="2"/>
  <c r="X8120" i="2"/>
  <c r="W8120" i="2"/>
  <c r="V8120" i="2"/>
  <c r="AB8119" i="2"/>
  <c r="AA8119" i="2"/>
  <c r="Z8119" i="2"/>
  <c r="Y8119" i="2"/>
  <c r="X8119" i="2"/>
  <c r="W8119" i="2"/>
  <c r="V8119" i="2"/>
  <c r="AB8118" i="2"/>
  <c r="AA8118" i="2"/>
  <c r="Z8118" i="2"/>
  <c r="Y8118" i="2"/>
  <c r="X8118" i="2"/>
  <c r="W8118" i="2"/>
  <c r="V8118" i="2"/>
  <c r="AB8117" i="2"/>
  <c r="AA8117" i="2"/>
  <c r="Z8117" i="2"/>
  <c r="Y8117" i="2"/>
  <c r="X8117" i="2"/>
  <c r="W8117" i="2"/>
  <c r="V8117" i="2"/>
  <c r="AB8116" i="2"/>
  <c r="AA8116" i="2"/>
  <c r="Z8116" i="2"/>
  <c r="Y8116" i="2"/>
  <c r="X8116" i="2"/>
  <c r="W8116" i="2"/>
  <c r="V8116" i="2"/>
  <c r="AB8115" i="2"/>
  <c r="AA8115" i="2"/>
  <c r="Z8115" i="2"/>
  <c r="Y8115" i="2"/>
  <c r="X8115" i="2"/>
  <c r="W8115" i="2"/>
  <c r="V8115" i="2"/>
  <c r="AB8114" i="2"/>
  <c r="AA8114" i="2"/>
  <c r="Z8114" i="2"/>
  <c r="Y8114" i="2"/>
  <c r="X8114" i="2"/>
  <c r="W8114" i="2"/>
  <c r="V8114" i="2"/>
  <c r="AB8113" i="2"/>
  <c r="AA8113" i="2"/>
  <c r="Z8113" i="2"/>
  <c r="Y8113" i="2"/>
  <c r="X8113" i="2"/>
  <c r="W8113" i="2"/>
  <c r="V8113" i="2"/>
  <c r="AB8112" i="2"/>
  <c r="AA8112" i="2"/>
  <c r="Z8112" i="2"/>
  <c r="Y8112" i="2"/>
  <c r="X8112" i="2"/>
  <c r="W8112" i="2"/>
  <c r="V8112" i="2"/>
  <c r="AB8111" i="2"/>
  <c r="AA8111" i="2"/>
  <c r="Z8111" i="2"/>
  <c r="Y8111" i="2"/>
  <c r="X8111" i="2"/>
  <c r="W8111" i="2"/>
  <c r="V8111" i="2"/>
  <c r="AB8110" i="2"/>
  <c r="AA8110" i="2"/>
  <c r="Z8110" i="2"/>
  <c r="Y8110" i="2"/>
  <c r="X8110" i="2"/>
  <c r="W8110" i="2"/>
  <c r="V8110" i="2"/>
  <c r="AB8109" i="2"/>
  <c r="AA8109" i="2"/>
  <c r="Z8109" i="2"/>
  <c r="Y8109" i="2"/>
  <c r="X8109" i="2"/>
  <c r="W8109" i="2"/>
  <c r="V8109" i="2"/>
  <c r="AB8108" i="2"/>
  <c r="AA8108" i="2"/>
  <c r="Z8108" i="2"/>
  <c r="Y8108" i="2"/>
  <c r="X8108" i="2"/>
  <c r="W8108" i="2"/>
  <c r="V8108" i="2"/>
  <c r="AB8107" i="2"/>
  <c r="AA8107" i="2"/>
  <c r="Z8107" i="2"/>
  <c r="Y8107" i="2"/>
  <c r="X8107" i="2"/>
  <c r="W8107" i="2"/>
  <c r="V8107" i="2"/>
  <c r="AB8106" i="2"/>
  <c r="AA8106" i="2"/>
  <c r="Z8106" i="2"/>
  <c r="Y8106" i="2"/>
  <c r="X8106" i="2"/>
  <c r="W8106" i="2"/>
  <c r="V8106" i="2"/>
  <c r="AB8105" i="2"/>
  <c r="AA8105" i="2"/>
  <c r="Z8105" i="2"/>
  <c r="Y8105" i="2"/>
  <c r="X8105" i="2"/>
  <c r="W8105" i="2"/>
  <c r="V8105" i="2"/>
  <c r="AB8104" i="2"/>
  <c r="AA8104" i="2"/>
  <c r="Z8104" i="2"/>
  <c r="Y8104" i="2"/>
  <c r="X8104" i="2"/>
  <c r="W8104" i="2"/>
  <c r="V8104" i="2"/>
  <c r="AB8103" i="2"/>
  <c r="AA8103" i="2"/>
  <c r="Z8103" i="2"/>
  <c r="Y8103" i="2"/>
  <c r="X8103" i="2"/>
  <c r="W8103" i="2"/>
  <c r="V8103" i="2"/>
  <c r="AB8102" i="2"/>
  <c r="AA8102" i="2"/>
  <c r="Z8102" i="2"/>
  <c r="Y8102" i="2"/>
  <c r="X8102" i="2"/>
  <c r="W8102" i="2"/>
  <c r="V8102" i="2"/>
  <c r="AB8101" i="2"/>
  <c r="AA8101" i="2"/>
  <c r="Z8101" i="2"/>
  <c r="Y8101" i="2"/>
  <c r="X8101" i="2"/>
  <c r="W8101" i="2"/>
  <c r="V8101" i="2"/>
  <c r="AB8100" i="2"/>
  <c r="AA8100" i="2"/>
  <c r="Z8100" i="2"/>
  <c r="Y8100" i="2"/>
  <c r="X8100" i="2"/>
  <c r="W8100" i="2"/>
  <c r="V8100" i="2"/>
  <c r="AB8099" i="2"/>
  <c r="AA8099" i="2"/>
  <c r="Z8099" i="2"/>
  <c r="Y8099" i="2"/>
  <c r="X8099" i="2"/>
  <c r="W8099" i="2"/>
  <c r="V8099" i="2"/>
  <c r="AB8098" i="2"/>
  <c r="AA8098" i="2"/>
  <c r="Z8098" i="2"/>
  <c r="Y8098" i="2"/>
  <c r="X8098" i="2"/>
  <c r="W8098" i="2"/>
  <c r="V8098" i="2"/>
  <c r="AB8097" i="2"/>
  <c r="AA8097" i="2"/>
  <c r="Z8097" i="2"/>
  <c r="Y8097" i="2"/>
  <c r="X8097" i="2"/>
  <c r="W8097" i="2"/>
  <c r="V8097" i="2"/>
  <c r="AB8096" i="2"/>
  <c r="AA8096" i="2"/>
  <c r="Z8096" i="2"/>
  <c r="Y8096" i="2"/>
  <c r="X8096" i="2"/>
  <c r="W8096" i="2"/>
  <c r="V8096" i="2"/>
  <c r="AB8095" i="2"/>
  <c r="AA8095" i="2"/>
  <c r="Z8095" i="2"/>
  <c r="Y8095" i="2"/>
  <c r="X8095" i="2"/>
  <c r="W8095" i="2"/>
  <c r="V8095" i="2"/>
  <c r="AB8094" i="2"/>
  <c r="AA8094" i="2"/>
  <c r="Z8094" i="2"/>
  <c r="Y8094" i="2"/>
  <c r="X8094" i="2"/>
  <c r="W8094" i="2"/>
  <c r="V8094" i="2"/>
  <c r="AB8093" i="2"/>
  <c r="AA8093" i="2"/>
  <c r="Z8093" i="2"/>
  <c r="Y8093" i="2"/>
  <c r="X8093" i="2"/>
  <c r="W8093" i="2"/>
  <c r="V8093" i="2"/>
  <c r="AB8092" i="2"/>
  <c r="AA8092" i="2"/>
  <c r="Z8092" i="2"/>
  <c r="Y8092" i="2"/>
  <c r="X8092" i="2"/>
  <c r="W8092" i="2"/>
  <c r="V8092" i="2"/>
  <c r="AB8091" i="2"/>
  <c r="AA8091" i="2"/>
  <c r="Z8091" i="2"/>
  <c r="Y8091" i="2"/>
  <c r="X8091" i="2"/>
  <c r="W8091" i="2"/>
  <c r="V8091" i="2"/>
  <c r="AB8090" i="2"/>
  <c r="AA8090" i="2"/>
  <c r="Z8090" i="2"/>
  <c r="Y8090" i="2"/>
  <c r="X8090" i="2"/>
  <c r="W8090" i="2"/>
  <c r="V8090" i="2"/>
  <c r="AB8089" i="2"/>
  <c r="AA8089" i="2"/>
  <c r="Z8089" i="2"/>
  <c r="Y8089" i="2"/>
  <c r="X8089" i="2"/>
  <c r="W8089" i="2"/>
  <c r="V8089" i="2"/>
  <c r="AB8088" i="2"/>
  <c r="AA8088" i="2"/>
  <c r="Z8088" i="2"/>
  <c r="Y8088" i="2"/>
  <c r="X8088" i="2"/>
  <c r="W8088" i="2"/>
  <c r="V8088" i="2"/>
  <c r="AB8087" i="2"/>
  <c r="AA8087" i="2"/>
  <c r="Z8087" i="2"/>
  <c r="Y8087" i="2"/>
  <c r="X8087" i="2"/>
  <c r="W8087" i="2"/>
  <c r="V8087" i="2"/>
  <c r="AB8086" i="2"/>
  <c r="AA8086" i="2"/>
  <c r="Z8086" i="2"/>
  <c r="Y8086" i="2"/>
  <c r="X8086" i="2"/>
  <c r="W8086" i="2"/>
  <c r="V8086" i="2"/>
  <c r="AB8085" i="2"/>
  <c r="AA8085" i="2"/>
  <c r="Z8085" i="2"/>
  <c r="Y8085" i="2"/>
  <c r="X8085" i="2"/>
  <c r="W8085" i="2"/>
  <c r="V8085" i="2"/>
  <c r="AB8084" i="2"/>
  <c r="AA8084" i="2"/>
  <c r="Z8084" i="2"/>
  <c r="Y8084" i="2"/>
  <c r="X8084" i="2"/>
  <c r="W8084" i="2"/>
  <c r="V8084" i="2"/>
  <c r="AB8083" i="2"/>
  <c r="AA8083" i="2"/>
  <c r="Z8083" i="2"/>
  <c r="Y8083" i="2"/>
  <c r="X8083" i="2"/>
  <c r="W8083" i="2"/>
  <c r="V8083" i="2"/>
  <c r="AB8082" i="2"/>
  <c r="AA8082" i="2"/>
  <c r="Z8082" i="2"/>
  <c r="Y8082" i="2"/>
  <c r="X8082" i="2"/>
  <c r="W8082" i="2"/>
  <c r="V8082" i="2"/>
  <c r="AB8081" i="2"/>
  <c r="AA8081" i="2"/>
  <c r="Z8081" i="2"/>
  <c r="Y8081" i="2"/>
  <c r="X8081" i="2"/>
  <c r="W8081" i="2"/>
  <c r="V8081" i="2"/>
  <c r="AB8080" i="2"/>
  <c r="AA8080" i="2"/>
  <c r="Z8080" i="2"/>
  <c r="Y8080" i="2"/>
  <c r="X8080" i="2"/>
  <c r="W8080" i="2"/>
  <c r="V8080" i="2"/>
  <c r="AB8079" i="2"/>
  <c r="AA8079" i="2"/>
  <c r="Z8079" i="2"/>
  <c r="Y8079" i="2"/>
  <c r="X8079" i="2"/>
  <c r="W8079" i="2"/>
  <c r="V8079" i="2"/>
  <c r="AB8078" i="2"/>
  <c r="AA8078" i="2"/>
  <c r="Z8078" i="2"/>
  <c r="Y8078" i="2"/>
  <c r="X8078" i="2"/>
  <c r="W8078" i="2"/>
  <c r="V8078" i="2"/>
  <c r="AB8077" i="2"/>
  <c r="AA8077" i="2"/>
  <c r="Z8077" i="2"/>
  <c r="Y8077" i="2"/>
  <c r="X8077" i="2"/>
  <c r="W8077" i="2"/>
  <c r="V8077" i="2"/>
  <c r="AB8076" i="2"/>
  <c r="AA8076" i="2"/>
  <c r="Z8076" i="2"/>
  <c r="Y8076" i="2"/>
  <c r="X8076" i="2"/>
  <c r="W8076" i="2"/>
  <c r="V8076" i="2"/>
  <c r="AB8075" i="2"/>
  <c r="AA8075" i="2"/>
  <c r="Z8075" i="2"/>
  <c r="Y8075" i="2"/>
  <c r="X8075" i="2"/>
  <c r="W8075" i="2"/>
  <c r="V8075" i="2"/>
  <c r="AB8074" i="2"/>
  <c r="AA8074" i="2"/>
  <c r="Z8074" i="2"/>
  <c r="Y8074" i="2"/>
  <c r="X8074" i="2"/>
  <c r="W8074" i="2"/>
  <c r="V8074" i="2"/>
  <c r="AB8073" i="2"/>
  <c r="AA8073" i="2"/>
  <c r="Z8073" i="2"/>
  <c r="Y8073" i="2"/>
  <c r="X8073" i="2"/>
  <c r="W8073" i="2"/>
  <c r="V8073" i="2"/>
  <c r="AB8072" i="2"/>
  <c r="AA8072" i="2"/>
  <c r="Z8072" i="2"/>
  <c r="Y8072" i="2"/>
  <c r="X8072" i="2"/>
  <c r="W8072" i="2"/>
  <c r="V8072" i="2"/>
  <c r="AB8071" i="2"/>
  <c r="AA8071" i="2"/>
  <c r="Z8071" i="2"/>
  <c r="Y8071" i="2"/>
  <c r="X8071" i="2"/>
  <c r="W8071" i="2"/>
  <c r="V8071" i="2"/>
  <c r="AB8070" i="2"/>
  <c r="AA8070" i="2"/>
  <c r="Z8070" i="2"/>
  <c r="Y8070" i="2"/>
  <c r="X8070" i="2"/>
  <c r="W8070" i="2"/>
  <c r="V8070" i="2"/>
  <c r="AB8069" i="2"/>
  <c r="AA8069" i="2"/>
  <c r="Z8069" i="2"/>
  <c r="Y8069" i="2"/>
  <c r="X8069" i="2"/>
  <c r="W8069" i="2"/>
  <c r="V8069" i="2"/>
  <c r="AB8068" i="2"/>
  <c r="AA8068" i="2"/>
  <c r="Z8068" i="2"/>
  <c r="Y8068" i="2"/>
  <c r="X8068" i="2"/>
  <c r="W8068" i="2"/>
  <c r="V8068" i="2"/>
  <c r="AB8067" i="2"/>
  <c r="AA8067" i="2"/>
  <c r="Z8067" i="2"/>
  <c r="Y8067" i="2"/>
  <c r="X8067" i="2"/>
  <c r="W8067" i="2"/>
  <c r="V8067" i="2"/>
  <c r="AB8066" i="2"/>
  <c r="AA8066" i="2"/>
  <c r="Z8066" i="2"/>
  <c r="Y8066" i="2"/>
  <c r="X8066" i="2"/>
  <c r="W8066" i="2"/>
  <c r="V8066" i="2"/>
  <c r="AB8065" i="2"/>
  <c r="AA8065" i="2"/>
  <c r="Z8065" i="2"/>
  <c r="Y8065" i="2"/>
  <c r="X8065" i="2"/>
  <c r="W8065" i="2"/>
  <c r="V8065" i="2"/>
  <c r="AB8064" i="2"/>
  <c r="AA8064" i="2"/>
  <c r="Z8064" i="2"/>
  <c r="Y8064" i="2"/>
  <c r="X8064" i="2"/>
  <c r="W8064" i="2"/>
  <c r="V8064" i="2"/>
  <c r="AB8063" i="2"/>
  <c r="AA8063" i="2"/>
  <c r="Z8063" i="2"/>
  <c r="Y8063" i="2"/>
  <c r="X8063" i="2"/>
  <c r="W8063" i="2"/>
  <c r="V8063" i="2"/>
  <c r="AB8062" i="2"/>
  <c r="AA8062" i="2"/>
  <c r="Z8062" i="2"/>
  <c r="Y8062" i="2"/>
  <c r="X8062" i="2"/>
  <c r="W8062" i="2"/>
  <c r="V8062" i="2"/>
  <c r="AB8061" i="2"/>
  <c r="AA8061" i="2"/>
  <c r="Z8061" i="2"/>
  <c r="Y8061" i="2"/>
  <c r="X8061" i="2"/>
  <c r="W8061" i="2"/>
  <c r="V8061" i="2"/>
  <c r="AB8060" i="2"/>
  <c r="AA8060" i="2"/>
  <c r="Z8060" i="2"/>
  <c r="Y8060" i="2"/>
  <c r="X8060" i="2"/>
  <c r="W8060" i="2"/>
  <c r="V8060" i="2"/>
  <c r="AB8059" i="2"/>
  <c r="AA8059" i="2"/>
  <c r="Z8059" i="2"/>
  <c r="Y8059" i="2"/>
  <c r="X8059" i="2"/>
  <c r="W8059" i="2"/>
  <c r="V8059" i="2"/>
  <c r="AB8058" i="2"/>
  <c r="AA8058" i="2"/>
  <c r="Z8058" i="2"/>
  <c r="Y8058" i="2"/>
  <c r="X8058" i="2"/>
  <c r="W8058" i="2"/>
  <c r="V8058" i="2"/>
  <c r="AB8057" i="2"/>
  <c r="AA8057" i="2"/>
  <c r="Z8057" i="2"/>
  <c r="Y8057" i="2"/>
  <c r="X8057" i="2"/>
  <c r="W8057" i="2"/>
  <c r="V8057" i="2"/>
  <c r="AB8056" i="2"/>
  <c r="AA8056" i="2"/>
  <c r="Z8056" i="2"/>
  <c r="Y8056" i="2"/>
  <c r="X8056" i="2"/>
  <c r="W8056" i="2"/>
  <c r="V8056" i="2"/>
  <c r="AB8055" i="2"/>
  <c r="AA8055" i="2"/>
  <c r="Z8055" i="2"/>
  <c r="Y8055" i="2"/>
  <c r="X8055" i="2"/>
  <c r="W8055" i="2"/>
  <c r="V8055" i="2"/>
  <c r="AB8054" i="2"/>
  <c r="AA8054" i="2"/>
  <c r="Z8054" i="2"/>
  <c r="Y8054" i="2"/>
  <c r="X8054" i="2"/>
  <c r="W8054" i="2"/>
  <c r="V8054" i="2"/>
  <c r="AB8053" i="2"/>
  <c r="AA8053" i="2"/>
  <c r="Z8053" i="2"/>
  <c r="Y8053" i="2"/>
  <c r="X8053" i="2"/>
  <c r="W8053" i="2"/>
  <c r="V8053" i="2"/>
  <c r="AB8052" i="2"/>
  <c r="AA8052" i="2"/>
  <c r="Z8052" i="2"/>
  <c r="Y8052" i="2"/>
  <c r="X8052" i="2"/>
  <c r="W8052" i="2"/>
  <c r="V8052" i="2"/>
  <c r="AB8051" i="2"/>
  <c r="AA8051" i="2"/>
  <c r="Z8051" i="2"/>
  <c r="Y8051" i="2"/>
  <c r="X8051" i="2"/>
  <c r="W8051" i="2"/>
  <c r="V8051" i="2"/>
  <c r="AB8050" i="2"/>
  <c r="AA8050" i="2"/>
  <c r="Z8050" i="2"/>
  <c r="Y8050" i="2"/>
  <c r="X8050" i="2"/>
  <c r="W8050" i="2"/>
  <c r="V8050" i="2"/>
  <c r="AB8049" i="2"/>
  <c r="AA8049" i="2"/>
  <c r="Z8049" i="2"/>
  <c r="Y8049" i="2"/>
  <c r="X8049" i="2"/>
  <c r="W8049" i="2"/>
  <c r="V8049" i="2"/>
  <c r="AB8048" i="2"/>
  <c r="AA8048" i="2"/>
  <c r="Z8048" i="2"/>
  <c r="Y8048" i="2"/>
  <c r="X8048" i="2"/>
  <c r="W8048" i="2"/>
  <c r="V8048" i="2"/>
  <c r="AB8047" i="2"/>
  <c r="AA8047" i="2"/>
  <c r="Z8047" i="2"/>
  <c r="Y8047" i="2"/>
  <c r="X8047" i="2"/>
  <c r="W8047" i="2"/>
  <c r="V8047" i="2"/>
  <c r="AB8046" i="2"/>
  <c r="AA8046" i="2"/>
  <c r="Z8046" i="2"/>
  <c r="Y8046" i="2"/>
  <c r="X8046" i="2"/>
  <c r="W8046" i="2"/>
  <c r="V8046" i="2"/>
  <c r="AB8045" i="2"/>
  <c r="AA8045" i="2"/>
  <c r="Z8045" i="2"/>
  <c r="Y8045" i="2"/>
  <c r="X8045" i="2"/>
  <c r="W8045" i="2"/>
  <c r="V8045" i="2"/>
  <c r="AB8044" i="2"/>
  <c r="AA8044" i="2"/>
  <c r="Z8044" i="2"/>
  <c r="Y8044" i="2"/>
  <c r="X8044" i="2"/>
  <c r="W8044" i="2"/>
  <c r="V8044" i="2"/>
  <c r="AB8043" i="2"/>
  <c r="AA8043" i="2"/>
  <c r="Z8043" i="2"/>
  <c r="Y8043" i="2"/>
  <c r="X8043" i="2"/>
  <c r="W8043" i="2"/>
  <c r="V8043" i="2"/>
  <c r="AB8042" i="2"/>
  <c r="AA8042" i="2"/>
  <c r="Z8042" i="2"/>
  <c r="Y8042" i="2"/>
  <c r="X8042" i="2"/>
  <c r="W8042" i="2"/>
  <c r="V8042" i="2"/>
  <c r="AB8041" i="2"/>
  <c r="AA8041" i="2"/>
  <c r="Z8041" i="2"/>
  <c r="Y8041" i="2"/>
  <c r="X8041" i="2"/>
  <c r="W8041" i="2"/>
  <c r="V8041" i="2"/>
  <c r="AB8040" i="2"/>
  <c r="AA8040" i="2"/>
  <c r="Z8040" i="2"/>
  <c r="Y8040" i="2"/>
  <c r="X8040" i="2"/>
  <c r="W8040" i="2"/>
  <c r="V8040" i="2"/>
  <c r="AB8039" i="2"/>
  <c r="AA8039" i="2"/>
  <c r="Z8039" i="2"/>
  <c r="Y8039" i="2"/>
  <c r="X8039" i="2"/>
  <c r="W8039" i="2"/>
  <c r="V8039" i="2"/>
  <c r="AB8038" i="2"/>
  <c r="AA8038" i="2"/>
  <c r="Z8038" i="2"/>
  <c r="Y8038" i="2"/>
  <c r="X8038" i="2"/>
  <c r="W8038" i="2"/>
  <c r="V8038" i="2"/>
  <c r="AB8037" i="2"/>
  <c r="AA8037" i="2"/>
  <c r="Z8037" i="2"/>
  <c r="Y8037" i="2"/>
  <c r="X8037" i="2"/>
  <c r="W8037" i="2"/>
  <c r="V8037" i="2"/>
  <c r="AB8036" i="2"/>
  <c r="AA8036" i="2"/>
  <c r="Z8036" i="2"/>
  <c r="Y8036" i="2"/>
  <c r="X8036" i="2"/>
  <c r="W8036" i="2"/>
  <c r="V8036" i="2"/>
  <c r="AB8035" i="2"/>
  <c r="AA8035" i="2"/>
  <c r="Z8035" i="2"/>
  <c r="Y8035" i="2"/>
  <c r="X8035" i="2"/>
  <c r="W8035" i="2"/>
  <c r="V8035" i="2"/>
  <c r="AB8034" i="2"/>
  <c r="AA8034" i="2"/>
  <c r="Z8034" i="2"/>
  <c r="Y8034" i="2"/>
  <c r="X8034" i="2"/>
  <c r="W8034" i="2"/>
  <c r="V8034" i="2"/>
  <c r="AB8033" i="2"/>
  <c r="AA8033" i="2"/>
  <c r="Z8033" i="2"/>
  <c r="Y8033" i="2"/>
  <c r="X8033" i="2"/>
  <c r="W8033" i="2"/>
  <c r="V8033" i="2"/>
  <c r="AB8032" i="2"/>
  <c r="AA8032" i="2"/>
  <c r="Z8032" i="2"/>
  <c r="Y8032" i="2"/>
  <c r="X8032" i="2"/>
  <c r="W8032" i="2"/>
  <c r="V8032" i="2"/>
  <c r="AB8031" i="2"/>
  <c r="AA8031" i="2"/>
  <c r="Z8031" i="2"/>
  <c r="Y8031" i="2"/>
  <c r="X8031" i="2"/>
  <c r="W8031" i="2"/>
  <c r="V8031" i="2"/>
  <c r="AB8030" i="2"/>
  <c r="AA8030" i="2"/>
  <c r="Z8030" i="2"/>
  <c r="Y8030" i="2"/>
  <c r="X8030" i="2"/>
  <c r="W8030" i="2"/>
  <c r="V8030" i="2"/>
  <c r="AB8029" i="2"/>
  <c r="AA8029" i="2"/>
  <c r="Z8029" i="2"/>
  <c r="Y8029" i="2"/>
  <c r="X8029" i="2"/>
  <c r="W8029" i="2"/>
  <c r="V8029" i="2"/>
  <c r="AB8028" i="2"/>
  <c r="AA8028" i="2"/>
  <c r="Z8028" i="2"/>
  <c r="Y8028" i="2"/>
  <c r="X8028" i="2"/>
  <c r="W8028" i="2"/>
  <c r="V8028" i="2"/>
  <c r="AB8027" i="2"/>
  <c r="AA8027" i="2"/>
  <c r="Z8027" i="2"/>
  <c r="Y8027" i="2"/>
  <c r="X8027" i="2"/>
  <c r="W8027" i="2"/>
  <c r="V8027" i="2"/>
  <c r="AB8026" i="2"/>
  <c r="AA8026" i="2"/>
  <c r="Z8026" i="2"/>
  <c r="Y8026" i="2"/>
  <c r="X8026" i="2"/>
  <c r="W8026" i="2"/>
  <c r="V8026" i="2"/>
  <c r="AB8025" i="2"/>
  <c r="AA8025" i="2"/>
  <c r="Z8025" i="2"/>
  <c r="Y8025" i="2"/>
  <c r="X8025" i="2"/>
  <c r="W8025" i="2"/>
  <c r="V8025" i="2"/>
  <c r="AB8024" i="2"/>
  <c r="AA8024" i="2"/>
  <c r="Z8024" i="2"/>
  <c r="Y8024" i="2"/>
  <c r="X8024" i="2"/>
  <c r="W8024" i="2"/>
  <c r="V8024" i="2"/>
  <c r="AB8023" i="2"/>
  <c r="AA8023" i="2"/>
  <c r="Z8023" i="2"/>
  <c r="Y8023" i="2"/>
  <c r="X8023" i="2"/>
  <c r="W8023" i="2"/>
  <c r="V8023" i="2"/>
  <c r="AB8022" i="2"/>
  <c r="AA8022" i="2"/>
  <c r="Z8022" i="2"/>
  <c r="Y8022" i="2"/>
  <c r="X8022" i="2"/>
  <c r="W8022" i="2"/>
  <c r="V8022" i="2"/>
  <c r="AB8021" i="2"/>
  <c r="AA8021" i="2"/>
  <c r="Z8021" i="2"/>
  <c r="Y8021" i="2"/>
  <c r="X8021" i="2"/>
  <c r="W8021" i="2"/>
  <c r="V8021" i="2"/>
  <c r="AB8020" i="2"/>
  <c r="AA8020" i="2"/>
  <c r="Z8020" i="2"/>
  <c r="Y8020" i="2"/>
  <c r="X8020" i="2"/>
  <c r="W8020" i="2"/>
  <c r="V8020" i="2"/>
  <c r="AB8019" i="2"/>
  <c r="AA8019" i="2"/>
  <c r="Z8019" i="2"/>
  <c r="Y8019" i="2"/>
  <c r="X8019" i="2"/>
  <c r="W8019" i="2"/>
  <c r="V8019" i="2"/>
  <c r="AB8018" i="2"/>
  <c r="AA8018" i="2"/>
  <c r="Z8018" i="2"/>
  <c r="Y8018" i="2"/>
  <c r="X8018" i="2"/>
  <c r="W8018" i="2"/>
  <c r="V8018" i="2"/>
  <c r="AB8017" i="2"/>
  <c r="AA8017" i="2"/>
  <c r="Z8017" i="2"/>
  <c r="Y8017" i="2"/>
  <c r="X8017" i="2"/>
  <c r="W8017" i="2"/>
  <c r="V8017" i="2"/>
  <c r="AB8016" i="2"/>
  <c r="AA8016" i="2"/>
  <c r="Z8016" i="2"/>
  <c r="Y8016" i="2"/>
  <c r="X8016" i="2"/>
  <c r="W8016" i="2"/>
  <c r="V8016" i="2"/>
  <c r="AB8015" i="2"/>
  <c r="AA8015" i="2"/>
  <c r="Z8015" i="2"/>
  <c r="Y8015" i="2"/>
  <c r="X8015" i="2"/>
  <c r="W8015" i="2"/>
  <c r="V8015" i="2"/>
  <c r="AB8014" i="2"/>
  <c r="AA8014" i="2"/>
  <c r="Z8014" i="2"/>
  <c r="Y8014" i="2"/>
  <c r="X8014" i="2"/>
  <c r="W8014" i="2"/>
  <c r="V8014" i="2"/>
  <c r="AB8013" i="2"/>
  <c r="AA8013" i="2"/>
  <c r="Z8013" i="2"/>
  <c r="Y8013" i="2"/>
  <c r="X8013" i="2"/>
  <c r="W8013" i="2"/>
  <c r="V8013" i="2"/>
  <c r="AB8012" i="2"/>
  <c r="AA8012" i="2"/>
  <c r="Z8012" i="2"/>
  <c r="Y8012" i="2"/>
  <c r="X8012" i="2"/>
  <c r="W8012" i="2"/>
  <c r="V8012" i="2"/>
  <c r="AB8011" i="2"/>
  <c r="AA8011" i="2"/>
  <c r="Z8011" i="2"/>
  <c r="Y8011" i="2"/>
  <c r="X8011" i="2"/>
  <c r="W8011" i="2"/>
  <c r="V8011" i="2"/>
  <c r="AB8010" i="2"/>
  <c r="AA8010" i="2"/>
  <c r="Z8010" i="2"/>
  <c r="Y8010" i="2"/>
  <c r="X8010" i="2"/>
  <c r="W8010" i="2"/>
  <c r="V8010" i="2"/>
  <c r="AB8009" i="2"/>
  <c r="AA8009" i="2"/>
  <c r="Z8009" i="2"/>
  <c r="Y8009" i="2"/>
  <c r="X8009" i="2"/>
  <c r="W8009" i="2"/>
  <c r="V8009" i="2"/>
  <c r="AB8008" i="2"/>
  <c r="AA8008" i="2"/>
  <c r="Z8008" i="2"/>
  <c r="Y8008" i="2"/>
  <c r="X8008" i="2"/>
  <c r="W8008" i="2"/>
  <c r="V8008" i="2"/>
  <c r="AB8007" i="2"/>
  <c r="AA8007" i="2"/>
  <c r="Z8007" i="2"/>
  <c r="Y8007" i="2"/>
  <c r="X8007" i="2"/>
  <c r="W8007" i="2"/>
  <c r="V8007" i="2"/>
  <c r="AB8006" i="2"/>
  <c r="AA8006" i="2"/>
  <c r="Z8006" i="2"/>
  <c r="Y8006" i="2"/>
  <c r="X8006" i="2"/>
  <c r="W8006" i="2"/>
  <c r="V8006" i="2"/>
  <c r="AB8005" i="2"/>
  <c r="AA8005" i="2"/>
  <c r="Z8005" i="2"/>
  <c r="Y8005" i="2"/>
  <c r="X8005" i="2"/>
  <c r="W8005" i="2"/>
  <c r="V8005" i="2"/>
  <c r="AB8004" i="2"/>
  <c r="AA8004" i="2"/>
  <c r="Z8004" i="2"/>
  <c r="Y8004" i="2"/>
  <c r="X8004" i="2"/>
  <c r="W8004" i="2"/>
  <c r="V8004" i="2"/>
  <c r="AB8003" i="2"/>
  <c r="AA8003" i="2"/>
  <c r="Z8003" i="2"/>
  <c r="Y8003" i="2"/>
  <c r="X8003" i="2"/>
  <c r="W8003" i="2"/>
  <c r="V8003" i="2"/>
  <c r="AB8002" i="2"/>
  <c r="AA8002" i="2"/>
  <c r="Z8002" i="2"/>
  <c r="Y8002" i="2"/>
  <c r="X8002" i="2"/>
  <c r="W8002" i="2"/>
  <c r="V8002" i="2"/>
  <c r="AB8001" i="2"/>
  <c r="AA8001" i="2"/>
  <c r="Z8001" i="2"/>
  <c r="Y8001" i="2"/>
  <c r="X8001" i="2"/>
  <c r="W8001" i="2"/>
  <c r="V8001" i="2"/>
  <c r="AB8000" i="2"/>
  <c r="AA8000" i="2"/>
  <c r="Z8000" i="2"/>
  <c r="Y8000" i="2"/>
  <c r="X8000" i="2"/>
  <c r="W8000" i="2"/>
  <c r="V8000" i="2"/>
  <c r="AB7999" i="2"/>
  <c r="AA7999" i="2"/>
  <c r="Z7999" i="2"/>
  <c r="Y7999" i="2"/>
  <c r="X7999" i="2"/>
  <c r="W7999" i="2"/>
  <c r="V7999" i="2"/>
  <c r="AB7998" i="2"/>
  <c r="AA7998" i="2"/>
  <c r="Z7998" i="2"/>
  <c r="Y7998" i="2"/>
  <c r="X7998" i="2"/>
  <c r="W7998" i="2"/>
  <c r="V7998" i="2"/>
  <c r="AB7997" i="2"/>
  <c r="AA7997" i="2"/>
  <c r="Z7997" i="2"/>
  <c r="Y7997" i="2"/>
  <c r="X7997" i="2"/>
  <c r="W7997" i="2"/>
  <c r="V7997" i="2"/>
  <c r="AB7996" i="2"/>
  <c r="AA7996" i="2"/>
  <c r="Z7996" i="2"/>
  <c r="Y7996" i="2"/>
  <c r="X7996" i="2"/>
  <c r="W7996" i="2"/>
  <c r="V7996" i="2"/>
  <c r="AB7995" i="2"/>
  <c r="AA7995" i="2"/>
  <c r="Z7995" i="2"/>
  <c r="Y7995" i="2"/>
  <c r="X7995" i="2"/>
  <c r="W7995" i="2"/>
  <c r="V7995" i="2"/>
  <c r="AB7994" i="2"/>
  <c r="AA7994" i="2"/>
  <c r="Z7994" i="2"/>
  <c r="Y7994" i="2"/>
  <c r="X7994" i="2"/>
  <c r="W7994" i="2"/>
  <c r="V7994" i="2"/>
  <c r="AB7993" i="2"/>
  <c r="AA7993" i="2"/>
  <c r="Z7993" i="2"/>
  <c r="Y7993" i="2"/>
  <c r="X7993" i="2"/>
  <c r="W7993" i="2"/>
  <c r="V7993" i="2"/>
  <c r="AB7992" i="2"/>
  <c r="AA7992" i="2"/>
  <c r="Z7992" i="2"/>
  <c r="Y7992" i="2"/>
  <c r="X7992" i="2"/>
  <c r="W7992" i="2"/>
  <c r="V7992" i="2"/>
  <c r="AB7991" i="2"/>
  <c r="AA7991" i="2"/>
  <c r="Z7991" i="2"/>
  <c r="Y7991" i="2"/>
  <c r="X7991" i="2"/>
  <c r="W7991" i="2"/>
  <c r="V7991" i="2"/>
  <c r="AB7990" i="2"/>
  <c r="AA7990" i="2"/>
  <c r="Z7990" i="2"/>
  <c r="Y7990" i="2"/>
  <c r="X7990" i="2"/>
  <c r="W7990" i="2"/>
  <c r="V7990" i="2"/>
  <c r="AB7989" i="2"/>
  <c r="AA7989" i="2"/>
  <c r="Z7989" i="2"/>
  <c r="Y7989" i="2"/>
  <c r="X7989" i="2"/>
  <c r="W7989" i="2"/>
  <c r="V7989" i="2"/>
  <c r="AB7988" i="2"/>
  <c r="AA7988" i="2"/>
  <c r="Z7988" i="2"/>
  <c r="Y7988" i="2"/>
  <c r="X7988" i="2"/>
  <c r="W7988" i="2"/>
  <c r="V7988" i="2"/>
  <c r="AB7987" i="2"/>
  <c r="AA7987" i="2"/>
  <c r="Z7987" i="2"/>
  <c r="Y7987" i="2"/>
  <c r="X7987" i="2"/>
  <c r="W7987" i="2"/>
  <c r="V7987" i="2"/>
  <c r="AB7986" i="2"/>
  <c r="AA7986" i="2"/>
  <c r="Z7986" i="2"/>
  <c r="Y7986" i="2"/>
  <c r="X7986" i="2"/>
  <c r="W7986" i="2"/>
  <c r="V7986" i="2"/>
  <c r="AB7985" i="2"/>
  <c r="AA7985" i="2"/>
  <c r="Z7985" i="2"/>
  <c r="Y7985" i="2"/>
  <c r="X7985" i="2"/>
  <c r="W7985" i="2"/>
  <c r="V7985" i="2"/>
  <c r="AB7984" i="2"/>
  <c r="AA7984" i="2"/>
  <c r="Z7984" i="2"/>
  <c r="Y7984" i="2"/>
  <c r="X7984" i="2"/>
  <c r="W7984" i="2"/>
  <c r="V7984" i="2"/>
  <c r="AB7983" i="2"/>
  <c r="AA7983" i="2"/>
  <c r="Z7983" i="2"/>
  <c r="Y7983" i="2"/>
  <c r="X7983" i="2"/>
  <c r="W7983" i="2"/>
  <c r="V7983" i="2"/>
  <c r="AB7982" i="2"/>
  <c r="AA7982" i="2"/>
  <c r="Z7982" i="2"/>
  <c r="Y7982" i="2"/>
  <c r="X7982" i="2"/>
  <c r="W7982" i="2"/>
  <c r="V7982" i="2"/>
  <c r="AB7981" i="2"/>
  <c r="AA7981" i="2"/>
  <c r="Z7981" i="2"/>
  <c r="Y7981" i="2"/>
  <c r="X7981" i="2"/>
  <c r="W7981" i="2"/>
  <c r="V7981" i="2"/>
  <c r="AB7980" i="2"/>
  <c r="AA7980" i="2"/>
  <c r="Z7980" i="2"/>
  <c r="Y7980" i="2"/>
  <c r="X7980" i="2"/>
  <c r="W7980" i="2"/>
  <c r="V7980" i="2"/>
  <c r="AB7979" i="2"/>
  <c r="AA7979" i="2"/>
  <c r="Z7979" i="2"/>
  <c r="Y7979" i="2"/>
  <c r="X7979" i="2"/>
  <c r="W7979" i="2"/>
  <c r="V7979" i="2"/>
  <c r="AB7978" i="2"/>
  <c r="AA7978" i="2"/>
  <c r="Z7978" i="2"/>
  <c r="Y7978" i="2"/>
  <c r="X7978" i="2"/>
  <c r="W7978" i="2"/>
  <c r="V7978" i="2"/>
  <c r="AB7977" i="2"/>
  <c r="AA7977" i="2"/>
  <c r="Z7977" i="2"/>
  <c r="Y7977" i="2"/>
  <c r="X7977" i="2"/>
  <c r="W7977" i="2"/>
  <c r="V7977" i="2"/>
  <c r="AB7976" i="2"/>
  <c r="AA7976" i="2"/>
  <c r="Z7976" i="2"/>
  <c r="Y7976" i="2"/>
  <c r="X7976" i="2"/>
  <c r="W7976" i="2"/>
  <c r="V7976" i="2"/>
  <c r="AB7975" i="2"/>
  <c r="AA7975" i="2"/>
  <c r="Z7975" i="2"/>
  <c r="Y7975" i="2"/>
  <c r="X7975" i="2"/>
  <c r="W7975" i="2"/>
  <c r="V7975" i="2"/>
  <c r="AB7974" i="2"/>
  <c r="AA7974" i="2"/>
  <c r="Z7974" i="2"/>
  <c r="Y7974" i="2"/>
  <c r="X7974" i="2"/>
  <c r="W7974" i="2"/>
  <c r="V7974" i="2"/>
  <c r="AB7973" i="2"/>
  <c r="AA7973" i="2"/>
  <c r="Z7973" i="2"/>
  <c r="Y7973" i="2"/>
  <c r="X7973" i="2"/>
  <c r="W7973" i="2"/>
  <c r="V7973" i="2"/>
  <c r="AB7972" i="2"/>
  <c r="AA7972" i="2"/>
  <c r="Z7972" i="2"/>
  <c r="Y7972" i="2"/>
  <c r="X7972" i="2"/>
  <c r="W7972" i="2"/>
  <c r="V7972" i="2"/>
  <c r="AB7971" i="2"/>
  <c r="AA7971" i="2"/>
  <c r="Z7971" i="2"/>
  <c r="Y7971" i="2"/>
  <c r="X7971" i="2"/>
  <c r="W7971" i="2"/>
  <c r="V7971" i="2"/>
  <c r="AB7970" i="2"/>
  <c r="AA7970" i="2"/>
  <c r="Z7970" i="2"/>
  <c r="Y7970" i="2"/>
  <c r="X7970" i="2"/>
  <c r="W7970" i="2"/>
  <c r="V7970" i="2"/>
  <c r="AB7969" i="2"/>
  <c r="AA7969" i="2"/>
  <c r="Z7969" i="2"/>
  <c r="Y7969" i="2"/>
  <c r="X7969" i="2"/>
  <c r="W7969" i="2"/>
  <c r="V7969" i="2"/>
  <c r="AB7968" i="2"/>
  <c r="AA7968" i="2"/>
  <c r="Z7968" i="2"/>
  <c r="Y7968" i="2"/>
  <c r="X7968" i="2"/>
  <c r="W7968" i="2"/>
  <c r="V7968" i="2"/>
  <c r="AB7967" i="2"/>
  <c r="AA7967" i="2"/>
  <c r="Z7967" i="2"/>
  <c r="Y7967" i="2"/>
  <c r="X7967" i="2"/>
  <c r="W7967" i="2"/>
  <c r="V7967" i="2"/>
  <c r="AB7966" i="2"/>
  <c r="AA7966" i="2"/>
  <c r="Z7966" i="2"/>
  <c r="Y7966" i="2"/>
  <c r="X7966" i="2"/>
  <c r="W7966" i="2"/>
  <c r="V7966" i="2"/>
  <c r="AB7965" i="2"/>
  <c r="AA7965" i="2"/>
  <c r="Z7965" i="2"/>
  <c r="Y7965" i="2"/>
  <c r="X7965" i="2"/>
  <c r="W7965" i="2"/>
  <c r="V7965" i="2"/>
  <c r="AB7964" i="2"/>
  <c r="AA7964" i="2"/>
  <c r="Z7964" i="2"/>
  <c r="Y7964" i="2"/>
  <c r="X7964" i="2"/>
  <c r="W7964" i="2"/>
  <c r="V7964" i="2"/>
  <c r="AB7963" i="2"/>
  <c r="AA7963" i="2"/>
  <c r="Z7963" i="2"/>
  <c r="Y7963" i="2"/>
  <c r="X7963" i="2"/>
  <c r="W7963" i="2"/>
  <c r="V7963" i="2"/>
  <c r="AB7962" i="2"/>
  <c r="AA7962" i="2"/>
  <c r="Z7962" i="2"/>
  <c r="Y7962" i="2"/>
  <c r="X7962" i="2"/>
  <c r="W7962" i="2"/>
  <c r="V7962" i="2"/>
  <c r="AB7961" i="2"/>
  <c r="AA7961" i="2"/>
  <c r="Z7961" i="2"/>
  <c r="Y7961" i="2"/>
  <c r="X7961" i="2"/>
  <c r="W7961" i="2"/>
  <c r="V7961" i="2"/>
  <c r="AB7960" i="2"/>
  <c r="AA7960" i="2"/>
  <c r="Z7960" i="2"/>
  <c r="Y7960" i="2"/>
  <c r="X7960" i="2"/>
  <c r="W7960" i="2"/>
  <c r="V7960" i="2"/>
  <c r="AB7959" i="2"/>
  <c r="AA7959" i="2"/>
  <c r="Z7959" i="2"/>
  <c r="Y7959" i="2"/>
  <c r="X7959" i="2"/>
  <c r="W7959" i="2"/>
  <c r="V7959" i="2"/>
  <c r="AB7958" i="2"/>
  <c r="AA7958" i="2"/>
  <c r="Z7958" i="2"/>
  <c r="Y7958" i="2"/>
  <c r="X7958" i="2"/>
  <c r="W7958" i="2"/>
  <c r="V7958" i="2"/>
  <c r="AB7957" i="2"/>
  <c r="AA7957" i="2"/>
  <c r="Z7957" i="2"/>
  <c r="Y7957" i="2"/>
  <c r="X7957" i="2"/>
  <c r="W7957" i="2"/>
  <c r="V7957" i="2"/>
  <c r="AB7956" i="2"/>
  <c r="AA7956" i="2"/>
  <c r="Z7956" i="2"/>
  <c r="Y7956" i="2"/>
  <c r="X7956" i="2"/>
  <c r="W7956" i="2"/>
  <c r="V7956" i="2"/>
  <c r="AB7955" i="2"/>
  <c r="AA7955" i="2"/>
  <c r="Z7955" i="2"/>
  <c r="Y7955" i="2"/>
  <c r="X7955" i="2"/>
  <c r="W7955" i="2"/>
  <c r="V7955" i="2"/>
  <c r="AB7954" i="2"/>
  <c r="AA7954" i="2"/>
  <c r="Z7954" i="2"/>
  <c r="Y7954" i="2"/>
  <c r="X7954" i="2"/>
  <c r="W7954" i="2"/>
  <c r="V7954" i="2"/>
  <c r="AB7953" i="2"/>
  <c r="AA7953" i="2"/>
  <c r="Z7953" i="2"/>
  <c r="Y7953" i="2"/>
  <c r="X7953" i="2"/>
  <c r="W7953" i="2"/>
  <c r="V7953" i="2"/>
  <c r="AB7952" i="2"/>
  <c r="AA7952" i="2"/>
  <c r="Z7952" i="2"/>
  <c r="Y7952" i="2"/>
  <c r="X7952" i="2"/>
  <c r="W7952" i="2"/>
  <c r="V7952" i="2"/>
  <c r="AB7951" i="2"/>
  <c r="AA7951" i="2"/>
  <c r="Z7951" i="2"/>
  <c r="Y7951" i="2"/>
  <c r="X7951" i="2"/>
  <c r="W7951" i="2"/>
  <c r="V7951" i="2"/>
  <c r="AB7950" i="2"/>
  <c r="AA7950" i="2"/>
  <c r="Z7950" i="2"/>
  <c r="Y7950" i="2"/>
  <c r="X7950" i="2"/>
  <c r="W7950" i="2"/>
  <c r="V7950" i="2"/>
  <c r="AB7949" i="2"/>
  <c r="AA7949" i="2"/>
  <c r="Z7949" i="2"/>
  <c r="Y7949" i="2"/>
  <c r="X7949" i="2"/>
  <c r="W7949" i="2"/>
  <c r="V7949" i="2"/>
  <c r="AB7948" i="2"/>
  <c r="AA7948" i="2"/>
  <c r="Z7948" i="2"/>
  <c r="Y7948" i="2"/>
  <c r="X7948" i="2"/>
  <c r="W7948" i="2"/>
  <c r="V7948" i="2"/>
  <c r="AB7947" i="2"/>
  <c r="AA7947" i="2"/>
  <c r="Z7947" i="2"/>
  <c r="Y7947" i="2"/>
  <c r="X7947" i="2"/>
  <c r="W7947" i="2"/>
  <c r="V7947" i="2"/>
  <c r="AB7946" i="2"/>
  <c r="AA7946" i="2"/>
  <c r="Z7946" i="2"/>
  <c r="Y7946" i="2"/>
  <c r="X7946" i="2"/>
  <c r="W7946" i="2"/>
  <c r="V7946" i="2"/>
  <c r="AB7945" i="2"/>
  <c r="AA7945" i="2"/>
  <c r="Z7945" i="2"/>
  <c r="Y7945" i="2"/>
  <c r="X7945" i="2"/>
  <c r="W7945" i="2"/>
  <c r="V7945" i="2"/>
  <c r="AB7944" i="2"/>
  <c r="AA7944" i="2"/>
  <c r="Z7944" i="2"/>
  <c r="Y7944" i="2"/>
  <c r="X7944" i="2"/>
  <c r="W7944" i="2"/>
  <c r="V7944" i="2"/>
  <c r="AB7943" i="2"/>
  <c r="AA7943" i="2"/>
  <c r="Z7943" i="2"/>
  <c r="Y7943" i="2"/>
  <c r="X7943" i="2"/>
  <c r="W7943" i="2"/>
  <c r="V7943" i="2"/>
  <c r="AB7942" i="2"/>
  <c r="AA7942" i="2"/>
  <c r="Z7942" i="2"/>
  <c r="Y7942" i="2"/>
  <c r="X7942" i="2"/>
  <c r="W7942" i="2"/>
  <c r="V7942" i="2"/>
  <c r="AB7941" i="2"/>
  <c r="AA7941" i="2"/>
  <c r="Z7941" i="2"/>
  <c r="Y7941" i="2"/>
  <c r="X7941" i="2"/>
  <c r="W7941" i="2"/>
  <c r="V7941" i="2"/>
  <c r="AB7940" i="2"/>
  <c r="AA7940" i="2"/>
  <c r="Z7940" i="2"/>
  <c r="Y7940" i="2"/>
  <c r="X7940" i="2"/>
  <c r="W7940" i="2"/>
  <c r="V7940" i="2"/>
  <c r="AB7939" i="2"/>
  <c r="AA7939" i="2"/>
  <c r="Z7939" i="2"/>
  <c r="Y7939" i="2"/>
  <c r="X7939" i="2"/>
  <c r="W7939" i="2"/>
  <c r="V7939" i="2"/>
  <c r="AB7938" i="2"/>
  <c r="AA7938" i="2"/>
  <c r="Z7938" i="2"/>
  <c r="Y7938" i="2"/>
  <c r="X7938" i="2"/>
  <c r="W7938" i="2"/>
  <c r="V7938" i="2"/>
  <c r="AB7937" i="2"/>
  <c r="AA7937" i="2"/>
  <c r="Z7937" i="2"/>
  <c r="Y7937" i="2"/>
  <c r="X7937" i="2"/>
  <c r="W7937" i="2"/>
  <c r="V7937" i="2"/>
  <c r="AB7936" i="2"/>
  <c r="AA7936" i="2"/>
  <c r="Z7936" i="2"/>
  <c r="Y7936" i="2"/>
  <c r="X7936" i="2"/>
  <c r="W7936" i="2"/>
  <c r="V7936" i="2"/>
  <c r="AB7935" i="2"/>
  <c r="AA7935" i="2"/>
  <c r="Z7935" i="2"/>
  <c r="Y7935" i="2"/>
  <c r="X7935" i="2"/>
  <c r="W7935" i="2"/>
  <c r="V7935" i="2"/>
  <c r="AB7934" i="2"/>
  <c r="AA7934" i="2"/>
  <c r="Z7934" i="2"/>
  <c r="Y7934" i="2"/>
  <c r="X7934" i="2"/>
  <c r="W7934" i="2"/>
  <c r="V7934" i="2"/>
  <c r="AB7933" i="2"/>
  <c r="AA7933" i="2"/>
  <c r="Z7933" i="2"/>
  <c r="Y7933" i="2"/>
  <c r="X7933" i="2"/>
  <c r="W7933" i="2"/>
  <c r="V7933" i="2"/>
  <c r="AB7932" i="2"/>
  <c r="AA7932" i="2"/>
  <c r="Z7932" i="2"/>
  <c r="Y7932" i="2"/>
  <c r="X7932" i="2"/>
  <c r="W7932" i="2"/>
  <c r="V7932" i="2"/>
  <c r="AB7931" i="2"/>
  <c r="AA7931" i="2"/>
  <c r="Z7931" i="2"/>
  <c r="Y7931" i="2"/>
  <c r="X7931" i="2"/>
  <c r="W7931" i="2"/>
  <c r="V7931" i="2"/>
  <c r="AB7930" i="2"/>
  <c r="AA7930" i="2"/>
  <c r="Z7930" i="2"/>
  <c r="Y7930" i="2"/>
  <c r="X7930" i="2"/>
  <c r="W7930" i="2"/>
  <c r="V7930" i="2"/>
  <c r="AB7929" i="2"/>
  <c r="AA7929" i="2"/>
  <c r="Z7929" i="2"/>
  <c r="Y7929" i="2"/>
  <c r="X7929" i="2"/>
  <c r="W7929" i="2"/>
  <c r="V7929" i="2"/>
  <c r="AB7928" i="2"/>
  <c r="AA7928" i="2"/>
  <c r="Z7928" i="2"/>
  <c r="Y7928" i="2"/>
  <c r="X7928" i="2"/>
  <c r="W7928" i="2"/>
  <c r="V7928" i="2"/>
  <c r="AB7927" i="2"/>
  <c r="AA7927" i="2"/>
  <c r="Z7927" i="2"/>
  <c r="Y7927" i="2"/>
  <c r="X7927" i="2"/>
  <c r="W7927" i="2"/>
  <c r="V7927" i="2"/>
  <c r="AB7926" i="2"/>
  <c r="AA7926" i="2"/>
  <c r="Z7926" i="2"/>
  <c r="Y7926" i="2"/>
  <c r="X7926" i="2"/>
  <c r="W7926" i="2"/>
  <c r="V7926" i="2"/>
  <c r="AB7925" i="2"/>
  <c r="AA7925" i="2"/>
  <c r="Z7925" i="2"/>
  <c r="Y7925" i="2"/>
  <c r="X7925" i="2"/>
  <c r="W7925" i="2"/>
  <c r="V7925" i="2"/>
  <c r="AB7924" i="2"/>
  <c r="AA7924" i="2"/>
  <c r="Z7924" i="2"/>
  <c r="Y7924" i="2"/>
  <c r="X7924" i="2"/>
  <c r="W7924" i="2"/>
  <c r="V7924" i="2"/>
  <c r="AB7923" i="2"/>
  <c r="AA7923" i="2"/>
  <c r="Z7923" i="2"/>
  <c r="Y7923" i="2"/>
  <c r="X7923" i="2"/>
  <c r="W7923" i="2"/>
  <c r="V7923" i="2"/>
  <c r="AB7922" i="2"/>
  <c r="AA7922" i="2"/>
  <c r="Z7922" i="2"/>
  <c r="Y7922" i="2"/>
  <c r="X7922" i="2"/>
  <c r="W7922" i="2"/>
  <c r="V7922" i="2"/>
  <c r="AB7921" i="2"/>
  <c r="AA7921" i="2"/>
  <c r="Z7921" i="2"/>
  <c r="Y7921" i="2"/>
  <c r="X7921" i="2"/>
  <c r="W7921" i="2"/>
  <c r="V7921" i="2"/>
  <c r="AB7920" i="2"/>
  <c r="AA7920" i="2"/>
  <c r="Z7920" i="2"/>
  <c r="Y7920" i="2"/>
  <c r="X7920" i="2"/>
  <c r="W7920" i="2"/>
  <c r="V7920" i="2"/>
  <c r="AB7919" i="2"/>
  <c r="AA7919" i="2"/>
  <c r="Z7919" i="2"/>
  <c r="Y7919" i="2"/>
  <c r="X7919" i="2"/>
  <c r="W7919" i="2"/>
  <c r="V7919" i="2"/>
  <c r="AB7918" i="2"/>
  <c r="AA7918" i="2"/>
  <c r="Z7918" i="2"/>
  <c r="Y7918" i="2"/>
  <c r="X7918" i="2"/>
  <c r="W7918" i="2"/>
  <c r="V7918" i="2"/>
  <c r="AB7917" i="2"/>
  <c r="AA7917" i="2"/>
  <c r="Z7917" i="2"/>
  <c r="Y7917" i="2"/>
  <c r="X7917" i="2"/>
  <c r="W7917" i="2"/>
  <c r="V7917" i="2"/>
  <c r="AB7916" i="2"/>
  <c r="AA7916" i="2"/>
  <c r="Z7916" i="2"/>
  <c r="Y7916" i="2"/>
  <c r="X7916" i="2"/>
  <c r="W7916" i="2"/>
  <c r="V7916" i="2"/>
  <c r="AB7915" i="2"/>
  <c r="AA7915" i="2"/>
  <c r="Z7915" i="2"/>
  <c r="Y7915" i="2"/>
  <c r="X7915" i="2"/>
  <c r="W7915" i="2"/>
  <c r="V7915" i="2"/>
  <c r="AB7914" i="2"/>
  <c r="AA7914" i="2"/>
  <c r="Z7914" i="2"/>
  <c r="Y7914" i="2"/>
  <c r="X7914" i="2"/>
  <c r="W7914" i="2"/>
  <c r="V7914" i="2"/>
  <c r="AB7913" i="2"/>
  <c r="AA7913" i="2"/>
  <c r="Z7913" i="2"/>
  <c r="Y7913" i="2"/>
  <c r="X7913" i="2"/>
  <c r="W7913" i="2"/>
  <c r="V7913" i="2"/>
  <c r="AB7912" i="2"/>
  <c r="AA7912" i="2"/>
  <c r="Z7912" i="2"/>
  <c r="Y7912" i="2"/>
  <c r="X7912" i="2"/>
  <c r="W7912" i="2"/>
  <c r="V7912" i="2"/>
  <c r="AB7911" i="2"/>
  <c r="AA7911" i="2"/>
  <c r="Z7911" i="2"/>
  <c r="Y7911" i="2"/>
  <c r="X7911" i="2"/>
  <c r="W7911" i="2"/>
  <c r="V7911" i="2"/>
  <c r="AB7910" i="2"/>
  <c r="AA7910" i="2"/>
  <c r="Z7910" i="2"/>
  <c r="Y7910" i="2"/>
  <c r="X7910" i="2"/>
  <c r="W7910" i="2"/>
  <c r="V7910" i="2"/>
  <c r="AB7909" i="2"/>
  <c r="AA7909" i="2"/>
  <c r="Z7909" i="2"/>
  <c r="Y7909" i="2"/>
  <c r="X7909" i="2"/>
  <c r="W7909" i="2"/>
  <c r="V7909" i="2"/>
  <c r="AB7908" i="2"/>
  <c r="AA7908" i="2"/>
  <c r="Z7908" i="2"/>
  <c r="Y7908" i="2"/>
  <c r="X7908" i="2"/>
  <c r="W7908" i="2"/>
  <c r="V7908" i="2"/>
  <c r="AB7907" i="2"/>
  <c r="AA7907" i="2"/>
  <c r="Z7907" i="2"/>
  <c r="Y7907" i="2"/>
  <c r="X7907" i="2"/>
  <c r="W7907" i="2"/>
  <c r="V7907" i="2"/>
  <c r="AB7906" i="2"/>
  <c r="AA7906" i="2"/>
  <c r="Z7906" i="2"/>
  <c r="Y7906" i="2"/>
  <c r="X7906" i="2"/>
  <c r="W7906" i="2"/>
  <c r="V7906" i="2"/>
  <c r="AB7905" i="2"/>
  <c r="AA7905" i="2"/>
  <c r="Z7905" i="2"/>
  <c r="Y7905" i="2"/>
  <c r="X7905" i="2"/>
  <c r="W7905" i="2"/>
  <c r="V7905" i="2"/>
  <c r="AB7904" i="2"/>
  <c r="AA7904" i="2"/>
  <c r="Z7904" i="2"/>
  <c r="Y7904" i="2"/>
  <c r="X7904" i="2"/>
  <c r="W7904" i="2"/>
  <c r="V7904" i="2"/>
  <c r="AB7903" i="2"/>
  <c r="AA7903" i="2"/>
  <c r="Z7903" i="2"/>
  <c r="Y7903" i="2"/>
  <c r="X7903" i="2"/>
  <c r="W7903" i="2"/>
  <c r="V7903" i="2"/>
  <c r="AB7902" i="2"/>
  <c r="AA7902" i="2"/>
  <c r="Z7902" i="2"/>
  <c r="Y7902" i="2"/>
  <c r="X7902" i="2"/>
  <c r="W7902" i="2"/>
  <c r="V7902" i="2"/>
  <c r="AB7901" i="2"/>
  <c r="AA7901" i="2"/>
  <c r="Z7901" i="2"/>
  <c r="Y7901" i="2"/>
  <c r="X7901" i="2"/>
  <c r="W7901" i="2"/>
  <c r="V7901" i="2"/>
  <c r="AB7900" i="2"/>
  <c r="AA7900" i="2"/>
  <c r="Z7900" i="2"/>
  <c r="Y7900" i="2"/>
  <c r="X7900" i="2"/>
  <c r="W7900" i="2"/>
  <c r="V7900" i="2"/>
  <c r="AB7899" i="2"/>
  <c r="AA7899" i="2"/>
  <c r="Z7899" i="2"/>
  <c r="Y7899" i="2"/>
  <c r="X7899" i="2"/>
  <c r="W7899" i="2"/>
  <c r="V7899" i="2"/>
  <c r="AB7898" i="2"/>
  <c r="AA7898" i="2"/>
  <c r="Z7898" i="2"/>
  <c r="Y7898" i="2"/>
  <c r="X7898" i="2"/>
  <c r="W7898" i="2"/>
  <c r="V7898" i="2"/>
  <c r="AB7897" i="2"/>
  <c r="AA7897" i="2"/>
  <c r="Z7897" i="2"/>
  <c r="Y7897" i="2"/>
  <c r="X7897" i="2"/>
  <c r="W7897" i="2"/>
  <c r="V7897" i="2"/>
  <c r="AB7896" i="2"/>
  <c r="AA7896" i="2"/>
  <c r="Z7896" i="2"/>
  <c r="Y7896" i="2"/>
  <c r="X7896" i="2"/>
  <c r="W7896" i="2"/>
  <c r="V7896" i="2"/>
  <c r="AB7895" i="2"/>
  <c r="AA7895" i="2"/>
  <c r="Z7895" i="2"/>
  <c r="Y7895" i="2"/>
  <c r="X7895" i="2"/>
  <c r="W7895" i="2"/>
  <c r="V7895" i="2"/>
  <c r="AB7894" i="2"/>
  <c r="AA7894" i="2"/>
  <c r="Z7894" i="2"/>
  <c r="Y7894" i="2"/>
  <c r="X7894" i="2"/>
  <c r="W7894" i="2"/>
  <c r="V7894" i="2"/>
  <c r="AB7893" i="2"/>
  <c r="AA7893" i="2"/>
  <c r="Z7893" i="2"/>
  <c r="Y7893" i="2"/>
  <c r="X7893" i="2"/>
  <c r="W7893" i="2"/>
  <c r="V7893" i="2"/>
  <c r="AB7892" i="2"/>
  <c r="AA7892" i="2"/>
  <c r="Z7892" i="2"/>
  <c r="Y7892" i="2"/>
  <c r="X7892" i="2"/>
  <c r="W7892" i="2"/>
  <c r="V7892" i="2"/>
  <c r="AB7891" i="2"/>
  <c r="AA7891" i="2"/>
  <c r="Z7891" i="2"/>
  <c r="Y7891" i="2"/>
  <c r="X7891" i="2"/>
  <c r="W7891" i="2"/>
  <c r="V7891" i="2"/>
  <c r="AB7890" i="2"/>
  <c r="AA7890" i="2"/>
  <c r="Z7890" i="2"/>
  <c r="Y7890" i="2"/>
  <c r="X7890" i="2"/>
  <c r="W7890" i="2"/>
  <c r="V7890" i="2"/>
  <c r="AB7889" i="2"/>
  <c r="AA7889" i="2"/>
  <c r="Z7889" i="2"/>
  <c r="Y7889" i="2"/>
  <c r="X7889" i="2"/>
  <c r="W7889" i="2"/>
  <c r="V7889" i="2"/>
  <c r="AB7888" i="2"/>
  <c r="AA7888" i="2"/>
  <c r="Z7888" i="2"/>
  <c r="Y7888" i="2"/>
  <c r="X7888" i="2"/>
  <c r="W7888" i="2"/>
  <c r="V7888" i="2"/>
  <c r="AB7887" i="2"/>
  <c r="AA7887" i="2"/>
  <c r="Z7887" i="2"/>
  <c r="Y7887" i="2"/>
  <c r="X7887" i="2"/>
  <c r="W7887" i="2"/>
  <c r="V7887" i="2"/>
  <c r="AB7886" i="2"/>
  <c r="AA7886" i="2"/>
  <c r="Z7886" i="2"/>
  <c r="Y7886" i="2"/>
  <c r="X7886" i="2"/>
  <c r="W7886" i="2"/>
  <c r="V7886" i="2"/>
  <c r="AB7885" i="2"/>
  <c r="AA7885" i="2"/>
  <c r="Z7885" i="2"/>
  <c r="Y7885" i="2"/>
  <c r="X7885" i="2"/>
  <c r="W7885" i="2"/>
  <c r="V7885" i="2"/>
  <c r="AB7884" i="2"/>
  <c r="AA7884" i="2"/>
  <c r="Z7884" i="2"/>
  <c r="Y7884" i="2"/>
  <c r="X7884" i="2"/>
  <c r="W7884" i="2"/>
  <c r="V7884" i="2"/>
  <c r="AB7883" i="2"/>
  <c r="AA7883" i="2"/>
  <c r="Z7883" i="2"/>
  <c r="Y7883" i="2"/>
  <c r="X7883" i="2"/>
  <c r="W7883" i="2"/>
  <c r="V7883" i="2"/>
  <c r="AB7882" i="2"/>
  <c r="AA7882" i="2"/>
  <c r="Z7882" i="2"/>
  <c r="Y7882" i="2"/>
  <c r="X7882" i="2"/>
  <c r="W7882" i="2"/>
  <c r="V7882" i="2"/>
  <c r="AB7881" i="2"/>
  <c r="AA7881" i="2"/>
  <c r="Z7881" i="2"/>
  <c r="Y7881" i="2"/>
  <c r="X7881" i="2"/>
  <c r="W7881" i="2"/>
  <c r="V7881" i="2"/>
  <c r="AB7880" i="2"/>
  <c r="AA7880" i="2"/>
  <c r="Z7880" i="2"/>
  <c r="Y7880" i="2"/>
  <c r="X7880" i="2"/>
  <c r="W7880" i="2"/>
  <c r="V7880" i="2"/>
  <c r="AB7879" i="2"/>
  <c r="AA7879" i="2"/>
  <c r="Z7879" i="2"/>
  <c r="Y7879" i="2"/>
  <c r="X7879" i="2"/>
  <c r="W7879" i="2"/>
  <c r="V7879" i="2"/>
  <c r="AB7878" i="2"/>
  <c r="AA7878" i="2"/>
  <c r="Z7878" i="2"/>
  <c r="Y7878" i="2"/>
  <c r="X7878" i="2"/>
  <c r="W7878" i="2"/>
  <c r="V7878" i="2"/>
  <c r="AB7877" i="2"/>
  <c r="AA7877" i="2"/>
  <c r="Z7877" i="2"/>
  <c r="Y7877" i="2"/>
  <c r="X7877" i="2"/>
  <c r="W7877" i="2"/>
  <c r="V7877" i="2"/>
  <c r="AB7876" i="2"/>
  <c r="AA7876" i="2"/>
  <c r="Z7876" i="2"/>
  <c r="Y7876" i="2"/>
  <c r="X7876" i="2"/>
  <c r="W7876" i="2"/>
  <c r="V7876" i="2"/>
  <c r="AB7875" i="2"/>
  <c r="AA7875" i="2"/>
  <c r="Z7875" i="2"/>
  <c r="Y7875" i="2"/>
  <c r="X7875" i="2"/>
  <c r="W7875" i="2"/>
  <c r="V7875" i="2"/>
  <c r="AB7874" i="2"/>
  <c r="AA7874" i="2"/>
  <c r="Z7874" i="2"/>
  <c r="Y7874" i="2"/>
  <c r="X7874" i="2"/>
  <c r="W7874" i="2"/>
  <c r="V7874" i="2"/>
  <c r="AB7873" i="2"/>
  <c r="AA7873" i="2"/>
  <c r="Z7873" i="2"/>
  <c r="Y7873" i="2"/>
  <c r="X7873" i="2"/>
  <c r="W7873" i="2"/>
  <c r="V7873" i="2"/>
  <c r="AB7872" i="2"/>
  <c r="AA7872" i="2"/>
  <c r="Z7872" i="2"/>
  <c r="Y7872" i="2"/>
  <c r="X7872" i="2"/>
  <c r="W7872" i="2"/>
  <c r="V7872" i="2"/>
  <c r="AB7871" i="2"/>
  <c r="AA7871" i="2"/>
  <c r="Z7871" i="2"/>
  <c r="Y7871" i="2"/>
  <c r="X7871" i="2"/>
  <c r="W7871" i="2"/>
  <c r="V7871" i="2"/>
  <c r="AB7870" i="2"/>
  <c r="AA7870" i="2"/>
  <c r="Z7870" i="2"/>
  <c r="Y7870" i="2"/>
  <c r="X7870" i="2"/>
  <c r="W7870" i="2"/>
  <c r="V7870" i="2"/>
  <c r="AB7869" i="2"/>
  <c r="AA7869" i="2"/>
  <c r="Z7869" i="2"/>
  <c r="Y7869" i="2"/>
  <c r="X7869" i="2"/>
  <c r="W7869" i="2"/>
  <c r="V7869" i="2"/>
  <c r="AB7868" i="2"/>
  <c r="AA7868" i="2"/>
  <c r="Z7868" i="2"/>
  <c r="Y7868" i="2"/>
  <c r="X7868" i="2"/>
  <c r="W7868" i="2"/>
  <c r="V7868" i="2"/>
  <c r="AB7867" i="2"/>
  <c r="AA7867" i="2"/>
  <c r="Z7867" i="2"/>
  <c r="Y7867" i="2"/>
  <c r="X7867" i="2"/>
  <c r="W7867" i="2"/>
  <c r="V7867" i="2"/>
  <c r="AB7866" i="2"/>
  <c r="AA7866" i="2"/>
  <c r="Z7866" i="2"/>
  <c r="Y7866" i="2"/>
  <c r="X7866" i="2"/>
  <c r="W7866" i="2"/>
  <c r="V7866" i="2"/>
  <c r="AB7865" i="2"/>
  <c r="AA7865" i="2"/>
  <c r="Z7865" i="2"/>
  <c r="Y7865" i="2"/>
  <c r="X7865" i="2"/>
  <c r="W7865" i="2"/>
  <c r="V7865" i="2"/>
  <c r="AB7864" i="2"/>
  <c r="AA7864" i="2"/>
  <c r="Z7864" i="2"/>
  <c r="Y7864" i="2"/>
  <c r="X7864" i="2"/>
  <c r="W7864" i="2"/>
  <c r="V7864" i="2"/>
  <c r="AB7863" i="2"/>
  <c r="AA7863" i="2"/>
  <c r="Z7863" i="2"/>
  <c r="Y7863" i="2"/>
  <c r="X7863" i="2"/>
  <c r="W7863" i="2"/>
  <c r="V7863" i="2"/>
  <c r="AB7862" i="2"/>
  <c r="AA7862" i="2"/>
  <c r="Z7862" i="2"/>
  <c r="Y7862" i="2"/>
  <c r="X7862" i="2"/>
  <c r="W7862" i="2"/>
  <c r="V7862" i="2"/>
  <c r="AB7861" i="2"/>
  <c r="AA7861" i="2"/>
  <c r="Z7861" i="2"/>
  <c r="Y7861" i="2"/>
  <c r="X7861" i="2"/>
  <c r="W7861" i="2"/>
  <c r="V7861" i="2"/>
  <c r="AB7860" i="2"/>
  <c r="AA7860" i="2"/>
  <c r="Z7860" i="2"/>
  <c r="Y7860" i="2"/>
  <c r="X7860" i="2"/>
  <c r="W7860" i="2"/>
  <c r="V7860" i="2"/>
  <c r="AB7859" i="2"/>
  <c r="AA7859" i="2"/>
  <c r="Z7859" i="2"/>
  <c r="Y7859" i="2"/>
  <c r="X7859" i="2"/>
  <c r="W7859" i="2"/>
  <c r="V7859" i="2"/>
  <c r="AB7858" i="2"/>
  <c r="AA7858" i="2"/>
  <c r="Z7858" i="2"/>
  <c r="Y7858" i="2"/>
  <c r="X7858" i="2"/>
  <c r="W7858" i="2"/>
  <c r="V7858" i="2"/>
  <c r="AB7857" i="2"/>
  <c r="AA7857" i="2"/>
  <c r="Z7857" i="2"/>
  <c r="Y7857" i="2"/>
  <c r="X7857" i="2"/>
  <c r="W7857" i="2"/>
  <c r="V7857" i="2"/>
  <c r="AB7856" i="2"/>
  <c r="AA7856" i="2"/>
  <c r="Z7856" i="2"/>
  <c r="Y7856" i="2"/>
  <c r="X7856" i="2"/>
  <c r="W7856" i="2"/>
  <c r="V7856" i="2"/>
  <c r="AB7855" i="2"/>
  <c r="AA7855" i="2"/>
  <c r="Z7855" i="2"/>
  <c r="Y7855" i="2"/>
  <c r="X7855" i="2"/>
  <c r="W7855" i="2"/>
  <c r="V7855" i="2"/>
  <c r="AB7854" i="2"/>
  <c r="AA7854" i="2"/>
  <c r="Z7854" i="2"/>
  <c r="Y7854" i="2"/>
  <c r="X7854" i="2"/>
  <c r="W7854" i="2"/>
  <c r="V7854" i="2"/>
  <c r="AB7853" i="2"/>
  <c r="AA7853" i="2"/>
  <c r="Z7853" i="2"/>
  <c r="Y7853" i="2"/>
  <c r="X7853" i="2"/>
  <c r="W7853" i="2"/>
  <c r="V7853" i="2"/>
  <c r="AB7852" i="2"/>
  <c r="AA7852" i="2"/>
  <c r="Z7852" i="2"/>
  <c r="Y7852" i="2"/>
  <c r="X7852" i="2"/>
  <c r="W7852" i="2"/>
  <c r="V7852" i="2"/>
  <c r="AB7851" i="2"/>
  <c r="AA7851" i="2"/>
  <c r="Z7851" i="2"/>
  <c r="Y7851" i="2"/>
  <c r="X7851" i="2"/>
  <c r="W7851" i="2"/>
  <c r="V7851" i="2"/>
  <c r="AB7850" i="2"/>
  <c r="AA7850" i="2"/>
  <c r="Z7850" i="2"/>
  <c r="Y7850" i="2"/>
  <c r="X7850" i="2"/>
  <c r="W7850" i="2"/>
  <c r="V7850" i="2"/>
  <c r="AB7849" i="2"/>
  <c r="AA7849" i="2"/>
  <c r="Z7849" i="2"/>
  <c r="Y7849" i="2"/>
  <c r="X7849" i="2"/>
  <c r="W7849" i="2"/>
  <c r="V7849" i="2"/>
  <c r="AB7848" i="2"/>
  <c r="AA7848" i="2"/>
  <c r="Z7848" i="2"/>
  <c r="Y7848" i="2"/>
  <c r="X7848" i="2"/>
  <c r="W7848" i="2"/>
  <c r="V7848" i="2"/>
  <c r="AB7847" i="2"/>
  <c r="AA7847" i="2"/>
  <c r="Z7847" i="2"/>
  <c r="Y7847" i="2"/>
  <c r="X7847" i="2"/>
  <c r="W7847" i="2"/>
  <c r="V7847" i="2"/>
  <c r="AB7846" i="2"/>
  <c r="AA7846" i="2"/>
  <c r="Z7846" i="2"/>
  <c r="Y7846" i="2"/>
  <c r="X7846" i="2"/>
  <c r="W7846" i="2"/>
  <c r="V7846" i="2"/>
  <c r="AB7845" i="2"/>
  <c r="AA7845" i="2"/>
  <c r="Z7845" i="2"/>
  <c r="Y7845" i="2"/>
  <c r="X7845" i="2"/>
  <c r="W7845" i="2"/>
  <c r="V7845" i="2"/>
  <c r="AB7844" i="2"/>
  <c r="AA7844" i="2"/>
  <c r="Z7844" i="2"/>
  <c r="Y7844" i="2"/>
  <c r="X7844" i="2"/>
  <c r="W7844" i="2"/>
  <c r="V7844" i="2"/>
  <c r="AB7843" i="2"/>
  <c r="AA7843" i="2"/>
  <c r="Z7843" i="2"/>
  <c r="Y7843" i="2"/>
  <c r="X7843" i="2"/>
  <c r="W7843" i="2"/>
  <c r="V7843" i="2"/>
  <c r="AB7842" i="2"/>
  <c r="AA7842" i="2"/>
  <c r="Z7842" i="2"/>
  <c r="Y7842" i="2"/>
  <c r="X7842" i="2"/>
  <c r="W7842" i="2"/>
  <c r="V7842" i="2"/>
  <c r="AB7841" i="2"/>
  <c r="AA7841" i="2"/>
  <c r="Z7841" i="2"/>
  <c r="Y7841" i="2"/>
  <c r="X7841" i="2"/>
  <c r="W7841" i="2"/>
  <c r="V7841" i="2"/>
  <c r="AB7840" i="2"/>
  <c r="AA7840" i="2"/>
  <c r="Z7840" i="2"/>
  <c r="Y7840" i="2"/>
  <c r="X7840" i="2"/>
  <c r="W7840" i="2"/>
  <c r="V7840" i="2"/>
  <c r="AB7839" i="2"/>
  <c r="AA7839" i="2"/>
  <c r="Z7839" i="2"/>
  <c r="Y7839" i="2"/>
  <c r="X7839" i="2"/>
  <c r="W7839" i="2"/>
  <c r="V7839" i="2"/>
  <c r="AB7838" i="2"/>
  <c r="AA7838" i="2"/>
  <c r="Z7838" i="2"/>
  <c r="Y7838" i="2"/>
  <c r="X7838" i="2"/>
  <c r="W7838" i="2"/>
  <c r="V7838" i="2"/>
  <c r="AB7837" i="2"/>
  <c r="AA7837" i="2"/>
  <c r="Z7837" i="2"/>
  <c r="Y7837" i="2"/>
  <c r="X7837" i="2"/>
  <c r="W7837" i="2"/>
  <c r="V7837" i="2"/>
  <c r="AB7836" i="2"/>
  <c r="AA7836" i="2"/>
  <c r="Z7836" i="2"/>
  <c r="Y7836" i="2"/>
  <c r="X7836" i="2"/>
  <c r="W7836" i="2"/>
  <c r="V7836" i="2"/>
  <c r="AB7835" i="2"/>
  <c r="AA7835" i="2"/>
  <c r="Z7835" i="2"/>
  <c r="Y7835" i="2"/>
  <c r="X7835" i="2"/>
  <c r="W7835" i="2"/>
  <c r="V7835" i="2"/>
  <c r="AB7834" i="2"/>
  <c r="AA7834" i="2"/>
  <c r="Z7834" i="2"/>
  <c r="Y7834" i="2"/>
  <c r="X7834" i="2"/>
  <c r="W7834" i="2"/>
  <c r="V7834" i="2"/>
  <c r="AB7833" i="2"/>
  <c r="AA7833" i="2"/>
  <c r="Z7833" i="2"/>
  <c r="Y7833" i="2"/>
  <c r="X7833" i="2"/>
  <c r="W7833" i="2"/>
  <c r="V7833" i="2"/>
  <c r="AB7832" i="2"/>
  <c r="AA7832" i="2"/>
  <c r="Z7832" i="2"/>
  <c r="Y7832" i="2"/>
  <c r="X7832" i="2"/>
  <c r="W7832" i="2"/>
  <c r="V7832" i="2"/>
  <c r="AB7831" i="2"/>
  <c r="AA7831" i="2"/>
  <c r="Z7831" i="2"/>
  <c r="Y7831" i="2"/>
  <c r="X7831" i="2"/>
  <c r="W7831" i="2"/>
  <c r="V7831" i="2"/>
  <c r="AB7830" i="2"/>
  <c r="AA7830" i="2"/>
  <c r="Z7830" i="2"/>
  <c r="Y7830" i="2"/>
  <c r="X7830" i="2"/>
  <c r="W7830" i="2"/>
  <c r="V7830" i="2"/>
  <c r="AB7829" i="2"/>
  <c r="AA7829" i="2"/>
  <c r="Z7829" i="2"/>
  <c r="Y7829" i="2"/>
  <c r="X7829" i="2"/>
  <c r="W7829" i="2"/>
  <c r="V7829" i="2"/>
  <c r="AB7828" i="2"/>
  <c r="AA7828" i="2"/>
  <c r="Z7828" i="2"/>
  <c r="Y7828" i="2"/>
  <c r="X7828" i="2"/>
  <c r="W7828" i="2"/>
  <c r="V7828" i="2"/>
  <c r="AB7827" i="2"/>
  <c r="AA7827" i="2"/>
  <c r="Z7827" i="2"/>
  <c r="Y7827" i="2"/>
  <c r="X7827" i="2"/>
  <c r="W7827" i="2"/>
  <c r="V7827" i="2"/>
  <c r="AB7826" i="2"/>
  <c r="AA7826" i="2"/>
  <c r="Z7826" i="2"/>
  <c r="Y7826" i="2"/>
  <c r="X7826" i="2"/>
  <c r="W7826" i="2"/>
  <c r="V7826" i="2"/>
  <c r="AB7825" i="2"/>
  <c r="AA7825" i="2"/>
  <c r="Z7825" i="2"/>
  <c r="Y7825" i="2"/>
  <c r="X7825" i="2"/>
  <c r="W7825" i="2"/>
  <c r="V7825" i="2"/>
  <c r="AB7824" i="2"/>
  <c r="AA7824" i="2"/>
  <c r="Z7824" i="2"/>
  <c r="Y7824" i="2"/>
  <c r="X7824" i="2"/>
  <c r="W7824" i="2"/>
  <c r="V7824" i="2"/>
  <c r="AB7823" i="2"/>
  <c r="AA7823" i="2"/>
  <c r="Z7823" i="2"/>
  <c r="Y7823" i="2"/>
  <c r="X7823" i="2"/>
  <c r="W7823" i="2"/>
  <c r="V7823" i="2"/>
  <c r="AB7822" i="2"/>
  <c r="AA7822" i="2"/>
  <c r="Z7822" i="2"/>
  <c r="Y7822" i="2"/>
  <c r="X7822" i="2"/>
  <c r="W7822" i="2"/>
  <c r="V7822" i="2"/>
  <c r="AB7821" i="2"/>
  <c r="AA7821" i="2"/>
  <c r="Z7821" i="2"/>
  <c r="Y7821" i="2"/>
  <c r="X7821" i="2"/>
  <c r="W7821" i="2"/>
  <c r="V7821" i="2"/>
  <c r="AB7820" i="2"/>
  <c r="AA7820" i="2"/>
  <c r="Z7820" i="2"/>
  <c r="Y7820" i="2"/>
  <c r="X7820" i="2"/>
  <c r="W7820" i="2"/>
  <c r="V7820" i="2"/>
  <c r="AB7819" i="2"/>
  <c r="AA7819" i="2"/>
  <c r="Z7819" i="2"/>
  <c r="Y7819" i="2"/>
  <c r="X7819" i="2"/>
  <c r="W7819" i="2"/>
  <c r="V7819" i="2"/>
  <c r="AB7818" i="2"/>
  <c r="AA7818" i="2"/>
  <c r="Z7818" i="2"/>
  <c r="Y7818" i="2"/>
  <c r="X7818" i="2"/>
  <c r="W7818" i="2"/>
  <c r="V7818" i="2"/>
  <c r="AB7817" i="2"/>
  <c r="AA7817" i="2"/>
  <c r="Z7817" i="2"/>
  <c r="Y7817" i="2"/>
  <c r="X7817" i="2"/>
  <c r="W7817" i="2"/>
  <c r="V7817" i="2"/>
  <c r="AB7816" i="2"/>
  <c r="AA7816" i="2"/>
  <c r="Z7816" i="2"/>
  <c r="Y7816" i="2"/>
  <c r="X7816" i="2"/>
  <c r="W7816" i="2"/>
  <c r="V7816" i="2"/>
  <c r="AB7815" i="2"/>
  <c r="AA7815" i="2"/>
  <c r="Z7815" i="2"/>
  <c r="Y7815" i="2"/>
  <c r="X7815" i="2"/>
  <c r="W7815" i="2"/>
  <c r="V7815" i="2"/>
  <c r="AB7814" i="2"/>
  <c r="AA7814" i="2"/>
  <c r="Z7814" i="2"/>
  <c r="Y7814" i="2"/>
  <c r="X7814" i="2"/>
  <c r="W7814" i="2"/>
  <c r="V7814" i="2"/>
  <c r="AB7813" i="2"/>
  <c r="AA7813" i="2"/>
  <c r="Z7813" i="2"/>
  <c r="Y7813" i="2"/>
  <c r="X7813" i="2"/>
  <c r="W7813" i="2"/>
  <c r="V7813" i="2"/>
  <c r="AB7812" i="2"/>
  <c r="AA7812" i="2"/>
  <c r="Z7812" i="2"/>
  <c r="Y7812" i="2"/>
  <c r="X7812" i="2"/>
  <c r="W7812" i="2"/>
  <c r="V7812" i="2"/>
  <c r="AB7811" i="2"/>
  <c r="AA7811" i="2"/>
  <c r="Z7811" i="2"/>
  <c r="Y7811" i="2"/>
  <c r="X7811" i="2"/>
  <c r="W7811" i="2"/>
  <c r="V7811" i="2"/>
  <c r="AB7810" i="2"/>
  <c r="AA7810" i="2"/>
  <c r="Z7810" i="2"/>
  <c r="Y7810" i="2"/>
  <c r="X7810" i="2"/>
  <c r="W7810" i="2"/>
  <c r="V7810" i="2"/>
  <c r="AB7809" i="2"/>
  <c r="AA7809" i="2"/>
  <c r="Z7809" i="2"/>
  <c r="Y7809" i="2"/>
  <c r="X7809" i="2"/>
  <c r="W7809" i="2"/>
  <c r="V7809" i="2"/>
  <c r="AB7808" i="2"/>
  <c r="AA7808" i="2"/>
  <c r="Z7808" i="2"/>
  <c r="Y7808" i="2"/>
  <c r="X7808" i="2"/>
  <c r="W7808" i="2"/>
  <c r="V7808" i="2"/>
  <c r="AB7807" i="2"/>
  <c r="AA7807" i="2"/>
  <c r="Z7807" i="2"/>
  <c r="Y7807" i="2"/>
  <c r="X7807" i="2"/>
  <c r="W7807" i="2"/>
  <c r="V7807" i="2"/>
  <c r="AB7806" i="2"/>
  <c r="AA7806" i="2"/>
  <c r="Z7806" i="2"/>
  <c r="Y7806" i="2"/>
  <c r="X7806" i="2"/>
  <c r="W7806" i="2"/>
  <c r="V7806" i="2"/>
  <c r="AB7805" i="2"/>
  <c r="AA7805" i="2"/>
  <c r="Z7805" i="2"/>
  <c r="Y7805" i="2"/>
  <c r="X7805" i="2"/>
  <c r="W7805" i="2"/>
  <c r="V7805" i="2"/>
  <c r="AB7804" i="2"/>
  <c r="AA7804" i="2"/>
  <c r="Z7804" i="2"/>
  <c r="Y7804" i="2"/>
  <c r="X7804" i="2"/>
  <c r="W7804" i="2"/>
  <c r="V7804" i="2"/>
  <c r="AB7803" i="2"/>
  <c r="AA7803" i="2"/>
  <c r="Z7803" i="2"/>
  <c r="Y7803" i="2"/>
  <c r="X7803" i="2"/>
  <c r="W7803" i="2"/>
  <c r="V7803" i="2"/>
  <c r="AB7802" i="2"/>
  <c r="AA7802" i="2"/>
  <c r="Z7802" i="2"/>
  <c r="Y7802" i="2"/>
  <c r="X7802" i="2"/>
  <c r="W7802" i="2"/>
  <c r="V7802" i="2"/>
  <c r="AB7801" i="2"/>
  <c r="AA7801" i="2"/>
  <c r="Z7801" i="2"/>
  <c r="Y7801" i="2"/>
  <c r="X7801" i="2"/>
  <c r="W7801" i="2"/>
  <c r="V7801" i="2"/>
  <c r="AB7800" i="2"/>
  <c r="AA7800" i="2"/>
  <c r="Z7800" i="2"/>
  <c r="Y7800" i="2"/>
  <c r="X7800" i="2"/>
  <c r="W7800" i="2"/>
  <c r="V7800" i="2"/>
  <c r="AB7799" i="2"/>
  <c r="AA7799" i="2"/>
  <c r="Z7799" i="2"/>
  <c r="Y7799" i="2"/>
  <c r="X7799" i="2"/>
  <c r="W7799" i="2"/>
  <c r="V7799" i="2"/>
  <c r="AB7798" i="2"/>
  <c r="AA7798" i="2"/>
  <c r="Z7798" i="2"/>
  <c r="Y7798" i="2"/>
  <c r="X7798" i="2"/>
  <c r="W7798" i="2"/>
  <c r="V7798" i="2"/>
  <c r="AB7797" i="2"/>
  <c r="AA7797" i="2"/>
  <c r="Z7797" i="2"/>
  <c r="Y7797" i="2"/>
  <c r="X7797" i="2"/>
  <c r="W7797" i="2"/>
  <c r="V7797" i="2"/>
  <c r="AB7796" i="2"/>
  <c r="AA7796" i="2"/>
  <c r="Z7796" i="2"/>
  <c r="Y7796" i="2"/>
  <c r="X7796" i="2"/>
  <c r="W7796" i="2"/>
  <c r="V7796" i="2"/>
  <c r="AB7795" i="2"/>
  <c r="AA7795" i="2"/>
  <c r="Z7795" i="2"/>
  <c r="Y7795" i="2"/>
  <c r="X7795" i="2"/>
  <c r="W7795" i="2"/>
  <c r="V7795" i="2"/>
  <c r="AB7794" i="2"/>
  <c r="AA7794" i="2"/>
  <c r="Z7794" i="2"/>
  <c r="Y7794" i="2"/>
  <c r="X7794" i="2"/>
  <c r="W7794" i="2"/>
  <c r="V7794" i="2"/>
  <c r="AB7793" i="2"/>
  <c r="AA7793" i="2"/>
  <c r="Z7793" i="2"/>
  <c r="Y7793" i="2"/>
  <c r="X7793" i="2"/>
  <c r="W7793" i="2"/>
  <c r="V7793" i="2"/>
  <c r="AB7792" i="2"/>
  <c r="AA7792" i="2"/>
  <c r="Z7792" i="2"/>
  <c r="Y7792" i="2"/>
  <c r="X7792" i="2"/>
  <c r="W7792" i="2"/>
  <c r="V7792" i="2"/>
  <c r="AB7791" i="2"/>
  <c r="AA7791" i="2"/>
  <c r="Z7791" i="2"/>
  <c r="Y7791" i="2"/>
  <c r="X7791" i="2"/>
  <c r="W7791" i="2"/>
  <c r="V7791" i="2"/>
  <c r="AB7790" i="2"/>
  <c r="AA7790" i="2"/>
  <c r="Z7790" i="2"/>
  <c r="Y7790" i="2"/>
  <c r="X7790" i="2"/>
  <c r="W7790" i="2"/>
  <c r="V7790" i="2"/>
  <c r="AB7789" i="2"/>
  <c r="AA7789" i="2"/>
  <c r="Z7789" i="2"/>
  <c r="Y7789" i="2"/>
  <c r="X7789" i="2"/>
  <c r="W7789" i="2"/>
  <c r="V7789" i="2"/>
  <c r="AB7788" i="2"/>
  <c r="AA7788" i="2"/>
  <c r="Z7788" i="2"/>
  <c r="Y7788" i="2"/>
  <c r="X7788" i="2"/>
  <c r="W7788" i="2"/>
  <c r="V7788" i="2"/>
  <c r="AB7787" i="2"/>
  <c r="AA7787" i="2"/>
  <c r="Z7787" i="2"/>
  <c r="Y7787" i="2"/>
  <c r="X7787" i="2"/>
  <c r="W7787" i="2"/>
  <c r="V7787" i="2"/>
  <c r="AB7786" i="2"/>
  <c r="AA7786" i="2"/>
  <c r="Z7786" i="2"/>
  <c r="Y7786" i="2"/>
  <c r="X7786" i="2"/>
  <c r="W7786" i="2"/>
  <c r="V7786" i="2"/>
  <c r="AB7785" i="2"/>
  <c r="AA7785" i="2"/>
  <c r="Z7785" i="2"/>
  <c r="Y7785" i="2"/>
  <c r="X7785" i="2"/>
  <c r="W7785" i="2"/>
  <c r="V7785" i="2"/>
  <c r="AB7784" i="2"/>
  <c r="AA7784" i="2"/>
  <c r="Z7784" i="2"/>
  <c r="Y7784" i="2"/>
  <c r="X7784" i="2"/>
  <c r="W7784" i="2"/>
  <c r="V7784" i="2"/>
  <c r="AB7783" i="2"/>
  <c r="AA7783" i="2"/>
  <c r="Z7783" i="2"/>
  <c r="Y7783" i="2"/>
  <c r="X7783" i="2"/>
  <c r="W7783" i="2"/>
  <c r="V7783" i="2"/>
  <c r="AB7782" i="2"/>
  <c r="AA7782" i="2"/>
  <c r="Z7782" i="2"/>
  <c r="Y7782" i="2"/>
  <c r="X7782" i="2"/>
  <c r="W7782" i="2"/>
  <c r="V7782" i="2"/>
  <c r="AB7781" i="2"/>
  <c r="AA7781" i="2"/>
  <c r="Z7781" i="2"/>
  <c r="Y7781" i="2"/>
  <c r="X7781" i="2"/>
  <c r="W7781" i="2"/>
  <c r="V7781" i="2"/>
  <c r="AB7780" i="2"/>
  <c r="AA7780" i="2"/>
  <c r="Z7780" i="2"/>
  <c r="Y7780" i="2"/>
  <c r="X7780" i="2"/>
  <c r="W7780" i="2"/>
  <c r="V7780" i="2"/>
  <c r="AB7779" i="2"/>
  <c r="AA7779" i="2"/>
  <c r="Z7779" i="2"/>
  <c r="Y7779" i="2"/>
  <c r="X7779" i="2"/>
  <c r="W7779" i="2"/>
  <c r="V7779" i="2"/>
  <c r="AB7778" i="2"/>
  <c r="AA7778" i="2"/>
  <c r="Z7778" i="2"/>
  <c r="Y7778" i="2"/>
  <c r="X7778" i="2"/>
  <c r="W7778" i="2"/>
  <c r="V7778" i="2"/>
  <c r="AB7777" i="2"/>
  <c r="AA7777" i="2"/>
  <c r="Z7777" i="2"/>
  <c r="Y7777" i="2"/>
  <c r="X7777" i="2"/>
  <c r="W7777" i="2"/>
  <c r="V7777" i="2"/>
  <c r="AB7776" i="2"/>
  <c r="AA7776" i="2"/>
  <c r="Z7776" i="2"/>
  <c r="Y7776" i="2"/>
  <c r="X7776" i="2"/>
  <c r="W7776" i="2"/>
  <c r="V7776" i="2"/>
  <c r="AB7775" i="2"/>
  <c r="AA7775" i="2"/>
  <c r="Z7775" i="2"/>
  <c r="Y7775" i="2"/>
  <c r="X7775" i="2"/>
  <c r="W7775" i="2"/>
  <c r="V7775" i="2"/>
  <c r="AB7774" i="2"/>
  <c r="AA7774" i="2"/>
  <c r="Z7774" i="2"/>
  <c r="Y7774" i="2"/>
  <c r="X7774" i="2"/>
  <c r="W7774" i="2"/>
  <c r="V7774" i="2"/>
  <c r="AB7773" i="2"/>
  <c r="AA7773" i="2"/>
  <c r="Z7773" i="2"/>
  <c r="Y7773" i="2"/>
  <c r="X7773" i="2"/>
  <c r="W7773" i="2"/>
  <c r="V7773" i="2"/>
  <c r="AB7772" i="2"/>
  <c r="AA7772" i="2"/>
  <c r="Z7772" i="2"/>
  <c r="Y7772" i="2"/>
  <c r="X7772" i="2"/>
  <c r="W7772" i="2"/>
  <c r="V7772" i="2"/>
  <c r="AB7771" i="2"/>
  <c r="AA7771" i="2"/>
  <c r="Z7771" i="2"/>
  <c r="Y7771" i="2"/>
  <c r="X7771" i="2"/>
  <c r="W7771" i="2"/>
  <c r="V7771" i="2"/>
  <c r="AB7770" i="2"/>
  <c r="AA7770" i="2"/>
  <c r="Z7770" i="2"/>
  <c r="Y7770" i="2"/>
  <c r="X7770" i="2"/>
  <c r="W7770" i="2"/>
  <c r="V7770" i="2"/>
  <c r="AB7769" i="2"/>
  <c r="AA7769" i="2"/>
  <c r="Z7769" i="2"/>
  <c r="Y7769" i="2"/>
  <c r="X7769" i="2"/>
  <c r="W7769" i="2"/>
  <c r="V7769" i="2"/>
  <c r="AB7768" i="2"/>
  <c r="AA7768" i="2"/>
  <c r="Z7768" i="2"/>
  <c r="Y7768" i="2"/>
  <c r="X7768" i="2"/>
  <c r="W7768" i="2"/>
  <c r="V7768" i="2"/>
  <c r="AB7767" i="2"/>
  <c r="AA7767" i="2"/>
  <c r="Z7767" i="2"/>
  <c r="Y7767" i="2"/>
  <c r="X7767" i="2"/>
  <c r="W7767" i="2"/>
  <c r="V7767" i="2"/>
  <c r="AB7766" i="2"/>
  <c r="AA7766" i="2"/>
  <c r="Z7766" i="2"/>
  <c r="Y7766" i="2"/>
  <c r="X7766" i="2"/>
  <c r="W7766" i="2"/>
  <c r="V7766" i="2"/>
  <c r="AB7765" i="2"/>
  <c r="AA7765" i="2"/>
  <c r="Z7765" i="2"/>
  <c r="Y7765" i="2"/>
  <c r="X7765" i="2"/>
  <c r="W7765" i="2"/>
  <c r="V7765" i="2"/>
  <c r="AB7764" i="2"/>
  <c r="AA7764" i="2"/>
  <c r="Z7764" i="2"/>
  <c r="Y7764" i="2"/>
  <c r="X7764" i="2"/>
  <c r="W7764" i="2"/>
  <c r="V7764" i="2"/>
  <c r="AB7763" i="2"/>
  <c r="AA7763" i="2"/>
  <c r="Z7763" i="2"/>
  <c r="Y7763" i="2"/>
  <c r="X7763" i="2"/>
  <c r="W7763" i="2"/>
  <c r="V7763" i="2"/>
  <c r="AB7762" i="2"/>
  <c r="AA7762" i="2"/>
  <c r="Z7762" i="2"/>
  <c r="Y7762" i="2"/>
  <c r="X7762" i="2"/>
  <c r="W7762" i="2"/>
  <c r="V7762" i="2"/>
  <c r="AB7761" i="2"/>
  <c r="AA7761" i="2"/>
  <c r="Z7761" i="2"/>
  <c r="Y7761" i="2"/>
  <c r="X7761" i="2"/>
  <c r="W7761" i="2"/>
  <c r="V7761" i="2"/>
  <c r="AB7760" i="2"/>
  <c r="AA7760" i="2"/>
  <c r="Z7760" i="2"/>
  <c r="Y7760" i="2"/>
  <c r="X7760" i="2"/>
  <c r="W7760" i="2"/>
  <c r="V7760" i="2"/>
  <c r="AB7759" i="2"/>
  <c r="AA7759" i="2"/>
  <c r="Z7759" i="2"/>
  <c r="Y7759" i="2"/>
  <c r="X7759" i="2"/>
  <c r="W7759" i="2"/>
  <c r="V7759" i="2"/>
  <c r="AB7758" i="2"/>
  <c r="AA7758" i="2"/>
  <c r="Z7758" i="2"/>
  <c r="Y7758" i="2"/>
  <c r="X7758" i="2"/>
  <c r="W7758" i="2"/>
  <c r="V7758" i="2"/>
  <c r="AB7757" i="2"/>
  <c r="AA7757" i="2"/>
  <c r="Z7757" i="2"/>
  <c r="Y7757" i="2"/>
  <c r="X7757" i="2"/>
  <c r="W7757" i="2"/>
  <c r="V7757" i="2"/>
  <c r="AB7756" i="2"/>
  <c r="AA7756" i="2"/>
  <c r="Z7756" i="2"/>
  <c r="Y7756" i="2"/>
  <c r="X7756" i="2"/>
  <c r="W7756" i="2"/>
  <c r="V7756" i="2"/>
  <c r="AB7755" i="2"/>
  <c r="AA7755" i="2"/>
  <c r="Z7755" i="2"/>
  <c r="Y7755" i="2"/>
  <c r="X7755" i="2"/>
  <c r="W7755" i="2"/>
  <c r="V7755" i="2"/>
  <c r="AB7754" i="2"/>
  <c r="AA7754" i="2"/>
  <c r="Z7754" i="2"/>
  <c r="Y7754" i="2"/>
  <c r="X7754" i="2"/>
  <c r="W7754" i="2"/>
  <c r="V7754" i="2"/>
  <c r="AB7753" i="2"/>
  <c r="AA7753" i="2"/>
  <c r="Z7753" i="2"/>
  <c r="Y7753" i="2"/>
  <c r="X7753" i="2"/>
  <c r="W7753" i="2"/>
  <c r="V7753" i="2"/>
  <c r="AB7752" i="2"/>
  <c r="AA7752" i="2"/>
  <c r="Z7752" i="2"/>
  <c r="Y7752" i="2"/>
  <c r="X7752" i="2"/>
  <c r="W7752" i="2"/>
  <c r="V7752" i="2"/>
  <c r="AB7751" i="2"/>
  <c r="AA7751" i="2"/>
  <c r="Z7751" i="2"/>
  <c r="Y7751" i="2"/>
  <c r="X7751" i="2"/>
  <c r="W7751" i="2"/>
  <c r="V7751" i="2"/>
  <c r="AB7750" i="2"/>
  <c r="AA7750" i="2"/>
  <c r="Z7750" i="2"/>
  <c r="Y7750" i="2"/>
  <c r="X7750" i="2"/>
  <c r="W7750" i="2"/>
  <c r="V7750" i="2"/>
  <c r="AB7749" i="2"/>
  <c r="AA7749" i="2"/>
  <c r="Z7749" i="2"/>
  <c r="Y7749" i="2"/>
  <c r="X7749" i="2"/>
  <c r="W7749" i="2"/>
  <c r="V7749" i="2"/>
  <c r="AB7748" i="2"/>
  <c r="AA7748" i="2"/>
  <c r="Z7748" i="2"/>
  <c r="Y7748" i="2"/>
  <c r="X7748" i="2"/>
  <c r="W7748" i="2"/>
  <c r="V7748" i="2"/>
  <c r="AB7747" i="2"/>
  <c r="AA7747" i="2"/>
  <c r="Z7747" i="2"/>
  <c r="Y7747" i="2"/>
  <c r="X7747" i="2"/>
  <c r="W7747" i="2"/>
  <c r="V7747" i="2"/>
  <c r="AB7746" i="2"/>
  <c r="AA7746" i="2"/>
  <c r="Z7746" i="2"/>
  <c r="Y7746" i="2"/>
  <c r="X7746" i="2"/>
  <c r="W7746" i="2"/>
  <c r="V7746" i="2"/>
  <c r="AB7745" i="2"/>
  <c r="AA7745" i="2"/>
  <c r="Z7745" i="2"/>
  <c r="Y7745" i="2"/>
  <c r="X7745" i="2"/>
  <c r="W7745" i="2"/>
  <c r="V7745" i="2"/>
  <c r="AB7744" i="2"/>
  <c r="AA7744" i="2"/>
  <c r="Z7744" i="2"/>
  <c r="Y7744" i="2"/>
  <c r="X7744" i="2"/>
  <c r="W7744" i="2"/>
  <c r="V7744" i="2"/>
  <c r="AB7743" i="2"/>
  <c r="AA7743" i="2"/>
  <c r="Z7743" i="2"/>
  <c r="Y7743" i="2"/>
  <c r="X7743" i="2"/>
  <c r="W7743" i="2"/>
  <c r="V7743" i="2"/>
  <c r="AB7742" i="2"/>
  <c r="AA7742" i="2"/>
  <c r="Z7742" i="2"/>
  <c r="Y7742" i="2"/>
  <c r="X7742" i="2"/>
  <c r="W7742" i="2"/>
  <c r="V7742" i="2"/>
  <c r="AB7741" i="2"/>
  <c r="AA7741" i="2"/>
  <c r="Z7741" i="2"/>
  <c r="Y7741" i="2"/>
  <c r="X7741" i="2"/>
  <c r="W7741" i="2"/>
  <c r="V7741" i="2"/>
  <c r="AB7740" i="2"/>
  <c r="AA7740" i="2"/>
  <c r="Z7740" i="2"/>
  <c r="Y7740" i="2"/>
  <c r="X7740" i="2"/>
  <c r="W7740" i="2"/>
  <c r="V7740" i="2"/>
  <c r="AB7739" i="2"/>
  <c r="AA7739" i="2"/>
  <c r="Z7739" i="2"/>
  <c r="Y7739" i="2"/>
  <c r="X7739" i="2"/>
  <c r="W7739" i="2"/>
  <c r="V7739" i="2"/>
  <c r="AB7738" i="2"/>
  <c r="AA7738" i="2"/>
  <c r="Z7738" i="2"/>
  <c r="Y7738" i="2"/>
  <c r="X7738" i="2"/>
  <c r="W7738" i="2"/>
  <c r="V7738" i="2"/>
  <c r="AB7737" i="2"/>
  <c r="AA7737" i="2"/>
  <c r="Z7737" i="2"/>
  <c r="Y7737" i="2"/>
  <c r="X7737" i="2"/>
  <c r="W7737" i="2"/>
  <c r="V7737" i="2"/>
  <c r="AB7736" i="2"/>
  <c r="AA7736" i="2"/>
  <c r="Z7736" i="2"/>
  <c r="Y7736" i="2"/>
  <c r="X7736" i="2"/>
  <c r="W7736" i="2"/>
  <c r="V7736" i="2"/>
  <c r="AB7735" i="2"/>
  <c r="AA7735" i="2"/>
  <c r="Z7735" i="2"/>
  <c r="Y7735" i="2"/>
  <c r="X7735" i="2"/>
  <c r="W7735" i="2"/>
  <c r="V7735" i="2"/>
  <c r="AB7734" i="2"/>
  <c r="AA7734" i="2"/>
  <c r="Z7734" i="2"/>
  <c r="Y7734" i="2"/>
  <c r="X7734" i="2"/>
  <c r="W7734" i="2"/>
  <c r="V7734" i="2"/>
  <c r="AB7733" i="2"/>
  <c r="AA7733" i="2"/>
  <c r="Z7733" i="2"/>
  <c r="Y7733" i="2"/>
  <c r="X7733" i="2"/>
  <c r="W7733" i="2"/>
  <c r="V7733" i="2"/>
  <c r="AB7732" i="2"/>
  <c r="AA7732" i="2"/>
  <c r="Z7732" i="2"/>
  <c r="Y7732" i="2"/>
  <c r="X7732" i="2"/>
  <c r="W7732" i="2"/>
  <c r="V7732" i="2"/>
  <c r="AB7731" i="2"/>
  <c r="AA7731" i="2"/>
  <c r="Z7731" i="2"/>
  <c r="Y7731" i="2"/>
  <c r="X7731" i="2"/>
  <c r="W7731" i="2"/>
  <c r="V7731" i="2"/>
  <c r="AB7730" i="2"/>
  <c r="AA7730" i="2"/>
  <c r="Z7730" i="2"/>
  <c r="Y7730" i="2"/>
  <c r="X7730" i="2"/>
  <c r="W7730" i="2"/>
  <c r="V7730" i="2"/>
  <c r="AB7729" i="2"/>
  <c r="AA7729" i="2"/>
  <c r="Z7729" i="2"/>
  <c r="Y7729" i="2"/>
  <c r="X7729" i="2"/>
  <c r="W7729" i="2"/>
  <c r="V7729" i="2"/>
  <c r="AB7728" i="2"/>
  <c r="AA7728" i="2"/>
  <c r="Z7728" i="2"/>
  <c r="Y7728" i="2"/>
  <c r="X7728" i="2"/>
  <c r="W7728" i="2"/>
  <c r="V7728" i="2"/>
  <c r="AB7727" i="2"/>
  <c r="AA7727" i="2"/>
  <c r="Z7727" i="2"/>
  <c r="Y7727" i="2"/>
  <c r="X7727" i="2"/>
  <c r="W7727" i="2"/>
  <c r="V7727" i="2"/>
  <c r="AB7726" i="2"/>
  <c r="AA7726" i="2"/>
  <c r="Z7726" i="2"/>
  <c r="Y7726" i="2"/>
  <c r="X7726" i="2"/>
  <c r="W7726" i="2"/>
  <c r="V7726" i="2"/>
  <c r="AB7725" i="2"/>
  <c r="AA7725" i="2"/>
  <c r="Z7725" i="2"/>
  <c r="Y7725" i="2"/>
  <c r="X7725" i="2"/>
  <c r="W7725" i="2"/>
  <c r="V7725" i="2"/>
  <c r="AB7724" i="2"/>
  <c r="AA7724" i="2"/>
  <c r="Z7724" i="2"/>
  <c r="Y7724" i="2"/>
  <c r="X7724" i="2"/>
  <c r="W7724" i="2"/>
  <c r="V7724" i="2"/>
  <c r="AB7723" i="2"/>
  <c r="AA7723" i="2"/>
  <c r="Z7723" i="2"/>
  <c r="Y7723" i="2"/>
  <c r="X7723" i="2"/>
  <c r="W7723" i="2"/>
  <c r="V7723" i="2"/>
  <c r="AB7722" i="2"/>
  <c r="AA7722" i="2"/>
  <c r="Z7722" i="2"/>
  <c r="Y7722" i="2"/>
  <c r="X7722" i="2"/>
  <c r="W7722" i="2"/>
  <c r="V7722" i="2"/>
  <c r="AB7721" i="2"/>
  <c r="AA7721" i="2"/>
  <c r="Z7721" i="2"/>
  <c r="Y7721" i="2"/>
  <c r="X7721" i="2"/>
  <c r="W7721" i="2"/>
  <c r="V7721" i="2"/>
  <c r="AB7720" i="2"/>
  <c r="AA7720" i="2"/>
  <c r="Z7720" i="2"/>
  <c r="Y7720" i="2"/>
  <c r="X7720" i="2"/>
  <c r="W7720" i="2"/>
  <c r="V7720" i="2"/>
  <c r="AB7719" i="2"/>
  <c r="AA7719" i="2"/>
  <c r="Z7719" i="2"/>
  <c r="Y7719" i="2"/>
  <c r="X7719" i="2"/>
  <c r="W7719" i="2"/>
  <c r="V7719" i="2"/>
  <c r="AB7718" i="2"/>
  <c r="AA7718" i="2"/>
  <c r="Z7718" i="2"/>
  <c r="Y7718" i="2"/>
  <c r="X7718" i="2"/>
  <c r="W7718" i="2"/>
  <c r="V7718" i="2"/>
  <c r="AB7717" i="2"/>
  <c r="AA7717" i="2"/>
  <c r="Z7717" i="2"/>
  <c r="Y7717" i="2"/>
  <c r="X7717" i="2"/>
  <c r="W7717" i="2"/>
  <c r="V7717" i="2"/>
  <c r="AB7716" i="2"/>
  <c r="AA7716" i="2"/>
  <c r="Z7716" i="2"/>
  <c r="Y7716" i="2"/>
  <c r="X7716" i="2"/>
  <c r="W7716" i="2"/>
  <c r="V7716" i="2"/>
  <c r="AB7715" i="2"/>
  <c r="AA7715" i="2"/>
  <c r="Z7715" i="2"/>
  <c r="Y7715" i="2"/>
  <c r="X7715" i="2"/>
  <c r="W7715" i="2"/>
  <c r="V7715" i="2"/>
  <c r="AB7714" i="2"/>
  <c r="AA7714" i="2"/>
  <c r="Z7714" i="2"/>
  <c r="Y7714" i="2"/>
  <c r="X7714" i="2"/>
  <c r="W7714" i="2"/>
  <c r="V7714" i="2"/>
  <c r="AB7713" i="2"/>
  <c r="AA7713" i="2"/>
  <c r="Z7713" i="2"/>
  <c r="Y7713" i="2"/>
  <c r="X7713" i="2"/>
  <c r="W7713" i="2"/>
  <c r="V7713" i="2"/>
  <c r="AB7712" i="2"/>
  <c r="AA7712" i="2"/>
  <c r="Z7712" i="2"/>
  <c r="Y7712" i="2"/>
  <c r="X7712" i="2"/>
  <c r="W7712" i="2"/>
  <c r="V7712" i="2"/>
  <c r="AB7711" i="2"/>
  <c r="AA7711" i="2"/>
  <c r="Z7711" i="2"/>
  <c r="Y7711" i="2"/>
  <c r="X7711" i="2"/>
  <c r="W7711" i="2"/>
  <c r="V7711" i="2"/>
  <c r="AB7710" i="2"/>
  <c r="AA7710" i="2"/>
  <c r="Z7710" i="2"/>
  <c r="Y7710" i="2"/>
  <c r="X7710" i="2"/>
  <c r="W7710" i="2"/>
  <c r="V7710" i="2"/>
  <c r="AB7709" i="2"/>
  <c r="AA7709" i="2"/>
  <c r="Z7709" i="2"/>
  <c r="Y7709" i="2"/>
  <c r="X7709" i="2"/>
  <c r="W7709" i="2"/>
  <c r="V7709" i="2"/>
  <c r="AB7708" i="2"/>
  <c r="AA7708" i="2"/>
  <c r="Z7708" i="2"/>
  <c r="Y7708" i="2"/>
  <c r="X7708" i="2"/>
  <c r="W7708" i="2"/>
  <c r="V7708" i="2"/>
  <c r="AB7707" i="2"/>
  <c r="AA7707" i="2"/>
  <c r="Z7707" i="2"/>
  <c r="Y7707" i="2"/>
  <c r="X7707" i="2"/>
  <c r="W7707" i="2"/>
  <c r="V7707" i="2"/>
  <c r="AB7706" i="2"/>
  <c r="AA7706" i="2"/>
  <c r="Z7706" i="2"/>
  <c r="Y7706" i="2"/>
  <c r="X7706" i="2"/>
  <c r="W7706" i="2"/>
  <c r="V7706" i="2"/>
  <c r="AB7705" i="2"/>
  <c r="AA7705" i="2"/>
  <c r="Z7705" i="2"/>
  <c r="Y7705" i="2"/>
  <c r="X7705" i="2"/>
  <c r="W7705" i="2"/>
  <c r="V7705" i="2"/>
  <c r="AB7704" i="2"/>
  <c r="AA7704" i="2"/>
  <c r="Z7704" i="2"/>
  <c r="Y7704" i="2"/>
  <c r="X7704" i="2"/>
  <c r="W7704" i="2"/>
  <c r="V7704" i="2"/>
  <c r="AB7703" i="2"/>
  <c r="AA7703" i="2"/>
  <c r="Z7703" i="2"/>
  <c r="Y7703" i="2"/>
  <c r="X7703" i="2"/>
  <c r="W7703" i="2"/>
  <c r="V7703" i="2"/>
  <c r="AB7702" i="2"/>
  <c r="AA7702" i="2"/>
  <c r="Z7702" i="2"/>
  <c r="Y7702" i="2"/>
  <c r="X7702" i="2"/>
  <c r="W7702" i="2"/>
  <c r="V7702" i="2"/>
  <c r="AB7701" i="2"/>
  <c r="AA7701" i="2"/>
  <c r="Z7701" i="2"/>
  <c r="Y7701" i="2"/>
  <c r="X7701" i="2"/>
  <c r="W7701" i="2"/>
  <c r="V7701" i="2"/>
  <c r="AB7700" i="2"/>
  <c r="AA7700" i="2"/>
  <c r="Z7700" i="2"/>
  <c r="Y7700" i="2"/>
  <c r="X7700" i="2"/>
  <c r="W7700" i="2"/>
  <c r="V7700" i="2"/>
  <c r="AB7699" i="2"/>
  <c r="AA7699" i="2"/>
  <c r="Z7699" i="2"/>
  <c r="Y7699" i="2"/>
  <c r="X7699" i="2"/>
  <c r="W7699" i="2"/>
  <c r="V7699" i="2"/>
  <c r="AB7698" i="2"/>
  <c r="AA7698" i="2"/>
  <c r="Z7698" i="2"/>
  <c r="Y7698" i="2"/>
  <c r="X7698" i="2"/>
  <c r="W7698" i="2"/>
  <c r="V7698" i="2"/>
  <c r="AB7697" i="2"/>
  <c r="AA7697" i="2"/>
  <c r="Z7697" i="2"/>
  <c r="Y7697" i="2"/>
  <c r="X7697" i="2"/>
  <c r="W7697" i="2"/>
  <c r="V7697" i="2"/>
  <c r="AB7696" i="2"/>
  <c r="AA7696" i="2"/>
  <c r="Z7696" i="2"/>
  <c r="Y7696" i="2"/>
  <c r="X7696" i="2"/>
  <c r="W7696" i="2"/>
  <c r="V7696" i="2"/>
  <c r="AB7695" i="2"/>
  <c r="AA7695" i="2"/>
  <c r="Z7695" i="2"/>
  <c r="Y7695" i="2"/>
  <c r="X7695" i="2"/>
  <c r="W7695" i="2"/>
  <c r="V7695" i="2"/>
  <c r="AB7694" i="2"/>
  <c r="AA7694" i="2"/>
  <c r="Z7694" i="2"/>
  <c r="Y7694" i="2"/>
  <c r="X7694" i="2"/>
  <c r="W7694" i="2"/>
  <c r="V7694" i="2"/>
  <c r="AB7693" i="2"/>
  <c r="AA7693" i="2"/>
  <c r="Z7693" i="2"/>
  <c r="Y7693" i="2"/>
  <c r="X7693" i="2"/>
  <c r="W7693" i="2"/>
  <c r="V7693" i="2"/>
  <c r="AB7692" i="2"/>
  <c r="AA7692" i="2"/>
  <c r="Z7692" i="2"/>
  <c r="Y7692" i="2"/>
  <c r="X7692" i="2"/>
  <c r="W7692" i="2"/>
  <c r="V7692" i="2"/>
  <c r="AB7691" i="2"/>
  <c r="AA7691" i="2"/>
  <c r="Z7691" i="2"/>
  <c r="Y7691" i="2"/>
  <c r="X7691" i="2"/>
  <c r="W7691" i="2"/>
  <c r="V7691" i="2"/>
  <c r="AB7690" i="2"/>
  <c r="AA7690" i="2"/>
  <c r="Z7690" i="2"/>
  <c r="Y7690" i="2"/>
  <c r="X7690" i="2"/>
  <c r="W7690" i="2"/>
  <c r="V7690" i="2"/>
  <c r="AB7689" i="2"/>
  <c r="AA7689" i="2"/>
  <c r="Z7689" i="2"/>
  <c r="Y7689" i="2"/>
  <c r="X7689" i="2"/>
  <c r="W7689" i="2"/>
  <c r="V7689" i="2"/>
  <c r="AB7688" i="2"/>
  <c r="AA7688" i="2"/>
  <c r="Z7688" i="2"/>
  <c r="Y7688" i="2"/>
  <c r="X7688" i="2"/>
  <c r="W7688" i="2"/>
  <c r="V7688" i="2"/>
  <c r="AB7687" i="2"/>
  <c r="AA7687" i="2"/>
  <c r="Z7687" i="2"/>
  <c r="Y7687" i="2"/>
  <c r="X7687" i="2"/>
  <c r="W7687" i="2"/>
  <c r="V7687" i="2"/>
  <c r="AB7686" i="2"/>
  <c r="AA7686" i="2"/>
  <c r="Z7686" i="2"/>
  <c r="Y7686" i="2"/>
  <c r="X7686" i="2"/>
  <c r="W7686" i="2"/>
  <c r="V7686" i="2"/>
  <c r="AB7685" i="2"/>
  <c r="AA7685" i="2"/>
  <c r="Z7685" i="2"/>
  <c r="Y7685" i="2"/>
  <c r="X7685" i="2"/>
  <c r="W7685" i="2"/>
  <c r="V7685" i="2"/>
  <c r="AB7684" i="2"/>
  <c r="AA7684" i="2"/>
  <c r="Z7684" i="2"/>
  <c r="Y7684" i="2"/>
  <c r="X7684" i="2"/>
  <c r="W7684" i="2"/>
  <c r="V7684" i="2"/>
  <c r="AB7683" i="2"/>
  <c r="AA7683" i="2"/>
  <c r="Z7683" i="2"/>
  <c r="Y7683" i="2"/>
  <c r="X7683" i="2"/>
  <c r="W7683" i="2"/>
  <c r="V7683" i="2"/>
  <c r="AB7682" i="2"/>
  <c r="AA7682" i="2"/>
  <c r="Z7682" i="2"/>
  <c r="Y7682" i="2"/>
  <c r="X7682" i="2"/>
  <c r="W7682" i="2"/>
  <c r="V7682" i="2"/>
  <c r="AB7681" i="2"/>
  <c r="AA7681" i="2"/>
  <c r="Z7681" i="2"/>
  <c r="Y7681" i="2"/>
  <c r="X7681" i="2"/>
  <c r="W7681" i="2"/>
  <c r="V7681" i="2"/>
  <c r="AB7680" i="2"/>
  <c r="AA7680" i="2"/>
  <c r="Z7680" i="2"/>
  <c r="Y7680" i="2"/>
  <c r="X7680" i="2"/>
  <c r="W7680" i="2"/>
  <c r="V7680" i="2"/>
  <c r="AB7679" i="2"/>
  <c r="AA7679" i="2"/>
  <c r="Z7679" i="2"/>
  <c r="Y7679" i="2"/>
  <c r="X7679" i="2"/>
  <c r="W7679" i="2"/>
  <c r="V7679" i="2"/>
  <c r="AB7678" i="2"/>
  <c r="AA7678" i="2"/>
  <c r="Z7678" i="2"/>
  <c r="Y7678" i="2"/>
  <c r="X7678" i="2"/>
  <c r="W7678" i="2"/>
  <c r="V7678" i="2"/>
  <c r="AB7677" i="2"/>
  <c r="AA7677" i="2"/>
  <c r="Z7677" i="2"/>
  <c r="Y7677" i="2"/>
  <c r="X7677" i="2"/>
  <c r="W7677" i="2"/>
  <c r="V7677" i="2"/>
  <c r="AB7676" i="2"/>
  <c r="AA7676" i="2"/>
  <c r="Z7676" i="2"/>
  <c r="Y7676" i="2"/>
  <c r="X7676" i="2"/>
  <c r="W7676" i="2"/>
  <c r="V7676" i="2"/>
  <c r="AB7675" i="2"/>
  <c r="AA7675" i="2"/>
  <c r="Z7675" i="2"/>
  <c r="Y7675" i="2"/>
  <c r="X7675" i="2"/>
  <c r="W7675" i="2"/>
  <c r="V7675" i="2"/>
  <c r="AB7674" i="2"/>
  <c r="AA7674" i="2"/>
  <c r="Z7674" i="2"/>
  <c r="Y7674" i="2"/>
  <c r="X7674" i="2"/>
  <c r="W7674" i="2"/>
  <c r="V7674" i="2"/>
  <c r="AB7673" i="2"/>
  <c r="AA7673" i="2"/>
  <c r="Z7673" i="2"/>
  <c r="Y7673" i="2"/>
  <c r="X7673" i="2"/>
  <c r="W7673" i="2"/>
  <c r="V7673" i="2"/>
  <c r="AB7672" i="2"/>
  <c r="AA7672" i="2"/>
  <c r="Z7672" i="2"/>
  <c r="Y7672" i="2"/>
  <c r="X7672" i="2"/>
  <c r="W7672" i="2"/>
  <c r="V7672" i="2"/>
  <c r="AB7671" i="2"/>
  <c r="AA7671" i="2"/>
  <c r="Z7671" i="2"/>
  <c r="Y7671" i="2"/>
  <c r="X7671" i="2"/>
  <c r="W7671" i="2"/>
  <c r="V7671" i="2"/>
  <c r="AB7670" i="2"/>
  <c r="AA7670" i="2"/>
  <c r="Z7670" i="2"/>
  <c r="Y7670" i="2"/>
  <c r="X7670" i="2"/>
  <c r="W7670" i="2"/>
  <c r="V7670" i="2"/>
  <c r="AB7669" i="2"/>
  <c r="AA7669" i="2"/>
  <c r="Z7669" i="2"/>
  <c r="Y7669" i="2"/>
  <c r="X7669" i="2"/>
  <c r="W7669" i="2"/>
  <c r="V7669" i="2"/>
  <c r="AB7668" i="2"/>
  <c r="AA7668" i="2"/>
  <c r="Z7668" i="2"/>
  <c r="Y7668" i="2"/>
  <c r="X7668" i="2"/>
  <c r="W7668" i="2"/>
  <c r="V7668" i="2"/>
  <c r="AB7667" i="2"/>
  <c r="AA7667" i="2"/>
  <c r="Z7667" i="2"/>
  <c r="Y7667" i="2"/>
  <c r="X7667" i="2"/>
  <c r="W7667" i="2"/>
  <c r="V7667" i="2"/>
  <c r="AB7666" i="2"/>
  <c r="AA7666" i="2"/>
  <c r="Z7666" i="2"/>
  <c r="Y7666" i="2"/>
  <c r="X7666" i="2"/>
  <c r="W7666" i="2"/>
  <c r="V7666" i="2"/>
  <c r="AB7665" i="2"/>
  <c r="AA7665" i="2"/>
  <c r="Z7665" i="2"/>
  <c r="Y7665" i="2"/>
  <c r="X7665" i="2"/>
  <c r="W7665" i="2"/>
  <c r="V7665" i="2"/>
  <c r="AB7664" i="2"/>
  <c r="AA7664" i="2"/>
  <c r="Z7664" i="2"/>
  <c r="Y7664" i="2"/>
  <c r="X7664" i="2"/>
  <c r="W7664" i="2"/>
  <c r="V7664" i="2"/>
  <c r="AB7663" i="2"/>
  <c r="AA7663" i="2"/>
  <c r="Z7663" i="2"/>
  <c r="Y7663" i="2"/>
  <c r="X7663" i="2"/>
  <c r="W7663" i="2"/>
  <c r="V7663" i="2"/>
  <c r="AB7662" i="2"/>
  <c r="AA7662" i="2"/>
  <c r="Z7662" i="2"/>
  <c r="Y7662" i="2"/>
  <c r="X7662" i="2"/>
  <c r="W7662" i="2"/>
  <c r="V7662" i="2"/>
  <c r="AB7661" i="2"/>
  <c r="AA7661" i="2"/>
  <c r="Z7661" i="2"/>
  <c r="Y7661" i="2"/>
  <c r="X7661" i="2"/>
  <c r="W7661" i="2"/>
  <c r="V7661" i="2"/>
  <c r="AB7660" i="2"/>
  <c r="AA7660" i="2"/>
  <c r="Z7660" i="2"/>
  <c r="Y7660" i="2"/>
  <c r="X7660" i="2"/>
  <c r="W7660" i="2"/>
  <c r="V7660" i="2"/>
  <c r="AB7659" i="2"/>
  <c r="AA7659" i="2"/>
  <c r="Z7659" i="2"/>
  <c r="Y7659" i="2"/>
  <c r="X7659" i="2"/>
  <c r="W7659" i="2"/>
  <c r="V7659" i="2"/>
  <c r="AB7658" i="2"/>
  <c r="AA7658" i="2"/>
  <c r="Z7658" i="2"/>
  <c r="Y7658" i="2"/>
  <c r="X7658" i="2"/>
  <c r="W7658" i="2"/>
  <c r="V7658" i="2"/>
  <c r="AB7657" i="2"/>
  <c r="AA7657" i="2"/>
  <c r="Z7657" i="2"/>
  <c r="Y7657" i="2"/>
  <c r="X7657" i="2"/>
  <c r="W7657" i="2"/>
  <c r="V7657" i="2"/>
  <c r="AB7656" i="2"/>
  <c r="AA7656" i="2"/>
  <c r="Z7656" i="2"/>
  <c r="Y7656" i="2"/>
  <c r="X7656" i="2"/>
  <c r="W7656" i="2"/>
  <c r="V7656" i="2"/>
  <c r="AB7655" i="2"/>
  <c r="AA7655" i="2"/>
  <c r="Z7655" i="2"/>
  <c r="Y7655" i="2"/>
  <c r="X7655" i="2"/>
  <c r="W7655" i="2"/>
  <c r="V7655" i="2"/>
  <c r="AB7654" i="2"/>
  <c r="AA7654" i="2"/>
  <c r="Z7654" i="2"/>
  <c r="Y7654" i="2"/>
  <c r="X7654" i="2"/>
  <c r="W7654" i="2"/>
  <c r="V7654" i="2"/>
  <c r="AB7653" i="2"/>
  <c r="AA7653" i="2"/>
  <c r="Z7653" i="2"/>
  <c r="Y7653" i="2"/>
  <c r="X7653" i="2"/>
  <c r="W7653" i="2"/>
  <c r="V7653" i="2"/>
  <c r="AB7652" i="2"/>
  <c r="AA7652" i="2"/>
  <c r="Z7652" i="2"/>
  <c r="Y7652" i="2"/>
  <c r="X7652" i="2"/>
  <c r="W7652" i="2"/>
  <c r="V7652" i="2"/>
  <c r="AB7651" i="2"/>
  <c r="AA7651" i="2"/>
  <c r="Z7651" i="2"/>
  <c r="Y7651" i="2"/>
  <c r="X7651" i="2"/>
  <c r="W7651" i="2"/>
  <c r="V7651" i="2"/>
  <c r="AB7650" i="2"/>
  <c r="AA7650" i="2"/>
  <c r="Z7650" i="2"/>
  <c r="Y7650" i="2"/>
  <c r="X7650" i="2"/>
  <c r="W7650" i="2"/>
  <c r="V7650" i="2"/>
  <c r="AB7649" i="2"/>
  <c r="AA7649" i="2"/>
  <c r="Z7649" i="2"/>
  <c r="Y7649" i="2"/>
  <c r="X7649" i="2"/>
  <c r="W7649" i="2"/>
  <c r="V7649" i="2"/>
  <c r="AB7648" i="2"/>
  <c r="AA7648" i="2"/>
  <c r="Z7648" i="2"/>
  <c r="Y7648" i="2"/>
  <c r="X7648" i="2"/>
  <c r="W7648" i="2"/>
  <c r="V7648" i="2"/>
  <c r="AB7647" i="2"/>
  <c r="AA7647" i="2"/>
  <c r="Z7647" i="2"/>
  <c r="Y7647" i="2"/>
  <c r="X7647" i="2"/>
  <c r="W7647" i="2"/>
  <c r="V7647" i="2"/>
  <c r="AB7646" i="2"/>
  <c r="AA7646" i="2"/>
  <c r="Z7646" i="2"/>
  <c r="Y7646" i="2"/>
  <c r="X7646" i="2"/>
  <c r="W7646" i="2"/>
  <c r="V7646" i="2"/>
  <c r="AB7645" i="2"/>
  <c r="AA7645" i="2"/>
  <c r="Z7645" i="2"/>
  <c r="Y7645" i="2"/>
  <c r="X7645" i="2"/>
  <c r="W7645" i="2"/>
  <c r="V7645" i="2"/>
  <c r="AB7644" i="2"/>
  <c r="AA7644" i="2"/>
  <c r="Z7644" i="2"/>
  <c r="Y7644" i="2"/>
  <c r="X7644" i="2"/>
  <c r="W7644" i="2"/>
  <c r="V7644" i="2"/>
  <c r="AB7643" i="2"/>
  <c r="AA7643" i="2"/>
  <c r="Z7643" i="2"/>
  <c r="Y7643" i="2"/>
  <c r="X7643" i="2"/>
  <c r="W7643" i="2"/>
  <c r="V7643" i="2"/>
  <c r="AB7642" i="2"/>
  <c r="AA7642" i="2"/>
  <c r="Z7642" i="2"/>
  <c r="Y7642" i="2"/>
  <c r="X7642" i="2"/>
  <c r="W7642" i="2"/>
  <c r="V7642" i="2"/>
  <c r="AB7641" i="2"/>
  <c r="AA7641" i="2"/>
  <c r="Z7641" i="2"/>
  <c r="Y7641" i="2"/>
  <c r="X7641" i="2"/>
  <c r="W7641" i="2"/>
  <c r="V7641" i="2"/>
  <c r="AB7640" i="2"/>
  <c r="AA7640" i="2"/>
  <c r="Z7640" i="2"/>
  <c r="Y7640" i="2"/>
  <c r="X7640" i="2"/>
  <c r="W7640" i="2"/>
  <c r="V7640" i="2"/>
  <c r="AB7639" i="2"/>
  <c r="AA7639" i="2"/>
  <c r="Z7639" i="2"/>
  <c r="Y7639" i="2"/>
  <c r="X7639" i="2"/>
  <c r="W7639" i="2"/>
  <c r="V7639" i="2"/>
  <c r="AB7638" i="2"/>
  <c r="AA7638" i="2"/>
  <c r="Z7638" i="2"/>
  <c r="Y7638" i="2"/>
  <c r="X7638" i="2"/>
  <c r="W7638" i="2"/>
  <c r="V7638" i="2"/>
  <c r="AB7637" i="2"/>
  <c r="AA7637" i="2"/>
  <c r="Z7637" i="2"/>
  <c r="Y7637" i="2"/>
  <c r="X7637" i="2"/>
  <c r="W7637" i="2"/>
  <c r="V7637" i="2"/>
  <c r="AB7636" i="2"/>
  <c r="AA7636" i="2"/>
  <c r="Z7636" i="2"/>
  <c r="Y7636" i="2"/>
  <c r="X7636" i="2"/>
  <c r="W7636" i="2"/>
  <c r="V7636" i="2"/>
  <c r="AB7635" i="2"/>
  <c r="AA7635" i="2"/>
  <c r="Z7635" i="2"/>
  <c r="Y7635" i="2"/>
  <c r="X7635" i="2"/>
  <c r="W7635" i="2"/>
  <c r="V7635" i="2"/>
  <c r="AB7634" i="2"/>
  <c r="AA7634" i="2"/>
  <c r="Z7634" i="2"/>
  <c r="Y7634" i="2"/>
  <c r="X7634" i="2"/>
  <c r="W7634" i="2"/>
  <c r="V7634" i="2"/>
  <c r="AB7633" i="2"/>
  <c r="AA7633" i="2"/>
  <c r="Z7633" i="2"/>
  <c r="Y7633" i="2"/>
  <c r="X7633" i="2"/>
  <c r="W7633" i="2"/>
  <c r="V7633" i="2"/>
  <c r="AB7632" i="2"/>
  <c r="AA7632" i="2"/>
  <c r="Z7632" i="2"/>
  <c r="Y7632" i="2"/>
  <c r="X7632" i="2"/>
  <c r="W7632" i="2"/>
  <c r="V7632" i="2"/>
  <c r="AB7631" i="2"/>
  <c r="AA7631" i="2"/>
  <c r="Z7631" i="2"/>
  <c r="Y7631" i="2"/>
  <c r="X7631" i="2"/>
  <c r="W7631" i="2"/>
  <c r="V7631" i="2"/>
  <c r="AB7630" i="2"/>
  <c r="AA7630" i="2"/>
  <c r="Z7630" i="2"/>
  <c r="Y7630" i="2"/>
  <c r="X7630" i="2"/>
  <c r="W7630" i="2"/>
  <c r="V7630" i="2"/>
  <c r="AB7629" i="2"/>
  <c r="AA7629" i="2"/>
  <c r="Z7629" i="2"/>
  <c r="Y7629" i="2"/>
  <c r="X7629" i="2"/>
  <c r="W7629" i="2"/>
  <c r="V7629" i="2"/>
  <c r="AB7628" i="2"/>
  <c r="AA7628" i="2"/>
  <c r="Z7628" i="2"/>
  <c r="Y7628" i="2"/>
  <c r="X7628" i="2"/>
  <c r="W7628" i="2"/>
  <c r="V7628" i="2"/>
  <c r="AB7627" i="2"/>
  <c r="AA7627" i="2"/>
  <c r="Z7627" i="2"/>
  <c r="Y7627" i="2"/>
  <c r="X7627" i="2"/>
  <c r="W7627" i="2"/>
  <c r="V7627" i="2"/>
  <c r="AB7626" i="2"/>
  <c r="AA7626" i="2"/>
  <c r="Z7626" i="2"/>
  <c r="Y7626" i="2"/>
  <c r="X7626" i="2"/>
  <c r="W7626" i="2"/>
  <c r="V7626" i="2"/>
  <c r="AB7625" i="2"/>
  <c r="AA7625" i="2"/>
  <c r="Z7625" i="2"/>
  <c r="Y7625" i="2"/>
  <c r="X7625" i="2"/>
  <c r="W7625" i="2"/>
  <c r="V7625" i="2"/>
  <c r="AB7624" i="2"/>
  <c r="AA7624" i="2"/>
  <c r="Z7624" i="2"/>
  <c r="Y7624" i="2"/>
  <c r="X7624" i="2"/>
  <c r="W7624" i="2"/>
  <c r="V7624" i="2"/>
  <c r="AB7623" i="2"/>
  <c r="AA7623" i="2"/>
  <c r="Z7623" i="2"/>
  <c r="Y7623" i="2"/>
  <c r="X7623" i="2"/>
  <c r="W7623" i="2"/>
  <c r="V7623" i="2"/>
  <c r="AB7622" i="2"/>
  <c r="AA7622" i="2"/>
  <c r="Z7622" i="2"/>
  <c r="Y7622" i="2"/>
  <c r="X7622" i="2"/>
  <c r="W7622" i="2"/>
  <c r="V7622" i="2"/>
  <c r="AB7621" i="2"/>
  <c r="AA7621" i="2"/>
  <c r="Z7621" i="2"/>
  <c r="Y7621" i="2"/>
  <c r="X7621" i="2"/>
  <c r="W7621" i="2"/>
  <c r="V7621" i="2"/>
  <c r="AB7620" i="2"/>
  <c r="AA7620" i="2"/>
  <c r="Z7620" i="2"/>
  <c r="Y7620" i="2"/>
  <c r="X7620" i="2"/>
  <c r="W7620" i="2"/>
  <c r="V7620" i="2"/>
  <c r="AB7619" i="2"/>
  <c r="AA7619" i="2"/>
  <c r="Z7619" i="2"/>
  <c r="Y7619" i="2"/>
  <c r="X7619" i="2"/>
  <c r="W7619" i="2"/>
  <c r="V7619" i="2"/>
  <c r="AB7618" i="2"/>
  <c r="AA7618" i="2"/>
  <c r="Z7618" i="2"/>
  <c r="Y7618" i="2"/>
  <c r="X7618" i="2"/>
  <c r="W7618" i="2"/>
  <c r="V7618" i="2"/>
  <c r="AB7617" i="2"/>
  <c r="AA7617" i="2"/>
  <c r="Z7617" i="2"/>
  <c r="Y7617" i="2"/>
  <c r="X7617" i="2"/>
  <c r="W7617" i="2"/>
  <c r="V7617" i="2"/>
  <c r="AB7616" i="2"/>
  <c r="AA7616" i="2"/>
  <c r="Z7616" i="2"/>
  <c r="Y7616" i="2"/>
  <c r="X7616" i="2"/>
  <c r="W7616" i="2"/>
  <c r="V7616" i="2"/>
  <c r="AB7615" i="2"/>
  <c r="AA7615" i="2"/>
  <c r="Z7615" i="2"/>
  <c r="Y7615" i="2"/>
  <c r="X7615" i="2"/>
  <c r="W7615" i="2"/>
  <c r="V7615" i="2"/>
  <c r="AB7614" i="2"/>
  <c r="AA7614" i="2"/>
  <c r="Z7614" i="2"/>
  <c r="Y7614" i="2"/>
  <c r="X7614" i="2"/>
  <c r="W7614" i="2"/>
  <c r="V7614" i="2"/>
  <c r="AB7613" i="2"/>
  <c r="AA7613" i="2"/>
  <c r="Z7613" i="2"/>
  <c r="Y7613" i="2"/>
  <c r="X7613" i="2"/>
  <c r="W7613" i="2"/>
  <c r="V7613" i="2"/>
  <c r="AB7612" i="2"/>
  <c r="AA7612" i="2"/>
  <c r="Z7612" i="2"/>
  <c r="Y7612" i="2"/>
  <c r="X7612" i="2"/>
  <c r="W7612" i="2"/>
  <c r="V7612" i="2"/>
  <c r="AB7611" i="2"/>
  <c r="AA7611" i="2"/>
  <c r="Z7611" i="2"/>
  <c r="Y7611" i="2"/>
  <c r="X7611" i="2"/>
  <c r="W7611" i="2"/>
  <c r="V7611" i="2"/>
  <c r="AB7610" i="2"/>
  <c r="AA7610" i="2"/>
  <c r="Z7610" i="2"/>
  <c r="Y7610" i="2"/>
  <c r="X7610" i="2"/>
  <c r="W7610" i="2"/>
  <c r="V7610" i="2"/>
  <c r="AB7609" i="2"/>
  <c r="AA7609" i="2"/>
  <c r="Z7609" i="2"/>
  <c r="Y7609" i="2"/>
  <c r="X7609" i="2"/>
  <c r="W7609" i="2"/>
  <c r="V7609" i="2"/>
  <c r="AB7608" i="2"/>
  <c r="AA7608" i="2"/>
  <c r="Z7608" i="2"/>
  <c r="Y7608" i="2"/>
  <c r="X7608" i="2"/>
  <c r="W7608" i="2"/>
  <c r="V7608" i="2"/>
  <c r="AB7607" i="2"/>
  <c r="AA7607" i="2"/>
  <c r="Z7607" i="2"/>
  <c r="Y7607" i="2"/>
  <c r="X7607" i="2"/>
  <c r="W7607" i="2"/>
  <c r="V7607" i="2"/>
  <c r="AB7606" i="2"/>
  <c r="AA7606" i="2"/>
  <c r="Z7606" i="2"/>
  <c r="Y7606" i="2"/>
  <c r="X7606" i="2"/>
  <c r="W7606" i="2"/>
  <c r="V7606" i="2"/>
  <c r="AB7605" i="2"/>
  <c r="AA7605" i="2"/>
  <c r="Z7605" i="2"/>
  <c r="Y7605" i="2"/>
  <c r="X7605" i="2"/>
  <c r="W7605" i="2"/>
  <c r="V7605" i="2"/>
  <c r="AB7604" i="2"/>
  <c r="AA7604" i="2"/>
  <c r="Z7604" i="2"/>
  <c r="Y7604" i="2"/>
  <c r="X7604" i="2"/>
  <c r="W7604" i="2"/>
  <c r="V7604" i="2"/>
  <c r="AB7603" i="2"/>
  <c r="AA7603" i="2"/>
  <c r="Z7603" i="2"/>
  <c r="Y7603" i="2"/>
  <c r="X7603" i="2"/>
  <c r="W7603" i="2"/>
  <c r="V7603" i="2"/>
  <c r="AB7602" i="2"/>
  <c r="AA7602" i="2"/>
  <c r="Z7602" i="2"/>
  <c r="Y7602" i="2"/>
  <c r="X7602" i="2"/>
  <c r="W7602" i="2"/>
  <c r="V7602" i="2"/>
  <c r="AB7601" i="2"/>
  <c r="AA7601" i="2"/>
  <c r="Z7601" i="2"/>
  <c r="Y7601" i="2"/>
  <c r="X7601" i="2"/>
  <c r="W7601" i="2"/>
  <c r="V7601" i="2"/>
  <c r="AB7600" i="2"/>
  <c r="AA7600" i="2"/>
  <c r="Z7600" i="2"/>
  <c r="Y7600" i="2"/>
  <c r="X7600" i="2"/>
  <c r="W7600" i="2"/>
  <c r="V7600" i="2"/>
  <c r="AB7599" i="2"/>
  <c r="AA7599" i="2"/>
  <c r="Z7599" i="2"/>
  <c r="Y7599" i="2"/>
  <c r="X7599" i="2"/>
  <c r="W7599" i="2"/>
  <c r="V7599" i="2"/>
  <c r="AB7598" i="2"/>
  <c r="AA7598" i="2"/>
  <c r="Z7598" i="2"/>
  <c r="Y7598" i="2"/>
  <c r="X7598" i="2"/>
  <c r="W7598" i="2"/>
  <c r="V7598" i="2"/>
  <c r="AB7597" i="2"/>
  <c r="AA7597" i="2"/>
  <c r="Z7597" i="2"/>
  <c r="Y7597" i="2"/>
  <c r="X7597" i="2"/>
  <c r="W7597" i="2"/>
  <c r="V7597" i="2"/>
  <c r="AB7596" i="2"/>
  <c r="AA7596" i="2"/>
  <c r="Z7596" i="2"/>
  <c r="Y7596" i="2"/>
  <c r="X7596" i="2"/>
  <c r="W7596" i="2"/>
  <c r="V7596" i="2"/>
  <c r="AB7595" i="2"/>
  <c r="AA7595" i="2"/>
  <c r="Z7595" i="2"/>
  <c r="Y7595" i="2"/>
  <c r="X7595" i="2"/>
  <c r="W7595" i="2"/>
  <c r="V7595" i="2"/>
  <c r="AB7594" i="2"/>
  <c r="AA7594" i="2"/>
  <c r="Z7594" i="2"/>
  <c r="Y7594" i="2"/>
  <c r="X7594" i="2"/>
  <c r="W7594" i="2"/>
  <c r="V7594" i="2"/>
  <c r="AB7593" i="2"/>
  <c r="AA7593" i="2"/>
  <c r="Z7593" i="2"/>
  <c r="Y7593" i="2"/>
  <c r="X7593" i="2"/>
  <c r="W7593" i="2"/>
  <c r="V7593" i="2"/>
  <c r="AB7592" i="2"/>
  <c r="AA7592" i="2"/>
  <c r="Z7592" i="2"/>
  <c r="Y7592" i="2"/>
  <c r="X7592" i="2"/>
  <c r="W7592" i="2"/>
  <c r="V7592" i="2"/>
  <c r="AB7591" i="2"/>
  <c r="AA7591" i="2"/>
  <c r="Z7591" i="2"/>
  <c r="Y7591" i="2"/>
  <c r="X7591" i="2"/>
  <c r="W7591" i="2"/>
  <c r="V7591" i="2"/>
  <c r="AB7590" i="2"/>
  <c r="AA7590" i="2"/>
  <c r="Z7590" i="2"/>
  <c r="Y7590" i="2"/>
  <c r="X7590" i="2"/>
  <c r="W7590" i="2"/>
  <c r="V7590" i="2"/>
  <c r="AB7589" i="2"/>
  <c r="AA7589" i="2"/>
  <c r="Z7589" i="2"/>
  <c r="Y7589" i="2"/>
  <c r="X7589" i="2"/>
  <c r="W7589" i="2"/>
  <c r="V7589" i="2"/>
  <c r="AB7588" i="2"/>
  <c r="AA7588" i="2"/>
  <c r="Z7588" i="2"/>
  <c r="Y7588" i="2"/>
  <c r="X7588" i="2"/>
  <c r="W7588" i="2"/>
  <c r="V7588" i="2"/>
  <c r="AB7587" i="2"/>
  <c r="AA7587" i="2"/>
  <c r="Z7587" i="2"/>
  <c r="Y7587" i="2"/>
  <c r="X7587" i="2"/>
  <c r="W7587" i="2"/>
  <c r="V7587" i="2"/>
  <c r="AB7586" i="2"/>
  <c r="AA7586" i="2"/>
  <c r="Z7586" i="2"/>
  <c r="Y7586" i="2"/>
  <c r="X7586" i="2"/>
  <c r="W7586" i="2"/>
  <c r="V7586" i="2"/>
  <c r="AB7585" i="2"/>
  <c r="AA7585" i="2"/>
  <c r="Z7585" i="2"/>
  <c r="Y7585" i="2"/>
  <c r="X7585" i="2"/>
  <c r="W7585" i="2"/>
  <c r="V7585" i="2"/>
  <c r="AB7584" i="2"/>
  <c r="AA7584" i="2"/>
  <c r="Z7584" i="2"/>
  <c r="Y7584" i="2"/>
  <c r="X7584" i="2"/>
  <c r="W7584" i="2"/>
  <c r="V7584" i="2"/>
  <c r="AB7583" i="2"/>
  <c r="AA7583" i="2"/>
  <c r="Z7583" i="2"/>
  <c r="Y7583" i="2"/>
  <c r="X7583" i="2"/>
  <c r="W7583" i="2"/>
  <c r="V7583" i="2"/>
  <c r="AB7582" i="2"/>
  <c r="AA7582" i="2"/>
  <c r="Z7582" i="2"/>
  <c r="Y7582" i="2"/>
  <c r="X7582" i="2"/>
  <c r="W7582" i="2"/>
  <c r="V7582" i="2"/>
  <c r="AB7581" i="2"/>
  <c r="AA7581" i="2"/>
  <c r="Z7581" i="2"/>
  <c r="Y7581" i="2"/>
  <c r="X7581" i="2"/>
  <c r="W7581" i="2"/>
  <c r="V7581" i="2"/>
  <c r="AB7580" i="2"/>
  <c r="AA7580" i="2"/>
  <c r="Z7580" i="2"/>
  <c r="Y7580" i="2"/>
  <c r="X7580" i="2"/>
  <c r="W7580" i="2"/>
  <c r="V7580" i="2"/>
  <c r="AB7579" i="2"/>
  <c r="AA7579" i="2"/>
  <c r="Z7579" i="2"/>
  <c r="Y7579" i="2"/>
  <c r="X7579" i="2"/>
  <c r="W7579" i="2"/>
  <c r="V7579" i="2"/>
  <c r="AB7578" i="2"/>
  <c r="AA7578" i="2"/>
  <c r="Z7578" i="2"/>
  <c r="Y7578" i="2"/>
  <c r="X7578" i="2"/>
  <c r="W7578" i="2"/>
  <c r="V7578" i="2"/>
  <c r="AB7577" i="2"/>
  <c r="AA7577" i="2"/>
  <c r="Z7577" i="2"/>
  <c r="Y7577" i="2"/>
  <c r="X7577" i="2"/>
  <c r="W7577" i="2"/>
  <c r="V7577" i="2"/>
  <c r="AB7576" i="2"/>
  <c r="AA7576" i="2"/>
  <c r="Z7576" i="2"/>
  <c r="Y7576" i="2"/>
  <c r="X7576" i="2"/>
  <c r="W7576" i="2"/>
  <c r="V7576" i="2"/>
  <c r="AB7575" i="2"/>
  <c r="AA7575" i="2"/>
  <c r="Z7575" i="2"/>
  <c r="Y7575" i="2"/>
  <c r="X7575" i="2"/>
  <c r="W7575" i="2"/>
  <c r="V7575" i="2"/>
  <c r="AB7574" i="2"/>
  <c r="AA7574" i="2"/>
  <c r="Z7574" i="2"/>
  <c r="Y7574" i="2"/>
  <c r="X7574" i="2"/>
  <c r="W7574" i="2"/>
  <c r="V7574" i="2"/>
  <c r="AB7573" i="2"/>
  <c r="AA7573" i="2"/>
  <c r="Z7573" i="2"/>
  <c r="Y7573" i="2"/>
  <c r="X7573" i="2"/>
  <c r="W7573" i="2"/>
  <c r="V7573" i="2"/>
  <c r="AB7572" i="2"/>
  <c r="AA7572" i="2"/>
  <c r="Z7572" i="2"/>
  <c r="Y7572" i="2"/>
  <c r="X7572" i="2"/>
  <c r="W7572" i="2"/>
  <c r="V7572" i="2"/>
  <c r="AB7571" i="2"/>
  <c r="AA7571" i="2"/>
  <c r="Z7571" i="2"/>
  <c r="Y7571" i="2"/>
  <c r="X7571" i="2"/>
  <c r="W7571" i="2"/>
  <c r="V7571" i="2"/>
  <c r="AB7570" i="2"/>
  <c r="AA7570" i="2"/>
  <c r="Z7570" i="2"/>
  <c r="Y7570" i="2"/>
  <c r="X7570" i="2"/>
  <c r="W7570" i="2"/>
  <c r="V7570" i="2"/>
  <c r="AB7569" i="2"/>
  <c r="AA7569" i="2"/>
  <c r="Z7569" i="2"/>
  <c r="Y7569" i="2"/>
  <c r="X7569" i="2"/>
  <c r="W7569" i="2"/>
  <c r="V7569" i="2"/>
  <c r="AB7568" i="2"/>
  <c r="AA7568" i="2"/>
  <c r="Z7568" i="2"/>
  <c r="Y7568" i="2"/>
  <c r="X7568" i="2"/>
  <c r="W7568" i="2"/>
  <c r="V7568" i="2"/>
  <c r="AB7567" i="2"/>
  <c r="AA7567" i="2"/>
  <c r="Z7567" i="2"/>
  <c r="Y7567" i="2"/>
  <c r="X7567" i="2"/>
  <c r="W7567" i="2"/>
  <c r="V7567" i="2"/>
  <c r="AB7566" i="2"/>
  <c r="AA7566" i="2"/>
  <c r="Z7566" i="2"/>
  <c r="Y7566" i="2"/>
  <c r="X7566" i="2"/>
  <c r="W7566" i="2"/>
  <c r="V7566" i="2"/>
  <c r="AB7565" i="2"/>
  <c r="AA7565" i="2"/>
  <c r="Z7565" i="2"/>
  <c r="Y7565" i="2"/>
  <c r="X7565" i="2"/>
  <c r="W7565" i="2"/>
  <c r="V7565" i="2"/>
  <c r="AB7564" i="2"/>
  <c r="AA7564" i="2"/>
  <c r="Z7564" i="2"/>
  <c r="Y7564" i="2"/>
  <c r="X7564" i="2"/>
  <c r="W7564" i="2"/>
  <c r="V7564" i="2"/>
  <c r="AB7563" i="2"/>
  <c r="AA7563" i="2"/>
  <c r="Z7563" i="2"/>
  <c r="Y7563" i="2"/>
  <c r="X7563" i="2"/>
  <c r="W7563" i="2"/>
  <c r="V7563" i="2"/>
  <c r="AB7562" i="2"/>
  <c r="AA7562" i="2"/>
  <c r="Z7562" i="2"/>
  <c r="Y7562" i="2"/>
  <c r="X7562" i="2"/>
  <c r="W7562" i="2"/>
  <c r="V7562" i="2"/>
  <c r="AB7561" i="2"/>
  <c r="AA7561" i="2"/>
  <c r="Z7561" i="2"/>
  <c r="Y7561" i="2"/>
  <c r="X7561" i="2"/>
  <c r="W7561" i="2"/>
  <c r="V7561" i="2"/>
  <c r="AB7560" i="2"/>
  <c r="AA7560" i="2"/>
  <c r="Z7560" i="2"/>
  <c r="Y7560" i="2"/>
  <c r="X7560" i="2"/>
  <c r="W7560" i="2"/>
  <c r="V7560" i="2"/>
  <c r="AB7559" i="2"/>
  <c r="AA7559" i="2"/>
  <c r="Z7559" i="2"/>
  <c r="Y7559" i="2"/>
  <c r="X7559" i="2"/>
  <c r="W7559" i="2"/>
  <c r="V7559" i="2"/>
  <c r="AB7558" i="2"/>
  <c r="AA7558" i="2"/>
  <c r="Z7558" i="2"/>
  <c r="Y7558" i="2"/>
  <c r="X7558" i="2"/>
  <c r="W7558" i="2"/>
  <c r="V7558" i="2"/>
  <c r="AB7557" i="2"/>
  <c r="AA7557" i="2"/>
  <c r="Z7557" i="2"/>
  <c r="Y7557" i="2"/>
  <c r="X7557" i="2"/>
  <c r="W7557" i="2"/>
  <c r="V7557" i="2"/>
  <c r="AB7556" i="2"/>
  <c r="AA7556" i="2"/>
  <c r="Z7556" i="2"/>
  <c r="Y7556" i="2"/>
  <c r="X7556" i="2"/>
  <c r="W7556" i="2"/>
  <c r="V7556" i="2"/>
  <c r="AB7555" i="2"/>
  <c r="AA7555" i="2"/>
  <c r="Z7555" i="2"/>
  <c r="Y7555" i="2"/>
  <c r="X7555" i="2"/>
  <c r="W7555" i="2"/>
  <c r="V7555" i="2"/>
  <c r="AB7554" i="2"/>
  <c r="AA7554" i="2"/>
  <c r="Z7554" i="2"/>
  <c r="Y7554" i="2"/>
  <c r="X7554" i="2"/>
  <c r="W7554" i="2"/>
  <c r="V7554" i="2"/>
  <c r="AB7553" i="2"/>
  <c r="AA7553" i="2"/>
  <c r="Z7553" i="2"/>
  <c r="Y7553" i="2"/>
  <c r="X7553" i="2"/>
  <c r="W7553" i="2"/>
  <c r="V7553" i="2"/>
  <c r="AB7552" i="2"/>
  <c r="AA7552" i="2"/>
  <c r="Z7552" i="2"/>
  <c r="Y7552" i="2"/>
  <c r="X7552" i="2"/>
  <c r="W7552" i="2"/>
  <c r="V7552" i="2"/>
  <c r="AB7551" i="2"/>
  <c r="AA7551" i="2"/>
  <c r="Z7551" i="2"/>
  <c r="Y7551" i="2"/>
  <c r="X7551" i="2"/>
  <c r="W7551" i="2"/>
  <c r="V7551" i="2"/>
  <c r="AB7550" i="2"/>
  <c r="AA7550" i="2"/>
  <c r="Z7550" i="2"/>
  <c r="Y7550" i="2"/>
  <c r="X7550" i="2"/>
  <c r="W7550" i="2"/>
  <c r="V7550" i="2"/>
  <c r="AB7549" i="2"/>
  <c r="AA7549" i="2"/>
  <c r="Z7549" i="2"/>
  <c r="Y7549" i="2"/>
  <c r="X7549" i="2"/>
  <c r="W7549" i="2"/>
  <c r="V7549" i="2"/>
  <c r="AB7548" i="2"/>
  <c r="AA7548" i="2"/>
  <c r="Z7548" i="2"/>
  <c r="Y7548" i="2"/>
  <c r="X7548" i="2"/>
  <c r="W7548" i="2"/>
  <c r="V7548" i="2"/>
  <c r="AB7547" i="2"/>
  <c r="AA7547" i="2"/>
  <c r="Z7547" i="2"/>
  <c r="Y7547" i="2"/>
  <c r="X7547" i="2"/>
  <c r="W7547" i="2"/>
  <c r="V7547" i="2"/>
  <c r="AB7546" i="2"/>
  <c r="AA7546" i="2"/>
  <c r="Z7546" i="2"/>
  <c r="Y7546" i="2"/>
  <c r="X7546" i="2"/>
  <c r="W7546" i="2"/>
  <c r="V7546" i="2"/>
  <c r="AB7545" i="2"/>
  <c r="AA7545" i="2"/>
  <c r="Z7545" i="2"/>
  <c r="Y7545" i="2"/>
  <c r="X7545" i="2"/>
  <c r="W7545" i="2"/>
  <c r="V7545" i="2"/>
  <c r="AB7544" i="2"/>
  <c r="AA7544" i="2"/>
  <c r="Z7544" i="2"/>
  <c r="Y7544" i="2"/>
  <c r="X7544" i="2"/>
  <c r="W7544" i="2"/>
  <c r="V7544" i="2"/>
  <c r="AB7543" i="2"/>
  <c r="AA7543" i="2"/>
  <c r="Z7543" i="2"/>
  <c r="Y7543" i="2"/>
  <c r="X7543" i="2"/>
  <c r="W7543" i="2"/>
  <c r="V7543" i="2"/>
  <c r="AB7542" i="2"/>
  <c r="AA7542" i="2"/>
  <c r="Z7542" i="2"/>
  <c r="Y7542" i="2"/>
  <c r="X7542" i="2"/>
  <c r="W7542" i="2"/>
  <c r="V7542" i="2"/>
  <c r="AB7541" i="2"/>
  <c r="AA7541" i="2"/>
  <c r="Z7541" i="2"/>
  <c r="Y7541" i="2"/>
  <c r="X7541" i="2"/>
  <c r="W7541" i="2"/>
  <c r="V7541" i="2"/>
  <c r="AB7540" i="2"/>
  <c r="AA7540" i="2"/>
  <c r="Z7540" i="2"/>
  <c r="Y7540" i="2"/>
  <c r="X7540" i="2"/>
  <c r="W7540" i="2"/>
  <c r="V7540" i="2"/>
  <c r="AB7539" i="2"/>
  <c r="AA7539" i="2"/>
  <c r="Z7539" i="2"/>
  <c r="Y7539" i="2"/>
  <c r="X7539" i="2"/>
  <c r="W7539" i="2"/>
  <c r="V7539" i="2"/>
  <c r="AB7538" i="2"/>
  <c r="AA7538" i="2"/>
  <c r="Z7538" i="2"/>
  <c r="Y7538" i="2"/>
  <c r="X7538" i="2"/>
  <c r="W7538" i="2"/>
  <c r="V7538" i="2"/>
  <c r="AB7537" i="2"/>
  <c r="AA7537" i="2"/>
  <c r="Z7537" i="2"/>
  <c r="Y7537" i="2"/>
  <c r="X7537" i="2"/>
  <c r="W7537" i="2"/>
  <c r="V7537" i="2"/>
  <c r="AB7536" i="2"/>
  <c r="AA7536" i="2"/>
  <c r="Z7536" i="2"/>
  <c r="Y7536" i="2"/>
  <c r="X7536" i="2"/>
  <c r="W7536" i="2"/>
  <c r="V7536" i="2"/>
  <c r="AB7535" i="2"/>
  <c r="AA7535" i="2"/>
  <c r="Z7535" i="2"/>
  <c r="Y7535" i="2"/>
  <c r="X7535" i="2"/>
  <c r="W7535" i="2"/>
  <c r="V7535" i="2"/>
  <c r="AB7534" i="2"/>
  <c r="AA7534" i="2"/>
  <c r="Z7534" i="2"/>
  <c r="Y7534" i="2"/>
  <c r="X7534" i="2"/>
  <c r="W7534" i="2"/>
  <c r="V7534" i="2"/>
  <c r="AB7533" i="2"/>
  <c r="AA7533" i="2"/>
  <c r="Z7533" i="2"/>
  <c r="Y7533" i="2"/>
  <c r="X7533" i="2"/>
  <c r="W7533" i="2"/>
  <c r="V7533" i="2"/>
  <c r="AB7532" i="2"/>
  <c r="AA7532" i="2"/>
  <c r="Z7532" i="2"/>
  <c r="Y7532" i="2"/>
  <c r="X7532" i="2"/>
  <c r="W7532" i="2"/>
  <c r="V7532" i="2"/>
  <c r="AB7531" i="2"/>
  <c r="AA7531" i="2"/>
  <c r="Z7531" i="2"/>
  <c r="Y7531" i="2"/>
  <c r="X7531" i="2"/>
  <c r="W7531" i="2"/>
  <c r="V7531" i="2"/>
  <c r="AB7530" i="2"/>
  <c r="AA7530" i="2"/>
  <c r="Z7530" i="2"/>
  <c r="Y7530" i="2"/>
  <c r="X7530" i="2"/>
  <c r="W7530" i="2"/>
  <c r="V7530" i="2"/>
  <c r="AB7529" i="2"/>
  <c r="AA7529" i="2"/>
  <c r="Z7529" i="2"/>
  <c r="Y7529" i="2"/>
  <c r="X7529" i="2"/>
  <c r="W7529" i="2"/>
  <c r="V7529" i="2"/>
  <c r="AB7528" i="2"/>
  <c r="AA7528" i="2"/>
  <c r="Z7528" i="2"/>
  <c r="Y7528" i="2"/>
  <c r="X7528" i="2"/>
  <c r="W7528" i="2"/>
  <c r="V7528" i="2"/>
  <c r="AB7527" i="2"/>
  <c r="AA7527" i="2"/>
  <c r="Z7527" i="2"/>
  <c r="Y7527" i="2"/>
  <c r="X7527" i="2"/>
  <c r="W7527" i="2"/>
  <c r="V7527" i="2"/>
  <c r="AB7526" i="2"/>
  <c r="AA7526" i="2"/>
  <c r="Z7526" i="2"/>
  <c r="Y7526" i="2"/>
  <c r="X7526" i="2"/>
  <c r="W7526" i="2"/>
  <c r="V7526" i="2"/>
  <c r="AB7525" i="2"/>
  <c r="AA7525" i="2"/>
  <c r="Z7525" i="2"/>
  <c r="Y7525" i="2"/>
  <c r="X7525" i="2"/>
  <c r="W7525" i="2"/>
  <c r="V7525" i="2"/>
  <c r="AB7524" i="2"/>
  <c r="AA7524" i="2"/>
  <c r="Z7524" i="2"/>
  <c r="Y7524" i="2"/>
  <c r="X7524" i="2"/>
  <c r="W7524" i="2"/>
  <c r="V7524" i="2"/>
  <c r="AB7523" i="2"/>
  <c r="AA7523" i="2"/>
  <c r="Z7523" i="2"/>
  <c r="Y7523" i="2"/>
  <c r="X7523" i="2"/>
  <c r="W7523" i="2"/>
  <c r="V7523" i="2"/>
  <c r="AB7522" i="2"/>
  <c r="AA7522" i="2"/>
  <c r="Z7522" i="2"/>
  <c r="Y7522" i="2"/>
  <c r="X7522" i="2"/>
  <c r="W7522" i="2"/>
  <c r="V7522" i="2"/>
  <c r="AB7521" i="2"/>
  <c r="AA7521" i="2"/>
  <c r="Z7521" i="2"/>
  <c r="Y7521" i="2"/>
  <c r="X7521" i="2"/>
  <c r="W7521" i="2"/>
  <c r="V7521" i="2"/>
  <c r="AB7520" i="2"/>
  <c r="AA7520" i="2"/>
  <c r="Z7520" i="2"/>
  <c r="Y7520" i="2"/>
  <c r="X7520" i="2"/>
  <c r="W7520" i="2"/>
  <c r="V7520" i="2"/>
  <c r="AB7519" i="2"/>
  <c r="AA7519" i="2"/>
  <c r="Z7519" i="2"/>
  <c r="Y7519" i="2"/>
  <c r="X7519" i="2"/>
  <c r="W7519" i="2"/>
  <c r="V7519" i="2"/>
  <c r="AB7518" i="2"/>
  <c r="AA7518" i="2"/>
  <c r="Z7518" i="2"/>
  <c r="Y7518" i="2"/>
  <c r="X7518" i="2"/>
  <c r="W7518" i="2"/>
  <c r="V7518" i="2"/>
  <c r="AB7517" i="2"/>
  <c r="AA7517" i="2"/>
  <c r="Z7517" i="2"/>
  <c r="Y7517" i="2"/>
  <c r="X7517" i="2"/>
  <c r="W7517" i="2"/>
  <c r="V7517" i="2"/>
  <c r="AB7516" i="2"/>
  <c r="AA7516" i="2"/>
  <c r="Z7516" i="2"/>
  <c r="Y7516" i="2"/>
  <c r="X7516" i="2"/>
  <c r="W7516" i="2"/>
  <c r="V7516" i="2"/>
  <c r="AB7515" i="2"/>
  <c r="AA7515" i="2"/>
  <c r="Z7515" i="2"/>
  <c r="Y7515" i="2"/>
  <c r="X7515" i="2"/>
  <c r="W7515" i="2"/>
  <c r="V7515" i="2"/>
  <c r="AB7514" i="2"/>
  <c r="AA7514" i="2"/>
  <c r="Z7514" i="2"/>
  <c r="Y7514" i="2"/>
  <c r="X7514" i="2"/>
  <c r="W7514" i="2"/>
  <c r="V7514" i="2"/>
  <c r="AB7513" i="2"/>
  <c r="AA7513" i="2"/>
  <c r="Z7513" i="2"/>
  <c r="Y7513" i="2"/>
  <c r="X7513" i="2"/>
  <c r="W7513" i="2"/>
  <c r="V7513" i="2"/>
  <c r="AB7512" i="2"/>
  <c r="AA7512" i="2"/>
  <c r="Z7512" i="2"/>
  <c r="Y7512" i="2"/>
  <c r="X7512" i="2"/>
  <c r="W7512" i="2"/>
  <c r="V7512" i="2"/>
  <c r="AB7511" i="2"/>
  <c r="AA7511" i="2"/>
  <c r="Z7511" i="2"/>
  <c r="Y7511" i="2"/>
  <c r="X7511" i="2"/>
  <c r="W7511" i="2"/>
  <c r="V7511" i="2"/>
  <c r="AB7510" i="2"/>
  <c r="AA7510" i="2"/>
  <c r="Z7510" i="2"/>
  <c r="Y7510" i="2"/>
  <c r="X7510" i="2"/>
  <c r="W7510" i="2"/>
  <c r="V7510" i="2"/>
  <c r="AB7509" i="2"/>
  <c r="AA7509" i="2"/>
  <c r="Z7509" i="2"/>
  <c r="Y7509" i="2"/>
  <c r="X7509" i="2"/>
  <c r="W7509" i="2"/>
  <c r="V7509" i="2"/>
  <c r="AB7508" i="2"/>
  <c r="AA7508" i="2"/>
  <c r="Z7508" i="2"/>
  <c r="Y7508" i="2"/>
  <c r="X7508" i="2"/>
  <c r="W7508" i="2"/>
  <c r="V7508" i="2"/>
  <c r="AB7507" i="2"/>
  <c r="AA7507" i="2"/>
  <c r="Z7507" i="2"/>
  <c r="Y7507" i="2"/>
  <c r="X7507" i="2"/>
  <c r="W7507" i="2"/>
  <c r="V7507" i="2"/>
  <c r="AB7506" i="2"/>
  <c r="AA7506" i="2"/>
  <c r="Z7506" i="2"/>
  <c r="Y7506" i="2"/>
  <c r="X7506" i="2"/>
  <c r="W7506" i="2"/>
  <c r="V7506" i="2"/>
  <c r="AB7505" i="2"/>
  <c r="AA7505" i="2"/>
  <c r="Z7505" i="2"/>
  <c r="Y7505" i="2"/>
  <c r="X7505" i="2"/>
  <c r="W7505" i="2"/>
  <c r="V7505" i="2"/>
  <c r="AB7504" i="2"/>
  <c r="AA7504" i="2"/>
  <c r="Z7504" i="2"/>
  <c r="Y7504" i="2"/>
  <c r="X7504" i="2"/>
  <c r="W7504" i="2"/>
  <c r="V7504" i="2"/>
  <c r="AB7503" i="2"/>
  <c r="AA7503" i="2"/>
  <c r="Z7503" i="2"/>
  <c r="Y7503" i="2"/>
  <c r="X7503" i="2"/>
  <c r="W7503" i="2"/>
  <c r="V7503" i="2"/>
  <c r="AB7502" i="2"/>
  <c r="AA7502" i="2"/>
  <c r="Z7502" i="2"/>
  <c r="Y7502" i="2"/>
  <c r="X7502" i="2"/>
  <c r="W7502" i="2"/>
  <c r="V7502" i="2"/>
  <c r="AB7501" i="2"/>
  <c r="AA7501" i="2"/>
  <c r="Z7501" i="2"/>
  <c r="Y7501" i="2"/>
  <c r="X7501" i="2"/>
  <c r="W7501" i="2"/>
  <c r="V7501" i="2"/>
  <c r="AB7500" i="2"/>
  <c r="AA7500" i="2"/>
  <c r="Z7500" i="2"/>
  <c r="Y7500" i="2"/>
  <c r="X7500" i="2"/>
  <c r="W7500" i="2"/>
  <c r="V7500" i="2"/>
  <c r="AB7499" i="2"/>
  <c r="AA7499" i="2"/>
  <c r="Z7499" i="2"/>
  <c r="Y7499" i="2"/>
  <c r="X7499" i="2"/>
  <c r="W7499" i="2"/>
  <c r="V7499" i="2"/>
  <c r="AB7498" i="2"/>
  <c r="AA7498" i="2"/>
  <c r="Z7498" i="2"/>
  <c r="Y7498" i="2"/>
  <c r="X7498" i="2"/>
  <c r="W7498" i="2"/>
  <c r="V7498" i="2"/>
  <c r="AB7497" i="2"/>
  <c r="AA7497" i="2"/>
  <c r="Z7497" i="2"/>
  <c r="Y7497" i="2"/>
  <c r="X7497" i="2"/>
  <c r="W7497" i="2"/>
  <c r="V7497" i="2"/>
  <c r="AB7496" i="2"/>
  <c r="AA7496" i="2"/>
  <c r="Z7496" i="2"/>
  <c r="Y7496" i="2"/>
  <c r="X7496" i="2"/>
  <c r="W7496" i="2"/>
  <c r="V7496" i="2"/>
  <c r="AB7495" i="2"/>
  <c r="AA7495" i="2"/>
  <c r="Z7495" i="2"/>
  <c r="Y7495" i="2"/>
  <c r="X7495" i="2"/>
  <c r="W7495" i="2"/>
  <c r="V7495" i="2"/>
  <c r="AB7494" i="2"/>
  <c r="AA7494" i="2"/>
  <c r="Z7494" i="2"/>
  <c r="Y7494" i="2"/>
  <c r="X7494" i="2"/>
  <c r="W7494" i="2"/>
  <c r="V7494" i="2"/>
  <c r="AB7493" i="2"/>
  <c r="AA7493" i="2"/>
  <c r="Z7493" i="2"/>
  <c r="Y7493" i="2"/>
  <c r="X7493" i="2"/>
  <c r="W7493" i="2"/>
  <c r="V7493" i="2"/>
  <c r="AB7492" i="2"/>
  <c r="AA7492" i="2"/>
  <c r="Z7492" i="2"/>
  <c r="Y7492" i="2"/>
  <c r="X7492" i="2"/>
  <c r="W7492" i="2"/>
  <c r="V7492" i="2"/>
  <c r="AB7491" i="2"/>
  <c r="AA7491" i="2"/>
  <c r="Z7491" i="2"/>
  <c r="Y7491" i="2"/>
  <c r="X7491" i="2"/>
  <c r="W7491" i="2"/>
  <c r="V7491" i="2"/>
  <c r="AB7490" i="2"/>
  <c r="AA7490" i="2"/>
  <c r="Z7490" i="2"/>
  <c r="Y7490" i="2"/>
  <c r="X7490" i="2"/>
  <c r="W7490" i="2"/>
  <c r="V7490" i="2"/>
  <c r="AB7489" i="2"/>
  <c r="AA7489" i="2"/>
  <c r="Z7489" i="2"/>
  <c r="Y7489" i="2"/>
  <c r="X7489" i="2"/>
  <c r="W7489" i="2"/>
  <c r="V7489" i="2"/>
  <c r="AB7488" i="2"/>
  <c r="AA7488" i="2"/>
  <c r="Z7488" i="2"/>
  <c r="Y7488" i="2"/>
  <c r="X7488" i="2"/>
  <c r="W7488" i="2"/>
  <c r="V7488" i="2"/>
  <c r="AB7487" i="2"/>
  <c r="AA7487" i="2"/>
  <c r="Z7487" i="2"/>
  <c r="Y7487" i="2"/>
  <c r="X7487" i="2"/>
  <c r="W7487" i="2"/>
  <c r="V7487" i="2"/>
  <c r="AB7486" i="2"/>
  <c r="AA7486" i="2"/>
  <c r="Z7486" i="2"/>
  <c r="Y7486" i="2"/>
  <c r="X7486" i="2"/>
  <c r="W7486" i="2"/>
  <c r="V7486" i="2"/>
  <c r="AB7485" i="2"/>
  <c r="AA7485" i="2"/>
  <c r="Z7485" i="2"/>
  <c r="Y7485" i="2"/>
  <c r="X7485" i="2"/>
  <c r="W7485" i="2"/>
  <c r="V7485" i="2"/>
  <c r="AB7484" i="2"/>
  <c r="AA7484" i="2"/>
  <c r="Z7484" i="2"/>
  <c r="Y7484" i="2"/>
  <c r="X7484" i="2"/>
  <c r="W7484" i="2"/>
  <c r="V7484" i="2"/>
  <c r="AB7483" i="2"/>
  <c r="AA7483" i="2"/>
  <c r="Z7483" i="2"/>
  <c r="Y7483" i="2"/>
  <c r="X7483" i="2"/>
  <c r="W7483" i="2"/>
  <c r="V7483" i="2"/>
  <c r="AB7482" i="2"/>
  <c r="AA7482" i="2"/>
  <c r="Z7482" i="2"/>
  <c r="Y7482" i="2"/>
  <c r="X7482" i="2"/>
  <c r="W7482" i="2"/>
  <c r="V7482" i="2"/>
  <c r="AB7481" i="2"/>
  <c r="AA7481" i="2"/>
  <c r="Z7481" i="2"/>
  <c r="Y7481" i="2"/>
  <c r="X7481" i="2"/>
  <c r="W7481" i="2"/>
  <c r="V7481" i="2"/>
  <c r="AB7480" i="2"/>
  <c r="AA7480" i="2"/>
  <c r="Z7480" i="2"/>
  <c r="Y7480" i="2"/>
  <c r="X7480" i="2"/>
  <c r="W7480" i="2"/>
  <c r="V7480" i="2"/>
  <c r="AB7479" i="2"/>
  <c r="AA7479" i="2"/>
  <c r="Z7479" i="2"/>
  <c r="Y7479" i="2"/>
  <c r="X7479" i="2"/>
  <c r="W7479" i="2"/>
  <c r="V7479" i="2"/>
  <c r="AB7478" i="2"/>
  <c r="AA7478" i="2"/>
  <c r="Z7478" i="2"/>
  <c r="Y7478" i="2"/>
  <c r="X7478" i="2"/>
  <c r="W7478" i="2"/>
  <c r="V7478" i="2"/>
  <c r="AB7477" i="2"/>
  <c r="AA7477" i="2"/>
  <c r="Z7477" i="2"/>
  <c r="Y7477" i="2"/>
  <c r="X7477" i="2"/>
  <c r="W7477" i="2"/>
  <c r="V7477" i="2"/>
  <c r="AB7476" i="2"/>
  <c r="AA7476" i="2"/>
  <c r="Z7476" i="2"/>
  <c r="Y7476" i="2"/>
  <c r="X7476" i="2"/>
  <c r="W7476" i="2"/>
  <c r="V7476" i="2"/>
  <c r="AB7475" i="2"/>
  <c r="AA7475" i="2"/>
  <c r="Z7475" i="2"/>
  <c r="Y7475" i="2"/>
  <c r="X7475" i="2"/>
  <c r="W7475" i="2"/>
  <c r="V7475" i="2"/>
  <c r="AB7474" i="2"/>
  <c r="AA7474" i="2"/>
  <c r="Z7474" i="2"/>
  <c r="Y7474" i="2"/>
  <c r="X7474" i="2"/>
  <c r="W7474" i="2"/>
  <c r="V7474" i="2"/>
  <c r="AB7473" i="2"/>
  <c r="AA7473" i="2"/>
  <c r="Z7473" i="2"/>
  <c r="Y7473" i="2"/>
  <c r="X7473" i="2"/>
  <c r="W7473" i="2"/>
  <c r="V7473" i="2"/>
  <c r="AB7472" i="2"/>
  <c r="AA7472" i="2"/>
  <c r="Z7472" i="2"/>
  <c r="Y7472" i="2"/>
  <c r="X7472" i="2"/>
  <c r="W7472" i="2"/>
  <c r="V7472" i="2"/>
  <c r="AB7471" i="2"/>
  <c r="AA7471" i="2"/>
  <c r="Z7471" i="2"/>
  <c r="Y7471" i="2"/>
  <c r="X7471" i="2"/>
  <c r="W7471" i="2"/>
  <c r="V7471" i="2"/>
  <c r="AB7470" i="2"/>
  <c r="AA7470" i="2"/>
  <c r="Z7470" i="2"/>
  <c r="Y7470" i="2"/>
  <c r="X7470" i="2"/>
  <c r="W7470" i="2"/>
  <c r="V7470" i="2"/>
  <c r="AB7469" i="2"/>
  <c r="AA7469" i="2"/>
  <c r="Z7469" i="2"/>
  <c r="Y7469" i="2"/>
  <c r="X7469" i="2"/>
  <c r="W7469" i="2"/>
  <c r="V7469" i="2"/>
  <c r="AB7468" i="2"/>
  <c r="AA7468" i="2"/>
  <c r="Z7468" i="2"/>
  <c r="Y7468" i="2"/>
  <c r="X7468" i="2"/>
  <c r="W7468" i="2"/>
  <c r="V7468" i="2"/>
  <c r="AB7467" i="2"/>
  <c r="AA7467" i="2"/>
  <c r="Z7467" i="2"/>
  <c r="Y7467" i="2"/>
  <c r="X7467" i="2"/>
  <c r="W7467" i="2"/>
  <c r="V7467" i="2"/>
  <c r="AB7466" i="2"/>
  <c r="AA7466" i="2"/>
  <c r="Z7466" i="2"/>
  <c r="Y7466" i="2"/>
  <c r="X7466" i="2"/>
  <c r="W7466" i="2"/>
  <c r="V7466" i="2"/>
  <c r="AB7465" i="2"/>
  <c r="AA7465" i="2"/>
  <c r="Z7465" i="2"/>
  <c r="Y7465" i="2"/>
  <c r="X7465" i="2"/>
  <c r="W7465" i="2"/>
  <c r="V7465" i="2"/>
  <c r="AB7464" i="2"/>
  <c r="AA7464" i="2"/>
  <c r="Z7464" i="2"/>
  <c r="Y7464" i="2"/>
  <c r="X7464" i="2"/>
  <c r="W7464" i="2"/>
  <c r="V7464" i="2"/>
  <c r="AB7463" i="2"/>
  <c r="AA7463" i="2"/>
  <c r="Z7463" i="2"/>
  <c r="Y7463" i="2"/>
  <c r="X7463" i="2"/>
  <c r="W7463" i="2"/>
  <c r="V7463" i="2"/>
  <c r="AB7462" i="2"/>
  <c r="AA7462" i="2"/>
  <c r="Z7462" i="2"/>
  <c r="Y7462" i="2"/>
  <c r="X7462" i="2"/>
  <c r="W7462" i="2"/>
  <c r="V7462" i="2"/>
  <c r="AB7461" i="2"/>
  <c r="AA7461" i="2"/>
  <c r="Z7461" i="2"/>
  <c r="Y7461" i="2"/>
  <c r="X7461" i="2"/>
  <c r="W7461" i="2"/>
  <c r="V7461" i="2"/>
  <c r="AB7460" i="2"/>
  <c r="AA7460" i="2"/>
  <c r="Z7460" i="2"/>
  <c r="Y7460" i="2"/>
  <c r="X7460" i="2"/>
  <c r="W7460" i="2"/>
  <c r="V7460" i="2"/>
  <c r="AB7459" i="2"/>
  <c r="AA7459" i="2"/>
  <c r="Z7459" i="2"/>
  <c r="Y7459" i="2"/>
  <c r="X7459" i="2"/>
  <c r="W7459" i="2"/>
  <c r="V7459" i="2"/>
  <c r="AB7458" i="2"/>
  <c r="AA7458" i="2"/>
  <c r="Z7458" i="2"/>
  <c r="Y7458" i="2"/>
  <c r="X7458" i="2"/>
  <c r="W7458" i="2"/>
  <c r="V7458" i="2"/>
  <c r="AB7457" i="2"/>
  <c r="AA7457" i="2"/>
  <c r="Z7457" i="2"/>
  <c r="Y7457" i="2"/>
  <c r="X7457" i="2"/>
  <c r="W7457" i="2"/>
  <c r="V7457" i="2"/>
  <c r="AB7456" i="2"/>
  <c r="AA7456" i="2"/>
  <c r="Z7456" i="2"/>
  <c r="Y7456" i="2"/>
  <c r="X7456" i="2"/>
  <c r="W7456" i="2"/>
  <c r="V7456" i="2"/>
  <c r="AB7455" i="2"/>
  <c r="AA7455" i="2"/>
  <c r="Z7455" i="2"/>
  <c r="Y7455" i="2"/>
  <c r="X7455" i="2"/>
  <c r="W7455" i="2"/>
  <c r="V7455" i="2"/>
  <c r="AB7454" i="2"/>
  <c r="AA7454" i="2"/>
  <c r="Z7454" i="2"/>
  <c r="Y7454" i="2"/>
  <c r="X7454" i="2"/>
  <c r="W7454" i="2"/>
  <c r="V7454" i="2"/>
  <c r="AB7453" i="2"/>
  <c r="AA7453" i="2"/>
  <c r="Z7453" i="2"/>
  <c r="Y7453" i="2"/>
  <c r="X7453" i="2"/>
  <c r="W7453" i="2"/>
  <c r="V7453" i="2"/>
  <c r="AB7452" i="2"/>
  <c r="AA7452" i="2"/>
  <c r="Z7452" i="2"/>
  <c r="Y7452" i="2"/>
  <c r="X7452" i="2"/>
  <c r="W7452" i="2"/>
  <c r="V7452" i="2"/>
  <c r="AB7451" i="2"/>
  <c r="AA7451" i="2"/>
  <c r="Z7451" i="2"/>
  <c r="Y7451" i="2"/>
  <c r="X7451" i="2"/>
  <c r="W7451" i="2"/>
  <c r="V7451" i="2"/>
  <c r="AB7450" i="2"/>
  <c r="AA7450" i="2"/>
  <c r="Z7450" i="2"/>
  <c r="Y7450" i="2"/>
  <c r="X7450" i="2"/>
  <c r="W7450" i="2"/>
  <c r="V7450" i="2"/>
  <c r="AB7449" i="2"/>
  <c r="AA7449" i="2"/>
  <c r="Z7449" i="2"/>
  <c r="Y7449" i="2"/>
  <c r="X7449" i="2"/>
  <c r="W7449" i="2"/>
  <c r="V7449" i="2"/>
  <c r="AB7448" i="2"/>
  <c r="AA7448" i="2"/>
  <c r="Z7448" i="2"/>
  <c r="Y7448" i="2"/>
  <c r="X7448" i="2"/>
  <c r="W7448" i="2"/>
  <c r="V7448" i="2"/>
  <c r="AB7447" i="2"/>
  <c r="AA7447" i="2"/>
  <c r="Z7447" i="2"/>
  <c r="Y7447" i="2"/>
  <c r="X7447" i="2"/>
  <c r="W7447" i="2"/>
  <c r="V7447" i="2"/>
  <c r="AB7446" i="2"/>
  <c r="AA7446" i="2"/>
  <c r="Z7446" i="2"/>
  <c r="Y7446" i="2"/>
  <c r="X7446" i="2"/>
  <c r="W7446" i="2"/>
  <c r="V7446" i="2"/>
  <c r="AB7445" i="2"/>
  <c r="AA7445" i="2"/>
  <c r="Z7445" i="2"/>
  <c r="Y7445" i="2"/>
  <c r="X7445" i="2"/>
  <c r="W7445" i="2"/>
  <c r="V7445" i="2"/>
  <c r="AB7444" i="2"/>
  <c r="AA7444" i="2"/>
  <c r="Z7444" i="2"/>
  <c r="Y7444" i="2"/>
  <c r="X7444" i="2"/>
  <c r="W7444" i="2"/>
  <c r="V7444" i="2"/>
  <c r="AB7443" i="2"/>
  <c r="AA7443" i="2"/>
  <c r="Z7443" i="2"/>
  <c r="Y7443" i="2"/>
  <c r="X7443" i="2"/>
  <c r="W7443" i="2"/>
  <c r="V7443" i="2"/>
  <c r="AB7442" i="2"/>
  <c r="AA7442" i="2"/>
  <c r="Z7442" i="2"/>
  <c r="Y7442" i="2"/>
  <c r="X7442" i="2"/>
  <c r="W7442" i="2"/>
  <c r="V7442" i="2"/>
  <c r="AB7441" i="2"/>
  <c r="AA7441" i="2"/>
  <c r="Z7441" i="2"/>
  <c r="Y7441" i="2"/>
  <c r="X7441" i="2"/>
  <c r="W7441" i="2"/>
  <c r="V7441" i="2"/>
  <c r="AB7440" i="2"/>
  <c r="AA7440" i="2"/>
  <c r="Z7440" i="2"/>
  <c r="Y7440" i="2"/>
  <c r="X7440" i="2"/>
  <c r="W7440" i="2"/>
  <c r="V7440" i="2"/>
  <c r="AB7439" i="2"/>
  <c r="AA7439" i="2"/>
  <c r="Z7439" i="2"/>
  <c r="Y7439" i="2"/>
  <c r="X7439" i="2"/>
  <c r="W7439" i="2"/>
  <c r="V7439" i="2"/>
  <c r="AB7438" i="2"/>
  <c r="AA7438" i="2"/>
  <c r="Z7438" i="2"/>
  <c r="Y7438" i="2"/>
  <c r="X7438" i="2"/>
  <c r="W7438" i="2"/>
  <c r="V7438" i="2"/>
  <c r="AB7437" i="2"/>
  <c r="AA7437" i="2"/>
  <c r="Z7437" i="2"/>
  <c r="Y7437" i="2"/>
  <c r="X7437" i="2"/>
  <c r="W7437" i="2"/>
  <c r="V7437" i="2"/>
  <c r="AB7436" i="2"/>
  <c r="AA7436" i="2"/>
  <c r="Z7436" i="2"/>
  <c r="Y7436" i="2"/>
  <c r="X7436" i="2"/>
  <c r="W7436" i="2"/>
  <c r="V7436" i="2"/>
  <c r="AB7435" i="2"/>
  <c r="AA7435" i="2"/>
  <c r="Z7435" i="2"/>
  <c r="Y7435" i="2"/>
  <c r="X7435" i="2"/>
  <c r="W7435" i="2"/>
  <c r="V7435" i="2"/>
  <c r="AB7434" i="2"/>
  <c r="AA7434" i="2"/>
  <c r="Z7434" i="2"/>
  <c r="Y7434" i="2"/>
  <c r="X7434" i="2"/>
  <c r="W7434" i="2"/>
  <c r="V7434" i="2"/>
  <c r="AB7433" i="2"/>
  <c r="AA7433" i="2"/>
  <c r="Z7433" i="2"/>
  <c r="Y7433" i="2"/>
  <c r="X7433" i="2"/>
  <c r="W7433" i="2"/>
  <c r="V7433" i="2"/>
  <c r="AB7432" i="2"/>
  <c r="AA7432" i="2"/>
  <c r="Z7432" i="2"/>
  <c r="Y7432" i="2"/>
  <c r="X7432" i="2"/>
  <c r="W7432" i="2"/>
  <c r="V7432" i="2"/>
  <c r="AB7431" i="2"/>
  <c r="AA7431" i="2"/>
  <c r="Z7431" i="2"/>
  <c r="Y7431" i="2"/>
  <c r="X7431" i="2"/>
  <c r="W7431" i="2"/>
  <c r="V7431" i="2"/>
  <c r="AB7430" i="2"/>
  <c r="AA7430" i="2"/>
  <c r="Z7430" i="2"/>
  <c r="Y7430" i="2"/>
  <c r="X7430" i="2"/>
  <c r="W7430" i="2"/>
  <c r="V7430" i="2"/>
  <c r="AB7429" i="2"/>
  <c r="AA7429" i="2"/>
  <c r="Z7429" i="2"/>
  <c r="Y7429" i="2"/>
  <c r="X7429" i="2"/>
  <c r="W7429" i="2"/>
  <c r="V7429" i="2"/>
  <c r="AB7428" i="2"/>
  <c r="AA7428" i="2"/>
  <c r="Z7428" i="2"/>
  <c r="Y7428" i="2"/>
  <c r="X7428" i="2"/>
  <c r="W7428" i="2"/>
  <c r="V7428" i="2"/>
  <c r="AB7427" i="2"/>
  <c r="AA7427" i="2"/>
  <c r="Z7427" i="2"/>
  <c r="Y7427" i="2"/>
  <c r="X7427" i="2"/>
  <c r="W7427" i="2"/>
  <c r="V7427" i="2"/>
  <c r="AB7426" i="2"/>
  <c r="AA7426" i="2"/>
  <c r="Z7426" i="2"/>
  <c r="Y7426" i="2"/>
  <c r="X7426" i="2"/>
  <c r="W7426" i="2"/>
  <c r="V7426" i="2"/>
  <c r="AB7425" i="2"/>
  <c r="AA7425" i="2"/>
  <c r="Z7425" i="2"/>
  <c r="Y7425" i="2"/>
  <c r="X7425" i="2"/>
  <c r="W7425" i="2"/>
  <c r="V7425" i="2"/>
  <c r="AB7424" i="2"/>
  <c r="AA7424" i="2"/>
  <c r="Z7424" i="2"/>
  <c r="Y7424" i="2"/>
  <c r="X7424" i="2"/>
  <c r="W7424" i="2"/>
  <c r="V7424" i="2"/>
  <c r="AB7423" i="2"/>
  <c r="AA7423" i="2"/>
  <c r="Z7423" i="2"/>
  <c r="Y7423" i="2"/>
  <c r="X7423" i="2"/>
  <c r="W7423" i="2"/>
  <c r="V7423" i="2"/>
  <c r="AB7422" i="2"/>
  <c r="AA7422" i="2"/>
  <c r="Z7422" i="2"/>
  <c r="Y7422" i="2"/>
  <c r="X7422" i="2"/>
  <c r="W7422" i="2"/>
  <c r="V7422" i="2"/>
  <c r="AB7421" i="2"/>
  <c r="AA7421" i="2"/>
  <c r="Z7421" i="2"/>
  <c r="Y7421" i="2"/>
  <c r="X7421" i="2"/>
  <c r="W7421" i="2"/>
  <c r="V7421" i="2"/>
  <c r="AB7420" i="2"/>
  <c r="AA7420" i="2"/>
  <c r="Z7420" i="2"/>
  <c r="Y7420" i="2"/>
  <c r="X7420" i="2"/>
  <c r="W7420" i="2"/>
  <c r="V7420" i="2"/>
  <c r="AB7419" i="2"/>
  <c r="AA7419" i="2"/>
  <c r="Z7419" i="2"/>
  <c r="Y7419" i="2"/>
  <c r="X7419" i="2"/>
  <c r="W7419" i="2"/>
  <c r="V7419" i="2"/>
  <c r="AB7418" i="2"/>
  <c r="AA7418" i="2"/>
  <c r="Z7418" i="2"/>
  <c r="Y7418" i="2"/>
  <c r="X7418" i="2"/>
  <c r="W7418" i="2"/>
  <c r="V7418" i="2"/>
  <c r="AB7417" i="2"/>
  <c r="AA7417" i="2"/>
  <c r="Z7417" i="2"/>
  <c r="Y7417" i="2"/>
  <c r="X7417" i="2"/>
  <c r="W7417" i="2"/>
  <c r="V7417" i="2"/>
  <c r="AB7416" i="2"/>
  <c r="AA7416" i="2"/>
  <c r="Z7416" i="2"/>
  <c r="Y7416" i="2"/>
  <c r="X7416" i="2"/>
  <c r="W7416" i="2"/>
  <c r="V7416" i="2"/>
  <c r="AB7415" i="2"/>
  <c r="AA7415" i="2"/>
  <c r="Z7415" i="2"/>
  <c r="Y7415" i="2"/>
  <c r="X7415" i="2"/>
  <c r="W7415" i="2"/>
  <c r="V7415" i="2"/>
  <c r="AB7414" i="2"/>
  <c r="AA7414" i="2"/>
  <c r="Z7414" i="2"/>
  <c r="Y7414" i="2"/>
  <c r="X7414" i="2"/>
  <c r="W7414" i="2"/>
  <c r="V7414" i="2"/>
  <c r="AB7413" i="2"/>
  <c r="AA7413" i="2"/>
  <c r="Z7413" i="2"/>
  <c r="Y7413" i="2"/>
  <c r="X7413" i="2"/>
  <c r="W7413" i="2"/>
  <c r="V7413" i="2"/>
  <c r="AB7412" i="2"/>
  <c r="AA7412" i="2"/>
  <c r="Z7412" i="2"/>
  <c r="Y7412" i="2"/>
  <c r="X7412" i="2"/>
  <c r="W7412" i="2"/>
  <c r="V7412" i="2"/>
  <c r="AB7411" i="2"/>
  <c r="AA7411" i="2"/>
  <c r="Z7411" i="2"/>
  <c r="Y7411" i="2"/>
  <c r="X7411" i="2"/>
  <c r="W7411" i="2"/>
  <c r="V7411" i="2"/>
  <c r="AB7410" i="2"/>
  <c r="AA7410" i="2"/>
  <c r="Z7410" i="2"/>
  <c r="Y7410" i="2"/>
  <c r="X7410" i="2"/>
  <c r="W7410" i="2"/>
  <c r="V7410" i="2"/>
  <c r="AB7409" i="2"/>
  <c r="AA7409" i="2"/>
  <c r="Z7409" i="2"/>
  <c r="Y7409" i="2"/>
  <c r="X7409" i="2"/>
  <c r="W7409" i="2"/>
  <c r="V7409" i="2"/>
  <c r="AB7408" i="2"/>
  <c r="AA7408" i="2"/>
  <c r="Z7408" i="2"/>
  <c r="Y7408" i="2"/>
  <c r="X7408" i="2"/>
  <c r="W7408" i="2"/>
  <c r="V7408" i="2"/>
  <c r="AB7407" i="2"/>
  <c r="AA7407" i="2"/>
  <c r="Z7407" i="2"/>
  <c r="Y7407" i="2"/>
  <c r="X7407" i="2"/>
  <c r="W7407" i="2"/>
  <c r="V7407" i="2"/>
  <c r="AB7406" i="2"/>
  <c r="AA7406" i="2"/>
  <c r="Z7406" i="2"/>
  <c r="Y7406" i="2"/>
  <c r="X7406" i="2"/>
  <c r="W7406" i="2"/>
  <c r="V7406" i="2"/>
  <c r="AB7405" i="2"/>
  <c r="AA7405" i="2"/>
  <c r="Z7405" i="2"/>
  <c r="Y7405" i="2"/>
  <c r="X7405" i="2"/>
  <c r="W7405" i="2"/>
  <c r="V7405" i="2"/>
  <c r="AB7404" i="2"/>
  <c r="AA7404" i="2"/>
  <c r="Z7404" i="2"/>
  <c r="Y7404" i="2"/>
  <c r="X7404" i="2"/>
  <c r="W7404" i="2"/>
  <c r="V7404" i="2"/>
  <c r="AB7403" i="2"/>
  <c r="AA7403" i="2"/>
  <c r="Z7403" i="2"/>
  <c r="Y7403" i="2"/>
  <c r="X7403" i="2"/>
  <c r="W7403" i="2"/>
  <c r="V7403" i="2"/>
  <c r="AB7402" i="2"/>
  <c r="AA7402" i="2"/>
  <c r="Z7402" i="2"/>
  <c r="Y7402" i="2"/>
  <c r="X7402" i="2"/>
  <c r="W7402" i="2"/>
  <c r="V7402" i="2"/>
  <c r="AB7401" i="2"/>
  <c r="AA7401" i="2"/>
  <c r="Z7401" i="2"/>
  <c r="Y7401" i="2"/>
  <c r="X7401" i="2"/>
  <c r="W7401" i="2"/>
  <c r="V7401" i="2"/>
  <c r="AB7400" i="2"/>
  <c r="AA7400" i="2"/>
  <c r="Z7400" i="2"/>
  <c r="Y7400" i="2"/>
  <c r="X7400" i="2"/>
  <c r="W7400" i="2"/>
  <c r="V7400" i="2"/>
  <c r="AB7399" i="2"/>
  <c r="AA7399" i="2"/>
  <c r="Z7399" i="2"/>
  <c r="Y7399" i="2"/>
  <c r="X7399" i="2"/>
  <c r="W7399" i="2"/>
  <c r="V7399" i="2"/>
  <c r="AB7398" i="2"/>
  <c r="AA7398" i="2"/>
  <c r="Z7398" i="2"/>
  <c r="Y7398" i="2"/>
  <c r="X7398" i="2"/>
  <c r="W7398" i="2"/>
  <c r="V7398" i="2"/>
  <c r="AB7397" i="2"/>
  <c r="AA7397" i="2"/>
  <c r="Z7397" i="2"/>
  <c r="Y7397" i="2"/>
  <c r="X7397" i="2"/>
  <c r="W7397" i="2"/>
  <c r="V7397" i="2"/>
  <c r="AB7396" i="2"/>
  <c r="AA7396" i="2"/>
  <c r="Z7396" i="2"/>
  <c r="Y7396" i="2"/>
  <c r="X7396" i="2"/>
  <c r="W7396" i="2"/>
  <c r="V7396" i="2"/>
  <c r="AB7395" i="2"/>
  <c r="AA7395" i="2"/>
  <c r="Z7395" i="2"/>
  <c r="Y7395" i="2"/>
  <c r="X7395" i="2"/>
  <c r="W7395" i="2"/>
  <c r="V7395" i="2"/>
  <c r="AB7394" i="2"/>
  <c r="AA7394" i="2"/>
  <c r="Z7394" i="2"/>
  <c r="Y7394" i="2"/>
  <c r="X7394" i="2"/>
  <c r="W7394" i="2"/>
  <c r="V7394" i="2"/>
  <c r="AB7393" i="2"/>
  <c r="AA7393" i="2"/>
  <c r="Z7393" i="2"/>
  <c r="Y7393" i="2"/>
  <c r="X7393" i="2"/>
  <c r="W7393" i="2"/>
  <c r="V7393" i="2"/>
  <c r="AB7392" i="2"/>
  <c r="AA7392" i="2"/>
  <c r="Z7392" i="2"/>
  <c r="Y7392" i="2"/>
  <c r="X7392" i="2"/>
  <c r="W7392" i="2"/>
  <c r="V7392" i="2"/>
  <c r="AB7391" i="2"/>
  <c r="AA7391" i="2"/>
  <c r="Z7391" i="2"/>
  <c r="Y7391" i="2"/>
  <c r="X7391" i="2"/>
  <c r="W7391" i="2"/>
  <c r="V7391" i="2"/>
  <c r="AB7390" i="2"/>
  <c r="AA7390" i="2"/>
  <c r="Z7390" i="2"/>
  <c r="Y7390" i="2"/>
  <c r="X7390" i="2"/>
  <c r="W7390" i="2"/>
  <c r="V7390" i="2"/>
  <c r="AB7389" i="2"/>
  <c r="AA7389" i="2"/>
  <c r="Z7389" i="2"/>
  <c r="Y7389" i="2"/>
  <c r="X7389" i="2"/>
  <c r="W7389" i="2"/>
  <c r="V7389" i="2"/>
  <c r="AB7388" i="2"/>
  <c r="AA7388" i="2"/>
  <c r="Z7388" i="2"/>
  <c r="Y7388" i="2"/>
  <c r="X7388" i="2"/>
  <c r="W7388" i="2"/>
  <c r="V7388" i="2"/>
  <c r="AB7387" i="2"/>
  <c r="AA7387" i="2"/>
  <c r="Z7387" i="2"/>
  <c r="Y7387" i="2"/>
  <c r="X7387" i="2"/>
  <c r="W7387" i="2"/>
  <c r="V7387" i="2"/>
  <c r="AB7386" i="2"/>
  <c r="AA7386" i="2"/>
  <c r="Z7386" i="2"/>
  <c r="Y7386" i="2"/>
  <c r="X7386" i="2"/>
  <c r="W7386" i="2"/>
  <c r="V7386" i="2"/>
  <c r="AB7385" i="2"/>
  <c r="AA7385" i="2"/>
  <c r="Z7385" i="2"/>
  <c r="Y7385" i="2"/>
  <c r="X7385" i="2"/>
  <c r="W7385" i="2"/>
  <c r="V7385" i="2"/>
  <c r="AB7384" i="2"/>
  <c r="AA7384" i="2"/>
  <c r="Z7384" i="2"/>
  <c r="Y7384" i="2"/>
  <c r="X7384" i="2"/>
  <c r="W7384" i="2"/>
  <c r="V7384" i="2"/>
  <c r="AB7383" i="2"/>
  <c r="AA7383" i="2"/>
  <c r="Z7383" i="2"/>
  <c r="Y7383" i="2"/>
  <c r="X7383" i="2"/>
  <c r="W7383" i="2"/>
  <c r="V7383" i="2"/>
  <c r="AB7382" i="2"/>
  <c r="AA7382" i="2"/>
  <c r="Z7382" i="2"/>
  <c r="Y7382" i="2"/>
  <c r="X7382" i="2"/>
  <c r="W7382" i="2"/>
  <c r="V7382" i="2"/>
  <c r="AB7381" i="2"/>
  <c r="AA7381" i="2"/>
  <c r="Z7381" i="2"/>
  <c r="Y7381" i="2"/>
  <c r="X7381" i="2"/>
  <c r="W7381" i="2"/>
  <c r="V7381" i="2"/>
  <c r="AB7380" i="2"/>
  <c r="AA7380" i="2"/>
  <c r="Z7380" i="2"/>
  <c r="Y7380" i="2"/>
  <c r="X7380" i="2"/>
  <c r="W7380" i="2"/>
  <c r="V7380" i="2"/>
  <c r="AB7379" i="2"/>
  <c r="AA7379" i="2"/>
  <c r="Z7379" i="2"/>
  <c r="Y7379" i="2"/>
  <c r="X7379" i="2"/>
  <c r="W7379" i="2"/>
  <c r="V7379" i="2"/>
  <c r="AB7378" i="2"/>
  <c r="AA7378" i="2"/>
  <c r="Z7378" i="2"/>
  <c r="Y7378" i="2"/>
  <c r="X7378" i="2"/>
  <c r="W7378" i="2"/>
  <c r="V7378" i="2"/>
  <c r="AB7377" i="2"/>
  <c r="AA7377" i="2"/>
  <c r="Z7377" i="2"/>
  <c r="Y7377" i="2"/>
  <c r="X7377" i="2"/>
  <c r="W7377" i="2"/>
  <c r="V7377" i="2"/>
  <c r="AB7376" i="2"/>
  <c r="AA7376" i="2"/>
  <c r="Z7376" i="2"/>
  <c r="Y7376" i="2"/>
  <c r="X7376" i="2"/>
  <c r="W7376" i="2"/>
  <c r="V7376" i="2"/>
  <c r="AB7375" i="2"/>
  <c r="AA7375" i="2"/>
  <c r="Z7375" i="2"/>
  <c r="Y7375" i="2"/>
  <c r="X7375" i="2"/>
  <c r="W7375" i="2"/>
  <c r="V7375" i="2"/>
  <c r="AB7374" i="2"/>
  <c r="AA7374" i="2"/>
  <c r="Z7374" i="2"/>
  <c r="Y7374" i="2"/>
  <c r="X7374" i="2"/>
  <c r="W7374" i="2"/>
  <c r="V7374" i="2"/>
  <c r="AB7373" i="2"/>
  <c r="AA7373" i="2"/>
  <c r="Z7373" i="2"/>
  <c r="Y7373" i="2"/>
  <c r="X7373" i="2"/>
  <c r="W7373" i="2"/>
  <c r="V7373" i="2"/>
  <c r="AB7372" i="2"/>
  <c r="AA7372" i="2"/>
  <c r="Z7372" i="2"/>
  <c r="Y7372" i="2"/>
  <c r="X7372" i="2"/>
  <c r="W7372" i="2"/>
  <c r="V7372" i="2"/>
  <c r="AB7371" i="2"/>
  <c r="AA7371" i="2"/>
  <c r="Z7371" i="2"/>
  <c r="Y7371" i="2"/>
  <c r="X7371" i="2"/>
  <c r="W7371" i="2"/>
  <c r="V7371" i="2"/>
  <c r="AB7370" i="2"/>
  <c r="AA7370" i="2"/>
  <c r="Z7370" i="2"/>
  <c r="Y7370" i="2"/>
  <c r="X7370" i="2"/>
  <c r="W7370" i="2"/>
  <c r="V7370" i="2"/>
  <c r="AB7369" i="2"/>
  <c r="AA7369" i="2"/>
  <c r="Z7369" i="2"/>
  <c r="Y7369" i="2"/>
  <c r="X7369" i="2"/>
  <c r="W7369" i="2"/>
  <c r="V7369" i="2"/>
  <c r="AB7368" i="2"/>
  <c r="AA7368" i="2"/>
  <c r="Z7368" i="2"/>
  <c r="Y7368" i="2"/>
  <c r="X7368" i="2"/>
  <c r="W7368" i="2"/>
  <c r="V7368" i="2"/>
  <c r="AB7367" i="2"/>
  <c r="AA7367" i="2"/>
  <c r="Z7367" i="2"/>
  <c r="Y7367" i="2"/>
  <c r="X7367" i="2"/>
  <c r="W7367" i="2"/>
  <c r="V7367" i="2"/>
  <c r="AB7366" i="2"/>
  <c r="AA7366" i="2"/>
  <c r="Z7366" i="2"/>
  <c r="Y7366" i="2"/>
  <c r="X7366" i="2"/>
  <c r="W7366" i="2"/>
  <c r="V7366" i="2"/>
  <c r="AB7365" i="2"/>
  <c r="AA7365" i="2"/>
  <c r="Z7365" i="2"/>
  <c r="Y7365" i="2"/>
  <c r="X7365" i="2"/>
  <c r="W7365" i="2"/>
  <c r="V7365" i="2"/>
  <c r="AB7364" i="2"/>
  <c r="AA7364" i="2"/>
  <c r="Z7364" i="2"/>
  <c r="Y7364" i="2"/>
  <c r="X7364" i="2"/>
  <c r="W7364" i="2"/>
  <c r="V7364" i="2"/>
  <c r="AB7363" i="2"/>
  <c r="AA7363" i="2"/>
  <c r="Z7363" i="2"/>
  <c r="Y7363" i="2"/>
  <c r="X7363" i="2"/>
  <c r="W7363" i="2"/>
  <c r="V7363" i="2"/>
  <c r="AB7362" i="2"/>
  <c r="AA7362" i="2"/>
  <c r="Z7362" i="2"/>
  <c r="Y7362" i="2"/>
  <c r="X7362" i="2"/>
  <c r="W7362" i="2"/>
  <c r="V7362" i="2"/>
  <c r="AB7361" i="2"/>
  <c r="AA7361" i="2"/>
  <c r="Z7361" i="2"/>
  <c r="Y7361" i="2"/>
  <c r="X7361" i="2"/>
  <c r="W7361" i="2"/>
  <c r="V7361" i="2"/>
  <c r="AB7360" i="2"/>
  <c r="AA7360" i="2"/>
  <c r="Z7360" i="2"/>
  <c r="Y7360" i="2"/>
  <c r="X7360" i="2"/>
  <c r="W7360" i="2"/>
  <c r="V7360" i="2"/>
  <c r="AB7359" i="2"/>
  <c r="AA7359" i="2"/>
  <c r="Z7359" i="2"/>
  <c r="Y7359" i="2"/>
  <c r="X7359" i="2"/>
  <c r="W7359" i="2"/>
  <c r="V7359" i="2"/>
  <c r="AB7358" i="2"/>
  <c r="AA7358" i="2"/>
  <c r="Z7358" i="2"/>
  <c r="Y7358" i="2"/>
  <c r="X7358" i="2"/>
  <c r="W7358" i="2"/>
  <c r="V7358" i="2"/>
  <c r="AB7357" i="2"/>
  <c r="AA7357" i="2"/>
  <c r="Z7357" i="2"/>
  <c r="Y7357" i="2"/>
  <c r="X7357" i="2"/>
  <c r="W7357" i="2"/>
  <c r="V7357" i="2"/>
  <c r="AB7356" i="2"/>
  <c r="AA7356" i="2"/>
  <c r="Z7356" i="2"/>
  <c r="Y7356" i="2"/>
  <c r="X7356" i="2"/>
  <c r="W7356" i="2"/>
  <c r="V7356" i="2"/>
  <c r="AB7355" i="2"/>
  <c r="AA7355" i="2"/>
  <c r="Z7355" i="2"/>
  <c r="Y7355" i="2"/>
  <c r="X7355" i="2"/>
  <c r="W7355" i="2"/>
  <c r="V7355" i="2"/>
  <c r="AB7354" i="2"/>
  <c r="AA7354" i="2"/>
  <c r="Z7354" i="2"/>
  <c r="Y7354" i="2"/>
  <c r="X7354" i="2"/>
  <c r="W7354" i="2"/>
  <c r="V7354" i="2"/>
  <c r="AB7353" i="2"/>
  <c r="AA7353" i="2"/>
  <c r="Z7353" i="2"/>
  <c r="Y7353" i="2"/>
  <c r="X7353" i="2"/>
  <c r="W7353" i="2"/>
  <c r="V7353" i="2"/>
  <c r="AB7352" i="2"/>
  <c r="AA7352" i="2"/>
  <c r="Z7352" i="2"/>
  <c r="Y7352" i="2"/>
  <c r="X7352" i="2"/>
  <c r="W7352" i="2"/>
  <c r="V7352" i="2"/>
  <c r="AB7351" i="2"/>
  <c r="AA7351" i="2"/>
  <c r="Z7351" i="2"/>
  <c r="Y7351" i="2"/>
  <c r="X7351" i="2"/>
  <c r="W7351" i="2"/>
  <c r="V7351" i="2"/>
  <c r="AB7350" i="2"/>
  <c r="AA7350" i="2"/>
  <c r="Z7350" i="2"/>
  <c r="Y7350" i="2"/>
  <c r="X7350" i="2"/>
  <c r="W7350" i="2"/>
  <c r="V7350" i="2"/>
  <c r="AB7349" i="2"/>
  <c r="AA7349" i="2"/>
  <c r="Z7349" i="2"/>
  <c r="Y7349" i="2"/>
  <c r="X7349" i="2"/>
  <c r="W7349" i="2"/>
  <c r="V7349" i="2"/>
  <c r="AB7348" i="2"/>
  <c r="AA7348" i="2"/>
  <c r="Z7348" i="2"/>
  <c r="Y7348" i="2"/>
  <c r="X7348" i="2"/>
  <c r="W7348" i="2"/>
  <c r="V7348" i="2"/>
  <c r="AB7347" i="2"/>
  <c r="AA7347" i="2"/>
  <c r="Z7347" i="2"/>
  <c r="Y7347" i="2"/>
  <c r="X7347" i="2"/>
  <c r="W7347" i="2"/>
  <c r="V7347" i="2"/>
  <c r="AB7346" i="2"/>
  <c r="AA7346" i="2"/>
  <c r="Z7346" i="2"/>
  <c r="Y7346" i="2"/>
  <c r="X7346" i="2"/>
  <c r="W7346" i="2"/>
  <c r="V7346" i="2"/>
  <c r="AB7345" i="2"/>
  <c r="AA7345" i="2"/>
  <c r="Z7345" i="2"/>
  <c r="Y7345" i="2"/>
  <c r="X7345" i="2"/>
  <c r="W7345" i="2"/>
  <c r="V7345" i="2"/>
  <c r="AB7344" i="2"/>
  <c r="AA7344" i="2"/>
  <c r="Z7344" i="2"/>
  <c r="Y7344" i="2"/>
  <c r="X7344" i="2"/>
  <c r="W7344" i="2"/>
  <c r="V7344" i="2"/>
  <c r="AB7343" i="2"/>
  <c r="AA7343" i="2"/>
  <c r="Z7343" i="2"/>
  <c r="Y7343" i="2"/>
  <c r="X7343" i="2"/>
  <c r="W7343" i="2"/>
  <c r="V7343" i="2"/>
  <c r="AB7342" i="2"/>
  <c r="AA7342" i="2"/>
  <c r="Z7342" i="2"/>
  <c r="Y7342" i="2"/>
  <c r="X7342" i="2"/>
  <c r="W7342" i="2"/>
  <c r="V7342" i="2"/>
  <c r="AB7341" i="2"/>
  <c r="AA7341" i="2"/>
  <c r="Z7341" i="2"/>
  <c r="Y7341" i="2"/>
  <c r="X7341" i="2"/>
  <c r="W7341" i="2"/>
  <c r="V7341" i="2"/>
  <c r="AB7340" i="2"/>
  <c r="AA7340" i="2"/>
  <c r="Z7340" i="2"/>
  <c r="Y7340" i="2"/>
  <c r="X7340" i="2"/>
  <c r="W7340" i="2"/>
  <c r="V7340" i="2"/>
  <c r="AB7339" i="2"/>
  <c r="AA7339" i="2"/>
  <c r="Z7339" i="2"/>
  <c r="Y7339" i="2"/>
  <c r="X7339" i="2"/>
  <c r="W7339" i="2"/>
  <c r="V7339" i="2"/>
  <c r="AB7338" i="2"/>
  <c r="AA7338" i="2"/>
  <c r="Z7338" i="2"/>
  <c r="Y7338" i="2"/>
  <c r="X7338" i="2"/>
  <c r="W7338" i="2"/>
  <c r="V7338" i="2"/>
  <c r="AB7337" i="2"/>
  <c r="AA7337" i="2"/>
  <c r="Z7337" i="2"/>
  <c r="Y7337" i="2"/>
  <c r="X7337" i="2"/>
  <c r="W7337" i="2"/>
  <c r="V7337" i="2"/>
  <c r="AB7336" i="2"/>
  <c r="AA7336" i="2"/>
  <c r="Z7336" i="2"/>
  <c r="Y7336" i="2"/>
  <c r="X7336" i="2"/>
  <c r="W7336" i="2"/>
  <c r="V7336" i="2"/>
  <c r="AB7335" i="2"/>
  <c r="AA7335" i="2"/>
  <c r="Z7335" i="2"/>
  <c r="Y7335" i="2"/>
  <c r="X7335" i="2"/>
  <c r="W7335" i="2"/>
  <c r="V7335" i="2"/>
  <c r="AB7334" i="2"/>
  <c r="AA7334" i="2"/>
  <c r="Z7334" i="2"/>
  <c r="Y7334" i="2"/>
  <c r="X7334" i="2"/>
  <c r="W7334" i="2"/>
  <c r="V7334" i="2"/>
  <c r="AB7333" i="2"/>
  <c r="AA7333" i="2"/>
  <c r="Z7333" i="2"/>
  <c r="Y7333" i="2"/>
  <c r="X7333" i="2"/>
  <c r="W7333" i="2"/>
  <c r="V7333" i="2"/>
  <c r="AB7332" i="2"/>
  <c r="AA7332" i="2"/>
  <c r="Z7332" i="2"/>
  <c r="Y7332" i="2"/>
  <c r="X7332" i="2"/>
  <c r="W7332" i="2"/>
  <c r="V7332" i="2"/>
  <c r="AB7331" i="2"/>
  <c r="AA7331" i="2"/>
  <c r="Z7331" i="2"/>
  <c r="Y7331" i="2"/>
  <c r="X7331" i="2"/>
  <c r="W7331" i="2"/>
  <c r="V7331" i="2"/>
  <c r="AB7330" i="2"/>
  <c r="AA7330" i="2"/>
  <c r="Z7330" i="2"/>
  <c r="Y7330" i="2"/>
  <c r="X7330" i="2"/>
  <c r="W7330" i="2"/>
  <c r="V7330" i="2"/>
  <c r="AB7329" i="2"/>
  <c r="AA7329" i="2"/>
  <c r="Z7329" i="2"/>
  <c r="Y7329" i="2"/>
  <c r="X7329" i="2"/>
  <c r="W7329" i="2"/>
  <c r="V7329" i="2"/>
  <c r="AB7328" i="2"/>
  <c r="AA7328" i="2"/>
  <c r="Z7328" i="2"/>
  <c r="Y7328" i="2"/>
  <c r="X7328" i="2"/>
  <c r="W7328" i="2"/>
  <c r="V7328" i="2"/>
  <c r="AB7327" i="2"/>
  <c r="AA7327" i="2"/>
  <c r="Z7327" i="2"/>
  <c r="Y7327" i="2"/>
  <c r="X7327" i="2"/>
  <c r="W7327" i="2"/>
  <c r="V7327" i="2"/>
  <c r="AB7326" i="2"/>
  <c r="AA7326" i="2"/>
  <c r="Z7326" i="2"/>
  <c r="Y7326" i="2"/>
  <c r="X7326" i="2"/>
  <c r="W7326" i="2"/>
  <c r="V7326" i="2"/>
  <c r="AB7325" i="2"/>
  <c r="AA7325" i="2"/>
  <c r="Z7325" i="2"/>
  <c r="Y7325" i="2"/>
  <c r="X7325" i="2"/>
  <c r="W7325" i="2"/>
  <c r="V7325" i="2"/>
  <c r="AB7324" i="2"/>
  <c r="AA7324" i="2"/>
  <c r="Z7324" i="2"/>
  <c r="Y7324" i="2"/>
  <c r="X7324" i="2"/>
  <c r="W7324" i="2"/>
  <c r="V7324" i="2"/>
  <c r="AB7323" i="2"/>
  <c r="AA7323" i="2"/>
  <c r="Z7323" i="2"/>
  <c r="Y7323" i="2"/>
  <c r="X7323" i="2"/>
  <c r="W7323" i="2"/>
  <c r="V7323" i="2"/>
  <c r="AB7322" i="2"/>
  <c r="AA7322" i="2"/>
  <c r="Z7322" i="2"/>
  <c r="Y7322" i="2"/>
  <c r="X7322" i="2"/>
  <c r="W7322" i="2"/>
  <c r="V7322" i="2"/>
  <c r="AB7321" i="2"/>
  <c r="AA7321" i="2"/>
  <c r="Z7321" i="2"/>
  <c r="Y7321" i="2"/>
  <c r="X7321" i="2"/>
  <c r="W7321" i="2"/>
  <c r="V7321" i="2"/>
  <c r="AB7320" i="2"/>
  <c r="AA7320" i="2"/>
  <c r="Z7320" i="2"/>
  <c r="Y7320" i="2"/>
  <c r="X7320" i="2"/>
  <c r="W7320" i="2"/>
  <c r="V7320" i="2"/>
  <c r="AB7319" i="2"/>
  <c r="AA7319" i="2"/>
  <c r="Z7319" i="2"/>
  <c r="Y7319" i="2"/>
  <c r="X7319" i="2"/>
  <c r="W7319" i="2"/>
  <c r="V7319" i="2"/>
  <c r="AB7318" i="2"/>
  <c r="AA7318" i="2"/>
  <c r="Z7318" i="2"/>
  <c r="Y7318" i="2"/>
  <c r="X7318" i="2"/>
  <c r="W7318" i="2"/>
  <c r="V7318" i="2"/>
  <c r="AB7317" i="2"/>
  <c r="AA7317" i="2"/>
  <c r="Z7317" i="2"/>
  <c r="Y7317" i="2"/>
  <c r="X7317" i="2"/>
  <c r="W7317" i="2"/>
  <c r="V7317" i="2"/>
  <c r="AB7316" i="2"/>
  <c r="AA7316" i="2"/>
  <c r="Z7316" i="2"/>
  <c r="Y7316" i="2"/>
  <c r="X7316" i="2"/>
  <c r="W7316" i="2"/>
  <c r="V7316" i="2"/>
  <c r="AB7315" i="2"/>
  <c r="AA7315" i="2"/>
  <c r="Z7315" i="2"/>
  <c r="Y7315" i="2"/>
  <c r="X7315" i="2"/>
  <c r="W7315" i="2"/>
  <c r="V7315" i="2"/>
  <c r="AB7314" i="2"/>
  <c r="AA7314" i="2"/>
  <c r="Z7314" i="2"/>
  <c r="Y7314" i="2"/>
  <c r="X7314" i="2"/>
  <c r="W7314" i="2"/>
  <c r="V7314" i="2"/>
  <c r="AB7313" i="2"/>
  <c r="AA7313" i="2"/>
  <c r="Z7313" i="2"/>
  <c r="Y7313" i="2"/>
  <c r="X7313" i="2"/>
  <c r="W7313" i="2"/>
  <c r="V7313" i="2"/>
  <c r="AB7312" i="2"/>
  <c r="AA7312" i="2"/>
  <c r="Z7312" i="2"/>
  <c r="Y7312" i="2"/>
  <c r="X7312" i="2"/>
  <c r="W7312" i="2"/>
  <c r="V7312" i="2"/>
  <c r="AB7311" i="2"/>
  <c r="AA7311" i="2"/>
  <c r="Z7311" i="2"/>
  <c r="Y7311" i="2"/>
  <c r="X7311" i="2"/>
  <c r="W7311" i="2"/>
  <c r="V7311" i="2"/>
  <c r="AB7310" i="2"/>
  <c r="AA7310" i="2"/>
  <c r="Z7310" i="2"/>
  <c r="Y7310" i="2"/>
  <c r="X7310" i="2"/>
  <c r="W7310" i="2"/>
  <c r="V7310" i="2"/>
  <c r="AB7309" i="2"/>
  <c r="AA7309" i="2"/>
  <c r="Z7309" i="2"/>
  <c r="Y7309" i="2"/>
  <c r="X7309" i="2"/>
  <c r="W7309" i="2"/>
  <c r="V7309" i="2"/>
  <c r="AB7308" i="2"/>
  <c r="AA7308" i="2"/>
  <c r="Z7308" i="2"/>
  <c r="Y7308" i="2"/>
  <c r="X7308" i="2"/>
  <c r="W7308" i="2"/>
  <c r="V7308" i="2"/>
  <c r="AB7307" i="2"/>
  <c r="AA7307" i="2"/>
  <c r="Z7307" i="2"/>
  <c r="Y7307" i="2"/>
  <c r="X7307" i="2"/>
  <c r="W7307" i="2"/>
  <c r="V7307" i="2"/>
  <c r="AB7306" i="2"/>
  <c r="AA7306" i="2"/>
  <c r="Z7306" i="2"/>
  <c r="Y7306" i="2"/>
  <c r="X7306" i="2"/>
  <c r="W7306" i="2"/>
  <c r="V7306" i="2"/>
  <c r="AB7305" i="2"/>
  <c r="AA7305" i="2"/>
  <c r="Z7305" i="2"/>
  <c r="Y7305" i="2"/>
  <c r="X7305" i="2"/>
  <c r="W7305" i="2"/>
  <c r="V7305" i="2"/>
  <c r="AB7304" i="2"/>
  <c r="AA7304" i="2"/>
  <c r="Z7304" i="2"/>
  <c r="Y7304" i="2"/>
  <c r="X7304" i="2"/>
  <c r="W7304" i="2"/>
  <c r="V7304" i="2"/>
  <c r="AB7303" i="2"/>
  <c r="AA7303" i="2"/>
  <c r="Z7303" i="2"/>
  <c r="Y7303" i="2"/>
  <c r="X7303" i="2"/>
  <c r="W7303" i="2"/>
  <c r="V7303" i="2"/>
  <c r="AB7302" i="2"/>
  <c r="AA7302" i="2"/>
  <c r="Z7302" i="2"/>
  <c r="Y7302" i="2"/>
  <c r="X7302" i="2"/>
  <c r="W7302" i="2"/>
  <c r="V7302" i="2"/>
  <c r="AB7301" i="2"/>
  <c r="AA7301" i="2"/>
  <c r="Z7301" i="2"/>
  <c r="Y7301" i="2"/>
  <c r="X7301" i="2"/>
  <c r="W7301" i="2"/>
  <c r="V7301" i="2"/>
  <c r="AB7300" i="2"/>
  <c r="AA7300" i="2"/>
  <c r="Z7300" i="2"/>
  <c r="Y7300" i="2"/>
  <c r="X7300" i="2"/>
  <c r="W7300" i="2"/>
  <c r="V7300" i="2"/>
  <c r="AB7299" i="2"/>
  <c r="AA7299" i="2"/>
  <c r="Z7299" i="2"/>
  <c r="Y7299" i="2"/>
  <c r="X7299" i="2"/>
  <c r="W7299" i="2"/>
  <c r="V7299" i="2"/>
  <c r="AB7298" i="2"/>
  <c r="AA7298" i="2"/>
  <c r="Z7298" i="2"/>
  <c r="Y7298" i="2"/>
  <c r="X7298" i="2"/>
  <c r="W7298" i="2"/>
  <c r="V7298" i="2"/>
  <c r="AB7297" i="2"/>
  <c r="AA7297" i="2"/>
  <c r="Z7297" i="2"/>
  <c r="Y7297" i="2"/>
  <c r="X7297" i="2"/>
  <c r="W7297" i="2"/>
  <c r="V7297" i="2"/>
  <c r="AB7296" i="2"/>
  <c r="AA7296" i="2"/>
  <c r="Z7296" i="2"/>
  <c r="Y7296" i="2"/>
  <c r="X7296" i="2"/>
  <c r="W7296" i="2"/>
  <c r="V7296" i="2"/>
  <c r="AB7295" i="2"/>
  <c r="AA7295" i="2"/>
  <c r="Z7295" i="2"/>
  <c r="Y7295" i="2"/>
  <c r="X7295" i="2"/>
  <c r="W7295" i="2"/>
  <c r="V7295" i="2"/>
  <c r="AB7294" i="2"/>
  <c r="AA7294" i="2"/>
  <c r="Z7294" i="2"/>
  <c r="Y7294" i="2"/>
  <c r="X7294" i="2"/>
  <c r="W7294" i="2"/>
  <c r="V7294" i="2"/>
  <c r="AB7293" i="2"/>
  <c r="AA7293" i="2"/>
  <c r="Z7293" i="2"/>
  <c r="Y7293" i="2"/>
  <c r="X7293" i="2"/>
  <c r="W7293" i="2"/>
  <c r="V7293" i="2"/>
  <c r="AB7292" i="2"/>
  <c r="AA7292" i="2"/>
  <c r="Z7292" i="2"/>
  <c r="Y7292" i="2"/>
  <c r="X7292" i="2"/>
  <c r="W7292" i="2"/>
  <c r="V7292" i="2"/>
  <c r="AB7291" i="2"/>
  <c r="AA7291" i="2"/>
  <c r="Z7291" i="2"/>
  <c r="Y7291" i="2"/>
  <c r="X7291" i="2"/>
  <c r="W7291" i="2"/>
  <c r="V7291" i="2"/>
  <c r="AB7290" i="2"/>
  <c r="AA7290" i="2"/>
  <c r="Z7290" i="2"/>
  <c r="Y7290" i="2"/>
  <c r="X7290" i="2"/>
  <c r="W7290" i="2"/>
  <c r="V7290" i="2"/>
  <c r="AB7289" i="2"/>
  <c r="AA7289" i="2"/>
  <c r="Z7289" i="2"/>
  <c r="Y7289" i="2"/>
  <c r="X7289" i="2"/>
  <c r="W7289" i="2"/>
  <c r="V7289" i="2"/>
  <c r="AB7288" i="2"/>
  <c r="AA7288" i="2"/>
  <c r="Z7288" i="2"/>
  <c r="Y7288" i="2"/>
  <c r="X7288" i="2"/>
  <c r="W7288" i="2"/>
  <c r="V7288" i="2"/>
  <c r="AB7287" i="2"/>
  <c r="AA7287" i="2"/>
  <c r="Z7287" i="2"/>
  <c r="Y7287" i="2"/>
  <c r="X7287" i="2"/>
  <c r="W7287" i="2"/>
  <c r="V7287" i="2"/>
  <c r="AB7286" i="2"/>
  <c r="AA7286" i="2"/>
  <c r="Z7286" i="2"/>
  <c r="Y7286" i="2"/>
  <c r="X7286" i="2"/>
  <c r="W7286" i="2"/>
  <c r="V7286" i="2"/>
  <c r="AB7285" i="2"/>
  <c r="AA7285" i="2"/>
  <c r="Z7285" i="2"/>
  <c r="Y7285" i="2"/>
  <c r="X7285" i="2"/>
  <c r="W7285" i="2"/>
  <c r="V7285" i="2"/>
  <c r="AB7284" i="2"/>
  <c r="AA7284" i="2"/>
  <c r="Z7284" i="2"/>
  <c r="Y7284" i="2"/>
  <c r="X7284" i="2"/>
  <c r="W7284" i="2"/>
  <c r="V7284" i="2"/>
  <c r="AB7283" i="2"/>
  <c r="AA7283" i="2"/>
  <c r="Z7283" i="2"/>
  <c r="Y7283" i="2"/>
  <c r="X7283" i="2"/>
  <c r="W7283" i="2"/>
  <c r="V7283" i="2"/>
  <c r="AB7282" i="2"/>
  <c r="AA7282" i="2"/>
  <c r="Z7282" i="2"/>
  <c r="Y7282" i="2"/>
  <c r="X7282" i="2"/>
  <c r="W7282" i="2"/>
  <c r="V7282" i="2"/>
  <c r="AB7281" i="2"/>
  <c r="AA7281" i="2"/>
  <c r="Z7281" i="2"/>
  <c r="Y7281" i="2"/>
  <c r="X7281" i="2"/>
  <c r="W7281" i="2"/>
  <c r="V7281" i="2"/>
  <c r="AB7280" i="2"/>
  <c r="AA7280" i="2"/>
  <c r="Z7280" i="2"/>
  <c r="Y7280" i="2"/>
  <c r="X7280" i="2"/>
  <c r="W7280" i="2"/>
  <c r="V7280" i="2"/>
  <c r="AB7279" i="2"/>
  <c r="AA7279" i="2"/>
  <c r="Z7279" i="2"/>
  <c r="Y7279" i="2"/>
  <c r="X7279" i="2"/>
  <c r="W7279" i="2"/>
  <c r="V7279" i="2"/>
  <c r="AB7278" i="2"/>
  <c r="AA7278" i="2"/>
  <c r="Z7278" i="2"/>
  <c r="Y7278" i="2"/>
  <c r="X7278" i="2"/>
  <c r="W7278" i="2"/>
  <c r="V7278" i="2"/>
  <c r="AB7277" i="2"/>
  <c r="AA7277" i="2"/>
  <c r="Z7277" i="2"/>
  <c r="Y7277" i="2"/>
  <c r="X7277" i="2"/>
  <c r="W7277" i="2"/>
  <c r="V7277" i="2"/>
  <c r="AB7276" i="2"/>
  <c r="AA7276" i="2"/>
  <c r="Z7276" i="2"/>
  <c r="Y7276" i="2"/>
  <c r="X7276" i="2"/>
  <c r="W7276" i="2"/>
  <c r="V7276" i="2"/>
  <c r="AB7275" i="2"/>
  <c r="AA7275" i="2"/>
  <c r="Z7275" i="2"/>
  <c r="Y7275" i="2"/>
  <c r="X7275" i="2"/>
  <c r="W7275" i="2"/>
  <c r="V7275" i="2"/>
  <c r="AB7274" i="2"/>
  <c r="AA7274" i="2"/>
  <c r="Z7274" i="2"/>
  <c r="Y7274" i="2"/>
  <c r="X7274" i="2"/>
  <c r="W7274" i="2"/>
  <c r="V7274" i="2"/>
  <c r="AB7273" i="2"/>
  <c r="AA7273" i="2"/>
  <c r="Z7273" i="2"/>
  <c r="Y7273" i="2"/>
  <c r="X7273" i="2"/>
  <c r="W7273" i="2"/>
  <c r="V7273" i="2"/>
  <c r="AB7272" i="2"/>
  <c r="AA7272" i="2"/>
  <c r="Z7272" i="2"/>
  <c r="Y7272" i="2"/>
  <c r="X7272" i="2"/>
  <c r="W7272" i="2"/>
  <c r="V7272" i="2"/>
  <c r="AB7271" i="2"/>
  <c r="AA7271" i="2"/>
  <c r="Z7271" i="2"/>
  <c r="Y7271" i="2"/>
  <c r="X7271" i="2"/>
  <c r="W7271" i="2"/>
  <c r="V7271" i="2"/>
  <c r="AB7270" i="2"/>
  <c r="AA7270" i="2"/>
  <c r="Z7270" i="2"/>
  <c r="Y7270" i="2"/>
  <c r="X7270" i="2"/>
  <c r="W7270" i="2"/>
  <c r="V7270" i="2"/>
  <c r="AB7269" i="2"/>
  <c r="AA7269" i="2"/>
  <c r="Z7269" i="2"/>
  <c r="Y7269" i="2"/>
  <c r="X7269" i="2"/>
  <c r="W7269" i="2"/>
  <c r="V7269" i="2"/>
  <c r="AB7268" i="2"/>
  <c r="AA7268" i="2"/>
  <c r="Z7268" i="2"/>
  <c r="Y7268" i="2"/>
  <c r="X7268" i="2"/>
  <c r="W7268" i="2"/>
  <c r="V7268" i="2"/>
  <c r="AB7267" i="2"/>
  <c r="AA7267" i="2"/>
  <c r="Z7267" i="2"/>
  <c r="Y7267" i="2"/>
  <c r="X7267" i="2"/>
  <c r="W7267" i="2"/>
  <c r="V7267" i="2"/>
  <c r="AB7266" i="2"/>
  <c r="AA7266" i="2"/>
  <c r="Z7266" i="2"/>
  <c r="Y7266" i="2"/>
  <c r="X7266" i="2"/>
  <c r="W7266" i="2"/>
  <c r="V7266" i="2"/>
  <c r="AB7265" i="2"/>
  <c r="AA7265" i="2"/>
  <c r="Z7265" i="2"/>
  <c r="Y7265" i="2"/>
  <c r="X7265" i="2"/>
  <c r="W7265" i="2"/>
  <c r="V7265" i="2"/>
  <c r="AB7264" i="2"/>
  <c r="AA7264" i="2"/>
  <c r="Z7264" i="2"/>
  <c r="Y7264" i="2"/>
  <c r="X7264" i="2"/>
  <c r="W7264" i="2"/>
  <c r="V7264" i="2"/>
  <c r="AB7263" i="2"/>
  <c r="AA7263" i="2"/>
  <c r="Z7263" i="2"/>
  <c r="Y7263" i="2"/>
  <c r="X7263" i="2"/>
  <c r="W7263" i="2"/>
  <c r="V7263" i="2"/>
  <c r="AB7262" i="2"/>
  <c r="AA7262" i="2"/>
  <c r="Z7262" i="2"/>
  <c r="Y7262" i="2"/>
  <c r="X7262" i="2"/>
  <c r="W7262" i="2"/>
  <c r="V7262" i="2"/>
  <c r="AB7261" i="2"/>
  <c r="AA7261" i="2"/>
  <c r="Z7261" i="2"/>
  <c r="Y7261" i="2"/>
  <c r="X7261" i="2"/>
  <c r="W7261" i="2"/>
  <c r="V7261" i="2"/>
  <c r="AB7260" i="2"/>
  <c r="AA7260" i="2"/>
  <c r="Z7260" i="2"/>
  <c r="Y7260" i="2"/>
  <c r="X7260" i="2"/>
  <c r="W7260" i="2"/>
  <c r="V7260" i="2"/>
  <c r="AB7259" i="2"/>
  <c r="AA7259" i="2"/>
  <c r="Z7259" i="2"/>
  <c r="Y7259" i="2"/>
  <c r="X7259" i="2"/>
  <c r="W7259" i="2"/>
  <c r="V7259" i="2"/>
  <c r="AB7258" i="2"/>
  <c r="AA7258" i="2"/>
  <c r="Z7258" i="2"/>
  <c r="Y7258" i="2"/>
  <c r="X7258" i="2"/>
  <c r="W7258" i="2"/>
  <c r="V7258" i="2"/>
  <c r="AB7257" i="2"/>
  <c r="AA7257" i="2"/>
  <c r="Z7257" i="2"/>
  <c r="Y7257" i="2"/>
  <c r="X7257" i="2"/>
  <c r="W7257" i="2"/>
  <c r="V7257" i="2"/>
  <c r="AB7256" i="2"/>
  <c r="AA7256" i="2"/>
  <c r="Z7256" i="2"/>
  <c r="Y7256" i="2"/>
  <c r="X7256" i="2"/>
  <c r="W7256" i="2"/>
  <c r="V7256" i="2"/>
  <c r="AB7255" i="2"/>
  <c r="AA7255" i="2"/>
  <c r="Z7255" i="2"/>
  <c r="Y7255" i="2"/>
  <c r="X7255" i="2"/>
  <c r="W7255" i="2"/>
  <c r="V7255" i="2"/>
  <c r="AB7254" i="2"/>
  <c r="AA7254" i="2"/>
  <c r="Z7254" i="2"/>
  <c r="Y7254" i="2"/>
  <c r="X7254" i="2"/>
  <c r="W7254" i="2"/>
  <c r="V7254" i="2"/>
  <c r="AB7253" i="2"/>
  <c r="AA7253" i="2"/>
  <c r="Z7253" i="2"/>
  <c r="Y7253" i="2"/>
  <c r="X7253" i="2"/>
  <c r="W7253" i="2"/>
  <c r="V7253" i="2"/>
  <c r="AB7252" i="2"/>
  <c r="AA7252" i="2"/>
  <c r="Z7252" i="2"/>
  <c r="Y7252" i="2"/>
  <c r="X7252" i="2"/>
  <c r="W7252" i="2"/>
  <c r="V7252" i="2"/>
  <c r="AB7251" i="2"/>
  <c r="AA7251" i="2"/>
  <c r="Z7251" i="2"/>
  <c r="Y7251" i="2"/>
  <c r="X7251" i="2"/>
  <c r="W7251" i="2"/>
  <c r="V7251" i="2"/>
  <c r="AB7250" i="2"/>
  <c r="AA7250" i="2"/>
  <c r="Z7250" i="2"/>
  <c r="Y7250" i="2"/>
  <c r="X7250" i="2"/>
  <c r="W7250" i="2"/>
  <c r="V7250" i="2"/>
  <c r="AB7249" i="2"/>
  <c r="AA7249" i="2"/>
  <c r="Z7249" i="2"/>
  <c r="Y7249" i="2"/>
  <c r="X7249" i="2"/>
  <c r="W7249" i="2"/>
  <c r="V7249" i="2"/>
  <c r="AB7248" i="2"/>
  <c r="AA7248" i="2"/>
  <c r="Z7248" i="2"/>
  <c r="Y7248" i="2"/>
  <c r="X7248" i="2"/>
  <c r="W7248" i="2"/>
  <c r="V7248" i="2"/>
  <c r="AB7247" i="2"/>
  <c r="AA7247" i="2"/>
  <c r="Z7247" i="2"/>
  <c r="Y7247" i="2"/>
  <c r="X7247" i="2"/>
  <c r="W7247" i="2"/>
  <c r="V7247" i="2"/>
  <c r="AB7246" i="2"/>
  <c r="AA7246" i="2"/>
  <c r="Z7246" i="2"/>
  <c r="Y7246" i="2"/>
  <c r="X7246" i="2"/>
  <c r="W7246" i="2"/>
  <c r="V7246" i="2"/>
  <c r="AB7245" i="2"/>
  <c r="AA7245" i="2"/>
  <c r="Z7245" i="2"/>
  <c r="Y7245" i="2"/>
  <c r="X7245" i="2"/>
  <c r="W7245" i="2"/>
  <c r="V7245" i="2"/>
  <c r="AB7244" i="2"/>
  <c r="AA7244" i="2"/>
  <c r="Z7244" i="2"/>
  <c r="Y7244" i="2"/>
  <c r="X7244" i="2"/>
  <c r="W7244" i="2"/>
  <c r="V7244" i="2"/>
  <c r="AB7243" i="2"/>
  <c r="AA7243" i="2"/>
  <c r="Z7243" i="2"/>
  <c r="Y7243" i="2"/>
  <c r="X7243" i="2"/>
  <c r="W7243" i="2"/>
  <c r="V7243" i="2"/>
  <c r="AB7242" i="2"/>
  <c r="AA7242" i="2"/>
  <c r="Z7242" i="2"/>
  <c r="Y7242" i="2"/>
  <c r="X7242" i="2"/>
  <c r="W7242" i="2"/>
  <c r="V7242" i="2"/>
  <c r="AB7241" i="2"/>
  <c r="AA7241" i="2"/>
  <c r="Z7241" i="2"/>
  <c r="Y7241" i="2"/>
  <c r="X7241" i="2"/>
  <c r="W7241" i="2"/>
  <c r="V7241" i="2"/>
  <c r="AB7240" i="2"/>
  <c r="AA7240" i="2"/>
  <c r="Z7240" i="2"/>
  <c r="Y7240" i="2"/>
  <c r="X7240" i="2"/>
  <c r="W7240" i="2"/>
  <c r="V7240" i="2"/>
  <c r="AB7239" i="2"/>
  <c r="AA7239" i="2"/>
  <c r="Z7239" i="2"/>
  <c r="Y7239" i="2"/>
  <c r="X7239" i="2"/>
  <c r="W7239" i="2"/>
  <c r="V7239" i="2"/>
  <c r="AB7238" i="2"/>
  <c r="AA7238" i="2"/>
  <c r="Z7238" i="2"/>
  <c r="Y7238" i="2"/>
  <c r="X7238" i="2"/>
  <c r="W7238" i="2"/>
  <c r="V7238" i="2"/>
  <c r="AB7237" i="2"/>
  <c r="AA7237" i="2"/>
  <c r="Z7237" i="2"/>
  <c r="Y7237" i="2"/>
  <c r="X7237" i="2"/>
  <c r="W7237" i="2"/>
  <c r="V7237" i="2"/>
  <c r="AB7236" i="2"/>
  <c r="AA7236" i="2"/>
  <c r="Z7236" i="2"/>
  <c r="Y7236" i="2"/>
  <c r="X7236" i="2"/>
  <c r="W7236" i="2"/>
  <c r="V7236" i="2"/>
  <c r="AB7235" i="2"/>
  <c r="AA7235" i="2"/>
  <c r="Z7235" i="2"/>
  <c r="Y7235" i="2"/>
  <c r="X7235" i="2"/>
  <c r="W7235" i="2"/>
  <c r="V7235" i="2"/>
  <c r="AB7234" i="2"/>
  <c r="AA7234" i="2"/>
  <c r="Z7234" i="2"/>
  <c r="Y7234" i="2"/>
  <c r="X7234" i="2"/>
  <c r="W7234" i="2"/>
  <c r="V7234" i="2"/>
  <c r="AB7233" i="2"/>
  <c r="AA7233" i="2"/>
  <c r="Z7233" i="2"/>
  <c r="Y7233" i="2"/>
  <c r="X7233" i="2"/>
  <c r="W7233" i="2"/>
  <c r="V7233" i="2"/>
  <c r="AB7232" i="2"/>
  <c r="AA7232" i="2"/>
  <c r="Z7232" i="2"/>
  <c r="Y7232" i="2"/>
  <c r="X7232" i="2"/>
  <c r="W7232" i="2"/>
  <c r="V7232" i="2"/>
  <c r="AB7231" i="2"/>
  <c r="AA7231" i="2"/>
  <c r="Z7231" i="2"/>
  <c r="Y7231" i="2"/>
  <c r="X7231" i="2"/>
  <c r="W7231" i="2"/>
  <c r="V7231" i="2"/>
  <c r="AB7230" i="2"/>
  <c r="AA7230" i="2"/>
  <c r="Z7230" i="2"/>
  <c r="Y7230" i="2"/>
  <c r="X7230" i="2"/>
  <c r="W7230" i="2"/>
  <c r="V7230" i="2"/>
  <c r="AB7229" i="2"/>
  <c r="AA7229" i="2"/>
  <c r="Z7229" i="2"/>
  <c r="Y7229" i="2"/>
  <c r="X7229" i="2"/>
  <c r="W7229" i="2"/>
  <c r="V7229" i="2"/>
  <c r="AB7228" i="2"/>
  <c r="AA7228" i="2"/>
  <c r="Z7228" i="2"/>
  <c r="Y7228" i="2"/>
  <c r="X7228" i="2"/>
  <c r="W7228" i="2"/>
  <c r="V7228" i="2"/>
  <c r="AB7227" i="2"/>
  <c r="AA7227" i="2"/>
  <c r="Z7227" i="2"/>
  <c r="Y7227" i="2"/>
  <c r="X7227" i="2"/>
  <c r="W7227" i="2"/>
  <c r="V7227" i="2"/>
  <c r="AB7226" i="2"/>
  <c r="AA7226" i="2"/>
  <c r="Z7226" i="2"/>
  <c r="Y7226" i="2"/>
  <c r="X7226" i="2"/>
  <c r="W7226" i="2"/>
  <c r="V7226" i="2"/>
  <c r="AB7225" i="2"/>
  <c r="AA7225" i="2"/>
  <c r="Z7225" i="2"/>
  <c r="Y7225" i="2"/>
  <c r="X7225" i="2"/>
  <c r="W7225" i="2"/>
  <c r="V7225" i="2"/>
  <c r="AB7224" i="2"/>
  <c r="AA7224" i="2"/>
  <c r="Z7224" i="2"/>
  <c r="Y7224" i="2"/>
  <c r="X7224" i="2"/>
  <c r="W7224" i="2"/>
  <c r="V7224" i="2"/>
  <c r="AB7223" i="2"/>
  <c r="AA7223" i="2"/>
  <c r="Z7223" i="2"/>
  <c r="Y7223" i="2"/>
  <c r="X7223" i="2"/>
  <c r="W7223" i="2"/>
  <c r="V7223" i="2"/>
  <c r="AB7222" i="2"/>
  <c r="AA7222" i="2"/>
  <c r="Z7222" i="2"/>
  <c r="Y7222" i="2"/>
  <c r="X7222" i="2"/>
  <c r="W7222" i="2"/>
  <c r="V7222" i="2"/>
  <c r="AB7221" i="2"/>
  <c r="AA7221" i="2"/>
  <c r="Z7221" i="2"/>
  <c r="Y7221" i="2"/>
  <c r="X7221" i="2"/>
  <c r="W7221" i="2"/>
  <c r="V7221" i="2"/>
  <c r="AB7220" i="2"/>
  <c r="AA7220" i="2"/>
  <c r="Z7220" i="2"/>
  <c r="Y7220" i="2"/>
  <c r="X7220" i="2"/>
  <c r="W7220" i="2"/>
  <c r="V7220" i="2"/>
  <c r="AB7219" i="2"/>
  <c r="AA7219" i="2"/>
  <c r="Z7219" i="2"/>
  <c r="Y7219" i="2"/>
  <c r="X7219" i="2"/>
  <c r="W7219" i="2"/>
  <c r="V7219" i="2"/>
  <c r="AB7218" i="2"/>
  <c r="AA7218" i="2"/>
  <c r="Z7218" i="2"/>
  <c r="Y7218" i="2"/>
  <c r="X7218" i="2"/>
  <c r="W7218" i="2"/>
  <c r="V7218" i="2"/>
  <c r="AB7217" i="2"/>
  <c r="AA7217" i="2"/>
  <c r="Z7217" i="2"/>
  <c r="Y7217" i="2"/>
  <c r="X7217" i="2"/>
  <c r="W7217" i="2"/>
  <c r="V7217" i="2"/>
  <c r="AB7216" i="2"/>
  <c r="AA7216" i="2"/>
  <c r="Z7216" i="2"/>
  <c r="Y7216" i="2"/>
  <c r="X7216" i="2"/>
  <c r="W7216" i="2"/>
  <c r="V7216" i="2"/>
  <c r="AB7215" i="2"/>
  <c r="AA7215" i="2"/>
  <c r="Z7215" i="2"/>
  <c r="Y7215" i="2"/>
  <c r="X7215" i="2"/>
  <c r="W7215" i="2"/>
  <c r="V7215" i="2"/>
  <c r="AB7214" i="2"/>
  <c r="AA7214" i="2"/>
  <c r="Z7214" i="2"/>
  <c r="Y7214" i="2"/>
  <c r="X7214" i="2"/>
  <c r="W7214" i="2"/>
  <c r="V7214" i="2"/>
  <c r="AB7213" i="2"/>
  <c r="AA7213" i="2"/>
  <c r="Z7213" i="2"/>
  <c r="Y7213" i="2"/>
  <c r="X7213" i="2"/>
  <c r="W7213" i="2"/>
  <c r="V7213" i="2"/>
  <c r="AB7212" i="2"/>
  <c r="AA7212" i="2"/>
  <c r="Z7212" i="2"/>
  <c r="Y7212" i="2"/>
  <c r="X7212" i="2"/>
  <c r="W7212" i="2"/>
  <c r="V7212" i="2"/>
  <c r="AB7211" i="2"/>
  <c r="AA7211" i="2"/>
  <c r="Z7211" i="2"/>
  <c r="Y7211" i="2"/>
  <c r="X7211" i="2"/>
  <c r="W7211" i="2"/>
  <c r="V7211" i="2"/>
  <c r="AB7210" i="2"/>
  <c r="AA7210" i="2"/>
  <c r="Z7210" i="2"/>
  <c r="Y7210" i="2"/>
  <c r="X7210" i="2"/>
  <c r="W7210" i="2"/>
  <c r="V7210" i="2"/>
  <c r="AB7209" i="2"/>
  <c r="AA7209" i="2"/>
  <c r="Z7209" i="2"/>
  <c r="Y7209" i="2"/>
  <c r="X7209" i="2"/>
  <c r="W7209" i="2"/>
  <c r="V7209" i="2"/>
  <c r="AB7208" i="2"/>
  <c r="AA7208" i="2"/>
  <c r="Z7208" i="2"/>
  <c r="Y7208" i="2"/>
  <c r="X7208" i="2"/>
  <c r="W7208" i="2"/>
  <c r="V7208" i="2"/>
  <c r="AB7207" i="2"/>
  <c r="AA7207" i="2"/>
  <c r="Z7207" i="2"/>
  <c r="Y7207" i="2"/>
  <c r="X7207" i="2"/>
  <c r="W7207" i="2"/>
  <c r="V7207" i="2"/>
  <c r="AB7206" i="2"/>
  <c r="AA7206" i="2"/>
  <c r="Z7206" i="2"/>
  <c r="Y7206" i="2"/>
  <c r="X7206" i="2"/>
  <c r="W7206" i="2"/>
  <c r="V7206" i="2"/>
  <c r="AB7205" i="2"/>
  <c r="AA7205" i="2"/>
  <c r="Z7205" i="2"/>
  <c r="Y7205" i="2"/>
  <c r="X7205" i="2"/>
  <c r="W7205" i="2"/>
  <c r="V7205" i="2"/>
  <c r="AB7204" i="2"/>
  <c r="AA7204" i="2"/>
  <c r="Z7204" i="2"/>
  <c r="Y7204" i="2"/>
  <c r="X7204" i="2"/>
  <c r="W7204" i="2"/>
  <c r="V7204" i="2"/>
  <c r="AB7203" i="2"/>
  <c r="AA7203" i="2"/>
  <c r="Z7203" i="2"/>
  <c r="Y7203" i="2"/>
  <c r="X7203" i="2"/>
  <c r="W7203" i="2"/>
  <c r="V7203" i="2"/>
  <c r="AB7202" i="2"/>
  <c r="AA7202" i="2"/>
  <c r="Z7202" i="2"/>
  <c r="Y7202" i="2"/>
  <c r="X7202" i="2"/>
  <c r="W7202" i="2"/>
  <c r="V7202" i="2"/>
  <c r="AB7201" i="2"/>
  <c r="AA7201" i="2"/>
  <c r="Z7201" i="2"/>
  <c r="Y7201" i="2"/>
  <c r="X7201" i="2"/>
  <c r="W7201" i="2"/>
  <c r="V7201" i="2"/>
  <c r="AB7200" i="2"/>
  <c r="AA7200" i="2"/>
  <c r="Z7200" i="2"/>
  <c r="Y7200" i="2"/>
  <c r="X7200" i="2"/>
  <c r="W7200" i="2"/>
  <c r="V7200" i="2"/>
  <c r="AB7199" i="2"/>
  <c r="AA7199" i="2"/>
  <c r="Z7199" i="2"/>
  <c r="Y7199" i="2"/>
  <c r="X7199" i="2"/>
  <c r="W7199" i="2"/>
  <c r="V7199" i="2"/>
  <c r="AB7198" i="2"/>
  <c r="AA7198" i="2"/>
  <c r="Z7198" i="2"/>
  <c r="Y7198" i="2"/>
  <c r="X7198" i="2"/>
  <c r="W7198" i="2"/>
  <c r="V7198" i="2"/>
  <c r="AB7197" i="2"/>
  <c r="AA7197" i="2"/>
  <c r="Z7197" i="2"/>
  <c r="Y7197" i="2"/>
  <c r="X7197" i="2"/>
  <c r="W7197" i="2"/>
  <c r="V7197" i="2"/>
  <c r="AB7196" i="2"/>
  <c r="AA7196" i="2"/>
  <c r="Z7196" i="2"/>
  <c r="Y7196" i="2"/>
  <c r="X7196" i="2"/>
  <c r="W7196" i="2"/>
  <c r="V7196" i="2"/>
  <c r="AB7195" i="2"/>
  <c r="AA7195" i="2"/>
  <c r="Z7195" i="2"/>
  <c r="Y7195" i="2"/>
  <c r="X7195" i="2"/>
  <c r="W7195" i="2"/>
  <c r="V7195" i="2"/>
  <c r="AB7194" i="2"/>
  <c r="AA7194" i="2"/>
  <c r="Z7194" i="2"/>
  <c r="Y7194" i="2"/>
  <c r="X7194" i="2"/>
  <c r="W7194" i="2"/>
  <c r="V7194" i="2"/>
  <c r="AB7193" i="2"/>
  <c r="AA7193" i="2"/>
  <c r="Z7193" i="2"/>
  <c r="Y7193" i="2"/>
  <c r="X7193" i="2"/>
  <c r="W7193" i="2"/>
  <c r="V7193" i="2"/>
  <c r="AB7192" i="2"/>
  <c r="AA7192" i="2"/>
  <c r="Z7192" i="2"/>
  <c r="Y7192" i="2"/>
  <c r="X7192" i="2"/>
  <c r="W7192" i="2"/>
  <c r="V7192" i="2"/>
  <c r="AB7191" i="2"/>
  <c r="AA7191" i="2"/>
  <c r="Z7191" i="2"/>
  <c r="Y7191" i="2"/>
  <c r="X7191" i="2"/>
  <c r="W7191" i="2"/>
  <c r="V7191" i="2"/>
  <c r="AB7190" i="2"/>
  <c r="AA7190" i="2"/>
  <c r="Z7190" i="2"/>
  <c r="Y7190" i="2"/>
  <c r="X7190" i="2"/>
  <c r="W7190" i="2"/>
  <c r="V7190" i="2"/>
  <c r="AB7189" i="2"/>
  <c r="AA7189" i="2"/>
  <c r="Z7189" i="2"/>
  <c r="Y7189" i="2"/>
  <c r="X7189" i="2"/>
  <c r="W7189" i="2"/>
  <c r="V7189" i="2"/>
  <c r="AB7188" i="2"/>
  <c r="AA7188" i="2"/>
  <c r="Z7188" i="2"/>
  <c r="Y7188" i="2"/>
  <c r="X7188" i="2"/>
  <c r="W7188" i="2"/>
  <c r="V7188" i="2"/>
  <c r="AB7187" i="2"/>
  <c r="AA7187" i="2"/>
  <c r="Z7187" i="2"/>
  <c r="Y7187" i="2"/>
  <c r="X7187" i="2"/>
  <c r="W7187" i="2"/>
  <c r="V7187" i="2"/>
  <c r="AB7186" i="2"/>
  <c r="AA7186" i="2"/>
  <c r="Z7186" i="2"/>
  <c r="Y7186" i="2"/>
  <c r="X7186" i="2"/>
  <c r="W7186" i="2"/>
  <c r="V7186" i="2"/>
  <c r="AB7185" i="2"/>
  <c r="AA7185" i="2"/>
  <c r="Z7185" i="2"/>
  <c r="Y7185" i="2"/>
  <c r="X7185" i="2"/>
  <c r="W7185" i="2"/>
  <c r="V7185" i="2"/>
  <c r="AB7184" i="2"/>
  <c r="AA7184" i="2"/>
  <c r="Z7184" i="2"/>
  <c r="Y7184" i="2"/>
  <c r="X7184" i="2"/>
  <c r="W7184" i="2"/>
  <c r="V7184" i="2"/>
  <c r="AB7183" i="2"/>
  <c r="AA7183" i="2"/>
  <c r="Z7183" i="2"/>
  <c r="Y7183" i="2"/>
  <c r="X7183" i="2"/>
  <c r="W7183" i="2"/>
  <c r="V7183" i="2"/>
  <c r="AB7182" i="2"/>
  <c r="AA7182" i="2"/>
  <c r="Z7182" i="2"/>
  <c r="Y7182" i="2"/>
  <c r="X7182" i="2"/>
  <c r="W7182" i="2"/>
  <c r="V7182" i="2"/>
  <c r="AB7181" i="2"/>
  <c r="AA7181" i="2"/>
  <c r="Z7181" i="2"/>
  <c r="Y7181" i="2"/>
  <c r="X7181" i="2"/>
  <c r="W7181" i="2"/>
  <c r="V7181" i="2"/>
  <c r="AB7180" i="2"/>
  <c r="AA7180" i="2"/>
  <c r="Z7180" i="2"/>
  <c r="Y7180" i="2"/>
  <c r="X7180" i="2"/>
  <c r="W7180" i="2"/>
  <c r="V7180" i="2"/>
  <c r="AB7179" i="2"/>
  <c r="AA7179" i="2"/>
  <c r="Z7179" i="2"/>
  <c r="Y7179" i="2"/>
  <c r="X7179" i="2"/>
  <c r="W7179" i="2"/>
  <c r="V7179" i="2"/>
  <c r="AB7178" i="2"/>
  <c r="AA7178" i="2"/>
  <c r="Z7178" i="2"/>
  <c r="Y7178" i="2"/>
  <c r="X7178" i="2"/>
  <c r="W7178" i="2"/>
  <c r="V7178" i="2"/>
  <c r="AB7177" i="2"/>
  <c r="AA7177" i="2"/>
  <c r="Z7177" i="2"/>
  <c r="Y7177" i="2"/>
  <c r="X7177" i="2"/>
  <c r="W7177" i="2"/>
  <c r="V7177" i="2"/>
  <c r="AB7176" i="2"/>
  <c r="AA7176" i="2"/>
  <c r="Z7176" i="2"/>
  <c r="Y7176" i="2"/>
  <c r="X7176" i="2"/>
  <c r="W7176" i="2"/>
  <c r="V7176" i="2"/>
  <c r="AB7175" i="2"/>
  <c r="AA7175" i="2"/>
  <c r="Z7175" i="2"/>
  <c r="Y7175" i="2"/>
  <c r="X7175" i="2"/>
  <c r="W7175" i="2"/>
  <c r="V7175" i="2"/>
  <c r="AB7174" i="2"/>
  <c r="AA7174" i="2"/>
  <c r="Z7174" i="2"/>
  <c r="Y7174" i="2"/>
  <c r="X7174" i="2"/>
  <c r="W7174" i="2"/>
  <c r="V7174" i="2"/>
  <c r="AB7173" i="2"/>
  <c r="AA7173" i="2"/>
  <c r="Z7173" i="2"/>
  <c r="Y7173" i="2"/>
  <c r="X7173" i="2"/>
  <c r="W7173" i="2"/>
  <c r="V7173" i="2"/>
  <c r="AB7172" i="2"/>
  <c r="AA7172" i="2"/>
  <c r="Z7172" i="2"/>
  <c r="Y7172" i="2"/>
  <c r="X7172" i="2"/>
  <c r="W7172" i="2"/>
  <c r="V7172" i="2"/>
  <c r="AB7171" i="2"/>
  <c r="AA7171" i="2"/>
  <c r="Z7171" i="2"/>
  <c r="Y7171" i="2"/>
  <c r="X7171" i="2"/>
  <c r="W7171" i="2"/>
  <c r="V7171" i="2"/>
  <c r="AB7170" i="2"/>
  <c r="AA7170" i="2"/>
  <c r="Z7170" i="2"/>
  <c r="Y7170" i="2"/>
  <c r="X7170" i="2"/>
  <c r="W7170" i="2"/>
  <c r="V7170" i="2"/>
  <c r="AB7169" i="2"/>
  <c r="AA7169" i="2"/>
  <c r="Z7169" i="2"/>
  <c r="Y7169" i="2"/>
  <c r="X7169" i="2"/>
  <c r="W7169" i="2"/>
  <c r="V7169" i="2"/>
  <c r="AB7168" i="2"/>
  <c r="AA7168" i="2"/>
  <c r="Z7168" i="2"/>
  <c r="Y7168" i="2"/>
  <c r="X7168" i="2"/>
  <c r="W7168" i="2"/>
  <c r="V7168" i="2"/>
  <c r="AB7167" i="2"/>
  <c r="AA7167" i="2"/>
  <c r="Z7167" i="2"/>
  <c r="Y7167" i="2"/>
  <c r="X7167" i="2"/>
  <c r="W7167" i="2"/>
  <c r="V7167" i="2"/>
  <c r="AB7166" i="2"/>
  <c r="AA7166" i="2"/>
  <c r="Z7166" i="2"/>
  <c r="Y7166" i="2"/>
  <c r="X7166" i="2"/>
  <c r="W7166" i="2"/>
  <c r="V7166" i="2"/>
  <c r="AB7165" i="2"/>
  <c r="AA7165" i="2"/>
  <c r="Z7165" i="2"/>
  <c r="Y7165" i="2"/>
  <c r="X7165" i="2"/>
  <c r="W7165" i="2"/>
  <c r="V7165" i="2"/>
  <c r="AB7164" i="2"/>
  <c r="AA7164" i="2"/>
  <c r="Z7164" i="2"/>
  <c r="Y7164" i="2"/>
  <c r="X7164" i="2"/>
  <c r="W7164" i="2"/>
  <c r="V7164" i="2"/>
  <c r="AB7163" i="2"/>
  <c r="AA7163" i="2"/>
  <c r="Z7163" i="2"/>
  <c r="Y7163" i="2"/>
  <c r="X7163" i="2"/>
  <c r="W7163" i="2"/>
  <c r="V7163" i="2"/>
  <c r="AB7162" i="2"/>
  <c r="AA7162" i="2"/>
  <c r="Z7162" i="2"/>
  <c r="Y7162" i="2"/>
  <c r="X7162" i="2"/>
  <c r="W7162" i="2"/>
  <c r="V7162" i="2"/>
  <c r="AB7161" i="2"/>
  <c r="AA7161" i="2"/>
  <c r="Z7161" i="2"/>
  <c r="Y7161" i="2"/>
  <c r="X7161" i="2"/>
  <c r="W7161" i="2"/>
  <c r="V7161" i="2"/>
  <c r="AB7160" i="2"/>
  <c r="AA7160" i="2"/>
  <c r="Z7160" i="2"/>
  <c r="Y7160" i="2"/>
  <c r="X7160" i="2"/>
  <c r="W7160" i="2"/>
  <c r="V7160" i="2"/>
  <c r="AB7159" i="2"/>
  <c r="AA7159" i="2"/>
  <c r="Z7159" i="2"/>
  <c r="Y7159" i="2"/>
  <c r="X7159" i="2"/>
  <c r="W7159" i="2"/>
  <c r="V7159" i="2"/>
  <c r="AB7158" i="2"/>
  <c r="AA7158" i="2"/>
  <c r="Z7158" i="2"/>
  <c r="Y7158" i="2"/>
  <c r="X7158" i="2"/>
  <c r="W7158" i="2"/>
  <c r="V7158" i="2"/>
  <c r="AB7157" i="2"/>
  <c r="AA7157" i="2"/>
  <c r="Z7157" i="2"/>
  <c r="Y7157" i="2"/>
  <c r="X7157" i="2"/>
  <c r="W7157" i="2"/>
  <c r="V7157" i="2"/>
  <c r="AB7156" i="2"/>
  <c r="AA7156" i="2"/>
  <c r="Z7156" i="2"/>
  <c r="Y7156" i="2"/>
  <c r="X7156" i="2"/>
  <c r="W7156" i="2"/>
  <c r="V7156" i="2"/>
  <c r="AB7155" i="2"/>
  <c r="AA7155" i="2"/>
  <c r="Z7155" i="2"/>
  <c r="Y7155" i="2"/>
  <c r="X7155" i="2"/>
  <c r="W7155" i="2"/>
  <c r="V7155" i="2"/>
  <c r="AB7154" i="2"/>
  <c r="AA7154" i="2"/>
  <c r="Z7154" i="2"/>
  <c r="Y7154" i="2"/>
  <c r="X7154" i="2"/>
  <c r="W7154" i="2"/>
  <c r="V7154" i="2"/>
  <c r="AB7153" i="2"/>
  <c r="AA7153" i="2"/>
  <c r="Z7153" i="2"/>
  <c r="Y7153" i="2"/>
  <c r="X7153" i="2"/>
  <c r="W7153" i="2"/>
  <c r="V7153" i="2"/>
  <c r="AB7152" i="2"/>
  <c r="AA7152" i="2"/>
  <c r="Z7152" i="2"/>
  <c r="Y7152" i="2"/>
  <c r="X7152" i="2"/>
  <c r="W7152" i="2"/>
  <c r="V7152" i="2"/>
  <c r="AB7151" i="2"/>
  <c r="AA7151" i="2"/>
  <c r="Z7151" i="2"/>
  <c r="Y7151" i="2"/>
  <c r="X7151" i="2"/>
  <c r="W7151" i="2"/>
  <c r="V7151" i="2"/>
  <c r="AB7150" i="2"/>
  <c r="AA7150" i="2"/>
  <c r="Z7150" i="2"/>
  <c r="Y7150" i="2"/>
  <c r="X7150" i="2"/>
  <c r="W7150" i="2"/>
  <c r="V7150" i="2"/>
  <c r="AB7149" i="2"/>
  <c r="AA7149" i="2"/>
  <c r="Z7149" i="2"/>
  <c r="Y7149" i="2"/>
  <c r="X7149" i="2"/>
  <c r="W7149" i="2"/>
  <c r="V7149" i="2"/>
  <c r="AB7148" i="2"/>
  <c r="AA7148" i="2"/>
  <c r="Z7148" i="2"/>
  <c r="Y7148" i="2"/>
  <c r="X7148" i="2"/>
  <c r="W7148" i="2"/>
  <c r="V7148" i="2"/>
  <c r="AB7147" i="2"/>
  <c r="AA7147" i="2"/>
  <c r="Z7147" i="2"/>
  <c r="Y7147" i="2"/>
  <c r="X7147" i="2"/>
  <c r="W7147" i="2"/>
  <c r="V7147" i="2"/>
  <c r="AB7146" i="2"/>
  <c r="AA7146" i="2"/>
  <c r="Z7146" i="2"/>
  <c r="Y7146" i="2"/>
  <c r="X7146" i="2"/>
  <c r="W7146" i="2"/>
  <c r="V7146" i="2"/>
  <c r="AB7145" i="2"/>
  <c r="AA7145" i="2"/>
  <c r="Z7145" i="2"/>
  <c r="Y7145" i="2"/>
  <c r="X7145" i="2"/>
  <c r="W7145" i="2"/>
  <c r="V7145" i="2"/>
  <c r="AB7144" i="2"/>
  <c r="AA7144" i="2"/>
  <c r="Z7144" i="2"/>
  <c r="Y7144" i="2"/>
  <c r="X7144" i="2"/>
  <c r="W7144" i="2"/>
  <c r="V7144" i="2"/>
  <c r="AB7143" i="2"/>
  <c r="AA7143" i="2"/>
  <c r="Z7143" i="2"/>
  <c r="Y7143" i="2"/>
  <c r="X7143" i="2"/>
  <c r="W7143" i="2"/>
  <c r="V7143" i="2"/>
  <c r="AB7142" i="2"/>
  <c r="AA7142" i="2"/>
  <c r="Z7142" i="2"/>
  <c r="Y7142" i="2"/>
  <c r="X7142" i="2"/>
  <c r="W7142" i="2"/>
  <c r="V7142" i="2"/>
  <c r="AB7141" i="2"/>
  <c r="AA7141" i="2"/>
  <c r="Z7141" i="2"/>
  <c r="Y7141" i="2"/>
  <c r="X7141" i="2"/>
  <c r="W7141" i="2"/>
  <c r="V7141" i="2"/>
  <c r="AB7140" i="2"/>
  <c r="AA7140" i="2"/>
  <c r="Z7140" i="2"/>
  <c r="Y7140" i="2"/>
  <c r="X7140" i="2"/>
  <c r="W7140" i="2"/>
  <c r="V7140" i="2"/>
  <c r="AB7139" i="2"/>
  <c r="AA7139" i="2"/>
  <c r="Z7139" i="2"/>
  <c r="Y7139" i="2"/>
  <c r="X7139" i="2"/>
  <c r="W7139" i="2"/>
  <c r="V7139" i="2"/>
  <c r="AB7138" i="2"/>
  <c r="AA7138" i="2"/>
  <c r="Z7138" i="2"/>
  <c r="Y7138" i="2"/>
  <c r="X7138" i="2"/>
  <c r="W7138" i="2"/>
  <c r="V7138" i="2"/>
  <c r="AB7137" i="2"/>
  <c r="AA7137" i="2"/>
  <c r="Z7137" i="2"/>
  <c r="Y7137" i="2"/>
  <c r="X7137" i="2"/>
  <c r="W7137" i="2"/>
  <c r="V7137" i="2"/>
  <c r="AB7136" i="2"/>
  <c r="AA7136" i="2"/>
  <c r="Z7136" i="2"/>
  <c r="Y7136" i="2"/>
  <c r="X7136" i="2"/>
  <c r="W7136" i="2"/>
  <c r="V7136" i="2"/>
  <c r="AB7135" i="2"/>
  <c r="AA7135" i="2"/>
  <c r="Z7135" i="2"/>
  <c r="Y7135" i="2"/>
  <c r="X7135" i="2"/>
  <c r="W7135" i="2"/>
  <c r="V7135" i="2"/>
  <c r="AB7134" i="2"/>
  <c r="AA7134" i="2"/>
  <c r="Z7134" i="2"/>
  <c r="Y7134" i="2"/>
  <c r="X7134" i="2"/>
  <c r="W7134" i="2"/>
  <c r="V7134" i="2"/>
  <c r="AB7133" i="2"/>
  <c r="AA7133" i="2"/>
  <c r="Z7133" i="2"/>
  <c r="Y7133" i="2"/>
  <c r="X7133" i="2"/>
  <c r="W7133" i="2"/>
  <c r="V7133" i="2"/>
  <c r="AB7132" i="2"/>
  <c r="AA7132" i="2"/>
  <c r="Z7132" i="2"/>
  <c r="Y7132" i="2"/>
  <c r="X7132" i="2"/>
  <c r="W7132" i="2"/>
  <c r="V7132" i="2"/>
  <c r="AB7131" i="2"/>
  <c r="AA7131" i="2"/>
  <c r="Z7131" i="2"/>
  <c r="Y7131" i="2"/>
  <c r="X7131" i="2"/>
  <c r="W7131" i="2"/>
  <c r="V7131" i="2"/>
  <c r="AB7130" i="2"/>
  <c r="AA7130" i="2"/>
  <c r="Z7130" i="2"/>
  <c r="Y7130" i="2"/>
  <c r="X7130" i="2"/>
  <c r="W7130" i="2"/>
  <c r="V7130" i="2"/>
  <c r="AB7129" i="2"/>
  <c r="AA7129" i="2"/>
  <c r="Z7129" i="2"/>
  <c r="Y7129" i="2"/>
  <c r="X7129" i="2"/>
  <c r="W7129" i="2"/>
  <c r="V7129" i="2"/>
  <c r="AB7128" i="2"/>
  <c r="AA7128" i="2"/>
  <c r="Z7128" i="2"/>
  <c r="Y7128" i="2"/>
  <c r="X7128" i="2"/>
  <c r="W7128" i="2"/>
  <c r="V7128" i="2"/>
  <c r="AB7127" i="2"/>
  <c r="AA7127" i="2"/>
  <c r="Z7127" i="2"/>
  <c r="Y7127" i="2"/>
  <c r="X7127" i="2"/>
  <c r="W7127" i="2"/>
  <c r="V7127" i="2"/>
  <c r="AB7126" i="2"/>
  <c r="AA7126" i="2"/>
  <c r="Z7126" i="2"/>
  <c r="Y7126" i="2"/>
  <c r="X7126" i="2"/>
  <c r="W7126" i="2"/>
  <c r="V7126" i="2"/>
  <c r="AB7125" i="2"/>
  <c r="AA7125" i="2"/>
  <c r="Z7125" i="2"/>
  <c r="Y7125" i="2"/>
  <c r="X7125" i="2"/>
  <c r="W7125" i="2"/>
  <c r="V7125" i="2"/>
  <c r="AB7124" i="2"/>
  <c r="AA7124" i="2"/>
  <c r="Z7124" i="2"/>
  <c r="Y7124" i="2"/>
  <c r="X7124" i="2"/>
  <c r="W7124" i="2"/>
  <c r="V7124" i="2"/>
  <c r="AB7123" i="2"/>
  <c r="AA7123" i="2"/>
  <c r="Z7123" i="2"/>
  <c r="Y7123" i="2"/>
  <c r="X7123" i="2"/>
  <c r="W7123" i="2"/>
  <c r="V7123" i="2"/>
  <c r="AB7122" i="2"/>
  <c r="AA7122" i="2"/>
  <c r="Z7122" i="2"/>
  <c r="Y7122" i="2"/>
  <c r="X7122" i="2"/>
  <c r="W7122" i="2"/>
  <c r="V7122" i="2"/>
  <c r="AB7121" i="2"/>
  <c r="AA7121" i="2"/>
  <c r="Z7121" i="2"/>
  <c r="Y7121" i="2"/>
  <c r="X7121" i="2"/>
  <c r="W7121" i="2"/>
  <c r="V7121" i="2"/>
  <c r="AB7120" i="2"/>
  <c r="AA7120" i="2"/>
  <c r="Z7120" i="2"/>
  <c r="Y7120" i="2"/>
  <c r="X7120" i="2"/>
  <c r="W7120" i="2"/>
  <c r="V7120" i="2"/>
  <c r="AB7119" i="2"/>
  <c r="AA7119" i="2"/>
  <c r="Z7119" i="2"/>
  <c r="Y7119" i="2"/>
  <c r="X7119" i="2"/>
  <c r="W7119" i="2"/>
  <c r="V7119" i="2"/>
  <c r="AB7118" i="2"/>
  <c r="AA7118" i="2"/>
  <c r="Z7118" i="2"/>
  <c r="Y7118" i="2"/>
  <c r="X7118" i="2"/>
  <c r="W7118" i="2"/>
  <c r="V7118" i="2"/>
  <c r="AB7117" i="2"/>
  <c r="AA7117" i="2"/>
  <c r="Z7117" i="2"/>
  <c r="Y7117" i="2"/>
  <c r="X7117" i="2"/>
  <c r="W7117" i="2"/>
  <c r="V7117" i="2"/>
  <c r="AB7116" i="2"/>
  <c r="AA7116" i="2"/>
  <c r="Z7116" i="2"/>
  <c r="Y7116" i="2"/>
  <c r="X7116" i="2"/>
  <c r="W7116" i="2"/>
  <c r="V7116" i="2"/>
  <c r="AB7115" i="2"/>
  <c r="AA7115" i="2"/>
  <c r="Z7115" i="2"/>
  <c r="Y7115" i="2"/>
  <c r="X7115" i="2"/>
  <c r="W7115" i="2"/>
  <c r="V7115" i="2"/>
  <c r="AB7114" i="2"/>
  <c r="AA7114" i="2"/>
  <c r="Z7114" i="2"/>
  <c r="Y7114" i="2"/>
  <c r="X7114" i="2"/>
  <c r="W7114" i="2"/>
  <c r="V7114" i="2"/>
  <c r="AB7113" i="2"/>
  <c r="AA7113" i="2"/>
  <c r="Z7113" i="2"/>
  <c r="Y7113" i="2"/>
  <c r="X7113" i="2"/>
  <c r="W7113" i="2"/>
  <c r="V7113" i="2"/>
  <c r="AB7112" i="2"/>
  <c r="AA7112" i="2"/>
  <c r="Z7112" i="2"/>
  <c r="Y7112" i="2"/>
  <c r="X7112" i="2"/>
  <c r="W7112" i="2"/>
  <c r="V7112" i="2"/>
  <c r="AB7111" i="2"/>
  <c r="AA7111" i="2"/>
  <c r="Z7111" i="2"/>
  <c r="Y7111" i="2"/>
  <c r="X7111" i="2"/>
  <c r="W7111" i="2"/>
  <c r="V7111" i="2"/>
  <c r="AB7110" i="2"/>
  <c r="AA7110" i="2"/>
  <c r="Z7110" i="2"/>
  <c r="Y7110" i="2"/>
  <c r="X7110" i="2"/>
  <c r="W7110" i="2"/>
  <c r="V7110" i="2"/>
  <c r="AB7109" i="2"/>
  <c r="AA7109" i="2"/>
  <c r="Z7109" i="2"/>
  <c r="Y7109" i="2"/>
  <c r="X7109" i="2"/>
  <c r="W7109" i="2"/>
  <c r="V7109" i="2"/>
  <c r="AB7108" i="2"/>
  <c r="AA7108" i="2"/>
  <c r="Z7108" i="2"/>
  <c r="Y7108" i="2"/>
  <c r="X7108" i="2"/>
  <c r="W7108" i="2"/>
  <c r="V7108" i="2"/>
  <c r="AB7107" i="2"/>
  <c r="AA7107" i="2"/>
  <c r="Z7107" i="2"/>
  <c r="Y7107" i="2"/>
  <c r="X7107" i="2"/>
  <c r="W7107" i="2"/>
  <c r="V7107" i="2"/>
  <c r="AB7106" i="2"/>
  <c r="AA7106" i="2"/>
  <c r="Z7106" i="2"/>
  <c r="Y7106" i="2"/>
  <c r="X7106" i="2"/>
  <c r="W7106" i="2"/>
  <c r="V7106" i="2"/>
  <c r="AB7105" i="2"/>
  <c r="AA7105" i="2"/>
  <c r="Z7105" i="2"/>
  <c r="Y7105" i="2"/>
  <c r="X7105" i="2"/>
  <c r="W7105" i="2"/>
  <c r="V7105" i="2"/>
  <c r="AB7104" i="2"/>
  <c r="AA7104" i="2"/>
  <c r="Z7104" i="2"/>
  <c r="Y7104" i="2"/>
  <c r="X7104" i="2"/>
  <c r="W7104" i="2"/>
  <c r="V7104" i="2"/>
  <c r="AB7103" i="2"/>
  <c r="AA7103" i="2"/>
  <c r="Z7103" i="2"/>
  <c r="Y7103" i="2"/>
  <c r="X7103" i="2"/>
  <c r="W7103" i="2"/>
  <c r="V7103" i="2"/>
  <c r="AB7102" i="2"/>
  <c r="AA7102" i="2"/>
  <c r="Z7102" i="2"/>
  <c r="Y7102" i="2"/>
  <c r="X7102" i="2"/>
  <c r="W7102" i="2"/>
  <c r="V7102" i="2"/>
  <c r="AB7101" i="2"/>
  <c r="AA7101" i="2"/>
  <c r="Z7101" i="2"/>
  <c r="Y7101" i="2"/>
  <c r="X7101" i="2"/>
  <c r="W7101" i="2"/>
  <c r="V7101" i="2"/>
  <c r="AB7100" i="2"/>
  <c r="AA7100" i="2"/>
  <c r="Z7100" i="2"/>
  <c r="Y7100" i="2"/>
  <c r="X7100" i="2"/>
  <c r="W7100" i="2"/>
  <c r="V7100" i="2"/>
  <c r="AB7099" i="2"/>
  <c r="AA7099" i="2"/>
  <c r="Z7099" i="2"/>
  <c r="Y7099" i="2"/>
  <c r="X7099" i="2"/>
  <c r="W7099" i="2"/>
  <c r="V7099" i="2"/>
  <c r="AB7098" i="2"/>
  <c r="AA7098" i="2"/>
  <c r="Z7098" i="2"/>
  <c r="Y7098" i="2"/>
  <c r="X7098" i="2"/>
  <c r="W7098" i="2"/>
  <c r="V7098" i="2"/>
  <c r="AB7097" i="2"/>
  <c r="AA7097" i="2"/>
  <c r="Z7097" i="2"/>
  <c r="Y7097" i="2"/>
  <c r="X7097" i="2"/>
  <c r="W7097" i="2"/>
  <c r="V7097" i="2"/>
  <c r="AB7096" i="2"/>
  <c r="AA7096" i="2"/>
  <c r="Z7096" i="2"/>
  <c r="Y7096" i="2"/>
  <c r="X7096" i="2"/>
  <c r="W7096" i="2"/>
  <c r="V7096" i="2"/>
  <c r="AB7095" i="2"/>
  <c r="AA7095" i="2"/>
  <c r="Z7095" i="2"/>
  <c r="Y7095" i="2"/>
  <c r="X7095" i="2"/>
  <c r="W7095" i="2"/>
  <c r="V7095" i="2"/>
  <c r="AB7094" i="2"/>
  <c r="AA7094" i="2"/>
  <c r="Z7094" i="2"/>
  <c r="Y7094" i="2"/>
  <c r="X7094" i="2"/>
  <c r="W7094" i="2"/>
  <c r="V7094" i="2"/>
  <c r="AB7093" i="2"/>
  <c r="AA7093" i="2"/>
  <c r="Z7093" i="2"/>
  <c r="Y7093" i="2"/>
  <c r="X7093" i="2"/>
  <c r="W7093" i="2"/>
  <c r="V7093" i="2"/>
  <c r="AB7092" i="2"/>
  <c r="AA7092" i="2"/>
  <c r="Z7092" i="2"/>
  <c r="Y7092" i="2"/>
  <c r="X7092" i="2"/>
  <c r="W7092" i="2"/>
  <c r="V7092" i="2"/>
  <c r="AB7091" i="2"/>
  <c r="AA7091" i="2"/>
  <c r="Z7091" i="2"/>
  <c r="Y7091" i="2"/>
  <c r="X7091" i="2"/>
  <c r="W7091" i="2"/>
  <c r="V7091" i="2"/>
  <c r="AB7090" i="2"/>
  <c r="AA7090" i="2"/>
  <c r="Z7090" i="2"/>
  <c r="Y7090" i="2"/>
  <c r="X7090" i="2"/>
  <c r="W7090" i="2"/>
  <c r="V7090" i="2"/>
  <c r="AB7089" i="2"/>
  <c r="AA7089" i="2"/>
  <c r="Z7089" i="2"/>
  <c r="Y7089" i="2"/>
  <c r="X7089" i="2"/>
  <c r="W7089" i="2"/>
  <c r="V7089" i="2"/>
  <c r="AB7088" i="2"/>
  <c r="AA7088" i="2"/>
  <c r="Z7088" i="2"/>
  <c r="Y7088" i="2"/>
  <c r="X7088" i="2"/>
  <c r="W7088" i="2"/>
  <c r="V7088" i="2"/>
  <c r="AB7087" i="2"/>
  <c r="AA7087" i="2"/>
  <c r="Z7087" i="2"/>
  <c r="Y7087" i="2"/>
  <c r="X7087" i="2"/>
  <c r="W7087" i="2"/>
  <c r="V7087" i="2"/>
  <c r="AB7086" i="2"/>
  <c r="AA7086" i="2"/>
  <c r="Z7086" i="2"/>
  <c r="Y7086" i="2"/>
  <c r="X7086" i="2"/>
  <c r="W7086" i="2"/>
  <c r="V7086" i="2"/>
  <c r="AB7085" i="2"/>
  <c r="AA7085" i="2"/>
  <c r="Z7085" i="2"/>
  <c r="Y7085" i="2"/>
  <c r="X7085" i="2"/>
  <c r="W7085" i="2"/>
  <c r="V7085" i="2"/>
  <c r="AB7084" i="2"/>
  <c r="AA7084" i="2"/>
  <c r="Z7084" i="2"/>
  <c r="Y7084" i="2"/>
  <c r="X7084" i="2"/>
  <c r="W7084" i="2"/>
  <c r="V7084" i="2"/>
  <c r="AB7083" i="2"/>
  <c r="AA7083" i="2"/>
  <c r="Z7083" i="2"/>
  <c r="Y7083" i="2"/>
  <c r="X7083" i="2"/>
  <c r="W7083" i="2"/>
  <c r="V7083" i="2"/>
  <c r="AB7082" i="2"/>
  <c r="AA7082" i="2"/>
  <c r="Z7082" i="2"/>
  <c r="Y7082" i="2"/>
  <c r="X7082" i="2"/>
  <c r="W7082" i="2"/>
  <c r="V7082" i="2"/>
  <c r="AB7081" i="2"/>
  <c r="AA7081" i="2"/>
  <c r="Z7081" i="2"/>
  <c r="Y7081" i="2"/>
  <c r="X7081" i="2"/>
  <c r="W7081" i="2"/>
  <c r="V7081" i="2"/>
  <c r="AB7080" i="2"/>
  <c r="AA7080" i="2"/>
  <c r="Z7080" i="2"/>
  <c r="Y7080" i="2"/>
  <c r="X7080" i="2"/>
  <c r="W7080" i="2"/>
  <c r="V7080" i="2"/>
  <c r="AB7079" i="2"/>
  <c r="AA7079" i="2"/>
  <c r="Z7079" i="2"/>
  <c r="Y7079" i="2"/>
  <c r="X7079" i="2"/>
  <c r="W7079" i="2"/>
  <c r="V7079" i="2"/>
  <c r="AB7078" i="2"/>
  <c r="AA7078" i="2"/>
  <c r="Z7078" i="2"/>
  <c r="Y7078" i="2"/>
  <c r="X7078" i="2"/>
  <c r="W7078" i="2"/>
  <c r="V7078" i="2"/>
  <c r="AB7077" i="2"/>
  <c r="AA7077" i="2"/>
  <c r="Z7077" i="2"/>
  <c r="Y7077" i="2"/>
  <c r="X7077" i="2"/>
  <c r="W7077" i="2"/>
  <c r="V7077" i="2"/>
  <c r="AB7076" i="2"/>
  <c r="AA7076" i="2"/>
  <c r="Z7076" i="2"/>
  <c r="Y7076" i="2"/>
  <c r="X7076" i="2"/>
  <c r="W7076" i="2"/>
  <c r="V7076" i="2"/>
  <c r="AB7075" i="2"/>
  <c r="AA7075" i="2"/>
  <c r="Z7075" i="2"/>
  <c r="Y7075" i="2"/>
  <c r="X7075" i="2"/>
  <c r="W7075" i="2"/>
  <c r="V7075" i="2"/>
  <c r="AB7074" i="2"/>
  <c r="AA7074" i="2"/>
  <c r="Z7074" i="2"/>
  <c r="Y7074" i="2"/>
  <c r="X7074" i="2"/>
  <c r="W7074" i="2"/>
  <c r="V7074" i="2"/>
  <c r="AB7073" i="2"/>
  <c r="AA7073" i="2"/>
  <c r="Z7073" i="2"/>
  <c r="Y7073" i="2"/>
  <c r="X7073" i="2"/>
  <c r="W7073" i="2"/>
  <c r="V7073" i="2"/>
  <c r="AB7072" i="2"/>
  <c r="AA7072" i="2"/>
  <c r="Z7072" i="2"/>
  <c r="Y7072" i="2"/>
  <c r="X7072" i="2"/>
  <c r="W7072" i="2"/>
  <c r="V7072" i="2"/>
  <c r="AB7071" i="2"/>
  <c r="AA7071" i="2"/>
  <c r="Z7071" i="2"/>
  <c r="Y7071" i="2"/>
  <c r="X7071" i="2"/>
  <c r="W7071" i="2"/>
  <c r="V7071" i="2"/>
  <c r="AB7070" i="2"/>
  <c r="AA7070" i="2"/>
  <c r="Z7070" i="2"/>
  <c r="Y7070" i="2"/>
  <c r="X7070" i="2"/>
  <c r="W7070" i="2"/>
  <c r="V7070" i="2"/>
  <c r="AB7069" i="2"/>
  <c r="AA7069" i="2"/>
  <c r="Z7069" i="2"/>
  <c r="Y7069" i="2"/>
  <c r="X7069" i="2"/>
  <c r="W7069" i="2"/>
  <c r="V7069" i="2"/>
  <c r="AB7068" i="2"/>
  <c r="AA7068" i="2"/>
  <c r="Z7068" i="2"/>
  <c r="Y7068" i="2"/>
  <c r="X7068" i="2"/>
  <c r="W7068" i="2"/>
  <c r="V7068" i="2"/>
  <c r="AB7067" i="2"/>
  <c r="AA7067" i="2"/>
  <c r="Z7067" i="2"/>
  <c r="Y7067" i="2"/>
  <c r="X7067" i="2"/>
  <c r="W7067" i="2"/>
  <c r="V7067" i="2"/>
  <c r="AB7066" i="2"/>
  <c r="AA7066" i="2"/>
  <c r="Z7066" i="2"/>
  <c r="Y7066" i="2"/>
  <c r="X7066" i="2"/>
  <c r="W7066" i="2"/>
  <c r="V7066" i="2"/>
  <c r="AB7065" i="2"/>
  <c r="AA7065" i="2"/>
  <c r="Z7065" i="2"/>
  <c r="Y7065" i="2"/>
  <c r="X7065" i="2"/>
  <c r="W7065" i="2"/>
  <c r="V7065" i="2"/>
  <c r="AB7064" i="2"/>
  <c r="AA7064" i="2"/>
  <c r="Z7064" i="2"/>
  <c r="Y7064" i="2"/>
  <c r="X7064" i="2"/>
  <c r="W7064" i="2"/>
  <c r="V7064" i="2"/>
  <c r="AB7063" i="2"/>
  <c r="AA7063" i="2"/>
  <c r="Z7063" i="2"/>
  <c r="Y7063" i="2"/>
  <c r="X7063" i="2"/>
  <c r="W7063" i="2"/>
  <c r="V7063" i="2"/>
  <c r="AB7062" i="2"/>
  <c r="AA7062" i="2"/>
  <c r="Z7062" i="2"/>
  <c r="Y7062" i="2"/>
  <c r="X7062" i="2"/>
  <c r="W7062" i="2"/>
  <c r="V7062" i="2"/>
  <c r="AB7061" i="2"/>
  <c r="AA7061" i="2"/>
  <c r="Z7061" i="2"/>
  <c r="Y7061" i="2"/>
  <c r="X7061" i="2"/>
  <c r="W7061" i="2"/>
  <c r="V7061" i="2"/>
  <c r="AB7060" i="2"/>
  <c r="AA7060" i="2"/>
  <c r="Z7060" i="2"/>
  <c r="Y7060" i="2"/>
  <c r="X7060" i="2"/>
  <c r="W7060" i="2"/>
  <c r="V7060" i="2"/>
  <c r="AB7059" i="2"/>
  <c r="AA7059" i="2"/>
  <c r="Z7059" i="2"/>
  <c r="Y7059" i="2"/>
  <c r="X7059" i="2"/>
  <c r="W7059" i="2"/>
  <c r="V7059" i="2"/>
  <c r="AB7058" i="2"/>
  <c r="AA7058" i="2"/>
  <c r="Z7058" i="2"/>
  <c r="Y7058" i="2"/>
  <c r="X7058" i="2"/>
  <c r="W7058" i="2"/>
  <c r="V7058" i="2"/>
  <c r="AB7057" i="2"/>
  <c r="AA7057" i="2"/>
  <c r="Z7057" i="2"/>
  <c r="Y7057" i="2"/>
  <c r="X7057" i="2"/>
  <c r="W7057" i="2"/>
  <c r="V7057" i="2"/>
  <c r="AB7056" i="2"/>
  <c r="AA7056" i="2"/>
  <c r="Z7056" i="2"/>
  <c r="Y7056" i="2"/>
  <c r="X7056" i="2"/>
  <c r="W7056" i="2"/>
  <c r="V7056" i="2"/>
  <c r="AB7055" i="2"/>
  <c r="AA7055" i="2"/>
  <c r="Z7055" i="2"/>
  <c r="Y7055" i="2"/>
  <c r="X7055" i="2"/>
  <c r="W7055" i="2"/>
  <c r="V7055" i="2"/>
  <c r="AB7054" i="2"/>
  <c r="AA7054" i="2"/>
  <c r="Z7054" i="2"/>
  <c r="Y7054" i="2"/>
  <c r="X7054" i="2"/>
  <c r="W7054" i="2"/>
  <c r="V7054" i="2"/>
  <c r="AB7053" i="2"/>
  <c r="AA7053" i="2"/>
  <c r="Z7053" i="2"/>
  <c r="Y7053" i="2"/>
  <c r="X7053" i="2"/>
  <c r="W7053" i="2"/>
  <c r="V7053" i="2"/>
  <c r="AB7052" i="2"/>
  <c r="AA7052" i="2"/>
  <c r="Z7052" i="2"/>
  <c r="Y7052" i="2"/>
  <c r="X7052" i="2"/>
  <c r="W7052" i="2"/>
  <c r="V7052" i="2"/>
  <c r="AB7051" i="2"/>
  <c r="AA7051" i="2"/>
  <c r="Z7051" i="2"/>
  <c r="Y7051" i="2"/>
  <c r="X7051" i="2"/>
  <c r="W7051" i="2"/>
  <c r="V7051" i="2"/>
  <c r="AB7050" i="2"/>
  <c r="AA7050" i="2"/>
  <c r="Z7050" i="2"/>
  <c r="Y7050" i="2"/>
  <c r="X7050" i="2"/>
  <c r="W7050" i="2"/>
  <c r="V7050" i="2"/>
  <c r="AB7049" i="2"/>
  <c r="AA7049" i="2"/>
  <c r="Z7049" i="2"/>
  <c r="Y7049" i="2"/>
  <c r="X7049" i="2"/>
  <c r="W7049" i="2"/>
  <c r="V7049" i="2"/>
  <c r="AB7048" i="2"/>
  <c r="AA7048" i="2"/>
  <c r="Z7048" i="2"/>
  <c r="Y7048" i="2"/>
  <c r="X7048" i="2"/>
  <c r="W7048" i="2"/>
  <c r="V7048" i="2"/>
  <c r="AB7047" i="2"/>
  <c r="AA7047" i="2"/>
  <c r="Z7047" i="2"/>
  <c r="Y7047" i="2"/>
  <c r="X7047" i="2"/>
  <c r="W7047" i="2"/>
  <c r="V7047" i="2"/>
  <c r="AB7046" i="2"/>
  <c r="AA7046" i="2"/>
  <c r="Z7046" i="2"/>
  <c r="Y7046" i="2"/>
  <c r="X7046" i="2"/>
  <c r="W7046" i="2"/>
  <c r="V7046" i="2"/>
  <c r="AB7045" i="2"/>
  <c r="AA7045" i="2"/>
  <c r="Z7045" i="2"/>
  <c r="Y7045" i="2"/>
  <c r="X7045" i="2"/>
  <c r="W7045" i="2"/>
  <c r="V7045" i="2"/>
  <c r="AB7044" i="2"/>
  <c r="AA7044" i="2"/>
  <c r="Z7044" i="2"/>
  <c r="Y7044" i="2"/>
  <c r="X7044" i="2"/>
  <c r="W7044" i="2"/>
  <c r="V7044" i="2"/>
  <c r="AB7043" i="2"/>
  <c r="AA7043" i="2"/>
  <c r="Z7043" i="2"/>
  <c r="Y7043" i="2"/>
  <c r="X7043" i="2"/>
  <c r="W7043" i="2"/>
  <c r="V7043" i="2"/>
  <c r="AB7042" i="2"/>
  <c r="AA7042" i="2"/>
  <c r="Z7042" i="2"/>
  <c r="Y7042" i="2"/>
  <c r="X7042" i="2"/>
  <c r="W7042" i="2"/>
  <c r="V7042" i="2"/>
  <c r="AB7041" i="2"/>
  <c r="AA7041" i="2"/>
  <c r="Z7041" i="2"/>
  <c r="Y7041" i="2"/>
  <c r="X7041" i="2"/>
  <c r="W7041" i="2"/>
  <c r="V7041" i="2"/>
  <c r="AB7040" i="2"/>
  <c r="AA7040" i="2"/>
  <c r="Z7040" i="2"/>
  <c r="Y7040" i="2"/>
  <c r="X7040" i="2"/>
  <c r="W7040" i="2"/>
  <c r="V7040" i="2"/>
  <c r="AB7039" i="2"/>
  <c r="AA7039" i="2"/>
  <c r="Z7039" i="2"/>
  <c r="Y7039" i="2"/>
  <c r="X7039" i="2"/>
  <c r="W7039" i="2"/>
  <c r="V7039" i="2"/>
  <c r="AB7038" i="2"/>
  <c r="AA7038" i="2"/>
  <c r="Z7038" i="2"/>
  <c r="Y7038" i="2"/>
  <c r="X7038" i="2"/>
  <c r="W7038" i="2"/>
  <c r="V7038" i="2"/>
  <c r="AB7037" i="2"/>
  <c r="AA7037" i="2"/>
  <c r="Z7037" i="2"/>
  <c r="Y7037" i="2"/>
  <c r="X7037" i="2"/>
  <c r="W7037" i="2"/>
  <c r="V7037" i="2"/>
  <c r="AB7036" i="2"/>
  <c r="AA7036" i="2"/>
  <c r="Z7036" i="2"/>
  <c r="Y7036" i="2"/>
  <c r="X7036" i="2"/>
  <c r="W7036" i="2"/>
  <c r="V7036" i="2"/>
  <c r="AB7035" i="2"/>
  <c r="AA7035" i="2"/>
  <c r="Z7035" i="2"/>
  <c r="Y7035" i="2"/>
  <c r="X7035" i="2"/>
  <c r="W7035" i="2"/>
  <c r="V7035" i="2"/>
  <c r="AB7034" i="2"/>
  <c r="AA7034" i="2"/>
  <c r="Z7034" i="2"/>
  <c r="Y7034" i="2"/>
  <c r="X7034" i="2"/>
  <c r="W7034" i="2"/>
  <c r="V7034" i="2"/>
  <c r="AB7033" i="2"/>
  <c r="AA7033" i="2"/>
  <c r="Z7033" i="2"/>
  <c r="Y7033" i="2"/>
  <c r="X7033" i="2"/>
  <c r="W7033" i="2"/>
  <c r="V7033" i="2"/>
  <c r="AB7032" i="2"/>
  <c r="AA7032" i="2"/>
  <c r="Z7032" i="2"/>
  <c r="Y7032" i="2"/>
  <c r="X7032" i="2"/>
  <c r="W7032" i="2"/>
  <c r="V7032" i="2"/>
  <c r="AB7031" i="2"/>
  <c r="AA7031" i="2"/>
  <c r="Z7031" i="2"/>
  <c r="Y7031" i="2"/>
  <c r="X7031" i="2"/>
  <c r="W7031" i="2"/>
  <c r="V7031" i="2"/>
  <c r="AB7030" i="2"/>
  <c r="AA7030" i="2"/>
  <c r="Z7030" i="2"/>
  <c r="Y7030" i="2"/>
  <c r="X7030" i="2"/>
  <c r="W7030" i="2"/>
  <c r="V7030" i="2"/>
  <c r="AB7029" i="2"/>
  <c r="AA7029" i="2"/>
  <c r="Z7029" i="2"/>
  <c r="Y7029" i="2"/>
  <c r="X7029" i="2"/>
  <c r="W7029" i="2"/>
  <c r="V7029" i="2"/>
  <c r="AB7028" i="2"/>
  <c r="AA7028" i="2"/>
  <c r="Z7028" i="2"/>
  <c r="Y7028" i="2"/>
  <c r="X7028" i="2"/>
  <c r="W7028" i="2"/>
  <c r="V7028" i="2"/>
  <c r="AB7027" i="2"/>
  <c r="AA7027" i="2"/>
  <c r="Z7027" i="2"/>
  <c r="Y7027" i="2"/>
  <c r="X7027" i="2"/>
  <c r="W7027" i="2"/>
  <c r="V7027" i="2"/>
  <c r="AB7026" i="2"/>
  <c r="AA7026" i="2"/>
  <c r="Z7026" i="2"/>
  <c r="Y7026" i="2"/>
  <c r="X7026" i="2"/>
  <c r="W7026" i="2"/>
  <c r="V7026" i="2"/>
  <c r="AB7025" i="2"/>
  <c r="AA7025" i="2"/>
  <c r="Z7025" i="2"/>
  <c r="Y7025" i="2"/>
  <c r="X7025" i="2"/>
  <c r="W7025" i="2"/>
  <c r="V7025" i="2"/>
  <c r="AB7024" i="2"/>
  <c r="AA7024" i="2"/>
  <c r="Z7024" i="2"/>
  <c r="Y7024" i="2"/>
  <c r="X7024" i="2"/>
  <c r="W7024" i="2"/>
  <c r="V7024" i="2"/>
  <c r="AB7023" i="2"/>
  <c r="AA7023" i="2"/>
  <c r="Z7023" i="2"/>
  <c r="Y7023" i="2"/>
  <c r="X7023" i="2"/>
  <c r="W7023" i="2"/>
  <c r="V7023" i="2"/>
  <c r="AB7022" i="2"/>
  <c r="AA7022" i="2"/>
  <c r="Z7022" i="2"/>
  <c r="Y7022" i="2"/>
  <c r="X7022" i="2"/>
  <c r="W7022" i="2"/>
  <c r="V7022" i="2"/>
  <c r="AB7021" i="2"/>
  <c r="AA7021" i="2"/>
  <c r="Z7021" i="2"/>
  <c r="Y7021" i="2"/>
  <c r="X7021" i="2"/>
  <c r="W7021" i="2"/>
  <c r="V7021" i="2"/>
  <c r="AB7020" i="2"/>
  <c r="AA7020" i="2"/>
  <c r="Z7020" i="2"/>
  <c r="Y7020" i="2"/>
  <c r="X7020" i="2"/>
  <c r="W7020" i="2"/>
  <c r="V7020" i="2"/>
  <c r="AB7019" i="2"/>
  <c r="AA7019" i="2"/>
  <c r="Z7019" i="2"/>
  <c r="Y7019" i="2"/>
  <c r="X7019" i="2"/>
  <c r="W7019" i="2"/>
  <c r="V7019" i="2"/>
  <c r="AB7018" i="2"/>
  <c r="AA7018" i="2"/>
  <c r="Z7018" i="2"/>
  <c r="Y7018" i="2"/>
  <c r="X7018" i="2"/>
  <c r="W7018" i="2"/>
  <c r="V7018" i="2"/>
  <c r="AB7017" i="2"/>
  <c r="AA7017" i="2"/>
  <c r="Z7017" i="2"/>
  <c r="Y7017" i="2"/>
  <c r="X7017" i="2"/>
  <c r="W7017" i="2"/>
  <c r="V7017" i="2"/>
  <c r="AB7016" i="2"/>
  <c r="AA7016" i="2"/>
  <c r="Z7016" i="2"/>
  <c r="Y7016" i="2"/>
  <c r="X7016" i="2"/>
  <c r="W7016" i="2"/>
  <c r="V7016" i="2"/>
  <c r="AB7015" i="2"/>
  <c r="AA7015" i="2"/>
  <c r="Z7015" i="2"/>
  <c r="Y7015" i="2"/>
  <c r="X7015" i="2"/>
  <c r="W7015" i="2"/>
  <c r="V7015" i="2"/>
  <c r="AB7014" i="2"/>
  <c r="AA7014" i="2"/>
  <c r="Z7014" i="2"/>
  <c r="Y7014" i="2"/>
  <c r="X7014" i="2"/>
  <c r="W7014" i="2"/>
  <c r="V7014" i="2"/>
  <c r="AB7013" i="2"/>
  <c r="AA7013" i="2"/>
  <c r="Z7013" i="2"/>
  <c r="Y7013" i="2"/>
  <c r="X7013" i="2"/>
  <c r="W7013" i="2"/>
  <c r="V7013" i="2"/>
  <c r="AB7012" i="2"/>
  <c r="AA7012" i="2"/>
  <c r="Z7012" i="2"/>
  <c r="Y7012" i="2"/>
  <c r="X7012" i="2"/>
  <c r="W7012" i="2"/>
  <c r="V7012" i="2"/>
  <c r="AB7011" i="2"/>
  <c r="AA7011" i="2"/>
  <c r="Z7011" i="2"/>
  <c r="Y7011" i="2"/>
  <c r="X7011" i="2"/>
  <c r="W7011" i="2"/>
  <c r="V7011" i="2"/>
  <c r="AB7010" i="2"/>
  <c r="AA7010" i="2"/>
  <c r="Z7010" i="2"/>
  <c r="Y7010" i="2"/>
  <c r="X7010" i="2"/>
  <c r="W7010" i="2"/>
  <c r="V7010" i="2"/>
  <c r="AB7009" i="2"/>
  <c r="AA7009" i="2"/>
  <c r="Z7009" i="2"/>
  <c r="Y7009" i="2"/>
  <c r="X7009" i="2"/>
  <c r="W7009" i="2"/>
  <c r="V7009" i="2"/>
  <c r="AB7008" i="2"/>
  <c r="AA7008" i="2"/>
  <c r="Z7008" i="2"/>
  <c r="Y7008" i="2"/>
  <c r="X7008" i="2"/>
  <c r="W7008" i="2"/>
  <c r="V7008" i="2"/>
  <c r="AB7007" i="2"/>
  <c r="AA7007" i="2"/>
  <c r="Z7007" i="2"/>
  <c r="Y7007" i="2"/>
  <c r="X7007" i="2"/>
  <c r="W7007" i="2"/>
  <c r="V7007" i="2"/>
  <c r="AB7006" i="2"/>
  <c r="AA7006" i="2"/>
  <c r="Z7006" i="2"/>
  <c r="Y7006" i="2"/>
  <c r="X7006" i="2"/>
  <c r="W7006" i="2"/>
  <c r="V7006" i="2"/>
  <c r="AB7005" i="2"/>
  <c r="AA7005" i="2"/>
  <c r="Z7005" i="2"/>
  <c r="Y7005" i="2"/>
  <c r="X7005" i="2"/>
  <c r="W7005" i="2"/>
  <c r="V7005" i="2"/>
  <c r="AB7004" i="2"/>
  <c r="AA7004" i="2"/>
  <c r="Z7004" i="2"/>
  <c r="Y7004" i="2"/>
  <c r="X7004" i="2"/>
  <c r="W7004" i="2"/>
  <c r="V7004" i="2"/>
  <c r="AB7003" i="2"/>
  <c r="AA7003" i="2"/>
  <c r="Z7003" i="2"/>
  <c r="Y7003" i="2"/>
  <c r="X7003" i="2"/>
  <c r="W7003" i="2"/>
  <c r="V7003" i="2"/>
  <c r="AB7002" i="2"/>
  <c r="AA7002" i="2"/>
  <c r="Z7002" i="2"/>
  <c r="Y7002" i="2"/>
  <c r="X7002" i="2"/>
  <c r="W7002" i="2"/>
  <c r="V7002" i="2"/>
  <c r="AB7001" i="2"/>
  <c r="AA7001" i="2"/>
  <c r="Z7001" i="2"/>
  <c r="Y7001" i="2"/>
  <c r="X7001" i="2"/>
  <c r="W7001" i="2"/>
  <c r="V7001" i="2"/>
  <c r="AB7000" i="2"/>
  <c r="AA7000" i="2"/>
  <c r="Z7000" i="2"/>
  <c r="Y7000" i="2"/>
  <c r="X7000" i="2"/>
  <c r="W7000" i="2"/>
  <c r="V7000" i="2"/>
  <c r="AB6999" i="2"/>
  <c r="AA6999" i="2"/>
  <c r="Z6999" i="2"/>
  <c r="Y6999" i="2"/>
  <c r="X6999" i="2"/>
  <c r="W6999" i="2"/>
  <c r="V6999" i="2"/>
  <c r="AB6998" i="2"/>
  <c r="AA6998" i="2"/>
  <c r="Z6998" i="2"/>
  <c r="Y6998" i="2"/>
  <c r="X6998" i="2"/>
  <c r="W6998" i="2"/>
  <c r="V6998" i="2"/>
  <c r="AB6997" i="2"/>
  <c r="AA6997" i="2"/>
  <c r="Z6997" i="2"/>
  <c r="Y6997" i="2"/>
  <c r="X6997" i="2"/>
  <c r="W6997" i="2"/>
  <c r="V6997" i="2"/>
  <c r="AB6996" i="2"/>
  <c r="AA6996" i="2"/>
  <c r="Z6996" i="2"/>
  <c r="Y6996" i="2"/>
  <c r="X6996" i="2"/>
  <c r="W6996" i="2"/>
  <c r="V6996" i="2"/>
  <c r="AB6995" i="2"/>
  <c r="AA6995" i="2"/>
  <c r="Z6995" i="2"/>
  <c r="Y6995" i="2"/>
  <c r="X6995" i="2"/>
  <c r="W6995" i="2"/>
  <c r="V6995" i="2"/>
  <c r="AB6994" i="2"/>
  <c r="AA6994" i="2"/>
  <c r="Z6994" i="2"/>
  <c r="Y6994" i="2"/>
  <c r="X6994" i="2"/>
  <c r="W6994" i="2"/>
  <c r="V6994" i="2"/>
  <c r="AB6993" i="2"/>
  <c r="AA6993" i="2"/>
  <c r="Z6993" i="2"/>
  <c r="Y6993" i="2"/>
  <c r="X6993" i="2"/>
  <c r="W6993" i="2"/>
  <c r="V6993" i="2"/>
  <c r="AB6992" i="2"/>
  <c r="AA6992" i="2"/>
  <c r="Z6992" i="2"/>
  <c r="Y6992" i="2"/>
  <c r="X6992" i="2"/>
  <c r="W6992" i="2"/>
  <c r="V6992" i="2"/>
  <c r="AB6991" i="2"/>
  <c r="AA6991" i="2"/>
  <c r="Z6991" i="2"/>
  <c r="Y6991" i="2"/>
  <c r="X6991" i="2"/>
  <c r="W6991" i="2"/>
  <c r="V6991" i="2"/>
  <c r="AB6990" i="2"/>
  <c r="AA6990" i="2"/>
  <c r="Z6990" i="2"/>
  <c r="Y6990" i="2"/>
  <c r="X6990" i="2"/>
  <c r="W6990" i="2"/>
  <c r="V6990" i="2"/>
  <c r="AB6989" i="2"/>
  <c r="AA6989" i="2"/>
  <c r="Z6989" i="2"/>
  <c r="Y6989" i="2"/>
  <c r="X6989" i="2"/>
  <c r="W6989" i="2"/>
  <c r="V6989" i="2"/>
  <c r="AB6988" i="2"/>
  <c r="AA6988" i="2"/>
  <c r="Z6988" i="2"/>
  <c r="Y6988" i="2"/>
  <c r="X6988" i="2"/>
  <c r="W6988" i="2"/>
  <c r="V6988" i="2"/>
  <c r="AB6987" i="2"/>
  <c r="AA6987" i="2"/>
  <c r="Z6987" i="2"/>
  <c r="Y6987" i="2"/>
  <c r="X6987" i="2"/>
  <c r="W6987" i="2"/>
  <c r="V6987" i="2"/>
  <c r="AB6986" i="2"/>
  <c r="AA6986" i="2"/>
  <c r="Z6986" i="2"/>
  <c r="Y6986" i="2"/>
  <c r="X6986" i="2"/>
  <c r="W6986" i="2"/>
  <c r="V6986" i="2"/>
  <c r="AB6985" i="2"/>
  <c r="AA6985" i="2"/>
  <c r="Z6985" i="2"/>
  <c r="Y6985" i="2"/>
  <c r="X6985" i="2"/>
  <c r="W6985" i="2"/>
  <c r="V6985" i="2"/>
  <c r="AB6984" i="2"/>
  <c r="AA6984" i="2"/>
  <c r="Z6984" i="2"/>
  <c r="Y6984" i="2"/>
  <c r="X6984" i="2"/>
  <c r="W6984" i="2"/>
  <c r="V6984" i="2"/>
  <c r="AB6983" i="2"/>
  <c r="AA6983" i="2"/>
  <c r="Z6983" i="2"/>
  <c r="Y6983" i="2"/>
  <c r="X6983" i="2"/>
  <c r="W6983" i="2"/>
  <c r="V6983" i="2"/>
  <c r="AB6982" i="2"/>
  <c r="AA6982" i="2"/>
  <c r="Z6982" i="2"/>
  <c r="Y6982" i="2"/>
  <c r="X6982" i="2"/>
  <c r="W6982" i="2"/>
  <c r="V6982" i="2"/>
  <c r="AB6981" i="2"/>
  <c r="AA6981" i="2"/>
  <c r="Z6981" i="2"/>
  <c r="Y6981" i="2"/>
  <c r="X6981" i="2"/>
  <c r="W6981" i="2"/>
  <c r="V6981" i="2"/>
  <c r="AB6980" i="2"/>
  <c r="AA6980" i="2"/>
  <c r="Z6980" i="2"/>
  <c r="Y6980" i="2"/>
  <c r="X6980" i="2"/>
  <c r="W6980" i="2"/>
  <c r="V6980" i="2"/>
  <c r="AB6979" i="2"/>
  <c r="AA6979" i="2"/>
  <c r="Z6979" i="2"/>
  <c r="Y6979" i="2"/>
  <c r="X6979" i="2"/>
  <c r="W6979" i="2"/>
  <c r="V6979" i="2"/>
  <c r="AB6978" i="2"/>
  <c r="AA6978" i="2"/>
  <c r="Z6978" i="2"/>
  <c r="Y6978" i="2"/>
  <c r="X6978" i="2"/>
  <c r="W6978" i="2"/>
  <c r="V6978" i="2"/>
  <c r="AB6977" i="2"/>
  <c r="AA6977" i="2"/>
  <c r="Z6977" i="2"/>
  <c r="Y6977" i="2"/>
  <c r="X6977" i="2"/>
  <c r="W6977" i="2"/>
  <c r="V6977" i="2"/>
  <c r="AB6976" i="2"/>
  <c r="AA6976" i="2"/>
  <c r="Z6976" i="2"/>
  <c r="Y6976" i="2"/>
  <c r="X6976" i="2"/>
  <c r="W6976" i="2"/>
  <c r="V6976" i="2"/>
  <c r="AB6975" i="2"/>
  <c r="AA6975" i="2"/>
  <c r="Z6975" i="2"/>
  <c r="Y6975" i="2"/>
  <c r="X6975" i="2"/>
  <c r="W6975" i="2"/>
  <c r="V6975" i="2"/>
  <c r="AB6974" i="2"/>
  <c r="AA6974" i="2"/>
  <c r="Z6974" i="2"/>
  <c r="Y6974" i="2"/>
  <c r="X6974" i="2"/>
  <c r="W6974" i="2"/>
  <c r="V6974" i="2"/>
  <c r="AB6973" i="2"/>
  <c r="AA6973" i="2"/>
  <c r="Z6973" i="2"/>
  <c r="Y6973" i="2"/>
  <c r="X6973" i="2"/>
  <c r="W6973" i="2"/>
  <c r="V6973" i="2"/>
  <c r="AB6972" i="2"/>
  <c r="AA6972" i="2"/>
  <c r="Z6972" i="2"/>
  <c r="Y6972" i="2"/>
  <c r="X6972" i="2"/>
  <c r="W6972" i="2"/>
  <c r="V6972" i="2"/>
  <c r="AB6971" i="2"/>
  <c r="AA6971" i="2"/>
  <c r="Z6971" i="2"/>
  <c r="Y6971" i="2"/>
  <c r="X6971" i="2"/>
  <c r="W6971" i="2"/>
  <c r="V6971" i="2"/>
  <c r="AB6970" i="2"/>
  <c r="AA6970" i="2"/>
  <c r="Z6970" i="2"/>
  <c r="Y6970" i="2"/>
  <c r="X6970" i="2"/>
  <c r="W6970" i="2"/>
  <c r="V6970" i="2"/>
  <c r="AB6969" i="2"/>
  <c r="AA6969" i="2"/>
  <c r="Z6969" i="2"/>
  <c r="Y6969" i="2"/>
  <c r="X6969" i="2"/>
  <c r="W6969" i="2"/>
  <c r="V6969" i="2"/>
  <c r="AB6968" i="2"/>
  <c r="AA6968" i="2"/>
  <c r="Z6968" i="2"/>
  <c r="Y6968" i="2"/>
  <c r="X6968" i="2"/>
  <c r="W6968" i="2"/>
  <c r="V6968" i="2"/>
  <c r="AB6967" i="2"/>
  <c r="AA6967" i="2"/>
  <c r="Z6967" i="2"/>
  <c r="Y6967" i="2"/>
  <c r="X6967" i="2"/>
  <c r="W6967" i="2"/>
  <c r="V6967" i="2"/>
  <c r="AB6966" i="2"/>
  <c r="AA6966" i="2"/>
  <c r="Z6966" i="2"/>
  <c r="Y6966" i="2"/>
  <c r="X6966" i="2"/>
  <c r="W6966" i="2"/>
  <c r="V6966" i="2"/>
  <c r="AB6965" i="2"/>
  <c r="AA6965" i="2"/>
  <c r="Z6965" i="2"/>
  <c r="Y6965" i="2"/>
  <c r="X6965" i="2"/>
  <c r="W6965" i="2"/>
  <c r="V6965" i="2"/>
  <c r="AB6964" i="2"/>
  <c r="AA6964" i="2"/>
  <c r="Z6964" i="2"/>
  <c r="Y6964" i="2"/>
  <c r="X6964" i="2"/>
  <c r="W6964" i="2"/>
  <c r="V6964" i="2"/>
  <c r="AB6963" i="2"/>
  <c r="AA6963" i="2"/>
  <c r="Z6963" i="2"/>
  <c r="Y6963" i="2"/>
  <c r="X6963" i="2"/>
  <c r="W6963" i="2"/>
  <c r="V6963" i="2"/>
  <c r="AB6962" i="2"/>
  <c r="AA6962" i="2"/>
  <c r="Z6962" i="2"/>
  <c r="Y6962" i="2"/>
  <c r="X6962" i="2"/>
  <c r="W6962" i="2"/>
  <c r="V6962" i="2"/>
  <c r="AB6961" i="2"/>
  <c r="AA6961" i="2"/>
  <c r="Z6961" i="2"/>
  <c r="Y6961" i="2"/>
  <c r="X6961" i="2"/>
  <c r="W6961" i="2"/>
  <c r="V6961" i="2"/>
  <c r="AB6960" i="2"/>
  <c r="AA6960" i="2"/>
  <c r="Z6960" i="2"/>
  <c r="Y6960" i="2"/>
  <c r="X6960" i="2"/>
  <c r="W6960" i="2"/>
  <c r="V6960" i="2"/>
  <c r="AB6959" i="2"/>
  <c r="AA6959" i="2"/>
  <c r="Z6959" i="2"/>
  <c r="Y6959" i="2"/>
  <c r="X6959" i="2"/>
  <c r="W6959" i="2"/>
  <c r="V6959" i="2"/>
  <c r="AB6958" i="2"/>
  <c r="AA6958" i="2"/>
  <c r="Z6958" i="2"/>
  <c r="Y6958" i="2"/>
  <c r="X6958" i="2"/>
  <c r="W6958" i="2"/>
  <c r="V6958" i="2"/>
  <c r="AB6957" i="2"/>
  <c r="AA6957" i="2"/>
  <c r="Z6957" i="2"/>
  <c r="Y6957" i="2"/>
  <c r="X6957" i="2"/>
  <c r="W6957" i="2"/>
  <c r="V6957" i="2"/>
  <c r="AB6956" i="2"/>
  <c r="AA6956" i="2"/>
  <c r="Z6956" i="2"/>
  <c r="Y6956" i="2"/>
  <c r="X6956" i="2"/>
  <c r="W6956" i="2"/>
  <c r="V6956" i="2"/>
  <c r="AB6955" i="2"/>
  <c r="AA6955" i="2"/>
  <c r="Z6955" i="2"/>
  <c r="Y6955" i="2"/>
  <c r="X6955" i="2"/>
  <c r="W6955" i="2"/>
  <c r="V6955" i="2"/>
  <c r="AB6954" i="2"/>
  <c r="AA6954" i="2"/>
  <c r="Z6954" i="2"/>
  <c r="Y6954" i="2"/>
  <c r="X6954" i="2"/>
  <c r="W6954" i="2"/>
  <c r="V6954" i="2"/>
  <c r="AB6953" i="2"/>
  <c r="AA6953" i="2"/>
  <c r="Z6953" i="2"/>
  <c r="Y6953" i="2"/>
  <c r="X6953" i="2"/>
  <c r="W6953" i="2"/>
  <c r="V6953" i="2"/>
  <c r="AB6952" i="2"/>
  <c r="AA6952" i="2"/>
  <c r="Z6952" i="2"/>
  <c r="Y6952" i="2"/>
  <c r="X6952" i="2"/>
  <c r="W6952" i="2"/>
  <c r="V6952" i="2"/>
  <c r="AB6951" i="2"/>
  <c r="AA6951" i="2"/>
  <c r="Z6951" i="2"/>
  <c r="Y6951" i="2"/>
  <c r="X6951" i="2"/>
  <c r="W6951" i="2"/>
  <c r="V6951" i="2"/>
  <c r="AB6950" i="2"/>
  <c r="AA6950" i="2"/>
  <c r="Z6950" i="2"/>
  <c r="Y6950" i="2"/>
  <c r="X6950" i="2"/>
  <c r="W6950" i="2"/>
  <c r="V6950" i="2"/>
  <c r="AB6949" i="2"/>
  <c r="AA6949" i="2"/>
  <c r="Z6949" i="2"/>
  <c r="Y6949" i="2"/>
  <c r="X6949" i="2"/>
  <c r="W6949" i="2"/>
  <c r="V6949" i="2"/>
  <c r="AB6948" i="2"/>
  <c r="AA6948" i="2"/>
  <c r="Z6948" i="2"/>
  <c r="Y6948" i="2"/>
  <c r="X6948" i="2"/>
  <c r="W6948" i="2"/>
  <c r="V6948" i="2"/>
  <c r="AB6947" i="2"/>
  <c r="AA6947" i="2"/>
  <c r="Z6947" i="2"/>
  <c r="Y6947" i="2"/>
  <c r="X6947" i="2"/>
  <c r="W6947" i="2"/>
  <c r="V6947" i="2"/>
  <c r="AB6946" i="2"/>
  <c r="AA6946" i="2"/>
  <c r="Z6946" i="2"/>
  <c r="Y6946" i="2"/>
  <c r="X6946" i="2"/>
  <c r="W6946" i="2"/>
  <c r="V6946" i="2"/>
  <c r="AB6945" i="2"/>
  <c r="AA6945" i="2"/>
  <c r="Z6945" i="2"/>
  <c r="Y6945" i="2"/>
  <c r="X6945" i="2"/>
  <c r="W6945" i="2"/>
  <c r="V6945" i="2"/>
  <c r="AB6944" i="2"/>
  <c r="AA6944" i="2"/>
  <c r="Z6944" i="2"/>
  <c r="Y6944" i="2"/>
  <c r="X6944" i="2"/>
  <c r="W6944" i="2"/>
  <c r="V6944" i="2"/>
  <c r="AB6943" i="2"/>
  <c r="AA6943" i="2"/>
  <c r="Z6943" i="2"/>
  <c r="Y6943" i="2"/>
  <c r="X6943" i="2"/>
  <c r="W6943" i="2"/>
  <c r="V6943" i="2"/>
  <c r="AB6942" i="2"/>
  <c r="AA6942" i="2"/>
  <c r="Z6942" i="2"/>
  <c r="Y6942" i="2"/>
  <c r="X6942" i="2"/>
  <c r="W6942" i="2"/>
  <c r="V6942" i="2"/>
  <c r="AB6941" i="2"/>
  <c r="AA6941" i="2"/>
  <c r="Z6941" i="2"/>
  <c r="Y6941" i="2"/>
  <c r="X6941" i="2"/>
  <c r="W6941" i="2"/>
  <c r="V6941" i="2"/>
  <c r="AB6940" i="2"/>
  <c r="AA6940" i="2"/>
  <c r="Z6940" i="2"/>
  <c r="Y6940" i="2"/>
  <c r="X6940" i="2"/>
  <c r="W6940" i="2"/>
  <c r="V6940" i="2"/>
  <c r="AB6939" i="2"/>
  <c r="AA6939" i="2"/>
  <c r="Z6939" i="2"/>
  <c r="Y6939" i="2"/>
  <c r="X6939" i="2"/>
  <c r="W6939" i="2"/>
  <c r="V6939" i="2"/>
  <c r="AB6938" i="2"/>
  <c r="AA6938" i="2"/>
  <c r="Z6938" i="2"/>
  <c r="Y6938" i="2"/>
  <c r="X6938" i="2"/>
  <c r="W6938" i="2"/>
  <c r="V6938" i="2"/>
  <c r="AB6937" i="2"/>
  <c r="AA6937" i="2"/>
  <c r="Z6937" i="2"/>
  <c r="Y6937" i="2"/>
  <c r="X6937" i="2"/>
  <c r="W6937" i="2"/>
  <c r="V6937" i="2"/>
  <c r="AB6936" i="2"/>
  <c r="AA6936" i="2"/>
  <c r="Z6936" i="2"/>
  <c r="Y6936" i="2"/>
  <c r="X6936" i="2"/>
  <c r="W6936" i="2"/>
  <c r="V6936" i="2"/>
  <c r="AB6935" i="2"/>
  <c r="AA6935" i="2"/>
  <c r="Z6935" i="2"/>
  <c r="Y6935" i="2"/>
  <c r="X6935" i="2"/>
  <c r="W6935" i="2"/>
  <c r="V6935" i="2"/>
  <c r="AB6934" i="2"/>
  <c r="AA6934" i="2"/>
  <c r="Z6934" i="2"/>
  <c r="Y6934" i="2"/>
  <c r="X6934" i="2"/>
  <c r="W6934" i="2"/>
  <c r="V6934" i="2"/>
  <c r="AB6933" i="2"/>
  <c r="AA6933" i="2"/>
  <c r="Z6933" i="2"/>
  <c r="Y6933" i="2"/>
  <c r="X6933" i="2"/>
  <c r="W6933" i="2"/>
  <c r="V6933" i="2"/>
  <c r="AB6932" i="2"/>
  <c r="AA6932" i="2"/>
  <c r="Z6932" i="2"/>
  <c r="Y6932" i="2"/>
  <c r="X6932" i="2"/>
  <c r="W6932" i="2"/>
  <c r="V6932" i="2"/>
  <c r="AB6931" i="2"/>
  <c r="AA6931" i="2"/>
  <c r="Z6931" i="2"/>
  <c r="Y6931" i="2"/>
  <c r="X6931" i="2"/>
  <c r="W6931" i="2"/>
  <c r="V6931" i="2"/>
  <c r="AB6930" i="2"/>
  <c r="AA6930" i="2"/>
  <c r="Z6930" i="2"/>
  <c r="Y6930" i="2"/>
  <c r="X6930" i="2"/>
  <c r="W6930" i="2"/>
  <c r="V6930" i="2"/>
  <c r="AB6929" i="2"/>
  <c r="AA6929" i="2"/>
  <c r="Z6929" i="2"/>
  <c r="Y6929" i="2"/>
  <c r="X6929" i="2"/>
  <c r="W6929" i="2"/>
  <c r="V6929" i="2"/>
  <c r="AB6928" i="2"/>
  <c r="AA6928" i="2"/>
  <c r="Z6928" i="2"/>
  <c r="Y6928" i="2"/>
  <c r="X6928" i="2"/>
  <c r="W6928" i="2"/>
  <c r="V6928" i="2"/>
  <c r="AB6927" i="2"/>
  <c r="AA6927" i="2"/>
  <c r="Z6927" i="2"/>
  <c r="Y6927" i="2"/>
  <c r="X6927" i="2"/>
  <c r="W6927" i="2"/>
  <c r="V6927" i="2"/>
  <c r="AB6926" i="2"/>
  <c r="AA6926" i="2"/>
  <c r="Z6926" i="2"/>
  <c r="Y6926" i="2"/>
  <c r="X6926" i="2"/>
  <c r="W6926" i="2"/>
  <c r="V6926" i="2"/>
  <c r="AB6925" i="2"/>
  <c r="AA6925" i="2"/>
  <c r="Z6925" i="2"/>
  <c r="Y6925" i="2"/>
  <c r="X6925" i="2"/>
  <c r="W6925" i="2"/>
  <c r="V6925" i="2"/>
  <c r="AB6924" i="2"/>
  <c r="AA6924" i="2"/>
  <c r="Z6924" i="2"/>
  <c r="Y6924" i="2"/>
  <c r="X6924" i="2"/>
  <c r="W6924" i="2"/>
  <c r="V6924" i="2"/>
  <c r="AB6923" i="2"/>
  <c r="AA6923" i="2"/>
  <c r="Z6923" i="2"/>
  <c r="Y6923" i="2"/>
  <c r="X6923" i="2"/>
  <c r="W6923" i="2"/>
  <c r="V6923" i="2"/>
  <c r="AB6922" i="2"/>
  <c r="AA6922" i="2"/>
  <c r="Z6922" i="2"/>
  <c r="Y6922" i="2"/>
  <c r="X6922" i="2"/>
  <c r="W6922" i="2"/>
  <c r="V6922" i="2"/>
  <c r="AB6921" i="2"/>
  <c r="AA6921" i="2"/>
  <c r="Z6921" i="2"/>
  <c r="Y6921" i="2"/>
  <c r="X6921" i="2"/>
  <c r="W6921" i="2"/>
  <c r="V6921" i="2"/>
  <c r="AB6920" i="2"/>
  <c r="AA6920" i="2"/>
  <c r="Z6920" i="2"/>
  <c r="Y6920" i="2"/>
  <c r="X6920" i="2"/>
  <c r="W6920" i="2"/>
  <c r="V6920" i="2"/>
  <c r="AB6919" i="2"/>
  <c r="AA6919" i="2"/>
  <c r="Z6919" i="2"/>
  <c r="Y6919" i="2"/>
  <c r="X6919" i="2"/>
  <c r="W6919" i="2"/>
  <c r="V6919" i="2"/>
  <c r="AB6918" i="2"/>
  <c r="AA6918" i="2"/>
  <c r="Z6918" i="2"/>
  <c r="Y6918" i="2"/>
  <c r="X6918" i="2"/>
  <c r="W6918" i="2"/>
  <c r="V6918" i="2"/>
  <c r="AB6917" i="2"/>
  <c r="AA6917" i="2"/>
  <c r="Z6917" i="2"/>
  <c r="Y6917" i="2"/>
  <c r="X6917" i="2"/>
  <c r="W6917" i="2"/>
  <c r="V6917" i="2"/>
  <c r="AB6916" i="2"/>
  <c r="AA6916" i="2"/>
  <c r="Z6916" i="2"/>
  <c r="Y6916" i="2"/>
  <c r="X6916" i="2"/>
  <c r="W6916" i="2"/>
  <c r="V6916" i="2"/>
  <c r="AB6915" i="2"/>
  <c r="AA6915" i="2"/>
  <c r="Z6915" i="2"/>
  <c r="Y6915" i="2"/>
  <c r="X6915" i="2"/>
  <c r="W6915" i="2"/>
  <c r="V6915" i="2"/>
  <c r="AB6914" i="2"/>
  <c r="AA6914" i="2"/>
  <c r="Z6914" i="2"/>
  <c r="Y6914" i="2"/>
  <c r="X6914" i="2"/>
  <c r="W6914" i="2"/>
  <c r="V6914" i="2"/>
  <c r="AB6913" i="2"/>
  <c r="AA6913" i="2"/>
  <c r="Z6913" i="2"/>
  <c r="Y6913" i="2"/>
  <c r="X6913" i="2"/>
  <c r="W6913" i="2"/>
  <c r="V6913" i="2"/>
  <c r="AB6912" i="2"/>
  <c r="AA6912" i="2"/>
  <c r="Z6912" i="2"/>
  <c r="Y6912" i="2"/>
  <c r="X6912" i="2"/>
  <c r="W6912" i="2"/>
  <c r="V6912" i="2"/>
  <c r="AB6911" i="2"/>
  <c r="AA6911" i="2"/>
  <c r="Z6911" i="2"/>
  <c r="Y6911" i="2"/>
  <c r="X6911" i="2"/>
  <c r="W6911" i="2"/>
  <c r="V6911" i="2"/>
  <c r="AB6910" i="2"/>
  <c r="AA6910" i="2"/>
  <c r="Z6910" i="2"/>
  <c r="Y6910" i="2"/>
  <c r="X6910" i="2"/>
  <c r="W6910" i="2"/>
  <c r="V6910" i="2"/>
  <c r="AB6909" i="2"/>
  <c r="AA6909" i="2"/>
  <c r="Z6909" i="2"/>
  <c r="Y6909" i="2"/>
  <c r="X6909" i="2"/>
  <c r="W6909" i="2"/>
  <c r="V6909" i="2"/>
  <c r="AB6908" i="2"/>
  <c r="AA6908" i="2"/>
  <c r="Z6908" i="2"/>
  <c r="Y6908" i="2"/>
  <c r="X6908" i="2"/>
  <c r="W6908" i="2"/>
  <c r="V6908" i="2"/>
  <c r="AB6907" i="2"/>
  <c r="AA6907" i="2"/>
  <c r="Z6907" i="2"/>
  <c r="Y6907" i="2"/>
  <c r="X6907" i="2"/>
  <c r="W6907" i="2"/>
  <c r="V6907" i="2"/>
  <c r="AB6906" i="2"/>
  <c r="AA6906" i="2"/>
  <c r="Z6906" i="2"/>
  <c r="Y6906" i="2"/>
  <c r="X6906" i="2"/>
  <c r="W6906" i="2"/>
  <c r="V6906" i="2"/>
  <c r="AB6905" i="2"/>
  <c r="AA6905" i="2"/>
  <c r="Z6905" i="2"/>
  <c r="Y6905" i="2"/>
  <c r="X6905" i="2"/>
  <c r="W6905" i="2"/>
  <c r="V6905" i="2"/>
  <c r="AB6904" i="2"/>
  <c r="AA6904" i="2"/>
  <c r="Z6904" i="2"/>
  <c r="Y6904" i="2"/>
  <c r="X6904" i="2"/>
  <c r="W6904" i="2"/>
  <c r="V6904" i="2"/>
  <c r="AB6903" i="2"/>
  <c r="AA6903" i="2"/>
  <c r="Z6903" i="2"/>
  <c r="Y6903" i="2"/>
  <c r="X6903" i="2"/>
  <c r="W6903" i="2"/>
  <c r="V6903" i="2"/>
  <c r="AB6902" i="2"/>
  <c r="AA6902" i="2"/>
  <c r="Z6902" i="2"/>
  <c r="Y6902" i="2"/>
  <c r="X6902" i="2"/>
  <c r="W6902" i="2"/>
  <c r="V6902" i="2"/>
  <c r="AB6901" i="2"/>
  <c r="AA6901" i="2"/>
  <c r="Z6901" i="2"/>
  <c r="Y6901" i="2"/>
  <c r="X6901" i="2"/>
  <c r="W6901" i="2"/>
  <c r="V6901" i="2"/>
  <c r="AB6900" i="2"/>
  <c r="AA6900" i="2"/>
  <c r="Z6900" i="2"/>
  <c r="Y6900" i="2"/>
  <c r="X6900" i="2"/>
  <c r="W6900" i="2"/>
  <c r="V6900" i="2"/>
  <c r="AB6899" i="2"/>
  <c r="AA6899" i="2"/>
  <c r="Z6899" i="2"/>
  <c r="Y6899" i="2"/>
  <c r="X6899" i="2"/>
  <c r="W6899" i="2"/>
  <c r="V6899" i="2"/>
  <c r="AB6898" i="2"/>
  <c r="AA6898" i="2"/>
  <c r="Z6898" i="2"/>
  <c r="Y6898" i="2"/>
  <c r="X6898" i="2"/>
  <c r="W6898" i="2"/>
  <c r="V6898" i="2"/>
  <c r="AB6897" i="2"/>
  <c r="AA6897" i="2"/>
  <c r="Z6897" i="2"/>
  <c r="Y6897" i="2"/>
  <c r="X6897" i="2"/>
  <c r="W6897" i="2"/>
  <c r="V6897" i="2"/>
  <c r="AB6896" i="2"/>
  <c r="AA6896" i="2"/>
  <c r="Z6896" i="2"/>
  <c r="Y6896" i="2"/>
  <c r="X6896" i="2"/>
  <c r="W6896" i="2"/>
  <c r="V6896" i="2"/>
  <c r="AB6895" i="2"/>
  <c r="AA6895" i="2"/>
  <c r="Z6895" i="2"/>
  <c r="Y6895" i="2"/>
  <c r="X6895" i="2"/>
  <c r="W6895" i="2"/>
  <c r="V6895" i="2"/>
  <c r="AB6894" i="2"/>
  <c r="AA6894" i="2"/>
  <c r="Z6894" i="2"/>
  <c r="Y6894" i="2"/>
  <c r="X6894" i="2"/>
  <c r="W6894" i="2"/>
  <c r="V6894" i="2"/>
  <c r="AB6893" i="2"/>
  <c r="AA6893" i="2"/>
  <c r="Z6893" i="2"/>
  <c r="Y6893" i="2"/>
  <c r="X6893" i="2"/>
  <c r="W6893" i="2"/>
  <c r="V6893" i="2"/>
  <c r="AB6892" i="2"/>
  <c r="AA6892" i="2"/>
  <c r="Z6892" i="2"/>
  <c r="Y6892" i="2"/>
  <c r="X6892" i="2"/>
  <c r="W6892" i="2"/>
  <c r="V6892" i="2"/>
  <c r="AB6891" i="2"/>
  <c r="AA6891" i="2"/>
  <c r="Z6891" i="2"/>
  <c r="Y6891" i="2"/>
  <c r="X6891" i="2"/>
  <c r="W6891" i="2"/>
  <c r="V6891" i="2"/>
  <c r="AB6890" i="2"/>
  <c r="AA6890" i="2"/>
  <c r="Z6890" i="2"/>
  <c r="Y6890" i="2"/>
  <c r="X6890" i="2"/>
  <c r="W6890" i="2"/>
  <c r="V6890" i="2"/>
  <c r="AB6889" i="2"/>
  <c r="AA6889" i="2"/>
  <c r="Z6889" i="2"/>
  <c r="Y6889" i="2"/>
  <c r="X6889" i="2"/>
  <c r="W6889" i="2"/>
  <c r="V6889" i="2"/>
  <c r="AB6888" i="2"/>
  <c r="AA6888" i="2"/>
  <c r="Z6888" i="2"/>
  <c r="Y6888" i="2"/>
  <c r="X6888" i="2"/>
  <c r="W6888" i="2"/>
  <c r="V6888" i="2"/>
  <c r="AB6887" i="2"/>
  <c r="AA6887" i="2"/>
  <c r="Z6887" i="2"/>
  <c r="Y6887" i="2"/>
  <c r="X6887" i="2"/>
  <c r="W6887" i="2"/>
  <c r="V6887" i="2"/>
  <c r="AB6886" i="2"/>
  <c r="AA6886" i="2"/>
  <c r="Z6886" i="2"/>
  <c r="Y6886" i="2"/>
  <c r="X6886" i="2"/>
  <c r="W6886" i="2"/>
  <c r="V6886" i="2"/>
  <c r="AB6885" i="2"/>
  <c r="AA6885" i="2"/>
  <c r="Z6885" i="2"/>
  <c r="Y6885" i="2"/>
  <c r="X6885" i="2"/>
  <c r="W6885" i="2"/>
  <c r="V6885" i="2"/>
  <c r="AB6884" i="2"/>
  <c r="AA6884" i="2"/>
  <c r="Z6884" i="2"/>
  <c r="Y6884" i="2"/>
  <c r="X6884" i="2"/>
  <c r="W6884" i="2"/>
  <c r="V6884" i="2"/>
  <c r="AB6883" i="2"/>
  <c r="AA6883" i="2"/>
  <c r="Z6883" i="2"/>
  <c r="Y6883" i="2"/>
  <c r="X6883" i="2"/>
  <c r="W6883" i="2"/>
  <c r="V6883" i="2"/>
  <c r="AB6882" i="2"/>
  <c r="AA6882" i="2"/>
  <c r="Z6882" i="2"/>
  <c r="Y6882" i="2"/>
  <c r="X6882" i="2"/>
  <c r="W6882" i="2"/>
  <c r="V6882" i="2"/>
  <c r="AB6881" i="2"/>
  <c r="AA6881" i="2"/>
  <c r="Z6881" i="2"/>
  <c r="Y6881" i="2"/>
  <c r="X6881" i="2"/>
  <c r="W6881" i="2"/>
  <c r="V6881" i="2"/>
  <c r="AB6880" i="2"/>
  <c r="AA6880" i="2"/>
  <c r="Z6880" i="2"/>
  <c r="Y6880" i="2"/>
  <c r="X6880" i="2"/>
  <c r="W6880" i="2"/>
  <c r="V6880" i="2"/>
  <c r="AB6879" i="2"/>
  <c r="AA6879" i="2"/>
  <c r="Z6879" i="2"/>
  <c r="Y6879" i="2"/>
  <c r="X6879" i="2"/>
  <c r="W6879" i="2"/>
  <c r="V6879" i="2"/>
  <c r="AB6878" i="2"/>
  <c r="AA6878" i="2"/>
  <c r="Z6878" i="2"/>
  <c r="Y6878" i="2"/>
  <c r="X6878" i="2"/>
  <c r="W6878" i="2"/>
  <c r="V6878" i="2"/>
  <c r="AB6877" i="2"/>
  <c r="AA6877" i="2"/>
  <c r="Z6877" i="2"/>
  <c r="Y6877" i="2"/>
  <c r="X6877" i="2"/>
  <c r="W6877" i="2"/>
  <c r="V6877" i="2"/>
  <c r="AB6876" i="2"/>
  <c r="AA6876" i="2"/>
  <c r="Z6876" i="2"/>
  <c r="Y6876" i="2"/>
  <c r="X6876" i="2"/>
  <c r="W6876" i="2"/>
  <c r="V6876" i="2"/>
  <c r="AB6875" i="2"/>
  <c r="AA6875" i="2"/>
  <c r="Z6875" i="2"/>
  <c r="Y6875" i="2"/>
  <c r="X6875" i="2"/>
  <c r="W6875" i="2"/>
  <c r="V6875" i="2"/>
  <c r="AB6874" i="2"/>
  <c r="AA6874" i="2"/>
  <c r="Z6874" i="2"/>
  <c r="Y6874" i="2"/>
  <c r="X6874" i="2"/>
  <c r="W6874" i="2"/>
  <c r="V6874" i="2"/>
  <c r="AB6873" i="2"/>
  <c r="AA6873" i="2"/>
  <c r="Z6873" i="2"/>
  <c r="Y6873" i="2"/>
  <c r="X6873" i="2"/>
  <c r="W6873" i="2"/>
  <c r="V6873" i="2"/>
  <c r="AB6872" i="2"/>
  <c r="AA6872" i="2"/>
  <c r="Z6872" i="2"/>
  <c r="Y6872" i="2"/>
  <c r="X6872" i="2"/>
  <c r="W6872" i="2"/>
  <c r="V6872" i="2"/>
  <c r="AB6871" i="2"/>
  <c r="AA6871" i="2"/>
  <c r="Z6871" i="2"/>
  <c r="Y6871" i="2"/>
  <c r="X6871" i="2"/>
  <c r="W6871" i="2"/>
  <c r="V6871" i="2"/>
  <c r="AB6870" i="2"/>
  <c r="AA6870" i="2"/>
  <c r="Z6870" i="2"/>
  <c r="Y6870" i="2"/>
  <c r="X6870" i="2"/>
  <c r="W6870" i="2"/>
  <c r="V6870" i="2"/>
  <c r="AB6869" i="2"/>
  <c r="AA6869" i="2"/>
  <c r="Z6869" i="2"/>
  <c r="Y6869" i="2"/>
  <c r="X6869" i="2"/>
  <c r="W6869" i="2"/>
  <c r="V6869" i="2"/>
  <c r="AB6868" i="2"/>
  <c r="AA6868" i="2"/>
  <c r="Z6868" i="2"/>
  <c r="Y6868" i="2"/>
  <c r="X6868" i="2"/>
  <c r="W6868" i="2"/>
  <c r="V6868" i="2"/>
  <c r="AB6867" i="2"/>
  <c r="AA6867" i="2"/>
  <c r="Z6867" i="2"/>
  <c r="Y6867" i="2"/>
  <c r="X6867" i="2"/>
  <c r="W6867" i="2"/>
  <c r="V6867" i="2"/>
  <c r="AB6866" i="2"/>
  <c r="AA6866" i="2"/>
  <c r="Z6866" i="2"/>
  <c r="Y6866" i="2"/>
  <c r="X6866" i="2"/>
  <c r="W6866" i="2"/>
  <c r="V6866" i="2"/>
  <c r="AB6865" i="2"/>
  <c r="AA6865" i="2"/>
  <c r="Z6865" i="2"/>
  <c r="Y6865" i="2"/>
  <c r="X6865" i="2"/>
  <c r="W6865" i="2"/>
  <c r="V6865" i="2"/>
  <c r="AB6864" i="2"/>
  <c r="AA6864" i="2"/>
  <c r="Z6864" i="2"/>
  <c r="Y6864" i="2"/>
  <c r="X6864" i="2"/>
  <c r="W6864" i="2"/>
  <c r="V6864" i="2"/>
  <c r="AB6863" i="2"/>
  <c r="AA6863" i="2"/>
  <c r="Z6863" i="2"/>
  <c r="Y6863" i="2"/>
  <c r="X6863" i="2"/>
  <c r="W6863" i="2"/>
  <c r="V6863" i="2"/>
  <c r="AB6862" i="2"/>
  <c r="AA6862" i="2"/>
  <c r="Z6862" i="2"/>
  <c r="Y6862" i="2"/>
  <c r="X6862" i="2"/>
  <c r="W6862" i="2"/>
  <c r="V6862" i="2"/>
  <c r="AB6861" i="2"/>
  <c r="AA6861" i="2"/>
  <c r="Z6861" i="2"/>
  <c r="Y6861" i="2"/>
  <c r="X6861" i="2"/>
  <c r="W6861" i="2"/>
  <c r="V6861" i="2"/>
  <c r="AB6860" i="2"/>
  <c r="AA6860" i="2"/>
  <c r="Z6860" i="2"/>
  <c r="Y6860" i="2"/>
  <c r="X6860" i="2"/>
  <c r="W6860" i="2"/>
  <c r="V6860" i="2"/>
  <c r="AB6859" i="2"/>
  <c r="AA6859" i="2"/>
  <c r="Z6859" i="2"/>
  <c r="Y6859" i="2"/>
  <c r="X6859" i="2"/>
  <c r="W6859" i="2"/>
  <c r="V6859" i="2"/>
  <c r="AB6858" i="2"/>
  <c r="AA6858" i="2"/>
  <c r="Z6858" i="2"/>
  <c r="Y6858" i="2"/>
  <c r="X6858" i="2"/>
  <c r="W6858" i="2"/>
  <c r="V6858" i="2"/>
  <c r="AB6857" i="2"/>
  <c r="AA6857" i="2"/>
  <c r="Z6857" i="2"/>
  <c r="Y6857" i="2"/>
  <c r="X6857" i="2"/>
  <c r="W6857" i="2"/>
  <c r="V6857" i="2"/>
  <c r="AB6856" i="2"/>
  <c r="AA6856" i="2"/>
  <c r="Z6856" i="2"/>
  <c r="Y6856" i="2"/>
  <c r="X6856" i="2"/>
  <c r="W6856" i="2"/>
  <c r="V6856" i="2"/>
  <c r="AB6855" i="2"/>
  <c r="AA6855" i="2"/>
  <c r="Z6855" i="2"/>
  <c r="Y6855" i="2"/>
  <c r="X6855" i="2"/>
  <c r="W6855" i="2"/>
  <c r="V6855" i="2"/>
  <c r="AB6854" i="2"/>
  <c r="AA6854" i="2"/>
  <c r="Z6854" i="2"/>
  <c r="Y6854" i="2"/>
  <c r="X6854" i="2"/>
  <c r="W6854" i="2"/>
  <c r="V6854" i="2"/>
  <c r="AB6853" i="2"/>
  <c r="AA6853" i="2"/>
  <c r="Z6853" i="2"/>
  <c r="Y6853" i="2"/>
  <c r="X6853" i="2"/>
  <c r="W6853" i="2"/>
  <c r="V6853" i="2"/>
  <c r="AB6852" i="2"/>
  <c r="AA6852" i="2"/>
  <c r="Z6852" i="2"/>
  <c r="Y6852" i="2"/>
  <c r="X6852" i="2"/>
  <c r="W6852" i="2"/>
  <c r="V6852" i="2"/>
  <c r="AB6851" i="2"/>
  <c r="AA6851" i="2"/>
  <c r="Z6851" i="2"/>
  <c r="Y6851" i="2"/>
  <c r="X6851" i="2"/>
  <c r="W6851" i="2"/>
  <c r="V6851" i="2"/>
  <c r="AB6850" i="2"/>
  <c r="AA6850" i="2"/>
  <c r="Z6850" i="2"/>
  <c r="Y6850" i="2"/>
  <c r="X6850" i="2"/>
  <c r="W6850" i="2"/>
  <c r="V6850" i="2"/>
  <c r="AB6849" i="2"/>
  <c r="AA6849" i="2"/>
  <c r="Z6849" i="2"/>
  <c r="Y6849" i="2"/>
  <c r="X6849" i="2"/>
  <c r="W6849" i="2"/>
  <c r="V6849" i="2"/>
  <c r="AB6848" i="2"/>
  <c r="AA6848" i="2"/>
  <c r="Z6848" i="2"/>
  <c r="Y6848" i="2"/>
  <c r="X6848" i="2"/>
  <c r="W6848" i="2"/>
  <c r="V6848" i="2"/>
  <c r="AB6847" i="2"/>
  <c r="AA6847" i="2"/>
  <c r="Z6847" i="2"/>
  <c r="Y6847" i="2"/>
  <c r="X6847" i="2"/>
  <c r="W6847" i="2"/>
  <c r="V6847" i="2"/>
  <c r="AB6846" i="2"/>
  <c r="AA6846" i="2"/>
  <c r="Z6846" i="2"/>
  <c r="Y6846" i="2"/>
  <c r="X6846" i="2"/>
  <c r="W6846" i="2"/>
  <c r="V6846" i="2"/>
  <c r="AB6845" i="2"/>
  <c r="AA6845" i="2"/>
  <c r="Z6845" i="2"/>
  <c r="Y6845" i="2"/>
  <c r="X6845" i="2"/>
  <c r="W6845" i="2"/>
  <c r="V6845" i="2"/>
  <c r="AB6844" i="2"/>
  <c r="AA6844" i="2"/>
  <c r="Z6844" i="2"/>
  <c r="Y6844" i="2"/>
  <c r="X6844" i="2"/>
  <c r="W6844" i="2"/>
  <c r="V6844" i="2"/>
  <c r="AB6843" i="2"/>
  <c r="AA6843" i="2"/>
  <c r="Z6843" i="2"/>
  <c r="Y6843" i="2"/>
  <c r="X6843" i="2"/>
  <c r="W6843" i="2"/>
  <c r="V6843" i="2"/>
  <c r="AB6842" i="2"/>
  <c r="AA6842" i="2"/>
  <c r="Z6842" i="2"/>
  <c r="Y6842" i="2"/>
  <c r="X6842" i="2"/>
  <c r="W6842" i="2"/>
  <c r="V6842" i="2"/>
  <c r="AB6841" i="2"/>
  <c r="AA6841" i="2"/>
  <c r="Z6841" i="2"/>
  <c r="Y6841" i="2"/>
  <c r="X6841" i="2"/>
  <c r="W6841" i="2"/>
  <c r="V6841" i="2"/>
  <c r="AB6840" i="2"/>
  <c r="AA6840" i="2"/>
  <c r="Z6840" i="2"/>
  <c r="Y6840" i="2"/>
  <c r="X6840" i="2"/>
  <c r="W6840" i="2"/>
  <c r="V6840" i="2"/>
  <c r="AB6839" i="2"/>
  <c r="AA6839" i="2"/>
  <c r="Z6839" i="2"/>
  <c r="Y6839" i="2"/>
  <c r="X6839" i="2"/>
  <c r="W6839" i="2"/>
  <c r="V6839" i="2"/>
  <c r="AB6838" i="2"/>
  <c r="AA6838" i="2"/>
  <c r="Z6838" i="2"/>
  <c r="Y6838" i="2"/>
  <c r="X6838" i="2"/>
  <c r="W6838" i="2"/>
  <c r="V6838" i="2"/>
  <c r="AB6837" i="2"/>
  <c r="AA6837" i="2"/>
  <c r="Z6837" i="2"/>
  <c r="Y6837" i="2"/>
  <c r="X6837" i="2"/>
  <c r="W6837" i="2"/>
  <c r="V6837" i="2"/>
  <c r="AB6836" i="2"/>
  <c r="AA6836" i="2"/>
  <c r="Z6836" i="2"/>
  <c r="Y6836" i="2"/>
  <c r="X6836" i="2"/>
  <c r="W6836" i="2"/>
  <c r="V6836" i="2"/>
  <c r="AB6835" i="2"/>
  <c r="AA6835" i="2"/>
  <c r="Z6835" i="2"/>
  <c r="Y6835" i="2"/>
  <c r="X6835" i="2"/>
  <c r="W6835" i="2"/>
  <c r="V6835" i="2"/>
  <c r="AB6834" i="2"/>
  <c r="AA6834" i="2"/>
  <c r="Z6834" i="2"/>
  <c r="Y6834" i="2"/>
  <c r="X6834" i="2"/>
  <c r="W6834" i="2"/>
  <c r="V6834" i="2"/>
  <c r="AB6833" i="2"/>
  <c r="AA6833" i="2"/>
  <c r="Z6833" i="2"/>
  <c r="Y6833" i="2"/>
  <c r="X6833" i="2"/>
  <c r="W6833" i="2"/>
  <c r="V6833" i="2"/>
  <c r="AB6832" i="2"/>
  <c r="AA6832" i="2"/>
  <c r="Z6832" i="2"/>
  <c r="Y6832" i="2"/>
  <c r="X6832" i="2"/>
  <c r="W6832" i="2"/>
  <c r="V6832" i="2"/>
  <c r="AB6831" i="2"/>
  <c r="AA6831" i="2"/>
  <c r="Z6831" i="2"/>
  <c r="Y6831" i="2"/>
  <c r="X6831" i="2"/>
  <c r="W6831" i="2"/>
  <c r="V6831" i="2"/>
  <c r="AB6830" i="2"/>
  <c r="AA6830" i="2"/>
  <c r="Z6830" i="2"/>
  <c r="Y6830" i="2"/>
  <c r="X6830" i="2"/>
  <c r="W6830" i="2"/>
  <c r="V6830" i="2"/>
  <c r="AB6829" i="2"/>
  <c r="AA6829" i="2"/>
  <c r="Z6829" i="2"/>
  <c r="Y6829" i="2"/>
  <c r="X6829" i="2"/>
  <c r="W6829" i="2"/>
  <c r="V6829" i="2"/>
  <c r="AB6828" i="2"/>
  <c r="AA6828" i="2"/>
  <c r="Z6828" i="2"/>
  <c r="Y6828" i="2"/>
  <c r="X6828" i="2"/>
  <c r="W6828" i="2"/>
  <c r="V6828" i="2"/>
  <c r="AB6827" i="2"/>
  <c r="AA6827" i="2"/>
  <c r="Z6827" i="2"/>
  <c r="Y6827" i="2"/>
  <c r="X6827" i="2"/>
  <c r="W6827" i="2"/>
  <c r="V6827" i="2"/>
  <c r="AB6826" i="2"/>
  <c r="AA6826" i="2"/>
  <c r="Z6826" i="2"/>
  <c r="Y6826" i="2"/>
  <c r="X6826" i="2"/>
  <c r="W6826" i="2"/>
  <c r="V6826" i="2"/>
  <c r="AB6825" i="2"/>
  <c r="AA6825" i="2"/>
  <c r="Z6825" i="2"/>
  <c r="Y6825" i="2"/>
  <c r="X6825" i="2"/>
  <c r="W6825" i="2"/>
  <c r="V6825" i="2"/>
  <c r="AB6824" i="2"/>
  <c r="AA6824" i="2"/>
  <c r="Z6824" i="2"/>
  <c r="Y6824" i="2"/>
  <c r="X6824" i="2"/>
  <c r="W6824" i="2"/>
  <c r="V6824" i="2"/>
  <c r="AB6823" i="2"/>
  <c r="AA6823" i="2"/>
  <c r="Z6823" i="2"/>
  <c r="Y6823" i="2"/>
  <c r="X6823" i="2"/>
  <c r="W6823" i="2"/>
  <c r="V6823" i="2"/>
  <c r="AB6822" i="2"/>
  <c r="AA6822" i="2"/>
  <c r="Z6822" i="2"/>
  <c r="Y6822" i="2"/>
  <c r="X6822" i="2"/>
  <c r="W6822" i="2"/>
  <c r="V6822" i="2"/>
  <c r="AB6821" i="2"/>
  <c r="AA6821" i="2"/>
  <c r="Z6821" i="2"/>
  <c r="Y6821" i="2"/>
  <c r="X6821" i="2"/>
  <c r="W6821" i="2"/>
  <c r="V6821" i="2"/>
  <c r="AB6820" i="2"/>
  <c r="AA6820" i="2"/>
  <c r="Z6820" i="2"/>
  <c r="Y6820" i="2"/>
  <c r="X6820" i="2"/>
  <c r="W6820" i="2"/>
  <c r="V6820" i="2"/>
  <c r="AB6819" i="2"/>
  <c r="AA6819" i="2"/>
  <c r="Z6819" i="2"/>
  <c r="Y6819" i="2"/>
  <c r="X6819" i="2"/>
  <c r="W6819" i="2"/>
  <c r="V6819" i="2"/>
  <c r="AB6818" i="2"/>
  <c r="AA6818" i="2"/>
  <c r="Z6818" i="2"/>
  <c r="Y6818" i="2"/>
  <c r="X6818" i="2"/>
  <c r="W6818" i="2"/>
  <c r="V6818" i="2"/>
  <c r="AB6817" i="2"/>
  <c r="AA6817" i="2"/>
  <c r="Z6817" i="2"/>
  <c r="Y6817" i="2"/>
  <c r="X6817" i="2"/>
  <c r="W6817" i="2"/>
  <c r="V6817" i="2"/>
  <c r="AB6816" i="2"/>
  <c r="AA6816" i="2"/>
  <c r="Z6816" i="2"/>
  <c r="Y6816" i="2"/>
  <c r="X6816" i="2"/>
  <c r="W6816" i="2"/>
  <c r="V6816" i="2"/>
  <c r="AB6815" i="2"/>
  <c r="AA6815" i="2"/>
  <c r="Z6815" i="2"/>
  <c r="Y6815" i="2"/>
  <c r="X6815" i="2"/>
  <c r="W6815" i="2"/>
  <c r="V6815" i="2"/>
  <c r="AB6814" i="2"/>
  <c r="AA6814" i="2"/>
  <c r="Z6814" i="2"/>
  <c r="Y6814" i="2"/>
  <c r="X6814" i="2"/>
  <c r="W6814" i="2"/>
  <c r="V6814" i="2"/>
  <c r="AB6813" i="2"/>
  <c r="AA6813" i="2"/>
  <c r="Z6813" i="2"/>
  <c r="Y6813" i="2"/>
  <c r="X6813" i="2"/>
  <c r="W6813" i="2"/>
  <c r="V6813" i="2"/>
  <c r="AB6812" i="2"/>
  <c r="AA6812" i="2"/>
  <c r="Z6812" i="2"/>
  <c r="Y6812" i="2"/>
  <c r="X6812" i="2"/>
  <c r="W6812" i="2"/>
  <c r="V6812" i="2"/>
  <c r="AB6811" i="2"/>
  <c r="AA6811" i="2"/>
  <c r="Z6811" i="2"/>
  <c r="Y6811" i="2"/>
  <c r="X6811" i="2"/>
  <c r="W6811" i="2"/>
  <c r="V6811" i="2"/>
  <c r="AB6810" i="2"/>
  <c r="AA6810" i="2"/>
  <c r="Z6810" i="2"/>
  <c r="Y6810" i="2"/>
  <c r="X6810" i="2"/>
  <c r="W6810" i="2"/>
  <c r="V6810" i="2"/>
  <c r="AB6809" i="2"/>
  <c r="AA6809" i="2"/>
  <c r="Z6809" i="2"/>
  <c r="Y6809" i="2"/>
  <c r="X6809" i="2"/>
  <c r="W6809" i="2"/>
  <c r="V6809" i="2"/>
  <c r="AB6808" i="2"/>
  <c r="AA6808" i="2"/>
  <c r="Z6808" i="2"/>
  <c r="Y6808" i="2"/>
  <c r="X6808" i="2"/>
  <c r="W6808" i="2"/>
  <c r="V6808" i="2"/>
  <c r="AB6807" i="2"/>
  <c r="AA6807" i="2"/>
  <c r="Z6807" i="2"/>
  <c r="Y6807" i="2"/>
  <c r="X6807" i="2"/>
  <c r="W6807" i="2"/>
  <c r="V6807" i="2"/>
  <c r="AB6806" i="2"/>
  <c r="AA6806" i="2"/>
  <c r="Z6806" i="2"/>
  <c r="Y6806" i="2"/>
  <c r="X6806" i="2"/>
  <c r="W6806" i="2"/>
  <c r="V6806" i="2"/>
  <c r="AB6805" i="2"/>
  <c r="AA6805" i="2"/>
  <c r="Z6805" i="2"/>
  <c r="Y6805" i="2"/>
  <c r="X6805" i="2"/>
  <c r="W6805" i="2"/>
  <c r="V6805" i="2"/>
  <c r="AB6804" i="2"/>
  <c r="AA6804" i="2"/>
  <c r="Z6804" i="2"/>
  <c r="Y6804" i="2"/>
  <c r="X6804" i="2"/>
  <c r="W6804" i="2"/>
  <c r="V6804" i="2"/>
  <c r="AB6803" i="2"/>
  <c r="AA6803" i="2"/>
  <c r="Z6803" i="2"/>
  <c r="Y6803" i="2"/>
  <c r="X6803" i="2"/>
  <c r="W6803" i="2"/>
  <c r="V6803" i="2"/>
  <c r="AB6802" i="2"/>
  <c r="AA6802" i="2"/>
  <c r="Z6802" i="2"/>
  <c r="Y6802" i="2"/>
  <c r="X6802" i="2"/>
  <c r="W6802" i="2"/>
  <c r="V6802" i="2"/>
  <c r="AB6801" i="2"/>
  <c r="AA6801" i="2"/>
  <c r="Z6801" i="2"/>
  <c r="Y6801" i="2"/>
  <c r="X6801" i="2"/>
  <c r="W6801" i="2"/>
  <c r="V6801" i="2"/>
  <c r="AB6800" i="2"/>
  <c r="AA6800" i="2"/>
  <c r="Z6800" i="2"/>
  <c r="Y6800" i="2"/>
  <c r="X6800" i="2"/>
  <c r="W6800" i="2"/>
  <c r="V6800" i="2"/>
  <c r="AB6799" i="2"/>
  <c r="AA6799" i="2"/>
  <c r="Z6799" i="2"/>
  <c r="Y6799" i="2"/>
  <c r="X6799" i="2"/>
  <c r="W6799" i="2"/>
  <c r="V6799" i="2"/>
  <c r="AB6798" i="2"/>
  <c r="AA6798" i="2"/>
  <c r="Z6798" i="2"/>
  <c r="Y6798" i="2"/>
  <c r="X6798" i="2"/>
  <c r="W6798" i="2"/>
  <c r="V6798" i="2"/>
  <c r="AB6797" i="2"/>
  <c r="AA6797" i="2"/>
  <c r="Z6797" i="2"/>
  <c r="Y6797" i="2"/>
  <c r="X6797" i="2"/>
  <c r="W6797" i="2"/>
  <c r="V6797" i="2"/>
  <c r="AB6796" i="2"/>
  <c r="AA6796" i="2"/>
  <c r="Z6796" i="2"/>
  <c r="Y6796" i="2"/>
  <c r="X6796" i="2"/>
  <c r="W6796" i="2"/>
  <c r="V6796" i="2"/>
  <c r="AB6795" i="2"/>
  <c r="AA6795" i="2"/>
  <c r="Z6795" i="2"/>
  <c r="Y6795" i="2"/>
  <c r="X6795" i="2"/>
  <c r="W6795" i="2"/>
  <c r="V6795" i="2"/>
  <c r="AB6794" i="2"/>
  <c r="AA6794" i="2"/>
  <c r="Z6794" i="2"/>
  <c r="Y6794" i="2"/>
  <c r="X6794" i="2"/>
  <c r="W6794" i="2"/>
  <c r="V6794" i="2"/>
  <c r="AB6793" i="2"/>
  <c r="AA6793" i="2"/>
  <c r="Z6793" i="2"/>
  <c r="Y6793" i="2"/>
  <c r="X6793" i="2"/>
  <c r="W6793" i="2"/>
  <c r="V6793" i="2"/>
  <c r="AB6792" i="2"/>
  <c r="AA6792" i="2"/>
  <c r="D349" i="6" s="1"/>
  <c r="G349" i="6" s="1"/>
  <c r="Z6792" i="2"/>
  <c r="Y6792" i="2"/>
  <c r="X6792" i="2"/>
  <c r="W6792" i="2"/>
  <c r="V6792" i="2"/>
  <c r="AB6791" i="2"/>
  <c r="AA6791" i="2"/>
  <c r="Z6791" i="2"/>
  <c r="Y6791" i="2"/>
  <c r="X6791" i="2"/>
  <c r="W6791" i="2"/>
  <c r="V6791" i="2"/>
  <c r="AB6790" i="2"/>
  <c r="AA6790" i="2"/>
  <c r="Z6790" i="2"/>
  <c r="Y6790" i="2"/>
  <c r="X6790" i="2"/>
  <c r="W6790" i="2"/>
  <c r="V6790" i="2"/>
  <c r="AB6789" i="2"/>
  <c r="AA6789" i="2"/>
  <c r="Z6789" i="2"/>
  <c r="Y6789" i="2"/>
  <c r="X6789" i="2"/>
  <c r="W6789" i="2"/>
  <c r="V6789" i="2"/>
  <c r="AB6788" i="2"/>
  <c r="AA6788" i="2"/>
  <c r="Z6788" i="2"/>
  <c r="Y6788" i="2"/>
  <c r="X6788" i="2"/>
  <c r="W6788" i="2"/>
  <c r="V6788" i="2"/>
  <c r="AB6787" i="2"/>
  <c r="AA6787" i="2"/>
  <c r="Z6787" i="2"/>
  <c r="Y6787" i="2"/>
  <c r="X6787" i="2"/>
  <c r="W6787" i="2"/>
  <c r="V6787" i="2"/>
  <c r="AB6786" i="2"/>
  <c r="AA6786" i="2"/>
  <c r="Z6786" i="2"/>
  <c r="Y6786" i="2"/>
  <c r="X6786" i="2"/>
  <c r="W6786" i="2"/>
  <c r="V6786" i="2"/>
  <c r="AB6785" i="2"/>
  <c r="AA6785" i="2"/>
  <c r="Z6785" i="2"/>
  <c r="Y6785" i="2"/>
  <c r="X6785" i="2"/>
  <c r="W6785" i="2"/>
  <c r="V6785" i="2"/>
  <c r="AB6784" i="2"/>
  <c r="AA6784" i="2"/>
  <c r="Z6784" i="2"/>
  <c r="Y6784" i="2"/>
  <c r="X6784" i="2"/>
  <c r="W6784" i="2"/>
  <c r="V6784" i="2"/>
  <c r="AB6783" i="2"/>
  <c r="AA6783" i="2"/>
  <c r="Z6783" i="2"/>
  <c r="Y6783" i="2"/>
  <c r="X6783" i="2"/>
  <c r="W6783" i="2"/>
  <c r="V6783" i="2"/>
  <c r="AB6782" i="2"/>
  <c r="AA6782" i="2"/>
  <c r="Z6782" i="2"/>
  <c r="Y6782" i="2"/>
  <c r="X6782" i="2"/>
  <c r="W6782" i="2"/>
  <c r="V6782" i="2"/>
  <c r="AB6781" i="2"/>
  <c r="AA6781" i="2"/>
  <c r="Z6781" i="2"/>
  <c r="Y6781" i="2"/>
  <c r="X6781" i="2"/>
  <c r="W6781" i="2"/>
  <c r="V6781" i="2"/>
  <c r="AB6780" i="2"/>
  <c r="AA6780" i="2"/>
  <c r="Z6780" i="2"/>
  <c r="Y6780" i="2"/>
  <c r="X6780" i="2"/>
  <c r="W6780" i="2"/>
  <c r="V6780" i="2"/>
  <c r="AB6779" i="2"/>
  <c r="AA6779" i="2"/>
  <c r="Z6779" i="2"/>
  <c r="Y6779" i="2"/>
  <c r="X6779" i="2"/>
  <c r="W6779" i="2"/>
  <c r="V6779" i="2"/>
  <c r="AB6778" i="2"/>
  <c r="AA6778" i="2"/>
  <c r="Z6778" i="2"/>
  <c r="Y6778" i="2"/>
  <c r="X6778" i="2"/>
  <c r="W6778" i="2"/>
  <c r="V6778" i="2"/>
  <c r="AB6777" i="2"/>
  <c r="AA6777" i="2"/>
  <c r="Z6777" i="2"/>
  <c r="Y6777" i="2"/>
  <c r="X6777" i="2"/>
  <c r="W6777" i="2"/>
  <c r="V6777" i="2"/>
  <c r="AB6776" i="2"/>
  <c r="AA6776" i="2"/>
  <c r="Z6776" i="2"/>
  <c r="Y6776" i="2"/>
  <c r="X6776" i="2"/>
  <c r="W6776" i="2"/>
  <c r="V6776" i="2"/>
  <c r="AB6775" i="2"/>
  <c r="AA6775" i="2"/>
  <c r="Z6775" i="2"/>
  <c r="Y6775" i="2"/>
  <c r="X6775" i="2"/>
  <c r="W6775" i="2"/>
  <c r="V6775" i="2"/>
  <c r="AB6774" i="2"/>
  <c r="AA6774" i="2"/>
  <c r="Z6774" i="2"/>
  <c r="Y6774" i="2"/>
  <c r="X6774" i="2"/>
  <c r="W6774" i="2"/>
  <c r="V6774" i="2"/>
  <c r="AB6773" i="2"/>
  <c r="AA6773" i="2"/>
  <c r="Z6773" i="2"/>
  <c r="Y6773" i="2"/>
  <c r="X6773" i="2"/>
  <c r="W6773" i="2"/>
  <c r="V6773" i="2"/>
  <c r="AB6772" i="2"/>
  <c r="AA6772" i="2"/>
  <c r="Z6772" i="2"/>
  <c r="Y6772" i="2"/>
  <c r="X6772" i="2"/>
  <c r="W6772" i="2"/>
  <c r="V6772" i="2"/>
  <c r="AB6771" i="2"/>
  <c r="AA6771" i="2"/>
  <c r="Z6771" i="2"/>
  <c r="Y6771" i="2"/>
  <c r="X6771" i="2"/>
  <c r="W6771" i="2"/>
  <c r="V6771" i="2"/>
  <c r="AB6770" i="2"/>
  <c r="AA6770" i="2"/>
  <c r="Z6770" i="2"/>
  <c r="Y6770" i="2"/>
  <c r="X6770" i="2"/>
  <c r="W6770" i="2"/>
  <c r="V6770" i="2"/>
  <c r="AB6769" i="2"/>
  <c r="AA6769" i="2"/>
  <c r="Z6769" i="2"/>
  <c r="Y6769" i="2"/>
  <c r="X6769" i="2"/>
  <c r="W6769" i="2"/>
  <c r="V6769" i="2"/>
  <c r="AB6768" i="2"/>
  <c r="AA6768" i="2"/>
  <c r="Z6768" i="2"/>
  <c r="Y6768" i="2"/>
  <c r="X6768" i="2"/>
  <c r="W6768" i="2"/>
  <c r="V6768" i="2"/>
  <c r="AB6767" i="2"/>
  <c r="AA6767" i="2"/>
  <c r="Z6767" i="2"/>
  <c r="Y6767" i="2"/>
  <c r="X6767" i="2"/>
  <c r="W6767" i="2"/>
  <c r="V6767" i="2"/>
  <c r="AB6766" i="2"/>
  <c r="AA6766" i="2"/>
  <c r="Z6766" i="2"/>
  <c r="Y6766" i="2"/>
  <c r="X6766" i="2"/>
  <c r="W6766" i="2"/>
  <c r="V6766" i="2"/>
  <c r="AB6765" i="2"/>
  <c r="AA6765" i="2"/>
  <c r="Z6765" i="2"/>
  <c r="Y6765" i="2"/>
  <c r="X6765" i="2"/>
  <c r="W6765" i="2"/>
  <c r="V6765" i="2"/>
  <c r="AB6764" i="2"/>
  <c r="AA6764" i="2"/>
  <c r="Z6764" i="2"/>
  <c r="Y6764" i="2"/>
  <c r="X6764" i="2"/>
  <c r="W6764" i="2"/>
  <c r="V6764" i="2"/>
  <c r="AB6763" i="2"/>
  <c r="AA6763" i="2"/>
  <c r="Z6763" i="2"/>
  <c r="Y6763" i="2"/>
  <c r="X6763" i="2"/>
  <c r="W6763" i="2"/>
  <c r="V6763" i="2"/>
  <c r="AB6762" i="2"/>
  <c r="AA6762" i="2"/>
  <c r="Z6762" i="2"/>
  <c r="Y6762" i="2"/>
  <c r="X6762" i="2"/>
  <c r="W6762" i="2"/>
  <c r="V6762" i="2"/>
  <c r="AB6761" i="2"/>
  <c r="AA6761" i="2"/>
  <c r="Z6761" i="2"/>
  <c r="Y6761" i="2"/>
  <c r="X6761" i="2"/>
  <c r="W6761" i="2"/>
  <c r="V6761" i="2"/>
  <c r="AB6760" i="2"/>
  <c r="AA6760" i="2"/>
  <c r="Z6760" i="2"/>
  <c r="Y6760" i="2"/>
  <c r="X6760" i="2"/>
  <c r="W6760" i="2"/>
  <c r="V6760" i="2"/>
  <c r="AB6759" i="2"/>
  <c r="AA6759" i="2"/>
  <c r="Z6759" i="2"/>
  <c r="Y6759" i="2"/>
  <c r="X6759" i="2"/>
  <c r="W6759" i="2"/>
  <c r="V6759" i="2"/>
  <c r="AB6758" i="2"/>
  <c r="AA6758" i="2"/>
  <c r="Z6758" i="2"/>
  <c r="Y6758" i="2"/>
  <c r="X6758" i="2"/>
  <c r="W6758" i="2"/>
  <c r="V6758" i="2"/>
  <c r="AB6757" i="2"/>
  <c r="AA6757" i="2"/>
  <c r="D755" i="6" s="1"/>
  <c r="G755" i="6" s="1"/>
  <c r="Z6757" i="2"/>
  <c r="Y6757" i="2"/>
  <c r="X6757" i="2"/>
  <c r="W6757" i="2"/>
  <c r="V6757" i="2"/>
  <c r="AB6756" i="2"/>
  <c r="AA6756" i="2"/>
  <c r="Z6756" i="2"/>
  <c r="Y6756" i="2"/>
  <c r="X6756" i="2"/>
  <c r="W6756" i="2"/>
  <c r="V6756" i="2"/>
  <c r="AB6755" i="2"/>
  <c r="AA6755" i="2"/>
  <c r="Z6755" i="2"/>
  <c r="Y6755" i="2"/>
  <c r="X6755" i="2"/>
  <c r="W6755" i="2"/>
  <c r="V6755" i="2"/>
  <c r="AB6754" i="2"/>
  <c r="AA6754" i="2"/>
  <c r="Z6754" i="2"/>
  <c r="Y6754" i="2"/>
  <c r="X6754" i="2"/>
  <c r="W6754" i="2"/>
  <c r="V6754" i="2"/>
  <c r="AB6753" i="2"/>
  <c r="AA6753" i="2"/>
  <c r="Z6753" i="2"/>
  <c r="Y6753" i="2"/>
  <c r="X6753" i="2"/>
  <c r="W6753" i="2"/>
  <c r="V6753" i="2"/>
  <c r="AB6752" i="2"/>
  <c r="AA6752" i="2"/>
  <c r="Z6752" i="2"/>
  <c r="Y6752" i="2"/>
  <c r="X6752" i="2"/>
  <c r="W6752" i="2"/>
  <c r="V6752" i="2"/>
  <c r="AB6751" i="2"/>
  <c r="AA6751" i="2"/>
  <c r="Z6751" i="2"/>
  <c r="Y6751" i="2"/>
  <c r="X6751" i="2"/>
  <c r="W6751" i="2"/>
  <c r="V6751" i="2"/>
  <c r="AB6750" i="2"/>
  <c r="AA6750" i="2"/>
  <c r="Z6750" i="2"/>
  <c r="Y6750" i="2"/>
  <c r="X6750" i="2"/>
  <c r="W6750" i="2"/>
  <c r="V6750" i="2"/>
  <c r="AB6749" i="2"/>
  <c r="AA6749" i="2"/>
  <c r="Z6749" i="2"/>
  <c r="Y6749" i="2"/>
  <c r="X6749" i="2"/>
  <c r="W6749" i="2"/>
  <c r="V6749" i="2"/>
  <c r="AB6748" i="2"/>
  <c r="AA6748" i="2"/>
  <c r="Z6748" i="2"/>
  <c r="Y6748" i="2"/>
  <c r="X6748" i="2"/>
  <c r="W6748" i="2"/>
  <c r="V6748" i="2"/>
  <c r="AB6747" i="2"/>
  <c r="AA6747" i="2"/>
  <c r="Z6747" i="2"/>
  <c r="Y6747" i="2"/>
  <c r="X6747" i="2"/>
  <c r="W6747" i="2"/>
  <c r="V6747" i="2"/>
  <c r="AB6746" i="2"/>
  <c r="AA6746" i="2"/>
  <c r="Z6746" i="2"/>
  <c r="Y6746" i="2"/>
  <c r="X6746" i="2"/>
  <c r="W6746" i="2"/>
  <c r="V6746" i="2"/>
  <c r="AB6745" i="2"/>
  <c r="AA6745" i="2"/>
  <c r="Z6745" i="2"/>
  <c r="Y6745" i="2"/>
  <c r="X6745" i="2"/>
  <c r="W6745" i="2"/>
  <c r="V6745" i="2"/>
  <c r="AB6744" i="2"/>
  <c r="AA6744" i="2"/>
  <c r="Z6744" i="2"/>
  <c r="Y6744" i="2"/>
  <c r="X6744" i="2"/>
  <c r="W6744" i="2"/>
  <c r="V6744" i="2"/>
  <c r="AB6743" i="2"/>
  <c r="AA6743" i="2"/>
  <c r="Z6743" i="2"/>
  <c r="Y6743" i="2"/>
  <c r="X6743" i="2"/>
  <c r="W6743" i="2"/>
  <c r="V6743" i="2"/>
  <c r="AB6742" i="2"/>
  <c r="AA6742" i="2"/>
  <c r="Z6742" i="2"/>
  <c r="Y6742" i="2"/>
  <c r="X6742" i="2"/>
  <c r="W6742" i="2"/>
  <c r="V6742" i="2"/>
  <c r="AB6741" i="2"/>
  <c r="AA6741" i="2"/>
  <c r="Z6741" i="2"/>
  <c r="Y6741" i="2"/>
  <c r="X6741" i="2"/>
  <c r="W6741" i="2"/>
  <c r="V6741" i="2"/>
  <c r="AB6740" i="2"/>
  <c r="AA6740" i="2"/>
  <c r="Z6740" i="2"/>
  <c r="Y6740" i="2"/>
  <c r="X6740" i="2"/>
  <c r="W6740" i="2"/>
  <c r="V6740" i="2"/>
  <c r="AB6739" i="2"/>
  <c r="AA6739" i="2"/>
  <c r="Z6739" i="2"/>
  <c r="Y6739" i="2"/>
  <c r="X6739" i="2"/>
  <c r="W6739" i="2"/>
  <c r="V6739" i="2"/>
  <c r="AB6738" i="2"/>
  <c r="AA6738" i="2"/>
  <c r="Z6738" i="2"/>
  <c r="Y6738" i="2"/>
  <c r="X6738" i="2"/>
  <c r="W6738" i="2"/>
  <c r="V6738" i="2"/>
  <c r="AB6737" i="2"/>
  <c r="AA6737" i="2"/>
  <c r="Z6737" i="2"/>
  <c r="Y6737" i="2"/>
  <c r="X6737" i="2"/>
  <c r="W6737" i="2"/>
  <c r="V6737" i="2"/>
  <c r="AB6736" i="2"/>
  <c r="AA6736" i="2"/>
  <c r="Z6736" i="2"/>
  <c r="Y6736" i="2"/>
  <c r="X6736" i="2"/>
  <c r="W6736" i="2"/>
  <c r="V6736" i="2"/>
  <c r="AB6735" i="2"/>
  <c r="AA6735" i="2"/>
  <c r="Z6735" i="2"/>
  <c r="Y6735" i="2"/>
  <c r="X6735" i="2"/>
  <c r="W6735" i="2"/>
  <c r="V6735" i="2"/>
  <c r="AB6734" i="2"/>
  <c r="AA6734" i="2"/>
  <c r="Z6734" i="2"/>
  <c r="Y6734" i="2"/>
  <c r="X6734" i="2"/>
  <c r="W6734" i="2"/>
  <c r="V6734" i="2"/>
  <c r="AB6733" i="2"/>
  <c r="AA6733" i="2"/>
  <c r="Z6733" i="2"/>
  <c r="Y6733" i="2"/>
  <c r="X6733" i="2"/>
  <c r="W6733" i="2"/>
  <c r="V6733" i="2"/>
  <c r="AB6732" i="2"/>
  <c r="AA6732" i="2"/>
  <c r="Z6732" i="2"/>
  <c r="Y6732" i="2"/>
  <c r="X6732" i="2"/>
  <c r="W6732" i="2"/>
  <c r="V6732" i="2"/>
  <c r="AB6731" i="2"/>
  <c r="AA6731" i="2"/>
  <c r="Z6731" i="2"/>
  <c r="Y6731" i="2"/>
  <c r="X6731" i="2"/>
  <c r="W6731" i="2"/>
  <c r="V6731" i="2"/>
  <c r="AB6730" i="2"/>
  <c r="AA6730" i="2"/>
  <c r="Z6730" i="2"/>
  <c r="Y6730" i="2"/>
  <c r="X6730" i="2"/>
  <c r="W6730" i="2"/>
  <c r="V6730" i="2"/>
  <c r="AB6729" i="2"/>
  <c r="AA6729" i="2"/>
  <c r="Z6729" i="2"/>
  <c r="Y6729" i="2"/>
  <c r="X6729" i="2"/>
  <c r="W6729" i="2"/>
  <c r="V6729" i="2"/>
  <c r="AB6728" i="2"/>
  <c r="AA6728" i="2"/>
  <c r="Z6728" i="2"/>
  <c r="Y6728" i="2"/>
  <c r="X6728" i="2"/>
  <c r="W6728" i="2"/>
  <c r="V6728" i="2"/>
  <c r="AB6727" i="2"/>
  <c r="AA6727" i="2"/>
  <c r="Z6727" i="2"/>
  <c r="Y6727" i="2"/>
  <c r="X6727" i="2"/>
  <c r="W6727" i="2"/>
  <c r="V6727" i="2"/>
  <c r="AB6726" i="2"/>
  <c r="AA6726" i="2"/>
  <c r="Z6726" i="2"/>
  <c r="Y6726" i="2"/>
  <c r="X6726" i="2"/>
  <c r="W6726" i="2"/>
  <c r="V6726" i="2"/>
  <c r="AB6725" i="2"/>
  <c r="AA6725" i="2"/>
  <c r="Z6725" i="2"/>
  <c r="Y6725" i="2"/>
  <c r="X6725" i="2"/>
  <c r="W6725" i="2"/>
  <c r="V6725" i="2"/>
  <c r="AB6724" i="2"/>
  <c r="AA6724" i="2"/>
  <c r="Z6724" i="2"/>
  <c r="Y6724" i="2"/>
  <c r="X6724" i="2"/>
  <c r="W6724" i="2"/>
  <c r="V6724" i="2"/>
  <c r="AB6723" i="2"/>
  <c r="AA6723" i="2"/>
  <c r="Z6723" i="2"/>
  <c r="Y6723" i="2"/>
  <c r="X6723" i="2"/>
  <c r="W6723" i="2"/>
  <c r="V6723" i="2"/>
  <c r="AB6722" i="2"/>
  <c r="AA6722" i="2"/>
  <c r="Z6722" i="2"/>
  <c r="Y6722" i="2"/>
  <c r="X6722" i="2"/>
  <c r="W6722" i="2"/>
  <c r="V6722" i="2"/>
  <c r="AB6721" i="2"/>
  <c r="AA6721" i="2"/>
  <c r="Z6721" i="2"/>
  <c r="Y6721" i="2"/>
  <c r="X6721" i="2"/>
  <c r="W6721" i="2"/>
  <c r="V6721" i="2"/>
  <c r="AB6720" i="2"/>
  <c r="AA6720" i="2"/>
  <c r="Z6720" i="2"/>
  <c r="Y6720" i="2"/>
  <c r="X6720" i="2"/>
  <c r="W6720" i="2"/>
  <c r="V6720" i="2"/>
  <c r="AB6719" i="2"/>
  <c r="AA6719" i="2"/>
  <c r="Z6719" i="2"/>
  <c r="Y6719" i="2"/>
  <c r="X6719" i="2"/>
  <c r="W6719" i="2"/>
  <c r="V6719" i="2"/>
  <c r="AB6718" i="2"/>
  <c r="AA6718" i="2"/>
  <c r="Z6718" i="2"/>
  <c r="Y6718" i="2"/>
  <c r="X6718" i="2"/>
  <c r="W6718" i="2"/>
  <c r="V6718" i="2"/>
  <c r="AB6717" i="2"/>
  <c r="AA6717" i="2"/>
  <c r="Z6717" i="2"/>
  <c r="Y6717" i="2"/>
  <c r="X6717" i="2"/>
  <c r="W6717" i="2"/>
  <c r="V6717" i="2"/>
  <c r="AB6716" i="2"/>
  <c r="AA6716" i="2"/>
  <c r="Z6716" i="2"/>
  <c r="Y6716" i="2"/>
  <c r="X6716" i="2"/>
  <c r="W6716" i="2"/>
  <c r="V6716" i="2"/>
  <c r="AB6715" i="2"/>
  <c r="AA6715" i="2"/>
  <c r="Z6715" i="2"/>
  <c r="Y6715" i="2"/>
  <c r="X6715" i="2"/>
  <c r="W6715" i="2"/>
  <c r="V6715" i="2"/>
  <c r="AB6714" i="2"/>
  <c r="AA6714" i="2"/>
  <c r="Z6714" i="2"/>
  <c r="Y6714" i="2"/>
  <c r="X6714" i="2"/>
  <c r="W6714" i="2"/>
  <c r="V6714" i="2"/>
  <c r="AB6713" i="2"/>
  <c r="AA6713" i="2"/>
  <c r="Z6713" i="2"/>
  <c r="Y6713" i="2"/>
  <c r="X6713" i="2"/>
  <c r="W6713" i="2"/>
  <c r="V6713" i="2"/>
  <c r="AB6712" i="2"/>
  <c r="AA6712" i="2"/>
  <c r="Z6712" i="2"/>
  <c r="Y6712" i="2"/>
  <c r="X6712" i="2"/>
  <c r="W6712" i="2"/>
  <c r="V6712" i="2"/>
  <c r="AB6711" i="2"/>
  <c r="AA6711" i="2"/>
  <c r="Z6711" i="2"/>
  <c r="Y6711" i="2"/>
  <c r="X6711" i="2"/>
  <c r="W6711" i="2"/>
  <c r="V6711" i="2"/>
  <c r="AB6710" i="2"/>
  <c r="AA6710" i="2"/>
  <c r="Z6710" i="2"/>
  <c r="Y6710" i="2"/>
  <c r="X6710" i="2"/>
  <c r="W6710" i="2"/>
  <c r="V6710" i="2"/>
  <c r="AB6709" i="2"/>
  <c r="AA6709" i="2"/>
  <c r="Z6709" i="2"/>
  <c r="Y6709" i="2"/>
  <c r="X6709" i="2"/>
  <c r="W6709" i="2"/>
  <c r="V6709" i="2"/>
  <c r="AB6708" i="2"/>
  <c r="AA6708" i="2"/>
  <c r="Z6708" i="2"/>
  <c r="Y6708" i="2"/>
  <c r="X6708" i="2"/>
  <c r="W6708" i="2"/>
  <c r="V6708" i="2"/>
  <c r="AB6707" i="2"/>
  <c r="AA6707" i="2"/>
  <c r="Z6707" i="2"/>
  <c r="Y6707" i="2"/>
  <c r="X6707" i="2"/>
  <c r="W6707" i="2"/>
  <c r="V6707" i="2"/>
  <c r="AB6706" i="2"/>
  <c r="AA6706" i="2"/>
  <c r="Z6706" i="2"/>
  <c r="Y6706" i="2"/>
  <c r="X6706" i="2"/>
  <c r="W6706" i="2"/>
  <c r="V6706" i="2"/>
  <c r="AB6705" i="2"/>
  <c r="AA6705" i="2"/>
  <c r="Z6705" i="2"/>
  <c r="Y6705" i="2"/>
  <c r="X6705" i="2"/>
  <c r="W6705" i="2"/>
  <c r="V6705" i="2"/>
  <c r="AB6704" i="2"/>
  <c r="AA6704" i="2"/>
  <c r="Z6704" i="2"/>
  <c r="Y6704" i="2"/>
  <c r="X6704" i="2"/>
  <c r="W6704" i="2"/>
  <c r="V6704" i="2"/>
  <c r="AB6703" i="2"/>
  <c r="AA6703" i="2"/>
  <c r="Z6703" i="2"/>
  <c r="Y6703" i="2"/>
  <c r="X6703" i="2"/>
  <c r="W6703" i="2"/>
  <c r="V6703" i="2"/>
  <c r="AB6702" i="2"/>
  <c r="AA6702" i="2"/>
  <c r="Z6702" i="2"/>
  <c r="Y6702" i="2"/>
  <c r="X6702" i="2"/>
  <c r="W6702" i="2"/>
  <c r="V6702" i="2"/>
  <c r="AB6701" i="2"/>
  <c r="AA6701" i="2"/>
  <c r="Z6701" i="2"/>
  <c r="Y6701" i="2"/>
  <c r="X6701" i="2"/>
  <c r="W6701" i="2"/>
  <c r="V6701" i="2"/>
  <c r="AB6700" i="2"/>
  <c r="AA6700" i="2"/>
  <c r="Z6700" i="2"/>
  <c r="Y6700" i="2"/>
  <c r="X6700" i="2"/>
  <c r="W6700" i="2"/>
  <c r="V6700" i="2"/>
  <c r="AB6699" i="2"/>
  <c r="AA6699" i="2"/>
  <c r="Z6699" i="2"/>
  <c r="Y6699" i="2"/>
  <c r="X6699" i="2"/>
  <c r="W6699" i="2"/>
  <c r="V6699" i="2"/>
  <c r="AB6698" i="2"/>
  <c r="AA6698" i="2"/>
  <c r="Z6698" i="2"/>
  <c r="Y6698" i="2"/>
  <c r="X6698" i="2"/>
  <c r="W6698" i="2"/>
  <c r="V6698" i="2"/>
  <c r="AB6697" i="2"/>
  <c r="AA6697" i="2"/>
  <c r="Z6697" i="2"/>
  <c r="Y6697" i="2"/>
  <c r="X6697" i="2"/>
  <c r="W6697" i="2"/>
  <c r="V6697" i="2"/>
  <c r="AB6696" i="2"/>
  <c r="AA6696" i="2"/>
  <c r="Z6696" i="2"/>
  <c r="Y6696" i="2"/>
  <c r="X6696" i="2"/>
  <c r="W6696" i="2"/>
  <c r="V6696" i="2"/>
  <c r="AB6695" i="2"/>
  <c r="AA6695" i="2"/>
  <c r="Z6695" i="2"/>
  <c r="Y6695" i="2"/>
  <c r="X6695" i="2"/>
  <c r="W6695" i="2"/>
  <c r="V6695" i="2"/>
  <c r="AB6694" i="2"/>
  <c r="AA6694" i="2"/>
  <c r="Z6694" i="2"/>
  <c r="Y6694" i="2"/>
  <c r="X6694" i="2"/>
  <c r="W6694" i="2"/>
  <c r="V6694" i="2"/>
  <c r="AB6693" i="2"/>
  <c r="AA6693" i="2"/>
  <c r="Z6693" i="2"/>
  <c r="Y6693" i="2"/>
  <c r="X6693" i="2"/>
  <c r="W6693" i="2"/>
  <c r="V6693" i="2"/>
  <c r="AB6692" i="2"/>
  <c r="AA6692" i="2"/>
  <c r="Z6692" i="2"/>
  <c r="Y6692" i="2"/>
  <c r="X6692" i="2"/>
  <c r="W6692" i="2"/>
  <c r="V6692" i="2"/>
  <c r="AB6691" i="2"/>
  <c r="AA6691" i="2"/>
  <c r="Z6691" i="2"/>
  <c r="Y6691" i="2"/>
  <c r="X6691" i="2"/>
  <c r="W6691" i="2"/>
  <c r="V6691" i="2"/>
  <c r="AB6690" i="2"/>
  <c r="AA6690" i="2"/>
  <c r="Z6690" i="2"/>
  <c r="Y6690" i="2"/>
  <c r="X6690" i="2"/>
  <c r="W6690" i="2"/>
  <c r="V6690" i="2"/>
  <c r="AB6689" i="2"/>
  <c r="AA6689" i="2"/>
  <c r="Z6689" i="2"/>
  <c r="Y6689" i="2"/>
  <c r="X6689" i="2"/>
  <c r="W6689" i="2"/>
  <c r="V6689" i="2"/>
  <c r="AB6688" i="2"/>
  <c r="AA6688" i="2"/>
  <c r="Z6688" i="2"/>
  <c r="Y6688" i="2"/>
  <c r="X6688" i="2"/>
  <c r="W6688" i="2"/>
  <c r="V6688" i="2"/>
  <c r="AB6687" i="2"/>
  <c r="AA6687" i="2"/>
  <c r="Z6687" i="2"/>
  <c r="Y6687" i="2"/>
  <c r="X6687" i="2"/>
  <c r="W6687" i="2"/>
  <c r="V6687" i="2"/>
  <c r="AB6686" i="2"/>
  <c r="AA6686" i="2"/>
  <c r="Z6686" i="2"/>
  <c r="Y6686" i="2"/>
  <c r="X6686" i="2"/>
  <c r="W6686" i="2"/>
  <c r="V6686" i="2"/>
  <c r="AB6685" i="2"/>
  <c r="AA6685" i="2"/>
  <c r="Z6685" i="2"/>
  <c r="Y6685" i="2"/>
  <c r="X6685" i="2"/>
  <c r="W6685" i="2"/>
  <c r="V6685" i="2"/>
  <c r="AB6684" i="2"/>
  <c r="AA6684" i="2"/>
  <c r="Z6684" i="2"/>
  <c r="Y6684" i="2"/>
  <c r="X6684" i="2"/>
  <c r="W6684" i="2"/>
  <c r="V6684" i="2"/>
  <c r="AB6683" i="2"/>
  <c r="AA6683" i="2"/>
  <c r="Z6683" i="2"/>
  <c r="Y6683" i="2"/>
  <c r="X6683" i="2"/>
  <c r="W6683" i="2"/>
  <c r="V6683" i="2"/>
  <c r="AB6682" i="2"/>
  <c r="AA6682" i="2"/>
  <c r="Z6682" i="2"/>
  <c r="Y6682" i="2"/>
  <c r="X6682" i="2"/>
  <c r="W6682" i="2"/>
  <c r="V6682" i="2"/>
  <c r="AB6681" i="2"/>
  <c r="AA6681" i="2"/>
  <c r="Z6681" i="2"/>
  <c r="Y6681" i="2"/>
  <c r="X6681" i="2"/>
  <c r="W6681" i="2"/>
  <c r="V6681" i="2"/>
  <c r="AB6680" i="2"/>
  <c r="AA6680" i="2"/>
  <c r="Z6680" i="2"/>
  <c r="Y6680" i="2"/>
  <c r="X6680" i="2"/>
  <c r="W6680" i="2"/>
  <c r="V6680" i="2"/>
  <c r="AB6679" i="2"/>
  <c r="AA6679" i="2"/>
  <c r="Z6679" i="2"/>
  <c r="Y6679" i="2"/>
  <c r="X6679" i="2"/>
  <c r="W6679" i="2"/>
  <c r="V6679" i="2"/>
  <c r="AB6678" i="2"/>
  <c r="AA6678" i="2"/>
  <c r="Z6678" i="2"/>
  <c r="Y6678" i="2"/>
  <c r="X6678" i="2"/>
  <c r="W6678" i="2"/>
  <c r="V6678" i="2"/>
  <c r="AB6677" i="2"/>
  <c r="AA6677" i="2"/>
  <c r="Z6677" i="2"/>
  <c r="Y6677" i="2"/>
  <c r="X6677" i="2"/>
  <c r="W6677" i="2"/>
  <c r="V6677" i="2"/>
  <c r="AB6676" i="2"/>
  <c r="AA6676" i="2"/>
  <c r="Z6676" i="2"/>
  <c r="Y6676" i="2"/>
  <c r="X6676" i="2"/>
  <c r="W6676" i="2"/>
  <c r="V6676" i="2"/>
  <c r="AB6675" i="2"/>
  <c r="AA6675" i="2"/>
  <c r="Z6675" i="2"/>
  <c r="Y6675" i="2"/>
  <c r="X6675" i="2"/>
  <c r="W6675" i="2"/>
  <c r="V6675" i="2"/>
  <c r="AB6674" i="2"/>
  <c r="AA6674" i="2"/>
  <c r="Z6674" i="2"/>
  <c r="Y6674" i="2"/>
  <c r="X6674" i="2"/>
  <c r="W6674" i="2"/>
  <c r="V6674" i="2"/>
  <c r="AB6673" i="2"/>
  <c r="AA6673" i="2"/>
  <c r="Z6673" i="2"/>
  <c r="Y6673" i="2"/>
  <c r="X6673" i="2"/>
  <c r="W6673" i="2"/>
  <c r="V6673" i="2"/>
  <c r="AB6672" i="2"/>
  <c r="AA6672" i="2"/>
  <c r="Z6672" i="2"/>
  <c r="Y6672" i="2"/>
  <c r="X6672" i="2"/>
  <c r="W6672" i="2"/>
  <c r="V6672" i="2"/>
  <c r="AB6671" i="2"/>
  <c r="AA6671" i="2"/>
  <c r="Z6671" i="2"/>
  <c r="Y6671" i="2"/>
  <c r="X6671" i="2"/>
  <c r="W6671" i="2"/>
  <c r="V6671" i="2"/>
  <c r="AB6670" i="2"/>
  <c r="AA6670" i="2"/>
  <c r="Z6670" i="2"/>
  <c r="Y6670" i="2"/>
  <c r="X6670" i="2"/>
  <c r="W6670" i="2"/>
  <c r="V6670" i="2"/>
  <c r="AB6669" i="2"/>
  <c r="AA6669" i="2"/>
  <c r="Z6669" i="2"/>
  <c r="Y6669" i="2"/>
  <c r="X6669" i="2"/>
  <c r="W6669" i="2"/>
  <c r="V6669" i="2"/>
  <c r="AB6668" i="2"/>
  <c r="AA6668" i="2"/>
  <c r="Z6668" i="2"/>
  <c r="Y6668" i="2"/>
  <c r="X6668" i="2"/>
  <c r="W6668" i="2"/>
  <c r="V6668" i="2"/>
  <c r="AB6667" i="2"/>
  <c r="AA6667" i="2"/>
  <c r="Z6667" i="2"/>
  <c r="Y6667" i="2"/>
  <c r="X6667" i="2"/>
  <c r="W6667" i="2"/>
  <c r="V6667" i="2"/>
  <c r="AB6666" i="2"/>
  <c r="AA6666" i="2"/>
  <c r="Z6666" i="2"/>
  <c r="Y6666" i="2"/>
  <c r="X6666" i="2"/>
  <c r="W6666" i="2"/>
  <c r="V6666" i="2"/>
  <c r="AB6665" i="2"/>
  <c r="AA6665" i="2"/>
  <c r="Z6665" i="2"/>
  <c r="Y6665" i="2"/>
  <c r="X6665" i="2"/>
  <c r="W6665" i="2"/>
  <c r="V6665" i="2"/>
  <c r="AB6664" i="2"/>
  <c r="AA6664" i="2"/>
  <c r="Z6664" i="2"/>
  <c r="Y6664" i="2"/>
  <c r="X6664" i="2"/>
  <c r="W6664" i="2"/>
  <c r="V6664" i="2"/>
  <c r="AB6663" i="2"/>
  <c r="AA6663" i="2"/>
  <c r="Z6663" i="2"/>
  <c r="Y6663" i="2"/>
  <c r="X6663" i="2"/>
  <c r="W6663" i="2"/>
  <c r="V6663" i="2"/>
  <c r="AB6662" i="2"/>
  <c r="AA6662" i="2"/>
  <c r="Z6662" i="2"/>
  <c r="Y6662" i="2"/>
  <c r="X6662" i="2"/>
  <c r="W6662" i="2"/>
  <c r="V6662" i="2"/>
  <c r="AB6661" i="2"/>
  <c r="AA6661" i="2"/>
  <c r="Z6661" i="2"/>
  <c r="Y6661" i="2"/>
  <c r="X6661" i="2"/>
  <c r="W6661" i="2"/>
  <c r="V6661" i="2"/>
  <c r="AB6660" i="2"/>
  <c r="AA6660" i="2"/>
  <c r="Z6660" i="2"/>
  <c r="Y6660" i="2"/>
  <c r="X6660" i="2"/>
  <c r="W6660" i="2"/>
  <c r="V6660" i="2"/>
  <c r="AB6659" i="2"/>
  <c r="AA6659" i="2"/>
  <c r="Z6659" i="2"/>
  <c r="Y6659" i="2"/>
  <c r="X6659" i="2"/>
  <c r="W6659" i="2"/>
  <c r="V6659" i="2"/>
  <c r="AB6658" i="2"/>
  <c r="AA6658" i="2"/>
  <c r="Z6658" i="2"/>
  <c r="Y6658" i="2"/>
  <c r="X6658" i="2"/>
  <c r="W6658" i="2"/>
  <c r="V6658" i="2"/>
  <c r="AB6657" i="2"/>
  <c r="AA6657" i="2"/>
  <c r="Z6657" i="2"/>
  <c r="Y6657" i="2"/>
  <c r="X6657" i="2"/>
  <c r="W6657" i="2"/>
  <c r="V6657" i="2"/>
  <c r="AB6656" i="2"/>
  <c r="AA6656" i="2"/>
  <c r="Z6656" i="2"/>
  <c r="Y6656" i="2"/>
  <c r="X6656" i="2"/>
  <c r="W6656" i="2"/>
  <c r="V6656" i="2"/>
  <c r="AB6655" i="2"/>
  <c r="AA6655" i="2"/>
  <c r="Z6655" i="2"/>
  <c r="Y6655" i="2"/>
  <c r="X6655" i="2"/>
  <c r="W6655" i="2"/>
  <c r="V6655" i="2"/>
  <c r="AB6654" i="2"/>
  <c r="AA6654" i="2"/>
  <c r="Z6654" i="2"/>
  <c r="Y6654" i="2"/>
  <c r="X6654" i="2"/>
  <c r="W6654" i="2"/>
  <c r="V6654" i="2"/>
  <c r="AB6653" i="2"/>
  <c r="AA6653" i="2"/>
  <c r="Z6653" i="2"/>
  <c r="Y6653" i="2"/>
  <c r="X6653" i="2"/>
  <c r="W6653" i="2"/>
  <c r="V6653" i="2"/>
  <c r="AB6652" i="2"/>
  <c r="AA6652" i="2"/>
  <c r="Z6652" i="2"/>
  <c r="Y6652" i="2"/>
  <c r="X6652" i="2"/>
  <c r="W6652" i="2"/>
  <c r="V6652" i="2"/>
  <c r="AB6651" i="2"/>
  <c r="AA6651" i="2"/>
  <c r="Z6651" i="2"/>
  <c r="Y6651" i="2"/>
  <c r="X6651" i="2"/>
  <c r="W6651" i="2"/>
  <c r="V6651" i="2"/>
  <c r="AB6650" i="2"/>
  <c r="AA6650" i="2"/>
  <c r="Z6650" i="2"/>
  <c r="Y6650" i="2"/>
  <c r="X6650" i="2"/>
  <c r="W6650" i="2"/>
  <c r="V6650" i="2"/>
  <c r="AB6649" i="2"/>
  <c r="AA6649" i="2"/>
  <c r="Z6649" i="2"/>
  <c r="Y6649" i="2"/>
  <c r="X6649" i="2"/>
  <c r="W6649" i="2"/>
  <c r="V6649" i="2"/>
  <c r="AB6648" i="2"/>
  <c r="AA6648" i="2"/>
  <c r="Z6648" i="2"/>
  <c r="Y6648" i="2"/>
  <c r="X6648" i="2"/>
  <c r="W6648" i="2"/>
  <c r="V6648" i="2"/>
  <c r="AB6647" i="2"/>
  <c r="AA6647" i="2"/>
  <c r="Z6647" i="2"/>
  <c r="Y6647" i="2"/>
  <c r="X6647" i="2"/>
  <c r="W6647" i="2"/>
  <c r="V6647" i="2"/>
  <c r="AB6646" i="2"/>
  <c r="AA6646" i="2"/>
  <c r="Z6646" i="2"/>
  <c r="Y6646" i="2"/>
  <c r="X6646" i="2"/>
  <c r="W6646" i="2"/>
  <c r="V6646" i="2"/>
  <c r="AB6645" i="2"/>
  <c r="AA6645" i="2"/>
  <c r="Z6645" i="2"/>
  <c r="Y6645" i="2"/>
  <c r="X6645" i="2"/>
  <c r="W6645" i="2"/>
  <c r="V6645" i="2"/>
  <c r="AB6644" i="2"/>
  <c r="AA6644" i="2"/>
  <c r="Z6644" i="2"/>
  <c r="Y6644" i="2"/>
  <c r="X6644" i="2"/>
  <c r="W6644" i="2"/>
  <c r="V6644" i="2"/>
  <c r="AB6643" i="2"/>
  <c r="AA6643" i="2"/>
  <c r="Z6643" i="2"/>
  <c r="Y6643" i="2"/>
  <c r="X6643" i="2"/>
  <c r="W6643" i="2"/>
  <c r="V6643" i="2"/>
  <c r="AB6642" i="2"/>
  <c r="AA6642" i="2"/>
  <c r="Z6642" i="2"/>
  <c r="Y6642" i="2"/>
  <c r="X6642" i="2"/>
  <c r="W6642" i="2"/>
  <c r="V6642" i="2"/>
  <c r="AB6641" i="2"/>
  <c r="AA6641" i="2"/>
  <c r="Z6641" i="2"/>
  <c r="Y6641" i="2"/>
  <c r="X6641" i="2"/>
  <c r="W6641" i="2"/>
  <c r="V6641" i="2"/>
  <c r="AB6640" i="2"/>
  <c r="AA6640" i="2"/>
  <c r="Z6640" i="2"/>
  <c r="Y6640" i="2"/>
  <c r="X6640" i="2"/>
  <c r="W6640" i="2"/>
  <c r="V6640" i="2"/>
  <c r="AB6639" i="2"/>
  <c r="AA6639" i="2"/>
  <c r="Z6639" i="2"/>
  <c r="Y6639" i="2"/>
  <c r="X6639" i="2"/>
  <c r="W6639" i="2"/>
  <c r="V6639" i="2"/>
  <c r="AB6638" i="2"/>
  <c r="AA6638" i="2"/>
  <c r="Z6638" i="2"/>
  <c r="Y6638" i="2"/>
  <c r="X6638" i="2"/>
  <c r="W6638" i="2"/>
  <c r="V6638" i="2"/>
  <c r="AB6637" i="2"/>
  <c r="AA6637" i="2"/>
  <c r="Z6637" i="2"/>
  <c r="Y6637" i="2"/>
  <c r="X6637" i="2"/>
  <c r="W6637" i="2"/>
  <c r="V6637" i="2"/>
  <c r="AB6636" i="2"/>
  <c r="AA6636" i="2"/>
  <c r="Z6636" i="2"/>
  <c r="Y6636" i="2"/>
  <c r="X6636" i="2"/>
  <c r="W6636" i="2"/>
  <c r="V6636" i="2"/>
  <c r="AB6635" i="2"/>
  <c r="AA6635" i="2"/>
  <c r="Z6635" i="2"/>
  <c r="Y6635" i="2"/>
  <c r="X6635" i="2"/>
  <c r="W6635" i="2"/>
  <c r="V6635" i="2"/>
  <c r="AB6634" i="2"/>
  <c r="AA6634" i="2"/>
  <c r="Z6634" i="2"/>
  <c r="Y6634" i="2"/>
  <c r="X6634" i="2"/>
  <c r="W6634" i="2"/>
  <c r="V6634" i="2"/>
  <c r="AB6633" i="2"/>
  <c r="AA6633" i="2"/>
  <c r="Z6633" i="2"/>
  <c r="Y6633" i="2"/>
  <c r="X6633" i="2"/>
  <c r="W6633" i="2"/>
  <c r="V6633" i="2"/>
  <c r="AB6632" i="2"/>
  <c r="AA6632" i="2"/>
  <c r="Z6632" i="2"/>
  <c r="Y6632" i="2"/>
  <c r="X6632" i="2"/>
  <c r="W6632" i="2"/>
  <c r="V6632" i="2"/>
  <c r="AB6631" i="2"/>
  <c r="AA6631" i="2"/>
  <c r="Z6631" i="2"/>
  <c r="Y6631" i="2"/>
  <c r="X6631" i="2"/>
  <c r="W6631" i="2"/>
  <c r="V6631" i="2"/>
  <c r="AB6630" i="2"/>
  <c r="AA6630" i="2"/>
  <c r="Z6630" i="2"/>
  <c r="Y6630" i="2"/>
  <c r="X6630" i="2"/>
  <c r="W6630" i="2"/>
  <c r="V6630" i="2"/>
  <c r="AB6629" i="2"/>
  <c r="AA6629" i="2"/>
  <c r="Z6629" i="2"/>
  <c r="Y6629" i="2"/>
  <c r="X6629" i="2"/>
  <c r="W6629" i="2"/>
  <c r="V6629" i="2"/>
  <c r="AB6628" i="2"/>
  <c r="AA6628" i="2"/>
  <c r="Z6628" i="2"/>
  <c r="Y6628" i="2"/>
  <c r="X6628" i="2"/>
  <c r="W6628" i="2"/>
  <c r="V6628" i="2"/>
  <c r="AB6627" i="2"/>
  <c r="AA6627" i="2"/>
  <c r="Z6627" i="2"/>
  <c r="Y6627" i="2"/>
  <c r="X6627" i="2"/>
  <c r="W6627" i="2"/>
  <c r="V6627" i="2"/>
  <c r="AB6626" i="2"/>
  <c r="AA6626" i="2"/>
  <c r="Z6626" i="2"/>
  <c r="Y6626" i="2"/>
  <c r="X6626" i="2"/>
  <c r="W6626" i="2"/>
  <c r="V6626" i="2"/>
  <c r="AB6625" i="2"/>
  <c r="AA6625" i="2"/>
  <c r="Z6625" i="2"/>
  <c r="Y6625" i="2"/>
  <c r="X6625" i="2"/>
  <c r="W6625" i="2"/>
  <c r="V6625" i="2"/>
  <c r="AB6624" i="2"/>
  <c r="AA6624" i="2"/>
  <c r="Z6624" i="2"/>
  <c r="Y6624" i="2"/>
  <c r="X6624" i="2"/>
  <c r="W6624" i="2"/>
  <c r="V6624" i="2"/>
  <c r="AB6623" i="2"/>
  <c r="AA6623" i="2"/>
  <c r="Z6623" i="2"/>
  <c r="Y6623" i="2"/>
  <c r="X6623" i="2"/>
  <c r="W6623" i="2"/>
  <c r="V6623" i="2"/>
  <c r="AB6622" i="2"/>
  <c r="AA6622" i="2"/>
  <c r="Z6622" i="2"/>
  <c r="Y6622" i="2"/>
  <c r="X6622" i="2"/>
  <c r="W6622" i="2"/>
  <c r="V6622" i="2"/>
  <c r="AB6621" i="2"/>
  <c r="AA6621" i="2"/>
  <c r="Z6621" i="2"/>
  <c r="Y6621" i="2"/>
  <c r="X6621" i="2"/>
  <c r="W6621" i="2"/>
  <c r="V6621" i="2"/>
  <c r="AB6620" i="2"/>
  <c r="AA6620" i="2"/>
  <c r="Z6620" i="2"/>
  <c r="Y6620" i="2"/>
  <c r="X6620" i="2"/>
  <c r="W6620" i="2"/>
  <c r="V6620" i="2"/>
  <c r="AB6619" i="2"/>
  <c r="AA6619" i="2"/>
  <c r="Z6619" i="2"/>
  <c r="Y6619" i="2"/>
  <c r="X6619" i="2"/>
  <c r="W6619" i="2"/>
  <c r="V6619" i="2"/>
  <c r="AB6618" i="2"/>
  <c r="AA6618" i="2"/>
  <c r="Z6618" i="2"/>
  <c r="Y6618" i="2"/>
  <c r="X6618" i="2"/>
  <c r="W6618" i="2"/>
  <c r="V6618" i="2"/>
  <c r="AB6617" i="2"/>
  <c r="AA6617" i="2"/>
  <c r="Z6617" i="2"/>
  <c r="Y6617" i="2"/>
  <c r="X6617" i="2"/>
  <c r="W6617" i="2"/>
  <c r="V6617" i="2"/>
  <c r="AB6616" i="2"/>
  <c r="AA6616" i="2"/>
  <c r="Z6616" i="2"/>
  <c r="Y6616" i="2"/>
  <c r="X6616" i="2"/>
  <c r="W6616" i="2"/>
  <c r="V6616" i="2"/>
  <c r="AB6615" i="2"/>
  <c r="AA6615" i="2"/>
  <c r="Z6615" i="2"/>
  <c r="Y6615" i="2"/>
  <c r="X6615" i="2"/>
  <c r="W6615" i="2"/>
  <c r="V6615" i="2"/>
  <c r="AB6614" i="2"/>
  <c r="AA6614" i="2"/>
  <c r="Z6614" i="2"/>
  <c r="Y6614" i="2"/>
  <c r="X6614" i="2"/>
  <c r="W6614" i="2"/>
  <c r="V6614" i="2"/>
  <c r="AB6613" i="2"/>
  <c r="AA6613" i="2"/>
  <c r="Z6613" i="2"/>
  <c r="Y6613" i="2"/>
  <c r="X6613" i="2"/>
  <c r="W6613" i="2"/>
  <c r="V6613" i="2"/>
  <c r="AB6612" i="2"/>
  <c r="AA6612" i="2"/>
  <c r="Z6612" i="2"/>
  <c r="Y6612" i="2"/>
  <c r="X6612" i="2"/>
  <c r="W6612" i="2"/>
  <c r="V6612" i="2"/>
  <c r="AB6611" i="2"/>
  <c r="AA6611" i="2"/>
  <c r="Z6611" i="2"/>
  <c r="Y6611" i="2"/>
  <c r="X6611" i="2"/>
  <c r="W6611" i="2"/>
  <c r="V6611" i="2"/>
  <c r="AB6610" i="2"/>
  <c r="AA6610" i="2"/>
  <c r="Z6610" i="2"/>
  <c r="Y6610" i="2"/>
  <c r="X6610" i="2"/>
  <c r="W6610" i="2"/>
  <c r="V6610" i="2"/>
  <c r="AB6609" i="2"/>
  <c r="AA6609" i="2"/>
  <c r="Z6609" i="2"/>
  <c r="Y6609" i="2"/>
  <c r="X6609" i="2"/>
  <c r="W6609" i="2"/>
  <c r="V6609" i="2"/>
  <c r="AB6608" i="2"/>
  <c r="AA6608" i="2"/>
  <c r="Z6608" i="2"/>
  <c r="Y6608" i="2"/>
  <c r="X6608" i="2"/>
  <c r="W6608" i="2"/>
  <c r="V6608" i="2"/>
  <c r="AB6607" i="2"/>
  <c r="AA6607" i="2"/>
  <c r="Z6607" i="2"/>
  <c r="Y6607" i="2"/>
  <c r="X6607" i="2"/>
  <c r="W6607" i="2"/>
  <c r="V6607" i="2"/>
  <c r="AB6606" i="2"/>
  <c r="AA6606" i="2"/>
  <c r="Z6606" i="2"/>
  <c r="Y6606" i="2"/>
  <c r="X6606" i="2"/>
  <c r="W6606" i="2"/>
  <c r="V6606" i="2"/>
  <c r="AB6605" i="2"/>
  <c r="AA6605" i="2"/>
  <c r="Z6605" i="2"/>
  <c r="Y6605" i="2"/>
  <c r="X6605" i="2"/>
  <c r="W6605" i="2"/>
  <c r="V6605" i="2"/>
  <c r="AB6604" i="2"/>
  <c r="AA6604" i="2"/>
  <c r="Z6604" i="2"/>
  <c r="Y6604" i="2"/>
  <c r="X6604" i="2"/>
  <c r="W6604" i="2"/>
  <c r="V6604" i="2"/>
  <c r="AB6603" i="2"/>
  <c r="AA6603" i="2"/>
  <c r="Z6603" i="2"/>
  <c r="Y6603" i="2"/>
  <c r="X6603" i="2"/>
  <c r="W6603" i="2"/>
  <c r="V6603" i="2"/>
  <c r="AB6602" i="2"/>
  <c r="AA6602" i="2"/>
  <c r="Z6602" i="2"/>
  <c r="Y6602" i="2"/>
  <c r="X6602" i="2"/>
  <c r="W6602" i="2"/>
  <c r="V6602" i="2"/>
  <c r="AB6601" i="2"/>
  <c r="AA6601" i="2"/>
  <c r="Z6601" i="2"/>
  <c r="Y6601" i="2"/>
  <c r="X6601" i="2"/>
  <c r="W6601" i="2"/>
  <c r="V6601" i="2"/>
  <c r="AB6600" i="2"/>
  <c r="AA6600" i="2"/>
  <c r="Z6600" i="2"/>
  <c r="Y6600" i="2"/>
  <c r="X6600" i="2"/>
  <c r="W6600" i="2"/>
  <c r="V6600" i="2"/>
  <c r="AB6599" i="2"/>
  <c r="AA6599" i="2"/>
  <c r="Z6599" i="2"/>
  <c r="Y6599" i="2"/>
  <c r="X6599" i="2"/>
  <c r="W6599" i="2"/>
  <c r="V6599" i="2"/>
  <c r="AB6598" i="2"/>
  <c r="AA6598" i="2"/>
  <c r="Z6598" i="2"/>
  <c r="Y6598" i="2"/>
  <c r="X6598" i="2"/>
  <c r="W6598" i="2"/>
  <c r="V6598" i="2"/>
  <c r="AB6597" i="2"/>
  <c r="AA6597" i="2"/>
  <c r="Z6597" i="2"/>
  <c r="Y6597" i="2"/>
  <c r="X6597" i="2"/>
  <c r="W6597" i="2"/>
  <c r="V6597" i="2"/>
  <c r="AB6596" i="2"/>
  <c r="AA6596" i="2"/>
  <c r="Z6596" i="2"/>
  <c r="Y6596" i="2"/>
  <c r="X6596" i="2"/>
  <c r="W6596" i="2"/>
  <c r="V6596" i="2"/>
  <c r="AB6595" i="2"/>
  <c r="AA6595" i="2"/>
  <c r="Z6595" i="2"/>
  <c r="Y6595" i="2"/>
  <c r="X6595" i="2"/>
  <c r="W6595" i="2"/>
  <c r="V6595" i="2"/>
  <c r="AB6594" i="2"/>
  <c r="AA6594" i="2"/>
  <c r="Z6594" i="2"/>
  <c r="Y6594" i="2"/>
  <c r="X6594" i="2"/>
  <c r="W6594" i="2"/>
  <c r="V6594" i="2"/>
  <c r="AB6593" i="2"/>
  <c r="AA6593" i="2"/>
  <c r="Z6593" i="2"/>
  <c r="Y6593" i="2"/>
  <c r="X6593" i="2"/>
  <c r="W6593" i="2"/>
  <c r="V6593" i="2"/>
  <c r="AB6592" i="2"/>
  <c r="AA6592" i="2"/>
  <c r="Z6592" i="2"/>
  <c r="Y6592" i="2"/>
  <c r="X6592" i="2"/>
  <c r="W6592" i="2"/>
  <c r="V6592" i="2"/>
  <c r="AB6591" i="2"/>
  <c r="AA6591" i="2"/>
  <c r="Z6591" i="2"/>
  <c r="Y6591" i="2"/>
  <c r="X6591" i="2"/>
  <c r="W6591" i="2"/>
  <c r="V6591" i="2"/>
  <c r="AB6590" i="2"/>
  <c r="AA6590" i="2"/>
  <c r="Z6590" i="2"/>
  <c r="Y6590" i="2"/>
  <c r="X6590" i="2"/>
  <c r="W6590" i="2"/>
  <c r="V6590" i="2"/>
  <c r="AB6589" i="2"/>
  <c r="AA6589" i="2"/>
  <c r="Z6589" i="2"/>
  <c r="Y6589" i="2"/>
  <c r="X6589" i="2"/>
  <c r="W6589" i="2"/>
  <c r="V6589" i="2"/>
  <c r="AB6588" i="2"/>
  <c r="AA6588" i="2"/>
  <c r="Z6588" i="2"/>
  <c r="Y6588" i="2"/>
  <c r="X6588" i="2"/>
  <c r="W6588" i="2"/>
  <c r="V6588" i="2"/>
  <c r="AB6587" i="2"/>
  <c r="AA6587" i="2"/>
  <c r="Z6587" i="2"/>
  <c r="Y6587" i="2"/>
  <c r="X6587" i="2"/>
  <c r="W6587" i="2"/>
  <c r="V6587" i="2"/>
  <c r="AB6586" i="2"/>
  <c r="AA6586" i="2"/>
  <c r="Z6586" i="2"/>
  <c r="Y6586" i="2"/>
  <c r="X6586" i="2"/>
  <c r="W6586" i="2"/>
  <c r="V6586" i="2"/>
  <c r="AB6585" i="2"/>
  <c r="AA6585" i="2"/>
  <c r="Z6585" i="2"/>
  <c r="Y6585" i="2"/>
  <c r="X6585" i="2"/>
  <c r="W6585" i="2"/>
  <c r="V6585" i="2"/>
  <c r="AB6584" i="2"/>
  <c r="AA6584" i="2"/>
  <c r="Z6584" i="2"/>
  <c r="Y6584" i="2"/>
  <c r="X6584" i="2"/>
  <c r="W6584" i="2"/>
  <c r="V6584" i="2"/>
  <c r="AB6583" i="2"/>
  <c r="AA6583" i="2"/>
  <c r="Z6583" i="2"/>
  <c r="Y6583" i="2"/>
  <c r="X6583" i="2"/>
  <c r="W6583" i="2"/>
  <c r="V6583" i="2"/>
  <c r="AB6582" i="2"/>
  <c r="AA6582" i="2"/>
  <c r="Z6582" i="2"/>
  <c r="Y6582" i="2"/>
  <c r="X6582" i="2"/>
  <c r="W6582" i="2"/>
  <c r="V6582" i="2"/>
  <c r="AB6581" i="2"/>
  <c r="AA6581" i="2"/>
  <c r="Z6581" i="2"/>
  <c r="Y6581" i="2"/>
  <c r="X6581" i="2"/>
  <c r="W6581" i="2"/>
  <c r="V6581" i="2"/>
  <c r="AB6580" i="2"/>
  <c r="AA6580" i="2"/>
  <c r="Z6580" i="2"/>
  <c r="Y6580" i="2"/>
  <c r="X6580" i="2"/>
  <c r="W6580" i="2"/>
  <c r="V6580" i="2"/>
  <c r="AB6579" i="2"/>
  <c r="AA6579" i="2"/>
  <c r="Z6579" i="2"/>
  <c r="Y6579" i="2"/>
  <c r="X6579" i="2"/>
  <c r="W6579" i="2"/>
  <c r="V6579" i="2"/>
  <c r="AB6578" i="2"/>
  <c r="AA6578" i="2"/>
  <c r="Z6578" i="2"/>
  <c r="Y6578" i="2"/>
  <c r="X6578" i="2"/>
  <c r="W6578" i="2"/>
  <c r="V6578" i="2"/>
  <c r="AB6577" i="2"/>
  <c r="AA6577" i="2"/>
  <c r="Z6577" i="2"/>
  <c r="Y6577" i="2"/>
  <c r="X6577" i="2"/>
  <c r="W6577" i="2"/>
  <c r="V6577" i="2"/>
  <c r="AB6576" i="2"/>
  <c r="AA6576" i="2"/>
  <c r="Z6576" i="2"/>
  <c r="Y6576" i="2"/>
  <c r="X6576" i="2"/>
  <c r="W6576" i="2"/>
  <c r="V6576" i="2"/>
  <c r="AB6575" i="2"/>
  <c r="AA6575" i="2"/>
  <c r="Z6575" i="2"/>
  <c r="Y6575" i="2"/>
  <c r="X6575" i="2"/>
  <c r="W6575" i="2"/>
  <c r="V6575" i="2"/>
  <c r="AB6574" i="2"/>
  <c r="AA6574" i="2"/>
  <c r="Z6574" i="2"/>
  <c r="Y6574" i="2"/>
  <c r="X6574" i="2"/>
  <c r="W6574" i="2"/>
  <c r="V6574" i="2"/>
  <c r="AB6573" i="2"/>
  <c r="AA6573" i="2"/>
  <c r="Z6573" i="2"/>
  <c r="Y6573" i="2"/>
  <c r="X6573" i="2"/>
  <c r="W6573" i="2"/>
  <c r="V6573" i="2"/>
  <c r="AB6572" i="2"/>
  <c r="AA6572" i="2"/>
  <c r="Z6572" i="2"/>
  <c r="Y6572" i="2"/>
  <c r="X6572" i="2"/>
  <c r="W6572" i="2"/>
  <c r="V6572" i="2"/>
  <c r="AB6571" i="2"/>
  <c r="AA6571" i="2"/>
  <c r="Z6571" i="2"/>
  <c r="Y6571" i="2"/>
  <c r="X6571" i="2"/>
  <c r="W6571" i="2"/>
  <c r="V6571" i="2"/>
  <c r="AB6570" i="2"/>
  <c r="AA6570" i="2"/>
  <c r="Z6570" i="2"/>
  <c r="Y6570" i="2"/>
  <c r="X6570" i="2"/>
  <c r="W6570" i="2"/>
  <c r="V6570" i="2"/>
  <c r="AB6569" i="2"/>
  <c r="AA6569" i="2"/>
  <c r="Z6569" i="2"/>
  <c r="Y6569" i="2"/>
  <c r="X6569" i="2"/>
  <c r="W6569" i="2"/>
  <c r="V6569" i="2"/>
  <c r="AB6568" i="2"/>
  <c r="AA6568" i="2"/>
  <c r="Z6568" i="2"/>
  <c r="Y6568" i="2"/>
  <c r="X6568" i="2"/>
  <c r="W6568" i="2"/>
  <c r="V6568" i="2"/>
  <c r="AB6567" i="2"/>
  <c r="AA6567" i="2"/>
  <c r="Z6567" i="2"/>
  <c r="Y6567" i="2"/>
  <c r="X6567" i="2"/>
  <c r="W6567" i="2"/>
  <c r="V6567" i="2"/>
  <c r="AB6566" i="2"/>
  <c r="AA6566" i="2"/>
  <c r="Z6566" i="2"/>
  <c r="Y6566" i="2"/>
  <c r="X6566" i="2"/>
  <c r="W6566" i="2"/>
  <c r="V6566" i="2"/>
  <c r="AB6565" i="2"/>
  <c r="AA6565" i="2"/>
  <c r="Z6565" i="2"/>
  <c r="Y6565" i="2"/>
  <c r="X6565" i="2"/>
  <c r="W6565" i="2"/>
  <c r="V6565" i="2"/>
  <c r="AB6564" i="2"/>
  <c r="AA6564" i="2"/>
  <c r="Z6564" i="2"/>
  <c r="Y6564" i="2"/>
  <c r="X6564" i="2"/>
  <c r="W6564" i="2"/>
  <c r="V6564" i="2"/>
  <c r="AB6563" i="2"/>
  <c r="AA6563" i="2"/>
  <c r="Z6563" i="2"/>
  <c r="Y6563" i="2"/>
  <c r="X6563" i="2"/>
  <c r="W6563" i="2"/>
  <c r="V6563" i="2"/>
  <c r="AB6562" i="2"/>
  <c r="AA6562" i="2"/>
  <c r="Z6562" i="2"/>
  <c r="Y6562" i="2"/>
  <c r="X6562" i="2"/>
  <c r="W6562" i="2"/>
  <c r="V6562" i="2"/>
  <c r="AB6561" i="2"/>
  <c r="AA6561" i="2"/>
  <c r="Z6561" i="2"/>
  <c r="Y6561" i="2"/>
  <c r="X6561" i="2"/>
  <c r="W6561" i="2"/>
  <c r="V6561" i="2"/>
  <c r="AB6560" i="2"/>
  <c r="AA6560" i="2"/>
  <c r="Z6560" i="2"/>
  <c r="Y6560" i="2"/>
  <c r="X6560" i="2"/>
  <c r="W6560" i="2"/>
  <c r="V6560" i="2"/>
  <c r="AB6559" i="2"/>
  <c r="AA6559" i="2"/>
  <c r="Z6559" i="2"/>
  <c r="Y6559" i="2"/>
  <c r="X6559" i="2"/>
  <c r="W6559" i="2"/>
  <c r="V6559" i="2"/>
  <c r="AB6558" i="2"/>
  <c r="AA6558" i="2"/>
  <c r="Z6558" i="2"/>
  <c r="Y6558" i="2"/>
  <c r="X6558" i="2"/>
  <c r="W6558" i="2"/>
  <c r="V6558" i="2"/>
  <c r="AB6557" i="2"/>
  <c r="AA6557" i="2"/>
  <c r="Z6557" i="2"/>
  <c r="Y6557" i="2"/>
  <c r="X6557" i="2"/>
  <c r="W6557" i="2"/>
  <c r="V6557" i="2"/>
  <c r="AB6556" i="2"/>
  <c r="AA6556" i="2"/>
  <c r="Z6556" i="2"/>
  <c r="Y6556" i="2"/>
  <c r="X6556" i="2"/>
  <c r="W6556" i="2"/>
  <c r="V6556" i="2"/>
  <c r="AB6555" i="2"/>
  <c r="AA6555" i="2"/>
  <c r="Z6555" i="2"/>
  <c r="Y6555" i="2"/>
  <c r="X6555" i="2"/>
  <c r="W6555" i="2"/>
  <c r="V6555" i="2"/>
  <c r="AB6554" i="2"/>
  <c r="AA6554" i="2"/>
  <c r="Z6554" i="2"/>
  <c r="Y6554" i="2"/>
  <c r="X6554" i="2"/>
  <c r="W6554" i="2"/>
  <c r="V6554" i="2"/>
  <c r="AB6553" i="2"/>
  <c r="AA6553" i="2"/>
  <c r="Z6553" i="2"/>
  <c r="Y6553" i="2"/>
  <c r="X6553" i="2"/>
  <c r="W6553" i="2"/>
  <c r="V6553" i="2"/>
  <c r="AB6552" i="2"/>
  <c r="AA6552" i="2"/>
  <c r="Z6552" i="2"/>
  <c r="Y6552" i="2"/>
  <c r="X6552" i="2"/>
  <c r="W6552" i="2"/>
  <c r="V6552" i="2"/>
  <c r="AB6551" i="2"/>
  <c r="AA6551" i="2"/>
  <c r="Z6551" i="2"/>
  <c r="Y6551" i="2"/>
  <c r="X6551" i="2"/>
  <c r="W6551" i="2"/>
  <c r="V6551" i="2"/>
  <c r="AB6550" i="2"/>
  <c r="AA6550" i="2"/>
  <c r="Z6550" i="2"/>
  <c r="Y6550" i="2"/>
  <c r="X6550" i="2"/>
  <c r="W6550" i="2"/>
  <c r="V6550" i="2"/>
  <c r="AB6549" i="2"/>
  <c r="AA6549" i="2"/>
  <c r="Z6549" i="2"/>
  <c r="Y6549" i="2"/>
  <c r="X6549" i="2"/>
  <c r="W6549" i="2"/>
  <c r="V6549" i="2"/>
  <c r="AB6548" i="2"/>
  <c r="AA6548" i="2"/>
  <c r="Z6548" i="2"/>
  <c r="Y6548" i="2"/>
  <c r="X6548" i="2"/>
  <c r="W6548" i="2"/>
  <c r="V6548" i="2"/>
  <c r="AB6547" i="2"/>
  <c r="AA6547" i="2"/>
  <c r="Z6547" i="2"/>
  <c r="Y6547" i="2"/>
  <c r="X6547" i="2"/>
  <c r="W6547" i="2"/>
  <c r="V6547" i="2"/>
  <c r="AB6546" i="2"/>
  <c r="AA6546" i="2"/>
  <c r="Z6546" i="2"/>
  <c r="Y6546" i="2"/>
  <c r="X6546" i="2"/>
  <c r="W6546" i="2"/>
  <c r="V6546" i="2"/>
  <c r="AB6545" i="2"/>
  <c r="AA6545" i="2"/>
  <c r="Z6545" i="2"/>
  <c r="Y6545" i="2"/>
  <c r="X6545" i="2"/>
  <c r="W6545" i="2"/>
  <c r="V6545" i="2"/>
  <c r="AB6544" i="2"/>
  <c r="AA6544" i="2"/>
  <c r="Z6544" i="2"/>
  <c r="Y6544" i="2"/>
  <c r="X6544" i="2"/>
  <c r="W6544" i="2"/>
  <c r="V6544" i="2"/>
  <c r="AB6543" i="2"/>
  <c r="AA6543" i="2"/>
  <c r="Z6543" i="2"/>
  <c r="Y6543" i="2"/>
  <c r="X6543" i="2"/>
  <c r="W6543" i="2"/>
  <c r="V6543" i="2"/>
  <c r="AB6542" i="2"/>
  <c r="AA6542" i="2"/>
  <c r="Z6542" i="2"/>
  <c r="Y6542" i="2"/>
  <c r="X6542" i="2"/>
  <c r="W6542" i="2"/>
  <c r="V6542" i="2"/>
  <c r="AB6541" i="2"/>
  <c r="AA6541" i="2"/>
  <c r="Z6541" i="2"/>
  <c r="Y6541" i="2"/>
  <c r="X6541" i="2"/>
  <c r="W6541" i="2"/>
  <c r="V6541" i="2"/>
  <c r="AB6540" i="2"/>
  <c r="AA6540" i="2"/>
  <c r="Z6540" i="2"/>
  <c r="Y6540" i="2"/>
  <c r="X6540" i="2"/>
  <c r="W6540" i="2"/>
  <c r="V6540" i="2"/>
  <c r="AB6539" i="2"/>
  <c r="AA6539" i="2"/>
  <c r="Z6539" i="2"/>
  <c r="Y6539" i="2"/>
  <c r="X6539" i="2"/>
  <c r="W6539" i="2"/>
  <c r="V6539" i="2"/>
  <c r="AB6538" i="2"/>
  <c r="AA6538" i="2"/>
  <c r="Z6538" i="2"/>
  <c r="Y6538" i="2"/>
  <c r="X6538" i="2"/>
  <c r="W6538" i="2"/>
  <c r="V6538" i="2"/>
  <c r="AB6537" i="2"/>
  <c r="AA6537" i="2"/>
  <c r="Z6537" i="2"/>
  <c r="Y6537" i="2"/>
  <c r="X6537" i="2"/>
  <c r="W6537" i="2"/>
  <c r="V6537" i="2"/>
  <c r="AB6536" i="2"/>
  <c r="AA6536" i="2"/>
  <c r="Z6536" i="2"/>
  <c r="Y6536" i="2"/>
  <c r="X6536" i="2"/>
  <c r="W6536" i="2"/>
  <c r="V6536" i="2"/>
  <c r="AB6535" i="2"/>
  <c r="AA6535" i="2"/>
  <c r="Z6535" i="2"/>
  <c r="Y6535" i="2"/>
  <c r="X6535" i="2"/>
  <c r="W6535" i="2"/>
  <c r="V6535" i="2"/>
  <c r="AB6534" i="2"/>
  <c r="AA6534" i="2"/>
  <c r="Z6534" i="2"/>
  <c r="Y6534" i="2"/>
  <c r="X6534" i="2"/>
  <c r="W6534" i="2"/>
  <c r="V6534" i="2"/>
  <c r="AB6533" i="2"/>
  <c r="AA6533" i="2"/>
  <c r="Z6533" i="2"/>
  <c r="Y6533" i="2"/>
  <c r="X6533" i="2"/>
  <c r="W6533" i="2"/>
  <c r="V6533" i="2"/>
  <c r="AB6532" i="2"/>
  <c r="AA6532" i="2"/>
  <c r="Z6532" i="2"/>
  <c r="Y6532" i="2"/>
  <c r="X6532" i="2"/>
  <c r="W6532" i="2"/>
  <c r="V6532" i="2"/>
  <c r="AB6531" i="2"/>
  <c r="AA6531" i="2"/>
  <c r="Z6531" i="2"/>
  <c r="Y6531" i="2"/>
  <c r="X6531" i="2"/>
  <c r="W6531" i="2"/>
  <c r="V6531" i="2"/>
  <c r="AB6530" i="2"/>
  <c r="AA6530" i="2"/>
  <c r="Z6530" i="2"/>
  <c r="Y6530" i="2"/>
  <c r="X6530" i="2"/>
  <c r="W6530" i="2"/>
  <c r="V6530" i="2"/>
  <c r="AB6529" i="2"/>
  <c r="AA6529" i="2"/>
  <c r="Z6529" i="2"/>
  <c r="Y6529" i="2"/>
  <c r="X6529" i="2"/>
  <c r="W6529" i="2"/>
  <c r="V6529" i="2"/>
  <c r="AB6528" i="2"/>
  <c r="AA6528" i="2"/>
  <c r="Z6528" i="2"/>
  <c r="Y6528" i="2"/>
  <c r="X6528" i="2"/>
  <c r="W6528" i="2"/>
  <c r="V6528" i="2"/>
  <c r="AB6527" i="2"/>
  <c r="AA6527" i="2"/>
  <c r="Z6527" i="2"/>
  <c r="Y6527" i="2"/>
  <c r="X6527" i="2"/>
  <c r="W6527" i="2"/>
  <c r="V6527" i="2"/>
  <c r="AB6526" i="2"/>
  <c r="AA6526" i="2"/>
  <c r="Z6526" i="2"/>
  <c r="Y6526" i="2"/>
  <c r="X6526" i="2"/>
  <c r="W6526" i="2"/>
  <c r="V6526" i="2"/>
  <c r="AB6525" i="2"/>
  <c r="AA6525" i="2"/>
  <c r="Z6525" i="2"/>
  <c r="Y6525" i="2"/>
  <c r="X6525" i="2"/>
  <c r="W6525" i="2"/>
  <c r="V6525" i="2"/>
  <c r="AB6524" i="2"/>
  <c r="AA6524" i="2"/>
  <c r="Z6524" i="2"/>
  <c r="Y6524" i="2"/>
  <c r="X6524" i="2"/>
  <c r="W6524" i="2"/>
  <c r="V6524" i="2"/>
  <c r="AB6523" i="2"/>
  <c r="AA6523" i="2"/>
  <c r="Z6523" i="2"/>
  <c r="Y6523" i="2"/>
  <c r="X6523" i="2"/>
  <c r="W6523" i="2"/>
  <c r="V6523" i="2"/>
  <c r="AB6522" i="2"/>
  <c r="AA6522" i="2"/>
  <c r="Z6522" i="2"/>
  <c r="Y6522" i="2"/>
  <c r="X6522" i="2"/>
  <c r="W6522" i="2"/>
  <c r="V6522" i="2"/>
  <c r="AB6521" i="2"/>
  <c r="AA6521" i="2"/>
  <c r="Z6521" i="2"/>
  <c r="Y6521" i="2"/>
  <c r="X6521" i="2"/>
  <c r="W6521" i="2"/>
  <c r="V6521" i="2"/>
  <c r="AB6520" i="2"/>
  <c r="AA6520" i="2"/>
  <c r="Z6520" i="2"/>
  <c r="Y6520" i="2"/>
  <c r="X6520" i="2"/>
  <c r="W6520" i="2"/>
  <c r="V6520" i="2"/>
  <c r="AB6519" i="2"/>
  <c r="AA6519" i="2"/>
  <c r="Z6519" i="2"/>
  <c r="Y6519" i="2"/>
  <c r="X6519" i="2"/>
  <c r="W6519" i="2"/>
  <c r="V6519" i="2"/>
  <c r="AB6518" i="2"/>
  <c r="AA6518" i="2"/>
  <c r="Z6518" i="2"/>
  <c r="Y6518" i="2"/>
  <c r="X6518" i="2"/>
  <c r="W6518" i="2"/>
  <c r="V6518" i="2"/>
  <c r="AB6517" i="2"/>
  <c r="AA6517" i="2"/>
  <c r="Z6517" i="2"/>
  <c r="Y6517" i="2"/>
  <c r="X6517" i="2"/>
  <c r="W6517" i="2"/>
  <c r="V6517" i="2"/>
  <c r="AB6516" i="2"/>
  <c r="AA6516" i="2"/>
  <c r="Z6516" i="2"/>
  <c r="Y6516" i="2"/>
  <c r="X6516" i="2"/>
  <c r="W6516" i="2"/>
  <c r="V6516" i="2"/>
  <c r="AB6515" i="2"/>
  <c r="AA6515" i="2"/>
  <c r="Z6515" i="2"/>
  <c r="Y6515" i="2"/>
  <c r="X6515" i="2"/>
  <c r="W6515" i="2"/>
  <c r="V6515" i="2"/>
  <c r="AB6514" i="2"/>
  <c r="AA6514" i="2"/>
  <c r="Z6514" i="2"/>
  <c r="Y6514" i="2"/>
  <c r="X6514" i="2"/>
  <c r="W6514" i="2"/>
  <c r="V6514" i="2"/>
  <c r="AB6513" i="2"/>
  <c r="AA6513" i="2"/>
  <c r="Z6513" i="2"/>
  <c r="Y6513" i="2"/>
  <c r="X6513" i="2"/>
  <c r="W6513" i="2"/>
  <c r="V6513" i="2"/>
  <c r="AB6512" i="2"/>
  <c r="AA6512" i="2"/>
  <c r="Z6512" i="2"/>
  <c r="Y6512" i="2"/>
  <c r="X6512" i="2"/>
  <c r="W6512" i="2"/>
  <c r="V6512" i="2"/>
  <c r="AB6511" i="2"/>
  <c r="AA6511" i="2"/>
  <c r="Z6511" i="2"/>
  <c r="Y6511" i="2"/>
  <c r="X6511" i="2"/>
  <c r="W6511" i="2"/>
  <c r="V6511" i="2"/>
  <c r="AB6510" i="2"/>
  <c r="AA6510" i="2"/>
  <c r="Z6510" i="2"/>
  <c r="Y6510" i="2"/>
  <c r="X6510" i="2"/>
  <c r="W6510" i="2"/>
  <c r="V6510" i="2"/>
  <c r="AB6509" i="2"/>
  <c r="AA6509" i="2"/>
  <c r="Z6509" i="2"/>
  <c r="Y6509" i="2"/>
  <c r="X6509" i="2"/>
  <c r="W6509" i="2"/>
  <c r="V6509" i="2"/>
  <c r="AB6508" i="2"/>
  <c r="AA6508" i="2"/>
  <c r="Z6508" i="2"/>
  <c r="Y6508" i="2"/>
  <c r="X6508" i="2"/>
  <c r="W6508" i="2"/>
  <c r="V6508" i="2"/>
  <c r="AB6507" i="2"/>
  <c r="AA6507" i="2"/>
  <c r="D469" i="6" s="1"/>
  <c r="G469" i="6" s="1"/>
  <c r="Z6507" i="2"/>
  <c r="Y6507" i="2"/>
  <c r="X6507" i="2"/>
  <c r="W6507" i="2"/>
  <c r="V6507" i="2"/>
  <c r="AB6506" i="2"/>
  <c r="AA6506" i="2"/>
  <c r="Z6506" i="2"/>
  <c r="Y6506" i="2"/>
  <c r="X6506" i="2"/>
  <c r="W6506" i="2"/>
  <c r="V6506" i="2"/>
  <c r="AB6505" i="2"/>
  <c r="AA6505" i="2"/>
  <c r="Z6505" i="2"/>
  <c r="Y6505" i="2"/>
  <c r="X6505" i="2"/>
  <c r="W6505" i="2"/>
  <c r="V6505" i="2"/>
  <c r="AB6504" i="2"/>
  <c r="AA6504" i="2"/>
  <c r="Z6504" i="2"/>
  <c r="Y6504" i="2"/>
  <c r="X6504" i="2"/>
  <c r="W6504" i="2"/>
  <c r="V6504" i="2"/>
  <c r="AB6503" i="2"/>
  <c r="AA6503" i="2"/>
  <c r="Z6503" i="2"/>
  <c r="Y6503" i="2"/>
  <c r="X6503" i="2"/>
  <c r="W6503" i="2"/>
  <c r="V6503" i="2"/>
  <c r="AB6502" i="2"/>
  <c r="AA6502" i="2"/>
  <c r="Z6502" i="2"/>
  <c r="Y6502" i="2"/>
  <c r="X6502" i="2"/>
  <c r="W6502" i="2"/>
  <c r="V6502" i="2"/>
  <c r="AB6501" i="2"/>
  <c r="AA6501" i="2"/>
  <c r="Z6501" i="2"/>
  <c r="Y6501" i="2"/>
  <c r="X6501" i="2"/>
  <c r="W6501" i="2"/>
  <c r="V6501" i="2"/>
  <c r="AB6500" i="2"/>
  <c r="AA6500" i="2"/>
  <c r="Z6500" i="2"/>
  <c r="Y6500" i="2"/>
  <c r="X6500" i="2"/>
  <c r="W6500" i="2"/>
  <c r="V6500" i="2"/>
  <c r="AB6499" i="2"/>
  <c r="AA6499" i="2"/>
  <c r="Z6499" i="2"/>
  <c r="Y6499" i="2"/>
  <c r="X6499" i="2"/>
  <c r="W6499" i="2"/>
  <c r="V6499" i="2"/>
  <c r="AB6498" i="2"/>
  <c r="AA6498" i="2"/>
  <c r="Z6498" i="2"/>
  <c r="Y6498" i="2"/>
  <c r="X6498" i="2"/>
  <c r="W6498" i="2"/>
  <c r="V6498" i="2"/>
  <c r="AB6497" i="2"/>
  <c r="AA6497" i="2"/>
  <c r="Z6497" i="2"/>
  <c r="Y6497" i="2"/>
  <c r="X6497" i="2"/>
  <c r="W6497" i="2"/>
  <c r="V6497" i="2"/>
  <c r="AB6496" i="2"/>
  <c r="AA6496" i="2"/>
  <c r="Z6496" i="2"/>
  <c r="Y6496" i="2"/>
  <c r="X6496" i="2"/>
  <c r="W6496" i="2"/>
  <c r="V6496" i="2"/>
  <c r="AB6495" i="2"/>
  <c r="AA6495" i="2"/>
  <c r="Z6495" i="2"/>
  <c r="Y6495" i="2"/>
  <c r="X6495" i="2"/>
  <c r="W6495" i="2"/>
  <c r="V6495" i="2"/>
  <c r="AB6494" i="2"/>
  <c r="AA6494" i="2"/>
  <c r="Z6494" i="2"/>
  <c r="Y6494" i="2"/>
  <c r="X6494" i="2"/>
  <c r="W6494" i="2"/>
  <c r="V6494" i="2"/>
  <c r="AB6493" i="2"/>
  <c r="AA6493" i="2"/>
  <c r="Z6493" i="2"/>
  <c r="Y6493" i="2"/>
  <c r="X6493" i="2"/>
  <c r="W6493" i="2"/>
  <c r="V6493" i="2"/>
  <c r="AB6492" i="2"/>
  <c r="AA6492" i="2"/>
  <c r="Z6492" i="2"/>
  <c r="Y6492" i="2"/>
  <c r="X6492" i="2"/>
  <c r="W6492" i="2"/>
  <c r="V6492" i="2"/>
  <c r="AB6491" i="2"/>
  <c r="AA6491" i="2"/>
  <c r="Z6491" i="2"/>
  <c r="Y6491" i="2"/>
  <c r="X6491" i="2"/>
  <c r="W6491" i="2"/>
  <c r="V6491" i="2"/>
  <c r="AB6490" i="2"/>
  <c r="AA6490" i="2"/>
  <c r="Z6490" i="2"/>
  <c r="Y6490" i="2"/>
  <c r="X6490" i="2"/>
  <c r="W6490" i="2"/>
  <c r="V6490" i="2"/>
  <c r="AB6489" i="2"/>
  <c r="AA6489" i="2"/>
  <c r="Z6489" i="2"/>
  <c r="Y6489" i="2"/>
  <c r="X6489" i="2"/>
  <c r="W6489" i="2"/>
  <c r="V6489" i="2"/>
  <c r="AB6488" i="2"/>
  <c r="AA6488" i="2"/>
  <c r="Z6488" i="2"/>
  <c r="Y6488" i="2"/>
  <c r="X6488" i="2"/>
  <c r="W6488" i="2"/>
  <c r="V6488" i="2"/>
  <c r="AB6487" i="2"/>
  <c r="AA6487" i="2"/>
  <c r="Z6487" i="2"/>
  <c r="Y6487" i="2"/>
  <c r="X6487" i="2"/>
  <c r="W6487" i="2"/>
  <c r="V6487" i="2"/>
  <c r="AB6486" i="2"/>
  <c r="AA6486" i="2"/>
  <c r="Z6486" i="2"/>
  <c r="Y6486" i="2"/>
  <c r="X6486" i="2"/>
  <c r="W6486" i="2"/>
  <c r="V6486" i="2"/>
  <c r="AB6485" i="2"/>
  <c r="AA6485" i="2"/>
  <c r="Z6485" i="2"/>
  <c r="Y6485" i="2"/>
  <c r="X6485" i="2"/>
  <c r="W6485" i="2"/>
  <c r="V6485" i="2"/>
  <c r="AB6484" i="2"/>
  <c r="AA6484" i="2"/>
  <c r="Z6484" i="2"/>
  <c r="Y6484" i="2"/>
  <c r="X6484" i="2"/>
  <c r="W6484" i="2"/>
  <c r="V6484" i="2"/>
  <c r="AB6483" i="2"/>
  <c r="AA6483" i="2"/>
  <c r="Z6483" i="2"/>
  <c r="Y6483" i="2"/>
  <c r="X6483" i="2"/>
  <c r="W6483" i="2"/>
  <c r="V6483" i="2"/>
  <c r="AB6482" i="2"/>
  <c r="AA6482" i="2"/>
  <c r="Z6482" i="2"/>
  <c r="Y6482" i="2"/>
  <c r="X6482" i="2"/>
  <c r="W6482" i="2"/>
  <c r="V6482" i="2"/>
  <c r="AB6481" i="2"/>
  <c r="AA6481" i="2"/>
  <c r="Z6481" i="2"/>
  <c r="Y6481" i="2"/>
  <c r="X6481" i="2"/>
  <c r="W6481" i="2"/>
  <c r="V6481" i="2"/>
  <c r="AB6480" i="2"/>
  <c r="AA6480" i="2"/>
  <c r="Z6480" i="2"/>
  <c r="Y6480" i="2"/>
  <c r="X6480" i="2"/>
  <c r="W6480" i="2"/>
  <c r="V6480" i="2"/>
  <c r="AB6479" i="2"/>
  <c r="AA6479" i="2"/>
  <c r="Z6479" i="2"/>
  <c r="Y6479" i="2"/>
  <c r="X6479" i="2"/>
  <c r="W6479" i="2"/>
  <c r="V6479" i="2"/>
  <c r="AB6478" i="2"/>
  <c r="AA6478" i="2"/>
  <c r="Z6478" i="2"/>
  <c r="Y6478" i="2"/>
  <c r="X6478" i="2"/>
  <c r="W6478" i="2"/>
  <c r="V6478" i="2"/>
  <c r="AB6477" i="2"/>
  <c r="AA6477" i="2"/>
  <c r="Z6477" i="2"/>
  <c r="Y6477" i="2"/>
  <c r="X6477" i="2"/>
  <c r="W6477" i="2"/>
  <c r="V6477" i="2"/>
  <c r="AB6476" i="2"/>
  <c r="AA6476" i="2"/>
  <c r="Z6476" i="2"/>
  <c r="Y6476" i="2"/>
  <c r="X6476" i="2"/>
  <c r="W6476" i="2"/>
  <c r="V6476" i="2"/>
  <c r="AB6475" i="2"/>
  <c r="AA6475" i="2"/>
  <c r="Z6475" i="2"/>
  <c r="Y6475" i="2"/>
  <c r="X6475" i="2"/>
  <c r="W6475" i="2"/>
  <c r="V6475" i="2"/>
  <c r="AB6474" i="2"/>
  <c r="AA6474" i="2"/>
  <c r="Z6474" i="2"/>
  <c r="Y6474" i="2"/>
  <c r="X6474" i="2"/>
  <c r="W6474" i="2"/>
  <c r="V6474" i="2"/>
  <c r="AB6473" i="2"/>
  <c r="AA6473" i="2"/>
  <c r="Z6473" i="2"/>
  <c r="Y6473" i="2"/>
  <c r="X6473" i="2"/>
  <c r="W6473" i="2"/>
  <c r="V6473" i="2"/>
  <c r="AB6472" i="2"/>
  <c r="AA6472" i="2"/>
  <c r="Z6472" i="2"/>
  <c r="Y6472" i="2"/>
  <c r="X6472" i="2"/>
  <c r="W6472" i="2"/>
  <c r="V6472" i="2"/>
  <c r="AB6471" i="2"/>
  <c r="AA6471" i="2"/>
  <c r="Z6471" i="2"/>
  <c r="Y6471" i="2"/>
  <c r="X6471" i="2"/>
  <c r="W6471" i="2"/>
  <c r="V6471" i="2"/>
  <c r="AB6470" i="2"/>
  <c r="AA6470" i="2"/>
  <c r="Z6470" i="2"/>
  <c r="Y6470" i="2"/>
  <c r="X6470" i="2"/>
  <c r="W6470" i="2"/>
  <c r="V6470" i="2"/>
  <c r="AB6469" i="2"/>
  <c r="AA6469" i="2"/>
  <c r="Z6469" i="2"/>
  <c r="Y6469" i="2"/>
  <c r="X6469" i="2"/>
  <c r="W6469" i="2"/>
  <c r="V6469" i="2"/>
  <c r="AB6468" i="2"/>
  <c r="AA6468" i="2"/>
  <c r="Z6468" i="2"/>
  <c r="Y6468" i="2"/>
  <c r="X6468" i="2"/>
  <c r="W6468" i="2"/>
  <c r="V6468" i="2"/>
  <c r="AB6467" i="2"/>
  <c r="AA6467" i="2"/>
  <c r="Z6467" i="2"/>
  <c r="Y6467" i="2"/>
  <c r="X6467" i="2"/>
  <c r="W6467" i="2"/>
  <c r="V6467" i="2"/>
  <c r="AB6466" i="2"/>
  <c r="AA6466" i="2"/>
  <c r="Z6466" i="2"/>
  <c r="Y6466" i="2"/>
  <c r="X6466" i="2"/>
  <c r="W6466" i="2"/>
  <c r="V6466" i="2"/>
  <c r="AB6465" i="2"/>
  <c r="AA6465" i="2"/>
  <c r="Z6465" i="2"/>
  <c r="Y6465" i="2"/>
  <c r="X6465" i="2"/>
  <c r="W6465" i="2"/>
  <c r="V6465" i="2"/>
  <c r="AB6464" i="2"/>
  <c r="AA6464" i="2"/>
  <c r="Z6464" i="2"/>
  <c r="Y6464" i="2"/>
  <c r="X6464" i="2"/>
  <c r="W6464" i="2"/>
  <c r="V6464" i="2"/>
  <c r="AB6463" i="2"/>
  <c r="AA6463" i="2"/>
  <c r="Z6463" i="2"/>
  <c r="Y6463" i="2"/>
  <c r="X6463" i="2"/>
  <c r="W6463" i="2"/>
  <c r="V6463" i="2"/>
  <c r="AB6462" i="2"/>
  <c r="AA6462" i="2"/>
  <c r="Z6462" i="2"/>
  <c r="Y6462" i="2"/>
  <c r="X6462" i="2"/>
  <c r="W6462" i="2"/>
  <c r="V6462" i="2"/>
  <c r="AB6461" i="2"/>
  <c r="AA6461" i="2"/>
  <c r="Z6461" i="2"/>
  <c r="Y6461" i="2"/>
  <c r="X6461" i="2"/>
  <c r="W6461" i="2"/>
  <c r="V6461" i="2"/>
  <c r="AB6460" i="2"/>
  <c r="AA6460" i="2"/>
  <c r="Z6460" i="2"/>
  <c r="Y6460" i="2"/>
  <c r="X6460" i="2"/>
  <c r="W6460" i="2"/>
  <c r="V6460" i="2"/>
  <c r="AB6459" i="2"/>
  <c r="AA6459" i="2"/>
  <c r="Z6459" i="2"/>
  <c r="Y6459" i="2"/>
  <c r="X6459" i="2"/>
  <c r="W6459" i="2"/>
  <c r="V6459" i="2"/>
  <c r="AB6458" i="2"/>
  <c r="AA6458" i="2"/>
  <c r="Z6458" i="2"/>
  <c r="Y6458" i="2"/>
  <c r="X6458" i="2"/>
  <c r="W6458" i="2"/>
  <c r="V6458" i="2"/>
  <c r="AB6457" i="2"/>
  <c r="AA6457" i="2"/>
  <c r="Z6457" i="2"/>
  <c r="Y6457" i="2"/>
  <c r="X6457" i="2"/>
  <c r="W6457" i="2"/>
  <c r="V6457" i="2"/>
  <c r="AB6456" i="2"/>
  <c r="AA6456" i="2"/>
  <c r="Z6456" i="2"/>
  <c r="Y6456" i="2"/>
  <c r="X6456" i="2"/>
  <c r="W6456" i="2"/>
  <c r="V6456" i="2"/>
  <c r="AB6455" i="2"/>
  <c r="AA6455" i="2"/>
  <c r="Z6455" i="2"/>
  <c r="Y6455" i="2"/>
  <c r="X6455" i="2"/>
  <c r="W6455" i="2"/>
  <c r="V6455" i="2"/>
  <c r="AB6454" i="2"/>
  <c r="AA6454" i="2"/>
  <c r="Z6454" i="2"/>
  <c r="Y6454" i="2"/>
  <c r="X6454" i="2"/>
  <c r="W6454" i="2"/>
  <c r="V6454" i="2"/>
  <c r="AB6453" i="2"/>
  <c r="AA6453" i="2"/>
  <c r="Z6453" i="2"/>
  <c r="Y6453" i="2"/>
  <c r="X6453" i="2"/>
  <c r="W6453" i="2"/>
  <c r="V6453" i="2"/>
  <c r="AB6452" i="2"/>
  <c r="AA6452" i="2"/>
  <c r="Z6452" i="2"/>
  <c r="Y6452" i="2"/>
  <c r="X6452" i="2"/>
  <c r="W6452" i="2"/>
  <c r="V6452" i="2"/>
  <c r="AB6451" i="2"/>
  <c r="AA6451" i="2"/>
  <c r="Z6451" i="2"/>
  <c r="Y6451" i="2"/>
  <c r="X6451" i="2"/>
  <c r="W6451" i="2"/>
  <c r="V6451" i="2"/>
  <c r="AB6450" i="2"/>
  <c r="AA6450" i="2"/>
  <c r="Z6450" i="2"/>
  <c r="Y6450" i="2"/>
  <c r="X6450" i="2"/>
  <c r="W6450" i="2"/>
  <c r="V6450" i="2"/>
  <c r="AB6449" i="2"/>
  <c r="AA6449" i="2"/>
  <c r="Z6449" i="2"/>
  <c r="Y6449" i="2"/>
  <c r="X6449" i="2"/>
  <c r="W6449" i="2"/>
  <c r="V6449" i="2"/>
  <c r="AB6448" i="2"/>
  <c r="AA6448" i="2"/>
  <c r="Z6448" i="2"/>
  <c r="Y6448" i="2"/>
  <c r="X6448" i="2"/>
  <c r="W6448" i="2"/>
  <c r="V6448" i="2"/>
  <c r="AB6447" i="2"/>
  <c r="AA6447" i="2"/>
  <c r="Z6447" i="2"/>
  <c r="Y6447" i="2"/>
  <c r="X6447" i="2"/>
  <c r="W6447" i="2"/>
  <c r="V6447" i="2"/>
  <c r="AB6446" i="2"/>
  <c r="AA6446" i="2"/>
  <c r="Z6446" i="2"/>
  <c r="Y6446" i="2"/>
  <c r="X6446" i="2"/>
  <c r="W6446" i="2"/>
  <c r="V6446" i="2"/>
  <c r="AB6445" i="2"/>
  <c r="AA6445" i="2"/>
  <c r="Z6445" i="2"/>
  <c r="Y6445" i="2"/>
  <c r="X6445" i="2"/>
  <c r="W6445" i="2"/>
  <c r="V6445" i="2"/>
  <c r="AB6444" i="2"/>
  <c r="AA6444" i="2"/>
  <c r="Z6444" i="2"/>
  <c r="Y6444" i="2"/>
  <c r="X6444" i="2"/>
  <c r="W6444" i="2"/>
  <c r="V6444" i="2"/>
  <c r="AB6443" i="2"/>
  <c r="AA6443" i="2"/>
  <c r="Z6443" i="2"/>
  <c r="Y6443" i="2"/>
  <c r="X6443" i="2"/>
  <c r="W6443" i="2"/>
  <c r="V6443" i="2"/>
  <c r="AB6442" i="2"/>
  <c r="AA6442" i="2"/>
  <c r="Z6442" i="2"/>
  <c r="Y6442" i="2"/>
  <c r="X6442" i="2"/>
  <c r="W6442" i="2"/>
  <c r="V6442" i="2"/>
  <c r="AB6441" i="2"/>
  <c r="AA6441" i="2"/>
  <c r="Z6441" i="2"/>
  <c r="Y6441" i="2"/>
  <c r="X6441" i="2"/>
  <c r="W6441" i="2"/>
  <c r="V6441" i="2"/>
  <c r="AB6440" i="2"/>
  <c r="AA6440" i="2"/>
  <c r="Z6440" i="2"/>
  <c r="Y6440" i="2"/>
  <c r="X6440" i="2"/>
  <c r="W6440" i="2"/>
  <c r="V6440" i="2"/>
  <c r="AB6439" i="2"/>
  <c r="AA6439" i="2"/>
  <c r="Z6439" i="2"/>
  <c r="Y6439" i="2"/>
  <c r="X6439" i="2"/>
  <c r="W6439" i="2"/>
  <c r="V6439" i="2"/>
  <c r="AB6438" i="2"/>
  <c r="AA6438" i="2"/>
  <c r="Z6438" i="2"/>
  <c r="Y6438" i="2"/>
  <c r="X6438" i="2"/>
  <c r="W6438" i="2"/>
  <c r="V6438" i="2"/>
  <c r="AB6437" i="2"/>
  <c r="AA6437" i="2"/>
  <c r="Z6437" i="2"/>
  <c r="Y6437" i="2"/>
  <c r="X6437" i="2"/>
  <c r="W6437" i="2"/>
  <c r="V6437" i="2"/>
  <c r="AB6436" i="2"/>
  <c r="AA6436" i="2"/>
  <c r="Z6436" i="2"/>
  <c r="Y6436" i="2"/>
  <c r="X6436" i="2"/>
  <c r="W6436" i="2"/>
  <c r="V6436" i="2"/>
  <c r="AB6435" i="2"/>
  <c r="AA6435" i="2"/>
  <c r="Z6435" i="2"/>
  <c r="Y6435" i="2"/>
  <c r="X6435" i="2"/>
  <c r="W6435" i="2"/>
  <c r="V6435" i="2"/>
  <c r="AB6434" i="2"/>
  <c r="AA6434" i="2"/>
  <c r="Z6434" i="2"/>
  <c r="Y6434" i="2"/>
  <c r="X6434" i="2"/>
  <c r="W6434" i="2"/>
  <c r="V6434" i="2"/>
  <c r="AB6433" i="2"/>
  <c r="AA6433" i="2"/>
  <c r="Z6433" i="2"/>
  <c r="Y6433" i="2"/>
  <c r="X6433" i="2"/>
  <c r="W6433" i="2"/>
  <c r="V6433" i="2"/>
  <c r="AB6432" i="2"/>
  <c r="AA6432" i="2"/>
  <c r="Z6432" i="2"/>
  <c r="Y6432" i="2"/>
  <c r="X6432" i="2"/>
  <c r="W6432" i="2"/>
  <c r="V6432" i="2"/>
  <c r="AB6431" i="2"/>
  <c r="AA6431" i="2"/>
  <c r="Z6431" i="2"/>
  <c r="Y6431" i="2"/>
  <c r="X6431" i="2"/>
  <c r="W6431" i="2"/>
  <c r="V6431" i="2"/>
  <c r="AB6430" i="2"/>
  <c r="AA6430" i="2"/>
  <c r="Z6430" i="2"/>
  <c r="Y6430" i="2"/>
  <c r="X6430" i="2"/>
  <c r="W6430" i="2"/>
  <c r="V6430" i="2"/>
  <c r="AB6429" i="2"/>
  <c r="AA6429" i="2"/>
  <c r="Z6429" i="2"/>
  <c r="Y6429" i="2"/>
  <c r="X6429" i="2"/>
  <c r="W6429" i="2"/>
  <c r="V6429" i="2"/>
  <c r="AB6428" i="2"/>
  <c r="AA6428" i="2"/>
  <c r="Z6428" i="2"/>
  <c r="Y6428" i="2"/>
  <c r="X6428" i="2"/>
  <c r="W6428" i="2"/>
  <c r="V6428" i="2"/>
  <c r="AB6427" i="2"/>
  <c r="AA6427" i="2"/>
  <c r="Z6427" i="2"/>
  <c r="Y6427" i="2"/>
  <c r="X6427" i="2"/>
  <c r="W6427" i="2"/>
  <c r="V6427" i="2"/>
  <c r="AB6426" i="2"/>
  <c r="AA6426" i="2"/>
  <c r="Z6426" i="2"/>
  <c r="Y6426" i="2"/>
  <c r="X6426" i="2"/>
  <c r="W6426" i="2"/>
  <c r="V6426" i="2"/>
  <c r="AB6425" i="2"/>
  <c r="AA6425" i="2"/>
  <c r="Z6425" i="2"/>
  <c r="Y6425" i="2"/>
  <c r="X6425" i="2"/>
  <c r="W6425" i="2"/>
  <c r="V6425" i="2"/>
  <c r="AB6424" i="2"/>
  <c r="AA6424" i="2"/>
  <c r="Z6424" i="2"/>
  <c r="Y6424" i="2"/>
  <c r="X6424" i="2"/>
  <c r="W6424" i="2"/>
  <c r="V6424" i="2"/>
  <c r="AB6423" i="2"/>
  <c r="AA6423" i="2"/>
  <c r="Z6423" i="2"/>
  <c r="Y6423" i="2"/>
  <c r="X6423" i="2"/>
  <c r="W6423" i="2"/>
  <c r="V6423" i="2"/>
  <c r="AB6422" i="2"/>
  <c r="AA6422" i="2"/>
  <c r="Z6422" i="2"/>
  <c r="Y6422" i="2"/>
  <c r="X6422" i="2"/>
  <c r="W6422" i="2"/>
  <c r="V6422" i="2"/>
  <c r="AB6421" i="2"/>
  <c r="AA6421" i="2"/>
  <c r="Z6421" i="2"/>
  <c r="Y6421" i="2"/>
  <c r="X6421" i="2"/>
  <c r="W6421" i="2"/>
  <c r="V6421" i="2"/>
  <c r="AB6420" i="2"/>
  <c r="AA6420" i="2"/>
  <c r="Z6420" i="2"/>
  <c r="Y6420" i="2"/>
  <c r="X6420" i="2"/>
  <c r="W6420" i="2"/>
  <c r="V6420" i="2"/>
  <c r="AB6419" i="2"/>
  <c r="AA6419" i="2"/>
  <c r="Z6419" i="2"/>
  <c r="Y6419" i="2"/>
  <c r="X6419" i="2"/>
  <c r="W6419" i="2"/>
  <c r="V6419" i="2"/>
  <c r="AB6418" i="2"/>
  <c r="AA6418" i="2"/>
  <c r="Z6418" i="2"/>
  <c r="Y6418" i="2"/>
  <c r="X6418" i="2"/>
  <c r="W6418" i="2"/>
  <c r="V6418" i="2"/>
  <c r="AB6417" i="2"/>
  <c r="AA6417" i="2"/>
  <c r="Z6417" i="2"/>
  <c r="Y6417" i="2"/>
  <c r="X6417" i="2"/>
  <c r="W6417" i="2"/>
  <c r="V6417" i="2"/>
  <c r="AB6416" i="2"/>
  <c r="AA6416" i="2"/>
  <c r="Z6416" i="2"/>
  <c r="Y6416" i="2"/>
  <c r="X6416" i="2"/>
  <c r="W6416" i="2"/>
  <c r="V6416" i="2"/>
  <c r="AB6415" i="2"/>
  <c r="AA6415" i="2"/>
  <c r="Z6415" i="2"/>
  <c r="Y6415" i="2"/>
  <c r="X6415" i="2"/>
  <c r="W6415" i="2"/>
  <c r="V6415" i="2"/>
  <c r="AB6414" i="2"/>
  <c r="AA6414" i="2"/>
  <c r="Z6414" i="2"/>
  <c r="Y6414" i="2"/>
  <c r="X6414" i="2"/>
  <c r="W6414" i="2"/>
  <c r="V6414" i="2"/>
  <c r="AB6413" i="2"/>
  <c r="AA6413" i="2"/>
  <c r="Z6413" i="2"/>
  <c r="Y6413" i="2"/>
  <c r="X6413" i="2"/>
  <c r="W6413" i="2"/>
  <c r="V6413" i="2"/>
  <c r="AB6412" i="2"/>
  <c r="AA6412" i="2"/>
  <c r="Z6412" i="2"/>
  <c r="Y6412" i="2"/>
  <c r="X6412" i="2"/>
  <c r="W6412" i="2"/>
  <c r="V6412" i="2"/>
  <c r="AB6411" i="2"/>
  <c r="AA6411" i="2"/>
  <c r="Z6411" i="2"/>
  <c r="Y6411" i="2"/>
  <c r="X6411" i="2"/>
  <c r="W6411" i="2"/>
  <c r="V6411" i="2"/>
  <c r="AB6410" i="2"/>
  <c r="AA6410" i="2"/>
  <c r="Z6410" i="2"/>
  <c r="Y6410" i="2"/>
  <c r="X6410" i="2"/>
  <c r="W6410" i="2"/>
  <c r="V6410" i="2"/>
  <c r="AB6409" i="2"/>
  <c r="AA6409" i="2"/>
  <c r="Z6409" i="2"/>
  <c r="Y6409" i="2"/>
  <c r="X6409" i="2"/>
  <c r="W6409" i="2"/>
  <c r="V6409" i="2"/>
  <c r="AB6408" i="2"/>
  <c r="AA6408" i="2"/>
  <c r="Z6408" i="2"/>
  <c r="Y6408" i="2"/>
  <c r="X6408" i="2"/>
  <c r="W6408" i="2"/>
  <c r="V6408" i="2"/>
  <c r="AB6407" i="2"/>
  <c r="AA6407" i="2"/>
  <c r="Z6407" i="2"/>
  <c r="Y6407" i="2"/>
  <c r="X6407" i="2"/>
  <c r="W6407" i="2"/>
  <c r="V6407" i="2"/>
  <c r="AB6406" i="2"/>
  <c r="AA6406" i="2"/>
  <c r="Z6406" i="2"/>
  <c r="Y6406" i="2"/>
  <c r="X6406" i="2"/>
  <c r="W6406" i="2"/>
  <c r="V6406" i="2"/>
  <c r="AB6405" i="2"/>
  <c r="AA6405" i="2"/>
  <c r="Z6405" i="2"/>
  <c r="Y6405" i="2"/>
  <c r="X6405" i="2"/>
  <c r="W6405" i="2"/>
  <c r="V6405" i="2"/>
  <c r="AB6404" i="2"/>
  <c r="AA6404" i="2"/>
  <c r="Z6404" i="2"/>
  <c r="Y6404" i="2"/>
  <c r="X6404" i="2"/>
  <c r="W6404" i="2"/>
  <c r="V6404" i="2"/>
  <c r="AB6403" i="2"/>
  <c r="AA6403" i="2"/>
  <c r="Z6403" i="2"/>
  <c r="Y6403" i="2"/>
  <c r="X6403" i="2"/>
  <c r="W6403" i="2"/>
  <c r="V6403" i="2"/>
  <c r="AB6402" i="2"/>
  <c r="AA6402" i="2"/>
  <c r="Z6402" i="2"/>
  <c r="Y6402" i="2"/>
  <c r="X6402" i="2"/>
  <c r="W6402" i="2"/>
  <c r="V6402" i="2"/>
  <c r="AB6401" i="2"/>
  <c r="AA6401" i="2"/>
  <c r="Z6401" i="2"/>
  <c r="Y6401" i="2"/>
  <c r="X6401" i="2"/>
  <c r="W6401" i="2"/>
  <c r="V6401" i="2"/>
  <c r="AB6400" i="2"/>
  <c r="AA6400" i="2"/>
  <c r="Z6400" i="2"/>
  <c r="Y6400" i="2"/>
  <c r="X6400" i="2"/>
  <c r="W6400" i="2"/>
  <c r="V6400" i="2"/>
  <c r="AB6399" i="2"/>
  <c r="AA6399" i="2"/>
  <c r="Z6399" i="2"/>
  <c r="Y6399" i="2"/>
  <c r="X6399" i="2"/>
  <c r="W6399" i="2"/>
  <c r="V6399" i="2"/>
  <c r="AB6398" i="2"/>
  <c r="AA6398" i="2"/>
  <c r="Z6398" i="2"/>
  <c r="Y6398" i="2"/>
  <c r="X6398" i="2"/>
  <c r="W6398" i="2"/>
  <c r="V6398" i="2"/>
  <c r="AB6397" i="2"/>
  <c r="AA6397" i="2"/>
  <c r="Z6397" i="2"/>
  <c r="Y6397" i="2"/>
  <c r="X6397" i="2"/>
  <c r="W6397" i="2"/>
  <c r="V6397" i="2"/>
  <c r="AB6396" i="2"/>
  <c r="AA6396" i="2"/>
  <c r="Z6396" i="2"/>
  <c r="Y6396" i="2"/>
  <c r="X6396" i="2"/>
  <c r="W6396" i="2"/>
  <c r="V6396" i="2"/>
  <c r="AB6395" i="2"/>
  <c r="AA6395" i="2"/>
  <c r="Z6395" i="2"/>
  <c r="Y6395" i="2"/>
  <c r="X6395" i="2"/>
  <c r="W6395" i="2"/>
  <c r="V6395" i="2"/>
  <c r="AB6394" i="2"/>
  <c r="AA6394" i="2"/>
  <c r="Z6394" i="2"/>
  <c r="Y6394" i="2"/>
  <c r="X6394" i="2"/>
  <c r="W6394" i="2"/>
  <c r="V6394" i="2"/>
  <c r="AB6393" i="2"/>
  <c r="AA6393" i="2"/>
  <c r="Z6393" i="2"/>
  <c r="Y6393" i="2"/>
  <c r="X6393" i="2"/>
  <c r="W6393" i="2"/>
  <c r="V6393" i="2"/>
  <c r="AB6392" i="2"/>
  <c r="AA6392" i="2"/>
  <c r="Z6392" i="2"/>
  <c r="Y6392" i="2"/>
  <c r="X6392" i="2"/>
  <c r="W6392" i="2"/>
  <c r="V6392" i="2"/>
  <c r="AB6391" i="2"/>
  <c r="AA6391" i="2"/>
  <c r="Z6391" i="2"/>
  <c r="Y6391" i="2"/>
  <c r="X6391" i="2"/>
  <c r="W6391" i="2"/>
  <c r="V6391" i="2"/>
  <c r="AB6390" i="2"/>
  <c r="AA6390" i="2"/>
  <c r="Z6390" i="2"/>
  <c r="Y6390" i="2"/>
  <c r="X6390" i="2"/>
  <c r="W6390" i="2"/>
  <c r="V6390" i="2"/>
  <c r="AB6389" i="2"/>
  <c r="AA6389" i="2"/>
  <c r="Z6389" i="2"/>
  <c r="Y6389" i="2"/>
  <c r="X6389" i="2"/>
  <c r="W6389" i="2"/>
  <c r="V6389" i="2"/>
  <c r="AB6388" i="2"/>
  <c r="AA6388" i="2"/>
  <c r="Z6388" i="2"/>
  <c r="Y6388" i="2"/>
  <c r="X6388" i="2"/>
  <c r="W6388" i="2"/>
  <c r="V6388" i="2"/>
  <c r="AB6387" i="2"/>
  <c r="AA6387" i="2"/>
  <c r="Z6387" i="2"/>
  <c r="Y6387" i="2"/>
  <c r="X6387" i="2"/>
  <c r="W6387" i="2"/>
  <c r="V6387" i="2"/>
  <c r="AB6386" i="2"/>
  <c r="AA6386" i="2"/>
  <c r="Z6386" i="2"/>
  <c r="Y6386" i="2"/>
  <c r="X6386" i="2"/>
  <c r="W6386" i="2"/>
  <c r="V6386" i="2"/>
  <c r="AB6385" i="2"/>
  <c r="AA6385" i="2"/>
  <c r="Z6385" i="2"/>
  <c r="Y6385" i="2"/>
  <c r="X6385" i="2"/>
  <c r="W6385" i="2"/>
  <c r="V6385" i="2"/>
  <c r="AB6384" i="2"/>
  <c r="AA6384" i="2"/>
  <c r="Z6384" i="2"/>
  <c r="Y6384" i="2"/>
  <c r="X6384" i="2"/>
  <c r="W6384" i="2"/>
  <c r="V6384" i="2"/>
  <c r="AB6383" i="2"/>
  <c r="AA6383" i="2"/>
  <c r="Z6383" i="2"/>
  <c r="Y6383" i="2"/>
  <c r="X6383" i="2"/>
  <c r="W6383" i="2"/>
  <c r="V6383" i="2"/>
  <c r="AB6382" i="2"/>
  <c r="AA6382" i="2"/>
  <c r="Z6382" i="2"/>
  <c r="Y6382" i="2"/>
  <c r="X6382" i="2"/>
  <c r="W6382" i="2"/>
  <c r="V6382" i="2"/>
  <c r="AB6381" i="2"/>
  <c r="AA6381" i="2"/>
  <c r="Z6381" i="2"/>
  <c r="Y6381" i="2"/>
  <c r="X6381" i="2"/>
  <c r="W6381" i="2"/>
  <c r="V6381" i="2"/>
  <c r="AB6380" i="2"/>
  <c r="AA6380" i="2"/>
  <c r="Z6380" i="2"/>
  <c r="Y6380" i="2"/>
  <c r="X6380" i="2"/>
  <c r="W6380" i="2"/>
  <c r="V6380" i="2"/>
  <c r="AB6379" i="2"/>
  <c r="AA6379" i="2"/>
  <c r="Z6379" i="2"/>
  <c r="Y6379" i="2"/>
  <c r="X6379" i="2"/>
  <c r="W6379" i="2"/>
  <c r="V6379" i="2"/>
  <c r="AB6378" i="2"/>
  <c r="AA6378" i="2"/>
  <c r="Z6378" i="2"/>
  <c r="Y6378" i="2"/>
  <c r="X6378" i="2"/>
  <c r="W6378" i="2"/>
  <c r="V6378" i="2"/>
  <c r="AB6377" i="2"/>
  <c r="AA6377" i="2"/>
  <c r="Z6377" i="2"/>
  <c r="Y6377" i="2"/>
  <c r="X6377" i="2"/>
  <c r="W6377" i="2"/>
  <c r="V6377" i="2"/>
  <c r="AB6376" i="2"/>
  <c r="AA6376" i="2"/>
  <c r="Z6376" i="2"/>
  <c r="Y6376" i="2"/>
  <c r="X6376" i="2"/>
  <c r="W6376" i="2"/>
  <c r="V6376" i="2"/>
  <c r="AB6375" i="2"/>
  <c r="AA6375" i="2"/>
  <c r="Z6375" i="2"/>
  <c r="Y6375" i="2"/>
  <c r="X6375" i="2"/>
  <c r="W6375" i="2"/>
  <c r="V6375" i="2"/>
  <c r="AB6374" i="2"/>
  <c r="AA6374" i="2"/>
  <c r="Z6374" i="2"/>
  <c r="Y6374" i="2"/>
  <c r="X6374" i="2"/>
  <c r="W6374" i="2"/>
  <c r="V6374" i="2"/>
  <c r="AB6373" i="2"/>
  <c r="AA6373" i="2"/>
  <c r="Z6373" i="2"/>
  <c r="Y6373" i="2"/>
  <c r="X6373" i="2"/>
  <c r="W6373" i="2"/>
  <c r="V6373" i="2"/>
  <c r="AB6372" i="2"/>
  <c r="AA6372" i="2"/>
  <c r="Z6372" i="2"/>
  <c r="Y6372" i="2"/>
  <c r="X6372" i="2"/>
  <c r="W6372" i="2"/>
  <c r="V6372" i="2"/>
  <c r="AB6371" i="2"/>
  <c r="AA6371" i="2"/>
  <c r="Z6371" i="2"/>
  <c r="Y6371" i="2"/>
  <c r="X6371" i="2"/>
  <c r="W6371" i="2"/>
  <c r="V6371" i="2"/>
  <c r="AB6370" i="2"/>
  <c r="AA6370" i="2"/>
  <c r="Z6370" i="2"/>
  <c r="Y6370" i="2"/>
  <c r="X6370" i="2"/>
  <c r="W6370" i="2"/>
  <c r="V6370" i="2"/>
  <c r="AB6369" i="2"/>
  <c r="AA6369" i="2"/>
  <c r="Z6369" i="2"/>
  <c r="Y6369" i="2"/>
  <c r="X6369" i="2"/>
  <c r="W6369" i="2"/>
  <c r="V6369" i="2"/>
  <c r="AB6368" i="2"/>
  <c r="AA6368" i="2"/>
  <c r="Z6368" i="2"/>
  <c r="Y6368" i="2"/>
  <c r="X6368" i="2"/>
  <c r="W6368" i="2"/>
  <c r="V6368" i="2"/>
  <c r="AB6367" i="2"/>
  <c r="AA6367" i="2"/>
  <c r="Z6367" i="2"/>
  <c r="Y6367" i="2"/>
  <c r="X6367" i="2"/>
  <c r="W6367" i="2"/>
  <c r="V6367" i="2"/>
  <c r="AB6366" i="2"/>
  <c r="AA6366" i="2"/>
  <c r="Z6366" i="2"/>
  <c r="Y6366" i="2"/>
  <c r="X6366" i="2"/>
  <c r="W6366" i="2"/>
  <c r="V6366" i="2"/>
  <c r="AB6365" i="2"/>
  <c r="AA6365" i="2"/>
  <c r="Z6365" i="2"/>
  <c r="Y6365" i="2"/>
  <c r="X6365" i="2"/>
  <c r="W6365" i="2"/>
  <c r="V6365" i="2"/>
  <c r="AB6364" i="2"/>
  <c r="AA6364" i="2"/>
  <c r="Z6364" i="2"/>
  <c r="Y6364" i="2"/>
  <c r="X6364" i="2"/>
  <c r="W6364" i="2"/>
  <c r="V6364" i="2"/>
  <c r="AB6363" i="2"/>
  <c r="AA6363" i="2"/>
  <c r="Z6363" i="2"/>
  <c r="Y6363" i="2"/>
  <c r="X6363" i="2"/>
  <c r="W6363" i="2"/>
  <c r="V6363" i="2"/>
  <c r="AB6362" i="2"/>
  <c r="AA6362" i="2"/>
  <c r="Z6362" i="2"/>
  <c r="Y6362" i="2"/>
  <c r="X6362" i="2"/>
  <c r="W6362" i="2"/>
  <c r="V6362" i="2"/>
  <c r="AB6361" i="2"/>
  <c r="AA6361" i="2"/>
  <c r="Z6361" i="2"/>
  <c r="Y6361" i="2"/>
  <c r="X6361" i="2"/>
  <c r="W6361" i="2"/>
  <c r="V6361" i="2"/>
  <c r="AB6360" i="2"/>
  <c r="AA6360" i="2"/>
  <c r="Z6360" i="2"/>
  <c r="Y6360" i="2"/>
  <c r="X6360" i="2"/>
  <c r="W6360" i="2"/>
  <c r="V6360" i="2"/>
  <c r="AB6359" i="2"/>
  <c r="AA6359" i="2"/>
  <c r="Z6359" i="2"/>
  <c r="Y6359" i="2"/>
  <c r="X6359" i="2"/>
  <c r="W6359" i="2"/>
  <c r="V6359" i="2"/>
  <c r="AB6358" i="2"/>
  <c r="AA6358" i="2"/>
  <c r="Z6358" i="2"/>
  <c r="Y6358" i="2"/>
  <c r="X6358" i="2"/>
  <c r="W6358" i="2"/>
  <c r="V6358" i="2"/>
  <c r="AB6357" i="2"/>
  <c r="AA6357" i="2"/>
  <c r="Z6357" i="2"/>
  <c r="Y6357" i="2"/>
  <c r="X6357" i="2"/>
  <c r="W6357" i="2"/>
  <c r="V6357" i="2"/>
  <c r="AB6356" i="2"/>
  <c r="AA6356" i="2"/>
  <c r="Z6356" i="2"/>
  <c r="Y6356" i="2"/>
  <c r="X6356" i="2"/>
  <c r="W6356" i="2"/>
  <c r="V6356" i="2"/>
  <c r="AB6355" i="2"/>
  <c r="AA6355" i="2"/>
  <c r="Z6355" i="2"/>
  <c r="Y6355" i="2"/>
  <c r="X6355" i="2"/>
  <c r="W6355" i="2"/>
  <c r="V6355" i="2"/>
  <c r="AB6354" i="2"/>
  <c r="AA6354" i="2"/>
  <c r="Z6354" i="2"/>
  <c r="Y6354" i="2"/>
  <c r="X6354" i="2"/>
  <c r="W6354" i="2"/>
  <c r="V6354" i="2"/>
  <c r="AB6353" i="2"/>
  <c r="AA6353" i="2"/>
  <c r="Z6353" i="2"/>
  <c r="Y6353" i="2"/>
  <c r="X6353" i="2"/>
  <c r="W6353" i="2"/>
  <c r="V6353" i="2"/>
  <c r="AB6352" i="2"/>
  <c r="AA6352" i="2"/>
  <c r="Z6352" i="2"/>
  <c r="Y6352" i="2"/>
  <c r="X6352" i="2"/>
  <c r="W6352" i="2"/>
  <c r="V6352" i="2"/>
  <c r="AB6351" i="2"/>
  <c r="AA6351" i="2"/>
  <c r="Z6351" i="2"/>
  <c r="Y6351" i="2"/>
  <c r="X6351" i="2"/>
  <c r="W6351" i="2"/>
  <c r="V6351" i="2"/>
  <c r="AB6350" i="2"/>
  <c r="AA6350" i="2"/>
  <c r="Z6350" i="2"/>
  <c r="Y6350" i="2"/>
  <c r="X6350" i="2"/>
  <c r="W6350" i="2"/>
  <c r="V6350" i="2"/>
  <c r="AB6349" i="2"/>
  <c r="AA6349" i="2"/>
  <c r="Z6349" i="2"/>
  <c r="Y6349" i="2"/>
  <c r="X6349" i="2"/>
  <c r="W6349" i="2"/>
  <c r="V6349" i="2"/>
  <c r="AB6348" i="2"/>
  <c r="AA6348" i="2"/>
  <c r="Z6348" i="2"/>
  <c r="Y6348" i="2"/>
  <c r="X6348" i="2"/>
  <c r="W6348" i="2"/>
  <c r="V6348" i="2"/>
  <c r="AB6347" i="2"/>
  <c r="AA6347" i="2"/>
  <c r="Z6347" i="2"/>
  <c r="Y6347" i="2"/>
  <c r="X6347" i="2"/>
  <c r="W6347" i="2"/>
  <c r="V6347" i="2"/>
  <c r="AB6346" i="2"/>
  <c r="AA6346" i="2"/>
  <c r="Z6346" i="2"/>
  <c r="Y6346" i="2"/>
  <c r="X6346" i="2"/>
  <c r="W6346" i="2"/>
  <c r="V6346" i="2"/>
  <c r="AB6345" i="2"/>
  <c r="AA6345" i="2"/>
  <c r="Z6345" i="2"/>
  <c r="Y6345" i="2"/>
  <c r="X6345" i="2"/>
  <c r="W6345" i="2"/>
  <c r="V6345" i="2"/>
  <c r="AB6344" i="2"/>
  <c r="AA6344" i="2"/>
  <c r="Z6344" i="2"/>
  <c r="Y6344" i="2"/>
  <c r="X6344" i="2"/>
  <c r="W6344" i="2"/>
  <c r="V6344" i="2"/>
  <c r="AB6343" i="2"/>
  <c r="AA6343" i="2"/>
  <c r="Z6343" i="2"/>
  <c r="Y6343" i="2"/>
  <c r="X6343" i="2"/>
  <c r="W6343" i="2"/>
  <c r="V6343" i="2"/>
  <c r="AB6342" i="2"/>
  <c r="AA6342" i="2"/>
  <c r="Z6342" i="2"/>
  <c r="Y6342" i="2"/>
  <c r="X6342" i="2"/>
  <c r="W6342" i="2"/>
  <c r="V6342" i="2"/>
  <c r="AB6341" i="2"/>
  <c r="AA6341" i="2"/>
  <c r="Z6341" i="2"/>
  <c r="Y6341" i="2"/>
  <c r="X6341" i="2"/>
  <c r="W6341" i="2"/>
  <c r="V6341" i="2"/>
  <c r="AB6340" i="2"/>
  <c r="AA6340" i="2"/>
  <c r="Z6340" i="2"/>
  <c r="Y6340" i="2"/>
  <c r="X6340" i="2"/>
  <c r="W6340" i="2"/>
  <c r="V6340" i="2"/>
  <c r="AB6339" i="2"/>
  <c r="AA6339" i="2"/>
  <c r="Z6339" i="2"/>
  <c r="Y6339" i="2"/>
  <c r="X6339" i="2"/>
  <c r="W6339" i="2"/>
  <c r="V6339" i="2"/>
  <c r="AB6338" i="2"/>
  <c r="AA6338" i="2"/>
  <c r="Z6338" i="2"/>
  <c r="Y6338" i="2"/>
  <c r="X6338" i="2"/>
  <c r="W6338" i="2"/>
  <c r="V6338" i="2"/>
  <c r="AB6337" i="2"/>
  <c r="AA6337" i="2"/>
  <c r="Z6337" i="2"/>
  <c r="Y6337" i="2"/>
  <c r="X6337" i="2"/>
  <c r="W6337" i="2"/>
  <c r="V6337" i="2"/>
  <c r="AB6336" i="2"/>
  <c r="AA6336" i="2"/>
  <c r="Z6336" i="2"/>
  <c r="Y6336" i="2"/>
  <c r="X6336" i="2"/>
  <c r="W6336" i="2"/>
  <c r="V6336" i="2"/>
  <c r="AB6335" i="2"/>
  <c r="AA6335" i="2"/>
  <c r="Z6335" i="2"/>
  <c r="Y6335" i="2"/>
  <c r="X6335" i="2"/>
  <c r="W6335" i="2"/>
  <c r="V6335" i="2"/>
  <c r="AB6334" i="2"/>
  <c r="AA6334" i="2"/>
  <c r="Z6334" i="2"/>
  <c r="Y6334" i="2"/>
  <c r="X6334" i="2"/>
  <c r="W6334" i="2"/>
  <c r="V6334" i="2"/>
  <c r="AB6333" i="2"/>
  <c r="AA6333" i="2"/>
  <c r="Z6333" i="2"/>
  <c r="Y6333" i="2"/>
  <c r="X6333" i="2"/>
  <c r="W6333" i="2"/>
  <c r="V6333" i="2"/>
  <c r="AB6332" i="2"/>
  <c r="AA6332" i="2"/>
  <c r="Z6332" i="2"/>
  <c r="Y6332" i="2"/>
  <c r="X6332" i="2"/>
  <c r="W6332" i="2"/>
  <c r="V6332" i="2"/>
  <c r="AB6331" i="2"/>
  <c r="AA6331" i="2"/>
  <c r="Z6331" i="2"/>
  <c r="Y6331" i="2"/>
  <c r="X6331" i="2"/>
  <c r="W6331" i="2"/>
  <c r="V6331" i="2"/>
  <c r="AB6330" i="2"/>
  <c r="AA6330" i="2"/>
  <c r="Z6330" i="2"/>
  <c r="Y6330" i="2"/>
  <c r="X6330" i="2"/>
  <c r="W6330" i="2"/>
  <c r="V6330" i="2"/>
  <c r="AB6329" i="2"/>
  <c r="AA6329" i="2"/>
  <c r="Z6329" i="2"/>
  <c r="Y6329" i="2"/>
  <c r="X6329" i="2"/>
  <c r="W6329" i="2"/>
  <c r="V6329" i="2"/>
  <c r="AB6328" i="2"/>
  <c r="AA6328" i="2"/>
  <c r="Z6328" i="2"/>
  <c r="Y6328" i="2"/>
  <c r="X6328" i="2"/>
  <c r="W6328" i="2"/>
  <c r="V6328" i="2"/>
  <c r="AB6327" i="2"/>
  <c r="AA6327" i="2"/>
  <c r="Z6327" i="2"/>
  <c r="Y6327" i="2"/>
  <c r="X6327" i="2"/>
  <c r="W6327" i="2"/>
  <c r="V6327" i="2"/>
  <c r="AB6326" i="2"/>
  <c r="AA6326" i="2"/>
  <c r="Z6326" i="2"/>
  <c r="Y6326" i="2"/>
  <c r="X6326" i="2"/>
  <c r="W6326" i="2"/>
  <c r="V6326" i="2"/>
  <c r="AB6325" i="2"/>
  <c r="AA6325" i="2"/>
  <c r="Z6325" i="2"/>
  <c r="Y6325" i="2"/>
  <c r="X6325" i="2"/>
  <c r="W6325" i="2"/>
  <c r="V6325" i="2"/>
  <c r="AB6324" i="2"/>
  <c r="AA6324" i="2"/>
  <c r="Z6324" i="2"/>
  <c r="Y6324" i="2"/>
  <c r="X6324" i="2"/>
  <c r="W6324" i="2"/>
  <c r="V6324" i="2"/>
  <c r="AB6323" i="2"/>
  <c r="AA6323" i="2"/>
  <c r="Z6323" i="2"/>
  <c r="Y6323" i="2"/>
  <c r="X6323" i="2"/>
  <c r="W6323" i="2"/>
  <c r="V6323" i="2"/>
  <c r="AB6322" i="2"/>
  <c r="AA6322" i="2"/>
  <c r="Z6322" i="2"/>
  <c r="Y6322" i="2"/>
  <c r="X6322" i="2"/>
  <c r="W6322" i="2"/>
  <c r="V6322" i="2"/>
  <c r="AB6321" i="2"/>
  <c r="AA6321" i="2"/>
  <c r="Z6321" i="2"/>
  <c r="Y6321" i="2"/>
  <c r="X6321" i="2"/>
  <c r="W6321" i="2"/>
  <c r="V6321" i="2"/>
  <c r="AB6320" i="2"/>
  <c r="AA6320" i="2"/>
  <c r="Z6320" i="2"/>
  <c r="Y6320" i="2"/>
  <c r="X6320" i="2"/>
  <c r="W6320" i="2"/>
  <c r="V6320" i="2"/>
  <c r="AB6319" i="2"/>
  <c r="AA6319" i="2"/>
  <c r="Z6319" i="2"/>
  <c r="Y6319" i="2"/>
  <c r="X6319" i="2"/>
  <c r="W6319" i="2"/>
  <c r="V6319" i="2"/>
  <c r="AB6318" i="2"/>
  <c r="AA6318" i="2"/>
  <c r="Z6318" i="2"/>
  <c r="Y6318" i="2"/>
  <c r="X6318" i="2"/>
  <c r="W6318" i="2"/>
  <c r="V6318" i="2"/>
  <c r="AB6317" i="2"/>
  <c r="AA6317" i="2"/>
  <c r="Z6317" i="2"/>
  <c r="Y6317" i="2"/>
  <c r="X6317" i="2"/>
  <c r="W6317" i="2"/>
  <c r="V6317" i="2"/>
  <c r="AB6316" i="2"/>
  <c r="AA6316" i="2"/>
  <c r="Z6316" i="2"/>
  <c r="Y6316" i="2"/>
  <c r="X6316" i="2"/>
  <c r="W6316" i="2"/>
  <c r="V6316" i="2"/>
  <c r="AB6315" i="2"/>
  <c r="AA6315" i="2"/>
  <c r="Z6315" i="2"/>
  <c r="Y6315" i="2"/>
  <c r="X6315" i="2"/>
  <c r="W6315" i="2"/>
  <c r="V6315" i="2"/>
  <c r="AB6314" i="2"/>
  <c r="AA6314" i="2"/>
  <c r="Z6314" i="2"/>
  <c r="Y6314" i="2"/>
  <c r="X6314" i="2"/>
  <c r="W6314" i="2"/>
  <c r="V6314" i="2"/>
  <c r="AB6313" i="2"/>
  <c r="AA6313" i="2"/>
  <c r="Z6313" i="2"/>
  <c r="Y6313" i="2"/>
  <c r="X6313" i="2"/>
  <c r="W6313" i="2"/>
  <c r="V6313" i="2"/>
  <c r="AB6312" i="2"/>
  <c r="AA6312" i="2"/>
  <c r="Z6312" i="2"/>
  <c r="Y6312" i="2"/>
  <c r="X6312" i="2"/>
  <c r="W6312" i="2"/>
  <c r="V6312" i="2"/>
  <c r="AB6311" i="2"/>
  <c r="AA6311" i="2"/>
  <c r="Z6311" i="2"/>
  <c r="Y6311" i="2"/>
  <c r="X6311" i="2"/>
  <c r="W6311" i="2"/>
  <c r="V6311" i="2"/>
  <c r="AB6310" i="2"/>
  <c r="AA6310" i="2"/>
  <c r="Z6310" i="2"/>
  <c r="Y6310" i="2"/>
  <c r="X6310" i="2"/>
  <c r="W6310" i="2"/>
  <c r="V6310" i="2"/>
  <c r="AB6309" i="2"/>
  <c r="AA6309" i="2"/>
  <c r="Z6309" i="2"/>
  <c r="Y6309" i="2"/>
  <c r="X6309" i="2"/>
  <c r="W6309" i="2"/>
  <c r="V6309" i="2"/>
  <c r="AB6308" i="2"/>
  <c r="AA6308" i="2"/>
  <c r="Z6308" i="2"/>
  <c r="Y6308" i="2"/>
  <c r="X6308" i="2"/>
  <c r="W6308" i="2"/>
  <c r="V6308" i="2"/>
  <c r="AB6307" i="2"/>
  <c r="AA6307" i="2"/>
  <c r="Z6307" i="2"/>
  <c r="Y6307" i="2"/>
  <c r="X6307" i="2"/>
  <c r="W6307" i="2"/>
  <c r="V6307" i="2"/>
  <c r="AB6306" i="2"/>
  <c r="AA6306" i="2"/>
  <c r="Z6306" i="2"/>
  <c r="Y6306" i="2"/>
  <c r="X6306" i="2"/>
  <c r="W6306" i="2"/>
  <c r="V6306" i="2"/>
  <c r="AB6305" i="2"/>
  <c r="AA6305" i="2"/>
  <c r="Z6305" i="2"/>
  <c r="Y6305" i="2"/>
  <c r="X6305" i="2"/>
  <c r="W6305" i="2"/>
  <c r="V6305" i="2"/>
  <c r="AB6304" i="2"/>
  <c r="AA6304" i="2"/>
  <c r="Z6304" i="2"/>
  <c r="Y6304" i="2"/>
  <c r="X6304" i="2"/>
  <c r="W6304" i="2"/>
  <c r="V6304" i="2"/>
  <c r="AB6303" i="2"/>
  <c r="AA6303" i="2"/>
  <c r="Z6303" i="2"/>
  <c r="Y6303" i="2"/>
  <c r="X6303" i="2"/>
  <c r="W6303" i="2"/>
  <c r="V6303" i="2"/>
  <c r="AB6302" i="2"/>
  <c r="AA6302" i="2"/>
  <c r="Z6302" i="2"/>
  <c r="Y6302" i="2"/>
  <c r="X6302" i="2"/>
  <c r="W6302" i="2"/>
  <c r="V6302" i="2"/>
  <c r="AB6301" i="2"/>
  <c r="AA6301" i="2"/>
  <c r="Z6301" i="2"/>
  <c r="Y6301" i="2"/>
  <c r="X6301" i="2"/>
  <c r="W6301" i="2"/>
  <c r="V6301" i="2"/>
  <c r="AB6300" i="2"/>
  <c r="AA6300" i="2"/>
  <c r="Z6300" i="2"/>
  <c r="Y6300" i="2"/>
  <c r="X6300" i="2"/>
  <c r="W6300" i="2"/>
  <c r="V6300" i="2"/>
  <c r="AB6299" i="2"/>
  <c r="AA6299" i="2"/>
  <c r="Z6299" i="2"/>
  <c r="Y6299" i="2"/>
  <c r="X6299" i="2"/>
  <c r="W6299" i="2"/>
  <c r="V6299" i="2"/>
  <c r="AB6298" i="2"/>
  <c r="AA6298" i="2"/>
  <c r="Z6298" i="2"/>
  <c r="Y6298" i="2"/>
  <c r="X6298" i="2"/>
  <c r="W6298" i="2"/>
  <c r="V6298" i="2"/>
  <c r="AB6297" i="2"/>
  <c r="AA6297" i="2"/>
  <c r="Z6297" i="2"/>
  <c r="Y6297" i="2"/>
  <c r="X6297" i="2"/>
  <c r="W6297" i="2"/>
  <c r="V6297" i="2"/>
  <c r="AB6296" i="2"/>
  <c r="AA6296" i="2"/>
  <c r="Z6296" i="2"/>
  <c r="Y6296" i="2"/>
  <c r="X6296" i="2"/>
  <c r="W6296" i="2"/>
  <c r="V6296" i="2"/>
  <c r="AB6295" i="2"/>
  <c r="AA6295" i="2"/>
  <c r="Z6295" i="2"/>
  <c r="Y6295" i="2"/>
  <c r="X6295" i="2"/>
  <c r="W6295" i="2"/>
  <c r="V6295" i="2"/>
  <c r="AB6294" i="2"/>
  <c r="AA6294" i="2"/>
  <c r="Z6294" i="2"/>
  <c r="Y6294" i="2"/>
  <c r="X6294" i="2"/>
  <c r="W6294" i="2"/>
  <c r="V6294" i="2"/>
  <c r="AB6293" i="2"/>
  <c r="AA6293" i="2"/>
  <c r="Z6293" i="2"/>
  <c r="Y6293" i="2"/>
  <c r="X6293" i="2"/>
  <c r="W6293" i="2"/>
  <c r="V6293" i="2"/>
  <c r="AB6292" i="2"/>
  <c r="AA6292" i="2"/>
  <c r="Z6292" i="2"/>
  <c r="Y6292" i="2"/>
  <c r="X6292" i="2"/>
  <c r="W6292" i="2"/>
  <c r="V6292" i="2"/>
  <c r="AB6291" i="2"/>
  <c r="AA6291" i="2"/>
  <c r="Z6291" i="2"/>
  <c r="Y6291" i="2"/>
  <c r="X6291" i="2"/>
  <c r="W6291" i="2"/>
  <c r="V6291" i="2"/>
  <c r="AB6290" i="2"/>
  <c r="AA6290" i="2"/>
  <c r="Z6290" i="2"/>
  <c r="Y6290" i="2"/>
  <c r="X6290" i="2"/>
  <c r="W6290" i="2"/>
  <c r="V6290" i="2"/>
  <c r="AB6289" i="2"/>
  <c r="AA6289" i="2"/>
  <c r="Z6289" i="2"/>
  <c r="Y6289" i="2"/>
  <c r="X6289" i="2"/>
  <c r="W6289" i="2"/>
  <c r="V6289" i="2"/>
  <c r="AB6288" i="2"/>
  <c r="AA6288" i="2"/>
  <c r="Z6288" i="2"/>
  <c r="Y6288" i="2"/>
  <c r="X6288" i="2"/>
  <c r="W6288" i="2"/>
  <c r="V6288" i="2"/>
  <c r="AB6287" i="2"/>
  <c r="AA6287" i="2"/>
  <c r="Z6287" i="2"/>
  <c r="Y6287" i="2"/>
  <c r="X6287" i="2"/>
  <c r="W6287" i="2"/>
  <c r="V6287" i="2"/>
  <c r="AB6286" i="2"/>
  <c r="AA6286" i="2"/>
  <c r="Z6286" i="2"/>
  <c r="Y6286" i="2"/>
  <c r="X6286" i="2"/>
  <c r="W6286" i="2"/>
  <c r="V6286" i="2"/>
  <c r="AB6285" i="2"/>
  <c r="AA6285" i="2"/>
  <c r="Z6285" i="2"/>
  <c r="Y6285" i="2"/>
  <c r="X6285" i="2"/>
  <c r="W6285" i="2"/>
  <c r="V6285" i="2"/>
  <c r="AB6284" i="2"/>
  <c r="AA6284" i="2"/>
  <c r="Z6284" i="2"/>
  <c r="Y6284" i="2"/>
  <c r="X6284" i="2"/>
  <c r="W6284" i="2"/>
  <c r="V6284" i="2"/>
  <c r="AB6283" i="2"/>
  <c r="AA6283" i="2"/>
  <c r="Z6283" i="2"/>
  <c r="Y6283" i="2"/>
  <c r="X6283" i="2"/>
  <c r="W6283" i="2"/>
  <c r="V6283" i="2"/>
  <c r="AB6282" i="2"/>
  <c r="AA6282" i="2"/>
  <c r="Z6282" i="2"/>
  <c r="Y6282" i="2"/>
  <c r="X6282" i="2"/>
  <c r="W6282" i="2"/>
  <c r="V6282" i="2"/>
  <c r="AB6281" i="2"/>
  <c r="AA6281" i="2"/>
  <c r="Z6281" i="2"/>
  <c r="Y6281" i="2"/>
  <c r="X6281" i="2"/>
  <c r="W6281" i="2"/>
  <c r="V6281" i="2"/>
  <c r="AB6280" i="2"/>
  <c r="AA6280" i="2"/>
  <c r="Z6280" i="2"/>
  <c r="Y6280" i="2"/>
  <c r="X6280" i="2"/>
  <c r="W6280" i="2"/>
  <c r="V6280" i="2"/>
  <c r="AB6279" i="2"/>
  <c r="AA6279" i="2"/>
  <c r="Z6279" i="2"/>
  <c r="Y6279" i="2"/>
  <c r="X6279" i="2"/>
  <c r="W6279" i="2"/>
  <c r="V6279" i="2"/>
  <c r="AB6278" i="2"/>
  <c r="AA6278" i="2"/>
  <c r="Z6278" i="2"/>
  <c r="Y6278" i="2"/>
  <c r="X6278" i="2"/>
  <c r="W6278" i="2"/>
  <c r="V6278" i="2"/>
  <c r="AB6277" i="2"/>
  <c r="AA6277" i="2"/>
  <c r="Z6277" i="2"/>
  <c r="Y6277" i="2"/>
  <c r="X6277" i="2"/>
  <c r="W6277" i="2"/>
  <c r="V6277" i="2"/>
  <c r="AB6276" i="2"/>
  <c r="AA6276" i="2"/>
  <c r="Z6276" i="2"/>
  <c r="Y6276" i="2"/>
  <c r="X6276" i="2"/>
  <c r="W6276" i="2"/>
  <c r="V6276" i="2"/>
  <c r="AB6275" i="2"/>
  <c r="AA6275" i="2"/>
  <c r="Z6275" i="2"/>
  <c r="Y6275" i="2"/>
  <c r="X6275" i="2"/>
  <c r="W6275" i="2"/>
  <c r="V6275" i="2"/>
  <c r="AB6274" i="2"/>
  <c r="AA6274" i="2"/>
  <c r="Z6274" i="2"/>
  <c r="Y6274" i="2"/>
  <c r="X6274" i="2"/>
  <c r="W6274" i="2"/>
  <c r="V6274" i="2"/>
  <c r="AB6273" i="2"/>
  <c r="AA6273" i="2"/>
  <c r="Z6273" i="2"/>
  <c r="Y6273" i="2"/>
  <c r="X6273" i="2"/>
  <c r="W6273" i="2"/>
  <c r="V6273" i="2"/>
  <c r="AB6272" i="2"/>
  <c r="AA6272" i="2"/>
  <c r="Z6272" i="2"/>
  <c r="Y6272" i="2"/>
  <c r="X6272" i="2"/>
  <c r="W6272" i="2"/>
  <c r="V6272" i="2"/>
  <c r="AB6271" i="2"/>
  <c r="AA6271" i="2"/>
  <c r="Z6271" i="2"/>
  <c r="Y6271" i="2"/>
  <c r="X6271" i="2"/>
  <c r="W6271" i="2"/>
  <c r="V6271" i="2"/>
  <c r="AB6270" i="2"/>
  <c r="AA6270" i="2"/>
  <c r="Z6270" i="2"/>
  <c r="Y6270" i="2"/>
  <c r="X6270" i="2"/>
  <c r="W6270" i="2"/>
  <c r="V6270" i="2"/>
  <c r="AB6269" i="2"/>
  <c r="AA6269" i="2"/>
  <c r="Z6269" i="2"/>
  <c r="Y6269" i="2"/>
  <c r="X6269" i="2"/>
  <c r="W6269" i="2"/>
  <c r="V6269" i="2"/>
  <c r="AB6268" i="2"/>
  <c r="AA6268" i="2"/>
  <c r="Z6268" i="2"/>
  <c r="Y6268" i="2"/>
  <c r="X6268" i="2"/>
  <c r="W6268" i="2"/>
  <c r="V6268" i="2"/>
  <c r="AB6267" i="2"/>
  <c r="AA6267" i="2"/>
  <c r="Z6267" i="2"/>
  <c r="Y6267" i="2"/>
  <c r="X6267" i="2"/>
  <c r="W6267" i="2"/>
  <c r="V6267" i="2"/>
  <c r="AB6266" i="2"/>
  <c r="AA6266" i="2"/>
  <c r="Z6266" i="2"/>
  <c r="Y6266" i="2"/>
  <c r="X6266" i="2"/>
  <c r="W6266" i="2"/>
  <c r="V6266" i="2"/>
  <c r="AB6265" i="2"/>
  <c r="AA6265" i="2"/>
  <c r="Z6265" i="2"/>
  <c r="Y6265" i="2"/>
  <c r="X6265" i="2"/>
  <c r="W6265" i="2"/>
  <c r="V6265" i="2"/>
  <c r="AB6264" i="2"/>
  <c r="AA6264" i="2"/>
  <c r="Z6264" i="2"/>
  <c r="Y6264" i="2"/>
  <c r="X6264" i="2"/>
  <c r="W6264" i="2"/>
  <c r="V6264" i="2"/>
  <c r="AB6263" i="2"/>
  <c r="AA6263" i="2"/>
  <c r="Z6263" i="2"/>
  <c r="Y6263" i="2"/>
  <c r="X6263" i="2"/>
  <c r="W6263" i="2"/>
  <c r="V6263" i="2"/>
  <c r="AB6262" i="2"/>
  <c r="AA6262" i="2"/>
  <c r="Z6262" i="2"/>
  <c r="Y6262" i="2"/>
  <c r="X6262" i="2"/>
  <c r="W6262" i="2"/>
  <c r="V6262" i="2"/>
  <c r="AB6261" i="2"/>
  <c r="AA6261" i="2"/>
  <c r="Z6261" i="2"/>
  <c r="Y6261" i="2"/>
  <c r="X6261" i="2"/>
  <c r="W6261" i="2"/>
  <c r="V6261" i="2"/>
  <c r="AB6260" i="2"/>
  <c r="AA6260" i="2"/>
  <c r="Z6260" i="2"/>
  <c r="Y6260" i="2"/>
  <c r="X6260" i="2"/>
  <c r="W6260" i="2"/>
  <c r="V6260" i="2"/>
  <c r="AB6259" i="2"/>
  <c r="AA6259" i="2"/>
  <c r="Z6259" i="2"/>
  <c r="Y6259" i="2"/>
  <c r="X6259" i="2"/>
  <c r="W6259" i="2"/>
  <c r="V6259" i="2"/>
  <c r="AB6258" i="2"/>
  <c r="AA6258" i="2"/>
  <c r="Z6258" i="2"/>
  <c r="Y6258" i="2"/>
  <c r="X6258" i="2"/>
  <c r="W6258" i="2"/>
  <c r="V6258" i="2"/>
  <c r="AB6257" i="2"/>
  <c r="AA6257" i="2"/>
  <c r="Z6257" i="2"/>
  <c r="Y6257" i="2"/>
  <c r="X6257" i="2"/>
  <c r="W6257" i="2"/>
  <c r="V6257" i="2"/>
  <c r="AB6256" i="2"/>
  <c r="AA6256" i="2"/>
  <c r="Z6256" i="2"/>
  <c r="Y6256" i="2"/>
  <c r="X6256" i="2"/>
  <c r="W6256" i="2"/>
  <c r="V6256" i="2"/>
  <c r="AB6255" i="2"/>
  <c r="AA6255" i="2"/>
  <c r="Z6255" i="2"/>
  <c r="Y6255" i="2"/>
  <c r="X6255" i="2"/>
  <c r="W6255" i="2"/>
  <c r="V6255" i="2"/>
  <c r="AB6254" i="2"/>
  <c r="AA6254" i="2"/>
  <c r="Z6254" i="2"/>
  <c r="Y6254" i="2"/>
  <c r="X6254" i="2"/>
  <c r="W6254" i="2"/>
  <c r="V6254" i="2"/>
  <c r="AB6253" i="2"/>
  <c r="AA6253" i="2"/>
  <c r="Z6253" i="2"/>
  <c r="Y6253" i="2"/>
  <c r="X6253" i="2"/>
  <c r="W6253" i="2"/>
  <c r="V6253" i="2"/>
  <c r="AB6252" i="2"/>
  <c r="AA6252" i="2"/>
  <c r="Z6252" i="2"/>
  <c r="Y6252" i="2"/>
  <c r="X6252" i="2"/>
  <c r="W6252" i="2"/>
  <c r="V6252" i="2"/>
  <c r="AB6251" i="2"/>
  <c r="AA6251" i="2"/>
  <c r="Z6251" i="2"/>
  <c r="Y6251" i="2"/>
  <c r="X6251" i="2"/>
  <c r="W6251" i="2"/>
  <c r="V6251" i="2"/>
  <c r="AB6250" i="2"/>
  <c r="AA6250" i="2"/>
  <c r="Z6250" i="2"/>
  <c r="Y6250" i="2"/>
  <c r="X6250" i="2"/>
  <c r="W6250" i="2"/>
  <c r="V6250" i="2"/>
  <c r="AB6249" i="2"/>
  <c r="AA6249" i="2"/>
  <c r="Z6249" i="2"/>
  <c r="Y6249" i="2"/>
  <c r="X6249" i="2"/>
  <c r="W6249" i="2"/>
  <c r="V6249" i="2"/>
  <c r="AB6248" i="2"/>
  <c r="AA6248" i="2"/>
  <c r="Z6248" i="2"/>
  <c r="Y6248" i="2"/>
  <c r="X6248" i="2"/>
  <c r="W6248" i="2"/>
  <c r="V6248" i="2"/>
  <c r="AB6247" i="2"/>
  <c r="AA6247" i="2"/>
  <c r="Z6247" i="2"/>
  <c r="Y6247" i="2"/>
  <c r="X6247" i="2"/>
  <c r="W6247" i="2"/>
  <c r="V6247" i="2"/>
  <c r="AB6246" i="2"/>
  <c r="AA6246" i="2"/>
  <c r="Z6246" i="2"/>
  <c r="Y6246" i="2"/>
  <c r="X6246" i="2"/>
  <c r="W6246" i="2"/>
  <c r="V6246" i="2"/>
  <c r="AB6245" i="2"/>
  <c r="AA6245" i="2"/>
  <c r="Z6245" i="2"/>
  <c r="Y6245" i="2"/>
  <c r="X6245" i="2"/>
  <c r="W6245" i="2"/>
  <c r="V6245" i="2"/>
  <c r="AB6244" i="2"/>
  <c r="AA6244" i="2"/>
  <c r="Z6244" i="2"/>
  <c r="Y6244" i="2"/>
  <c r="X6244" i="2"/>
  <c r="W6244" i="2"/>
  <c r="V6244" i="2"/>
  <c r="AB6243" i="2"/>
  <c r="AA6243" i="2"/>
  <c r="Z6243" i="2"/>
  <c r="Y6243" i="2"/>
  <c r="X6243" i="2"/>
  <c r="W6243" i="2"/>
  <c r="V6243" i="2"/>
  <c r="AB6242" i="2"/>
  <c r="AA6242" i="2"/>
  <c r="Z6242" i="2"/>
  <c r="Y6242" i="2"/>
  <c r="X6242" i="2"/>
  <c r="W6242" i="2"/>
  <c r="V6242" i="2"/>
  <c r="AB6241" i="2"/>
  <c r="AA6241" i="2"/>
  <c r="Z6241" i="2"/>
  <c r="Y6241" i="2"/>
  <c r="X6241" i="2"/>
  <c r="W6241" i="2"/>
  <c r="V6241" i="2"/>
  <c r="AB6240" i="2"/>
  <c r="AA6240" i="2"/>
  <c r="Z6240" i="2"/>
  <c r="Y6240" i="2"/>
  <c r="X6240" i="2"/>
  <c r="W6240" i="2"/>
  <c r="V6240" i="2"/>
  <c r="AB6239" i="2"/>
  <c r="AA6239" i="2"/>
  <c r="Z6239" i="2"/>
  <c r="Y6239" i="2"/>
  <c r="X6239" i="2"/>
  <c r="W6239" i="2"/>
  <c r="V6239" i="2"/>
  <c r="AB6238" i="2"/>
  <c r="AA6238" i="2"/>
  <c r="Z6238" i="2"/>
  <c r="Y6238" i="2"/>
  <c r="X6238" i="2"/>
  <c r="W6238" i="2"/>
  <c r="V6238" i="2"/>
  <c r="AB6237" i="2"/>
  <c r="AA6237" i="2"/>
  <c r="Z6237" i="2"/>
  <c r="Y6237" i="2"/>
  <c r="X6237" i="2"/>
  <c r="W6237" i="2"/>
  <c r="V6237" i="2"/>
  <c r="AB6236" i="2"/>
  <c r="AA6236" i="2"/>
  <c r="Z6236" i="2"/>
  <c r="Y6236" i="2"/>
  <c r="X6236" i="2"/>
  <c r="W6236" i="2"/>
  <c r="V6236" i="2"/>
  <c r="AB6235" i="2"/>
  <c r="AA6235" i="2"/>
  <c r="Z6235" i="2"/>
  <c r="Y6235" i="2"/>
  <c r="X6235" i="2"/>
  <c r="W6235" i="2"/>
  <c r="V6235" i="2"/>
  <c r="AB6234" i="2"/>
  <c r="AA6234" i="2"/>
  <c r="Z6234" i="2"/>
  <c r="Y6234" i="2"/>
  <c r="X6234" i="2"/>
  <c r="W6234" i="2"/>
  <c r="V6234" i="2"/>
  <c r="AB6233" i="2"/>
  <c r="AA6233" i="2"/>
  <c r="Z6233" i="2"/>
  <c r="Y6233" i="2"/>
  <c r="X6233" i="2"/>
  <c r="W6233" i="2"/>
  <c r="V6233" i="2"/>
  <c r="AB6232" i="2"/>
  <c r="AA6232" i="2"/>
  <c r="Z6232" i="2"/>
  <c r="Y6232" i="2"/>
  <c r="X6232" i="2"/>
  <c r="W6232" i="2"/>
  <c r="V6232" i="2"/>
  <c r="AB6231" i="2"/>
  <c r="AA6231" i="2"/>
  <c r="Z6231" i="2"/>
  <c r="Y6231" i="2"/>
  <c r="X6231" i="2"/>
  <c r="W6231" i="2"/>
  <c r="V6231" i="2"/>
  <c r="AB6230" i="2"/>
  <c r="AA6230" i="2"/>
  <c r="Z6230" i="2"/>
  <c r="Y6230" i="2"/>
  <c r="X6230" i="2"/>
  <c r="W6230" i="2"/>
  <c r="V6230" i="2"/>
  <c r="AB6229" i="2"/>
  <c r="AA6229" i="2"/>
  <c r="Z6229" i="2"/>
  <c r="Y6229" i="2"/>
  <c r="X6229" i="2"/>
  <c r="W6229" i="2"/>
  <c r="V6229" i="2"/>
  <c r="AB6228" i="2"/>
  <c r="AA6228" i="2"/>
  <c r="Z6228" i="2"/>
  <c r="Y6228" i="2"/>
  <c r="X6228" i="2"/>
  <c r="W6228" i="2"/>
  <c r="V6228" i="2"/>
  <c r="AB6227" i="2"/>
  <c r="AA6227" i="2"/>
  <c r="Z6227" i="2"/>
  <c r="Y6227" i="2"/>
  <c r="X6227" i="2"/>
  <c r="W6227" i="2"/>
  <c r="V6227" i="2"/>
  <c r="AB6226" i="2"/>
  <c r="AA6226" i="2"/>
  <c r="Z6226" i="2"/>
  <c r="Y6226" i="2"/>
  <c r="X6226" i="2"/>
  <c r="W6226" i="2"/>
  <c r="V6226" i="2"/>
  <c r="AB6225" i="2"/>
  <c r="AA6225" i="2"/>
  <c r="Z6225" i="2"/>
  <c r="Y6225" i="2"/>
  <c r="X6225" i="2"/>
  <c r="W6225" i="2"/>
  <c r="V6225" i="2"/>
  <c r="AB6224" i="2"/>
  <c r="AA6224" i="2"/>
  <c r="Z6224" i="2"/>
  <c r="Y6224" i="2"/>
  <c r="X6224" i="2"/>
  <c r="W6224" i="2"/>
  <c r="V6224" i="2"/>
  <c r="AB6223" i="2"/>
  <c r="AA6223" i="2"/>
  <c r="Z6223" i="2"/>
  <c r="Y6223" i="2"/>
  <c r="X6223" i="2"/>
  <c r="W6223" i="2"/>
  <c r="V6223" i="2"/>
  <c r="AB6222" i="2"/>
  <c r="AA6222" i="2"/>
  <c r="Z6222" i="2"/>
  <c r="Y6222" i="2"/>
  <c r="X6222" i="2"/>
  <c r="W6222" i="2"/>
  <c r="V6222" i="2"/>
  <c r="AB6221" i="2"/>
  <c r="AA6221" i="2"/>
  <c r="Z6221" i="2"/>
  <c r="Y6221" i="2"/>
  <c r="X6221" i="2"/>
  <c r="W6221" i="2"/>
  <c r="V6221" i="2"/>
  <c r="AB6220" i="2"/>
  <c r="AA6220" i="2"/>
  <c r="Z6220" i="2"/>
  <c r="Y6220" i="2"/>
  <c r="X6220" i="2"/>
  <c r="W6220" i="2"/>
  <c r="V6220" i="2"/>
  <c r="AB6219" i="2"/>
  <c r="AA6219" i="2"/>
  <c r="Z6219" i="2"/>
  <c r="Y6219" i="2"/>
  <c r="X6219" i="2"/>
  <c r="W6219" i="2"/>
  <c r="V6219" i="2"/>
  <c r="AB6218" i="2"/>
  <c r="AA6218" i="2"/>
  <c r="Z6218" i="2"/>
  <c r="Y6218" i="2"/>
  <c r="X6218" i="2"/>
  <c r="W6218" i="2"/>
  <c r="V6218" i="2"/>
  <c r="AB6217" i="2"/>
  <c r="AA6217" i="2"/>
  <c r="Z6217" i="2"/>
  <c r="Y6217" i="2"/>
  <c r="X6217" i="2"/>
  <c r="W6217" i="2"/>
  <c r="V6217" i="2"/>
  <c r="AB6216" i="2"/>
  <c r="AA6216" i="2"/>
  <c r="Z6216" i="2"/>
  <c r="Y6216" i="2"/>
  <c r="X6216" i="2"/>
  <c r="W6216" i="2"/>
  <c r="V6216" i="2"/>
  <c r="AB6215" i="2"/>
  <c r="AA6215" i="2"/>
  <c r="Z6215" i="2"/>
  <c r="Y6215" i="2"/>
  <c r="X6215" i="2"/>
  <c r="W6215" i="2"/>
  <c r="V6215" i="2"/>
  <c r="AB6214" i="2"/>
  <c r="AA6214" i="2"/>
  <c r="Z6214" i="2"/>
  <c r="Y6214" i="2"/>
  <c r="X6214" i="2"/>
  <c r="W6214" i="2"/>
  <c r="V6214" i="2"/>
  <c r="AB6213" i="2"/>
  <c r="AA6213" i="2"/>
  <c r="Z6213" i="2"/>
  <c r="Y6213" i="2"/>
  <c r="X6213" i="2"/>
  <c r="W6213" i="2"/>
  <c r="V6213" i="2"/>
  <c r="AB6212" i="2"/>
  <c r="AA6212" i="2"/>
  <c r="Z6212" i="2"/>
  <c r="Y6212" i="2"/>
  <c r="X6212" i="2"/>
  <c r="W6212" i="2"/>
  <c r="V6212" i="2"/>
  <c r="AB6211" i="2"/>
  <c r="AA6211" i="2"/>
  <c r="Z6211" i="2"/>
  <c r="Y6211" i="2"/>
  <c r="X6211" i="2"/>
  <c r="W6211" i="2"/>
  <c r="V6211" i="2"/>
  <c r="AB6210" i="2"/>
  <c r="AA6210" i="2"/>
  <c r="Z6210" i="2"/>
  <c r="Y6210" i="2"/>
  <c r="X6210" i="2"/>
  <c r="W6210" i="2"/>
  <c r="V6210" i="2"/>
  <c r="AB6209" i="2"/>
  <c r="AA6209" i="2"/>
  <c r="Z6209" i="2"/>
  <c r="Y6209" i="2"/>
  <c r="X6209" i="2"/>
  <c r="W6209" i="2"/>
  <c r="V6209" i="2"/>
  <c r="AB6208" i="2"/>
  <c r="AA6208" i="2"/>
  <c r="Z6208" i="2"/>
  <c r="Y6208" i="2"/>
  <c r="X6208" i="2"/>
  <c r="W6208" i="2"/>
  <c r="V6208" i="2"/>
  <c r="AB6207" i="2"/>
  <c r="AA6207" i="2"/>
  <c r="Z6207" i="2"/>
  <c r="Y6207" i="2"/>
  <c r="X6207" i="2"/>
  <c r="W6207" i="2"/>
  <c r="V6207" i="2"/>
  <c r="AB6206" i="2"/>
  <c r="AA6206" i="2"/>
  <c r="Z6206" i="2"/>
  <c r="Y6206" i="2"/>
  <c r="X6206" i="2"/>
  <c r="W6206" i="2"/>
  <c r="V6206" i="2"/>
  <c r="AB6205" i="2"/>
  <c r="AA6205" i="2"/>
  <c r="Z6205" i="2"/>
  <c r="Y6205" i="2"/>
  <c r="X6205" i="2"/>
  <c r="W6205" i="2"/>
  <c r="V6205" i="2"/>
  <c r="AB6204" i="2"/>
  <c r="AA6204" i="2"/>
  <c r="Z6204" i="2"/>
  <c r="Y6204" i="2"/>
  <c r="X6204" i="2"/>
  <c r="W6204" i="2"/>
  <c r="V6204" i="2"/>
  <c r="AB6203" i="2"/>
  <c r="AA6203" i="2"/>
  <c r="Z6203" i="2"/>
  <c r="Y6203" i="2"/>
  <c r="X6203" i="2"/>
  <c r="W6203" i="2"/>
  <c r="V6203" i="2"/>
  <c r="AB6202" i="2"/>
  <c r="AA6202" i="2"/>
  <c r="Z6202" i="2"/>
  <c r="Y6202" i="2"/>
  <c r="X6202" i="2"/>
  <c r="W6202" i="2"/>
  <c r="V6202" i="2"/>
  <c r="AB6201" i="2"/>
  <c r="AA6201" i="2"/>
  <c r="Z6201" i="2"/>
  <c r="Y6201" i="2"/>
  <c r="X6201" i="2"/>
  <c r="W6201" i="2"/>
  <c r="V6201" i="2"/>
  <c r="AB6200" i="2"/>
  <c r="AA6200" i="2"/>
  <c r="Z6200" i="2"/>
  <c r="Y6200" i="2"/>
  <c r="X6200" i="2"/>
  <c r="W6200" i="2"/>
  <c r="V6200" i="2"/>
  <c r="AB6199" i="2"/>
  <c r="AA6199" i="2"/>
  <c r="Z6199" i="2"/>
  <c r="Y6199" i="2"/>
  <c r="X6199" i="2"/>
  <c r="W6199" i="2"/>
  <c r="V6199" i="2"/>
  <c r="AB6198" i="2"/>
  <c r="AA6198" i="2"/>
  <c r="Z6198" i="2"/>
  <c r="Y6198" i="2"/>
  <c r="X6198" i="2"/>
  <c r="W6198" i="2"/>
  <c r="V6198" i="2"/>
  <c r="AB6197" i="2"/>
  <c r="AA6197" i="2"/>
  <c r="Z6197" i="2"/>
  <c r="Y6197" i="2"/>
  <c r="X6197" i="2"/>
  <c r="W6197" i="2"/>
  <c r="V6197" i="2"/>
  <c r="AB6196" i="2"/>
  <c r="AA6196" i="2"/>
  <c r="Z6196" i="2"/>
  <c r="Y6196" i="2"/>
  <c r="X6196" i="2"/>
  <c r="W6196" i="2"/>
  <c r="V6196" i="2"/>
  <c r="AB6195" i="2"/>
  <c r="AA6195" i="2"/>
  <c r="Z6195" i="2"/>
  <c r="Y6195" i="2"/>
  <c r="X6195" i="2"/>
  <c r="W6195" i="2"/>
  <c r="V6195" i="2"/>
  <c r="AB6194" i="2"/>
  <c r="AA6194" i="2"/>
  <c r="Z6194" i="2"/>
  <c r="Y6194" i="2"/>
  <c r="X6194" i="2"/>
  <c r="W6194" i="2"/>
  <c r="V6194" i="2"/>
  <c r="AB6193" i="2"/>
  <c r="AA6193" i="2"/>
  <c r="Z6193" i="2"/>
  <c r="Y6193" i="2"/>
  <c r="X6193" i="2"/>
  <c r="W6193" i="2"/>
  <c r="V6193" i="2"/>
  <c r="AB6192" i="2"/>
  <c r="AA6192" i="2"/>
  <c r="Z6192" i="2"/>
  <c r="Y6192" i="2"/>
  <c r="X6192" i="2"/>
  <c r="W6192" i="2"/>
  <c r="V6192" i="2"/>
  <c r="AB6191" i="2"/>
  <c r="AA6191" i="2"/>
  <c r="Z6191" i="2"/>
  <c r="Y6191" i="2"/>
  <c r="X6191" i="2"/>
  <c r="W6191" i="2"/>
  <c r="V6191" i="2"/>
  <c r="AB6190" i="2"/>
  <c r="AA6190" i="2"/>
  <c r="Z6190" i="2"/>
  <c r="Y6190" i="2"/>
  <c r="X6190" i="2"/>
  <c r="W6190" i="2"/>
  <c r="V6190" i="2"/>
  <c r="AB6189" i="2"/>
  <c r="AA6189" i="2"/>
  <c r="Z6189" i="2"/>
  <c r="Y6189" i="2"/>
  <c r="X6189" i="2"/>
  <c r="W6189" i="2"/>
  <c r="V6189" i="2"/>
  <c r="AB6188" i="2"/>
  <c r="AA6188" i="2"/>
  <c r="Z6188" i="2"/>
  <c r="Y6188" i="2"/>
  <c r="X6188" i="2"/>
  <c r="W6188" i="2"/>
  <c r="V6188" i="2"/>
  <c r="AB6187" i="2"/>
  <c r="AA6187" i="2"/>
  <c r="Z6187" i="2"/>
  <c r="Y6187" i="2"/>
  <c r="X6187" i="2"/>
  <c r="W6187" i="2"/>
  <c r="V6187" i="2"/>
  <c r="AB6186" i="2"/>
  <c r="AA6186" i="2"/>
  <c r="Z6186" i="2"/>
  <c r="Y6186" i="2"/>
  <c r="X6186" i="2"/>
  <c r="W6186" i="2"/>
  <c r="V6186" i="2"/>
  <c r="AB6185" i="2"/>
  <c r="AA6185" i="2"/>
  <c r="Z6185" i="2"/>
  <c r="Y6185" i="2"/>
  <c r="X6185" i="2"/>
  <c r="W6185" i="2"/>
  <c r="V6185" i="2"/>
  <c r="AB6184" i="2"/>
  <c r="AA6184" i="2"/>
  <c r="Z6184" i="2"/>
  <c r="Y6184" i="2"/>
  <c r="X6184" i="2"/>
  <c r="W6184" i="2"/>
  <c r="V6184" i="2"/>
  <c r="AB6183" i="2"/>
  <c r="AA6183" i="2"/>
  <c r="Z6183" i="2"/>
  <c r="Y6183" i="2"/>
  <c r="X6183" i="2"/>
  <c r="W6183" i="2"/>
  <c r="V6183" i="2"/>
  <c r="AB6182" i="2"/>
  <c r="AA6182" i="2"/>
  <c r="Z6182" i="2"/>
  <c r="Y6182" i="2"/>
  <c r="X6182" i="2"/>
  <c r="W6182" i="2"/>
  <c r="V6182" i="2"/>
  <c r="AB6181" i="2"/>
  <c r="AA6181" i="2"/>
  <c r="Z6181" i="2"/>
  <c r="Y6181" i="2"/>
  <c r="X6181" i="2"/>
  <c r="W6181" i="2"/>
  <c r="V6181" i="2"/>
  <c r="AB6180" i="2"/>
  <c r="AA6180" i="2"/>
  <c r="Z6180" i="2"/>
  <c r="Y6180" i="2"/>
  <c r="X6180" i="2"/>
  <c r="W6180" i="2"/>
  <c r="V6180" i="2"/>
  <c r="AB6179" i="2"/>
  <c r="AA6179" i="2"/>
  <c r="Z6179" i="2"/>
  <c r="Y6179" i="2"/>
  <c r="X6179" i="2"/>
  <c r="W6179" i="2"/>
  <c r="V6179" i="2"/>
  <c r="AB6178" i="2"/>
  <c r="AA6178" i="2"/>
  <c r="Z6178" i="2"/>
  <c r="Y6178" i="2"/>
  <c r="X6178" i="2"/>
  <c r="W6178" i="2"/>
  <c r="V6178" i="2"/>
  <c r="AB6177" i="2"/>
  <c r="AA6177" i="2"/>
  <c r="Z6177" i="2"/>
  <c r="Y6177" i="2"/>
  <c r="X6177" i="2"/>
  <c r="W6177" i="2"/>
  <c r="V6177" i="2"/>
  <c r="AB6176" i="2"/>
  <c r="AA6176" i="2"/>
  <c r="Z6176" i="2"/>
  <c r="Y6176" i="2"/>
  <c r="X6176" i="2"/>
  <c r="W6176" i="2"/>
  <c r="V6176" i="2"/>
  <c r="AB6175" i="2"/>
  <c r="AA6175" i="2"/>
  <c r="Z6175" i="2"/>
  <c r="Y6175" i="2"/>
  <c r="X6175" i="2"/>
  <c r="W6175" i="2"/>
  <c r="V6175" i="2"/>
  <c r="AB6174" i="2"/>
  <c r="AA6174" i="2"/>
  <c r="Z6174" i="2"/>
  <c r="Y6174" i="2"/>
  <c r="X6174" i="2"/>
  <c r="W6174" i="2"/>
  <c r="V6174" i="2"/>
  <c r="AB6173" i="2"/>
  <c r="AA6173" i="2"/>
  <c r="Z6173" i="2"/>
  <c r="Y6173" i="2"/>
  <c r="X6173" i="2"/>
  <c r="W6173" i="2"/>
  <c r="V6173" i="2"/>
  <c r="AB6172" i="2"/>
  <c r="AA6172" i="2"/>
  <c r="Z6172" i="2"/>
  <c r="Y6172" i="2"/>
  <c r="X6172" i="2"/>
  <c r="W6172" i="2"/>
  <c r="V6172" i="2"/>
  <c r="AB6171" i="2"/>
  <c r="AA6171" i="2"/>
  <c r="Z6171" i="2"/>
  <c r="Y6171" i="2"/>
  <c r="X6171" i="2"/>
  <c r="W6171" i="2"/>
  <c r="V6171" i="2"/>
  <c r="AB6170" i="2"/>
  <c r="AA6170" i="2"/>
  <c r="Z6170" i="2"/>
  <c r="Y6170" i="2"/>
  <c r="X6170" i="2"/>
  <c r="W6170" i="2"/>
  <c r="V6170" i="2"/>
  <c r="AB6169" i="2"/>
  <c r="AA6169" i="2"/>
  <c r="Z6169" i="2"/>
  <c r="Y6169" i="2"/>
  <c r="X6169" i="2"/>
  <c r="W6169" i="2"/>
  <c r="V6169" i="2"/>
  <c r="AB6168" i="2"/>
  <c r="AA6168" i="2"/>
  <c r="Z6168" i="2"/>
  <c r="Y6168" i="2"/>
  <c r="X6168" i="2"/>
  <c r="W6168" i="2"/>
  <c r="V6168" i="2"/>
  <c r="AB6167" i="2"/>
  <c r="AA6167" i="2"/>
  <c r="Z6167" i="2"/>
  <c r="Y6167" i="2"/>
  <c r="X6167" i="2"/>
  <c r="W6167" i="2"/>
  <c r="V6167" i="2"/>
  <c r="AB6166" i="2"/>
  <c r="AA6166" i="2"/>
  <c r="Z6166" i="2"/>
  <c r="Y6166" i="2"/>
  <c r="X6166" i="2"/>
  <c r="W6166" i="2"/>
  <c r="V6166" i="2"/>
  <c r="AB6165" i="2"/>
  <c r="AA6165" i="2"/>
  <c r="Z6165" i="2"/>
  <c r="Y6165" i="2"/>
  <c r="X6165" i="2"/>
  <c r="W6165" i="2"/>
  <c r="V6165" i="2"/>
  <c r="AB6164" i="2"/>
  <c r="AA6164" i="2"/>
  <c r="Z6164" i="2"/>
  <c r="Y6164" i="2"/>
  <c r="X6164" i="2"/>
  <c r="W6164" i="2"/>
  <c r="V6164" i="2"/>
  <c r="AB6163" i="2"/>
  <c r="AA6163" i="2"/>
  <c r="Z6163" i="2"/>
  <c r="Y6163" i="2"/>
  <c r="X6163" i="2"/>
  <c r="W6163" i="2"/>
  <c r="V6163" i="2"/>
  <c r="AB6162" i="2"/>
  <c r="AA6162" i="2"/>
  <c r="Z6162" i="2"/>
  <c r="Y6162" i="2"/>
  <c r="X6162" i="2"/>
  <c r="W6162" i="2"/>
  <c r="V6162" i="2"/>
  <c r="AB6161" i="2"/>
  <c r="AA6161" i="2"/>
  <c r="Z6161" i="2"/>
  <c r="Y6161" i="2"/>
  <c r="X6161" i="2"/>
  <c r="W6161" i="2"/>
  <c r="V6161" i="2"/>
  <c r="AB6160" i="2"/>
  <c r="AA6160" i="2"/>
  <c r="Z6160" i="2"/>
  <c r="Y6160" i="2"/>
  <c r="X6160" i="2"/>
  <c r="W6160" i="2"/>
  <c r="V6160" i="2"/>
  <c r="AB6159" i="2"/>
  <c r="AA6159" i="2"/>
  <c r="Z6159" i="2"/>
  <c r="Y6159" i="2"/>
  <c r="X6159" i="2"/>
  <c r="W6159" i="2"/>
  <c r="V6159" i="2"/>
  <c r="AB6158" i="2"/>
  <c r="AA6158" i="2"/>
  <c r="Z6158" i="2"/>
  <c r="Y6158" i="2"/>
  <c r="X6158" i="2"/>
  <c r="W6158" i="2"/>
  <c r="V6158" i="2"/>
  <c r="AB6157" i="2"/>
  <c r="AA6157" i="2"/>
  <c r="Z6157" i="2"/>
  <c r="Y6157" i="2"/>
  <c r="X6157" i="2"/>
  <c r="W6157" i="2"/>
  <c r="V6157" i="2"/>
  <c r="AB6156" i="2"/>
  <c r="AA6156" i="2"/>
  <c r="Z6156" i="2"/>
  <c r="Y6156" i="2"/>
  <c r="X6156" i="2"/>
  <c r="W6156" i="2"/>
  <c r="V6156" i="2"/>
  <c r="AB6155" i="2"/>
  <c r="AA6155" i="2"/>
  <c r="Z6155" i="2"/>
  <c r="Y6155" i="2"/>
  <c r="X6155" i="2"/>
  <c r="W6155" i="2"/>
  <c r="V6155" i="2"/>
  <c r="AB6154" i="2"/>
  <c r="AA6154" i="2"/>
  <c r="Z6154" i="2"/>
  <c r="Y6154" i="2"/>
  <c r="X6154" i="2"/>
  <c r="W6154" i="2"/>
  <c r="V6154" i="2"/>
  <c r="AB6153" i="2"/>
  <c r="AA6153" i="2"/>
  <c r="Z6153" i="2"/>
  <c r="Y6153" i="2"/>
  <c r="X6153" i="2"/>
  <c r="W6153" i="2"/>
  <c r="V6153" i="2"/>
  <c r="AB6152" i="2"/>
  <c r="AA6152" i="2"/>
  <c r="Z6152" i="2"/>
  <c r="Y6152" i="2"/>
  <c r="X6152" i="2"/>
  <c r="W6152" i="2"/>
  <c r="V6152" i="2"/>
  <c r="AB6151" i="2"/>
  <c r="AA6151" i="2"/>
  <c r="Z6151" i="2"/>
  <c r="Y6151" i="2"/>
  <c r="X6151" i="2"/>
  <c r="W6151" i="2"/>
  <c r="V6151" i="2"/>
  <c r="AB6150" i="2"/>
  <c r="AA6150" i="2"/>
  <c r="Z6150" i="2"/>
  <c r="Y6150" i="2"/>
  <c r="X6150" i="2"/>
  <c r="W6150" i="2"/>
  <c r="V6150" i="2"/>
  <c r="AB6149" i="2"/>
  <c r="AA6149" i="2"/>
  <c r="Z6149" i="2"/>
  <c r="Y6149" i="2"/>
  <c r="X6149" i="2"/>
  <c r="W6149" i="2"/>
  <c r="V6149" i="2"/>
  <c r="AB6148" i="2"/>
  <c r="AA6148" i="2"/>
  <c r="Z6148" i="2"/>
  <c r="Y6148" i="2"/>
  <c r="X6148" i="2"/>
  <c r="W6148" i="2"/>
  <c r="V6148" i="2"/>
  <c r="AB6147" i="2"/>
  <c r="AA6147" i="2"/>
  <c r="Z6147" i="2"/>
  <c r="Y6147" i="2"/>
  <c r="X6147" i="2"/>
  <c r="W6147" i="2"/>
  <c r="V6147" i="2"/>
  <c r="AB6146" i="2"/>
  <c r="AA6146" i="2"/>
  <c r="Z6146" i="2"/>
  <c r="Y6146" i="2"/>
  <c r="X6146" i="2"/>
  <c r="W6146" i="2"/>
  <c r="V6146" i="2"/>
  <c r="AB6145" i="2"/>
  <c r="AA6145" i="2"/>
  <c r="Z6145" i="2"/>
  <c r="Y6145" i="2"/>
  <c r="X6145" i="2"/>
  <c r="W6145" i="2"/>
  <c r="V6145" i="2"/>
  <c r="AB6144" i="2"/>
  <c r="AA6144" i="2"/>
  <c r="Z6144" i="2"/>
  <c r="Y6144" i="2"/>
  <c r="X6144" i="2"/>
  <c r="W6144" i="2"/>
  <c r="V6144" i="2"/>
  <c r="AB6143" i="2"/>
  <c r="AA6143" i="2"/>
  <c r="Z6143" i="2"/>
  <c r="Y6143" i="2"/>
  <c r="X6143" i="2"/>
  <c r="W6143" i="2"/>
  <c r="V6143" i="2"/>
  <c r="AB6142" i="2"/>
  <c r="AA6142" i="2"/>
  <c r="Z6142" i="2"/>
  <c r="Y6142" i="2"/>
  <c r="X6142" i="2"/>
  <c r="W6142" i="2"/>
  <c r="V6142" i="2"/>
  <c r="AB6141" i="2"/>
  <c r="AA6141" i="2"/>
  <c r="Z6141" i="2"/>
  <c r="Y6141" i="2"/>
  <c r="X6141" i="2"/>
  <c r="W6141" i="2"/>
  <c r="V6141" i="2"/>
  <c r="AB6140" i="2"/>
  <c r="AA6140" i="2"/>
  <c r="Z6140" i="2"/>
  <c r="Y6140" i="2"/>
  <c r="X6140" i="2"/>
  <c r="W6140" i="2"/>
  <c r="V6140" i="2"/>
  <c r="AB6139" i="2"/>
  <c r="AA6139" i="2"/>
  <c r="Z6139" i="2"/>
  <c r="Y6139" i="2"/>
  <c r="X6139" i="2"/>
  <c r="W6139" i="2"/>
  <c r="V6139" i="2"/>
  <c r="AB6138" i="2"/>
  <c r="AA6138" i="2"/>
  <c r="Z6138" i="2"/>
  <c r="Y6138" i="2"/>
  <c r="X6138" i="2"/>
  <c r="W6138" i="2"/>
  <c r="V6138" i="2"/>
  <c r="AB6137" i="2"/>
  <c r="AA6137" i="2"/>
  <c r="Z6137" i="2"/>
  <c r="Y6137" i="2"/>
  <c r="X6137" i="2"/>
  <c r="W6137" i="2"/>
  <c r="V6137" i="2"/>
  <c r="AB6136" i="2"/>
  <c r="AA6136" i="2"/>
  <c r="Z6136" i="2"/>
  <c r="Y6136" i="2"/>
  <c r="X6136" i="2"/>
  <c r="W6136" i="2"/>
  <c r="V6136" i="2"/>
  <c r="AB6135" i="2"/>
  <c r="AA6135" i="2"/>
  <c r="D67" i="6" s="1"/>
  <c r="G67" i="6" s="1"/>
  <c r="Z6135" i="2"/>
  <c r="Y6135" i="2"/>
  <c r="X6135" i="2"/>
  <c r="W6135" i="2"/>
  <c r="V6135" i="2"/>
  <c r="AB6134" i="2"/>
  <c r="AA6134" i="2"/>
  <c r="Z6134" i="2"/>
  <c r="Y6134" i="2"/>
  <c r="X6134" i="2"/>
  <c r="W6134" i="2"/>
  <c r="V6134" i="2"/>
  <c r="AB6133" i="2"/>
  <c r="AA6133" i="2"/>
  <c r="Z6133" i="2"/>
  <c r="Y6133" i="2"/>
  <c r="X6133" i="2"/>
  <c r="W6133" i="2"/>
  <c r="V6133" i="2"/>
  <c r="AB6132" i="2"/>
  <c r="AA6132" i="2"/>
  <c r="Z6132" i="2"/>
  <c r="Y6132" i="2"/>
  <c r="X6132" i="2"/>
  <c r="W6132" i="2"/>
  <c r="V6132" i="2"/>
  <c r="AB6131" i="2"/>
  <c r="AA6131" i="2"/>
  <c r="Z6131" i="2"/>
  <c r="Y6131" i="2"/>
  <c r="X6131" i="2"/>
  <c r="W6131" i="2"/>
  <c r="V6131" i="2"/>
  <c r="AB6130" i="2"/>
  <c r="AA6130" i="2"/>
  <c r="Z6130" i="2"/>
  <c r="Y6130" i="2"/>
  <c r="X6130" i="2"/>
  <c r="W6130" i="2"/>
  <c r="V6130" i="2"/>
  <c r="AB6129" i="2"/>
  <c r="AA6129" i="2"/>
  <c r="Z6129" i="2"/>
  <c r="Y6129" i="2"/>
  <c r="X6129" i="2"/>
  <c r="W6129" i="2"/>
  <c r="V6129" i="2"/>
  <c r="AB6128" i="2"/>
  <c r="AA6128" i="2"/>
  <c r="Z6128" i="2"/>
  <c r="Y6128" i="2"/>
  <c r="X6128" i="2"/>
  <c r="W6128" i="2"/>
  <c r="V6128" i="2"/>
  <c r="AB6127" i="2"/>
  <c r="AA6127" i="2"/>
  <c r="Z6127" i="2"/>
  <c r="Y6127" i="2"/>
  <c r="X6127" i="2"/>
  <c r="W6127" i="2"/>
  <c r="V6127" i="2"/>
  <c r="AB6126" i="2"/>
  <c r="AA6126" i="2"/>
  <c r="Z6126" i="2"/>
  <c r="Y6126" i="2"/>
  <c r="X6126" i="2"/>
  <c r="W6126" i="2"/>
  <c r="V6126" i="2"/>
  <c r="AB6125" i="2"/>
  <c r="AA6125" i="2"/>
  <c r="Z6125" i="2"/>
  <c r="Y6125" i="2"/>
  <c r="X6125" i="2"/>
  <c r="W6125" i="2"/>
  <c r="V6125" i="2"/>
  <c r="AB6124" i="2"/>
  <c r="AA6124" i="2"/>
  <c r="Z6124" i="2"/>
  <c r="Y6124" i="2"/>
  <c r="X6124" i="2"/>
  <c r="W6124" i="2"/>
  <c r="V6124" i="2"/>
  <c r="AB6123" i="2"/>
  <c r="AA6123" i="2"/>
  <c r="Z6123" i="2"/>
  <c r="Y6123" i="2"/>
  <c r="X6123" i="2"/>
  <c r="W6123" i="2"/>
  <c r="V6123" i="2"/>
  <c r="AB6122" i="2"/>
  <c r="AA6122" i="2"/>
  <c r="Z6122" i="2"/>
  <c r="Y6122" i="2"/>
  <c r="X6122" i="2"/>
  <c r="W6122" i="2"/>
  <c r="V6122" i="2"/>
  <c r="AB6121" i="2"/>
  <c r="AA6121" i="2"/>
  <c r="Z6121" i="2"/>
  <c r="Y6121" i="2"/>
  <c r="X6121" i="2"/>
  <c r="W6121" i="2"/>
  <c r="V6121" i="2"/>
  <c r="AB6120" i="2"/>
  <c r="AA6120" i="2"/>
  <c r="Z6120" i="2"/>
  <c r="Y6120" i="2"/>
  <c r="X6120" i="2"/>
  <c r="W6120" i="2"/>
  <c r="V6120" i="2"/>
  <c r="AB6119" i="2"/>
  <c r="AA6119" i="2"/>
  <c r="Z6119" i="2"/>
  <c r="Y6119" i="2"/>
  <c r="X6119" i="2"/>
  <c r="W6119" i="2"/>
  <c r="V6119" i="2"/>
  <c r="AB6118" i="2"/>
  <c r="AA6118" i="2"/>
  <c r="Z6118" i="2"/>
  <c r="Y6118" i="2"/>
  <c r="X6118" i="2"/>
  <c r="W6118" i="2"/>
  <c r="V6118" i="2"/>
  <c r="AB6117" i="2"/>
  <c r="AA6117" i="2"/>
  <c r="Z6117" i="2"/>
  <c r="Y6117" i="2"/>
  <c r="X6117" i="2"/>
  <c r="W6117" i="2"/>
  <c r="V6117" i="2"/>
  <c r="AB6116" i="2"/>
  <c r="AA6116" i="2"/>
  <c r="Z6116" i="2"/>
  <c r="Y6116" i="2"/>
  <c r="X6116" i="2"/>
  <c r="W6116" i="2"/>
  <c r="V6116" i="2"/>
  <c r="AB6115" i="2"/>
  <c r="AA6115" i="2"/>
  <c r="Z6115" i="2"/>
  <c r="Y6115" i="2"/>
  <c r="X6115" i="2"/>
  <c r="W6115" i="2"/>
  <c r="V6115" i="2"/>
  <c r="AB6114" i="2"/>
  <c r="AA6114" i="2"/>
  <c r="Z6114" i="2"/>
  <c r="Y6114" i="2"/>
  <c r="X6114" i="2"/>
  <c r="W6114" i="2"/>
  <c r="V6114" i="2"/>
  <c r="AB6113" i="2"/>
  <c r="AA6113" i="2"/>
  <c r="Z6113" i="2"/>
  <c r="Y6113" i="2"/>
  <c r="X6113" i="2"/>
  <c r="W6113" i="2"/>
  <c r="V6113" i="2"/>
  <c r="AB6112" i="2"/>
  <c r="AA6112" i="2"/>
  <c r="Z6112" i="2"/>
  <c r="Y6112" i="2"/>
  <c r="X6112" i="2"/>
  <c r="W6112" i="2"/>
  <c r="V6112" i="2"/>
  <c r="AB6111" i="2"/>
  <c r="AA6111" i="2"/>
  <c r="Z6111" i="2"/>
  <c r="Y6111" i="2"/>
  <c r="X6111" i="2"/>
  <c r="W6111" i="2"/>
  <c r="V6111" i="2"/>
  <c r="AB6110" i="2"/>
  <c r="AA6110" i="2"/>
  <c r="Z6110" i="2"/>
  <c r="Y6110" i="2"/>
  <c r="X6110" i="2"/>
  <c r="W6110" i="2"/>
  <c r="V6110" i="2"/>
  <c r="AB6109" i="2"/>
  <c r="AA6109" i="2"/>
  <c r="Z6109" i="2"/>
  <c r="Y6109" i="2"/>
  <c r="X6109" i="2"/>
  <c r="W6109" i="2"/>
  <c r="V6109" i="2"/>
  <c r="AB6108" i="2"/>
  <c r="AA6108" i="2"/>
  <c r="Z6108" i="2"/>
  <c r="Y6108" i="2"/>
  <c r="X6108" i="2"/>
  <c r="W6108" i="2"/>
  <c r="V6108" i="2"/>
  <c r="AB6107" i="2"/>
  <c r="AA6107" i="2"/>
  <c r="Z6107" i="2"/>
  <c r="Y6107" i="2"/>
  <c r="X6107" i="2"/>
  <c r="W6107" i="2"/>
  <c r="V6107" i="2"/>
  <c r="AB6106" i="2"/>
  <c r="AA6106" i="2"/>
  <c r="Z6106" i="2"/>
  <c r="Y6106" i="2"/>
  <c r="X6106" i="2"/>
  <c r="W6106" i="2"/>
  <c r="V6106" i="2"/>
  <c r="AB6105" i="2"/>
  <c r="AA6105" i="2"/>
  <c r="Z6105" i="2"/>
  <c r="Y6105" i="2"/>
  <c r="X6105" i="2"/>
  <c r="W6105" i="2"/>
  <c r="V6105" i="2"/>
  <c r="AB6104" i="2"/>
  <c r="AA6104" i="2"/>
  <c r="Z6104" i="2"/>
  <c r="Y6104" i="2"/>
  <c r="X6104" i="2"/>
  <c r="W6104" i="2"/>
  <c r="V6104" i="2"/>
  <c r="AB6103" i="2"/>
  <c r="AA6103" i="2"/>
  <c r="Z6103" i="2"/>
  <c r="Y6103" i="2"/>
  <c r="X6103" i="2"/>
  <c r="W6103" i="2"/>
  <c r="V6103" i="2"/>
  <c r="AB6102" i="2"/>
  <c r="AA6102" i="2"/>
  <c r="Z6102" i="2"/>
  <c r="Y6102" i="2"/>
  <c r="X6102" i="2"/>
  <c r="W6102" i="2"/>
  <c r="V6102" i="2"/>
  <c r="AB6101" i="2"/>
  <c r="AA6101" i="2"/>
  <c r="Z6101" i="2"/>
  <c r="Y6101" i="2"/>
  <c r="X6101" i="2"/>
  <c r="W6101" i="2"/>
  <c r="V6101" i="2"/>
  <c r="AB6100" i="2"/>
  <c r="AA6100" i="2"/>
  <c r="Z6100" i="2"/>
  <c r="Y6100" i="2"/>
  <c r="X6100" i="2"/>
  <c r="W6100" i="2"/>
  <c r="V6100" i="2"/>
  <c r="AB6099" i="2"/>
  <c r="AA6099" i="2"/>
  <c r="Z6099" i="2"/>
  <c r="Y6099" i="2"/>
  <c r="X6099" i="2"/>
  <c r="W6099" i="2"/>
  <c r="V6099" i="2"/>
  <c r="AB6098" i="2"/>
  <c r="AA6098" i="2"/>
  <c r="Z6098" i="2"/>
  <c r="Y6098" i="2"/>
  <c r="X6098" i="2"/>
  <c r="W6098" i="2"/>
  <c r="V6098" i="2"/>
  <c r="AB6097" i="2"/>
  <c r="AA6097" i="2"/>
  <c r="Z6097" i="2"/>
  <c r="Y6097" i="2"/>
  <c r="X6097" i="2"/>
  <c r="W6097" i="2"/>
  <c r="V6097" i="2"/>
  <c r="AB6096" i="2"/>
  <c r="AA6096" i="2"/>
  <c r="Z6096" i="2"/>
  <c r="Y6096" i="2"/>
  <c r="X6096" i="2"/>
  <c r="W6096" i="2"/>
  <c r="V6096" i="2"/>
  <c r="AB6095" i="2"/>
  <c r="AA6095" i="2"/>
  <c r="Z6095" i="2"/>
  <c r="Y6095" i="2"/>
  <c r="X6095" i="2"/>
  <c r="W6095" i="2"/>
  <c r="V6095" i="2"/>
  <c r="AB6094" i="2"/>
  <c r="AA6094" i="2"/>
  <c r="Z6094" i="2"/>
  <c r="Y6094" i="2"/>
  <c r="X6094" i="2"/>
  <c r="W6094" i="2"/>
  <c r="V6094" i="2"/>
  <c r="AB6093" i="2"/>
  <c r="AA6093" i="2"/>
  <c r="Z6093" i="2"/>
  <c r="Y6093" i="2"/>
  <c r="X6093" i="2"/>
  <c r="W6093" i="2"/>
  <c r="V6093" i="2"/>
  <c r="AB6092" i="2"/>
  <c r="AA6092" i="2"/>
  <c r="Z6092" i="2"/>
  <c r="Y6092" i="2"/>
  <c r="X6092" i="2"/>
  <c r="W6092" i="2"/>
  <c r="V6092" i="2"/>
  <c r="AB6091" i="2"/>
  <c r="AA6091" i="2"/>
  <c r="Z6091" i="2"/>
  <c r="Y6091" i="2"/>
  <c r="X6091" i="2"/>
  <c r="W6091" i="2"/>
  <c r="V6091" i="2"/>
  <c r="AB6090" i="2"/>
  <c r="AA6090" i="2"/>
  <c r="Z6090" i="2"/>
  <c r="Y6090" i="2"/>
  <c r="X6090" i="2"/>
  <c r="W6090" i="2"/>
  <c r="V6090" i="2"/>
  <c r="AB6089" i="2"/>
  <c r="AA6089" i="2"/>
  <c r="Z6089" i="2"/>
  <c r="Y6089" i="2"/>
  <c r="X6089" i="2"/>
  <c r="W6089" i="2"/>
  <c r="V6089" i="2"/>
  <c r="AB6088" i="2"/>
  <c r="AA6088" i="2"/>
  <c r="Z6088" i="2"/>
  <c r="Y6088" i="2"/>
  <c r="X6088" i="2"/>
  <c r="W6088" i="2"/>
  <c r="V6088" i="2"/>
  <c r="AB6087" i="2"/>
  <c r="AA6087" i="2"/>
  <c r="Z6087" i="2"/>
  <c r="Y6087" i="2"/>
  <c r="X6087" i="2"/>
  <c r="W6087" i="2"/>
  <c r="V6087" i="2"/>
  <c r="AB6086" i="2"/>
  <c r="AA6086" i="2"/>
  <c r="Z6086" i="2"/>
  <c r="Y6086" i="2"/>
  <c r="X6086" i="2"/>
  <c r="W6086" i="2"/>
  <c r="V6086" i="2"/>
  <c r="AB6085" i="2"/>
  <c r="AA6085" i="2"/>
  <c r="Z6085" i="2"/>
  <c r="Y6085" i="2"/>
  <c r="X6085" i="2"/>
  <c r="W6085" i="2"/>
  <c r="V6085" i="2"/>
  <c r="AB6084" i="2"/>
  <c r="AA6084" i="2"/>
  <c r="Z6084" i="2"/>
  <c r="Y6084" i="2"/>
  <c r="X6084" i="2"/>
  <c r="W6084" i="2"/>
  <c r="V6084" i="2"/>
  <c r="AB6083" i="2"/>
  <c r="AA6083" i="2"/>
  <c r="Z6083" i="2"/>
  <c r="Y6083" i="2"/>
  <c r="X6083" i="2"/>
  <c r="W6083" i="2"/>
  <c r="V6083" i="2"/>
  <c r="AB6082" i="2"/>
  <c r="AA6082" i="2"/>
  <c r="Z6082" i="2"/>
  <c r="Y6082" i="2"/>
  <c r="X6082" i="2"/>
  <c r="W6082" i="2"/>
  <c r="V6082" i="2"/>
  <c r="AB6081" i="2"/>
  <c r="AA6081" i="2"/>
  <c r="Z6081" i="2"/>
  <c r="Y6081" i="2"/>
  <c r="X6081" i="2"/>
  <c r="W6081" i="2"/>
  <c r="V6081" i="2"/>
  <c r="AB6080" i="2"/>
  <c r="AA6080" i="2"/>
  <c r="Z6080" i="2"/>
  <c r="Y6080" i="2"/>
  <c r="X6080" i="2"/>
  <c r="W6080" i="2"/>
  <c r="V6080" i="2"/>
  <c r="AB6079" i="2"/>
  <c r="AA6079" i="2"/>
  <c r="Z6079" i="2"/>
  <c r="Y6079" i="2"/>
  <c r="X6079" i="2"/>
  <c r="W6079" i="2"/>
  <c r="V6079" i="2"/>
  <c r="AB6078" i="2"/>
  <c r="AA6078" i="2"/>
  <c r="Z6078" i="2"/>
  <c r="Y6078" i="2"/>
  <c r="X6078" i="2"/>
  <c r="W6078" i="2"/>
  <c r="V6078" i="2"/>
  <c r="AB6077" i="2"/>
  <c r="AA6077" i="2"/>
  <c r="Z6077" i="2"/>
  <c r="Y6077" i="2"/>
  <c r="X6077" i="2"/>
  <c r="W6077" i="2"/>
  <c r="V6077" i="2"/>
  <c r="AB6076" i="2"/>
  <c r="AA6076" i="2"/>
  <c r="Z6076" i="2"/>
  <c r="Y6076" i="2"/>
  <c r="X6076" i="2"/>
  <c r="W6076" i="2"/>
  <c r="V6076" i="2"/>
  <c r="AB6075" i="2"/>
  <c r="AA6075" i="2"/>
  <c r="Z6075" i="2"/>
  <c r="Y6075" i="2"/>
  <c r="X6075" i="2"/>
  <c r="W6075" i="2"/>
  <c r="V6075" i="2"/>
  <c r="AB6074" i="2"/>
  <c r="AA6074" i="2"/>
  <c r="Z6074" i="2"/>
  <c r="Y6074" i="2"/>
  <c r="X6074" i="2"/>
  <c r="W6074" i="2"/>
  <c r="V6074" i="2"/>
  <c r="AB6073" i="2"/>
  <c r="AA6073" i="2"/>
  <c r="Z6073" i="2"/>
  <c r="Y6073" i="2"/>
  <c r="X6073" i="2"/>
  <c r="W6073" i="2"/>
  <c r="V6073" i="2"/>
  <c r="AB6072" i="2"/>
  <c r="AA6072" i="2"/>
  <c r="Z6072" i="2"/>
  <c r="Y6072" i="2"/>
  <c r="X6072" i="2"/>
  <c r="W6072" i="2"/>
  <c r="V6072" i="2"/>
  <c r="AB6071" i="2"/>
  <c r="AA6071" i="2"/>
  <c r="Z6071" i="2"/>
  <c r="Y6071" i="2"/>
  <c r="X6071" i="2"/>
  <c r="W6071" i="2"/>
  <c r="V6071" i="2"/>
  <c r="AB6070" i="2"/>
  <c r="AA6070" i="2"/>
  <c r="Z6070" i="2"/>
  <c r="Y6070" i="2"/>
  <c r="X6070" i="2"/>
  <c r="W6070" i="2"/>
  <c r="V6070" i="2"/>
  <c r="AB6069" i="2"/>
  <c r="AA6069" i="2"/>
  <c r="Z6069" i="2"/>
  <c r="Y6069" i="2"/>
  <c r="X6069" i="2"/>
  <c r="W6069" i="2"/>
  <c r="V6069" i="2"/>
  <c r="AB6068" i="2"/>
  <c r="AA6068" i="2"/>
  <c r="Z6068" i="2"/>
  <c r="Y6068" i="2"/>
  <c r="X6068" i="2"/>
  <c r="W6068" i="2"/>
  <c r="V6068" i="2"/>
  <c r="AB6067" i="2"/>
  <c r="AA6067" i="2"/>
  <c r="Z6067" i="2"/>
  <c r="Y6067" i="2"/>
  <c r="X6067" i="2"/>
  <c r="W6067" i="2"/>
  <c r="V6067" i="2"/>
  <c r="AB6066" i="2"/>
  <c r="AA6066" i="2"/>
  <c r="Z6066" i="2"/>
  <c r="Y6066" i="2"/>
  <c r="X6066" i="2"/>
  <c r="W6066" i="2"/>
  <c r="V6066" i="2"/>
  <c r="AB6065" i="2"/>
  <c r="AA6065" i="2"/>
  <c r="Z6065" i="2"/>
  <c r="Y6065" i="2"/>
  <c r="X6065" i="2"/>
  <c r="W6065" i="2"/>
  <c r="V6065" i="2"/>
  <c r="AB6064" i="2"/>
  <c r="AA6064" i="2"/>
  <c r="Z6064" i="2"/>
  <c r="Y6064" i="2"/>
  <c r="X6064" i="2"/>
  <c r="W6064" i="2"/>
  <c r="V6064" i="2"/>
  <c r="AB6063" i="2"/>
  <c r="AA6063" i="2"/>
  <c r="Z6063" i="2"/>
  <c r="Y6063" i="2"/>
  <c r="X6063" i="2"/>
  <c r="W6063" i="2"/>
  <c r="V6063" i="2"/>
  <c r="AB6062" i="2"/>
  <c r="AA6062" i="2"/>
  <c r="Z6062" i="2"/>
  <c r="Y6062" i="2"/>
  <c r="X6062" i="2"/>
  <c r="W6062" i="2"/>
  <c r="V6062" i="2"/>
  <c r="AB6061" i="2"/>
  <c r="AA6061" i="2"/>
  <c r="Z6061" i="2"/>
  <c r="Y6061" i="2"/>
  <c r="X6061" i="2"/>
  <c r="W6061" i="2"/>
  <c r="V6061" i="2"/>
  <c r="AB6060" i="2"/>
  <c r="AA6060" i="2"/>
  <c r="Z6060" i="2"/>
  <c r="Y6060" i="2"/>
  <c r="X6060" i="2"/>
  <c r="W6060" i="2"/>
  <c r="V6060" i="2"/>
  <c r="AB6059" i="2"/>
  <c r="AA6059" i="2"/>
  <c r="Z6059" i="2"/>
  <c r="Y6059" i="2"/>
  <c r="X6059" i="2"/>
  <c r="W6059" i="2"/>
  <c r="V6059" i="2"/>
  <c r="AB6058" i="2"/>
  <c r="AA6058" i="2"/>
  <c r="Z6058" i="2"/>
  <c r="Y6058" i="2"/>
  <c r="X6058" i="2"/>
  <c r="W6058" i="2"/>
  <c r="V6058" i="2"/>
  <c r="AB6057" i="2"/>
  <c r="AA6057" i="2"/>
  <c r="Z6057" i="2"/>
  <c r="Y6057" i="2"/>
  <c r="X6057" i="2"/>
  <c r="W6057" i="2"/>
  <c r="V6057" i="2"/>
  <c r="AB6056" i="2"/>
  <c r="AA6056" i="2"/>
  <c r="Z6056" i="2"/>
  <c r="Y6056" i="2"/>
  <c r="X6056" i="2"/>
  <c r="W6056" i="2"/>
  <c r="V6056" i="2"/>
  <c r="AB6055" i="2"/>
  <c r="AA6055" i="2"/>
  <c r="Z6055" i="2"/>
  <c r="Y6055" i="2"/>
  <c r="X6055" i="2"/>
  <c r="W6055" i="2"/>
  <c r="V6055" i="2"/>
  <c r="AB6054" i="2"/>
  <c r="AA6054" i="2"/>
  <c r="Z6054" i="2"/>
  <c r="Y6054" i="2"/>
  <c r="X6054" i="2"/>
  <c r="W6054" i="2"/>
  <c r="V6054" i="2"/>
  <c r="AB6053" i="2"/>
  <c r="AA6053" i="2"/>
  <c r="Z6053" i="2"/>
  <c r="Y6053" i="2"/>
  <c r="X6053" i="2"/>
  <c r="W6053" i="2"/>
  <c r="V6053" i="2"/>
  <c r="AB6052" i="2"/>
  <c r="AA6052" i="2"/>
  <c r="Z6052" i="2"/>
  <c r="Y6052" i="2"/>
  <c r="X6052" i="2"/>
  <c r="W6052" i="2"/>
  <c r="V6052" i="2"/>
  <c r="AB6051" i="2"/>
  <c r="AA6051" i="2"/>
  <c r="Z6051" i="2"/>
  <c r="Y6051" i="2"/>
  <c r="X6051" i="2"/>
  <c r="W6051" i="2"/>
  <c r="V6051" i="2"/>
  <c r="AB6050" i="2"/>
  <c r="AA6050" i="2"/>
  <c r="Z6050" i="2"/>
  <c r="Y6050" i="2"/>
  <c r="X6050" i="2"/>
  <c r="W6050" i="2"/>
  <c r="V6050" i="2"/>
  <c r="AB6049" i="2"/>
  <c r="AA6049" i="2"/>
  <c r="Z6049" i="2"/>
  <c r="Y6049" i="2"/>
  <c r="X6049" i="2"/>
  <c r="W6049" i="2"/>
  <c r="V6049" i="2"/>
  <c r="AB6048" i="2"/>
  <c r="AA6048" i="2"/>
  <c r="Z6048" i="2"/>
  <c r="Y6048" i="2"/>
  <c r="X6048" i="2"/>
  <c r="W6048" i="2"/>
  <c r="V6048" i="2"/>
  <c r="AB6047" i="2"/>
  <c r="AA6047" i="2"/>
  <c r="Z6047" i="2"/>
  <c r="Y6047" i="2"/>
  <c r="X6047" i="2"/>
  <c r="W6047" i="2"/>
  <c r="V6047" i="2"/>
  <c r="AB6046" i="2"/>
  <c r="AA6046" i="2"/>
  <c r="Z6046" i="2"/>
  <c r="Y6046" i="2"/>
  <c r="X6046" i="2"/>
  <c r="W6046" i="2"/>
  <c r="V6046" i="2"/>
  <c r="AB6045" i="2"/>
  <c r="AA6045" i="2"/>
  <c r="Z6045" i="2"/>
  <c r="Y6045" i="2"/>
  <c r="X6045" i="2"/>
  <c r="W6045" i="2"/>
  <c r="V6045" i="2"/>
  <c r="AB6044" i="2"/>
  <c r="AA6044" i="2"/>
  <c r="Z6044" i="2"/>
  <c r="Y6044" i="2"/>
  <c r="X6044" i="2"/>
  <c r="W6044" i="2"/>
  <c r="V6044" i="2"/>
  <c r="AB6043" i="2"/>
  <c r="AA6043" i="2"/>
  <c r="Z6043" i="2"/>
  <c r="Y6043" i="2"/>
  <c r="X6043" i="2"/>
  <c r="W6043" i="2"/>
  <c r="V6043" i="2"/>
  <c r="AB6042" i="2"/>
  <c r="AA6042" i="2"/>
  <c r="Z6042" i="2"/>
  <c r="Y6042" i="2"/>
  <c r="X6042" i="2"/>
  <c r="W6042" i="2"/>
  <c r="V6042" i="2"/>
  <c r="AB6041" i="2"/>
  <c r="AA6041" i="2"/>
  <c r="Z6041" i="2"/>
  <c r="Y6041" i="2"/>
  <c r="X6041" i="2"/>
  <c r="W6041" i="2"/>
  <c r="V6041" i="2"/>
  <c r="AB6040" i="2"/>
  <c r="AA6040" i="2"/>
  <c r="Z6040" i="2"/>
  <c r="Y6040" i="2"/>
  <c r="X6040" i="2"/>
  <c r="W6040" i="2"/>
  <c r="V6040" i="2"/>
  <c r="AB6039" i="2"/>
  <c r="AA6039" i="2"/>
  <c r="Z6039" i="2"/>
  <c r="Y6039" i="2"/>
  <c r="X6039" i="2"/>
  <c r="W6039" i="2"/>
  <c r="V6039" i="2"/>
  <c r="AB6038" i="2"/>
  <c r="AA6038" i="2"/>
  <c r="Z6038" i="2"/>
  <c r="Y6038" i="2"/>
  <c r="X6038" i="2"/>
  <c r="W6038" i="2"/>
  <c r="V6038" i="2"/>
  <c r="AB6037" i="2"/>
  <c r="AA6037" i="2"/>
  <c r="Z6037" i="2"/>
  <c r="Y6037" i="2"/>
  <c r="X6037" i="2"/>
  <c r="W6037" i="2"/>
  <c r="V6037" i="2"/>
  <c r="AB6036" i="2"/>
  <c r="AA6036" i="2"/>
  <c r="Z6036" i="2"/>
  <c r="Y6036" i="2"/>
  <c r="X6036" i="2"/>
  <c r="W6036" i="2"/>
  <c r="V6036" i="2"/>
  <c r="AB6035" i="2"/>
  <c r="AA6035" i="2"/>
  <c r="Z6035" i="2"/>
  <c r="Y6035" i="2"/>
  <c r="X6035" i="2"/>
  <c r="W6035" i="2"/>
  <c r="V6035" i="2"/>
  <c r="AB6034" i="2"/>
  <c r="AA6034" i="2"/>
  <c r="Z6034" i="2"/>
  <c r="Y6034" i="2"/>
  <c r="X6034" i="2"/>
  <c r="W6034" i="2"/>
  <c r="V6034" i="2"/>
  <c r="AB6033" i="2"/>
  <c r="AA6033" i="2"/>
  <c r="Z6033" i="2"/>
  <c r="Y6033" i="2"/>
  <c r="X6033" i="2"/>
  <c r="W6033" i="2"/>
  <c r="V6033" i="2"/>
  <c r="AB6032" i="2"/>
  <c r="AA6032" i="2"/>
  <c r="Z6032" i="2"/>
  <c r="Y6032" i="2"/>
  <c r="X6032" i="2"/>
  <c r="W6032" i="2"/>
  <c r="V6032" i="2"/>
  <c r="AB6031" i="2"/>
  <c r="AA6031" i="2"/>
  <c r="Z6031" i="2"/>
  <c r="Y6031" i="2"/>
  <c r="X6031" i="2"/>
  <c r="W6031" i="2"/>
  <c r="V6031" i="2"/>
  <c r="AB6030" i="2"/>
  <c r="AA6030" i="2"/>
  <c r="Z6030" i="2"/>
  <c r="Y6030" i="2"/>
  <c r="X6030" i="2"/>
  <c r="W6030" i="2"/>
  <c r="V6030" i="2"/>
  <c r="AB6029" i="2"/>
  <c r="AA6029" i="2"/>
  <c r="Z6029" i="2"/>
  <c r="Y6029" i="2"/>
  <c r="X6029" i="2"/>
  <c r="W6029" i="2"/>
  <c r="V6029" i="2"/>
  <c r="AB6028" i="2"/>
  <c r="AA6028" i="2"/>
  <c r="Z6028" i="2"/>
  <c r="Y6028" i="2"/>
  <c r="X6028" i="2"/>
  <c r="W6028" i="2"/>
  <c r="V6028" i="2"/>
  <c r="AB6027" i="2"/>
  <c r="AA6027" i="2"/>
  <c r="Z6027" i="2"/>
  <c r="Y6027" i="2"/>
  <c r="X6027" i="2"/>
  <c r="W6027" i="2"/>
  <c r="V6027" i="2"/>
  <c r="AB6026" i="2"/>
  <c r="AA6026" i="2"/>
  <c r="Z6026" i="2"/>
  <c r="Y6026" i="2"/>
  <c r="X6026" i="2"/>
  <c r="W6026" i="2"/>
  <c r="V6026" i="2"/>
  <c r="AB6025" i="2"/>
  <c r="AA6025" i="2"/>
  <c r="Z6025" i="2"/>
  <c r="Y6025" i="2"/>
  <c r="X6025" i="2"/>
  <c r="W6025" i="2"/>
  <c r="V6025" i="2"/>
  <c r="AB6024" i="2"/>
  <c r="AA6024" i="2"/>
  <c r="Z6024" i="2"/>
  <c r="Y6024" i="2"/>
  <c r="X6024" i="2"/>
  <c r="W6024" i="2"/>
  <c r="V6024" i="2"/>
  <c r="AB6023" i="2"/>
  <c r="AA6023" i="2"/>
  <c r="Z6023" i="2"/>
  <c r="Y6023" i="2"/>
  <c r="X6023" i="2"/>
  <c r="W6023" i="2"/>
  <c r="V6023" i="2"/>
  <c r="AB6022" i="2"/>
  <c r="AA6022" i="2"/>
  <c r="Z6022" i="2"/>
  <c r="Y6022" i="2"/>
  <c r="X6022" i="2"/>
  <c r="W6022" i="2"/>
  <c r="V6022" i="2"/>
  <c r="AB6021" i="2"/>
  <c r="AA6021" i="2"/>
  <c r="Z6021" i="2"/>
  <c r="Y6021" i="2"/>
  <c r="X6021" i="2"/>
  <c r="W6021" i="2"/>
  <c r="V6021" i="2"/>
  <c r="AB6020" i="2"/>
  <c r="AA6020" i="2"/>
  <c r="Z6020" i="2"/>
  <c r="Y6020" i="2"/>
  <c r="X6020" i="2"/>
  <c r="W6020" i="2"/>
  <c r="V6020" i="2"/>
  <c r="AB6019" i="2"/>
  <c r="AA6019" i="2"/>
  <c r="Z6019" i="2"/>
  <c r="Y6019" i="2"/>
  <c r="X6019" i="2"/>
  <c r="W6019" i="2"/>
  <c r="V6019" i="2"/>
  <c r="AB6018" i="2"/>
  <c r="AA6018" i="2"/>
  <c r="Z6018" i="2"/>
  <c r="Y6018" i="2"/>
  <c r="X6018" i="2"/>
  <c r="W6018" i="2"/>
  <c r="V6018" i="2"/>
  <c r="AB6017" i="2"/>
  <c r="AA6017" i="2"/>
  <c r="Z6017" i="2"/>
  <c r="Y6017" i="2"/>
  <c r="X6017" i="2"/>
  <c r="W6017" i="2"/>
  <c r="V6017" i="2"/>
  <c r="AB6016" i="2"/>
  <c r="AA6016" i="2"/>
  <c r="Z6016" i="2"/>
  <c r="Y6016" i="2"/>
  <c r="X6016" i="2"/>
  <c r="W6016" i="2"/>
  <c r="V6016" i="2"/>
  <c r="AB6015" i="2"/>
  <c r="AA6015" i="2"/>
  <c r="Z6015" i="2"/>
  <c r="Y6015" i="2"/>
  <c r="X6015" i="2"/>
  <c r="W6015" i="2"/>
  <c r="V6015" i="2"/>
  <c r="AB6014" i="2"/>
  <c r="AA6014" i="2"/>
  <c r="Z6014" i="2"/>
  <c r="Y6014" i="2"/>
  <c r="X6014" i="2"/>
  <c r="W6014" i="2"/>
  <c r="V6014" i="2"/>
  <c r="AB6013" i="2"/>
  <c r="AA6013" i="2"/>
  <c r="Z6013" i="2"/>
  <c r="Y6013" i="2"/>
  <c r="X6013" i="2"/>
  <c r="W6013" i="2"/>
  <c r="V6013" i="2"/>
  <c r="AB6012" i="2"/>
  <c r="AA6012" i="2"/>
  <c r="Z6012" i="2"/>
  <c r="Y6012" i="2"/>
  <c r="X6012" i="2"/>
  <c r="W6012" i="2"/>
  <c r="V6012" i="2"/>
  <c r="AB6011" i="2"/>
  <c r="AA6011" i="2"/>
  <c r="Z6011" i="2"/>
  <c r="Y6011" i="2"/>
  <c r="X6011" i="2"/>
  <c r="W6011" i="2"/>
  <c r="V6011" i="2"/>
  <c r="AB6010" i="2"/>
  <c r="AA6010" i="2"/>
  <c r="Z6010" i="2"/>
  <c r="Y6010" i="2"/>
  <c r="X6010" i="2"/>
  <c r="W6010" i="2"/>
  <c r="V6010" i="2"/>
  <c r="AB6009" i="2"/>
  <c r="AA6009" i="2"/>
  <c r="Z6009" i="2"/>
  <c r="Y6009" i="2"/>
  <c r="X6009" i="2"/>
  <c r="W6009" i="2"/>
  <c r="V6009" i="2"/>
  <c r="AB6008" i="2"/>
  <c r="AA6008" i="2"/>
  <c r="Z6008" i="2"/>
  <c r="Y6008" i="2"/>
  <c r="X6008" i="2"/>
  <c r="W6008" i="2"/>
  <c r="V6008" i="2"/>
  <c r="AB6007" i="2"/>
  <c r="AA6007" i="2"/>
  <c r="Z6007" i="2"/>
  <c r="Y6007" i="2"/>
  <c r="X6007" i="2"/>
  <c r="W6007" i="2"/>
  <c r="V6007" i="2"/>
  <c r="AB6006" i="2"/>
  <c r="AA6006" i="2"/>
  <c r="Z6006" i="2"/>
  <c r="Y6006" i="2"/>
  <c r="X6006" i="2"/>
  <c r="W6006" i="2"/>
  <c r="V6006" i="2"/>
  <c r="AB6005" i="2"/>
  <c r="AA6005" i="2"/>
  <c r="Z6005" i="2"/>
  <c r="Y6005" i="2"/>
  <c r="X6005" i="2"/>
  <c r="W6005" i="2"/>
  <c r="V6005" i="2"/>
  <c r="AB6004" i="2"/>
  <c r="AA6004" i="2"/>
  <c r="Z6004" i="2"/>
  <c r="Y6004" i="2"/>
  <c r="X6004" i="2"/>
  <c r="W6004" i="2"/>
  <c r="V6004" i="2"/>
  <c r="AB6003" i="2"/>
  <c r="AA6003" i="2"/>
  <c r="Z6003" i="2"/>
  <c r="Y6003" i="2"/>
  <c r="X6003" i="2"/>
  <c r="W6003" i="2"/>
  <c r="V6003" i="2"/>
  <c r="AB6002" i="2"/>
  <c r="AA6002" i="2"/>
  <c r="Z6002" i="2"/>
  <c r="Y6002" i="2"/>
  <c r="X6002" i="2"/>
  <c r="W6002" i="2"/>
  <c r="V6002" i="2"/>
  <c r="AB6001" i="2"/>
  <c r="AA6001" i="2"/>
  <c r="Z6001" i="2"/>
  <c r="Y6001" i="2"/>
  <c r="X6001" i="2"/>
  <c r="W6001" i="2"/>
  <c r="V6001" i="2"/>
  <c r="AB6000" i="2"/>
  <c r="AA6000" i="2"/>
  <c r="Z6000" i="2"/>
  <c r="Y6000" i="2"/>
  <c r="X6000" i="2"/>
  <c r="W6000" i="2"/>
  <c r="V6000" i="2"/>
  <c r="AB5999" i="2"/>
  <c r="AA5999" i="2"/>
  <c r="Z5999" i="2"/>
  <c r="Y5999" i="2"/>
  <c r="X5999" i="2"/>
  <c r="W5999" i="2"/>
  <c r="V5999" i="2"/>
  <c r="AB5998" i="2"/>
  <c r="AA5998" i="2"/>
  <c r="Z5998" i="2"/>
  <c r="Y5998" i="2"/>
  <c r="X5998" i="2"/>
  <c r="W5998" i="2"/>
  <c r="V5998" i="2"/>
  <c r="AB5997" i="2"/>
  <c r="AA5997" i="2"/>
  <c r="Z5997" i="2"/>
  <c r="Y5997" i="2"/>
  <c r="X5997" i="2"/>
  <c r="W5997" i="2"/>
  <c r="V5997" i="2"/>
  <c r="AB5996" i="2"/>
  <c r="AA5996" i="2"/>
  <c r="Z5996" i="2"/>
  <c r="Y5996" i="2"/>
  <c r="X5996" i="2"/>
  <c r="W5996" i="2"/>
  <c r="V5996" i="2"/>
  <c r="AB5995" i="2"/>
  <c r="AA5995" i="2"/>
  <c r="Z5995" i="2"/>
  <c r="Y5995" i="2"/>
  <c r="X5995" i="2"/>
  <c r="W5995" i="2"/>
  <c r="V5995" i="2"/>
  <c r="AB5994" i="2"/>
  <c r="AA5994" i="2"/>
  <c r="Z5994" i="2"/>
  <c r="Y5994" i="2"/>
  <c r="X5994" i="2"/>
  <c r="W5994" i="2"/>
  <c r="V5994" i="2"/>
  <c r="AB5993" i="2"/>
  <c r="AA5993" i="2"/>
  <c r="Z5993" i="2"/>
  <c r="Y5993" i="2"/>
  <c r="X5993" i="2"/>
  <c r="W5993" i="2"/>
  <c r="V5993" i="2"/>
  <c r="AB5992" i="2"/>
  <c r="AA5992" i="2"/>
  <c r="Z5992" i="2"/>
  <c r="Y5992" i="2"/>
  <c r="X5992" i="2"/>
  <c r="W5992" i="2"/>
  <c r="V5992" i="2"/>
  <c r="AB5991" i="2"/>
  <c r="AA5991" i="2"/>
  <c r="Z5991" i="2"/>
  <c r="Y5991" i="2"/>
  <c r="X5991" i="2"/>
  <c r="W5991" i="2"/>
  <c r="V5991" i="2"/>
  <c r="AB5990" i="2"/>
  <c r="AA5990" i="2"/>
  <c r="Z5990" i="2"/>
  <c r="Y5990" i="2"/>
  <c r="X5990" i="2"/>
  <c r="W5990" i="2"/>
  <c r="V5990" i="2"/>
  <c r="AB5989" i="2"/>
  <c r="AA5989" i="2"/>
  <c r="Z5989" i="2"/>
  <c r="Y5989" i="2"/>
  <c r="X5989" i="2"/>
  <c r="W5989" i="2"/>
  <c r="V5989" i="2"/>
  <c r="AB5988" i="2"/>
  <c r="AA5988" i="2"/>
  <c r="Z5988" i="2"/>
  <c r="Y5988" i="2"/>
  <c r="X5988" i="2"/>
  <c r="W5988" i="2"/>
  <c r="V5988" i="2"/>
  <c r="AB5987" i="2"/>
  <c r="AA5987" i="2"/>
  <c r="Z5987" i="2"/>
  <c r="Y5987" i="2"/>
  <c r="X5987" i="2"/>
  <c r="W5987" i="2"/>
  <c r="V5987" i="2"/>
  <c r="AB5986" i="2"/>
  <c r="AA5986" i="2"/>
  <c r="Z5986" i="2"/>
  <c r="Y5986" i="2"/>
  <c r="X5986" i="2"/>
  <c r="W5986" i="2"/>
  <c r="V5986" i="2"/>
  <c r="AB5985" i="2"/>
  <c r="AA5985" i="2"/>
  <c r="Z5985" i="2"/>
  <c r="Y5985" i="2"/>
  <c r="X5985" i="2"/>
  <c r="W5985" i="2"/>
  <c r="V5985" i="2"/>
  <c r="AB5984" i="2"/>
  <c r="AA5984" i="2"/>
  <c r="Z5984" i="2"/>
  <c r="Y5984" i="2"/>
  <c r="X5984" i="2"/>
  <c r="W5984" i="2"/>
  <c r="V5984" i="2"/>
  <c r="AB5983" i="2"/>
  <c r="AA5983" i="2"/>
  <c r="Z5983" i="2"/>
  <c r="Y5983" i="2"/>
  <c r="X5983" i="2"/>
  <c r="W5983" i="2"/>
  <c r="V5983" i="2"/>
  <c r="AB5982" i="2"/>
  <c r="AA5982" i="2"/>
  <c r="Z5982" i="2"/>
  <c r="Y5982" i="2"/>
  <c r="X5982" i="2"/>
  <c r="W5982" i="2"/>
  <c r="V5982" i="2"/>
  <c r="AB5981" i="2"/>
  <c r="AA5981" i="2"/>
  <c r="Z5981" i="2"/>
  <c r="Y5981" i="2"/>
  <c r="X5981" i="2"/>
  <c r="W5981" i="2"/>
  <c r="V5981" i="2"/>
  <c r="AB5980" i="2"/>
  <c r="AA5980" i="2"/>
  <c r="Z5980" i="2"/>
  <c r="Y5980" i="2"/>
  <c r="X5980" i="2"/>
  <c r="W5980" i="2"/>
  <c r="V5980" i="2"/>
  <c r="AB5979" i="2"/>
  <c r="AA5979" i="2"/>
  <c r="Z5979" i="2"/>
  <c r="Y5979" i="2"/>
  <c r="X5979" i="2"/>
  <c r="W5979" i="2"/>
  <c r="V5979" i="2"/>
  <c r="AB5978" i="2"/>
  <c r="AA5978" i="2"/>
  <c r="Z5978" i="2"/>
  <c r="Y5978" i="2"/>
  <c r="X5978" i="2"/>
  <c r="W5978" i="2"/>
  <c r="V5978" i="2"/>
  <c r="AB5977" i="2"/>
  <c r="AA5977" i="2"/>
  <c r="Z5977" i="2"/>
  <c r="Y5977" i="2"/>
  <c r="X5977" i="2"/>
  <c r="W5977" i="2"/>
  <c r="V5977" i="2"/>
  <c r="AB5976" i="2"/>
  <c r="AA5976" i="2"/>
  <c r="Z5976" i="2"/>
  <c r="Y5976" i="2"/>
  <c r="X5976" i="2"/>
  <c r="W5976" i="2"/>
  <c r="V5976" i="2"/>
  <c r="AB5975" i="2"/>
  <c r="AA5975" i="2"/>
  <c r="Z5975" i="2"/>
  <c r="Y5975" i="2"/>
  <c r="X5975" i="2"/>
  <c r="W5975" i="2"/>
  <c r="V5975" i="2"/>
  <c r="AB5974" i="2"/>
  <c r="AA5974" i="2"/>
  <c r="Z5974" i="2"/>
  <c r="Y5974" i="2"/>
  <c r="X5974" i="2"/>
  <c r="W5974" i="2"/>
  <c r="V5974" i="2"/>
  <c r="AB5973" i="2"/>
  <c r="AA5973" i="2"/>
  <c r="Z5973" i="2"/>
  <c r="Y5973" i="2"/>
  <c r="X5973" i="2"/>
  <c r="W5973" i="2"/>
  <c r="V5973" i="2"/>
  <c r="AB5972" i="2"/>
  <c r="AA5972" i="2"/>
  <c r="Z5972" i="2"/>
  <c r="Y5972" i="2"/>
  <c r="X5972" i="2"/>
  <c r="W5972" i="2"/>
  <c r="V5972" i="2"/>
  <c r="AB5971" i="2"/>
  <c r="AA5971" i="2"/>
  <c r="Z5971" i="2"/>
  <c r="Y5971" i="2"/>
  <c r="X5971" i="2"/>
  <c r="W5971" i="2"/>
  <c r="V5971" i="2"/>
  <c r="AB5970" i="2"/>
  <c r="AA5970" i="2"/>
  <c r="Z5970" i="2"/>
  <c r="Y5970" i="2"/>
  <c r="X5970" i="2"/>
  <c r="W5970" i="2"/>
  <c r="V5970" i="2"/>
  <c r="AB5969" i="2"/>
  <c r="AA5969" i="2"/>
  <c r="Z5969" i="2"/>
  <c r="Y5969" i="2"/>
  <c r="X5969" i="2"/>
  <c r="W5969" i="2"/>
  <c r="V5969" i="2"/>
  <c r="AB5968" i="2"/>
  <c r="AA5968" i="2"/>
  <c r="Z5968" i="2"/>
  <c r="Y5968" i="2"/>
  <c r="X5968" i="2"/>
  <c r="W5968" i="2"/>
  <c r="V5968" i="2"/>
  <c r="AB5967" i="2"/>
  <c r="AA5967" i="2"/>
  <c r="Z5967" i="2"/>
  <c r="Y5967" i="2"/>
  <c r="X5967" i="2"/>
  <c r="W5967" i="2"/>
  <c r="V5967" i="2"/>
  <c r="AB5966" i="2"/>
  <c r="AA5966" i="2"/>
  <c r="Z5966" i="2"/>
  <c r="Y5966" i="2"/>
  <c r="X5966" i="2"/>
  <c r="W5966" i="2"/>
  <c r="V5966" i="2"/>
  <c r="AB5965" i="2"/>
  <c r="AA5965" i="2"/>
  <c r="Z5965" i="2"/>
  <c r="Y5965" i="2"/>
  <c r="X5965" i="2"/>
  <c r="W5965" i="2"/>
  <c r="V5965" i="2"/>
  <c r="AB5964" i="2"/>
  <c r="AA5964" i="2"/>
  <c r="Z5964" i="2"/>
  <c r="Y5964" i="2"/>
  <c r="X5964" i="2"/>
  <c r="W5964" i="2"/>
  <c r="V5964" i="2"/>
  <c r="AB5963" i="2"/>
  <c r="AA5963" i="2"/>
  <c r="Z5963" i="2"/>
  <c r="Y5963" i="2"/>
  <c r="X5963" i="2"/>
  <c r="W5963" i="2"/>
  <c r="V5963" i="2"/>
  <c r="AB5962" i="2"/>
  <c r="AA5962" i="2"/>
  <c r="Z5962" i="2"/>
  <c r="Y5962" i="2"/>
  <c r="X5962" i="2"/>
  <c r="W5962" i="2"/>
  <c r="V5962" i="2"/>
  <c r="AB5961" i="2"/>
  <c r="AA5961" i="2"/>
  <c r="Z5961" i="2"/>
  <c r="Y5961" i="2"/>
  <c r="X5961" i="2"/>
  <c r="W5961" i="2"/>
  <c r="V5961" i="2"/>
  <c r="AB5960" i="2"/>
  <c r="AA5960" i="2"/>
  <c r="Z5960" i="2"/>
  <c r="Y5960" i="2"/>
  <c r="X5960" i="2"/>
  <c r="W5960" i="2"/>
  <c r="V5960" i="2"/>
  <c r="AB5959" i="2"/>
  <c r="AA5959" i="2"/>
  <c r="Z5959" i="2"/>
  <c r="Y5959" i="2"/>
  <c r="X5959" i="2"/>
  <c r="W5959" i="2"/>
  <c r="V5959" i="2"/>
  <c r="AB5958" i="2"/>
  <c r="AA5958" i="2"/>
  <c r="Z5958" i="2"/>
  <c r="Y5958" i="2"/>
  <c r="X5958" i="2"/>
  <c r="W5958" i="2"/>
  <c r="V5958" i="2"/>
  <c r="AB5957" i="2"/>
  <c r="AA5957" i="2"/>
  <c r="Z5957" i="2"/>
  <c r="Y5957" i="2"/>
  <c r="X5957" i="2"/>
  <c r="W5957" i="2"/>
  <c r="V5957" i="2"/>
  <c r="AB5956" i="2"/>
  <c r="AA5956" i="2"/>
  <c r="Z5956" i="2"/>
  <c r="Y5956" i="2"/>
  <c r="X5956" i="2"/>
  <c r="W5956" i="2"/>
  <c r="V5956" i="2"/>
  <c r="AB5955" i="2"/>
  <c r="AA5955" i="2"/>
  <c r="Z5955" i="2"/>
  <c r="Y5955" i="2"/>
  <c r="X5955" i="2"/>
  <c r="W5955" i="2"/>
  <c r="V5955" i="2"/>
  <c r="AB5954" i="2"/>
  <c r="AA5954" i="2"/>
  <c r="Z5954" i="2"/>
  <c r="Y5954" i="2"/>
  <c r="X5954" i="2"/>
  <c r="W5954" i="2"/>
  <c r="V5954" i="2"/>
  <c r="AB5953" i="2"/>
  <c r="AA5953" i="2"/>
  <c r="Z5953" i="2"/>
  <c r="Y5953" i="2"/>
  <c r="X5953" i="2"/>
  <c r="W5953" i="2"/>
  <c r="V5953" i="2"/>
  <c r="AB5952" i="2"/>
  <c r="AA5952" i="2"/>
  <c r="Z5952" i="2"/>
  <c r="Y5952" i="2"/>
  <c r="X5952" i="2"/>
  <c r="W5952" i="2"/>
  <c r="V5952" i="2"/>
  <c r="AB5951" i="2"/>
  <c r="AA5951" i="2"/>
  <c r="Z5951" i="2"/>
  <c r="Y5951" i="2"/>
  <c r="X5951" i="2"/>
  <c r="W5951" i="2"/>
  <c r="V5951" i="2"/>
  <c r="AB5950" i="2"/>
  <c r="AA5950" i="2"/>
  <c r="Z5950" i="2"/>
  <c r="Y5950" i="2"/>
  <c r="X5950" i="2"/>
  <c r="W5950" i="2"/>
  <c r="V5950" i="2"/>
  <c r="AB5949" i="2"/>
  <c r="AA5949" i="2"/>
  <c r="Z5949" i="2"/>
  <c r="Y5949" i="2"/>
  <c r="X5949" i="2"/>
  <c r="W5949" i="2"/>
  <c r="V5949" i="2"/>
  <c r="AB5948" i="2"/>
  <c r="AA5948" i="2"/>
  <c r="Z5948" i="2"/>
  <c r="Y5948" i="2"/>
  <c r="X5948" i="2"/>
  <c r="W5948" i="2"/>
  <c r="V5948" i="2"/>
  <c r="AB5947" i="2"/>
  <c r="AA5947" i="2"/>
  <c r="Z5947" i="2"/>
  <c r="Y5947" i="2"/>
  <c r="X5947" i="2"/>
  <c r="W5947" i="2"/>
  <c r="V5947" i="2"/>
  <c r="AB5946" i="2"/>
  <c r="AA5946" i="2"/>
  <c r="Z5946" i="2"/>
  <c r="Y5946" i="2"/>
  <c r="X5946" i="2"/>
  <c r="W5946" i="2"/>
  <c r="V5946" i="2"/>
  <c r="AB5945" i="2"/>
  <c r="AA5945" i="2"/>
  <c r="Z5945" i="2"/>
  <c r="Y5945" i="2"/>
  <c r="X5945" i="2"/>
  <c r="W5945" i="2"/>
  <c r="V5945" i="2"/>
  <c r="AB5944" i="2"/>
  <c r="AA5944" i="2"/>
  <c r="Z5944" i="2"/>
  <c r="Y5944" i="2"/>
  <c r="X5944" i="2"/>
  <c r="W5944" i="2"/>
  <c r="V5944" i="2"/>
  <c r="AB5943" i="2"/>
  <c r="AA5943" i="2"/>
  <c r="Z5943" i="2"/>
  <c r="Y5943" i="2"/>
  <c r="X5943" i="2"/>
  <c r="W5943" i="2"/>
  <c r="V5943" i="2"/>
  <c r="AB5942" i="2"/>
  <c r="AA5942" i="2"/>
  <c r="Z5942" i="2"/>
  <c r="Y5942" i="2"/>
  <c r="X5942" i="2"/>
  <c r="W5942" i="2"/>
  <c r="V5942" i="2"/>
  <c r="AB5941" i="2"/>
  <c r="AA5941" i="2"/>
  <c r="Z5941" i="2"/>
  <c r="Y5941" i="2"/>
  <c r="X5941" i="2"/>
  <c r="W5941" i="2"/>
  <c r="V5941" i="2"/>
  <c r="AB5940" i="2"/>
  <c r="AA5940" i="2"/>
  <c r="Z5940" i="2"/>
  <c r="Y5940" i="2"/>
  <c r="X5940" i="2"/>
  <c r="W5940" i="2"/>
  <c r="V5940" i="2"/>
  <c r="AB5939" i="2"/>
  <c r="AA5939" i="2"/>
  <c r="Z5939" i="2"/>
  <c r="Y5939" i="2"/>
  <c r="X5939" i="2"/>
  <c r="W5939" i="2"/>
  <c r="V5939" i="2"/>
  <c r="AB5938" i="2"/>
  <c r="AA5938" i="2"/>
  <c r="Z5938" i="2"/>
  <c r="Y5938" i="2"/>
  <c r="X5938" i="2"/>
  <c r="W5938" i="2"/>
  <c r="V5938" i="2"/>
  <c r="AB5937" i="2"/>
  <c r="AA5937" i="2"/>
  <c r="Z5937" i="2"/>
  <c r="Y5937" i="2"/>
  <c r="X5937" i="2"/>
  <c r="W5937" i="2"/>
  <c r="V5937" i="2"/>
  <c r="AB5936" i="2"/>
  <c r="AA5936" i="2"/>
  <c r="Z5936" i="2"/>
  <c r="Y5936" i="2"/>
  <c r="X5936" i="2"/>
  <c r="W5936" i="2"/>
  <c r="V5936" i="2"/>
  <c r="AB5935" i="2"/>
  <c r="AA5935" i="2"/>
  <c r="Z5935" i="2"/>
  <c r="Y5935" i="2"/>
  <c r="X5935" i="2"/>
  <c r="W5935" i="2"/>
  <c r="V5935" i="2"/>
  <c r="AB5934" i="2"/>
  <c r="AA5934" i="2"/>
  <c r="Z5934" i="2"/>
  <c r="Y5934" i="2"/>
  <c r="X5934" i="2"/>
  <c r="W5934" i="2"/>
  <c r="V5934" i="2"/>
  <c r="AB5933" i="2"/>
  <c r="AA5933" i="2"/>
  <c r="Z5933" i="2"/>
  <c r="Y5933" i="2"/>
  <c r="X5933" i="2"/>
  <c r="W5933" i="2"/>
  <c r="V5933" i="2"/>
  <c r="AB5932" i="2"/>
  <c r="AA5932" i="2"/>
  <c r="Z5932" i="2"/>
  <c r="Y5932" i="2"/>
  <c r="X5932" i="2"/>
  <c r="W5932" i="2"/>
  <c r="V5932" i="2"/>
  <c r="AB5931" i="2"/>
  <c r="AA5931" i="2"/>
  <c r="Z5931" i="2"/>
  <c r="Y5931" i="2"/>
  <c r="X5931" i="2"/>
  <c r="W5931" i="2"/>
  <c r="V5931" i="2"/>
  <c r="AB5930" i="2"/>
  <c r="AA5930" i="2"/>
  <c r="Z5930" i="2"/>
  <c r="Y5930" i="2"/>
  <c r="X5930" i="2"/>
  <c r="W5930" i="2"/>
  <c r="V5930" i="2"/>
  <c r="AB5929" i="2"/>
  <c r="AA5929" i="2"/>
  <c r="Z5929" i="2"/>
  <c r="Y5929" i="2"/>
  <c r="X5929" i="2"/>
  <c r="W5929" i="2"/>
  <c r="V5929" i="2"/>
  <c r="AB5928" i="2"/>
  <c r="AA5928" i="2"/>
  <c r="Z5928" i="2"/>
  <c r="Y5928" i="2"/>
  <c r="X5928" i="2"/>
  <c r="W5928" i="2"/>
  <c r="V5928" i="2"/>
  <c r="AB5927" i="2"/>
  <c r="AA5927" i="2"/>
  <c r="Z5927" i="2"/>
  <c r="Y5927" i="2"/>
  <c r="X5927" i="2"/>
  <c r="W5927" i="2"/>
  <c r="V5927" i="2"/>
  <c r="AB5926" i="2"/>
  <c r="AA5926" i="2"/>
  <c r="Z5926" i="2"/>
  <c r="Y5926" i="2"/>
  <c r="X5926" i="2"/>
  <c r="W5926" i="2"/>
  <c r="V5926" i="2"/>
  <c r="AB5925" i="2"/>
  <c r="AA5925" i="2"/>
  <c r="Z5925" i="2"/>
  <c r="Y5925" i="2"/>
  <c r="X5925" i="2"/>
  <c r="W5925" i="2"/>
  <c r="V5925" i="2"/>
  <c r="AB5924" i="2"/>
  <c r="AA5924" i="2"/>
  <c r="Z5924" i="2"/>
  <c r="Y5924" i="2"/>
  <c r="X5924" i="2"/>
  <c r="W5924" i="2"/>
  <c r="V5924" i="2"/>
  <c r="AB5923" i="2"/>
  <c r="AA5923" i="2"/>
  <c r="Z5923" i="2"/>
  <c r="Y5923" i="2"/>
  <c r="X5923" i="2"/>
  <c r="W5923" i="2"/>
  <c r="V5923" i="2"/>
  <c r="AB5922" i="2"/>
  <c r="AA5922" i="2"/>
  <c r="Z5922" i="2"/>
  <c r="Y5922" i="2"/>
  <c r="X5922" i="2"/>
  <c r="W5922" i="2"/>
  <c r="V5922" i="2"/>
  <c r="AB5921" i="2"/>
  <c r="AA5921" i="2"/>
  <c r="Z5921" i="2"/>
  <c r="Y5921" i="2"/>
  <c r="X5921" i="2"/>
  <c r="W5921" i="2"/>
  <c r="V5921" i="2"/>
  <c r="AB5920" i="2"/>
  <c r="AA5920" i="2"/>
  <c r="Z5920" i="2"/>
  <c r="Y5920" i="2"/>
  <c r="X5920" i="2"/>
  <c r="W5920" i="2"/>
  <c r="V5920" i="2"/>
  <c r="AB5919" i="2"/>
  <c r="AA5919" i="2"/>
  <c r="Z5919" i="2"/>
  <c r="Y5919" i="2"/>
  <c r="X5919" i="2"/>
  <c r="W5919" i="2"/>
  <c r="V5919" i="2"/>
  <c r="AB5918" i="2"/>
  <c r="AA5918" i="2"/>
  <c r="Z5918" i="2"/>
  <c r="Y5918" i="2"/>
  <c r="X5918" i="2"/>
  <c r="W5918" i="2"/>
  <c r="V5918" i="2"/>
  <c r="AB5917" i="2"/>
  <c r="AA5917" i="2"/>
  <c r="Z5917" i="2"/>
  <c r="Y5917" i="2"/>
  <c r="X5917" i="2"/>
  <c r="W5917" i="2"/>
  <c r="V5917" i="2"/>
  <c r="AB5916" i="2"/>
  <c r="AA5916" i="2"/>
  <c r="Z5916" i="2"/>
  <c r="Y5916" i="2"/>
  <c r="X5916" i="2"/>
  <c r="W5916" i="2"/>
  <c r="V5916" i="2"/>
  <c r="AB5915" i="2"/>
  <c r="AA5915" i="2"/>
  <c r="Z5915" i="2"/>
  <c r="Y5915" i="2"/>
  <c r="X5915" i="2"/>
  <c r="W5915" i="2"/>
  <c r="V5915" i="2"/>
  <c r="AB5914" i="2"/>
  <c r="AA5914" i="2"/>
  <c r="Z5914" i="2"/>
  <c r="Y5914" i="2"/>
  <c r="X5914" i="2"/>
  <c r="W5914" i="2"/>
  <c r="V5914" i="2"/>
  <c r="AB5913" i="2"/>
  <c r="AA5913" i="2"/>
  <c r="Z5913" i="2"/>
  <c r="Y5913" i="2"/>
  <c r="X5913" i="2"/>
  <c r="W5913" i="2"/>
  <c r="V5913" i="2"/>
  <c r="AB5912" i="2"/>
  <c r="AA5912" i="2"/>
  <c r="Z5912" i="2"/>
  <c r="Y5912" i="2"/>
  <c r="X5912" i="2"/>
  <c r="W5912" i="2"/>
  <c r="V5912" i="2"/>
  <c r="AB5911" i="2"/>
  <c r="AA5911" i="2"/>
  <c r="Z5911" i="2"/>
  <c r="Y5911" i="2"/>
  <c r="X5911" i="2"/>
  <c r="W5911" i="2"/>
  <c r="V5911" i="2"/>
  <c r="AB5910" i="2"/>
  <c r="AA5910" i="2"/>
  <c r="Z5910" i="2"/>
  <c r="Y5910" i="2"/>
  <c r="X5910" i="2"/>
  <c r="W5910" i="2"/>
  <c r="V5910" i="2"/>
  <c r="AB5909" i="2"/>
  <c r="AA5909" i="2"/>
  <c r="Z5909" i="2"/>
  <c r="Y5909" i="2"/>
  <c r="X5909" i="2"/>
  <c r="W5909" i="2"/>
  <c r="V5909" i="2"/>
  <c r="AB5908" i="2"/>
  <c r="AA5908" i="2"/>
  <c r="Z5908" i="2"/>
  <c r="Y5908" i="2"/>
  <c r="X5908" i="2"/>
  <c r="W5908" i="2"/>
  <c r="V5908" i="2"/>
  <c r="AB5907" i="2"/>
  <c r="AA5907" i="2"/>
  <c r="Z5907" i="2"/>
  <c r="Y5907" i="2"/>
  <c r="X5907" i="2"/>
  <c r="W5907" i="2"/>
  <c r="V5907" i="2"/>
  <c r="AB5906" i="2"/>
  <c r="AA5906" i="2"/>
  <c r="Z5906" i="2"/>
  <c r="Y5906" i="2"/>
  <c r="X5906" i="2"/>
  <c r="W5906" i="2"/>
  <c r="V5906" i="2"/>
  <c r="AB5905" i="2"/>
  <c r="AA5905" i="2"/>
  <c r="Z5905" i="2"/>
  <c r="Y5905" i="2"/>
  <c r="X5905" i="2"/>
  <c r="W5905" i="2"/>
  <c r="V5905" i="2"/>
  <c r="AB5904" i="2"/>
  <c r="AA5904" i="2"/>
  <c r="Z5904" i="2"/>
  <c r="Y5904" i="2"/>
  <c r="X5904" i="2"/>
  <c r="W5904" i="2"/>
  <c r="V5904" i="2"/>
  <c r="AB5903" i="2"/>
  <c r="AA5903" i="2"/>
  <c r="Z5903" i="2"/>
  <c r="Y5903" i="2"/>
  <c r="X5903" i="2"/>
  <c r="W5903" i="2"/>
  <c r="V5903" i="2"/>
  <c r="AB5902" i="2"/>
  <c r="AA5902" i="2"/>
  <c r="Z5902" i="2"/>
  <c r="Y5902" i="2"/>
  <c r="X5902" i="2"/>
  <c r="W5902" i="2"/>
  <c r="V5902" i="2"/>
  <c r="AB5901" i="2"/>
  <c r="AA5901" i="2"/>
  <c r="Z5901" i="2"/>
  <c r="Y5901" i="2"/>
  <c r="X5901" i="2"/>
  <c r="W5901" i="2"/>
  <c r="V5901" i="2"/>
  <c r="AB5900" i="2"/>
  <c r="AA5900" i="2"/>
  <c r="Z5900" i="2"/>
  <c r="Y5900" i="2"/>
  <c r="X5900" i="2"/>
  <c r="W5900" i="2"/>
  <c r="V5900" i="2"/>
  <c r="AB5899" i="2"/>
  <c r="AA5899" i="2"/>
  <c r="Z5899" i="2"/>
  <c r="Y5899" i="2"/>
  <c r="X5899" i="2"/>
  <c r="W5899" i="2"/>
  <c r="V5899" i="2"/>
  <c r="AB5898" i="2"/>
  <c r="AA5898" i="2"/>
  <c r="Z5898" i="2"/>
  <c r="Y5898" i="2"/>
  <c r="X5898" i="2"/>
  <c r="W5898" i="2"/>
  <c r="V5898" i="2"/>
  <c r="AB5897" i="2"/>
  <c r="AA5897" i="2"/>
  <c r="Z5897" i="2"/>
  <c r="Y5897" i="2"/>
  <c r="X5897" i="2"/>
  <c r="W5897" i="2"/>
  <c r="V5897" i="2"/>
  <c r="AB5896" i="2"/>
  <c r="AA5896" i="2"/>
  <c r="Z5896" i="2"/>
  <c r="Y5896" i="2"/>
  <c r="X5896" i="2"/>
  <c r="W5896" i="2"/>
  <c r="V5896" i="2"/>
  <c r="AB5895" i="2"/>
  <c r="AA5895" i="2"/>
  <c r="Z5895" i="2"/>
  <c r="Y5895" i="2"/>
  <c r="X5895" i="2"/>
  <c r="W5895" i="2"/>
  <c r="V5895" i="2"/>
  <c r="AB5894" i="2"/>
  <c r="AA5894" i="2"/>
  <c r="Z5894" i="2"/>
  <c r="Y5894" i="2"/>
  <c r="X5894" i="2"/>
  <c r="W5894" i="2"/>
  <c r="V5894" i="2"/>
  <c r="AB5893" i="2"/>
  <c r="AA5893" i="2"/>
  <c r="Z5893" i="2"/>
  <c r="Y5893" i="2"/>
  <c r="X5893" i="2"/>
  <c r="W5893" i="2"/>
  <c r="V5893" i="2"/>
  <c r="AB5892" i="2"/>
  <c r="AA5892" i="2"/>
  <c r="Z5892" i="2"/>
  <c r="Y5892" i="2"/>
  <c r="X5892" i="2"/>
  <c r="W5892" i="2"/>
  <c r="V5892" i="2"/>
  <c r="AB5891" i="2"/>
  <c r="AA5891" i="2"/>
  <c r="Z5891" i="2"/>
  <c r="Y5891" i="2"/>
  <c r="X5891" i="2"/>
  <c r="W5891" i="2"/>
  <c r="V5891" i="2"/>
  <c r="AB5890" i="2"/>
  <c r="AA5890" i="2"/>
  <c r="Z5890" i="2"/>
  <c r="Y5890" i="2"/>
  <c r="X5890" i="2"/>
  <c r="W5890" i="2"/>
  <c r="V5890" i="2"/>
  <c r="AB5889" i="2"/>
  <c r="AA5889" i="2"/>
  <c r="Z5889" i="2"/>
  <c r="Y5889" i="2"/>
  <c r="X5889" i="2"/>
  <c r="W5889" i="2"/>
  <c r="V5889" i="2"/>
  <c r="AB5888" i="2"/>
  <c r="AA5888" i="2"/>
  <c r="Z5888" i="2"/>
  <c r="Y5888" i="2"/>
  <c r="X5888" i="2"/>
  <c r="W5888" i="2"/>
  <c r="V5888" i="2"/>
  <c r="AB5887" i="2"/>
  <c r="AA5887" i="2"/>
  <c r="Z5887" i="2"/>
  <c r="Y5887" i="2"/>
  <c r="X5887" i="2"/>
  <c r="W5887" i="2"/>
  <c r="V5887" i="2"/>
  <c r="AB5886" i="2"/>
  <c r="AA5886" i="2"/>
  <c r="Z5886" i="2"/>
  <c r="Y5886" i="2"/>
  <c r="X5886" i="2"/>
  <c r="W5886" i="2"/>
  <c r="V5886" i="2"/>
  <c r="AB5885" i="2"/>
  <c r="AA5885" i="2"/>
  <c r="Z5885" i="2"/>
  <c r="Y5885" i="2"/>
  <c r="X5885" i="2"/>
  <c r="W5885" i="2"/>
  <c r="V5885" i="2"/>
  <c r="AB5884" i="2"/>
  <c r="AA5884" i="2"/>
  <c r="Z5884" i="2"/>
  <c r="Y5884" i="2"/>
  <c r="X5884" i="2"/>
  <c r="W5884" i="2"/>
  <c r="V5884" i="2"/>
  <c r="AB5883" i="2"/>
  <c r="AA5883" i="2"/>
  <c r="Z5883" i="2"/>
  <c r="Y5883" i="2"/>
  <c r="X5883" i="2"/>
  <c r="W5883" i="2"/>
  <c r="V5883" i="2"/>
  <c r="AB5882" i="2"/>
  <c r="AA5882" i="2"/>
  <c r="Z5882" i="2"/>
  <c r="Y5882" i="2"/>
  <c r="X5882" i="2"/>
  <c r="W5882" i="2"/>
  <c r="V5882" i="2"/>
  <c r="AB5881" i="2"/>
  <c r="AA5881" i="2"/>
  <c r="Z5881" i="2"/>
  <c r="Y5881" i="2"/>
  <c r="X5881" i="2"/>
  <c r="W5881" i="2"/>
  <c r="V5881" i="2"/>
  <c r="AB5880" i="2"/>
  <c r="AA5880" i="2"/>
  <c r="Z5880" i="2"/>
  <c r="Y5880" i="2"/>
  <c r="X5880" i="2"/>
  <c r="W5880" i="2"/>
  <c r="V5880" i="2"/>
  <c r="AB5879" i="2"/>
  <c r="AA5879" i="2"/>
  <c r="Z5879" i="2"/>
  <c r="Y5879" i="2"/>
  <c r="X5879" i="2"/>
  <c r="W5879" i="2"/>
  <c r="V5879" i="2"/>
  <c r="AB5878" i="2"/>
  <c r="AA5878" i="2"/>
  <c r="Z5878" i="2"/>
  <c r="Y5878" i="2"/>
  <c r="X5878" i="2"/>
  <c r="W5878" i="2"/>
  <c r="V5878" i="2"/>
  <c r="AB5877" i="2"/>
  <c r="AA5877" i="2"/>
  <c r="Z5877" i="2"/>
  <c r="Y5877" i="2"/>
  <c r="X5877" i="2"/>
  <c r="W5877" i="2"/>
  <c r="V5877" i="2"/>
  <c r="AB5876" i="2"/>
  <c r="AA5876" i="2"/>
  <c r="Z5876" i="2"/>
  <c r="Y5876" i="2"/>
  <c r="X5876" i="2"/>
  <c r="W5876" i="2"/>
  <c r="V5876" i="2"/>
  <c r="AB5875" i="2"/>
  <c r="AA5875" i="2"/>
  <c r="Z5875" i="2"/>
  <c r="Y5875" i="2"/>
  <c r="X5875" i="2"/>
  <c r="W5875" i="2"/>
  <c r="V5875" i="2"/>
  <c r="AB5874" i="2"/>
  <c r="AA5874" i="2"/>
  <c r="Z5874" i="2"/>
  <c r="Y5874" i="2"/>
  <c r="X5874" i="2"/>
  <c r="W5874" i="2"/>
  <c r="V5874" i="2"/>
  <c r="AB5873" i="2"/>
  <c r="AA5873" i="2"/>
  <c r="Z5873" i="2"/>
  <c r="Y5873" i="2"/>
  <c r="X5873" i="2"/>
  <c r="W5873" i="2"/>
  <c r="V5873" i="2"/>
  <c r="AB5872" i="2"/>
  <c r="AA5872" i="2"/>
  <c r="Z5872" i="2"/>
  <c r="Y5872" i="2"/>
  <c r="X5872" i="2"/>
  <c r="W5872" i="2"/>
  <c r="V5872" i="2"/>
  <c r="AB5871" i="2"/>
  <c r="AA5871" i="2"/>
  <c r="Z5871" i="2"/>
  <c r="Y5871" i="2"/>
  <c r="X5871" i="2"/>
  <c r="W5871" i="2"/>
  <c r="V5871" i="2"/>
  <c r="AB5870" i="2"/>
  <c r="AA5870" i="2"/>
  <c r="Z5870" i="2"/>
  <c r="Y5870" i="2"/>
  <c r="X5870" i="2"/>
  <c r="W5870" i="2"/>
  <c r="V5870" i="2"/>
  <c r="AB5869" i="2"/>
  <c r="AA5869" i="2"/>
  <c r="Z5869" i="2"/>
  <c r="Y5869" i="2"/>
  <c r="X5869" i="2"/>
  <c r="W5869" i="2"/>
  <c r="V5869" i="2"/>
  <c r="AB5868" i="2"/>
  <c r="AA5868" i="2"/>
  <c r="Z5868" i="2"/>
  <c r="Y5868" i="2"/>
  <c r="X5868" i="2"/>
  <c r="W5868" i="2"/>
  <c r="V5868" i="2"/>
  <c r="AB5867" i="2"/>
  <c r="AA5867" i="2"/>
  <c r="Z5867" i="2"/>
  <c r="Y5867" i="2"/>
  <c r="X5867" i="2"/>
  <c r="W5867" i="2"/>
  <c r="V5867" i="2"/>
  <c r="AB5866" i="2"/>
  <c r="AA5866" i="2"/>
  <c r="Z5866" i="2"/>
  <c r="Y5866" i="2"/>
  <c r="X5866" i="2"/>
  <c r="W5866" i="2"/>
  <c r="V5866" i="2"/>
  <c r="AB5865" i="2"/>
  <c r="AA5865" i="2"/>
  <c r="Z5865" i="2"/>
  <c r="Y5865" i="2"/>
  <c r="X5865" i="2"/>
  <c r="W5865" i="2"/>
  <c r="V5865" i="2"/>
  <c r="AB5864" i="2"/>
  <c r="AA5864" i="2"/>
  <c r="Z5864" i="2"/>
  <c r="Y5864" i="2"/>
  <c r="X5864" i="2"/>
  <c r="W5864" i="2"/>
  <c r="V5864" i="2"/>
  <c r="AB5863" i="2"/>
  <c r="AA5863" i="2"/>
  <c r="Z5863" i="2"/>
  <c r="Y5863" i="2"/>
  <c r="X5863" i="2"/>
  <c r="W5863" i="2"/>
  <c r="V5863" i="2"/>
  <c r="AB5862" i="2"/>
  <c r="AA5862" i="2"/>
  <c r="Z5862" i="2"/>
  <c r="Y5862" i="2"/>
  <c r="X5862" i="2"/>
  <c r="W5862" i="2"/>
  <c r="V5862" i="2"/>
  <c r="AB5861" i="2"/>
  <c r="AA5861" i="2"/>
  <c r="Z5861" i="2"/>
  <c r="Y5861" i="2"/>
  <c r="X5861" i="2"/>
  <c r="W5861" i="2"/>
  <c r="V5861" i="2"/>
  <c r="AB5860" i="2"/>
  <c r="AA5860" i="2"/>
  <c r="Z5860" i="2"/>
  <c r="Y5860" i="2"/>
  <c r="X5860" i="2"/>
  <c r="W5860" i="2"/>
  <c r="V5860" i="2"/>
  <c r="AB5859" i="2"/>
  <c r="AA5859" i="2"/>
  <c r="Z5859" i="2"/>
  <c r="Y5859" i="2"/>
  <c r="X5859" i="2"/>
  <c r="W5859" i="2"/>
  <c r="V5859" i="2"/>
  <c r="AB5858" i="2"/>
  <c r="AA5858" i="2"/>
  <c r="Z5858" i="2"/>
  <c r="Y5858" i="2"/>
  <c r="X5858" i="2"/>
  <c r="W5858" i="2"/>
  <c r="V5858" i="2"/>
  <c r="AB5857" i="2"/>
  <c r="AA5857" i="2"/>
  <c r="Z5857" i="2"/>
  <c r="Y5857" i="2"/>
  <c r="X5857" i="2"/>
  <c r="W5857" i="2"/>
  <c r="V5857" i="2"/>
  <c r="AB5856" i="2"/>
  <c r="AA5856" i="2"/>
  <c r="Z5856" i="2"/>
  <c r="Y5856" i="2"/>
  <c r="X5856" i="2"/>
  <c r="W5856" i="2"/>
  <c r="V5856" i="2"/>
  <c r="AB5855" i="2"/>
  <c r="AA5855" i="2"/>
  <c r="Z5855" i="2"/>
  <c r="Y5855" i="2"/>
  <c r="X5855" i="2"/>
  <c r="W5855" i="2"/>
  <c r="V5855" i="2"/>
  <c r="AB5854" i="2"/>
  <c r="AA5854" i="2"/>
  <c r="Z5854" i="2"/>
  <c r="Y5854" i="2"/>
  <c r="X5854" i="2"/>
  <c r="W5854" i="2"/>
  <c r="V5854" i="2"/>
  <c r="AB5853" i="2"/>
  <c r="AA5853" i="2"/>
  <c r="Z5853" i="2"/>
  <c r="Y5853" i="2"/>
  <c r="X5853" i="2"/>
  <c r="W5853" i="2"/>
  <c r="V5853" i="2"/>
  <c r="AB5852" i="2"/>
  <c r="AA5852" i="2"/>
  <c r="Z5852" i="2"/>
  <c r="Y5852" i="2"/>
  <c r="X5852" i="2"/>
  <c r="W5852" i="2"/>
  <c r="V5852" i="2"/>
  <c r="AB5851" i="2"/>
  <c r="AA5851" i="2"/>
  <c r="Z5851" i="2"/>
  <c r="Y5851" i="2"/>
  <c r="X5851" i="2"/>
  <c r="W5851" i="2"/>
  <c r="V5851" i="2"/>
  <c r="AB5850" i="2"/>
  <c r="AA5850" i="2"/>
  <c r="Z5850" i="2"/>
  <c r="Y5850" i="2"/>
  <c r="X5850" i="2"/>
  <c r="W5850" i="2"/>
  <c r="V5850" i="2"/>
  <c r="AB5849" i="2"/>
  <c r="AA5849" i="2"/>
  <c r="Z5849" i="2"/>
  <c r="Y5849" i="2"/>
  <c r="X5849" i="2"/>
  <c r="W5849" i="2"/>
  <c r="V5849" i="2"/>
  <c r="AB5848" i="2"/>
  <c r="AA5848" i="2"/>
  <c r="Z5848" i="2"/>
  <c r="Y5848" i="2"/>
  <c r="X5848" i="2"/>
  <c r="W5848" i="2"/>
  <c r="V5848" i="2"/>
  <c r="AB5847" i="2"/>
  <c r="AA5847" i="2"/>
  <c r="Z5847" i="2"/>
  <c r="Y5847" i="2"/>
  <c r="X5847" i="2"/>
  <c r="W5847" i="2"/>
  <c r="V5847" i="2"/>
  <c r="AB5846" i="2"/>
  <c r="AA5846" i="2"/>
  <c r="Z5846" i="2"/>
  <c r="Y5846" i="2"/>
  <c r="X5846" i="2"/>
  <c r="W5846" i="2"/>
  <c r="V5846" i="2"/>
  <c r="AB5845" i="2"/>
  <c r="AA5845" i="2"/>
  <c r="Z5845" i="2"/>
  <c r="Y5845" i="2"/>
  <c r="X5845" i="2"/>
  <c r="W5845" i="2"/>
  <c r="V5845" i="2"/>
  <c r="AB5844" i="2"/>
  <c r="AA5844" i="2"/>
  <c r="Z5844" i="2"/>
  <c r="Y5844" i="2"/>
  <c r="X5844" i="2"/>
  <c r="W5844" i="2"/>
  <c r="V5844" i="2"/>
  <c r="AB5843" i="2"/>
  <c r="AA5843" i="2"/>
  <c r="Z5843" i="2"/>
  <c r="Y5843" i="2"/>
  <c r="X5843" i="2"/>
  <c r="W5843" i="2"/>
  <c r="V5843" i="2"/>
  <c r="AB5842" i="2"/>
  <c r="AA5842" i="2"/>
  <c r="Z5842" i="2"/>
  <c r="Y5842" i="2"/>
  <c r="X5842" i="2"/>
  <c r="W5842" i="2"/>
  <c r="V5842" i="2"/>
  <c r="AB5841" i="2"/>
  <c r="AA5841" i="2"/>
  <c r="Z5841" i="2"/>
  <c r="Y5841" i="2"/>
  <c r="X5841" i="2"/>
  <c r="W5841" i="2"/>
  <c r="V5841" i="2"/>
  <c r="AB5840" i="2"/>
  <c r="AA5840" i="2"/>
  <c r="Z5840" i="2"/>
  <c r="Y5840" i="2"/>
  <c r="X5840" i="2"/>
  <c r="W5840" i="2"/>
  <c r="V5840" i="2"/>
  <c r="AB5839" i="2"/>
  <c r="AA5839" i="2"/>
  <c r="Z5839" i="2"/>
  <c r="Y5839" i="2"/>
  <c r="X5839" i="2"/>
  <c r="W5839" i="2"/>
  <c r="V5839" i="2"/>
  <c r="AB5838" i="2"/>
  <c r="AA5838" i="2"/>
  <c r="Z5838" i="2"/>
  <c r="Y5838" i="2"/>
  <c r="X5838" i="2"/>
  <c r="W5838" i="2"/>
  <c r="V5838" i="2"/>
  <c r="AB5837" i="2"/>
  <c r="AA5837" i="2"/>
  <c r="Z5837" i="2"/>
  <c r="Y5837" i="2"/>
  <c r="X5837" i="2"/>
  <c r="W5837" i="2"/>
  <c r="V5837" i="2"/>
  <c r="AB5836" i="2"/>
  <c r="AA5836" i="2"/>
  <c r="Z5836" i="2"/>
  <c r="Y5836" i="2"/>
  <c r="X5836" i="2"/>
  <c r="W5836" i="2"/>
  <c r="V5836" i="2"/>
  <c r="AB5835" i="2"/>
  <c r="AA5835" i="2"/>
  <c r="Z5835" i="2"/>
  <c r="Y5835" i="2"/>
  <c r="X5835" i="2"/>
  <c r="W5835" i="2"/>
  <c r="V5835" i="2"/>
  <c r="AB5834" i="2"/>
  <c r="AA5834" i="2"/>
  <c r="Z5834" i="2"/>
  <c r="Y5834" i="2"/>
  <c r="X5834" i="2"/>
  <c r="W5834" i="2"/>
  <c r="V5834" i="2"/>
  <c r="AB5833" i="2"/>
  <c r="AA5833" i="2"/>
  <c r="Z5833" i="2"/>
  <c r="Y5833" i="2"/>
  <c r="X5833" i="2"/>
  <c r="W5833" i="2"/>
  <c r="V5833" i="2"/>
  <c r="AB5832" i="2"/>
  <c r="AA5832" i="2"/>
  <c r="Z5832" i="2"/>
  <c r="Y5832" i="2"/>
  <c r="X5832" i="2"/>
  <c r="W5832" i="2"/>
  <c r="V5832" i="2"/>
  <c r="AB5831" i="2"/>
  <c r="AA5831" i="2"/>
  <c r="Z5831" i="2"/>
  <c r="Y5831" i="2"/>
  <c r="X5831" i="2"/>
  <c r="W5831" i="2"/>
  <c r="V5831" i="2"/>
  <c r="AB5830" i="2"/>
  <c r="AA5830" i="2"/>
  <c r="Z5830" i="2"/>
  <c r="Y5830" i="2"/>
  <c r="X5830" i="2"/>
  <c r="W5830" i="2"/>
  <c r="V5830" i="2"/>
  <c r="AB5829" i="2"/>
  <c r="AA5829" i="2"/>
  <c r="Z5829" i="2"/>
  <c r="Y5829" i="2"/>
  <c r="X5829" i="2"/>
  <c r="W5829" i="2"/>
  <c r="V5829" i="2"/>
  <c r="AB5828" i="2"/>
  <c r="AA5828" i="2"/>
  <c r="Z5828" i="2"/>
  <c r="Y5828" i="2"/>
  <c r="X5828" i="2"/>
  <c r="W5828" i="2"/>
  <c r="V5828" i="2"/>
  <c r="AB5827" i="2"/>
  <c r="AA5827" i="2"/>
  <c r="Z5827" i="2"/>
  <c r="Y5827" i="2"/>
  <c r="X5827" i="2"/>
  <c r="W5827" i="2"/>
  <c r="V5827" i="2"/>
  <c r="AB5826" i="2"/>
  <c r="AA5826" i="2"/>
  <c r="Z5826" i="2"/>
  <c r="Y5826" i="2"/>
  <c r="X5826" i="2"/>
  <c r="W5826" i="2"/>
  <c r="V5826" i="2"/>
  <c r="AB5825" i="2"/>
  <c r="AA5825" i="2"/>
  <c r="Z5825" i="2"/>
  <c r="Y5825" i="2"/>
  <c r="X5825" i="2"/>
  <c r="W5825" i="2"/>
  <c r="V5825" i="2"/>
  <c r="AB5824" i="2"/>
  <c r="AA5824" i="2"/>
  <c r="Z5824" i="2"/>
  <c r="Y5824" i="2"/>
  <c r="X5824" i="2"/>
  <c r="W5824" i="2"/>
  <c r="V5824" i="2"/>
  <c r="AB5823" i="2"/>
  <c r="AA5823" i="2"/>
  <c r="Z5823" i="2"/>
  <c r="Y5823" i="2"/>
  <c r="X5823" i="2"/>
  <c r="W5823" i="2"/>
  <c r="V5823" i="2"/>
  <c r="AB5822" i="2"/>
  <c r="AA5822" i="2"/>
  <c r="Z5822" i="2"/>
  <c r="Y5822" i="2"/>
  <c r="X5822" i="2"/>
  <c r="W5822" i="2"/>
  <c r="V5822" i="2"/>
  <c r="AB5821" i="2"/>
  <c r="AA5821" i="2"/>
  <c r="Z5821" i="2"/>
  <c r="Y5821" i="2"/>
  <c r="X5821" i="2"/>
  <c r="W5821" i="2"/>
  <c r="V5821" i="2"/>
  <c r="AB5820" i="2"/>
  <c r="AA5820" i="2"/>
  <c r="Z5820" i="2"/>
  <c r="Y5820" i="2"/>
  <c r="X5820" i="2"/>
  <c r="W5820" i="2"/>
  <c r="V5820" i="2"/>
  <c r="AB5819" i="2"/>
  <c r="AA5819" i="2"/>
  <c r="Z5819" i="2"/>
  <c r="Y5819" i="2"/>
  <c r="X5819" i="2"/>
  <c r="W5819" i="2"/>
  <c r="V5819" i="2"/>
  <c r="AB5818" i="2"/>
  <c r="AA5818" i="2"/>
  <c r="Z5818" i="2"/>
  <c r="Y5818" i="2"/>
  <c r="X5818" i="2"/>
  <c r="W5818" i="2"/>
  <c r="V5818" i="2"/>
  <c r="AB5817" i="2"/>
  <c r="AA5817" i="2"/>
  <c r="Z5817" i="2"/>
  <c r="Y5817" i="2"/>
  <c r="X5817" i="2"/>
  <c r="W5817" i="2"/>
  <c r="V5817" i="2"/>
  <c r="AB5816" i="2"/>
  <c r="AA5816" i="2"/>
  <c r="Z5816" i="2"/>
  <c r="Y5816" i="2"/>
  <c r="X5816" i="2"/>
  <c r="W5816" i="2"/>
  <c r="V5816" i="2"/>
  <c r="AB5815" i="2"/>
  <c r="AA5815" i="2"/>
  <c r="Z5815" i="2"/>
  <c r="Y5815" i="2"/>
  <c r="X5815" i="2"/>
  <c r="W5815" i="2"/>
  <c r="V5815" i="2"/>
  <c r="AB5814" i="2"/>
  <c r="AA5814" i="2"/>
  <c r="Z5814" i="2"/>
  <c r="Y5814" i="2"/>
  <c r="X5814" i="2"/>
  <c r="W5814" i="2"/>
  <c r="V5814" i="2"/>
  <c r="AB5813" i="2"/>
  <c r="AA5813" i="2"/>
  <c r="Z5813" i="2"/>
  <c r="Y5813" i="2"/>
  <c r="X5813" i="2"/>
  <c r="W5813" i="2"/>
  <c r="V5813" i="2"/>
  <c r="AB5812" i="2"/>
  <c r="AA5812" i="2"/>
  <c r="Z5812" i="2"/>
  <c r="Y5812" i="2"/>
  <c r="X5812" i="2"/>
  <c r="W5812" i="2"/>
  <c r="V5812" i="2"/>
  <c r="AB5811" i="2"/>
  <c r="AA5811" i="2"/>
  <c r="Z5811" i="2"/>
  <c r="Y5811" i="2"/>
  <c r="X5811" i="2"/>
  <c r="W5811" i="2"/>
  <c r="V5811" i="2"/>
  <c r="AB5810" i="2"/>
  <c r="AA5810" i="2"/>
  <c r="Z5810" i="2"/>
  <c r="Y5810" i="2"/>
  <c r="X5810" i="2"/>
  <c r="W5810" i="2"/>
  <c r="V5810" i="2"/>
  <c r="AB5809" i="2"/>
  <c r="AA5809" i="2"/>
  <c r="Z5809" i="2"/>
  <c r="Y5809" i="2"/>
  <c r="X5809" i="2"/>
  <c r="W5809" i="2"/>
  <c r="V5809" i="2"/>
  <c r="AB5808" i="2"/>
  <c r="AA5808" i="2"/>
  <c r="Z5808" i="2"/>
  <c r="Y5808" i="2"/>
  <c r="X5808" i="2"/>
  <c r="W5808" i="2"/>
  <c r="V5808" i="2"/>
  <c r="AB5807" i="2"/>
  <c r="AA5807" i="2"/>
  <c r="Z5807" i="2"/>
  <c r="Y5807" i="2"/>
  <c r="X5807" i="2"/>
  <c r="W5807" i="2"/>
  <c r="V5807" i="2"/>
  <c r="AB5806" i="2"/>
  <c r="AA5806" i="2"/>
  <c r="Z5806" i="2"/>
  <c r="Y5806" i="2"/>
  <c r="X5806" i="2"/>
  <c r="W5806" i="2"/>
  <c r="V5806" i="2"/>
  <c r="AB5805" i="2"/>
  <c r="AA5805" i="2"/>
  <c r="Z5805" i="2"/>
  <c r="Y5805" i="2"/>
  <c r="X5805" i="2"/>
  <c r="W5805" i="2"/>
  <c r="V5805" i="2"/>
  <c r="AB5804" i="2"/>
  <c r="AA5804" i="2"/>
  <c r="Z5804" i="2"/>
  <c r="Y5804" i="2"/>
  <c r="X5804" i="2"/>
  <c r="W5804" i="2"/>
  <c r="V5804" i="2"/>
  <c r="AB5803" i="2"/>
  <c r="AA5803" i="2"/>
  <c r="Z5803" i="2"/>
  <c r="Y5803" i="2"/>
  <c r="X5803" i="2"/>
  <c r="W5803" i="2"/>
  <c r="V5803" i="2"/>
  <c r="AB5802" i="2"/>
  <c r="AA5802" i="2"/>
  <c r="Z5802" i="2"/>
  <c r="Y5802" i="2"/>
  <c r="X5802" i="2"/>
  <c r="W5802" i="2"/>
  <c r="V5802" i="2"/>
  <c r="AB5801" i="2"/>
  <c r="AA5801" i="2"/>
  <c r="Z5801" i="2"/>
  <c r="Y5801" i="2"/>
  <c r="X5801" i="2"/>
  <c r="W5801" i="2"/>
  <c r="V5801" i="2"/>
  <c r="AB5800" i="2"/>
  <c r="AA5800" i="2"/>
  <c r="Z5800" i="2"/>
  <c r="Y5800" i="2"/>
  <c r="X5800" i="2"/>
  <c r="W5800" i="2"/>
  <c r="V5800" i="2"/>
  <c r="AB5799" i="2"/>
  <c r="AA5799" i="2"/>
  <c r="Z5799" i="2"/>
  <c r="Y5799" i="2"/>
  <c r="X5799" i="2"/>
  <c r="W5799" i="2"/>
  <c r="V5799" i="2"/>
  <c r="AB5798" i="2"/>
  <c r="AA5798" i="2"/>
  <c r="Z5798" i="2"/>
  <c r="Y5798" i="2"/>
  <c r="X5798" i="2"/>
  <c r="W5798" i="2"/>
  <c r="V5798" i="2"/>
  <c r="AB5797" i="2"/>
  <c r="AA5797" i="2"/>
  <c r="Z5797" i="2"/>
  <c r="Y5797" i="2"/>
  <c r="X5797" i="2"/>
  <c r="W5797" i="2"/>
  <c r="V5797" i="2"/>
  <c r="AB5796" i="2"/>
  <c r="AA5796" i="2"/>
  <c r="Z5796" i="2"/>
  <c r="Y5796" i="2"/>
  <c r="X5796" i="2"/>
  <c r="W5796" i="2"/>
  <c r="V5796" i="2"/>
  <c r="AB5795" i="2"/>
  <c r="AA5795" i="2"/>
  <c r="Z5795" i="2"/>
  <c r="Y5795" i="2"/>
  <c r="X5795" i="2"/>
  <c r="W5795" i="2"/>
  <c r="V5795" i="2"/>
  <c r="AB5794" i="2"/>
  <c r="AA5794" i="2"/>
  <c r="Z5794" i="2"/>
  <c r="Y5794" i="2"/>
  <c r="X5794" i="2"/>
  <c r="W5794" i="2"/>
  <c r="V5794" i="2"/>
  <c r="AB5793" i="2"/>
  <c r="AA5793" i="2"/>
  <c r="Z5793" i="2"/>
  <c r="Y5793" i="2"/>
  <c r="X5793" i="2"/>
  <c r="W5793" i="2"/>
  <c r="V5793" i="2"/>
  <c r="AB5792" i="2"/>
  <c r="AA5792" i="2"/>
  <c r="Z5792" i="2"/>
  <c r="Y5792" i="2"/>
  <c r="X5792" i="2"/>
  <c r="W5792" i="2"/>
  <c r="V5792" i="2"/>
  <c r="AB5791" i="2"/>
  <c r="AA5791" i="2"/>
  <c r="Z5791" i="2"/>
  <c r="Y5791" i="2"/>
  <c r="X5791" i="2"/>
  <c r="W5791" i="2"/>
  <c r="V5791" i="2"/>
  <c r="AB5790" i="2"/>
  <c r="AA5790" i="2"/>
  <c r="D559" i="6" s="1"/>
  <c r="G559" i="6" s="1"/>
  <c r="Z5790" i="2"/>
  <c r="Y5790" i="2"/>
  <c r="X5790" i="2"/>
  <c r="W5790" i="2"/>
  <c r="V5790" i="2"/>
  <c r="AB5789" i="2"/>
  <c r="AA5789" i="2"/>
  <c r="Z5789" i="2"/>
  <c r="Y5789" i="2"/>
  <c r="X5789" i="2"/>
  <c r="W5789" i="2"/>
  <c r="V5789" i="2"/>
  <c r="AB5788" i="2"/>
  <c r="AA5788" i="2"/>
  <c r="Z5788" i="2"/>
  <c r="Y5788" i="2"/>
  <c r="X5788" i="2"/>
  <c r="W5788" i="2"/>
  <c r="V5788" i="2"/>
  <c r="AB5787" i="2"/>
  <c r="AA5787" i="2"/>
  <c r="Z5787" i="2"/>
  <c r="Y5787" i="2"/>
  <c r="X5787" i="2"/>
  <c r="W5787" i="2"/>
  <c r="V5787" i="2"/>
  <c r="AB5786" i="2"/>
  <c r="AA5786" i="2"/>
  <c r="Z5786" i="2"/>
  <c r="Y5786" i="2"/>
  <c r="X5786" i="2"/>
  <c r="W5786" i="2"/>
  <c r="V5786" i="2"/>
  <c r="AB5785" i="2"/>
  <c r="AA5785" i="2"/>
  <c r="Z5785" i="2"/>
  <c r="Y5785" i="2"/>
  <c r="X5785" i="2"/>
  <c r="W5785" i="2"/>
  <c r="V5785" i="2"/>
  <c r="AB5784" i="2"/>
  <c r="AA5784" i="2"/>
  <c r="Z5784" i="2"/>
  <c r="Y5784" i="2"/>
  <c r="X5784" i="2"/>
  <c r="W5784" i="2"/>
  <c r="V5784" i="2"/>
  <c r="AB5783" i="2"/>
  <c r="AA5783" i="2"/>
  <c r="Z5783" i="2"/>
  <c r="Y5783" i="2"/>
  <c r="X5783" i="2"/>
  <c r="W5783" i="2"/>
  <c r="V5783" i="2"/>
  <c r="AB5782" i="2"/>
  <c r="AA5782" i="2"/>
  <c r="Z5782" i="2"/>
  <c r="Y5782" i="2"/>
  <c r="X5782" i="2"/>
  <c r="W5782" i="2"/>
  <c r="V5782" i="2"/>
  <c r="AB5781" i="2"/>
  <c r="AA5781" i="2"/>
  <c r="Z5781" i="2"/>
  <c r="Y5781" i="2"/>
  <c r="X5781" i="2"/>
  <c r="W5781" i="2"/>
  <c r="V5781" i="2"/>
  <c r="AB5780" i="2"/>
  <c r="AA5780" i="2"/>
  <c r="Z5780" i="2"/>
  <c r="Y5780" i="2"/>
  <c r="X5780" i="2"/>
  <c r="W5780" i="2"/>
  <c r="V5780" i="2"/>
  <c r="AB5779" i="2"/>
  <c r="AA5779" i="2"/>
  <c r="Z5779" i="2"/>
  <c r="Y5779" i="2"/>
  <c r="X5779" i="2"/>
  <c r="W5779" i="2"/>
  <c r="V5779" i="2"/>
  <c r="AB5778" i="2"/>
  <c r="AA5778" i="2"/>
  <c r="Z5778" i="2"/>
  <c r="Y5778" i="2"/>
  <c r="X5778" i="2"/>
  <c r="W5778" i="2"/>
  <c r="V5778" i="2"/>
  <c r="AB5777" i="2"/>
  <c r="AA5777" i="2"/>
  <c r="Z5777" i="2"/>
  <c r="Y5777" i="2"/>
  <c r="X5777" i="2"/>
  <c r="W5777" i="2"/>
  <c r="V5777" i="2"/>
  <c r="AB5776" i="2"/>
  <c r="AA5776" i="2"/>
  <c r="Z5776" i="2"/>
  <c r="Y5776" i="2"/>
  <c r="X5776" i="2"/>
  <c r="W5776" i="2"/>
  <c r="V5776" i="2"/>
  <c r="AB5775" i="2"/>
  <c r="AA5775" i="2"/>
  <c r="Z5775" i="2"/>
  <c r="Y5775" i="2"/>
  <c r="X5775" i="2"/>
  <c r="W5775" i="2"/>
  <c r="V5775" i="2"/>
  <c r="AB5774" i="2"/>
  <c r="AA5774" i="2"/>
  <c r="Z5774" i="2"/>
  <c r="Y5774" i="2"/>
  <c r="X5774" i="2"/>
  <c r="W5774" i="2"/>
  <c r="V5774" i="2"/>
  <c r="AB5773" i="2"/>
  <c r="AA5773" i="2"/>
  <c r="Z5773" i="2"/>
  <c r="Y5773" i="2"/>
  <c r="X5773" i="2"/>
  <c r="W5773" i="2"/>
  <c r="V5773" i="2"/>
  <c r="AB5772" i="2"/>
  <c r="AA5772" i="2"/>
  <c r="Z5772" i="2"/>
  <c r="Y5772" i="2"/>
  <c r="X5772" i="2"/>
  <c r="W5772" i="2"/>
  <c r="V5772" i="2"/>
  <c r="AB5771" i="2"/>
  <c r="AA5771" i="2"/>
  <c r="Z5771" i="2"/>
  <c r="Y5771" i="2"/>
  <c r="X5771" i="2"/>
  <c r="W5771" i="2"/>
  <c r="V5771" i="2"/>
  <c r="AB5770" i="2"/>
  <c r="AA5770" i="2"/>
  <c r="Z5770" i="2"/>
  <c r="Y5770" i="2"/>
  <c r="X5770" i="2"/>
  <c r="W5770" i="2"/>
  <c r="V5770" i="2"/>
  <c r="AB5769" i="2"/>
  <c r="AA5769" i="2"/>
  <c r="Z5769" i="2"/>
  <c r="Y5769" i="2"/>
  <c r="X5769" i="2"/>
  <c r="W5769" i="2"/>
  <c r="V5769" i="2"/>
  <c r="AB5768" i="2"/>
  <c r="AA5768" i="2"/>
  <c r="Z5768" i="2"/>
  <c r="Y5768" i="2"/>
  <c r="X5768" i="2"/>
  <c r="W5768" i="2"/>
  <c r="V5768" i="2"/>
  <c r="AB5767" i="2"/>
  <c r="AA5767" i="2"/>
  <c r="Z5767" i="2"/>
  <c r="Y5767" i="2"/>
  <c r="X5767" i="2"/>
  <c r="W5767" i="2"/>
  <c r="V5767" i="2"/>
  <c r="AB5766" i="2"/>
  <c r="AA5766" i="2"/>
  <c r="Z5766" i="2"/>
  <c r="Y5766" i="2"/>
  <c r="X5766" i="2"/>
  <c r="W5766" i="2"/>
  <c r="V5766" i="2"/>
  <c r="AB5765" i="2"/>
  <c r="AA5765" i="2"/>
  <c r="Z5765" i="2"/>
  <c r="Y5765" i="2"/>
  <c r="X5765" i="2"/>
  <c r="W5765" i="2"/>
  <c r="V5765" i="2"/>
  <c r="AB5764" i="2"/>
  <c r="AA5764" i="2"/>
  <c r="Z5764" i="2"/>
  <c r="Y5764" i="2"/>
  <c r="X5764" i="2"/>
  <c r="W5764" i="2"/>
  <c r="V5764" i="2"/>
  <c r="AB5763" i="2"/>
  <c r="AA5763" i="2"/>
  <c r="Z5763" i="2"/>
  <c r="Y5763" i="2"/>
  <c r="X5763" i="2"/>
  <c r="W5763" i="2"/>
  <c r="V5763" i="2"/>
  <c r="AB5762" i="2"/>
  <c r="AA5762" i="2"/>
  <c r="Z5762" i="2"/>
  <c r="Y5762" i="2"/>
  <c r="X5762" i="2"/>
  <c r="W5762" i="2"/>
  <c r="V5762" i="2"/>
  <c r="AB5761" i="2"/>
  <c r="AA5761" i="2"/>
  <c r="Z5761" i="2"/>
  <c r="Y5761" i="2"/>
  <c r="X5761" i="2"/>
  <c r="W5761" i="2"/>
  <c r="V5761" i="2"/>
  <c r="AB5760" i="2"/>
  <c r="AA5760" i="2"/>
  <c r="Z5760" i="2"/>
  <c r="Y5760" i="2"/>
  <c r="X5760" i="2"/>
  <c r="W5760" i="2"/>
  <c r="V5760" i="2"/>
  <c r="AB5759" i="2"/>
  <c r="AA5759" i="2"/>
  <c r="D84" i="6" s="1"/>
  <c r="G84" i="6" s="1"/>
  <c r="Z5759" i="2"/>
  <c r="Y5759" i="2"/>
  <c r="X5759" i="2"/>
  <c r="W5759" i="2"/>
  <c r="V5759" i="2"/>
  <c r="AB5758" i="2"/>
  <c r="AA5758" i="2"/>
  <c r="Z5758" i="2"/>
  <c r="Y5758" i="2"/>
  <c r="X5758" i="2"/>
  <c r="W5758" i="2"/>
  <c r="V5758" i="2"/>
  <c r="AB5757" i="2"/>
  <c r="AA5757" i="2"/>
  <c r="Z5757" i="2"/>
  <c r="Y5757" i="2"/>
  <c r="X5757" i="2"/>
  <c r="W5757" i="2"/>
  <c r="V5757" i="2"/>
  <c r="AB5756" i="2"/>
  <c r="AA5756" i="2"/>
  <c r="Z5756" i="2"/>
  <c r="Y5756" i="2"/>
  <c r="X5756" i="2"/>
  <c r="W5756" i="2"/>
  <c r="V5756" i="2"/>
  <c r="AB5755" i="2"/>
  <c r="AA5755" i="2"/>
  <c r="Z5755" i="2"/>
  <c r="Y5755" i="2"/>
  <c r="X5755" i="2"/>
  <c r="W5755" i="2"/>
  <c r="V5755" i="2"/>
  <c r="AB5754" i="2"/>
  <c r="AA5754" i="2"/>
  <c r="Z5754" i="2"/>
  <c r="Y5754" i="2"/>
  <c r="X5754" i="2"/>
  <c r="W5754" i="2"/>
  <c r="V5754" i="2"/>
  <c r="AB5753" i="2"/>
  <c r="AA5753" i="2"/>
  <c r="Z5753" i="2"/>
  <c r="Y5753" i="2"/>
  <c r="X5753" i="2"/>
  <c r="W5753" i="2"/>
  <c r="V5753" i="2"/>
  <c r="AB5752" i="2"/>
  <c r="AA5752" i="2"/>
  <c r="Z5752" i="2"/>
  <c r="Y5752" i="2"/>
  <c r="X5752" i="2"/>
  <c r="W5752" i="2"/>
  <c r="V5752" i="2"/>
  <c r="AB5751" i="2"/>
  <c r="AA5751" i="2"/>
  <c r="Z5751" i="2"/>
  <c r="Y5751" i="2"/>
  <c r="X5751" i="2"/>
  <c r="W5751" i="2"/>
  <c r="V5751" i="2"/>
  <c r="AB5750" i="2"/>
  <c r="AA5750" i="2"/>
  <c r="Z5750" i="2"/>
  <c r="Y5750" i="2"/>
  <c r="X5750" i="2"/>
  <c r="W5750" i="2"/>
  <c r="V5750" i="2"/>
  <c r="AB5749" i="2"/>
  <c r="AA5749" i="2"/>
  <c r="Z5749" i="2"/>
  <c r="Y5749" i="2"/>
  <c r="X5749" i="2"/>
  <c r="W5749" i="2"/>
  <c r="V5749" i="2"/>
  <c r="AB5748" i="2"/>
  <c r="AA5748" i="2"/>
  <c r="Z5748" i="2"/>
  <c r="Y5748" i="2"/>
  <c r="X5748" i="2"/>
  <c r="W5748" i="2"/>
  <c r="V5748" i="2"/>
  <c r="AB5747" i="2"/>
  <c r="AA5747" i="2"/>
  <c r="Z5747" i="2"/>
  <c r="Y5747" i="2"/>
  <c r="X5747" i="2"/>
  <c r="W5747" i="2"/>
  <c r="V5747" i="2"/>
  <c r="AB5746" i="2"/>
  <c r="AA5746" i="2"/>
  <c r="Z5746" i="2"/>
  <c r="Y5746" i="2"/>
  <c r="X5746" i="2"/>
  <c r="W5746" i="2"/>
  <c r="V5746" i="2"/>
  <c r="AB5745" i="2"/>
  <c r="AA5745" i="2"/>
  <c r="Z5745" i="2"/>
  <c r="Y5745" i="2"/>
  <c r="X5745" i="2"/>
  <c r="W5745" i="2"/>
  <c r="V5745" i="2"/>
  <c r="AB5744" i="2"/>
  <c r="AA5744" i="2"/>
  <c r="Z5744" i="2"/>
  <c r="Y5744" i="2"/>
  <c r="X5744" i="2"/>
  <c r="W5744" i="2"/>
  <c r="V5744" i="2"/>
  <c r="AB5743" i="2"/>
  <c r="AA5743" i="2"/>
  <c r="Z5743" i="2"/>
  <c r="Y5743" i="2"/>
  <c r="X5743" i="2"/>
  <c r="W5743" i="2"/>
  <c r="V5743" i="2"/>
  <c r="AB5742" i="2"/>
  <c r="AA5742" i="2"/>
  <c r="Z5742" i="2"/>
  <c r="Y5742" i="2"/>
  <c r="X5742" i="2"/>
  <c r="W5742" i="2"/>
  <c r="V5742" i="2"/>
  <c r="AB5741" i="2"/>
  <c r="AA5741" i="2"/>
  <c r="Z5741" i="2"/>
  <c r="Y5741" i="2"/>
  <c r="X5741" i="2"/>
  <c r="W5741" i="2"/>
  <c r="V5741" i="2"/>
  <c r="AB5740" i="2"/>
  <c r="AA5740" i="2"/>
  <c r="Z5740" i="2"/>
  <c r="Y5740" i="2"/>
  <c r="X5740" i="2"/>
  <c r="W5740" i="2"/>
  <c r="V5740" i="2"/>
  <c r="AB5739" i="2"/>
  <c r="AA5739" i="2"/>
  <c r="Z5739" i="2"/>
  <c r="Y5739" i="2"/>
  <c r="X5739" i="2"/>
  <c r="W5739" i="2"/>
  <c r="V5739" i="2"/>
  <c r="AB5738" i="2"/>
  <c r="AA5738" i="2"/>
  <c r="Z5738" i="2"/>
  <c r="Y5738" i="2"/>
  <c r="X5738" i="2"/>
  <c r="W5738" i="2"/>
  <c r="V5738" i="2"/>
  <c r="AB5737" i="2"/>
  <c r="AA5737" i="2"/>
  <c r="Z5737" i="2"/>
  <c r="Y5737" i="2"/>
  <c r="X5737" i="2"/>
  <c r="W5737" i="2"/>
  <c r="V5737" i="2"/>
  <c r="AB5736" i="2"/>
  <c r="AA5736" i="2"/>
  <c r="Z5736" i="2"/>
  <c r="Y5736" i="2"/>
  <c r="X5736" i="2"/>
  <c r="W5736" i="2"/>
  <c r="V5736" i="2"/>
  <c r="AB5735" i="2"/>
  <c r="AA5735" i="2"/>
  <c r="Z5735" i="2"/>
  <c r="Y5735" i="2"/>
  <c r="X5735" i="2"/>
  <c r="W5735" i="2"/>
  <c r="V5735" i="2"/>
  <c r="AB5734" i="2"/>
  <c r="AA5734" i="2"/>
  <c r="Z5734" i="2"/>
  <c r="Y5734" i="2"/>
  <c r="X5734" i="2"/>
  <c r="W5734" i="2"/>
  <c r="V5734" i="2"/>
  <c r="AB5733" i="2"/>
  <c r="AA5733" i="2"/>
  <c r="Z5733" i="2"/>
  <c r="Y5733" i="2"/>
  <c r="X5733" i="2"/>
  <c r="W5733" i="2"/>
  <c r="V5733" i="2"/>
  <c r="AB5732" i="2"/>
  <c r="AA5732" i="2"/>
  <c r="Z5732" i="2"/>
  <c r="Y5732" i="2"/>
  <c r="X5732" i="2"/>
  <c r="W5732" i="2"/>
  <c r="V5732" i="2"/>
  <c r="AB5731" i="2"/>
  <c r="AA5731" i="2"/>
  <c r="Z5731" i="2"/>
  <c r="Y5731" i="2"/>
  <c r="X5731" i="2"/>
  <c r="W5731" i="2"/>
  <c r="V5731" i="2"/>
  <c r="AB5730" i="2"/>
  <c r="AA5730" i="2"/>
  <c r="Z5730" i="2"/>
  <c r="Y5730" i="2"/>
  <c r="X5730" i="2"/>
  <c r="W5730" i="2"/>
  <c r="V5730" i="2"/>
  <c r="AB5729" i="2"/>
  <c r="AA5729" i="2"/>
  <c r="Z5729" i="2"/>
  <c r="Y5729" i="2"/>
  <c r="X5729" i="2"/>
  <c r="W5729" i="2"/>
  <c r="V5729" i="2"/>
  <c r="AB5728" i="2"/>
  <c r="AA5728" i="2"/>
  <c r="Z5728" i="2"/>
  <c r="Y5728" i="2"/>
  <c r="X5728" i="2"/>
  <c r="W5728" i="2"/>
  <c r="V5728" i="2"/>
  <c r="AB5727" i="2"/>
  <c r="AA5727" i="2"/>
  <c r="Z5727" i="2"/>
  <c r="Y5727" i="2"/>
  <c r="X5727" i="2"/>
  <c r="W5727" i="2"/>
  <c r="V5727" i="2"/>
  <c r="AB5726" i="2"/>
  <c r="AA5726" i="2"/>
  <c r="Z5726" i="2"/>
  <c r="Y5726" i="2"/>
  <c r="X5726" i="2"/>
  <c r="W5726" i="2"/>
  <c r="V5726" i="2"/>
  <c r="AB5725" i="2"/>
  <c r="AA5725" i="2"/>
  <c r="Z5725" i="2"/>
  <c r="Y5725" i="2"/>
  <c r="X5725" i="2"/>
  <c r="W5725" i="2"/>
  <c r="V5725" i="2"/>
  <c r="AB5724" i="2"/>
  <c r="AA5724" i="2"/>
  <c r="Z5724" i="2"/>
  <c r="Y5724" i="2"/>
  <c r="X5724" i="2"/>
  <c r="W5724" i="2"/>
  <c r="V5724" i="2"/>
  <c r="AB5723" i="2"/>
  <c r="AA5723" i="2"/>
  <c r="Z5723" i="2"/>
  <c r="Y5723" i="2"/>
  <c r="X5723" i="2"/>
  <c r="W5723" i="2"/>
  <c r="V5723" i="2"/>
  <c r="AB5722" i="2"/>
  <c r="AA5722" i="2"/>
  <c r="Z5722" i="2"/>
  <c r="Y5722" i="2"/>
  <c r="X5722" i="2"/>
  <c r="W5722" i="2"/>
  <c r="V5722" i="2"/>
  <c r="AB5721" i="2"/>
  <c r="AA5721" i="2"/>
  <c r="Z5721" i="2"/>
  <c r="Y5721" i="2"/>
  <c r="X5721" i="2"/>
  <c r="W5721" i="2"/>
  <c r="V5721" i="2"/>
  <c r="AB5720" i="2"/>
  <c r="AA5720" i="2"/>
  <c r="Z5720" i="2"/>
  <c r="Y5720" i="2"/>
  <c r="X5720" i="2"/>
  <c r="W5720" i="2"/>
  <c r="V5720" i="2"/>
  <c r="AB5719" i="2"/>
  <c r="AA5719" i="2"/>
  <c r="Z5719" i="2"/>
  <c r="Y5719" i="2"/>
  <c r="X5719" i="2"/>
  <c r="W5719" i="2"/>
  <c r="V5719" i="2"/>
  <c r="AB5718" i="2"/>
  <c r="AA5718" i="2"/>
  <c r="Z5718" i="2"/>
  <c r="Y5718" i="2"/>
  <c r="X5718" i="2"/>
  <c r="W5718" i="2"/>
  <c r="V5718" i="2"/>
  <c r="AB5717" i="2"/>
  <c r="AA5717" i="2"/>
  <c r="Z5717" i="2"/>
  <c r="Y5717" i="2"/>
  <c r="X5717" i="2"/>
  <c r="W5717" i="2"/>
  <c r="V5717" i="2"/>
  <c r="AB5716" i="2"/>
  <c r="AA5716" i="2"/>
  <c r="Z5716" i="2"/>
  <c r="Y5716" i="2"/>
  <c r="X5716" i="2"/>
  <c r="W5716" i="2"/>
  <c r="V5716" i="2"/>
  <c r="AB5715" i="2"/>
  <c r="AA5715" i="2"/>
  <c r="Z5715" i="2"/>
  <c r="Y5715" i="2"/>
  <c r="X5715" i="2"/>
  <c r="W5715" i="2"/>
  <c r="V5715" i="2"/>
  <c r="AB5714" i="2"/>
  <c r="AA5714" i="2"/>
  <c r="Z5714" i="2"/>
  <c r="Y5714" i="2"/>
  <c r="X5714" i="2"/>
  <c r="W5714" i="2"/>
  <c r="V5714" i="2"/>
  <c r="AB5713" i="2"/>
  <c r="AA5713" i="2"/>
  <c r="Z5713" i="2"/>
  <c r="Y5713" i="2"/>
  <c r="X5713" i="2"/>
  <c r="W5713" i="2"/>
  <c r="V5713" i="2"/>
  <c r="AB5712" i="2"/>
  <c r="AA5712" i="2"/>
  <c r="Z5712" i="2"/>
  <c r="Y5712" i="2"/>
  <c r="X5712" i="2"/>
  <c r="W5712" i="2"/>
  <c r="V5712" i="2"/>
  <c r="AB5711" i="2"/>
  <c r="AA5711" i="2"/>
  <c r="Z5711" i="2"/>
  <c r="Y5711" i="2"/>
  <c r="X5711" i="2"/>
  <c r="W5711" i="2"/>
  <c r="V5711" i="2"/>
  <c r="AB5710" i="2"/>
  <c r="AA5710" i="2"/>
  <c r="Z5710" i="2"/>
  <c r="Y5710" i="2"/>
  <c r="X5710" i="2"/>
  <c r="W5710" i="2"/>
  <c r="V5710" i="2"/>
  <c r="AB5709" i="2"/>
  <c r="AA5709" i="2"/>
  <c r="Z5709" i="2"/>
  <c r="Y5709" i="2"/>
  <c r="X5709" i="2"/>
  <c r="W5709" i="2"/>
  <c r="V5709" i="2"/>
  <c r="AB5708" i="2"/>
  <c r="AA5708" i="2"/>
  <c r="Z5708" i="2"/>
  <c r="Y5708" i="2"/>
  <c r="X5708" i="2"/>
  <c r="W5708" i="2"/>
  <c r="V5708" i="2"/>
  <c r="AB5707" i="2"/>
  <c r="AA5707" i="2"/>
  <c r="Z5707" i="2"/>
  <c r="Y5707" i="2"/>
  <c r="X5707" i="2"/>
  <c r="W5707" i="2"/>
  <c r="V5707" i="2"/>
  <c r="AB5706" i="2"/>
  <c r="AA5706" i="2"/>
  <c r="Z5706" i="2"/>
  <c r="Y5706" i="2"/>
  <c r="X5706" i="2"/>
  <c r="W5706" i="2"/>
  <c r="V5706" i="2"/>
  <c r="AB5705" i="2"/>
  <c r="AA5705" i="2"/>
  <c r="Z5705" i="2"/>
  <c r="Y5705" i="2"/>
  <c r="X5705" i="2"/>
  <c r="W5705" i="2"/>
  <c r="V5705" i="2"/>
  <c r="AB5704" i="2"/>
  <c r="AA5704" i="2"/>
  <c r="Z5704" i="2"/>
  <c r="Y5704" i="2"/>
  <c r="X5704" i="2"/>
  <c r="W5704" i="2"/>
  <c r="V5704" i="2"/>
  <c r="AB5703" i="2"/>
  <c r="AA5703" i="2"/>
  <c r="Z5703" i="2"/>
  <c r="Y5703" i="2"/>
  <c r="X5703" i="2"/>
  <c r="W5703" i="2"/>
  <c r="V5703" i="2"/>
  <c r="AB5702" i="2"/>
  <c r="AA5702" i="2"/>
  <c r="Z5702" i="2"/>
  <c r="Y5702" i="2"/>
  <c r="X5702" i="2"/>
  <c r="W5702" i="2"/>
  <c r="V5702" i="2"/>
  <c r="AB5701" i="2"/>
  <c r="AA5701" i="2"/>
  <c r="Z5701" i="2"/>
  <c r="Y5701" i="2"/>
  <c r="X5701" i="2"/>
  <c r="W5701" i="2"/>
  <c r="V5701" i="2"/>
  <c r="AB5700" i="2"/>
  <c r="AA5700" i="2"/>
  <c r="Z5700" i="2"/>
  <c r="Y5700" i="2"/>
  <c r="X5700" i="2"/>
  <c r="W5700" i="2"/>
  <c r="V5700" i="2"/>
  <c r="AB5699" i="2"/>
  <c r="AA5699" i="2"/>
  <c r="Z5699" i="2"/>
  <c r="Y5699" i="2"/>
  <c r="X5699" i="2"/>
  <c r="W5699" i="2"/>
  <c r="V5699" i="2"/>
  <c r="AB5698" i="2"/>
  <c r="AA5698" i="2"/>
  <c r="Z5698" i="2"/>
  <c r="Y5698" i="2"/>
  <c r="X5698" i="2"/>
  <c r="W5698" i="2"/>
  <c r="V5698" i="2"/>
  <c r="AB5697" i="2"/>
  <c r="AA5697" i="2"/>
  <c r="Z5697" i="2"/>
  <c r="Y5697" i="2"/>
  <c r="X5697" i="2"/>
  <c r="W5697" i="2"/>
  <c r="V5697" i="2"/>
  <c r="AB5696" i="2"/>
  <c r="AA5696" i="2"/>
  <c r="Z5696" i="2"/>
  <c r="Y5696" i="2"/>
  <c r="X5696" i="2"/>
  <c r="W5696" i="2"/>
  <c r="V5696" i="2"/>
  <c r="AB5695" i="2"/>
  <c r="AA5695" i="2"/>
  <c r="Z5695" i="2"/>
  <c r="Y5695" i="2"/>
  <c r="X5695" i="2"/>
  <c r="W5695" i="2"/>
  <c r="V5695" i="2"/>
  <c r="AB5694" i="2"/>
  <c r="AA5694" i="2"/>
  <c r="Z5694" i="2"/>
  <c r="Y5694" i="2"/>
  <c r="X5694" i="2"/>
  <c r="W5694" i="2"/>
  <c r="V5694" i="2"/>
  <c r="AB5693" i="2"/>
  <c r="AA5693" i="2"/>
  <c r="Z5693" i="2"/>
  <c r="Y5693" i="2"/>
  <c r="X5693" i="2"/>
  <c r="W5693" i="2"/>
  <c r="V5693" i="2"/>
  <c r="AB5692" i="2"/>
  <c r="AA5692" i="2"/>
  <c r="Z5692" i="2"/>
  <c r="Y5692" i="2"/>
  <c r="X5692" i="2"/>
  <c r="W5692" i="2"/>
  <c r="V5692" i="2"/>
  <c r="AB5691" i="2"/>
  <c r="AA5691" i="2"/>
  <c r="Z5691" i="2"/>
  <c r="Y5691" i="2"/>
  <c r="X5691" i="2"/>
  <c r="W5691" i="2"/>
  <c r="V5691" i="2"/>
  <c r="AB5690" i="2"/>
  <c r="AA5690" i="2"/>
  <c r="Z5690" i="2"/>
  <c r="Y5690" i="2"/>
  <c r="X5690" i="2"/>
  <c r="W5690" i="2"/>
  <c r="V5690" i="2"/>
  <c r="AB5689" i="2"/>
  <c r="AA5689" i="2"/>
  <c r="Z5689" i="2"/>
  <c r="Y5689" i="2"/>
  <c r="X5689" i="2"/>
  <c r="W5689" i="2"/>
  <c r="V5689" i="2"/>
  <c r="AB5688" i="2"/>
  <c r="AA5688" i="2"/>
  <c r="Z5688" i="2"/>
  <c r="Y5688" i="2"/>
  <c r="X5688" i="2"/>
  <c r="W5688" i="2"/>
  <c r="V5688" i="2"/>
  <c r="AB5687" i="2"/>
  <c r="AA5687" i="2"/>
  <c r="Z5687" i="2"/>
  <c r="Y5687" i="2"/>
  <c r="X5687" i="2"/>
  <c r="W5687" i="2"/>
  <c r="V5687" i="2"/>
  <c r="AB5686" i="2"/>
  <c r="AA5686" i="2"/>
  <c r="Z5686" i="2"/>
  <c r="Y5686" i="2"/>
  <c r="X5686" i="2"/>
  <c r="W5686" i="2"/>
  <c r="V5686" i="2"/>
  <c r="AB5685" i="2"/>
  <c r="AA5685" i="2"/>
  <c r="Z5685" i="2"/>
  <c r="Y5685" i="2"/>
  <c r="X5685" i="2"/>
  <c r="W5685" i="2"/>
  <c r="V5685" i="2"/>
  <c r="AB5684" i="2"/>
  <c r="AA5684" i="2"/>
  <c r="Z5684" i="2"/>
  <c r="Y5684" i="2"/>
  <c r="X5684" i="2"/>
  <c r="W5684" i="2"/>
  <c r="V5684" i="2"/>
  <c r="AB5683" i="2"/>
  <c r="AA5683" i="2"/>
  <c r="Z5683" i="2"/>
  <c r="Y5683" i="2"/>
  <c r="X5683" i="2"/>
  <c r="W5683" i="2"/>
  <c r="V5683" i="2"/>
  <c r="AB5682" i="2"/>
  <c r="AA5682" i="2"/>
  <c r="Z5682" i="2"/>
  <c r="Y5682" i="2"/>
  <c r="X5682" i="2"/>
  <c r="W5682" i="2"/>
  <c r="V5682" i="2"/>
  <c r="AB5681" i="2"/>
  <c r="AA5681" i="2"/>
  <c r="Z5681" i="2"/>
  <c r="Y5681" i="2"/>
  <c r="X5681" i="2"/>
  <c r="W5681" i="2"/>
  <c r="V5681" i="2"/>
  <c r="AB5680" i="2"/>
  <c r="AA5680" i="2"/>
  <c r="Z5680" i="2"/>
  <c r="Y5680" i="2"/>
  <c r="X5680" i="2"/>
  <c r="W5680" i="2"/>
  <c r="V5680" i="2"/>
  <c r="AB5679" i="2"/>
  <c r="AA5679" i="2"/>
  <c r="Z5679" i="2"/>
  <c r="Y5679" i="2"/>
  <c r="X5679" i="2"/>
  <c r="W5679" i="2"/>
  <c r="V5679" i="2"/>
  <c r="AB5678" i="2"/>
  <c r="AA5678" i="2"/>
  <c r="Z5678" i="2"/>
  <c r="Y5678" i="2"/>
  <c r="X5678" i="2"/>
  <c r="W5678" i="2"/>
  <c r="V5678" i="2"/>
  <c r="AB5677" i="2"/>
  <c r="AA5677" i="2"/>
  <c r="Z5677" i="2"/>
  <c r="Y5677" i="2"/>
  <c r="X5677" i="2"/>
  <c r="W5677" i="2"/>
  <c r="V5677" i="2"/>
  <c r="AB5676" i="2"/>
  <c r="AA5676" i="2"/>
  <c r="Z5676" i="2"/>
  <c r="Y5676" i="2"/>
  <c r="X5676" i="2"/>
  <c r="W5676" i="2"/>
  <c r="V5676" i="2"/>
  <c r="AB5675" i="2"/>
  <c r="AA5675" i="2"/>
  <c r="Z5675" i="2"/>
  <c r="Y5675" i="2"/>
  <c r="X5675" i="2"/>
  <c r="W5675" i="2"/>
  <c r="V5675" i="2"/>
  <c r="AB5674" i="2"/>
  <c r="AA5674" i="2"/>
  <c r="Z5674" i="2"/>
  <c r="Y5674" i="2"/>
  <c r="X5674" i="2"/>
  <c r="W5674" i="2"/>
  <c r="V5674" i="2"/>
  <c r="AB5673" i="2"/>
  <c r="AA5673" i="2"/>
  <c r="Z5673" i="2"/>
  <c r="Y5673" i="2"/>
  <c r="X5673" i="2"/>
  <c r="W5673" i="2"/>
  <c r="V5673" i="2"/>
  <c r="AB5672" i="2"/>
  <c r="AA5672" i="2"/>
  <c r="Z5672" i="2"/>
  <c r="Y5672" i="2"/>
  <c r="X5672" i="2"/>
  <c r="W5672" i="2"/>
  <c r="V5672" i="2"/>
  <c r="AB5671" i="2"/>
  <c r="AA5671" i="2"/>
  <c r="Z5671" i="2"/>
  <c r="Y5671" i="2"/>
  <c r="X5671" i="2"/>
  <c r="W5671" i="2"/>
  <c r="V5671" i="2"/>
  <c r="AB5670" i="2"/>
  <c r="AA5670" i="2"/>
  <c r="Z5670" i="2"/>
  <c r="Y5670" i="2"/>
  <c r="X5670" i="2"/>
  <c r="W5670" i="2"/>
  <c r="V5670" i="2"/>
  <c r="AB5669" i="2"/>
  <c r="AA5669" i="2"/>
  <c r="Z5669" i="2"/>
  <c r="Y5669" i="2"/>
  <c r="X5669" i="2"/>
  <c r="W5669" i="2"/>
  <c r="V5669" i="2"/>
  <c r="AB5668" i="2"/>
  <c r="AA5668" i="2"/>
  <c r="Z5668" i="2"/>
  <c r="Y5668" i="2"/>
  <c r="X5668" i="2"/>
  <c r="W5668" i="2"/>
  <c r="V5668" i="2"/>
  <c r="AB5667" i="2"/>
  <c r="AA5667" i="2"/>
  <c r="Z5667" i="2"/>
  <c r="Y5667" i="2"/>
  <c r="X5667" i="2"/>
  <c r="W5667" i="2"/>
  <c r="V5667" i="2"/>
  <c r="AB5666" i="2"/>
  <c r="AA5666" i="2"/>
  <c r="Z5666" i="2"/>
  <c r="Y5666" i="2"/>
  <c r="X5666" i="2"/>
  <c r="W5666" i="2"/>
  <c r="V5666" i="2"/>
  <c r="AB5665" i="2"/>
  <c r="AA5665" i="2"/>
  <c r="Z5665" i="2"/>
  <c r="Y5665" i="2"/>
  <c r="X5665" i="2"/>
  <c r="W5665" i="2"/>
  <c r="V5665" i="2"/>
  <c r="AB5664" i="2"/>
  <c r="AA5664" i="2"/>
  <c r="Z5664" i="2"/>
  <c r="Y5664" i="2"/>
  <c r="X5664" i="2"/>
  <c r="W5664" i="2"/>
  <c r="V5664" i="2"/>
  <c r="AB5663" i="2"/>
  <c r="AA5663" i="2"/>
  <c r="Z5663" i="2"/>
  <c r="Y5663" i="2"/>
  <c r="X5663" i="2"/>
  <c r="W5663" i="2"/>
  <c r="V5663" i="2"/>
  <c r="AB5662" i="2"/>
  <c r="AA5662" i="2"/>
  <c r="Z5662" i="2"/>
  <c r="Y5662" i="2"/>
  <c r="X5662" i="2"/>
  <c r="W5662" i="2"/>
  <c r="V5662" i="2"/>
  <c r="AB5661" i="2"/>
  <c r="AA5661" i="2"/>
  <c r="Z5661" i="2"/>
  <c r="Y5661" i="2"/>
  <c r="X5661" i="2"/>
  <c r="W5661" i="2"/>
  <c r="V5661" i="2"/>
  <c r="AB5660" i="2"/>
  <c r="AA5660" i="2"/>
  <c r="Z5660" i="2"/>
  <c r="Y5660" i="2"/>
  <c r="X5660" i="2"/>
  <c r="W5660" i="2"/>
  <c r="V5660" i="2"/>
  <c r="AB5659" i="2"/>
  <c r="AA5659" i="2"/>
  <c r="Z5659" i="2"/>
  <c r="Y5659" i="2"/>
  <c r="X5659" i="2"/>
  <c r="W5659" i="2"/>
  <c r="V5659" i="2"/>
  <c r="AB5658" i="2"/>
  <c r="AA5658" i="2"/>
  <c r="Z5658" i="2"/>
  <c r="Y5658" i="2"/>
  <c r="X5658" i="2"/>
  <c r="W5658" i="2"/>
  <c r="V5658" i="2"/>
  <c r="AB5657" i="2"/>
  <c r="AA5657" i="2"/>
  <c r="Z5657" i="2"/>
  <c r="Y5657" i="2"/>
  <c r="X5657" i="2"/>
  <c r="W5657" i="2"/>
  <c r="V5657" i="2"/>
  <c r="AB5656" i="2"/>
  <c r="AA5656" i="2"/>
  <c r="Z5656" i="2"/>
  <c r="Y5656" i="2"/>
  <c r="X5656" i="2"/>
  <c r="W5656" i="2"/>
  <c r="V5656" i="2"/>
  <c r="AB5655" i="2"/>
  <c r="AA5655" i="2"/>
  <c r="Z5655" i="2"/>
  <c r="Y5655" i="2"/>
  <c r="X5655" i="2"/>
  <c r="W5655" i="2"/>
  <c r="V5655" i="2"/>
  <c r="AB5654" i="2"/>
  <c r="AA5654" i="2"/>
  <c r="Z5654" i="2"/>
  <c r="Y5654" i="2"/>
  <c r="X5654" i="2"/>
  <c r="W5654" i="2"/>
  <c r="V5654" i="2"/>
  <c r="AB5653" i="2"/>
  <c r="AA5653" i="2"/>
  <c r="Z5653" i="2"/>
  <c r="Y5653" i="2"/>
  <c r="X5653" i="2"/>
  <c r="W5653" i="2"/>
  <c r="V5653" i="2"/>
  <c r="AB5652" i="2"/>
  <c r="AA5652" i="2"/>
  <c r="Z5652" i="2"/>
  <c r="Y5652" i="2"/>
  <c r="X5652" i="2"/>
  <c r="W5652" i="2"/>
  <c r="V5652" i="2"/>
  <c r="AB5651" i="2"/>
  <c r="AA5651" i="2"/>
  <c r="Z5651" i="2"/>
  <c r="Y5651" i="2"/>
  <c r="X5651" i="2"/>
  <c r="W5651" i="2"/>
  <c r="V5651" i="2"/>
  <c r="AB5650" i="2"/>
  <c r="AA5650" i="2"/>
  <c r="Z5650" i="2"/>
  <c r="Y5650" i="2"/>
  <c r="X5650" i="2"/>
  <c r="W5650" i="2"/>
  <c r="V5650" i="2"/>
  <c r="AB5649" i="2"/>
  <c r="AA5649" i="2"/>
  <c r="Z5649" i="2"/>
  <c r="Y5649" i="2"/>
  <c r="X5649" i="2"/>
  <c r="W5649" i="2"/>
  <c r="V5649" i="2"/>
  <c r="AB5648" i="2"/>
  <c r="AA5648" i="2"/>
  <c r="Z5648" i="2"/>
  <c r="Y5648" i="2"/>
  <c r="X5648" i="2"/>
  <c r="W5648" i="2"/>
  <c r="V5648" i="2"/>
  <c r="AB5647" i="2"/>
  <c r="AA5647" i="2"/>
  <c r="Z5647" i="2"/>
  <c r="Y5647" i="2"/>
  <c r="X5647" i="2"/>
  <c r="W5647" i="2"/>
  <c r="V5647" i="2"/>
  <c r="AB5646" i="2"/>
  <c r="AA5646" i="2"/>
  <c r="Z5646" i="2"/>
  <c r="Y5646" i="2"/>
  <c r="X5646" i="2"/>
  <c r="W5646" i="2"/>
  <c r="V5646" i="2"/>
  <c r="AB5645" i="2"/>
  <c r="AA5645" i="2"/>
  <c r="Z5645" i="2"/>
  <c r="Y5645" i="2"/>
  <c r="X5645" i="2"/>
  <c r="W5645" i="2"/>
  <c r="V5645" i="2"/>
  <c r="AB5644" i="2"/>
  <c r="AA5644" i="2"/>
  <c r="Z5644" i="2"/>
  <c r="Y5644" i="2"/>
  <c r="X5644" i="2"/>
  <c r="W5644" i="2"/>
  <c r="V5644" i="2"/>
  <c r="AB5643" i="2"/>
  <c r="AA5643" i="2"/>
  <c r="Z5643" i="2"/>
  <c r="Y5643" i="2"/>
  <c r="X5643" i="2"/>
  <c r="W5643" i="2"/>
  <c r="V5643" i="2"/>
  <c r="AB5642" i="2"/>
  <c r="AA5642" i="2"/>
  <c r="Z5642" i="2"/>
  <c r="Y5642" i="2"/>
  <c r="X5642" i="2"/>
  <c r="W5642" i="2"/>
  <c r="V5642" i="2"/>
  <c r="AB5641" i="2"/>
  <c r="AA5641" i="2"/>
  <c r="Z5641" i="2"/>
  <c r="Y5641" i="2"/>
  <c r="X5641" i="2"/>
  <c r="W5641" i="2"/>
  <c r="V5641" i="2"/>
  <c r="AB5640" i="2"/>
  <c r="AA5640" i="2"/>
  <c r="Z5640" i="2"/>
  <c r="Y5640" i="2"/>
  <c r="X5640" i="2"/>
  <c r="W5640" i="2"/>
  <c r="V5640" i="2"/>
  <c r="AB5639" i="2"/>
  <c r="AA5639" i="2"/>
  <c r="Z5639" i="2"/>
  <c r="Y5639" i="2"/>
  <c r="X5639" i="2"/>
  <c r="W5639" i="2"/>
  <c r="V5639" i="2"/>
  <c r="AB5638" i="2"/>
  <c r="AA5638" i="2"/>
  <c r="Z5638" i="2"/>
  <c r="Y5638" i="2"/>
  <c r="X5638" i="2"/>
  <c r="W5638" i="2"/>
  <c r="V5638" i="2"/>
  <c r="AB5637" i="2"/>
  <c r="AA5637" i="2"/>
  <c r="Z5637" i="2"/>
  <c r="Y5637" i="2"/>
  <c r="X5637" i="2"/>
  <c r="W5637" i="2"/>
  <c r="V5637" i="2"/>
  <c r="AB5636" i="2"/>
  <c r="AA5636" i="2"/>
  <c r="Z5636" i="2"/>
  <c r="Y5636" i="2"/>
  <c r="X5636" i="2"/>
  <c r="W5636" i="2"/>
  <c r="V5636" i="2"/>
  <c r="AB5635" i="2"/>
  <c r="AA5635" i="2"/>
  <c r="Z5635" i="2"/>
  <c r="Y5635" i="2"/>
  <c r="X5635" i="2"/>
  <c r="W5635" i="2"/>
  <c r="V5635" i="2"/>
  <c r="AB5634" i="2"/>
  <c r="AA5634" i="2"/>
  <c r="Z5634" i="2"/>
  <c r="Y5634" i="2"/>
  <c r="X5634" i="2"/>
  <c r="W5634" i="2"/>
  <c r="V5634" i="2"/>
  <c r="AB5633" i="2"/>
  <c r="AA5633" i="2"/>
  <c r="Z5633" i="2"/>
  <c r="Y5633" i="2"/>
  <c r="X5633" i="2"/>
  <c r="W5633" i="2"/>
  <c r="V5633" i="2"/>
  <c r="AB5632" i="2"/>
  <c r="AA5632" i="2"/>
  <c r="Z5632" i="2"/>
  <c r="Y5632" i="2"/>
  <c r="X5632" i="2"/>
  <c r="W5632" i="2"/>
  <c r="V5632" i="2"/>
  <c r="AB5631" i="2"/>
  <c r="AA5631" i="2"/>
  <c r="Z5631" i="2"/>
  <c r="Y5631" i="2"/>
  <c r="X5631" i="2"/>
  <c r="W5631" i="2"/>
  <c r="V5631" i="2"/>
  <c r="AB5630" i="2"/>
  <c r="AA5630" i="2"/>
  <c r="Z5630" i="2"/>
  <c r="Y5630" i="2"/>
  <c r="X5630" i="2"/>
  <c r="W5630" i="2"/>
  <c r="V5630" i="2"/>
  <c r="AB5629" i="2"/>
  <c r="AA5629" i="2"/>
  <c r="Z5629" i="2"/>
  <c r="Y5629" i="2"/>
  <c r="X5629" i="2"/>
  <c r="W5629" i="2"/>
  <c r="V5629" i="2"/>
  <c r="AB5628" i="2"/>
  <c r="AA5628" i="2"/>
  <c r="Z5628" i="2"/>
  <c r="Y5628" i="2"/>
  <c r="X5628" i="2"/>
  <c r="W5628" i="2"/>
  <c r="V5628" i="2"/>
  <c r="AB5627" i="2"/>
  <c r="AA5627" i="2"/>
  <c r="Z5627" i="2"/>
  <c r="Y5627" i="2"/>
  <c r="X5627" i="2"/>
  <c r="W5627" i="2"/>
  <c r="V5627" i="2"/>
  <c r="AB5626" i="2"/>
  <c r="AA5626" i="2"/>
  <c r="Z5626" i="2"/>
  <c r="Y5626" i="2"/>
  <c r="X5626" i="2"/>
  <c r="W5626" i="2"/>
  <c r="V5626" i="2"/>
  <c r="AB5625" i="2"/>
  <c r="AA5625" i="2"/>
  <c r="Z5625" i="2"/>
  <c r="Y5625" i="2"/>
  <c r="X5625" i="2"/>
  <c r="W5625" i="2"/>
  <c r="V5625" i="2"/>
  <c r="AB5624" i="2"/>
  <c r="AA5624" i="2"/>
  <c r="Z5624" i="2"/>
  <c r="Y5624" i="2"/>
  <c r="X5624" i="2"/>
  <c r="W5624" i="2"/>
  <c r="V5624" i="2"/>
  <c r="AB5623" i="2"/>
  <c r="AA5623" i="2"/>
  <c r="Z5623" i="2"/>
  <c r="Y5623" i="2"/>
  <c r="X5623" i="2"/>
  <c r="W5623" i="2"/>
  <c r="V5623" i="2"/>
  <c r="AB5622" i="2"/>
  <c r="AA5622" i="2"/>
  <c r="Z5622" i="2"/>
  <c r="Y5622" i="2"/>
  <c r="X5622" i="2"/>
  <c r="W5622" i="2"/>
  <c r="V5622" i="2"/>
  <c r="AB5621" i="2"/>
  <c r="AA5621" i="2"/>
  <c r="Z5621" i="2"/>
  <c r="Y5621" i="2"/>
  <c r="X5621" i="2"/>
  <c r="W5621" i="2"/>
  <c r="V5621" i="2"/>
  <c r="AB5620" i="2"/>
  <c r="AA5620" i="2"/>
  <c r="Z5620" i="2"/>
  <c r="Y5620" i="2"/>
  <c r="X5620" i="2"/>
  <c r="W5620" i="2"/>
  <c r="V5620" i="2"/>
  <c r="AB5619" i="2"/>
  <c r="AA5619" i="2"/>
  <c r="Z5619" i="2"/>
  <c r="Y5619" i="2"/>
  <c r="X5619" i="2"/>
  <c r="W5619" i="2"/>
  <c r="V5619" i="2"/>
  <c r="AB5618" i="2"/>
  <c r="AA5618" i="2"/>
  <c r="Z5618" i="2"/>
  <c r="Y5618" i="2"/>
  <c r="X5618" i="2"/>
  <c r="W5618" i="2"/>
  <c r="V5618" i="2"/>
  <c r="AB5617" i="2"/>
  <c r="AA5617" i="2"/>
  <c r="Z5617" i="2"/>
  <c r="Y5617" i="2"/>
  <c r="X5617" i="2"/>
  <c r="W5617" i="2"/>
  <c r="V5617" i="2"/>
  <c r="AB5616" i="2"/>
  <c r="AA5616" i="2"/>
  <c r="Z5616" i="2"/>
  <c r="Y5616" i="2"/>
  <c r="X5616" i="2"/>
  <c r="W5616" i="2"/>
  <c r="V5616" i="2"/>
  <c r="AB5615" i="2"/>
  <c r="AA5615" i="2"/>
  <c r="Z5615" i="2"/>
  <c r="Y5615" i="2"/>
  <c r="X5615" i="2"/>
  <c r="W5615" i="2"/>
  <c r="V5615" i="2"/>
  <c r="AB5614" i="2"/>
  <c r="AA5614" i="2"/>
  <c r="Z5614" i="2"/>
  <c r="Y5614" i="2"/>
  <c r="X5614" i="2"/>
  <c r="W5614" i="2"/>
  <c r="V5614" i="2"/>
  <c r="AB5613" i="2"/>
  <c r="AA5613" i="2"/>
  <c r="Z5613" i="2"/>
  <c r="Y5613" i="2"/>
  <c r="X5613" i="2"/>
  <c r="W5613" i="2"/>
  <c r="V5613" i="2"/>
  <c r="AB5612" i="2"/>
  <c r="AA5612" i="2"/>
  <c r="Z5612" i="2"/>
  <c r="Y5612" i="2"/>
  <c r="X5612" i="2"/>
  <c r="W5612" i="2"/>
  <c r="V5612" i="2"/>
  <c r="AB5611" i="2"/>
  <c r="AA5611" i="2"/>
  <c r="Z5611" i="2"/>
  <c r="Y5611" i="2"/>
  <c r="X5611" i="2"/>
  <c r="W5611" i="2"/>
  <c r="V5611" i="2"/>
  <c r="AB5610" i="2"/>
  <c r="AA5610" i="2"/>
  <c r="Z5610" i="2"/>
  <c r="Y5610" i="2"/>
  <c r="X5610" i="2"/>
  <c r="W5610" i="2"/>
  <c r="V5610" i="2"/>
  <c r="AB5609" i="2"/>
  <c r="AA5609" i="2"/>
  <c r="Z5609" i="2"/>
  <c r="Y5609" i="2"/>
  <c r="X5609" i="2"/>
  <c r="W5609" i="2"/>
  <c r="V5609" i="2"/>
  <c r="AB5608" i="2"/>
  <c r="AA5608" i="2"/>
  <c r="Z5608" i="2"/>
  <c r="Y5608" i="2"/>
  <c r="X5608" i="2"/>
  <c r="W5608" i="2"/>
  <c r="V5608" i="2"/>
  <c r="AB5607" i="2"/>
  <c r="AA5607" i="2"/>
  <c r="Z5607" i="2"/>
  <c r="Y5607" i="2"/>
  <c r="X5607" i="2"/>
  <c r="W5607" i="2"/>
  <c r="V5607" i="2"/>
  <c r="AB5606" i="2"/>
  <c r="AA5606" i="2"/>
  <c r="Z5606" i="2"/>
  <c r="Y5606" i="2"/>
  <c r="X5606" i="2"/>
  <c r="W5606" i="2"/>
  <c r="V5606" i="2"/>
  <c r="AB5605" i="2"/>
  <c r="AA5605" i="2"/>
  <c r="Z5605" i="2"/>
  <c r="Y5605" i="2"/>
  <c r="X5605" i="2"/>
  <c r="W5605" i="2"/>
  <c r="V5605" i="2"/>
  <c r="AB5604" i="2"/>
  <c r="AA5604" i="2"/>
  <c r="Z5604" i="2"/>
  <c r="Y5604" i="2"/>
  <c r="X5604" i="2"/>
  <c r="W5604" i="2"/>
  <c r="V5604" i="2"/>
  <c r="AB5603" i="2"/>
  <c r="AA5603" i="2"/>
  <c r="Z5603" i="2"/>
  <c r="Y5603" i="2"/>
  <c r="X5603" i="2"/>
  <c r="W5603" i="2"/>
  <c r="V5603" i="2"/>
  <c r="AB5602" i="2"/>
  <c r="AA5602" i="2"/>
  <c r="Z5602" i="2"/>
  <c r="Y5602" i="2"/>
  <c r="X5602" i="2"/>
  <c r="W5602" i="2"/>
  <c r="V5602" i="2"/>
  <c r="AB5601" i="2"/>
  <c r="AA5601" i="2"/>
  <c r="Z5601" i="2"/>
  <c r="Y5601" i="2"/>
  <c r="X5601" i="2"/>
  <c r="W5601" i="2"/>
  <c r="V5601" i="2"/>
  <c r="AB5600" i="2"/>
  <c r="AA5600" i="2"/>
  <c r="Z5600" i="2"/>
  <c r="Y5600" i="2"/>
  <c r="X5600" i="2"/>
  <c r="W5600" i="2"/>
  <c r="V5600" i="2"/>
  <c r="AB5599" i="2"/>
  <c r="AA5599" i="2"/>
  <c r="Z5599" i="2"/>
  <c r="Y5599" i="2"/>
  <c r="X5599" i="2"/>
  <c r="W5599" i="2"/>
  <c r="V5599" i="2"/>
  <c r="AB5598" i="2"/>
  <c r="AA5598" i="2"/>
  <c r="Z5598" i="2"/>
  <c r="Y5598" i="2"/>
  <c r="X5598" i="2"/>
  <c r="W5598" i="2"/>
  <c r="V5598" i="2"/>
  <c r="AB5597" i="2"/>
  <c r="AA5597" i="2"/>
  <c r="Z5597" i="2"/>
  <c r="Y5597" i="2"/>
  <c r="X5597" i="2"/>
  <c r="W5597" i="2"/>
  <c r="V5597" i="2"/>
  <c r="AB5596" i="2"/>
  <c r="AA5596" i="2"/>
  <c r="Z5596" i="2"/>
  <c r="Y5596" i="2"/>
  <c r="X5596" i="2"/>
  <c r="W5596" i="2"/>
  <c r="V5596" i="2"/>
  <c r="AB5595" i="2"/>
  <c r="AA5595" i="2"/>
  <c r="Z5595" i="2"/>
  <c r="Y5595" i="2"/>
  <c r="X5595" i="2"/>
  <c r="W5595" i="2"/>
  <c r="V5595" i="2"/>
  <c r="AB5594" i="2"/>
  <c r="AA5594" i="2"/>
  <c r="Z5594" i="2"/>
  <c r="Y5594" i="2"/>
  <c r="X5594" i="2"/>
  <c r="W5594" i="2"/>
  <c r="V5594" i="2"/>
  <c r="AB5593" i="2"/>
  <c r="AA5593" i="2"/>
  <c r="Z5593" i="2"/>
  <c r="Y5593" i="2"/>
  <c r="X5593" i="2"/>
  <c r="W5593" i="2"/>
  <c r="V5593" i="2"/>
  <c r="AB5592" i="2"/>
  <c r="AA5592" i="2"/>
  <c r="Z5592" i="2"/>
  <c r="Y5592" i="2"/>
  <c r="X5592" i="2"/>
  <c r="W5592" i="2"/>
  <c r="V5592" i="2"/>
  <c r="AB5591" i="2"/>
  <c r="AA5591" i="2"/>
  <c r="Z5591" i="2"/>
  <c r="Y5591" i="2"/>
  <c r="X5591" i="2"/>
  <c r="W5591" i="2"/>
  <c r="V5591" i="2"/>
  <c r="AB5590" i="2"/>
  <c r="AA5590" i="2"/>
  <c r="Z5590" i="2"/>
  <c r="Y5590" i="2"/>
  <c r="X5590" i="2"/>
  <c r="W5590" i="2"/>
  <c r="V5590" i="2"/>
  <c r="AB5589" i="2"/>
  <c r="AA5589" i="2"/>
  <c r="Z5589" i="2"/>
  <c r="Y5589" i="2"/>
  <c r="X5589" i="2"/>
  <c r="W5589" i="2"/>
  <c r="V5589" i="2"/>
  <c r="AB5588" i="2"/>
  <c r="AA5588" i="2"/>
  <c r="Z5588" i="2"/>
  <c r="Y5588" i="2"/>
  <c r="X5588" i="2"/>
  <c r="W5588" i="2"/>
  <c r="V5588" i="2"/>
  <c r="AB5587" i="2"/>
  <c r="AA5587" i="2"/>
  <c r="Z5587" i="2"/>
  <c r="Y5587" i="2"/>
  <c r="X5587" i="2"/>
  <c r="W5587" i="2"/>
  <c r="V5587" i="2"/>
  <c r="AB5586" i="2"/>
  <c r="AA5586" i="2"/>
  <c r="Z5586" i="2"/>
  <c r="Y5586" i="2"/>
  <c r="X5586" i="2"/>
  <c r="W5586" i="2"/>
  <c r="V5586" i="2"/>
  <c r="AB5585" i="2"/>
  <c r="AA5585" i="2"/>
  <c r="Z5585" i="2"/>
  <c r="Y5585" i="2"/>
  <c r="X5585" i="2"/>
  <c r="W5585" i="2"/>
  <c r="V5585" i="2"/>
  <c r="AB5584" i="2"/>
  <c r="AA5584" i="2"/>
  <c r="Z5584" i="2"/>
  <c r="Y5584" i="2"/>
  <c r="X5584" i="2"/>
  <c r="W5584" i="2"/>
  <c r="V5584" i="2"/>
  <c r="AB5583" i="2"/>
  <c r="AA5583" i="2"/>
  <c r="Z5583" i="2"/>
  <c r="Y5583" i="2"/>
  <c r="X5583" i="2"/>
  <c r="W5583" i="2"/>
  <c r="V5583" i="2"/>
  <c r="AB5582" i="2"/>
  <c r="AA5582" i="2"/>
  <c r="Z5582" i="2"/>
  <c r="Y5582" i="2"/>
  <c r="X5582" i="2"/>
  <c r="W5582" i="2"/>
  <c r="V5582" i="2"/>
  <c r="AB5581" i="2"/>
  <c r="AA5581" i="2"/>
  <c r="Z5581" i="2"/>
  <c r="Y5581" i="2"/>
  <c r="X5581" i="2"/>
  <c r="W5581" i="2"/>
  <c r="V5581" i="2"/>
  <c r="AB5580" i="2"/>
  <c r="AA5580" i="2"/>
  <c r="Z5580" i="2"/>
  <c r="Y5580" i="2"/>
  <c r="X5580" i="2"/>
  <c r="W5580" i="2"/>
  <c r="V5580" i="2"/>
  <c r="AB5579" i="2"/>
  <c r="AA5579" i="2"/>
  <c r="Z5579" i="2"/>
  <c r="Y5579" i="2"/>
  <c r="X5579" i="2"/>
  <c r="W5579" i="2"/>
  <c r="V5579" i="2"/>
  <c r="AB5578" i="2"/>
  <c r="AA5578" i="2"/>
  <c r="Z5578" i="2"/>
  <c r="Y5578" i="2"/>
  <c r="X5578" i="2"/>
  <c r="W5578" i="2"/>
  <c r="V5578" i="2"/>
  <c r="AB5577" i="2"/>
  <c r="AA5577" i="2"/>
  <c r="Z5577" i="2"/>
  <c r="Y5577" i="2"/>
  <c r="X5577" i="2"/>
  <c r="W5577" i="2"/>
  <c r="V5577" i="2"/>
  <c r="AB5576" i="2"/>
  <c r="AA5576" i="2"/>
  <c r="Z5576" i="2"/>
  <c r="Y5576" i="2"/>
  <c r="X5576" i="2"/>
  <c r="W5576" i="2"/>
  <c r="V5576" i="2"/>
  <c r="AB5575" i="2"/>
  <c r="AA5575" i="2"/>
  <c r="Z5575" i="2"/>
  <c r="Y5575" i="2"/>
  <c r="X5575" i="2"/>
  <c r="W5575" i="2"/>
  <c r="V5575" i="2"/>
  <c r="AB5574" i="2"/>
  <c r="AA5574" i="2"/>
  <c r="Z5574" i="2"/>
  <c r="Y5574" i="2"/>
  <c r="X5574" i="2"/>
  <c r="W5574" i="2"/>
  <c r="V5574" i="2"/>
  <c r="AB5573" i="2"/>
  <c r="AA5573" i="2"/>
  <c r="Z5573" i="2"/>
  <c r="Y5573" i="2"/>
  <c r="X5573" i="2"/>
  <c r="W5573" i="2"/>
  <c r="V5573" i="2"/>
  <c r="AB5572" i="2"/>
  <c r="AA5572" i="2"/>
  <c r="Z5572" i="2"/>
  <c r="Y5572" i="2"/>
  <c r="X5572" i="2"/>
  <c r="W5572" i="2"/>
  <c r="V5572" i="2"/>
  <c r="AB5571" i="2"/>
  <c r="AA5571" i="2"/>
  <c r="Z5571" i="2"/>
  <c r="Y5571" i="2"/>
  <c r="X5571" i="2"/>
  <c r="W5571" i="2"/>
  <c r="V5571" i="2"/>
  <c r="AB5570" i="2"/>
  <c r="AA5570" i="2"/>
  <c r="Z5570" i="2"/>
  <c r="Y5570" i="2"/>
  <c r="X5570" i="2"/>
  <c r="W5570" i="2"/>
  <c r="V5570" i="2"/>
  <c r="AB5569" i="2"/>
  <c r="AA5569" i="2"/>
  <c r="Z5569" i="2"/>
  <c r="Y5569" i="2"/>
  <c r="X5569" i="2"/>
  <c r="W5569" i="2"/>
  <c r="V5569" i="2"/>
  <c r="AB5568" i="2"/>
  <c r="AA5568" i="2"/>
  <c r="Z5568" i="2"/>
  <c r="Y5568" i="2"/>
  <c r="X5568" i="2"/>
  <c r="W5568" i="2"/>
  <c r="V5568" i="2"/>
  <c r="AB5567" i="2"/>
  <c r="AA5567" i="2"/>
  <c r="Z5567" i="2"/>
  <c r="Y5567" i="2"/>
  <c r="X5567" i="2"/>
  <c r="W5567" i="2"/>
  <c r="V5567" i="2"/>
  <c r="AB5566" i="2"/>
  <c r="AA5566" i="2"/>
  <c r="Z5566" i="2"/>
  <c r="Y5566" i="2"/>
  <c r="X5566" i="2"/>
  <c r="W5566" i="2"/>
  <c r="V5566" i="2"/>
  <c r="AB5565" i="2"/>
  <c r="AA5565" i="2"/>
  <c r="Z5565" i="2"/>
  <c r="Y5565" i="2"/>
  <c r="X5565" i="2"/>
  <c r="W5565" i="2"/>
  <c r="V5565" i="2"/>
  <c r="AB5564" i="2"/>
  <c r="AA5564" i="2"/>
  <c r="Z5564" i="2"/>
  <c r="Y5564" i="2"/>
  <c r="X5564" i="2"/>
  <c r="W5564" i="2"/>
  <c r="V5564" i="2"/>
  <c r="AB5563" i="2"/>
  <c r="AA5563" i="2"/>
  <c r="Z5563" i="2"/>
  <c r="Y5563" i="2"/>
  <c r="X5563" i="2"/>
  <c r="W5563" i="2"/>
  <c r="V5563" i="2"/>
  <c r="AB5562" i="2"/>
  <c r="AA5562" i="2"/>
  <c r="Z5562" i="2"/>
  <c r="Y5562" i="2"/>
  <c r="X5562" i="2"/>
  <c r="W5562" i="2"/>
  <c r="V5562" i="2"/>
  <c r="AB5561" i="2"/>
  <c r="AA5561" i="2"/>
  <c r="Z5561" i="2"/>
  <c r="Y5561" i="2"/>
  <c r="X5561" i="2"/>
  <c r="W5561" i="2"/>
  <c r="V5561" i="2"/>
  <c r="AB5560" i="2"/>
  <c r="AA5560" i="2"/>
  <c r="Z5560" i="2"/>
  <c r="Y5560" i="2"/>
  <c r="X5560" i="2"/>
  <c r="W5560" i="2"/>
  <c r="V5560" i="2"/>
  <c r="AB5559" i="2"/>
  <c r="AA5559" i="2"/>
  <c r="Z5559" i="2"/>
  <c r="Y5559" i="2"/>
  <c r="X5559" i="2"/>
  <c r="W5559" i="2"/>
  <c r="V5559" i="2"/>
  <c r="AB5558" i="2"/>
  <c r="AA5558" i="2"/>
  <c r="Z5558" i="2"/>
  <c r="Y5558" i="2"/>
  <c r="X5558" i="2"/>
  <c r="W5558" i="2"/>
  <c r="V5558" i="2"/>
  <c r="AB5557" i="2"/>
  <c r="AA5557" i="2"/>
  <c r="Z5557" i="2"/>
  <c r="Y5557" i="2"/>
  <c r="X5557" i="2"/>
  <c r="W5557" i="2"/>
  <c r="V5557" i="2"/>
  <c r="AB5556" i="2"/>
  <c r="AA5556" i="2"/>
  <c r="Z5556" i="2"/>
  <c r="Y5556" i="2"/>
  <c r="X5556" i="2"/>
  <c r="W5556" i="2"/>
  <c r="V5556" i="2"/>
  <c r="AB5555" i="2"/>
  <c r="AA5555" i="2"/>
  <c r="Z5555" i="2"/>
  <c r="Y5555" i="2"/>
  <c r="X5555" i="2"/>
  <c r="W5555" i="2"/>
  <c r="V5555" i="2"/>
  <c r="AB5554" i="2"/>
  <c r="AA5554" i="2"/>
  <c r="Z5554" i="2"/>
  <c r="Y5554" i="2"/>
  <c r="X5554" i="2"/>
  <c r="W5554" i="2"/>
  <c r="V5554" i="2"/>
  <c r="AB5553" i="2"/>
  <c r="AA5553" i="2"/>
  <c r="Z5553" i="2"/>
  <c r="Y5553" i="2"/>
  <c r="X5553" i="2"/>
  <c r="W5553" i="2"/>
  <c r="V5553" i="2"/>
  <c r="AB5552" i="2"/>
  <c r="AA5552" i="2"/>
  <c r="Z5552" i="2"/>
  <c r="Y5552" i="2"/>
  <c r="X5552" i="2"/>
  <c r="W5552" i="2"/>
  <c r="V5552" i="2"/>
  <c r="AB5551" i="2"/>
  <c r="AA5551" i="2"/>
  <c r="Z5551" i="2"/>
  <c r="Y5551" i="2"/>
  <c r="X5551" i="2"/>
  <c r="W5551" i="2"/>
  <c r="V5551" i="2"/>
  <c r="AB5550" i="2"/>
  <c r="AA5550" i="2"/>
  <c r="Z5550" i="2"/>
  <c r="Y5550" i="2"/>
  <c r="X5550" i="2"/>
  <c r="W5550" i="2"/>
  <c r="V5550" i="2"/>
  <c r="AB5549" i="2"/>
  <c r="AA5549" i="2"/>
  <c r="Z5549" i="2"/>
  <c r="Y5549" i="2"/>
  <c r="X5549" i="2"/>
  <c r="W5549" i="2"/>
  <c r="V5549" i="2"/>
  <c r="AB5548" i="2"/>
  <c r="AA5548" i="2"/>
  <c r="Z5548" i="2"/>
  <c r="Y5548" i="2"/>
  <c r="X5548" i="2"/>
  <c r="W5548" i="2"/>
  <c r="V5548" i="2"/>
  <c r="AB5547" i="2"/>
  <c r="AA5547" i="2"/>
  <c r="Z5547" i="2"/>
  <c r="Y5547" i="2"/>
  <c r="X5547" i="2"/>
  <c r="W5547" i="2"/>
  <c r="V5547" i="2"/>
  <c r="AB5546" i="2"/>
  <c r="AA5546" i="2"/>
  <c r="Z5546" i="2"/>
  <c r="Y5546" i="2"/>
  <c r="X5546" i="2"/>
  <c r="W5546" i="2"/>
  <c r="V5546" i="2"/>
  <c r="AB5545" i="2"/>
  <c r="AA5545" i="2"/>
  <c r="Z5545" i="2"/>
  <c r="Y5545" i="2"/>
  <c r="X5545" i="2"/>
  <c r="W5545" i="2"/>
  <c r="V5545" i="2"/>
  <c r="AB5544" i="2"/>
  <c r="AA5544" i="2"/>
  <c r="Z5544" i="2"/>
  <c r="Y5544" i="2"/>
  <c r="X5544" i="2"/>
  <c r="W5544" i="2"/>
  <c r="V5544" i="2"/>
  <c r="AB5543" i="2"/>
  <c r="AA5543" i="2"/>
  <c r="Z5543" i="2"/>
  <c r="Y5543" i="2"/>
  <c r="X5543" i="2"/>
  <c r="W5543" i="2"/>
  <c r="V5543" i="2"/>
  <c r="AB5542" i="2"/>
  <c r="AA5542" i="2"/>
  <c r="Z5542" i="2"/>
  <c r="Y5542" i="2"/>
  <c r="X5542" i="2"/>
  <c r="W5542" i="2"/>
  <c r="V5542" i="2"/>
  <c r="AB5541" i="2"/>
  <c r="AA5541" i="2"/>
  <c r="Z5541" i="2"/>
  <c r="Y5541" i="2"/>
  <c r="X5541" i="2"/>
  <c r="W5541" i="2"/>
  <c r="V5541" i="2"/>
  <c r="AB5540" i="2"/>
  <c r="AA5540" i="2"/>
  <c r="Z5540" i="2"/>
  <c r="Y5540" i="2"/>
  <c r="X5540" i="2"/>
  <c r="W5540" i="2"/>
  <c r="V5540" i="2"/>
  <c r="AB5539" i="2"/>
  <c r="AA5539" i="2"/>
  <c r="Z5539" i="2"/>
  <c r="Y5539" i="2"/>
  <c r="X5539" i="2"/>
  <c r="W5539" i="2"/>
  <c r="V5539" i="2"/>
  <c r="AB5538" i="2"/>
  <c r="AA5538" i="2"/>
  <c r="Z5538" i="2"/>
  <c r="Y5538" i="2"/>
  <c r="X5538" i="2"/>
  <c r="W5538" i="2"/>
  <c r="V5538" i="2"/>
  <c r="AB5537" i="2"/>
  <c r="AA5537" i="2"/>
  <c r="Z5537" i="2"/>
  <c r="Y5537" i="2"/>
  <c r="X5537" i="2"/>
  <c r="W5537" i="2"/>
  <c r="V5537" i="2"/>
  <c r="AB5536" i="2"/>
  <c r="AA5536" i="2"/>
  <c r="Z5536" i="2"/>
  <c r="Y5536" i="2"/>
  <c r="X5536" i="2"/>
  <c r="W5536" i="2"/>
  <c r="V5536" i="2"/>
  <c r="AB5535" i="2"/>
  <c r="AA5535" i="2"/>
  <c r="Z5535" i="2"/>
  <c r="Y5535" i="2"/>
  <c r="X5535" i="2"/>
  <c r="W5535" i="2"/>
  <c r="V5535" i="2"/>
  <c r="AB5534" i="2"/>
  <c r="AA5534" i="2"/>
  <c r="Z5534" i="2"/>
  <c r="Y5534" i="2"/>
  <c r="X5534" i="2"/>
  <c r="W5534" i="2"/>
  <c r="V5534" i="2"/>
  <c r="AB5533" i="2"/>
  <c r="AA5533" i="2"/>
  <c r="Z5533" i="2"/>
  <c r="Y5533" i="2"/>
  <c r="X5533" i="2"/>
  <c r="W5533" i="2"/>
  <c r="V5533" i="2"/>
  <c r="AB5532" i="2"/>
  <c r="AA5532" i="2"/>
  <c r="Z5532" i="2"/>
  <c r="Y5532" i="2"/>
  <c r="X5532" i="2"/>
  <c r="W5532" i="2"/>
  <c r="V5532" i="2"/>
  <c r="AB5531" i="2"/>
  <c r="AA5531" i="2"/>
  <c r="Z5531" i="2"/>
  <c r="Y5531" i="2"/>
  <c r="X5531" i="2"/>
  <c r="W5531" i="2"/>
  <c r="V5531" i="2"/>
  <c r="AB5530" i="2"/>
  <c r="AA5530" i="2"/>
  <c r="Z5530" i="2"/>
  <c r="Y5530" i="2"/>
  <c r="X5530" i="2"/>
  <c r="W5530" i="2"/>
  <c r="V5530" i="2"/>
  <c r="AB5529" i="2"/>
  <c r="AA5529" i="2"/>
  <c r="Z5529" i="2"/>
  <c r="Y5529" i="2"/>
  <c r="X5529" i="2"/>
  <c r="W5529" i="2"/>
  <c r="V5529" i="2"/>
  <c r="AB5528" i="2"/>
  <c r="AA5528" i="2"/>
  <c r="Z5528" i="2"/>
  <c r="Y5528" i="2"/>
  <c r="X5528" i="2"/>
  <c r="W5528" i="2"/>
  <c r="V5528" i="2"/>
  <c r="AB5527" i="2"/>
  <c r="AA5527" i="2"/>
  <c r="Z5527" i="2"/>
  <c r="Y5527" i="2"/>
  <c r="X5527" i="2"/>
  <c r="W5527" i="2"/>
  <c r="V5527" i="2"/>
  <c r="AB5526" i="2"/>
  <c r="AA5526" i="2"/>
  <c r="Z5526" i="2"/>
  <c r="Y5526" i="2"/>
  <c r="X5526" i="2"/>
  <c r="W5526" i="2"/>
  <c r="V5526" i="2"/>
  <c r="AB5525" i="2"/>
  <c r="AA5525" i="2"/>
  <c r="Z5525" i="2"/>
  <c r="Y5525" i="2"/>
  <c r="X5525" i="2"/>
  <c r="W5525" i="2"/>
  <c r="V5525" i="2"/>
  <c r="AB5524" i="2"/>
  <c r="AA5524" i="2"/>
  <c r="Z5524" i="2"/>
  <c r="Y5524" i="2"/>
  <c r="X5524" i="2"/>
  <c r="W5524" i="2"/>
  <c r="V5524" i="2"/>
  <c r="AB5523" i="2"/>
  <c r="AA5523" i="2"/>
  <c r="Z5523" i="2"/>
  <c r="Y5523" i="2"/>
  <c r="X5523" i="2"/>
  <c r="W5523" i="2"/>
  <c r="V5523" i="2"/>
  <c r="AB5522" i="2"/>
  <c r="AA5522" i="2"/>
  <c r="Z5522" i="2"/>
  <c r="Y5522" i="2"/>
  <c r="X5522" i="2"/>
  <c r="W5522" i="2"/>
  <c r="V5522" i="2"/>
  <c r="AB5521" i="2"/>
  <c r="AA5521" i="2"/>
  <c r="Z5521" i="2"/>
  <c r="Y5521" i="2"/>
  <c r="X5521" i="2"/>
  <c r="W5521" i="2"/>
  <c r="V5521" i="2"/>
  <c r="AB5520" i="2"/>
  <c r="AA5520" i="2"/>
  <c r="Z5520" i="2"/>
  <c r="Y5520" i="2"/>
  <c r="X5520" i="2"/>
  <c r="W5520" i="2"/>
  <c r="V5520" i="2"/>
  <c r="AB5519" i="2"/>
  <c r="AA5519" i="2"/>
  <c r="Z5519" i="2"/>
  <c r="Y5519" i="2"/>
  <c r="X5519" i="2"/>
  <c r="W5519" i="2"/>
  <c r="V5519" i="2"/>
  <c r="AB5518" i="2"/>
  <c r="AA5518" i="2"/>
  <c r="Z5518" i="2"/>
  <c r="Y5518" i="2"/>
  <c r="X5518" i="2"/>
  <c r="W5518" i="2"/>
  <c r="V5518" i="2"/>
  <c r="AB5517" i="2"/>
  <c r="AA5517" i="2"/>
  <c r="Z5517" i="2"/>
  <c r="Y5517" i="2"/>
  <c r="X5517" i="2"/>
  <c r="W5517" i="2"/>
  <c r="V5517" i="2"/>
  <c r="AB5516" i="2"/>
  <c r="AA5516" i="2"/>
  <c r="Z5516" i="2"/>
  <c r="Y5516" i="2"/>
  <c r="X5516" i="2"/>
  <c r="W5516" i="2"/>
  <c r="V5516" i="2"/>
  <c r="AB5515" i="2"/>
  <c r="AA5515" i="2"/>
  <c r="Z5515" i="2"/>
  <c r="Y5515" i="2"/>
  <c r="X5515" i="2"/>
  <c r="W5515" i="2"/>
  <c r="V5515" i="2"/>
  <c r="AB5514" i="2"/>
  <c r="AA5514" i="2"/>
  <c r="Z5514" i="2"/>
  <c r="Y5514" i="2"/>
  <c r="X5514" i="2"/>
  <c r="W5514" i="2"/>
  <c r="V5514" i="2"/>
  <c r="AB5513" i="2"/>
  <c r="AA5513" i="2"/>
  <c r="Z5513" i="2"/>
  <c r="Y5513" i="2"/>
  <c r="X5513" i="2"/>
  <c r="W5513" i="2"/>
  <c r="V5513" i="2"/>
  <c r="AB5512" i="2"/>
  <c r="AA5512" i="2"/>
  <c r="Z5512" i="2"/>
  <c r="Y5512" i="2"/>
  <c r="X5512" i="2"/>
  <c r="W5512" i="2"/>
  <c r="V5512" i="2"/>
  <c r="AB5511" i="2"/>
  <c r="AA5511" i="2"/>
  <c r="Z5511" i="2"/>
  <c r="Y5511" i="2"/>
  <c r="X5511" i="2"/>
  <c r="W5511" i="2"/>
  <c r="V5511" i="2"/>
  <c r="AB5510" i="2"/>
  <c r="AA5510" i="2"/>
  <c r="Z5510" i="2"/>
  <c r="Y5510" i="2"/>
  <c r="X5510" i="2"/>
  <c r="W5510" i="2"/>
  <c r="V5510" i="2"/>
  <c r="AB5509" i="2"/>
  <c r="AA5509" i="2"/>
  <c r="Z5509" i="2"/>
  <c r="Y5509" i="2"/>
  <c r="X5509" i="2"/>
  <c r="W5509" i="2"/>
  <c r="V5509" i="2"/>
  <c r="AB5508" i="2"/>
  <c r="AA5508" i="2"/>
  <c r="Z5508" i="2"/>
  <c r="Y5508" i="2"/>
  <c r="X5508" i="2"/>
  <c r="W5508" i="2"/>
  <c r="V5508" i="2"/>
  <c r="AB5507" i="2"/>
  <c r="AA5507" i="2"/>
  <c r="Z5507" i="2"/>
  <c r="Y5507" i="2"/>
  <c r="X5507" i="2"/>
  <c r="W5507" i="2"/>
  <c r="V5507" i="2"/>
  <c r="AB5506" i="2"/>
  <c r="AA5506" i="2"/>
  <c r="Z5506" i="2"/>
  <c r="Y5506" i="2"/>
  <c r="X5506" i="2"/>
  <c r="W5506" i="2"/>
  <c r="V5506" i="2"/>
  <c r="AB5505" i="2"/>
  <c r="AA5505" i="2"/>
  <c r="Z5505" i="2"/>
  <c r="Y5505" i="2"/>
  <c r="X5505" i="2"/>
  <c r="W5505" i="2"/>
  <c r="V5505" i="2"/>
  <c r="AB5504" i="2"/>
  <c r="AA5504" i="2"/>
  <c r="Z5504" i="2"/>
  <c r="Y5504" i="2"/>
  <c r="X5504" i="2"/>
  <c r="W5504" i="2"/>
  <c r="V5504" i="2"/>
  <c r="AB5503" i="2"/>
  <c r="AA5503" i="2"/>
  <c r="Z5503" i="2"/>
  <c r="Y5503" i="2"/>
  <c r="X5503" i="2"/>
  <c r="W5503" i="2"/>
  <c r="V5503" i="2"/>
  <c r="AB5502" i="2"/>
  <c r="AA5502" i="2"/>
  <c r="Z5502" i="2"/>
  <c r="Y5502" i="2"/>
  <c r="X5502" i="2"/>
  <c r="W5502" i="2"/>
  <c r="V5502" i="2"/>
  <c r="AB5501" i="2"/>
  <c r="AA5501" i="2"/>
  <c r="Z5501" i="2"/>
  <c r="Y5501" i="2"/>
  <c r="X5501" i="2"/>
  <c r="W5501" i="2"/>
  <c r="V5501" i="2"/>
  <c r="AB5500" i="2"/>
  <c r="AA5500" i="2"/>
  <c r="Z5500" i="2"/>
  <c r="Y5500" i="2"/>
  <c r="X5500" i="2"/>
  <c r="W5500" i="2"/>
  <c r="V5500" i="2"/>
  <c r="AB5499" i="2"/>
  <c r="AA5499" i="2"/>
  <c r="Z5499" i="2"/>
  <c r="Y5499" i="2"/>
  <c r="X5499" i="2"/>
  <c r="W5499" i="2"/>
  <c r="V5499" i="2"/>
  <c r="AB5498" i="2"/>
  <c r="AA5498" i="2"/>
  <c r="Z5498" i="2"/>
  <c r="Y5498" i="2"/>
  <c r="X5498" i="2"/>
  <c r="W5498" i="2"/>
  <c r="V5498" i="2"/>
  <c r="AB5497" i="2"/>
  <c r="AA5497" i="2"/>
  <c r="Z5497" i="2"/>
  <c r="Y5497" i="2"/>
  <c r="X5497" i="2"/>
  <c r="W5497" i="2"/>
  <c r="V5497" i="2"/>
  <c r="AB5496" i="2"/>
  <c r="AA5496" i="2"/>
  <c r="Z5496" i="2"/>
  <c r="Y5496" i="2"/>
  <c r="X5496" i="2"/>
  <c r="W5496" i="2"/>
  <c r="V5496" i="2"/>
  <c r="AB5495" i="2"/>
  <c r="AA5495" i="2"/>
  <c r="Z5495" i="2"/>
  <c r="Y5495" i="2"/>
  <c r="X5495" i="2"/>
  <c r="W5495" i="2"/>
  <c r="V5495" i="2"/>
  <c r="AB5494" i="2"/>
  <c r="AA5494" i="2"/>
  <c r="Z5494" i="2"/>
  <c r="Y5494" i="2"/>
  <c r="X5494" i="2"/>
  <c r="W5494" i="2"/>
  <c r="V5494" i="2"/>
  <c r="AB5493" i="2"/>
  <c r="AA5493" i="2"/>
  <c r="Z5493" i="2"/>
  <c r="Y5493" i="2"/>
  <c r="X5493" i="2"/>
  <c r="W5493" i="2"/>
  <c r="V5493" i="2"/>
  <c r="AB5492" i="2"/>
  <c r="AA5492" i="2"/>
  <c r="Z5492" i="2"/>
  <c r="Y5492" i="2"/>
  <c r="X5492" i="2"/>
  <c r="W5492" i="2"/>
  <c r="V5492" i="2"/>
  <c r="AB5491" i="2"/>
  <c r="AA5491" i="2"/>
  <c r="Z5491" i="2"/>
  <c r="Y5491" i="2"/>
  <c r="X5491" i="2"/>
  <c r="W5491" i="2"/>
  <c r="V5491" i="2"/>
  <c r="AB5490" i="2"/>
  <c r="AA5490" i="2"/>
  <c r="Z5490" i="2"/>
  <c r="Y5490" i="2"/>
  <c r="X5490" i="2"/>
  <c r="W5490" i="2"/>
  <c r="V5490" i="2"/>
  <c r="AB5489" i="2"/>
  <c r="AA5489" i="2"/>
  <c r="Z5489" i="2"/>
  <c r="Y5489" i="2"/>
  <c r="X5489" i="2"/>
  <c r="W5489" i="2"/>
  <c r="V5489" i="2"/>
  <c r="AB5488" i="2"/>
  <c r="AA5488" i="2"/>
  <c r="Z5488" i="2"/>
  <c r="Y5488" i="2"/>
  <c r="X5488" i="2"/>
  <c r="W5488" i="2"/>
  <c r="V5488" i="2"/>
  <c r="AB5487" i="2"/>
  <c r="AA5487" i="2"/>
  <c r="Z5487" i="2"/>
  <c r="Y5487" i="2"/>
  <c r="X5487" i="2"/>
  <c r="W5487" i="2"/>
  <c r="V5487" i="2"/>
  <c r="AB5486" i="2"/>
  <c r="AA5486" i="2"/>
  <c r="Z5486" i="2"/>
  <c r="Y5486" i="2"/>
  <c r="X5486" i="2"/>
  <c r="W5486" i="2"/>
  <c r="V5486" i="2"/>
  <c r="AB5485" i="2"/>
  <c r="AA5485" i="2"/>
  <c r="Z5485" i="2"/>
  <c r="Y5485" i="2"/>
  <c r="X5485" i="2"/>
  <c r="W5485" i="2"/>
  <c r="V5485" i="2"/>
  <c r="AB5484" i="2"/>
  <c r="AA5484" i="2"/>
  <c r="Z5484" i="2"/>
  <c r="Y5484" i="2"/>
  <c r="X5484" i="2"/>
  <c r="W5484" i="2"/>
  <c r="V5484" i="2"/>
  <c r="AB5483" i="2"/>
  <c r="AA5483" i="2"/>
  <c r="Z5483" i="2"/>
  <c r="Y5483" i="2"/>
  <c r="X5483" i="2"/>
  <c r="W5483" i="2"/>
  <c r="V5483" i="2"/>
  <c r="AB5482" i="2"/>
  <c r="AA5482" i="2"/>
  <c r="Z5482" i="2"/>
  <c r="Y5482" i="2"/>
  <c r="X5482" i="2"/>
  <c r="W5482" i="2"/>
  <c r="V5482" i="2"/>
  <c r="AB5481" i="2"/>
  <c r="AA5481" i="2"/>
  <c r="Z5481" i="2"/>
  <c r="Y5481" i="2"/>
  <c r="X5481" i="2"/>
  <c r="W5481" i="2"/>
  <c r="V5481" i="2"/>
  <c r="AB5480" i="2"/>
  <c r="AA5480" i="2"/>
  <c r="Z5480" i="2"/>
  <c r="Y5480" i="2"/>
  <c r="X5480" i="2"/>
  <c r="W5480" i="2"/>
  <c r="V5480" i="2"/>
  <c r="AB5479" i="2"/>
  <c r="AA5479" i="2"/>
  <c r="Z5479" i="2"/>
  <c r="Y5479" i="2"/>
  <c r="X5479" i="2"/>
  <c r="W5479" i="2"/>
  <c r="V5479" i="2"/>
  <c r="AB5478" i="2"/>
  <c r="AA5478" i="2"/>
  <c r="Z5478" i="2"/>
  <c r="Y5478" i="2"/>
  <c r="X5478" i="2"/>
  <c r="W5478" i="2"/>
  <c r="V5478" i="2"/>
  <c r="AB5477" i="2"/>
  <c r="AA5477" i="2"/>
  <c r="Z5477" i="2"/>
  <c r="Y5477" i="2"/>
  <c r="X5477" i="2"/>
  <c r="W5477" i="2"/>
  <c r="V5477" i="2"/>
  <c r="AB5476" i="2"/>
  <c r="AA5476" i="2"/>
  <c r="Z5476" i="2"/>
  <c r="Y5476" i="2"/>
  <c r="X5476" i="2"/>
  <c r="W5476" i="2"/>
  <c r="V5476" i="2"/>
  <c r="AB5475" i="2"/>
  <c r="AA5475" i="2"/>
  <c r="Z5475" i="2"/>
  <c r="Y5475" i="2"/>
  <c r="X5475" i="2"/>
  <c r="W5475" i="2"/>
  <c r="V5475" i="2"/>
  <c r="AB5474" i="2"/>
  <c r="AA5474" i="2"/>
  <c r="Z5474" i="2"/>
  <c r="Y5474" i="2"/>
  <c r="X5474" i="2"/>
  <c r="W5474" i="2"/>
  <c r="V5474" i="2"/>
  <c r="AB5473" i="2"/>
  <c r="AA5473" i="2"/>
  <c r="Z5473" i="2"/>
  <c r="Y5473" i="2"/>
  <c r="X5473" i="2"/>
  <c r="W5473" i="2"/>
  <c r="V5473" i="2"/>
  <c r="AB5472" i="2"/>
  <c r="AA5472" i="2"/>
  <c r="Z5472" i="2"/>
  <c r="Y5472" i="2"/>
  <c r="X5472" i="2"/>
  <c r="W5472" i="2"/>
  <c r="V5472" i="2"/>
  <c r="AB5471" i="2"/>
  <c r="AA5471" i="2"/>
  <c r="Z5471" i="2"/>
  <c r="Y5471" i="2"/>
  <c r="X5471" i="2"/>
  <c r="W5471" i="2"/>
  <c r="V5471" i="2"/>
  <c r="AB5470" i="2"/>
  <c r="AA5470" i="2"/>
  <c r="Z5470" i="2"/>
  <c r="Y5470" i="2"/>
  <c r="X5470" i="2"/>
  <c r="W5470" i="2"/>
  <c r="V5470" i="2"/>
  <c r="AB5469" i="2"/>
  <c r="AA5469" i="2"/>
  <c r="Z5469" i="2"/>
  <c r="Y5469" i="2"/>
  <c r="X5469" i="2"/>
  <c r="W5469" i="2"/>
  <c r="V5469" i="2"/>
  <c r="AB5468" i="2"/>
  <c r="AA5468" i="2"/>
  <c r="Z5468" i="2"/>
  <c r="Y5468" i="2"/>
  <c r="X5468" i="2"/>
  <c r="W5468" i="2"/>
  <c r="V5468" i="2"/>
  <c r="AB5467" i="2"/>
  <c r="AA5467" i="2"/>
  <c r="Z5467" i="2"/>
  <c r="Y5467" i="2"/>
  <c r="X5467" i="2"/>
  <c r="W5467" i="2"/>
  <c r="V5467" i="2"/>
  <c r="AB5466" i="2"/>
  <c r="AA5466" i="2"/>
  <c r="Z5466" i="2"/>
  <c r="Y5466" i="2"/>
  <c r="X5466" i="2"/>
  <c r="W5466" i="2"/>
  <c r="V5466" i="2"/>
  <c r="AB5465" i="2"/>
  <c r="AA5465" i="2"/>
  <c r="Z5465" i="2"/>
  <c r="Y5465" i="2"/>
  <c r="X5465" i="2"/>
  <c r="W5465" i="2"/>
  <c r="V5465" i="2"/>
  <c r="AB5464" i="2"/>
  <c r="AA5464" i="2"/>
  <c r="Z5464" i="2"/>
  <c r="Y5464" i="2"/>
  <c r="X5464" i="2"/>
  <c r="W5464" i="2"/>
  <c r="V5464" i="2"/>
  <c r="AB5463" i="2"/>
  <c r="AA5463" i="2"/>
  <c r="Z5463" i="2"/>
  <c r="Y5463" i="2"/>
  <c r="X5463" i="2"/>
  <c r="W5463" i="2"/>
  <c r="V5463" i="2"/>
  <c r="AB5462" i="2"/>
  <c r="AA5462" i="2"/>
  <c r="Z5462" i="2"/>
  <c r="Y5462" i="2"/>
  <c r="X5462" i="2"/>
  <c r="W5462" i="2"/>
  <c r="V5462" i="2"/>
  <c r="AB5461" i="2"/>
  <c r="AA5461" i="2"/>
  <c r="Z5461" i="2"/>
  <c r="Y5461" i="2"/>
  <c r="X5461" i="2"/>
  <c r="W5461" i="2"/>
  <c r="V5461" i="2"/>
  <c r="AB5460" i="2"/>
  <c r="AA5460" i="2"/>
  <c r="Z5460" i="2"/>
  <c r="Y5460" i="2"/>
  <c r="X5460" i="2"/>
  <c r="W5460" i="2"/>
  <c r="V5460" i="2"/>
  <c r="AB5459" i="2"/>
  <c r="AA5459" i="2"/>
  <c r="Z5459" i="2"/>
  <c r="Y5459" i="2"/>
  <c r="X5459" i="2"/>
  <c r="W5459" i="2"/>
  <c r="V5459" i="2"/>
  <c r="AB5458" i="2"/>
  <c r="AA5458" i="2"/>
  <c r="Z5458" i="2"/>
  <c r="Y5458" i="2"/>
  <c r="X5458" i="2"/>
  <c r="W5458" i="2"/>
  <c r="V5458" i="2"/>
  <c r="AB5457" i="2"/>
  <c r="AA5457" i="2"/>
  <c r="Z5457" i="2"/>
  <c r="Y5457" i="2"/>
  <c r="X5457" i="2"/>
  <c r="W5457" i="2"/>
  <c r="V5457" i="2"/>
  <c r="AB5456" i="2"/>
  <c r="AA5456" i="2"/>
  <c r="Z5456" i="2"/>
  <c r="Y5456" i="2"/>
  <c r="X5456" i="2"/>
  <c r="W5456" i="2"/>
  <c r="V5456" i="2"/>
  <c r="AB5455" i="2"/>
  <c r="AA5455" i="2"/>
  <c r="Z5455" i="2"/>
  <c r="Y5455" i="2"/>
  <c r="X5455" i="2"/>
  <c r="W5455" i="2"/>
  <c r="V5455" i="2"/>
  <c r="AB5454" i="2"/>
  <c r="AA5454" i="2"/>
  <c r="Z5454" i="2"/>
  <c r="Y5454" i="2"/>
  <c r="X5454" i="2"/>
  <c r="W5454" i="2"/>
  <c r="V5454" i="2"/>
  <c r="AB5453" i="2"/>
  <c r="AA5453" i="2"/>
  <c r="Z5453" i="2"/>
  <c r="Y5453" i="2"/>
  <c r="X5453" i="2"/>
  <c r="W5453" i="2"/>
  <c r="V5453" i="2"/>
  <c r="AB5452" i="2"/>
  <c r="AA5452" i="2"/>
  <c r="Z5452" i="2"/>
  <c r="Y5452" i="2"/>
  <c r="X5452" i="2"/>
  <c r="W5452" i="2"/>
  <c r="V5452" i="2"/>
  <c r="AB5451" i="2"/>
  <c r="AA5451" i="2"/>
  <c r="Z5451" i="2"/>
  <c r="Y5451" i="2"/>
  <c r="X5451" i="2"/>
  <c r="W5451" i="2"/>
  <c r="V5451" i="2"/>
  <c r="AB5450" i="2"/>
  <c r="AA5450" i="2"/>
  <c r="Z5450" i="2"/>
  <c r="Y5450" i="2"/>
  <c r="X5450" i="2"/>
  <c r="W5450" i="2"/>
  <c r="V5450" i="2"/>
  <c r="AB5449" i="2"/>
  <c r="AA5449" i="2"/>
  <c r="Z5449" i="2"/>
  <c r="Y5449" i="2"/>
  <c r="X5449" i="2"/>
  <c r="W5449" i="2"/>
  <c r="V5449" i="2"/>
  <c r="AB5448" i="2"/>
  <c r="AA5448" i="2"/>
  <c r="Z5448" i="2"/>
  <c r="Y5448" i="2"/>
  <c r="X5448" i="2"/>
  <c r="W5448" i="2"/>
  <c r="V5448" i="2"/>
  <c r="AB5447" i="2"/>
  <c r="AA5447" i="2"/>
  <c r="Z5447" i="2"/>
  <c r="Y5447" i="2"/>
  <c r="X5447" i="2"/>
  <c r="W5447" i="2"/>
  <c r="V5447" i="2"/>
  <c r="AB5446" i="2"/>
  <c r="AA5446" i="2"/>
  <c r="Z5446" i="2"/>
  <c r="Y5446" i="2"/>
  <c r="X5446" i="2"/>
  <c r="W5446" i="2"/>
  <c r="V5446" i="2"/>
  <c r="AB5445" i="2"/>
  <c r="AA5445" i="2"/>
  <c r="Z5445" i="2"/>
  <c r="Y5445" i="2"/>
  <c r="X5445" i="2"/>
  <c r="W5445" i="2"/>
  <c r="V5445" i="2"/>
  <c r="AB5444" i="2"/>
  <c r="AA5444" i="2"/>
  <c r="Z5444" i="2"/>
  <c r="Y5444" i="2"/>
  <c r="X5444" i="2"/>
  <c r="W5444" i="2"/>
  <c r="V5444" i="2"/>
  <c r="AB5443" i="2"/>
  <c r="AA5443" i="2"/>
  <c r="Z5443" i="2"/>
  <c r="Y5443" i="2"/>
  <c r="X5443" i="2"/>
  <c r="W5443" i="2"/>
  <c r="V5443" i="2"/>
  <c r="AB5442" i="2"/>
  <c r="AA5442" i="2"/>
  <c r="Z5442" i="2"/>
  <c r="Y5442" i="2"/>
  <c r="X5442" i="2"/>
  <c r="W5442" i="2"/>
  <c r="V5442" i="2"/>
  <c r="AB5441" i="2"/>
  <c r="AA5441" i="2"/>
  <c r="Z5441" i="2"/>
  <c r="Y5441" i="2"/>
  <c r="X5441" i="2"/>
  <c r="W5441" i="2"/>
  <c r="V5441" i="2"/>
  <c r="AB5440" i="2"/>
  <c r="AA5440" i="2"/>
  <c r="Z5440" i="2"/>
  <c r="Y5440" i="2"/>
  <c r="X5440" i="2"/>
  <c r="W5440" i="2"/>
  <c r="V5440" i="2"/>
  <c r="AB5439" i="2"/>
  <c r="AA5439" i="2"/>
  <c r="Z5439" i="2"/>
  <c r="Y5439" i="2"/>
  <c r="X5439" i="2"/>
  <c r="W5439" i="2"/>
  <c r="V5439" i="2"/>
  <c r="AB5438" i="2"/>
  <c r="AA5438" i="2"/>
  <c r="Z5438" i="2"/>
  <c r="Y5438" i="2"/>
  <c r="X5438" i="2"/>
  <c r="W5438" i="2"/>
  <c r="V5438" i="2"/>
  <c r="AB5437" i="2"/>
  <c r="AA5437" i="2"/>
  <c r="Z5437" i="2"/>
  <c r="Y5437" i="2"/>
  <c r="X5437" i="2"/>
  <c r="W5437" i="2"/>
  <c r="V5437" i="2"/>
  <c r="AB5436" i="2"/>
  <c r="AA5436" i="2"/>
  <c r="Z5436" i="2"/>
  <c r="Y5436" i="2"/>
  <c r="X5436" i="2"/>
  <c r="W5436" i="2"/>
  <c r="V5436" i="2"/>
  <c r="AB5435" i="2"/>
  <c r="AA5435" i="2"/>
  <c r="Z5435" i="2"/>
  <c r="Y5435" i="2"/>
  <c r="X5435" i="2"/>
  <c r="W5435" i="2"/>
  <c r="V5435" i="2"/>
  <c r="AB5434" i="2"/>
  <c r="AA5434" i="2"/>
  <c r="Z5434" i="2"/>
  <c r="Y5434" i="2"/>
  <c r="X5434" i="2"/>
  <c r="W5434" i="2"/>
  <c r="V5434" i="2"/>
  <c r="AB5433" i="2"/>
  <c r="AA5433" i="2"/>
  <c r="Z5433" i="2"/>
  <c r="Y5433" i="2"/>
  <c r="X5433" i="2"/>
  <c r="W5433" i="2"/>
  <c r="V5433" i="2"/>
  <c r="AB5432" i="2"/>
  <c r="AA5432" i="2"/>
  <c r="Z5432" i="2"/>
  <c r="Y5432" i="2"/>
  <c r="X5432" i="2"/>
  <c r="W5432" i="2"/>
  <c r="V5432" i="2"/>
  <c r="AB5431" i="2"/>
  <c r="AA5431" i="2"/>
  <c r="Z5431" i="2"/>
  <c r="Y5431" i="2"/>
  <c r="X5431" i="2"/>
  <c r="W5431" i="2"/>
  <c r="V5431" i="2"/>
  <c r="AB5430" i="2"/>
  <c r="AA5430" i="2"/>
  <c r="Z5430" i="2"/>
  <c r="Y5430" i="2"/>
  <c r="X5430" i="2"/>
  <c r="W5430" i="2"/>
  <c r="V5430" i="2"/>
  <c r="AB5429" i="2"/>
  <c r="AA5429" i="2"/>
  <c r="Z5429" i="2"/>
  <c r="Y5429" i="2"/>
  <c r="X5429" i="2"/>
  <c r="W5429" i="2"/>
  <c r="V5429" i="2"/>
  <c r="AB5428" i="2"/>
  <c r="AA5428" i="2"/>
  <c r="Z5428" i="2"/>
  <c r="Y5428" i="2"/>
  <c r="X5428" i="2"/>
  <c r="W5428" i="2"/>
  <c r="V5428" i="2"/>
  <c r="AB5427" i="2"/>
  <c r="AA5427" i="2"/>
  <c r="Z5427" i="2"/>
  <c r="Y5427" i="2"/>
  <c r="X5427" i="2"/>
  <c r="W5427" i="2"/>
  <c r="V5427" i="2"/>
  <c r="AB5426" i="2"/>
  <c r="AA5426" i="2"/>
  <c r="Z5426" i="2"/>
  <c r="Y5426" i="2"/>
  <c r="X5426" i="2"/>
  <c r="W5426" i="2"/>
  <c r="V5426" i="2"/>
  <c r="AB5425" i="2"/>
  <c r="AA5425" i="2"/>
  <c r="Z5425" i="2"/>
  <c r="Y5425" i="2"/>
  <c r="X5425" i="2"/>
  <c r="W5425" i="2"/>
  <c r="V5425" i="2"/>
  <c r="AB5424" i="2"/>
  <c r="AA5424" i="2"/>
  <c r="Z5424" i="2"/>
  <c r="Y5424" i="2"/>
  <c r="X5424" i="2"/>
  <c r="W5424" i="2"/>
  <c r="V5424" i="2"/>
  <c r="AB5423" i="2"/>
  <c r="AA5423" i="2"/>
  <c r="Z5423" i="2"/>
  <c r="Y5423" i="2"/>
  <c r="X5423" i="2"/>
  <c r="W5423" i="2"/>
  <c r="V5423" i="2"/>
  <c r="AB5422" i="2"/>
  <c r="AA5422" i="2"/>
  <c r="Z5422" i="2"/>
  <c r="Y5422" i="2"/>
  <c r="X5422" i="2"/>
  <c r="W5422" i="2"/>
  <c r="V5422" i="2"/>
  <c r="AB5421" i="2"/>
  <c r="AA5421" i="2"/>
  <c r="Z5421" i="2"/>
  <c r="Y5421" i="2"/>
  <c r="X5421" i="2"/>
  <c r="W5421" i="2"/>
  <c r="V5421" i="2"/>
  <c r="AB5420" i="2"/>
  <c r="AA5420" i="2"/>
  <c r="Z5420" i="2"/>
  <c r="Y5420" i="2"/>
  <c r="X5420" i="2"/>
  <c r="W5420" i="2"/>
  <c r="V5420" i="2"/>
  <c r="AB5419" i="2"/>
  <c r="AA5419" i="2"/>
  <c r="Z5419" i="2"/>
  <c r="Y5419" i="2"/>
  <c r="X5419" i="2"/>
  <c r="W5419" i="2"/>
  <c r="V5419" i="2"/>
  <c r="AB5418" i="2"/>
  <c r="AA5418" i="2"/>
  <c r="Z5418" i="2"/>
  <c r="Y5418" i="2"/>
  <c r="X5418" i="2"/>
  <c r="W5418" i="2"/>
  <c r="V5418" i="2"/>
  <c r="AB5417" i="2"/>
  <c r="AA5417" i="2"/>
  <c r="Z5417" i="2"/>
  <c r="Y5417" i="2"/>
  <c r="X5417" i="2"/>
  <c r="W5417" i="2"/>
  <c r="V5417" i="2"/>
  <c r="AB5416" i="2"/>
  <c r="AA5416" i="2"/>
  <c r="Z5416" i="2"/>
  <c r="Y5416" i="2"/>
  <c r="X5416" i="2"/>
  <c r="W5416" i="2"/>
  <c r="V5416" i="2"/>
  <c r="AB5415" i="2"/>
  <c r="AA5415" i="2"/>
  <c r="Z5415" i="2"/>
  <c r="Y5415" i="2"/>
  <c r="X5415" i="2"/>
  <c r="W5415" i="2"/>
  <c r="V5415" i="2"/>
  <c r="AB5414" i="2"/>
  <c r="AA5414" i="2"/>
  <c r="Z5414" i="2"/>
  <c r="Y5414" i="2"/>
  <c r="X5414" i="2"/>
  <c r="W5414" i="2"/>
  <c r="V5414" i="2"/>
  <c r="AB5413" i="2"/>
  <c r="AA5413" i="2"/>
  <c r="Z5413" i="2"/>
  <c r="Y5413" i="2"/>
  <c r="X5413" i="2"/>
  <c r="W5413" i="2"/>
  <c r="V5413" i="2"/>
  <c r="AB5412" i="2"/>
  <c r="AA5412" i="2"/>
  <c r="Z5412" i="2"/>
  <c r="Y5412" i="2"/>
  <c r="X5412" i="2"/>
  <c r="W5412" i="2"/>
  <c r="V5412" i="2"/>
  <c r="AB5411" i="2"/>
  <c r="AA5411" i="2"/>
  <c r="Z5411" i="2"/>
  <c r="Y5411" i="2"/>
  <c r="X5411" i="2"/>
  <c r="W5411" i="2"/>
  <c r="V5411" i="2"/>
  <c r="AB5410" i="2"/>
  <c r="AA5410" i="2"/>
  <c r="Z5410" i="2"/>
  <c r="Y5410" i="2"/>
  <c r="X5410" i="2"/>
  <c r="W5410" i="2"/>
  <c r="V5410" i="2"/>
  <c r="AB5409" i="2"/>
  <c r="AA5409" i="2"/>
  <c r="Z5409" i="2"/>
  <c r="Y5409" i="2"/>
  <c r="X5409" i="2"/>
  <c r="W5409" i="2"/>
  <c r="V5409" i="2"/>
  <c r="AB5408" i="2"/>
  <c r="AA5408" i="2"/>
  <c r="Z5408" i="2"/>
  <c r="Y5408" i="2"/>
  <c r="X5408" i="2"/>
  <c r="W5408" i="2"/>
  <c r="V5408" i="2"/>
  <c r="AB5407" i="2"/>
  <c r="AA5407" i="2"/>
  <c r="Z5407" i="2"/>
  <c r="Y5407" i="2"/>
  <c r="X5407" i="2"/>
  <c r="W5407" i="2"/>
  <c r="V5407" i="2"/>
  <c r="AB5406" i="2"/>
  <c r="AA5406" i="2"/>
  <c r="Z5406" i="2"/>
  <c r="Y5406" i="2"/>
  <c r="X5406" i="2"/>
  <c r="W5406" i="2"/>
  <c r="V5406" i="2"/>
  <c r="AB5405" i="2"/>
  <c r="AA5405" i="2"/>
  <c r="Z5405" i="2"/>
  <c r="Y5405" i="2"/>
  <c r="X5405" i="2"/>
  <c r="W5405" i="2"/>
  <c r="V5405" i="2"/>
  <c r="AB5404" i="2"/>
  <c r="AA5404" i="2"/>
  <c r="Z5404" i="2"/>
  <c r="Y5404" i="2"/>
  <c r="X5404" i="2"/>
  <c r="W5404" i="2"/>
  <c r="V5404" i="2"/>
  <c r="AB5403" i="2"/>
  <c r="AA5403" i="2"/>
  <c r="Z5403" i="2"/>
  <c r="Y5403" i="2"/>
  <c r="X5403" i="2"/>
  <c r="W5403" i="2"/>
  <c r="V5403" i="2"/>
  <c r="AB5402" i="2"/>
  <c r="AA5402" i="2"/>
  <c r="Z5402" i="2"/>
  <c r="Y5402" i="2"/>
  <c r="X5402" i="2"/>
  <c r="W5402" i="2"/>
  <c r="V5402" i="2"/>
  <c r="AB5401" i="2"/>
  <c r="AA5401" i="2"/>
  <c r="Z5401" i="2"/>
  <c r="Y5401" i="2"/>
  <c r="X5401" i="2"/>
  <c r="W5401" i="2"/>
  <c r="V5401" i="2"/>
  <c r="AB5400" i="2"/>
  <c r="AA5400" i="2"/>
  <c r="Z5400" i="2"/>
  <c r="Y5400" i="2"/>
  <c r="X5400" i="2"/>
  <c r="W5400" i="2"/>
  <c r="V5400" i="2"/>
  <c r="AB5399" i="2"/>
  <c r="AA5399" i="2"/>
  <c r="Z5399" i="2"/>
  <c r="Y5399" i="2"/>
  <c r="X5399" i="2"/>
  <c r="W5399" i="2"/>
  <c r="V5399" i="2"/>
  <c r="AB5398" i="2"/>
  <c r="AA5398" i="2"/>
  <c r="Z5398" i="2"/>
  <c r="Y5398" i="2"/>
  <c r="X5398" i="2"/>
  <c r="W5398" i="2"/>
  <c r="V5398" i="2"/>
  <c r="AB5397" i="2"/>
  <c r="AA5397" i="2"/>
  <c r="Z5397" i="2"/>
  <c r="Y5397" i="2"/>
  <c r="X5397" i="2"/>
  <c r="W5397" i="2"/>
  <c r="V5397" i="2"/>
  <c r="AB5396" i="2"/>
  <c r="AA5396" i="2"/>
  <c r="Z5396" i="2"/>
  <c r="Y5396" i="2"/>
  <c r="X5396" i="2"/>
  <c r="W5396" i="2"/>
  <c r="V5396" i="2"/>
  <c r="AB5395" i="2"/>
  <c r="AA5395" i="2"/>
  <c r="Z5395" i="2"/>
  <c r="Y5395" i="2"/>
  <c r="X5395" i="2"/>
  <c r="W5395" i="2"/>
  <c r="V5395" i="2"/>
  <c r="AB5394" i="2"/>
  <c r="AA5394" i="2"/>
  <c r="Z5394" i="2"/>
  <c r="Y5394" i="2"/>
  <c r="X5394" i="2"/>
  <c r="W5394" i="2"/>
  <c r="V5394" i="2"/>
  <c r="AB5393" i="2"/>
  <c r="AA5393" i="2"/>
  <c r="Z5393" i="2"/>
  <c r="Y5393" i="2"/>
  <c r="X5393" i="2"/>
  <c r="W5393" i="2"/>
  <c r="V5393" i="2"/>
  <c r="AB5392" i="2"/>
  <c r="AA5392" i="2"/>
  <c r="Z5392" i="2"/>
  <c r="Y5392" i="2"/>
  <c r="X5392" i="2"/>
  <c r="W5392" i="2"/>
  <c r="V5392" i="2"/>
  <c r="AB5391" i="2"/>
  <c r="AA5391" i="2"/>
  <c r="Z5391" i="2"/>
  <c r="Y5391" i="2"/>
  <c r="X5391" i="2"/>
  <c r="W5391" i="2"/>
  <c r="V5391" i="2"/>
  <c r="AB5390" i="2"/>
  <c r="AA5390" i="2"/>
  <c r="Z5390" i="2"/>
  <c r="Y5390" i="2"/>
  <c r="X5390" i="2"/>
  <c r="W5390" i="2"/>
  <c r="V5390" i="2"/>
  <c r="AB5389" i="2"/>
  <c r="AA5389" i="2"/>
  <c r="Z5389" i="2"/>
  <c r="Y5389" i="2"/>
  <c r="X5389" i="2"/>
  <c r="W5389" i="2"/>
  <c r="V5389" i="2"/>
  <c r="AB5388" i="2"/>
  <c r="AA5388" i="2"/>
  <c r="Z5388" i="2"/>
  <c r="Y5388" i="2"/>
  <c r="X5388" i="2"/>
  <c r="W5388" i="2"/>
  <c r="V5388" i="2"/>
  <c r="AB5387" i="2"/>
  <c r="AA5387" i="2"/>
  <c r="Z5387" i="2"/>
  <c r="Y5387" i="2"/>
  <c r="X5387" i="2"/>
  <c r="W5387" i="2"/>
  <c r="V5387" i="2"/>
  <c r="AB5386" i="2"/>
  <c r="AA5386" i="2"/>
  <c r="Z5386" i="2"/>
  <c r="Y5386" i="2"/>
  <c r="X5386" i="2"/>
  <c r="W5386" i="2"/>
  <c r="V5386" i="2"/>
  <c r="AB5385" i="2"/>
  <c r="AA5385" i="2"/>
  <c r="Z5385" i="2"/>
  <c r="Y5385" i="2"/>
  <c r="X5385" i="2"/>
  <c r="W5385" i="2"/>
  <c r="V5385" i="2"/>
  <c r="AB5384" i="2"/>
  <c r="AA5384" i="2"/>
  <c r="Z5384" i="2"/>
  <c r="Y5384" i="2"/>
  <c r="X5384" i="2"/>
  <c r="W5384" i="2"/>
  <c r="V5384" i="2"/>
  <c r="AB5383" i="2"/>
  <c r="AA5383" i="2"/>
  <c r="D247" i="6" s="1"/>
  <c r="G247" i="6" s="1"/>
  <c r="Z5383" i="2"/>
  <c r="Y5383" i="2"/>
  <c r="X5383" i="2"/>
  <c r="W5383" i="2"/>
  <c r="V5383" i="2"/>
  <c r="AB5382" i="2"/>
  <c r="AA5382" i="2"/>
  <c r="Z5382" i="2"/>
  <c r="Y5382" i="2"/>
  <c r="X5382" i="2"/>
  <c r="W5382" i="2"/>
  <c r="V5382" i="2"/>
  <c r="AB5381" i="2"/>
  <c r="AA5381" i="2"/>
  <c r="Z5381" i="2"/>
  <c r="Y5381" i="2"/>
  <c r="X5381" i="2"/>
  <c r="W5381" i="2"/>
  <c r="V5381" i="2"/>
  <c r="AB5380" i="2"/>
  <c r="AA5380" i="2"/>
  <c r="Z5380" i="2"/>
  <c r="Y5380" i="2"/>
  <c r="X5380" i="2"/>
  <c r="W5380" i="2"/>
  <c r="V5380" i="2"/>
  <c r="AB5379" i="2"/>
  <c r="AA5379" i="2"/>
  <c r="Z5379" i="2"/>
  <c r="Y5379" i="2"/>
  <c r="X5379" i="2"/>
  <c r="W5379" i="2"/>
  <c r="V5379" i="2"/>
  <c r="AB5378" i="2"/>
  <c r="AA5378" i="2"/>
  <c r="Z5378" i="2"/>
  <c r="Y5378" i="2"/>
  <c r="X5378" i="2"/>
  <c r="W5378" i="2"/>
  <c r="V5378" i="2"/>
  <c r="AB5377" i="2"/>
  <c r="AA5377" i="2"/>
  <c r="Z5377" i="2"/>
  <c r="Y5377" i="2"/>
  <c r="X5377" i="2"/>
  <c r="W5377" i="2"/>
  <c r="V5377" i="2"/>
  <c r="AB5376" i="2"/>
  <c r="AA5376" i="2"/>
  <c r="Z5376" i="2"/>
  <c r="Y5376" i="2"/>
  <c r="X5376" i="2"/>
  <c r="W5376" i="2"/>
  <c r="V5376" i="2"/>
  <c r="AB5375" i="2"/>
  <c r="AA5375" i="2"/>
  <c r="Z5375" i="2"/>
  <c r="Y5375" i="2"/>
  <c r="X5375" i="2"/>
  <c r="W5375" i="2"/>
  <c r="V5375" i="2"/>
  <c r="AB5374" i="2"/>
  <c r="AA5374" i="2"/>
  <c r="Z5374" i="2"/>
  <c r="Y5374" i="2"/>
  <c r="X5374" i="2"/>
  <c r="W5374" i="2"/>
  <c r="V5374" i="2"/>
  <c r="AB5373" i="2"/>
  <c r="AA5373" i="2"/>
  <c r="Z5373" i="2"/>
  <c r="Y5373" i="2"/>
  <c r="X5373" i="2"/>
  <c r="W5373" i="2"/>
  <c r="V5373" i="2"/>
  <c r="AB5372" i="2"/>
  <c r="AA5372" i="2"/>
  <c r="Z5372" i="2"/>
  <c r="Y5372" i="2"/>
  <c r="X5372" i="2"/>
  <c r="W5372" i="2"/>
  <c r="V5372" i="2"/>
  <c r="AB5371" i="2"/>
  <c r="AA5371" i="2"/>
  <c r="Z5371" i="2"/>
  <c r="Y5371" i="2"/>
  <c r="X5371" i="2"/>
  <c r="W5371" i="2"/>
  <c r="V5371" i="2"/>
  <c r="AB5370" i="2"/>
  <c r="AA5370" i="2"/>
  <c r="Z5370" i="2"/>
  <c r="Y5370" i="2"/>
  <c r="X5370" i="2"/>
  <c r="W5370" i="2"/>
  <c r="V5370" i="2"/>
  <c r="AB5369" i="2"/>
  <c r="AA5369" i="2"/>
  <c r="Z5369" i="2"/>
  <c r="Y5369" i="2"/>
  <c r="X5369" i="2"/>
  <c r="W5369" i="2"/>
  <c r="V5369" i="2"/>
  <c r="AB5368" i="2"/>
  <c r="AA5368" i="2"/>
  <c r="Z5368" i="2"/>
  <c r="Y5368" i="2"/>
  <c r="X5368" i="2"/>
  <c r="W5368" i="2"/>
  <c r="V5368" i="2"/>
  <c r="AB5367" i="2"/>
  <c r="AA5367" i="2"/>
  <c r="Z5367" i="2"/>
  <c r="Y5367" i="2"/>
  <c r="X5367" i="2"/>
  <c r="W5367" i="2"/>
  <c r="V5367" i="2"/>
  <c r="AB5366" i="2"/>
  <c r="AA5366" i="2"/>
  <c r="Z5366" i="2"/>
  <c r="Y5366" i="2"/>
  <c r="X5366" i="2"/>
  <c r="W5366" i="2"/>
  <c r="V5366" i="2"/>
  <c r="AB5365" i="2"/>
  <c r="AA5365" i="2"/>
  <c r="Z5365" i="2"/>
  <c r="Y5365" i="2"/>
  <c r="X5365" i="2"/>
  <c r="W5365" i="2"/>
  <c r="V5365" i="2"/>
  <c r="AB5364" i="2"/>
  <c r="AA5364" i="2"/>
  <c r="Z5364" i="2"/>
  <c r="Y5364" i="2"/>
  <c r="X5364" i="2"/>
  <c r="W5364" i="2"/>
  <c r="V5364" i="2"/>
  <c r="AB5363" i="2"/>
  <c r="AA5363" i="2"/>
  <c r="Z5363" i="2"/>
  <c r="Y5363" i="2"/>
  <c r="X5363" i="2"/>
  <c r="W5363" i="2"/>
  <c r="V5363" i="2"/>
  <c r="AB5362" i="2"/>
  <c r="AA5362" i="2"/>
  <c r="Z5362" i="2"/>
  <c r="Y5362" i="2"/>
  <c r="X5362" i="2"/>
  <c r="W5362" i="2"/>
  <c r="V5362" i="2"/>
  <c r="AB5361" i="2"/>
  <c r="AA5361" i="2"/>
  <c r="Z5361" i="2"/>
  <c r="Y5361" i="2"/>
  <c r="X5361" i="2"/>
  <c r="W5361" i="2"/>
  <c r="V5361" i="2"/>
  <c r="AB5360" i="2"/>
  <c r="AA5360" i="2"/>
  <c r="Z5360" i="2"/>
  <c r="Y5360" i="2"/>
  <c r="X5360" i="2"/>
  <c r="W5360" i="2"/>
  <c r="V5360" i="2"/>
  <c r="AB5359" i="2"/>
  <c r="AA5359" i="2"/>
  <c r="Z5359" i="2"/>
  <c r="Y5359" i="2"/>
  <c r="X5359" i="2"/>
  <c r="W5359" i="2"/>
  <c r="V5359" i="2"/>
  <c r="AB5358" i="2"/>
  <c r="AA5358" i="2"/>
  <c r="Z5358" i="2"/>
  <c r="Y5358" i="2"/>
  <c r="X5358" i="2"/>
  <c r="W5358" i="2"/>
  <c r="V5358" i="2"/>
  <c r="AB5357" i="2"/>
  <c r="AA5357" i="2"/>
  <c r="Z5357" i="2"/>
  <c r="Y5357" i="2"/>
  <c r="X5357" i="2"/>
  <c r="W5357" i="2"/>
  <c r="V5357" i="2"/>
  <c r="AB5356" i="2"/>
  <c r="AA5356" i="2"/>
  <c r="Z5356" i="2"/>
  <c r="Y5356" i="2"/>
  <c r="X5356" i="2"/>
  <c r="W5356" i="2"/>
  <c r="V5356" i="2"/>
  <c r="AB5355" i="2"/>
  <c r="AA5355" i="2"/>
  <c r="Z5355" i="2"/>
  <c r="Y5355" i="2"/>
  <c r="X5355" i="2"/>
  <c r="W5355" i="2"/>
  <c r="V5355" i="2"/>
  <c r="AB5354" i="2"/>
  <c r="AA5354" i="2"/>
  <c r="Z5354" i="2"/>
  <c r="Y5354" i="2"/>
  <c r="X5354" i="2"/>
  <c r="W5354" i="2"/>
  <c r="V5354" i="2"/>
  <c r="AB5353" i="2"/>
  <c r="AA5353" i="2"/>
  <c r="Z5353" i="2"/>
  <c r="Y5353" i="2"/>
  <c r="X5353" i="2"/>
  <c r="W5353" i="2"/>
  <c r="V5353" i="2"/>
  <c r="AB5352" i="2"/>
  <c r="AA5352" i="2"/>
  <c r="Z5352" i="2"/>
  <c r="Y5352" i="2"/>
  <c r="X5352" i="2"/>
  <c r="W5352" i="2"/>
  <c r="V5352" i="2"/>
  <c r="AB5351" i="2"/>
  <c r="AA5351" i="2"/>
  <c r="Z5351" i="2"/>
  <c r="Y5351" i="2"/>
  <c r="X5351" i="2"/>
  <c r="W5351" i="2"/>
  <c r="V5351" i="2"/>
  <c r="AB5350" i="2"/>
  <c r="AA5350" i="2"/>
  <c r="Z5350" i="2"/>
  <c r="Y5350" i="2"/>
  <c r="X5350" i="2"/>
  <c r="W5350" i="2"/>
  <c r="V5350" i="2"/>
  <c r="AB5349" i="2"/>
  <c r="AA5349" i="2"/>
  <c r="Z5349" i="2"/>
  <c r="Y5349" i="2"/>
  <c r="X5349" i="2"/>
  <c r="W5349" i="2"/>
  <c r="V5349" i="2"/>
  <c r="AB5348" i="2"/>
  <c r="AA5348" i="2"/>
  <c r="Z5348" i="2"/>
  <c r="Y5348" i="2"/>
  <c r="X5348" i="2"/>
  <c r="W5348" i="2"/>
  <c r="V5348" i="2"/>
  <c r="AB5347" i="2"/>
  <c r="AA5347" i="2"/>
  <c r="Z5347" i="2"/>
  <c r="Y5347" i="2"/>
  <c r="X5347" i="2"/>
  <c r="W5347" i="2"/>
  <c r="V5347" i="2"/>
  <c r="AB5346" i="2"/>
  <c r="AA5346" i="2"/>
  <c r="Z5346" i="2"/>
  <c r="Y5346" i="2"/>
  <c r="X5346" i="2"/>
  <c r="W5346" i="2"/>
  <c r="V5346" i="2"/>
  <c r="AB5345" i="2"/>
  <c r="AA5345" i="2"/>
  <c r="Z5345" i="2"/>
  <c r="Y5345" i="2"/>
  <c r="X5345" i="2"/>
  <c r="W5345" i="2"/>
  <c r="V5345" i="2"/>
  <c r="AB5344" i="2"/>
  <c r="AA5344" i="2"/>
  <c r="Z5344" i="2"/>
  <c r="Y5344" i="2"/>
  <c r="X5344" i="2"/>
  <c r="W5344" i="2"/>
  <c r="V5344" i="2"/>
  <c r="AB5343" i="2"/>
  <c r="AA5343" i="2"/>
  <c r="Z5343" i="2"/>
  <c r="Y5343" i="2"/>
  <c r="X5343" i="2"/>
  <c r="W5343" i="2"/>
  <c r="V5343" i="2"/>
  <c r="AB5342" i="2"/>
  <c r="AA5342" i="2"/>
  <c r="Z5342" i="2"/>
  <c r="Y5342" i="2"/>
  <c r="X5342" i="2"/>
  <c r="W5342" i="2"/>
  <c r="V5342" i="2"/>
  <c r="AB5341" i="2"/>
  <c r="AA5341" i="2"/>
  <c r="Z5341" i="2"/>
  <c r="Y5341" i="2"/>
  <c r="X5341" i="2"/>
  <c r="W5341" i="2"/>
  <c r="V5341" i="2"/>
  <c r="AB5340" i="2"/>
  <c r="AA5340" i="2"/>
  <c r="Z5340" i="2"/>
  <c r="Y5340" i="2"/>
  <c r="X5340" i="2"/>
  <c r="W5340" i="2"/>
  <c r="V5340" i="2"/>
  <c r="AB5339" i="2"/>
  <c r="AA5339" i="2"/>
  <c r="Z5339" i="2"/>
  <c r="Y5339" i="2"/>
  <c r="X5339" i="2"/>
  <c r="W5339" i="2"/>
  <c r="V5339" i="2"/>
  <c r="AB5338" i="2"/>
  <c r="AA5338" i="2"/>
  <c r="Z5338" i="2"/>
  <c r="Y5338" i="2"/>
  <c r="X5338" i="2"/>
  <c r="W5338" i="2"/>
  <c r="V5338" i="2"/>
  <c r="AB5337" i="2"/>
  <c r="AA5337" i="2"/>
  <c r="Z5337" i="2"/>
  <c r="Y5337" i="2"/>
  <c r="X5337" i="2"/>
  <c r="W5337" i="2"/>
  <c r="V5337" i="2"/>
  <c r="AB5336" i="2"/>
  <c r="AA5336" i="2"/>
  <c r="Z5336" i="2"/>
  <c r="Y5336" i="2"/>
  <c r="X5336" i="2"/>
  <c r="W5336" i="2"/>
  <c r="V5336" i="2"/>
  <c r="AB5335" i="2"/>
  <c r="AA5335" i="2"/>
  <c r="Z5335" i="2"/>
  <c r="Y5335" i="2"/>
  <c r="X5335" i="2"/>
  <c r="W5335" i="2"/>
  <c r="V5335" i="2"/>
  <c r="AB5334" i="2"/>
  <c r="AA5334" i="2"/>
  <c r="Z5334" i="2"/>
  <c r="Y5334" i="2"/>
  <c r="X5334" i="2"/>
  <c r="W5334" i="2"/>
  <c r="V5334" i="2"/>
  <c r="AB5333" i="2"/>
  <c r="AA5333" i="2"/>
  <c r="Z5333" i="2"/>
  <c r="Y5333" i="2"/>
  <c r="X5333" i="2"/>
  <c r="W5333" i="2"/>
  <c r="V5333" i="2"/>
  <c r="AB5332" i="2"/>
  <c r="AA5332" i="2"/>
  <c r="Z5332" i="2"/>
  <c r="Y5332" i="2"/>
  <c r="X5332" i="2"/>
  <c r="W5332" i="2"/>
  <c r="V5332" i="2"/>
  <c r="AB5331" i="2"/>
  <c r="AA5331" i="2"/>
  <c r="Z5331" i="2"/>
  <c r="Y5331" i="2"/>
  <c r="X5331" i="2"/>
  <c r="W5331" i="2"/>
  <c r="V5331" i="2"/>
  <c r="AB5330" i="2"/>
  <c r="AA5330" i="2"/>
  <c r="Z5330" i="2"/>
  <c r="Y5330" i="2"/>
  <c r="X5330" i="2"/>
  <c r="W5330" i="2"/>
  <c r="V5330" i="2"/>
  <c r="AB5329" i="2"/>
  <c r="AA5329" i="2"/>
  <c r="Z5329" i="2"/>
  <c r="Y5329" i="2"/>
  <c r="X5329" i="2"/>
  <c r="W5329" i="2"/>
  <c r="V5329" i="2"/>
  <c r="AB5328" i="2"/>
  <c r="AA5328" i="2"/>
  <c r="Z5328" i="2"/>
  <c r="Y5328" i="2"/>
  <c r="X5328" i="2"/>
  <c r="W5328" i="2"/>
  <c r="V5328" i="2"/>
  <c r="AB5327" i="2"/>
  <c r="AA5327" i="2"/>
  <c r="Z5327" i="2"/>
  <c r="Y5327" i="2"/>
  <c r="X5327" i="2"/>
  <c r="W5327" i="2"/>
  <c r="V5327" i="2"/>
  <c r="AB5326" i="2"/>
  <c r="AA5326" i="2"/>
  <c r="Z5326" i="2"/>
  <c r="Y5326" i="2"/>
  <c r="X5326" i="2"/>
  <c r="W5326" i="2"/>
  <c r="V5326" i="2"/>
  <c r="AB5325" i="2"/>
  <c r="AA5325" i="2"/>
  <c r="Z5325" i="2"/>
  <c r="Y5325" i="2"/>
  <c r="X5325" i="2"/>
  <c r="W5325" i="2"/>
  <c r="V5325" i="2"/>
  <c r="AB5324" i="2"/>
  <c r="AA5324" i="2"/>
  <c r="Z5324" i="2"/>
  <c r="Y5324" i="2"/>
  <c r="X5324" i="2"/>
  <c r="W5324" i="2"/>
  <c r="V5324" i="2"/>
  <c r="AB5323" i="2"/>
  <c r="AA5323" i="2"/>
  <c r="Z5323" i="2"/>
  <c r="Y5323" i="2"/>
  <c r="X5323" i="2"/>
  <c r="W5323" i="2"/>
  <c r="V5323" i="2"/>
  <c r="AB5322" i="2"/>
  <c r="AA5322" i="2"/>
  <c r="Z5322" i="2"/>
  <c r="Y5322" i="2"/>
  <c r="X5322" i="2"/>
  <c r="W5322" i="2"/>
  <c r="V5322" i="2"/>
  <c r="AB5321" i="2"/>
  <c r="AA5321" i="2"/>
  <c r="Z5321" i="2"/>
  <c r="Y5321" i="2"/>
  <c r="X5321" i="2"/>
  <c r="W5321" i="2"/>
  <c r="V5321" i="2"/>
  <c r="AB5320" i="2"/>
  <c r="AA5320" i="2"/>
  <c r="Z5320" i="2"/>
  <c r="Y5320" i="2"/>
  <c r="X5320" i="2"/>
  <c r="W5320" i="2"/>
  <c r="V5320" i="2"/>
  <c r="AB5319" i="2"/>
  <c r="AA5319" i="2"/>
  <c r="Z5319" i="2"/>
  <c r="Y5319" i="2"/>
  <c r="X5319" i="2"/>
  <c r="W5319" i="2"/>
  <c r="V5319" i="2"/>
  <c r="AB5318" i="2"/>
  <c r="AA5318" i="2"/>
  <c r="Z5318" i="2"/>
  <c r="Y5318" i="2"/>
  <c r="X5318" i="2"/>
  <c r="W5318" i="2"/>
  <c r="V5318" i="2"/>
  <c r="AB5317" i="2"/>
  <c r="AA5317" i="2"/>
  <c r="Z5317" i="2"/>
  <c r="Y5317" i="2"/>
  <c r="X5317" i="2"/>
  <c r="W5317" i="2"/>
  <c r="V5317" i="2"/>
  <c r="AB5316" i="2"/>
  <c r="AA5316" i="2"/>
  <c r="Z5316" i="2"/>
  <c r="Y5316" i="2"/>
  <c r="X5316" i="2"/>
  <c r="W5316" i="2"/>
  <c r="V5316" i="2"/>
  <c r="AB5315" i="2"/>
  <c r="AA5315" i="2"/>
  <c r="Z5315" i="2"/>
  <c r="Y5315" i="2"/>
  <c r="X5315" i="2"/>
  <c r="W5315" i="2"/>
  <c r="V5315" i="2"/>
  <c r="AB5314" i="2"/>
  <c r="AA5314" i="2"/>
  <c r="Z5314" i="2"/>
  <c r="Y5314" i="2"/>
  <c r="X5314" i="2"/>
  <c r="W5314" i="2"/>
  <c r="V5314" i="2"/>
  <c r="AB5313" i="2"/>
  <c r="AA5313" i="2"/>
  <c r="Z5313" i="2"/>
  <c r="Y5313" i="2"/>
  <c r="X5313" i="2"/>
  <c r="W5313" i="2"/>
  <c r="V5313" i="2"/>
  <c r="AB5312" i="2"/>
  <c r="AA5312" i="2"/>
  <c r="Z5312" i="2"/>
  <c r="Y5312" i="2"/>
  <c r="X5312" i="2"/>
  <c r="W5312" i="2"/>
  <c r="V5312" i="2"/>
  <c r="AB5311" i="2"/>
  <c r="AA5311" i="2"/>
  <c r="Z5311" i="2"/>
  <c r="Y5311" i="2"/>
  <c r="X5311" i="2"/>
  <c r="W5311" i="2"/>
  <c r="V5311" i="2"/>
  <c r="AB5310" i="2"/>
  <c r="AA5310" i="2"/>
  <c r="Z5310" i="2"/>
  <c r="Y5310" i="2"/>
  <c r="X5310" i="2"/>
  <c r="W5310" i="2"/>
  <c r="V5310" i="2"/>
  <c r="AB5309" i="2"/>
  <c r="AA5309" i="2"/>
  <c r="Z5309" i="2"/>
  <c r="Y5309" i="2"/>
  <c r="X5309" i="2"/>
  <c r="W5309" i="2"/>
  <c r="V5309" i="2"/>
  <c r="AB5308" i="2"/>
  <c r="AA5308" i="2"/>
  <c r="Z5308" i="2"/>
  <c r="Y5308" i="2"/>
  <c r="X5308" i="2"/>
  <c r="W5308" i="2"/>
  <c r="V5308" i="2"/>
  <c r="AB5307" i="2"/>
  <c r="AA5307" i="2"/>
  <c r="Z5307" i="2"/>
  <c r="Y5307" i="2"/>
  <c r="X5307" i="2"/>
  <c r="W5307" i="2"/>
  <c r="V5307" i="2"/>
  <c r="AB5306" i="2"/>
  <c r="AA5306" i="2"/>
  <c r="Z5306" i="2"/>
  <c r="Y5306" i="2"/>
  <c r="X5306" i="2"/>
  <c r="W5306" i="2"/>
  <c r="V5306" i="2"/>
  <c r="AB5305" i="2"/>
  <c r="AA5305" i="2"/>
  <c r="Z5305" i="2"/>
  <c r="Y5305" i="2"/>
  <c r="X5305" i="2"/>
  <c r="W5305" i="2"/>
  <c r="V5305" i="2"/>
  <c r="AB5304" i="2"/>
  <c r="AA5304" i="2"/>
  <c r="Z5304" i="2"/>
  <c r="Y5304" i="2"/>
  <c r="X5304" i="2"/>
  <c r="W5304" i="2"/>
  <c r="V5304" i="2"/>
  <c r="AB5303" i="2"/>
  <c r="AA5303" i="2"/>
  <c r="Z5303" i="2"/>
  <c r="Y5303" i="2"/>
  <c r="X5303" i="2"/>
  <c r="W5303" i="2"/>
  <c r="V5303" i="2"/>
  <c r="AB5302" i="2"/>
  <c r="AA5302" i="2"/>
  <c r="Z5302" i="2"/>
  <c r="Y5302" i="2"/>
  <c r="X5302" i="2"/>
  <c r="W5302" i="2"/>
  <c r="V5302" i="2"/>
  <c r="AB5301" i="2"/>
  <c r="AA5301" i="2"/>
  <c r="Z5301" i="2"/>
  <c r="Y5301" i="2"/>
  <c r="X5301" i="2"/>
  <c r="W5301" i="2"/>
  <c r="V5301" i="2"/>
  <c r="AB5300" i="2"/>
  <c r="AA5300" i="2"/>
  <c r="Z5300" i="2"/>
  <c r="Y5300" i="2"/>
  <c r="X5300" i="2"/>
  <c r="W5300" i="2"/>
  <c r="V5300" i="2"/>
  <c r="AB5299" i="2"/>
  <c r="AA5299" i="2"/>
  <c r="Z5299" i="2"/>
  <c r="Y5299" i="2"/>
  <c r="X5299" i="2"/>
  <c r="W5299" i="2"/>
  <c r="V5299" i="2"/>
  <c r="AB5298" i="2"/>
  <c r="AA5298" i="2"/>
  <c r="Z5298" i="2"/>
  <c r="Y5298" i="2"/>
  <c r="X5298" i="2"/>
  <c r="W5298" i="2"/>
  <c r="V5298" i="2"/>
  <c r="AB5297" i="2"/>
  <c r="AA5297" i="2"/>
  <c r="Z5297" i="2"/>
  <c r="Y5297" i="2"/>
  <c r="X5297" i="2"/>
  <c r="W5297" i="2"/>
  <c r="V5297" i="2"/>
  <c r="AB5296" i="2"/>
  <c r="AA5296" i="2"/>
  <c r="Z5296" i="2"/>
  <c r="Y5296" i="2"/>
  <c r="X5296" i="2"/>
  <c r="W5296" i="2"/>
  <c r="V5296" i="2"/>
  <c r="AB5295" i="2"/>
  <c r="AA5295" i="2"/>
  <c r="Z5295" i="2"/>
  <c r="Y5295" i="2"/>
  <c r="X5295" i="2"/>
  <c r="W5295" i="2"/>
  <c r="V5295" i="2"/>
  <c r="AB5294" i="2"/>
  <c r="AA5294" i="2"/>
  <c r="Z5294" i="2"/>
  <c r="Y5294" i="2"/>
  <c r="X5294" i="2"/>
  <c r="W5294" i="2"/>
  <c r="V5294" i="2"/>
  <c r="AB5293" i="2"/>
  <c r="AA5293" i="2"/>
  <c r="Z5293" i="2"/>
  <c r="Y5293" i="2"/>
  <c r="X5293" i="2"/>
  <c r="W5293" i="2"/>
  <c r="V5293" i="2"/>
  <c r="AB5292" i="2"/>
  <c r="AA5292" i="2"/>
  <c r="Z5292" i="2"/>
  <c r="Y5292" i="2"/>
  <c r="X5292" i="2"/>
  <c r="W5292" i="2"/>
  <c r="V5292" i="2"/>
  <c r="AB5291" i="2"/>
  <c r="AA5291" i="2"/>
  <c r="Z5291" i="2"/>
  <c r="Y5291" i="2"/>
  <c r="X5291" i="2"/>
  <c r="W5291" i="2"/>
  <c r="V5291" i="2"/>
  <c r="AB5290" i="2"/>
  <c r="AA5290" i="2"/>
  <c r="Z5290" i="2"/>
  <c r="Y5290" i="2"/>
  <c r="X5290" i="2"/>
  <c r="W5290" i="2"/>
  <c r="V5290" i="2"/>
  <c r="AB5289" i="2"/>
  <c r="AA5289" i="2"/>
  <c r="Z5289" i="2"/>
  <c r="Y5289" i="2"/>
  <c r="X5289" i="2"/>
  <c r="W5289" i="2"/>
  <c r="V5289" i="2"/>
  <c r="AB5288" i="2"/>
  <c r="AA5288" i="2"/>
  <c r="Z5288" i="2"/>
  <c r="Y5288" i="2"/>
  <c r="X5288" i="2"/>
  <c r="W5288" i="2"/>
  <c r="V5288" i="2"/>
  <c r="AB5287" i="2"/>
  <c r="AA5287" i="2"/>
  <c r="Z5287" i="2"/>
  <c r="Y5287" i="2"/>
  <c r="X5287" i="2"/>
  <c r="W5287" i="2"/>
  <c r="V5287" i="2"/>
  <c r="AB5286" i="2"/>
  <c r="AA5286" i="2"/>
  <c r="Z5286" i="2"/>
  <c r="Y5286" i="2"/>
  <c r="X5286" i="2"/>
  <c r="W5286" i="2"/>
  <c r="V5286" i="2"/>
  <c r="AB5285" i="2"/>
  <c r="AA5285" i="2"/>
  <c r="Z5285" i="2"/>
  <c r="Y5285" i="2"/>
  <c r="X5285" i="2"/>
  <c r="W5285" i="2"/>
  <c r="V5285" i="2"/>
  <c r="AB5284" i="2"/>
  <c r="AA5284" i="2"/>
  <c r="Z5284" i="2"/>
  <c r="Y5284" i="2"/>
  <c r="X5284" i="2"/>
  <c r="W5284" i="2"/>
  <c r="V5284" i="2"/>
  <c r="AB5283" i="2"/>
  <c r="AA5283" i="2"/>
  <c r="Z5283" i="2"/>
  <c r="Y5283" i="2"/>
  <c r="X5283" i="2"/>
  <c r="W5283" i="2"/>
  <c r="V5283" i="2"/>
  <c r="AB5282" i="2"/>
  <c r="AA5282" i="2"/>
  <c r="Z5282" i="2"/>
  <c r="Y5282" i="2"/>
  <c r="X5282" i="2"/>
  <c r="W5282" i="2"/>
  <c r="V5282" i="2"/>
  <c r="AB5281" i="2"/>
  <c r="AA5281" i="2"/>
  <c r="Z5281" i="2"/>
  <c r="Y5281" i="2"/>
  <c r="X5281" i="2"/>
  <c r="W5281" i="2"/>
  <c r="V5281" i="2"/>
  <c r="AB5280" i="2"/>
  <c r="AA5280" i="2"/>
  <c r="Z5280" i="2"/>
  <c r="Y5280" i="2"/>
  <c r="X5280" i="2"/>
  <c r="W5280" i="2"/>
  <c r="V5280" i="2"/>
  <c r="AB5279" i="2"/>
  <c r="AA5279" i="2"/>
  <c r="Z5279" i="2"/>
  <c r="Y5279" i="2"/>
  <c r="X5279" i="2"/>
  <c r="W5279" i="2"/>
  <c r="V5279" i="2"/>
  <c r="AB5278" i="2"/>
  <c r="AA5278" i="2"/>
  <c r="Z5278" i="2"/>
  <c r="Y5278" i="2"/>
  <c r="X5278" i="2"/>
  <c r="W5278" i="2"/>
  <c r="V5278" i="2"/>
  <c r="AB5277" i="2"/>
  <c r="AA5277" i="2"/>
  <c r="Z5277" i="2"/>
  <c r="Y5277" i="2"/>
  <c r="X5277" i="2"/>
  <c r="W5277" i="2"/>
  <c r="V5277" i="2"/>
  <c r="AB5276" i="2"/>
  <c r="AA5276" i="2"/>
  <c r="Z5276" i="2"/>
  <c r="Y5276" i="2"/>
  <c r="X5276" i="2"/>
  <c r="W5276" i="2"/>
  <c r="V5276" i="2"/>
  <c r="AB5275" i="2"/>
  <c r="AA5275" i="2"/>
  <c r="Z5275" i="2"/>
  <c r="Y5275" i="2"/>
  <c r="X5275" i="2"/>
  <c r="W5275" i="2"/>
  <c r="V5275" i="2"/>
  <c r="AB5274" i="2"/>
  <c r="AA5274" i="2"/>
  <c r="Z5274" i="2"/>
  <c r="Y5274" i="2"/>
  <c r="X5274" i="2"/>
  <c r="W5274" i="2"/>
  <c r="V5274" i="2"/>
  <c r="AB5273" i="2"/>
  <c r="AA5273" i="2"/>
  <c r="Z5273" i="2"/>
  <c r="Y5273" i="2"/>
  <c r="X5273" i="2"/>
  <c r="W5273" i="2"/>
  <c r="V5273" i="2"/>
  <c r="AB5272" i="2"/>
  <c r="AA5272" i="2"/>
  <c r="Z5272" i="2"/>
  <c r="Y5272" i="2"/>
  <c r="X5272" i="2"/>
  <c r="W5272" i="2"/>
  <c r="V5272" i="2"/>
  <c r="AB5271" i="2"/>
  <c r="AA5271" i="2"/>
  <c r="Z5271" i="2"/>
  <c r="Y5271" i="2"/>
  <c r="X5271" i="2"/>
  <c r="W5271" i="2"/>
  <c r="V5271" i="2"/>
  <c r="AB5270" i="2"/>
  <c r="AA5270" i="2"/>
  <c r="Z5270" i="2"/>
  <c r="Y5270" i="2"/>
  <c r="X5270" i="2"/>
  <c r="W5270" i="2"/>
  <c r="V5270" i="2"/>
  <c r="AB5269" i="2"/>
  <c r="AA5269" i="2"/>
  <c r="Z5269" i="2"/>
  <c r="Y5269" i="2"/>
  <c r="X5269" i="2"/>
  <c r="W5269" i="2"/>
  <c r="V5269" i="2"/>
  <c r="AB5268" i="2"/>
  <c r="AA5268" i="2"/>
  <c r="Z5268" i="2"/>
  <c r="Y5268" i="2"/>
  <c r="X5268" i="2"/>
  <c r="W5268" i="2"/>
  <c r="V5268" i="2"/>
  <c r="AB5267" i="2"/>
  <c r="AA5267" i="2"/>
  <c r="Z5267" i="2"/>
  <c r="Y5267" i="2"/>
  <c r="X5267" i="2"/>
  <c r="W5267" i="2"/>
  <c r="V5267" i="2"/>
  <c r="AB5266" i="2"/>
  <c r="AA5266" i="2"/>
  <c r="Z5266" i="2"/>
  <c r="Y5266" i="2"/>
  <c r="X5266" i="2"/>
  <c r="W5266" i="2"/>
  <c r="V5266" i="2"/>
  <c r="AB5265" i="2"/>
  <c r="AA5265" i="2"/>
  <c r="Z5265" i="2"/>
  <c r="Y5265" i="2"/>
  <c r="X5265" i="2"/>
  <c r="W5265" i="2"/>
  <c r="V5265" i="2"/>
  <c r="AB5264" i="2"/>
  <c r="AA5264" i="2"/>
  <c r="Z5264" i="2"/>
  <c r="Y5264" i="2"/>
  <c r="X5264" i="2"/>
  <c r="W5264" i="2"/>
  <c r="V5264" i="2"/>
  <c r="AB5263" i="2"/>
  <c r="AA5263" i="2"/>
  <c r="Z5263" i="2"/>
  <c r="Y5263" i="2"/>
  <c r="X5263" i="2"/>
  <c r="W5263" i="2"/>
  <c r="V5263" i="2"/>
  <c r="AB5262" i="2"/>
  <c r="AA5262" i="2"/>
  <c r="Z5262" i="2"/>
  <c r="Y5262" i="2"/>
  <c r="X5262" i="2"/>
  <c r="W5262" i="2"/>
  <c r="V5262" i="2"/>
  <c r="AB5261" i="2"/>
  <c r="AA5261" i="2"/>
  <c r="Z5261" i="2"/>
  <c r="Y5261" i="2"/>
  <c r="X5261" i="2"/>
  <c r="W5261" i="2"/>
  <c r="V5261" i="2"/>
  <c r="AB5260" i="2"/>
  <c r="AA5260" i="2"/>
  <c r="Z5260" i="2"/>
  <c r="Y5260" i="2"/>
  <c r="X5260" i="2"/>
  <c r="W5260" i="2"/>
  <c r="V5260" i="2"/>
  <c r="AB5259" i="2"/>
  <c r="AA5259" i="2"/>
  <c r="Z5259" i="2"/>
  <c r="Y5259" i="2"/>
  <c r="X5259" i="2"/>
  <c r="W5259" i="2"/>
  <c r="V5259" i="2"/>
  <c r="AB5258" i="2"/>
  <c r="AA5258" i="2"/>
  <c r="Z5258" i="2"/>
  <c r="Y5258" i="2"/>
  <c r="X5258" i="2"/>
  <c r="W5258" i="2"/>
  <c r="V5258" i="2"/>
  <c r="AB5257" i="2"/>
  <c r="AA5257" i="2"/>
  <c r="Z5257" i="2"/>
  <c r="Y5257" i="2"/>
  <c r="X5257" i="2"/>
  <c r="W5257" i="2"/>
  <c r="V5257" i="2"/>
  <c r="AB5256" i="2"/>
  <c r="AA5256" i="2"/>
  <c r="Z5256" i="2"/>
  <c r="Y5256" i="2"/>
  <c r="X5256" i="2"/>
  <c r="W5256" i="2"/>
  <c r="V5256" i="2"/>
  <c r="AB5255" i="2"/>
  <c r="AA5255" i="2"/>
  <c r="Z5255" i="2"/>
  <c r="Y5255" i="2"/>
  <c r="X5255" i="2"/>
  <c r="W5255" i="2"/>
  <c r="V5255" i="2"/>
  <c r="AB5254" i="2"/>
  <c r="AA5254" i="2"/>
  <c r="Z5254" i="2"/>
  <c r="Y5254" i="2"/>
  <c r="X5254" i="2"/>
  <c r="W5254" i="2"/>
  <c r="V5254" i="2"/>
  <c r="AB5253" i="2"/>
  <c r="AA5253" i="2"/>
  <c r="Z5253" i="2"/>
  <c r="Y5253" i="2"/>
  <c r="X5253" i="2"/>
  <c r="W5253" i="2"/>
  <c r="V5253" i="2"/>
  <c r="AB5252" i="2"/>
  <c r="AA5252" i="2"/>
  <c r="Z5252" i="2"/>
  <c r="Y5252" i="2"/>
  <c r="X5252" i="2"/>
  <c r="W5252" i="2"/>
  <c r="V5252" i="2"/>
  <c r="AB5251" i="2"/>
  <c r="AA5251" i="2"/>
  <c r="Z5251" i="2"/>
  <c r="Y5251" i="2"/>
  <c r="X5251" i="2"/>
  <c r="W5251" i="2"/>
  <c r="V5251" i="2"/>
  <c r="AB5250" i="2"/>
  <c r="AA5250" i="2"/>
  <c r="Z5250" i="2"/>
  <c r="Y5250" i="2"/>
  <c r="X5250" i="2"/>
  <c r="W5250" i="2"/>
  <c r="V5250" i="2"/>
  <c r="AB5249" i="2"/>
  <c r="AA5249" i="2"/>
  <c r="Z5249" i="2"/>
  <c r="Y5249" i="2"/>
  <c r="X5249" i="2"/>
  <c r="W5249" i="2"/>
  <c r="V5249" i="2"/>
  <c r="AB5248" i="2"/>
  <c r="AA5248" i="2"/>
  <c r="Z5248" i="2"/>
  <c r="Y5248" i="2"/>
  <c r="X5248" i="2"/>
  <c r="W5248" i="2"/>
  <c r="V5248" i="2"/>
  <c r="AB5247" i="2"/>
  <c r="AA5247" i="2"/>
  <c r="Z5247" i="2"/>
  <c r="Y5247" i="2"/>
  <c r="X5247" i="2"/>
  <c r="W5247" i="2"/>
  <c r="V5247" i="2"/>
  <c r="AB5246" i="2"/>
  <c r="AA5246" i="2"/>
  <c r="Z5246" i="2"/>
  <c r="Y5246" i="2"/>
  <c r="X5246" i="2"/>
  <c r="W5246" i="2"/>
  <c r="V5246" i="2"/>
  <c r="AB5245" i="2"/>
  <c r="AA5245" i="2"/>
  <c r="Z5245" i="2"/>
  <c r="Y5245" i="2"/>
  <c r="X5245" i="2"/>
  <c r="W5245" i="2"/>
  <c r="V5245" i="2"/>
  <c r="AB5244" i="2"/>
  <c r="AA5244" i="2"/>
  <c r="Z5244" i="2"/>
  <c r="Y5244" i="2"/>
  <c r="X5244" i="2"/>
  <c r="W5244" i="2"/>
  <c r="V5244" i="2"/>
  <c r="AB5243" i="2"/>
  <c r="AA5243" i="2"/>
  <c r="Z5243" i="2"/>
  <c r="Y5243" i="2"/>
  <c r="X5243" i="2"/>
  <c r="W5243" i="2"/>
  <c r="V5243" i="2"/>
  <c r="AB5242" i="2"/>
  <c r="AA5242" i="2"/>
  <c r="Z5242" i="2"/>
  <c r="Y5242" i="2"/>
  <c r="X5242" i="2"/>
  <c r="W5242" i="2"/>
  <c r="V5242" i="2"/>
  <c r="AB5241" i="2"/>
  <c r="AA5241" i="2"/>
  <c r="Z5241" i="2"/>
  <c r="Y5241" i="2"/>
  <c r="X5241" i="2"/>
  <c r="W5241" i="2"/>
  <c r="V5241" i="2"/>
  <c r="AB5240" i="2"/>
  <c r="AA5240" i="2"/>
  <c r="Z5240" i="2"/>
  <c r="Y5240" i="2"/>
  <c r="X5240" i="2"/>
  <c r="W5240" i="2"/>
  <c r="V5240" i="2"/>
  <c r="AB5239" i="2"/>
  <c r="AA5239" i="2"/>
  <c r="Z5239" i="2"/>
  <c r="Y5239" i="2"/>
  <c r="X5239" i="2"/>
  <c r="W5239" i="2"/>
  <c r="V5239" i="2"/>
  <c r="AB5238" i="2"/>
  <c r="AA5238" i="2"/>
  <c r="Z5238" i="2"/>
  <c r="Y5238" i="2"/>
  <c r="X5238" i="2"/>
  <c r="W5238" i="2"/>
  <c r="V5238" i="2"/>
  <c r="AB5237" i="2"/>
  <c r="AA5237" i="2"/>
  <c r="Z5237" i="2"/>
  <c r="Y5237" i="2"/>
  <c r="X5237" i="2"/>
  <c r="W5237" i="2"/>
  <c r="V5237" i="2"/>
  <c r="AB5236" i="2"/>
  <c r="AA5236" i="2"/>
  <c r="Z5236" i="2"/>
  <c r="Y5236" i="2"/>
  <c r="X5236" i="2"/>
  <c r="W5236" i="2"/>
  <c r="V5236" i="2"/>
  <c r="AB5235" i="2"/>
  <c r="AA5235" i="2"/>
  <c r="Z5235" i="2"/>
  <c r="Y5235" i="2"/>
  <c r="X5235" i="2"/>
  <c r="W5235" i="2"/>
  <c r="V5235" i="2"/>
  <c r="AB5234" i="2"/>
  <c r="AA5234" i="2"/>
  <c r="Z5234" i="2"/>
  <c r="Y5234" i="2"/>
  <c r="X5234" i="2"/>
  <c r="W5234" i="2"/>
  <c r="V5234" i="2"/>
  <c r="AB5233" i="2"/>
  <c r="AA5233" i="2"/>
  <c r="Z5233" i="2"/>
  <c r="Y5233" i="2"/>
  <c r="X5233" i="2"/>
  <c r="W5233" i="2"/>
  <c r="V5233" i="2"/>
  <c r="AB5232" i="2"/>
  <c r="AA5232" i="2"/>
  <c r="Z5232" i="2"/>
  <c r="Y5232" i="2"/>
  <c r="X5232" i="2"/>
  <c r="W5232" i="2"/>
  <c r="V5232" i="2"/>
  <c r="AB5231" i="2"/>
  <c r="AA5231" i="2"/>
  <c r="Z5231" i="2"/>
  <c r="Y5231" i="2"/>
  <c r="X5231" i="2"/>
  <c r="W5231" i="2"/>
  <c r="V5231" i="2"/>
  <c r="AB5230" i="2"/>
  <c r="AA5230" i="2"/>
  <c r="Z5230" i="2"/>
  <c r="Y5230" i="2"/>
  <c r="X5230" i="2"/>
  <c r="W5230" i="2"/>
  <c r="V5230" i="2"/>
  <c r="AB5229" i="2"/>
  <c r="AA5229" i="2"/>
  <c r="Z5229" i="2"/>
  <c r="Y5229" i="2"/>
  <c r="X5229" i="2"/>
  <c r="W5229" i="2"/>
  <c r="V5229" i="2"/>
  <c r="AB5228" i="2"/>
  <c r="AA5228" i="2"/>
  <c r="Z5228" i="2"/>
  <c r="Y5228" i="2"/>
  <c r="X5228" i="2"/>
  <c r="W5228" i="2"/>
  <c r="V5228" i="2"/>
  <c r="AB5227" i="2"/>
  <c r="AA5227" i="2"/>
  <c r="Z5227" i="2"/>
  <c r="Y5227" i="2"/>
  <c r="X5227" i="2"/>
  <c r="W5227" i="2"/>
  <c r="V5227" i="2"/>
  <c r="AB5226" i="2"/>
  <c r="AA5226" i="2"/>
  <c r="Z5226" i="2"/>
  <c r="Y5226" i="2"/>
  <c r="X5226" i="2"/>
  <c r="W5226" i="2"/>
  <c r="V5226" i="2"/>
  <c r="AB5225" i="2"/>
  <c r="AA5225" i="2"/>
  <c r="Z5225" i="2"/>
  <c r="Y5225" i="2"/>
  <c r="X5225" i="2"/>
  <c r="W5225" i="2"/>
  <c r="V5225" i="2"/>
  <c r="AB5224" i="2"/>
  <c r="AA5224" i="2"/>
  <c r="Z5224" i="2"/>
  <c r="Y5224" i="2"/>
  <c r="X5224" i="2"/>
  <c r="W5224" i="2"/>
  <c r="V5224" i="2"/>
  <c r="AB5223" i="2"/>
  <c r="AA5223" i="2"/>
  <c r="Z5223" i="2"/>
  <c r="Y5223" i="2"/>
  <c r="X5223" i="2"/>
  <c r="W5223" i="2"/>
  <c r="V5223" i="2"/>
  <c r="AB5222" i="2"/>
  <c r="AA5222" i="2"/>
  <c r="Z5222" i="2"/>
  <c r="Y5222" i="2"/>
  <c r="X5222" i="2"/>
  <c r="W5222" i="2"/>
  <c r="V5222" i="2"/>
  <c r="AB5221" i="2"/>
  <c r="AA5221" i="2"/>
  <c r="Z5221" i="2"/>
  <c r="Y5221" i="2"/>
  <c r="X5221" i="2"/>
  <c r="W5221" i="2"/>
  <c r="V5221" i="2"/>
  <c r="AB5220" i="2"/>
  <c r="AA5220" i="2"/>
  <c r="Z5220" i="2"/>
  <c r="Y5220" i="2"/>
  <c r="X5220" i="2"/>
  <c r="W5220" i="2"/>
  <c r="V5220" i="2"/>
  <c r="AB5219" i="2"/>
  <c r="AA5219" i="2"/>
  <c r="Z5219" i="2"/>
  <c r="Y5219" i="2"/>
  <c r="X5219" i="2"/>
  <c r="W5219" i="2"/>
  <c r="V5219" i="2"/>
  <c r="AB5218" i="2"/>
  <c r="AA5218" i="2"/>
  <c r="Z5218" i="2"/>
  <c r="Y5218" i="2"/>
  <c r="X5218" i="2"/>
  <c r="W5218" i="2"/>
  <c r="V5218" i="2"/>
  <c r="AB5217" i="2"/>
  <c r="AA5217" i="2"/>
  <c r="Z5217" i="2"/>
  <c r="Y5217" i="2"/>
  <c r="X5217" i="2"/>
  <c r="W5217" i="2"/>
  <c r="V5217" i="2"/>
  <c r="AB5216" i="2"/>
  <c r="AA5216" i="2"/>
  <c r="Z5216" i="2"/>
  <c r="Y5216" i="2"/>
  <c r="X5216" i="2"/>
  <c r="W5216" i="2"/>
  <c r="V5216" i="2"/>
  <c r="AB5215" i="2"/>
  <c r="AA5215" i="2"/>
  <c r="Z5215" i="2"/>
  <c r="Y5215" i="2"/>
  <c r="X5215" i="2"/>
  <c r="W5215" i="2"/>
  <c r="V5215" i="2"/>
  <c r="AB5214" i="2"/>
  <c r="AA5214" i="2"/>
  <c r="Z5214" i="2"/>
  <c r="Y5214" i="2"/>
  <c r="X5214" i="2"/>
  <c r="W5214" i="2"/>
  <c r="V5214" i="2"/>
  <c r="AB5213" i="2"/>
  <c r="AA5213" i="2"/>
  <c r="Z5213" i="2"/>
  <c r="Y5213" i="2"/>
  <c r="X5213" i="2"/>
  <c r="W5213" i="2"/>
  <c r="V5213" i="2"/>
  <c r="AB5212" i="2"/>
  <c r="AA5212" i="2"/>
  <c r="Z5212" i="2"/>
  <c r="Y5212" i="2"/>
  <c r="X5212" i="2"/>
  <c r="W5212" i="2"/>
  <c r="V5212" i="2"/>
  <c r="AB5211" i="2"/>
  <c r="AA5211" i="2"/>
  <c r="Z5211" i="2"/>
  <c r="Y5211" i="2"/>
  <c r="X5211" i="2"/>
  <c r="W5211" i="2"/>
  <c r="V5211" i="2"/>
  <c r="AB5210" i="2"/>
  <c r="AA5210" i="2"/>
  <c r="Z5210" i="2"/>
  <c r="Y5210" i="2"/>
  <c r="X5210" i="2"/>
  <c r="W5210" i="2"/>
  <c r="V5210" i="2"/>
  <c r="AB5209" i="2"/>
  <c r="AA5209" i="2"/>
  <c r="Z5209" i="2"/>
  <c r="Y5209" i="2"/>
  <c r="X5209" i="2"/>
  <c r="W5209" i="2"/>
  <c r="V5209" i="2"/>
  <c r="AB5208" i="2"/>
  <c r="AA5208" i="2"/>
  <c r="Z5208" i="2"/>
  <c r="Y5208" i="2"/>
  <c r="X5208" i="2"/>
  <c r="W5208" i="2"/>
  <c r="V5208" i="2"/>
  <c r="AB5207" i="2"/>
  <c r="AA5207" i="2"/>
  <c r="Z5207" i="2"/>
  <c r="Y5207" i="2"/>
  <c r="X5207" i="2"/>
  <c r="W5207" i="2"/>
  <c r="V5207" i="2"/>
  <c r="AB5206" i="2"/>
  <c r="AA5206" i="2"/>
  <c r="Z5206" i="2"/>
  <c r="Y5206" i="2"/>
  <c r="X5206" i="2"/>
  <c r="W5206" i="2"/>
  <c r="V5206" i="2"/>
  <c r="AB5205" i="2"/>
  <c r="AA5205" i="2"/>
  <c r="Z5205" i="2"/>
  <c r="Y5205" i="2"/>
  <c r="X5205" i="2"/>
  <c r="W5205" i="2"/>
  <c r="V5205" i="2"/>
  <c r="AB5204" i="2"/>
  <c r="AA5204" i="2"/>
  <c r="Z5204" i="2"/>
  <c r="Y5204" i="2"/>
  <c r="X5204" i="2"/>
  <c r="W5204" i="2"/>
  <c r="V5204" i="2"/>
  <c r="AB5203" i="2"/>
  <c r="AA5203" i="2"/>
  <c r="Z5203" i="2"/>
  <c r="Y5203" i="2"/>
  <c r="X5203" i="2"/>
  <c r="W5203" i="2"/>
  <c r="V5203" i="2"/>
  <c r="AB5202" i="2"/>
  <c r="AA5202" i="2"/>
  <c r="Z5202" i="2"/>
  <c r="Y5202" i="2"/>
  <c r="X5202" i="2"/>
  <c r="W5202" i="2"/>
  <c r="V5202" i="2"/>
  <c r="AB5201" i="2"/>
  <c r="AA5201" i="2"/>
  <c r="Z5201" i="2"/>
  <c r="Y5201" i="2"/>
  <c r="X5201" i="2"/>
  <c r="W5201" i="2"/>
  <c r="V5201" i="2"/>
  <c r="AB5200" i="2"/>
  <c r="AA5200" i="2"/>
  <c r="Z5200" i="2"/>
  <c r="Y5200" i="2"/>
  <c r="X5200" i="2"/>
  <c r="W5200" i="2"/>
  <c r="V5200" i="2"/>
  <c r="AB5199" i="2"/>
  <c r="AA5199" i="2"/>
  <c r="Z5199" i="2"/>
  <c r="Y5199" i="2"/>
  <c r="X5199" i="2"/>
  <c r="W5199" i="2"/>
  <c r="V5199" i="2"/>
  <c r="AB5198" i="2"/>
  <c r="AA5198" i="2"/>
  <c r="Z5198" i="2"/>
  <c r="Y5198" i="2"/>
  <c r="X5198" i="2"/>
  <c r="W5198" i="2"/>
  <c r="V5198" i="2"/>
  <c r="AB5197" i="2"/>
  <c r="AA5197" i="2"/>
  <c r="Z5197" i="2"/>
  <c r="Y5197" i="2"/>
  <c r="X5197" i="2"/>
  <c r="W5197" i="2"/>
  <c r="V5197" i="2"/>
  <c r="AB5196" i="2"/>
  <c r="AA5196" i="2"/>
  <c r="Z5196" i="2"/>
  <c r="Y5196" i="2"/>
  <c r="X5196" i="2"/>
  <c r="W5196" i="2"/>
  <c r="V5196" i="2"/>
  <c r="AB5195" i="2"/>
  <c r="AA5195" i="2"/>
  <c r="Z5195" i="2"/>
  <c r="Y5195" i="2"/>
  <c r="X5195" i="2"/>
  <c r="W5195" i="2"/>
  <c r="V5195" i="2"/>
  <c r="AB5194" i="2"/>
  <c r="AA5194" i="2"/>
  <c r="Z5194" i="2"/>
  <c r="Y5194" i="2"/>
  <c r="X5194" i="2"/>
  <c r="W5194" i="2"/>
  <c r="V5194" i="2"/>
  <c r="AB5193" i="2"/>
  <c r="AA5193" i="2"/>
  <c r="Z5193" i="2"/>
  <c r="Y5193" i="2"/>
  <c r="X5193" i="2"/>
  <c r="W5193" i="2"/>
  <c r="V5193" i="2"/>
  <c r="AB5192" i="2"/>
  <c r="AA5192" i="2"/>
  <c r="Z5192" i="2"/>
  <c r="Y5192" i="2"/>
  <c r="X5192" i="2"/>
  <c r="W5192" i="2"/>
  <c r="V5192" i="2"/>
  <c r="AB5191" i="2"/>
  <c r="AA5191" i="2"/>
  <c r="Z5191" i="2"/>
  <c r="Y5191" i="2"/>
  <c r="X5191" i="2"/>
  <c r="W5191" i="2"/>
  <c r="V5191" i="2"/>
  <c r="AB5190" i="2"/>
  <c r="AA5190" i="2"/>
  <c r="Z5190" i="2"/>
  <c r="Y5190" i="2"/>
  <c r="X5190" i="2"/>
  <c r="W5190" i="2"/>
  <c r="V5190" i="2"/>
  <c r="AB5189" i="2"/>
  <c r="AA5189" i="2"/>
  <c r="Z5189" i="2"/>
  <c r="Y5189" i="2"/>
  <c r="X5189" i="2"/>
  <c r="W5189" i="2"/>
  <c r="V5189" i="2"/>
  <c r="AB5188" i="2"/>
  <c r="AA5188" i="2"/>
  <c r="Z5188" i="2"/>
  <c r="Y5188" i="2"/>
  <c r="X5188" i="2"/>
  <c r="W5188" i="2"/>
  <c r="V5188" i="2"/>
  <c r="AB5187" i="2"/>
  <c r="AA5187" i="2"/>
  <c r="Z5187" i="2"/>
  <c r="Y5187" i="2"/>
  <c r="X5187" i="2"/>
  <c r="W5187" i="2"/>
  <c r="V5187" i="2"/>
  <c r="AB5186" i="2"/>
  <c r="AA5186" i="2"/>
  <c r="Z5186" i="2"/>
  <c r="Y5186" i="2"/>
  <c r="X5186" i="2"/>
  <c r="W5186" i="2"/>
  <c r="V5186" i="2"/>
  <c r="AB5185" i="2"/>
  <c r="AA5185" i="2"/>
  <c r="Z5185" i="2"/>
  <c r="Y5185" i="2"/>
  <c r="X5185" i="2"/>
  <c r="W5185" i="2"/>
  <c r="V5185" i="2"/>
  <c r="AB5184" i="2"/>
  <c r="AA5184" i="2"/>
  <c r="Z5184" i="2"/>
  <c r="Y5184" i="2"/>
  <c r="X5184" i="2"/>
  <c r="W5184" i="2"/>
  <c r="V5184" i="2"/>
  <c r="AB5183" i="2"/>
  <c r="AA5183" i="2"/>
  <c r="Z5183" i="2"/>
  <c r="Y5183" i="2"/>
  <c r="X5183" i="2"/>
  <c r="W5183" i="2"/>
  <c r="V5183" i="2"/>
  <c r="AB5182" i="2"/>
  <c r="AA5182" i="2"/>
  <c r="Z5182" i="2"/>
  <c r="Y5182" i="2"/>
  <c r="X5182" i="2"/>
  <c r="W5182" i="2"/>
  <c r="V5182" i="2"/>
  <c r="AB5181" i="2"/>
  <c r="AA5181" i="2"/>
  <c r="Z5181" i="2"/>
  <c r="Y5181" i="2"/>
  <c r="X5181" i="2"/>
  <c r="W5181" i="2"/>
  <c r="V5181" i="2"/>
  <c r="AB5180" i="2"/>
  <c r="AA5180" i="2"/>
  <c r="Z5180" i="2"/>
  <c r="Y5180" i="2"/>
  <c r="X5180" i="2"/>
  <c r="W5180" i="2"/>
  <c r="V5180" i="2"/>
  <c r="AB5179" i="2"/>
  <c r="AA5179" i="2"/>
  <c r="Z5179" i="2"/>
  <c r="Y5179" i="2"/>
  <c r="X5179" i="2"/>
  <c r="W5179" i="2"/>
  <c r="V5179" i="2"/>
  <c r="AB5178" i="2"/>
  <c r="AA5178" i="2"/>
  <c r="Z5178" i="2"/>
  <c r="Y5178" i="2"/>
  <c r="X5178" i="2"/>
  <c r="W5178" i="2"/>
  <c r="V5178" i="2"/>
  <c r="AB5177" i="2"/>
  <c r="AA5177" i="2"/>
  <c r="Z5177" i="2"/>
  <c r="Y5177" i="2"/>
  <c r="X5177" i="2"/>
  <c r="W5177" i="2"/>
  <c r="V5177" i="2"/>
  <c r="AB5176" i="2"/>
  <c r="AA5176" i="2"/>
  <c r="Z5176" i="2"/>
  <c r="Y5176" i="2"/>
  <c r="X5176" i="2"/>
  <c r="W5176" i="2"/>
  <c r="V5176" i="2"/>
  <c r="AB5175" i="2"/>
  <c r="AA5175" i="2"/>
  <c r="Z5175" i="2"/>
  <c r="Y5175" i="2"/>
  <c r="X5175" i="2"/>
  <c r="W5175" i="2"/>
  <c r="V5175" i="2"/>
  <c r="AB5174" i="2"/>
  <c r="AA5174" i="2"/>
  <c r="Z5174" i="2"/>
  <c r="Y5174" i="2"/>
  <c r="X5174" i="2"/>
  <c r="W5174" i="2"/>
  <c r="V5174" i="2"/>
  <c r="AB5173" i="2"/>
  <c r="AA5173" i="2"/>
  <c r="Z5173" i="2"/>
  <c r="Y5173" i="2"/>
  <c r="X5173" i="2"/>
  <c r="W5173" i="2"/>
  <c r="V5173" i="2"/>
  <c r="AB5172" i="2"/>
  <c r="AA5172" i="2"/>
  <c r="Z5172" i="2"/>
  <c r="Y5172" i="2"/>
  <c r="X5172" i="2"/>
  <c r="W5172" i="2"/>
  <c r="V5172" i="2"/>
  <c r="AB5171" i="2"/>
  <c r="AA5171" i="2"/>
  <c r="Z5171" i="2"/>
  <c r="Y5171" i="2"/>
  <c r="X5171" i="2"/>
  <c r="W5171" i="2"/>
  <c r="V5171" i="2"/>
  <c r="AB5170" i="2"/>
  <c r="AA5170" i="2"/>
  <c r="Z5170" i="2"/>
  <c r="Y5170" i="2"/>
  <c r="X5170" i="2"/>
  <c r="W5170" i="2"/>
  <c r="V5170" i="2"/>
  <c r="AB5169" i="2"/>
  <c r="AA5169" i="2"/>
  <c r="Z5169" i="2"/>
  <c r="Y5169" i="2"/>
  <c r="X5169" i="2"/>
  <c r="W5169" i="2"/>
  <c r="V5169" i="2"/>
  <c r="AB5168" i="2"/>
  <c r="AA5168" i="2"/>
  <c r="Z5168" i="2"/>
  <c r="Y5168" i="2"/>
  <c r="X5168" i="2"/>
  <c r="W5168" i="2"/>
  <c r="V5168" i="2"/>
  <c r="AB5167" i="2"/>
  <c r="AA5167" i="2"/>
  <c r="Z5167" i="2"/>
  <c r="Y5167" i="2"/>
  <c r="X5167" i="2"/>
  <c r="W5167" i="2"/>
  <c r="V5167" i="2"/>
  <c r="AB5166" i="2"/>
  <c r="AA5166" i="2"/>
  <c r="Z5166" i="2"/>
  <c r="Y5166" i="2"/>
  <c r="X5166" i="2"/>
  <c r="W5166" i="2"/>
  <c r="V5166" i="2"/>
  <c r="AB5165" i="2"/>
  <c r="AA5165" i="2"/>
  <c r="Z5165" i="2"/>
  <c r="Y5165" i="2"/>
  <c r="X5165" i="2"/>
  <c r="W5165" i="2"/>
  <c r="V5165" i="2"/>
  <c r="AB5164" i="2"/>
  <c r="AA5164" i="2"/>
  <c r="Z5164" i="2"/>
  <c r="Y5164" i="2"/>
  <c r="X5164" i="2"/>
  <c r="W5164" i="2"/>
  <c r="V5164" i="2"/>
  <c r="AB5163" i="2"/>
  <c r="AA5163" i="2"/>
  <c r="Z5163" i="2"/>
  <c r="Y5163" i="2"/>
  <c r="X5163" i="2"/>
  <c r="W5163" i="2"/>
  <c r="V5163" i="2"/>
  <c r="AB5162" i="2"/>
  <c r="AA5162" i="2"/>
  <c r="Z5162" i="2"/>
  <c r="Y5162" i="2"/>
  <c r="X5162" i="2"/>
  <c r="W5162" i="2"/>
  <c r="V5162" i="2"/>
  <c r="AB5161" i="2"/>
  <c r="AA5161" i="2"/>
  <c r="Z5161" i="2"/>
  <c r="Y5161" i="2"/>
  <c r="X5161" i="2"/>
  <c r="W5161" i="2"/>
  <c r="V5161" i="2"/>
  <c r="AB5160" i="2"/>
  <c r="AA5160" i="2"/>
  <c r="Z5160" i="2"/>
  <c r="Y5160" i="2"/>
  <c r="X5160" i="2"/>
  <c r="W5160" i="2"/>
  <c r="V5160" i="2"/>
  <c r="AB5159" i="2"/>
  <c r="AA5159" i="2"/>
  <c r="Z5159" i="2"/>
  <c r="Y5159" i="2"/>
  <c r="X5159" i="2"/>
  <c r="W5159" i="2"/>
  <c r="V5159" i="2"/>
  <c r="AB5158" i="2"/>
  <c r="AA5158" i="2"/>
  <c r="Z5158" i="2"/>
  <c r="Y5158" i="2"/>
  <c r="X5158" i="2"/>
  <c r="W5158" i="2"/>
  <c r="V5158" i="2"/>
  <c r="AB5157" i="2"/>
  <c r="AA5157" i="2"/>
  <c r="Z5157" i="2"/>
  <c r="Y5157" i="2"/>
  <c r="X5157" i="2"/>
  <c r="W5157" i="2"/>
  <c r="V5157" i="2"/>
  <c r="AB5156" i="2"/>
  <c r="AA5156" i="2"/>
  <c r="Z5156" i="2"/>
  <c r="Y5156" i="2"/>
  <c r="X5156" i="2"/>
  <c r="W5156" i="2"/>
  <c r="V5156" i="2"/>
  <c r="AB5155" i="2"/>
  <c r="AA5155" i="2"/>
  <c r="Z5155" i="2"/>
  <c r="Y5155" i="2"/>
  <c r="X5155" i="2"/>
  <c r="W5155" i="2"/>
  <c r="V5155" i="2"/>
  <c r="AB5154" i="2"/>
  <c r="AA5154" i="2"/>
  <c r="Z5154" i="2"/>
  <c r="Y5154" i="2"/>
  <c r="X5154" i="2"/>
  <c r="W5154" i="2"/>
  <c r="V5154" i="2"/>
  <c r="AB5153" i="2"/>
  <c r="AA5153" i="2"/>
  <c r="Z5153" i="2"/>
  <c r="Y5153" i="2"/>
  <c r="X5153" i="2"/>
  <c r="W5153" i="2"/>
  <c r="V5153" i="2"/>
  <c r="AB5152" i="2"/>
  <c r="AA5152" i="2"/>
  <c r="Z5152" i="2"/>
  <c r="Y5152" i="2"/>
  <c r="X5152" i="2"/>
  <c r="W5152" i="2"/>
  <c r="V5152" i="2"/>
  <c r="AB5151" i="2"/>
  <c r="AA5151" i="2"/>
  <c r="Z5151" i="2"/>
  <c r="Y5151" i="2"/>
  <c r="X5151" i="2"/>
  <c r="W5151" i="2"/>
  <c r="V5151" i="2"/>
  <c r="AB5150" i="2"/>
  <c r="AA5150" i="2"/>
  <c r="Z5150" i="2"/>
  <c r="Y5150" i="2"/>
  <c r="X5150" i="2"/>
  <c r="W5150" i="2"/>
  <c r="V5150" i="2"/>
  <c r="AB5149" i="2"/>
  <c r="AA5149" i="2"/>
  <c r="Z5149" i="2"/>
  <c r="Y5149" i="2"/>
  <c r="X5149" i="2"/>
  <c r="W5149" i="2"/>
  <c r="V5149" i="2"/>
  <c r="AB5148" i="2"/>
  <c r="AA5148" i="2"/>
  <c r="Z5148" i="2"/>
  <c r="Y5148" i="2"/>
  <c r="X5148" i="2"/>
  <c r="W5148" i="2"/>
  <c r="V5148" i="2"/>
  <c r="AB5147" i="2"/>
  <c r="AA5147" i="2"/>
  <c r="Z5147" i="2"/>
  <c r="Y5147" i="2"/>
  <c r="X5147" i="2"/>
  <c r="W5147" i="2"/>
  <c r="V5147" i="2"/>
  <c r="AB5146" i="2"/>
  <c r="AA5146" i="2"/>
  <c r="Z5146" i="2"/>
  <c r="Y5146" i="2"/>
  <c r="X5146" i="2"/>
  <c r="W5146" i="2"/>
  <c r="V5146" i="2"/>
  <c r="AB5145" i="2"/>
  <c r="AA5145" i="2"/>
  <c r="Z5145" i="2"/>
  <c r="Y5145" i="2"/>
  <c r="X5145" i="2"/>
  <c r="W5145" i="2"/>
  <c r="V5145" i="2"/>
  <c r="AB5144" i="2"/>
  <c r="AA5144" i="2"/>
  <c r="Z5144" i="2"/>
  <c r="Y5144" i="2"/>
  <c r="X5144" i="2"/>
  <c r="W5144" i="2"/>
  <c r="V5144" i="2"/>
  <c r="AB5143" i="2"/>
  <c r="AA5143" i="2"/>
  <c r="Z5143" i="2"/>
  <c r="Y5143" i="2"/>
  <c r="X5143" i="2"/>
  <c r="W5143" i="2"/>
  <c r="V5143" i="2"/>
  <c r="AB5142" i="2"/>
  <c r="AA5142" i="2"/>
  <c r="Z5142" i="2"/>
  <c r="Y5142" i="2"/>
  <c r="X5142" i="2"/>
  <c r="W5142" i="2"/>
  <c r="V5142" i="2"/>
  <c r="AB5141" i="2"/>
  <c r="AA5141" i="2"/>
  <c r="Z5141" i="2"/>
  <c r="Y5141" i="2"/>
  <c r="X5141" i="2"/>
  <c r="W5141" i="2"/>
  <c r="V5141" i="2"/>
  <c r="AB5140" i="2"/>
  <c r="AA5140" i="2"/>
  <c r="Z5140" i="2"/>
  <c r="Y5140" i="2"/>
  <c r="X5140" i="2"/>
  <c r="W5140" i="2"/>
  <c r="V5140" i="2"/>
  <c r="AB5139" i="2"/>
  <c r="AA5139" i="2"/>
  <c r="Z5139" i="2"/>
  <c r="Y5139" i="2"/>
  <c r="X5139" i="2"/>
  <c r="W5139" i="2"/>
  <c r="V5139" i="2"/>
  <c r="AB5138" i="2"/>
  <c r="AA5138" i="2"/>
  <c r="Z5138" i="2"/>
  <c r="Y5138" i="2"/>
  <c r="X5138" i="2"/>
  <c r="W5138" i="2"/>
  <c r="V5138" i="2"/>
  <c r="AB5137" i="2"/>
  <c r="AA5137" i="2"/>
  <c r="Z5137" i="2"/>
  <c r="Y5137" i="2"/>
  <c r="X5137" i="2"/>
  <c r="W5137" i="2"/>
  <c r="V5137" i="2"/>
  <c r="AB5136" i="2"/>
  <c r="AA5136" i="2"/>
  <c r="Z5136" i="2"/>
  <c r="Y5136" i="2"/>
  <c r="X5136" i="2"/>
  <c r="W5136" i="2"/>
  <c r="V5136" i="2"/>
  <c r="AB5135" i="2"/>
  <c r="AA5135" i="2"/>
  <c r="Z5135" i="2"/>
  <c r="Y5135" i="2"/>
  <c r="X5135" i="2"/>
  <c r="W5135" i="2"/>
  <c r="V5135" i="2"/>
  <c r="AB5134" i="2"/>
  <c r="AA5134" i="2"/>
  <c r="Z5134" i="2"/>
  <c r="Y5134" i="2"/>
  <c r="X5134" i="2"/>
  <c r="W5134" i="2"/>
  <c r="V5134" i="2"/>
  <c r="AB5133" i="2"/>
  <c r="AA5133" i="2"/>
  <c r="Z5133" i="2"/>
  <c r="Y5133" i="2"/>
  <c r="X5133" i="2"/>
  <c r="W5133" i="2"/>
  <c r="V5133" i="2"/>
  <c r="AB5132" i="2"/>
  <c r="AA5132" i="2"/>
  <c r="Z5132" i="2"/>
  <c r="Y5132" i="2"/>
  <c r="X5132" i="2"/>
  <c r="W5132" i="2"/>
  <c r="V5132" i="2"/>
  <c r="AB5131" i="2"/>
  <c r="AA5131" i="2"/>
  <c r="Z5131" i="2"/>
  <c r="Y5131" i="2"/>
  <c r="X5131" i="2"/>
  <c r="W5131" i="2"/>
  <c r="V5131" i="2"/>
  <c r="AB5130" i="2"/>
  <c r="AA5130" i="2"/>
  <c r="Z5130" i="2"/>
  <c r="Y5130" i="2"/>
  <c r="X5130" i="2"/>
  <c r="W5130" i="2"/>
  <c r="V5130" i="2"/>
  <c r="AB5129" i="2"/>
  <c r="AA5129" i="2"/>
  <c r="Z5129" i="2"/>
  <c r="Y5129" i="2"/>
  <c r="X5129" i="2"/>
  <c r="W5129" i="2"/>
  <c r="V5129" i="2"/>
  <c r="AB5128" i="2"/>
  <c r="AA5128" i="2"/>
  <c r="Z5128" i="2"/>
  <c r="Y5128" i="2"/>
  <c r="X5128" i="2"/>
  <c r="W5128" i="2"/>
  <c r="V5128" i="2"/>
  <c r="AB5127" i="2"/>
  <c r="AA5127" i="2"/>
  <c r="Z5127" i="2"/>
  <c r="Y5127" i="2"/>
  <c r="X5127" i="2"/>
  <c r="W5127" i="2"/>
  <c r="V5127" i="2"/>
  <c r="AB5126" i="2"/>
  <c r="AA5126" i="2"/>
  <c r="Z5126" i="2"/>
  <c r="Y5126" i="2"/>
  <c r="X5126" i="2"/>
  <c r="W5126" i="2"/>
  <c r="V5126" i="2"/>
  <c r="AB5125" i="2"/>
  <c r="AA5125" i="2"/>
  <c r="Z5125" i="2"/>
  <c r="Y5125" i="2"/>
  <c r="X5125" i="2"/>
  <c r="W5125" i="2"/>
  <c r="V5125" i="2"/>
  <c r="AB5124" i="2"/>
  <c r="AA5124" i="2"/>
  <c r="Z5124" i="2"/>
  <c r="Y5124" i="2"/>
  <c r="X5124" i="2"/>
  <c r="W5124" i="2"/>
  <c r="V5124" i="2"/>
  <c r="AB5123" i="2"/>
  <c r="AA5123" i="2"/>
  <c r="Z5123" i="2"/>
  <c r="Y5123" i="2"/>
  <c r="X5123" i="2"/>
  <c r="W5123" i="2"/>
  <c r="V5123" i="2"/>
  <c r="AB5122" i="2"/>
  <c r="AA5122" i="2"/>
  <c r="Z5122" i="2"/>
  <c r="Y5122" i="2"/>
  <c r="X5122" i="2"/>
  <c r="W5122" i="2"/>
  <c r="V5122" i="2"/>
  <c r="AB5121" i="2"/>
  <c r="AA5121" i="2"/>
  <c r="Z5121" i="2"/>
  <c r="Y5121" i="2"/>
  <c r="X5121" i="2"/>
  <c r="W5121" i="2"/>
  <c r="V5121" i="2"/>
  <c r="AB5120" i="2"/>
  <c r="AA5120" i="2"/>
  <c r="Z5120" i="2"/>
  <c r="Y5120" i="2"/>
  <c r="X5120" i="2"/>
  <c r="W5120" i="2"/>
  <c r="V5120" i="2"/>
  <c r="AB5119" i="2"/>
  <c r="AA5119" i="2"/>
  <c r="Z5119" i="2"/>
  <c r="Y5119" i="2"/>
  <c r="X5119" i="2"/>
  <c r="W5119" i="2"/>
  <c r="V5119" i="2"/>
  <c r="AB5118" i="2"/>
  <c r="AA5118" i="2"/>
  <c r="Z5118" i="2"/>
  <c r="Y5118" i="2"/>
  <c r="X5118" i="2"/>
  <c r="W5118" i="2"/>
  <c r="V5118" i="2"/>
  <c r="AB5117" i="2"/>
  <c r="AA5117" i="2"/>
  <c r="Z5117" i="2"/>
  <c r="Y5117" i="2"/>
  <c r="X5117" i="2"/>
  <c r="W5117" i="2"/>
  <c r="V5117" i="2"/>
  <c r="AB5116" i="2"/>
  <c r="AA5116" i="2"/>
  <c r="Z5116" i="2"/>
  <c r="Y5116" i="2"/>
  <c r="X5116" i="2"/>
  <c r="W5116" i="2"/>
  <c r="V5116" i="2"/>
  <c r="AB5115" i="2"/>
  <c r="AA5115" i="2"/>
  <c r="Z5115" i="2"/>
  <c r="Y5115" i="2"/>
  <c r="X5115" i="2"/>
  <c r="W5115" i="2"/>
  <c r="V5115" i="2"/>
  <c r="AB5114" i="2"/>
  <c r="AA5114" i="2"/>
  <c r="Z5114" i="2"/>
  <c r="Y5114" i="2"/>
  <c r="X5114" i="2"/>
  <c r="W5114" i="2"/>
  <c r="V5114" i="2"/>
  <c r="AB5113" i="2"/>
  <c r="AA5113" i="2"/>
  <c r="Z5113" i="2"/>
  <c r="Y5113" i="2"/>
  <c r="X5113" i="2"/>
  <c r="W5113" i="2"/>
  <c r="V5113" i="2"/>
  <c r="AB5112" i="2"/>
  <c r="AA5112" i="2"/>
  <c r="Z5112" i="2"/>
  <c r="Y5112" i="2"/>
  <c r="X5112" i="2"/>
  <c r="W5112" i="2"/>
  <c r="V5112" i="2"/>
  <c r="AB5111" i="2"/>
  <c r="AA5111" i="2"/>
  <c r="Z5111" i="2"/>
  <c r="Y5111" i="2"/>
  <c r="X5111" i="2"/>
  <c r="W5111" i="2"/>
  <c r="V5111" i="2"/>
  <c r="AB5110" i="2"/>
  <c r="AA5110" i="2"/>
  <c r="Z5110" i="2"/>
  <c r="Y5110" i="2"/>
  <c r="X5110" i="2"/>
  <c r="W5110" i="2"/>
  <c r="V5110" i="2"/>
  <c r="AB5109" i="2"/>
  <c r="AA5109" i="2"/>
  <c r="Z5109" i="2"/>
  <c r="Y5109" i="2"/>
  <c r="X5109" i="2"/>
  <c r="W5109" i="2"/>
  <c r="V5109" i="2"/>
  <c r="AB5108" i="2"/>
  <c r="AA5108" i="2"/>
  <c r="Z5108" i="2"/>
  <c r="Y5108" i="2"/>
  <c r="X5108" i="2"/>
  <c r="W5108" i="2"/>
  <c r="V5108" i="2"/>
  <c r="AB5107" i="2"/>
  <c r="AA5107" i="2"/>
  <c r="Z5107" i="2"/>
  <c r="Y5107" i="2"/>
  <c r="X5107" i="2"/>
  <c r="W5107" i="2"/>
  <c r="V5107" i="2"/>
  <c r="AB5106" i="2"/>
  <c r="AA5106" i="2"/>
  <c r="Z5106" i="2"/>
  <c r="Y5106" i="2"/>
  <c r="X5106" i="2"/>
  <c r="W5106" i="2"/>
  <c r="V5106" i="2"/>
  <c r="AB5105" i="2"/>
  <c r="AA5105" i="2"/>
  <c r="Z5105" i="2"/>
  <c r="Y5105" i="2"/>
  <c r="X5105" i="2"/>
  <c r="W5105" i="2"/>
  <c r="V5105" i="2"/>
  <c r="AB5104" i="2"/>
  <c r="AA5104" i="2"/>
  <c r="Z5104" i="2"/>
  <c r="Y5104" i="2"/>
  <c r="X5104" i="2"/>
  <c r="W5104" i="2"/>
  <c r="V5104" i="2"/>
  <c r="AB5103" i="2"/>
  <c r="AA5103" i="2"/>
  <c r="Z5103" i="2"/>
  <c r="Y5103" i="2"/>
  <c r="X5103" i="2"/>
  <c r="W5103" i="2"/>
  <c r="V5103" i="2"/>
  <c r="AB5102" i="2"/>
  <c r="AA5102" i="2"/>
  <c r="Z5102" i="2"/>
  <c r="Y5102" i="2"/>
  <c r="X5102" i="2"/>
  <c r="W5102" i="2"/>
  <c r="V5102" i="2"/>
  <c r="AB5101" i="2"/>
  <c r="AA5101" i="2"/>
  <c r="Z5101" i="2"/>
  <c r="Y5101" i="2"/>
  <c r="X5101" i="2"/>
  <c r="W5101" i="2"/>
  <c r="V5101" i="2"/>
  <c r="AB5100" i="2"/>
  <c r="AA5100" i="2"/>
  <c r="Z5100" i="2"/>
  <c r="Y5100" i="2"/>
  <c r="X5100" i="2"/>
  <c r="W5100" i="2"/>
  <c r="V5100" i="2"/>
  <c r="AB5099" i="2"/>
  <c r="AA5099" i="2"/>
  <c r="Z5099" i="2"/>
  <c r="Y5099" i="2"/>
  <c r="X5099" i="2"/>
  <c r="W5099" i="2"/>
  <c r="V5099" i="2"/>
  <c r="AB5098" i="2"/>
  <c r="AA5098" i="2"/>
  <c r="Z5098" i="2"/>
  <c r="Y5098" i="2"/>
  <c r="X5098" i="2"/>
  <c r="W5098" i="2"/>
  <c r="V5098" i="2"/>
  <c r="AB5097" i="2"/>
  <c r="AA5097" i="2"/>
  <c r="Z5097" i="2"/>
  <c r="Y5097" i="2"/>
  <c r="X5097" i="2"/>
  <c r="W5097" i="2"/>
  <c r="V5097" i="2"/>
  <c r="AB5096" i="2"/>
  <c r="AA5096" i="2"/>
  <c r="Z5096" i="2"/>
  <c r="Y5096" i="2"/>
  <c r="X5096" i="2"/>
  <c r="W5096" i="2"/>
  <c r="V5096" i="2"/>
  <c r="AB5095" i="2"/>
  <c r="AA5095" i="2"/>
  <c r="Z5095" i="2"/>
  <c r="Y5095" i="2"/>
  <c r="X5095" i="2"/>
  <c r="W5095" i="2"/>
  <c r="V5095" i="2"/>
  <c r="AB5094" i="2"/>
  <c r="AA5094" i="2"/>
  <c r="Z5094" i="2"/>
  <c r="Y5094" i="2"/>
  <c r="X5094" i="2"/>
  <c r="W5094" i="2"/>
  <c r="V5094" i="2"/>
  <c r="AB5093" i="2"/>
  <c r="AA5093" i="2"/>
  <c r="Z5093" i="2"/>
  <c r="Y5093" i="2"/>
  <c r="X5093" i="2"/>
  <c r="W5093" i="2"/>
  <c r="V5093" i="2"/>
  <c r="AB5092" i="2"/>
  <c r="AA5092" i="2"/>
  <c r="Z5092" i="2"/>
  <c r="Y5092" i="2"/>
  <c r="X5092" i="2"/>
  <c r="W5092" i="2"/>
  <c r="V5092" i="2"/>
  <c r="AB5091" i="2"/>
  <c r="AA5091" i="2"/>
  <c r="Z5091" i="2"/>
  <c r="Y5091" i="2"/>
  <c r="X5091" i="2"/>
  <c r="W5091" i="2"/>
  <c r="V5091" i="2"/>
  <c r="AB5090" i="2"/>
  <c r="AA5090" i="2"/>
  <c r="Z5090" i="2"/>
  <c r="Y5090" i="2"/>
  <c r="X5090" i="2"/>
  <c r="W5090" i="2"/>
  <c r="V5090" i="2"/>
  <c r="AB5089" i="2"/>
  <c r="AA5089" i="2"/>
  <c r="Z5089" i="2"/>
  <c r="Y5089" i="2"/>
  <c r="X5089" i="2"/>
  <c r="W5089" i="2"/>
  <c r="V5089" i="2"/>
  <c r="AB5088" i="2"/>
  <c r="AA5088" i="2"/>
  <c r="Z5088" i="2"/>
  <c r="Y5088" i="2"/>
  <c r="X5088" i="2"/>
  <c r="W5088" i="2"/>
  <c r="V5088" i="2"/>
  <c r="AB5087" i="2"/>
  <c r="AA5087" i="2"/>
  <c r="Z5087" i="2"/>
  <c r="Y5087" i="2"/>
  <c r="X5087" i="2"/>
  <c r="W5087" i="2"/>
  <c r="V5087" i="2"/>
  <c r="AB5086" i="2"/>
  <c r="AA5086" i="2"/>
  <c r="Z5086" i="2"/>
  <c r="Y5086" i="2"/>
  <c r="X5086" i="2"/>
  <c r="W5086" i="2"/>
  <c r="V5086" i="2"/>
  <c r="AB5085" i="2"/>
  <c r="AA5085" i="2"/>
  <c r="Z5085" i="2"/>
  <c r="Y5085" i="2"/>
  <c r="X5085" i="2"/>
  <c r="W5085" i="2"/>
  <c r="V5085" i="2"/>
  <c r="AB5084" i="2"/>
  <c r="AA5084" i="2"/>
  <c r="Z5084" i="2"/>
  <c r="Y5084" i="2"/>
  <c r="X5084" i="2"/>
  <c r="W5084" i="2"/>
  <c r="V5084" i="2"/>
  <c r="AB5083" i="2"/>
  <c r="AA5083" i="2"/>
  <c r="Z5083" i="2"/>
  <c r="Y5083" i="2"/>
  <c r="X5083" i="2"/>
  <c r="W5083" i="2"/>
  <c r="V5083" i="2"/>
  <c r="AB5082" i="2"/>
  <c r="AA5082" i="2"/>
  <c r="Z5082" i="2"/>
  <c r="Y5082" i="2"/>
  <c r="X5082" i="2"/>
  <c r="W5082" i="2"/>
  <c r="V5082" i="2"/>
  <c r="AB5081" i="2"/>
  <c r="AA5081" i="2"/>
  <c r="Z5081" i="2"/>
  <c r="Y5081" i="2"/>
  <c r="X5081" i="2"/>
  <c r="W5081" i="2"/>
  <c r="V5081" i="2"/>
  <c r="AB5080" i="2"/>
  <c r="AA5080" i="2"/>
  <c r="Z5080" i="2"/>
  <c r="Y5080" i="2"/>
  <c r="X5080" i="2"/>
  <c r="W5080" i="2"/>
  <c r="V5080" i="2"/>
  <c r="AB5079" i="2"/>
  <c r="AA5079" i="2"/>
  <c r="Z5079" i="2"/>
  <c r="Y5079" i="2"/>
  <c r="X5079" i="2"/>
  <c r="W5079" i="2"/>
  <c r="V5079" i="2"/>
  <c r="AB5078" i="2"/>
  <c r="AA5078" i="2"/>
  <c r="Z5078" i="2"/>
  <c r="Y5078" i="2"/>
  <c r="X5078" i="2"/>
  <c r="W5078" i="2"/>
  <c r="V5078" i="2"/>
  <c r="AB5077" i="2"/>
  <c r="AA5077" i="2"/>
  <c r="Z5077" i="2"/>
  <c r="Y5077" i="2"/>
  <c r="X5077" i="2"/>
  <c r="W5077" i="2"/>
  <c r="V5077" i="2"/>
  <c r="AB5076" i="2"/>
  <c r="AA5076" i="2"/>
  <c r="Z5076" i="2"/>
  <c r="Y5076" i="2"/>
  <c r="X5076" i="2"/>
  <c r="W5076" i="2"/>
  <c r="V5076" i="2"/>
  <c r="AB5075" i="2"/>
  <c r="AA5075" i="2"/>
  <c r="Z5075" i="2"/>
  <c r="Y5075" i="2"/>
  <c r="X5075" i="2"/>
  <c r="W5075" i="2"/>
  <c r="V5075" i="2"/>
  <c r="AB5074" i="2"/>
  <c r="AA5074" i="2"/>
  <c r="Z5074" i="2"/>
  <c r="Y5074" i="2"/>
  <c r="X5074" i="2"/>
  <c r="W5074" i="2"/>
  <c r="V5074" i="2"/>
  <c r="AB5073" i="2"/>
  <c r="AA5073" i="2"/>
  <c r="Z5073" i="2"/>
  <c r="Y5073" i="2"/>
  <c r="X5073" i="2"/>
  <c r="W5073" i="2"/>
  <c r="V5073" i="2"/>
  <c r="AB5072" i="2"/>
  <c r="AA5072" i="2"/>
  <c r="Z5072" i="2"/>
  <c r="Y5072" i="2"/>
  <c r="X5072" i="2"/>
  <c r="W5072" i="2"/>
  <c r="V5072" i="2"/>
  <c r="AB5071" i="2"/>
  <c r="AA5071" i="2"/>
  <c r="Z5071" i="2"/>
  <c r="Y5071" i="2"/>
  <c r="X5071" i="2"/>
  <c r="W5071" i="2"/>
  <c r="V5071" i="2"/>
  <c r="AB5070" i="2"/>
  <c r="AA5070" i="2"/>
  <c r="Z5070" i="2"/>
  <c r="Y5070" i="2"/>
  <c r="X5070" i="2"/>
  <c r="W5070" i="2"/>
  <c r="V5070" i="2"/>
  <c r="AB5069" i="2"/>
  <c r="AA5069" i="2"/>
  <c r="Z5069" i="2"/>
  <c r="Y5069" i="2"/>
  <c r="X5069" i="2"/>
  <c r="W5069" i="2"/>
  <c r="V5069" i="2"/>
  <c r="AB5068" i="2"/>
  <c r="AA5068" i="2"/>
  <c r="Z5068" i="2"/>
  <c r="Y5068" i="2"/>
  <c r="X5068" i="2"/>
  <c r="W5068" i="2"/>
  <c r="V5068" i="2"/>
  <c r="AB5067" i="2"/>
  <c r="AA5067" i="2"/>
  <c r="Z5067" i="2"/>
  <c r="Y5067" i="2"/>
  <c r="X5067" i="2"/>
  <c r="W5067" i="2"/>
  <c r="V5067" i="2"/>
  <c r="AB5066" i="2"/>
  <c r="AA5066" i="2"/>
  <c r="Z5066" i="2"/>
  <c r="Y5066" i="2"/>
  <c r="X5066" i="2"/>
  <c r="W5066" i="2"/>
  <c r="V5066" i="2"/>
  <c r="AB5065" i="2"/>
  <c r="AA5065" i="2"/>
  <c r="Z5065" i="2"/>
  <c r="Y5065" i="2"/>
  <c r="X5065" i="2"/>
  <c r="W5065" i="2"/>
  <c r="V5065" i="2"/>
  <c r="AB5064" i="2"/>
  <c r="AA5064" i="2"/>
  <c r="Z5064" i="2"/>
  <c r="Y5064" i="2"/>
  <c r="X5064" i="2"/>
  <c r="W5064" i="2"/>
  <c r="V5064" i="2"/>
  <c r="AB5063" i="2"/>
  <c r="AA5063" i="2"/>
  <c r="Z5063" i="2"/>
  <c r="Y5063" i="2"/>
  <c r="X5063" i="2"/>
  <c r="W5063" i="2"/>
  <c r="V5063" i="2"/>
  <c r="AB5062" i="2"/>
  <c r="AA5062" i="2"/>
  <c r="Z5062" i="2"/>
  <c r="Y5062" i="2"/>
  <c r="X5062" i="2"/>
  <c r="W5062" i="2"/>
  <c r="V5062" i="2"/>
  <c r="AB5061" i="2"/>
  <c r="AA5061" i="2"/>
  <c r="Z5061" i="2"/>
  <c r="Y5061" i="2"/>
  <c r="X5061" i="2"/>
  <c r="W5061" i="2"/>
  <c r="V5061" i="2"/>
  <c r="AB5060" i="2"/>
  <c r="AA5060" i="2"/>
  <c r="Z5060" i="2"/>
  <c r="Y5060" i="2"/>
  <c r="X5060" i="2"/>
  <c r="W5060" i="2"/>
  <c r="V5060" i="2"/>
  <c r="AB5059" i="2"/>
  <c r="AA5059" i="2"/>
  <c r="Z5059" i="2"/>
  <c r="Y5059" i="2"/>
  <c r="X5059" i="2"/>
  <c r="W5059" i="2"/>
  <c r="V5059" i="2"/>
  <c r="AB5058" i="2"/>
  <c r="AA5058" i="2"/>
  <c r="Z5058" i="2"/>
  <c r="Y5058" i="2"/>
  <c r="X5058" i="2"/>
  <c r="W5058" i="2"/>
  <c r="V5058" i="2"/>
  <c r="AB5057" i="2"/>
  <c r="AA5057" i="2"/>
  <c r="Z5057" i="2"/>
  <c r="Y5057" i="2"/>
  <c r="X5057" i="2"/>
  <c r="W5057" i="2"/>
  <c r="V5057" i="2"/>
  <c r="AB5056" i="2"/>
  <c r="AA5056" i="2"/>
  <c r="Z5056" i="2"/>
  <c r="Y5056" i="2"/>
  <c r="X5056" i="2"/>
  <c r="W5056" i="2"/>
  <c r="V5056" i="2"/>
  <c r="AB5055" i="2"/>
  <c r="AA5055" i="2"/>
  <c r="Z5055" i="2"/>
  <c r="Y5055" i="2"/>
  <c r="X5055" i="2"/>
  <c r="W5055" i="2"/>
  <c r="V5055" i="2"/>
  <c r="AB5054" i="2"/>
  <c r="AA5054" i="2"/>
  <c r="Z5054" i="2"/>
  <c r="Y5054" i="2"/>
  <c r="X5054" i="2"/>
  <c r="W5054" i="2"/>
  <c r="V5054" i="2"/>
  <c r="AB5053" i="2"/>
  <c r="AA5053" i="2"/>
  <c r="Z5053" i="2"/>
  <c r="Y5053" i="2"/>
  <c r="X5053" i="2"/>
  <c r="W5053" i="2"/>
  <c r="V5053" i="2"/>
  <c r="AB5052" i="2"/>
  <c r="AA5052" i="2"/>
  <c r="Z5052" i="2"/>
  <c r="Y5052" i="2"/>
  <c r="X5052" i="2"/>
  <c r="W5052" i="2"/>
  <c r="V5052" i="2"/>
  <c r="AB5051" i="2"/>
  <c r="AA5051" i="2"/>
  <c r="Z5051" i="2"/>
  <c r="Y5051" i="2"/>
  <c r="X5051" i="2"/>
  <c r="W5051" i="2"/>
  <c r="V5051" i="2"/>
  <c r="AB5050" i="2"/>
  <c r="AA5050" i="2"/>
  <c r="Z5050" i="2"/>
  <c r="Y5050" i="2"/>
  <c r="X5050" i="2"/>
  <c r="W5050" i="2"/>
  <c r="V5050" i="2"/>
  <c r="AB5049" i="2"/>
  <c r="AA5049" i="2"/>
  <c r="Z5049" i="2"/>
  <c r="Y5049" i="2"/>
  <c r="X5049" i="2"/>
  <c r="W5049" i="2"/>
  <c r="V5049" i="2"/>
  <c r="AB5048" i="2"/>
  <c r="AA5048" i="2"/>
  <c r="Z5048" i="2"/>
  <c r="Y5048" i="2"/>
  <c r="X5048" i="2"/>
  <c r="W5048" i="2"/>
  <c r="V5048" i="2"/>
  <c r="AB5047" i="2"/>
  <c r="AA5047" i="2"/>
  <c r="Z5047" i="2"/>
  <c r="Y5047" i="2"/>
  <c r="X5047" i="2"/>
  <c r="W5047" i="2"/>
  <c r="V5047" i="2"/>
  <c r="AB5046" i="2"/>
  <c r="AA5046" i="2"/>
  <c r="Z5046" i="2"/>
  <c r="Y5046" i="2"/>
  <c r="X5046" i="2"/>
  <c r="W5046" i="2"/>
  <c r="V5046" i="2"/>
  <c r="AB5045" i="2"/>
  <c r="AA5045" i="2"/>
  <c r="Z5045" i="2"/>
  <c r="Y5045" i="2"/>
  <c r="X5045" i="2"/>
  <c r="W5045" i="2"/>
  <c r="V5045" i="2"/>
  <c r="AB5044" i="2"/>
  <c r="AA5044" i="2"/>
  <c r="Z5044" i="2"/>
  <c r="Y5044" i="2"/>
  <c r="X5044" i="2"/>
  <c r="W5044" i="2"/>
  <c r="V5044" i="2"/>
  <c r="AB5043" i="2"/>
  <c r="AA5043" i="2"/>
  <c r="Z5043" i="2"/>
  <c r="Y5043" i="2"/>
  <c r="X5043" i="2"/>
  <c r="W5043" i="2"/>
  <c r="V5043" i="2"/>
  <c r="AB5042" i="2"/>
  <c r="AA5042" i="2"/>
  <c r="Z5042" i="2"/>
  <c r="Y5042" i="2"/>
  <c r="X5042" i="2"/>
  <c r="W5042" i="2"/>
  <c r="V5042" i="2"/>
  <c r="AB5041" i="2"/>
  <c r="AA5041" i="2"/>
  <c r="Z5041" i="2"/>
  <c r="Y5041" i="2"/>
  <c r="X5041" i="2"/>
  <c r="W5041" i="2"/>
  <c r="V5041" i="2"/>
  <c r="AB5040" i="2"/>
  <c r="AA5040" i="2"/>
  <c r="Z5040" i="2"/>
  <c r="Y5040" i="2"/>
  <c r="X5040" i="2"/>
  <c r="W5040" i="2"/>
  <c r="V5040" i="2"/>
  <c r="AB5039" i="2"/>
  <c r="AA5039" i="2"/>
  <c r="Z5039" i="2"/>
  <c r="Y5039" i="2"/>
  <c r="X5039" i="2"/>
  <c r="W5039" i="2"/>
  <c r="V5039" i="2"/>
  <c r="AB5038" i="2"/>
  <c r="AA5038" i="2"/>
  <c r="Z5038" i="2"/>
  <c r="Y5038" i="2"/>
  <c r="X5038" i="2"/>
  <c r="W5038" i="2"/>
  <c r="V5038" i="2"/>
  <c r="AB5037" i="2"/>
  <c r="AA5037" i="2"/>
  <c r="Z5037" i="2"/>
  <c r="Y5037" i="2"/>
  <c r="X5037" i="2"/>
  <c r="W5037" i="2"/>
  <c r="V5037" i="2"/>
  <c r="AB5036" i="2"/>
  <c r="AA5036" i="2"/>
  <c r="Z5036" i="2"/>
  <c r="Y5036" i="2"/>
  <c r="X5036" i="2"/>
  <c r="W5036" i="2"/>
  <c r="V5036" i="2"/>
  <c r="AB5035" i="2"/>
  <c r="AA5035" i="2"/>
  <c r="Z5035" i="2"/>
  <c r="Y5035" i="2"/>
  <c r="X5035" i="2"/>
  <c r="W5035" i="2"/>
  <c r="V5035" i="2"/>
  <c r="AB5034" i="2"/>
  <c r="AA5034" i="2"/>
  <c r="Z5034" i="2"/>
  <c r="Y5034" i="2"/>
  <c r="X5034" i="2"/>
  <c r="W5034" i="2"/>
  <c r="V5034" i="2"/>
  <c r="AB5033" i="2"/>
  <c r="AA5033" i="2"/>
  <c r="Z5033" i="2"/>
  <c r="Y5033" i="2"/>
  <c r="X5033" i="2"/>
  <c r="W5033" i="2"/>
  <c r="V5033" i="2"/>
  <c r="AB5032" i="2"/>
  <c r="AA5032" i="2"/>
  <c r="Z5032" i="2"/>
  <c r="Y5032" i="2"/>
  <c r="X5032" i="2"/>
  <c r="W5032" i="2"/>
  <c r="V5032" i="2"/>
  <c r="AB5031" i="2"/>
  <c r="AA5031" i="2"/>
  <c r="Z5031" i="2"/>
  <c r="Y5031" i="2"/>
  <c r="X5031" i="2"/>
  <c r="W5031" i="2"/>
  <c r="V5031" i="2"/>
  <c r="AB5030" i="2"/>
  <c r="AA5030" i="2"/>
  <c r="Z5030" i="2"/>
  <c r="Y5030" i="2"/>
  <c r="X5030" i="2"/>
  <c r="W5030" i="2"/>
  <c r="V5030" i="2"/>
  <c r="AB5029" i="2"/>
  <c r="AA5029" i="2"/>
  <c r="Z5029" i="2"/>
  <c r="Y5029" i="2"/>
  <c r="X5029" i="2"/>
  <c r="W5029" i="2"/>
  <c r="V5029" i="2"/>
  <c r="AB5028" i="2"/>
  <c r="AA5028" i="2"/>
  <c r="Z5028" i="2"/>
  <c r="Y5028" i="2"/>
  <c r="X5028" i="2"/>
  <c r="W5028" i="2"/>
  <c r="V5028" i="2"/>
  <c r="AB5027" i="2"/>
  <c r="AA5027" i="2"/>
  <c r="Z5027" i="2"/>
  <c r="Y5027" i="2"/>
  <c r="X5027" i="2"/>
  <c r="W5027" i="2"/>
  <c r="V5027" i="2"/>
  <c r="AB5026" i="2"/>
  <c r="AA5026" i="2"/>
  <c r="Z5026" i="2"/>
  <c r="Y5026" i="2"/>
  <c r="X5026" i="2"/>
  <c r="W5026" i="2"/>
  <c r="V5026" i="2"/>
  <c r="AB5025" i="2"/>
  <c r="AA5025" i="2"/>
  <c r="Z5025" i="2"/>
  <c r="Y5025" i="2"/>
  <c r="X5025" i="2"/>
  <c r="W5025" i="2"/>
  <c r="V5025" i="2"/>
  <c r="AB5024" i="2"/>
  <c r="AA5024" i="2"/>
  <c r="Z5024" i="2"/>
  <c r="Y5024" i="2"/>
  <c r="X5024" i="2"/>
  <c r="W5024" i="2"/>
  <c r="V5024" i="2"/>
  <c r="AB5023" i="2"/>
  <c r="AA5023" i="2"/>
  <c r="Z5023" i="2"/>
  <c r="Y5023" i="2"/>
  <c r="X5023" i="2"/>
  <c r="W5023" i="2"/>
  <c r="V5023" i="2"/>
  <c r="AB5022" i="2"/>
  <c r="AA5022" i="2"/>
  <c r="Z5022" i="2"/>
  <c r="Y5022" i="2"/>
  <c r="X5022" i="2"/>
  <c r="W5022" i="2"/>
  <c r="V5022" i="2"/>
  <c r="AB5021" i="2"/>
  <c r="AA5021" i="2"/>
  <c r="Z5021" i="2"/>
  <c r="Y5021" i="2"/>
  <c r="X5021" i="2"/>
  <c r="W5021" i="2"/>
  <c r="V5021" i="2"/>
  <c r="AB5020" i="2"/>
  <c r="AA5020" i="2"/>
  <c r="Z5020" i="2"/>
  <c r="Y5020" i="2"/>
  <c r="X5020" i="2"/>
  <c r="W5020" i="2"/>
  <c r="V5020" i="2"/>
  <c r="AB5019" i="2"/>
  <c r="AA5019" i="2"/>
  <c r="Z5019" i="2"/>
  <c r="Y5019" i="2"/>
  <c r="X5019" i="2"/>
  <c r="W5019" i="2"/>
  <c r="V5019" i="2"/>
  <c r="AB5018" i="2"/>
  <c r="AA5018" i="2"/>
  <c r="Z5018" i="2"/>
  <c r="Y5018" i="2"/>
  <c r="X5018" i="2"/>
  <c r="W5018" i="2"/>
  <c r="V5018" i="2"/>
  <c r="AB5017" i="2"/>
  <c r="AA5017" i="2"/>
  <c r="Z5017" i="2"/>
  <c r="Y5017" i="2"/>
  <c r="X5017" i="2"/>
  <c r="W5017" i="2"/>
  <c r="V5017" i="2"/>
  <c r="AB5016" i="2"/>
  <c r="AA5016" i="2"/>
  <c r="Z5016" i="2"/>
  <c r="Y5016" i="2"/>
  <c r="X5016" i="2"/>
  <c r="W5016" i="2"/>
  <c r="V5016" i="2"/>
  <c r="AB5015" i="2"/>
  <c r="AA5015" i="2"/>
  <c r="Z5015" i="2"/>
  <c r="Y5015" i="2"/>
  <c r="X5015" i="2"/>
  <c r="W5015" i="2"/>
  <c r="V5015" i="2"/>
  <c r="AB5014" i="2"/>
  <c r="AA5014" i="2"/>
  <c r="Z5014" i="2"/>
  <c r="Y5014" i="2"/>
  <c r="X5014" i="2"/>
  <c r="W5014" i="2"/>
  <c r="V5014" i="2"/>
  <c r="AB5013" i="2"/>
  <c r="AA5013" i="2"/>
  <c r="Z5013" i="2"/>
  <c r="Y5013" i="2"/>
  <c r="X5013" i="2"/>
  <c r="W5013" i="2"/>
  <c r="V5013" i="2"/>
  <c r="AB5012" i="2"/>
  <c r="AA5012" i="2"/>
  <c r="Z5012" i="2"/>
  <c r="Y5012" i="2"/>
  <c r="X5012" i="2"/>
  <c r="W5012" i="2"/>
  <c r="V5012" i="2"/>
  <c r="AB5011" i="2"/>
  <c r="AA5011" i="2"/>
  <c r="Z5011" i="2"/>
  <c r="Y5011" i="2"/>
  <c r="X5011" i="2"/>
  <c r="W5011" i="2"/>
  <c r="V5011" i="2"/>
  <c r="AB5010" i="2"/>
  <c r="AA5010" i="2"/>
  <c r="Z5010" i="2"/>
  <c r="Y5010" i="2"/>
  <c r="X5010" i="2"/>
  <c r="W5010" i="2"/>
  <c r="V5010" i="2"/>
  <c r="AB5009" i="2"/>
  <c r="AA5009" i="2"/>
  <c r="Z5009" i="2"/>
  <c r="Y5009" i="2"/>
  <c r="X5009" i="2"/>
  <c r="W5009" i="2"/>
  <c r="V5009" i="2"/>
  <c r="AB5008" i="2"/>
  <c r="AA5008" i="2"/>
  <c r="Z5008" i="2"/>
  <c r="Y5008" i="2"/>
  <c r="X5008" i="2"/>
  <c r="W5008" i="2"/>
  <c r="V5008" i="2"/>
  <c r="AB5007" i="2"/>
  <c r="AA5007" i="2"/>
  <c r="Z5007" i="2"/>
  <c r="Y5007" i="2"/>
  <c r="X5007" i="2"/>
  <c r="W5007" i="2"/>
  <c r="V5007" i="2"/>
  <c r="AB5006" i="2"/>
  <c r="AA5006" i="2"/>
  <c r="Z5006" i="2"/>
  <c r="Y5006" i="2"/>
  <c r="X5006" i="2"/>
  <c r="W5006" i="2"/>
  <c r="V5006" i="2"/>
  <c r="AB5005" i="2"/>
  <c r="AA5005" i="2"/>
  <c r="Z5005" i="2"/>
  <c r="Y5005" i="2"/>
  <c r="X5005" i="2"/>
  <c r="W5005" i="2"/>
  <c r="V5005" i="2"/>
  <c r="AB5004" i="2"/>
  <c r="AA5004" i="2"/>
  <c r="Z5004" i="2"/>
  <c r="Y5004" i="2"/>
  <c r="X5004" i="2"/>
  <c r="W5004" i="2"/>
  <c r="V5004" i="2"/>
  <c r="AB5003" i="2"/>
  <c r="AA5003" i="2"/>
  <c r="Z5003" i="2"/>
  <c r="Y5003" i="2"/>
  <c r="X5003" i="2"/>
  <c r="W5003" i="2"/>
  <c r="V5003" i="2"/>
  <c r="AB5002" i="2"/>
  <c r="AA5002" i="2"/>
  <c r="Z5002" i="2"/>
  <c r="Y5002" i="2"/>
  <c r="X5002" i="2"/>
  <c r="W5002" i="2"/>
  <c r="V5002" i="2"/>
  <c r="AB5001" i="2"/>
  <c r="AA5001" i="2"/>
  <c r="Z5001" i="2"/>
  <c r="Y5001" i="2"/>
  <c r="X5001" i="2"/>
  <c r="W5001" i="2"/>
  <c r="V5001" i="2"/>
  <c r="AB5000" i="2"/>
  <c r="AA5000" i="2"/>
  <c r="Z5000" i="2"/>
  <c r="Y5000" i="2"/>
  <c r="X5000" i="2"/>
  <c r="W5000" i="2"/>
  <c r="V5000" i="2"/>
  <c r="AB4999" i="2"/>
  <c r="AA4999" i="2"/>
  <c r="Z4999" i="2"/>
  <c r="Y4999" i="2"/>
  <c r="X4999" i="2"/>
  <c r="W4999" i="2"/>
  <c r="V4999" i="2"/>
  <c r="AB4998" i="2"/>
  <c r="AA4998" i="2"/>
  <c r="Z4998" i="2"/>
  <c r="Y4998" i="2"/>
  <c r="X4998" i="2"/>
  <c r="W4998" i="2"/>
  <c r="V4998" i="2"/>
  <c r="AB4997" i="2"/>
  <c r="AA4997" i="2"/>
  <c r="Z4997" i="2"/>
  <c r="Y4997" i="2"/>
  <c r="X4997" i="2"/>
  <c r="W4997" i="2"/>
  <c r="V4997" i="2"/>
  <c r="AB4996" i="2"/>
  <c r="AA4996" i="2"/>
  <c r="Z4996" i="2"/>
  <c r="Y4996" i="2"/>
  <c r="X4996" i="2"/>
  <c r="W4996" i="2"/>
  <c r="V4996" i="2"/>
  <c r="AB4995" i="2"/>
  <c r="AA4995" i="2"/>
  <c r="Z4995" i="2"/>
  <c r="Y4995" i="2"/>
  <c r="X4995" i="2"/>
  <c r="W4995" i="2"/>
  <c r="V4995" i="2"/>
  <c r="AB4994" i="2"/>
  <c r="AA4994" i="2"/>
  <c r="Z4994" i="2"/>
  <c r="Y4994" i="2"/>
  <c r="X4994" i="2"/>
  <c r="W4994" i="2"/>
  <c r="V4994" i="2"/>
  <c r="AB4993" i="2"/>
  <c r="AA4993" i="2"/>
  <c r="Z4993" i="2"/>
  <c r="Y4993" i="2"/>
  <c r="X4993" i="2"/>
  <c r="W4993" i="2"/>
  <c r="V4993" i="2"/>
  <c r="AB4992" i="2"/>
  <c r="AA4992" i="2"/>
  <c r="Z4992" i="2"/>
  <c r="Y4992" i="2"/>
  <c r="X4992" i="2"/>
  <c r="W4992" i="2"/>
  <c r="V4992" i="2"/>
  <c r="AB4991" i="2"/>
  <c r="AA4991" i="2"/>
  <c r="Z4991" i="2"/>
  <c r="Y4991" i="2"/>
  <c r="X4991" i="2"/>
  <c r="W4991" i="2"/>
  <c r="V4991" i="2"/>
  <c r="AB4990" i="2"/>
  <c r="AA4990" i="2"/>
  <c r="Z4990" i="2"/>
  <c r="Y4990" i="2"/>
  <c r="X4990" i="2"/>
  <c r="W4990" i="2"/>
  <c r="V4990" i="2"/>
  <c r="AB4989" i="2"/>
  <c r="AA4989" i="2"/>
  <c r="Z4989" i="2"/>
  <c r="Y4989" i="2"/>
  <c r="X4989" i="2"/>
  <c r="W4989" i="2"/>
  <c r="V4989" i="2"/>
  <c r="AB4988" i="2"/>
  <c r="AA4988" i="2"/>
  <c r="Z4988" i="2"/>
  <c r="Y4988" i="2"/>
  <c r="X4988" i="2"/>
  <c r="W4988" i="2"/>
  <c r="V4988" i="2"/>
  <c r="AB4987" i="2"/>
  <c r="AA4987" i="2"/>
  <c r="Z4987" i="2"/>
  <c r="Y4987" i="2"/>
  <c r="X4987" i="2"/>
  <c r="W4987" i="2"/>
  <c r="V4987" i="2"/>
  <c r="AB4986" i="2"/>
  <c r="AA4986" i="2"/>
  <c r="Z4986" i="2"/>
  <c r="Y4986" i="2"/>
  <c r="X4986" i="2"/>
  <c r="W4986" i="2"/>
  <c r="V4986" i="2"/>
  <c r="AB4985" i="2"/>
  <c r="AA4985" i="2"/>
  <c r="Z4985" i="2"/>
  <c r="Y4985" i="2"/>
  <c r="X4985" i="2"/>
  <c r="W4985" i="2"/>
  <c r="V4985" i="2"/>
  <c r="AB4984" i="2"/>
  <c r="AA4984" i="2"/>
  <c r="Z4984" i="2"/>
  <c r="Y4984" i="2"/>
  <c r="X4984" i="2"/>
  <c r="W4984" i="2"/>
  <c r="V4984" i="2"/>
  <c r="AB4983" i="2"/>
  <c r="AA4983" i="2"/>
  <c r="Z4983" i="2"/>
  <c r="Y4983" i="2"/>
  <c r="X4983" i="2"/>
  <c r="W4983" i="2"/>
  <c r="V4983" i="2"/>
  <c r="AB4982" i="2"/>
  <c r="AA4982" i="2"/>
  <c r="Z4982" i="2"/>
  <c r="Y4982" i="2"/>
  <c r="X4982" i="2"/>
  <c r="W4982" i="2"/>
  <c r="V4982" i="2"/>
  <c r="AB4981" i="2"/>
  <c r="AA4981" i="2"/>
  <c r="Z4981" i="2"/>
  <c r="Y4981" i="2"/>
  <c r="X4981" i="2"/>
  <c r="W4981" i="2"/>
  <c r="V4981" i="2"/>
  <c r="AB4980" i="2"/>
  <c r="AA4980" i="2"/>
  <c r="Z4980" i="2"/>
  <c r="Y4980" i="2"/>
  <c r="X4980" i="2"/>
  <c r="W4980" i="2"/>
  <c r="V4980" i="2"/>
  <c r="AB4979" i="2"/>
  <c r="AA4979" i="2"/>
  <c r="Z4979" i="2"/>
  <c r="Y4979" i="2"/>
  <c r="X4979" i="2"/>
  <c r="W4979" i="2"/>
  <c r="V4979" i="2"/>
  <c r="AB4978" i="2"/>
  <c r="AA4978" i="2"/>
  <c r="Z4978" i="2"/>
  <c r="Y4978" i="2"/>
  <c r="X4978" i="2"/>
  <c r="W4978" i="2"/>
  <c r="V4978" i="2"/>
  <c r="AB4977" i="2"/>
  <c r="AA4977" i="2"/>
  <c r="Z4977" i="2"/>
  <c r="Y4977" i="2"/>
  <c r="X4977" i="2"/>
  <c r="W4977" i="2"/>
  <c r="V4977" i="2"/>
  <c r="AB4976" i="2"/>
  <c r="AA4976" i="2"/>
  <c r="Z4976" i="2"/>
  <c r="Y4976" i="2"/>
  <c r="X4976" i="2"/>
  <c r="W4976" i="2"/>
  <c r="V4976" i="2"/>
  <c r="AB4975" i="2"/>
  <c r="AA4975" i="2"/>
  <c r="Z4975" i="2"/>
  <c r="Y4975" i="2"/>
  <c r="X4975" i="2"/>
  <c r="W4975" i="2"/>
  <c r="V4975" i="2"/>
  <c r="AB4974" i="2"/>
  <c r="AA4974" i="2"/>
  <c r="Z4974" i="2"/>
  <c r="Y4974" i="2"/>
  <c r="X4974" i="2"/>
  <c r="W4974" i="2"/>
  <c r="V4974" i="2"/>
  <c r="AB4973" i="2"/>
  <c r="AA4973" i="2"/>
  <c r="Z4973" i="2"/>
  <c r="Y4973" i="2"/>
  <c r="X4973" i="2"/>
  <c r="W4973" i="2"/>
  <c r="V4973" i="2"/>
  <c r="AB4972" i="2"/>
  <c r="AA4972" i="2"/>
  <c r="Z4972" i="2"/>
  <c r="Y4972" i="2"/>
  <c r="X4972" i="2"/>
  <c r="W4972" i="2"/>
  <c r="V4972" i="2"/>
  <c r="AB4971" i="2"/>
  <c r="AA4971" i="2"/>
  <c r="Z4971" i="2"/>
  <c r="Y4971" i="2"/>
  <c r="X4971" i="2"/>
  <c r="W4971" i="2"/>
  <c r="V4971" i="2"/>
  <c r="AB4970" i="2"/>
  <c r="AA4970" i="2"/>
  <c r="Z4970" i="2"/>
  <c r="Y4970" i="2"/>
  <c r="X4970" i="2"/>
  <c r="W4970" i="2"/>
  <c r="V4970" i="2"/>
  <c r="AB4969" i="2"/>
  <c r="AA4969" i="2"/>
  <c r="Z4969" i="2"/>
  <c r="Y4969" i="2"/>
  <c r="X4969" i="2"/>
  <c r="W4969" i="2"/>
  <c r="V4969" i="2"/>
  <c r="AB4968" i="2"/>
  <c r="AA4968" i="2"/>
  <c r="Z4968" i="2"/>
  <c r="Y4968" i="2"/>
  <c r="X4968" i="2"/>
  <c r="W4968" i="2"/>
  <c r="V4968" i="2"/>
  <c r="AB4967" i="2"/>
  <c r="AA4967" i="2"/>
  <c r="Z4967" i="2"/>
  <c r="Y4967" i="2"/>
  <c r="X4967" i="2"/>
  <c r="W4967" i="2"/>
  <c r="V4967" i="2"/>
  <c r="AB4966" i="2"/>
  <c r="AA4966" i="2"/>
  <c r="Z4966" i="2"/>
  <c r="Y4966" i="2"/>
  <c r="X4966" i="2"/>
  <c r="W4966" i="2"/>
  <c r="V4966" i="2"/>
  <c r="AB4965" i="2"/>
  <c r="AA4965" i="2"/>
  <c r="Z4965" i="2"/>
  <c r="Y4965" i="2"/>
  <c r="X4965" i="2"/>
  <c r="W4965" i="2"/>
  <c r="V4965" i="2"/>
  <c r="AB4964" i="2"/>
  <c r="AA4964" i="2"/>
  <c r="Z4964" i="2"/>
  <c r="Y4964" i="2"/>
  <c r="X4964" i="2"/>
  <c r="W4964" i="2"/>
  <c r="V4964" i="2"/>
  <c r="AB4963" i="2"/>
  <c r="AA4963" i="2"/>
  <c r="D14" i="6" s="1"/>
  <c r="G14" i="6" s="1"/>
  <c r="Z4963" i="2"/>
  <c r="Y4963" i="2"/>
  <c r="X4963" i="2"/>
  <c r="W4963" i="2"/>
  <c r="V4963" i="2"/>
  <c r="AB4962" i="2"/>
  <c r="AA4962" i="2"/>
  <c r="Z4962" i="2"/>
  <c r="Y4962" i="2"/>
  <c r="X4962" i="2"/>
  <c r="W4962" i="2"/>
  <c r="V4962" i="2"/>
  <c r="AB4961" i="2"/>
  <c r="AA4961" i="2"/>
  <c r="Z4961" i="2"/>
  <c r="Y4961" i="2"/>
  <c r="X4961" i="2"/>
  <c r="W4961" i="2"/>
  <c r="V4961" i="2"/>
  <c r="AB4960" i="2"/>
  <c r="AA4960" i="2"/>
  <c r="Z4960" i="2"/>
  <c r="Y4960" i="2"/>
  <c r="X4960" i="2"/>
  <c r="W4960" i="2"/>
  <c r="V4960" i="2"/>
  <c r="AB4959" i="2"/>
  <c r="AA4959" i="2"/>
  <c r="Z4959" i="2"/>
  <c r="Y4959" i="2"/>
  <c r="X4959" i="2"/>
  <c r="W4959" i="2"/>
  <c r="V4959" i="2"/>
  <c r="AB4958" i="2"/>
  <c r="AA4958" i="2"/>
  <c r="Z4958" i="2"/>
  <c r="Y4958" i="2"/>
  <c r="X4958" i="2"/>
  <c r="W4958" i="2"/>
  <c r="V4958" i="2"/>
  <c r="AB4957" i="2"/>
  <c r="AA4957" i="2"/>
  <c r="Z4957" i="2"/>
  <c r="Y4957" i="2"/>
  <c r="X4957" i="2"/>
  <c r="W4957" i="2"/>
  <c r="V4957" i="2"/>
  <c r="AB4956" i="2"/>
  <c r="AA4956" i="2"/>
  <c r="Z4956" i="2"/>
  <c r="Y4956" i="2"/>
  <c r="X4956" i="2"/>
  <c r="W4956" i="2"/>
  <c r="V4956" i="2"/>
  <c r="AB4955" i="2"/>
  <c r="AA4955" i="2"/>
  <c r="Z4955" i="2"/>
  <c r="Y4955" i="2"/>
  <c r="X4955" i="2"/>
  <c r="W4955" i="2"/>
  <c r="V4955" i="2"/>
  <c r="AB4954" i="2"/>
  <c r="AA4954" i="2"/>
  <c r="Z4954" i="2"/>
  <c r="Y4954" i="2"/>
  <c r="X4954" i="2"/>
  <c r="W4954" i="2"/>
  <c r="V4954" i="2"/>
  <c r="AB4953" i="2"/>
  <c r="AA4953" i="2"/>
  <c r="Z4953" i="2"/>
  <c r="Y4953" i="2"/>
  <c r="X4953" i="2"/>
  <c r="W4953" i="2"/>
  <c r="V4953" i="2"/>
  <c r="AB4952" i="2"/>
  <c r="AA4952" i="2"/>
  <c r="Z4952" i="2"/>
  <c r="Y4952" i="2"/>
  <c r="X4952" i="2"/>
  <c r="W4952" i="2"/>
  <c r="V4952" i="2"/>
  <c r="AB4951" i="2"/>
  <c r="AA4951" i="2"/>
  <c r="Z4951" i="2"/>
  <c r="Y4951" i="2"/>
  <c r="X4951" i="2"/>
  <c r="W4951" i="2"/>
  <c r="V4951" i="2"/>
  <c r="AB4950" i="2"/>
  <c r="AA4950" i="2"/>
  <c r="Z4950" i="2"/>
  <c r="Y4950" i="2"/>
  <c r="X4950" i="2"/>
  <c r="W4950" i="2"/>
  <c r="V4950" i="2"/>
  <c r="AB4949" i="2"/>
  <c r="AA4949" i="2"/>
  <c r="Z4949" i="2"/>
  <c r="Y4949" i="2"/>
  <c r="X4949" i="2"/>
  <c r="W4949" i="2"/>
  <c r="V4949" i="2"/>
  <c r="AB4948" i="2"/>
  <c r="AA4948" i="2"/>
  <c r="Z4948" i="2"/>
  <c r="Y4948" i="2"/>
  <c r="X4948" i="2"/>
  <c r="W4948" i="2"/>
  <c r="V4948" i="2"/>
  <c r="AB4947" i="2"/>
  <c r="AA4947" i="2"/>
  <c r="Z4947" i="2"/>
  <c r="Y4947" i="2"/>
  <c r="X4947" i="2"/>
  <c r="W4947" i="2"/>
  <c r="V4947" i="2"/>
  <c r="AB4946" i="2"/>
  <c r="AA4946" i="2"/>
  <c r="Z4946" i="2"/>
  <c r="Y4946" i="2"/>
  <c r="X4946" i="2"/>
  <c r="W4946" i="2"/>
  <c r="V4946" i="2"/>
  <c r="AB4945" i="2"/>
  <c r="AA4945" i="2"/>
  <c r="Z4945" i="2"/>
  <c r="Y4945" i="2"/>
  <c r="X4945" i="2"/>
  <c r="W4945" i="2"/>
  <c r="V4945" i="2"/>
  <c r="AB4944" i="2"/>
  <c r="AA4944" i="2"/>
  <c r="Z4944" i="2"/>
  <c r="Y4944" i="2"/>
  <c r="X4944" i="2"/>
  <c r="W4944" i="2"/>
  <c r="V4944" i="2"/>
  <c r="AB4943" i="2"/>
  <c r="AA4943" i="2"/>
  <c r="Z4943" i="2"/>
  <c r="Y4943" i="2"/>
  <c r="X4943" i="2"/>
  <c r="W4943" i="2"/>
  <c r="V4943" i="2"/>
  <c r="AB4942" i="2"/>
  <c r="AA4942" i="2"/>
  <c r="Z4942" i="2"/>
  <c r="Y4942" i="2"/>
  <c r="X4942" i="2"/>
  <c r="W4942" i="2"/>
  <c r="V4942" i="2"/>
  <c r="AB4941" i="2"/>
  <c r="AA4941" i="2"/>
  <c r="Z4941" i="2"/>
  <c r="Y4941" i="2"/>
  <c r="X4941" i="2"/>
  <c r="W4941" i="2"/>
  <c r="V4941" i="2"/>
  <c r="AB4940" i="2"/>
  <c r="AA4940" i="2"/>
  <c r="Z4940" i="2"/>
  <c r="Y4940" i="2"/>
  <c r="X4940" i="2"/>
  <c r="W4940" i="2"/>
  <c r="V4940" i="2"/>
  <c r="AB4939" i="2"/>
  <c r="AA4939" i="2"/>
  <c r="Z4939" i="2"/>
  <c r="Y4939" i="2"/>
  <c r="X4939" i="2"/>
  <c r="W4939" i="2"/>
  <c r="V4939" i="2"/>
  <c r="AB4938" i="2"/>
  <c r="AA4938" i="2"/>
  <c r="Z4938" i="2"/>
  <c r="Y4938" i="2"/>
  <c r="X4938" i="2"/>
  <c r="W4938" i="2"/>
  <c r="V4938" i="2"/>
  <c r="AB4937" i="2"/>
  <c r="AA4937" i="2"/>
  <c r="Z4937" i="2"/>
  <c r="Y4937" i="2"/>
  <c r="X4937" i="2"/>
  <c r="W4937" i="2"/>
  <c r="V4937" i="2"/>
  <c r="AB4936" i="2"/>
  <c r="AA4936" i="2"/>
  <c r="Z4936" i="2"/>
  <c r="Y4936" i="2"/>
  <c r="X4936" i="2"/>
  <c r="W4936" i="2"/>
  <c r="V4936" i="2"/>
  <c r="AB4935" i="2"/>
  <c r="AA4935" i="2"/>
  <c r="Z4935" i="2"/>
  <c r="Y4935" i="2"/>
  <c r="X4935" i="2"/>
  <c r="W4935" i="2"/>
  <c r="V4935" i="2"/>
  <c r="AB4934" i="2"/>
  <c r="AA4934" i="2"/>
  <c r="Z4934" i="2"/>
  <c r="Y4934" i="2"/>
  <c r="X4934" i="2"/>
  <c r="W4934" i="2"/>
  <c r="V4934" i="2"/>
  <c r="AB4933" i="2"/>
  <c r="AA4933" i="2"/>
  <c r="Z4933" i="2"/>
  <c r="Y4933" i="2"/>
  <c r="X4933" i="2"/>
  <c r="W4933" i="2"/>
  <c r="V4933" i="2"/>
  <c r="AB4932" i="2"/>
  <c r="AA4932" i="2"/>
  <c r="Z4932" i="2"/>
  <c r="Y4932" i="2"/>
  <c r="X4932" i="2"/>
  <c r="W4932" i="2"/>
  <c r="V4932" i="2"/>
  <c r="AB4931" i="2"/>
  <c r="AA4931" i="2"/>
  <c r="Z4931" i="2"/>
  <c r="Y4931" i="2"/>
  <c r="X4931" i="2"/>
  <c r="W4931" i="2"/>
  <c r="V4931" i="2"/>
  <c r="AB4930" i="2"/>
  <c r="AA4930" i="2"/>
  <c r="Z4930" i="2"/>
  <c r="Y4930" i="2"/>
  <c r="X4930" i="2"/>
  <c r="W4930" i="2"/>
  <c r="V4930" i="2"/>
  <c r="AB4929" i="2"/>
  <c r="AA4929" i="2"/>
  <c r="Z4929" i="2"/>
  <c r="Y4929" i="2"/>
  <c r="X4929" i="2"/>
  <c r="W4929" i="2"/>
  <c r="V4929" i="2"/>
  <c r="AB4928" i="2"/>
  <c r="AA4928" i="2"/>
  <c r="Z4928" i="2"/>
  <c r="Y4928" i="2"/>
  <c r="X4928" i="2"/>
  <c r="W4928" i="2"/>
  <c r="V4928" i="2"/>
  <c r="AB4927" i="2"/>
  <c r="AA4927" i="2"/>
  <c r="D36" i="6" s="1"/>
  <c r="G36" i="6" s="1"/>
  <c r="Z4927" i="2"/>
  <c r="Y4927" i="2"/>
  <c r="X4927" i="2"/>
  <c r="W4927" i="2"/>
  <c r="V4927" i="2"/>
  <c r="AB4926" i="2"/>
  <c r="AA4926" i="2"/>
  <c r="Z4926" i="2"/>
  <c r="Y4926" i="2"/>
  <c r="X4926" i="2"/>
  <c r="W4926" i="2"/>
  <c r="V4926" i="2"/>
  <c r="AB4925" i="2"/>
  <c r="AA4925" i="2"/>
  <c r="Z4925" i="2"/>
  <c r="Y4925" i="2"/>
  <c r="X4925" i="2"/>
  <c r="W4925" i="2"/>
  <c r="V4925" i="2"/>
  <c r="AB4924" i="2"/>
  <c r="AA4924" i="2"/>
  <c r="Z4924" i="2"/>
  <c r="Y4924" i="2"/>
  <c r="X4924" i="2"/>
  <c r="W4924" i="2"/>
  <c r="V4924" i="2"/>
  <c r="AB4923" i="2"/>
  <c r="AA4923" i="2"/>
  <c r="Z4923" i="2"/>
  <c r="Y4923" i="2"/>
  <c r="X4923" i="2"/>
  <c r="W4923" i="2"/>
  <c r="V4923" i="2"/>
  <c r="AB4922" i="2"/>
  <c r="AA4922" i="2"/>
  <c r="Z4922" i="2"/>
  <c r="Y4922" i="2"/>
  <c r="X4922" i="2"/>
  <c r="W4922" i="2"/>
  <c r="V4922" i="2"/>
  <c r="AB4921" i="2"/>
  <c r="AA4921" i="2"/>
  <c r="Z4921" i="2"/>
  <c r="Y4921" i="2"/>
  <c r="X4921" i="2"/>
  <c r="W4921" i="2"/>
  <c r="V4921" i="2"/>
  <c r="AB4920" i="2"/>
  <c r="AA4920" i="2"/>
  <c r="Z4920" i="2"/>
  <c r="Y4920" i="2"/>
  <c r="X4920" i="2"/>
  <c r="W4920" i="2"/>
  <c r="V4920" i="2"/>
  <c r="AB4919" i="2"/>
  <c r="AA4919" i="2"/>
  <c r="Z4919" i="2"/>
  <c r="Y4919" i="2"/>
  <c r="X4919" i="2"/>
  <c r="W4919" i="2"/>
  <c r="V4919" i="2"/>
  <c r="AB4918" i="2"/>
  <c r="AA4918" i="2"/>
  <c r="Z4918" i="2"/>
  <c r="Y4918" i="2"/>
  <c r="X4918" i="2"/>
  <c r="W4918" i="2"/>
  <c r="V4918" i="2"/>
  <c r="AB4917" i="2"/>
  <c r="AA4917" i="2"/>
  <c r="Z4917" i="2"/>
  <c r="Y4917" i="2"/>
  <c r="X4917" i="2"/>
  <c r="W4917" i="2"/>
  <c r="V4917" i="2"/>
  <c r="AB4916" i="2"/>
  <c r="AA4916" i="2"/>
  <c r="Z4916" i="2"/>
  <c r="Y4916" i="2"/>
  <c r="X4916" i="2"/>
  <c r="W4916" i="2"/>
  <c r="V4916" i="2"/>
  <c r="AB4915" i="2"/>
  <c r="AA4915" i="2"/>
  <c r="Z4915" i="2"/>
  <c r="Y4915" i="2"/>
  <c r="X4915" i="2"/>
  <c r="W4915" i="2"/>
  <c r="V4915" i="2"/>
  <c r="AB4914" i="2"/>
  <c r="AA4914" i="2"/>
  <c r="Z4914" i="2"/>
  <c r="Y4914" i="2"/>
  <c r="X4914" i="2"/>
  <c r="W4914" i="2"/>
  <c r="V4914" i="2"/>
  <c r="AB4913" i="2"/>
  <c r="AA4913" i="2"/>
  <c r="Z4913" i="2"/>
  <c r="Y4913" i="2"/>
  <c r="X4913" i="2"/>
  <c r="W4913" i="2"/>
  <c r="V4913" i="2"/>
  <c r="AB4912" i="2"/>
  <c r="AA4912" i="2"/>
  <c r="Z4912" i="2"/>
  <c r="Y4912" i="2"/>
  <c r="X4912" i="2"/>
  <c r="W4912" i="2"/>
  <c r="V4912" i="2"/>
  <c r="AB4911" i="2"/>
  <c r="AA4911" i="2"/>
  <c r="Z4911" i="2"/>
  <c r="Y4911" i="2"/>
  <c r="X4911" i="2"/>
  <c r="W4911" i="2"/>
  <c r="V4911" i="2"/>
  <c r="AB4910" i="2"/>
  <c r="AA4910" i="2"/>
  <c r="Z4910" i="2"/>
  <c r="Y4910" i="2"/>
  <c r="X4910" i="2"/>
  <c r="W4910" i="2"/>
  <c r="V4910" i="2"/>
  <c r="AB4909" i="2"/>
  <c r="AA4909" i="2"/>
  <c r="Z4909" i="2"/>
  <c r="Y4909" i="2"/>
  <c r="X4909" i="2"/>
  <c r="W4909" i="2"/>
  <c r="V4909" i="2"/>
  <c r="AB4908" i="2"/>
  <c r="AA4908" i="2"/>
  <c r="Z4908" i="2"/>
  <c r="Y4908" i="2"/>
  <c r="X4908" i="2"/>
  <c r="W4908" i="2"/>
  <c r="V4908" i="2"/>
  <c r="AB4907" i="2"/>
  <c r="AA4907" i="2"/>
  <c r="Z4907" i="2"/>
  <c r="Y4907" i="2"/>
  <c r="X4907" i="2"/>
  <c r="W4907" i="2"/>
  <c r="V4907" i="2"/>
  <c r="AB4906" i="2"/>
  <c r="AA4906" i="2"/>
  <c r="Z4906" i="2"/>
  <c r="Y4906" i="2"/>
  <c r="X4906" i="2"/>
  <c r="W4906" i="2"/>
  <c r="V4906" i="2"/>
  <c r="AB4905" i="2"/>
  <c r="AA4905" i="2"/>
  <c r="Z4905" i="2"/>
  <c r="Y4905" i="2"/>
  <c r="X4905" i="2"/>
  <c r="W4905" i="2"/>
  <c r="V4905" i="2"/>
  <c r="AB4904" i="2"/>
  <c r="AA4904" i="2"/>
  <c r="Z4904" i="2"/>
  <c r="Y4904" i="2"/>
  <c r="X4904" i="2"/>
  <c r="W4904" i="2"/>
  <c r="V4904" i="2"/>
  <c r="AB4903" i="2"/>
  <c r="AA4903" i="2"/>
  <c r="Z4903" i="2"/>
  <c r="Y4903" i="2"/>
  <c r="X4903" i="2"/>
  <c r="W4903" i="2"/>
  <c r="V4903" i="2"/>
  <c r="AB4902" i="2"/>
  <c r="AA4902" i="2"/>
  <c r="Z4902" i="2"/>
  <c r="Y4902" i="2"/>
  <c r="X4902" i="2"/>
  <c r="W4902" i="2"/>
  <c r="V4902" i="2"/>
  <c r="AB4901" i="2"/>
  <c r="AA4901" i="2"/>
  <c r="Z4901" i="2"/>
  <c r="Y4901" i="2"/>
  <c r="X4901" i="2"/>
  <c r="W4901" i="2"/>
  <c r="V4901" i="2"/>
  <c r="AB4900" i="2"/>
  <c r="AA4900" i="2"/>
  <c r="Z4900" i="2"/>
  <c r="Y4900" i="2"/>
  <c r="X4900" i="2"/>
  <c r="W4900" i="2"/>
  <c r="V4900" i="2"/>
  <c r="AB4899" i="2"/>
  <c r="AA4899" i="2"/>
  <c r="Z4899" i="2"/>
  <c r="Y4899" i="2"/>
  <c r="X4899" i="2"/>
  <c r="W4899" i="2"/>
  <c r="V4899" i="2"/>
  <c r="AB4898" i="2"/>
  <c r="AA4898" i="2"/>
  <c r="Z4898" i="2"/>
  <c r="Y4898" i="2"/>
  <c r="X4898" i="2"/>
  <c r="W4898" i="2"/>
  <c r="V4898" i="2"/>
  <c r="AB4897" i="2"/>
  <c r="AA4897" i="2"/>
  <c r="Z4897" i="2"/>
  <c r="Y4897" i="2"/>
  <c r="X4897" i="2"/>
  <c r="W4897" i="2"/>
  <c r="V4897" i="2"/>
  <c r="AB4896" i="2"/>
  <c r="AA4896" i="2"/>
  <c r="Z4896" i="2"/>
  <c r="Y4896" i="2"/>
  <c r="X4896" i="2"/>
  <c r="W4896" i="2"/>
  <c r="V4896" i="2"/>
  <c r="AB4895" i="2"/>
  <c r="AA4895" i="2"/>
  <c r="Z4895" i="2"/>
  <c r="Y4895" i="2"/>
  <c r="X4895" i="2"/>
  <c r="W4895" i="2"/>
  <c r="V4895" i="2"/>
  <c r="AB4894" i="2"/>
  <c r="AA4894" i="2"/>
  <c r="Z4894" i="2"/>
  <c r="Y4894" i="2"/>
  <c r="X4894" i="2"/>
  <c r="W4894" i="2"/>
  <c r="V4894" i="2"/>
  <c r="AB4893" i="2"/>
  <c r="AA4893" i="2"/>
  <c r="Z4893" i="2"/>
  <c r="Y4893" i="2"/>
  <c r="X4893" i="2"/>
  <c r="W4893" i="2"/>
  <c r="V4893" i="2"/>
  <c r="AB4892" i="2"/>
  <c r="AA4892" i="2"/>
  <c r="Z4892" i="2"/>
  <c r="Y4892" i="2"/>
  <c r="X4892" i="2"/>
  <c r="W4892" i="2"/>
  <c r="V4892" i="2"/>
  <c r="AB4891" i="2"/>
  <c r="AA4891" i="2"/>
  <c r="Z4891" i="2"/>
  <c r="Y4891" i="2"/>
  <c r="X4891" i="2"/>
  <c r="W4891" i="2"/>
  <c r="V4891" i="2"/>
  <c r="AB4890" i="2"/>
  <c r="AA4890" i="2"/>
  <c r="Z4890" i="2"/>
  <c r="Y4890" i="2"/>
  <c r="X4890" i="2"/>
  <c r="W4890" i="2"/>
  <c r="V4890" i="2"/>
  <c r="AB4889" i="2"/>
  <c r="AA4889" i="2"/>
  <c r="Z4889" i="2"/>
  <c r="Y4889" i="2"/>
  <c r="X4889" i="2"/>
  <c r="W4889" i="2"/>
  <c r="V4889" i="2"/>
  <c r="AB4888" i="2"/>
  <c r="AA4888" i="2"/>
  <c r="Z4888" i="2"/>
  <c r="Y4888" i="2"/>
  <c r="X4888" i="2"/>
  <c r="W4888" i="2"/>
  <c r="V4888" i="2"/>
  <c r="AB4887" i="2"/>
  <c r="AA4887" i="2"/>
  <c r="Z4887" i="2"/>
  <c r="Y4887" i="2"/>
  <c r="X4887" i="2"/>
  <c r="W4887" i="2"/>
  <c r="V4887" i="2"/>
  <c r="AB4886" i="2"/>
  <c r="AA4886" i="2"/>
  <c r="Z4886" i="2"/>
  <c r="Y4886" i="2"/>
  <c r="X4886" i="2"/>
  <c r="W4886" i="2"/>
  <c r="V4886" i="2"/>
  <c r="AB4885" i="2"/>
  <c r="AA4885" i="2"/>
  <c r="Z4885" i="2"/>
  <c r="Y4885" i="2"/>
  <c r="X4885" i="2"/>
  <c r="W4885" i="2"/>
  <c r="V4885" i="2"/>
  <c r="AB4884" i="2"/>
  <c r="AA4884" i="2"/>
  <c r="Z4884" i="2"/>
  <c r="Y4884" i="2"/>
  <c r="X4884" i="2"/>
  <c r="W4884" i="2"/>
  <c r="V4884" i="2"/>
  <c r="AB4883" i="2"/>
  <c r="AA4883" i="2"/>
  <c r="Z4883" i="2"/>
  <c r="Y4883" i="2"/>
  <c r="X4883" i="2"/>
  <c r="W4883" i="2"/>
  <c r="V4883" i="2"/>
  <c r="AB4882" i="2"/>
  <c r="AA4882" i="2"/>
  <c r="Z4882" i="2"/>
  <c r="Y4882" i="2"/>
  <c r="X4882" i="2"/>
  <c r="W4882" i="2"/>
  <c r="V4882" i="2"/>
  <c r="AB4881" i="2"/>
  <c r="AA4881" i="2"/>
  <c r="Z4881" i="2"/>
  <c r="Y4881" i="2"/>
  <c r="X4881" i="2"/>
  <c r="W4881" i="2"/>
  <c r="V4881" i="2"/>
  <c r="AB4880" i="2"/>
  <c r="AA4880" i="2"/>
  <c r="Z4880" i="2"/>
  <c r="Y4880" i="2"/>
  <c r="X4880" i="2"/>
  <c r="W4880" i="2"/>
  <c r="V4880" i="2"/>
  <c r="AB4879" i="2"/>
  <c r="AA4879" i="2"/>
  <c r="Z4879" i="2"/>
  <c r="Y4879" i="2"/>
  <c r="X4879" i="2"/>
  <c r="W4879" i="2"/>
  <c r="V4879" i="2"/>
  <c r="AB4878" i="2"/>
  <c r="AA4878" i="2"/>
  <c r="Z4878" i="2"/>
  <c r="Y4878" i="2"/>
  <c r="X4878" i="2"/>
  <c r="W4878" i="2"/>
  <c r="V4878" i="2"/>
  <c r="AB4877" i="2"/>
  <c r="AA4877" i="2"/>
  <c r="Z4877" i="2"/>
  <c r="Y4877" i="2"/>
  <c r="X4877" i="2"/>
  <c r="W4877" i="2"/>
  <c r="V4877" i="2"/>
  <c r="AB4876" i="2"/>
  <c r="AA4876" i="2"/>
  <c r="Z4876" i="2"/>
  <c r="Y4876" i="2"/>
  <c r="X4876" i="2"/>
  <c r="W4876" i="2"/>
  <c r="V4876" i="2"/>
  <c r="AB4875" i="2"/>
  <c r="AA4875" i="2"/>
  <c r="Z4875" i="2"/>
  <c r="Y4875" i="2"/>
  <c r="X4875" i="2"/>
  <c r="W4875" i="2"/>
  <c r="V4875" i="2"/>
  <c r="AB4874" i="2"/>
  <c r="AA4874" i="2"/>
  <c r="Z4874" i="2"/>
  <c r="Y4874" i="2"/>
  <c r="X4874" i="2"/>
  <c r="W4874" i="2"/>
  <c r="V4874" i="2"/>
  <c r="AB4873" i="2"/>
  <c r="AA4873" i="2"/>
  <c r="Z4873" i="2"/>
  <c r="Y4873" i="2"/>
  <c r="X4873" i="2"/>
  <c r="W4873" i="2"/>
  <c r="V4873" i="2"/>
  <c r="AB4872" i="2"/>
  <c r="AA4872" i="2"/>
  <c r="Z4872" i="2"/>
  <c r="Y4872" i="2"/>
  <c r="X4872" i="2"/>
  <c r="W4872" i="2"/>
  <c r="V4872" i="2"/>
  <c r="AB4871" i="2"/>
  <c r="AA4871" i="2"/>
  <c r="Z4871" i="2"/>
  <c r="Y4871" i="2"/>
  <c r="X4871" i="2"/>
  <c r="W4871" i="2"/>
  <c r="V4871" i="2"/>
  <c r="AB4870" i="2"/>
  <c r="AA4870" i="2"/>
  <c r="Z4870" i="2"/>
  <c r="Y4870" i="2"/>
  <c r="X4870" i="2"/>
  <c r="W4870" i="2"/>
  <c r="V4870" i="2"/>
  <c r="AB4869" i="2"/>
  <c r="AA4869" i="2"/>
  <c r="Z4869" i="2"/>
  <c r="Y4869" i="2"/>
  <c r="X4869" i="2"/>
  <c r="W4869" i="2"/>
  <c r="V4869" i="2"/>
  <c r="AB4868" i="2"/>
  <c r="AA4868" i="2"/>
  <c r="Z4868" i="2"/>
  <c r="Y4868" i="2"/>
  <c r="X4868" i="2"/>
  <c r="W4868" i="2"/>
  <c r="V4868" i="2"/>
  <c r="AB4867" i="2"/>
  <c r="AA4867" i="2"/>
  <c r="Z4867" i="2"/>
  <c r="Y4867" i="2"/>
  <c r="X4867" i="2"/>
  <c r="W4867" i="2"/>
  <c r="V4867" i="2"/>
  <c r="AB4866" i="2"/>
  <c r="AA4866" i="2"/>
  <c r="Z4866" i="2"/>
  <c r="Y4866" i="2"/>
  <c r="X4866" i="2"/>
  <c r="W4866" i="2"/>
  <c r="V4866" i="2"/>
  <c r="AB4865" i="2"/>
  <c r="AA4865" i="2"/>
  <c r="Z4865" i="2"/>
  <c r="Y4865" i="2"/>
  <c r="X4865" i="2"/>
  <c r="W4865" i="2"/>
  <c r="V4865" i="2"/>
  <c r="AB4864" i="2"/>
  <c r="AA4864" i="2"/>
  <c r="Z4864" i="2"/>
  <c r="Y4864" i="2"/>
  <c r="X4864" i="2"/>
  <c r="W4864" i="2"/>
  <c r="V4864" i="2"/>
  <c r="AB4863" i="2"/>
  <c r="AA4863" i="2"/>
  <c r="Z4863" i="2"/>
  <c r="Y4863" i="2"/>
  <c r="X4863" i="2"/>
  <c r="W4863" i="2"/>
  <c r="V4863" i="2"/>
  <c r="AB4862" i="2"/>
  <c r="AA4862" i="2"/>
  <c r="Z4862" i="2"/>
  <c r="Y4862" i="2"/>
  <c r="X4862" i="2"/>
  <c r="W4862" i="2"/>
  <c r="V4862" i="2"/>
  <c r="AB4861" i="2"/>
  <c r="AA4861" i="2"/>
  <c r="Z4861" i="2"/>
  <c r="Y4861" i="2"/>
  <c r="X4861" i="2"/>
  <c r="W4861" i="2"/>
  <c r="V4861" i="2"/>
  <c r="AB4860" i="2"/>
  <c r="AA4860" i="2"/>
  <c r="Z4860" i="2"/>
  <c r="Y4860" i="2"/>
  <c r="X4860" i="2"/>
  <c r="W4860" i="2"/>
  <c r="V4860" i="2"/>
  <c r="AB4859" i="2"/>
  <c r="AA4859" i="2"/>
  <c r="Z4859" i="2"/>
  <c r="Y4859" i="2"/>
  <c r="X4859" i="2"/>
  <c r="W4859" i="2"/>
  <c r="V4859" i="2"/>
  <c r="AB4858" i="2"/>
  <c r="AA4858" i="2"/>
  <c r="Z4858" i="2"/>
  <c r="Y4858" i="2"/>
  <c r="X4858" i="2"/>
  <c r="W4858" i="2"/>
  <c r="V4858" i="2"/>
  <c r="AB4857" i="2"/>
  <c r="AA4857" i="2"/>
  <c r="Z4857" i="2"/>
  <c r="Y4857" i="2"/>
  <c r="X4857" i="2"/>
  <c r="W4857" i="2"/>
  <c r="V4857" i="2"/>
  <c r="AB4856" i="2"/>
  <c r="AA4856" i="2"/>
  <c r="Z4856" i="2"/>
  <c r="Y4856" i="2"/>
  <c r="X4856" i="2"/>
  <c r="W4856" i="2"/>
  <c r="V4856" i="2"/>
  <c r="AB4855" i="2"/>
  <c r="AA4855" i="2"/>
  <c r="Z4855" i="2"/>
  <c r="Y4855" i="2"/>
  <c r="X4855" i="2"/>
  <c r="W4855" i="2"/>
  <c r="V4855" i="2"/>
  <c r="AB4854" i="2"/>
  <c r="AA4854" i="2"/>
  <c r="Z4854" i="2"/>
  <c r="Y4854" i="2"/>
  <c r="X4854" i="2"/>
  <c r="W4854" i="2"/>
  <c r="V4854" i="2"/>
  <c r="AB4853" i="2"/>
  <c r="AA4853" i="2"/>
  <c r="Z4853" i="2"/>
  <c r="Y4853" i="2"/>
  <c r="X4853" i="2"/>
  <c r="W4853" i="2"/>
  <c r="V4853" i="2"/>
  <c r="AB4852" i="2"/>
  <c r="AA4852" i="2"/>
  <c r="Z4852" i="2"/>
  <c r="Y4852" i="2"/>
  <c r="X4852" i="2"/>
  <c r="W4852" i="2"/>
  <c r="V4852" i="2"/>
  <c r="AB4851" i="2"/>
  <c r="AA4851" i="2"/>
  <c r="Z4851" i="2"/>
  <c r="Y4851" i="2"/>
  <c r="X4851" i="2"/>
  <c r="W4851" i="2"/>
  <c r="V4851" i="2"/>
  <c r="AB4850" i="2"/>
  <c r="AA4850" i="2"/>
  <c r="Z4850" i="2"/>
  <c r="Y4850" i="2"/>
  <c r="X4850" i="2"/>
  <c r="W4850" i="2"/>
  <c r="V4850" i="2"/>
  <c r="AB4849" i="2"/>
  <c r="AA4849" i="2"/>
  <c r="Z4849" i="2"/>
  <c r="Y4849" i="2"/>
  <c r="X4849" i="2"/>
  <c r="W4849" i="2"/>
  <c r="V4849" i="2"/>
  <c r="AB4848" i="2"/>
  <c r="AA4848" i="2"/>
  <c r="Z4848" i="2"/>
  <c r="Y4848" i="2"/>
  <c r="X4848" i="2"/>
  <c r="W4848" i="2"/>
  <c r="V4848" i="2"/>
  <c r="AB4847" i="2"/>
  <c r="AA4847" i="2"/>
  <c r="Z4847" i="2"/>
  <c r="Y4847" i="2"/>
  <c r="X4847" i="2"/>
  <c r="W4847" i="2"/>
  <c r="V4847" i="2"/>
  <c r="AB4846" i="2"/>
  <c r="AA4846" i="2"/>
  <c r="Z4846" i="2"/>
  <c r="Y4846" i="2"/>
  <c r="X4846" i="2"/>
  <c r="W4846" i="2"/>
  <c r="V4846" i="2"/>
  <c r="AB4845" i="2"/>
  <c r="AA4845" i="2"/>
  <c r="Z4845" i="2"/>
  <c r="Y4845" i="2"/>
  <c r="X4845" i="2"/>
  <c r="W4845" i="2"/>
  <c r="V4845" i="2"/>
  <c r="AB4844" i="2"/>
  <c r="AA4844" i="2"/>
  <c r="Z4844" i="2"/>
  <c r="Y4844" i="2"/>
  <c r="X4844" i="2"/>
  <c r="W4844" i="2"/>
  <c r="V4844" i="2"/>
  <c r="AB4843" i="2"/>
  <c r="AA4843" i="2"/>
  <c r="Z4843" i="2"/>
  <c r="Y4843" i="2"/>
  <c r="X4843" i="2"/>
  <c r="W4843" i="2"/>
  <c r="V4843" i="2"/>
  <c r="AB4842" i="2"/>
  <c r="AA4842" i="2"/>
  <c r="Z4842" i="2"/>
  <c r="Y4842" i="2"/>
  <c r="X4842" i="2"/>
  <c r="W4842" i="2"/>
  <c r="V4842" i="2"/>
  <c r="AB4841" i="2"/>
  <c r="AA4841" i="2"/>
  <c r="Z4841" i="2"/>
  <c r="Y4841" i="2"/>
  <c r="X4841" i="2"/>
  <c r="W4841" i="2"/>
  <c r="V4841" i="2"/>
  <c r="AB4840" i="2"/>
  <c r="AA4840" i="2"/>
  <c r="Z4840" i="2"/>
  <c r="Y4840" i="2"/>
  <c r="X4840" i="2"/>
  <c r="W4840" i="2"/>
  <c r="V4840" i="2"/>
  <c r="AB4839" i="2"/>
  <c r="AA4839" i="2"/>
  <c r="Z4839" i="2"/>
  <c r="Y4839" i="2"/>
  <c r="X4839" i="2"/>
  <c r="W4839" i="2"/>
  <c r="V4839" i="2"/>
  <c r="AB4838" i="2"/>
  <c r="AA4838" i="2"/>
  <c r="Z4838" i="2"/>
  <c r="Y4838" i="2"/>
  <c r="X4838" i="2"/>
  <c r="W4838" i="2"/>
  <c r="V4838" i="2"/>
  <c r="AB4837" i="2"/>
  <c r="AA4837" i="2"/>
  <c r="Z4837" i="2"/>
  <c r="Y4837" i="2"/>
  <c r="X4837" i="2"/>
  <c r="W4837" i="2"/>
  <c r="V4837" i="2"/>
  <c r="AB4836" i="2"/>
  <c r="AA4836" i="2"/>
  <c r="Z4836" i="2"/>
  <c r="Y4836" i="2"/>
  <c r="X4836" i="2"/>
  <c r="W4836" i="2"/>
  <c r="V4836" i="2"/>
  <c r="AB4835" i="2"/>
  <c r="AA4835" i="2"/>
  <c r="Z4835" i="2"/>
  <c r="Y4835" i="2"/>
  <c r="X4835" i="2"/>
  <c r="W4835" i="2"/>
  <c r="V4835" i="2"/>
  <c r="AB4834" i="2"/>
  <c r="AA4834" i="2"/>
  <c r="Z4834" i="2"/>
  <c r="Y4834" i="2"/>
  <c r="X4834" i="2"/>
  <c r="W4834" i="2"/>
  <c r="V4834" i="2"/>
  <c r="AB4833" i="2"/>
  <c r="AA4833" i="2"/>
  <c r="Z4833" i="2"/>
  <c r="Y4833" i="2"/>
  <c r="X4833" i="2"/>
  <c r="W4833" i="2"/>
  <c r="V4833" i="2"/>
  <c r="AB4832" i="2"/>
  <c r="AA4832" i="2"/>
  <c r="Z4832" i="2"/>
  <c r="Y4832" i="2"/>
  <c r="X4832" i="2"/>
  <c r="W4832" i="2"/>
  <c r="V4832" i="2"/>
  <c r="AB4831" i="2"/>
  <c r="AA4831" i="2"/>
  <c r="Z4831" i="2"/>
  <c r="Y4831" i="2"/>
  <c r="X4831" i="2"/>
  <c r="W4831" i="2"/>
  <c r="V4831" i="2"/>
  <c r="AB4830" i="2"/>
  <c r="AA4830" i="2"/>
  <c r="Z4830" i="2"/>
  <c r="Y4830" i="2"/>
  <c r="X4830" i="2"/>
  <c r="W4830" i="2"/>
  <c r="V4830" i="2"/>
  <c r="AB4829" i="2"/>
  <c r="AA4829" i="2"/>
  <c r="Z4829" i="2"/>
  <c r="Y4829" i="2"/>
  <c r="X4829" i="2"/>
  <c r="W4829" i="2"/>
  <c r="V4829" i="2"/>
  <c r="AB4828" i="2"/>
  <c r="AA4828" i="2"/>
  <c r="Z4828" i="2"/>
  <c r="Y4828" i="2"/>
  <c r="X4828" i="2"/>
  <c r="W4828" i="2"/>
  <c r="V4828" i="2"/>
  <c r="AB4827" i="2"/>
  <c r="AA4827" i="2"/>
  <c r="Z4827" i="2"/>
  <c r="Y4827" i="2"/>
  <c r="X4827" i="2"/>
  <c r="W4827" i="2"/>
  <c r="V4827" i="2"/>
  <c r="AB4826" i="2"/>
  <c r="AA4826" i="2"/>
  <c r="Z4826" i="2"/>
  <c r="Y4826" i="2"/>
  <c r="X4826" i="2"/>
  <c r="W4826" i="2"/>
  <c r="V4826" i="2"/>
  <c r="AB4825" i="2"/>
  <c r="AA4825" i="2"/>
  <c r="Z4825" i="2"/>
  <c r="Y4825" i="2"/>
  <c r="X4825" i="2"/>
  <c r="W4825" i="2"/>
  <c r="V4825" i="2"/>
  <c r="AB4824" i="2"/>
  <c r="AA4824" i="2"/>
  <c r="Z4824" i="2"/>
  <c r="Y4824" i="2"/>
  <c r="X4824" i="2"/>
  <c r="W4824" i="2"/>
  <c r="V4824" i="2"/>
  <c r="AB4823" i="2"/>
  <c r="AA4823" i="2"/>
  <c r="Z4823" i="2"/>
  <c r="Y4823" i="2"/>
  <c r="X4823" i="2"/>
  <c r="W4823" i="2"/>
  <c r="V4823" i="2"/>
  <c r="AB4822" i="2"/>
  <c r="AA4822" i="2"/>
  <c r="Z4822" i="2"/>
  <c r="Y4822" i="2"/>
  <c r="X4822" i="2"/>
  <c r="W4822" i="2"/>
  <c r="V4822" i="2"/>
  <c r="AB4821" i="2"/>
  <c r="AA4821" i="2"/>
  <c r="Z4821" i="2"/>
  <c r="Y4821" i="2"/>
  <c r="X4821" i="2"/>
  <c r="W4821" i="2"/>
  <c r="V4821" i="2"/>
  <c r="AB4820" i="2"/>
  <c r="AA4820" i="2"/>
  <c r="Z4820" i="2"/>
  <c r="Y4820" i="2"/>
  <c r="X4820" i="2"/>
  <c r="W4820" i="2"/>
  <c r="V4820" i="2"/>
  <c r="AB4819" i="2"/>
  <c r="AA4819" i="2"/>
  <c r="Z4819" i="2"/>
  <c r="Y4819" i="2"/>
  <c r="X4819" i="2"/>
  <c r="W4819" i="2"/>
  <c r="V4819" i="2"/>
  <c r="AB4818" i="2"/>
  <c r="AA4818" i="2"/>
  <c r="Z4818" i="2"/>
  <c r="Y4818" i="2"/>
  <c r="X4818" i="2"/>
  <c r="W4818" i="2"/>
  <c r="V4818" i="2"/>
  <c r="AB4817" i="2"/>
  <c r="AA4817" i="2"/>
  <c r="Z4817" i="2"/>
  <c r="Y4817" i="2"/>
  <c r="X4817" i="2"/>
  <c r="W4817" i="2"/>
  <c r="V4817" i="2"/>
  <c r="AB4816" i="2"/>
  <c r="AA4816" i="2"/>
  <c r="Z4816" i="2"/>
  <c r="Y4816" i="2"/>
  <c r="X4816" i="2"/>
  <c r="W4816" i="2"/>
  <c r="V4816" i="2"/>
  <c r="AB4815" i="2"/>
  <c r="AA4815" i="2"/>
  <c r="Z4815" i="2"/>
  <c r="Y4815" i="2"/>
  <c r="X4815" i="2"/>
  <c r="W4815" i="2"/>
  <c r="V4815" i="2"/>
  <c r="AB4814" i="2"/>
  <c r="AA4814" i="2"/>
  <c r="Z4814" i="2"/>
  <c r="Y4814" i="2"/>
  <c r="X4814" i="2"/>
  <c r="W4814" i="2"/>
  <c r="V4814" i="2"/>
  <c r="AB4813" i="2"/>
  <c r="AA4813" i="2"/>
  <c r="Z4813" i="2"/>
  <c r="Y4813" i="2"/>
  <c r="X4813" i="2"/>
  <c r="W4813" i="2"/>
  <c r="V4813" i="2"/>
  <c r="AB4812" i="2"/>
  <c r="AA4812" i="2"/>
  <c r="Z4812" i="2"/>
  <c r="Y4812" i="2"/>
  <c r="X4812" i="2"/>
  <c r="W4812" i="2"/>
  <c r="V4812" i="2"/>
  <c r="AB4811" i="2"/>
  <c r="AA4811" i="2"/>
  <c r="Z4811" i="2"/>
  <c r="Y4811" i="2"/>
  <c r="X4811" i="2"/>
  <c r="W4811" i="2"/>
  <c r="V4811" i="2"/>
  <c r="AB4810" i="2"/>
  <c r="AA4810" i="2"/>
  <c r="Z4810" i="2"/>
  <c r="Y4810" i="2"/>
  <c r="X4810" i="2"/>
  <c r="W4810" i="2"/>
  <c r="V4810" i="2"/>
  <c r="AB4809" i="2"/>
  <c r="AA4809" i="2"/>
  <c r="Z4809" i="2"/>
  <c r="Y4809" i="2"/>
  <c r="X4809" i="2"/>
  <c r="W4809" i="2"/>
  <c r="V4809" i="2"/>
  <c r="AB4808" i="2"/>
  <c r="AA4808" i="2"/>
  <c r="Z4808" i="2"/>
  <c r="Y4808" i="2"/>
  <c r="X4808" i="2"/>
  <c r="W4808" i="2"/>
  <c r="V4808" i="2"/>
  <c r="AB4807" i="2"/>
  <c r="AA4807" i="2"/>
  <c r="Z4807" i="2"/>
  <c r="Y4807" i="2"/>
  <c r="X4807" i="2"/>
  <c r="W4807" i="2"/>
  <c r="V4807" i="2"/>
  <c r="AB4806" i="2"/>
  <c r="AA4806" i="2"/>
  <c r="Z4806" i="2"/>
  <c r="Y4806" i="2"/>
  <c r="X4806" i="2"/>
  <c r="W4806" i="2"/>
  <c r="V4806" i="2"/>
  <c r="AB4805" i="2"/>
  <c r="AA4805" i="2"/>
  <c r="Z4805" i="2"/>
  <c r="Y4805" i="2"/>
  <c r="X4805" i="2"/>
  <c r="W4805" i="2"/>
  <c r="V4805" i="2"/>
  <c r="AB4804" i="2"/>
  <c r="AA4804" i="2"/>
  <c r="Z4804" i="2"/>
  <c r="Y4804" i="2"/>
  <c r="X4804" i="2"/>
  <c r="W4804" i="2"/>
  <c r="V4804" i="2"/>
  <c r="AB4803" i="2"/>
  <c r="AA4803" i="2"/>
  <c r="Z4803" i="2"/>
  <c r="Y4803" i="2"/>
  <c r="X4803" i="2"/>
  <c r="W4803" i="2"/>
  <c r="V4803" i="2"/>
  <c r="AB4802" i="2"/>
  <c r="AA4802" i="2"/>
  <c r="Z4802" i="2"/>
  <c r="Y4802" i="2"/>
  <c r="X4802" i="2"/>
  <c r="W4802" i="2"/>
  <c r="V4802" i="2"/>
  <c r="AB4801" i="2"/>
  <c r="AA4801" i="2"/>
  <c r="Z4801" i="2"/>
  <c r="Y4801" i="2"/>
  <c r="X4801" i="2"/>
  <c r="W4801" i="2"/>
  <c r="V4801" i="2"/>
  <c r="AB4800" i="2"/>
  <c r="AA4800" i="2"/>
  <c r="Z4800" i="2"/>
  <c r="Y4800" i="2"/>
  <c r="X4800" i="2"/>
  <c r="W4800" i="2"/>
  <c r="V4800" i="2"/>
  <c r="AB4799" i="2"/>
  <c r="AA4799" i="2"/>
  <c r="Z4799" i="2"/>
  <c r="Y4799" i="2"/>
  <c r="X4799" i="2"/>
  <c r="W4799" i="2"/>
  <c r="V4799" i="2"/>
  <c r="AB4798" i="2"/>
  <c r="AA4798" i="2"/>
  <c r="Z4798" i="2"/>
  <c r="Y4798" i="2"/>
  <c r="X4798" i="2"/>
  <c r="W4798" i="2"/>
  <c r="V4798" i="2"/>
  <c r="AB4797" i="2"/>
  <c r="AA4797" i="2"/>
  <c r="Z4797" i="2"/>
  <c r="Y4797" i="2"/>
  <c r="X4797" i="2"/>
  <c r="W4797" i="2"/>
  <c r="V4797" i="2"/>
  <c r="AB4796" i="2"/>
  <c r="AA4796" i="2"/>
  <c r="D562" i="6" s="1"/>
  <c r="G562" i="6" s="1"/>
  <c r="Z4796" i="2"/>
  <c r="Y4796" i="2"/>
  <c r="X4796" i="2"/>
  <c r="W4796" i="2"/>
  <c r="V4796" i="2"/>
  <c r="AB4795" i="2"/>
  <c r="AA4795" i="2"/>
  <c r="Z4795" i="2"/>
  <c r="Y4795" i="2"/>
  <c r="X4795" i="2"/>
  <c r="W4795" i="2"/>
  <c r="V4795" i="2"/>
  <c r="AB4794" i="2"/>
  <c r="AA4794" i="2"/>
  <c r="Z4794" i="2"/>
  <c r="Y4794" i="2"/>
  <c r="X4794" i="2"/>
  <c r="W4794" i="2"/>
  <c r="V4794" i="2"/>
  <c r="AB4793" i="2"/>
  <c r="AA4793" i="2"/>
  <c r="Z4793" i="2"/>
  <c r="Y4793" i="2"/>
  <c r="X4793" i="2"/>
  <c r="W4793" i="2"/>
  <c r="V4793" i="2"/>
  <c r="AB4792" i="2"/>
  <c r="AA4792" i="2"/>
  <c r="Z4792" i="2"/>
  <c r="Y4792" i="2"/>
  <c r="X4792" i="2"/>
  <c r="W4792" i="2"/>
  <c r="V4792" i="2"/>
  <c r="AB4791" i="2"/>
  <c r="AA4791" i="2"/>
  <c r="Z4791" i="2"/>
  <c r="Y4791" i="2"/>
  <c r="X4791" i="2"/>
  <c r="W4791" i="2"/>
  <c r="V4791" i="2"/>
  <c r="AB4790" i="2"/>
  <c r="AA4790" i="2"/>
  <c r="Z4790" i="2"/>
  <c r="Y4790" i="2"/>
  <c r="X4790" i="2"/>
  <c r="W4790" i="2"/>
  <c r="V4790" i="2"/>
  <c r="AB4789" i="2"/>
  <c r="AA4789" i="2"/>
  <c r="Z4789" i="2"/>
  <c r="Y4789" i="2"/>
  <c r="X4789" i="2"/>
  <c r="W4789" i="2"/>
  <c r="V4789" i="2"/>
  <c r="AB4788" i="2"/>
  <c r="AA4788" i="2"/>
  <c r="Z4788" i="2"/>
  <c r="Y4788" i="2"/>
  <c r="X4788" i="2"/>
  <c r="W4788" i="2"/>
  <c r="V4788" i="2"/>
  <c r="AB4787" i="2"/>
  <c r="AA4787" i="2"/>
  <c r="Z4787" i="2"/>
  <c r="Y4787" i="2"/>
  <c r="X4787" i="2"/>
  <c r="W4787" i="2"/>
  <c r="V4787" i="2"/>
  <c r="AB4786" i="2"/>
  <c r="AA4786" i="2"/>
  <c r="Z4786" i="2"/>
  <c r="Y4786" i="2"/>
  <c r="X4786" i="2"/>
  <c r="W4786" i="2"/>
  <c r="V4786" i="2"/>
  <c r="AB4785" i="2"/>
  <c r="AA4785" i="2"/>
  <c r="Z4785" i="2"/>
  <c r="Y4785" i="2"/>
  <c r="X4785" i="2"/>
  <c r="W4785" i="2"/>
  <c r="V4785" i="2"/>
  <c r="AB4784" i="2"/>
  <c r="AA4784" i="2"/>
  <c r="Z4784" i="2"/>
  <c r="Y4784" i="2"/>
  <c r="X4784" i="2"/>
  <c r="W4784" i="2"/>
  <c r="V4784" i="2"/>
  <c r="AB4783" i="2"/>
  <c r="AA4783" i="2"/>
  <c r="Z4783" i="2"/>
  <c r="Y4783" i="2"/>
  <c r="X4783" i="2"/>
  <c r="W4783" i="2"/>
  <c r="V4783" i="2"/>
  <c r="AB4782" i="2"/>
  <c r="AA4782" i="2"/>
  <c r="Z4782" i="2"/>
  <c r="Y4782" i="2"/>
  <c r="X4782" i="2"/>
  <c r="W4782" i="2"/>
  <c r="V4782" i="2"/>
  <c r="AB4781" i="2"/>
  <c r="AA4781" i="2"/>
  <c r="Z4781" i="2"/>
  <c r="Y4781" i="2"/>
  <c r="X4781" i="2"/>
  <c r="W4781" i="2"/>
  <c r="V4781" i="2"/>
  <c r="AB4780" i="2"/>
  <c r="AA4780" i="2"/>
  <c r="Z4780" i="2"/>
  <c r="Y4780" i="2"/>
  <c r="X4780" i="2"/>
  <c r="W4780" i="2"/>
  <c r="V4780" i="2"/>
  <c r="AB4779" i="2"/>
  <c r="AA4779" i="2"/>
  <c r="Z4779" i="2"/>
  <c r="Y4779" i="2"/>
  <c r="X4779" i="2"/>
  <c r="W4779" i="2"/>
  <c r="V4779" i="2"/>
  <c r="AB4778" i="2"/>
  <c r="AA4778" i="2"/>
  <c r="Z4778" i="2"/>
  <c r="Y4778" i="2"/>
  <c r="X4778" i="2"/>
  <c r="W4778" i="2"/>
  <c r="V4778" i="2"/>
  <c r="AB4777" i="2"/>
  <c r="AA4777" i="2"/>
  <c r="Z4777" i="2"/>
  <c r="Y4777" i="2"/>
  <c r="X4777" i="2"/>
  <c r="W4777" i="2"/>
  <c r="V4777" i="2"/>
  <c r="AB4776" i="2"/>
  <c r="AA4776" i="2"/>
  <c r="Z4776" i="2"/>
  <c r="Y4776" i="2"/>
  <c r="X4776" i="2"/>
  <c r="W4776" i="2"/>
  <c r="V4776" i="2"/>
  <c r="AB4775" i="2"/>
  <c r="AA4775" i="2"/>
  <c r="Z4775" i="2"/>
  <c r="Y4775" i="2"/>
  <c r="X4775" i="2"/>
  <c r="W4775" i="2"/>
  <c r="V4775" i="2"/>
  <c r="AB4774" i="2"/>
  <c r="AA4774" i="2"/>
  <c r="Z4774" i="2"/>
  <c r="Y4774" i="2"/>
  <c r="X4774" i="2"/>
  <c r="W4774" i="2"/>
  <c r="V4774" i="2"/>
  <c r="AB4773" i="2"/>
  <c r="AA4773" i="2"/>
  <c r="Z4773" i="2"/>
  <c r="Y4773" i="2"/>
  <c r="X4773" i="2"/>
  <c r="W4773" i="2"/>
  <c r="V4773" i="2"/>
  <c r="AB4772" i="2"/>
  <c r="AA4772" i="2"/>
  <c r="Z4772" i="2"/>
  <c r="Y4772" i="2"/>
  <c r="X4772" i="2"/>
  <c r="W4772" i="2"/>
  <c r="V4772" i="2"/>
  <c r="AB4771" i="2"/>
  <c r="AA4771" i="2"/>
  <c r="Z4771" i="2"/>
  <c r="Y4771" i="2"/>
  <c r="X4771" i="2"/>
  <c r="W4771" i="2"/>
  <c r="V4771" i="2"/>
  <c r="AB4770" i="2"/>
  <c r="AA4770" i="2"/>
  <c r="Z4770" i="2"/>
  <c r="Y4770" i="2"/>
  <c r="X4770" i="2"/>
  <c r="W4770" i="2"/>
  <c r="V4770" i="2"/>
  <c r="AB4769" i="2"/>
  <c r="AA4769" i="2"/>
  <c r="Z4769" i="2"/>
  <c r="Y4769" i="2"/>
  <c r="X4769" i="2"/>
  <c r="W4769" i="2"/>
  <c r="V4769" i="2"/>
  <c r="AB4768" i="2"/>
  <c r="AA4768" i="2"/>
  <c r="Z4768" i="2"/>
  <c r="Y4768" i="2"/>
  <c r="X4768" i="2"/>
  <c r="W4768" i="2"/>
  <c r="V4768" i="2"/>
  <c r="AB4767" i="2"/>
  <c r="AA4767" i="2"/>
  <c r="Z4767" i="2"/>
  <c r="Y4767" i="2"/>
  <c r="X4767" i="2"/>
  <c r="W4767" i="2"/>
  <c r="V4767" i="2"/>
  <c r="AB4766" i="2"/>
  <c r="AA4766" i="2"/>
  <c r="Z4766" i="2"/>
  <c r="Y4766" i="2"/>
  <c r="X4766" i="2"/>
  <c r="W4766" i="2"/>
  <c r="V4766" i="2"/>
  <c r="AB4765" i="2"/>
  <c r="AA4765" i="2"/>
  <c r="Z4765" i="2"/>
  <c r="Y4765" i="2"/>
  <c r="X4765" i="2"/>
  <c r="W4765" i="2"/>
  <c r="V4765" i="2"/>
  <c r="AB4764" i="2"/>
  <c r="AA4764" i="2"/>
  <c r="Z4764" i="2"/>
  <c r="Y4764" i="2"/>
  <c r="X4764" i="2"/>
  <c r="W4764" i="2"/>
  <c r="V4764" i="2"/>
  <c r="AB4763" i="2"/>
  <c r="AA4763" i="2"/>
  <c r="Z4763" i="2"/>
  <c r="Y4763" i="2"/>
  <c r="X4763" i="2"/>
  <c r="W4763" i="2"/>
  <c r="V4763" i="2"/>
  <c r="AB4762" i="2"/>
  <c r="AA4762" i="2"/>
  <c r="Z4762" i="2"/>
  <c r="Y4762" i="2"/>
  <c r="X4762" i="2"/>
  <c r="W4762" i="2"/>
  <c r="V4762" i="2"/>
  <c r="AB4761" i="2"/>
  <c r="AA4761" i="2"/>
  <c r="Z4761" i="2"/>
  <c r="Y4761" i="2"/>
  <c r="X4761" i="2"/>
  <c r="W4761" i="2"/>
  <c r="V4761" i="2"/>
  <c r="AB4760" i="2"/>
  <c r="AA4760" i="2"/>
  <c r="Z4760" i="2"/>
  <c r="Y4760" i="2"/>
  <c r="X4760" i="2"/>
  <c r="W4760" i="2"/>
  <c r="V4760" i="2"/>
  <c r="AB4759" i="2"/>
  <c r="AA4759" i="2"/>
  <c r="Z4759" i="2"/>
  <c r="Y4759" i="2"/>
  <c r="X4759" i="2"/>
  <c r="W4759" i="2"/>
  <c r="V4759" i="2"/>
  <c r="AB4758" i="2"/>
  <c r="AA4758" i="2"/>
  <c r="Z4758" i="2"/>
  <c r="Y4758" i="2"/>
  <c r="X4758" i="2"/>
  <c r="W4758" i="2"/>
  <c r="V4758" i="2"/>
  <c r="AB4757" i="2"/>
  <c r="AA4757" i="2"/>
  <c r="Z4757" i="2"/>
  <c r="Y4757" i="2"/>
  <c r="X4757" i="2"/>
  <c r="W4757" i="2"/>
  <c r="V4757" i="2"/>
  <c r="AB4756" i="2"/>
  <c r="AA4756" i="2"/>
  <c r="Z4756" i="2"/>
  <c r="Y4756" i="2"/>
  <c r="X4756" i="2"/>
  <c r="W4756" i="2"/>
  <c r="V4756" i="2"/>
  <c r="AB4755" i="2"/>
  <c r="AA4755" i="2"/>
  <c r="Z4755" i="2"/>
  <c r="Y4755" i="2"/>
  <c r="X4755" i="2"/>
  <c r="W4755" i="2"/>
  <c r="V4755" i="2"/>
  <c r="AB4754" i="2"/>
  <c r="AA4754" i="2"/>
  <c r="Z4754" i="2"/>
  <c r="Y4754" i="2"/>
  <c r="X4754" i="2"/>
  <c r="W4754" i="2"/>
  <c r="V4754" i="2"/>
  <c r="AB4753" i="2"/>
  <c r="AA4753" i="2"/>
  <c r="Z4753" i="2"/>
  <c r="Y4753" i="2"/>
  <c r="X4753" i="2"/>
  <c r="W4753" i="2"/>
  <c r="V4753" i="2"/>
  <c r="AB4752" i="2"/>
  <c r="AA4752" i="2"/>
  <c r="Z4752" i="2"/>
  <c r="Y4752" i="2"/>
  <c r="X4752" i="2"/>
  <c r="W4752" i="2"/>
  <c r="V4752" i="2"/>
  <c r="AB4751" i="2"/>
  <c r="AA4751" i="2"/>
  <c r="Z4751" i="2"/>
  <c r="Y4751" i="2"/>
  <c r="X4751" i="2"/>
  <c r="W4751" i="2"/>
  <c r="V4751" i="2"/>
  <c r="AB4750" i="2"/>
  <c r="AA4750" i="2"/>
  <c r="Z4750" i="2"/>
  <c r="Y4750" i="2"/>
  <c r="X4750" i="2"/>
  <c r="W4750" i="2"/>
  <c r="V4750" i="2"/>
  <c r="AB4749" i="2"/>
  <c r="AA4749" i="2"/>
  <c r="Z4749" i="2"/>
  <c r="Y4749" i="2"/>
  <c r="X4749" i="2"/>
  <c r="W4749" i="2"/>
  <c r="V4749" i="2"/>
  <c r="AB4748" i="2"/>
  <c r="AA4748" i="2"/>
  <c r="Z4748" i="2"/>
  <c r="Y4748" i="2"/>
  <c r="X4748" i="2"/>
  <c r="W4748" i="2"/>
  <c r="V4748" i="2"/>
  <c r="AB4747" i="2"/>
  <c r="AA4747" i="2"/>
  <c r="Z4747" i="2"/>
  <c r="Y4747" i="2"/>
  <c r="X4747" i="2"/>
  <c r="W4747" i="2"/>
  <c r="V4747" i="2"/>
  <c r="AB4746" i="2"/>
  <c r="AA4746" i="2"/>
  <c r="Z4746" i="2"/>
  <c r="Y4746" i="2"/>
  <c r="X4746" i="2"/>
  <c r="W4746" i="2"/>
  <c r="V4746" i="2"/>
  <c r="AB4745" i="2"/>
  <c r="AA4745" i="2"/>
  <c r="Z4745" i="2"/>
  <c r="Y4745" i="2"/>
  <c r="X4745" i="2"/>
  <c r="W4745" i="2"/>
  <c r="V4745" i="2"/>
  <c r="AB4744" i="2"/>
  <c r="AA4744" i="2"/>
  <c r="Z4744" i="2"/>
  <c r="Y4744" i="2"/>
  <c r="X4744" i="2"/>
  <c r="W4744" i="2"/>
  <c r="V4744" i="2"/>
  <c r="AB4743" i="2"/>
  <c r="AA4743" i="2"/>
  <c r="Z4743" i="2"/>
  <c r="Y4743" i="2"/>
  <c r="X4743" i="2"/>
  <c r="W4743" i="2"/>
  <c r="V4743" i="2"/>
  <c r="AB4742" i="2"/>
  <c r="AA4742" i="2"/>
  <c r="Z4742" i="2"/>
  <c r="Y4742" i="2"/>
  <c r="X4742" i="2"/>
  <c r="W4742" i="2"/>
  <c r="V4742" i="2"/>
  <c r="AB4741" i="2"/>
  <c r="AA4741" i="2"/>
  <c r="Z4741" i="2"/>
  <c r="Y4741" i="2"/>
  <c r="X4741" i="2"/>
  <c r="W4741" i="2"/>
  <c r="V4741" i="2"/>
  <c r="AB4740" i="2"/>
  <c r="AA4740" i="2"/>
  <c r="Z4740" i="2"/>
  <c r="Y4740" i="2"/>
  <c r="X4740" i="2"/>
  <c r="W4740" i="2"/>
  <c r="V4740" i="2"/>
  <c r="AB4739" i="2"/>
  <c r="AA4739" i="2"/>
  <c r="Z4739" i="2"/>
  <c r="Y4739" i="2"/>
  <c r="X4739" i="2"/>
  <c r="W4739" i="2"/>
  <c r="V4739" i="2"/>
  <c r="AB4738" i="2"/>
  <c r="AA4738" i="2"/>
  <c r="Z4738" i="2"/>
  <c r="Y4738" i="2"/>
  <c r="X4738" i="2"/>
  <c r="W4738" i="2"/>
  <c r="V4738" i="2"/>
  <c r="AB4737" i="2"/>
  <c r="AA4737" i="2"/>
  <c r="Z4737" i="2"/>
  <c r="Y4737" i="2"/>
  <c r="X4737" i="2"/>
  <c r="W4737" i="2"/>
  <c r="V4737" i="2"/>
  <c r="AB4736" i="2"/>
  <c r="AA4736" i="2"/>
  <c r="Z4736" i="2"/>
  <c r="Y4736" i="2"/>
  <c r="X4736" i="2"/>
  <c r="W4736" i="2"/>
  <c r="V4736" i="2"/>
  <c r="AB4735" i="2"/>
  <c r="AA4735" i="2"/>
  <c r="Z4735" i="2"/>
  <c r="Y4735" i="2"/>
  <c r="X4735" i="2"/>
  <c r="W4735" i="2"/>
  <c r="V4735" i="2"/>
  <c r="AB4734" i="2"/>
  <c r="AA4734" i="2"/>
  <c r="Z4734" i="2"/>
  <c r="Y4734" i="2"/>
  <c r="X4734" i="2"/>
  <c r="W4734" i="2"/>
  <c r="V4734" i="2"/>
  <c r="AB4733" i="2"/>
  <c r="AA4733" i="2"/>
  <c r="Z4733" i="2"/>
  <c r="Y4733" i="2"/>
  <c r="X4733" i="2"/>
  <c r="W4733" i="2"/>
  <c r="V4733" i="2"/>
  <c r="AB4732" i="2"/>
  <c r="AA4732" i="2"/>
  <c r="Z4732" i="2"/>
  <c r="Y4732" i="2"/>
  <c r="X4732" i="2"/>
  <c r="W4732" i="2"/>
  <c r="V4732" i="2"/>
  <c r="AB4731" i="2"/>
  <c r="AA4731" i="2"/>
  <c r="Z4731" i="2"/>
  <c r="Y4731" i="2"/>
  <c r="X4731" i="2"/>
  <c r="W4731" i="2"/>
  <c r="V4731" i="2"/>
  <c r="AB4730" i="2"/>
  <c r="AA4730" i="2"/>
  <c r="Z4730" i="2"/>
  <c r="Y4730" i="2"/>
  <c r="X4730" i="2"/>
  <c r="W4730" i="2"/>
  <c r="V4730" i="2"/>
  <c r="AB4729" i="2"/>
  <c r="AA4729" i="2"/>
  <c r="Z4729" i="2"/>
  <c r="Y4729" i="2"/>
  <c r="X4729" i="2"/>
  <c r="W4729" i="2"/>
  <c r="V4729" i="2"/>
  <c r="AB4728" i="2"/>
  <c r="AA4728" i="2"/>
  <c r="Z4728" i="2"/>
  <c r="Y4728" i="2"/>
  <c r="X4728" i="2"/>
  <c r="W4728" i="2"/>
  <c r="V4728" i="2"/>
  <c r="AB4727" i="2"/>
  <c r="AA4727" i="2"/>
  <c r="Z4727" i="2"/>
  <c r="Y4727" i="2"/>
  <c r="X4727" i="2"/>
  <c r="W4727" i="2"/>
  <c r="V4727" i="2"/>
  <c r="AB4726" i="2"/>
  <c r="AA4726" i="2"/>
  <c r="Z4726" i="2"/>
  <c r="Y4726" i="2"/>
  <c r="X4726" i="2"/>
  <c r="W4726" i="2"/>
  <c r="V4726" i="2"/>
  <c r="AB4725" i="2"/>
  <c r="AA4725" i="2"/>
  <c r="Z4725" i="2"/>
  <c r="Y4725" i="2"/>
  <c r="X4725" i="2"/>
  <c r="W4725" i="2"/>
  <c r="V4725" i="2"/>
  <c r="AB4724" i="2"/>
  <c r="AA4724" i="2"/>
  <c r="Z4724" i="2"/>
  <c r="Y4724" i="2"/>
  <c r="X4724" i="2"/>
  <c r="W4724" i="2"/>
  <c r="V4724" i="2"/>
  <c r="AB4723" i="2"/>
  <c r="AA4723" i="2"/>
  <c r="D582" i="6" s="1"/>
  <c r="G582" i="6" s="1"/>
  <c r="Z4723" i="2"/>
  <c r="Y4723" i="2"/>
  <c r="X4723" i="2"/>
  <c r="W4723" i="2"/>
  <c r="V4723" i="2"/>
  <c r="AB4722" i="2"/>
  <c r="AA4722" i="2"/>
  <c r="Z4722" i="2"/>
  <c r="Y4722" i="2"/>
  <c r="X4722" i="2"/>
  <c r="W4722" i="2"/>
  <c r="V4722" i="2"/>
  <c r="AB4721" i="2"/>
  <c r="AA4721" i="2"/>
  <c r="Z4721" i="2"/>
  <c r="Y4721" i="2"/>
  <c r="X4721" i="2"/>
  <c r="W4721" i="2"/>
  <c r="V4721" i="2"/>
  <c r="AB4720" i="2"/>
  <c r="AA4720" i="2"/>
  <c r="Z4720" i="2"/>
  <c r="Y4720" i="2"/>
  <c r="X4720" i="2"/>
  <c r="W4720" i="2"/>
  <c r="V4720" i="2"/>
  <c r="AB4719" i="2"/>
  <c r="AA4719" i="2"/>
  <c r="Z4719" i="2"/>
  <c r="Y4719" i="2"/>
  <c r="X4719" i="2"/>
  <c r="W4719" i="2"/>
  <c r="V4719" i="2"/>
  <c r="AB4718" i="2"/>
  <c r="AA4718" i="2"/>
  <c r="Z4718" i="2"/>
  <c r="Y4718" i="2"/>
  <c r="X4718" i="2"/>
  <c r="W4718" i="2"/>
  <c r="V4718" i="2"/>
  <c r="AB4717" i="2"/>
  <c r="AA4717" i="2"/>
  <c r="Z4717" i="2"/>
  <c r="Y4717" i="2"/>
  <c r="X4717" i="2"/>
  <c r="W4717" i="2"/>
  <c r="V4717" i="2"/>
  <c r="AB4716" i="2"/>
  <c r="AA4716" i="2"/>
  <c r="Z4716" i="2"/>
  <c r="Y4716" i="2"/>
  <c r="X4716" i="2"/>
  <c r="W4716" i="2"/>
  <c r="V4716" i="2"/>
  <c r="AB4715" i="2"/>
  <c r="AA4715" i="2"/>
  <c r="Z4715" i="2"/>
  <c r="Y4715" i="2"/>
  <c r="X4715" i="2"/>
  <c r="W4715" i="2"/>
  <c r="V4715" i="2"/>
  <c r="AB4714" i="2"/>
  <c r="AA4714" i="2"/>
  <c r="Z4714" i="2"/>
  <c r="Y4714" i="2"/>
  <c r="X4714" i="2"/>
  <c r="W4714" i="2"/>
  <c r="V4714" i="2"/>
  <c r="AB4713" i="2"/>
  <c r="AA4713" i="2"/>
  <c r="Z4713" i="2"/>
  <c r="Y4713" i="2"/>
  <c r="X4713" i="2"/>
  <c r="W4713" i="2"/>
  <c r="V4713" i="2"/>
  <c r="AB4712" i="2"/>
  <c r="AA4712" i="2"/>
  <c r="Z4712" i="2"/>
  <c r="Y4712" i="2"/>
  <c r="X4712" i="2"/>
  <c r="W4712" i="2"/>
  <c r="V4712" i="2"/>
  <c r="AB4711" i="2"/>
  <c r="AA4711" i="2"/>
  <c r="Z4711" i="2"/>
  <c r="Y4711" i="2"/>
  <c r="X4711" i="2"/>
  <c r="W4711" i="2"/>
  <c r="V4711" i="2"/>
  <c r="AB4710" i="2"/>
  <c r="AA4710" i="2"/>
  <c r="Z4710" i="2"/>
  <c r="Y4710" i="2"/>
  <c r="X4710" i="2"/>
  <c r="W4710" i="2"/>
  <c r="V4710" i="2"/>
  <c r="AB4709" i="2"/>
  <c r="AA4709" i="2"/>
  <c r="Z4709" i="2"/>
  <c r="Y4709" i="2"/>
  <c r="X4709" i="2"/>
  <c r="W4709" i="2"/>
  <c r="V4709" i="2"/>
  <c r="AB4708" i="2"/>
  <c r="AA4708" i="2"/>
  <c r="Z4708" i="2"/>
  <c r="Y4708" i="2"/>
  <c r="X4708" i="2"/>
  <c r="W4708" i="2"/>
  <c r="V4708" i="2"/>
  <c r="AB4707" i="2"/>
  <c r="AA4707" i="2"/>
  <c r="Z4707" i="2"/>
  <c r="Y4707" i="2"/>
  <c r="X4707" i="2"/>
  <c r="W4707" i="2"/>
  <c r="V4707" i="2"/>
  <c r="AB4706" i="2"/>
  <c r="AA4706" i="2"/>
  <c r="Z4706" i="2"/>
  <c r="Y4706" i="2"/>
  <c r="X4706" i="2"/>
  <c r="W4706" i="2"/>
  <c r="V4706" i="2"/>
  <c r="AB4705" i="2"/>
  <c r="AA4705" i="2"/>
  <c r="Z4705" i="2"/>
  <c r="Y4705" i="2"/>
  <c r="X4705" i="2"/>
  <c r="W4705" i="2"/>
  <c r="V4705" i="2"/>
  <c r="AB4704" i="2"/>
  <c r="AA4704" i="2"/>
  <c r="Z4704" i="2"/>
  <c r="Y4704" i="2"/>
  <c r="X4704" i="2"/>
  <c r="W4704" i="2"/>
  <c r="V4704" i="2"/>
  <c r="AB4703" i="2"/>
  <c r="AA4703" i="2"/>
  <c r="Z4703" i="2"/>
  <c r="Y4703" i="2"/>
  <c r="X4703" i="2"/>
  <c r="W4703" i="2"/>
  <c r="V4703" i="2"/>
  <c r="AB4702" i="2"/>
  <c r="AA4702" i="2"/>
  <c r="Z4702" i="2"/>
  <c r="Y4702" i="2"/>
  <c r="X4702" i="2"/>
  <c r="W4702" i="2"/>
  <c r="V4702" i="2"/>
  <c r="AB4701" i="2"/>
  <c r="AA4701" i="2"/>
  <c r="Z4701" i="2"/>
  <c r="Y4701" i="2"/>
  <c r="X4701" i="2"/>
  <c r="W4701" i="2"/>
  <c r="V4701" i="2"/>
  <c r="AB4700" i="2"/>
  <c r="AA4700" i="2"/>
  <c r="Z4700" i="2"/>
  <c r="Y4700" i="2"/>
  <c r="X4700" i="2"/>
  <c r="W4700" i="2"/>
  <c r="V4700" i="2"/>
  <c r="AB4699" i="2"/>
  <c r="AA4699" i="2"/>
  <c r="Z4699" i="2"/>
  <c r="Y4699" i="2"/>
  <c r="X4699" i="2"/>
  <c r="W4699" i="2"/>
  <c r="V4699" i="2"/>
  <c r="AB4698" i="2"/>
  <c r="AA4698" i="2"/>
  <c r="Z4698" i="2"/>
  <c r="Y4698" i="2"/>
  <c r="X4698" i="2"/>
  <c r="W4698" i="2"/>
  <c r="V4698" i="2"/>
  <c r="AB4697" i="2"/>
  <c r="AA4697" i="2"/>
  <c r="Z4697" i="2"/>
  <c r="Y4697" i="2"/>
  <c r="X4697" i="2"/>
  <c r="W4697" i="2"/>
  <c r="V4697" i="2"/>
  <c r="AB4696" i="2"/>
  <c r="AA4696" i="2"/>
  <c r="Z4696" i="2"/>
  <c r="Y4696" i="2"/>
  <c r="X4696" i="2"/>
  <c r="W4696" i="2"/>
  <c r="V4696" i="2"/>
  <c r="AB4695" i="2"/>
  <c r="AA4695" i="2"/>
  <c r="Z4695" i="2"/>
  <c r="Y4695" i="2"/>
  <c r="X4695" i="2"/>
  <c r="W4695" i="2"/>
  <c r="V4695" i="2"/>
  <c r="AB4694" i="2"/>
  <c r="AA4694" i="2"/>
  <c r="Z4694" i="2"/>
  <c r="Y4694" i="2"/>
  <c r="X4694" i="2"/>
  <c r="W4694" i="2"/>
  <c r="V4694" i="2"/>
  <c r="AB4693" i="2"/>
  <c r="AA4693" i="2"/>
  <c r="Z4693" i="2"/>
  <c r="Y4693" i="2"/>
  <c r="X4693" i="2"/>
  <c r="W4693" i="2"/>
  <c r="V4693" i="2"/>
  <c r="AB4692" i="2"/>
  <c r="AA4692" i="2"/>
  <c r="Z4692" i="2"/>
  <c r="Y4692" i="2"/>
  <c r="X4692" i="2"/>
  <c r="W4692" i="2"/>
  <c r="V4692" i="2"/>
  <c r="AB4691" i="2"/>
  <c r="AA4691" i="2"/>
  <c r="Z4691" i="2"/>
  <c r="Y4691" i="2"/>
  <c r="X4691" i="2"/>
  <c r="W4691" i="2"/>
  <c r="V4691" i="2"/>
  <c r="AB4690" i="2"/>
  <c r="AA4690" i="2"/>
  <c r="Z4690" i="2"/>
  <c r="Y4690" i="2"/>
  <c r="X4690" i="2"/>
  <c r="W4690" i="2"/>
  <c r="V4690" i="2"/>
  <c r="AB4689" i="2"/>
  <c r="AA4689" i="2"/>
  <c r="Z4689" i="2"/>
  <c r="Y4689" i="2"/>
  <c r="X4689" i="2"/>
  <c r="W4689" i="2"/>
  <c r="V4689" i="2"/>
  <c r="AB4688" i="2"/>
  <c r="AA4688" i="2"/>
  <c r="Z4688" i="2"/>
  <c r="Y4688" i="2"/>
  <c r="X4688" i="2"/>
  <c r="W4688" i="2"/>
  <c r="V4688" i="2"/>
  <c r="AB4687" i="2"/>
  <c r="AA4687" i="2"/>
  <c r="Z4687" i="2"/>
  <c r="Y4687" i="2"/>
  <c r="X4687" i="2"/>
  <c r="W4687" i="2"/>
  <c r="V4687" i="2"/>
  <c r="AB4686" i="2"/>
  <c r="AA4686" i="2"/>
  <c r="Z4686" i="2"/>
  <c r="Y4686" i="2"/>
  <c r="X4686" i="2"/>
  <c r="W4686" i="2"/>
  <c r="V4686" i="2"/>
  <c r="AB4685" i="2"/>
  <c r="AA4685" i="2"/>
  <c r="Z4685" i="2"/>
  <c r="Y4685" i="2"/>
  <c r="X4685" i="2"/>
  <c r="W4685" i="2"/>
  <c r="V4685" i="2"/>
  <c r="AB4684" i="2"/>
  <c r="AA4684" i="2"/>
  <c r="Z4684" i="2"/>
  <c r="Y4684" i="2"/>
  <c r="X4684" i="2"/>
  <c r="W4684" i="2"/>
  <c r="V4684" i="2"/>
  <c r="AB4683" i="2"/>
  <c r="AA4683" i="2"/>
  <c r="Z4683" i="2"/>
  <c r="Y4683" i="2"/>
  <c r="X4683" i="2"/>
  <c r="W4683" i="2"/>
  <c r="V4683" i="2"/>
  <c r="AB4682" i="2"/>
  <c r="AA4682" i="2"/>
  <c r="Z4682" i="2"/>
  <c r="Y4682" i="2"/>
  <c r="X4682" i="2"/>
  <c r="W4682" i="2"/>
  <c r="V4682" i="2"/>
  <c r="AB4681" i="2"/>
  <c r="AA4681" i="2"/>
  <c r="Z4681" i="2"/>
  <c r="Y4681" i="2"/>
  <c r="X4681" i="2"/>
  <c r="W4681" i="2"/>
  <c r="V4681" i="2"/>
  <c r="AB4680" i="2"/>
  <c r="AA4680" i="2"/>
  <c r="Z4680" i="2"/>
  <c r="Y4680" i="2"/>
  <c r="X4680" i="2"/>
  <c r="W4680" i="2"/>
  <c r="V4680" i="2"/>
  <c r="AB4679" i="2"/>
  <c r="AA4679" i="2"/>
  <c r="Z4679" i="2"/>
  <c r="Y4679" i="2"/>
  <c r="X4679" i="2"/>
  <c r="W4679" i="2"/>
  <c r="V4679" i="2"/>
  <c r="AB4678" i="2"/>
  <c r="AA4678" i="2"/>
  <c r="Z4678" i="2"/>
  <c r="Y4678" i="2"/>
  <c r="X4678" i="2"/>
  <c r="W4678" i="2"/>
  <c r="V4678" i="2"/>
  <c r="AB4677" i="2"/>
  <c r="AA4677" i="2"/>
  <c r="Z4677" i="2"/>
  <c r="Y4677" i="2"/>
  <c r="X4677" i="2"/>
  <c r="W4677" i="2"/>
  <c r="V4677" i="2"/>
  <c r="AB4676" i="2"/>
  <c r="AA4676" i="2"/>
  <c r="Z4676" i="2"/>
  <c r="Y4676" i="2"/>
  <c r="X4676" i="2"/>
  <c r="W4676" i="2"/>
  <c r="V4676" i="2"/>
  <c r="AB4675" i="2"/>
  <c r="AA4675" i="2"/>
  <c r="Z4675" i="2"/>
  <c r="Y4675" i="2"/>
  <c r="X4675" i="2"/>
  <c r="W4675" i="2"/>
  <c r="V4675" i="2"/>
  <c r="AB4674" i="2"/>
  <c r="AA4674" i="2"/>
  <c r="Z4674" i="2"/>
  <c r="Y4674" i="2"/>
  <c r="X4674" i="2"/>
  <c r="W4674" i="2"/>
  <c r="V4674" i="2"/>
  <c r="AB4673" i="2"/>
  <c r="AA4673" i="2"/>
  <c r="Z4673" i="2"/>
  <c r="Y4673" i="2"/>
  <c r="X4673" i="2"/>
  <c r="W4673" i="2"/>
  <c r="V4673" i="2"/>
  <c r="AB4672" i="2"/>
  <c r="AA4672" i="2"/>
  <c r="Z4672" i="2"/>
  <c r="Y4672" i="2"/>
  <c r="X4672" i="2"/>
  <c r="W4672" i="2"/>
  <c r="V4672" i="2"/>
  <c r="AB4671" i="2"/>
  <c r="AA4671" i="2"/>
  <c r="Z4671" i="2"/>
  <c r="Y4671" i="2"/>
  <c r="X4671" i="2"/>
  <c r="W4671" i="2"/>
  <c r="V4671" i="2"/>
  <c r="AB4670" i="2"/>
  <c r="AA4670" i="2"/>
  <c r="Z4670" i="2"/>
  <c r="Y4670" i="2"/>
  <c r="X4670" i="2"/>
  <c r="W4670" i="2"/>
  <c r="V4670" i="2"/>
  <c r="AB4669" i="2"/>
  <c r="AA4669" i="2"/>
  <c r="Z4669" i="2"/>
  <c r="Y4669" i="2"/>
  <c r="X4669" i="2"/>
  <c r="W4669" i="2"/>
  <c r="V4669" i="2"/>
  <c r="AB4668" i="2"/>
  <c r="AA4668" i="2"/>
  <c r="Z4668" i="2"/>
  <c r="Y4668" i="2"/>
  <c r="X4668" i="2"/>
  <c r="W4668" i="2"/>
  <c r="V4668" i="2"/>
  <c r="AB4667" i="2"/>
  <c r="AA4667" i="2"/>
  <c r="Z4667" i="2"/>
  <c r="Y4667" i="2"/>
  <c r="X4667" i="2"/>
  <c r="W4667" i="2"/>
  <c r="V4667" i="2"/>
  <c r="AB4666" i="2"/>
  <c r="AA4666" i="2"/>
  <c r="Z4666" i="2"/>
  <c r="Y4666" i="2"/>
  <c r="X4666" i="2"/>
  <c r="W4666" i="2"/>
  <c r="V4666" i="2"/>
  <c r="AB4665" i="2"/>
  <c r="AA4665" i="2"/>
  <c r="Z4665" i="2"/>
  <c r="Y4665" i="2"/>
  <c r="X4665" i="2"/>
  <c r="W4665" i="2"/>
  <c r="V4665" i="2"/>
  <c r="AB4664" i="2"/>
  <c r="AA4664" i="2"/>
  <c r="Z4664" i="2"/>
  <c r="Y4664" i="2"/>
  <c r="X4664" i="2"/>
  <c r="W4664" i="2"/>
  <c r="V4664" i="2"/>
  <c r="AB4663" i="2"/>
  <c r="AA4663" i="2"/>
  <c r="Z4663" i="2"/>
  <c r="Y4663" i="2"/>
  <c r="X4663" i="2"/>
  <c r="W4663" i="2"/>
  <c r="V4663" i="2"/>
  <c r="AB4662" i="2"/>
  <c r="AA4662" i="2"/>
  <c r="Z4662" i="2"/>
  <c r="Y4662" i="2"/>
  <c r="X4662" i="2"/>
  <c r="W4662" i="2"/>
  <c r="V4662" i="2"/>
  <c r="AB4661" i="2"/>
  <c r="AA4661" i="2"/>
  <c r="Z4661" i="2"/>
  <c r="Y4661" i="2"/>
  <c r="X4661" i="2"/>
  <c r="W4661" i="2"/>
  <c r="V4661" i="2"/>
  <c r="AB4660" i="2"/>
  <c r="AA4660" i="2"/>
  <c r="Z4660" i="2"/>
  <c r="Y4660" i="2"/>
  <c r="X4660" i="2"/>
  <c r="W4660" i="2"/>
  <c r="V4660" i="2"/>
  <c r="AB4659" i="2"/>
  <c r="AA4659" i="2"/>
  <c r="Z4659" i="2"/>
  <c r="Y4659" i="2"/>
  <c r="X4659" i="2"/>
  <c r="W4659" i="2"/>
  <c r="V4659" i="2"/>
  <c r="AB4658" i="2"/>
  <c r="AA4658" i="2"/>
  <c r="Z4658" i="2"/>
  <c r="Y4658" i="2"/>
  <c r="X4658" i="2"/>
  <c r="W4658" i="2"/>
  <c r="V4658" i="2"/>
  <c r="AB4657" i="2"/>
  <c r="AA4657" i="2"/>
  <c r="Z4657" i="2"/>
  <c r="Y4657" i="2"/>
  <c r="X4657" i="2"/>
  <c r="W4657" i="2"/>
  <c r="V4657" i="2"/>
  <c r="AB4656" i="2"/>
  <c r="AA4656" i="2"/>
  <c r="Z4656" i="2"/>
  <c r="Y4656" i="2"/>
  <c r="X4656" i="2"/>
  <c r="W4656" i="2"/>
  <c r="V4656" i="2"/>
  <c r="AB4655" i="2"/>
  <c r="AA4655" i="2"/>
  <c r="Z4655" i="2"/>
  <c r="Y4655" i="2"/>
  <c r="X4655" i="2"/>
  <c r="W4655" i="2"/>
  <c r="V4655" i="2"/>
  <c r="AB4654" i="2"/>
  <c r="AA4654" i="2"/>
  <c r="Z4654" i="2"/>
  <c r="Y4654" i="2"/>
  <c r="X4654" i="2"/>
  <c r="W4654" i="2"/>
  <c r="V4654" i="2"/>
  <c r="AB4653" i="2"/>
  <c r="AA4653" i="2"/>
  <c r="Z4653" i="2"/>
  <c r="Y4653" i="2"/>
  <c r="X4653" i="2"/>
  <c r="W4653" i="2"/>
  <c r="V4653" i="2"/>
  <c r="AB4652" i="2"/>
  <c r="AA4652" i="2"/>
  <c r="Z4652" i="2"/>
  <c r="Y4652" i="2"/>
  <c r="X4652" i="2"/>
  <c r="W4652" i="2"/>
  <c r="V4652" i="2"/>
  <c r="AB4651" i="2"/>
  <c r="AA4651" i="2"/>
  <c r="Z4651" i="2"/>
  <c r="Y4651" i="2"/>
  <c r="X4651" i="2"/>
  <c r="W4651" i="2"/>
  <c r="V4651" i="2"/>
  <c r="AB4650" i="2"/>
  <c r="AA4650" i="2"/>
  <c r="Z4650" i="2"/>
  <c r="Y4650" i="2"/>
  <c r="X4650" i="2"/>
  <c r="W4650" i="2"/>
  <c r="V4650" i="2"/>
  <c r="AB4649" i="2"/>
  <c r="AA4649" i="2"/>
  <c r="D236" i="6" s="1"/>
  <c r="G236" i="6" s="1"/>
  <c r="Z4649" i="2"/>
  <c r="Y4649" i="2"/>
  <c r="X4649" i="2"/>
  <c r="W4649" i="2"/>
  <c r="V4649" i="2"/>
  <c r="AB4648" i="2"/>
  <c r="AA4648" i="2"/>
  <c r="Z4648" i="2"/>
  <c r="Y4648" i="2"/>
  <c r="X4648" i="2"/>
  <c r="W4648" i="2"/>
  <c r="V4648" i="2"/>
  <c r="AB4647" i="2"/>
  <c r="AA4647" i="2"/>
  <c r="Z4647" i="2"/>
  <c r="Y4647" i="2"/>
  <c r="X4647" i="2"/>
  <c r="W4647" i="2"/>
  <c r="V4647" i="2"/>
  <c r="AB4646" i="2"/>
  <c r="AA4646" i="2"/>
  <c r="Z4646" i="2"/>
  <c r="Y4646" i="2"/>
  <c r="X4646" i="2"/>
  <c r="W4646" i="2"/>
  <c r="V4646" i="2"/>
  <c r="AB4645" i="2"/>
  <c r="AA4645" i="2"/>
  <c r="Z4645" i="2"/>
  <c r="Y4645" i="2"/>
  <c r="X4645" i="2"/>
  <c r="W4645" i="2"/>
  <c r="V4645" i="2"/>
  <c r="AB4644" i="2"/>
  <c r="AA4644" i="2"/>
  <c r="Z4644" i="2"/>
  <c r="Y4644" i="2"/>
  <c r="X4644" i="2"/>
  <c r="W4644" i="2"/>
  <c r="V4644" i="2"/>
  <c r="AB4643" i="2"/>
  <c r="AA4643" i="2"/>
  <c r="Z4643" i="2"/>
  <c r="Y4643" i="2"/>
  <c r="X4643" i="2"/>
  <c r="W4643" i="2"/>
  <c r="V4643" i="2"/>
  <c r="AB4642" i="2"/>
  <c r="AA4642" i="2"/>
  <c r="Z4642" i="2"/>
  <c r="Y4642" i="2"/>
  <c r="X4642" i="2"/>
  <c r="W4642" i="2"/>
  <c r="V4642" i="2"/>
  <c r="AB4641" i="2"/>
  <c r="AA4641" i="2"/>
  <c r="Z4641" i="2"/>
  <c r="Y4641" i="2"/>
  <c r="X4641" i="2"/>
  <c r="W4641" i="2"/>
  <c r="V4641" i="2"/>
  <c r="AB4640" i="2"/>
  <c r="AA4640" i="2"/>
  <c r="Z4640" i="2"/>
  <c r="Y4640" i="2"/>
  <c r="X4640" i="2"/>
  <c r="W4640" i="2"/>
  <c r="V4640" i="2"/>
  <c r="AB4639" i="2"/>
  <c r="AA4639" i="2"/>
  <c r="Z4639" i="2"/>
  <c r="Y4639" i="2"/>
  <c r="X4639" i="2"/>
  <c r="W4639" i="2"/>
  <c r="V4639" i="2"/>
  <c r="AB4638" i="2"/>
  <c r="AA4638" i="2"/>
  <c r="Z4638" i="2"/>
  <c r="Y4638" i="2"/>
  <c r="X4638" i="2"/>
  <c r="W4638" i="2"/>
  <c r="V4638" i="2"/>
  <c r="AB4637" i="2"/>
  <c r="AA4637" i="2"/>
  <c r="Z4637" i="2"/>
  <c r="Y4637" i="2"/>
  <c r="X4637" i="2"/>
  <c r="W4637" i="2"/>
  <c r="V4637" i="2"/>
  <c r="AB4636" i="2"/>
  <c r="AA4636" i="2"/>
  <c r="Z4636" i="2"/>
  <c r="Y4636" i="2"/>
  <c r="X4636" i="2"/>
  <c r="W4636" i="2"/>
  <c r="V4636" i="2"/>
  <c r="AB4635" i="2"/>
  <c r="AA4635" i="2"/>
  <c r="Z4635" i="2"/>
  <c r="Y4635" i="2"/>
  <c r="X4635" i="2"/>
  <c r="W4635" i="2"/>
  <c r="V4635" i="2"/>
  <c r="AB4634" i="2"/>
  <c r="AA4634" i="2"/>
  <c r="Z4634" i="2"/>
  <c r="Y4634" i="2"/>
  <c r="X4634" i="2"/>
  <c r="W4634" i="2"/>
  <c r="V4634" i="2"/>
  <c r="AB4633" i="2"/>
  <c r="AA4633" i="2"/>
  <c r="Z4633" i="2"/>
  <c r="Y4633" i="2"/>
  <c r="X4633" i="2"/>
  <c r="W4633" i="2"/>
  <c r="V4633" i="2"/>
  <c r="AB4632" i="2"/>
  <c r="AA4632" i="2"/>
  <c r="Z4632" i="2"/>
  <c r="Y4632" i="2"/>
  <c r="X4632" i="2"/>
  <c r="W4632" i="2"/>
  <c r="V4632" i="2"/>
  <c r="AB4631" i="2"/>
  <c r="AA4631" i="2"/>
  <c r="Z4631" i="2"/>
  <c r="Y4631" i="2"/>
  <c r="X4631" i="2"/>
  <c r="W4631" i="2"/>
  <c r="V4631" i="2"/>
  <c r="AB4630" i="2"/>
  <c r="AA4630" i="2"/>
  <c r="Z4630" i="2"/>
  <c r="Y4630" i="2"/>
  <c r="X4630" i="2"/>
  <c r="W4630" i="2"/>
  <c r="V4630" i="2"/>
  <c r="AB4629" i="2"/>
  <c r="AA4629" i="2"/>
  <c r="Z4629" i="2"/>
  <c r="Y4629" i="2"/>
  <c r="X4629" i="2"/>
  <c r="W4629" i="2"/>
  <c r="V4629" i="2"/>
  <c r="AB4628" i="2"/>
  <c r="AA4628" i="2"/>
  <c r="Z4628" i="2"/>
  <c r="Y4628" i="2"/>
  <c r="X4628" i="2"/>
  <c r="W4628" i="2"/>
  <c r="V4628" i="2"/>
  <c r="AB4627" i="2"/>
  <c r="AA4627" i="2"/>
  <c r="Z4627" i="2"/>
  <c r="Y4627" i="2"/>
  <c r="X4627" i="2"/>
  <c r="W4627" i="2"/>
  <c r="V4627" i="2"/>
  <c r="AB4626" i="2"/>
  <c r="AA4626" i="2"/>
  <c r="Z4626" i="2"/>
  <c r="Y4626" i="2"/>
  <c r="X4626" i="2"/>
  <c r="W4626" i="2"/>
  <c r="V4626" i="2"/>
  <c r="AB4625" i="2"/>
  <c r="AA4625" i="2"/>
  <c r="Z4625" i="2"/>
  <c r="Y4625" i="2"/>
  <c r="X4625" i="2"/>
  <c r="W4625" i="2"/>
  <c r="V4625" i="2"/>
  <c r="AB4624" i="2"/>
  <c r="AA4624" i="2"/>
  <c r="Z4624" i="2"/>
  <c r="Y4624" i="2"/>
  <c r="X4624" i="2"/>
  <c r="W4624" i="2"/>
  <c r="V4624" i="2"/>
  <c r="AB4623" i="2"/>
  <c r="AA4623" i="2"/>
  <c r="Z4623" i="2"/>
  <c r="Y4623" i="2"/>
  <c r="X4623" i="2"/>
  <c r="W4623" i="2"/>
  <c r="V4623" i="2"/>
  <c r="AB4622" i="2"/>
  <c r="AA4622" i="2"/>
  <c r="Z4622" i="2"/>
  <c r="Y4622" i="2"/>
  <c r="X4622" i="2"/>
  <c r="W4622" i="2"/>
  <c r="V4622" i="2"/>
  <c r="AB4621" i="2"/>
  <c r="AA4621" i="2"/>
  <c r="Z4621" i="2"/>
  <c r="Y4621" i="2"/>
  <c r="X4621" i="2"/>
  <c r="W4621" i="2"/>
  <c r="V4621" i="2"/>
  <c r="AB4620" i="2"/>
  <c r="AA4620" i="2"/>
  <c r="Z4620" i="2"/>
  <c r="Y4620" i="2"/>
  <c r="X4620" i="2"/>
  <c r="W4620" i="2"/>
  <c r="V4620" i="2"/>
  <c r="AB4619" i="2"/>
  <c r="AA4619" i="2"/>
  <c r="Z4619" i="2"/>
  <c r="Y4619" i="2"/>
  <c r="X4619" i="2"/>
  <c r="W4619" i="2"/>
  <c r="V4619" i="2"/>
  <c r="AB4618" i="2"/>
  <c r="AA4618" i="2"/>
  <c r="Z4618" i="2"/>
  <c r="Y4618" i="2"/>
  <c r="X4618" i="2"/>
  <c r="W4618" i="2"/>
  <c r="V4618" i="2"/>
  <c r="AB4617" i="2"/>
  <c r="AA4617" i="2"/>
  <c r="Z4617" i="2"/>
  <c r="Y4617" i="2"/>
  <c r="X4617" i="2"/>
  <c r="W4617" i="2"/>
  <c r="V4617" i="2"/>
  <c r="AB4616" i="2"/>
  <c r="AA4616" i="2"/>
  <c r="Z4616" i="2"/>
  <c r="Y4616" i="2"/>
  <c r="X4616" i="2"/>
  <c r="W4616" i="2"/>
  <c r="V4616" i="2"/>
  <c r="AB4615" i="2"/>
  <c r="AA4615" i="2"/>
  <c r="Z4615" i="2"/>
  <c r="Y4615" i="2"/>
  <c r="X4615" i="2"/>
  <c r="W4615" i="2"/>
  <c r="V4615" i="2"/>
  <c r="AB4614" i="2"/>
  <c r="AA4614" i="2"/>
  <c r="Z4614" i="2"/>
  <c r="Y4614" i="2"/>
  <c r="X4614" i="2"/>
  <c r="W4614" i="2"/>
  <c r="V4614" i="2"/>
  <c r="AB4613" i="2"/>
  <c r="AA4613" i="2"/>
  <c r="Z4613" i="2"/>
  <c r="Y4613" i="2"/>
  <c r="X4613" i="2"/>
  <c r="W4613" i="2"/>
  <c r="V4613" i="2"/>
  <c r="AB4612" i="2"/>
  <c r="AA4612" i="2"/>
  <c r="Z4612" i="2"/>
  <c r="Y4612" i="2"/>
  <c r="X4612" i="2"/>
  <c r="W4612" i="2"/>
  <c r="V4612" i="2"/>
  <c r="AB4611" i="2"/>
  <c r="AA4611" i="2"/>
  <c r="Z4611" i="2"/>
  <c r="Y4611" i="2"/>
  <c r="X4611" i="2"/>
  <c r="W4611" i="2"/>
  <c r="V4611" i="2"/>
  <c r="AB4610" i="2"/>
  <c r="AA4610" i="2"/>
  <c r="Z4610" i="2"/>
  <c r="Y4610" i="2"/>
  <c r="X4610" i="2"/>
  <c r="W4610" i="2"/>
  <c r="V4610" i="2"/>
  <c r="AB4609" i="2"/>
  <c r="AA4609" i="2"/>
  <c r="Z4609" i="2"/>
  <c r="Y4609" i="2"/>
  <c r="X4609" i="2"/>
  <c r="W4609" i="2"/>
  <c r="V4609" i="2"/>
  <c r="AB4608" i="2"/>
  <c r="AA4608" i="2"/>
  <c r="Z4608" i="2"/>
  <c r="Y4608" i="2"/>
  <c r="X4608" i="2"/>
  <c r="W4608" i="2"/>
  <c r="V4608" i="2"/>
  <c r="AB4607" i="2"/>
  <c r="AA4607" i="2"/>
  <c r="Z4607" i="2"/>
  <c r="Y4607" i="2"/>
  <c r="X4607" i="2"/>
  <c r="W4607" i="2"/>
  <c r="V4607" i="2"/>
  <c r="AB4606" i="2"/>
  <c r="AA4606" i="2"/>
  <c r="Z4606" i="2"/>
  <c r="Y4606" i="2"/>
  <c r="X4606" i="2"/>
  <c r="W4606" i="2"/>
  <c r="V4606" i="2"/>
  <c r="AB4605" i="2"/>
  <c r="AA4605" i="2"/>
  <c r="Z4605" i="2"/>
  <c r="Y4605" i="2"/>
  <c r="X4605" i="2"/>
  <c r="W4605" i="2"/>
  <c r="V4605" i="2"/>
  <c r="AB4604" i="2"/>
  <c r="AA4604" i="2"/>
  <c r="Z4604" i="2"/>
  <c r="Y4604" i="2"/>
  <c r="X4604" i="2"/>
  <c r="W4604" i="2"/>
  <c r="V4604" i="2"/>
  <c r="AB4603" i="2"/>
  <c r="AA4603" i="2"/>
  <c r="Z4603" i="2"/>
  <c r="Y4603" i="2"/>
  <c r="X4603" i="2"/>
  <c r="W4603" i="2"/>
  <c r="V4603" i="2"/>
  <c r="AB4602" i="2"/>
  <c r="AA4602" i="2"/>
  <c r="Z4602" i="2"/>
  <c r="Y4602" i="2"/>
  <c r="X4602" i="2"/>
  <c r="W4602" i="2"/>
  <c r="V4602" i="2"/>
  <c r="AB4601" i="2"/>
  <c r="AA4601" i="2"/>
  <c r="Z4601" i="2"/>
  <c r="Y4601" i="2"/>
  <c r="X4601" i="2"/>
  <c r="W4601" i="2"/>
  <c r="V4601" i="2"/>
  <c r="AB4600" i="2"/>
  <c r="AA4600" i="2"/>
  <c r="Z4600" i="2"/>
  <c r="Y4600" i="2"/>
  <c r="X4600" i="2"/>
  <c r="W4600" i="2"/>
  <c r="V4600" i="2"/>
  <c r="AB4599" i="2"/>
  <c r="AA4599" i="2"/>
  <c r="Z4599" i="2"/>
  <c r="Y4599" i="2"/>
  <c r="X4599" i="2"/>
  <c r="W4599" i="2"/>
  <c r="V4599" i="2"/>
  <c r="AB4598" i="2"/>
  <c r="AA4598" i="2"/>
  <c r="Z4598" i="2"/>
  <c r="Y4598" i="2"/>
  <c r="X4598" i="2"/>
  <c r="W4598" i="2"/>
  <c r="V4598" i="2"/>
  <c r="AB4597" i="2"/>
  <c r="AA4597" i="2"/>
  <c r="Z4597" i="2"/>
  <c r="Y4597" i="2"/>
  <c r="X4597" i="2"/>
  <c r="W4597" i="2"/>
  <c r="V4597" i="2"/>
  <c r="AB4596" i="2"/>
  <c r="AA4596" i="2"/>
  <c r="Z4596" i="2"/>
  <c r="Y4596" i="2"/>
  <c r="X4596" i="2"/>
  <c r="W4596" i="2"/>
  <c r="V4596" i="2"/>
  <c r="AB4595" i="2"/>
  <c r="AA4595" i="2"/>
  <c r="Z4595" i="2"/>
  <c r="Y4595" i="2"/>
  <c r="X4595" i="2"/>
  <c r="W4595" i="2"/>
  <c r="V4595" i="2"/>
  <c r="AB4594" i="2"/>
  <c r="AA4594" i="2"/>
  <c r="Z4594" i="2"/>
  <c r="Y4594" i="2"/>
  <c r="X4594" i="2"/>
  <c r="W4594" i="2"/>
  <c r="V4594" i="2"/>
  <c r="AB4593" i="2"/>
  <c r="AA4593" i="2"/>
  <c r="Z4593" i="2"/>
  <c r="Y4593" i="2"/>
  <c r="X4593" i="2"/>
  <c r="W4593" i="2"/>
  <c r="V4593" i="2"/>
  <c r="AB4592" i="2"/>
  <c r="AA4592" i="2"/>
  <c r="Z4592" i="2"/>
  <c r="Y4592" i="2"/>
  <c r="X4592" i="2"/>
  <c r="W4592" i="2"/>
  <c r="V4592" i="2"/>
  <c r="AB4591" i="2"/>
  <c r="AA4591" i="2"/>
  <c r="Z4591" i="2"/>
  <c r="Y4591" i="2"/>
  <c r="X4591" i="2"/>
  <c r="W4591" i="2"/>
  <c r="V4591" i="2"/>
  <c r="AB4590" i="2"/>
  <c r="AA4590" i="2"/>
  <c r="Z4590" i="2"/>
  <c r="Y4590" i="2"/>
  <c r="X4590" i="2"/>
  <c r="W4590" i="2"/>
  <c r="V4590" i="2"/>
  <c r="AB4589" i="2"/>
  <c r="AA4589" i="2"/>
  <c r="Z4589" i="2"/>
  <c r="Y4589" i="2"/>
  <c r="X4589" i="2"/>
  <c r="W4589" i="2"/>
  <c r="V4589" i="2"/>
  <c r="AB4588" i="2"/>
  <c r="AA4588" i="2"/>
  <c r="Z4588" i="2"/>
  <c r="Y4588" i="2"/>
  <c r="X4588" i="2"/>
  <c r="W4588" i="2"/>
  <c r="V4588" i="2"/>
  <c r="AB4587" i="2"/>
  <c r="AA4587" i="2"/>
  <c r="Z4587" i="2"/>
  <c r="Y4587" i="2"/>
  <c r="X4587" i="2"/>
  <c r="W4587" i="2"/>
  <c r="V4587" i="2"/>
  <c r="AB4586" i="2"/>
  <c r="AA4586" i="2"/>
  <c r="Z4586" i="2"/>
  <c r="Y4586" i="2"/>
  <c r="X4586" i="2"/>
  <c r="W4586" i="2"/>
  <c r="V4586" i="2"/>
  <c r="AB4585" i="2"/>
  <c r="AA4585" i="2"/>
  <c r="Z4585" i="2"/>
  <c r="Y4585" i="2"/>
  <c r="X4585" i="2"/>
  <c r="W4585" i="2"/>
  <c r="V4585" i="2"/>
  <c r="AB4584" i="2"/>
  <c r="AA4584" i="2"/>
  <c r="Z4584" i="2"/>
  <c r="Y4584" i="2"/>
  <c r="X4584" i="2"/>
  <c r="W4584" i="2"/>
  <c r="V4584" i="2"/>
  <c r="AB4583" i="2"/>
  <c r="AA4583" i="2"/>
  <c r="Z4583" i="2"/>
  <c r="Y4583" i="2"/>
  <c r="X4583" i="2"/>
  <c r="W4583" i="2"/>
  <c r="V4583" i="2"/>
  <c r="AB4582" i="2"/>
  <c r="AA4582" i="2"/>
  <c r="Z4582" i="2"/>
  <c r="Y4582" i="2"/>
  <c r="X4582" i="2"/>
  <c r="W4582" i="2"/>
  <c r="V4582" i="2"/>
  <c r="AB4581" i="2"/>
  <c r="AA4581" i="2"/>
  <c r="Z4581" i="2"/>
  <c r="Y4581" i="2"/>
  <c r="X4581" i="2"/>
  <c r="W4581" i="2"/>
  <c r="V4581" i="2"/>
  <c r="AB4580" i="2"/>
  <c r="AA4580" i="2"/>
  <c r="Z4580" i="2"/>
  <c r="Y4580" i="2"/>
  <c r="X4580" i="2"/>
  <c r="W4580" i="2"/>
  <c r="V4580" i="2"/>
  <c r="AB4579" i="2"/>
  <c r="AA4579" i="2"/>
  <c r="Z4579" i="2"/>
  <c r="Y4579" i="2"/>
  <c r="X4579" i="2"/>
  <c r="W4579" i="2"/>
  <c r="V4579" i="2"/>
  <c r="AB4578" i="2"/>
  <c r="AA4578" i="2"/>
  <c r="Z4578" i="2"/>
  <c r="Y4578" i="2"/>
  <c r="X4578" i="2"/>
  <c r="W4578" i="2"/>
  <c r="V4578" i="2"/>
  <c r="AB4577" i="2"/>
  <c r="AA4577" i="2"/>
  <c r="Z4577" i="2"/>
  <c r="Y4577" i="2"/>
  <c r="X4577" i="2"/>
  <c r="W4577" i="2"/>
  <c r="V4577" i="2"/>
  <c r="AB4576" i="2"/>
  <c r="AA4576" i="2"/>
  <c r="Z4576" i="2"/>
  <c r="Y4576" i="2"/>
  <c r="X4576" i="2"/>
  <c r="W4576" i="2"/>
  <c r="V4576" i="2"/>
  <c r="AB4575" i="2"/>
  <c r="AA4575" i="2"/>
  <c r="Z4575" i="2"/>
  <c r="Y4575" i="2"/>
  <c r="X4575" i="2"/>
  <c r="W4575" i="2"/>
  <c r="V4575" i="2"/>
  <c r="AB4574" i="2"/>
  <c r="AA4574" i="2"/>
  <c r="Z4574" i="2"/>
  <c r="Y4574" i="2"/>
  <c r="X4574" i="2"/>
  <c r="W4574" i="2"/>
  <c r="V4574" i="2"/>
  <c r="AB4573" i="2"/>
  <c r="AA4573" i="2"/>
  <c r="Z4573" i="2"/>
  <c r="Y4573" i="2"/>
  <c r="X4573" i="2"/>
  <c r="W4573" i="2"/>
  <c r="V4573" i="2"/>
  <c r="AB4572" i="2"/>
  <c r="AA4572" i="2"/>
  <c r="Z4572" i="2"/>
  <c r="Y4572" i="2"/>
  <c r="X4572" i="2"/>
  <c r="W4572" i="2"/>
  <c r="V4572" i="2"/>
  <c r="AB4571" i="2"/>
  <c r="AA4571" i="2"/>
  <c r="Z4571" i="2"/>
  <c r="Y4571" i="2"/>
  <c r="X4571" i="2"/>
  <c r="W4571" i="2"/>
  <c r="V4571" i="2"/>
  <c r="AB4570" i="2"/>
  <c r="AA4570" i="2"/>
  <c r="Z4570" i="2"/>
  <c r="Y4570" i="2"/>
  <c r="X4570" i="2"/>
  <c r="W4570" i="2"/>
  <c r="V4570" i="2"/>
  <c r="AB4569" i="2"/>
  <c r="AA4569" i="2"/>
  <c r="Z4569" i="2"/>
  <c r="Y4569" i="2"/>
  <c r="X4569" i="2"/>
  <c r="W4569" i="2"/>
  <c r="V4569" i="2"/>
  <c r="AB4568" i="2"/>
  <c r="AA4568" i="2"/>
  <c r="Z4568" i="2"/>
  <c r="Y4568" i="2"/>
  <c r="X4568" i="2"/>
  <c r="W4568" i="2"/>
  <c r="V4568" i="2"/>
  <c r="AB4567" i="2"/>
  <c r="AA4567" i="2"/>
  <c r="Z4567" i="2"/>
  <c r="Y4567" i="2"/>
  <c r="X4567" i="2"/>
  <c r="W4567" i="2"/>
  <c r="V4567" i="2"/>
  <c r="AB4566" i="2"/>
  <c r="AA4566" i="2"/>
  <c r="Z4566" i="2"/>
  <c r="Y4566" i="2"/>
  <c r="X4566" i="2"/>
  <c r="W4566" i="2"/>
  <c r="V4566" i="2"/>
  <c r="AB4565" i="2"/>
  <c r="AA4565" i="2"/>
  <c r="Z4565" i="2"/>
  <c r="Y4565" i="2"/>
  <c r="X4565" i="2"/>
  <c r="W4565" i="2"/>
  <c r="V4565" i="2"/>
  <c r="AB4564" i="2"/>
  <c r="AA4564" i="2"/>
  <c r="Z4564" i="2"/>
  <c r="Y4564" i="2"/>
  <c r="X4564" i="2"/>
  <c r="W4564" i="2"/>
  <c r="V4564" i="2"/>
  <c r="AB4563" i="2"/>
  <c r="AA4563" i="2"/>
  <c r="Z4563" i="2"/>
  <c r="Y4563" i="2"/>
  <c r="X4563" i="2"/>
  <c r="W4563" i="2"/>
  <c r="V4563" i="2"/>
  <c r="AB4562" i="2"/>
  <c r="AA4562" i="2"/>
  <c r="Z4562" i="2"/>
  <c r="Y4562" i="2"/>
  <c r="X4562" i="2"/>
  <c r="W4562" i="2"/>
  <c r="V4562" i="2"/>
  <c r="AB4561" i="2"/>
  <c r="AA4561" i="2"/>
  <c r="Z4561" i="2"/>
  <c r="Y4561" i="2"/>
  <c r="X4561" i="2"/>
  <c r="W4561" i="2"/>
  <c r="V4561" i="2"/>
  <c r="AB4560" i="2"/>
  <c r="AA4560" i="2"/>
  <c r="Z4560" i="2"/>
  <c r="Y4560" i="2"/>
  <c r="X4560" i="2"/>
  <c r="W4560" i="2"/>
  <c r="V4560" i="2"/>
  <c r="AB4559" i="2"/>
  <c r="AA4559" i="2"/>
  <c r="Z4559" i="2"/>
  <c r="Y4559" i="2"/>
  <c r="X4559" i="2"/>
  <c r="W4559" i="2"/>
  <c r="V4559" i="2"/>
  <c r="AB4558" i="2"/>
  <c r="AA4558" i="2"/>
  <c r="Z4558" i="2"/>
  <c r="Y4558" i="2"/>
  <c r="X4558" i="2"/>
  <c r="W4558" i="2"/>
  <c r="V4558" i="2"/>
  <c r="AB4557" i="2"/>
  <c r="AA4557" i="2"/>
  <c r="Z4557" i="2"/>
  <c r="Y4557" i="2"/>
  <c r="X4557" i="2"/>
  <c r="W4557" i="2"/>
  <c r="V4557" i="2"/>
  <c r="AB4556" i="2"/>
  <c r="AA4556" i="2"/>
  <c r="Z4556" i="2"/>
  <c r="Y4556" i="2"/>
  <c r="X4556" i="2"/>
  <c r="W4556" i="2"/>
  <c r="V4556" i="2"/>
  <c r="AB4555" i="2"/>
  <c r="AA4555" i="2"/>
  <c r="Z4555" i="2"/>
  <c r="Y4555" i="2"/>
  <c r="X4555" i="2"/>
  <c r="W4555" i="2"/>
  <c r="V4555" i="2"/>
  <c r="AB4554" i="2"/>
  <c r="AA4554" i="2"/>
  <c r="Z4554" i="2"/>
  <c r="Y4554" i="2"/>
  <c r="X4554" i="2"/>
  <c r="W4554" i="2"/>
  <c r="V4554" i="2"/>
  <c r="AB4553" i="2"/>
  <c r="AA4553" i="2"/>
  <c r="Z4553" i="2"/>
  <c r="Y4553" i="2"/>
  <c r="X4553" i="2"/>
  <c r="W4553" i="2"/>
  <c r="V4553" i="2"/>
  <c r="AB4552" i="2"/>
  <c r="AA4552" i="2"/>
  <c r="Z4552" i="2"/>
  <c r="Y4552" i="2"/>
  <c r="X4552" i="2"/>
  <c r="W4552" i="2"/>
  <c r="V4552" i="2"/>
  <c r="AB4551" i="2"/>
  <c r="AA4551" i="2"/>
  <c r="Z4551" i="2"/>
  <c r="Y4551" i="2"/>
  <c r="X4551" i="2"/>
  <c r="W4551" i="2"/>
  <c r="V4551" i="2"/>
  <c r="AB4550" i="2"/>
  <c r="AA4550" i="2"/>
  <c r="Z4550" i="2"/>
  <c r="Y4550" i="2"/>
  <c r="X4550" i="2"/>
  <c r="W4550" i="2"/>
  <c r="V4550" i="2"/>
  <c r="AB4549" i="2"/>
  <c r="AA4549" i="2"/>
  <c r="Z4549" i="2"/>
  <c r="Y4549" i="2"/>
  <c r="X4549" i="2"/>
  <c r="W4549" i="2"/>
  <c r="V4549" i="2"/>
  <c r="AB4548" i="2"/>
  <c r="AA4548" i="2"/>
  <c r="Z4548" i="2"/>
  <c r="Y4548" i="2"/>
  <c r="X4548" i="2"/>
  <c r="W4548" i="2"/>
  <c r="V4548" i="2"/>
  <c r="AB4547" i="2"/>
  <c r="AA4547" i="2"/>
  <c r="Z4547" i="2"/>
  <c r="Y4547" i="2"/>
  <c r="X4547" i="2"/>
  <c r="W4547" i="2"/>
  <c r="V4547" i="2"/>
  <c r="AB4546" i="2"/>
  <c r="AA4546" i="2"/>
  <c r="Z4546" i="2"/>
  <c r="Y4546" i="2"/>
  <c r="X4546" i="2"/>
  <c r="W4546" i="2"/>
  <c r="V4546" i="2"/>
  <c r="AB4545" i="2"/>
  <c r="AA4545" i="2"/>
  <c r="Z4545" i="2"/>
  <c r="Y4545" i="2"/>
  <c r="X4545" i="2"/>
  <c r="W4545" i="2"/>
  <c r="V4545" i="2"/>
  <c r="AB4544" i="2"/>
  <c r="AA4544" i="2"/>
  <c r="Z4544" i="2"/>
  <c r="Y4544" i="2"/>
  <c r="X4544" i="2"/>
  <c r="W4544" i="2"/>
  <c r="V4544" i="2"/>
  <c r="AB4543" i="2"/>
  <c r="AA4543" i="2"/>
  <c r="Z4543" i="2"/>
  <c r="Y4543" i="2"/>
  <c r="X4543" i="2"/>
  <c r="W4543" i="2"/>
  <c r="V4543" i="2"/>
  <c r="AB4542" i="2"/>
  <c r="AA4542" i="2"/>
  <c r="Z4542" i="2"/>
  <c r="Y4542" i="2"/>
  <c r="X4542" i="2"/>
  <c r="W4542" i="2"/>
  <c r="V4542" i="2"/>
  <c r="AB4541" i="2"/>
  <c r="AA4541" i="2"/>
  <c r="Z4541" i="2"/>
  <c r="Y4541" i="2"/>
  <c r="X4541" i="2"/>
  <c r="W4541" i="2"/>
  <c r="V4541" i="2"/>
  <c r="AB4540" i="2"/>
  <c r="AA4540" i="2"/>
  <c r="Z4540" i="2"/>
  <c r="Y4540" i="2"/>
  <c r="X4540" i="2"/>
  <c r="W4540" i="2"/>
  <c r="V4540" i="2"/>
  <c r="AB4539" i="2"/>
  <c r="AA4539" i="2"/>
  <c r="Z4539" i="2"/>
  <c r="Y4539" i="2"/>
  <c r="X4539" i="2"/>
  <c r="W4539" i="2"/>
  <c r="V4539" i="2"/>
  <c r="AB4538" i="2"/>
  <c r="AA4538" i="2"/>
  <c r="Z4538" i="2"/>
  <c r="Y4538" i="2"/>
  <c r="X4538" i="2"/>
  <c r="W4538" i="2"/>
  <c r="V4538" i="2"/>
  <c r="AB4537" i="2"/>
  <c r="AA4537" i="2"/>
  <c r="Z4537" i="2"/>
  <c r="Y4537" i="2"/>
  <c r="X4537" i="2"/>
  <c r="W4537" i="2"/>
  <c r="V4537" i="2"/>
  <c r="AB4536" i="2"/>
  <c r="AA4536" i="2"/>
  <c r="Z4536" i="2"/>
  <c r="Y4536" i="2"/>
  <c r="X4536" i="2"/>
  <c r="W4536" i="2"/>
  <c r="V4536" i="2"/>
  <c r="AB4535" i="2"/>
  <c r="AA4535" i="2"/>
  <c r="Z4535" i="2"/>
  <c r="Y4535" i="2"/>
  <c r="X4535" i="2"/>
  <c r="W4535" i="2"/>
  <c r="V4535" i="2"/>
  <c r="AB4534" i="2"/>
  <c r="AA4534" i="2"/>
  <c r="Z4534" i="2"/>
  <c r="Y4534" i="2"/>
  <c r="X4534" i="2"/>
  <c r="W4534" i="2"/>
  <c r="V4534" i="2"/>
  <c r="AB4533" i="2"/>
  <c r="AA4533" i="2"/>
  <c r="Z4533" i="2"/>
  <c r="Y4533" i="2"/>
  <c r="X4533" i="2"/>
  <c r="W4533" i="2"/>
  <c r="V4533" i="2"/>
  <c r="AB4532" i="2"/>
  <c r="AA4532" i="2"/>
  <c r="Z4532" i="2"/>
  <c r="Y4532" i="2"/>
  <c r="X4532" i="2"/>
  <c r="W4532" i="2"/>
  <c r="V4532" i="2"/>
  <c r="AB4531" i="2"/>
  <c r="AA4531" i="2"/>
  <c r="Z4531" i="2"/>
  <c r="Y4531" i="2"/>
  <c r="X4531" i="2"/>
  <c r="W4531" i="2"/>
  <c r="V4531" i="2"/>
  <c r="AB4530" i="2"/>
  <c r="AA4530" i="2"/>
  <c r="Z4530" i="2"/>
  <c r="Y4530" i="2"/>
  <c r="X4530" i="2"/>
  <c r="W4530" i="2"/>
  <c r="V4530" i="2"/>
  <c r="AB4529" i="2"/>
  <c r="AA4529" i="2"/>
  <c r="Z4529" i="2"/>
  <c r="Y4529" i="2"/>
  <c r="X4529" i="2"/>
  <c r="W4529" i="2"/>
  <c r="V4529" i="2"/>
  <c r="AB4528" i="2"/>
  <c r="AA4528" i="2"/>
  <c r="Z4528" i="2"/>
  <c r="Y4528" i="2"/>
  <c r="X4528" i="2"/>
  <c r="W4528" i="2"/>
  <c r="V4528" i="2"/>
  <c r="AB4527" i="2"/>
  <c r="AA4527" i="2"/>
  <c r="Z4527" i="2"/>
  <c r="Y4527" i="2"/>
  <c r="X4527" i="2"/>
  <c r="W4527" i="2"/>
  <c r="V4527" i="2"/>
  <c r="AB4526" i="2"/>
  <c r="AA4526" i="2"/>
  <c r="Z4526" i="2"/>
  <c r="Y4526" i="2"/>
  <c r="X4526" i="2"/>
  <c r="W4526" i="2"/>
  <c r="V4526" i="2"/>
  <c r="AB4525" i="2"/>
  <c r="AA4525" i="2"/>
  <c r="Z4525" i="2"/>
  <c r="Y4525" i="2"/>
  <c r="X4525" i="2"/>
  <c r="W4525" i="2"/>
  <c r="V4525" i="2"/>
  <c r="AB4524" i="2"/>
  <c r="AA4524" i="2"/>
  <c r="Z4524" i="2"/>
  <c r="Y4524" i="2"/>
  <c r="X4524" i="2"/>
  <c r="W4524" i="2"/>
  <c r="V4524" i="2"/>
  <c r="AB4523" i="2"/>
  <c r="AA4523" i="2"/>
  <c r="Z4523" i="2"/>
  <c r="Y4523" i="2"/>
  <c r="X4523" i="2"/>
  <c r="W4523" i="2"/>
  <c r="V4523" i="2"/>
  <c r="AB4522" i="2"/>
  <c r="AA4522" i="2"/>
  <c r="Z4522" i="2"/>
  <c r="Y4522" i="2"/>
  <c r="X4522" i="2"/>
  <c r="W4522" i="2"/>
  <c r="V4522" i="2"/>
  <c r="AB4521" i="2"/>
  <c r="AA4521" i="2"/>
  <c r="Z4521" i="2"/>
  <c r="Y4521" i="2"/>
  <c r="X4521" i="2"/>
  <c r="W4521" i="2"/>
  <c r="V4521" i="2"/>
  <c r="AB4520" i="2"/>
  <c r="AA4520" i="2"/>
  <c r="Z4520" i="2"/>
  <c r="Y4520" i="2"/>
  <c r="X4520" i="2"/>
  <c r="W4520" i="2"/>
  <c r="V4520" i="2"/>
  <c r="AB4519" i="2"/>
  <c r="AA4519" i="2"/>
  <c r="Z4519" i="2"/>
  <c r="Y4519" i="2"/>
  <c r="X4519" i="2"/>
  <c r="W4519" i="2"/>
  <c r="V4519" i="2"/>
  <c r="AB4518" i="2"/>
  <c r="AA4518" i="2"/>
  <c r="Z4518" i="2"/>
  <c r="Y4518" i="2"/>
  <c r="X4518" i="2"/>
  <c r="W4518" i="2"/>
  <c r="V4518" i="2"/>
  <c r="AB4517" i="2"/>
  <c r="AA4517" i="2"/>
  <c r="Z4517" i="2"/>
  <c r="Y4517" i="2"/>
  <c r="X4517" i="2"/>
  <c r="W4517" i="2"/>
  <c r="V4517" i="2"/>
  <c r="AB4516" i="2"/>
  <c r="AA4516" i="2"/>
  <c r="Z4516" i="2"/>
  <c r="Y4516" i="2"/>
  <c r="X4516" i="2"/>
  <c r="W4516" i="2"/>
  <c r="V4516" i="2"/>
  <c r="AB4515" i="2"/>
  <c r="AA4515" i="2"/>
  <c r="Z4515" i="2"/>
  <c r="Y4515" i="2"/>
  <c r="X4515" i="2"/>
  <c r="W4515" i="2"/>
  <c r="V4515" i="2"/>
  <c r="AB4514" i="2"/>
  <c r="AA4514" i="2"/>
  <c r="Z4514" i="2"/>
  <c r="Y4514" i="2"/>
  <c r="X4514" i="2"/>
  <c r="W4514" i="2"/>
  <c r="V4514" i="2"/>
  <c r="AB4513" i="2"/>
  <c r="AA4513" i="2"/>
  <c r="Z4513" i="2"/>
  <c r="Y4513" i="2"/>
  <c r="X4513" i="2"/>
  <c r="W4513" i="2"/>
  <c r="V4513" i="2"/>
  <c r="AB4512" i="2"/>
  <c r="AA4512" i="2"/>
  <c r="Z4512" i="2"/>
  <c r="Y4512" i="2"/>
  <c r="X4512" i="2"/>
  <c r="W4512" i="2"/>
  <c r="V4512" i="2"/>
  <c r="AB4511" i="2"/>
  <c r="AA4511" i="2"/>
  <c r="Z4511" i="2"/>
  <c r="Y4511" i="2"/>
  <c r="X4511" i="2"/>
  <c r="W4511" i="2"/>
  <c r="V4511" i="2"/>
  <c r="AB4510" i="2"/>
  <c r="AA4510" i="2"/>
  <c r="Z4510" i="2"/>
  <c r="Y4510" i="2"/>
  <c r="X4510" i="2"/>
  <c r="W4510" i="2"/>
  <c r="V4510" i="2"/>
  <c r="AB4509" i="2"/>
  <c r="AA4509" i="2"/>
  <c r="Z4509" i="2"/>
  <c r="Y4509" i="2"/>
  <c r="X4509" i="2"/>
  <c r="W4509" i="2"/>
  <c r="V4509" i="2"/>
  <c r="AB4508" i="2"/>
  <c r="AA4508" i="2"/>
  <c r="Z4508" i="2"/>
  <c r="Y4508" i="2"/>
  <c r="X4508" i="2"/>
  <c r="W4508" i="2"/>
  <c r="V4508" i="2"/>
  <c r="AB4507" i="2"/>
  <c r="AA4507" i="2"/>
  <c r="Z4507" i="2"/>
  <c r="Y4507" i="2"/>
  <c r="X4507" i="2"/>
  <c r="W4507" i="2"/>
  <c r="V4507" i="2"/>
  <c r="AB4506" i="2"/>
  <c r="AA4506" i="2"/>
  <c r="Z4506" i="2"/>
  <c r="Y4506" i="2"/>
  <c r="X4506" i="2"/>
  <c r="W4506" i="2"/>
  <c r="V4506" i="2"/>
  <c r="AB4505" i="2"/>
  <c r="AA4505" i="2"/>
  <c r="Z4505" i="2"/>
  <c r="Y4505" i="2"/>
  <c r="X4505" i="2"/>
  <c r="W4505" i="2"/>
  <c r="V4505" i="2"/>
  <c r="AB4504" i="2"/>
  <c r="AA4504" i="2"/>
  <c r="Z4504" i="2"/>
  <c r="Y4504" i="2"/>
  <c r="X4504" i="2"/>
  <c r="W4504" i="2"/>
  <c r="V4504" i="2"/>
  <c r="AB4503" i="2"/>
  <c r="AA4503" i="2"/>
  <c r="Z4503" i="2"/>
  <c r="Y4503" i="2"/>
  <c r="X4503" i="2"/>
  <c r="W4503" i="2"/>
  <c r="V4503" i="2"/>
  <c r="AB4502" i="2"/>
  <c r="AA4502" i="2"/>
  <c r="Z4502" i="2"/>
  <c r="Y4502" i="2"/>
  <c r="X4502" i="2"/>
  <c r="W4502" i="2"/>
  <c r="V4502" i="2"/>
  <c r="AB4501" i="2"/>
  <c r="AA4501" i="2"/>
  <c r="Z4501" i="2"/>
  <c r="Y4501" i="2"/>
  <c r="X4501" i="2"/>
  <c r="W4501" i="2"/>
  <c r="V4501" i="2"/>
  <c r="AB4500" i="2"/>
  <c r="AA4500" i="2"/>
  <c r="Z4500" i="2"/>
  <c r="Y4500" i="2"/>
  <c r="X4500" i="2"/>
  <c r="W4500" i="2"/>
  <c r="V4500" i="2"/>
  <c r="AB4499" i="2"/>
  <c r="AA4499" i="2"/>
  <c r="Z4499" i="2"/>
  <c r="Y4499" i="2"/>
  <c r="X4499" i="2"/>
  <c r="W4499" i="2"/>
  <c r="V4499" i="2"/>
  <c r="AB4498" i="2"/>
  <c r="AA4498" i="2"/>
  <c r="Z4498" i="2"/>
  <c r="Y4498" i="2"/>
  <c r="X4498" i="2"/>
  <c r="W4498" i="2"/>
  <c r="V4498" i="2"/>
  <c r="AB4497" i="2"/>
  <c r="AA4497" i="2"/>
  <c r="Z4497" i="2"/>
  <c r="Y4497" i="2"/>
  <c r="X4497" i="2"/>
  <c r="W4497" i="2"/>
  <c r="V4497" i="2"/>
  <c r="AB4496" i="2"/>
  <c r="AA4496" i="2"/>
  <c r="Z4496" i="2"/>
  <c r="Y4496" i="2"/>
  <c r="X4496" i="2"/>
  <c r="W4496" i="2"/>
  <c r="V4496" i="2"/>
  <c r="AB4495" i="2"/>
  <c r="AA4495" i="2"/>
  <c r="Z4495" i="2"/>
  <c r="Y4495" i="2"/>
  <c r="X4495" i="2"/>
  <c r="W4495" i="2"/>
  <c r="V4495" i="2"/>
  <c r="AB4494" i="2"/>
  <c r="AA4494" i="2"/>
  <c r="Z4494" i="2"/>
  <c r="Y4494" i="2"/>
  <c r="X4494" i="2"/>
  <c r="W4494" i="2"/>
  <c r="V4494" i="2"/>
  <c r="AB4493" i="2"/>
  <c r="AA4493" i="2"/>
  <c r="Z4493" i="2"/>
  <c r="Y4493" i="2"/>
  <c r="X4493" i="2"/>
  <c r="W4493" i="2"/>
  <c r="V4493" i="2"/>
  <c r="AB4492" i="2"/>
  <c r="AA4492" i="2"/>
  <c r="Z4492" i="2"/>
  <c r="Y4492" i="2"/>
  <c r="X4492" i="2"/>
  <c r="W4492" i="2"/>
  <c r="V4492" i="2"/>
  <c r="AB4491" i="2"/>
  <c r="AA4491" i="2"/>
  <c r="Z4491" i="2"/>
  <c r="Y4491" i="2"/>
  <c r="X4491" i="2"/>
  <c r="W4491" i="2"/>
  <c r="V4491" i="2"/>
  <c r="AB4490" i="2"/>
  <c r="AA4490" i="2"/>
  <c r="Z4490" i="2"/>
  <c r="Y4490" i="2"/>
  <c r="X4490" i="2"/>
  <c r="W4490" i="2"/>
  <c r="V4490" i="2"/>
  <c r="AB4489" i="2"/>
  <c r="AA4489" i="2"/>
  <c r="Z4489" i="2"/>
  <c r="Y4489" i="2"/>
  <c r="X4489" i="2"/>
  <c r="W4489" i="2"/>
  <c r="V4489" i="2"/>
  <c r="AB4488" i="2"/>
  <c r="AA4488" i="2"/>
  <c r="Z4488" i="2"/>
  <c r="Y4488" i="2"/>
  <c r="X4488" i="2"/>
  <c r="W4488" i="2"/>
  <c r="V4488" i="2"/>
  <c r="AB4487" i="2"/>
  <c r="AA4487" i="2"/>
  <c r="Z4487" i="2"/>
  <c r="Y4487" i="2"/>
  <c r="X4487" i="2"/>
  <c r="W4487" i="2"/>
  <c r="V4487" i="2"/>
  <c r="AB4486" i="2"/>
  <c r="AA4486" i="2"/>
  <c r="Z4486" i="2"/>
  <c r="Y4486" i="2"/>
  <c r="X4486" i="2"/>
  <c r="W4486" i="2"/>
  <c r="V4486" i="2"/>
  <c r="AB4485" i="2"/>
  <c r="AA4485" i="2"/>
  <c r="Z4485" i="2"/>
  <c r="Y4485" i="2"/>
  <c r="X4485" i="2"/>
  <c r="W4485" i="2"/>
  <c r="V4485" i="2"/>
  <c r="AB4484" i="2"/>
  <c r="AA4484" i="2"/>
  <c r="Z4484" i="2"/>
  <c r="Y4484" i="2"/>
  <c r="X4484" i="2"/>
  <c r="W4484" i="2"/>
  <c r="V4484" i="2"/>
  <c r="AB4483" i="2"/>
  <c r="AA4483" i="2"/>
  <c r="Z4483" i="2"/>
  <c r="Y4483" i="2"/>
  <c r="X4483" i="2"/>
  <c r="W4483" i="2"/>
  <c r="V4483" i="2"/>
  <c r="AB4482" i="2"/>
  <c r="AA4482" i="2"/>
  <c r="Z4482" i="2"/>
  <c r="Y4482" i="2"/>
  <c r="X4482" i="2"/>
  <c r="W4482" i="2"/>
  <c r="V4482" i="2"/>
  <c r="AB4481" i="2"/>
  <c r="AA4481" i="2"/>
  <c r="Z4481" i="2"/>
  <c r="Y4481" i="2"/>
  <c r="X4481" i="2"/>
  <c r="W4481" i="2"/>
  <c r="V4481" i="2"/>
  <c r="AB4480" i="2"/>
  <c r="AA4480" i="2"/>
  <c r="Z4480" i="2"/>
  <c r="Y4480" i="2"/>
  <c r="X4480" i="2"/>
  <c r="W4480" i="2"/>
  <c r="V4480" i="2"/>
  <c r="AB4479" i="2"/>
  <c r="AA4479" i="2"/>
  <c r="Z4479" i="2"/>
  <c r="Y4479" i="2"/>
  <c r="X4479" i="2"/>
  <c r="W4479" i="2"/>
  <c r="V4479" i="2"/>
  <c r="AB4478" i="2"/>
  <c r="AA4478" i="2"/>
  <c r="Z4478" i="2"/>
  <c r="Y4478" i="2"/>
  <c r="X4478" i="2"/>
  <c r="W4478" i="2"/>
  <c r="V4478" i="2"/>
  <c r="AB4477" i="2"/>
  <c r="AA4477" i="2"/>
  <c r="Z4477" i="2"/>
  <c r="Y4477" i="2"/>
  <c r="X4477" i="2"/>
  <c r="W4477" i="2"/>
  <c r="V4477" i="2"/>
  <c r="AB4476" i="2"/>
  <c r="AA4476" i="2"/>
  <c r="Z4476" i="2"/>
  <c r="Y4476" i="2"/>
  <c r="X4476" i="2"/>
  <c r="W4476" i="2"/>
  <c r="V4476" i="2"/>
  <c r="AB4475" i="2"/>
  <c r="AA4475" i="2"/>
  <c r="Z4475" i="2"/>
  <c r="Y4475" i="2"/>
  <c r="X4475" i="2"/>
  <c r="W4475" i="2"/>
  <c r="V4475" i="2"/>
  <c r="AB4474" i="2"/>
  <c r="AA4474" i="2"/>
  <c r="Z4474" i="2"/>
  <c r="Y4474" i="2"/>
  <c r="X4474" i="2"/>
  <c r="W4474" i="2"/>
  <c r="V4474" i="2"/>
  <c r="AB4473" i="2"/>
  <c r="AA4473" i="2"/>
  <c r="Z4473" i="2"/>
  <c r="Y4473" i="2"/>
  <c r="X4473" i="2"/>
  <c r="W4473" i="2"/>
  <c r="V4473" i="2"/>
  <c r="AB4472" i="2"/>
  <c r="AA4472" i="2"/>
  <c r="Z4472" i="2"/>
  <c r="Y4472" i="2"/>
  <c r="X4472" i="2"/>
  <c r="W4472" i="2"/>
  <c r="V4472" i="2"/>
  <c r="AB4471" i="2"/>
  <c r="AA4471" i="2"/>
  <c r="Z4471" i="2"/>
  <c r="Y4471" i="2"/>
  <c r="X4471" i="2"/>
  <c r="W4471" i="2"/>
  <c r="V4471" i="2"/>
  <c r="AB4470" i="2"/>
  <c r="AA4470" i="2"/>
  <c r="Z4470" i="2"/>
  <c r="Y4470" i="2"/>
  <c r="X4470" i="2"/>
  <c r="W4470" i="2"/>
  <c r="V4470" i="2"/>
  <c r="AB4469" i="2"/>
  <c r="AA4469" i="2"/>
  <c r="Z4469" i="2"/>
  <c r="Y4469" i="2"/>
  <c r="X4469" i="2"/>
  <c r="W4469" i="2"/>
  <c r="V4469" i="2"/>
  <c r="AB4468" i="2"/>
  <c r="AA4468" i="2"/>
  <c r="Z4468" i="2"/>
  <c r="Y4468" i="2"/>
  <c r="X4468" i="2"/>
  <c r="W4468" i="2"/>
  <c r="V4468" i="2"/>
  <c r="AB4467" i="2"/>
  <c r="AA4467" i="2"/>
  <c r="Z4467" i="2"/>
  <c r="Y4467" i="2"/>
  <c r="X4467" i="2"/>
  <c r="W4467" i="2"/>
  <c r="V4467" i="2"/>
  <c r="AB4466" i="2"/>
  <c r="AA4466" i="2"/>
  <c r="Z4466" i="2"/>
  <c r="Y4466" i="2"/>
  <c r="X4466" i="2"/>
  <c r="W4466" i="2"/>
  <c r="V4466" i="2"/>
  <c r="AB4465" i="2"/>
  <c r="AA4465" i="2"/>
  <c r="Z4465" i="2"/>
  <c r="Y4465" i="2"/>
  <c r="X4465" i="2"/>
  <c r="W4465" i="2"/>
  <c r="V4465" i="2"/>
  <c r="AB4464" i="2"/>
  <c r="AA4464" i="2"/>
  <c r="Z4464" i="2"/>
  <c r="Y4464" i="2"/>
  <c r="X4464" i="2"/>
  <c r="W4464" i="2"/>
  <c r="V4464" i="2"/>
  <c r="AB4463" i="2"/>
  <c r="AA4463" i="2"/>
  <c r="Z4463" i="2"/>
  <c r="Y4463" i="2"/>
  <c r="X4463" i="2"/>
  <c r="W4463" i="2"/>
  <c r="V4463" i="2"/>
  <c r="AB4462" i="2"/>
  <c r="AA4462" i="2"/>
  <c r="Z4462" i="2"/>
  <c r="Y4462" i="2"/>
  <c r="X4462" i="2"/>
  <c r="W4462" i="2"/>
  <c r="V4462" i="2"/>
  <c r="AB4461" i="2"/>
  <c r="AA4461" i="2"/>
  <c r="Z4461" i="2"/>
  <c r="Y4461" i="2"/>
  <c r="X4461" i="2"/>
  <c r="W4461" i="2"/>
  <c r="V4461" i="2"/>
  <c r="AB4460" i="2"/>
  <c r="AA4460" i="2"/>
  <c r="Z4460" i="2"/>
  <c r="Y4460" i="2"/>
  <c r="X4460" i="2"/>
  <c r="W4460" i="2"/>
  <c r="V4460" i="2"/>
  <c r="AB4459" i="2"/>
  <c r="AA4459" i="2"/>
  <c r="Z4459" i="2"/>
  <c r="Y4459" i="2"/>
  <c r="X4459" i="2"/>
  <c r="W4459" i="2"/>
  <c r="V4459" i="2"/>
  <c r="AB4458" i="2"/>
  <c r="AA4458" i="2"/>
  <c r="Z4458" i="2"/>
  <c r="Y4458" i="2"/>
  <c r="X4458" i="2"/>
  <c r="W4458" i="2"/>
  <c r="V4458" i="2"/>
  <c r="AB4457" i="2"/>
  <c r="AA4457" i="2"/>
  <c r="Z4457" i="2"/>
  <c r="Y4457" i="2"/>
  <c r="X4457" i="2"/>
  <c r="W4457" i="2"/>
  <c r="V4457" i="2"/>
  <c r="AB4456" i="2"/>
  <c r="AA4456" i="2"/>
  <c r="Z4456" i="2"/>
  <c r="Y4456" i="2"/>
  <c r="X4456" i="2"/>
  <c r="W4456" i="2"/>
  <c r="V4456" i="2"/>
  <c r="AB4455" i="2"/>
  <c r="AA4455" i="2"/>
  <c r="Z4455" i="2"/>
  <c r="Y4455" i="2"/>
  <c r="X4455" i="2"/>
  <c r="W4455" i="2"/>
  <c r="V4455" i="2"/>
  <c r="AB4454" i="2"/>
  <c r="AA4454" i="2"/>
  <c r="Z4454" i="2"/>
  <c r="Y4454" i="2"/>
  <c r="X4454" i="2"/>
  <c r="W4454" i="2"/>
  <c r="V4454" i="2"/>
  <c r="AB4453" i="2"/>
  <c r="AA4453" i="2"/>
  <c r="Z4453" i="2"/>
  <c r="Y4453" i="2"/>
  <c r="X4453" i="2"/>
  <c r="W4453" i="2"/>
  <c r="V4453" i="2"/>
  <c r="AB4452" i="2"/>
  <c r="AA4452" i="2"/>
  <c r="Z4452" i="2"/>
  <c r="Y4452" i="2"/>
  <c r="X4452" i="2"/>
  <c r="W4452" i="2"/>
  <c r="V4452" i="2"/>
  <c r="AB4451" i="2"/>
  <c r="AA4451" i="2"/>
  <c r="Z4451" i="2"/>
  <c r="Y4451" i="2"/>
  <c r="X4451" i="2"/>
  <c r="W4451" i="2"/>
  <c r="V4451" i="2"/>
  <c r="AB4450" i="2"/>
  <c r="AA4450" i="2"/>
  <c r="Z4450" i="2"/>
  <c r="Y4450" i="2"/>
  <c r="X4450" i="2"/>
  <c r="W4450" i="2"/>
  <c r="V4450" i="2"/>
  <c r="AB4449" i="2"/>
  <c r="AA4449" i="2"/>
  <c r="Z4449" i="2"/>
  <c r="Y4449" i="2"/>
  <c r="X4449" i="2"/>
  <c r="W4449" i="2"/>
  <c r="V4449" i="2"/>
  <c r="AB4448" i="2"/>
  <c r="AA4448" i="2"/>
  <c r="Z4448" i="2"/>
  <c r="Y4448" i="2"/>
  <c r="X4448" i="2"/>
  <c r="W4448" i="2"/>
  <c r="V4448" i="2"/>
  <c r="AB4447" i="2"/>
  <c r="AA4447" i="2"/>
  <c r="Z4447" i="2"/>
  <c r="Y4447" i="2"/>
  <c r="X4447" i="2"/>
  <c r="W4447" i="2"/>
  <c r="V4447" i="2"/>
  <c r="AB4446" i="2"/>
  <c r="AA4446" i="2"/>
  <c r="Z4446" i="2"/>
  <c r="Y4446" i="2"/>
  <c r="X4446" i="2"/>
  <c r="W4446" i="2"/>
  <c r="V4446" i="2"/>
  <c r="AB4445" i="2"/>
  <c r="AA4445" i="2"/>
  <c r="Z4445" i="2"/>
  <c r="Y4445" i="2"/>
  <c r="X4445" i="2"/>
  <c r="W4445" i="2"/>
  <c r="V4445" i="2"/>
  <c r="AB4444" i="2"/>
  <c r="AA4444" i="2"/>
  <c r="Z4444" i="2"/>
  <c r="Y4444" i="2"/>
  <c r="X4444" i="2"/>
  <c r="W4444" i="2"/>
  <c r="V4444" i="2"/>
  <c r="AB4443" i="2"/>
  <c r="AA4443" i="2"/>
  <c r="Z4443" i="2"/>
  <c r="Y4443" i="2"/>
  <c r="X4443" i="2"/>
  <c r="W4443" i="2"/>
  <c r="V4443" i="2"/>
  <c r="AB4442" i="2"/>
  <c r="AA4442" i="2"/>
  <c r="Z4442" i="2"/>
  <c r="Y4442" i="2"/>
  <c r="X4442" i="2"/>
  <c r="W4442" i="2"/>
  <c r="V4442" i="2"/>
  <c r="AB4441" i="2"/>
  <c r="AA4441" i="2"/>
  <c r="Z4441" i="2"/>
  <c r="Y4441" i="2"/>
  <c r="X4441" i="2"/>
  <c r="W4441" i="2"/>
  <c r="V4441" i="2"/>
  <c r="AB4440" i="2"/>
  <c r="AA4440" i="2"/>
  <c r="Z4440" i="2"/>
  <c r="Y4440" i="2"/>
  <c r="X4440" i="2"/>
  <c r="W4440" i="2"/>
  <c r="V4440" i="2"/>
  <c r="AB4439" i="2"/>
  <c r="AA4439" i="2"/>
  <c r="Z4439" i="2"/>
  <c r="Y4439" i="2"/>
  <c r="X4439" i="2"/>
  <c r="W4439" i="2"/>
  <c r="V4439" i="2"/>
  <c r="AB4438" i="2"/>
  <c r="AA4438" i="2"/>
  <c r="Z4438" i="2"/>
  <c r="Y4438" i="2"/>
  <c r="X4438" i="2"/>
  <c r="W4438" i="2"/>
  <c r="V4438" i="2"/>
  <c r="AB4437" i="2"/>
  <c r="AA4437" i="2"/>
  <c r="Z4437" i="2"/>
  <c r="Y4437" i="2"/>
  <c r="X4437" i="2"/>
  <c r="W4437" i="2"/>
  <c r="V4437" i="2"/>
  <c r="AB4436" i="2"/>
  <c r="AA4436" i="2"/>
  <c r="Z4436" i="2"/>
  <c r="Y4436" i="2"/>
  <c r="X4436" i="2"/>
  <c r="W4436" i="2"/>
  <c r="V4436" i="2"/>
  <c r="AB4435" i="2"/>
  <c r="AA4435" i="2"/>
  <c r="Z4435" i="2"/>
  <c r="Y4435" i="2"/>
  <c r="X4435" i="2"/>
  <c r="W4435" i="2"/>
  <c r="V4435" i="2"/>
  <c r="AB4434" i="2"/>
  <c r="AA4434" i="2"/>
  <c r="Z4434" i="2"/>
  <c r="Y4434" i="2"/>
  <c r="X4434" i="2"/>
  <c r="W4434" i="2"/>
  <c r="V4434" i="2"/>
  <c r="AB4433" i="2"/>
  <c r="AA4433" i="2"/>
  <c r="Z4433" i="2"/>
  <c r="Y4433" i="2"/>
  <c r="X4433" i="2"/>
  <c r="W4433" i="2"/>
  <c r="V4433" i="2"/>
  <c r="AB4432" i="2"/>
  <c r="AA4432" i="2"/>
  <c r="Z4432" i="2"/>
  <c r="Y4432" i="2"/>
  <c r="X4432" i="2"/>
  <c r="W4432" i="2"/>
  <c r="V4432" i="2"/>
  <c r="AB4431" i="2"/>
  <c r="AA4431" i="2"/>
  <c r="Z4431" i="2"/>
  <c r="Y4431" i="2"/>
  <c r="X4431" i="2"/>
  <c r="W4431" i="2"/>
  <c r="V4431" i="2"/>
  <c r="AB4430" i="2"/>
  <c r="AA4430" i="2"/>
  <c r="Z4430" i="2"/>
  <c r="Y4430" i="2"/>
  <c r="X4430" i="2"/>
  <c r="W4430" i="2"/>
  <c r="V4430" i="2"/>
  <c r="AB4429" i="2"/>
  <c r="AA4429" i="2"/>
  <c r="Z4429" i="2"/>
  <c r="Y4429" i="2"/>
  <c r="X4429" i="2"/>
  <c r="W4429" i="2"/>
  <c r="V4429" i="2"/>
  <c r="AB4428" i="2"/>
  <c r="AA4428" i="2"/>
  <c r="Z4428" i="2"/>
  <c r="Y4428" i="2"/>
  <c r="X4428" i="2"/>
  <c r="W4428" i="2"/>
  <c r="V4428" i="2"/>
  <c r="AB4427" i="2"/>
  <c r="AA4427" i="2"/>
  <c r="Z4427" i="2"/>
  <c r="Y4427" i="2"/>
  <c r="X4427" i="2"/>
  <c r="W4427" i="2"/>
  <c r="V4427" i="2"/>
  <c r="AB4426" i="2"/>
  <c r="AA4426" i="2"/>
  <c r="Z4426" i="2"/>
  <c r="Y4426" i="2"/>
  <c r="X4426" i="2"/>
  <c r="W4426" i="2"/>
  <c r="V4426" i="2"/>
  <c r="AB4425" i="2"/>
  <c r="AA4425" i="2"/>
  <c r="Z4425" i="2"/>
  <c r="Y4425" i="2"/>
  <c r="X4425" i="2"/>
  <c r="W4425" i="2"/>
  <c r="V4425" i="2"/>
  <c r="AB4424" i="2"/>
  <c r="AA4424" i="2"/>
  <c r="Z4424" i="2"/>
  <c r="Y4424" i="2"/>
  <c r="X4424" i="2"/>
  <c r="W4424" i="2"/>
  <c r="V4424" i="2"/>
  <c r="AB4423" i="2"/>
  <c r="AA4423" i="2"/>
  <c r="Z4423" i="2"/>
  <c r="Y4423" i="2"/>
  <c r="X4423" i="2"/>
  <c r="W4423" i="2"/>
  <c r="V4423" i="2"/>
  <c r="AB4422" i="2"/>
  <c r="AA4422" i="2"/>
  <c r="Z4422" i="2"/>
  <c r="Y4422" i="2"/>
  <c r="X4422" i="2"/>
  <c r="W4422" i="2"/>
  <c r="V4422" i="2"/>
  <c r="AB4421" i="2"/>
  <c r="AA4421" i="2"/>
  <c r="Z4421" i="2"/>
  <c r="Y4421" i="2"/>
  <c r="X4421" i="2"/>
  <c r="W4421" i="2"/>
  <c r="V4421" i="2"/>
  <c r="AB4420" i="2"/>
  <c r="AA4420" i="2"/>
  <c r="Z4420" i="2"/>
  <c r="Y4420" i="2"/>
  <c r="X4420" i="2"/>
  <c r="W4420" i="2"/>
  <c r="V4420" i="2"/>
  <c r="AB4419" i="2"/>
  <c r="AA4419" i="2"/>
  <c r="Z4419" i="2"/>
  <c r="Y4419" i="2"/>
  <c r="X4419" i="2"/>
  <c r="W4419" i="2"/>
  <c r="V4419" i="2"/>
  <c r="AB4418" i="2"/>
  <c r="AA4418" i="2"/>
  <c r="Z4418" i="2"/>
  <c r="Y4418" i="2"/>
  <c r="X4418" i="2"/>
  <c r="W4418" i="2"/>
  <c r="V4418" i="2"/>
  <c r="AB4417" i="2"/>
  <c r="AA4417" i="2"/>
  <c r="Z4417" i="2"/>
  <c r="Y4417" i="2"/>
  <c r="X4417" i="2"/>
  <c r="W4417" i="2"/>
  <c r="V4417" i="2"/>
  <c r="AB4416" i="2"/>
  <c r="AA4416" i="2"/>
  <c r="Z4416" i="2"/>
  <c r="Y4416" i="2"/>
  <c r="X4416" i="2"/>
  <c r="W4416" i="2"/>
  <c r="V4416" i="2"/>
  <c r="AB4415" i="2"/>
  <c r="AA4415" i="2"/>
  <c r="Z4415" i="2"/>
  <c r="Y4415" i="2"/>
  <c r="X4415" i="2"/>
  <c r="W4415" i="2"/>
  <c r="V4415" i="2"/>
  <c r="AB4414" i="2"/>
  <c r="AA4414" i="2"/>
  <c r="Z4414" i="2"/>
  <c r="Y4414" i="2"/>
  <c r="X4414" i="2"/>
  <c r="W4414" i="2"/>
  <c r="V4414" i="2"/>
  <c r="AB4413" i="2"/>
  <c r="AA4413" i="2"/>
  <c r="Z4413" i="2"/>
  <c r="Y4413" i="2"/>
  <c r="X4413" i="2"/>
  <c r="W4413" i="2"/>
  <c r="V4413" i="2"/>
  <c r="AB4412" i="2"/>
  <c r="AA4412" i="2"/>
  <c r="Z4412" i="2"/>
  <c r="Y4412" i="2"/>
  <c r="X4412" i="2"/>
  <c r="W4412" i="2"/>
  <c r="V4412" i="2"/>
  <c r="AB4411" i="2"/>
  <c r="AA4411" i="2"/>
  <c r="Z4411" i="2"/>
  <c r="Y4411" i="2"/>
  <c r="X4411" i="2"/>
  <c r="W4411" i="2"/>
  <c r="V4411" i="2"/>
  <c r="AB4410" i="2"/>
  <c r="AA4410" i="2"/>
  <c r="Z4410" i="2"/>
  <c r="Y4410" i="2"/>
  <c r="X4410" i="2"/>
  <c r="W4410" i="2"/>
  <c r="V4410" i="2"/>
  <c r="AB4409" i="2"/>
  <c r="AA4409" i="2"/>
  <c r="Z4409" i="2"/>
  <c r="Y4409" i="2"/>
  <c r="X4409" i="2"/>
  <c r="W4409" i="2"/>
  <c r="V4409" i="2"/>
  <c r="AB4408" i="2"/>
  <c r="AA4408" i="2"/>
  <c r="Z4408" i="2"/>
  <c r="Y4408" i="2"/>
  <c r="X4408" i="2"/>
  <c r="W4408" i="2"/>
  <c r="V4408" i="2"/>
  <c r="AB4407" i="2"/>
  <c r="AA4407" i="2"/>
  <c r="Z4407" i="2"/>
  <c r="Y4407" i="2"/>
  <c r="X4407" i="2"/>
  <c r="W4407" i="2"/>
  <c r="V4407" i="2"/>
  <c r="AB4406" i="2"/>
  <c r="AA4406" i="2"/>
  <c r="Z4406" i="2"/>
  <c r="Y4406" i="2"/>
  <c r="X4406" i="2"/>
  <c r="W4406" i="2"/>
  <c r="V4406" i="2"/>
  <c r="AB4405" i="2"/>
  <c r="AA4405" i="2"/>
  <c r="Z4405" i="2"/>
  <c r="Y4405" i="2"/>
  <c r="X4405" i="2"/>
  <c r="W4405" i="2"/>
  <c r="V4405" i="2"/>
  <c r="AB4404" i="2"/>
  <c r="AA4404" i="2"/>
  <c r="Z4404" i="2"/>
  <c r="Y4404" i="2"/>
  <c r="X4404" i="2"/>
  <c r="W4404" i="2"/>
  <c r="V4404" i="2"/>
  <c r="AB4403" i="2"/>
  <c r="AA4403" i="2"/>
  <c r="Z4403" i="2"/>
  <c r="Y4403" i="2"/>
  <c r="X4403" i="2"/>
  <c r="W4403" i="2"/>
  <c r="V4403" i="2"/>
  <c r="AB4402" i="2"/>
  <c r="AA4402" i="2"/>
  <c r="Z4402" i="2"/>
  <c r="Y4402" i="2"/>
  <c r="X4402" i="2"/>
  <c r="W4402" i="2"/>
  <c r="V4402" i="2"/>
  <c r="AB4401" i="2"/>
  <c r="AA4401" i="2"/>
  <c r="Z4401" i="2"/>
  <c r="Y4401" i="2"/>
  <c r="X4401" i="2"/>
  <c r="W4401" i="2"/>
  <c r="V4401" i="2"/>
  <c r="AB4400" i="2"/>
  <c r="AA4400" i="2"/>
  <c r="Z4400" i="2"/>
  <c r="Y4400" i="2"/>
  <c r="X4400" i="2"/>
  <c r="W4400" i="2"/>
  <c r="V4400" i="2"/>
  <c r="AB4399" i="2"/>
  <c r="AA4399" i="2"/>
  <c r="Z4399" i="2"/>
  <c r="Y4399" i="2"/>
  <c r="X4399" i="2"/>
  <c r="W4399" i="2"/>
  <c r="V4399" i="2"/>
  <c r="AB4398" i="2"/>
  <c r="AA4398" i="2"/>
  <c r="Z4398" i="2"/>
  <c r="Y4398" i="2"/>
  <c r="X4398" i="2"/>
  <c r="W4398" i="2"/>
  <c r="V4398" i="2"/>
  <c r="AB4397" i="2"/>
  <c r="AA4397" i="2"/>
  <c r="Z4397" i="2"/>
  <c r="Y4397" i="2"/>
  <c r="X4397" i="2"/>
  <c r="W4397" i="2"/>
  <c r="V4397" i="2"/>
  <c r="AB4396" i="2"/>
  <c r="AA4396" i="2"/>
  <c r="Z4396" i="2"/>
  <c r="Y4396" i="2"/>
  <c r="X4396" i="2"/>
  <c r="W4396" i="2"/>
  <c r="V4396" i="2"/>
  <c r="AB4395" i="2"/>
  <c r="AA4395" i="2"/>
  <c r="Z4395" i="2"/>
  <c r="Y4395" i="2"/>
  <c r="X4395" i="2"/>
  <c r="W4395" i="2"/>
  <c r="V4395" i="2"/>
  <c r="AB4394" i="2"/>
  <c r="AA4394" i="2"/>
  <c r="Z4394" i="2"/>
  <c r="Y4394" i="2"/>
  <c r="X4394" i="2"/>
  <c r="W4394" i="2"/>
  <c r="V4394" i="2"/>
  <c r="AB4393" i="2"/>
  <c r="AA4393" i="2"/>
  <c r="Z4393" i="2"/>
  <c r="Y4393" i="2"/>
  <c r="X4393" i="2"/>
  <c r="W4393" i="2"/>
  <c r="V4393" i="2"/>
  <c r="AB4392" i="2"/>
  <c r="AA4392" i="2"/>
  <c r="Z4392" i="2"/>
  <c r="Y4392" i="2"/>
  <c r="X4392" i="2"/>
  <c r="W4392" i="2"/>
  <c r="V4392" i="2"/>
  <c r="AB4391" i="2"/>
  <c r="AA4391" i="2"/>
  <c r="Z4391" i="2"/>
  <c r="Y4391" i="2"/>
  <c r="X4391" i="2"/>
  <c r="W4391" i="2"/>
  <c r="V4391" i="2"/>
  <c r="AB4390" i="2"/>
  <c r="AA4390" i="2"/>
  <c r="Z4390" i="2"/>
  <c r="Y4390" i="2"/>
  <c r="X4390" i="2"/>
  <c r="W4390" i="2"/>
  <c r="V4390" i="2"/>
  <c r="AB4389" i="2"/>
  <c r="AA4389" i="2"/>
  <c r="Z4389" i="2"/>
  <c r="Y4389" i="2"/>
  <c r="X4389" i="2"/>
  <c r="W4389" i="2"/>
  <c r="V4389" i="2"/>
  <c r="AB4388" i="2"/>
  <c r="AA4388" i="2"/>
  <c r="Z4388" i="2"/>
  <c r="Y4388" i="2"/>
  <c r="X4388" i="2"/>
  <c r="W4388" i="2"/>
  <c r="V4388" i="2"/>
  <c r="AB4387" i="2"/>
  <c r="AA4387" i="2"/>
  <c r="Z4387" i="2"/>
  <c r="Y4387" i="2"/>
  <c r="X4387" i="2"/>
  <c r="W4387" i="2"/>
  <c r="V4387" i="2"/>
  <c r="AB4386" i="2"/>
  <c r="AA4386" i="2"/>
  <c r="Z4386" i="2"/>
  <c r="Y4386" i="2"/>
  <c r="X4386" i="2"/>
  <c r="W4386" i="2"/>
  <c r="V4386" i="2"/>
  <c r="AB4385" i="2"/>
  <c r="AA4385" i="2"/>
  <c r="Z4385" i="2"/>
  <c r="Y4385" i="2"/>
  <c r="X4385" i="2"/>
  <c r="W4385" i="2"/>
  <c r="V4385" i="2"/>
  <c r="AB4384" i="2"/>
  <c r="AA4384" i="2"/>
  <c r="Z4384" i="2"/>
  <c r="Y4384" i="2"/>
  <c r="X4384" i="2"/>
  <c r="W4384" i="2"/>
  <c r="V4384" i="2"/>
  <c r="AB4383" i="2"/>
  <c r="AA4383" i="2"/>
  <c r="Z4383" i="2"/>
  <c r="Y4383" i="2"/>
  <c r="X4383" i="2"/>
  <c r="W4383" i="2"/>
  <c r="V4383" i="2"/>
  <c r="AB4382" i="2"/>
  <c r="AA4382" i="2"/>
  <c r="Z4382" i="2"/>
  <c r="Y4382" i="2"/>
  <c r="X4382" i="2"/>
  <c r="W4382" i="2"/>
  <c r="V4382" i="2"/>
  <c r="AB4381" i="2"/>
  <c r="AA4381" i="2"/>
  <c r="Z4381" i="2"/>
  <c r="Y4381" i="2"/>
  <c r="X4381" i="2"/>
  <c r="W4381" i="2"/>
  <c r="V4381" i="2"/>
  <c r="AB4380" i="2"/>
  <c r="AA4380" i="2"/>
  <c r="Z4380" i="2"/>
  <c r="Y4380" i="2"/>
  <c r="X4380" i="2"/>
  <c r="W4380" i="2"/>
  <c r="V4380" i="2"/>
  <c r="AB4379" i="2"/>
  <c r="AA4379" i="2"/>
  <c r="Z4379" i="2"/>
  <c r="Y4379" i="2"/>
  <c r="X4379" i="2"/>
  <c r="W4379" i="2"/>
  <c r="V4379" i="2"/>
  <c r="AB4378" i="2"/>
  <c r="AA4378" i="2"/>
  <c r="Z4378" i="2"/>
  <c r="Y4378" i="2"/>
  <c r="X4378" i="2"/>
  <c r="W4378" i="2"/>
  <c r="V4378" i="2"/>
  <c r="AB4377" i="2"/>
  <c r="AA4377" i="2"/>
  <c r="Z4377" i="2"/>
  <c r="Y4377" i="2"/>
  <c r="X4377" i="2"/>
  <c r="W4377" i="2"/>
  <c r="V4377" i="2"/>
  <c r="AB4376" i="2"/>
  <c r="AA4376" i="2"/>
  <c r="Z4376" i="2"/>
  <c r="Y4376" i="2"/>
  <c r="X4376" i="2"/>
  <c r="W4376" i="2"/>
  <c r="V4376" i="2"/>
  <c r="AB4375" i="2"/>
  <c r="AA4375" i="2"/>
  <c r="Z4375" i="2"/>
  <c r="Y4375" i="2"/>
  <c r="X4375" i="2"/>
  <c r="W4375" i="2"/>
  <c r="V4375" i="2"/>
  <c r="AB4374" i="2"/>
  <c r="AA4374" i="2"/>
  <c r="Z4374" i="2"/>
  <c r="Y4374" i="2"/>
  <c r="X4374" i="2"/>
  <c r="W4374" i="2"/>
  <c r="V4374" i="2"/>
  <c r="AB4373" i="2"/>
  <c r="AA4373" i="2"/>
  <c r="Z4373" i="2"/>
  <c r="Y4373" i="2"/>
  <c r="X4373" i="2"/>
  <c r="W4373" i="2"/>
  <c r="V4373" i="2"/>
  <c r="AB4372" i="2"/>
  <c r="AA4372" i="2"/>
  <c r="Z4372" i="2"/>
  <c r="Y4372" i="2"/>
  <c r="X4372" i="2"/>
  <c r="W4372" i="2"/>
  <c r="V4372" i="2"/>
  <c r="AB4371" i="2"/>
  <c r="AA4371" i="2"/>
  <c r="Z4371" i="2"/>
  <c r="Y4371" i="2"/>
  <c r="X4371" i="2"/>
  <c r="W4371" i="2"/>
  <c r="V4371" i="2"/>
  <c r="AB4370" i="2"/>
  <c r="AA4370" i="2"/>
  <c r="Z4370" i="2"/>
  <c r="Y4370" i="2"/>
  <c r="X4370" i="2"/>
  <c r="W4370" i="2"/>
  <c r="V4370" i="2"/>
  <c r="AB4369" i="2"/>
  <c r="AA4369" i="2"/>
  <c r="Z4369" i="2"/>
  <c r="Y4369" i="2"/>
  <c r="X4369" i="2"/>
  <c r="W4369" i="2"/>
  <c r="V4369" i="2"/>
  <c r="AB4368" i="2"/>
  <c r="AA4368" i="2"/>
  <c r="Z4368" i="2"/>
  <c r="Y4368" i="2"/>
  <c r="X4368" i="2"/>
  <c r="W4368" i="2"/>
  <c r="V4368" i="2"/>
  <c r="AB4367" i="2"/>
  <c r="AA4367" i="2"/>
  <c r="Z4367" i="2"/>
  <c r="Y4367" i="2"/>
  <c r="X4367" i="2"/>
  <c r="W4367" i="2"/>
  <c r="V4367" i="2"/>
  <c r="AB4366" i="2"/>
  <c r="AA4366" i="2"/>
  <c r="Z4366" i="2"/>
  <c r="Y4366" i="2"/>
  <c r="X4366" i="2"/>
  <c r="W4366" i="2"/>
  <c r="V4366" i="2"/>
  <c r="AB4365" i="2"/>
  <c r="AA4365" i="2"/>
  <c r="Z4365" i="2"/>
  <c r="Y4365" i="2"/>
  <c r="X4365" i="2"/>
  <c r="W4365" i="2"/>
  <c r="V4365" i="2"/>
  <c r="AB4364" i="2"/>
  <c r="AA4364" i="2"/>
  <c r="Z4364" i="2"/>
  <c r="Y4364" i="2"/>
  <c r="X4364" i="2"/>
  <c r="W4364" i="2"/>
  <c r="V4364" i="2"/>
  <c r="AB4363" i="2"/>
  <c r="AA4363" i="2"/>
  <c r="Z4363" i="2"/>
  <c r="Y4363" i="2"/>
  <c r="X4363" i="2"/>
  <c r="W4363" i="2"/>
  <c r="V4363" i="2"/>
  <c r="AB4362" i="2"/>
  <c r="AA4362" i="2"/>
  <c r="Z4362" i="2"/>
  <c r="Y4362" i="2"/>
  <c r="X4362" i="2"/>
  <c r="W4362" i="2"/>
  <c r="V4362" i="2"/>
  <c r="AB4361" i="2"/>
  <c r="AA4361" i="2"/>
  <c r="Z4361" i="2"/>
  <c r="Y4361" i="2"/>
  <c r="X4361" i="2"/>
  <c r="W4361" i="2"/>
  <c r="V4361" i="2"/>
  <c r="AB4360" i="2"/>
  <c r="AA4360" i="2"/>
  <c r="Z4360" i="2"/>
  <c r="Y4360" i="2"/>
  <c r="X4360" i="2"/>
  <c r="W4360" i="2"/>
  <c r="V4360" i="2"/>
  <c r="AB4359" i="2"/>
  <c r="AA4359" i="2"/>
  <c r="Z4359" i="2"/>
  <c r="Y4359" i="2"/>
  <c r="X4359" i="2"/>
  <c r="W4359" i="2"/>
  <c r="V4359" i="2"/>
  <c r="AB4358" i="2"/>
  <c r="AA4358" i="2"/>
  <c r="Z4358" i="2"/>
  <c r="Y4358" i="2"/>
  <c r="X4358" i="2"/>
  <c r="W4358" i="2"/>
  <c r="V4358" i="2"/>
  <c r="AB4357" i="2"/>
  <c r="AA4357" i="2"/>
  <c r="Z4357" i="2"/>
  <c r="Y4357" i="2"/>
  <c r="X4357" i="2"/>
  <c r="W4357" i="2"/>
  <c r="V4357" i="2"/>
  <c r="AB4356" i="2"/>
  <c r="AA4356" i="2"/>
  <c r="Z4356" i="2"/>
  <c r="Y4356" i="2"/>
  <c r="X4356" i="2"/>
  <c r="W4356" i="2"/>
  <c r="V4356" i="2"/>
  <c r="AB4355" i="2"/>
  <c r="AA4355" i="2"/>
  <c r="Z4355" i="2"/>
  <c r="Y4355" i="2"/>
  <c r="X4355" i="2"/>
  <c r="W4355" i="2"/>
  <c r="V4355" i="2"/>
  <c r="AB4354" i="2"/>
  <c r="AA4354" i="2"/>
  <c r="Z4354" i="2"/>
  <c r="Y4354" i="2"/>
  <c r="X4354" i="2"/>
  <c r="W4354" i="2"/>
  <c r="V4354" i="2"/>
  <c r="AB4353" i="2"/>
  <c r="AA4353" i="2"/>
  <c r="Z4353" i="2"/>
  <c r="Y4353" i="2"/>
  <c r="X4353" i="2"/>
  <c r="W4353" i="2"/>
  <c r="V4353" i="2"/>
  <c r="AB4352" i="2"/>
  <c r="AA4352" i="2"/>
  <c r="Z4352" i="2"/>
  <c r="Y4352" i="2"/>
  <c r="X4352" i="2"/>
  <c r="W4352" i="2"/>
  <c r="V4352" i="2"/>
  <c r="AB4351" i="2"/>
  <c r="AA4351" i="2"/>
  <c r="Z4351" i="2"/>
  <c r="Y4351" i="2"/>
  <c r="X4351" i="2"/>
  <c r="W4351" i="2"/>
  <c r="V4351" i="2"/>
  <c r="AB4350" i="2"/>
  <c r="AA4350" i="2"/>
  <c r="Z4350" i="2"/>
  <c r="Y4350" i="2"/>
  <c r="X4350" i="2"/>
  <c r="W4350" i="2"/>
  <c r="V4350" i="2"/>
  <c r="AB4349" i="2"/>
  <c r="AA4349" i="2"/>
  <c r="Z4349" i="2"/>
  <c r="Y4349" i="2"/>
  <c r="X4349" i="2"/>
  <c r="W4349" i="2"/>
  <c r="V4349" i="2"/>
  <c r="AB4348" i="2"/>
  <c r="AA4348" i="2"/>
  <c r="Z4348" i="2"/>
  <c r="Y4348" i="2"/>
  <c r="X4348" i="2"/>
  <c r="W4348" i="2"/>
  <c r="V4348" i="2"/>
  <c r="AB4347" i="2"/>
  <c r="AA4347" i="2"/>
  <c r="Z4347" i="2"/>
  <c r="Y4347" i="2"/>
  <c r="X4347" i="2"/>
  <c r="W4347" i="2"/>
  <c r="V4347" i="2"/>
  <c r="AB4346" i="2"/>
  <c r="AA4346" i="2"/>
  <c r="Z4346" i="2"/>
  <c r="Y4346" i="2"/>
  <c r="X4346" i="2"/>
  <c r="W4346" i="2"/>
  <c r="V4346" i="2"/>
  <c r="AB4345" i="2"/>
  <c r="AA4345" i="2"/>
  <c r="Z4345" i="2"/>
  <c r="Y4345" i="2"/>
  <c r="X4345" i="2"/>
  <c r="W4345" i="2"/>
  <c r="V4345" i="2"/>
  <c r="AB4344" i="2"/>
  <c r="AA4344" i="2"/>
  <c r="Z4344" i="2"/>
  <c r="Y4344" i="2"/>
  <c r="X4344" i="2"/>
  <c r="W4344" i="2"/>
  <c r="V4344" i="2"/>
  <c r="AB4343" i="2"/>
  <c r="AA4343" i="2"/>
  <c r="Z4343" i="2"/>
  <c r="Y4343" i="2"/>
  <c r="X4343" i="2"/>
  <c r="W4343" i="2"/>
  <c r="V4343" i="2"/>
  <c r="AB4342" i="2"/>
  <c r="AA4342" i="2"/>
  <c r="Z4342" i="2"/>
  <c r="Y4342" i="2"/>
  <c r="X4342" i="2"/>
  <c r="W4342" i="2"/>
  <c r="V4342" i="2"/>
  <c r="AB4341" i="2"/>
  <c r="AA4341" i="2"/>
  <c r="Z4341" i="2"/>
  <c r="Y4341" i="2"/>
  <c r="X4341" i="2"/>
  <c r="W4341" i="2"/>
  <c r="V4341" i="2"/>
  <c r="AB4340" i="2"/>
  <c r="AA4340" i="2"/>
  <c r="Z4340" i="2"/>
  <c r="Y4340" i="2"/>
  <c r="X4340" i="2"/>
  <c r="W4340" i="2"/>
  <c r="V4340" i="2"/>
  <c r="AB4339" i="2"/>
  <c r="AA4339" i="2"/>
  <c r="Z4339" i="2"/>
  <c r="Y4339" i="2"/>
  <c r="X4339" i="2"/>
  <c r="W4339" i="2"/>
  <c r="V4339" i="2"/>
  <c r="AB4338" i="2"/>
  <c r="AA4338" i="2"/>
  <c r="Z4338" i="2"/>
  <c r="Y4338" i="2"/>
  <c r="X4338" i="2"/>
  <c r="W4338" i="2"/>
  <c r="V4338" i="2"/>
  <c r="AB4337" i="2"/>
  <c r="AA4337" i="2"/>
  <c r="Z4337" i="2"/>
  <c r="Y4337" i="2"/>
  <c r="X4337" i="2"/>
  <c r="W4337" i="2"/>
  <c r="V4337" i="2"/>
  <c r="AB4336" i="2"/>
  <c r="AA4336" i="2"/>
  <c r="Z4336" i="2"/>
  <c r="Y4336" i="2"/>
  <c r="X4336" i="2"/>
  <c r="W4336" i="2"/>
  <c r="V4336" i="2"/>
  <c r="AB4335" i="2"/>
  <c r="AA4335" i="2"/>
  <c r="Z4335" i="2"/>
  <c r="Y4335" i="2"/>
  <c r="X4335" i="2"/>
  <c r="W4335" i="2"/>
  <c r="V4335" i="2"/>
  <c r="AB4334" i="2"/>
  <c r="AA4334" i="2"/>
  <c r="Z4334" i="2"/>
  <c r="Y4334" i="2"/>
  <c r="X4334" i="2"/>
  <c r="W4334" i="2"/>
  <c r="V4334" i="2"/>
  <c r="AB4333" i="2"/>
  <c r="AA4333" i="2"/>
  <c r="Z4333" i="2"/>
  <c r="Y4333" i="2"/>
  <c r="X4333" i="2"/>
  <c r="W4333" i="2"/>
  <c r="V4333" i="2"/>
  <c r="AB4332" i="2"/>
  <c r="AA4332" i="2"/>
  <c r="Z4332" i="2"/>
  <c r="Y4332" i="2"/>
  <c r="X4332" i="2"/>
  <c r="W4332" i="2"/>
  <c r="V4332" i="2"/>
  <c r="AB4331" i="2"/>
  <c r="AA4331" i="2"/>
  <c r="Z4331" i="2"/>
  <c r="Y4331" i="2"/>
  <c r="X4331" i="2"/>
  <c r="W4331" i="2"/>
  <c r="V4331" i="2"/>
  <c r="AB4330" i="2"/>
  <c r="AA4330" i="2"/>
  <c r="Z4330" i="2"/>
  <c r="Y4330" i="2"/>
  <c r="X4330" i="2"/>
  <c r="W4330" i="2"/>
  <c r="V4330" i="2"/>
  <c r="AB4329" i="2"/>
  <c r="AA4329" i="2"/>
  <c r="Z4329" i="2"/>
  <c r="Y4329" i="2"/>
  <c r="X4329" i="2"/>
  <c r="W4329" i="2"/>
  <c r="V4329" i="2"/>
  <c r="AB4328" i="2"/>
  <c r="AA4328" i="2"/>
  <c r="Z4328" i="2"/>
  <c r="Y4328" i="2"/>
  <c r="X4328" i="2"/>
  <c r="W4328" i="2"/>
  <c r="V4328" i="2"/>
  <c r="AB4327" i="2"/>
  <c r="AA4327" i="2"/>
  <c r="Z4327" i="2"/>
  <c r="Y4327" i="2"/>
  <c r="X4327" i="2"/>
  <c r="W4327" i="2"/>
  <c r="V4327" i="2"/>
  <c r="AB4326" i="2"/>
  <c r="AA4326" i="2"/>
  <c r="Z4326" i="2"/>
  <c r="Y4326" i="2"/>
  <c r="X4326" i="2"/>
  <c r="W4326" i="2"/>
  <c r="V4326" i="2"/>
  <c r="AB4325" i="2"/>
  <c r="AA4325" i="2"/>
  <c r="Z4325" i="2"/>
  <c r="Y4325" i="2"/>
  <c r="X4325" i="2"/>
  <c r="W4325" i="2"/>
  <c r="V4325" i="2"/>
  <c r="AB4324" i="2"/>
  <c r="AA4324" i="2"/>
  <c r="Z4324" i="2"/>
  <c r="Y4324" i="2"/>
  <c r="X4324" i="2"/>
  <c r="W4324" i="2"/>
  <c r="V4324" i="2"/>
  <c r="AB4323" i="2"/>
  <c r="AA4323" i="2"/>
  <c r="Z4323" i="2"/>
  <c r="Y4323" i="2"/>
  <c r="X4323" i="2"/>
  <c r="W4323" i="2"/>
  <c r="V4323" i="2"/>
  <c r="AB4322" i="2"/>
  <c r="AA4322" i="2"/>
  <c r="Z4322" i="2"/>
  <c r="Y4322" i="2"/>
  <c r="X4322" i="2"/>
  <c r="W4322" i="2"/>
  <c r="V4322" i="2"/>
  <c r="AB4321" i="2"/>
  <c r="AA4321" i="2"/>
  <c r="Z4321" i="2"/>
  <c r="Y4321" i="2"/>
  <c r="X4321" i="2"/>
  <c r="W4321" i="2"/>
  <c r="V4321" i="2"/>
  <c r="AB4320" i="2"/>
  <c r="AA4320" i="2"/>
  <c r="Z4320" i="2"/>
  <c r="Y4320" i="2"/>
  <c r="X4320" i="2"/>
  <c r="W4320" i="2"/>
  <c r="V4320" i="2"/>
  <c r="AB4319" i="2"/>
  <c r="AA4319" i="2"/>
  <c r="Z4319" i="2"/>
  <c r="Y4319" i="2"/>
  <c r="X4319" i="2"/>
  <c r="W4319" i="2"/>
  <c r="V4319" i="2"/>
  <c r="AB4318" i="2"/>
  <c r="AA4318" i="2"/>
  <c r="Z4318" i="2"/>
  <c r="Y4318" i="2"/>
  <c r="X4318" i="2"/>
  <c r="W4318" i="2"/>
  <c r="V4318" i="2"/>
  <c r="AB4317" i="2"/>
  <c r="AA4317" i="2"/>
  <c r="Z4317" i="2"/>
  <c r="Y4317" i="2"/>
  <c r="X4317" i="2"/>
  <c r="W4317" i="2"/>
  <c r="V4317" i="2"/>
  <c r="AB4316" i="2"/>
  <c r="AA4316" i="2"/>
  <c r="Z4316" i="2"/>
  <c r="Y4316" i="2"/>
  <c r="X4316" i="2"/>
  <c r="W4316" i="2"/>
  <c r="V4316" i="2"/>
  <c r="AB4315" i="2"/>
  <c r="AA4315" i="2"/>
  <c r="Z4315" i="2"/>
  <c r="Y4315" i="2"/>
  <c r="X4315" i="2"/>
  <c r="W4315" i="2"/>
  <c r="V4315" i="2"/>
  <c r="AB4314" i="2"/>
  <c r="AA4314" i="2"/>
  <c r="Z4314" i="2"/>
  <c r="Y4314" i="2"/>
  <c r="X4314" i="2"/>
  <c r="W4314" i="2"/>
  <c r="V4314" i="2"/>
  <c r="AB4313" i="2"/>
  <c r="AA4313" i="2"/>
  <c r="Z4313" i="2"/>
  <c r="Y4313" i="2"/>
  <c r="X4313" i="2"/>
  <c r="W4313" i="2"/>
  <c r="V4313" i="2"/>
  <c r="AB4312" i="2"/>
  <c r="AA4312" i="2"/>
  <c r="Z4312" i="2"/>
  <c r="Y4312" i="2"/>
  <c r="X4312" i="2"/>
  <c r="W4312" i="2"/>
  <c r="V4312" i="2"/>
  <c r="AB4311" i="2"/>
  <c r="AA4311" i="2"/>
  <c r="Z4311" i="2"/>
  <c r="Y4311" i="2"/>
  <c r="X4311" i="2"/>
  <c r="W4311" i="2"/>
  <c r="V4311" i="2"/>
  <c r="AB4310" i="2"/>
  <c r="AA4310" i="2"/>
  <c r="Z4310" i="2"/>
  <c r="Y4310" i="2"/>
  <c r="X4310" i="2"/>
  <c r="W4310" i="2"/>
  <c r="V4310" i="2"/>
  <c r="AB4309" i="2"/>
  <c r="AA4309" i="2"/>
  <c r="Z4309" i="2"/>
  <c r="Y4309" i="2"/>
  <c r="X4309" i="2"/>
  <c r="W4309" i="2"/>
  <c r="V4309" i="2"/>
  <c r="AB4308" i="2"/>
  <c r="AA4308" i="2"/>
  <c r="Z4308" i="2"/>
  <c r="Y4308" i="2"/>
  <c r="X4308" i="2"/>
  <c r="W4308" i="2"/>
  <c r="V4308" i="2"/>
  <c r="AB4307" i="2"/>
  <c r="AA4307" i="2"/>
  <c r="Z4307" i="2"/>
  <c r="Y4307" i="2"/>
  <c r="X4307" i="2"/>
  <c r="W4307" i="2"/>
  <c r="V4307" i="2"/>
  <c r="AB4306" i="2"/>
  <c r="AA4306" i="2"/>
  <c r="Z4306" i="2"/>
  <c r="Y4306" i="2"/>
  <c r="X4306" i="2"/>
  <c r="W4306" i="2"/>
  <c r="V4306" i="2"/>
  <c r="AB4305" i="2"/>
  <c r="AA4305" i="2"/>
  <c r="Z4305" i="2"/>
  <c r="Y4305" i="2"/>
  <c r="X4305" i="2"/>
  <c r="W4305" i="2"/>
  <c r="V4305" i="2"/>
  <c r="AB4304" i="2"/>
  <c r="AA4304" i="2"/>
  <c r="Z4304" i="2"/>
  <c r="Y4304" i="2"/>
  <c r="X4304" i="2"/>
  <c r="W4304" i="2"/>
  <c r="V4304" i="2"/>
  <c r="AB4303" i="2"/>
  <c r="AA4303" i="2"/>
  <c r="Z4303" i="2"/>
  <c r="Y4303" i="2"/>
  <c r="X4303" i="2"/>
  <c r="W4303" i="2"/>
  <c r="V4303" i="2"/>
  <c r="AB4302" i="2"/>
  <c r="AA4302" i="2"/>
  <c r="Z4302" i="2"/>
  <c r="Y4302" i="2"/>
  <c r="X4302" i="2"/>
  <c r="W4302" i="2"/>
  <c r="V4302" i="2"/>
  <c r="AB4301" i="2"/>
  <c r="AA4301" i="2"/>
  <c r="Z4301" i="2"/>
  <c r="Y4301" i="2"/>
  <c r="X4301" i="2"/>
  <c r="W4301" i="2"/>
  <c r="V4301" i="2"/>
  <c r="AB4300" i="2"/>
  <c r="AA4300" i="2"/>
  <c r="Z4300" i="2"/>
  <c r="Y4300" i="2"/>
  <c r="X4300" i="2"/>
  <c r="W4300" i="2"/>
  <c r="V4300" i="2"/>
  <c r="AB4299" i="2"/>
  <c r="AA4299" i="2"/>
  <c r="Z4299" i="2"/>
  <c r="Y4299" i="2"/>
  <c r="X4299" i="2"/>
  <c r="W4299" i="2"/>
  <c r="V4299" i="2"/>
  <c r="AB4298" i="2"/>
  <c r="AA4298" i="2"/>
  <c r="Z4298" i="2"/>
  <c r="Y4298" i="2"/>
  <c r="X4298" i="2"/>
  <c r="W4298" i="2"/>
  <c r="V4298" i="2"/>
  <c r="AB4297" i="2"/>
  <c r="AA4297" i="2"/>
  <c r="Z4297" i="2"/>
  <c r="Y4297" i="2"/>
  <c r="X4297" i="2"/>
  <c r="W4297" i="2"/>
  <c r="V4297" i="2"/>
  <c r="AB4296" i="2"/>
  <c r="AA4296" i="2"/>
  <c r="Z4296" i="2"/>
  <c r="Y4296" i="2"/>
  <c r="X4296" i="2"/>
  <c r="W4296" i="2"/>
  <c r="V4296" i="2"/>
  <c r="AB4295" i="2"/>
  <c r="AA4295" i="2"/>
  <c r="Z4295" i="2"/>
  <c r="Y4295" i="2"/>
  <c r="X4295" i="2"/>
  <c r="W4295" i="2"/>
  <c r="V4295" i="2"/>
  <c r="AB4294" i="2"/>
  <c r="AA4294" i="2"/>
  <c r="Z4294" i="2"/>
  <c r="Y4294" i="2"/>
  <c r="X4294" i="2"/>
  <c r="W4294" i="2"/>
  <c r="V4294" i="2"/>
  <c r="AB4293" i="2"/>
  <c r="AA4293" i="2"/>
  <c r="Z4293" i="2"/>
  <c r="Y4293" i="2"/>
  <c r="X4293" i="2"/>
  <c r="W4293" i="2"/>
  <c r="V4293" i="2"/>
  <c r="AB4292" i="2"/>
  <c r="AA4292" i="2"/>
  <c r="Z4292" i="2"/>
  <c r="Y4292" i="2"/>
  <c r="X4292" i="2"/>
  <c r="W4292" i="2"/>
  <c r="V4292" i="2"/>
  <c r="AB4291" i="2"/>
  <c r="AA4291" i="2"/>
  <c r="Z4291" i="2"/>
  <c r="Y4291" i="2"/>
  <c r="X4291" i="2"/>
  <c r="W4291" i="2"/>
  <c r="V4291" i="2"/>
  <c r="AB4290" i="2"/>
  <c r="AA4290" i="2"/>
  <c r="Z4290" i="2"/>
  <c r="Y4290" i="2"/>
  <c r="X4290" i="2"/>
  <c r="W4290" i="2"/>
  <c r="V4290" i="2"/>
  <c r="AB4289" i="2"/>
  <c r="AA4289" i="2"/>
  <c r="Z4289" i="2"/>
  <c r="Y4289" i="2"/>
  <c r="X4289" i="2"/>
  <c r="W4289" i="2"/>
  <c r="V4289" i="2"/>
  <c r="AB4288" i="2"/>
  <c r="AA4288" i="2"/>
  <c r="Z4288" i="2"/>
  <c r="Y4288" i="2"/>
  <c r="X4288" i="2"/>
  <c r="W4288" i="2"/>
  <c r="V4288" i="2"/>
  <c r="AB4287" i="2"/>
  <c r="AA4287" i="2"/>
  <c r="Z4287" i="2"/>
  <c r="Y4287" i="2"/>
  <c r="X4287" i="2"/>
  <c r="W4287" i="2"/>
  <c r="V4287" i="2"/>
  <c r="AB4286" i="2"/>
  <c r="AA4286" i="2"/>
  <c r="Z4286" i="2"/>
  <c r="Y4286" i="2"/>
  <c r="X4286" i="2"/>
  <c r="W4286" i="2"/>
  <c r="V4286" i="2"/>
  <c r="AB4285" i="2"/>
  <c r="AA4285" i="2"/>
  <c r="Z4285" i="2"/>
  <c r="Y4285" i="2"/>
  <c r="X4285" i="2"/>
  <c r="W4285" i="2"/>
  <c r="V4285" i="2"/>
  <c r="AB4284" i="2"/>
  <c r="AA4284" i="2"/>
  <c r="Z4284" i="2"/>
  <c r="Y4284" i="2"/>
  <c r="X4284" i="2"/>
  <c r="W4284" i="2"/>
  <c r="V4284" i="2"/>
  <c r="AB4283" i="2"/>
  <c r="AA4283" i="2"/>
  <c r="Z4283" i="2"/>
  <c r="Y4283" i="2"/>
  <c r="X4283" i="2"/>
  <c r="W4283" i="2"/>
  <c r="V4283" i="2"/>
  <c r="AB4282" i="2"/>
  <c r="AA4282" i="2"/>
  <c r="Z4282" i="2"/>
  <c r="Y4282" i="2"/>
  <c r="X4282" i="2"/>
  <c r="W4282" i="2"/>
  <c r="V4282" i="2"/>
  <c r="AB4281" i="2"/>
  <c r="AA4281" i="2"/>
  <c r="Z4281" i="2"/>
  <c r="Y4281" i="2"/>
  <c r="X4281" i="2"/>
  <c r="W4281" i="2"/>
  <c r="V4281" i="2"/>
  <c r="AB4280" i="2"/>
  <c r="AA4280" i="2"/>
  <c r="Z4280" i="2"/>
  <c r="Y4280" i="2"/>
  <c r="X4280" i="2"/>
  <c r="W4280" i="2"/>
  <c r="V4280" i="2"/>
  <c r="AB4279" i="2"/>
  <c r="AA4279" i="2"/>
  <c r="Z4279" i="2"/>
  <c r="Y4279" i="2"/>
  <c r="X4279" i="2"/>
  <c r="W4279" i="2"/>
  <c r="V4279" i="2"/>
  <c r="AB4278" i="2"/>
  <c r="AA4278" i="2"/>
  <c r="Z4278" i="2"/>
  <c r="Y4278" i="2"/>
  <c r="X4278" i="2"/>
  <c r="W4278" i="2"/>
  <c r="V4278" i="2"/>
  <c r="AB4277" i="2"/>
  <c r="AA4277" i="2"/>
  <c r="Z4277" i="2"/>
  <c r="Y4277" i="2"/>
  <c r="X4277" i="2"/>
  <c r="W4277" i="2"/>
  <c r="V4277" i="2"/>
  <c r="AB4276" i="2"/>
  <c r="AA4276" i="2"/>
  <c r="Z4276" i="2"/>
  <c r="Y4276" i="2"/>
  <c r="X4276" i="2"/>
  <c r="W4276" i="2"/>
  <c r="V4276" i="2"/>
  <c r="AB4275" i="2"/>
  <c r="AA4275" i="2"/>
  <c r="Z4275" i="2"/>
  <c r="Y4275" i="2"/>
  <c r="X4275" i="2"/>
  <c r="W4275" i="2"/>
  <c r="V4275" i="2"/>
  <c r="AB4274" i="2"/>
  <c r="AA4274" i="2"/>
  <c r="Z4274" i="2"/>
  <c r="Y4274" i="2"/>
  <c r="X4274" i="2"/>
  <c r="W4274" i="2"/>
  <c r="V4274" i="2"/>
  <c r="AB4273" i="2"/>
  <c r="AA4273" i="2"/>
  <c r="Z4273" i="2"/>
  <c r="Y4273" i="2"/>
  <c r="X4273" i="2"/>
  <c r="W4273" i="2"/>
  <c r="V4273" i="2"/>
  <c r="AB4272" i="2"/>
  <c r="AA4272" i="2"/>
  <c r="D721" i="6" s="1"/>
  <c r="G721" i="6" s="1"/>
  <c r="Z4272" i="2"/>
  <c r="Y4272" i="2"/>
  <c r="X4272" i="2"/>
  <c r="W4272" i="2"/>
  <c r="V4272" i="2"/>
  <c r="AB4271" i="2"/>
  <c r="AA4271" i="2"/>
  <c r="Z4271" i="2"/>
  <c r="Y4271" i="2"/>
  <c r="X4271" i="2"/>
  <c r="W4271" i="2"/>
  <c r="V4271" i="2"/>
  <c r="AB4270" i="2"/>
  <c r="AA4270" i="2"/>
  <c r="Z4270" i="2"/>
  <c r="Y4270" i="2"/>
  <c r="X4270" i="2"/>
  <c r="W4270" i="2"/>
  <c r="V4270" i="2"/>
  <c r="AB4269" i="2"/>
  <c r="AA4269" i="2"/>
  <c r="Z4269" i="2"/>
  <c r="Y4269" i="2"/>
  <c r="X4269" i="2"/>
  <c r="W4269" i="2"/>
  <c r="V4269" i="2"/>
  <c r="AB4268" i="2"/>
  <c r="AA4268" i="2"/>
  <c r="Z4268" i="2"/>
  <c r="Y4268" i="2"/>
  <c r="X4268" i="2"/>
  <c r="W4268" i="2"/>
  <c r="V4268" i="2"/>
  <c r="AB4267" i="2"/>
  <c r="AA4267" i="2"/>
  <c r="Z4267" i="2"/>
  <c r="Y4267" i="2"/>
  <c r="X4267" i="2"/>
  <c r="W4267" i="2"/>
  <c r="V4267" i="2"/>
  <c r="AB4266" i="2"/>
  <c r="AA4266" i="2"/>
  <c r="Z4266" i="2"/>
  <c r="Y4266" i="2"/>
  <c r="X4266" i="2"/>
  <c r="W4266" i="2"/>
  <c r="V4266" i="2"/>
  <c r="AB4265" i="2"/>
  <c r="AA4265" i="2"/>
  <c r="Z4265" i="2"/>
  <c r="Y4265" i="2"/>
  <c r="X4265" i="2"/>
  <c r="W4265" i="2"/>
  <c r="V4265" i="2"/>
  <c r="AB4264" i="2"/>
  <c r="AA4264" i="2"/>
  <c r="Z4264" i="2"/>
  <c r="Y4264" i="2"/>
  <c r="X4264" i="2"/>
  <c r="W4264" i="2"/>
  <c r="V4264" i="2"/>
  <c r="AB4263" i="2"/>
  <c r="AA4263" i="2"/>
  <c r="Z4263" i="2"/>
  <c r="Y4263" i="2"/>
  <c r="X4263" i="2"/>
  <c r="W4263" i="2"/>
  <c r="V4263" i="2"/>
  <c r="AB4262" i="2"/>
  <c r="AA4262" i="2"/>
  <c r="Z4262" i="2"/>
  <c r="Y4262" i="2"/>
  <c r="X4262" i="2"/>
  <c r="W4262" i="2"/>
  <c r="V4262" i="2"/>
  <c r="AB4261" i="2"/>
  <c r="AA4261" i="2"/>
  <c r="Z4261" i="2"/>
  <c r="Y4261" i="2"/>
  <c r="X4261" i="2"/>
  <c r="W4261" i="2"/>
  <c r="V4261" i="2"/>
  <c r="AB4260" i="2"/>
  <c r="AA4260" i="2"/>
  <c r="Z4260" i="2"/>
  <c r="Y4260" i="2"/>
  <c r="X4260" i="2"/>
  <c r="W4260" i="2"/>
  <c r="V4260" i="2"/>
  <c r="AB4259" i="2"/>
  <c r="AA4259" i="2"/>
  <c r="Z4259" i="2"/>
  <c r="Y4259" i="2"/>
  <c r="X4259" i="2"/>
  <c r="W4259" i="2"/>
  <c r="V4259" i="2"/>
  <c r="AB4258" i="2"/>
  <c r="AA4258" i="2"/>
  <c r="Z4258" i="2"/>
  <c r="Y4258" i="2"/>
  <c r="X4258" i="2"/>
  <c r="W4258" i="2"/>
  <c r="V4258" i="2"/>
  <c r="AB4257" i="2"/>
  <c r="AA4257" i="2"/>
  <c r="Z4257" i="2"/>
  <c r="Y4257" i="2"/>
  <c r="X4257" i="2"/>
  <c r="W4257" i="2"/>
  <c r="V4257" i="2"/>
  <c r="AB4256" i="2"/>
  <c r="AA4256" i="2"/>
  <c r="Z4256" i="2"/>
  <c r="Y4256" i="2"/>
  <c r="X4256" i="2"/>
  <c r="W4256" i="2"/>
  <c r="V4256" i="2"/>
  <c r="AB4255" i="2"/>
  <c r="AA4255" i="2"/>
  <c r="Z4255" i="2"/>
  <c r="Y4255" i="2"/>
  <c r="X4255" i="2"/>
  <c r="W4255" i="2"/>
  <c r="V4255" i="2"/>
  <c r="AB4254" i="2"/>
  <c r="AA4254" i="2"/>
  <c r="Z4254" i="2"/>
  <c r="Y4254" i="2"/>
  <c r="X4254" i="2"/>
  <c r="W4254" i="2"/>
  <c r="V4254" i="2"/>
  <c r="AB4253" i="2"/>
  <c r="AA4253" i="2"/>
  <c r="Z4253" i="2"/>
  <c r="Y4253" i="2"/>
  <c r="X4253" i="2"/>
  <c r="W4253" i="2"/>
  <c r="V4253" i="2"/>
  <c r="AB4252" i="2"/>
  <c r="AA4252" i="2"/>
  <c r="Z4252" i="2"/>
  <c r="Y4252" i="2"/>
  <c r="X4252" i="2"/>
  <c r="W4252" i="2"/>
  <c r="V4252" i="2"/>
  <c r="AB4251" i="2"/>
  <c r="AA4251" i="2"/>
  <c r="Z4251" i="2"/>
  <c r="Y4251" i="2"/>
  <c r="X4251" i="2"/>
  <c r="W4251" i="2"/>
  <c r="V4251" i="2"/>
  <c r="AB4250" i="2"/>
  <c r="AA4250" i="2"/>
  <c r="Z4250" i="2"/>
  <c r="Y4250" i="2"/>
  <c r="X4250" i="2"/>
  <c r="W4250" i="2"/>
  <c r="V4250" i="2"/>
  <c r="AB4249" i="2"/>
  <c r="AA4249" i="2"/>
  <c r="Z4249" i="2"/>
  <c r="Y4249" i="2"/>
  <c r="X4249" i="2"/>
  <c r="W4249" i="2"/>
  <c r="V4249" i="2"/>
  <c r="AB4248" i="2"/>
  <c r="AA4248" i="2"/>
  <c r="Z4248" i="2"/>
  <c r="Y4248" i="2"/>
  <c r="X4248" i="2"/>
  <c r="W4248" i="2"/>
  <c r="V4248" i="2"/>
  <c r="AB4247" i="2"/>
  <c r="AA4247" i="2"/>
  <c r="Z4247" i="2"/>
  <c r="Y4247" i="2"/>
  <c r="X4247" i="2"/>
  <c r="W4247" i="2"/>
  <c r="V4247" i="2"/>
  <c r="AB4246" i="2"/>
  <c r="AA4246" i="2"/>
  <c r="Z4246" i="2"/>
  <c r="Y4246" i="2"/>
  <c r="X4246" i="2"/>
  <c r="W4246" i="2"/>
  <c r="V4246" i="2"/>
  <c r="AB4245" i="2"/>
  <c r="AA4245" i="2"/>
  <c r="Z4245" i="2"/>
  <c r="Y4245" i="2"/>
  <c r="X4245" i="2"/>
  <c r="W4245" i="2"/>
  <c r="V4245" i="2"/>
  <c r="AB4244" i="2"/>
  <c r="AA4244" i="2"/>
  <c r="Z4244" i="2"/>
  <c r="Y4244" i="2"/>
  <c r="X4244" i="2"/>
  <c r="W4244" i="2"/>
  <c r="V4244" i="2"/>
  <c r="AB4243" i="2"/>
  <c r="AA4243" i="2"/>
  <c r="Z4243" i="2"/>
  <c r="Y4243" i="2"/>
  <c r="X4243" i="2"/>
  <c r="W4243" i="2"/>
  <c r="V4243" i="2"/>
  <c r="AB4242" i="2"/>
  <c r="AA4242" i="2"/>
  <c r="Z4242" i="2"/>
  <c r="Y4242" i="2"/>
  <c r="X4242" i="2"/>
  <c r="W4242" i="2"/>
  <c r="V4242" i="2"/>
  <c r="AB4241" i="2"/>
  <c r="AA4241" i="2"/>
  <c r="Z4241" i="2"/>
  <c r="Y4241" i="2"/>
  <c r="X4241" i="2"/>
  <c r="W4241" i="2"/>
  <c r="V4241" i="2"/>
  <c r="AB4240" i="2"/>
  <c r="AA4240" i="2"/>
  <c r="Z4240" i="2"/>
  <c r="Y4240" i="2"/>
  <c r="X4240" i="2"/>
  <c r="W4240" i="2"/>
  <c r="V4240" i="2"/>
  <c r="AB4239" i="2"/>
  <c r="AA4239" i="2"/>
  <c r="Z4239" i="2"/>
  <c r="Y4239" i="2"/>
  <c r="X4239" i="2"/>
  <c r="W4239" i="2"/>
  <c r="V4239" i="2"/>
  <c r="AB4238" i="2"/>
  <c r="AA4238" i="2"/>
  <c r="Z4238" i="2"/>
  <c r="Y4238" i="2"/>
  <c r="X4238" i="2"/>
  <c r="W4238" i="2"/>
  <c r="V4238" i="2"/>
  <c r="AB4237" i="2"/>
  <c r="AA4237" i="2"/>
  <c r="Z4237" i="2"/>
  <c r="Y4237" i="2"/>
  <c r="X4237" i="2"/>
  <c r="W4237" i="2"/>
  <c r="V4237" i="2"/>
  <c r="AB4236" i="2"/>
  <c r="AA4236" i="2"/>
  <c r="Z4236" i="2"/>
  <c r="Y4236" i="2"/>
  <c r="X4236" i="2"/>
  <c r="W4236" i="2"/>
  <c r="V4236" i="2"/>
  <c r="AB4235" i="2"/>
  <c r="AA4235" i="2"/>
  <c r="Z4235" i="2"/>
  <c r="Y4235" i="2"/>
  <c r="X4235" i="2"/>
  <c r="W4235" i="2"/>
  <c r="V4235" i="2"/>
  <c r="AB4234" i="2"/>
  <c r="AA4234" i="2"/>
  <c r="Z4234" i="2"/>
  <c r="Y4234" i="2"/>
  <c r="X4234" i="2"/>
  <c r="W4234" i="2"/>
  <c r="V4234" i="2"/>
  <c r="AB4233" i="2"/>
  <c r="AA4233" i="2"/>
  <c r="Z4233" i="2"/>
  <c r="Y4233" i="2"/>
  <c r="X4233" i="2"/>
  <c r="W4233" i="2"/>
  <c r="V4233" i="2"/>
  <c r="AB4232" i="2"/>
  <c r="AA4232" i="2"/>
  <c r="Z4232" i="2"/>
  <c r="Y4232" i="2"/>
  <c r="X4232" i="2"/>
  <c r="W4232" i="2"/>
  <c r="V4232" i="2"/>
  <c r="AB4231" i="2"/>
  <c r="AA4231" i="2"/>
  <c r="Z4231" i="2"/>
  <c r="Y4231" i="2"/>
  <c r="X4231" i="2"/>
  <c r="W4231" i="2"/>
  <c r="V4231" i="2"/>
  <c r="AB4230" i="2"/>
  <c r="AA4230" i="2"/>
  <c r="Z4230" i="2"/>
  <c r="Y4230" i="2"/>
  <c r="X4230" i="2"/>
  <c r="W4230" i="2"/>
  <c r="V4230" i="2"/>
  <c r="AB4229" i="2"/>
  <c r="AA4229" i="2"/>
  <c r="Z4229" i="2"/>
  <c r="Y4229" i="2"/>
  <c r="X4229" i="2"/>
  <c r="W4229" i="2"/>
  <c r="V4229" i="2"/>
  <c r="AB4228" i="2"/>
  <c r="AA4228" i="2"/>
  <c r="Z4228" i="2"/>
  <c r="Y4228" i="2"/>
  <c r="X4228" i="2"/>
  <c r="W4228" i="2"/>
  <c r="V4228" i="2"/>
  <c r="AB4227" i="2"/>
  <c r="AA4227" i="2"/>
  <c r="Z4227" i="2"/>
  <c r="Y4227" i="2"/>
  <c r="X4227" i="2"/>
  <c r="W4227" i="2"/>
  <c r="V4227" i="2"/>
  <c r="AB4226" i="2"/>
  <c r="AA4226" i="2"/>
  <c r="Z4226" i="2"/>
  <c r="Y4226" i="2"/>
  <c r="X4226" i="2"/>
  <c r="W4226" i="2"/>
  <c r="V4226" i="2"/>
  <c r="AB4225" i="2"/>
  <c r="AA4225" i="2"/>
  <c r="Z4225" i="2"/>
  <c r="Y4225" i="2"/>
  <c r="X4225" i="2"/>
  <c r="W4225" i="2"/>
  <c r="V4225" i="2"/>
  <c r="AB4224" i="2"/>
  <c r="AA4224" i="2"/>
  <c r="Z4224" i="2"/>
  <c r="Y4224" i="2"/>
  <c r="X4224" i="2"/>
  <c r="W4224" i="2"/>
  <c r="V4224" i="2"/>
  <c r="AB4223" i="2"/>
  <c r="AA4223" i="2"/>
  <c r="Z4223" i="2"/>
  <c r="Y4223" i="2"/>
  <c r="X4223" i="2"/>
  <c r="W4223" i="2"/>
  <c r="V4223" i="2"/>
  <c r="AB4222" i="2"/>
  <c r="AA4222" i="2"/>
  <c r="Z4222" i="2"/>
  <c r="Y4222" i="2"/>
  <c r="X4222" i="2"/>
  <c r="W4222" i="2"/>
  <c r="V4222" i="2"/>
  <c r="AB4221" i="2"/>
  <c r="AA4221" i="2"/>
  <c r="Z4221" i="2"/>
  <c r="Y4221" i="2"/>
  <c r="X4221" i="2"/>
  <c r="W4221" i="2"/>
  <c r="V4221" i="2"/>
  <c r="AB4220" i="2"/>
  <c r="AA4220" i="2"/>
  <c r="Z4220" i="2"/>
  <c r="Y4220" i="2"/>
  <c r="X4220" i="2"/>
  <c r="W4220" i="2"/>
  <c r="V4220" i="2"/>
  <c r="AB4219" i="2"/>
  <c r="AA4219" i="2"/>
  <c r="Z4219" i="2"/>
  <c r="Y4219" i="2"/>
  <c r="X4219" i="2"/>
  <c r="W4219" i="2"/>
  <c r="V4219" i="2"/>
  <c r="AB4218" i="2"/>
  <c r="AA4218" i="2"/>
  <c r="Z4218" i="2"/>
  <c r="Y4218" i="2"/>
  <c r="X4218" i="2"/>
  <c r="W4218" i="2"/>
  <c r="V4218" i="2"/>
  <c r="AB4217" i="2"/>
  <c r="AA4217" i="2"/>
  <c r="Z4217" i="2"/>
  <c r="Y4217" i="2"/>
  <c r="X4217" i="2"/>
  <c r="W4217" i="2"/>
  <c r="V4217" i="2"/>
  <c r="AB4216" i="2"/>
  <c r="AA4216" i="2"/>
  <c r="Z4216" i="2"/>
  <c r="Y4216" i="2"/>
  <c r="X4216" i="2"/>
  <c r="W4216" i="2"/>
  <c r="V4216" i="2"/>
  <c r="AB4215" i="2"/>
  <c r="AA4215" i="2"/>
  <c r="Z4215" i="2"/>
  <c r="Y4215" i="2"/>
  <c r="X4215" i="2"/>
  <c r="W4215" i="2"/>
  <c r="V4215" i="2"/>
  <c r="AB4214" i="2"/>
  <c r="AA4214" i="2"/>
  <c r="Z4214" i="2"/>
  <c r="Y4214" i="2"/>
  <c r="X4214" i="2"/>
  <c r="W4214" i="2"/>
  <c r="V4214" i="2"/>
  <c r="AB4213" i="2"/>
  <c r="AA4213" i="2"/>
  <c r="Z4213" i="2"/>
  <c r="Y4213" i="2"/>
  <c r="X4213" i="2"/>
  <c r="W4213" i="2"/>
  <c r="V4213" i="2"/>
  <c r="AB4212" i="2"/>
  <c r="AA4212" i="2"/>
  <c r="Z4212" i="2"/>
  <c r="Y4212" i="2"/>
  <c r="X4212" i="2"/>
  <c r="W4212" i="2"/>
  <c r="V4212" i="2"/>
  <c r="AB4211" i="2"/>
  <c r="AA4211" i="2"/>
  <c r="Z4211" i="2"/>
  <c r="Y4211" i="2"/>
  <c r="X4211" i="2"/>
  <c r="W4211" i="2"/>
  <c r="V4211" i="2"/>
  <c r="AB4210" i="2"/>
  <c r="AA4210" i="2"/>
  <c r="Z4210" i="2"/>
  <c r="Y4210" i="2"/>
  <c r="X4210" i="2"/>
  <c r="W4210" i="2"/>
  <c r="V4210" i="2"/>
  <c r="AB4209" i="2"/>
  <c r="AA4209" i="2"/>
  <c r="Z4209" i="2"/>
  <c r="Y4209" i="2"/>
  <c r="X4209" i="2"/>
  <c r="W4209" i="2"/>
  <c r="V4209" i="2"/>
  <c r="AB4208" i="2"/>
  <c r="AA4208" i="2"/>
  <c r="Z4208" i="2"/>
  <c r="Y4208" i="2"/>
  <c r="X4208" i="2"/>
  <c r="W4208" i="2"/>
  <c r="V4208" i="2"/>
  <c r="AB4207" i="2"/>
  <c r="AA4207" i="2"/>
  <c r="Z4207" i="2"/>
  <c r="Y4207" i="2"/>
  <c r="X4207" i="2"/>
  <c r="W4207" i="2"/>
  <c r="V4207" i="2"/>
  <c r="AB4206" i="2"/>
  <c r="AA4206" i="2"/>
  <c r="Z4206" i="2"/>
  <c r="Y4206" i="2"/>
  <c r="X4206" i="2"/>
  <c r="W4206" i="2"/>
  <c r="V4206" i="2"/>
  <c r="AB4205" i="2"/>
  <c r="AA4205" i="2"/>
  <c r="Z4205" i="2"/>
  <c r="Y4205" i="2"/>
  <c r="X4205" i="2"/>
  <c r="W4205" i="2"/>
  <c r="V4205" i="2"/>
  <c r="AB4204" i="2"/>
  <c r="AA4204" i="2"/>
  <c r="Z4204" i="2"/>
  <c r="Y4204" i="2"/>
  <c r="X4204" i="2"/>
  <c r="W4204" i="2"/>
  <c r="V4204" i="2"/>
  <c r="AB4203" i="2"/>
  <c r="AA4203" i="2"/>
  <c r="Z4203" i="2"/>
  <c r="Y4203" i="2"/>
  <c r="X4203" i="2"/>
  <c r="W4203" i="2"/>
  <c r="V4203" i="2"/>
  <c r="AB4202" i="2"/>
  <c r="AA4202" i="2"/>
  <c r="Z4202" i="2"/>
  <c r="Y4202" i="2"/>
  <c r="X4202" i="2"/>
  <c r="W4202" i="2"/>
  <c r="V4202" i="2"/>
  <c r="AB4201" i="2"/>
  <c r="AA4201" i="2"/>
  <c r="Z4201" i="2"/>
  <c r="Y4201" i="2"/>
  <c r="X4201" i="2"/>
  <c r="W4201" i="2"/>
  <c r="V4201" i="2"/>
  <c r="AB4200" i="2"/>
  <c r="AA4200" i="2"/>
  <c r="Z4200" i="2"/>
  <c r="Y4200" i="2"/>
  <c r="X4200" i="2"/>
  <c r="W4200" i="2"/>
  <c r="V4200" i="2"/>
  <c r="AB4199" i="2"/>
  <c r="AA4199" i="2"/>
  <c r="Z4199" i="2"/>
  <c r="Y4199" i="2"/>
  <c r="X4199" i="2"/>
  <c r="W4199" i="2"/>
  <c r="V4199" i="2"/>
  <c r="AB4198" i="2"/>
  <c r="AA4198" i="2"/>
  <c r="Z4198" i="2"/>
  <c r="Y4198" i="2"/>
  <c r="X4198" i="2"/>
  <c r="W4198" i="2"/>
  <c r="V4198" i="2"/>
  <c r="AB4197" i="2"/>
  <c r="AA4197" i="2"/>
  <c r="Z4197" i="2"/>
  <c r="Y4197" i="2"/>
  <c r="X4197" i="2"/>
  <c r="W4197" i="2"/>
  <c r="V4197" i="2"/>
  <c r="AB4196" i="2"/>
  <c r="AA4196" i="2"/>
  <c r="Z4196" i="2"/>
  <c r="Y4196" i="2"/>
  <c r="X4196" i="2"/>
  <c r="W4196" i="2"/>
  <c r="V4196" i="2"/>
  <c r="AB4195" i="2"/>
  <c r="AA4195" i="2"/>
  <c r="Z4195" i="2"/>
  <c r="Y4195" i="2"/>
  <c r="X4195" i="2"/>
  <c r="W4195" i="2"/>
  <c r="V4195" i="2"/>
  <c r="AB4194" i="2"/>
  <c r="AA4194" i="2"/>
  <c r="Z4194" i="2"/>
  <c r="Y4194" i="2"/>
  <c r="X4194" i="2"/>
  <c r="W4194" i="2"/>
  <c r="V4194" i="2"/>
  <c r="AB4193" i="2"/>
  <c r="AA4193" i="2"/>
  <c r="Z4193" i="2"/>
  <c r="Y4193" i="2"/>
  <c r="X4193" i="2"/>
  <c r="W4193" i="2"/>
  <c r="V4193" i="2"/>
  <c r="AB4192" i="2"/>
  <c r="AA4192" i="2"/>
  <c r="Z4192" i="2"/>
  <c r="Y4192" i="2"/>
  <c r="X4192" i="2"/>
  <c r="W4192" i="2"/>
  <c r="V4192" i="2"/>
  <c r="AB4191" i="2"/>
  <c r="AA4191" i="2"/>
  <c r="Z4191" i="2"/>
  <c r="Y4191" i="2"/>
  <c r="X4191" i="2"/>
  <c r="W4191" i="2"/>
  <c r="V4191" i="2"/>
  <c r="AB4190" i="2"/>
  <c r="AA4190" i="2"/>
  <c r="Z4190" i="2"/>
  <c r="Y4190" i="2"/>
  <c r="X4190" i="2"/>
  <c r="W4190" i="2"/>
  <c r="V4190" i="2"/>
  <c r="AB4189" i="2"/>
  <c r="AA4189" i="2"/>
  <c r="Z4189" i="2"/>
  <c r="Y4189" i="2"/>
  <c r="X4189" i="2"/>
  <c r="W4189" i="2"/>
  <c r="V4189" i="2"/>
  <c r="AB4188" i="2"/>
  <c r="AA4188" i="2"/>
  <c r="Z4188" i="2"/>
  <c r="Y4188" i="2"/>
  <c r="X4188" i="2"/>
  <c r="W4188" i="2"/>
  <c r="V4188" i="2"/>
  <c r="AB4187" i="2"/>
  <c r="AA4187" i="2"/>
  <c r="Z4187" i="2"/>
  <c r="Y4187" i="2"/>
  <c r="X4187" i="2"/>
  <c r="W4187" i="2"/>
  <c r="V4187" i="2"/>
  <c r="AB4186" i="2"/>
  <c r="AA4186" i="2"/>
  <c r="Z4186" i="2"/>
  <c r="Y4186" i="2"/>
  <c r="X4186" i="2"/>
  <c r="W4186" i="2"/>
  <c r="V4186" i="2"/>
  <c r="AB4185" i="2"/>
  <c r="AA4185" i="2"/>
  <c r="Z4185" i="2"/>
  <c r="Y4185" i="2"/>
  <c r="X4185" i="2"/>
  <c r="W4185" i="2"/>
  <c r="V4185" i="2"/>
  <c r="AB4184" i="2"/>
  <c r="AA4184" i="2"/>
  <c r="Z4184" i="2"/>
  <c r="Y4184" i="2"/>
  <c r="X4184" i="2"/>
  <c r="W4184" i="2"/>
  <c r="V4184" i="2"/>
  <c r="AB4183" i="2"/>
  <c r="AA4183" i="2"/>
  <c r="D200" i="6" s="1"/>
  <c r="G200" i="6" s="1"/>
  <c r="Z4183" i="2"/>
  <c r="Y4183" i="2"/>
  <c r="X4183" i="2"/>
  <c r="W4183" i="2"/>
  <c r="V4183" i="2"/>
  <c r="AB4182" i="2"/>
  <c r="AA4182" i="2"/>
  <c r="Z4182" i="2"/>
  <c r="Y4182" i="2"/>
  <c r="X4182" i="2"/>
  <c r="W4182" i="2"/>
  <c r="V4182" i="2"/>
  <c r="AB4181" i="2"/>
  <c r="AA4181" i="2"/>
  <c r="Z4181" i="2"/>
  <c r="Y4181" i="2"/>
  <c r="X4181" i="2"/>
  <c r="W4181" i="2"/>
  <c r="V4181" i="2"/>
  <c r="AB4180" i="2"/>
  <c r="AA4180" i="2"/>
  <c r="Z4180" i="2"/>
  <c r="Y4180" i="2"/>
  <c r="X4180" i="2"/>
  <c r="W4180" i="2"/>
  <c r="V4180" i="2"/>
  <c r="AB4179" i="2"/>
  <c r="AA4179" i="2"/>
  <c r="Z4179" i="2"/>
  <c r="Y4179" i="2"/>
  <c r="X4179" i="2"/>
  <c r="W4179" i="2"/>
  <c r="V4179" i="2"/>
  <c r="AB4178" i="2"/>
  <c r="AA4178" i="2"/>
  <c r="Z4178" i="2"/>
  <c r="Y4178" i="2"/>
  <c r="X4178" i="2"/>
  <c r="W4178" i="2"/>
  <c r="V4178" i="2"/>
  <c r="AB4177" i="2"/>
  <c r="AA4177" i="2"/>
  <c r="Z4177" i="2"/>
  <c r="Y4177" i="2"/>
  <c r="X4177" i="2"/>
  <c r="W4177" i="2"/>
  <c r="V4177" i="2"/>
  <c r="AB4176" i="2"/>
  <c r="AA4176" i="2"/>
  <c r="Z4176" i="2"/>
  <c r="Y4176" i="2"/>
  <c r="X4176" i="2"/>
  <c r="W4176" i="2"/>
  <c r="V4176" i="2"/>
  <c r="AB4175" i="2"/>
  <c r="AA4175" i="2"/>
  <c r="Z4175" i="2"/>
  <c r="Y4175" i="2"/>
  <c r="X4175" i="2"/>
  <c r="W4175" i="2"/>
  <c r="V4175" i="2"/>
  <c r="AB4174" i="2"/>
  <c r="AA4174" i="2"/>
  <c r="Z4174" i="2"/>
  <c r="Y4174" i="2"/>
  <c r="X4174" i="2"/>
  <c r="W4174" i="2"/>
  <c r="V4174" i="2"/>
  <c r="AB4173" i="2"/>
  <c r="AA4173" i="2"/>
  <c r="Z4173" i="2"/>
  <c r="Y4173" i="2"/>
  <c r="X4173" i="2"/>
  <c r="W4173" i="2"/>
  <c r="V4173" i="2"/>
  <c r="AB4172" i="2"/>
  <c r="AA4172" i="2"/>
  <c r="Z4172" i="2"/>
  <c r="Y4172" i="2"/>
  <c r="X4172" i="2"/>
  <c r="W4172" i="2"/>
  <c r="V4172" i="2"/>
  <c r="AB4171" i="2"/>
  <c r="AA4171" i="2"/>
  <c r="Z4171" i="2"/>
  <c r="Y4171" i="2"/>
  <c r="X4171" i="2"/>
  <c r="W4171" i="2"/>
  <c r="V4171" i="2"/>
  <c r="AB4170" i="2"/>
  <c r="AA4170" i="2"/>
  <c r="Z4170" i="2"/>
  <c r="Y4170" i="2"/>
  <c r="X4170" i="2"/>
  <c r="W4170" i="2"/>
  <c r="V4170" i="2"/>
  <c r="AB4169" i="2"/>
  <c r="AA4169" i="2"/>
  <c r="Z4169" i="2"/>
  <c r="Y4169" i="2"/>
  <c r="X4169" i="2"/>
  <c r="W4169" i="2"/>
  <c r="V4169" i="2"/>
  <c r="AB4168" i="2"/>
  <c r="AA4168" i="2"/>
  <c r="Z4168" i="2"/>
  <c r="Y4168" i="2"/>
  <c r="X4168" i="2"/>
  <c r="W4168" i="2"/>
  <c r="V4168" i="2"/>
  <c r="AB4167" i="2"/>
  <c r="AA4167" i="2"/>
  <c r="Z4167" i="2"/>
  <c r="Y4167" i="2"/>
  <c r="X4167" i="2"/>
  <c r="W4167" i="2"/>
  <c r="V4167" i="2"/>
  <c r="AB4166" i="2"/>
  <c r="AA4166" i="2"/>
  <c r="D782" i="6" s="1"/>
  <c r="G782" i="6" s="1"/>
  <c r="Z4166" i="2"/>
  <c r="Y4166" i="2"/>
  <c r="X4166" i="2"/>
  <c r="W4166" i="2"/>
  <c r="V4166" i="2"/>
  <c r="AB4165" i="2"/>
  <c r="AA4165" i="2"/>
  <c r="Z4165" i="2"/>
  <c r="Y4165" i="2"/>
  <c r="X4165" i="2"/>
  <c r="W4165" i="2"/>
  <c r="V4165" i="2"/>
  <c r="AB4164" i="2"/>
  <c r="AA4164" i="2"/>
  <c r="Z4164" i="2"/>
  <c r="Y4164" i="2"/>
  <c r="X4164" i="2"/>
  <c r="W4164" i="2"/>
  <c r="V4164" i="2"/>
  <c r="AB4163" i="2"/>
  <c r="AA4163" i="2"/>
  <c r="Z4163" i="2"/>
  <c r="Y4163" i="2"/>
  <c r="X4163" i="2"/>
  <c r="W4163" i="2"/>
  <c r="V4163" i="2"/>
  <c r="AB4162" i="2"/>
  <c r="AA4162" i="2"/>
  <c r="Z4162" i="2"/>
  <c r="Y4162" i="2"/>
  <c r="X4162" i="2"/>
  <c r="W4162" i="2"/>
  <c r="V4162" i="2"/>
  <c r="AB4161" i="2"/>
  <c r="AA4161" i="2"/>
  <c r="Z4161" i="2"/>
  <c r="Y4161" i="2"/>
  <c r="X4161" i="2"/>
  <c r="W4161" i="2"/>
  <c r="V4161" i="2"/>
  <c r="AB4160" i="2"/>
  <c r="AA4160" i="2"/>
  <c r="Z4160" i="2"/>
  <c r="Y4160" i="2"/>
  <c r="X4160" i="2"/>
  <c r="W4160" i="2"/>
  <c r="V4160" i="2"/>
  <c r="AB4159" i="2"/>
  <c r="AA4159" i="2"/>
  <c r="Z4159" i="2"/>
  <c r="Y4159" i="2"/>
  <c r="X4159" i="2"/>
  <c r="W4159" i="2"/>
  <c r="V4159" i="2"/>
  <c r="AB4158" i="2"/>
  <c r="AA4158" i="2"/>
  <c r="Z4158" i="2"/>
  <c r="Y4158" i="2"/>
  <c r="X4158" i="2"/>
  <c r="W4158" i="2"/>
  <c r="V4158" i="2"/>
  <c r="AB4157" i="2"/>
  <c r="AA4157" i="2"/>
  <c r="Z4157" i="2"/>
  <c r="Y4157" i="2"/>
  <c r="X4157" i="2"/>
  <c r="W4157" i="2"/>
  <c r="V4157" i="2"/>
  <c r="AB4156" i="2"/>
  <c r="AA4156" i="2"/>
  <c r="Z4156" i="2"/>
  <c r="Y4156" i="2"/>
  <c r="X4156" i="2"/>
  <c r="W4156" i="2"/>
  <c r="V4156" i="2"/>
  <c r="AB4155" i="2"/>
  <c r="AA4155" i="2"/>
  <c r="Z4155" i="2"/>
  <c r="Y4155" i="2"/>
  <c r="X4155" i="2"/>
  <c r="W4155" i="2"/>
  <c r="V4155" i="2"/>
  <c r="AB4154" i="2"/>
  <c r="AA4154" i="2"/>
  <c r="Z4154" i="2"/>
  <c r="Y4154" i="2"/>
  <c r="X4154" i="2"/>
  <c r="W4154" i="2"/>
  <c r="V4154" i="2"/>
  <c r="AB4153" i="2"/>
  <c r="AA4153" i="2"/>
  <c r="Z4153" i="2"/>
  <c r="Y4153" i="2"/>
  <c r="X4153" i="2"/>
  <c r="W4153" i="2"/>
  <c r="V4153" i="2"/>
  <c r="AB4152" i="2"/>
  <c r="AA4152" i="2"/>
  <c r="Z4152" i="2"/>
  <c r="Y4152" i="2"/>
  <c r="X4152" i="2"/>
  <c r="W4152" i="2"/>
  <c r="V4152" i="2"/>
  <c r="AB4151" i="2"/>
  <c r="AA4151" i="2"/>
  <c r="Z4151" i="2"/>
  <c r="Y4151" i="2"/>
  <c r="X4151" i="2"/>
  <c r="W4151" i="2"/>
  <c r="V4151" i="2"/>
  <c r="AB4150" i="2"/>
  <c r="AA4150" i="2"/>
  <c r="Z4150" i="2"/>
  <c r="Y4150" i="2"/>
  <c r="X4150" i="2"/>
  <c r="W4150" i="2"/>
  <c r="V4150" i="2"/>
  <c r="AB4149" i="2"/>
  <c r="AA4149" i="2"/>
  <c r="Z4149" i="2"/>
  <c r="Y4149" i="2"/>
  <c r="X4149" i="2"/>
  <c r="W4149" i="2"/>
  <c r="V4149" i="2"/>
  <c r="AB4148" i="2"/>
  <c r="AA4148" i="2"/>
  <c r="Z4148" i="2"/>
  <c r="Y4148" i="2"/>
  <c r="X4148" i="2"/>
  <c r="W4148" i="2"/>
  <c r="V4148" i="2"/>
  <c r="AB4147" i="2"/>
  <c r="AA4147" i="2"/>
  <c r="Z4147" i="2"/>
  <c r="Y4147" i="2"/>
  <c r="X4147" i="2"/>
  <c r="W4147" i="2"/>
  <c r="V4147" i="2"/>
  <c r="AB4146" i="2"/>
  <c r="AA4146" i="2"/>
  <c r="Z4146" i="2"/>
  <c r="Y4146" i="2"/>
  <c r="X4146" i="2"/>
  <c r="W4146" i="2"/>
  <c r="V4146" i="2"/>
  <c r="AB4145" i="2"/>
  <c r="AA4145" i="2"/>
  <c r="Z4145" i="2"/>
  <c r="Y4145" i="2"/>
  <c r="X4145" i="2"/>
  <c r="W4145" i="2"/>
  <c r="V4145" i="2"/>
  <c r="AB4144" i="2"/>
  <c r="AA4144" i="2"/>
  <c r="Z4144" i="2"/>
  <c r="Y4144" i="2"/>
  <c r="X4144" i="2"/>
  <c r="W4144" i="2"/>
  <c r="V4144" i="2"/>
  <c r="AB4143" i="2"/>
  <c r="AA4143" i="2"/>
  <c r="Z4143" i="2"/>
  <c r="Y4143" i="2"/>
  <c r="X4143" i="2"/>
  <c r="W4143" i="2"/>
  <c r="V4143" i="2"/>
  <c r="AB4142" i="2"/>
  <c r="AA4142" i="2"/>
  <c r="Z4142" i="2"/>
  <c r="Y4142" i="2"/>
  <c r="X4142" i="2"/>
  <c r="W4142" i="2"/>
  <c r="V4142" i="2"/>
  <c r="AB4141" i="2"/>
  <c r="AA4141" i="2"/>
  <c r="Z4141" i="2"/>
  <c r="Y4141" i="2"/>
  <c r="X4141" i="2"/>
  <c r="W4141" i="2"/>
  <c r="V4141" i="2"/>
  <c r="AB4140" i="2"/>
  <c r="AA4140" i="2"/>
  <c r="Z4140" i="2"/>
  <c r="Y4140" i="2"/>
  <c r="X4140" i="2"/>
  <c r="W4140" i="2"/>
  <c r="V4140" i="2"/>
  <c r="AB4139" i="2"/>
  <c r="AA4139" i="2"/>
  <c r="Z4139" i="2"/>
  <c r="Y4139" i="2"/>
  <c r="X4139" i="2"/>
  <c r="W4139" i="2"/>
  <c r="V4139" i="2"/>
  <c r="AB4138" i="2"/>
  <c r="AA4138" i="2"/>
  <c r="Z4138" i="2"/>
  <c r="Y4138" i="2"/>
  <c r="X4138" i="2"/>
  <c r="W4138" i="2"/>
  <c r="V4138" i="2"/>
  <c r="AB4137" i="2"/>
  <c r="AA4137" i="2"/>
  <c r="Z4137" i="2"/>
  <c r="Y4137" i="2"/>
  <c r="X4137" i="2"/>
  <c r="W4137" i="2"/>
  <c r="V4137" i="2"/>
  <c r="AB4136" i="2"/>
  <c r="AA4136" i="2"/>
  <c r="Z4136" i="2"/>
  <c r="Y4136" i="2"/>
  <c r="X4136" i="2"/>
  <c r="W4136" i="2"/>
  <c r="V4136" i="2"/>
  <c r="AB4135" i="2"/>
  <c r="AA4135" i="2"/>
  <c r="Z4135" i="2"/>
  <c r="Y4135" i="2"/>
  <c r="X4135" i="2"/>
  <c r="W4135" i="2"/>
  <c r="V4135" i="2"/>
  <c r="AB4134" i="2"/>
  <c r="AA4134" i="2"/>
  <c r="Z4134" i="2"/>
  <c r="Y4134" i="2"/>
  <c r="X4134" i="2"/>
  <c r="W4134" i="2"/>
  <c r="V4134" i="2"/>
  <c r="AB4133" i="2"/>
  <c r="AA4133" i="2"/>
  <c r="Z4133" i="2"/>
  <c r="Y4133" i="2"/>
  <c r="X4133" i="2"/>
  <c r="W4133" i="2"/>
  <c r="V4133" i="2"/>
  <c r="AB4132" i="2"/>
  <c r="AA4132" i="2"/>
  <c r="Z4132" i="2"/>
  <c r="Y4132" i="2"/>
  <c r="X4132" i="2"/>
  <c r="W4132" i="2"/>
  <c r="V4132" i="2"/>
  <c r="AB4131" i="2"/>
  <c r="AA4131" i="2"/>
  <c r="Z4131" i="2"/>
  <c r="Y4131" i="2"/>
  <c r="X4131" i="2"/>
  <c r="W4131" i="2"/>
  <c r="V4131" i="2"/>
  <c r="AB4130" i="2"/>
  <c r="AA4130" i="2"/>
  <c r="Z4130" i="2"/>
  <c r="Y4130" i="2"/>
  <c r="X4130" i="2"/>
  <c r="W4130" i="2"/>
  <c r="V4130" i="2"/>
  <c r="AB4129" i="2"/>
  <c r="AA4129" i="2"/>
  <c r="Z4129" i="2"/>
  <c r="Y4129" i="2"/>
  <c r="X4129" i="2"/>
  <c r="W4129" i="2"/>
  <c r="V4129" i="2"/>
  <c r="AB4128" i="2"/>
  <c r="AA4128" i="2"/>
  <c r="Z4128" i="2"/>
  <c r="Y4128" i="2"/>
  <c r="X4128" i="2"/>
  <c r="W4128" i="2"/>
  <c r="V4128" i="2"/>
  <c r="AB4127" i="2"/>
  <c r="AA4127" i="2"/>
  <c r="Z4127" i="2"/>
  <c r="Y4127" i="2"/>
  <c r="X4127" i="2"/>
  <c r="W4127" i="2"/>
  <c r="V4127" i="2"/>
  <c r="AB4126" i="2"/>
  <c r="AA4126" i="2"/>
  <c r="Z4126" i="2"/>
  <c r="Y4126" i="2"/>
  <c r="X4126" i="2"/>
  <c r="W4126" i="2"/>
  <c r="V4126" i="2"/>
  <c r="AB4125" i="2"/>
  <c r="AA4125" i="2"/>
  <c r="Z4125" i="2"/>
  <c r="Y4125" i="2"/>
  <c r="X4125" i="2"/>
  <c r="W4125" i="2"/>
  <c r="V4125" i="2"/>
  <c r="AB4124" i="2"/>
  <c r="AA4124" i="2"/>
  <c r="Z4124" i="2"/>
  <c r="Y4124" i="2"/>
  <c r="X4124" i="2"/>
  <c r="W4124" i="2"/>
  <c r="V4124" i="2"/>
  <c r="AB4123" i="2"/>
  <c r="AA4123" i="2"/>
  <c r="Z4123" i="2"/>
  <c r="Y4123" i="2"/>
  <c r="X4123" i="2"/>
  <c r="W4123" i="2"/>
  <c r="V4123" i="2"/>
  <c r="AB4122" i="2"/>
  <c r="AA4122" i="2"/>
  <c r="Z4122" i="2"/>
  <c r="Y4122" i="2"/>
  <c r="X4122" i="2"/>
  <c r="W4122" i="2"/>
  <c r="V4122" i="2"/>
  <c r="AB4121" i="2"/>
  <c r="AA4121" i="2"/>
  <c r="Z4121" i="2"/>
  <c r="Y4121" i="2"/>
  <c r="X4121" i="2"/>
  <c r="W4121" i="2"/>
  <c r="V4121" i="2"/>
  <c r="AB4120" i="2"/>
  <c r="AA4120" i="2"/>
  <c r="Z4120" i="2"/>
  <c r="Y4120" i="2"/>
  <c r="X4120" i="2"/>
  <c r="W4120" i="2"/>
  <c r="V4120" i="2"/>
  <c r="AB4119" i="2"/>
  <c r="AA4119" i="2"/>
  <c r="Z4119" i="2"/>
  <c r="Y4119" i="2"/>
  <c r="X4119" i="2"/>
  <c r="W4119" i="2"/>
  <c r="V4119" i="2"/>
  <c r="AB4118" i="2"/>
  <c r="AA4118" i="2"/>
  <c r="Z4118" i="2"/>
  <c r="Y4118" i="2"/>
  <c r="X4118" i="2"/>
  <c r="W4118" i="2"/>
  <c r="V4118" i="2"/>
  <c r="AB4117" i="2"/>
  <c r="AA4117" i="2"/>
  <c r="Z4117" i="2"/>
  <c r="Y4117" i="2"/>
  <c r="X4117" i="2"/>
  <c r="W4117" i="2"/>
  <c r="V4117" i="2"/>
  <c r="AB4116" i="2"/>
  <c r="AA4116" i="2"/>
  <c r="Z4116" i="2"/>
  <c r="Y4116" i="2"/>
  <c r="X4116" i="2"/>
  <c r="W4116" i="2"/>
  <c r="V4116" i="2"/>
  <c r="AB4115" i="2"/>
  <c r="AA4115" i="2"/>
  <c r="Z4115" i="2"/>
  <c r="Y4115" i="2"/>
  <c r="X4115" i="2"/>
  <c r="W4115" i="2"/>
  <c r="V4115" i="2"/>
  <c r="AB4114" i="2"/>
  <c r="AA4114" i="2"/>
  <c r="Z4114" i="2"/>
  <c r="Y4114" i="2"/>
  <c r="X4114" i="2"/>
  <c r="W4114" i="2"/>
  <c r="V4114" i="2"/>
  <c r="AB4113" i="2"/>
  <c r="AA4113" i="2"/>
  <c r="Z4113" i="2"/>
  <c r="Y4113" i="2"/>
  <c r="X4113" i="2"/>
  <c r="W4113" i="2"/>
  <c r="V4113" i="2"/>
  <c r="AB4112" i="2"/>
  <c r="AA4112" i="2"/>
  <c r="Z4112" i="2"/>
  <c r="Y4112" i="2"/>
  <c r="X4112" i="2"/>
  <c r="W4112" i="2"/>
  <c r="V4112" i="2"/>
  <c r="AB4111" i="2"/>
  <c r="AA4111" i="2"/>
  <c r="Z4111" i="2"/>
  <c r="Y4111" i="2"/>
  <c r="X4111" i="2"/>
  <c r="W4111" i="2"/>
  <c r="V4111" i="2"/>
  <c r="AB4110" i="2"/>
  <c r="AA4110" i="2"/>
  <c r="Z4110" i="2"/>
  <c r="Y4110" i="2"/>
  <c r="X4110" i="2"/>
  <c r="W4110" i="2"/>
  <c r="V4110" i="2"/>
  <c r="AB4109" i="2"/>
  <c r="AA4109" i="2"/>
  <c r="Z4109" i="2"/>
  <c r="Y4109" i="2"/>
  <c r="X4109" i="2"/>
  <c r="W4109" i="2"/>
  <c r="V4109" i="2"/>
  <c r="AB4108" i="2"/>
  <c r="AA4108" i="2"/>
  <c r="Z4108" i="2"/>
  <c r="Y4108" i="2"/>
  <c r="X4108" i="2"/>
  <c r="W4108" i="2"/>
  <c r="V4108" i="2"/>
  <c r="AB4107" i="2"/>
  <c r="AA4107" i="2"/>
  <c r="Z4107" i="2"/>
  <c r="Y4107" i="2"/>
  <c r="X4107" i="2"/>
  <c r="W4107" i="2"/>
  <c r="V4107" i="2"/>
  <c r="AB4106" i="2"/>
  <c r="AA4106" i="2"/>
  <c r="Z4106" i="2"/>
  <c r="Y4106" i="2"/>
  <c r="X4106" i="2"/>
  <c r="W4106" i="2"/>
  <c r="V4106" i="2"/>
  <c r="AB4105" i="2"/>
  <c r="AA4105" i="2"/>
  <c r="Z4105" i="2"/>
  <c r="Y4105" i="2"/>
  <c r="X4105" i="2"/>
  <c r="W4105" i="2"/>
  <c r="V4105" i="2"/>
  <c r="AB4104" i="2"/>
  <c r="AA4104" i="2"/>
  <c r="Z4104" i="2"/>
  <c r="Y4104" i="2"/>
  <c r="X4104" i="2"/>
  <c r="W4104" i="2"/>
  <c r="V4104" i="2"/>
  <c r="AB4103" i="2"/>
  <c r="AA4103" i="2"/>
  <c r="Z4103" i="2"/>
  <c r="Y4103" i="2"/>
  <c r="X4103" i="2"/>
  <c r="W4103" i="2"/>
  <c r="V4103" i="2"/>
  <c r="AB4102" i="2"/>
  <c r="AA4102" i="2"/>
  <c r="Z4102" i="2"/>
  <c r="Y4102" i="2"/>
  <c r="X4102" i="2"/>
  <c r="W4102" i="2"/>
  <c r="V4102" i="2"/>
  <c r="AB4101" i="2"/>
  <c r="AA4101" i="2"/>
  <c r="Z4101" i="2"/>
  <c r="Y4101" i="2"/>
  <c r="X4101" i="2"/>
  <c r="W4101" i="2"/>
  <c r="V4101" i="2"/>
  <c r="AB4100" i="2"/>
  <c r="AA4100" i="2"/>
  <c r="Z4100" i="2"/>
  <c r="Y4100" i="2"/>
  <c r="X4100" i="2"/>
  <c r="W4100" i="2"/>
  <c r="V4100" i="2"/>
  <c r="AB4099" i="2"/>
  <c r="AA4099" i="2"/>
  <c r="Z4099" i="2"/>
  <c r="Y4099" i="2"/>
  <c r="X4099" i="2"/>
  <c r="W4099" i="2"/>
  <c r="V4099" i="2"/>
  <c r="AB4098" i="2"/>
  <c r="AA4098" i="2"/>
  <c r="Z4098" i="2"/>
  <c r="Y4098" i="2"/>
  <c r="X4098" i="2"/>
  <c r="W4098" i="2"/>
  <c r="V4098" i="2"/>
  <c r="AB4097" i="2"/>
  <c r="AA4097" i="2"/>
  <c r="Z4097" i="2"/>
  <c r="Y4097" i="2"/>
  <c r="X4097" i="2"/>
  <c r="W4097" i="2"/>
  <c r="V4097" i="2"/>
  <c r="AB4096" i="2"/>
  <c r="AA4096" i="2"/>
  <c r="Z4096" i="2"/>
  <c r="Y4096" i="2"/>
  <c r="X4096" i="2"/>
  <c r="W4096" i="2"/>
  <c r="V4096" i="2"/>
  <c r="AB4095" i="2"/>
  <c r="AA4095" i="2"/>
  <c r="Z4095" i="2"/>
  <c r="Y4095" i="2"/>
  <c r="X4095" i="2"/>
  <c r="W4095" i="2"/>
  <c r="V4095" i="2"/>
  <c r="AB4094" i="2"/>
  <c r="AA4094" i="2"/>
  <c r="Z4094" i="2"/>
  <c r="Y4094" i="2"/>
  <c r="X4094" i="2"/>
  <c r="W4094" i="2"/>
  <c r="V4094" i="2"/>
  <c r="AB4093" i="2"/>
  <c r="AA4093" i="2"/>
  <c r="Z4093" i="2"/>
  <c r="Y4093" i="2"/>
  <c r="X4093" i="2"/>
  <c r="W4093" i="2"/>
  <c r="V4093" i="2"/>
  <c r="AB4092" i="2"/>
  <c r="AA4092" i="2"/>
  <c r="Z4092" i="2"/>
  <c r="Y4092" i="2"/>
  <c r="X4092" i="2"/>
  <c r="W4092" i="2"/>
  <c r="V4092" i="2"/>
  <c r="AB4091" i="2"/>
  <c r="AA4091" i="2"/>
  <c r="Z4091" i="2"/>
  <c r="Y4091" i="2"/>
  <c r="X4091" i="2"/>
  <c r="W4091" i="2"/>
  <c r="V4091" i="2"/>
  <c r="AB4090" i="2"/>
  <c r="AA4090" i="2"/>
  <c r="Z4090" i="2"/>
  <c r="Y4090" i="2"/>
  <c r="X4090" i="2"/>
  <c r="W4090" i="2"/>
  <c r="V4090" i="2"/>
  <c r="AB4089" i="2"/>
  <c r="AA4089" i="2"/>
  <c r="Z4089" i="2"/>
  <c r="Y4089" i="2"/>
  <c r="X4089" i="2"/>
  <c r="W4089" i="2"/>
  <c r="V4089" i="2"/>
  <c r="AB4088" i="2"/>
  <c r="AA4088" i="2"/>
  <c r="Z4088" i="2"/>
  <c r="Y4088" i="2"/>
  <c r="X4088" i="2"/>
  <c r="W4088" i="2"/>
  <c r="V4088" i="2"/>
  <c r="AB4087" i="2"/>
  <c r="AA4087" i="2"/>
  <c r="Z4087" i="2"/>
  <c r="Y4087" i="2"/>
  <c r="X4087" i="2"/>
  <c r="W4087" i="2"/>
  <c r="V4087" i="2"/>
  <c r="AB4086" i="2"/>
  <c r="AA4086" i="2"/>
  <c r="Z4086" i="2"/>
  <c r="Y4086" i="2"/>
  <c r="X4086" i="2"/>
  <c r="W4086" i="2"/>
  <c r="V4086" i="2"/>
  <c r="AB4085" i="2"/>
  <c r="AA4085" i="2"/>
  <c r="Z4085" i="2"/>
  <c r="Y4085" i="2"/>
  <c r="X4085" i="2"/>
  <c r="W4085" i="2"/>
  <c r="V4085" i="2"/>
  <c r="AB4084" i="2"/>
  <c r="AA4084" i="2"/>
  <c r="Z4084" i="2"/>
  <c r="Y4084" i="2"/>
  <c r="X4084" i="2"/>
  <c r="W4084" i="2"/>
  <c r="V4084" i="2"/>
  <c r="AB4083" i="2"/>
  <c r="AA4083" i="2"/>
  <c r="Z4083" i="2"/>
  <c r="Y4083" i="2"/>
  <c r="X4083" i="2"/>
  <c r="W4083" i="2"/>
  <c r="V4083" i="2"/>
  <c r="AB4082" i="2"/>
  <c r="AA4082" i="2"/>
  <c r="Z4082" i="2"/>
  <c r="Y4082" i="2"/>
  <c r="X4082" i="2"/>
  <c r="W4082" i="2"/>
  <c r="V4082" i="2"/>
  <c r="AB4081" i="2"/>
  <c r="AA4081" i="2"/>
  <c r="Z4081" i="2"/>
  <c r="Y4081" i="2"/>
  <c r="X4081" i="2"/>
  <c r="W4081" i="2"/>
  <c r="V4081" i="2"/>
  <c r="AB4080" i="2"/>
  <c r="AA4080" i="2"/>
  <c r="Z4080" i="2"/>
  <c r="Y4080" i="2"/>
  <c r="X4080" i="2"/>
  <c r="W4080" i="2"/>
  <c r="V4080" i="2"/>
  <c r="AB4079" i="2"/>
  <c r="AA4079" i="2"/>
  <c r="Z4079" i="2"/>
  <c r="Y4079" i="2"/>
  <c r="X4079" i="2"/>
  <c r="W4079" i="2"/>
  <c r="V4079" i="2"/>
  <c r="AB4078" i="2"/>
  <c r="AA4078" i="2"/>
  <c r="Z4078" i="2"/>
  <c r="Y4078" i="2"/>
  <c r="X4078" i="2"/>
  <c r="W4078" i="2"/>
  <c r="V4078" i="2"/>
  <c r="AB4077" i="2"/>
  <c r="AA4077" i="2"/>
  <c r="Z4077" i="2"/>
  <c r="Y4077" i="2"/>
  <c r="X4077" i="2"/>
  <c r="W4077" i="2"/>
  <c r="V4077" i="2"/>
  <c r="AB4076" i="2"/>
  <c r="AA4076" i="2"/>
  <c r="Z4076" i="2"/>
  <c r="Y4076" i="2"/>
  <c r="X4076" i="2"/>
  <c r="W4076" i="2"/>
  <c r="V4076" i="2"/>
  <c r="AB4075" i="2"/>
  <c r="AA4075" i="2"/>
  <c r="Z4075" i="2"/>
  <c r="Y4075" i="2"/>
  <c r="X4075" i="2"/>
  <c r="W4075" i="2"/>
  <c r="V4075" i="2"/>
  <c r="AB4074" i="2"/>
  <c r="AA4074" i="2"/>
  <c r="Z4074" i="2"/>
  <c r="Y4074" i="2"/>
  <c r="X4074" i="2"/>
  <c r="W4074" i="2"/>
  <c r="V4074" i="2"/>
  <c r="AB4073" i="2"/>
  <c r="AA4073" i="2"/>
  <c r="Z4073" i="2"/>
  <c r="Y4073" i="2"/>
  <c r="X4073" i="2"/>
  <c r="W4073" i="2"/>
  <c r="V4073" i="2"/>
  <c r="AB4072" i="2"/>
  <c r="AA4072" i="2"/>
  <c r="Z4072" i="2"/>
  <c r="Y4072" i="2"/>
  <c r="X4072" i="2"/>
  <c r="W4072" i="2"/>
  <c r="V4072" i="2"/>
  <c r="AB4071" i="2"/>
  <c r="AA4071" i="2"/>
  <c r="Z4071" i="2"/>
  <c r="Y4071" i="2"/>
  <c r="X4071" i="2"/>
  <c r="W4071" i="2"/>
  <c r="V4071" i="2"/>
  <c r="AB4070" i="2"/>
  <c r="AA4070" i="2"/>
  <c r="Z4070" i="2"/>
  <c r="Y4070" i="2"/>
  <c r="X4070" i="2"/>
  <c r="W4070" i="2"/>
  <c r="V4070" i="2"/>
  <c r="AB4069" i="2"/>
  <c r="AA4069" i="2"/>
  <c r="Z4069" i="2"/>
  <c r="Y4069" i="2"/>
  <c r="X4069" i="2"/>
  <c r="W4069" i="2"/>
  <c r="V4069" i="2"/>
  <c r="AB4068" i="2"/>
  <c r="AA4068" i="2"/>
  <c r="Z4068" i="2"/>
  <c r="Y4068" i="2"/>
  <c r="X4068" i="2"/>
  <c r="W4068" i="2"/>
  <c r="V4068" i="2"/>
  <c r="AB4067" i="2"/>
  <c r="AA4067" i="2"/>
  <c r="Z4067" i="2"/>
  <c r="Y4067" i="2"/>
  <c r="X4067" i="2"/>
  <c r="W4067" i="2"/>
  <c r="V4067" i="2"/>
  <c r="AB4066" i="2"/>
  <c r="AA4066" i="2"/>
  <c r="Z4066" i="2"/>
  <c r="Y4066" i="2"/>
  <c r="X4066" i="2"/>
  <c r="W4066" i="2"/>
  <c r="V4066" i="2"/>
  <c r="AB4065" i="2"/>
  <c r="AA4065" i="2"/>
  <c r="Z4065" i="2"/>
  <c r="Y4065" i="2"/>
  <c r="X4065" i="2"/>
  <c r="W4065" i="2"/>
  <c r="V4065" i="2"/>
  <c r="AB4064" i="2"/>
  <c r="AA4064" i="2"/>
  <c r="Z4064" i="2"/>
  <c r="Y4064" i="2"/>
  <c r="X4064" i="2"/>
  <c r="W4064" i="2"/>
  <c r="V4064" i="2"/>
  <c r="AB4063" i="2"/>
  <c r="AA4063" i="2"/>
  <c r="Z4063" i="2"/>
  <c r="Y4063" i="2"/>
  <c r="X4063" i="2"/>
  <c r="W4063" i="2"/>
  <c r="V4063" i="2"/>
  <c r="AB4062" i="2"/>
  <c r="AA4062" i="2"/>
  <c r="Z4062" i="2"/>
  <c r="Y4062" i="2"/>
  <c r="X4062" i="2"/>
  <c r="W4062" i="2"/>
  <c r="V4062" i="2"/>
  <c r="AB4061" i="2"/>
  <c r="AA4061" i="2"/>
  <c r="Z4061" i="2"/>
  <c r="Y4061" i="2"/>
  <c r="X4061" i="2"/>
  <c r="W4061" i="2"/>
  <c r="V4061" i="2"/>
  <c r="AB4060" i="2"/>
  <c r="AA4060" i="2"/>
  <c r="Z4060" i="2"/>
  <c r="Y4060" i="2"/>
  <c r="X4060" i="2"/>
  <c r="W4060" i="2"/>
  <c r="V4060" i="2"/>
  <c r="AB4059" i="2"/>
  <c r="AA4059" i="2"/>
  <c r="Z4059" i="2"/>
  <c r="Y4059" i="2"/>
  <c r="X4059" i="2"/>
  <c r="W4059" i="2"/>
  <c r="V4059" i="2"/>
  <c r="AB4058" i="2"/>
  <c r="AA4058" i="2"/>
  <c r="Z4058" i="2"/>
  <c r="Y4058" i="2"/>
  <c r="X4058" i="2"/>
  <c r="W4058" i="2"/>
  <c r="V4058" i="2"/>
  <c r="AB4057" i="2"/>
  <c r="AA4057" i="2"/>
  <c r="Z4057" i="2"/>
  <c r="Y4057" i="2"/>
  <c r="X4057" i="2"/>
  <c r="W4057" i="2"/>
  <c r="V4057" i="2"/>
  <c r="AB4056" i="2"/>
  <c r="AA4056" i="2"/>
  <c r="Z4056" i="2"/>
  <c r="Y4056" i="2"/>
  <c r="X4056" i="2"/>
  <c r="W4056" i="2"/>
  <c r="V4056" i="2"/>
  <c r="AB4055" i="2"/>
  <c r="AA4055" i="2"/>
  <c r="Z4055" i="2"/>
  <c r="Y4055" i="2"/>
  <c r="X4055" i="2"/>
  <c r="W4055" i="2"/>
  <c r="V4055" i="2"/>
  <c r="AB4054" i="2"/>
  <c r="AA4054" i="2"/>
  <c r="Z4054" i="2"/>
  <c r="Y4054" i="2"/>
  <c r="X4054" i="2"/>
  <c r="W4054" i="2"/>
  <c r="V4054" i="2"/>
  <c r="AB4053" i="2"/>
  <c r="AA4053" i="2"/>
  <c r="Z4053" i="2"/>
  <c r="Y4053" i="2"/>
  <c r="X4053" i="2"/>
  <c r="W4053" i="2"/>
  <c r="V4053" i="2"/>
  <c r="AB4052" i="2"/>
  <c r="AA4052" i="2"/>
  <c r="Z4052" i="2"/>
  <c r="Y4052" i="2"/>
  <c r="X4052" i="2"/>
  <c r="W4052" i="2"/>
  <c r="V4052" i="2"/>
  <c r="AB4051" i="2"/>
  <c r="AA4051" i="2"/>
  <c r="Z4051" i="2"/>
  <c r="Y4051" i="2"/>
  <c r="X4051" i="2"/>
  <c r="W4051" i="2"/>
  <c r="V4051" i="2"/>
  <c r="AB4050" i="2"/>
  <c r="AA4050" i="2"/>
  <c r="Z4050" i="2"/>
  <c r="Y4050" i="2"/>
  <c r="X4050" i="2"/>
  <c r="W4050" i="2"/>
  <c r="V4050" i="2"/>
  <c r="AB4049" i="2"/>
  <c r="AA4049" i="2"/>
  <c r="Z4049" i="2"/>
  <c r="Y4049" i="2"/>
  <c r="X4049" i="2"/>
  <c r="W4049" i="2"/>
  <c r="V4049" i="2"/>
  <c r="AB4048" i="2"/>
  <c r="AA4048" i="2"/>
  <c r="Z4048" i="2"/>
  <c r="Y4048" i="2"/>
  <c r="X4048" i="2"/>
  <c r="W4048" i="2"/>
  <c r="V4048" i="2"/>
  <c r="AB4047" i="2"/>
  <c r="AA4047" i="2"/>
  <c r="Z4047" i="2"/>
  <c r="Y4047" i="2"/>
  <c r="X4047" i="2"/>
  <c r="W4047" i="2"/>
  <c r="V4047" i="2"/>
  <c r="AB4046" i="2"/>
  <c r="AA4046" i="2"/>
  <c r="Z4046" i="2"/>
  <c r="Y4046" i="2"/>
  <c r="X4046" i="2"/>
  <c r="W4046" i="2"/>
  <c r="V4046" i="2"/>
  <c r="AB4045" i="2"/>
  <c r="AA4045" i="2"/>
  <c r="Z4045" i="2"/>
  <c r="Y4045" i="2"/>
  <c r="X4045" i="2"/>
  <c r="W4045" i="2"/>
  <c r="V4045" i="2"/>
  <c r="AB4044" i="2"/>
  <c r="AA4044" i="2"/>
  <c r="Z4044" i="2"/>
  <c r="Y4044" i="2"/>
  <c r="X4044" i="2"/>
  <c r="W4044" i="2"/>
  <c r="V4044" i="2"/>
  <c r="AB4043" i="2"/>
  <c r="AA4043" i="2"/>
  <c r="Z4043" i="2"/>
  <c r="Y4043" i="2"/>
  <c r="X4043" i="2"/>
  <c r="W4043" i="2"/>
  <c r="V4043" i="2"/>
  <c r="AB4042" i="2"/>
  <c r="AA4042" i="2"/>
  <c r="Z4042" i="2"/>
  <c r="Y4042" i="2"/>
  <c r="X4042" i="2"/>
  <c r="W4042" i="2"/>
  <c r="V4042" i="2"/>
  <c r="AB4041" i="2"/>
  <c r="AA4041" i="2"/>
  <c r="Z4041" i="2"/>
  <c r="Y4041" i="2"/>
  <c r="X4041" i="2"/>
  <c r="W4041" i="2"/>
  <c r="V4041" i="2"/>
  <c r="AB4040" i="2"/>
  <c r="AA4040" i="2"/>
  <c r="Z4040" i="2"/>
  <c r="Y4040" i="2"/>
  <c r="X4040" i="2"/>
  <c r="W4040" i="2"/>
  <c r="V4040" i="2"/>
  <c r="AB4039" i="2"/>
  <c r="AA4039" i="2"/>
  <c r="Z4039" i="2"/>
  <c r="Y4039" i="2"/>
  <c r="X4039" i="2"/>
  <c r="W4039" i="2"/>
  <c r="V4039" i="2"/>
  <c r="AB4038" i="2"/>
  <c r="AA4038" i="2"/>
  <c r="Z4038" i="2"/>
  <c r="Y4038" i="2"/>
  <c r="X4038" i="2"/>
  <c r="W4038" i="2"/>
  <c r="V4038" i="2"/>
  <c r="AB4037" i="2"/>
  <c r="AA4037" i="2"/>
  <c r="Z4037" i="2"/>
  <c r="Y4037" i="2"/>
  <c r="X4037" i="2"/>
  <c r="W4037" i="2"/>
  <c r="V4037" i="2"/>
  <c r="AB4036" i="2"/>
  <c r="AA4036" i="2"/>
  <c r="Z4036" i="2"/>
  <c r="Y4036" i="2"/>
  <c r="X4036" i="2"/>
  <c r="W4036" i="2"/>
  <c r="V4036" i="2"/>
  <c r="AB4035" i="2"/>
  <c r="AA4035" i="2"/>
  <c r="Z4035" i="2"/>
  <c r="Y4035" i="2"/>
  <c r="X4035" i="2"/>
  <c r="W4035" i="2"/>
  <c r="V4035" i="2"/>
  <c r="AB4034" i="2"/>
  <c r="AA4034" i="2"/>
  <c r="Z4034" i="2"/>
  <c r="Y4034" i="2"/>
  <c r="X4034" i="2"/>
  <c r="W4034" i="2"/>
  <c r="V4034" i="2"/>
  <c r="AB4033" i="2"/>
  <c r="AA4033" i="2"/>
  <c r="Z4033" i="2"/>
  <c r="Y4033" i="2"/>
  <c r="X4033" i="2"/>
  <c r="W4033" i="2"/>
  <c r="V4033" i="2"/>
  <c r="AB4032" i="2"/>
  <c r="AA4032" i="2"/>
  <c r="Z4032" i="2"/>
  <c r="Y4032" i="2"/>
  <c r="X4032" i="2"/>
  <c r="W4032" i="2"/>
  <c r="V4032" i="2"/>
  <c r="AB4031" i="2"/>
  <c r="AA4031" i="2"/>
  <c r="Z4031" i="2"/>
  <c r="Y4031" i="2"/>
  <c r="X4031" i="2"/>
  <c r="W4031" i="2"/>
  <c r="V4031" i="2"/>
  <c r="AB4030" i="2"/>
  <c r="AA4030" i="2"/>
  <c r="Z4030" i="2"/>
  <c r="Y4030" i="2"/>
  <c r="X4030" i="2"/>
  <c r="W4030" i="2"/>
  <c r="V4030" i="2"/>
  <c r="AB4029" i="2"/>
  <c r="AA4029" i="2"/>
  <c r="Z4029" i="2"/>
  <c r="Y4029" i="2"/>
  <c r="X4029" i="2"/>
  <c r="W4029" i="2"/>
  <c r="V4029" i="2"/>
  <c r="AB4028" i="2"/>
  <c r="AA4028" i="2"/>
  <c r="Z4028" i="2"/>
  <c r="Y4028" i="2"/>
  <c r="X4028" i="2"/>
  <c r="W4028" i="2"/>
  <c r="V4028" i="2"/>
  <c r="AB4027" i="2"/>
  <c r="AA4027" i="2"/>
  <c r="Z4027" i="2"/>
  <c r="Y4027" i="2"/>
  <c r="X4027" i="2"/>
  <c r="W4027" i="2"/>
  <c r="V4027" i="2"/>
  <c r="AB4026" i="2"/>
  <c r="AA4026" i="2"/>
  <c r="Z4026" i="2"/>
  <c r="Y4026" i="2"/>
  <c r="X4026" i="2"/>
  <c r="W4026" i="2"/>
  <c r="V4026" i="2"/>
  <c r="AB4025" i="2"/>
  <c r="AA4025" i="2"/>
  <c r="Z4025" i="2"/>
  <c r="Y4025" i="2"/>
  <c r="X4025" i="2"/>
  <c r="W4025" i="2"/>
  <c r="V4025" i="2"/>
  <c r="AB4024" i="2"/>
  <c r="AA4024" i="2"/>
  <c r="Z4024" i="2"/>
  <c r="Y4024" i="2"/>
  <c r="X4024" i="2"/>
  <c r="W4024" i="2"/>
  <c r="V4024" i="2"/>
  <c r="AB4023" i="2"/>
  <c r="AA4023" i="2"/>
  <c r="Z4023" i="2"/>
  <c r="Y4023" i="2"/>
  <c r="X4023" i="2"/>
  <c r="W4023" i="2"/>
  <c r="V4023" i="2"/>
  <c r="AB4022" i="2"/>
  <c r="AA4022" i="2"/>
  <c r="Z4022" i="2"/>
  <c r="Y4022" i="2"/>
  <c r="X4022" i="2"/>
  <c r="W4022" i="2"/>
  <c r="V4022" i="2"/>
  <c r="AB4021" i="2"/>
  <c r="AA4021" i="2"/>
  <c r="Z4021" i="2"/>
  <c r="Y4021" i="2"/>
  <c r="X4021" i="2"/>
  <c r="W4021" i="2"/>
  <c r="V4021" i="2"/>
  <c r="AB4020" i="2"/>
  <c r="AA4020" i="2"/>
  <c r="Z4020" i="2"/>
  <c r="Y4020" i="2"/>
  <c r="X4020" i="2"/>
  <c r="W4020" i="2"/>
  <c r="V4020" i="2"/>
  <c r="AB4019" i="2"/>
  <c r="AA4019" i="2"/>
  <c r="Z4019" i="2"/>
  <c r="Y4019" i="2"/>
  <c r="X4019" i="2"/>
  <c r="W4019" i="2"/>
  <c r="V4019" i="2"/>
  <c r="AB4018" i="2"/>
  <c r="AA4018" i="2"/>
  <c r="Z4018" i="2"/>
  <c r="Y4018" i="2"/>
  <c r="X4018" i="2"/>
  <c r="W4018" i="2"/>
  <c r="V4018" i="2"/>
  <c r="AB4017" i="2"/>
  <c r="AA4017" i="2"/>
  <c r="Z4017" i="2"/>
  <c r="Y4017" i="2"/>
  <c r="X4017" i="2"/>
  <c r="W4017" i="2"/>
  <c r="V4017" i="2"/>
  <c r="AB4016" i="2"/>
  <c r="AA4016" i="2"/>
  <c r="Z4016" i="2"/>
  <c r="Y4016" i="2"/>
  <c r="X4016" i="2"/>
  <c r="W4016" i="2"/>
  <c r="V4016" i="2"/>
  <c r="AB4015" i="2"/>
  <c r="AA4015" i="2"/>
  <c r="Z4015" i="2"/>
  <c r="Y4015" i="2"/>
  <c r="X4015" i="2"/>
  <c r="W4015" i="2"/>
  <c r="V4015" i="2"/>
  <c r="AB4014" i="2"/>
  <c r="AA4014" i="2"/>
  <c r="Z4014" i="2"/>
  <c r="Y4014" i="2"/>
  <c r="X4014" i="2"/>
  <c r="W4014" i="2"/>
  <c r="V4014" i="2"/>
  <c r="AB4013" i="2"/>
  <c r="AA4013" i="2"/>
  <c r="Z4013" i="2"/>
  <c r="Y4013" i="2"/>
  <c r="X4013" i="2"/>
  <c r="W4013" i="2"/>
  <c r="V4013" i="2"/>
  <c r="AB4012" i="2"/>
  <c r="AA4012" i="2"/>
  <c r="Z4012" i="2"/>
  <c r="Y4012" i="2"/>
  <c r="X4012" i="2"/>
  <c r="W4012" i="2"/>
  <c r="V4012" i="2"/>
  <c r="AB4011" i="2"/>
  <c r="AA4011" i="2"/>
  <c r="Z4011" i="2"/>
  <c r="Y4011" i="2"/>
  <c r="X4011" i="2"/>
  <c r="W4011" i="2"/>
  <c r="V4011" i="2"/>
  <c r="AB4010" i="2"/>
  <c r="AA4010" i="2"/>
  <c r="Z4010" i="2"/>
  <c r="Y4010" i="2"/>
  <c r="X4010" i="2"/>
  <c r="W4010" i="2"/>
  <c r="V4010" i="2"/>
  <c r="AB4009" i="2"/>
  <c r="AA4009" i="2"/>
  <c r="Z4009" i="2"/>
  <c r="Y4009" i="2"/>
  <c r="X4009" i="2"/>
  <c r="W4009" i="2"/>
  <c r="V4009" i="2"/>
  <c r="AB4008" i="2"/>
  <c r="AA4008" i="2"/>
  <c r="Z4008" i="2"/>
  <c r="Y4008" i="2"/>
  <c r="X4008" i="2"/>
  <c r="W4008" i="2"/>
  <c r="V4008" i="2"/>
  <c r="AB4007" i="2"/>
  <c r="AA4007" i="2"/>
  <c r="Z4007" i="2"/>
  <c r="Y4007" i="2"/>
  <c r="X4007" i="2"/>
  <c r="W4007" i="2"/>
  <c r="V4007" i="2"/>
  <c r="AB4006" i="2"/>
  <c r="AA4006" i="2"/>
  <c r="Z4006" i="2"/>
  <c r="Y4006" i="2"/>
  <c r="X4006" i="2"/>
  <c r="W4006" i="2"/>
  <c r="V4006" i="2"/>
  <c r="AB4005" i="2"/>
  <c r="AA4005" i="2"/>
  <c r="Z4005" i="2"/>
  <c r="Y4005" i="2"/>
  <c r="X4005" i="2"/>
  <c r="W4005" i="2"/>
  <c r="V4005" i="2"/>
  <c r="AB4004" i="2"/>
  <c r="AA4004" i="2"/>
  <c r="Z4004" i="2"/>
  <c r="Y4004" i="2"/>
  <c r="X4004" i="2"/>
  <c r="W4004" i="2"/>
  <c r="V4004" i="2"/>
  <c r="AB4003" i="2"/>
  <c r="AA4003" i="2"/>
  <c r="Z4003" i="2"/>
  <c r="Y4003" i="2"/>
  <c r="X4003" i="2"/>
  <c r="W4003" i="2"/>
  <c r="V4003" i="2"/>
  <c r="AB4002" i="2"/>
  <c r="AA4002" i="2"/>
  <c r="Z4002" i="2"/>
  <c r="Y4002" i="2"/>
  <c r="X4002" i="2"/>
  <c r="W4002" i="2"/>
  <c r="V4002" i="2"/>
  <c r="AB4001" i="2"/>
  <c r="AA4001" i="2"/>
  <c r="Z4001" i="2"/>
  <c r="Y4001" i="2"/>
  <c r="X4001" i="2"/>
  <c r="W4001" i="2"/>
  <c r="V4001" i="2"/>
  <c r="AB4000" i="2"/>
  <c r="AA4000" i="2"/>
  <c r="Z4000" i="2"/>
  <c r="Y4000" i="2"/>
  <c r="X4000" i="2"/>
  <c r="W4000" i="2"/>
  <c r="V4000" i="2"/>
  <c r="AB3999" i="2"/>
  <c r="AA3999" i="2"/>
  <c r="Z3999" i="2"/>
  <c r="Y3999" i="2"/>
  <c r="X3999" i="2"/>
  <c r="W3999" i="2"/>
  <c r="V3999" i="2"/>
  <c r="AB3998" i="2"/>
  <c r="AA3998" i="2"/>
  <c r="Z3998" i="2"/>
  <c r="Y3998" i="2"/>
  <c r="X3998" i="2"/>
  <c r="W3998" i="2"/>
  <c r="V3998" i="2"/>
  <c r="AB3997" i="2"/>
  <c r="AA3997" i="2"/>
  <c r="Z3997" i="2"/>
  <c r="Y3997" i="2"/>
  <c r="X3997" i="2"/>
  <c r="W3997" i="2"/>
  <c r="V3997" i="2"/>
  <c r="AB3996" i="2"/>
  <c r="AA3996" i="2"/>
  <c r="D205" i="6" s="1"/>
  <c r="G205" i="6" s="1"/>
  <c r="Z3996" i="2"/>
  <c r="Y3996" i="2"/>
  <c r="X3996" i="2"/>
  <c r="W3996" i="2"/>
  <c r="V3996" i="2"/>
  <c r="AB3995" i="2"/>
  <c r="AA3995" i="2"/>
  <c r="Z3995" i="2"/>
  <c r="Y3995" i="2"/>
  <c r="X3995" i="2"/>
  <c r="W3995" i="2"/>
  <c r="V3995" i="2"/>
  <c r="AB3994" i="2"/>
  <c r="AA3994" i="2"/>
  <c r="Z3994" i="2"/>
  <c r="Y3994" i="2"/>
  <c r="X3994" i="2"/>
  <c r="W3994" i="2"/>
  <c r="V3994" i="2"/>
  <c r="AB3993" i="2"/>
  <c r="AA3993" i="2"/>
  <c r="Z3993" i="2"/>
  <c r="Y3993" i="2"/>
  <c r="X3993" i="2"/>
  <c r="W3993" i="2"/>
  <c r="V3993" i="2"/>
  <c r="AB3992" i="2"/>
  <c r="AA3992" i="2"/>
  <c r="Z3992" i="2"/>
  <c r="Y3992" i="2"/>
  <c r="X3992" i="2"/>
  <c r="W3992" i="2"/>
  <c r="V3992" i="2"/>
  <c r="AB3991" i="2"/>
  <c r="AA3991" i="2"/>
  <c r="Z3991" i="2"/>
  <c r="Y3991" i="2"/>
  <c r="X3991" i="2"/>
  <c r="W3991" i="2"/>
  <c r="V3991" i="2"/>
  <c r="AB3990" i="2"/>
  <c r="AA3990" i="2"/>
  <c r="Z3990" i="2"/>
  <c r="Y3990" i="2"/>
  <c r="X3990" i="2"/>
  <c r="W3990" i="2"/>
  <c r="V3990" i="2"/>
  <c r="AB3989" i="2"/>
  <c r="AA3989" i="2"/>
  <c r="Z3989" i="2"/>
  <c r="Y3989" i="2"/>
  <c r="X3989" i="2"/>
  <c r="W3989" i="2"/>
  <c r="V3989" i="2"/>
  <c r="AB3988" i="2"/>
  <c r="AA3988" i="2"/>
  <c r="Z3988" i="2"/>
  <c r="Y3988" i="2"/>
  <c r="X3988" i="2"/>
  <c r="W3988" i="2"/>
  <c r="V3988" i="2"/>
  <c r="AB3987" i="2"/>
  <c r="AA3987" i="2"/>
  <c r="Z3987" i="2"/>
  <c r="Y3987" i="2"/>
  <c r="X3987" i="2"/>
  <c r="W3987" i="2"/>
  <c r="V3987" i="2"/>
  <c r="AB3986" i="2"/>
  <c r="AA3986" i="2"/>
  <c r="Z3986" i="2"/>
  <c r="Y3986" i="2"/>
  <c r="X3986" i="2"/>
  <c r="W3986" i="2"/>
  <c r="V3986" i="2"/>
  <c r="AB3985" i="2"/>
  <c r="AA3985" i="2"/>
  <c r="Z3985" i="2"/>
  <c r="Y3985" i="2"/>
  <c r="X3985" i="2"/>
  <c r="W3985" i="2"/>
  <c r="V3985" i="2"/>
  <c r="AB3984" i="2"/>
  <c r="AA3984" i="2"/>
  <c r="Z3984" i="2"/>
  <c r="Y3984" i="2"/>
  <c r="X3984" i="2"/>
  <c r="W3984" i="2"/>
  <c r="V3984" i="2"/>
  <c r="AB3983" i="2"/>
  <c r="AA3983" i="2"/>
  <c r="Z3983" i="2"/>
  <c r="Y3983" i="2"/>
  <c r="X3983" i="2"/>
  <c r="W3983" i="2"/>
  <c r="V3983" i="2"/>
  <c r="AB3982" i="2"/>
  <c r="AA3982" i="2"/>
  <c r="Z3982" i="2"/>
  <c r="Y3982" i="2"/>
  <c r="X3982" i="2"/>
  <c r="W3982" i="2"/>
  <c r="V3982" i="2"/>
  <c r="AB3981" i="2"/>
  <c r="AA3981" i="2"/>
  <c r="Z3981" i="2"/>
  <c r="Y3981" i="2"/>
  <c r="X3981" i="2"/>
  <c r="W3981" i="2"/>
  <c r="V3981" i="2"/>
  <c r="AB3980" i="2"/>
  <c r="AA3980" i="2"/>
  <c r="Z3980" i="2"/>
  <c r="Y3980" i="2"/>
  <c r="X3980" i="2"/>
  <c r="W3980" i="2"/>
  <c r="V3980" i="2"/>
  <c r="AB3979" i="2"/>
  <c r="AA3979" i="2"/>
  <c r="Z3979" i="2"/>
  <c r="Y3979" i="2"/>
  <c r="X3979" i="2"/>
  <c r="W3979" i="2"/>
  <c r="V3979" i="2"/>
  <c r="AB3978" i="2"/>
  <c r="AA3978" i="2"/>
  <c r="Z3978" i="2"/>
  <c r="Y3978" i="2"/>
  <c r="X3978" i="2"/>
  <c r="W3978" i="2"/>
  <c r="V3978" i="2"/>
  <c r="AB3977" i="2"/>
  <c r="AA3977" i="2"/>
  <c r="Z3977" i="2"/>
  <c r="Y3977" i="2"/>
  <c r="X3977" i="2"/>
  <c r="W3977" i="2"/>
  <c r="V3977" i="2"/>
  <c r="AB3976" i="2"/>
  <c r="AA3976" i="2"/>
  <c r="Z3976" i="2"/>
  <c r="Y3976" i="2"/>
  <c r="X3976" i="2"/>
  <c r="W3976" i="2"/>
  <c r="V3976" i="2"/>
  <c r="AB3975" i="2"/>
  <c r="AA3975" i="2"/>
  <c r="Z3975" i="2"/>
  <c r="Y3975" i="2"/>
  <c r="X3975" i="2"/>
  <c r="W3975" i="2"/>
  <c r="V3975" i="2"/>
  <c r="AB3974" i="2"/>
  <c r="AA3974" i="2"/>
  <c r="Z3974" i="2"/>
  <c r="Y3974" i="2"/>
  <c r="X3974" i="2"/>
  <c r="W3974" i="2"/>
  <c r="V3974" i="2"/>
  <c r="AB3973" i="2"/>
  <c r="AA3973" i="2"/>
  <c r="Z3973" i="2"/>
  <c r="Y3973" i="2"/>
  <c r="X3973" i="2"/>
  <c r="W3973" i="2"/>
  <c r="V3973" i="2"/>
  <c r="AB3972" i="2"/>
  <c r="AA3972" i="2"/>
  <c r="Z3972" i="2"/>
  <c r="Y3972" i="2"/>
  <c r="X3972" i="2"/>
  <c r="W3972" i="2"/>
  <c r="V3972" i="2"/>
  <c r="AB3971" i="2"/>
  <c r="AA3971" i="2"/>
  <c r="Z3971" i="2"/>
  <c r="Y3971" i="2"/>
  <c r="X3971" i="2"/>
  <c r="W3971" i="2"/>
  <c r="V3971" i="2"/>
  <c r="AB3970" i="2"/>
  <c r="AA3970" i="2"/>
  <c r="Z3970" i="2"/>
  <c r="Y3970" i="2"/>
  <c r="X3970" i="2"/>
  <c r="W3970" i="2"/>
  <c r="V3970" i="2"/>
  <c r="AB3969" i="2"/>
  <c r="AA3969" i="2"/>
  <c r="Z3969" i="2"/>
  <c r="Y3969" i="2"/>
  <c r="X3969" i="2"/>
  <c r="W3969" i="2"/>
  <c r="V3969" i="2"/>
  <c r="AB3968" i="2"/>
  <c r="AA3968" i="2"/>
  <c r="Z3968" i="2"/>
  <c r="Y3968" i="2"/>
  <c r="X3968" i="2"/>
  <c r="W3968" i="2"/>
  <c r="V3968" i="2"/>
  <c r="AB3967" i="2"/>
  <c r="AA3967" i="2"/>
  <c r="Z3967" i="2"/>
  <c r="Y3967" i="2"/>
  <c r="X3967" i="2"/>
  <c r="W3967" i="2"/>
  <c r="V3967" i="2"/>
  <c r="AB3966" i="2"/>
  <c r="AA3966" i="2"/>
  <c r="Z3966" i="2"/>
  <c r="Y3966" i="2"/>
  <c r="X3966" i="2"/>
  <c r="W3966" i="2"/>
  <c r="V3966" i="2"/>
  <c r="AB3965" i="2"/>
  <c r="AA3965" i="2"/>
  <c r="Z3965" i="2"/>
  <c r="Y3965" i="2"/>
  <c r="X3965" i="2"/>
  <c r="W3965" i="2"/>
  <c r="V3965" i="2"/>
  <c r="AB3964" i="2"/>
  <c r="AA3964" i="2"/>
  <c r="Z3964" i="2"/>
  <c r="Y3964" i="2"/>
  <c r="X3964" i="2"/>
  <c r="W3964" i="2"/>
  <c r="V3964" i="2"/>
  <c r="AB3963" i="2"/>
  <c r="AA3963" i="2"/>
  <c r="Z3963" i="2"/>
  <c r="Y3963" i="2"/>
  <c r="X3963" i="2"/>
  <c r="W3963" i="2"/>
  <c r="V3963" i="2"/>
  <c r="AB3962" i="2"/>
  <c r="AA3962" i="2"/>
  <c r="Z3962" i="2"/>
  <c r="Y3962" i="2"/>
  <c r="X3962" i="2"/>
  <c r="W3962" i="2"/>
  <c r="V3962" i="2"/>
  <c r="AB3961" i="2"/>
  <c r="AA3961" i="2"/>
  <c r="Z3961" i="2"/>
  <c r="Y3961" i="2"/>
  <c r="X3961" i="2"/>
  <c r="W3961" i="2"/>
  <c r="V3961" i="2"/>
  <c r="AB3960" i="2"/>
  <c r="AA3960" i="2"/>
  <c r="Z3960" i="2"/>
  <c r="Y3960" i="2"/>
  <c r="X3960" i="2"/>
  <c r="W3960" i="2"/>
  <c r="V3960" i="2"/>
  <c r="AB3959" i="2"/>
  <c r="AA3959" i="2"/>
  <c r="Z3959" i="2"/>
  <c r="Y3959" i="2"/>
  <c r="X3959" i="2"/>
  <c r="W3959" i="2"/>
  <c r="V3959" i="2"/>
  <c r="AB3958" i="2"/>
  <c r="AA3958" i="2"/>
  <c r="Z3958" i="2"/>
  <c r="Y3958" i="2"/>
  <c r="X3958" i="2"/>
  <c r="W3958" i="2"/>
  <c r="V3958" i="2"/>
  <c r="AB3957" i="2"/>
  <c r="AA3957" i="2"/>
  <c r="Z3957" i="2"/>
  <c r="Y3957" i="2"/>
  <c r="X3957" i="2"/>
  <c r="W3957" i="2"/>
  <c r="V3957" i="2"/>
  <c r="AB3956" i="2"/>
  <c r="AA3956" i="2"/>
  <c r="Z3956" i="2"/>
  <c r="Y3956" i="2"/>
  <c r="X3956" i="2"/>
  <c r="W3956" i="2"/>
  <c r="V3956" i="2"/>
  <c r="AB3955" i="2"/>
  <c r="AA3955" i="2"/>
  <c r="Z3955" i="2"/>
  <c r="Y3955" i="2"/>
  <c r="X3955" i="2"/>
  <c r="W3955" i="2"/>
  <c r="V3955" i="2"/>
  <c r="AB3954" i="2"/>
  <c r="AA3954" i="2"/>
  <c r="Z3954" i="2"/>
  <c r="Y3954" i="2"/>
  <c r="X3954" i="2"/>
  <c r="W3954" i="2"/>
  <c r="V3954" i="2"/>
  <c r="AB3953" i="2"/>
  <c r="AA3953" i="2"/>
  <c r="Z3953" i="2"/>
  <c r="Y3953" i="2"/>
  <c r="X3953" i="2"/>
  <c r="W3953" i="2"/>
  <c r="V3953" i="2"/>
  <c r="AB3952" i="2"/>
  <c r="AA3952" i="2"/>
  <c r="Z3952" i="2"/>
  <c r="Y3952" i="2"/>
  <c r="X3952" i="2"/>
  <c r="W3952" i="2"/>
  <c r="V3952" i="2"/>
  <c r="AB3951" i="2"/>
  <c r="AA3951" i="2"/>
  <c r="Z3951" i="2"/>
  <c r="Y3951" i="2"/>
  <c r="X3951" i="2"/>
  <c r="W3951" i="2"/>
  <c r="V3951" i="2"/>
  <c r="AB3950" i="2"/>
  <c r="AA3950" i="2"/>
  <c r="Z3950" i="2"/>
  <c r="Y3950" i="2"/>
  <c r="X3950" i="2"/>
  <c r="W3950" i="2"/>
  <c r="V3950" i="2"/>
  <c r="AB3949" i="2"/>
  <c r="AA3949" i="2"/>
  <c r="Z3949" i="2"/>
  <c r="Y3949" i="2"/>
  <c r="X3949" i="2"/>
  <c r="W3949" i="2"/>
  <c r="V3949" i="2"/>
  <c r="AB3948" i="2"/>
  <c r="AA3948" i="2"/>
  <c r="Z3948" i="2"/>
  <c r="Y3948" i="2"/>
  <c r="X3948" i="2"/>
  <c r="W3948" i="2"/>
  <c r="V3948" i="2"/>
  <c r="AB3947" i="2"/>
  <c r="AA3947" i="2"/>
  <c r="Z3947" i="2"/>
  <c r="Y3947" i="2"/>
  <c r="X3947" i="2"/>
  <c r="W3947" i="2"/>
  <c r="V3947" i="2"/>
  <c r="AB3946" i="2"/>
  <c r="AA3946" i="2"/>
  <c r="Z3946" i="2"/>
  <c r="Y3946" i="2"/>
  <c r="X3946" i="2"/>
  <c r="W3946" i="2"/>
  <c r="V3946" i="2"/>
  <c r="AB3945" i="2"/>
  <c r="AA3945" i="2"/>
  <c r="Z3945" i="2"/>
  <c r="Y3945" i="2"/>
  <c r="X3945" i="2"/>
  <c r="W3945" i="2"/>
  <c r="V3945" i="2"/>
  <c r="AB3944" i="2"/>
  <c r="AA3944" i="2"/>
  <c r="Z3944" i="2"/>
  <c r="Y3944" i="2"/>
  <c r="X3944" i="2"/>
  <c r="W3944" i="2"/>
  <c r="V3944" i="2"/>
  <c r="AB3943" i="2"/>
  <c r="AA3943" i="2"/>
  <c r="Z3943" i="2"/>
  <c r="Y3943" i="2"/>
  <c r="X3943" i="2"/>
  <c r="W3943" i="2"/>
  <c r="V3943" i="2"/>
  <c r="AB3942" i="2"/>
  <c r="AA3942" i="2"/>
  <c r="Z3942" i="2"/>
  <c r="Y3942" i="2"/>
  <c r="X3942" i="2"/>
  <c r="W3942" i="2"/>
  <c r="V3942" i="2"/>
  <c r="AB3941" i="2"/>
  <c r="AA3941" i="2"/>
  <c r="Z3941" i="2"/>
  <c r="Y3941" i="2"/>
  <c r="X3941" i="2"/>
  <c r="W3941" i="2"/>
  <c r="V3941" i="2"/>
  <c r="AB3940" i="2"/>
  <c r="AA3940" i="2"/>
  <c r="Z3940" i="2"/>
  <c r="Y3940" i="2"/>
  <c r="X3940" i="2"/>
  <c r="W3940" i="2"/>
  <c r="V3940" i="2"/>
  <c r="AB3939" i="2"/>
  <c r="AA3939" i="2"/>
  <c r="Z3939" i="2"/>
  <c r="Y3939" i="2"/>
  <c r="X3939" i="2"/>
  <c r="W3939" i="2"/>
  <c r="V3939" i="2"/>
  <c r="AB3938" i="2"/>
  <c r="AA3938" i="2"/>
  <c r="Z3938" i="2"/>
  <c r="Y3938" i="2"/>
  <c r="X3938" i="2"/>
  <c r="W3938" i="2"/>
  <c r="V3938" i="2"/>
  <c r="AB3937" i="2"/>
  <c r="AA3937" i="2"/>
  <c r="Z3937" i="2"/>
  <c r="Y3937" i="2"/>
  <c r="X3937" i="2"/>
  <c r="W3937" i="2"/>
  <c r="V3937" i="2"/>
  <c r="AB3936" i="2"/>
  <c r="AA3936" i="2"/>
  <c r="Z3936" i="2"/>
  <c r="Y3936" i="2"/>
  <c r="X3936" i="2"/>
  <c r="W3936" i="2"/>
  <c r="V3936" i="2"/>
  <c r="AB3935" i="2"/>
  <c r="AA3935" i="2"/>
  <c r="Z3935" i="2"/>
  <c r="Y3935" i="2"/>
  <c r="X3935" i="2"/>
  <c r="W3935" i="2"/>
  <c r="V3935" i="2"/>
  <c r="AB3934" i="2"/>
  <c r="AA3934" i="2"/>
  <c r="Z3934" i="2"/>
  <c r="Y3934" i="2"/>
  <c r="X3934" i="2"/>
  <c r="W3934" i="2"/>
  <c r="V3934" i="2"/>
  <c r="AB3933" i="2"/>
  <c r="AA3933" i="2"/>
  <c r="Z3933" i="2"/>
  <c r="Y3933" i="2"/>
  <c r="X3933" i="2"/>
  <c r="W3933" i="2"/>
  <c r="V3933" i="2"/>
  <c r="AB3932" i="2"/>
  <c r="AA3932" i="2"/>
  <c r="Z3932" i="2"/>
  <c r="Y3932" i="2"/>
  <c r="X3932" i="2"/>
  <c r="W3932" i="2"/>
  <c r="V3932" i="2"/>
  <c r="AB3931" i="2"/>
  <c r="AA3931" i="2"/>
  <c r="Z3931" i="2"/>
  <c r="Y3931" i="2"/>
  <c r="X3931" i="2"/>
  <c r="W3931" i="2"/>
  <c r="V3931" i="2"/>
  <c r="AB3930" i="2"/>
  <c r="AA3930" i="2"/>
  <c r="Z3930" i="2"/>
  <c r="Y3930" i="2"/>
  <c r="X3930" i="2"/>
  <c r="W3930" i="2"/>
  <c r="V3930" i="2"/>
  <c r="AB3929" i="2"/>
  <c r="AA3929" i="2"/>
  <c r="Z3929" i="2"/>
  <c r="Y3929" i="2"/>
  <c r="X3929" i="2"/>
  <c r="W3929" i="2"/>
  <c r="V3929" i="2"/>
  <c r="AB3928" i="2"/>
  <c r="AA3928" i="2"/>
  <c r="Z3928" i="2"/>
  <c r="Y3928" i="2"/>
  <c r="X3928" i="2"/>
  <c r="W3928" i="2"/>
  <c r="V3928" i="2"/>
  <c r="AB3927" i="2"/>
  <c r="AA3927" i="2"/>
  <c r="Z3927" i="2"/>
  <c r="Y3927" i="2"/>
  <c r="X3927" i="2"/>
  <c r="W3927" i="2"/>
  <c r="V3927" i="2"/>
  <c r="AB3926" i="2"/>
  <c r="AA3926" i="2"/>
  <c r="Z3926" i="2"/>
  <c r="Y3926" i="2"/>
  <c r="X3926" i="2"/>
  <c r="W3926" i="2"/>
  <c r="V3926" i="2"/>
  <c r="AB3925" i="2"/>
  <c r="AA3925" i="2"/>
  <c r="Z3925" i="2"/>
  <c r="Y3925" i="2"/>
  <c r="X3925" i="2"/>
  <c r="W3925" i="2"/>
  <c r="V3925" i="2"/>
  <c r="AB3924" i="2"/>
  <c r="AA3924" i="2"/>
  <c r="Z3924" i="2"/>
  <c r="Y3924" i="2"/>
  <c r="X3924" i="2"/>
  <c r="W3924" i="2"/>
  <c r="V3924" i="2"/>
  <c r="AB3923" i="2"/>
  <c r="AA3923" i="2"/>
  <c r="Z3923" i="2"/>
  <c r="Y3923" i="2"/>
  <c r="X3923" i="2"/>
  <c r="W3923" i="2"/>
  <c r="V3923" i="2"/>
  <c r="AB3922" i="2"/>
  <c r="AA3922" i="2"/>
  <c r="Z3922" i="2"/>
  <c r="Y3922" i="2"/>
  <c r="X3922" i="2"/>
  <c r="W3922" i="2"/>
  <c r="V3922" i="2"/>
  <c r="AB3921" i="2"/>
  <c r="AA3921" i="2"/>
  <c r="Z3921" i="2"/>
  <c r="Y3921" i="2"/>
  <c r="X3921" i="2"/>
  <c r="W3921" i="2"/>
  <c r="V3921" i="2"/>
  <c r="AB3920" i="2"/>
  <c r="AA3920" i="2"/>
  <c r="Z3920" i="2"/>
  <c r="Y3920" i="2"/>
  <c r="X3920" i="2"/>
  <c r="W3920" i="2"/>
  <c r="V3920" i="2"/>
  <c r="AB3919" i="2"/>
  <c r="AA3919" i="2"/>
  <c r="Z3919" i="2"/>
  <c r="Y3919" i="2"/>
  <c r="X3919" i="2"/>
  <c r="W3919" i="2"/>
  <c r="V3919" i="2"/>
  <c r="AB3918" i="2"/>
  <c r="AA3918" i="2"/>
  <c r="Z3918" i="2"/>
  <c r="Y3918" i="2"/>
  <c r="X3918" i="2"/>
  <c r="W3918" i="2"/>
  <c r="V3918" i="2"/>
  <c r="AB3917" i="2"/>
  <c r="AA3917" i="2"/>
  <c r="Z3917" i="2"/>
  <c r="Y3917" i="2"/>
  <c r="X3917" i="2"/>
  <c r="W3917" i="2"/>
  <c r="V3917" i="2"/>
  <c r="AB3916" i="2"/>
  <c r="AA3916" i="2"/>
  <c r="Z3916" i="2"/>
  <c r="Y3916" i="2"/>
  <c r="X3916" i="2"/>
  <c r="W3916" i="2"/>
  <c r="V3916" i="2"/>
  <c r="AB3915" i="2"/>
  <c r="AA3915" i="2"/>
  <c r="Z3915" i="2"/>
  <c r="Y3915" i="2"/>
  <c r="X3915" i="2"/>
  <c r="W3915" i="2"/>
  <c r="V3915" i="2"/>
  <c r="AB3914" i="2"/>
  <c r="AA3914" i="2"/>
  <c r="Z3914" i="2"/>
  <c r="Y3914" i="2"/>
  <c r="X3914" i="2"/>
  <c r="W3914" i="2"/>
  <c r="V3914" i="2"/>
  <c r="AB3913" i="2"/>
  <c r="AA3913" i="2"/>
  <c r="Z3913" i="2"/>
  <c r="Y3913" i="2"/>
  <c r="X3913" i="2"/>
  <c r="W3913" i="2"/>
  <c r="V3913" i="2"/>
  <c r="AB3912" i="2"/>
  <c r="AA3912" i="2"/>
  <c r="Z3912" i="2"/>
  <c r="Y3912" i="2"/>
  <c r="X3912" i="2"/>
  <c r="W3912" i="2"/>
  <c r="V3912" i="2"/>
  <c r="AB3911" i="2"/>
  <c r="AA3911" i="2"/>
  <c r="Z3911" i="2"/>
  <c r="Y3911" i="2"/>
  <c r="X3911" i="2"/>
  <c r="W3911" i="2"/>
  <c r="V3911" i="2"/>
  <c r="AB3910" i="2"/>
  <c r="AA3910" i="2"/>
  <c r="Z3910" i="2"/>
  <c r="Y3910" i="2"/>
  <c r="X3910" i="2"/>
  <c r="W3910" i="2"/>
  <c r="V3910" i="2"/>
  <c r="AB3909" i="2"/>
  <c r="AA3909" i="2"/>
  <c r="Z3909" i="2"/>
  <c r="Y3909" i="2"/>
  <c r="X3909" i="2"/>
  <c r="W3909" i="2"/>
  <c r="V3909" i="2"/>
  <c r="AB3908" i="2"/>
  <c r="AA3908" i="2"/>
  <c r="Z3908" i="2"/>
  <c r="Y3908" i="2"/>
  <c r="X3908" i="2"/>
  <c r="W3908" i="2"/>
  <c r="V3908" i="2"/>
  <c r="AB3907" i="2"/>
  <c r="AA3907" i="2"/>
  <c r="Z3907" i="2"/>
  <c r="Y3907" i="2"/>
  <c r="X3907" i="2"/>
  <c r="W3907" i="2"/>
  <c r="V3907" i="2"/>
  <c r="AB3906" i="2"/>
  <c r="AA3906" i="2"/>
  <c r="Z3906" i="2"/>
  <c r="Y3906" i="2"/>
  <c r="X3906" i="2"/>
  <c r="W3906" i="2"/>
  <c r="V3906" i="2"/>
  <c r="AB3905" i="2"/>
  <c r="AA3905" i="2"/>
  <c r="Z3905" i="2"/>
  <c r="Y3905" i="2"/>
  <c r="X3905" i="2"/>
  <c r="W3905" i="2"/>
  <c r="V3905" i="2"/>
  <c r="AB3904" i="2"/>
  <c r="AA3904" i="2"/>
  <c r="Z3904" i="2"/>
  <c r="Y3904" i="2"/>
  <c r="X3904" i="2"/>
  <c r="W3904" i="2"/>
  <c r="V3904" i="2"/>
  <c r="AB3903" i="2"/>
  <c r="AA3903" i="2"/>
  <c r="Z3903" i="2"/>
  <c r="Y3903" i="2"/>
  <c r="X3903" i="2"/>
  <c r="W3903" i="2"/>
  <c r="V3903" i="2"/>
  <c r="AB3902" i="2"/>
  <c r="AA3902" i="2"/>
  <c r="Z3902" i="2"/>
  <c r="Y3902" i="2"/>
  <c r="X3902" i="2"/>
  <c r="W3902" i="2"/>
  <c r="V3902" i="2"/>
  <c r="AB3901" i="2"/>
  <c r="AA3901" i="2"/>
  <c r="Z3901" i="2"/>
  <c r="Y3901" i="2"/>
  <c r="X3901" i="2"/>
  <c r="W3901" i="2"/>
  <c r="V3901" i="2"/>
  <c r="AB3900" i="2"/>
  <c r="AA3900" i="2"/>
  <c r="Z3900" i="2"/>
  <c r="Y3900" i="2"/>
  <c r="X3900" i="2"/>
  <c r="W3900" i="2"/>
  <c r="V3900" i="2"/>
  <c r="AB3899" i="2"/>
  <c r="AA3899" i="2"/>
  <c r="Z3899" i="2"/>
  <c r="Y3899" i="2"/>
  <c r="X3899" i="2"/>
  <c r="W3899" i="2"/>
  <c r="V3899" i="2"/>
  <c r="AB3898" i="2"/>
  <c r="AA3898" i="2"/>
  <c r="Z3898" i="2"/>
  <c r="Y3898" i="2"/>
  <c r="X3898" i="2"/>
  <c r="W3898" i="2"/>
  <c r="V3898" i="2"/>
  <c r="AB3897" i="2"/>
  <c r="AA3897" i="2"/>
  <c r="Z3897" i="2"/>
  <c r="Y3897" i="2"/>
  <c r="X3897" i="2"/>
  <c r="W3897" i="2"/>
  <c r="V3897" i="2"/>
  <c r="AB3896" i="2"/>
  <c r="AA3896" i="2"/>
  <c r="Z3896" i="2"/>
  <c r="Y3896" i="2"/>
  <c r="X3896" i="2"/>
  <c r="W3896" i="2"/>
  <c r="V3896" i="2"/>
  <c r="AB3895" i="2"/>
  <c r="AA3895" i="2"/>
  <c r="Z3895" i="2"/>
  <c r="Y3895" i="2"/>
  <c r="X3895" i="2"/>
  <c r="W3895" i="2"/>
  <c r="V3895" i="2"/>
  <c r="AB3894" i="2"/>
  <c r="AA3894" i="2"/>
  <c r="Z3894" i="2"/>
  <c r="Y3894" i="2"/>
  <c r="X3894" i="2"/>
  <c r="W3894" i="2"/>
  <c r="V3894" i="2"/>
  <c r="AB3893" i="2"/>
  <c r="AA3893" i="2"/>
  <c r="Z3893" i="2"/>
  <c r="Y3893" i="2"/>
  <c r="X3893" i="2"/>
  <c r="W3893" i="2"/>
  <c r="V3893" i="2"/>
  <c r="AB3892" i="2"/>
  <c r="AA3892" i="2"/>
  <c r="Z3892" i="2"/>
  <c r="Y3892" i="2"/>
  <c r="X3892" i="2"/>
  <c r="W3892" i="2"/>
  <c r="V3892" i="2"/>
  <c r="AB3891" i="2"/>
  <c r="AA3891" i="2"/>
  <c r="Z3891" i="2"/>
  <c r="Y3891" i="2"/>
  <c r="X3891" i="2"/>
  <c r="W3891" i="2"/>
  <c r="V3891" i="2"/>
  <c r="AB3890" i="2"/>
  <c r="AA3890" i="2"/>
  <c r="Z3890" i="2"/>
  <c r="Y3890" i="2"/>
  <c r="X3890" i="2"/>
  <c r="W3890" i="2"/>
  <c r="V3890" i="2"/>
  <c r="AB3889" i="2"/>
  <c r="AA3889" i="2"/>
  <c r="Z3889" i="2"/>
  <c r="Y3889" i="2"/>
  <c r="X3889" i="2"/>
  <c r="W3889" i="2"/>
  <c r="V3889" i="2"/>
  <c r="AB3888" i="2"/>
  <c r="AA3888" i="2"/>
  <c r="Z3888" i="2"/>
  <c r="Y3888" i="2"/>
  <c r="X3888" i="2"/>
  <c r="W3888" i="2"/>
  <c r="V3888" i="2"/>
  <c r="AB3887" i="2"/>
  <c r="AA3887" i="2"/>
  <c r="Z3887" i="2"/>
  <c r="Y3887" i="2"/>
  <c r="X3887" i="2"/>
  <c r="W3887" i="2"/>
  <c r="V3887" i="2"/>
  <c r="AB3886" i="2"/>
  <c r="AA3886" i="2"/>
  <c r="Z3886" i="2"/>
  <c r="Y3886" i="2"/>
  <c r="X3886" i="2"/>
  <c r="W3886" i="2"/>
  <c r="V3886" i="2"/>
  <c r="AB3885" i="2"/>
  <c r="AA3885" i="2"/>
  <c r="Z3885" i="2"/>
  <c r="Y3885" i="2"/>
  <c r="X3885" i="2"/>
  <c r="W3885" i="2"/>
  <c r="V3885" i="2"/>
  <c r="AB3884" i="2"/>
  <c r="AA3884" i="2"/>
  <c r="Z3884" i="2"/>
  <c r="Y3884" i="2"/>
  <c r="X3884" i="2"/>
  <c r="W3884" i="2"/>
  <c r="V3884" i="2"/>
  <c r="AB3883" i="2"/>
  <c r="AA3883" i="2"/>
  <c r="Z3883" i="2"/>
  <c r="Y3883" i="2"/>
  <c r="X3883" i="2"/>
  <c r="W3883" i="2"/>
  <c r="V3883" i="2"/>
  <c r="AB3882" i="2"/>
  <c r="AA3882" i="2"/>
  <c r="Z3882" i="2"/>
  <c r="Y3882" i="2"/>
  <c r="X3882" i="2"/>
  <c r="W3882" i="2"/>
  <c r="V3882" i="2"/>
  <c r="AB3881" i="2"/>
  <c r="AA3881" i="2"/>
  <c r="Z3881" i="2"/>
  <c r="Y3881" i="2"/>
  <c r="X3881" i="2"/>
  <c r="W3881" i="2"/>
  <c r="V3881" i="2"/>
  <c r="AB3880" i="2"/>
  <c r="AA3880" i="2"/>
  <c r="Z3880" i="2"/>
  <c r="Y3880" i="2"/>
  <c r="X3880" i="2"/>
  <c r="W3880" i="2"/>
  <c r="V3880" i="2"/>
  <c r="AB3879" i="2"/>
  <c r="AA3879" i="2"/>
  <c r="Z3879" i="2"/>
  <c r="Y3879" i="2"/>
  <c r="X3879" i="2"/>
  <c r="W3879" i="2"/>
  <c r="V3879" i="2"/>
  <c r="AB3878" i="2"/>
  <c r="AA3878" i="2"/>
  <c r="Z3878" i="2"/>
  <c r="Y3878" i="2"/>
  <c r="X3878" i="2"/>
  <c r="W3878" i="2"/>
  <c r="V3878" i="2"/>
  <c r="AB3877" i="2"/>
  <c r="AA3877" i="2"/>
  <c r="Z3877" i="2"/>
  <c r="Y3877" i="2"/>
  <c r="X3877" i="2"/>
  <c r="W3877" i="2"/>
  <c r="V3877" i="2"/>
  <c r="AB3876" i="2"/>
  <c r="AA3876" i="2"/>
  <c r="Z3876" i="2"/>
  <c r="Y3876" i="2"/>
  <c r="X3876" i="2"/>
  <c r="W3876" i="2"/>
  <c r="V3876" i="2"/>
  <c r="AB3875" i="2"/>
  <c r="AA3875" i="2"/>
  <c r="Z3875" i="2"/>
  <c r="Y3875" i="2"/>
  <c r="X3875" i="2"/>
  <c r="W3875" i="2"/>
  <c r="V3875" i="2"/>
  <c r="AB3874" i="2"/>
  <c r="AA3874" i="2"/>
  <c r="Z3874" i="2"/>
  <c r="Y3874" i="2"/>
  <c r="X3874" i="2"/>
  <c r="W3874" i="2"/>
  <c r="V3874" i="2"/>
  <c r="AB3873" i="2"/>
  <c r="AA3873" i="2"/>
  <c r="Z3873" i="2"/>
  <c r="Y3873" i="2"/>
  <c r="X3873" i="2"/>
  <c r="W3873" i="2"/>
  <c r="V3873" i="2"/>
  <c r="AB3872" i="2"/>
  <c r="AA3872" i="2"/>
  <c r="Z3872" i="2"/>
  <c r="Y3872" i="2"/>
  <c r="X3872" i="2"/>
  <c r="W3872" i="2"/>
  <c r="V3872" i="2"/>
  <c r="AB3871" i="2"/>
  <c r="AA3871" i="2"/>
  <c r="Z3871" i="2"/>
  <c r="Y3871" i="2"/>
  <c r="X3871" i="2"/>
  <c r="W3871" i="2"/>
  <c r="V3871" i="2"/>
  <c r="AB3870" i="2"/>
  <c r="AA3870" i="2"/>
  <c r="Z3870" i="2"/>
  <c r="Y3870" i="2"/>
  <c r="X3870" i="2"/>
  <c r="W3870" i="2"/>
  <c r="V3870" i="2"/>
  <c r="AB3869" i="2"/>
  <c r="AA3869" i="2"/>
  <c r="Z3869" i="2"/>
  <c r="Y3869" i="2"/>
  <c r="X3869" i="2"/>
  <c r="W3869" i="2"/>
  <c r="V3869" i="2"/>
  <c r="AB3868" i="2"/>
  <c r="AA3868" i="2"/>
  <c r="Z3868" i="2"/>
  <c r="Y3868" i="2"/>
  <c r="X3868" i="2"/>
  <c r="W3868" i="2"/>
  <c r="V3868" i="2"/>
  <c r="AB3867" i="2"/>
  <c r="AA3867" i="2"/>
  <c r="Z3867" i="2"/>
  <c r="Y3867" i="2"/>
  <c r="X3867" i="2"/>
  <c r="W3867" i="2"/>
  <c r="V3867" i="2"/>
  <c r="AB3866" i="2"/>
  <c r="AA3866" i="2"/>
  <c r="Z3866" i="2"/>
  <c r="Y3866" i="2"/>
  <c r="X3866" i="2"/>
  <c r="W3866" i="2"/>
  <c r="V3866" i="2"/>
  <c r="AB3865" i="2"/>
  <c r="AA3865" i="2"/>
  <c r="Z3865" i="2"/>
  <c r="Y3865" i="2"/>
  <c r="X3865" i="2"/>
  <c r="W3865" i="2"/>
  <c r="V3865" i="2"/>
  <c r="AB3864" i="2"/>
  <c r="AA3864" i="2"/>
  <c r="Z3864" i="2"/>
  <c r="Y3864" i="2"/>
  <c r="X3864" i="2"/>
  <c r="W3864" i="2"/>
  <c r="V3864" i="2"/>
  <c r="AB3863" i="2"/>
  <c r="AA3863" i="2"/>
  <c r="Z3863" i="2"/>
  <c r="Y3863" i="2"/>
  <c r="X3863" i="2"/>
  <c r="W3863" i="2"/>
  <c r="V3863" i="2"/>
  <c r="AB3862" i="2"/>
  <c r="AA3862" i="2"/>
  <c r="Z3862" i="2"/>
  <c r="Y3862" i="2"/>
  <c r="X3862" i="2"/>
  <c r="W3862" i="2"/>
  <c r="V3862" i="2"/>
  <c r="AB3861" i="2"/>
  <c r="AA3861" i="2"/>
  <c r="Z3861" i="2"/>
  <c r="Y3861" i="2"/>
  <c r="X3861" i="2"/>
  <c r="W3861" i="2"/>
  <c r="V3861" i="2"/>
  <c r="AB3860" i="2"/>
  <c r="AA3860" i="2"/>
  <c r="Z3860" i="2"/>
  <c r="Y3860" i="2"/>
  <c r="X3860" i="2"/>
  <c r="W3860" i="2"/>
  <c r="V3860" i="2"/>
  <c r="AB3859" i="2"/>
  <c r="AA3859" i="2"/>
  <c r="Z3859" i="2"/>
  <c r="Y3859" i="2"/>
  <c r="X3859" i="2"/>
  <c r="W3859" i="2"/>
  <c r="V3859" i="2"/>
  <c r="AB3858" i="2"/>
  <c r="AA3858" i="2"/>
  <c r="Z3858" i="2"/>
  <c r="Y3858" i="2"/>
  <c r="X3858" i="2"/>
  <c r="W3858" i="2"/>
  <c r="V3858" i="2"/>
  <c r="AB3857" i="2"/>
  <c r="AA3857" i="2"/>
  <c r="Z3857" i="2"/>
  <c r="Y3857" i="2"/>
  <c r="X3857" i="2"/>
  <c r="W3857" i="2"/>
  <c r="V3857" i="2"/>
  <c r="AB3856" i="2"/>
  <c r="AA3856" i="2"/>
  <c r="Z3856" i="2"/>
  <c r="Y3856" i="2"/>
  <c r="X3856" i="2"/>
  <c r="W3856" i="2"/>
  <c r="V3856" i="2"/>
  <c r="AB3855" i="2"/>
  <c r="AA3855" i="2"/>
  <c r="Z3855" i="2"/>
  <c r="Y3855" i="2"/>
  <c r="X3855" i="2"/>
  <c r="W3855" i="2"/>
  <c r="V3855" i="2"/>
  <c r="AB3854" i="2"/>
  <c r="AA3854" i="2"/>
  <c r="Z3854" i="2"/>
  <c r="Y3854" i="2"/>
  <c r="X3854" i="2"/>
  <c r="W3854" i="2"/>
  <c r="V3854" i="2"/>
  <c r="AB3853" i="2"/>
  <c r="AA3853" i="2"/>
  <c r="D257" i="6" s="1"/>
  <c r="G257" i="6" s="1"/>
  <c r="Z3853" i="2"/>
  <c r="Y3853" i="2"/>
  <c r="X3853" i="2"/>
  <c r="W3853" i="2"/>
  <c r="V3853" i="2"/>
  <c r="AB3852" i="2"/>
  <c r="AA3852" i="2"/>
  <c r="Z3852" i="2"/>
  <c r="Y3852" i="2"/>
  <c r="X3852" i="2"/>
  <c r="W3852" i="2"/>
  <c r="V3852" i="2"/>
  <c r="AB3851" i="2"/>
  <c r="AA3851" i="2"/>
  <c r="Z3851" i="2"/>
  <c r="Y3851" i="2"/>
  <c r="X3851" i="2"/>
  <c r="W3851" i="2"/>
  <c r="V3851" i="2"/>
  <c r="AB3850" i="2"/>
  <c r="AA3850" i="2"/>
  <c r="Z3850" i="2"/>
  <c r="Y3850" i="2"/>
  <c r="X3850" i="2"/>
  <c r="W3850" i="2"/>
  <c r="V3850" i="2"/>
  <c r="AB3849" i="2"/>
  <c r="AA3849" i="2"/>
  <c r="Z3849" i="2"/>
  <c r="Y3849" i="2"/>
  <c r="X3849" i="2"/>
  <c r="W3849" i="2"/>
  <c r="V3849" i="2"/>
  <c r="AB3848" i="2"/>
  <c r="AA3848" i="2"/>
  <c r="Z3848" i="2"/>
  <c r="Y3848" i="2"/>
  <c r="X3848" i="2"/>
  <c r="W3848" i="2"/>
  <c r="V3848" i="2"/>
  <c r="AB3847" i="2"/>
  <c r="AA3847" i="2"/>
  <c r="Z3847" i="2"/>
  <c r="Y3847" i="2"/>
  <c r="X3847" i="2"/>
  <c r="W3847" i="2"/>
  <c r="V3847" i="2"/>
  <c r="AB3846" i="2"/>
  <c r="AA3846" i="2"/>
  <c r="Z3846" i="2"/>
  <c r="Y3846" i="2"/>
  <c r="X3846" i="2"/>
  <c r="W3846" i="2"/>
  <c r="V3846" i="2"/>
  <c r="AB3845" i="2"/>
  <c r="AA3845" i="2"/>
  <c r="Z3845" i="2"/>
  <c r="Y3845" i="2"/>
  <c r="X3845" i="2"/>
  <c r="W3845" i="2"/>
  <c r="V3845" i="2"/>
  <c r="AB3844" i="2"/>
  <c r="AA3844" i="2"/>
  <c r="Z3844" i="2"/>
  <c r="Y3844" i="2"/>
  <c r="X3844" i="2"/>
  <c r="W3844" i="2"/>
  <c r="V3844" i="2"/>
  <c r="AB3843" i="2"/>
  <c r="AA3843" i="2"/>
  <c r="D440" i="6" s="1"/>
  <c r="G440" i="6" s="1"/>
  <c r="Z3843" i="2"/>
  <c r="Y3843" i="2"/>
  <c r="X3843" i="2"/>
  <c r="W3843" i="2"/>
  <c r="V3843" i="2"/>
  <c r="AB3842" i="2"/>
  <c r="AA3842" i="2"/>
  <c r="Z3842" i="2"/>
  <c r="Y3842" i="2"/>
  <c r="X3842" i="2"/>
  <c r="W3842" i="2"/>
  <c r="V3842" i="2"/>
  <c r="AB3841" i="2"/>
  <c r="AA3841" i="2"/>
  <c r="Z3841" i="2"/>
  <c r="Y3841" i="2"/>
  <c r="X3841" i="2"/>
  <c r="W3841" i="2"/>
  <c r="V3841" i="2"/>
  <c r="AB3840" i="2"/>
  <c r="AA3840" i="2"/>
  <c r="Z3840" i="2"/>
  <c r="Y3840" i="2"/>
  <c r="X3840" i="2"/>
  <c r="W3840" i="2"/>
  <c r="V3840" i="2"/>
  <c r="AB3839" i="2"/>
  <c r="AA3839" i="2"/>
  <c r="Z3839" i="2"/>
  <c r="Y3839" i="2"/>
  <c r="X3839" i="2"/>
  <c r="W3839" i="2"/>
  <c r="V3839" i="2"/>
  <c r="AB3838" i="2"/>
  <c r="AA3838" i="2"/>
  <c r="Z3838" i="2"/>
  <c r="Y3838" i="2"/>
  <c r="X3838" i="2"/>
  <c r="W3838" i="2"/>
  <c r="V3838" i="2"/>
  <c r="AB3837" i="2"/>
  <c r="AA3837" i="2"/>
  <c r="Z3837" i="2"/>
  <c r="Y3837" i="2"/>
  <c r="X3837" i="2"/>
  <c r="W3837" i="2"/>
  <c r="V3837" i="2"/>
  <c r="AB3836" i="2"/>
  <c r="AA3836" i="2"/>
  <c r="Z3836" i="2"/>
  <c r="Y3836" i="2"/>
  <c r="X3836" i="2"/>
  <c r="W3836" i="2"/>
  <c r="V3836" i="2"/>
  <c r="AB3835" i="2"/>
  <c r="AA3835" i="2"/>
  <c r="Z3835" i="2"/>
  <c r="Y3835" i="2"/>
  <c r="X3835" i="2"/>
  <c r="W3835" i="2"/>
  <c r="V3835" i="2"/>
  <c r="AB3834" i="2"/>
  <c r="AA3834" i="2"/>
  <c r="Z3834" i="2"/>
  <c r="Y3834" i="2"/>
  <c r="X3834" i="2"/>
  <c r="W3834" i="2"/>
  <c r="V3834" i="2"/>
  <c r="AB3833" i="2"/>
  <c r="AA3833" i="2"/>
  <c r="D494" i="6" s="1"/>
  <c r="G494" i="6" s="1"/>
  <c r="Z3833" i="2"/>
  <c r="Y3833" i="2"/>
  <c r="X3833" i="2"/>
  <c r="W3833" i="2"/>
  <c r="V3833" i="2"/>
  <c r="AB3832" i="2"/>
  <c r="AA3832" i="2"/>
  <c r="Z3832" i="2"/>
  <c r="Y3832" i="2"/>
  <c r="X3832" i="2"/>
  <c r="W3832" i="2"/>
  <c r="V3832" i="2"/>
  <c r="AB3831" i="2"/>
  <c r="AA3831" i="2"/>
  <c r="Z3831" i="2"/>
  <c r="Y3831" i="2"/>
  <c r="X3831" i="2"/>
  <c r="W3831" i="2"/>
  <c r="V3831" i="2"/>
  <c r="AB3830" i="2"/>
  <c r="AA3830" i="2"/>
  <c r="Z3830" i="2"/>
  <c r="Y3830" i="2"/>
  <c r="X3830" i="2"/>
  <c r="W3830" i="2"/>
  <c r="V3830" i="2"/>
  <c r="AB3829" i="2"/>
  <c r="AA3829" i="2"/>
  <c r="Z3829" i="2"/>
  <c r="Y3829" i="2"/>
  <c r="X3829" i="2"/>
  <c r="W3829" i="2"/>
  <c r="V3829" i="2"/>
  <c r="AB3828" i="2"/>
  <c r="AA3828" i="2"/>
  <c r="Z3828" i="2"/>
  <c r="Y3828" i="2"/>
  <c r="X3828" i="2"/>
  <c r="W3828" i="2"/>
  <c r="V3828" i="2"/>
  <c r="AB3827" i="2"/>
  <c r="AA3827" i="2"/>
  <c r="Z3827" i="2"/>
  <c r="Y3827" i="2"/>
  <c r="X3827" i="2"/>
  <c r="W3827" i="2"/>
  <c r="V3827" i="2"/>
  <c r="AB3826" i="2"/>
  <c r="AA3826" i="2"/>
  <c r="Z3826" i="2"/>
  <c r="Y3826" i="2"/>
  <c r="X3826" i="2"/>
  <c r="W3826" i="2"/>
  <c r="V3826" i="2"/>
  <c r="AB3825" i="2"/>
  <c r="AA3825" i="2"/>
  <c r="Z3825" i="2"/>
  <c r="Y3825" i="2"/>
  <c r="X3825" i="2"/>
  <c r="W3825" i="2"/>
  <c r="V3825" i="2"/>
  <c r="AB3824" i="2"/>
  <c r="AA3824" i="2"/>
  <c r="Z3824" i="2"/>
  <c r="Y3824" i="2"/>
  <c r="X3824" i="2"/>
  <c r="W3824" i="2"/>
  <c r="V3824" i="2"/>
  <c r="AB3823" i="2"/>
  <c r="AA3823" i="2"/>
  <c r="Z3823" i="2"/>
  <c r="Y3823" i="2"/>
  <c r="X3823" i="2"/>
  <c r="W3823" i="2"/>
  <c r="V3823" i="2"/>
  <c r="AB3822" i="2"/>
  <c r="AA3822" i="2"/>
  <c r="Z3822" i="2"/>
  <c r="Y3822" i="2"/>
  <c r="X3822" i="2"/>
  <c r="W3822" i="2"/>
  <c r="V3822" i="2"/>
  <c r="AB3821" i="2"/>
  <c r="AA3821" i="2"/>
  <c r="Z3821" i="2"/>
  <c r="Y3821" i="2"/>
  <c r="X3821" i="2"/>
  <c r="W3821" i="2"/>
  <c r="V3821" i="2"/>
  <c r="AB3820" i="2"/>
  <c r="AA3820" i="2"/>
  <c r="Z3820" i="2"/>
  <c r="Y3820" i="2"/>
  <c r="X3820" i="2"/>
  <c r="W3820" i="2"/>
  <c r="V3820" i="2"/>
  <c r="AB3819" i="2"/>
  <c r="AA3819" i="2"/>
  <c r="Z3819" i="2"/>
  <c r="Y3819" i="2"/>
  <c r="X3819" i="2"/>
  <c r="W3819" i="2"/>
  <c r="V3819" i="2"/>
  <c r="AB3818" i="2"/>
  <c r="AA3818" i="2"/>
  <c r="Z3818" i="2"/>
  <c r="Y3818" i="2"/>
  <c r="X3818" i="2"/>
  <c r="W3818" i="2"/>
  <c r="V3818" i="2"/>
  <c r="AB3817" i="2"/>
  <c r="AA3817" i="2"/>
  <c r="Z3817" i="2"/>
  <c r="Y3817" i="2"/>
  <c r="X3817" i="2"/>
  <c r="W3817" i="2"/>
  <c r="V3817" i="2"/>
  <c r="AB3816" i="2"/>
  <c r="AA3816" i="2"/>
  <c r="Z3816" i="2"/>
  <c r="Y3816" i="2"/>
  <c r="X3816" i="2"/>
  <c r="W3816" i="2"/>
  <c r="V3816" i="2"/>
  <c r="AB3815" i="2"/>
  <c r="AA3815" i="2"/>
  <c r="Z3815" i="2"/>
  <c r="Y3815" i="2"/>
  <c r="X3815" i="2"/>
  <c r="W3815" i="2"/>
  <c r="V3815" i="2"/>
  <c r="AB3814" i="2"/>
  <c r="AA3814" i="2"/>
  <c r="Z3814" i="2"/>
  <c r="Y3814" i="2"/>
  <c r="X3814" i="2"/>
  <c r="W3814" i="2"/>
  <c r="V3814" i="2"/>
  <c r="AB3813" i="2"/>
  <c r="AA3813" i="2"/>
  <c r="Z3813" i="2"/>
  <c r="Y3813" i="2"/>
  <c r="X3813" i="2"/>
  <c r="W3813" i="2"/>
  <c r="V3813" i="2"/>
  <c r="AB3812" i="2"/>
  <c r="AA3812" i="2"/>
  <c r="Z3812" i="2"/>
  <c r="Y3812" i="2"/>
  <c r="X3812" i="2"/>
  <c r="W3812" i="2"/>
  <c r="V3812" i="2"/>
  <c r="AB3811" i="2"/>
  <c r="AA3811" i="2"/>
  <c r="Z3811" i="2"/>
  <c r="Y3811" i="2"/>
  <c r="X3811" i="2"/>
  <c r="W3811" i="2"/>
  <c r="V3811" i="2"/>
  <c r="AB3810" i="2"/>
  <c r="AA3810" i="2"/>
  <c r="Z3810" i="2"/>
  <c r="Y3810" i="2"/>
  <c r="X3810" i="2"/>
  <c r="W3810" i="2"/>
  <c r="V3810" i="2"/>
  <c r="AB3809" i="2"/>
  <c r="AA3809" i="2"/>
  <c r="Z3809" i="2"/>
  <c r="Y3809" i="2"/>
  <c r="X3809" i="2"/>
  <c r="W3809" i="2"/>
  <c r="V3809" i="2"/>
  <c r="AB3808" i="2"/>
  <c r="AA3808" i="2"/>
  <c r="Z3808" i="2"/>
  <c r="Y3808" i="2"/>
  <c r="X3808" i="2"/>
  <c r="W3808" i="2"/>
  <c r="V3808" i="2"/>
  <c r="AB3807" i="2"/>
  <c r="AA3807" i="2"/>
  <c r="Z3807" i="2"/>
  <c r="Y3807" i="2"/>
  <c r="X3807" i="2"/>
  <c r="W3807" i="2"/>
  <c r="V3807" i="2"/>
  <c r="AB3806" i="2"/>
  <c r="AA3806" i="2"/>
  <c r="Z3806" i="2"/>
  <c r="Y3806" i="2"/>
  <c r="X3806" i="2"/>
  <c r="W3806" i="2"/>
  <c r="V3806" i="2"/>
  <c r="AB3805" i="2"/>
  <c r="AA3805" i="2"/>
  <c r="Z3805" i="2"/>
  <c r="Y3805" i="2"/>
  <c r="X3805" i="2"/>
  <c r="W3805" i="2"/>
  <c r="V3805" i="2"/>
  <c r="AB3804" i="2"/>
  <c r="AA3804" i="2"/>
  <c r="Z3804" i="2"/>
  <c r="Y3804" i="2"/>
  <c r="X3804" i="2"/>
  <c r="W3804" i="2"/>
  <c r="V3804" i="2"/>
  <c r="AB3803" i="2"/>
  <c r="AA3803" i="2"/>
  <c r="Z3803" i="2"/>
  <c r="Y3803" i="2"/>
  <c r="X3803" i="2"/>
  <c r="W3803" i="2"/>
  <c r="V3803" i="2"/>
  <c r="AB3802" i="2"/>
  <c r="AA3802" i="2"/>
  <c r="Z3802" i="2"/>
  <c r="Y3802" i="2"/>
  <c r="X3802" i="2"/>
  <c r="W3802" i="2"/>
  <c r="V3802" i="2"/>
  <c r="AB3801" i="2"/>
  <c r="AA3801" i="2"/>
  <c r="Z3801" i="2"/>
  <c r="Y3801" i="2"/>
  <c r="X3801" i="2"/>
  <c r="W3801" i="2"/>
  <c r="V3801" i="2"/>
  <c r="AB3800" i="2"/>
  <c r="AA3800" i="2"/>
  <c r="Z3800" i="2"/>
  <c r="Y3800" i="2"/>
  <c r="X3800" i="2"/>
  <c r="W3800" i="2"/>
  <c r="V3800" i="2"/>
  <c r="AB3799" i="2"/>
  <c r="AA3799" i="2"/>
  <c r="Z3799" i="2"/>
  <c r="Y3799" i="2"/>
  <c r="X3799" i="2"/>
  <c r="W3799" i="2"/>
  <c r="V3799" i="2"/>
  <c r="AB3798" i="2"/>
  <c r="AA3798" i="2"/>
  <c r="Z3798" i="2"/>
  <c r="Y3798" i="2"/>
  <c r="X3798" i="2"/>
  <c r="W3798" i="2"/>
  <c r="V3798" i="2"/>
  <c r="AB3797" i="2"/>
  <c r="AA3797" i="2"/>
  <c r="Z3797" i="2"/>
  <c r="Y3797" i="2"/>
  <c r="X3797" i="2"/>
  <c r="W3797" i="2"/>
  <c r="V3797" i="2"/>
  <c r="AB3796" i="2"/>
  <c r="AA3796" i="2"/>
  <c r="Z3796" i="2"/>
  <c r="Y3796" i="2"/>
  <c r="X3796" i="2"/>
  <c r="W3796" i="2"/>
  <c r="V3796" i="2"/>
  <c r="AB3795" i="2"/>
  <c r="AA3795" i="2"/>
  <c r="Z3795" i="2"/>
  <c r="Y3795" i="2"/>
  <c r="X3795" i="2"/>
  <c r="W3795" i="2"/>
  <c r="V3795" i="2"/>
  <c r="AB3794" i="2"/>
  <c r="AA3794" i="2"/>
  <c r="Z3794" i="2"/>
  <c r="Y3794" i="2"/>
  <c r="X3794" i="2"/>
  <c r="W3794" i="2"/>
  <c r="V3794" i="2"/>
  <c r="AB3793" i="2"/>
  <c r="AA3793" i="2"/>
  <c r="Z3793" i="2"/>
  <c r="Y3793" i="2"/>
  <c r="X3793" i="2"/>
  <c r="W3793" i="2"/>
  <c r="V3793" i="2"/>
  <c r="AB3792" i="2"/>
  <c r="AA3792" i="2"/>
  <c r="Z3792" i="2"/>
  <c r="Y3792" i="2"/>
  <c r="X3792" i="2"/>
  <c r="W3792" i="2"/>
  <c r="V3792" i="2"/>
  <c r="AB3791" i="2"/>
  <c r="AA3791" i="2"/>
  <c r="Z3791" i="2"/>
  <c r="Y3791" i="2"/>
  <c r="X3791" i="2"/>
  <c r="W3791" i="2"/>
  <c r="V3791" i="2"/>
  <c r="AB3790" i="2"/>
  <c r="AA3790" i="2"/>
  <c r="Z3790" i="2"/>
  <c r="Y3790" i="2"/>
  <c r="X3790" i="2"/>
  <c r="W3790" i="2"/>
  <c r="V3790" i="2"/>
  <c r="AB3789" i="2"/>
  <c r="AA3789" i="2"/>
  <c r="Z3789" i="2"/>
  <c r="Y3789" i="2"/>
  <c r="X3789" i="2"/>
  <c r="W3789" i="2"/>
  <c r="V3789" i="2"/>
  <c r="AB3788" i="2"/>
  <c r="AA3788" i="2"/>
  <c r="Z3788" i="2"/>
  <c r="Y3788" i="2"/>
  <c r="X3788" i="2"/>
  <c r="W3788" i="2"/>
  <c r="V3788" i="2"/>
  <c r="AB3787" i="2"/>
  <c r="AA3787" i="2"/>
  <c r="Z3787" i="2"/>
  <c r="Y3787" i="2"/>
  <c r="X3787" i="2"/>
  <c r="W3787" i="2"/>
  <c r="V3787" i="2"/>
  <c r="AB3786" i="2"/>
  <c r="AA3786" i="2"/>
  <c r="Z3786" i="2"/>
  <c r="Y3786" i="2"/>
  <c r="X3786" i="2"/>
  <c r="W3786" i="2"/>
  <c r="V3786" i="2"/>
  <c r="AB3785" i="2"/>
  <c r="AA3785" i="2"/>
  <c r="Z3785" i="2"/>
  <c r="Y3785" i="2"/>
  <c r="X3785" i="2"/>
  <c r="W3785" i="2"/>
  <c r="V3785" i="2"/>
  <c r="AB3784" i="2"/>
  <c r="AA3784" i="2"/>
  <c r="Z3784" i="2"/>
  <c r="Y3784" i="2"/>
  <c r="X3784" i="2"/>
  <c r="W3784" i="2"/>
  <c r="V3784" i="2"/>
  <c r="AB3783" i="2"/>
  <c r="AA3783" i="2"/>
  <c r="Z3783" i="2"/>
  <c r="Y3783" i="2"/>
  <c r="X3783" i="2"/>
  <c r="W3783" i="2"/>
  <c r="V3783" i="2"/>
  <c r="AB3782" i="2"/>
  <c r="AA3782" i="2"/>
  <c r="Z3782" i="2"/>
  <c r="Y3782" i="2"/>
  <c r="X3782" i="2"/>
  <c r="W3782" i="2"/>
  <c r="V3782" i="2"/>
  <c r="AB3781" i="2"/>
  <c r="AA3781" i="2"/>
  <c r="Z3781" i="2"/>
  <c r="Y3781" i="2"/>
  <c r="X3781" i="2"/>
  <c r="W3781" i="2"/>
  <c r="V3781" i="2"/>
  <c r="AB3780" i="2"/>
  <c r="AA3780" i="2"/>
  <c r="Z3780" i="2"/>
  <c r="Y3780" i="2"/>
  <c r="X3780" i="2"/>
  <c r="W3780" i="2"/>
  <c r="V3780" i="2"/>
  <c r="AB3779" i="2"/>
  <c r="AA3779" i="2"/>
  <c r="Z3779" i="2"/>
  <c r="Y3779" i="2"/>
  <c r="X3779" i="2"/>
  <c r="W3779" i="2"/>
  <c r="V3779" i="2"/>
  <c r="AB3778" i="2"/>
  <c r="AA3778" i="2"/>
  <c r="Z3778" i="2"/>
  <c r="Y3778" i="2"/>
  <c r="X3778" i="2"/>
  <c r="W3778" i="2"/>
  <c r="V3778" i="2"/>
  <c r="AB3777" i="2"/>
  <c r="AA3777" i="2"/>
  <c r="Z3777" i="2"/>
  <c r="Y3777" i="2"/>
  <c r="X3777" i="2"/>
  <c r="W3777" i="2"/>
  <c r="V3777" i="2"/>
  <c r="AB3776" i="2"/>
  <c r="AA3776" i="2"/>
  <c r="Z3776" i="2"/>
  <c r="Y3776" i="2"/>
  <c r="X3776" i="2"/>
  <c r="W3776" i="2"/>
  <c r="V3776" i="2"/>
  <c r="AB3775" i="2"/>
  <c r="AA3775" i="2"/>
  <c r="Z3775" i="2"/>
  <c r="Y3775" i="2"/>
  <c r="X3775" i="2"/>
  <c r="W3775" i="2"/>
  <c r="V3775" i="2"/>
  <c r="AB3774" i="2"/>
  <c r="AA3774" i="2"/>
  <c r="Z3774" i="2"/>
  <c r="Y3774" i="2"/>
  <c r="X3774" i="2"/>
  <c r="W3774" i="2"/>
  <c r="V3774" i="2"/>
  <c r="AB3773" i="2"/>
  <c r="AA3773" i="2"/>
  <c r="Z3773" i="2"/>
  <c r="Y3773" i="2"/>
  <c r="X3773" i="2"/>
  <c r="W3773" i="2"/>
  <c r="V3773" i="2"/>
  <c r="AB3772" i="2"/>
  <c r="AA3772" i="2"/>
  <c r="Z3772" i="2"/>
  <c r="Y3772" i="2"/>
  <c r="X3772" i="2"/>
  <c r="W3772" i="2"/>
  <c r="V3772" i="2"/>
  <c r="AB3771" i="2"/>
  <c r="AA3771" i="2"/>
  <c r="Z3771" i="2"/>
  <c r="Y3771" i="2"/>
  <c r="X3771" i="2"/>
  <c r="W3771" i="2"/>
  <c r="V3771" i="2"/>
  <c r="AB3770" i="2"/>
  <c r="AA3770" i="2"/>
  <c r="Z3770" i="2"/>
  <c r="Y3770" i="2"/>
  <c r="X3770" i="2"/>
  <c r="W3770" i="2"/>
  <c r="V3770" i="2"/>
  <c r="AB3769" i="2"/>
  <c r="AA3769" i="2"/>
  <c r="Z3769" i="2"/>
  <c r="Y3769" i="2"/>
  <c r="X3769" i="2"/>
  <c r="W3769" i="2"/>
  <c r="V3769" i="2"/>
  <c r="AB3768" i="2"/>
  <c r="AA3768" i="2"/>
  <c r="Z3768" i="2"/>
  <c r="Y3768" i="2"/>
  <c r="X3768" i="2"/>
  <c r="W3768" i="2"/>
  <c r="V3768" i="2"/>
  <c r="AB3767" i="2"/>
  <c r="AA3767" i="2"/>
  <c r="Z3767" i="2"/>
  <c r="Y3767" i="2"/>
  <c r="X3767" i="2"/>
  <c r="W3767" i="2"/>
  <c r="V3767" i="2"/>
  <c r="AB3766" i="2"/>
  <c r="AA3766" i="2"/>
  <c r="Z3766" i="2"/>
  <c r="Y3766" i="2"/>
  <c r="X3766" i="2"/>
  <c r="W3766" i="2"/>
  <c r="V3766" i="2"/>
  <c r="AB3765" i="2"/>
  <c r="AA3765" i="2"/>
  <c r="Z3765" i="2"/>
  <c r="Y3765" i="2"/>
  <c r="X3765" i="2"/>
  <c r="W3765" i="2"/>
  <c r="V3765" i="2"/>
  <c r="AB3764" i="2"/>
  <c r="AA3764" i="2"/>
  <c r="Z3764" i="2"/>
  <c r="Y3764" i="2"/>
  <c r="X3764" i="2"/>
  <c r="W3764" i="2"/>
  <c r="V3764" i="2"/>
  <c r="AB3763" i="2"/>
  <c r="AA3763" i="2"/>
  <c r="Z3763" i="2"/>
  <c r="Y3763" i="2"/>
  <c r="X3763" i="2"/>
  <c r="W3763" i="2"/>
  <c r="V3763" i="2"/>
  <c r="AB3762" i="2"/>
  <c r="AA3762" i="2"/>
  <c r="Z3762" i="2"/>
  <c r="Y3762" i="2"/>
  <c r="X3762" i="2"/>
  <c r="W3762" i="2"/>
  <c r="V3762" i="2"/>
  <c r="AB3761" i="2"/>
  <c r="AA3761" i="2"/>
  <c r="Z3761" i="2"/>
  <c r="Y3761" i="2"/>
  <c r="X3761" i="2"/>
  <c r="W3761" i="2"/>
  <c r="V3761" i="2"/>
  <c r="AB3760" i="2"/>
  <c r="AA3760" i="2"/>
  <c r="Z3760" i="2"/>
  <c r="Y3760" i="2"/>
  <c r="X3760" i="2"/>
  <c r="W3760" i="2"/>
  <c r="V3760" i="2"/>
  <c r="AB3759" i="2"/>
  <c r="AA3759" i="2"/>
  <c r="Z3759" i="2"/>
  <c r="Y3759" i="2"/>
  <c r="X3759" i="2"/>
  <c r="W3759" i="2"/>
  <c r="V3759" i="2"/>
  <c r="AB3758" i="2"/>
  <c r="AA3758" i="2"/>
  <c r="Z3758" i="2"/>
  <c r="Y3758" i="2"/>
  <c r="X3758" i="2"/>
  <c r="W3758" i="2"/>
  <c r="V3758" i="2"/>
  <c r="AB3757" i="2"/>
  <c r="AA3757" i="2"/>
  <c r="Z3757" i="2"/>
  <c r="Y3757" i="2"/>
  <c r="X3757" i="2"/>
  <c r="W3757" i="2"/>
  <c r="V3757" i="2"/>
  <c r="AB3756" i="2"/>
  <c r="AA3756" i="2"/>
  <c r="Z3756" i="2"/>
  <c r="Y3756" i="2"/>
  <c r="X3756" i="2"/>
  <c r="W3756" i="2"/>
  <c r="V3756" i="2"/>
  <c r="AB3755" i="2"/>
  <c r="AA3755" i="2"/>
  <c r="Z3755" i="2"/>
  <c r="Y3755" i="2"/>
  <c r="X3755" i="2"/>
  <c r="W3755" i="2"/>
  <c r="V3755" i="2"/>
  <c r="AB3754" i="2"/>
  <c r="AA3754" i="2"/>
  <c r="Z3754" i="2"/>
  <c r="Y3754" i="2"/>
  <c r="X3754" i="2"/>
  <c r="W3754" i="2"/>
  <c r="V3754" i="2"/>
  <c r="AB3753" i="2"/>
  <c r="AA3753" i="2"/>
  <c r="Z3753" i="2"/>
  <c r="Y3753" i="2"/>
  <c r="X3753" i="2"/>
  <c r="W3753" i="2"/>
  <c r="V3753" i="2"/>
  <c r="AB3752" i="2"/>
  <c r="AA3752" i="2"/>
  <c r="Z3752" i="2"/>
  <c r="Y3752" i="2"/>
  <c r="X3752" i="2"/>
  <c r="W3752" i="2"/>
  <c r="V3752" i="2"/>
  <c r="AB3751" i="2"/>
  <c r="AA3751" i="2"/>
  <c r="Z3751" i="2"/>
  <c r="Y3751" i="2"/>
  <c r="X3751" i="2"/>
  <c r="W3751" i="2"/>
  <c r="V3751" i="2"/>
  <c r="AB3750" i="2"/>
  <c r="AA3750" i="2"/>
  <c r="Z3750" i="2"/>
  <c r="Y3750" i="2"/>
  <c r="X3750" i="2"/>
  <c r="W3750" i="2"/>
  <c r="V3750" i="2"/>
  <c r="AB3749" i="2"/>
  <c r="AA3749" i="2"/>
  <c r="Z3749" i="2"/>
  <c r="Y3749" i="2"/>
  <c r="X3749" i="2"/>
  <c r="W3749" i="2"/>
  <c r="V3749" i="2"/>
  <c r="AB3748" i="2"/>
  <c r="AA3748" i="2"/>
  <c r="Z3748" i="2"/>
  <c r="Y3748" i="2"/>
  <c r="X3748" i="2"/>
  <c r="W3748" i="2"/>
  <c r="V3748" i="2"/>
  <c r="AB3747" i="2"/>
  <c r="AA3747" i="2"/>
  <c r="Z3747" i="2"/>
  <c r="Y3747" i="2"/>
  <c r="X3747" i="2"/>
  <c r="W3747" i="2"/>
  <c r="V3747" i="2"/>
  <c r="AB3746" i="2"/>
  <c r="AA3746" i="2"/>
  <c r="Z3746" i="2"/>
  <c r="Y3746" i="2"/>
  <c r="X3746" i="2"/>
  <c r="W3746" i="2"/>
  <c r="V3746" i="2"/>
  <c r="AB3745" i="2"/>
  <c r="AA3745" i="2"/>
  <c r="Z3745" i="2"/>
  <c r="Y3745" i="2"/>
  <c r="X3745" i="2"/>
  <c r="W3745" i="2"/>
  <c r="V3745" i="2"/>
  <c r="AB3744" i="2"/>
  <c r="AA3744" i="2"/>
  <c r="Z3744" i="2"/>
  <c r="Y3744" i="2"/>
  <c r="X3744" i="2"/>
  <c r="W3744" i="2"/>
  <c r="V3744" i="2"/>
  <c r="AB3743" i="2"/>
  <c r="AA3743" i="2"/>
  <c r="Z3743" i="2"/>
  <c r="Y3743" i="2"/>
  <c r="X3743" i="2"/>
  <c r="W3743" i="2"/>
  <c r="V3743" i="2"/>
  <c r="AB3742" i="2"/>
  <c r="AA3742" i="2"/>
  <c r="Z3742" i="2"/>
  <c r="Y3742" i="2"/>
  <c r="X3742" i="2"/>
  <c r="W3742" i="2"/>
  <c r="V3742" i="2"/>
  <c r="AB3741" i="2"/>
  <c r="AA3741" i="2"/>
  <c r="Z3741" i="2"/>
  <c r="Y3741" i="2"/>
  <c r="X3741" i="2"/>
  <c r="W3741" i="2"/>
  <c r="V3741" i="2"/>
  <c r="AB3740" i="2"/>
  <c r="AA3740" i="2"/>
  <c r="Z3740" i="2"/>
  <c r="Y3740" i="2"/>
  <c r="X3740" i="2"/>
  <c r="W3740" i="2"/>
  <c r="V3740" i="2"/>
  <c r="AB3739" i="2"/>
  <c r="AA3739" i="2"/>
  <c r="Z3739" i="2"/>
  <c r="Y3739" i="2"/>
  <c r="X3739" i="2"/>
  <c r="W3739" i="2"/>
  <c r="V3739" i="2"/>
  <c r="AB3738" i="2"/>
  <c r="AA3738" i="2"/>
  <c r="Z3738" i="2"/>
  <c r="Y3738" i="2"/>
  <c r="X3738" i="2"/>
  <c r="W3738" i="2"/>
  <c r="V3738" i="2"/>
  <c r="AB3737" i="2"/>
  <c r="AA3737" i="2"/>
  <c r="Z3737" i="2"/>
  <c r="Y3737" i="2"/>
  <c r="X3737" i="2"/>
  <c r="W3737" i="2"/>
  <c r="V3737" i="2"/>
  <c r="AB3736" i="2"/>
  <c r="AA3736" i="2"/>
  <c r="D662" i="6" s="1"/>
  <c r="G662" i="6" s="1"/>
  <c r="Z3736" i="2"/>
  <c r="Y3736" i="2"/>
  <c r="X3736" i="2"/>
  <c r="W3736" i="2"/>
  <c r="V3736" i="2"/>
  <c r="AB3735" i="2"/>
  <c r="AA3735" i="2"/>
  <c r="Z3735" i="2"/>
  <c r="Y3735" i="2"/>
  <c r="X3735" i="2"/>
  <c r="W3735" i="2"/>
  <c r="V3735" i="2"/>
  <c r="AB3734" i="2"/>
  <c r="AA3734" i="2"/>
  <c r="Z3734" i="2"/>
  <c r="Y3734" i="2"/>
  <c r="X3734" i="2"/>
  <c r="W3734" i="2"/>
  <c r="V3734" i="2"/>
  <c r="AB3733" i="2"/>
  <c r="AA3733" i="2"/>
  <c r="Z3733" i="2"/>
  <c r="Y3733" i="2"/>
  <c r="X3733" i="2"/>
  <c r="W3733" i="2"/>
  <c r="V3733" i="2"/>
  <c r="AB3732" i="2"/>
  <c r="AA3732" i="2"/>
  <c r="Z3732" i="2"/>
  <c r="Y3732" i="2"/>
  <c r="X3732" i="2"/>
  <c r="W3732" i="2"/>
  <c r="V3732" i="2"/>
  <c r="AB3731" i="2"/>
  <c r="AA3731" i="2"/>
  <c r="Z3731" i="2"/>
  <c r="Y3731" i="2"/>
  <c r="X3731" i="2"/>
  <c r="W3731" i="2"/>
  <c r="V3731" i="2"/>
  <c r="AB3730" i="2"/>
  <c r="AA3730" i="2"/>
  <c r="Z3730" i="2"/>
  <c r="Y3730" i="2"/>
  <c r="X3730" i="2"/>
  <c r="W3730" i="2"/>
  <c r="V3730" i="2"/>
  <c r="AB3729" i="2"/>
  <c r="AA3729" i="2"/>
  <c r="Z3729" i="2"/>
  <c r="Y3729" i="2"/>
  <c r="X3729" i="2"/>
  <c r="W3729" i="2"/>
  <c r="V3729" i="2"/>
  <c r="AB3728" i="2"/>
  <c r="AA3728" i="2"/>
  <c r="Z3728" i="2"/>
  <c r="Y3728" i="2"/>
  <c r="X3728" i="2"/>
  <c r="W3728" i="2"/>
  <c r="V3728" i="2"/>
  <c r="AB3727" i="2"/>
  <c r="AA3727" i="2"/>
  <c r="Z3727" i="2"/>
  <c r="Y3727" i="2"/>
  <c r="X3727" i="2"/>
  <c r="W3727" i="2"/>
  <c r="V3727" i="2"/>
  <c r="AB3726" i="2"/>
  <c r="AA3726" i="2"/>
  <c r="Z3726" i="2"/>
  <c r="Y3726" i="2"/>
  <c r="X3726" i="2"/>
  <c r="W3726" i="2"/>
  <c r="V3726" i="2"/>
  <c r="AB3725" i="2"/>
  <c r="AA3725" i="2"/>
  <c r="Z3725" i="2"/>
  <c r="Y3725" i="2"/>
  <c r="X3725" i="2"/>
  <c r="W3725" i="2"/>
  <c r="V3725" i="2"/>
  <c r="AB3724" i="2"/>
  <c r="AA3724" i="2"/>
  <c r="Z3724" i="2"/>
  <c r="Y3724" i="2"/>
  <c r="X3724" i="2"/>
  <c r="W3724" i="2"/>
  <c r="V3724" i="2"/>
  <c r="AB3723" i="2"/>
  <c r="AA3723" i="2"/>
  <c r="Z3723" i="2"/>
  <c r="Y3723" i="2"/>
  <c r="X3723" i="2"/>
  <c r="W3723" i="2"/>
  <c r="V3723" i="2"/>
  <c r="AB3722" i="2"/>
  <c r="AA3722" i="2"/>
  <c r="Z3722" i="2"/>
  <c r="Y3722" i="2"/>
  <c r="X3722" i="2"/>
  <c r="W3722" i="2"/>
  <c r="V3722" i="2"/>
  <c r="AB3721" i="2"/>
  <c r="AA3721" i="2"/>
  <c r="Z3721" i="2"/>
  <c r="Y3721" i="2"/>
  <c r="X3721" i="2"/>
  <c r="W3721" i="2"/>
  <c r="V3721" i="2"/>
  <c r="AB3720" i="2"/>
  <c r="AA3720" i="2"/>
  <c r="Z3720" i="2"/>
  <c r="Y3720" i="2"/>
  <c r="X3720" i="2"/>
  <c r="W3720" i="2"/>
  <c r="V3720" i="2"/>
  <c r="AB3719" i="2"/>
  <c r="AA3719" i="2"/>
  <c r="Z3719" i="2"/>
  <c r="Y3719" i="2"/>
  <c r="X3719" i="2"/>
  <c r="W3719" i="2"/>
  <c r="V3719" i="2"/>
  <c r="AB3718" i="2"/>
  <c r="AA3718" i="2"/>
  <c r="Z3718" i="2"/>
  <c r="Y3718" i="2"/>
  <c r="X3718" i="2"/>
  <c r="W3718" i="2"/>
  <c r="V3718" i="2"/>
  <c r="AB3717" i="2"/>
  <c r="AA3717" i="2"/>
  <c r="Z3717" i="2"/>
  <c r="Y3717" i="2"/>
  <c r="X3717" i="2"/>
  <c r="W3717" i="2"/>
  <c r="V3717" i="2"/>
  <c r="AB3716" i="2"/>
  <c r="AA3716" i="2"/>
  <c r="Z3716" i="2"/>
  <c r="Y3716" i="2"/>
  <c r="X3716" i="2"/>
  <c r="W3716" i="2"/>
  <c r="V3716" i="2"/>
  <c r="AB3715" i="2"/>
  <c r="AA3715" i="2"/>
  <c r="Z3715" i="2"/>
  <c r="Y3715" i="2"/>
  <c r="X3715" i="2"/>
  <c r="W3715" i="2"/>
  <c r="V3715" i="2"/>
  <c r="AB3714" i="2"/>
  <c r="AA3714" i="2"/>
  <c r="Z3714" i="2"/>
  <c r="Y3714" i="2"/>
  <c r="X3714" i="2"/>
  <c r="W3714" i="2"/>
  <c r="V3714" i="2"/>
  <c r="AB3713" i="2"/>
  <c r="AA3713" i="2"/>
  <c r="Z3713" i="2"/>
  <c r="Y3713" i="2"/>
  <c r="X3713" i="2"/>
  <c r="W3713" i="2"/>
  <c r="V3713" i="2"/>
  <c r="AB3712" i="2"/>
  <c r="AA3712" i="2"/>
  <c r="Z3712" i="2"/>
  <c r="Y3712" i="2"/>
  <c r="X3712" i="2"/>
  <c r="W3712" i="2"/>
  <c r="V3712" i="2"/>
  <c r="AB3711" i="2"/>
  <c r="AA3711" i="2"/>
  <c r="Z3711" i="2"/>
  <c r="Y3711" i="2"/>
  <c r="X3711" i="2"/>
  <c r="W3711" i="2"/>
  <c r="V3711" i="2"/>
  <c r="AB3710" i="2"/>
  <c r="AA3710" i="2"/>
  <c r="Z3710" i="2"/>
  <c r="Y3710" i="2"/>
  <c r="X3710" i="2"/>
  <c r="W3710" i="2"/>
  <c r="V3710" i="2"/>
  <c r="AB3709" i="2"/>
  <c r="AA3709" i="2"/>
  <c r="Z3709" i="2"/>
  <c r="Y3709" i="2"/>
  <c r="X3709" i="2"/>
  <c r="W3709" i="2"/>
  <c r="V3709" i="2"/>
  <c r="AB3708" i="2"/>
  <c r="AA3708" i="2"/>
  <c r="Z3708" i="2"/>
  <c r="Y3708" i="2"/>
  <c r="X3708" i="2"/>
  <c r="W3708" i="2"/>
  <c r="V3708" i="2"/>
  <c r="AB3707" i="2"/>
  <c r="AA3707" i="2"/>
  <c r="Z3707" i="2"/>
  <c r="Y3707" i="2"/>
  <c r="X3707" i="2"/>
  <c r="W3707" i="2"/>
  <c r="V3707" i="2"/>
  <c r="AB3706" i="2"/>
  <c r="AA3706" i="2"/>
  <c r="Z3706" i="2"/>
  <c r="Y3706" i="2"/>
  <c r="X3706" i="2"/>
  <c r="W3706" i="2"/>
  <c r="V3706" i="2"/>
  <c r="AB3705" i="2"/>
  <c r="AA3705" i="2"/>
  <c r="Z3705" i="2"/>
  <c r="Y3705" i="2"/>
  <c r="X3705" i="2"/>
  <c r="W3705" i="2"/>
  <c r="V3705" i="2"/>
  <c r="AB3704" i="2"/>
  <c r="AA3704" i="2"/>
  <c r="Z3704" i="2"/>
  <c r="Y3704" i="2"/>
  <c r="X3704" i="2"/>
  <c r="W3704" i="2"/>
  <c r="V3704" i="2"/>
  <c r="AB3703" i="2"/>
  <c r="AA3703" i="2"/>
  <c r="D523" i="6" s="1"/>
  <c r="G523" i="6" s="1"/>
  <c r="Z3703" i="2"/>
  <c r="Y3703" i="2"/>
  <c r="X3703" i="2"/>
  <c r="W3703" i="2"/>
  <c r="V3703" i="2"/>
  <c r="AB3702" i="2"/>
  <c r="AA3702" i="2"/>
  <c r="Z3702" i="2"/>
  <c r="Y3702" i="2"/>
  <c r="X3702" i="2"/>
  <c r="W3702" i="2"/>
  <c r="V3702" i="2"/>
  <c r="AB3701" i="2"/>
  <c r="AA3701" i="2"/>
  <c r="Z3701" i="2"/>
  <c r="Y3701" i="2"/>
  <c r="X3701" i="2"/>
  <c r="W3701" i="2"/>
  <c r="V3701" i="2"/>
  <c r="AB3700" i="2"/>
  <c r="AA3700" i="2"/>
  <c r="Z3700" i="2"/>
  <c r="Y3700" i="2"/>
  <c r="X3700" i="2"/>
  <c r="W3700" i="2"/>
  <c r="V3700" i="2"/>
  <c r="AB3699" i="2"/>
  <c r="AA3699" i="2"/>
  <c r="Z3699" i="2"/>
  <c r="Y3699" i="2"/>
  <c r="X3699" i="2"/>
  <c r="W3699" i="2"/>
  <c r="V3699" i="2"/>
  <c r="AB3698" i="2"/>
  <c r="AA3698" i="2"/>
  <c r="Z3698" i="2"/>
  <c r="Y3698" i="2"/>
  <c r="X3698" i="2"/>
  <c r="W3698" i="2"/>
  <c r="V3698" i="2"/>
  <c r="AB3697" i="2"/>
  <c r="AA3697" i="2"/>
  <c r="Z3697" i="2"/>
  <c r="Y3697" i="2"/>
  <c r="X3697" i="2"/>
  <c r="W3697" i="2"/>
  <c r="V3697" i="2"/>
  <c r="AB3696" i="2"/>
  <c r="AA3696" i="2"/>
  <c r="Z3696" i="2"/>
  <c r="Y3696" i="2"/>
  <c r="X3696" i="2"/>
  <c r="W3696" i="2"/>
  <c r="V3696" i="2"/>
  <c r="AB3695" i="2"/>
  <c r="AA3695" i="2"/>
  <c r="Z3695" i="2"/>
  <c r="Y3695" i="2"/>
  <c r="X3695" i="2"/>
  <c r="W3695" i="2"/>
  <c r="V3695" i="2"/>
  <c r="AB3694" i="2"/>
  <c r="AA3694" i="2"/>
  <c r="Z3694" i="2"/>
  <c r="Y3694" i="2"/>
  <c r="X3694" i="2"/>
  <c r="W3694" i="2"/>
  <c r="V3694" i="2"/>
  <c r="AB3693" i="2"/>
  <c r="AA3693" i="2"/>
  <c r="Z3693" i="2"/>
  <c r="Y3693" i="2"/>
  <c r="X3693" i="2"/>
  <c r="W3693" i="2"/>
  <c r="V3693" i="2"/>
  <c r="AB3692" i="2"/>
  <c r="AA3692" i="2"/>
  <c r="Z3692" i="2"/>
  <c r="Y3692" i="2"/>
  <c r="X3692" i="2"/>
  <c r="W3692" i="2"/>
  <c r="V3692" i="2"/>
  <c r="AB3691" i="2"/>
  <c r="AA3691" i="2"/>
  <c r="Z3691" i="2"/>
  <c r="Y3691" i="2"/>
  <c r="X3691" i="2"/>
  <c r="W3691" i="2"/>
  <c r="V3691" i="2"/>
  <c r="AB3690" i="2"/>
  <c r="AA3690" i="2"/>
  <c r="Z3690" i="2"/>
  <c r="Y3690" i="2"/>
  <c r="X3690" i="2"/>
  <c r="W3690" i="2"/>
  <c r="V3690" i="2"/>
  <c r="AB3689" i="2"/>
  <c r="AA3689" i="2"/>
  <c r="Z3689" i="2"/>
  <c r="Y3689" i="2"/>
  <c r="X3689" i="2"/>
  <c r="W3689" i="2"/>
  <c r="V3689" i="2"/>
  <c r="AB3688" i="2"/>
  <c r="AA3688" i="2"/>
  <c r="Z3688" i="2"/>
  <c r="Y3688" i="2"/>
  <c r="X3688" i="2"/>
  <c r="W3688" i="2"/>
  <c r="V3688" i="2"/>
  <c r="AB3687" i="2"/>
  <c r="AA3687" i="2"/>
  <c r="Z3687" i="2"/>
  <c r="Y3687" i="2"/>
  <c r="X3687" i="2"/>
  <c r="W3687" i="2"/>
  <c r="V3687" i="2"/>
  <c r="AB3686" i="2"/>
  <c r="AA3686" i="2"/>
  <c r="Z3686" i="2"/>
  <c r="Y3686" i="2"/>
  <c r="X3686" i="2"/>
  <c r="W3686" i="2"/>
  <c r="V3686" i="2"/>
  <c r="AB3685" i="2"/>
  <c r="AA3685" i="2"/>
  <c r="Z3685" i="2"/>
  <c r="Y3685" i="2"/>
  <c r="X3685" i="2"/>
  <c r="W3685" i="2"/>
  <c r="V3685" i="2"/>
  <c r="AB3684" i="2"/>
  <c r="AA3684" i="2"/>
  <c r="Z3684" i="2"/>
  <c r="Y3684" i="2"/>
  <c r="X3684" i="2"/>
  <c r="W3684" i="2"/>
  <c r="V3684" i="2"/>
  <c r="AB3683" i="2"/>
  <c r="AA3683" i="2"/>
  <c r="Z3683" i="2"/>
  <c r="Y3683" i="2"/>
  <c r="X3683" i="2"/>
  <c r="W3683" i="2"/>
  <c r="V3683" i="2"/>
  <c r="AB3682" i="2"/>
  <c r="AA3682" i="2"/>
  <c r="Z3682" i="2"/>
  <c r="Y3682" i="2"/>
  <c r="X3682" i="2"/>
  <c r="W3682" i="2"/>
  <c r="V3682" i="2"/>
  <c r="AB3681" i="2"/>
  <c r="AA3681" i="2"/>
  <c r="Z3681" i="2"/>
  <c r="Y3681" i="2"/>
  <c r="X3681" i="2"/>
  <c r="W3681" i="2"/>
  <c r="V3681" i="2"/>
  <c r="AB3680" i="2"/>
  <c r="AA3680" i="2"/>
  <c r="Z3680" i="2"/>
  <c r="Y3680" i="2"/>
  <c r="X3680" i="2"/>
  <c r="W3680" i="2"/>
  <c r="V3680" i="2"/>
  <c r="AB3679" i="2"/>
  <c r="AA3679" i="2"/>
  <c r="Z3679" i="2"/>
  <c r="Y3679" i="2"/>
  <c r="X3679" i="2"/>
  <c r="W3679" i="2"/>
  <c r="V3679" i="2"/>
  <c r="AB3678" i="2"/>
  <c r="AA3678" i="2"/>
  <c r="Z3678" i="2"/>
  <c r="Y3678" i="2"/>
  <c r="X3678" i="2"/>
  <c r="W3678" i="2"/>
  <c r="V3678" i="2"/>
  <c r="AB3677" i="2"/>
  <c r="AA3677" i="2"/>
  <c r="Z3677" i="2"/>
  <c r="Y3677" i="2"/>
  <c r="X3677" i="2"/>
  <c r="W3677" i="2"/>
  <c r="V3677" i="2"/>
  <c r="AB3676" i="2"/>
  <c r="AA3676" i="2"/>
  <c r="Z3676" i="2"/>
  <c r="Y3676" i="2"/>
  <c r="X3676" i="2"/>
  <c r="W3676" i="2"/>
  <c r="V3676" i="2"/>
  <c r="AB3675" i="2"/>
  <c r="AA3675" i="2"/>
  <c r="Z3675" i="2"/>
  <c r="Y3675" i="2"/>
  <c r="X3675" i="2"/>
  <c r="W3675" i="2"/>
  <c r="V3675" i="2"/>
  <c r="AB3674" i="2"/>
  <c r="AA3674" i="2"/>
  <c r="Z3674" i="2"/>
  <c r="Y3674" i="2"/>
  <c r="X3674" i="2"/>
  <c r="W3674" i="2"/>
  <c r="V3674" i="2"/>
  <c r="AB3673" i="2"/>
  <c r="AA3673" i="2"/>
  <c r="Z3673" i="2"/>
  <c r="Y3673" i="2"/>
  <c r="X3673" i="2"/>
  <c r="W3673" i="2"/>
  <c r="V3673" i="2"/>
  <c r="AB3672" i="2"/>
  <c r="AA3672" i="2"/>
  <c r="Z3672" i="2"/>
  <c r="Y3672" i="2"/>
  <c r="X3672" i="2"/>
  <c r="W3672" i="2"/>
  <c r="V3672" i="2"/>
  <c r="AB3671" i="2"/>
  <c r="AA3671" i="2"/>
  <c r="Z3671" i="2"/>
  <c r="Y3671" i="2"/>
  <c r="X3671" i="2"/>
  <c r="W3671" i="2"/>
  <c r="V3671" i="2"/>
  <c r="AB3670" i="2"/>
  <c r="AA3670" i="2"/>
  <c r="Z3670" i="2"/>
  <c r="Y3670" i="2"/>
  <c r="X3670" i="2"/>
  <c r="W3670" i="2"/>
  <c r="V3670" i="2"/>
  <c r="AB3669" i="2"/>
  <c r="AA3669" i="2"/>
  <c r="Z3669" i="2"/>
  <c r="Y3669" i="2"/>
  <c r="X3669" i="2"/>
  <c r="W3669" i="2"/>
  <c r="V3669" i="2"/>
  <c r="AB3668" i="2"/>
  <c r="AA3668" i="2"/>
  <c r="Z3668" i="2"/>
  <c r="Y3668" i="2"/>
  <c r="X3668" i="2"/>
  <c r="W3668" i="2"/>
  <c r="V3668" i="2"/>
  <c r="AB3667" i="2"/>
  <c r="AA3667" i="2"/>
  <c r="Z3667" i="2"/>
  <c r="Y3667" i="2"/>
  <c r="X3667" i="2"/>
  <c r="W3667" i="2"/>
  <c r="V3667" i="2"/>
  <c r="AB3666" i="2"/>
  <c r="AA3666" i="2"/>
  <c r="Z3666" i="2"/>
  <c r="Y3666" i="2"/>
  <c r="X3666" i="2"/>
  <c r="W3666" i="2"/>
  <c r="V3666" i="2"/>
  <c r="AB3665" i="2"/>
  <c r="AA3665" i="2"/>
  <c r="Z3665" i="2"/>
  <c r="Y3665" i="2"/>
  <c r="X3665" i="2"/>
  <c r="W3665" i="2"/>
  <c r="V3665" i="2"/>
  <c r="AB3664" i="2"/>
  <c r="AA3664" i="2"/>
  <c r="Z3664" i="2"/>
  <c r="Y3664" i="2"/>
  <c r="X3664" i="2"/>
  <c r="W3664" i="2"/>
  <c r="V3664" i="2"/>
  <c r="AB3663" i="2"/>
  <c r="AA3663" i="2"/>
  <c r="Z3663" i="2"/>
  <c r="Y3663" i="2"/>
  <c r="X3663" i="2"/>
  <c r="W3663" i="2"/>
  <c r="V3663" i="2"/>
  <c r="AB3662" i="2"/>
  <c r="AA3662" i="2"/>
  <c r="Z3662" i="2"/>
  <c r="Y3662" i="2"/>
  <c r="X3662" i="2"/>
  <c r="W3662" i="2"/>
  <c r="V3662" i="2"/>
  <c r="AB3661" i="2"/>
  <c r="AA3661" i="2"/>
  <c r="Z3661" i="2"/>
  <c r="Y3661" i="2"/>
  <c r="X3661" i="2"/>
  <c r="W3661" i="2"/>
  <c r="V3661" i="2"/>
  <c r="AB3660" i="2"/>
  <c r="AA3660" i="2"/>
  <c r="Z3660" i="2"/>
  <c r="Y3660" i="2"/>
  <c r="X3660" i="2"/>
  <c r="W3660" i="2"/>
  <c r="V3660" i="2"/>
  <c r="AB3659" i="2"/>
  <c r="AA3659" i="2"/>
  <c r="Z3659" i="2"/>
  <c r="Y3659" i="2"/>
  <c r="X3659" i="2"/>
  <c r="W3659" i="2"/>
  <c r="V3659" i="2"/>
  <c r="AB3658" i="2"/>
  <c r="AA3658" i="2"/>
  <c r="Z3658" i="2"/>
  <c r="Y3658" i="2"/>
  <c r="X3658" i="2"/>
  <c r="W3658" i="2"/>
  <c r="V3658" i="2"/>
  <c r="AB3657" i="2"/>
  <c r="AA3657" i="2"/>
  <c r="Z3657" i="2"/>
  <c r="Y3657" i="2"/>
  <c r="X3657" i="2"/>
  <c r="W3657" i="2"/>
  <c r="V3657" i="2"/>
  <c r="AB3656" i="2"/>
  <c r="AA3656" i="2"/>
  <c r="Z3656" i="2"/>
  <c r="Y3656" i="2"/>
  <c r="X3656" i="2"/>
  <c r="W3656" i="2"/>
  <c r="V3656" i="2"/>
  <c r="AB3655" i="2"/>
  <c r="AA3655" i="2"/>
  <c r="Z3655" i="2"/>
  <c r="Y3655" i="2"/>
  <c r="X3655" i="2"/>
  <c r="W3655" i="2"/>
  <c r="V3655" i="2"/>
  <c r="AB3654" i="2"/>
  <c r="AA3654" i="2"/>
  <c r="Z3654" i="2"/>
  <c r="Y3654" i="2"/>
  <c r="X3654" i="2"/>
  <c r="W3654" i="2"/>
  <c r="V3654" i="2"/>
  <c r="AB3653" i="2"/>
  <c r="AA3653" i="2"/>
  <c r="Z3653" i="2"/>
  <c r="Y3653" i="2"/>
  <c r="X3653" i="2"/>
  <c r="W3653" i="2"/>
  <c r="V3653" i="2"/>
  <c r="AB3652" i="2"/>
  <c r="AA3652" i="2"/>
  <c r="Z3652" i="2"/>
  <c r="Y3652" i="2"/>
  <c r="X3652" i="2"/>
  <c r="W3652" i="2"/>
  <c r="V3652" i="2"/>
  <c r="AB3651" i="2"/>
  <c r="AA3651" i="2"/>
  <c r="Z3651" i="2"/>
  <c r="Y3651" i="2"/>
  <c r="X3651" i="2"/>
  <c r="W3651" i="2"/>
  <c r="V3651" i="2"/>
  <c r="AB3650" i="2"/>
  <c r="AA3650" i="2"/>
  <c r="Z3650" i="2"/>
  <c r="Y3650" i="2"/>
  <c r="X3650" i="2"/>
  <c r="W3650" i="2"/>
  <c r="V3650" i="2"/>
  <c r="AB3649" i="2"/>
  <c r="AA3649" i="2"/>
  <c r="Z3649" i="2"/>
  <c r="Y3649" i="2"/>
  <c r="X3649" i="2"/>
  <c r="W3649" i="2"/>
  <c r="V3649" i="2"/>
  <c r="AB3648" i="2"/>
  <c r="AA3648" i="2"/>
  <c r="Z3648" i="2"/>
  <c r="Y3648" i="2"/>
  <c r="X3648" i="2"/>
  <c r="W3648" i="2"/>
  <c r="V3648" i="2"/>
  <c r="AB3647" i="2"/>
  <c r="AA3647" i="2"/>
  <c r="Z3647" i="2"/>
  <c r="Y3647" i="2"/>
  <c r="X3647" i="2"/>
  <c r="W3647" i="2"/>
  <c r="V3647" i="2"/>
  <c r="AB3646" i="2"/>
  <c r="AA3646" i="2"/>
  <c r="Z3646" i="2"/>
  <c r="Y3646" i="2"/>
  <c r="X3646" i="2"/>
  <c r="W3646" i="2"/>
  <c r="V3646" i="2"/>
  <c r="AB3645" i="2"/>
  <c r="AA3645" i="2"/>
  <c r="Z3645" i="2"/>
  <c r="Y3645" i="2"/>
  <c r="X3645" i="2"/>
  <c r="W3645" i="2"/>
  <c r="V3645" i="2"/>
  <c r="AB3644" i="2"/>
  <c r="AA3644" i="2"/>
  <c r="Z3644" i="2"/>
  <c r="Y3644" i="2"/>
  <c r="X3644" i="2"/>
  <c r="W3644" i="2"/>
  <c r="V3644" i="2"/>
  <c r="AB3643" i="2"/>
  <c r="AA3643" i="2"/>
  <c r="Z3643" i="2"/>
  <c r="Y3643" i="2"/>
  <c r="X3643" i="2"/>
  <c r="W3643" i="2"/>
  <c r="V3643" i="2"/>
  <c r="AB3642" i="2"/>
  <c r="AA3642" i="2"/>
  <c r="Z3642" i="2"/>
  <c r="Y3642" i="2"/>
  <c r="X3642" i="2"/>
  <c r="W3642" i="2"/>
  <c r="V3642" i="2"/>
  <c r="AB3641" i="2"/>
  <c r="AA3641" i="2"/>
  <c r="Z3641" i="2"/>
  <c r="Y3641" i="2"/>
  <c r="X3641" i="2"/>
  <c r="W3641" i="2"/>
  <c r="V3641" i="2"/>
  <c r="AB3640" i="2"/>
  <c r="AA3640" i="2"/>
  <c r="Z3640" i="2"/>
  <c r="Y3640" i="2"/>
  <c r="X3640" i="2"/>
  <c r="W3640" i="2"/>
  <c r="V3640" i="2"/>
  <c r="AB3639" i="2"/>
  <c r="AA3639" i="2"/>
  <c r="Z3639" i="2"/>
  <c r="Y3639" i="2"/>
  <c r="X3639" i="2"/>
  <c r="W3639" i="2"/>
  <c r="V3639" i="2"/>
  <c r="AB3638" i="2"/>
  <c r="AA3638" i="2"/>
  <c r="Z3638" i="2"/>
  <c r="Y3638" i="2"/>
  <c r="X3638" i="2"/>
  <c r="W3638" i="2"/>
  <c r="V3638" i="2"/>
  <c r="AB3637" i="2"/>
  <c r="AA3637" i="2"/>
  <c r="Z3637" i="2"/>
  <c r="Y3637" i="2"/>
  <c r="X3637" i="2"/>
  <c r="W3637" i="2"/>
  <c r="V3637" i="2"/>
  <c r="AB3636" i="2"/>
  <c r="AA3636" i="2"/>
  <c r="Z3636" i="2"/>
  <c r="Y3636" i="2"/>
  <c r="X3636" i="2"/>
  <c r="W3636" i="2"/>
  <c r="V3636" i="2"/>
  <c r="AB3635" i="2"/>
  <c r="AA3635" i="2"/>
  <c r="Z3635" i="2"/>
  <c r="Y3635" i="2"/>
  <c r="X3635" i="2"/>
  <c r="W3635" i="2"/>
  <c r="V3635" i="2"/>
  <c r="AB3634" i="2"/>
  <c r="AA3634" i="2"/>
  <c r="Z3634" i="2"/>
  <c r="Y3634" i="2"/>
  <c r="X3634" i="2"/>
  <c r="W3634" i="2"/>
  <c r="V3634" i="2"/>
  <c r="AB3633" i="2"/>
  <c r="AA3633" i="2"/>
  <c r="D210" i="6" s="1"/>
  <c r="G210" i="6" s="1"/>
  <c r="Z3633" i="2"/>
  <c r="Y3633" i="2"/>
  <c r="X3633" i="2"/>
  <c r="W3633" i="2"/>
  <c r="V3633" i="2"/>
  <c r="AB3632" i="2"/>
  <c r="AA3632" i="2"/>
  <c r="Z3632" i="2"/>
  <c r="Y3632" i="2"/>
  <c r="X3632" i="2"/>
  <c r="W3632" i="2"/>
  <c r="V3632" i="2"/>
  <c r="AB3631" i="2"/>
  <c r="AA3631" i="2"/>
  <c r="Z3631" i="2"/>
  <c r="Y3631" i="2"/>
  <c r="X3631" i="2"/>
  <c r="W3631" i="2"/>
  <c r="V3631" i="2"/>
  <c r="AB3630" i="2"/>
  <c r="AA3630" i="2"/>
  <c r="Z3630" i="2"/>
  <c r="Y3630" i="2"/>
  <c r="X3630" i="2"/>
  <c r="W3630" i="2"/>
  <c r="V3630" i="2"/>
  <c r="AB3629" i="2"/>
  <c r="AA3629" i="2"/>
  <c r="Z3629" i="2"/>
  <c r="Y3629" i="2"/>
  <c r="X3629" i="2"/>
  <c r="W3629" i="2"/>
  <c r="V3629" i="2"/>
  <c r="AB3628" i="2"/>
  <c r="AA3628" i="2"/>
  <c r="Z3628" i="2"/>
  <c r="Y3628" i="2"/>
  <c r="X3628" i="2"/>
  <c r="W3628" i="2"/>
  <c r="V3628" i="2"/>
  <c r="AB3627" i="2"/>
  <c r="AA3627" i="2"/>
  <c r="Z3627" i="2"/>
  <c r="Y3627" i="2"/>
  <c r="X3627" i="2"/>
  <c r="W3627" i="2"/>
  <c r="V3627" i="2"/>
  <c r="AB3626" i="2"/>
  <c r="AA3626" i="2"/>
  <c r="Z3626" i="2"/>
  <c r="Y3626" i="2"/>
  <c r="X3626" i="2"/>
  <c r="W3626" i="2"/>
  <c r="V3626" i="2"/>
  <c r="AB3625" i="2"/>
  <c r="AA3625" i="2"/>
  <c r="Z3625" i="2"/>
  <c r="Y3625" i="2"/>
  <c r="X3625" i="2"/>
  <c r="W3625" i="2"/>
  <c r="V3625" i="2"/>
  <c r="AB3624" i="2"/>
  <c r="AA3624" i="2"/>
  <c r="Z3624" i="2"/>
  <c r="Y3624" i="2"/>
  <c r="X3624" i="2"/>
  <c r="W3624" i="2"/>
  <c r="V3624" i="2"/>
  <c r="AB3623" i="2"/>
  <c r="AA3623" i="2"/>
  <c r="Z3623" i="2"/>
  <c r="Y3623" i="2"/>
  <c r="X3623" i="2"/>
  <c r="W3623" i="2"/>
  <c r="V3623" i="2"/>
  <c r="AB3622" i="2"/>
  <c r="AA3622" i="2"/>
  <c r="Z3622" i="2"/>
  <c r="Y3622" i="2"/>
  <c r="X3622" i="2"/>
  <c r="W3622" i="2"/>
  <c r="V3622" i="2"/>
  <c r="AB3621" i="2"/>
  <c r="AA3621" i="2"/>
  <c r="Z3621" i="2"/>
  <c r="Y3621" i="2"/>
  <c r="X3621" i="2"/>
  <c r="W3621" i="2"/>
  <c r="V3621" i="2"/>
  <c r="AB3620" i="2"/>
  <c r="AA3620" i="2"/>
  <c r="Z3620" i="2"/>
  <c r="Y3620" i="2"/>
  <c r="X3620" i="2"/>
  <c r="W3620" i="2"/>
  <c r="V3620" i="2"/>
  <c r="AB3619" i="2"/>
  <c r="AA3619" i="2"/>
  <c r="Z3619" i="2"/>
  <c r="Y3619" i="2"/>
  <c r="X3619" i="2"/>
  <c r="W3619" i="2"/>
  <c r="V3619" i="2"/>
  <c r="AB3618" i="2"/>
  <c r="AA3618" i="2"/>
  <c r="Z3618" i="2"/>
  <c r="Y3618" i="2"/>
  <c r="X3618" i="2"/>
  <c r="W3618" i="2"/>
  <c r="V3618" i="2"/>
  <c r="AB3617" i="2"/>
  <c r="AA3617" i="2"/>
  <c r="Z3617" i="2"/>
  <c r="Y3617" i="2"/>
  <c r="X3617" i="2"/>
  <c r="W3617" i="2"/>
  <c r="V3617" i="2"/>
  <c r="AB3616" i="2"/>
  <c r="AA3616" i="2"/>
  <c r="Z3616" i="2"/>
  <c r="Y3616" i="2"/>
  <c r="X3616" i="2"/>
  <c r="W3616" i="2"/>
  <c r="V3616" i="2"/>
  <c r="AB3615" i="2"/>
  <c r="AA3615" i="2"/>
  <c r="Z3615" i="2"/>
  <c r="Y3615" i="2"/>
  <c r="X3615" i="2"/>
  <c r="W3615" i="2"/>
  <c r="V3615" i="2"/>
  <c r="AB3614" i="2"/>
  <c r="AA3614" i="2"/>
  <c r="Z3614" i="2"/>
  <c r="Y3614" i="2"/>
  <c r="X3614" i="2"/>
  <c r="W3614" i="2"/>
  <c r="V3614" i="2"/>
  <c r="AB3613" i="2"/>
  <c r="AA3613" i="2"/>
  <c r="D581" i="6" s="1"/>
  <c r="G581" i="6" s="1"/>
  <c r="Z3613" i="2"/>
  <c r="Y3613" i="2"/>
  <c r="X3613" i="2"/>
  <c r="W3613" i="2"/>
  <c r="V3613" i="2"/>
  <c r="AB3612" i="2"/>
  <c r="AA3612" i="2"/>
  <c r="Z3612" i="2"/>
  <c r="Y3612" i="2"/>
  <c r="X3612" i="2"/>
  <c r="W3612" i="2"/>
  <c r="V3612" i="2"/>
  <c r="AB3611" i="2"/>
  <c r="AA3611" i="2"/>
  <c r="Z3611" i="2"/>
  <c r="Y3611" i="2"/>
  <c r="X3611" i="2"/>
  <c r="W3611" i="2"/>
  <c r="V3611" i="2"/>
  <c r="AB3610" i="2"/>
  <c r="AA3610" i="2"/>
  <c r="Z3610" i="2"/>
  <c r="Y3610" i="2"/>
  <c r="X3610" i="2"/>
  <c r="W3610" i="2"/>
  <c r="V3610" i="2"/>
  <c r="AB3609" i="2"/>
  <c r="AA3609" i="2"/>
  <c r="Z3609" i="2"/>
  <c r="Y3609" i="2"/>
  <c r="X3609" i="2"/>
  <c r="W3609" i="2"/>
  <c r="V3609" i="2"/>
  <c r="AB3608" i="2"/>
  <c r="AA3608" i="2"/>
  <c r="Z3608" i="2"/>
  <c r="Y3608" i="2"/>
  <c r="X3608" i="2"/>
  <c r="W3608" i="2"/>
  <c r="V3608" i="2"/>
  <c r="AB3607" i="2"/>
  <c r="AA3607" i="2"/>
  <c r="Z3607" i="2"/>
  <c r="Y3607" i="2"/>
  <c r="X3607" i="2"/>
  <c r="W3607" i="2"/>
  <c r="V3607" i="2"/>
  <c r="AB3606" i="2"/>
  <c r="AA3606" i="2"/>
  <c r="Z3606" i="2"/>
  <c r="Y3606" i="2"/>
  <c r="X3606" i="2"/>
  <c r="W3606" i="2"/>
  <c r="V3606" i="2"/>
  <c r="AB3605" i="2"/>
  <c r="AA3605" i="2"/>
  <c r="Z3605" i="2"/>
  <c r="Y3605" i="2"/>
  <c r="X3605" i="2"/>
  <c r="W3605" i="2"/>
  <c r="V3605" i="2"/>
  <c r="AB3604" i="2"/>
  <c r="AA3604" i="2"/>
  <c r="Z3604" i="2"/>
  <c r="Y3604" i="2"/>
  <c r="X3604" i="2"/>
  <c r="W3604" i="2"/>
  <c r="V3604" i="2"/>
  <c r="AB3603" i="2"/>
  <c r="AA3603" i="2"/>
  <c r="D634" i="6" s="1"/>
  <c r="G634" i="6" s="1"/>
  <c r="Z3603" i="2"/>
  <c r="Y3603" i="2"/>
  <c r="X3603" i="2"/>
  <c r="W3603" i="2"/>
  <c r="V3603" i="2"/>
  <c r="AB3602" i="2"/>
  <c r="AA3602" i="2"/>
  <c r="Z3602" i="2"/>
  <c r="Y3602" i="2"/>
  <c r="X3602" i="2"/>
  <c r="W3602" i="2"/>
  <c r="V3602" i="2"/>
  <c r="AB3601" i="2"/>
  <c r="AA3601" i="2"/>
  <c r="Z3601" i="2"/>
  <c r="Y3601" i="2"/>
  <c r="X3601" i="2"/>
  <c r="W3601" i="2"/>
  <c r="V3601" i="2"/>
  <c r="AB3600" i="2"/>
  <c r="AA3600" i="2"/>
  <c r="Z3600" i="2"/>
  <c r="Y3600" i="2"/>
  <c r="X3600" i="2"/>
  <c r="W3600" i="2"/>
  <c r="V3600" i="2"/>
  <c r="AB3599" i="2"/>
  <c r="AA3599" i="2"/>
  <c r="Z3599" i="2"/>
  <c r="Y3599" i="2"/>
  <c r="X3599" i="2"/>
  <c r="W3599" i="2"/>
  <c r="V3599" i="2"/>
  <c r="AB3598" i="2"/>
  <c r="AA3598" i="2"/>
  <c r="Z3598" i="2"/>
  <c r="Y3598" i="2"/>
  <c r="X3598" i="2"/>
  <c r="W3598" i="2"/>
  <c r="V3598" i="2"/>
  <c r="AB3597" i="2"/>
  <c r="AA3597" i="2"/>
  <c r="Z3597" i="2"/>
  <c r="Y3597" i="2"/>
  <c r="X3597" i="2"/>
  <c r="W3597" i="2"/>
  <c r="V3597" i="2"/>
  <c r="AB3596" i="2"/>
  <c r="AA3596" i="2"/>
  <c r="Z3596" i="2"/>
  <c r="Y3596" i="2"/>
  <c r="X3596" i="2"/>
  <c r="W3596" i="2"/>
  <c r="V3596" i="2"/>
  <c r="AB3595" i="2"/>
  <c r="AA3595" i="2"/>
  <c r="Z3595" i="2"/>
  <c r="Y3595" i="2"/>
  <c r="X3595" i="2"/>
  <c r="W3595" i="2"/>
  <c r="V3595" i="2"/>
  <c r="AB3594" i="2"/>
  <c r="AA3594" i="2"/>
  <c r="Z3594" i="2"/>
  <c r="Y3594" i="2"/>
  <c r="X3594" i="2"/>
  <c r="W3594" i="2"/>
  <c r="V3594" i="2"/>
  <c r="AB3593" i="2"/>
  <c r="AA3593" i="2"/>
  <c r="Z3593" i="2"/>
  <c r="Y3593" i="2"/>
  <c r="X3593" i="2"/>
  <c r="W3593" i="2"/>
  <c r="V3593" i="2"/>
  <c r="AB3592" i="2"/>
  <c r="AA3592" i="2"/>
  <c r="Z3592" i="2"/>
  <c r="Y3592" i="2"/>
  <c r="X3592" i="2"/>
  <c r="W3592" i="2"/>
  <c r="V3592" i="2"/>
  <c r="AB3591" i="2"/>
  <c r="AA3591" i="2"/>
  <c r="Z3591" i="2"/>
  <c r="Y3591" i="2"/>
  <c r="X3591" i="2"/>
  <c r="W3591" i="2"/>
  <c r="V3591" i="2"/>
  <c r="AB3590" i="2"/>
  <c r="AA3590" i="2"/>
  <c r="Z3590" i="2"/>
  <c r="Y3590" i="2"/>
  <c r="X3590" i="2"/>
  <c r="W3590" i="2"/>
  <c r="V3590" i="2"/>
  <c r="AB3589" i="2"/>
  <c r="AA3589" i="2"/>
  <c r="Z3589" i="2"/>
  <c r="Y3589" i="2"/>
  <c r="X3589" i="2"/>
  <c r="W3589" i="2"/>
  <c r="V3589" i="2"/>
  <c r="AB3588" i="2"/>
  <c r="AA3588" i="2"/>
  <c r="Z3588" i="2"/>
  <c r="Y3588" i="2"/>
  <c r="X3588" i="2"/>
  <c r="W3588" i="2"/>
  <c r="V3588" i="2"/>
  <c r="AB3587" i="2"/>
  <c r="AA3587" i="2"/>
  <c r="Z3587" i="2"/>
  <c r="Y3587" i="2"/>
  <c r="X3587" i="2"/>
  <c r="W3587" i="2"/>
  <c r="V3587" i="2"/>
  <c r="AB3586" i="2"/>
  <c r="AA3586" i="2"/>
  <c r="Z3586" i="2"/>
  <c r="Y3586" i="2"/>
  <c r="X3586" i="2"/>
  <c r="W3586" i="2"/>
  <c r="V3586" i="2"/>
  <c r="AB3585" i="2"/>
  <c r="AA3585" i="2"/>
  <c r="Z3585" i="2"/>
  <c r="Y3585" i="2"/>
  <c r="X3585" i="2"/>
  <c r="W3585" i="2"/>
  <c r="V3585" i="2"/>
  <c r="AB3584" i="2"/>
  <c r="AA3584" i="2"/>
  <c r="Z3584" i="2"/>
  <c r="Y3584" i="2"/>
  <c r="X3584" i="2"/>
  <c r="W3584" i="2"/>
  <c r="V3584" i="2"/>
  <c r="AB3583" i="2"/>
  <c r="AA3583" i="2"/>
  <c r="Z3583" i="2"/>
  <c r="Y3583" i="2"/>
  <c r="X3583" i="2"/>
  <c r="W3583" i="2"/>
  <c r="V3583" i="2"/>
  <c r="AB3582" i="2"/>
  <c r="AA3582" i="2"/>
  <c r="Z3582" i="2"/>
  <c r="Y3582" i="2"/>
  <c r="X3582" i="2"/>
  <c r="W3582" i="2"/>
  <c r="V3582" i="2"/>
  <c r="AB3581" i="2"/>
  <c r="AA3581" i="2"/>
  <c r="Z3581" i="2"/>
  <c r="Y3581" i="2"/>
  <c r="X3581" i="2"/>
  <c r="W3581" i="2"/>
  <c r="V3581" i="2"/>
  <c r="AB3580" i="2"/>
  <c r="AA3580" i="2"/>
  <c r="Z3580" i="2"/>
  <c r="Y3580" i="2"/>
  <c r="X3580" i="2"/>
  <c r="W3580" i="2"/>
  <c r="V3580" i="2"/>
  <c r="AB3579" i="2"/>
  <c r="AA3579" i="2"/>
  <c r="Z3579" i="2"/>
  <c r="Y3579" i="2"/>
  <c r="X3579" i="2"/>
  <c r="W3579" i="2"/>
  <c r="V3579" i="2"/>
  <c r="AB3578" i="2"/>
  <c r="AA3578" i="2"/>
  <c r="Z3578" i="2"/>
  <c r="Y3578" i="2"/>
  <c r="X3578" i="2"/>
  <c r="W3578" i="2"/>
  <c r="V3578" i="2"/>
  <c r="AB3577" i="2"/>
  <c r="AA3577" i="2"/>
  <c r="Z3577" i="2"/>
  <c r="Y3577" i="2"/>
  <c r="X3577" i="2"/>
  <c r="W3577" i="2"/>
  <c r="V3577" i="2"/>
  <c r="AB3576" i="2"/>
  <c r="AA3576" i="2"/>
  <c r="Z3576" i="2"/>
  <c r="Y3576" i="2"/>
  <c r="X3576" i="2"/>
  <c r="W3576" i="2"/>
  <c r="V3576" i="2"/>
  <c r="AB3575" i="2"/>
  <c r="AA3575" i="2"/>
  <c r="Z3575" i="2"/>
  <c r="Y3575" i="2"/>
  <c r="X3575" i="2"/>
  <c r="W3575" i="2"/>
  <c r="V3575" i="2"/>
  <c r="AB3574" i="2"/>
  <c r="AA3574" i="2"/>
  <c r="Z3574" i="2"/>
  <c r="Y3574" i="2"/>
  <c r="X3574" i="2"/>
  <c r="W3574" i="2"/>
  <c r="V3574" i="2"/>
  <c r="AB3573" i="2"/>
  <c r="AA3573" i="2"/>
  <c r="Z3573" i="2"/>
  <c r="Y3573" i="2"/>
  <c r="X3573" i="2"/>
  <c r="W3573" i="2"/>
  <c r="V3573" i="2"/>
  <c r="AB3572" i="2"/>
  <c r="AA3572" i="2"/>
  <c r="Z3572" i="2"/>
  <c r="Y3572" i="2"/>
  <c r="X3572" i="2"/>
  <c r="W3572" i="2"/>
  <c r="V3572" i="2"/>
  <c r="AB3571" i="2"/>
  <c r="AA3571" i="2"/>
  <c r="Z3571" i="2"/>
  <c r="Y3571" i="2"/>
  <c r="X3571" i="2"/>
  <c r="W3571" i="2"/>
  <c r="V3571" i="2"/>
  <c r="AB3570" i="2"/>
  <c r="AA3570" i="2"/>
  <c r="Z3570" i="2"/>
  <c r="Y3570" i="2"/>
  <c r="X3570" i="2"/>
  <c r="W3570" i="2"/>
  <c r="V3570" i="2"/>
  <c r="AB3569" i="2"/>
  <c r="AA3569" i="2"/>
  <c r="Z3569" i="2"/>
  <c r="Y3569" i="2"/>
  <c r="X3569" i="2"/>
  <c r="W3569" i="2"/>
  <c r="V3569" i="2"/>
  <c r="AB3568" i="2"/>
  <c r="AA3568" i="2"/>
  <c r="Z3568" i="2"/>
  <c r="Y3568" i="2"/>
  <c r="X3568" i="2"/>
  <c r="W3568" i="2"/>
  <c r="V3568" i="2"/>
  <c r="AB3567" i="2"/>
  <c r="AA3567" i="2"/>
  <c r="Z3567" i="2"/>
  <c r="Y3567" i="2"/>
  <c r="X3567" i="2"/>
  <c r="W3567" i="2"/>
  <c r="V3567" i="2"/>
  <c r="AB3566" i="2"/>
  <c r="AA3566" i="2"/>
  <c r="Z3566" i="2"/>
  <c r="Y3566" i="2"/>
  <c r="X3566" i="2"/>
  <c r="W3566" i="2"/>
  <c r="V3566" i="2"/>
  <c r="AB3565" i="2"/>
  <c r="AA3565" i="2"/>
  <c r="Z3565" i="2"/>
  <c r="Y3565" i="2"/>
  <c r="X3565" i="2"/>
  <c r="W3565" i="2"/>
  <c r="V3565" i="2"/>
  <c r="AB3564" i="2"/>
  <c r="AA3564" i="2"/>
  <c r="Z3564" i="2"/>
  <c r="Y3564" i="2"/>
  <c r="X3564" i="2"/>
  <c r="W3564" i="2"/>
  <c r="V3564" i="2"/>
  <c r="AB3563" i="2"/>
  <c r="AA3563" i="2"/>
  <c r="Z3563" i="2"/>
  <c r="Y3563" i="2"/>
  <c r="X3563" i="2"/>
  <c r="W3563" i="2"/>
  <c r="V3563" i="2"/>
  <c r="AB3562" i="2"/>
  <c r="AA3562" i="2"/>
  <c r="Z3562" i="2"/>
  <c r="Y3562" i="2"/>
  <c r="X3562" i="2"/>
  <c r="W3562" i="2"/>
  <c r="V3562" i="2"/>
  <c r="AB3561" i="2"/>
  <c r="AA3561" i="2"/>
  <c r="Z3561" i="2"/>
  <c r="Y3561" i="2"/>
  <c r="X3561" i="2"/>
  <c r="W3561" i="2"/>
  <c r="V3561" i="2"/>
  <c r="AB3560" i="2"/>
  <c r="AA3560" i="2"/>
  <c r="Z3560" i="2"/>
  <c r="Y3560" i="2"/>
  <c r="X3560" i="2"/>
  <c r="W3560" i="2"/>
  <c r="V3560" i="2"/>
  <c r="AB3559" i="2"/>
  <c r="AA3559" i="2"/>
  <c r="Z3559" i="2"/>
  <c r="Y3559" i="2"/>
  <c r="X3559" i="2"/>
  <c r="W3559" i="2"/>
  <c r="V3559" i="2"/>
  <c r="AB3558" i="2"/>
  <c r="AA3558" i="2"/>
  <c r="Z3558" i="2"/>
  <c r="Y3558" i="2"/>
  <c r="X3558" i="2"/>
  <c r="W3558" i="2"/>
  <c r="V3558" i="2"/>
  <c r="AB3557" i="2"/>
  <c r="AA3557" i="2"/>
  <c r="Z3557" i="2"/>
  <c r="Y3557" i="2"/>
  <c r="X3557" i="2"/>
  <c r="W3557" i="2"/>
  <c r="V3557" i="2"/>
  <c r="AB3556" i="2"/>
  <c r="AA3556" i="2"/>
  <c r="Z3556" i="2"/>
  <c r="Y3556" i="2"/>
  <c r="X3556" i="2"/>
  <c r="W3556" i="2"/>
  <c r="V3556" i="2"/>
  <c r="AB3555" i="2"/>
  <c r="AA3555" i="2"/>
  <c r="Z3555" i="2"/>
  <c r="Y3555" i="2"/>
  <c r="X3555" i="2"/>
  <c r="W3555" i="2"/>
  <c r="V3555" i="2"/>
  <c r="AB3554" i="2"/>
  <c r="AA3554" i="2"/>
  <c r="Z3554" i="2"/>
  <c r="Y3554" i="2"/>
  <c r="X3554" i="2"/>
  <c r="W3554" i="2"/>
  <c r="V3554" i="2"/>
  <c r="AB3553" i="2"/>
  <c r="AA3553" i="2"/>
  <c r="Z3553" i="2"/>
  <c r="Y3553" i="2"/>
  <c r="X3553" i="2"/>
  <c r="W3553" i="2"/>
  <c r="V3553" i="2"/>
  <c r="AB3552" i="2"/>
  <c r="AA3552" i="2"/>
  <c r="Z3552" i="2"/>
  <c r="Y3552" i="2"/>
  <c r="X3552" i="2"/>
  <c r="W3552" i="2"/>
  <c r="V3552" i="2"/>
  <c r="AB3551" i="2"/>
  <c r="AA3551" i="2"/>
  <c r="Z3551" i="2"/>
  <c r="Y3551" i="2"/>
  <c r="X3551" i="2"/>
  <c r="W3551" i="2"/>
  <c r="V3551" i="2"/>
  <c r="AB3550" i="2"/>
  <c r="AA3550" i="2"/>
  <c r="Z3550" i="2"/>
  <c r="Y3550" i="2"/>
  <c r="X3550" i="2"/>
  <c r="W3550" i="2"/>
  <c r="V3550" i="2"/>
  <c r="AB3549" i="2"/>
  <c r="AA3549" i="2"/>
  <c r="Z3549" i="2"/>
  <c r="Y3549" i="2"/>
  <c r="X3549" i="2"/>
  <c r="W3549" i="2"/>
  <c r="V3549" i="2"/>
  <c r="AB3548" i="2"/>
  <c r="AA3548" i="2"/>
  <c r="Z3548" i="2"/>
  <c r="Y3548" i="2"/>
  <c r="X3548" i="2"/>
  <c r="W3548" i="2"/>
  <c r="V3548" i="2"/>
  <c r="AB3547" i="2"/>
  <c r="AA3547" i="2"/>
  <c r="Z3547" i="2"/>
  <c r="Y3547" i="2"/>
  <c r="X3547" i="2"/>
  <c r="W3547" i="2"/>
  <c r="V3547" i="2"/>
  <c r="AB3546" i="2"/>
  <c r="AA3546" i="2"/>
  <c r="Z3546" i="2"/>
  <c r="Y3546" i="2"/>
  <c r="X3546" i="2"/>
  <c r="W3546" i="2"/>
  <c r="V3546" i="2"/>
  <c r="AB3545" i="2"/>
  <c r="AA3545" i="2"/>
  <c r="Z3545" i="2"/>
  <c r="Y3545" i="2"/>
  <c r="X3545" i="2"/>
  <c r="W3545" i="2"/>
  <c r="V3545" i="2"/>
  <c r="AB3544" i="2"/>
  <c r="AA3544" i="2"/>
  <c r="Z3544" i="2"/>
  <c r="Y3544" i="2"/>
  <c r="X3544" i="2"/>
  <c r="W3544" i="2"/>
  <c r="V3544" i="2"/>
  <c r="AB3543" i="2"/>
  <c r="AA3543" i="2"/>
  <c r="Z3543" i="2"/>
  <c r="Y3543" i="2"/>
  <c r="X3543" i="2"/>
  <c r="W3543" i="2"/>
  <c r="V3543" i="2"/>
  <c r="AB3542" i="2"/>
  <c r="AA3542" i="2"/>
  <c r="Z3542" i="2"/>
  <c r="Y3542" i="2"/>
  <c r="X3542" i="2"/>
  <c r="W3542" i="2"/>
  <c r="V3542" i="2"/>
  <c r="AB3541" i="2"/>
  <c r="AA3541" i="2"/>
  <c r="Z3541" i="2"/>
  <c r="Y3541" i="2"/>
  <c r="X3541" i="2"/>
  <c r="W3541" i="2"/>
  <c r="V3541" i="2"/>
  <c r="AB3540" i="2"/>
  <c r="AA3540" i="2"/>
  <c r="Z3540" i="2"/>
  <c r="Y3540" i="2"/>
  <c r="X3540" i="2"/>
  <c r="W3540" i="2"/>
  <c r="V3540" i="2"/>
  <c r="AB3539" i="2"/>
  <c r="AA3539" i="2"/>
  <c r="Z3539" i="2"/>
  <c r="Y3539" i="2"/>
  <c r="X3539" i="2"/>
  <c r="W3539" i="2"/>
  <c r="V3539" i="2"/>
  <c r="AB3538" i="2"/>
  <c r="AA3538" i="2"/>
  <c r="Z3538" i="2"/>
  <c r="Y3538" i="2"/>
  <c r="X3538" i="2"/>
  <c r="W3538" i="2"/>
  <c r="V3538" i="2"/>
  <c r="AB3537" i="2"/>
  <c r="AA3537" i="2"/>
  <c r="Z3537" i="2"/>
  <c r="Y3537" i="2"/>
  <c r="X3537" i="2"/>
  <c r="W3537" i="2"/>
  <c r="V3537" i="2"/>
  <c r="AB3536" i="2"/>
  <c r="AA3536" i="2"/>
  <c r="Z3536" i="2"/>
  <c r="Y3536" i="2"/>
  <c r="X3536" i="2"/>
  <c r="W3536" i="2"/>
  <c r="V3536" i="2"/>
  <c r="AB3535" i="2"/>
  <c r="AA3535" i="2"/>
  <c r="Z3535" i="2"/>
  <c r="Y3535" i="2"/>
  <c r="X3535" i="2"/>
  <c r="W3535" i="2"/>
  <c r="V3535" i="2"/>
  <c r="AB3534" i="2"/>
  <c r="AA3534" i="2"/>
  <c r="Z3534" i="2"/>
  <c r="Y3534" i="2"/>
  <c r="X3534" i="2"/>
  <c r="W3534" i="2"/>
  <c r="V3534" i="2"/>
  <c r="AB3533" i="2"/>
  <c r="AA3533" i="2"/>
  <c r="Z3533" i="2"/>
  <c r="Y3533" i="2"/>
  <c r="X3533" i="2"/>
  <c r="W3533" i="2"/>
  <c r="V3533" i="2"/>
  <c r="AB3532" i="2"/>
  <c r="AA3532" i="2"/>
  <c r="Z3532" i="2"/>
  <c r="Y3532" i="2"/>
  <c r="X3532" i="2"/>
  <c r="W3532" i="2"/>
  <c r="V3532" i="2"/>
  <c r="AB3531" i="2"/>
  <c r="AA3531" i="2"/>
  <c r="Z3531" i="2"/>
  <c r="Y3531" i="2"/>
  <c r="X3531" i="2"/>
  <c r="W3531" i="2"/>
  <c r="V3531" i="2"/>
  <c r="AB3530" i="2"/>
  <c r="AA3530" i="2"/>
  <c r="Z3530" i="2"/>
  <c r="Y3530" i="2"/>
  <c r="X3530" i="2"/>
  <c r="W3530" i="2"/>
  <c r="V3530" i="2"/>
  <c r="AB3529" i="2"/>
  <c r="AA3529" i="2"/>
  <c r="Z3529" i="2"/>
  <c r="Y3529" i="2"/>
  <c r="X3529" i="2"/>
  <c r="W3529" i="2"/>
  <c r="V3529" i="2"/>
  <c r="AB3528" i="2"/>
  <c r="AA3528" i="2"/>
  <c r="Z3528" i="2"/>
  <c r="Y3528" i="2"/>
  <c r="X3528" i="2"/>
  <c r="W3528" i="2"/>
  <c r="V3528" i="2"/>
  <c r="AB3527" i="2"/>
  <c r="AA3527" i="2"/>
  <c r="Z3527" i="2"/>
  <c r="Y3527" i="2"/>
  <c r="X3527" i="2"/>
  <c r="W3527" i="2"/>
  <c r="V3527" i="2"/>
  <c r="AB3526" i="2"/>
  <c r="AA3526" i="2"/>
  <c r="Z3526" i="2"/>
  <c r="Y3526" i="2"/>
  <c r="X3526" i="2"/>
  <c r="W3526" i="2"/>
  <c r="V3526" i="2"/>
  <c r="AB3525" i="2"/>
  <c r="AA3525" i="2"/>
  <c r="Z3525" i="2"/>
  <c r="Y3525" i="2"/>
  <c r="X3525" i="2"/>
  <c r="W3525" i="2"/>
  <c r="V3525" i="2"/>
  <c r="AB3524" i="2"/>
  <c r="AA3524" i="2"/>
  <c r="Z3524" i="2"/>
  <c r="Y3524" i="2"/>
  <c r="X3524" i="2"/>
  <c r="W3524" i="2"/>
  <c r="V3524" i="2"/>
  <c r="AB3523" i="2"/>
  <c r="AA3523" i="2"/>
  <c r="Z3523" i="2"/>
  <c r="Y3523" i="2"/>
  <c r="X3523" i="2"/>
  <c r="W3523" i="2"/>
  <c r="V3523" i="2"/>
  <c r="AB3522" i="2"/>
  <c r="AA3522" i="2"/>
  <c r="Z3522" i="2"/>
  <c r="Y3522" i="2"/>
  <c r="X3522" i="2"/>
  <c r="W3522" i="2"/>
  <c r="V3522" i="2"/>
  <c r="AB3521" i="2"/>
  <c r="AA3521" i="2"/>
  <c r="Z3521" i="2"/>
  <c r="Y3521" i="2"/>
  <c r="X3521" i="2"/>
  <c r="W3521" i="2"/>
  <c r="V3521" i="2"/>
  <c r="AB3520" i="2"/>
  <c r="AA3520" i="2"/>
  <c r="Z3520" i="2"/>
  <c r="Y3520" i="2"/>
  <c r="X3520" i="2"/>
  <c r="W3520" i="2"/>
  <c r="V3520" i="2"/>
  <c r="AB3519" i="2"/>
  <c r="AA3519" i="2"/>
  <c r="Z3519" i="2"/>
  <c r="Y3519" i="2"/>
  <c r="X3519" i="2"/>
  <c r="W3519" i="2"/>
  <c r="V3519" i="2"/>
  <c r="AB3518" i="2"/>
  <c r="AA3518" i="2"/>
  <c r="Z3518" i="2"/>
  <c r="Y3518" i="2"/>
  <c r="X3518" i="2"/>
  <c r="W3518" i="2"/>
  <c r="V3518" i="2"/>
  <c r="AB3517" i="2"/>
  <c r="AA3517" i="2"/>
  <c r="Z3517" i="2"/>
  <c r="Y3517" i="2"/>
  <c r="X3517" i="2"/>
  <c r="W3517" i="2"/>
  <c r="V3517" i="2"/>
  <c r="AB3516" i="2"/>
  <c r="AA3516" i="2"/>
  <c r="Z3516" i="2"/>
  <c r="Y3516" i="2"/>
  <c r="X3516" i="2"/>
  <c r="W3516" i="2"/>
  <c r="V3516" i="2"/>
  <c r="AB3515" i="2"/>
  <c r="AA3515" i="2"/>
  <c r="Z3515" i="2"/>
  <c r="Y3515" i="2"/>
  <c r="X3515" i="2"/>
  <c r="W3515" i="2"/>
  <c r="V3515" i="2"/>
  <c r="AB3514" i="2"/>
  <c r="AA3514" i="2"/>
  <c r="Z3514" i="2"/>
  <c r="Y3514" i="2"/>
  <c r="X3514" i="2"/>
  <c r="W3514" i="2"/>
  <c r="V3514" i="2"/>
  <c r="AB3513" i="2"/>
  <c r="AA3513" i="2"/>
  <c r="Z3513" i="2"/>
  <c r="Y3513" i="2"/>
  <c r="X3513" i="2"/>
  <c r="W3513" i="2"/>
  <c r="V3513" i="2"/>
  <c r="AB3512" i="2"/>
  <c r="AA3512" i="2"/>
  <c r="Z3512" i="2"/>
  <c r="Y3512" i="2"/>
  <c r="X3512" i="2"/>
  <c r="W3512" i="2"/>
  <c r="V3512" i="2"/>
  <c r="AB3511" i="2"/>
  <c r="AA3511" i="2"/>
  <c r="Z3511" i="2"/>
  <c r="Y3511" i="2"/>
  <c r="X3511" i="2"/>
  <c r="W3511" i="2"/>
  <c r="V3511" i="2"/>
  <c r="AB3510" i="2"/>
  <c r="AA3510" i="2"/>
  <c r="Z3510" i="2"/>
  <c r="Y3510" i="2"/>
  <c r="X3510" i="2"/>
  <c r="W3510" i="2"/>
  <c r="V3510" i="2"/>
  <c r="AB3509" i="2"/>
  <c r="AA3509" i="2"/>
  <c r="Z3509" i="2"/>
  <c r="Y3509" i="2"/>
  <c r="X3509" i="2"/>
  <c r="W3509" i="2"/>
  <c r="V3509" i="2"/>
  <c r="AB3508" i="2"/>
  <c r="AA3508" i="2"/>
  <c r="Z3508" i="2"/>
  <c r="Y3508" i="2"/>
  <c r="X3508" i="2"/>
  <c r="W3508" i="2"/>
  <c r="V3508" i="2"/>
  <c r="AB3507" i="2"/>
  <c r="AA3507" i="2"/>
  <c r="Z3507" i="2"/>
  <c r="Y3507" i="2"/>
  <c r="X3507" i="2"/>
  <c r="W3507" i="2"/>
  <c r="V3507" i="2"/>
  <c r="AB3506" i="2"/>
  <c r="AA3506" i="2"/>
  <c r="Z3506" i="2"/>
  <c r="Y3506" i="2"/>
  <c r="X3506" i="2"/>
  <c r="W3506" i="2"/>
  <c r="V3506" i="2"/>
  <c r="AB3505" i="2"/>
  <c r="AA3505" i="2"/>
  <c r="Z3505" i="2"/>
  <c r="Y3505" i="2"/>
  <c r="X3505" i="2"/>
  <c r="W3505" i="2"/>
  <c r="V3505" i="2"/>
  <c r="AB3504" i="2"/>
  <c r="AA3504" i="2"/>
  <c r="Z3504" i="2"/>
  <c r="Y3504" i="2"/>
  <c r="X3504" i="2"/>
  <c r="W3504" i="2"/>
  <c r="V3504" i="2"/>
  <c r="AB3503" i="2"/>
  <c r="AA3503" i="2"/>
  <c r="Z3503" i="2"/>
  <c r="Y3503" i="2"/>
  <c r="X3503" i="2"/>
  <c r="W3503" i="2"/>
  <c r="V3503" i="2"/>
  <c r="AB3502" i="2"/>
  <c r="AA3502" i="2"/>
  <c r="Z3502" i="2"/>
  <c r="Y3502" i="2"/>
  <c r="X3502" i="2"/>
  <c r="W3502" i="2"/>
  <c r="V3502" i="2"/>
  <c r="AB3501" i="2"/>
  <c r="AA3501" i="2"/>
  <c r="Z3501" i="2"/>
  <c r="Y3501" i="2"/>
  <c r="X3501" i="2"/>
  <c r="W3501" i="2"/>
  <c r="V3501" i="2"/>
  <c r="AB3500" i="2"/>
  <c r="AA3500" i="2"/>
  <c r="Z3500" i="2"/>
  <c r="Y3500" i="2"/>
  <c r="X3500" i="2"/>
  <c r="W3500" i="2"/>
  <c r="V3500" i="2"/>
  <c r="AB3499" i="2"/>
  <c r="AA3499" i="2"/>
  <c r="Z3499" i="2"/>
  <c r="Y3499" i="2"/>
  <c r="X3499" i="2"/>
  <c r="W3499" i="2"/>
  <c r="V3499" i="2"/>
  <c r="AB3498" i="2"/>
  <c r="AA3498" i="2"/>
  <c r="Z3498" i="2"/>
  <c r="Y3498" i="2"/>
  <c r="X3498" i="2"/>
  <c r="W3498" i="2"/>
  <c r="V3498" i="2"/>
  <c r="AB3497" i="2"/>
  <c r="AA3497" i="2"/>
  <c r="Z3497" i="2"/>
  <c r="Y3497" i="2"/>
  <c r="X3497" i="2"/>
  <c r="W3497" i="2"/>
  <c r="V3497" i="2"/>
  <c r="AB3496" i="2"/>
  <c r="AA3496" i="2"/>
  <c r="Z3496" i="2"/>
  <c r="Y3496" i="2"/>
  <c r="X3496" i="2"/>
  <c r="W3496" i="2"/>
  <c r="V3496" i="2"/>
  <c r="AB3495" i="2"/>
  <c r="AA3495" i="2"/>
  <c r="Z3495" i="2"/>
  <c r="Y3495" i="2"/>
  <c r="X3495" i="2"/>
  <c r="W3495" i="2"/>
  <c r="V3495" i="2"/>
  <c r="AB3494" i="2"/>
  <c r="AA3494" i="2"/>
  <c r="Z3494" i="2"/>
  <c r="Y3494" i="2"/>
  <c r="X3494" i="2"/>
  <c r="W3494" i="2"/>
  <c r="V3494" i="2"/>
  <c r="AB3493" i="2"/>
  <c r="AA3493" i="2"/>
  <c r="Z3493" i="2"/>
  <c r="Y3493" i="2"/>
  <c r="X3493" i="2"/>
  <c r="W3493" i="2"/>
  <c r="V3493" i="2"/>
  <c r="AB3492" i="2"/>
  <c r="AA3492" i="2"/>
  <c r="Z3492" i="2"/>
  <c r="Y3492" i="2"/>
  <c r="X3492" i="2"/>
  <c r="W3492" i="2"/>
  <c r="V3492" i="2"/>
  <c r="AB3491" i="2"/>
  <c r="AA3491" i="2"/>
  <c r="Z3491" i="2"/>
  <c r="Y3491" i="2"/>
  <c r="X3491" i="2"/>
  <c r="W3491" i="2"/>
  <c r="V3491" i="2"/>
  <c r="AB3490" i="2"/>
  <c r="AA3490" i="2"/>
  <c r="Z3490" i="2"/>
  <c r="Y3490" i="2"/>
  <c r="X3490" i="2"/>
  <c r="W3490" i="2"/>
  <c r="V3490" i="2"/>
  <c r="AB3489" i="2"/>
  <c r="AA3489" i="2"/>
  <c r="Z3489" i="2"/>
  <c r="Y3489" i="2"/>
  <c r="X3489" i="2"/>
  <c r="W3489" i="2"/>
  <c r="V3489" i="2"/>
  <c r="AB3488" i="2"/>
  <c r="AA3488" i="2"/>
  <c r="Z3488" i="2"/>
  <c r="Y3488" i="2"/>
  <c r="X3488" i="2"/>
  <c r="W3488" i="2"/>
  <c r="V3488" i="2"/>
  <c r="AB3487" i="2"/>
  <c r="AA3487" i="2"/>
  <c r="Z3487" i="2"/>
  <c r="Y3487" i="2"/>
  <c r="X3487" i="2"/>
  <c r="W3487" i="2"/>
  <c r="V3487" i="2"/>
  <c r="AB3486" i="2"/>
  <c r="AA3486" i="2"/>
  <c r="Z3486" i="2"/>
  <c r="Y3486" i="2"/>
  <c r="X3486" i="2"/>
  <c r="W3486" i="2"/>
  <c r="V3486" i="2"/>
  <c r="AB3485" i="2"/>
  <c r="AA3485" i="2"/>
  <c r="Z3485" i="2"/>
  <c r="Y3485" i="2"/>
  <c r="X3485" i="2"/>
  <c r="W3485" i="2"/>
  <c r="V3485" i="2"/>
  <c r="AB3484" i="2"/>
  <c r="AA3484" i="2"/>
  <c r="Z3484" i="2"/>
  <c r="Y3484" i="2"/>
  <c r="X3484" i="2"/>
  <c r="W3484" i="2"/>
  <c r="V3484" i="2"/>
  <c r="AB3483" i="2"/>
  <c r="AA3483" i="2"/>
  <c r="Z3483" i="2"/>
  <c r="Y3483" i="2"/>
  <c r="X3483" i="2"/>
  <c r="W3483" i="2"/>
  <c r="V3483" i="2"/>
  <c r="AB3482" i="2"/>
  <c r="AA3482" i="2"/>
  <c r="Z3482" i="2"/>
  <c r="Y3482" i="2"/>
  <c r="X3482" i="2"/>
  <c r="W3482" i="2"/>
  <c r="V3482" i="2"/>
  <c r="AB3481" i="2"/>
  <c r="AA3481" i="2"/>
  <c r="Z3481" i="2"/>
  <c r="Y3481" i="2"/>
  <c r="X3481" i="2"/>
  <c r="W3481" i="2"/>
  <c r="V3481" i="2"/>
  <c r="AB3480" i="2"/>
  <c r="AA3480" i="2"/>
  <c r="Z3480" i="2"/>
  <c r="Y3480" i="2"/>
  <c r="X3480" i="2"/>
  <c r="W3480" i="2"/>
  <c r="V3480" i="2"/>
  <c r="AB3479" i="2"/>
  <c r="AA3479" i="2"/>
  <c r="Z3479" i="2"/>
  <c r="Y3479" i="2"/>
  <c r="X3479" i="2"/>
  <c r="W3479" i="2"/>
  <c r="V3479" i="2"/>
  <c r="AB3478" i="2"/>
  <c r="AA3478" i="2"/>
  <c r="Z3478" i="2"/>
  <c r="Y3478" i="2"/>
  <c r="X3478" i="2"/>
  <c r="W3478" i="2"/>
  <c r="V3478" i="2"/>
  <c r="AB3477" i="2"/>
  <c r="AA3477" i="2"/>
  <c r="Z3477" i="2"/>
  <c r="Y3477" i="2"/>
  <c r="X3477" i="2"/>
  <c r="W3477" i="2"/>
  <c r="V3477" i="2"/>
  <c r="AB3476" i="2"/>
  <c r="AA3476" i="2"/>
  <c r="Z3476" i="2"/>
  <c r="Y3476" i="2"/>
  <c r="X3476" i="2"/>
  <c r="W3476" i="2"/>
  <c r="V3476" i="2"/>
  <c r="AB3475" i="2"/>
  <c r="AA3475" i="2"/>
  <c r="Z3475" i="2"/>
  <c r="Y3475" i="2"/>
  <c r="X3475" i="2"/>
  <c r="W3475" i="2"/>
  <c r="V3475" i="2"/>
  <c r="AB3474" i="2"/>
  <c r="AA3474" i="2"/>
  <c r="Z3474" i="2"/>
  <c r="Y3474" i="2"/>
  <c r="X3474" i="2"/>
  <c r="W3474" i="2"/>
  <c r="V3474" i="2"/>
  <c r="AB3473" i="2"/>
  <c r="AA3473" i="2"/>
  <c r="Z3473" i="2"/>
  <c r="Y3473" i="2"/>
  <c r="X3473" i="2"/>
  <c r="W3473" i="2"/>
  <c r="V3473" i="2"/>
  <c r="AB3472" i="2"/>
  <c r="AA3472" i="2"/>
  <c r="Z3472" i="2"/>
  <c r="Y3472" i="2"/>
  <c r="X3472" i="2"/>
  <c r="W3472" i="2"/>
  <c r="V3472" i="2"/>
  <c r="AB3471" i="2"/>
  <c r="AA3471" i="2"/>
  <c r="Z3471" i="2"/>
  <c r="Y3471" i="2"/>
  <c r="X3471" i="2"/>
  <c r="W3471" i="2"/>
  <c r="V3471" i="2"/>
  <c r="AB3470" i="2"/>
  <c r="AA3470" i="2"/>
  <c r="Z3470" i="2"/>
  <c r="Y3470" i="2"/>
  <c r="X3470" i="2"/>
  <c r="W3470" i="2"/>
  <c r="V3470" i="2"/>
  <c r="AB3469" i="2"/>
  <c r="AA3469" i="2"/>
  <c r="Z3469" i="2"/>
  <c r="Y3469" i="2"/>
  <c r="X3469" i="2"/>
  <c r="W3469" i="2"/>
  <c r="V3469" i="2"/>
  <c r="AB3468" i="2"/>
  <c r="AA3468" i="2"/>
  <c r="Z3468" i="2"/>
  <c r="Y3468" i="2"/>
  <c r="X3468" i="2"/>
  <c r="W3468" i="2"/>
  <c r="V3468" i="2"/>
  <c r="AB3467" i="2"/>
  <c r="AA3467" i="2"/>
  <c r="Z3467" i="2"/>
  <c r="Y3467" i="2"/>
  <c r="X3467" i="2"/>
  <c r="W3467" i="2"/>
  <c r="V3467" i="2"/>
  <c r="AB3466" i="2"/>
  <c r="AA3466" i="2"/>
  <c r="Z3466" i="2"/>
  <c r="Y3466" i="2"/>
  <c r="X3466" i="2"/>
  <c r="W3466" i="2"/>
  <c r="V3466" i="2"/>
  <c r="AB3465" i="2"/>
  <c r="AA3465" i="2"/>
  <c r="Z3465" i="2"/>
  <c r="Y3465" i="2"/>
  <c r="X3465" i="2"/>
  <c r="W3465" i="2"/>
  <c r="V3465" i="2"/>
  <c r="AB3464" i="2"/>
  <c r="AA3464" i="2"/>
  <c r="Z3464" i="2"/>
  <c r="Y3464" i="2"/>
  <c r="X3464" i="2"/>
  <c r="W3464" i="2"/>
  <c r="V3464" i="2"/>
  <c r="AB3463" i="2"/>
  <c r="AA3463" i="2"/>
  <c r="Z3463" i="2"/>
  <c r="Y3463" i="2"/>
  <c r="X3463" i="2"/>
  <c r="W3463" i="2"/>
  <c r="V3463" i="2"/>
  <c r="AB3462" i="2"/>
  <c r="AA3462" i="2"/>
  <c r="Z3462" i="2"/>
  <c r="Y3462" i="2"/>
  <c r="X3462" i="2"/>
  <c r="W3462" i="2"/>
  <c r="V3462" i="2"/>
  <c r="AB3461" i="2"/>
  <c r="AA3461" i="2"/>
  <c r="Z3461" i="2"/>
  <c r="Y3461" i="2"/>
  <c r="X3461" i="2"/>
  <c r="W3461" i="2"/>
  <c r="V3461" i="2"/>
  <c r="AB3460" i="2"/>
  <c r="AA3460" i="2"/>
  <c r="Z3460" i="2"/>
  <c r="Y3460" i="2"/>
  <c r="X3460" i="2"/>
  <c r="W3460" i="2"/>
  <c r="V3460" i="2"/>
  <c r="AB3459" i="2"/>
  <c r="AA3459" i="2"/>
  <c r="Z3459" i="2"/>
  <c r="Y3459" i="2"/>
  <c r="X3459" i="2"/>
  <c r="W3459" i="2"/>
  <c r="V3459" i="2"/>
  <c r="AB3458" i="2"/>
  <c r="AA3458" i="2"/>
  <c r="Z3458" i="2"/>
  <c r="Y3458" i="2"/>
  <c r="X3458" i="2"/>
  <c r="W3458" i="2"/>
  <c r="V3458" i="2"/>
  <c r="AB3457" i="2"/>
  <c r="AA3457" i="2"/>
  <c r="Z3457" i="2"/>
  <c r="Y3457" i="2"/>
  <c r="X3457" i="2"/>
  <c r="W3457" i="2"/>
  <c r="V3457" i="2"/>
  <c r="AB3456" i="2"/>
  <c r="AA3456" i="2"/>
  <c r="Z3456" i="2"/>
  <c r="Y3456" i="2"/>
  <c r="X3456" i="2"/>
  <c r="W3456" i="2"/>
  <c r="V3456" i="2"/>
  <c r="AB3455" i="2"/>
  <c r="AA3455" i="2"/>
  <c r="Z3455" i="2"/>
  <c r="Y3455" i="2"/>
  <c r="X3455" i="2"/>
  <c r="W3455" i="2"/>
  <c r="V3455" i="2"/>
  <c r="AB3454" i="2"/>
  <c r="AA3454" i="2"/>
  <c r="Z3454" i="2"/>
  <c r="Y3454" i="2"/>
  <c r="X3454" i="2"/>
  <c r="W3454" i="2"/>
  <c r="V3454" i="2"/>
  <c r="AB3453" i="2"/>
  <c r="AA3453" i="2"/>
  <c r="Z3453" i="2"/>
  <c r="Y3453" i="2"/>
  <c r="X3453" i="2"/>
  <c r="W3453" i="2"/>
  <c r="V3453" i="2"/>
  <c r="AB3452" i="2"/>
  <c r="AA3452" i="2"/>
  <c r="Z3452" i="2"/>
  <c r="Y3452" i="2"/>
  <c r="X3452" i="2"/>
  <c r="W3452" i="2"/>
  <c r="V3452" i="2"/>
  <c r="AB3451" i="2"/>
  <c r="AA3451" i="2"/>
  <c r="Z3451" i="2"/>
  <c r="Y3451" i="2"/>
  <c r="X3451" i="2"/>
  <c r="W3451" i="2"/>
  <c r="V3451" i="2"/>
  <c r="AB3450" i="2"/>
  <c r="AA3450" i="2"/>
  <c r="Z3450" i="2"/>
  <c r="Y3450" i="2"/>
  <c r="X3450" i="2"/>
  <c r="W3450" i="2"/>
  <c r="V3450" i="2"/>
  <c r="AB3449" i="2"/>
  <c r="AA3449" i="2"/>
  <c r="Z3449" i="2"/>
  <c r="Y3449" i="2"/>
  <c r="X3449" i="2"/>
  <c r="W3449" i="2"/>
  <c r="V3449" i="2"/>
  <c r="AB3448" i="2"/>
  <c r="AA3448" i="2"/>
  <c r="Z3448" i="2"/>
  <c r="Y3448" i="2"/>
  <c r="X3448" i="2"/>
  <c r="W3448" i="2"/>
  <c r="V3448" i="2"/>
  <c r="AB3447" i="2"/>
  <c r="AA3447" i="2"/>
  <c r="Z3447" i="2"/>
  <c r="Y3447" i="2"/>
  <c r="X3447" i="2"/>
  <c r="W3447" i="2"/>
  <c r="V3447" i="2"/>
  <c r="AB3446" i="2"/>
  <c r="AA3446" i="2"/>
  <c r="Z3446" i="2"/>
  <c r="Y3446" i="2"/>
  <c r="X3446" i="2"/>
  <c r="W3446" i="2"/>
  <c r="V3446" i="2"/>
  <c r="AB3445" i="2"/>
  <c r="AA3445" i="2"/>
  <c r="Z3445" i="2"/>
  <c r="Y3445" i="2"/>
  <c r="X3445" i="2"/>
  <c r="W3445" i="2"/>
  <c r="V3445" i="2"/>
  <c r="AB3444" i="2"/>
  <c r="AA3444" i="2"/>
  <c r="Z3444" i="2"/>
  <c r="Y3444" i="2"/>
  <c r="X3444" i="2"/>
  <c r="W3444" i="2"/>
  <c r="V3444" i="2"/>
  <c r="AB3443" i="2"/>
  <c r="AA3443" i="2"/>
  <c r="Z3443" i="2"/>
  <c r="Y3443" i="2"/>
  <c r="X3443" i="2"/>
  <c r="W3443" i="2"/>
  <c r="V3443" i="2"/>
  <c r="AB3442" i="2"/>
  <c r="AA3442" i="2"/>
  <c r="Z3442" i="2"/>
  <c r="Y3442" i="2"/>
  <c r="X3442" i="2"/>
  <c r="W3442" i="2"/>
  <c r="V3442" i="2"/>
  <c r="AB3441" i="2"/>
  <c r="AA3441" i="2"/>
  <c r="Z3441" i="2"/>
  <c r="Y3441" i="2"/>
  <c r="X3441" i="2"/>
  <c r="W3441" i="2"/>
  <c r="V3441" i="2"/>
  <c r="AB3440" i="2"/>
  <c r="AA3440" i="2"/>
  <c r="Z3440" i="2"/>
  <c r="Y3440" i="2"/>
  <c r="X3440" i="2"/>
  <c r="W3440" i="2"/>
  <c r="V3440" i="2"/>
  <c r="AB3439" i="2"/>
  <c r="AA3439" i="2"/>
  <c r="Z3439" i="2"/>
  <c r="Y3439" i="2"/>
  <c r="X3439" i="2"/>
  <c r="W3439" i="2"/>
  <c r="V3439" i="2"/>
  <c r="AB3438" i="2"/>
  <c r="AA3438" i="2"/>
  <c r="Z3438" i="2"/>
  <c r="Y3438" i="2"/>
  <c r="X3438" i="2"/>
  <c r="W3438" i="2"/>
  <c r="V3438" i="2"/>
  <c r="AB3437" i="2"/>
  <c r="AA3437" i="2"/>
  <c r="Z3437" i="2"/>
  <c r="Y3437" i="2"/>
  <c r="X3437" i="2"/>
  <c r="W3437" i="2"/>
  <c r="V3437" i="2"/>
  <c r="AB3436" i="2"/>
  <c r="AA3436" i="2"/>
  <c r="Z3436" i="2"/>
  <c r="Y3436" i="2"/>
  <c r="X3436" i="2"/>
  <c r="W3436" i="2"/>
  <c r="V3436" i="2"/>
  <c r="AB3435" i="2"/>
  <c r="AA3435" i="2"/>
  <c r="Z3435" i="2"/>
  <c r="Y3435" i="2"/>
  <c r="X3435" i="2"/>
  <c r="W3435" i="2"/>
  <c r="V3435" i="2"/>
  <c r="AB3434" i="2"/>
  <c r="AA3434" i="2"/>
  <c r="Z3434" i="2"/>
  <c r="Y3434" i="2"/>
  <c r="X3434" i="2"/>
  <c r="W3434" i="2"/>
  <c r="V3434" i="2"/>
  <c r="AB3433" i="2"/>
  <c r="AA3433" i="2"/>
  <c r="Z3433" i="2"/>
  <c r="Y3433" i="2"/>
  <c r="X3433" i="2"/>
  <c r="W3433" i="2"/>
  <c r="V3433" i="2"/>
  <c r="AB3432" i="2"/>
  <c r="AA3432" i="2"/>
  <c r="Z3432" i="2"/>
  <c r="Y3432" i="2"/>
  <c r="X3432" i="2"/>
  <c r="W3432" i="2"/>
  <c r="V3432" i="2"/>
  <c r="AB3431" i="2"/>
  <c r="AA3431" i="2"/>
  <c r="Z3431" i="2"/>
  <c r="Y3431" i="2"/>
  <c r="X3431" i="2"/>
  <c r="W3431" i="2"/>
  <c r="V3431" i="2"/>
  <c r="AB3430" i="2"/>
  <c r="AA3430" i="2"/>
  <c r="Z3430" i="2"/>
  <c r="Y3430" i="2"/>
  <c r="X3430" i="2"/>
  <c r="W3430" i="2"/>
  <c r="V3430" i="2"/>
  <c r="AB3429" i="2"/>
  <c r="AA3429" i="2"/>
  <c r="Z3429" i="2"/>
  <c r="Y3429" i="2"/>
  <c r="X3429" i="2"/>
  <c r="W3429" i="2"/>
  <c r="V3429" i="2"/>
  <c r="AB3428" i="2"/>
  <c r="AA3428" i="2"/>
  <c r="Z3428" i="2"/>
  <c r="Y3428" i="2"/>
  <c r="X3428" i="2"/>
  <c r="W3428" i="2"/>
  <c r="V3428" i="2"/>
  <c r="AB3427" i="2"/>
  <c r="AA3427" i="2"/>
  <c r="Z3427" i="2"/>
  <c r="Y3427" i="2"/>
  <c r="X3427" i="2"/>
  <c r="W3427" i="2"/>
  <c r="V3427" i="2"/>
  <c r="AB3426" i="2"/>
  <c r="AA3426" i="2"/>
  <c r="Z3426" i="2"/>
  <c r="Y3426" i="2"/>
  <c r="X3426" i="2"/>
  <c r="W3426" i="2"/>
  <c r="V3426" i="2"/>
  <c r="AB3425" i="2"/>
  <c r="AA3425" i="2"/>
  <c r="Z3425" i="2"/>
  <c r="Y3425" i="2"/>
  <c r="X3425" i="2"/>
  <c r="W3425" i="2"/>
  <c r="V3425" i="2"/>
  <c r="AB3424" i="2"/>
  <c r="AA3424" i="2"/>
  <c r="Z3424" i="2"/>
  <c r="Y3424" i="2"/>
  <c r="X3424" i="2"/>
  <c r="W3424" i="2"/>
  <c r="V3424" i="2"/>
  <c r="AB3423" i="2"/>
  <c r="AA3423" i="2"/>
  <c r="Z3423" i="2"/>
  <c r="Y3423" i="2"/>
  <c r="X3423" i="2"/>
  <c r="W3423" i="2"/>
  <c r="V3423" i="2"/>
  <c r="AB3422" i="2"/>
  <c r="AA3422" i="2"/>
  <c r="Z3422" i="2"/>
  <c r="Y3422" i="2"/>
  <c r="X3422" i="2"/>
  <c r="W3422" i="2"/>
  <c r="V3422" i="2"/>
  <c r="AB3421" i="2"/>
  <c r="AA3421" i="2"/>
  <c r="Z3421" i="2"/>
  <c r="Y3421" i="2"/>
  <c r="X3421" i="2"/>
  <c r="W3421" i="2"/>
  <c r="V3421" i="2"/>
  <c r="AB3420" i="2"/>
  <c r="AA3420" i="2"/>
  <c r="Z3420" i="2"/>
  <c r="Y3420" i="2"/>
  <c r="X3420" i="2"/>
  <c r="W3420" i="2"/>
  <c r="V3420" i="2"/>
  <c r="AB3419" i="2"/>
  <c r="AA3419" i="2"/>
  <c r="Z3419" i="2"/>
  <c r="Y3419" i="2"/>
  <c r="X3419" i="2"/>
  <c r="W3419" i="2"/>
  <c r="V3419" i="2"/>
  <c r="AB3418" i="2"/>
  <c r="AA3418" i="2"/>
  <c r="Z3418" i="2"/>
  <c r="Y3418" i="2"/>
  <c r="X3418" i="2"/>
  <c r="W3418" i="2"/>
  <c r="V3418" i="2"/>
  <c r="AB3417" i="2"/>
  <c r="AA3417" i="2"/>
  <c r="Z3417" i="2"/>
  <c r="Y3417" i="2"/>
  <c r="X3417" i="2"/>
  <c r="W3417" i="2"/>
  <c r="V3417" i="2"/>
  <c r="AB3416" i="2"/>
  <c r="AA3416" i="2"/>
  <c r="Z3416" i="2"/>
  <c r="Y3416" i="2"/>
  <c r="X3416" i="2"/>
  <c r="W3416" i="2"/>
  <c r="V3416" i="2"/>
  <c r="AB3415" i="2"/>
  <c r="AA3415" i="2"/>
  <c r="Z3415" i="2"/>
  <c r="Y3415" i="2"/>
  <c r="X3415" i="2"/>
  <c r="W3415" i="2"/>
  <c r="V3415" i="2"/>
  <c r="AB3414" i="2"/>
  <c r="AA3414" i="2"/>
  <c r="Z3414" i="2"/>
  <c r="Y3414" i="2"/>
  <c r="X3414" i="2"/>
  <c r="W3414" i="2"/>
  <c r="V3414" i="2"/>
  <c r="AB3413" i="2"/>
  <c r="AA3413" i="2"/>
  <c r="Z3413" i="2"/>
  <c r="Y3413" i="2"/>
  <c r="X3413" i="2"/>
  <c r="W3413" i="2"/>
  <c r="V3413" i="2"/>
  <c r="AB3412" i="2"/>
  <c r="AA3412" i="2"/>
  <c r="Z3412" i="2"/>
  <c r="Y3412" i="2"/>
  <c r="X3412" i="2"/>
  <c r="W3412" i="2"/>
  <c r="V3412" i="2"/>
  <c r="AB3411" i="2"/>
  <c r="AA3411" i="2"/>
  <c r="Z3411" i="2"/>
  <c r="Y3411" i="2"/>
  <c r="X3411" i="2"/>
  <c r="W3411" i="2"/>
  <c r="V3411" i="2"/>
  <c r="AB3410" i="2"/>
  <c r="AA3410" i="2"/>
  <c r="Z3410" i="2"/>
  <c r="Y3410" i="2"/>
  <c r="X3410" i="2"/>
  <c r="W3410" i="2"/>
  <c r="V3410" i="2"/>
  <c r="AB3409" i="2"/>
  <c r="AA3409" i="2"/>
  <c r="Z3409" i="2"/>
  <c r="Y3409" i="2"/>
  <c r="X3409" i="2"/>
  <c r="W3409" i="2"/>
  <c r="V3409" i="2"/>
  <c r="AB3408" i="2"/>
  <c r="AA3408" i="2"/>
  <c r="Z3408" i="2"/>
  <c r="Y3408" i="2"/>
  <c r="X3408" i="2"/>
  <c r="W3408" i="2"/>
  <c r="V3408" i="2"/>
  <c r="AB3407" i="2"/>
  <c r="AA3407" i="2"/>
  <c r="Z3407" i="2"/>
  <c r="Y3407" i="2"/>
  <c r="X3407" i="2"/>
  <c r="W3407" i="2"/>
  <c r="V3407" i="2"/>
  <c r="AB3406" i="2"/>
  <c r="AA3406" i="2"/>
  <c r="Z3406" i="2"/>
  <c r="Y3406" i="2"/>
  <c r="X3406" i="2"/>
  <c r="W3406" i="2"/>
  <c r="V3406" i="2"/>
  <c r="AB3405" i="2"/>
  <c r="AA3405" i="2"/>
  <c r="Z3405" i="2"/>
  <c r="Y3405" i="2"/>
  <c r="X3405" i="2"/>
  <c r="W3405" i="2"/>
  <c r="V3405" i="2"/>
  <c r="AB3404" i="2"/>
  <c r="AA3404" i="2"/>
  <c r="Z3404" i="2"/>
  <c r="Y3404" i="2"/>
  <c r="X3404" i="2"/>
  <c r="W3404" i="2"/>
  <c r="V3404" i="2"/>
  <c r="AB3403" i="2"/>
  <c r="AA3403" i="2"/>
  <c r="Z3403" i="2"/>
  <c r="Y3403" i="2"/>
  <c r="X3403" i="2"/>
  <c r="W3403" i="2"/>
  <c r="V3403" i="2"/>
  <c r="AB3402" i="2"/>
  <c r="AA3402" i="2"/>
  <c r="Z3402" i="2"/>
  <c r="Y3402" i="2"/>
  <c r="X3402" i="2"/>
  <c r="W3402" i="2"/>
  <c r="V3402" i="2"/>
  <c r="AB3401" i="2"/>
  <c r="AA3401" i="2"/>
  <c r="Z3401" i="2"/>
  <c r="Y3401" i="2"/>
  <c r="X3401" i="2"/>
  <c r="W3401" i="2"/>
  <c r="V3401" i="2"/>
  <c r="AB3400" i="2"/>
  <c r="AA3400" i="2"/>
  <c r="Z3400" i="2"/>
  <c r="Y3400" i="2"/>
  <c r="X3400" i="2"/>
  <c r="W3400" i="2"/>
  <c r="V3400" i="2"/>
  <c r="AB3399" i="2"/>
  <c r="AA3399" i="2"/>
  <c r="Z3399" i="2"/>
  <c r="Y3399" i="2"/>
  <c r="X3399" i="2"/>
  <c r="W3399" i="2"/>
  <c r="V3399" i="2"/>
  <c r="AB3398" i="2"/>
  <c r="AA3398" i="2"/>
  <c r="Z3398" i="2"/>
  <c r="Y3398" i="2"/>
  <c r="X3398" i="2"/>
  <c r="W3398" i="2"/>
  <c r="V3398" i="2"/>
  <c r="AB3397" i="2"/>
  <c r="AA3397" i="2"/>
  <c r="Z3397" i="2"/>
  <c r="Y3397" i="2"/>
  <c r="X3397" i="2"/>
  <c r="W3397" i="2"/>
  <c r="V3397" i="2"/>
  <c r="AB3396" i="2"/>
  <c r="AA3396" i="2"/>
  <c r="Z3396" i="2"/>
  <c r="Y3396" i="2"/>
  <c r="X3396" i="2"/>
  <c r="W3396" i="2"/>
  <c r="V3396" i="2"/>
  <c r="AB3395" i="2"/>
  <c r="AA3395" i="2"/>
  <c r="Z3395" i="2"/>
  <c r="Y3395" i="2"/>
  <c r="X3395" i="2"/>
  <c r="W3395" i="2"/>
  <c r="V3395" i="2"/>
  <c r="AB3394" i="2"/>
  <c r="AA3394" i="2"/>
  <c r="Z3394" i="2"/>
  <c r="Y3394" i="2"/>
  <c r="X3394" i="2"/>
  <c r="W3394" i="2"/>
  <c r="V3394" i="2"/>
  <c r="AB3393" i="2"/>
  <c r="AA3393" i="2"/>
  <c r="Z3393" i="2"/>
  <c r="Y3393" i="2"/>
  <c r="X3393" i="2"/>
  <c r="W3393" i="2"/>
  <c r="V3393" i="2"/>
  <c r="AB3392" i="2"/>
  <c r="AA3392" i="2"/>
  <c r="Z3392" i="2"/>
  <c r="Y3392" i="2"/>
  <c r="X3392" i="2"/>
  <c r="W3392" i="2"/>
  <c r="V3392" i="2"/>
  <c r="AB3391" i="2"/>
  <c r="AA3391" i="2"/>
  <c r="Z3391" i="2"/>
  <c r="Y3391" i="2"/>
  <c r="X3391" i="2"/>
  <c r="W3391" i="2"/>
  <c r="V3391" i="2"/>
  <c r="AB3390" i="2"/>
  <c r="AA3390" i="2"/>
  <c r="Z3390" i="2"/>
  <c r="Y3390" i="2"/>
  <c r="X3390" i="2"/>
  <c r="W3390" i="2"/>
  <c r="V3390" i="2"/>
  <c r="AB3389" i="2"/>
  <c r="AA3389" i="2"/>
  <c r="Z3389" i="2"/>
  <c r="Y3389" i="2"/>
  <c r="X3389" i="2"/>
  <c r="W3389" i="2"/>
  <c r="V3389" i="2"/>
  <c r="AB3388" i="2"/>
  <c r="AA3388" i="2"/>
  <c r="Z3388" i="2"/>
  <c r="Y3388" i="2"/>
  <c r="X3388" i="2"/>
  <c r="W3388" i="2"/>
  <c r="V3388" i="2"/>
  <c r="AB3387" i="2"/>
  <c r="AA3387" i="2"/>
  <c r="Z3387" i="2"/>
  <c r="Y3387" i="2"/>
  <c r="X3387" i="2"/>
  <c r="W3387" i="2"/>
  <c r="V3387" i="2"/>
  <c r="AB3386" i="2"/>
  <c r="AA3386" i="2"/>
  <c r="Z3386" i="2"/>
  <c r="Y3386" i="2"/>
  <c r="X3386" i="2"/>
  <c r="W3386" i="2"/>
  <c r="V3386" i="2"/>
  <c r="AB3385" i="2"/>
  <c r="AA3385" i="2"/>
  <c r="Z3385" i="2"/>
  <c r="Y3385" i="2"/>
  <c r="X3385" i="2"/>
  <c r="W3385" i="2"/>
  <c r="V3385" i="2"/>
  <c r="AB3384" i="2"/>
  <c r="AA3384" i="2"/>
  <c r="Z3384" i="2"/>
  <c r="Y3384" i="2"/>
  <c r="X3384" i="2"/>
  <c r="W3384" i="2"/>
  <c r="V3384" i="2"/>
  <c r="AB3383" i="2"/>
  <c r="AA3383" i="2"/>
  <c r="Z3383" i="2"/>
  <c r="Y3383" i="2"/>
  <c r="X3383" i="2"/>
  <c r="W3383" i="2"/>
  <c r="V3383" i="2"/>
  <c r="AB3382" i="2"/>
  <c r="AA3382" i="2"/>
  <c r="Z3382" i="2"/>
  <c r="Y3382" i="2"/>
  <c r="X3382" i="2"/>
  <c r="W3382" i="2"/>
  <c r="V3382" i="2"/>
  <c r="AB3381" i="2"/>
  <c r="AA3381" i="2"/>
  <c r="Z3381" i="2"/>
  <c r="Y3381" i="2"/>
  <c r="X3381" i="2"/>
  <c r="W3381" i="2"/>
  <c r="V3381" i="2"/>
  <c r="AB3380" i="2"/>
  <c r="AA3380" i="2"/>
  <c r="Z3380" i="2"/>
  <c r="Y3380" i="2"/>
  <c r="X3380" i="2"/>
  <c r="W3380" i="2"/>
  <c r="V3380" i="2"/>
  <c r="AB3379" i="2"/>
  <c r="AA3379" i="2"/>
  <c r="D178" i="6" s="1"/>
  <c r="G178" i="6" s="1"/>
  <c r="Z3379" i="2"/>
  <c r="Y3379" i="2"/>
  <c r="X3379" i="2"/>
  <c r="W3379" i="2"/>
  <c r="V3379" i="2"/>
  <c r="AB3378" i="2"/>
  <c r="AA3378" i="2"/>
  <c r="Z3378" i="2"/>
  <c r="Y3378" i="2"/>
  <c r="X3378" i="2"/>
  <c r="W3378" i="2"/>
  <c r="V3378" i="2"/>
  <c r="AB3377" i="2"/>
  <c r="AA3377" i="2"/>
  <c r="Z3377" i="2"/>
  <c r="Y3377" i="2"/>
  <c r="X3377" i="2"/>
  <c r="W3377" i="2"/>
  <c r="V3377" i="2"/>
  <c r="AB3376" i="2"/>
  <c r="AA3376" i="2"/>
  <c r="Z3376" i="2"/>
  <c r="Y3376" i="2"/>
  <c r="X3376" i="2"/>
  <c r="W3376" i="2"/>
  <c r="V3376" i="2"/>
  <c r="AB3375" i="2"/>
  <c r="AA3375" i="2"/>
  <c r="Z3375" i="2"/>
  <c r="Y3375" i="2"/>
  <c r="X3375" i="2"/>
  <c r="W3375" i="2"/>
  <c r="V3375" i="2"/>
  <c r="AB3374" i="2"/>
  <c r="AA3374" i="2"/>
  <c r="Z3374" i="2"/>
  <c r="Y3374" i="2"/>
  <c r="X3374" i="2"/>
  <c r="W3374" i="2"/>
  <c r="V3374" i="2"/>
  <c r="AB3373" i="2"/>
  <c r="AA3373" i="2"/>
  <c r="Z3373" i="2"/>
  <c r="Y3373" i="2"/>
  <c r="X3373" i="2"/>
  <c r="W3373" i="2"/>
  <c r="V3373" i="2"/>
  <c r="AB3372" i="2"/>
  <c r="AA3372" i="2"/>
  <c r="Z3372" i="2"/>
  <c r="Y3372" i="2"/>
  <c r="X3372" i="2"/>
  <c r="W3372" i="2"/>
  <c r="V3372" i="2"/>
  <c r="AB3371" i="2"/>
  <c r="AA3371" i="2"/>
  <c r="Z3371" i="2"/>
  <c r="Y3371" i="2"/>
  <c r="X3371" i="2"/>
  <c r="W3371" i="2"/>
  <c r="V3371" i="2"/>
  <c r="AB3370" i="2"/>
  <c r="AA3370" i="2"/>
  <c r="Z3370" i="2"/>
  <c r="Y3370" i="2"/>
  <c r="X3370" i="2"/>
  <c r="W3370" i="2"/>
  <c r="V3370" i="2"/>
  <c r="AB3369" i="2"/>
  <c r="AA3369" i="2"/>
  <c r="Z3369" i="2"/>
  <c r="Y3369" i="2"/>
  <c r="X3369" i="2"/>
  <c r="W3369" i="2"/>
  <c r="V3369" i="2"/>
  <c r="AB3368" i="2"/>
  <c r="AA3368" i="2"/>
  <c r="Z3368" i="2"/>
  <c r="Y3368" i="2"/>
  <c r="X3368" i="2"/>
  <c r="W3368" i="2"/>
  <c r="V3368" i="2"/>
  <c r="AB3367" i="2"/>
  <c r="AA3367" i="2"/>
  <c r="Z3367" i="2"/>
  <c r="Y3367" i="2"/>
  <c r="X3367" i="2"/>
  <c r="W3367" i="2"/>
  <c r="V3367" i="2"/>
  <c r="AB3366" i="2"/>
  <c r="AA3366" i="2"/>
  <c r="Z3366" i="2"/>
  <c r="Y3366" i="2"/>
  <c r="X3366" i="2"/>
  <c r="W3366" i="2"/>
  <c r="V3366" i="2"/>
  <c r="AB3365" i="2"/>
  <c r="AA3365" i="2"/>
  <c r="Z3365" i="2"/>
  <c r="Y3365" i="2"/>
  <c r="X3365" i="2"/>
  <c r="W3365" i="2"/>
  <c r="V3365" i="2"/>
  <c r="AB3364" i="2"/>
  <c r="AA3364" i="2"/>
  <c r="Z3364" i="2"/>
  <c r="Y3364" i="2"/>
  <c r="X3364" i="2"/>
  <c r="W3364" i="2"/>
  <c r="V3364" i="2"/>
  <c r="AB3363" i="2"/>
  <c r="AA3363" i="2"/>
  <c r="Z3363" i="2"/>
  <c r="Y3363" i="2"/>
  <c r="X3363" i="2"/>
  <c r="W3363" i="2"/>
  <c r="V3363" i="2"/>
  <c r="AB3362" i="2"/>
  <c r="AA3362" i="2"/>
  <c r="Z3362" i="2"/>
  <c r="Y3362" i="2"/>
  <c r="X3362" i="2"/>
  <c r="W3362" i="2"/>
  <c r="V3362" i="2"/>
  <c r="AB3361" i="2"/>
  <c r="AA3361" i="2"/>
  <c r="Z3361" i="2"/>
  <c r="Y3361" i="2"/>
  <c r="X3361" i="2"/>
  <c r="W3361" i="2"/>
  <c r="V3361" i="2"/>
  <c r="AB3360" i="2"/>
  <c r="AA3360" i="2"/>
  <c r="Z3360" i="2"/>
  <c r="Y3360" i="2"/>
  <c r="X3360" i="2"/>
  <c r="W3360" i="2"/>
  <c r="V3360" i="2"/>
  <c r="AB3359" i="2"/>
  <c r="AA3359" i="2"/>
  <c r="Z3359" i="2"/>
  <c r="Y3359" i="2"/>
  <c r="X3359" i="2"/>
  <c r="W3359" i="2"/>
  <c r="V3359" i="2"/>
  <c r="AB3358" i="2"/>
  <c r="AA3358" i="2"/>
  <c r="Z3358" i="2"/>
  <c r="Y3358" i="2"/>
  <c r="X3358" i="2"/>
  <c r="W3358" i="2"/>
  <c r="V3358" i="2"/>
  <c r="AB3357" i="2"/>
  <c r="AA3357" i="2"/>
  <c r="Z3357" i="2"/>
  <c r="Y3357" i="2"/>
  <c r="X3357" i="2"/>
  <c r="W3357" i="2"/>
  <c r="V3357" i="2"/>
  <c r="AB3356" i="2"/>
  <c r="AA3356" i="2"/>
  <c r="Z3356" i="2"/>
  <c r="Y3356" i="2"/>
  <c r="X3356" i="2"/>
  <c r="W3356" i="2"/>
  <c r="V3356" i="2"/>
  <c r="AB3355" i="2"/>
  <c r="AA3355" i="2"/>
  <c r="Z3355" i="2"/>
  <c r="Y3355" i="2"/>
  <c r="X3355" i="2"/>
  <c r="W3355" i="2"/>
  <c r="V3355" i="2"/>
  <c r="AB3354" i="2"/>
  <c r="AA3354" i="2"/>
  <c r="Z3354" i="2"/>
  <c r="Y3354" i="2"/>
  <c r="X3354" i="2"/>
  <c r="W3354" i="2"/>
  <c r="V3354" i="2"/>
  <c r="AB3353" i="2"/>
  <c r="AA3353" i="2"/>
  <c r="Z3353" i="2"/>
  <c r="Y3353" i="2"/>
  <c r="X3353" i="2"/>
  <c r="W3353" i="2"/>
  <c r="V3353" i="2"/>
  <c r="AB3352" i="2"/>
  <c r="AA3352" i="2"/>
  <c r="Z3352" i="2"/>
  <c r="Y3352" i="2"/>
  <c r="X3352" i="2"/>
  <c r="W3352" i="2"/>
  <c r="V3352" i="2"/>
  <c r="AB3351" i="2"/>
  <c r="AA3351" i="2"/>
  <c r="Z3351" i="2"/>
  <c r="Y3351" i="2"/>
  <c r="X3351" i="2"/>
  <c r="W3351" i="2"/>
  <c r="V3351" i="2"/>
  <c r="AB3350" i="2"/>
  <c r="AA3350" i="2"/>
  <c r="Z3350" i="2"/>
  <c r="Y3350" i="2"/>
  <c r="X3350" i="2"/>
  <c r="W3350" i="2"/>
  <c r="V3350" i="2"/>
  <c r="AB3349" i="2"/>
  <c r="AA3349" i="2"/>
  <c r="Z3349" i="2"/>
  <c r="Y3349" i="2"/>
  <c r="X3349" i="2"/>
  <c r="W3349" i="2"/>
  <c r="V3349" i="2"/>
  <c r="AB3348" i="2"/>
  <c r="AA3348" i="2"/>
  <c r="Z3348" i="2"/>
  <c r="Y3348" i="2"/>
  <c r="X3348" i="2"/>
  <c r="W3348" i="2"/>
  <c r="V3348" i="2"/>
  <c r="AB3347" i="2"/>
  <c r="AA3347" i="2"/>
  <c r="Z3347" i="2"/>
  <c r="Y3347" i="2"/>
  <c r="X3347" i="2"/>
  <c r="W3347" i="2"/>
  <c r="V3347" i="2"/>
  <c r="AB3346" i="2"/>
  <c r="AA3346" i="2"/>
  <c r="Z3346" i="2"/>
  <c r="Y3346" i="2"/>
  <c r="X3346" i="2"/>
  <c r="W3346" i="2"/>
  <c r="V3346" i="2"/>
  <c r="AB3345" i="2"/>
  <c r="AA3345" i="2"/>
  <c r="Z3345" i="2"/>
  <c r="Y3345" i="2"/>
  <c r="X3345" i="2"/>
  <c r="W3345" i="2"/>
  <c r="V3345" i="2"/>
  <c r="AB3344" i="2"/>
  <c r="AA3344" i="2"/>
  <c r="Z3344" i="2"/>
  <c r="Y3344" i="2"/>
  <c r="X3344" i="2"/>
  <c r="W3344" i="2"/>
  <c r="V3344" i="2"/>
  <c r="AB3343" i="2"/>
  <c r="AA3343" i="2"/>
  <c r="Z3343" i="2"/>
  <c r="Y3343" i="2"/>
  <c r="X3343" i="2"/>
  <c r="W3343" i="2"/>
  <c r="V3343" i="2"/>
  <c r="AB3342" i="2"/>
  <c r="AA3342" i="2"/>
  <c r="Z3342" i="2"/>
  <c r="Y3342" i="2"/>
  <c r="X3342" i="2"/>
  <c r="W3342" i="2"/>
  <c r="V3342" i="2"/>
  <c r="AB3341" i="2"/>
  <c r="AA3341" i="2"/>
  <c r="Z3341" i="2"/>
  <c r="Y3341" i="2"/>
  <c r="X3341" i="2"/>
  <c r="W3341" i="2"/>
  <c r="V3341" i="2"/>
  <c r="AB3340" i="2"/>
  <c r="AA3340" i="2"/>
  <c r="Z3340" i="2"/>
  <c r="Y3340" i="2"/>
  <c r="X3340" i="2"/>
  <c r="W3340" i="2"/>
  <c r="V3340" i="2"/>
  <c r="AB3339" i="2"/>
  <c r="AA3339" i="2"/>
  <c r="Z3339" i="2"/>
  <c r="Y3339" i="2"/>
  <c r="X3339" i="2"/>
  <c r="W3339" i="2"/>
  <c r="V3339" i="2"/>
  <c r="AB3338" i="2"/>
  <c r="AA3338" i="2"/>
  <c r="Z3338" i="2"/>
  <c r="Y3338" i="2"/>
  <c r="X3338" i="2"/>
  <c r="W3338" i="2"/>
  <c r="V3338" i="2"/>
  <c r="AB3337" i="2"/>
  <c r="AA3337" i="2"/>
  <c r="Z3337" i="2"/>
  <c r="Y3337" i="2"/>
  <c r="X3337" i="2"/>
  <c r="W3337" i="2"/>
  <c r="V3337" i="2"/>
  <c r="AB3336" i="2"/>
  <c r="AA3336" i="2"/>
  <c r="D604" i="6" s="1"/>
  <c r="G604" i="6" s="1"/>
  <c r="Z3336" i="2"/>
  <c r="Y3336" i="2"/>
  <c r="X3336" i="2"/>
  <c r="W3336" i="2"/>
  <c r="V3336" i="2"/>
  <c r="AB3335" i="2"/>
  <c r="AA3335" i="2"/>
  <c r="Z3335" i="2"/>
  <c r="Y3335" i="2"/>
  <c r="X3335" i="2"/>
  <c r="W3335" i="2"/>
  <c r="V3335" i="2"/>
  <c r="AB3334" i="2"/>
  <c r="AA3334" i="2"/>
  <c r="Z3334" i="2"/>
  <c r="Y3334" i="2"/>
  <c r="X3334" i="2"/>
  <c r="W3334" i="2"/>
  <c r="V3334" i="2"/>
  <c r="AB3333" i="2"/>
  <c r="AA3333" i="2"/>
  <c r="Z3333" i="2"/>
  <c r="Y3333" i="2"/>
  <c r="X3333" i="2"/>
  <c r="W3333" i="2"/>
  <c r="V3333" i="2"/>
  <c r="AB3332" i="2"/>
  <c r="AA3332" i="2"/>
  <c r="Z3332" i="2"/>
  <c r="Y3332" i="2"/>
  <c r="X3332" i="2"/>
  <c r="W3332" i="2"/>
  <c r="V3332" i="2"/>
  <c r="AB3331" i="2"/>
  <c r="AA3331" i="2"/>
  <c r="Z3331" i="2"/>
  <c r="Y3331" i="2"/>
  <c r="X3331" i="2"/>
  <c r="W3331" i="2"/>
  <c r="V3331" i="2"/>
  <c r="AB3330" i="2"/>
  <c r="AA3330" i="2"/>
  <c r="Z3330" i="2"/>
  <c r="Y3330" i="2"/>
  <c r="X3330" i="2"/>
  <c r="W3330" i="2"/>
  <c r="V3330" i="2"/>
  <c r="AB3329" i="2"/>
  <c r="AA3329" i="2"/>
  <c r="Z3329" i="2"/>
  <c r="Y3329" i="2"/>
  <c r="X3329" i="2"/>
  <c r="W3329" i="2"/>
  <c r="V3329" i="2"/>
  <c r="AB3328" i="2"/>
  <c r="AA3328" i="2"/>
  <c r="Z3328" i="2"/>
  <c r="Y3328" i="2"/>
  <c r="X3328" i="2"/>
  <c r="W3328" i="2"/>
  <c r="V3328" i="2"/>
  <c r="AB3327" i="2"/>
  <c r="AA3327" i="2"/>
  <c r="Z3327" i="2"/>
  <c r="Y3327" i="2"/>
  <c r="X3327" i="2"/>
  <c r="W3327" i="2"/>
  <c r="V3327" i="2"/>
  <c r="AB3326" i="2"/>
  <c r="AA3326" i="2"/>
  <c r="Z3326" i="2"/>
  <c r="Y3326" i="2"/>
  <c r="X3326" i="2"/>
  <c r="W3326" i="2"/>
  <c r="V3326" i="2"/>
  <c r="AB3325" i="2"/>
  <c r="AA3325" i="2"/>
  <c r="Z3325" i="2"/>
  <c r="Y3325" i="2"/>
  <c r="X3325" i="2"/>
  <c r="W3325" i="2"/>
  <c r="V3325" i="2"/>
  <c r="AB3324" i="2"/>
  <c r="AA3324" i="2"/>
  <c r="Z3324" i="2"/>
  <c r="Y3324" i="2"/>
  <c r="X3324" i="2"/>
  <c r="W3324" i="2"/>
  <c r="V3324" i="2"/>
  <c r="AB3323" i="2"/>
  <c r="AA3323" i="2"/>
  <c r="Z3323" i="2"/>
  <c r="Y3323" i="2"/>
  <c r="X3323" i="2"/>
  <c r="W3323" i="2"/>
  <c r="V3323" i="2"/>
  <c r="AB3322" i="2"/>
  <c r="AA3322" i="2"/>
  <c r="Z3322" i="2"/>
  <c r="Y3322" i="2"/>
  <c r="X3322" i="2"/>
  <c r="W3322" i="2"/>
  <c r="V3322" i="2"/>
  <c r="AB3321" i="2"/>
  <c r="AA3321" i="2"/>
  <c r="Z3321" i="2"/>
  <c r="Y3321" i="2"/>
  <c r="X3321" i="2"/>
  <c r="W3321" i="2"/>
  <c r="V3321" i="2"/>
  <c r="AB3320" i="2"/>
  <c r="AA3320" i="2"/>
  <c r="Z3320" i="2"/>
  <c r="Y3320" i="2"/>
  <c r="X3320" i="2"/>
  <c r="W3320" i="2"/>
  <c r="V3320" i="2"/>
  <c r="AB3319" i="2"/>
  <c r="AA3319" i="2"/>
  <c r="Z3319" i="2"/>
  <c r="Y3319" i="2"/>
  <c r="X3319" i="2"/>
  <c r="W3319" i="2"/>
  <c r="V3319" i="2"/>
  <c r="AB3318" i="2"/>
  <c r="AA3318" i="2"/>
  <c r="Z3318" i="2"/>
  <c r="Y3318" i="2"/>
  <c r="X3318" i="2"/>
  <c r="W3318" i="2"/>
  <c r="V3318" i="2"/>
  <c r="AB3317" i="2"/>
  <c r="AA3317" i="2"/>
  <c r="Z3317" i="2"/>
  <c r="Y3317" i="2"/>
  <c r="X3317" i="2"/>
  <c r="W3317" i="2"/>
  <c r="V3317" i="2"/>
  <c r="AB3316" i="2"/>
  <c r="AA3316" i="2"/>
  <c r="Z3316" i="2"/>
  <c r="Y3316" i="2"/>
  <c r="X3316" i="2"/>
  <c r="W3316" i="2"/>
  <c r="V3316" i="2"/>
  <c r="AB3315" i="2"/>
  <c r="AA3315" i="2"/>
  <c r="Z3315" i="2"/>
  <c r="Y3315" i="2"/>
  <c r="X3315" i="2"/>
  <c r="W3315" i="2"/>
  <c r="V3315" i="2"/>
  <c r="AB3314" i="2"/>
  <c r="AA3314" i="2"/>
  <c r="Z3314" i="2"/>
  <c r="Y3314" i="2"/>
  <c r="X3314" i="2"/>
  <c r="W3314" i="2"/>
  <c r="V3314" i="2"/>
  <c r="AB3313" i="2"/>
  <c r="AA3313" i="2"/>
  <c r="Z3313" i="2"/>
  <c r="Y3313" i="2"/>
  <c r="X3313" i="2"/>
  <c r="W3313" i="2"/>
  <c r="V3313" i="2"/>
  <c r="AB3312" i="2"/>
  <c r="AA3312" i="2"/>
  <c r="Z3312" i="2"/>
  <c r="Y3312" i="2"/>
  <c r="X3312" i="2"/>
  <c r="W3312" i="2"/>
  <c r="V3312" i="2"/>
  <c r="AB3311" i="2"/>
  <c r="AA3311" i="2"/>
  <c r="Z3311" i="2"/>
  <c r="Y3311" i="2"/>
  <c r="X3311" i="2"/>
  <c r="W3311" i="2"/>
  <c r="V3311" i="2"/>
  <c r="AB3310" i="2"/>
  <c r="AA3310" i="2"/>
  <c r="Z3310" i="2"/>
  <c r="Y3310" i="2"/>
  <c r="X3310" i="2"/>
  <c r="W3310" i="2"/>
  <c r="V3310" i="2"/>
  <c r="AB3309" i="2"/>
  <c r="AA3309" i="2"/>
  <c r="Z3309" i="2"/>
  <c r="Y3309" i="2"/>
  <c r="X3309" i="2"/>
  <c r="W3309" i="2"/>
  <c r="V3309" i="2"/>
  <c r="AB3308" i="2"/>
  <c r="AA3308" i="2"/>
  <c r="Z3308" i="2"/>
  <c r="Y3308" i="2"/>
  <c r="X3308" i="2"/>
  <c r="W3308" i="2"/>
  <c r="V3308" i="2"/>
  <c r="AB3307" i="2"/>
  <c r="AA3307" i="2"/>
  <c r="Z3307" i="2"/>
  <c r="Y3307" i="2"/>
  <c r="X3307" i="2"/>
  <c r="W3307" i="2"/>
  <c r="V3307" i="2"/>
  <c r="AB3306" i="2"/>
  <c r="AA3306" i="2"/>
  <c r="Z3306" i="2"/>
  <c r="Y3306" i="2"/>
  <c r="X3306" i="2"/>
  <c r="W3306" i="2"/>
  <c r="V3306" i="2"/>
  <c r="AB3305" i="2"/>
  <c r="AA3305" i="2"/>
  <c r="Z3305" i="2"/>
  <c r="Y3305" i="2"/>
  <c r="X3305" i="2"/>
  <c r="W3305" i="2"/>
  <c r="V3305" i="2"/>
  <c r="AB3304" i="2"/>
  <c r="AA3304" i="2"/>
  <c r="Z3304" i="2"/>
  <c r="Y3304" i="2"/>
  <c r="X3304" i="2"/>
  <c r="W3304" i="2"/>
  <c r="V3304" i="2"/>
  <c r="AB3303" i="2"/>
  <c r="AA3303" i="2"/>
  <c r="Z3303" i="2"/>
  <c r="Y3303" i="2"/>
  <c r="X3303" i="2"/>
  <c r="W3303" i="2"/>
  <c r="V3303" i="2"/>
  <c r="AB3302" i="2"/>
  <c r="AA3302" i="2"/>
  <c r="Z3302" i="2"/>
  <c r="Y3302" i="2"/>
  <c r="X3302" i="2"/>
  <c r="W3302" i="2"/>
  <c r="V3302" i="2"/>
  <c r="AB3301" i="2"/>
  <c r="AA3301" i="2"/>
  <c r="Z3301" i="2"/>
  <c r="Y3301" i="2"/>
  <c r="X3301" i="2"/>
  <c r="W3301" i="2"/>
  <c r="V3301" i="2"/>
  <c r="AB3300" i="2"/>
  <c r="AA3300" i="2"/>
  <c r="Z3300" i="2"/>
  <c r="Y3300" i="2"/>
  <c r="X3300" i="2"/>
  <c r="W3300" i="2"/>
  <c r="V3300" i="2"/>
  <c r="AB3299" i="2"/>
  <c r="AA3299" i="2"/>
  <c r="Z3299" i="2"/>
  <c r="Y3299" i="2"/>
  <c r="X3299" i="2"/>
  <c r="W3299" i="2"/>
  <c r="V3299" i="2"/>
  <c r="AB3298" i="2"/>
  <c r="AA3298" i="2"/>
  <c r="Z3298" i="2"/>
  <c r="Y3298" i="2"/>
  <c r="X3298" i="2"/>
  <c r="W3298" i="2"/>
  <c r="V3298" i="2"/>
  <c r="AB3297" i="2"/>
  <c r="AA3297" i="2"/>
  <c r="Z3297" i="2"/>
  <c r="Y3297" i="2"/>
  <c r="X3297" i="2"/>
  <c r="W3297" i="2"/>
  <c r="V3297" i="2"/>
  <c r="AB3296" i="2"/>
  <c r="AA3296" i="2"/>
  <c r="Z3296" i="2"/>
  <c r="Y3296" i="2"/>
  <c r="X3296" i="2"/>
  <c r="W3296" i="2"/>
  <c r="V3296" i="2"/>
  <c r="AB3295" i="2"/>
  <c r="AA3295" i="2"/>
  <c r="Z3295" i="2"/>
  <c r="Y3295" i="2"/>
  <c r="X3295" i="2"/>
  <c r="W3295" i="2"/>
  <c r="V3295" i="2"/>
  <c r="AB3294" i="2"/>
  <c r="AA3294" i="2"/>
  <c r="Z3294" i="2"/>
  <c r="Y3294" i="2"/>
  <c r="X3294" i="2"/>
  <c r="W3294" i="2"/>
  <c r="V3294" i="2"/>
  <c r="AB3293" i="2"/>
  <c r="AA3293" i="2"/>
  <c r="Z3293" i="2"/>
  <c r="Y3293" i="2"/>
  <c r="X3293" i="2"/>
  <c r="W3293" i="2"/>
  <c r="V3293" i="2"/>
  <c r="AB3292" i="2"/>
  <c r="AA3292" i="2"/>
  <c r="Z3292" i="2"/>
  <c r="Y3292" i="2"/>
  <c r="X3292" i="2"/>
  <c r="W3292" i="2"/>
  <c r="V3292" i="2"/>
  <c r="AB3291" i="2"/>
  <c r="AA3291" i="2"/>
  <c r="Z3291" i="2"/>
  <c r="Y3291" i="2"/>
  <c r="X3291" i="2"/>
  <c r="W3291" i="2"/>
  <c r="V3291" i="2"/>
  <c r="AB3290" i="2"/>
  <c r="AA3290" i="2"/>
  <c r="Z3290" i="2"/>
  <c r="Y3290" i="2"/>
  <c r="X3290" i="2"/>
  <c r="W3290" i="2"/>
  <c r="V3290" i="2"/>
  <c r="AB3289" i="2"/>
  <c r="AA3289" i="2"/>
  <c r="Z3289" i="2"/>
  <c r="Y3289" i="2"/>
  <c r="X3289" i="2"/>
  <c r="W3289" i="2"/>
  <c r="V3289" i="2"/>
  <c r="AB3288" i="2"/>
  <c r="AA3288" i="2"/>
  <c r="Z3288" i="2"/>
  <c r="Y3288" i="2"/>
  <c r="X3288" i="2"/>
  <c r="W3288" i="2"/>
  <c r="V3288" i="2"/>
  <c r="AB3287" i="2"/>
  <c r="AA3287" i="2"/>
  <c r="Z3287" i="2"/>
  <c r="Y3287" i="2"/>
  <c r="X3287" i="2"/>
  <c r="W3287" i="2"/>
  <c r="V3287" i="2"/>
  <c r="AB3286" i="2"/>
  <c r="AA3286" i="2"/>
  <c r="Z3286" i="2"/>
  <c r="Y3286" i="2"/>
  <c r="X3286" i="2"/>
  <c r="W3286" i="2"/>
  <c r="V3286" i="2"/>
  <c r="AB3285" i="2"/>
  <c r="AA3285" i="2"/>
  <c r="Z3285" i="2"/>
  <c r="Y3285" i="2"/>
  <c r="X3285" i="2"/>
  <c r="W3285" i="2"/>
  <c r="V3285" i="2"/>
  <c r="AB3284" i="2"/>
  <c r="AA3284" i="2"/>
  <c r="Z3284" i="2"/>
  <c r="Y3284" i="2"/>
  <c r="X3284" i="2"/>
  <c r="W3284" i="2"/>
  <c r="V3284" i="2"/>
  <c r="AB3283" i="2"/>
  <c r="AA3283" i="2"/>
  <c r="Z3283" i="2"/>
  <c r="Y3283" i="2"/>
  <c r="X3283" i="2"/>
  <c r="W3283" i="2"/>
  <c r="V3283" i="2"/>
  <c r="AB3282" i="2"/>
  <c r="AA3282" i="2"/>
  <c r="Z3282" i="2"/>
  <c r="Y3282" i="2"/>
  <c r="X3282" i="2"/>
  <c r="W3282" i="2"/>
  <c r="V3282" i="2"/>
  <c r="AB3281" i="2"/>
  <c r="AA3281" i="2"/>
  <c r="Z3281" i="2"/>
  <c r="Y3281" i="2"/>
  <c r="X3281" i="2"/>
  <c r="W3281" i="2"/>
  <c r="V3281" i="2"/>
  <c r="AB3280" i="2"/>
  <c r="AA3280" i="2"/>
  <c r="Z3280" i="2"/>
  <c r="Y3280" i="2"/>
  <c r="X3280" i="2"/>
  <c r="W3280" i="2"/>
  <c r="V3280" i="2"/>
  <c r="AB3279" i="2"/>
  <c r="AA3279" i="2"/>
  <c r="Z3279" i="2"/>
  <c r="Y3279" i="2"/>
  <c r="X3279" i="2"/>
  <c r="W3279" i="2"/>
  <c r="V3279" i="2"/>
  <c r="AB3278" i="2"/>
  <c r="AA3278" i="2"/>
  <c r="Z3278" i="2"/>
  <c r="Y3278" i="2"/>
  <c r="X3278" i="2"/>
  <c r="W3278" i="2"/>
  <c r="V3278" i="2"/>
  <c r="AB3277" i="2"/>
  <c r="AA3277" i="2"/>
  <c r="Z3277" i="2"/>
  <c r="Y3277" i="2"/>
  <c r="X3277" i="2"/>
  <c r="W3277" i="2"/>
  <c r="V3277" i="2"/>
  <c r="AB3276" i="2"/>
  <c r="AA3276" i="2"/>
  <c r="Z3276" i="2"/>
  <c r="Y3276" i="2"/>
  <c r="X3276" i="2"/>
  <c r="W3276" i="2"/>
  <c r="V3276" i="2"/>
  <c r="AB3275" i="2"/>
  <c r="AA3275" i="2"/>
  <c r="Z3275" i="2"/>
  <c r="Y3275" i="2"/>
  <c r="X3275" i="2"/>
  <c r="W3275" i="2"/>
  <c r="V3275" i="2"/>
  <c r="AB3274" i="2"/>
  <c r="AA3274" i="2"/>
  <c r="Z3274" i="2"/>
  <c r="Y3274" i="2"/>
  <c r="X3274" i="2"/>
  <c r="W3274" i="2"/>
  <c r="V3274" i="2"/>
  <c r="AB3273" i="2"/>
  <c r="AA3273" i="2"/>
  <c r="Z3273" i="2"/>
  <c r="Y3273" i="2"/>
  <c r="X3273" i="2"/>
  <c r="W3273" i="2"/>
  <c r="V3273" i="2"/>
  <c r="AB3272" i="2"/>
  <c r="AA3272" i="2"/>
  <c r="Z3272" i="2"/>
  <c r="Y3272" i="2"/>
  <c r="X3272" i="2"/>
  <c r="W3272" i="2"/>
  <c r="V3272" i="2"/>
  <c r="AB3271" i="2"/>
  <c r="AA3271" i="2"/>
  <c r="Z3271" i="2"/>
  <c r="Y3271" i="2"/>
  <c r="X3271" i="2"/>
  <c r="W3271" i="2"/>
  <c r="V3271" i="2"/>
  <c r="AB3270" i="2"/>
  <c r="AA3270" i="2"/>
  <c r="Z3270" i="2"/>
  <c r="Y3270" i="2"/>
  <c r="X3270" i="2"/>
  <c r="W3270" i="2"/>
  <c r="V3270" i="2"/>
  <c r="AB3269" i="2"/>
  <c r="AA3269" i="2"/>
  <c r="D291" i="6" s="1"/>
  <c r="G291" i="6" s="1"/>
  <c r="Z3269" i="2"/>
  <c r="Y3269" i="2"/>
  <c r="X3269" i="2"/>
  <c r="W3269" i="2"/>
  <c r="V3269" i="2"/>
  <c r="AB3268" i="2"/>
  <c r="AA3268" i="2"/>
  <c r="Z3268" i="2"/>
  <c r="Y3268" i="2"/>
  <c r="X3268" i="2"/>
  <c r="W3268" i="2"/>
  <c r="V3268" i="2"/>
  <c r="AB3267" i="2"/>
  <c r="AA3267" i="2"/>
  <c r="Z3267" i="2"/>
  <c r="Y3267" i="2"/>
  <c r="X3267" i="2"/>
  <c r="W3267" i="2"/>
  <c r="V3267" i="2"/>
  <c r="AB3266" i="2"/>
  <c r="AA3266" i="2"/>
  <c r="Z3266" i="2"/>
  <c r="Y3266" i="2"/>
  <c r="X3266" i="2"/>
  <c r="W3266" i="2"/>
  <c r="V3266" i="2"/>
  <c r="AB3265" i="2"/>
  <c r="AA3265" i="2"/>
  <c r="Z3265" i="2"/>
  <c r="Y3265" i="2"/>
  <c r="X3265" i="2"/>
  <c r="W3265" i="2"/>
  <c r="V3265" i="2"/>
  <c r="AB3264" i="2"/>
  <c r="AA3264" i="2"/>
  <c r="Z3264" i="2"/>
  <c r="Y3264" i="2"/>
  <c r="X3264" i="2"/>
  <c r="W3264" i="2"/>
  <c r="V3264" i="2"/>
  <c r="AB3263" i="2"/>
  <c r="AA3263" i="2"/>
  <c r="Z3263" i="2"/>
  <c r="Y3263" i="2"/>
  <c r="X3263" i="2"/>
  <c r="W3263" i="2"/>
  <c r="V3263" i="2"/>
  <c r="AB3262" i="2"/>
  <c r="AA3262" i="2"/>
  <c r="Z3262" i="2"/>
  <c r="Y3262" i="2"/>
  <c r="X3262" i="2"/>
  <c r="W3262" i="2"/>
  <c r="V3262" i="2"/>
  <c r="AB3261" i="2"/>
  <c r="AA3261" i="2"/>
  <c r="Z3261" i="2"/>
  <c r="Y3261" i="2"/>
  <c r="X3261" i="2"/>
  <c r="W3261" i="2"/>
  <c r="V3261" i="2"/>
  <c r="AB3260" i="2"/>
  <c r="AA3260" i="2"/>
  <c r="Z3260" i="2"/>
  <c r="Y3260" i="2"/>
  <c r="X3260" i="2"/>
  <c r="W3260" i="2"/>
  <c r="V3260" i="2"/>
  <c r="AB3259" i="2"/>
  <c r="AA3259" i="2"/>
  <c r="Z3259" i="2"/>
  <c r="Y3259" i="2"/>
  <c r="X3259" i="2"/>
  <c r="W3259" i="2"/>
  <c r="V3259" i="2"/>
  <c r="AB3258" i="2"/>
  <c r="AA3258" i="2"/>
  <c r="Z3258" i="2"/>
  <c r="Y3258" i="2"/>
  <c r="X3258" i="2"/>
  <c r="W3258" i="2"/>
  <c r="V3258" i="2"/>
  <c r="AB3257" i="2"/>
  <c r="AA3257" i="2"/>
  <c r="Z3257" i="2"/>
  <c r="Y3257" i="2"/>
  <c r="X3257" i="2"/>
  <c r="W3257" i="2"/>
  <c r="V3257" i="2"/>
  <c r="AB3256" i="2"/>
  <c r="AA3256" i="2"/>
  <c r="Z3256" i="2"/>
  <c r="Y3256" i="2"/>
  <c r="X3256" i="2"/>
  <c r="W3256" i="2"/>
  <c r="V3256" i="2"/>
  <c r="AB3255" i="2"/>
  <c r="AA3255" i="2"/>
  <c r="Z3255" i="2"/>
  <c r="Y3255" i="2"/>
  <c r="X3255" i="2"/>
  <c r="W3255" i="2"/>
  <c r="V3255" i="2"/>
  <c r="AB3254" i="2"/>
  <c r="AA3254" i="2"/>
  <c r="Z3254" i="2"/>
  <c r="Y3254" i="2"/>
  <c r="X3254" i="2"/>
  <c r="W3254" i="2"/>
  <c r="V3254" i="2"/>
  <c r="AB3253" i="2"/>
  <c r="AA3253" i="2"/>
  <c r="D129" i="6" s="1"/>
  <c r="G129" i="6" s="1"/>
  <c r="Z3253" i="2"/>
  <c r="Y3253" i="2"/>
  <c r="X3253" i="2"/>
  <c r="W3253" i="2"/>
  <c r="V3253" i="2"/>
  <c r="AB3252" i="2"/>
  <c r="AA3252" i="2"/>
  <c r="Z3252" i="2"/>
  <c r="Y3252" i="2"/>
  <c r="X3252" i="2"/>
  <c r="W3252" i="2"/>
  <c r="V3252" i="2"/>
  <c r="AB3251" i="2"/>
  <c r="AA3251" i="2"/>
  <c r="Z3251" i="2"/>
  <c r="Y3251" i="2"/>
  <c r="X3251" i="2"/>
  <c r="W3251" i="2"/>
  <c r="V3251" i="2"/>
  <c r="AB3250" i="2"/>
  <c r="AA3250" i="2"/>
  <c r="Z3250" i="2"/>
  <c r="Y3250" i="2"/>
  <c r="X3250" i="2"/>
  <c r="W3250" i="2"/>
  <c r="V3250" i="2"/>
  <c r="AB3249" i="2"/>
  <c r="AA3249" i="2"/>
  <c r="Z3249" i="2"/>
  <c r="Y3249" i="2"/>
  <c r="X3249" i="2"/>
  <c r="W3249" i="2"/>
  <c r="V3249" i="2"/>
  <c r="AB3248" i="2"/>
  <c r="AA3248" i="2"/>
  <c r="Z3248" i="2"/>
  <c r="Y3248" i="2"/>
  <c r="X3248" i="2"/>
  <c r="W3248" i="2"/>
  <c r="V3248" i="2"/>
  <c r="AB3247" i="2"/>
  <c r="AA3247" i="2"/>
  <c r="Z3247" i="2"/>
  <c r="Y3247" i="2"/>
  <c r="X3247" i="2"/>
  <c r="W3247" i="2"/>
  <c r="V3247" i="2"/>
  <c r="AB3246" i="2"/>
  <c r="AA3246" i="2"/>
  <c r="Z3246" i="2"/>
  <c r="Y3246" i="2"/>
  <c r="X3246" i="2"/>
  <c r="W3246" i="2"/>
  <c r="V3246" i="2"/>
  <c r="AB3245" i="2"/>
  <c r="AA3245" i="2"/>
  <c r="Z3245" i="2"/>
  <c r="Y3245" i="2"/>
  <c r="X3245" i="2"/>
  <c r="W3245" i="2"/>
  <c r="V3245" i="2"/>
  <c r="AB3244" i="2"/>
  <c r="AA3244" i="2"/>
  <c r="Z3244" i="2"/>
  <c r="Y3244" i="2"/>
  <c r="X3244" i="2"/>
  <c r="W3244" i="2"/>
  <c r="V3244" i="2"/>
  <c r="AB3243" i="2"/>
  <c r="AA3243" i="2"/>
  <c r="Z3243" i="2"/>
  <c r="Y3243" i="2"/>
  <c r="X3243" i="2"/>
  <c r="W3243" i="2"/>
  <c r="V3243" i="2"/>
  <c r="AB3242" i="2"/>
  <c r="AA3242" i="2"/>
  <c r="Z3242" i="2"/>
  <c r="Y3242" i="2"/>
  <c r="X3242" i="2"/>
  <c r="W3242" i="2"/>
  <c r="V3242" i="2"/>
  <c r="AB3241" i="2"/>
  <c r="AA3241" i="2"/>
  <c r="Z3241" i="2"/>
  <c r="Y3241" i="2"/>
  <c r="X3241" i="2"/>
  <c r="W3241" i="2"/>
  <c r="V3241" i="2"/>
  <c r="AB3240" i="2"/>
  <c r="AA3240" i="2"/>
  <c r="Z3240" i="2"/>
  <c r="Y3240" i="2"/>
  <c r="X3240" i="2"/>
  <c r="W3240" i="2"/>
  <c r="V3240" i="2"/>
  <c r="AB3239" i="2"/>
  <c r="AA3239" i="2"/>
  <c r="Z3239" i="2"/>
  <c r="Y3239" i="2"/>
  <c r="X3239" i="2"/>
  <c r="W3239" i="2"/>
  <c r="V3239" i="2"/>
  <c r="AB3238" i="2"/>
  <c r="AA3238" i="2"/>
  <c r="Z3238" i="2"/>
  <c r="Y3238" i="2"/>
  <c r="X3238" i="2"/>
  <c r="W3238" i="2"/>
  <c r="V3238" i="2"/>
  <c r="AB3237" i="2"/>
  <c r="AA3237" i="2"/>
  <c r="Z3237" i="2"/>
  <c r="Y3237" i="2"/>
  <c r="X3237" i="2"/>
  <c r="W3237" i="2"/>
  <c r="V3237" i="2"/>
  <c r="AB3236" i="2"/>
  <c r="AA3236" i="2"/>
  <c r="Z3236" i="2"/>
  <c r="Y3236" i="2"/>
  <c r="X3236" i="2"/>
  <c r="W3236" i="2"/>
  <c r="V3236" i="2"/>
  <c r="AB3235" i="2"/>
  <c r="AA3235" i="2"/>
  <c r="Z3235" i="2"/>
  <c r="Y3235" i="2"/>
  <c r="X3235" i="2"/>
  <c r="W3235" i="2"/>
  <c r="V3235" i="2"/>
  <c r="AB3234" i="2"/>
  <c r="AA3234" i="2"/>
  <c r="Z3234" i="2"/>
  <c r="Y3234" i="2"/>
  <c r="X3234" i="2"/>
  <c r="W3234" i="2"/>
  <c r="V3234" i="2"/>
  <c r="AB3233" i="2"/>
  <c r="AA3233" i="2"/>
  <c r="Z3233" i="2"/>
  <c r="Y3233" i="2"/>
  <c r="X3233" i="2"/>
  <c r="W3233" i="2"/>
  <c r="V3233" i="2"/>
  <c r="AB3232" i="2"/>
  <c r="AA3232" i="2"/>
  <c r="Z3232" i="2"/>
  <c r="Y3232" i="2"/>
  <c r="X3232" i="2"/>
  <c r="W3232" i="2"/>
  <c r="V3232" i="2"/>
  <c r="AB3231" i="2"/>
  <c r="AA3231" i="2"/>
  <c r="Z3231" i="2"/>
  <c r="Y3231" i="2"/>
  <c r="X3231" i="2"/>
  <c r="W3231" i="2"/>
  <c r="V3231" i="2"/>
  <c r="AB3230" i="2"/>
  <c r="AA3230" i="2"/>
  <c r="Z3230" i="2"/>
  <c r="Y3230" i="2"/>
  <c r="X3230" i="2"/>
  <c r="W3230" i="2"/>
  <c r="V3230" i="2"/>
  <c r="AB3229" i="2"/>
  <c r="AA3229" i="2"/>
  <c r="Z3229" i="2"/>
  <c r="Y3229" i="2"/>
  <c r="X3229" i="2"/>
  <c r="W3229" i="2"/>
  <c r="V3229" i="2"/>
  <c r="AB3228" i="2"/>
  <c r="AA3228" i="2"/>
  <c r="Z3228" i="2"/>
  <c r="Y3228" i="2"/>
  <c r="X3228" i="2"/>
  <c r="W3228" i="2"/>
  <c r="V3228" i="2"/>
  <c r="AB3227" i="2"/>
  <c r="AA3227" i="2"/>
  <c r="Z3227" i="2"/>
  <c r="Y3227" i="2"/>
  <c r="X3227" i="2"/>
  <c r="W3227" i="2"/>
  <c r="V3227" i="2"/>
  <c r="AB3226" i="2"/>
  <c r="AA3226" i="2"/>
  <c r="Z3226" i="2"/>
  <c r="Y3226" i="2"/>
  <c r="X3226" i="2"/>
  <c r="W3226" i="2"/>
  <c r="V3226" i="2"/>
  <c r="AB3225" i="2"/>
  <c r="AA3225" i="2"/>
  <c r="Z3225" i="2"/>
  <c r="Y3225" i="2"/>
  <c r="X3225" i="2"/>
  <c r="W3225" i="2"/>
  <c r="V3225" i="2"/>
  <c r="AB3224" i="2"/>
  <c r="AA3224" i="2"/>
  <c r="Z3224" i="2"/>
  <c r="Y3224" i="2"/>
  <c r="X3224" i="2"/>
  <c r="W3224" i="2"/>
  <c r="V3224" i="2"/>
  <c r="AB3223" i="2"/>
  <c r="AA3223" i="2"/>
  <c r="Z3223" i="2"/>
  <c r="Y3223" i="2"/>
  <c r="X3223" i="2"/>
  <c r="W3223" i="2"/>
  <c r="V3223" i="2"/>
  <c r="AB3222" i="2"/>
  <c r="AA3222" i="2"/>
  <c r="Z3222" i="2"/>
  <c r="Y3222" i="2"/>
  <c r="X3222" i="2"/>
  <c r="W3222" i="2"/>
  <c r="V3222" i="2"/>
  <c r="AB3221" i="2"/>
  <c r="AA3221" i="2"/>
  <c r="Z3221" i="2"/>
  <c r="Y3221" i="2"/>
  <c r="X3221" i="2"/>
  <c r="W3221" i="2"/>
  <c r="V3221" i="2"/>
  <c r="AB3220" i="2"/>
  <c r="AA3220" i="2"/>
  <c r="Z3220" i="2"/>
  <c r="Y3220" i="2"/>
  <c r="X3220" i="2"/>
  <c r="W3220" i="2"/>
  <c r="V3220" i="2"/>
  <c r="AB3219" i="2"/>
  <c r="AA3219" i="2"/>
  <c r="Z3219" i="2"/>
  <c r="Y3219" i="2"/>
  <c r="X3219" i="2"/>
  <c r="W3219" i="2"/>
  <c r="V3219" i="2"/>
  <c r="AB3218" i="2"/>
  <c r="AA3218" i="2"/>
  <c r="Z3218" i="2"/>
  <c r="Y3218" i="2"/>
  <c r="X3218" i="2"/>
  <c r="W3218" i="2"/>
  <c r="V3218" i="2"/>
  <c r="AB3217" i="2"/>
  <c r="AA3217" i="2"/>
  <c r="Z3217" i="2"/>
  <c r="Y3217" i="2"/>
  <c r="X3217" i="2"/>
  <c r="W3217" i="2"/>
  <c r="V3217" i="2"/>
  <c r="AB3216" i="2"/>
  <c r="AA3216" i="2"/>
  <c r="Z3216" i="2"/>
  <c r="Y3216" i="2"/>
  <c r="X3216" i="2"/>
  <c r="W3216" i="2"/>
  <c r="V3216" i="2"/>
  <c r="AB3215" i="2"/>
  <c r="AA3215" i="2"/>
  <c r="Z3215" i="2"/>
  <c r="Y3215" i="2"/>
  <c r="X3215" i="2"/>
  <c r="W3215" i="2"/>
  <c r="V3215" i="2"/>
  <c r="AB3214" i="2"/>
  <c r="AA3214" i="2"/>
  <c r="Z3214" i="2"/>
  <c r="Y3214" i="2"/>
  <c r="X3214" i="2"/>
  <c r="W3214" i="2"/>
  <c r="V3214" i="2"/>
  <c r="AB3213" i="2"/>
  <c r="AA3213" i="2"/>
  <c r="Z3213" i="2"/>
  <c r="Y3213" i="2"/>
  <c r="X3213" i="2"/>
  <c r="W3213" i="2"/>
  <c r="V3213" i="2"/>
  <c r="AB3212" i="2"/>
  <c r="AA3212" i="2"/>
  <c r="Z3212" i="2"/>
  <c r="Y3212" i="2"/>
  <c r="X3212" i="2"/>
  <c r="W3212" i="2"/>
  <c r="V3212" i="2"/>
  <c r="AB3211" i="2"/>
  <c r="AA3211" i="2"/>
  <c r="Z3211" i="2"/>
  <c r="Y3211" i="2"/>
  <c r="X3211" i="2"/>
  <c r="W3211" i="2"/>
  <c r="V3211" i="2"/>
  <c r="AB3210" i="2"/>
  <c r="AA3210" i="2"/>
  <c r="Z3210" i="2"/>
  <c r="Y3210" i="2"/>
  <c r="X3210" i="2"/>
  <c r="W3210" i="2"/>
  <c r="V3210" i="2"/>
  <c r="AB3209" i="2"/>
  <c r="AA3209" i="2"/>
  <c r="Z3209" i="2"/>
  <c r="Y3209" i="2"/>
  <c r="X3209" i="2"/>
  <c r="W3209" i="2"/>
  <c r="V3209" i="2"/>
  <c r="AB3208" i="2"/>
  <c r="AA3208" i="2"/>
  <c r="Z3208" i="2"/>
  <c r="Y3208" i="2"/>
  <c r="X3208" i="2"/>
  <c r="W3208" i="2"/>
  <c r="V3208" i="2"/>
  <c r="AB3207" i="2"/>
  <c r="AA3207" i="2"/>
  <c r="Z3207" i="2"/>
  <c r="Y3207" i="2"/>
  <c r="X3207" i="2"/>
  <c r="W3207" i="2"/>
  <c r="V3207" i="2"/>
  <c r="AB3206" i="2"/>
  <c r="AA3206" i="2"/>
  <c r="Z3206" i="2"/>
  <c r="Y3206" i="2"/>
  <c r="X3206" i="2"/>
  <c r="W3206" i="2"/>
  <c r="V3206" i="2"/>
  <c r="AB3205" i="2"/>
  <c r="AA3205" i="2"/>
  <c r="Z3205" i="2"/>
  <c r="Y3205" i="2"/>
  <c r="X3205" i="2"/>
  <c r="W3205" i="2"/>
  <c r="V3205" i="2"/>
  <c r="AB3204" i="2"/>
  <c r="AA3204" i="2"/>
  <c r="Z3204" i="2"/>
  <c r="Y3204" i="2"/>
  <c r="X3204" i="2"/>
  <c r="W3204" i="2"/>
  <c r="V3204" i="2"/>
  <c r="AB3203" i="2"/>
  <c r="AA3203" i="2"/>
  <c r="Z3203" i="2"/>
  <c r="Y3203" i="2"/>
  <c r="X3203" i="2"/>
  <c r="W3203" i="2"/>
  <c r="V3203" i="2"/>
  <c r="AB3202" i="2"/>
  <c r="AA3202" i="2"/>
  <c r="Z3202" i="2"/>
  <c r="Y3202" i="2"/>
  <c r="X3202" i="2"/>
  <c r="W3202" i="2"/>
  <c r="V3202" i="2"/>
  <c r="AB3201" i="2"/>
  <c r="AA3201" i="2"/>
  <c r="Z3201" i="2"/>
  <c r="Y3201" i="2"/>
  <c r="X3201" i="2"/>
  <c r="W3201" i="2"/>
  <c r="V3201" i="2"/>
  <c r="AB3200" i="2"/>
  <c r="AA3200" i="2"/>
  <c r="Z3200" i="2"/>
  <c r="Y3200" i="2"/>
  <c r="X3200" i="2"/>
  <c r="W3200" i="2"/>
  <c r="V3200" i="2"/>
  <c r="AB3199" i="2"/>
  <c r="AA3199" i="2"/>
  <c r="Z3199" i="2"/>
  <c r="Y3199" i="2"/>
  <c r="X3199" i="2"/>
  <c r="W3199" i="2"/>
  <c r="V3199" i="2"/>
  <c r="AB3198" i="2"/>
  <c r="AA3198" i="2"/>
  <c r="Z3198" i="2"/>
  <c r="Y3198" i="2"/>
  <c r="X3198" i="2"/>
  <c r="W3198" i="2"/>
  <c r="V3198" i="2"/>
  <c r="AB3197" i="2"/>
  <c r="AA3197" i="2"/>
  <c r="Z3197" i="2"/>
  <c r="Y3197" i="2"/>
  <c r="X3197" i="2"/>
  <c r="W3197" i="2"/>
  <c r="V3197" i="2"/>
  <c r="AB3196" i="2"/>
  <c r="AA3196" i="2"/>
  <c r="Z3196" i="2"/>
  <c r="Y3196" i="2"/>
  <c r="X3196" i="2"/>
  <c r="W3196" i="2"/>
  <c r="V3196" i="2"/>
  <c r="AB3195" i="2"/>
  <c r="AA3195" i="2"/>
  <c r="Z3195" i="2"/>
  <c r="Y3195" i="2"/>
  <c r="X3195" i="2"/>
  <c r="W3195" i="2"/>
  <c r="V3195" i="2"/>
  <c r="AB3194" i="2"/>
  <c r="AA3194" i="2"/>
  <c r="Z3194" i="2"/>
  <c r="Y3194" i="2"/>
  <c r="X3194" i="2"/>
  <c r="W3194" i="2"/>
  <c r="V3194" i="2"/>
  <c r="AB3193" i="2"/>
  <c r="AA3193" i="2"/>
  <c r="Z3193" i="2"/>
  <c r="Y3193" i="2"/>
  <c r="X3193" i="2"/>
  <c r="W3193" i="2"/>
  <c r="V3193" i="2"/>
  <c r="AB3192" i="2"/>
  <c r="AA3192" i="2"/>
  <c r="Z3192" i="2"/>
  <c r="Y3192" i="2"/>
  <c r="X3192" i="2"/>
  <c r="W3192" i="2"/>
  <c r="V3192" i="2"/>
  <c r="AB3191" i="2"/>
  <c r="AA3191" i="2"/>
  <c r="Z3191" i="2"/>
  <c r="Y3191" i="2"/>
  <c r="X3191" i="2"/>
  <c r="W3191" i="2"/>
  <c r="V3191" i="2"/>
  <c r="AB3190" i="2"/>
  <c r="AA3190" i="2"/>
  <c r="Z3190" i="2"/>
  <c r="Y3190" i="2"/>
  <c r="X3190" i="2"/>
  <c r="W3190" i="2"/>
  <c r="V3190" i="2"/>
  <c r="AB3189" i="2"/>
  <c r="AA3189" i="2"/>
  <c r="Z3189" i="2"/>
  <c r="Y3189" i="2"/>
  <c r="X3189" i="2"/>
  <c r="W3189" i="2"/>
  <c r="V3189" i="2"/>
  <c r="AB3188" i="2"/>
  <c r="AA3188" i="2"/>
  <c r="Z3188" i="2"/>
  <c r="Y3188" i="2"/>
  <c r="X3188" i="2"/>
  <c r="W3188" i="2"/>
  <c r="V3188" i="2"/>
  <c r="AB3187" i="2"/>
  <c r="AA3187" i="2"/>
  <c r="Z3187" i="2"/>
  <c r="Y3187" i="2"/>
  <c r="X3187" i="2"/>
  <c r="W3187" i="2"/>
  <c r="V3187" i="2"/>
  <c r="AB3186" i="2"/>
  <c r="AA3186" i="2"/>
  <c r="Z3186" i="2"/>
  <c r="Y3186" i="2"/>
  <c r="X3186" i="2"/>
  <c r="W3186" i="2"/>
  <c r="V3186" i="2"/>
  <c r="AB3185" i="2"/>
  <c r="AA3185" i="2"/>
  <c r="Z3185" i="2"/>
  <c r="Y3185" i="2"/>
  <c r="X3185" i="2"/>
  <c r="W3185" i="2"/>
  <c r="V3185" i="2"/>
  <c r="AB3184" i="2"/>
  <c r="AA3184" i="2"/>
  <c r="Z3184" i="2"/>
  <c r="Y3184" i="2"/>
  <c r="X3184" i="2"/>
  <c r="W3184" i="2"/>
  <c r="V3184" i="2"/>
  <c r="AB3183" i="2"/>
  <c r="AA3183" i="2"/>
  <c r="Z3183" i="2"/>
  <c r="Y3183" i="2"/>
  <c r="X3183" i="2"/>
  <c r="W3183" i="2"/>
  <c r="V3183" i="2"/>
  <c r="AB3182" i="2"/>
  <c r="AA3182" i="2"/>
  <c r="Z3182" i="2"/>
  <c r="Y3182" i="2"/>
  <c r="X3182" i="2"/>
  <c r="W3182" i="2"/>
  <c r="V3182" i="2"/>
  <c r="AB3181" i="2"/>
  <c r="AA3181" i="2"/>
  <c r="Z3181" i="2"/>
  <c r="Y3181" i="2"/>
  <c r="X3181" i="2"/>
  <c r="W3181" i="2"/>
  <c r="V3181" i="2"/>
  <c r="AB3180" i="2"/>
  <c r="AA3180" i="2"/>
  <c r="Z3180" i="2"/>
  <c r="Y3180" i="2"/>
  <c r="X3180" i="2"/>
  <c r="W3180" i="2"/>
  <c r="V3180" i="2"/>
  <c r="AB3179" i="2"/>
  <c r="AA3179" i="2"/>
  <c r="Z3179" i="2"/>
  <c r="Y3179" i="2"/>
  <c r="X3179" i="2"/>
  <c r="W3179" i="2"/>
  <c r="V3179" i="2"/>
  <c r="AB3178" i="2"/>
  <c r="AA3178" i="2"/>
  <c r="Z3178" i="2"/>
  <c r="Y3178" i="2"/>
  <c r="X3178" i="2"/>
  <c r="W3178" i="2"/>
  <c r="V3178" i="2"/>
  <c r="AB3177" i="2"/>
  <c r="AA3177" i="2"/>
  <c r="Z3177" i="2"/>
  <c r="Y3177" i="2"/>
  <c r="X3177" i="2"/>
  <c r="W3177" i="2"/>
  <c r="V3177" i="2"/>
  <c r="AB3176" i="2"/>
  <c r="AA3176" i="2"/>
  <c r="Z3176" i="2"/>
  <c r="Y3176" i="2"/>
  <c r="X3176" i="2"/>
  <c r="W3176" i="2"/>
  <c r="V3176" i="2"/>
  <c r="AB3175" i="2"/>
  <c r="AA3175" i="2"/>
  <c r="Z3175" i="2"/>
  <c r="Y3175" i="2"/>
  <c r="X3175" i="2"/>
  <c r="W3175" i="2"/>
  <c r="V3175" i="2"/>
  <c r="AB3174" i="2"/>
  <c r="AA3174" i="2"/>
  <c r="Z3174" i="2"/>
  <c r="Y3174" i="2"/>
  <c r="X3174" i="2"/>
  <c r="W3174" i="2"/>
  <c r="V3174" i="2"/>
  <c r="AB3173" i="2"/>
  <c r="AA3173" i="2"/>
  <c r="Z3173" i="2"/>
  <c r="Y3173" i="2"/>
  <c r="X3173" i="2"/>
  <c r="W3173" i="2"/>
  <c r="V3173" i="2"/>
  <c r="AB3172" i="2"/>
  <c r="AA3172" i="2"/>
  <c r="Z3172" i="2"/>
  <c r="Y3172" i="2"/>
  <c r="X3172" i="2"/>
  <c r="W3172" i="2"/>
  <c r="V3172" i="2"/>
  <c r="AB3171" i="2"/>
  <c r="AA3171" i="2"/>
  <c r="Z3171" i="2"/>
  <c r="Y3171" i="2"/>
  <c r="X3171" i="2"/>
  <c r="W3171" i="2"/>
  <c r="V3171" i="2"/>
  <c r="AB3170" i="2"/>
  <c r="AA3170" i="2"/>
  <c r="Z3170" i="2"/>
  <c r="Y3170" i="2"/>
  <c r="X3170" i="2"/>
  <c r="W3170" i="2"/>
  <c r="V3170" i="2"/>
  <c r="AB3169" i="2"/>
  <c r="AA3169" i="2"/>
  <c r="Z3169" i="2"/>
  <c r="Y3169" i="2"/>
  <c r="X3169" i="2"/>
  <c r="W3169" i="2"/>
  <c r="V3169" i="2"/>
  <c r="AB3168" i="2"/>
  <c r="AA3168" i="2"/>
  <c r="Z3168" i="2"/>
  <c r="Y3168" i="2"/>
  <c r="X3168" i="2"/>
  <c r="W3168" i="2"/>
  <c r="V3168" i="2"/>
  <c r="AB3167" i="2"/>
  <c r="AA3167" i="2"/>
  <c r="Z3167" i="2"/>
  <c r="Y3167" i="2"/>
  <c r="X3167" i="2"/>
  <c r="W3167" i="2"/>
  <c r="V3167" i="2"/>
  <c r="AB3166" i="2"/>
  <c r="AA3166" i="2"/>
  <c r="Z3166" i="2"/>
  <c r="Y3166" i="2"/>
  <c r="X3166" i="2"/>
  <c r="W3166" i="2"/>
  <c r="V3166" i="2"/>
  <c r="AB3165" i="2"/>
  <c r="AA3165" i="2"/>
  <c r="Z3165" i="2"/>
  <c r="Y3165" i="2"/>
  <c r="X3165" i="2"/>
  <c r="W3165" i="2"/>
  <c r="V3165" i="2"/>
  <c r="AB3164" i="2"/>
  <c r="AA3164" i="2"/>
  <c r="Z3164" i="2"/>
  <c r="Y3164" i="2"/>
  <c r="X3164" i="2"/>
  <c r="W3164" i="2"/>
  <c r="V3164" i="2"/>
  <c r="AB3163" i="2"/>
  <c r="AA3163" i="2"/>
  <c r="Z3163" i="2"/>
  <c r="Y3163" i="2"/>
  <c r="X3163" i="2"/>
  <c r="W3163" i="2"/>
  <c r="V3163" i="2"/>
  <c r="AB3162" i="2"/>
  <c r="AA3162" i="2"/>
  <c r="D618" i="6" s="1"/>
  <c r="G618" i="6" s="1"/>
  <c r="Z3162" i="2"/>
  <c r="Y3162" i="2"/>
  <c r="X3162" i="2"/>
  <c r="W3162" i="2"/>
  <c r="V3162" i="2"/>
  <c r="AB3161" i="2"/>
  <c r="AA3161" i="2"/>
  <c r="Z3161" i="2"/>
  <c r="Y3161" i="2"/>
  <c r="X3161" i="2"/>
  <c r="W3161" i="2"/>
  <c r="V3161" i="2"/>
  <c r="AB3160" i="2"/>
  <c r="AA3160" i="2"/>
  <c r="Z3160" i="2"/>
  <c r="Y3160" i="2"/>
  <c r="X3160" i="2"/>
  <c r="W3160" i="2"/>
  <c r="V3160" i="2"/>
  <c r="AB3159" i="2"/>
  <c r="AA3159" i="2"/>
  <c r="Z3159" i="2"/>
  <c r="Y3159" i="2"/>
  <c r="X3159" i="2"/>
  <c r="W3159" i="2"/>
  <c r="V3159" i="2"/>
  <c r="AB3158" i="2"/>
  <c r="AA3158" i="2"/>
  <c r="Z3158" i="2"/>
  <c r="Y3158" i="2"/>
  <c r="X3158" i="2"/>
  <c r="W3158" i="2"/>
  <c r="V3158" i="2"/>
  <c r="AB3157" i="2"/>
  <c r="AA3157" i="2"/>
  <c r="Z3157" i="2"/>
  <c r="Y3157" i="2"/>
  <c r="X3157" i="2"/>
  <c r="W3157" i="2"/>
  <c r="V3157" i="2"/>
  <c r="AB3156" i="2"/>
  <c r="AA3156" i="2"/>
  <c r="Z3156" i="2"/>
  <c r="Y3156" i="2"/>
  <c r="X3156" i="2"/>
  <c r="W3156" i="2"/>
  <c r="V3156" i="2"/>
  <c r="AB3155" i="2"/>
  <c r="AA3155" i="2"/>
  <c r="Z3155" i="2"/>
  <c r="Y3155" i="2"/>
  <c r="X3155" i="2"/>
  <c r="W3155" i="2"/>
  <c r="V3155" i="2"/>
  <c r="AB3154" i="2"/>
  <c r="AA3154" i="2"/>
  <c r="Z3154" i="2"/>
  <c r="Y3154" i="2"/>
  <c r="X3154" i="2"/>
  <c r="W3154" i="2"/>
  <c r="V3154" i="2"/>
  <c r="AB3153" i="2"/>
  <c r="AA3153" i="2"/>
  <c r="Z3153" i="2"/>
  <c r="Y3153" i="2"/>
  <c r="X3153" i="2"/>
  <c r="W3153" i="2"/>
  <c r="V3153" i="2"/>
  <c r="AB3152" i="2"/>
  <c r="AA3152" i="2"/>
  <c r="Z3152" i="2"/>
  <c r="Y3152" i="2"/>
  <c r="X3152" i="2"/>
  <c r="W3152" i="2"/>
  <c r="V3152" i="2"/>
  <c r="AB3151" i="2"/>
  <c r="AA3151" i="2"/>
  <c r="Z3151" i="2"/>
  <c r="Y3151" i="2"/>
  <c r="X3151" i="2"/>
  <c r="W3151" i="2"/>
  <c r="V3151" i="2"/>
  <c r="AB3150" i="2"/>
  <c r="AA3150" i="2"/>
  <c r="Z3150" i="2"/>
  <c r="Y3150" i="2"/>
  <c r="X3150" i="2"/>
  <c r="W3150" i="2"/>
  <c r="V3150" i="2"/>
  <c r="AB3149" i="2"/>
  <c r="AA3149" i="2"/>
  <c r="Z3149" i="2"/>
  <c r="Y3149" i="2"/>
  <c r="X3149" i="2"/>
  <c r="W3149" i="2"/>
  <c r="V3149" i="2"/>
  <c r="AB3148" i="2"/>
  <c r="AA3148" i="2"/>
  <c r="Z3148" i="2"/>
  <c r="Y3148" i="2"/>
  <c r="X3148" i="2"/>
  <c r="W3148" i="2"/>
  <c r="V3148" i="2"/>
  <c r="AB3147" i="2"/>
  <c r="AA3147" i="2"/>
  <c r="Z3147" i="2"/>
  <c r="Y3147" i="2"/>
  <c r="X3147" i="2"/>
  <c r="W3147" i="2"/>
  <c r="V3147" i="2"/>
  <c r="AB3146" i="2"/>
  <c r="AA3146" i="2"/>
  <c r="Z3146" i="2"/>
  <c r="Y3146" i="2"/>
  <c r="X3146" i="2"/>
  <c r="W3146" i="2"/>
  <c r="V3146" i="2"/>
  <c r="AB3145" i="2"/>
  <c r="AA3145" i="2"/>
  <c r="Z3145" i="2"/>
  <c r="Y3145" i="2"/>
  <c r="X3145" i="2"/>
  <c r="W3145" i="2"/>
  <c r="V3145" i="2"/>
  <c r="AB3144" i="2"/>
  <c r="AA3144" i="2"/>
  <c r="Z3144" i="2"/>
  <c r="Y3144" i="2"/>
  <c r="X3144" i="2"/>
  <c r="W3144" i="2"/>
  <c r="V3144" i="2"/>
  <c r="AB3143" i="2"/>
  <c r="AA3143" i="2"/>
  <c r="Z3143" i="2"/>
  <c r="Y3143" i="2"/>
  <c r="X3143" i="2"/>
  <c r="W3143" i="2"/>
  <c r="V3143" i="2"/>
  <c r="AB3142" i="2"/>
  <c r="AA3142" i="2"/>
  <c r="Z3142" i="2"/>
  <c r="Y3142" i="2"/>
  <c r="X3142" i="2"/>
  <c r="W3142" i="2"/>
  <c r="V3142" i="2"/>
  <c r="AB3141" i="2"/>
  <c r="AA3141" i="2"/>
  <c r="Z3141" i="2"/>
  <c r="Y3141" i="2"/>
  <c r="X3141" i="2"/>
  <c r="W3141" i="2"/>
  <c r="V3141" i="2"/>
  <c r="AB3140" i="2"/>
  <c r="AA3140" i="2"/>
  <c r="Z3140" i="2"/>
  <c r="Y3140" i="2"/>
  <c r="X3140" i="2"/>
  <c r="W3140" i="2"/>
  <c r="V3140" i="2"/>
  <c r="AB3139" i="2"/>
  <c r="AA3139" i="2"/>
  <c r="Z3139" i="2"/>
  <c r="Y3139" i="2"/>
  <c r="X3139" i="2"/>
  <c r="W3139" i="2"/>
  <c r="V3139" i="2"/>
  <c r="AB3138" i="2"/>
  <c r="AA3138" i="2"/>
  <c r="Z3138" i="2"/>
  <c r="Y3138" i="2"/>
  <c r="X3138" i="2"/>
  <c r="W3138" i="2"/>
  <c r="V3138" i="2"/>
  <c r="AB3137" i="2"/>
  <c r="AA3137" i="2"/>
  <c r="Z3137" i="2"/>
  <c r="Y3137" i="2"/>
  <c r="X3137" i="2"/>
  <c r="W3137" i="2"/>
  <c r="V3137" i="2"/>
  <c r="AB3136" i="2"/>
  <c r="AA3136" i="2"/>
  <c r="Z3136" i="2"/>
  <c r="Y3136" i="2"/>
  <c r="X3136" i="2"/>
  <c r="W3136" i="2"/>
  <c r="V3136" i="2"/>
  <c r="AB3135" i="2"/>
  <c r="AA3135" i="2"/>
  <c r="Z3135" i="2"/>
  <c r="Y3135" i="2"/>
  <c r="X3135" i="2"/>
  <c r="W3135" i="2"/>
  <c r="V3135" i="2"/>
  <c r="AB3134" i="2"/>
  <c r="AA3134" i="2"/>
  <c r="Z3134" i="2"/>
  <c r="Y3134" i="2"/>
  <c r="X3134" i="2"/>
  <c r="W3134" i="2"/>
  <c r="V3134" i="2"/>
  <c r="AB3133" i="2"/>
  <c r="AA3133" i="2"/>
  <c r="Z3133" i="2"/>
  <c r="Y3133" i="2"/>
  <c r="X3133" i="2"/>
  <c r="W3133" i="2"/>
  <c r="V3133" i="2"/>
  <c r="AB3132" i="2"/>
  <c r="AA3132" i="2"/>
  <c r="Z3132" i="2"/>
  <c r="Y3132" i="2"/>
  <c r="X3132" i="2"/>
  <c r="W3132" i="2"/>
  <c r="V3132" i="2"/>
  <c r="AB3131" i="2"/>
  <c r="AA3131" i="2"/>
  <c r="Z3131" i="2"/>
  <c r="Y3131" i="2"/>
  <c r="X3131" i="2"/>
  <c r="W3131" i="2"/>
  <c r="V3131" i="2"/>
  <c r="AB3130" i="2"/>
  <c r="AA3130" i="2"/>
  <c r="Z3130" i="2"/>
  <c r="Y3130" i="2"/>
  <c r="X3130" i="2"/>
  <c r="W3130" i="2"/>
  <c r="V3130" i="2"/>
  <c r="AB3129" i="2"/>
  <c r="AA3129" i="2"/>
  <c r="Z3129" i="2"/>
  <c r="Y3129" i="2"/>
  <c r="X3129" i="2"/>
  <c r="W3129" i="2"/>
  <c r="V3129" i="2"/>
  <c r="AB3128" i="2"/>
  <c r="AA3128" i="2"/>
  <c r="Z3128" i="2"/>
  <c r="Y3128" i="2"/>
  <c r="X3128" i="2"/>
  <c r="W3128" i="2"/>
  <c r="V3128" i="2"/>
  <c r="AB3127" i="2"/>
  <c r="AA3127" i="2"/>
  <c r="Z3127" i="2"/>
  <c r="Y3127" i="2"/>
  <c r="X3127" i="2"/>
  <c r="W3127" i="2"/>
  <c r="V3127" i="2"/>
  <c r="AB3126" i="2"/>
  <c r="AA3126" i="2"/>
  <c r="Z3126" i="2"/>
  <c r="Y3126" i="2"/>
  <c r="X3126" i="2"/>
  <c r="W3126" i="2"/>
  <c r="V3126" i="2"/>
  <c r="AB3125" i="2"/>
  <c r="AA3125" i="2"/>
  <c r="Z3125" i="2"/>
  <c r="Y3125" i="2"/>
  <c r="X3125" i="2"/>
  <c r="W3125" i="2"/>
  <c r="V3125" i="2"/>
  <c r="AB3124" i="2"/>
  <c r="AA3124" i="2"/>
  <c r="Z3124" i="2"/>
  <c r="Y3124" i="2"/>
  <c r="X3124" i="2"/>
  <c r="W3124" i="2"/>
  <c r="V3124" i="2"/>
  <c r="AB3123" i="2"/>
  <c r="AA3123" i="2"/>
  <c r="Z3123" i="2"/>
  <c r="Y3123" i="2"/>
  <c r="X3123" i="2"/>
  <c r="W3123" i="2"/>
  <c r="V3123" i="2"/>
  <c r="AB3122" i="2"/>
  <c r="AA3122" i="2"/>
  <c r="Z3122" i="2"/>
  <c r="Y3122" i="2"/>
  <c r="X3122" i="2"/>
  <c r="W3122" i="2"/>
  <c r="V3122" i="2"/>
  <c r="AB3121" i="2"/>
  <c r="AA3121" i="2"/>
  <c r="Z3121" i="2"/>
  <c r="Y3121" i="2"/>
  <c r="X3121" i="2"/>
  <c r="W3121" i="2"/>
  <c r="V3121" i="2"/>
  <c r="AB3120" i="2"/>
  <c r="AA3120" i="2"/>
  <c r="Z3120" i="2"/>
  <c r="Y3120" i="2"/>
  <c r="X3120" i="2"/>
  <c r="W3120" i="2"/>
  <c r="V3120" i="2"/>
  <c r="AB3119" i="2"/>
  <c r="AA3119" i="2"/>
  <c r="Z3119" i="2"/>
  <c r="Y3119" i="2"/>
  <c r="X3119" i="2"/>
  <c r="W3119" i="2"/>
  <c r="V3119" i="2"/>
  <c r="AB3118" i="2"/>
  <c r="AA3118" i="2"/>
  <c r="Z3118" i="2"/>
  <c r="Y3118" i="2"/>
  <c r="X3118" i="2"/>
  <c r="W3118" i="2"/>
  <c r="V3118" i="2"/>
  <c r="AB3117" i="2"/>
  <c r="AA3117" i="2"/>
  <c r="Z3117" i="2"/>
  <c r="Y3117" i="2"/>
  <c r="X3117" i="2"/>
  <c r="W3117" i="2"/>
  <c r="V3117" i="2"/>
  <c r="AB3116" i="2"/>
  <c r="AA3116" i="2"/>
  <c r="Z3116" i="2"/>
  <c r="Y3116" i="2"/>
  <c r="X3116" i="2"/>
  <c r="W3116" i="2"/>
  <c r="V3116" i="2"/>
  <c r="AB3115" i="2"/>
  <c r="AA3115" i="2"/>
  <c r="Z3115" i="2"/>
  <c r="Y3115" i="2"/>
  <c r="X3115" i="2"/>
  <c r="W3115" i="2"/>
  <c r="V3115" i="2"/>
  <c r="AB3114" i="2"/>
  <c r="AA3114" i="2"/>
  <c r="Z3114" i="2"/>
  <c r="Y3114" i="2"/>
  <c r="X3114" i="2"/>
  <c r="W3114" i="2"/>
  <c r="V3114" i="2"/>
  <c r="AB3113" i="2"/>
  <c r="AA3113" i="2"/>
  <c r="Z3113" i="2"/>
  <c r="Y3113" i="2"/>
  <c r="X3113" i="2"/>
  <c r="W3113" i="2"/>
  <c r="V3113" i="2"/>
  <c r="AB3112" i="2"/>
  <c r="AA3112" i="2"/>
  <c r="Z3112" i="2"/>
  <c r="Y3112" i="2"/>
  <c r="X3112" i="2"/>
  <c r="W3112" i="2"/>
  <c r="V3112" i="2"/>
  <c r="AB3111" i="2"/>
  <c r="AA3111" i="2"/>
  <c r="Z3111" i="2"/>
  <c r="Y3111" i="2"/>
  <c r="X3111" i="2"/>
  <c r="W3111" i="2"/>
  <c r="V3111" i="2"/>
  <c r="AB3110" i="2"/>
  <c r="AA3110" i="2"/>
  <c r="Z3110" i="2"/>
  <c r="Y3110" i="2"/>
  <c r="X3110" i="2"/>
  <c r="W3110" i="2"/>
  <c r="V3110" i="2"/>
  <c r="AB3109" i="2"/>
  <c r="AA3109" i="2"/>
  <c r="Z3109" i="2"/>
  <c r="Y3109" i="2"/>
  <c r="X3109" i="2"/>
  <c r="W3109" i="2"/>
  <c r="V3109" i="2"/>
  <c r="AB3108" i="2"/>
  <c r="AA3108" i="2"/>
  <c r="Z3108" i="2"/>
  <c r="Y3108" i="2"/>
  <c r="X3108" i="2"/>
  <c r="W3108" i="2"/>
  <c r="V3108" i="2"/>
  <c r="AB3107" i="2"/>
  <c r="AA3107" i="2"/>
  <c r="Z3107" i="2"/>
  <c r="Y3107" i="2"/>
  <c r="X3107" i="2"/>
  <c r="W3107" i="2"/>
  <c r="V3107" i="2"/>
  <c r="AB3106" i="2"/>
  <c r="AA3106" i="2"/>
  <c r="Z3106" i="2"/>
  <c r="Y3106" i="2"/>
  <c r="X3106" i="2"/>
  <c r="W3106" i="2"/>
  <c r="V3106" i="2"/>
  <c r="AB3105" i="2"/>
  <c r="AA3105" i="2"/>
  <c r="Z3105" i="2"/>
  <c r="Y3105" i="2"/>
  <c r="X3105" i="2"/>
  <c r="W3105" i="2"/>
  <c r="V3105" i="2"/>
  <c r="AB3104" i="2"/>
  <c r="AA3104" i="2"/>
  <c r="Z3104" i="2"/>
  <c r="Y3104" i="2"/>
  <c r="X3104" i="2"/>
  <c r="W3104" i="2"/>
  <c r="V3104" i="2"/>
  <c r="AB3103" i="2"/>
  <c r="AA3103" i="2"/>
  <c r="D366" i="6" s="1"/>
  <c r="G366" i="6" s="1"/>
  <c r="Z3103" i="2"/>
  <c r="Y3103" i="2"/>
  <c r="X3103" i="2"/>
  <c r="W3103" i="2"/>
  <c r="V3103" i="2"/>
  <c r="AB3102" i="2"/>
  <c r="AA3102" i="2"/>
  <c r="Z3102" i="2"/>
  <c r="Y3102" i="2"/>
  <c r="X3102" i="2"/>
  <c r="W3102" i="2"/>
  <c r="V3102" i="2"/>
  <c r="AB3101" i="2"/>
  <c r="AA3101" i="2"/>
  <c r="Z3101" i="2"/>
  <c r="Y3101" i="2"/>
  <c r="X3101" i="2"/>
  <c r="W3101" i="2"/>
  <c r="V3101" i="2"/>
  <c r="AB3100" i="2"/>
  <c r="AA3100" i="2"/>
  <c r="Z3100" i="2"/>
  <c r="Y3100" i="2"/>
  <c r="X3100" i="2"/>
  <c r="W3100" i="2"/>
  <c r="V3100" i="2"/>
  <c r="AB3099" i="2"/>
  <c r="AA3099" i="2"/>
  <c r="Z3099" i="2"/>
  <c r="Y3099" i="2"/>
  <c r="X3099" i="2"/>
  <c r="W3099" i="2"/>
  <c r="V3099" i="2"/>
  <c r="AB3098" i="2"/>
  <c r="AA3098" i="2"/>
  <c r="Z3098" i="2"/>
  <c r="Y3098" i="2"/>
  <c r="X3098" i="2"/>
  <c r="W3098" i="2"/>
  <c r="V3098" i="2"/>
  <c r="AB3097" i="2"/>
  <c r="AA3097" i="2"/>
  <c r="Z3097" i="2"/>
  <c r="Y3097" i="2"/>
  <c r="X3097" i="2"/>
  <c r="W3097" i="2"/>
  <c r="V3097" i="2"/>
  <c r="AB3096" i="2"/>
  <c r="AA3096" i="2"/>
  <c r="Z3096" i="2"/>
  <c r="Y3096" i="2"/>
  <c r="X3096" i="2"/>
  <c r="W3096" i="2"/>
  <c r="V3096" i="2"/>
  <c r="AB3095" i="2"/>
  <c r="AA3095" i="2"/>
  <c r="Z3095" i="2"/>
  <c r="Y3095" i="2"/>
  <c r="X3095" i="2"/>
  <c r="W3095" i="2"/>
  <c r="V3095" i="2"/>
  <c r="AB3094" i="2"/>
  <c r="AA3094" i="2"/>
  <c r="Z3094" i="2"/>
  <c r="Y3094" i="2"/>
  <c r="X3094" i="2"/>
  <c r="W3094" i="2"/>
  <c r="V3094" i="2"/>
  <c r="AB3093" i="2"/>
  <c r="AA3093" i="2"/>
  <c r="Z3093" i="2"/>
  <c r="Y3093" i="2"/>
  <c r="X3093" i="2"/>
  <c r="W3093" i="2"/>
  <c r="V3093" i="2"/>
  <c r="AB3092" i="2"/>
  <c r="AA3092" i="2"/>
  <c r="Z3092" i="2"/>
  <c r="Y3092" i="2"/>
  <c r="X3092" i="2"/>
  <c r="W3092" i="2"/>
  <c r="V3092" i="2"/>
  <c r="AB3091" i="2"/>
  <c r="AA3091" i="2"/>
  <c r="Z3091" i="2"/>
  <c r="Y3091" i="2"/>
  <c r="X3091" i="2"/>
  <c r="W3091" i="2"/>
  <c r="V3091" i="2"/>
  <c r="AB3090" i="2"/>
  <c r="AA3090" i="2"/>
  <c r="Z3090" i="2"/>
  <c r="Y3090" i="2"/>
  <c r="X3090" i="2"/>
  <c r="W3090" i="2"/>
  <c r="V3090" i="2"/>
  <c r="AB3089" i="2"/>
  <c r="AA3089" i="2"/>
  <c r="Z3089" i="2"/>
  <c r="Y3089" i="2"/>
  <c r="X3089" i="2"/>
  <c r="W3089" i="2"/>
  <c r="V3089" i="2"/>
  <c r="AB3088" i="2"/>
  <c r="AA3088" i="2"/>
  <c r="Z3088" i="2"/>
  <c r="Y3088" i="2"/>
  <c r="X3088" i="2"/>
  <c r="W3088" i="2"/>
  <c r="V3088" i="2"/>
  <c r="AB3087" i="2"/>
  <c r="AA3087" i="2"/>
  <c r="Z3087" i="2"/>
  <c r="Y3087" i="2"/>
  <c r="X3087" i="2"/>
  <c r="W3087" i="2"/>
  <c r="V3087" i="2"/>
  <c r="AB3086" i="2"/>
  <c r="AA3086" i="2"/>
  <c r="Z3086" i="2"/>
  <c r="Y3086" i="2"/>
  <c r="X3086" i="2"/>
  <c r="W3086" i="2"/>
  <c r="V3086" i="2"/>
  <c r="AB3085" i="2"/>
  <c r="AA3085" i="2"/>
  <c r="Z3085" i="2"/>
  <c r="Y3085" i="2"/>
  <c r="X3085" i="2"/>
  <c r="W3085" i="2"/>
  <c r="V3085" i="2"/>
  <c r="AB3084" i="2"/>
  <c r="AA3084" i="2"/>
  <c r="Z3084" i="2"/>
  <c r="Y3084" i="2"/>
  <c r="X3084" i="2"/>
  <c r="W3084" i="2"/>
  <c r="V3084" i="2"/>
  <c r="AB3083" i="2"/>
  <c r="AA3083" i="2"/>
  <c r="Z3083" i="2"/>
  <c r="Y3083" i="2"/>
  <c r="X3083" i="2"/>
  <c r="W3083" i="2"/>
  <c r="V3083" i="2"/>
  <c r="AB3082" i="2"/>
  <c r="AA3082" i="2"/>
  <c r="Z3082" i="2"/>
  <c r="Y3082" i="2"/>
  <c r="X3082" i="2"/>
  <c r="W3082" i="2"/>
  <c r="V3082" i="2"/>
  <c r="AB3081" i="2"/>
  <c r="AA3081" i="2"/>
  <c r="Z3081" i="2"/>
  <c r="Y3081" i="2"/>
  <c r="X3081" i="2"/>
  <c r="W3081" i="2"/>
  <c r="V3081" i="2"/>
  <c r="AB3080" i="2"/>
  <c r="AA3080" i="2"/>
  <c r="Z3080" i="2"/>
  <c r="Y3080" i="2"/>
  <c r="X3080" i="2"/>
  <c r="W3080" i="2"/>
  <c r="V3080" i="2"/>
  <c r="AB3079" i="2"/>
  <c r="AA3079" i="2"/>
  <c r="Z3079" i="2"/>
  <c r="Y3079" i="2"/>
  <c r="X3079" i="2"/>
  <c r="W3079" i="2"/>
  <c r="V3079" i="2"/>
  <c r="AB3078" i="2"/>
  <c r="AA3078" i="2"/>
  <c r="Z3078" i="2"/>
  <c r="Y3078" i="2"/>
  <c r="X3078" i="2"/>
  <c r="W3078" i="2"/>
  <c r="V3078" i="2"/>
  <c r="AB3077" i="2"/>
  <c r="AA3077" i="2"/>
  <c r="Z3077" i="2"/>
  <c r="Y3077" i="2"/>
  <c r="X3077" i="2"/>
  <c r="W3077" i="2"/>
  <c r="V3077" i="2"/>
  <c r="AB3076" i="2"/>
  <c r="AA3076" i="2"/>
  <c r="Z3076" i="2"/>
  <c r="Y3076" i="2"/>
  <c r="X3076" i="2"/>
  <c r="W3076" i="2"/>
  <c r="V3076" i="2"/>
  <c r="AB3075" i="2"/>
  <c r="AA3075" i="2"/>
  <c r="Z3075" i="2"/>
  <c r="Y3075" i="2"/>
  <c r="X3075" i="2"/>
  <c r="W3075" i="2"/>
  <c r="V3075" i="2"/>
  <c r="AB3074" i="2"/>
  <c r="AA3074" i="2"/>
  <c r="Z3074" i="2"/>
  <c r="Y3074" i="2"/>
  <c r="X3074" i="2"/>
  <c r="W3074" i="2"/>
  <c r="V3074" i="2"/>
  <c r="AB3073" i="2"/>
  <c r="AA3073" i="2"/>
  <c r="Z3073" i="2"/>
  <c r="Y3073" i="2"/>
  <c r="X3073" i="2"/>
  <c r="W3073" i="2"/>
  <c r="V3073" i="2"/>
  <c r="AB3072" i="2"/>
  <c r="AA3072" i="2"/>
  <c r="Z3072" i="2"/>
  <c r="Y3072" i="2"/>
  <c r="X3072" i="2"/>
  <c r="W3072" i="2"/>
  <c r="V3072" i="2"/>
  <c r="AB3071" i="2"/>
  <c r="AA3071" i="2"/>
  <c r="Z3071" i="2"/>
  <c r="Y3071" i="2"/>
  <c r="X3071" i="2"/>
  <c r="W3071" i="2"/>
  <c r="V3071" i="2"/>
  <c r="AB3070" i="2"/>
  <c r="AA3070" i="2"/>
  <c r="Z3070" i="2"/>
  <c r="Y3070" i="2"/>
  <c r="X3070" i="2"/>
  <c r="W3070" i="2"/>
  <c r="V3070" i="2"/>
  <c r="AB3069" i="2"/>
  <c r="AA3069" i="2"/>
  <c r="Z3069" i="2"/>
  <c r="Y3069" i="2"/>
  <c r="X3069" i="2"/>
  <c r="W3069" i="2"/>
  <c r="V3069" i="2"/>
  <c r="AB3068" i="2"/>
  <c r="AA3068" i="2"/>
  <c r="Z3068" i="2"/>
  <c r="Y3068" i="2"/>
  <c r="X3068" i="2"/>
  <c r="W3068" i="2"/>
  <c r="V3068" i="2"/>
  <c r="AB3067" i="2"/>
  <c r="AA3067" i="2"/>
  <c r="Z3067" i="2"/>
  <c r="Y3067" i="2"/>
  <c r="X3067" i="2"/>
  <c r="W3067" i="2"/>
  <c r="V3067" i="2"/>
  <c r="AB3066" i="2"/>
  <c r="AA3066" i="2"/>
  <c r="D94" i="6" s="1"/>
  <c r="G94" i="6" s="1"/>
  <c r="Z3066" i="2"/>
  <c r="Y3066" i="2"/>
  <c r="X3066" i="2"/>
  <c r="W3066" i="2"/>
  <c r="V3066" i="2"/>
  <c r="AB3065" i="2"/>
  <c r="AA3065" i="2"/>
  <c r="Z3065" i="2"/>
  <c r="Y3065" i="2"/>
  <c r="X3065" i="2"/>
  <c r="W3065" i="2"/>
  <c r="V3065" i="2"/>
  <c r="AB3064" i="2"/>
  <c r="AA3064" i="2"/>
  <c r="Z3064" i="2"/>
  <c r="Y3064" i="2"/>
  <c r="X3064" i="2"/>
  <c r="W3064" i="2"/>
  <c r="V3064" i="2"/>
  <c r="AB3063" i="2"/>
  <c r="AA3063" i="2"/>
  <c r="D642" i="6" s="1"/>
  <c r="G642" i="6" s="1"/>
  <c r="Z3063" i="2"/>
  <c r="Y3063" i="2"/>
  <c r="X3063" i="2"/>
  <c r="W3063" i="2"/>
  <c r="V3063" i="2"/>
  <c r="AB3062" i="2"/>
  <c r="AA3062" i="2"/>
  <c r="Z3062" i="2"/>
  <c r="Y3062" i="2"/>
  <c r="X3062" i="2"/>
  <c r="W3062" i="2"/>
  <c r="V3062" i="2"/>
  <c r="AB3061" i="2"/>
  <c r="AA3061" i="2"/>
  <c r="Z3061" i="2"/>
  <c r="Y3061" i="2"/>
  <c r="X3061" i="2"/>
  <c r="W3061" i="2"/>
  <c r="V3061" i="2"/>
  <c r="AB3060" i="2"/>
  <c r="AA3060" i="2"/>
  <c r="Z3060" i="2"/>
  <c r="Y3060" i="2"/>
  <c r="X3060" i="2"/>
  <c r="W3060" i="2"/>
  <c r="V3060" i="2"/>
  <c r="AB3059" i="2"/>
  <c r="AA3059" i="2"/>
  <c r="Z3059" i="2"/>
  <c r="Y3059" i="2"/>
  <c r="X3059" i="2"/>
  <c r="W3059" i="2"/>
  <c r="V3059" i="2"/>
  <c r="AB3058" i="2"/>
  <c r="AA3058" i="2"/>
  <c r="Z3058" i="2"/>
  <c r="Y3058" i="2"/>
  <c r="X3058" i="2"/>
  <c r="W3058" i="2"/>
  <c r="V3058" i="2"/>
  <c r="AB3057" i="2"/>
  <c r="AA3057" i="2"/>
  <c r="Z3057" i="2"/>
  <c r="Y3057" i="2"/>
  <c r="X3057" i="2"/>
  <c r="W3057" i="2"/>
  <c r="V3057" i="2"/>
  <c r="AB3056" i="2"/>
  <c r="AA3056" i="2"/>
  <c r="Z3056" i="2"/>
  <c r="Y3056" i="2"/>
  <c r="X3056" i="2"/>
  <c r="W3056" i="2"/>
  <c r="V3056" i="2"/>
  <c r="AB3055" i="2"/>
  <c r="AA3055" i="2"/>
  <c r="Z3055" i="2"/>
  <c r="Y3055" i="2"/>
  <c r="X3055" i="2"/>
  <c r="W3055" i="2"/>
  <c r="V3055" i="2"/>
  <c r="AB3054" i="2"/>
  <c r="AA3054" i="2"/>
  <c r="Z3054" i="2"/>
  <c r="Y3054" i="2"/>
  <c r="X3054" i="2"/>
  <c r="W3054" i="2"/>
  <c r="V3054" i="2"/>
  <c r="AB3053" i="2"/>
  <c r="AA3053" i="2"/>
  <c r="Z3053" i="2"/>
  <c r="Y3053" i="2"/>
  <c r="X3053" i="2"/>
  <c r="W3053" i="2"/>
  <c r="V3053" i="2"/>
  <c r="AB3052" i="2"/>
  <c r="AA3052" i="2"/>
  <c r="Z3052" i="2"/>
  <c r="Y3052" i="2"/>
  <c r="X3052" i="2"/>
  <c r="W3052" i="2"/>
  <c r="V3052" i="2"/>
  <c r="AB3051" i="2"/>
  <c r="AA3051" i="2"/>
  <c r="Z3051" i="2"/>
  <c r="Y3051" i="2"/>
  <c r="X3051" i="2"/>
  <c r="W3051" i="2"/>
  <c r="V3051" i="2"/>
  <c r="AB3050" i="2"/>
  <c r="AA3050" i="2"/>
  <c r="Z3050" i="2"/>
  <c r="Y3050" i="2"/>
  <c r="X3050" i="2"/>
  <c r="W3050" i="2"/>
  <c r="V3050" i="2"/>
  <c r="AB3049" i="2"/>
  <c r="AA3049" i="2"/>
  <c r="Z3049" i="2"/>
  <c r="Y3049" i="2"/>
  <c r="X3049" i="2"/>
  <c r="W3049" i="2"/>
  <c r="V3049" i="2"/>
  <c r="AB3048" i="2"/>
  <c r="AA3048" i="2"/>
  <c r="Z3048" i="2"/>
  <c r="Y3048" i="2"/>
  <c r="X3048" i="2"/>
  <c r="W3048" i="2"/>
  <c r="V3048" i="2"/>
  <c r="AB3047" i="2"/>
  <c r="AA3047" i="2"/>
  <c r="Z3047" i="2"/>
  <c r="Y3047" i="2"/>
  <c r="X3047" i="2"/>
  <c r="W3047" i="2"/>
  <c r="V3047" i="2"/>
  <c r="AB3046" i="2"/>
  <c r="AA3046" i="2"/>
  <c r="Z3046" i="2"/>
  <c r="Y3046" i="2"/>
  <c r="X3046" i="2"/>
  <c r="W3046" i="2"/>
  <c r="V3046" i="2"/>
  <c r="AB3045" i="2"/>
  <c r="AA3045" i="2"/>
  <c r="Z3045" i="2"/>
  <c r="Y3045" i="2"/>
  <c r="X3045" i="2"/>
  <c r="W3045" i="2"/>
  <c r="V3045" i="2"/>
  <c r="AB3044" i="2"/>
  <c r="AA3044" i="2"/>
  <c r="Z3044" i="2"/>
  <c r="Y3044" i="2"/>
  <c r="X3044" i="2"/>
  <c r="W3044" i="2"/>
  <c r="V3044" i="2"/>
  <c r="AB3043" i="2"/>
  <c r="AA3043" i="2"/>
  <c r="Z3043" i="2"/>
  <c r="Y3043" i="2"/>
  <c r="X3043" i="2"/>
  <c r="W3043" i="2"/>
  <c r="V3043" i="2"/>
  <c r="AB3042" i="2"/>
  <c r="AA3042" i="2"/>
  <c r="Z3042" i="2"/>
  <c r="Y3042" i="2"/>
  <c r="X3042" i="2"/>
  <c r="W3042" i="2"/>
  <c r="V3042" i="2"/>
  <c r="AB3041" i="2"/>
  <c r="AA3041" i="2"/>
  <c r="Z3041" i="2"/>
  <c r="Y3041" i="2"/>
  <c r="X3041" i="2"/>
  <c r="W3041" i="2"/>
  <c r="V3041" i="2"/>
  <c r="AB3040" i="2"/>
  <c r="AA3040" i="2"/>
  <c r="Z3040" i="2"/>
  <c r="Y3040" i="2"/>
  <c r="X3040" i="2"/>
  <c r="W3040" i="2"/>
  <c r="V3040" i="2"/>
  <c r="AB3039" i="2"/>
  <c r="AA3039" i="2"/>
  <c r="Z3039" i="2"/>
  <c r="Y3039" i="2"/>
  <c r="X3039" i="2"/>
  <c r="W3039" i="2"/>
  <c r="V3039" i="2"/>
  <c r="AB3038" i="2"/>
  <c r="AA3038" i="2"/>
  <c r="Z3038" i="2"/>
  <c r="Y3038" i="2"/>
  <c r="X3038" i="2"/>
  <c r="W3038" i="2"/>
  <c r="V3038" i="2"/>
  <c r="AB3037" i="2"/>
  <c r="AA3037" i="2"/>
  <c r="Z3037" i="2"/>
  <c r="Y3037" i="2"/>
  <c r="X3037" i="2"/>
  <c r="W3037" i="2"/>
  <c r="V3037" i="2"/>
  <c r="AB3036" i="2"/>
  <c r="AA3036" i="2"/>
  <c r="Z3036" i="2"/>
  <c r="Y3036" i="2"/>
  <c r="X3036" i="2"/>
  <c r="W3036" i="2"/>
  <c r="V3036" i="2"/>
  <c r="AB3035" i="2"/>
  <c r="AA3035" i="2"/>
  <c r="Z3035" i="2"/>
  <c r="Y3035" i="2"/>
  <c r="X3035" i="2"/>
  <c r="W3035" i="2"/>
  <c r="V3035" i="2"/>
  <c r="AB3034" i="2"/>
  <c r="AA3034" i="2"/>
  <c r="Z3034" i="2"/>
  <c r="Y3034" i="2"/>
  <c r="X3034" i="2"/>
  <c r="W3034" i="2"/>
  <c r="V3034" i="2"/>
  <c r="AB3033" i="2"/>
  <c r="AA3033" i="2"/>
  <c r="Z3033" i="2"/>
  <c r="Y3033" i="2"/>
  <c r="X3033" i="2"/>
  <c r="W3033" i="2"/>
  <c r="V3033" i="2"/>
  <c r="AB3032" i="2"/>
  <c r="AA3032" i="2"/>
  <c r="Z3032" i="2"/>
  <c r="Y3032" i="2"/>
  <c r="X3032" i="2"/>
  <c r="W3032" i="2"/>
  <c r="V3032" i="2"/>
  <c r="AB3031" i="2"/>
  <c r="AA3031" i="2"/>
  <c r="Z3031" i="2"/>
  <c r="Y3031" i="2"/>
  <c r="X3031" i="2"/>
  <c r="W3031" i="2"/>
  <c r="V3031" i="2"/>
  <c r="AB3030" i="2"/>
  <c r="AA3030" i="2"/>
  <c r="Z3030" i="2"/>
  <c r="Y3030" i="2"/>
  <c r="X3030" i="2"/>
  <c r="W3030" i="2"/>
  <c r="V3030" i="2"/>
  <c r="AB3029" i="2"/>
  <c r="AA3029" i="2"/>
  <c r="Z3029" i="2"/>
  <c r="Y3029" i="2"/>
  <c r="X3029" i="2"/>
  <c r="W3029" i="2"/>
  <c r="V3029" i="2"/>
  <c r="AB3028" i="2"/>
  <c r="AA3028" i="2"/>
  <c r="Z3028" i="2"/>
  <c r="Y3028" i="2"/>
  <c r="X3028" i="2"/>
  <c r="W3028" i="2"/>
  <c r="V3028" i="2"/>
  <c r="AB3027" i="2"/>
  <c r="AA3027" i="2"/>
  <c r="Z3027" i="2"/>
  <c r="Y3027" i="2"/>
  <c r="X3027" i="2"/>
  <c r="W3027" i="2"/>
  <c r="V3027" i="2"/>
  <c r="AB3026" i="2"/>
  <c r="AA3026" i="2"/>
  <c r="Z3026" i="2"/>
  <c r="Y3026" i="2"/>
  <c r="X3026" i="2"/>
  <c r="W3026" i="2"/>
  <c r="V3026" i="2"/>
  <c r="AB3025" i="2"/>
  <c r="AA3025" i="2"/>
  <c r="Z3025" i="2"/>
  <c r="Y3025" i="2"/>
  <c r="X3025" i="2"/>
  <c r="W3025" i="2"/>
  <c r="V3025" i="2"/>
  <c r="AB3024" i="2"/>
  <c r="AA3024" i="2"/>
  <c r="Z3024" i="2"/>
  <c r="Y3024" i="2"/>
  <c r="X3024" i="2"/>
  <c r="W3024" i="2"/>
  <c r="V3024" i="2"/>
  <c r="AB3023" i="2"/>
  <c r="AA3023" i="2"/>
  <c r="Z3023" i="2"/>
  <c r="Y3023" i="2"/>
  <c r="X3023" i="2"/>
  <c r="W3023" i="2"/>
  <c r="V3023" i="2"/>
  <c r="AB3022" i="2"/>
  <c r="AA3022" i="2"/>
  <c r="Z3022" i="2"/>
  <c r="Y3022" i="2"/>
  <c r="X3022" i="2"/>
  <c r="W3022" i="2"/>
  <c r="V3022" i="2"/>
  <c r="AB3021" i="2"/>
  <c r="AA3021" i="2"/>
  <c r="Z3021" i="2"/>
  <c r="Y3021" i="2"/>
  <c r="X3021" i="2"/>
  <c r="W3021" i="2"/>
  <c r="V3021" i="2"/>
  <c r="AB3020" i="2"/>
  <c r="AA3020" i="2"/>
  <c r="Z3020" i="2"/>
  <c r="Y3020" i="2"/>
  <c r="X3020" i="2"/>
  <c r="W3020" i="2"/>
  <c r="V3020" i="2"/>
  <c r="AB3019" i="2"/>
  <c r="AA3019" i="2"/>
  <c r="Z3019" i="2"/>
  <c r="Y3019" i="2"/>
  <c r="X3019" i="2"/>
  <c r="W3019" i="2"/>
  <c r="V3019" i="2"/>
  <c r="AB3018" i="2"/>
  <c r="AA3018" i="2"/>
  <c r="Z3018" i="2"/>
  <c r="Y3018" i="2"/>
  <c r="X3018" i="2"/>
  <c r="W3018" i="2"/>
  <c r="V3018" i="2"/>
  <c r="AB3017" i="2"/>
  <c r="AA3017" i="2"/>
  <c r="Z3017" i="2"/>
  <c r="Y3017" i="2"/>
  <c r="X3017" i="2"/>
  <c r="W3017" i="2"/>
  <c r="V3017" i="2"/>
  <c r="AB3016" i="2"/>
  <c r="AA3016" i="2"/>
  <c r="Z3016" i="2"/>
  <c r="Y3016" i="2"/>
  <c r="X3016" i="2"/>
  <c r="W3016" i="2"/>
  <c r="V3016" i="2"/>
  <c r="AB3015" i="2"/>
  <c r="AA3015" i="2"/>
  <c r="Z3015" i="2"/>
  <c r="Y3015" i="2"/>
  <c r="X3015" i="2"/>
  <c r="W3015" i="2"/>
  <c r="V3015" i="2"/>
  <c r="AB3014" i="2"/>
  <c r="AA3014" i="2"/>
  <c r="Z3014" i="2"/>
  <c r="Y3014" i="2"/>
  <c r="X3014" i="2"/>
  <c r="W3014" i="2"/>
  <c r="V3014" i="2"/>
  <c r="AB3013" i="2"/>
  <c r="AA3013" i="2"/>
  <c r="Z3013" i="2"/>
  <c r="Y3013" i="2"/>
  <c r="X3013" i="2"/>
  <c r="W3013" i="2"/>
  <c r="V3013" i="2"/>
  <c r="AB3012" i="2"/>
  <c r="AA3012" i="2"/>
  <c r="Z3012" i="2"/>
  <c r="Y3012" i="2"/>
  <c r="X3012" i="2"/>
  <c r="W3012" i="2"/>
  <c r="V3012" i="2"/>
  <c r="AB3011" i="2"/>
  <c r="AA3011" i="2"/>
  <c r="Z3011" i="2"/>
  <c r="Y3011" i="2"/>
  <c r="X3011" i="2"/>
  <c r="W3011" i="2"/>
  <c r="V3011" i="2"/>
  <c r="AB3010" i="2"/>
  <c r="AA3010" i="2"/>
  <c r="Z3010" i="2"/>
  <c r="Y3010" i="2"/>
  <c r="X3010" i="2"/>
  <c r="W3010" i="2"/>
  <c r="V3010" i="2"/>
  <c r="AB3009" i="2"/>
  <c r="AA3009" i="2"/>
  <c r="Z3009" i="2"/>
  <c r="Y3009" i="2"/>
  <c r="X3009" i="2"/>
  <c r="W3009" i="2"/>
  <c r="V3009" i="2"/>
  <c r="AB3008" i="2"/>
  <c r="AA3008" i="2"/>
  <c r="Z3008" i="2"/>
  <c r="Y3008" i="2"/>
  <c r="X3008" i="2"/>
  <c r="W3008" i="2"/>
  <c r="V3008" i="2"/>
  <c r="AB3007" i="2"/>
  <c r="AA3007" i="2"/>
  <c r="Z3007" i="2"/>
  <c r="Y3007" i="2"/>
  <c r="X3007" i="2"/>
  <c r="W3007" i="2"/>
  <c r="V3007" i="2"/>
  <c r="AB3006" i="2"/>
  <c r="AA3006" i="2"/>
  <c r="D537" i="6" s="1"/>
  <c r="G537" i="6" s="1"/>
  <c r="Z3006" i="2"/>
  <c r="Y3006" i="2"/>
  <c r="X3006" i="2"/>
  <c r="W3006" i="2"/>
  <c r="V3006" i="2"/>
  <c r="AB3005" i="2"/>
  <c r="AA3005" i="2"/>
  <c r="Z3005" i="2"/>
  <c r="Y3005" i="2"/>
  <c r="X3005" i="2"/>
  <c r="W3005" i="2"/>
  <c r="V3005" i="2"/>
  <c r="AB3004" i="2"/>
  <c r="AA3004" i="2"/>
  <c r="Z3004" i="2"/>
  <c r="Y3004" i="2"/>
  <c r="X3004" i="2"/>
  <c r="W3004" i="2"/>
  <c r="V3004" i="2"/>
  <c r="AB3003" i="2"/>
  <c r="AA3003" i="2"/>
  <c r="Z3003" i="2"/>
  <c r="Y3003" i="2"/>
  <c r="X3003" i="2"/>
  <c r="W3003" i="2"/>
  <c r="V3003" i="2"/>
  <c r="AB3002" i="2"/>
  <c r="AA3002" i="2"/>
  <c r="Z3002" i="2"/>
  <c r="Y3002" i="2"/>
  <c r="X3002" i="2"/>
  <c r="W3002" i="2"/>
  <c r="V3002" i="2"/>
  <c r="AB3001" i="2"/>
  <c r="AA3001" i="2"/>
  <c r="Z3001" i="2"/>
  <c r="Y3001" i="2"/>
  <c r="X3001" i="2"/>
  <c r="W3001" i="2"/>
  <c r="V3001" i="2"/>
  <c r="AB3000" i="2"/>
  <c r="AA3000" i="2"/>
  <c r="Z3000" i="2"/>
  <c r="Y3000" i="2"/>
  <c r="X3000" i="2"/>
  <c r="W3000" i="2"/>
  <c r="V3000" i="2"/>
  <c r="AB2999" i="2"/>
  <c r="AA2999" i="2"/>
  <c r="Z2999" i="2"/>
  <c r="Y2999" i="2"/>
  <c r="X2999" i="2"/>
  <c r="W2999" i="2"/>
  <c r="V2999" i="2"/>
  <c r="AB2998" i="2"/>
  <c r="AA2998" i="2"/>
  <c r="Z2998" i="2"/>
  <c r="Y2998" i="2"/>
  <c r="X2998" i="2"/>
  <c r="W2998" i="2"/>
  <c r="V2998" i="2"/>
  <c r="AB2997" i="2"/>
  <c r="AA2997" i="2"/>
  <c r="Z2997" i="2"/>
  <c r="Y2997" i="2"/>
  <c r="X2997" i="2"/>
  <c r="W2997" i="2"/>
  <c r="V2997" i="2"/>
  <c r="AB2996" i="2"/>
  <c r="AA2996" i="2"/>
  <c r="Z2996" i="2"/>
  <c r="Y2996" i="2"/>
  <c r="X2996" i="2"/>
  <c r="W2996" i="2"/>
  <c r="V2996" i="2"/>
  <c r="AB2995" i="2"/>
  <c r="AA2995" i="2"/>
  <c r="Z2995" i="2"/>
  <c r="Y2995" i="2"/>
  <c r="X2995" i="2"/>
  <c r="W2995" i="2"/>
  <c r="V2995" i="2"/>
  <c r="AB2994" i="2"/>
  <c r="AA2994" i="2"/>
  <c r="Z2994" i="2"/>
  <c r="Y2994" i="2"/>
  <c r="X2994" i="2"/>
  <c r="W2994" i="2"/>
  <c r="V2994" i="2"/>
  <c r="AB2993" i="2"/>
  <c r="AA2993" i="2"/>
  <c r="Z2993" i="2"/>
  <c r="Y2993" i="2"/>
  <c r="X2993" i="2"/>
  <c r="W2993" i="2"/>
  <c r="V2993" i="2"/>
  <c r="AB2992" i="2"/>
  <c r="AA2992" i="2"/>
  <c r="Z2992" i="2"/>
  <c r="Y2992" i="2"/>
  <c r="X2992" i="2"/>
  <c r="W2992" i="2"/>
  <c r="V2992" i="2"/>
  <c r="AB2991" i="2"/>
  <c r="AA2991" i="2"/>
  <c r="Z2991" i="2"/>
  <c r="Y2991" i="2"/>
  <c r="X2991" i="2"/>
  <c r="W2991" i="2"/>
  <c r="V2991" i="2"/>
  <c r="AB2990" i="2"/>
  <c r="AA2990" i="2"/>
  <c r="Z2990" i="2"/>
  <c r="Y2990" i="2"/>
  <c r="X2990" i="2"/>
  <c r="W2990" i="2"/>
  <c r="V2990" i="2"/>
  <c r="AB2989" i="2"/>
  <c r="AA2989" i="2"/>
  <c r="Z2989" i="2"/>
  <c r="Y2989" i="2"/>
  <c r="X2989" i="2"/>
  <c r="W2989" i="2"/>
  <c r="V2989" i="2"/>
  <c r="AB2988" i="2"/>
  <c r="AA2988" i="2"/>
  <c r="Z2988" i="2"/>
  <c r="Y2988" i="2"/>
  <c r="X2988" i="2"/>
  <c r="W2988" i="2"/>
  <c r="V2988" i="2"/>
  <c r="AB2987" i="2"/>
  <c r="AA2987" i="2"/>
  <c r="Z2987" i="2"/>
  <c r="Y2987" i="2"/>
  <c r="X2987" i="2"/>
  <c r="W2987" i="2"/>
  <c r="V2987" i="2"/>
  <c r="AB2986" i="2"/>
  <c r="AA2986" i="2"/>
  <c r="Z2986" i="2"/>
  <c r="Y2986" i="2"/>
  <c r="X2986" i="2"/>
  <c r="W2986" i="2"/>
  <c r="V2986" i="2"/>
  <c r="AB2985" i="2"/>
  <c r="AA2985" i="2"/>
  <c r="Z2985" i="2"/>
  <c r="Y2985" i="2"/>
  <c r="X2985" i="2"/>
  <c r="W2985" i="2"/>
  <c r="V2985" i="2"/>
  <c r="AB2984" i="2"/>
  <c r="AA2984" i="2"/>
  <c r="Z2984" i="2"/>
  <c r="Y2984" i="2"/>
  <c r="X2984" i="2"/>
  <c r="W2984" i="2"/>
  <c r="V2984" i="2"/>
  <c r="AB2983" i="2"/>
  <c r="AA2983" i="2"/>
  <c r="Z2983" i="2"/>
  <c r="Y2983" i="2"/>
  <c r="X2983" i="2"/>
  <c r="W2983" i="2"/>
  <c r="V2983" i="2"/>
  <c r="AB2982" i="2"/>
  <c r="AA2982" i="2"/>
  <c r="Z2982" i="2"/>
  <c r="Y2982" i="2"/>
  <c r="X2982" i="2"/>
  <c r="W2982" i="2"/>
  <c r="V2982" i="2"/>
  <c r="AB2981" i="2"/>
  <c r="AA2981" i="2"/>
  <c r="Z2981" i="2"/>
  <c r="Y2981" i="2"/>
  <c r="X2981" i="2"/>
  <c r="W2981" i="2"/>
  <c r="V2981" i="2"/>
  <c r="AB2980" i="2"/>
  <c r="AA2980" i="2"/>
  <c r="Z2980" i="2"/>
  <c r="Y2980" i="2"/>
  <c r="X2980" i="2"/>
  <c r="W2980" i="2"/>
  <c r="V2980" i="2"/>
  <c r="AB2979" i="2"/>
  <c r="AA2979" i="2"/>
  <c r="Z2979" i="2"/>
  <c r="Y2979" i="2"/>
  <c r="X2979" i="2"/>
  <c r="W2979" i="2"/>
  <c r="V2979" i="2"/>
  <c r="AB2978" i="2"/>
  <c r="AA2978" i="2"/>
  <c r="Z2978" i="2"/>
  <c r="Y2978" i="2"/>
  <c r="X2978" i="2"/>
  <c r="W2978" i="2"/>
  <c r="V2978" i="2"/>
  <c r="AB2977" i="2"/>
  <c r="AA2977" i="2"/>
  <c r="Z2977" i="2"/>
  <c r="Y2977" i="2"/>
  <c r="X2977" i="2"/>
  <c r="W2977" i="2"/>
  <c r="V2977" i="2"/>
  <c r="AB2976" i="2"/>
  <c r="AA2976" i="2"/>
  <c r="Z2976" i="2"/>
  <c r="Y2976" i="2"/>
  <c r="X2976" i="2"/>
  <c r="W2976" i="2"/>
  <c r="V2976" i="2"/>
  <c r="AB2975" i="2"/>
  <c r="AA2975" i="2"/>
  <c r="Z2975" i="2"/>
  <c r="Y2975" i="2"/>
  <c r="X2975" i="2"/>
  <c r="W2975" i="2"/>
  <c r="V2975" i="2"/>
  <c r="AB2974" i="2"/>
  <c r="AA2974" i="2"/>
  <c r="Z2974" i="2"/>
  <c r="Y2974" i="2"/>
  <c r="X2974" i="2"/>
  <c r="W2974" i="2"/>
  <c r="V2974" i="2"/>
  <c r="AB2973" i="2"/>
  <c r="AA2973" i="2"/>
  <c r="Z2973" i="2"/>
  <c r="Y2973" i="2"/>
  <c r="X2973" i="2"/>
  <c r="W2973" i="2"/>
  <c r="V2973" i="2"/>
  <c r="AB2972" i="2"/>
  <c r="AA2972" i="2"/>
  <c r="Z2972" i="2"/>
  <c r="Y2972" i="2"/>
  <c r="X2972" i="2"/>
  <c r="W2972" i="2"/>
  <c r="V2972" i="2"/>
  <c r="AB2971" i="2"/>
  <c r="AA2971" i="2"/>
  <c r="Z2971" i="2"/>
  <c r="Y2971" i="2"/>
  <c r="X2971" i="2"/>
  <c r="W2971" i="2"/>
  <c r="V2971" i="2"/>
  <c r="AB2970" i="2"/>
  <c r="AA2970" i="2"/>
  <c r="Z2970" i="2"/>
  <c r="Y2970" i="2"/>
  <c r="X2970" i="2"/>
  <c r="W2970" i="2"/>
  <c r="V2970" i="2"/>
  <c r="AB2969" i="2"/>
  <c r="AA2969" i="2"/>
  <c r="Z2969" i="2"/>
  <c r="Y2969" i="2"/>
  <c r="X2969" i="2"/>
  <c r="W2969" i="2"/>
  <c r="V2969" i="2"/>
  <c r="AB2968" i="2"/>
  <c r="AA2968" i="2"/>
  <c r="Z2968" i="2"/>
  <c r="Y2968" i="2"/>
  <c r="X2968" i="2"/>
  <c r="W2968" i="2"/>
  <c r="V2968" i="2"/>
  <c r="AB2967" i="2"/>
  <c r="AA2967" i="2"/>
  <c r="Z2967" i="2"/>
  <c r="Y2967" i="2"/>
  <c r="X2967" i="2"/>
  <c r="W2967" i="2"/>
  <c r="V2967" i="2"/>
  <c r="AB2966" i="2"/>
  <c r="AA2966" i="2"/>
  <c r="Z2966" i="2"/>
  <c r="Y2966" i="2"/>
  <c r="X2966" i="2"/>
  <c r="W2966" i="2"/>
  <c r="V2966" i="2"/>
  <c r="AB2965" i="2"/>
  <c r="AA2965" i="2"/>
  <c r="Z2965" i="2"/>
  <c r="Y2965" i="2"/>
  <c r="X2965" i="2"/>
  <c r="W2965" i="2"/>
  <c r="V2965" i="2"/>
  <c r="AB2964" i="2"/>
  <c r="AA2964" i="2"/>
  <c r="Z2964" i="2"/>
  <c r="Y2964" i="2"/>
  <c r="X2964" i="2"/>
  <c r="W2964" i="2"/>
  <c r="V2964" i="2"/>
  <c r="AB2963" i="2"/>
  <c r="AA2963" i="2"/>
  <c r="Z2963" i="2"/>
  <c r="Y2963" i="2"/>
  <c r="X2963" i="2"/>
  <c r="W2963" i="2"/>
  <c r="V2963" i="2"/>
  <c r="AB2962" i="2"/>
  <c r="AA2962" i="2"/>
  <c r="Z2962" i="2"/>
  <c r="Y2962" i="2"/>
  <c r="X2962" i="2"/>
  <c r="W2962" i="2"/>
  <c r="V2962" i="2"/>
  <c r="AB2961" i="2"/>
  <c r="AA2961" i="2"/>
  <c r="Z2961" i="2"/>
  <c r="Y2961" i="2"/>
  <c r="X2961" i="2"/>
  <c r="W2961" i="2"/>
  <c r="V2961" i="2"/>
  <c r="AB2960" i="2"/>
  <c r="AA2960" i="2"/>
  <c r="Z2960" i="2"/>
  <c r="Y2960" i="2"/>
  <c r="X2960" i="2"/>
  <c r="W2960" i="2"/>
  <c r="V2960" i="2"/>
  <c r="AB2959" i="2"/>
  <c r="AA2959" i="2"/>
  <c r="Z2959" i="2"/>
  <c r="Y2959" i="2"/>
  <c r="X2959" i="2"/>
  <c r="W2959" i="2"/>
  <c r="V2959" i="2"/>
  <c r="AB2958" i="2"/>
  <c r="AA2958" i="2"/>
  <c r="Z2958" i="2"/>
  <c r="Y2958" i="2"/>
  <c r="X2958" i="2"/>
  <c r="W2958" i="2"/>
  <c r="V2958" i="2"/>
  <c r="AB2957" i="2"/>
  <c r="AA2957" i="2"/>
  <c r="Z2957" i="2"/>
  <c r="Y2957" i="2"/>
  <c r="X2957" i="2"/>
  <c r="W2957" i="2"/>
  <c r="V2957" i="2"/>
  <c r="AB2956" i="2"/>
  <c r="AA2956" i="2"/>
  <c r="Z2956" i="2"/>
  <c r="Y2956" i="2"/>
  <c r="X2956" i="2"/>
  <c r="W2956" i="2"/>
  <c r="V2956" i="2"/>
  <c r="AB2955" i="2"/>
  <c r="AA2955" i="2"/>
  <c r="Z2955" i="2"/>
  <c r="Y2955" i="2"/>
  <c r="X2955" i="2"/>
  <c r="W2955" i="2"/>
  <c r="V2955" i="2"/>
  <c r="AB2954" i="2"/>
  <c r="AA2954" i="2"/>
  <c r="Z2954" i="2"/>
  <c r="Y2954" i="2"/>
  <c r="X2954" i="2"/>
  <c r="W2954" i="2"/>
  <c r="V2954" i="2"/>
  <c r="AB2953" i="2"/>
  <c r="AA2953" i="2"/>
  <c r="Z2953" i="2"/>
  <c r="Y2953" i="2"/>
  <c r="X2953" i="2"/>
  <c r="W2953" i="2"/>
  <c r="V2953" i="2"/>
  <c r="AB2952" i="2"/>
  <c r="AA2952" i="2"/>
  <c r="Z2952" i="2"/>
  <c r="Y2952" i="2"/>
  <c r="X2952" i="2"/>
  <c r="W2952" i="2"/>
  <c r="V2952" i="2"/>
  <c r="AB2951" i="2"/>
  <c r="AA2951" i="2"/>
  <c r="Z2951" i="2"/>
  <c r="Y2951" i="2"/>
  <c r="X2951" i="2"/>
  <c r="W2951" i="2"/>
  <c r="V2951" i="2"/>
  <c r="AB2950" i="2"/>
  <c r="AA2950" i="2"/>
  <c r="Z2950" i="2"/>
  <c r="Y2950" i="2"/>
  <c r="X2950" i="2"/>
  <c r="W2950" i="2"/>
  <c r="V2950" i="2"/>
  <c r="AB2949" i="2"/>
  <c r="AA2949" i="2"/>
  <c r="Z2949" i="2"/>
  <c r="Y2949" i="2"/>
  <c r="X2949" i="2"/>
  <c r="W2949" i="2"/>
  <c r="V2949" i="2"/>
  <c r="AB2948" i="2"/>
  <c r="AA2948" i="2"/>
  <c r="Z2948" i="2"/>
  <c r="Y2948" i="2"/>
  <c r="X2948" i="2"/>
  <c r="W2948" i="2"/>
  <c r="V2948" i="2"/>
  <c r="AB2947" i="2"/>
  <c r="AA2947" i="2"/>
  <c r="Z2947" i="2"/>
  <c r="Y2947" i="2"/>
  <c r="X2947" i="2"/>
  <c r="W2947" i="2"/>
  <c r="V2947" i="2"/>
  <c r="AB2946" i="2"/>
  <c r="AA2946" i="2"/>
  <c r="Z2946" i="2"/>
  <c r="Y2946" i="2"/>
  <c r="X2946" i="2"/>
  <c r="W2946" i="2"/>
  <c r="V2946" i="2"/>
  <c r="AB2945" i="2"/>
  <c r="AA2945" i="2"/>
  <c r="Z2945" i="2"/>
  <c r="Y2945" i="2"/>
  <c r="X2945" i="2"/>
  <c r="W2945" i="2"/>
  <c r="V2945" i="2"/>
  <c r="AB2944" i="2"/>
  <c r="AA2944" i="2"/>
  <c r="Z2944" i="2"/>
  <c r="Y2944" i="2"/>
  <c r="X2944" i="2"/>
  <c r="W2944" i="2"/>
  <c r="V2944" i="2"/>
  <c r="AB2943" i="2"/>
  <c r="AA2943" i="2"/>
  <c r="Z2943" i="2"/>
  <c r="Y2943" i="2"/>
  <c r="X2943" i="2"/>
  <c r="W2943" i="2"/>
  <c r="V2943" i="2"/>
  <c r="AB2942" i="2"/>
  <c r="AA2942" i="2"/>
  <c r="Z2942" i="2"/>
  <c r="Y2942" i="2"/>
  <c r="X2942" i="2"/>
  <c r="W2942" i="2"/>
  <c r="V2942" i="2"/>
  <c r="AB2941" i="2"/>
  <c r="AA2941" i="2"/>
  <c r="Z2941" i="2"/>
  <c r="Y2941" i="2"/>
  <c r="X2941" i="2"/>
  <c r="W2941" i="2"/>
  <c r="V2941" i="2"/>
  <c r="AB2940" i="2"/>
  <c r="AA2940" i="2"/>
  <c r="Z2940" i="2"/>
  <c r="Y2940" i="2"/>
  <c r="X2940" i="2"/>
  <c r="W2940" i="2"/>
  <c r="V2940" i="2"/>
  <c r="AB2939" i="2"/>
  <c r="AA2939" i="2"/>
  <c r="Z2939" i="2"/>
  <c r="Y2939" i="2"/>
  <c r="X2939" i="2"/>
  <c r="W2939" i="2"/>
  <c r="V2939" i="2"/>
  <c r="AB2938" i="2"/>
  <c r="AA2938" i="2"/>
  <c r="Z2938" i="2"/>
  <c r="Y2938" i="2"/>
  <c r="X2938" i="2"/>
  <c r="W2938" i="2"/>
  <c r="V2938" i="2"/>
  <c r="AB2937" i="2"/>
  <c r="AA2937" i="2"/>
  <c r="Z2937" i="2"/>
  <c r="Y2937" i="2"/>
  <c r="X2937" i="2"/>
  <c r="W2937" i="2"/>
  <c r="V2937" i="2"/>
  <c r="AB2936" i="2"/>
  <c r="AA2936" i="2"/>
  <c r="Z2936" i="2"/>
  <c r="Y2936" i="2"/>
  <c r="X2936" i="2"/>
  <c r="W2936" i="2"/>
  <c r="V2936" i="2"/>
  <c r="AB2935" i="2"/>
  <c r="AA2935" i="2"/>
  <c r="Z2935" i="2"/>
  <c r="Y2935" i="2"/>
  <c r="X2935" i="2"/>
  <c r="W2935" i="2"/>
  <c r="V2935" i="2"/>
  <c r="AB2934" i="2"/>
  <c r="AA2934" i="2"/>
  <c r="Z2934" i="2"/>
  <c r="Y2934" i="2"/>
  <c r="X2934" i="2"/>
  <c r="W2934" i="2"/>
  <c r="V2934" i="2"/>
  <c r="AB2933" i="2"/>
  <c r="AA2933" i="2"/>
  <c r="Z2933" i="2"/>
  <c r="Y2933" i="2"/>
  <c r="X2933" i="2"/>
  <c r="W2933" i="2"/>
  <c r="V2933" i="2"/>
  <c r="AB2932" i="2"/>
  <c r="AA2932" i="2"/>
  <c r="Z2932" i="2"/>
  <c r="Y2932" i="2"/>
  <c r="X2932" i="2"/>
  <c r="W2932" i="2"/>
  <c r="V2932" i="2"/>
  <c r="AB2931" i="2"/>
  <c r="AA2931" i="2"/>
  <c r="Z2931" i="2"/>
  <c r="Y2931" i="2"/>
  <c r="X2931" i="2"/>
  <c r="W2931" i="2"/>
  <c r="V2931" i="2"/>
  <c r="AB2930" i="2"/>
  <c r="AA2930" i="2"/>
  <c r="Z2930" i="2"/>
  <c r="Y2930" i="2"/>
  <c r="X2930" i="2"/>
  <c r="W2930" i="2"/>
  <c r="V2930" i="2"/>
  <c r="AB2929" i="2"/>
  <c r="AA2929" i="2"/>
  <c r="Z2929" i="2"/>
  <c r="Y2929" i="2"/>
  <c r="X2929" i="2"/>
  <c r="W2929" i="2"/>
  <c r="V2929" i="2"/>
  <c r="AB2928" i="2"/>
  <c r="AA2928" i="2"/>
  <c r="Z2928" i="2"/>
  <c r="Y2928" i="2"/>
  <c r="X2928" i="2"/>
  <c r="W2928" i="2"/>
  <c r="V2928" i="2"/>
  <c r="AB2927" i="2"/>
  <c r="AA2927" i="2"/>
  <c r="Z2927" i="2"/>
  <c r="Y2927" i="2"/>
  <c r="X2927" i="2"/>
  <c r="W2927" i="2"/>
  <c r="V2927" i="2"/>
  <c r="AB2926" i="2"/>
  <c r="AA2926" i="2"/>
  <c r="Z2926" i="2"/>
  <c r="Y2926" i="2"/>
  <c r="X2926" i="2"/>
  <c r="W2926" i="2"/>
  <c r="V2926" i="2"/>
  <c r="AB2925" i="2"/>
  <c r="AA2925" i="2"/>
  <c r="Z2925" i="2"/>
  <c r="Y2925" i="2"/>
  <c r="X2925" i="2"/>
  <c r="W2925" i="2"/>
  <c r="V2925" i="2"/>
  <c r="AB2924" i="2"/>
  <c r="AA2924" i="2"/>
  <c r="Z2924" i="2"/>
  <c r="Y2924" i="2"/>
  <c r="X2924" i="2"/>
  <c r="W2924" i="2"/>
  <c r="V2924" i="2"/>
  <c r="AB2923" i="2"/>
  <c r="AA2923" i="2"/>
  <c r="Z2923" i="2"/>
  <c r="Y2923" i="2"/>
  <c r="X2923" i="2"/>
  <c r="W2923" i="2"/>
  <c r="V2923" i="2"/>
  <c r="AB2922" i="2"/>
  <c r="AA2922" i="2"/>
  <c r="Z2922" i="2"/>
  <c r="Y2922" i="2"/>
  <c r="X2922" i="2"/>
  <c r="W2922" i="2"/>
  <c r="V2922" i="2"/>
  <c r="AB2921" i="2"/>
  <c r="AA2921" i="2"/>
  <c r="Z2921" i="2"/>
  <c r="Y2921" i="2"/>
  <c r="X2921" i="2"/>
  <c r="W2921" i="2"/>
  <c r="V2921" i="2"/>
  <c r="AB2920" i="2"/>
  <c r="AA2920" i="2"/>
  <c r="Z2920" i="2"/>
  <c r="Y2920" i="2"/>
  <c r="X2920" i="2"/>
  <c r="W2920" i="2"/>
  <c r="V2920" i="2"/>
  <c r="AB2919" i="2"/>
  <c r="AA2919" i="2"/>
  <c r="Z2919" i="2"/>
  <c r="Y2919" i="2"/>
  <c r="X2919" i="2"/>
  <c r="W2919" i="2"/>
  <c r="V2919" i="2"/>
  <c r="AB2918" i="2"/>
  <c r="AA2918" i="2"/>
  <c r="Z2918" i="2"/>
  <c r="Y2918" i="2"/>
  <c r="X2918" i="2"/>
  <c r="W2918" i="2"/>
  <c r="V2918" i="2"/>
  <c r="AB2917" i="2"/>
  <c r="AA2917" i="2"/>
  <c r="Z2917" i="2"/>
  <c r="Y2917" i="2"/>
  <c r="X2917" i="2"/>
  <c r="W2917" i="2"/>
  <c r="V2917" i="2"/>
  <c r="AB2916" i="2"/>
  <c r="AA2916" i="2"/>
  <c r="Z2916" i="2"/>
  <c r="Y2916" i="2"/>
  <c r="X2916" i="2"/>
  <c r="W2916" i="2"/>
  <c r="V2916" i="2"/>
  <c r="AB2915" i="2"/>
  <c r="AA2915" i="2"/>
  <c r="Z2915" i="2"/>
  <c r="Y2915" i="2"/>
  <c r="X2915" i="2"/>
  <c r="W2915" i="2"/>
  <c r="V2915" i="2"/>
  <c r="AB2914" i="2"/>
  <c r="AA2914" i="2"/>
  <c r="Z2914" i="2"/>
  <c r="Y2914" i="2"/>
  <c r="X2914" i="2"/>
  <c r="W2914" i="2"/>
  <c r="V2914" i="2"/>
  <c r="AB2913" i="2"/>
  <c r="AA2913" i="2"/>
  <c r="Z2913" i="2"/>
  <c r="Y2913" i="2"/>
  <c r="X2913" i="2"/>
  <c r="W2913" i="2"/>
  <c r="V2913" i="2"/>
  <c r="AB2912" i="2"/>
  <c r="AA2912" i="2"/>
  <c r="Z2912" i="2"/>
  <c r="Y2912" i="2"/>
  <c r="X2912" i="2"/>
  <c r="W2912" i="2"/>
  <c r="V2912" i="2"/>
  <c r="AB2911" i="2"/>
  <c r="AA2911" i="2"/>
  <c r="Z2911" i="2"/>
  <c r="Y2911" i="2"/>
  <c r="X2911" i="2"/>
  <c r="W2911" i="2"/>
  <c r="V2911" i="2"/>
  <c r="AB2910" i="2"/>
  <c r="AA2910" i="2"/>
  <c r="Z2910" i="2"/>
  <c r="Y2910" i="2"/>
  <c r="X2910" i="2"/>
  <c r="W2910" i="2"/>
  <c r="V2910" i="2"/>
  <c r="AB2909" i="2"/>
  <c r="AA2909" i="2"/>
  <c r="Z2909" i="2"/>
  <c r="Y2909" i="2"/>
  <c r="X2909" i="2"/>
  <c r="W2909" i="2"/>
  <c r="V2909" i="2"/>
  <c r="AB2908" i="2"/>
  <c r="AA2908" i="2"/>
  <c r="Z2908" i="2"/>
  <c r="Y2908" i="2"/>
  <c r="X2908" i="2"/>
  <c r="W2908" i="2"/>
  <c r="V2908" i="2"/>
  <c r="AB2907" i="2"/>
  <c r="AA2907" i="2"/>
  <c r="Z2907" i="2"/>
  <c r="Y2907" i="2"/>
  <c r="X2907" i="2"/>
  <c r="W2907" i="2"/>
  <c r="V2907" i="2"/>
  <c r="AB2906" i="2"/>
  <c r="AA2906" i="2"/>
  <c r="Z2906" i="2"/>
  <c r="Y2906" i="2"/>
  <c r="X2906" i="2"/>
  <c r="W2906" i="2"/>
  <c r="V2906" i="2"/>
  <c r="AB2905" i="2"/>
  <c r="AA2905" i="2"/>
  <c r="Z2905" i="2"/>
  <c r="Y2905" i="2"/>
  <c r="X2905" i="2"/>
  <c r="W2905" i="2"/>
  <c r="V2905" i="2"/>
  <c r="AB2904" i="2"/>
  <c r="AA2904" i="2"/>
  <c r="Z2904" i="2"/>
  <c r="Y2904" i="2"/>
  <c r="X2904" i="2"/>
  <c r="W2904" i="2"/>
  <c r="V2904" i="2"/>
  <c r="AB2903" i="2"/>
  <c r="AA2903" i="2"/>
  <c r="Z2903" i="2"/>
  <c r="Y2903" i="2"/>
  <c r="X2903" i="2"/>
  <c r="W2903" i="2"/>
  <c r="V2903" i="2"/>
  <c r="AB2902" i="2"/>
  <c r="AA2902" i="2"/>
  <c r="Z2902" i="2"/>
  <c r="Y2902" i="2"/>
  <c r="X2902" i="2"/>
  <c r="W2902" i="2"/>
  <c r="V2902" i="2"/>
  <c r="AB2901" i="2"/>
  <c r="AA2901" i="2"/>
  <c r="Z2901" i="2"/>
  <c r="Y2901" i="2"/>
  <c r="X2901" i="2"/>
  <c r="W2901" i="2"/>
  <c r="V2901" i="2"/>
  <c r="AB2900" i="2"/>
  <c r="AA2900" i="2"/>
  <c r="Z2900" i="2"/>
  <c r="Y2900" i="2"/>
  <c r="X2900" i="2"/>
  <c r="W2900" i="2"/>
  <c r="V2900" i="2"/>
  <c r="AB2899" i="2"/>
  <c r="AA2899" i="2"/>
  <c r="Z2899" i="2"/>
  <c r="Y2899" i="2"/>
  <c r="X2899" i="2"/>
  <c r="W2899" i="2"/>
  <c r="V2899" i="2"/>
  <c r="AB2898" i="2"/>
  <c r="AA2898" i="2"/>
  <c r="Z2898" i="2"/>
  <c r="Y2898" i="2"/>
  <c r="X2898" i="2"/>
  <c r="W2898" i="2"/>
  <c r="V2898" i="2"/>
  <c r="AB2897" i="2"/>
  <c r="AA2897" i="2"/>
  <c r="Z2897" i="2"/>
  <c r="Y2897" i="2"/>
  <c r="X2897" i="2"/>
  <c r="W2897" i="2"/>
  <c r="V2897" i="2"/>
  <c r="AB2896" i="2"/>
  <c r="AA2896" i="2"/>
  <c r="Z2896" i="2"/>
  <c r="Y2896" i="2"/>
  <c r="X2896" i="2"/>
  <c r="W2896" i="2"/>
  <c r="V2896" i="2"/>
  <c r="AB2895" i="2"/>
  <c r="AA2895" i="2"/>
  <c r="Z2895" i="2"/>
  <c r="Y2895" i="2"/>
  <c r="X2895" i="2"/>
  <c r="W2895" i="2"/>
  <c r="V2895" i="2"/>
  <c r="AB2894" i="2"/>
  <c r="AA2894" i="2"/>
  <c r="Z2894" i="2"/>
  <c r="Y2894" i="2"/>
  <c r="X2894" i="2"/>
  <c r="W2894" i="2"/>
  <c r="V2894" i="2"/>
  <c r="AB2893" i="2"/>
  <c r="AA2893" i="2"/>
  <c r="Z2893" i="2"/>
  <c r="Y2893" i="2"/>
  <c r="X2893" i="2"/>
  <c r="W2893" i="2"/>
  <c r="V2893" i="2"/>
  <c r="AB2892" i="2"/>
  <c r="AA2892" i="2"/>
  <c r="Z2892" i="2"/>
  <c r="Y2892" i="2"/>
  <c r="X2892" i="2"/>
  <c r="W2892" i="2"/>
  <c r="V2892" i="2"/>
  <c r="AB2891" i="2"/>
  <c r="AA2891" i="2"/>
  <c r="Z2891" i="2"/>
  <c r="Y2891" i="2"/>
  <c r="X2891" i="2"/>
  <c r="W2891" i="2"/>
  <c r="V2891" i="2"/>
  <c r="AB2890" i="2"/>
  <c r="AA2890" i="2"/>
  <c r="Z2890" i="2"/>
  <c r="Y2890" i="2"/>
  <c r="X2890" i="2"/>
  <c r="W2890" i="2"/>
  <c r="V2890" i="2"/>
  <c r="AB2889" i="2"/>
  <c r="AA2889" i="2"/>
  <c r="Z2889" i="2"/>
  <c r="Y2889" i="2"/>
  <c r="X2889" i="2"/>
  <c r="W2889" i="2"/>
  <c r="V2889" i="2"/>
  <c r="AB2888" i="2"/>
  <c r="AA2888" i="2"/>
  <c r="Z2888" i="2"/>
  <c r="Y2888" i="2"/>
  <c r="X2888" i="2"/>
  <c r="W2888" i="2"/>
  <c r="V2888" i="2"/>
  <c r="AB2887" i="2"/>
  <c r="AA2887" i="2"/>
  <c r="Z2887" i="2"/>
  <c r="Y2887" i="2"/>
  <c r="X2887" i="2"/>
  <c r="W2887" i="2"/>
  <c r="V2887" i="2"/>
  <c r="AB2886" i="2"/>
  <c r="AA2886" i="2"/>
  <c r="Z2886" i="2"/>
  <c r="Y2886" i="2"/>
  <c r="X2886" i="2"/>
  <c r="W2886" i="2"/>
  <c r="V2886" i="2"/>
  <c r="AB2885" i="2"/>
  <c r="AA2885" i="2"/>
  <c r="Z2885" i="2"/>
  <c r="Y2885" i="2"/>
  <c r="X2885" i="2"/>
  <c r="W2885" i="2"/>
  <c r="V2885" i="2"/>
  <c r="AB2884" i="2"/>
  <c r="AA2884" i="2"/>
  <c r="Z2884" i="2"/>
  <c r="Y2884" i="2"/>
  <c r="X2884" i="2"/>
  <c r="W2884" i="2"/>
  <c r="V2884" i="2"/>
  <c r="AB2883" i="2"/>
  <c r="AA2883" i="2"/>
  <c r="Z2883" i="2"/>
  <c r="Y2883" i="2"/>
  <c r="X2883" i="2"/>
  <c r="W2883" i="2"/>
  <c r="V2883" i="2"/>
  <c r="AB2882" i="2"/>
  <c r="AA2882" i="2"/>
  <c r="Z2882" i="2"/>
  <c r="Y2882" i="2"/>
  <c r="X2882" i="2"/>
  <c r="W2882" i="2"/>
  <c r="V2882" i="2"/>
  <c r="AB2881" i="2"/>
  <c r="AA2881" i="2"/>
  <c r="Z2881" i="2"/>
  <c r="Y2881" i="2"/>
  <c r="X2881" i="2"/>
  <c r="W2881" i="2"/>
  <c r="V2881" i="2"/>
  <c r="AB2880" i="2"/>
  <c r="AA2880" i="2"/>
  <c r="Z2880" i="2"/>
  <c r="Y2880" i="2"/>
  <c r="X2880" i="2"/>
  <c r="W2880" i="2"/>
  <c r="V2880" i="2"/>
  <c r="AB2879" i="2"/>
  <c r="AA2879" i="2"/>
  <c r="Z2879" i="2"/>
  <c r="Y2879" i="2"/>
  <c r="X2879" i="2"/>
  <c r="W2879" i="2"/>
  <c r="V2879" i="2"/>
  <c r="AB2878" i="2"/>
  <c r="AA2878" i="2"/>
  <c r="Z2878" i="2"/>
  <c r="Y2878" i="2"/>
  <c r="X2878" i="2"/>
  <c r="W2878" i="2"/>
  <c r="V2878" i="2"/>
  <c r="AB2877" i="2"/>
  <c r="AA2877" i="2"/>
  <c r="Z2877" i="2"/>
  <c r="Y2877" i="2"/>
  <c r="X2877" i="2"/>
  <c r="W2877" i="2"/>
  <c r="V2877" i="2"/>
  <c r="AB2876" i="2"/>
  <c r="AA2876" i="2"/>
  <c r="Z2876" i="2"/>
  <c r="Y2876" i="2"/>
  <c r="X2876" i="2"/>
  <c r="W2876" i="2"/>
  <c r="V2876" i="2"/>
  <c r="AB2875" i="2"/>
  <c r="AA2875" i="2"/>
  <c r="Z2875" i="2"/>
  <c r="Y2875" i="2"/>
  <c r="X2875" i="2"/>
  <c r="W2875" i="2"/>
  <c r="V2875" i="2"/>
  <c r="AB2874" i="2"/>
  <c r="AA2874" i="2"/>
  <c r="Z2874" i="2"/>
  <c r="Y2874" i="2"/>
  <c r="X2874" i="2"/>
  <c r="W2874" i="2"/>
  <c r="V2874" i="2"/>
  <c r="AB2873" i="2"/>
  <c r="AA2873" i="2"/>
  <c r="Z2873" i="2"/>
  <c r="Y2873" i="2"/>
  <c r="X2873" i="2"/>
  <c r="W2873" i="2"/>
  <c r="V2873" i="2"/>
  <c r="AB2872" i="2"/>
  <c r="AA2872" i="2"/>
  <c r="Z2872" i="2"/>
  <c r="Y2872" i="2"/>
  <c r="X2872" i="2"/>
  <c r="W2872" i="2"/>
  <c r="V2872" i="2"/>
  <c r="AB2871" i="2"/>
  <c r="AA2871" i="2"/>
  <c r="Z2871" i="2"/>
  <c r="Y2871" i="2"/>
  <c r="X2871" i="2"/>
  <c r="W2871" i="2"/>
  <c r="V2871" i="2"/>
  <c r="AB2870" i="2"/>
  <c r="AA2870" i="2"/>
  <c r="Z2870" i="2"/>
  <c r="Y2870" i="2"/>
  <c r="X2870" i="2"/>
  <c r="W2870" i="2"/>
  <c r="V2870" i="2"/>
  <c r="AB2869" i="2"/>
  <c r="AA2869" i="2"/>
  <c r="Z2869" i="2"/>
  <c r="Y2869" i="2"/>
  <c r="X2869" i="2"/>
  <c r="W2869" i="2"/>
  <c r="V2869" i="2"/>
  <c r="AB2868" i="2"/>
  <c r="AA2868" i="2"/>
  <c r="Z2868" i="2"/>
  <c r="Y2868" i="2"/>
  <c r="X2868" i="2"/>
  <c r="W2868" i="2"/>
  <c r="V2868" i="2"/>
  <c r="AB2867" i="2"/>
  <c r="AA2867" i="2"/>
  <c r="Z2867" i="2"/>
  <c r="Y2867" i="2"/>
  <c r="X2867" i="2"/>
  <c r="W2867" i="2"/>
  <c r="V2867" i="2"/>
  <c r="AB2866" i="2"/>
  <c r="AA2866" i="2"/>
  <c r="Z2866" i="2"/>
  <c r="Y2866" i="2"/>
  <c r="X2866" i="2"/>
  <c r="W2866" i="2"/>
  <c r="V2866" i="2"/>
  <c r="AB2865" i="2"/>
  <c r="AA2865" i="2"/>
  <c r="Z2865" i="2"/>
  <c r="Y2865" i="2"/>
  <c r="X2865" i="2"/>
  <c r="W2865" i="2"/>
  <c r="V2865" i="2"/>
  <c r="AB2864" i="2"/>
  <c r="AA2864" i="2"/>
  <c r="Z2864" i="2"/>
  <c r="Y2864" i="2"/>
  <c r="X2864" i="2"/>
  <c r="W2864" i="2"/>
  <c r="V2864" i="2"/>
  <c r="AB2863" i="2"/>
  <c r="AA2863" i="2"/>
  <c r="Z2863" i="2"/>
  <c r="Y2863" i="2"/>
  <c r="X2863" i="2"/>
  <c r="W2863" i="2"/>
  <c r="V2863" i="2"/>
  <c r="AB2862" i="2"/>
  <c r="AA2862" i="2"/>
  <c r="Z2862" i="2"/>
  <c r="Y2862" i="2"/>
  <c r="X2862" i="2"/>
  <c r="W2862" i="2"/>
  <c r="V2862" i="2"/>
  <c r="AB2861" i="2"/>
  <c r="AA2861" i="2"/>
  <c r="Z2861" i="2"/>
  <c r="Y2861" i="2"/>
  <c r="X2861" i="2"/>
  <c r="W2861" i="2"/>
  <c r="V2861" i="2"/>
  <c r="AB2860" i="2"/>
  <c r="AA2860" i="2"/>
  <c r="Z2860" i="2"/>
  <c r="Y2860" i="2"/>
  <c r="X2860" i="2"/>
  <c r="W2860" i="2"/>
  <c r="V2860" i="2"/>
  <c r="AB2859" i="2"/>
  <c r="AA2859" i="2"/>
  <c r="Z2859" i="2"/>
  <c r="Y2859" i="2"/>
  <c r="X2859" i="2"/>
  <c r="W2859" i="2"/>
  <c r="V2859" i="2"/>
  <c r="AB2858" i="2"/>
  <c r="AA2858" i="2"/>
  <c r="Z2858" i="2"/>
  <c r="Y2858" i="2"/>
  <c r="X2858" i="2"/>
  <c r="W2858" i="2"/>
  <c r="V2858" i="2"/>
  <c r="AB2857" i="2"/>
  <c r="AA2857" i="2"/>
  <c r="Z2857" i="2"/>
  <c r="Y2857" i="2"/>
  <c r="X2857" i="2"/>
  <c r="W2857" i="2"/>
  <c r="V2857" i="2"/>
  <c r="AB2856" i="2"/>
  <c r="AA2856" i="2"/>
  <c r="Z2856" i="2"/>
  <c r="Y2856" i="2"/>
  <c r="X2856" i="2"/>
  <c r="W2856" i="2"/>
  <c r="V2856" i="2"/>
  <c r="AB2855" i="2"/>
  <c r="AA2855" i="2"/>
  <c r="Z2855" i="2"/>
  <c r="Y2855" i="2"/>
  <c r="X2855" i="2"/>
  <c r="W2855" i="2"/>
  <c r="V2855" i="2"/>
  <c r="AB2854" i="2"/>
  <c r="AA2854" i="2"/>
  <c r="Z2854" i="2"/>
  <c r="Y2854" i="2"/>
  <c r="X2854" i="2"/>
  <c r="W2854" i="2"/>
  <c r="V2854" i="2"/>
  <c r="AB2853" i="2"/>
  <c r="AA2853" i="2"/>
  <c r="D792" i="6" s="1"/>
  <c r="G792" i="6" s="1"/>
  <c r="Z2853" i="2"/>
  <c r="Y2853" i="2"/>
  <c r="X2853" i="2"/>
  <c r="W2853" i="2"/>
  <c r="V2853" i="2"/>
  <c r="AB2852" i="2"/>
  <c r="AA2852" i="2"/>
  <c r="Z2852" i="2"/>
  <c r="Y2852" i="2"/>
  <c r="X2852" i="2"/>
  <c r="W2852" i="2"/>
  <c r="V2852" i="2"/>
  <c r="AB2851" i="2"/>
  <c r="AA2851" i="2"/>
  <c r="Z2851" i="2"/>
  <c r="Y2851" i="2"/>
  <c r="X2851" i="2"/>
  <c r="W2851" i="2"/>
  <c r="V2851" i="2"/>
  <c r="AB2850" i="2"/>
  <c r="AA2850" i="2"/>
  <c r="Z2850" i="2"/>
  <c r="Y2850" i="2"/>
  <c r="X2850" i="2"/>
  <c r="W2850" i="2"/>
  <c r="V2850" i="2"/>
  <c r="AB2849" i="2"/>
  <c r="AA2849" i="2"/>
  <c r="Z2849" i="2"/>
  <c r="Y2849" i="2"/>
  <c r="X2849" i="2"/>
  <c r="W2849" i="2"/>
  <c r="V2849" i="2"/>
  <c r="AB2848" i="2"/>
  <c r="AA2848" i="2"/>
  <c r="Z2848" i="2"/>
  <c r="Y2848" i="2"/>
  <c r="X2848" i="2"/>
  <c r="W2848" i="2"/>
  <c r="V2848" i="2"/>
  <c r="AB2847" i="2"/>
  <c r="AA2847" i="2"/>
  <c r="Z2847" i="2"/>
  <c r="Y2847" i="2"/>
  <c r="X2847" i="2"/>
  <c r="W2847" i="2"/>
  <c r="V2847" i="2"/>
  <c r="AB2846" i="2"/>
  <c r="AA2846" i="2"/>
  <c r="Z2846" i="2"/>
  <c r="Y2846" i="2"/>
  <c r="X2846" i="2"/>
  <c r="W2846" i="2"/>
  <c r="V2846" i="2"/>
  <c r="AB2845" i="2"/>
  <c r="AA2845" i="2"/>
  <c r="Z2845" i="2"/>
  <c r="Y2845" i="2"/>
  <c r="X2845" i="2"/>
  <c r="W2845" i="2"/>
  <c r="V2845" i="2"/>
  <c r="AB2844" i="2"/>
  <c r="AA2844" i="2"/>
  <c r="Z2844" i="2"/>
  <c r="Y2844" i="2"/>
  <c r="X2844" i="2"/>
  <c r="W2844" i="2"/>
  <c r="V2844" i="2"/>
  <c r="AB2843" i="2"/>
  <c r="AA2843" i="2"/>
  <c r="Z2843" i="2"/>
  <c r="Y2843" i="2"/>
  <c r="X2843" i="2"/>
  <c r="W2843" i="2"/>
  <c r="V2843" i="2"/>
  <c r="AB2842" i="2"/>
  <c r="AA2842" i="2"/>
  <c r="Z2842" i="2"/>
  <c r="Y2842" i="2"/>
  <c r="X2842" i="2"/>
  <c r="W2842" i="2"/>
  <c r="V2842" i="2"/>
  <c r="AB2841" i="2"/>
  <c r="AA2841" i="2"/>
  <c r="Z2841" i="2"/>
  <c r="Y2841" i="2"/>
  <c r="X2841" i="2"/>
  <c r="W2841" i="2"/>
  <c r="V2841" i="2"/>
  <c r="AB2840" i="2"/>
  <c r="AA2840" i="2"/>
  <c r="Z2840" i="2"/>
  <c r="Y2840" i="2"/>
  <c r="X2840" i="2"/>
  <c r="W2840" i="2"/>
  <c r="V2840" i="2"/>
  <c r="AB2839" i="2"/>
  <c r="AA2839" i="2"/>
  <c r="Z2839" i="2"/>
  <c r="Y2839" i="2"/>
  <c r="X2839" i="2"/>
  <c r="W2839" i="2"/>
  <c r="V2839" i="2"/>
  <c r="AB2838" i="2"/>
  <c r="AA2838" i="2"/>
  <c r="Z2838" i="2"/>
  <c r="Y2838" i="2"/>
  <c r="X2838" i="2"/>
  <c r="W2838" i="2"/>
  <c r="V2838" i="2"/>
  <c r="AB2837" i="2"/>
  <c r="AA2837" i="2"/>
  <c r="Z2837" i="2"/>
  <c r="Y2837" i="2"/>
  <c r="X2837" i="2"/>
  <c r="W2837" i="2"/>
  <c r="V2837" i="2"/>
  <c r="AB2836" i="2"/>
  <c r="AA2836" i="2"/>
  <c r="Z2836" i="2"/>
  <c r="Y2836" i="2"/>
  <c r="X2836" i="2"/>
  <c r="W2836" i="2"/>
  <c r="V2836" i="2"/>
  <c r="AB2835" i="2"/>
  <c r="AA2835" i="2"/>
  <c r="Z2835" i="2"/>
  <c r="Y2835" i="2"/>
  <c r="X2835" i="2"/>
  <c r="W2835" i="2"/>
  <c r="V2835" i="2"/>
  <c r="AB2834" i="2"/>
  <c r="AA2834" i="2"/>
  <c r="Z2834" i="2"/>
  <c r="Y2834" i="2"/>
  <c r="X2834" i="2"/>
  <c r="W2834" i="2"/>
  <c r="V2834" i="2"/>
  <c r="AB2833" i="2"/>
  <c r="AA2833" i="2"/>
  <c r="Z2833" i="2"/>
  <c r="Y2833" i="2"/>
  <c r="X2833" i="2"/>
  <c r="W2833" i="2"/>
  <c r="V2833" i="2"/>
  <c r="AB2832" i="2"/>
  <c r="AA2832" i="2"/>
  <c r="Z2832" i="2"/>
  <c r="Y2832" i="2"/>
  <c r="X2832" i="2"/>
  <c r="W2832" i="2"/>
  <c r="V2832" i="2"/>
  <c r="AB2831" i="2"/>
  <c r="AA2831" i="2"/>
  <c r="Z2831" i="2"/>
  <c r="Y2831" i="2"/>
  <c r="X2831" i="2"/>
  <c r="W2831" i="2"/>
  <c r="V2831" i="2"/>
  <c r="AB2830" i="2"/>
  <c r="AA2830" i="2"/>
  <c r="Z2830" i="2"/>
  <c r="Y2830" i="2"/>
  <c r="X2830" i="2"/>
  <c r="W2830" i="2"/>
  <c r="V2830" i="2"/>
  <c r="AB2829" i="2"/>
  <c r="AA2829" i="2"/>
  <c r="Z2829" i="2"/>
  <c r="Y2829" i="2"/>
  <c r="X2829" i="2"/>
  <c r="W2829" i="2"/>
  <c r="V2829" i="2"/>
  <c r="AB2828" i="2"/>
  <c r="AA2828" i="2"/>
  <c r="Z2828" i="2"/>
  <c r="Y2828" i="2"/>
  <c r="X2828" i="2"/>
  <c r="W2828" i="2"/>
  <c r="V2828" i="2"/>
  <c r="AB2827" i="2"/>
  <c r="AA2827" i="2"/>
  <c r="Z2827" i="2"/>
  <c r="Y2827" i="2"/>
  <c r="X2827" i="2"/>
  <c r="W2827" i="2"/>
  <c r="V2827" i="2"/>
  <c r="AB2826" i="2"/>
  <c r="AA2826" i="2"/>
  <c r="Z2826" i="2"/>
  <c r="Y2826" i="2"/>
  <c r="X2826" i="2"/>
  <c r="W2826" i="2"/>
  <c r="V2826" i="2"/>
  <c r="AB2825" i="2"/>
  <c r="AA2825" i="2"/>
  <c r="Z2825" i="2"/>
  <c r="Y2825" i="2"/>
  <c r="X2825" i="2"/>
  <c r="W2825" i="2"/>
  <c r="V2825" i="2"/>
  <c r="AB2824" i="2"/>
  <c r="AA2824" i="2"/>
  <c r="Z2824" i="2"/>
  <c r="Y2824" i="2"/>
  <c r="X2824" i="2"/>
  <c r="W2824" i="2"/>
  <c r="V2824" i="2"/>
  <c r="AB2823" i="2"/>
  <c r="AA2823" i="2"/>
  <c r="Z2823" i="2"/>
  <c r="Y2823" i="2"/>
  <c r="X2823" i="2"/>
  <c r="W2823" i="2"/>
  <c r="V2823" i="2"/>
  <c r="AB2822" i="2"/>
  <c r="AA2822" i="2"/>
  <c r="Z2822" i="2"/>
  <c r="Y2822" i="2"/>
  <c r="X2822" i="2"/>
  <c r="W2822" i="2"/>
  <c r="V2822" i="2"/>
  <c r="AB2821" i="2"/>
  <c r="AA2821" i="2"/>
  <c r="Z2821" i="2"/>
  <c r="Y2821" i="2"/>
  <c r="X2821" i="2"/>
  <c r="W2821" i="2"/>
  <c r="V2821" i="2"/>
  <c r="AB2820" i="2"/>
  <c r="AA2820" i="2"/>
  <c r="Z2820" i="2"/>
  <c r="Y2820" i="2"/>
  <c r="X2820" i="2"/>
  <c r="W2820" i="2"/>
  <c r="V2820" i="2"/>
  <c r="AB2819" i="2"/>
  <c r="AA2819" i="2"/>
  <c r="Z2819" i="2"/>
  <c r="Y2819" i="2"/>
  <c r="X2819" i="2"/>
  <c r="W2819" i="2"/>
  <c r="V2819" i="2"/>
  <c r="AB2818" i="2"/>
  <c r="AA2818" i="2"/>
  <c r="Z2818" i="2"/>
  <c r="Y2818" i="2"/>
  <c r="X2818" i="2"/>
  <c r="W2818" i="2"/>
  <c r="V2818" i="2"/>
  <c r="AB2817" i="2"/>
  <c r="AA2817" i="2"/>
  <c r="Z2817" i="2"/>
  <c r="Y2817" i="2"/>
  <c r="X2817" i="2"/>
  <c r="W2817" i="2"/>
  <c r="V2817" i="2"/>
  <c r="AB2816" i="2"/>
  <c r="AA2816" i="2"/>
  <c r="Z2816" i="2"/>
  <c r="Y2816" i="2"/>
  <c r="X2816" i="2"/>
  <c r="W2816" i="2"/>
  <c r="V2816" i="2"/>
  <c r="AB2815" i="2"/>
  <c r="AA2815" i="2"/>
  <c r="Z2815" i="2"/>
  <c r="Y2815" i="2"/>
  <c r="X2815" i="2"/>
  <c r="W2815" i="2"/>
  <c r="V2815" i="2"/>
  <c r="AB2814" i="2"/>
  <c r="AA2814" i="2"/>
  <c r="Z2814" i="2"/>
  <c r="Y2814" i="2"/>
  <c r="X2814" i="2"/>
  <c r="W2814" i="2"/>
  <c r="V2814" i="2"/>
  <c r="AB2813" i="2"/>
  <c r="AA2813" i="2"/>
  <c r="Z2813" i="2"/>
  <c r="Y2813" i="2"/>
  <c r="X2813" i="2"/>
  <c r="W2813" i="2"/>
  <c r="V2813" i="2"/>
  <c r="AB2812" i="2"/>
  <c r="AA2812" i="2"/>
  <c r="Z2812" i="2"/>
  <c r="Y2812" i="2"/>
  <c r="X2812" i="2"/>
  <c r="W2812" i="2"/>
  <c r="V2812" i="2"/>
  <c r="AB2811" i="2"/>
  <c r="AA2811" i="2"/>
  <c r="Z2811" i="2"/>
  <c r="Y2811" i="2"/>
  <c r="X2811" i="2"/>
  <c r="W2811" i="2"/>
  <c r="V2811" i="2"/>
  <c r="AB2810" i="2"/>
  <c r="AA2810" i="2"/>
  <c r="Z2810" i="2"/>
  <c r="Y2810" i="2"/>
  <c r="X2810" i="2"/>
  <c r="W2810" i="2"/>
  <c r="V2810" i="2"/>
  <c r="AB2809" i="2"/>
  <c r="AA2809" i="2"/>
  <c r="Z2809" i="2"/>
  <c r="Y2809" i="2"/>
  <c r="X2809" i="2"/>
  <c r="W2809" i="2"/>
  <c r="V2809" i="2"/>
  <c r="AB2808" i="2"/>
  <c r="AA2808" i="2"/>
  <c r="Z2808" i="2"/>
  <c r="Y2808" i="2"/>
  <c r="X2808" i="2"/>
  <c r="W2808" i="2"/>
  <c r="V2808" i="2"/>
  <c r="AB2807" i="2"/>
  <c r="AA2807" i="2"/>
  <c r="Z2807" i="2"/>
  <c r="Y2807" i="2"/>
  <c r="X2807" i="2"/>
  <c r="W2807" i="2"/>
  <c r="V2807" i="2"/>
  <c r="AB2806" i="2"/>
  <c r="AA2806" i="2"/>
  <c r="Z2806" i="2"/>
  <c r="Y2806" i="2"/>
  <c r="X2806" i="2"/>
  <c r="W2806" i="2"/>
  <c r="V2806" i="2"/>
  <c r="AB2805" i="2"/>
  <c r="AA2805" i="2"/>
  <c r="Z2805" i="2"/>
  <c r="Y2805" i="2"/>
  <c r="X2805" i="2"/>
  <c r="W2805" i="2"/>
  <c r="V2805" i="2"/>
  <c r="AB2804" i="2"/>
  <c r="AA2804" i="2"/>
  <c r="Z2804" i="2"/>
  <c r="Y2804" i="2"/>
  <c r="X2804" i="2"/>
  <c r="W2804" i="2"/>
  <c r="V2804" i="2"/>
  <c r="AB2803" i="2"/>
  <c r="AA2803" i="2"/>
  <c r="Z2803" i="2"/>
  <c r="Y2803" i="2"/>
  <c r="X2803" i="2"/>
  <c r="W2803" i="2"/>
  <c r="V2803" i="2"/>
  <c r="AB2802" i="2"/>
  <c r="AA2802" i="2"/>
  <c r="Z2802" i="2"/>
  <c r="Y2802" i="2"/>
  <c r="X2802" i="2"/>
  <c r="W2802" i="2"/>
  <c r="V2802" i="2"/>
  <c r="AB2801" i="2"/>
  <c r="AA2801" i="2"/>
  <c r="Z2801" i="2"/>
  <c r="Y2801" i="2"/>
  <c r="X2801" i="2"/>
  <c r="W2801" i="2"/>
  <c r="V2801" i="2"/>
  <c r="AB2800" i="2"/>
  <c r="AA2800" i="2"/>
  <c r="Z2800" i="2"/>
  <c r="Y2800" i="2"/>
  <c r="X2800" i="2"/>
  <c r="W2800" i="2"/>
  <c r="V2800" i="2"/>
  <c r="AB2799" i="2"/>
  <c r="AA2799" i="2"/>
  <c r="Z2799" i="2"/>
  <c r="Y2799" i="2"/>
  <c r="X2799" i="2"/>
  <c r="W2799" i="2"/>
  <c r="V2799" i="2"/>
  <c r="AB2798" i="2"/>
  <c r="AA2798" i="2"/>
  <c r="Z2798" i="2"/>
  <c r="Y2798" i="2"/>
  <c r="X2798" i="2"/>
  <c r="W2798" i="2"/>
  <c r="V2798" i="2"/>
  <c r="AB2797" i="2"/>
  <c r="AA2797" i="2"/>
  <c r="Z2797" i="2"/>
  <c r="Y2797" i="2"/>
  <c r="X2797" i="2"/>
  <c r="W2797" i="2"/>
  <c r="V2797" i="2"/>
  <c r="AB2796" i="2"/>
  <c r="AA2796" i="2"/>
  <c r="Z2796" i="2"/>
  <c r="Y2796" i="2"/>
  <c r="X2796" i="2"/>
  <c r="W2796" i="2"/>
  <c r="V2796" i="2"/>
  <c r="AB2795" i="2"/>
  <c r="AA2795" i="2"/>
  <c r="Z2795" i="2"/>
  <c r="Y2795" i="2"/>
  <c r="X2795" i="2"/>
  <c r="W2795" i="2"/>
  <c r="V2795" i="2"/>
  <c r="AB2794" i="2"/>
  <c r="AA2794" i="2"/>
  <c r="Z2794" i="2"/>
  <c r="Y2794" i="2"/>
  <c r="X2794" i="2"/>
  <c r="W2794" i="2"/>
  <c r="V2794" i="2"/>
  <c r="AB2793" i="2"/>
  <c r="AA2793" i="2"/>
  <c r="Z2793" i="2"/>
  <c r="Y2793" i="2"/>
  <c r="X2793" i="2"/>
  <c r="W2793" i="2"/>
  <c r="V2793" i="2"/>
  <c r="AB2792" i="2"/>
  <c r="AA2792" i="2"/>
  <c r="Z2792" i="2"/>
  <c r="Y2792" i="2"/>
  <c r="X2792" i="2"/>
  <c r="W2792" i="2"/>
  <c r="V2792" i="2"/>
  <c r="AB2791" i="2"/>
  <c r="AA2791" i="2"/>
  <c r="Z2791" i="2"/>
  <c r="Y2791" i="2"/>
  <c r="X2791" i="2"/>
  <c r="W2791" i="2"/>
  <c r="V2791" i="2"/>
  <c r="AB2790" i="2"/>
  <c r="AA2790" i="2"/>
  <c r="Z2790" i="2"/>
  <c r="Y2790" i="2"/>
  <c r="X2790" i="2"/>
  <c r="W2790" i="2"/>
  <c r="V2790" i="2"/>
  <c r="AB2789" i="2"/>
  <c r="AA2789" i="2"/>
  <c r="Z2789" i="2"/>
  <c r="Y2789" i="2"/>
  <c r="X2789" i="2"/>
  <c r="W2789" i="2"/>
  <c r="V2789" i="2"/>
  <c r="AB2788" i="2"/>
  <c r="AA2788" i="2"/>
  <c r="Z2788" i="2"/>
  <c r="Y2788" i="2"/>
  <c r="X2788" i="2"/>
  <c r="W2788" i="2"/>
  <c r="V2788" i="2"/>
  <c r="AB2787" i="2"/>
  <c r="AA2787" i="2"/>
  <c r="Z2787" i="2"/>
  <c r="Y2787" i="2"/>
  <c r="X2787" i="2"/>
  <c r="W2787" i="2"/>
  <c r="V2787" i="2"/>
  <c r="AB2786" i="2"/>
  <c r="AA2786" i="2"/>
  <c r="Z2786" i="2"/>
  <c r="Y2786" i="2"/>
  <c r="X2786" i="2"/>
  <c r="W2786" i="2"/>
  <c r="V2786" i="2"/>
  <c r="AB2785" i="2"/>
  <c r="AA2785" i="2"/>
  <c r="Z2785" i="2"/>
  <c r="Y2785" i="2"/>
  <c r="X2785" i="2"/>
  <c r="W2785" i="2"/>
  <c r="V2785" i="2"/>
  <c r="AB2784" i="2"/>
  <c r="AA2784" i="2"/>
  <c r="Z2784" i="2"/>
  <c r="Y2784" i="2"/>
  <c r="X2784" i="2"/>
  <c r="W2784" i="2"/>
  <c r="V2784" i="2"/>
  <c r="AB2783" i="2"/>
  <c r="AA2783" i="2"/>
  <c r="Z2783" i="2"/>
  <c r="Y2783" i="2"/>
  <c r="X2783" i="2"/>
  <c r="W2783" i="2"/>
  <c r="V2783" i="2"/>
  <c r="AB2782" i="2"/>
  <c r="AA2782" i="2"/>
  <c r="Z2782" i="2"/>
  <c r="Y2782" i="2"/>
  <c r="X2782" i="2"/>
  <c r="W2782" i="2"/>
  <c r="V2782" i="2"/>
  <c r="AB2781" i="2"/>
  <c r="AA2781" i="2"/>
  <c r="Z2781" i="2"/>
  <c r="Y2781" i="2"/>
  <c r="X2781" i="2"/>
  <c r="W2781" i="2"/>
  <c r="V2781" i="2"/>
  <c r="AB2780" i="2"/>
  <c r="AA2780" i="2"/>
  <c r="Z2780" i="2"/>
  <c r="Y2780" i="2"/>
  <c r="X2780" i="2"/>
  <c r="W2780" i="2"/>
  <c r="V2780" i="2"/>
  <c r="AB2779" i="2"/>
  <c r="AA2779" i="2"/>
  <c r="Z2779" i="2"/>
  <c r="Y2779" i="2"/>
  <c r="X2779" i="2"/>
  <c r="W2779" i="2"/>
  <c r="V2779" i="2"/>
  <c r="AB2778" i="2"/>
  <c r="AA2778" i="2"/>
  <c r="Z2778" i="2"/>
  <c r="Y2778" i="2"/>
  <c r="X2778" i="2"/>
  <c r="W2778" i="2"/>
  <c r="V2778" i="2"/>
  <c r="AB2777" i="2"/>
  <c r="AA2777" i="2"/>
  <c r="Z2777" i="2"/>
  <c r="Y2777" i="2"/>
  <c r="X2777" i="2"/>
  <c r="W2777" i="2"/>
  <c r="V2777" i="2"/>
  <c r="AB2776" i="2"/>
  <c r="AA2776" i="2"/>
  <c r="Z2776" i="2"/>
  <c r="Y2776" i="2"/>
  <c r="X2776" i="2"/>
  <c r="W2776" i="2"/>
  <c r="V2776" i="2"/>
  <c r="AB2775" i="2"/>
  <c r="AA2775" i="2"/>
  <c r="Z2775" i="2"/>
  <c r="Y2775" i="2"/>
  <c r="X2775" i="2"/>
  <c r="W2775" i="2"/>
  <c r="V2775" i="2"/>
  <c r="AB2774" i="2"/>
  <c r="AA2774" i="2"/>
  <c r="Z2774" i="2"/>
  <c r="Y2774" i="2"/>
  <c r="X2774" i="2"/>
  <c r="W2774" i="2"/>
  <c r="V2774" i="2"/>
  <c r="AB2773" i="2"/>
  <c r="AA2773" i="2"/>
  <c r="Z2773" i="2"/>
  <c r="Y2773" i="2"/>
  <c r="X2773" i="2"/>
  <c r="W2773" i="2"/>
  <c r="V2773" i="2"/>
  <c r="AB2772" i="2"/>
  <c r="AA2772" i="2"/>
  <c r="Z2772" i="2"/>
  <c r="Y2772" i="2"/>
  <c r="X2772" i="2"/>
  <c r="W2772" i="2"/>
  <c r="V2772" i="2"/>
  <c r="AB2771" i="2"/>
  <c r="AA2771" i="2"/>
  <c r="Z2771" i="2"/>
  <c r="Y2771" i="2"/>
  <c r="X2771" i="2"/>
  <c r="W2771" i="2"/>
  <c r="V2771" i="2"/>
  <c r="AB2770" i="2"/>
  <c r="AA2770" i="2"/>
  <c r="D542" i="6" s="1"/>
  <c r="G542" i="6" s="1"/>
  <c r="Z2770" i="2"/>
  <c r="Y2770" i="2"/>
  <c r="X2770" i="2"/>
  <c r="W2770" i="2"/>
  <c r="V2770" i="2"/>
  <c r="AB2769" i="2"/>
  <c r="AA2769" i="2"/>
  <c r="Z2769" i="2"/>
  <c r="Y2769" i="2"/>
  <c r="X2769" i="2"/>
  <c r="W2769" i="2"/>
  <c r="V2769" i="2"/>
  <c r="AB2768" i="2"/>
  <c r="AA2768" i="2"/>
  <c r="Z2768" i="2"/>
  <c r="Y2768" i="2"/>
  <c r="X2768" i="2"/>
  <c r="W2768" i="2"/>
  <c r="V2768" i="2"/>
  <c r="AB2767" i="2"/>
  <c r="AA2767" i="2"/>
  <c r="Z2767" i="2"/>
  <c r="Y2767" i="2"/>
  <c r="X2767" i="2"/>
  <c r="W2767" i="2"/>
  <c r="V2767" i="2"/>
  <c r="AB2766" i="2"/>
  <c r="AA2766" i="2"/>
  <c r="Z2766" i="2"/>
  <c r="Y2766" i="2"/>
  <c r="X2766" i="2"/>
  <c r="W2766" i="2"/>
  <c r="V2766" i="2"/>
  <c r="AB2765" i="2"/>
  <c r="AA2765" i="2"/>
  <c r="Z2765" i="2"/>
  <c r="Y2765" i="2"/>
  <c r="X2765" i="2"/>
  <c r="W2765" i="2"/>
  <c r="V2765" i="2"/>
  <c r="AB2764" i="2"/>
  <c r="AA2764" i="2"/>
  <c r="Z2764" i="2"/>
  <c r="Y2764" i="2"/>
  <c r="X2764" i="2"/>
  <c r="W2764" i="2"/>
  <c r="V2764" i="2"/>
  <c r="AB2763" i="2"/>
  <c r="AA2763" i="2"/>
  <c r="Z2763" i="2"/>
  <c r="Y2763" i="2"/>
  <c r="X2763" i="2"/>
  <c r="W2763" i="2"/>
  <c r="V2763" i="2"/>
  <c r="AB2762" i="2"/>
  <c r="AA2762" i="2"/>
  <c r="Z2762" i="2"/>
  <c r="Y2762" i="2"/>
  <c r="X2762" i="2"/>
  <c r="W2762" i="2"/>
  <c r="V2762" i="2"/>
  <c r="AB2761" i="2"/>
  <c r="AA2761" i="2"/>
  <c r="Z2761" i="2"/>
  <c r="Y2761" i="2"/>
  <c r="X2761" i="2"/>
  <c r="W2761" i="2"/>
  <c r="V2761" i="2"/>
  <c r="AB2760" i="2"/>
  <c r="AA2760" i="2"/>
  <c r="D421" i="6" s="1"/>
  <c r="G421" i="6" s="1"/>
  <c r="Z2760" i="2"/>
  <c r="Y2760" i="2"/>
  <c r="X2760" i="2"/>
  <c r="W2760" i="2"/>
  <c r="V2760" i="2"/>
  <c r="AB2759" i="2"/>
  <c r="AA2759" i="2"/>
  <c r="Z2759" i="2"/>
  <c r="Y2759" i="2"/>
  <c r="X2759" i="2"/>
  <c r="W2759" i="2"/>
  <c r="V2759" i="2"/>
  <c r="AB2758" i="2"/>
  <c r="AA2758" i="2"/>
  <c r="Z2758" i="2"/>
  <c r="Y2758" i="2"/>
  <c r="X2758" i="2"/>
  <c r="W2758" i="2"/>
  <c r="V2758" i="2"/>
  <c r="AB2757" i="2"/>
  <c r="AA2757" i="2"/>
  <c r="Z2757" i="2"/>
  <c r="Y2757" i="2"/>
  <c r="X2757" i="2"/>
  <c r="W2757" i="2"/>
  <c r="V2757" i="2"/>
  <c r="AB2756" i="2"/>
  <c r="AA2756" i="2"/>
  <c r="Z2756" i="2"/>
  <c r="Y2756" i="2"/>
  <c r="X2756" i="2"/>
  <c r="W2756" i="2"/>
  <c r="V2756" i="2"/>
  <c r="AB2755" i="2"/>
  <c r="AA2755" i="2"/>
  <c r="Z2755" i="2"/>
  <c r="Y2755" i="2"/>
  <c r="X2755" i="2"/>
  <c r="W2755" i="2"/>
  <c r="V2755" i="2"/>
  <c r="AB2754" i="2"/>
  <c r="AA2754" i="2"/>
  <c r="Z2754" i="2"/>
  <c r="Y2754" i="2"/>
  <c r="X2754" i="2"/>
  <c r="W2754" i="2"/>
  <c r="V2754" i="2"/>
  <c r="AB2753" i="2"/>
  <c r="AA2753" i="2"/>
  <c r="Z2753" i="2"/>
  <c r="Y2753" i="2"/>
  <c r="X2753" i="2"/>
  <c r="W2753" i="2"/>
  <c r="V2753" i="2"/>
  <c r="AB2752" i="2"/>
  <c r="AA2752" i="2"/>
  <c r="Z2752" i="2"/>
  <c r="Y2752" i="2"/>
  <c r="X2752" i="2"/>
  <c r="W2752" i="2"/>
  <c r="V2752" i="2"/>
  <c r="AB2751" i="2"/>
  <c r="AA2751" i="2"/>
  <c r="Z2751" i="2"/>
  <c r="Y2751" i="2"/>
  <c r="X2751" i="2"/>
  <c r="W2751" i="2"/>
  <c r="V2751" i="2"/>
  <c r="AB2750" i="2"/>
  <c r="AA2750" i="2"/>
  <c r="D649" i="6" s="1"/>
  <c r="G649" i="6" s="1"/>
  <c r="Z2750" i="2"/>
  <c r="Y2750" i="2"/>
  <c r="X2750" i="2"/>
  <c r="W2750" i="2"/>
  <c r="V2750" i="2"/>
  <c r="AB2749" i="2"/>
  <c r="AA2749" i="2"/>
  <c r="Z2749" i="2"/>
  <c r="Y2749" i="2"/>
  <c r="X2749" i="2"/>
  <c r="W2749" i="2"/>
  <c r="V2749" i="2"/>
  <c r="AB2748" i="2"/>
  <c r="AA2748" i="2"/>
  <c r="Z2748" i="2"/>
  <c r="Y2748" i="2"/>
  <c r="X2748" i="2"/>
  <c r="W2748" i="2"/>
  <c r="V2748" i="2"/>
  <c r="AB2747" i="2"/>
  <c r="AA2747" i="2"/>
  <c r="Z2747" i="2"/>
  <c r="Y2747" i="2"/>
  <c r="X2747" i="2"/>
  <c r="W2747" i="2"/>
  <c r="V2747" i="2"/>
  <c r="AB2746" i="2"/>
  <c r="AA2746" i="2"/>
  <c r="Z2746" i="2"/>
  <c r="Y2746" i="2"/>
  <c r="X2746" i="2"/>
  <c r="W2746" i="2"/>
  <c r="V2746" i="2"/>
  <c r="AB2745" i="2"/>
  <c r="AA2745" i="2"/>
  <c r="Z2745" i="2"/>
  <c r="Y2745" i="2"/>
  <c r="X2745" i="2"/>
  <c r="W2745" i="2"/>
  <c r="V2745" i="2"/>
  <c r="AB2744" i="2"/>
  <c r="AA2744" i="2"/>
  <c r="Z2744" i="2"/>
  <c r="Y2744" i="2"/>
  <c r="X2744" i="2"/>
  <c r="W2744" i="2"/>
  <c r="V2744" i="2"/>
  <c r="AB2743" i="2"/>
  <c r="AA2743" i="2"/>
  <c r="Z2743" i="2"/>
  <c r="Y2743" i="2"/>
  <c r="X2743" i="2"/>
  <c r="W2743" i="2"/>
  <c r="V2743" i="2"/>
  <c r="AB2742" i="2"/>
  <c r="AA2742" i="2"/>
  <c r="Z2742" i="2"/>
  <c r="Y2742" i="2"/>
  <c r="X2742" i="2"/>
  <c r="W2742" i="2"/>
  <c r="V2742" i="2"/>
  <c r="AB2741" i="2"/>
  <c r="AA2741" i="2"/>
  <c r="Z2741" i="2"/>
  <c r="Y2741" i="2"/>
  <c r="X2741" i="2"/>
  <c r="W2741" i="2"/>
  <c r="V2741" i="2"/>
  <c r="AB2740" i="2"/>
  <c r="AA2740" i="2"/>
  <c r="Z2740" i="2"/>
  <c r="Y2740" i="2"/>
  <c r="X2740" i="2"/>
  <c r="W2740" i="2"/>
  <c r="V2740" i="2"/>
  <c r="AB2739" i="2"/>
  <c r="AA2739" i="2"/>
  <c r="Z2739" i="2"/>
  <c r="Y2739" i="2"/>
  <c r="X2739" i="2"/>
  <c r="W2739" i="2"/>
  <c r="V2739" i="2"/>
  <c r="AB2738" i="2"/>
  <c r="AA2738" i="2"/>
  <c r="Z2738" i="2"/>
  <c r="Y2738" i="2"/>
  <c r="X2738" i="2"/>
  <c r="W2738" i="2"/>
  <c r="V2738" i="2"/>
  <c r="AB2737" i="2"/>
  <c r="AA2737" i="2"/>
  <c r="Z2737" i="2"/>
  <c r="Y2737" i="2"/>
  <c r="X2737" i="2"/>
  <c r="W2737" i="2"/>
  <c r="V2737" i="2"/>
  <c r="AB2736" i="2"/>
  <c r="AA2736" i="2"/>
  <c r="Z2736" i="2"/>
  <c r="Y2736" i="2"/>
  <c r="X2736" i="2"/>
  <c r="W2736" i="2"/>
  <c r="V2736" i="2"/>
  <c r="AB2735" i="2"/>
  <c r="AA2735" i="2"/>
  <c r="Z2735" i="2"/>
  <c r="Y2735" i="2"/>
  <c r="X2735" i="2"/>
  <c r="W2735" i="2"/>
  <c r="V2735" i="2"/>
  <c r="AB2734" i="2"/>
  <c r="AA2734" i="2"/>
  <c r="Z2734" i="2"/>
  <c r="Y2734" i="2"/>
  <c r="X2734" i="2"/>
  <c r="W2734" i="2"/>
  <c r="V2734" i="2"/>
  <c r="AB2733" i="2"/>
  <c r="AA2733" i="2"/>
  <c r="Z2733" i="2"/>
  <c r="Y2733" i="2"/>
  <c r="X2733" i="2"/>
  <c r="W2733" i="2"/>
  <c r="V2733" i="2"/>
  <c r="AB2732" i="2"/>
  <c r="AA2732" i="2"/>
  <c r="Z2732" i="2"/>
  <c r="Y2732" i="2"/>
  <c r="X2732" i="2"/>
  <c r="W2732" i="2"/>
  <c r="V2732" i="2"/>
  <c r="AB2731" i="2"/>
  <c r="AA2731" i="2"/>
  <c r="Z2731" i="2"/>
  <c r="Y2731" i="2"/>
  <c r="X2731" i="2"/>
  <c r="W2731" i="2"/>
  <c r="V2731" i="2"/>
  <c r="AB2730" i="2"/>
  <c r="AA2730" i="2"/>
  <c r="Z2730" i="2"/>
  <c r="Y2730" i="2"/>
  <c r="X2730" i="2"/>
  <c r="W2730" i="2"/>
  <c r="V2730" i="2"/>
  <c r="AB2729" i="2"/>
  <c r="AA2729" i="2"/>
  <c r="Z2729" i="2"/>
  <c r="Y2729" i="2"/>
  <c r="X2729" i="2"/>
  <c r="W2729" i="2"/>
  <c r="V2729" i="2"/>
  <c r="AB2728" i="2"/>
  <c r="AA2728" i="2"/>
  <c r="Z2728" i="2"/>
  <c r="Y2728" i="2"/>
  <c r="X2728" i="2"/>
  <c r="W2728" i="2"/>
  <c r="V2728" i="2"/>
  <c r="AB2727" i="2"/>
  <c r="AA2727" i="2"/>
  <c r="Z2727" i="2"/>
  <c r="Y2727" i="2"/>
  <c r="X2727" i="2"/>
  <c r="W2727" i="2"/>
  <c r="V2727" i="2"/>
  <c r="AB2726" i="2"/>
  <c r="AA2726" i="2"/>
  <c r="Z2726" i="2"/>
  <c r="Y2726" i="2"/>
  <c r="X2726" i="2"/>
  <c r="W2726" i="2"/>
  <c r="V2726" i="2"/>
  <c r="AB2725" i="2"/>
  <c r="AA2725" i="2"/>
  <c r="Z2725" i="2"/>
  <c r="Y2725" i="2"/>
  <c r="X2725" i="2"/>
  <c r="W2725" i="2"/>
  <c r="V2725" i="2"/>
  <c r="AB2724" i="2"/>
  <c r="AA2724" i="2"/>
  <c r="Z2724" i="2"/>
  <c r="Y2724" i="2"/>
  <c r="X2724" i="2"/>
  <c r="W2724" i="2"/>
  <c r="V2724" i="2"/>
  <c r="AB2723" i="2"/>
  <c r="AA2723" i="2"/>
  <c r="Z2723" i="2"/>
  <c r="Y2723" i="2"/>
  <c r="X2723" i="2"/>
  <c r="W2723" i="2"/>
  <c r="V2723" i="2"/>
  <c r="AB2722" i="2"/>
  <c r="AA2722" i="2"/>
  <c r="Z2722" i="2"/>
  <c r="Y2722" i="2"/>
  <c r="X2722" i="2"/>
  <c r="W2722" i="2"/>
  <c r="V2722" i="2"/>
  <c r="AB2721" i="2"/>
  <c r="AA2721" i="2"/>
  <c r="Z2721" i="2"/>
  <c r="Y2721" i="2"/>
  <c r="X2721" i="2"/>
  <c r="W2721" i="2"/>
  <c r="V2721" i="2"/>
  <c r="AB2720" i="2"/>
  <c r="AA2720" i="2"/>
  <c r="Z2720" i="2"/>
  <c r="Y2720" i="2"/>
  <c r="X2720" i="2"/>
  <c r="W2720" i="2"/>
  <c r="V2720" i="2"/>
  <c r="AB2719" i="2"/>
  <c r="AA2719" i="2"/>
  <c r="Z2719" i="2"/>
  <c r="Y2719" i="2"/>
  <c r="X2719" i="2"/>
  <c r="W2719" i="2"/>
  <c r="V2719" i="2"/>
  <c r="AB2718" i="2"/>
  <c r="AA2718" i="2"/>
  <c r="Z2718" i="2"/>
  <c r="Y2718" i="2"/>
  <c r="X2718" i="2"/>
  <c r="W2718" i="2"/>
  <c r="V2718" i="2"/>
  <c r="AB2717" i="2"/>
  <c r="AA2717" i="2"/>
  <c r="Z2717" i="2"/>
  <c r="Y2717" i="2"/>
  <c r="X2717" i="2"/>
  <c r="W2717" i="2"/>
  <c r="V2717" i="2"/>
  <c r="AB2716" i="2"/>
  <c r="AA2716" i="2"/>
  <c r="Z2716" i="2"/>
  <c r="Y2716" i="2"/>
  <c r="X2716" i="2"/>
  <c r="W2716" i="2"/>
  <c r="V2716" i="2"/>
  <c r="AB2715" i="2"/>
  <c r="AA2715" i="2"/>
  <c r="Z2715" i="2"/>
  <c r="Y2715" i="2"/>
  <c r="X2715" i="2"/>
  <c r="W2715" i="2"/>
  <c r="V2715" i="2"/>
  <c r="AB2714" i="2"/>
  <c r="AA2714" i="2"/>
  <c r="Z2714" i="2"/>
  <c r="Y2714" i="2"/>
  <c r="X2714" i="2"/>
  <c r="W2714" i="2"/>
  <c r="V2714" i="2"/>
  <c r="AB2713" i="2"/>
  <c r="AA2713" i="2"/>
  <c r="Z2713" i="2"/>
  <c r="Y2713" i="2"/>
  <c r="X2713" i="2"/>
  <c r="W2713" i="2"/>
  <c r="V2713" i="2"/>
  <c r="AB2712" i="2"/>
  <c r="AA2712" i="2"/>
  <c r="Z2712" i="2"/>
  <c r="Y2712" i="2"/>
  <c r="X2712" i="2"/>
  <c r="W2712" i="2"/>
  <c r="V2712" i="2"/>
  <c r="AB2711" i="2"/>
  <c r="AA2711" i="2"/>
  <c r="Z2711" i="2"/>
  <c r="Y2711" i="2"/>
  <c r="X2711" i="2"/>
  <c r="W2711" i="2"/>
  <c r="V2711" i="2"/>
  <c r="AB2710" i="2"/>
  <c r="AA2710" i="2"/>
  <c r="Z2710" i="2"/>
  <c r="Y2710" i="2"/>
  <c r="X2710" i="2"/>
  <c r="W2710" i="2"/>
  <c r="V2710" i="2"/>
  <c r="AB2709" i="2"/>
  <c r="AA2709" i="2"/>
  <c r="Z2709" i="2"/>
  <c r="Y2709" i="2"/>
  <c r="X2709" i="2"/>
  <c r="W2709" i="2"/>
  <c r="V2709" i="2"/>
  <c r="AB2708" i="2"/>
  <c r="AA2708" i="2"/>
  <c r="Z2708" i="2"/>
  <c r="Y2708" i="2"/>
  <c r="X2708" i="2"/>
  <c r="W2708" i="2"/>
  <c r="V2708" i="2"/>
  <c r="AB2707" i="2"/>
  <c r="AA2707" i="2"/>
  <c r="Z2707" i="2"/>
  <c r="Y2707" i="2"/>
  <c r="X2707" i="2"/>
  <c r="W2707" i="2"/>
  <c r="V2707" i="2"/>
  <c r="AB2706" i="2"/>
  <c r="AA2706" i="2"/>
  <c r="Z2706" i="2"/>
  <c r="Y2706" i="2"/>
  <c r="X2706" i="2"/>
  <c r="W2706" i="2"/>
  <c r="V2706" i="2"/>
  <c r="AB2705" i="2"/>
  <c r="AA2705" i="2"/>
  <c r="Z2705" i="2"/>
  <c r="Y2705" i="2"/>
  <c r="X2705" i="2"/>
  <c r="W2705" i="2"/>
  <c r="V2705" i="2"/>
  <c r="AB2704" i="2"/>
  <c r="AA2704" i="2"/>
  <c r="Z2704" i="2"/>
  <c r="Y2704" i="2"/>
  <c r="X2704" i="2"/>
  <c r="W2704" i="2"/>
  <c r="V2704" i="2"/>
  <c r="AB2703" i="2"/>
  <c r="AA2703" i="2"/>
  <c r="Z2703" i="2"/>
  <c r="Y2703" i="2"/>
  <c r="X2703" i="2"/>
  <c r="W2703" i="2"/>
  <c r="V2703" i="2"/>
  <c r="AB2702" i="2"/>
  <c r="AA2702" i="2"/>
  <c r="Z2702" i="2"/>
  <c r="Y2702" i="2"/>
  <c r="X2702" i="2"/>
  <c r="W2702" i="2"/>
  <c r="V2702" i="2"/>
  <c r="AB2701" i="2"/>
  <c r="AA2701" i="2"/>
  <c r="Z2701" i="2"/>
  <c r="Y2701" i="2"/>
  <c r="X2701" i="2"/>
  <c r="W2701" i="2"/>
  <c r="V2701" i="2"/>
  <c r="AB2700" i="2"/>
  <c r="AA2700" i="2"/>
  <c r="Z2700" i="2"/>
  <c r="Y2700" i="2"/>
  <c r="X2700" i="2"/>
  <c r="W2700" i="2"/>
  <c r="V2700" i="2"/>
  <c r="AB2699" i="2"/>
  <c r="AA2699" i="2"/>
  <c r="Z2699" i="2"/>
  <c r="Y2699" i="2"/>
  <c r="X2699" i="2"/>
  <c r="W2699" i="2"/>
  <c r="V2699" i="2"/>
  <c r="AB2698" i="2"/>
  <c r="AA2698" i="2"/>
  <c r="Z2698" i="2"/>
  <c r="Y2698" i="2"/>
  <c r="X2698" i="2"/>
  <c r="W2698" i="2"/>
  <c r="V2698" i="2"/>
  <c r="AB2697" i="2"/>
  <c r="AA2697" i="2"/>
  <c r="Z2697" i="2"/>
  <c r="Y2697" i="2"/>
  <c r="X2697" i="2"/>
  <c r="W2697" i="2"/>
  <c r="V2697" i="2"/>
  <c r="AB2696" i="2"/>
  <c r="AA2696" i="2"/>
  <c r="Z2696" i="2"/>
  <c r="Y2696" i="2"/>
  <c r="X2696" i="2"/>
  <c r="W2696" i="2"/>
  <c r="V2696" i="2"/>
  <c r="AB2695" i="2"/>
  <c r="AA2695" i="2"/>
  <c r="Z2695" i="2"/>
  <c r="Y2695" i="2"/>
  <c r="X2695" i="2"/>
  <c r="W2695" i="2"/>
  <c r="V2695" i="2"/>
  <c r="AB2694" i="2"/>
  <c r="AA2694" i="2"/>
  <c r="Z2694" i="2"/>
  <c r="Y2694" i="2"/>
  <c r="X2694" i="2"/>
  <c r="W2694" i="2"/>
  <c r="V2694" i="2"/>
  <c r="AB2693" i="2"/>
  <c r="AA2693" i="2"/>
  <c r="Z2693" i="2"/>
  <c r="Y2693" i="2"/>
  <c r="X2693" i="2"/>
  <c r="W2693" i="2"/>
  <c r="V2693" i="2"/>
  <c r="AB2692" i="2"/>
  <c r="AA2692" i="2"/>
  <c r="Z2692" i="2"/>
  <c r="Y2692" i="2"/>
  <c r="X2692" i="2"/>
  <c r="W2692" i="2"/>
  <c r="V2692" i="2"/>
  <c r="AB2691" i="2"/>
  <c r="AA2691" i="2"/>
  <c r="Z2691" i="2"/>
  <c r="Y2691" i="2"/>
  <c r="X2691" i="2"/>
  <c r="W2691" i="2"/>
  <c r="V2691" i="2"/>
  <c r="AB2690" i="2"/>
  <c r="AA2690" i="2"/>
  <c r="Z2690" i="2"/>
  <c r="Y2690" i="2"/>
  <c r="X2690" i="2"/>
  <c r="W2690" i="2"/>
  <c r="V2690" i="2"/>
  <c r="AB2689" i="2"/>
  <c r="AA2689" i="2"/>
  <c r="Z2689" i="2"/>
  <c r="Y2689" i="2"/>
  <c r="X2689" i="2"/>
  <c r="W2689" i="2"/>
  <c r="V2689" i="2"/>
  <c r="AB2688" i="2"/>
  <c r="AA2688" i="2"/>
  <c r="Z2688" i="2"/>
  <c r="Y2688" i="2"/>
  <c r="X2688" i="2"/>
  <c r="W2688" i="2"/>
  <c r="V2688" i="2"/>
  <c r="AB2687" i="2"/>
  <c r="AA2687" i="2"/>
  <c r="Z2687" i="2"/>
  <c r="Y2687" i="2"/>
  <c r="X2687" i="2"/>
  <c r="W2687" i="2"/>
  <c r="V2687" i="2"/>
  <c r="AB2686" i="2"/>
  <c r="AA2686" i="2"/>
  <c r="Z2686" i="2"/>
  <c r="Y2686" i="2"/>
  <c r="X2686" i="2"/>
  <c r="W2686" i="2"/>
  <c r="V2686" i="2"/>
  <c r="AB2685" i="2"/>
  <c r="AA2685" i="2"/>
  <c r="Z2685" i="2"/>
  <c r="Y2685" i="2"/>
  <c r="X2685" i="2"/>
  <c r="W2685" i="2"/>
  <c r="V2685" i="2"/>
  <c r="AB2684" i="2"/>
  <c r="AA2684" i="2"/>
  <c r="Z2684" i="2"/>
  <c r="Y2684" i="2"/>
  <c r="X2684" i="2"/>
  <c r="W2684" i="2"/>
  <c r="V2684" i="2"/>
  <c r="AB2683" i="2"/>
  <c r="AA2683" i="2"/>
  <c r="Z2683" i="2"/>
  <c r="Y2683" i="2"/>
  <c r="X2683" i="2"/>
  <c r="W2683" i="2"/>
  <c r="V2683" i="2"/>
  <c r="AB2682" i="2"/>
  <c r="AA2682" i="2"/>
  <c r="Z2682" i="2"/>
  <c r="Y2682" i="2"/>
  <c r="X2682" i="2"/>
  <c r="W2682" i="2"/>
  <c r="V2682" i="2"/>
  <c r="AB2681" i="2"/>
  <c r="AA2681" i="2"/>
  <c r="Z2681" i="2"/>
  <c r="Y2681" i="2"/>
  <c r="X2681" i="2"/>
  <c r="W2681" i="2"/>
  <c r="V2681" i="2"/>
  <c r="AB2680" i="2"/>
  <c r="AA2680" i="2"/>
  <c r="Z2680" i="2"/>
  <c r="Y2680" i="2"/>
  <c r="X2680" i="2"/>
  <c r="W2680" i="2"/>
  <c r="V2680" i="2"/>
  <c r="AB2679" i="2"/>
  <c r="AA2679" i="2"/>
  <c r="Z2679" i="2"/>
  <c r="Y2679" i="2"/>
  <c r="X2679" i="2"/>
  <c r="W2679" i="2"/>
  <c r="V2679" i="2"/>
  <c r="AB2678" i="2"/>
  <c r="AA2678" i="2"/>
  <c r="Z2678" i="2"/>
  <c r="Y2678" i="2"/>
  <c r="X2678" i="2"/>
  <c r="W2678" i="2"/>
  <c r="V2678" i="2"/>
  <c r="AB2677" i="2"/>
  <c r="AA2677" i="2"/>
  <c r="Z2677" i="2"/>
  <c r="Y2677" i="2"/>
  <c r="X2677" i="2"/>
  <c r="W2677" i="2"/>
  <c r="V2677" i="2"/>
  <c r="AB2676" i="2"/>
  <c r="AA2676" i="2"/>
  <c r="Z2676" i="2"/>
  <c r="Y2676" i="2"/>
  <c r="X2676" i="2"/>
  <c r="W2676" i="2"/>
  <c r="V2676" i="2"/>
  <c r="AB2675" i="2"/>
  <c r="AA2675" i="2"/>
  <c r="Z2675" i="2"/>
  <c r="Y2675" i="2"/>
  <c r="X2675" i="2"/>
  <c r="W2675" i="2"/>
  <c r="V2675" i="2"/>
  <c r="AB2674" i="2"/>
  <c r="AA2674" i="2"/>
  <c r="Z2674" i="2"/>
  <c r="Y2674" i="2"/>
  <c r="X2674" i="2"/>
  <c r="W2674" i="2"/>
  <c r="V2674" i="2"/>
  <c r="AB2673" i="2"/>
  <c r="AA2673" i="2"/>
  <c r="Z2673" i="2"/>
  <c r="Y2673" i="2"/>
  <c r="X2673" i="2"/>
  <c r="W2673" i="2"/>
  <c r="V2673" i="2"/>
  <c r="AB2672" i="2"/>
  <c r="AA2672" i="2"/>
  <c r="Z2672" i="2"/>
  <c r="Y2672" i="2"/>
  <c r="X2672" i="2"/>
  <c r="W2672" i="2"/>
  <c r="V2672" i="2"/>
  <c r="AB2671" i="2"/>
  <c r="AA2671" i="2"/>
  <c r="Z2671" i="2"/>
  <c r="Y2671" i="2"/>
  <c r="X2671" i="2"/>
  <c r="W2671" i="2"/>
  <c r="V2671" i="2"/>
  <c r="AB2670" i="2"/>
  <c r="AA2670" i="2"/>
  <c r="Z2670" i="2"/>
  <c r="Y2670" i="2"/>
  <c r="X2670" i="2"/>
  <c r="W2670" i="2"/>
  <c r="V2670" i="2"/>
  <c r="AB2669" i="2"/>
  <c r="AA2669" i="2"/>
  <c r="Z2669" i="2"/>
  <c r="Y2669" i="2"/>
  <c r="X2669" i="2"/>
  <c r="W2669" i="2"/>
  <c r="V2669" i="2"/>
  <c r="AB2668" i="2"/>
  <c r="AA2668" i="2"/>
  <c r="Z2668" i="2"/>
  <c r="Y2668" i="2"/>
  <c r="X2668" i="2"/>
  <c r="W2668" i="2"/>
  <c r="V2668" i="2"/>
  <c r="AB2667" i="2"/>
  <c r="AA2667" i="2"/>
  <c r="Z2667" i="2"/>
  <c r="Y2667" i="2"/>
  <c r="X2667" i="2"/>
  <c r="W2667" i="2"/>
  <c r="V2667" i="2"/>
  <c r="AB2666" i="2"/>
  <c r="AA2666" i="2"/>
  <c r="Z2666" i="2"/>
  <c r="Y2666" i="2"/>
  <c r="X2666" i="2"/>
  <c r="W2666" i="2"/>
  <c r="V2666" i="2"/>
  <c r="AB2665" i="2"/>
  <c r="AA2665" i="2"/>
  <c r="Z2665" i="2"/>
  <c r="Y2665" i="2"/>
  <c r="X2665" i="2"/>
  <c r="W2665" i="2"/>
  <c r="V2665" i="2"/>
  <c r="AB2664" i="2"/>
  <c r="AA2664" i="2"/>
  <c r="Z2664" i="2"/>
  <c r="Y2664" i="2"/>
  <c r="X2664" i="2"/>
  <c r="W2664" i="2"/>
  <c r="V2664" i="2"/>
  <c r="AB2663" i="2"/>
  <c r="AA2663" i="2"/>
  <c r="Z2663" i="2"/>
  <c r="Y2663" i="2"/>
  <c r="X2663" i="2"/>
  <c r="W2663" i="2"/>
  <c r="V2663" i="2"/>
  <c r="AB2662" i="2"/>
  <c r="AA2662" i="2"/>
  <c r="Z2662" i="2"/>
  <c r="Y2662" i="2"/>
  <c r="X2662" i="2"/>
  <c r="W2662" i="2"/>
  <c r="V2662" i="2"/>
  <c r="AB2661" i="2"/>
  <c r="AA2661" i="2"/>
  <c r="Z2661" i="2"/>
  <c r="Y2661" i="2"/>
  <c r="X2661" i="2"/>
  <c r="W2661" i="2"/>
  <c r="V2661" i="2"/>
  <c r="AB2660" i="2"/>
  <c r="AA2660" i="2"/>
  <c r="Z2660" i="2"/>
  <c r="Y2660" i="2"/>
  <c r="X2660" i="2"/>
  <c r="W2660" i="2"/>
  <c r="V2660" i="2"/>
  <c r="AB2659" i="2"/>
  <c r="AA2659" i="2"/>
  <c r="Z2659" i="2"/>
  <c r="Y2659" i="2"/>
  <c r="X2659" i="2"/>
  <c r="W2659" i="2"/>
  <c r="V2659" i="2"/>
  <c r="AB2658" i="2"/>
  <c r="AA2658" i="2"/>
  <c r="Z2658" i="2"/>
  <c r="Y2658" i="2"/>
  <c r="X2658" i="2"/>
  <c r="W2658" i="2"/>
  <c r="V2658" i="2"/>
  <c r="AB2657" i="2"/>
  <c r="AA2657" i="2"/>
  <c r="Z2657" i="2"/>
  <c r="Y2657" i="2"/>
  <c r="X2657" i="2"/>
  <c r="W2657" i="2"/>
  <c r="V2657" i="2"/>
  <c r="AB2656" i="2"/>
  <c r="AA2656" i="2"/>
  <c r="Z2656" i="2"/>
  <c r="Y2656" i="2"/>
  <c r="X2656" i="2"/>
  <c r="W2656" i="2"/>
  <c r="V2656" i="2"/>
  <c r="AB2655" i="2"/>
  <c r="AA2655" i="2"/>
  <c r="Z2655" i="2"/>
  <c r="Y2655" i="2"/>
  <c r="X2655" i="2"/>
  <c r="W2655" i="2"/>
  <c r="V2655" i="2"/>
  <c r="AB2654" i="2"/>
  <c r="AA2654" i="2"/>
  <c r="Z2654" i="2"/>
  <c r="Y2654" i="2"/>
  <c r="X2654" i="2"/>
  <c r="W2654" i="2"/>
  <c r="V2654" i="2"/>
  <c r="AB2653" i="2"/>
  <c r="AA2653" i="2"/>
  <c r="Z2653" i="2"/>
  <c r="Y2653" i="2"/>
  <c r="X2653" i="2"/>
  <c r="W2653" i="2"/>
  <c r="V2653" i="2"/>
  <c r="AB2652" i="2"/>
  <c r="AA2652" i="2"/>
  <c r="Z2652" i="2"/>
  <c r="Y2652" i="2"/>
  <c r="X2652" i="2"/>
  <c r="W2652" i="2"/>
  <c r="V2652" i="2"/>
  <c r="AB2651" i="2"/>
  <c r="AA2651" i="2"/>
  <c r="Z2651" i="2"/>
  <c r="Y2651" i="2"/>
  <c r="X2651" i="2"/>
  <c r="W2651" i="2"/>
  <c r="V2651" i="2"/>
  <c r="AB2650" i="2"/>
  <c r="AA2650" i="2"/>
  <c r="Z2650" i="2"/>
  <c r="Y2650" i="2"/>
  <c r="X2650" i="2"/>
  <c r="W2650" i="2"/>
  <c r="V2650" i="2"/>
  <c r="AB2649" i="2"/>
  <c r="AA2649" i="2"/>
  <c r="Z2649" i="2"/>
  <c r="Y2649" i="2"/>
  <c r="X2649" i="2"/>
  <c r="W2649" i="2"/>
  <c r="V2649" i="2"/>
  <c r="AB2648" i="2"/>
  <c r="AA2648" i="2"/>
  <c r="Z2648" i="2"/>
  <c r="Y2648" i="2"/>
  <c r="X2648" i="2"/>
  <c r="W2648" i="2"/>
  <c r="V2648" i="2"/>
  <c r="AB2647" i="2"/>
  <c r="AA2647" i="2"/>
  <c r="Z2647" i="2"/>
  <c r="Y2647" i="2"/>
  <c r="X2647" i="2"/>
  <c r="W2647" i="2"/>
  <c r="V2647" i="2"/>
  <c r="AB2646" i="2"/>
  <c r="AA2646" i="2"/>
  <c r="Z2646" i="2"/>
  <c r="Y2646" i="2"/>
  <c r="X2646" i="2"/>
  <c r="W2646" i="2"/>
  <c r="V2646" i="2"/>
  <c r="AB2645" i="2"/>
  <c r="AA2645" i="2"/>
  <c r="Z2645" i="2"/>
  <c r="Y2645" i="2"/>
  <c r="X2645" i="2"/>
  <c r="W2645" i="2"/>
  <c r="V2645" i="2"/>
  <c r="AB2644" i="2"/>
  <c r="AA2644" i="2"/>
  <c r="Z2644" i="2"/>
  <c r="Y2644" i="2"/>
  <c r="X2644" i="2"/>
  <c r="W2644" i="2"/>
  <c r="V2644" i="2"/>
  <c r="AB2643" i="2"/>
  <c r="AA2643" i="2"/>
  <c r="Z2643" i="2"/>
  <c r="Y2643" i="2"/>
  <c r="X2643" i="2"/>
  <c r="W2643" i="2"/>
  <c r="V2643" i="2"/>
  <c r="AB2642" i="2"/>
  <c r="AA2642" i="2"/>
  <c r="Z2642" i="2"/>
  <c r="Y2642" i="2"/>
  <c r="X2642" i="2"/>
  <c r="W2642" i="2"/>
  <c r="V2642" i="2"/>
  <c r="AB2641" i="2"/>
  <c r="AA2641" i="2"/>
  <c r="Z2641" i="2"/>
  <c r="Y2641" i="2"/>
  <c r="X2641" i="2"/>
  <c r="W2641" i="2"/>
  <c r="V2641" i="2"/>
  <c r="AB2640" i="2"/>
  <c r="AA2640" i="2"/>
  <c r="Z2640" i="2"/>
  <c r="Y2640" i="2"/>
  <c r="X2640" i="2"/>
  <c r="W2640" i="2"/>
  <c r="V2640" i="2"/>
  <c r="AB2639" i="2"/>
  <c r="AA2639" i="2"/>
  <c r="Z2639" i="2"/>
  <c r="Y2639" i="2"/>
  <c r="X2639" i="2"/>
  <c r="W2639" i="2"/>
  <c r="V2639" i="2"/>
  <c r="AB2638" i="2"/>
  <c r="AA2638" i="2"/>
  <c r="Z2638" i="2"/>
  <c r="Y2638" i="2"/>
  <c r="X2638" i="2"/>
  <c r="W2638" i="2"/>
  <c r="V2638" i="2"/>
  <c r="AB2637" i="2"/>
  <c r="AA2637" i="2"/>
  <c r="Z2637" i="2"/>
  <c r="Y2637" i="2"/>
  <c r="X2637" i="2"/>
  <c r="W2637" i="2"/>
  <c r="V2637" i="2"/>
  <c r="AB2636" i="2"/>
  <c r="AA2636" i="2"/>
  <c r="Z2636" i="2"/>
  <c r="Y2636" i="2"/>
  <c r="X2636" i="2"/>
  <c r="W2636" i="2"/>
  <c r="V2636" i="2"/>
  <c r="AB2635" i="2"/>
  <c r="AA2635" i="2"/>
  <c r="Z2635" i="2"/>
  <c r="Y2635" i="2"/>
  <c r="X2635" i="2"/>
  <c r="W2635" i="2"/>
  <c r="V2635" i="2"/>
  <c r="AB2634" i="2"/>
  <c r="AA2634" i="2"/>
  <c r="Z2634" i="2"/>
  <c r="Y2634" i="2"/>
  <c r="X2634" i="2"/>
  <c r="W2634" i="2"/>
  <c r="V2634" i="2"/>
  <c r="AB2633" i="2"/>
  <c r="AA2633" i="2"/>
  <c r="D365" i="6" s="1"/>
  <c r="G365" i="6" s="1"/>
  <c r="Z2633" i="2"/>
  <c r="Y2633" i="2"/>
  <c r="X2633" i="2"/>
  <c r="W2633" i="2"/>
  <c r="V2633" i="2"/>
  <c r="AB2632" i="2"/>
  <c r="AA2632" i="2"/>
  <c r="Z2632" i="2"/>
  <c r="Y2632" i="2"/>
  <c r="X2632" i="2"/>
  <c r="W2632" i="2"/>
  <c r="V2632" i="2"/>
  <c r="AB2631" i="2"/>
  <c r="AA2631" i="2"/>
  <c r="Z2631" i="2"/>
  <c r="Y2631" i="2"/>
  <c r="X2631" i="2"/>
  <c r="W2631" i="2"/>
  <c r="V2631" i="2"/>
  <c r="AB2630" i="2"/>
  <c r="AA2630" i="2"/>
  <c r="Z2630" i="2"/>
  <c r="Y2630" i="2"/>
  <c r="X2630" i="2"/>
  <c r="W2630" i="2"/>
  <c r="V2630" i="2"/>
  <c r="AB2629" i="2"/>
  <c r="AA2629" i="2"/>
  <c r="Z2629" i="2"/>
  <c r="Y2629" i="2"/>
  <c r="X2629" i="2"/>
  <c r="W2629" i="2"/>
  <c r="V2629" i="2"/>
  <c r="AB2628" i="2"/>
  <c r="AA2628" i="2"/>
  <c r="Z2628" i="2"/>
  <c r="Y2628" i="2"/>
  <c r="X2628" i="2"/>
  <c r="W2628" i="2"/>
  <c r="V2628" i="2"/>
  <c r="AB2627" i="2"/>
  <c r="AA2627" i="2"/>
  <c r="Z2627" i="2"/>
  <c r="Y2627" i="2"/>
  <c r="X2627" i="2"/>
  <c r="W2627" i="2"/>
  <c r="V2627" i="2"/>
  <c r="AB2626" i="2"/>
  <c r="AA2626" i="2"/>
  <c r="Z2626" i="2"/>
  <c r="Y2626" i="2"/>
  <c r="X2626" i="2"/>
  <c r="W2626" i="2"/>
  <c r="V2626" i="2"/>
  <c r="AB2625" i="2"/>
  <c r="AA2625" i="2"/>
  <c r="Z2625" i="2"/>
  <c r="Y2625" i="2"/>
  <c r="X2625" i="2"/>
  <c r="W2625" i="2"/>
  <c r="V2625" i="2"/>
  <c r="AB2624" i="2"/>
  <c r="AA2624" i="2"/>
  <c r="Z2624" i="2"/>
  <c r="Y2624" i="2"/>
  <c r="X2624" i="2"/>
  <c r="W2624" i="2"/>
  <c r="V2624" i="2"/>
  <c r="AB2623" i="2"/>
  <c r="AA2623" i="2"/>
  <c r="Z2623" i="2"/>
  <c r="Y2623" i="2"/>
  <c r="X2623" i="2"/>
  <c r="W2623" i="2"/>
  <c r="V2623" i="2"/>
  <c r="AB2622" i="2"/>
  <c r="AA2622" i="2"/>
  <c r="Z2622" i="2"/>
  <c r="Y2622" i="2"/>
  <c r="X2622" i="2"/>
  <c r="W2622" i="2"/>
  <c r="V2622" i="2"/>
  <c r="AB2621" i="2"/>
  <c r="AA2621" i="2"/>
  <c r="Z2621" i="2"/>
  <c r="Y2621" i="2"/>
  <c r="X2621" i="2"/>
  <c r="W2621" i="2"/>
  <c r="V2621" i="2"/>
  <c r="AB2620" i="2"/>
  <c r="AA2620" i="2"/>
  <c r="Z2620" i="2"/>
  <c r="Y2620" i="2"/>
  <c r="X2620" i="2"/>
  <c r="W2620" i="2"/>
  <c r="V2620" i="2"/>
  <c r="AB2619" i="2"/>
  <c r="AA2619" i="2"/>
  <c r="Z2619" i="2"/>
  <c r="Y2619" i="2"/>
  <c r="X2619" i="2"/>
  <c r="W2619" i="2"/>
  <c r="V2619" i="2"/>
  <c r="AB2618" i="2"/>
  <c r="AA2618" i="2"/>
  <c r="Z2618" i="2"/>
  <c r="Y2618" i="2"/>
  <c r="X2618" i="2"/>
  <c r="W2618" i="2"/>
  <c r="V2618" i="2"/>
  <c r="AB2617" i="2"/>
  <c r="AA2617" i="2"/>
  <c r="Z2617" i="2"/>
  <c r="Y2617" i="2"/>
  <c r="X2617" i="2"/>
  <c r="W2617" i="2"/>
  <c r="V2617" i="2"/>
  <c r="AB2616" i="2"/>
  <c r="AA2616" i="2"/>
  <c r="D33" i="6" s="1"/>
  <c r="G33" i="6" s="1"/>
  <c r="Z2616" i="2"/>
  <c r="Y2616" i="2"/>
  <c r="X2616" i="2"/>
  <c r="W2616" i="2"/>
  <c r="V2616" i="2"/>
  <c r="AB2615" i="2"/>
  <c r="AA2615" i="2"/>
  <c r="Z2615" i="2"/>
  <c r="Y2615" i="2"/>
  <c r="X2615" i="2"/>
  <c r="W2615" i="2"/>
  <c r="V2615" i="2"/>
  <c r="AB2614" i="2"/>
  <c r="AA2614" i="2"/>
  <c r="Z2614" i="2"/>
  <c r="Y2614" i="2"/>
  <c r="X2614" i="2"/>
  <c r="W2614" i="2"/>
  <c r="V2614" i="2"/>
  <c r="AB2613" i="2"/>
  <c r="AA2613" i="2"/>
  <c r="Z2613" i="2"/>
  <c r="Y2613" i="2"/>
  <c r="X2613" i="2"/>
  <c r="W2613" i="2"/>
  <c r="V2613" i="2"/>
  <c r="AB2612" i="2"/>
  <c r="AA2612" i="2"/>
  <c r="Z2612" i="2"/>
  <c r="Y2612" i="2"/>
  <c r="X2612" i="2"/>
  <c r="W2612" i="2"/>
  <c r="V2612" i="2"/>
  <c r="AB2611" i="2"/>
  <c r="AA2611" i="2"/>
  <c r="Z2611" i="2"/>
  <c r="Y2611" i="2"/>
  <c r="X2611" i="2"/>
  <c r="W2611" i="2"/>
  <c r="V2611" i="2"/>
  <c r="AB2610" i="2"/>
  <c r="AA2610" i="2"/>
  <c r="Z2610" i="2"/>
  <c r="Y2610" i="2"/>
  <c r="X2610" i="2"/>
  <c r="W2610" i="2"/>
  <c r="V2610" i="2"/>
  <c r="AB2609" i="2"/>
  <c r="AA2609" i="2"/>
  <c r="Z2609" i="2"/>
  <c r="Y2609" i="2"/>
  <c r="X2609" i="2"/>
  <c r="W2609" i="2"/>
  <c r="V2609" i="2"/>
  <c r="AB2608" i="2"/>
  <c r="AA2608" i="2"/>
  <c r="Z2608" i="2"/>
  <c r="Y2608" i="2"/>
  <c r="X2608" i="2"/>
  <c r="W2608" i="2"/>
  <c r="V2608" i="2"/>
  <c r="AB2607" i="2"/>
  <c r="AA2607" i="2"/>
  <c r="Z2607" i="2"/>
  <c r="Y2607" i="2"/>
  <c r="X2607" i="2"/>
  <c r="W2607" i="2"/>
  <c r="V2607" i="2"/>
  <c r="AB2606" i="2"/>
  <c r="AA2606" i="2"/>
  <c r="Z2606" i="2"/>
  <c r="Y2606" i="2"/>
  <c r="X2606" i="2"/>
  <c r="W2606" i="2"/>
  <c r="V2606" i="2"/>
  <c r="AB2605" i="2"/>
  <c r="AA2605" i="2"/>
  <c r="Z2605" i="2"/>
  <c r="Y2605" i="2"/>
  <c r="X2605" i="2"/>
  <c r="W2605" i="2"/>
  <c r="V2605" i="2"/>
  <c r="AB2604" i="2"/>
  <c r="AA2604" i="2"/>
  <c r="Z2604" i="2"/>
  <c r="Y2604" i="2"/>
  <c r="X2604" i="2"/>
  <c r="W2604" i="2"/>
  <c r="V2604" i="2"/>
  <c r="AB2603" i="2"/>
  <c r="AA2603" i="2"/>
  <c r="D264" i="6" s="1"/>
  <c r="G264" i="6" s="1"/>
  <c r="Z2603" i="2"/>
  <c r="Y2603" i="2"/>
  <c r="X2603" i="2"/>
  <c r="W2603" i="2"/>
  <c r="V2603" i="2"/>
  <c r="AB2602" i="2"/>
  <c r="AA2602" i="2"/>
  <c r="Z2602" i="2"/>
  <c r="Y2602" i="2"/>
  <c r="X2602" i="2"/>
  <c r="W2602" i="2"/>
  <c r="V2602" i="2"/>
  <c r="AB2601" i="2"/>
  <c r="AA2601" i="2"/>
  <c r="Z2601" i="2"/>
  <c r="Y2601" i="2"/>
  <c r="X2601" i="2"/>
  <c r="W2601" i="2"/>
  <c r="V2601" i="2"/>
  <c r="AB2600" i="2"/>
  <c r="AA2600" i="2"/>
  <c r="Z2600" i="2"/>
  <c r="Y2600" i="2"/>
  <c r="X2600" i="2"/>
  <c r="W2600" i="2"/>
  <c r="V2600" i="2"/>
  <c r="AB2599" i="2"/>
  <c r="AA2599" i="2"/>
  <c r="Z2599" i="2"/>
  <c r="Y2599" i="2"/>
  <c r="X2599" i="2"/>
  <c r="W2599" i="2"/>
  <c r="V2599" i="2"/>
  <c r="AB2598" i="2"/>
  <c r="AA2598" i="2"/>
  <c r="Z2598" i="2"/>
  <c r="Y2598" i="2"/>
  <c r="X2598" i="2"/>
  <c r="W2598" i="2"/>
  <c r="V2598" i="2"/>
  <c r="AB2597" i="2"/>
  <c r="AA2597" i="2"/>
  <c r="Z2597" i="2"/>
  <c r="Y2597" i="2"/>
  <c r="X2597" i="2"/>
  <c r="W2597" i="2"/>
  <c r="V2597" i="2"/>
  <c r="AB2596" i="2"/>
  <c r="AA2596" i="2"/>
  <c r="Z2596" i="2"/>
  <c r="Y2596" i="2"/>
  <c r="X2596" i="2"/>
  <c r="W2596" i="2"/>
  <c r="V2596" i="2"/>
  <c r="AB2595" i="2"/>
  <c r="AA2595" i="2"/>
  <c r="Z2595" i="2"/>
  <c r="Y2595" i="2"/>
  <c r="X2595" i="2"/>
  <c r="W2595" i="2"/>
  <c r="V2595" i="2"/>
  <c r="AB2594" i="2"/>
  <c r="AA2594" i="2"/>
  <c r="Z2594" i="2"/>
  <c r="Y2594" i="2"/>
  <c r="X2594" i="2"/>
  <c r="W2594" i="2"/>
  <c r="V2594" i="2"/>
  <c r="AB2593" i="2"/>
  <c r="AA2593" i="2"/>
  <c r="Z2593" i="2"/>
  <c r="Y2593" i="2"/>
  <c r="X2593" i="2"/>
  <c r="W2593" i="2"/>
  <c r="V2593" i="2"/>
  <c r="AB2592" i="2"/>
  <c r="AA2592" i="2"/>
  <c r="Z2592" i="2"/>
  <c r="Y2592" i="2"/>
  <c r="X2592" i="2"/>
  <c r="W2592" i="2"/>
  <c r="V2592" i="2"/>
  <c r="AB2591" i="2"/>
  <c r="AA2591" i="2"/>
  <c r="Z2591" i="2"/>
  <c r="Y2591" i="2"/>
  <c r="X2591" i="2"/>
  <c r="W2591" i="2"/>
  <c r="V2591" i="2"/>
  <c r="AB2590" i="2"/>
  <c r="AA2590" i="2"/>
  <c r="Z2590" i="2"/>
  <c r="Y2590" i="2"/>
  <c r="X2590" i="2"/>
  <c r="W2590" i="2"/>
  <c r="V2590" i="2"/>
  <c r="AB2589" i="2"/>
  <c r="AA2589" i="2"/>
  <c r="Z2589" i="2"/>
  <c r="Y2589" i="2"/>
  <c r="X2589" i="2"/>
  <c r="W2589" i="2"/>
  <c r="V2589" i="2"/>
  <c r="AB2588" i="2"/>
  <c r="AA2588" i="2"/>
  <c r="Z2588" i="2"/>
  <c r="Y2588" i="2"/>
  <c r="X2588" i="2"/>
  <c r="W2588" i="2"/>
  <c r="V2588" i="2"/>
  <c r="AB2587" i="2"/>
  <c r="AA2587" i="2"/>
  <c r="Z2587" i="2"/>
  <c r="Y2587" i="2"/>
  <c r="X2587" i="2"/>
  <c r="W2587" i="2"/>
  <c r="V2587" i="2"/>
  <c r="AB2586" i="2"/>
  <c r="AA2586" i="2"/>
  <c r="Z2586" i="2"/>
  <c r="Y2586" i="2"/>
  <c r="X2586" i="2"/>
  <c r="W2586" i="2"/>
  <c r="V2586" i="2"/>
  <c r="AB2585" i="2"/>
  <c r="AA2585" i="2"/>
  <c r="Z2585" i="2"/>
  <c r="Y2585" i="2"/>
  <c r="X2585" i="2"/>
  <c r="W2585" i="2"/>
  <c r="V2585" i="2"/>
  <c r="AB2584" i="2"/>
  <c r="AA2584" i="2"/>
  <c r="Z2584" i="2"/>
  <c r="Y2584" i="2"/>
  <c r="X2584" i="2"/>
  <c r="W2584" i="2"/>
  <c r="V2584" i="2"/>
  <c r="AB2583" i="2"/>
  <c r="AA2583" i="2"/>
  <c r="Z2583" i="2"/>
  <c r="Y2583" i="2"/>
  <c r="X2583" i="2"/>
  <c r="W2583" i="2"/>
  <c r="V2583" i="2"/>
  <c r="AB2582" i="2"/>
  <c r="AA2582" i="2"/>
  <c r="Z2582" i="2"/>
  <c r="Y2582" i="2"/>
  <c r="X2582" i="2"/>
  <c r="W2582" i="2"/>
  <c r="V2582" i="2"/>
  <c r="AB2581" i="2"/>
  <c r="AA2581" i="2"/>
  <c r="Z2581" i="2"/>
  <c r="Y2581" i="2"/>
  <c r="X2581" i="2"/>
  <c r="W2581" i="2"/>
  <c r="V2581" i="2"/>
  <c r="AB2580" i="2"/>
  <c r="AA2580" i="2"/>
  <c r="Z2580" i="2"/>
  <c r="Y2580" i="2"/>
  <c r="X2580" i="2"/>
  <c r="W2580" i="2"/>
  <c r="V2580" i="2"/>
  <c r="AB2579" i="2"/>
  <c r="AA2579" i="2"/>
  <c r="Z2579" i="2"/>
  <c r="Y2579" i="2"/>
  <c r="X2579" i="2"/>
  <c r="W2579" i="2"/>
  <c r="V2579" i="2"/>
  <c r="AB2578" i="2"/>
  <c r="AA2578" i="2"/>
  <c r="Z2578" i="2"/>
  <c r="Y2578" i="2"/>
  <c r="X2578" i="2"/>
  <c r="W2578" i="2"/>
  <c r="V2578" i="2"/>
  <c r="AB2577" i="2"/>
  <c r="AA2577" i="2"/>
  <c r="Z2577" i="2"/>
  <c r="Y2577" i="2"/>
  <c r="X2577" i="2"/>
  <c r="W2577" i="2"/>
  <c r="V2577" i="2"/>
  <c r="AB2576" i="2"/>
  <c r="AA2576" i="2"/>
  <c r="Z2576" i="2"/>
  <c r="Y2576" i="2"/>
  <c r="X2576" i="2"/>
  <c r="W2576" i="2"/>
  <c r="V2576" i="2"/>
  <c r="AB2575" i="2"/>
  <c r="AA2575" i="2"/>
  <c r="Z2575" i="2"/>
  <c r="Y2575" i="2"/>
  <c r="X2575" i="2"/>
  <c r="W2575" i="2"/>
  <c r="V2575" i="2"/>
  <c r="AB2574" i="2"/>
  <c r="AA2574" i="2"/>
  <c r="Z2574" i="2"/>
  <c r="Y2574" i="2"/>
  <c r="X2574" i="2"/>
  <c r="W2574" i="2"/>
  <c r="V2574" i="2"/>
  <c r="AB2573" i="2"/>
  <c r="AA2573" i="2"/>
  <c r="Z2573" i="2"/>
  <c r="Y2573" i="2"/>
  <c r="X2573" i="2"/>
  <c r="W2573" i="2"/>
  <c r="V2573" i="2"/>
  <c r="AB2572" i="2"/>
  <c r="AA2572" i="2"/>
  <c r="Z2572" i="2"/>
  <c r="Y2572" i="2"/>
  <c r="X2572" i="2"/>
  <c r="W2572" i="2"/>
  <c r="V2572" i="2"/>
  <c r="AB2571" i="2"/>
  <c r="AA2571" i="2"/>
  <c r="Z2571" i="2"/>
  <c r="Y2571" i="2"/>
  <c r="X2571" i="2"/>
  <c r="W2571" i="2"/>
  <c r="V2571" i="2"/>
  <c r="AB2570" i="2"/>
  <c r="AA2570" i="2"/>
  <c r="Z2570" i="2"/>
  <c r="Y2570" i="2"/>
  <c r="X2570" i="2"/>
  <c r="W2570" i="2"/>
  <c r="V2570" i="2"/>
  <c r="AB2569" i="2"/>
  <c r="AA2569" i="2"/>
  <c r="Z2569" i="2"/>
  <c r="Y2569" i="2"/>
  <c r="X2569" i="2"/>
  <c r="W2569" i="2"/>
  <c r="V2569" i="2"/>
  <c r="AB2568" i="2"/>
  <c r="AA2568" i="2"/>
  <c r="Z2568" i="2"/>
  <c r="Y2568" i="2"/>
  <c r="X2568" i="2"/>
  <c r="W2568" i="2"/>
  <c r="V2568" i="2"/>
  <c r="AB2567" i="2"/>
  <c r="AA2567" i="2"/>
  <c r="Z2567" i="2"/>
  <c r="Y2567" i="2"/>
  <c r="X2567" i="2"/>
  <c r="W2567" i="2"/>
  <c r="V2567" i="2"/>
  <c r="AB2566" i="2"/>
  <c r="AA2566" i="2"/>
  <c r="Z2566" i="2"/>
  <c r="Y2566" i="2"/>
  <c r="X2566" i="2"/>
  <c r="W2566" i="2"/>
  <c r="V2566" i="2"/>
  <c r="AB2565" i="2"/>
  <c r="AA2565" i="2"/>
  <c r="Z2565" i="2"/>
  <c r="Y2565" i="2"/>
  <c r="X2565" i="2"/>
  <c r="W2565" i="2"/>
  <c r="V2565" i="2"/>
  <c r="AB2564" i="2"/>
  <c r="AA2564" i="2"/>
  <c r="Z2564" i="2"/>
  <c r="Y2564" i="2"/>
  <c r="X2564" i="2"/>
  <c r="W2564" i="2"/>
  <c r="V2564" i="2"/>
  <c r="AB2563" i="2"/>
  <c r="AA2563" i="2"/>
  <c r="Z2563" i="2"/>
  <c r="Y2563" i="2"/>
  <c r="X2563" i="2"/>
  <c r="W2563" i="2"/>
  <c r="V2563" i="2"/>
  <c r="AB2562" i="2"/>
  <c r="AA2562" i="2"/>
  <c r="Z2562" i="2"/>
  <c r="Y2562" i="2"/>
  <c r="X2562" i="2"/>
  <c r="W2562" i="2"/>
  <c r="V2562" i="2"/>
  <c r="AB2561" i="2"/>
  <c r="AA2561" i="2"/>
  <c r="Z2561" i="2"/>
  <c r="Y2561" i="2"/>
  <c r="X2561" i="2"/>
  <c r="W2561" i="2"/>
  <c r="V2561" i="2"/>
  <c r="AB2560" i="2"/>
  <c r="AA2560" i="2"/>
  <c r="Z2560" i="2"/>
  <c r="Y2560" i="2"/>
  <c r="X2560" i="2"/>
  <c r="W2560" i="2"/>
  <c r="V2560" i="2"/>
  <c r="AB2559" i="2"/>
  <c r="AA2559" i="2"/>
  <c r="Z2559" i="2"/>
  <c r="Y2559" i="2"/>
  <c r="X2559" i="2"/>
  <c r="W2559" i="2"/>
  <c r="V2559" i="2"/>
  <c r="AB2558" i="2"/>
  <c r="AA2558" i="2"/>
  <c r="Z2558" i="2"/>
  <c r="Y2558" i="2"/>
  <c r="X2558" i="2"/>
  <c r="W2558" i="2"/>
  <c r="V2558" i="2"/>
  <c r="AB2557" i="2"/>
  <c r="AA2557" i="2"/>
  <c r="Z2557" i="2"/>
  <c r="Y2557" i="2"/>
  <c r="X2557" i="2"/>
  <c r="W2557" i="2"/>
  <c r="V2557" i="2"/>
  <c r="AB2556" i="2"/>
  <c r="AA2556" i="2"/>
  <c r="Z2556" i="2"/>
  <c r="Y2556" i="2"/>
  <c r="X2556" i="2"/>
  <c r="W2556" i="2"/>
  <c r="V2556" i="2"/>
  <c r="AB2555" i="2"/>
  <c r="AA2555" i="2"/>
  <c r="Z2555" i="2"/>
  <c r="Y2555" i="2"/>
  <c r="X2555" i="2"/>
  <c r="W2555" i="2"/>
  <c r="V2555" i="2"/>
  <c r="AB2554" i="2"/>
  <c r="AA2554" i="2"/>
  <c r="Z2554" i="2"/>
  <c r="Y2554" i="2"/>
  <c r="X2554" i="2"/>
  <c r="W2554" i="2"/>
  <c r="V2554" i="2"/>
  <c r="AB2553" i="2"/>
  <c r="AA2553" i="2"/>
  <c r="Z2553" i="2"/>
  <c r="Y2553" i="2"/>
  <c r="X2553" i="2"/>
  <c r="W2553" i="2"/>
  <c r="V2553" i="2"/>
  <c r="AB2552" i="2"/>
  <c r="AA2552" i="2"/>
  <c r="Z2552" i="2"/>
  <c r="Y2552" i="2"/>
  <c r="X2552" i="2"/>
  <c r="W2552" i="2"/>
  <c r="V2552" i="2"/>
  <c r="AB2551" i="2"/>
  <c r="AA2551" i="2"/>
  <c r="Z2551" i="2"/>
  <c r="Y2551" i="2"/>
  <c r="X2551" i="2"/>
  <c r="W2551" i="2"/>
  <c r="V2551" i="2"/>
  <c r="AB2550" i="2"/>
  <c r="AA2550" i="2"/>
  <c r="Z2550" i="2"/>
  <c r="Y2550" i="2"/>
  <c r="X2550" i="2"/>
  <c r="W2550" i="2"/>
  <c r="V2550" i="2"/>
  <c r="AB2549" i="2"/>
  <c r="AA2549" i="2"/>
  <c r="Z2549" i="2"/>
  <c r="Y2549" i="2"/>
  <c r="X2549" i="2"/>
  <c r="W2549" i="2"/>
  <c r="V2549" i="2"/>
  <c r="AB2548" i="2"/>
  <c r="AA2548" i="2"/>
  <c r="Z2548" i="2"/>
  <c r="Y2548" i="2"/>
  <c r="X2548" i="2"/>
  <c r="W2548" i="2"/>
  <c r="V2548" i="2"/>
  <c r="AB2547" i="2"/>
  <c r="AA2547" i="2"/>
  <c r="Z2547" i="2"/>
  <c r="Y2547" i="2"/>
  <c r="X2547" i="2"/>
  <c r="W2547" i="2"/>
  <c r="V2547" i="2"/>
  <c r="AB2546" i="2"/>
  <c r="AA2546" i="2"/>
  <c r="Z2546" i="2"/>
  <c r="Y2546" i="2"/>
  <c r="X2546" i="2"/>
  <c r="W2546" i="2"/>
  <c r="V2546" i="2"/>
  <c r="AB2545" i="2"/>
  <c r="AA2545" i="2"/>
  <c r="Z2545" i="2"/>
  <c r="Y2545" i="2"/>
  <c r="X2545" i="2"/>
  <c r="W2545" i="2"/>
  <c r="V2545" i="2"/>
  <c r="AB2544" i="2"/>
  <c r="AA2544" i="2"/>
  <c r="Z2544" i="2"/>
  <c r="Y2544" i="2"/>
  <c r="X2544" i="2"/>
  <c r="W2544" i="2"/>
  <c r="V2544" i="2"/>
  <c r="AB2543" i="2"/>
  <c r="AA2543" i="2"/>
  <c r="D453" i="6" s="1"/>
  <c r="G453" i="6" s="1"/>
  <c r="Z2543" i="2"/>
  <c r="Y2543" i="2"/>
  <c r="X2543" i="2"/>
  <c r="W2543" i="2"/>
  <c r="V2543" i="2"/>
  <c r="AB2542" i="2"/>
  <c r="AA2542" i="2"/>
  <c r="Z2542" i="2"/>
  <c r="Y2542" i="2"/>
  <c r="X2542" i="2"/>
  <c r="W2542" i="2"/>
  <c r="V2542" i="2"/>
  <c r="AB2541" i="2"/>
  <c r="AA2541" i="2"/>
  <c r="Z2541" i="2"/>
  <c r="Y2541" i="2"/>
  <c r="X2541" i="2"/>
  <c r="W2541" i="2"/>
  <c r="V2541" i="2"/>
  <c r="AB2540" i="2"/>
  <c r="AA2540" i="2"/>
  <c r="Z2540" i="2"/>
  <c r="Y2540" i="2"/>
  <c r="X2540" i="2"/>
  <c r="W2540" i="2"/>
  <c r="V2540" i="2"/>
  <c r="AB2539" i="2"/>
  <c r="AA2539" i="2"/>
  <c r="Z2539" i="2"/>
  <c r="Y2539" i="2"/>
  <c r="X2539" i="2"/>
  <c r="W2539" i="2"/>
  <c r="V2539" i="2"/>
  <c r="AB2538" i="2"/>
  <c r="AA2538" i="2"/>
  <c r="Z2538" i="2"/>
  <c r="Y2538" i="2"/>
  <c r="X2538" i="2"/>
  <c r="W2538" i="2"/>
  <c r="V2538" i="2"/>
  <c r="AB2537" i="2"/>
  <c r="AA2537" i="2"/>
  <c r="Z2537" i="2"/>
  <c r="Y2537" i="2"/>
  <c r="X2537" i="2"/>
  <c r="W2537" i="2"/>
  <c r="V2537" i="2"/>
  <c r="AB2536" i="2"/>
  <c r="AA2536" i="2"/>
  <c r="Z2536" i="2"/>
  <c r="Y2536" i="2"/>
  <c r="X2536" i="2"/>
  <c r="W2536" i="2"/>
  <c r="V2536" i="2"/>
  <c r="AB2535" i="2"/>
  <c r="AA2535" i="2"/>
  <c r="Z2535" i="2"/>
  <c r="Y2535" i="2"/>
  <c r="X2535" i="2"/>
  <c r="W2535" i="2"/>
  <c r="V2535" i="2"/>
  <c r="AB2534" i="2"/>
  <c r="AA2534" i="2"/>
  <c r="Z2534" i="2"/>
  <c r="Y2534" i="2"/>
  <c r="X2534" i="2"/>
  <c r="W2534" i="2"/>
  <c r="V2534" i="2"/>
  <c r="AB2533" i="2"/>
  <c r="AA2533" i="2"/>
  <c r="Z2533" i="2"/>
  <c r="Y2533" i="2"/>
  <c r="X2533" i="2"/>
  <c r="W2533" i="2"/>
  <c r="V2533" i="2"/>
  <c r="AB2532" i="2"/>
  <c r="AA2532" i="2"/>
  <c r="Z2532" i="2"/>
  <c r="Y2532" i="2"/>
  <c r="X2532" i="2"/>
  <c r="W2532" i="2"/>
  <c r="V2532" i="2"/>
  <c r="AB2531" i="2"/>
  <c r="AA2531" i="2"/>
  <c r="Z2531" i="2"/>
  <c r="Y2531" i="2"/>
  <c r="X2531" i="2"/>
  <c r="W2531" i="2"/>
  <c r="V2531" i="2"/>
  <c r="AB2530" i="2"/>
  <c r="AA2530" i="2"/>
  <c r="Z2530" i="2"/>
  <c r="Y2530" i="2"/>
  <c r="X2530" i="2"/>
  <c r="W2530" i="2"/>
  <c r="V2530" i="2"/>
  <c r="AB2529" i="2"/>
  <c r="AA2529" i="2"/>
  <c r="Z2529" i="2"/>
  <c r="Y2529" i="2"/>
  <c r="X2529" i="2"/>
  <c r="W2529" i="2"/>
  <c r="V2529" i="2"/>
  <c r="AB2528" i="2"/>
  <c r="AA2528" i="2"/>
  <c r="Z2528" i="2"/>
  <c r="Y2528" i="2"/>
  <c r="X2528" i="2"/>
  <c r="W2528" i="2"/>
  <c r="V2528" i="2"/>
  <c r="AB2527" i="2"/>
  <c r="AA2527" i="2"/>
  <c r="Z2527" i="2"/>
  <c r="Y2527" i="2"/>
  <c r="X2527" i="2"/>
  <c r="W2527" i="2"/>
  <c r="V2527" i="2"/>
  <c r="AB2526" i="2"/>
  <c r="AA2526" i="2"/>
  <c r="Z2526" i="2"/>
  <c r="Y2526" i="2"/>
  <c r="X2526" i="2"/>
  <c r="W2526" i="2"/>
  <c r="V2526" i="2"/>
  <c r="AB2525" i="2"/>
  <c r="AA2525" i="2"/>
  <c r="Z2525" i="2"/>
  <c r="Y2525" i="2"/>
  <c r="X2525" i="2"/>
  <c r="W2525" i="2"/>
  <c r="V2525" i="2"/>
  <c r="AB2524" i="2"/>
  <c r="AA2524" i="2"/>
  <c r="Z2524" i="2"/>
  <c r="Y2524" i="2"/>
  <c r="X2524" i="2"/>
  <c r="W2524" i="2"/>
  <c r="V2524" i="2"/>
  <c r="AB2523" i="2"/>
  <c r="AA2523" i="2"/>
  <c r="Z2523" i="2"/>
  <c r="Y2523" i="2"/>
  <c r="X2523" i="2"/>
  <c r="W2523" i="2"/>
  <c r="V2523" i="2"/>
  <c r="AB2522" i="2"/>
  <c r="AA2522" i="2"/>
  <c r="Z2522" i="2"/>
  <c r="Y2522" i="2"/>
  <c r="X2522" i="2"/>
  <c r="W2522" i="2"/>
  <c r="V2522" i="2"/>
  <c r="AB2521" i="2"/>
  <c r="AA2521" i="2"/>
  <c r="Z2521" i="2"/>
  <c r="Y2521" i="2"/>
  <c r="X2521" i="2"/>
  <c r="W2521" i="2"/>
  <c r="V2521" i="2"/>
  <c r="AB2520" i="2"/>
  <c r="AA2520" i="2"/>
  <c r="Z2520" i="2"/>
  <c r="Y2520" i="2"/>
  <c r="X2520" i="2"/>
  <c r="W2520" i="2"/>
  <c r="V2520" i="2"/>
  <c r="AB2519" i="2"/>
  <c r="AA2519" i="2"/>
  <c r="Z2519" i="2"/>
  <c r="Y2519" i="2"/>
  <c r="X2519" i="2"/>
  <c r="W2519" i="2"/>
  <c r="V2519" i="2"/>
  <c r="AB2518" i="2"/>
  <c r="AA2518" i="2"/>
  <c r="Z2518" i="2"/>
  <c r="Y2518" i="2"/>
  <c r="X2518" i="2"/>
  <c r="W2518" i="2"/>
  <c r="V2518" i="2"/>
  <c r="AB2517" i="2"/>
  <c r="AA2517" i="2"/>
  <c r="Z2517" i="2"/>
  <c r="Y2517" i="2"/>
  <c r="X2517" i="2"/>
  <c r="W2517" i="2"/>
  <c r="V2517" i="2"/>
  <c r="AB2516" i="2"/>
  <c r="AA2516" i="2"/>
  <c r="Z2516" i="2"/>
  <c r="Y2516" i="2"/>
  <c r="X2516" i="2"/>
  <c r="W2516" i="2"/>
  <c r="V2516" i="2"/>
  <c r="AB2515" i="2"/>
  <c r="AA2515" i="2"/>
  <c r="Z2515" i="2"/>
  <c r="Y2515" i="2"/>
  <c r="X2515" i="2"/>
  <c r="W2515" i="2"/>
  <c r="V2515" i="2"/>
  <c r="AB2514" i="2"/>
  <c r="AA2514" i="2"/>
  <c r="Z2514" i="2"/>
  <c r="Y2514" i="2"/>
  <c r="X2514" i="2"/>
  <c r="W2514" i="2"/>
  <c r="V2514" i="2"/>
  <c r="AB2513" i="2"/>
  <c r="AA2513" i="2"/>
  <c r="Z2513" i="2"/>
  <c r="Y2513" i="2"/>
  <c r="X2513" i="2"/>
  <c r="W2513" i="2"/>
  <c r="V2513" i="2"/>
  <c r="AB2512" i="2"/>
  <c r="AA2512" i="2"/>
  <c r="Z2512" i="2"/>
  <c r="Y2512" i="2"/>
  <c r="X2512" i="2"/>
  <c r="W2512" i="2"/>
  <c r="V2512" i="2"/>
  <c r="AB2511" i="2"/>
  <c r="AA2511" i="2"/>
  <c r="Z2511" i="2"/>
  <c r="Y2511" i="2"/>
  <c r="X2511" i="2"/>
  <c r="W2511" i="2"/>
  <c r="V2511" i="2"/>
  <c r="AB2510" i="2"/>
  <c r="AA2510" i="2"/>
  <c r="Z2510" i="2"/>
  <c r="Y2510" i="2"/>
  <c r="X2510" i="2"/>
  <c r="W2510" i="2"/>
  <c r="V2510" i="2"/>
  <c r="AB2509" i="2"/>
  <c r="AA2509" i="2"/>
  <c r="Z2509" i="2"/>
  <c r="Y2509" i="2"/>
  <c r="X2509" i="2"/>
  <c r="W2509" i="2"/>
  <c r="V2509" i="2"/>
  <c r="AB2508" i="2"/>
  <c r="AA2508" i="2"/>
  <c r="Z2508" i="2"/>
  <c r="Y2508" i="2"/>
  <c r="X2508" i="2"/>
  <c r="W2508" i="2"/>
  <c r="V2508" i="2"/>
  <c r="AB2507" i="2"/>
  <c r="AA2507" i="2"/>
  <c r="Z2507" i="2"/>
  <c r="Y2507" i="2"/>
  <c r="X2507" i="2"/>
  <c r="W2507" i="2"/>
  <c r="V2507" i="2"/>
  <c r="AB2506" i="2"/>
  <c r="AA2506" i="2"/>
  <c r="Z2506" i="2"/>
  <c r="Y2506" i="2"/>
  <c r="X2506" i="2"/>
  <c r="W2506" i="2"/>
  <c r="V2506" i="2"/>
  <c r="AB2505" i="2"/>
  <c r="AA2505" i="2"/>
  <c r="D633" i="6" s="1"/>
  <c r="G633" i="6" s="1"/>
  <c r="Z2505" i="2"/>
  <c r="Y2505" i="2"/>
  <c r="X2505" i="2"/>
  <c r="W2505" i="2"/>
  <c r="V2505" i="2"/>
  <c r="AB2504" i="2"/>
  <c r="AA2504" i="2"/>
  <c r="Z2504" i="2"/>
  <c r="Y2504" i="2"/>
  <c r="X2504" i="2"/>
  <c r="W2504" i="2"/>
  <c r="V2504" i="2"/>
  <c r="AB2503" i="2"/>
  <c r="AA2503" i="2"/>
  <c r="Z2503" i="2"/>
  <c r="Y2503" i="2"/>
  <c r="X2503" i="2"/>
  <c r="W2503" i="2"/>
  <c r="V2503" i="2"/>
  <c r="AB2502" i="2"/>
  <c r="AA2502" i="2"/>
  <c r="Z2502" i="2"/>
  <c r="Y2502" i="2"/>
  <c r="X2502" i="2"/>
  <c r="W2502" i="2"/>
  <c r="V2502" i="2"/>
  <c r="AB2501" i="2"/>
  <c r="AA2501" i="2"/>
  <c r="Z2501" i="2"/>
  <c r="Y2501" i="2"/>
  <c r="X2501" i="2"/>
  <c r="W2501" i="2"/>
  <c r="V2501" i="2"/>
  <c r="AB2500" i="2"/>
  <c r="AA2500" i="2"/>
  <c r="Z2500" i="2"/>
  <c r="Y2500" i="2"/>
  <c r="X2500" i="2"/>
  <c r="W2500" i="2"/>
  <c r="V2500" i="2"/>
  <c r="AB2499" i="2"/>
  <c r="AA2499" i="2"/>
  <c r="Z2499" i="2"/>
  <c r="Y2499" i="2"/>
  <c r="X2499" i="2"/>
  <c r="W2499" i="2"/>
  <c r="V2499" i="2"/>
  <c r="AB2498" i="2"/>
  <c r="AA2498" i="2"/>
  <c r="Z2498" i="2"/>
  <c r="Y2498" i="2"/>
  <c r="X2498" i="2"/>
  <c r="W2498" i="2"/>
  <c r="V2498" i="2"/>
  <c r="AB2497" i="2"/>
  <c r="AA2497" i="2"/>
  <c r="Z2497" i="2"/>
  <c r="Y2497" i="2"/>
  <c r="X2497" i="2"/>
  <c r="W2497" i="2"/>
  <c r="V2497" i="2"/>
  <c r="AB2496" i="2"/>
  <c r="AA2496" i="2"/>
  <c r="Z2496" i="2"/>
  <c r="Y2496" i="2"/>
  <c r="X2496" i="2"/>
  <c r="W2496" i="2"/>
  <c r="V2496" i="2"/>
  <c r="AB2495" i="2"/>
  <c r="AA2495" i="2"/>
  <c r="Z2495" i="2"/>
  <c r="Y2495" i="2"/>
  <c r="X2495" i="2"/>
  <c r="W2495" i="2"/>
  <c r="V2495" i="2"/>
  <c r="AB2494" i="2"/>
  <c r="AA2494" i="2"/>
  <c r="Z2494" i="2"/>
  <c r="Y2494" i="2"/>
  <c r="X2494" i="2"/>
  <c r="W2494" i="2"/>
  <c r="V2494" i="2"/>
  <c r="AB2493" i="2"/>
  <c r="AA2493" i="2"/>
  <c r="Z2493" i="2"/>
  <c r="Y2493" i="2"/>
  <c r="X2493" i="2"/>
  <c r="W2493" i="2"/>
  <c r="V2493" i="2"/>
  <c r="AB2492" i="2"/>
  <c r="AA2492" i="2"/>
  <c r="Z2492" i="2"/>
  <c r="Y2492" i="2"/>
  <c r="X2492" i="2"/>
  <c r="W2492" i="2"/>
  <c r="V2492" i="2"/>
  <c r="AB2491" i="2"/>
  <c r="AA2491" i="2"/>
  <c r="Z2491" i="2"/>
  <c r="Y2491" i="2"/>
  <c r="X2491" i="2"/>
  <c r="W2491" i="2"/>
  <c r="V2491" i="2"/>
  <c r="AB2490" i="2"/>
  <c r="AA2490" i="2"/>
  <c r="Z2490" i="2"/>
  <c r="Y2490" i="2"/>
  <c r="X2490" i="2"/>
  <c r="W2490" i="2"/>
  <c r="V2490" i="2"/>
  <c r="AB2489" i="2"/>
  <c r="AA2489" i="2"/>
  <c r="Z2489" i="2"/>
  <c r="Y2489" i="2"/>
  <c r="X2489" i="2"/>
  <c r="W2489" i="2"/>
  <c r="V2489" i="2"/>
  <c r="AB2488" i="2"/>
  <c r="AA2488" i="2"/>
  <c r="Z2488" i="2"/>
  <c r="Y2488" i="2"/>
  <c r="X2488" i="2"/>
  <c r="W2488" i="2"/>
  <c r="V2488" i="2"/>
  <c r="AB2487" i="2"/>
  <c r="AA2487" i="2"/>
  <c r="Z2487" i="2"/>
  <c r="Y2487" i="2"/>
  <c r="X2487" i="2"/>
  <c r="W2487" i="2"/>
  <c r="V2487" i="2"/>
  <c r="AB2486" i="2"/>
  <c r="AA2486" i="2"/>
  <c r="Z2486" i="2"/>
  <c r="Y2486" i="2"/>
  <c r="X2486" i="2"/>
  <c r="W2486" i="2"/>
  <c r="V2486" i="2"/>
  <c r="AB2485" i="2"/>
  <c r="AA2485" i="2"/>
  <c r="Z2485" i="2"/>
  <c r="Y2485" i="2"/>
  <c r="X2485" i="2"/>
  <c r="W2485" i="2"/>
  <c r="V2485" i="2"/>
  <c r="AB2484" i="2"/>
  <c r="AA2484" i="2"/>
  <c r="Z2484" i="2"/>
  <c r="Y2484" i="2"/>
  <c r="X2484" i="2"/>
  <c r="W2484" i="2"/>
  <c r="V2484" i="2"/>
  <c r="AB2483" i="2"/>
  <c r="AA2483" i="2"/>
  <c r="Z2483" i="2"/>
  <c r="Y2483" i="2"/>
  <c r="X2483" i="2"/>
  <c r="W2483" i="2"/>
  <c r="V2483" i="2"/>
  <c r="AB2482" i="2"/>
  <c r="AA2482" i="2"/>
  <c r="Z2482" i="2"/>
  <c r="Y2482" i="2"/>
  <c r="X2482" i="2"/>
  <c r="W2482" i="2"/>
  <c r="V2482" i="2"/>
  <c r="AB2481" i="2"/>
  <c r="AA2481" i="2"/>
  <c r="Z2481" i="2"/>
  <c r="Y2481" i="2"/>
  <c r="X2481" i="2"/>
  <c r="W2481" i="2"/>
  <c r="V2481" i="2"/>
  <c r="AB2480" i="2"/>
  <c r="AA2480" i="2"/>
  <c r="Z2480" i="2"/>
  <c r="Y2480" i="2"/>
  <c r="X2480" i="2"/>
  <c r="W2480" i="2"/>
  <c r="V2480" i="2"/>
  <c r="AB2479" i="2"/>
  <c r="AA2479" i="2"/>
  <c r="Z2479" i="2"/>
  <c r="Y2479" i="2"/>
  <c r="X2479" i="2"/>
  <c r="W2479" i="2"/>
  <c r="V2479" i="2"/>
  <c r="AB2478" i="2"/>
  <c r="AA2478" i="2"/>
  <c r="Z2478" i="2"/>
  <c r="Y2478" i="2"/>
  <c r="X2478" i="2"/>
  <c r="W2478" i="2"/>
  <c r="V2478" i="2"/>
  <c r="AB2477" i="2"/>
  <c r="AA2477" i="2"/>
  <c r="Z2477" i="2"/>
  <c r="Y2477" i="2"/>
  <c r="X2477" i="2"/>
  <c r="W2477" i="2"/>
  <c r="V2477" i="2"/>
  <c r="AB2476" i="2"/>
  <c r="AA2476" i="2"/>
  <c r="Z2476" i="2"/>
  <c r="Y2476" i="2"/>
  <c r="X2476" i="2"/>
  <c r="W2476" i="2"/>
  <c r="V2476" i="2"/>
  <c r="AB2475" i="2"/>
  <c r="AA2475" i="2"/>
  <c r="Z2475" i="2"/>
  <c r="Y2475" i="2"/>
  <c r="X2475" i="2"/>
  <c r="W2475" i="2"/>
  <c r="V2475" i="2"/>
  <c r="AB2474" i="2"/>
  <c r="AA2474" i="2"/>
  <c r="Z2474" i="2"/>
  <c r="Y2474" i="2"/>
  <c r="X2474" i="2"/>
  <c r="W2474" i="2"/>
  <c r="V2474" i="2"/>
  <c r="AB2473" i="2"/>
  <c r="AA2473" i="2"/>
  <c r="Z2473" i="2"/>
  <c r="Y2473" i="2"/>
  <c r="X2473" i="2"/>
  <c r="W2473" i="2"/>
  <c r="V2473" i="2"/>
  <c r="AB2472" i="2"/>
  <c r="AA2472" i="2"/>
  <c r="Z2472" i="2"/>
  <c r="Y2472" i="2"/>
  <c r="X2472" i="2"/>
  <c r="W2472" i="2"/>
  <c r="V2472" i="2"/>
  <c r="AB2471" i="2"/>
  <c r="AA2471" i="2"/>
  <c r="Z2471" i="2"/>
  <c r="Y2471" i="2"/>
  <c r="X2471" i="2"/>
  <c r="W2471" i="2"/>
  <c r="V2471" i="2"/>
  <c r="AB2470" i="2"/>
  <c r="AA2470" i="2"/>
  <c r="Z2470" i="2"/>
  <c r="Y2470" i="2"/>
  <c r="X2470" i="2"/>
  <c r="W2470" i="2"/>
  <c r="V2470" i="2"/>
  <c r="AB2469" i="2"/>
  <c r="AA2469" i="2"/>
  <c r="Z2469" i="2"/>
  <c r="Y2469" i="2"/>
  <c r="X2469" i="2"/>
  <c r="W2469" i="2"/>
  <c r="V2469" i="2"/>
  <c r="AB2468" i="2"/>
  <c r="AA2468" i="2"/>
  <c r="Z2468" i="2"/>
  <c r="Y2468" i="2"/>
  <c r="X2468" i="2"/>
  <c r="W2468" i="2"/>
  <c r="V2468" i="2"/>
  <c r="AB2467" i="2"/>
  <c r="AA2467" i="2"/>
  <c r="Z2467" i="2"/>
  <c r="Y2467" i="2"/>
  <c r="X2467" i="2"/>
  <c r="W2467" i="2"/>
  <c r="V2467" i="2"/>
  <c r="AB2466" i="2"/>
  <c r="AA2466" i="2"/>
  <c r="Z2466" i="2"/>
  <c r="Y2466" i="2"/>
  <c r="X2466" i="2"/>
  <c r="W2466" i="2"/>
  <c r="V2466" i="2"/>
  <c r="AB2465" i="2"/>
  <c r="AA2465" i="2"/>
  <c r="Z2465" i="2"/>
  <c r="Y2465" i="2"/>
  <c r="X2465" i="2"/>
  <c r="W2465" i="2"/>
  <c r="V2465" i="2"/>
  <c r="AB2464" i="2"/>
  <c r="AA2464" i="2"/>
  <c r="Z2464" i="2"/>
  <c r="Y2464" i="2"/>
  <c r="X2464" i="2"/>
  <c r="W2464" i="2"/>
  <c r="V2464" i="2"/>
  <c r="AB2463" i="2"/>
  <c r="AA2463" i="2"/>
  <c r="Z2463" i="2"/>
  <c r="Y2463" i="2"/>
  <c r="X2463" i="2"/>
  <c r="W2463" i="2"/>
  <c r="V2463" i="2"/>
  <c r="AB2462" i="2"/>
  <c r="AA2462" i="2"/>
  <c r="Z2462" i="2"/>
  <c r="Y2462" i="2"/>
  <c r="X2462" i="2"/>
  <c r="W2462" i="2"/>
  <c r="V2462" i="2"/>
  <c r="AB2461" i="2"/>
  <c r="AA2461" i="2"/>
  <c r="Z2461" i="2"/>
  <c r="Y2461" i="2"/>
  <c r="X2461" i="2"/>
  <c r="W2461" i="2"/>
  <c r="V2461" i="2"/>
  <c r="AB2460" i="2"/>
  <c r="AA2460" i="2"/>
  <c r="Z2460" i="2"/>
  <c r="Y2460" i="2"/>
  <c r="X2460" i="2"/>
  <c r="W2460" i="2"/>
  <c r="V2460" i="2"/>
  <c r="AB2459" i="2"/>
  <c r="AA2459" i="2"/>
  <c r="Z2459" i="2"/>
  <c r="Y2459" i="2"/>
  <c r="X2459" i="2"/>
  <c r="W2459" i="2"/>
  <c r="V2459" i="2"/>
  <c r="AB2458" i="2"/>
  <c r="AA2458" i="2"/>
  <c r="Z2458" i="2"/>
  <c r="Y2458" i="2"/>
  <c r="X2458" i="2"/>
  <c r="W2458" i="2"/>
  <c r="V2458" i="2"/>
  <c r="AB2457" i="2"/>
  <c r="AA2457" i="2"/>
  <c r="Z2457" i="2"/>
  <c r="Y2457" i="2"/>
  <c r="X2457" i="2"/>
  <c r="W2457" i="2"/>
  <c r="V2457" i="2"/>
  <c r="AB2456" i="2"/>
  <c r="AA2456" i="2"/>
  <c r="Z2456" i="2"/>
  <c r="Y2456" i="2"/>
  <c r="X2456" i="2"/>
  <c r="W2456" i="2"/>
  <c r="V2456" i="2"/>
  <c r="AB2455" i="2"/>
  <c r="AA2455" i="2"/>
  <c r="Z2455" i="2"/>
  <c r="Y2455" i="2"/>
  <c r="X2455" i="2"/>
  <c r="W2455" i="2"/>
  <c r="V2455" i="2"/>
  <c r="AB2454" i="2"/>
  <c r="AA2454" i="2"/>
  <c r="Z2454" i="2"/>
  <c r="Y2454" i="2"/>
  <c r="X2454" i="2"/>
  <c r="W2454" i="2"/>
  <c r="V2454" i="2"/>
  <c r="AB2453" i="2"/>
  <c r="AA2453" i="2"/>
  <c r="Z2453" i="2"/>
  <c r="Y2453" i="2"/>
  <c r="X2453" i="2"/>
  <c r="W2453" i="2"/>
  <c r="V2453" i="2"/>
  <c r="AB2452" i="2"/>
  <c r="AA2452" i="2"/>
  <c r="Z2452" i="2"/>
  <c r="Y2452" i="2"/>
  <c r="X2452" i="2"/>
  <c r="W2452" i="2"/>
  <c r="V2452" i="2"/>
  <c r="AB2451" i="2"/>
  <c r="AA2451" i="2"/>
  <c r="Z2451" i="2"/>
  <c r="Y2451" i="2"/>
  <c r="X2451" i="2"/>
  <c r="W2451" i="2"/>
  <c r="V2451" i="2"/>
  <c r="AB2450" i="2"/>
  <c r="AA2450" i="2"/>
  <c r="Z2450" i="2"/>
  <c r="Y2450" i="2"/>
  <c r="X2450" i="2"/>
  <c r="W2450" i="2"/>
  <c r="V2450" i="2"/>
  <c r="AB2449" i="2"/>
  <c r="AA2449" i="2"/>
  <c r="Z2449" i="2"/>
  <c r="Y2449" i="2"/>
  <c r="X2449" i="2"/>
  <c r="W2449" i="2"/>
  <c r="V2449" i="2"/>
  <c r="AB2448" i="2"/>
  <c r="AA2448" i="2"/>
  <c r="Z2448" i="2"/>
  <c r="Y2448" i="2"/>
  <c r="X2448" i="2"/>
  <c r="W2448" i="2"/>
  <c r="V2448" i="2"/>
  <c r="AB2447" i="2"/>
  <c r="AA2447" i="2"/>
  <c r="Z2447" i="2"/>
  <c r="Y2447" i="2"/>
  <c r="X2447" i="2"/>
  <c r="W2447" i="2"/>
  <c r="V2447" i="2"/>
  <c r="AB2446" i="2"/>
  <c r="AA2446" i="2"/>
  <c r="Z2446" i="2"/>
  <c r="Y2446" i="2"/>
  <c r="X2446" i="2"/>
  <c r="W2446" i="2"/>
  <c r="V2446" i="2"/>
  <c r="AB2445" i="2"/>
  <c r="AA2445" i="2"/>
  <c r="Z2445" i="2"/>
  <c r="Y2445" i="2"/>
  <c r="X2445" i="2"/>
  <c r="W2445" i="2"/>
  <c r="V2445" i="2"/>
  <c r="AB2444" i="2"/>
  <c r="AA2444" i="2"/>
  <c r="Z2444" i="2"/>
  <c r="Y2444" i="2"/>
  <c r="X2444" i="2"/>
  <c r="W2444" i="2"/>
  <c r="V2444" i="2"/>
  <c r="AB2443" i="2"/>
  <c r="AA2443" i="2"/>
  <c r="Z2443" i="2"/>
  <c r="Y2443" i="2"/>
  <c r="X2443" i="2"/>
  <c r="W2443" i="2"/>
  <c r="V2443" i="2"/>
  <c r="AB2442" i="2"/>
  <c r="AA2442" i="2"/>
  <c r="Z2442" i="2"/>
  <c r="Y2442" i="2"/>
  <c r="X2442" i="2"/>
  <c r="W2442" i="2"/>
  <c r="V2442" i="2"/>
  <c r="AB2441" i="2"/>
  <c r="AA2441" i="2"/>
  <c r="Z2441" i="2"/>
  <c r="Y2441" i="2"/>
  <c r="X2441" i="2"/>
  <c r="W2441" i="2"/>
  <c r="V2441" i="2"/>
  <c r="AB2440" i="2"/>
  <c r="AA2440" i="2"/>
  <c r="Z2440" i="2"/>
  <c r="Y2440" i="2"/>
  <c r="X2440" i="2"/>
  <c r="W2440" i="2"/>
  <c r="V2440" i="2"/>
  <c r="AB2439" i="2"/>
  <c r="AA2439" i="2"/>
  <c r="Z2439" i="2"/>
  <c r="Y2439" i="2"/>
  <c r="X2439" i="2"/>
  <c r="W2439" i="2"/>
  <c r="V2439" i="2"/>
  <c r="AB2438" i="2"/>
  <c r="AA2438" i="2"/>
  <c r="Z2438" i="2"/>
  <c r="Y2438" i="2"/>
  <c r="X2438" i="2"/>
  <c r="W2438" i="2"/>
  <c r="V2438" i="2"/>
  <c r="AB2437" i="2"/>
  <c r="AA2437" i="2"/>
  <c r="Z2437" i="2"/>
  <c r="Y2437" i="2"/>
  <c r="X2437" i="2"/>
  <c r="W2437" i="2"/>
  <c r="V2437" i="2"/>
  <c r="AB2436" i="2"/>
  <c r="AA2436" i="2"/>
  <c r="Z2436" i="2"/>
  <c r="Y2436" i="2"/>
  <c r="X2436" i="2"/>
  <c r="W2436" i="2"/>
  <c r="V2436" i="2"/>
  <c r="AB2435" i="2"/>
  <c r="AA2435" i="2"/>
  <c r="Z2435" i="2"/>
  <c r="Y2435" i="2"/>
  <c r="X2435" i="2"/>
  <c r="W2435" i="2"/>
  <c r="V2435" i="2"/>
  <c r="AB2434" i="2"/>
  <c r="AA2434" i="2"/>
  <c r="Z2434" i="2"/>
  <c r="Y2434" i="2"/>
  <c r="X2434" i="2"/>
  <c r="W2434" i="2"/>
  <c r="V2434" i="2"/>
  <c r="AB2433" i="2"/>
  <c r="AA2433" i="2"/>
  <c r="Z2433" i="2"/>
  <c r="Y2433" i="2"/>
  <c r="X2433" i="2"/>
  <c r="W2433" i="2"/>
  <c r="V2433" i="2"/>
  <c r="AB2432" i="2"/>
  <c r="AA2432" i="2"/>
  <c r="Z2432" i="2"/>
  <c r="Y2432" i="2"/>
  <c r="X2432" i="2"/>
  <c r="W2432" i="2"/>
  <c r="V2432" i="2"/>
  <c r="AB2431" i="2"/>
  <c r="AA2431" i="2"/>
  <c r="Z2431" i="2"/>
  <c r="Y2431" i="2"/>
  <c r="X2431" i="2"/>
  <c r="W2431" i="2"/>
  <c r="V2431" i="2"/>
  <c r="AB2430" i="2"/>
  <c r="AA2430" i="2"/>
  <c r="Z2430" i="2"/>
  <c r="Y2430" i="2"/>
  <c r="X2430" i="2"/>
  <c r="W2430" i="2"/>
  <c r="V2430" i="2"/>
  <c r="AB2429" i="2"/>
  <c r="AA2429" i="2"/>
  <c r="Z2429" i="2"/>
  <c r="Y2429" i="2"/>
  <c r="X2429" i="2"/>
  <c r="W2429" i="2"/>
  <c r="V2429" i="2"/>
  <c r="AB2428" i="2"/>
  <c r="AA2428" i="2"/>
  <c r="Z2428" i="2"/>
  <c r="Y2428" i="2"/>
  <c r="X2428" i="2"/>
  <c r="W2428" i="2"/>
  <c r="V2428" i="2"/>
  <c r="AB2427" i="2"/>
  <c r="AA2427" i="2"/>
  <c r="Z2427" i="2"/>
  <c r="Y2427" i="2"/>
  <c r="X2427" i="2"/>
  <c r="W2427" i="2"/>
  <c r="V2427" i="2"/>
  <c r="AB2426" i="2"/>
  <c r="AA2426" i="2"/>
  <c r="Z2426" i="2"/>
  <c r="Y2426" i="2"/>
  <c r="X2426" i="2"/>
  <c r="W2426" i="2"/>
  <c r="V2426" i="2"/>
  <c r="AB2425" i="2"/>
  <c r="AA2425" i="2"/>
  <c r="Z2425" i="2"/>
  <c r="Y2425" i="2"/>
  <c r="X2425" i="2"/>
  <c r="W2425" i="2"/>
  <c r="V2425" i="2"/>
  <c r="AB2424" i="2"/>
  <c r="AA2424" i="2"/>
  <c r="Z2424" i="2"/>
  <c r="Y2424" i="2"/>
  <c r="X2424" i="2"/>
  <c r="W2424" i="2"/>
  <c r="V2424" i="2"/>
  <c r="AB2423" i="2"/>
  <c r="AA2423" i="2"/>
  <c r="D184" i="6" s="1"/>
  <c r="G184" i="6" s="1"/>
  <c r="Z2423" i="2"/>
  <c r="Y2423" i="2"/>
  <c r="X2423" i="2"/>
  <c r="W2423" i="2"/>
  <c r="V2423" i="2"/>
  <c r="AB2422" i="2"/>
  <c r="AA2422" i="2"/>
  <c r="Z2422" i="2"/>
  <c r="Y2422" i="2"/>
  <c r="X2422" i="2"/>
  <c r="W2422" i="2"/>
  <c r="V2422" i="2"/>
  <c r="AB2421" i="2"/>
  <c r="AA2421" i="2"/>
  <c r="Z2421" i="2"/>
  <c r="Y2421" i="2"/>
  <c r="X2421" i="2"/>
  <c r="W2421" i="2"/>
  <c r="V2421" i="2"/>
  <c r="AB2420" i="2"/>
  <c r="AA2420" i="2"/>
  <c r="Z2420" i="2"/>
  <c r="Y2420" i="2"/>
  <c r="X2420" i="2"/>
  <c r="W2420" i="2"/>
  <c r="V2420" i="2"/>
  <c r="AB2419" i="2"/>
  <c r="AA2419" i="2"/>
  <c r="Z2419" i="2"/>
  <c r="Y2419" i="2"/>
  <c r="X2419" i="2"/>
  <c r="W2419" i="2"/>
  <c r="V2419" i="2"/>
  <c r="AB2418" i="2"/>
  <c r="AA2418" i="2"/>
  <c r="Z2418" i="2"/>
  <c r="Y2418" i="2"/>
  <c r="X2418" i="2"/>
  <c r="W2418" i="2"/>
  <c r="V2418" i="2"/>
  <c r="AB2417" i="2"/>
  <c r="AA2417" i="2"/>
  <c r="Z2417" i="2"/>
  <c r="Y2417" i="2"/>
  <c r="X2417" i="2"/>
  <c r="W2417" i="2"/>
  <c r="V2417" i="2"/>
  <c r="AB2416" i="2"/>
  <c r="AA2416" i="2"/>
  <c r="Z2416" i="2"/>
  <c r="Y2416" i="2"/>
  <c r="X2416" i="2"/>
  <c r="W2416" i="2"/>
  <c r="V2416" i="2"/>
  <c r="AB2415" i="2"/>
  <c r="AA2415" i="2"/>
  <c r="Z2415" i="2"/>
  <c r="Y2415" i="2"/>
  <c r="X2415" i="2"/>
  <c r="W2415" i="2"/>
  <c r="V2415" i="2"/>
  <c r="AB2414" i="2"/>
  <c r="AA2414" i="2"/>
  <c r="Z2414" i="2"/>
  <c r="Y2414" i="2"/>
  <c r="X2414" i="2"/>
  <c r="W2414" i="2"/>
  <c r="V2414" i="2"/>
  <c r="AB2413" i="2"/>
  <c r="AA2413" i="2"/>
  <c r="D266" i="6" s="1"/>
  <c r="G266" i="6" s="1"/>
  <c r="Z2413" i="2"/>
  <c r="Y2413" i="2"/>
  <c r="X2413" i="2"/>
  <c r="W2413" i="2"/>
  <c r="V2413" i="2"/>
  <c r="AB2412" i="2"/>
  <c r="AA2412" i="2"/>
  <c r="Z2412" i="2"/>
  <c r="Y2412" i="2"/>
  <c r="X2412" i="2"/>
  <c r="W2412" i="2"/>
  <c r="V2412" i="2"/>
  <c r="AB2411" i="2"/>
  <c r="AA2411" i="2"/>
  <c r="Z2411" i="2"/>
  <c r="Y2411" i="2"/>
  <c r="X2411" i="2"/>
  <c r="W2411" i="2"/>
  <c r="V2411" i="2"/>
  <c r="AB2410" i="2"/>
  <c r="AA2410" i="2"/>
  <c r="Z2410" i="2"/>
  <c r="Y2410" i="2"/>
  <c r="X2410" i="2"/>
  <c r="W2410" i="2"/>
  <c r="V2410" i="2"/>
  <c r="AB2409" i="2"/>
  <c r="AA2409" i="2"/>
  <c r="Z2409" i="2"/>
  <c r="Y2409" i="2"/>
  <c r="X2409" i="2"/>
  <c r="W2409" i="2"/>
  <c r="V2409" i="2"/>
  <c r="AB2408" i="2"/>
  <c r="AA2408" i="2"/>
  <c r="Z2408" i="2"/>
  <c r="Y2408" i="2"/>
  <c r="X2408" i="2"/>
  <c r="W2408" i="2"/>
  <c r="V2408" i="2"/>
  <c r="AB2407" i="2"/>
  <c r="AA2407" i="2"/>
  <c r="Z2407" i="2"/>
  <c r="Y2407" i="2"/>
  <c r="X2407" i="2"/>
  <c r="W2407" i="2"/>
  <c r="V2407" i="2"/>
  <c r="AB2406" i="2"/>
  <c r="AA2406" i="2"/>
  <c r="Z2406" i="2"/>
  <c r="Y2406" i="2"/>
  <c r="X2406" i="2"/>
  <c r="W2406" i="2"/>
  <c r="V2406" i="2"/>
  <c r="AB2405" i="2"/>
  <c r="AA2405" i="2"/>
  <c r="Z2405" i="2"/>
  <c r="Y2405" i="2"/>
  <c r="X2405" i="2"/>
  <c r="W2405" i="2"/>
  <c r="V2405" i="2"/>
  <c r="AB2404" i="2"/>
  <c r="AA2404" i="2"/>
  <c r="Z2404" i="2"/>
  <c r="Y2404" i="2"/>
  <c r="X2404" i="2"/>
  <c r="W2404" i="2"/>
  <c r="V2404" i="2"/>
  <c r="AB2403" i="2"/>
  <c r="AA2403" i="2"/>
  <c r="Z2403" i="2"/>
  <c r="Y2403" i="2"/>
  <c r="X2403" i="2"/>
  <c r="W2403" i="2"/>
  <c r="V2403" i="2"/>
  <c r="AB2402" i="2"/>
  <c r="AA2402" i="2"/>
  <c r="Z2402" i="2"/>
  <c r="Y2402" i="2"/>
  <c r="X2402" i="2"/>
  <c r="W2402" i="2"/>
  <c r="V2402" i="2"/>
  <c r="AB2401" i="2"/>
  <c r="AA2401" i="2"/>
  <c r="Z2401" i="2"/>
  <c r="Y2401" i="2"/>
  <c r="X2401" i="2"/>
  <c r="W2401" i="2"/>
  <c r="V2401" i="2"/>
  <c r="AB2400" i="2"/>
  <c r="AA2400" i="2"/>
  <c r="Z2400" i="2"/>
  <c r="Y2400" i="2"/>
  <c r="X2400" i="2"/>
  <c r="W2400" i="2"/>
  <c r="V2400" i="2"/>
  <c r="AB2399" i="2"/>
  <c r="AA2399" i="2"/>
  <c r="Z2399" i="2"/>
  <c r="Y2399" i="2"/>
  <c r="X2399" i="2"/>
  <c r="W2399" i="2"/>
  <c r="V2399" i="2"/>
  <c r="AB2398" i="2"/>
  <c r="AA2398" i="2"/>
  <c r="Z2398" i="2"/>
  <c r="Y2398" i="2"/>
  <c r="X2398" i="2"/>
  <c r="W2398" i="2"/>
  <c r="V2398" i="2"/>
  <c r="AB2397" i="2"/>
  <c r="AA2397" i="2"/>
  <c r="Z2397" i="2"/>
  <c r="Y2397" i="2"/>
  <c r="X2397" i="2"/>
  <c r="W2397" i="2"/>
  <c r="V2397" i="2"/>
  <c r="AB2396" i="2"/>
  <c r="AA2396" i="2"/>
  <c r="Z2396" i="2"/>
  <c r="Y2396" i="2"/>
  <c r="X2396" i="2"/>
  <c r="W2396" i="2"/>
  <c r="V2396" i="2"/>
  <c r="AB2395" i="2"/>
  <c r="AA2395" i="2"/>
  <c r="Z2395" i="2"/>
  <c r="Y2395" i="2"/>
  <c r="X2395" i="2"/>
  <c r="W2395" i="2"/>
  <c r="V2395" i="2"/>
  <c r="AB2394" i="2"/>
  <c r="AA2394" i="2"/>
  <c r="Z2394" i="2"/>
  <c r="Y2394" i="2"/>
  <c r="X2394" i="2"/>
  <c r="W2394" i="2"/>
  <c r="V2394" i="2"/>
  <c r="AB2393" i="2"/>
  <c r="AA2393" i="2"/>
  <c r="Z2393" i="2"/>
  <c r="Y2393" i="2"/>
  <c r="X2393" i="2"/>
  <c r="W2393" i="2"/>
  <c r="V2393" i="2"/>
  <c r="AB2392" i="2"/>
  <c r="AA2392" i="2"/>
  <c r="Z2392" i="2"/>
  <c r="Y2392" i="2"/>
  <c r="X2392" i="2"/>
  <c r="W2392" i="2"/>
  <c r="V2392" i="2"/>
  <c r="AB2391" i="2"/>
  <c r="AA2391" i="2"/>
  <c r="Z2391" i="2"/>
  <c r="Y2391" i="2"/>
  <c r="X2391" i="2"/>
  <c r="W2391" i="2"/>
  <c r="V2391" i="2"/>
  <c r="AB2390" i="2"/>
  <c r="AA2390" i="2"/>
  <c r="Z2390" i="2"/>
  <c r="Y2390" i="2"/>
  <c r="X2390" i="2"/>
  <c r="W2390" i="2"/>
  <c r="V2390" i="2"/>
  <c r="AB2389" i="2"/>
  <c r="AA2389" i="2"/>
  <c r="Z2389" i="2"/>
  <c r="Y2389" i="2"/>
  <c r="X2389" i="2"/>
  <c r="W2389" i="2"/>
  <c r="V2389" i="2"/>
  <c r="AB2388" i="2"/>
  <c r="AA2388" i="2"/>
  <c r="Z2388" i="2"/>
  <c r="Y2388" i="2"/>
  <c r="X2388" i="2"/>
  <c r="W2388" i="2"/>
  <c r="V2388" i="2"/>
  <c r="AB2387" i="2"/>
  <c r="AA2387" i="2"/>
  <c r="Z2387" i="2"/>
  <c r="Y2387" i="2"/>
  <c r="X2387" i="2"/>
  <c r="W2387" i="2"/>
  <c r="V2387" i="2"/>
  <c r="AB2386" i="2"/>
  <c r="AA2386" i="2"/>
  <c r="Z2386" i="2"/>
  <c r="Y2386" i="2"/>
  <c r="X2386" i="2"/>
  <c r="W2386" i="2"/>
  <c r="V2386" i="2"/>
  <c r="AB2385" i="2"/>
  <c r="AA2385" i="2"/>
  <c r="Z2385" i="2"/>
  <c r="Y2385" i="2"/>
  <c r="X2385" i="2"/>
  <c r="W2385" i="2"/>
  <c r="V2385" i="2"/>
  <c r="AB2384" i="2"/>
  <c r="AA2384" i="2"/>
  <c r="Z2384" i="2"/>
  <c r="Y2384" i="2"/>
  <c r="X2384" i="2"/>
  <c r="W2384" i="2"/>
  <c r="V2384" i="2"/>
  <c r="AB2383" i="2"/>
  <c r="AA2383" i="2"/>
  <c r="Z2383" i="2"/>
  <c r="Y2383" i="2"/>
  <c r="X2383" i="2"/>
  <c r="W2383" i="2"/>
  <c r="V2383" i="2"/>
  <c r="AB2382" i="2"/>
  <c r="AA2382" i="2"/>
  <c r="Z2382" i="2"/>
  <c r="Y2382" i="2"/>
  <c r="X2382" i="2"/>
  <c r="W2382" i="2"/>
  <c r="V2382" i="2"/>
  <c r="AB2381" i="2"/>
  <c r="AA2381" i="2"/>
  <c r="Z2381" i="2"/>
  <c r="Y2381" i="2"/>
  <c r="X2381" i="2"/>
  <c r="W2381" i="2"/>
  <c r="V2381" i="2"/>
  <c r="AB2380" i="2"/>
  <c r="AA2380" i="2"/>
  <c r="Z2380" i="2"/>
  <c r="Y2380" i="2"/>
  <c r="X2380" i="2"/>
  <c r="W2380" i="2"/>
  <c r="V2380" i="2"/>
  <c r="AB2379" i="2"/>
  <c r="AA2379" i="2"/>
  <c r="Z2379" i="2"/>
  <c r="Y2379" i="2"/>
  <c r="X2379" i="2"/>
  <c r="W2379" i="2"/>
  <c r="V2379" i="2"/>
  <c r="AB2378" i="2"/>
  <c r="AA2378" i="2"/>
  <c r="Z2378" i="2"/>
  <c r="Y2378" i="2"/>
  <c r="X2378" i="2"/>
  <c r="W2378" i="2"/>
  <c r="V2378" i="2"/>
  <c r="AB2377" i="2"/>
  <c r="AA2377" i="2"/>
  <c r="Z2377" i="2"/>
  <c r="Y2377" i="2"/>
  <c r="X2377" i="2"/>
  <c r="W2377" i="2"/>
  <c r="V2377" i="2"/>
  <c r="AB2376" i="2"/>
  <c r="AA2376" i="2"/>
  <c r="Z2376" i="2"/>
  <c r="Y2376" i="2"/>
  <c r="X2376" i="2"/>
  <c r="W2376" i="2"/>
  <c r="V2376" i="2"/>
  <c r="AB2375" i="2"/>
  <c r="AA2375" i="2"/>
  <c r="Z2375" i="2"/>
  <c r="Y2375" i="2"/>
  <c r="X2375" i="2"/>
  <c r="W2375" i="2"/>
  <c r="V2375" i="2"/>
  <c r="AB2374" i="2"/>
  <c r="AA2374" i="2"/>
  <c r="Z2374" i="2"/>
  <c r="Y2374" i="2"/>
  <c r="X2374" i="2"/>
  <c r="W2374" i="2"/>
  <c r="V2374" i="2"/>
  <c r="AB2373" i="2"/>
  <c r="AA2373" i="2"/>
  <c r="Z2373" i="2"/>
  <c r="Y2373" i="2"/>
  <c r="X2373" i="2"/>
  <c r="W2373" i="2"/>
  <c r="V2373" i="2"/>
  <c r="AB2372" i="2"/>
  <c r="AA2372" i="2"/>
  <c r="Z2372" i="2"/>
  <c r="Y2372" i="2"/>
  <c r="X2372" i="2"/>
  <c r="W2372" i="2"/>
  <c r="V2372" i="2"/>
  <c r="AB2371" i="2"/>
  <c r="AA2371" i="2"/>
  <c r="Z2371" i="2"/>
  <c r="Y2371" i="2"/>
  <c r="X2371" i="2"/>
  <c r="W2371" i="2"/>
  <c r="V2371" i="2"/>
  <c r="AB2370" i="2"/>
  <c r="AA2370" i="2"/>
  <c r="Z2370" i="2"/>
  <c r="Y2370" i="2"/>
  <c r="X2370" i="2"/>
  <c r="W2370" i="2"/>
  <c r="V2370" i="2"/>
  <c r="AB2369" i="2"/>
  <c r="AA2369" i="2"/>
  <c r="Z2369" i="2"/>
  <c r="Y2369" i="2"/>
  <c r="X2369" i="2"/>
  <c r="W2369" i="2"/>
  <c r="V2369" i="2"/>
  <c r="AB2368" i="2"/>
  <c r="AA2368" i="2"/>
  <c r="Z2368" i="2"/>
  <c r="Y2368" i="2"/>
  <c r="X2368" i="2"/>
  <c r="W2368" i="2"/>
  <c r="V2368" i="2"/>
  <c r="AB2367" i="2"/>
  <c r="AA2367" i="2"/>
  <c r="Z2367" i="2"/>
  <c r="Y2367" i="2"/>
  <c r="X2367" i="2"/>
  <c r="W2367" i="2"/>
  <c r="V2367" i="2"/>
  <c r="AB2366" i="2"/>
  <c r="AA2366" i="2"/>
  <c r="Z2366" i="2"/>
  <c r="Y2366" i="2"/>
  <c r="X2366" i="2"/>
  <c r="W2366" i="2"/>
  <c r="V2366" i="2"/>
  <c r="AB2365" i="2"/>
  <c r="AA2365" i="2"/>
  <c r="Z2365" i="2"/>
  <c r="Y2365" i="2"/>
  <c r="X2365" i="2"/>
  <c r="W2365" i="2"/>
  <c r="V2365" i="2"/>
  <c r="AB2364" i="2"/>
  <c r="AA2364" i="2"/>
  <c r="Z2364" i="2"/>
  <c r="Y2364" i="2"/>
  <c r="X2364" i="2"/>
  <c r="W2364" i="2"/>
  <c r="V2364" i="2"/>
  <c r="AB2363" i="2"/>
  <c r="AA2363" i="2"/>
  <c r="Z2363" i="2"/>
  <c r="Y2363" i="2"/>
  <c r="X2363" i="2"/>
  <c r="W2363" i="2"/>
  <c r="V2363" i="2"/>
  <c r="AB2362" i="2"/>
  <c r="AA2362" i="2"/>
  <c r="Z2362" i="2"/>
  <c r="Y2362" i="2"/>
  <c r="X2362" i="2"/>
  <c r="W2362" i="2"/>
  <c r="V2362" i="2"/>
  <c r="AB2361" i="2"/>
  <c r="AA2361" i="2"/>
  <c r="Z2361" i="2"/>
  <c r="Y2361" i="2"/>
  <c r="X2361" i="2"/>
  <c r="W2361" i="2"/>
  <c r="V2361" i="2"/>
  <c r="AB2360" i="2"/>
  <c r="AA2360" i="2"/>
  <c r="Z2360" i="2"/>
  <c r="Y2360" i="2"/>
  <c r="X2360" i="2"/>
  <c r="W2360" i="2"/>
  <c r="V2360" i="2"/>
  <c r="AB2359" i="2"/>
  <c r="AA2359" i="2"/>
  <c r="Z2359" i="2"/>
  <c r="Y2359" i="2"/>
  <c r="X2359" i="2"/>
  <c r="W2359" i="2"/>
  <c r="V2359" i="2"/>
  <c r="AB2358" i="2"/>
  <c r="AA2358" i="2"/>
  <c r="Z2358" i="2"/>
  <c r="Y2358" i="2"/>
  <c r="X2358" i="2"/>
  <c r="W2358" i="2"/>
  <c r="V2358" i="2"/>
  <c r="AB2357" i="2"/>
  <c r="AA2357" i="2"/>
  <c r="Z2357" i="2"/>
  <c r="Y2357" i="2"/>
  <c r="X2357" i="2"/>
  <c r="W2357" i="2"/>
  <c r="V2357" i="2"/>
  <c r="AB2356" i="2"/>
  <c r="AA2356" i="2"/>
  <c r="Z2356" i="2"/>
  <c r="Y2356" i="2"/>
  <c r="X2356" i="2"/>
  <c r="W2356" i="2"/>
  <c r="V2356" i="2"/>
  <c r="AB2355" i="2"/>
  <c r="AA2355" i="2"/>
  <c r="Z2355" i="2"/>
  <c r="Y2355" i="2"/>
  <c r="X2355" i="2"/>
  <c r="W2355" i="2"/>
  <c r="V2355" i="2"/>
  <c r="AB2354" i="2"/>
  <c r="AA2354" i="2"/>
  <c r="Z2354" i="2"/>
  <c r="Y2354" i="2"/>
  <c r="X2354" i="2"/>
  <c r="W2354" i="2"/>
  <c r="V2354" i="2"/>
  <c r="AB2353" i="2"/>
  <c r="AA2353" i="2"/>
  <c r="Z2353" i="2"/>
  <c r="Y2353" i="2"/>
  <c r="X2353" i="2"/>
  <c r="W2353" i="2"/>
  <c r="V2353" i="2"/>
  <c r="AB2352" i="2"/>
  <c r="AA2352" i="2"/>
  <c r="Z2352" i="2"/>
  <c r="Y2352" i="2"/>
  <c r="X2352" i="2"/>
  <c r="W2352" i="2"/>
  <c r="V2352" i="2"/>
  <c r="AB2351" i="2"/>
  <c r="AA2351" i="2"/>
  <c r="Z2351" i="2"/>
  <c r="Y2351" i="2"/>
  <c r="X2351" i="2"/>
  <c r="W2351" i="2"/>
  <c r="V2351" i="2"/>
  <c r="AB2350" i="2"/>
  <c r="AA2350" i="2"/>
  <c r="Z2350" i="2"/>
  <c r="Y2350" i="2"/>
  <c r="X2350" i="2"/>
  <c r="W2350" i="2"/>
  <c r="V2350" i="2"/>
  <c r="AB2349" i="2"/>
  <c r="AA2349" i="2"/>
  <c r="Z2349" i="2"/>
  <c r="Y2349" i="2"/>
  <c r="X2349" i="2"/>
  <c r="W2349" i="2"/>
  <c r="V2349" i="2"/>
  <c r="AB2348" i="2"/>
  <c r="AA2348" i="2"/>
  <c r="Z2348" i="2"/>
  <c r="Y2348" i="2"/>
  <c r="X2348" i="2"/>
  <c r="W2348" i="2"/>
  <c r="V2348" i="2"/>
  <c r="AB2347" i="2"/>
  <c r="AA2347" i="2"/>
  <c r="Z2347" i="2"/>
  <c r="Y2347" i="2"/>
  <c r="X2347" i="2"/>
  <c r="W2347" i="2"/>
  <c r="V2347" i="2"/>
  <c r="AB2346" i="2"/>
  <c r="AA2346" i="2"/>
  <c r="Z2346" i="2"/>
  <c r="Y2346" i="2"/>
  <c r="X2346" i="2"/>
  <c r="W2346" i="2"/>
  <c r="V2346" i="2"/>
  <c r="AB2345" i="2"/>
  <c r="AA2345" i="2"/>
  <c r="Z2345" i="2"/>
  <c r="Y2345" i="2"/>
  <c r="X2345" i="2"/>
  <c r="W2345" i="2"/>
  <c r="V2345" i="2"/>
  <c r="AB2344" i="2"/>
  <c r="AA2344" i="2"/>
  <c r="Z2344" i="2"/>
  <c r="Y2344" i="2"/>
  <c r="X2344" i="2"/>
  <c r="W2344" i="2"/>
  <c r="V2344" i="2"/>
  <c r="AB2343" i="2"/>
  <c r="AA2343" i="2"/>
  <c r="Z2343" i="2"/>
  <c r="Y2343" i="2"/>
  <c r="X2343" i="2"/>
  <c r="W2343" i="2"/>
  <c r="V2343" i="2"/>
  <c r="AB2342" i="2"/>
  <c r="AA2342" i="2"/>
  <c r="Z2342" i="2"/>
  <c r="Y2342" i="2"/>
  <c r="X2342" i="2"/>
  <c r="W2342" i="2"/>
  <c r="V2342" i="2"/>
  <c r="AB2341" i="2"/>
  <c r="AA2341" i="2"/>
  <c r="Z2341" i="2"/>
  <c r="Y2341" i="2"/>
  <c r="X2341" i="2"/>
  <c r="W2341" i="2"/>
  <c r="V2341" i="2"/>
  <c r="AB2340" i="2"/>
  <c r="AA2340" i="2"/>
  <c r="Z2340" i="2"/>
  <c r="Y2340" i="2"/>
  <c r="X2340" i="2"/>
  <c r="W2340" i="2"/>
  <c r="V2340" i="2"/>
  <c r="AB2339" i="2"/>
  <c r="AA2339" i="2"/>
  <c r="Z2339" i="2"/>
  <c r="Y2339" i="2"/>
  <c r="X2339" i="2"/>
  <c r="W2339" i="2"/>
  <c r="V2339" i="2"/>
  <c r="AB2338" i="2"/>
  <c r="AA2338" i="2"/>
  <c r="Z2338" i="2"/>
  <c r="Y2338" i="2"/>
  <c r="X2338" i="2"/>
  <c r="W2338" i="2"/>
  <c r="V2338" i="2"/>
  <c r="AB2337" i="2"/>
  <c r="AA2337" i="2"/>
  <c r="Z2337" i="2"/>
  <c r="Y2337" i="2"/>
  <c r="X2337" i="2"/>
  <c r="W2337" i="2"/>
  <c r="V2337" i="2"/>
  <c r="AB2336" i="2"/>
  <c r="AA2336" i="2"/>
  <c r="Z2336" i="2"/>
  <c r="Y2336" i="2"/>
  <c r="X2336" i="2"/>
  <c r="W2336" i="2"/>
  <c r="V2336" i="2"/>
  <c r="AB2335" i="2"/>
  <c r="AA2335" i="2"/>
  <c r="Z2335" i="2"/>
  <c r="Y2335" i="2"/>
  <c r="X2335" i="2"/>
  <c r="W2335" i="2"/>
  <c r="V2335" i="2"/>
  <c r="AB2334" i="2"/>
  <c r="AA2334" i="2"/>
  <c r="Z2334" i="2"/>
  <c r="Y2334" i="2"/>
  <c r="X2334" i="2"/>
  <c r="W2334" i="2"/>
  <c r="V2334" i="2"/>
  <c r="AB2333" i="2"/>
  <c r="AA2333" i="2"/>
  <c r="Z2333" i="2"/>
  <c r="Y2333" i="2"/>
  <c r="X2333" i="2"/>
  <c r="W2333" i="2"/>
  <c r="V2333" i="2"/>
  <c r="AB2332" i="2"/>
  <c r="AA2332" i="2"/>
  <c r="Z2332" i="2"/>
  <c r="Y2332" i="2"/>
  <c r="X2332" i="2"/>
  <c r="W2332" i="2"/>
  <c r="V2332" i="2"/>
  <c r="AB2331" i="2"/>
  <c r="AA2331" i="2"/>
  <c r="Z2331" i="2"/>
  <c r="Y2331" i="2"/>
  <c r="X2331" i="2"/>
  <c r="W2331" i="2"/>
  <c r="V2331" i="2"/>
  <c r="AB2330" i="2"/>
  <c r="AA2330" i="2"/>
  <c r="Z2330" i="2"/>
  <c r="Y2330" i="2"/>
  <c r="X2330" i="2"/>
  <c r="W2330" i="2"/>
  <c r="V2330" i="2"/>
  <c r="AB2329" i="2"/>
  <c r="AA2329" i="2"/>
  <c r="Z2329" i="2"/>
  <c r="Y2329" i="2"/>
  <c r="X2329" i="2"/>
  <c r="W2329" i="2"/>
  <c r="V2329" i="2"/>
  <c r="AB2328" i="2"/>
  <c r="AA2328" i="2"/>
  <c r="Z2328" i="2"/>
  <c r="Y2328" i="2"/>
  <c r="X2328" i="2"/>
  <c r="W2328" i="2"/>
  <c r="V2328" i="2"/>
  <c r="AB2327" i="2"/>
  <c r="AA2327" i="2"/>
  <c r="Z2327" i="2"/>
  <c r="Y2327" i="2"/>
  <c r="X2327" i="2"/>
  <c r="W2327" i="2"/>
  <c r="V2327" i="2"/>
  <c r="AB2326" i="2"/>
  <c r="AA2326" i="2"/>
  <c r="Z2326" i="2"/>
  <c r="Y2326" i="2"/>
  <c r="X2326" i="2"/>
  <c r="W2326" i="2"/>
  <c r="V2326" i="2"/>
  <c r="AB2325" i="2"/>
  <c r="AA2325" i="2"/>
  <c r="Z2325" i="2"/>
  <c r="Y2325" i="2"/>
  <c r="X2325" i="2"/>
  <c r="W2325" i="2"/>
  <c r="V2325" i="2"/>
  <c r="AB2324" i="2"/>
  <c r="AA2324" i="2"/>
  <c r="Z2324" i="2"/>
  <c r="Y2324" i="2"/>
  <c r="X2324" i="2"/>
  <c r="W2324" i="2"/>
  <c r="V2324" i="2"/>
  <c r="AB2323" i="2"/>
  <c r="AA2323" i="2"/>
  <c r="Z2323" i="2"/>
  <c r="Y2323" i="2"/>
  <c r="X2323" i="2"/>
  <c r="W2323" i="2"/>
  <c r="V2323" i="2"/>
  <c r="AB2322" i="2"/>
  <c r="AA2322" i="2"/>
  <c r="Z2322" i="2"/>
  <c r="Y2322" i="2"/>
  <c r="X2322" i="2"/>
  <c r="W2322" i="2"/>
  <c r="V2322" i="2"/>
  <c r="AB2321" i="2"/>
  <c r="AA2321" i="2"/>
  <c r="Z2321" i="2"/>
  <c r="Y2321" i="2"/>
  <c r="X2321" i="2"/>
  <c r="W2321" i="2"/>
  <c r="V2321" i="2"/>
  <c r="AB2320" i="2"/>
  <c r="AA2320" i="2"/>
  <c r="Z2320" i="2"/>
  <c r="Y2320" i="2"/>
  <c r="X2320" i="2"/>
  <c r="W2320" i="2"/>
  <c r="V2320" i="2"/>
  <c r="AB2319" i="2"/>
  <c r="AA2319" i="2"/>
  <c r="Z2319" i="2"/>
  <c r="Y2319" i="2"/>
  <c r="X2319" i="2"/>
  <c r="W2319" i="2"/>
  <c r="V2319" i="2"/>
  <c r="AB2318" i="2"/>
  <c r="AA2318" i="2"/>
  <c r="Z2318" i="2"/>
  <c r="Y2318" i="2"/>
  <c r="X2318" i="2"/>
  <c r="W2318" i="2"/>
  <c r="V2318" i="2"/>
  <c r="AB2317" i="2"/>
  <c r="AA2317" i="2"/>
  <c r="Z2317" i="2"/>
  <c r="Y2317" i="2"/>
  <c r="X2317" i="2"/>
  <c r="W2317" i="2"/>
  <c r="V2317" i="2"/>
  <c r="AB2316" i="2"/>
  <c r="AA2316" i="2"/>
  <c r="Z2316" i="2"/>
  <c r="Y2316" i="2"/>
  <c r="X2316" i="2"/>
  <c r="W2316" i="2"/>
  <c r="V2316" i="2"/>
  <c r="AB2315" i="2"/>
  <c r="AA2315" i="2"/>
  <c r="Z2315" i="2"/>
  <c r="Y2315" i="2"/>
  <c r="X2315" i="2"/>
  <c r="W2315" i="2"/>
  <c r="V2315" i="2"/>
  <c r="AB2314" i="2"/>
  <c r="AA2314" i="2"/>
  <c r="Z2314" i="2"/>
  <c r="Y2314" i="2"/>
  <c r="X2314" i="2"/>
  <c r="W2314" i="2"/>
  <c r="V2314" i="2"/>
  <c r="AB2313" i="2"/>
  <c r="AA2313" i="2"/>
  <c r="Z2313" i="2"/>
  <c r="Y2313" i="2"/>
  <c r="X2313" i="2"/>
  <c r="W2313" i="2"/>
  <c r="V2313" i="2"/>
  <c r="AB2312" i="2"/>
  <c r="AA2312" i="2"/>
  <c r="Z2312" i="2"/>
  <c r="Y2312" i="2"/>
  <c r="X2312" i="2"/>
  <c r="W2312" i="2"/>
  <c r="V2312" i="2"/>
  <c r="AB2311" i="2"/>
  <c r="AA2311" i="2"/>
  <c r="Z2311" i="2"/>
  <c r="Y2311" i="2"/>
  <c r="X2311" i="2"/>
  <c r="W2311" i="2"/>
  <c r="V2311" i="2"/>
  <c r="AB2310" i="2"/>
  <c r="AA2310" i="2"/>
  <c r="Z2310" i="2"/>
  <c r="Y2310" i="2"/>
  <c r="X2310" i="2"/>
  <c r="W2310" i="2"/>
  <c r="V2310" i="2"/>
  <c r="AB2309" i="2"/>
  <c r="AA2309" i="2"/>
  <c r="Z2309" i="2"/>
  <c r="Y2309" i="2"/>
  <c r="X2309" i="2"/>
  <c r="W2309" i="2"/>
  <c r="V2309" i="2"/>
  <c r="AB2308" i="2"/>
  <c r="AA2308" i="2"/>
  <c r="Z2308" i="2"/>
  <c r="Y2308" i="2"/>
  <c r="X2308" i="2"/>
  <c r="W2308" i="2"/>
  <c r="V2308" i="2"/>
  <c r="AB2307" i="2"/>
  <c r="AA2307" i="2"/>
  <c r="Z2307" i="2"/>
  <c r="Y2307" i="2"/>
  <c r="X2307" i="2"/>
  <c r="W2307" i="2"/>
  <c r="V2307" i="2"/>
  <c r="AB2306" i="2"/>
  <c r="AA2306" i="2"/>
  <c r="Z2306" i="2"/>
  <c r="Y2306" i="2"/>
  <c r="X2306" i="2"/>
  <c r="W2306" i="2"/>
  <c r="V2306" i="2"/>
  <c r="AB2305" i="2"/>
  <c r="AA2305" i="2"/>
  <c r="Z2305" i="2"/>
  <c r="Y2305" i="2"/>
  <c r="X2305" i="2"/>
  <c r="W2305" i="2"/>
  <c r="V2305" i="2"/>
  <c r="AB2304" i="2"/>
  <c r="AA2304" i="2"/>
  <c r="Z2304" i="2"/>
  <c r="Y2304" i="2"/>
  <c r="X2304" i="2"/>
  <c r="W2304" i="2"/>
  <c r="V2304" i="2"/>
  <c r="AB2303" i="2"/>
  <c r="AA2303" i="2"/>
  <c r="Z2303" i="2"/>
  <c r="Y2303" i="2"/>
  <c r="X2303" i="2"/>
  <c r="W2303" i="2"/>
  <c r="V2303" i="2"/>
  <c r="AB2302" i="2"/>
  <c r="AA2302" i="2"/>
  <c r="Z2302" i="2"/>
  <c r="Y2302" i="2"/>
  <c r="X2302" i="2"/>
  <c r="W2302" i="2"/>
  <c r="V2302" i="2"/>
  <c r="AB2301" i="2"/>
  <c r="AA2301" i="2"/>
  <c r="Z2301" i="2"/>
  <c r="Y2301" i="2"/>
  <c r="X2301" i="2"/>
  <c r="W2301" i="2"/>
  <c r="V2301" i="2"/>
  <c r="AB2300" i="2"/>
  <c r="AA2300" i="2"/>
  <c r="Z2300" i="2"/>
  <c r="Y2300" i="2"/>
  <c r="X2300" i="2"/>
  <c r="W2300" i="2"/>
  <c r="V2300" i="2"/>
  <c r="AB2299" i="2"/>
  <c r="AA2299" i="2"/>
  <c r="Z2299" i="2"/>
  <c r="Y2299" i="2"/>
  <c r="X2299" i="2"/>
  <c r="W2299" i="2"/>
  <c r="V2299" i="2"/>
  <c r="AB2298" i="2"/>
  <c r="AA2298" i="2"/>
  <c r="Z2298" i="2"/>
  <c r="Y2298" i="2"/>
  <c r="X2298" i="2"/>
  <c r="W2298" i="2"/>
  <c r="V2298" i="2"/>
  <c r="AB2297" i="2"/>
  <c r="AA2297" i="2"/>
  <c r="Z2297" i="2"/>
  <c r="Y2297" i="2"/>
  <c r="X2297" i="2"/>
  <c r="W2297" i="2"/>
  <c r="V2297" i="2"/>
  <c r="AB2296" i="2"/>
  <c r="AA2296" i="2"/>
  <c r="Z2296" i="2"/>
  <c r="Y2296" i="2"/>
  <c r="X2296" i="2"/>
  <c r="W2296" i="2"/>
  <c r="V2296" i="2"/>
  <c r="AB2295" i="2"/>
  <c r="AA2295" i="2"/>
  <c r="Z2295" i="2"/>
  <c r="Y2295" i="2"/>
  <c r="X2295" i="2"/>
  <c r="W2295" i="2"/>
  <c r="V2295" i="2"/>
  <c r="AB2294" i="2"/>
  <c r="AA2294" i="2"/>
  <c r="Z2294" i="2"/>
  <c r="Y2294" i="2"/>
  <c r="X2294" i="2"/>
  <c r="W2294" i="2"/>
  <c r="V2294" i="2"/>
  <c r="AB2293" i="2"/>
  <c r="AA2293" i="2"/>
  <c r="Z2293" i="2"/>
  <c r="Y2293" i="2"/>
  <c r="X2293" i="2"/>
  <c r="W2293" i="2"/>
  <c r="V2293" i="2"/>
  <c r="AB2292" i="2"/>
  <c r="AA2292" i="2"/>
  <c r="Z2292" i="2"/>
  <c r="Y2292" i="2"/>
  <c r="X2292" i="2"/>
  <c r="W2292" i="2"/>
  <c r="V2292" i="2"/>
  <c r="AB2291" i="2"/>
  <c r="AA2291" i="2"/>
  <c r="Z2291" i="2"/>
  <c r="Y2291" i="2"/>
  <c r="X2291" i="2"/>
  <c r="W2291" i="2"/>
  <c r="V2291" i="2"/>
  <c r="AB2290" i="2"/>
  <c r="AA2290" i="2"/>
  <c r="Z2290" i="2"/>
  <c r="Y2290" i="2"/>
  <c r="X2290" i="2"/>
  <c r="W2290" i="2"/>
  <c r="V2290" i="2"/>
  <c r="AB2289" i="2"/>
  <c r="AA2289" i="2"/>
  <c r="Z2289" i="2"/>
  <c r="Y2289" i="2"/>
  <c r="X2289" i="2"/>
  <c r="W2289" i="2"/>
  <c r="V2289" i="2"/>
  <c r="AB2288" i="2"/>
  <c r="AA2288" i="2"/>
  <c r="Z2288" i="2"/>
  <c r="Y2288" i="2"/>
  <c r="X2288" i="2"/>
  <c r="W2288" i="2"/>
  <c r="V2288" i="2"/>
  <c r="AB2287" i="2"/>
  <c r="AA2287" i="2"/>
  <c r="Z2287" i="2"/>
  <c r="Y2287" i="2"/>
  <c r="X2287" i="2"/>
  <c r="W2287" i="2"/>
  <c r="V2287" i="2"/>
  <c r="AB2286" i="2"/>
  <c r="AA2286" i="2"/>
  <c r="Z2286" i="2"/>
  <c r="Y2286" i="2"/>
  <c r="X2286" i="2"/>
  <c r="W2286" i="2"/>
  <c r="V2286" i="2"/>
  <c r="AB2285" i="2"/>
  <c r="AA2285" i="2"/>
  <c r="Z2285" i="2"/>
  <c r="Y2285" i="2"/>
  <c r="X2285" i="2"/>
  <c r="W2285" i="2"/>
  <c r="V2285" i="2"/>
  <c r="AB2284" i="2"/>
  <c r="AA2284" i="2"/>
  <c r="Z2284" i="2"/>
  <c r="Y2284" i="2"/>
  <c r="X2284" i="2"/>
  <c r="W2284" i="2"/>
  <c r="V2284" i="2"/>
  <c r="AB2283" i="2"/>
  <c r="AA2283" i="2"/>
  <c r="Z2283" i="2"/>
  <c r="Y2283" i="2"/>
  <c r="X2283" i="2"/>
  <c r="W2283" i="2"/>
  <c r="V2283" i="2"/>
  <c r="AB2282" i="2"/>
  <c r="AA2282" i="2"/>
  <c r="Z2282" i="2"/>
  <c r="Y2282" i="2"/>
  <c r="X2282" i="2"/>
  <c r="W2282" i="2"/>
  <c r="V2282" i="2"/>
  <c r="AB2281" i="2"/>
  <c r="AA2281" i="2"/>
  <c r="Z2281" i="2"/>
  <c r="Y2281" i="2"/>
  <c r="X2281" i="2"/>
  <c r="W2281" i="2"/>
  <c r="V2281" i="2"/>
  <c r="AB2280" i="2"/>
  <c r="AA2280" i="2"/>
  <c r="Z2280" i="2"/>
  <c r="Y2280" i="2"/>
  <c r="X2280" i="2"/>
  <c r="W2280" i="2"/>
  <c r="V2280" i="2"/>
  <c r="AB2279" i="2"/>
  <c r="AA2279" i="2"/>
  <c r="Z2279" i="2"/>
  <c r="Y2279" i="2"/>
  <c r="X2279" i="2"/>
  <c r="W2279" i="2"/>
  <c r="V2279" i="2"/>
  <c r="AB2278" i="2"/>
  <c r="AA2278" i="2"/>
  <c r="Z2278" i="2"/>
  <c r="Y2278" i="2"/>
  <c r="X2278" i="2"/>
  <c r="W2278" i="2"/>
  <c r="V2278" i="2"/>
  <c r="AB2277" i="2"/>
  <c r="AA2277" i="2"/>
  <c r="Z2277" i="2"/>
  <c r="Y2277" i="2"/>
  <c r="X2277" i="2"/>
  <c r="W2277" i="2"/>
  <c r="V2277" i="2"/>
  <c r="AB2276" i="2"/>
  <c r="AA2276" i="2"/>
  <c r="Z2276" i="2"/>
  <c r="Y2276" i="2"/>
  <c r="X2276" i="2"/>
  <c r="W2276" i="2"/>
  <c r="V2276" i="2"/>
  <c r="AB2275" i="2"/>
  <c r="AA2275" i="2"/>
  <c r="Z2275" i="2"/>
  <c r="Y2275" i="2"/>
  <c r="X2275" i="2"/>
  <c r="W2275" i="2"/>
  <c r="V2275" i="2"/>
  <c r="AB2274" i="2"/>
  <c r="AA2274" i="2"/>
  <c r="Z2274" i="2"/>
  <c r="Y2274" i="2"/>
  <c r="X2274" i="2"/>
  <c r="W2274" i="2"/>
  <c r="V2274" i="2"/>
  <c r="AB2273" i="2"/>
  <c r="AA2273" i="2"/>
  <c r="Z2273" i="2"/>
  <c r="Y2273" i="2"/>
  <c r="X2273" i="2"/>
  <c r="W2273" i="2"/>
  <c r="V2273" i="2"/>
  <c r="AB2272" i="2"/>
  <c r="AA2272" i="2"/>
  <c r="Z2272" i="2"/>
  <c r="Y2272" i="2"/>
  <c r="X2272" i="2"/>
  <c r="W2272" i="2"/>
  <c r="V2272" i="2"/>
  <c r="AB2271" i="2"/>
  <c r="AA2271" i="2"/>
  <c r="Z2271" i="2"/>
  <c r="Y2271" i="2"/>
  <c r="X2271" i="2"/>
  <c r="W2271" i="2"/>
  <c r="V2271" i="2"/>
  <c r="AB2270" i="2"/>
  <c r="AA2270" i="2"/>
  <c r="Z2270" i="2"/>
  <c r="Y2270" i="2"/>
  <c r="X2270" i="2"/>
  <c r="W2270" i="2"/>
  <c r="V2270" i="2"/>
  <c r="AB2269" i="2"/>
  <c r="AA2269" i="2"/>
  <c r="Z2269" i="2"/>
  <c r="Y2269" i="2"/>
  <c r="X2269" i="2"/>
  <c r="W2269" i="2"/>
  <c r="V2269" i="2"/>
  <c r="AB2268" i="2"/>
  <c r="AA2268" i="2"/>
  <c r="Z2268" i="2"/>
  <c r="Y2268" i="2"/>
  <c r="X2268" i="2"/>
  <c r="W2268" i="2"/>
  <c r="V2268" i="2"/>
  <c r="AB2267" i="2"/>
  <c r="AA2267" i="2"/>
  <c r="Z2267" i="2"/>
  <c r="Y2267" i="2"/>
  <c r="X2267" i="2"/>
  <c r="W2267" i="2"/>
  <c r="V2267" i="2"/>
  <c r="AB2266" i="2"/>
  <c r="AA2266" i="2"/>
  <c r="Z2266" i="2"/>
  <c r="Y2266" i="2"/>
  <c r="X2266" i="2"/>
  <c r="W2266" i="2"/>
  <c r="V2266" i="2"/>
  <c r="AB2265" i="2"/>
  <c r="AA2265" i="2"/>
  <c r="Z2265" i="2"/>
  <c r="Y2265" i="2"/>
  <c r="X2265" i="2"/>
  <c r="W2265" i="2"/>
  <c r="V2265" i="2"/>
  <c r="AB2264" i="2"/>
  <c r="AA2264" i="2"/>
  <c r="Z2264" i="2"/>
  <c r="Y2264" i="2"/>
  <c r="X2264" i="2"/>
  <c r="W2264" i="2"/>
  <c r="V2264" i="2"/>
  <c r="AB2263" i="2"/>
  <c r="AA2263" i="2"/>
  <c r="D560" i="6" s="1"/>
  <c r="G560" i="6" s="1"/>
  <c r="Z2263" i="2"/>
  <c r="Y2263" i="2"/>
  <c r="X2263" i="2"/>
  <c r="W2263" i="2"/>
  <c r="V2263" i="2"/>
  <c r="AB2262" i="2"/>
  <c r="AA2262" i="2"/>
  <c r="Z2262" i="2"/>
  <c r="Y2262" i="2"/>
  <c r="X2262" i="2"/>
  <c r="W2262" i="2"/>
  <c r="V2262" i="2"/>
  <c r="AB2261" i="2"/>
  <c r="AA2261" i="2"/>
  <c r="Z2261" i="2"/>
  <c r="Y2261" i="2"/>
  <c r="X2261" i="2"/>
  <c r="W2261" i="2"/>
  <c r="V2261" i="2"/>
  <c r="AB2260" i="2"/>
  <c r="AA2260" i="2"/>
  <c r="Z2260" i="2"/>
  <c r="Y2260" i="2"/>
  <c r="X2260" i="2"/>
  <c r="W2260" i="2"/>
  <c r="V2260" i="2"/>
  <c r="AB2259" i="2"/>
  <c r="AA2259" i="2"/>
  <c r="Z2259" i="2"/>
  <c r="Y2259" i="2"/>
  <c r="X2259" i="2"/>
  <c r="W2259" i="2"/>
  <c r="V2259" i="2"/>
  <c r="AB2258" i="2"/>
  <c r="AA2258" i="2"/>
  <c r="Z2258" i="2"/>
  <c r="Y2258" i="2"/>
  <c r="X2258" i="2"/>
  <c r="W2258" i="2"/>
  <c r="V2258" i="2"/>
  <c r="AB2257" i="2"/>
  <c r="AA2257" i="2"/>
  <c r="Z2257" i="2"/>
  <c r="Y2257" i="2"/>
  <c r="X2257" i="2"/>
  <c r="W2257" i="2"/>
  <c r="V2257" i="2"/>
  <c r="AB2256" i="2"/>
  <c r="AA2256" i="2"/>
  <c r="Z2256" i="2"/>
  <c r="Y2256" i="2"/>
  <c r="X2256" i="2"/>
  <c r="W2256" i="2"/>
  <c r="V2256" i="2"/>
  <c r="AB2255" i="2"/>
  <c r="AA2255" i="2"/>
  <c r="Z2255" i="2"/>
  <c r="Y2255" i="2"/>
  <c r="X2255" i="2"/>
  <c r="W2255" i="2"/>
  <c r="V2255" i="2"/>
  <c r="AB2254" i="2"/>
  <c r="AA2254" i="2"/>
  <c r="Z2254" i="2"/>
  <c r="Y2254" i="2"/>
  <c r="X2254" i="2"/>
  <c r="W2254" i="2"/>
  <c r="V2254" i="2"/>
  <c r="AB2253" i="2"/>
  <c r="AA2253" i="2"/>
  <c r="Z2253" i="2"/>
  <c r="Y2253" i="2"/>
  <c r="X2253" i="2"/>
  <c r="W2253" i="2"/>
  <c r="V2253" i="2"/>
  <c r="AB2252" i="2"/>
  <c r="AA2252" i="2"/>
  <c r="Z2252" i="2"/>
  <c r="Y2252" i="2"/>
  <c r="X2252" i="2"/>
  <c r="W2252" i="2"/>
  <c r="V2252" i="2"/>
  <c r="AB2251" i="2"/>
  <c r="AA2251" i="2"/>
  <c r="Z2251" i="2"/>
  <c r="Y2251" i="2"/>
  <c r="X2251" i="2"/>
  <c r="W2251" i="2"/>
  <c r="V2251" i="2"/>
  <c r="AB2250" i="2"/>
  <c r="AA2250" i="2"/>
  <c r="Z2250" i="2"/>
  <c r="Y2250" i="2"/>
  <c r="X2250" i="2"/>
  <c r="W2250" i="2"/>
  <c r="V2250" i="2"/>
  <c r="AB2249" i="2"/>
  <c r="AA2249" i="2"/>
  <c r="Z2249" i="2"/>
  <c r="Y2249" i="2"/>
  <c r="X2249" i="2"/>
  <c r="W2249" i="2"/>
  <c r="V2249" i="2"/>
  <c r="AB2248" i="2"/>
  <c r="AA2248" i="2"/>
  <c r="Z2248" i="2"/>
  <c r="Y2248" i="2"/>
  <c r="X2248" i="2"/>
  <c r="W2248" i="2"/>
  <c r="V2248" i="2"/>
  <c r="AB2247" i="2"/>
  <c r="AA2247" i="2"/>
  <c r="Z2247" i="2"/>
  <c r="Y2247" i="2"/>
  <c r="X2247" i="2"/>
  <c r="W2247" i="2"/>
  <c r="V2247" i="2"/>
  <c r="AB2246" i="2"/>
  <c r="AA2246" i="2"/>
  <c r="Z2246" i="2"/>
  <c r="Y2246" i="2"/>
  <c r="X2246" i="2"/>
  <c r="W2246" i="2"/>
  <c r="V2246" i="2"/>
  <c r="AB2245" i="2"/>
  <c r="AA2245" i="2"/>
  <c r="Z2245" i="2"/>
  <c r="Y2245" i="2"/>
  <c r="X2245" i="2"/>
  <c r="W2245" i="2"/>
  <c r="V2245" i="2"/>
  <c r="AB2244" i="2"/>
  <c r="AA2244" i="2"/>
  <c r="Z2244" i="2"/>
  <c r="Y2244" i="2"/>
  <c r="X2244" i="2"/>
  <c r="W2244" i="2"/>
  <c r="V2244" i="2"/>
  <c r="AB2243" i="2"/>
  <c r="AA2243" i="2"/>
  <c r="Z2243" i="2"/>
  <c r="Y2243" i="2"/>
  <c r="X2243" i="2"/>
  <c r="W2243" i="2"/>
  <c r="V2243" i="2"/>
  <c r="AB2242" i="2"/>
  <c r="AA2242" i="2"/>
  <c r="Z2242" i="2"/>
  <c r="Y2242" i="2"/>
  <c r="X2242" i="2"/>
  <c r="W2242" i="2"/>
  <c r="V2242" i="2"/>
  <c r="AB2241" i="2"/>
  <c r="AA2241" i="2"/>
  <c r="Z2241" i="2"/>
  <c r="Y2241" i="2"/>
  <c r="X2241" i="2"/>
  <c r="W2241" i="2"/>
  <c r="V2241" i="2"/>
  <c r="AB2240" i="2"/>
  <c r="AA2240" i="2"/>
  <c r="Z2240" i="2"/>
  <c r="Y2240" i="2"/>
  <c r="X2240" i="2"/>
  <c r="W2240" i="2"/>
  <c r="V2240" i="2"/>
  <c r="AB2239" i="2"/>
  <c r="AA2239" i="2"/>
  <c r="Z2239" i="2"/>
  <c r="Y2239" i="2"/>
  <c r="X2239" i="2"/>
  <c r="W2239" i="2"/>
  <c r="V2239" i="2"/>
  <c r="AB2238" i="2"/>
  <c r="AA2238" i="2"/>
  <c r="Z2238" i="2"/>
  <c r="Y2238" i="2"/>
  <c r="X2238" i="2"/>
  <c r="W2238" i="2"/>
  <c r="V2238" i="2"/>
  <c r="AB2237" i="2"/>
  <c r="AA2237" i="2"/>
  <c r="Z2237" i="2"/>
  <c r="Y2237" i="2"/>
  <c r="X2237" i="2"/>
  <c r="W2237" i="2"/>
  <c r="V2237" i="2"/>
  <c r="AB2236" i="2"/>
  <c r="AA2236" i="2"/>
  <c r="Z2236" i="2"/>
  <c r="Y2236" i="2"/>
  <c r="X2236" i="2"/>
  <c r="W2236" i="2"/>
  <c r="V2236" i="2"/>
  <c r="AB2235" i="2"/>
  <c r="AA2235" i="2"/>
  <c r="Z2235" i="2"/>
  <c r="Y2235" i="2"/>
  <c r="X2235" i="2"/>
  <c r="W2235" i="2"/>
  <c r="V2235" i="2"/>
  <c r="AB2234" i="2"/>
  <c r="AA2234" i="2"/>
  <c r="Z2234" i="2"/>
  <c r="Y2234" i="2"/>
  <c r="X2234" i="2"/>
  <c r="W2234" i="2"/>
  <c r="V2234" i="2"/>
  <c r="AB2233" i="2"/>
  <c r="AA2233" i="2"/>
  <c r="D239" i="6" s="1"/>
  <c r="G239" i="6" s="1"/>
  <c r="Z2233" i="2"/>
  <c r="Y2233" i="2"/>
  <c r="X2233" i="2"/>
  <c r="W2233" i="2"/>
  <c r="V2233" i="2"/>
  <c r="AB2232" i="2"/>
  <c r="AA2232" i="2"/>
  <c r="Z2232" i="2"/>
  <c r="Y2232" i="2"/>
  <c r="X2232" i="2"/>
  <c r="W2232" i="2"/>
  <c r="V2232" i="2"/>
  <c r="AB2231" i="2"/>
  <c r="AA2231" i="2"/>
  <c r="Z2231" i="2"/>
  <c r="Y2231" i="2"/>
  <c r="X2231" i="2"/>
  <c r="W2231" i="2"/>
  <c r="V2231" i="2"/>
  <c r="AB2230" i="2"/>
  <c r="AA2230" i="2"/>
  <c r="Z2230" i="2"/>
  <c r="Y2230" i="2"/>
  <c r="X2230" i="2"/>
  <c r="W2230" i="2"/>
  <c r="V2230" i="2"/>
  <c r="AB2229" i="2"/>
  <c r="AA2229" i="2"/>
  <c r="Z2229" i="2"/>
  <c r="Y2229" i="2"/>
  <c r="X2229" i="2"/>
  <c r="W2229" i="2"/>
  <c r="V2229" i="2"/>
  <c r="AB2228" i="2"/>
  <c r="AA2228" i="2"/>
  <c r="Z2228" i="2"/>
  <c r="Y2228" i="2"/>
  <c r="X2228" i="2"/>
  <c r="W2228" i="2"/>
  <c r="V2228" i="2"/>
  <c r="AB2227" i="2"/>
  <c r="AA2227" i="2"/>
  <c r="D109" i="6" s="1"/>
  <c r="G109" i="6" s="1"/>
  <c r="Z2227" i="2"/>
  <c r="Y2227" i="2"/>
  <c r="X2227" i="2"/>
  <c r="W2227" i="2"/>
  <c r="V2227" i="2"/>
  <c r="AB2226" i="2"/>
  <c r="AA2226" i="2"/>
  <c r="Z2226" i="2"/>
  <c r="Y2226" i="2"/>
  <c r="X2226" i="2"/>
  <c r="W2226" i="2"/>
  <c r="V2226" i="2"/>
  <c r="AB2225" i="2"/>
  <c r="AA2225" i="2"/>
  <c r="Z2225" i="2"/>
  <c r="Y2225" i="2"/>
  <c r="X2225" i="2"/>
  <c r="W2225" i="2"/>
  <c r="V2225" i="2"/>
  <c r="AB2224" i="2"/>
  <c r="AA2224" i="2"/>
  <c r="Z2224" i="2"/>
  <c r="Y2224" i="2"/>
  <c r="X2224" i="2"/>
  <c r="W2224" i="2"/>
  <c r="V2224" i="2"/>
  <c r="AB2223" i="2"/>
  <c r="AA2223" i="2"/>
  <c r="D237" i="6" s="1"/>
  <c r="G237" i="6" s="1"/>
  <c r="Z2223" i="2"/>
  <c r="Y2223" i="2"/>
  <c r="X2223" i="2"/>
  <c r="W2223" i="2"/>
  <c r="V2223" i="2"/>
  <c r="AB2222" i="2"/>
  <c r="AA2222" i="2"/>
  <c r="Z2222" i="2"/>
  <c r="Y2222" i="2"/>
  <c r="X2222" i="2"/>
  <c r="W2222" i="2"/>
  <c r="V2222" i="2"/>
  <c r="AB2221" i="2"/>
  <c r="AA2221" i="2"/>
  <c r="Z2221" i="2"/>
  <c r="Y2221" i="2"/>
  <c r="X2221" i="2"/>
  <c r="W2221" i="2"/>
  <c r="V2221" i="2"/>
  <c r="AB2220" i="2"/>
  <c r="AA2220" i="2"/>
  <c r="D520" i="6" s="1"/>
  <c r="G520" i="6" s="1"/>
  <c r="Z2220" i="2"/>
  <c r="Y2220" i="2"/>
  <c r="X2220" i="2"/>
  <c r="W2220" i="2"/>
  <c r="V2220" i="2"/>
  <c r="AB2219" i="2"/>
  <c r="AA2219" i="2"/>
  <c r="Z2219" i="2"/>
  <c r="Y2219" i="2"/>
  <c r="X2219" i="2"/>
  <c r="W2219" i="2"/>
  <c r="V2219" i="2"/>
  <c r="AB2218" i="2"/>
  <c r="AA2218" i="2"/>
  <c r="Z2218" i="2"/>
  <c r="Y2218" i="2"/>
  <c r="X2218" i="2"/>
  <c r="W2218" i="2"/>
  <c r="V2218" i="2"/>
  <c r="AB2217" i="2"/>
  <c r="AA2217" i="2"/>
  <c r="Z2217" i="2"/>
  <c r="Y2217" i="2"/>
  <c r="X2217" i="2"/>
  <c r="W2217" i="2"/>
  <c r="V2217" i="2"/>
  <c r="AB2216" i="2"/>
  <c r="AA2216" i="2"/>
  <c r="Z2216" i="2"/>
  <c r="Y2216" i="2"/>
  <c r="X2216" i="2"/>
  <c r="W2216" i="2"/>
  <c r="V2216" i="2"/>
  <c r="AB2215" i="2"/>
  <c r="AA2215" i="2"/>
  <c r="Z2215" i="2"/>
  <c r="Y2215" i="2"/>
  <c r="X2215" i="2"/>
  <c r="W2215" i="2"/>
  <c r="V2215" i="2"/>
  <c r="AB2214" i="2"/>
  <c r="AA2214" i="2"/>
  <c r="Z2214" i="2"/>
  <c r="Y2214" i="2"/>
  <c r="X2214" i="2"/>
  <c r="W2214" i="2"/>
  <c r="V2214" i="2"/>
  <c r="AB2213" i="2"/>
  <c r="AA2213" i="2"/>
  <c r="Z2213" i="2"/>
  <c r="Y2213" i="2"/>
  <c r="X2213" i="2"/>
  <c r="W2213" i="2"/>
  <c r="V2213" i="2"/>
  <c r="AB2212" i="2"/>
  <c r="AA2212" i="2"/>
  <c r="Z2212" i="2"/>
  <c r="Y2212" i="2"/>
  <c r="X2212" i="2"/>
  <c r="W2212" i="2"/>
  <c r="V2212" i="2"/>
  <c r="AB2211" i="2"/>
  <c r="AA2211" i="2"/>
  <c r="Z2211" i="2"/>
  <c r="Y2211" i="2"/>
  <c r="X2211" i="2"/>
  <c r="W2211" i="2"/>
  <c r="V2211" i="2"/>
  <c r="AB2210" i="2"/>
  <c r="AA2210" i="2"/>
  <c r="Z2210" i="2"/>
  <c r="Y2210" i="2"/>
  <c r="X2210" i="2"/>
  <c r="W2210" i="2"/>
  <c r="V2210" i="2"/>
  <c r="AB2209" i="2"/>
  <c r="AA2209" i="2"/>
  <c r="Z2209" i="2"/>
  <c r="Y2209" i="2"/>
  <c r="X2209" i="2"/>
  <c r="W2209" i="2"/>
  <c r="V2209" i="2"/>
  <c r="AB2208" i="2"/>
  <c r="AA2208" i="2"/>
  <c r="Z2208" i="2"/>
  <c r="Y2208" i="2"/>
  <c r="X2208" i="2"/>
  <c r="W2208" i="2"/>
  <c r="V2208" i="2"/>
  <c r="AB2207" i="2"/>
  <c r="AA2207" i="2"/>
  <c r="Z2207" i="2"/>
  <c r="Y2207" i="2"/>
  <c r="X2207" i="2"/>
  <c r="W2207" i="2"/>
  <c r="V2207" i="2"/>
  <c r="AB2206" i="2"/>
  <c r="AA2206" i="2"/>
  <c r="Z2206" i="2"/>
  <c r="Y2206" i="2"/>
  <c r="X2206" i="2"/>
  <c r="W2206" i="2"/>
  <c r="V2206" i="2"/>
  <c r="AB2205" i="2"/>
  <c r="AA2205" i="2"/>
  <c r="Z2205" i="2"/>
  <c r="Y2205" i="2"/>
  <c r="X2205" i="2"/>
  <c r="W2205" i="2"/>
  <c r="V2205" i="2"/>
  <c r="AB2204" i="2"/>
  <c r="AA2204" i="2"/>
  <c r="Z2204" i="2"/>
  <c r="Y2204" i="2"/>
  <c r="X2204" i="2"/>
  <c r="W2204" i="2"/>
  <c r="V2204" i="2"/>
  <c r="AB2203" i="2"/>
  <c r="AA2203" i="2"/>
  <c r="Z2203" i="2"/>
  <c r="Y2203" i="2"/>
  <c r="X2203" i="2"/>
  <c r="W2203" i="2"/>
  <c r="V2203" i="2"/>
  <c r="AB2202" i="2"/>
  <c r="AA2202" i="2"/>
  <c r="Z2202" i="2"/>
  <c r="Y2202" i="2"/>
  <c r="X2202" i="2"/>
  <c r="W2202" i="2"/>
  <c r="V2202" i="2"/>
  <c r="AB2201" i="2"/>
  <c r="AA2201" i="2"/>
  <c r="Z2201" i="2"/>
  <c r="Y2201" i="2"/>
  <c r="X2201" i="2"/>
  <c r="W2201" i="2"/>
  <c r="V2201" i="2"/>
  <c r="AB2200" i="2"/>
  <c r="AA2200" i="2"/>
  <c r="Z2200" i="2"/>
  <c r="Y2200" i="2"/>
  <c r="X2200" i="2"/>
  <c r="W2200" i="2"/>
  <c r="V2200" i="2"/>
  <c r="AB2199" i="2"/>
  <c r="AA2199" i="2"/>
  <c r="Z2199" i="2"/>
  <c r="Y2199" i="2"/>
  <c r="X2199" i="2"/>
  <c r="W2199" i="2"/>
  <c r="V2199" i="2"/>
  <c r="AB2198" i="2"/>
  <c r="AA2198" i="2"/>
  <c r="Z2198" i="2"/>
  <c r="Y2198" i="2"/>
  <c r="X2198" i="2"/>
  <c r="W2198" i="2"/>
  <c r="V2198" i="2"/>
  <c r="AB2197" i="2"/>
  <c r="AA2197" i="2"/>
  <c r="Z2197" i="2"/>
  <c r="Y2197" i="2"/>
  <c r="X2197" i="2"/>
  <c r="W2197" i="2"/>
  <c r="V2197" i="2"/>
  <c r="AB2196" i="2"/>
  <c r="AA2196" i="2"/>
  <c r="Z2196" i="2"/>
  <c r="Y2196" i="2"/>
  <c r="X2196" i="2"/>
  <c r="W2196" i="2"/>
  <c r="V2196" i="2"/>
  <c r="AB2195" i="2"/>
  <c r="AA2195" i="2"/>
  <c r="Z2195" i="2"/>
  <c r="Y2195" i="2"/>
  <c r="X2195" i="2"/>
  <c r="W2195" i="2"/>
  <c r="V2195" i="2"/>
  <c r="AB2194" i="2"/>
  <c r="AA2194" i="2"/>
  <c r="Z2194" i="2"/>
  <c r="Y2194" i="2"/>
  <c r="X2194" i="2"/>
  <c r="W2194" i="2"/>
  <c r="V2194" i="2"/>
  <c r="AB2193" i="2"/>
  <c r="AA2193" i="2"/>
  <c r="Z2193" i="2"/>
  <c r="Y2193" i="2"/>
  <c r="X2193" i="2"/>
  <c r="W2193" i="2"/>
  <c r="V2193" i="2"/>
  <c r="AB2192" i="2"/>
  <c r="AA2192" i="2"/>
  <c r="Z2192" i="2"/>
  <c r="Y2192" i="2"/>
  <c r="X2192" i="2"/>
  <c r="W2192" i="2"/>
  <c r="V2192" i="2"/>
  <c r="AB2191" i="2"/>
  <c r="AA2191" i="2"/>
  <c r="Z2191" i="2"/>
  <c r="Y2191" i="2"/>
  <c r="X2191" i="2"/>
  <c r="W2191" i="2"/>
  <c r="V2191" i="2"/>
  <c r="AB2190" i="2"/>
  <c r="AA2190" i="2"/>
  <c r="Z2190" i="2"/>
  <c r="Y2190" i="2"/>
  <c r="X2190" i="2"/>
  <c r="W2190" i="2"/>
  <c r="V2190" i="2"/>
  <c r="AB2189" i="2"/>
  <c r="AA2189" i="2"/>
  <c r="Z2189" i="2"/>
  <c r="Y2189" i="2"/>
  <c r="X2189" i="2"/>
  <c r="W2189" i="2"/>
  <c r="V2189" i="2"/>
  <c r="AB2188" i="2"/>
  <c r="AA2188" i="2"/>
  <c r="Z2188" i="2"/>
  <c r="Y2188" i="2"/>
  <c r="X2188" i="2"/>
  <c r="W2188" i="2"/>
  <c r="V2188" i="2"/>
  <c r="AB2187" i="2"/>
  <c r="AA2187" i="2"/>
  <c r="Z2187" i="2"/>
  <c r="Y2187" i="2"/>
  <c r="X2187" i="2"/>
  <c r="W2187" i="2"/>
  <c r="V2187" i="2"/>
  <c r="AB2186" i="2"/>
  <c r="AA2186" i="2"/>
  <c r="Z2186" i="2"/>
  <c r="Y2186" i="2"/>
  <c r="X2186" i="2"/>
  <c r="W2186" i="2"/>
  <c r="V2186" i="2"/>
  <c r="AB2185" i="2"/>
  <c r="AA2185" i="2"/>
  <c r="Z2185" i="2"/>
  <c r="Y2185" i="2"/>
  <c r="X2185" i="2"/>
  <c r="W2185" i="2"/>
  <c r="V2185" i="2"/>
  <c r="AB2184" i="2"/>
  <c r="AA2184" i="2"/>
  <c r="Z2184" i="2"/>
  <c r="Y2184" i="2"/>
  <c r="X2184" i="2"/>
  <c r="W2184" i="2"/>
  <c r="V2184" i="2"/>
  <c r="AB2183" i="2"/>
  <c r="AA2183" i="2"/>
  <c r="Z2183" i="2"/>
  <c r="Y2183" i="2"/>
  <c r="X2183" i="2"/>
  <c r="W2183" i="2"/>
  <c r="V2183" i="2"/>
  <c r="AB2182" i="2"/>
  <c r="AA2182" i="2"/>
  <c r="Z2182" i="2"/>
  <c r="Y2182" i="2"/>
  <c r="X2182" i="2"/>
  <c r="W2182" i="2"/>
  <c r="V2182" i="2"/>
  <c r="AB2181" i="2"/>
  <c r="AA2181" i="2"/>
  <c r="Z2181" i="2"/>
  <c r="Y2181" i="2"/>
  <c r="X2181" i="2"/>
  <c r="W2181" i="2"/>
  <c r="V2181" i="2"/>
  <c r="AB2180" i="2"/>
  <c r="AA2180" i="2"/>
  <c r="Z2180" i="2"/>
  <c r="Y2180" i="2"/>
  <c r="X2180" i="2"/>
  <c r="W2180" i="2"/>
  <c r="V2180" i="2"/>
  <c r="AB2179" i="2"/>
  <c r="AA2179" i="2"/>
  <c r="Z2179" i="2"/>
  <c r="Y2179" i="2"/>
  <c r="X2179" i="2"/>
  <c r="W2179" i="2"/>
  <c r="V2179" i="2"/>
  <c r="AB2178" i="2"/>
  <c r="AA2178" i="2"/>
  <c r="Z2178" i="2"/>
  <c r="Y2178" i="2"/>
  <c r="X2178" i="2"/>
  <c r="W2178" i="2"/>
  <c r="V2178" i="2"/>
  <c r="AB2177" i="2"/>
  <c r="AA2177" i="2"/>
  <c r="Z2177" i="2"/>
  <c r="Y2177" i="2"/>
  <c r="X2177" i="2"/>
  <c r="W2177" i="2"/>
  <c r="V2177" i="2"/>
  <c r="AB2176" i="2"/>
  <c r="AA2176" i="2"/>
  <c r="Z2176" i="2"/>
  <c r="Y2176" i="2"/>
  <c r="X2176" i="2"/>
  <c r="W2176" i="2"/>
  <c r="V2176" i="2"/>
  <c r="AB2175" i="2"/>
  <c r="AA2175" i="2"/>
  <c r="Z2175" i="2"/>
  <c r="Y2175" i="2"/>
  <c r="X2175" i="2"/>
  <c r="W2175" i="2"/>
  <c r="V2175" i="2"/>
  <c r="AB2174" i="2"/>
  <c r="AA2174" i="2"/>
  <c r="Z2174" i="2"/>
  <c r="Y2174" i="2"/>
  <c r="X2174" i="2"/>
  <c r="W2174" i="2"/>
  <c r="V2174" i="2"/>
  <c r="AB2173" i="2"/>
  <c r="AA2173" i="2"/>
  <c r="Z2173" i="2"/>
  <c r="Y2173" i="2"/>
  <c r="X2173" i="2"/>
  <c r="W2173" i="2"/>
  <c r="V2173" i="2"/>
  <c r="AB2172" i="2"/>
  <c r="AA2172" i="2"/>
  <c r="Z2172" i="2"/>
  <c r="Y2172" i="2"/>
  <c r="X2172" i="2"/>
  <c r="W2172" i="2"/>
  <c r="V2172" i="2"/>
  <c r="AB2171" i="2"/>
  <c r="AA2171" i="2"/>
  <c r="Z2171" i="2"/>
  <c r="Y2171" i="2"/>
  <c r="X2171" i="2"/>
  <c r="W2171" i="2"/>
  <c r="V2171" i="2"/>
  <c r="AB2170" i="2"/>
  <c r="AA2170" i="2"/>
  <c r="D400" i="6" s="1"/>
  <c r="G400" i="6" s="1"/>
  <c r="Z2170" i="2"/>
  <c r="Y2170" i="2"/>
  <c r="X2170" i="2"/>
  <c r="W2170" i="2"/>
  <c r="V2170" i="2"/>
  <c r="AB2169" i="2"/>
  <c r="AA2169" i="2"/>
  <c r="Z2169" i="2"/>
  <c r="Y2169" i="2"/>
  <c r="X2169" i="2"/>
  <c r="W2169" i="2"/>
  <c r="V2169" i="2"/>
  <c r="AB2168" i="2"/>
  <c r="AA2168" i="2"/>
  <c r="Z2168" i="2"/>
  <c r="Y2168" i="2"/>
  <c r="X2168" i="2"/>
  <c r="W2168" i="2"/>
  <c r="V2168" i="2"/>
  <c r="AB2167" i="2"/>
  <c r="AA2167" i="2"/>
  <c r="Z2167" i="2"/>
  <c r="Y2167" i="2"/>
  <c r="X2167" i="2"/>
  <c r="W2167" i="2"/>
  <c r="V2167" i="2"/>
  <c r="AB2166" i="2"/>
  <c r="AA2166" i="2"/>
  <c r="Z2166" i="2"/>
  <c r="Y2166" i="2"/>
  <c r="X2166" i="2"/>
  <c r="W2166" i="2"/>
  <c r="V2166" i="2"/>
  <c r="AB2165" i="2"/>
  <c r="AA2165" i="2"/>
  <c r="Z2165" i="2"/>
  <c r="Y2165" i="2"/>
  <c r="X2165" i="2"/>
  <c r="W2165" i="2"/>
  <c r="V2165" i="2"/>
  <c r="AB2164" i="2"/>
  <c r="AA2164" i="2"/>
  <c r="Z2164" i="2"/>
  <c r="Y2164" i="2"/>
  <c r="X2164" i="2"/>
  <c r="W2164" i="2"/>
  <c r="V2164" i="2"/>
  <c r="AB2163" i="2"/>
  <c r="AA2163" i="2"/>
  <c r="Z2163" i="2"/>
  <c r="Y2163" i="2"/>
  <c r="X2163" i="2"/>
  <c r="W2163" i="2"/>
  <c r="V2163" i="2"/>
  <c r="AB2162" i="2"/>
  <c r="AA2162" i="2"/>
  <c r="Z2162" i="2"/>
  <c r="Y2162" i="2"/>
  <c r="X2162" i="2"/>
  <c r="W2162" i="2"/>
  <c r="V2162" i="2"/>
  <c r="AB2161" i="2"/>
  <c r="AA2161" i="2"/>
  <c r="Z2161" i="2"/>
  <c r="Y2161" i="2"/>
  <c r="X2161" i="2"/>
  <c r="W2161" i="2"/>
  <c r="V2161" i="2"/>
  <c r="AB2160" i="2"/>
  <c r="AA2160" i="2"/>
  <c r="Z2160" i="2"/>
  <c r="Y2160" i="2"/>
  <c r="X2160" i="2"/>
  <c r="W2160" i="2"/>
  <c r="V2160" i="2"/>
  <c r="AB2159" i="2"/>
  <c r="AA2159" i="2"/>
  <c r="Z2159" i="2"/>
  <c r="Y2159" i="2"/>
  <c r="X2159" i="2"/>
  <c r="W2159" i="2"/>
  <c r="V2159" i="2"/>
  <c r="AB2158" i="2"/>
  <c r="AA2158" i="2"/>
  <c r="Z2158" i="2"/>
  <c r="Y2158" i="2"/>
  <c r="X2158" i="2"/>
  <c r="W2158" i="2"/>
  <c r="V2158" i="2"/>
  <c r="AB2157" i="2"/>
  <c r="AA2157" i="2"/>
  <c r="Z2157" i="2"/>
  <c r="Y2157" i="2"/>
  <c r="X2157" i="2"/>
  <c r="W2157" i="2"/>
  <c r="V2157" i="2"/>
  <c r="AB2156" i="2"/>
  <c r="AA2156" i="2"/>
  <c r="Z2156" i="2"/>
  <c r="Y2156" i="2"/>
  <c r="X2156" i="2"/>
  <c r="W2156" i="2"/>
  <c r="V2156" i="2"/>
  <c r="AB2155" i="2"/>
  <c r="AA2155" i="2"/>
  <c r="Z2155" i="2"/>
  <c r="Y2155" i="2"/>
  <c r="X2155" i="2"/>
  <c r="W2155" i="2"/>
  <c r="V2155" i="2"/>
  <c r="AB2154" i="2"/>
  <c r="AA2154" i="2"/>
  <c r="Z2154" i="2"/>
  <c r="Y2154" i="2"/>
  <c r="X2154" i="2"/>
  <c r="W2154" i="2"/>
  <c r="V2154" i="2"/>
  <c r="AB2153" i="2"/>
  <c r="AA2153" i="2"/>
  <c r="D641" i="6" s="1"/>
  <c r="G641" i="6" s="1"/>
  <c r="Z2153" i="2"/>
  <c r="Y2153" i="2"/>
  <c r="X2153" i="2"/>
  <c r="W2153" i="2"/>
  <c r="V2153" i="2"/>
  <c r="AB2152" i="2"/>
  <c r="AA2152" i="2"/>
  <c r="Z2152" i="2"/>
  <c r="Y2152" i="2"/>
  <c r="X2152" i="2"/>
  <c r="W2152" i="2"/>
  <c r="V2152" i="2"/>
  <c r="AB2151" i="2"/>
  <c r="AA2151" i="2"/>
  <c r="Z2151" i="2"/>
  <c r="Y2151" i="2"/>
  <c r="X2151" i="2"/>
  <c r="W2151" i="2"/>
  <c r="V2151" i="2"/>
  <c r="AB2150" i="2"/>
  <c r="AA2150" i="2"/>
  <c r="Z2150" i="2"/>
  <c r="Y2150" i="2"/>
  <c r="X2150" i="2"/>
  <c r="W2150" i="2"/>
  <c r="V2150" i="2"/>
  <c r="AB2149" i="2"/>
  <c r="AA2149" i="2"/>
  <c r="Z2149" i="2"/>
  <c r="Y2149" i="2"/>
  <c r="X2149" i="2"/>
  <c r="W2149" i="2"/>
  <c r="V2149" i="2"/>
  <c r="AB2148" i="2"/>
  <c r="AA2148" i="2"/>
  <c r="Z2148" i="2"/>
  <c r="Y2148" i="2"/>
  <c r="X2148" i="2"/>
  <c r="W2148" i="2"/>
  <c r="V2148" i="2"/>
  <c r="AB2147" i="2"/>
  <c r="AA2147" i="2"/>
  <c r="Z2147" i="2"/>
  <c r="Y2147" i="2"/>
  <c r="X2147" i="2"/>
  <c r="W2147" i="2"/>
  <c r="V2147" i="2"/>
  <c r="AB2146" i="2"/>
  <c r="AA2146" i="2"/>
  <c r="Z2146" i="2"/>
  <c r="Y2146" i="2"/>
  <c r="X2146" i="2"/>
  <c r="W2146" i="2"/>
  <c r="V2146" i="2"/>
  <c r="AB2145" i="2"/>
  <c r="AA2145" i="2"/>
  <c r="Z2145" i="2"/>
  <c r="Y2145" i="2"/>
  <c r="X2145" i="2"/>
  <c r="W2145" i="2"/>
  <c r="V2145" i="2"/>
  <c r="AB2144" i="2"/>
  <c r="AA2144" i="2"/>
  <c r="Z2144" i="2"/>
  <c r="Y2144" i="2"/>
  <c r="X2144" i="2"/>
  <c r="W2144" i="2"/>
  <c r="V2144" i="2"/>
  <c r="AB2143" i="2"/>
  <c r="AA2143" i="2"/>
  <c r="Z2143" i="2"/>
  <c r="Y2143" i="2"/>
  <c r="X2143" i="2"/>
  <c r="W2143" i="2"/>
  <c r="V2143" i="2"/>
  <c r="AB2142" i="2"/>
  <c r="AA2142" i="2"/>
  <c r="Z2142" i="2"/>
  <c r="Y2142" i="2"/>
  <c r="X2142" i="2"/>
  <c r="W2142" i="2"/>
  <c r="V2142" i="2"/>
  <c r="AB2141" i="2"/>
  <c r="AA2141" i="2"/>
  <c r="Z2141" i="2"/>
  <c r="Y2141" i="2"/>
  <c r="X2141" i="2"/>
  <c r="W2141" i="2"/>
  <c r="V2141" i="2"/>
  <c r="AB2140" i="2"/>
  <c r="AA2140" i="2"/>
  <c r="Z2140" i="2"/>
  <c r="Y2140" i="2"/>
  <c r="X2140" i="2"/>
  <c r="W2140" i="2"/>
  <c r="V2140" i="2"/>
  <c r="AB2139" i="2"/>
  <c r="AA2139" i="2"/>
  <c r="Z2139" i="2"/>
  <c r="Y2139" i="2"/>
  <c r="X2139" i="2"/>
  <c r="W2139" i="2"/>
  <c r="V2139" i="2"/>
  <c r="AB2138" i="2"/>
  <c r="AA2138" i="2"/>
  <c r="Z2138" i="2"/>
  <c r="Y2138" i="2"/>
  <c r="X2138" i="2"/>
  <c r="W2138" i="2"/>
  <c r="V2138" i="2"/>
  <c r="AB2137" i="2"/>
  <c r="AA2137" i="2"/>
  <c r="Z2137" i="2"/>
  <c r="Y2137" i="2"/>
  <c r="X2137" i="2"/>
  <c r="W2137" i="2"/>
  <c r="V2137" i="2"/>
  <c r="AB2136" i="2"/>
  <c r="AA2136" i="2"/>
  <c r="Z2136" i="2"/>
  <c r="Y2136" i="2"/>
  <c r="X2136" i="2"/>
  <c r="W2136" i="2"/>
  <c r="V2136" i="2"/>
  <c r="AB2135" i="2"/>
  <c r="AA2135" i="2"/>
  <c r="Z2135" i="2"/>
  <c r="Y2135" i="2"/>
  <c r="X2135" i="2"/>
  <c r="W2135" i="2"/>
  <c r="V2135" i="2"/>
  <c r="AB2134" i="2"/>
  <c r="AA2134" i="2"/>
  <c r="Z2134" i="2"/>
  <c r="Y2134" i="2"/>
  <c r="X2134" i="2"/>
  <c r="W2134" i="2"/>
  <c r="V2134" i="2"/>
  <c r="AB2133" i="2"/>
  <c r="AA2133" i="2"/>
  <c r="Z2133" i="2"/>
  <c r="Y2133" i="2"/>
  <c r="X2133" i="2"/>
  <c r="W2133" i="2"/>
  <c r="V2133" i="2"/>
  <c r="AB2132" i="2"/>
  <c r="AA2132" i="2"/>
  <c r="Z2132" i="2"/>
  <c r="Y2132" i="2"/>
  <c r="X2132" i="2"/>
  <c r="W2132" i="2"/>
  <c r="V2132" i="2"/>
  <c r="AB2131" i="2"/>
  <c r="AA2131" i="2"/>
  <c r="Z2131" i="2"/>
  <c r="Y2131" i="2"/>
  <c r="X2131" i="2"/>
  <c r="W2131" i="2"/>
  <c r="V2131" i="2"/>
  <c r="AB2130" i="2"/>
  <c r="AA2130" i="2"/>
  <c r="Z2130" i="2"/>
  <c r="Y2130" i="2"/>
  <c r="X2130" i="2"/>
  <c r="W2130" i="2"/>
  <c r="V2130" i="2"/>
  <c r="AB2129" i="2"/>
  <c r="AA2129" i="2"/>
  <c r="Z2129" i="2"/>
  <c r="Y2129" i="2"/>
  <c r="X2129" i="2"/>
  <c r="W2129" i="2"/>
  <c r="V2129" i="2"/>
  <c r="AB2128" i="2"/>
  <c r="AA2128" i="2"/>
  <c r="Z2128" i="2"/>
  <c r="Y2128" i="2"/>
  <c r="X2128" i="2"/>
  <c r="W2128" i="2"/>
  <c r="V2128" i="2"/>
  <c r="AB2127" i="2"/>
  <c r="AA2127" i="2"/>
  <c r="Z2127" i="2"/>
  <c r="Y2127" i="2"/>
  <c r="X2127" i="2"/>
  <c r="W2127" i="2"/>
  <c r="V2127" i="2"/>
  <c r="AB2126" i="2"/>
  <c r="AA2126" i="2"/>
  <c r="Z2126" i="2"/>
  <c r="Y2126" i="2"/>
  <c r="X2126" i="2"/>
  <c r="W2126" i="2"/>
  <c r="V2126" i="2"/>
  <c r="AB2125" i="2"/>
  <c r="AA2125" i="2"/>
  <c r="Z2125" i="2"/>
  <c r="Y2125" i="2"/>
  <c r="X2125" i="2"/>
  <c r="W2125" i="2"/>
  <c r="V2125" i="2"/>
  <c r="AB2124" i="2"/>
  <c r="AA2124" i="2"/>
  <c r="Z2124" i="2"/>
  <c r="Y2124" i="2"/>
  <c r="X2124" i="2"/>
  <c r="W2124" i="2"/>
  <c r="V2124" i="2"/>
  <c r="AB2123" i="2"/>
  <c r="AA2123" i="2"/>
  <c r="Z2123" i="2"/>
  <c r="Y2123" i="2"/>
  <c r="X2123" i="2"/>
  <c r="W2123" i="2"/>
  <c r="V2123" i="2"/>
  <c r="AB2122" i="2"/>
  <c r="AA2122" i="2"/>
  <c r="Z2122" i="2"/>
  <c r="Y2122" i="2"/>
  <c r="X2122" i="2"/>
  <c r="W2122" i="2"/>
  <c r="V2122" i="2"/>
  <c r="AB2121" i="2"/>
  <c r="AA2121" i="2"/>
  <c r="Z2121" i="2"/>
  <c r="Y2121" i="2"/>
  <c r="X2121" i="2"/>
  <c r="W2121" i="2"/>
  <c r="V2121" i="2"/>
  <c r="AB2120" i="2"/>
  <c r="AA2120" i="2"/>
  <c r="Z2120" i="2"/>
  <c r="Y2120" i="2"/>
  <c r="X2120" i="2"/>
  <c r="W2120" i="2"/>
  <c r="V2120" i="2"/>
  <c r="AB2119" i="2"/>
  <c r="AA2119" i="2"/>
  <c r="Z2119" i="2"/>
  <c r="Y2119" i="2"/>
  <c r="X2119" i="2"/>
  <c r="W2119" i="2"/>
  <c r="V2119" i="2"/>
  <c r="AB2118" i="2"/>
  <c r="AA2118" i="2"/>
  <c r="Z2118" i="2"/>
  <c r="Y2118" i="2"/>
  <c r="X2118" i="2"/>
  <c r="W2118" i="2"/>
  <c r="V2118" i="2"/>
  <c r="AB2117" i="2"/>
  <c r="AA2117" i="2"/>
  <c r="Z2117" i="2"/>
  <c r="Y2117" i="2"/>
  <c r="X2117" i="2"/>
  <c r="W2117" i="2"/>
  <c r="V2117" i="2"/>
  <c r="AB2116" i="2"/>
  <c r="AA2116" i="2"/>
  <c r="Z2116" i="2"/>
  <c r="Y2116" i="2"/>
  <c r="X2116" i="2"/>
  <c r="W2116" i="2"/>
  <c r="V2116" i="2"/>
  <c r="AB2115" i="2"/>
  <c r="AA2115" i="2"/>
  <c r="Z2115" i="2"/>
  <c r="Y2115" i="2"/>
  <c r="X2115" i="2"/>
  <c r="W2115" i="2"/>
  <c r="V2115" i="2"/>
  <c r="AB2114" i="2"/>
  <c r="AA2114" i="2"/>
  <c r="Z2114" i="2"/>
  <c r="Y2114" i="2"/>
  <c r="X2114" i="2"/>
  <c r="W2114" i="2"/>
  <c r="V2114" i="2"/>
  <c r="AB2113" i="2"/>
  <c r="AA2113" i="2"/>
  <c r="Z2113" i="2"/>
  <c r="Y2113" i="2"/>
  <c r="X2113" i="2"/>
  <c r="W2113" i="2"/>
  <c r="V2113" i="2"/>
  <c r="AB2112" i="2"/>
  <c r="AA2112" i="2"/>
  <c r="Z2112" i="2"/>
  <c r="Y2112" i="2"/>
  <c r="X2112" i="2"/>
  <c r="W2112" i="2"/>
  <c r="V2112" i="2"/>
  <c r="AB2111" i="2"/>
  <c r="AA2111" i="2"/>
  <c r="Z2111" i="2"/>
  <c r="Y2111" i="2"/>
  <c r="X2111" i="2"/>
  <c r="W2111" i="2"/>
  <c r="V2111" i="2"/>
  <c r="AB2110" i="2"/>
  <c r="AA2110" i="2"/>
  <c r="Z2110" i="2"/>
  <c r="Y2110" i="2"/>
  <c r="X2110" i="2"/>
  <c r="W2110" i="2"/>
  <c r="V2110" i="2"/>
  <c r="AB2109" i="2"/>
  <c r="AA2109" i="2"/>
  <c r="Z2109" i="2"/>
  <c r="Y2109" i="2"/>
  <c r="X2109" i="2"/>
  <c r="W2109" i="2"/>
  <c r="V2109" i="2"/>
  <c r="AB2108" i="2"/>
  <c r="AA2108" i="2"/>
  <c r="Z2108" i="2"/>
  <c r="Y2108" i="2"/>
  <c r="X2108" i="2"/>
  <c r="W2108" i="2"/>
  <c r="V2108" i="2"/>
  <c r="AB2107" i="2"/>
  <c r="AA2107" i="2"/>
  <c r="Z2107" i="2"/>
  <c r="Y2107" i="2"/>
  <c r="X2107" i="2"/>
  <c r="W2107" i="2"/>
  <c r="V2107" i="2"/>
  <c r="AB2106" i="2"/>
  <c r="AA2106" i="2"/>
  <c r="Z2106" i="2"/>
  <c r="Y2106" i="2"/>
  <c r="X2106" i="2"/>
  <c r="W2106" i="2"/>
  <c r="V2106" i="2"/>
  <c r="AB2105" i="2"/>
  <c r="AA2105" i="2"/>
  <c r="Z2105" i="2"/>
  <c r="Y2105" i="2"/>
  <c r="X2105" i="2"/>
  <c r="W2105" i="2"/>
  <c r="V2105" i="2"/>
  <c r="AB2104" i="2"/>
  <c r="AA2104" i="2"/>
  <c r="Z2104" i="2"/>
  <c r="Y2104" i="2"/>
  <c r="X2104" i="2"/>
  <c r="W2104" i="2"/>
  <c r="V2104" i="2"/>
  <c r="AB2103" i="2"/>
  <c r="AA2103" i="2"/>
  <c r="Z2103" i="2"/>
  <c r="Y2103" i="2"/>
  <c r="X2103" i="2"/>
  <c r="W2103" i="2"/>
  <c r="V2103" i="2"/>
  <c r="AB2102" i="2"/>
  <c r="AA2102" i="2"/>
  <c r="Z2102" i="2"/>
  <c r="Y2102" i="2"/>
  <c r="X2102" i="2"/>
  <c r="W2102" i="2"/>
  <c r="V2102" i="2"/>
  <c r="AB2101" i="2"/>
  <c r="AA2101" i="2"/>
  <c r="Z2101" i="2"/>
  <c r="Y2101" i="2"/>
  <c r="X2101" i="2"/>
  <c r="W2101" i="2"/>
  <c r="V2101" i="2"/>
  <c r="AB2100" i="2"/>
  <c r="AA2100" i="2"/>
  <c r="Z2100" i="2"/>
  <c r="Y2100" i="2"/>
  <c r="X2100" i="2"/>
  <c r="W2100" i="2"/>
  <c r="V2100" i="2"/>
  <c r="AB2099" i="2"/>
  <c r="AA2099" i="2"/>
  <c r="Z2099" i="2"/>
  <c r="Y2099" i="2"/>
  <c r="X2099" i="2"/>
  <c r="W2099" i="2"/>
  <c r="V2099" i="2"/>
  <c r="AB2098" i="2"/>
  <c r="AA2098" i="2"/>
  <c r="Z2098" i="2"/>
  <c r="Y2098" i="2"/>
  <c r="X2098" i="2"/>
  <c r="W2098" i="2"/>
  <c r="V2098" i="2"/>
  <c r="AB2097" i="2"/>
  <c r="AA2097" i="2"/>
  <c r="Z2097" i="2"/>
  <c r="Y2097" i="2"/>
  <c r="X2097" i="2"/>
  <c r="W2097" i="2"/>
  <c r="V2097" i="2"/>
  <c r="AB2096" i="2"/>
  <c r="AA2096" i="2"/>
  <c r="Z2096" i="2"/>
  <c r="Y2096" i="2"/>
  <c r="X2096" i="2"/>
  <c r="W2096" i="2"/>
  <c r="V2096" i="2"/>
  <c r="AB2095" i="2"/>
  <c r="AA2095" i="2"/>
  <c r="Z2095" i="2"/>
  <c r="Y2095" i="2"/>
  <c r="X2095" i="2"/>
  <c r="W2095" i="2"/>
  <c r="V2095" i="2"/>
  <c r="AB2094" i="2"/>
  <c r="AA2094" i="2"/>
  <c r="Z2094" i="2"/>
  <c r="Y2094" i="2"/>
  <c r="X2094" i="2"/>
  <c r="W2094" i="2"/>
  <c r="V2094" i="2"/>
  <c r="AB2093" i="2"/>
  <c r="AA2093" i="2"/>
  <c r="Z2093" i="2"/>
  <c r="Y2093" i="2"/>
  <c r="X2093" i="2"/>
  <c r="W2093" i="2"/>
  <c r="V2093" i="2"/>
  <c r="AB2092" i="2"/>
  <c r="AA2092" i="2"/>
  <c r="Z2092" i="2"/>
  <c r="Y2092" i="2"/>
  <c r="X2092" i="2"/>
  <c r="W2092" i="2"/>
  <c r="V2092" i="2"/>
  <c r="AB2091" i="2"/>
  <c r="AA2091" i="2"/>
  <c r="Z2091" i="2"/>
  <c r="Y2091" i="2"/>
  <c r="X2091" i="2"/>
  <c r="W2091" i="2"/>
  <c r="V2091" i="2"/>
  <c r="AB2090" i="2"/>
  <c r="AA2090" i="2"/>
  <c r="Z2090" i="2"/>
  <c r="Y2090" i="2"/>
  <c r="X2090" i="2"/>
  <c r="W2090" i="2"/>
  <c r="V2090" i="2"/>
  <c r="AB2089" i="2"/>
  <c r="AA2089" i="2"/>
  <c r="Z2089" i="2"/>
  <c r="Y2089" i="2"/>
  <c r="X2089" i="2"/>
  <c r="W2089" i="2"/>
  <c r="V2089" i="2"/>
  <c r="AB2088" i="2"/>
  <c r="AA2088" i="2"/>
  <c r="Z2088" i="2"/>
  <c r="Y2088" i="2"/>
  <c r="X2088" i="2"/>
  <c r="W2088" i="2"/>
  <c r="V2088" i="2"/>
  <c r="AB2087" i="2"/>
  <c r="AA2087" i="2"/>
  <c r="Z2087" i="2"/>
  <c r="Y2087" i="2"/>
  <c r="X2087" i="2"/>
  <c r="W2087" i="2"/>
  <c r="V2087" i="2"/>
  <c r="AB2086" i="2"/>
  <c r="AA2086" i="2"/>
  <c r="Z2086" i="2"/>
  <c r="Y2086" i="2"/>
  <c r="X2086" i="2"/>
  <c r="W2086" i="2"/>
  <c r="V2086" i="2"/>
  <c r="AB2085" i="2"/>
  <c r="AA2085" i="2"/>
  <c r="Z2085" i="2"/>
  <c r="Y2085" i="2"/>
  <c r="X2085" i="2"/>
  <c r="W2085" i="2"/>
  <c r="V2085" i="2"/>
  <c r="AB2084" i="2"/>
  <c r="AA2084" i="2"/>
  <c r="Z2084" i="2"/>
  <c r="Y2084" i="2"/>
  <c r="X2084" i="2"/>
  <c r="W2084" i="2"/>
  <c r="V2084" i="2"/>
  <c r="AB2083" i="2"/>
  <c r="AA2083" i="2"/>
  <c r="Z2083" i="2"/>
  <c r="Y2083" i="2"/>
  <c r="X2083" i="2"/>
  <c r="W2083" i="2"/>
  <c r="V2083" i="2"/>
  <c r="AB2082" i="2"/>
  <c r="AA2082" i="2"/>
  <c r="Z2082" i="2"/>
  <c r="Y2082" i="2"/>
  <c r="X2082" i="2"/>
  <c r="W2082" i="2"/>
  <c r="V2082" i="2"/>
  <c r="AB2081" i="2"/>
  <c r="AA2081" i="2"/>
  <c r="Z2081" i="2"/>
  <c r="Y2081" i="2"/>
  <c r="X2081" i="2"/>
  <c r="W2081" i="2"/>
  <c r="V2081" i="2"/>
  <c r="AB2080" i="2"/>
  <c r="AA2080" i="2"/>
  <c r="Z2080" i="2"/>
  <c r="Y2080" i="2"/>
  <c r="X2080" i="2"/>
  <c r="W2080" i="2"/>
  <c r="V2080" i="2"/>
  <c r="AB2079" i="2"/>
  <c r="AA2079" i="2"/>
  <c r="Z2079" i="2"/>
  <c r="Y2079" i="2"/>
  <c r="X2079" i="2"/>
  <c r="W2079" i="2"/>
  <c r="V2079" i="2"/>
  <c r="AB2078" i="2"/>
  <c r="AA2078" i="2"/>
  <c r="Z2078" i="2"/>
  <c r="Y2078" i="2"/>
  <c r="X2078" i="2"/>
  <c r="W2078" i="2"/>
  <c r="V2078" i="2"/>
  <c r="AB2077" i="2"/>
  <c r="AA2077" i="2"/>
  <c r="Z2077" i="2"/>
  <c r="Y2077" i="2"/>
  <c r="X2077" i="2"/>
  <c r="W2077" i="2"/>
  <c r="V2077" i="2"/>
  <c r="AB2076" i="2"/>
  <c r="AA2076" i="2"/>
  <c r="Z2076" i="2"/>
  <c r="Y2076" i="2"/>
  <c r="X2076" i="2"/>
  <c r="W2076" i="2"/>
  <c r="V2076" i="2"/>
  <c r="AB2075" i="2"/>
  <c r="AA2075" i="2"/>
  <c r="Z2075" i="2"/>
  <c r="Y2075" i="2"/>
  <c r="X2075" i="2"/>
  <c r="W2075" i="2"/>
  <c r="V2075" i="2"/>
  <c r="AB2074" i="2"/>
  <c r="AA2074" i="2"/>
  <c r="Z2074" i="2"/>
  <c r="Y2074" i="2"/>
  <c r="X2074" i="2"/>
  <c r="W2074" i="2"/>
  <c r="V2074" i="2"/>
  <c r="AB2073" i="2"/>
  <c r="AA2073" i="2"/>
  <c r="D447" i="6" s="1"/>
  <c r="G447" i="6" s="1"/>
  <c r="Z2073" i="2"/>
  <c r="Y2073" i="2"/>
  <c r="X2073" i="2"/>
  <c r="W2073" i="2"/>
  <c r="V2073" i="2"/>
  <c r="AB2072" i="2"/>
  <c r="AA2072" i="2"/>
  <c r="Z2072" i="2"/>
  <c r="Y2072" i="2"/>
  <c r="X2072" i="2"/>
  <c r="W2072" i="2"/>
  <c r="V2072" i="2"/>
  <c r="AB2071" i="2"/>
  <c r="AA2071" i="2"/>
  <c r="Z2071" i="2"/>
  <c r="Y2071" i="2"/>
  <c r="X2071" i="2"/>
  <c r="W2071" i="2"/>
  <c r="V2071" i="2"/>
  <c r="AB2070" i="2"/>
  <c r="AA2070" i="2"/>
  <c r="Z2070" i="2"/>
  <c r="Y2070" i="2"/>
  <c r="X2070" i="2"/>
  <c r="W2070" i="2"/>
  <c r="V2070" i="2"/>
  <c r="AB2069" i="2"/>
  <c r="AA2069" i="2"/>
  <c r="Z2069" i="2"/>
  <c r="Y2069" i="2"/>
  <c r="X2069" i="2"/>
  <c r="W2069" i="2"/>
  <c r="V2069" i="2"/>
  <c r="AB2068" i="2"/>
  <c r="AA2068" i="2"/>
  <c r="Z2068" i="2"/>
  <c r="Y2068" i="2"/>
  <c r="X2068" i="2"/>
  <c r="W2068" i="2"/>
  <c r="V2068" i="2"/>
  <c r="AB2067" i="2"/>
  <c r="AA2067" i="2"/>
  <c r="Z2067" i="2"/>
  <c r="Y2067" i="2"/>
  <c r="X2067" i="2"/>
  <c r="W2067" i="2"/>
  <c r="V2067" i="2"/>
  <c r="AB2066" i="2"/>
  <c r="AA2066" i="2"/>
  <c r="Z2066" i="2"/>
  <c r="Y2066" i="2"/>
  <c r="X2066" i="2"/>
  <c r="W2066" i="2"/>
  <c r="V2066" i="2"/>
  <c r="AB2065" i="2"/>
  <c r="AA2065" i="2"/>
  <c r="Z2065" i="2"/>
  <c r="Y2065" i="2"/>
  <c r="X2065" i="2"/>
  <c r="W2065" i="2"/>
  <c r="V2065" i="2"/>
  <c r="AB2064" i="2"/>
  <c r="AA2064" i="2"/>
  <c r="Z2064" i="2"/>
  <c r="Y2064" i="2"/>
  <c r="X2064" i="2"/>
  <c r="W2064" i="2"/>
  <c r="V2064" i="2"/>
  <c r="AB2063" i="2"/>
  <c r="AA2063" i="2"/>
  <c r="Z2063" i="2"/>
  <c r="Y2063" i="2"/>
  <c r="X2063" i="2"/>
  <c r="W2063" i="2"/>
  <c r="V2063" i="2"/>
  <c r="AB2062" i="2"/>
  <c r="AA2062" i="2"/>
  <c r="Z2062" i="2"/>
  <c r="Y2062" i="2"/>
  <c r="X2062" i="2"/>
  <c r="W2062" i="2"/>
  <c r="V2062" i="2"/>
  <c r="AB2061" i="2"/>
  <c r="AA2061" i="2"/>
  <c r="Z2061" i="2"/>
  <c r="Y2061" i="2"/>
  <c r="X2061" i="2"/>
  <c r="W2061" i="2"/>
  <c r="V2061" i="2"/>
  <c r="AB2060" i="2"/>
  <c r="AA2060" i="2"/>
  <c r="Z2060" i="2"/>
  <c r="Y2060" i="2"/>
  <c r="X2060" i="2"/>
  <c r="W2060" i="2"/>
  <c r="V2060" i="2"/>
  <c r="AB2059" i="2"/>
  <c r="AA2059" i="2"/>
  <c r="Z2059" i="2"/>
  <c r="Y2059" i="2"/>
  <c r="X2059" i="2"/>
  <c r="W2059" i="2"/>
  <c r="V2059" i="2"/>
  <c r="AB2058" i="2"/>
  <c r="AA2058" i="2"/>
  <c r="Z2058" i="2"/>
  <c r="Y2058" i="2"/>
  <c r="X2058" i="2"/>
  <c r="W2058" i="2"/>
  <c r="V2058" i="2"/>
  <c r="AB2057" i="2"/>
  <c r="AA2057" i="2"/>
  <c r="Z2057" i="2"/>
  <c r="Y2057" i="2"/>
  <c r="X2057" i="2"/>
  <c r="W2057" i="2"/>
  <c r="V2057" i="2"/>
  <c r="AB2056" i="2"/>
  <c r="AA2056" i="2"/>
  <c r="Z2056" i="2"/>
  <c r="Y2056" i="2"/>
  <c r="X2056" i="2"/>
  <c r="W2056" i="2"/>
  <c r="V2056" i="2"/>
  <c r="AB2055" i="2"/>
  <c r="AA2055" i="2"/>
  <c r="Z2055" i="2"/>
  <c r="Y2055" i="2"/>
  <c r="X2055" i="2"/>
  <c r="W2055" i="2"/>
  <c r="V2055" i="2"/>
  <c r="AB2054" i="2"/>
  <c r="AA2054" i="2"/>
  <c r="Z2054" i="2"/>
  <c r="Y2054" i="2"/>
  <c r="X2054" i="2"/>
  <c r="W2054" i="2"/>
  <c r="V2054" i="2"/>
  <c r="AB2053" i="2"/>
  <c r="AA2053" i="2"/>
  <c r="Z2053" i="2"/>
  <c r="Y2053" i="2"/>
  <c r="X2053" i="2"/>
  <c r="W2053" i="2"/>
  <c r="V2053" i="2"/>
  <c r="AB2052" i="2"/>
  <c r="AA2052" i="2"/>
  <c r="Z2052" i="2"/>
  <c r="Y2052" i="2"/>
  <c r="X2052" i="2"/>
  <c r="W2052" i="2"/>
  <c r="V2052" i="2"/>
  <c r="AB2051" i="2"/>
  <c r="AA2051" i="2"/>
  <c r="Z2051" i="2"/>
  <c r="Y2051" i="2"/>
  <c r="X2051" i="2"/>
  <c r="W2051" i="2"/>
  <c r="V2051" i="2"/>
  <c r="AB2050" i="2"/>
  <c r="AA2050" i="2"/>
  <c r="Z2050" i="2"/>
  <c r="Y2050" i="2"/>
  <c r="X2050" i="2"/>
  <c r="W2050" i="2"/>
  <c r="V2050" i="2"/>
  <c r="AB2049" i="2"/>
  <c r="AA2049" i="2"/>
  <c r="Z2049" i="2"/>
  <c r="Y2049" i="2"/>
  <c r="X2049" i="2"/>
  <c r="W2049" i="2"/>
  <c r="V2049" i="2"/>
  <c r="AB2048" i="2"/>
  <c r="AA2048" i="2"/>
  <c r="Z2048" i="2"/>
  <c r="Y2048" i="2"/>
  <c r="X2048" i="2"/>
  <c r="W2048" i="2"/>
  <c r="V2048" i="2"/>
  <c r="AB2047" i="2"/>
  <c r="AA2047" i="2"/>
  <c r="Z2047" i="2"/>
  <c r="Y2047" i="2"/>
  <c r="X2047" i="2"/>
  <c r="W2047" i="2"/>
  <c r="V2047" i="2"/>
  <c r="AB2046" i="2"/>
  <c r="AA2046" i="2"/>
  <c r="Z2046" i="2"/>
  <c r="Y2046" i="2"/>
  <c r="X2046" i="2"/>
  <c r="W2046" i="2"/>
  <c r="V2046" i="2"/>
  <c r="AB2045" i="2"/>
  <c r="AA2045" i="2"/>
  <c r="Z2045" i="2"/>
  <c r="Y2045" i="2"/>
  <c r="X2045" i="2"/>
  <c r="W2045" i="2"/>
  <c r="V2045" i="2"/>
  <c r="AB2044" i="2"/>
  <c r="AA2044" i="2"/>
  <c r="Z2044" i="2"/>
  <c r="Y2044" i="2"/>
  <c r="X2044" i="2"/>
  <c r="W2044" i="2"/>
  <c r="V2044" i="2"/>
  <c r="AB2043" i="2"/>
  <c r="AA2043" i="2"/>
  <c r="Z2043" i="2"/>
  <c r="Y2043" i="2"/>
  <c r="X2043" i="2"/>
  <c r="W2043" i="2"/>
  <c r="V2043" i="2"/>
  <c r="AB2042" i="2"/>
  <c r="AA2042" i="2"/>
  <c r="Z2042" i="2"/>
  <c r="Y2042" i="2"/>
  <c r="X2042" i="2"/>
  <c r="W2042" i="2"/>
  <c r="V2042" i="2"/>
  <c r="AB2041" i="2"/>
  <c r="AA2041" i="2"/>
  <c r="Z2041" i="2"/>
  <c r="Y2041" i="2"/>
  <c r="X2041" i="2"/>
  <c r="W2041" i="2"/>
  <c r="V2041" i="2"/>
  <c r="AB2040" i="2"/>
  <c r="AA2040" i="2"/>
  <c r="Z2040" i="2"/>
  <c r="Y2040" i="2"/>
  <c r="X2040" i="2"/>
  <c r="W2040" i="2"/>
  <c r="V2040" i="2"/>
  <c r="AB2039" i="2"/>
  <c r="AA2039" i="2"/>
  <c r="Z2039" i="2"/>
  <c r="Y2039" i="2"/>
  <c r="X2039" i="2"/>
  <c r="W2039" i="2"/>
  <c r="V2039" i="2"/>
  <c r="AB2038" i="2"/>
  <c r="AA2038" i="2"/>
  <c r="Z2038" i="2"/>
  <c r="Y2038" i="2"/>
  <c r="X2038" i="2"/>
  <c r="W2038" i="2"/>
  <c r="V2038" i="2"/>
  <c r="AB2037" i="2"/>
  <c r="AA2037" i="2"/>
  <c r="Z2037" i="2"/>
  <c r="Y2037" i="2"/>
  <c r="X2037" i="2"/>
  <c r="W2037" i="2"/>
  <c r="V2037" i="2"/>
  <c r="AB2036" i="2"/>
  <c r="AA2036" i="2"/>
  <c r="Z2036" i="2"/>
  <c r="Y2036" i="2"/>
  <c r="X2036" i="2"/>
  <c r="W2036" i="2"/>
  <c r="V2036" i="2"/>
  <c r="AB2035" i="2"/>
  <c r="AA2035" i="2"/>
  <c r="Z2035" i="2"/>
  <c r="Y2035" i="2"/>
  <c r="X2035" i="2"/>
  <c r="W2035" i="2"/>
  <c r="V2035" i="2"/>
  <c r="AB2034" i="2"/>
  <c r="AA2034" i="2"/>
  <c r="Z2034" i="2"/>
  <c r="Y2034" i="2"/>
  <c r="X2034" i="2"/>
  <c r="W2034" i="2"/>
  <c r="V2034" i="2"/>
  <c r="AB2033" i="2"/>
  <c r="AA2033" i="2"/>
  <c r="Z2033" i="2"/>
  <c r="Y2033" i="2"/>
  <c r="X2033" i="2"/>
  <c r="W2033" i="2"/>
  <c r="V2033" i="2"/>
  <c r="AB2032" i="2"/>
  <c r="AA2032" i="2"/>
  <c r="Z2032" i="2"/>
  <c r="Y2032" i="2"/>
  <c r="X2032" i="2"/>
  <c r="W2032" i="2"/>
  <c r="V2032" i="2"/>
  <c r="AB2031" i="2"/>
  <c r="AA2031" i="2"/>
  <c r="Z2031" i="2"/>
  <c r="Y2031" i="2"/>
  <c r="X2031" i="2"/>
  <c r="W2031" i="2"/>
  <c r="V2031" i="2"/>
  <c r="AB2030" i="2"/>
  <c r="AA2030" i="2"/>
  <c r="Z2030" i="2"/>
  <c r="Y2030" i="2"/>
  <c r="X2030" i="2"/>
  <c r="W2030" i="2"/>
  <c r="V2030" i="2"/>
  <c r="AB2029" i="2"/>
  <c r="AA2029" i="2"/>
  <c r="Z2029" i="2"/>
  <c r="Y2029" i="2"/>
  <c r="X2029" i="2"/>
  <c r="W2029" i="2"/>
  <c r="V2029" i="2"/>
  <c r="AB2028" i="2"/>
  <c r="AA2028" i="2"/>
  <c r="Z2028" i="2"/>
  <c r="Y2028" i="2"/>
  <c r="X2028" i="2"/>
  <c r="W2028" i="2"/>
  <c r="V2028" i="2"/>
  <c r="AB2027" i="2"/>
  <c r="AA2027" i="2"/>
  <c r="Z2027" i="2"/>
  <c r="Y2027" i="2"/>
  <c r="X2027" i="2"/>
  <c r="W2027" i="2"/>
  <c r="V2027" i="2"/>
  <c r="AB2026" i="2"/>
  <c r="AA2026" i="2"/>
  <c r="Z2026" i="2"/>
  <c r="Y2026" i="2"/>
  <c r="X2026" i="2"/>
  <c r="W2026" i="2"/>
  <c r="V2026" i="2"/>
  <c r="AB2025" i="2"/>
  <c r="AA2025" i="2"/>
  <c r="Z2025" i="2"/>
  <c r="Y2025" i="2"/>
  <c r="X2025" i="2"/>
  <c r="W2025" i="2"/>
  <c r="V2025" i="2"/>
  <c r="AB2024" i="2"/>
  <c r="AA2024" i="2"/>
  <c r="Z2024" i="2"/>
  <c r="Y2024" i="2"/>
  <c r="X2024" i="2"/>
  <c r="W2024" i="2"/>
  <c r="V2024" i="2"/>
  <c r="AB2023" i="2"/>
  <c r="AA2023" i="2"/>
  <c r="Z2023" i="2"/>
  <c r="Y2023" i="2"/>
  <c r="X2023" i="2"/>
  <c r="W2023" i="2"/>
  <c r="V2023" i="2"/>
  <c r="AB2022" i="2"/>
  <c r="AA2022" i="2"/>
  <c r="Z2022" i="2"/>
  <c r="Y2022" i="2"/>
  <c r="X2022" i="2"/>
  <c r="W2022" i="2"/>
  <c r="V2022" i="2"/>
  <c r="AB2021" i="2"/>
  <c r="AA2021" i="2"/>
  <c r="Z2021" i="2"/>
  <c r="Y2021" i="2"/>
  <c r="X2021" i="2"/>
  <c r="W2021" i="2"/>
  <c r="V2021" i="2"/>
  <c r="AB2020" i="2"/>
  <c r="AA2020" i="2"/>
  <c r="Z2020" i="2"/>
  <c r="Y2020" i="2"/>
  <c r="X2020" i="2"/>
  <c r="W2020" i="2"/>
  <c r="V2020" i="2"/>
  <c r="AB2019" i="2"/>
  <c r="AA2019" i="2"/>
  <c r="Z2019" i="2"/>
  <c r="Y2019" i="2"/>
  <c r="X2019" i="2"/>
  <c r="W2019" i="2"/>
  <c r="V2019" i="2"/>
  <c r="AB2018" i="2"/>
  <c r="AA2018" i="2"/>
  <c r="Z2018" i="2"/>
  <c r="Y2018" i="2"/>
  <c r="X2018" i="2"/>
  <c r="W2018" i="2"/>
  <c r="V2018" i="2"/>
  <c r="AB2017" i="2"/>
  <c r="AA2017" i="2"/>
  <c r="Z2017" i="2"/>
  <c r="Y2017" i="2"/>
  <c r="X2017" i="2"/>
  <c r="W2017" i="2"/>
  <c r="V2017" i="2"/>
  <c r="AB2016" i="2"/>
  <c r="AA2016" i="2"/>
  <c r="Z2016" i="2"/>
  <c r="Y2016" i="2"/>
  <c r="X2016" i="2"/>
  <c r="W2016" i="2"/>
  <c r="V2016" i="2"/>
  <c r="AB2015" i="2"/>
  <c r="AA2015" i="2"/>
  <c r="Z2015" i="2"/>
  <c r="Y2015" i="2"/>
  <c r="X2015" i="2"/>
  <c r="W2015" i="2"/>
  <c r="V2015" i="2"/>
  <c r="AB2014" i="2"/>
  <c r="AA2014" i="2"/>
  <c r="Z2014" i="2"/>
  <c r="Y2014" i="2"/>
  <c r="X2014" i="2"/>
  <c r="W2014" i="2"/>
  <c r="V2014" i="2"/>
  <c r="AB2013" i="2"/>
  <c r="AA2013" i="2"/>
  <c r="D732" i="6" s="1"/>
  <c r="G732" i="6" s="1"/>
  <c r="Z2013" i="2"/>
  <c r="Y2013" i="2"/>
  <c r="X2013" i="2"/>
  <c r="W2013" i="2"/>
  <c r="V2013" i="2"/>
  <c r="AB2012" i="2"/>
  <c r="AA2012" i="2"/>
  <c r="Z2012" i="2"/>
  <c r="Y2012" i="2"/>
  <c r="X2012" i="2"/>
  <c r="W2012" i="2"/>
  <c r="V2012" i="2"/>
  <c r="AB2011" i="2"/>
  <c r="AA2011" i="2"/>
  <c r="Z2011" i="2"/>
  <c r="Y2011" i="2"/>
  <c r="X2011" i="2"/>
  <c r="W2011" i="2"/>
  <c r="V2011" i="2"/>
  <c r="AB2010" i="2"/>
  <c r="AA2010" i="2"/>
  <c r="Z2010" i="2"/>
  <c r="Y2010" i="2"/>
  <c r="X2010" i="2"/>
  <c r="W2010" i="2"/>
  <c r="V2010" i="2"/>
  <c r="AB2009" i="2"/>
  <c r="AA2009" i="2"/>
  <c r="Z2009" i="2"/>
  <c r="Y2009" i="2"/>
  <c r="X2009" i="2"/>
  <c r="W2009" i="2"/>
  <c r="V2009" i="2"/>
  <c r="AB2008" i="2"/>
  <c r="AA2008" i="2"/>
  <c r="Z2008" i="2"/>
  <c r="Y2008" i="2"/>
  <c r="X2008" i="2"/>
  <c r="W2008" i="2"/>
  <c r="V2008" i="2"/>
  <c r="AB2007" i="2"/>
  <c r="AA2007" i="2"/>
  <c r="Z2007" i="2"/>
  <c r="Y2007" i="2"/>
  <c r="X2007" i="2"/>
  <c r="W2007" i="2"/>
  <c r="V2007" i="2"/>
  <c r="AB2006" i="2"/>
  <c r="AA2006" i="2"/>
  <c r="Z2006" i="2"/>
  <c r="Y2006" i="2"/>
  <c r="X2006" i="2"/>
  <c r="W2006" i="2"/>
  <c r="V2006" i="2"/>
  <c r="AB2005" i="2"/>
  <c r="AA2005" i="2"/>
  <c r="Z2005" i="2"/>
  <c r="Y2005" i="2"/>
  <c r="X2005" i="2"/>
  <c r="W2005" i="2"/>
  <c r="V2005" i="2"/>
  <c r="AB2004" i="2"/>
  <c r="AA2004" i="2"/>
  <c r="Z2004" i="2"/>
  <c r="Y2004" i="2"/>
  <c r="X2004" i="2"/>
  <c r="W2004" i="2"/>
  <c r="V2004" i="2"/>
  <c r="AB2003" i="2"/>
  <c r="AA2003" i="2"/>
  <c r="Z2003" i="2"/>
  <c r="Y2003" i="2"/>
  <c r="X2003" i="2"/>
  <c r="W2003" i="2"/>
  <c r="V2003" i="2"/>
  <c r="AB2002" i="2"/>
  <c r="AA2002" i="2"/>
  <c r="Z2002" i="2"/>
  <c r="Y2002" i="2"/>
  <c r="X2002" i="2"/>
  <c r="W2002" i="2"/>
  <c r="V2002" i="2"/>
  <c r="AB2001" i="2"/>
  <c r="AA2001" i="2"/>
  <c r="Z2001" i="2"/>
  <c r="Y2001" i="2"/>
  <c r="X2001" i="2"/>
  <c r="W2001" i="2"/>
  <c r="V2001" i="2"/>
  <c r="AB2000" i="2"/>
  <c r="AA2000" i="2"/>
  <c r="Z2000" i="2"/>
  <c r="Y2000" i="2"/>
  <c r="X2000" i="2"/>
  <c r="W2000" i="2"/>
  <c r="V2000" i="2"/>
  <c r="AB1999" i="2"/>
  <c r="AA1999" i="2"/>
  <c r="Z1999" i="2"/>
  <c r="Y1999" i="2"/>
  <c r="X1999" i="2"/>
  <c r="W1999" i="2"/>
  <c r="V1999" i="2"/>
  <c r="AB1998" i="2"/>
  <c r="AA1998" i="2"/>
  <c r="Z1998" i="2"/>
  <c r="Y1998" i="2"/>
  <c r="X1998" i="2"/>
  <c r="W1998" i="2"/>
  <c r="V1998" i="2"/>
  <c r="AB1997" i="2"/>
  <c r="AA1997" i="2"/>
  <c r="Z1997" i="2"/>
  <c r="Y1997" i="2"/>
  <c r="X1997" i="2"/>
  <c r="W1997" i="2"/>
  <c r="V1997" i="2"/>
  <c r="AB1996" i="2"/>
  <c r="AA1996" i="2"/>
  <c r="Z1996" i="2"/>
  <c r="Y1996" i="2"/>
  <c r="X1996" i="2"/>
  <c r="W1996" i="2"/>
  <c r="V1996" i="2"/>
  <c r="AB1995" i="2"/>
  <c r="AA1995" i="2"/>
  <c r="Z1995" i="2"/>
  <c r="Y1995" i="2"/>
  <c r="X1995" i="2"/>
  <c r="W1995" i="2"/>
  <c r="V1995" i="2"/>
  <c r="AB1994" i="2"/>
  <c r="AA1994" i="2"/>
  <c r="Z1994" i="2"/>
  <c r="Y1994" i="2"/>
  <c r="X1994" i="2"/>
  <c r="W1994" i="2"/>
  <c r="V1994" i="2"/>
  <c r="AB1993" i="2"/>
  <c r="AA1993" i="2"/>
  <c r="Z1993" i="2"/>
  <c r="Y1993" i="2"/>
  <c r="X1993" i="2"/>
  <c r="W1993" i="2"/>
  <c r="V1993" i="2"/>
  <c r="AB1992" i="2"/>
  <c r="AA1992" i="2"/>
  <c r="Z1992" i="2"/>
  <c r="Y1992" i="2"/>
  <c r="X1992" i="2"/>
  <c r="W1992" i="2"/>
  <c r="V1992" i="2"/>
  <c r="AB1991" i="2"/>
  <c r="AA1991" i="2"/>
  <c r="Z1991" i="2"/>
  <c r="Y1991" i="2"/>
  <c r="X1991" i="2"/>
  <c r="W1991" i="2"/>
  <c r="V1991" i="2"/>
  <c r="AB1990" i="2"/>
  <c r="AA1990" i="2"/>
  <c r="Z1990" i="2"/>
  <c r="Y1990" i="2"/>
  <c r="X1990" i="2"/>
  <c r="W1990" i="2"/>
  <c r="V1990" i="2"/>
  <c r="AB1989" i="2"/>
  <c r="AA1989" i="2"/>
  <c r="Z1989" i="2"/>
  <c r="Y1989" i="2"/>
  <c r="X1989" i="2"/>
  <c r="W1989" i="2"/>
  <c r="V1989" i="2"/>
  <c r="AB1988" i="2"/>
  <c r="AA1988" i="2"/>
  <c r="Z1988" i="2"/>
  <c r="Y1988" i="2"/>
  <c r="X1988" i="2"/>
  <c r="W1988" i="2"/>
  <c r="V1988" i="2"/>
  <c r="AB1987" i="2"/>
  <c r="AA1987" i="2"/>
  <c r="Z1987" i="2"/>
  <c r="Y1987" i="2"/>
  <c r="X1987" i="2"/>
  <c r="W1987" i="2"/>
  <c r="V1987" i="2"/>
  <c r="AB1986" i="2"/>
  <c r="AA1986" i="2"/>
  <c r="Z1986" i="2"/>
  <c r="Y1986" i="2"/>
  <c r="X1986" i="2"/>
  <c r="W1986" i="2"/>
  <c r="V1986" i="2"/>
  <c r="AB1985" i="2"/>
  <c r="AA1985" i="2"/>
  <c r="Z1985" i="2"/>
  <c r="Y1985" i="2"/>
  <c r="X1985" i="2"/>
  <c r="W1985" i="2"/>
  <c r="V1985" i="2"/>
  <c r="AB1984" i="2"/>
  <c r="AA1984" i="2"/>
  <c r="Z1984" i="2"/>
  <c r="Y1984" i="2"/>
  <c r="X1984" i="2"/>
  <c r="W1984" i="2"/>
  <c r="V1984" i="2"/>
  <c r="AB1983" i="2"/>
  <c r="AA1983" i="2"/>
  <c r="Z1983" i="2"/>
  <c r="Y1983" i="2"/>
  <c r="X1983" i="2"/>
  <c r="W1983" i="2"/>
  <c r="V1983" i="2"/>
  <c r="AB1982" i="2"/>
  <c r="AA1982" i="2"/>
  <c r="Z1982" i="2"/>
  <c r="Y1982" i="2"/>
  <c r="X1982" i="2"/>
  <c r="W1982" i="2"/>
  <c r="V1982" i="2"/>
  <c r="AB1981" i="2"/>
  <c r="AA1981" i="2"/>
  <c r="Z1981" i="2"/>
  <c r="Y1981" i="2"/>
  <c r="X1981" i="2"/>
  <c r="W1981" i="2"/>
  <c r="V1981" i="2"/>
  <c r="AB1980" i="2"/>
  <c r="AA1980" i="2"/>
  <c r="Z1980" i="2"/>
  <c r="Y1980" i="2"/>
  <c r="X1980" i="2"/>
  <c r="W1980" i="2"/>
  <c r="V1980" i="2"/>
  <c r="AB1979" i="2"/>
  <c r="AA1979" i="2"/>
  <c r="Z1979" i="2"/>
  <c r="Y1979" i="2"/>
  <c r="X1979" i="2"/>
  <c r="W1979" i="2"/>
  <c r="V1979" i="2"/>
  <c r="AB1978" i="2"/>
  <c r="AA1978" i="2"/>
  <c r="Z1978" i="2"/>
  <c r="Y1978" i="2"/>
  <c r="X1978" i="2"/>
  <c r="W1978" i="2"/>
  <c r="V1978" i="2"/>
  <c r="AB1977" i="2"/>
  <c r="AA1977" i="2"/>
  <c r="Z1977" i="2"/>
  <c r="Y1977" i="2"/>
  <c r="X1977" i="2"/>
  <c r="W1977" i="2"/>
  <c r="V1977" i="2"/>
  <c r="AB1976" i="2"/>
  <c r="AA1976" i="2"/>
  <c r="Z1976" i="2"/>
  <c r="Y1976" i="2"/>
  <c r="X1976" i="2"/>
  <c r="W1976" i="2"/>
  <c r="V1976" i="2"/>
  <c r="AB1975" i="2"/>
  <c r="AA1975" i="2"/>
  <c r="Z1975" i="2"/>
  <c r="Y1975" i="2"/>
  <c r="X1975" i="2"/>
  <c r="W1975" i="2"/>
  <c r="V1975" i="2"/>
  <c r="AB1974" i="2"/>
  <c r="AA1974" i="2"/>
  <c r="Z1974" i="2"/>
  <c r="Y1974" i="2"/>
  <c r="X1974" i="2"/>
  <c r="W1974" i="2"/>
  <c r="V1974" i="2"/>
  <c r="AB1973" i="2"/>
  <c r="AA1973" i="2"/>
  <c r="Z1973" i="2"/>
  <c r="Y1973" i="2"/>
  <c r="X1973" i="2"/>
  <c r="W1973" i="2"/>
  <c r="V1973" i="2"/>
  <c r="AB1972" i="2"/>
  <c r="AA1972" i="2"/>
  <c r="Z1972" i="2"/>
  <c r="Y1972" i="2"/>
  <c r="X1972" i="2"/>
  <c r="W1972" i="2"/>
  <c r="V1972" i="2"/>
  <c r="AB1971" i="2"/>
  <c r="AA1971" i="2"/>
  <c r="Z1971" i="2"/>
  <c r="Y1971" i="2"/>
  <c r="X1971" i="2"/>
  <c r="W1971" i="2"/>
  <c r="V1971" i="2"/>
  <c r="AB1970" i="2"/>
  <c r="AA1970" i="2"/>
  <c r="Z1970" i="2"/>
  <c r="Y1970" i="2"/>
  <c r="X1970" i="2"/>
  <c r="W1970" i="2"/>
  <c r="V1970" i="2"/>
  <c r="AB1969" i="2"/>
  <c r="AA1969" i="2"/>
  <c r="Z1969" i="2"/>
  <c r="Y1969" i="2"/>
  <c r="X1969" i="2"/>
  <c r="W1969" i="2"/>
  <c r="V1969" i="2"/>
  <c r="AB1968" i="2"/>
  <c r="AA1968" i="2"/>
  <c r="Z1968" i="2"/>
  <c r="Y1968" i="2"/>
  <c r="X1968" i="2"/>
  <c r="W1968" i="2"/>
  <c r="V1968" i="2"/>
  <c r="AB1967" i="2"/>
  <c r="AA1967" i="2"/>
  <c r="Z1967" i="2"/>
  <c r="Y1967" i="2"/>
  <c r="X1967" i="2"/>
  <c r="W1967" i="2"/>
  <c r="V1967" i="2"/>
  <c r="AB1966" i="2"/>
  <c r="AA1966" i="2"/>
  <c r="Z1966" i="2"/>
  <c r="Y1966" i="2"/>
  <c r="X1966" i="2"/>
  <c r="W1966" i="2"/>
  <c r="V1966" i="2"/>
  <c r="AB1965" i="2"/>
  <c r="AA1965" i="2"/>
  <c r="Z1965" i="2"/>
  <c r="Y1965" i="2"/>
  <c r="X1965" i="2"/>
  <c r="W1965" i="2"/>
  <c r="V1965" i="2"/>
  <c r="AB1964" i="2"/>
  <c r="AA1964" i="2"/>
  <c r="Z1964" i="2"/>
  <c r="Y1964" i="2"/>
  <c r="X1964" i="2"/>
  <c r="W1964" i="2"/>
  <c r="V1964" i="2"/>
  <c r="AB1963" i="2"/>
  <c r="AA1963" i="2"/>
  <c r="Z1963" i="2"/>
  <c r="Y1963" i="2"/>
  <c r="X1963" i="2"/>
  <c r="W1963" i="2"/>
  <c r="V1963" i="2"/>
  <c r="AB1962" i="2"/>
  <c r="AA1962" i="2"/>
  <c r="Z1962" i="2"/>
  <c r="Y1962" i="2"/>
  <c r="X1962" i="2"/>
  <c r="W1962" i="2"/>
  <c r="V1962" i="2"/>
  <c r="AB1961" i="2"/>
  <c r="AA1961" i="2"/>
  <c r="Z1961" i="2"/>
  <c r="Y1961" i="2"/>
  <c r="X1961" i="2"/>
  <c r="W1961" i="2"/>
  <c r="V1961" i="2"/>
  <c r="AB1960" i="2"/>
  <c r="AA1960" i="2"/>
  <c r="Z1960" i="2"/>
  <c r="Y1960" i="2"/>
  <c r="X1960" i="2"/>
  <c r="W1960" i="2"/>
  <c r="V1960" i="2"/>
  <c r="AB1959" i="2"/>
  <c r="AA1959" i="2"/>
  <c r="Z1959" i="2"/>
  <c r="Y1959" i="2"/>
  <c r="X1959" i="2"/>
  <c r="W1959" i="2"/>
  <c r="V1959" i="2"/>
  <c r="AB1958" i="2"/>
  <c r="AA1958" i="2"/>
  <c r="Z1958" i="2"/>
  <c r="Y1958" i="2"/>
  <c r="X1958" i="2"/>
  <c r="W1958" i="2"/>
  <c r="V1958" i="2"/>
  <c r="AB1957" i="2"/>
  <c r="AA1957" i="2"/>
  <c r="Z1957" i="2"/>
  <c r="Y1957" i="2"/>
  <c r="X1957" i="2"/>
  <c r="W1957" i="2"/>
  <c r="V1957" i="2"/>
  <c r="AB1956" i="2"/>
  <c r="AA1956" i="2"/>
  <c r="Z1956" i="2"/>
  <c r="Y1956" i="2"/>
  <c r="X1956" i="2"/>
  <c r="W1956" i="2"/>
  <c r="V1956" i="2"/>
  <c r="AB1955" i="2"/>
  <c r="AA1955" i="2"/>
  <c r="Z1955" i="2"/>
  <c r="Y1955" i="2"/>
  <c r="X1955" i="2"/>
  <c r="W1955" i="2"/>
  <c r="V1955" i="2"/>
  <c r="AB1954" i="2"/>
  <c r="AA1954" i="2"/>
  <c r="Z1954" i="2"/>
  <c r="Y1954" i="2"/>
  <c r="X1954" i="2"/>
  <c r="W1954" i="2"/>
  <c r="V1954" i="2"/>
  <c r="AB1953" i="2"/>
  <c r="AA1953" i="2"/>
  <c r="Z1953" i="2"/>
  <c r="Y1953" i="2"/>
  <c r="X1953" i="2"/>
  <c r="W1953" i="2"/>
  <c r="V1953" i="2"/>
  <c r="AB1952" i="2"/>
  <c r="AA1952" i="2"/>
  <c r="Z1952" i="2"/>
  <c r="Y1952" i="2"/>
  <c r="X1952" i="2"/>
  <c r="W1952" i="2"/>
  <c r="V1952" i="2"/>
  <c r="AB1951" i="2"/>
  <c r="AA1951" i="2"/>
  <c r="Z1951" i="2"/>
  <c r="Y1951" i="2"/>
  <c r="X1951" i="2"/>
  <c r="W1951" i="2"/>
  <c r="V1951" i="2"/>
  <c r="AB1950" i="2"/>
  <c r="AA1950" i="2"/>
  <c r="Z1950" i="2"/>
  <c r="Y1950" i="2"/>
  <c r="X1950" i="2"/>
  <c r="W1950" i="2"/>
  <c r="V1950" i="2"/>
  <c r="AB1949" i="2"/>
  <c r="AA1949" i="2"/>
  <c r="Z1949" i="2"/>
  <c r="Y1949" i="2"/>
  <c r="X1949" i="2"/>
  <c r="W1949" i="2"/>
  <c r="V1949" i="2"/>
  <c r="AB1948" i="2"/>
  <c r="AA1948" i="2"/>
  <c r="Z1948" i="2"/>
  <c r="Y1948" i="2"/>
  <c r="X1948" i="2"/>
  <c r="W1948" i="2"/>
  <c r="V1948" i="2"/>
  <c r="AB1947" i="2"/>
  <c r="AA1947" i="2"/>
  <c r="Z1947" i="2"/>
  <c r="Y1947" i="2"/>
  <c r="X1947" i="2"/>
  <c r="W1947" i="2"/>
  <c r="V1947" i="2"/>
  <c r="AB1946" i="2"/>
  <c r="AA1946" i="2"/>
  <c r="Z1946" i="2"/>
  <c r="Y1946" i="2"/>
  <c r="X1946" i="2"/>
  <c r="W1946" i="2"/>
  <c r="V1946" i="2"/>
  <c r="AB1945" i="2"/>
  <c r="AA1945" i="2"/>
  <c r="Z1945" i="2"/>
  <c r="Y1945" i="2"/>
  <c r="X1945" i="2"/>
  <c r="W1945" i="2"/>
  <c r="V1945" i="2"/>
  <c r="AB1944" i="2"/>
  <c r="AA1944" i="2"/>
  <c r="Z1944" i="2"/>
  <c r="Y1944" i="2"/>
  <c r="X1944" i="2"/>
  <c r="W1944" i="2"/>
  <c r="V1944" i="2"/>
  <c r="AB1943" i="2"/>
  <c r="AA1943" i="2"/>
  <c r="Z1943" i="2"/>
  <c r="Y1943" i="2"/>
  <c r="X1943" i="2"/>
  <c r="W1943" i="2"/>
  <c r="V1943" i="2"/>
  <c r="AB1942" i="2"/>
  <c r="AA1942" i="2"/>
  <c r="Z1942" i="2"/>
  <c r="Y1942" i="2"/>
  <c r="X1942" i="2"/>
  <c r="W1942" i="2"/>
  <c r="V1942" i="2"/>
  <c r="AB1941" i="2"/>
  <c r="AA1941" i="2"/>
  <c r="Z1941" i="2"/>
  <c r="Y1941" i="2"/>
  <c r="X1941" i="2"/>
  <c r="W1941" i="2"/>
  <c r="V1941" i="2"/>
  <c r="AB1940" i="2"/>
  <c r="AA1940" i="2"/>
  <c r="Z1940" i="2"/>
  <c r="Y1940" i="2"/>
  <c r="X1940" i="2"/>
  <c r="W1940" i="2"/>
  <c r="V1940" i="2"/>
  <c r="AB1939" i="2"/>
  <c r="AA1939" i="2"/>
  <c r="Z1939" i="2"/>
  <c r="Y1939" i="2"/>
  <c r="X1939" i="2"/>
  <c r="W1939" i="2"/>
  <c r="V1939" i="2"/>
  <c r="AB1938" i="2"/>
  <c r="AA1938" i="2"/>
  <c r="Z1938" i="2"/>
  <c r="Y1938" i="2"/>
  <c r="X1938" i="2"/>
  <c r="W1938" i="2"/>
  <c r="V1938" i="2"/>
  <c r="AB1937" i="2"/>
  <c r="AA1937" i="2"/>
  <c r="Z1937" i="2"/>
  <c r="Y1937" i="2"/>
  <c r="X1937" i="2"/>
  <c r="W1937" i="2"/>
  <c r="V1937" i="2"/>
  <c r="AB1936" i="2"/>
  <c r="AA1936" i="2"/>
  <c r="Z1936" i="2"/>
  <c r="Y1936" i="2"/>
  <c r="X1936" i="2"/>
  <c r="W1936" i="2"/>
  <c r="V1936" i="2"/>
  <c r="AB1935" i="2"/>
  <c r="AA1935" i="2"/>
  <c r="Z1935" i="2"/>
  <c r="Y1935" i="2"/>
  <c r="X1935" i="2"/>
  <c r="W1935" i="2"/>
  <c r="V1935" i="2"/>
  <c r="AB1934" i="2"/>
  <c r="AA1934" i="2"/>
  <c r="Z1934" i="2"/>
  <c r="Y1934" i="2"/>
  <c r="X1934" i="2"/>
  <c r="W1934" i="2"/>
  <c r="V1934" i="2"/>
  <c r="AB1933" i="2"/>
  <c r="AA1933" i="2"/>
  <c r="Z1933" i="2"/>
  <c r="Y1933" i="2"/>
  <c r="X1933" i="2"/>
  <c r="W1933" i="2"/>
  <c r="V1933" i="2"/>
  <c r="AB1932" i="2"/>
  <c r="AA1932" i="2"/>
  <c r="Z1932" i="2"/>
  <c r="Y1932" i="2"/>
  <c r="X1932" i="2"/>
  <c r="W1932" i="2"/>
  <c r="V1932" i="2"/>
  <c r="AB1931" i="2"/>
  <c r="AA1931" i="2"/>
  <c r="Z1931" i="2"/>
  <c r="Y1931" i="2"/>
  <c r="X1931" i="2"/>
  <c r="W1931" i="2"/>
  <c r="V1931" i="2"/>
  <c r="AB1930" i="2"/>
  <c r="AA1930" i="2"/>
  <c r="Z1930" i="2"/>
  <c r="Y1930" i="2"/>
  <c r="X1930" i="2"/>
  <c r="W1930" i="2"/>
  <c r="V1930" i="2"/>
  <c r="AB1929" i="2"/>
  <c r="AA1929" i="2"/>
  <c r="Z1929" i="2"/>
  <c r="Y1929" i="2"/>
  <c r="X1929" i="2"/>
  <c r="W1929" i="2"/>
  <c r="V1929" i="2"/>
  <c r="AB1928" i="2"/>
  <c r="AA1928" i="2"/>
  <c r="Z1928" i="2"/>
  <c r="Y1928" i="2"/>
  <c r="X1928" i="2"/>
  <c r="W1928" i="2"/>
  <c r="V1928" i="2"/>
  <c r="AB1927" i="2"/>
  <c r="AA1927" i="2"/>
  <c r="Z1927" i="2"/>
  <c r="Y1927" i="2"/>
  <c r="X1927" i="2"/>
  <c r="W1927" i="2"/>
  <c r="V1927" i="2"/>
  <c r="AB1926" i="2"/>
  <c r="AA1926" i="2"/>
  <c r="Z1926" i="2"/>
  <c r="Y1926" i="2"/>
  <c r="X1926" i="2"/>
  <c r="W1926" i="2"/>
  <c r="V1926" i="2"/>
  <c r="AB1925" i="2"/>
  <c r="AA1925" i="2"/>
  <c r="Z1925" i="2"/>
  <c r="Y1925" i="2"/>
  <c r="X1925" i="2"/>
  <c r="W1925" i="2"/>
  <c r="V1925" i="2"/>
  <c r="AB1924" i="2"/>
  <c r="AA1924" i="2"/>
  <c r="Z1924" i="2"/>
  <c r="Y1924" i="2"/>
  <c r="X1924" i="2"/>
  <c r="W1924" i="2"/>
  <c r="V1924" i="2"/>
  <c r="AB1923" i="2"/>
  <c r="AA1923" i="2"/>
  <c r="Z1923" i="2"/>
  <c r="Y1923" i="2"/>
  <c r="X1923" i="2"/>
  <c r="W1923" i="2"/>
  <c r="V1923" i="2"/>
  <c r="AB1922" i="2"/>
  <c r="AA1922" i="2"/>
  <c r="Z1922" i="2"/>
  <c r="Y1922" i="2"/>
  <c r="X1922" i="2"/>
  <c r="W1922" i="2"/>
  <c r="V1922" i="2"/>
  <c r="AB1921" i="2"/>
  <c r="AA1921" i="2"/>
  <c r="Z1921" i="2"/>
  <c r="Y1921" i="2"/>
  <c r="X1921" i="2"/>
  <c r="W1921" i="2"/>
  <c r="V1921" i="2"/>
  <c r="AB1920" i="2"/>
  <c r="AA1920" i="2"/>
  <c r="Z1920" i="2"/>
  <c r="Y1920" i="2"/>
  <c r="X1920" i="2"/>
  <c r="W1920" i="2"/>
  <c r="V1920" i="2"/>
  <c r="AB1919" i="2"/>
  <c r="AA1919" i="2"/>
  <c r="Z1919" i="2"/>
  <c r="Y1919" i="2"/>
  <c r="X1919" i="2"/>
  <c r="W1919" i="2"/>
  <c r="V1919" i="2"/>
  <c r="AB1918" i="2"/>
  <c r="AA1918" i="2"/>
  <c r="Z1918" i="2"/>
  <c r="Y1918" i="2"/>
  <c r="X1918" i="2"/>
  <c r="W1918" i="2"/>
  <c r="V1918" i="2"/>
  <c r="AB1917" i="2"/>
  <c r="AA1917" i="2"/>
  <c r="Z1917" i="2"/>
  <c r="Y1917" i="2"/>
  <c r="X1917" i="2"/>
  <c r="W1917" i="2"/>
  <c r="V1917" i="2"/>
  <c r="AB1916" i="2"/>
  <c r="AA1916" i="2"/>
  <c r="Z1916" i="2"/>
  <c r="Y1916" i="2"/>
  <c r="X1916" i="2"/>
  <c r="W1916" i="2"/>
  <c r="V1916" i="2"/>
  <c r="AB1915" i="2"/>
  <c r="AA1915" i="2"/>
  <c r="Z1915" i="2"/>
  <c r="Y1915" i="2"/>
  <c r="X1915" i="2"/>
  <c r="W1915" i="2"/>
  <c r="V1915" i="2"/>
  <c r="AB1914" i="2"/>
  <c r="AA1914" i="2"/>
  <c r="Z1914" i="2"/>
  <c r="Y1914" i="2"/>
  <c r="X1914" i="2"/>
  <c r="W1914" i="2"/>
  <c r="V1914" i="2"/>
  <c r="AB1913" i="2"/>
  <c r="AA1913" i="2"/>
  <c r="Z1913" i="2"/>
  <c r="Y1913" i="2"/>
  <c r="X1913" i="2"/>
  <c r="W1913" i="2"/>
  <c r="V1913" i="2"/>
  <c r="AB1912" i="2"/>
  <c r="AA1912" i="2"/>
  <c r="Z1912" i="2"/>
  <c r="Y1912" i="2"/>
  <c r="X1912" i="2"/>
  <c r="W1912" i="2"/>
  <c r="V1912" i="2"/>
  <c r="AB1911" i="2"/>
  <c r="AA1911" i="2"/>
  <c r="Z1911" i="2"/>
  <c r="Y1911" i="2"/>
  <c r="X1911" i="2"/>
  <c r="W1911" i="2"/>
  <c r="V1911" i="2"/>
  <c r="AB1910" i="2"/>
  <c r="AA1910" i="2"/>
  <c r="Z1910" i="2"/>
  <c r="Y1910" i="2"/>
  <c r="X1910" i="2"/>
  <c r="W1910" i="2"/>
  <c r="V1910" i="2"/>
  <c r="AB1909" i="2"/>
  <c r="AA1909" i="2"/>
  <c r="Z1909" i="2"/>
  <c r="Y1909" i="2"/>
  <c r="X1909" i="2"/>
  <c r="W1909" i="2"/>
  <c r="V1909" i="2"/>
  <c r="AB1908" i="2"/>
  <c r="AA1908" i="2"/>
  <c r="Z1908" i="2"/>
  <c r="Y1908" i="2"/>
  <c r="X1908" i="2"/>
  <c r="W1908" i="2"/>
  <c r="V1908" i="2"/>
  <c r="AB1907" i="2"/>
  <c r="AA1907" i="2"/>
  <c r="Z1907" i="2"/>
  <c r="Y1907" i="2"/>
  <c r="X1907" i="2"/>
  <c r="W1907" i="2"/>
  <c r="V1907" i="2"/>
  <c r="AB1906" i="2"/>
  <c r="AA1906" i="2"/>
  <c r="Z1906" i="2"/>
  <c r="Y1906" i="2"/>
  <c r="X1906" i="2"/>
  <c r="W1906" i="2"/>
  <c r="V1906" i="2"/>
  <c r="AB1905" i="2"/>
  <c r="AA1905" i="2"/>
  <c r="Z1905" i="2"/>
  <c r="Y1905" i="2"/>
  <c r="X1905" i="2"/>
  <c r="W1905" i="2"/>
  <c r="V1905" i="2"/>
  <c r="AB1904" i="2"/>
  <c r="AA1904" i="2"/>
  <c r="Z1904" i="2"/>
  <c r="Y1904" i="2"/>
  <c r="X1904" i="2"/>
  <c r="W1904" i="2"/>
  <c r="V1904" i="2"/>
  <c r="AB1903" i="2"/>
  <c r="AA1903" i="2"/>
  <c r="Z1903" i="2"/>
  <c r="Y1903" i="2"/>
  <c r="X1903" i="2"/>
  <c r="W1903" i="2"/>
  <c r="V1903" i="2"/>
  <c r="AB1902" i="2"/>
  <c r="AA1902" i="2"/>
  <c r="Z1902" i="2"/>
  <c r="Y1902" i="2"/>
  <c r="X1902" i="2"/>
  <c r="W1902" i="2"/>
  <c r="V1902" i="2"/>
  <c r="AB1901" i="2"/>
  <c r="AA1901" i="2"/>
  <c r="Z1901" i="2"/>
  <c r="Y1901" i="2"/>
  <c r="X1901" i="2"/>
  <c r="W1901" i="2"/>
  <c r="V1901" i="2"/>
  <c r="AB1900" i="2"/>
  <c r="AA1900" i="2"/>
  <c r="Z1900" i="2"/>
  <c r="Y1900" i="2"/>
  <c r="X1900" i="2"/>
  <c r="W1900" i="2"/>
  <c r="V1900" i="2"/>
  <c r="AB1899" i="2"/>
  <c r="AA1899" i="2"/>
  <c r="Z1899" i="2"/>
  <c r="Y1899" i="2"/>
  <c r="X1899" i="2"/>
  <c r="W1899" i="2"/>
  <c r="V1899" i="2"/>
  <c r="AB1898" i="2"/>
  <c r="AA1898" i="2"/>
  <c r="Z1898" i="2"/>
  <c r="Y1898" i="2"/>
  <c r="X1898" i="2"/>
  <c r="W1898" i="2"/>
  <c r="V1898" i="2"/>
  <c r="AB1897" i="2"/>
  <c r="AA1897" i="2"/>
  <c r="Z1897" i="2"/>
  <c r="Y1897" i="2"/>
  <c r="X1897" i="2"/>
  <c r="W1897" i="2"/>
  <c r="V1897" i="2"/>
  <c r="AB1896" i="2"/>
  <c r="AA1896" i="2"/>
  <c r="Z1896" i="2"/>
  <c r="Y1896" i="2"/>
  <c r="X1896" i="2"/>
  <c r="W1896" i="2"/>
  <c r="V1896" i="2"/>
  <c r="AB1895" i="2"/>
  <c r="AA1895" i="2"/>
  <c r="Z1895" i="2"/>
  <c r="Y1895" i="2"/>
  <c r="X1895" i="2"/>
  <c r="W1895" i="2"/>
  <c r="V1895" i="2"/>
  <c r="AB1894" i="2"/>
  <c r="AA1894" i="2"/>
  <c r="Z1894" i="2"/>
  <c r="Y1894" i="2"/>
  <c r="X1894" i="2"/>
  <c r="W1894" i="2"/>
  <c r="V1894" i="2"/>
  <c r="AB1893" i="2"/>
  <c r="AA1893" i="2"/>
  <c r="Z1893" i="2"/>
  <c r="Y1893" i="2"/>
  <c r="X1893" i="2"/>
  <c r="W1893" i="2"/>
  <c r="V1893" i="2"/>
  <c r="AB1892" i="2"/>
  <c r="AA1892" i="2"/>
  <c r="Z1892" i="2"/>
  <c r="Y1892" i="2"/>
  <c r="X1892" i="2"/>
  <c r="W1892" i="2"/>
  <c r="V1892" i="2"/>
  <c r="AB1891" i="2"/>
  <c r="AA1891" i="2"/>
  <c r="Z1891" i="2"/>
  <c r="Y1891" i="2"/>
  <c r="X1891" i="2"/>
  <c r="W1891" i="2"/>
  <c r="V1891" i="2"/>
  <c r="AB1890" i="2"/>
  <c r="AA1890" i="2"/>
  <c r="Z1890" i="2"/>
  <c r="Y1890" i="2"/>
  <c r="X1890" i="2"/>
  <c r="W1890" i="2"/>
  <c r="V1890" i="2"/>
  <c r="AB1889" i="2"/>
  <c r="AA1889" i="2"/>
  <c r="Z1889" i="2"/>
  <c r="Y1889" i="2"/>
  <c r="X1889" i="2"/>
  <c r="W1889" i="2"/>
  <c r="V1889" i="2"/>
  <c r="AB1888" i="2"/>
  <c r="AA1888" i="2"/>
  <c r="Z1888" i="2"/>
  <c r="Y1888" i="2"/>
  <c r="X1888" i="2"/>
  <c r="W1888" i="2"/>
  <c r="V1888" i="2"/>
  <c r="AB1887" i="2"/>
  <c r="AA1887" i="2"/>
  <c r="Z1887" i="2"/>
  <c r="Y1887" i="2"/>
  <c r="X1887" i="2"/>
  <c r="W1887" i="2"/>
  <c r="V1887" i="2"/>
  <c r="AB1886" i="2"/>
  <c r="AA1886" i="2"/>
  <c r="Z1886" i="2"/>
  <c r="Y1886" i="2"/>
  <c r="X1886" i="2"/>
  <c r="W1886" i="2"/>
  <c r="V1886" i="2"/>
  <c r="AB1885" i="2"/>
  <c r="AA1885" i="2"/>
  <c r="Z1885" i="2"/>
  <c r="Y1885" i="2"/>
  <c r="X1885" i="2"/>
  <c r="W1885" i="2"/>
  <c r="V1885" i="2"/>
  <c r="AB1884" i="2"/>
  <c r="AA1884" i="2"/>
  <c r="Z1884" i="2"/>
  <c r="Y1884" i="2"/>
  <c r="X1884" i="2"/>
  <c r="W1884" i="2"/>
  <c r="V1884" i="2"/>
  <c r="AB1883" i="2"/>
  <c r="AA1883" i="2"/>
  <c r="Z1883" i="2"/>
  <c r="Y1883" i="2"/>
  <c r="X1883" i="2"/>
  <c r="W1883" i="2"/>
  <c r="V1883" i="2"/>
  <c r="AB1882" i="2"/>
  <c r="AA1882" i="2"/>
  <c r="Z1882" i="2"/>
  <c r="Y1882" i="2"/>
  <c r="X1882" i="2"/>
  <c r="W1882" i="2"/>
  <c r="V1882" i="2"/>
  <c r="AB1881" i="2"/>
  <c r="AA1881" i="2"/>
  <c r="Z1881" i="2"/>
  <c r="Y1881" i="2"/>
  <c r="X1881" i="2"/>
  <c r="W1881" i="2"/>
  <c r="V1881" i="2"/>
  <c r="AB1880" i="2"/>
  <c r="AA1880" i="2"/>
  <c r="Z1880" i="2"/>
  <c r="Y1880" i="2"/>
  <c r="X1880" i="2"/>
  <c r="W1880" i="2"/>
  <c r="V1880" i="2"/>
  <c r="AB1879" i="2"/>
  <c r="AA1879" i="2"/>
  <c r="Z1879" i="2"/>
  <c r="Y1879" i="2"/>
  <c r="X1879" i="2"/>
  <c r="W1879" i="2"/>
  <c r="V1879" i="2"/>
  <c r="AB1878" i="2"/>
  <c r="AA1878" i="2"/>
  <c r="Z1878" i="2"/>
  <c r="Y1878" i="2"/>
  <c r="X1878" i="2"/>
  <c r="W1878" i="2"/>
  <c r="V1878" i="2"/>
  <c r="AB1877" i="2"/>
  <c r="AA1877" i="2"/>
  <c r="Z1877" i="2"/>
  <c r="Y1877" i="2"/>
  <c r="X1877" i="2"/>
  <c r="W1877" i="2"/>
  <c r="V1877" i="2"/>
  <c r="AB1876" i="2"/>
  <c r="AA1876" i="2"/>
  <c r="Z1876" i="2"/>
  <c r="Y1876" i="2"/>
  <c r="X1876" i="2"/>
  <c r="W1876" i="2"/>
  <c r="V1876" i="2"/>
  <c r="AB1875" i="2"/>
  <c r="AA1875" i="2"/>
  <c r="Z1875" i="2"/>
  <c r="Y1875" i="2"/>
  <c r="X1875" i="2"/>
  <c r="W1875" i="2"/>
  <c r="V1875" i="2"/>
  <c r="AB1874" i="2"/>
  <c r="AA1874" i="2"/>
  <c r="Z1874" i="2"/>
  <c r="Y1874" i="2"/>
  <c r="X1874" i="2"/>
  <c r="W1874" i="2"/>
  <c r="V1874" i="2"/>
  <c r="AB1873" i="2"/>
  <c r="AA1873" i="2"/>
  <c r="Z1873" i="2"/>
  <c r="Y1873" i="2"/>
  <c r="X1873" i="2"/>
  <c r="W1873" i="2"/>
  <c r="V1873" i="2"/>
  <c r="AB1872" i="2"/>
  <c r="AA1872" i="2"/>
  <c r="Z1872" i="2"/>
  <c r="Y1872" i="2"/>
  <c r="X1872" i="2"/>
  <c r="W1872" i="2"/>
  <c r="V1872" i="2"/>
  <c r="AB1871" i="2"/>
  <c r="AA1871" i="2"/>
  <c r="Z1871" i="2"/>
  <c r="Y1871" i="2"/>
  <c r="X1871" i="2"/>
  <c r="W1871" i="2"/>
  <c r="V1871" i="2"/>
  <c r="AB1870" i="2"/>
  <c r="AA1870" i="2"/>
  <c r="Z1870" i="2"/>
  <c r="Y1870" i="2"/>
  <c r="X1870" i="2"/>
  <c r="W1870" i="2"/>
  <c r="V1870" i="2"/>
  <c r="AB1869" i="2"/>
  <c r="AA1869" i="2"/>
  <c r="Z1869" i="2"/>
  <c r="Y1869" i="2"/>
  <c r="X1869" i="2"/>
  <c r="W1869" i="2"/>
  <c r="V1869" i="2"/>
  <c r="AB1868" i="2"/>
  <c r="AA1868" i="2"/>
  <c r="Z1868" i="2"/>
  <c r="Y1868" i="2"/>
  <c r="X1868" i="2"/>
  <c r="W1868" i="2"/>
  <c r="V1868" i="2"/>
  <c r="AB1867" i="2"/>
  <c r="AA1867" i="2"/>
  <c r="Z1867" i="2"/>
  <c r="Y1867" i="2"/>
  <c r="X1867" i="2"/>
  <c r="W1867" i="2"/>
  <c r="V1867" i="2"/>
  <c r="AB1866" i="2"/>
  <c r="AA1866" i="2"/>
  <c r="Z1866" i="2"/>
  <c r="Y1866" i="2"/>
  <c r="X1866" i="2"/>
  <c r="W1866" i="2"/>
  <c r="V1866" i="2"/>
  <c r="AB1865" i="2"/>
  <c r="AA1865" i="2"/>
  <c r="Z1865" i="2"/>
  <c r="Y1865" i="2"/>
  <c r="X1865" i="2"/>
  <c r="W1865" i="2"/>
  <c r="V1865" i="2"/>
  <c r="AB1864" i="2"/>
  <c r="AA1864" i="2"/>
  <c r="Z1864" i="2"/>
  <c r="Y1864" i="2"/>
  <c r="X1864" i="2"/>
  <c r="W1864" i="2"/>
  <c r="V1864" i="2"/>
  <c r="AB1863" i="2"/>
  <c r="AA1863" i="2"/>
  <c r="Z1863" i="2"/>
  <c r="Y1863" i="2"/>
  <c r="X1863" i="2"/>
  <c r="W1863" i="2"/>
  <c r="V1863" i="2"/>
  <c r="AB1862" i="2"/>
  <c r="AA1862" i="2"/>
  <c r="Z1862" i="2"/>
  <c r="Y1862" i="2"/>
  <c r="X1862" i="2"/>
  <c r="W1862" i="2"/>
  <c r="V1862" i="2"/>
  <c r="AB1861" i="2"/>
  <c r="AA1861" i="2"/>
  <c r="Z1861" i="2"/>
  <c r="Y1861" i="2"/>
  <c r="X1861" i="2"/>
  <c r="W1861" i="2"/>
  <c r="V1861" i="2"/>
  <c r="AB1860" i="2"/>
  <c r="AA1860" i="2"/>
  <c r="Z1860" i="2"/>
  <c r="Y1860" i="2"/>
  <c r="X1860" i="2"/>
  <c r="W1860" i="2"/>
  <c r="V1860" i="2"/>
  <c r="AB1859" i="2"/>
  <c r="AA1859" i="2"/>
  <c r="Z1859" i="2"/>
  <c r="Y1859" i="2"/>
  <c r="X1859" i="2"/>
  <c r="W1859" i="2"/>
  <c r="V1859" i="2"/>
  <c r="AB1858" i="2"/>
  <c r="AA1858" i="2"/>
  <c r="Z1858" i="2"/>
  <c r="Y1858" i="2"/>
  <c r="X1858" i="2"/>
  <c r="W1858" i="2"/>
  <c r="V1858" i="2"/>
  <c r="AB1857" i="2"/>
  <c r="AA1857" i="2"/>
  <c r="Z1857" i="2"/>
  <c r="Y1857" i="2"/>
  <c r="X1857" i="2"/>
  <c r="W1857" i="2"/>
  <c r="V1857" i="2"/>
  <c r="AB1856" i="2"/>
  <c r="AA1856" i="2"/>
  <c r="Z1856" i="2"/>
  <c r="Y1856" i="2"/>
  <c r="X1856" i="2"/>
  <c r="W1856" i="2"/>
  <c r="V1856" i="2"/>
  <c r="AB1855" i="2"/>
  <c r="AA1855" i="2"/>
  <c r="Z1855" i="2"/>
  <c r="Y1855" i="2"/>
  <c r="X1855" i="2"/>
  <c r="W1855" i="2"/>
  <c r="V1855" i="2"/>
  <c r="AB1854" i="2"/>
  <c r="AA1854" i="2"/>
  <c r="Z1854" i="2"/>
  <c r="Y1854" i="2"/>
  <c r="X1854" i="2"/>
  <c r="W1854" i="2"/>
  <c r="V1854" i="2"/>
  <c r="AB1853" i="2"/>
  <c r="AA1853" i="2"/>
  <c r="Z1853" i="2"/>
  <c r="Y1853" i="2"/>
  <c r="X1853" i="2"/>
  <c r="W1853" i="2"/>
  <c r="V1853" i="2"/>
  <c r="AB1852" i="2"/>
  <c r="AA1852" i="2"/>
  <c r="Z1852" i="2"/>
  <c r="Y1852" i="2"/>
  <c r="X1852" i="2"/>
  <c r="W1852" i="2"/>
  <c r="V1852" i="2"/>
  <c r="AB1851" i="2"/>
  <c r="AA1851" i="2"/>
  <c r="Z1851" i="2"/>
  <c r="Y1851" i="2"/>
  <c r="X1851" i="2"/>
  <c r="W1851" i="2"/>
  <c r="V1851" i="2"/>
  <c r="AB1850" i="2"/>
  <c r="AA1850" i="2"/>
  <c r="Z1850" i="2"/>
  <c r="Y1850" i="2"/>
  <c r="X1850" i="2"/>
  <c r="W1850" i="2"/>
  <c r="V1850" i="2"/>
  <c r="AB1849" i="2"/>
  <c r="AA1849" i="2"/>
  <c r="Z1849" i="2"/>
  <c r="Y1849" i="2"/>
  <c r="X1849" i="2"/>
  <c r="W1849" i="2"/>
  <c r="V1849" i="2"/>
  <c r="AB1848" i="2"/>
  <c r="AA1848" i="2"/>
  <c r="Z1848" i="2"/>
  <c r="Y1848" i="2"/>
  <c r="X1848" i="2"/>
  <c r="W1848" i="2"/>
  <c r="V1848" i="2"/>
  <c r="AB1847" i="2"/>
  <c r="AA1847" i="2"/>
  <c r="Z1847" i="2"/>
  <c r="Y1847" i="2"/>
  <c r="X1847" i="2"/>
  <c r="W1847" i="2"/>
  <c r="V1847" i="2"/>
  <c r="AB1846" i="2"/>
  <c r="AA1846" i="2"/>
  <c r="Z1846" i="2"/>
  <c r="Y1846" i="2"/>
  <c r="X1846" i="2"/>
  <c r="W1846" i="2"/>
  <c r="V1846" i="2"/>
  <c r="AB1845" i="2"/>
  <c r="AA1845" i="2"/>
  <c r="Z1845" i="2"/>
  <c r="Y1845" i="2"/>
  <c r="X1845" i="2"/>
  <c r="W1845" i="2"/>
  <c r="V1845" i="2"/>
  <c r="AB1844" i="2"/>
  <c r="AA1844" i="2"/>
  <c r="Z1844" i="2"/>
  <c r="Y1844" i="2"/>
  <c r="X1844" i="2"/>
  <c r="W1844" i="2"/>
  <c r="V1844" i="2"/>
  <c r="AB1843" i="2"/>
  <c r="AA1843" i="2"/>
  <c r="D434" i="6" s="1"/>
  <c r="G434" i="6" s="1"/>
  <c r="Z1843" i="2"/>
  <c r="Y1843" i="2"/>
  <c r="X1843" i="2"/>
  <c r="W1843" i="2"/>
  <c r="V1843" i="2"/>
  <c r="AB1842" i="2"/>
  <c r="AA1842" i="2"/>
  <c r="Z1842" i="2"/>
  <c r="Y1842" i="2"/>
  <c r="X1842" i="2"/>
  <c r="W1842" i="2"/>
  <c r="V1842" i="2"/>
  <c r="AB1841" i="2"/>
  <c r="AA1841" i="2"/>
  <c r="Z1841" i="2"/>
  <c r="Y1841" i="2"/>
  <c r="X1841" i="2"/>
  <c r="W1841" i="2"/>
  <c r="V1841" i="2"/>
  <c r="AB1840" i="2"/>
  <c r="AA1840" i="2"/>
  <c r="Z1840" i="2"/>
  <c r="Y1840" i="2"/>
  <c r="X1840" i="2"/>
  <c r="W1840" i="2"/>
  <c r="V1840" i="2"/>
  <c r="AB1839" i="2"/>
  <c r="AA1839" i="2"/>
  <c r="Z1839" i="2"/>
  <c r="Y1839" i="2"/>
  <c r="X1839" i="2"/>
  <c r="W1839" i="2"/>
  <c r="V1839" i="2"/>
  <c r="AB1838" i="2"/>
  <c r="AA1838" i="2"/>
  <c r="Z1838" i="2"/>
  <c r="Y1838" i="2"/>
  <c r="X1838" i="2"/>
  <c r="W1838" i="2"/>
  <c r="V1838" i="2"/>
  <c r="AB1837" i="2"/>
  <c r="AA1837" i="2"/>
  <c r="Z1837" i="2"/>
  <c r="Y1837" i="2"/>
  <c r="X1837" i="2"/>
  <c r="W1837" i="2"/>
  <c r="V1837" i="2"/>
  <c r="AB1836" i="2"/>
  <c r="AA1836" i="2"/>
  <c r="Z1836" i="2"/>
  <c r="Y1836" i="2"/>
  <c r="X1836" i="2"/>
  <c r="W1836" i="2"/>
  <c r="V1836" i="2"/>
  <c r="AB1835" i="2"/>
  <c r="AA1835" i="2"/>
  <c r="Z1835" i="2"/>
  <c r="Y1835" i="2"/>
  <c r="X1835" i="2"/>
  <c r="W1835" i="2"/>
  <c r="V1835" i="2"/>
  <c r="AB1834" i="2"/>
  <c r="AA1834" i="2"/>
  <c r="Z1834" i="2"/>
  <c r="Y1834" i="2"/>
  <c r="X1834" i="2"/>
  <c r="W1834" i="2"/>
  <c r="V1834" i="2"/>
  <c r="AB1833" i="2"/>
  <c r="AA1833" i="2"/>
  <c r="Z1833" i="2"/>
  <c r="Y1833" i="2"/>
  <c r="X1833" i="2"/>
  <c r="W1833" i="2"/>
  <c r="V1833" i="2"/>
  <c r="AB1832" i="2"/>
  <c r="AA1832" i="2"/>
  <c r="Z1832" i="2"/>
  <c r="Y1832" i="2"/>
  <c r="X1832" i="2"/>
  <c r="W1832" i="2"/>
  <c r="V1832" i="2"/>
  <c r="AB1831" i="2"/>
  <c r="AA1831" i="2"/>
  <c r="Z1831" i="2"/>
  <c r="Y1831" i="2"/>
  <c r="X1831" i="2"/>
  <c r="W1831" i="2"/>
  <c r="V1831" i="2"/>
  <c r="AB1830" i="2"/>
  <c r="AA1830" i="2"/>
  <c r="Z1830" i="2"/>
  <c r="Y1830" i="2"/>
  <c r="X1830" i="2"/>
  <c r="W1830" i="2"/>
  <c r="V1830" i="2"/>
  <c r="AB1829" i="2"/>
  <c r="AA1829" i="2"/>
  <c r="Z1829" i="2"/>
  <c r="Y1829" i="2"/>
  <c r="X1829" i="2"/>
  <c r="W1829" i="2"/>
  <c r="V1829" i="2"/>
  <c r="AB1828" i="2"/>
  <c r="AA1828" i="2"/>
  <c r="Z1828" i="2"/>
  <c r="Y1828" i="2"/>
  <c r="X1828" i="2"/>
  <c r="W1828" i="2"/>
  <c r="V1828" i="2"/>
  <c r="AB1827" i="2"/>
  <c r="AA1827" i="2"/>
  <c r="Z1827" i="2"/>
  <c r="Y1827" i="2"/>
  <c r="X1827" i="2"/>
  <c r="W1827" i="2"/>
  <c r="V1827" i="2"/>
  <c r="AB1826" i="2"/>
  <c r="AA1826" i="2"/>
  <c r="Z1826" i="2"/>
  <c r="Y1826" i="2"/>
  <c r="X1826" i="2"/>
  <c r="W1826" i="2"/>
  <c r="V1826" i="2"/>
  <c r="AB1825" i="2"/>
  <c r="AA1825" i="2"/>
  <c r="Z1825" i="2"/>
  <c r="Y1825" i="2"/>
  <c r="X1825" i="2"/>
  <c r="W1825" i="2"/>
  <c r="V1825" i="2"/>
  <c r="AB1824" i="2"/>
  <c r="AA1824" i="2"/>
  <c r="Z1824" i="2"/>
  <c r="Y1824" i="2"/>
  <c r="X1824" i="2"/>
  <c r="W1824" i="2"/>
  <c r="V1824" i="2"/>
  <c r="AB1823" i="2"/>
  <c r="AA1823" i="2"/>
  <c r="Z1823" i="2"/>
  <c r="Y1823" i="2"/>
  <c r="X1823" i="2"/>
  <c r="W1823" i="2"/>
  <c r="V1823" i="2"/>
  <c r="AB1822" i="2"/>
  <c r="AA1822" i="2"/>
  <c r="Z1822" i="2"/>
  <c r="Y1822" i="2"/>
  <c r="X1822" i="2"/>
  <c r="W1822" i="2"/>
  <c r="V1822" i="2"/>
  <c r="AB1821" i="2"/>
  <c r="AA1821" i="2"/>
  <c r="Z1821" i="2"/>
  <c r="Y1821" i="2"/>
  <c r="X1821" i="2"/>
  <c r="W1821" i="2"/>
  <c r="V1821" i="2"/>
  <c r="AB1820" i="2"/>
  <c r="AA1820" i="2"/>
  <c r="Z1820" i="2"/>
  <c r="Y1820" i="2"/>
  <c r="X1820" i="2"/>
  <c r="W1820" i="2"/>
  <c r="V1820" i="2"/>
  <c r="AB1819" i="2"/>
  <c r="AA1819" i="2"/>
  <c r="Z1819" i="2"/>
  <c r="Y1819" i="2"/>
  <c r="X1819" i="2"/>
  <c r="W1819" i="2"/>
  <c r="V1819" i="2"/>
  <c r="AB1818" i="2"/>
  <c r="AA1818" i="2"/>
  <c r="Z1818" i="2"/>
  <c r="Y1818" i="2"/>
  <c r="X1818" i="2"/>
  <c r="W1818" i="2"/>
  <c r="V1818" i="2"/>
  <c r="AB1817" i="2"/>
  <c r="AA1817" i="2"/>
  <c r="Z1817" i="2"/>
  <c r="Y1817" i="2"/>
  <c r="X1817" i="2"/>
  <c r="W1817" i="2"/>
  <c r="V1817" i="2"/>
  <c r="AB1816" i="2"/>
  <c r="AA1816" i="2"/>
  <c r="Z1816" i="2"/>
  <c r="Y1816" i="2"/>
  <c r="X1816" i="2"/>
  <c r="W1816" i="2"/>
  <c r="V1816" i="2"/>
  <c r="AB1815" i="2"/>
  <c r="AA1815" i="2"/>
  <c r="Z1815" i="2"/>
  <c r="Y1815" i="2"/>
  <c r="X1815" i="2"/>
  <c r="W1815" i="2"/>
  <c r="V1815" i="2"/>
  <c r="AB1814" i="2"/>
  <c r="AA1814" i="2"/>
  <c r="Z1814" i="2"/>
  <c r="Y1814" i="2"/>
  <c r="X1814" i="2"/>
  <c r="W1814" i="2"/>
  <c r="V1814" i="2"/>
  <c r="AB1813" i="2"/>
  <c r="AA1813" i="2"/>
  <c r="Z1813" i="2"/>
  <c r="Y1813" i="2"/>
  <c r="X1813" i="2"/>
  <c r="W1813" i="2"/>
  <c r="V1813" i="2"/>
  <c r="AB1812" i="2"/>
  <c r="AA1812" i="2"/>
  <c r="Z1812" i="2"/>
  <c r="Y1812" i="2"/>
  <c r="X1812" i="2"/>
  <c r="W1812" i="2"/>
  <c r="V1812" i="2"/>
  <c r="AB1811" i="2"/>
  <c r="AA1811" i="2"/>
  <c r="Z1811" i="2"/>
  <c r="Y1811" i="2"/>
  <c r="X1811" i="2"/>
  <c r="W1811" i="2"/>
  <c r="V1811" i="2"/>
  <c r="AB1810" i="2"/>
  <c r="AA1810" i="2"/>
  <c r="D626" i="6" s="1"/>
  <c r="G626" i="6" s="1"/>
  <c r="Z1810" i="2"/>
  <c r="Y1810" i="2"/>
  <c r="X1810" i="2"/>
  <c r="W1810" i="2"/>
  <c r="V1810" i="2"/>
  <c r="AB1809" i="2"/>
  <c r="AA1809" i="2"/>
  <c r="Z1809" i="2"/>
  <c r="Y1809" i="2"/>
  <c r="X1809" i="2"/>
  <c r="W1809" i="2"/>
  <c r="V1809" i="2"/>
  <c r="AB1808" i="2"/>
  <c r="AA1808" i="2"/>
  <c r="Z1808" i="2"/>
  <c r="Y1808" i="2"/>
  <c r="X1808" i="2"/>
  <c r="W1808" i="2"/>
  <c r="V1808" i="2"/>
  <c r="AB1807" i="2"/>
  <c r="AA1807" i="2"/>
  <c r="Z1807" i="2"/>
  <c r="Y1807" i="2"/>
  <c r="X1807" i="2"/>
  <c r="W1807" i="2"/>
  <c r="V1807" i="2"/>
  <c r="AB1806" i="2"/>
  <c r="AA1806" i="2"/>
  <c r="Z1806" i="2"/>
  <c r="Y1806" i="2"/>
  <c r="X1806" i="2"/>
  <c r="W1806" i="2"/>
  <c r="V1806" i="2"/>
  <c r="AB1805" i="2"/>
  <c r="AA1805" i="2"/>
  <c r="Z1805" i="2"/>
  <c r="Y1805" i="2"/>
  <c r="X1805" i="2"/>
  <c r="W1805" i="2"/>
  <c r="V1805" i="2"/>
  <c r="AB1804" i="2"/>
  <c r="AA1804" i="2"/>
  <c r="Z1804" i="2"/>
  <c r="Y1804" i="2"/>
  <c r="X1804" i="2"/>
  <c r="W1804" i="2"/>
  <c r="V1804" i="2"/>
  <c r="AB1803" i="2"/>
  <c r="AA1803" i="2"/>
  <c r="Z1803" i="2"/>
  <c r="Y1803" i="2"/>
  <c r="X1803" i="2"/>
  <c r="W1803" i="2"/>
  <c r="V1803" i="2"/>
  <c r="AB1802" i="2"/>
  <c r="AA1802" i="2"/>
  <c r="Z1802" i="2"/>
  <c r="Y1802" i="2"/>
  <c r="X1802" i="2"/>
  <c r="W1802" i="2"/>
  <c r="V1802" i="2"/>
  <c r="AB1801" i="2"/>
  <c r="AA1801" i="2"/>
  <c r="Z1801" i="2"/>
  <c r="Y1801" i="2"/>
  <c r="X1801" i="2"/>
  <c r="W1801" i="2"/>
  <c r="V1801" i="2"/>
  <c r="AB1800" i="2"/>
  <c r="AA1800" i="2"/>
  <c r="Z1800" i="2"/>
  <c r="Y1800" i="2"/>
  <c r="X1800" i="2"/>
  <c r="W1800" i="2"/>
  <c r="V1800" i="2"/>
  <c r="AB1799" i="2"/>
  <c r="AA1799" i="2"/>
  <c r="Z1799" i="2"/>
  <c r="Y1799" i="2"/>
  <c r="X1799" i="2"/>
  <c r="W1799" i="2"/>
  <c r="V1799" i="2"/>
  <c r="AB1798" i="2"/>
  <c r="AA1798" i="2"/>
  <c r="Z1798" i="2"/>
  <c r="Y1798" i="2"/>
  <c r="X1798" i="2"/>
  <c r="W1798" i="2"/>
  <c r="V1798" i="2"/>
  <c r="AB1797" i="2"/>
  <c r="AA1797" i="2"/>
  <c r="Z1797" i="2"/>
  <c r="Y1797" i="2"/>
  <c r="X1797" i="2"/>
  <c r="W1797" i="2"/>
  <c r="V1797" i="2"/>
  <c r="AB1796" i="2"/>
  <c r="AA1796" i="2"/>
  <c r="Z1796" i="2"/>
  <c r="Y1796" i="2"/>
  <c r="X1796" i="2"/>
  <c r="W1796" i="2"/>
  <c r="V1796" i="2"/>
  <c r="AB1795" i="2"/>
  <c r="AA1795" i="2"/>
  <c r="Z1795" i="2"/>
  <c r="Y1795" i="2"/>
  <c r="X1795" i="2"/>
  <c r="W1795" i="2"/>
  <c r="V1795" i="2"/>
  <c r="AB1794" i="2"/>
  <c r="AA1794" i="2"/>
  <c r="Z1794" i="2"/>
  <c r="Y1794" i="2"/>
  <c r="X1794" i="2"/>
  <c r="W1794" i="2"/>
  <c r="V1794" i="2"/>
  <c r="AB1793" i="2"/>
  <c r="AA1793" i="2"/>
  <c r="Z1793" i="2"/>
  <c r="Y1793" i="2"/>
  <c r="X1793" i="2"/>
  <c r="W1793" i="2"/>
  <c r="V1793" i="2"/>
  <c r="AB1792" i="2"/>
  <c r="AA1792" i="2"/>
  <c r="Z1792" i="2"/>
  <c r="Y1792" i="2"/>
  <c r="X1792" i="2"/>
  <c r="W1792" i="2"/>
  <c r="V1792" i="2"/>
  <c r="AB1791" i="2"/>
  <c r="AA1791" i="2"/>
  <c r="Z1791" i="2"/>
  <c r="Y1791" i="2"/>
  <c r="X1791" i="2"/>
  <c r="W1791" i="2"/>
  <c r="V1791" i="2"/>
  <c r="AB1790" i="2"/>
  <c r="AA1790" i="2"/>
  <c r="Z1790" i="2"/>
  <c r="Y1790" i="2"/>
  <c r="X1790" i="2"/>
  <c r="W1790" i="2"/>
  <c r="V1790" i="2"/>
  <c r="AB1789" i="2"/>
  <c r="AA1789" i="2"/>
  <c r="Z1789" i="2"/>
  <c r="Y1789" i="2"/>
  <c r="X1789" i="2"/>
  <c r="W1789" i="2"/>
  <c r="V1789" i="2"/>
  <c r="AB1788" i="2"/>
  <c r="AA1788" i="2"/>
  <c r="Z1788" i="2"/>
  <c r="Y1788" i="2"/>
  <c r="X1788" i="2"/>
  <c r="W1788" i="2"/>
  <c r="V1788" i="2"/>
  <c r="AB1787" i="2"/>
  <c r="AA1787" i="2"/>
  <c r="Z1787" i="2"/>
  <c r="Y1787" i="2"/>
  <c r="X1787" i="2"/>
  <c r="W1787" i="2"/>
  <c r="V1787" i="2"/>
  <c r="AB1786" i="2"/>
  <c r="AA1786" i="2"/>
  <c r="Z1786" i="2"/>
  <c r="Y1786" i="2"/>
  <c r="X1786" i="2"/>
  <c r="W1786" i="2"/>
  <c r="V1786" i="2"/>
  <c r="AB1785" i="2"/>
  <c r="AA1785" i="2"/>
  <c r="Z1785" i="2"/>
  <c r="Y1785" i="2"/>
  <c r="X1785" i="2"/>
  <c r="W1785" i="2"/>
  <c r="V1785" i="2"/>
  <c r="AB1784" i="2"/>
  <c r="AA1784" i="2"/>
  <c r="Z1784" i="2"/>
  <c r="Y1784" i="2"/>
  <c r="X1784" i="2"/>
  <c r="W1784" i="2"/>
  <c r="V1784" i="2"/>
  <c r="AB1783" i="2"/>
  <c r="AA1783" i="2"/>
  <c r="Z1783" i="2"/>
  <c r="Y1783" i="2"/>
  <c r="X1783" i="2"/>
  <c r="W1783" i="2"/>
  <c r="V1783" i="2"/>
  <c r="AB1782" i="2"/>
  <c r="AA1782" i="2"/>
  <c r="Z1782" i="2"/>
  <c r="Y1782" i="2"/>
  <c r="X1782" i="2"/>
  <c r="W1782" i="2"/>
  <c r="V1782" i="2"/>
  <c r="AB1781" i="2"/>
  <c r="AA1781" i="2"/>
  <c r="Z1781" i="2"/>
  <c r="Y1781" i="2"/>
  <c r="X1781" i="2"/>
  <c r="W1781" i="2"/>
  <c r="V1781" i="2"/>
  <c r="AB1780" i="2"/>
  <c r="AA1780" i="2"/>
  <c r="Z1780" i="2"/>
  <c r="Y1780" i="2"/>
  <c r="X1780" i="2"/>
  <c r="W1780" i="2"/>
  <c r="V1780" i="2"/>
  <c r="AB1779" i="2"/>
  <c r="AA1779" i="2"/>
  <c r="Z1779" i="2"/>
  <c r="Y1779" i="2"/>
  <c r="X1779" i="2"/>
  <c r="W1779" i="2"/>
  <c r="V1779" i="2"/>
  <c r="AB1778" i="2"/>
  <c r="AA1778" i="2"/>
  <c r="Z1778" i="2"/>
  <c r="Y1778" i="2"/>
  <c r="X1778" i="2"/>
  <c r="W1778" i="2"/>
  <c r="V1778" i="2"/>
  <c r="AB1777" i="2"/>
  <c r="AA1777" i="2"/>
  <c r="Z1777" i="2"/>
  <c r="Y1777" i="2"/>
  <c r="X1777" i="2"/>
  <c r="W1777" i="2"/>
  <c r="V1777" i="2"/>
  <c r="AB1776" i="2"/>
  <c r="AA1776" i="2"/>
  <c r="Z1776" i="2"/>
  <c r="Y1776" i="2"/>
  <c r="X1776" i="2"/>
  <c r="W1776" i="2"/>
  <c r="V1776" i="2"/>
  <c r="AB1775" i="2"/>
  <c r="AA1775" i="2"/>
  <c r="Z1775" i="2"/>
  <c r="Y1775" i="2"/>
  <c r="X1775" i="2"/>
  <c r="W1775" i="2"/>
  <c r="V1775" i="2"/>
  <c r="AB1774" i="2"/>
  <c r="AA1774" i="2"/>
  <c r="Z1774" i="2"/>
  <c r="Y1774" i="2"/>
  <c r="X1774" i="2"/>
  <c r="W1774" i="2"/>
  <c r="V1774" i="2"/>
  <c r="AB1773" i="2"/>
  <c r="AA1773" i="2"/>
  <c r="Z1773" i="2"/>
  <c r="Y1773" i="2"/>
  <c r="X1773" i="2"/>
  <c r="W1773" i="2"/>
  <c r="V1773" i="2"/>
  <c r="AB1772" i="2"/>
  <c r="AA1772" i="2"/>
  <c r="Z1772" i="2"/>
  <c r="Y1772" i="2"/>
  <c r="X1772" i="2"/>
  <c r="W1772" i="2"/>
  <c r="V1772" i="2"/>
  <c r="AB1771" i="2"/>
  <c r="AA1771" i="2"/>
  <c r="Z1771" i="2"/>
  <c r="Y1771" i="2"/>
  <c r="X1771" i="2"/>
  <c r="W1771" i="2"/>
  <c r="V1771" i="2"/>
  <c r="AB1770" i="2"/>
  <c r="AA1770" i="2"/>
  <c r="Z1770" i="2"/>
  <c r="Y1770" i="2"/>
  <c r="X1770" i="2"/>
  <c r="W1770" i="2"/>
  <c r="V1770" i="2"/>
  <c r="AB1769" i="2"/>
  <c r="AA1769" i="2"/>
  <c r="Z1769" i="2"/>
  <c r="Y1769" i="2"/>
  <c r="X1769" i="2"/>
  <c r="W1769" i="2"/>
  <c r="V1769" i="2"/>
  <c r="AB1768" i="2"/>
  <c r="AA1768" i="2"/>
  <c r="Z1768" i="2"/>
  <c r="Y1768" i="2"/>
  <c r="X1768" i="2"/>
  <c r="W1768" i="2"/>
  <c r="V1768" i="2"/>
  <c r="AB1767" i="2"/>
  <c r="AA1767" i="2"/>
  <c r="Z1767" i="2"/>
  <c r="Y1767" i="2"/>
  <c r="X1767" i="2"/>
  <c r="W1767" i="2"/>
  <c r="V1767" i="2"/>
  <c r="AB1766" i="2"/>
  <c r="AA1766" i="2"/>
  <c r="Z1766" i="2"/>
  <c r="Y1766" i="2"/>
  <c r="X1766" i="2"/>
  <c r="W1766" i="2"/>
  <c r="V1766" i="2"/>
  <c r="AB1765" i="2"/>
  <c r="AA1765" i="2"/>
  <c r="Z1765" i="2"/>
  <c r="Y1765" i="2"/>
  <c r="X1765" i="2"/>
  <c r="W1765" i="2"/>
  <c r="V1765" i="2"/>
  <c r="AB1764" i="2"/>
  <c r="AA1764" i="2"/>
  <c r="Z1764" i="2"/>
  <c r="Y1764" i="2"/>
  <c r="X1764" i="2"/>
  <c r="W1764" i="2"/>
  <c r="V1764" i="2"/>
  <c r="AB1763" i="2"/>
  <c r="AA1763" i="2"/>
  <c r="Z1763" i="2"/>
  <c r="Y1763" i="2"/>
  <c r="X1763" i="2"/>
  <c r="W1763" i="2"/>
  <c r="V1763" i="2"/>
  <c r="AB1762" i="2"/>
  <c r="AA1762" i="2"/>
  <c r="Z1762" i="2"/>
  <c r="Y1762" i="2"/>
  <c r="X1762" i="2"/>
  <c r="W1762" i="2"/>
  <c r="V1762" i="2"/>
  <c r="AB1761" i="2"/>
  <c r="AA1761" i="2"/>
  <c r="Z1761" i="2"/>
  <c r="Y1761" i="2"/>
  <c r="X1761" i="2"/>
  <c r="W1761" i="2"/>
  <c r="V1761" i="2"/>
  <c r="AB1760" i="2"/>
  <c r="AA1760" i="2"/>
  <c r="Z1760" i="2"/>
  <c r="Y1760" i="2"/>
  <c r="X1760" i="2"/>
  <c r="W1760" i="2"/>
  <c r="V1760" i="2"/>
  <c r="AB1759" i="2"/>
  <c r="AA1759" i="2"/>
  <c r="Z1759" i="2"/>
  <c r="Y1759" i="2"/>
  <c r="X1759" i="2"/>
  <c r="W1759" i="2"/>
  <c r="V1759" i="2"/>
  <c r="AB1758" i="2"/>
  <c r="AA1758" i="2"/>
  <c r="Z1758" i="2"/>
  <c r="Y1758" i="2"/>
  <c r="X1758" i="2"/>
  <c r="W1758" i="2"/>
  <c r="V1758" i="2"/>
  <c r="AB1757" i="2"/>
  <c r="AA1757" i="2"/>
  <c r="Z1757" i="2"/>
  <c r="Y1757" i="2"/>
  <c r="X1757" i="2"/>
  <c r="W1757" i="2"/>
  <c r="V1757" i="2"/>
  <c r="AB1756" i="2"/>
  <c r="AA1756" i="2"/>
  <c r="Z1756" i="2"/>
  <c r="Y1756" i="2"/>
  <c r="X1756" i="2"/>
  <c r="W1756" i="2"/>
  <c r="V1756" i="2"/>
  <c r="AB1755" i="2"/>
  <c r="AA1755" i="2"/>
  <c r="Z1755" i="2"/>
  <c r="Y1755" i="2"/>
  <c r="X1755" i="2"/>
  <c r="W1755" i="2"/>
  <c r="V1755" i="2"/>
  <c r="AB1754" i="2"/>
  <c r="AA1754" i="2"/>
  <c r="Z1754" i="2"/>
  <c r="Y1754" i="2"/>
  <c r="X1754" i="2"/>
  <c r="W1754" i="2"/>
  <c r="V1754" i="2"/>
  <c r="AB1753" i="2"/>
  <c r="AA1753" i="2"/>
  <c r="D409" i="6" s="1"/>
  <c r="G409" i="6" s="1"/>
  <c r="Z1753" i="2"/>
  <c r="Y1753" i="2"/>
  <c r="X1753" i="2"/>
  <c r="W1753" i="2"/>
  <c r="V1753" i="2"/>
  <c r="AB1752" i="2"/>
  <c r="AA1752" i="2"/>
  <c r="Z1752" i="2"/>
  <c r="Y1752" i="2"/>
  <c r="X1752" i="2"/>
  <c r="W1752" i="2"/>
  <c r="V1752" i="2"/>
  <c r="AB1751" i="2"/>
  <c r="AA1751" i="2"/>
  <c r="Z1751" i="2"/>
  <c r="Y1751" i="2"/>
  <c r="X1751" i="2"/>
  <c r="W1751" i="2"/>
  <c r="V1751" i="2"/>
  <c r="AB1750" i="2"/>
  <c r="AA1750" i="2"/>
  <c r="D242" i="6" s="1"/>
  <c r="G242" i="6" s="1"/>
  <c r="Z1750" i="2"/>
  <c r="Y1750" i="2"/>
  <c r="X1750" i="2"/>
  <c r="W1750" i="2"/>
  <c r="V1750" i="2"/>
  <c r="AB1749" i="2"/>
  <c r="AA1749" i="2"/>
  <c r="Z1749" i="2"/>
  <c r="Y1749" i="2"/>
  <c r="X1749" i="2"/>
  <c r="W1749" i="2"/>
  <c r="V1749" i="2"/>
  <c r="AB1748" i="2"/>
  <c r="AA1748" i="2"/>
  <c r="Z1748" i="2"/>
  <c r="Y1748" i="2"/>
  <c r="X1748" i="2"/>
  <c r="W1748" i="2"/>
  <c r="V1748" i="2"/>
  <c r="AB1747" i="2"/>
  <c r="AA1747" i="2"/>
  <c r="Z1747" i="2"/>
  <c r="Y1747" i="2"/>
  <c r="X1747" i="2"/>
  <c r="W1747" i="2"/>
  <c r="V1747" i="2"/>
  <c r="AB1746" i="2"/>
  <c r="AA1746" i="2"/>
  <c r="Z1746" i="2"/>
  <c r="Y1746" i="2"/>
  <c r="X1746" i="2"/>
  <c r="W1746" i="2"/>
  <c r="V1746" i="2"/>
  <c r="AB1745" i="2"/>
  <c r="AA1745" i="2"/>
  <c r="Z1745" i="2"/>
  <c r="Y1745" i="2"/>
  <c r="X1745" i="2"/>
  <c r="W1745" i="2"/>
  <c r="V1745" i="2"/>
  <c r="AB1744" i="2"/>
  <c r="AA1744" i="2"/>
  <c r="Z1744" i="2"/>
  <c r="Y1744" i="2"/>
  <c r="X1744" i="2"/>
  <c r="W1744" i="2"/>
  <c r="V1744" i="2"/>
  <c r="AB1743" i="2"/>
  <c r="AA1743" i="2"/>
  <c r="Z1743" i="2"/>
  <c r="Y1743" i="2"/>
  <c r="X1743" i="2"/>
  <c r="W1743" i="2"/>
  <c r="V1743" i="2"/>
  <c r="AB1742" i="2"/>
  <c r="AA1742" i="2"/>
  <c r="Z1742" i="2"/>
  <c r="Y1742" i="2"/>
  <c r="X1742" i="2"/>
  <c r="W1742" i="2"/>
  <c r="V1742" i="2"/>
  <c r="AB1741" i="2"/>
  <c r="AA1741" i="2"/>
  <c r="Z1741" i="2"/>
  <c r="Y1741" i="2"/>
  <c r="X1741" i="2"/>
  <c r="W1741" i="2"/>
  <c r="V1741" i="2"/>
  <c r="AB1740" i="2"/>
  <c r="AA1740" i="2"/>
  <c r="Z1740" i="2"/>
  <c r="Y1740" i="2"/>
  <c r="X1740" i="2"/>
  <c r="W1740" i="2"/>
  <c r="V1740" i="2"/>
  <c r="AB1739" i="2"/>
  <c r="AA1739" i="2"/>
  <c r="Z1739" i="2"/>
  <c r="Y1739" i="2"/>
  <c r="X1739" i="2"/>
  <c r="W1739" i="2"/>
  <c r="V1739" i="2"/>
  <c r="AB1738" i="2"/>
  <c r="AA1738" i="2"/>
  <c r="Z1738" i="2"/>
  <c r="Y1738" i="2"/>
  <c r="X1738" i="2"/>
  <c r="W1738" i="2"/>
  <c r="V1738" i="2"/>
  <c r="AB1737" i="2"/>
  <c r="AA1737" i="2"/>
  <c r="Z1737" i="2"/>
  <c r="Y1737" i="2"/>
  <c r="X1737" i="2"/>
  <c r="W1737" i="2"/>
  <c r="V1737" i="2"/>
  <c r="AB1736" i="2"/>
  <c r="AA1736" i="2"/>
  <c r="Z1736" i="2"/>
  <c r="Y1736" i="2"/>
  <c r="X1736" i="2"/>
  <c r="W1736" i="2"/>
  <c r="V1736" i="2"/>
  <c r="AB1735" i="2"/>
  <c r="AA1735" i="2"/>
  <c r="Z1735" i="2"/>
  <c r="Y1735" i="2"/>
  <c r="X1735" i="2"/>
  <c r="W1735" i="2"/>
  <c r="V1735" i="2"/>
  <c r="AB1734" i="2"/>
  <c r="AA1734" i="2"/>
  <c r="Z1734" i="2"/>
  <c r="Y1734" i="2"/>
  <c r="X1734" i="2"/>
  <c r="W1734" i="2"/>
  <c r="V1734" i="2"/>
  <c r="AB1733" i="2"/>
  <c r="AA1733" i="2"/>
  <c r="Z1733" i="2"/>
  <c r="Y1733" i="2"/>
  <c r="X1733" i="2"/>
  <c r="W1733" i="2"/>
  <c r="V1733" i="2"/>
  <c r="AB1732" i="2"/>
  <c r="AA1732" i="2"/>
  <c r="Z1732" i="2"/>
  <c r="Y1732" i="2"/>
  <c r="X1732" i="2"/>
  <c r="W1732" i="2"/>
  <c r="V1732" i="2"/>
  <c r="AB1731" i="2"/>
  <c r="AA1731" i="2"/>
  <c r="Z1731" i="2"/>
  <c r="Y1731" i="2"/>
  <c r="X1731" i="2"/>
  <c r="W1731" i="2"/>
  <c r="V1731" i="2"/>
  <c r="AB1730" i="2"/>
  <c r="AA1730" i="2"/>
  <c r="Z1730" i="2"/>
  <c r="Y1730" i="2"/>
  <c r="X1730" i="2"/>
  <c r="W1730" i="2"/>
  <c r="V1730" i="2"/>
  <c r="AB1729" i="2"/>
  <c r="AA1729" i="2"/>
  <c r="Z1729" i="2"/>
  <c r="Y1729" i="2"/>
  <c r="X1729" i="2"/>
  <c r="W1729" i="2"/>
  <c r="V1729" i="2"/>
  <c r="AB1728" i="2"/>
  <c r="AA1728" i="2"/>
  <c r="Z1728" i="2"/>
  <c r="Y1728" i="2"/>
  <c r="X1728" i="2"/>
  <c r="W1728" i="2"/>
  <c r="V1728" i="2"/>
  <c r="AB1727" i="2"/>
  <c r="AA1727" i="2"/>
  <c r="Z1727" i="2"/>
  <c r="Y1727" i="2"/>
  <c r="X1727" i="2"/>
  <c r="W1727" i="2"/>
  <c r="V1727" i="2"/>
  <c r="AB1726" i="2"/>
  <c r="AA1726" i="2"/>
  <c r="Z1726" i="2"/>
  <c r="Y1726" i="2"/>
  <c r="X1726" i="2"/>
  <c r="W1726" i="2"/>
  <c r="V1726" i="2"/>
  <c r="AB1725" i="2"/>
  <c r="AA1725" i="2"/>
  <c r="Z1725" i="2"/>
  <c r="Y1725" i="2"/>
  <c r="X1725" i="2"/>
  <c r="W1725" i="2"/>
  <c r="V1725" i="2"/>
  <c r="AB1724" i="2"/>
  <c r="AA1724" i="2"/>
  <c r="Z1724" i="2"/>
  <c r="Y1724" i="2"/>
  <c r="X1724" i="2"/>
  <c r="W1724" i="2"/>
  <c r="V1724" i="2"/>
  <c r="AB1723" i="2"/>
  <c r="AA1723" i="2"/>
  <c r="Z1723" i="2"/>
  <c r="Y1723" i="2"/>
  <c r="X1723" i="2"/>
  <c r="W1723" i="2"/>
  <c r="V1723" i="2"/>
  <c r="AB1722" i="2"/>
  <c r="AA1722" i="2"/>
  <c r="Z1722" i="2"/>
  <c r="Y1722" i="2"/>
  <c r="X1722" i="2"/>
  <c r="W1722" i="2"/>
  <c r="V1722" i="2"/>
  <c r="AB1721" i="2"/>
  <c r="AA1721" i="2"/>
  <c r="Z1721" i="2"/>
  <c r="Y1721" i="2"/>
  <c r="X1721" i="2"/>
  <c r="W1721" i="2"/>
  <c r="V1721" i="2"/>
  <c r="AB1720" i="2"/>
  <c r="AA1720" i="2"/>
  <c r="Z1720" i="2"/>
  <c r="Y1720" i="2"/>
  <c r="X1720" i="2"/>
  <c r="W1720" i="2"/>
  <c r="V1720" i="2"/>
  <c r="AB1719" i="2"/>
  <c r="AA1719" i="2"/>
  <c r="Z1719" i="2"/>
  <c r="Y1719" i="2"/>
  <c r="X1719" i="2"/>
  <c r="W1719" i="2"/>
  <c r="V1719" i="2"/>
  <c r="AB1718" i="2"/>
  <c r="AA1718" i="2"/>
  <c r="Z1718" i="2"/>
  <c r="Y1718" i="2"/>
  <c r="X1718" i="2"/>
  <c r="W1718" i="2"/>
  <c r="V1718" i="2"/>
  <c r="AB1717" i="2"/>
  <c r="AA1717" i="2"/>
  <c r="Z1717" i="2"/>
  <c r="Y1717" i="2"/>
  <c r="X1717" i="2"/>
  <c r="W1717" i="2"/>
  <c r="V1717" i="2"/>
  <c r="AB1716" i="2"/>
  <c r="AA1716" i="2"/>
  <c r="Z1716" i="2"/>
  <c r="Y1716" i="2"/>
  <c r="X1716" i="2"/>
  <c r="W1716" i="2"/>
  <c r="V1716" i="2"/>
  <c r="AB1715" i="2"/>
  <c r="AA1715" i="2"/>
  <c r="Z1715" i="2"/>
  <c r="Y1715" i="2"/>
  <c r="X1715" i="2"/>
  <c r="W1715" i="2"/>
  <c r="V1715" i="2"/>
  <c r="AB1714" i="2"/>
  <c r="AA1714" i="2"/>
  <c r="Z1714" i="2"/>
  <c r="Y1714" i="2"/>
  <c r="X1714" i="2"/>
  <c r="W1714" i="2"/>
  <c r="V1714" i="2"/>
  <c r="AB1713" i="2"/>
  <c r="AA1713" i="2"/>
  <c r="Z1713" i="2"/>
  <c r="Y1713" i="2"/>
  <c r="X1713" i="2"/>
  <c r="W1713" i="2"/>
  <c r="V1713" i="2"/>
  <c r="AB1712" i="2"/>
  <c r="AA1712" i="2"/>
  <c r="Z1712" i="2"/>
  <c r="Y1712" i="2"/>
  <c r="X1712" i="2"/>
  <c r="W1712" i="2"/>
  <c r="V1712" i="2"/>
  <c r="AB1711" i="2"/>
  <c r="AA1711" i="2"/>
  <c r="Z1711" i="2"/>
  <c r="Y1711" i="2"/>
  <c r="X1711" i="2"/>
  <c r="W1711" i="2"/>
  <c r="V1711" i="2"/>
  <c r="AB1710" i="2"/>
  <c r="AA1710" i="2"/>
  <c r="Z1710" i="2"/>
  <c r="Y1710" i="2"/>
  <c r="X1710" i="2"/>
  <c r="W1710" i="2"/>
  <c r="V1710" i="2"/>
  <c r="AB1709" i="2"/>
  <c r="AA1709" i="2"/>
  <c r="Z1709" i="2"/>
  <c r="Y1709" i="2"/>
  <c r="X1709" i="2"/>
  <c r="W1709" i="2"/>
  <c r="V1709" i="2"/>
  <c r="AB1708" i="2"/>
  <c r="AA1708" i="2"/>
  <c r="Z1708" i="2"/>
  <c r="Y1708" i="2"/>
  <c r="X1708" i="2"/>
  <c r="W1708" i="2"/>
  <c r="V1708" i="2"/>
  <c r="AB1707" i="2"/>
  <c r="AA1707" i="2"/>
  <c r="Z1707" i="2"/>
  <c r="Y1707" i="2"/>
  <c r="X1707" i="2"/>
  <c r="W1707" i="2"/>
  <c r="V1707" i="2"/>
  <c r="AB1706" i="2"/>
  <c r="AA1706" i="2"/>
  <c r="Z1706" i="2"/>
  <c r="Y1706" i="2"/>
  <c r="X1706" i="2"/>
  <c r="W1706" i="2"/>
  <c r="V1706" i="2"/>
  <c r="AB1705" i="2"/>
  <c r="AA1705" i="2"/>
  <c r="Z1705" i="2"/>
  <c r="Y1705" i="2"/>
  <c r="X1705" i="2"/>
  <c r="W1705" i="2"/>
  <c r="V1705" i="2"/>
  <c r="AB1704" i="2"/>
  <c r="AA1704" i="2"/>
  <c r="Z1704" i="2"/>
  <c r="Y1704" i="2"/>
  <c r="X1704" i="2"/>
  <c r="W1704" i="2"/>
  <c r="V1704" i="2"/>
  <c r="AB1703" i="2"/>
  <c r="AA1703" i="2"/>
  <c r="Z1703" i="2"/>
  <c r="Y1703" i="2"/>
  <c r="X1703" i="2"/>
  <c r="W1703" i="2"/>
  <c r="V1703" i="2"/>
  <c r="AB1702" i="2"/>
  <c r="AA1702" i="2"/>
  <c r="Z1702" i="2"/>
  <c r="Y1702" i="2"/>
  <c r="X1702" i="2"/>
  <c r="W1702" i="2"/>
  <c r="V1702" i="2"/>
  <c r="AB1701" i="2"/>
  <c r="AA1701" i="2"/>
  <c r="Z1701" i="2"/>
  <c r="Y1701" i="2"/>
  <c r="X1701" i="2"/>
  <c r="W1701" i="2"/>
  <c r="V1701" i="2"/>
  <c r="AB1700" i="2"/>
  <c r="AA1700" i="2"/>
  <c r="Z1700" i="2"/>
  <c r="Y1700" i="2"/>
  <c r="X1700" i="2"/>
  <c r="W1700" i="2"/>
  <c r="V1700" i="2"/>
  <c r="AB1699" i="2"/>
  <c r="AA1699" i="2"/>
  <c r="Z1699" i="2"/>
  <c r="Y1699" i="2"/>
  <c r="X1699" i="2"/>
  <c r="W1699" i="2"/>
  <c r="V1699" i="2"/>
  <c r="AB1698" i="2"/>
  <c r="AA1698" i="2"/>
  <c r="Z1698" i="2"/>
  <c r="Y1698" i="2"/>
  <c r="X1698" i="2"/>
  <c r="W1698" i="2"/>
  <c r="V1698" i="2"/>
  <c r="AB1697" i="2"/>
  <c r="AA1697" i="2"/>
  <c r="Z1697" i="2"/>
  <c r="Y1697" i="2"/>
  <c r="X1697" i="2"/>
  <c r="W1697" i="2"/>
  <c r="V1697" i="2"/>
  <c r="AB1696" i="2"/>
  <c r="AA1696" i="2"/>
  <c r="Z1696" i="2"/>
  <c r="Y1696" i="2"/>
  <c r="X1696" i="2"/>
  <c r="W1696" i="2"/>
  <c r="V1696" i="2"/>
  <c r="AB1695" i="2"/>
  <c r="AA1695" i="2"/>
  <c r="Z1695" i="2"/>
  <c r="Y1695" i="2"/>
  <c r="X1695" i="2"/>
  <c r="W1695" i="2"/>
  <c r="V1695" i="2"/>
  <c r="AB1694" i="2"/>
  <c r="AA1694" i="2"/>
  <c r="D342" i="6" s="1"/>
  <c r="G342" i="6" s="1"/>
  <c r="Z1694" i="2"/>
  <c r="Y1694" i="2"/>
  <c r="X1694" i="2"/>
  <c r="W1694" i="2"/>
  <c r="V1694" i="2"/>
  <c r="AB1693" i="2"/>
  <c r="AA1693" i="2"/>
  <c r="Z1693" i="2"/>
  <c r="Y1693" i="2"/>
  <c r="X1693" i="2"/>
  <c r="W1693" i="2"/>
  <c r="V1693" i="2"/>
  <c r="AB1692" i="2"/>
  <c r="AA1692" i="2"/>
  <c r="Z1692" i="2"/>
  <c r="Y1692" i="2"/>
  <c r="X1692" i="2"/>
  <c r="W1692" i="2"/>
  <c r="V1692" i="2"/>
  <c r="AB1691" i="2"/>
  <c r="AA1691" i="2"/>
  <c r="Z1691" i="2"/>
  <c r="Y1691" i="2"/>
  <c r="X1691" i="2"/>
  <c r="W1691" i="2"/>
  <c r="V1691" i="2"/>
  <c r="AB1690" i="2"/>
  <c r="AA1690" i="2"/>
  <c r="Z1690" i="2"/>
  <c r="Y1690" i="2"/>
  <c r="X1690" i="2"/>
  <c r="W1690" i="2"/>
  <c r="V1690" i="2"/>
  <c r="AB1689" i="2"/>
  <c r="AA1689" i="2"/>
  <c r="Z1689" i="2"/>
  <c r="Y1689" i="2"/>
  <c r="X1689" i="2"/>
  <c r="W1689" i="2"/>
  <c r="V1689" i="2"/>
  <c r="AB1688" i="2"/>
  <c r="AA1688" i="2"/>
  <c r="Z1688" i="2"/>
  <c r="Y1688" i="2"/>
  <c r="X1688" i="2"/>
  <c r="W1688" i="2"/>
  <c r="V1688" i="2"/>
  <c r="AB1687" i="2"/>
  <c r="AA1687" i="2"/>
  <c r="Z1687" i="2"/>
  <c r="Y1687" i="2"/>
  <c r="X1687" i="2"/>
  <c r="W1687" i="2"/>
  <c r="V1687" i="2"/>
  <c r="AB1686" i="2"/>
  <c r="AA1686" i="2"/>
  <c r="Z1686" i="2"/>
  <c r="Y1686" i="2"/>
  <c r="X1686" i="2"/>
  <c r="W1686" i="2"/>
  <c r="V1686" i="2"/>
  <c r="AB1685" i="2"/>
  <c r="AA1685" i="2"/>
  <c r="Z1685" i="2"/>
  <c r="Y1685" i="2"/>
  <c r="X1685" i="2"/>
  <c r="W1685" i="2"/>
  <c r="V1685" i="2"/>
  <c r="AB1684" i="2"/>
  <c r="AA1684" i="2"/>
  <c r="Z1684" i="2"/>
  <c r="Y1684" i="2"/>
  <c r="X1684" i="2"/>
  <c r="W1684" i="2"/>
  <c r="V1684" i="2"/>
  <c r="AB1683" i="2"/>
  <c r="AA1683" i="2"/>
  <c r="Z1683" i="2"/>
  <c r="Y1683" i="2"/>
  <c r="X1683" i="2"/>
  <c r="W1683" i="2"/>
  <c r="V1683" i="2"/>
  <c r="AB1682" i="2"/>
  <c r="AA1682" i="2"/>
  <c r="Z1682" i="2"/>
  <c r="Y1682" i="2"/>
  <c r="X1682" i="2"/>
  <c r="W1682" i="2"/>
  <c r="V1682" i="2"/>
  <c r="AB1681" i="2"/>
  <c r="AA1681" i="2"/>
  <c r="Z1681" i="2"/>
  <c r="Y1681" i="2"/>
  <c r="X1681" i="2"/>
  <c r="W1681" i="2"/>
  <c r="V1681" i="2"/>
  <c r="AB1680" i="2"/>
  <c r="AA1680" i="2"/>
  <c r="Z1680" i="2"/>
  <c r="Y1680" i="2"/>
  <c r="X1680" i="2"/>
  <c r="W1680" i="2"/>
  <c r="V1680" i="2"/>
  <c r="AB1679" i="2"/>
  <c r="AA1679" i="2"/>
  <c r="Z1679" i="2"/>
  <c r="Y1679" i="2"/>
  <c r="X1679" i="2"/>
  <c r="W1679" i="2"/>
  <c r="V1679" i="2"/>
  <c r="AB1678" i="2"/>
  <c r="AA1678" i="2"/>
  <c r="Z1678" i="2"/>
  <c r="Y1678" i="2"/>
  <c r="X1678" i="2"/>
  <c r="W1678" i="2"/>
  <c r="V1678" i="2"/>
  <c r="AB1677" i="2"/>
  <c r="AA1677" i="2"/>
  <c r="Z1677" i="2"/>
  <c r="Y1677" i="2"/>
  <c r="X1677" i="2"/>
  <c r="W1677" i="2"/>
  <c r="V1677" i="2"/>
  <c r="AB1676" i="2"/>
  <c r="AA1676" i="2"/>
  <c r="Z1676" i="2"/>
  <c r="Y1676" i="2"/>
  <c r="X1676" i="2"/>
  <c r="W1676" i="2"/>
  <c r="V1676" i="2"/>
  <c r="AB1675" i="2"/>
  <c r="AA1675" i="2"/>
  <c r="D709" i="6" s="1"/>
  <c r="G709" i="6" s="1"/>
  <c r="Z1675" i="2"/>
  <c r="Y1675" i="2"/>
  <c r="X1675" i="2"/>
  <c r="W1675" i="2"/>
  <c r="V1675" i="2"/>
  <c r="AB1674" i="2"/>
  <c r="AA1674" i="2"/>
  <c r="Z1674" i="2"/>
  <c r="Y1674" i="2"/>
  <c r="X1674" i="2"/>
  <c r="W1674" i="2"/>
  <c r="V1674" i="2"/>
  <c r="AB1673" i="2"/>
  <c r="AA1673" i="2"/>
  <c r="D655" i="6" s="1"/>
  <c r="G655" i="6" s="1"/>
  <c r="Z1673" i="2"/>
  <c r="Y1673" i="2"/>
  <c r="X1673" i="2"/>
  <c r="W1673" i="2"/>
  <c r="V1673" i="2"/>
  <c r="AB1672" i="2"/>
  <c r="AA1672" i="2"/>
  <c r="Z1672" i="2"/>
  <c r="Y1672" i="2"/>
  <c r="X1672" i="2"/>
  <c r="W1672" i="2"/>
  <c r="V1672" i="2"/>
  <c r="AB1671" i="2"/>
  <c r="AA1671" i="2"/>
  <c r="Z1671" i="2"/>
  <c r="Y1671" i="2"/>
  <c r="X1671" i="2"/>
  <c r="W1671" i="2"/>
  <c r="V1671" i="2"/>
  <c r="AB1670" i="2"/>
  <c r="AA1670" i="2"/>
  <c r="Z1670" i="2"/>
  <c r="Y1670" i="2"/>
  <c r="X1670" i="2"/>
  <c r="W1670" i="2"/>
  <c r="V1670" i="2"/>
  <c r="AB1669" i="2"/>
  <c r="AA1669" i="2"/>
  <c r="Z1669" i="2"/>
  <c r="Y1669" i="2"/>
  <c r="X1669" i="2"/>
  <c r="W1669" i="2"/>
  <c r="V1669" i="2"/>
  <c r="AB1668" i="2"/>
  <c r="AA1668" i="2"/>
  <c r="Z1668" i="2"/>
  <c r="Y1668" i="2"/>
  <c r="X1668" i="2"/>
  <c r="W1668" i="2"/>
  <c r="V1668" i="2"/>
  <c r="AB1667" i="2"/>
  <c r="AA1667" i="2"/>
  <c r="Z1667" i="2"/>
  <c r="Y1667" i="2"/>
  <c r="X1667" i="2"/>
  <c r="W1667" i="2"/>
  <c r="V1667" i="2"/>
  <c r="AB1666" i="2"/>
  <c r="AA1666" i="2"/>
  <c r="Z1666" i="2"/>
  <c r="Y1666" i="2"/>
  <c r="X1666" i="2"/>
  <c r="W1666" i="2"/>
  <c r="V1666" i="2"/>
  <c r="AB1665" i="2"/>
  <c r="AA1665" i="2"/>
  <c r="Z1665" i="2"/>
  <c r="Y1665" i="2"/>
  <c r="X1665" i="2"/>
  <c r="W1665" i="2"/>
  <c r="V1665" i="2"/>
  <c r="AB1664" i="2"/>
  <c r="AA1664" i="2"/>
  <c r="Z1664" i="2"/>
  <c r="Y1664" i="2"/>
  <c r="X1664" i="2"/>
  <c r="W1664" i="2"/>
  <c r="V1664" i="2"/>
  <c r="AB1663" i="2"/>
  <c r="AA1663" i="2"/>
  <c r="Z1663" i="2"/>
  <c r="Y1663" i="2"/>
  <c r="X1663" i="2"/>
  <c r="W1663" i="2"/>
  <c r="V1663" i="2"/>
  <c r="AB1662" i="2"/>
  <c r="AA1662" i="2"/>
  <c r="Z1662" i="2"/>
  <c r="Y1662" i="2"/>
  <c r="X1662" i="2"/>
  <c r="W1662" i="2"/>
  <c r="V1662" i="2"/>
  <c r="AB1661" i="2"/>
  <c r="AA1661" i="2"/>
  <c r="Z1661" i="2"/>
  <c r="Y1661" i="2"/>
  <c r="X1661" i="2"/>
  <c r="W1661" i="2"/>
  <c r="V1661" i="2"/>
  <c r="AB1660" i="2"/>
  <c r="AA1660" i="2"/>
  <c r="Z1660" i="2"/>
  <c r="Y1660" i="2"/>
  <c r="X1660" i="2"/>
  <c r="W1660" i="2"/>
  <c r="V1660" i="2"/>
  <c r="AB1659" i="2"/>
  <c r="AA1659" i="2"/>
  <c r="Z1659" i="2"/>
  <c r="Y1659" i="2"/>
  <c r="X1659" i="2"/>
  <c r="W1659" i="2"/>
  <c r="V1659" i="2"/>
  <c r="AB1658" i="2"/>
  <c r="AA1658" i="2"/>
  <c r="Z1658" i="2"/>
  <c r="Y1658" i="2"/>
  <c r="X1658" i="2"/>
  <c r="W1658" i="2"/>
  <c r="V1658" i="2"/>
  <c r="AB1657" i="2"/>
  <c r="AA1657" i="2"/>
  <c r="Z1657" i="2"/>
  <c r="Y1657" i="2"/>
  <c r="X1657" i="2"/>
  <c r="W1657" i="2"/>
  <c r="V1657" i="2"/>
  <c r="AB1656" i="2"/>
  <c r="AA1656" i="2"/>
  <c r="Z1656" i="2"/>
  <c r="Y1656" i="2"/>
  <c r="X1656" i="2"/>
  <c r="W1656" i="2"/>
  <c r="V1656" i="2"/>
  <c r="AB1655" i="2"/>
  <c r="AA1655" i="2"/>
  <c r="Z1655" i="2"/>
  <c r="Y1655" i="2"/>
  <c r="X1655" i="2"/>
  <c r="W1655" i="2"/>
  <c r="V1655" i="2"/>
  <c r="AB1654" i="2"/>
  <c r="AA1654" i="2"/>
  <c r="Z1654" i="2"/>
  <c r="Y1654" i="2"/>
  <c r="X1654" i="2"/>
  <c r="W1654" i="2"/>
  <c r="V1654" i="2"/>
  <c r="AB1653" i="2"/>
  <c r="AA1653" i="2"/>
  <c r="Z1653" i="2"/>
  <c r="Y1653" i="2"/>
  <c r="X1653" i="2"/>
  <c r="W1653" i="2"/>
  <c r="V1653" i="2"/>
  <c r="AB1652" i="2"/>
  <c r="AA1652" i="2"/>
  <c r="Z1652" i="2"/>
  <c r="Y1652" i="2"/>
  <c r="X1652" i="2"/>
  <c r="W1652" i="2"/>
  <c r="V1652" i="2"/>
  <c r="AB1651" i="2"/>
  <c r="AA1651" i="2"/>
  <c r="Z1651" i="2"/>
  <c r="Y1651" i="2"/>
  <c r="X1651" i="2"/>
  <c r="W1651" i="2"/>
  <c r="V1651" i="2"/>
  <c r="AB1650" i="2"/>
  <c r="AA1650" i="2"/>
  <c r="Z1650" i="2"/>
  <c r="Y1650" i="2"/>
  <c r="X1650" i="2"/>
  <c r="W1650" i="2"/>
  <c r="V1650" i="2"/>
  <c r="AB1649" i="2"/>
  <c r="AA1649" i="2"/>
  <c r="Z1649" i="2"/>
  <c r="Y1649" i="2"/>
  <c r="X1649" i="2"/>
  <c r="W1649" i="2"/>
  <c r="V1649" i="2"/>
  <c r="AB1648" i="2"/>
  <c r="AA1648" i="2"/>
  <c r="Z1648" i="2"/>
  <c r="Y1648" i="2"/>
  <c r="X1648" i="2"/>
  <c r="W1648" i="2"/>
  <c r="V1648" i="2"/>
  <c r="AB1647" i="2"/>
  <c r="AA1647" i="2"/>
  <c r="Z1647" i="2"/>
  <c r="Y1647" i="2"/>
  <c r="X1647" i="2"/>
  <c r="W1647" i="2"/>
  <c r="V1647" i="2"/>
  <c r="AB1646" i="2"/>
  <c r="AA1646" i="2"/>
  <c r="Z1646" i="2"/>
  <c r="Y1646" i="2"/>
  <c r="X1646" i="2"/>
  <c r="W1646" i="2"/>
  <c r="V1646" i="2"/>
  <c r="AB1645" i="2"/>
  <c r="AA1645" i="2"/>
  <c r="Z1645" i="2"/>
  <c r="Y1645" i="2"/>
  <c r="X1645" i="2"/>
  <c r="W1645" i="2"/>
  <c r="V1645" i="2"/>
  <c r="AB1644" i="2"/>
  <c r="AA1644" i="2"/>
  <c r="Z1644" i="2"/>
  <c r="Y1644" i="2"/>
  <c r="X1644" i="2"/>
  <c r="W1644" i="2"/>
  <c r="V1644" i="2"/>
  <c r="AB1643" i="2"/>
  <c r="AA1643" i="2"/>
  <c r="Z1643" i="2"/>
  <c r="Y1643" i="2"/>
  <c r="X1643" i="2"/>
  <c r="W1643" i="2"/>
  <c r="V1643" i="2"/>
  <c r="AB1642" i="2"/>
  <c r="AA1642" i="2"/>
  <c r="Z1642" i="2"/>
  <c r="Y1642" i="2"/>
  <c r="X1642" i="2"/>
  <c r="W1642" i="2"/>
  <c r="V1642" i="2"/>
  <c r="AB1641" i="2"/>
  <c r="AA1641" i="2"/>
  <c r="Z1641" i="2"/>
  <c r="Y1641" i="2"/>
  <c r="X1641" i="2"/>
  <c r="W1641" i="2"/>
  <c r="V1641" i="2"/>
  <c r="AB1640" i="2"/>
  <c r="AA1640" i="2"/>
  <c r="Z1640" i="2"/>
  <c r="Y1640" i="2"/>
  <c r="X1640" i="2"/>
  <c r="W1640" i="2"/>
  <c r="V1640" i="2"/>
  <c r="AB1639" i="2"/>
  <c r="AA1639" i="2"/>
  <c r="Z1639" i="2"/>
  <c r="Y1639" i="2"/>
  <c r="X1639" i="2"/>
  <c r="W1639" i="2"/>
  <c r="V1639" i="2"/>
  <c r="AB1638" i="2"/>
  <c r="AA1638" i="2"/>
  <c r="Z1638" i="2"/>
  <c r="Y1638" i="2"/>
  <c r="X1638" i="2"/>
  <c r="W1638" i="2"/>
  <c r="V1638" i="2"/>
  <c r="AB1637" i="2"/>
  <c r="AA1637" i="2"/>
  <c r="Z1637" i="2"/>
  <c r="Y1637" i="2"/>
  <c r="X1637" i="2"/>
  <c r="W1637" i="2"/>
  <c r="V1637" i="2"/>
  <c r="AB1636" i="2"/>
  <c r="AA1636" i="2"/>
  <c r="Z1636" i="2"/>
  <c r="Y1636" i="2"/>
  <c r="X1636" i="2"/>
  <c r="W1636" i="2"/>
  <c r="V1636" i="2"/>
  <c r="AB1635" i="2"/>
  <c r="AA1635" i="2"/>
  <c r="Z1635" i="2"/>
  <c r="Y1635" i="2"/>
  <c r="X1635" i="2"/>
  <c r="W1635" i="2"/>
  <c r="V1635" i="2"/>
  <c r="AB1634" i="2"/>
  <c r="AA1634" i="2"/>
  <c r="Z1634" i="2"/>
  <c r="Y1634" i="2"/>
  <c r="X1634" i="2"/>
  <c r="W1634" i="2"/>
  <c r="V1634" i="2"/>
  <c r="AB1633" i="2"/>
  <c r="AA1633" i="2"/>
  <c r="Z1633" i="2"/>
  <c r="Y1633" i="2"/>
  <c r="X1633" i="2"/>
  <c r="W1633" i="2"/>
  <c r="V1633" i="2"/>
  <c r="AB1632" i="2"/>
  <c r="AA1632" i="2"/>
  <c r="Z1632" i="2"/>
  <c r="Y1632" i="2"/>
  <c r="X1632" i="2"/>
  <c r="W1632" i="2"/>
  <c r="V1632" i="2"/>
  <c r="AB1631" i="2"/>
  <c r="AA1631" i="2"/>
  <c r="Z1631" i="2"/>
  <c r="Y1631" i="2"/>
  <c r="X1631" i="2"/>
  <c r="W1631" i="2"/>
  <c r="V1631" i="2"/>
  <c r="AB1630" i="2"/>
  <c r="AA1630" i="2"/>
  <c r="Z1630" i="2"/>
  <c r="Y1630" i="2"/>
  <c r="X1630" i="2"/>
  <c r="W1630" i="2"/>
  <c r="V1630" i="2"/>
  <c r="AB1629" i="2"/>
  <c r="AA1629" i="2"/>
  <c r="Z1629" i="2"/>
  <c r="Y1629" i="2"/>
  <c r="X1629" i="2"/>
  <c r="W1629" i="2"/>
  <c r="V1629" i="2"/>
  <c r="AB1628" i="2"/>
  <c r="AA1628" i="2"/>
  <c r="Z1628" i="2"/>
  <c r="Y1628" i="2"/>
  <c r="X1628" i="2"/>
  <c r="W1628" i="2"/>
  <c r="V1628" i="2"/>
  <c r="AB1627" i="2"/>
  <c r="AA1627" i="2"/>
  <c r="Z1627" i="2"/>
  <c r="Y1627" i="2"/>
  <c r="X1627" i="2"/>
  <c r="W1627" i="2"/>
  <c r="V1627" i="2"/>
  <c r="AB1626" i="2"/>
  <c r="AA1626" i="2"/>
  <c r="Z1626" i="2"/>
  <c r="Y1626" i="2"/>
  <c r="X1626" i="2"/>
  <c r="W1626" i="2"/>
  <c r="V1626" i="2"/>
  <c r="AB1625" i="2"/>
  <c r="AA1625" i="2"/>
  <c r="Z1625" i="2"/>
  <c r="Y1625" i="2"/>
  <c r="X1625" i="2"/>
  <c r="W1625" i="2"/>
  <c r="V1625" i="2"/>
  <c r="AB1624" i="2"/>
  <c r="AA1624" i="2"/>
  <c r="Z1624" i="2"/>
  <c r="Y1624" i="2"/>
  <c r="X1624" i="2"/>
  <c r="W1624" i="2"/>
  <c r="V1624" i="2"/>
  <c r="AB1623" i="2"/>
  <c r="AA1623" i="2"/>
  <c r="Z1623" i="2"/>
  <c r="Y1623" i="2"/>
  <c r="X1623" i="2"/>
  <c r="W1623" i="2"/>
  <c r="V1623" i="2"/>
  <c r="AB1622" i="2"/>
  <c r="AA1622" i="2"/>
  <c r="Z1622" i="2"/>
  <c r="Y1622" i="2"/>
  <c r="X1622" i="2"/>
  <c r="W1622" i="2"/>
  <c r="V1622" i="2"/>
  <c r="AB1621" i="2"/>
  <c r="AA1621" i="2"/>
  <c r="Z1621" i="2"/>
  <c r="Y1621" i="2"/>
  <c r="X1621" i="2"/>
  <c r="W1621" i="2"/>
  <c r="V1621" i="2"/>
  <c r="AB1620" i="2"/>
  <c r="AA1620" i="2"/>
  <c r="Z1620" i="2"/>
  <c r="Y1620" i="2"/>
  <c r="X1620" i="2"/>
  <c r="W1620" i="2"/>
  <c r="V1620" i="2"/>
  <c r="AB1619" i="2"/>
  <c r="AA1619" i="2"/>
  <c r="Z1619" i="2"/>
  <c r="Y1619" i="2"/>
  <c r="X1619" i="2"/>
  <c r="W1619" i="2"/>
  <c r="V1619" i="2"/>
  <c r="AB1618" i="2"/>
  <c r="AA1618" i="2"/>
  <c r="Z1618" i="2"/>
  <c r="Y1618" i="2"/>
  <c r="X1618" i="2"/>
  <c r="W1618" i="2"/>
  <c r="V1618" i="2"/>
  <c r="AB1617" i="2"/>
  <c r="AA1617" i="2"/>
  <c r="Z1617" i="2"/>
  <c r="Y1617" i="2"/>
  <c r="X1617" i="2"/>
  <c r="W1617" i="2"/>
  <c r="V1617" i="2"/>
  <c r="AB1616" i="2"/>
  <c r="AA1616" i="2"/>
  <c r="Z1616" i="2"/>
  <c r="Y1616" i="2"/>
  <c r="X1616" i="2"/>
  <c r="W1616" i="2"/>
  <c r="V1616" i="2"/>
  <c r="AB1615" i="2"/>
  <c r="AA1615" i="2"/>
  <c r="Z1615" i="2"/>
  <c r="Y1615" i="2"/>
  <c r="X1615" i="2"/>
  <c r="W1615" i="2"/>
  <c r="V1615" i="2"/>
  <c r="AB1614" i="2"/>
  <c r="AA1614" i="2"/>
  <c r="Z1614" i="2"/>
  <c r="Y1614" i="2"/>
  <c r="X1614" i="2"/>
  <c r="W1614" i="2"/>
  <c r="V1614" i="2"/>
  <c r="AB1613" i="2"/>
  <c r="AA1613" i="2"/>
  <c r="Z1613" i="2"/>
  <c r="Y1613" i="2"/>
  <c r="X1613" i="2"/>
  <c r="W1613" i="2"/>
  <c r="V1613" i="2"/>
  <c r="AB1612" i="2"/>
  <c r="AA1612" i="2"/>
  <c r="Z1612" i="2"/>
  <c r="Y1612" i="2"/>
  <c r="X1612" i="2"/>
  <c r="W1612" i="2"/>
  <c r="V1612" i="2"/>
  <c r="AB1611" i="2"/>
  <c r="AA1611" i="2"/>
  <c r="Z1611" i="2"/>
  <c r="Y1611" i="2"/>
  <c r="X1611" i="2"/>
  <c r="W1611" i="2"/>
  <c r="V1611" i="2"/>
  <c r="AB1610" i="2"/>
  <c r="AA1610" i="2"/>
  <c r="Z1610" i="2"/>
  <c r="Y1610" i="2"/>
  <c r="X1610" i="2"/>
  <c r="W1610" i="2"/>
  <c r="V1610" i="2"/>
  <c r="AB1609" i="2"/>
  <c r="AA1609" i="2"/>
  <c r="Z1609" i="2"/>
  <c r="Y1609" i="2"/>
  <c r="X1609" i="2"/>
  <c r="W1609" i="2"/>
  <c r="V1609" i="2"/>
  <c r="AB1608" i="2"/>
  <c r="AA1608" i="2"/>
  <c r="Z1608" i="2"/>
  <c r="Y1608" i="2"/>
  <c r="X1608" i="2"/>
  <c r="W1608" i="2"/>
  <c r="V1608" i="2"/>
  <c r="AB1607" i="2"/>
  <c r="AA1607" i="2"/>
  <c r="Z1607" i="2"/>
  <c r="Y1607" i="2"/>
  <c r="X1607" i="2"/>
  <c r="W1607" i="2"/>
  <c r="V1607" i="2"/>
  <c r="AB1606" i="2"/>
  <c r="AA1606" i="2"/>
  <c r="Z1606" i="2"/>
  <c r="Y1606" i="2"/>
  <c r="X1606" i="2"/>
  <c r="W1606" i="2"/>
  <c r="V1606" i="2"/>
  <c r="AB1605" i="2"/>
  <c r="AA1605" i="2"/>
  <c r="Z1605" i="2"/>
  <c r="Y1605" i="2"/>
  <c r="X1605" i="2"/>
  <c r="W1605" i="2"/>
  <c r="V1605" i="2"/>
  <c r="AB1604" i="2"/>
  <c r="AA1604" i="2"/>
  <c r="Z1604" i="2"/>
  <c r="Y1604" i="2"/>
  <c r="X1604" i="2"/>
  <c r="W1604" i="2"/>
  <c r="V1604" i="2"/>
  <c r="AB1603" i="2"/>
  <c r="AA1603" i="2"/>
  <c r="Z1603" i="2"/>
  <c r="Y1603" i="2"/>
  <c r="X1603" i="2"/>
  <c r="W1603" i="2"/>
  <c r="V1603" i="2"/>
  <c r="AB1602" i="2"/>
  <c r="AA1602" i="2"/>
  <c r="Z1602" i="2"/>
  <c r="Y1602" i="2"/>
  <c r="X1602" i="2"/>
  <c r="W1602" i="2"/>
  <c r="V1602" i="2"/>
  <c r="AB1601" i="2"/>
  <c r="AA1601" i="2"/>
  <c r="Z1601" i="2"/>
  <c r="Y1601" i="2"/>
  <c r="X1601" i="2"/>
  <c r="W1601" i="2"/>
  <c r="V1601" i="2"/>
  <c r="AB1600" i="2"/>
  <c r="AA1600" i="2"/>
  <c r="Z1600" i="2"/>
  <c r="Y1600" i="2"/>
  <c r="X1600" i="2"/>
  <c r="W1600" i="2"/>
  <c r="V1600" i="2"/>
  <c r="AB1599" i="2"/>
  <c r="AA1599" i="2"/>
  <c r="Z1599" i="2"/>
  <c r="Y1599" i="2"/>
  <c r="X1599" i="2"/>
  <c r="W1599" i="2"/>
  <c r="V1599" i="2"/>
  <c r="AB1598" i="2"/>
  <c r="AA1598" i="2"/>
  <c r="Z1598" i="2"/>
  <c r="Y1598" i="2"/>
  <c r="X1598" i="2"/>
  <c r="W1598" i="2"/>
  <c r="V1598" i="2"/>
  <c r="AB1597" i="2"/>
  <c r="AA1597" i="2"/>
  <c r="Z1597" i="2"/>
  <c r="Y1597" i="2"/>
  <c r="X1597" i="2"/>
  <c r="W1597" i="2"/>
  <c r="V1597" i="2"/>
  <c r="AB1596" i="2"/>
  <c r="AA1596" i="2"/>
  <c r="Z1596" i="2"/>
  <c r="Y1596" i="2"/>
  <c r="X1596" i="2"/>
  <c r="W1596" i="2"/>
  <c r="V1596" i="2"/>
  <c r="AB1595" i="2"/>
  <c r="AA1595" i="2"/>
  <c r="Z1595" i="2"/>
  <c r="Y1595" i="2"/>
  <c r="X1595" i="2"/>
  <c r="W1595" i="2"/>
  <c r="V1595" i="2"/>
  <c r="AB1594" i="2"/>
  <c r="AA1594" i="2"/>
  <c r="Z1594" i="2"/>
  <c r="Y1594" i="2"/>
  <c r="X1594" i="2"/>
  <c r="W1594" i="2"/>
  <c r="V1594" i="2"/>
  <c r="AB1593" i="2"/>
  <c r="AA1593" i="2"/>
  <c r="Z1593" i="2"/>
  <c r="Y1593" i="2"/>
  <c r="X1593" i="2"/>
  <c r="W1593" i="2"/>
  <c r="V1593" i="2"/>
  <c r="AB1592" i="2"/>
  <c r="AA1592" i="2"/>
  <c r="Z1592" i="2"/>
  <c r="Y1592" i="2"/>
  <c r="X1592" i="2"/>
  <c r="W1592" i="2"/>
  <c r="V1592" i="2"/>
  <c r="AB1591" i="2"/>
  <c r="AA1591" i="2"/>
  <c r="Z1591" i="2"/>
  <c r="Y1591" i="2"/>
  <c r="X1591" i="2"/>
  <c r="W1591" i="2"/>
  <c r="V1591" i="2"/>
  <c r="AB1590" i="2"/>
  <c r="AA1590" i="2"/>
  <c r="Z1590" i="2"/>
  <c r="Y1590" i="2"/>
  <c r="X1590" i="2"/>
  <c r="W1590" i="2"/>
  <c r="V1590" i="2"/>
  <c r="AB1589" i="2"/>
  <c r="AA1589" i="2"/>
  <c r="Z1589" i="2"/>
  <c r="Y1589" i="2"/>
  <c r="X1589" i="2"/>
  <c r="W1589" i="2"/>
  <c r="V1589" i="2"/>
  <c r="AB1588" i="2"/>
  <c r="AA1588" i="2"/>
  <c r="Z1588" i="2"/>
  <c r="Y1588" i="2"/>
  <c r="X1588" i="2"/>
  <c r="W1588" i="2"/>
  <c r="V1588" i="2"/>
  <c r="AB1587" i="2"/>
  <c r="AA1587" i="2"/>
  <c r="Z1587" i="2"/>
  <c r="Y1587" i="2"/>
  <c r="X1587" i="2"/>
  <c r="W1587" i="2"/>
  <c r="V1587" i="2"/>
  <c r="AB1586" i="2"/>
  <c r="AA1586" i="2"/>
  <c r="Z1586" i="2"/>
  <c r="Y1586" i="2"/>
  <c r="X1586" i="2"/>
  <c r="W1586" i="2"/>
  <c r="V1586" i="2"/>
  <c r="AB1585" i="2"/>
  <c r="AA1585" i="2"/>
  <c r="Z1585" i="2"/>
  <c r="Y1585" i="2"/>
  <c r="X1585" i="2"/>
  <c r="W1585" i="2"/>
  <c r="V1585" i="2"/>
  <c r="AB1584" i="2"/>
  <c r="AA1584" i="2"/>
  <c r="Z1584" i="2"/>
  <c r="Y1584" i="2"/>
  <c r="X1584" i="2"/>
  <c r="W1584" i="2"/>
  <c r="V1584" i="2"/>
  <c r="AB1583" i="2"/>
  <c r="AA1583" i="2"/>
  <c r="Z1583" i="2"/>
  <c r="Y1583" i="2"/>
  <c r="X1583" i="2"/>
  <c r="W1583" i="2"/>
  <c r="V1583" i="2"/>
  <c r="AB1582" i="2"/>
  <c r="AA1582" i="2"/>
  <c r="Z1582" i="2"/>
  <c r="Y1582" i="2"/>
  <c r="X1582" i="2"/>
  <c r="W1582" i="2"/>
  <c r="V1582" i="2"/>
  <c r="AB1581" i="2"/>
  <c r="AA1581" i="2"/>
  <c r="Z1581" i="2"/>
  <c r="Y1581" i="2"/>
  <c r="X1581" i="2"/>
  <c r="W1581" i="2"/>
  <c r="V1581" i="2"/>
  <c r="AB1580" i="2"/>
  <c r="AA1580" i="2"/>
  <c r="Z1580" i="2"/>
  <c r="Y1580" i="2"/>
  <c r="X1580" i="2"/>
  <c r="W1580" i="2"/>
  <c r="V1580" i="2"/>
  <c r="AB1579" i="2"/>
  <c r="AA1579" i="2"/>
  <c r="Z1579" i="2"/>
  <c r="Y1579" i="2"/>
  <c r="X1579" i="2"/>
  <c r="W1579" i="2"/>
  <c r="V1579" i="2"/>
  <c r="AB1578" i="2"/>
  <c r="AA1578" i="2"/>
  <c r="Z1578" i="2"/>
  <c r="Y1578" i="2"/>
  <c r="X1578" i="2"/>
  <c r="W1578" i="2"/>
  <c r="V1578" i="2"/>
  <c r="AB1577" i="2"/>
  <c r="AA1577" i="2"/>
  <c r="Z1577" i="2"/>
  <c r="Y1577" i="2"/>
  <c r="X1577" i="2"/>
  <c r="W1577" i="2"/>
  <c r="V1577" i="2"/>
  <c r="AB1576" i="2"/>
  <c r="AA1576" i="2"/>
  <c r="Z1576" i="2"/>
  <c r="Y1576" i="2"/>
  <c r="X1576" i="2"/>
  <c r="W1576" i="2"/>
  <c r="V1576" i="2"/>
  <c r="AB1575" i="2"/>
  <c r="AA1575" i="2"/>
  <c r="Z1575" i="2"/>
  <c r="Y1575" i="2"/>
  <c r="X1575" i="2"/>
  <c r="W1575" i="2"/>
  <c r="V1575" i="2"/>
  <c r="AB1574" i="2"/>
  <c r="AA1574" i="2"/>
  <c r="Z1574" i="2"/>
  <c r="Y1574" i="2"/>
  <c r="X1574" i="2"/>
  <c r="W1574" i="2"/>
  <c r="V1574" i="2"/>
  <c r="AB1573" i="2"/>
  <c r="AA1573" i="2"/>
  <c r="Z1573" i="2"/>
  <c r="Y1573" i="2"/>
  <c r="X1573" i="2"/>
  <c r="W1573" i="2"/>
  <c r="V1573" i="2"/>
  <c r="AB1572" i="2"/>
  <c r="AA1572" i="2"/>
  <c r="Z1572" i="2"/>
  <c r="Y1572" i="2"/>
  <c r="X1572" i="2"/>
  <c r="W1572" i="2"/>
  <c r="V1572" i="2"/>
  <c r="AB1571" i="2"/>
  <c r="AA1571" i="2"/>
  <c r="Z1571" i="2"/>
  <c r="Y1571" i="2"/>
  <c r="X1571" i="2"/>
  <c r="W1571" i="2"/>
  <c r="V1571" i="2"/>
  <c r="AB1570" i="2"/>
  <c r="AA1570" i="2"/>
  <c r="Z1570" i="2"/>
  <c r="Y1570" i="2"/>
  <c r="X1570" i="2"/>
  <c r="W1570" i="2"/>
  <c r="V1570" i="2"/>
  <c r="AB1569" i="2"/>
  <c r="AA1569" i="2"/>
  <c r="Z1569" i="2"/>
  <c r="Y1569" i="2"/>
  <c r="X1569" i="2"/>
  <c r="W1569" i="2"/>
  <c r="V1569" i="2"/>
  <c r="AB1568" i="2"/>
  <c r="AA1568" i="2"/>
  <c r="Z1568" i="2"/>
  <c r="Y1568" i="2"/>
  <c r="X1568" i="2"/>
  <c r="W1568" i="2"/>
  <c r="V1568" i="2"/>
  <c r="AB1567" i="2"/>
  <c r="AA1567" i="2"/>
  <c r="Z1567" i="2"/>
  <c r="Y1567" i="2"/>
  <c r="X1567" i="2"/>
  <c r="W1567" i="2"/>
  <c r="V1567" i="2"/>
  <c r="AB1566" i="2"/>
  <c r="AA1566" i="2"/>
  <c r="Z1566" i="2"/>
  <c r="Y1566" i="2"/>
  <c r="X1566" i="2"/>
  <c r="W1566" i="2"/>
  <c r="V1566" i="2"/>
  <c r="AB1565" i="2"/>
  <c r="AA1565" i="2"/>
  <c r="Z1565" i="2"/>
  <c r="Y1565" i="2"/>
  <c r="X1565" i="2"/>
  <c r="W1565" i="2"/>
  <c r="V1565" i="2"/>
  <c r="AB1564" i="2"/>
  <c r="AA1564" i="2"/>
  <c r="Z1564" i="2"/>
  <c r="Y1564" i="2"/>
  <c r="X1564" i="2"/>
  <c r="W1564" i="2"/>
  <c r="V1564" i="2"/>
  <c r="AB1563" i="2"/>
  <c r="AA1563" i="2"/>
  <c r="Z1563" i="2"/>
  <c r="Y1563" i="2"/>
  <c r="X1563" i="2"/>
  <c r="W1563" i="2"/>
  <c r="V1563" i="2"/>
  <c r="AB1562" i="2"/>
  <c r="AA1562" i="2"/>
  <c r="Z1562" i="2"/>
  <c r="Y1562" i="2"/>
  <c r="X1562" i="2"/>
  <c r="W1562" i="2"/>
  <c r="V1562" i="2"/>
  <c r="AB1561" i="2"/>
  <c r="AA1561" i="2"/>
  <c r="Z1561" i="2"/>
  <c r="Y1561" i="2"/>
  <c r="X1561" i="2"/>
  <c r="W1561" i="2"/>
  <c r="V1561" i="2"/>
  <c r="AB1560" i="2"/>
  <c r="AA1560" i="2"/>
  <c r="Z1560" i="2"/>
  <c r="Y1560" i="2"/>
  <c r="X1560" i="2"/>
  <c r="W1560" i="2"/>
  <c r="V1560" i="2"/>
  <c r="AB1559" i="2"/>
  <c r="AA1559" i="2"/>
  <c r="Z1559" i="2"/>
  <c r="Y1559" i="2"/>
  <c r="X1559" i="2"/>
  <c r="W1559" i="2"/>
  <c r="V1559" i="2"/>
  <c r="AB1558" i="2"/>
  <c r="AA1558" i="2"/>
  <c r="Z1558" i="2"/>
  <c r="Y1558" i="2"/>
  <c r="X1558" i="2"/>
  <c r="W1558" i="2"/>
  <c r="V1558" i="2"/>
  <c r="AB1557" i="2"/>
  <c r="AA1557" i="2"/>
  <c r="Z1557" i="2"/>
  <c r="Y1557" i="2"/>
  <c r="X1557" i="2"/>
  <c r="W1557" i="2"/>
  <c r="V1557" i="2"/>
  <c r="AB1556" i="2"/>
  <c r="AA1556" i="2"/>
  <c r="Z1556" i="2"/>
  <c r="Y1556" i="2"/>
  <c r="X1556" i="2"/>
  <c r="W1556" i="2"/>
  <c r="V1556" i="2"/>
  <c r="AB1555" i="2"/>
  <c r="AA1555" i="2"/>
  <c r="Z1555" i="2"/>
  <c r="Y1555" i="2"/>
  <c r="X1555" i="2"/>
  <c r="W1555" i="2"/>
  <c r="V1555" i="2"/>
  <c r="AB1554" i="2"/>
  <c r="AA1554" i="2"/>
  <c r="Z1554" i="2"/>
  <c r="Y1554" i="2"/>
  <c r="X1554" i="2"/>
  <c r="W1554" i="2"/>
  <c r="V1554" i="2"/>
  <c r="AB1553" i="2"/>
  <c r="AA1553" i="2"/>
  <c r="D351" i="6" s="1"/>
  <c r="G351" i="6" s="1"/>
  <c r="Z1553" i="2"/>
  <c r="Y1553" i="2"/>
  <c r="X1553" i="2"/>
  <c r="W1553" i="2"/>
  <c r="V1553" i="2"/>
  <c r="AB1552" i="2"/>
  <c r="AA1552" i="2"/>
  <c r="Z1552" i="2"/>
  <c r="Y1552" i="2"/>
  <c r="X1552" i="2"/>
  <c r="W1552" i="2"/>
  <c r="V1552" i="2"/>
  <c r="AB1551" i="2"/>
  <c r="AA1551" i="2"/>
  <c r="Z1551" i="2"/>
  <c r="Y1551" i="2"/>
  <c r="X1551" i="2"/>
  <c r="W1551" i="2"/>
  <c r="V1551" i="2"/>
  <c r="AB1550" i="2"/>
  <c r="AA1550" i="2"/>
  <c r="Z1550" i="2"/>
  <c r="Y1550" i="2"/>
  <c r="X1550" i="2"/>
  <c r="W1550" i="2"/>
  <c r="V1550" i="2"/>
  <c r="AB1549" i="2"/>
  <c r="AA1549" i="2"/>
  <c r="Z1549" i="2"/>
  <c r="Y1549" i="2"/>
  <c r="X1549" i="2"/>
  <c r="W1549" i="2"/>
  <c r="V1549" i="2"/>
  <c r="AB1548" i="2"/>
  <c r="AA1548" i="2"/>
  <c r="Z1548" i="2"/>
  <c r="Y1548" i="2"/>
  <c r="X1548" i="2"/>
  <c r="W1548" i="2"/>
  <c r="V1548" i="2"/>
  <c r="AB1547" i="2"/>
  <c r="AA1547" i="2"/>
  <c r="Z1547" i="2"/>
  <c r="Y1547" i="2"/>
  <c r="X1547" i="2"/>
  <c r="W1547" i="2"/>
  <c r="V1547" i="2"/>
  <c r="AB1546" i="2"/>
  <c r="AA1546" i="2"/>
  <c r="Z1546" i="2"/>
  <c r="Y1546" i="2"/>
  <c r="X1546" i="2"/>
  <c r="W1546" i="2"/>
  <c r="V1546" i="2"/>
  <c r="AB1545" i="2"/>
  <c r="AA1545" i="2"/>
  <c r="Z1545" i="2"/>
  <c r="Y1545" i="2"/>
  <c r="X1545" i="2"/>
  <c r="W1545" i="2"/>
  <c r="V1545" i="2"/>
  <c r="AB1544" i="2"/>
  <c r="AA1544" i="2"/>
  <c r="Z1544" i="2"/>
  <c r="Y1544" i="2"/>
  <c r="X1544" i="2"/>
  <c r="W1544" i="2"/>
  <c r="V1544" i="2"/>
  <c r="AB1543" i="2"/>
  <c r="AA1543" i="2"/>
  <c r="Z1543" i="2"/>
  <c r="Y1543" i="2"/>
  <c r="X1543" i="2"/>
  <c r="W1543" i="2"/>
  <c r="V1543" i="2"/>
  <c r="AB1542" i="2"/>
  <c r="AA1542" i="2"/>
  <c r="Z1542" i="2"/>
  <c r="Y1542" i="2"/>
  <c r="X1542" i="2"/>
  <c r="W1542" i="2"/>
  <c r="V1542" i="2"/>
  <c r="AB1541" i="2"/>
  <c r="AA1541" i="2"/>
  <c r="Z1541" i="2"/>
  <c r="Y1541" i="2"/>
  <c r="X1541" i="2"/>
  <c r="W1541" i="2"/>
  <c r="V1541" i="2"/>
  <c r="AB1540" i="2"/>
  <c r="AA1540" i="2"/>
  <c r="Z1540" i="2"/>
  <c r="Y1540" i="2"/>
  <c r="X1540" i="2"/>
  <c r="W1540" i="2"/>
  <c r="V1540" i="2"/>
  <c r="AB1539" i="2"/>
  <c r="AA1539" i="2"/>
  <c r="Z1539" i="2"/>
  <c r="Y1539" i="2"/>
  <c r="X1539" i="2"/>
  <c r="W1539" i="2"/>
  <c r="V1539" i="2"/>
  <c r="AB1538" i="2"/>
  <c r="AA1538" i="2"/>
  <c r="Z1538" i="2"/>
  <c r="Y1538" i="2"/>
  <c r="X1538" i="2"/>
  <c r="W1538" i="2"/>
  <c r="V1538" i="2"/>
  <c r="AB1537" i="2"/>
  <c r="AA1537" i="2"/>
  <c r="Z1537" i="2"/>
  <c r="Y1537" i="2"/>
  <c r="X1537" i="2"/>
  <c r="W1537" i="2"/>
  <c r="V1537" i="2"/>
  <c r="AB1536" i="2"/>
  <c r="AA1536" i="2"/>
  <c r="Z1536" i="2"/>
  <c r="Y1536" i="2"/>
  <c r="X1536" i="2"/>
  <c r="W1536" i="2"/>
  <c r="V1536" i="2"/>
  <c r="AB1535" i="2"/>
  <c r="AA1535" i="2"/>
  <c r="Z1535" i="2"/>
  <c r="Y1535" i="2"/>
  <c r="X1535" i="2"/>
  <c r="W1535" i="2"/>
  <c r="V1535" i="2"/>
  <c r="AB1534" i="2"/>
  <c r="AA1534" i="2"/>
  <c r="Z1534" i="2"/>
  <c r="Y1534" i="2"/>
  <c r="X1534" i="2"/>
  <c r="W1534" i="2"/>
  <c r="V1534" i="2"/>
  <c r="AB1533" i="2"/>
  <c r="AA1533" i="2"/>
  <c r="Z1533" i="2"/>
  <c r="Y1533" i="2"/>
  <c r="X1533" i="2"/>
  <c r="W1533" i="2"/>
  <c r="V1533" i="2"/>
  <c r="AB1532" i="2"/>
  <c r="AA1532" i="2"/>
  <c r="Z1532" i="2"/>
  <c r="Y1532" i="2"/>
  <c r="X1532" i="2"/>
  <c r="W1532" i="2"/>
  <c r="V1532" i="2"/>
  <c r="AB1531" i="2"/>
  <c r="AA1531" i="2"/>
  <c r="Z1531" i="2"/>
  <c r="Y1531" i="2"/>
  <c r="X1531" i="2"/>
  <c r="W1531" i="2"/>
  <c r="V1531" i="2"/>
  <c r="AB1530" i="2"/>
  <c r="AA1530" i="2"/>
  <c r="Z1530" i="2"/>
  <c r="Y1530" i="2"/>
  <c r="X1530" i="2"/>
  <c r="W1530" i="2"/>
  <c r="V1530" i="2"/>
  <c r="AB1529" i="2"/>
  <c r="AA1529" i="2"/>
  <c r="Z1529" i="2"/>
  <c r="Y1529" i="2"/>
  <c r="X1529" i="2"/>
  <c r="W1529" i="2"/>
  <c r="V1529" i="2"/>
  <c r="AB1528" i="2"/>
  <c r="AA1528" i="2"/>
  <c r="Z1528" i="2"/>
  <c r="Y1528" i="2"/>
  <c r="X1528" i="2"/>
  <c r="W1528" i="2"/>
  <c r="V1528" i="2"/>
  <c r="AB1527" i="2"/>
  <c r="AA1527" i="2"/>
  <c r="Z1527" i="2"/>
  <c r="Y1527" i="2"/>
  <c r="X1527" i="2"/>
  <c r="W1527" i="2"/>
  <c r="V1527" i="2"/>
  <c r="AB1526" i="2"/>
  <c r="AA1526" i="2"/>
  <c r="Z1526" i="2"/>
  <c r="Y1526" i="2"/>
  <c r="X1526" i="2"/>
  <c r="W1526" i="2"/>
  <c r="V1526" i="2"/>
  <c r="AB1525" i="2"/>
  <c r="AA1525" i="2"/>
  <c r="Z1525" i="2"/>
  <c r="Y1525" i="2"/>
  <c r="X1525" i="2"/>
  <c r="W1525" i="2"/>
  <c r="V1525" i="2"/>
  <c r="AB1524" i="2"/>
  <c r="AA1524" i="2"/>
  <c r="Z1524" i="2"/>
  <c r="Y1524" i="2"/>
  <c r="X1524" i="2"/>
  <c r="W1524" i="2"/>
  <c r="V1524" i="2"/>
  <c r="AB1523" i="2"/>
  <c r="AA1523" i="2"/>
  <c r="D307" i="6" s="1"/>
  <c r="G307" i="6" s="1"/>
  <c r="Z1523" i="2"/>
  <c r="Y1523" i="2"/>
  <c r="X1523" i="2"/>
  <c r="W1523" i="2"/>
  <c r="V1523" i="2"/>
  <c r="AB1522" i="2"/>
  <c r="AA1522" i="2"/>
  <c r="Z1522" i="2"/>
  <c r="Y1522" i="2"/>
  <c r="X1522" i="2"/>
  <c r="W1522" i="2"/>
  <c r="V1522" i="2"/>
  <c r="AB1521" i="2"/>
  <c r="AA1521" i="2"/>
  <c r="Z1521" i="2"/>
  <c r="Y1521" i="2"/>
  <c r="X1521" i="2"/>
  <c r="W1521" i="2"/>
  <c r="V1521" i="2"/>
  <c r="AB1520" i="2"/>
  <c r="AA1520" i="2"/>
  <c r="Z1520" i="2"/>
  <c r="Y1520" i="2"/>
  <c r="X1520" i="2"/>
  <c r="W1520" i="2"/>
  <c r="V1520" i="2"/>
  <c r="AB1519" i="2"/>
  <c r="AA1519" i="2"/>
  <c r="Z1519" i="2"/>
  <c r="Y1519" i="2"/>
  <c r="X1519" i="2"/>
  <c r="W1519" i="2"/>
  <c r="V1519" i="2"/>
  <c r="AB1518" i="2"/>
  <c r="AA1518" i="2"/>
  <c r="Z1518" i="2"/>
  <c r="Y1518" i="2"/>
  <c r="X1518" i="2"/>
  <c r="W1518" i="2"/>
  <c r="V1518" i="2"/>
  <c r="AB1517" i="2"/>
  <c r="AA1517" i="2"/>
  <c r="Z1517" i="2"/>
  <c r="Y1517" i="2"/>
  <c r="X1517" i="2"/>
  <c r="W1517" i="2"/>
  <c r="V1517" i="2"/>
  <c r="AB1516" i="2"/>
  <c r="AA1516" i="2"/>
  <c r="Z1516" i="2"/>
  <c r="Y1516" i="2"/>
  <c r="X1516" i="2"/>
  <c r="W1516" i="2"/>
  <c r="V1516" i="2"/>
  <c r="AB1515" i="2"/>
  <c r="AA1515" i="2"/>
  <c r="Z1515" i="2"/>
  <c r="Y1515" i="2"/>
  <c r="X1515" i="2"/>
  <c r="W1515" i="2"/>
  <c r="V1515" i="2"/>
  <c r="AB1514" i="2"/>
  <c r="AA1514" i="2"/>
  <c r="Z1514" i="2"/>
  <c r="Y1514" i="2"/>
  <c r="X1514" i="2"/>
  <c r="W1514" i="2"/>
  <c r="V1514" i="2"/>
  <c r="AB1513" i="2"/>
  <c r="AA1513" i="2"/>
  <c r="Z1513" i="2"/>
  <c r="Y1513" i="2"/>
  <c r="X1513" i="2"/>
  <c r="W1513" i="2"/>
  <c r="V1513" i="2"/>
  <c r="AB1512" i="2"/>
  <c r="AA1512" i="2"/>
  <c r="Z1512" i="2"/>
  <c r="Y1512" i="2"/>
  <c r="X1512" i="2"/>
  <c r="W1512" i="2"/>
  <c r="V1512" i="2"/>
  <c r="AB1511" i="2"/>
  <c r="AA1511" i="2"/>
  <c r="Z1511" i="2"/>
  <c r="Y1511" i="2"/>
  <c r="X1511" i="2"/>
  <c r="W1511" i="2"/>
  <c r="V1511" i="2"/>
  <c r="AB1510" i="2"/>
  <c r="AA1510" i="2"/>
  <c r="Z1510" i="2"/>
  <c r="Y1510" i="2"/>
  <c r="X1510" i="2"/>
  <c r="W1510" i="2"/>
  <c r="V1510" i="2"/>
  <c r="AB1509" i="2"/>
  <c r="AA1509" i="2"/>
  <c r="Z1509" i="2"/>
  <c r="Y1509" i="2"/>
  <c r="X1509" i="2"/>
  <c r="W1509" i="2"/>
  <c r="V1509" i="2"/>
  <c r="AB1508" i="2"/>
  <c r="AA1508" i="2"/>
  <c r="Z1508" i="2"/>
  <c r="Y1508" i="2"/>
  <c r="X1508" i="2"/>
  <c r="W1508" i="2"/>
  <c r="V1508" i="2"/>
  <c r="AB1507" i="2"/>
  <c r="AA1507" i="2"/>
  <c r="Z1507" i="2"/>
  <c r="Y1507" i="2"/>
  <c r="X1507" i="2"/>
  <c r="W1507" i="2"/>
  <c r="V1507" i="2"/>
  <c r="AB1506" i="2"/>
  <c r="AA1506" i="2"/>
  <c r="D612" i="6" s="1"/>
  <c r="G612" i="6" s="1"/>
  <c r="Z1506" i="2"/>
  <c r="Y1506" i="2"/>
  <c r="X1506" i="2"/>
  <c r="W1506" i="2"/>
  <c r="V1506" i="2"/>
  <c r="AB1505" i="2"/>
  <c r="AA1505" i="2"/>
  <c r="Z1505" i="2"/>
  <c r="Y1505" i="2"/>
  <c r="X1505" i="2"/>
  <c r="W1505" i="2"/>
  <c r="V1505" i="2"/>
  <c r="AB1504" i="2"/>
  <c r="AA1504" i="2"/>
  <c r="Z1504" i="2"/>
  <c r="Y1504" i="2"/>
  <c r="X1504" i="2"/>
  <c r="W1504" i="2"/>
  <c r="V1504" i="2"/>
  <c r="AB1503" i="2"/>
  <c r="AA1503" i="2"/>
  <c r="Z1503" i="2"/>
  <c r="Y1503" i="2"/>
  <c r="X1503" i="2"/>
  <c r="W1503" i="2"/>
  <c r="V1503" i="2"/>
  <c r="AB1502" i="2"/>
  <c r="AA1502" i="2"/>
  <c r="Z1502" i="2"/>
  <c r="Y1502" i="2"/>
  <c r="X1502" i="2"/>
  <c r="W1502" i="2"/>
  <c r="V1502" i="2"/>
  <c r="AB1501" i="2"/>
  <c r="AA1501" i="2"/>
  <c r="Z1501" i="2"/>
  <c r="Y1501" i="2"/>
  <c r="X1501" i="2"/>
  <c r="W1501" i="2"/>
  <c r="V1501" i="2"/>
  <c r="AB1500" i="2"/>
  <c r="AA1500" i="2"/>
  <c r="Z1500" i="2"/>
  <c r="Y1500" i="2"/>
  <c r="X1500" i="2"/>
  <c r="W1500" i="2"/>
  <c r="V1500" i="2"/>
  <c r="AB1499" i="2"/>
  <c r="AA1499" i="2"/>
  <c r="Z1499" i="2"/>
  <c r="Y1499" i="2"/>
  <c r="X1499" i="2"/>
  <c r="W1499" i="2"/>
  <c r="V1499" i="2"/>
  <c r="AB1498" i="2"/>
  <c r="AA1498" i="2"/>
  <c r="Z1498" i="2"/>
  <c r="Y1498" i="2"/>
  <c r="X1498" i="2"/>
  <c r="W1498" i="2"/>
  <c r="V1498" i="2"/>
  <c r="AB1497" i="2"/>
  <c r="AA1497" i="2"/>
  <c r="Z1497" i="2"/>
  <c r="Y1497" i="2"/>
  <c r="X1497" i="2"/>
  <c r="W1497" i="2"/>
  <c r="V1497" i="2"/>
  <c r="AB1496" i="2"/>
  <c r="AA1496" i="2"/>
  <c r="Z1496" i="2"/>
  <c r="Y1496" i="2"/>
  <c r="X1496" i="2"/>
  <c r="W1496" i="2"/>
  <c r="V1496" i="2"/>
  <c r="AB1495" i="2"/>
  <c r="AA1495" i="2"/>
  <c r="Z1495" i="2"/>
  <c r="Y1495" i="2"/>
  <c r="X1495" i="2"/>
  <c r="W1495" i="2"/>
  <c r="V1495" i="2"/>
  <c r="AB1494" i="2"/>
  <c r="AA1494" i="2"/>
  <c r="Z1494" i="2"/>
  <c r="Y1494" i="2"/>
  <c r="X1494" i="2"/>
  <c r="W1494" i="2"/>
  <c r="V1494" i="2"/>
  <c r="AB1493" i="2"/>
  <c r="AA1493" i="2"/>
  <c r="D770" i="6" s="1"/>
  <c r="G770" i="6" s="1"/>
  <c r="Z1493" i="2"/>
  <c r="Y1493" i="2"/>
  <c r="X1493" i="2"/>
  <c r="W1493" i="2"/>
  <c r="V1493" i="2"/>
  <c r="AB1492" i="2"/>
  <c r="AA1492" i="2"/>
  <c r="Z1492" i="2"/>
  <c r="Y1492" i="2"/>
  <c r="X1492" i="2"/>
  <c r="W1492" i="2"/>
  <c r="V1492" i="2"/>
  <c r="AB1491" i="2"/>
  <c r="AA1491" i="2"/>
  <c r="Z1491" i="2"/>
  <c r="Y1491" i="2"/>
  <c r="X1491" i="2"/>
  <c r="W1491" i="2"/>
  <c r="V1491" i="2"/>
  <c r="AB1490" i="2"/>
  <c r="AA1490" i="2"/>
  <c r="Z1490" i="2"/>
  <c r="Y1490" i="2"/>
  <c r="X1490" i="2"/>
  <c r="W1490" i="2"/>
  <c r="V1490" i="2"/>
  <c r="AB1489" i="2"/>
  <c r="AA1489" i="2"/>
  <c r="Z1489" i="2"/>
  <c r="Y1489" i="2"/>
  <c r="X1489" i="2"/>
  <c r="W1489" i="2"/>
  <c r="V1489" i="2"/>
  <c r="AB1488" i="2"/>
  <c r="AA1488" i="2"/>
  <c r="Z1488" i="2"/>
  <c r="Y1488" i="2"/>
  <c r="X1488" i="2"/>
  <c r="W1488" i="2"/>
  <c r="V1488" i="2"/>
  <c r="AB1487" i="2"/>
  <c r="AA1487" i="2"/>
  <c r="Z1487" i="2"/>
  <c r="Y1487" i="2"/>
  <c r="X1487" i="2"/>
  <c r="W1487" i="2"/>
  <c r="V1487" i="2"/>
  <c r="AB1486" i="2"/>
  <c r="AA1486" i="2"/>
  <c r="Z1486" i="2"/>
  <c r="Y1486" i="2"/>
  <c r="X1486" i="2"/>
  <c r="W1486" i="2"/>
  <c r="V1486" i="2"/>
  <c r="AB1485" i="2"/>
  <c r="AA1485" i="2"/>
  <c r="Z1485" i="2"/>
  <c r="Y1485" i="2"/>
  <c r="X1485" i="2"/>
  <c r="W1485" i="2"/>
  <c r="V1485" i="2"/>
  <c r="AB1484" i="2"/>
  <c r="AA1484" i="2"/>
  <c r="Z1484" i="2"/>
  <c r="Y1484" i="2"/>
  <c r="X1484" i="2"/>
  <c r="W1484" i="2"/>
  <c r="V1484" i="2"/>
  <c r="AB1483" i="2"/>
  <c r="AA1483" i="2"/>
  <c r="Z1483" i="2"/>
  <c r="Y1483" i="2"/>
  <c r="X1483" i="2"/>
  <c r="W1483" i="2"/>
  <c r="V1483" i="2"/>
  <c r="AB1482" i="2"/>
  <c r="AA1482" i="2"/>
  <c r="Z1482" i="2"/>
  <c r="Y1482" i="2"/>
  <c r="X1482" i="2"/>
  <c r="W1482" i="2"/>
  <c r="V1482" i="2"/>
  <c r="AB1481" i="2"/>
  <c r="AA1481" i="2"/>
  <c r="Z1481" i="2"/>
  <c r="Y1481" i="2"/>
  <c r="X1481" i="2"/>
  <c r="W1481" i="2"/>
  <c r="V1481" i="2"/>
  <c r="AB1480" i="2"/>
  <c r="AA1480" i="2"/>
  <c r="Z1480" i="2"/>
  <c r="Y1480" i="2"/>
  <c r="X1480" i="2"/>
  <c r="W1480" i="2"/>
  <c r="V1480" i="2"/>
  <c r="AB1479" i="2"/>
  <c r="AA1479" i="2"/>
  <c r="Z1479" i="2"/>
  <c r="Y1479" i="2"/>
  <c r="X1479" i="2"/>
  <c r="W1479" i="2"/>
  <c r="V1479" i="2"/>
  <c r="AB1478" i="2"/>
  <c r="AA1478" i="2"/>
  <c r="Z1478" i="2"/>
  <c r="Y1478" i="2"/>
  <c r="X1478" i="2"/>
  <c r="W1478" i="2"/>
  <c r="V1478" i="2"/>
  <c r="AB1477" i="2"/>
  <c r="AA1477" i="2"/>
  <c r="Z1477" i="2"/>
  <c r="Y1477" i="2"/>
  <c r="X1477" i="2"/>
  <c r="W1477" i="2"/>
  <c r="V1477" i="2"/>
  <c r="AB1476" i="2"/>
  <c r="AA1476" i="2"/>
  <c r="D591" i="6" s="1"/>
  <c r="G591" i="6" s="1"/>
  <c r="Z1476" i="2"/>
  <c r="Y1476" i="2"/>
  <c r="X1476" i="2"/>
  <c r="W1476" i="2"/>
  <c r="V1476" i="2"/>
  <c r="AB1475" i="2"/>
  <c r="AA1475" i="2"/>
  <c r="Z1475" i="2"/>
  <c r="Y1475" i="2"/>
  <c r="X1475" i="2"/>
  <c r="W1475" i="2"/>
  <c r="V1475" i="2"/>
  <c r="AB1474" i="2"/>
  <c r="AA1474" i="2"/>
  <c r="Z1474" i="2"/>
  <c r="Y1474" i="2"/>
  <c r="X1474" i="2"/>
  <c r="W1474" i="2"/>
  <c r="V1474" i="2"/>
  <c r="AB1473" i="2"/>
  <c r="AA1473" i="2"/>
  <c r="Z1473" i="2"/>
  <c r="Y1473" i="2"/>
  <c r="X1473" i="2"/>
  <c r="W1473" i="2"/>
  <c r="V1473" i="2"/>
  <c r="AB1472" i="2"/>
  <c r="AA1472" i="2"/>
  <c r="Z1472" i="2"/>
  <c r="Y1472" i="2"/>
  <c r="X1472" i="2"/>
  <c r="W1472" i="2"/>
  <c r="V1472" i="2"/>
  <c r="AB1471" i="2"/>
  <c r="AA1471" i="2"/>
  <c r="Z1471" i="2"/>
  <c r="Y1471" i="2"/>
  <c r="X1471" i="2"/>
  <c r="W1471" i="2"/>
  <c r="V1471" i="2"/>
  <c r="AB1470" i="2"/>
  <c r="AA1470" i="2"/>
  <c r="Z1470" i="2"/>
  <c r="Y1470" i="2"/>
  <c r="X1470" i="2"/>
  <c r="W1470" i="2"/>
  <c r="V1470" i="2"/>
  <c r="AB1469" i="2"/>
  <c r="AA1469" i="2"/>
  <c r="Z1469" i="2"/>
  <c r="Y1469" i="2"/>
  <c r="X1469" i="2"/>
  <c r="W1469" i="2"/>
  <c r="V1469" i="2"/>
  <c r="AB1468" i="2"/>
  <c r="AA1468" i="2"/>
  <c r="Z1468" i="2"/>
  <c r="Y1468" i="2"/>
  <c r="X1468" i="2"/>
  <c r="W1468" i="2"/>
  <c r="V1468" i="2"/>
  <c r="AB1467" i="2"/>
  <c r="AA1467" i="2"/>
  <c r="Z1467" i="2"/>
  <c r="Y1467" i="2"/>
  <c r="X1467" i="2"/>
  <c r="W1467" i="2"/>
  <c r="V1467" i="2"/>
  <c r="AB1466" i="2"/>
  <c r="AA1466" i="2"/>
  <c r="Z1466" i="2"/>
  <c r="Y1466" i="2"/>
  <c r="X1466" i="2"/>
  <c r="W1466" i="2"/>
  <c r="V1466" i="2"/>
  <c r="AB1465" i="2"/>
  <c r="AA1465" i="2"/>
  <c r="Z1465" i="2"/>
  <c r="Y1465" i="2"/>
  <c r="X1465" i="2"/>
  <c r="W1465" i="2"/>
  <c r="V1465" i="2"/>
  <c r="AB1464" i="2"/>
  <c r="AA1464" i="2"/>
  <c r="Z1464" i="2"/>
  <c r="Y1464" i="2"/>
  <c r="X1464" i="2"/>
  <c r="W1464" i="2"/>
  <c r="V1464" i="2"/>
  <c r="AB1463" i="2"/>
  <c r="AA1463" i="2"/>
  <c r="D551" i="6" s="1"/>
  <c r="G551" i="6" s="1"/>
  <c r="Z1463" i="2"/>
  <c r="Y1463" i="2"/>
  <c r="X1463" i="2"/>
  <c r="W1463" i="2"/>
  <c r="V1463" i="2"/>
  <c r="AB1462" i="2"/>
  <c r="AA1462" i="2"/>
  <c r="Z1462" i="2"/>
  <c r="Y1462" i="2"/>
  <c r="X1462" i="2"/>
  <c r="W1462" i="2"/>
  <c r="V1462" i="2"/>
  <c r="AB1461" i="2"/>
  <c r="AA1461" i="2"/>
  <c r="Z1461" i="2"/>
  <c r="Y1461" i="2"/>
  <c r="X1461" i="2"/>
  <c r="W1461" i="2"/>
  <c r="V1461" i="2"/>
  <c r="AB1460" i="2"/>
  <c r="AA1460" i="2"/>
  <c r="Z1460" i="2"/>
  <c r="Y1460" i="2"/>
  <c r="X1460" i="2"/>
  <c r="W1460" i="2"/>
  <c r="V1460" i="2"/>
  <c r="AB1459" i="2"/>
  <c r="AA1459" i="2"/>
  <c r="Z1459" i="2"/>
  <c r="Y1459" i="2"/>
  <c r="X1459" i="2"/>
  <c r="W1459" i="2"/>
  <c r="V1459" i="2"/>
  <c r="AB1458" i="2"/>
  <c r="AA1458" i="2"/>
  <c r="Z1458" i="2"/>
  <c r="Y1458" i="2"/>
  <c r="X1458" i="2"/>
  <c r="W1458" i="2"/>
  <c r="V1458" i="2"/>
  <c r="AB1457" i="2"/>
  <c r="AA1457" i="2"/>
  <c r="Z1457" i="2"/>
  <c r="Y1457" i="2"/>
  <c r="X1457" i="2"/>
  <c r="W1457" i="2"/>
  <c r="V1457" i="2"/>
  <c r="AB1456" i="2"/>
  <c r="AA1456" i="2"/>
  <c r="Z1456" i="2"/>
  <c r="Y1456" i="2"/>
  <c r="X1456" i="2"/>
  <c r="W1456" i="2"/>
  <c r="V1456" i="2"/>
  <c r="AB1455" i="2"/>
  <c r="AA1455" i="2"/>
  <c r="Z1455" i="2"/>
  <c r="Y1455" i="2"/>
  <c r="X1455" i="2"/>
  <c r="W1455" i="2"/>
  <c r="V1455" i="2"/>
  <c r="AB1454" i="2"/>
  <c r="AA1454" i="2"/>
  <c r="Z1454" i="2"/>
  <c r="Y1454" i="2"/>
  <c r="X1454" i="2"/>
  <c r="W1454" i="2"/>
  <c r="V1454" i="2"/>
  <c r="AB1453" i="2"/>
  <c r="AA1453" i="2"/>
  <c r="D507" i="6" s="1"/>
  <c r="G507" i="6" s="1"/>
  <c r="Z1453" i="2"/>
  <c r="Y1453" i="2"/>
  <c r="X1453" i="2"/>
  <c r="W1453" i="2"/>
  <c r="V1453" i="2"/>
  <c r="AB1452" i="2"/>
  <c r="AA1452" i="2"/>
  <c r="D751" i="6" s="1"/>
  <c r="G751" i="6" s="1"/>
  <c r="Z1452" i="2"/>
  <c r="Y1452" i="2"/>
  <c r="X1452" i="2"/>
  <c r="W1452" i="2"/>
  <c r="V1452" i="2"/>
  <c r="AB1451" i="2"/>
  <c r="AA1451" i="2"/>
  <c r="Z1451" i="2"/>
  <c r="Y1451" i="2"/>
  <c r="X1451" i="2"/>
  <c r="W1451" i="2"/>
  <c r="V1451" i="2"/>
  <c r="AB1450" i="2"/>
  <c r="AA1450" i="2"/>
  <c r="Z1450" i="2"/>
  <c r="Y1450" i="2"/>
  <c r="X1450" i="2"/>
  <c r="W1450" i="2"/>
  <c r="V1450" i="2"/>
  <c r="AB1449" i="2"/>
  <c r="AA1449" i="2"/>
  <c r="Z1449" i="2"/>
  <c r="Y1449" i="2"/>
  <c r="X1449" i="2"/>
  <c r="W1449" i="2"/>
  <c r="V1449" i="2"/>
  <c r="AB1448" i="2"/>
  <c r="AA1448" i="2"/>
  <c r="Z1448" i="2"/>
  <c r="Y1448" i="2"/>
  <c r="X1448" i="2"/>
  <c r="W1448" i="2"/>
  <c r="V1448" i="2"/>
  <c r="AB1447" i="2"/>
  <c r="AA1447" i="2"/>
  <c r="Z1447" i="2"/>
  <c r="Y1447" i="2"/>
  <c r="X1447" i="2"/>
  <c r="W1447" i="2"/>
  <c r="V1447" i="2"/>
  <c r="AB1446" i="2"/>
  <c r="AA1446" i="2"/>
  <c r="Z1446" i="2"/>
  <c r="Y1446" i="2"/>
  <c r="X1446" i="2"/>
  <c r="W1446" i="2"/>
  <c r="V1446" i="2"/>
  <c r="AB1445" i="2"/>
  <c r="AA1445" i="2"/>
  <c r="Z1445" i="2"/>
  <c r="Y1445" i="2"/>
  <c r="X1445" i="2"/>
  <c r="W1445" i="2"/>
  <c r="V1445" i="2"/>
  <c r="AB1444" i="2"/>
  <c r="AA1444" i="2"/>
  <c r="Z1444" i="2"/>
  <c r="Y1444" i="2"/>
  <c r="X1444" i="2"/>
  <c r="W1444" i="2"/>
  <c r="V1444" i="2"/>
  <c r="AB1443" i="2"/>
  <c r="AA1443" i="2"/>
  <c r="D540" i="6" s="1"/>
  <c r="G540" i="6" s="1"/>
  <c r="Z1443" i="2"/>
  <c r="Y1443" i="2"/>
  <c r="X1443" i="2"/>
  <c r="W1443" i="2"/>
  <c r="V1443" i="2"/>
  <c r="AB1442" i="2"/>
  <c r="AA1442" i="2"/>
  <c r="Z1442" i="2"/>
  <c r="Y1442" i="2"/>
  <c r="X1442" i="2"/>
  <c r="W1442" i="2"/>
  <c r="V1442" i="2"/>
  <c r="AB1441" i="2"/>
  <c r="AA1441" i="2"/>
  <c r="Z1441" i="2"/>
  <c r="Y1441" i="2"/>
  <c r="X1441" i="2"/>
  <c r="W1441" i="2"/>
  <c r="V1441" i="2"/>
  <c r="AB1440" i="2"/>
  <c r="AA1440" i="2"/>
  <c r="Z1440" i="2"/>
  <c r="Y1440" i="2"/>
  <c r="X1440" i="2"/>
  <c r="W1440" i="2"/>
  <c r="V1440" i="2"/>
  <c r="AB1439" i="2"/>
  <c r="AA1439" i="2"/>
  <c r="Z1439" i="2"/>
  <c r="Y1439" i="2"/>
  <c r="X1439" i="2"/>
  <c r="W1439" i="2"/>
  <c r="V1439" i="2"/>
  <c r="AB1438" i="2"/>
  <c r="AA1438" i="2"/>
  <c r="Z1438" i="2"/>
  <c r="Y1438" i="2"/>
  <c r="X1438" i="2"/>
  <c r="W1438" i="2"/>
  <c r="V1438" i="2"/>
  <c r="AB1437" i="2"/>
  <c r="AA1437" i="2"/>
  <c r="Z1437" i="2"/>
  <c r="Y1437" i="2"/>
  <c r="X1437" i="2"/>
  <c r="W1437" i="2"/>
  <c r="V1437" i="2"/>
  <c r="AB1436" i="2"/>
  <c r="AA1436" i="2"/>
  <c r="Z1436" i="2"/>
  <c r="Y1436" i="2"/>
  <c r="X1436" i="2"/>
  <c r="W1436" i="2"/>
  <c r="V1436" i="2"/>
  <c r="AB1435" i="2"/>
  <c r="AA1435" i="2"/>
  <c r="Z1435" i="2"/>
  <c r="Y1435" i="2"/>
  <c r="X1435" i="2"/>
  <c r="W1435" i="2"/>
  <c r="V1435" i="2"/>
  <c r="AB1434" i="2"/>
  <c r="AA1434" i="2"/>
  <c r="Z1434" i="2"/>
  <c r="Y1434" i="2"/>
  <c r="X1434" i="2"/>
  <c r="W1434" i="2"/>
  <c r="V1434" i="2"/>
  <c r="AB1433" i="2"/>
  <c r="AA1433" i="2"/>
  <c r="Z1433" i="2"/>
  <c r="Y1433" i="2"/>
  <c r="X1433" i="2"/>
  <c r="W1433" i="2"/>
  <c r="V1433" i="2"/>
  <c r="AB1432" i="2"/>
  <c r="AA1432" i="2"/>
  <c r="Z1432" i="2"/>
  <c r="Y1432" i="2"/>
  <c r="X1432" i="2"/>
  <c r="W1432" i="2"/>
  <c r="V1432" i="2"/>
  <c r="AB1431" i="2"/>
  <c r="AA1431" i="2"/>
  <c r="Z1431" i="2"/>
  <c r="Y1431" i="2"/>
  <c r="X1431" i="2"/>
  <c r="W1431" i="2"/>
  <c r="V1431" i="2"/>
  <c r="AB1430" i="2"/>
  <c r="AA1430" i="2"/>
  <c r="Z1430" i="2"/>
  <c r="Y1430" i="2"/>
  <c r="X1430" i="2"/>
  <c r="W1430" i="2"/>
  <c r="V1430" i="2"/>
  <c r="AB1429" i="2"/>
  <c r="AA1429" i="2"/>
  <c r="Z1429" i="2"/>
  <c r="Y1429" i="2"/>
  <c r="X1429" i="2"/>
  <c r="W1429" i="2"/>
  <c r="V1429" i="2"/>
  <c r="AB1428" i="2"/>
  <c r="AA1428" i="2"/>
  <c r="Z1428" i="2"/>
  <c r="Y1428" i="2"/>
  <c r="X1428" i="2"/>
  <c r="W1428" i="2"/>
  <c r="V1428" i="2"/>
  <c r="AB1427" i="2"/>
  <c r="AA1427" i="2"/>
  <c r="Z1427" i="2"/>
  <c r="Y1427" i="2"/>
  <c r="X1427" i="2"/>
  <c r="W1427" i="2"/>
  <c r="V1427" i="2"/>
  <c r="AB1426" i="2"/>
  <c r="AA1426" i="2"/>
  <c r="Z1426" i="2"/>
  <c r="Y1426" i="2"/>
  <c r="X1426" i="2"/>
  <c r="W1426" i="2"/>
  <c r="V1426" i="2"/>
  <c r="AB1425" i="2"/>
  <c r="AA1425" i="2"/>
  <c r="Z1425" i="2"/>
  <c r="Y1425" i="2"/>
  <c r="X1425" i="2"/>
  <c r="W1425" i="2"/>
  <c r="V1425" i="2"/>
  <c r="AB1424" i="2"/>
  <c r="AA1424" i="2"/>
  <c r="Z1424" i="2"/>
  <c r="Y1424" i="2"/>
  <c r="X1424" i="2"/>
  <c r="W1424" i="2"/>
  <c r="V1424" i="2"/>
  <c r="AB1423" i="2"/>
  <c r="AA1423" i="2"/>
  <c r="Z1423" i="2"/>
  <c r="Y1423" i="2"/>
  <c r="X1423" i="2"/>
  <c r="W1423" i="2"/>
  <c r="V1423" i="2"/>
  <c r="AB1422" i="2"/>
  <c r="AA1422" i="2"/>
  <c r="Z1422" i="2"/>
  <c r="Y1422" i="2"/>
  <c r="X1422" i="2"/>
  <c r="W1422" i="2"/>
  <c r="V1422" i="2"/>
  <c r="AB1421" i="2"/>
  <c r="AA1421" i="2"/>
  <c r="Z1421" i="2"/>
  <c r="Y1421" i="2"/>
  <c r="X1421" i="2"/>
  <c r="W1421" i="2"/>
  <c r="V1421" i="2"/>
  <c r="AB1420" i="2"/>
  <c r="AA1420" i="2"/>
  <c r="Z1420" i="2"/>
  <c r="Y1420" i="2"/>
  <c r="X1420" i="2"/>
  <c r="W1420" i="2"/>
  <c r="V1420" i="2"/>
  <c r="AB1419" i="2"/>
  <c r="AA1419" i="2"/>
  <c r="Z1419" i="2"/>
  <c r="Y1419" i="2"/>
  <c r="X1419" i="2"/>
  <c r="W1419" i="2"/>
  <c r="V1419" i="2"/>
  <c r="AB1418" i="2"/>
  <c r="AA1418" i="2"/>
  <c r="Z1418" i="2"/>
  <c r="Y1418" i="2"/>
  <c r="X1418" i="2"/>
  <c r="W1418" i="2"/>
  <c r="V1418" i="2"/>
  <c r="AB1417" i="2"/>
  <c r="AA1417" i="2"/>
  <c r="Z1417" i="2"/>
  <c r="Y1417" i="2"/>
  <c r="X1417" i="2"/>
  <c r="W1417" i="2"/>
  <c r="V1417" i="2"/>
  <c r="AB1416" i="2"/>
  <c r="AA1416" i="2"/>
  <c r="D100" i="6" s="1"/>
  <c r="G100" i="6" s="1"/>
  <c r="Z1416" i="2"/>
  <c r="Y1416" i="2"/>
  <c r="X1416" i="2"/>
  <c r="W1416" i="2"/>
  <c r="V1416" i="2"/>
  <c r="AB1415" i="2"/>
  <c r="AA1415" i="2"/>
  <c r="Z1415" i="2"/>
  <c r="Y1415" i="2"/>
  <c r="X1415" i="2"/>
  <c r="W1415" i="2"/>
  <c r="V1415" i="2"/>
  <c r="AB1414" i="2"/>
  <c r="AA1414" i="2"/>
  <c r="Z1414" i="2"/>
  <c r="Y1414" i="2"/>
  <c r="X1414" i="2"/>
  <c r="W1414" i="2"/>
  <c r="V1414" i="2"/>
  <c r="AB1413" i="2"/>
  <c r="AA1413" i="2"/>
  <c r="Z1413" i="2"/>
  <c r="Y1413" i="2"/>
  <c r="X1413" i="2"/>
  <c r="W1413" i="2"/>
  <c r="V1413" i="2"/>
  <c r="AB1412" i="2"/>
  <c r="AA1412" i="2"/>
  <c r="Z1412" i="2"/>
  <c r="Y1412" i="2"/>
  <c r="X1412" i="2"/>
  <c r="W1412" i="2"/>
  <c r="V1412" i="2"/>
  <c r="AB1411" i="2"/>
  <c r="AA1411" i="2"/>
  <c r="Z1411" i="2"/>
  <c r="Y1411" i="2"/>
  <c r="X1411" i="2"/>
  <c r="W1411" i="2"/>
  <c r="V1411" i="2"/>
  <c r="AB1410" i="2"/>
  <c r="AA1410" i="2"/>
  <c r="Z1410" i="2"/>
  <c r="Y1410" i="2"/>
  <c r="X1410" i="2"/>
  <c r="W1410" i="2"/>
  <c r="V1410" i="2"/>
  <c r="AB1409" i="2"/>
  <c r="AA1409" i="2"/>
  <c r="Z1409" i="2"/>
  <c r="Y1409" i="2"/>
  <c r="X1409" i="2"/>
  <c r="W1409" i="2"/>
  <c r="V1409" i="2"/>
  <c r="AB1408" i="2"/>
  <c r="AA1408" i="2"/>
  <c r="Z1408" i="2"/>
  <c r="Y1408" i="2"/>
  <c r="X1408" i="2"/>
  <c r="W1408" i="2"/>
  <c r="V1408" i="2"/>
  <c r="AB1407" i="2"/>
  <c r="AA1407" i="2"/>
  <c r="Z1407" i="2"/>
  <c r="Y1407" i="2"/>
  <c r="X1407" i="2"/>
  <c r="W1407" i="2"/>
  <c r="V1407" i="2"/>
  <c r="AB1406" i="2"/>
  <c r="AA1406" i="2"/>
  <c r="Z1406" i="2"/>
  <c r="Y1406" i="2"/>
  <c r="X1406" i="2"/>
  <c r="W1406" i="2"/>
  <c r="V1406" i="2"/>
  <c r="AB1405" i="2"/>
  <c r="AA1405" i="2"/>
  <c r="Z1405" i="2"/>
  <c r="Y1405" i="2"/>
  <c r="X1405" i="2"/>
  <c r="W1405" i="2"/>
  <c r="V1405" i="2"/>
  <c r="AB1404" i="2"/>
  <c r="AA1404" i="2"/>
  <c r="Z1404" i="2"/>
  <c r="Y1404" i="2"/>
  <c r="X1404" i="2"/>
  <c r="W1404" i="2"/>
  <c r="V1404" i="2"/>
  <c r="AB1403" i="2"/>
  <c r="AA1403" i="2"/>
  <c r="Z1403" i="2"/>
  <c r="Y1403" i="2"/>
  <c r="X1403" i="2"/>
  <c r="W1403" i="2"/>
  <c r="V1403" i="2"/>
  <c r="AB1402" i="2"/>
  <c r="AA1402" i="2"/>
  <c r="Z1402" i="2"/>
  <c r="Y1402" i="2"/>
  <c r="X1402" i="2"/>
  <c r="W1402" i="2"/>
  <c r="V1402" i="2"/>
  <c r="AB1401" i="2"/>
  <c r="AA1401" i="2"/>
  <c r="Z1401" i="2"/>
  <c r="Y1401" i="2"/>
  <c r="X1401" i="2"/>
  <c r="W1401" i="2"/>
  <c r="V1401" i="2"/>
  <c r="AB1400" i="2"/>
  <c r="AA1400" i="2"/>
  <c r="Z1400" i="2"/>
  <c r="Y1400" i="2"/>
  <c r="X1400" i="2"/>
  <c r="W1400" i="2"/>
  <c r="V1400" i="2"/>
  <c r="AB1399" i="2"/>
  <c r="AA1399" i="2"/>
  <c r="Z1399" i="2"/>
  <c r="Y1399" i="2"/>
  <c r="X1399" i="2"/>
  <c r="W1399" i="2"/>
  <c r="V1399" i="2"/>
  <c r="AB1398" i="2"/>
  <c r="AA1398" i="2"/>
  <c r="Z1398" i="2"/>
  <c r="Y1398" i="2"/>
  <c r="X1398" i="2"/>
  <c r="W1398" i="2"/>
  <c r="V1398" i="2"/>
  <c r="AB1397" i="2"/>
  <c r="AA1397" i="2"/>
  <c r="Z1397" i="2"/>
  <c r="Y1397" i="2"/>
  <c r="X1397" i="2"/>
  <c r="W1397" i="2"/>
  <c r="V1397" i="2"/>
  <c r="AB1396" i="2"/>
  <c r="AA1396" i="2"/>
  <c r="Z1396" i="2"/>
  <c r="Y1396" i="2"/>
  <c r="X1396" i="2"/>
  <c r="W1396" i="2"/>
  <c r="V1396" i="2"/>
  <c r="AB1395" i="2"/>
  <c r="AA1395" i="2"/>
  <c r="Z1395" i="2"/>
  <c r="Y1395" i="2"/>
  <c r="X1395" i="2"/>
  <c r="W1395" i="2"/>
  <c r="V1395" i="2"/>
  <c r="AB1394" i="2"/>
  <c r="AA1394" i="2"/>
  <c r="Z1394" i="2"/>
  <c r="Y1394" i="2"/>
  <c r="X1394" i="2"/>
  <c r="W1394" i="2"/>
  <c r="V1394" i="2"/>
  <c r="AB1393" i="2"/>
  <c r="AA1393" i="2"/>
  <c r="Z1393" i="2"/>
  <c r="Y1393" i="2"/>
  <c r="X1393" i="2"/>
  <c r="W1393" i="2"/>
  <c r="V1393" i="2"/>
  <c r="AB1392" i="2"/>
  <c r="AA1392" i="2"/>
  <c r="Z1392" i="2"/>
  <c r="Y1392" i="2"/>
  <c r="X1392" i="2"/>
  <c r="W1392" i="2"/>
  <c r="V1392" i="2"/>
  <c r="AB1391" i="2"/>
  <c r="AA1391" i="2"/>
  <c r="Z1391" i="2"/>
  <c r="Y1391" i="2"/>
  <c r="X1391" i="2"/>
  <c r="W1391" i="2"/>
  <c r="V1391" i="2"/>
  <c r="AB1390" i="2"/>
  <c r="AA1390" i="2"/>
  <c r="Z1390" i="2"/>
  <c r="Y1390" i="2"/>
  <c r="X1390" i="2"/>
  <c r="W1390" i="2"/>
  <c r="V1390" i="2"/>
  <c r="AB1389" i="2"/>
  <c r="AA1389" i="2"/>
  <c r="Z1389" i="2"/>
  <c r="Y1389" i="2"/>
  <c r="X1389" i="2"/>
  <c r="W1389" i="2"/>
  <c r="V1389" i="2"/>
  <c r="AB1388" i="2"/>
  <c r="AA1388" i="2"/>
  <c r="Z1388" i="2"/>
  <c r="Y1388" i="2"/>
  <c r="X1388" i="2"/>
  <c r="W1388" i="2"/>
  <c r="V1388" i="2"/>
  <c r="AB1387" i="2"/>
  <c r="AA1387" i="2"/>
  <c r="Z1387" i="2"/>
  <c r="Y1387" i="2"/>
  <c r="X1387" i="2"/>
  <c r="W1387" i="2"/>
  <c r="V1387" i="2"/>
  <c r="AB1386" i="2"/>
  <c r="AA1386" i="2"/>
  <c r="Z1386" i="2"/>
  <c r="Y1386" i="2"/>
  <c r="X1386" i="2"/>
  <c r="W1386" i="2"/>
  <c r="V1386" i="2"/>
  <c r="AB1385" i="2"/>
  <c r="AA1385" i="2"/>
  <c r="Z1385" i="2"/>
  <c r="Y1385" i="2"/>
  <c r="X1385" i="2"/>
  <c r="W1385" i="2"/>
  <c r="V1385" i="2"/>
  <c r="AB1384" i="2"/>
  <c r="AA1384" i="2"/>
  <c r="Z1384" i="2"/>
  <c r="Y1384" i="2"/>
  <c r="X1384" i="2"/>
  <c r="W1384" i="2"/>
  <c r="V1384" i="2"/>
  <c r="AB1383" i="2"/>
  <c r="AA1383" i="2"/>
  <c r="D420" i="6" s="1"/>
  <c r="G420" i="6" s="1"/>
  <c r="Z1383" i="2"/>
  <c r="Y1383" i="2"/>
  <c r="X1383" i="2"/>
  <c r="W1383" i="2"/>
  <c r="V1383" i="2"/>
  <c r="AB1382" i="2"/>
  <c r="AA1382" i="2"/>
  <c r="Z1382" i="2"/>
  <c r="Y1382" i="2"/>
  <c r="X1382" i="2"/>
  <c r="W1382" i="2"/>
  <c r="V1382" i="2"/>
  <c r="AB1381" i="2"/>
  <c r="AA1381" i="2"/>
  <c r="Z1381" i="2"/>
  <c r="Y1381" i="2"/>
  <c r="X1381" i="2"/>
  <c r="W1381" i="2"/>
  <c r="V1381" i="2"/>
  <c r="AB1380" i="2"/>
  <c r="AA1380" i="2"/>
  <c r="Z1380" i="2"/>
  <c r="Y1380" i="2"/>
  <c r="X1380" i="2"/>
  <c r="W1380" i="2"/>
  <c r="V1380" i="2"/>
  <c r="AB1379" i="2"/>
  <c r="AA1379" i="2"/>
  <c r="Z1379" i="2"/>
  <c r="Y1379" i="2"/>
  <c r="X1379" i="2"/>
  <c r="W1379" i="2"/>
  <c r="V1379" i="2"/>
  <c r="AB1378" i="2"/>
  <c r="AA1378" i="2"/>
  <c r="Z1378" i="2"/>
  <c r="Y1378" i="2"/>
  <c r="X1378" i="2"/>
  <c r="W1378" i="2"/>
  <c r="V1378" i="2"/>
  <c r="AB1377" i="2"/>
  <c r="AA1377" i="2"/>
  <c r="Z1377" i="2"/>
  <c r="Y1377" i="2"/>
  <c r="X1377" i="2"/>
  <c r="W1377" i="2"/>
  <c r="V1377" i="2"/>
  <c r="AB1376" i="2"/>
  <c r="AA1376" i="2"/>
  <c r="Z1376" i="2"/>
  <c r="Y1376" i="2"/>
  <c r="X1376" i="2"/>
  <c r="W1376" i="2"/>
  <c r="V1376" i="2"/>
  <c r="AB1375" i="2"/>
  <c r="AA1375" i="2"/>
  <c r="Z1375" i="2"/>
  <c r="Y1375" i="2"/>
  <c r="X1375" i="2"/>
  <c r="W1375" i="2"/>
  <c r="V1375" i="2"/>
  <c r="AB1374" i="2"/>
  <c r="AA1374" i="2"/>
  <c r="Z1374" i="2"/>
  <c r="Y1374" i="2"/>
  <c r="X1374" i="2"/>
  <c r="W1374" i="2"/>
  <c r="V1374" i="2"/>
  <c r="AB1373" i="2"/>
  <c r="AA1373" i="2"/>
  <c r="D538" i="6" s="1"/>
  <c r="G538" i="6" s="1"/>
  <c r="Z1373" i="2"/>
  <c r="Y1373" i="2"/>
  <c r="X1373" i="2"/>
  <c r="W1373" i="2"/>
  <c r="V1373" i="2"/>
  <c r="AB1372" i="2"/>
  <c r="AA1372" i="2"/>
  <c r="Z1372" i="2"/>
  <c r="Y1372" i="2"/>
  <c r="X1372" i="2"/>
  <c r="W1372" i="2"/>
  <c r="V1372" i="2"/>
  <c r="AB1371" i="2"/>
  <c r="AA1371" i="2"/>
  <c r="Z1371" i="2"/>
  <c r="Y1371" i="2"/>
  <c r="X1371" i="2"/>
  <c r="W1371" i="2"/>
  <c r="V1371" i="2"/>
  <c r="AB1370" i="2"/>
  <c r="AA1370" i="2"/>
  <c r="Z1370" i="2"/>
  <c r="Y1370" i="2"/>
  <c r="X1370" i="2"/>
  <c r="W1370" i="2"/>
  <c r="V1370" i="2"/>
  <c r="AB1369" i="2"/>
  <c r="AA1369" i="2"/>
  <c r="Z1369" i="2"/>
  <c r="Y1369" i="2"/>
  <c r="X1369" i="2"/>
  <c r="W1369" i="2"/>
  <c r="V1369" i="2"/>
  <c r="AB1368" i="2"/>
  <c r="AA1368" i="2"/>
  <c r="Z1368" i="2"/>
  <c r="Y1368" i="2"/>
  <c r="X1368" i="2"/>
  <c r="W1368" i="2"/>
  <c r="V1368" i="2"/>
  <c r="AB1367" i="2"/>
  <c r="AA1367" i="2"/>
  <c r="Z1367" i="2"/>
  <c r="Y1367" i="2"/>
  <c r="X1367" i="2"/>
  <c r="W1367" i="2"/>
  <c r="V1367" i="2"/>
  <c r="AB1366" i="2"/>
  <c r="AA1366" i="2"/>
  <c r="Z1366" i="2"/>
  <c r="Y1366" i="2"/>
  <c r="X1366" i="2"/>
  <c r="W1366" i="2"/>
  <c r="V1366" i="2"/>
  <c r="AB1365" i="2"/>
  <c r="AA1365" i="2"/>
  <c r="Z1365" i="2"/>
  <c r="Y1365" i="2"/>
  <c r="X1365" i="2"/>
  <c r="W1365" i="2"/>
  <c r="V1365" i="2"/>
  <c r="AB1364" i="2"/>
  <c r="AA1364" i="2"/>
  <c r="Z1364" i="2"/>
  <c r="Y1364" i="2"/>
  <c r="X1364" i="2"/>
  <c r="W1364" i="2"/>
  <c r="V1364" i="2"/>
  <c r="AB1363" i="2"/>
  <c r="AA1363" i="2"/>
  <c r="Z1363" i="2"/>
  <c r="Y1363" i="2"/>
  <c r="X1363" i="2"/>
  <c r="W1363" i="2"/>
  <c r="V1363" i="2"/>
  <c r="AB1362" i="2"/>
  <c r="AA1362" i="2"/>
  <c r="Z1362" i="2"/>
  <c r="Y1362" i="2"/>
  <c r="X1362" i="2"/>
  <c r="W1362" i="2"/>
  <c r="V1362" i="2"/>
  <c r="AB1361" i="2"/>
  <c r="AA1361" i="2"/>
  <c r="Z1361" i="2"/>
  <c r="Y1361" i="2"/>
  <c r="X1361" i="2"/>
  <c r="W1361" i="2"/>
  <c r="V1361" i="2"/>
  <c r="AB1360" i="2"/>
  <c r="AA1360" i="2"/>
  <c r="D461" i="6" s="1"/>
  <c r="G461" i="6" s="1"/>
  <c r="Z1360" i="2"/>
  <c r="Y1360" i="2"/>
  <c r="X1360" i="2"/>
  <c r="W1360" i="2"/>
  <c r="V1360" i="2"/>
  <c r="AB1359" i="2"/>
  <c r="AA1359" i="2"/>
  <c r="Z1359" i="2"/>
  <c r="Y1359" i="2"/>
  <c r="X1359" i="2"/>
  <c r="W1359" i="2"/>
  <c r="V1359" i="2"/>
  <c r="AB1358" i="2"/>
  <c r="AA1358" i="2"/>
  <c r="Z1358" i="2"/>
  <c r="Y1358" i="2"/>
  <c r="X1358" i="2"/>
  <c r="W1358" i="2"/>
  <c r="V1358" i="2"/>
  <c r="AB1357" i="2"/>
  <c r="AA1357" i="2"/>
  <c r="Z1357" i="2"/>
  <c r="Y1357" i="2"/>
  <c r="X1357" i="2"/>
  <c r="W1357" i="2"/>
  <c r="V1357" i="2"/>
  <c r="AB1356" i="2"/>
  <c r="AA1356" i="2"/>
  <c r="Z1356" i="2"/>
  <c r="Y1356" i="2"/>
  <c r="X1356" i="2"/>
  <c r="W1356" i="2"/>
  <c r="V1356" i="2"/>
  <c r="AB1355" i="2"/>
  <c r="AA1355" i="2"/>
  <c r="Z1355" i="2"/>
  <c r="Y1355" i="2"/>
  <c r="X1355" i="2"/>
  <c r="W1355" i="2"/>
  <c r="V1355" i="2"/>
  <c r="AB1354" i="2"/>
  <c r="AA1354" i="2"/>
  <c r="Z1354" i="2"/>
  <c r="Y1354" i="2"/>
  <c r="X1354" i="2"/>
  <c r="W1354" i="2"/>
  <c r="V1354" i="2"/>
  <c r="AB1353" i="2"/>
  <c r="AA1353" i="2"/>
  <c r="Z1353" i="2"/>
  <c r="Y1353" i="2"/>
  <c r="X1353" i="2"/>
  <c r="W1353" i="2"/>
  <c r="V1353" i="2"/>
  <c r="AB1352" i="2"/>
  <c r="AA1352" i="2"/>
  <c r="Z1352" i="2"/>
  <c r="Y1352" i="2"/>
  <c r="X1352" i="2"/>
  <c r="W1352" i="2"/>
  <c r="V1352" i="2"/>
  <c r="AB1351" i="2"/>
  <c r="AA1351" i="2"/>
  <c r="Z1351" i="2"/>
  <c r="Y1351" i="2"/>
  <c r="X1351" i="2"/>
  <c r="W1351" i="2"/>
  <c r="V1351" i="2"/>
  <c r="AB1350" i="2"/>
  <c r="AA1350" i="2"/>
  <c r="Z1350" i="2"/>
  <c r="Y1350" i="2"/>
  <c r="X1350" i="2"/>
  <c r="W1350" i="2"/>
  <c r="V1350" i="2"/>
  <c r="AB1349" i="2"/>
  <c r="AA1349" i="2"/>
  <c r="Z1349" i="2"/>
  <c r="Y1349" i="2"/>
  <c r="X1349" i="2"/>
  <c r="W1349" i="2"/>
  <c r="V1349" i="2"/>
  <c r="AB1348" i="2"/>
  <c r="AA1348" i="2"/>
  <c r="Z1348" i="2"/>
  <c r="Y1348" i="2"/>
  <c r="X1348" i="2"/>
  <c r="W1348" i="2"/>
  <c r="V1348" i="2"/>
  <c r="AB1347" i="2"/>
  <c r="AA1347" i="2"/>
  <c r="Z1347" i="2"/>
  <c r="Y1347" i="2"/>
  <c r="X1347" i="2"/>
  <c r="W1347" i="2"/>
  <c r="V1347" i="2"/>
  <c r="AB1346" i="2"/>
  <c r="AA1346" i="2"/>
  <c r="Z1346" i="2"/>
  <c r="Y1346" i="2"/>
  <c r="X1346" i="2"/>
  <c r="W1346" i="2"/>
  <c r="V1346" i="2"/>
  <c r="AB1345" i="2"/>
  <c r="AA1345" i="2"/>
  <c r="Z1345" i="2"/>
  <c r="Y1345" i="2"/>
  <c r="X1345" i="2"/>
  <c r="W1345" i="2"/>
  <c r="V1345" i="2"/>
  <c r="AB1344" i="2"/>
  <c r="AA1344" i="2"/>
  <c r="Z1344" i="2"/>
  <c r="Y1344" i="2"/>
  <c r="X1344" i="2"/>
  <c r="W1344" i="2"/>
  <c r="V1344" i="2"/>
  <c r="AB1343" i="2"/>
  <c r="AA1343" i="2"/>
  <c r="Z1343" i="2"/>
  <c r="Y1343" i="2"/>
  <c r="X1343" i="2"/>
  <c r="W1343" i="2"/>
  <c r="V1343" i="2"/>
  <c r="AB1342" i="2"/>
  <c r="AA1342" i="2"/>
  <c r="Z1342" i="2"/>
  <c r="Y1342" i="2"/>
  <c r="X1342" i="2"/>
  <c r="W1342" i="2"/>
  <c r="V1342" i="2"/>
  <c r="AB1341" i="2"/>
  <c r="AA1341" i="2"/>
  <c r="Z1341" i="2"/>
  <c r="Y1341" i="2"/>
  <c r="X1341" i="2"/>
  <c r="W1341" i="2"/>
  <c r="V1341" i="2"/>
  <c r="AB1340" i="2"/>
  <c r="AA1340" i="2"/>
  <c r="Z1340" i="2"/>
  <c r="Y1340" i="2"/>
  <c r="X1340" i="2"/>
  <c r="W1340" i="2"/>
  <c r="V1340" i="2"/>
  <c r="AB1339" i="2"/>
  <c r="AA1339" i="2"/>
  <c r="Z1339" i="2"/>
  <c r="Y1339" i="2"/>
  <c r="X1339" i="2"/>
  <c r="W1339" i="2"/>
  <c r="V1339" i="2"/>
  <c r="AB1338" i="2"/>
  <c r="AA1338" i="2"/>
  <c r="Z1338" i="2"/>
  <c r="Y1338" i="2"/>
  <c r="X1338" i="2"/>
  <c r="W1338" i="2"/>
  <c r="V1338" i="2"/>
  <c r="AB1337" i="2"/>
  <c r="AA1337" i="2"/>
  <c r="D390" i="6" s="1"/>
  <c r="G390" i="6" s="1"/>
  <c r="Z1337" i="2"/>
  <c r="Y1337" i="2"/>
  <c r="X1337" i="2"/>
  <c r="W1337" i="2"/>
  <c r="V1337" i="2"/>
  <c r="AB1336" i="2"/>
  <c r="AA1336" i="2"/>
  <c r="Z1336" i="2"/>
  <c r="Y1336" i="2"/>
  <c r="X1336" i="2"/>
  <c r="W1336" i="2"/>
  <c r="V1336" i="2"/>
  <c r="AB1335" i="2"/>
  <c r="AA1335" i="2"/>
  <c r="Z1335" i="2"/>
  <c r="Y1335" i="2"/>
  <c r="X1335" i="2"/>
  <c r="W1335" i="2"/>
  <c r="V1335" i="2"/>
  <c r="AB1334" i="2"/>
  <c r="AA1334" i="2"/>
  <c r="Z1334" i="2"/>
  <c r="Y1334" i="2"/>
  <c r="X1334" i="2"/>
  <c r="W1334" i="2"/>
  <c r="V1334" i="2"/>
  <c r="AB1333" i="2"/>
  <c r="AA1333" i="2"/>
  <c r="Z1333" i="2"/>
  <c r="Y1333" i="2"/>
  <c r="X1333" i="2"/>
  <c r="W1333" i="2"/>
  <c r="V1333" i="2"/>
  <c r="AB1332" i="2"/>
  <c r="AA1332" i="2"/>
  <c r="Z1332" i="2"/>
  <c r="Y1332" i="2"/>
  <c r="X1332" i="2"/>
  <c r="W1332" i="2"/>
  <c r="V1332" i="2"/>
  <c r="AB1331" i="2"/>
  <c r="AA1331" i="2"/>
  <c r="Z1331" i="2"/>
  <c r="Y1331" i="2"/>
  <c r="X1331" i="2"/>
  <c r="W1331" i="2"/>
  <c r="V1331" i="2"/>
  <c r="AB1330" i="2"/>
  <c r="AA1330" i="2"/>
  <c r="Z1330" i="2"/>
  <c r="Y1330" i="2"/>
  <c r="X1330" i="2"/>
  <c r="W1330" i="2"/>
  <c r="V1330" i="2"/>
  <c r="AB1329" i="2"/>
  <c r="AA1329" i="2"/>
  <c r="Z1329" i="2"/>
  <c r="Y1329" i="2"/>
  <c r="X1329" i="2"/>
  <c r="W1329" i="2"/>
  <c r="V1329" i="2"/>
  <c r="AB1328" i="2"/>
  <c r="AA1328" i="2"/>
  <c r="Z1328" i="2"/>
  <c r="Y1328" i="2"/>
  <c r="X1328" i="2"/>
  <c r="W1328" i="2"/>
  <c r="V1328" i="2"/>
  <c r="AB1327" i="2"/>
  <c r="AA1327" i="2"/>
  <c r="Z1327" i="2"/>
  <c r="Y1327" i="2"/>
  <c r="X1327" i="2"/>
  <c r="W1327" i="2"/>
  <c r="V1327" i="2"/>
  <c r="AB1326" i="2"/>
  <c r="AA1326" i="2"/>
  <c r="Z1326" i="2"/>
  <c r="Y1326" i="2"/>
  <c r="X1326" i="2"/>
  <c r="W1326" i="2"/>
  <c r="V1326" i="2"/>
  <c r="AB1325" i="2"/>
  <c r="AA1325" i="2"/>
  <c r="D290" i="6" s="1"/>
  <c r="G290" i="6" s="1"/>
  <c r="Z1325" i="2"/>
  <c r="Y1325" i="2"/>
  <c r="X1325" i="2"/>
  <c r="W1325" i="2"/>
  <c r="V1325" i="2"/>
  <c r="AB1324" i="2"/>
  <c r="AA1324" i="2"/>
  <c r="Z1324" i="2"/>
  <c r="Y1324" i="2"/>
  <c r="X1324" i="2"/>
  <c r="W1324" i="2"/>
  <c r="V1324" i="2"/>
  <c r="AB1323" i="2"/>
  <c r="AA1323" i="2"/>
  <c r="Z1323" i="2"/>
  <c r="Y1323" i="2"/>
  <c r="X1323" i="2"/>
  <c r="W1323" i="2"/>
  <c r="V1323" i="2"/>
  <c r="AB1322" i="2"/>
  <c r="AA1322" i="2"/>
  <c r="Z1322" i="2"/>
  <c r="Y1322" i="2"/>
  <c r="X1322" i="2"/>
  <c r="W1322" i="2"/>
  <c r="V1322" i="2"/>
  <c r="AB1321" i="2"/>
  <c r="AA1321" i="2"/>
  <c r="Z1321" i="2"/>
  <c r="Y1321" i="2"/>
  <c r="X1321" i="2"/>
  <c r="W1321" i="2"/>
  <c r="V1321" i="2"/>
  <c r="AB1320" i="2"/>
  <c r="AA1320" i="2"/>
  <c r="Z1320" i="2"/>
  <c r="Y1320" i="2"/>
  <c r="X1320" i="2"/>
  <c r="W1320" i="2"/>
  <c r="V1320" i="2"/>
  <c r="AB1319" i="2"/>
  <c r="AA1319" i="2"/>
  <c r="Z1319" i="2"/>
  <c r="Y1319" i="2"/>
  <c r="X1319" i="2"/>
  <c r="W1319" i="2"/>
  <c r="V1319" i="2"/>
  <c r="AB1318" i="2"/>
  <c r="AA1318" i="2"/>
  <c r="Z1318" i="2"/>
  <c r="Y1318" i="2"/>
  <c r="X1318" i="2"/>
  <c r="W1318" i="2"/>
  <c r="V1318" i="2"/>
  <c r="AB1317" i="2"/>
  <c r="AA1317" i="2"/>
  <c r="Z1317" i="2"/>
  <c r="Y1317" i="2"/>
  <c r="X1317" i="2"/>
  <c r="W1317" i="2"/>
  <c r="V1317" i="2"/>
  <c r="AB1316" i="2"/>
  <c r="AA1316" i="2"/>
  <c r="Z1316" i="2"/>
  <c r="Y1316" i="2"/>
  <c r="X1316" i="2"/>
  <c r="W1316" i="2"/>
  <c r="V1316" i="2"/>
  <c r="AB1315" i="2"/>
  <c r="AA1315" i="2"/>
  <c r="Z1315" i="2"/>
  <c r="Y1315" i="2"/>
  <c r="X1315" i="2"/>
  <c r="W1315" i="2"/>
  <c r="V1315" i="2"/>
  <c r="AB1314" i="2"/>
  <c r="AA1314" i="2"/>
  <c r="Z1314" i="2"/>
  <c r="Y1314" i="2"/>
  <c r="X1314" i="2"/>
  <c r="W1314" i="2"/>
  <c r="V1314" i="2"/>
  <c r="AB1313" i="2"/>
  <c r="AA1313" i="2"/>
  <c r="Z1313" i="2"/>
  <c r="Y1313" i="2"/>
  <c r="X1313" i="2"/>
  <c r="W1313" i="2"/>
  <c r="V1313" i="2"/>
  <c r="AB1312" i="2"/>
  <c r="AA1312" i="2"/>
  <c r="Z1312" i="2"/>
  <c r="Y1312" i="2"/>
  <c r="X1312" i="2"/>
  <c r="W1312" i="2"/>
  <c r="V1312" i="2"/>
  <c r="AB1311" i="2"/>
  <c r="AA1311" i="2"/>
  <c r="Z1311" i="2"/>
  <c r="Y1311" i="2"/>
  <c r="X1311" i="2"/>
  <c r="W1311" i="2"/>
  <c r="V1311" i="2"/>
  <c r="AB1310" i="2"/>
  <c r="AA1310" i="2"/>
  <c r="Z1310" i="2"/>
  <c r="Y1310" i="2"/>
  <c r="X1310" i="2"/>
  <c r="W1310" i="2"/>
  <c r="V1310" i="2"/>
  <c r="AB1309" i="2"/>
  <c r="AA1309" i="2"/>
  <c r="Z1309" i="2"/>
  <c r="Y1309" i="2"/>
  <c r="X1309" i="2"/>
  <c r="W1309" i="2"/>
  <c r="V1309" i="2"/>
  <c r="AB1308" i="2"/>
  <c r="AA1308" i="2"/>
  <c r="Z1308" i="2"/>
  <c r="Y1308" i="2"/>
  <c r="X1308" i="2"/>
  <c r="W1308" i="2"/>
  <c r="V1308" i="2"/>
  <c r="AB1307" i="2"/>
  <c r="AA1307" i="2"/>
  <c r="Z1307" i="2"/>
  <c r="Y1307" i="2"/>
  <c r="X1307" i="2"/>
  <c r="W1307" i="2"/>
  <c r="V1307" i="2"/>
  <c r="AB1306" i="2"/>
  <c r="AA1306" i="2"/>
  <c r="Z1306" i="2"/>
  <c r="Y1306" i="2"/>
  <c r="X1306" i="2"/>
  <c r="W1306" i="2"/>
  <c r="V1306" i="2"/>
  <c r="AB1305" i="2"/>
  <c r="AA1305" i="2"/>
  <c r="Z1305" i="2"/>
  <c r="Y1305" i="2"/>
  <c r="X1305" i="2"/>
  <c r="W1305" i="2"/>
  <c r="V1305" i="2"/>
  <c r="AB1304" i="2"/>
  <c r="AA1304" i="2"/>
  <c r="Z1304" i="2"/>
  <c r="Y1304" i="2"/>
  <c r="X1304" i="2"/>
  <c r="W1304" i="2"/>
  <c r="V1304" i="2"/>
  <c r="AB1303" i="2"/>
  <c r="AA1303" i="2"/>
  <c r="Z1303" i="2"/>
  <c r="Y1303" i="2"/>
  <c r="X1303" i="2"/>
  <c r="W1303" i="2"/>
  <c r="V1303" i="2"/>
  <c r="AB1302" i="2"/>
  <c r="AA1302" i="2"/>
  <c r="Z1302" i="2"/>
  <c r="Y1302" i="2"/>
  <c r="X1302" i="2"/>
  <c r="W1302" i="2"/>
  <c r="V1302" i="2"/>
  <c r="AB1301" i="2"/>
  <c r="AA1301" i="2"/>
  <c r="Z1301" i="2"/>
  <c r="Y1301" i="2"/>
  <c r="X1301" i="2"/>
  <c r="W1301" i="2"/>
  <c r="V1301" i="2"/>
  <c r="AB1300" i="2"/>
  <c r="AA1300" i="2"/>
  <c r="Z1300" i="2"/>
  <c r="Y1300" i="2"/>
  <c r="X1300" i="2"/>
  <c r="W1300" i="2"/>
  <c r="V1300" i="2"/>
  <c r="AB1299" i="2"/>
  <c r="AA1299" i="2"/>
  <c r="Z1299" i="2"/>
  <c r="Y1299" i="2"/>
  <c r="X1299" i="2"/>
  <c r="W1299" i="2"/>
  <c r="V1299" i="2"/>
  <c r="AB1298" i="2"/>
  <c r="AA1298" i="2"/>
  <c r="Z1298" i="2"/>
  <c r="Y1298" i="2"/>
  <c r="X1298" i="2"/>
  <c r="W1298" i="2"/>
  <c r="V1298" i="2"/>
  <c r="AB1297" i="2"/>
  <c r="AA1297" i="2"/>
  <c r="D424" i="6" s="1"/>
  <c r="G424" i="6" s="1"/>
  <c r="Z1297" i="2"/>
  <c r="Y1297" i="2"/>
  <c r="X1297" i="2"/>
  <c r="W1297" i="2"/>
  <c r="V1297" i="2"/>
  <c r="AB1296" i="2"/>
  <c r="AA1296" i="2"/>
  <c r="Z1296" i="2"/>
  <c r="Y1296" i="2"/>
  <c r="X1296" i="2"/>
  <c r="W1296" i="2"/>
  <c r="V1296" i="2"/>
  <c r="AB1295" i="2"/>
  <c r="AA1295" i="2"/>
  <c r="Z1295" i="2"/>
  <c r="Y1295" i="2"/>
  <c r="X1295" i="2"/>
  <c r="W1295" i="2"/>
  <c r="V1295" i="2"/>
  <c r="AB1294" i="2"/>
  <c r="AA1294" i="2"/>
  <c r="Z1294" i="2"/>
  <c r="Y1294" i="2"/>
  <c r="X1294" i="2"/>
  <c r="W1294" i="2"/>
  <c r="V1294" i="2"/>
  <c r="AB1293" i="2"/>
  <c r="AA1293" i="2"/>
  <c r="Z1293" i="2"/>
  <c r="Y1293" i="2"/>
  <c r="X1293" i="2"/>
  <c r="W1293" i="2"/>
  <c r="V1293" i="2"/>
  <c r="AB1292" i="2"/>
  <c r="AA1292" i="2"/>
  <c r="Z1292" i="2"/>
  <c r="Y1292" i="2"/>
  <c r="X1292" i="2"/>
  <c r="W1292" i="2"/>
  <c r="V1292" i="2"/>
  <c r="AB1291" i="2"/>
  <c r="AA1291" i="2"/>
  <c r="Z1291" i="2"/>
  <c r="Y1291" i="2"/>
  <c r="X1291" i="2"/>
  <c r="W1291" i="2"/>
  <c r="V1291" i="2"/>
  <c r="AB1290" i="2"/>
  <c r="AA1290" i="2"/>
  <c r="Z1290" i="2"/>
  <c r="Y1290" i="2"/>
  <c r="X1290" i="2"/>
  <c r="W1290" i="2"/>
  <c r="V1290" i="2"/>
  <c r="AB1289" i="2"/>
  <c r="AA1289" i="2"/>
  <c r="Z1289" i="2"/>
  <c r="Y1289" i="2"/>
  <c r="X1289" i="2"/>
  <c r="W1289" i="2"/>
  <c r="V1289" i="2"/>
  <c r="AB1288" i="2"/>
  <c r="AA1288" i="2"/>
  <c r="Z1288" i="2"/>
  <c r="Y1288" i="2"/>
  <c r="X1288" i="2"/>
  <c r="W1288" i="2"/>
  <c r="V1288" i="2"/>
  <c r="AB1287" i="2"/>
  <c r="AA1287" i="2"/>
  <c r="Z1287" i="2"/>
  <c r="Y1287" i="2"/>
  <c r="X1287" i="2"/>
  <c r="W1287" i="2"/>
  <c r="V1287" i="2"/>
  <c r="AB1286" i="2"/>
  <c r="AA1286" i="2"/>
  <c r="Z1286" i="2"/>
  <c r="Y1286" i="2"/>
  <c r="X1286" i="2"/>
  <c r="W1286" i="2"/>
  <c r="V1286" i="2"/>
  <c r="AB1285" i="2"/>
  <c r="AA1285" i="2"/>
  <c r="Z1285" i="2"/>
  <c r="Y1285" i="2"/>
  <c r="X1285" i="2"/>
  <c r="W1285" i="2"/>
  <c r="V1285" i="2"/>
  <c r="AB1284" i="2"/>
  <c r="AA1284" i="2"/>
  <c r="Z1284" i="2"/>
  <c r="Y1284" i="2"/>
  <c r="X1284" i="2"/>
  <c r="W1284" i="2"/>
  <c r="V1284" i="2"/>
  <c r="AB1283" i="2"/>
  <c r="AA1283" i="2"/>
  <c r="Z1283" i="2"/>
  <c r="Y1283" i="2"/>
  <c r="X1283" i="2"/>
  <c r="W1283" i="2"/>
  <c r="V1283" i="2"/>
  <c r="AB1282" i="2"/>
  <c r="AA1282" i="2"/>
  <c r="Z1282" i="2"/>
  <c r="Y1282" i="2"/>
  <c r="X1282" i="2"/>
  <c r="W1282" i="2"/>
  <c r="V1282" i="2"/>
  <c r="AB1281" i="2"/>
  <c r="AA1281" i="2"/>
  <c r="Z1281" i="2"/>
  <c r="Y1281" i="2"/>
  <c r="X1281" i="2"/>
  <c r="W1281" i="2"/>
  <c r="V1281" i="2"/>
  <c r="AB1280" i="2"/>
  <c r="AA1280" i="2"/>
  <c r="Z1280" i="2"/>
  <c r="Y1280" i="2"/>
  <c r="X1280" i="2"/>
  <c r="W1280" i="2"/>
  <c r="V1280" i="2"/>
  <c r="AB1279" i="2"/>
  <c r="AA1279" i="2"/>
  <c r="Z1279" i="2"/>
  <c r="Y1279" i="2"/>
  <c r="X1279" i="2"/>
  <c r="W1279" i="2"/>
  <c r="V1279" i="2"/>
  <c r="AB1278" i="2"/>
  <c r="AA1278" i="2"/>
  <c r="Z1278" i="2"/>
  <c r="Y1278" i="2"/>
  <c r="X1278" i="2"/>
  <c r="W1278" i="2"/>
  <c r="V1278" i="2"/>
  <c r="AB1277" i="2"/>
  <c r="AA1277" i="2"/>
  <c r="Z1277" i="2"/>
  <c r="Y1277" i="2"/>
  <c r="X1277" i="2"/>
  <c r="W1277" i="2"/>
  <c r="V1277" i="2"/>
  <c r="AB1276" i="2"/>
  <c r="AA1276" i="2"/>
  <c r="Z1276" i="2"/>
  <c r="Y1276" i="2"/>
  <c r="X1276" i="2"/>
  <c r="W1276" i="2"/>
  <c r="V1276" i="2"/>
  <c r="AB1275" i="2"/>
  <c r="AA1275" i="2"/>
  <c r="Z1275" i="2"/>
  <c r="Y1275" i="2"/>
  <c r="X1275" i="2"/>
  <c r="W1275" i="2"/>
  <c r="V1275" i="2"/>
  <c r="AB1274" i="2"/>
  <c r="AA1274" i="2"/>
  <c r="Z1274" i="2"/>
  <c r="Y1274" i="2"/>
  <c r="X1274" i="2"/>
  <c r="W1274" i="2"/>
  <c r="V1274" i="2"/>
  <c r="AB1273" i="2"/>
  <c r="AA1273" i="2"/>
  <c r="Z1273" i="2"/>
  <c r="Y1273" i="2"/>
  <c r="X1273" i="2"/>
  <c r="W1273" i="2"/>
  <c r="V1273" i="2"/>
  <c r="AB1272" i="2"/>
  <c r="AA1272" i="2"/>
  <c r="Z1272" i="2"/>
  <c r="Y1272" i="2"/>
  <c r="X1272" i="2"/>
  <c r="W1272" i="2"/>
  <c r="V1272" i="2"/>
  <c r="AB1271" i="2"/>
  <c r="AA1271" i="2"/>
  <c r="Z1271" i="2"/>
  <c r="Y1271" i="2"/>
  <c r="X1271" i="2"/>
  <c r="W1271" i="2"/>
  <c r="V1271" i="2"/>
  <c r="AB1270" i="2"/>
  <c r="AA1270" i="2"/>
  <c r="Z1270" i="2"/>
  <c r="Y1270" i="2"/>
  <c r="X1270" i="2"/>
  <c r="W1270" i="2"/>
  <c r="V1270" i="2"/>
  <c r="AB1269" i="2"/>
  <c r="AA1269" i="2"/>
  <c r="Z1269" i="2"/>
  <c r="Y1269" i="2"/>
  <c r="X1269" i="2"/>
  <c r="W1269" i="2"/>
  <c r="V1269" i="2"/>
  <c r="AB1268" i="2"/>
  <c r="AA1268" i="2"/>
  <c r="Z1268" i="2"/>
  <c r="Y1268" i="2"/>
  <c r="X1268" i="2"/>
  <c r="W1268" i="2"/>
  <c r="V1268" i="2"/>
  <c r="AB1267" i="2"/>
  <c r="AA1267" i="2"/>
  <c r="Z1267" i="2"/>
  <c r="Y1267" i="2"/>
  <c r="X1267" i="2"/>
  <c r="W1267" i="2"/>
  <c r="V1267" i="2"/>
  <c r="AB1266" i="2"/>
  <c r="AA1266" i="2"/>
  <c r="Z1266" i="2"/>
  <c r="Y1266" i="2"/>
  <c r="X1266" i="2"/>
  <c r="W1266" i="2"/>
  <c r="V1266" i="2"/>
  <c r="AB1265" i="2"/>
  <c r="AA1265" i="2"/>
  <c r="Z1265" i="2"/>
  <c r="Y1265" i="2"/>
  <c r="X1265" i="2"/>
  <c r="W1265" i="2"/>
  <c r="V1265" i="2"/>
  <c r="AB1264" i="2"/>
  <c r="AA1264" i="2"/>
  <c r="Z1264" i="2"/>
  <c r="Y1264" i="2"/>
  <c r="X1264" i="2"/>
  <c r="W1264" i="2"/>
  <c r="V1264" i="2"/>
  <c r="AB1263" i="2"/>
  <c r="AA1263" i="2"/>
  <c r="D742" i="6" s="1"/>
  <c r="G742" i="6" s="1"/>
  <c r="Z1263" i="2"/>
  <c r="Y1263" i="2"/>
  <c r="X1263" i="2"/>
  <c r="W1263" i="2"/>
  <c r="V1263" i="2"/>
  <c r="AB1262" i="2"/>
  <c r="AA1262" i="2"/>
  <c r="D392" i="6" s="1"/>
  <c r="G392" i="6" s="1"/>
  <c r="Z1262" i="2"/>
  <c r="Y1262" i="2"/>
  <c r="X1262" i="2"/>
  <c r="W1262" i="2"/>
  <c r="V1262" i="2"/>
  <c r="AB1261" i="2"/>
  <c r="AA1261" i="2"/>
  <c r="Z1261" i="2"/>
  <c r="Y1261" i="2"/>
  <c r="X1261" i="2"/>
  <c r="W1261" i="2"/>
  <c r="V1261" i="2"/>
  <c r="AB1260" i="2"/>
  <c r="AA1260" i="2"/>
  <c r="Z1260" i="2"/>
  <c r="Y1260" i="2"/>
  <c r="X1260" i="2"/>
  <c r="W1260" i="2"/>
  <c r="V1260" i="2"/>
  <c r="AB1259" i="2"/>
  <c r="AA1259" i="2"/>
  <c r="Z1259" i="2"/>
  <c r="Y1259" i="2"/>
  <c r="X1259" i="2"/>
  <c r="W1259" i="2"/>
  <c r="V1259" i="2"/>
  <c r="AB1258" i="2"/>
  <c r="AA1258" i="2"/>
  <c r="Z1258" i="2"/>
  <c r="Y1258" i="2"/>
  <c r="X1258" i="2"/>
  <c r="W1258" i="2"/>
  <c r="V1258" i="2"/>
  <c r="AB1257" i="2"/>
  <c r="AA1257" i="2"/>
  <c r="Z1257" i="2"/>
  <c r="Y1257" i="2"/>
  <c r="X1257" i="2"/>
  <c r="W1257" i="2"/>
  <c r="V1257" i="2"/>
  <c r="AB1256" i="2"/>
  <c r="AA1256" i="2"/>
  <c r="Z1256" i="2"/>
  <c r="Y1256" i="2"/>
  <c r="X1256" i="2"/>
  <c r="W1256" i="2"/>
  <c r="V1256" i="2"/>
  <c r="AB1255" i="2"/>
  <c r="AA1255" i="2"/>
  <c r="Z1255" i="2"/>
  <c r="Y1255" i="2"/>
  <c r="X1255" i="2"/>
  <c r="W1255" i="2"/>
  <c r="V1255" i="2"/>
  <c r="AB1254" i="2"/>
  <c r="AA1254" i="2"/>
  <c r="Z1254" i="2"/>
  <c r="Y1254" i="2"/>
  <c r="X1254" i="2"/>
  <c r="W1254" i="2"/>
  <c r="V1254" i="2"/>
  <c r="AB1253" i="2"/>
  <c r="AA1253" i="2"/>
  <c r="Z1253" i="2"/>
  <c r="Y1253" i="2"/>
  <c r="X1253" i="2"/>
  <c r="W1253" i="2"/>
  <c r="V1253" i="2"/>
  <c r="AB1252" i="2"/>
  <c r="AA1252" i="2"/>
  <c r="Z1252" i="2"/>
  <c r="Y1252" i="2"/>
  <c r="X1252" i="2"/>
  <c r="W1252" i="2"/>
  <c r="V1252" i="2"/>
  <c r="AB1251" i="2"/>
  <c r="AA1251" i="2"/>
  <c r="Z1251" i="2"/>
  <c r="Y1251" i="2"/>
  <c r="X1251" i="2"/>
  <c r="W1251" i="2"/>
  <c r="V1251" i="2"/>
  <c r="AB1250" i="2"/>
  <c r="AA1250" i="2"/>
  <c r="Z1250" i="2"/>
  <c r="Y1250" i="2"/>
  <c r="X1250" i="2"/>
  <c r="W1250" i="2"/>
  <c r="V1250" i="2"/>
  <c r="AB1249" i="2"/>
  <c r="AA1249" i="2"/>
  <c r="Z1249" i="2"/>
  <c r="Y1249" i="2"/>
  <c r="X1249" i="2"/>
  <c r="W1249" i="2"/>
  <c r="V1249" i="2"/>
  <c r="AB1248" i="2"/>
  <c r="AA1248" i="2"/>
  <c r="Z1248" i="2"/>
  <c r="Y1248" i="2"/>
  <c r="X1248" i="2"/>
  <c r="W1248" i="2"/>
  <c r="V1248" i="2"/>
  <c r="AB1247" i="2"/>
  <c r="AA1247" i="2"/>
  <c r="Z1247" i="2"/>
  <c r="Y1247" i="2"/>
  <c r="X1247" i="2"/>
  <c r="W1247" i="2"/>
  <c r="V1247" i="2"/>
  <c r="AB1246" i="2"/>
  <c r="AA1246" i="2"/>
  <c r="Z1246" i="2"/>
  <c r="Y1246" i="2"/>
  <c r="X1246" i="2"/>
  <c r="W1246" i="2"/>
  <c r="V1246" i="2"/>
  <c r="AB1245" i="2"/>
  <c r="AA1245" i="2"/>
  <c r="Z1245" i="2"/>
  <c r="Y1245" i="2"/>
  <c r="X1245" i="2"/>
  <c r="W1245" i="2"/>
  <c r="V1245" i="2"/>
  <c r="AB1244" i="2"/>
  <c r="AA1244" i="2"/>
  <c r="Z1244" i="2"/>
  <c r="Y1244" i="2"/>
  <c r="X1244" i="2"/>
  <c r="W1244" i="2"/>
  <c r="V1244" i="2"/>
  <c r="AB1243" i="2"/>
  <c r="AA1243" i="2"/>
  <c r="Z1243" i="2"/>
  <c r="Y1243" i="2"/>
  <c r="X1243" i="2"/>
  <c r="W1243" i="2"/>
  <c r="V1243" i="2"/>
  <c r="AB1242" i="2"/>
  <c r="AA1242" i="2"/>
  <c r="Z1242" i="2"/>
  <c r="Y1242" i="2"/>
  <c r="X1242" i="2"/>
  <c r="W1242" i="2"/>
  <c r="V1242" i="2"/>
  <c r="AB1241" i="2"/>
  <c r="AA1241" i="2"/>
  <c r="Z1241" i="2"/>
  <c r="Y1241" i="2"/>
  <c r="X1241" i="2"/>
  <c r="W1241" i="2"/>
  <c r="V1241" i="2"/>
  <c r="AB1240" i="2"/>
  <c r="AA1240" i="2"/>
  <c r="D324" i="6" s="1"/>
  <c r="G324" i="6" s="1"/>
  <c r="Z1240" i="2"/>
  <c r="Y1240" i="2"/>
  <c r="X1240" i="2"/>
  <c r="W1240" i="2"/>
  <c r="V1240" i="2"/>
  <c r="AB1239" i="2"/>
  <c r="AA1239" i="2"/>
  <c r="Z1239" i="2"/>
  <c r="Y1239" i="2"/>
  <c r="X1239" i="2"/>
  <c r="W1239" i="2"/>
  <c r="V1239" i="2"/>
  <c r="AB1238" i="2"/>
  <c r="AA1238" i="2"/>
  <c r="Z1238" i="2"/>
  <c r="Y1238" i="2"/>
  <c r="X1238" i="2"/>
  <c r="W1238" i="2"/>
  <c r="V1238" i="2"/>
  <c r="AB1237" i="2"/>
  <c r="AA1237" i="2"/>
  <c r="Z1237" i="2"/>
  <c r="Y1237" i="2"/>
  <c r="X1237" i="2"/>
  <c r="W1237" i="2"/>
  <c r="V1237" i="2"/>
  <c r="AB1236" i="2"/>
  <c r="AA1236" i="2"/>
  <c r="Z1236" i="2"/>
  <c r="Y1236" i="2"/>
  <c r="X1236" i="2"/>
  <c r="W1236" i="2"/>
  <c r="V1236" i="2"/>
  <c r="AB1235" i="2"/>
  <c r="AA1235" i="2"/>
  <c r="Z1235" i="2"/>
  <c r="Y1235" i="2"/>
  <c r="X1235" i="2"/>
  <c r="W1235" i="2"/>
  <c r="V1235" i="2"/>
  <c r="AB1234" i="2"/>
  <c r="AA1234" i="2"/>
  <c r="Z1234" i="2"/>
  <c r="Y1234" i="2"/>
  <c r="X1234" i="2"/>
  <c r="W1234" i="2"/>
  <c r="V1234" i="2"/>
  <c r="AB1233" i="2"/>
  <c r="AA1233" i="2"/>
  <c r="D444" i="6" s="1"/>
  <c r="G444" i="6" s="1"/>
  <c r="Z1233" i="2"/>
  <c r="Y1233" i="2"/>
  <c r="X1233" i="2"/>
  <c r="W1233" i="2"/>
  <c r="V1233" i="2"/>
  <c r="AB1232" i="2"/>
  <c r="AA1232" i="2"/>
  <c r="Z1232" i="2"/>
  <c r="Y1232" i="2"/>
  <c r="X1232" i="2"/>
  <c r="W1232" i="2"/>
  <c r="V1232" i="2"/>
  <c r="AB1231" i="2"/>
  <c r="AA1231" i="2"/>
  <c r="Z1231" i="2"/>
  <c r="Y1231" i="2"/>
  <c r="X1231" i="2"/>
  <c r="W1231" i="2"/>
  <c r="V1231" i="2"/>
  <c r="AB1230" i="2"/>
  <c r="AA1230" i="2"/>
  <c r="Z1230" i="2"/>
  <c r="Y1230" i="2"/>
  <c r="X1230" i="2"/>
  <c r="W1230" i="2"/>
  <c r="V1230" i="2"/>
  <c r="AB1229" i="2"/>
  <c r="AA1229" i="2"/>
  <c r="Z1229" i="2"/>
  <c r="Y1229" i="2"/>
  <c r="X1229" i="2"/>
  <c r="W1229" i="2"/>
  <c r="V1229" i="2"/>
  <c r="AB1228" i="2"/>
  <c r="AA1228" i="2"/>
  <c r="Z1228" i="2"/>
  <c r="Y1228" i="2"/>
  <c r="X1228" i="2"/>
  <c r="W1228" i="2"/>
  <c r="V1228" i="2"/>
  <c r="AB1227" i="2"/>
  <c r="AA1227" i="2"/>
  <c r="Z1227" i="2"/>
  <c r="Y1227" i="2"/>
  <c r="X1227" i="2"/>
  <c r="W1227" i="2"/>
  <c r="V1227" i="2"/>
  <c r="AB1226" i="2"/>
  <c r="AA1226" i="2"/>
  <c r="Z1226" i="2"/>
  <c r="Y1226" i="2"/>
  <c r="X1226" i="2"/>
  <c r="W1226" i="2"/>
  <c r="V1226" i="2"/>
  <c r="AB1225" i="2"/>
  <c r="AA1225" i="2"/>
  <c r="Z1225" i="2"/>
  <c r="Y1225" i="2"/>
  <c r="X1225" i="2"/>
  <c r="W1225" i="2"/>
  <c r="V1225" i="2"/>
  <c r="AB1224" i="2"/>
  <c r="AA1224" i="2"/>
  <c r="Z1224" i="2"/>
  <c r="Y1224" i="2"/>
  <c r="X1224" i="2"/>
  <c r="W1224" i="2"/>
  <c r="V1224" i="2"/>
  <c r="AB1223" i="2"/>
  <c r="AA1223" i="2"/>
  <c r="Z1223" i="2"/>
  <c r="Y1223" i="2"/>
  <c r="X1223" i="2"/>
  <c r="W1223" i="2"/>
  <c r="V1223" i="2"/>
  <c r="AB1222" i="2"/>
  <c r="AA1222" i="2"/>
  <c r="Z1222" i="2"/>
  <c r="Y1222" i="2"/>
  <c r="X1222" i="2"/>
  <c r="W1222" i="2"/>
  <c r="V1222" i="2"/>
  <c r="AB1221" i="2"/>
  <c r="AA1221" i="2"/>
  <c r="Z1221" i="2"/>
  <c r="Y1221" i="2"/>
  <c r="X1221" i="2"/>
  <c r="W1221" i="2"/>
  <c r="V1221" i="2"/>
  <c r="AB1220" i="2"/>
  <c r="AA1220" i="2"/>
  <c r="Z1220" i="2"/>
  <c r="Y1220" i="2"/>
  <c r="X1220" i="2"/>
  <c r="W1220" i="2"/>
  <c r="V1220" i="2"/>
  <c r="AB1219" i="2"/>
  <c r="AA1219" i="2"/>
  <c r="Z1219" i="2"/>
  <c r="Y1219" i="2"/>
  <c r="X1219" i="2"/>
  <c r="W1219" i="2"/>
  <c r="V1219" i="2"/>
  <c r="AB1218" i="2"/>
  <c r="AA1218" i="2"/>
  <c r="Z1218" i="2"/>
  <c r="Y1218" i="2"/>
  <c r="X1218" i="2"/>
  <c r="W1218" i="2"/>
  <c r="V1218" i="2"/>
  <c r="AB1217" i="2"/>
  <c r="AA1217" i="2"/>
  <c r="Z1217" i="2"/>
  <c r="Y1217" i="2"/>
  <c r="X1217" i="2"/>
  <c r="W1217" i="2"/>
  <c r="V1217" i="2"/>
  <c r="AB1216" i="2"/>
  <c r="AA1216" i="2"/>
  <c r="Z1216" i="2"/>
  <c r="Y1216" i="2"/>
  <c r="X1216" i="2"/>
  <c r="W1216" i="2"/>
  <c r="V1216" i="2"/>
  <c r="AB1215" i="2"/>
  <c r="AA1215" i="2"/>
  <c r="Z1215" i="2"/>
  <c r="Y1215" i="2"/>
  <c r="X1215" i="2"/>
  <c r="W1215" i="2"/>
  <c r="V1215" i="2"/>
  <c r="AB1214" i="2"/>
  <c r="AA1214" i="2"/>
  <c r="Z1214" i="2"/>
  <c r="Y1214" i="2"/>
  <c r="X1214" i="2"/>
  <c r="W1214" i="2"/>
  <c r="V1214" i="2"/>
  <c r="AB1213" i="2"/>
  <c r="AA1213" i="2"/>
  <c r="Z1213" i="2"/>
  <c r="Y1213" i="2"/>
  <c r="X1213" i="2"/>
  <c r="W1213" i="2"/>
  <c r="V1213" i="2"/>
  <c r="AB1212" i="2"/>
  <c r="AA1212" i="2"/>
  <c r="Z1212" i="2"/>
  <c r="Y1212" i="2"/>
  <c r="X1212" i="2"/>
  <c r="W1212" i="2"/>
  <c r="V1212" i="2"/>
  <c r="AB1211" i="2"/>
  <c r="AA1211" i="2"/>
  <c r="Z1211" i="2"/>
  <c r="Y1211" i="2"/>
  <c r="X1211" i="2"/>
  <c r="W1211" i="2"/>
  <c r="V1211" i="2"/>
  <c r="AB1210" i="2"/>
  <c r="AA1210" i="2"/>
  <c r="Z1210" i="2"/>
  <c r="Y1210" i="2"/>
  <c r="X1210" i="2"/>
  <c r="W1210" i="2"/>
  <c r="V1210" i="2"/>
  <c r="AB1209" i="2"/>
  <c r="AA1209" i="2"/>
  <c r="Z1209" i="2"/>
  <c r="Y1209" i="2"/>
  <c r="X1209" i="2"/>
  <c r="W1209" i="2"/>
  <c r="V1209" i="2"/>
  <c r="AB1208" i="2"/>
  <c r="AA1208" i="2"/>
  <c r="Z1208" i="2"/>
  <c r="Y1208" i="2"/>
  <c r="X1208" i="2"/>
  <c r="W1208" i="2"/>
  <c r="V1208" i="2"/>
  <c r="AB1207" i="2"/>
  <c r="AA1207" i="2"/>
  <c r="D462" i="6" s="1"/>
  <c r="G462" i="6" s="1"/>
  <c r="Z1207" i="2"/>
  <c r="Y1207" i="2"/>
  <c r="X1207" i="2"/>
  <c r="W1207" i="2"/>
  <c r="V1207" i="2"/>
  <c r="AB1206" i="2"/>
  <c r="AA1206" i="2"/>
  <c r="Z1206" i="2"/>
  <c r="Y1206" i="2"/>
  <c r="X1206" i="2"/>
  <c r="W1206" i="2"/>
  <c r="V1206" i="2"/>
  <c r="AB1205" i="2"/>
  <c r="AA1205" i="2"/>
  <c r="Z1205" i="2"/>
  <c r="Y1205" i="2"/>
  <c r="X1205" i="2"/>
  <c r="W1205" i="2"/>
  <c r="V1205" i="2"/>
  <c r="AB1204" i="2"/>
  <c r="AA1204" i="2"/>
  <c r="Z1204" i="2"/>
  <c r="Y1204" i="2"/>
  <c r="X1204" i="2"/>
  <c r="W1204" i="2"/>
  <c r="V1204" i="2"/>
  <c r="AB1203" i="2"/>
  <c r="AA1203" i="2"/>
  <c r="Z1203" i="2"/>
  <c r="Y1203" i="2"/>
  <c r="X1203" i="2"/>
  <c r="W1203" i="2"/>
  <c r="V1203" i="2"/>
  <c r="AB1202" i="2"/>
  <c r="AA1202" i="2"/>
  <c r="Z1202" i="2"/>
  <c r="Y1202" i="2"/>
  <c r="X1202" i="2"/>
  <c r="W1202" i="2"/>
  <c r="V1202" i="2"/>
  <c r="AB1201" i="2"/>
  <c r="AA1201" i="2"/>
  <c r="Z1201" i="2"/>
  <c r="Y1201" i="2"/>
  <c r="X1201" i="2"/>
  <c r="W1201" i="2"/>
  <c r="V1201" i="2"/>
  <c r="AB1200" i="2"/>
  <c r="AA1200" i="2"/>
  <c r="Z1200" i="2"/>
  <c r="Y1200" i="2"/>
  <c r="X1200" i="2"/>
  <c r="W1200" i="2"/>
  <c r="V1200" i="2"/>
  <c r="AB1199" i="2"/>
  <c r="AA1199" i="2"/>
  <c r="Z1199" i="2"/>
  <c r="Y1199" i="2"/>
  <c r="X1199" i="2"/>
  <c r="W1199" i="2"/>
  <c r="V1199" i="2"/>
  <c r="AB1198" i="2"/>
  <c r="AA1198" i="2"/>
  <c r="Z1198" i="2"/>
  <c r="Y1198" i="2"/>
  <c r="X1198" i="2"/>
  <c r="W1198" i="2"/>
  <c r="V1198" i="2"/>
  <c r="AB1197" i="2"/>
  <c r="AA1197" i="2"/>
  <c r="Z1197" i="2"/>
  <c r="Y1197" i="2"/>
  <c r="X1197" i="2"/>
  <c r="W1197" i="2"/>
  <c r="V1197" i="2"/>
  <c r="AB1196" i="2"/>
  <c r="AA1196" i="2"/>
  <c r="Z1196" i="2"/>
  <c r="Y1196" i="2"/>
  <c r="X1196" i="2"/>
  <c r="W1196" i="2"/>
  <c r="V1196" i="2"/>
  <c r="AB1195" i="2"/>
  <c r="AA1195" i="2"/>
  <c r="Z1195" i="2"/>
  <c r="Y1195" i="2"/>
  <c r="X1195" i="2"/>
  <c r="W1195" i="2"/>
  <c r="V1195" i="2"/>
  <c r="AB1194" i="2"/>
  <c r="AA1194" i="2"/>
  <c r="Z1194" i="2"/>
  <c r="Y1194" i="2"/>
  <c r="X1194" i="2"/>
  <c r="W1194" i="2"/>
  <c r="V1194" i="2"/>
  <c r="AB1193" i="2"/>
  <c r="AA1193" i="2"/>
  <c r="Z1193" i="2"/>
  <c r="Y1193" i="2"/>
  <c r="X1193" i="2"/>
  <c r="W1193" i="2"/>
  <c r="V1193" i="2"/>
  <c r="AB1192" i="2"/>
  <c r="AA1192" i="2"/>
  <c r="Z1192" i="2"/>
  <c r="Y1192" i="2"/>
  <c r="X1192" i="2"/>
  <c r="W1192" i="2"/>
  <c r="V1192" i="2"/>
  <c r="AB1191" i="2"/>
  <c r="AA1191" i="2"/>
  <c r="Z1191" i="2"/>
  <c r="Y1191" i="2"/>
  <c r="X1191" i="2"/>
  <c r="W1191" i="2"/>
  <c r="V1191" i="2"/>
  <c r="AB1190" i="2"/>
  <c r="AA1190" i="2"/>
  <c r="Z1190" i="2"/>
  <c r="Y1190" i="2"/>
  <c r="X1190" i="2"/>
  <c r="W1190" i="2"/>
  <c r="V1190" i="2"/>
  <c r="AB1189" i="2"/>
  <c r="AA1189" i="2"/>
  <c r="Z1189" i="2"/>
  <c r="Y1189" i="2"/>
  <c r="X1189" i="2"/>
  <c r="W1189" i="2"/>
  <c r="V1189" i="2"/>
  <c r="AB1188" i="2"/>
  <c r="AA1188" i="2"/>
  <c r="Z1188" i="2"/>
  <c r="Y1188" i="2"/>
  <c r="X1188" i="2"/>
  <c r="W1188" i="2"/>
  <c r="V1188" i="2"/>
  <c r="AB1187" i="2"/>
  <c r="AA1187" i="2"/>
  <c r="Z1187" i="2"/>
  <c r="Y1187" i="2"/>
  <c r="X1187" i="2"/>
  <c r="W1187" i="2"/>
  <c r="V1187" i="2"/>
  <c r="AB1186" i="2"/>
  <c r="AA1186" i="2"/>
  <c r="Z1186" i="2"/>
  <c r="Y1186" i="2"/>
  <c r="X1186" i="2"/>
  <c r="W1186" i="2"/>
  <c r="V1186" i="2"/>
  <c r="AB1185" i="2"/>
  <c r="AA1185" i="2"/>
  <c r="Z1185" i="2"/>
  <c r="Y1185" i="2"/>
  <c r="X1185" i="2"/>
  <c r="W1185" i="2"/>
  <c r="V1185" i="2"/>
  <c r="AB1184" i="2"/>
  <c r="AA1184" i="2"/>
  <c r="Z1184" i="2"/>
  <c r="Y1184" i="2"/>
  <c r="X1184" i="2"/>
  <c r="W1184" i="2"/>
  <c r="V1184" i="2"/>
  <c r="AB1183" i="2"/>
  <c r="AA1183" i="2"/>
  <c r="Z1183" i="2"/>
  <c r="Y1183" i="2"/>
  <c r="X1183" i="2"/>
  <c r="W1183" i="2"/>
  <c r="V1183" i="2"/>
  <c r="AB1182" i="2"/>
  <c r="AA1182" i="2"/>
  <c r="Z1182" i="2"/>
  <c r="Y1182" i="2"/>
  <c r="X1182" i="2"/>
  <c r="W1182" i="2"/>
  <c r="V1182" i="2"/>
  <c r="AB1181" i="2"/>
  <c r="AA1181" i="2"/>
  <c r="Z1181" i="2"/>
  <c r="Y1181" i="2"/>
  <c r="X1181" i="2"/>
  <c r="W1181" i="2"/>
  <c r="V1181" i="2"/>
  <c r="AB1180" i="2"/>
  <c r="AA1180" i="2"/>
  <c r="Z1180" i="2"/>
  <c r="Y1180" i="2"/>
  <c r="X1180" i="2"/>
  <c r="W1180" i="2"/>
  <c r="V1180" i="2"/>
  <c r="AB1179" i="2"/>
  <c r="AA1179" i="2"/>
  <c r="Z1179" i="2"/>
  <c r="Y1179" i="2"/>
  <c r="X1179" i="2"/>
  <c r="W1179" i="2"/>
  <c r="V1179" i="2"/>
  <c r="AB1178" i="2"/>
  <c r="AA1178" i="2"/>
  <c r="Z1178" i="2"/>
  <c r="Y1178" i="2"/>
  <c r="X1178" i="2"/>
  <c r="W1178" i="2"/>
  <c r="V1178" i="2"/>
  <c r="AB1177" i="2"/>
  <c r="AA1177" i="2"/>
  <c r="Z1177" i="2"/>
  <c r="Y1177" i="2"/>
  <c r="X1177" i="2"/>
  <c r="W1177" i="2"/>
  <c r="V1177" i="2"/>
  <c r="AB1176" i="2"/>
  <c r="AA1176" i="2"/>
  <c r="Z1176" i="2"/>
  <c r="Y1176" i="2"/>
  <c r="X1176" i="2"/>
  <c r="W1176" i="2"/>
  <c r="V1176" i="2"/>
  <c r="AB1175" i="2"/>
  <c r="AA1175" i="2"/>
  <c r="Z1175" i="2"/>
  <c r="Y1175" i="2"/>
  <c r="X1175" i="2"/>
  <c r="W1175" i="2"/>
  <c r="V1175" i="2"/>
  <c r="AB1174" i="2"/>
  <c r="AA1174" i="2"/>
  <c r="Z1174" i="2"/>
  <c r="Y1174" i="2"/>
  <c r="X1174" i="2"/>
  <c r="W1174" i="2"/>
  <c r="V1174" i="2"/>
  <c r="AB1173" i="2"/>
  <c r="AA1173" i="2"/>
  <c r="Z1173" i="2"/>
  <c r="Y1173" i="2"/>
  <c r="X1173" i="2"/>
  <c r="W1173" i="2"/>
  <c r="V1173" i="2"/>
  <c r="AB1172" i="2"/>
  <c r="AA1172" i="2"/>
  <c r="Z1172" i="2"/>
  <c r="Y1172" i="2"/>
  <c r="X1172" i="2"/>
  <c r="W1172" i="2"/>
  <c r="V1172" i="2"/>
  <c r="AB1171" i="2"/>
  <c r="AA1171" i="2"/>
  <c r="Z1171" i="2"/>
  <c r="Y1171" i="2"/>
  <c r="X1171" i="2"/>
  <c r="W1171" i="2"/>
  <c r="V1171" i="2"/>
  <c r="AB1170" i="2"/>
  <c r="AA1170" i="2"/>
  <c r="Z1170" i="2"/>
  <c r="Y1170" i="2"/>
  <c r="X1170" i="2"/>
  <c r="W1170" i="2"/>
  <c r="V1170" i="2"/>
  <c r="AB1169" i="2"/>
  <c r="AA1169" i="2"/>
  <c r="Z1169" i="2"/>
  <c r="Y1169" i="2"/>
  <c r="X1169" i="2"/>
  <c r="W1169" i="2"/>
  <c r="V1169" i="2"/>
  <c r="AB1168" i="2"/>
  <c r="AA1168" i="2"/>
  <c r="Z1168" i="2"/>
  <c r="Y1168" i="2"/>
  <c r="X1168" i="2"/>
  <c r="W1168" i="2"/>
  <c r="V1168" i="2"/>
  <c r="AB1167" i="2"/>
  <c r="AA1167" i="2"/>
  <c r="Z1167" i="2"/>
  <c r="Y1167" i="2"/>
  <c r="X1167" i="2"/>
  <c r="W1167" i="2"/>
  <c r="V1167" i="2"/>
  <c r="AB1166" i="2"/>
  <c r="AA1166" i="2"/>
  <c r="Z1166" i="2"/>
  <c r="Y1166" i="2"/>
  <c r="X1166" i="2"/>
  <c r="W1166" i="2"/>
  <c r="V1166" i="2"/>
  <c r="AB1165" i="2"/>
  <c r="AA1165" i="2"/>
  <c r="Z1165" i="2"/>
  <c r="Y1165" i="2"/>
  <c r="X1165" i="2"/>
  <c r="W1165" i="2"/>
  <c r="V1165" i="2"/>
  <c r="AB1164" i="2"/>
  <c r="AA1164" i="2"/>
  <c r="Z1164" i="2"/>
  <c r="Y1164" i="2"/>
  <c r="X1164" i="2"/>
  <c r="W1164" i="2"/>
  <c r="V1164" i="2"/>
  <c r="AB1163" i="2"/>
  <c r="AA1163" i="2"/>
  <c r="D463" i="6" s="1"/>
  <c r="G463" i="6" s="1"/>
  <c r="Z1163" i="2"/>
  <c r="Y1163" i="2"/>
  <c r="X1163" i="2"/>
  <c r="W1163" i="2"/>
  <c r="V1163" i="2"/>
  <c r="AB1162" i="2"/>
  <c r="AA1162" i="2"/>
  <c r="Z1162" i="2"/>
  <c r="Y1162" i="2"/>
  <c r="X1162" i="2"/>
  <c r="W1162" i="2"/>
  <c r="V1162" i="2"/>
  <c r="AB1161" i="2"/>
  <c r="AA1161" i="2"/>
  <c r="Z1161" i="2"/>
  <c r="Y1161" i="2"/>
  <c r="X1161" i="2"/>
  <c r="W1161" i="2"/>
  <c r="V1161" i="2"/>
  <c r="AB1160" i="2"/>
  <c r="AA1160" i="2"/>
  <c r="Z1160" i="2"/>
  <c r="Y1160" i="2"/>
  <c r="X1160" i="2"/>
  <c r="W1160" i="2"/>
  <c r="V1160" i="2"/>
  <c r="AB1159" i="2"/>
  <c r="AA1159" i="2"/>
  <c r="Z1159" i="2"/>
  <c r="Y1159" i="2"/>
  <c r="X1159" i="2"/>
  <c r="W1159" i="2"/>
  <c r="V1159" i="2"/>
  <c r="AB1158" i="2"/>
  <c r="AA1158" i="2"/>
  <c r="Z1158" i="2"/>
  <c r="Y1158" i="2"/>
  <c r="X1158" i="2"/>
  <c r="W1158" i="2"/>
  <c r="V1158" i="2"/>
  <c r="AB1157" i="2"/>
  <c r="AA1157" i="2"/>
  <c r="Z1157" i="2"/>
  <c r="Y1157" i="2"/>
  <c r="X1157" i="2"/>
  <c r="W1157" i="2"/>
  <c r="V1157" i="2"/>
  <c r="AB1156" i="2"/>
  <c r="AA1156" i="2"/>
  <c r="Z1156" i="2"/>
  <c r="Y1156" i="2"/>
  <c r="X1156" i="2"/>
  <c r="W1156" i="2"/>
  <c r="V1156" i="2"/>
  <c r="AB1155" i="2"/>
  <c r="AA1155" i="2"/>
  <c r="Z1155" i="2"/>
  <c r="Y1155" i="2"/>
  <c r="X1155" i="2"/>
  <c r="W1155" i="2"/>
  <c r="V1155" i="2"/>
  <c r="AB1154" i="2"/>
  <c r="AA1154" i="2"/>
  <c r="Z1154" i="2"/>
  <c r="Y1154" i="2"/>
  <c r="X1154" i="2"/>
  <c r="W1154" i="2"/>
  <c r="V1154" i="2"/>
  <c r="AB1153" i="2"/>
  <c r="AA1153" i="2"/>
  <c r="Z1153" i="2"/>
  <c r="Y1153" i="2"/>
  <c r="X1153" i="2"/>
  <c r="W1153" i="2"/>
  <c r="V1153" i="2"/>
  <c r="AB1152" i="2"/>
  <c r="AA1152" i="2"/>
  <c r="Z1152" i="2"/>
  <c r="Y1152" i="2"/>
  <c r="X1152" i="2"/>
  <c r="W1152" i="2"/>
  <c r="V1152" i="2"/>
  <c r="AB1151" i="2"/>
  <c r="AA1151" i="2"/>
  <c r="Z1151" i="2"/>
  <c r="Y1151" i="2"/>
  <c r="X1151" i="2"/>
  <c r="W1151" i="2"/>
  <c r="V1151" i="2"/>
  <c r="AB1150" i="2"/>
  <c r="AA1150" i="2"/>
  <c r="Z1150" i="2"/>
  <c r="Y1150" i="2"/>
  <c r="X1150" i="2"/>
  <c r="W1150" i="2"/>
  <c r="V1150" i="2"/>
  <c r="AB1149" i="2"/>
  <c r="AA1149" i="2"/>
  <c r="Z1149" i="2"/>
  <c r="Y1149" i="2"/>
  <c r="X1149" i="2"/>
  <c r="W1149" i="2"/>
  <c r="V1149" i="2"/>
  <c r="AB1148" i="2"/>
  <c r="AA1148" i="2"/>
  <c r="Z1148" i="2"/>
  <c r="Y1148" i="2"/>
  <c r="X1148" i="2"/>
  <c r="W1148" i="2"/>
  <c r="V1148" i="2"/>
  <c r="AB1147" i="2"/>
  <c r="AA1147" i="2"/>
  <c r="Z1147" i="2"/>
  <c r="Y1147" i="2"/>
  <c r="X1147" i="2"/>
  <c r="W1147" i="2"/>
  <c r="V1147" i="2"/>
  <c r="AB1146" i="2"/>
  <c r="AA1146" i="2"/>
  <c r="Z1146" i="2"/>
  <c r="Y1146" i="2"/>
  <c r="X1146" i="2"/>
  <c r="W1146" i="2"/>
  <c r="V1146" i="2"/>
  <c r="AB1145" i="2"/>
  <c r="AA1145" i="2"/>
  <c r="Z1145" i="2"/>
  <c r="Y1145" i="2"/>
  <c r="X1145" i="2"/>
  <c r="W1145" i="2"/>
  <c r="V1145" i="2"/>
  <c r="AB1144" i="2"/>
  <c r="AA1144" i="2"/>
  <c r="Z1144" i="2"/>
  <c r="Y1144" i="2"/>
  <c r="X1144" i="2"/>
  <c r="W1144" i="2"/>
  <c r="V1144" i="2"/>
  <c r="AB1143" i="2"/>
  <c r="AA1143" i="2"/>
  <c r="Z1143" i="2"/>
  <c r="Y1143" i="2"/>
  <c r="X1143" i="2"/>
  <c r="W1143" i="2"/>
  <c r="V1143" i="2"/>
  <c r="AB1142" i="2"/>
  <c r="AA1142" i="2"/>
  <c r="Z1142" i="2"/>
  <c r="Y1142" i="2"/>
  <c r="X1142" i="2"/>
  <c r="W1142" i="2"/>
  <c r="V1142" i="2"/>
  <c r="AB1141" i="2"/>
  <c r="AA1141" i="2"/>
  <c r="Z1141" i="2"/>
  <c r="Y1141" i="2"/>
  <c r="X1141" i="2"/>
  <c r="W1141" i="2"/>
  <c r="V1141" i="2"/>
  <c r="AB1140" i="2"/>
  <c r="AA1140" i="2"/>
  <c r="Z1140" i="2"/>
  <c r="Y1140" i="2"/>
  <c r="X1140" i="2"/>
  <c r="W1140" i="2"/>
  <c r="V1140" i="2"/>
  <c r="AB1139" i="2"/>
  <c r="AA1139" i="2"/>
  <c r="Z1139" i="2"/>
  <c r="Y1139" i="2"/>
  <c r="X1139" i="2"/>
  <c r="W1139" i="2"/>
  <c r="V1139" i="2"/>
  <c r="AB1138" i="2"/>
  <c r="AA1138" i="2"/>
  <c r="Z1138" i="2"/>
  <c r="Y1138" i="2"/>
  <c r="X1138" i="2"/>
  <c r="W1138" i="2"/>
  <c r="V1138" i="2"/>
  <c r="AB1137" i="2"/>
  <c r="AA1137" i="2"/>
  <c r="Z1137" i="2"/>
  <c r="Y1137" i="2"/>
  <c r="X1137" i="2"/>
  <c r="W1137" i="2"/>
  <c r="V1137" i="2"/>
  <c r="AB1136" i="2"/>
  <c r="AA1136" i="2"/>
  <c r="Z1136" i="2"/>
  <c r="Y1136" i="2"/>
  <c r="X1136" i="2"/>
  <c r="W1136" i="2"/>
  <c r="V1136" i="2"/>
  <c r="AB1135" i="2"/>
  <c r="AA1135" i="2"/>
  <c r="Z1135" i="2"/>
  <c r="Y1135" i="2"/>
  <c r="X1135" i="2"/>
  <c r="W1135" i="2"/>
  <c r="V1135" i="2"/>
  <c r="AB1134" i="2"/>
  <c r="AA1134" i="2"/>
  <c r="Z1134" i="2"/>
  <c r="Y1134" i="2"/>
  <c r="X1134" i="2"/>
  <c r="W1134" i="2"/>
  <c r="V1134" i="2"/>
  <c r="AB1133" i="2"/>
  <c r="AA1133" i="2"/>
  <c r="Z1133" i="2"/>
  <c r="Y1133" i="2"/>
  <c r="X1133" i="2"/>
  <c r="W1133" i="2"/>
  <c r="V1133" i="2"/>
  <c r="AB1132" i="2"/>
  <c r="AA1132" i="2"/>
  <c r="Z1132" i="2"/>
  <c r="Y1132" i="2"/>
  <c r="X1132" i="2"/>
  <c r="W1132" i="2"/>
  <c r="V1132" i="2"/>
  <c r="AB1131" i="2"/>
  <c r="AA1131" i="2"/>
  <c r="Z1131" i="2"/>
  <c r="Y1131" i="2"/>
  <c r="X1131" i="2"/>
  <c r="W1131" i="2"/>
  <c r="V1131" i="2"/>
  <c r="AB1130" i="2"/>
  <c r="AA1130" i="2"/>
  <c r="Z1130" i="2"/>
  <c r="Y1130" i="2"/>
  <c r="X1130" i="2"/>
  <c r="W1130" i="2"/>
  <c r="V1130" i="2"/>
  <c r="AB1129" i="2"/>
  <c r="AA1129" i="2"/>
  <c r="Z1129" i="2"/>
  <c r="Y1129" i="2"/>
  <c r="X1129" i="2"/>
  <c r="W1129" i="2"/>
  <c r="V1129" i="2"/>
  <c r="AB1128" i="2"/>
  <c r="AA1128" i="2"/>
  <c r="Z1128" i="2"/>
  <c r="Y1128" i="2"/>
  <c r="X1128" i="2"/>
  <c r="W1128" i="2"/>
  <c r="V1128" i="2"/>
  <c r="AB1127" i="2"/>
  <c r="AA1127" i="2"/>
  <c r="Z1127" i="2"/>
  <c r="Y1127" i="2"/>
  <c r="X1127" i="2"/>
  <c r="W1127" i="2"/>
  <c r="V1127" i="2"/>
  <c r="AB1126" i="2"/>
  <c r="AA1126" i="2"/>
  <c r="Z1126" i="2"/>
  <c r="Y1126" i="2"/>
  <c r="X1126" i="2"/>
  <c r="W1126" i="2"/>
  <c r="V1126" i="2"/>
  <c r="AB1125" i="2"/>
  <c r="AA1125" i="2"/>
  <c r="Z1125" i="2"/>
  <c r="Y1125" i="2"/>
  <c r="X1125" i="2"/>
  <c r="W1125" i="2"/>
  <c r="V1125" i="2"/>
  <c r="AB1124" i="2"/>
  <c r="AA1124" i="2"/>
  <c r="Z1124" i="2"/>
  <c r="Y1124" i="2"/>
  <c r="X1124" i="2"/>
  <c r="W1124" i="2"/>
  <c r="V1124" i="2"/>
  <c r="AB1123" i="2"/>
  <c r="AA1123" i="2"/>
  <c r="Z1123" i="2"/>
  <c r="Y1123" i="2"/>
  <c r="X1123" i="2"/>
  <c r="W1123" i="2"/>
  <c r="V1123" i="2"/>
  <c r="AB1122" i="2"/>
  <c r="AA1122" i="2"/>
  <c r="Z1122" i="2"/>
  <c r="Y1122" i="2"/>
  <c r="X1122" i="2"/>
  <c r="W1122" i="2"/>
  <c r="V1122" i="2"/>
  <c r="AB1121" i="2"/>
  <c r="AA1121" i="2"/>
  <c r="Z1121" i="2"/>
  <c r="Y1121" i="2"/>
  <c r="X1121" i="2"/>
  <c r="W1121" i="2"/>
  <c r="V1121" i="2"/>
  <c r="AB1120" i="2"/>
  <c r="AA1120" i="2"/>
  <c r="Z1120" i="2"/>
  <c r="Y1120" i="2"/>
  <c r="X1120" i="2"/>
  <c r="W1120" i="2"/>
  <c r="V1120" i="2"/>
  <c r="AB1119" i="2"/>
  <c r="AA1119" i="2"/>
  <c r="Z1119" i="2"/>
  <c r="Y1119" i="2"/>
  <c r="X1119" i="2"/>
  <c r="W1119" i="2"/>
  <c r="V1119" i="2"/>
  <c r="AB1118" i="2"/>
  <c r="AA1118" i="2"/>
  <c r="Z1118" i="2"/>
  <c r="Y1118" i="2"/>
  <c r="X1118" i="2"/>
  <c r="W1118" i="2"/>
  <c r="V1118" i="2"/>
  <c r="AB1117" i="2"/>
  <c r="AA1117" i="2"/>
  <c r="Z1117" i="2"/>
  <c r="Y1117" i="2"/>
  <c r="X1117" i="2"/>
  <c r="W1117" i="2"/>
  <c r="V1117" i="2"/>
  <c r="AB1116" i="2"/>
  <c r="AA1116" i="2"/>
  <c r="Z1116" i="2"/>
  <c r="Y1116" i="2"/>
  <c r="X1116" i="2"/>
  <c r="W1116" i="2"/>
  <c r="V1116" i="2"/>
  <c r="AB1115" i="2"/>
  <c r="AA1115" i="2"/>
  <c r="Z1115" i="2"/>
  <c r="Y1115" i="2"/>
  <c r="X1115" i="2"/>
  <c r="W1115" i="2"/>
  <c r="V1115" i="2"/>
  <c r="AB1114" i="2"/>
  <c r="AA1114" i="2"/>
  <c r="Z1114" i="2"/>
  <c r="Y1114" i="2"/>
  <c r="X1114" i="2"/>
  <c r="W1114" i="2"/>
  <c r="V1114" i="2"/>
  <c r="AB1113" i="2"/>
  <c r="AA1113" i="2"/>
  <c r="Z1113" i="2"/>
  <c r="Y1113" i="2"/>
  <c r="X1113" i="2"/>
  <c r="W1113" i="2"/>
  <c r="V1113" i="2"/>
  <c r="AB1112" i="2"/>
  <c r="AA1112" i="2"/>
  <c r="Z1112" i="2"/>
  <c r="Y1112" i="2"/>
  <c r="X1112" i="2"/>
  <c r="W1112" i="2"/>
  <c r="V1112" i="2"/>
  <c r="AB1111" i="2"/>
  <c r="AA1111" i="2"/>
  <c r="Z1111" i="2"/>
  <c r="Y1111" i="2"/>
  <c r="X1111" i="2"/>
  <c r="W1111" i="2"/>
  <c r="V1111" i="2"/>
  <c r="AB1110" i="2"/>
  <c r="AA1110" i="2"/>
  <c r="Z1110" i="2"/>
  <c r="Y1110" i="2"/>
  <c r="X1110" i="2"/>
  <c r="W1110" i="2"/>
  <c r="V1110" i="2"/>
  <c r="AB1109" i="2"/>
  <c r="AA1109" i="2"/>
  <c r="Z1109" i="2"/>
  <c r="Y1109" i="2"/>
  <c r="X1109" i="2"/>
  <c r="W1109" i="2"/>
  <c r="V1109" i="2"/>
  <c r="AB1108" i="2"/>
  <c r="AA1108" i="2"/>
  <c r="Z1108" i="2"/>
  <c r="Y1108" i="2"/>
  <c r="X1108" i="2"/>
  <c r="W1108" i="2"/>
  <c r="V1108" i="2"/>
  <c r="AB1107" i="2"/>
  <c r="AA1107" i="2"/>
  <c r="Z1107" i="2"/>
  <c r="Y1107" i="2"/>
  <c r="X1107" i="2"/>
  <c r="W1107" i="2"/>
  <c r="V1107" i="2"/>
  <c r="AB1106" i="2"/>
  <c r="AA1106" i="2"/>
  <c r="Z1106" i="2"/>
  <c r="Y1106" i="2"/>
  <c r="X1106" i="2"/>
  <c r="W1106" i="2"/>
  <c r="V1106" i="2"/>
  <c r="AB1105" i="2"/>
  <c r="AA1105" i="2"/>
  <c r="Z1105" i="2"/>
  <c r="Y1105" i="2"/>
  <c r="X1105" i="2"/>
  <c r="W1105" i="2"/>
  <c r="V1105" i="2"/>
  <c r="AB1104" i="2"/>
  <c r="AA1104" i="2"/>
  <c r="Z1104" i="2"/>
  <c r="Y1104" i="2"/>
  <c r="X1104" i="2"/>
  <c r="W1104" i="2"/>
  <c r="V1104" i="2"/>
  <c r="AB1103" i="2"/>
  <c r="AA1103" i="2"/>
  <c r="Z1103" i="2"/>
  <c r="Y1103" i="2"/>
  <c r="X1103" i="2"/>
  <c r="W1103" i="2"/>
  <c r="V1103" i="2"/>
  <c r="AB1102" i="2"/>
  <c r="AA1102" i="2"/>
  <c r="Z1102" i="2"/>
  <c r="Y1102" i="2"/>
  <c r="X1102" i="2"/>
  <c r="W1102" i="2"/>
  <c r="V1102" i="2"/>
  <c r="AB1101" i="2"/>
  <c r="AA1101" i="2"/>
  <c r="Z1101" i="2"/>
  <c r="Y1101" i="2"/>
  <c r="X1101" i="2"/>
  <c r="W1101" i="2"/>
  <c r="V1101" i="2"/>
  <c r="AB1100" i="2"/>
  <c r="AA1100" i="2"/>
  <c r="Z1100" i="2"/>
  <c r="Y1100" i="2"/>
  <c r="X1100" i="2"/>
  <c r="W1100" i="2"/>
  <c r="V1100" i="2"/>
  <c r="AB1099" i="2"/>
  <c r="AA1099" i="2"/>
  <c r="Z1099" i="2"/>
  <c r="Y1099" i="2"/>
  <c r="X1099" i="2"/>
  <c r="W1099" i="2"/>
  <c r="V1099" i="2"/>
  <c r="AB1098" i="2"/>
  <c r="AA1098" i="2"/>
  <c r="Z1098" i="2"/>
  <c r="Y1098" i="2"/>
  <c r="X1098" i="2"/>
  <c r="W1098" i="2"/>
  <c r="V1098" i="2"/>
  <c r="AB1097" i="2"/>
  <c r="AA1097" i="2"/>
  <c r="Z1097" i="2"/>
  <c r="Y1097" i="2"/>
  <c r="X1097" i="2"/>
  <c r="W1097" i="2"/>
  <c r="V1097" i="2"/>
  <c r="AB1096" i="2"/>
  <c r="AA1096" i="2"/>
  <c r="Z1096" i="2"/>
  <c r="Y1096" i="2"/>
  <c r="X1096" i="2"/>
  <c r="W1096" i="2"/>
  <c r="V1096" i="2"/>
  <c r="AB1095" i="2"/>
  <c r="AA1095" i="2"/>
  <c r="Z1095" i="2"/>
  <c r="Y1095" i="2"/>
  <c r="X1095" i="2"/>
  <c r="W1095" i="2"/>
  <c r="V1095" i="2"/>
  <c r="AB1094" i="2"/>
  <c r="AA1094" i="2"/>
  <c r="Z1094" i="2"/>
  <c r="Y1094" i="2"/>
  <c r="X1094" i="2"/>
  <c r="W1094" i="2"/>
  <c r="V1094" i="2"/>
  <c r="AB1093" i="2"/>
  <c r="AA1093" i="2"/>
  <c r="Z1093" i="2"/>
  <c r="Y1093" i="2"/>
  <c r="X1093" i="2"/>
  <c r="W1093" i="2"/>
  <c r="V1093" i="2"/>
  <c r="AB1092" i="2"/>
  <c r="AA1092" i="2"/>
  <c r="Z1092" i="2"/>
  <c r="Y1092" i="2"/>
  <c r="X1092" i="2"/>
  <c r="W1092" i="2"/>
  <c r="V1092" i="2"/>
  <c r="AB1091" i="2"/>
  <c r="AA1091" i="2"/>
  <c r="Z1091" i="2"/>
  <c r="Y1091" i="2"/>
  <c r="X1091" i="2"/>
  <c r="W1091" i="2"/>
  <c r="V1091" i="2"/>
  <c r="AB1090" i="2"/>
  <c r="AA1090" i="2"/>
  <c r="Z1090" i="2"/>
  <c r="Y1090" i="2"/>
  <c r="X1090" i="2"/>
  <c r="W1090" i="2"/>
  <c r="V1090" i="2"/>
  <c r="AB1089" i="2"/>
  <c r="AA1089" i="2"/>
  <c r="Z1089" i="2"/>
  <c r="Y1089" i="2"/>
  <c r="X1089" i="2"/>
  <c r="W1089" i="2"/>
  <c r="V1089" i="2"/>
  <c r="AB1088" i="2"/>
  <c r="AA1088" i="2"/>
  <c r="Z1088" i="2"/>
  <c r="Y1088" i="2"/>
  <c r="X1088" i="2"/>
  <c r="W1088" i="2"/>
  <c r="V1088" i="2"/>
  <c r="AB1087" i="2"/>
  <c r="AA1087" i="2"/>
  <c r="Z1087" i="2"/>
  <c r="Y1087" i="2"/>
  <c r="X1087" i="2"/>
  <c r="W1087" i="2"/>
  <c r="V1087" i="2"/>
  <c r="AB1086" i="2"/>
  <c r="AA1086" i="2"/>
  <c r="Z1086" i="2"/>
  <c r="Y1086" i="2"/>
  <c r="X1086" i="2"/>
  <c r="W1086" i="2"/>
  <c r="V1086" i="2"/>
  <c r="AB1085" i="2"/>
  <c r="AA1085" i="2"/>
  <c r="Z1085" i="2"/>
  <c r="Y1085" i="2"/>
  <c r="X1085" i="2"/>
  <c r="W1085" i="2"/>
  <c r="V1085" i="2"/>
  <c r="AB1084" i="2"/>
  <c r="AA1084" i="2"/>
  <c r="Z1084" i="2"/>
  <c r="Y1084" i="2"/>
  <c r="X1084" i="2"/>
  <c r="W1084" i="2"/>
  <c r="V1084" i="2"/>
  <c r="AB1083" i="2"/>
  <c r="AA1083" i="2"/>
  <c r="Z1083" i="2"/>
  <c r="Y1083" i="2"/>
  <c r="X1083" i="2"/>
  <c r="W1083" i="2"/>
  <c r="V1083" i="2"/>
  <c r="AB1082" i="2"/>
  <c r="AA1082" i="2"/>
  <c r="Z1082" i="2"/>
  <c r="Y1082" i="2"/>
  <c r="X1082" i="2"/>
  <c r="W1082" i="2"/>
  <c r="V1082" i="2"/>
  <c r="AB1081" i="2"/>
  <c r="AA1081" i="2"/>
  <c r="Z1081" i="2"/>
  <c r="Y1081" i="2"/>
  <c r="X1081" i="2"/>
  <c r="W1081" i="2"/>
  <c r="V1081" i="2"/>
  <c r="AB1080" i="2"/>
  <c r="AA1080" i="2"/>
  <c r="Z1080" i="2"/>
  <c r="Y1080" i="2"/>
  <c r="X1080" i="2"/>
  <c r="W1080" i="2"/>
  <c r="V1080" i="2"/>
  <c r="AB1079" i="2"/>
  <c r="AA1079" i="2"/>
  <c r="Z1079" i="2"/>
  <c r="Y1079" i="2"/>
  <c r="X1079" i="2"/>
  <c r="W1079" i="2"/>
  <c r="V1079" i="2"/>
  <c r="AB1078" i="2"/>
  <c r="AA1078" i="2"/>
  <c r="Z1078" i="2"/>
  <c r="Y1078" i="2"/>
  <c r="X1078" i="2"/>
  <c r="W1078" i="2"/>
  <c r="V1078" i="2"/>
  <c r="AB1077" i="2"/>
  <c r="AA1077" i="2"/>
  <c r="Z1077" i="2"/>
  <c r="Y1077" i="2"/>
  <c r="X1077" i="2"/>
  <c r="W1077" i="2"/>
  <c r="V1077" i="2"/>
  <c r="AB1076" i="2"/>
  <c r="AA1076" i="2"/>
  <c r="Z1076" i="2"/>
  <c r="Y1076" i="2"/>
  <c r="X1076" i="2"/>
  <c r="W1076" i="2"/>
  <c r="V1076" i="2"/>
  <c r="AB1075" i="2"/>
  <c r="AA1075" i="2"/>
  <c r="Z1075" i="2"/>
  <c r="Y1075" i="2"/>
  <c r="X1075" i="2"/>
  <c r="W1075" i="2"/>
  <c r="V1075" i="2"/>
  <c r="AB1074" i="2"/>
  <c r="AA1074" i="2"/>
  <c r="Z1074" i="2"/>
  <c r="Y1074" i="2"/>
  <c r="X1074" i="2"/>
  <c r="W1074" i="2"/>
  <c r="V1074" i="2"/>
  <c r="AB1073" i="2"/>
  <c r="AA1073" i="2"/>
  <c r="D279" i="6" s="1"/>
  <c r="G279" i="6" s="1"/>
  <c r="Z1073" i="2"/>
  <c r="Y1073" i="2"/>
  <c r="X1073" i="2"/>
  <c r="W1073" i="2"/>
  <c r="V1073" i="2"/>
  <c r="AB1072" i="2"/>
  <c r="AA1072" i="2"/>
  <c r="Z1072" i="2"/>
  <c r="Y1072" i="2"/>
  <c r="X1072" i="2"/>
  <c r="W1072" i="2"/>
  <c r="V1072" i="2"/>
  <c r="AB1071" i="2"/>
  <c r="AA1071" i="2"/>
  <c r="Z1071" i="2"/>
  <c r="Y1071" i="2"/>
  <c r="X1071" i="2"/>
  <c r="W1071" i="2"/>
  <c r="V1071" i="2"/>
  <c r="AB1070" i="2"/>
  <c r="AA1070" i="2"/>
  <c r="D156" i="6" s="1"/>
  <c r="G156" i="6" s="1"/>
  <c r="Z1070" i="2"/>
  <c r="Y1070" i="2"/>
  <c r="X1070" i="2"/>
  <c r="W1070" i="2"/>
  <c r="V1070" i="2"/>
  <c r="AB1069" i="2"/>
  <c r="AA1069" i="2"/>
  <c r="Z1069" i="2"/>
  <c r="Y1069" i="2"/>
  <c r="X1069" i="2"/>
  <c r="W1069" i="2"/>
  <c r="V1069" i="2"/>
  <c r="AB1068" i="2"/>
  <c r="AA1068" i="2"/>
  <c r="Z1068" i="2"/>
  <c r="Y1068" i="2"/>
  <c r="X1068" i="2"/>
  <c r="W1068" i="2"/>
  <c r="V1068" i="2"/>
  <c r="AB1067" i="2"/>
  <c r="AA1067" i="2"/>
  <c r="Z1067" i="2"/>
  <c r="Y1067" i="2"/>
  <c r="X1067" i="2"/>
  <c r="W1067" i="2"/>
  <c r="V1067" i="2"/>
  <c r="AB1066" i="2"/>
  <c r="AA1066" i="2"/>
  <c r="Z1066" i="2"/>
  <c r="Y1066" i="2"/>
  <c r="X1066" i="2"/>
  <c r="W1066" i="2"/>
  <c r="V1066" i="2"/>
  <c r="AB1065" i="2"/>
  <c r="AA1065" i="2"/>
  <c r="Z1065" i="2"/>
  <c r="Y1065" i="2"/>
  <c r="X1065" i="2"/>
  <c r="W1065" i="2"/>
  <c r="V1065" i="2"/>
  <c r="AB1064" i="2"/>
  <c r="AA1064" i="2"/>
  <c r="Z1064" i="2"/>
  <c r="Y1064" i="2"/>
  <c r="X1064" i="2"/>
  <c r="W1064" i="2"/>
  <c r="V1064" i="2"/>
  <c r="AB1063" i="2"/>
  <c r="AA1063" i="2"/>
  <c r="D756" i="6" s="1"/>
  <c r="G756" i="6" s="1"/>
  <c r="Z1063" i="2"/>
  <c r="Y1063" i="2"/>
  <c r="X1063" i="2"/>
  <c r="W1063" i="2"/>
  <c r="V1063" i="2"/>
  <c r="AB1062" i="2"/>
  <c r="AA1062" i="2"/>
  <c r="Z1062" i="2"/>
  <c r="Y1062" i="2"/>
  <c r="X1062" i="2"/>
  <c r="W1062" i="2"/>
  <c r="V1062" i="2"/>
  <c r="AB1061" i="2"/>
  <c r="AA1061" i="2"/>
  <c r="Z1061" i="2"/>
  <c r="Y1061" i="2"/>
  <c r="X1061" i="2"/>
  <c r="W1061" i="2"/>
  <c r="V1061" i="2"/>
  <c r="AB1060" i="2"/>
  <c r="AA1060" i="2"/>
  <c r="Z1060" i="2"/>
  <c r="Y1060" i="2"/>
  <c r="X1060" i="2"/>
  <c r="W1060" i="2"/>
  <c r="V1060" i="2"/>
  <c r="AB1059" i="2"/>
  <c r="AA1059" i="2"/>
  <c r="Z1059" i="2"/>
  <c r="Y1059" i="2"/>
  <c r="X1059" i="2"/>
  <c r="W1059" i="2"/>
  <c r="V1059" i="2"/>
  <c r="AB1058" i="2"/>
  <c r="AA1058" i="2"/>
  <c r="Z1058" i="2"/>
  <c r="Y1058" i="2"/>
  <c r="X1058" i="2"/>
  <c r="W1058" i="2"/>
  <c r="V1058" i="2"/>
  <c r="AB1057" i="2"/>
  <c r="AA1057" i="2"/>
  <c r="Z1057" i="2"/>
  <c r="Y1057" i="2"/>
  <c r="X1057" i="2"/>
  <c r="W1057" i="2"/>
  <c r="V1057" i="2"/>
  <c r="AB1056" i="2"/>
  <c r="AA1056" i="2"/>
  <c r="Z1056" i="2"/>
  <c r="Y1056" i="2"/>
  <c r="X1056" i="2"/>
  <c r="W1056" i="2"/>
  <c r="V1056" i="2"/>
  <c r="AB1055" i="2"/>
  <c r="AA1055" i="2"/>
  <c r="Z1055" i="2"/>
  <c r="Y1055" i="2"/>
  <c r="X1055" i="2"/>
  <c r="W1055" i="2"/>
  <c r="V1055" i="2"/>
  <c r="AB1054" i="2"/>
  <c r="AA1054" i="2"/>
  <c r="Z1054" i="2"/>
  <c r="Y1054" i="2"/>
  <c r="X1054" i="2"/>
  <c r="W1054" i="2"/>
  <c r="V1054" i="2"/>
  <c r="AB1053" i="2"/>
  <c r="AA1053" i="2"/>
  <c r="Z1053" i="2"/>
  <c r="Y1053" i="2"/>
  <c r="X1053" i="2"/>
  <c r="W1053" i="2"/>
  <c r="V1053" i="2"/>
  <c r="AB1052" i="2"/>
  <c r="AA1052" i="2"/>
  <c r="Z1052" i="2"/>
  <c r="Y1052" i="2"/>
  <c r="X1052" i="2"/>
  <c r="W1052" i="2"/>
  <c r="V1052" i="2"/>
  <c r="AB1051" i="2"/>
  <c r="AA1051" i="2"/>
  <c r="Z1051" i="2"/>
  <c r="Y1051" i="2"/>
  <c r="X1051" i="2"/>
  <c r="W1051" i="2"/>
  <c r="V1051" i="2"/>
  <c r="AB1050" i="2"/>
  <c r="AA1050" i="2"/>
  <c r="Z1050" i="2"/>
  <c r="Y1050" i="2"/>
  <c r="X1050" i="2"/>
  <c r="W1050" i="2"/>
  <c r="V1050" i="2"/>
  <c r="AB1049" i="2"/>
  <c r="AA1049" i="2"/>
  <c r="Z1049" i="2"/>
  <c r="Y1049" i="2"/>
  <c r="X1049" i="2"/>
  <c r="W1049" i="2"/>
  <c r="V1049" i="2"/>
  <c r="AB1048" i="2"/>
  <c r="AA1048" i="2"/>
  <c r="Z1048" i="2"/>
  <c r="Y1048" i="2"/>
  <c r="X1048" i="2"/>
  <c r="W1048" i="2"/>
  <c r="V1048" i="2"/>
  <c r="AB1047" i="2"/>
  <c r="AA1047" i="2"/>
  <c r="Z1047" i="2"/>
  <c r="Y1047" i="2"/>
  <c r="X1047" i="2"/>
  <c r="W1047" i="2"/>
  <c r="V1047" i="2"/>
  <c r="AB1046" i="2"/>
  <c r="AA1046" i="2"/>
  <c r="Z1046" i="2"/>
  <c r="Y1046" i="2"/>
  <c r="X1046" i="2"/>
  <c r="W1046" i="2"/>
  <c r="V1046" i="2"/>
  <c r="AB1045" i="2"/>
  <c r="AA1045" i="2"/>
  <c r="Z1045" i="2"/>
  <c r="Y1045" i="2"/>
  <c r="X1045" i="2"/>
  <c r="W1045" i="2"/>
  <c r="V1045" i="2"/>
  <c r="AB1044" i="2"/>
  <c r="AA1044" i="2"/>
  <c r="Z1044" i="2"/>
  <c r="Y1044" i="2"/>
  <c r="X1044" i="2"/>
  <c r="W1044" i="2"/>
  <c r="V1044" i="2"/>
  <c r="AB1043" i="2"/>
  <c r="AA1043" i="2"/>
  <c r="D512" i="6" s="1"/>
  <c r="G512" i="6" s="1"/>
  <c r="Z1043" i="2"/>
  <c r="Y1043" i="2"/>
  <c r="X1043" i="2"/>
  <c r="W1043" i="2"/>
  <c r="V1043" i="2"/>
  <c r="AB1042" i="2"/>
  <c r="AA1042" i="2"/>
  <c r="D656" i="6" s="1"/>
  <c r="G656" i="6" s="1"/>
  <c r="Z1042" i="2"/>
  <c r="Y1042" i="2"/>
  <c r="X1042" i="2"/>
  <c r="W1042" i="2"/>
  <c r="V1042" i="2"/>
  <c r="AB1041" i="2"/>
  <c r="AA1041" i="2"/>
  <c r="Z1041" i="2"/>
  <c r="Y1041" i="2"/>
  <c r="X1041" i="2"/>
  <c r="W1041" i="2"/>
  <c r="V1041" i="2"/>
  <c r="AB1040" i="2"/>
  <c r="AA1040" i="2"/>
  <c r="Z1040" i="2"/>
  <c r="Y1040" i="2"/>
  <c r="X1040" i="2"/>
  <c r="W1040" i="2"/>
  <c r="V1040" i="2"/>
  <c r="AB1039" i="2"/>
  <c r="AA1039" i="2"/>
  <c r="Z1039" i="2"/>
  <c r="Y1039" i="2"/>
  <c r="X1039" i="2"/>
  <c r="W1039" i="2"/>
  <c r="V1039" i="2"/>
  <c r="AB1038" i="2"/>
  <c r="AA1038" i="2"/>
  <c r="Z1038" i="2"/>
  <c r="Y1038" i="2"/>
  <c r="X1038" i="2"/>
  <c r="W1038" i="2"/>
  <c r="V1038" i="2"/>
  <c r="AB1037" i="2"/>
  <c r="AA1037" i="2"/>
  <c r="Z1037" i="2"/>
  <c r="Y1037" i="2"/>
  <c r="X1037" i="2"/>
  <c r="W1037" i="2"/>
  <c r="V1037" i="2"/>
  <c r="AB1036" i="2"/>
  <c r="AA1036" i="2"/>
  <c r="Z1036" i="2"/>
  <c r="Y1036" i="2"/>
  <c r="X1036" i="2"/>
  <c r="W1036" i="2"/>
  <c r="V1036" i="2"/>
  <c r="AB1035" i="2"/>
  <c r="AA1035" i="2"/>
  <c r="Z1035" i="2"/>
  <c r="Y1035" i="2"/>
  <c r="X1035" i="2"/>
  <c r="W1035" i="2"/>
  <c r="V1035" i="2"/>
  <c r="AB1034" i="2"/>
  <c r="AA1034" i="2"/>
  <c r="Z1034" i="2"/>
  <c r="Y1034" i="2"/>
  <c r="X1034" i="2"/>
  <c r="W1034" i="2"/>
  <c r="V1034" i="2"/>
  <c r="AB1033" i="2"/>
  <c r="AA1033" i="2"/>
  <c r="Z1033" i="2"/>
  <c r="Y1033" i="2"/>
  <c r="X1033" i="2"/>
  <c r="W1033" i="2"/>
  <c r="V1033" i="2"/>
  <c r="AB1032" i="2"/>
  <c r="AA1032" i="2"/>
  <c r="Z1032" i="2"/>
  <c r="Y1032" i="2"/>
  <c r="X1032" i="2"/>
  <c r="W1032" i="2"/>
  <c r="V1032" i="2"/>
  <c r="AB1031" i="2"/>
  <c r="AA1031" i="2"/>
  <c r="Z1031" i="2"/>
  <c r="Y1031" i="2"/>
  <c r="X1031" i="2"/>
  <c r="W1031" i="2"/>
  <c r="V1031" i="2"/>
  <c r="AB1030" i="2"/>
  <c r="AA1030" i="2"/>
  <c r="Z1030" i="2"/>
  <c r="Y1030" i="2"/>
  <c r="X1030" i="2"/>
  <c r="W1030" i="2"/>
  <c r="V1030" i="2"/>
  <c r="AB1029" i="2"/>
  <c r="AA1029" i="2"/>
  <c r="Z1029" i="2"/>
  <c r="Y1029" i="2"/>
  <c r="X1029" i="2"/>
  <c r="W1029" i="2"/>
  <c r="V1029" i="2"/>
  <c r="AB1028" i="2"/>
  <c r="AA1028" i="2"/>
  <c r="Z1028" i="2"/>
  <c r="Y1028" i="2"/>
  <c r="X1028" i="2"/>
  <c r="W1028" i="2"/>
  <c r="V1028" i="2"/>
  <c r="AB1027" i="2"/>
  <c r="AA1027" i="2"/>
  <c r="D229" i="6" s="1"/>
  <c r="G229" i="6" s="1"/>
  <c r="Z1027" i="2"/>
  <c r="Y1027" i="2"/>
  <c r="X1027" i="2"/>
  <c r="W1027" i="2"/>
  <c r="V1027" i="2"/>
  <c r="AB1026" i="2"/>
  <c r="AA1026" i="2"/>
  <c r="D330" i="6" s="1"/>
  <c r="G330" i="6" s="1"/>
  <c r="Z1026" i="2"/>
  <c r="Y1026" i="2"/>
  <c r="X1026" i="2"/>
  <c r="W1026" i="2"/>
  <c r="V1026" i="2"/>
  <c r="AB1025" i="2"/>
  <c r="AA1025" i="2"/>
  <c r="Z1025" i="2"/>
  <c r="Y1025" i="2"/>
  <c r="X1025" i="2"/>
  <c r="W1025" i="2"/>
  <c r="V1025" i="2"/>
  <c r="AB1024" i="2"/>
  <c r="AA1024" i="2"/>
  <c r="Z1024" i="2"/>
  <c r="Y1024" i="2"/>
  <c r="X1024" i="2"/>
  <c r="W1024" i="2"/>
  <c r="V1024" i="2"/>
  <c r="AB1023" i="2"/>
  <c r="AA1023" i="2"/>
  <c r="Z1023" i="2"/>
  <c r="Y1023" i="2"/>
  <c r="X1023" i="2"/>
  <c r="W1023" i="2"/>
  <c r="V1023" i="2"/>
  <c r="AB1022" i="2"/>
  <c r="AA1022" i="2"/>
  <c r="Z1022" i="2"/>
  <c r="Y1022" i="2"/>
  <c r="X1022" i="2"/>
  <c r="W1022" i="2"/>
  <c r="V1022" i="2"/>
  <c r="AB1021" i="2"/>
  <c r="AA1021" i="2"/>
  <c r="Z1021" i="2"/>
  <c r="Y1021" i="2"/>
  <c r="X1021" i="2"/>
  <c r="W1021" i="2"/>
  <c r="V1021" i="2"/>
  <c r="AB1020" i="2"/>
  <c r="AA1020" i="2"/>
  <c r="Z1020" i="2"/>
  <c r="Y1020" i="2"/>
  <c r="X1020" i="2"/>
  <c r="W1020" i="2"/>
  <c r="V1020" i="2"/>
  <c r="AB1019" i="2"/>
  <c r="AA1019" i="2"/>
  <c r="Z1019" i="2"/>
  <c r="Y1019" i="2"/>
  <c r="X1019" i="2"/>
  <c r="W1019" i="2"/>
  <c r="V1019" i="2"/>
  <c r="AB1018" i="2"/>
  <c r="AA1018" i="2"/>
  <c r="Z1018" i="2"/>
  <c r="Y1018" i="2"/>
  <c r="X1018" i="2"/>
  <c r="W1018" i="2"/>
  <c r="V1018" i="2"/>
  <c r="AB1017" i="2"/>
  <c r="AA1017" i="2"/>
  <c r="Z1017" i="2"/>
  <c r="Y1017" i="2"/>
  <c r="X1017" i="2"/>
  <c r="W1017" i="2"/>
  <c r="V1017" i="2"/>
  <c r="AB1016" i="2"/>
  <c r="AA1016" i="2"/>
  <c r="Z1016" i="2"/>
  <c r="Y1016" i="2"/>
  <c r="X1016" i="2"/>
  <c r="W1016" i="2"/>
  <c r="V1016" i="2"/>
  <c r="AB1015" i="2"/>
  <c r="AA1015" i="2"/>
  <c r="Z1015" i="2"/>
  <c r="Y1015" i="2"/>
  <c r="X1015" i="2"/>
  <c r="W1015" i="2"/>
  <c r="V1015" i="2"/>
  <c r="AB1014" i="2"/>
  <c r="AA1014" i="2"/>
  <c r="Z1014" i="2"/>
  <c r="Y1014" i="2"/>
  <c r="X1014" i="2"/>
  <c r="W1014" i="2"/>
  <c r="V1014" i="2"/>
  <c r="AB1013" i="2"/>
  <c r="AA1013" i="2"/>
  <c r="Z1013" i="2"/>
  <c r="Y1013" i="2"/>
  <c r="X1013" i="2"/>
  <c r="W1013" i="2"/>
  <c r="V1013" i="2"/>
  <c r="AB1012" i="2"/>
  <c r="AA1012" i="2"/>
  <c r="Z1012" i="2"/>
  <c r="Y1012" i="2"/>
  <c r="X1012" i="2"/>
  <c r="W1012" i="2"/>
  <c r="V1012" i="2"/>
  <c r="AB1011" i="2"/>
  <c r="AA1011" i="2"/>
  <c r="Z1011" i="2"/>
  <c r="Y1011" i="2"/>
  <c r="X1011" i="2"/>
  <c r="W1011" i="2"/>
  <c r="V1011" i="2"/>
  <c r="AB1010" i="2"/>
  <c r="AA1010" i="2"/>
  <c r="Z1010" i="2"/>
  <c r="Y1010" i="2"/>
  <c r="X1010" i="2"/>
  <c r="W1010" i="2"/>
  <c r="V1010" i="2"/>
  <c r="AB1009" i="2"/>
  <c r="AA1009" i="2"/>
  <c r="Z1009" i="2"/>
  <c r="Y1009" i="2"/>
  <c r="X1009" i="2"/>
  <c r="W1009" i="2"/>
  <c r="V1009" i="2"/>
  <c r="AB1008" i="2"/>
  <c r="AA1008" i="2"/>
  <c r="Z1008" i="2"/>
  <c r="Y1008" i="2"/>
  <c r="X1008" i="2"/>
  <c r="W1008" i="2"/>
  <c r="V1008" i="2"/>
  <c r="AB1007" i="2"/>
  <c r="AA1007" i="2"/>
  <c r="Z1007" i="2"/>
  <c r="Y1007" i="2"/>
  <c r="X1007" i="2"/>
  <c r="W1007" i="2"/>
  <c r="V1007" i="2"/>
  <c r="AB1006" i="2"/>
  <c r="AA1006" i="2"/>
  <c r="D675" i="6" s="1"/>
  <c r="G675" i="6" s="1"/>
  <c r="Z1006" i="2"/>
  <c r="Y1006" i="2"/>
  <c r="X1006" i="2"/>
  <c r="W1006" i="2"/>
  <c r="V1006" i="2"/>
  <c r="AB1005" i="2"/>
  <c r="AA1005" i="2"/>
  <c r="Z1005" i="2"/>
  <c r="Y1005" i="2"/>
  <c r="X1005" i="2"/>
  <c r="W1005" i="2"/>
  <c r="V1005" i="2"/>
  <c r="AB1004" i="2"/>
  <c r="AA1004" i="2"/>
  <c r="Z1004" i="2"/>
  <c r="Y1004" i="2"/>
  <c r="X1004" i="2"/>
  <c r="W1004" i="2"/>
  <c r="V1004" i="2"/>
  <c r="AB1003" i="2"/>
  <c r="AA1003" i="2"/>
  <c r="Z1003" i="2"/>
  <c r="Y1003" i="2"/>
  <c r="X1003" i="2"/>
  <c r="W1003" i="2"/>
  <c r="V1003" i="2"/>
  <c r="AB1002" i="2"/>
  <c r="AA1002" i="2"/>
  <c r="Z1002" i="2"/>
  <c r="Y1002" i="2"/>
  <c r="X1002" i="2"/>
  <c r="W1002" i="2"/>
  <c r="V1002" i="2"/>
  <c r="AB1001" i="2"/>
  <c r="AA1001" i="2"/>
  <c r="Z1001" i="2"/>
  <c r="Y1001" i="2"/>
  <c r="X1001" i="2"/>
  <c r="W1001" i="2"/>
  <c r="V1001" i="2"/>
  <c r="AB1000" i="2"/>
  <c r="AA1000" i="2"/>
  <c r="Z1000" i="2"/>
  <c r="Y1000" i="2"/>
  <c r="X1000" i="2"/>
  <c r="W1000" i="2"/>
  <c r="V1000" i="2"/>
  <c r="AB999" i="2"/>
  <c r="AA999" i="2"/>
  <c r="Z999" i="2"/>
  <c r="Y999" i="2"/>
  <c r="X999" i="2"/>
  <c r="W999" i="2"/>
  <c r="V999" i="2"/>
  <c r="AB998" i="2"/>
  <c r="AA998" i="2"/>
  <c r="Z998" i="2"/>
  <c r="Y998" i="2"/>
  <c r="X998" i="2"/>
  <c r="W998" i="2"/>
  <c r="V998" i="2"/>
  <c r="AB997" i="2"/>
  <c r="AA997" i="2"/>
  <c r="Z997" i="2"/>
  <c r="Y997" i="2"/>
  <c r="X997" i="2"/>
  <c r="W997" i="2"/>
  <c r="V997" i="2"/>
  <c r="AB996" i="2"/>
  <c r="AA996" i="2"/>
  <c r="D561" i="6" s="1"/>
  <c r="G561" i="6" s="1"/>
  <c r="Z996" i="2"/>
  <c r="Y996" i="2"/>
  <c r="X996" i="2"/>
  <c r="W996" i="2"/>
  <c r="V996" i="2"/>
  <c r="AB995" i="2"/>
  <c r="AA995" i="2"/>
  <c r="Z995" i="2"/>
  <c r="Y995" i="2"/>
  <c r="X995" i="2"/>
  <c r="W995" i="2"/>
  <c r="V995" i="2"/>
  <c r="AB994" i="2"/>
  <c r="AA994" i="2"/>
  <c r="Z994" i="2"/>
  <c r="Y994" i="2"/>
  <c r="X994" i="2"/>
  <c r="W994" i="2"/>
  <c r="V994" i="2"/>
  <c r="AB993" i="2"/>
  <c r="AA993" i="2"/>
  <c r="Z993" i="2"/>
  <c r="Y993" i="2"/>
  <c r="X993" i="2"/>
  <c r="W993" i="2"/>
  <c r="V993" i="2"/>
  <c r="AB992" i="2"/>
  <c r="AA992" i="2"/>
  <c r="Z992" i="2"/>
  <c r="Y992" i="2"/>
  <c r="X992" i="2"/>
  <c r="W992" i="2"/>
  <c r="V992" i="2"/>
  <c r="AB991" i="2"/>
  <c r="AA991" i="2"/>
  <c r="Z991" i="2"/>
  <c r="Y991" i="2"/>
  <c r="X991" i="2"/>
  <c r="W991" i="2"/>
  <c r="V991" i="2"/>
  <c r="AB990" i="2"/>
  <c r="AA990" i="2"/>
  <c r="Z990" i="2"/>
  <c r="Y990" i="2"/>
  <c r="X990" i="2"/>
  <c r="W990" i="2"/>
  <c r="V990" i="2"/>
  <c r="AB989" i="2"/>
  <c r="AA989" i="2"/>
  <c r="Z989" i="2"/>
  <c r="Y989" i="2"/>
  <c r="X989" i="2"/>
  <c r="W989" i="2"/>
  <c r="V989" i="2"/>
  <c r="AB988" i="2"/>
  <c r="AA988" i="2"/>
  <c r="Z988" i="2"/>
  <c r="Y988" i="2"/>
  <c r="X988" i="2"/>
  <c r="W988" i="2"/>
  <c r="V988" i="2"/>
  <c r="AB987" i="2"/>
  <c r="AA987" i="2"/>
  <c r="Z987" i="2"/>
  <c r="Y987" i="2"/>
  <c r="X987" i="2"/>
  <c r="W987" i="2"/>
  <c r="V987" i="2"/>
  <c r="AB986" i="2"/>
  <c r="AA986" i="2"/>
  <c r="D55" i="6" s="1"/>
  <c r="G55" i="6" s="1"/>
  <c r="Z986" i="2"/>
  <c r="Y986" i="2"/>
  <c r="X986" i="2"/>
  <c r="W986" i="2"/>
  <c r="V986" i="2"/>
  <c r="AB985" i="2"/>
  <c r="AA985" i="2"/>
  <c r="Z985" i="2"/>
  <c r="Y985" i="2"/>
  <c r="X985" i="2"/>
  <c r="W985" i="2"/>
  <c r="V985" i="2"/>
  <c r="AB984" i="2"/>
  <c r="AA984" i="2"/>
  <c r="Z984" i="2"/>
  <c r="Y984" i="2"/>
  <c r="X984" i="2"/>
  <c r="W984" i="2"/>
  <c r="V984" i="2"/>
  <c r="AB983" i="2"/>
  <c r="AA983" i="2"/>
  <c r="D783" i="6" s="1"/>
  <c r="G783" i="6" s="1"/>
  <c r="Z983" i="2"/>
  <c r="Y983" i="2"/>
  <c r="X983" i="2"/>
  <c r="W983" i="2"/>
  <c r="V983" i="2"/>
  <c r="AB982" i="2"/>
  <c r="AA982" i="2"/>
  <c r="Z982" i="2"/>
  <c r="Y982" i="2"/>
  <c r="X982" i="2"/>
  <c r="W982" i="2"/>
  <c r="V982" i="2"/>
  <c r="AB981" i="2"/>
  <c r="AA981" i="2"/>
  <c r="Z981" i="2"/>
  <c r="Y981" i="2"/>
  <c r="X981" i="2"/>
  <c r="W981" i="2"/>
  <c r="V981" i="2"/>
  <c r="AB980" i="2"/>
  <c r="AA980" i="2"/>
  <c r="Z980" i="2"/>
  <c r="Y980" i="2"/>
  <c r="X980" i="2"/>
  <c r="W980" i="2"/>
  <c r="V980" i="2"/>
  <c r="AB979" i="2"/>
  <c r="AA979" i="2"/>
  <c r="Z979" i="2"/>
  <c r="Y979" i="2"/>
  <c r="X979" i="2"/>
  <c r="W979" i="2"/>
  <c r="V979" i="2"/>
  <c r="AB978" i="2"/>
  <c r="AA978" i="2"/>
  <c r="Z978" i="2"/>
  <c r="Y978" i="2"/>
  <c r="X978" i="2"/>
  <c r="W978" i="2"/>
  <c r="V978" i="2"/>
  <c r="AB977" i="2"/>
  <c r="AA977" i="2"/>
  <c r="Z977" i="2"/>
  <c r="Y977" i="2"/>
  <c r="X977" i="2"/>
  <c r="W977" i="2"/>
  <c r="V977" i="2"/>
  <c r="AB976" i="2"/>
  <c r="AA976" i="2"/>
  <c r="Z976" i="2"/>
  <c r="Y976" i="2"/>
  <c r="X976" i="2"/>
  <c r="W976" i="2"/>
  <c r="V976" i="2"/>
  <c r="AB975" i="2"/>
  <c r="AA975" i="2"/>
  <c r="Z975" i="2"/>
  <c r="Y975" i="2"/>
  <c r="X975" i="2"/>
  <c r="W975" i="2"/>
  <c r="V975" i="2"/>
  <c r="AB974" i="2"/>
  <c r="AA974" i="2"/>
  <c r="Z974" i="2"/>
  <c r="Y974" i="2"/>
  <c r="X974" i="2"/>
  <c r="W974" i="2"/>
  <c r="V974" i="2"/>
  <c r="AB973" i="2"/>
  <c r="AA973" i="2"/>
  <c r="Z973" i="2"/>
  <c r="Y973" i="2"/>
  <c r="X973" i="2"/>
  <c r="W973" i="2"/>
  <c r="V973" i="2"/>
  <c r="AB972" i="2"/>
  <c r="AA972" i="2"/>
  <c r="Z972" i="2"/>
  <c r="Y972" i="2"/>
  <c r="X972" i="2"/>
  <c r="W972" i="2"/>
  <c r="V972" i="2"/>
  <c r="AB971" i="2"/>
  <c r="AA971" i="2"/>
  <c r="Z971" i="2"/>
  <c r="Y971" i="2"/>
  <c r="X971" i="2"/>
  <c r="W971" i="2"/>
  <c r="V971" i="2"/>
  <c r="AB970" i="2"/>
  <c r="AA970" i="2"/>
  <c r="Z970" i="2"/>
  <c r="Y970" i="2"/>
  <c r="X970" i="2"/>
  <c r="W970" i="2"/>
  <c r="V970" i="2"/>
  <c r="AB969" i="2"/>
  <c r="AA969" i="2"/>
  <c r="Z969" i="2"/>
  <c r="Y969" i="2"/>
  <c r="X969" i="2"/>
  <c r="W969" i="2"/>
  <c r="V969" i="2"/>
  <c r="AB968" i="2"/>
  <c r="AA968" i="2"/>
  <c r="Z968" i="2"/>
  <c r="Y968" i="2"/>
  <c r="X968" i="2"/>
  <c r="W968" i="2"/>
  <c r="V968" i="2"/>
  <c r="AB967" i="2"/>
  <c r="AA967" i="2"/>
  <c r="Z967" i="2"/>
  <c r="Y967" i="2"/>
  <c r="X967" i="2"/>
  <c r="W967" i="2"/>
  <c r="V967" i="2"/>
  <c r="AB966" i="2"/>
  <c r="AA966" i="2"/>
  <c r="D133" i="6" s="1"/>
  <c r="G133" i="6" s="1"/>
  <c r="Z966" i="2"/>
  <c r="Y966" i="2"/>
  <c r="X966" i="2"/>
  <c r="W966" i="2"/>
  <c r="V966" i="2"/>
  <c r="AB965" i="2"/>
  <c r="AA965" i="2"/>
  <c r="Z965" i="2"/>
  <c r="Y965" i="2"/>
  <c r="X965" i="2"/>
  <c r="W965" i="2"/>
  <c r="V965" i="2"/>
  <c r="AB964" i="2"/>
  <c r="AA964" i="2"/>
  <c r="Z964" i="2"/>
  <c r="Y964" i="2"/>
  <c r="X964" i="2"/>
  <c r="W964" i="2"/>
  <c r="V964" i="2"/>
  <c r="AB963" i="2"/>
  <c r="AA963" i="2"/>
  <c r="D758" i="6" s="1"/>
  <c r="G758" i="6" s="1"/>
  <c r="Z963" i="2"/>
  <c r="Y963" i="2"/>
  <c r="X963" i="2"/>
  <c r="W963" i="2"/>
  <c r="V963" i="2"/>
  <c r="AB962" i="2"/>
  <c r="AA962" i="2"/>
  <c r="Z962" i="2"/>
  <c r="Y962" i="2"/>
  <c r="X962" i="2"/>
  <c r="W962" i="2"/>
  <c r="V962" i="2"/>
  <c r="AB961" i="2"/>
  <c r="AA961" i="2"/>
  <c r="Z961" i="2"/>
  <c r="Y961" i="2"/>
  <c r="X961" i="2"/>
  <c r="W961" i="2"/>
  <c r="V961" i="2"/>
  <c r="AB960" i="2"/>
  <c r="AA960" i="2"/>
  <c r="Z960" i="2"/>
  <c r="Y960" i="2"/>
  <c r="X960" i="2"/>
  <c r="W960" i="2"/>
  <c r="V960" i="2"/>
  <c r="AB959" i="2"/>
  <c r="AA959" i="2"/>
  <c r="Z959" i="2"/>
  <c r="Y959" i="2"/>
  <c r="X959" i="2"/>
  <c r="W959" i="2"/>
  <c r="V959" i="2"/>
  <c r="AB958" i="2"/>
  <c r="AA958" i="2"/>
  <c r="Z958" i="2"/>
  <c r="Y958" i="2"/>
  <c r="X958" i="2"/>
  <c r="W958" i="2"/>
  <c r="V958" i="2"/>
  <c r="AB957" i="2"/>
  <c r="AA957" i="2"/>
  <c r="Z957" i="2"/>
  <c r="Y957" i="2"/>
  <c r="X957" i="2"/>
  <c r="W957" i="2"/>
  <c r="V957" i="2"/>
  <c r="AB956" i="2"/>
  <c r="AA956" i="2"/>
  <c r="Z956" i="2"/>
  <c r="Y956" i="2"/>
  <c r="X956" i="2"/>
  <c r="W956" i="2"/>
  <c r="V956" i="2"/>
  <c r="AB955" i="2"/>
  <c r="AA955" i="2"/>
  <c r="Z955" i="2"/>
  <c r="Y955" i="2"/>
  <c r="X955" i="2"/>
  <c r="W955" i="2"/>
  <c r="V955" i="2"/>
  <c r="AB954" i="2"/>
  <c r="AA954" i="2"/>
  <c r="Z954" i="2"/>
  <c r="Y954" i="2"/>
  <c r="X954" i="2"/>
  <c r="W954" i="2"/>
  <c r="V954" i="2"/>
  <c r="AB953" i="2"/>
  <c r="AA953" i="2"/>
  <c r="Z953" i="2"/>
  <c r="Y953" i="2"/>
  <c r="X953" i="2"/>
  <c r="W953" i="2"/>
  <c r="V953" i="2"/>
  <c r="AB952" i="2"/>
  <c r="AA952" i="2"/>
  <c r="Z952" i="2"/>
  <c r="Y952" i="2"/>
  <c r="X952" i="2"/>
  <c r="W952" i="2"/>
  <c r="V952" i="2"/>
  <c r="AB951" i="2"/>
  <c r="AA951" i="2"/>
  <c r="Z951" i="2"/>
  <c r="Y951" i="2"/>
  <c r="X951" i="2"/>
  <c r="W951" i="2"/>
  <c r="V951" i="2"/>
  <c r="AB950" i="2"/>
  <c r="AA950" i="2"/>
  <c r="Z950" i="2"/>
  <c r="Y950" i="2"/>
  <c r="X950" i="2"/>
  <c r="W950" i="2"/>
  <c r="V950" i="2"/>
  <c r="AB949" i="2"/>
  <c r="AA949" i="2"/>
  <c r="Z949" i="2"/>
  <c r="Y949" i="2"/>
  <c r="X949" i="2"/>
  <c r="W949" i="2"/>
  <c r="V949" i="2"/>
  <c r="AB948" i="2"/>
  <c r="AA948" i="2"/>
  <c r="Z948" i="2"/>
  <c r="Y948" i="2"/>
  <c r="X948" i="2"/>
  <c r="W948" i="2"/>
  <c r="V948" i="2"/>
  <c r="AB947" i="2"/>
  <c r="AA947" i="2"/>
  <c r="Z947" i="2"/>
  <c r="Y947" i="2"/>
  <c r="X947" i="2"/>
  <c r="W947" i="2"/>
  <c r="V947" i="2"/>
  <c r="AB946" i="2"/>
  <c r="AA946" i="2"/>
  <c r="Z946" i="2"/>
  <c r="Y946" i="2"/>
  <c r="X946" i="2"/>
  <c r="W946" i="2"/>
  <c r="V946" i="2"/>
  <c r="AB945" i="2"/>
  <c r="AA945" i="2"/>
  <c r="Z945" i="2"/>
  <c r="Y945" i="2"/>
  <c r="X945" i="2"/>
  <c r="W945" i="2"/>
  <c r="V945" i="2"/>
  <c r="AB944" i="2"/>
  <c r="AA944" i="2"/>
  <c r="Z944" i="2"/>
  <c r="Y944" i="2"/>
  <c r="X944" i="2"/>
  <c r="W944" i="2"/>
  <c r="V944" i="2"/>
  <c r="AB943" i="2"/>
  <c r="AA943" i="2"/>
  <c r="Z943" i="2"/>
  <c r="Y943" i="2"/>
  <c r="X943" i="2"/>
  <c r="W943" i="2"/>
  <c r="V943" i="2"/>
  <c r="AB942" i="2"/>
  <c r="AA942" i="2"/>
  <c r="Z942" i="2"/>
  <c r="Y942" i="2"/>
  <c r="X942" i="2"/>
  <c r="W942" i="2"/>
  <c r="V942" i="2"/>
  <c r="AB941" i="2"/>
  <c r="AA941" i="2"/>
  <c r="Z941" i="2"/>
  <c r="Y941" i="2"/>
  <c r="X941" i="2"/>
  <c r="W941" i="2"/>
  <c r="V941" i="2"/>
  <c r="AB940" i="2"/>
  <c r="AA940" i="2"/>
  <c r="D630" i="6" s="1"/>
  <c r="G630" i="6" s="1"/>
  <c r="Z940" i="2"/>
  <c r="Y940" i="2"/>
  <c r="X940" i="2"/>
  <c r="W940" i="2"/>
  <c r="V940" i="2"/>
  <c r="AB939" i="2"/>
  <c r="AA939" i="2"/>
  <c r="Z939" i="2"/>
  <c r="Y939" i="2"/>
  <c r="X939" i="2"/>
  <c r="W939" i="2"/>
  <c r="V939" i="2"/>
  <c r="AB938" i="2"/>
  <c r="AA938" i="2"/>
  <c r="Z938" i="2"/>
  <c r="Y938" i="2"/>
  <c r="X938" i="2"/>
  <c r="W938" i="2"/>
  <c r="V938" i="2"/>
  <c r="AB937" i="2"/>
  <c r="AA937" i="2"/>
  <c r="Z937" i="2"/>
  <c r="Y937" i="2"/>
  <c r="X937" i="2"/>
  <c r="W937" i="2"/>
  <c r="V937" i="2"/>
  <c r="AB936" i="2"/>
  <c r="AA936" i="2"/>
  <c r="Z936" i="2"/>
  <c r="Y936" i="2"/>
  <c r="X936" i="2"/>
  <c r="W936" i="2"/>
  <c r="V936" i="2"/>
  <c r="AB935" i="2"/>
  <c r="AA935" i="2"/>
  <c r="Z935" i="2"/>
  <c r="Y935" i="2"/>
  <c r="X935" i="2"/>
  <c r="W935" i="2"/>
  <c r="V935" i="2"/>
  <c r="AB934" i="2"/>
  <c r="AA934" i="2"/>
  <c r="Z934" i="2"/>
  <c r="Y934" i="2"/>
  <c r="X934" i="2"/>
  <c r="W934" i="2"/>
  <c r="V934" i="2"/>
  <c r="AB933" i="2"/>
  <c r="AA933" i="2"/>
  <c r="Z933" i="2"/>
  <c r="Y933" i="2"/>
  <c r="X933" i="2"/>
  <c r="W933" i="2"/>
  <c r="V933" i="2"/>
  <c r="AB932" i="2"/>
  <c r="AA932" i="2"/>
  <c r="Z932" i="2"/>
  <c r="Y932" i="2"/>
  <c r="X932" i="2"/>
  <c r="W932" i="2"/>
  <c r="V932" i="2"/>
  <c r="AB931" i="2"/>
  <c r="AA931" i="2"/>
  <c r="Z931" i="2"/>
  <c r="Y931" i="2"/>
  <c r="X931" i="2"/>
  <c r="W931" i="2"/>
  <c r="V931" i="2"/>
  <c r="AB930" i="2"/>
  <c r="AA930" i="2"/>
  <c r="Z930" i="2"/>
  <c r="Y930" i="2"/>
  <c r="X930" i="2"/>
  <c r="W930" i="2"/>
  <c r="V930" i="2"/>
  <c r="AB929" i="2"/>
  <c r="AA929" i="2"/>
  <c r="Z929" i="2"/>
  <c r="Y929" i="2"/>
  <c r="X929" i="2"/>
  <c r="W929" i="2"/>
  <c r="V929" i="2"/>
  <c r="AB928" i="2"/>
  <c r="AA928" i="2"/>
  <c r="Z928" i="2"/>
  <c r="Y928" i="2"/>
  <c r="X928" i="2"/>
  <c r="W928" i="2"/>
  <c r="V928" i="2"/>
  <c r="AB927" i="2"/>
  <c r="AA927" i="2"/>
  <c r="Z927" i="2"/>
  <c r="Y927" i="2"/>
  <c r="X927" i="2"/>
  <c r="W927" i="2"/>
  <c r="V927" i="2"/>
  <c r="AB926" i="2"/>
  <c r="AA926" i="2"/>
  <c r="D18" i="6" s="1"/>
  <c r="G18" i="6" s="1"/>
  <c r="Z926" i="2"/>
  <c r="Y926" i="2"/>
  <c r="X926" i="2"/>
  <c r="W926" i="2"/>
  <c r="V926" i="2"/>
  <c r="AB925" i="2"/>
  <c r="AA925" i="2"/>
  <c r="Z925" i="2"/>
  <c r="Y925" i="2"/>
  <c r="X925" i="2"/>
  <c r="W925" i="2"/>
  <c r="V925" i="2"/>
  <c r="AB924" i="2"/>
  <c r="AA924" i="2"/>
  <c r="Z924" i="2"/>
  <c r="Y924" i="2"/>
  <c r="X924" i="2"/>
  <c r="W924" i="2"/>
  <c r="V924" i="2"/>
  <c r="AB923" i="2"/>
  <c r="AA923" i="2"/>
  <c r="D686" i="6" s="1"/>
  <c r="Z923" i="2"/>
  <c r="Y923" i="2"/>
  <c r="X923" i="2"/>
  <c r="W923" i="2"/>
  <c r="V923" i="2"/>
  <c r="AB922" i="2"/>
  <c r="AA922" i="2"/>
  <c r="Z922" i="2"/>
  <c r="Y922" i="2"/>
  <c r="X922" i="2"/>
  <c r="W922" i="2"/>
  <c r="V922" i="2"/>
  <c r="AB921" i="2"/>
  <c r="AA921" i="2"/>
  <c r="Z921" i="2"/>
  <c r="Y921" i="2"/>
  <c r="X921" i="2"/>
  <c r="W921" i="2"/>
  <c r="V921" i="2"/>
  <c r="AB920" i="2"/>
  <c r="AA920" i="2"/>
  <c r="Z920" i="2"/>
  <c r="Y920" i="2"/>
  <c r="X920" i="2"/>
  <c r="W920" i="2"/>
  <c r="V920" i="2"/>
  <c r="AB919" i="2"/>
  <c r="AA919" i="2"/>
  <c r="Z919" i="2"/>
  <c r="Y919" i="2"/>
  <c r="X919" i="2"/>
  <c r="W919" i="2"/>
  <c r="V919" i="2"/>
  <c r="AB918" i="2"/>
  <c r="AA918" i="2"/>
  <c r="Z918" i="2"/>
  <c r="Y918" i="2"/>
  <c r="X918" i="2"/>
  <c r="W918" i="2"/>
  <c r="V918" i="2"/>
  <c r="AB917" i="2"/>
  <c r="AA917" i="2"/>
  <c r="Z917" i="2"/>
  <c r="Y917" i="2"/>
  <c r="X917" i="2"/>
  <c r="W917" i="2"/>
  <c r="V917" i="2"/>
  <c r="AB916" i="2"/>
  <c r="AA916" i="2"/>
  <c r="Z916" i="2"/>
  <c r="Y916" i="2"/>
  <c r="X916" i="2"/>
  <c r="W916" i="2"/>
  <c r="V916" i="2"/>
  <c r="AB915" i="2"/>
  <c r="AA915" i="2"/>
  <c r="Z915" i="2"/>
  <c r="Y915" i="2"/>
  <c r="X915" i="2"/>
  <c r="W915" i="2"/>
  <c r="V915" i="2"/>
  <c r="AB914" i="2"/>
  <c r="AA914" i="2"/>
  <c r="Z914" i="2"/>
  <c r="Y914" i="2"/>
  <c r="X914" i="2"/>
  <c r="W914" i="2"/>
  <c r="V914" i="2"/>
  <c r="AB913" i="2"/>
  <c r="AA913" i="2"/>
  <c r="Z913" i="2"/>
  <c r="Y913" i="2"/>
  <c r="X913" i="2"/>
  <c r="W913" i="2"/>
  <c r="V913" i="2"/>
  <c r="AB912" i="2"/>
  <c r="AA912" i="2"/>
  <c r="Z912" i="2"/>
  <c r="Y912" i="2"/>
  <c r="X912" i="2"/>
  <c r="W912" i="2"/>
  <c r="V912" i="2"/>
  <c r="AB911" i="2"/>
  <c r="AA911" i="2"/>
  <c r="Z911" i="2"/>
  <c r="Y911" i="2"/>
  <c r="X911" i="2"/>
  <c r="W911" i="2"/>
  <c r="V911" i="2"/>
  <c r="AB910" i="2"/>
  <c r="AA910" i="2"/>
  <c r="Z910" i="2"/>
  <c r="Y910" i="2"/>
  <c r="X910" i="2"/>
  <c r="W910" i="2"/>
  <c r="V910" i="2"/>
  <c r="AB909" i="2"/>
  <c r="AA909" i="2"/>
  <c r="Z909" i="2"/>
  <c r="Y909" i="2"/>
  <c r="X909" i="2"/>
  <c r="W909" i="2"/>
  <c r="V909" i="2"/>
  <c r="AB908" i="2"/>
  <c r="AA908" i="2"/>
  <c r="Z908" i="2"/>
  <c r="Y908" i="2"/>
  <c r="X908" i="2"/>
  <c r="W908" i="2"/>
  <c r="V908" i="2"/>
  <c r="AB907" i="2"/>
  <c r="AA907" i="2"/>
  <c r="Z907" i="2"/>
  <c r="Y907" i="2"/>
  <c r="X907" i="2"/>
  <c r="W907" i="2"/>
  <c r="V907" i="2"/>
  <c r="AB906" i="2"/>
  <c r="AA906" i="2"/>
  <c r="Z906" i="2"/>
  <c r="Y906" i="2"/>
  <c r="X906" i="2"/>
  <c r="W906" i="2"/>
  <c r="V906" i="2"/>
  <c r="AB905" i="2"/>
  <c r="AA905" i="2"/>
  <c r="Z905" i="2"/>
  <c r="Y905" i="2"/>
  <c r="X905" i="2"/>
  <c r="W905" i="2"/>
  <c r="V905" i="2"/>
  <c r="AB904" i="2"/>
  <c r="AA904" i="2"/>
  <c r="Z904" i="2"/>
  <c r="Y904" i="2"/>
  <c r="X904" i="2"/>
  <c r="W904" i="2"/>
  <c r="V904" i="2"/>
  <c r="AB903" i="2"/>
  <c r="AA903" i="2"/>
  <c r="Z903" i="2"/>
  <c r="Y903" i="2"/>
  <c r="X903" i="2"/>
  <c r="W903" i="2"/>
  <c r="V903" i="2"/>
  <c r="AB902" i="2"/>
  <c r="AA902" i="2"/>
  <c r="Z902" i="2"/>
  <c r="Y902" i="2"/>
  <c r="X902" i="2"/>
  <c r="W902" i="2"/>
  <c r="V902" i="2"/>
  <c r="AB901" i="2"/>
  <c r="AA901" i="2"/>
  <c r="Z901" i="2"/>
  <c r="Y901" i="2"/>
  <c r="X901" i="2"/>
  <c r="W901" i="2"/>
  <c r="V901" i="2"/>
  <c r="AB900" i="2"/>
  <c r="AA900" i="2"/>
  <c r="Z900" i="2"/>
  <c r="Y900" i="2"/>
  <c r="X900" i="2"/>
  <c r="W900" i="2"/>
  <c r="V900" i="2"/>
  <c r="AB899" i="2"/>
  <c r="AA899" i="2"/>
  <c r="Z899" i="2"/>
  <c r="Y899" i="2"/>
  <c r="X899" i="2"/>
  <c r="W899" i="2"/>
  <c r="V899" i="2"/>
  <c r="AB898" i="2"/>
  <c r="AA898" i="2"/>
  <c r="Z898" i="2"/>
  <c r="Y898" i="2"/>
  <c r="X898" i="2"/>
  <c r="W898" i="2"/>
  <c r="V898" i="2"/>
  <c r="AB897" i="2"/>
  <c r="AA897" i="2"/>
  <c r="Z897" i="2"/>
  <c r="Y897" i="2"/>
  <c r="X897" i="2"/>
  <c r="W897" i="2"/>
  <c r="V897" i="2"/>
  <c r="AB896" i="2"/>
  <c r="AA896" i="2"/>
  <c r="Z896" i="2"/>
  <c r="Y896" i="2"/>
  <c r="X896" i="2"/>
  <c r="W896" i="2"/>
  <c r="V896" i="2"/>
  <c r="AB895" i="2"/>
  <c r="AA895" i="2"/>
  <c r="Z895" i="2"/>
  <c r="Y895" i="2"/>
  <c r="X895" i="2"/>
  <c r="W895" i="2"/>
  <c r="V895" i="2"/>
  <c r="AB894" i="2"/>
  <c r="AA894" i="2"/>
  <c r="Z894" i="2"/>
  <c r="Y894" i="2"/>
  <c r="X894" i="2"/>
  <c r="W894" i="2"/>
  <c r="V894" i="2"/>
  <c r="AB893" i="2"/>
  <c r="AA893" i="2"/>
  <c r="Z893" i="2"/>
  <c r="Y893" i="2"/>
  <c r="X893" i="2"/>
  <c r="W893" i="2"/>
  <c r="V893" i="2"/>
  <c r="AB892" i="2"/>
  <c r="AA892" i="2"/>
  <c r="Z892" i="2"/>
  <c r="Y892" i="2"/>
  <c r="X892" i="2"/>
  <c r="W892" i="2"/>
  <c r="V892" i="2"/>
  <c r="AB891" i="2"/>
  <c r="AA891" i="2"/>
  <c r="Z891" i="2"/>
  <c r="Y891" i="2"/>
  <c r="X891" i="2"/>
  <c r="W891" i="2"/>
  <c r="V891" i="2"/>
  <c r="AB890" i="2"/>
  <c r="AA890" i="2"/>
  <c r="Z890" i="2"/>
  <c r="Y890" i="2"/>
  <c r="X890" i="2"/>
  <c r="W890" i="2"/>
  <c r="V890" i="2"/>
  <c r="AB889" i="2"/>
  <c r="AA889" i="2"/>
  <c r="D261" i="6" s="1"/>
  <c r="G261" i="6" s="1"/>
  <c r="Z889" i="2"/>
  <c r="Y889" i="2"/>
  <c r="X889" i="2"/>
  <c r="W889" i="2"/>
  <c r="V889" i="2"/>
  <c r="AB888" i="2"/>
  <c r="AA888" i="2"/>
  <c r="Z888" i="2"/>
  <c r="Y888" i="2"/>
  <c r="X888" i="2"/>
  <c r="W888" i="2"/>
  <c r="V888" i="2"/>
  <c r="AB887" i="2"/>
  <c r="AA887" i="2"/>
  <c r="Z887" i="2"/>
  <c r="Y887" i="2"/>
  <c r="X887" i="2"/>
  <c r="W887" i="2"/>
  <c r="V887" i="2"/>
  <c r="AB886" i="2"/>
  <c r="AA886" i="2"/>
  <c r="Z886" i="2"/>
  <c r="Y886" i="2"/>
  <c r="X886" i="2"/>
  <c r="W886" i="2"/>
  <c r="V886" i="2"/>
  <c r="AB885" i="2"/>
  <c r="AA885" i="2"/>
  <c r="Z885" i="2"/>
  <c r="Y885" i="2"/>
  <c r="X885" i="2"/>
  <c r="W885" i="2"/>
  <c r="V885" i="2"/>
  <c r="AB884" i="2"/>
  <c r="AA884" i="2"/>
  <c r="Z884" i="2"/>
  <c r="Y884" i="2"/>
  <c r="X884" i="2"/>
  <c r="W884" i="2"/>
  <c r="V884" i="2"/>
  <c r="AB883" i="2"/>
  <c r="AA883" i="2"/>
  <c r="Z883" i="2"/>
  <c r="Y883" i="2"/>
  <c r="X883" i="2"/>
  <c r="W883" i="2"/>
  <c r="V883" i="2"/>
  <c r="AB882" i="2"/>
  <c r="AA882" i="2"/>
  <c r="Z882" i="2"/>
  <c r="Y882" i="2"/>
  <c r="X882" i="2"/>
  <c r="W882" i="2"/>
  <c r="V882" i="2"/>
  <c r="AB881" i="2"/>
  <c r="AA881" i="2"/>
  <c r="Z881" i="2"/>
  <c r="Y881" i="2"/>
  <c r="X881" i="2"/>
  <c r="W881" i="2"/>
  <c r="V881" i="2"/>
  <c r="AB880" i="2"/>
  <c r="AA880" i="2"/>
  <c r="Z880" i="2"/>
  <c r="Y880" i="2"/>
  <c r="X880" i="2"/>
  <c r="W880" i="2"/>
  <c r="V880" i="2"/>
  <c r="AB879" i="2"/>
  <c r="AA879" i="2"/>
  <c r="Z879" i="2"/>
  <c r="Y879" i="2"/>
  <c r="X879" i="2"/>
  <c r="W879" i="2"/>
  <c r="V879" i="2"/>
  <c r="AB878" i="2"/>
  <c r="AA878" i="2"/>
  <c r="Z878" i="2"/>
  <c r="Y878" i="2"/>
  <c r="X878" i="2"/>
  <c r="W878" i="2"/>
  <c r="V878" i="2"/>
  <c r="AB877" i="2"/>
  <c r="AA877" i="2"/>
  <c r="Z877" i="2"/>
  <c r="Y877" i="2"/>
  <c r="X877" i="2"/>
  <c r="W877" i="2"/>
  <c r="V877" i="2"/>
  <c r="AB876" i="2"/>
  <c r="AA876" i="2"/>
  <c r="Z876" i="2"/>
  <c r="Y876" i="2"/>
  <c r="X876" i="2"/>
  <c r="W876" i="2"/>
  <c r="V876" i="2"/>
  <c r="AB875" i="2"/>
  <c r="AA875" i="2"/>
  <c r="Z875" i="2"/>
  <c r="Y875" i="2"/>
  <c r="X875" i="2"/>
  <c r="W875" i="2"/>
  <c r="V875" i="2"/>
  <c r="AB874" i="2"/>
  <c r="AA874" i="2"/>
  <c r="Z874" i="2"/>
  <c r="Y874" i="2"/>
  <c r="X874" i="2"/>
  <c r="W874" i="2"/>
  <c r="V874" i="2"/>
  <c r="AB873" i="2"/>
  <c r="AA873" i="2"/>
  <c r="Z873" i="2"/>
  <c r="Y873" i="2"/>
  <c r="X873" i="2"/>
  <c r="W873" i="2"/>
  <c r="V873" i="2"/>
  <c r="AB872" i="2"/>
  <c r="AA872" i="2"/>
  <c r="Z872" i="2"/>
  <c r="Y872" i="2"/>
  <c r="X872" i="2"/>
  <c r="W872" i="2"/>
  <c r="V872" i="2"/>
  <c r="AB871" i="2"/>
  <c r="AA871" i="2"/>
  <c r="Z871" i="2"/>
  <c r="Y871" i="2"/>
  <c r="X871" i="2"/>
  <c r="W871" i="2"/>
  <c r="V871" i="2"/>
  <c r="AB870" i="2"/>
  <c r="AA870" i="2"/>
  <c r="Z870" i="2"/>
  <c r="Y870" i="2"/>
  <c r="X870" i="2"/>
  <c r="W870" i="2"/>
  <c r="V870" i="2"/>
  <c r="AB869" i="2"/>
  <c r="AA869" i="2"/>
  <c r="Z869" i="2"/>
  <c r="Y869" i="2"/>
  <c r="X869" i="2"/>
  <c r="W869" i="2"/>
  <c r="V869" i="2"/>
  <c r="AB868" i="2"/>
  <c r="AA868" i="2"/>
  <c r="Z868" i="2"/>
  <c r="Y868" i="2"/>
  <c r="X868" i="2"/>
  <c r="W868" i="2"/>
  <c r="V868" i="2"/>
  <c r="AB867" i="2"/>
  <c r="AA867" i="2"/>
  <c r="Z867" i="2"/>
  <c r="Y867" i="2"/>
  <c r="X867" i="2"/>
  <c r="W867" i="2"/>
  <c r="V867" i="2"/>
  <c r="AB866" i="2"/>
  <c r="AA866" i="2"/>
  <c r="Z866" i="2"/>
  <c r="Y866" i="2"/>
  <c r="X866" i="2"/>
  <c r="W866" i="2"/>
  <c r="V866" i="2"/>
  <c r="AB865" i="2"/>
  <c r="AA865" i="2"/>
  <c r="Z865" i="2"/>
  <c r="Y865" i="2"/>
  <c r="X865" i="2"/>
  <c r="W865" i="2"/>
  <c r="V865" i="2"/>
  <c r="AB864" i="2"/>
  <c r="AA864" i="2"/>
  <c r="Z864" i="2"/>
  <c r="Y864" i="2"/>
  <c r="X864" i="2"/>
  <c r="W864" i="2"/>
  <c r="V864" i="2"/>
  <c r="AB863" i="2"/>
  <c r="AA863" i="2"/>
  <c r="Z863" i="2"/>
  <c r="Y863" i="2"/>
  <c r="X863" i="2"/>
  <c r="W863" i="2"/>
  <c r="V863" i="2"/>
  <c r="AB862" i="2"/>
  <c r="AA862" i="2"/>
  <c r="Z862" i="2"/>
  <c r="Y862" i="2"/>
  <c r="X862" i="2"/>
  <c r="W862" i="2"/>
  <c r="V862" i="2"/>
  <c r="AB861" i="2"/>
  <c r="AA861" i="2"/>
  <c r="Z861" i="2"/>
  <c r="Y861" i="2"/>
  <c r="X861" i="2"/>
  <c r="W861" i="2"/>
  <c r="V861" i="2"/>
  <c r="AB860" i="2"/>
  <c r="AA860" i="2"/>
  <c r="Z860" i="2"/>
  <c r="Y860" i="2"/>
  <c r="X860" i="2"/>
  <c r="W860" i="2"/>
  <c r="V860" i="2"/>
  <c r="AB859" i="2"/>
  <c r="AA859" i="2"/>
  <c r="Z859" i="2"/>
  <c r="Y859" i="2"/>
  <c r="X859" i="2"/>
  <c r="W859" i="2"/>
  <c r="V859" i="2"/>
  <c r="AB858" i="2"/>
  <c r="AA858" i="2"/>
  <c r="Z858" i="2"/>
  <c r="Y858" i="2"/>
  <c r="X858" i="2"/>
  <c r="W858" i="2"/>
  <c r="V858" i="2"/>
  <c r="AB857" i="2"/>
  <c r="AA857" i="2"/>
  <c r="Z857" i="2"/>
  <c r="Y857" i="2"/>
  <c r="X857" i="2"/>
  <c r="W857" i="2"/>
  <c r="V857" i="2"/>
  <c r="AB856" i="2"/>
  <c r="AA856" i="2"/>
  <c r="Z856" i="2"/>
  <c r="Y856" i="2"/>
  <c r="X856" i="2"/>
  <c r="W856" i="2"/>
  <c r="V856" i="2"/>
  <c r="AB855" i="2"/>
  <c r="AA855" i="2"/>
  <c r="Z855" i="2"/>
  <c r="Y855" i="2"/>
  <c r="X855" i="2"/>
  <c r="W855" i="2"/>
  <c r="V855" i="2"/>
  <c r="AB854" i="2"/>
  <c r="AA854" i="2"/>
  <c r="Z854" i="2"/>
  <c r="Y854" i="2"/>
  <c r="X854" i="2"/>
  <c r="W854" i="2"/>
  <c r="V854" i="2"/>
  <c r="AB853" i="2"/>
  <c r="AA853" i="2"/>
  <c r="Z853" i="2"/>
  <c r="Y853" i="2"/>
  <c r="X853" i="2"/>
  <c r="W853" i="2"/>
  <c r="V853" i="2"/>
  <c r="AB852" i="2"/>
  <c r="AA852" i="2"/>
  <c r="Z852" i="2"/>
  <c r="Y852" i="2"/>
  <c r="X852" i="2"/>
  <c r="W852" i="2"/>
  <c r="V852" i="2"/>
  <c r="AB851" i="2"/>
  <c r="AA851" i="2"/>
  <c r="Z851" i="2"/>
  <c r="Y851" i="2"/>
  <c r="X851" i="2"/>
  <c r="W851" i="2"/>
  <c r="V851" i="2"/>
  <c r="AB850" i="2"/>
  <c r="AA850" i="2"/>
  <c r="Z850" i="2"/>
  <c r="Y850" i="2"/>
  <c r="X850" i="2"/>
  <c r="W850" i="2"/>
  <c r="V850" i="2"/>
  <c r="AB849" i="2"/>
  <c r="AA849" i="2"/>
  <c r="Z849" i="2"/>
  <c r="Y849" i="2"/>
  <c r="X849" i="2"/>
  <c r="W849" i="2"/>
  <c r="V849" i="2"/>
  <c r="AB848" i="2"/>
  <c r="AA848" i="2"/>
  <c r="Z848" i="2"/>
  <c r="Y848" i="2"/>
  <c r="X848" i="2"/>
  <c r="W848" i="2"/>
  <c r="V848" i="2"/>
  <c r="AB847" i="2"/>
  <c r="AA847" i="2"/>
  <c r="Z847" i="2"/>
  <c r="Y847" i="2"/>
  <c r="X847" i="2"/>
  <c r="W847" i="2"/>
  <c r="V847" i="2"/>
  <c r="AB846" i="2"/>
  <c r="AA846" i="2"/>
  <c r="Z846" i="2"/>
  <c r="Y846" i="2"/>
  <c r="X846" i="2"/>
  <c r="W846" i="2"/>
  <c r="V846" i="2"/>
  <c r="AB845" i="2"/>
  <c r="AA845" i="2"/>
  <c r="Z845" i="2"/>
  <c r="Y845" i="2"/>
  <c r="X845" i="2"/>
  <c r="W845" i="2"/>
  <c r="V845" i="2"/>
  <c r="AB844" i="2"/>
  <c r="AA844" i="2"/>
  <c r="Z844" i="2"/>
  <c r="Y844" i="2"/>
  <c r="X844" i="2"/>
  <c r="W844" i="2"/>
  <c r="V844" i="2"/>
  <c r="AB843" i="2"/>
  <c r="AA843" i="2"/>
  <c r="Z843" i="2"/>
  <c r="Y843" i="2"/>
  <c r="X843" i="2"/>
  <c r="W843" i="2"/>
  <c r="V843" i="2"/>
  <c r="AB842" i="2"/>
  <c r="AA842" i="2"/>
  <c r="Z842" i="2"/>
  <c r="Y842" i="2"/>
  <c r="X842" i="2"/>
  <c r="W842" i="2"/>
  <c r="V842" i="2"/>
  <c r="AB841" i="2"/>
  <c r="AA841" i="2"/>
  <c r="Z841" i="2"/>
  <c r="Y841" i="2"/>
  <c r="X841" i="2"/>
  <c r="W841" i="2"/>
  <c r="V841" i="2"/>
  <c r="AB840" i="2"/>
  <c r="AA840" i="2"/>
  <c r="Z840" i="2"/>
  <c r="Y840" i="2"/>
  <c r="X840" i="2"/>
  <c r="W840" i="2"/>
  <c r="V840" i="2"/>
  <c r="AB839" i="2"/>
  <c r="AA839" i="2"/>
  <c r="Z839" i="2"/>
  <c r="Y839" i="2"/>
  <c r="X839" i="2"/>
  <c r="W839" i="2"/>
  <c r="V839" i="2"/>
  <c r="AB838" i="2"/>
  <c r="AA838" i="2"/>
  <c r="Z838" i="2"/>
  <c r="Y838" i="2"/>
  <c r="X838" i="2"/>
  <c r="W838" i="2"/>
  <c r="V838" i="2"/>
  <c r="AB837" i="2"/>
  <c r="AA837" i="2"/>
  <c r="Z837" i="2"/>
  <c r="Y837" i="2"/>
  <c r="X837" i="2"/>
  <c r="W837" i="2"/>
  <c r="V837" i="2"/>
  <c r="AB836" i="2"/>
  <c r="AA836" i="2"/>
  <c r="Z836" i="2"/>
  <c r="Y836" i="2"/>
  <c r="X836" i="2"/>
  <c r="W836" i="2"/>
  <c r="V836" i="2"/>
  <c r="AB835" i="2"/>
  <c r="AA835" i="2"/>
  <c r="Z835" i="2"/>
  <c r="Y835" i="2"/>
  <c r="X835" i="2"/>
  <c r="W835" i="2"/>
  <c r="V835" i="2"/>
  <c r="AB834" i="2"/>
  <c r="AA834" i="2"/>
  <c r="Z834" i="2"/>
  <c r="Y834" i="2"/>
  <c r="X834" i="2"/>
  <c r="W834" i="2"/>
  <c r="V834" i="2"/>
  <c r="AB833" i="2"/>
  <c r="AA833" i="2"/>
  <c r="Z833" i="2"/>
  <c r="Y833" i="2"/>
  <c r="X833" i="2"/>
  <c r="W833" i="2"/>
  <c r="V833" i="2"/>
  <c r="AB832" i="2"/>
  <c r="AA832" i="2"/>
  <c r="Z832" i="2"/>
  <c r="Y832" i="2"/>
  <c r="X832" i="2"/>
  <c r="W832" i="2"/>
  <c r="V832" i="2"/>
  <c r="AB831" i="2"/>
  <c r="AA831" i="2"/>
  <c r="Z831" i="2"/>
  <c r="Y831" i="2"/>
  <c r="X831" i="2"/>
  <c r="W831" i="2"/>
  <c r="V831" i="2"/>
  <c r="AB830" i="2"/>
  <c r="AA830" i="2"/>
  <c r="Z830" i="2"/>
  <c r="Y830" i="2"/>
  <c r="X830" i="2"/>
  <c r="W830" i="2"/>
  <c r="V830" i="2"/>
  <c r="AB829" i="2"/>
  <c r="AA829" i="2"/>
  <c r="Z829" i="2"/>
  <c r="Y829" i="2"/>
  <c r="X829" i="2"/>
  <c r="W829" i="2"/>
  <c r="V829" i="2"/>
  <c r="AB828" i="2"/>
  <c r="AA828" i="2"/>
  <c r="Z828" i="2"/>
  <c r="Y828" i="2"/>
  <c r="X828" i="2"/>
  <c r="W828" i="2"/>
  <c r="V828" i="2"/>
  <c r="AB827" i="2"/>
  <c r="AA827" i="2"/>
  <c r="Z827" i="2"/>
  <c r="Y827" i="2"/>
  <c r="X827" i="2"/>
  <c r="W827" i="2"/>
  <c r="V827" i="2"/>
  <c r="AB826" i="2"/>
  <c r="AA826" i="2"/>
  <c r="Z826" i="2"/>
  <c r="Y826" i="2"/>
  <c r="X826" i="2"/>
  <c r="W826" i="2"/>
  <c r="V826" i="2"/>
  <c r="AB825" i="2"/>
  <c r="AA825" i="2"/>
  <c r="Z825" i="2"/>
  <c r="Y825" i="2"/>
  <c r="X825" i="2"/>
  <c r="W825" i="2"/>
  <c r="V825" i="2"/>
  <c r="AB824" i="2"/>
  <c r="AA824" i="2"/>
  <c r="Z824" i="2"/>
  <c r="Y824" i="2"/>
  <c r="X824" i="2"/>
  <c r="W824" i="2"/>
  <c r="V824" i="2"/>
  <c r="AB823" i="2"/>
  <c r="AA823" i="2"/>
  <c r="Z823" i="2"/>
  <c r="Y823" i="2"/>
  <c r="X823" i="2"/>
  <c r="W823" i="2"/>
  <c r="V823" i="2"/>
  <c r="AB822" i="2"/>
  <c r="AA822" i="2"/>
  <c r="Z822" i="2"/>
  <c r="Y822" i="2"/>
  <c r="X822" i="2"/>
  <c r="W822" i="2"/>
  <c r="V822" i="2"/>
  <c r="AB821" i="2"/>
  <c r="AA821" i="2"/>
  <c r="Z821" i="2"/>
  <c r="Y821" i="2"/>
  <c r="X821" i="2"/>
  <c r="W821" i="2"/>
  <c r="V821" i="2"/>
  <c r="AB820" i="2"/>
  <c r="AA820" i="2"/>
  <c r="Z820" i="2"/>
  <c r="Y820" i="2"/>
  <c r="X820" i="2"/>
  <c r="W820" i="2"/>
  <c r="V820" i="2"/>
  <c r="AB819" i="2"/>
  <c r="AA819" i="2"/>
  <c r="Z819" i="2"/>
  <c r="Y819" i="2"/>
  <c r="X819" i="2"/>
  <c r="W819" i="2"/>
  <c r="V819" i="2"/>
  <c r="AB818" i="2"/>
  <c r="AA818" i="2"/>
  <c r="Z818" i="2"/>
  <c r="Y818" i="2"/>
  <c r="X818" i="2"/>
  <c r="W818" i="2"/>
  <c r="V818" i="2"/>
  <c r="AB817" i="2"/>
  <c r="AA817" i="2"/>
  <c r="Z817" i="2"/>
  <c r="Y817" i="2"/>
  <c r="X817" i="2"/>
  <c r="W817" i="2"/>
  <c r="V817" i="2"/>
  <c r="AB816" i="2"/>
  <c r="AA816" i="2"/>
  <c r="Z816" i="2"/>
  <c r="Y816" i="2"/>
  <c r="X816" i="2"/>
  <c r="W816" i="2"/>
  <c r="V816" i="2"/>
  <c r="AB815" i="2"/>
  <c r="AA815" i="2"/>
  <c r="Z815" i="2"/>
  <c r="Y815" i="2"/>
  <c r="X815" i="2"/>
  <c r="W815" i="2"/>
  <c r="V815" i="2"/>
  <c r="AB814" i="2"/>
  <c r="AA814" i="2"/>
  <c r="Z814" i="2"/>
  <c r="Y814" i="2"/>
  <c r="X814" i="2"/>
  <c r="W814" i="2"/>
  <c r="V814" i="2"/>
  <c r="AB813" i="2"/>
  <c r="AA813" i="2"/>
  <c r="Z813" i="2"/>
  <c r="Y813" i="2"/>
  <c r="X813" i="2"/>
  <c r="W813" i="2"/>
  <c r="V813" i="2"/>
  <c r="AB812" i="2"/>
  <c r="AA812" i="2"/>
  <c r="Z812" i="2"/>
  <c r="Y812" i="2"/>
  <c r="X812" i="2"/>
  <c r="W812" i="2"/>
  <c r="V812" i="2"/>
  <c r="AB811" i="2"/>
  <c r="AA811" i="2"/>
  <c r="Z811" i="2"/>
  <c r="Y811" i="2"/>
  <c r="X811" i="2"/>
  <c r="W811" i="2"/>
  <c r="V811" i="2"/>
  <c r="AB810" i="2"/>
  <c r="AA810" i="2"/>
  <c r="Z810" i="2"/>
  <c r="Y810" i="2"/>
  <c r="X810" i="2"/>
  <c r="W810" i="2"/>
  <c r="V810" i="2"/>
  <c r="AB809" i="2"/>
  <c r="AA809" i="2"/>
  <c r="Z809" i="2"/>
  <c r="Y809" i="2"/>
  <c r="X809" i="2"/>
  <c r="W809" i="2"/>
  <c r="V809" i="2"/>
  <c r="AB808" i="2"/>
  <c r="AA808" i="2"/>
  <c r="Z808" i="2"/>
  <c r="Y808" i="2"/>
  <c r="X808" i="2"/>
  <c r="W808" i="2"/>
  <c r="V808" i="2"/>
  <c r="AB807" i="2"/>
  <c r="AA807" i="2"/>
  <c r="Z807" i="2"/>
  <c r="Y807" i="2"/>
  <c r="X807" i="2"/>
  <c r="W807" i="2"/>
  <c r="V807" i="2"/>
  <c r="AB806" i="2"/>
  <c r="AA806" i="2"/>
  <c r="Z806" i="2"/>
  <c r="Y806" i="2"/>
  <c r="X806" i="2"/>
  <c r="W806" i="2"/>
  <c r="V806" i="2"/>
  <c r="AB805" i="2"/>
  <c r="AA805" i="2"/>
  <c r="Z805" i="2"/>
  <c r="Y805" i="2"/>
  <c r="X805" i="2"/>
  <c r="W805" i="2"/>
  <c r="V805" i="2"/>
  <c r="AB804" i="2"/>
  <c r="AA804" i="2"/>
  <c r="Z804" i="2"/>
  <c r="Y804" i="2"/>
  <c r="X804" i="2"/>
  <c r="W804" i="2"/>
  <c r="V804" i="2"/>
  <c r="AB803" i="2"/>
  <c r="AA803" i="2"/>
  <c r="Z803" i="2"/>
  <c r="Y803" i="2"/>
  <c r="X803" i="2"/>
  <c r="W803" i="2"/>
  <c r="V803" i="2"/>
  <c r="AB802" i="2"/>
  <c r="AA802" i="2"/>
  <c r="Z802" i="2"/>
  <c r="Y802" i="2"/>
  <c r="X802" i="2"/>
  <c r="W802" i="2"/>
  <c r="V802" i="2"/>
  <c r="AB801" i="2"/>
  <c r="AA801" i="2"/>
  <c r="Z801" i="2"/>
  <c r="Y801" i="2"/>
  <c r="X801" i="2"/>
  <c r="W801" i="2"/>
  <c r="V801" i="2"/>
  <c r="AB800" i="2"/>
  <c r="AA800" i="2"/>
  <c r="Z800" i="2"/>
  <c r="Y800" i="2"/>
  <c r="X800" i="2"/>
  <c r="W800" i="2"/>
  <c r="V800" i="2"/>
  <c r="AB799" i="2"/>
  <c r="AA799" i="2"/>
  <c r="Z799" i="2"/>
  <c r="Y799" i="2"/>
  <c r="X799" i="2"/>
  <c r="W799" i="2"/>
  <c r="V799" i="2"/>
  <c r="AB798" i="2"/>
  <c r="AA798" i="2"/>
  <c r="Z798" i="2"/>
  <c r="Y798" i="2"/>
  <c r="X798" i="2"/>
  <c r="W798" i="2"/>
  <c r="V798" i="2"/>
  <c r="AB797" i="2"/>
  <c r="AA797" i="2"/>
  <c r="Z797" i="2"/>
  <c r="Y797" i="2"/>
  <c r="X797" i="2"/>
  <c r="W797" i="2"/>
  <c r="V797" i="2"/>
  <c r="AB796" i="2"/>
  <c r="AA796" i="2"/>
  <c r="Z796" i="2"/>
  <c r="Y796" i="2"/>
  <c r="X796" i="2"/>
  <c r="W796" i="2"/>
  <c r="V796" i="2"/>
  <c r="AB795" i="2"/>
  <c r="AA795" i="2"/>
  <c r="Z795" i="2"/>
  <c r="Y795" i="2"/>
  <c r="X795" i="2"/>
  <c r="W795" i="2"/>
  <c r="V795" i="2"/>
  <c r="AB794" i="2"/>
  <c r="AA794" i="2"/>
  <c r="Z794" i="2"/>
  <c r="Y794" i="2"/>
  <c r="X794" i="2"/>
  <c r="W794" i="2"/>
  <c r="V794" i="2"/>
  <c r="AB793" i="2"/>
  <c r="AA793" i="2"/>
  <c r="Z793" i="2"/>
  <c r="Y793" i="2"/>
  <c r="X793" i="2"/>
  <c r="W793" i="2"/>
  <c r="V793" i="2"/>
  <c r="AB792" i="2"/>
  <c r="AA792" i="2"/>
  <c r="Z792" i="2"/>
  <c r="Y792" i="2"/>
  <c r="X792" i="2"/>
  <c r="W792" i="2"/>
  <c r="V792" i="2"/>
  <c r="AB791" i="2"/>
  <c r="AA791" i="2"/>
  <c r="Z791" i="2"/>
  <c r="Y791" i="2"/>
  <c r="X791" i="2"/>
  <c r="W791" i="2"/>
  <c r="V791" i="2"/>
  <c r="AB790" i="2"/>
  <c r="AA790" i="2"/>
  <c r="Z790" i="2"/>
  <c r="Y790" i="2"/>
  <c r="X790" i="2"/>
  <c r="W790" i="2"/>
  <c r="V790" i="2"/>
  <c r="AB789" i="2"/>
  <c r="AA789" i="2"/>
  <c r="Z789" i="2"/>
  <c r="Y789" i="2"/>
  <c r="X789" i="2"/>
  <c r="W789" i="2"/>
  <c r="V789" i="2"/>
  <c r="AB788" i="2"/>
  <c r="AA788" i="2"/>
  <c r="Z788" i="2"/>
  <c r="Y788" i="2"/>
  <c r="X788" i="2"/>
  <c r="W788" i="2"/>
  <c r="V788" i="2"/>
  <c r="AB787" i="2"/>
  <c r="AA787" i="2"/>
  <c r="Z787" i="2"/>
  <c r="Y787" i="2"/>
  <c r="X787" i="2"/>
  <c r="W787" i="2"/>
  <c r="V787" i="2"/>
  <c r="AB786" i="2"/>
  <c r="AA786" i="2"/>
  <c r="Z786" i="2"/>
  <c r="Y786" i="2"/>
  <c r="X786" i="2"/>
  <c r="W786" i="2"/>
  <c r="V786" i="2"/>
  <c r="AB785" i="2"/>
  <c r="AA785" i="2"/>
  <c r="Z785" i="2"/>
  <c r="Y785" i="2"/>
  <c r="X785" i="2"/>
  <c r="W785" i="2"/>
  <c r="V785" i="2"/>
  <c r="AB784" i="2"/>
  <c r="AA784" i="2"/>
  <c r="Z784" i="2"/>
  <c r="Y784" i="2"/>
  <c r="X784" i="2"/>
  <c r="W784" i="2"/>
  <c r="V784" i="2"/>
  <c r="AB783" i="2"/>
  <c r="AA783" i="2"/>
  <c r="D132" i="6" s="1"/>
  <c r="G132" i="6" s="1"/>
  <c r="Z783" i="2"/>
  <c r="Y783" i="2"/>
  <c r="X783" i="2"/>
  <c r="W783" i="2"/>
  <c r="V783" i="2"/>
  <c r="AB782" i="2"/>
  <c r="AA782" i="2"/>
  <c r="Z782" i="2"/>
  <c r="Y782" i="2"/>
  <c r="X782" i="2"/>
  <c r="W782" i="2"/>
  <c r="V782" i="2"/>
  <c r="AB781" i="2"/>
  <c r="AA781" i="2"/>
  <c r="Z781" i="2"/>
  <c r="Y781" i="2"/>
  <c r="X781" i="2"/>
  <c r="W781" i="2"/>
  <c r="V781" i="2"/>
  <c r="AB780" i="2"/>
  <c r="AA780" i="2"/>
  <c r="Z780" i="2"/>
  <c r="Y780" i="2"/>
  <c r="X780" i="2"/>
  <c r="W780" i="2"/>
  <c r="V780" i="2"/>
  <c r="AB779" i="2"/>
  <c r="AA779" i="2"/>
  <c r="Z779" i="2"/>
  <c r="Y779" i="2"/>
  <c r="X779" i="2"/>
  <c r="W779" i="2"/>
  <c r="V779" i="2"/>
  <c r="AB778" i="2"/>
  <c r="AA778" i="2"/>
  <c r="Z778" i="2"/>
  <c r="Y778" i="2"/>
  <c r="X778" i="2"/>
  <c r="W778" i="2"/>
  <c r="V778" i="2"/>
  <c r="AB777" i="2"/>
  <c r="AA777" i="2"/>
  <c r="Z777" i="2"/>
  <c r="Y777" i="2"/>
  <c r="X777" i="2"/>
  <c r="W777" i="2"/>
  <c r="V777" i="2"/>
  <c r="AB776" i="2"/>
  <c r="AA776" i="2"/>
  <c r="Z776" i="2"/>
  <c r="Y776" i="2"/>
  <c r="X776" i="2"/>
  <c r="W776" i="2"/>
  <c r="V776" i="2"/>
  <c r="AB775" i="2"/>
  <c r="AA775" i="2"/>
  <c r="Z775" i="2"/>
  <c r="Y775" i="2"/>
  <c r="X775" i="2"/>
  <c r="W775" i="2"/>
  <c r="V775" i="2"/>
  <c r="AB774" i="2"/>
  <c r="AA774" i="2"/>
  <c r="Z774" i="2"/>
  <c r="Y774" i="2"/>
  <c r="X774" i="2"/>
  <c r="W774" i="2"/>
  <c r="V774" i="2"/>
  <c r="AB773" i="2"/>
  <c r="AA773" i="2"/>
  <c r="Z773" i="2"/>
  <c r="Y773" i="2"/>
  <c r="X773" i="2"/>
  <c r="W773" i="2"/>
  <c r="V773" i="2"/>
  <c r="AB772" i="2"/>
  <c r="AA772" i="2"/>
  <c r="Z772" i="2"/>
  <c r="Y772" i="2"/>
  <c r="X772" i="2"/>
  <c r="W772" i="2"/>
  <c r="V772" i="2"/>
  <c r="AB771" i="2"/>
  <c r="AA771" i="2"/>
  <c r="Z771" i="2"/>
  <c r="Y771" i="2"/>
  <c r="X771" i="2"/>
  <c r="W771" i="2"/>
  <c r="V771" i="2"/>
  <c r="AB770" i="2"/>
  <c r="AA770" i="2"/>
  <c r="Z770" i="2"/>
  <c r="Y770" i="2"/>
  <c r="X770" i="2"/>
  <c r="W770" i="2"/>
  <c r="V770" i="2"/>
  <c r="AB769" i="2"/>
  <c r="AA769" i="2"/>
  <c r="Z769" i="2"/>
  <c r="Y769" i="2"/>
  <c r="X769" i="2"/>
  <c r="W769" i="2"/>
  <c r="V769" i="2"/>
  <c r="AB768" i="2"/>
  <c r="AA768" i="2"/>
  <c r="Z768" i="2"/>
  <c r="Y768" i="2"/>
  <c r="X768" i="2"/>
  <c r="W768" i="2"/>
  <c r="V768" i="2"/>
  <c r="AB767" i="2"/>
  <c r="AA767" i="2"/>
  <c r="Z767" i="2"/>
  <c r="Y767" i="2"/>
  <c r="X767" i="2"/>
  <c r="W767" i="2"/>
  <c r="V767" i="2"/>
  <c r="AB766" i="2"/>
  <c r="AA766" i="2"/>
  <c r="Z766" i="2"/>
  <c r="Y766" i="2"/>
  <c r="X766" i="2"/>
  <c r="W766" i="2"/>
  <c r="V766" i="2"/>
  <c r="AB765" i="2"/>
  <c r="AA765" i="2"/>
  <c r="Z765" i="2"/>
  <c r="Y765" i="2"/>
  <c r="X765" i="2"/>
  <c r="W765" i="2"/>
  <c r="V765" i="2"/>
  <c r="AB764" i="2"/>
  <c r="AA764" i="2"/>
  <c r="D480" i="6" s="1"/>
  <c r="G480" i="6" s="1"/>
  <c r="Z764" i="2"/>
  <c r="Y764" i="2"/>
  <c r="X764" i="2"/>
  <c r="W764" i="2"/>
  <c r="V764" i="2"/>
  <c r="AB763" i="2"/>
  <c r="AA763" i="2"/>
  <c r="Z763" i="2"/>
  <c r="Y763" i="2"/>
  <c r="X763" i="2"/>
  <c r="W763" i="2"/>
  <c r="V763" i="2"/>
  <c r="AB762" i="2"/>
  <c r="AA762" i="2"/>
  <c r="Z762" i="2"/>
  <c r="Y762" i="2"/>
  <c r="X762" i="2"/>
  <c r="W762" i="2"/>
  <c r="V762" i="2"/>
  <c r="AB761" i="2"/>
  <c r="AA761" i="2"/>
  <c r="Z761" i="2"/>
  <c r="Y761" i="2"/>
  <c r="X761" i="2"/>
  <c r="W761" i="2"/>
  <c r="V761" i="2"/>
  <c r="AB760" i="2"/>
  <c r="AA760" i="2"/>
  <c r="Z760" i="2"/>
  <c r="Y760" i="2"/>
  <c r="X760" i="2"/>
  <c r="W760" i="2"/>
  <c r="V760" i="2"/>
  <c r="AB759" i="2"/>
  <c r="AA759" i="2"/>
  <c r="Z759" i="2"/>
  <c r="Y759" i="2"/>
  <c r="X759" i="2"/>
  <c r="W759" i="2"/>
  <c r="V759" i="2"/>
  <c r="AB758" i="2"/>
  <c r="AA758" i="2"/>
  <c r="Z758" i="2"/>
  <c r="Y758" i="2"/>
  <c r="X758" i="2"/>
  <c r="W758" i="2"/>
  <c r="V758" i="2"/>
  <c r="AB757" i="2"/>
  <c r="AA757" i="2"/>
  <c r="Z757" i="2"/>
  <c r="Y757" i="2"/>
  <c r="X757" i="2"/>
  <c r="W757" i="2"/>
  <c r="V757" i="2"/>
  <c r="AB756" i="2"/>
  <c r="AA756" i="2"/>
  <c r="Z756" i="2"/>
  <c r="Y756" i="2"/>
  <c r="X756" i="2"/>
  <c r="W756" i="2"/>
  <c r="V756" i="2"/>
  <c r="AB755" i="2"/>
  <c r="AA755" i="2"/>
  <c r="Z755" i="2"/>
  <c r="Y755" i="2"/>
  <c r="X755" i="2"/>
  <c r="W755" i="2"/>
  <c r="V755" i="2"/>
  <c r="AB754" i="2"/>
  <c r="AA754" i="2"/>
  <c r="Z754" i="2"/>
  <c r="Y754" i="2"/>
  <c r="X754" i="2"/>
  <c r="W754" i="2"/>
  <c r="V754" i="2"/>
  <c r="AB753" i="2"/>
  <c r="AA753" i="2"/>
  <c r="Z753" i="2"/>
  <c r="Y753" i="2"/>
  <c r="X753" i="2"/>
  <c r="W753" i="2"/>
  <c r="V753" i="2"/>
  <c r="AB752" i="2"/>
  <c r="AA752" i="2"/>
  <c r="Z752" i="2"/>
  <c r="Y752" i="2"/>
  <c r="X752" i="2"/>
  <c r="W752" i="2"/>
  <c r="V752" i="2"/>
  <c r="AB751" i="2"/>
  <c r="AA751" i="2"/>
  <c r="Z751" i="2"/>
  <c r="Y751" i="2"/>
  <c r="X751" i="2"/>
  <c r="W751" i="2"/>
  <c r="V751" i="2"/>
  <c r="AB750" i="2"/>
  <c r="AA750" i="2"/>
  <c r="D619" i="6" s="1"/>
  <c r="G619" i="6" s="1"/>
  <c r="Z750" i="2"/>
  <c r="Y750" i="2"/>
  <c r="X750" i="2"/>
  <c r="W750" i="2"/>
  <c r="V750" i="2"/>
  <c r="AB749" i="2"/>
  <c r="AA749" i="2"/>
  <c r="Z749" i="2"/>
  <c r="Y749" i="2"/>
  <c r="X749" i="2"/>
  <c r="W749" i="2"/>
  <c r="V749" i="2"/>
  <c r="AB748" i="2"/>
  <c r="AA748" i="2"/>
  <c r="Z748" i="2"/>
  <c r="Y748" i="2"/>
  <c r="X748" i="2"/>
  <c r="W748" i="2"/>
  <c r="V748" i="2"/>
  <c r="AB747" i="2"/>
  <c r="AA747" i="2"/>
  <c r="Z747" i="2"/>
  <c r="Y747" i="2"/>
  <c r="X747" i="2"/>
  <c r="W747" i="2"/>
  <c r="V747" i="2"/>
  <c r="AB746" i="2"/>
  <c r="AA746" i="2"/>
  <c r="Z746" i="2"/>
  <c r="Y746" i="2"/>
  <c r="X746" i="2"/>
  <c r="W746" i="2"/>
  <c r="V746" i="2"/>
  <c r="AB745" i="2"/>
  <c r="AA745" i="2"/>
  <c r="Z745" i="2"/>
  <c r="Y745" i="2"/>
  <c r="X745" i="2"/>
  <c r="W745" i="2"/>
  <c r="V745" i="2"/>
  <c r="AB744" i="2"/>
  <c r="AA744" i="2"/>
  <c r="Z744" i="2"/>
  <c r="Y744" i="2"/>
  <c r="X744" i="2"/>
  <c r="W744" i="2"/>
  <c r="V744" i="2"/>
  <c r="AB743" i="2"/>
  <c r="AA743" i="2"/>
  <c r="Z743" i="2"/>
  <c r="Y743" i="2"/>
  <c r="X743" i="2"/>
  <c r="W743" i="2"/>
  <c r="V743" i="2"/>
  <c r="AB742" i="2"/>
  <c r="AA742" i="2"/>
  <c r="Z742" i="2"/>
  <c r="Y742" i="2"/>
  <c r="X742" i="2"/>
  <c r="W742" i="2"/>
  <c r="V742" i="2"/>
  <c r="AB741" i="2"/>
  <c r="AA741" i="2"/>
  <c r="Z741" i="2"/>
  <c r="Y741" i="2"/>
  <c r="X741" i="2"/>
  <c r="W741" i="2"/>
  <c r="V741" i="2"/>
  <c r="AB740" i="2"/>
  <c r="AA740" i="2"/>
  <c r="Z740" i="2"/>
  <c r="Y740" i="2"/>
  <c r="X740" i="2"/>
  <c r="W740" i="2"/>
  <c r="V740" i="2"/>
  <c r="AB739" i="2"/>
  <c r="AA739" i="2"/>
  <c r="Z739" i="2"/>
  <c r="Y739" i="2"/>
  <c r="X739" i="2"/>
  <c r="W739" i="2"/>
  <c r="V739" i="2"/>
  <c r="AB738" i="2"/>
  <c r="AA738" i="2"/>
  <c r="Z738" i="2"/>
  <c r="Y738" i="2"/>
  <c r="X738" i="2"/>
  <c r="W738" i="2"/>
  <c r="V738" i="2"/>
  <c r="AB737" i="2"/>
  <c r="AA737" i="2"/>
  <c r="Z737" i="2"/>
  <c r="Y737" i="2"/>
  <c r="X737" i="2"/>
  <c r="W737" i="2"/>
  <c r="V737" i="2"/>
  <c r="AB736" i="2"/>
  <c r="AA736" i="2"/>
  <c r="Z736" i="2"/>
  <c r="Y736" i="2"/>
  <c r="X736" i="2"/>
  <c r="W736" i="2"/>
  <c r="V736" i="2"/>
  <c r="AB735" i="2"/>
  <c r="AA735" i="2"/>
  <c r="Z735" i="2"/>
  <c r="Y735" i="2"/>
  <c r="X735" i="2"/>
  <c r="W735" i="2"/>
  <c r="V735" i="2"/>
  <c r="AB734" i="2"/>
  <c r="AA734" i="2"/>
  <c r="Z734" i="2"/>
  <c r="Y734" i="2"/>
  <c r="X734" i="2"/>
  <c r="W734" i="2"/>
  <c r="V734" i="2"/>
  <c r="AB733" i="2"/>
  <c r="AA733" i="2"/>
  <c r="Z733" i="2"/>
  <c r="Y733" i="2"/>
  <c r="X733" i="2"/>
  <c r="W733" i="2"/>
  <c r="V733" i="2"/>
  <c r="AB732" i="2"/>
  <c r="AA732" i="2"/>
  <c r="Z732" i="2"/>
  <c r="Y732" i="2"/>
  <c r="X732" i="2"/>
  <c r="W732" i="2"/>
  <c r="V732" i="2"/>
  <c r="AB731" i="2"/>
  <c r="AA731" i="2"/>
  <c r="Z731" i="2"/>
  <c r="Y731" i="2"/>
  <c r="X731" i="2"/>
  <c r="W731" i="2"/>
  <c r="V731" i="2"/>
  <c r="AB730" i="2"/>
  <c r="AA730" i="2"/>
  <c r="Z730" i="2"/>
  <c r="Y730" i="2"/>
  <c r="X730" i="2"/>
  <c r="W730" i="2"/>
  <c r="V730" i="2"/>
  <c r="AB729" i="2"/>
  <c r="AA729" i="2"/>
  <c r="Z729" i="2"/>
  <c r="Y729" i="2"/>
  <c r="X729" i="2"/>
  <c r="W729" i="2"/>
  <c r="V729" i="2"/>
  <c r="AB728" i="2"/>
  <c r="AA728" i="2"/>
  <c r="Z728" i="2"/>
  <c r="Y728" i="2"/>
  <c r="X728" i="2"/>
  <c r="W728" i="2"/>
  <c r="V728" i="2"/>
  <c r="AB727" i="2"/>
  <c r="AA727" i="2"/>
  <c r="Z727" i="2"/>
  <c r="Y727" i="2"/>
  <c r="X727" i="2"/>
  <c r="W727" i="2"/>
  <c r="V727" i="2"/>
  <c r="AB726" i="2"/>
  <c r="AA726" i="2"/>
  <c r="Z726" i="2"/>
  <c r="Y726" i="2"/>
  <c r="X726" i="2"/>
  <c r="W726" i="2"/>
  <c r="V726" i="2"/>
  <c r="AB725" i="2"/>
  <c r="AA725" i="2"/>
  <c r="Z725" i="2"/>
  <c r="Y725" i="2"/>
  <c r="X725" i="2"/>
  <c r="W725" i="2"/>
  <c r="V725" i="2"/>
  <c r="AB724" i="2"/>
  <c r="AA724" i="2"/>
  <c r="Z724" i="2"/>
  <c r="Y724" i="2"/>
  <c r="X724" i="2"/>
  <c r="W724" i="2"/>
  <c r="V724" i="2"/>
  <c r="AB723" i="2"/>
  <c r="AA723" i="2"/>
  <c r="Z723" i="2"/>
  <c r="Y723" i="2"/>
  <c r="X723" i="2"/>
  <c r="W723" i="2"/>
  <c r="V723" i="2"/>
  <c r="AB722" i="2"/>
  <c r="AA722" i="2"/>
  <c r="Z722" i="2"/>
  <c r="Y722" i="2"/>
  <c r="X722" i="2"/>
  <c r="W722" i="2"/>
  <c r="V722" i="2"/>
  <c r="AB721" i="2"/>
  <c r="AA721" i="2"/>
  <c r="Z721" i="2"/>
  <c r="Y721" i="2"/>
  <c r="X721" i="2"/>
  <c r="W721" i="2"/>
  <c r="V721" i="2"/>
  <c r="AB720" i="2"/>
  <c r="AA720" i="2"/>
  <c r="D167" i="6" s="1"/>
  <c r="G167" i="6" s="1"/>
  <c r="Z720" i="2"/>
  <c r="Y720" i="2"/>
  <c r="X720" i="2"/>
  <c r="W720" i="2"/>
  <c r="V720" i="2"/>
  <c r="AB719" i="2"/>
  <c r="AA719" i="2"/>
  <c r="Z719" i="2"/>
  <c r="Y719" i="2"/>
  <c r="X719" i="2"/>
  <c r="W719" i="2"/>
  <c r="V719" i="2"/>
  <c r="AB718" i="2"/>
  <c r="AA718" i="2"/>
  <c r="Z718" i="2"/>
  <c r="Y718" i="2"/>
  <c r="X718" i="2"/>
  <c r="W718" i="2"/>
  <c r="V718" i="2"/>
  <c r="AB717" i="2"/>
  <c r="AA717" i="2"/>
  <c r="Z717" i="2"/>
  <c r="Y717" i="2"/>
  <c r="X717" i="2"/>
  <c r="W717" i="2"/>
  <c r="V717" i="2"/>
  <c r="AB716" i="2"/>
  <c r="AA716" i="2"/>
  <c r="Z716" i="2"/>
  <c r="Y716" i="2"/>
  <c r="X716" i="2"/>
  <c r="W716" i="2"/>
  <c r="V716" i="2"/>
  <c r="AB715" i="2"/>
  <c r="AA715" i="2"/>
  <c r="Z715" i="2"/>
  <c r="Y715" i="2"/>
  <c r="X715" i="2"/>
  <c r="W715" i="2"/>
  <c r="V715" i="2"/>
  <c r="AB714" i="2"/>
  <c r="AA714" i="2"/>
  <c r="Z714" i="2"/>
  <c r="Y714" i="2"/>
  <c r="X714" i="2"/>
  <c r="W714" i="2"/>
  <c r="V714" i="2"/>
  <c r="AB713" i="2"/>
  <c r="AA713" i="2"/>
  <c r="D74" i="6" s="1"/>
  <c r="G74" i="6" s="1"/>
  <c r="Z713" i="2"/>
  <c r="Y713" i="2"/>
  <c r="X713" i="2"/>
  <c r="W713" i="2"/>
  <c r="V713" i="2"/>
  <c r="AB712" i="2"/>
  <c r="AA712" i="2"/>
  <c r="Z712" i="2"/>
  <c r="Y712" i="2"/>
  <c r="X712" i="2"/>
  <c r="W712" i="2"/>
  <c r="V712" i="2"/>
  <c r="AB711" i="2"/>
  <c r="AA711" i="2"/>
  <c r="Z711" i="2"/>
  <c r="Y711" i="2"/>
  <c r="X711" i="2"/>
  <c r="W711" i="2"/>
  <c r="V711" i="2"/>
  <c r="AB710" i="2"/>
  <c r="AA710" i="2"/>
  <c r="Z710" i="2"/>
  <c r="Y710" i="2"/>
  <c r="X710" i="2"/>
  <c r="W710" i="2"/>
  <c r="V710" i="2"/>
  <c r="AB709" i="2"/>
  <c r="AA709" i="2"/>
  <c r="Z709" i="2"/>
  <c r="Y709" i="2"/>
  <c r="X709" i="2"/>
  <c r="W709" i="2"/>
  <c r="V709" i="2"/>
  <c r="AB708" i="2"/>
  <c r="AA708" i="2"/>
  <c r="Z708" i="2"/>
  <c r="Y708" i="2"/>
  <c r="X708" i="2"/>
  <c r="W708" i="2"/>
  <c r="V708" i="2"/>
  <c r="AB707" i="2"/>
  <c r="AA707" i="2"/>
  <c r="Z707" i="2"/>
  <c r="Y707" i="2"/>
  <c r="X707" i="2"/>
  <c r="W707" i="2"/>
  <c r="V707" i="2"/>
  <c r="AB706" i="2"/>
  <c r="AA706" i="2"/>
  <c r="D111" i="6" s="1"/>
  <c r="G111" i="6" s="1"/>
  <c r="Z706" i="2"/>
  <c r="Y706" i="2"/>
  <c r="X706" i="2"/>
  <c r="W706" i="2"/>
  <c r="V706" i="2"/>
  <c r="AB705" i="2"/>
  <c r="AA705" i="2"/>
  <c r="Z705" i="2"/>
  <c r="Y705" i="2"/>
  <c r="X705" i="2"/>
  <c r="W705" i="2"/>
  <c r="V705" i="2"/>
  <c r="AB704" i="2"/>
  <c r="AA704" i="2"/>
  <c r="Z704" i="2"/>
  <c r="Y704" i="2"/>
  <c r="X704" i="2"/>
  <c r="W704" i="2"/>
  <c r="V704" i="2"/>
  <c r="AB703" i="2"/>
  <c r="AA703" i="2"/>
  <c r="Z703" i="2"/>
  <c r="Y703" i="2"/>
  <c r="X703" i="2"/>
  <c r="W703" i="2"/>
  <c r="V703" i="2"/>
  <c r="AB702" i="2"/>
  <c r="AA702" i="2"/>
  <c r="Z702" i="2"/>
  <c r="Y702" i="2"/>
  <c r="X702" i="2"/>
  <c r="W702" i="2"/>
  <c r="V702" i="2"/>
  <c r="AB701" i="2"/>
  <c r="AA701" i="2"/>
  <c r="Z701" i="2"/>
  <c r="Y701" i="2"/>
  <c r="X701" i="2"/>
  <c r="W701" i="2"/>
  <c r="V701" i="2"/>
  <c r="AB700" i="2"/>
  <c r="AA700" i="2"/>
  <c r="Z700" i="2"/>
  <c r="Y700" i="2"/>
  <c r="X700" i="2"/>
  <c r="W700" i="2"/>
  <c r="V700" i="2"/>
  <c r="AB699" i="2"/>
  <c r="AA699" i="2"/>
  <c r="Z699" i="2"/>
  <c r="Y699" i="2"/>
  <c r="X699" i="2"/>
  <c r="W699" i="2"/>
  <c r="V699" i="2"/>
  <c r="AB698" i="2"/>
  <c r="AA698" i="2"/>
  <c r="Z698" i="2"/>
  <c r="Y698" i="2"/>
  <c r="X698" i="2"/>
  <c r="W698" i="2"/>
  <c r="V698" i="2"/>
  <c r="AB697" i="2"/>
  <c r="AA697" i="2"/>
  <c r="Z697" i="2"/>
  <c r="Y697" i="2"/>
  <c r="X697" i="2"/>
  <c r="W697" i="2"/>
  <c r="V697" i="2"/>
  <c r="AB696" i="2"/>
  <c r="AA696" i="2"/>
  <c r="D382" i="6" s="1"/>
  <c r="G382" i="6" s="1"/>
  <c r="Z696" i="2"/>
  <c r="Y696" i="2"/>
  <c r="X696" i="2"/>
  <c r="W696" i="2"/>
  <c r="V696" i="2"/>
  <c r="AB695" i="2"/>
  <c r="AA695" i="2"/>
  <c r="Z695" i="2"/>
  <c r="Y695" i="2"/>
  <c r="X695" i="2"/>
  <c r="W695" i="2"/>
  <c r="V695" i="2"/>
  <c r="AB694" i="2"/>
  <c r="AA694" i="2"/>
  <c r="Z694" i="2"/>
  <c r="Y694" i="2"/>
  <c r="X694" i="2"/>
  <c r="W694" i="2"/>
  <c r="V694" i="2"/>
  <c r="AB693" i="2"/>
  <c r="AA693" i="2"/>
  <c r="Z693" i="2"/>
  <c r="Y693" i="2"/>
  <c r="X693" i="2"/>
  <c r="W693" i="2"/>
  <c r="V693" i="2"/>
  <c r="AB692" i="2"/>
  <c r="AA692" i="2"/>
  <c r="Z692" i="2"/>
  <c r="Y692" i="2"/>
  <c r="X692" i="2"/>
  <c r="W692" i="2"/>
  <c r="V692" i="2"/>
  <c r="AB691" i="2"/>
  <c r="AA691" i="2"/>
  <c r="Z691" i="2"/>
  <c r="Y691" i="2"/>
  <c r="X691" i="2"/>
  <c r="W691" i="2"/>
  <c r="V691" i="2"/>
  <c r="AB690" i="2"/>
  <c r="AA690" i="2"/>
  <c r="Z690" i="2"/>
  <c r="Y690" i="2"/>
  <c r="X690" i="2"/>
  <c r="W690" i="2"/>
  <c r="V690" i="2"/>
  <c r="AB689" i="2"/>
  <c r="AA689" i="2"/>
  <c r="Z689" i="2"/>
  <c r="Y689" i="2"/>
  <c r="X689" i="2"/>
  <c r="W689" i="2"/>
  <c r="V689" i="2"/>
  <c r="AB688" i="2"/>
  <c r="AA688" i="2"/>
  <c r="Z688" i="2"/>
  <c r="Y688" i="2"/>
  <c r="X688" i="2"/>
  <c r="W688" i="2"/>
  <c r="V688" i="2"/>
  <c r="AB687" i="2"/>
  <c r="AA687" i="2"/>
  <c r="Z687" i="2"/>
  <c r="Y687" i="2"/>
  <c r="X687" i="2"/>
  <c r="W687" i="2"/>
  <c r="V687" i="2"/>
  <c r="AB686" i="2"/>
  <c r="AA686" i="2"/>
  <c r="Z686" i="2"/>
  <c r="Y686" i="2"/>
  <c r="X686" i="2"/>
  <c r="W686" i="2"/>
  <c r="V686" i="2"/>
  <c r="AB685" i="2"/>
  <c r="AA685" i="2"/>
  <c r="Z685" i="2"/>
  <c r="Y685" i="2"/>
  <c r="X685" i="2"/>
  <c r="W685" i="2"/>
  <c r="V685" i="2"/>
  <c r="AB684" i="2"/>
  <c r="AA684" i="2"/>
  <c r="Z684" i="2"/>
  <c r="Y684" i="2"/>
  <c r="X684" i="2"/>
  <c r="W684" i="2"/>
  <c r="V684" i="2"/>
  <c r="AB683" i="2"/>
  <c r="AA683" i="2"/>
  <c r="Z683" i="2"/>
  <c r="Y683" i="2"/>
  <c r="X683" i="2"/>
  <c r="W683" i="2"/>
  <c r="V683" i="2"/>
  <c r="AB682" i="2"/>
  <c r="AA682" i="2"/>
  <c r="Z682" i="2"/>
  <c r="Y682" i="2"/>
  <c r="X682" i="2"/>
  <c r="W682" i="2"/>
  <c r="V682" i="2"/>
  <c r="AB681" i="2"/>
  <c r="AA681" i="2"/>
  <c r="Z681" i="2"/>
  <c r="Y681" i="2"/>
  <c r="X681" i="2"/>
  <c r="W681" i="2"/>
  <c r="V681" i="2"/>
  <c r="AB680" i="2"/>
  <c r="AA680" i="2"/>
  <c r="Z680" i="2"/>
  <c r="Y680" i="2"/>
  <c r="X680" i="2"/>
  <c r="W680" i="2"/>
  <c r="V680" i="2"/>
  <c r="AB679" i="2"/>
  <c r="AA679" i="2"/>
  <c r="Z679" i="2"/>
  <c r="Y679" i="2"/>
  <c r="X679" i="2"/>
  <c r="W679" i="2"/>
  <c r="V679" i="2"/>
  <c r="AB678" i="2"/>
  <c r="AA678" i="2"/>
  <c r="Z678" i="2"/>
  <c r="Y678" i="2"/>
  <c r="X678" i="2"/>
  <c r="W678" i="2"/>
  <c r="V678" i="2"/>
  <c r="AB677" i="2"/>
  <c r="AA677" i="2"/>
  <c r="Z677" i="2"/>
  <c r="Y677" i="2"/>
  <c r="X677" i="2"/>
  <c r="W677" i="2"/>
  <c r="V677" i="2"/>
  <c r="AB676" i="2"/>
  <c r="AA676" i="2"/>
  <c r="Z676" i="2"/>
  <c r="Y676" i="2"/>
  <c r="X676" i="2"/>
  <c r="W676" i="2"/>
  <c r="V676" i="2"/>
  <c r="AB675" i="2"/>
  <c r="AA675" i="2"/>
  <c r="Z675" i="2"/>
  <c r="Y675" i="2"/>
  <c r="X675" i="2"/>
  <c r="W675" i="2"/>
  <c r="V675" i="2"/>
  <c r="AB674" i="2"/>
  <c r="AA674" i="2"/>
  <c r="Z674" i="2"/>
  <c r="Y674" i="2"/>
  <c r="X674" i="2"/>
  <c r="W674" i="2"/>
  <c r="V674" i="2"/>
  <c r="AB673" i="2"/>
  <c r="AA673" i="2"/>
  <c r="Z673" i="2"/>
  <c r="Y673" i="2"/>
  <c r="X673" i="2"/>
  <c r="W673" i="2"/>
  <c r="V673" i="2"/>
  <c r="AB672" i="2"/>
  <c r="AA672" i="2"/>
  <c r="Z672" i="2"/>
  <c r="Y672" i="2"/>
  <c r="X672" i="2"/>
  <c r="W672" i="2"/>
  <c r="V672" i="2"/>
  <c r="AB671" i="2"/>
  <c r="AA671" i="2"/>
  <c r="Z671" i="2"/>
  <c r="Y671" i="2"/>
  <c r="X671" i="2"/>
  <c r="W671" i="2"/>
  <c r="V671" i="2"/>
  <c r="AB670" i="2"/>
  <c r="AA670" i="2"/>
  <c r="Z670" i="2"/>
  <c r="Y670" i="2"/>
  <c r="X670" i="2"/>
  <c r="W670" i="2"/>
  <c r="V670" i="2"/>
  <c r="AB669" i="2"/>
  <c r="AA669" i="2"/>
  <c r="Z669" i="2"/>
  <c r="Y669" i="2"/>
  <c r="X669" i="2"/>
  <c r="W669" i="2"/>
  <c r="V669" i="2"/>
  <c r="AB668" i="2"/>
  <c r="AA668" i="2"/>
  <c r="Z668" i="2"/>
  <c r="Y668" i="2"/>
  <c r="X668" i="2"/>
  <c r="W668" i="2"/>
  <c r="V668" i="2"/>
  <c r="AB667" i="2"/>
  <c r="AA667" i="2"/>
  <c r="Z667" i="2"/>
  <c r="Y667" i="2"/>
  <c r="X667" i="2"/>
  <c r="W667" i="2"/>
  <c r="V667" i="2"/>
  <c r="AB666" i="2"/>
  <c r="AA666" i="2"/>
  <c r="Z666" i="2"/>
  <c r="Y666" i="2"/>
  <c r="X666" i="2"/>
  <c r="W666" i="2"/>
  <c r="V666" i="2"/>
  <c r="AB665" i="2"/>
  <c r="AA665" i="2"/>
  <c r="Z665" i="2"/>
  <c r="Y665" i="2"/>
  <c r="X665" i="2"/>
  <c r="W665" i="2"/>
  <c r="V665" i="2"/>
  <c r="AB664" i="2"/>
  <c r="AA664" i="2"/>
  <c r="Z664" i="2"/>
  <c r="Y664" i="2"/>
  <c r="X664" i="2"/>
  <c r="W664" i="2"/>
  <c r="V664" i="2"/>
  <c r="AB663" i="2"/>
  <c r="AA663" i="2"/>
  <c r="Z663" i="2"/>
  <c r="Y663" i="2"/>
  <c r="X663" i="2"/>
  <c r="W663" i="2"/>
  <c r="V663" i="2"/>
  <c r="AB662" i="2"/>
  <c r="AA662" i="2"/>
  <c r="Z662" i="2"/>
  <c r="Y662" i="2"/>
  <c r="X662" i="2"/>
  <c r="W662" i="2"/>
  <c r="V662" i="2"/>
  <c r="AB661" i="2"/>
  <c r="AA661" i="2"/>
  <c r="Z661" i="2"/>
  <c r="Y661" i="2"/>
  <c r="X661" i="2"/>
  <c r="W661" i="2"/>
  <c r="V661" i="2"/>
  <c r="AB660" i="2"/>
  <c r="AA660" i="2"/>
  <c r="Z660" i="2"/>
  <c r="Y660" i="2"/>
  <c r="X660" i="2"/>
  <c r="W660" i="2"/>
  <c r="V660" i="2"/>
  <c r="AB659" i="2"/>
  <c r="AA659" i="2"/>
  <c r="Z659" i="2"/>
  <c r="Y659" i="2"/>
  <c r="X659" i="2"/>
  <c r="W659" i="2"/>
  <c r="V659" i="2"/>
  <c r="AB658" i="2"/>
  <c r="AA658" i="2"/>
  <c r="Z658" i="2"/>
  <c r="Y658" i="2"/>
  <c r="X658" i="2"/>
  <c r="W658" i="2"/>
  <c r="V658" i="2"/>
  <c r="AB657" i="2"/>
  <c r="AA657" i="2"/>
  <c r="Z657" i="2"/>
  <c r="Y657" i="2"/>
  <c r="X657" i="2"/>
  <c r="W657" i="2"/>
  <c r="V657" i="2"/>
  <c r="AB656" i="2"/>
  <c r="AA656" i="2"/>
  <c r="D194" i="6" s="1"/>
  <c r="G194" i="6" s="1"/>
  <c r="Z656" i="2"/>
  <c r="Y656" i="2"/>
  <c r="X656" i="2"/>
  <c r="W656" i="2"/>
  <c r="V656" i="2"/>
  <c r="AB655" i="2"/>
  <c r="AA655" i="2"/>
  <c r="Z655" i="2"/>
  <c r="Y655" i="2"/>
  <c r="X655" i="2"/>
  <c r="W655" i="2"/>
  <c r="V655" i="2"/>
  <c r="AB654" i="2"/>
  <c r="AA654" i="2"/>
  <c r="Z654" i="2"/>
  <c r="Y654" i="2"/>
  <c r="X654" i="2"/>
  <c r="W654" i="2"/>
  <c r="V654" i="2"/>
  <c r="AB653" i="2"/>
  <c r="AA653" i="2"/>
  <c r="D728" i="6" s="1"/>
  <c r="G728" i="6" s="1"/>
  <c r="Z653" i="2"/>
  <c r="Y653" i="2"/>
  <c r="X653" i="2"/>
  <c r="W653" i="2"/>
  <c r="V653" i="2"/>
  <c r="AB652" i="2"/>
  <c r="AA652" i="2"/>
  <c r="Z652" i="2"/>
  <c r="Y652" i="2"/>
  <c r="X652" i="2"/>
  <c r="W652" i="2"/>
  <c r="V652" i="2"/>
  <c r="AB651" i="2"/>
  <c r="AA651" i="2"/>
  <c r="Z651" i="2"/>
  <c r="Y651" i="2"/>
  <c r="X651" i="2"/>
  <c r="W651" i="2"/>
  <c r="V651" i="2"/>
  <c r="AB650" i="2"/>
  <c r="AA650" i="2"/>
  <c r="Z650" i="2"/>
  <c r="Y650" i="2"/>
  <c r="X650" i="2"/>
  <c r="W650" i="2"/>
  <c r="V650" i="2"/>
  <c r="AB649" i="2"/>
  <c r="AA649" i="2"/>
  <c r="Z649" i="2"/>
  <c r="Y649" i="2"/>
  <c r="X649" i="2"/>
  <c r="W649" i="2"/>
  <c r="V649" i="2"/>
  <c r="AB648" i="2"/>
  <c r="AA648" i="2"/>
  <c r="Z648" i="2"/>
  <c r="Y648" i="2"/>
  <c r="X648" i="2"/>
  <c r="W648" i="2"/>
  <c r="V648" i="2"/>
  <c r="AB647" i="2"/>
  <c r="AA647" i="2"/>
  <c r="Z647" i="2"/>
  <c r="Y647" i="2"/>
  <c r="X647" i="2"/>
  <c r="W647" i="2"/>
  <c r="V647" i="2"/>
  <c r="AB646" i="2"/>
  <c r="AA646" i="2"/>
  <c r="Z646" i="2"/>
  <c r="Y646" i="2"/>
  <c r="X646" i="2"/>
  <c r="W646" i="2"/>
  <c r="V646" i="2"/>
  <c r="AB645" i="2"/>
  <c r="AA645" i="2"/>
  <c r="Z645" i="2"/>
  <c r="Y645" i="2"/>
  <c r="X645" i="2"/>
  <c r="W645" i="2"/>
  <c r="V645" i="2"/>
  <c r="AB644" i="2"/>
  <c r="AA644" i="2"/>
  <c r="Z644" i="2"/>
  <c r="Y644" i="2"/>
  <c r="X644" i="2"/>
  <c r="W644" i="2"/>
  <c r="V644" i="2"/>
  <c r="AB643" i="2"/>
  <c r="AA643" i="2"/>
  <c r="D401" i="6" s="1"/>
  <c r="G401" i="6" s="1"/>
  <c r="Z643" i="2"/>
  <c r="Y643" i="2"/>
  <c r="X643" i="2"/>
  <c r="W643" i="2"/>
  <c r="V643" i="2"/>
  <c r="AB642" i="2"/>
  <c r="AA642" i="2"/>
  <c r="Z642" i="2"/>
  <c r="Y642" i="2"/>
  <c r="X642" i="2"/>
  <c r="W642" i="2"/>
  <c r="V642" i="2"/>
  <c r="AB641" i="2"/>
  <c r="AA641" i="2"/>
  <c r="Z641" i="2"/>
  <c r="Y641" i="2"/>
  <c r="X641" i="2"/>
  <c r="W641" i="2"/>
  <c r="V641" i="2"/>
  <c r="AB640" i="2"/>
  <c r="AA640" i="2"/>
  <c r="Z640" i="2"/>
  <c r="Y640" i="2"/>
  <c r="X640" i="2"/>
  <c r="W640" i="2"/>
  <c r="V640" i="2"/>
  <c r="AB639" i="2"/>
  <c r="AA639" i="2"/>
  <c r="Z639" i="2"/>
  <c r="Y639" i="2"/>
  <c r="X639" i="2"/>
  <c r="W639" i="2"/>
  <c r="V639" i="2"/>
  <c r="AB638" i="2"/>
  <c r="AA638" i="2"/>
  <c r="Z638" i="2"/>
  <c r="Y638" i="2"/>
  <c r="X638" i="2"/>
  <c r="W638" i="2"/>
  <c r="V638" i="2"/>
  <c r="AB637" i="2"/>
  <c r="AA637" i="2"/>
  <c r="D240" i="6" s="1"/>
  <c r="G240" i="6" s="1"/>
  <c r="Z637" i="2"/>
  <c r="Y637" i="2"/>
  <c r="X637" i="2"/>
  <c r="W637" i="2"/>
  <c r="V637" i="2"/>
  <c r="AB636" i="2"/>
  <c r="AA636" i="2"/>
  <c r="Z636" i="2"/>
  <c r="Y636" i="2"/>
  <c r="X636" i="2"/>
  <c r="W636" i="2"/>
  <c r="V636" i="2"/>
  <c r="AB635" i="2"/>
  <c r="AA635" i="2"/>
  <c r="Z635" i="2"/>
  <c r="Y635" i="2"/>
  <c r="X635" i="2"/>
  <c r="W635" i="2"/>
  <c r="V635" i="2"/>
  <c r="AB634" i="2"/>
  <c r="AA634" i="2"/>
  <c r="Z634" i="2"/>
  <c r="Y634" i="2"/>
  <c r="X634" i="2"/>
  <c r="W634" i="2"/>
  <c r="V634" i="2"/>
  <c r="AB633" i="2"/>
  <c r="AA633" i="2"/>
  <c r="Z633" i="2"/>
  <c r="Y633" i="2"/>
  <c r="X633" i="2"/>
  <c r="W633" i="2"/>
  <c r="V633" i="2"/>
  <c r="AB632" i="2"/>
  <c r="AA632" i="2"/>
  <c r="Z632" i="2"/>
  <c r="Y632" i="2"/>
  <c r="X632" i="2"/>
  <c r="W632" i="2"/>
  <c r="V632" i="2"/>
  <c r="AB631" i="2"/>
  <c r="AA631" i="2"/>
  <c r="Z631" i="2"/>
  <c r="Y631" i="2"/>
  <c r="X631" i="2"/>
  <c r="W631" i="2"/>
  <c r="V631" i="2"/>
  <c r="AB630" i="2"/>
  <c r="AA630" i="2"/>
  <c r="Z630" i="2"/>
  <c r="Y630" i="2"/>
  <c r="X630" i="2"/>
  <c r="W630" i="2"/>
  <c r="V630" i="2"/>
  <c r="AB629" i="2"/>
  <c r="AA629" i="2"/>
  <c r="Z629" i="2"/>
  <c r="Y629" i="2"/>
  <c r="X629" i="2"/>
  <c r="W629" i="2"/>
  <c r="V629" i="2"/>
  <c r="AB628" i="2"/>
  <c r="AA628" i="2"/>
  <c r="Z628" i="2"/>
  <c r="Y628" i="2"/>
  <c r="X628" i="2"/>
  <c r="W628" i="2"/>
  <c r="V628" i="2"/>
  <c r="AB627" i="2"/>
  <c r="AA627" i="2"/>
  <c r="Z627" i="2"/>
  <c r="Y627" i="2"/>
  <c r="X627" i="2"/>
  <c r="W627" i="2"/>
  <c r="V627" i="2"/>
  <c r="AB626" i="2"/>
  <c r="AA626" i="2"/>
  <c r="Z626" i="2"/>
  <c r="Y626" i="2"/>
  <c r="X626" i="2"/>
  <c r="W626" i="2"/>
  <c r="V626" i="2"/>
  <c r="AB625" i="2"/>
  <c r="AA625" i="2"/>
  <c r="Z625" i="2"/>
  <c r="Y625" i="2"/>
  <c r="X625" i="2"/>
  <c r="W625" i="2"/>
  <c r="V625" i="2"/>
  <c r="AB624" i="2"/>
  <c r="AA624" i="2"/>
  <c r="Z624" i="2"/>
  <c r="Y624" i="2"/>
  <c r="X624" i="2"/>
  <c r="W624" i="2"/>
  <c r="V624" i="2"/>
  <c r="AB623" i="2"/>
  <c r="AA623" i="2"/>
  <c r="D163" i="6" s="1"/>
  <c r="G163" i="6" s="1"/>
  <c r="Z623" i="2"/>
  <c r="Y623" i="2"/>
  <c r="X623" i="2"/>
  <c r="W623" i="2"/>
  <c r="V623" i="2"/>
  <c r="AB622" i="2"/>
  <c r="AA622" i="2"/>
  <c r="Z622" i="2"/>
  <c r="Y622" i="2"/>
  <c r="X622" i="2"/>
  <c r="W622" i="2"/>
  <c r="V622" i="2"/>
  <c r="AB621" i="2"/>
  <c r="AA621" i="2"/>
  <c r="Z621" i="2"/>
  <c r="Y621" i="2"/>
  <c r="X621" i="2"/>
  <c r="W621" i="2"/>
  <c r="V621" i="2"/>
  <c r="AB620" i="2"/>
  <c r="AA620" i="2"/>
  <c r="Z620" i="2"/>
  <c r="Y620" i="2"/>
  <c r="X620" i="2"/>
  <c r="W620" i="2"/>
  <c r="V620" i="2"/>
  <c r="AB619" i="2"/>
  <c r="AA619" i="2"/>
  <c r="Z619" i="2"/>
  <c r="Y619" i="2"/>
  <c r="X619" i="2"/>
  <c r="W619" i="2"/>
  <c r="V619" i="2"/>
  <c r="AB618" i="2"/>
  <c r="AA618" i="2"/>
  <c r="Z618" i="2"/>
  <c r="Y618" i="2"/>
  <c r="X618" i="2"/>
  <c r="W618" i="2"/>
  <c r="V618" i="2"/>
  <c r="AB617" i="2"/>
  <c r="AA617" i="2"/>
  <c r="Z617" i="2"/>
  <c r="Y617" i="2"/>
  <c r="X617" i="2"/>
  <c r="W617" i="2"/>
  <c r="V617" i="2"/>
  <c r="AB616" i="2"/>
  <c r="AA616" i="2"/>
  <c r="Z616" i="2"/>
  <c r="Y616" i="2"/>
  <c r="X616" i="2"/>
  <c r="W616" i="2"/>
  <c r="V616" i="2"/>
  <c r="AB615" i="2"/>
  <c r="AA615" i="2"/>
  <c r="Z615" i="2"/>
  <c r="Y615" i="2"/>
  <c r="X615" i="2"/>
  <c r="W615" i="2"/>
  <c r="V615" i="2"/>
  <c r="AB614" i="2"/>
  <c r="AA614" i="2"/>
  <c r="D318" i="6" s="1"/>
  <c r="G318" i="6" s="1"/>
  <c r="Z614" i="2"/>
  <c r="Y614" i="2"/>
  <c r="X614" i="2"/>
  <c r="W614" i="2"/>
  <c r="V614" i="2"/>
  <c r="AB613" i="2"/>
  <c r="AA613" i="2"/>
  <c r="Z613" i="2"/>
  <c r="Y613" i="2"/>
  <c r="X613" i="2"/>
  <c r="W613" i="2"/>
  <c r="V613" i="2"/>
  <c r="AB612" i="2"/>
  <c r="AA612" i="2"/>
  <c r="Z612" i="2"/>
  <c r="Y612" i="2"/>
  <c r="X612" i="2"/>
  <c r="W612" i="2"/>
  <c r="V612" i="2"/>
  <c r="AB611" i="2"/>
  <c r="AA611" i="2"/>
  <c r="Z611" i="2"/>
  <c r="Y611" i="2"/>
  <c r="X611" i="2"/>
  <c r="W611" i="2"/>
  <c r="V611" i="2"/>
  <c r="AB610" i="2"/>
  <c r="AA610" i="2"/>
  <c r="Z610" i="2"/>
  <c r="Y610" i="2"/>
  <c r="X610" i="2"/>
  <c r="W610" i="2"/>
  <c r="V610" i="2"/>
  <c r="AB609" i="2"/>
  <c r="AA609" i="2"/>
  <c r="Z609" i="2"/>
  <c r="Y609" i="2"/>
  <c r="X609" i="2"/>
  <c r="W609" i="2"/>
  <c r="V609" i="2"/>
  <c r="AB608" i="2"/>
  <c r="AA608" i="2"/>
  <c r="Z608" i="2"/>
  <c r="Y608" i="2"/>
  <c r="X608" i="2"/>
  <c r="W608" i="2"/>
  <c r="V608" i="2"/>
  <c r="AB607" i="2"/>
  <c r="AA607" i="2"/>
  <c r="Z607" i="2"/>
  <c r="Y607" i="2"/>
  <c r="X607" i="2"/>
  <c r="W607" i="2"/>
  <c r="V607" i="2"/>
  <c r="AB606" i="2"/>
  <c r="AA606" i="2"/>
  <c r="Z606" i="2"/>
  <c r="Y606" i="2"/>
  <c r="X606" i="2"/>
  <c r="W606" i="2"/>
  <c r="V606" i="2"/>
  <c r="AB605" i="2"/>
  <c r="AA605" i="2"/>
  <c r="Z605" i="2"/>
  <c r="Y605" i="2"/>
  <c r="X605" i="2"/>
  <c r="W605" i="2"/>
  <c r="V605" i="2"/>
  <c r="AB604" i="2"/>
  <c r="AA604" i="2"/>
  <c r="Z604" i="2"/>
  <c r="Y604" i="2"/>
  <c r="X604" i="2"/>
  <c r="W604" i="2"/>
  <c r="V604" i="2"/>
  <c r="AB603" i="2"/>
  <c r="AA603" i="2"/>
  <c r="Z603" i="2"/>
  <c r="Y603" i="2"/>
  <c r="X603" i="2"/>
  <c r="W603" i="2"/>
  <c r="V603" i="2"/>
  <c r="AB602" i="2"/>
  <c r="AA602" i="2"/>
  <c r="Z602" i="2"/>
  <c r="Y602" i="2"/>
  <c r="X602" i="2"/>
  <c r="W602" i="2"/>
  <c r="V602" i="2"/>
  <c r="AB601" i="2"/>
  <c r="AA601" i="2"/>
  <c r="Z601" i="2"/>
  <c r="Y601" i="2"/>
  <c r="X601" i="2"/>
  <c r="W601" i="2"/>
  <c r="V601" i="2"/>
  <c r="AB600" i="2"/>
  <c r="AA600" i="2"/>
  <c r="Z600" i="2"/>
  <c r="Y600" i="2"/>
  <c r="X600" i="2"/>
  <c r="W600" i="2"/>
  <c r="V600" i="2"/>
  <c r="AB599" i="2"/>
  <c r="AA599" i="2"/>
  <c r="Z599" i="2"/>
  <c r="Y599" i="2"/>
  <c r="X599" i="2"/>
  <c r="W599" i="2"/>
  <c r="V599" i="2"/>
  <c r="AB598" i="2"/>
  <c r="AA598" i="2"/>
  <c r="Z598" i="2"/>
  <c r="Y598" i="2"/>
  <c r="X598" i="2"/>
  <c r="W598" i="2"/>
  <c r="V598" i="2"/>
  <c r="AB597" i="2"/>
  <c r="AA597" i="2"/>
  <c r="Z597" i="2"/>
  <c r="Y597" i="2"/>
  <c r="X597" i="2"/>
  <c r="W597" i="2"/>
  <c r="V597" i="2"/>
  <c r="AB596" i="2"/>
  <c r="AA596" i="2"/>
  <c r="D473" i="6" s="1"/>
  <c r="G473" i="6" s="1"/>
  <c r="Z596" i="2"/>
  <c r="Y596" i="2"/>
  <c r="X596" i="2"/>
  <c r="W596" i="2"/>
  <c r="V596" i="2"/>
  <c r="AB595" i="2"/>
  <c r="AA595" i="2"/>
  <c r="Z595" i="2"/>
  <c r="Y595" i="2"/>
  <c r="X595" i="2"/>
  <c r="W595" i="2"/>
  <c r="V595" i="2"/>
  <c r="AB594" i="2"/>
  <c r="AA594" i="2"/>
  <c r="Z594" i="2"/>
  <c r="Y594" i="2"/>
  <c r="X594" i="2"/>
  <c r="W594" i="2"/>
  <c r="V594" i="2"/>
  <c r="AB593" i="2"/>
  <c r="AA593" i="2"/>
  <c r="Z593" i="2"/>
  <c r="Y593" i="2"/>
  <c r="X593" i="2"/>
  <c r="W593" i="2"/>
  <c r="V593" i="2"/>
  <c r="AB592" i="2"/>
  <c r="AA592" i="2"/>
  <c r="Z592" i="2"/>
  <c r="Y592" i="2"/>
  <c r="X592" i="2"/>
  <c r="W592" i="2"/>
  <c r="V592" i="2"/>
  <c r="AB591" i="2"/>
  <c r="AA591" i="2"/>
  <c r="Z591" i="2"/>
  <c r="Y591" i="2"/>
  <c r="X591" i="2"/>
  <c r="W591" i="2"/>
  <c r="V591" i="2"/>
  <c r="AB590" i="2"/>
  <c r="AA590" i="2"/>
  <c r="Z590" i="2"/>
  <c r="Y590" i="2"/>
  <c r="X590" i="2"/>
  <c r="W590" i="2"/>
  <c r="V590" i="2"/>
  <c r="AB589" i="2"/>
  <c r="AA589" i="2"/>
  <c r="Z589" i="2"/>
  <c r="Y589" i="2"/>
  <c r="X589" i="2"/>
  <c r="W589" i="2"/>
  <c r="V589" i="2"/>
  <c r="AB588" i="2"/>
  <c r="AA588" i="2"/>
  <c r="Z588" i="2"/>
  <c r="Y588" i="2"/>
  <c r="X588" i="2"/>
  <c r="W588" i="2"/>
  <c r="V588" i="2"/>
  <c r="AB587" i="2"/>
  <c r="AA587" i="2"/>
  <c r="Z587" i="2"/>
  <c r="Y587" i="2"/>
  <c r="X587" i="2"/>
  <c r="W587" i="2"/>
  <c r="V587" i="2"/>
  <c r="AB586" i="2"/>
  <c r="AA586" i="2"/>
  <c r="Z586" i="2"/>
  <c r="Y586" i="2"/>
  <c r="X586" i="2"/>
  <c r="W586" i="2"/>
  <c r="V586" i="2"/>
  <c r="AB585" i="2"/>
  <c r="AA585" i="2"/>
  <c r="Z585" i="2"/>
  <c r="Y585" i="2"/>
  <c r="X585" i="2"/>
  <c r="W585" i="2"/>
  <c r="V585" i="2"/>
  <c r="AB584" i="2"/>
  <c r="AA584" i="2"/>
  <c r="Z584" i="2"/>
  <c r="Y584" i="2"/>
  <c r="X584" i="2"/>
  <c r="W584" i="2"/>
  <c r="V584" i="2"/>
  <c r="AB583" i="2"/>
  <c r="AA583" i="2"/>
  <c r="D243" i="6" s="1"/>
  <c r="G243" i="6" s="1"/>
  <c r="Z583" i="2"/>
  <c r="Y583" i="2"/>
  <c r="X583" i="2"/>
  <c r="W583" i="2"/>
  <c r="V583" i="2"/>
  <c r="AB582" i="2"/>
  <c r="AA582" i="2"/>
  <c r="Z582" i="2"/>
  <c r="Y582" i="2"/>
  <c r="X582" i="2"/>
  <c r="W582" i="2"/>
  <c r="V582" i="2"/>
  <c r="AB581" i="2"/>
  <c r="AA581" i="2"/>
  <c r="Z581" i="2"/>
  <c r="Y581" i="2"/>
  <c r="X581" i="2"/>
  <c r="W581" i="2"/>
  <c r="V581" i="2"/>
  <c r="AB580" i="2"/>
  <c r="AA580" i="2"/>
  <c r="Z580" i="2"/>
  <c r="Y580" i="2"/>
  <c r="X580" i="2"/>
  <c r="W580" i="2"/>
  <c r="V580" i="2"/>
  <c r="AB579" i="2"/>
  <c r="AA579" i="2"/>
  <c r="Z579" i="2"/>
  <c r="Y579" i="2"/>
  <c r="X579" i="2"/>
  <c r="W579" i="2"/>
  <c r="V579" i="2"/>
  <c r="AB578" i="2"/>
  <c r="AA578" i="2"/>
  <c r="Z578" i="2"/>
  <c r="Y578" i="2"/>
  <c r="X578" i="2"/>
  <c r="W578" i="2"/>
  <c r="V578" i="2"/>
  <c r="AB577" i="2"/>
  <c r="AA577" i="2"/>
  <c r="Z577" i="2"/>
  <c r="Y577" i="2"/>
  <c r="X577" i="2"/>
  <c r="W577" i="2"/>
  <c r="V577" i="2"/>
  <c r="AB576" i="2"/>
  <c r="AA576" i="2"/>
  <c r="D692" i="6" s="1"/>
  <c r="G692" i="6" s="1"/>
  <c r="Z576" i="2"/>
  <c r="Y576" i="2"/>
  <c r="X576" i="2"/>
  <c r="W576" i="2"/>
  <c r="V576" i="2"/>
  <c r="AB575" i="2"/>
  <c r="AA575" i="2"/>
  <c r="Z575" i="2"/>
  <c r="Y575" i="2"/>
  <c r="X575" i="2"/>
  <c r="W575" i="2"/>
  <c r="V575" i="2"/>
  <c r="AB574" i="2"/>
  <c r="AA574" i="2"/>
  <c r="Z574" i="2"/>
  <c r="Y574" i="2"/>
  <c r="X574" i="2"/>
  <c r="W574" i="2"/>
  <c r="V574" i="2"/>
  <c r="AB573" i="2"/>
  <c r="AA573" i="2"/>
  <c r="Z573" i="2"/>
  <c r="Y573" i="2"/>
  <c r="X573" i="2"/>
  <c r="W573" i="2"/>
  <c r="V573" i="2"/>
  <c r="AB572" i="2"/>
  <c r="AA572" i="2"/>
  <c r="Z572" i="2"/>
  <c r="Y572" i="2"/>
  <c r="X572" i="2"/>
  <c r="W572" i="2"/>
  <c r="V572" i="2"/>
  <c r="AB571" i="2"/>
  <c r="AA571" i="2"/>
  <c r="Z571" i="2"/>
  <c r="Y571" i="2"/>
  <c r="X571" i="2"/>
  <c r="W571" i="2"/>
  <c r="V571" i="2"/>
  <c r="AB570" i="2"/>
  <c r="AA570" i="2"/>
  <c r="Z570" i="2"/>
  <c r="Y570" i="2"/>
  <c r="X570" i="2"/>
  <c r="W570" i="2"/>
  <c r="V570" i="2"/>
  <c r="AB569" i="2"/>
  <c r="AA569" i="2"/>
  <c r="Z569" i="2"/>
  <c r="Y569" i="2"/>
  <c r="X569" i="2"/>
  <c r="W569" i="2"/>
  <c r="V569" i="2"/>
  <c r="AB568" i="2"/>
  <c r="AA568" i="2"/>
  <c r="Z568" i="2"/>
  <c r="Y568" i="2"/>
  <c r="X568" i="2"/>
  <c r="W568" i="2"/>
  <c r="V568" i="2"/>
  <c r="AB567" i="2"/>
  <c r="AA567" i="2"/>
  <c r="Z567" i="2"/>
  <c r="Y567" i="2"/>
  <c r="X567" i="2"/>
  <c r="W567" i="2"/>
  <c r="V567" i="2"/>
  <c r="AB566" i="2"/>
  <c r="AA566" i="2"/>
  <c r="Z566" i="2"/>
  <c r="Y566" i="2"/>
  <c r="X566" i="2"/>
  <c r="W566" i="2"/>
  <c r="V566" i="2"/>
  <c r="AB565" i="2"/>
  <c r="AA565" i="2"/>
  <c r="Z565" i="2"/>
  <c r="Y565" i="2"/>
  <c r="X565" i="2"/>
  <c r="W565" i="2"/>
  <c r="V565" i="2"/>
  <c r="AB564" i="2"/>
  <c r="AA564" i="2"/>
  <c r="Z564" i="2"/>
  <c r="Y564" i="2"/>
  <c r="X564" i="2"/>
  <c r="W564" i="2"/>
  <c r="V564" i="2"/>
  <c r="AB563" i="2"/>
  <c r="AA563" i="2"/>
  <c r="D197" i="6" s="1"/>
  <c r="G197" i="6" s="1"/>
  <c r="Z563" i="2"/>
  <c r="Y563" i="2"/>
  <c r="X563" i="2"/>
  <c r="W563" i="2"/>
  <c r="V563" i="2"/>
  <c r="AB562" i="2"/>
  <c r="AA562" i="2"/>
  <c r="Z562" i="2"/>
  <c r="Y562" i="2"/>
  <c r="X562" i="2"/>
  <c r="W562" i="2"/>
  <c r="V562" i="2"/>
  <c r="AB561" i="2"/>
  <c r="AA561" i="2"/>
  <c r="Z561" i="2"/>
  <c r="Y561" i="2"/>
  <c r="X561" i="2"/>
  <c r="W561" i="2"/>
  <c r="V561" i="2"/>
  <c r="AB560" i="2"/>
  <c r="AA560" i="2"/>
  <c r="Z560" i="2"/>
  <c r="Y560" i="2"/>
  <c r="X560" i="2"/>
  <c r="W560" i="2"/>
  <c r="V560" i="2"/>
  <c r="AB559" i="2"/>
  <c r="AA559" i="2"/>
  <c r="Z559" i="2"/>
  <c r="Y559" i="2"/>
  <c r="X559" i="2"/>
  <c r="W559" i="2"/>
  <c r="V559" i="2"/>
  <c r="AB558" i="2"/>
  <c r="AA558" i="2"/>
  <c r="Z558" i="2"/>
  <c r="Y558" i="2"/>
  <c r="X558" i="2"/>
  <c r="W558" i="2"/>
  <c r="V558" i="2"/>
  <c r="AB557" i="2"/>
  <c r="AA557" i="2"/>
  <c r="Z557" i="2"/>
  <c r="Y557" i="2"/>
  <c r="X557" i="2"/>
  <c r="W557" i="2"/>
  <c r="V557" i="2"/>
  <c r="AB556" i="2"/>
  <c r="AA556" i="2"/>
  <c r="Z556" i="2"/>
  <c r="Y556" i="2"/>
  <c r="X556" i="2"/>
  <c r="W556" i="2"/>
  <c r="V556" i="2"/>
  <c r="AB555" i="2"/>
  <c r="AA555" i="2"/>
  <c r="Z555" i="2"/>
  <c r="Y555" i="2"/>
  <c r="X555" i="2"/>
  <c r="W555" i="2"/>
  <c r="V555" i="2"/>
  <c r="AB554" i="2"/>
  <c r="AA554" i="2"/>
  <c r="Z554" i="2"/>
  <c r="Y554" i="2"/>
  <c r="X554" i="2"/>
  <c r="W554" i="2"/>
  <c r="V554" i="2"/>
  <c r="AB553" i="2"/>
  <c r="AA553" i="2"/>
  <c r="D101" i="6" s="1"/>
  <c r="G101" i="6" s="1"/>
  <c r="Z553" i="2"/>
  <c r="Y553" i="2"/>
  <c r="X553" i="2"/>
  <c r="W553" i="2"/>
  <c r="V553" i="2"/>
  <c r="AB552" i="2"/>
  <c r="AA552" i="2"/>
  <c r="Z552" i="2"/>
  <c r="Y552" i="2"/>
  <c r="X552" i="2"/>
  <c r="W552" i="2"/>
  <c r="V552" i="2"/>
  <c r="AB551" i="2"/>
  <c r="AA551" i="2"/>
  <c r="Z551" i="2"/>
  <c r="Y551" i="2"/>
  <c r="X551" i="2"/>
  <c r="W551" i="2"/>
  <c r="V551" i="2"/>
  <c r="AB550" i="2"/>
  <c r="AA550" i="2"/>
  <c r="Z550" i="2"/>
  <c r="Y550" i="2"/>
  <c r="X550" i="2"/>
  <c r="W550" i="2"/>
  <c r="V550" i="2"/>
  <c r="AB549" i="2"/>
  <c r="AA549" i="2"/>
  <c r="Z549" i="2"/>
  <c r="Y549" i="2"/>
  <c r="X549" i="2"/>
  <c r="W549" i="2"/>
  <c r="V549" i="2"/>
  <c r="AB548" i="2"/>
  <c r="AA548" i="2"/>
  <c r="Z548" i="2"/>
  <c r="Y548" i="2"/>
  <c r="X548" i="2"/>
  <c r="W548" i="2"/>
  <c r="V548" i="2"/>
  <c r="AB547" i="2"/>
  <c r="AA547" i="2"/>
  <c r="Z547" i="2"/>
  <c r="Y547" i="2"/>
  <c r="X547" i="2"/>
  <c r="W547" i="2"/>
  <c r="V547" i="2"/>
  <c r="AB546" i="2"/>
  <c r="AA546" i="2"/>
  <c r="Z546" i="2"/>
  <c r="Y546" i="2"/>
  <c r="X546" i="2"/>
  <c r="W546" i="2"/>
  <c r="V546" i="2"/>
  <c r="AB545" i="2"/>
  <c r="AA545" i="2"/>
  <c r="Z545" i="2"/>
  <c r="Y545" i="2"/>
  <c r="X545" i="2"/>
  <c r="W545" i="2"/>
  <c r="V545" i="2"/>
  <c r="AB544" i="2"/>
  <c r="AA544" i="2"/>
  <c r="Z544" i="2"/>
  <c r="Y544" i="2"/>
  <c r="X544" i="2"/>
  <c r="W544" i="2"/>
  <c r="V544" i="2"/>
  <c r="AB543" i="2"/>
  <c r="AA543" i="2"/>
  <c r="Z543" i="2"/>
  <c r="Y543" i="2"/>
  <c r="X543" i="2"/>
  <c r="W543" i="2"/>
  <c r="V543" i="2"/>
  <c r="AB542" i="2"/>
  <c r="AA542" i="2"/>
  <c r="Z542" i="2"/>
  <c r="Y542" i="2"/>
  <c r="X542" i="2"/>
  <c r="W542" i="2"/>
  <c r="V542" i="2"/>
  <c r="AB541" i="2"/>
  <c r="AA541" i="2"/>
  <c r="Z541" i="2"/>
  <c r="Y541" i="2"/>
  <c r="X541" i="2"/>
  <c r="W541" i="2"/>
  <c r="V541" i="2"/>
  <c r="AB540" i="2"/>
  <c r="AA540" i="2"/>
  <c r="Z540" i="2"/>
  <c r="Y540" i="2"/>
  <c r="X540" i="2"/>
  <c r="W540" i="2"/>
  <c r="V540" i="2"/>
  <c r="AB539" i="2"/>
  <c r="AA539" i="2"/>
  <c r="Z539" i="2"/>
  <c r="Y539" i="2"/>
  <c r="X539" i="2"/>
  <c r="W539" i="2"/>
  <c r="V539" i="2"/>
  <c r="AB538" i="2"/>
  <c r="AA538" i="2"/>
  <c r="Z538" i="2"/>
  <c r="Y538" i="2"/>
  <c r="X538" i="2"/>
  <c r="W538" i="2"/>
  <c r="V538" i="2"/>
  <c r="AB537" i="2"/>
  <c r="AA537" i="2"/>
  <c r="Z537" i="2"/>
  <c r="Y537" i="2"/>
  <c r="X537" i="2"/>
  <c r="W537" i="2"/>
  <c r="V537" i="2"/>
  <c r="AB536" i="2"/>
  <c r="AA536" i="2"/>
  <c r="Z536" i="2"/>
  <c r="Y536" i="2"/>
  <c r="X536" i="2"/>
  <c r="W536" i="2"/>
  <c r="V536" i="2"/>
  <c r="AB535" i="2"/>
  <c r="AA535" i="2"/>
  <c r="Z535" i="2"/>
  <c r="Y535" i="2"/>
  <c r="X535" i="2"/>
  <c r="W535" i="2"/>
  <c r="V535" i="2"/>
  <c r="AB534" i="2"/>
  <c r="AA534" i="2"/>
  <c r="D368" i="6" s="1"/>
  <c r="G368" i="6" s="1"/>
  <c r="Z534" i="2"/>
  <c r="Y534" i="2"/>
  <c r="X534" i="2"/>
  <c r="W534" i="2"/>
  <c r="V534" i="2"/>
  <c r="AB533" i="2"/>
  <c r="AA533" i="2"/>
  <c r="D428" i="6" s="1"/>
  <c r="G428" i="6" s="1"/>
  <c r="Z533" i="2"/>
  <c r="Y533" i="2"/>
  <c r="X533" i="2"/>
  <c r="W533" i="2"/>
  <c r="V533" i="2"/>
  <c r="AB532" i="2"/>
  <c r="AA532" i="2"/>
  <c r="Z532" i="2"/>
  <c r="Y532" i="2"/>
  <c r="X532" i="2"/>
  <c r="W532" i="2"/>
  <c r="V532" i="2"/>
  <c r="AB531" i="2"/>
  <c r="AA531" i="2"/>
  <c r="Z531" i="2"/>
  <c r="Y531" i="2"/>
  <c r="X531" i="2"/>
  <c r="W531" i="2"/>
  <c r="V531" i="2"/>
  <c r="AB530" i="2"/>
  <c r="AA530" i="2"/>
  <c r="Z530" i="2"/>
  <c r="Y530" i="2"/>
  <c r="X530" i="2"/>
  <c r="W530" i="2"/>
  <c r="V530" i="2"/>
  <c r="AB529" i="2"/>
  <c r="AA529" i="2"/>
  <c r="Z529" i="2"/>
  <c r="Y529" i="2"/>
  <c r="X529" i="2"/>
  <c r="W529" i="2"/>
  <c r="V529" i="2"/>
  <c r="AB528" i="2"/>
  <c r="AA528" i="2"/>
  <c r="Z528" i="2"/>
  <c r="Y528" i="2"/>
  <c r="X528" i="2"/>
  <c r="W528" i="2"/>
  <c r="V528" i="2"/>
  <c r="AB527" i="2"/>
  <c r="AA527" i="2"/>
  <c r="Z527" i="2"/>
  <c r="Y527" i="2"/>
  <c r="X527" i="2"/>
  <c r="W527" i="2"/>
  <c r="V527" i="2"/>
  <c r="AB526" i="2"/>
  <c r="AA526" i="2"/>
  <c r="Z526" i="2"/>
  <c r="Y526" i="2"/>
  <c r="X526" i="2"/>
  <c r="W526" i="2"/>
  <c r="V526" i="2"/>
  <c r="AB525" i="2"/>
  <c r="AA525" i="2"/>
  <c r="Z525" i="2"/>
  <c r="Y525" i="2"/>
  <c r="X525" i="2"/>
  <c r="W525" i="2"/>
  <c r="V525" i="2"/>
  <c r="AB524" i="2"/>
  <c r="AA524" i="2"/>
  <c r="Z524" i="2"/>
  <c r="Y524" i="2"/>
  <c r="X524" i="2"/>
  <c r="W524" i="2"/>
  <c r="V524" i="2"/>
  <c r="AB523" i="2"/>
  <c r="AA523" i="2"/>
  <c r="Z523" i="2"/>
  <c r="Y523" i="2"/>
  <c r="X523" i="2"/>
  <c r="W523" i="2"/>
  <c r="V523" i="2"/>
  <c r="AB522" i="2"/>
  <c r="AA522" i="2"/>
  <c r="Z522" i="2"/>
  <c r="Y522" i="2"/>
  <c r="X522" i="2"/>
  <c r="W522" i="2"/>
  <c r="V522" i="2"/>
  <c r="AB521" i="2"/>
  <c r="AA521" i="2"/>
  <c r="Z521" i="2"/>
  <c r="Y521" i="2"/>
  <c r="X521" i="2"/>
  <c r="W521" i="2"/>
  <c r="V521" i="2"/>
  <c r="AB520" i="2"/>
  <c r="AA520" i="2"/>
  <c r="Z520" i="2"/>
  <c r="Y520" i="2"/>
  <c r="X520" i="2"/>
  <c r="W520" i="2"/>
  <c r="V520" i="2"/>
  <c r="AB519" i="2"/>
  <c r="AA519" i="2"/>
  <c r="Z519" i="2"/>
  <c r="Y519" i="2"/>
  <c r="X519" i="2"/>
  <c r="W519" i="2"/>
  <c r="V519" i="2"/>
  <c r="AB518" i="2"/>
  <c r="AA518" i="2"/>
  <c r="Z518" i="2"/>
  <c r="Y518" i="2"/>
  <c r="X518" i="2"/>
  <c r="W518" i="2"/>
  <c r="V518" i="2"/>
  <c r="AB517" i="2"/>
  <c r="AA517" i="2"/>
  <c r="Z517" i="2"/>
  <c r="Y517" i="2"/>
  <c r="X517" i="2"/>
  <c r="W517" i="2"/>
  <c r="V517" i="2"/>
  <c r="AB516" i="2"/>
  <c r="AA516" i="2"/>
  <c r="Z516" i="2"/>
  <c r="Y516" i="2"/>
  <c r="X516" i="2"/>
  <c r="W516" i="2"/>
  <c r="V516" i="2"/>
  <c r="AB515" i="2"/>
  <c r="AA515" i="2"/>
  <c r="Z515" i="2"/>
  <c r="Y515" i="2"/>
  <c r="X515" i="2"/>
  <c r="W515" i="2"/>
  <c r="V515" i="2"/>
  <c r="AB514" i="2"/>
  <c r="AA514" i="2"/>
  <c r="Z514" i="2"/>
  <c r="Y514" i="2"/>
  <c r="X514" i="2"/>
  <c r="W514" i="2"/>
  <c r="V514" i="2"/>
  <c r="AB513" i="2"/>
  <c r="AA513" i="2"/>
  <c r="Z513" i="2"/>
  <c r="Y513" i="2"/>
  <c r="X513" i="2"/>
  <c r="W513" i="2"/>
  <c r="V513" i="2"/>
  <c r="AB512" i="2"/>
  <c r="AA512" i="2"/>
  <c r="Z512" i="2"/>
  <c r="Y512" i="2"/>
  <c r="X512" i="2"/>
  <c r="W512" i="2"/>
  <c r="V512" i="2"/>
  <c r="AB511" i="2"/>
  <c r="AA511" i="2"/>
  <c r="Z511" i="2"/>
  <c r="Y511" i="2"/>
  <c r="X511" i="2"/>
  <c r="W511" i="2"/>
  <c r="V511" i="2"/>
  <c r="AB510" i="2"/>
  <c r="AA510" i="2"/>
  <c r="Z510" i="2"/>
  <c r="Y510" i="2"/>
  <c r="X510" i="2"/>
  <c r="W510" i="2"/>
  <c r="V510" i="2"/>
  <c r="AB509" i="2"/>
  <c r="AA509" i="2"/>
  <c r="Z509" i="2"/>
  <c r="Y509" i="2"/>
  <c r="X509" i="2"/>
  <c r="W509" i="2"/>
  <c r="V509" i="2"/>
  <c r="AB508" i="2"/>
  <c r="AA508" i="2"/>
  <c r="Z508" i="2"/>
  <c r="Y508" i="2"/>
  <c r="X508" i="2"/>
  <c r="W508" i="2"/>
  <c r="V508" i="2"/>
  <c r="AB507" i="2"/>
  <c r="AA507" i="2"/>
  <c r="Z507" i="2"/>
  <c r="Y507" i="2"/>
  <c r="X507" i="2"/>
  <c r="W507" i="2"/>
  <c r="V507" i="2"/>
  <c r="AB506" i="2"/>
  <c r="AA506" i="2"/>
  <c r="Z506" i="2"/>
  <c r="Y506" i="2"/>
  <c r="X506" i="2"/>
  <c r="W506" i="2"/>
  <c r="V506" i="2"/>
  <c r="AB505" i="2"/>
  <c r="AA505" i="2"/>
  <c r="Z505" i="2"/>
  <c r="Y505" i="2"/>
  <c r="X505" i="2"/>
  <c r="W505" i="2"/>
  <c r="V505" i="2"/>
  <c r="AB504" i="2"/>
  <c r="AA504" i="2"/>
  <c r="Z504" i="2"/>
  <c r="Y504" i="2"/>
  <c r="X504" i="2"/>
  <c r="W504" i="2"/>
  <c r="V504" i="2"/>
  <c r="AB503" i="2"/>
  <c r="AA503" i="2"/>
  <c r="Z503" i="2"/>
  <c r="Y503" i="2"/>
  <c r="X503" i="2"/>
  <c r="W503" i="2"/>
  <c r="V503" i="2"/>
  <c r="AB502" i="2"/>
  <c r="AA502" i="2"/>
  <c r="Z502" i="2"/>
  <c r="Y502" i="2"/>
  <c r="X502" i="2"/>
  <c r="W502" i="2"/>
  <c r="V502" i="2"/>
  <c r="AB501" i="2"/>
  <c r="AA501" i="2"/>
  <c r="Z501" i="2"/>
  <c r="Y501" i="2"/>
  <c r="X501" i="2"/>
  <c r="W501" i="2"/>
  <c r="V501" i="2"/>
  <c r="AB500" i="2"/>
  <c r="AA500" i="2"/>
  <c r="Z500" i="2"/>
  <c r="Y500" i="2"/>
  <c r="X500" i="2"/>
  <c r="W500" i="2"/>
  <c r="V500" i="2"/>
  <c r="AB499" i="2"/>
  <c r="AA499" i="2"/>
  <c r="Z499" i="2"/>
  <c r="Y499" i="2"/>
  <c r="X499" i="2"/>
  <c r="W499" i="2"/>
  <c r="V499" i="2"/>
  <c r="AB498" i="2"/>
  <c r="AA498" i="2"/>
  <c r="Z498" i="2"/>
  <c r="Y498" i="2"/>
  <c r="X498" i="2"/>
  <c r="W498" i="2"/>
  <c r="V498" i="2"/>
  <c r="AB497" i="2"/>
  <c r="AA497" i="2"/>
  <c r="Z497" i="2"/>
  <c r="Y497" i="2"/>
  <c r="X497" i="2"/>
  <c r="W497" i="2"/>
  <c r="V497" i="2"/>
  <c r="AB496" i="2"/>
  <c r="AA496" i="2"/>
  <c r="Z496" i="2"/>
  <c r="Y496" i="2"/>
  <c r="X496" i="2"/>
  <c r="W496" i="2"/>
  <c r="V496" i="2"/>
  <c r="AB495" i="2"/>
  <c r="AA495" i="2"/>
  <c r="Z495" i="2"/>
  <c r="Y495" i="2"/>
  <c r="X495" i="2"/>
  <c r="W495" i="2"/>
  <c r="V495" i="2"/>
  <c r="AB494" i="2"/>
  <c r="AA494" i="2"/>
  <c r="Z494" i="2"/>
  <c r="Y494" i="2"/>
  <c r="X494" i="2"/>
  <c r="W494" i="2"/>
  <c r="V494" i="2"/>
  <c r="AB493" i="2"/>
  <c r="AA493" i="2"/>
  <c r="D77" i="6" s="1"/>
  <c r="G77" i="6" s="1"/>
  <c r="Z493" i="2"/>
  <c r="Y493" i="2"/>
  <c r="X493" i="2"/>
  <c r="W493" i="2"/>
  <c r="V493" i="2"/>
  <c r="AB492" i="2"/>
  <c r="AA492" i="2"/>
  <c r="Z492" i="2"/>
  <c r="Y492" i="2"/>
  <c r="X492" i="2"/>
  <c r="W492" i="2"/>
  <c r="V492" i="2"/>
  <c r="AB491" i="2"/>
  <c r="AA491" i="2"/>
  <c r="Z491" i="2"/>
  <c r="Y491" i="2"/>
  <c r="X491" i="2"/>
  <c r="W491" i="2"/>
  <c r="V491" i="2"/>
  <c r="AB490" i="2"/>
  <c r="AA490" i="2"/>
  <c r="D139" i="6" s="1"/>
  <c r="G139" i="6" s="1"/>
  <c r="Z490" i="2"/>
  <c r="Y490" i="2"/>
  <c r="X490" i="2"/>
  <c r="W490" i="2"/>
  <c r="V490" i="2"/>
  <c r="AB489" i="2"/>
  <c r="AA489" i="2"/>
  <c r="Z489" i="2"/>
  <c r="Y489" i="2"/>
  <c r="X489" i="2"/>
  <c r="W489" i="2"/>
  <c r="V489" i="2"/>
  <c r="AB488" i="2"/>
  <c r="AA488" i="2"/>
  <c r="Z488" i="2"/>
  <c r="Y488" i="2"/>
  <c r="X488" i="2"/>
  <c r="W488" i="2"/>
  <c r="V488" i="2"/>
  <c r="AB487" i="2"/>
  <c r="AA487" i="2"/>
  <c r="Z487" i="2"/>
  <c r="Y487" i="2"/>
  <c r="X487" i="2"/>
  <c r="W487" i="2"/>
  <c r="V487" i="2"/>
  <c r="AB486" i="2"/>
  <c r="AA486" i="2"/>
  <c r="D550" i="6" s="1"/>
  <c r="G550" i="6" s="1"/>
  <c r="Z486" i="2"/>
  <c r="Y486" i="2"/>
  <c r="X486" i="2"/>
  <c r="W486" i="2"/>
  <c r="V486" i="2"/>
  <c r="AB485" i="2"/>
  <c r="AA485" i="2"/>
  <c r="Z485" i="2"/>
  <c r="Y485" i="2"/>
  <c r="X485" i="2"/>
  <c r="W485" i="2"/>
  <c r="V485" i="2"/>
  <c r="AB484" i="2"/>
  <c r="AA484" i="2"/>
  <c r="D283" i="6" s="1"/>
  <c r="G283" i="6" s="1"/>
  <c r="Z484" i="2"/>
  <c r="Y484" i="2"/>
  <c r="X484" i="2"/>
  <c r="W484" i="2"/>
  <c r="V484" i="2"/>
  <c r="AB483" i="2"/>
  <c r="AA483" i="2"/>
  <c r="D802" i="6" s="1"/>
  <c r="G802" i="6" s="1"/>
  <c r="Z483" i="2"/>
  <c r="Y483" i="2"/>
  <c r="X483" i="2"/>
  <c r="W483" i="2"/>
  <c r="V483" i="2"/>
  <c r="AB482" i="2"/>
  <c r="AA482" i="2"/>
  <c r="Z482" i="2"/>
  <c r="Y482" i="2"/>
  <c r="X482" i="2"/>
  <c r="W482" i="2"/>
  <c r="V482" i="2"/>
  <c r="AB481" i="2"/>
  <c r="AA481" i="2"/>
  <c r="Z481" i="2"/>
  <c r="Y481" i="2"/>
  <c r="X481" i="2"/>
  <c r="W481" i="2"/>
  <c r="V481" i="2"/>
  <c r="AB480" i="2"/>
  <c r="AA480" i="2"/>
  <c r="Z480" i="2"/>
  <c r="Y480" i="2"/>
  <c r="X480" i="2"/>
  <c r="W480" i="2"/>
  <c r="V480" i="2"/>
  <c r="AB479" i="2"/>
  <c r="AA479" i="2"/>
  <c r="Z479" i="2"/>
  <c r="Y479" i="2"/>
  <c r="X479" i="2"/>
  <c r="W479" i="2"/>
  <c r="V479" i="2"/>
  <c r="AB478" i="2"/>
  <c r="AA478" i="2"/>
  <c r="Z478" i="2"/>
  <c r="Y478" i="2"/>
  <c r="X478" i="2"/>
  <c r="W478" i="2"/>
  <c r="V478" i="2"/>
  <c r="AB477" i="2"/>
  <c r="AA477" i="2"/>
  <c r="Z477" i="2"/>
  <c r="Y477" i="2"/>
  <c r="X477" i="2"/>
  <c r="W477" i="2"/>
  <c r="V477" i="2"/>
  <c r="AB476" i="2"/>
  <c r="AA476" i="2"/>
  <c r="Z476" i="2"/>
  <c r="Y476" i="2"/>
  <c r="X476" i="2"/>
  <c r="W476" i="2"/>
  <c r="V476" i="2"/>
  <c r="AB475" i="2"/>
  <c r="AA475" i="2"/>
  <c r="Z475" i="2"/>
  <c r="Y475" i="2"/>
  <c r="X475" i="2"/>
  <c r="W475" i="2"/>
  <c r="V475" i="2"/>
  <c r="AB474" i="2"/>
  <c r="AA474" i="2"/>
  <c r="Z474" i="2"/>
  <c r="Y474" i="2"/>
  <c r="X474" i="2"/>
  <c r="W474" i="2"/>
  <c r="V474" i="2"/>
  <c r="AB473" i="2"/>
  <c r="AA473" i="2"/>
  <c r="D380" i="6" s="1"/>
  <c r="G380" i="6" s="1"/>
  <c r="Z473" i="2"/>
  <c r="Y473" i="2"/>
  <c r="X473" i="2"/>
  <c r="W473" i="2"/>
  <c r="V473" i="2"/>
  <c r="AB472" i="2"/>
  <c r="AA472" i="2"/>
  <c r="Z472" i="2"/>
  <c r="Y472" i="2"/>
  <c r="X472" i="2"/>
  <c r="W472" i="2"/>
  <c r="V472" i="2"/>
  <c r="AB471" i="2"/>
  <c r="AA471" i="2"/>
  <c r="Z471" i="2"/>
  <c r="Y471" i="2"/>
  <c r="X471" i="2"/>
  <c r="W471" i="2"/>
  <c r="V471" i="2"/>
  <c r="AB470" i="2"/>
  <c r="AA470" i="2"/>
  <c r="Z470" i="2"/>
  <c r="Y470" i="2"/>
  <c r="X470" i="2"/>
  <c r="W470" i="2"/>
  <c r="V470" i="2"/>
  <c r="AB469" i="2"/>
  <c r="AA469" i="2"/>
  <c r="Z469" i="2"/>
  <c r="Y469" i="2"/>
  <c r="X469" i="2"/>
  <c r="W469" i="2"/>
  <c r="V469" i="2"/>
  <c r="AB468" i="2"/>
  <c r="AA468" i="2"/>
  <c r="Z468" i="2"/>
  <c r="Y468" i="2"/>
  <c r="X468" i="2"/>
  <c r="W468" i="2"/>
  <c r="V468" i="2"/>
  <c r="AB467" i="2"/>
  <c r="AA467" i="2"/>
  <c r="Z467" i="2"/>
  <c r="Y467" i="2"/>
  <c r="X467" i="2"/>
  <c r="W467" i="2"/>
  <c r="V467" i="2"/>
  <c r="AB466" i="2"/>
  <c r="AA466" i="2"/>
  <c r="Z466" i="2"/>
  <c r="Y466" i="2"/>
  <c r="X466" i="2"/>
  <c r="W466" i="2"/>
  <c r="V466" i="2"/>
  <c r="AB465" i="2"/>
  <c r="AA465" i="2"/>
  <c r="Z465" i="2"/>
  <c r="Y465" i="2"/>
  <c r="X465" i="2"/>
  <c r="W465" i="2"/>
  <c r="V465" i="2"/>
  <c r="AB464" i="2"/>
  <c r="AA464" i="2"/>
  <c r="Z464" i="2"/>
  <c r="Y464" i="2"/>
  <c r="X464" i="2"/>
  <c r="W464" i="2"/>
  <c r="V464" i="2"/>
  <c r="AB463" i="2"/>
  <c r="AA463" i="2"/>
  <c r="Z463" i="2"/>
  <c r="Y463" i="2"/>
  <c r="X463" i="2"/>
  <c r="W463" i="2"/>
  <c r="V463" i="2"/>
  <c r="AB462" i="2"/>
  <c r="AA462" i="2"/>
  <c r="Z462" i="2"/>
  <c r="Y462" i="2"/>
  <c r="X462" i="2"/>
  <c r="W462" i="2"/>
  <c r="V462" i="2"/>
  <c r="AB461" i="2"/>
  <c r="AA461" i="2"/>
  <c r="Z461" i="2"/>
  <c r="Y461" i="2"/>
  <c r="X461" i="2"/>
  <c r="W461" i="2"/>
  <c r="V461" i="2"/>
  <c r="AB460" i="2"/>
  <c r="AA460" i="2"/>
  <c r="Z460" i="2"/>
  <c r="Y460" i="2"/>
  <c r="X460" i="2"/>
  <c r="W460" i="2"/>
  <c r="V460" i="2"/>
  <c r="AB459" i="2"/>
  <c r="AA459" i="2"/>
  <c r="Z459" i="2"/>
  <c r="Y459" i="2"/>
  <c r="X459" i="2"/>
  <c r="W459" i="2"/>
  <c r="V459" i="2"/>
  <c r="AB458" i="2"/>
  <c r="AA458" i="2"/>
  <c r="Z458" i="2"/>
  <c r="Y458" i="2"/>
  <c r="X458" i="2"/>
  <c r="W458" i="2"/>
  <c r="V458" i="2"/>
  <c r="AB457" i="2"/>
  <c r="AA457" i="2"/>
  <c r="Z457" i="2"/>
  <c r="Y457" i="2"/>
  <c r="X457" i="2"/>
  <c r="W457" i="2"/>
  <c r="V457" i="2"/>
  <c r="AB456" i="2"/>
  <c r="AA456" i="2"/>
  <c r="Z456" i="2"/>
  <c r="Y456" i="2"/>
  <c r="X456" i="2"/>
  <c r="W456" i="2"/>
  <c r="V456" i="2"/>
  <c r="AB455" i="2"/>
  <c r="AA455" i="2"/>
  <c r="Z455" i="2"/>
  <c r="Y455" i="2"/>
  <c r="X455" i="2"/>
  <c r="W455" i="2"/>
  <c r="V455" i="2"/>
  <c r="AB454" i="2"/>
  <c r="AA454" i="2"/>
  <c r="Z454" i="2"/>
  <c r="Y454" i="2"/>
  <c r="X454" i="2"/>
  <c r="W454" i="2"/>
  <c r="V454" i="2"/>
  <c r="AB453" i="2"/>
  <c r="AA453" i="2"/>
  <c r="Z453" i="2"/>
  <c r="Y453" i="2"/>
  <c r="X453" i="2"/>
  <c r="W453" i="2"/>
  <c r="V453" i="2"/>
  <c r="AB452" i="2"/>
  <c r="AA452" i="2"/>
  <c r="Z452" i="2"/>
  <c r="Y452" i="2"/>
  <c r="X452" i="2"/>
  <c r="W452" i="2"/>
  <c r="V452" i="2"/>
  <c r="AB451" i="2"/>
  <c r="AA451" i="2"/>
  <c r="Z451" i="2"/>
  <c r="Y451" i="2"/>
  <c r="X451" i="2"/>
  <c r="W451" i="2"/>
  <c r="V451" i="2"/>
  <c r="AB450" i="2"/>
  <c r="AA450" i="2"/>
  <c r="Z450" i="2"/>
  <c r="Y450" i="2"/>
  <c r="X450" i="2"/>
  <c r="W450" i="2"/>
  <c r="V450" i="2"/>
  <c r="AB449" i="2"/>
  <c r="AA449" i="2"/>
  <c r="Z449" i="2"/>
  <c r="Y449" i="2"/>
  <c r="X449" i="2"/>
  <c r="W449" i="2"/>
  <c r="V449" i="2"/>
  <c r="AB448" i="2"/>
  <c r="AA448" i="2"/>
  <c r="Z448" i="2"/>
  <c r="Y448" i="2"/>
  <c r="X448" i="2"/>
  <c r="W448" i="2"/>
  <c r="V448" i="2"/>
  <c r="AB447" i="2"/>
  <c r="AA447" i="2"/>
  <c r="Z447" i="2"/>
  <c r="Y447" i="2"/>
  <c r="X447" i="2"/>
  <c r="W447" i="2"/>
  <c r="V447" i="2"/>
  <c r="AB446" i="2"/>
  <c r="AA446" i="2"/>
  <c r="Z446" i="2"/>
  <c r="Y446" i="2"/>
  <c r="X446" i="2"/>
  <c r="W446" i="2"/>
  <c r="V446" i="2"/>
  <c r="AB445" i="2"/>
  <c r="AA445" i="2"/>
  <c r="Z445" i="2"/>
  <c r="Y445" i="2"/>
  <c r="X445" i="2"/>
  <c r="W445" i="2"/>
  <c r="V445" i="2"/>
  <c r="AB444" i="2"/>
  <c r="AA444" i="2"/>
  <c r="Z444" i="2"/>
  <c r="Y444" i="2"/>
  <c r="X444" i="2"/>
  <c r="W444" i="2"/>
  <c r="V444" i="2"/>
  <c r="AB443" i="2"/>
  <c r="AA443" i="2"/>
  <c r="Z443" i="2"/>
  <c r="Y443" i="2"/>
  <c r="X443" i="2"/>
  <c r="W443" i="2"/>
  <c r="V443" i="2"/>
  <c r="AB442" i="2"/>
  <c r="AA442" i="2"/>
  <c r="Z442" i="2"/>
  <c r="Y442" i="2"/>
  <c r="X442" i="2"/>
  <c r="W442" i="2"/>
  <c r="V442" i="2"/>
  <c r="AB441" i="2"/>
  <c r="AA441" i="2"/>
  <c r="Z441" i="2"/>
  <c r="Y441" i="2"/>
  <c r="X441" i="2"/>
  <c r="W441" i="2"/>
  <c r="V441" i="2"/>
  <c r="AB440" i="2"/>
  <c r="AA440" i="2"/>
  <c r="Z440" i="2"/>
  <c r="Y440" i="2"/>
  <c r="X440" i="2"/>
  <c r="W440" i="2"/>
  <c r="V440" i="2"/>
  <c r="AB439" i="2"/>
  <c r="AA439" i="2"/>
  <c r="Z439" i="2"/>
  <c r="Y439" i="2"/>
  <c r="X439" i="2"/>
  <c r="W439" i="2"/>
  <c r="V439" i="2"/>
  <c r="AB438" i="2"/>
  <c r="AA438" i="2"/>
  <c r="Z438" i="2"/>
  <c r="Y438" i="2"/>
  <c r="X438" i="2"/>
  <c r="W438" i="2"/>
  <c r="V438" i="2"/>
  <c r="AB437" i="2"/>
  <c r="AA437" i="2"/>
  <c r="Z437" i="2"/>
  <c r="Y437" i="2"/>
  <c r="X437" i="2"/>
  <c r="W437" i="2"/>
  <c r="V437" i="2"/>
  <c r="AB436" i="2"/>
  <c r="AA436" i="2"/>
  <c r="Z436" i="2"/>
  <c r="Y436" i="2"/>
  <c r="X436" i="2"/>
  <c r="W436" i="2"/>
  <c r="V436" i="2"/>
  <c r="AB435" i="2"/>
  <c r="AA435" i="2"/>
  <c r="Z435" i="2"/>
  <c r="Y435" i="2"/>
  <c r="X435" i="2"/>
  <c r="W435" i="2"/>
  <c r="V435" i="2"/>
  <c r="AB434" i="2"/>
  <c r="AA434" i="2"/>
  <c r="Z434" i="2"/>
  <c r="Y434" i="2"/>
  <c r="X434" i="2"/>
  <c r="W434" i="2"/>
  <c r="V434" i="2"/>
  <c r="AB433" i="2"/>
  <c r="AA433" i="2"/>
  <c r="Z433" i="2"/>
  <c r="Y433" i="2"/>
  <c r="X433" i="2"/>
  <c r="W433" i="2"/>
  <c r="V433" i="2"/>
  <c r="AB432" i="2"/>
  <c r="AA432" i="2"/>
  <c r="Z432" i="2"/>
  <c r="Y432" i="2"/>
  <c r="X432" i="2"/>
  <c r="W432" i="2"/>
  <c r="V432" i="2"/>
  <c r="AB431" i="2"/>
  <c r="AA431" i="2"/>
  <c r="Z431" i="2"/>
  <c r="Y431" i="2"/>
  <c r="X431" i="2"/>
  <c r="W431" i="2"/>
  <c r="V431" i="2"/>
  <c r="AB430" i="2"/>
  <c r="AA430" i="2"/>
  <c r="Z430" i="2"/>
  <c r="Y430" i="2"/>
  <c r="X430" i="2"/>
  <c r="W430" i="2"/>
  <c r="V430" i="2"/>
  <c r="AB429" i="2"/>
  <c r="AA429" i="2"/>
  <c r="Z429" i="2"/>
  <c r="Y429" i="2"/>
  <c r="X429" i="2"/>
  <c r="W429" i="2"/>
  <c r="V429" i="2"/>
  <c r="AB428" i="2"/>
  <c r="AA428" i="2"/>
  <c r="Z428" i="2"/>
  <c r="Y428" i="2"/>
  <c r="X428" i="2"/>
  <c r="W428" i="2"/>
  <c r="V428" i="2"/>
  <c r="AB427" i="2"/>
  <c r="AA427" i="2"/>
  <c r="Z427" i="2"/>
  <c r="Y427" i="2"/>
  <c r="X427" i="2"/>
  <c r="W427" i="2"/>
  <c r="V427" i="2"/>
  <c r="AB426" i="2"/>
  <c r="AA426" i="2"/>
  <c r="Z426" i="2"/>
  <c r="Y426" i="2"/>
  <c r="X426" i="2"/>
  <c r="W426" i="2"/>
  <c r="V426" i="2"/>
  <c r="AB425" i="2"/>
  <c r="AA425" i="2"/>
  <c r="Z425" i="2"/>
  <c r="Y425" i="2"/>
  <c r="X425" i="2"/>
  <c r="W425" i="2"/>
  <c r="V425" i="2"/>
  <c r="AB424" i="2"/>
  <c r="AA424" i="2"/>
  <c r="Z424" i="2"/>
  <c r="Y424" i="2"/>
  <c r="X424" i="2"/>
  <c r="W424" i="2"/>
  <c r="V424" i="2"/>
  <c r="AB423" i="2"/>
  <c r="AA423" i="2"/>
  <c r="Z423" i="2"/>
  <c r="Y423" i="2"/>
  <c r="X423" i="2"/>
  <c r="W423" i="2"/>
  <c r="V423" i="2"/>
  <c r="AB422" i="2"/>
  <c r="AA422" i="2"/>
  <c r="Z422" i="2"/>
  <c r="Y422" i="2"/>
  <c r="X422" i="2"/>
  <c r="W422" i="2"/>
  <c r="V422" i="2"/>
  <c r="AB421" i="2"/>
  <c r="AA421" i="2"/>
  <c r="Z421" i="2"/>
  <c r="Y421" i="2"/>
  <c r="X421" i="2"/>
  <c r="W421" i="2"/>
  <c r="V421" i="2"/>
  <c r="AB420" i="2"/>
  <c r="AA420" i="2"/>
  <c r="Z420" i="2"/>
  <c r="Y420" i="2"/>
  <c r="X420" i="2"/>
  <c r="W420" i="2"/>
  <c r="V420" i="2"/>
  <c r="AB419" i="2"/>
  <c r="AA419" i="2"/>
  <c r="Z419" i="2"/>
  <c r="Y419" i="2"/>
  <c r="X419" i="2"/>
  <c r="W419" i="2"/>
  <c r="V419" i="2"/>
  <c r="AB418" i="2"/>
  <c r="AA418" i="2"/>
  <c r="Z418" i="2"/>
  <c r="Y418" i="2"/>
  <c r="X418" i="2"/>
  <c r="W418" i="2"/>
  <c r="V418" i="2"/>
  <c r="AB417" i="2"/>
  <c r="AA417" i="2"/>
  <c r="Z417" i="2"/>
  <c r="Y417" i="2"/>
  <c r="X417" i="2"/>
  <c r="W417" i="2"/>
  <c r="V417" i="2"/>
  <c r="AB416" i="2"/>
  <c r="AA416" i="2"/>
  <c r="D457" i="6" s="1"/>
  <c r="G457" i="6" s="1"/>
  <c r="Z416" i="2"/>
  <c r="Y416" i="2"/>
  <c r="X416" i="2"/>
  <c r="W416" i="2"/>
  <c r="V416" i="2"/>
  <c r="AB415" i="2"/>
  <c r="AA415" i="2"/>
  <c r="Z415" i="2"/>
  <c r="Y415" i="2"/>
  <c r="X415" i="2"/>
  <c r="W415" i="2"/>
  <c r="V415" i="2"/>
  <c r="AB414" i="2"/>
  <c r="AA414" i="2"/>
  <c r="Z414" i="2"/>
  <c r="Y414" i="2"/>
  <c r="X414" i="2"/>
  <c r="W414" i="2"/>
  <c r="V414" i="2"/>
  <c r="AB413" i="2"/>
  <c r="AA413" i="2"/>
  <c r="Z413" i="2"/>
  <c r="Y413" i="2"/>
  <c r="X413" i="2"/>
  <c r="W413" i="2"/>
  <c r="V413" i="2"/>
  <c r="AB412" i="2"/>
  <c r="AA412" i="2"/>
  <c r="Z412" i="2"/>
  <c r="Y412" i="2"/>
  <c r="X412" i="2"/>
  <c r="W412" i="2"/>
  <c r="V412" i="2"/>
  <c r="AB411" i="2"/>
  <c r="AA411" i="2"/>
  <c r="Z411" i="2"/>
  <c r="Y411" i="2"/>
  <c r="X411" i="2"/>
  <c r="W411" i="2"/>
  <c r="V411" i="2"/>
  <c r="AB410" i="2"/>
  <c r="AA410" i="2"/>
  <c r="Z410" i="2"/>
  <c r="Y410" i="2"/>
  <c r="X410" i="2"/>
  <c r="W410" i="2"/>
  <c r="V410" i="2"/>
  <c r="AB409" i="2"/>
  <c r="AA409" i="2"/>
  <c r="Z409" i="2"/>
  <c r="Y409" i="2"/>
  <c r="X409" i="2"/>
  <c r="W409" i="2"/>
  <c r="V409" i="2"/>
  <c r="AB408" i="2"/>
  <c r="AA408" i="2"/>
  <c r="Z408" i="2"/>
  <c r="Y408" i="2"/>
  <c r="X408" i="2"/>
  <c r="W408" i="2"/>
  <c r="V408" i="2"/>
  <c r="AB407" i="2"/>
  <c r="AA407" i="2"/>
  <c r="Z407" i="2"/>
  <c r="Y407" i="2"/>
  <c r="X407" i="2"/>
  <c r="W407" i="2"/>
  <c r="V407" i="2"/>
  <c r="AB406" i="2"/>
  <c r="AA406" i="2"/>
  <c r="D668" i="6" s="1"/>
  <c r="G668" i="6" s="1"/>
  <c r="Z406" i="2"/>
  <c r="Y406" i="2"/>
  <c r="X406" i="2"/>
  <c r="W406" i="2"/>
  <c r="V406" i="2"/>
  <c r="AB405" i="2"/>
  <c r="AA405" i="2"/>
  <c r="Z405" i="2"/>
  <c r="Y405" i="2"/>
  <c r="X405" i="2"/>
  <c r="W405" i="2"/>
  <c r="V405" i="2"/>
  <c r="AB404" i="2"/>
  <c r="AA404" i="2"/>
  <c r="Z404" i="2"/>
  <c r="Y404" i="2"/>
  <c r="X404" i="2"/>
  <c r="W404" i="2"/>
  <c r="V404" i="2"/>
  <c r="AB403" i="2"/>
  <c r="AA403" i="2"/>
  <c r="Z403" i="2"/>
  <c r="Y403" i="2"/>
  <c r="X403" i="2"/>
  <c r="W403" i="2"/>
  <c r="V403" i="2"/>
  <c r="AB402" i="2"/>
  <c r="AA402" i="2"/>
  <c r="Z402" i="2"/>
  <c r="Y402" i="2"/>
  <c r="X402" i="2"/>
  <c r="W402" i="2"/>
  <c r="V402" i="2"/>
  <c r="AB401" i="2"/>
  <c r="AA401" i="2"/>
  <c r="Z401" i="2"/>
  <c r="Y401" i="2"/>
  <c r="X401" i="2"/>
  <c r="W401" i="2"/>
  <c r="V401" i="2"/>
  <c r="AB400" i="2"/>
  <c r="AA400" i="2"/>
  <c r="Z400" i="2"/>
  <c r="Y400" i="2"/>
  <c r="X400" i="2"/>
  <c r="W400" i="2"/>
  <c r="V400" i="2"/>
  <c r="AB399" i="2"/>
  <c r="AA399" i="2"/>
  <c r="Z399" i="2"/>
  <c r="Y399" i="2"/>
  <c r="X399" i="2"/>
  <c r="W399" i="2"/>
  <c r="V399" i="2"/>
  <c r="AB398" i="2"/>
  <c r="AA398" i="2"/>
  <c r="Z398" i="2"/>
  <c r="Y398" i="2"/>
  <c r="X398" i="2"/>
  <c r="W398" i="2"/>
  <c r="V398" i="2"/>
  <c r="AB397" i="2"/>
  <c r="AA397" i="2"/>
  <c r="Z397" i="2"/>
  <c r="Y397" i="2"/>
  <c r="X397" i="2"/>
  <c r="W397" i="2"/>
  <c r="V397" i="2"/>
  <c r="AB396" i="2"/>
  <c r="AA396" i="2"/>
  <c r="D793" i="6" s="1"/>
  <c r="G793" i="6" s="1"/>
  <c r="Z396" i="2"/>
  <c r="Y396" i="2"/>
  <c r="X396" i="2"/>
  <c r="W396" i="2"/>
  <c r="V396" i="2"/>
  <c r="AB395" i="2"/>
  <c r="AA395" i="2"/>
  <c r="Z395" i="2"/>
  <c r="Y395" i="2"/>
  <c r="X395" i="2"/>
  <c r="W395" i="2"/>
  <c r="V395" i="2"/>
  <c r="AB394" i="2"/>
  <c r="AA394" i="2"/>
  <c r="Z394" i="2"/>
  <c r="Y394" i="2"/>
  <c r="X394" i="2"/>
  <c r="W394" i="2"/>
  <c r="V394" i="2"/>
  <c r="AB393" i="2"/>
  <c r="AA393" i="2"/>
  <c r="D353" i="6" s="1"/>
  <c r="G353" i="6" s="1"/>
  <c r="Z393" i="2"/>
  <c r="Y393" i="2"/>
  <c r="X393" i="2"/>
  <c r="W393" i="2"/>
  <c r="V393" i="2"/>
  <c r="AB392" i="2"/>
  <c r="AA392" i="2"/>
  <c r="Z392" i="2"/>
  <c r="Y392" i="2"/>
  <c r="X392" i="2"/>
  <c r="W392" i="2"/>
  <c r="V392" i="2"/>
  <c r="AB391" i="2"/>
  <c r="AA391" i="2"/>
  <c r="Z391" i="2"/>
  <c r="Y391" i="2"/>
  <c r="X391" i="2"/>
  <c r="W391" i="2"/>
  <c r="V391" i="2"/>
  <c r="AB390" i="2"/>
  <c r="AA390" i="2"/>
  <c r="Z390" i="2"/>
  <c r="Y390" i="2"/>
  <c r="X390" i="2"/>
  <c r="W390" i="2"/>
  <c r="V390" i="2"/>
  <c r="AB389" i="2"/>
  <c r="AA389" i="2"/>
  <c r="Z389" i="2"/>
  <c r="Y389" i="2"/>
  <c r="X389" i="2"/>
  <c r="W389" i="2"/>
  <c r="V389" i="2"/>
  <c r="AB388" i="2"/>
  <c r="AA388" i="2"/>
  <c r="Z388" i="2"/>
  <c r="Y388" i="2"/>
  <c r="X388" i="2"/>
  <c r="W388" i="2"/>
  <c r="V388" i="2"/>
  <c r="AB387" i="2"/>
  <c r="AA387" i="2"/>
  <c r="Z387" i="2"/>
  <c r="Y387" i="2"/>
  <c r="X387" i="2"/>
  <c r="W387" i="2"/>
  <c r="V387" i="2"/>
  <c r="AB386" i="2"/>
  <c r="AA386" i="2"/>
  <c r="Z386" i="2"/>
  <c r="Y386" i="2"/>
  <c r="X386" i="2"/>
  <c r="W386" i="2"/>
  <c r="V386" i="2"/>
  <c r="AB385" i="2"/>
  <c r="AA385" i="2"/>
  <c r="Z385" i="2"/>
  <c r="Y385" i="2"/>
  <c r="X385" i="2"/>
  <c r="W385" i="2"/>
  <c r="V385" i="2"/>
  <c r="AB384" i="2"/>
  <c r="AA384" i="2"/>
  <c r="Z384" i="2"/>
  <c r="Y384" i="2"/>
  <c r="X384" i="2"/>
  <c r="W384" i="2"/>
  <c r="V384" i="2"/>
  <c r="AB383" i="2"/>
  <c r="AA383" i="2"/>
  <c r="D32" i="6" s="1"/>
  <c r="G32" i="6" s="1"/>
  <c r="Z383" i="2"/>
  <c r="Y383" i="2"/>
  <c r="X383" i="2"/>
  <c r="W383" i="2"/>
  <c r="V383" i="2"/>
  <c r="AB382" i="2"/>
  <c r="AA382" i="2"/>
  <c r="Z382" i="2"/>
  <c r="Y382" i="2"/>
  <c r="X382" i="2"/>
  <c r="W382" i="2"/>
  <c r="V382" i="2"/>
  <c r="AB381" i="2"/>
  <c r="AA381" i="2"/>
  <c r="Z381" i="2"/>
  <c r="Y381" i="2"/>
  <c r="X381" i="2"/>
  <c r="W381" i="2"/>
  <c r="V381" i="2"/>
  <c r="AB380" i="2"/>
  <c r="AA380" i="2"/>
  <c r="Z380" i="2"/>
  <c r="Y380" i="2"/>
  <c r="X380" i="2"/>
  <c r="W380" i="2"/>
  <c r="V380" i="2"/>
  <c r="AB379" i="2"/>
  <c r="AA379" i="2"/>
  <c r="Z379" i="2"/>
  <c r="Y379" i="2"/>
  <c r="X379" i="2"/>
  <c r="W379" i="2"/>
  <c r="V379" i="2"/>
  <c r="AB378" i="2"/>
  <c r="AA378" i="2"/>
  <c r="Z378" i="2"/>
  <c r="Y378" i="2"/>
  <c r="X378" i="2"/>
  <c r="W378" i="2"/>
  <c r="V378" i="2"/>
  <c r="AB377" i="2"/>
  <c r="AA377" i="2"/>
  <c r="Z377" i="2"/>
  <c r="Y377" i="2"/>
  <c r="X377" i="2"/>
  <c r="W377" i="2"/>
  <c r="V377" i="2"/>
  <c r="AB376" i="2"/>
  <c r="AA376" i="2"/>
  <c r="Z376" i="2"/>
  <c r="Y376" i="2"/>
  <c r="X376" i="2"/>
  <c r="W376" i="2"/>
  <c r="V376" i="2"/>
  <c r="AB375" i="2"/>
  <c r="AA375" i="2"/>
  <c r="Z375" i="2"/>
  <c r="Y375" i="2"/>
  <c r="X375" i="2"/>
  <c r="W375" i="2"/>
  <c r="V375" i="2"/>
  <c r="AB374" i="2"/>
  <c r="AA374" i="2"/>
  <c r="Z374" i="2"/>
  <c r="Y374" i="2"/>
  <c r="X374" i="2"/>
  <c r="W374" i="2"/>
  <c r="V374" i="2"/>
  <c r="AB373" i="2"/>
  <c r="AA373" i="2"/>
  <c r="Z373" i="2"/>
  <c r="Y373" i="2"/>
  <c r="X373" i="2"/>
  <c r="W373" i="2"/>
  <c r="V373" i="2"/>
  <c r="AB372" i="2"/>
  <c r="AA372" i="2"/>
  <c r="Z372" i="2"/>
  <c r="Y372" i="2"/>
  <c r="X372" i="2"/>
  <c r="W372" i="2"/>
  <c r="V372" i="2"/>
  <c r="AB371" i="2"/>
  <c r="AA371" i="2"/>
  <c r="Z371" i="2"/>
  <c r="Y371" i="2"/>
  <c r="X371" i="2"/>
  <c r="W371" i="2"/>
  <c r="V371" i="2"/>
  <c r="AB370" i="2"/>
  <c r="AA370" i="2"/>
  <c r="Z370" i="2"/>
  <c r="Y370" i="2"/>
  <c r="X370" i="2"/>
  <c r="W370" i="2"/>
  <c r="V370" i="2"/>
  <c r="AB369" i="2"/>
  <c r="AA369" i="2"/>
  <c r="Z369" i="2"/>
  <c r="Y369" i="2"/>
  <c r="X369" i="2"/>
  <c r="W369" i="2"/>
  <c r="V369" i="2"/>
  <c r="AB368" i="2"/>
  <c r="AA368" i="2"/>
  <c r="Z368" i="2"/>
  <c r="Y368" i="2"/>
  <c r="X368" i="2"/>
  <c r="W368" i="2"/>
  <c r="V368" i="2"/>
  <c r="AB367" i="2"/>
  <c r="AA367" i="2"/>
  <c r="Z367" i="2"/>
  <c r="Y367" i="2"/>
  <c r="X367" i="2"/>
  <c r="W367" i="2"/>
  <c r="V367" i="2"/>
  <c r="AB366" i="2"/>
  <c r="AA366" i="2"/>
  <c r="Z366" i="2"/>
  <c r="Y366" i="2"/>
  <c r="X366" i="2"/>
  <c r="W366" i="2"/>
  <c r="V366" i="2"/>
  <c r="AB365" i="2"/>
  <c r="AA365" i="2"/>
  <c r="Z365" i="2"/>
  <c r="Y365" i="2"/>
  <c r="X365" i="2"/>
  <c r="W365" i="2"/>
  <c r="V365" i="2"/>
  <c r="AB364" i="2"/>
  <c r="AA364" i="2"/>
  <c r="Z364" i="2"/>
  <c r="Y364" i="2"/>
  <c r="X364" i="2"/>
  <c r="W364" i="2"/>
  <c r="V364" i="2"/>
  <c r="AB363" i="2"/>
  <c r="AA363" i="2"/>
  <c r="D441" i="6" s="1"/>
  <c r="G441" i="6" s="1"/>
  <c r="Z363" i="2"/>
  <c r="Y363" i="2"/>
  <c r="X363" i="2"/>
  <c r="W363" i="2"/>
  <c r="V363" i="2"/>
  <c r="AB362" i="2"/>
  <c r="AA362" i="2"/>
  <c r="Z362" i="2"/>
  <c r="Y362" i="2"/>
  <c r="X362" i="2"/>
  <c r="W362" i="2"/>
  <c r="V362" i="2"/>
  <c r="AB361" i="2"/>
  <c r="AA361" i="2"/>
  <c r="Z361" i="2"/>
  <c r="Y361" i="2"/>
  <c r="X361" i="2"/>
  <c r="W361" i="2"/>
  <c r="V361" i="2"/>
  <c r="AB360" i="2"/>
  <c r="AA360" i="2"/>
  <c r="Z360" i="2"/>
  <c r="Y360" i="2"/>
  <c r="X360" i="2"/>
  <c r="W360" i="2"/>
  <c r="V360" i="2"/>
  <c r="AB359" i="2"/>
  <c r="AA359" i="2"/>
  <c r="Z359" i="2"/>
  <c r="Y359" i="2"/>
  <c r="X359" i="2"/>
  <c r="W359" i="2"/>
  <c r="V359" i="2"/>
  <c r="AB358" i="2"/>
  <c r="AA358" i="2"/>
  <c r="Z358" i="2"/>
  <c r="Y358" i="2"/>
  <c r="X358" i="2"/>
  <c r="W358" i="2"/>
  <c r="V358" i="2"/>
  <c r="AB357" i="2"/>
  <c r="AA357" i="2"/>
  <c r="Z357" i="2"/>
  <c r="Y357" i="2"/>
  <c r="X357" i="2"/>
  <c r="W357" i="2"/>
  <c r="V357" i="2"/>
  <c r="AB356" i="2"/>
  <c r="AA356" i="2"/>
  <c r="Z356" i="2"/>
  <c r="Y356" i="2"/>
  <c r="X356" i="2"/>
  <c r="W356" i="2"/>
  <c r="V356" i="2"/>
  <c r="AB355" i="2"/>
  <c r="AA355" i="2"/>
  <c r="Z355" i="2"/>
  <c r="Y355" i="2"/>
  <c r="X355" i="2"/>
  <c r="W355" i="2"/>
  <c r="V355" i="2"/>
  <c r="AB354" i="2"/>
  <c r="AA354" i="2"/>
  <c r="Z354" i="2"/>
  <c r="Y354" i="2"/>
  <c r="X354" i="2"/>
  <c r="W354" i="2"/>
  <c r="V354" i="2"/>
  <c r="AB353" i="2"/>
  <c r="AA353" i="2"/>
  <c r="Z353" i="2"/>
  <c r="Y353" i="2"/>
  <c r="X353" i="2"/>
  <c r="W353" i="2"/>
  <c r="V353" i="2"/>
  <c r="AB352" i="2"/>
  <c r="AA352" i="2"/>
  <c r="Z352" i="2"/>
  <c r="Y352" i="2"/>
  <c r="X352" i="2"/>
  <c r="W352" i="2"/>
  <c r="V352" i="2"/>
  <c r="AB351" i="2"/>
  <c r="AA351" i="2"/>
  <c r="Z351" i="2"/>
  <c r="Y351" i="2"/>
  <c r="X351" i="2"/>
  <c r="W351" i="2"/>
  <c r="V351" i="2"/>
  <c r="AB350" i="2"/>
  <c r="AA350" i="2"/>
  <c r="Z350" i="2"/>
  <c r="Y350" i="2"/>
  <c r="X350" i="2"/>
  <c r="W350" i="2"/>
  <c r="V350" i="2"/>
  <c r="AB349" i="2"/>
  <c r="AA349" i="2"/>
  <c r="Z349" i="2"/>
  <c r="Y349" i="2"/>
  <c r="X349" i="2"/>
  <c r="W349" i="2"/>
  <c r="V349" i="2"/>
  <c r="AB348" i="2"/>
  <c r="AA348" i="2"/>
  <c r="Z348" i="2"/>
  <c r="Y348" i="2"/>
  <c r="X348" i="2"/>
  <c r="W348" i="2"/>
  <c r="V348" i="2"/>
  <c r="AB347" i="2"/>
  <c r="AA347" i="2"/>
  <c r="Z347" i="2"/>
  <c r="Y347" i="2"/>
  <c r="X347" i="2"/>
  <c r="W347" i="2"/>
  <c r="V347" i="2"/>
  <c r="AB346" i="2"/>
  <c r="AA346" i="2"/>
  <c r="Z346" i="2"/>
  <c r="Y346" i="2"/>
  <c r="X346" i="2"/>
  <c r="W346" i="2"/>
  <c r="V346" i="2"/>
  <c r="AB345" i="2"/>
  <c r="AA345" i="2"/>
  <c r="Z345" i="2"/>
  <c r="Y345" i="2"/>
  <c r="X345" i="2"/>
  <c r="W345" i="2"/>
  <c r="V345" i="2"/>
  <c r="AB344" i="2"/>
  <c r="AA344" i="2"/>
  <c r="Z344" i="2"/>
  <c r="Y344" i="2"/>
  <c r="X344" i="2"/>
  <c r="W344" i="2"/>
  <c r="V344" i="2"/>
  <c r="AB343" i="2"/>
  <c r="AA343" i="2"/>
  <c r="Z343" i="2"/>
  <c r="Y343" i="2"/>
  <c r="X343" i="2"/>
  <c r="W343" i="2"/>
  <c r="V343" i="2"/>
  <c r="AB342" i="2"/>
  <c r="AA342" i="2"/>
  <c r="Z342" i="2"/>
  <c r="Y342" i="2"/>
  <c r="X342" i="2"/>
  <c r="W342" i="2"/>
  <c r="V342" i="2"/>
  <c r="AB341" i="2"/>
  <c r="AA341" i="2"/>
  <c r="Z341" i="2"/>
  <c r="Y341" i="2"/>
  <c r="X341" i="2"/>
  <c r="W341" i="2"/>
  <c r="V341" i="2"/>
  <c r="AB340" i="2"/>
  <c r="AA340" i="2"/>
  <c r="Z340" i="2"/>
  <c r="Y340" i="2"/>
  <c r="X340" i="2"/>
  <c r="W340" i="2"/>
  <c r="V340" i="2"/>
  <c r="AB339" i="2"/>
  <c r="AA339" i="2"/>
  <c r="Z339" i="2"/>
  <c r="Y339" i="2"/>
  <c r="X339" i="2"/>
  <c r="W339" i="2"/>
  <c r="V339" i="2"/>
  <c r="AB338" i="2"/>
  <c r="AA338" i="2"/>
  <c r="Z338" i="2"/>
  <c r="Y338" i="2"/>
  <c r="X338" i="2"/>
  <c r="W338" i="2"/>
  <c r="V338" i="2"/>
  <c r="AB337" i="2"/>
  <c r="AA337" i="2"/>
  <c r="Z337" i="2"/>
  <c r="Y337" i="2"/>
  <c r="X337" i="2"/>
  <c r="W337" i="2"/>
  <c r="V337" i="2"/>
  <c r="AB336" i="2"/>
  <c r="AA336" i="2"/>
  <c r="Z336" i="2"/>
  <c r="Y336" i="2"/>
  <c r="X336" i="2"/>
  <c r="W336" i="2"/>
  <c r="V336" i="2"/>
  <c r="AB335" i="2"/>
  <c r="AA335" i="2"/>
  <c r="Z335" i="2"/>
  <c r="Y335" i="2"/>
  <c r="X335" i="2"/>
  <c r="W335" i="2"/>
  <c r="V335" i="2"/>
  <c r="AB334" i="2"/>
  <c r="AA334" i="2"/>
  <c r="Z334" i="2"/>
  <c r="Y334" i="2"/>
  <c r="X334" i="2"/>
  <c r="W334" i="2"/>
  <c r="V334" i="2"/>
  <c r="AB333" i="2"/>
  <c r="AA333" i="2"/>
  <c r="D402" i="6" s="1"/>
  <c r="G402" i="6" s="1"/>
  <c r="Z333" i="2"/>
  <c r="Y333" i="2"/>
  <c r="X333" i="2"/>
  <c r="W333" i="2"/>
  <c r="V333" i="2"/>
  <c r="AB332" i="2"/>
  <c r="AA332" i="2"/>
  <c r="Z332" i="2"/>
  <c r="Y332" i="2"/>
  <c r="X332" i="2"/>
  <c r="W332" i="2"/>
  <c r="V332" i="2"/>
  <c r="AB331" i="2"/>
  <c r="AA331" i="2"/>
  <c r="Z331" i="2"/>
  <c r="Y331" i="2"/>
  <c r="X331" i="2"/>
  <c r="W331" i="2"/>
  <c r="V331" i="2"/>
  <c r="AB330" i="2"/>
  <c r="AA330" i="2"/>
  <c r="Z330" i="2"/>
  <c r="Y330" i="2"/>
  <c r="X330" i="2"/>
  <c r="W330" i="2"/>
  <c r="V330" i="2"/>
  <c r="AB329" i="2"/>
  <c r="AA329" i="2"/>
  <c r="Z329" i="2"/>
  <c r="Y329" i="2"/>
  <c r="X329" i="2"/>
  <c r="W329" i="2"/>
  <c r="V329" i="2"/>
  <c r="AB328" i="2"/>
  <c r="AA328" i="2"/>
  <c r="Z328" i="2"/>
  <c r="Y328" i="2"/>
  <c r="X328" i="2"/>
  <c r="W328" i="2"/>
  <c r="V328" i="2"/>
  <c r="AB327" i="2"/>
  <c r="AA327" i="2"/>
  <c r="Z327" i="2"/>
  <c r="Y327" i="2"/>
  <c r="X327" i="2"/>
  <c r="W327" i="2"/>
  <c r="V327" i="2"/>
  <c r="AB326" i="2"/>
  <c r="AA326" i="2"/>
  <c r="Z326" i="2"/>
  <c r="Y326" i="2"/>
  <c r="X326" i="2"/>
  <c r="W326" i="2"/>
  <c r="V326" i="2"/>
  <c r="AB325" i="2"/>
  <c r="AA325" i="2"/>
  <c r="Z325" i="2"/>
  <c r="Y325" i="2"/>
  <c r="X325" i="2"/>
  <c r="W325" i="2"/>
  <c r="V325" i="2"/>
  <c r="AB324" i="2"/>
  <c r="AA324" i="2"/>
  <c r="Z324" i="2"/>
  <c r="Y324" i="2"/>
  <c r="X324" i="2"/>
  <c r="W324" i="2"/>
  <c r="V324" i="2"/>
  <c r="AB323" i="2"/>
  <c r="AA323" i="2"/>
  <c r="Z323" i="2"/>
  <c r="Y323" i="2"/>
  <c r="X323" i="2"/>
  <c r="W323" i="2"/>
  <c r="V323" i="2"/>
  <c r="AB322" i="2"/>
  <c r="AA322" i="2"/>
  <c r="Z322" i="2"/>
  <c r="Y322" i="2"/>
  <c r="X322" i="2"/>
  <c r="W322" i="2"/>
  <c r="V322" i="2"/>
  <c r="AB321" i="2"/>
  <c r="AA321" i="2"/>
  <c r="Z321" i="2"/>
  <c r="Y321" i="2"/>
  <c r="X321" i="2"/>
  <c r="W321" i="2"/>
  <c r="V321" i="2"/>
  <c r="AB320" i="2"/>
  <c r="AA320" i="2"/>
  <c r="Z320" i="2"/>
  <c r="Y320" i="2"/>
  <c r="X320" i="2"/>
  <c r="W320" i="2"/>
  <c r="V320" i="2"/>
  <c r="AB319" i="2"/>
  <c r="AA319" i="2"/>
  <c r="Z319" i="2"/>
  <c r="Y319" i="2"/>
  <c r="X319" i="2"/>
  <c r="W319" i="2"/>
  <c r="V319" i="2"/>
  <c r="AB318" i="2"/>
  <c r="AA318" i="2"/>
  <c r="Z318" i="2"/>
  <c r="Y318" i="2"/>
  <c r="X318" i="2"/>
  <c r="W318" i="2"/>
  <c r="V318" i="2"/>
  <c r="AB317" i="2"/>
  <c r="AA317" i="2"/>
  <c r="Z317" i="2"/>
  <c r="Y317" i="2"/>
  <c r="X317" i="2"/>
  <c r="W317" i="2"/>
  <c r="V317" i="2"/>
  <c r="AB316" i="2"/>
  <c r="AA316" i="2"/>
  <c r="D48" i="6" s="1"/>
  <c r="G48" i="6" s="1"/>
  <c r="Z316" i="2"/>
  <c r="Y316" i="2"/>
  <c r="X316" i="2"/>
  <c r="W316" i="2"/>
  <c r="V316" i="2"/>
  <c r="AB315" i="2"/>
  <c r="AA315" i="2"/>
  <c r="Z315" i="2"/>
  <c r="Y315" i="2"/>
  <c r="X315" i="2"/>
  <c r="W315" i="2"/>
  <c r="V315" i="2"/>
  <c r="AB314" i="2"/>
  <c r="AA314" i="2"/>
  <c r="Z314" i="2"/>
  <c r="Y314" i="2"/>
  <c r="X314" i="2"/>
  <c r="W314" i="2"/>
  <c r="V314" i="2"/>
  <c r="AB313" i="2"/>
  <c r="AA313" i="2"/>
  <c r="Z313" i="2"/>
  <c r="Y313" i="2"/>
  <c r="X313" i="2"/>
  <c r="W313" i="2"/>
  <c r="V313" i="2"/>
  <c r="AB312" i="2"/>
  <c r="AA312" i="2"/>
  <c r="Z312" i="2"/>
  <c r="Y312" i="2"/>
  <c r="X312" i="2"/>
  <c r="W312" i="2"/>
  <c r="V312" i="2"/>
  <c r="AB311" i="2"/>
  <c r="AA311" i="2"/>
  <c r="Z311" i="2"/>
  <c r="Y311" i="2"/>
  <c r="X311" i="2"/>
  <c r="W311" i="2"/>
  <c r="V311" i="2"/>
  <c r="AB310" i="2"/>
  <c r="AA310" i="2"/>
  <c r="Z310" i="2"/>
  <c r="Y310" i="2"/>
  <c r="X310" i="2"/>
  <c r="W310" i="2"/>
  <c r="V310" i="2"/>
  <c r="AB309" i="2"/>
  <c r="AA309" i="2"/>
  <c r="Z309" i="2"/>
  <c r="Y309" i="2"/>
  <c r="X309" i="2"/>
  <c r="W309" i="2"/>
  <c r="V309" i="2"/>
  <c r="AB308" i="2"/>
  <c r="AA308" i="2"/>
  <c r="Z308" i="2"/>
  <c r="Y308" i="2"/>
  <c r="X308" i="2"/>
  <c r="W308" i="2"/>
  <c r="V308" i="2"/>
  <c r="AB307" i="2"/>
  <c r="AA307" i="2"/>
  <c r="Z307" i="2"/>
  <c r="Y307" i="2"/>
  <c r="X307" i="2"/>
  <c r="W307" i="2"/>
  <c r="V307" i="2"/>
  <c r="AB306" i="2"/>
  <c r="AA306" i="2"/>
  <c r="Z306" i="2"/>
  <c r="Y306" i="2"/>
  <c r="X306" i="2"/>
  <c r="W306" i="2"/>
  <c r="V306" i="2"/>
  <c r="AB305" i="2"/>
  <c r="AA305" i="2"/>
  <c r="Z305" i="2"/>
  <c r="Y305" i="2"/>
  <c r="X305" i="2"/>
  <c r="W305" i="2"/>
  <c r="V305" i="2"/>
  <c r="AB304" i="2"/>
  <c r="AA304" i="2"/>
  <c r="Z304" i="2"/>
  <c r="Y304" i="2"/>
  <c r="X304" i="2"/>
  <c r="W304" i="2"/>
  <c r="V304" i="2"/>
  <c r="AB303" i="2"/>
  <c r="AA303" i="2"/>
  <c r="Z303" i="2"/>
  <c r="Y303" i="2"/>
  <c r="X303" i="2"/>
  <c r="W303" i="2"/>
  <c r="V303" i="2"/>
  <c r="AB302" i="2"/>
  <c r="AA302" i="2"/>
  <c r="Z302" i="2"/>
  <c r="Y302" i="2"/>
  <c r="X302" i="2"/>
  <c r="W302" i="2"/>
  <c r="V302" i="2"/>
  <c r="AB301" i="2"/>
  <c r="AA301" i="2"/>
  <c r="Z301" i="2"/>
  <c r="Y301" i="2"/>
  <c r="X301" i="2"/>
  <c r="W301" i="2"/>
  <c r="V301" i="2"/>
  <c r="AB300" i="2"/>
  <c r="AA300" i="2"/>
  <c r="Z300" i="2"/>
  <c r="Y300" i="2"/>
  <c r="X300" i="2"/>
  <c r="W300" i="2"/>
  <c r="V300" i="2"/>
  <c r="AB299" i="2"/>
  <c r="AA299" i="2"/>
  <c r="Z299" i="2"/>
  <c r="Y299" i="2"/>
  <c r="X299" i="2"/>
  <c r="W299" i="2"/>
  <c r="V299" i="2"/>
  <c r="AB298" i="2"/>
  <c r="AA298" i="2"/>
  <c r="Z298" i="2"/>
  <c r="Y298" i="2"/>
  <c r="X298" i="2"/>
  <c r="W298" i="2"/>
  <c r="V298" i="2"/>
  <c r="AB297" i="2"/>
  <c r="AA297" i="2"/>
  <c r="Z297" i="2"/>
  <c r="Y297" i="2"/>
  <c r="X297" i="2"/>
  <c r="W297" i="2"/>
  <c r="V297" i="2"/>
  <c r="AB296" i="2"/>
  <c r="AA296" i="2"/>
  <c r="Z296" i="2"/>
  <c r="Y296" i="2"/>
  <c r="X296" i="2"/>
  <c r="W296" i="2"/>
  <c r="V296" i="2"/>
  <c r="AB295" i="2"/>
  <c r="AA295" i="2"/>
  <c r="Z295" i="2"/>
  <c r="Y295" i="2"/>
  <c r="X295" i="2"/>
  <c r="W295" i="2"/>
  <c r="V295" i="2"/>
  <c r="AB294" i="2"/>
  <c r="AA294" i="2"/>
  <c r="Z294" i="2"/>
  <c r="Y294" i="2"/>
  <c r="X294" i="2"/>
  <c r="W294" i="2"/>
  <c r="V294" i="2"/>
  <c r="AB293" i="2"/>
  <c r="AA293" i="2"/>
  <c r="Z293" i="2"/>
  <c r="Y293" i="2"/>
  <c r="X293" i="2"/>
  <c r="W293" i="2"/>
  <c r="V293" i="2"/>
  <c r="AB292" i="2"/>
  <c r="AA292" i="2"/>
  <c r="Z292" i="2"/>
  <c r="Y292" i="2"/>
  <c r="X292" i="2"/>
  <c r="W292" i="2"/>
  <c r="V292" i="2"/>
  <c r="AB291" i="2"/>
  <c r="AA291" i="2"/>
  <c r="Z291" i="2"/>
  <c r="Y291" i="2"/>
  <c r="X291" i="2"/>
  <c r="W291" i="2"/>
  <c r="V291" i="2"/>
  <c r="AB290" i="2"/>
  <c r="AA290" i="2"/>
  <c r="Z290" i="2"/>
  <c r="Y290" i="2"/>
  <c r="X290" i="2"/>
  <c r="W290" i="2"/>
  <c r="V290" i="2"/>
  <c r="AB289" i="2"/>
  <c r="AA289" i="2"/>
  <c r="Z289" i="2"/>
  <c r="Y289" i="2"/>
  <c r="X289" i="2"/>
  <c r="W289" i="2"/>
  <c r="V289" i="2"/>
  <c r="AB288" i="2"/>
  <c r="AA288" i="2"/>
  <c r="Z288" i="2"/>
  <c r="Y288" i="2"/>
  <c r="X288" i="2"/>
  <c r="W288" i="2"/>
  <c r="V288" i="2"/>
  <c r="AB287" i="2"/>
  <c r="AA287" i="2"/>
  <c r="Z287" i="2"/>
  <c r="Y287" i="2"/>
  <c r="X287" i="2"/>
  <c r="W287" i="2"/>
  <c r="V287" i="2"/>
  <c r="AB286" i="2"/>
  <c r="AA286" i="2"/>
  <c r="Z286" i="2"/>
  <c r="Y286" i="2"/>
  <c r="X286" i="2"/>
  <c r="W286" i="2"/>
  <c r="V286" i="2"/>
  <c r="AB285" i="2"/>
  <c r="AA285" i="2"/>
  <c r="Z285" i="2"/>
  <c r="Y285" i="2"/>
  <c r="X285" i="2"/>
  <c r="W285" i="2"/>
  <c r="V285" i="2"/>
  <c r="AB284" i="2"/>
  <c r="AA284" i="2"/>
  <c r="Z284" i="2"/>
  <c r="Y284" i="2"/>
  <c r="X284" i="2"/>
  <c r="W284" i="2"/>
  <c r="V284" i="2"/>
  <c r="AB283" i="2"/>
  <c r="AA283" i="2"/>
  <c r="Z283" i="2"/>
  <c r="Y283" i="2"/>
  <c r="X283" i="2"/>
  <c r="W283" i="2"/>
  <c r="V283" i="2"/>
  <c r="AB282" i="2"/>
  <c r="AA282" i="2"/>
  <c r="Z282" i="2"/>
  <c r="Y282" i="2"/>
  <c r="X282" i="2"/>
  <c r="W282" i="2"/>
  <c r="V282" i="2"/>
  <c r="AB281" i="2"/>
  <c r="AA281" i="2"/>
  <c r="Z281" i="2"/>
  <c r="Y281" i="2"/>
  <c r="X281" i="2"/>
  <c r="W281" i="2"/>
  <c r="V281" i="2"/>
  <c r="AB280" i="2"/>
  <c r="AA280" i="2"/>
  <c r="Z280" i="2"/>
  <c r="Y280" i="2"/>
  <c r="X280" i="2"/>
  <c r="W280" i="2"/>
  <c r="V280" i="2"/>
  <c r="AB279" i="2"/>
  <c r="AA279" i="2"/>
  <c r="Z279" i="2"/>
  <c r="Y279" i="2"/>
  <c r="X279" i="2"/>
  <c r="W279" i="2"/>
  <c r="V279" i="2"/>
  <c r="AB278" i="2"/>
  <c r="AA278" i="2"/>
  <c r="Z278" i="2"/>
  <c r="Y278" i="2"/>
  <c r="X278" i="2"/>
  <c r="W278" i="2"/>
  <c r="V278" i="2"/>
  <c r="AB277" i="2"/>
  <c r="AA277" i="2"/>
  <c r="Z277" i="2"/>
  <c r="Y277" i="2"/>
  <c r="X277" i="2"/>
  <c r="W277" i="2"/>
  <c r="V277" i="2"/>
  <c r="AB276" i="2"/>
  <c r="AA276" i="2"/>
  <c r="D79" i="6" s="1"/>
  <c r="G79" i="6" s="1"/>
  <c r="Z276" i="2"/>
  <c r="Y276" i="2"/>
  <c r="X276" i="2"/>
  <c r="W276" i="2"/>
  <c r="V276" i="2"/>
  <c r="AB275" i="2"/>
  <c r="AA275" i="2"/>
  <c r="Z275" i="2"/>
  <c r="Y275" i="2"/>
  <c r="X275" i="2"/>
  <c r="W275" i="2"/>
  <c r="V275" i="2"/>
  <c r="AB274" i="2"/>
  <c r="AA274" i="2"/>
  <c r="Z274" i="2"/>
  <c r="Y274" i="2"/>
  <c r="X274" i="2"/>
  <c r="W274" i="2"/>
  <c r="V274" i="2"/>
  <c r="AB273" i="2"/>
  <c r="AA273" i="2"/>
  <c r="Z273" i="2"/>
  <c r="Y273" i="2"/>
  <c r="X273" i="2"/>
  <c r="W273" i="2"/>
  <c r="V273" i="2"/>
  <c r="AB272" i="2"/>
  <c r="AA272" i="2"/>
  <c r="Z272" i="2"/>
  <c r="Y272" i="2"/>
  <c r="X272" i="2"/>
  <c r="W272" i="2"/>
  <c r="V272" i="2"/>
  <c r="AB271" i="2"/>
  <c r="AA271" i="2"/>
  <c r="Z271" i="2"/>
  <c r="Y271" i="2"/>
  <c r="X271" i="2"/>
  <c r="W271" i="2"/>
  <c r="V271" i="2"/>
  <c r="AB270" i="2"/>
  <c r="AA270" i="2"/>
  <c r="Z270" i="2"/>
  <c r="Y270" i="2"/>
  <c r="X270" i="2"/>
  <c r="W270" i="2"/>
  <c r="V270" i="2"/>
  <c r="AB269" i="2"/>
  <c r="AA269" i="2"/>
  <c r="Z269" i="2"/>
  <c r="Y269" i="2"/>
  <c r="X269" i="2"/>
  <c r="W269" i="2"/>
  <c r="V269" i="2"/>
  <c r="AB268" i="2"/>
  <c r="AA268" i="2"/>
  <c r="Z268" i="2"/>
  <c r="Y268" i="2"/>
  <c r="X268" i="2"/>
  <c r="W268" i="2"/>
  <c r="V268" i="2"/>
  <c r="AB267" i="2"/>
  <c r="AA267" i="2"/>
  <c r="Z267" i="2"/>
  <c r="Y267" i="2"/>
  <c r="X267" i="2"/>
  <c r="W267" i="2"/>
  <c r="V267" i="2"/>
  <c r="AB266" i="2"/>
  <c r="AA266" i="2"/>
  <c r="D667" i="6" s="1"/>
  <c r="G667" i="6" s="1"/>
  <c r="Z266" i="2"/>
  <c r="Y266" i="2"/>
  <c r="X266" i="2"/>
  <c r="W266" i="2"/>
  <c r="V266" i="2"/>
  <c r="AB265" i="2"/>
  <c r="AA265" i="2"/>
  <c r="Z265" i="2"/>
  <c r="Y265" i="2"/>
  <c r="X265" i="2"/>
  <c r="W265" i="2"/>
  <c r="V265" i="2"/>
  <c r="AB264" i="2"/>
  <c r="AA264" i="2"/>
  <c r="Z264" i="2"/>
  <c r="Y264" i="2"/>
  <c r="X264" i="2"/>
  <c r="W264" i="2"/>
  <c r="V264" i="2"/>
  <c r="AB263" i="2"/>
  <c r="AA263" i="2"/>
  <c r="D252" i="6" s="1"/>
  <c r="G252" i="6" s="1"/>
  <c r="Z263" i="2"/>
  <c r="Y263" i="2"/>
  <c r="X263" i="2"/>
  <c r="W263" i="2"/>
  <c r="V263" i="2"/>
  <c r="AB262" i="2"/>
  <c r="AA262" i="2"/>
  <c r="Z262" i="2"/>
  <c r="Y262" i="2"/>
  <c r="X262" i="2"/>
  <c r="W262" i="2"/>
  <c r="V262" i="2"/>
  <c r="AB261" i="2"/>
  <c r="AA261" i="2"/>
  <c r="Z261" i="2"/>
  <c r="Y261" i="2"/>
  <c r="X261" i="2"/>
  <c r="W261" i="2"/>
  <c r="V261" i="2"/>
  <c r="AB260" i="2"/>
  <c r="AA260" i="2"/>
  <c r="Z260" i="2"/>
  <c r="Y260" i="2"/>
  <c r="X260" i="2"/>
  <c r="W260" i="2"/>
  <c r="V260" i="2"/>
  <c r="AB259" i="2"/>
  <c r="AA259" i="2"/>
  <c r="Z259" i="2"/>
  <c r="Y259" i="2"/>
  <c r="X259" i="2"/>
  <c r="W259" i="2"/>
  <c r="V259" i="2"/>
  <c r="AB258" i="2"/>
  <c r="AA258" i="2"/>
  <c r="Z258" i="2"/>
  <c r="Y258" i="2"/>
  <c r="X258" i="2"/>
  <c r="W258" i="2"/>
  <c r="V258" i="2"/>
  <c r="AB257" i="2"/>
  <c r="AA257" i="2"/>
  <c r="Z257" i="2"/>
  <c r="Y257" i="2"/>
  <c r="X257" i="2"/>
  <c r="W257" i="2"/>
  <c r="V257" i="2"/>
  <c r="AB256" i="2"/>
  <c r="AA256" i="2"/>
  <c r="Z256" i="2"/>
  <c r="Y256" i="2"/>
  <c r="X256" i="2"/>
  <c r="W256" i="2"/>
  <c r="V256" i="2"/>
  <c r="AB255" i="2"/>
  <c r="AA255" i="2"/>
  <c r="Z255" i="2"/>
  <c r="Y255" i="2"/>
  <c r="X255" i="2"/>
  <c r="W255" i="2"/>
  <c r="V255" i="2"/>
  <c r="AB254" i="2"/>
  <c r="AA254" i="2"/>
  <c r="Z254" i="2"/>
  <c r="Y254" i="2"/>
  <c r="X254" i="2"/>
  <c r="W254" i="2"/>
  <c r="V254" i="2"/>
  <c r="AB253" i="2"/>
  <c r="AA253" i="2"/>
  <c r="Z253" i="2"/>
  <c r="Y253" i="2"/>
  <c r="X253" i="2"/>
  <c r="W253" i="2"/>
  <c r="V253" i="2"/>
  <c r="AB252" i="2"/>
  <c r="AA252" i="2"/>
  <c r="Z252" i="2"/>
  <c r="Y252" i="2"/>
  <c r="X252" i="2"/>
  <c r="W252" i="2"/>
  <c r="V252" i="2"/>
  <c r="AB251" i="2"/>
  <c r="AA251" i="2"/>
  <c r="Z251" i="2"/>
  <c r="Y251" i="2"/>
  <c r="X251" i="2"/>
  <c r="W251" i="2"/>
  <c r="V251" i="2"/>
  <c r="AB250" i="2"/>
  <c r="AA250" i="2"/>
  <c r="Z250" i="2"/>
  <c r="Y250" i="2"/>
  <c r="X250" i="2"/>
  <c r="W250" i="2"/>
  <c r="V250" i="2"/>
  <c r="AB249" i="2"/>
  <c r="AA249" i="2"/>
  <c r="Z249" i="2"/>
  <c r="Y249" i="2"/>
  <c r="X249" i="2"/>
  <c r="W249" i="2"/>
  <c r="V249" i="2"/>
  <c r="AB248" i="2"/>
  <c r="AA248" i="2"/>
  <c r="Z248" i="2"/>
  <c r="Y248" i="2"/>
  <c r="X248" i="2"/>
  <c r="W248" i="2"/>
  <c r="V248" i="2"/>
  <c r="AB247" i="2"/>
  <c r="AA247" i="2"/>
  <c r="Z247" i="2"/>
  <c r="Y247" i="2"/>
  <c r="X247" i="2"/>
  <c r="W247" i="2"/>
  <c r="V247" i="2"/>
  <c r="AB246" i="2"/>
  <c r="AA246" i="2"/>
  <c r="Z246" i="2"/>
  <c r="Y246" i="2"/>
  <c r="X246" i="2"/>
  <c r="W246" i="2"/>
  <c r="V246" i="2"/>
  <c r="AB245" i="2"/>
  <c r="AA245" i="2"/>
  <c r="Z245" i="2"/>
  <c r="Y245" i="2"/>
  <c r="X245" i="2"/>
  <c r="W245" i="2"/>
  <c r="V245" i="2"/>
  <c r="AB244" i="2"/>
  <c r="AA244" i="2"/>
  <c r="Z244" i="2"/>
  <c r="Y244" i="2"/>
  <c r="X244" i="2"/>
  <c r="W244" i="2"/>
  <c r="V244" i="2"/>
  <c r="AB243" i="2"/>
  <c r="AA243" i="2"/>
  <c r="Z243" i="2"/>
  <c r="Y243" i="2"/>
  <c r="X243" i="2"/>
  <c r="W243" i="2"/>
  <c r="V243" i="2"/>
  <c r="AB242" i="2"/>
  <c r="AA242" i="2"/>
  <c r="Z242" i="2"/>
  <c r="Y242" i="2"/>
  <c r="X242" i="2"/>
  <c r="W242" i="2"/>
  <c r="V242" i="2"/>
  <c r="AB241" i="2"/>
  <c r="AA241" i="2"/>
  <c r="Z241" i="2"/>
  <c r="Y241" i="2"/>
  <c r="X241" i="2"/>
  <c r="W241" i="2"/>
  <c r="V241" i="2"/>
  <c r="AB240" i="2"/>
  <c r="AA240" i="2"/>
  <c r="Z240" i="2"/>
  <c r="Y240" i="2"/>
  <c r="X240" i="2"/>
  <c r="W240" i="2"/>
  <c r="V240" i="2"/>
  <c r="AB239" i="2"/>
  <c r="AA239" i="2"/>
  <c r="Z239" i="2"/>
  <c r="Y239" i="2"/>
  <c r="X239" i="2"/>
  <c r="W239" i="2"/>
  <c r="V239" i="2"/>
  <c r="AB238" i="2"/>
  <c r="AA238" i="2"/>
  <c r="Z238" i="2"/>
  <c r="Y238" i="2"/>
  <c r="X238" i="2"/>
  <c r="W238" i="2"/>
  <c r="V238" i="2"/>
  <c r="AB237" i="2"/>
  <c r="AA237" i="2"/>
  <c r="Z237" i="2"/>
  <c r="Y237" i="2"/>
  <c r="X237" i="2"/>
  <c r="W237" i="2"/>
  <c r="V237" i="2"/>
  <c r="AB236" i="2"/>
  <c r="AA236" i="2"/>
  <c r="Z236" i="2"/>
  <c r="Y236" i="2"/>
  <c r="X236" i="2"/>
  <c r="W236" i="2"/>
  <c r="V236" i="2"/>
  <c r="AB235" i="2"/>
  <c r="AA235" i="2"/>
  <c r="Z235" i="2"/>
  <c r="Y235" i="2"/>
  <c r="X235" i="2"/>
  <c r="W235" i="2"/>
  <c r="V235" i="2"/>
  <c r="AB234" i="2"/>
  <c r="AA234" i="2"/>
  <c r="Z234" i="2"/>
  <c r="Y234" i="2"/>
  <c r="X234" i="2"/>
  <c r="W234" i="2"/>
  <c r="V234" i="2"/>
  <c r="AB233" i="2"/>
  <c r="AA233" i="2"/>
  <c r="Z233" i="2"/>
  <c r="Y233" i="2"/>
  <c r="X233" i="2"/>
  <c r="W233" i="2"/>
  <c r="V233" i="2"/>
  <c r="AB232" i="2"/>
  <c r="AA232" i="2"/>
  <c r="Z232" i="2"/>
  <c r="Y232" i="2"/>
  <c r="X232" i="2"/>
  <c r="W232" i="2"/>
  <c r="V232" i="2"/>
  <c r="AB231" i="2"/>
  <c r="AA231" i="2"/>
  <c r="Z231" i="2"/>
  <c r="Y231" i="2"/>
  <c r="X231" i="2"/>
  <c r="W231" i="2"/>
  <c r="V231" i="2"/>
  <c r="AB230" i="2"/>
  <c r="AA230" i="2"/>
  <c r="D789" i="6" s="1"/>
  <c r="G789" i="6" s="1"/>
  <c r="Z230" i="2"/>
  <c r="Y230" i="2"/>
  <c r="X230" i="2"/>
  <c r="W230" i="2"/>
  <c r="V230" i="2"/>
  <c r="AB229" i="2"/>
  <c r="AA229" i="2"/>
  <c r="Z229" i="2"/>
  <c r="Y229" i="2"/>
  <c r="X229" i="2"/>
  <c r="W229" i="2"/>
  <c r="V229" i="2"/>
  <c r="AB228" i="2"/>
  <c r="AA228" i="2"/>
  <c r="Z228" i="2"/>
  <c r="Y228" i="2"/>
  <c r="X228" i="2"/>
  <c r="W228" i="2"/>
  <c r="V228" i="2"/>
  <c r="AB227" i="2"/>
  <c r="AA227" i="2"/>
  <c r="Z227" i="2"/>
  <c r="Y227" i="2"/>
  <c r="X227" i="2"/>
  <c r="W227" i="2"/>
  <c r="V227" i="2"/>
  <c r="AB226" i="2"/>
  <c r="AA226" i="2"/>
  <c r="Z226" i="2"/>
  <c r="Y226" i="2"/>
  <c r="X226" i="2"/>
  <c r="W226" i="2"/>
  <c r="V226" i="2"/>
  <c r="AB225" i="2"/>
  <c r="AA225" i="2"/>
  <c r="Z225" i="2"/>
  <c r="Y225" i="2"/>
  <c r="X225" i="2"/>
  <c r="W225" i="2"/>
  <c r="V225" i="2"/>
  <c r="AB224" i="2"/>
  <c r="AA224" i="2"/>
  <c r="Z224" i="2"/>
  <c r="Y224" i="2"/>
  <c r="X224" i="2"/>
  <c r="W224" i="2"/>
  <c r="V224" i="2"/>
  <c r="AB223" i="2"/>
  <c r="AA223" i="2"/>
  <c r="Z223" i="2"/>
  <c r="Y223" i="2"/>
  <c r="X223" i="2"/>
  <c r="W223" i="2"/>
  <c r="V223" i="2"/>
  <c r="AB222" i="2"/>
  <c r="AA222" i="2"/>
  <c r="Z222" i="2"/>
  <c r="Y222" i="2"/>
  <c r="X222" i="2"/>
  <c r="W222" i="2"/>
  <c r="V222" i="2"/>
  <c r="AB221" i="2"/>
  <c r="AA221" i="2"/>
  <c r="Z221" i="2"/>
  <c r="Y221" i="2"/>
  <c r="X221" i="2"/>
  <c r="W221" i="2"/>
  <c r="V221" i="2"/>
  <c r="AB220" i="2"/>
  <c r="AA220" i="2"/>
  <c r="Z220" i="2"/>
  <c r="Y220" i="2"/>
  <c r="X220" i="2"/>
  <c r="W220" i="2"/>
  <c r="V220" i="2"/>
  <c r="AB219" i="2"/>
  <c r="AA219" i="2"/>
  <c r="Z219" i="2"/>
  <c r="Y219" i="2"/>
  <c r="X219" i="2"/>
  <c r="W219" i="2"/>
  <c r="V219" i="2"/>
  <c r="AB218" i="2"/>
  <c r="AA218" i="2"/>
  <c r="Z218" i="2"/>
  <c r="Y218" i="2"/>
  <c r="X218" i="2"/>
  <c r="W218" i="2"/>
  <c r="V218" i="2"/>
  <c r="AB217" i="2"/>
  <c r="AA217" i="2"/>
  <c r="Z217" i="2"/>
  <c r="Y217" i="2"/>
  <c r="X217" i="2"/>
  <c r="W217" i="2"/>
  <c r="V217" i="2"/>
  <c r="AB216" i="2"/>
  <c r="AA216" i="2"/>
  <c r="Z216" i="2"/>
  <c r="Y216" i="2"/>
  <c r="X216" i="2"/>
  <c r="W216" i="2"/>
  <c r="V216" i="2"/>
  <c r="AB215" i="2"/>
  <c r="AA215" i="2"/>
  <c r="Z215" i="2"/>
  <c r="Y215" i="2"/>
  <c r="X215" i="2"/>
  <c r="W215" i="2"/>
  <c r="V215" i="2"/>
  <c r="AB214" i="2"/>
  <c r="AA214" i="2"/>
  <c r="Z214" i="2"/>
  <c r="Y214" i="2"/>
  <c r="X214" i="2"/>
  <c r="W214" i="2"/>
  <c r="V214" i="2"/>
  <c r="AB213" i="2"/>
  <c r="AA213" i="2"/>
  <c r="D544" i="6" s="1"/>
  <c r="G544" i="6" s="1"/>
  <c r="Z213" i="2"/>
  <c r="Y213" i="2"/>
  <c r="X213" i="2"/>
  <c r="W213" i="2"/>
  <c r="V213" i="2"/>
  <c r="AB212" i="2"/>
  <c r="AA212" i="2"/>
  <c r="Z212" i="2"/>
  <c r="Y212" i="2"/>
  <c r="X212" i="2"/>
  <c r="W212" i="2"/>
  <c r="V212" i="2"/>
  <c r="AB211" i="2"/>
  <c r="AA211" i="2"/>
  <c r="Z211" i="2"/>
  <c r="Y211" i="2"/>
  <c r="X211" i="2"/>
  <c r="W211" i="2"/>
  <c r="V211" i="2"/>
  <c r="AB210" i="2"/>
  <c r="AA210" i="2"/>
  <c r="Z210" i="2"/>
  <c r="Y210" i="2"/>
  <c r="X210" i="2"/>
  <c r="W210" i="2"/>
  <c r="V210" i="2"/>
  <c r="AB209" i="2"/>
  <c r="AA209" i="2"/>
  <c r="Z209" i="2"/>
  <c r="Y209" i="2"/>
  <c r="X209" i="2"/>
  <c r="W209" i="2"/>
  <c r="V209" i="2"/>
  <c r="AB208" i="2"/>
  <c r="AA208" i="2"/>
  <c r="Z208" i="2"/>
  <c r="Y208" i="2"/>
  <c r="X208" i="2"/>
  <c r="W208" i="2"/>
  <c r="V208" i="2"/>
  <c r="AB207" i="2"/>
  <c r="AA207" i="2"/>
  <c r="Z207" i="2"/>
  <c r="Y207" i="2"/>
  <c r="X207" i="2"/>
  <c r="W207" i="2"/>
  <c r="V207" i="2"/>
  <c r="AB206" i="2"/>
  <c r="AA206" i="2"/>
  <c r="D338" i="6" s="1"/>
  <c r="G338" i="6" s="1"/>
  <c r="Z206" i="2"/>
  <c r="Y206" i="2"/>
  <c r="X206" i="2"/>
  <c r="W206" i="2"/>
  <c r="V206" i="2"/>
  <c r="AB205" i="2"/>
  <c r="AA205" i="2"/>
  <c r="Z205" i="2"/>
  <c r="Y205" i="2"/>
  <c r="X205" i="2"/>
  <c r="W205" i="2"/>
  <c r="V205" i="2"/>
  <c r="AB204" i="2"/>
  <c r="AA204" i="2"/>
  <c r="Z204" i="2"/>
  <c r="Y204" i="2"/>
  <c r="X204" i="2"/>
  <c r="W204" i="2"/>
  <c r="V204" i="2"/>
  <c r="AB203" i="2"/>
  <c r="AA203" i="2"/>
  <c r="D130" i="6" s="1"/>
  <c r="G130" i="6" s="1"/>
  <c r="Z203" i="2"/>
  <c r="Y203" i="2"/>
  <c r="X203" i="2"/>
  <c r="W203" i="2"/>
  <c r="V203" i="2"/>
  <c r="AB202" i="2"/>
  <c r="AA202" i="2"/>
  <c r="Z202" i="2"/>
  <c r="Y202" i="2"/>
  <c r="X202" i="2"/>
  <c r="W202" i="2"/>
  <c r="V202" i="2"/>
  <c r="AB201" i="2"/>
  <c r="AA201" i="2"/>
  <c r="Z201" i="2"/>
  <c r="Y201" i="2"/>
  <c r="X201" i="2"/>
  <c r="W201" i="2"/>
  <c r="V201" i="2"/>
  <c r="AB200" i="2"/>
  <c r="AA200" i="2"/>
  <c r="Z200" i="2"/>
  <c r="Y200" i="2"/>
  <c r="X200" i="2"/>
  <c r="W200" i="2"/>
  <c r="V200" i="2"/>
  <c r="AB199" i="2"/>
  <c r="AA199" i="2"/>
  <c r="Z199" i="2"/>
  <c r="Y199" i="2"/>
  <c r="X199" i="2"/>
  <c r="W199" i="2"/>
  <c r="V199" i="2"/>
  <c r="AB198" i="2"/>
  <c r="AA198" i="2"/>
  <c r="Z198" i="2"/>
  <c r="Y198" i="2"/>
  <c r="X198" i="2"/>
  <c r="W198" i="2"/>
  <c r="V198" i="2"/>
  <c r="AB197" i="2"/>
  <c r="AA197" i="2"/>
  <c r="Z197" i="2"/>
  <c r="Y197" i="2"/>
  <c r="X197" i="2"/>
  <c r="W197" i="2"/>
  <c r="V197" i="2"/>
  <c r="AB196" i="2"/>
  <c r="AA196" i="2"/>
  <c r="Z196" i="2"/>
  <c r="Y196" i="2"/>
  <c r="X196" i="2"/>
  <c r="W196" i="2"/>
  <c r="V196" i="2"/>
  <c r="AB195" i="2"/>
  <c r="AA195" i="2"/>
  <c r="Z195" i="2"/>
  <c r="Y195" i="2"/>
  <c r="X195" i="2"/>
  <c r="W195" i="2"/>
  <c r="V195" i="2"/>
  <c r="AB194" i="2"/>
  <c r="AA194" i="2"/>
  <c r="Z194" i="2"/>
  <c r="Y194" i="2"/>
  <c r="X194" i="2"/>
  <c r="W194" i="2"/>
  <c r="V194" i="2"/>
  <c r="AB193" i="2"/>
  <c r="AA193" i="2"/>
  <c r="Z193" i="2"/>
  <c r="Y193" i="2"/>
  <c r="X193" i="2"/>
  <c r="W193" i="2"/>
  <c r="V193" i="2"/>
  <c r="AB192" i="2"/>
  <c r="AA192" i="2"/>
  <c r="Z192" i="2"/>
  <c r="Y192" i="2"/>
  <c r="X192" i="2"/>
  <c r="W192" i="2"/>
  <c r="V192" i="2"/>
  <c r="AB191" i="2"/>
  <c r="AA191" i="2"/>
  <c r="Z191" i="2"/>
  <c r="Y191" i="2"/>
  <c r="X191" i="2"/>
  <c r="W191" i="2"/>
  <c r="V191" i="2"/>
  <c r="AB190" i="2"/>
  <c r="AA190" i="2"/>
  <c r="Z190" i="2"/>
  <c r="Y190" i="2"/>
  <c r="X190" i="2"/>
  <c r="W190" i="2"/>
  <c r="V190" i="2"/>
  <c r="AB189" i="2"/>
  <c r="AA189" i="2"/>
  <c r="Z189" i="2"/>
  <c r="Y189" i="2"/>
  <c r="X189" i="2"/>
  <c r="W189" i="2"/>
  <c r="V189" i="2"/>
  <c r="AB188" i="2"/>
  <c r="AA188" i="2"/>
  <c r="Z188" i="2"/>
  <c r="Y188" i="2"/>
  <c r="X188" i="2"/>
  <c r="W188" i="2"/>
  <c r="V188" i="2"/>
  <c r="AB187" i="2"/>
  <c r="AA187" i="2"/>
  <c r="D678" i="6" s="1"/>
  <c r="G678" i="6" s="1"/>
  <c r="Z187" i="2"/>
  <c r="Y187" i="2"/>
  <c r="X187" i="2"/>
  <c r="W187" i="2"/>
  <c r="V187" i="2"/>
  <c r="AB186" i="2"/>
  <c r="AA186" i="2"/>
  <c r="Z186" i="2"/>
  <c r="Y186" i="2"/>
  <c r="X186" i="2"/>
  <c r="W186" i="2"/>
  <c r="V186" i="2"/>
  <c r="AB185" i="2"/>
  <c r="AA185" i="2"/>
  <c r="Z185" i="2"/>
  <c r="Y185" i="2"/>
  <c r="X185" i="2"/>
  <c r="W185" i="2"/>
  <c r="V185" i="2"/>
  <c r="AB184" i="2"/>
  <c r="AA184" i="2"/>
  <c r="Z184" i="2"/>
  <c r="Y184" i="2"/>
  <c r="X184" i="2"/>
  <c r="W184" i="2"/>
  <c r="V184" i="2"/>
  <c r="AB183" i="2"/>
  <c r="AA183" i="2"/>
  <c r="Z183" i="2"/>
  <c r="Y183" i="2"/>
  <c r="X183" i="2"/>
  <c r="W183" i="2"/>
  <c r="V183" i="2"/>
  <c r="AB182" i="2"/>
  <c r="AA182" i="2"/>
  <c r="Z182" i="2"/>
  <c r="Y182" i="2"/>
  <c r="X182" i="2"/>
  <c r="W182" i="2"/>
  <c r="V182" i="2"/>
  <c r="AB181" i="2"/>
  <c r="AA181" i="2"/>
  <c r="Z181" i="2"/>
  <c r="Y181" i="2"/>
  <c r="X181" i="2"/>
  <c r="W181" i="2"/>
  <c r="V181" i="2"/>
  <c r="AB180" i="2"/>
  <c r="AA180" i="2"/>
  <c r="Z180" i="2"/>
  <c r="Y180" i="2"/>
  <c r="X180" i="2"/>
  <c r="W180" i="2"/>
  <c r="V180" i="2"/>
  <c r="AB179" i="2"/>
  <c r="AA179" i="2"/>
  <c r="Z179" i="2"/>
  <c r="Y179" i="2"/>
  <c r="X179" i="2"/>
  <c r="W179" i="2"/>
  <c r="V179" i="2"/>
  <c r="AB178" i="2"/>
  <c r="AA178" i="2"/>
  <c r="D712" i="6" s="1"/>
  <c r="G712" i="6" s="1"/>
  <c r="Z178" i="2"/>
  <c r="Y178" i="2"/>
  <c r="X178" i="2"/>
  <c r="W178" i="2"/>
  <c r="V178" i="2"/>
  <c r="AB177" i="2"/>
  <c r="AA177" i="2"/>
  <c r="Z177" i="2"/>
  <c r="Y177" i="2"/>
  <c r="X177" i="2"/>
  <c r="W177" i="2"/>
  <c r="V177" i="2"/>
  <c r="AB176" i="2"/>
  <c r="AA176" i="2"/>
  <c r="Z176" i="2"/>
  <c r="Y176" i="2"/>
  <c r="X176" i="2"/>
  <c r="W176" i="2"/>
  <c r="V176" i="2"/>
  <c r="AB175" i="2"/>
  <c r="AA175" i="2"/>
  <c r="Z175" i="2"/>
  <c r="Y175" i="2"/>
  <c r="X175" i="2"/>
  <c r="W175" i="2"/>
  <c r="V175" i="2"/>
  <c r="AB174" i="2"/>
  <c r="AA174" i="2"/>
  <c r="Z174" i="2"/>
  <c r="Y174" i="2"/>
  <c r="X174" i="2"/>
  <c r="W174" i="2"/>
  <c r="V174" i="2"/>
  <c r="AB173" i="2"/>
  <c r="AA173" i="2"/>
  <c r="D154" i="6" s="1"/>
  <c r="G154" i="6" s="1"/>
  <c r="Z173" i="2"/>
  <c r="Y173" i="2"/>
  <c r="X173" i="2"/>
  <c r="W173" i="2"/>
  <c r="V173" i="2"/>
  <c r="AB172" i="2"/>
  <c r="AA172" i="2"/>
  <c r="Z172" i="2"/>
  <c r="Y172" i="2"/>
  <c r="X172" i="2"/>
  <c r="W172" i="2"/>
  <c r="V172" i="2"/>
  <c r="AB171" i="2"/>
  <c r="AA171" i="2"/>
  <c r="Z171" i="2"/>
  <c r="Y171" i="2"/>
  <c r="X171" i="2"/>
  <c r="W171" i="2"/>
  <c r="V171" i="2"/>
  <c r="AB170" i="2"/>
  <c r="AA170" i="2"/>
  <c r="Z170" i="2"/>
  <c r="Y170" i="2"/>
  <c r="X170" i="2"/>
  <c r="W170" i="2"/>
  <c r="V170" i="2"/>
  <c r="AB169" i="2"/>
  <c r="AA169" i="2"/>
  <c r="Z169" i="2"/>
  <c r="Y169" i="2"/>
  <c r="X169" i="2"/>
  <c r="W169" i="2"/>
  <c r="V169" i="2"/>
  <c r="AB168" i="2"/>
  <c r="AA168" i="2"/>
  <c r="Z168" i="2"/>
  <c r="Y168" i="2"/>
  <c r="X168" i="2"/>
  <c r="W168" i="2"/>
  <c r="V168" i="2"/>
  <c r="AB167" i="2"/>
  <c r="AA167" i="2"/>
  <c r="Z167" i="2"/>
  <c r="Y167" i="2"/>
  <c r="X167" i="2"/>
  <c r="W167" i="2"/>
  <c r="V167" i="2"/>
  <c r="AB166" i="2"/>
  <c r="AA166" i="2"/>
  <c r="D89" i="6" s="1"/>
  <c r="G89" i="6" s="1"/>
  <c r="Z166" i="2"/>
  <c r="Y166" i="2"/>
  <c r="X166" i="2"/>
  <c r="W166" i="2"/>
  <c r="V166" i="2"/>
  <c r="AB165" i="2"/>
  <c r="AA165" i="2"/>
  <c r="Z165" i="2"/>
  <c r="Y165" i="2"/>
  <c r="X165" i="2"/>
  <c r="W165" i="2"/>
  <c r="V165" i="2"/>
  <c r="AB164" i="2"/>
  <c r="AA164" i="2"/>
  <c r="Z164" i="2"/>
  <c r="Y164" i="2"/>
  <c r="X164" i="2"/>
  <c r="W164" i="2"/>
  <c r="V164" i="2"/>
  <c r="AB163" i="2"/>
  <c r="AA163" i="2"/>
  <c r="D276" i="6" s="1"/>
  <c r="G276" i="6" s="1"/>
  <c r="Z163" i="2"/>
  <c r="Y163" i="2"/>
  <c r="X163" i="2"/>
  <c r="W163" i="2"/>
  <c r="V163" i="2"/>
  <c r="AB162" i="2"/>
  <c r="AA162" i="2"/>
  <c r="Z162" i="2"/>
  <c r="Y162" i="2"/>
  <c r="X162" i="2"/>
  <c r="W162" i="2"/>
  <c r="V162" i="2"/>
  <c r="AB161" i="2"/>
  <c r="AA161" i="2"/>
  <c r="Z161" i="2"/>
  <c r="Y161" i="2"/>
  <c r="X161" i="2"/>
  <c r="W161" i="2"/>
  <c r="V161" i="2"/>
  <c r="AB160" i="2"/>
  <c r="AA160" i="2"/>
  <c r="Z160" i="2"/>
  <c r="Y160" i="2"/>
  <c r="X160" i="2"/>
  <c r="W160" i="2"/>
  <c r="V160" i="2"/>
  <c r="AB159" i="2"/>
  <c r="AA159" i="2"/>
  <c r="Z159" i="2"/>
  <c r="Y159" i="2"/>
  <c r="X159" i="2"/>
  <c r="W159" i="2"/>
  <c r="V159" i="2"/>
  <c r="AB158" i="2"/>
  <c r="AA158" i="2"/>
  <c r="Z158" i="2"/>
  <c r="Y158" i="2"/>
  <c r="X158" i="2"/>
  <c r="W158" i="2"/>
  <c r="V158" i="2"/>
  <c r="AB157" i="2"/>
  <c r="AA157" i="2"/>
  <c r="Z157" i="2"/>
  <c r="Y157" i="2"/>
  <c r="X157" i="2"/>
  <c r="W157" i="2"/>
  <c r="V157" i="2"/>
  <c r="AB156" i="2"/>
  <c r="AA156" i="2"/>
  <c r="Z156" i="2"/>
  <c r="Y156" i="2"/>
  <c r="X156" i="2"/>
  <c r="W156" i="2"/>
  <c r="V156" i="2"/>
  <c r="AB155" i="2"/>
  <c r="AA155" i="2"/>
  <c r="Z155" i="2"/>
  <c r="Y155" i="2"/>
  <c r="X155" i="2"/>
  <c r="W155" i="2"/>
  <c r="V155" i="2"/>
  <c r="AB154" i="2"/>
  <c r="AA154" i="2"/>
  <c r="Z154" i="2"/>
  <c r="Y154" i="2"/>
  <c r="X154" i="2"/>
  <c r="W154" i="2"/>
  <c r="V154" i="2"/>
  <c r="AB153" i="2"/>
  <c r="AA153" i="2"/>
  <c r="D747" i="6" s="1"/>
  <c r="G747" i="6" s="1"/>
  <c r="Z153" i="2"/>
  <c r="Y153" i="2"/>
  <c r="X153" i="2"/>
  <c r="W153" i="2"/>
  <c r="V153" i="2"/>
  <c r="AB152" i="2"/>
  <c r="AA152" i="2"/>
  <c r="Z152" i="2"/>
  <c r="Y152" i="2"/>
  <c r="X152" i="2"/>
  <c r="W152" i="2"/>
  <c r="V152" i="2"/>
  <c r="AB151" i="2"/>
  <c r="AA151" i="2"/>
  <c r="Z151" i="2"/>
  <c r="Y151" i="2"/>
  <c r="X151" i="2"/>
  <c r="W151" i="2"/>
  <c r="V151" i="2"/>
  <c r="AB150" i="2"/>
  <c r="AA150" i="2"/>
  <c r="Z150" i="2"/>
  <c r="Y150" i="2"/>
  <c r="X150" i="2"/>
  <c r="W150" i="2"/>
  <c r="V150" i="2"/>
  <c r="AB149" i="2"/>
  <c r="AA149" i="2"/>
  <c r="Z149" i="2"/>
  <c r="Y149" i="2"/>
  <c r="X149" i="2"/>
  <c r="W149" i="2"/>
  <c r="V149" i="2"/>
  <c r="AB148" i="2"/>
  <c r="AA148" i="2"/>
  <c r="Z148" i="2"/>
  <c r="Y148" i="2"/>
  <c r="X148" i="2"/>
  <c r="W148" i="2"/>
  <c r="V148" i="2"/>
  <c r="AB147" i="2"/>
  <c r="AA147" i="2"/>
  <c r="Z147" i="2"/>
  <c r="Y147" i="2"/>
  <c r="X147" i="2"/>
  <c r="W147" i="2"/>
  <c r="V147" i="2"/>
  <c r="AB146" i="2"/>
  <c r="AA146" i="2"/>
  <c r="Z146" i="2"/>
  <c r="Y146" i="2"/>
  <c r="X146" i="2"/>
  <c r="W146" i="2"/>
  <c r="V146" i="2"/>
  <c r="AB145" i="2"/>
  <c r="AA145" i="2"/>
  <c r="Z145" i="2"/>
  <c r="Y145" i="2"/>
  <c r="X145" i="2"/>
  <c r="W145" i="2"/>
  <c r="V145" i="2"/>
  <c r="AB144" i="2"/>
  <c r="AA144" i="2"/>
  <c r="Z144" i="2"/>
  <c r="Y144" i="2"/>
  <c r="X144" i="2"/>
  <c r="W144" i="2"/>
  <c r="V144" i="2"/>
  <c r="AB143" i="2"/>
  <c r="AA143" i="2"/>
  <c r="D677" i="6" s="1"/>
  <c r="G677" i="6" s="1"/>
  <c r="Z143" i="2"/>
  <c r="Y143" i="2"/>
  <c r="X143" i="2"/>
  <c r="W143" i="2"/>
  <c r="V143" i="2"/>
  <c r="AB142" i="2"/>
  <c r="AA142" i="2"/>
  <c r="Z142" i="2"/>
  <c r="Y142" i="2"/>
  <c r="X142" i="2"/>
  <c r="W142" i="2"/>
  <c r="V142" i="2"/>
  <c r="AB141" i="2"/>
  <c r="AA141" i="2"/>
  <c r="Z141" i="2"/>
  <c r="Y141" i="2"/>
  <c r="X141" i="2"/>
  <c r="W141" i="2"/>
  <c r="V141" i="2"/>
  <c r="AB140" i="2"/>
  <c r="AA140" i="2"/>
  <c r="Z140" i="2"/>
  <c r="Y140" i="2"/>
  <c r="X140" i="2"/>
  <c r="W140" i="2"/>
  <c r="V140" i="2"/>
  <c r="AB139" i="2"/>
  <c r="AA139" i="2"/>
  <c r="Z139" i="2"/>
  <c r="Y139" i="2"/>
  <c r="X139" i="2"/>
  <c r="W139" i="2"/>
  <c r="V139" i="2"/>
  <c r="AB138" i="2"/>
  <c r="AA138" i="2"/>
  <c r="Z138" i="2"/>
  <c r="Y138" i="2"/>
  <c r="X138" i="2"/>
  <c r="W138" i="2"/>
  <c r="V138" i="2"/>
  <c r="AB137" i="2"/>
  <c r="AA137" i="2"/>
  <c r="Z137" i="2"/>
  <c r="Y137" i="2"/>
  <c r="X137" i="2"/>
  <c r="W137" i="2"/>
  <c r="V137" i="2"/>
  <c r="AB136" i="2"/>
  <c r="AA136" i="2"/>
  <c r="Z136" i="2"/>
  <c r="Y136" i="2"/>
  <c r="X136" i="2"/>
  <c r="W136" i="2"/>
  <c r="V136" i="2"/>
  <c r="AB135" i="2"/>
  <c r="AA135" i="2"/>
  <c r="Z135" i="2"/>
  <c r="Y135" i="2"/>
  <c r="X135" i="2"/>
  <c r="W135" i="2"/>
  <c r="V135" i="2"/>
  <c r="AB134" i="2"/>
  <c r="AA134" i="2"/>
  <c r="Z134" i="2"/>
  <c r="Y134" i="2"/>
  <c r="X134" i="2"/>
  <c r="W134" i="2"/>
  <c r="V134" i="2"/>
  <c r="AB133" i="2"/>
  <c r="AA133" i="2"/>
  <c r="Z133" i="2"/>
  <c r="Y133" i="2"/>
  <c r="X133" i="2"/>
  <c r="W133" i="2"/>
  <c r="V133" i="2"/>
  <c r="AB132" i="2"/>
  <c r="AA132" i="2"/>
  <c r="Z132" i="2"/>
  <c r="Y132" i="2"/>
  <c r="X132" i="2"/>
  <c r="W132" i="2"/>
  <c r="V132" i="2"/>
  <c r="AB131" i="2"/>
  <c r="AA131" i="2"/>
  <c r="Z131" i="2"/>
  <c r="Y131" i="2"/>
  <c r="X131" i="2"/>
  <c r="W131" i="2"/>
  <c r="V131" i="2"/>
  <c r="AB130" i="2"/>
  <c r="AA130" i="2"/>
  <c r="Z130" i="2"/>
  <c r="Y130" i="2"/>
  <c r="X130" i="2"/>
  <c r="W130" i="2"/>
  <c r="V130" i="2"/>
  <c r="AB129" i="2"/>
  <c r="AA129" i="2"/>
  <c r="Z129" i="2"/>
  <c r="Y129" i="2"/>
  <c r="X129" i="2"/>
  <c r="W129" i="2"/>
  <c r="V129" i="2"/>
  <c r="AB128" i="2"/>
  <c r="AA128" i="2"/>
  <c r="Z128" i="2"/>
  <c r="Y128" i="2"/>
  <c r="X128" i="2"/>
  <c r="W128" i="2"/>
  <c r="V128" i="2"/>
  <c r="AB127" i="2"/>
  <c r="AA127" i="2"/>
  <c r="Z127" i="2"/>
  <c r="Y127" i="2"/>
  <c r="X127" i="2"/>
  <c r="W127" i="2"/>
  <c r="V127" i="2"/>
  <c r="AB126" i="2"/>
  <c r="AA126" i="2"/>
  <c r="D25" i="6" s="1"/>
  <c r="G25" i="6" s="1"/>
  <c r="Z126" i="2"/>
  <c r="Y126" i="2"/>
  <c r="X126" i="2"/>
  <c r="W126" i="2"/>
  <c r="V126" i="2"/>
  <c r="AB125" i="2"/>
  <c r="AA125" i="2"/>
  <c r="Z125" i="2"/>
  <c r="Y125" i="2"/>
  <c r="X125" i="2"/>
  <c r="W125" i="2"/>
  <c r="V125" i="2"/>
  <c r="AB124" i="2"/>
  <c r="AA124" i="2"/>
  <c r="Z124" i="2"/>
  <c r="Y124" i="2"/>
  <c r="X124" i="2"/>
  <c r="W124" i="2"/>
  <c r="V124" i="2"/>
  <c r="AB123" i="2"/>
  <c r="AA123" i="2"/>
  <c r="Z123" i="2"/>
  <c r="Y123" i="2"/>
  <c r="X123" i="2"/>
  <c r="W123" i="2"/>
  <c r="V123" i="2"/>
  <c r="AB122" i="2"/>
  <c r="AA122" i="2"/>
  <c r="Z122" i="2"/>
  <c r="Y122" i="2"/>
  <c r="X122" i="2"/>
  <c r="W122" i="2"/>
  <c r="V122" i="2"/>
  <c r="AB121" i="2"/>
  <c r="AA121" i="2"/>
  <c r="Z121" i="2"/>
  <c r="Y121" i="2"/>
  <c r="X121" i="2"/>
  <c r="W121" i="2"/>
  <c r="V121" i="2"/>
  <c r="AB120" i="2"/>
  <c r="AA120" i="2"/>
  <c r="Z120" i="2"/>
  <c r="Y120" i="2"/>
  <c r="X120" i="2"/>
  <c r="W120" i="2"/>
  <c r="V120" i="2"/>
  <c r="AB119" i="2"/>
  <c r="AA119" i="2"/>
  <c r="Z119" i="2"/>
  <c r="Y119" i="2"/>
  <c r="X119" i="2"/>
  <c r="W119" i="2"/>
  <c r="V119" i="2"/>
  <c r="AB118" i="2"/>
  <c r="AA118" i="2"/>
  <c r="Z118" i="2"/>
  <c r="Y118" i="2"/>
  <c r="X118" i="2"/>
  <c r="W118" i="2"/>
  <c r="V118" i="2"/>
  <c r="AB117" i="2"/>
  <c r="AA117" i="2"/>
  <c r="Z117" i="2"/>
  <c r="Y117" i="2"/>
  <c r="X117" i="2"/>
  <c r="W117" i="2"/>
  <c r="V117" i="2"/>
  <c r="AB116" i="2"/>
  <c r="AA116" i="2"/>
  <c r="Z116" i="2"/>
  <c r="Y116" i="2"/>
  <c r="X116" i="2"/>
  <c r="W116" i="2"/>
  <c r="V116" i="2"/>
  <c r="AB115" i="2"/>
  <c r="AA115" i="2"/>
  <c r="Z115" i="2"/>
  <c r="Y115" i="2"/>
  <c r="X115" i="2"/>
  <c r="W115" i="2"/>
  <c r="V115" i="2"/>
  <c r="AB114" i="2"/>
  <c r="AA114" i="2"/>
  <c r="Z114" i="2"/>
  <c r="Y114" i="2"/>
  <c r="X114" i="2"/>
  <c r="W114" i="2"/>
  <c r="V114" i="2"/>
  <c r="AB113" i="2"/>
  <c r="AA113" i="2"/>
  <c r="D183" i="6" s="1"/>
  <c r="G183" i="6" s="1"/>
  <c r="Z113" i="2"/>
  <c r="Y113" i="2"/>
  <c r="X113" i="2"/>
  <c r="W113" i="2"/>
  <c r="V113" i="2"/>
  <c r="AB112" i="2"/>
  <c r="AA112" i="2"/>
  <c r="Z112" i="2"/>
  <c r="Y112" i="2"/>
  <c r="X112" i="2"/>
  <c r="W112" i="2"/>
  <c r="V112" i="2"/>
  <c r="AB111" i="2"/>
  <c r="AA111" i="2"/>
  <c r="Z111" i="2"/>
  <c r="Y111" i="2"/>
  <c r="X111" i="2"/>
  <c r="W111" i="2"/>
  <c r="V111" i="2"/>
  <c r="AB110" i="2"/>
  <c r="AA110" i="2"/>
  <c r="Z110" i="2"/>
  <c r="Y110" i="2"/>
  <c r="X110" i="2"/>
  <c r="W110" i="2"/>
  <c r="V110" i="2"/>
  <c r="AB109" i="2"/>
  <c r="AA109" i="2"/>
  <c r="Z109" i="2"/>
  <c r="Y109" i="2"/>
  <c r="X109" i="2"/>
  <c r="W109" i="2"/>
  <c r="V109" i="2"/>
  <c r="AB108" i="2"/>
  <c r="AA108" i="2"/>
  <c r="Z108" i="2"/>
  <c r="Y108" i="2"/>
  <c r="X108" i="2"/>
  <c r="W108" i="2"/>
  <c r="V108" i="2"/>
  <c r="AB107" i="2"/>
  <c r="AA107" i="2"/>
  <c r="Z107" i="2"/>
  <c r="Y107" i="2"/>
  <c r="X107" i="2"/>
  <c r="W107" i="2"/>
  <c r="V107" i="2"/>
  <c r="AB106" i="2"/>
  <c r="AA106" i="2"/>
  <c r="Z106" i="2"/>
  <c r="Y106" i="2"/>
  <c r="X106" i="2"/>
  <c r="W106" i="2"/>
  <c r="V106" i="2"/>
  <c r="AB105" i="2"/>
  <c r="AA105" i="2"/>
  <c r="Z105" i="2"/>
  <c r="Y105" i="2"/>
  <c r="X105" i="2"/>
  <c r="W105" i="2"/>
  <c r="V105" i="2"/>
  <c r="AB104" i="2"/>
  <c r="AA104" i="2"/>
  <c r="Z104" i="2"/>
  <c r="Y104" i="2"/>
  <c r="X104" i="2"/>
  <c r="W104" i="2"/>
  <c r="V104" i="2"/>
  <c r="AB103" i="2"/>
  <c r="AA103" i="2"/>
  <c r="Z103" i="2"/>
  <c r="Y103" i="2"/>
  <c r="X103" i="2"/>
  <c r="W103" i="2"/>
  <c r="V103" i="2"/>
  <c r="AB102" i="2"/>
  <c r="AA102" i="2"/>
  <c r="Z102" i="2"/>
  <c r="Y102" i="2"/>
  <c r="X102" i="2"/>
  <c r="W102" i="2"/>
  <c r="V102" i="2"/>
  <c r="AB101" i="2"/>
  <c r="AA101" i="2"/>
  <c r="Z101" i="2"/>
  <c r="Y101" i="2"/>
  <c r="X101" i="2"/>
  <c r="W101" i="2"/>
  <c r="V101" i="2"/>
  <c r="AB100" i="2"/>
  <c r="AA100" i="2"/>
  <c r="D269" i="6" s="1"/>
  <c r="G269" i="6" s="1"/>
  <c r="Z100" i="2"/>
  <c r="Y100" i="2"/>
  <c r="X100" i="2"/>
  <c r="W100" i="2"/>
  <c r="V100" i="2"/>
  <c r="AB99" i="2"/>
  <c r="AA99" i="2"/>
  <c r="Z99" i="2"/>
  <c r="Y99" i="2"/>
  <c r="X99" i="2"/>
  <c r="W99" i="2"/>
  <c r="V99" i="2"/>
  <c r="AB98" i="2"/>
  <c r="AA98" i="2"/>
  <c r="Z98" i="2"/>
  <c r="Y98" i="2"/>
  <c r="X98" i="2"/>
  <c r="W98" i="2"/>
  <c r="V98" i="2"/>
  <c r="AB97" i="2"/>
  <c r="AA97" i="2"/>
  <c r="D659" i="6" s="1"/>
  <c r="G659" i="6" s="1"/>
  <c r="Z97" i="2"/>
  <c r="Y97" i="2"/>
  <c r="X97" i="2"/>
  <c r="W97" i="2"/>
  <c r="V97" i="2"/>
  <c r="AB96" i="2"/>
  <c r="AA96" i="2"/>
  <c r="Z96" i="2"/>
  <c r="Y96" i="2"/>
  <c r="X96" i="2"/>
  <c r="W96" i="2"/>
  <c r="V96" i="2"/>
  <c r="AB95" i="2"/>
  <c r="AA95" i="2"/>
  <c r="Z95" i="2"/>
  <c r="Y95" i="2"/>
  <c r="X95" i="2"/>
  <c r="W95" i="2"/>
  <c r="V95" i="2"/>
  <c r="AB94" i="2"/>
  <c r="AA94" i="2"/>
  <c r="Z94" i="2"/>
  <c r="Y94" i="2"/>
  <c r="X94" i="2"/>
  <c r="W94" i="2"/>
  <c r="V94" i="2"/>
  <c r="AB93" i="2"/>
  <c r="AA93" i="2"/>
  <c r="Z93" i="2"/>
  <c r="Y93" i="2"/>
  <c r="X93" i="2"/>
  <c r="W93" i="2"/>
  <c r="V93" i="2"/>
  <c r="AB92" i="2"/>
  <c r="AA92" i="2"/>
  <c r="Z92" i="2"/>
  <c r="Y92" i="2"/>
  <c r="X92" i="2"/>
  <c r="W92" i="2"/>
  <c r="V92" i="2"/>
  <c r="AB91" i="2"/>
  <c r="AA91" i="2"/>
  <c r="Z91" i="2"/>
  <c r="Y91" i="2"/>
  <c r="X91" i="2"/>
  <c r="W91" i="2"/>
  <c r="V91" i="2"/>
  <c r="AB90" i="2"/>
  <c r="AA90" i="2"/>
  <c r="Z90" i="2"/>
  <c r="Y90" i="2"/>
  <c r="X90" i="2"/>
  <c r="W90" i="2"/>
  <c r="V90" i="2"/>
  <c r="AB89" i="2"/>
  <c r="AA89" i="2"/>
  <c r="Z89" i="2"/>
  <c r="Y89" i="2"/>
  <c r="X89" i="2"/>
  <c r="W89" i="2"/>
  <c r="V89" i="2"/>
  <c r="AB88" i="2"/>
  <c r="AA88" i="2"/>
  <c r="Z88" i="2"/>
  <c r="Y88" i="2"/>
  <c r="X88" i="2"/>
  <c r="W88" i="2"/>
  <c r="V88" i="2"/>
  <c r="AB87" i="2"/>
  <c r="AA87" i="2"/>
  <c r="Z87" i="2"/>
  <c r="Y87" i="2"/>
  <c r="X87" i="2"/>
  <c r="W87" i="2"/>
  <c r="V87" i="2"/>
  <c r="AB86" i="2"/>
  <c r="AA86" i="2"/>
  <c r="Z86" i="2"/>
  <c r="Y86" i="2"/>
  <c r="X86" i="2"/>
  <c r="W86" i="2"/>
  <c r="V86" i="2"/>
  <c r="AB85" i="2"/>
  <c r="AA85" i="2"/>
  <c r="Z85" i="2"/>
  <c r="Y85" i="2"/>
  <c r="X85" i="2"/>
  <c r="W85" i="2"/>
  <c r="V85" i="2"/>
  <c r="AB84" i="2"/>
  <c r="AA84" i="2"/>
  <c r="Z84" i="2"/>
  <c r="Y84" i="2"/>
  <c r="X84" i="2"/>
  <c r="W84" i="2"/>
  <c r="V84" i="2"/>
  <c r="AB83" i="2"/>
  <c r="AA83" i="2"/>
  <c r="D258" i="6" s="1"/>
  <c r="G258" i="6" s="1"/>
  <c r="Z83" i="2"/>
  <c r="Y83" i="2"/>
  <c r="X83" i="2"/>
  <c r="W83" i="2"/>
  <c r="V83" i="2"/>
  <c r="AB82" i="2"/>
  <c r="AA82" i="2"/>
  <c r="Z82" i="2"/>
  <c r="Y82" i="2"/>
  <c r="X82" i="2"/>
  <c r="W82" i="2"/>
  <c r="V82" i="2"/>
  <c r="AB81" i="2"/>
  <c r="AA81" i="2"/>
  <c r="Z81" i="2"/>
  <c r="Y81" i="2"/>
  <c r="X81" i="2"/>
  <c r="W81" i="2"/>
  <c r="V81" i="2"/>
  <c r="AB80" i="2"/>
  <c r="AA80" i="2"/>
  <c r="Z80" i="2"/>
  <c r="Y80" i="2"/>
  <c r="X80" i="2"/>
  <c r="W80" i="2"/>
  <c r="V80" i="2"/>
  <c r="AB79" i="2"/>
  <c r="AA79" i="2"/>
  <c r="Z79" i="2"/>
  <c r="Y79" i="2"/>
  <c r="X79" i="2"/>
  <c r="W79" i="2"/>
  <c r="V79" i="2"/>
  <c r="AB78" i="2"/>
  <c r="AA78" i="2"/>
  <c r="Z78" i="2"/>
  <c r="Y78" i="2"/>
  <c r="X78" i="2"/>
  <c r="W78" i="2"/>
  <c r="V78" i="2"/>
  <c r="AB77" i="2"/>
  <c r="AA77" i="2"/>
  <c r="D452" i="6" s="1"/>
  <c r="G452" i="6" s="1"/>
  <c r="Z77" i="2"/>
  <c r="Y77" i="2"/>
  <c r="X77" i="2"/>
  <c r="W77" i="2"/>
  <c r="V77" i="2"/>
  <c r="AB76" i="2"/>
  <c r="AA76" i="2"/>
  <c r="Z76" i="2"/>
  <c r="Y76" i="2"/>
  <c r="X76" i="2"/>
  <c r="W76" i="2"/>
  <c r="V76" i="2"/>
  <c r="AB75" i="2"/>
  <c r="AA75" i="2"/>
  <c r="Z75" i="2"/>
  <c r="Y75" i="2"/>
  <c r="X75" i="2"/>
  <c r="W75" i="2"/>
  <c r="V75" i="2"/>
  <c r="AB74" i="2"/>
  <c r="AA74" i="2"/>
  <c r="Z74" i="2"/>
  <c r="Y74" i="2"/>
  <c r="X74" i="2"/>
  <c r="W74" i="2"/>
  <c r="V74" i="2"/>
  <c r="AB73" i="2"/>
  <c r="AA73" i="2"/>
  <c r="Z73" i="2"/>
  <c r="Y73" i="2"/>
  <c r="X73" i="2"/>
  <c r="W73" i="2"/>
  <c r="V73" i="2"/>
  <c r="AB72" i="2"/>
  <c r="AA72" i="2"/>
  <c r="Z72" i="2"/>
  <c r="Y72" i="2"/>
  <c r="X72" i="2"/>
  <c r="W72" i="2"/>
  <c r="V72" i="2"/>
  <c r="AB71" i="2"/>
  <c r="AA71" i="2"/>
  <c r="Z71" i="2"/>
  <c r="Y71" i="2"/>
  <c r="X71" i="2"/>
  <c r="W71" i="2"/>
  <c r="V71" i="2"/>
  <c r="AB70" i="2"/>
  <c r="AA70" i="2"/>
  <c r="Z70" i="2"/>
  <c r="Y70" i="2"/>
  <c r="X70" i="2"/>
  <c r="W70" i="2"/>
  <c r="V70" i="2"/>
  <c r="AB69" i="2"/>
  <c r="AA69" i="2"/>
  <c r="Z69" i="2"/>
  <c r="Y69" i="2"/>
  <c r="X69" i="2"/>
  <c r="W69" i="2"/>
  <c r="V69" i="2"/>
  <c r="AB68" i="2"/>
  <c r="AA68" i="2"/>
  <c r="Z68" i="2"/>
  <c r="Y68" i="2"/>
  <c r="X68" i="2"/>
  <c r="W68" i="2"/>
  <c r="V68" i="2"/>
  <c r="AB67" i="2"/>
  <c r="AA67" i="2"/>
  <c r="Z67" i="2"/>
  <c r="Y67" i="2"/>
  <c r="X67" i="2"/>
  <c r="W67" i="2"/>
  <c r="V67" i="2"/>
  <c r="AB66" i="2"/>
  <c r="AA66" i="2"/>
  <c r="Z66" i="2"/>
  <c r="Y66" i="2"/>
  <c r="X66" i="2"/>
  <c r="W66" i="2"/>
  <c r="V66" i="2"/>
  <c r="AB65" i="2"/>
  <c r="AA65" i="2"/>
  <c r="Z65" i="2"/>
  <c r="Y65" i="2"/>
  <c r="X65" i="2"/>
  <c r="W65" i="2"/>
  <c r="V65" i="2"/>
  <c r="AB64" i="2"/>
  <c r="AA64" i="2"/>
  <c r="Z64" i="2"/>
  <c r="Y64" i="2"/>
  <c r="X64" i="2"/>
  <c r="W64" i="2"/>
  <c r="V64" i="2"/>
  <c r="AB63" i="2"/>
  <c r="AA63" i="2"/>
  <c r="Z63" i="2"/>
  <c r="Y63" i="2"/>
  <c r="X63" i="2"/>
  <c r="W63" i="2"/>
  <c r="V63" i="2"/>
  <c r="AB62" i="2"/>
  <c r="AA62" i="2"/>
  <c r="Z62" i="2"/>
  <c r="Y62" i="2"/>
  <c r="X62" i="2"/>
  <c r="W62" i="2"/>
  <c r="V62" i="2"/>
  <c r="AB61" i="2"/>
  <c r="AA61" i="2"/>
  <c r="Z61" i="2"/>
  <c r="Y61" i="2"/>
  <c r="X61" i="2"/>
  <c r="W61" i="2"/>
  <c r="V61" i="2"/>
  <c r="AB60" i="2"/>
  <c r="AA60" i="2"/>
  <c r="Z60" i="2"/>
  <c r="Y60" i="2"/>
  <c r="X60" i="2"/>
  <c r="W60" i="2"/>
  <c r="V60" i="2"/>
  <c r="AB59" i="2"/>
  <c r="AA59" i="2"/>
  <c r="Z59" i="2"/>
  <c r="Y59" i="2"/>
  <c r="X59" i="2"/>
  <c r="W59" i="2"/>
  <c r="V59" i="2"/>
  <c r="AB58" i="2"/>
  <c r="AA58" i="2"/>
  <c r="Z58" i="2"/>
  <c r="Y58" i="2"/>
  <c r="X58" i="2"/>
  <c r="W58" i="2"/>
  <c r="V58" i="2"/>
  <c r="AB57" i="2"/>
  <c r="AA57" i="2"/>
  <c r="Z57" i="2"/>
  <c r="Y57" i="2"/>
  <c r="X57" i="2"/>
  <c r="W57" i="2"/>
  <c r="V57" i="2"/>
  <c r="AB56" i="2"/>
  <c r="AA56" i="2"/>
  <c r="Z56" i="2"/>
  <c r="Y56" i="2"/>
  <c r="X56" i="2"/>
  <c r="W56" i="2"/>
  <c r="V56" i="2"/>
  <c r="AB55" i="2"/>
  <c r="AA55" i="2"/>
  <c r="Z55" i="2"/>
  <c r="Y55" i="2"/>
  <c r="X55" i="2"/>
  <c r="W55" i="2"/>
  <c r="V55" i="2"/>
  <c r="AB54" i="2"/>
  <c r="AA54" i="2"/>
  <c r="Z54" i="2"/>
  <c r="Y54" i="2"/>
  <c r="X54" i="2"/>
  <c r="W54" i="2"/>
  <c r="V54" i="2"/>
  <c r="AB53" i="2"/>
  <c r="AA53" i="2"/>
  <c r="Z53" i="2"/>
  <c r="Y53" i="2"/>
  <c r="X53" i="2"/>
  <c r="W53" i="2"/>
  <c r="V53" i="2"/>
  <c r="AB52" i="2"/>
  <c r="AA52" i="2"/>
  <c r="Z52" i="2"/>
  <c r="Y52" i="2"/>
  <c r="X52" i="2"/>
  <c r="W52" i="2"/>
  <c r="V52" i="2"/>
  <c r="AB51" i="2"/>
  <c r="AA51" i="2"/>
  <c r="Z51" i="2"/>
  <c r="Y51" i="2"/>
  <c r="X51" i="2"/>
  <c r="W51" i="2"/>
  <c r="V51" i="2"/>
  <c r="AB50" i="2"/>
  <c r="AA50" i="2"/>
  <c r="Z50" i="2"/>
  <c r="Y50" i="2"/>
  <c r="X50" i="2"/>
  <c r="W50" i="2"/>
  <c r="V50" i="2"/>
  <c r="AB49" i="2"/>
  <c r="AA49" i="2"/>
  <c r="Z49" i="2"/>
  <c r="Y49" i="2"/>
  <c r="X49" i="2"/>
  <c r="W49" i="2"/>
  <c r="V49" i="2"/>
  <c r="AB48" i="2"/>
  <c r="AA48" i="2"/>
  <c r="Z48" i="2"/>
  <c r="Y48" i="2"/>
  <c r="X48" i="2"/>
  <c r="W48" i="2"/>
  <c r="V48" i="2"/>
  <c r="AB47" i="2"/>
  <c r="AA47" i="2"/>
  <c r="Z47" i="2"/>
  <c r="Y47" i="2"/>
  <c r="X47" i="2"/>
  <c r="W47" i="2"/>
  <c r="V47" i="2"/>
  <c r="AB46" i="2"/>
  <c r="AA46" i="2"/>
  <c r="Z46" i="2"/>
  <c r="Y46" i="2"/>
  <c r="X46" i="2"/>
  <c r="W46" i="2"/>
  <c r="V46" i="2"/>
  <c r="AB45" i="2"/>
  <c r="AA45" i="2"/>
  <c r="Z45" i="2"/>
  <c r="Y45" i="2"/>
  <c r="X45" i="2"/>
  <c r="W45" i="2"/>
  <c r="V45" i="2"/>
  <c r="AB44" i="2"/>
  <c r="AA44" i="2"/>
  <c r="Z44" i="2"/>
  <c r="Y44" i="2"/>
  <c r="X44" i="2"/>
  <c r="W44" i="2"/>
  <c r="V44" i="2"/>
  <c r="AB43" i="2"/>
  <c r="AA43" i="2"/>
  <c r="D474" i="6" s="1"/>
  <c r="G474" i="6" s="1"/>
  <c r="Z43" i="2"/>
  <c r="Y43" i="2"/>
  <c r="X43" i="2"/>
  <c r="W43" i="2"/>
  <c r="V43" i="2"/>
  <c r="AB42" i="2"/>
  <c r="AA42" i="2"/>
  <c r="Z42" i="2"/>
  <c r="Y42" i="2"/>
  <c r="X42" i="2"/>
  <c r="W42" i="2"/>
  <c r="V42" i="2"/>
  <c r="AB41" i="2"/>
  <c r="AA41" i="2"/>
  <c r="Z41" i="2"/>
  <c r="Y41" i="2"/>
  <c r="X41" i="2"/>
  <c r="W41" i="2"/>
  <c r="V41" i="2"/>
  <c r="AB40" i="2"/>
  <c r="AA40" i="2"/>
  <c r="Z40" i="2"/>
  <c r="Y40" i="2"/>
  <c r="X40" i="2"/>
  <c r="W40" i="2"/>
  <c r="V40" i="2"/>
  <c r="AB39" i="2"/>
  <c r="AA39" i="2"/>
  <c r="Z39" i="2"/>
  <c r="Y39" i="2"/>
  <c r="X39" i="2"/>
  <c r="W39" i="2"/>
  <c r="V39" i="2"/>
  <c r="AB38" i="2"/>
  <c r="AA38" i="2"/>
  <c r="Z38" i="2"/>
  <c r="Y38" i="2"/>
  <c r="X38" i="2"/>
  <c r="W38" i="2"/>
  <c r="V38" i="2"/>
  <c r="AB37" i="2"/>
  <c r="AA37" i="2"/>
  <c r="Z37" i="2"/>
  <c r="Y37" i="2"/>
  <c r="X37" i="2"/>
  <c r="W37" i="2"/>
  <c r="V37" i="2"/>
  <c r="AB36" i="2"/>
  <c r="AA36" i="2"/>
  <c r="Z36" i="2"/>
  <c r="Y36" i="2"/>
  <c r="X36" i="2"/>
  <c r="W36" i="2"/>
  <c r="V36" i="2"/>
  <c r="AB35" i="2"/>
  <c r="AA35" i="2"/>
  <c r="Z35" i="2"/>
  <c r="Y35" i="2"/>
  <c r="X35" i="2"/>
  <c r="W35" i="2"/>
  <c r="V35" i="2"/>
  <c r="AB34" i="2"/>
  <c r="AA34" i="2"/>
  <c r="Z34" i="2"/>
  <c r="Y34" i="2"/>
  <c r="X34" i="2"/>
  <c r="W34" i="2"/>
  <c r="V34" i="2"/>
  <c r="AB33" i="2"/>
  <c r="AA33" i="2"/>
  <c r="Z33" i="2"/>
  <c r="Y33" i="2"/>
  <c r="X33" i="2"/>
  <c r="W33" i="2"/>
  <c r="V33" i="2"/>
  <c r="AB32" i="2"/>
  <c r="AA32" i="2"/>
  <c r="Z32" i="2"/>
  <c r="Y32" i="2"/>
  <c r="X32" i="2"/>
  <c r="W32" i="2"/>
  <c r="V32" i="2"/>
  <c r="AB31" i="2"/>
  <c r="AA31" i="2"/>
  <c r="Z31" i="2"/>
  <c r="Y31" i="2"/>
  <c r="X31" i="2"/>
  <c r="W31" i="2"/>
  <c r="V31" i="2"/>
  <c r="AB30" i="2"/>
  <c r="AA30" i="2"/>
  <c r="Z30" i="2"/>
  <c r="Y30" i="2"/>
  <c r="X30" i="2"/>
  <c r="W30" i="2"/>
  <c r="V30" i="2"/>
  <c r="AB29" i="2"/>
  <c r="AA29" i="2"/>
  <c r="Z29" i="2"/>
  <c r="Y29" i="2"/>
  <c r="X29" i="2"/>
  <c r="W29" i="2"/>
  <c r="V29" i="2"/>
  <c r="AB28" i="2"/>
  <c r="AA28" i="2"/>
  <c r="Z28" i="2"/>
  <c r="Y28" i="2"/>
  <c r="X28" i="2"/>
  <c r="W28" i="2"/>
  <c r="V28" i="2"/>
  <c r="AB27" i="2"/>
  <c r="AA27" i="2"/>
  <c r="Z27" i="2"/>
  <c r="Y27" i="2"/>
  <c r="X27" i="2"/>
  <c r="W27" i="2"/>
  <c r="V27" i="2"/>
  <c r="AB26" i="2"/>
  <c r="AA26" i="2"/>
  <c r="Z26" i="2"/>
  <c r="Y26" i="2"/>
  <c r="X26" i="2"/>
  <c r="W26" i="2"/>
  <c r="V26" i="2"/>
  <c r="AB25" i="2"/>
  <c r="AA25" i="2"/>
  <c r="Z25" i="2"/>
  <c r="Y25" i="2"/>
  <c r="X25" i="2"/>
  <c r="W25" i="2"/>
  <c r="V25" i="2"/>
  <c r="AB24" i="2"/>
  <c r="AA24" i="2"/>
  <c r="Z24" i="2"/>
  <c r="Y24" i="2"/>
  <c r="X24" i="2"/>
  <c r="W24" i="2"/>
  <c r="V24" i="2"/>
  <c r="AB23" i="2"/>
  <c r="AA23" i="2"/>
  <c r="D451" i="6" s="1"/>
  <c r="G451" i="6" s="1"/>
  <c r="Z23" i="2"/>
  <c r="Y23" i="2"/>
  <c r="X23" i="2"/>
  <c r="W23" i="2"/>
  <c r="V23" i="2"/>
  <c r="AB22" i="2"/>
  <c r="AA22" i="2"/>
  <c r="Z22" i="2"/>
  <c r="Y22" i="2"/>
  <c r="X22" i="2"/>
  <c r="W22" i="2"/>
  <c r="V22" i="2"/>
  <c r="AB21" i="2"/>
  <c r="AA21" i="2"/>
  <c r="Z21" i="2"/>
  <c r="Y21" i="2"/>
  <c r="X21" i="2"/>
  <c r="W21" i="2"/>
  <c r="V21" i="2"/>
  <c r="AB20" i="2"/>
  <c r="AA20" i="2"/>
  <c r="Z20" i="2"/>
  <c r="Y20" i="2"/>
  <c r="X20" i="2"/>
  <c r="W20" i="2"/>
  <c r="V20" i="2"/>
  <c r="AB19" i="2"/>
  <c r="AA19" i="2"/>
  <c r="Z19" i="2"/>
  <c r="Y19" i="2"/>
  <c r="X19" i="2"/>
  <c r="W19" i="2"/>
  <c r="V19" i="2"/>
  <c r="AB18" i="2"/>
  <c r="AA18" i="2"/>
  <c r="Z18" i="2"/>
  <c r="Y18" i="2"/>
  <c r="X18" i="2"/>
  <c r="W18" i="2"/>
  <c r="V18" i="2"/>
  <c r="AB17" i="2"/>
  <c r="AA17" i="2"/>
  <c r="Z17" i="2"/>
  <c r="Y17" i="2"/>
  <c r="X17" i="2"/>
  <c r="W17" i="2"/>
  <c r="V17" i="2"/>
  <c r="AB16" i="2"/>
  <c r="AA16" i="2"/>
  <c r="Z16" i="2"/>
  <c r="Y16" i="2"/>
  <c r="X16" i="2"/>
  <c r="W16" i="2"/>
  <c r="V16" i="2"/>
  <c r="AB15" i="2"/>
  <c r="AA15" i="2"/>
  <c r="Z15" i="2"/>
  <c r="Y15" i="2"/>
  <c r="X15" i="2"/>
  <c r="W15" i="2"/>
  <c r="V15" i="2"/>
  <c r="AB14" i="2"/>
  <c r="AA14" i="2"/>
  <c r="Z14" i="2"/>
  <c r="Y14" i="2"/>
  <c r="X14" i="2"/>
  <c r="W14" i="2"/>
  <c r="V14" i="2"/>
  <c r="AB13" i="2"/>
  <c r="AA13" i="2"/>
  <c r="Z13" i="2"/>
  <c r="Y13" i="2"/>
  <c r="X13" i="2"/>
  <c r="W13" i="2"/>
  <c r="V13" i="2"/>
  <c r="AB12" i="2"/>
  <c r="AA12" i="2"/>
  <c r="Z12" i="2"/>
  <c r="Y12" i="2"/>
  <c r="X12" i="2"/>
  <c r="W12" i="2"/>
  <c r="V12" i="2"/>
  <c r="AB11" i="2"/>
  <c r="AA11" i="2"/>
  <c r="Z11" i="2"/>
  <c r="Y11" i="2"/>
  <c r="X11" i="2"/>
  <c r="W11" i="2"/>
  <c r="V11" i="2"/>
  <c r="AB10" i="2"/>
  <c r="AA10" i="2"/>
  <c r="Z10" i="2"/>
  <c r="Y10" i="2"/>
  <c r="X10" i="2"/>
  <c r="W10" i="2"/>
  <c r="V10" i="2"/>
  <c r="AB9" i="2"/>
  <c r="AA9" i="2"/>
  <c r="Z9" i="2"/>
  <c r="Y9" i="2"/>
  <c r="X9" i="2"/>
  <c r="W9" i="2"/>
  <c r="V9" i="2"/>
  <c r="AB8" i="2"/>
  <c r="AA8" i="2"/>
  <c r="Z8" i="2"/>
  <c r="Y8" i="2"/>
  <c r="X8" i="2"/>
  <c r="W8" i="2"/>
  <c r="V8" i="2"/>
  <c r="AB7" i="2"/>
  <c r="AA7" i="2"/>
  <c r="Z7" i="2"/>
  <c r="Y7" i="2"/>
  <c r="X7" i="2"/>
  <c r="W7" i="2"/>
  <c r="V7" i="2"/>
  <c r="AB6" i="2"/>
  <c r="AA6" i="2"/>
  <c r="Z6" i="2"/>
  <c r="Y6" i="2"/>
  <c r="X6" i="2"/>
  <c r="W6" i="2"/>
  <c r="V6" i="2"/>
  <c r="AB5" i="2"/>
  <c r="AA5" i="2"/>
  <c r="Z5" i="2"/>
  <c r="Y5" i="2"/>
  <c r="X5" i="2"/>
  <c r="W5" i="2"/>
  <c r="V5" i="2"/>
  <c r="AB4" i="2"/>
  <c r="AA4" i="2"/>
  <c r="Z4" i="2"/>
  <c r="Y4" i="2"/>
  <c r="X4" i="2"/>
  <c r="W4" i="2"/>
  <c r="V4" i="2"/>
  <c r="AB3" i="2"/>
  <c r="AA3" i="2"/>
  <c r="Z3" i="2"/>
  <c r="Y3" i="2"/>
  <c r="X3" i="2"/>
  <c r="W3" i="2"/>
  <c r="V3" i="2"/>
  <c r="AB2" i="2"/>
  <c r="AA2" i="2"/>
  <c r="Z2" i="2"/>
  <c r="Y2" i="2"/>
  <c r="X2" i="2"/>
  <c r="W2" i="2"/>
  <c r="V2" i="2"/>
  <c r="N6" i="8"/>
  <c r="F6" i="8"/>
  <c r="D6" i="8"/>
  <c r="B6" i="8"/>
  <c r="C15" i="7" l="1"/>
  <c r="D333" i="6"/>
  <c r="G333" i="6" s="1"/>
  <c r="F9" i="6"/>
  <c r="G9" i="6" s="1"/>
  <c r="D204" i="6"/>
  <c r="G204" i="6" s="1"/>
  <c r="D556" i="6"/>
  <c r="G556" i="6" s="1"/>
  <c r="D185" i="6"/>
  <c r="G185" i="6" s="1"/>
  <c r="D600" i="6"/>
  <c r="G600" i="6" s="1"/>
  <c r="D10" i="7"/>
  <c r="D726" i="6"/>
  <c r="G726" i="6" s="1"/>
  <c r="D435" i="6"/>
  <c r="G435" i="6" s="1"/>
  <c r="D423" i="6"/>
  <c r="G423" i="6" s="1"/>
  <c r="D406" i="6"/>
  <c r="G406" i="6" s="1"/>
  <c r="D40" i="6"/>
  <c r="G40" i="6" s="1"/>
  <c r="D711" i="6"/>
  <c r="G711" i="6" s="1"/>
  <c r="D287" i="6"/>
  <c r="G287" i="6" s="1"/>
  <c r="D357" i="6"/>
  <c r="G357" i="6" s="1"/>
  <c r="D396" i="6"/>
  <c r="G396" i="6" s="1"/>
  <c r="D375" i="6"/>
  <c r="G375" i="6" s="1"/>
  <c r="D195" i="6"/>
  <c r="G195" i="6" s="1"/>
  <c r="D151" i="6"/>
  <c r="G151" i="6" s="1"/>
  <c r="D179" i="6"/>
  <c r="G179" i="6" s="1"/>
  <c r="D138" i="6"/>
  <c r="G138" i="6" s="1"/>
  <c r="D293" i="6"/>
  <c r="G293" i="6" s="1"/>
  <c r="D741" i="6"/>
  <c r="G741" i="6" s="1"/>
  <c r="D746" i="6"/>
  <c r="G746" i="6" s="1"/>
  <c r="D628" i="6"/>
  <c r="G628" i="6" s="1"/>
  <c r="C9" i="7"/>
  <c r="C17" i="7"/>
  <c r="D180" i="6"/>
  <c r="G180" i="6" s="1"/>
  <c r="F7" i="6"/>
  <c r="G7" i="6" s="1"/>
  <c r="L6" i="8"/>
  <c r="D9" i="3"/>
  <c r="C9" i="3"/>
  <c r="F15" i="5"/>
  <c r="D15" i="5"/>
  <c r="E15" i="5"/>
  <c r="C15" i="5"/>
  <c r="D199" i="6"/>
  <c r="G199" i="6" s="1"/>
  <c r="D251" i="6"/>
  <c r="G251" i="6" s="1"/>
  <c r="D499" i="6"/>
  <c r="G499" i="6" s="1"/>
  <c r="D281" i="6"/>
  <c r="G281" i="6" s="1"/>
  <c r="D458" i="6"/>
  <c r="G458" i="6" s="1"/>
  <c r="D495" i="6"/>
  <c r="G495" i="6" s="1"/>
  <c r="D113" i="6"/>
  <c r="G113" i="6" s="1"/>
  <c r="D155" i="6"/>
  <c r="G155" i="6" s="1"/>
  <c r="D589" i="6"/>
  <c r="G589" i="6" s="1"/>
  <c r="D781" i="6"/>
  <c r="G781" i="6" s="1"/>
  <c r="D96" i="6"/>
  <c r="G96" i="6" s="1"/>
  <c r="D478" i="6"/>
  <c r="G478" i="6" s="1"/>
  <c r="D106" i="6"/>
  <c r="G106" i="6" s="1"/>
  <c r="D16" i="6"/>
  <c r="G16" i="6" s="1"/>
  <c r="D336" i="6"/>
  <c r="D437" i="6"/>
  <c r="G437" i="6" s="1"/>
  <c r="D607" i="6"/>
  <c r="G607" i="6" s="1"/>
  <c r="D565" i="6"/>
  <c r="G565" i="6" s="1"/>
  <c r="D346" i="6"/>
  <c r="G346" i="6" s="1"/>
  <c r="D345" i="6"/>
  <c r="G345" i="6" s="1"/>
  <c r="D546" i="6"/>
  <c r="G546" i="6" s="1"/>
  <c r="D496" i="6"/>
  <c r="G496" i="6" s="1"/>
  <c r="D71" i="6"/>
  <c r="G71" i="6" s="1"/>
  <c r="D647" i="6"/>
  <c r="G647" i="6" s="1"/>
  <c r="D98" i="6"/>
  <c r="G98" i="6" s="1"/>
  <c r="D335" i="6"/>
  <c r="G335" i="6" s="1"/>
  <c r="D707" i="6"/>
  <c r="G707" i="6" s="1"/>
  <c r="D209" i="6"/>
  <c r="G209" i="6" s="1"/>
  <c r="D241" i="6"/>
  <c r="G241" i="6" s="1"/>
  <c r="D16" i="7"/>
  <c r="D790" i="6"/>
  <c r="G790" i="6" s="1"/>
  <c r="D622" i="6"/>
  <c r="G622" i="6" s="1"/>
  <c r="D62" i="6"/>
  <c r="G62" i="6" s="1"/>
  <c r="D121" i="6"/>
  <c r="G121" i="6" s="1"/>
  <c r="D769" i="6"/>
  <c r="G769" i="6" s="1"/>
  <c r="D78" i="6"/>
  <c r="G78" i="6" s="1"/>
  <c r="D344" i="6"/>
  <c r="G344" i="6" s="1"/>
  <c r="D750" i="6"/>
  <c r="G750" i="6" s="1"/>
  <c r="D448" i="6"/>
  <c r="G448" i="6" s="1"/>
  <c r="D504" i="6"/>
  <c r="G504" i="6" s="1"/>
  <c r="D254" i="6"/>
  <c r="G254" i="6" s="1"/>
  <c r="D175" i="6"/>
  <c r="G175" i="6" s="1"/>
  <c r="D797" i="6"/>
  <c r="G797" i="6" s="1"/>
  <c r="D232" i="6"/>
  <c r="G232" i="6" s="1"/>
  <c r="D517" i="6"/>
  <c r="G517" i="6" s="1"/>
  <c r="D271" i="6"/>
  <c r="G271" i="6" s="1"/>
  <c r="D493" i="6"/>
  <c r="G493" i="6" s="1"/>
  <c r="D646" i="6"/>
  <c r="G646" i="6" s="1"/>
  <c r="D141" i="6"/>
  <c r="G141" i="6" s="1"/>
  <c r="D492" i="6"/>
  <c r="G492" i="6" s="1"/>
  <c r="D350" i="6"/>
  <c r="G350" i="6" s="1"/>
  <c r="C16" i="7"/>
  <c r="D683" i="6"/>
  <c r="G683" i="6" s="1"/>
  <c r="D419" i="6"/>
  <c r="G419" i="6" s="1"/>
  <c r="D471" i="6"/>
  <c r="G471" i="6" s="1"/>
  <c r="D488" i="6"/>
  <c r="G488" i="6" s="1"/>
  <c r="D449" i="6"/>
  <c r="G449" i="6" s="1"/>
  <c r="D464" i="6"/>
  <c r="G464" i="6" s="1"/>
  <c r="D259" i="6"/>
  <c r="G259" i="6" s="1"/>
  <c r="D718" i="6"/>
  <c r="G718" i="6" s="1"/>
  <c r="D326" i="6"/>
  <c r="G326" i="6" s="1"/>
  <c r="D699" i="6"/>
  <c r="G699" i="6" s="1"/>
  <c r="D650" i="6"/>
  <c r="G650" i="6" s="1"/>
  <c r="D370" i="6"/>
  <c r="G370" i="6" s="1"/>
  <c r="D804" i="6"/>
  <c r="G804" i="6" s="1"/>
  <c r="D554" i="6"/>
  <c r="G554" i="6" s="1"/>
  <c r="D148" i="6"/>
  <c r="G148" i="6" s="1"/>
  <c r="D39" i="6"/>
  <c r="G39" i="6" s="1"/>
  <c r="D585" i="6"/>
  <c r="G585" i="6" s="1"/>
  <c r="D112" i="6"/>
  <c r="G112" i="6" s="1"/>
  <c r="D339" i="6"/>
  <c r="G339" i="6" s="1"/>
  <c r="D529" i="6"/>
  <c r="G529" i="6" s="1"/>
  <c r="D386" i="6"/>
  <c r="G386" i="6" s="1"/>
  <c r="D379" i="6"/>
  <c r="G379" i="6" s="1"/>
  <c r="D725" i="6"/>
  <c r="G725" i="6" s="1"/>
  <c r="D308" i="6"/>
  <c r="G308" i="6" s="1"/>
  <c r="D315" i="6"/>
  <c r="G315" i="6" s="1"/>
  <c r="D356" i="6"/>
  <c r="G356" i="6" s="1"/>
  <c r="D282" i="6"/>
  <c r="G282" i="6" s="1"/>
  <c r="D31" i="6"/>
  <c r="G31" i="6" s="1"/>
  <c r="D218" i="6"/>
  <c r="G218" i="6" s="1"/>
  <c r="D455" i="6"/>
  <c r="G455" i="6" s="1"/>
  <c r="D734" i="6"/>
  <c r="G734" i="6" s="1"/>
  <c r="D47" i="6"/>
  <c r="G47" i="6" s="1"/>
  <c r="D169" i="6"/>
  <c r="G169" i="6" s="1"/>
  <c r="D153" i="6"/>
  <c r="G153" i="6" s="1"/>
  <c r="D191" i="6"/>
  <c r="G191" i="6" s="1"/>
  <c r="D150" i="6"/>
  <c r="G150" i="6" s="1"/>
  <c r="D393" i="6"/>
  <c r="G393" i="6" s="1"/>
  <c r="D695" i="6"/>
  <c r="G695" i="6" s="1"/>
  <c r="D773" i="6"/>
  <c r="G773" i="6" s="1"/>
  <c r="D222" i="6"/>
  <c r="G222" i="6" s="1"/>
  <c r="D8" i="7"/>
  <c r="D373" i="6"/>
  <c r="G373" i="6" s="1"/>
  <c r="D304" i="6"/>
  <c r="G304" i="6" s="1"/>
  <c r="D341" i="6"/>
  <c r="G341" i="6" s="1"/>
  <c r="D689" i="6"/>
  <c r="G689" i="6" s="1"/>
  <c r="D99" i="6"/>
  <c r="G99" i="6" s="1"/>
  <c r="D371" i="6"/>
  <c r="G371" i="6" s="1"/>
  <c r="D186" i="6"/>
  <c r="G186" i="6" s="1"/>
  <c r="D228" i="6"/>
  <c r="G228" i="6" s="1"/>
  <c r="D363" i="6"/>
  <c r="G363" i="6" s="1"/>
  <c r="D470" i="6"/>
  <c r="G470" i="6" s="1"/>
  <c r="D528" i="6"/>
  <c r="G528" i="6" s="1"/>
  <c r="D759" i="6"/>
  <c r="G759" i="6" s="1"/>
  <c r="D86" i="6"/>
  <c r="G86" i="6" s="1"/>
  <c r="D114" i="6"/>
  <c r="G114" i="6" s="1"/>
  <c r="D378" i="6"/>
  <c r="G378" i="6" s="1"/>
  <c r="D321" i="6"/>
  <c r="G321" i="6" s="1"/>
  <c r="D160" i="6"/>
  <c r="G160" i="6" s="1"/>
  <c r="D176" i="6"/>
  <c r="G176" i="6" s="1"/>
  <c r="D708" i="6"/>
  <c r="G708" i="6" s="1"/>
  <c r="D360" i="6"/>
  <c r="G360" i="6" s="1"/>
  <c r="D108" i="6"/>
  <c r="G108" i="6" s="1"/>
  <c r="D579" i="6"/>
  <c r="G579" i="6" s="1"/>
  <c r="D18" i="7"/>
  <c r="D603" i="6"/>
  <c r="G603" i="6" s="1"/>
  <c r="D597" i="6"/>
  <c r="G597" i="6" s="1"/>
  <c r="D785" i="6"/>
  <c r="G785" i="6" s="1"/>
  <c r="D578" i="6"/>
  <c r="G578" i="6" s="1"/>
  <c r="D298" i="6"/>
  <c r="G298" i="6" s="1"/>
  <c r="D220" i="6"/>
  <c r="G220" i="6" s="1"/>
  <c r="D181" i="6"/>
  <c r="G181" i="6" s="1"/>
  <c r="D26" i="6"/>
  <c r="G26" i="6" s="1"/>
  <c r="D823" i="6"/>
  <c r="G686" i="6"/>
  <c r="D270" i="6"/>
  <c r="G270" i="6" s="1"/>
  <c r="D664" i="6"/>
  <c r="G664" i="6" s="1"/>
  <c r="D595" i="6"/>
  <c r="G595" i="6" s="1"/>
  <c r="D765" i="6"/>
  <c r="G765" i="6" s="1"/>
  <c r="D355" i="6"/>
  <c r="G355" i="6" s="1"/>
  <c r="D472" i="6"/>
  <c r="G472" i="6" s="1"/>
  <c r="D216" i="6"/>
  <c r="G216" i="6" s="1"/>
  <c r="D575" i="6"/>
  <c r="D408" i="6"/>
  <c r="G408" i="6" s="1"/>
  <c r="D223" i="6"/>
  <c r="G223" i="6" s="1"/>
  <c r="D486" i="6"/>
  <c r="G486" i="6" s="1"/>
  <c r="D475" i="6"/>
  <c r="G475" i="6" s="1"/>
  <c r="D768" i="6"/>
  <c r="G768" i="6" s="1"/>
  <c r="D405" i="6"/>
  <c r="G405" i="6" s="1"/>
  <c r="D329" i="6"/>
  <c r="G329" i="6" s="1"/>
  <c r="D531" i="6"/>
  <c r="G531" i="6" s="1"/>
  <c r="D422" i="6"/>
  <c r="G422" i="6" s="1"/>
  <c r="D666" i="6"/>
  <c r="G666" i="6" s="1"/>
  <c r="D219" i="6"/>
  <c r="G219" i="6" s="1"/>
  <c r="D429" i="6"/>
  <c r="G429" i="6" s="1"/>
  <c r="D716" i="6"/>
  <c r="G716" i="6" s="1"/>
  <c r="D91" i="6"/>
  <c r="G91" i="6" s="1"/>
  <c r="D30" i="6"/>
  <c r="G30" i="6" s="1"/>
  <c r="D505" i="6"/>
  <c r="G505" i="6" s="1"/>
  <c r="D704" i="6"/>
  <c r="G704" i="6" s="1"/>
  <c r="D10" i="3"/>
  <c r="C10" i="3"/>
  <c r="C10" i="7"/>
  <c r="D701" i="6"/>
  <c r="G701" i="6" s="1"/>
  <c r="D284" i="6"/>
  <c r="G284" i="6" s="1"/>
  <c r="D676" i="6"/>
  <c r="G676" i="6" s="1"/>
  <c r="D722" i="6"/>
  <c r="G722" i="6" s="1"/>
  <c r="D320" i="6"/>
  <c r="G320" i="6" s="1"/>
  <c r="D653" i="6"/>
  <c r="G653" i="6" s="1"/>
  <c r="D715" i="6"/>
  <c r="G715" i="6" s="1"/>
  <c r="D515" i="6"/>
  <c r="G515" i="6" s="1"/>
  <c r="D162" i="6"/>
  <c r="G162" i="6" s="1"/>
  <c r="D280" i="6"/>
  <c r="G280" i="6" s="1"/>
  <c r="D613" i="6"/>
  <c r="G613" i="6" s="1"/>
  <c r="D621" i="6"/>
  <c r="G621" i="6" s="1"/>
  <c r="D323" i="6"/>
  <c r="G323" i="6" s="1"/>
  <c r="D404" i="6"/>
  <c r="G404" i="6" s="1"/>
  <c r="D588" i="6"/>
  <c r="G588" i="6" s="1"/>
  <c r="D526" i="6"/>
  <c r="G526" i="6" s="1"/>
  <c r="D126" i="6"/>
  <c r="G126" i="6" s="1"/>
  <c r="D553" i="6"/>
  <c r="G553" i="6" s="1"/>
  <c r="D53" i="6"/>
  <c r="G53" i="6" s="1"/>
  <c r="D803" i="6"/>
  <c r="G803" i="6" s="1"/>
  <c r="D230" i="6"/>
  <c r="G230" i="6" s="1"/>
  <c r="D158" i="6"/>
  <c r="G158" i="6" s="1"/>
  <c r="D198" i="6"/>
  <c r="G198" i="6" s="1"/>
  <c r="H6" i="8"/>
  <c r="D617" i="6"/>
  <c r="G617" i="6" s="1"/>
  <c r="D610" i="6"/>
  <c r="G610" i="6" s="1"/>
  <c r="D605" i="6"/>
  <c r="G605" i="6" s="1"/>
  <c r="D362" i="6"/>
  <c r="G362" i="6" s="1"/>
  <c r="D524" i="6"/>
  <c r="G524" i="6" s="1"/>
  <c r="D411" i="6"/>
  <c r="G411" i="6" s="1"/>
  <c r="D46" i="6"/>
  <c r="G46" i="6" s="1"/>
  <c r="J6" i="8"/>
  <c r="D516" i="6"/>
  <c r="G516" i="6" s="1"/>
  <c r="D244" i="6"/>
  <c r="G244" i="6" s="1"/>
  <c r="D571" i="6"/>
  <c r="G571" i="6" s="1"/>
  <c r="D238" i="6"/>
  <c r="G238" i="6" s="1"/>
  <c r="D760" i="6"/>
  <c r="G760" i="6" s="1"/>
  <c r="D260" i="6"/>
  <c r="G260" i="6" s="1"/>
  <c r="D45" i="6"/>
  <c r="G45" i="6" s="1"/>
  <c r="D460" i="6"/>
  <c r="G460" i="6" s="1"/>
  <c r="D433" i="6"/>
  <c r="G433" i="6" s="1"/>
  <c r="D657" i="6"/>
  <c r="G657" i="6" s="1"/>
  <c r="D233" i="6"/>
  <c r="G233" i="6" s="1"/>
  <c r="D364" i="6"/>
  <c r="G364" i="6" s="1"/>
  <c r="D294" i="6"/>
  <c r="G294" i="6" s="1"/>
  <c r="D543" i="6"/>
  <c r="G543" i="6" s="1"/>
  <c r="D748" i="6"/>
  <c r="G748" i="6" s="1"/>
  <c r="D519" i="6"/>
  <c r="G519" i="6" s="1"/>
  <c r="D483" i="6"/>
  <c r="G483" i="6" s="1"/>
  <c r="D534" i="6"/>
  <c r="G534" i="6" s="1"/>
  <c r="D214" i="6"/>
  <c r="G214" i="6" s="1"/>
  <c r="D767" i="6"/>
  <c r="G767" i="6" s="1"/>
  <c r="D632" i="6"/>
  <c r="G632" i="6" s="1"/>
  <c r="D436" i="6"/>
  <c r="G436" i="6" s="1"/>
  <c r="D299" i="6"/>
  <c r="G299" i="6" s="1"/>
  <c r="D720" i="6"/>
  <c r="G720" i="6" s="1"/>
  <c r="D780" i="6"/>
  <c r="G780" i="6" s="1"/>
  <c r="D485" i="6"/>
  <c r="G485" i="6" s="1"/>
  <c r="D541" i="6"/>
  <c r="G541" i="6" s="1"/>
  <c r="D609" i="6"/>
  <c r="G609" i="6" s="1"/>
  <c r="D614" i="6"/>
  <c r="G614" i="6" s="1"/>
  <c r="D438" i="6"/>
  <c r="G438" i="6" s="1"/>
  <c r="D710" i="6"/>
  <c r="G710" i="6" s="1"/>
  <c r="D644" i="6"/>
  <c r="G644" i="6" s="1"/>
  <c r="D105" i="6"/>
  <c r="G105" i="6" s="1"/>
  <c r="D164" i="6"/>
  <c r="G164" i="6" s="1"/>
  <c r="D596" i="6"/>
  <c r="G596" i="6" s="1"/>
  <c r="D125" i="6"/>
  <c r="G125" i="6" s="1"/>
  <c r="D694" i="6"/>
  <c r="G694" i="6" s="1"/>
  <c r="D413" i="6"/>
  <c r="G413" i="6" s="1"/>
  <c r="D744" i="6"/>
  <c r="D21" i="6"/>
  <c r="G21" i="6" s="1"/>
  <c r="D431" i="6"/>
  <c r="G431" i="6" s="1"/>
  <c r="D352" i="6"/>
  <c r="G352" i="6" s="1"/>
  <c r="D80" i="6"/>
  <c r="G80" i="6" s="1"/>
  <c r="D511" i="6"/>
  <c r="G511" i="6" s="1"/>
  <c r="D165" i="6"/>
  <c r="G165" i="6" s="1"/>
  <c r="D63" i="6"/>
  <c r="G63" i="6" s="1"/>
  <c r="D403" i="6"/>
  <c r="G403" i="6" s="1"/>
  <c r="D206" i="6"/>
  <c r="G206" i="6" s="1"/>
  <c r="D584" i="6"/>
  <c r="G584" i="6" s="1"/>
  <c r="D161" i="6"/>
  <c r="G161" i="6" s="1"/>
  <c r="D521" i="6"/>
  <c r="G521" i="6" s="1"/>
  <c r="D192" i="6"/>
  <c r="G192" i="6" s="1"/>
  <c r="D514" i="6"/>
  <c r="G514" i="6" s="1"/>
  <c r="D313" i="6"/>
  <c r="G313" i="6" s="1"/>
  <c r="D234" i="6"/>
  <c r="G234" i="6" s="1"/>
  <c r="D57" i="6"/>
  <c r="G57" i="6" s="1"/>
  <c r="D50" i="6"/>
  <c r="G50" i="6" s="1"/>
  <c r="D376" i="6"/>
  <c r="G376" i="6" s="1"/>
  <c r="D674" i="6"/>
  <c r="G674" i="6" s="1"/>
  <c r="D253" i="6"/>
  <c r="G253" i="6" s="1"/>
  <c r="D580" i="6"/>
  <c r="G580" i="6" s="1"/>
  <c r="D319" i="6"/>
  <c r="G319" i="6" s="1"/>
  <c r="D450" i="6"/>
  <c r="G450" i="6" s="1"/>
  <c r="C18" i="7"/>
  <c r="D215" i="6"/>
  <c r="G215" i="6" s="1"/>
  <c r="F8" i="6"/>
  <c r="D671" i="6"/>
  <c r="G671" i="6" s="1"/>
  <c r="D395" i="6"/>
  <c r="G395" i="6" s="1"/>
  <c r="D310" i="6"/>
  <c r="G310" i="6" s="1"/>
  <c r="D672" i="6"/>
  <c r="G672" i="6" s="1"/>
  <c r="D796" i="6"/>
  <c r="G796" i="6" s="1"/>
  <c r="D698" i="6"/>
  <c r="G698" i="6" s="1"/>
  <c r="D73" i="6"/>
  <c r="G73" i="6" s="1"/>
  <c r="D491" i="6"/>
  <c r="G491" i="6" s="1"/>
  <c r="D29" i="6"/>
  <c r="G29" i="6" s="1"/>
  <c r="D743" i="6"/>
  <c r="G743" i="6" s="1"/>
  <c r="D24" i="6"/>
  <c r="G24" i="6" s="1"/>
  <c r="D663" i="6"/>
  <c r="G663" i="6" s="1"/>
  <c r="D737" i="6"/>
  <c r="G737" i="6" s="1"/>
  <c r="D394" i="6"/>
  <c r="G394" i="6" s="1"/>
  <c r="D285" i="6"/>
  <c r="G285" i="6" s="1"/>
  <c r="D679" i="6"/>
  <c r="G679" i="6" s="1"/>
  <c r="D682" i="6"/>
  <c r="G682" i="6" s="1"/>
  <c r="D61" i="6"/>
  <c r="G61" i="6" s="1"/>
  <c r="D127" i="6"/>
  <c r="G127" i="6" s="1"/>
  <c r="C16" i="5"/>
  <c r="F16" i="5"/>
  <c r="E16" i="5"/>
  <c r="D16" i="5"/>
  <c r="D275" i="6"/>
  <c r="G275" i="6" s="1"/>
  <c r="C7" i="7"/>
  <c r="D311" i="6"/>
  <c r="G311" i="6" s="1"/>
  <c r="D749" i="6"/>
  <c r="G749" i="6" s="1"/>
  <c r="D623" i="6"/>
  <c r="G623" i="6" s="1"/>
  <c r="D340" i="6"/>
  <c r="G340" i="6" s="1"/>
  <c r="D147" i="6"/>
  <c r="G147" i="6" s="1"/>
  <c r="D466" i="6"/>
  <c r="G466" i="6" s="1"/>
  <c r="D224" i="6"/>
  <c r="G224" i="6" s="1"/>
  <c r="D27" i="6"/>
  <c r="G27" i="6" s="1"/>
  <c r="D246" i="6"/>
  <c r="G246" i="6" s="1"/>
  <c r="D182" i="6"/>
  <c r="G182" i="6" s="1"/>
  <c r="D416" i="6"/>
  <c r="G416" i="6" s="1"/>
  <c r="D688" i="6"/>
  <c r="G688" i="6" s="1"/>
  <c r="D446" i="6"/>
  <c r="G446" i="6" s="1"/>
  <c r="D502" i="6"/>
  <c r="G502" i="6" s="1"/>
  <c r="D120" i="6"/>
  <c r="G120" i="6" s="1"/>
  <c r="D38" i="6"/>
  <c r="G38" i="6" s="1"/>
  <c r="D76" i="6"/>
  <c r="G76" i="6" s="1"/>
  <c r="D300" i="6"/>
  <c r="G300" i="6" s="1"/>
  <c r="D787" i="6"/>
  <c r="G787" i="6" s="1"/>
  <c r="D174" i="6"/>
  <c r="G174" i="6" s="1"/>
  <c r="D761" i="6"/>
  <c r="G761" i="6" s="1"/>
  <c r="D535" i="6"/>
  <c r="G535" i="6" s="1"/>
  <c r="D369" i="6"/>
  <c r="G369" i="6" s="1"/>
  <c r="D645" i="6"/>
  <c r="G645" i="6" s="1"/>
  <c r="D87" i="6"/>
  <c r="G87" i="6" s="1"/>
  <c r="D97" i="6"/>
  <c r="G97" i="6" s="1"/>
  <c r="D65" i="6"/>
  <c r="G65" i="6" s="1"/>
  <c r="D385" i="6"/>
  <c r="G385" i="6" s="1"/>
  <c r="D381" i="6"/>
  <c r="G381" i="6" s="1"/>
  <c r="D697" i="6"/>
  <c r="G697" i="6" s="1"/>
  <c r="D615" i="6"/>
  <c r="G615" i="6" s="1"/>
  <c r="D608" i="6"/>
  <c r="G608" i="6" s="1"/>
  <c r="D592" i="6"/>
  <c r="G592" i="6" s="1"/>
  <c r="D627" i="6"/>
  <c r="G627" i="6" s="1"/>
  <c r="D312" i="6"/>
  <c r="G312" i="6" s="1"/>
  <c r="D714" i="6"/>
  <c r="G714" i="6" s="1"/>
  <c r="D500" i="6"/>
  <c r="G500" i="6" s="1"/>
  <c r="D530" i="6"/>
  <c r="G530" i="6" s="1"/>
  <c r="D398" i="6"/>
  <c r="G398" i="6" s="1"/>
  <c r="D70" i="6"/>
  <c r="G70" i="6" s="1"/>
  <c r="D389" i="6"/>
  <c r="G389" i="6" s="1"/>
  <c r="D23" i="6"/>
  <c r="G23" i="6" s="1"/>
  <c r="D572" i="6"/>
  <c r="G572" i="6" s="1"/>
  <c r="D536" i="6"/>
  <c r="G536" i="6" s="1"/>
  <c r="D414" i="6"/>
  <c r="G414" i="6" s="1"/>
  <c r="D518" i="6"/>
  <c r="G518" i="6" s="1"/>
  <c r="D93" i="6"/>
  <c r="G93" i="6" s="1"/>
  <c r="D599" i="6"/>
  <c r="G599" i="6" s="1"/>
  <c r="D601" i="6"/>
  <c r="G601" i="6" s="1"/>
  <c r="D118" i="6"/>
  <c r="G118" i="6" s="1"/>
  <c r="D717" i="6"/>
  <c r="G717" i="6" s="1"/>
  <c r="D490" i="6"/>
  <c r="G490" i="6" s="1"/>
  <c r="D122" i="6"/>
  <c r="G122" i="6" s="1"/>
  <c r="D442" i="6"/>
  <c r="G442" i="6" s="1"/>
  <c r="D107" i="6"/>
  <c r="G107" i="6" s="1"/>
  <c r="D513" i="6"/>
  <c r="G513" i="6" s="1"/>
  <c r="D557" i="6"/>
  <c r="G557" i="6" s="1"/>
  <c r="D110" i="6"/>
  <c r="G110" i="6" s="1"/>
  <c r="D145" i="6"/>
  <c r="G145" i="6" s="1"/>
  <c r="C9" i="5"/>
  <c r="G9" i="5" s="1"/>
  <c r="C7" i="5"/>
  <c r="F10" i="5"/>
  <c r="D10" i="5"/>
  <c r="F8" i="5"/>
  <c r="F14" i="5"/>
  <c r="D8" i="5"/>
  <c r="D14" i="5"/>
  <c r="F9" i="5"/>
  <c r="F7" i="5"/>
  <c r="C14" i="5"/>
  <c r="D9" i="5"/>
  <c r="D7" i="5"/>
  <c r="C8" i="5"/>
  <c r="G8" i="5" s="1"/>
  <c r="E14" i="5"/>
  <c r="C10" i="5"/>
  <c r="D15" i="7"/>
  <c r="D806" i="6"/>
  <c r="G806" i="6" s="1"/>
  <c r="D309" i="6"/>
  <c r="G309" i="6" s="1"/>
  <c r="D322" i="6"/>
  <c r="G322" i="6" s="1"/>
  <c r="D477" i="6"/>
  <c r="G477" i="6" s="1"/>
  <c r="D590" i="6"/>
  <c r="G590" i="6" s="1"/>
  <c r="D303" i="6"/>
  <c r="G303" i="6" s="1"/>
  <c r="D190" i="6"/>
  <c r="G190" i="6" s="1"/>
  <c r="D166" i="6"/>
  <c r="G166" i="6" s="1"/>
  <c r="D705" i="6"/>
  <c r="G705" i="6" s="1"/>
  <c r="D673" i="6"/>
  <c r="G673" i="6" s="1"/>
  <c r="D574" i="6"/>
  <c r="G574" i="6" s="1"/>
  <c r="D58" i="6"/>
  <c r="G58" i="6" s="1"/>
  <c r="D454" i="6"/>
  <c r="G454" i="6" s="1"/>
  <c r="D116" i="6"/>
  <c r="G116" i="6" s="1"/>
  <c r="D377" i="6"/>
  <c r="G377" i="6" s="1"/>
  <c r="D555" i="6"/>
  <c r="G555" i="6" s="1"/>
  <c r="D211" i="6"/>
  <c r="G211" i="6" s="1"/>
  <c r="D142" i="6"/>
  <c r="G142" i="6" s="1"/>
  <c r="D805" i="6"/>
  <c r="G805" i="6" s="1"/>
  <c r="D754" i="6"/>
  <c r="G754" i="6" s="1"/>
  <c r="D68" i="6"/>
  <c r="G68" i="6" s="1"/>
  <c r="D638" i="6"/>
  <c r="G638" i="6" s="1"/>
  <c r="D631" i="6"/>
  <c r="G631" i="6" s="1"/>
  <c r="D168" i="6"/>
  <c r="G168" i="6" s="1"/>
  <c r="D66" i="6"/>
  <c r="G66" i="6" s="1"/>
  <c r="D327" i="6"/>
  <c r="G327" i="6" s="1"/>
  <c r="D687" i="6"/>
  <c r="G687" i="6" s="1"/>
  <c r="D328" i="6"/>
  <c r="G328" i="6" s="1"/>
  <c r="D64" i="6"/>
  <c r="G64" i="6" s="1"/>
  <c r="D314" i="6"/>
  <c r="G314" i="6" s="1"/>
  <c r="D654" i="6"/>
  <c r="G654" i="6" s="1"/>
  <c r="D658" i="6"/>
  <c r="G658" i="6" s="1"/>
  <c r="D374" i="6"/>
  <c r="G374" i="6" s="1"/>
  <c r="D611" i="6"/>
  <c r="G611" i="6" s="1"/>
  <c r="D115" i="6"/>
  <c r="G115" i="6" s="1"/>
  <c r="D629" i="6"/>
  <c r="G629" i="6" s="1"/>
  <c r="D467" i="6"/>
  <c r="G467" i="6" s="1"/>
  <c r="D296" i="6"/>
  <c r="G296" i="6" s="1"/>
  <c r="D681" i="6"/>
  <c r="G681" i="6" s="1"/>
  <c r="D586" i="6"/>
  <c r="G586" i="6" s="1"/>
  <c r="D764" i="6"/>
  <c r="G764" i="6" s="1"/>
  <c r="D752" i="6"/>
  <c r="G752" i="6" s="1"/>
  <c r="D637" i="6"/>
  <c r="G637" i="6" s="1"/>
  <c r="D361" i="6"/>
  <c r="G361" i="6" s="1"/>
  <c r="D576" i="6"/>
  <c r="G576" i="6" s="1"/>
  <c r="D88" i="6"/>
  <c r="G88" i="6" s="1"/>
  <c r="D459" i="6"/>
  <c r="G459" i="6" s="1"/>
  <c r="D566" i="6"/>
  <c r="G566" i="6" s="1"/>
  <c r="D776" i="6"/>
  <c r="G776" i="6" s="1"/>
  <c r="D66" i="5"/>
  <c r="C63" i="5"/>
  <c r="E59" i="5"/>
  <c r="D56" i="5"/>
  <c r="C53" i="5"/>
  <c r="E49" i="5"/>
  <c r="D46" i="5"/>
  <c r="C43" i="5"/>
  <c r="E39" i="5"/>
  <c r="D36" i="5"/>
  <c r="C33" i="5"/>
  <c r="E29" i="5"/>
  <c r="D26" i="5"/>
  <c r="C23" i="5"/>
  <c r="C66" i="5"/>
  <c r="E62" i="5"/>
  <c r="D59" i="5"/>
  <c r="C56" i="5"/>
  <c r="E52" i="5"/>
  <c r="D49" i="5"/>
  <c r="C46" i="5"/>
  <c r="E42" i="5"/>
  <c r="D39" i="5"/>
  <c r="C36" i="5"/>
  <c r="E32" i="5"/>
  <c r="D29" i="5"/>
  <c r="C26" i="5"/>
  <c r="E22" i="5"/>
  <c r="E65" i="5"/>
  <c r="D62" i="5"/>
  <c r="C59" i="5"/>
  <c r="E55" i="5"/>
  <c r="D52" i="5"/>
  <c r="C49" i="5"/>
  <c r="E45" i="5"/>
  <c r="D42" i="5"/>
  <c r="C39" i="5"/>
  <c r="E68" i="5"/>
  <c r="D65" i="5"/>
  <c r="C62" i="5"/>
  <c r="E58" i="5"/>
  <c r="D55" i="5"/>
  <c r="C52" i="5"/>
  <c r="E48" i="5"/>
  <c r="D45" i="5"/>
  <c r="C42" i="5"/>
  <c r="E38" i="5"/>
  <c r="D35" i="5"/>
  <c r="C32" i="5"/>
  <c r="E28" i="5"/>
  <c r="D25" i="5"/>
  <c r="C22" i="5"/>
  <c r="C68" i="5"/>
  <c r="E64" i="5"/>
  <c r="D61" i="5"/>
  <c r="C58" i="5"/>
  <c r="E54" i="5"/>
  <c r="D51" i="5"/>
  <c r="C48" i="5"/>
  <c r="E44" i="5"/>
  <c r="D41" i="5"/>
  <c r="C38" i="5"/>
  <c r="E34" i="5"/>
  <c r="D31" i="5"/>
  <c r="C28" i="5"/>
  <c r="E24" i="5"/>
  <c r="D21" i="5"/>
  <c r="D67" i="5"/>
  <c r="C64" i="5"/>
  <c r="E60" i="5"/>
  <c r="D57" i="5"/>
  <c r="C54" i="5"/>
  <c r="E50" i="5"/>
  <c r="D47" i="5"/>
  <c r="C44" i="5"/>
  <c r="E40" i="5"/>
  <c r="D37" i="5"/>
  <c r="C34" i="5"/>
  <c r="E30" i="5"/>
  <c r="D27" i="5"/>
  <c r="C24" i="5"/>
  <c r="C67" i="5"/>
  <c r="E63" i="5"/>
  <c r="D60" i="5"/>
  <c r="C57" i="5"/>
  <c r="E53" i="5"/>
  <c r="D50" i="5"/>
  <c r="C47" i="5"/>
  <c r="E43" i="5"/>
  <c r="D40" i="5"/>
  <c r="C37" i="5"/>
  <c r="E33" i="5"/>
  <c r="D30" i="5"/>
  <c r="C27" i="5"/>
  <c r="E23" i="5"/>
  <c r="E66" i="5"/>
  <c r="D63" i="5"/>
  <c r="C60" i="5"/>
  <c r="E56" i="5"/>
  <c r="D53" i="5"/>
  <c r="C50" i="5"/>
  <c r="E46" i="5"/>
  <c r="D43" i="5"/>
  <c r="C40" i="5"/>
  <c r="E36" i="5"/>
  <c r="D33" i="5"/>
  <c r="C30" i="5"/>
  <c r="E26" i="5"/>
  <c r="D23" i="5"/>
  <c r="D64" i="5"/>
  <c r="E47" i="5"/>
  <c r="D32" i="5"/>
  <c r="E21" i="5"/>
  <c r="E61" i="5"/>
  <c r="C45" i="5"/>
  <c r="E31" i="5"/>
  <c r="C21" i="5"/>
  <c r="C61" i="5"/>
  <c r="D44" i="5"/>
  <c r="C31" i="5"/>
  <c r="D58" i="5"/>
  <c r="E41" i="5"/>
  <c r="C29" i="5"/>
  <c r="E57" i="5"/>
  <c r="C41" i="5"/>
  <c r="D28" i="5"/>
  <c r="C55" i="5"/>
  <c r="D38" i="5"/>
  <c r="E27" i="5"/>
  <c r="D54" i="5"/>
  <c r="E37" i="5"/>
  <c r="E25" i="5"/>
  <c r="D68" i="5"/>
  <c r="E51" i="5"/>
  <c r="E35" i="5"/>
  <c r="C25" i="5"/>
  <c r="E67" i="5"/>
  <c r="C51" i="5"/>
  <c r="C35" i="5"/>
  <c r="D24" i="5"/>
  <c r="C65" i="5"/>
  <c r="D48" i="5"/>
  <c r="D34" i="5"/>
  <c r="D22" i="5"/>
  <c r="C26" i="7"/>
  <c r="D26" i="7" s="1"/>
  <c r="C25" i="7"/>
  <c r="D25" i="7" s="1"/>
  <c r="D17" i="7"/>
  <c r="C24" i="7"/>
  <c r="D24" i="7" s="1"/>
  <c r="C23" i="7"/>
  <c r="D23" i="7" s="1"/>
  <c r="D9" i="7"/>
  <c r="D13" i="3"/>
  <c r="C13" i="3"/>
  <c r="D172" i="6"/>
  <c r="G172" i="6" s="1"/>
  <c r="D372" i="6"/>
  <c r="G372" i="6" s="1"/>
  <c r="D468" i="6"/>
  <c r="G468" i="6" s="1"/>
  <c r="D334" i="6"/>
  <c r="G334" i="6" s="1"/>
  <c r="D289" i="6"/>
  <c r="G289" i="6" s="1"/>
  <c r="D343" i="6"/>
  <c r="G343" i="6" s="1"/>
  <c r="D445" i="6"/>
  <c r="D552" i="6"/>
  <c r="G552" i="6" s="1"/>
  <c r="D593" i="6"/>
  <c r="G593" i="6" s="1"/>
  <c r="D684" i="6"/>
  <c r="G684" i="6" s="1"/>
  <c r="D28" i="6"/>
  <c r="G28" i="6" s="1"/>
  <c r="D19" i="6"/>
  <c r="G19" i="6" s="1"/>
  <c r="C72" i="4"/>
  <c r="C70" i="4"/>
  <c r="C68" i="4"/>
  <c r="C66" i="4"/>
  <c r="G71" i="4"/>
  <c r="G69" i="4"/>
  <c r="G67" i="4"/>
  <c r="C71" i="4"/>
  <c r="C69" i="4"/>
  <c r="C67" i="4"/>
  <c r="D72" i="4"/>
  <c r="E72" i="4" s="1"/>
  <c r="D70" i="4"/>
  <c r="E70" i="4" s="1"/>
  <c r="D68" i="4"/>
  <c r="E68" i="4" s="1"/>
  <c r="D66" i="4"/>
  <c r="D69" i="4"/>
  <c r="G68" i="4"/>
  <c r="F68" i="4"/>
  <c r="G72" i="4"/>
  <c r="F67" i="4"/>
  <c r="F72" i="4"/>
  <c r="D67" i="4"/>
  <c r="F71" i="4"/>
  <c r="G66" i="4"/>
  <c r="D71" i="4"/>
  <c r="F66" i="4"/>
  <c r="G70" i="4"/>
  <c r="F70" i="4"/>
  <c r="F69" i="4"/>
  <c r="D779" i="6"/>
  <c r="G779" i="6" s="1"/>
  <c r="D119" i="6"/>
  <c r="G119" i="6" s="1"/>
  <c r="D37" i="6"/>
  <c r="G37" i="6" s="1"/>
  <c r="D41" i="6"/>
  <c r="G41" i="6" s="1"/>
  <c r="D636" i="6"/>
  <c r="D272" i="6"/>
  <c r="G272" i="6" s="1"/>
  <c r="D503" i="6"/>
  <c r="G503" i="6" s="1"/>
  <c r="D248" i="6"/>
  <c r="G248" i="6" s="1"/>
  <c r="D131" i="6"/>
  <c r="G131" i="6" s="1"/>
  <c r="D570" i="6"/>
  <c r="G570" i="6" s="1"/>
  <c r="D772" i="6"/>
  <c r="D497" i="6"/>
  <c r="G497" i="6" s="1"/>
  <c r="D669" i="6"/>
  <c r="G669" i="6" s="1"/>
  <c r="D249" i="6"/>
  <c r="G249" i="6" s="1"/>
  <c r="D425" i="6"/>
  <c r="G425" i="6" s="1"/>
  <c r="D325" i="6"/>
  <c r="G325" i="6" s="1"/>
  <c r="D690" i="6"/>
  <c r="G690" i="6" s="1"/>
  <c r="D731" i="6"/>
  <c r="G731" i="6" s="1"/>
  <c r="D235" i="6"/>
  <c r="G235" i="6" s="1"/>
  <c r="D170" i="6"/>
  <c r="G170" i="6" s="1"/>
  <c r="D706" i="6"/>
  <c r="G706" i="6" s="1"/>
  <c r="D498" i="6"/>
  <c r="G498" i="6" s="1"/>
  <c r="D255" i="6"/>
  <c r="G255" i="6" s="1"/>
  <c r="D83" i="6"/>
  <c r="G83" i="6" s="1"/>
  <c r="D713" i="6"/>
  <c r="G713" i="6" s="1"/>
  <c r="D134" i="6"/>
  <c r="G134" i="6" s="1"/>
  <c r="D573" i="6"/>
  <c r="G573" i="6" s="1"/>
  <c r="D620" i="6"/>
  <c r="G620" i="6" s="1"/>
  <c r="D740" i="6"/>
  <c r="G740" i="6" s="1"/>
  <c r="D56" i="6"/>
  <c r="G56" i="6" s="1"/>
  <c r="D44" i="6"/>
  <c r="G44" i="6" s="1"/>
  <c r="D52" i="6"/>
  <c r="G52" i="6" s="1"/>
  <c r="D104" i="6"/>
  <c r="D563" i="6"/>
  <c r="G563" i="6" s="1"/>
  <c r="D295" i="6"/>
  <c r="G295" i="6" s="1"/>
  <c r="D418" i="6"/>
  <c r="G418" i="6" s="1"/>
  <c r="D788" i="6"/>
  <c r="G788" i="6" s="1"/>
  <c r="D508" i="6"/>
  <c r="G508" i="6" s="1"/>
  <c r="E23" i="4"/>
  <c r="E35" i="4"/>
  <c r="D62" i="4"/>
  <c r="E62" i="4" s="1"/>
  <c r="D757" i="6"/>
  <c r="G757" i="6" s="1"/>
  <c r="D587" i="6"/>
  <c r="G587" i="6" s="1"/>
  <c r="D95" i="6"/>
  <c r="G95" i="6" s="1"/>
  <c r="D278" i="6"/>
  <c r="G278" i="6" s="1"/>
  <c r="D60" i="6"/>
  <c r="G60" i="6" s="1"/>
  <c r="D801" i="6"/>
  <c r="G801" i="6" s="1"/>
  <c r="D267" i="6"/>
  <c r="G267" i="6" s="1"/>
  <c r="D696" i="6"/>
  <c r="G696" i="6" s="1"/>
  <c r="D103" i="6"/>
  <c r="G103" i="6" s="1"/>
  <c r="D771" i="6"/>
  <c r="D221" i="6"/>
  <c r="G221" i="6" s="1"/>
  <c r="D143" i="6"/>
  <c r="G143" i="6" s="1"/>
  <c r="D412" i="6"/>
  <c r="G412" i="6" s="1"/>
  <c r="D702" i="6"/>
  <c r="G702" i="6" s="1"/>
  <c r="D354" i="6"/>
  <c r="G354" i="6" s="1"/>
  <c r="D693" i="6"/>
  <c r="G693" i="6" s="1"/>
  <c r="D337" i="6"/>
  <c r="G337" i="6" s="1"/>
  <c r="D791" i="6"/>
  <c r="G791" i="6" s="1"/>
  <c r="D525" i="6"/>
  <c r="G525" i="6" s="1"/>
  <c r="D660" i="6"/>
  <c r="G660" i="6" s="1"/>
  <c r="D774" i="6"/>
  <c r="G774" i="6" s="1"/>
  <c r="D305" i="6"/>
  <c r="G305" i="6" s="1"/>
  <c r="D187" i="6"/>
  <c r="G187" i="6" s="1"/>
  <c r="D602" i="6"/>
  <c r="G602" i="6" s="1"/>
  <c r="D745" i="6"/>
  <c r="G745" i="6" s="1"/>
  <c r="C8" i="7"/>
  <c r="D539" i="6"/>
  <c r="G539" i="6" s="1"/>
  <c r="D227" i="6"/>
  <c r="G227" i="6" s="1"/>
  <c r="D146" i="6"/>
  <c r="G146" i="6" s="1"/>
  <c r="D624" i="6"/>
  <c r="G624" i="6" s="1"/>
  <c r="D784" i="6"/>
  <c r="G784" i="6" s="1"/>
  <c r="D685" i="6"/>
  <c r="D171" i="6"/>
  <c r="D598" i="6"/>
  <c r="G598" i="6" s="1"/>
  <c r="D22" i="6"/>
  <c r="G22" i="6" s="1"/>
  <c r="D594" i="6"/>
  <c r="G594" i="6" s="1"/>
  <c r="D268" i="6"/>
  <c r="G268" i="6" s="1"/>
  <c r="D128" i="6"/>
  <c r="G128" i="6" s="1"/>
  <c r="D569" i="6"/>
  <c r="G569" i="6" s="1"/>
  <c r="D532" i="6"/>
  <c r="G532" i="6" s="1"/>
  <c r="D527" i="6"/>
  <c r="G527" i="6" s="1"/>
  <c r="D144" i="6"/>
  <c r="G144" i="6" s="1"/>
  <c r="D231" i="6"/>
  <c r="G231" i="6" s="1"/>
  <c r="D72" i="6"/>
  <c r="G72" i="6" s="1"/>
  <c r="D348" i="6"/>
  <c r="D410" i="6"/>
  <c r="G410" i="6" s="1"/>
  <c r="D651" i="6"/>
  <c r="G651" i="6" s="1"/>
  <c r="D533" i="6"/>
  <c r="G533" i="6" s="1"/>
  <c r="D427" i="6"/>
  <c r="G427" i="6" s="1"/>
  <c r="D152" i="6"/>
  <c r="G152" i="6" s="1"/>
  <c r="D245" i="6"/>
  <c r="G245" i="6" s="1"/>
  <c r="D297" i="6"/>
  <c r="G297" i="6" s="1"/>
  <c r="D568" i="6"/>
  <c r="G568" i="6" s="1"/>
  <c r="D42" i="6"/>
  <c r="G42" i="6" s="1"/>
  <c r="D729" i="6"/>
  <c r="G729" i="6" s="1"/>
  <c r="D277" i="6"/>
  <c r="G277" i="6" s="1"/>
  <c r="D358" i="6"/>
  <c r="G358" i="6" s="1"/>
  <c r="D733" i="6"/>
  <c r="G733" i="6" s="1"/>
  <c r="D201" i="6"/>
  <c r="G201" i="6" s="1"/>
  <c r="D189" i="6"/>
  <c r="G189" i="6" s="1"/>
  <c r="D49" i="6"/>
  <c r="D417" i="6"/>
  <c r="G417" i="6" s="1"/>
  <c r="D69" i="6"/>
  <c r="G69" i="6" s="1"/>
  <c r="D775" i="6"/>
  <c r="G775" i="6" s="1"/>
  <c r="D274" i="6"/>
  <c r="G274" i="6" s="1"/>
  <c r="D359" i="6"/>
  <c r="G359" i="6" s="1"/>
  <c r="D397" i="6"/>
  <c r="G397" i="6" s="1"/>
  <c r="D43" i="6"/>
  <c r="G43" i="6" s="1"/>
  <c r="D54" i="6"/>
  <c r="G54" i="6" s="1"/>
  <c r="D173" i="6"/>
  <c r="G173" i="6" s="1"/>
  <c r="D85" i="6"/>
  <c r="G85" i="6" s="1"/>
  <c r="D124" i="6"/>
  <c r="G124" i="6" s="1"/>
  <c r="D786" i="6"/>
  <c r="G786" i="6" s="1"/>
  <c r="D652" i="6"/>
  <c r="G652" i="6" s="1"/>
  <c r="D75" i="6"/>
  <c r="G75" i="6" s="1"/>
  <c r="D700" i="6"/>
  <c r="G700" i="6" s="1"/>
  <c r="D548" i="6"/>
  <c r="G548" i="6" s="1"/>
  <c r="D763" i="6"/>
  <c r="G763" i="6" s="1"/>
  <c r="D347" i="6"/>
  <c r="G347" i="6" s="1"/>
  <c r="D724" i="6"/>
  <c r="G724" i="6" s="1"/>
  <c r="D547" i="6"/>
  <c r="G547" i="6" s="1"/>
  <c r="D90" i="6"/>
  <c r="G90" i="6" s="1"/>
  <c r="D545" i="6"/>
  <c r="G545" i="6" s="1"/>
  <c r="D286" i="6"/>
  <c r="G286" i="6" s="1"/>
  <c r="D177" i="6"/>
  <c r="G177" i="6" s="1"/>
  <c r="D59" i="6"/>
  <c r="G59" i="6" s="1"/>
  <c r="D800" i="6"/>
  <c r="G800" i="6" s="1"/>
  <c r="D250" i="6"/>
  <c r="G250" i="6" s="1"/>
  <c r="D738" i="6"/>
  <c r="G738" i="6" s="1"/>
  <c r="D577" i="6"/>
  <c r="G577" i="6" s="1"/>
  <c r="D691" i="6"/>
  <c r="G691" i="6" s="1"/>
  <c r="D51" i="6"/>
  <c r="G51" i="6" s="1"/>
  <c r="D331" i="6"/>
  <c r="G331" i="6" s="1"/>
  <c r="G31" i="4"/>
  <c r="E19" i="4"/>
  <c r="D736" i="6"/>
  <c r="G736" i="6" s="1"/>
  <c r="D564" i="6"/>
  <c r="G564" i="6" s="1"/>
  <c r="D273" i="6"/>
  <c r="G273" i="6" s="1"/>
  <c r="D703" i="6"/>
  <c r="G703" i="6" s="1"/>
  <c r="D203" i="6"/>
  <c r="G203" i="6" s="1"/>
  <c r="D7" i="7"/>
  <c r="D212" i="6"/>
  <c r="G212" i="6" s="1"/>
  <c r="D430" i="6"/>
  <c r="G430" i="6" s="1"/>
  <c r="D730" i="6"/>
  <c r="G730" i="6" s="1"/>
  <c r="D391" i="6"/>
  <c r="G391" i="6" s="1"/>
  <c r="D643" i="6"/>
  <c r="G643" i="6" s="1"/>
  <c r="D616" i="6"/>
  <c r="G616" i="6" s="1"/>
  <c r="D727" i="6"/>
  <c r="G727" i="6" s="1"/>
  <c r="D388" i="6"/>
  <c r="G388" i="6" s="1"/>
  <c r="D510" i="6"/>
  <c r="G510" i="6" s="1"/>
  <c r="D407" i="6"/>
  <c r="G407" i="6" s="1"/>
  <c r="D489" i="6"/>
  <c r="G489" i="6" s="1"/>
  <c r="D583" i="6"/>
  <c r="G583" i="6" s="1"/>
  <c r="D92" i="6"/>
  <c r="G92" i="6" s="1"/>
  <c r="D17" i="6"/>
  <c r="G17" i="6" s="1"/>
  <c r="D794" i="6"/>
  <c r="G794" i="6" s="1"/>
  <c r="D558" i="6"/>
  <c r="G558" i="6" s="1"/>
  <c r="D665" i="6"/>
  <c r="G665" i="6" s="1"/>
  <c r="D399" i="6"/>
  <c r="G399" i="6" s="1"/>
  <c r="D226" i="6"/>
  <c r="G226" i="6" s="1"/>
  <c r="D484" i="6"/>
  <c r="G484" i="6" s="1"/>
  <c r="D159" i="6"/>
  <c r="G159" i="6" s="1"/>
  <c r="D567" i="6"/>
  <c r="G567" i="6" s="1"/>
  <c r="D625" i="6"/>
  <c r="G625" i="6" s="1"/>
  <c r="D661" i="6"/>
  <c r="G661" i="6" s="1"/>
  <c r="D81" i="6"/>
  <c r="G81" i="6" s="1"/>
  <c r="D140" i="6"/>
  <c r="G140" i="6" s="1"/>
  <c r="D123" i="6"/>
  <c r="G123" i="6" s="1"/>
  <c r="D196" i="6"/>
  <c r="G196" i="6" s="1"/>
  <c r="D606" i="6"/>
  <c r="G606" i="6" s="1"/>
  <c r="D426" i="6"/>
  <c r="G426" i="6" s="1"/>
  <c r="D102" i="6"/>
  <c r="G102" i="6" s="1"/>
  <c r="D207" i="6"/>
  <c r="G207" i="6" s="1"/>
  <c r="D522" i="6"/>
  <c r="G522" i="6" s="1"/>
  <c r="D34" i="6"/>
  <c r="G34" i="6" s="1"/>
  <c r="D149" i="6"/>
  <c r="G149" i="6" s="1"/>
  <c r="D202" i="6"/>
  <c r="G202" i="6" s="1"/>
  <c r="D479" i="6"/>
  <c r="G479" i="6" s="1"/>
  <c r="D443" i="6"/>
  <c r="G443" i="6" s="1"/>
  <c r="D20" i="6"/>
  <c r="D648" i="6"/>
  <c r="G648" i="6" s="1"/>
  <c r="D188" i="6"/>
  <c r="G188" i="6" s="1"/>
  <c r="D262" i="6"/>
  <c r="G262" i="6" s="1"/>
  <c r="D798" i="6"/>
  <c r="G798" i="6" s="1"/>
  <c r="D549" i="6"/>
  <c r="G549" i="6" s="1"/>
  <c r="D383" i="6"/>
  <c r="G383" i="6" s="1"/>
  <c r="D256" i="6"/>
  <c r="G256" i="6" s="1"/>
  <c r="D263" i="6"/>
  <c r="G263" i="6" s="1"/>
  <c r="D635" i="6"/>
  <c r="G635" i="6" s="1"/>
  <c r="D506" i="6"/>
  <c r="G506" i="6" s="1"/>
  <c r="D766" i="6"/>
  <c r="G766" i="6" s="1"/>
  <c r="D501" i="6"/>
  <c r="G501" i="6" s="1"/>
  <c r="D387" i="6"/>
  <c r="G387" i="6" s="1"/>
  <c r="D640" i="6"/>
  <c r="G640" i="6" s="1"/>
  <c r="D719" i="6"/>
  <c r="G719" i="6" s="1"/>
  <c r="D762" i="6"/>
  <c r="G762" i="6" s="1"/>
  <c r="D302" i="6"/>
  <c r="G302" i="6" s="1"/>
  <c r="D213" i="6"/>
  <c r="G213" i="6" s="1"/>
  <c r="D288" i="6"/>
  <c r="G288" i="6" s="1"/>
  <c r="D317" i="6"/>
  <c r="G317" i="6" s="1"/>
  <c r="D439" i="6"/>
  <c r="G439" i="6" s="1"/>
  <c r="D15" i="6"/>
  <c r="G15" i="6" s="1"/>
  <c r="D465" i="6"/>
  <c r="G465" i="6" s="1"/>
  <c r="D778" i="6"/>
  <c r="G778" i="6" s="1"/>
  <c r="D509" i="6"/>
  <c r="G509" i="6" s="1"/>
  <c r="D799" i="6"/>
  <c r="G799" i="6" s="1"/>
  <c r="D487" i="6"/>
  <c r="G487" i="6" s="1"/>
  <c r="D82" i="6"/>
  <c r="G82" i="6" s="1"/>
  <c r="D292" i="6"/>
  <c r="G292" i="6" s="1"/>
  <c r="D735" i="6"/>
  <c r="G735" i="6" s="1"/>
  <c r="E17" i="4"/>
  <c r="E38" i="4"/>
  <c r="D301" i="6"/>
  <c r="G301" i="6" s="1"/>
  <c r="D35" i="6"/>
  <c r="G35" i="6" s="1"/>
  <c r="D777" i="6"/>
  <c r="G777" i="6" s="1"/>
  <c r="D384" i="6"/>
  <c r="G384" i="6" s="1"/>
  <c r="D367" i="6"/>
  <c r="G367" i="6" s="1"/>
  <c r="D753" i="6"/>
  <c r="G753" i="6" s="1"/>
  <c r="D795" i="6"/>
  <c r="G795" i="6" s="1"/>
  <c r="G53" i="4"/>
  <c r="G8" i="6"/>
  <c r="D208" i="6"/>
  <c r="D415" i="6"/>
  <c r="G415" i="6" s="1"/>
  <c r="D135" i="6"/>
  <c r="G135" i="6" s="1"/>
  <c r="D306" i="6"/>
  <c r="G306" i="6" s="1"/>
  <c r="D482" i="6"/>
  <c r="G482" i="6" s="1"/>
  <c r="D680" i="6"/>
  <c r="G680" i="6" s="1"/>
  <c r="D723" i="6"/>
  <c r="G723" i="6" s="1"/>
  <c r="D456" i="6"/>
  <c r="G456" i="6" s="1"/>
  <c r="D265" i="6"/>
  <c r="G265" i="6" s="1"/>
  <c r="D432" i="6"/>
  <c r="G432" i="6" s="1"/>
  <c r="D193" i="6"/>
  <c r="G193" i="6" s="1"/>
  <c r="D476" i="6"/>
  <c r="G476" i="6" s="1"/>
  <c r="D332" i="6"/>
  <c r="G332" i="6" s="1"/>
  <c r="D117" i="6"/>
  <c r="G117" i="6" s="1"/>
  <c r="E10" i="4"/>
  <c r="D53" i="4"/>
  <c r="E53" i="4" s="1"/>
  <c r="D225" i="6"/>
  <c r="G225" i="6" s="1"/>
  <c r="D217" i="6"/>
  <c r="G217" i="6" s="1"/>
  <c r="D157" i="6"/>
  <c r="G157" i="6" s="1"/>
  <c r="D316" i="6"/>
  <c r="G316" i="6" s="1"/>
  <c r="D136" i="6"/>
  <c r="G136" i="6" s="1"/>
  <c r="D481" i="6"/>
  <c r="G481" i="6" s="1"/>
  <c r="D739" i="6"/>
  <c r="G739" i="6" s="1"/>
  <c r="E8" i="4"/>
  <c r="D819" i="6" l="1"/>
  <c r="G49" i="6"/>
  <c r="F73" i="4"/>
  <c r="D817" i="6"/>
  <c r="G171" i="6"/>
  <c r="C830" i="6" s="1"/>
  <c r="D820" i="6"/>
  <c r="G208" i="6"/>
  <c r="D813" i="6"/>
  <c r="G685" i="6"/>
  <c r="D824" i="6"/>
  <c r="G104" i="6"/>
  <c r="E67" i="4"/>
  <c r="H8" i="5"/>
  <c r="E8" i="5"/>
  <c r="G10" i="5"/>
  <c r="H10" i="5"/>
  <c r="E10" i="5"/>
  <c r="E7" i="5"/>
  <c r="H9" i="5"/>
  <c r="E9" i="5"/>
  <c r="C73" i="4"/>
  <c r="E71" i="4"/>
  <c r="E66" i="4"/>
  <c r="D73" i="4"/>
  <c r="E73" i="4" s="1"/>
  <c r="D812" i="6"/>
  <c r="G636" i="6"/>
  <c r="G73" i="4"/>
  <c r="D811" i="6"/>
  <c r="G744" i="6"/>
  <c r="D825" i="6"/>
  <c r="G336" i="6"/>
  <c r="D815" i="6"/>
  <c r="G20" i="6"/>
  <c r="C831" i="6" s="1"/>
  <c r="D816" i="6"/>
  <c r="G771" i="6"/>
  <c r="D821" i="6"/>
  <c r="G772" i="6"/>
  <c r="E69" i="4"/>
  <c r="D818" i="6"/>
  <c r="G445" i="6"/>
  <c r="D814" i="6"/>
  <c r="G348" i="6"/>
  <c r="D822" i="6"/>
  <c r="G575" i="6"/>
  <c r="E830" i="6" l="1"/>
  <c r="F830" i="6" s="1"/>
  <c r="E831" i="6"/>
  <c r="F831" i="6" s="1"/>
  <c r="D831" i="6"/>
  <c r="D830" i="6"/>
</calcChain>
</file>

<file path=xl/sharedStrings.xml><?xml version="1.0" encoding="utf-8"?>
<sst xmlns="http://schemas.openxmlformats.org/spreadsheetml/2006/main" count="131051" uniqueCount="11121">
  <si>
    <t>Superstore Sales &amp; Profitability Analysis</t>
  </si>
  <si>
    <t>PROJECT OVERVIEW</t>
  </si>
  <si>
    <t>This workbook analyzes 4 years (2014-2017) of order-level transaction data from a national retail superstore (9,994 line items across 5,009 orders, 793 customers). The goal is to identify where the business makes and loses money, how sales and profit trend over time, which customers and regions matter most, and where operational bottlenecks exist -- then translate those findings into concrete recommendations, the way an analyst would brief a manager.</t>
  </si>
  <si>
    <t>HOW THIS WORKBOOK IS ORGANIZED</t>
  </si>
  <si>
    <t>Raw Data</t>
  </si>
  <si>
    <t>Source data as an Excel Table, plus 7 formula-driven helper columns (profit margin, order year/month, ship time, discount bucket, first-order and first-customer flags used for accurate distinct counts).</t>
  </si>
  <si>
    <t>Data Cleaning Log</t>
  </si>
  <si>
    <t>Summary - Profitability</t>
  </si>
  <si>
    <t>Category / Sub-Category / Region / State / Discount-level breakdowns of sales, profit, and margin. Flags loss-making segments.</t>
  </si>
  <si>
    <t>Summary - Sales Trends</t>
  </si>
  <si>
    <t>Yearly and monthly sales &amp; profit trends, year-over-year growth, and a category-by-year matrix.</t>
  </si>
  <si>
    <t>Summary - Customers</t>
  </si>
  <si>
    <t>Segment performance, top customers by profit and by sales, and a repeat-vs-one-time customer breakdown.</t>
  </si>
  <si>
    <t>Summary - Operations</t>
  </si>
  <si>
    <t>Shipping performance: average delivery time and profitability by ship mode and region.</t>
  </si>
  <si>
    <t>Dashboard</t>
  </si>
  <si>
    <t>One-page executive view: KPI cards + 6 charts pulling live from the summary tables.</t>
  </si>
  <si>
    <t>Insights &amp; Recommendations</t>
  </si>
  <si>
    <t>Written synthesis: 8 data-backed takeaways and recommended next actions.</t>
  </si>
  <si>
    <t>DATA SOURCE</t>
  </si>
  <si>
    <t>Sample - Superstore.csv (public Tableau sample retail dataset), 9,994 rows, provided by the user.</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</si>
  <si>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</si>
  <si>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</si>
  <si>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</si>
  <si>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</si>
  <si>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</si>
  <si>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</si>
  <si>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</si>
  <si>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</si>
  <si>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</si>
  <si>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</si>
  <si>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</si>
  <si>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</si>
  <si>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</si>
  <si>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</si>
  <si>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</si>
  <si>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</si>
  <si>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</si>
  <si>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</si>
  <si>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</si>
  <si>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</si>
  <si>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</si>
  <si>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Profit Margin</t>
  </si>
  <si>
    <t>Order Year</t>
  </si>
  <si>
    <t>Order Month</t>
  </si>
  <si>
    <t>Ship Days</t>
  </si>
  <si>
    <t>Discount Bucket</t>
  </si>
  <si>
    <t>Is First Order Line</t>
  </si>
  <si>
    <t>Is First Customer Line</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</si>
  <si>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</si>
  <si>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</si>
  <si>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</si>
  <si>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</si>
  <si>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</si>
  <si>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</si>
  <si>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</si>
  <si>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</si>
  <si>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</si>
  <si>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</si>
  <si>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</si>
  <si>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</si>
  <si>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</si>
  <si>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</si>
  <si>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</si>
  <si>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</si>
  <si>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</si>
  <si>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</si>
  <si>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</si>
  <si>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</si>
  <si>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</si>
  <si>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</si>
  <si>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</si>
  <si>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</si>
  <si>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</si>
  <si>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</si>
  <si>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</si>
  <si>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</si>
  <si>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</si>
  <si>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</si>
  <si>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</si>
  <si>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</si>
  <si>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</si>
  <si>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</si>
  <si>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</si>
  <si>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</si>
  <si>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</si>
  <si>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</si>
  <si>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</si>
  <si>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</si>
  <si>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</si>
  <si>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</si>
  <si>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</si>
  <si>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</si>
  <si>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</si>
  <si>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</si>
  <si>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</si>
  <si>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</si>
  <si>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</si>
  <si>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</si>
  <si>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</si>
  <si>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</si>
  <si>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</si>
  <si>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</si>
  <si>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</si>
  <si>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</si>
  <si>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</si>
  <si>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</si>
  <si>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</si>
  <si>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</si>
  <si>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</si>
  <si>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</si>
  <si>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</si>
  <si>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</si>
  <si>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</si>
  <si>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</si>
  <si>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</si>
  <si>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</si>
  <si>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</si>
  <si>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</si>
  <si>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</si>
  <si>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</si>
  <si>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</si>
  <si>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</si>
  <si>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</si>
  <si>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</si>
  <si>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</si>
  <si>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</si>
  <si>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</si>
  <si>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</si>
  <si>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</si>
  <si>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</si>
  <si>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</si>
  <si>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</si>
  <si>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</si>
  <si>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</si>
  <si>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</si>
  <si>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</si>
  <si>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</si>
  <si>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</si>
  <si>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</si>
  <si>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</si>
  <si>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</si>
  <si>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</si>
  <si>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</si>
  <si>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</si>
  <si>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</si>
  <si>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</si>
  <si>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</si>
  <si>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</si>
  <si>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</si>
  <si>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</si>
  <si>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</si>
  <si>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</si>
  <si>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</si>
  <si>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</si>
  <si>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</si>
  <si>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</si>
  <si>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</si>
  <si>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</si>
  <si>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</si>
  <si>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</si>
  <si>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</si>
  <si>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</si>
  <si>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</si>
  <si>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</si>
  <si>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</si>
  <si>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</si>
  <si>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</si>
  <si>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</si>
  <si>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</si>
  <si>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</si>
  <si>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</si>
  <si>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</si>
  <si>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</si>
  <si>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</si>
  <si>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</si>
  <si>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</si>
  <si>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</si>
  <si>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</si>
  <si>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</si>
  <si>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</si>
  <si>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</si>
  <si>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</si>
  <si>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</si>
  <si>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</si>
  <si>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</si>
  <si>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</si>
  <si>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</si>
  <si>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</si>
  <si>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</si>
  <si>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</si>
  <si>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</si>
  <si>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</si>
  <si>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</si>
  <si>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</si>
  <si>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</si>
  <si>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</si>
  <si>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</si>
  <si>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</si>
  <si>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</si>
  <si>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</si>
  <si>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</si>
  <si>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</si>
  <si>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</si>
  <si>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</si>
  <si>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</si>
  <si>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</si>
  <si>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</si>
  <si>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</si>
  <si>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</si>
  <si>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</si>
  <si>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</si>
  <si>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</si>
  <si>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</si>
  <si>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</si>
  <si>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</si>
  <si>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</si>
  <si>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</si>
  <si>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</si>
  <si>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</si>
  <si>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</si>
  <si>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</si>
  <si>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</si>
  <si>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</si>
  <si>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</si>
  <si>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</si>
  <si>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</si>
  <si>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</si>
  <si>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</si>
  <si>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</si>
  <si>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</si>
  <si>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</si>
  <si>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</si>
  <si>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</si>
  <si>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</si>
  <si>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</si>
  <si>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</si>
  <si>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</si>
  <si>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</si>
  <si>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</si>
  <si>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</si>
  <si>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</si>
  <si>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</si>
  <si>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</si>
  <si>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</si>
  <si>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</si>
  <si>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</si>
  <si>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</si>
  <si>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</si>
  <si>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</si>
  <si>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</si>
  <si>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</si>
  <si>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</si>
  <si>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</si>
  <si>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</si>
  <si>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</si>
  <si>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</si>
  <si>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</si>
  <si>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</si>
  <si>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</si>
  <si>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</si>
  <si>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</si>
  <si>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</si>
  <si>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</si>
  <si>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</si>
  <si>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</si>
  <si>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</si>
  <si>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</si>
  <si>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</si>
  <si>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</si>
  <si>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</si>
  <si>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</si>
  <si>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</si>
  <si>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</si>
  <si>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</si>
  <si>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</si>
  <si>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</si>
  <si>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</si>
  <si>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</si>
  <si>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</si>
  <si>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</si>
  <si>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</si>
  <si>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</si>
  <si>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</si>
  <si>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</si>
  <si>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</si>
  <si>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</si>
  <si>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</si>
  <si>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</si>
  <si>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</si>
  <si>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</si>
  <si>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</si>
  <si>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</si>
  <si>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</si>
  <si>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</si>
  <si>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</si>
  <si>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</si>
  <si>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</si>
  <si>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</si>
  <si>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</si>
  <si>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</si>
  <si>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</si>
  <si>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</si>
  <si>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</si>
  <si>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</si>
  <si>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</si>
  <si>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</si>
  <si>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</si>
  <si>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</si>
  <si>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</si>
  <si>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</si>
  <si>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</si>
  <si>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</si>
  <si>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</si>
  <si>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</si>
  <si>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</si>
  <si>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</si>
  <si>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</si>
  <si>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</si>
  <si>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</si>
  <si>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</si>
  <si>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</si>
  <si>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</si>
  <si>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</si>
  <si>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</si>
  <si>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</si>
  <si>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</si>
  <si>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</si>
  <si>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</si>
  <si>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</si>
  <si>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</si>
  <si>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</si>
  <si>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</si>
  <si>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</si>
  <si>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</si>
  <si>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</si>
  <si>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</si>
  <si>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</si>
  <si>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</si>
  <si>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</si>
  <si>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</si>
  <si>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</si>
  <si>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</si>
  <si>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</si>
  <si>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</si>
  <si>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</si>
  <si>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</si>
  <si>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</si>
  <si>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</si>
  <si>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</si>
  <si>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</si>
  <si>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</si>
  <si>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</si>
  <si>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</si>
  <si>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</si>
  <si>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</si>
  <si>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</si>
  <si>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</si>
  <si>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</si>
  <si>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</si>
  <si>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</si>
  <si>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</si>
  <si>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</si>
  <si>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</si>
  <si>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</si>
  <si>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</si>
  <si>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</si>
  <si>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</si>
  <si>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</si>
  <si>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</si>
  <si>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</si>
  <si>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</si>
  <si>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</si>
  <si>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</si>
  <si>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</si>
  <si>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</si>
  <si>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</si>
  <si>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</si>
  <si>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</si>
  <si>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</si>
  <si>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</si>
  <si>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</si>
  <si>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</si>
  <si>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</si>
  <si>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</si>
  <si>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</si>
  <si>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</si>
  <si>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</si>
  <si>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</si>
  <si>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</si>
  <si>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</si>
  <si>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</si>
  <si>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</si>
  <si>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</si>
  <si>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</si>
  <si>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</si>
  <si>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</si>
  <si>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</si>
  <si>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</si>
  <si>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</si>
  <si>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</si>
  <si>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</si>
  <si>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</si>
  <si>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</si>
  <si>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</si>
  <si>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</si>
  <si>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</si>
  <si>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</si>
  <si>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</si>
  <si>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</si>
  <si>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</si>
  <si>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</si>
  <si>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</si>
  <si>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</si>
  <si>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</si>
  <si>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</si>
  <si>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</si>
  <si>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</si>
  <si>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</si>
  <si>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</si>
  <si>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</si>
  <si>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</si>
  <si>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</si>
  <si>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</si>
  <si>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</si>
  <si>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</si>
  <si>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</si>
  <si>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</si>
  <si>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</si>
  <si>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</si>
  <si>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</si>
  <si>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</si>
  <si>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</si>
  <si>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</si>
  <si>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</si>
  <si>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</si>
  <si>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</si>
  <si>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</si>
  <si>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</si>
  <si>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</si>
  <si>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</si>
  <si>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</si>
  <si>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</si>
  <si>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</si>
  <si>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</si>
  <si>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</si>
  <si>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</si>
  <si>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</si>
  <si>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</si>
  <si>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</si>
  <si>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</si>
  <si>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</si>
  <si>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</si>
  <si>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</si>
  <si>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</si>
  <si>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</si>
  <si>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</si>
  <si>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</si>
  <si>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</si>
  <si>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</si>
  <si>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</si>
  <si>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</si>
  <si>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</si>
  <si>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</si>
  <si>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</si>
  <si>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</si>
  <si>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</si>
  <si>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</si>
  <si>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</si>
  <si>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</si>
  <si>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</si>
  <si>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</si>
  <si>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</si>
  <si>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</si>
  <si>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</si>
  <si>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</si>
  <si>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</si>
  <si>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</si>
  <si>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</si>
  <si>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</si>
  <si>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</si>
  <si>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</si>
  <si>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</si>
  <si>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</si>
  <si>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</si>
  <si>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</si>
  <si>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</si>
  <si>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</si>
  <si>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</si>
  <si>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</si>
  <si>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</si>
  <si>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</si>
  <si>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</si>
  <si>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</si>
  <si>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</si>
  <si>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</si>
  <si>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</si>
  <si>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</si>
  <si>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</si>
  <si>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</si>
  <si>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</si>
  <si>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</si>
  <si>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</si>
  <si>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</si>
  <si>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</si>
  <si>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</si>
  <si>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</si>
  <si>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</si>
  <si>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</si>
  <si>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</si>
  <si>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</si>
  <si>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</si>
  <si>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</si>
  <si>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</si>
  <si>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</si>
  <si>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</si>
  <si>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</si>
  <si>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</si>
  <si>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</si>
  <si>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</si>
  <si>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</si>
  <si>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</si>
  <si>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</si>
  <si>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</si>
  <si>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</si>
  <si>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</si>
  <si>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</si>
  <si>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</si>
  <si>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</si>
  <si>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</si>
  <si>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</si>
  <si>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</si>
  <si>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</si>
  <si>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</si>
  <si>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</si>
  <si>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</si>
  <si>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</si>
  <si>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</si>
  <si>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</si>
  <si>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</si>
  <si>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</si>
  <si>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</si>
  <si>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</si>
  <si>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</si>
  <si>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</si>
  <si>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</si>
  <si>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</si>
  <si>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</si>
  <si>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</si>
  <si>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</si>
  <si>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</si>
  <si>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</si>
  <si>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</si>
  <si>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</si>
  <si>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</si>
  <si>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</si>
  <si>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</si>
  <si>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</si>
  <si>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</si>
  <si>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</si>
  <si>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</si>
  <si>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</si>
  <si>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</si>
  <si>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</si>
  <si>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</si>
  <si>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</si>
  <si>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</si>
  <si>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</si>
  <si>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</si>
  <si>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</si>
  <si>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</si>
  <si>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</si>
  <si>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</si>
  <si>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</si>
  <si>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</si>
  <si>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</si>
  <si>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</si>
  <si>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</si>
  <si>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</si>
  <si>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</si>
  <si>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</si>
  <si>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</si>
  <si>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</si>
  <si>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</si>
  <si>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</si>
  <si>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</si>
  <si>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</si>
  <si>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</si>
  <si>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</si>
  <si>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</si>
  <si>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</si>
  <si>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</si>
  <si>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</si>
  <si>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</si>
  <si>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</si>
  <si>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</si>
  <si>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</si>
  <si>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</si>
  <si>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</si>
  <si>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</si>
  <si>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</si>
  <si>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</si>
  <si>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</si>
  <si>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</si>
  <si>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</si>
  <si>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</si>
  <si>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</si>
  <si>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</si>
  <si>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</si>
  <si>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</si>
  <si>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</si>
  <si>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</si>
  <si>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</si>
  <si>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</si>
  <si>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</si>
  <si>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</si>
  <si>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</si>
  <si>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</si>
  <si>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</si>
  <si>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</si>
  <si>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</si>
  <si>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</si>
  <si>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</si>
  <si>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</si>
  <si>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</si>
  <si>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</si>
  <si>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</si>
  <si>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</si>
  <si>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</si>
  <si>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</si>
  <si>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</si>
  <si>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</si>
  <si>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</si>
  <si>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</si>
  <si>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</si>
  <si>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</si>
  <si>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</si>
  <si>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</si>
  <si>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</si>
  <si>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</si>
  <si>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</si>
  <si>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</si>
  <si>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</si>
  <si>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</si>
  <si>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</si>
  <si>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</si>
  <si>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</si>
  <si>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</si>
  <si>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</si>
  <si>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</si>
  <si>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</si>
  <si>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</si>
  <si>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</si>
  <si>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</si>
  <si>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</si>
  <si>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</si>
  <si>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</si>
  <si>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</si>
  <si>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</si>
  <si>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</si>
  <si>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</si>
  <si>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</si>
  <si>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</si>
  <si>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</si>
  <si>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</si>
  <si>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</si>
  <si>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</si>
  <si>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</si>
  <si>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</si>
  <si>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</si>
  <si>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</si>
  <si>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</si>
  <si>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</si>
  <si>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</si>
  <si>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</si>
  <si>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</si>
  <si>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</si>
  <si>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</si>
  <si>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</si>
  <si>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</si>
  <si>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</si>
  <si>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</si>
  <si>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</si>
  <si>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</si>
  <si>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</si>
  <si>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</si>
  <si>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</si>
  <si>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</si>
  <si>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</si>
  <si>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</si>
  <si>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</si>
  <si>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</si>
  <si>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</si>
  <si>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</si>
  <si>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</si>
  <si>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</si>
  <si>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</si>
  <si>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</si>
  <si>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</si>
  <si>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</si>
  <si>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</si>
  <si>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</si>
  <si>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</si>
  <si>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</si>
  <si>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</si>
  <si>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</si>
  <si>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</si>
  <si>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</si>
  <si>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</si>
  <si>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</si>
  <si>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</si>
  <si>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</si>
  <si>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</si>
  <si>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</si>
  <si>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</si>
  <si>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</si>
  <si>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</si>
  <si>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</si>
  <si>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</si>
  <si>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</si>
  <si>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</si>
  <si>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</si>
  <si>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</si>
  <si>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</si>
  <si>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</si>
  <si>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</si>
  <si>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</si>
  <si>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</si>
  <si>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</si>
  <si>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</si>
  <si>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</si>
  <si>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</si>
  <si>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</si>
  <si>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</si>
  <si>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</si>
  <si>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</si>
  <si>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</si>
  <si>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</si>
  <si>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</si>
  <si>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</si>
  <si>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</si>
  <si>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</si>
  <si>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</si>
  <si>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</si>
  <si>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</si>
  <si>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</si>
  <si>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</si>
  <si>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</si>
  <si>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</si>
  <si>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</si>
  <si>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</si>
  <si>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</si>
  <si>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</si>
  <si>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</si>
  <si>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</si>
  <si>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</si>
  <si>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</si>
  <si>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</si>
  <si>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</si>
  <si>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</si>
  <si>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</si>
  <si>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</si>
  <si>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</si>
  <si>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</si>
  <si>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</si>
  <si>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</si>
  <si>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</si>
  <si>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</si>
  <si>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</si>
  <si>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</si>
  <si>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</si>
  <si>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</si>
  <si>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</si>
  <si>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</si>
  <si>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</si>
  <si>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</si>
  <si>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</si>
  <si>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</si>
  <si>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</si>
  <si>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</si>
  <si>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</si>
  <si>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</si>
  <si>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</si>
  <si>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</si>
  <si>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</si>
  <si>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</si>
  <si>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</si>
  <si>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</si>
  <si>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</si>
  <si>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</si>
  <si>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</si>
  <si>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</si>
  <si>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</si>
  <si>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</si>
  <si>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</si>
  <si>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</si>
  <si>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</si>
  <si>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</si>
  <si>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</si>
  <si>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</si>
  <si>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</si>
  <si>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</si>
  <si>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</si>
  <si>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</si>
  <si>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</si>
  <si>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</si>
  <si>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</si>
  <si>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</si>
  <si>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</si>
  <si>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</si>
  <si>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</si>
  <si>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</si>
  <si>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</si>
  <si>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</si>
  <si>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</si>
  <si>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</si>
  <si>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</si>
  <si>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</si>
  <si>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</si>
  <si>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</si>
  <si>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</si>
  <si>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</si>
  <si>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</si>
  <si>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</si>
  <si>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</si>
  <si>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</si>
  <si>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</si>
  <si>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</si>
  <si>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</si>
  <si>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</si>
  <si>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</si>
  <si>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</si>
  <si>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</si>
  <si>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</si>
  <si>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</si>
  <si>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</si>
  <si>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</si>
  <si>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</si>
  <si>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</si>
  <si>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</si>
  <si>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</si>
  <si>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</si>
  <si>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</si>
  <si>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</si>
  <si>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</si>
  <si>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</si>
  <si>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</si>
  <si>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</si>
  <si>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</si>
  <si>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</si>
  <si>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</si>
  <si>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</si>
  <si>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</si>
  <si>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</si>
  <si>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</si>
  <si>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</si>
  <si>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</si>
  <si>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</si>
  <si>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</si>
  <si>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</si>
  <si>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</si>
  <si>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</si>
  <si>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</si>
  <si>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</si>
  <si>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</si>
  <si>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</si>
  <si>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</si>
  <si>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</si>
  <si>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</si>
  <si>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</si>
  <si>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</si>
  <si>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</si>
  <si>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</si>
  <si>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</si>
  <si>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</si>
  <si>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</si>
  <si>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</si>
  <si>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</si>
  <si>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</si>
  <si>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</si>
  <si>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</si>
  <si>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</si>
  <si>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</si>
  <si>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</si>
  <si>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</si>
  <si>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</si>
  <si>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</si>
  <si>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</si>
  <si>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</si>
  <si>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</si>
  <si>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</si>
  <si>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</si>
  <si>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</si>
  <si>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</si>
  <si>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</si>
  <si>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</si>
  <si>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</si>
  <si>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</si>
  <si>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</si>
  <si>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</si>
  <si>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</si>
  <si>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</si>
  <si>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</si>
  <si>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</si>
  <si>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</si>
  <si>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</si>
  <si>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</si>
  <si>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</si>
  <si>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</si>
  <si>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</si>
  <si>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</si>
  <si>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</si>
  <si>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</si>
  <si>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</si>
  <si>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</si>
  <si>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</si>
  <si>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</si>
  <si>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</si>
  <si>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</si>
  <si>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</si>
  <si>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</si>
  <si>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</si>
  <si>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</si>
  <si>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</si>
  <si>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</si>
  <si>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</si>
  <si>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</si>
  <si>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</si>
  <si>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</si>
  <si>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</si>
  <si>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</si>
  <si>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</si>
  <si>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</si>
  <si>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</si>
  <si>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</si>
  <si>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</si>
  <si>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</si>
  <si>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</si>
  <si>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</si>
  <si>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</si>
  <si>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</si>
  <si>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</si>
  <si>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</si>
  <si>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</si>
  <si>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</si>
  <si>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</si>
  <si>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</si>
  <si>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</si>
  <si>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</si>
  <si>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</si>
  <si>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</si>
  <si>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</si>
  <si>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</si>
  <si>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</si>
  <si>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</si>
  <si>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</si>
  <si>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</si>
  <si>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</si>
  <si>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</si>
  <si>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</si>
  <si>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</si>
  <si>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</si>
  <si>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</si>
  <si>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</si>
  <si>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</si>
  <si>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</si>
  <si>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</si>
  <si>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</si>
  <si>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</si>
  <si>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</si>
  <si>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</si>
  <si>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</si>
  <si>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</si>
  <si>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</si>
  <si>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</si>
  <si>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</si>
  <si>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</si>
  <si>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</si>
  <si>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</si>
  <si>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</si>
  <si>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</si>
  <si>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</si>
  <si>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</si>
  <si>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</si>
  <si>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</si>
  <si>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</si>
  <si>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</si>
  <si>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</si>
  <si>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</si>
  <si>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</si>
  <si>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</si>
  <si>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</si>
  <si>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</si>
  <si>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</si>
  <si>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</si>
  <si>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</si>
  <si>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</si>
  <si>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</si>
  <si>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</si>
  <si>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</si>
  <si>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</si>
  <si>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</si>
  <si>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</si>
  <si>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</si>
  <si>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</si>
  <si>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</si>
  <si>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</si>
  <si>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</si>
  <si>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</si>
  <si>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</si>
  <si>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</si>
  <si>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</si>
  <si>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</si>
  <si>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</si>
  <si>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</si>
  <si>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</si>
  <si>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</si>
  <si>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</si>
  <si>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</si>
  <si>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</si>
  <si>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</si>
  <si>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</si>
  <si>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</si>
  <si>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</si>
  <si>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</si>
  <si>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</si>
  <si>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</si>
  <si>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</si>
  <si>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</si>
  <si>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</si>
  <si>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</si>
  <si>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</si>
  <si>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</si>
  <si>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</si>
  <si>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</si>
  <si>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</si>
  <si>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</si>
  <si>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</si>
  <si>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</si>
  <si>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</si>
  <si>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</si>
  <si>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</si>
  <si>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</si>
  <si>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</si>
  <si>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</si>
  <si>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</si>
  <si>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</si>
  <si>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</si>
  <si>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</si>
  <si>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</si>
  <si>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</si>
  <si>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</si>
  <si>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</si>
  <si>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</si>
  <si>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</si>
  <si>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</si>
  <si>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</si>
  <si>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</si>
  <si>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</si>
  <si>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</si>
  <si>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</si>
  <si>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</si>
  <si>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</si>
  <si>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</si>
  <si>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</si>
  <si>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</si>
  <si>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</si>
  <si>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</si>
  <si>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</si>
  <si>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</si>
  <si>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</si>
  <si>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</si>
  <si>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</si>
  <si>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</si>
  <si>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</si>
  <si>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</si>
  <si>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</si>
  <si>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</si>
  <si>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</si>
  <si>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</si>
  <si>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</si>
  <si>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</si>
  <si>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</si>
  <si>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</si>
  <si>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</si>
  <si>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</si>
  <si>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</si>
  <si>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</si>
  <si>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</si>
  <si>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</si>
  <si>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</si>
  <si>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</si>
  <si>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</si>
  <si>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</si>
  <si>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</si>
  <si>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</si>
  <si>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</si>
  <si>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</si>
  <si>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</si>
  <si>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</si>
  <si>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</si>
  <si>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</si>
  <si>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</si>
  <si>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</si>
  <si>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</si>
  <si>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</si>
  <si>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</si>
  <si>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</si>
  <si>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</si>
  <si>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</si>
  <si>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</si>
  <si>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</si>
  <si>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</si>
  <si>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</si>
  <si>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</si>
  <si>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</si>
  <si>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</si>
  <si>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</si>
  <si>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</si>
  <si>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</si>
  <si>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</si>
  <si>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</si>
  <si>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</si>
  <si>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</si>
  <si>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</si>
  <si>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</si>
  <si>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</si>
  <si>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</si>
  <si>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</si>
  <si>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</si>
  <si>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</si>
  <si>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</si>
  <si>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</si>
  <si>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</si>
  <si>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</si>
  <si>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</si>
  <si>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</si>
  <si>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</si>
  <si>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</si>
  <si>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</si>
  <si>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</si>
  <si>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</si>
  <si>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</si>
  <si>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</si>
  <si>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</si>
  <si>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</si>
  <si>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</si>
  <si>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</si>
  <si>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</si>
  <si>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</si>
  <si>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</si>
  <si>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</si>
  <si>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</si>
  <si>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</si>
  <si>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</si>
  <si>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</si>
  <si>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</si>
  <si>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</si>
  <si>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</si>
  <si>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</si>
  <si>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</si>
  <si>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</si>
  <si>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</si>
  <si>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</si>
  <si>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</si>
  <si>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</si>
  <si>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</si>
  <si>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</si>
  <si>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</si>
  <si>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</si>
  <si>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</si>
  <si>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</si>
  <si>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</si>
  <si>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</si>
  <si>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</si>
  <si>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</si>
  <si>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</si>
  <si>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</si>
  <si>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</si>
  <si>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</si>
  <si>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</si>
  <si>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</si>
  <si>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</si>
  <si>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</si>
  <si>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</si>
  <si>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</si>
  <si>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</si>
  <si>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</si>
  <si>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</si>
  <si>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</si>
  <si>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</si>
  <si>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</si>
  <si>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</si>
  <si>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</si>
  <si>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</si>
  <si>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</si>
  <si>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</si>
  <si>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</si>
  <si>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</si>
  <si>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</si>
  <si>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</si>
  <si>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</si>
  <si>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</si>
  <si>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</si>
  <si>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</si>
  <si>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</si>
  <si>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</si>
  <si>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</si>
  <si>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</si>
  <si>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</si>
  <si>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</si>
  <si>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</si>
  <si>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</si>
  <si>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</si>
  <si>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</si>
  <si>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</si>
  <si>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</si>
  <si>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</si>
  <si>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</si>
  <si>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</si>
  <si>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</si>
  <si>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</si>
  <si>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</si>
  <si>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</si>
  <si>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</si>
  <si>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</si>
  <si>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</si>
  <si>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</si>
  <si>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</si>
  <si>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</si>
  <si>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</si>
  <si>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</si>
  <si>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</si>
  <si>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</si>
  <si>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</si>
  <si>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</si>
  <si>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</si>
  <si>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</si>
  <si>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</si>
  <si>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</si>
  <si>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</si>
  <si>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</si>
  <si>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</si>
  <si>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</si>
  <si>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</si>
  <si>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</si>
  <si>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</si>
  <si>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</si>
  <si>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</si>
  <si>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</si>
  <si>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</si>
  <si>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</si>
  <si>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</si>
  <si>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</si>
  <si>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</si>
  <si>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</si>
  <si>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</si>
  <si>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</si>
  <si>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</si>
  <si>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</si>
  <si>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</si>
  <si>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</si>
  <si>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</si>
  <si>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</si>
  <si>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</si>
  <si>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</si>
  <si>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</si>
  <si>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</si>
  <si>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</si>
  <si>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</si>
  <si>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</si>
  <si>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</si>
  <si>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</si>
  <si>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</si>
  <si>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</si>
  <si>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</si>
  <si>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</si>
  <si>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</si>
  <si>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</si>
  <si>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</si>
  <si>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</si>
  <si>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</si>
  <si>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</si>
  <si>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</si>
  <si>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</si>
  <si>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</si>
  <si>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</si>
  <si>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</si>
  <si>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</si>
  <si>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</si>
  <si>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</si>
  <si>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</si>
  <si>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</si>
  <si>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</si>
  <si>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</si>
  <si>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</si>
  <si>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</si>
  <si>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</si>
  <si>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</si>
  <si>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</si>
  <si>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</si>
  <si>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</si>
  <si>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</si>
  <si>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</si>
  <si>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</si>
  <si>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</si>
  <si>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</si>
  <si>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</si>
  <si>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</si>
  <si>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</si>
  <si>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</si>
  <si>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</si>
  <si>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</si>
  <si>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</si>
  <si>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</si>
  <si>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</si>
  <si>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</si>
  <si>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</si>
  <si>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</si>
  <si>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</si>
  <si>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</si>
  <si>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</si>
  <si>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</si>
  <si>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</si>
  <si>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</si>
  <si>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</si>
  <si>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</si>
  <si>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</si>
  <si>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</si>
  <si>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</si>
  <si>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</si>
  <si>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</si>
  <si>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</si>
  <si>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</si>
  <si>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</si>
  <si>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</si>
  <si>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</si>
  <si>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</si>
  <si>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</si>
  <si>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</si>
  <si>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</si>
  <si>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</si>
  <si>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</si>
  <si>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</si>
  <si>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</si>
  <si>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</si>
  <si>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</si>
  <si>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</si>
  <si>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</si>
  <si>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</si>
  <si>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</si>
  <si>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</si>
  <si>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</si>
  <si>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</si>
  <si>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</si>
  <si>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</si>
  <si>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</si>
  <si>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</si>
  <si>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</si>
  <si>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</si>
  <si>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</si>
  <si>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</si>
  <si>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</si>
  <si>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</si>
  <si>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</si>
  <si>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</si>
  <si>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</si>
  <si>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</si>
  <si>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</si>
  <si>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</si>
  <si>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</si>
  <si>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</si>
  <si>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</si>
  <si>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</si>
  <si>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</si>
  <si>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</si>
  <si>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</si>
  <si>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</si>
  <si>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</si>
  <si>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</si>
  <si>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</si>
  <si>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</si>
  <si>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</si>
  <si>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</si>
  <si>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</si>
  <si>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</si>
  <si>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</si>
  <si>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</si>
  <si>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</si>
  <si>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</si>
  <si>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</si>
  <si>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</si>
  <si>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</si>
  <si>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</si>
  <si>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</si>
  <si>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</si>
  <si>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</si>
  <si>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</si>
  <si>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</si>
  <si>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</si>
  <si>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</si>
  <si>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</si>
  <si>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</si>
  <si>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</si>
  <si>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</si>
  <si>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</si>
  <si>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</si>
  <si>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</si>
  <si>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</si>
  <si>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</si>
  <si>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</si>
  <si>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</si>
  <si>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</si>
  <si>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</si>
  <si>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</si>
  <si>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</si>
  <si>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</si>
  <si>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</si>
  <si>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</si>
  <si>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</si>
  <si>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</si>
  <si>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</si>
  <si>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</si>
  <si>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</si>
  <si>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</si>
  <si>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</si>
  <si>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</si>
  <si>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</si>
  <si>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</si>
  <si>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</si>
  <si>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</si>
  <si>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</si>
  <si>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</si>
  <si>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</si>
  <si>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</si>
  <si>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</si>
  <si>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</si>
  <si>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</si>
  <si>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</si>
  <si>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</si>
  <si>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</si>
  <si>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</si>
  <si>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</si>
  <si>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</si>
  <si>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</si>
  <si>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</si>
  <si>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</si>
  <si>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</si>
  <si>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</si>
  <si>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</si>
  <si>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</si>
  <si>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</si>
  <si>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</si>
  <si>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</si>
  <si>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</si>
  <si>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</si>
  <si>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</si>
  <si>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</si>
  <si>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</si>
  <si>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</si>
  <si>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</si>
  <si>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</si>
  <si>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</si>
  <si>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</si>
  <si>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</si>
  <si>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</si>
  <si>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</si>
  <si>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</si>
  <si>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</si>
  <si>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</si>
  <si>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</si>
  <si>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</si>
  <si>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</si>
  <si>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</si>
  <si>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</si>
  <si>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</si>
  <si>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</si>
  <si>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</si>
  <si>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</si>
  <si>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</si>
  <si>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</si>
  <si>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</si>
  <si>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</si>
  <si>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</si>
  <si>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</si>
  <si>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</si>
  <si>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</si>
  <si>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</si>
  <si>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</si>
  <si>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</si>
  <si>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</si>
  <si>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</si>
  <si>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</si>
  <si>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</si>
  <si>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</si>
  <si>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</si>
  <si>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</si>
  <si>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</si>
  <si>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</si>
  <si>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</si>
  <si>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</si>
  <si>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</si>
  <si>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</si>
  <si>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</si>
  <si>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</si>
  <si>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</si>
  <si>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</si>
  <si>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</si>
  <si>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</si>
  <si>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</si>
  <si>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</si>
  <si>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</si>
  <si>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</si>
  <si>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</si>
  <si>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</si>
  <si>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</si>
  <si>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</si>
  <si>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</si>
  <si>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</si>
  <si>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</si>
  <si>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</si>
  <si>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</si>
  <si>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</si>
  <si>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</si>
  <si>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</si>
  <si>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</si>
  <si>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</si>
  <si>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</si>
  <si>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</si>
  <si>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</si>
  <si>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</si>
  <si>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</si>
  <si>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</si>
  <si>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</si>
  <si>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</si>
  <si>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</si>
  <si>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</si>
  <si>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</si>
  <si>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</si>
  <si>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</si>
  <si>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</si>
  <si>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</si>
  <si>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</si>
  <si>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</si>
  <si>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</si>
  <si>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</si>
  <si>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</si>
  <si>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</si>
  <si>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</si>
  <si>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</si>
  <si>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</si>
  <si>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</si>
  <si>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</si>
  <si>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</si>
  <si>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</si>
  <si>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</si>
  <si>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</si>
  <si>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</si>
  <si>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</si>
  <si>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</si>
  <si>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</si>
  <si>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</si>
  <si>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</si>
  <si>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</si>
  <si>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</si>
  <si>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</si>
  <si>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</si>
  <si>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</si>
  <si>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</si>
  <si>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</si>
  <si>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</si>
  <si>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</si>
  <si>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</si>
  <si>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</si>
  <si>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</si>
  <si>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</si>
  <si>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</si>
  <si>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</si>
  <si>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</si>
  <si>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</si>
  <si>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</si>
  <si>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</si>
  <si>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</si>
  <si>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</si>
  <si>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</si>
  <si>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</si>
  <si>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</si>
  <si>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</si>
  <si>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</si>
  <si>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</si>
  <si>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</si>
  <si>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</si>
  <si>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</si>
  <si>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</si>
  <si>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</si>
  <si>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</si>
  <si>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</si>
  <si>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</si>
  <si>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</si>
  <si>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</si>
  <si>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</si>
  <si>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</si>
  <si>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</si>
  <si>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</si>
  <si>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</si>
  <si>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</si>
  <si>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</si>
  <si>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</si>
  <si>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</si>
  <si>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</si>
  <si>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</si>
  <si>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</si>
  <si>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</si>
  <si>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</si>
  <si>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</si>
  <si>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</si>
  <si>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</si>
  <si>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</si>
  <si>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</si>
  <si>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</si>
  <si>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</si>
  <si>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</si>
  <si>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</si>
  <si>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</si>
  <si>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</si>
  <si>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</si>
  <si>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</si>
  <si>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</si>
  <si>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</si>
  <si>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</si>
  <si>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</si>
  <si>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</si>
  <si>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</si>
  <si>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</si>
  <si>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</si>
  <si>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</si>
  <si>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</si>
  <si>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</si>
  <si>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</si>
  <si>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</si>
  <si>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</si>
  <si>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</si>
  <si>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</si>
  <si>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</si>
  <si>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</si>
  <si>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</si>
  <si>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</si>
  <si>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</si>
  <si>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</si>
  <si>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</si>
  <si>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</si>
  <si>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</si>
  <si>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</si>
  <si>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</si>
  <si>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</si>
  <si>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</si>
  <si>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</si>
  <si>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</si>
  <si>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</si>
  <si>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</si>
  <si>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</si>
  <si>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</si>
  <si>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</si>
  <si>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</si>
  <si>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</si>
  <si>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</si>
  <si>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</si>
  <si>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</si>
  <si>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</si>
  <si>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</si>
  <si>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</si>
  <si>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</si>
  <si>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</si>
  <si>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</si>
  <si>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</si>
  <si>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</si>
  <si>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</si>
  <si>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</si>
  <si>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</si>
  <si>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</si>
  <si>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</si>
  <si>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</si>
  <si>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</si>
  <si>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</si>
  <si>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</si>
  <si>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</si>
  <si>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</si>
  <si>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</si>
  <si>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</si>
  <si>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</si>
  <si>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</si>
  <si>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</si>
  <si>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</si>
  <si>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</si>
  <si>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</si>
  <si>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</si>
  <si>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</si>
  <si>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</si>
  <si>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</si>
  <si>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</si>
  <si>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</si>
  <si>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</si>
  <si>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</si>
  <si>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</si>
  <si>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</si>
  <si>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</si>
  <si>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</si>
  <si>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</si>
  <si>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</si>
  <si>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</si>
  <si>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</si>
  <si>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</si>
  <si>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</si>
  <si>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</si>
  <si>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</si>
  <si>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</si>
  <si>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</si>
  <si>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</si>
  <si>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</si>
  <si>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</si>
  <si>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</si>
  <si>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</si>
  <si>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</si>
  <si>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</si>
  <si>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</si>
  <si>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</si>
  <si>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</si>
  <si>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</si>
  <si>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</si>
  <si>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</si>
  <si>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</si>
  <si>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</si>
  <si>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</si>
  <si>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</si>
  <si>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</si>
  <si>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</si>
  <si>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</si>
  <si>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</si>
  <si>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</si>
  <si>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</si>
  <si>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</si>
  <si>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</si>
  <si>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</si>
  <si>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</si>
  <si>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</si>
  <si>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</si>
  <si>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</si>
  <si>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</si>
  <si>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</si>
  <si>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</si>
  <si>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</si>
  <si>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</si>
  <si>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</si>
  <si>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</si>
  <si>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</si>
  <si>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</si>
  <si>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</si>
  <si>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</si>
  <si>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</si>
  <si>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</si>
  <si>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</si>
  <si>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</si>
  <si>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</si>
  <si>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</si>
  <si>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</si>
  <si>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</si>
  <si>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</si>
  <si>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</si>
  <si>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</si>
  <si>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</si>
  <si>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</si>
  <si>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</si>
  <si>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</si>
  <si>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</si>
  <si>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</si>
  <si>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</si>
  <si>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</si>
  <si>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</si>
  <si>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</si>
  <si>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</si>
  <si>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</si>
  <si>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</si>
  <si>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</si>
  <si>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</si>
  <si>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</si>
  <si>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</si>
  <si>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</si>
  <si>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</si>
  <si>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</si>
  <si>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</si>
  <si>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</si>
  <si>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</si>
  <si>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</si>
  <si>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</si>
  <si>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</si>
  <si>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</si>
  <si>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</si>
  <si>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</si>
  <si>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</si>
  <si>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</si>
  <si>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</si>
  <si>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</si>
  <si>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</si>
  <si>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</si>
  <si>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</si>
  <si>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</si>
  <si>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</si>
  <si>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</si>
  <si>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</si>
  <si>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</si>
  <si>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</si>
  <si>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</si>
  <si>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</si>
  <si>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</si>
  <si>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</si>
  <si>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</si>
  <si>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</si>
  <si>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</si>
  <si>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</si>
  <si>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</si>
  <si>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</si>
  <si>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</si>
  <si>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</si>
  <si>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</si>
  <si>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</si>
  <si>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</si>
  <si>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</si>
  <si>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</si>
  <si>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</si>
  <si>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</si>
  <si>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</si>
  <si>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</si>
  <si>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</si>
  <si>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</si>
  <si>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</si>
  <si>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</si>
  <si>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</si>
  <si>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</si>
  <si>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</si>
  <si>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</si>
  <si>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</si>
  <si>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</si>
  <si>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</si>
  <si>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</si>
  <si>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</si>
  <si>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</si>
  <si>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</si>
  <si>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</si>
  <si>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</si>
  <si>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</si>
  <si>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</si>
  <si>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</si>
  <si>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</si>
  <si>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</si>
  <si>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</si>
  <si>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</si>
  <si>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</si>
  <si>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</si>
  <si>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</si>
  <si>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</si>
  <si>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</si>
  <si>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</si>
  <si>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</si>
  <si>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</si>
  <si>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</si>
  <si>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</si>
  <si>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</si>
  <si>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</si>
  <si>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</si>
  <si>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</si>
  <si>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</si>
  <si>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</si>
  <si>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</si>
  <si>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</si>
  <si>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</si>
  <si>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</si>
  <si>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</si>
  <si>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</si>
  <si>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</si>
  <si>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</si>
  <si>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</si>
  <si>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</si>
  <si>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</si>
  <si>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</si>
  <si>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</si>
  <si>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</si>
  <si>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</si>
  <si>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</si>
  <si>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</si>
  <si>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</si>
  <si>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</si>
  <si>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</si>
  <si>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</si>
  <si>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</si>
  <si>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</si>
  <si>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</si>
  <si>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</si>
  <si>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</si>
  <si>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</si>
  <si>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</si>
  <si>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</si>
  <si>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</si>
  <si>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</si>
  <si>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</si>
  <si>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</si>
  <si>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</si>
  <si>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</si>
  <si>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</si>
  <si>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</si>
  <si>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</si>
  <si>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</si>
  <si>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</si>
  <si>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</si>
  <si>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</si>
  <si>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</si>
  <si>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</si>
  <si>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</si>
  <si>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</si>
  <si>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</si>
  <si>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</si>
  <si>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</si>
  <si>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</si>
  <si>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</si>
  <si>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</si>
  <si>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</si>
  <si>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</si>
  <si>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</si>
  <si>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</si>
  <si>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</si>
  <si>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</si>
  <si>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</si>
  <si>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</si>
  <si>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</si>
  <si>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</si>
  <si>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</si>
  <si>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</si>
  <si>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</si>
  <si>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</si>
  <si>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</si>
  <si>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</si>
  <si>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</si>
  <si>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</si>
  <si>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</si>
  <si>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</si>
  <si>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</si>
  <si>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</si>
  <si>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</si>
  <si>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</si>
  <si>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</si>
  <si>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</si>
  <si>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</si>
  <si>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</si>
  <si>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</si>
  <si>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</si>
  <si>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</si>
  <si>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</si>
  <si>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</si>
  <si>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</si>
  <si>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</si>
  <si>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</si>
  <si>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</si>
  <si>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</si>
  <si>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</si>
  <si>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</si>
  <si>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</si>
  <si>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</si>
  <si>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</si>
  <si>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</si>
  <si>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</si>
  <si>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</si>
  <si>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</si>
  <si>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</si>
  <si>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</si>
  <si>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</si>
  <si>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</si>
  <si>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</si>
  <si>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</si>
  <si>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</si>
  <si>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</si>
  <si>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</si>
  <si>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</si>
  <si>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</si>
  <si>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</si>
  <si>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</si>
  <si>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</si>
  <si>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</si>
  <si>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</si>
  <si>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</si>
  <si>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</si>
  <si>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</si>
  <si>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</si>
  <si>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</si>
  <si>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</si>
  <si>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</si>
  <si>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</si>
  <si>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</si>
  <si>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</si>
  <si>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</si>
  <si>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</si>
  <si>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</si>
  <si>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</si>
  <si>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</si>
  <si>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</si>
  <si>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</si>
  <si>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</si>
  <si>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</si>
  <si>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</si>
  <si>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</si>
  <si>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</si>
  <si>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</si>
  <si>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</si>
  <si>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</si>
  <si>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</si>
  <si>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</si>
  <si>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</si>
  <si>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</si>
  <si>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</si>
  <si>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</si>
  <si>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</si>
  <si>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</si>
  <si>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</si>
  <si>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</si>
  <si>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</si>
  <si>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</si>
  <si>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</si>
  <si>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</si>
  <si>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</si>
  <si>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</si>
  <si>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</si>
  <si>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</si>
  <si>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</si>
  <si>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</si>
  <si>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</si>
  <si>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</si>
  <si>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</si>
  <si>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</si>
  <si>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</si>
  <si>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</si>
  <si>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</si>
  <si>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</si>
  <si>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</si>
  <si>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</si>
  <si>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</si>
  <si>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</si>
  <si>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</si>
  <si>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</si>
  <si>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</si>
  <si>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</si>
  <si>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</si>
  <si>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</si>
  <si>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</si>
  <si>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</si>
  <si>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</si>
  <si>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</si>
  <si>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</si>
  <si>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</si>
  <si>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</si>
  <si>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</si>
  <si>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</si>
  <si>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</si>
  <si>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</si>
  <si>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</si>
  <si>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</si>
  <si>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</si>
  <si>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</si>
  <si>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</si>
  <si>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</si>
  <si>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</si>
  <si>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</si>
  <si>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</si>
  <si>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</si>
  <si>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</si>
  <si>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</si>
  <si>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</si>
  <si>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</si>
  <si>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</si>
  <si>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</si>
  <si>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</si>
  <si>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</si>
  <si>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</si>
  <si>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</si>
  <si>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</si>
  <si>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</si>
  <si>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</si>
  <si>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</si>
  <si>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</si>
  <si>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</si>
  <si>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</si>
  <si>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</si>
  <si>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</si>
  <si>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</si>
  <si>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</si>
  <si>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</si>
  <si>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</si>
  <si>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</si>
  <si>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</si>
  <si>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</si>
  <si>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</si>
  <si>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</si>
  <si>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</si>
  <si>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</si>
  <si>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</si>
  <si>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</si>
  <si>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</si>
  <si>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</si>
  <si>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</si>
  <si>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</si>
  <si>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</si>
  <si>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</si>
  <si>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</si>
  <si>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</si>
  <si>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</si>
  <si>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</si>
  <si>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</si>
  <si>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</si>
  <si>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</si>
  <si>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</si>
  <si>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</si>
  <si>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</si>
  <si>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</si>
  <si>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</si>
  <si>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</si>
  <si>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</si>
  <si>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</si>
  <si>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</si>
  <si>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</si>
  <si>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</si>
  <si>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</si>
  <si>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</si>
  <si>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</si>
  <si>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</si>
  <si>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</si>
  <si>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</si>
  <si>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</si>
  <si>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</si>
  <si>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</si>
  <si>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</si>
  <si>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</si>
  <si>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</si>
  <si>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</si>
  <si>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</si>
  <si>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</si>
  <si>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</si>
  <si>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</si>
  <si>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</si>
  <si>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</si>
  <si>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</si>
  <si>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</si>
  <si>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</si>
  <si>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</si>
  <si>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</si>
  <si>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</si>
  <si>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</si>
  <si>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</si>
  <si>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</si>
  <si>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</si>
  <si>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</si>
  <si>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</si>
  <si>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</si>
  <si>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</si>
  <si>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</si>
  <si>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</si>
  <si>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</si>
  <si>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</si>
  <si>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</si>
  <si>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</si>
  <si>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</si>
  <si>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</si>
  <si>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</si>
  <si>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</si>
  <si>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</si>
  <si>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</si>
  <si>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</si>
  <si>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</si>
  <si>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</si>
  <si>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</si>
  <si>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</si>
  <si>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</si>
  <si>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</si>
  <si>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</si>
  <si>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</si>
  <si>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</si>
  <si>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</si>
  <si>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</si>
  <si>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</si>
  <si>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</si>
  <si>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</si>
  <si>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</si>
  <si>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</si>
  <si>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</si>
  <si>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</si>
  <si>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</si>
  <si>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</si>
  <si>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</si>
  <si>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</si>
  <si>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</si>
  <si>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</si>
  <si>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</si>
  <si>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</si>
  <si>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</si>
  <si>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</si>
  <si>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</si>
  <si>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</si>
  <si>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</si>
  <si>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</si>
  <si>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</si>
  <si>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</si>
  <si>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</si>
  <si>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</si>
  <si>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</si>
  <si>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</si>
  <si>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</si>
  <si>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</si>
  <si>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</si>
  <si>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</si>
  <si>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</si>
  <si>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</si>
  <si>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</si>
  <si>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</si>
  <si>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</si>
  <si>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</si>
  <si>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</si>
  <si>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</si>
  <si>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</si>
  <si>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</si>
  <si>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</si>
  <si>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</si>
  <si>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</si>
  <si>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</si>
  <si>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</si>
  <si>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</si>
  <si>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</si>
  <si>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</si>
  <si>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</si>
  <si>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</si>
  <si>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</si>
  <si>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</si>
  <si>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</si>
  <si>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</si>
  <si>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</si>
  <si>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</si>
  <si>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</si>
  <si>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</si>
  <si>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</si>
  <si>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</si>
  <si>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</si>
  <si>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</si>
  <si>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</si>
  <si>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</si>
  <si>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</si>
  <si>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</si>
  <si>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</si>
  <si>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</si>
  <si>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</si>
  <si>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</si>
  <si>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</si>
  <si>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</si>
  <si>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</si>
  <si>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</si>
  <si>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</si>
  <si>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</si>
  <si>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</si>
  <si>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</si>
  <si>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</si>
  <si>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</si>
  <si>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</si>
  <si>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</si>
  <si>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</si>
  <si>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</si>
  <si>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</si>
  <si>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</si>
  <si>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</si>
  <si>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</si>
  <si>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</si>
  <si>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</si>
  <si>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</si>
  <si>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</si>
  <si>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</si>
  <si>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</si>
  <si>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</si>
  <si>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</si>
  <si>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</si>
  <si>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</si>
  <si>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</si>
  <si>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</si>
  <si>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</si>
  <si>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</si>
  <si>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</si>
  <si>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</si>
  <si>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</si>
  <si>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</si>
  <si>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</si>
  <si>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</si>
  <si>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</si>
  <si>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</si>
  <si>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</si>
  <si>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</si>
  <si>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</si>
  <si>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</si>
  <si>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</si>
  <si>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</si>
  <si>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</si>
  <si>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</si>
  <si>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</si>
  <si>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</si>
  <si>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</si>
  <si>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</si>
  <si>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</si>
  <si>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</si>
  <si>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</si>
  <si>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</si>
  <si>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</si>
  <si>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</si>
  <si>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</si>
  <si>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</si>
  <si>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</si>
  <si>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</si>
  <si>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</si>
  <si>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</si>
  <si>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</si>
  <si>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</si>
  <si>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</si>
  <si>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</si>
  <si>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</si>
  <si>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</si>
  <si>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</si>
  <si>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</si>
  <si>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</si>
  <si>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</si>
  <si>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</si>
  <si>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</si>
  <si>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</si>
  <si>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</si>
  <si>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</si>
  <si>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</si>
  <si>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</si>
  <si>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</si>
  <si>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</si>
  <si>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</si>
  <si>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</si>
  <si>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</si>
  <si>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</si>
  <si>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</si>
  <si>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</si>
  <si>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</si>
  <si>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</si>
  <si>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</si>
  <si>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</si>
  <si>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</si>
  <si>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</si>
  <si>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</si>
  <si>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</si>
  <si>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</si>
  <si>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</si>
  <si>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</si>
  <si>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</si>
  <si>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</si>
  <si>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</si>
  <si>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</si>
  <si>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</si>
  <si>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</si>
  <si>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</si>
  <si>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</si>
  <si>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</si>
  <si>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</si>
  <si>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</si>
  <si>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</si>
  <si>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</si>
  <si>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</si>
  <si>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</si>
  <si>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</si>
  <si>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</si>
  <si>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</si>
  <si>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</si>
  <si>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</si>
  <si>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</si>
  <si>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</si>
  <si>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</si>
  <si>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</si>
  <si>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</si>
  <si>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</si>
  <si>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</si>
  <si>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</si>
  <si>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</si>
  <si>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</si>
  <si>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</si>
  <si>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</si>
  <si>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</si>
  <si>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</si>
  <si>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</si>
  <si>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</si>
  <si>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</si>
  <si>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</si>
  <si>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</si>
  <si>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</si>
  <si>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</si>
  <si>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</si>
  <si>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</si>
  <si>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</si>
  <si>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</si>
  <si>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</si>
  <si>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</si>
  <si>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</si>
  <si>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</si>
  <si>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</si>
  <si>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</si>
  <si>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</si>
  <si>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</si>
  <si>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</si>
  <si>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</si>
  <si>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</si>
  <si>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</si>
  <si>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</si>
  <si>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</si>
  <si>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</si>
  <si>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</si>
  <si>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</si>
  <si>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</si>
  <si>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</si>
  <si>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</si>
  <si>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</si>
  <si>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</si>
  <si>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</si>
  <si>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</si>
  <si>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</si>
  <si>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</si>
  <si>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</si>
  <si>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</si>
  <si>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</si>
  <si>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</si>
  <si>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</si>
  <si>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</si>
  <si>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</si>
  <si>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</si>
  <si>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</si>
  <si>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</si>
  <si>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</si>
  <si>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</si>
  <si>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</si>
  <si>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</si>
  <si>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</si>
  <si>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</si>
  <si>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</si>
  <si>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</si>
  <si>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</si>
  <si>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</si>
  <si>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</si>
  <si>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</si>
  <si>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</si>
  <si>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</si>
  <si>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</si>
  <si>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</si>
  <si>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</si>
  <si>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</si>
  <si>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</si>
  <si>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</si>
  <si>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</si>
  <si>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</si>
  <si>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</si>
  <si>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</si>
  <si>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</si>
  <si>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</si>
  <si>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</si>
  <si>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</si>
  <si>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</si>
  <si>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</si>
  <si>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</si>
  <si>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</si>
  <si>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</si>
  <si>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</si>
  <si>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</si>
  <si>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</si>
  <si>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</si>
  <si>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</si>
  <si>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</si>
  <si>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</si>
  <si>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</si>
  <si>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</si>
  <si>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</si>
  <si>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</si>
  <si>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</si>
  <si>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</si>
  <si>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</si>
  <si>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</si>
  <si>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</si>
  <si>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</si>
  <si>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</si>
  <si>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</si>
  <si>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</si>
  <si>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</si>
  <si>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</si>
  <si>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</si>
  <si>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</si>
  <si>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</si>
  <si>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</si>
  <si>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</si>
  <si>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</si>
  <si>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</si>
  <si>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</si>
  <si>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</si>
  <si>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</si>
  <si>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</si>
  <si>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</si>
  <si>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</si>
  <si>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</si>
  <si>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</si>
  <si>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</si>
  <si>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</si>
  <si>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</si>
  <si>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</si>
  <si>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</si>
  <si>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</si>
  <si>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</si>
  <si>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</si>
  <si>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</si>
  <si>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</si>
  <si>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</si>
  <si>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</si>
  <si>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</si>
  <si>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</si>
  <si>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</si>
  <si>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</si>
  <si>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</si>
  <si>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</si>
  <si>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</si>
  <si>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</si>
  <si>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</si>
  <si>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</si>
  <si>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</si>
  <si>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</si>
  <si>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</si>
  <si>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</si>
  <si>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</si>
  <si>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</si>
  <si>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</si>
  <si>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</si>
  <si>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</si>
  <si>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</si>
  <si>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</si>
  <si>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</si>
  <si>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</si>
  <si>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</si>
  <si>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</si>
  <si>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</si>
  <si>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</si>
  <si>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</si>
  <si>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</si>
  <si>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</si>
  <si>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</si>
  <si>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</si>
  <si>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</si>
  <si>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</si>
  <si>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</si>
  <si>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</si>
  <si>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</si>
  <si>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</si>
  <si>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</si>
  <si>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</si>
  <si>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</si>
  <si>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</si>
  <si>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</si>
  <si>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</si>
  <si>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</si>
  <si>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</si>
  <si>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</si>
  <si>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</si>
  <si>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</si>
  <si>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</si>
  <si>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</si>
  <si>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</si>
  <si>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</si>
  <si>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</si>
  <si>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</si>
  <si>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</si>
  <si>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</si>
  <si>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</si>
  <si>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</si>
  <si>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</si>
  <si>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</si>
  <si>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</si>
  <si>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</si>
  <si>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</si>
  <si>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</si>
  <si>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</si>
  <si>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</si>
  <si>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</si>
  <si>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</si>
  <si>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</si>
  <si>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</si>
  <si>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</si>
  <si>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</si>
  <si>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</si>
  <si>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</si>
  <si>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</si>
  <si>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</si>
  <si>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</si>
  <si>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</si>
  <si>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</si>
  <si>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</si>
  <si>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</si>
  <si>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</si>
  <si>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</si>
  <si>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</si>
  <si>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</si>
  <si>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</si>
  <si>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</si>
  <si>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</si>
  <si>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</si>
  <si>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</si>
  <si>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</si>
  <si>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</si>
  <si>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</si>
  <si>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</si>
  <si>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</si>
  <si>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</si>
  <si>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</si>
  <si>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</si>
  <si>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</si>
  <si>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</si>
  <si>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</si>
  <si>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</si>
  <si>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</si>
  <si>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</si>
  <si>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</si>
  <si>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</si>
  <si>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</si>
  <si>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</si>
  <si>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</si>
  <si>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</si>
  <si>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</si>
  <si>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</si>
  <si>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</si>
  <si>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</si>
  <si>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</si>
  <si>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</si>
  <si>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</si>
  <si>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</si>
  <si>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</si>
  <si>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</si>
  <si>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</si>
  <si>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</si>
  <si>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</si>
  <si>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</si>
  <si>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</si>
  <si>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</si>
  <si>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</si>
  <si>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</si>
  <si>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</si>
  <si>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</si>
  <si>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</si>
  <si>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</si>
  <si>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</si>
  <si>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</si>
  <si>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</si>
  <si>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</si>
  <si>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</si>
  <si>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</si>
  <si>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</si>
  <si>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</si>
  <si>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</si>
  <si>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</si>
  <si>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</si>
  <si>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</si>
  <si>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</si>
  <si>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</si>
  <si>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</si>
  <si>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</si>
  <si>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</si>
  <si>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</si>
  <si>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</si>
  <si>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</si>
  <si>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</si>
  <si>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</si>
  <si>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</si>
  <si>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</si>
  <si>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</si>
  <si>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</si>
  <si>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</si>
  <si>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</si>
  <si>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</si>
  <si>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</si>
  <si>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</si>
  <si>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</si>
  <si>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</si>
  <si>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</si>
  <si>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</si>
  <si>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</si>
  <si>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</si>
  <si>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</si>
  <si>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</si>
  <si>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</si>
  <si>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</si>
  <si>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</si>
  <si>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</si>
  <si>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</si>
  <si>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</si>
  <si>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</si>
  <si>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</si>
  <si>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</si>
  <si>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</si>
  <si>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</si>
  <si>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</si>
  <si>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</si>
  <si>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</si>
  <si>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</si>
  <si>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</si>
  <si>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</si>
  <si>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</si>
  <si>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</si>
  <si>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</si>
  <si>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</si>
  <si>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</si>
  <si>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</si>
  <si>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</si>
  <si>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</si>
  <si>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</si>
  <si>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</si>
  <si>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</si>
  <si>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</si>
  <si>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</si>
  <si>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</si>
  <si>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</si>
  <si>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</si>
  <si>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</si>
  <si>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</si>
  <si>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</si>
  <si>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</si>
  <si>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</si>
  <si>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</si>
  <si>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</si>
  <si>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</si>
  <si>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</si>
  <si>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</si>
  <si>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</si>
  <si>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</si>
  <si>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</si>
  <si>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</si>
  <si>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</si>
  <si>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</si>
  <si>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</si>
  <si>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</si>
  <si>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</si>
  <si>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</si>
  <si>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</si>
  <si>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</si>
  <si>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</si>
  <si>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</si>
  <si>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</si>
  <si>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</si>
  <si>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</si>
  <si>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</si>
  <si>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</si>
  <si>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</si>
  <si>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</si>
  <si>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</si>
  <si>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</si>
  <si>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</si>
  <si>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</si>
  <si>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</si>
  <si>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</si>
  <si>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</si>
  <si>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</si>
  <si>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</si>
  <si>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</si>
  <si>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</si>
  <si>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</si>
  <si>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</si>
  <si>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</si>
  <si>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</si>
  <si>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</si>
  <si>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</si>
  <si>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</si>
  <si>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</si>
  <si>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</si>
  <si>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</si>
  <si>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</si>
  <si>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</si>
  <si>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</si>
  <si>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</si>
  <si>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</si>
  <si>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</si>
  <si>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</si>
  <si>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</si>
  <si>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</si>
  <si>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</si>
  <si>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</si>
  <si>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</si>
  <si>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</si>
  <si>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</si>
  <si>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</si>
  <si>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</si>
  <si>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</si>
  <si>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</si>
  <si>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</si>
  <si>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</si>
  <si>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</si>
  <si>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</si>
  <si>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</si>
  <si>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</si>
  <si>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</si>
  <si>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</si>
  <si>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</si>
  <si>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</si>
  <si>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</si>
  <si>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</si>
  <si>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</si>
  <si>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</si>
  <si>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</si>
  <si>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</si>
  <si>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</si>
  <si>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</si>
  <si>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</si>
  <si>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</si>
  <si>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</si>
  <si>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</si>
  <si>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</si>
  <si>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</si>
  <si>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</si>
  <si>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</si>
  <si>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</si>
  <si>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</si>
  <si>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</si>
  <si>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</si>
  <si>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</si>
  <si>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</si>
  <si>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</si>
  <si>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</si>
  <si>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</si>
  <si>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</si>
  <si>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</si>
  <si>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</si>
  <si>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</si>
  <si>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</si>
  <si>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</si>
  <si>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</si>
  <si>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</si>
  <si>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</si>
  <si>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</si>
  <si>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</si>
  <si>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</si>
  <si>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</si>
  <si>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</si>
  <si>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</si>
  <si>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</si>
  <si>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</si>
  <si>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</si>
  <si>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</si>
  <si>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</si>
  <si>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</si>
  <si>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</si>
  <si>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</si>
  <si>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</si>
  <si>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</si>
  <si>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</si>
  <si>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</si>
  <si>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</si>
  <si>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</si>
  <si>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</si>
  <si>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</si>
  <si>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</si>
  <si>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</si>
  <si>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</si>
  <si>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</si>
  <si>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</si>
  <si>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</si>
  <si>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</si>
  <si>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</si>
  <si>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</si>
  <si>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</si>
  <si>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</si>
  <si>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</si>
  <si>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</si>
  <si>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</si>
  <si>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</si>
  <si>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</si>
  <si>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</si>
  <si>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</si>
  <si>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</si>
  <si>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</si>
  <si>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</si>
  <si>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</si>
  <si>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</si>
  <si>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</si>
  <si>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</si>
  <si>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</si>
  <si>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</si>
  <si>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</si>
  <si>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</si>
  <si>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</si>
  <si>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</si>
  <si>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</si>
  <si>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</si>
  <si>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</si>
  <si>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</si>
  <si>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</si>
  <si>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</si>
  <si>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</si>
  <si>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</si>
  <si>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</si>
  <si>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</si>
  <si>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</si>
  <si>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</si>
  <si>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</si>
  <si>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</si>
  <si>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</si>
  <si>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</si>
  <si>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</si>
  <si>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</si>
  <si>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</si>
  <si>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</si>
  <si>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</si>
  <si>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</si>
  <si>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</si>
  <si>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</si>
  <si>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</si>
  <si>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</si>
  <si>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</si>
  <si>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</si>
  <si>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</si>
  <si>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</si>
  <si>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</si>
  <si>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</si>
  <si>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</si>
  <si>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</si>
  <si>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</si>
  <si>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</si>
  <si>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</si>
  <si>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</si>
  <si>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</si>
  <si>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</si>
  <si>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</si>
  <si>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</si>
  <si>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</si>
  <si>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</si>
  <si>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</si>
  <si>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</si>
  <si>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</si>
  <si>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</si>
  <si>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</si>
  <si>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</si>
  <si>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</si>
  <si>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</si>
  <si>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</si>
  <si>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</si>
  <si>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</si>
  <si>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</si>
  <si>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</si>
  <si>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</si>
  <si>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</si>
  <si>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</si>
  <si>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</si>
  <si>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</si>
  <si>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</si>
  <si>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</si>
  <si>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</si>
  <si>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</si>
  <si>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</si>
  <si>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</si>
  <si>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</si>
  <si>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</si>
  <si>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</si>
  <si>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</si>
  <si>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</si>
  <si>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</si>
  <si>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</si>
  <si>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</si>
  <si>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</si>
  <si>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</si>
  <si>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</si>
  <si>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</si>
  <si>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</si>
  <si>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</si>
  <si>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</si>
  <si>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</si>
  <si>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</si>
  <si>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</si>
  <si>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</si>
  <si>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</si>
  <si>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</si>
  <si>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</si>
  <si>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</si>
  <si>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</si>
  <si>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</si>
  <si>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</si>
  <si>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</si>
  <si>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</si>
  <si>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</si>
  <si>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</si>
  <si>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</si>
  <si>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</si>
  <si>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</si>
  <si>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</si>
  <si>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</si>
  <si>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</si>
  <si>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</si>
  <si>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</si>
  <si>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</si>
  <si>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</si>
  <si>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</si>
  <si>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</si>
  <si>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</si>
  <si>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</si>
  <si>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</si>
  <si>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</si>
  <si>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</si>
  <si>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</si>
  <si>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</si>
  <si>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</si>
  <si>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</si>
  <si>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</si>
  <si>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</si>
  <si>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</si>
  <si>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</si>
  <si>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</si>
  <si>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</si>
  <si>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</si>
  <si>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</si>
  <si>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</si>
  <si>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</si>
  <si>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</si>
  <si>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</si>
  <si>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</si>
  <si>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</si>
  <si>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</si>
  <si>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</si>
  <si>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</si>
  <si>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</si>
  <si>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</si>
  <si>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</si>
  <si>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</si>
  <si>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</si>
  <si>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</si>
  <si>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</si>
  <si>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</si>
  <si>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</si>
  <si>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</si>
  <si>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</si>
  <si>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</si>
  <si>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</si>
  <si>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</si>
  <si>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</si>
  <si>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</si>
  <si>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</si>
  <si>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</si>
  <si>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</si>
  <si>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</si>
  <si>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</si>
  <si>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</si>
  <si>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</si>
  <si>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</si>
  <si>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</si>
  <si>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</si>
  <si>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</si>
  <si>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</si>
  <si>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</si>
  <si>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</si>
  <si>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</si>
  <si>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</si>
  <si>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</si>
  <si>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</si>
  <si>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</si>
  <si>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</si>
  <si>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</si>
  <si>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</si>
  <si>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</si>
  <si>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</si>
  <si>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</si>
  <si>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</si>
  <si>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</si>
  <si>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</si>
  <si>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</si>
  <si>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</si>
  <si>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</si>
  <si>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</si>
  <si>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</si>
  <si>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</si>
  <si>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</si>
  <si>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</si>
  <si>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</si>
  <si>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</si>
  <si>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</si>
  <si>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</si>
  <si>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</si>
  <si>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</si>
  <si>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</si>
  <si>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</si>
  <si>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</si>
  <si>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</si>
  <si>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</si>
  <si>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</si>
  <si>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</si>
  <si>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</si>
  <si>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</si>
  <si>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</si>
  <si>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</si>
  <si>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</si>
  <si>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</si>
  <si>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</si>
  <si>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</si>
  <si>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</si>
  <si>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</si>
  <si>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</si>
  <si>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</si>
  <si>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</si>
  <si>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</si>
  <si>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</si>
  <si>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</si>
  <si>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</si>
  <si>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</si>
  <si>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</si>
  <si>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</si>
  <si>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</si>
  <si>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</si>
  <si>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</si>
  <si>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</si>
  <si>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</si>
  <si>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</si>
  <si>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</si>
  <si>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</si>
  <si>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</si>
  <si>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</si>
  <si>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</si>
  <si>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</si>
  <si>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</si>
  <si>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</si>
  <si>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</si>
  <si>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</si>
  <si>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</si>
  <si>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</si>
  <si>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</si>
  <si>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</si>
  <si>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</si>
  <si>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</si>
  <si>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</si>
  <si>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</si>
  <si>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</si>
  <si>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</si>
  <si>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</si>
  <si>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</si>
  <si>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</si>
  <si>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</si>
  <si>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</si>
  <si>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</si>
  <si>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</si>
  <si>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</si>
  <si>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</si>
  <si>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</si>
  <si>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</si>
  <si>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</si>
  <si>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</si>
  <si>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</si>
  <si>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</si>
  <si>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</si>
  <si>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</si>
  <si>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</si>
  <si>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</si>
  <si>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</si>
  <si>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</si>
  <si>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</si>
  <si>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</si>
  <si>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</si>
  <si>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</si>
  <si>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</si>
  <si>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</si>
  <si>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</si>
  <si>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</si>
  <si>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</si>
  <si>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</si>
  <si>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</si>
  <si>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</si>
  <si>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</si>
  <si>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</si>
  <si>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</si>
  <si>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</si>
  <si>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</si>
  <si>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</si>
  <si>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</si>
  <si>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</si>
  <si>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</si>
  <si>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</si>
  <si>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</si>
  <si>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</si>
  <si>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</si>
  <si>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</si>
  <si>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</si>
  <si>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</si>
  <si>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</si>
  <si>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</si>
  <si>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</si>
  <si>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</si>
  <si>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</si>
  <si>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</si>
  <si>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</si>
  <si>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</si>
  <si>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</si>
  <si>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</si>
  <si>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</si>
  <si>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</si>
  <si>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</si>
  <si>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</si>
  <si>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</si>
  <si>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</si>
  <si>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</si>
  <si>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</si>
  <si>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</si>
  <si>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</si>
  <si>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</si>
  <si>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</si>
  <si>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</si>
  <si>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</si>
  <si>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</si>
  <si>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</si>
  <si>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</si>
  <si>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</si>
  <si>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</si>
  <si>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</si>
  <si>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</si>
  <si>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</si>
  <si>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</si>
  <si>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</si>
  <si>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</si>
  <si>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</si>
  <si>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</si>
  <si>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</si>
  <si>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</si>
  <si>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</si>
  <si>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</si>
  <si>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</si>
  <si>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</si>
  <si>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</si>
  <si>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</si>
  <si>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</si>
  <si>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</si>
  <si>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</si>
  <si>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</si>
  <si>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</si>
  <si>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</si>
  <si>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</si>
  <si>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</si>
  <si>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</si>
  <si>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</si>
  <si>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</si>
  <si>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</si>
  <si>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</si>
  <si>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</si>
  <si>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</si>
  <si>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</si>
  <si>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</si>
  <si>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</si>
  <si>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</si>
  <si>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</si>
  <si>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</si>
  <si>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</si>
  <si>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</si>
  <si>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</si>
  <si>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</si>
  <si>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</si>
  <si>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</si>
  <si>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</si>
  <si>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</si>
  <si>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</si>
  <si>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</si>
  <si>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</si>
  <si>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</si>
  <si>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</si>
  <si>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</si>
  <si>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</si>
  <si>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</si>
  <si>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</si>
  <si>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</si>
  <si>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</si>
  <si>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</si>
  <si>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</si>
  <si>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</si>
  <si>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</si>
  <si>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</si>
  <si>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</si>
  <si>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</si>
  <si>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</si>
  <si>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</si>
  <si>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</si>
  <si>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</si>
  <si>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</si>
  <si>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</si>
  <si>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</si>
  <si>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</si>
  <si>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</si>
  <si>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</si>
  <si>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</si>
  <si>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</si>
  <si>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</si>
  <si>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</si>
  <si>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</si>
  <si>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</si>
  <si>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</si>
  <si>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</si>
  <si>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</si>
  <si>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</si>
  <si>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</si>
  <si>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</si>
  <si>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</si>
  <si>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</si>
  <si>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</si>
  <si>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</si>
  <si>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</si>
  <si>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</si>
  <si>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</si>
  <si>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</si>
  <si>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</si>
  <si>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</si>
  <si>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</si>
  <si>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</si>
  <si>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</si>
  <si>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</si>
  <si>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</si>
  <si>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</si>
  <si>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</si>
  <si>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</si>
  <si>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</si>
  <si>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</si>
  <si>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</si>
  <si>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</si>
  <si>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</si>
  <si>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</si>
  <si>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</si>
  <si>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</si>
  <si>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</si>
  <si>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</si>
  <si>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</si>
  <si>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</si>
  <si>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</si>
  <si>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</si>
  <si>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</si>
  <si>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</si>
  <si>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</si>
  <si>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</si>
  <si>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</si>
  <si>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</si>
  <si>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</si>
  <si>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</si>
  <si>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</si>
  <si>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</si>
  <si>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</si>
  <si>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</si>
  <si>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</si>
  <si>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</si>
  <si>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</si>
  <si>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</si>
  <si>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</si>
  <si>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</si>
  <si>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</si>
  <si>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</si>
  <si>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</si>
  <si>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</si>
  <si>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</si>
  <si>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</si>
  <si>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</si>
  <si>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</si>
  <si>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</si>
  <si>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</si>
  <si>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</si>
  <si>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</si>
  <si>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</si>
  <si>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</si>
  <si>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</si>
  <si>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</si>
  <si>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</si>
  <si>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</si>
  <si>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</si>
  <si>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</si>
  <si>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</si>
  <si>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</si>
  <si>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</si>
  <si>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</si>
  <si>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</si>
  <si>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</si>
  <si>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</si>
  <si>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</si>
  <si>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</si>
  <si>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</si>
  <si>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</si>
  <si>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</si>
  <si>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</si>
  <si>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</si>
  <si>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</si>
  <si>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</si>
  <si>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</si>
  <si>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</si>
  <si>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</si>
  <si>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</si>
  <si>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</si>
  <si>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</si>
  <si>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</si>
  <si>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</si>
  <si>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</si>
  <si>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</si>
  <si>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</si>
  <si>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</si>
  <si>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</si>
  <si>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</si>
  <si>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</si>
  <si>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</si>
  <si>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</si>
  <si>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</si>
  <si>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</si>
  <si>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</si>
  <si>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</si>
  <si>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</si>
  <si>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</si>
  <si>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</si>
  <si>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</si>
  <si>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</si>
  <si>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</si>
  <si>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</si>
  <si>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</si>
  <si>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</si>
  <si>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</si>
  <si>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</si>
  <si>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</si>
  <si>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</si>
  <si>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</si>
  <si>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</si>
  <si>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</si>
  <si>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</si>
  <si>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</si>
  <si>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</si>
  <si>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</si>
  <si>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</si>
  <si>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</si>
  <si>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</si>
  <si>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</si>
  <si>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</si>
  <si>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</si>
  <si>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</si>
  <si>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</si>
  <si>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</si>
  <si>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</si>
  <si>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</si>
  <si>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</si>
  <si>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</si>
  <si>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</si>
  <si>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</si>
  <si>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</si>
  <si>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</si>
  <si>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</si>
  <si>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</si>
  <si>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</si>
  <si>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</si>
  <si>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</si>
  <si>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</si>
  <si>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</si>
  <si>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</si>
  <si>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</si>
  <si>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</si>
  <si>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</si>
  <si>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</si>
  <si>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</si>
  <si>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</si>
  <si>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</si>
  <si>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</si>
  <si>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</si>
  <si>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</si>
  <si>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</si>
  <si>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</si>
  <si>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</si>
  <si>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</si>
  <si>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</si>
  <si>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</si>
  <si>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</si>
  <si>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</si>
  <si>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</si>
  <si>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</si>
  <si>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</si>
  <si>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</si>
  <si>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</si>
  <si>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</si>
  <si>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</si>
  <si>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</si>
  <si>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</si>
  <si>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</si>
  <si>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</si>
  <si>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</si>
  <si>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</si>
  <si>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</si>
  <si>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</si>
  <si>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</si>
  <si>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</si>
  <si>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</si>
  <si>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</si>
  <si>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</si>
  <si>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</si>
  <si>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</si>
  <si>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</si>
  <si>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</si>
  <si>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</si>
  <si>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</si>
  <si>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</si>
  <si>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</si>
  <si>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</si>
  <si>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</si>
  <si>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</si>
  <si>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</si>
  <si>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</si>
  <si>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</si>
  <si>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</si>
  <si>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</si>
  <si>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</si>
  <si>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</si>
  <si>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</si>
  <si>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</si>
  <si>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</si>
  <si>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</si>
  <si>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</si>
  <si>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</si>
  <si>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</si>
  <si>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</si>
  <si>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</si>
  <si>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</si>
  <si>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</si>
  <si>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</si>
  <si>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</si>
  <si>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</si>
  <si>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</si>
  <si>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</si>
  <si>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</si>
  <si>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</si>
  <si>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</si>
  <si>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</si>
  <si>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</si>
  <si>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</si>
  <si>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</si>
  <si>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</si>
  <si>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</si>
  <si>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</si>
  <si>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</si>
  <si>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</si>
  <si>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</si>
  <si>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</si>
  <si>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</si>
  <si>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</si>
  <si>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</si>
  <si>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</si>
  <si>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</si>
  <si>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</si>
  <si>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</si>
  <si>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</si>
  <si>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</si>
  <si>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</si>
  <si>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</si>
  <si>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</si>
  <si>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</si>
  <si>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</si>
  <si>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</si>
  <si>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</si>
  <si>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</si>
  <si>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</si>
  <si>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</si>
  <si>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</si>
  <si>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</si>
  <si>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</si>
  <si>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</si>
  <si>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</si>
  <si>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</si>
  <si>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</si>
  <si>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</si>
  <si>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</si>
  <si>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</si>
  <si>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</si>
  <si>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</si>
  <si>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</si>
  <si>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</si>
  <si>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</si>
  <si>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</si>
  <si>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</si>
  <si>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</si>
  <si>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</si>
  <si>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</si>
  <si>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</si>
  <si>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</si>
  <si>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</si>
  <si>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</si>
  <si>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</si>
  <si>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</si>
  <si>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</si>
  <si>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</si>
  <si>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</si>
  <si>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</si>
  <si>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</si>
  <si>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</si>
  <si>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</si>
  <si>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</si>
  <si>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</si>
  <si>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</si>
  <si>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</si>
  <si>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</si>
  <si>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</si>
  <si>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</si>
  <si>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</si>
  <si>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</si>
  <si>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</si>
  <si>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</si>
  <si>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</si>
  <si>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</si>
  <si>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</si>
  <si>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</si>
  <si>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</si>
  <si>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</si>
  <si>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</si>
  <si>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</si>
  <si>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</si>
  <si>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</si>
  <si>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</si>
  <si>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</si>
  <si>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</si>
  <si>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</si>
  <si>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</si>
  <si>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</si>
  <si>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</si>
  <si>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</si>
  <si>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</si>
  <si>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</si>
  <si>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</si>
  <si>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</si>
  <si>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</si>
  <si>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</si>
  <si>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</si>
  <si>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</si>
  <si>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</si>
  <si>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</si>
  <si>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</si>
  <si>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</si>
  <si>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</si>
  <si>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</si>
  <si>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</si>
  <si>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</si>
  <si>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</si>
  <si>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</si>
  <si>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</si>
  <si>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</si>
  <si>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</si>
  <si>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</si>
  <si>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</si>
  <si>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</si>
  <si>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</si>
  <si>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</si>
  <si>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</si>
  <si>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</si>
  <si>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</si>
  <si>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</si>
  <si>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</si>
  <si>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</si>
  <si>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</si>
  <si>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</si>
  <si>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</si>
  <si>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</si>
  <si>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</si>
  <si>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</si>
  <si>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</si>
  <si>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</si>
  <si>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</si>
  <si>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</si>
  <si>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</si>
  <si>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</si>
  <si>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</si>
  <si>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</si>
  <si>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</si>
  <si>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</si>
  <si>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</si>
  <si>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</si>
  <si>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</si>
  <si>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</si>
  <si>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</si>
  <si>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</si>
  <si>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</si>
  <si>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</si>
  <si>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</si>
  <si>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</si>
  <si>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</si>
  <si>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</si>
  <si>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</si>
  <si>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</si>
  <si>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</si>
  <si>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</si>
  <si>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</si>
  <si>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</si>
  <si>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</si>
  <si>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</si>
  <si>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</si>
  <si>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</si>
  <si>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</si>
  <si>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</si>
  <si>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</si>
  <si>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</si>
  <si>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</si>
  <si>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</si>
  <si>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</si>
  <si>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</si>
  <si>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</si>
  <si>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</si>
  <si>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</si>
  <si>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</si>
  <si>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</si>
  <si>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</si>
  <si>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</si>
  <si>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</si>
  <si>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</si>
  <si>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</si>
  <si>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</si>
  <si>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</si>
  <si>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</si>
  <si>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</si>
  <si>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</si>
  <si>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</si>
  <si>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</si>
  <si>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</si>
  <si>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</si>
  <si>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</si>
  <si>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</si>
  <si>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</si>
  <si>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</si>
  <si>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</si>
  <si>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</si>
  <si>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</si>
  <si>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</si>
  <si>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</si>
  <si>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</si>
  <si>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</si>
  <si>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</si>
  <si>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</si>
  <si>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</si>
  <si>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</si>
  <si>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</si>
  <si>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</si>
  <si>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</si>
  <si>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</si>
  <si>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</si>
  <si>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</si>
  <si>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</si>
  <si>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</si>
  <si>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</si>
  <si>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</si>
  <si>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</si>
  <si>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</si>
  <si>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</si>
  <si>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</si>
  <si>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</si>
  <si>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</si>
  <si>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</si>
  <si>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</si>
  <si>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</si>
  <si>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</si>
  <si>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</si>
  <si>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</si>
  <si>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</si>
  <si>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</si>
  <si>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</si>
  <si>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</si>
  <si>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</si>
  <si>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</si>
  <si>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</si>
  <si>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</si>
  <si>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</si>
  <si>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</si>
  <si>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</si>
  <si>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</si>
  <si>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</si>
  <si>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</si>
  <si>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</si>
  <si>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</si>
  <si>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</si>
  <si>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</si>
  <si>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</si>
  <si>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</si>
  <si>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</si>
  <si>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</si>
  <si>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</si>
  <si>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</si>
  <si>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</si>
  <si>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</si>
  <si>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</si>
  <si>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</si>
  <si>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</si>
  <si>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</si>
  <si>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</si>
  <si>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</si>
  <si>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</si>
  <si>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</si>
  <si>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</si>
  <si>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</si>
  <si>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</si>
  <si>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</si>
  <si>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</si>
  <si>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</si>
  <si>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</si>
  <si>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</si>
  <si>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</si>
  <si>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</si>
  <si>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</si>
  <si>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</si>
  <si>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</si>
  <si>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</si>
  <si>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</si>
  <si>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</si>
  <si>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</si>
  <si>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</si>
  <si>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</si>
  <si>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</si>
  <si>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</si>
  <si>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</si>
  <si>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</si>
  <si>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</si>
  <si>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</si>
  <si>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</si>
  <si>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</si>
  <si>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</si>
  <si>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</si>
  <si>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</si>
  <si>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</si>
  <si>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</si>
  <si>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</si>
  <si>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</si>
  <si>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</si>
  <si>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</si>
  <si>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</si>
  <si>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</si>
  <si>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</si>
  <si>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</si>
  <si>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</si>
  <si>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</si>
  <si>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</si>
  <si>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</si>
  <si>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</si>
  <si>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</si>
  <si>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</si>
  <si>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</si>
  <si>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</si>
  <si>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</si>
  <si>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</si>
  <si>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</si>
  <si>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</si>
  <si>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</si>
  <si>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</si>
  <si>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</si>
  <si>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</si>
  <si>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</si>
  <si>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</si>
  <si>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</si>
  <si>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</si>
  <si>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</si>
  <si>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</si>
  <si>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</si>
  <si>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</si>
  <si>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</si>
  <si>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</si>
  <si>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</si>
  <si>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</si>
  <si>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</si>
  <si>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</si>
  <si>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</si>
  <si>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</si>
  <si>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</si>
  <si>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</si>
  <si>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</si>
  <si>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</si>
  <si>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</si>
  <si>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</si>
  <si>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</si>
  <si>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</si>
  <si>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</si>
  <si>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</si>
  <si>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</si>
  <si>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</si>
  <si>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</si>
  <si>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</si>
  <si>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</si>
  <si>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</si>
  <si>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</si>
  <si>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</si>
  <si>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</si>
  <si>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</si>
  <si>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</si>
  <si>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</si>
  <si>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</si>
  <si>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</si>
  <si>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</si>
  <si>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</si>
  <si>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</si>
  <si>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</si>
  <si>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</si>
  <si>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</si>
  <si>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</si>
  <si>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</si>
  <si>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</si>
  <si>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</si>
  <si>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</si>
  <si>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</si>
  <si>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</si>
  <si>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</si>
  <si>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</si>
  <si>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</si>
  <si>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</si>
  <si>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</si>
  <si>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</si>
  <si>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</si>
  <si>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</si>
  <si>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</si>
  <si>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</si>
  <si>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</si>
  <si>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</si>
  <si>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</si>
  <si>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</si>
  <si>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</si>
  <si>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</si>
  <si>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</si>
  <si>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</si>
  <si>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</si>
  <si>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</si>
  <si>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</si>
  <si>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</si>
  <si>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</si>
  <si>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</si>
  <si>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</si>
  <si>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</si>
  <si>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</si>
  <si>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</si>
  <si>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</si>
  <si>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</si>
  <si>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</si>
  <si>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</si>
  <si>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</si>
  <si>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</si>
  <si>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</si>
  <si>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</si>
  <si>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</si>
  <si>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</si>
  <si>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</si>
  <si>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</si>
  <si>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</si>
  <si>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</si>
  <si>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</si>
  <si>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</si>
  <si>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</si>
  <si>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</si>
  <si>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</si>
  <si>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</si>
  <si>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</si>
  <si>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</si>
  <si>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</si>
  <si>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</si>
  <si>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</si>
  <si>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</si>
  <si>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</si>
  <si>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</si>
  <si>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</si>
  <si>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</si>
  <si>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</si>
  <si>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</si>
  <si>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</si>
  <si>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</si>
  <si>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</si>
  <si>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</si>
  <si>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</si>
  <si>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</si>
  <si>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</si>
  <si>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</si>
  <si>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</si>
  <si>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</si>
  <si>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</si>
  <si>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</si>
  <si>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</si>
  <si>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</si>
  <si>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</si>
  <si>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</si>
  <si>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</si>
  <si>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</si>
  <si>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</si>
  <si>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</si>
  <si>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</si>
  <si>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</si>
  <si>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</si>
  <si>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</si>
  <si>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</si>
  <si>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</si>
  <si>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</si>
  <si>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</si>
  <si>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</si>
  <si>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</si>
  <si>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</si>
  <si>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</si>
  <si>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</si>
  <si>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</si>
  <si>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</si>
  <si>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</si>
  <si>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</si>
  <si>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</si>
  <si>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</si>
  <si>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</si>
  <si>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</si>
  <si>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</si>
  <si>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</si>
  <si>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</si>
  <si>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</si>
  <si>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</si>
  <si>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</si>
  <si>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</si>
  <si>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</si>
  <si>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</si>
  <si>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</si>
  <si>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</si>
  <si>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</si>
  <si>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</si>
  <si>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</si>
  <si>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</si>
  <si>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</si>
  <si>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</si>
  <si>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</si>
  <si>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</si>
  <si>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</si>
  <si>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</si>
  <si>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</si>
  <si>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</si>
  <si>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</si>
  <si>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</si>
  <si>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</si>
  <si>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</si>
  <si>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</si>
  <si>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</si>
  <si>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</si>
  <si>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</si>
  <si>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</si>
  <si>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</si>
  <si>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</si>
  <si>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</si>
  <si>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</si>
  <si>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</si>
  <si>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</si>
  <si>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</si>
  <si>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</si>
  <si>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</si>
  <si>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</si>
  <si>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</si>
  <si>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</si>
  <si>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</si>
  <si>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</si>
  <si>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</si>
  <si>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</si>
  <si>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</si>
  <si>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</si>
  <si>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</si>
  <si>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</si>
  <si>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</si>
  <si>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</si>
  <si>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</si>
  <si>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</si>
  <si>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</si>
  <si>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</si>
  <si>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</si>
  <si>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</si>
  <si>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</si>
  <si>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</si>
  <si>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</si>
  <si>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</si>
  <si>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</si>
  <si>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</si>
  <si>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</si>
  <si>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</si>
  <si>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</si>
  <si>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</si>
  <si>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</si>
  <si>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</si>
  <si>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</si>
  <si>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</si>
  <si>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</si>
  <si>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</si>
  <si>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</si>
  <si>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</si>
  <si>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</si>
  <si>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</si>
  <si>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</si>
  <si>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</si>
  <si>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</si>
  <si>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</si>
  <si>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</si>
  <si>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</si>
  <si>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</si>
  <si>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</si>
  <si>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</si>
  <si>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</si>
  <si>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</si>
  <si>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</si>
  <si>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</si>
  <si>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</si>
  <si>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</si>
  <si>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</si>
  <si>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</si>
  <si>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</si>
  <si>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</si>
  <si>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</si>
  <si>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</si>
  <si>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</si>
  <si>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</si>
  <si>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</si>
  <si>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</si>
  <si>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</si>
  <si>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</si>
  <si>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</si>
  <si>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</si>
  <si>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</si>
  <si>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</si>
  <si>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</si>
  <si>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</si>
  <si>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</si>
  <si>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</si>
  <si>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</si>
  <si>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</si>
  <si>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</si>
  <si>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</si>
  <si>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</si>
  <si>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</si>
  <si>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</si>
  <si>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</si>
  <si>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</si>
  <si>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</si>
  <si>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</si>
  <si>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</si>
  <si>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</si>
  <si>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</si>
  <si>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</si>
  <si>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</si>
  <si>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</si>
  <si>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</si>
  <si>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</si>
  <si>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</si>
  <si>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</si>
  <si>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</si>
  <si>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</si>
  <si>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</si>
  <si>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</si>
  <si>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</si>
  <si>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</si>
  <si>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</si>
  <si>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</si>
  <si>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</si>
  <si>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</si>
  <si>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</si>
  <si>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</si>
  <si>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</si>
  <si>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</si>
  <si>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</si>
  <si>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</si>
  <si>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</si>
  <si>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</si>
  <si>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</si>
  <si>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</si>
  <si>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</si>
  <si>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</si>
  <si>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</si>
  <si>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</si>
  <si>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</si>
  <si>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</si>
  <si>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</si>
  <si>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</si>
  <si>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</si>
  <si>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</si>
  <si>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</si>
  <si>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</si>
  <si>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</si>
  <si>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</si>
  <si>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</si>
  <si>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</si>
  <si>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</si>
  <si>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</si>
  <si>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</si>
  <si>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</si>
  <si>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</si>
  <si>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</si>
  <si>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</si>
  <si>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</si>
  <si>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</si>
  <si>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</si>
  <si>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</si>
  <si>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</si>
  <si>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</si>
  <si>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</si>
  <si>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</si>
  <si>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</si>
  <si>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</si>
  <si>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</si>
  <si>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</si>
  <si>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</si>
  <si>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</si>
  <si>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</si>
  <si>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</si>
  <si>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</si>
  <si>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</si>
  <si>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</si>
  <si>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</si>
  <si>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</si>
  <si>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</si>
  <si>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</si>
  <si>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</si>
  <si>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</si>
  <si>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</si>
  <si>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</si>
  <si>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</si>
  <si>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</si>
  <si>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</si>
  <si>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</si>
  <si>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</si>
  <si>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</si>
  <si>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</si>
  <si>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</si>
  <si>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</si>
  <si>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</si>
  <si>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</si>
  <si>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</si>
  <si>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</si>
  <si>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</si>
  <si>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</si>
  <si>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</si>
  <si>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</si>
  <si>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</si>
  <si>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</si>
  <si>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</si>
  <si>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</si>
  <si>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</si>
  <si>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</si>
  <si>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</si>
  <si>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</si>
  <si>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</si>
  <si>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</si>
  <si>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</si>
  <si>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</si>
  <si>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</si>
  <si>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</si>
  <si>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</si>
  <si>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</si>
  <si>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</si>
  <si>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</si>
  <si>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</si>
  <si>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</si>
  <si>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</si>
  <si>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</si>
  <si>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</si>
  <si>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</si>
  <si>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</si>
  <si>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</si>
  <si>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</si>
  <si>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</si>
  <si>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</si>
  <si>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</si>
  <si>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</si>
  <si>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</si>
  <si>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</si>
  <si>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</si>
  <si>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</si>
  <si>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</si>
  <si>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</si>
  <si>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</si>
  <si>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</si>
  <si>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</si>
  <si>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</si>
  <si>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</si>
  <si>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</si>
  <si>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</si>
  <si>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</si>
  <si>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</si>
  <si>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</si>
  <si>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</si>
  <si>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</si>
  <si>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</si>
  <si>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</si>
  <si>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</si>
  <si>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</si>
  <si>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</si>
  <si>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</si>
  <si>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</si>
  <si>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</si>
  <si>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</si>
  <si>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</si>
  <si>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</si>
  <si>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</si>
  <si>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</si>
  <si>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</si>
  <si>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</si>
  <si>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</si>
  <si>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</si>
  <si>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</si>
  <si>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</si>
  <si>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</si>
  <si>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</si>
  <si>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</si>
  <si>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</si>
  <si>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</si>
  <si>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</si>
  <si>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</si>
  <si>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</si>
  <si>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</si>
  <si>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</si>
  <si>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</si>
  <si>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</si>
  <si>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</si>
  <si>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</si>
  <si>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</si>
  <si>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</si>
  <si>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</si>
  <si>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</si>
  <si>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</si>
  <si>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</si>
  <si>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</si>
  <si>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</si>
  <si>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</si>
  <si>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</si>
  <si>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</si>
  <si>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</si>
  <si>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</si>
  <si>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</si>
  <si>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</si>
  <si>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</si>
  <si>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</si>
  <si>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</si>
  <si>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</si>
  <si>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</si>
  <si>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</si>
  <si>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</si>
  <si>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</si>
  <si>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</si>
  <si>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</si>
  <si>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</si>
  <si>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</si>
  <si>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</si>
  <si>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</si>
  <si>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</si>
  <si>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</si>
  <si>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</si>
  <si>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</si>
  <si>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</si>
  <si>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</si>
  <si>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</si>
  <si>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</si>
  <si>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</si>
  <si>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</si>
  <si>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</si>
  <si>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</si>
  <si>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</si>
  <si>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</si>
  <si>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</si>
  <si>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</si>
  <si>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</si>
  <si>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</si>
  <si>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</si>
  <si>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</si>
  <si>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</si>
  <si>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</si>
  <si>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</si>
  <si>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</si>
  <si>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</si>
  <si>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</si>
  <si>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</si>
  <si>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</si>
  <si>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</si>
  <si>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</si>
  <si>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</si>
  <si>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</si>
  <si>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</si>
  <si>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</si>
  <si>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</si>
  <si>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</si>
  <si>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</si>
  <si>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</si>
  <si>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</si>
  <si>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</si>
  <si>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</si>
  <si>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</si>
  <si>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</si>
  <si>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</si>
  <si>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</si>
  <si>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</si>
  <si>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</si>
  <si>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</si>
  <si>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</si>
  <si>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</si>
  <si>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</si>
  <si>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</si>
  <si>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</si>
  <si>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</si>
  <si>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</si>
  <si>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</si>
  <si>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</si>
  <si>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</si>
  <si>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</si>
  <si>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</si>
  <si>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</si>
  <si>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</si>
  <si>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</si>
  <si>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</si>
  <si>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</si>
  <si>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</si>
  <si>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</si>
  <si>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</si>
  <si>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</si>
  <si>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</si>
  <si>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</si>
  <si>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</si>
  <si>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</si>
  <si>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</si>
  <si>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</si>
  <si>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</si>
  <si>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</si>
  <si>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</si>
  <si>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</si>
  <si>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</si>
  <si>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</si>
  <si>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</si>
  <si>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</si>
  <si>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</si>
  <si>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</si>
  <si>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</si>
  <si>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</si>
  <si>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</si>
  <si>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</si>
  <si>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</si>
  <si>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</si>
  <si>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</si>
  <si>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</si>
  <si>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</si>
  <si>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</si>
  <si>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</si>
  <si>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</si>
  <si>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</si>
  <si>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</si>
  <si>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</si>
  <si>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</si>
  <si>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</si>
  <si>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</si>
  <si>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</si>
  <si>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</si>
  <si>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</si>
  <si>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</si>
  <si>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</si>
  <si>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</si>
  <si>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</si>
  <si>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</si>
  <si>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</si>
  <si>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</si>
  <si>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</si>
  <si>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</si>
  <si>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</si>
  <si>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</si>
  <si>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</si>
  <si>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</si>
  <si>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</si>
  <si>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</si>
  <si>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</si>
  <si>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</si>
  <si>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</si>
  <si>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</si>
  <si>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</si>
  <si>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</si>
  <si>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</si>
  <si>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</si>
  <si>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</si>
  <si>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</si>
  <si>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</si>
  <si>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</si>
  <si>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</si>
  <si>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</si>
  <si>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</si>
  <si>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</si>
  <si>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</si>
  <si>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</si>
  <si>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</si>
  <si>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</si>
  <si>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</si>
  <si>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</si>
  <si>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</si>
  <si>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</si>
  <si>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</si>
  <si>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</si>
  <si>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</si>
  <si>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</si>
  <si>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</si>
  <si>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</si>
  <si>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</si>
  <si>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</si>
  <si>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</si>
  <si>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</si>
  <si>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</si>
  <si>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</si>
  <si>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</si>
  <si>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</si>
  <si>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</si>
  <si>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</si>
  <si>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</si>
  <si>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</si>
  <si>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</si>
  <si>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</si>
  <si>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</si>
  <si>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</si>
  <si>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</si>
  <si>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</si>
  <si>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</si>
  <si>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</si>
  <si>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</si>
  <si>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</si>
  <si>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</si>
  <si>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</si>
  <si>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</si>
  <si>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</si>
  <si>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</si>
  <si>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</si>
  <si>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</si>
  <si>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</si>
  <si>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</si>
  <si>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</si>
  <si>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</si>
  <si>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</si>
  <si>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</si>
  <si>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</si>
  <si>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</si>
  <si>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</si>
  <si>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</si>
  <si>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</si>
  <si>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</si>
  <si>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</si>
  <si>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</si>
  <si>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</si>
  <si>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</si>
  <si>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</si>
  <si>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</si>
  <si>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</si>
  <si>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</si>
  <si>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</si>
  <si>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</si>
  <si>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</si>
  <si>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</si>
  <si>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</si>
  <si>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</si>
  <si>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</si>
  <si>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</si>
  <si>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</si>
  <si>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</si>
  <si>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</si>
  <si>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</si>
  <si>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</si>
  <si>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</si>
  <si>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</si>
  <si>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</si>
  <si>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</si>
  <si>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</si>
  <si>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</si>
  <si>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</si>
  <si>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</si>
  <si>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</si>
  <si>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</si>
  <si>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</si>
  <si>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</si>
  <si>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</si>
  <si>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</si>
  <si>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</si>
  <si>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</si>
  <si>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</si>
  <si>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</si>
  <si>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</si>
  <si>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</si>
  <si>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</si>
  <si>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</si>
  <si>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</si>
  <si>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</si>
  <si>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</si>
  <si>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</si>
  <si>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</si>
  <si>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</si>
  <si>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</si>
  <si>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</si>
  <si>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</si>
  <si>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</si>
  <si>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</si>
  <si>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</si>
  <si>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</si>
  <si>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</si>
  <si>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</si>
  <si>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</si>
  <si>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</si>
  <si>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</si>
  <si>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</si>
  <si>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</si>
  <si>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</si>
  <si>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</si>
  <si>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</si>
  <si>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</si>
  <si>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</si>
  <si>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</si>
  <si>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</si>
  <si>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</si>
  <si>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</si>
  <si>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</si>
  <si>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</si>
  <si>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</si>
  <si>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</si>
  <si>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</si>
  <si>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</si>
  <si>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</si>
  <si>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</si>
  <si>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</si>
  <si>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</si>
  <si>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</si>
  <si>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</si>
  <si>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</si>
  <si>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</si>
  <si>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</si>
  <si>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</si>
  <si>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</si>
  <si>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</si>
  <si>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</si>
  <si>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</si>
  <si>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</si>
  <si>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</si>
  <si>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</si>
  <si>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</si>
  <si>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</si>
  <si>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</si>
  <si>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</si>
  <si>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</si>
  <si>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</si>
  <si>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</si>
  <si>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</si>
  <si>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</si>
  <si>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</si>
  <si>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</si>
  <si>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</si>
  <si>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</si>
  <si>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</si>
  <si>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</si>
  <si>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</si>
  <si>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</si>
  <si>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</si>
  <si>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</si>
  <si>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</si>
  <si>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</si>
  <si>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</si>
  <si>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</si>
  <si>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</si>
  <si>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</si>
  <si>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</si>
  <si>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</si>
  <si>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</si>
  <si>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</si>
  <si>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</si>
  <si>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</si>
  <si>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</si>
  <si>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</si>
  <si>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</si>
  <si>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</si>
  <si>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</si>
  <si>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</si>
  <si>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</si>
  <si>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</si>
  <si>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</si>
  <si>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</si>
  <si>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</si>
  <si>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</si>
  <si>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</si>
  <si>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</si>
  <si>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</si>
  <si>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</si>
  <si>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</si>
  <si>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</si>
  <si>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</si>
  <si>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</si>
  <si>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</si>
  <si>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</si>
  <si>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</si>
  <si>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</si>
  <si>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</si>
  <si>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</si>
  <si>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</si>
  <si>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</si>
  <si>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</si>
  <si>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</si>
  <si>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</si>
  <si>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</si>
  <si>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</si>
  <si>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</si>
  <si>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</si>
  <si>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</si>
  <si>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</si>
  <si>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</si>
  <si>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</si>
  <si>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</si>
  <si>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</si>
  <si>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</si>
  <si>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</si>
  <si>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</si>
  <si>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</si>
  <si>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</si>
  <si>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</si>
  <si>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</si>
  <si>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</si>
  <si>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</si>
  <si>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</si>
  <si>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</si>
  <si>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</si>
  <si>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</si>
  <si>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</si>
  <si>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</si>
  <si>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</si>
  <si>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</si>
  <si>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</si>
  <si>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</si>
  <si>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</si>
  <si>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</si>
  <si>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</si>
  <si>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</si>
  <si>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</si>
  <si>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</si>
  <si>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</si>
  <si>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</si>
  <si>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</si>
  <si>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</si>
  <si>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</si>
  <si>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</si>
  <si>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</si>
  <si>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</si>
  <si>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</si>
  <si>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</si>
  <si>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</si>
  <si>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</si>
  <si>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</si>
  <si>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</si>
  <si>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</si>
  <si>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</si>
  <si>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</si>
  <si>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</si>
  <si>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</si>
  <si>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</si>
  <si>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</si>
  <si>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</si>
  <si>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</si>
  <si>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</si>
  <si>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</si>
  <si>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</si>
  <si>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</si>
  <si>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</si>
  <si>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</si>
  <si>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</si>
  <si>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</si>
  <si>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</si>
  <si>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</si>
  <si>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</si>
  <si>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</si>
  <si>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</si>
  <si>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</si>
  <si>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</si>
  <si>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</si>
  <si>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</si>
  <si>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</si>
  <si>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</si>
  <si>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</si>
  <si>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</si>
  <si>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</si>
  <si>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</si>
  <si>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</si>
  <si>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</si>
  <si>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</si>
  <si>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</si>
  <si>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</si>
  <si>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</si>
  <si>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</si>
  <si>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</si>
  <si>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</si>
  <si>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</si>
  <si>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</si>
  <si>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</si>
  <si>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</si>
  <si>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</si>
  <si>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</si>
  <si>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</si>
  <si>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</si>
  <si>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</si>
  <si>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</si>
  <si>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</si>
  <si>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</si>
  <si>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</si>
  <si>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</si>
  <si>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</si>
  <si>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</si>
  <si>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</si>
  <si>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</si>
  <si>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</si>
  <si>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</si>
  <si>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</si>
  <si>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</si>
  <si>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</si>
  <si>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</si>
  <si>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</si>
  <si>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</si>
  <si>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</si>
  <si>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</si>
  <si>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</si>
  <si>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</si>
  <si>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</si>
  <si>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</si>
  <si>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</si>
  <si>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</si>
  <si>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</si>
  <si>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</si>
  <si>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</si>
  <si>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</si>
  <si>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</si>
  <si>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</si>
  <si>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</si>
  <si>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</si>
  <si>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</si>
  <si>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</si>
  <si>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</si>
  <si>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</si>
  <si>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</si>
  <si>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</si>
  <si>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</si>
  <si>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</si>
  <si>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</si>
  <si>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</si>
  <si>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</si>
  <si>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</si>
  <si>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</si>
  <si>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</si>
  <si>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</si>
  <si>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</si>
  <si>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</si>
  <si>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</si>
  <si>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</si>
  <si>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</si>
  <si>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</si>
  <si>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</si>
  <si>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</si>
  <si>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</si>
  <si>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</si>
  <si>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</si>
  <si>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</si>
  <si>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</si>
  <si>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</si>
  <si>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</si>
  <si>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</si>
  <si>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</si>
  <si>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</si>
  <si>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</si>
  <si>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</si>
  <si>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</si>
  <si>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</si>
  <si>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</si>
  <si>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</si>
  <si>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</si>
  <si>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</si>
  <si>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</si>
  <si>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</si>
  <si>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</si>
  <si>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</si>
  <si>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</si>
  <si>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</si>
  <si>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</si>
  <si>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</si>
  <si>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</si>
  <si>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</si>
  <si>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</si>
  <si>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</si>
  <si>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</si>
  <si>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</si>
  <si>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</si>
  <si>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</si>
  <si>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</si>
  <si>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</si>
  <si>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</si>
  <si>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</si>
  <si>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</si>
  <si>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</si>
  <si>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</si>
  <si>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</si>
  <si>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</si>
  <si>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</si>
  <si>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</si>
  <si>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</si>
  <si>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</si>
  <si>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</si>
  <si>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</si>
  <si>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</si>
  <si>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</si>
  <si>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</si>
  <si>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</si>
  <si>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</si>
  <si>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</si>
  <si>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</si>
  <si>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</si>
  <si>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</si>
  <si>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</si>
  <si>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</si>
  <si>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</si>
  <si>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</si>
  <si>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</si>
  <si>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</si>
  <si>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</si>
  <si>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</si>
  <si>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</si>
  <si>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</si>
  <si>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</si>
  <si>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</si>
  <si>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</si>
  <si>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</si>
  <si>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</si>
  <si>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</si>
  <si>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</si>
  <si>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</si>
  <si>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</si>
  <si>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</si>
  <si>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</si>
  <si>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</si>
  <si>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</si>
  <si>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</si>
  <si>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</si>
  <si>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</si>
  <si>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</si>
  <si>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</si>
  <si>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</si>
  <si>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</si>
  <si>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</si>
  <si>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</si>
  <si>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</si>
  <si>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</si>
  <si>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</si>
  <si>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</si>
  <si>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</si>
  <si>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</si>
  <si>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</si>
  <si>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</si>
  <si>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</si>
  <si>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</si>
  <si>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</si>
  <si>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</si>
  <si>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</si>
  <si>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</si>
  <si>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</si>
  <si>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</si>
  <si>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</si>
  <si>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</si>
  <si>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</si>
  <si>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</si>
  <si>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</si>
  <si>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</si>
  <si>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</si>
  <si>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</si>
  <si>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</si>
  <si>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</si>
  <si>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</si>
  <si>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</si>
  <si>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</si>
  <si>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</si>
  <si>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</si>
  <si>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</si>
  <si>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</si>
  <si>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</si>
  <si>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</si>
  <si>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</si>
  <si>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</si>
  <si>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</si>
  <si>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</si>
  <si>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</si>
  <si>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</si>
  <si>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</si>
  <si>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</si>
  <si>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</si>
  <si>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</si>
  <si>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</si>
  <si>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</si>
  <si>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</si>
  <si>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</si>
  <si>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</si>
  <si>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</si>
  <si>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</si>
  <si>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</si>
  <si>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</si>
  <si>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</si>
  <si>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</si>
  <si>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</si>
  <si>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</si>
  <si>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</si>
  <si>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</si>
  <si>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</si>
  <si>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</si>
  <si>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</si>
  <si>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</si>
  <si>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</si>
  <si>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</si>
  <si>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</si>
  <si>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</si>
  <si>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</si>
  <si>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</si>
  <si>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</si>
  <si>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</si>
  <si>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</si>
  <si>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</si>
  <si>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</si>
  <si>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</si>
  <si>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</si>
  <si>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</si>
  <si>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</si>
  <si>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</si>
  <si>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</si>
  <si>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</si>
  <si>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</si>
  <si>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</si>
  <si>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</si>
  <si>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</si>
  <si>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</si>
  <si>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</si>
  <si>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</si>
  <si>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</si>
  <si>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</si>
  <si>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</si>
  <si>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</si>
  <si>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</si>
  <si>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</si>
  <si>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</si>
  <si>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</si>
  <si>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</si>
  <si>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</si>
  <si>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</si>
  <si>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</si>
  <si>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</si>
  <si>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</si>
  <si>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</si>
  <si>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</si>
  <si>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</si>
  <si>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</si>
  <si>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</si>
  <si>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</si>
  <si>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</si>
  <si>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</si>
  <si>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</si>
  <si>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</si>
  <si>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</si>
  <si>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</si>
  <si>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</si>
  <si>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</si>
  <si>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</si>
  <si>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</si>
  <si>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</si>
  <si>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</si>
  <si>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</si>
  <si>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</si>
  <si>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</si>
  <si>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</si>
  <si>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</si>
  <si>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</si>
  <si>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</si>
  <si>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</si>
  <si>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</si>
  <si>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</si>
  <si>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</si>
  <si>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</si>
  <si>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</si>
  <si>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</si>
  <si>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</si>
  <si>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</si>
  <si>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</si>
  <si>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</si>
  <si>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</si>
  <si>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</si>
  <si>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</si>
  <si>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</si>
  <si>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</si>
  <si>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</si>
  <si>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</si>
  <si>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</si>
  <si>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</si>
  <si>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</si>
  <si>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</si>
  <si>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</si>
  <si>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</si>
  <si>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</si>
  <si>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</si>
  <si>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</si>
  <si>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</si>
  <si>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</si>
  <si>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</si>
  <si>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</si>
  <si>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</si>
  <si>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</si>
  <si>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</si>
  <si>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</si>
  <si>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</si>
  <si>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</si>
  <si>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</si>
  <si>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</si>
  <si>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</si>
  <si>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</si>
  <si>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</si>
  <si>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</si>
  <si>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</si>
  <si>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</si>
  <si>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</si>
  <si>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</si>
  <si>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</si>
  <si>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</si>
  <si>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</si>
  <si>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</si>
  <si>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</si>
  <si>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</si>
  <si>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</si>
  <si>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</si>
  <si>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</si>
  <si>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</si>
  <si>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</si>
  <si>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</si>
  <si>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</si>
  <si>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</si>
  <si>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</si>
  <si>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</si>
  <si>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</si>
  <si>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</si>
  <si>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</si>
  <si>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</si>
  <si>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</si>
  <si>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</si>
  <si>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</si>
  <si>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</si>
  <si>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</si>
  <si>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</si>
  <si>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</si>
  <si>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</si>
  <si>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</si>
  <si>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</si>
  <si>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</si>
  <si>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</si>
  <si>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</si>
  <si>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</si>
  <si>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</si>
  <si>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</si>
  <si>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</si>
  <si>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</si>
  <si>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</si>
  <si>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</si>
  <si>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</si>
  <si>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</si>
  <si>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</si>
  <si>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</si>
  <si>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</si>
  <si>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</si>
  <si>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</si>
  <si>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</si>
  <si>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</si>
  <si>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</si>
  <si>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</si>
  <si>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</si>
  <si>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</si>
  <si>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</si>
  <si>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</si>
  <si>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</si>
  <si>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</si>
  <si>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</si>
  <si>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</si>
  <si>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</si>
  <si>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</si>
  <si>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</si>
  <si>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</si>
  <si>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</si>
  <si>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</si>
  <si>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</si>
  <si>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</si>
  <si>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</si>
  <si>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</si>
  <si>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</si>
  <si>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</si>
  <si>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</si>
  <si>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</si>
  <si>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</si>
  <si>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</si>
  <si>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</si>
  <si>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</si>
  <si>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</si>
  <si>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</si>
  <si>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</si>
  <si>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</si>
  <si>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</si>
  <si>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</si>
  <si>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</si>
  <si>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</si>
  <si>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</si>
  <si>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</si>
  <si>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</si>
  <si>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</si>
  <si>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</si>
  <si>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</si>
  <si>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</si>
  <si>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</si>
  <si>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</si>
  <si>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</si>
  <si>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</si>
  <si>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</si>
  <si>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</si>
  <si>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</si>
  <si>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</si>
  <si>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</si>
  <si>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</si>
  <si>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</si>
  <si>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</si>
  <si>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</si>
  <si>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</si>
  <si>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</si>
  <si>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</si>
  <si>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</si>
  <si>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</si>
  <si>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</si>
  <si>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</si>
  <si>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</si>
  <si>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</si>
  <si>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</si>
  <si>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</si>
  <si>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</si>
  <si>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</si>
  <si>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</si>
  <si>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</si>
  <si>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</si>
  <si>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</si>
  <si>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</si>
  <si>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</si>
  <si>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</si>
  <si>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</si>
  <si>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</si>
  <si>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</si>
  <si>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</si>
  <si>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</si>
  <si>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</si>
  <si>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</si>
  <si>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</si>
  <si>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</si>
  <si>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</si>
  <si>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</si>
  <si>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</si>
  <si>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</si>
  <si>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</si>
  <si>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</si>
  <si>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</si>
  <si>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</si>
  <si>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</si>
  <si>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</si>
  <si>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</si>
  <si>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</si>
  <si>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</si>
  <si>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</si>
  <si>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</si>
  <si>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</si>
  <si>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</si>
  <si>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</si>
  <si>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</si>
  <si>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</si>
  <si>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</si>
  <si>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</si>
  <si>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</si>
  <si>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</si>
  <si>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</si>
  <si>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</si>
  <si>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</si>
  <si>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</si>
  <si>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</si>
  <si>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</si>
  <si>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</si>
  <si>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</si>
  <si>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</si>
  <si>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</si>
  <si>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</si>
  <si>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</si>
  <si>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</si>
  <si>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</si>
  <si>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</si>
  <si>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</si>
  <si>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</si>
  <si>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</si>
  <si>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</si>
  <si>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</si>
  <si>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</si>
  <si>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</si>
  <si>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</si>
  <si>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</si>
  <si>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</si>
  <si>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</si>
  <si>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</si>
  <si>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</si>
  <si>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</si>
  <si>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</si>
  <si>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</si>
  <si>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</si>
  <si>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</si>
  <si>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</si>
  <si>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</si>
  <si>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</si>
  <si>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</si>
  <si>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</si>
  <si>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</si>
  <si>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</si>
  <si>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</si>
  <si>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</si>
  <si>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</si>
  <si>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</si>
  <si>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</si>
  <si>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</si>
  <si>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</si>
  <si>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</si>
  <si>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</si>
  <si>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</si>
  <si>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</si>
  <si>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</si>
  <si>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</si>
  <si>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</si>
  <si>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</si>
  <si>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</si>
  <si>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</si>
  <si>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</si>
  <si>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</si>
  <si>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</si>
  <si>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</si>
  <si>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</si>
  <si>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</si>
  <si>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</si>
  <si>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</si>
  <si>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</si>
  <si>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</si>
  <si>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</si>
  <si>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</si>
  <si>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</si>
  <si>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</si>
  <si>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</si>
  <si>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</si>
  <si>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</si>
  <si>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</si>
  <si>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</si>
  <si>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</si>
  <si>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</si>
  <si>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</si>
  <si>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</si>
  <si>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</si>
  <si>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</si>
  <si>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</si>
  <si>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</si>
  <si>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</si>
  <si>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</si>
  <si>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</si>
  <si>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</si>
  <si>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</si>
  <si>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</si>
  <si>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</si>
  <si>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</si>
  <si>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</si>
  <si>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</si>
  <si>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</si>
  <si>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</si>
  <si>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</si>
  <si>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</si>
  <si>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</si>
  <si>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</si>
  <si>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</si>
  <si>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</si>
  <si>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</si>
  <si>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</si>
  <si>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</si>
  <si>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</si>
  <si>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</si>
  <si>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</si>
  <si>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</si>
  <si>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</si>
  <si>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</si>
  <si>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</si>
  <si>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</si>
  <si>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</si>
  <si>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</si>
  <si>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</si>
  <si>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</si>
  <si>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</si>
  <si>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</si>
  <si>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</si>
  <si>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</si>
  <si>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</si>
  <si>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</si>
  <si>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</si>
  <si>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</si>
  <si>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</si>
  <si>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</si>
  <si>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</si>
  <si>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</si>
  <si>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</si>
  <si>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</si>
  <si>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</si>
  <si>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</si>
  <si>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</si>
  <si>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</si>
  <si>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</si>
  <si>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</si>
  <si>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</si>
  <si>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</si>
  <si>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</si>
  <si>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</si>
  <si>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</si>
  <si>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</si>
  <si>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</si>
  <si>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</si>
  <si>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</si>
  <si>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</si>
  <si>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</si>
  <si>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</si>
  <si>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</si>
  <si>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</si>
  <si>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</si>
  <si>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</si>
  <si>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</si>
  <si>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</si>
  <si>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</si>
  <si>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</si>
  <si>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</si>
  <si>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</si>
  <si>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</si>
  <si>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</si>
  <si>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</si>
  <si>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</si>
  <si>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</si>
  <si>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</si>
  <si>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</si>
  <si>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</si>
  <si>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</si>
  <si>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</si>
  <si>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</si>
  <si>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</si>
  <si>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</si>
  <si>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</si>
  <si>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</si>
  <si>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</si>
  <si>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</si>
  <si>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</si>
  <si>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</si>
  <si>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</si>
  <si>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</si>
  <si>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</si>
  <si>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</si>
  <si>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</si>
  <si>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</si>
  <si>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</si>
  <si>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</si>
  <si>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</si>
  <si>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</si>
  <si>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</si>
  <si>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</si>
  <si>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</si>
  <si>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</si>
  <si>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</si>
  <si>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</si>
  <si>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</si>
  <si>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</si>
  <si>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</si>
  <si>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</si>
  <si>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</si>
  <si>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</si>
  <si>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</si>
  <si>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</si>
  <si>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</si>
  <si>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</si>
  <si>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</si>
  <si>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</si>
  <si>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</si>
  <si>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</si>
  <si>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</si>
  <si>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</si>
  <si>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</si>
  <si>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</si>
  <si>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</si>
  <si>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</si>
  <si>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</si>
  <si>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</si>
  <si>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</si>
  <si>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</si>
  <si>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</si>
  <si>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</si>
  <si>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</si>
  <si>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</si>
  <si>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</si>
  <si>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</si>
  <si>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</si>
  <si>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</si>
  <si>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</si>
  <si>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</si>
  <si>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</si>
  <si>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</si>
  <si>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</si>
  <si>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</si>
  <si>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</si>
  <si>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</si>
  <si>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</si>
  <si>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</si>
  <si>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</si>
  <si>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</si>
  <si>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</si>
  <si>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</si>
  <si>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</si>
  <si>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</si>
  <si>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</si>
  <si>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</si>
  <si>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</si>
  <si>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</si>
  <si>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</si>
  <si>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</si>
  <si>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</si>
  <si>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</si>
  <si>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</si>
  <si>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</si>
  <si>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</si>
  <si>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</si>
  <si>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</si>
  <si>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</si>
  <si>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</si>
  <si>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</si>
  <si>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</si>
  <si>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</si>
  <si>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</si>
  <si>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</si>
  <si>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</si>
  <si>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</si>
  <si>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</si>
  <si>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</si>
  <si>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</si>
  <si>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</si>
  <si>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</si>
  <si>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</si>
  <si>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</si>
  <si>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</si>
  <si>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</si>
  <si>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</si>
  <si>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</si>
  <si>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</si>
  <si>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</si>
  <si>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</si>
  <si>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</si>
  <si>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</si>
  <si>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</si>
  <si>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</si>
  <si>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</si>
  <si>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</si>
  <si>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</si>
  <si>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</si>
  <si>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</si>
  <si>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</si>
  <si>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</si>
  <si>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</si>
  <si>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</si>
  <si>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</si>
  <si>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</si>
  <si>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</si>
  <si>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</si>
  <si>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</si>
  <si>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</si>
  <si>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</si>
  <si>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</si>
  <si>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</si>
  <si>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</si>
  <si>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</si>
  <si>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</si>
  <si>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</si>
  <si>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</si>
  <si>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</si>
  <si>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</si>
  <si>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</si>
  <si>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</si>
  <si>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</si>
  <si>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</si>
  <si>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</si>
  <si>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</si>
  <si>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</si>
  <si>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</si>
  <si>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</si>
  <si>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</si>
  <si>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</si>
  <si>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</si>
  <si>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</si>
  <si>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</si>
  <si>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</si>
  <si>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</si>
  <si>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</si>
  <si>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</si>
  <si>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</si>
  <si>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</si>
  <si>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</si>
  <si>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</si>
  <si>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</si>
  <si>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</si>
  <si>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</si>
  <si>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</si>
  <si>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</si>
  <si>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</si>
  <si>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</si>
  <si>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</si>
  <si>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</si>
  <si>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</si>
  <si>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</si>
  <si>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</si>
  <si>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</si>
  <si>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</si>
  <si>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</si>
  <si>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</si>
  <si>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</si>
  <si>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</si>
  <si>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</si>
  <si>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</si>
  <si>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</si>
  <si>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</si>
  <si>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</si>
  <si>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</si>
  <si>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</si>
  <si>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</si>
  <si>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</si>
  <si>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</si>
  <si>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</si>
  <si>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</si>
  <si>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</si>
  <si>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</si>
  <si>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</si>
  <si>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</si>
  <si>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</si>
  <si>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</si>
  <si>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</si>
  <si>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</si>
  <si>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</si>
  <si>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</si>
  <si>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</si>
  <si>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</si>
  <si>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</si>
  <si>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</si>
  <si>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</si>
  <si>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</si>
  <si>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</si>
  <si>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</si>
  <si>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</si>
  <si>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</si>
  <si>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</si>
  <si>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</si>
  <si>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</si>
  <si>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</si>
  <si>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</si>
  <si>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</si>
  <si>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</si>
  <si>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</si>
  <si>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</si>
  <si>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</si>
  <si>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</si>
  <si>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</si>
  <si>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</si>
  <si>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</si>
  <si>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</si>
  <si>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</si>
  <si>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</si>
  <si>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</si>
  <si>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</si>
  <si>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</si>
  <si>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</si>
  <si>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</si>
  <si>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</si>
  <si>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</si>
  <si>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</si>
  <si>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</si>
  <si>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</si>
  <si>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</si>
  <si>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</si>
  <si>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</si>
  <si>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</si>
  <si>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</si>
  <si>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</si>
  <si>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</si>
  <si>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</si>
  <si>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</si>
  <si>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</si>
  <si>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</si>
  <si>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</si>
  <si>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</si>
  <si>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</si>
  <si>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</si>
  <si>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</si>
  <si>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</si>
  <si>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</si>
  <si>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</si>
  <si>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</si>
  <si>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</si>
  <si>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</si>
  <si>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</si>
  <si>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</si>
  <si>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</si>
  <si>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</si>
  <si>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</si>
  <si>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</si>
  <si>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</si>
  <si>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</si>
  <si>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</si>
  <si>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</si>
  <si>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</si>
  <si>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</si>
  <si>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</si>
  <si>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</si>
  <si>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</si>
  <si>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</si>
  <si>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</si>
  <si>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</si>
  <si>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</si>
  <si>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</si>
  <si>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</si>
  <si>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</si>
  <si>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</si>
  <si>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</si>
  <si>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</si>
  <si>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</si>
  <si>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</si>
  <si>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</si>
  <si>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</si>
  <si>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</si>
  <si>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</si>
  <si>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</si>
  <si>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</si>
  <si>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</si>
  <si>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</si>
  <si>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</si>
  <si>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</si>
  <si>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</si>
  <si>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</si>
  <si>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</si>
  <si>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</si>
  <si>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</si>
  <si>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</si>
  <si>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</si>
  <si>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</si>
  <si>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</si>
  <si>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</si>
  <si>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</si>
  <si>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</si>
  <si>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</si>
  <si>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</si>
  <si>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</si>
  <si>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</si>
  <si>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</si>
  <si>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</si>
  <si>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</si>
  <si>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</si>
  <si>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</si>
  <si>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</si>
  <si>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</si>
  <si>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</si>
  <si>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</si>
  <si>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</si>
  <si>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</si>
  <si>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</si>
  <si>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</si>
  <si>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</si>
  <si>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</si>
  <si>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</si>
  <si>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</si>
  <si>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</si>
  <si>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</si>
  <si>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</si>
  <si>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</si>
  <si>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</si>
  <si>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</si>
  <si>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</si>
  <si>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</si>
  <si>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</si>
  <si>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</si>
  <si>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</si>
  <si>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</si>
  <si>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</si>
  <si>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</si>
  <si>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</si>
  <si>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</si>
  <si>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</si>
  <si>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</si>
  <si>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</si>
  <si>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</si>
  <si>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</si>
  <si>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</si>
  <si>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</si>
  <si>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</si>
  <si>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</si>
  <si>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</si>
  <si>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</si>
  <si>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</si>
  <si>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</si>
  <si>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</si>
  <si>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</si>
  <si>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</si>
  <si>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</si>
  <si>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</si>
  <si>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</si>
  <si>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</si>
  <si>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</si>
  <si>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</si>
  <si>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</si>
  <si>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</si>
  <si>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</si>
  <si>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</si>
  <si>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</si>
  <si>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</si>
  <si>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</si>
  <si>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</si>
  <si>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</si>
  <si>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</si>
  <si>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</si>
  <si>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</si>
  <si>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</si>
  <si>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</si>
  <si>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</si>
  <si>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</si>
  <si>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</si>
  <si>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</si>
  <si>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</si>
  <si>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</si>
  <si>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</si>
  <si>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</si>
  <si>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</si>
  <si>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</si>
  <si>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</si>
  <si>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</si>
  <si>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</si>
  <si>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</si>
  <si>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</si>
  <si>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</si>
  <si>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</si>
  <si>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</si>
  <si>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</si>
  <si>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</si>
  <si>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</si>
  <si>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</si>
  <si>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</si>
  <si>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</si>
  <si>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</si>
  <si>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</si>
  <si>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</si>
  <si>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</si>
  <si>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</si>
  <si>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</si>
  <si>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</si>
  <si>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</si>
  <si>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</si>
  <si>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</si>
  <si>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</si>
  <si>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</si>
  <si>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</si>
  <si>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</si>
  <si>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</si>
  <si>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</si>
  <si>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</si>
  <si>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</si>
  <si>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</si>
  <si>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</si>
  <si>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</si>
  <si>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</si>
  <si>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</si>
  <si>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</si>
  <si>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</si>
  <si>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</si>
  <si>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</si>
  <si>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</si>
  <si>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</si>
  <si>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</si>
  <si>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</si>
  <si>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</si>
  <si>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</si>
  <si>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</si>
  <si>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</si>
  <si>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</si>
  <si>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</si>
  <si>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</si>
  <si>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</si>
  <si>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</si>
  <si>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</si>
  <si>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</si>
  <si>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</si>
  <si>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</si>
  <si>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</si>
  <si>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</si>
  <si>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</si>
  <si>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</si>
  <si>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</si>
  <si>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</si>
  <si>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</si>
  <si>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</si>
  <si>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</si>
  <si>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</si>
  <si>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</si>
  <si>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</si>
  <si>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</si>
  <si>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</si>
  <si>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</si>
  <si>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</si>
  <si>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</si>
  <si>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</si>
  <si>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</si>
  <si>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</si>
  <si>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</si>
  <si>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</si>
  <si>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</si>
  <si>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</si>
  <si>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</si>
  <si>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</si>
  <si>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</si>
  <si>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</si>
  <si>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</si>
  <si>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</si>
  <si>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</si>
  <si>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</si>
  <si>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</si>
  <si>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</si>
  <si>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</si>
  <si>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</si>
  <si>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</si>
  <si>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</si>
  <si>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</si>
  <si>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</si>
  <si>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</si>
  <si>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</si>
  <si>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</si>
  <si>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</si>
  <si>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</si>
  <si>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</si>
  <si>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</si>
  <si>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</si>
  <si>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</si>
  <si>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</si>
  <si>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</si>
  <si>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</si>
  <si>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</si>
  <si>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</si>
  <si>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</si>
  <si>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</si>
  <si>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</si>
  <si>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</si>
  <si>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</si>
  <si>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</si>
  <si>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</si>
  <si>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</si>
  <si>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</si>
  <si>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</si>
  <si>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</si>
  <si>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</si>
  <si>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</si>
  <si>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</si>
  <si>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</si>
  <si>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</si>
  <si>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</si>
  <si>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</si>
  <si>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</si>
  <si>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</si>
  <si>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</si>
  <si>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</si>
  <si>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</si>
  <si>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</si>
  <si>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</si>
  <si>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</si>
  <si>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</si>
  <si>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</si>
  <si>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</si>
  <si>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</si>
  <si>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</si>
  <si>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</si>
  <si>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</si>
  <si>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</si>
  <si>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</si>
  <si>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</si>
  <si>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</si>
  <si>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</si>
  <si>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</si>
  <si>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</si>
  <si>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</si>
  <si>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</si>
  <si>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</si>
  <si>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</si>
  <si>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</si>
  <si>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</si>
  <si>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</si>
  <si>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</si>
  <si>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</si>
  <si>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</si>
  <si>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</si>
  <si>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</si>
  <si>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</si>
  <si>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</si>
  <si>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</si>
  <si>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</si>
  <si>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</si>
  <si>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</si>
  <si>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</si>
  <si>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</si>
  <si>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</si>
  <si>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</si>
  <si>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</si>
  <si>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</si>
  <si>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</si>
  <si>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</si>
  <si>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</si>
  <si>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</si>
  <si>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</si>
  <si>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</si>
  <si>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</si>
  <si>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</si>
  <si>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</si>
  <si>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</si>
  <si>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</si>
  <si>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</si>
  <si>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</si>
  <si>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</si>
  <si>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</si>
  <si>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</si>
  <si>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</si>
  <si>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</si>
  <si>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</si>
  <si>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</si>
  <si>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</si>
  <si>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</si>
  <si>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</si>
  <si>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</si>
  <si>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</si>
  <si>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</si>
  <si>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</si>
  <si>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</si>
  <si>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</si>
  <si>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</si>
  <si>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</si>
  <si>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</si>
  <si>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</si>
  <si>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</si>
  <si>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</si>
  <si>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</si>
  <si>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</si>
  <si>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</si>
  <si>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</si>
  <si>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</si>
  <si>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</si>
  <si>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</si>
  <si>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</si>
  <si>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</si>
  <si>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</si>
  <si>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</si>
  <si>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</si>
  <si>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</si>
  <si>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</si>
  <si>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</si>
  <si>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</si>
  <si>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</si>
  <si>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</si>
  <si>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</si>
  <si>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</si>
  <si>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</si>
  <si>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</si>
  <si>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</si>
  <si>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</si>
  <si>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</si>
  <si>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</si>
  <si>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</si>
  <si>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</si>
  <si>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</si>
  <si>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</si>
  <si>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</si>
  <si>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</si>
  <si>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</si>
  <si>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</si>
  <si>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</si>
  <si>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</si>
  <si>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</si>
  <si>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</si>
  <si>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</si>
  <si>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</si>
  <si>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</si>
  <si>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</si>
  <si>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</si>
  <si>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</si>
  <si>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</si>
  <si>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</si>
  <si>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</si>
  <si>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</si>
  <si>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</si>
  <si>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</si>
  <si>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</si>
  <si>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</si>
  <si>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</si>
  <si>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</si>
  <si>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</si>
  <si>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</si>
  <si>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</si>
  <si>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</si>
  <si>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</si>
  <si>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</si>
  <si>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</si>
  <si>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</si>
  <si>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</si>
  <si>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</si>
  <si>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</si>
  <si>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</si>
  <si>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</si>
  <si>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</si>
  <si>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</si>
  <si>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</si>
  <si>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</si>
  <si>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</si>
  <si>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</si>
  <si>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</si>
  <si>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</si>
  <si>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</si>
  <si>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</si>
  <si>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</si>
  <si>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</si>
  <si>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</si>
  <si>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</si>
  <si>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</si>
  <si>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</si>
  <si>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</si>
  <si>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</si>
  <si>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</si>
  <si>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</si>
  <si>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</si>
  <si>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</si>
  <si>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</si>
  <si>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</si>
  <si>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</si>
  <si>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</si>
  <si>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</si>
  <si>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</si>
  <si>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</si>
  <si>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</si>
  <si>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</si>
  <si>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</si>
  <si>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</si>
  <si>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</si>
  <si>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</si>
  <si>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</si>
  <si>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</si>
  <si>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</si>
  <si>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</si>
  <si>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</si>
  <si>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</si>
  <si>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</si>
  <si>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</si>
  <si>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</si>
  <si>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</si>
  <si>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</si>
  <si>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</si>
  <si>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</si>
  <si>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</si>
  <si>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</si>
  <si>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</si>
  <si>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</si>
  <si>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</si>
  <si>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</si>
  <si>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</si>
  <si>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</si>
  <si>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</si>
  <si>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</si>
  <si>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</si>
  <si>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</si>
  <si>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</si>
  <si>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</si>
  <si>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</si>
  <si>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</si>
  <si>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</si>
  <si>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</si>
  <si>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</si>
  <si>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</si>
  <si>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</si>
  <si>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</si>
  <si>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</si>
  <si>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</si>
  <si>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</si>
  <si>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</si>
  <si>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</si>
  <si>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</si>
  <si>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</si>
  <si>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</si>
  <si>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</si>
  <si>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</si>
  <si>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</si>
  <si>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</si>
  <si>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</si>
  <si>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</si>
  <si>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</si>
  <si>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</si>
  <si>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</si>
  <si>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</si>
  <si>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</si>
  <si>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</si>
  <si>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</si>
  <si>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</si>
  <si>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</si>
  <si>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</si>
  <si>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</si>
  <si>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</si>
  <si>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</si>
  <si>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</si>
  <si>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</si>
  <si>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</si>
  <si>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</si>
  <si>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</si>
  <si>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</si>
  <si>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</si>
  <si>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</si>
  <si>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</si>
  <si>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</si>
  <si>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</si>
  <si>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</si>
  <si>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</si>
  <si>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</si>
  <si>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</si>
  <si>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</si>
  <si>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</si>
  <si>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</si>
  <si>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</si>
  <si>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</si>
  <si>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</si>
  <si>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</si>
  <si>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</si>
  <si>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</si>
  <si>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</si>
  <si>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</si>
  <si>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</si>
  <si>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</si>
  <si>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</si>
  <si>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</si>
  <si>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</si>
  <si>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</si>
  <si>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</si>
  <si>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</si>
  <si>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</si>
  <si>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</si>
  <si>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</si>
  <si>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</si>
  <si>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</si>
  <si>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</si>
  <si>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</si>
  <si>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</si>
  <si>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</si>
  <si>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</si>
  <si>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</si>
  <si>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</si>
  <si>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</si>
  <si>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</si>
  <si>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</si>
  <si>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</si>
  <si>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</si>
  <si>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</si>
  <si>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</si>
  <si>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</si>
  <si>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</si>
  <si>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</si>
  <si>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</si>
  <si>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</si>
  <si>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</si>
  <si>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</si>
  <si>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</si>
  <si>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</si>
  <si>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</si>
  <si>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</si>
  <si>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</si>
  <si>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</si>
  <si>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</si>
  <si>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</si>
  <si>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</si>
  <si>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</si>
  <si>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</si>
  <si>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</si>
  <si>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</si>
  <si>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</si>
  <si>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</si>
  <si>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</si>
  <si>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</si>
  <si>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</si>
  <si>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</si>
  <si>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</si>
  <si>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</si>
  <si>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</si>
  <si>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</si>
  <si>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</si>
  <si>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</si>
  <si>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</si>
  <si>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</si>
  <si>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</si>
  <si>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</si>
  <si>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</si>
  <si>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</si>
  <si>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</si>
  <si>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</si>
  <si>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</si>
  <si>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</si>
  <si>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</si>
  <si>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</si>
  <si>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</si>
  <si>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</si>
  <si>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</si>
  <si>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</si>
  <si>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</si>
  <si>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</si>
  <si>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</si>
  <si>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</si>
  <si>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</si>
  <si>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</si>
  <si>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</si>
  <si>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</si>
  <si>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</si>
  <si>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</si>
  <si>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</si>
  <si>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</si>
  <si>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</si>
  <si>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</si>
  <si>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</si>
  <si>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</si>
  <si>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</si>
  <si>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</si>
  <si>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</si>
  <si>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</si>
  <si>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</si>
  <si>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</si>
  <si>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</si>
  <si>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</si>
  <si>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</si>
  <si>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</si>
  <si>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</si>
  <si>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</si>
  <si>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</si>
  <si>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</si>
  <si>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</si>
  <si>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</si>
  <si>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</si>
  <si>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</si>
  <si>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</si>
  <si>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</si>
  <si>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</si>
  <si>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</si>
  <si>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</si>
  <si>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</si>
  <si>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</si>
  <si>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</si>
  <si>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</si>
  <si>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</si>
  <si>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</si>
  <si>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</si>
  <si>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</si>
  <si>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</si>
  <si>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</si>
  <si>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</si>
  <si>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</si>
  <si>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</si>
  <si>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</si>
  <si>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</si>
  <si>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</si>
  <si>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</si>
  <si>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</si>
  <si>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</si>
  <si>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</si>
  <si>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</si>
  <si>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</si>
  <si>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</si>
  <si>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</si>
  <si>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</si>
  <si>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</si>
  <si>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</si>
  <si>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</si>
  <si>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</si>
  <si>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</si>
  <si>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</si>
  <si>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</si>
  <si>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</si>
  <si>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</si>
  <si>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</si>
  <si>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</si>
  <si>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</si>
  <si>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</si>
  <si>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</si>
  <si>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</si>
  <si>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</si>
  <si>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</si>
  <si>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</si>
  <si>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</si>
  <si>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</si>
  <si>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</si>
  <si>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</si>
  <si>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</si>
  <si>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</si>
  <si>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</si>
  <si>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</si>
  <si>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</si>
  <si>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</si>
  <si>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</si>
  <si>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</si>
  <si>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</si>
  <si>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</si>
  <si>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</si>
  <si>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</si>
  <si>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</si>
  <si>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</si>
  <si>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</si>
  <si>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</si>
  <si>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</si>
  <si>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</si>
  <si>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</si>
  <si>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</si>
  <si>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</si>
  <si>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</si>
  <si>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</si>
  <si>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</si>
  <si>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</si>
  <si>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</si>
  <si>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</si>
  <si>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</si>
  <si>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</si>
  <si>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</si>
  <si>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</si>
  <si>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</si>
  <si>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</si>
  <si>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</si>
  <si>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</si>
  <si>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</si>
  <si>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</si>
  <si>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</si>
  <si>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</si>
  <si>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</si>
  <si>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</si>
  <si>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</si>
  <si>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</si>
  <si>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</si>
  <si>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</si>
  <si>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</si>
  <si>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</si>
  <si>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</si>
  <si>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</si>
  <si>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</si>
  <si>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</si>
  <si>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</si>
  <si>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</si>
  <si>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</si>
  <si>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</si>
  <si>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</si>
  <si>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</si>
  <si>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</si>
  <si>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</si>
  <si>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</si>
  <si>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</si>
  <si>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</si>
  <si>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</si>
  <si>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</si>
  <si>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</si>
  <si>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</si>
  <si>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</si>
  <si>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</si>
  <si>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</si>
  <si>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</si>
  <si>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</si>
  <si>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</si>
  <si>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</si>
  <si>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</si>
  <si>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</si>
  <si>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</si>
  <si>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</si>
  <si>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</si>
  <si>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</si>
  <si>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</si>
  <si>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</si>
  <si>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</si>
  <si>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</si>
  <si>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</si>
  <si>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</si>
  <si>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</si>
  <si>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</si>
  <si>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</si>
  <si>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</si>
  <si>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</si>
  <si>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</si>
  <si>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</si>
  <si>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</si>
  <si>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</si>
  <si>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</si>
  <si>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</si>
  <si>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</si>
  <si>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</si>
  <si>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</si>
  <si>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</si>
  <si>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</si>
  <si>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</si>
  <si>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</si>
  <si>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</si>
  <si>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</si>
  <si>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</si>
  <si>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</si>
  <si>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</si>
  <si>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</si>
  <si>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</si>
  <si>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</si>
  <si>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</si>
  <si>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</si>
  <si>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</si>
  <si>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</si>
  <si>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</si>
  <si>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</si>
  <si>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</si>
  <si>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</si>
  <si>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</si>
  <si>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</si>
  <si>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</si>
  <si>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</si>
  <si>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</si>
  <si>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</si>
  <si>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</si>
  <si>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</si>
  <si>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</si>
  <si>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</si>
  <si>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</si>
  <si>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</si>
  <si>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</si>
  <si>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</si>
  <si>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</si>
  <si>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</si>
  <si>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</si>
  <si>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</si>
  <si>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</si>
  <si>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</si>
  <si>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</si>
  <si>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</si>
  <si>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</si>
  <si>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</si>
  <si>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</si>
  <si>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</si>
  <si>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</si>
  <si>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</si>
  <si>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</si>
  <si>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</si>
  <si>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</si>
  <si>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</si>
  <si>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</si>
  <si>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</si>
  <si>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</si>
  <si>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</si>
  <si>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</si>
  <si>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</si>
  <si>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</si>
  <si>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</si>
  <si>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</si>
  <si>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</si>
  <si>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</si>
  <si>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</si>
  <si>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</si>
  <si>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</si>
  <si>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</si>
  <si>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</si>
  <si>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</si>
  <si>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</si>
  <si>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</si>
  <si>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</si>
  <si>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</si>
  <si>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</si>
  <si>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</si>
  <si>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</si>
  <si>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</si>
  <si>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</si>
  <si>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</si>
  <si>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</si>
  <si>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</si>
  <si>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</si>
  <si>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</si>
  <si>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</si>
  <si>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</si>
  <si>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</si>
  <si>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</si>
  <si>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</si>
  <si>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</si>
  <si>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</si>
  <si>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</si>
  <si>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</si>
  <si>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</si>
  <si>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</si>
  <si>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</si>
  <si>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</si>
  <si>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</si>
  <si>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</si>
  <si>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</si>
  <si>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</si>
  <si>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</si>
  <si>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</si>
  <si>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</si>
  <si>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</si>
  <si>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</si>
  <si>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</si>
  <si>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</si>
  <si>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</si>
  <si>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</si>
  <si>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</si>
  <si>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</si>
  <si>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</si>
  <si>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</si>
  <si>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</si>
  <si>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</si>
  <si>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</si>
  <si>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</si>
  <si>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</si>
  <si>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</si>
  <si>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</si>
  <si>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</si>
  <si>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</si>
  <si>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</si>
  <si>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</si>
  <si>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</si>
  <si>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</si>
  <si>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</si>
  <si>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</si>
  <si>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</si>
  <si>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</si>
  <si>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</si>
  <si>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</si>
  <si>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</si>
  <si>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</si>
  <si>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</si>
  <si>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</si>
  <si>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</si>
  <si>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</si>
  <si>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</si>
  <si>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</si>
  <si>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</si>
  <si>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</si>
  <si>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</si>
  <si>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</si>
  <si>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</si>
  <si>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</si>
  <si>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</si>
  <si>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</si>
  <si>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</si>
  <si>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</si>
  <si>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</si>
  <si>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</si>
  <si>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</si>
  <si>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</si>
  <si>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</si>
  <si>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</si>
  <si>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</si>
  <si>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</si>
  <si>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</si>
  <si>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</si>
  <si>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</si>
  <si>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</si>
  <si>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</si>
  <si>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</si>
  <si>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</si>
  <si>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</si>
  <si>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</si>
  <si>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</si>
  <si>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</si>
  <si>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</si>
  <si>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</si>
  <si>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</si>
  <si>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</si>
  <si>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</si>
  <si>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</si>
  <si>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</si>
  <si>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</si>
  <si>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</si>
  <si>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</si>
  <si>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</si>
  <si>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</si>
  <si>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</si>
  <si>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</si>
  <si>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</si>
  <si>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</si>
  <si>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</si>
  <si>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</si>
  <si>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</si>
  <si>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</si>
  <si>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</si>
  <si>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</si>
  <si>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</si>
  <si>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</si>
  <si>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</si>
  <si>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</si>
  <si>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</si>
  <si>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</si>
  <si>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</si>
  <si>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</si>
  <si>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</si>
  <si>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</si>
  <si>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</si>
  <si>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</si>
  <si>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</si>
  <si>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</si>
  <si>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</si>
  <si>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</si>
  <si>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</si>
  <si>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</si>
  <si>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</si>
  <si>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</si>
  <si>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</si>
  <si>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</si>
  <si>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</si>
  <si>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</si>
  <si>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</si>
  <si>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</si>
  <si>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</si>
  <si>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</si>
  <si>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</si>
  <si>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</si>
  <si>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</si>
  <si>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</si>
  <si>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</si>
  <si>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</si>
  <si>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</si>
  <si>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</si>
  <si>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</si>
  <si>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</si>
  <si>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</si>
  <si>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</si>
  <si>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</si>
  <si>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</si>
  <si>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</si>
  <si>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</si>
  <si>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</si>
  <si>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</si>
  <si>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</si>
  <si>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</si>
  <si>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</si>
  <si>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</si>
  <si>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</si>
  <si>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</si>
  <si>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</si>
  <si>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</si>
  <si>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</si>
  <si>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</si>
  <si>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</si>
  <si>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</si>
  <si>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</si>
  <si>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</si>
  <si>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</si>
  <si>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</si>
  <si>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</si>
  <si>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</si>
  <si>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</si>
  <si>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</si>
  <si>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</si>
  <si>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</si>
  <si>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</si>
  <si>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</si>
  <si>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</si>
  <si>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</si>
  <si>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</si>
  <si>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</si>
  <si>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</si>
  <si>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</si>
  <si>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</si>
  <si>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</si>
  <si>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</si>
  <si>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</si>
  <si>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</si>
  <si>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</si>
  <si>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</si>
  <si>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</si>
  <si>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</si>
  <si>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</si>
  <si>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</si>
  <si>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</si>
  <si>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</si>
  <si>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</si>
  <si>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</si>
  <si>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</si>
  <si>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</si>
  <si>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</si>
  <si>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</si>
  <si>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</si>
  <si>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</si>
  <si>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</si>
  <si>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</si>
  <si>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</si>
  <si>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</si>
  <si>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</si>
  <si>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</si>
  <si>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</si>
  <si>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</si>
  <si>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</si>
  <si>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</si>
  <si>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</si>
  <si>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</si>
  <si>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</si>
  <si>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</si>
  <si>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</si>
  <si>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</si>
  <si>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</si>
  <si>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</si>
  <si>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</si>
  <si>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</si>
  <si>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</si>
  <si>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</si>
  <si>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</si>
  <si>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</si>
  <si>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</si>
  <si>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</si>
  <si>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</si>
  <si>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</si>
  <si>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</si>
  <si>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</si>
  <si>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</si>
  <si>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</si>
  <si>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</si>
  <si>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</si>
  <si>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</si>
  <si>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</si>
  <si>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</si>
  <si>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</si>
  <si>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</si>
  <si>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</si>
  <si>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</si>
  <si>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</si>
  <si>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</si>
  <si>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</si>
  <si>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</si>
  <si>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</si>
  <si>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</si>
  <si>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</si>
  <si>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</si>
  <si>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</si>
  <si>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</si>
  <si>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</si>
  <si>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</si>
  <si>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</si>
  <si>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</si>
  <si>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</si>
  <si>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</si>
  <si>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</si>
  <si>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</si>
  <si>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</si>
  <si>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</si>
  <si>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</si>
  <si>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</si>
  <si>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</si>
  <si>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</si>
  <si>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</si>
  <si>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</si>
  <si>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</si>
  <si>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</si>
  <si>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</si>
  <si>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</si>
  <si>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</si>
  <si>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</si>
  <si>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</si>
  <si>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</si>
  <si>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</si>
  <si>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</si>
  <si>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</si>
  <si>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</si>
  <si>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</si>
  <si>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</si>
  <si>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</si>
  <si>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</si>
  <si>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</si>
  <si>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</si>
  <si>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</si>
  <si>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</si>
  <si>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</si>
  <si>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</si>
  <si>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</si>
  <si>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</si>
  <si>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</si>
  <si>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</si>
  <si>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</si>
  <si>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</si>
  <si>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</si>
  <si>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</si>
  <si>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</si>
  <si>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</si>
  <si>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</si>
  <si>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</si>
  <si>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</si>
  <si>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</si>
  <si>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</si>
  <si>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</si>
  <si>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</si>
  <si>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</si>
  <si>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</si>
  <si>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</si>
  <si>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</si>
  <si>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</si>
  <si>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</si>
  <si>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</si>
  <si>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</si>
  <si>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</si>
  <si>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</si>
  <si>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</si>
  <si>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</si>
  <si>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</si>
  <si>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</si>
  <si>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</si>
  <si>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</si>
  <si>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</si>
  <si>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</si>
  <si>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</si>
  <si>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</si>
  <si>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</si>
  <si>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</si>
  <si>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</si>
  <si>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</si>
  <si>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</si>
  <si>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</si>
  <si>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</si>
  <si>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</si>
  <si>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</si>
  <si>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</si>
  <si>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</si>
  <si>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</si>
  <si>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</si>
  <si>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</si>
  <si>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</si>
  <si>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</si>
  <si>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</si>
  <si>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</si>
  <si>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</si>
  <si>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</si>
  <si>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</si>
  <si>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</si>
  <si>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</si>
  <si>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</si>
  <si>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</si>
  <si>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</si>
  <si>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</si>
  <si>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</si>
  <si>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</si>
  <si>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</si>
  <si>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</si>
  <si>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</si>
  <si>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</si>
  <si>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</si>
  <si>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</si>
  <si>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</si>
  <si>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</si>
  <si>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</si>
  <si>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</si>
  <si>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</si>
  <si>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</si>
  <si>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</si>
  <si>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</si>
  <si>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</si>
  <si>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</si>
  <si>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</si>
  <si>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</si>
  <si>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</si>
  <si>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</si>
  <si>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</si>
  <si>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</si>
  <si>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</si>
  <si>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</si>
  <si>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</si>
  <si>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</si>
  <si>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</si>
  <si>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</si>
  <si>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</si>
  <si>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</si>
  <si>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</si>
  <si>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</si>
  <si>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</si>
  <si>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</si>
  <si>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</si>
  <si>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</si>
  <si>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</si>
  <si>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</si>
  <si>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</si>
  <si>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</si>
  <si>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</si>
  <si>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</si>
  <si>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</si>
  <si>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</si>
  <si>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</si>
  <si>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</si>
  <si>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</si>
  <si>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</si>
  <si>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</si>
  <si>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</si>
  <si>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</si>
  <si>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</si>
  <si>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</si>
  <si>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</si>
  <si>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</si>
  <si>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</si>
  <si>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</si>
  <si>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</si>
  <si>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</si>
  <si>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</si>
  <si>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</si>
  <si>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</si>
  <si>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</si>
  <si>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</si>
  <si>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</si>
  <si>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</si>
  <si>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</si>
  <si>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</si>
  <si>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</si>
  <si>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</si>
  <si>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</si>
  <si>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</si>
  <si>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</si>
  <si>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</si>
  <si>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</si>
  <si>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</si>
  <si>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</si>
  <si>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</si>
  <si>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</si>
  <si>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</si>
  <si>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</si>
  <si>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</si>
  <si>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</si>
  <si>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</si>
  <si>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</si>
  <si>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</si>
  <si>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</si>
  <si>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</si>
  <si>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</si>
  <si>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</si>
  <si>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</si>
  <si>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</si>
  <si>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</si>
  <si>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</si>
  <si>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</si>
  <si>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</si>
  <si>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</si>
  <si>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</si>
  <si>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</si>
  <si>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</si>
  <si>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</si>
  <si>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</si>
  <si>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</si>
  <si>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</si>
  <si>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</si>
  <si>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</si>
  <si>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</si>
  <si>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</si>
  <si>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</si>
  <si>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</si>
  <si>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</si>
  <si>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</si>
  <si>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</si>
  <si>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</si>
  <si>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</si>
  <si>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</si>
  <si>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</si>
  <si>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</si>
  <si>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</si>
  <si>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</si>
  <si>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</si>
  <si>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</si>
  <si>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</si>
  <si>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</si>
  <si>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</si>
  <si>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</si>
  <si>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</si>
  <si>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</si>
  <si>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</si>
  <si>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</si>
  <si>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</si>
  <si>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</si>
  <si>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</si>
  <si>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</si>
  <si>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</si>
  <si>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</si>
  <si>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</si>
  <si>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</si>
  <si>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</si>
  <si>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</si>
  <si>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</si>
  <si>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</si>
  <si>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</si>
  <si>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</si>
  <si>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</si>
  <si>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</si>
  <si>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</si>
  <si>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</si>
  <si>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</si>
  <si>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</si>
  <si>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</si>
  <si>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</si>
  <si>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</si>
  <si>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</si>
  <si>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</si>
  <si>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</si>
  <si>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</si>
  <si>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</si>
  <si>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</si>
  <si>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</si>
  <si>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</si>
  <si>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</si>
  <si>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</si>
  <si>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</si>
  <si>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</si>
  <si>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</si>
  <si>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</si>
  <si>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</si>
  <si>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</si>
  <si>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</si>
  <si>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</si>
  <si>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</si>
  <si>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</si>
  <si>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</si>
  <si>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</si>
  <si>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</si>
  <si>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</si>
  <si>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</si>
  <si>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</si>
  <si>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</si>
  <si>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</si>
  <si>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</si>
  <si>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</si>
  <si>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</si>
  <si>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</si>
  <si>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</si>
  <si>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</si>
  <si>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</si>
  <si>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</si>
  <si>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</si>
  <si>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</si>
  <si>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</si>
  <si>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</si>
  <si>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</si>
  <si>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</si>
  <si>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</si>
  <si>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</si>
  <si>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</si>
  <si>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</si>
  <si>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</si>
  <si>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</si>
  <si>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</si>
  <si>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</si>
  <si>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</si>
  <si>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</si>
  <si>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</si>
  <si>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</si>
  <si>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</si>
  <si>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</si>
  <si>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</si>
  <si>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</si>
  <si>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</si>
  <si>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</si>
  <si>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</si>
  <si>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</si>
  <si>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</si>
  <si>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</si>
  <si>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</si>
  <si>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</si>
  <si>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</si>
  <si>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</si>
  <si>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</si>
  <si>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</si>
  <si>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</si>
  <si>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</si>
  <si>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</si>
  <si>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</si>
  <si>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</si>
  <si>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</si>
  <si>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</si>
  <si>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</si>
  <si>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</si>
  <si>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</si>
  <si>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</si>
  <si>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</si>
  <si>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</si>
  <si>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</si>
  <si>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</si>
  <si>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</si>
  <si>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</si>
  <si>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</si>
  <si>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</si>
  <si>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</si>
  <si>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</si>
  <si>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</si>
  <si>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</si>
  <si>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</si>
  <si>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</si>
  <si>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</si>
  <si>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</si>
  <si>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</si>
  <si>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</si>
  <si>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</si>
  <si>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</si>
  <si>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</si>
  <si>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</si>
  <si>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</si>
  <si>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</si>
  <si>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</si>
  <si>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</si>
  <si>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</si>
  <si>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</si>
  <si>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</si>
  <si>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</si>
  <si>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</si>
  <si>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</si>
  <si>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</si>
  <si>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</si>
  <si>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</si>
  <si>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</si>
  <si>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</si>
  <si>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</si>
  <si>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</si>
  <si>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</si>
  <si>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</si>
  <si>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</si>
  <si>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</si>
  <si>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</si>
  <si>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</si>
  <si>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</si>
  <si>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</si>
  <si>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</si>
  <si>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</si>
  <si>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</si>
  <si>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</si>
  <si>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</si>
  <si>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</si>
  <si>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</si>
  <si>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</si>
  <si>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</si>
  <si>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</si>
  <si>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</si>
  <si>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</si>
  <si>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</si>
  <si>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</si>
  <si>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</si>
  <si>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</si>
  <si>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</si>
  <si>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</si>
  <si>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</si>
  <si>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</si>
  <si>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</si>
  <si>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</si>
  <si>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</si>
  <si>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</si>
  <si>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</si>
  <si>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</si>
  <si>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</si>
  <si>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</si>
  <si>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</si>
  <si>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</si>
  <si>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</si>
  <si>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</si>
  <si>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</si>
  <si>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</si>
  <si>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</si>
  <si>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</si>
  <si>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</si>
  <si>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</si>
  <si>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</si>
  <si>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</si>
  <si>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</si>
  <si>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</si>
  <si>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</si>
  <si>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</si>
  <si>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</si>
  <si>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</si>
  <si>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</si>
  <si>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</si>
  <si>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</si>
  <si>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</si>
  <si>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</si>
  <si>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</si>
  <si>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</si>
  <si>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</si>
  <si>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</si>
  <si>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</si>
  <si>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</si>
  <si>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</si>
  <si>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</si>
  <si>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</si>
  <si>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</si>
  <si>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</si>
  <si>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</si>
  <si>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</si>
  <si>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</si>
  <si>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</si>
  <si>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</si>
  <si>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</si>
  <si>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</si>
  <si>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</si>
  <si>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</si>
  <si>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</si>
  <si>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</si>
  <si>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</si>
  <si>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</si>
  <si>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</si>
  <si>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</si>
  <si>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</si>
  <si>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</si>
  <si>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</si>
  <si>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</si>
  <si>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</si>
  <si>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</si>
  <si>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</si>
  <si>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</si>
  <si>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</si>
  <si>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</si>
  <si>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</si>
  <si>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</si>
  <si>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</si>
  <si>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</si>
  <si>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</si>
  <si>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</si>
  <si>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</si>
  <si>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</si>
  <si>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</si>
  <si>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</si>
  <si>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</si>
  <si>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</si>
  <si>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</si>
  <si>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</si>
  <si>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</si>
  <si>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</si>
  <si>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</si>
  <si>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</si>
  <si>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</si>
  <si>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</si>
  <si>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</si>
  <si>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</si>
  <si>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</si>
  <si>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</si>
  <si>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</si>
  <si>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</si>
  <si>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</si>
  <si>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</si>
  <si>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</si>
  <si>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</si>
  <si>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</si>
  <si>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</si>
  <si>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</si>
  <si>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</si>
  <si>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</si>
  <si>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</si>
  <si>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</si>
  <si>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</si>
  <si>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</si>
  <si>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</si>
  <si>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</si>
  <si>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</si>
  <si>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</si>
  <si>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</si>
  <si>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</si>
  <si>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</si>
  <si>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</si>
  <si>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</si>
  <si>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</si>
  <si>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</si>
  <si>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</si>
  <si>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</si>
  <si>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</si>
  <si>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</si>
  <si>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</si>
  <si>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</si>
  <si>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</si>
  <si>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</si>
  <si>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</si>
  <si>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</si>
  <si>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</si>
  <si>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</si>
  <si>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</si>
  <si>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</si>
  <si>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</si>
  <si>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</si>
  <si>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</si>
  <si>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</si>
  <si>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</si>
  <si>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</si>
  <si>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</si>
  <si>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</si>
  <si>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</si>
  <si>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</si>
  <si>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</si>
  <si>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</si>
  <si>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</si>
  <si>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</si>
  <si>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</si>
  <si>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</si>
  <si>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</si>
  <si>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</si>
  <si>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</si>
  <si>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</si>
  <si>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</si>
  <si>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</si>
  <si>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</si>
  <si>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</si>
  <si>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</si>
  <si>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</si>
  <si>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</si>
  <si>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</si>
  <si>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</si>
  <si>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</si>
  <si>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</si>
  <si>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</si>
  <si>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</si>
  <si>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</si>
  <si>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</si>
  <si>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</si>
  <si>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</si>
  <si>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</si>
  <si>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</si>
  <si>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</si>
  <si>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</si>
  <si>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</si>
  <si>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</si>
  <si>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</si>
  <si>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</si>
  <si>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</si>
  <si>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</si>
  <si>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</si>
  <si>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</si>
  <si>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</si>
  <si>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</si>
  <si>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</si>
  <si>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</si>
  <si>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</si>
  <si>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</si>
  <si>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</si>
  <si>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</si>
  <si>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</si>
  <si>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</si>
  <si>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</si>
  <si>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</si>
  <si>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</si>
  <si>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</si>
  <si>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</si>
  <si>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</si>
  <si>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</si>
  <si>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</si>
  <si>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</si>
  <si>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</si>
  <si>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</si>
  <si>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</si>
  <si>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</si>
  <si>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</si>
  <si>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</si>
  <si>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</si>
  <si>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</si>
  <si>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</si>
  <si>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</si>
  <si>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</si>
  <si>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</si>
  <si>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</si>
  <si>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</si>
  <si>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</si>
  <si>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</si>
  <si>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</si>
  <si>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</si>
  <si>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</si>
  <si>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</si>
  <si>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</si>
  <si>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</si>
  <si>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</si>
  <si>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</si>
  <si>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</si>
  <si>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</si>
  <si>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</si>
  <si>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</si>
  <si>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</si>
  <si>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</si>
  <si>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</si>
  <si>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</si>
  <si>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</si>
  <si>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</si>
  <si>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</si>
  <si>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</si>
  <si>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</si>
  <si>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</si>
  <si>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</si>
  <si>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</si>
  <si>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</si>
  <si>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</si>
  <si>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</si>
  <si>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</si>
  <si>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</si>
  <si>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</si>
  <si>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</si>
  <si>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</si>
  <si>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</si>
  <si>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</si>
  <si>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</si>
  <si>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</si>
  <si>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</si>
  <si>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</si>
  <si>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</si>
  <si>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</si>
  <si>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</si>
  <si>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</si>
  <si>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</si>
  <si>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</si>
  <si>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</si>
  <si>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</si>
  <si>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</si>
  <si>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</si>
  <si>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</si>
  <si>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</si>
  <si>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</si>
  <si>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</si>
  <si>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</si>
  <si>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</si>
  <si>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</si>
  <si>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</si>
  <si>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</si>
  <si>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</si>
  <si>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</si>
  <si>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</si>
  <si>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</si>
  <si>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</si>
  <si>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</si>
  <si>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</si>
  <si>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</si>
  <si>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</si>
  <si>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</si>
  <si>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</si>
  <si>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</si>
  <si>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</si>
  <si>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</si>
  <si>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</si>
  <si>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</si>
  <si>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</si>
  <si>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</si>
  <si>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</si>
  <si>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</si>
  <si>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</si>
  <si>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</si>
  <si>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</si>
  <si>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</si>
  <si>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</si>
  <si>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</si>
  <si>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</si>
  <si>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</si>
  <si>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</si>
  <si>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</si>
  <si>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</si>
  <si>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</si>
  <si>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</si>
  <si>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</si>
  <si>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</si>
  <si>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</si>
  <si>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</si>
  <si>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</si>
  <si>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</si>
  <si>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</si>
  <si>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</si>
  <si>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</si>
  <si>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</si>
  <si>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</si>
  <si>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</si>
  <si>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</si>
  <si>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</si>
  <si>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</si>
  <si>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</si>
  <si>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</si>
  <si>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</si>
  <si>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</si>
  <si>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</si>
  <si>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</si>
  <si>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</si>
  <si>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</si>
  <si>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</si>
  <si>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</si>
  <si>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</si>
  <si>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</si>
  <si>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</si>
  <si>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</si>
  <si>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</si>
  <si>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</si>
  <si>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</si>
  <si>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</si>
  <si>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</si>
  <si>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</si>
  <si>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</si>
  <si>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</si>
  <si>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</si>
  <si>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</si>
  <si>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</si>
  <si>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</si>
  <si>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</si>
  <si>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</si>
  <si>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</si>
  <si>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</si>
  <si>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</si>
  <si>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</si>
  <si>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</si>
  <si>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</si>
  <si>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</si>
  <si>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</si>
  <si>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</si>
  <si>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</si>
  <si>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</si>
  <si>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</si>
  <si>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</si>
  <si>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</si>
  <si>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</si>
  <si>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</si>
  <si>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</si>
  <si>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</si>
  <si>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</si>
  <si>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</si>
  <si>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</si>
  <si>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</si>
  <si>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</si>
  <si>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</si>
  <si>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</si>
  <si>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</si>
  <si>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</si>
  <si>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</si>
  <si>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</si>
  <si>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</si>
  <si>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</si>
  <si>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</si>
  <si>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</si>
  <si>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</si>
  <si>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</si>
  <si>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</si>
  <si>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</si>
  <si>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</si>
  <si>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</si>
  <si>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</si>
  <si>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</si>
  <si>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</si>
  <si>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</si>
  <si>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</si>
  <si>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</si>
  <si>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</si>
  <si>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</si>
  <si>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</si>
  <si>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</si>
  <si>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</si>
  <si>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</si>
  <si>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</si>
  <si>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</si>
  <si>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</si>
  <si>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</si>
  <si>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</si>
  <si>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</si>
  <si>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</si>
  <si>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</si>
  <si>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</si>
  <si>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</si>
  <si>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</si>
  <si>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</si>
  <si>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</si>
  <si>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</si>
  <si>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</si>
  <si>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</si>
  <si>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</si>
  <si>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</si>
  <si>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</si>
  <si>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</si>
  <si>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</si>
  <si>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</si>
  <si>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</si>
  <si>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</si>
  <si>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</si>
  <si>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</si>
  <si>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</si>
  <si>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</si>
  <si>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</si>
  <si>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</si>
  <si>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</si>
  <si>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</si>
  <si>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</si>
  <si>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</si>
  <si>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</si>
  <si>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</si>
  <si>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</si>
  <si>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</si>
  <si>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</si>
  <si>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</si>
  <si>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</si>
  <si>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</si>
  <si>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</si>
  <si>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</si>
  <si>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</si>
  <si>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</si>
  <si>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</si>
  <si>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</si>
  <si>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</si>
  <si>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</si>
  <si>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</si>
  <si>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</si>
  <si>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</si>
  <si>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</si>
  <si>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</si>
  <si>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</si>
  <si>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</si>
  <si>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</si>
  <si>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</si>
  <si>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</si>
  <si>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</si>
  <si>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</si>
  <si>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</si>
  <si>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</si>
  <si>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</si>
  <si>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</si>
  <si>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</si>
  <si>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</si>
  <si>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</si>
  <si>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</si>
  <si>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</si>
  <si>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</si>
  <si>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</si>
  <si>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</si>
  <si>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</si>
  <si>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</si>
  <si>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</si>
  <si>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</si>
  <si>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</si>
  <si>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</si>
  <si>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</si>
  <si>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</si>
  <si>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</si>
  <si>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</si>
  <si>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</si>
  <si>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</si>
  <si>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</si>
  <si>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</si>
  <si>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</si>
  <si>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</si>
  <si>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</si>
  <si>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</si>
  <si>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</si>
  <si>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</si>
  <si>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</si>
  <si>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</si>
  <si>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</si>
  <si>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</si>
  <si>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</si>
  <si>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</si>
  <si>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</si>
  <si>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</si>
  <si>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</si>
  <si>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</si>
  <si>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</si>
  <si>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</si>
  <si>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</si>
  <si>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</si>
  <si>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</si>
  <si>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</si>
  <si>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</si>
  <si>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</si>
  <si>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</si>
  <si>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</si>
  <si>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</si>
  <si>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</si>
  <si>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</si>
  <si>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</si>
  <si>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</si>
  <si>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</si>
  <si>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</si>
  <si>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</si>
  <si>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</si>
  <si>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</si>
  <si>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</si>
  <si>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</si>
  <si>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</si>
  <si>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</si>
  <si>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</si>
  <si>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</si>
  <si>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</si>
  <si>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</si>
  <si>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</si>
  <si>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</si>
  <si>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</si>
  <si>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</si>
  <si>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</si>
  <si>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</si>
  <si>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</si>
  <si>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</si>
  <si>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</si>
  <si>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</si>
  <si>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</si>
  <si>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</si>
  <si>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</si>
  <si>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</si>
  <si>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</si>
  <si>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</si>
  <si>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</si>
  <si>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</si>
  <si>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</si>
  <si>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</si>
  <si>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</si>
  <si>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</si>
  <si>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</si>
  <si>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</si>
  <si>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</si>
  <si>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</si>
  <si>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</si>
  <si>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</si>
  <si>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</si>
  <si>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</si>
  <si>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</si>
  <si>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</si>
  <si>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</si>
  <si>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</si>
  <si>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</si>
  <si>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</si>
  <si>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</si>
  <si>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</si>
  <si>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</si>
  <si>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</si>
  <si>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</si>
  <si>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</si>
  <si>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</si>
  <si>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</si>
  <si>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</si>
  <si>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</si>
  <si>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</si>
  <si>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</si>
  <si>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</si>
  <si>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</si>
  <si>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</si>
  <si>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</si>
  <si>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</si>
  <si>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</si>
  <si>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</si>
  <si>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</si>
  <si>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</si>
  <si>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</si>
  <si>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</si>
  <si>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</si>
  <si>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</si>
  <si>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</si>
  <si>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</si>
  <si>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</si>
  <si>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</si>
  <si>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</si>
  <si>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</si>
  <si>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</si>
  <si>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</si>
  <si>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</si>
  <si>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</si>
  <si>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</si>
  <si>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</si>
  <si>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</si>
  <si>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</si>
  <si>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</si>
  <si>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</si>
  <si>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</si>
  <si>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</si>
  <si>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</si>
  <si>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</si>
  <si>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</si>
  <si>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</si>
  <si>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</si>
  <si>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</si>
  <si>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</si>
  <si>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</si>
  <si>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</si>
  <si>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</si>
  <si>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</si>
  <si>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</si>
  <si>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</si>
  <si>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</si>
  <si>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</si>
  <si>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</si>
  <si>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</si>
  <si>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</si>
  <si>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</si>
  <si>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</si>
  <si>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</si>
  <si>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</si>
  <si>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</si>
  <si>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</si>
  <si>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</si>
  <si>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</si>
  <si>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</si>
  <si>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</si>
  <si>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</si>
  <si>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</si>
  <si>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</si>
  <si>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</si>
  <si>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</si>
  <si>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</si>
  <si>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</si>
  <si>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</si>
  <si>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</si>
  <si>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</si>
  <si>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</si>
  <si>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</si>
  <si>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</si>
  <si>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</si>
  <si>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</si>
  <si>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</si>
  <si>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</si>
  <si>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</si>
  <si>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</si>
  <si>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</si>
  <si>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</si>
  <si>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</si>
  <si>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</si>
  <si>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</si>
  <si>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</si>
  <si>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</si>
  <si>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</si>
  <si>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</si>
  <si>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</si>
  <si>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</si>
  <si>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</si>
  <si>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</si>
  <si>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</si>
  <si>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</si>
  <si>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</si>
  <si>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</si>
  <si>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</si>
  <si>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</si>
  <si>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</si>
  <si>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</si>
  <si>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</si>
  <si>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</si>
  <si>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</si>
  <si>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</si>
  <si>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</si>
  <si>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</si>
  <si>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</si>
  <si>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</si>
  <si>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</si>
  <si>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</si>
  <si>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</si>
  <si>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</si>
  <si>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</si>
  <si>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</si>
  <si>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</si>
  <si>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</si>
  <si>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</si>
  <si>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</si>
  <si>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</si>
  <si>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</si>
  <si>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</si>
  <si>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</si>
  <si>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</si>
  <si>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</si>
  <si>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</si>
  <si>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</si>
  <si>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</si>
  <si>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</si>
  <si>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</si>
  <si>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</si>
  <si>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</si>
  <si>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</si>
  <si>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</si>
  <si>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</si>
  <si>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</si>
  <si>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</si>
  <si>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</si>
  <si>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</si>
  <si>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</si>
  <si>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</si>
  <si>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</si>
  <si>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</si>
  <si>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</si>
  <si>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</si>
  <si>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</si>
  <si>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</si>
  <si>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</si>
  <si>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</si>
  <si>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</si>
  <si>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</si>
  <si>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</si>
  <si>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</si>
  <si>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</si>
  <si>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</si>
  <si>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</si>
  <si>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</si>
  <si>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</si>
  <si>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</si>
  <si>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</si>
  <si>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</si>
  <si>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</si>
  <si>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</si>
  <si>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</si>
  <si>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</si>
  <si>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</si>
  <si>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</si>
  <si>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</si>
  <si>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</si>
  <si>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</si>
  <si>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</si>
  <si>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</si>
  <si>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</si>
  <si>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</si>
  <si>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</si>
  <si>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</si>
  <si>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</si>
  <si>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</si>
  <si>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</si>
  <si>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</si>
  <si>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</si>
  <si>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</si>
  <si>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</si>
  <si>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</si>
  <si>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</si>
  <si>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</si>
  <si>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</si>
  <si>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</si>
  <si>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</si>
  <si>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</si>
  <si>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</si>
  <si>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</si>
  <si>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</si>
  <si>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</si>
  <si>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</si>
  <si>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</si>
  <si>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</si>
  <si>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</si>
  <si>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</si>
  <si>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</si>
  <si>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</si>
  <si>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</si>
  <si>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</si>
  <si>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</si>
  <si>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</si>
  <si>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</si>
  <si>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</si>
  <si>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</si>
  <si>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</si>
  <si>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</si>
  <si>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</si>
  <si>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</si>
  <si>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</si>
  <si>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</si>
  <si>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</si>
  <si>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</si>
  <si>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</si>
  <si>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</si>
  <si>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</si>
  <si>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</si>
  <si>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</si>
  <si>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</si>
  <si>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</si>
  <si>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</si>
  <si>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</si>
  <si>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</si>
  <si>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</si>
  <si>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</si>
  <si>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</si>
  <si>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</si>
  <si>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</si>
  <si>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</si>
  <si>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</si>
  <si>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</si>
  <si>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</si>
  <si>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</si>
  <si>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</si>
  <si>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</si>
  <si>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</si>
  <si>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</si>
  <si>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</si>
  <si>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</si>
  <si>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</si>
  <si>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</si>
  <si>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</si>
  <si>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</si>
  <si>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</si>
  <si>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</si>
  <si>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</si>
  <si>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</si>
  <si>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</si>
  <si>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</si>
  <si>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</si>
  <si>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</si>
  <si>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</si>
  <si>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</si>
  <si>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</si>
  <si>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</si>
  <si>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</si>
  <si>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</si>
  <si>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</si>
  <si>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</si>
  <si>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</si>
  <si>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</si>
  <si>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</si>
  <si>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</si>
  <si>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</si>
  <si>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</si>
  <si>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</si>
  <si>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</si>
  <si>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</si>
  <si>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</si>
  <si>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</si>
  <si>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</si>
  <si>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</si>
  <si>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</si>
  <si>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</si>
  <si>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</si>
  <si>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</si>
  <si>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</si>
  <si>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</si>
  <si>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</si>
  <si>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</si>
  <si>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</si>
  <si>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</si>
  <si>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</si>
  <si>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</si>
  <si>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</si>
  <si>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</si>
  <si>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</si>
  <si>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</si>
  <si>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</si>
  <si>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</si>
  <si>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</si>
  <si>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</si>
  <si>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</si>
  <si>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</si>
  <si>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</si>
  <si>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</si>
  <si>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</si>
  <si>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</si>
  <si>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</si>
  <si>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</si>
  <si>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</si>
  <si>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</si>
  <si>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</si>
  <si>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</si>
  <si>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</si>
  <si>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</si>
  <si>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</si>
  <si>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</si>
  <si>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</si>
  <si>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</si>
  <si>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</si>
  <si>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</si>
  <si>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</si>
  <si>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</si>
  <si>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</si>
  <si>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</si>
  <si>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</si>
  <si>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</si>
  <si>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</si>
  <si>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</si>
  <si>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</si>
  <si>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</si>
  <si>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</si>
  <si>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</si>
  <si>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</si>
  <si>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</si>
  <si>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</si>
  <si>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</si>
  <si>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</si>
  <si>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</si>
  <si>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</si>
  <si>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</si>
  <si>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</si>
  <si>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</si>
  <si>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</si>
  <si>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</si>
  <si>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</si>
  <si>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</si>
  <si>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</si>
  <si>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</si>
  <si>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</si>
  <si>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</si>
  <si>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</si>
  <si>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</si>
  <si>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</si>
  <si>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</si>
  <si>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</si>
  <si>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</si>
  <si>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</si>
  <si>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</si>
  <si>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</si>
  <si>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</si>
  <si>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</si>
  <si>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</si>
  <si>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</si>
  <si>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</si>
  <si>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</si>
  <si>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</si>
  <si>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</si>
  <si>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</si>
  <si>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</si>
  <si>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</si>
  <si>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</si>
  <si>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</si>
  <si>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</si>
  <si>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</si>
  <si>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</si>
  <si>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</si>
  <si>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</si>
  <si>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</si>
  <si>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</si>
  <si>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</si>
  <si>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</si>
  <si>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</si>
  <si>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</si>
  <si>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</si>
  <si>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</si>
  <si>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</si>
  <si>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</si>
  <si>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</si>
  <si>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</si>
  <si>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</si>
  <si>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</si>
  <si>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</si>
  <si>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</si>
  <si>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</si>
  <si>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</si>
  <si>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</si>
  <si>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</si>
  <si>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</si>
  <si>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</si>
  <si>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</si>
  <si>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</si>
  <si>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</si>
  <si>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</si>
  <si>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</si>
  <si>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</si>
  <si>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</si>
  <si>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</si>
  <si>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</si>
  <si>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</si>
  <si>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</si>
  <si>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</si>
  <si>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</si>
  <si>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</si>
  <si>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</si>
  <si>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</si>
  <si>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</si>
  <si>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</si>
  <si>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</si>
  <si>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</si>
  <si>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</si>
  <si>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</si>
  <si>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</si>
  <si>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</si>
  <si>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</si>
  <si>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</si>
  <si>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</si>
  <si>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</si>
  <si>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</si>
  <si>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</si>
  <si>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</si>
  <si>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</si>
  <si>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</si>
  <si>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</si>
  <si>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</si>
  <si>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</si>
  <si>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</si>
  <si>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</si>
  <si>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</si>
  <si>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</si>
  <si>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</si>
  <si>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</si>
  <si>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</si>
  <si>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</si>
  <si>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</si>
  <si>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</si>
  <si>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</si>
  <si>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</si>
  <si>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</si>
  <si>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</si>
  <si>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</si>
  <si>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</si>
  <si>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</si>
  <si>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</si>
  <si>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</si>
  <si>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</si>
  <si>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</si>
  <si>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</si>
  <si>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</si>
  <si>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</si>
  <si>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</si>
  <si>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</si>
  <si>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</si>
  <si>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</si>
  <si>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</si>
  <si>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</si>
  <si>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</si>
  <si>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</si>
  <si>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</si>
  <si>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</si>
  <si>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</si>
  <si>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</si>
  <si>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</si>
  <si>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</si>
  <si>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</si>
  <si>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</si>
  <si>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</si>
  <si>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</si>
  <si>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</si>
  <si>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</si>
  <si>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</si>
  <si>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</si>
  <si>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</si>
  <si>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</si>
  <si>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</si>
  <si>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</si>
  <si>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</si>
  <si>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</si>
  <si>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</si>
  <si>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</si>
  <si>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</si>
  <si>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</si>
  <si>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</si>
  <si>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</si>
  <si>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</si>
  <si>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</si>
  <si>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</si>
  <si>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</si>
  <si>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</si>
  <si>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</si>
  <si>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</si>
  <si>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</si>
  <si>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</si>
  <si>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</si>
  <si>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</si>
  <si>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</si>
  <si>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</si>
  <si>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</si>
  <si>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</si>
  <si>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</si>
  <si>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</si>
  <si>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</si>
  <si>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</si>
  <si>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</si>
  <si>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</si>
  <si>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</si>
  <si>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</si>
  <si>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</si>
  <si>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</si>
  <si>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</si>
  <si>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</si>
  <si>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</si>
  <si>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</si>
  <si>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</si>
  <si>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</si>
  <si>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</si>
  <si>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</si>
  <si>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</si>
  <si>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</si>
  <si>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</si>
  <si>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</si>
  <si>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</si>
  <si>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</si>
  <si>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</si>
  <si>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</si>
  <si>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</si>
  <si>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</si>
  <si>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</si>
  <si>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</si>
  <si>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</si>
  <si>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</si>
  <si>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</si>
  <si>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</si>
  <si>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</si>
  <si>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</si>
  <si>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</si>
  <si>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</si>
  <si>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</si>
  <si>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</si>
  <si>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</si>
  <si>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</si>
  <si>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</si>
  <si>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</si>
  <si>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</si>
  <si>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</si>
  <si>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</si>
  <si>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</si>
  <si>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</si>
  <si>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</si>
  <si>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</si>
  <si>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</si>
  <si>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</si>
  <si>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</si>
  <si>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</si>
  <si>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</si>
  <si>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</si>
  <si>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</si>
  <si>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</si>
  <si>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</si>
  <si>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</si>
  <si>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</si>
  <si>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</si>
  <si>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</si>
  <si>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</si>
  <si>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</si>
  <si>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</si>
  <si>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</si>
  <si>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</si>
  <si>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</si>
  <si>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</si>
  <si>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</si>
  <si>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</si>
  <si>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</si>
  <si>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</si>
  <si>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</si>
  <si>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</si>
  <si>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</si>
  <si>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</si>
  <si>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</si>
  <si>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</si>
  <si>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</si>
  <si>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</si>
  <si>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</si>
  <si>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</si>
  <si>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</si>
  <si>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</si>
  <si>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</si>
  <si>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</si>
  <si>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</si>
  <si>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</si>
  <si>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</si>
  <si>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</si>
  <si>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</si>
  <si>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</si>
  <si>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</si>
  <si>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</si>
  <si>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</si>
  <si>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</si>
  <si>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</si>
  <si>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</si>
  <si>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</si>
  <si>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</si>
  <si>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</si>
  <si>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</si>
  <si>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</si>
  <si>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</si>
  <si>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</si>
  <si>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</si>
  <si>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</si>
  <si>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</si>
  <si>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</si>
  <si>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</si>
  <si>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</si>
  <si>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</si>
  <si>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</si>
  <si>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</si>
  <si>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</si>
  <si>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</si>
  <si>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</si>
  <si>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</si>
  <si>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</si>
  <si>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</si>
  <si>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</si>
  <si>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</si>
  <si>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</si>
  <si>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</si>
  <si>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</si>
  <si>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</si>
  <si>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</si>
  <si>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</si>
  <si>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</si>
  <si>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</si>
  <si>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</si>
  <si>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</si>
  <si>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</si>
  <si>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</si>
  <si>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</si>
  <si>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</si>
  <si>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</si>
  <si>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</si>
  <si>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</si>
  <si>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</si>
  <si>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</si>
  <si>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</si>
  <si>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</si>
  <si>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</si>
  <si>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</si>
  <si>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</si>
  <si>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</si>
  <si>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</si>
  <si>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</si>
  <si>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</si>
  <si>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</si>
  <si>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</si>
  <si>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</si>
  <si>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</si>
  <si>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</si>
  <si>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</si>
  <si>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</si>
  <si>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</si>
  <si>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</si>
  <si>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</si>
  <si>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</si>
  <si>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</si>
  <si>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</si>
  <si>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</si>
  <si>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</si>
  <si>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</si>
  <si>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</si>
  <si>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</si>
  <si>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</si>
  <si>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</si>
  <si>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</si>
  <si>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</si>
  <si>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</si>
  <si>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</si>
  <si>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</si>
  <si>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</si>
  <si>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</si>
  <si>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</si>
  <si>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</si>
  <si>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</si>
  <si>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</si>
  <si>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</si>
  <si>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</si>
  <si>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</si>
  <si>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</si>
  <si>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</si>
  <si>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</si>
  <si>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</si>
  <si>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</si>
  <si>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</si>
  <si>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</si>
  <si>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</si>
  <si>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</si>
  <si>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</si>
  <si>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</si>
  <si>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</si>
  <si>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</si>
  <si>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</si>
  <si>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</si>
  <si>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</si>
  <si>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</si>
  <si>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</si>
  <si>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</si>
  <si>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</si>
  <si>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</si>
  <si>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</si>
  <si>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</si>
  <si>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</si>
  <si>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</si>
  <si>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</si>
  <si>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</si>
  <si>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</si>
  <si>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</si>
  <si>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</si>
  <si>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</si>
  <si>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</si>
  <si>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</si>
  <si>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</si>
  <si>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</si>
  <si>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</si>
  <si>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</si>
  <si>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</si>
  <si>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</si>
  <si>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</si>
  <si>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</si>
  <si>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</si>
  <si>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</si>
  <si>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</si>
  <si>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</si>
  <si>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</si>
  <si>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</si>
  <si>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</si>
  <si>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</si>
  <si>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</si>
  <si>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</si>
  <si>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</si>
  <si>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</si>
  <si>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</si>
  <si>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</si>
  <si>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</si>
  <si>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</si>
  <si>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</si>
  <si>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</si>
  <si>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</si>
  <si>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</si>
  <si>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</si>
  <si>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</si>
  <si>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</si>
  <si>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</si>
  <si>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</si>
  <si>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</si>
  <si>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</si>
  <si>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</si>
  <si>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</si>
  <si>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</si>
  <si>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</si>
  <si>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</si>
  <si>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</si>
  <si>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</si>
  <si>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</si>
  <si>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</si>
  <si>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</si>
  <si>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</si>
  <si>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</si>
  <si>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</si>
  <si>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</si>
  <si>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</si>
  <si>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</si>
  <si>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</si>
  <si>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</si>
  <si>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</si>
  <si>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</si>
  <si>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</si>
  <si>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</si>
  <si>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</si>
  <si>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</si>
  <si>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</si>
  <si>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</si>
  <si>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</si>
  <si>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</si>
  <si>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</si>
  <si>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</si>
  <si>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</si>
  <si>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</si>
  <si>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</si>
  <si>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</si>
  <si>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</si>
  <si>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</si>
  <si>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</si>
  <si>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</si>
  <si>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</si>
  <si>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</si>
  <si>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</si>
  <si>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</si>
  <si>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</si>
  <si>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</si>
  <si>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</si>
  <si>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</si>
  <si>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</si>
  <si>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</si>
  <si>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</si>
  <si>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</si>
  <si>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</si>
  <si>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</si>
  <si>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</si>
  <si>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</si>
  <si>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</si>
  <si>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</si>
  <si>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</si>
  <si>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</si>
  <si>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</si>
  <si>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</si>
  <si>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</si>
  <si>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</si>
  <si>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</si>
  <si>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</si>
  <si>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</si>
  <si>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</si>
  <si>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</si>
  <si>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</si>
  <si>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</si>
  <si>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</si>
  <si>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</si>
  <si>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</si>
  <si>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</si>
  <si>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</si>
  <si>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</si>
  <si>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</si>
  <si>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</si>
  <si>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</si>
  <si>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</si>
  <si>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</si>
  <si>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</si>
  <si>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</si>
  <si>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</si>
  <si>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</si>
  <si>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</si>
  <si>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</si>
  <si>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</si>
  <si>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</si>
  <si>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</si>
  <si>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</si>
  <si>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</si>
  <si>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</si>
  <si>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</si>
  <si>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</si>
  <si>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</si>
  <si>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</si>
  <si>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</si>
  <si>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</si>
  <si>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</si>
  <si>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</si>
  <si>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</si>
  <si>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</si>
  <si>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</si>
  <si>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</si>
  <si>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</si>
  <si>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</si>
  <si>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</si>
  <si>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</si>
  <si>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</si>
  <si>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</si>
  <si>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</si>
  <si>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</si>
  <si>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</si>
  <si>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</si>
  <si>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</si>
  <si>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</si>
  <si>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</si>
  <si>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</si>
  <si>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</si>
  <si>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</si>
  <si>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</si>
  <si>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</si>
  <si>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</si>
  <si>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</si>
  <si>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</si>
  <si>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</si>
  <si>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</si>
  <si>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</si>
  <si>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</si>
  <si>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</si>
  <si>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</si>
  <si>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</si>
  <si>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</si>
  <si>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</si>
  <si>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</si>
  <si>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</si>
  <si>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</si>
  <si>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</si>
  <si>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</si>
  <si>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</si>
  <si>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</si>
  <si>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</si>
  <si>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</si>
  <si>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</si>
  <si>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</si>
  <si>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</si>
  <si>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</si>
  <si>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</si>
  <si>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</si>
  <si>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</si>
  <si>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</si>
  <si>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</si>
  <si>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</si>
  <si>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</si>
  <si>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</si>
  <si>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</si>
  <si>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</si>
  <si>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</si>
  <si>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</si>
  <si>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</si>
  <si>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</si>
  <si>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</si>
  <si>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</si>
  <si>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</si>
  <si>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</si>
  <si>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</si>
  <si>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</si>
  <si>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</si>
  <si>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</si>
  <si>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</si>
  <si>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</si>
  <si>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</si>
  <si>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</si>
  <si>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</si>
  <si>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</si>
  <si>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</si>
  <si>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</si>
  <si>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</si>
  <si>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</si>
  <si>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</si>
  <si>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</si>
  <si>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</si>
  <si>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</si>
  <si>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</si>
  <si>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</si>
  <si>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</si>
  <si>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</si>
  <si>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</si>
  <si>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</si>
  <si>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</si>
  <si>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</si>
  <si>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</si>
  <si>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</si>
  <si>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</si>
  <si>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</si>
  <si>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</si>
  <si>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</si>
  <si>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</si>
  <si>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</si>
  <si>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</si>
  <si>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</si>
  <si>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</si>
  <si>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</si>
  <si>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</si>
  <si>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</si>
  <si>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</si>
  <si>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</si>
  <si>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</si>
  <si>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</si>
  <si>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</si>
  <si>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</si>
  <si>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</si>
  <si>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</si>
  <si>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</si>
  <si>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</si>
  <si>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</si>
  <si>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</si>
  <si>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</si>
  <si>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</si>
  <si>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</si>
  <si>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</si>
  <si>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</si>
  <si>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</si>
  <si>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</si>
  <si>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</si>
  <si>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</si>
  <si>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</si>
  <si>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</si>
  <si>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</si>
  <si>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</si>
  <si>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</si>
  <si>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</si>
  <si>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</si>
  <si>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</si>
  <si>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</si>
  <si>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</si>
  <si>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</si>
  <si>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</si>
  <si>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</si>
  <si>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</si>
  <si>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</si>
  <si>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</si>
  <si>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</si>
  <si>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</si>
  <si>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</si>
  <si>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</si>
  <si>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</si>
  <si>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</si>
  <si>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</si>
  <si>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</si>
  <si>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</si>
  <si>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</si>
  <si>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</si>
  <si>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</si>
  <si>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</si>
  <si>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</si>
  <si>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</si>
  <si>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</si>
  <si>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</si>
  <si>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</si>
  <si>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</si>
  <si>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</si>
  <si>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</si>
  <si>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</si>
  <si>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</si>
  <si>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</si>
  <si>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</si>
  <si>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</si>
  <si>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</si>
  <si>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</si>
  <si>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</si>
  <si>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</si>
  <si>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</si>
  <si>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</si>
  <si>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</si>
  <si>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</si>
  <si>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</si>
  <si>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</si>
  <si>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</si>
  <si>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</si>
  <si>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</si>
  <si>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</si>
  <si>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</si>
  <si>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</si>
  <si>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</si>
  <si>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</si>
  <si>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</si>
  <si>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</si>
  <si>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</si>
  <si>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</si>
  <si>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</si>
  <si>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</si>
  <si>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</si>
  <si>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</si>
  <si>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</si>
  <si>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</si>
  <si>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</si>
  <si>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</si>
  <si>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</si>
  <si>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</si>
  <si>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</si>
  <si>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</si>
  <si>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</si>
  <si>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</si>
  <si>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</si>
  <si>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</si>
  <si>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</si>
  <si>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</si>
  <si>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</si>
  <si>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</si>
  <si>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</si>
  <si>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</si>
  <si>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</si>
  <si>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</si>
  <si>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</si>
  <si>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</si>
  <si>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</si>
  <si>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</si>
  <si>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</si>
  <si>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</si>
  <si>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</si>
  <si>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</si>
  <si>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</si>
  <si>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</si>
  <si>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</si>
  <si>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</si>
  <si>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</si>
  <si>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</si>
  <si>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</si>
  <si>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</si>
  <si>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</si>
  <si>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</si>
  <si>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</si>
  <si>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</si>
  <si>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</si>
  <si>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</si>
  <si>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</si>
  <si>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</si>
  <si>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</si>
  <si>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</si>
  <si>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</si>
  <si>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</si>
  <si>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</si>
  <si>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</si>
  <si>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</si>
  <si>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</si>
  <si>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</si>
  <si>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</si>
  <si>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</si>
  <si>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</si>
  <si>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</si>
  <si>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</si>
  <si>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</si>
  <si>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</si>
  <si>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</si>
  <si>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</si>
  <si>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</si>
  <si>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</si>
  <si>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</si>
  <si>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</si>
  <si>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</si>
  <si>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</si>
  <si>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</si>
  <si>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</si>
  <si>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</si>
  <si>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</si>
  <si>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</si>
  <si>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</si>
  <si>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</si>
  <si>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</si>
  <si>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</si>
  <si>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</si>
  <si>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</si>
  <si>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</si>
  <si>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</si>
  <si>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</si>
  <si>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</si>
  <si>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</si>
  <si>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</si>
  <si>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</si>
  <si>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</si>
  <si>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</si>
  <si>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</si>
  <si>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</si>
  <si>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</si>
  <si>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</si>
  <si>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</si>
  <si>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</si>
  <si>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</si>
  <si>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</si>
  <si>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</si>
  <si>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</si>
  <si>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</si>
  <si>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</si>
  <si>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</si>
  <si>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</si>
  <si>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</si>
  <si>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</si>
  <si>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</si>
  <si>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</si>
  <si>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</si>
  <si>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</si>
  <si>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</si>
  <si>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</si>
  <si>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</si>
  <si>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</si>
  <si>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</si>
  <si>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</si>
  <si>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</si>
  <si>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</si>
  <si>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</si>
  <si>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</si>
  <si>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</si>
  <si>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</si>
  <si>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</si>
  <si>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</si>
  <si>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</si>
  <si>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</si>
  <si>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</si>
  <si>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</si>
  <si>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</si>
  <si>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</si>
  <si>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</si>
  <si>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</si>
  <si>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</si>
  <si>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</si>
  <si>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</si>
  <si>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</si>
  <si>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</si>
  <si>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</si>
  <si>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</si>
  <si>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</si>
  <si>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</si>
  <si>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</si>
  <si>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</si>
  <si>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</si>
  <si>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</si>
  <si>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</si>
  <si>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</si>
  <si>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</si>
  <si>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</si>
  <si>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</si>
  <si>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</si>
  <si>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</si>
  <si>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</si>
  <si>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</si>
  <si>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</si>
  <si>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</si>
  <si>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</si>
  <si>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</si>
  <si>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</si>
  <si>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</si>
  <si>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</si>
  <si>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</si>
  <si>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</si>
  <si>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</si>
  <si>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</si>
  <si>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</si>
  <si>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</si>
  <si>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</si>
  <si>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</si>
  <si>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</si>
  <si>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</si>
  <si>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</si>
  <si>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</si>
  <si>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</si>
  <si>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</si>
  <si>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</si>
  <si>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</si>
  <si>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</si>
  <si>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</si>
  <si>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</si>
  <si>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</si>
  <si>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</si>
  <si>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</si>
  <si>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</si>
  <si>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</si>
  <si>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</si>
  <si>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</si>
  <si>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</si>
  <si>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</si>
  <si>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</si>
  <si>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</si>
  <si>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</si>
  <si>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</si>
  <si>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</si>
  <si>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</si>
  <si>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</si>
  <si>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</si>
  <si>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</si>
  <si>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</si>
  <si>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</si>
  <si>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</si>
  <si>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</si>
  <si>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</si>
  <si>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</si>
  <si>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</si>
  <si>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</si>
  <si>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</si>
  <si>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</si>
  <si>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</si>
  <si>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</si>
  <si>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</si>
  <si>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</si>
  <si>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</si>
  <si>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</si>
  <si>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</si>
  <si>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</si>
  <si>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</si>
  <si>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</si>
  <si>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</si>
  <si>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</si>
  <si>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</si>
  <si>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</si>
  <si>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</si>
  <si>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</si>
  <si>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</si>
  <si>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</si>
  <si>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</si>
  <si>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</si>
  <si>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</si>
  <si>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</si>
  <si>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</si>
  <si>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</si>
  <si>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</si>
  <si>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</si>
  <si>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</si>
  <si>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</si>
  <si>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</si>
  <si>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</si>
  <si>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</si>
  <si>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</si>
  <si>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</si>
  <si>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</si>
  <si>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</si>
  <si>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</si>
  <si>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</si>
  <si>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</si>
  <si>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</si>
  <si>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</si>
  <si>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</si>
  <si>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</si>
  <si>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</si>
  <si>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</si>
  <si>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</si>
  <si>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</si>
  <si>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</si>
  <si>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</si>
  <si>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</si>
  <si>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</si>
  <si>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</si>
  <si>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</si>
  <si>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</si>
  <si>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</si>
  <si>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</si>
  <si>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</si>
  <si>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</si>
  <si>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</si>
  <si>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</si>
  <si>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</si>
  <si>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</si>
  <si>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</si>
  <si>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</si>
  <si>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</si>
  <si>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</si>
  <si>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</si>
  <si>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</si>
  <si>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</si>
  <si>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</si>
  <si>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</si>
  <si>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</si>
  <si>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</si>
  <si>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</si>
  <si>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</si>
  <si>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</si>
  <si>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</si>
  <si>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</si>
  <si>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</si>
  <si>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</si>
  <si>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</si>
  <si>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</si>
  <si>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</si>
  <si>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</si>
  <si>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</si>
  <si>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</si>
  <si>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</si>
  <si>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</si>
  <si>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</si>
  <si>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</si>
  <si>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</si>
  <si>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</si>
  <si>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</si>
  <si>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</si>
  <si>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</si>
  <si>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</si>
  <si>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</si>
  <si>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</si>
  <si>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</si>
  <si>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</si>
  <si>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</si>
  <si>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</si>
  <si>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</si>
  <si>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</si>
  <si>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</si>
  <si>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</si>
  <si>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</si>
  <si>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</si>
  <si>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</si>
  <si>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</si>
  <si>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</si>
  <si>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</si>
  <si>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</si>
  <si>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</si>
  <si>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</si>
  <si>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</si>
  <si>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</si>
  <si>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</si>
  <si>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</si>
  <si>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</si>
  <si>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</si>
  <si>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</si>
  <si>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</si>
  <si>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</si>
  <si>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</si>
  <si>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</si>
  <si>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</si>
  <si>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</si>
  <si>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</si>
  <si>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</si>
  <si>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</si>
  <si>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</si>
  <si>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</si>
  <si>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</si>
  <si>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</si>
  <si>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</si>
  <si>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</si>
  <si>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</si>
  <si>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</si>
  <si>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</si>
  <si>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</si>
  <si>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</si>
  <si>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</si>
  <si>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</si>
  <si>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</si>
  <si>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</si>
  <si>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</si>
  <si>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</si>
  <si>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</si>
  <si>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</si>
  <si>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</si>
  <si>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</si>
  <si>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</si>
  <si>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</si>
  <si>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</si>
  <si>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</si>
  <si>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</si>
  <si>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</si>
  <si>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</si>
  <si>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</si>
  <si>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</si>
  <si>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</si>
  <si>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</si>
  <si>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</si>
  <si>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</si>
  <si>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</si>
  <si>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</si>
  <si>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</si>
  <si>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</si>
  <si>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</si>
  <si>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</si>
  <si>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</si>
  <si>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</si>
  <si>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</si>
  <si>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</si>
  <si>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</si>
  <si>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</si>
  <si>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</si>
  <si>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</si>
  <si>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</si>
  <si>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</si>
  <si>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</si>
  <si>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</si>
  <si>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</si>
  <si>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</si>
  <si>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</si>
  <si>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</si>
  <si>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</si>
  <si>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</si>
  <si>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</si>
  <si>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</si>
  <si>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</si>
  <si>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</si>
  <si>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</si>
  <si>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</si>
  <si>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</si>
  <si>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</si>
  <si>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</si>
  <si>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</si>
  <si>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</si>
  <si>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</si>
  <si>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</si>
  <si>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</si>
  <si>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</si>
  <si>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</si>
  <si>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</si>
  <si>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</si>
  <si>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</si>
  <si>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</si>
  <si>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</si>
  <si>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</si>
  <si>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</si>
  <si>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</si>
  <si>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</si>
  <si>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</si>
  <si>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</si>
  <si>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</si>
  <si>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</si>
  <si>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</si>
  <si>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</si>
  <si>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</si>
  <si>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</si>
  <si>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</si>
  <si>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</si>
  <si>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</si>
  <si>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</si>
  <si>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</si>
  <si>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</si>
  <si>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</si>
  <si>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</si>
  <si>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</si>
  <si>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</si>
  <si>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</si>
  <si>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</si>
  <si>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</si>
  <si>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</si>
  <si>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</si>
  <si>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</si>
  <si>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</si>
  <si>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</si>
  <si>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</si>
  <si>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</si>
  <si>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</si>
  <si>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</si>
  <si>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</si>
  <si>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</si>
  <si>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</si>
  <si>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</si>
  <si>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</si>
  <si>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</si>
  <si>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</si>
  <si>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</si>
  <si>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</si>
  <si>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</si>
  <si>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</si>
  <si>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</si>
  <si>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</si>
  <si>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</si>
  <si>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</si>
  <si>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</si>
  <si>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</si>
  <si>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</si>
  <si>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</si>
  <si>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</si>
  <si>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</si>
  <si>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</si>
  <si>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</si>
  <si>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</si>
  <si>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</si>
  <si>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</si>
  <si>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</si>
  <si>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</si>
  <si>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</si>
  <si>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</si>
  <si>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</si>
  <si>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</si>
  <si>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</si>
  <si>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</si>
  <si>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</si>
  <si>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</si>
  <si>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</si>
  <si>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</si>
  <si>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</si>
  <si>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</si>
  <si>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</si>
  <si>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</si>
  <si>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</si>
  <si>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</si>
  <si>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</si>
  <si>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</si>
  <si>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</si>
  <si>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</si>
  <si>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</si>
  <si>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</si>
  <si>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</si>
  <si>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</si>
  <si>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</si>
  <si>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</si>
  <si>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</si>
  <si>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</si>
  <si>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</si>
  <si>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</si>
  <si>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</si>
  <si>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</si>
  <si>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</si>
  <si>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</si>
  <si>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</si>
  <si>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</si>
  <si>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</si>
  <si>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</si>
  <si>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</si>
  <si>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</si>
  <si>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</si>
  <si>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</si>
  <si>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</si>
  <si>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</si>
  <si>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</si>
  <si>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</si>
  <si>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</si>
  <si>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</si>
  <si>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</si>
  <si>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</si>
  <si>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</si>
  <si>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</si>
  <si>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</si>
  <si>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</si>
  <si>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</si>
  <si>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</si>
  <si>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</si>
  <si>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</si>
  <si>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</si>
  <si>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</si>
  <si>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</si>
  <si>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</si>
  <si>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</si>
  <si>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</si>
  <si>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</si>
  <si>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</si>
  <si>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</si>
  <si>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</si>
  <si>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</si>
  <si>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</si>
  <si>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</si>
  <si>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</si>
  <si>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</si>
  <si>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</si>
  <si>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</si>
  <si>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</si>
  <si>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</si>
  <si>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</si>
  <si>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</si>
  <si>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</si>
  <si>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</si>
  <si>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</si>
  <si>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</si>
  <si>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</si>
  <si>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</si>
  <si>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</si>
  <si>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</si>
  <si>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</si>
  <si>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</si>
  <si>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</si>
  <si>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</si>
  <si>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</si>
  <si>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</si>
  <si>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</si>
  <si>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</si>
  <si>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</si>
  <si>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</si>
  <si>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</si>
  <si>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</si>
  <si>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</si>
  <si>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</si>
  <si>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</si>
  <si>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</si>
  <si>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</si>
  <si>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</si>
  <si>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</si>
  <si>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</si>
  <si>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</si>
  <si>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</si>
  <si>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</si>
  <si>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</si>
  <si>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</si>
  <si>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</si>
  <si>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</si>
  <si>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</si>
  <si>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</si>
  <si>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</si>
  <si>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</si>
  <si>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</si>
  <si>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</si>
  <si>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</si>
  <si>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</si>
  <si>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</si>
  <si>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</si>
  <si>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</si>
  <si>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</si>
  <si>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</si>
  <si>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</si>
  <si>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</si>
  <si>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</si>
  <si>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</si>
  <si>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</si>
  <si>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</si>
  <si>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</si>
  <si>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</si>
  <si>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</si>
  <si>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</si>
  <si>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</si>
  <si>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</si>
  <si>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</si>
  <si>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</si>
  <si>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</si>
  <si>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</si>
  <si>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</si>
  <si>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</si>
  <si>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</si>
  <si>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</si>
  <si>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</si>
  <si>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</si>
  <si>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</si>
  <si>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</si>
  <si>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</si>
  <si>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</si>
  <si>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</si>
  <si>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</si>
  <si>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</si>
  <si>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</si>
  <si>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</si>
  <si>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</si>
  <si>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</si>
  <si>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</si>
  <si>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</si>
  <si>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</si>
  <si>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</si>
  <si>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</si>
  <si>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</si>
  <si>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</si>
  <si>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</si>
  <si>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</si>
  <si>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</si>
  <si>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</si>
  <si>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</si>
  <si>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</si>
  <si>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</si>
  <si>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</si>
  <si>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</si>
  <si>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</si>
  <si>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</si>
  <si>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</si>
  <si>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</si>
  <si>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</si>
  <si>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</si>
  <si>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</si>
  <si>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</si>
  <si>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</si>
  <si>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</si>
  <si>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</si>
  <si>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</si>
  <si>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</si>
  <si>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</si>
  <si>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</si>
  <si>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</si>
  <si>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</si>
  <si>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</si>
  <si>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</si>
  <si>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</si>
  <si>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</si>
  <si>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</si>
  <si>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</si>
  <si>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</si>
  <si>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</si>
  <si>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</si>
  <si>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</si>
  <si>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</si>
  <si>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</si>
  <si>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</si>
  <si>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</si>
  <si>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</si>
  <si>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</si>
  <si>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</si>
  <si>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</si>
  <si>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</si>
  <si>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</si>
  <si>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</si>
  <si>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</si>
  <si>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</si>
  <si>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</si>
  <si>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</si>
  <si>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</si>
  <si>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</si>
  <si>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</si>
  <si>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</si>
  <si>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</si>
  <si>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</si>
  <si>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</si>
  <si>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</si>
  <si>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</si>
  <si>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</si>
  <si>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</si>
  <si>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</si>
  <si>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</si>
  <si>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</si>
  <si>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</si>
  <si>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</si>
  <si>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</si>
  <si>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</si>
  <si>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</si>
  <si>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</si>
  <si>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</si>
  <si>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</si>
  <si>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</si>
  <si>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</si>
  <si>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</si>
  <si>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</si>
  <si>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</si>
  <si>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</si>
  <si>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</si>
  <si>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</si>
  <si>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</si>
  <si>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</si>
  <si>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</si>
  <si>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</si>
  <si>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</si>
  <si>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</si>
  <si>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</si>
  <si>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</si>
  <si>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</si>
  <si>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</si>
  <si>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</si>
  <si>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</si>
  <si>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</si>
  <si>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</si>
  <si>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</si>
  <si>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</si>
  <si>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</si>
  <si>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</si>
  <si>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</si>
  <si>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</si>
  <si>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</si>
  <si>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</si>
  <si>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</si>
  <si>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</si>
  <si>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</si>
  <si>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</si>
  <si>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</si>
  <si>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</si>
  <si>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</si>
  <si>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</si>
  <si>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</si>
  <si>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</si>
  <si>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</si>
  <si>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</si>
  <si>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</si>
  <si>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</si>
  <si>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</si>
  <si>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</si>
  <si>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</si>
  <si>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</si>
  <si>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</si>
  <si>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</si>
  <si>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</si>
  <si>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</si>
  <si>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</si>
  <si>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</si>
  <si>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</si>
  <si>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</si>
  <si>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</si>
  <si>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</si>
  <si>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</si>
  <si>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</si>
  <si>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</si>
  <si>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</si>
  <si>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</si>
  <si>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</si>
  <si>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</si>
  <si>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</si>
  <si>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</si>
  <si>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</si>
  <si>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</si>
  <si>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</si>
  <si>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</si>
  <si>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</si>
  <si>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</si>
  <si>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</si>
  <si>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</si>
  <si>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</si>
  <si>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</si>
  <si>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</si>
  <si>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</si>
  <si>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</si>
  <si>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</si>
  <si>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</si>
  <si>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</si>
  <si>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</si>
  <si>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</si>
  <si>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</si>
  <si>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</si>
  <si>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</si>
  <si>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</si>
  <si>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</si>
  <si>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</si>
  <si>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</si>
  <si>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</si>
  <si>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</si>
  <si>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</si>
  <si>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</si>
  <si>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</si>
  <si>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</si>
  <si>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</si>
  <si>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</si>
  <si>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</si>
  <si>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</si>
  <si>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</si>
  <si>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</si>
  <si>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</si>
  <si>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</si>
  <si>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</si>
  <si>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</si>
  <si>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</si>
  <si>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</si>
  <si>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</si>
  <si>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</si>
  <si>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</si>
  <si>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</si>
  <si>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</si>
  <si>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</si>
  <si>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</si>
  <si>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</si>
  <si>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</si>
  <si>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</si>
  <si>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</si>
  <si>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</si>
  <si>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</si>
  <si>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</si>
  <si>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</si>
  <si>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</si>
  <si>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</si>
  <si>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</si>
  <si>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</si>
  <si>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</si>
  <si>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</si>
  <si>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</si>
  <si>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</si>
  <si>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</si>
  <si>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</si>
  <si>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</si>
  <si>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</si>
  <si>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</si>
  <si>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</si>
  <si>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</si>
  <si>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</si>
  <si>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</si>
  <si>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</si>
  <si>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</si>
  <si>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</si>
  <si>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</si>
  <si>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</si>
  <si>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</si>
  <si>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</si>
  <si>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</si>
  <si>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</si>
  <si>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</si>
  <si>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</si>
  <si>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</si>
  <si>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</si>
  <si>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</si>
  <si>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</si>
  <si>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</si>
  <si>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</si>
  <si>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</si>
  <si>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</si>
  <si>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</si>
  <si>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</si>
  <si>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</si>
  <si>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</si>
  <si>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</si>
  <si>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</si>
  <si>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</si>
  <si>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</si>
  <si>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</si>
  <si>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</si>
  <si>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</si>
  <si>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</si>
  <si>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</si>
  <si>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</si>
  <si>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</si>
  <si>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</si>
  <si>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</si>
  <si>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</si>
  <si>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</si>
  <si>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</si>
  <si>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</si>
  <si>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</si>
  <si>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</si>
  <si>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</si>
  <si>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</si>
  <si>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</si>
  <si>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</si>
  <si>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</si>
  <si>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</si>
  <si>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</si>
  <si>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</si>
  <si>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</si>
  <si>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</si>
  <si>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</si>
  <si>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</si>
  <si>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</si>
  <si>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</si>
  <si>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</si>
  <si>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</si>
  <si>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</si>
  <si>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</si>
  <si>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</si>
  <si>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</si>
  <si>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</si>
  <si>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</si>
  <si>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</si>
  <si>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</si>
  <si>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</si>
  <si>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</si>
  <si>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</si>
  <si>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</si>
  <si>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</si>
  <si>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</si>
  <si>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</si>
  <si>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</si>
  <si>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</si>
  <si>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</si>
  <si>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</si>
  <si>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</si>
  <si>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</si>
  <si>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</si>
  <si>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</si>
  <si>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</si>
  <si>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</si>
  <si>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</si>
  <si>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</si>
  <si>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</si>
  <si>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</si>
  <si>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</si>
  <si>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</si>
  <si>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</si>
  <si>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</si>
  <si>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</si>
  <si>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</si>
  <si>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</si>
  <si>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</si>
  <si>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</si>
  <si>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</si>
  <si>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</si>
  <si>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</si>
  <si>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</si>
  <si>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</si>
  <si>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</si>
  <si>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</si>
  <si>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</si>
  <si>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</si>
  <si>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</si>
  <si>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</si>
  <si>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</si>
  <si>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</si>
  <si>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</si>
  <si>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</si>
  <si>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</si>
  <si>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</si>
  <si>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</si>
  <si>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</si>
  <si>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</si>
  <si>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</si>
  <si>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</si>
  <si>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</si>
  <si>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</si>
  <si>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</si>
  <si>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</si>
  <si>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</si>
  <si>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</si>
  <si>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</si>
  <si>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</si>
  <si>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</si>
  <si>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</si>
  <si>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</si>
  <si>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</si>
  <si>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</si>
  <si>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</si>
  <si>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</si>
  <si>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</si>
  <si>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</si>
  <si>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</si>
  <si>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</si>
  <si>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</si>
  <si>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</si>
  <si>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</si>
  <si>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</si>
  <si>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</si>
  <si>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</si>
  <si>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</si>
  <si>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</si>
  <si>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</si>
  <si>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</si>
  <si>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</si>
  <si>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</si>
  <si>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</si>
  <si>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</si>
  <si>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</si>
  <si>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</si>
  <si>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</si>
  <si>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</si>
  <si>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</si>
  <si>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</si>
  <si>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</si>
  <si>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</si>
  <si>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</si>
  <si>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</si>
  <si>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</si>
  <si>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</si>
  <si>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</si>
  <si>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</si>
  <si>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</si>
  <si>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</si>
  <si>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</si>
  <si>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</si>
  <si>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</si>
  <si>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</si>
  <si>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</si>
  <si>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</si>
  <si>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</si>
  <si>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</si>
  <si>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</si>
  <si>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</si>
  <si>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</si>
  <si>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</si>
  <si>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</si>
  <si>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</si>
  <si>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</si>
  <si>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</si>
  <si>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</si>
  <si>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</si>
  <si>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</si>
  <si>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</si>
  <si>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</si>
  <si>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</si>
  <si>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</si>
  <si>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</si>
  <si>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</si>
  <si>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</si>
  <si>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</si>
  <si>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</si>
  <si>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</si>
  <si>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</si>
  <si>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</si>
  <si>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</si>
  <si>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</si>
  <si>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</si>
  <si>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</si>
  <si>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</si>
  <si>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</si>
  <si>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</si>
  <si>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</si>
  <si>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</si>
  <si>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</si>
  <si>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</si>
  <si>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</si>
  <si>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</si>
  <si>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</si>
  <si>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</si>
  <si>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</si>
  <si>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</si>
  <si>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</si>
  <si>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</si>
  <si>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</si>
  <si>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</si>
  <si>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</si>
  <si>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</si>
  <si>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</si>
  <si>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</si>
  <si>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</si>
  <si>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</si>
  <si>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</si>
  <si>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</si>
  <si>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</si>
  <si>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</si>
  <si>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</si>
  <si>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</si>
  <si>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</si>
  <si>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</si>
  <si>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</si>
  <si>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</si>
  <si>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</si>
  <si>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</si>
  <si>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</si>
  <si>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</si>
  <si>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</si>
  <si>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</si>
  <si>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</si>
  <si>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</si>
  <si>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</si>
  <si>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</si>
  <si>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</si>
  <si>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</si>
  <si>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</si>
  <si>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</si>
  <si>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</si>
  <si>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</si>
  <si>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</si>
  <si>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</si>
  <si>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</si>
  <si>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</si>
  <si>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</si>
  <si>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</si>
  <si>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</si>
  <si>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</si>
  <si>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</si>
  <si>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</si>
  <si>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</si>
  <si>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</si>
  <si>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</si>
  <si>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</si>
  <si>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</si>
  <si>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</si>
  <si>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</si>
  <si>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</si>
  <si>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</si>
  <si>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</si>
  <si>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</si>
  <si>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</si>
  <si>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</si>
  <si>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</si>
  <si>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</si>
  <si>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</si>
  <si>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</si>
  <si>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</si>
  <si>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</si>
  <si>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</si>
  <si>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</si>
  <si>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</si>
  <si>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</si>
  <si>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</si>
  <si>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</si>
  <si>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</si>
  <si>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</si>
  <si>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</si>
  <si>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</si>
  <si>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</si>
  <si>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</si>
  <si>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</si>
  <si>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</si>
  <si>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</si>
  <si>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</si>
  <si>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</si>
  <si>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</si>
  <si>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</si>
  <si>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</si>
  <si>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</si>
  <si>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</si>
  <si>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</si>
  <si>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</si>
  <si>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</si>
  <si>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</si>
  <si>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</si>
  <si>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</si>
  <si>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</si>
  <si>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</si>
  <si>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</si>
  <si>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</si>
  <si>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</si>
  <si>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</si>
  <si>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</si>
  <si>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</si>
  <si>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</si>
  <si>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</si>
  <si>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</si>
  <si>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</si>
  <si>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</si>
  <si>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</si>
  <si>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</si>
  <si>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</si>
  <si>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</si>
  <si>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</si>
  <si>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</si>
  <si>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</si>
  <si>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</si>
  <si>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</si>
  <si>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</si>
  <si>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</si>
  <si>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</si>
  <si>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</si>
  <si>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</si>
  <si>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</si>
  <si>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</si>
  <si>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</si>
  <si>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</si>
  <si>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</si>
  <si>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</si>
  <si>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</si>
  <si>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</si>
  <si>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</si>
  <si>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</si>
  <si>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</si>
  <si>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</si>
  <si>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</si>
  <si>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</si>
  <si>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</si>
  <si>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</si>
  <si>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</si>
  <si>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</si>
  <si>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</si>
  <si>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</si>
  <si>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</si>
  <si>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</si>
  <si>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</si>
  <si>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</si>
  <si>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</si>
  <si>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</si>
  <si>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</si>
  <si>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</si>
  <si>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</si>
  <si>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</si>
  <si>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</si>
  <si>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</si>
  <si>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</si>
  <si>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</si>
  <si>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</si>
  <si>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</si>
  <si>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</si>
  <si>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</si>
  <si>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</si>
  <si>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</si>
  <si>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</si>
  <si>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</si>
  <si>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</si>
  <si>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</si>
  <si>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</si>
  <si>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</si>
  <si>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</si>
  <si>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</si>
  <si>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</si>
  <si>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</si>
  <si>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</si>
  <si>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</si>
  <si>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</si>
  <si>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</si>
  <si>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</si>
  <si>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</si>
  <si>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</si>
  <si>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</si>
  <si>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</si>
  <si>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</si>
  <si>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</si>
  <si>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</si>
  <si>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</si>
  <si>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</si>
  <si>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</si>
  <si>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</si>
  <si>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</si>
  <si>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</si>
  <si>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</si>
  <si>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</si>
  <si>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</si>
  <si>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</si>
  <si>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</si>
  <si>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</si>
  <si>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</si>
  <si>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</si>
  <si>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</si>
  <si>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</si>
  <si>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</si>
  <si>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</si>
  <si>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</si>
  <si>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</si>
  <si>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</si>
  <si>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</si>
  <si>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</si>
  <si>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</si>
  <si>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</si>
  <si>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</si>
  <si>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</si>
  <si>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</si>
  <si>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</si>
  <si>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</si>
  <si>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</si>
  <si>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</si>
  <si>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</si>
  <si>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</si>
  <si>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</si>
  <si>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</si>
  <si>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</si>
  <si>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</si>
  <si>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</si>
  <si>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</si>
  <si>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</si>
  <si>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</si>
  <si>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</si>
  <si>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</si>
  <si>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</si>
  <si>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</si>
  <si>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</si>
  <si>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</si>
  <si>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</si>
  <si>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</si>
  <si>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</si>
  <si>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</si>
  <si>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</si>
  <si>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</si>
  <si>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</si>
  <si>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</si>
  <si>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</si>
  <si>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</si>
  <si>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</si>
  <si>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</si>
  <si>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</si>
  <si>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</si>
  <si>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</si>
  <si>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</si>
  <si>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</si>
  <si>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</si>
  <si>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</si>
  <si>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</si>
  <si>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</si>
  <si>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</si>
  <si>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</si>
  <si>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</si>
  <si>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</si>
  <si>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</si>
  <si>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</si>
  <si>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</si>
  <si>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</si>
  <si>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</si>
  <si>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</si>
  <si>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</si>
  <si>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</si>
  <si>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</si>
  <si>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</si>
  <si>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</si>
  <si>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</si>
  <si>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</si>
  <si>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</si>
  <si>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</si>
  <si>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</si>
  <si>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</si>
  <si>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</si>
  <si>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</si>
  <si>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</si>
  <si>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</si>
  <si>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</si>
  <si>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</si>
  <si>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</si>
  <si>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</si>
  <si>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</si>
  <si>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</si>
  <si>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</si>
  <si>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</si>
  <si>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</si>
  <si>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</si>
  <si>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</si>
  <si>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</si>
  <si>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</si>
  <si>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</si>
  <si>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</si>
  <si>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</si>
  <si>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</si>
  <si>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</si>
  <si>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</si>
  <si>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</si>
  <si>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</si>
  <si>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</si>
  <si>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</si>
  <si>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</si>
  <si>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</si>
  <si>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</si>
  <si>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</si>
  <si>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</si>
  <si>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</si>
  <si>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</si>
  <si>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</si>
  <si>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</si>
  <si>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</si>
  <si>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</si>
  <si>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</si>
  <si>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</si>
  <si>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</si>
  <si>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</si>
  <si>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</si>
  <si>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</si>
  <si>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</si>
  <si>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</si>
  <si>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</si>
  <si>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</si>
  <si>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</si>
  <si>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</si>
  <si>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</si>
  <si>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</si>
  <si>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</si>
  <si>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</si>
  <si>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</si>
  <si>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</si>
  <si>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</si>
  <si>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</si>
  <si>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</si>
  <si>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</si>
  <si>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</si>
  <si>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</si>
  <si>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</si>
  <si>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</si>
  <si>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</si>
  <si>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</si>
  <si>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</si>
  <si>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</si>
  <si>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</si>
  <si>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</si>
  <si>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</si>
  <si>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</si>
  <si>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</si>
  <si>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</si>
  <si>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</si>
  <si>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</si>
  <si>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</si>
  <si>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</si>
  <si>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</si>
  <si>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</si>
  <si>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</si>
  <si>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</si>
  <si>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</si>
  <si>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</si>
  <si>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</si>
  <si>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</si>
  <si>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</si>
  <si>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</si>
  <si>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</si>
  <si>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</si>
  <si>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</si>
  <si>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</si>
  <si>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</si>
  <si>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</si>
  <si>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</si>
  <si>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</si>
  <si>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</si>
  <si>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</si>
  <si>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</si>
  <si>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</si>
  <si>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</si>
  <si>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</si>
  <si>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</si>
  <si>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</si>
  <si>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</si>
  <si>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</si>
  <si>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</si>
  <si>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</si>
  <si>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</si>
  <si>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</si>
  <si>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</si>
  <si>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</si>
  <si>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</si>
  <si>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</si>
  <si>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</si>
  <si>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</si>
  <si>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</si>
  <si>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</si>
  <si>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</si>
  <si>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</si>
  <si>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</si>
  <si>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</si>
  <si>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</si>
  <si>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</si>
  <si>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</si>
  <si>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</si>
  <si>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</si>
  <si>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</si>
  <si>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</si>
  <si>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</si>
  <si>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</si>
  <si>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</si>
  <si>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</si>
  <si>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</si>
  <si>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</si>
  <si>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</si>
  <si>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</si>
  <si>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</si>
  <si>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</si>
  <si>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</si>
  <si>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</si>
  <si>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</si>
  <si>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</si>
  <si>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</si>
  <si>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</si>
  <si>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</si>
  <si>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</si>
  <si>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</si>
  <si>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</si>
  <si>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</si>
  <si>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</si>
  <si>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</si>
  <si>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</si>
  <si>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</si>
  <si>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</si>
  <si>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</si>
  <si>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</si>
  <si>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</si>
  <si>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</si>
  <si>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</si>
  <si>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</si>
  <si>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</si>
  <si>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</si>
  <si>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</si>
  <si>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</si>
  <si>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</si>
  <si>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</si>
  <si>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</si>
  <si>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</si>
  <si>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</si>
  <si>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</si>
  <si>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</si>
  <si>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</si>
  <si>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</si>
  <si>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</si>
  <si>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</si>
  <si>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</si>
  <si>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</si>
  <si>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</si>
  <si>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</si>
  <si>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</si>
  <si>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</si>
  <si>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</si>
  <si>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</si>
  <si>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</si>
  <si>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</si>
  <si>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</si>
  <si>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</si>
  <si>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</si>
  <si>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</si>
  <si>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</si>
  <si>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</si>
  <si>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</si>
  <si>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</si>
  <si>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</si>
  <si>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</si>
  <si>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</si>
  <si>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</si>
  <si>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</si>
  <si>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</si>
  <si>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</si>
  <si>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</si>
  <si>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</si>
  <si>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</si>
  <si>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</si>
  <si>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</si>
  <si>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</si>
  <si>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</si>
  <si>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</si>
  <si>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</si>
  <si>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</si>
  <si>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</si>
  <si>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</si>
  <si>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</si>
  <si>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</si>
  <si>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</si>
  <si>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</si>
  <si>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</si>
  <si>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</si>
  <si>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</si>
  <si>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</si>
  <si>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</si>
  <si>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</si>
  <si>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</si>
  <si>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</si>
  <si>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</si>
  <si>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</si>
  <si>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</si>
  <si>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</si>
  <si>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</si>
  <si>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</si>
  <si>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</si>
  <si>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</si>
  <si>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</si>
  <si>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</si>
  <si>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</si>
  <si>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</si>
  <si>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</si>
  <si>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</si>
  <si>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</si>
  <si>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</si>
  <si>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</si>
  <si>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</si>
  <si>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</si>
  <si>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</si>
  <si>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</si>
  <si>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</si>
  <si>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</si>
  <si>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</si>
  <si>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</si>
  <si>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</si>
  <si>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</si>
  <si>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</si>
  <si>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</si>
  <si>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</si>
  <si>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</si>
  <si>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</si>
  <si>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</si>
  <si>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</si>
  <si>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</si>
  <si>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</si>
  <si>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</si>
  <si>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</si>
  <si>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</si>
  <si>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</si>
  <si>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</si>
  <si>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</si>
  <si>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</si>
  <si>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</si>
  <si>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</si>
  <si>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</si>
  <si>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</si>
  <si>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</si>
  <si>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</si>
  <si>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</si>
  <si>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</si>
  <si>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</si>
  <si>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</si>
  <si>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</si>
  <si>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</si>
  <si>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</si>
  <si>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</si>
  <si>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</si>
  <si>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</si>
  <si>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</si>
  <si>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</si>
  <si>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</si>
  <si>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</si>
  <si>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</si>
  <si>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</si>
  <si>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</si>
  <si>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</si>
  <si>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</si>
  <si>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</si>
  <si>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</si>
  <si>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</si>
  <si>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</si>
  <si>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</si>
  <si>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</si>
  <si>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</si>
  <si>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</si>
  <si>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</si>
  <si>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</si>
  <si>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</si>
  <si>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</si>
  <si>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</si>
  <si>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</si>
  <si>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</si>
  <si>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</si>
  <si>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</si>
  <si>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</si>
  <si>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</si>
  <si>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</si>
  <si>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</si>
  <si>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</si>
  <si>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</si>
  <si>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</si>
  <si>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</si>
  <si>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</si>
  <si>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</si>
  <si>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</si>
  <si>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</si>
  <si>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</si>
  <si>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</si>
  <si>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</si>
  <si>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</si>
  <si>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</si>
  <si>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</si>
  <si>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</si>
  <si>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</si>
  <si>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</si>
  <si>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</si>
  <si>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</si>
  <si>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</si>
  <si>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</si>
  <si>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</si>
  <si>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</si>
  <si>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</si>
  <si>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</si>
  <si>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</si>
  <si>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</si>
  <si>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</si>
  <si>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</si>
  <si>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</si>
  <si>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</si>
  <si>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</si>
  <si>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</si>
  <si>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</si>
  <si>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</si>
  <si>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</si>
  <si>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</si>
  <si>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</si>
  <si>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</si>
  <si>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</si>
  <si>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</si>
  <si>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</si>
  <si>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</si>
  <si>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</si>
  <si>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</si>
  <si>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</si>
  <si>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</si>
  <si>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</si>
  <si>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</si>
  <si>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</si>
  <si>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</si>
  <si>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</si>
  <si>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</si>
  <si>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</si>
  <si>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</si>
  <si>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</si>
  <si>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</si>
  <si>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</si>
  <si>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</si>
  <si>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</si>
  <si>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</si>
  <si>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</si>
  <si>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</si>
  <si>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</si>
  <si>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</si>
  <si>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</si>
  <si>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</si>
  <si>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</si>
  <si>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</si>
  <si>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</si>
  <si>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</si>
  <si>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</si>
  <si>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</si>
  <si>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</si>
  <si>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</si>
  <si>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</si>
  <si>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</si>
  <si>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</si>
  <si>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</si>
  <si>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</si>
  <si>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</si>
  <si>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</si>
  <si>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</si>
  <si>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</si>
  <si>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</si>
  <si>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</si>
  <si>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</si>
  <si>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</si>
  <si>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</si>
  <si>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</si>
  <si>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</si>
  <si>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</si>
  <si>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</si>
  <si>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</si>
  <si>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</si>
  <si>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</si>
  <si>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</si>
  <si>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</si>
  <si>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</si>
  <si>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</si>
  <si>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</si>
  <si>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</si>
  <si>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</si>
  <si>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</si>
  <si>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</si>
  <si>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</si>
  <si>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</si>
  <si>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</si>
  <si>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</si>
  <si>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</si>
  <si>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</si>
  <si>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</si>
  <si>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</si>
  <si>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</si>
  <si>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</si>
  <si>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</si>
  <si>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</si>
  <si>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</si>
  <si>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</si>
  <si>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</si>
  <si>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</si>
  <si>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</si>
  <si>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</si>
  <si>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</si>
  <si>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</si>
  <si>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</si>
  <si>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</si>
  <si>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</si>
  <si>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</si>
  <si>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</si>
  <si>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</si>
  <si>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</si>
  <si>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</si>
  <si>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</si>
  <si>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</si>
  <si>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</si>
  <si>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</si>
  <si>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</si>
  <si>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</si>
  <si>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</si>
  <si>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</si>
  <si>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</si>
  <si>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</si>
  <si>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</si>
  <si>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</si>
  <si>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</si>
  <si>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</si>
  <si>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</si>
  <si>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</si>
  <si>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</si>
  <si>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</si>
  <si>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</si>
  <si>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</si>
  <si>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</si>
  <si>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</si>
  <si>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</si>
  <si>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</si>
  <si>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</si>
  <si>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</si>
  <si>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</si>
  <si>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</si>
  <si>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</si>
  <si>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</si>
  <si>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</si>
  <si>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</si>
  <si>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</si>
  <si>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</si>
  <si>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</si>
  <si>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</si>
  <si>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</si>
  <si>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</si>
  <si>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</si>
  <si>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</si>
  <si>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</si>
  <si>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</si>
  <si>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</si>
  <si>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</si>
  <si>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</si>
  <si>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</si>
  <si>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</si>
  <si>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</si>
  <si>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</si>
  <si>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</si>
  <si>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</si>
  <si>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</si>
  <si>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</si>
  <si>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</si>
  <si>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</si>
  <si>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</si>
  <si>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</si>
  <si>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</si>
  <si>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</si>
  <si>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</si>
  <si>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</si>
  <si>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</si>
  <si>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</si>
  <si>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</si>
  <si>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</si>
  <si>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</si>
  <si>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</si>
  <si>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</si>
  <si>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</si>
  <si>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</si>
  <si>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</si>
  <si>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</si>
  <si>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</si>
  <si>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</si>
  <si>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</si>
  <si>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</si>
  <si>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</si>
  <si>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</si>
  <si>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</si>
  <si>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</si>
  <si>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</si>
  <si>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</si>
  <si>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</si>
  <si>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</si>
  <si>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</si>
  <si>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</si>
  <si>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</si>
  <si>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</si>
  <si>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</si>
  <si>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</si>
  <si>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</si>
  <si>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</si>
  <si>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</si>
  <si>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</si>
  <si>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</si>
  <si>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</si>
  <si>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</si>
  <si>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</si>
  <si>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</si>
  <si>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</si>
  <si>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</si>
  <si>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</si>
  <si>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</si>
  <si>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</si>
  <si>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</si>
  <si>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</si>
  <si>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</si>
  <si>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</si>
  <si>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</si>
  <si>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</si>
  <si>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</si>
  <si>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</si>
  <si>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</si>
  <si>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</si>
  <si>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</si>
  <si>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</si>
  <si>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</si>
  <si>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</si>
  <si>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</si>
  <si>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</si>
  <si>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</si>
  <si>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</si>
  <si>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</si>
  <si>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</si>
  <si>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</si>
  <si>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</si>
  <si>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</si>
  <si>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</si>
  <si>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</si>
  <si>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</si>
  <si>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</si>
  <si>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</si>
  <si>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</si>
  <si>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</si>
  <si>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</si>
  <si>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</si>
  <si>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</si>
  <si>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</si>
  <si>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</si>
  <si>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</si>
  <si>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</si>
  <si>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</si>
  <si>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</si>
  <si>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</si>
  <si>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</si>
  <si>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</si>
  <si>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</si>
  <si>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</si>
  <si>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</si>
  <si>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</si>
  <si>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</si>
  <si>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</si>
  <si>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</si>
  <si>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</si>
  <si>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</si>
  <si>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</si>
  <si>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</si>
  <si>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</si>
  <si>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</si>
  <si>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</si>
  <si>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</si>
  <si>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</si>
  <si>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</si>
  <si>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</si>
  <si>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</si>
  <si>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</si>
  <si>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</si>
  <si>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</si>
  <si>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</si>
  <si>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</si>
  <si>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</si>
  <si>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</si>
  <si>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</si>
  <si>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</si>
  <si>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</si>
  <si>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</si>
  <si>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</si>
  <si>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</si>
  <si>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</si>
  <si>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</si>
  <si>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</si>
  <si>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</si>
  <si>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</si>
  <si>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</si>
  <si>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</si>
  <si>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</si>
  <si>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</si>
  <si>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</si>
  <si>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</si>
  <si>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</si>
  <si>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</si>
  <si>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</si>
  <si>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</si>
  <si>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</si>
  <si>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</si>
  <si>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</si>
  <si>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</si>
  <si>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</si>
  <si>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</si>
  <si>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</si>
  <si>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</si>
  <si>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</si>
  <si>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</si>
  <si>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</si>
  <si>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</si>
  <si>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</si>
  <si>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</si>
  <si>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</si>
  <si>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</si>
  <si>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</si>
  <si>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</si>
  <si>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</si>
  <si>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</si>
  <si>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</si>
  <si>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</si>
  <si>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</si>
  <si>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</si>
  <si>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</si>
  <si>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</si>
  <si>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</si>
  <si>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</si>
  <si>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</si>
  <si>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</si>
  <si>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</si>
  <si>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</si>
  <si>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</si>
  <si>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</si>
  <si>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</si>
  <si>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</si>
  <si>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</si>
  <si>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</si>
  <si>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</si>
  <si>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</si>
  <si>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</si>
  <si>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</si>
  <si>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</si>
  <si>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</si>
  <si>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</si>
  <si>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</si>
  <si>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</si>
  <si>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</si>
  <si>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</si>
  <si>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</si>
  <si>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</si>
  <si>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</si>
  <si>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</si>
  <si>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</si>
  <si>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</si>
  <si>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</si>
  <si>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</si>
  <si>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</si>
  <si>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</si>
  <si>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</si>
  <si>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</si>
  <si>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</si>
  <si>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</si>
  <si>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</si>
  <si>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</si>
  <si>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</si>
  <si>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</si>
  <si>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</si>
  <si>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</si>
  <si>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</si>
  <si>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</si>
  <si>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</si>
  <si>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</si>
  <si>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</si>
  <si>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</si>
  <si>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</si>
  <si>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</si>
  <si>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</si>
  <si>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</si>
  <si>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</si>
  <si>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</si>
  <si>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</si>
  <si>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</si>
  <si>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</si>
  <si>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</si>
  <si>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</si>
  <si>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</si>
  <si>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</si>
  <si>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</si>
  <si>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</si>
  <si>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</si>
  <si>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</si>
  <si>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</si>
  <si>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</si>
  <si>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</si>
  <si>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</si>
  <si>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</si>
  <si>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</si>
  <si>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</si>
  <si>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</si>
  <si>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</si>
  <si>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</si>
  <si>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</si>
  <si>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</si>
  <si>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</si>
  <si>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</si>
  <si>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</si>
  <si>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</si>
  <si>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</si>
  <si>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</si>
  <si>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</si>
  <si>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</si>
  <si>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</si>
  <si>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</si>
  <si>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</si>
  <si>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</si>
  <si>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</si>
  <si>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</si>
  <si>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</si>
  <si>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</si>
  <si>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</si>
  <si>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</si>
  <si>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</si>
  <si>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</si>
  <si>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</si>
  <si>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</si>
  <si>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</si>
  <si>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</si>
  <si>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Data Cleaning &amp; Quality Checks</t>
  </si>
  <si>
    <t>All checks below are live formulas against the Raw Data table, so they re-verify automatically if the source data changes.</t>
  </si>
  <si>
    <t>Check</t>
  </si>
  <si>
    <t>Formula Used</t>
  </si>
  <si>
    <t>Result</t>
  </si>
  <si>
    <t>Finding / Action Taken</t>
  </si>
  <si>
    <t>Total row count</t>
  </si>
  <si>
    <t>9,994 line items loaded; matches source file row count.</t>
  </si>
  <si>
    <t>Missing values (key fields)</t>
  </si>
  <si>
    <t>Duplicate Row IDs</t>
  </si>
  <si>
    <t>Distinct orders</t>
  </si>
  <si>
    <t>5,009 distinct Order IDs across 9,994 line items (avg ~2 items/order).</t>
  </si>
  <si>
    <t>Distinct customers</t>
  </si>
  <si>
    <t>793 unique customers.</t>
  </si>
  <si>
    <t>Negative / loss-making rows</t>
  </si>
  <si>
    <t>Discount range sanity check</t>
  </si>
  <si>
    <t>Date logic check (Ship Date &lt; Order Date)</t>
  </si>
  <si>
    <t>Order Date range</t>
  </si>
  <si>
    <t>4 full calendar years of data (2014-2017), suitable for year-over-year trend analysis.</t>
  </si>
  <si>
    <t>Conclusion:</t>
  </si>
  <si>
    <t>The dataset is clean: no missing values, no duplicate records, no invalid dates or discounts. No rows were removed. Negative-profit rows are real business outcomes (heavy discounting on certain products) and are the basis for the profitability findings on the next tabs, not errors.</t>
  </si>
  <si>
    <t>Profitability Analysis</t>
  </si>
  <si>
    <t>All values below are formulas (SUMIFS/COUNTIFS/AVERAGEIFS) referencing the Raw Data table.</t>
  </si>
  <si>
    <t>By Category</t>
  </si>
  <si>
    <t>Total Sales</t>
  </si>
  <si>
    <t>Total Profit</t>
  </si>
  <si>
    <t>Line Items</t>
  </si>
  <si>
    <t>Avg Discount</t>
  </si>
  <si>
    <t>Total</t>
  </si>
  <si>
    <t>By Sub-Category (sorted low-to-high profit -- watch the top rows)</t>
  </si>
  <si>
    <t>By Region</t>
  </si>
  <si>
    <t>Top 10 States by Profit</t>
  </si>
  <si>
    <t>Bottom 5 States by Profit (biggest losses)</t>
  </si>
  <si>
    <t>Discount Impact on Profitability</t>
  </si>
  <si>
    <t>0% (No Discount)</t>
  </si>
  <si>
    <t>1-10%</t>
  </si>
  <si>
    <t>11-20%</t>
  </si>
  <si>
    <t>21-30%</t>
  </si>
  <si>
    <t>31-40%</t>
  </si>
  <si>
    <t>41-50%</t>
  </si>
  <si>
    <t>Over 50%</t>
  </si>
  <si>
    <t>Sales &amp; Profit Trends</t>
  </si>
  <si>
    <t>Formula-driven yearly and monthly trend tables, plus a category-by-year breakdown.</t>
  </si>
  <si>
    <t>Yearly Performance</t>
  </si>
  <si>
    <t>Year</t>
  </si>
  <si>
    <t>Orders</t>
  </si>
  <si>
    <t>YoY Sales Growth</t>
  </si>
  <si>
    <t>YoY Profit Growth</t>
  </si>
  <si>
    <t>n/a</t>
  </si>
  <si>
    <t>Sales by Category and Year</t>
  </si>
  <si>
    <t>Monthly Sales &amp; Profit Trend (48 months)</t>
  </si>
  <si>
    <t>Month</t>
  </si>
  <si>
    <t>Jan-2014</t>
  </si>
  <si>
    <t>Feb-2014</t>
  </si>
  <si>
    <t>Mar-2014</t>
  </si>
  <si>
    <t>Apr-2014</t>
  </si>
  <si>
    <t>May-2014</t>
  </si>
  <si>
    <t>Jun-2014</t>
  </si>
  <si>
    <t>Jul-2014</t>
  </si>
  <si>
    <t>Aug-2014</t>
  </si>
  <si>
    <t>Sep-2014</t>
  </si>
  <si>
    <t>Oct-2014</t>
  </si>
  <si>
    <t>Nov-2014</t>
  </si>
  <si>
    <t>Dec-2014</t>
  </si>
  <si>
    <t>Jan-2015</t>
  </si>
  <si>
    <t>Feb-2015</t>
  </si>
  <si>
    <t>Mar-2015</t>
  </si>
  <si>
    <t>Apr-2015</t>
  </si>
  <si>
    <t>May-2015</t>
  </si>
  <si>
    <t>Jun-2015</t>
  </si>
  <si>
    <t>Jul-2015</t>
  </si>
  <si>
    <t>Aug-2015</t>
  </si>
  <si>
    <t>Sep-2015</t>
  </si>
  <si>
    <t>Oct-2015</t>
  </si>
  <si>
    <t>Nov-2015</t>
  </si>
  <si>
    <t>Dec-2015</t>
  </si>
  <si>
    <t>Jan-2016</t>
  </si>
  <si>
    <t>Feb-2016</t>
  </si>
  <si>
    <t>Mar-2016</t>
  </si>
  <si>
    <t>Apr-2016</t>
  </si>
  <si>
    <t>May-2016</t>
  </si>
  <si>
    <t>Jun-2016</t>
  </si>
  <si>
    <t>Jul-2016</t>
  </si>
  <si>
    <t>Aug-2016</t>
  </si>
  <si>
    <t>Sep-2016</t>
  </si>
  <si>
    <t>Oct-2016</t>
  </si>
  <si>
    <t>Nov-2016</t>
  </si>
  <si>
    <t>Dec-2016</t>
  </si>
  <si>
    <t>Jan-2017</t>
  </si>
  <si>
    <t>Feb-2017</t>
  </si>
  <si>
    <t>Mar-2017</t>
  </si>
  <si>
    <t>Apr-2017</t>
  </si>
  <si>
    <t>May-2017</t>
  </si>
  <si>
    <t>Jun-2017</t>
  </si>
  <si>
    <t>Jul-2017</t>
  </si>
  <si>
    <t>Aug-2017</t>
  </si>
  <si>
    <t>Sep-2017</t>
  </si>
  <si>
    <t>Oct-2017</t>
  </si>
  <si>
    <t>Nov-2017</t>
  </si>
  <si>
    <t>Dec-2017</t>
  </si>
  <si>
    <t>Customer Analysis</t>
  </si>
  <si>
    <t>Segment performance, top customers, and a repeat-vs-one-time-buyer breakdown (all formula-driven).</t>
  </si>
  <si>
    <t>By Segment</t>
  </si>
  <si>
    <t>Avg Order Value</t>
  </si>
  <si>
    <t>Customer Detail (all customers -- supports the summaries below)</t>
  </si>
  <si>
    <t>Buyer Type</t>
  </si>
  <si>
    <t>Top 15 Customers by Profit</t>
  </si>
  <si>
    <t>Repeat vs. One-Time Buyers</t>
  </si>
  <si>
    <t>Customers</t>
  </si>
  <si>
    <t>Avg Profit / Customer</t>
  </si>
  <si>
    <t>Repeat</t>
  </si>
  <si>
    <t>One-Time</t>
  </si>
  <si>
    <t>Shipping &amp; Operations Analysis</t>
  </si>
  <si>
    <t>Delivery speed and profitability by ship mode and region.</t>
  </si>
  <si>
    <t>By Ship Mode</t>
  </si>
  <si>
    <t>Avg Ship Days</t>
  </si>
  <si>
    <t>Delivery Speed Distribution (line items)</t>
  </si>
  <si>
    <t>Delivery Window</t>
  </si>
  <si>
    <t>% of Total</t>
  </si>
  <si>
    <t>0-2 days</t>
  </si>
  <si>
    <t>3-4 days</t>
  </si>
  <si>
    <t>5-6 days</t>
  </si>
  <si>
    <t>7+ days</t>
  </si>
  <si>
    <t>Superstore Performance Dashboard</t>
  </si>
  <si>
    <t>2014 - 2017  |  All figures pull live from the Raw Data table and Summary tabs</t>
  </si>
  <si>
    <t>Overall Margin</t>
  </si>
  <si>
    <t>Total Orders</t>
  </si>
  <si>
    <t>Total Customers</t>
  </si>
  <si>
    <t>1. Discounting past ~20% destroys profit.</t>
  </si>
  <si>
    <t>Line items with 0% discount generated ~$321K of profit; every bucket above 20% discount is net negative, and discounts of 50%+ alone erased roughly $77K. Recommendation: cap standard discounting around 15-20% and require manager approval above that threshold.</t>
  </si>
  <si>
    <t>2. Tables are the single biggest profit drain.</t>
  </si>
  <si>
    <t>The Tables sub-category lost approximately $17.7K over the period, more than 5x the next-worst sub-category (Bookcases). Recommendation: audit Tables pricing and supplier cost, and reduce or eliminate promotional discounting on this line specifically.</t>
  </si>
  <si>
    <t>3. Copiers, Phones, and Accessories are the profit engines.</t>
  </si>
  <si>
    <t>These three sub-categories each generated well over $40K in profit, keeping the Technology category the most profitable overall. Recommendation: prioritize inventory, marketing spend, and sales incentives toward this group.</t>
  </si>
  <si>
    <t>4. The West and East regions outperform Central and South.</t>
  </si>
  <si>
    <t>West and East each generate roughly 2x the profit of Central and South, despite similar sales volumes in some cases. Recommendation: investigate what East/West are doing differently (pricing, mix, customer base) and pilot those practices in Central and South.</t>
  </si>
  <si>
    <t>5. Retention is the whole business -- almost literally.</t>
  </si>
  <si>
    <t>Only 781 of 793 customers (about 98%) placed more than one order, and repeat customers account for essentially all recorded profit. Recommendation: since the customer base is already retention-heavy, protect it with loyalty perks and prioritize investment in acquiring new customers who convert to repeat buyers.</t>
  </si>
  <si>
    <t>6. Consumer segment leads on both sales and profit.</t>
  </si>
  <si>
    <t>Consumer generates the highest total sales and profit of the three segments, followed by Corporate then Home Office. Recommendation: keep Consumer as the primary segment for campaigns, but watch Home Office's smaller base for efficient, targeted upsell opportunities.</t>
  </si>
  <si>
    <t>7. Same Day shipping is rare and likely reserved for exceptions.</t>
  </si>
  <si>
    <t>8. Bottom line for a $ marketing/ops investment.</t>
  </si>
  <si>
    <t>Based on the data, the highest-leverage next dollar goes toward: (1) tightening discount policy on Tables and Bookcases, (2) doubling down on Technology sub-categories in the West/East, and (3) a retention program for the Consumer segment, since it already drives the most profit per customer.</t>
  </si>
  <si>
    <t>Methodology note</t>
  </si>
  <si>
    <t>All figures above trace directly to the formulas in the Summary tabs, which in turn reference the Raw Data table. Update any cell in Raw Data and every number in this workbook -- including these insights' underlying figures -- recalculates automatically.</t>
  </si>
  <si>
    <t>Data quality checks performed and their results (nulls, duplicates, outliers, valid ranges) documents the due diligence behind the numbers.</t>
  </si>
  <si>
    <t>0 duplicate Row IDs each line item is unique.</t>
  </si>
  <si>
    <t>No blanks found in Sales, Profit, Order Date, or Customer ID no imputation needed.</t>
  </si>
  <si>
    <t>Legitimate losses (deep discounting), not data errors retained and analyzed, not removed.</t>
  </si>
  <si>
    <t>Discounts range 0%-80%, all valid fractions no formatting errors (e.g. no values &gt;1).</t>
  </si>
  <si>
    <t>0 rows where an item shipped before it was ordered date fields are internally consistent.</t>
  </si>
  <si>
    <t>Written synthesis for a business audience, what the numbers mean and what to do about them.</t>
  </si>
  <si>
    <t>Average delivery time is under a day for Same Day orders versus roughly 5 days for Standard Class, the default option. Recommendation: confirm Same Day is priced to cover its added logistics cost, since it is not the profitability driver shipping speed and profit margin should be reviewed together, not assumed correlated.</t>
  </si>
  <si>
    <t>Author: Arindam Datta   |   Tools: Microsoft Excel   |   Prepared: August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</si>
</sst>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dd/yyyy"/>
    <numFmt numFmtId="165" formatCode="\$#,##0.00;&quot;($&quot;#,##0.00\)"/>
    <numFmt numFmtId="166" formatCode="0.0%"/>
    <numFmt numFmtId="167" formatCode="\$#,##0;&quot;($&quot;#,##0\)"/>
    <numFmt numFmtId="168" formatCode="0.0"/>
  </numFmts>
  <fonts count="14" x14ac:knownFonts="1">
    <font>
      <sz val="11"/>
      <color theme="1"/>
      <name val="Calibri"/>
      <family val="2"/>
      <charset val="1"/>
    </font>
    <font>
      <sz val="10"/>
      <name val="Arial"/>
      <family val="2"/>
    </font>
    <font>
      <b/>
      <sz val="18"/>
      <color rgb="FF1F3864"/>
      <name val="Arial"/>
      <family val="2"/>
    </font>
    <font>
      <i/>
      <sz val="11"/>
      <color rgb="FF595959"/>
      <name val="Arial"/>
      <family val="2"/>
    </font>
    <font>
      <b/>
      <sz val="13"/>
      <color rgb="FF1F3864"/>
      <name val="Arial"/>
      <family val="2"/>
    </font>
    <font>
      <sz val="10"/>
      <name val="Arial"/>
      <family val="2"/>
    </font>
    <font>
      <b/>
      <sz val="10"/>
      <name val="Arial"/>
      <family val="2"/>
    </font>
    <font>
      <i/>
      <sz val="9"/>
      <color rgb="FF808080"/>
      <name val="Arial"/>
      <family val="2"/>
    </font>
    <font>
      <b/>
      <sz val="11"/>
      <color rgb="FFFFFFFF"/>
      <name val="Arial"/>
      <family val="2"/>
    </font>
    <font>
      <sz val="9"/>
      <color rgb="FF595959"/>
      <name val="Consolas"/>
      <family val="2"/>
    </font>
    <font>
      <b/>
      <sz val="10"/>
      <color rgb="FFFFFFFF"/>
      <name val="Arial"/>
      <family val="2"/>
    </font>
    <font>
      <b/>
      <sz val="20"/>
      <color rgb="FF1F3864"/>
      <name val="Arial"/>
      <family val="2"/>
    </font>
    <font>
      <b/>
      <sz val="12"/>
      <color rgb="FF1F3864"/>
      <name val="Arial"/>
      <family val="2"/>
    </font>
    <font>
      <sz val="10"/>
      <color theme="1"/>
      <name val="Arial"/>
      <family val="2"/>
    </font>
  </fonts>
  <fills count="6">
    <fill>
      <patternFill patternType="none"/>
    </fill>
    <fill>
      <patternFill patternType="gray125"/>
    </fill>
    <fill>
      <patternFill patternType="solid">
        <fgColor rgb="FF1F3864"/>
        <bgColor rgb="FF333399"/>
      </patternFill>
    </fill>
    <fill>
      <patternFill patternType="solid">
        <fgColor rgb="FFF2F2F2"/>
        <bgColor rgb="FFFCE4E4"/>
      </patternFill>
    </fill>
    <fill>
      <patternFill patternType="solid">
        <fgColor rgb="FFD9E2F3"/>
        <bgColor rgb="FFD9D9D9"/>
      </patternFill>
    </fill>
    <fill>
      <patternFill patternType="solid">
        <fgColor rgb="FFFF0000"/>
        <bgColor indexed="64"/>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style="thin">
        <color theme="0" tint="-0.14999847407452621"/>
      </right>
      <top style="thin">
        <color theme="0" tint="-0.14999847407452621"/>
      </top>
      <bottom style="thin">
        <color theme="0" tint="-0.14999847407452621"/>
      </bottom>
      <diagonal/>
    </border>
    <border>
      <left/>
      <right style="thin">
        <color theme="0" tint="-0.14999847407452621"/>
      </right>
      <top/>
      <bottom/>
      <diagonal/>
    </border>
    <border>
      <left/>
      <right/>
      <top/>
      <bottom style="thin">
        <color theme="0" tint="-0.14999847407452621"/>
      </bottom>
      <diagonal/>
    </border>
    <border>
      <left/>
      <right style="thin">
        <color theme="0" tint="-0.14999847407452621"/>
      </right>
      <top/>
      <bottom style="thin">
        <color theme="0" tint="-0.14999847407452621"/>
      </bottom>
      <diagonal/>
    </border>
  </borders>
  <cellStyleXfs count="1">
    <xf numFmtId="0" fontId="0" fillId="0" borderId="0"/>
  </cellStyleXfs>
  <cellXfs count="45">
    <xf numFmtId="0" fontId="0" fillId="0" borderId="0" xfId="0"/>
    <xf numFmtId="0" fontId="0" fillId="0" borderId="0" xfId="0" applyAlignment="1">
      <alignment vertical="top" wrapText="1"/>
    </xf>
    <xf numFmtId="0" fontId="7" fillId="0" borderId="0" xfId="0" applyFont="1"/>
    <xf numFmtId="0" fontId="5" fillId="0" borderId="0" xfId="0" applyFont="1"/>
    <xf numFmtId="0" fontId="5" fillId="0" borderId="0" xfId="0" applyFont="1" applyAlignment="1">
      <alignment vertical="top" wrapText="1"/>
    </xf>
    <xf numFmtId="165" fontId="11" fillId="4" borderId="0" xfId="0" applyNumberFormat="1" applyFont="1" applyFill="1" applyAlignment="1">
      <alignment horizontal="center" vertical="center"/>
    </xf>
    <xf numFmtId="3" fontId="11" fillId="4" borderId="0" xfId="0" applyNumberFormat="1" applyFont="1" applyFill="1" applyAlignment="1">
      <alignment horizontal="center" vertical="center"/>
    </xf>
    <xf numFmtId="166" fontId="11" fillId="4" borderId="0" xfId="0" applyNumberFormat="1" applyFont="1" applyFill="1" applyAlignment="1">
      <alignment horizontal="center" vertical="center"/>
    </xf>
    <xf numFmtId="167" fontId="11" fillId="4" borderId="0" xfId="0" applyNumberFormat="1" applyFont="1" applyFill="1" applyAlignment="1">
      <alignment horizontal="center" vertical="center"/>
    </xf>
    <xf numFmtId="0" fontId="10" fillId="2" borderId="0" xfId="0" applyFont="1" applyFill="1" applyAlignment="1">
      <alignment horizontal="center" vertical="center"/>
    </xf>
    <xf numFmtId="0" fontId="3" fillId="0" borderId="0" xfId="0" applyFont="1"/>
    <xf numFmtId="0" fontId="2" fillId="0" borderId="0" xfId="0" applyFont="1"/>
    <xf numFmtId="0" fontId="2" fillId="0" borderId="0" xfId="0" applyFont="1"/>
    <xf numFmtId="0" fontId="3" fillId="0" borderId="0" xfId="0" applyFont="1"/>
    <xf numFmtId="0" fontId="4" fillId="0" borderId="0" xfId="0" applyFont="1"/>
    <xf numFmtId="0" fontId="6" fillId="0" borderId="0" xfId="0" applyFont="1"/>
    <xf numFmtId="0" fontId="8" fillId="2" borderId="1" xfId="0" applyFont="1" applyFill="1" applyBorder="1" applyAlignment="1">
      <alignment horizontal="center" vertical="center" wrapText="1"/>
    </xf>
    <xf numFmtId="1" fontId="0" fillId="0" borderId="0" xfId="0" applyNumberFormat="1"/>
    <xf numFmtId="164" fontId="0" fillId="0" borderId="0" xfId="0" applyNumberFormat="1"/>
    <xf numFmtId="165" fontId="0" fillId="0" borderId="0" xfId="0" applyNumberFormat="1"/>
    <xf numFmtId="166" fontId="0" fillId="0" borderId="0" xfId="0" applyNumberFormat="1"/>
    <xf numFmtId="0" fontId="6" fillId="0" borderId="1" xfId="0" applyFont="1" applyBorder="1" applyAlignment="1">
      <alignment vertical="top" wrapText="1"/>
    </xf>
    <xf numFmtId="0" fontId="9" fillId="0" borderId="1" xfId="0" applyFont="1" applyBorder="1" applyAlignment="1">
      <alignment vertical="top" wrapText="1"/>
    </xf>
    <xf numFmtId="0" fontId="0" fillId="0" borderId="1" xfId="0" applyBorder="1" applyAlignment="1">
      <alignment vertical="top" wrapText="1"/>
    </xf>
    <xf numFmtId="0" fontId="5" fillId="0" borderId="1" xfId="0" applyFont="1" applyBorder="1"/>
    <xf numFmtId="167" fontId="5" fillId="0" borderId="1" xfId="0" applyNumberFormat="1" applyFont="1" applyBorder="1"/>
    <xf numFmtId="166" fontId="5" fillId="0" borderId="1" xfId="0" applyNumberFormat="1" applyFont="1" applyBorder="1"/>
    <xf numFmtId="3" fontId="5" fillId="0" borderId="1" xfId="0" applyNumberFormat="1" applyFont="1" applyBorder="1"/>
    <xf numFmtId="0" fontId="6" fillId="3" borderId="1" xfId="0" applyFont="1" applyFill="1" applyBorder="1"/>
    <xf numFmtId="167" fontId="6" fillId="3" borderId="1" xfId="0" applyNumberFormat="1" applyFont="1" applyFill="1" applyBorder="1"/>
    <xf numFmtId="166" fontId="6" fillId="3" borderId="1" xfId="0" applyNumberFormat="1" applyFont="1" applyFill="1" applyBorder="1"/>
    <xf numFmtId="3" fontId="6" fillId="3" borderId="1" xfId="0" applyNumberFormat="1" applyFont="1" applyFill="1" applyBorder="1"/>
    <xf numFmtId="1" fontId="5" fillId="0" borderId="1" xfId="0" applyNumberFormat="1" applyFont="1" applyBorder="1"/>
    <xf numFmtId="165" fontId="5" fillId="0" borderId="1" xfId="0" applyNumberFormat="1" applyFont="1" applyBorder="1"/>
    <xf numFmtId="168" fontId="5" fillId="0" borderId="1" xfId="0" applyNumberFormat="1" applyFont="1" applyBorder="1"/>
    <xf numFmtId="0" fontId="12" fillId="0" borderId="0" xfId="0" applyFont="1"/>
    <xf numFmtId="167" fontId="13" fillId="5" borderId="1" xfId="0" applyNumberFormat="1" applyFont="1" applyFill="1" applyBorder="1"/>
    <xf numFmtId="0" fontId="0" fillId="0" borderId="0" xfId="0" applyBorder="1"/>
    <xf numFmtId="167" fontId="0" fillId="0" borderId="2" xfId="0" applyNumberFormat="1" applyBorder="1"/>
    <xf numFmtId="0" fontId="0" fillId="0" borderId="2" xfId="0" applyBorder="1"/>
    <xf numFmtId="0" fontId="0" fillId="0" borderId="3" xfId="0" applyBorder="1"/>
    <xf numFmtId="0" fontId="8" fillId="2" borderId="5" xfId="0" applyFont="1" applyFill="1" applyBorder="1" applyAlignment="1">
      <alignment horizontal="center" vertical="center" wrapText="1"/>
    </xf>
    <xf numFmtId="0" fontId="6" fillId="0" borderId="4" xfId="0" applyFont="1" applyBorder="1"/>
    <xf numFmtId="0" fontId="0" fillId="0" borderId="4" xfId="0" applyBorder="1"/>
    <xf numFmtId="0" fontId="1" fillId="0" borderId="0" xfId="0" applyFont="1" applyAlignment="1">
      <alignment vertical="top" wrapText="1"/>
    </xf>
  </cellXfs>
  <cellStyles count="1">
    <cellStyle name="Normal" xfId="0" builtinId="0"/>
  </cellStyles>
  <dxfs count="7">
    <dxf>
      <font>
        <b/>
        <color rgb="FFC00000"/>
      </font>
      <fill>
        <patternFill>
          <bgColor rgb="FFFCE4E4"/>
        </patternFill>
      </fill>
    </dxf>
    <dxf>
      <font>
        <b/>
        <color rgb="FFC00000"/>
      </font>
      <fill>
        <patternFill>
          <bgColor rgb="FFFCE4E4"/>
        </patternFill>
      </fill>
    </dxf>
    <dxf>
      <font>
        <b/>
        <color rgb="FFC00000"/>
      </font>
      <fill>
        <patternFill>
          <bgColor rgb="FFFCE4E4"/>
        </patternFill>
      </fill>
    </dxf>
    <dxf>
      <font>
        <b/>
        <color rgb="FFC00000"/>
      </font>
      <fill>
        <patternFill>
          <bgColor rgb="FFFCE4E4"/>
        </patternFill>
      </fill>
    </dxf>
    <dxf>
      <font>
        <b/>
        <color rgb="FFC00000"/>
      </font>
      <fill>
        <patternFill>
          <bgColor rgb="FFFCE4E4"/>
        </patternFill>
      </fill>
    </dxf>
    <dxf>
      <font>
        <b/>
        <color rgb="FFC00000"/>
      </font>
      <fill>
        <patternFill>
          <bgColor rgb="FFFCE4E4"/>
        </patternFill>
      </fill>
    </dxf>
    <dxf>
      <fill>
        <patternFill>
          <bgColor rgb="FFFCE4E4"/>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C0504D"/>
      <rgbColor rgb="FFF2F2F2"/>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E4"/>
      <rgbColor rgb="FF4A7EBB"/>
      <rgbColor rgb="FF33CCCC"/>
      <rgbColor rgb="FF9BBB59"/>
      <rgbColor rgb="FFFFCC00"/>
      <rgbColor rgb="FFFF9900"/>
      <rgbColor rgb="FFFF6600"/>
      <rgbColor rgb="FF8064A2"/>
      <rgbColor rgb="FF878787"/>
      <rgbColor rgb="FF1F3864"/>
      <rgbColor rgb="FF4F81BD"/>
      <rgbColor rgb="FF003300"/>
      <rgbColor rgb="FF333300"/>
      <rgbColor rgb="FF993300"/>
      <rgbColor rgb="FF993366"/>
      <rgbColor rgb="FF333399"/>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CA" sz="1800" b="1" strike="noStrike" spc="-1">
                <a:solidFill>
                  <a:srgbClr val="000000"/>
                </a:solidFill>
                <a:latin typeface="Calibri"/>
              </a:rPr>
              <a:t>Sales &amp; Profit by Category</a:t>
            </a:r>
          </a:p>
        </c:rich>
      </c:tx>
      <c:overlay val="0"/>
      <c:spPr>
        <a:noFill/>
        <a:ln w="0">
          <a:noFill/>
        </a:ln>
      </c:spPr>
    </c:title>
    <c:autoTitleDeleted val="0"/>
    <c:plotArea>
      <c:layout/>
      <c:barChart>
        <c:barDir val="col"/>
        <c:grouping val="clustered"/>
        <c:varyColors val="0"/>
        <c:ser>
          <c:idx val="0"/>
          <c:order val="0"/>
          <c:tx>
            <c:strRef>
              <c:f>'Summary - Profitability'!$C$6</c:f>
              <c:strCache>
                <c:ptCount val="1"/>
                <c:pt idx="0">
                  <c:v>Total Sales</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 - Profitability'!$B$7:$B$9</c:f>
              <c:strCache>
                <c:ptCount val="3"/>
                <c:pt idx="0">
                  <c:v>Furniture</c:v>
                </c:pt>
                <c:pt idx="1">
                  <c:v>Office Supplies</c:v>
                </c:pt>
                <c:pt idx="2">
                  <c:v>Technology</c:v>
                </c:pt>
              </c:strCache>
            </c:strRef>
          </c:cat>
          <c:val>
            <c:numRef>
              <c:f>'Summary - Profitability'!$C$7:$C$9</c:f>
              <c:numCache>
                <c:formatCode>\$#,##0;"($"#,##0\)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7C70-C648-A6B4-5F4D27B19082}"/>
            </c:ext>
          </c:extLst>
        </c:ser>
        <c:ser>
          <c:idx val="1"/>
          <c:order val="1"/>
          <c:tx>
            <c:strRef>
              <c:f>'Summary - Profitability'!$D$6</c:f>
              <c:strCache>
                <c:ptCount val="1"/>
                <c:pt idx="0">
                  <c:v>Total Profit</c:v>
                </c:pt>
              </c:strCache>
            </c:strRef>
          </c:tx>
          <c:spPr>
            <a:solidFill>
              <a:srgbClr val="C0504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 - Profitability'!$B$7:$B$9</c:f>
              <c:strCache>
                <c:ptCount val="3"/>
                <c:pt idx="0">
                  <c:v>Furniture</c:v>
                </c:pt>
                <c:pt idx="1">
                  <c:v>Office Supplies</c:v>
                </c:pt>
                <c:pt idx="2">
                  <c:v>Technology</c:v>
                </c:pt>
              </c:strCache>
            </c:strRef>
          </c:cat>
          <c:val>
            <c:numRef>
              <c:f>'Summary - Profitability'!$D$7:$D$9</c:f>
              <c:numCache>
                <c:formatCode>\$#,##0;"($"#,##0\)</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7C70-C648-A6B4-5F4D27B19082}"/>
            </c:ext>
          </c:extLst>
        </c:ser>
        <c:dLbls>
          <c:showLegendKey val="0"/>
          <c:showVal val="0"/>
          <c:showCatName val="0"/>
          <c:showSerName val="0"/>
          <c:showPercent val="0"/>
          <c:showBubbleSize val="0"/>
        </c:dLbls>
        <c:gapWidth val="150"/>
        <c:axId val="72406531"/>
        <c:axId val="51560412"/>
      </c:barChart>
      <c:catAx>
        <c:axId val="7240653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1560412"/>
        <c:crosses val="autoZero"/>
        <c:auto val="1"/>
        <c:lblAlgn val="ctr"/>
        <c:lblOffset val="100"/>
        <c:noMultiLvlLbl val="0"/>
      </c:catAx>
      <c:valAx>
        <c:axId val="5156041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CA" sz="1000" b="1" strike="noStrike" spc="-1">
                    <a:solidFill>
                      <a:srgbClr val="000000"/>
                    </a:solidFill>
                    <a:latin typeface="Calibri"/>
                  </a:rPr>
                  <a:t>USD</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240653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CA" sz="1800" b="1" strike="noStrike" spc="-1">
                <a:solidFill>
                  <a:srgbClr val="000000"/>
                </a:solidFill>
                <a:latin typeface="Calibri"/>
              </a:rPr>
              <a:t>Profit by Sub-Category (lowest first)</a:t>
            </a:r>
          </a:p>
        </c:rich>
      </c:tx>
      <c:overlay val="0"/>
      <c:spPr>
        <a:noFill/>
        <a:ln w="0">
          <a:noFill/>
        </a:ln>
      </c:spPr>
    </c:title>
    <c:autoTitleDeleted val="0"/>
    <c:plotArea>
      <c:layout/>
      <c:barChart>
        <c:barDir val="bar"/>
        <c:grouping val="clustered"/>
        <c:varyColors val="0"/>
        <c:ser>
          <c:idx val="0"/>
          <c:order val="0"/>
          <c:tx>
            <c:strRef>
              <c:f>'Summary - Profitability'!$D$13</c:f>
              <c:strCache>
                <c:ptCount val="1"/>
                <c:pt idx="0">
                  <c:v>Total Profit</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 - Profitability'!$B$14:$B$30</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'Summary - Profitability'!$D$14:$D$30</c:f>
              <c:numCache>
                <c:formatCode>\$#,##0;"($"#,##0\)</c:formatCode>
                <c:ptCount val="17"/>
                <c:pt idx="0">
                  <c:v>-17725.481100000008</c:v>
                </c:pt>
                <c:pt idx="1">
                  <c:v>-3472.5559999999978</c:v>
                </c:pt>
                <c:pt idx="2">
                  <c:v>-1189.0994999999984</c:v>
                </c:pt>
                <c:pt idx="3">
                  <c:v>949.51819999999975</c:v>
                </c:pt>
                <c:pt idx="4">
                  <c:v>3384.7568999999999</c:v>
                </c:pt>
                <c:pt idx="5">
                  <c:v>5546.2539999999981</c:v>
                </c:pt>
                <c:pt idx="6">
                  <c:v>6527.7869999999984</c:v>
                </c:pt>
                <c:pt idx="7">
                  <c:v>6964.1767000000027</c:v>
                </c:pt>
                <c:pt idx="8">
                  <c:v>13059.143599999983</c:v>
                </c:pt>
                <c:pt idx="9">
                  <c:v>18138.005399999995</c:v>
                </c:pt>
                <c:pt idx="10">
                  <c:v>21278.826399999998</c:v>
                </c:pt>
                <c:pt idx="11">
                  <c:v>26590.166300000026</c:v>
                </c:pt>
                <c:pt idx="12">
                  <c:v>30221.763299999995</c:v>
                </c:pt>
                <c:pt idx="13">
                  <c:v>34053.569299999966</c:v>
                </c:pt>
                <c:pt idx="14">
                  <c:v>41936.635699999933</c:v>
                </c:pt>
                <c:pt idx="15">
                  <c:v>44515.730600000003</c:v>
                </c:pt>
                <c:pt idx="16">
                  <c:v>55617.824900000007</c:v>
                </c:pt>
              </c:numCache>
            </c:numRef>
          </c:val>
          <c:extLst>
            <c:ext xmlns:c16="http://schemas.microsoft.com/office/drawing/2014/chart" uri="{C3380CC4-5D6E-409C-BE32-E72D297353CC}">
              <c16:uniqueId val="{00000000-6D17-274A-B79C-238989DBFD33}"/>
            </c:ext>
          </c:extLst>
        </c:ser>
        <c:dLbls>
          <c:showLegendKey val="0"/>
          <c:showVal val="0"/>
          <c:showCatName val="0"/>
          <c:showSerName val="0"/>
          <c:showPercent val="0"/>
          <c:showBubbleSize val="0"/>
        </c:dLbls>
        <c:gapWidth val="150"/>
        <c:axId val="37201823"/>
        <c:axId val="28304925"/>
      </c:barChart>
      <c:catAx>
        <c:axId val="37201823"/>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8304925"/>
        <c:crosses val="autoZero"/>
        <c:auto val="1"/>
        <c:lblAlgn val="ctr"/>
        <c:lblOffset val="100"/>
        <c:noMultiLvlLbl val="0"/>
      </c:catAx>
      <c:valAx>
        <c:axId val="28304925"/>
        <c:scaling>
          <c:orientation val="minMax"/>
        </c:scaling>
        <c:delete val="0"/>
        <c:axPos val="b"/>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720182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CA" sz="1800" b="1" strike="noStrike" spc="-1">
                <a:solidFill>
                  <a:srgbClr val="000000"/>
                </a:solidFill>
                <a:latin typeface="Calibri"/>
              </a:rPr>
              <a:t>Monthly Sales Trend (2014-2017)</a:t>
            </a:r>
          </a:p>
        </c:rich>
      </c:tx>
      <c:overlay val="0"/>
      <c:spPr>
        <a:noFill/>
        <a:ln w="0">
          <a:noFill/>
        </a:ln>
      </c:spPr>
    </c:title>
    <c:autoTitleDeleted val="0"/>
    <c:plotArea>
      <c:layout/>
      <c:lineChart>
        <c:grouping val="standard"/>
        <c:varyColors val="0"/>
        <c:ser>
          <c:idx val="0"/>
          <c:order val="0"/>
          <c:tx>
            <c:strRef>
              <c:f>'Summary - Sales Trends'!$C$20</c:f>
              <c:strCache>
                <c:ptCount val="1"/>
                <c:pt idx="0">
                  <c:v>Sales</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 - Sales Trends'!$B$21:$B$68</c:f>
              <c:strCache>
                <c:ptCount val="48"/>
                <c:pt idx="0">
                  <c:v>Jan-2014</c:v>
                </c:pt>
                <c:pt idx="1">
                  <c:v>Feb-2014</c:v>
                </c:pt>
                <c:pt idx="2">
                  <c:v>Mar-2014</c:v>
                </c:pt>
                <c:pt idx="3">
                  <c:v>Apr-2014</c:v>
                </c:pt>
                <c:pt idx="4">
                  <c:v>May-2014</c:v>
                </c:pt>
                <c:pt idx="5">
                  <c:v>Jun-2014</c:v>
                </c:pt>
                <c:pt idx="6">
                  <c:v>Jul-2014</c:v>
                </c:pt>
                <c:pt idx="7">
                  <c:v>Aug-2014</c:v>
                </c:pt>
                <c:pt idx="8">
                  <c:v>Sep-2014</c:v>
                </c:pt>
                <c:pt idx="9">
                  <c:v>Oct-2014</c:v>
                </c:pt>
                <c:pt idx="10">
                  <c:v>Nov-2014</c:v>
                </c:pt>
                <c:pt idx="11">
                  <c:v>Dec-2014</c:v>
                </c:pt>
                <c:pt idx="12">
                  <c:v>Jan-2015</c:v>
                </c:pt>
                <c:pt idx="13">
                  <c:v>Feb-2015</c:v>
                </c:pt>
                <c:pt idx="14">
                  <c:v>Mar-2015</c:v>
                </c:pt>
                <c:pt idx="15">
                  <c:v>Apr-2015</c:v>
                </c:pt>
                <c:pt idx="16">
                  <c:v>May-2015</c:v>
                </c:pt>
                <c:pt idx="17">
                  <c:v>Jun-2015</c:v>
                </c:pt>
                <c:pt idx="18">
                  <c:v>Jul-2015</c:v>
                </c:pt>
                <c:pt idx="19">
                  <c:v>Aug-2015</c:v>
                </c:pt>
                <c:pt idx="20">
                  <c:v>Sep-2015</c:v>
                </c:pt>
                <c:pt idx="21">
                  <c:v>Oct-2015</c:v>
                </c:pt>
                <c:pt idx="22">
                  <c:v>Nov-2015</c:v>
                </c:pt>
                <c:pt idx="23">
                  <c:v>Dec-2015</c:v>
                </c:pt>
                <c:pt idx="24">
                  <c:v>Jan-2016</c:v>
                </c:pt>
                <c:pt idx="25">
                  <c:v>Feb-2016</c:v>
                </c:pt>
                <c:pt idx="26">
                  <c:v>Mar-2016</c:v>
                </c:pt>
                <c:pt idx="27">
                  <c:v>Apr-2016</c:v>
                </c:pt>
                <c:pt idx="28">
                  <c:v>May-2016</c:v>
                </c:pt>
                <c:pt idx="29">
                  <c:v>Jun-2016</c:v>
                </c:pt>
                <c:pt idx="30">
                  <c:v>Jul-2016</c:v>
                </c:pt>
                <c:pt idx="31">
                  <c:v>Aug-2016</c:v>
                </c:pt>
                <c:pt idx="32">
                  <c:v>Sep-2016</c:v>
                </c:pt>
                <c:pt idx="33">
                  <c:v>Oct-2016</c:v>
                </c:pt>
                <c:pt idx="34">
                  <c:v>Nov-2016</c:v>
                </c:pt>
                <c:pt idx="35">
                  <c:v>Dec-2016</c:v>
                </c:pt>
                <c:pt idx="36">
                  <c:v>Jan-2017</c:v>
                </c:pt>
                <c:pt idx="37">
                  <c:v>Feb-2017</c:v>
                </c:pt>
                <c:pt idx="38">
                  <c:v>Mar-2017</c:v>
                </c:pt>
                <c:pt idx="39">
                  <c:v>Apr-2017</c:v>
                </c:pt>
                <c:pt idx="40">
                  <c:v>May-2017</c:v>
                </c:pt>
                <c:pt idx="41">
                  <c:v>Jun-2017</c:v>
                </c:pt>
                <c:pt idx="42">
                  <c:v>Jul-2017</c:v>
                </c:pt>
                <c:pt idx="43">
                  <c:v>Aug-2017</c:v>
                </c:pt>
                <c:pt idx="44">
                  <c:v>Sep-2017</c:v>
                </c:pt>
                <c:pt idx="45">
                  <c:v>Oct-2017</c:v>
                </c:pt>
                <c:pt idx="46">
                  <c:v>Nov-2017</c:v>
                </c:pt>
                <c:pt idx="47">
                  <c:v>Dec-2017</c:v>
                </c:pt>
              </c:strCache>
            </c:strRef>
          </c:cat>
          <c:val>
            <c:numRef>
              <c:f>'Summary - Sales Trends'!$C$21:$C$68</c:f>
              <c:numCache>
                <c:formatCode>\$#,##0;"($"#,##0\)</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60C5-214C-AFD6-EE658497CA0D}"/>
            </c:ext>
          </c:extLst>
        </c:ser>
        <c:dLbls>
          <c:showLegendKey val="0"/>
          <c:showVal val="0"/>
          <c:showCatName val="0"/>
          <c:showSerName val="0"/>
          <c:showPercent val="0"/>
          <c:showBubbleSize val="0"/>
        </c:dLbls>
        <c:hiLowLines>
          <c:spPr>
            <a:ln w="0">
              <a:noFill/>
            </a:ln>
          </c:spPr>
        </c:hiLowLines>
        <c:smooth val="0"/>
        <c:axId val="38178349"/>
        <c:axId val="9242542"/>
      </c:lineChart>
      <c:catAx>
        <c:axId val="3817834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242542"/>
        <c:crosses val="autoZero"/>
        <c:auto val="1"/>
        <c:lblAlgn val="ctr"/>
        <c:lblOffset val="100"/>
        <c:noMultiLvlLbl val="0"/>
      </c:catAx>
      <c:valAx>
        <c:axId val="924254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CA" sz="1000" b="1" strike="noStrike" spc="-1">
                    <a:solidFill>
                      <a:srgbClr val="000000"/>
                    </a:solidFill>
                    <a:latin typeface="Calibri"/>
                  </a:rPr>
                  <a:t>Sales (USD)</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17834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CA" sz="1800" b="1" strike="noStrike" spc="-1">
                <a:solidFill>
                  <a:srgbClr val="000000"/>
                </a:solidFill>
                <a:latin typeface="Calibri"/>
              </a:rPr>
              <a:t>Sales Share by Region</a:t>
            </a:r>
          </a:p>
        </c:rich>
      </c:tx>
      <c:overlay val="0"/>
      <c:spPr>
        <a:noFill/>
        <a:ln w="0">
          <a:noFill/>
        </a:ln>
      </c:spPr>
    </c:title>
    <c:autoTitleDeleted val="0"/>
    <c:plotArea>
      <c:layout/>
      <c:pieChart>
        <c:varyColors val="1"/>
        <c:ser>
          <c:idx val="0"/>
          <c:order val="0"/>
          <c:tx>
            <c:strRef>
              <c:f>'Summary - Profitability'!$C$34</c:f>
              <c:strCache>
                <c:ptCount val="1"/>
                <c:pt idx="0">
                  <c:v>Total Sales</c:v>
                </c:pt>
              </c:strCache>
            </c:strRef>
          </c:tx>
          <c:spPr>
            <a:solidFill>
              <a:srgbClr val="4F81BD"/>
            </a:solidFill>
            <a:ln w="0">
              <a:noFill/>
            </a:ln>
          </c:spPr>
          <c:dPt>
            <c:idx val="0"/>
            <c:bubble3D val="0"/>
            <c:spPr>
              <a:solidFill>
                <a:srgbClr val="4F81BD"/>
              </a:solidFill>
              <a:ln w="0">
                <a:noFill/>
              </a:ln>
            </c:spPr>
            <c:extLst>
              <c:ext xmlns:c16="http://schemas.microsoft.com/office/drawing/2014/chart" uri="{C3380CC4-5D6E-409C-BE32-E72D297353CC}">
                <c16:uniqueId val="{00000001-6E27-9E40-9F34-80AB1D4142E6}"/>
              </c:ext>
            </c:extLst>
          </c:dPt>
          <c:dPt>
            <c:idx val="1"/>
            <c:bubble3D val="0"/>
            <c:spPr>
              <a:solidFill>
                <a:srgbClr val="C0504D"/>
              </a:solidFill>
              <a:ln w="0">
                <a:noFill/>
              </a:ln>
            </c:spPr>
            <c:extLst>
              <c:ext xmlns:c16="http://schemas.microsoft.com/office/drawing/2014/chart" uri="{C3380CC4-5D6E-409C-BE32-E72D297353CC}">
                <c16:uniqueId val="{00000003-6E27-9E40-9F34-80AB1D4142E6}"/>
              </c:ext>
            </c:extLst>
          </c:dPt>
          <c:dPt>
            <c:idx val="2"/>
            <c:bubble3D val="0"/>
            <c:spPr>
              <a:solidFill>
                <a:srgbClr val="9BBB59"/>
              </a:solidFill>
              <a:ln w="0">
                <a:noFill/>
              </a:ln>
            </c:spPr>
            <c:extLst>
              <c:ext xmlns:c16="http://schemas.microsoft.com/office/drawing/2014/chart" uri="{C3380CC4-5D6E-409C-BE32-E72D297353CC}">
                <c16:uniqueId val="{00000005-6E27-9E40-9F34-80AB1D4142E6}"/>
              </c:ext>
            </c:extLst>
          </c:dPt>
          <c:dPt>
            <c:idx val="3"/>
            <c:bubble3D val="0"/>
            <c:spPr>
              <a:solidFill>
                <a:srgbClr val="8064A2"/>
              </a:solidFill>
              <a:ln w="0">
                <a:noFill/>
              </a:ln>
            </c:spPr>
            <c:extLst>
              <c:ext xmlns:c16="http://schemas.microsoft.com/office/drawing/2014/chart" uri="{C3380CC4-5D6E-409C-BE32-E72D297353CC}">
                <c16:uniqueId val="{00000007-6E27-9E40-9F34-80AB1D4142E6}"/>
              </c:ext>
            </c:extLst>
          </c:dPt>
          <c:dLbls>
            <c:dLbl>
              <c:idx val="0"/>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extLst>
                <c:ext xmlns:c16="http://schemas.microsoft.com/office/drawing/2014/chart" uri="{C3380CC4-5D6E-409C-BE32-E72D297353CC}">
                  <c16:uniqueId val="{00000001-6E27-9E40-9F34-80AB1D4142E6}"/>
                </c:ext>
              </c:extLst>
            </c:dLbl>
            <c:dLbl>
              <c:idx val="1"/>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extLst>
                <c:ext xmlns:c16="http://schemas.microsoft.com/office/drawing/2014/chart" uri="{C3380CC4-5D6E-409C-BE32-E72D297353CC}">
                  <c16:uniqueId val="{00000003-6E27-9E40-9F34-80AB1D4142E6}"/>
                </c:ext>
              </c:extLst>
            </c:dLbl>
            <c:dLbl>
              <c:idx val="2"/>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extLst>
                <c:ext xmlns:c16="http://schemas.microsoft.com/office/drawing/2014/chart" uri="{C3380CC4-5D6E-409C-BE32-E72D297353CC}">
                  <c16:uniqueId val="{00000005-6E27-9E40-9F34-80AB1D4142E6}"/>
                </c:ext>
              </c:extLst>
            </c:dLbl>
            <c:dLbl>
              <c:idx val="3"/>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extLst>
                <c:ext xmlns:c16="http://schemas.microsoft.com/office/drawing/2014/chart" uri="{C3380CC4-5D6E-409C-BE32-E72D297353CC}">
                  <c16:uniqueId val="{00000007-6E27-9E40-9F34-80AB1D4142E6}"/>
                </c:ext>
              </c:extLst>
            </c:dLbl>
            <c:spPr>
              <a:noFill/>
              <a:ln>
                <a:noFill/>
              </a:ln>
              <a:effectLst/>
            </c:spPr>
            <c:txPr>
              <a:bodyPr wrap="square"/>
              <a:lstStyle/>
              <a:p>
                <a:pPr>
                  <a:defRPr sz="1000" b="0" strike="noStrike" spc="-1">
                    <a:solidFill>
                      <a:srgbClr val="000000"/>
                    </a:solidFill>
                    <a:latin typeface="Calibri"/>
                  </a:defRPr>
                </a:pPr>
                <a:endParaRPr lang="en-US"/>
              </a:p>
            </c:txPr>
            <c:dLblPos val="bestFit"/>
            <c:showLegendKey val="0"/>
            <c:showVal val="0"/>
            <c:showCatName val="0"/>
            <c:showSerName val="0"/>
            <c:showPercent val="1"/>
            <c:showBubbleSize val="1"/>
            <c:separator>
</c:separator>
            <c:showLeaderLines val="1"/>
            <c:extLst>
              <c:ext xmlns:c15="http://schemas.microsoft.com/office/drawing/2012/chart" uri="{CE6537A1-D6FC-4f65-9D91-7224C49458BB}"/>
            </c:extLst>
          </c:dLbls>
          <c:cat>
            <c:strRef>
              <c:f>'Summary - Profitability'!$B$35:$B$38</c:f>
              <c:strCache>
                <c:ptCount val="4"/>
                <c:pt idx="0">
                  <c:v>Central</c:v>
                </c:pt>
                <c:pt idx="1">
                  <c:v>East</c:v>
                </c:pt>
                <c:pt idx="2">
                  <c:v>South</c:v>
                </c:pt>
                <c:pt idx="3">
                  <c:v>West</c:v>
                </c:pt>
              </c:strCache>
            </c:strRef>
          </c:cat>
          <c:val>
            <c:numRef>
              <c:f>'Summary - Profitability'!$C$35:$C$38</c:f>
              <c:numCache>
                <c:formatCode>\$#,##0;"($"#,##0\)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6E27-9E40-9F34-80AB1D4142E6}"/>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CA" sz="1800" b="1" strike="noStrike" spc="-1">
                <a:solidFill>
                  <a:srgbClr val="000000"/>
                </a:solidFill>
                <a:latin typeface="Calibri"/>
              </a:rPr>
              <a:t>Sales &amp; Profit by Segment</a:t>
            </a:r>
          </a:p>
        </c:rich>
      </c:tx>
      <c:overlay val="0"/>
      <c:spPr>
        <a:noFill/>
        <a:ln w="0">
          <a:noFill/>
        </a:ln>
      </c:spPr>
    </c:title>
    <c:autoTitleDeleted val="0"/>
    <c:plotArea>
      <c:layout/>
      <c:barChart>
        <c:barDir val="col"/>
        <c:grouping val="clustered"/>
        <c:varyColors val="0"/>
        <c:ser>
          <c:idx val="0"/>
          <c:order val="0"/>
          <c:tx>
            <c:strRef>
              <c:f>'Summary - Customers'!$C$6</c:f>
              <c:strCache>
                <c:ptCount val="1"/>
                <c:pt idx="0">
                  <c:v>Sales</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 - Customers'!$B$7:$B$9</c:f>
              <c:strCache>
                <c:ptCount val="3"/>
                <c:pt idx="0">
                  <c:v>Consumer</c:v>
                </c:pt>
                <c:pt idx="1">
                  <c:v>Corporate</c:v>
                </c:pt>
                <c:pt idx="2">
                  <c:v>Home Office</c:v>
                </c:pt>
              </c:strCache>
            </c:strRef>
          </c:cat>
          <c:val>
            <c:numRef>
              <c:f>'Summary - Customers'!$C$7:$C$9</c:f>
              <c:numCache>
                <c:formatCode>\$#,##0;"($"#,##0\)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A8F9-3941-AAA2-A494F9B1EB7D}"/>
            </c:ext>
          </c:extLst>
        </c:ser>
        <c:ser>
          <c:idx val="1"/>
          <c:order val="1"/>
          <c:tx>
            <c:strRef>
              <c:f>'Summary - Customers'!$D$6</c:f>
              <c:strCache>
                <c:ptCount val="1"/>
                <c:pt idx="0">
                  <c:v>Profit</c:v>
                </c:pt>
              </c:strCache>
            </c:strRef>
          </c:tx>
          <c:spPr>
            <a:solidFill>
              <a:srgbClr val="C0504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 - Customers'!$B$7:$B$9</c:f>
              <c:strCache>
                <c:ptCount val="3"/>
                <c:pt idx="0">
                  <c:v>Consumer</c:v>
                </c:pt>
                <c:pt idx="1">
                  <c:v>Corporate</c:v>
                </c:pt>
                <c:pt idx="2">
                  <c:v>Home Office</c:v>
                </c:pt>
              </c:strCache>
            </c:strRef>
          </c:cat>
          <c:val>
            <c:numRef>
              <c:f>'Summary - Customers'!$D$7:$D$9</c:f>
              <c:numCache>
                <c:formatCode>\$#,##0;"($"#,##0\)</c:formatCode>
                <c:ptCount val="3"/>
                <c:pt idx="0">
                  <c:v>134119.20919999972</c:v>
                </c:pt>
                <c:pt idx="1">
                  <c:v>91979.134000000209</c:v>
                </c:pt>
                <c:pt idx="2">
                  <c:v>60298.678500000075</c:v>
                </c:pt>
              </c:numCache>
            </c:numRef>
          </c:val>
          <c:extLst>
            <c:ext xmlns:c16="http://schemas.microsoft.com/office/drawing/2014/chart" uri="{C3380CC4-5D6E-409C-BE32-E72D297353CC}">
              <c16:uniqueId val="{00000001-A8F9-3941-AAA2-A494F9B1EB7D}"/>
            </c:ext>
          </c:extLst>
        </c:ser>
        <c:dLbls>
          <c:showLegendKey val="0"/>
          <c:showVal val="0"/>
          <c:showCatName val="0"/>
          <c:showSerName val="0"/>
          <c:showPercent val="0"/>
          <c:showBubbleSize val="0"/>
        </c:dLbls>
        <c:gapWidth val="150"/>
        <c:axId val="58359695"/>
        <c:axId val="40869494"/>
      </c:barChart>
      <c:catAx>
        <c:axId val="5835969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0869494"/>
        <c:crosses val="autoZero"/>
        <c:auto val="1"/>
        <c:lblAlgn val="ctr"/>
        <c:lblOffset val="100"/>
        <c:noMultiLvlLbl val="0"/>
      </c:catAx>
      <c:valAx>
        <c:axId val="40869494"/>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835969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CA" sz="1800" b="1" strike="noStrike" spc="-1">
                <a:solidFill>
                  <a:srgbClr val="000000"/>
                </a:solidFill>
                <a:latin typeface="Calibri"/>
              </a:rPr>
              <a:t>Avg Delivery Days by Ship Mode</a:t>
            </a:r>
          </a:p>
        </c:rich>
      </c:tx>
      <c:overlay val="0"/>
      <c:spPr>
        <a:noFill/>
        <a:ln w="0">
          <a:noFill/>
        </a:ln>
      </c:spPr>
    </c:title>
    <c:autoTitleDeleted val="0"/>
    <c:plotArea>
      <c:layout/>
      <c:barChart>
        <c:barDir val="col"/>
        <c:grouping val="clustered"/>
        <c:varyColors val="0"/>
        <c:ser>
          <c:idx val="0"/>
          <c:order val="0"/>
          <c:tx>
            <c:strRef>
              <c:f>'Summary - Operations'!$D$6</c:f>
              <c:strCache>
                <c:ptCount val="1"/>
                <c:pt idx="0">
                  <c:v>Avg Ship Days</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 - Operations'!$B$7:$B$10</c:f>
              <c:strCache>
                <c:ptCount val="4"/>
                <c:pt idx="0">
                  <c:v>First Class</c:v>
                </c:pt>
                <c:pt idx="1">
                  <c:v>Same Day</c:v>
                </c:pt>
                <c:pt idx="2">
                  <c:v>Second Class</c:v>
                </c:pt>
                <c:pt idx="3">
                  <c:v>Standard Class</c:v>
                </c:pt>
              </c:strCache>
            </c:strRef>
          </c:cat>
          <c:val>
            <c:numRef>
              <c:f>'Summary - Operations'!$D$7:$D$10</c:f>
              <c:numCache>
                <c:formatCode>0.0</c:formatCode>
                <c:ptCount val="4"/>
                <c:pt idx="0">
                  <c:v>2.1827048114434331</c:v>
                </c:pt>
                <c:pt idx="1">
                  <c:v>4.4198895027624308E-2</c:v>
                </c:pt>
                <c:pt idx="2">
                  <c:v>3.2380462724935732</c:v>
                </c:pt>
                <c:pt idx="3">
                  <c:v>5.0065348525469169</c:v>
                </c:pt>
              </c:numCache>
            </c:numRef>
          </c:val>
          <c:extLst>
            <c:ext xmlns:c16="http://schemas.microsoft.com/office/drawing/2014/chart" uri="{C3380CC4-5D6E-409C-BE32-E72D297353CC}">
              <c16:uniqueId val="{00000000-9785-2F4D-810D-8FCE0B362E29}"/>
            </c:ext>
          </c:extLst>
        </c:ser>
        <c:dLbls>
          <c:showLegendKey val="0"/>
          <c:showVal val="0"/>
          <c:showCatName val="0"/>
          <c:showSerName val="0"/>
          <c:showPercent val="0"/>
          <c:showBubbleSize val="0"/>
        </c:dLbls>
        <c:gapWidth val="150"/>
        <c:axId val="59471413"/>
        <c:axId val="60312017"/>
      </c:barChart>
      <c:catAx>
        <c:axId val="5947141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0312017"/>
        <c:crosses val="autoZero"/>
        <c:auto val="1"/>
        <c:lblAlgn val="ctr"/>
        <c:lblOffset val="100"/>
        <c:noMultiLvlLbl val="0"/>
      </c:catAx>
      <c:valAx>
        <c:axId val="60312017"/>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947141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100800</xdr:rowOff>
    </xdr:from>
    <xdr:to>
      <xdr:col>8</xdr:col>
      <xdr:colOff>332280</xdr:colOff>
      <xdr:row>22</xdr:row>
      <xdr:rowOff>123120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76200</xdr:colOff>
      <xdr:row>7</xdr:row>
      <xdr:rowOff>113500</xdr:rowOff>
    </xdr:from>
    <xdr:to>
      <xdr:col>16</xdr:col>
      <xdr:colOff>408480</xdr:colOff>
      <xdr:row>22</xdr:row>
      <xdr:rowOff>135820</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24</xdr:row>
      <xdr:rowOff>100800</xdr:rowOff>
    </xdr:from>
    <xdr:to>
      <xdr:col>8</xdr:col>
      <xdr:colOff>332280</xdr:colOff>
      <xdr:row>39</xdr:row>
      <xdr:rowOff>123120</xdr:rowOff>
    </xdr:to>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431800</xdr:colOff>
      <xdr:row>24</xdr:row>
      <xdr:rowOff>88100</xdr:rowOff>
    </xdr:from>
    <xdr:to>
      <xdr:col>14</xdr:col>
      <xdr:colOff>91840</xdr:colOff>
      <xdr:row>39</xdr:row>
      <xdr:rowOff>110420</xdr:rowOff>
    </xdr:to>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41</xdr:row>
      <xdr:rowOff>100800</xdr:rowOff>
    </xdr:from>
    <xdr:to>
      <xdr:col>6</xdr:col>
      <xdr:colOff>443160</xdr:colOff>
      <xdr:row>56</xdr:row>
      <xdr:rowOff>123120</xdr:rowOff>
    </xdr:to>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0</xdr:colOff>
      <xdr:row>41</xdr:row>
      <xdr:rowOff>100800</xdr:rowOff>
    </xdr:from>
    <xdr:to>
      <xdr:col>12</xdr:col>
      <xdr:colOff>443160</xdr:colOff>
      <xdr:row>56</xdr:row>
      <xdr:rowOff>123120</xdr:rowOff>
    </xdr:to>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wData" displayName="RawData" ref="A1:AB9995" totalsRowShown="0">
  <autoFilter ref="A1:AB9995" xr:uid="{00000000-0009-0000-0100-000001000000}"/>
  <tableColumns count="28">
    <tableColumn id="1" xr3:uid="{00000000-0010-0000-0000-000001000000}" name="Row ID"/>
    <tableColumn id="2" xr3:uid="{00000000-0010-0000-0000-000002000000}" name="Order ID"/>
    <tableColumn id="3" xr3:uid="{00000000-0010-0000-0000-000003000000}" name="Order Date"/>
    <tableColumn id="4" xr3:uid="{00000000-0010-0000-0000-000004000000}" name="Ship Date"/>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tableColumn id="19" xr3:uid="{00000000-0010-0000-0000-000013000000}" name="Quantity"/>
    <tableColumn id="20" xr3:uid="{00000000-0010-0000-0000-000014000000}" name="Discount"/>
    <tableColumn id="21" xr3:uid="{00000000-0010-0000-0000-000015000000}" name="Profit"/>
    <tableColumn id="22" xr3:uid="{00000000-0010-0000-0000-000016000000}" name="Profit Margin"/>
    <tableColumn id="23" xr3:uid="{00000000-0010-0000-0000-000017000000}" name="Order Year"/>
    <tableColumn id="24" xr3:uid="{00000000-0010-0000-0000-000018000000}" name="Order Month"/>
    <tableColumn id="25" xr3:uid="{00000000-0010-0000-0000-000019000000}" name="Ship Days"/>
    <tableColumn id="26" xr3:uid="{00000000-0010-0000-0000-00001A000000}" name="Discount Bucket"/>
    <tableColumn id="27" xr3:uid="{00000000-0010-0000-0000-00001B000000}" name="Is First Order Line"/>
    <tableColumn id="28" xr3:uid="{00000000-0010-0000-0000-00001C000000}" name="Is First Customer Lin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H45"/>
  <sheetViews>
    <sheetView showGridLines="0" tabSelected="1" zoomScaleNormal="100" workbookViewId="0">
      <selection activeCell="B6" sqref="B6:H9"/>
    </sheetView>
  </sheetViews>
  <sheetFormatPr baseColWidth="10" defaultColWidth="8.6640625" defaultRowHeight="15" x14ac:dyDescent="0.2"/>
  <cols>
    <col min="1" max="1" width="3" customWidth="1"/>
    <col min="2" max="2" width="100" customWidth="1"/>
  </cols>
  <sheetData>
    <row r="1" spans="2:8" ht="38" customHeight="1" x14ac:dyDescent="0.2"/>
    <row r="2" spans="2:8" ht="21" customHeight="1" x14ac:dyDescent="0.2"/>
    <row r="3" spans="2:8" ht="23" customHeight="1" x14ac:dyDescent="0.25">
      <c r="B3" s="12" t="s">
        <v>0</v>
      </c>
    </row>
    <row r="4" spans="2:8" ht="15" customHeight="1" x14ac:dyDescent="0.2"/>
    <row r="5" spans="2:8" ht="15" customHeight="1" x14ac:dyDescent="0.2">
      <c r="B5" s="14" t="s">
        <v>1</v>
      </c>
    </row>
    <row r="6" spans="2:8" ht="15" customHeight="1" x14ac:dyDescent="0.2">
      <c r="B6" s="4" t="s">
        <v>2</v>
      </c>
      <c r="C6" s="4"/>
      <c r="D6" s="4"/>
      <c r="E6" s="4"/>
      <c r="F6" s="4"/>
      <c r="G6" s="4"/>
      <c r="H6" s="4"/>
    </row>
    <row r="7" spans="2:8" ht="15" customHeight="1" x14ac:dyDescent="0.2">
      <c r="B7" s="4"/>
      <c r="C7" s="4"/>
      <c r="D7" s="4"/>
      <c r="E7" s="4"/>
      <c r="F7" s="4"/>
      <c r="G7" s="4"/>
      <c r="H7" s="4"/>
    </row>
    <row r="8" spans="2:8" ht="15" customHeight="1" x14ac:dyDescent="0.2">
      <c r="B8" s="4"/>
      <c r="C8" s="4"/>
      <c r="D8" s="4"/>
      <c r="E8" s="4"/>
      <c r="F8" s="4"/>
      <c r="G8" s="4"/>
      <c r="H8" s="4"/>
    </row>
    <row r="9" spans="2:8" ht="15" customHeight="1" x14ac:dyDescent="0.2">
      <c r="B9" s="4"/>
      <c r="C9" s="4"/>
      <c r="D9" s="4"/>
      <c r="E9" s="4"/>
      <c r="F9" s="4"/>
      <c r="G9" s="4"/>
      <c r="H9" s="4"/>
    </row>
    <row r="10" spans="2:8" ht="15" customHeight="1" x14ac:dyDescent="0.2"/>
    <row r="11" spans="2:8" ht="15" customHeight="1" x14ac:dyDescent="0.2">
      <c r="B11" s="14" t="s">
        <v>3</v>
      </c>
    </row>
    <row r="12" spans="2:8" ht="42" customHeight="1" x14ac:dyDescent="0.2">
      <c r="B12" s="15" t="s">
        <v>4</v>
      </c>
      <c r="C12" s="4" t="s">
        <v>5</v>
      </c>
      <c r="D12" s="4"/>
      <c r="E12" s="4"/>
      <c r="F12" s="4"/>
      <c r="G12" s="4"/>
      <c r="H12" s="4"/>
    </row>
    <row r="13" spans="2:8" ht="42" customHeight="1" x14ac:dyDescent="0.2">
      <c r="B13" s="15" t="s">
        <v>6</v>
      </c>
      <c r="C13" s="44" t="s">
        <v>11112</v>
      </c>
      <c r="D13" s="4"/>
      <c r="E13" s="4"/>
      <c r="F13" s="4"/>
      <c r="G13" s="4"/>
      <c r="H13" s="4"/>
    </row>
    <row r="14" spans="2:8" ht="42" customHeight="1" x14ac:dyDescent="0.2">
      <c r="B14" s="15" t="s">
        <v>7</v>
      </c>
      <c r="C14" s="4" t="s">
        <v>8</v>
      </c>
      <c r="D14" s="4"/>
      <c r="E14" s="4"/>
      <c r="F14" s="4"/>
      <c r="G14" s="4"/>
      <c r="H14" s="4"/>
    </row>
    <row r="15" spans="2:8" ht="42" customHeight="1" x14ac:dyDescent="0.2">
      <c r="B15" s="15" t="s">
        <v>9</v>
      </c>
      <c r="C15" s="4" t="s">
        <v>10</v>
      </c>
      <c r="D15" s="4"/>
      <c r="E15" s="4"/>
      <c r="F15" s="4"/>
      <c r="G15" s="4"/>
      <c r="H15" s="4"/>
    </row>
    <row r="16" spans="2:8" ht="42" customHeight="1" x14ac:dyDescent="0.2">
      <c r="B16" s="15" t="s">
        <v>11</v>
      </c>
      <c r="C16" s="4" t="s">
        <v>12</v>
      </c>
      <c r="D16" s="4"/>
      <c r="E16" s="4"/>
      <c r="F16" s="4"/>
      <c r="G16" s="4"/>
      <c r="H16" s="4"/>
    </row>
    <row r="17" spans="2:8" ht="42" customHeight="1" x14ac:dyDescent="0.2">
      <c r="B17" s="15" t="s">
        <v>13</v>
      </c>
      <c r="C17" s="4" t="s">
        <v>14</v>
      </c>
      <c r="D17" s="4"/>
      <c r="E17" s="4"/>
      <c r="F17" s="4"/>
      <c r="G17" s="4"/>
      <c r="H17" s="4"/>
    </row>
    <row r="18" spans="2:8" ht="42" customHeight="1" x14ac:dyDescent="0.2">
      <c r="B18" s="15" t="s">
        <v>15</v>
      </c>
      <c r="C18" s="4" t="s">
        <v>16</v>
      </c>
      <c r="D18" s="4"/>
      <c r="E18" s="4"/>
      <c r="F18" s="4"/>
      <c r="G18" s="4"/>
      <c r="H18" s="4"/>
    </row>
    <row r="19" spans="2:8" ht="42" customHeight="1" x14ac:dyDescent="0.2">
      <c r="B19" s="15" t="s">
        <v>17</v>
      </c>
      <c r="C19" s="4" t="s">
        <v>18</v>
      </c>
      <c r="D19" s="4"/>
      <c r="E19" s="4"/>
      <c r="F19" s="4"/>
      <c r="G19" s="4"/>
      <c r="H19" s="4"/>
    </row>
    <row r="20" spans="2:8" ht="15" customHeight="1" x14ac:dyDescent="0.2"/>
    <row r="21" spans="2:8" ht="15" customHeight="1" x14ac:dyDescent="0.2"/>
    <row r="22" spans="2:8" ht="15" customHeight="1" x14ac:dyDescent="0.2">
      <c r="B22" s="14" t="s">
        <v>19</v>
      </c>
    </row>
    <row r="23" spans="2:8" ht="15" customHeight="1" x14ac:dyDescent="0.2">
      <c r="B23" s="3" t="s">
        <v>20</v>
      </c>
      <c r="C23" s="3"/>
      <c r="D23" s="3"/>
      <c r="E23" s="3"/>
      <c r="F23" s="3"/>
      <c r="G23" s="3"/>
      <c r="H23" s="3"/>
    </row>
    <row r="24" spans="2:8" ht="15" customHeight="1" x14ac:dyDescent="0.2"/>
    <row r="25" spans="2:8" ht="15" customHeight="1" x14ac:dyDescent="0.2">
      <c r="B25" s="2" t="s">
        <v>11120</v>
      </c>
      <c r="C25" s="2"/>
      <c r="D25" s="2"/>
      <c r="E25" s="2"/>
      <c r="F25" s="2"/>
      <c r="G25" s="2"/>
      <c r="H25" s="2"/>
    </row>
    <row r="26" spans="2:8" ht="15" customHeight="1" x14ac:dyDescent="0.2"/>
    <row r="27" spans="2:8" ht="15" customHeight="1" x14ac:dyDescent="0.2"/>
    <row r="28" spans="2:8" ht="15" customHeight="1" x14ac:dyDescent="0.2"/>
    <row r="29" spans="2:8" ht="15" customHeight="1" x14ac:dyDescent="0.2"/>
    <row r="30" spans="2:8" ht="15" customHeight="1" x14ac:dyDescent="0.2"/>
    <row r="31" spans="2:8" ht="15" customHeight="1" x14ac:dyDescent="0.2"/>
    <row r="32" spans="2:8" ht="15" customHeight="1" x14ac:dyDescent="0.2"/>
    <row r="33" ht="15" customHeight="1" x14ac:dyDescent="0.2"/>
    <row r="34" ht="15" customHeight="1" x14ac:dyDescent="0.2"/>
    <row r="35" ht="15" customHeight="1" x14ac:dyDescent="0.2"/>
    <row r="36" ht="15" customHeight="1" x14ac:dyDescent="0.2"/>
    <row r="37" ht="15" customHeight="1" x14ac:dyDescent="0.2"/>
    <row r="38" ht="15" customHeight="1" x14ac:dyDescent="0.2"/>
    <row r="39" ht="15" customHeight="1" x14ac:dyDescent="0.2"/>
    <row r="40" ht="15" customHeight="1" x14ac:dyDescent="0.2"/>
    <row r="41" ht="15" customHeight="1" x14ac:dyDescent="0.2"/>
    <row r="42" ht="15" customHeight="1" x14ac:dyDescent="0.2"/>
    <row r="43" ht="15" customHeight="1" x14ac:dyDescent="0.2"/>
    <row r="44" ht="15" customHeight="1" x14ac:dyDescent="0.2"/>
    <row r="45" ht="15" customHeight="1" x14ac:dyDescent="0.2"/>
  </sheetData>
  <mergeCells count="11">
    <mergeCell ref="B23:H23"/>
    <mergeCell ref="B25:H25"/>
    <mergeCell ref="C16:H16"/>
    <mergeCell ref="C17:H17"/>
    <mergeCell ref="C18:H18"/>
    <mergeCell ref="C19:H19"/>
    <mergeCell ref="B6:H9"/>
    <mergeCell ref="C12:H12"/>
    <mergeCell ref="C13:H13"/>
    <mergeCell ref="C14:H14"/>
    <mergeCell ref="C15:H15"/>
  </mergeCells>
  <pageMargins left="0.4" right="0.4" top="0.5" bottom="0.5"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9995"/>
  <sheetViews>
    <sheetView zoomScaleNormal="100" workbookViewId="0">
      <pane xSplit="2" ySplit="1" topLeftCell="O2" activePane="bottomRight" state="frozen"/>
      <selection pane="topRight" activeCell="C1" sqref="C1"/>
      <selection pane="bottomLeft" activeCell="A2" sqref="A2"/>
      <selection pane="bottomRight" activeCell="AB1" sqref="AB1"/>
    </sheetView>
  </sheetViews>
  <sheetFormatPr baseColWidth="10" defaultColWidth="8.6640625" defaultRowHeight="15" x14ac:dyDescent="0.2"/>
  <cols>
    <col min="1" max="1" width="7" customWidth="1"/>
    <col min="2" max="2" width="14" customWidth="1"/>
    <col min="3" max="4" width="11" customWidth="1"/>
    <col min="5" max="5" width="13" customWidth="1"/>
    <col min="6" max="6" width="11" customWidth="1"/>
    <col min="7" max="7" width="18" customWidth="1"/>
    <col min="8" max="8" width="12" customWidth="1"/>
    <col min="9" max="9" width="10" customWidth="1"/>
    <col min="10" max="10" width="14" customWidth="1"/>
    <col min="11" max="11" width="15" customWidth="1"/>
    <col min="12" max="12" width="10" customWidth="1"/>
    <col min="13" max="13" width="9" customWidth="1"/>
    <col min="14" max="15" width="15" customWidth="1"/>
    <col min="16" max="16" width="13" customWidth="1"/>
    <col min="17" max="17" width="30" customWidth="1"/>
    <col min="18" max="18" width="11" customWidth="1"/>
    <col min="19" max="20" width="9" customWidth="1"/>
    <col min="21" max="21" width="11" customWidth="1"/>
    <col min="22" max="22" width="12" customWidth="1"/>
    <col min="23" max="23" width="10" customWidth="1"/>
    <col min="24" max="24" width="11" customWidth="1"/>
    <col min="25" max="25" width="9" customWidth="1"/>
    <col min="26" max="26" width="16" customWidth="1"/>
    <col min="27" max="28" width="10" customWidth="1"/>
  </cols>
  <sheetData>
    <row r="1" spans="1:28" ht="30" customHeight="1" x14ac:dyDescent="0.2">
      <c r="A1" s="16" t="s">
        <v>21</v>
      </c>
      <c r="B1" s="16" t="s">
        <v>22</v>
      </c>
      <c r="C1" s="16" t="s">
        <v>23</v>
      </c>
      <c r="D1" s="16" t="s">
        <v>24</v>
      </c>
      <c r="E1" s="16" t="s">
        <v>25</v>
      </c>
      <c r="F1" s="16" t="s">
        <v>26</v>
      </c>
      <c r="G1" s="16" t="s">
        <v>27</v>
      </c>
      <c r="H1" s="16" t="s">
        <v>28</v>
      </c>
      <c r="I1" s="16" t="s">
        <v>29</v>
      </c>
      <c r="J1" s="16" t="s">
        <v>30</v>
      </c>
      <c r="K1" s="16" t="s">
        <v>31</v>
      </c>
      <c r="L1" s="16" t="s">
        <v>32</v>
      </c>
      <c r="M1" s="16" t="s">
        <v>33</v>
      </c>
      <c r="N1" s="16" t="s">
        <v>34</v>
      </c>
      <c r="O1" s="16" t="s">
        <v>35</v>
      </c>
      <c r="P1" s="16" t="s">
        <v>36</v>
      </c>
      <c r="Q1" s="16" t="s">
        <v>37</v>
      </c>
      <c r="R1" s="16" t="s">
        <v>38</v>
      </c>
      <c r="S1" s="16" t="s">
        <v>39</v>
      </c>
      <c r="T1" s="16" t="s">
        <v>40</v>
      </c>
      <c r="U1" s="16" t="s">
        <v>41</v>
      </c>
      <c r="V1" s="16" t="s">
        <v>42</v>
      </c>
      <c r="W1" s="16" t="s">
        <v>43</v>
      </c>
      <c r="X1" s="16" t="s">
        <v>44</v>
      </c>
      <c r="Y1" s="16" t="s">
        <v>45</v>
      </c>
      <c r="Z1" s="16" t="s">
        <v>46</v>
      </c>
      <c r="AA1" s="16" t="s">
        <v>47</v>
      </c>
      <c r="AB1" s="16" t="s">
        <v>48</v>
      </c>
    </row>
    <row r="2" spans="1:28" x14ac:dyDescent="0.2">
      <c r="A2" s="17">
        <v>1</v>
      </c>
      <c r="B2" t="s">
        <v>49</v>
      </c>
      <c r="C2" s="18">
        <v>42682</v>
      </c>
      <c r="D2" s="18">
        <v>42685</v>
      </c>
      <c r="E2" t="s">
        <v>50</v>
      </c>
      <c r="F2" t="s">
        <v>51</v>
      </c>
      <c r="G2" t="s">
        <v>52</v>
      </c>
      <c r="H2" t="s">
        <v>53</v>
      </c>
      <c r="I2" t="s">
        <v>54</v>
      </c>
      <c r="J2" t="s">
        <v>55</v>
      </c>
      <c r="K2" t="s">
        <v>56</v>
      </c>
      <c r="L2">
        <v>42420</v>
      </c>
      <c r="M2" t="s">
        <v>57</v>
      </c>
      <c r="N2" t="s">
        <v>58</v>
      </c>
      <c r="O2" t="s">
        <v>59</v>
      </c>
      <c r="P2" t="s">
        <v>60</v>
      </c>
      <c r="Q2" t="s">
        <v>61</v>
      </c>
      <c r="R2" s="19">
        <v>261.95999999999998</v>
      </c>
      <c r="S2" s="17">
        <v>2</v>
      </c>
      <c r="T2" s="20">
        <v>0</v>
      </c>
      <c r="U2" s="19">
        <v>41.913600000000002</v>
      </c>
      <c r="V2" s="20">
        <f t="shared" ref="V2:V65" si="0">IFERROR(U2/R2,0)</f>
        <v>0.16000000000000003</v>
      </c>
      <c r="W2" s="17">
        <f t="shared" ref="W2:W65" si="1">YEAR(C2)</f>
        <v>2016</v>
      </c>
      <c r="X2" t="str">
        <f t="shared" ref="X2:X65" si="2">TEXT(C2,"mmm-yyyy")</f>
        <v>Nov-2016</v>
      </c>
      <c r="Y2" s="17">
        <f t="shared" ref="Y2:Y65" si="3">D2-C2</f>
        <v>3</v>
      </c>
      <c r="Z2" t="str">
        <f t="shared" ref="Z2:Z65" si="4">IF(T2=0,"0% (No Discount)",IF(T2&lt;=0.1,"1-10%",IF(T2&lt;=0.2,"11-20%",IF(T2&lt;=0.3,"21-30%",IF(T2&lt;=0.4,"31-40%",IF(T2&lt;=0.5,"41-50%","Over 50%"))))))</f>
        <v>0% (No Discount)</v>
      </c>
      <c r="AA2" s="17">
        <f>IF(COUNTIF($B$2:B2,B2)=1,1,0)</f>
        <v>1</v>
      </c>
      <c r="AB2" s="17">
        <f>IF(COUNTIF($F$2:F2,F2)=1,1,0)</f>
        <v>1</v>
      </c>
    </row>
    <row r="3" spans="1:28" x14ac:dyDescent="0.2">
      <c r="A3" s="17">
        <v>2</v>
      </c>
      <c r="B3" t="s">
        <v>49</v>
      </c>
      <c r="C3" s="18">
        <v>42682</v>
      </c>
      <c r="D3" s="18">
        <v>42685</v>
      </c>
      <c r="E3" t="s">
        <v>50</v>
      </c>
      <c r="F3" t="s">
        <v>51</v>
      </c>
      <c r="G3" t="s">
        <v>52</v>
      </c>
      <c r="H3" t="s">
        <v>53</v>
      </c>
      <c r="I3" t="s">
        <v>54</v>
      </c>
      <c r="J3" t="s">
        <v>55</v>
      </c>
      <c r="K3" t="s">
        <v>56</v>
      </c>
      <c r="L3">
        <v>42420</v>
      </c>
      <c r="M3" t="s">
        <v>57</v>
      </c>
      <c r="N3" t="s">
        <v>62</v>
      </c>
      <c r="O3" t="s">
        <v>59</v>
      </c>
      <c r="P3" t="s">
        <v>63</v>
      </c>
      <c r="Q3" t="s">
        <v>64</v>
      </c>
      <c r="R3" s="19">
        <v>731.94</v>
      </c>
      <c r="S3" s="17">
        <v>3</v>
      </c>
      <c r="T3" s="20">
        <v>0</v>
      </c>
      <c r="U3" s="19">
        <v>219.58199999999999</v>
      </c>
      <c r="V3" s="20">
        <f t="shared" si="0"/>
        <v>0.3</v>
      </c>
      <c r="W3" s="17">
        <f t="shared" si="1"/>
        <v>2016</v>
      </c>
      <c r="X3" t="str">
        <f t="shared" si="2"/>
        <v>Nov-2016</v>
      </c>
      <c r="Y3" s="17">
        <f t="shared" si="3"/>
        <v>3</v>
      </c>
      <c r="Z3" t="str">
        <f t="shared" si="4"/>
        <v>0% (No Discount)</v>
      </c>
      <c r="AA3" s="17">
        <f>IF(COUNTIF($B$2:B3,B3)=1,1,0)</f>
        <v>0</v>
      </c>
      <c r="AB3" s="17">
        <f>IF(COUNTIF($F$2:F3,F3)=1,1,0)</f>
        <v>0</v>
      </c>
    </row>
    <row r="4" spans="1:28" x14ac:dyDescent="0.2">
      <c r="A4" s="17">
        <v>3</v>
      </c>
      <c r="B4" t="s">
        <v>65</v>
      </c>
      <c r="C4" s="18">
        <v>42533</v>
      </c>
      <c r="D4" s="18">
        <v>42537</v>
      </c>
      <c r="E4" t="s">
        <v>50</v>
      </c>
      <c r="F4" t="s">
        <v>66</v>
      </c>
      <c r="G4" t="s">
        <v>67</v>
      </c>
      <c r="H4" t="s">
        <v>68</v>
      </c>
      <c r="I4" t="s">
        <v>54</v>
      </c>
      <c r="J4" t="s">
        <v>69</v>
      </c>
      <c r="K4" t="s">
        <v>70</v>
      </c>
      <c r="L4">
        <v>90036</v>
      </c>
      <c r="M4" t="s">
        <v>71</v>
      </c>
      <c r="N4" t="s">
        <v>72</v>
      </c>
      <c r="O4" t="s">
        <v>73</v>
      </c>
      <c r="P4" t="s">
        <v>74</v>
      </c>
      <c r="Q4" t="s">
        <v>75</v>
      </c>
      <c r="R4" s="19">
        <v>14.62</v>
      </c>
      <c r="S4" s="17">
        <v>2</v>
      </c>
      <c r="T4" s="20">
        <v>0</v>
      </c>
      <c r="U4" s="19">
        <v>6.8714000000000004</v>
      </c>
      <c r="V4" s="20">
        <f t="shared" si="0"/>
        <v>0.47000000000000003</v>
      </c>
      <c r="W4" s="17">
        <f t="shared" si="1"/>
        <v>2016</v>
      </c>
      <c r="X4" t="str">
        <f t="shared" si="2"/>
        <v>Jun-2016</v>
      </c>
      <c r="Y4" s="17">
        <f t="shared" si="3"/>
        <v>4</v>
      </c>
      <c r="Z4" t="str">
        <f t="shared" si="4"/>
        <v>0% (No Discount)</v>
      </c>
      <c r="AA4" s="17">
        <f>IF(COUNTIF($B$2:B4,B4)=1,1,0)</f>
        <v>1</v>
      </c>
      <c r="AB4" s="17">
        <f>IF(COUNTIF($F$2:F4,F4)=1,1,0)</f>
        <v>1</v>
      </c>
    </row>
    <row r="5" spans="1:28" x14ac:dyDescent="0.2">
      <c r="A5" s="17">
        <v>4</v>
      </c>
      <c r="B5" t="s">
        <v>76</v>
      </c>
      <c r="C5" s="18">
        <v>42288</v>
      </c>
      <c r="D5" s="18">
        <v>42295</v>
      </c>
      <c r="E5" t="s">
        <v>77</v>
      </c>
      <c r="F5" t="s">
        <v>78</v>
      </c>
      <c r="G5" t="s">
        <v>79</v>
      </c>
      <c r="H5" t="s">
        <v>53</v>
      </c>
      <c r="I5" t="s">
        <v>54</v>
      </c>
      <c r="J5" t="s">
        <v>80</v>
      </c>
      <c r="K5" t="s">
        <v>81</v>
      </c>
      <c r="L5">
        <v>33311</v>
      </c>
      <c r="M5" t="s">
        <v>57</v>
      </c>
      <c r="N5" t="s">
        <v>82</v>
      </c>
      <c r="O5" t="s">
        <v>59</v>
      </c>
      <c r="P5" t="s">
        <v>83</v>
      </c>
      <c r="Q5" t="s">
        <v>84</v>
      </c>
      <c r="R5" s="19">
        <v>957.57749999999999</v>
      </c>
      <c r="S5" s="17">
        <v>5</v>
      </c>
      <c r="T5" s="20">
        <v>0.45</v>
      </c>
      <c r="U5" s="19">
        <v>-383.03100000000001</v>
      </c>
      <c r="V5" s="20">
        <f t="shared" si="0"/>
        <v>-0.4</v>
      </c>
      <c r="W5" s="17">
        <f t="shared" si="1"/>
        <v>2015</v>
      </c>
      <c r="X5" t="str">
        <f t="shared" si="2"/>
        <v>Oct-2015</v>
      </c>
      <c r="Y5" s="17">
        <f t="shared" si="3"/>
        <v>7</v>
      </c>
      <c r="Z5" t="str">
        <f t="shared" si="4"/>
        <v>41-50%</v>
      </c>
      <c r="AA5" s="17">
        <f>IF(COUNTIF($B$2:B5,B5)=1,1,0)</f>
        <v>1</v>
      </c>
      <c r="AB5" s="17">
        <f>IF(COUNTIF($F$2:F5,F5)=1,1,0)</f>
        <v>1</v>
      </c>
    </row>
    <row r="6" spans="1:28" x14ac:dyDescent="0.2">
      <c r="A6" s="17">
        <v>5</v>
      </c>
      <c r="B6" t="s">
        <v>76</v>
      </c>
      <c r="C6" s="18">
        <v>42288</v>
      </c>
      <c r="D6" s="18">
        <v>42295</v>
      </c>
      <c r="E6" t="s">
        <v>77</v>
      </c>
      <c r="F6" t="s">
        <v>78</v>
      </c>
      <c r="G6" t="s">
        <v>79</v>
      </c>
      <c r="H6" t="s">
        <v>53</v>
      </c>
      <c r="I6" t="s">
        <v>54</v>
      </c>
      <c r="J6" t="s">
        <v>80</v>
      </c>
      <c r="K6" t="s">
        <v>81</v>
      </c>
      <c r="L6">
        <v>33311</v>
      </c>
      <c r="M6" t="s">
        <v>57</v>
      </c>
      <c r="N6" t="s">
        <v>85</v>
      </c>
      <c r="O6" t="s">
        <v>73</v>
      </c>
      <c r="P6" t="s">
        <v>86</v>
      </c>
      <c r="Q6" t="s">
        <v>87</v>
      </c>
      <c r="R6" s="19">
        <v>22.367999999999999</v>
      </c>
      <c r="S6" s="17">
        <v>2</v>
      </c>
      <c r="T6" s="20">
        <v>0.2</v>
      </c>
      <c r="U6" s="19">
        <v>2.5164</v>
      </c>
      <c r="V6" s="20">
        <f t="shared" si="0"/>
        <v>0.1125</v>
      </c>
      <c r="W6" s="17">
        <f t="shared" si="1"/>
        <v>2015</v>
      </c>
      <c r="X6" t="str">
        <f t="shared" si="2"/>
        <v>Oct-2015</v>
      </c>
      <c r="Y6" s="17">
        <f t="shared" si="3"/>
        <v>7</v>
      </c>
      <c r="Z6" t="str">
        <f t="shared" si="4"/>
        <v>11-20%</v>
      </c>
      <c r="AA6" s="17">
        <f>IF(COUNTIF($B$2:B6,B6)=1,1,0)</f>
        <v>0</v>
      </c>
      <c r="AB6" s="17">
        <f>IF(COUNTIF($F$2:F6,F6)=1,1,0)</f>
        <v>0</v>
      </c>
    </row>
    <row r="7" spans="1:28" x14ac:dyDescent="0.2">
      <c r="A7" s="17">
        <v>6</v>
      </c>
      <c r="B7" t="s">
        <v>88</v>
      </c>
      <c r="C7" s="18">
        <v>41799</v>
      </c>
      <c r="D7" s="18">
        <v>41804</v>
      </c>
      <c r="E7" t="s">
        <v>77</v>
      </c>
      <c r="F7" t="s">
        <v>89</v>
      </c>
      <c r="G7" t="s">
        <v>90</v>
      </c>
      <c r="H7" t="s">
        <v>53</v>
      </c>
      <c r="I7" t="s">
        <v>54</v>
      </c>
      <c r="J7" t="s">
        <v>69</v>
      </c>
      <c r="K7" t="s">
        <v>70</v>
      </c>
      <c r="L7">
        <v>90032</v>
      </c>
      <c r="M7" t="s">
        <v>71</v>
      </c>
      <c r="N7" t="s">
        <v>91</v>
      </c>
      <c r="O7" t="s">
        <v>59</v>
      </c>
      <c r="P7" t="s">
        <v>92</v>
      </c>
      <c r="Q7" t="s">
        <v>93</v>
      </c>
      <c r="R7" s="19">
        <v>48.86</v>
      </c>
      <c r="S7" s="17">
        <v>7</v>
      </c>
      <c r="T7" s="20">
        <v>0</v>
      </c>
      <c r="U7" s="19">
        <v>14.1694</v>
      </c>
      <c r="V7" s="20">
        <f t="shared" si="0"/>
        <v>0.28999999999999998</v>
      </c>
      <c r="W7" s="17">
        <f t="shared" si="1"/>
        <v>2014</v>
      </c>
      <c r="X7" t="str">
        <f t="shared" si="2"/>
        <v>Jun-2014</v>
      </c>
      <c r="Y7" s="17">
        <f t="shared" si="3"/>
        <v>5</v>
      </c>
      <c r="Z7" t="str">
        <f t="shared" si="4"/>
        <v>0% (No Discount)</v>
      </c>
      <c r="AA7" s="17">
        <f>IF(COUNTIF($B$2:B7,B7)=1,1,0)</f>
        <v>1</v>
      </c>
      <c r="AB7" s="17">
        <f>IF(COUNTIF($F$2:F7,F7)=1,1,0)</f>
        <v>1</v>
      </c>
    </row>
    <row r="8" spans="1:28" x14ac:dyDescent="0.2">
      <c r="A8" s="17">
        <v>7</v>
      </c>
      <c r="B8" t="s">
        <v>88</v>
      </c>
      <c r="C8" s="18">
        <v>41799</v>
      </c>
      <c r="D8" s="18">
        <v>41804</v>
      </c>
      <c r="E8" t="s">
        <v>77</v>
      </c>
      <c r="F8" t="s">
        <v>89</v>
      </c>
      <c r="G8" t="s">
        <v>90</v>
      </c>
      <c r="H8" t="s">
        <v>53</v>
      </c>
      <c r="I8" t="s">
        <v>54</v>
      </c>
      <c r="J8" t="s">
        <v>69</v>
      </c>
      <c r="K8" t="s">
        <v>70</v>
      </c>
      <c r="L8">
        <v>90032</v>
      </c>
      <c r="M8" t="s">
        <v>71</v>
      </c>
      <c r="N8" t="s">
        <v>94</v>
      </c>
      <c r="O8" t="s">
        <v>73</v>
      </c>
      <c r="P8" t="s">
        <v>95</v>
      </c>
      <c r="Q8" t="s">
        <v>96</v>
      </c>
      <c r="R8" s="19">
        <v>7.28</v>
      </c>
      <c r="S8" s="17">
        <v>4</v>
      </c>
      <c r="T8" s="20">
        <v>0</v>
      </c>
      <c r="U8" s="19">
        <v>1.9656</v>
      </c>
      <c r="V8" s="20">
        <f t="shared" si="0"/>
        <v>0.27</v>
      </c>
      <c r="W8" s="17">
        <f t="shared" si="1"/>
        <v>2014</v>
      </c>
      <c r="X8" t="str">
        <f t="shared" si="2"/>
        <v>Jun-2014</v>
      </c>
      <c r="Y8" s="17">
        <f t="shared" si="3"/>
        <v>5</v>
      </c>
      <c r="Z8" t="str">
        <f t="shared" si="4"/>
        <v>0% (No Discount)</v>
      </c>
      <c r="AA8" s="17">
        <f>IF(COUNTIF($B$2:B8,B8)=1,1,0)</f>
        <v>0</v>
      </c>
      <c r="AB8" s="17">
        <f>IF(COUNTIF($F$2:F8,F8)=1,1,0)</f>
        <v>0</v>
      </c>
    </row>
    <row r="9" spans="1:28" x14ac:dyDescent="0.2">
      <c r="A9" s="17">
        <v>8</v>
      </c>
      <c r="B9" t="s">
        <v>88</v>
      </c>
      <c r="C9" s="18">
        <v>41799</v>
      </c>
      <c r="D9" s="18">
        <v>41804</v>
      </c>
      <c r="E9" t="s">
        <v>77</v>
      </c>
      <c r="F9" t="s">
        <v>89</v>
      </c>
      <c r="G9" t="s">
        <v>90</v>
      </c>
      <c r="H9" t="s">
        <v>53</v>
      </c>
      <c r="I9" t="s">
        <v>54</v>
      </c>
      <c r="J9" t="s">
        <v>69</v>
      </c>
      <c r="K9" t="s">
        <v>70</v>
      </c>
      <c r="L9">
        <v>90032</v>
      </c>
      <c r="M9" t="s">
        <v>71</v>
      </c>
      <c r="N9" t="s">
        <v>97</v>
      </c>
      <c r="O9" t="s">
        <v>98</v>
      </c>
      <c r="P9" t="s">
        <v>99</v>
      </c>
      <c r="Q9" t="s">
        <v>100</v>
      </c>
      <c r="R9" s="19">
        <v>907.15200000000004</v>
      </c>
      <c r="S9" s="17">
        <v>6</v>
      </c>
      <c r="T9" s="20">
        <v>0.2</v>
      </c>
      <c r="U9" s="19">
        <v>90.715199999999996</v>
      </c>
      <c r="V9" s="20">
        <f t="shared" si="0"/>
        <v>9.9999999999999992E-2</v>
      </c>
      <c r="W9" s="17">
        <f t="shared" si="1"/>
        <v>2014</v>
      </c>
      <c r="X9" t="str">
        <f t="shared" si="2"/>
        <v>Jun-2014</v>
      </c>
      <c r="Y9" s="17">
        <f t="shared" si="3"/>
        <v>5</v>
      </c>
      <c r="Z9" t="str">
        <f t="shared" si="4"/>
        <v>11-20%</v>
      </c>
      <c r="AA9" s="17">
        <f>IF(COUNTIF($B$2:B9,B9)=1,1,0)</f>
        <v>0</v>
      </c>
      <c r="AB9" s="17">
        <f>IF(COUNTIF($F$2:F9,F9)=1,1,0)</f>
        <v>0</v>
      </c>
    </row>
    <row r="10" spans="1:28" x14ac:dyDescent="0.2">
      <c r="A10" s="17">
        <v>9</v>
      </c>
      <c r="B10" t="s">
        <v>88</v>
      </c>
      <c r="C10" s="18">
        <v>41799</v>
      </c>
      <c r="D10" s="18">
        <v>41804</v>
      </c>
      <c r="E10" t="s">
        <v>77</v>
      </c>
      <c r="F10" t="s">
        <v>89</v>
      </c>
      <c r="G10" t="s">
        <v>90</v>
      </c>
      <c r="H10" t="s">
        <v>53</v>
      </c>
      <c r="I10" t="s">
        <v>54</v>
      </c>
      <c r="J10" t="s">
        <v>69</v>
      </c>
      <c r="K10" t="s">
        <v>70</v>
      </c>
      <c r="L10">
        <v>90032</v>
      </c>
      <c r="M10" t="s">
        <v>71</v>
      </c>
      <c r="N10" t="s">
        <v>101</v>
      </c>
      <c r="O10" t="s">
        <v>73</v>
      </c>
      <c r="P10" t="s">
        <v>102</v>
      </c>
      <c r="Q10" t="s">
        <v>103</v>
      </c>
      <c r="R10" s="19">
        <v>18.504000000000001</v>
      </c>
      <c r="S10" s="17">
        <v>3</v>
      </c>
      <c r="T10" s="20">
        <v>0.2</v>
      </c>
      <c r="U10" s="19">
        <v>5.7824999999999998</v>
      </c>
      <c r="V10" s="20">
        <f t="shared" si="0"/>
        <v>0.31249999999999994</v>
      </c>
      <c r="W10" s="17">
        <f t="shared" si="1"/>
        <v>2014</v>
      </c>
      <c r="X10" t="str">
        <f t="shared" si="2"/>
        <v>Jun-2014</v>
      </c>
      <c r="Y10" s="17">
        <f t="shared" si="3"/>
        <v>5</v>
      </c>
      <c r="Z10" t="str">
        <f t="shared" si="4"/>
        <v>11-20%</v>
      </c>
      <c r="AA10" s="17">
        <f>IF(COUNTIF($B$2:B10,B10)=1,1,0)</f>
        <v>0</v>
      </c>
      <c r="AB10" s="17">
        <f>IF(COUNTIF($F$2:F10,F10)=1,1,0)</f>
        <v>0</v>
      </c>
    </row>
    <row r="11" spans="1:28" x14ac:dyDescent="0.2">
      <c r="A11" s="17">
        <v>10</v>
      </c>
      <c r="B11" t="s">
        <v>88</v>
      </c>
      <c r="C11" s="18">
        <v>41799</v>
      </c>
      <c r="D11" s="18">
        <v>41804</v>
      </c>
      <c r="E11" t="s">
        <v>77</v>
      </c>
      <c r="F11" t="s">
        <v>89</v>
      </c>
      <c r="G11" t="s">
        <v>90</v>
      </c>
      <c r="H11" t="s">
        <v>53</v>
      </c>
      <c r="I11" t="s">
        <v>54</v>
      </c>
      <c r="J11" t="s">
        <v>69</v>
      </c>
      <c r="K11" t="s">
        <v>70</v>
      </c>
      <c r="L11">
        <v>90032</v>
      </c>
      <c r="M11" t="s">
        <v>71</v>
      </c>
      <c r="N11" t="s">
        <v>104</v>
      </c>
      <c r="O11" t="s">
        <v>73</v>
      </c>
      <c r="P11" t="s">
        <v>105</v>
      </c>
      <c r="Q11" t="s">
        <v>106</v>
      </c>
      <c r="R11" s="19">
        <v>114.9</v>
      </c>
      <c r="S11" s="17">
        <v>5</v>
      </c>
      <c r="T11" s="20">
        <v>0</v>
      </c>
      <c r="U11" s="19">
        <v>34.47</v>
      </c>
      <c r="V11" s="20">
        <f t="shared" si="0"/>
        <v>0.3</v>
      </c>
      <c r="W11" s="17">
        <f t="shared" si="1"/>
        <v>2014</v>
      </c>
      <c r="X11" t="str">
        <f t="shared" si="2"/>
        <v>Jun-2014</v>
      </c>
      <c r="Y11" s="17">
        <f t="shared" si="3"/>
        <v>5</v>
      </c>
      <c r="Z11" t="str">
        <f t="shared" si="4"/>
        <v>0% (No Discount)</v>
      </c>
      <c r="AA11" s="17">
        <f>IF(COUNTIF($B$2:B11,B11)=1,1,0)</f>
        <v>0</v>
      </c>
      <c r="AB11" s="17">
        <f>IF(COUNTIF($F$2:F11,F11)=1,1,0)</f>
        <v>0</v>
      </c>
    </row>
    <row r="12" spans="1:28" x14ac:dyDescent="0.2">
      <c r="A12" s="17">
        <v>11</v>
      </c>
      <c r="B12" t="s">
        <v>88</v>
      </c>
      <c r="C12" s="18">
        <v>41799</v>
      </c>
      <c r="D12" s="18">
        <v>41804</v>
      </c>
      <c r="E12" t="s">
        <v>77</v>
      </c>
      <c r="F12" t="s">
        <v>89</v>
      </c>
      <c r="G12" t="s">
        <v>90</v>
      </c>
      <c r="H12" t="s">
        <v>53</v>
      </c>
      <c r="I12" t="s">
        <v>54</v>
      </c>
      <c r="J12" t="s">
        <v>69</v>
      </c>
      <c r="K12" t="s">
        <v>70</v>
      </c>
      <c r="L12">
        <v>90032</v>
      </c>
      <c r="M12" t="s">
        <v>71</v>
      </c>
      <c r="N12" t="s">
        <v>107</v>
      </c>
      <c r="O12" t="s">
        <v>59</v>
      </c>
      <c r="P12" t="s">
        <v>83</v>
      </c>
      <c r="Q12" t="s">
        <v>108</v>
      </c>
      <c r="R12" s="19">
        <v>1706.184</v>
      </c>
      <c r="S12" s="17">
        <v>9</v>
      </c>
      <c r="T12" s="20">
        <v>0.2</v>
      </c>
      <c r="U12" s="19">
        <v>85.309200000000004</v>
      </c>
      <c r="V12" s="20">
        <f t="shared" si="0"/>
        <v>0.05</v>
      </c>
      <c r="W12" s="17">
        <f t="shared" si="1"/>
        <v>2014</v>
      </c>
      <c r="X12" t="str">
        <f t="shared" si="2"/>
        <v>Jun-2014</v>
      </c>
      <c r="Y12" s="17">
        <f t="shared" si="3"/>
        <v>5</v>
      </c>
      <c r="Z12" t="str">
        <f t="shared" si="4"/>
        <v>11-20%</v>
      </c>
      <c r="AA12" s="17">
        <f>IF(COUNTIF($B$2:B12,B12)=1,1,0)</f>
        <v>0</v>
      </c>
      <c r="AB12" s="17">
        <f>IF(COUNTIF($F$2:F12,F12)=1,1,0)</f>
        <v>0</v>
      </c>
    </row>
    <row r="13" spans="1:28" x14ac:dyDescent="0.2">
      <c r="A13" s="17">
        <v>12</v>
      </c>
      <c r="B13" t="s">
        <v>88</v>
      </c>
      <c r="C13" s="18">
        <v>41799</v>
      </c>
      <c r="D13" s="18">
        <v>41804</v>
      </c>
      <c r="E13" t="s">
        <v>77</v>
      </c>
      <c r="F13" t="s">
        <v>89</v>
      </c>
      <c r="G13" t="s">
        <v>90</v>
      </c>
      <c r="H13" t="s">
        <v>53</v>
      </c>
      <c r="I13" t="s">
        <v>54</v>
      </c>
      <c r="J13" t="s">
        <v>69</v>
      </c>
      <c r="K13" t="s">
        <v>70</v>
      </c>
      <c r="L13">
        <v>90032</v>
      </c>
      <c r="M13" t="s">
        <v>71</v>
      </c>
      <c r="N13" t="s">
        <v>109</v>
      </c>
      <c r="O13" t="s">
        <v>98</v>
      </c>
      <c r="P13" t="s">
        <v>99</v>
      </c>
      <c r="Q13" t="s">
        <v>110</v>
      </c>
      <c r="R13" s="19">
        <v>911.42399999999998</v>
      </c>
      <c r="S13" s="17">
        <v>4</v>
      </c>
      <c r="T13" s="20">
        <v>0.2</v>
      </c>
      <c r="U13" s="19">
        <v>68.356800000000007</v>
      </c>
      <c r="V13" s="20">
        <f t="shared" si="0"/>
        <v>7.5000000000000011E-2</v>
      </c>
      <c r="W13" s="17">
        <f t="shared" si="1"/>
        <v>2014</v>
      </c>
      <c r="X13" t="str">
        <f t="shared" si="2"/>
        <v>Jun-2014</v>
      </c>
      <c r="Y13" s="17">
        <f t="shared" si="3"/>
        <v>5</v>
      </c>
      <c r="Z13" t="str">
        <f t="shared" si="4"/>
        <v>11-20%</v>
      </c>
      <c r="AA13" s="17">
        <f>IF(COUNTIF($B$2:B13,B13)=1,1,0)</f>
        <v>0</v>
      </c>
      <c r="AB13" s="17">
        <f>IF(COUNTIF($F$2:F13,F13)=1,1,0)</f>
        <v>0</v>
      </c>
    </row>
    <row r="14" spans="1:28" x14ac:dyDescent="0.2">
      <c r="A14" s="17">
        <v>13</v>
      </c>
      <c r="B14" t="s">
        <v>111</v>
      </c>
      <c r="C14" s="18">
        <v>42840</v>
      </c>
      <c r="D14" s="18">
        <v>42845</v>
      </c>
      <c r="E14" t="s">
        <v>77</v>
      </c>
      <c r="F14" t="s">
        <v>112</v>
      </c>
      <c r="G14" t="s">
        <v>113</v>
      </c>
      <c r="H14" t="s">
        <v>53</v>
      </c>
      <c r="I14" t="s">
        <v>54</v>
      </c>
      <c r="J14" t="s">
        <v>114</v>
      </c>
      <c r="K14" t="s">
        <v>115</v>
      </c>
      <c r="L14">
        <v>28027</v>
      </c>
      <c r="M14" t="s">
        <v>57</v>
      </c>
      <c r="N14" t="s">
        <v>116</v>
      </c>
      <c r="O14" t="s">
        <v>73</v>
      </c>
      <c r="P14" t="s">
        <v>117</v>
      </c>
      <c r="Q14" t="s">
        <v>118</v>
      </c>
      <c r="R14" s="19">
        <v>15.552</v>
      </c>
      <c r="S14" s="17">
        <v>3</v>
      </c>
      <c r="T14" s="20">
        <v>0.2</v>
      </c>
      <c r="U14" s="19">
        <v>5.4432</v>
      </c>
      <c r="V14" s="20">
        <f t="shared" si="0"/>
        <v>0.35000000000000003</v>
      </c>
      <c r="W14" s="17">
        <f t="shared" si="1"/>
        <v>2017</v>
      </c>
      <c r="X14" t="str">
        <f t="shared" si="2"/>
        <v>Apr-2017</v>
      </c>
      <c r="Y14" s="17">
        <f t="shared" si="3"/>
        <v>5</v>
      </c>
      <c r="Z14" t="str">
        <f t="shared" si="4"/>
        <v>11-20%</v>
      </c>
      <c r="AA14" s="17">
        <f>IF(COUNTIF($B$2:B14,B14)=1,1,0)</f>
        <v>1</v>
      </c>
      <c r="AB14" s="17">
        <f>IF(COUNTIF($F$2:F14,F14)=1,1,0)</f>
        <v>1</v>
      </c>
    </row>
    <row r="15" spans="1:28" x14ac:dyDescent="0.2">
      <c r="A15" s="17">
        <v>14</v>
      </c>
      <c r="B15" t="s">
        <v>119</v>
      </c>
      <c r="C15" s="18">
        <v>42709</v>
      </c>
      <c r="D15" s="18">
        <v>42714</v>
      </c>
      <c r="E15" t="s">
        <v>77</v>
      </c>
      <c r="F15" t="s">
        <v>120</v>
      </c>
      <c r="G15" t="s">
        <v>121</v>
      </c>
      <c r="H15" t="s">
        <v>53</v>
      </c>
      <c r="I15" t="s">
        <v>54</v>
      </c>
      <c r="J15" t="s">
        <v>122</v>
      </c>
      <c r="K15" t="s">
        <v>123</v>
      </c>
      <c r="L15">
        <v>98103</v>
      </c>
      <c r="M15" t="s">
        <v>71</v>
      </c>
      <c r="N15" t="s">
        <v>124</v>
      </c>
      <c r="O15" t="s">
        <v>73</v>
      </c>
      <c r="P15" t="s">
        <v>102</v>
      </c>
      <c r="Q15" t="s">
        <v>125</v>
      </c>
      <c r="R15" s="19">
        <v>407.976</v>
      </c>
      <c r="S15" s="17">
        <v>3</v>
      </c>
      <c r="T15" s="20">
        <v>0.2</v>
      </c>
      <c r="U15" s="19">
        <v>132.59219999999999</v>
      </c>
      <c r="V15" s="20">
        <f t="shared" si="0"/>
        <v>0.32499999999999996</v>
      </c>
      <c r="W15" s="17">
        <f t="shared" si="1"/>
        <v>2016</v>
      </c>
      <c r="X15" t="str">
        <f t="shared" si="2"/>
        <v>Dec-2016</v>
      </c>
      <c r="Y15" s="17">
        <f t="shared" si="3"/>
        <v>5</v>
      </c>
      <c r="Z15" t="str">
        <f t="shared" si="4"/>
        <v>11-20%</v>
      </c>
      <c r="AA15" s="17">
        <f>IF(COUNTIF($B$2:B15,B15)=1,1,0)</f>
        <v>1</v>
      </c>
      <c r="AB15" s="17">
        <f>IF(COUNTIF($F$2:F15,F15)=1,1,0)</f>
        <v>1</v>
      </c>
    </row>
    <row r="16" spans="1:28" x14ac:dyDescent="0.2">
      <c r="A16" s="17">
        <v>15</v>
      </c>
      <c r="B16" t="s">
        <v>126</v>
      </c>
      <c r="C16" s="18">
        <v>42330</v>
      </c>
      <c r="D16" s="18">
        <v>42334</v>
      </c>
      <c r="E16" t="s">
        <v>77</v>
      </c>
      <c r="F16" t="s">
        <v>127</v>
      </c>
      <c r="G16" t="s">
        <v>128</v>
      </c>
      <c r="H16" t="s">
        <v>129</v>
      </c>
      <c r="I16" t="s">
        <v>54</v>
      </c>
      <c r="J16" t="s">
        <v>130</v>
      </c>
      <c r="K16" t="s">
        <v>131</v>
      </c>
      <c r="L16">
        <v>76106</v>
      </c>
      <c r="M16" t="s">
        <v>132</v>
      </c>
      <c r="N16" t="s">
        <v>133</v>
      </c>
      <c r="O16" t="s">
        <v>73</v>
      </c>
      <c r="P16" t="s">
        <v>105</v>
      </c>
      <c r="Q16" t="s">
        <v>134</v>
      </c>
      <c r="R16" s="19">
        <v>68.81</v>
      </c>
      <c r="S16" s="17">
        <v>5</v>
      </c>
      <c r="T16" s="20">
        <v>0.8</v>
      </c>
      <c r="U16" s="19">
        <v>-123.858</v>
      </c>
      <c r="V16" s="20">
        <f t="shared" si="0"/>
        <v>-1.8</v>
      </c>
      <c r="W16" s="17">
        <f t="shared" si="1"/>
        <v>2015</v>
      </c>
      <c r="X16" t="str">
        <f t="shared" si="2"/>
        <v>Nov-2015</v>
      </c>
      <c r="Y16" s="17">
        <f t="shared" si="3"/>
        <v>4</v>
      </c>
      <c r="Z16" t="str">
        <f t="shared" si="4"/>
        <v>Over 50%</v>
      </c>
      <c r="AA16" s="17">
        <f>IF(COUNTIF($B$2:B16,B16)=1,1,0)</f>
        <v>1</v>
      </c>
      <c r="AB16" s="17">
        <f>IF(COUNTIF($F$2:F16,F16)=1,1,0)</f>
        <v>1</v>
      </c>
    </row>
    <row r="17" spans="1:28" x14ac:dyDescent="0.2">
      <c r="A17" s="17">
        <v>16</v>
      </c>
      <c r="B17" t="s">
        <v>126</v>
      </c>
      <c r="C17" s="18">
        <v>42330</v>
      </c>
      <c r="D17" s="18">
        <v>42334</v>
      </c>
      <c r="E17" t="s">
        <v>77</v>
      </c>
      <c r="F17" t="s">
        <v>127</v>
      </c>
      <c r="G17" t="s">
        <v>128</v>
      </c>
      <c r="H17" t="s">
        <v>129</v>
      </c>
      <c r="I17" t="s">
        <v>54</v>
      </c>
      <c r="J17" t="s">
        <v>130</v>
      </c>
      <c r="K17" t="s">
        <v>131</v>
      </c>
      <c r="L17">
        <v>76106</v>
      </c>
      <c r="M17" t="s">
        <v>132</v>
      </c>
      <c r="N17" t="s">
        <v>135</v>
      </c>
      <c r="O17" t="s">
        <v>73</v>
      </c>
      <c r="P17" t="s">
        <v>102</v>
      </c>
      <c r="Q17" t="s">
        <v>136</v>
      </c>
      <c r="R17" s="19">
        <v>2.544</v>
      </c>
      <c r="S17" s="17">
        <v>3</v>
      </c>
      <c r="T17" s="20">
        <v>0.8</v>
      </c>
      <c r="U17" s="19">
        <v>-3.8159999999999998</v>
      </c>
      <c r="V17" s="20">
        <f t="shared" si="0"/>
        <v>-1.5</v>
      </c>
      <c r="W17" s="17">
        <f t="shared" si="1"/>
        <v>2015</v>
      </c>
      <c r="X17" t="str">
        <f t="shared" si="2"/>
        <v>Nov-2015</v>
      </c>
      <c r="Y17" s="17">
        <f t="shared" si="3"/>
        <v>4</v>
      </c>
      <c r="Z17" t="str">
        <f t="shared" si="4"/>
        <v>Over 50%</v>
      </c>
      <c r="AA17" s="17">
        <f>IF(COUNTIF($B$2:B17,B17)=1,1,0)</f>
        <v>0</v>
      </c>
      <c r="AB17" s="17">
        <f>IF(COUNTIF($F$2:F17,F17)=1,1,0)</f>
        <v>0</v>
      </c>
    </row>
    <row r="18" spans="1:28" x14ac:dyDescent="0.2">
      <c r="A18" s="17">
        <v>17</v>
      </c>
      <c r="B18" t="s">
        <v>137</v>
      </c>
      <c r="C18" s="18">
        <v>41954</v>
      </c>
      <c r="D18" s="18">
        <v>41961</v>
      </c>
      <c r="E18" t="s">
        <v>77</v>
      </c>
      <c r="F18" t="s">
        <v>138</v>
      </c>
      <c r="G18" t="s">
        <v>139</v>
      </c>
      <c r="H18" t="s">
        <v>53</v>
      </c>
      <c r="I18" t="s">
        <v>54</v>
      </c>
      <c r="J18" t="s">
        <v>140</v>
      </c>
      <c r="K18" t="s">
        <v>141</v>
      </c>
      <c r="L18">
        <v>53711</v>
      </c>
      <c r="M18" t="s">
        <v>132</v>
      </c>
      <c r="N18" t="s">
        <v>142</v>
      </c>
      <c r="O18" t="s">
        <v>73</v>
      </c>
      <c r="P18" t="s">
        <v>86</v>
      </c>
      <c r="Q18" t="s">
        <v>143</v>
      </c>
      <c r="R18" s="19">
        <v>665.88</v>
      </c>
      <c r="S18" s="17">
        <v>6</v>
      </c>
      <c r="T18" s="20">
        <v>0</v>
      </c>
      <c r="U18" s="19">
        <v>13.317600000000001</v>
      </c>
      <c r="V18" s="20">
        <f t="shared" si="0"/>
        <v>0.02</v>
      </c>
      <c r="W18" s="17">
        <f t="shared" si="1"/>
        <v>2014</v>
      </c>
      <c r="X18" t="str">
        <f t="shared" si="2"/>
        <v>Nov-2014</v>
      </c>
      <c r="Y18" s="17">
        <f t="shared" si="3"/>
        <v>7</v>
      </c>
      <c r="Z18" t="str">
        <f t="shared" si="4"/>
        <v>0% (No Discount)</v>
      </c>
      <c r="AA18" s="17">
        <f>IF(COUNTIF($B$2:B18,B18)=1,1,0)</f>
        <v>1</v>
      </c>
      <c r="AB18" s="17">
        <f>IF(COUNTIF($F$2:F18,F18)=1,1,0)</f>
        <v>1</v>
      </c>
    </row>
    <row r="19" spans="1:28" x14ac:dyDescent="0.2">
      <c r="A19" s="17">
        <v>18</v>
      </c>
      <c r="B19" t="s">
        <v>144</v>
      </c>
      <c r="C19" s="18">
        <v>41772</v>
      </c>
      <c r="D19" s="18">
        <v>41774</v>
      </c>
      <c r="E19" t="s">
        <v>50</v>
      </c>
      <c r="F19" t="s">
        <v>145</v>
      </c>
      <c r="G19" t="s">
        <v>146</v>
      </c>
      <c r="H19" t="s">
        <v>53</v>
      </c>
      <c r="I19" t="s">
        <v>54</v>
      </c>
      <c r="J19" t="s">
        <v>147</v>
      </c>
      <c r="K19" t="s">
        <v>148</v>
      </c>
      <c r="L19">
        <v>84084</v>
      </c>
      <c r="M19" t="s">
        <v>71</v>
      </c>
      <c r="N19" t="s">
        <v>149</v>
      </c>
      <c r="O19" t="s">
        <v>73</v>
      </c>
      <c r="P19" t="s">
        <v>86</v>
      </c>
      <c r="Q19" t="s">
        <v>150</v>
      </c>
      <c r="R19" s="19">
        <v>55.5</v>
      </c>
      <c r="S19" s="17">
        <v>2</v>
      </c>
      <c r="T19" s="20">
        <v>0</v>
      </c>
      <c r="U19" s="19">
        <v>9.99</v>
      </c>
      <c r="V19" s="20">
        <f t="shared" si="0"/>
        <v>0.18</v>
      </c>
      <c r="W19" s="17">
        <f t="shared" si="1"/>
        <v>2014</v>
      </c>
      <c r="X19" t="str">
        <f t="shared" si="2"/>
        <v>May-2014</v>
      </c>
      <c r="Y19" s="17">
        <f t="shared" si="3"/>
        <v>2</v>
      </c>
      <c r="Z19" t="str">
        <f t="shared" si="4"/>
        <v>0% (No Discount)</v>
      </c>
      <c r="AA19" s="17">
        <f>IF(COUNTIF($B$2:B19,B19)=1,1,0)</f>
        <v>1</v>
      </c>
      <c r="AB19" s="17">
        <f>IF(COUNTIF($F$2:F19,F19)=1,1,0)</f>
        <v>1</v>
      </c>
    </row>
    <row r="20" spans="1:28" x14ac:dyDescent="0.2">
      <c r="A20" s="17">
        <v>19</v>
      </c>
      <c r="B20" t="s">
        <v>151</v>
      </c>
      <c r="C20" s="18">
        <v>41878</v>
      </c>
      <c r="D20" s="18">
        <v>41883</v>
      </c>
      <c r="E20" t="s">
        <v>50</v>
      </c>
      <c r="F20" t="s">
        <v>152</v>
      </c>
      <c r="G20" t="s">
        <v>153</v>
      </c>
      <c r="H20" t="s">
        <v>53</v>
      </c>
      <c r="I20" t="s">
        <v>54</v>
      </c>
      <c r="J20" t="s">
        <v>154</v>
      </c>
      <c r="K20" t="s">
        <v>70</v>
      </c>
      <c r="L20">
        <v>94109</v>
      </c>
      <c r="M20" t="s">
        <v>71</v>
      </c>
      <c r="N20" t="s">
        <v>155</v>
      </c>
      <c r="O20" t="s">
        <v>73</v>
      </c>
      <c r="P20" t="s">
        <v>95</v>
      </c>
      <c r="Q20" t="s">
        <v>156</v>
      </c>
      <c r="R20" s="19">
        <v>8.56</v>
      </c>
      <c r="S20" s="17">
        <v>2</v>
      </c>
      <c r="T20" s="20">
        <v>0</v>
      </c>
      <c r="U20" s="19">
        <v>2.4824000000000002</v>
      </c>
      <c r="V20" s="20">
        <f t="shared" si="0"/>
        <v>0.28999999999999998</v>
      </c>
      <c r="W20" s="17">
        <f t="shared" si="1"/>
        <v>2014</v>
      </c>
      <c r="X20" t="str">
        <f t="shared" si="2"/>
        <v>Aug-2014</v>
      </c>
      <c r="Y20" s="17">
        <f t="shared" si="3"/>
        <v>5</v>
      </c>
      <c r="Z20" t="str">
        <f t="shared" si="4"/>
        <v>0% (No Discount)</v>
      </c>
      <c r="AA20" s="17">
        <f>IF(COUNTIF($B$2:B20,B20)=1,1,0)</f>
        <v>1</v>
      </c>
      <c r="AB20" s="17">
        <f>IF(COUNTIF($F$2:F20,F20)=1,1,0)</f>
        <v>1</v>
      </c>
    </row>
    <row r="21" spans="1:28" x14ac:dyDescent="0.2">
      <c r="A21" s="17">
        <v>20</v>
      </c>
      <c r="B21" t="s">
        <v>151</v>
      </c>
      <c r="C21" s="18">
        <v>41878</v>
      </c>
      <c r="D21" s="18">
        <v>41883</v>
      </c>
      <c r="E21" t="s">
        <v>50</v>
      </c>
      <c r="F21" t="s">
        <v>152</v>
      </c>
      <c r="G21" t="s">
        <v>153</v>
      </c>
      <c r="H21" t="s">
        <v>53</v>
      </c>
      <c r="I21" t="s">
        <v>54</v>
      </c>
      <c r="J21" t="s">
        <v>154</v>
      </c>
      <c r="K21" t="s">
        <v>70</v>
      </c>
      <c r="L21">
        <v>94109</v>
      </c>
      <c r="M21" t="s">
        <v>71</v>
      </c>
      <c r="N21" t="s">
        <v>157</v>
      </c>
      <c r="O21" t="s">
        <v>98</v>
      </c>
      <c r="P21" t="s">
        <v>99</v>
      </c>
      <c r="Q21" t="s">
        <v>158</v>
      </c>
      <c r="R21" s="19">
        <v>213.48</v>
      </c>
      <c r="S21" s="17">
        <v>3</v>
      </c>
      <c r="T21" s="20">
        <v>0.2</v>
      </c>
      <c r="U21" s="19">
        <v>16.010999999999999</v>
      </c>
      <c r="V21" s="20">
        <f t="shared" si="0"/>
        <v>7.4999999999999997E-2</v>
      </c>
      <c r="W21" s="17">
        <f t="shared" si="1"/>
        <v>2014</v>
      </c>
      <c r="X21" t="str">
        <f t="shared" si="2"/>
        <v>Aug-2014</v>
      </c>
      <c r="Y21" s="17">
        <f t="shared" si="3"/>
        <v>5</v>
      </c>
      <c r="Z21" t="str">
        <f t="shared" si="4"/>
        <v>11-20%</v>
      </c>
      <c r="AA21" s="17">
        <f>IF(COUNTIF($B$2:B21,B21)=1,1,0)</f>
        <v>0</v>
      </c>
      <c r="AB21" s="17">
        <f>IF(COUNTIF($F$2:F21,F21)=1,1,0)</f>
        <v>0</v>
      </c>
    </row>
    <row r="22" spans="1:28" x14ac:dyDescent="0.2">
      <c r="A22" s="17">
        <v>21</v>
      </c>
      <c r="B22" t="s">
        <v>151</v>
      </c>
      <c r="C22" s="18">
        <v>41878</v>
      </c>
      <c r="D22" s="18">
        <v>41883</v>
      </c>
      <c r="E22" t="s">
        <v>50</v>
      </c>
      <c r="F22" t="s">
        <v>152</v>
      </c>
      <c r="G22" t="s">
        <v>153</v>
      </c>
      <c r="H22" t="s">
        <v>53</v>
      </c>
      <c r="I22" t="s">
        <v>54</v>
      </c>
      <c r="J22" t="s">
        <v>154</v>
      </c>
      <c r="K22" t="s">
        <v>70</v>
      </c>
      <c r="L22">
        <v>94109</v>
      </c>
      <c r="M22" t="s">
        <v>71</v>
      </c>
      <c r="N22" t="s">
        <v>159</v>
      </c>
      <c r="O22" t="s">
        <v>73</v>
      </c>
      <c r="P22" t="s">
        <v>102</v>
      </c>
      <c r="Q22" t="s">
        <v>160</v>
      </c>
      <c r="R22" s="19">
        <v>22.72</v>
      </c>
      <c r="S22" s="17">
        <v>4</v>
      </c>
      <c r="T22" s="20">
        <v>0.2</v>
      </c>
      <c r="U22" s="19">
        <v>7.3840000000000003</v>
      </c>
      <c r="V22" s="20">
        <f t="shared" si="0"/>
        <v>0.32500000000000001</v>
      </c>
      <c r="W22" s="17">
        <f t="shared" si="1"/>
        <v>2014</v>
      </c>
      <c r="X22" t="str">
        <f t="shared" si="2"/>
        <v>Aug-2014</v>
      </c>
      <c r="Y22" s="17">
        <f t="shared" si="3"/>
        <v>5</v>
      </c>
      <c r="Z22" t="str">
        <f t="shared" si="4"/>
        <v>11-20%</v>
      </c>
      <c r="AA22" s="17">
        <f>IF(COUNTIF($B$2:B22,B22)=1,1,0)</f>
        <v>0</v>
      </c>
      <c r="AB22" s="17">
        <f>IF(COUNTIF($F$2:F22,F22)=1,1,0)</f>
        <v>0</v>
      </c>
    </row>
    <row r="23" spans="1:28" x14ac:dyDescent="0.2">
      <c r="A23" s="17">
        <v>22</v>
      </c>
      <c r="B23" t="s">
        <v>161</v>
      </c>
      <c r="C23" s="18">
        <v>42713</v>
      </c>
      <c r="D23" s="18">
        <v>42717</v>
      </c>
      <c r="E23" t="s">
        <v>77</v>
      </c>
      <c r="F23" t="s">
        <v>162</v>
      </c>
      <c r="G23" t="s">
        <v>163</v>
      </c>
      <c r="H23" t="s">
        <v>68</v>
      </c>
      <c r="I23" t="s">
        <v>54</v>
      </c>
      <c r="J23" t="s">
        <v>164</v>
      </c>
      <c r="K23" t="s">
        <v>165</v>
      </c>
      <c r="L23">
        <v>68025</v>
      </c>
      <c r="M23" t="s">
        <v>132</v>
      </c>
      <c r="N23" t="s">
        <v>166</v>
      </c>
      <c r="O23" t="s">
        <v>73</v>
      </c>
      <c r="P23" t="s">
        <v>95</v>
      </c>
      <c r="Q23" t="s">
        <v>167</v>
      </c>
      <c r="R23" s="19">
        <v>19.46</v>
      </c>
      <c r="S23" s="17">
        <v>7</v>
      </c>
      <c r="T23" s="20">
        <v>0</v>
      </c>
      <c r="U23" s="19">
        <v>5.0595999999999997</v>
      </c>
      <c r="V23" s="20">
        <f t="shared" si="0"/>
        <v>0.25999999999999995</v>
      </c>
      <c r="W23" s="17">
        <f t="shared" si="1"/>
        <v>2016</v>
      </c>
      <c r="X23" t="str">
        <f t="shared" si="2"/>
        <v>Dec-2016</v>
      </c>
      <c r="Y23" s="17">
        <f t="shared" si="3"/>
        <v>4</v>
      </c>
      <c r="Z23" t="str">
        <f t="shared" si="4"/>
        <v>0% (No Discount)</v>
      </c>
      <c r="AA23" s="17">
        <f>IF(COUNTIF($B$2:B23,B23)=1,1,0)</f>
        <v>1</v>
      </c>
      <c r="AB23" s="17">
        <f>IF(COUNTIF($F$2:F23,F23)=1,1,0)</f>
        <v>1</v>
      </c>
    </row>
    <row r="24" spans="1:28" x14ac:dyDescent="0.2">
      <c r="A24" s="17">
        <v>23</v>
      </c>
      <c r="B24" t="s">
        <v>161</v>
      </c>
      <c r="C24" s="18">
        <v>42713</v>
      </c>
      <c r="D24" s="18">
        <v>42717</v>
      </c>
      <c r="E24" t="s">
        <v>77</v>
      </c>
      <c r="F24" t="s">
        <v>162</v>
      </c>
      <c r="G24" t="s">
        <v>163</v>
      </c>
      <c r="H24" t="s">
        <v>68</v>
      </c>
      <c r="I24" t="s">
        <v>54</v>
      </c>
      <c r="J24" t="s">
        <v>164</v>
      </c>
      <c r="K24" t="s">
        <v>165</v>
      </c>
      <c r="L24">
        <v>68025</v>
      </c>
      <c r="M24" t="s">
        <v>132</v>
      </c>
      <c r="N24" t="s">
        <v>168</v>
      </c>
      <c r="O24" t="s">
        <v>73</v>
      </c>
      <c r="P24" t="s">
        <v>105</v>
      </c>
      <c r="Q24" t="s">
        <v>169</v>
      </c>
      <c r="R24" s="19">
        <v>60.34</v>
      </c>
      <c r="S24" s="17">
        <v>7</v>
      </c>
      <c r="T24" s="20">
        <v>0</v>
      </c>
      <c r="U24" s="19">
        <v>15.6884</v>
      </c>
      <c r="V24" s="20">
        <f t="shared" si="0"/>
        <v>0.25999999999999995</v>
      </c>
      <c r="W24" s="17">
        <f t="shared" si="1"/>
        <v>2016</v>
      </c>
      <c r="X24" t="str">
        <f t="shared" si="2"/>
        <v>Dec-2016</v>
      </c>
      <c r="Y24" s="17">
        <f t="shared" si="3"/>
        <v>4</v>
      </c>
      <c r="Z24" t="str">
        <f t="shared" si="4"/>
        <v>0% (No Discount)</v>
      </c>
      <c r="AA24" s="17">
        <f>IF(COUNTIF($B$2:B24,B24)=1,1,0)</f>
        <v>0</v>
      </c>
      <c r="AB24" s="17">
        <f>IF(COUNTIF($F$2:F24,F24)=1,1,0)</f>
        <v>0</v>
      </c>
    </row>
    <row r="25" spans="1:28" x14ac:dyDescent="0.2">
      <c r="A25" s="17">
        <v>24</v>
      </c>
      <c r="B25" t="s">
        <v>170</v>
      </c>
      <c r="C25" s="18">
        <v>42932</v>
      </c>
      <c r="D25" s="18">
        <v>42934</v>
      </c>
      <c r="E25" t="s">
        <v>50</v>
      </c>
      <c r="F25" t="s">
        <v>171</v>
      </c>
      <c r="G25" t="s">
        <v>172</v>
      </c>
      <c r="H25" t="s">
        <v>53</v>
      </c>
      <c r="I25" t="s">
        <v>54</v>
      </c>
      <c r="J25" t="s">
        <v>173</v>
      </c>
      <c r="K25" t="s">
        <v>174</v>
      </c>
      <c r="L25">
        <v>19140</v>
      </c>
      <c r="M25" t="s">
        <v>175</v>
      </c>
      <c r="N25" t="s">
        <v>176</v>
      </c>
      <c r="O25" t="s">
        <v>59</v>
      </c>
      <c r="P25" t="s">
        <v>63</v>
      </c>
      <c r="Q25" t="s">
        <v>177</v>
      </c>
      <c r="R25" s="19">
        <v>71.372</v>
      </c>
      <c r="S25" s="17">
        <v>2</v>
      </c>
      <c r="T25" s="20">
        <v>0.3</v>
      </c>
      <c r="U25" s="19">
        <v>-1.0196000000000001</v>
      </c>
      <c r="V25" s="20">
        <f t="shared" si="0"/>
        <v>-1.4285714285714287E-2</v>
      </c>
      <c r="W25" s="17">
        <f t="shared" si="1"/>
        <v>2017</v>
      </c>
      <c r="X25" t="str">
        <f t="shared" si="2"/>
        <v>Jul-2017</v>
      </c>
      <c r="Y25" s="17">
        <f t="shared" si="3"/>
        <v>2</v>
      </c>
      <c r="Z25" t="str">
        <f t="shared" si="4"/>
        <v>21-30%</v>
      </c>
      <c r="AA25" s="17">
        <f>IF(COUNTIF($B$2:B25,B25)=1,1,0)</f>
        <v>1</v>
      </c>
      <c r="AB25" s="17">
        <f>IF(COUNTIF($F$2:F25,F25)=1,1,0)</f>
        <v>1</v>
      </c>
    </row>
    <row r="26" spans="1:28" x14ac:dyDescent="0.2">
      <c r="A26" s="17">
        <v>25</v>
      </c>
      <c r="B26" t="s">
        <v>178</v>
      </c>
      <c r="C26" s="18">
        <v>42272</v>
      </c>
      <c r="D26" s="18">
        <v>42277</v>
      </c>
      <c r="E26" t="s">
        <v>77</v>
      </c>
      <c r="F26" t="s">
        <v>179</v>
      </c>
      <c r="G26" t="s">
        <v>180</v>
      </c>
      <c r="H26" t="s">
        <v>53</v>
      </c>
      <c r="I26" t="s">
        <v>54</v>
      </c>
      <c r="J26" t="s">
        <v>181</v>
      </c>
      <c r="K26" t="s">
        <v>148</v>
      </c>
      <c r="L26">
        <v>84057</v>
      </c>
      <c r="M26" t="s">
        <v>71</v>
      </c>
      <c r="N26" t="s">
        <v>82</v>
      </c>
      <c r="O26" t="s">
        <v>59</v>
      </c>
      <c r="P26" t="s">
        <v>83</v>
      </c>
      <c r="Q26" t="s">
        <v>84</v>
      </c>
      <c r="R26" s="19">
        <v>1044.6300000000001</v>
      </c>
      <c r="S26" s="17">
        <v>3</v>
      </c>
      <c r="T26" s="20">
        <v>0</v>
      </c>
      <c r="U26" s="19">
        <v>240.26490000000001</v>
      </c>
      <c r="V26" s="20">
        <f t="shared" si="0"/>
        <v>0.22999999999999998</v>
      </c>
      <c r="W26" s="17">
        <f t="shared" si="1"/>
        <v>2015</v>
      </c>
      <c r="X26" t="str">
        <f t="shared" si="2"/>
        <v>Sep-2015</v>
      </c>
      <c r="Y26" s="17">
        <f t="shared" si="3"/>
        <v>5</v>
      </c>
      <c r="Z26" t="str">
        <f t="shared" si="4"/>
        <v>0% (No Discount)</v>
      </c>
      <c r="AA26" s="17">
        <f>IF(COUNTIF($B$2:B26,B26)=1,1,0)</f>
        <v>1</v>
      </c>
      <c r="AB26" s="17">
        <f>IF(COUNTIF($F$2:F26,F26)=1,1,0)</f>
        <v>1</v>
      </c>
    </row>
    <row r="27" spans="1:28" x14ac:dyDescent="0.2">
      <c r="A27" s="17">
        <v>26</v>
      </c>
      <c r="B27" t="s">
        <v>182</v>
      </c>
      <c r="C27" s="18">
        <v>42385</v>
      </c>
      <c r="D27" s="18">
        <v>42389</v>
      </c>
      <c r="E27" t="s">
        <v>50</v>
      </c>
      <c r="F27" t="s">
        <v>183</v>
      </c>
      <c r="G27" t="s">
        <v>184</v>
      </c>
      <c r="H27" t="s">
        <v>53</v>
      </c>
      <c r="I27" t="s">
        <v>54</v>
      </c>
      <c r="J27" t="s">
        <v>69</v>
      </c>
      <c r="K27" t="s">
        <v>70</v>
      </c>
      <c r="L27">
        <v>90049</v>
      </c>
      <c r="M27" t="s">
        <v>71</v>
      </c>
      <c r="N27" t="s">
        <v>185</v>
      </c>
      <c r="O27" t="s">
        <v>73</v>
      </c>
      <c r="P27" t="s">
        <v>102</v>
      </c>
      <c r="Q27" t="s">
        <v>186</v>
      </c>
      <c r="R27" s="19">
        <v>11.648</v>
      </c>
      <c r="S27" s="17">
        <v>2</v>
      </c>
      <c r="T27" s="20">
        <v>0.2</v>
      </c>
      <c r="U27" s="19">
        <v>4.2224000000000004</v>
      </c>
      <c r="V27" s="20">
        <f t="shared" si="0"/>
        <v>0.36250000000000004</v>
      </c>
      <c r="W27" s="17">
        <f t="shared" si="1"/>
        <v>2016</v>
      </c>
      <c r="X27" t="str">
        <f t="shared" si="2"/>
        <v>Jan-2016</v>
      </c>
      <c r="Y27" s="17">
        <f t="shared" si="3"/>
        <v>4</v>
      </c>
      <c r="Z27" t="str">
        <f t="shared" si="4"/>
        <v>11-20%</v>
      </c>
      <c r="AA27" s="17">
        <f>IF(COUNTIF($B$2:B27,B27)=1,1,0)</f>
        <v>1</v>
      </c>
      <c r="AB27" s="17">
        <f>IF(COUNTIF($F$2:F27,F27)=1,1,0)</f>
        <v>1</v>
      </c>
    </row>
    <row r="28" spans="1:28" x14ac:dyDescent="0.2">
      <c r="A28" s="17">
        <v>27</v>
      </c>
      <c r="B28" t="s">
        <v>182</v>
      </c>
      <c r="C28" s="18">
        <v>42385</v>
      </c>
      <c r="D28" s="18">
        <v>42389</v>
      </c>
      <c r="E28" t="s">
        <v>50</v>
      </c>
      <c r="F28" t="s">
        <v>183</v>
      </c>
      <c r="G28" t="s">
        <v>184</v>
      </c>
      <c r="H28" t="s">
        <v>53</v>
      </c>
      <c r="I28" t="s">
        <v>54</v>
      </c>
      <c r="J28" t="s">
        <v>69</v>
      </c>
      <c r="K28" t="s">
        <v>70</v>
      </c>
      <c r="L28">
        <v>90049</v>
      </c>
      <c r="M28" t="s">
        <v>71</v>
      </c>
      <c r="N28" t="s">
        <v>187</v>
      </c>
      <c r="O28" t="s">
        <v>98</v>
      </c>
      <c r="P28" t="s">
        <v>188</v>
      </c>
      <c r="Q28" t="s">
        <v>189</v>
      </c>
      <c r="R28" s="19">
        <v>90.57</v>
      </c>
      <c r="S28" s="17">
        <v>3</v>
      </c>
      <c r="T28" s="20">
        <v>0</v>
      </c>
      <c r="U28" s="19">
        <v>11.774100000000001</v>
      </c>
      <c r="V28" s="20">
        <f t="shared" si="0"/>
        <v>0.13</v>
      </c>
      <c r="W28" s="17">
        <f t="shared" si="1"/>
        <v>2016</v>
      </c>
      <c r="X28" t="str">
        <f t="shared" si="2"/>
        <v>Jan-2016</v>
      </c>
      <c r="Y28" s="17">
        <f t="shared" si="3"/>
        <v>4</v>
      </c>
      <c r="Z28" t="str">
        <f t="shared" si="4"/>
        <v>0% (No Discount)</v>
      </c>
      <c r="AA28" s="17">
        <f>IF(COUNTIF($B$2:B28,B28)=1,1,0)</f>
        <v>0</v>
      </c>
      <c r="AB28" s="17">
        <f>IF(COUNTIF($F$2:F28,F28)=1,1,0)</f>
        <v>0</v>
      </c>
    </row>
    <row r="29" spans="1:28" x14ac:dyDescent="0.2">
      <c r="A29" s="17">
        <v>28</v>
      </c>
      <c r="B29" t="s">
        <v>190</v>
      </c>
      <c r="C29" s="18">
        <v>42264</v>
      </c>
      <c r="D29" s="18">
        <v>42268</v>
      </c>
      <c r="E29" t="s">
        <v>77</v>
      </c>
      <c r="F29" t="s">
        <v>191</v>
      </c>
      <c r="G29" t="s">
        <v>192</v>
      </c>
      <c r="H29" t="s">
        <v>53</v>
      </c>
      <c r="I29" t="s">
        <v>54</v>
      </c>
      <c r="J29" t="s">
        <v>173</v>
      </c>
      <c r="K29" t="s">
        <v>174</v>
      </c>
      <c r="L29">
        <v>19140</v>
      </c>
      <c r="M29" t="s">
        <v>175</v>
      </c>
      <c r="N29" t="s">
        <v>193</v>
      </c>
      <c r="O29" t="s">
        <v>59</v>
      </c>
      <c r="P29" t="s">
        <v>60</v>
      </c>
      <c r="Q29" t="s">
        <v>194</v>
      </c>
      <c r="R29" s="19">
        <v>3083.43</v>
      </c>
      <c r="S29" s="17">
        <v>7</v>
      </c>
      <c r="T29" s="20">
        <v>0.5</v>
      </c>
      <c r="U29" s="19">
        <v>-1665.0522000000001</v>
      </c>
      <c r="V29" s="20">
        <f t="shared" si="0"/>
        <v>-0.54</v>
      </c>
      <c r="W29" s="17">
        <f t="shared" si="1"/>
        <v>2015</v>
      </c>
      <c r="X29" t="str">
        <f t="shared" si="2"/>
        <v>Sep-2015</v>
      </c>
      <c r="Y29" s="17">
        <f t="shared" si="3"/>
        <v>4</v>
      </c>
      <c r="Z29" t="str">
        <f t="shared" si="4"/>
        <v>41-50%</v>
      </c>
      <c r="AA29" s="17">
        <f>IF(COUNTIF($B$2:B29,B29)=1,1,0)</f>
        <v>1</v>
      </c>
      <c r="AB29" s="17">
        <f>IF(COUNTIF($F$2:F29,F29)=1,1,0)</f>
        <v>1</v>
      </c>
    </row>
    <row r="30" spans="1:28" x14ac:dyDescent="0.2">
      <c r="A30" s="17">
        <v>29</v>
      </c>
      <c r="B30" t="s">
        <v>190</v>
      </c>
      <c r="C30" s="18">
        <v>42264</v>
      </c>
      <c r="D30" s="18">
        <v>42268</v>
      </c>
      <c r="E30" t="s">
        <v>77</v>
      </c>
      <c r="F30" t="s">
        <v>191</v>
      </c>
      <c r="G30" t="s">
        <v>192</v>
      </c>
      <c r="H30" t="s">
        <v>53</v>
      </c>
      <c r="I30" t="s">
        <v>54</v>
      </c>
      <c r="J30" t="s">
        <v>173</v>
      </c>
      <c r="K30" t="s">
        <v>174</v>
      </c>
      <c r="L30">
        <v>19140</v>
      </c>
      <c r="M30" t="s">
        <v>175</v>
      </c>
      <c r="N30" t="s">
        <v>195</v>
      </c>
      <c r="O30" t="s">
        <v>73</v>
      </c>
      <c r="P30" t="s">
        <v>102</v>
      </c>
      <c r="Q30" t="s">
        <v>196</v>
      </c>
      <c r="R30" s="19">
        <v>9.6180000000000003</v>
      </c>
      <c r="S30" s="17">
        <v>2</v>
      </c>
      <c r="T30" s="20">
        <v>0.7</v>
      </c>
      <c r="U30" s="19">
        <v>-7.0532000000000004</v>
      </c>
      <c r="V30" s="20">
        <f t="shared" si="0"/>
        <v>-0.73333333333333339</v>
      </c>
      <c r="W30" s="17">
        <f t="shared" si="1"/>
        <v>2015</v>
      </c>
      <c r="X30" t="str">
        <f t="shared" si="2"/>
        <v>Sep-2015</v>
      </c>
      <c r="Y30" s="17">
        <f t="shared" si="3"/>
        <v>4</v>
      </c>
      <c r="Z30" t="str">
        <f t="shared" si="4"/>
        <v>Over 50%</v>
      </c>
      <c r="AA30" s="17">
        <f>IF(COUNTIF($B$2:B30,B30)=1,1,0)</f>
        <v>0</v>
      </c>
      <c r="AB30" s="17">
        <f>IF(COUNTIF($F$2:F30,F30)=1,1,0)</f>
        <v>0</v>
      </c>
    </row>
    <row r="31" spans="1:28" x14ac:dyDescent="0.2">
      <c r="A31" s="17">
        <v>30</v>
      </c>
      <c r="B31" t="s">
        <v>190</v>
      </c>
      <c r="C31" s="18">
        <v>42264</v>
      </c>
      <c r="D31" s="18">
        <v>42268</v>
      </c>
      <c r="E31" t="s">
        <v>77</v>
      </c>
      <c r="F31" t="s">
        <v>191</v>
      </c>
      <c r="G31" t="s">
        <v>192</v>
      </c>
      <c r="H31" t="s">
        <v>53</v>
      </c>
      <c r="I31" t="s">
        <v>54</v>
      </c>
      <c r="J31" t="s">
        <v>173</v>
      </c>
      <c r="K31" t="s">
        <v>174</v>
      </c>
      <c r="L31">
        <v>19140</v>
      </c>
      <c r="M31" t="s">
        <v>175</v>
      </c>
      <c r="N31" t="s">
        <v>197</v>
      </c>
      <c r="O31" t="s">
        <v>59</v>
      </c>
      <c r="P31" t="s">
        <v>92</v>
      </c>
      <c r="Q31" t="s">
        <v>198</v>
      </c>
      <c r="R31" s="19">
        <v>124.2</v>
      </c>
      <c r="S31" s="17">
        <v>3</v>
      </c>
      <c r="T31" s="20">
        <v>0.2</v>
      </c>
      <c r="U31" s="19">
        <v>15.525</v>
      </c>
      <c r="V31" s="20">
        <f t="shared" si="0"/>
        <v>0.125</v>
      </c>
      <c r="W31" s="17">
        <f t="shared" si="1"/>
        <v>2015</v>
      </c>
      <c r="X31" t="str">
        <f t="shared" si="2"/>
        <v>Sep-2015</v>
      </c>
      <c r="Y31" s="17">
        <f t="shared" si="3"/>
        <v>4</v>
      </c>
      <c r="Z31" t="str">
        <f t="shared" si="4"/>
        <v>11-20%</v>
      </c>
      <c r="AA31" s="17">
        <f>IF(COUNTIF($B$2:B31,B31)=1,1,0)</f>
        <v>0</v>
      </c>
      <c r="AB31" s="17">
        <f>IF(COUNTIF($F$2:F31,F31)=1,1,0)</f>
        <v>0</v>
      </c>
    </row>
    <row r="32" spans="1:28" x14ac:dyDescent="0.2">
      <c r="A32" s="17">
        <v>31</v>
      </c>
      <c r="B32" t="s">
        <v>190</v>
      </c>
      <c r="C32" s="18">
        <v>42264</v>
      </c>
      <c r="D32" s="18">
        <v>42268</v>
      </c>
      <c r="E32" t="s">
        <v>77</v>
      </c>
      <c r="F32" t="s">
        <v>191</v>
      </c>
      <c r="G32" t="s">
        <v>192</v>
      </c>
      <c r="H32" t="s">
        <v>53</v>
      </c>
      <c r="I32" t="s">
        <v>54</v>
      </c>
      <c r="J32" t="s">
        <v>173</v>
      </c>
      <c r="K32" t="s">
        <v>174</v>
      </c>
      <c r="L32">
        <v>19140</v>
      </c>
      <c r="M32" t="s">
        <v>175</v>
      </c>
      <c r="N32" t="s">
        <v>199</v>
      </c>
      <c r="O32" t="s">
        <v>73</v>
      </c>
      <c r="P32" t="s">
        <v>200</v>
      </c>
      <c r="Q32" t="s">
        <v>201</v>
      </c>
      <c r="R32" s="19">
        <v>3.2639999999999998</v>
      </c>
      <c r="S32" s="17">
        <v>2</v>
      </c>
      <c r="T32" s="20">
        <v>0.2</v>
      </c>
      <c r="U32" s="19">
        <v>1.1015999999999999</v>
      </c>
      <c r="V32" s="20">
        <f t="shared" si="0"/>
        <v>0.33750000000000002</v>
      </c>
      <c r="W32" s="17">
        <f t="shared" si="1"/>
        <v>2015</v>
      </c>
      <c r="X32" t="str">
        <f t="shared" si="2"/>
        <v>Sep-2015</v>
      </c>
      <c r="Y32" s="17">
        <f t="shared" si="3"/>
        <v>4</v>
      </c>
      <c r="Z32" t="str">
        <f t="shared" si="4"/>
        <v>11-20%</v>
      </c>
      <c r="AA32" s="17">
        <f>IF(COUNTIF($B$2:B32,B32)=1,1,0)</f>
        <v>0</v>
      </c>
      <c r="AB32" s="17">
        <f>IF(COUNTIF($F$2:F32,F32)=1,1,0)</f>
        <v>0</v>
      </c>
    </row>
    <row r="33" spans="1:28" x14ac:dyDescent="0.2">
      <c r="A33" s="17">
        <v>32</v>
      </c>
      <c r="B33" t="s">
        <v>190</v>
      </c>
      <c r="C33" s="18">
        <v>42264</v>
      </c>
      <c r="D33" s="18">
        <v>42268</v>
      </c>
      <c r="E33" t="s">
        <v>77</v>
      </c>
      <c r="F33" t="s">
        <v>191</v>
      </c>
      <c r="G33" t="s">
        <v>192</v>
      </c>
      <c r="H33" t="s">
        <v>53</v>
      </c>
      <c r="I33" t="s">
        <v>54</v>
      </c>
      <c r="J33" t="s">
        <v>173</v>
      </c>
      <c r="K33" t="s">
        <v>174</v>
      </c>
      <c r="L33">
        <v>19140</v>
      </c>
      <c r="M33" t="s">
        <v>175</v>
      </c>
      <c r="N33" t="s">
        <v>202</v>
      </c>
      <c r="O33" t="s">
        <v>73</v>
      </c>
      <c r="P33" t="s">
        <v>95</v>
      </c>
      <c r="Q33" t="s">
        <v>203</v>
      </c>
      <c r="R33" s="19">
        <v>86.304000000000002</v>
      </c>
      <c r="S33" s="17">
        <v>6</v>
      </c>
      <c r="T33" s="20">
        <v>0.2</v>
      </c>
      <c r="U33" s="19">
        <v>9.7091999999999992</v>
      </c>
      <c r="V33" s="20">
        <f t="shared" si="0"/>
        <v>0.11249999999999999</v>
      </c>
      <c r="W33" s="17">
        <f t="shared" si="1"/>
        <v>2015</v>
      </c>
      <c r="X33" t="str">
        <f t="shared" si="2"/>
        <v>Sep-2015</v>
      </c>
      <c r="Y33" s="17">
        <f t="shared" si="3"/>
        <v>4</v>
      </c>
      <c r="Z33" t="str">
        <f t="shared" si="4"/>
        <v>11-20%</v>
      </c>
      <c r="AA33" s="17">
        <f>IF(COUNTIF($B$2:B33,B33)=1,1,0)</f>
        <v>0</v>
      </c>
      <c r="AB33" s="17">
        <f>IF(COUNTIF($F$2:F33,F33)=1,1,0)</f>
        <v>0</v>
      </c>
    </row>
    <row r="34" spans="1:28" x14ac:dyDescent="0.2">
      <c r="A34" s="17">
        <v>33</v>
      </c>
      <c r="B34" t="s">
        <v>190</v>
      </c>
      <c r="C34" s="18">
        <v>42264</v>
      </c>
      <c r="D34" s="18">
        <v>42268</v>
      </c>
      <c r="E34" t="s">
        <v>77</v>
      </c>
      <c r="F34" t="s">
        <v>191</v>
      </c>
      <c r="G34" t="s">
        <v>192</v>
      </c>
      <c r="H34" t="s">
        <v>53</v>
      </c>
      <c r="I34" t="s">
        <v>54</v>
      </c>
      <c r="J34" t="s">
        <v>173</v>
      </c>
      <c r="K34" t="s">
        <v>174</v>
      </c>
      <c r="L34">
        <v>19140</v>
      </c>
      <c r="M34" t="s">
        <v>175</v>
      </c>
      <c r="N34" t="s">
        <v>204</v>
      </c>
      <c r="O34" t="s">
        <v>73</v>
      </c>
      <c r="P34" t="s">
        <v>102</v>
      </c>
      <c r="Q34" t="s">
        <v>205</v>
      </c>
      <c r="R34" s="19">
        <v>6.8579999999999997</v>
      </c>
      <c r="S34" s="17">
        <v>6</v>
      </c>
      <c r="T34" s="20">
        <v>0.7</v>
      </c>
      <c r="U34" s="19">
        <v>-5.7149999999999999</v>
      </c>
      <c r="V34" s="20">
        <f t="shared" si="0"/>
        <v>-0.83333333333333337</v>
      </c>
      <c r="W34" s="17">
        <f t="shared" si="1"/>
        <v>2015</v>
      </c>
      <c r="X34" t="str">
        <f t="shared" si="2"/>
        <v>Sep-2015</v>
      </c>
      <c r="Y34" s="17">
        <f t="shared" si="3"/>
        <v>4</v>
      </c>
      <c r="Z34" t="str">
        <f t="shared" si="4"/>
        <v>Over 50%</v>
      </c>
      <c r="AA34" s="17">
        <f>IF(COUNTIF($B$2:B34,B34)=1,1,0)</f>
        <v>0</v>
      </c>
      <c r="AB34" s="17">
        <f>IF(COUNTIF($F$2:F34,F34)=1,1,0)</f>
        <v>0</v>
      </c>
    </row>
    <row r="35" spans="1:28" x14ac:dyDescent="0.2">
      <c r="A35" s="17">
        <v>34</v>
      </c>
      <c r="B35" t="s">
        <v>190</v>
      </c>
      <c r="C35" s="18">
        <v>42264</v>
      </c>
      <c r="D35" s="18">
        <v>42268</v>
      </c>
      <c r="E35" t="s">
        <v>77</v>
      </c>
      <c r="F35" t="s">
        <v>191</v>
      </c>
      <c r="G35" t="s">
        <v>192</v>
      </c>
      <c r="H35" t="s">
        <v>53</v>
      </c>
      <c r="I35" t="s">
        <v>54</v>
      </c>
      <c r="J35" t="s">
        <v>173</v>
      </c>
      <c r="K35" t="s">
        <v>174</v>
      </c>
      <c r="L35">
        <v>19140</v>
      </c>
      <c r="M35" t="s">
        <v>175</v>
      </c>
      <c r="N35" t="s">
        <v>206</v>
      </c>
      <c r="O35" t="s">
        <v>73</v>
      </c>
      <c r="P35" t="s">
        <v>95</v>
      </c>
      <c r="Q35" t="s">
        <v>207</v>
      </c>
      <c r="R35" s="19">
        <v>15.76</v>
      </c>
      <c r="S35" s="17">
        <v>2</v>
      </c>
      <c r="T35" s="20">
        <v>0.2</v>
      </c>
      <c r="U35" s="19">
        <v>3.5459999999999998</v>
      </c>
      <c r="V35" s="20">
        <f t="shared" si="0"/>
        <v>0.22499999999999998</v>
      </c>
      <c r="W35" s="17">
        <f t="shared" si="1"/>
        <v>2015</v>
      </c>
      <c r="X35" t="str">
        <f t="shared" si="2"/>
        <v>Sep-2015</v>
      </c>
      <c r="Y35" s="17">
        <f t="shared" si="3"/>
        <v>4</v>
      </c>
      <c r="Z35" t="str">
        <f t="shared" si="4"/>
        <v>11-20%</v>
      </c>
      <c r="AA35" s="17">
        <f>IF(COUNTIF($B$2:B35,B35)=1,1,0)</f>
        <v>0</v>
      </c>
      <c r="AB35" s="17">
        <f>IF(COUNTIF($F$2:F35,F35)=1,1,0)</f>
        <v>0</v>
      </c>
    </row>
    <row r="36" spans="1:28" x14ac:dyDescent="0.2">
      <c r="A36" s="17">
        <v>35</v>
      </c>
      <c r="B36" t="s">
        <v>208</v>
      </c>
      <c r="C36" s="18">
        <v>43027</v>
      </c>
      <c r="D36" s="18">
        <v>43031</v>
      </c>
      <c r="E36" t="s">
        <v>50</v>
      </c>
      <c r="F36" t="s">
        <v>209</v>
      </c>
      <c r="G36" t="s">
        <v>210</v>
      </c>
      <c r="H36" t="s">
        <v>129</v>
      </c>
      <c r="I36" t="s">
        <v>54</v>
      </c>
      <c r="J36" t="s">
        <v>211</v>
      </c>
      <c r="K36" t="s">
        <v>131</v>
      </c>
      <c r="L36">
        <v>77095</v>
      </c>
      <c r="M36" t="s">
        <v>132</v>
      </c>
      <c r="N36" t="s">
        <v>212</v>
      </c>
      <c r="O36" t="s">
        <v>73</v>
      </c>
      <c r="P36" t="s">
        <v>117</v>
      </c>
      <c r="Q36" t="s">
        <v>213</v>
      </c>
      <c r="R36" s="19">
        <v>29.472000000000001</v>
      </c>
      <c r="S36" s="17">
        <v>3</v>
      </c>
      <c r="T36" s="20">
        <v>0.2</v>
      </c>
      <c r="U36" s="19">
        <v>9.9467999999999996</v>
      </c>
      <c r="V36" s="20">
        <f t="shared" si="0"/>
        <v>0.33749999999999997</v>
      </c>
      <c r="W36" s="17">
        <f t="shared" si="1"/>
        <v>2017</v>
      </c>
      <c r="X36" t="str">
        <f t="shared" si="2"/>
        <v>Oct-2017</v>
      </c>
      <c r="Y36" s="17">
        <f t="shared" si="3"/>
        <v>4</v>
      </c>
      <c r="Z36" t="str">
        <f t="shared" si="4"/>
        <v>11-20%</v>
      </c>
      <c r="AA36" s="17">
        <f>IF(COUNTIF($B$2:B36,B36)=1,1,0)</f>
        <v>1</v>
      </c>
      <c r="AB36" s="17">
        <f>IF(COUNTIF($F$2:F36,F36)=1,1,0)</f>
        <v>1</v>
      </c>
    </row>
    <row r="37" spans="1:28" x14ac:dyDescent="0.2">
      <c r="A37" s="17">
        <v>36</v>
      </c>
      <c r="B37" t="s">
        <v>214</v>
      </c>
      <c r="C37" s="18">
        <v>42712</v>
      </c>
      <c r="D37" s="18">
        <v>42714</v>
      </c>
      <c r="E37" t="s">
        <v>215</v>
      </c>
      <c r="F37" t="s">
        <v>216</v>
      </c>
      <c r="G37" t="s">
        <v>217</v>
      </c>
      <c r="H37" t="s">
        <v>68</v>
      </c>
      <c r="I37" t="s">
        <v>54</v>
      </c>
      <c r="J37" t="s">
        <v>218</v>
      </c>
      <c r="K37" t="s">
        <v>131</v>
      </c>
      <c r="L37">
        <v>75080</v>
      </c>
      <c r="M37" t="s">
        <v>132</v>
      </c>
      <c r="N37" t="s">
        <v>219</v>
      </c>
      <c r="O37" t="s">
        <v>98</v>
      </c>
      <c r="P37" t="s">
        <v>99</v>
      </c>
      <c r="Q37" t="s">
        <v>220</v>
      </c>
      <c r="R37" s="19">
        <v>1097.5440000000001</v>
      </c>
      <c r="S37" s="17">
        <v>7</v>
      </c>
      <c r="T37" s="20">
        <v>0.2</v>
      </c>
      <c r="U37" s="19">
        <v>123.47369999999999</v>
      </c>
      <c r="V37" s="20">
        <f t="shared" si="0"/>
        <v>0.11249999999999999</v>
      </c>
      <c r="W37" s="17">
        <f t="shared" si="1"/>
        <v>2016</v>
      </c>
      <c r="X37" t="str">
        <f t="shared" si="2"/>
        <v>Dec-2016</v>
      </c>
      <c r="Y37" s="17">
        <f t="shared" si="3"/>
        <v>2</v>
      </c>
      <c r="Z37" t="str">
        <f t="shared" si="4"/>
        <v>11-20%</v>
      </c>
      <c r="AA37" s="17">
        <f>IF(COUNTIF($B$2:B37,B37)=1,1,0)</f>
        <v>1</v>
      </c>
      <c r="AB37" s="17">
        <f>IF(COUNTIF($F$2:F37,F37)=1,1,0)</f>
        <v>1</v>
      </c>
    </row>
    <row r="38" spans="1:28" x14ac:dyDescent="0.2">
      <c r="A38" s="17">
        <v>37</v>
      </c>
      <c r="B38" t="s">
        <v>214</v>
      </c>
      <c r="C38" s="18">
        <v>42712</v>
      </c>
      <c r="D38" s="18">
        <v>42714</v>
      </c>
      <c r="E38" t="s">
        <v>215</v>
      </c>
      <c r="F38" t="s">
        <v>216</v>
      </c>
      <c r="G38" t="s">
        <v>217</v>
      </c>
      <c r="H38" t="s">
        <v>68</v>
      </c>
      <c r="I38" t="s">
        <v>54</v>
      </c>
      <c r="J38" t="s">
        <v>218</v>
      </c>
      <c r="K38" t="s">
        <v>131</v>
      </c>
      <c r="L38">
        <v>75080</v>
      </c>
      <c r="M38" t="s">
        <v>132</v>
      </c>
      <c r="N38" t="s">
        <v>221</v>
      </c>
      <c r="O38" t="s">
        <v>59</v>
      </c>
      <c r="P38" t="s">
        <v>92</v>
      </c>
      <c r="Q38" t="s">
        <v>222</v>
      </c>
      <c r="R38" s="19">
        <v>190.92</v>
      </c>
      <c r="S38" s="17">
        <v>5</v>
      </c>
      <c r="T38" s="20">
        <v>0.6</v>
      </c>
      <c r="U38" s="19">
        <v>-147.96299999999999</v>
      </c>
      <c r="V38" s="20">
        <f t="shared" si="0"/>
        <v>-0.77500000000000002</v>
      </c>
      <c r="W38" s="17">
        <f t="shared" si="1"/>
        <v>2016</v>
      </c>
      <c r="X38" t="str">
        <f t="shared" si="2"/>
        <v>Dec-2016</v>
      </c>
      <c r="Y38" s="17">
        <f t="shared" si="3"/>
        <v>2</v>
      </c>
      <c r="Z38" t="str">
        <f t="shared" si="4"/>
        <v>Over 50%</v>
      </c>
      <c r="AA38" s="17">
        <f>IF(COUNTIF($B$2:B38,B38)=1,1,0)</f>
        <v>0</v>
      </c>
      <c r="AB38" s="17">
        <f>IF(COUNTIF($F$2:F38,F38)=1,1,0)</f>
        <v>0</v>
      </c>
    </row>
    <row r="39" spans="1:28" x14ac:dyDescent="0.2">
      <c r="A39" s="17">
        <v>38</v>
      </c>
      <c r="B39" t="s">
        <v>223</v>
      </c>
      <c r="C39" s="18">
        <v>42365</v>
      </c>
      <c r="D39" s="18">
        <v>42369</v>
      </c>
      <c r="E39" t="s">
        <v>77</v>
      </c>
      <c r="F39" t="s">
        <v>224</v>
      </c>
      <c r="G39" t="s">
        <v>225</v>
      </c>
      <c r="H39" t="s">
        <v>129</v>
      </c>
      <c r="I39" t="s">
        <v>54</v>
      </c>
      <c r="J39" t="s">
        <v>211</v>
      </c>
      <c r="K39" t="s">
        <v>131</v>
      </c>
      <c r="L39">
        <v>77041</v>
      </c>
      <c r="M39" t="s">
        <v>132</v>
      </c>
      <c r="N39" t="s">
        <v>226</v>
      </c>
      <c r="O39" t="s">
        <v>73</v>
      </c>
      <c r="P39" t="s">
        <v>200</v>
      </c>
      <c r="Q39" t="s">
        <v>227</v>
      </c>
      <c r="R39" s="19">
        <v>113.328</v>
      </c>
      <c r="S39" s="17">
        <v>9</v>
      </c>
      <c r="T39" s="20">
        <v>0.2</v>
      </c>
      <c r="U39" s="19">
        <v>35.414999999999999</v>
      </c>
      <c r="V39" s="20">
        <f t="shared" si="0"/>
        <v>0.3125</v>
      </c>
      <c r="W39" s="17">
        <f t="shared" si="1"/>
        <v>2015</v>
      </c>
      <c r="X39" t="str">
        <f t="shared" si="2"/>
        <v>Dec-2015</v>
      </c>
      <c r="Y39" s="17">
        <f t="shared" si="3"/>
        <v>4</v>
      </c>
      <c r="Z39" t="str">
        <f t="shared" si="4"/>
        <v>11-20%</v>
      </c>
      <c r="AA39" s="17">
        <f>IF(COUNTIF($B$2:B39,B39)=1,1,0)</f>
        <v>1</v>
      </c>
      <c r="AB39" s="17">
        <f>IF(COUNTIF($F$2:F39,F39)=1,1,0)</f>
        <v>1</v>
      </c>
    </row>
    <row r="40" spans="1:28" x14ac:dyDescent="0.2">
      <c r="A40" s="17">
        <v>39</v>
      </c>
      <c r="B40" t="s">
        <v>223</v>
      </c>
      <c r="C40" s="18">
        <v>42365</v>
      </c>
      <c r="D40" s="18">
        <v>42369</v>
      </c>
      <c r="E40" t="s">
        <v>77</v>
      </c>
      <c r="F40" t="s">
        <v>224</v>
      </c>
      <c r="G40" t="s">
        <v>225</v>
      </c>
      <c r="H40" t="s">
        <v>129</v>
      </c>
      <c r="I40" t="s">
        <v>54</v>
      </c>
      <c r="J40" t="s">
        <v>211</v>
      </c>
      <c r="K40" t="s">
        <v>131</v>
      </c>
      <c r="L40">
        <v>77041</v>
      </c>
      <c r="M40" t="s">
        <v>132</v>
      </c>
      <c r="N40" t="s">
        <v>228</v>
      </c>
      <c r="O40" t="s">
        <v>59</v>
      </c>
      <c r="P40" t="s">
        <v>60</v>
      </c>
      <c r="Q40" t="s">
        <v>229</v>
      </c>
      <c r="R40" s="19">
        <v>532.39919999999995</v>
      </c>
      <c r="S40" s="17">
        <v>3</v>
      </c>
      <c r="T40" s="20">
        <v>0.32</v>
      </c>
      <c r="U40" s="19">
        <v>-46.976399999999998</v>
      </c>
      <c r="V40" s="20">
        <f t="shared" si="0"/>
        <v>-8.8235294117647065E-2</v>
      </c>
      <c r="W40" s="17">
        <f t="shared" si="1"/>
        <v>2015</v>
      </c>
      <c r="X40" t="str">
        <f t="shared" si="2"/>
        <v>Dec-2015</v>
      </c>
      <c r="Y40" s="17">
        <f t="shared" si="3"/>
        <v>4</v>
      </c>
      <c r="Z40" t="str">
        <f t="shared" si="4"/>
        <v>31-40%</v>
      </c>
      <c r="AA40" s="17">
        <f>IF(COUNTIF($B$2:B40,B40)=1,1,0)</f>
        <v>0</v>
      </c>
      <c r="AB40" s="17">
        <f>IF(COUNTIF($F$2:F40,F40)=1,1,0)</f>
        <v>0</v>
      </c>
    </row>
    <row r="41" spans="1:28" x14ac:dyDescent="0.2">
      <c r="A41" s="17">
        <v>40</v>
      </c>
      <c r="B41" t="s">
        <v>223</v>
      </c>
      <c r="C41" s="18">
        <v>42365</v>
      </c>
      <c r="D41" s="18">
        <v>42369</v>
      </c>
      <c r="E41" t="s">
        <v>77</v>
      </c>
      <c r="F41" t="s">
        <v>224</v>
      </c>
      <c r="G41" t="s">
        <v>225</v>
      </c>
      <c r="H41" t="s">
        <v>129</v>
      </c>
      <c r="I41" t="s">
        <v>54</v>
      </c>
      <c r="J41" t="s">
        <v>211</v>
      </c>
      <c r="K41" t="s">
        <v>131</v>
      </c>
      <c r="L41">
        <v>77041</v>
      </c>
      <c r="M41" t="s">
        <v>132</v>
      </c>
      <c r="N41" t="s">
        <v>230</v>
      </c>
      <c r="O41" t="s">
        <v>59</v>
      </c>
      <c r="P41" t="s">
        <v>63</v>
      </c>
      <c r="Q41" t="s">
        <v>231</v>
      </c>
      <c r="R41" s="19">
        <v>212.05799999999999</v>
      </c>
      <c r="S41" s="17">
        <v>3</v>
      </c>
      <c r="T41" s="20">
        <v>0.3</v>
      </c>
      <c r="U41" s="19">
        <v>-15.147</v>
      </c>
      <c r="V41" s="20">
        <f t="shared" si="0"/>
        <v>-7.1428571428571438E-2</v>
      </c>
      <c r="W41" s="17">
        <f t="shared" si="1"/>
        <v>2015</v>
      </c>
      <c r="X41" t="str">
        <f t="shared" si="2"/>
        <v>Dec-2015</v>
      </c>
      <c r="Y41" s="17">
        <f t="shared" si="3"/>
        <v>4</v>
      </c>
      <c r="Z41" t="str">
        <f t="shared" si="4"/>
        <v>21-30%</v>
      </c>
      <c r="AA41" s="17">
        <f>IF(COUNTIF($B$2:B41,B41)=1,1,0)</f>
        <v>0</v>
      </c>
      <c r="AB41" s="17">
        <f>IF(COUNTIF($F$2:F41,F41)=1,1,0)</f>
        <v>0</v>
      </c>
    </row>
    <row r="42" spans="1:28" x14ac:dyDescent="0.2">
      <c r="A42" s="17">
        <v>41</v>
      </c>
      <c r="B42" t="s">
        <v>223</v>
      </c>
      <c r="C42" s="18">
        <v>42365</v>
      </c>
      <c r="D42" s="18">
        <v>42369</v>
      </c>
      <c r="E42" t="s">
        <v>77</v>
      </c>
      <c r="F42" t="s">
        <v>224</v>
      </c>
      <c r="G42" t="s">
        <v>225</v>
      </c>
      <c r="H42" t="s">
        <v>129</v>
      </c>
      <c r="I42" t="s">
        <v>54</v>
      </c>
      <c r="J42" t="s">
        <v>211</v>
      </c>
      <c r="K42" t="s">
        <v>131</v>
      </c>
      <c r="L42">
        <v>77041</v>
      </c>
      <c r="M42" t="s">
        <v>132</v>
      </c>
      <c r="N42" t="s">
        <v>232</v>
      </c>
      <c r="O42" t="s">
        <v>98</v>
      </c>
      <c r="P42" t="s">
        <v>99</v>
      </c>
      <c r="Q42" t="s">
        <v>233</v>
      </c>
      <c r="R42" s="19">
        <v>371.16800000000001</v>
      </c>
      <c r="S42" s="17">
        <v>4</v>
      </c>
      <c r="T42" s="20">
        <v>0.2</v>
      </c>
      <c r="U42" s="19">
        <v>41.756399999999999</v>
      </c>
      <c r="V42" s="20">
        <f t="shared" si="0"/>
        <v>0.1125</v>
      </c>
      <c r="W42" s="17">
        <f t="shared" si="1"/>
        <v>2015</v>
      </c>
      <c r="X42" t="str">
        <f t="shared" si="2"/>
        <v>Dec-2015</v>
      </c>
      <c r="Y42" s="17">
        <f t="shared" si="3"/>
        <v>4</v>
      </c>
      <c r="Z42" t="str">
        <f t="shared" si="4"/>
        <v>11-20%</v>
      </c>
      <c r="AA42" s="17">
        <f>IF(COUNTIF($B$2:B42,B42)=1,1,0)</f>
        <v>0</v>
      </c>
      <c r="AB42" s="17">
        <f>IF(COUNTIF($F$2:F42,F42)=1,1,0)</f>
        <v>0</v>
      </c>
    </row>
    <row r="43" spans="1:28" x14ac:dyDescent="0.2">
      <c r="A43" s="17">
        <v>42</v>
      </c>
      <c r="B43" t="s">
        <v>234</v>
      </c>
      <c r="C43" s="18">
        <v>42988</v>
      </c>
      <c r="D43" s="18">
        <v>42993</v>
      </c>
      <c r="E43" t="s">
        <v>77</v>
      </c>
      <c r="F43" t="s">
        <v>235</v>
      </c>
      <c r="G43" t="s">
        <v>236</v>
      </c>
      <c r="H43" t="s">
        <v>68</v>
      </c>
      <c r="I43" t="s">
        <v>54</v>
      </c>
      <c r="J43" t="s">
        <v>237</v>
      </c>
      <c r="K43" t="s">
        <v>238</v>
      </c>
      <c r="L43">
        <v>60540</v>
      </c>
      <c r="M43" t="s">
        <v>132</v>
      </c>
      <c r="N43" t="s">
        <v>239</v>
      </c>
      <c r="O43" t="s">
        <v>98</v>
      </c>
      <c r="P43" t="s">
        <v>99</v>
      </c>
      <c r="Q43" t="s">
        <v>240</v>
      </c>
      <c r="R43" s="19">
        <v>147.16800000000001</v>
      </c>
      <c r="S43" s="17">
        <v>4</v>
      </c>
      <c r="T43" s="20">
        <v>0.2</v>
      </c>
      <c r="U43" s="19">
        <v>16.5564</v>
      </c>
      <c r="V43" s="20">
        <f t="shared" si="0"/>
        <v>0.11249999999999999</v>
      </c>
      <c r="W43" s="17">
        <f t="shared" si="1"/>
        <v>2017</v>
      </c>
      <c r="X43" t="str">
        <f t="shared" si="2"/>
        <v>Sep-2017</v>
      </c>
      <c r="Y43" s="17">
        <f t="shared" si="3"/>
        <v>5</v>
      </c>
      <c r="Z43" t="str">
        <f t="shared" si="4"/>
        <v>11-20%</v>
      </c>
      <c r="AA43" s="17">
        <f>IF(COUNTIF($B$2:B43,B43)=1,1,0)</f>
        <v>1</v>
      </c>
      <c r="AB43" s="17">
        <f>IF(COUNTIF($F$2:F43,F43)=1,1,0)</f>
        <v>1</v>
      </c>
    </row>
    <row r="44" spans="1:28" x14ac:dyDescent="0.2">
      <c r="A44" s="17">
        <v>43</v>
      </c>
      <c r="B44" t="s">
        <v>241</v>
      </c>
      <c r="C44" s="18">
        <v>42568</v>
      </c>
      <c r="D44" s="18">
        <v>42573</v>
      </c>
      <c r="E44" t="s">
        <v>77</v>
      </c>
      <c r="F44" t="s">
        <v>242</v>
      </c>
      <c r="G44" t="s">
        <v>243</v>
      </c>
      <c r="H44" t="s">
        <v>68</v>
      </c>
      <c r="I44" t="s">
        <v>54</v>
      </c>
      <c r="J44" t="s">
        <v>69</v>
      </c>
      <c r="K44" t="s">
        <v>70</v>
      </c>
      <c r="L44">
        <v>90049</v>
      </c>
      <c r="M44" t="s">
        <v>71</v>
      </c>
      <c r="N44" t="s">
        <v>244</v>
      </c>
      <c r="O44" t="s">
        <v>73</v>
      </c>
      <c r="P44" t="s">
        <v>86</v>
      </c>
      <c r="Q44" t="s">
        <v>245</v>
      </c>
      <c r="R44" s="19">
        <v>77.88</v>
      </c>
      <c r="S44" s="17">
        <v>2</v>
      </c>
      <c r="T44" s="20">
        <v>0</v>
      </c>
      <c r="U44" s="19">
        <v>3.8940000000000001</v>
      </c>
      <c r="V44" s="20">
        <f t="shared" si="0"/>
        <v>0.05</v>
      </c>
      <c r="W44" s="17">
        <f t="shared" si="1"/>
        <v>2016</v>
      </c>
      <c r="X44" t="str">
        <f t="shared" si="2"/>
        <v>Jul-2016</v>
      </c>
      <c r="Y44" s="17">
        <f t="shared" si="3"/>
        <v>5</v>
      </c>
      <c r="Z44" t="str">
        <f t="shared" si="4"/>
        <v>0% (No Discount)</v>
      </c>
      <c r="AA44" s="17">
        <f>IF(COUNTIF($B$2:B44,B44)=1,1,0)</f>
        <v>1</v>
      </c>
      <c r="AB44" s="17">
        <f>IF(COUNTIF($F$2:F44,F44)=1,1,0)</f>
        <v>1</v>
      </c>
    </row>
    <row r="45" spans="1:28" x14ac:dyDescent="0.2">
      <c r="A45" s="17">
        <v>44</v>
      </c>
      <c r="B45" t="s">
        <v>246</v>
      </c>
      <c r="C45" s="18">
        <v>42997</v>
      </c>
      <c r="D45" s="18">
        <v>43001</v>
      </c>
      <c r="E45" t="s">
        <v>77</v>
      </c>
      <c r="F45" t="s">
        <v>247</v>
      </c>
      <c r="G45" t="s">
        <v>248</v>
      </c>
      <c r="H45" t="s">
        <v>68</v>
      </c>
      <c r="I45" t="s">
        <v>54</v>
      </c>
      <c r="J45" t="s">
        <v>249</v>
      </c>
      <c r="K45" t="s">
        <v>81</v>
      </c>
      <c r="L45">
        <v>32935</v>
      </c>
      <c r="M45" t="s">
        <v>57</v>
      </c>
      <c r="N45" t="s">
        <v>250</v>
      </c>
      <c r="O45" t="s">
        <v>73</v>
      </c>
      <c r="P45" t="s">
        <v>86</v>
      </c>
      <c r="Q45" t="s">
        <v>251</v>
      </c>
      <c r="R45" s="19">
        <v>95.616</v>
      </c>
      <c r="S45" s="17">
        <v>2</v>
      </c>
      <c r="T45" s="20">
        <v>0.2</v>
      </c>
      <c r="U45" s="19">
        <v>9.5616000000000003</v>
      </c>
      <c r="V45" s="20">
        <f t="shared" si="0"/>
        <v>0.1</v>
      </c>
      <c r="W45" s="17">
        <f t="shared" si="1"/>
        <v>2017</v>
      </c>
      <c r="X45" t="str">
        <f t="shared" si="2"/>
        <v>Sep-2017</v>
      </c>
      <c r="Y45" s="17">
        <f t="shared" si="3"/>
        <v>4</v>
      </c>
      <c r="Z45" t="str">
        <f t="shared" si="4"/>
        <v>11-20%</v>
      </c>
      <c r="AA45" s="17">
        <f>IF(COUNTIF($B$2:B45,B45)=1,1,0)</f>
        <v>1</v>
      </c>
      <c r="AB45" s="17">
        <f>IF(COUNTIF($F$2:F45,F45)=1,1,0)</f>
        <v>1</v>
      </c>
    </row>
    <row r="46" spans="1:28" x14ac:dyDescent="0.2">
      <c r="A46" s="17">
        <v>45</v>
      </c>
      <c r="B46" t="s">
        <v>252</v>
      </c>
      <c r="C46" s="18">
        <v>42440</v>
      </c>
      <c r="D46" s="18">
        <v>42442</v>
      </c>
      <c r="E46" t="s">
        <v>215</v>
      </c>
      <c r="F46" t="s">
        <v>253</v>
      </c>
      <c r="G46" t="s">
        <v>254</v>
      </c>
      <c r="H46" t="s">
        <v>68</v>
      </c>
      <c r="I46" t="s">
        <v>54</v>
      </c>
      <c r="J46" t="s">
        <v>255</v>
      </c>
      <c r="K46" t="s">
        <v>256</v>
      </c>
      <c r="L46">
        <v>55122</v>
      </c>
      <c r="M46" t="s">
        <v>132</v>
      </c>
      <c r="N46" t="s">
        <v>257</v>
      </c>
      <c r="O46" t="s">
        <v>98</v>
      </c>
      <c r="P46" t="s">
        <v>188</v>
      </c>
      <c r="Q46" t="s">
        <v>258</v>
      </c>
      <c r="R46" s="19">
        <v>45.98</v>
      </c>
      <c r="S46" s="17">
        <v>2</v>
      </c>
      <c r="T46" s="20">
        <v>0</v>
      </c>
      <c r="U46" s="19">
        <v>19.7714</v>
      </c>
      <c r="V46" s="20">
        <f t="shared" si="0"/>
        <v>0.43000000000000005</v>
      </c>
      <c r="W46" s="17">
        <f t="shared" si="1"/>
        <v>2016</v>
      </c>
      <c r="X46" t="str">
        <f t="shared" si="2"/>
        <v>Mar-2016</v>
      </c>
      <c r="Y46" s="17">
        <f t="shared" si="3"/>
        <v>2</v>
      </c>
      <c r="Z46" t="str">
        <f t="shared" si="4"/>
        <v>0% (No Discount)</v>
      </c>
      <c r="AA46" s="17">
        <f>IF(COUNTIF($B$2:B46,B46)=1,1,0)</f>
        <v>1</v>
      </c>
      <c r="AB46" s="17">
        <f>IF(COUNTIF($F$2:F46,F46)=1,1,0)</f>
        <v>1</v>
      </c>
    </row>
    <row r="47" spans="1:28" x14ac:dyDescent="0.2">
      <c r="A47" s="17">
        <v>46</v>
      </c>
      <c r="B47" t="s">
        <v>252</v>
      </c>
      <c r="C47" s="18">
        <v>42440</v>
      </c>
      <c r="D47" s="18">
        <v>42442</v>
      </c>
      <c r="E47" t="s">
        <v>215</v>
      </c>
      <c r="F47" t="s">
        <v>253</v>
      </c>
      <c r="G47" t="s">
        <v>254</v>
      </c>
      <c r="H47" t="s">
        <v>68</v>
      </c>
      <c r="I47" t="s">
        <v>54</v>
      </c>
      <c r="J47" t="s">
        <v>255</v>
      </c>
      <c r="K47" t="s">
        <v>256</v>
      </c>
      <c r="L47">
        <v>55122</v>
      </c>
      <c r="M47" t="s">
        <v>132</v>
      </c>
      <c r="N47" t="s">
        <v>259</v>
      </c>
      <c r="O47" t="s">
        <v>73</v>
      </c>
      <c r="P47" t="s">
        <v>102</v>
      </c>
      <c r="Q47" t="s">
        <v>260</v>
      </c>
      <c r="R47" s="19">
        <v>17.46</v>
      </c>
      <c r="S47" s="17">
        <v>2</v>
      </c>
      <c r="T47" s="20">
        <v>0</v>
      </c>
      <c r="U47" s="19">
        <v>8.2062000000000008</v>
      </c>
      <c r="V47" s="20">
        <f t="shared" si="0"/>
        <v>0.47000000000000003</v>
      </c>
      <c r="W47" s="17">
        <f t="shared" si="1"/>
        <v>2016</v>
      </c>
      <c r="X47" t="str">
        <f t="shared" si="2"/>
        <v>Mar-2016</v>
      </c>
      <c r="Y47" s="17">
        <f t="shared" si="3"/>
        <v>2</v>
      </c>
      <c r="Z47" t="str">
        <f t="shared" si="4"/>
        <v>0% (No Discount)</v>
      </c>
      <c r="AA47" s="17">
        <f>IF(COUNTIF($B$2:B47,B47)=1,1,0)</f>
        <v>0</v>
      </c>
      <c r="AB47" s="17">
        <f>IF(COUNTIF($F$2:F47,F47)=1,1,0)</f>
        <v>0</v>
      </c>
    </row>
    <row r="48" spans="1:28" x14ac:dyDescent="0.2">
      <c r="A48" s="17">
        <v>47</v>
      </c>
      <c r="B48" t="s">
        <v>261</v>
      </c>
      <c r="C48" s="18">
        <v>41932</v>
      </c>
      <c r="D48" s="18">
        <v>41937</v>
      </c>
      <c r="E48" t="s">
        <v>50</v>
      </c>
      <c r="F48" t="s">
        <v>262</v>
      </c>
      <c r="G48" t="s">
        <v>263</v>
      </c>
      <c r="H48" t="s">
        <v>53</v>
      </c>
      <c r="I48" t="s">
        <v>54</v>
      </c>
      <c r="J48" t="s">
        <v>264</v>
      </c>
      <c r="K48" t="s">
        <v>265</v>
      </c>
      <c r="L48">
        <v>48185</v>
      </c>
      <c r="M48" t="s">
        <v>132</v>
      </c>
      <c r="N48" t="s">
        <v>266</v>
      </c>
      <c r="O48" t="s">
        <v>73</v>
      </c>
      <c r="P48" t="s">
        <v>86</v>
      </c>
      <c r="Q48" t="s">
        <v>267</v>
      </c>
      <c r="R48" s="19">
        <v>211.96</v>
      </c>
      <c r="S48" s="17">
        <v>4</v>
      </c>
      <c r="T48" s="20">
        <v>0</v>
      </c>
      <c r="U48" s="19">
        <v>8.4784000000000006</v>
      </c>
      <c r="V48" s="20">
        <f t="shared" si="0"/>
        <v>0.04</v>
      </c>
      <c r="W48" s="17">
        <f t="shared" si="1"/>
        <v>2014</v>
      </c>
      <c r="X48" t="str">
        <f t="shared" si="2"/>
        <v>Oct-2014</v>
      </c>
      <c r="Y48" s="17">
        <f t="shared" si="3"/>
        <v>5</v>
      </c>
      <c r="Z48" t="str">
        <f t="shared" si="4"/>
        <v>0% (No Discount)</v>
      </c>
      <c r="AA48" s="17">
        <f>IF(COUNTIF($B$2:B48,B48)=1,1,0)</f>
        <v>1</v>
      </c>
      <c r="AB48" s="17">
        <f>IF(COUNTIF($F$2:F48,F48)=1,1,0)</f>
        <v>1</v>
      </c>
    </row>
    <row r="49" spans="1:28" x14ac:dyDescent="0.2">
      <c r="A49" s="17">
        <v>48</v>
      </c>
      <c r="B49" t="s">
        <v>268</v>
      </c>
      <c r="C49" s="18">
        <v>42541</v>
      </c>
      <c r="D49" s="18">
        <v>42546</v>
      </c>
      <c r="E49" t="s">
        <v>77</v>
      </c>
      <c r="F49" t="s">
        <v>269</v>
      </c>
      <c r="G49" t="s">
        <v>270</v>
      </c>
      <c r="H49" t="s">
        <v>53</v>
      </c>
      <c r="I49" t="s">
        <v>54</v>
      </c>
      <c r="J49" t="s">
        <v>271</v>
      </c>
      <c r="K49" t="s">
        <v>272</v>
      </c>
      <c r="L49">
        <v>19901</v>
      </c>
      <c r="M49" t="s">
        <v>175</v>
      </c>
      <c r="N49" t="s">
        <v>273</v>
      </c>
      <c r="O49" t="s">
        <v>98</v>
      </c>
      <c r="P49" t="s">
        <v>188</v>
      </c>
      <c r="Q49" t="s">
        <v>274</v>
      </c>
      <c r="R49" s="19">
        <v>45</v>
      </c>
      <c r="S49" s="17">
        <v>3</v>
      </c>
      <c r="T49" s="20">
        <v>0</v>
      </c>
      <c r="U49" s="19">
        <v>4.95</v>
      </c>
      <c r="V49" s="20">
        <f t="shared" si="0"/>
        <v>0.11</v>
      </c>
      <c r="W49" s="17">
        <f t="shared" si="1"/>
        <v>2016</v>
      </c>
      <c r="X49" t="str">
        <f t="shared" si="2"/>
        <v>Jun-2016</v>
      </c>
      <c r="Y49" s="17">
        <f t="shared" si="3"/>
        <v>5</v>
      </c>
      <c r="Z49" t="str">
        <f t="shared" si="4"/>
        <v>0% (No Discount)</v>
      </c>
      <c r="AA49" s="17">
        <f>IF(COUNTIF($B$2:B49,B49)=1,1,0)</f>
        <v>1</v>
      </c>
      <c r="AB49" s="17">
        <f>IF(COUNTIF($F$2:F49,F49)=1,1,0)</f>
        <v>1</v>
      </c>
    </row>
    <row r="50" spans="1:28" x14ac:dyDescent="0.2">
      <c r="A50" s="17">
        <v>49</v>
      </c>
      <c r="B50" t="s">
        <v>268</v>
      </c>
      <c r="C50" s="18">
        <v>42541</v>
      </c>
      <c r="D50" s="18">
        <v>42546</v>
      </c>
      <c r="E50" t="s">
        <v>77</v>
      </c>
      <c r="F50" t="s">
        <v>269</v>
      </c>
      <c r="G50" t="s">
        <v>270</v>
      </c>
      <c r="H50" t="s">
        <v>53</v>
      </c>
      <c r="I50" t="s">
        <v>54</v>
      </c>
      <c r="J50" t="s">
        <v>271</v>
      </c>
      <c r="K50" t="s">
        <v>272</v>
      </c>
      <c r="L50">
        <v>19901</v>
      </c>
      <c r="M50" t="s">
        <v>175</v>
      </c>
      <c r="N50" t="s">
        <v>275</v>
      </c>
      <c r="O50" t="s">
        <v>98</v>
      </c>
      <c r="P50" t="s">
        <v>99</v>
      </c>
      <c r="Q50" t="s">
        <v>276</v>
      </c>
      <c r="R50" s="19">
        <v>21.8</v>
      </c>
      <c r="S50" s="17">
        <v>2</v>
      </c>
      <c r="T50" s="20">
        <v>0</v>
      </c>
      <c r="U50" s="19">
        <v>6.1040000000000001</v>
      </c>
      <c r="V50" s="20">
        <f t="shared" si="0"/>
        <v>0.27999999999999997</v>
      </c>
      <c r="W50" s="17">
        <f t="shared" si="1"/>
        <v>2016</v>
      </c>
      <c r="X50" t="str">
        <f t="shared" si="2"/>
        <v>Jun-2016</v>
      </c>
      <c r="Y50" s="17">
        <f t="shared" si="3"/>
        <v>5</v>
      </c>
      <c r="Z50" t="str">
        <f t="shared" si="4"/>
        <v>0% (No Discount)</v>
      </c>
      <c r="AA50" s="17">
        <f>IF(COUNTIF($B$2:B50,B50)=1,1,0)</f>
        <v>0</v>
      </c>
      <c r="AB50" s="17">
        <f>IF(COUNTIF($F$2:F50,F50)=1,1,0)</f>
        <v>0</v>
      </c>
    </row>
    <row r="51" spans="1:28" x14ac:dyDescent="0.2">
      <c r="A51" s="17">
        <v>50</v>
      </c>
      <c r="B51" t="s">
        <v>277</v>
      </c>
      <c r="C51" s="18">
        <v>42112</v>
      </c>
      <c r="D51" s="18">
        <v>42116</v>
      </c>
      <c r="E51" t="s">
        <v>77</v>
      </c>
      <c r="F51" t="s">
        <v>278</v>
      </c>
      <c r="G51" t="s">
        <v>279</v>
      </c>
      <c r="H51" t="s">
        <v>53</v>
      </c>
      <c r="I51" t="s">
        <v>54</v>
      </c>
      <c r="J51" t="s">
        <v>280</v>
      </c>
      <c r="K51" t="s">
        <v>281</v>
      </c>
      <c r="L51">
        <v>47150</v>
      </c>
      <c r="M51" t="s">
        <v>132</v>
      </c>
      <c r="N51" t="s">
        <v>282</v>
      </c>
      <c r="O51" t="s">
        <v>73</v>
      </c>
      <c r="P51" t="s">
        <v>102</v>
      </c>
      <c r="Q51" t="s">
        <v>283</v>
      </c>
      <c r="R51" s="19">
        <v>38.22</v>
      </c>
      <c r="S51" s="17">
        <v>6</v>
      </c>
      <c r="T51" s="20">
        <v>0</v>
      </c>
      <c r="U51" s="19">
        <v>17.9634</v>
      </c>
      <c r="V51" s="20">
        <f t="shared" si="0"/>
        <v>0.47000000000000003</v>
      </c>
      <c r="W51" s="17">
        <f t="shared" si="1"/>
        <v>2015</v>
      </c>
      <c r="X51" t="str">
        <f t="shared" si="2"/>
        <v>Apr-2015</v>
      </c>
      <c r="Y51" s="17">
        <f t="shared" si="3"/>
        <v>4</v>
      </c>
      <c r="Z51" t="str">
        <f t="shared" si="4"/>
        <v>0% (No Discount)</v>
      </c>
      <c r="AA51" s="17">
        <f>IF(COUNTIF($B$2:B51,B51)=1,1,0)</f>
        <v>1</v>
      </c>
      <c r="AB51" s="17">
        <f>IF(COUNTIF($F$2:F51,F51)=1,1,0)</f>
        <v>1</v>
      </c>
    </row>
    <row r="52" spans="1:28" x14ac:dyDescent="0.2">
      <c r="A52" s="17">
        <v>51</v>
      </c>
      <c r="B52" t="s">
        <v>277</v>
      </c>
      <c r="C52" s="18">
        <v>42112</v>
      </c>
      <c r="D52" s="18">
        <v>42116</v>
      </c>
      <c r="E52" t="s">
        <v>77</v>
      </c>
      <c r="F52" t="s">
        <v>278</v>
      </c>
      <c r="G52" t="s">
        <v>279</v>
      </c>
      <c r="H52" t="s">
        <v>53</v>
      </c>
      <c r="I52" t="s">
        <v>54</v>
      </c>
      <c r="J52" t="s">
        <v>280</v>
      </c>
      <c r="K52" t="s">
        <v>281</v>
      </c>
      <c r="L52">
        <v>47150</v>
      </c>
      <c r="M52" t="s">
        <v>132</v>
      </c>
      <c r="N52" t="s">
        <v>284</v>
      </c>
      <c r="O52" t="s">
        <v>73</v>
      </c>
      <c r="P52" t="s">
        <v>74</v>
      </c>
      <c r="Q52" t="s">
        <v>285</v>
      </c>
      <c r="R52" s="19">
        <v>75.180000000000007</v>
      </c>
      <c r="S52" s="17">
        <v>6</v>
      </c>
      <c r="T52" s="20">
        <v>0</v>
      </c>
      <c r="U52" s="19">
        <v>35.334600000000002</v>
      </c>
      <c r="V52" s="20">
        <f t="shared" si="0"/>
        <v>0.47</v>
      </c>
      <c r="W52" s="17">
        <f t="shared" si="1"/>
        <v>2015</v>
      </c>
      <c r="X52" t="str">
        <f t="shared" si="2"/>
        <v>Apr-2015</v>
      </c>
      <c r="Y52" s="17">
        <f t="shared" si="3"/>
        <v>4</v>
      </c>
      <c r="Z52" t="str">
        <f t="shared" si="4"/>
        <v>0% (No Discount)</v>
      </c>
      <c r="AA52" s="17">
        <f>IF(COUNTIF($B$2:B52,B52)=1,1,0)</f>
        <v>0</v>
      </c>
      <c r="AB52" s="17">
        <f>IF(COUNTIF($F$2:F52,F52)=1,1,0)</f>
        <v>0</v>
      </c>
    </row>
    <row r="53" spans="1:28" x14ac:dyDescent="0.2">
      <c r="A53" s="17">
        <v>52</v>
      </c>
      <c r="B53" t="s">
        <v>277</v>
      </c>
      <c r="C53" s="18">
        <v>42112</v>
      </c>
      <c r="D53" s="18">
        <v>42116</v>
      </c>
      <c r="E53" t="s">
        <v>77</v>
      </c>
      <c r="F53" t="s">
        <v>278</v>
      </c>
      <c r="G53" t="s">
        <v>279</v>
      </c>
      <c r="H53" t="s">
        <v>53</v>
      </c>
      <c r="I53" t="s">
        <v>54</v>
      </c>
      <c r="J53" t="s">
        <v>280</v>
      </c>
      <c r="K53" t="s">
        <v>281</v>
      </c>
      <c r="L53">
        <v>47150</v>
      </c>
      <c r="M53" t="s">
        <v>132</v>
      </c>
      <c r="N53" t="s">
        <v>286</v>
      </c>
      <c r="O53" t="s">
        <v>59</v>
      </c>
      <c r="P53" t="s">
        <v>92</v>
      </c>
      <c r="Q53" t="s">
        <v>287</v>
      </c>
      <c r="R53" s="19">
        <v>6.16</v>
      </c>
      <c r="S53" s="17">
        <v>2</v>
      </c>
      <c r="T53" s="20">
        <v>0</v>
      </c>
      <c r="U53" s="19">
        <v>2.9567999999999999</v>
      </c>
      <c r="V53" s="20">
        <f t="shared" si="0"/>
        <v>0.48</v>
      </c>
      <c r="W53" s="17">
        <f t="shared" si="1"/>
        <v>2015</v>
      </c>
      <c r="X53" t="str">
        <f t="shared" si="2"/>
        <v>Apr-2015</v>
      </c>
      <c r="Y53" s="17">
        <f t="shared" si="3"/>
        <v>4</v>
      </c>
      <c r="Z53" t="str">
        <f t="shared" si="4"/>
        <v>0% (No Discount)</v>
      </c>
      <c r="AA53" s="17">
        <f>IF(COUNTIF($B$2:B53,B53)=1,1,0)</f>
        <v>0</v>
      </c>
      <c r="AB53" s="17">
        <f>IF(COUNTIF($F$2:F53,F53)=1,1,0)</f>
        <v>0</v>
      </c>
    </row>
    <row r="54" spans="1:28" x14ac:dyDescent="0.2">
      <c r="A54" s="17">
        <v>53</v>
      </c>
      <c r="B54" t="s">
        <v>277</v>
      </c>
      <c r="C54" s="18">
        <v>42112</v>
      </c>
      <c r="D54" s="18">
        <v>42116</v>
      </c>
      <c r="E54" t="s">
        <v>77</v>
      </c>
      <c r="F54" t="s">
        <v>278</v>
      </c>
      <c r="G54" t="s">
        <v>279</v>
      </c>
      <c r="H54" t="s">
        <v>53</v>
      </c>
      <c r="I54" t="s">
        <v>54</v>
      </c>
      <c r="J54" t="s">
        <v>280</v>
      </c>
      <c r="K54" t="s">
        <v>281</v>
      </c>
      <c r="L54">
        <v>47150</v>
      </c>
      <c r="M54" t="s">
        <v>132</v>
      </c>
      <c r="N54" t="s">
        <v>288</v>
      </c>
      <c r="O54" t="s">
        <v>59</v>
      </c>
      <c r="P54" t="s">
        <v>63</v>
      </c>
      <c r="Q54" t="s">
        <v>289</v>
      </c>
      <c r="R54" s="19">
        <v>89.99</v>
      </c>
      <c r="S54" s="17">
        <v>1</v>
      </c>
      <c r="T54" s="20">
        <v>0</v>
      </c>
      <c r="U54" s="19">
        <v>17.098099999999999</v>
      </c>
      <c r="V54" s="20">
        <f t="shared" si="0"/>
        <v>0.19</v>
      </c>
      <c r="W54" s="17">
        <f t="shared" si="1"/>
        <v>2015</v>
      </c>
      <c r="X54" t="str">
        <f t="shared" si="2"/>
        <v>Apr-2015</v>
      </c>
      <c r="Y54" s="17">
        <f t="shared" si="3"/>
        <v>4</v>
      </c>
      <c r="Z54" t="str">
        <f t="shared" si="4"/>
        <v>0% (No Discount)</v>
      </c>
      <c r="AA54" s="17">
        <f>IF(COUNTIF($B$2:B54,B54)=1,1,0)</f>
        <v>0</v>
      </c>
      <c r="AB54" s="17">
        <f>IF(COUNTIF($F$2:F54,F54)=1,1,0)</f>
        <v>0</v>
      </c>
    </row>
    <row r="55" spans="1:28" x14ac:dyDescent="0.2">
      <c r="A55" s="17">
        <v>54</v>
      </c>
      <c r="B55" t="s">
        <v>290</v>
      </c>
      <c r="C55" s="18">
        <v>42715</v>
      </c>
      <c r="D55" s="18">
        <v>42721</v>
      </c>
      <c r="E55" t="s">
        <v>77</v>
      </c>
      <c r="F55" t="s">
        <v>291</v>
      </c>
      <c r="G55" t="s">
        <v>292</v>
      </c>
      <c r="H55" t="s">
        <v>68</v>
      </c>
      <c r="I55" t="s">
        <v>54</v>
      </c>
      <c r="J55" t="s">
        <v>293</v>
      </c>
      <c r="K55" t="s">
        <v>294</v>
      </c>
      <c r="L55">
        <v>10024</v>
      </c>
      <c r="M55" t="s">
        <v>175</v>
      </c>
      <c r="N55" t="s">
        <v>295</v>
      </c>
      <c r="O55" t="s">
        <v>73</v>
      </c>
      <c r="P55" t="s">
        <v>296</v>
      </c>
      <c r="Q55" t="s">
        <v>297</v>
      </c>
      <c r="R55" s="19">
        <v>15.26</v>
      </c>
      <c r="S55" s="17">
        <v>7</v>
      </c>
      <c r="T55" s="20">
        <v>0</v>
      </c>
      <c r="U55" s="19">
        <v>6.2565999999999997</v>
      </c>
      <c r="V55" s="20">
        <f t="shared" si="0"/>
        <v>0.41</v>
      </c>
      <c r="W55" s="17">
        <f t="shared" si="1"/>
        <v>2016</v>
      </c>
      <c r="X55" t="str">
        <f t="shared" si="2"/>
        <v>Dec-2016</v>
      </c>
      <c r="Y55" s="17">
        <f t="shared" si="3"/>
        <v>6</v>
      </c>
      <c r="Z55" t="str">
        <f t="shared" si="4"/>
        <v>0% (No Discount)</v>
      </c>
      <c r="AA55" s="17">
        <f>IF(COUNTIF($B$2:B55,B55)=1,1,0)</f>
        <v>1</v>
      </c>
      <c r="AB55" s="17">
        <f>IF(COUNTIF($F$2:F55,F55)=1,1,0)</f>
        <v>1</v>
      </c>
    </row>
    <row r="56" spans="1:28" x14ac:dyDescent="0.2">
      <c r="A56" s="17">
        <v>55</v>
      </c>
      <c r="B56" t="s">
        <v>290</v>
      </c>
      <c r="C56" s="18">
        <v>42715</v>
      </c>
      <c r="D56" s="18">
        <v>42721</v>
      </c>
      <c r="E56" t="s">
        <v>77</v>
      </c>
      <c r="F56" t="s">
        <v>291</v>
      </c>
      <c r="G56" t="s">
        <v>292</v>
      </c>
      <c r="H56" t="s">
        <v>68</v>
      </c>
      <c r="I56" t="s">
        <v>54</v>
      </c>
      <c r="J56" t="s">
        <v>293</v>
      </c>
      <c r="K56" t="s">
        <v>294</v>
      </c>
      <c r="L56">
        <v>10024</v>
      </c>
      <c r="M56" t="s">
        <v>175</v>
      </c>
      <c r="N56" t="s">
        <v>298</v>
      </c>
      <c r="O56" t="s">
        <v>98</v>
      </c>
      <c r="P56" t="s">
        <v>99</v>
      </c>
      <c r="Q56" t="s">
        <v>299</v>
      </c>
      <c r="R56" s="19">
        <v>1029.95</v>
      </c>
      <c r="S56" s="17">
        <v>5</v>
      </c>
      <c r="T56" s="20">
        <v>0</v>
      </c>
      <c r="U56" s="19">
        <v>298.68549999999999</v>
      </c>
      <c r="V56" s="20">
        <f t="shared" si="0"/>
        <v>0.28999999999999998</v>
      </c>
      <c r="W56" s="17">
        <f t="shared" si="1"/>
        <v>2016</v>
      </c>
      <c r="X56" t="str">
        <f t="shared" si="2"/>
        <v>Dec-2016</v>
      </c>
      <c r="Y56" s="17">
        <f t="shared" si="3"/>
        <v>6</v>
      </c>
      <c r="Z56" t="str">
        <f t="shared" si="4"/>
        <v>0% (No Discount)</v>
      </c>
      <c r="AA56" s="17">
        <f>IF(COUNTIF($B$2:B56,B56)=1,1,0)</f>
        <v>0</v>
      </c>
      <c r="AB56" s="17">
        <f>IF(COUNTIF($F$2:F56,F56)=1,1,0)</f>
        <v>0</v>
      </c>
    </row>
    <row r="57" spans="1:28" x14ac:dyDescent="0.2">
      <c r="A57" s="17">
        <v>56</v>
      </c>
      <c r="B57" t="s">
        <v>300</v>
      </c>
      <c r="C57" s="18">
        <v>42538</v>
      </c>
      <c r="D57" s="18">
        <v>42539</v>
      </c>
      <c r="E57" t="s">
        <v>215</v>
      </c>
      <c r="F57" t="s">
        <v>301</v>
      </c>
      <c r="G57" t="s">
        <v>302</v>
      </c>
      <c r="H57" t="s">
        <v>53</v>
      </c>
      <c r="I57" t="s">
        <v>54</v>
      </c>
      <c r="J57" t="s">
        <v>303</v>
      </c>
      <c r="K57" t="s">
        <v>294</v>
      </c>
      <c r="L57">
        <v>12180</v>
      </c>
      <c r="M57" t="s">
        <v>175</v>
      </c>
      <c r="N57" t="s">
        <v>304</v>
      </c>
      <c r="O57" t="s">
        <v>73</v>
      </c>
      <c r="P57" t="s">
        <v>86</v>
      </c>
      <c r="Q57" t="s">
        <v>305</v>
      </c>
      <c r="R57" s="19">
        <v>208.56</v>
      </c>
      <c r="S57" s="17">
        <v>6</v>
      </c>
      <c r="T57" s="20">
        <v>0</v>
      </c>
      <c r="U57" s="19">
        <v>52.14</v>
      </c>
      <c r="V57" s="20">
        <f t="shared" si="0"/>
        <v>0.25</v>
      </c>
      <c r="W57" s="17">
        <f t="shared" si="1"/>
        <v>2016</v>
      </c>
      <c r="X57" t="str">
        <f t="shared" si="2"/>
        <v>Jun-2016</v>
      </c>
      <c r="Y57" s="17">
        <f t="shared" si="3"/>
        <v>1</v>
      </c>
      <c r="Z57" t="str">
        <f t="shared" si="4"/>
        <v>0% (No Discount)</v>
      </c>
      <c r="AA57" s="17">
        <f>IF(COUNTIF($B$2:B57,B57)=1,1,0)</f>
        <v>1</v>
      </c>
      <c r="AB57" s="17">
        <f>IF(COUNTIF($F$2:F57,F57)=1,1,0)</f>
        <v>1</v>
      </c>
    </row>
    <row r="58" spans="1:28" x14ac:dyDescent="0.2">
      <c r="A58" s="17">
        <v>57</v>
      </c>
      <c r="B58" t="s">
        <v>300</v>
      </c>
      <c r="C58" s="18">
        <v>42538</v>
      </c>
      <c r="D58" s="18">
        <v>42539</v>
      </c>
      <c r="E58" t="s">
        <v>215</v>
      </c>
      <c r="F58" t="s">
        <v>301</v>
      </c>
      <c r="G58" t="s">
        <v>302</v>
      </c>
      <c r="H58" t="s">
        <v>53</v>
      </c>
      <c r="I58" t="s">
        <v>54</v>
      </c>
      <c r="J58" t="s">
        <v>303</v>
      </c>
      <c r="K58" t="s">
        <v>294</v>
      </c>
      <c r="L58">
        <v>12180</v>
      </c>
      <c r="M58" t="s">
        <v>175</v>
      </c>
      <c r="N58" t="s">
        <v>306</v>
      </c>
      <c r="O58" t="s">
        <v>73</v>
      </c>
      <c r="P58" t="s">
        <v>117</v>
      </c>
      <c r="Q58" t="s">
        <v>307</v>
      </c>
      <c r="R58" s="19">
        <v>32.4</v>
      </c>
      <c r="S58" s="17">
        <v>5</v>
      </c>
      <c r="T58" s="20">
        <v>0</v>
      </c>
      <c r="U58" s="19">
        <v>15.552</v>
      </c>
      <c r="V58" s="20">
        <f t="shared" si="0"/>
        <v>0.48</v>
      </c>
      <c r="W58" s="17">
        <f t="shared" si="1"/>
        <v>2016</v>
      </c>
      <c r="X58" t="str">
        <f t="shared" si="2"/>
        <v>Jun-2016</v>
      </c>
      <c r="Y58" s="17">
        <f t="shared" si="3"/>
        <v>1</v>
      </c>
      <c r="Z58" t="str">
        <f t="shared" si="4"/>
        <v>0% (No Discount)</v>
      </c>
      <c r="AA58" s="17">
        <f>IF(COUNTIF($B$2:B58,B58)=1,1,0)</f>
        <v>0</v>
      </c>
      <c r="AB58" s="17">
        <f>IF(COUNTIF($F$2:F58,F58)=1,1,0)</f>
        <v>0</v>
      </c>
    </row>
    <row r="59" spans="1:28" x14ac:dyDescent="0.2">
      <c r="A59" s="17">
        <v>58</v>
      </c>
      <c r="B59" t="s">
        <v>300</v>
      </c>
      <c r="C59" s="18">
        <v>42538</v>
      </c>
      <c r="D59" s="18">
        <v>42539</v>
      </c>
      <c r="E59" t="s">
        <v>215</v>
      </c>
      <c r="F59" t="s">
        <v>301</v>
      </c>
      <c r="G59" t="s">
        <v>302</v>
      </c>
      <c r="H59" t="s">
        <v>53</v>
      </c>
      <c r="I59" t="s">
        <v>54</v>
      </c>
      <c r="J59" t="s">
        <v>303</v>
      </c>
      <c r="K59" t="s">
        <v>294</v>
      </c>
      <c r="L59">
        <v>12180</v>
      </c>
      <c r="M59" t="s">
        <v>175</v>
      </c>
      <c r="N59" t="s">
        <v>308</v>
      </c>
      <c r="O59" t="s">
        <v>59</v>
      </c>
      <c r="P59" t="s">
        <v>63</v>
      </c>
      <c r="Q59" t="s">
        <v>309</v>
      </c>
      <c r="R59" s="19">
        <v>319.41000000000003</v>
      </c>
      <c r="S59" s="17">
        <v>5</v>
      </c>
      <c r="T59" s="20">
        <v>0.1</v>
      </c>
      <c r="U59" s="19">
        <v>7.0979999999999999</v>
      </c>
      <c r="V59" s="20">
        <f t="shared" si="0"/>
        <v>2.222222222222222E-2</v>
      </c>
      <c r="W59" s="17">
        <f t="shared" si="1"/>
        <v>2016</v>
      </c>
      <c r="X59" t="str">
        <f t="shared" si="2"/>
        <v>Jun-2016</v>
      </c>
      <c r="Y59" s="17">
        <f t="shared" si="3"/>
        <v>1</v>
      </c>
      <c r="Z59" t="str">
        <f t="shared" si="4"/>
        <v>1-10%</v>
      </c>
      <c r="AA59" s="17">
        <f>IF(COUNTIF($B$2:B59,B59)=1,1,0)</f>
        <v>0</v>
      </c>
      <c r="AB59" s="17">
        <f>IF(COUNTIF($F$2:F59,F59)=1,1,0)</f>
        <v>0</v>
      </c>
    </row>
    <row r="60" spans="1:28" x14ac:dyDescent="0.2">
      <c r="A60" s="17">
        <v>59</v>
      </c>
      <c r="B60" t="s">
        <v>300</v>
      </c>
      <c r="C60" s="18">
        <v>42538</v>
      </c>
      <c r="D60" s="18">
        <v>42539</v>
      </c>
      <c r="E60" t="s">
        <v>215</v>
      </c>
      <c r="F60" t="s">
        <v>301</v>
      </c>
      <c r="G60" t="s">
        <v>302</v>
      </c>
      <c r="H60" t="s">
        <v>53</v>
      </c>
      <c r="I60" t="s">
        <v>54</v>
      </c>
      <c r="J60" t="s">
        <v>303</v>
      </c>
      <c r="K60" t="s">
        <v>294</v>
      </c>
      <c r="L60">
        <v>12180</v>
      </c>
      <c r="M60" t="s">
        <v>175</v>
      </c>
      <c r="N60" t="s">
        <v>310</v>
      </c>
      <c r="O60" t="s">
        <v>73</v>
      </c>
      <c r="P60" t="s">
        <v>117</v>
      </c>
      <c r="Q60" t="s">
        <v>311</v>
      </c>
      <c r="R60" s="19">
        <v>14.56</v>
      </c>
      <c r="S60" s="17">
        <v>2</v>
      </c>
      <c r="T60" s="20">
        <v>0</v>
      </c>
      <c r="U60" s="19">
        <v>6.9888000000000003</v>
      </c>
      <c r="V60" s="20">
        <f t="shared" si="0"/>
        <v>0.48</v>
      </c>
      <c r="W60" s="17">
        <f t="shared" si="1"/>
        <v>2016</v>
      </c>
      <c r="X60" t="str">
        <f t="shared" si="2"/>
        <v>Jun-2016</v>
      </c>
      <c r="Y60" s="17">
        <f t="shared" si="3"/>
        <v>1</v>
      </c>
      <c r="Z60" t="str">
        <f t="shared" si="4"/>
        <v>0% (No Discount)</v>
      </c>
      <c r="AA60" s="17">
        <f>IF(COUNTIF($B$2:B60,B60)=1,1,0)</f>
        <v>0</v>
      </c>
      <c r="AB60" s="17">
        <f>IF(COUNTIF($F$2:F60,F60)=1,1,0)</f>
        <v>0</v>
      </c>
    </row>
    <row r="61" spans="1:28" x14ac:dyDescent="0.2">
      <c r="A61" s="17">
        <v>60</v>
      </c>
      <c r="B61" t="s">
        <v>300</v>
      </c>
      <c r="C61" s="18">
        <v>42538</v>
      </c>
      <c r="D61" s="18">
        <v>42539</v>
      </c>
      <c r="E61" t="s">
        <v>215</v>
      </c>
      <c r="F61" t="s">
        <v>301</v>
      </c>
      <c r="G61" t="s">
        <v>302</v>
      </c>
      <c r="H61" t="s">
        <v>53</v>
      </c>
      <c r="I61" t="s">
        <v>54</v>
      </c>
      <c r="J61" t="s">
        <v>303</v>
      </c>
      <c r="K61" t="s">
        <v>294</v>
      </c>
      <c r="L61">
        <v>12180</v>
      </c>
      <c r="M61" t="s">
        <v>175</v>
      </c>
      <c r="N61" t="s">
        <v>273</v>
      </c>
      <c r="O61" t="s">
        <v>98</v>
      </c>
      <c r="P61" t="s">
        <v>188</v>
      </c>
      <c r="Q61" t="s">
        <v>274</v>
      </c>
      <c r="R61" s="19">
        <v>30</v>
      </c>
      <c r="S61" s="17">
        <v>2</v>
      </c>
      <c r="T61" s="20">
        <v>0</v>
      </c>
      <c r="U61" s="19">
        <v>3.3</v>
      </c>
      <c r="V61" s="20">
        <f t="shared" si="0"/>
        <v>0.11</v>
      </c>
      <c r="W61" s="17">
        <f t="shared" si="1"/>
        <v>2016</v>
      </c>
      <c r="X61" t="str">
        <f t="shared" si="2"/>
        <v>Jun-2016</v>
      </c>
      <c r="Y61" s="17">
        <f t="shared" si="3"/>
        <v>1</v>
      </c>
      <c r="Z61" t="str">
        <f t="shared" si="4"/>
        <v>0% (No Discount)</v>
      </c>
      <c r="AA61" s="17">
        <f>IF(COUNTIF($B$2:B61,B61)=1,1,0)</f>
        <v>0</v>
      </c>
      <c r="AB61" s="17">
        <f>IF(COUNTIF($F$2:F61,F61)=1,1,0)</f>
        <v>0</v>
      </c>
    </row>
    <row r="62" spans="1:28" x14ac:dyDescent="0.2">
      <c r="A62" s="17">
        <v>61</v>
      </c>
      <c r="B62" t="s">
        <v>300</v>
      </c>
      <c r="C62" s="18">
        <v>42538</v>
      </c>
      <c r="D62" s="18">
        <v>42539</v>
      </c>
      <c r="E62" t="s">
        <v>215</v>
      </c>
      <c r="F62" t="s">
        <v>301</v>
      </c>
      <c r="G62" t="s">
        <v>302</v>
      </c>
      <c r="H62" t="s">
        <v>53</v>
      </c>
      <c r="I62" t="s">
        <v>54</v>
      </c>
      <c r="J62" t="s">
        <v>303</v>
      </c>
      <c r="K62" t="s">
        <v>294</v>
      </c>
      <c r="L62">
        <v>12180</v>
      </c>
      <c r="M62" t="s">
        <v>175</v>
      </c>
      <c r="N62" t="s">
        <v>312</v>
      </c>
      <c r="O62" t="s">
        <v>73</v>
      </c>
      <c r="P62" t="s">
        <v>102</v>
      </c>
      <c r="Q62" t="s">
        <v>313</v>
      </c>
      <c r="R62" s="19">
        <v>48.48</v>
      </c>
      <c r="S62" s="17">
        <v>4</v>
      </c>
      <c r="T62" s="20">
        <v>0.2</v>
      </c>
      <c r="U62" s="19">
        <v>16.361999999999998</v>
      </c>
      <c r="V62" s="20">
        <f t="shared" si="0"/>
        <v>0.33749999999999997</v>
      </c>
      <c r="W62" s="17">
        <f t="shared" si="1"/>
        <v>2016</v>
      </c>
      <c r="X62" t="str">
        <f t="shared" si="2"/>
        <v>Jun-2016</v>
      </c>
      <c r="Y62" s="17">
        <f t="shared" si="3"/>
        <v>1</v>
      </c>
      <c r="Z62" t="str">
        <f t="shared" si="4"/>
        <v>11-20%</v>
      </c>
      <c r="AA62" s="17">
        <f>IF(COUNTIF($B$2:B62,B62)=1,1,0)</f>
        <v>0</v>
      </c>
      <c r="AB62" s="17">
        <f>IF(COUNTIF($F$2:F62,F62)=1,1,0)</f>
        <v>0</v>
      </c>
    </row>
    <row r="63" spans="1:28" x14ac:dyDescent="0.2">
      <c r="A63" s="17">
        <v>62</v>
      </c>
      <c r="B63" t="s">
        <v>300</v>
      </c>
      <c r="C63" s="18">
        <v>42538</v>
      </c>
      <c r="D63" s="18">
        <v>42539</v>
      </c>
      <c r="E63" t="s">
        <v>215</v>
      </c>
      <c r="F63" t="s">
        <v>301</v>
      </c>
      <c r="G63" t="s">
        <v>302</v>
      </c>
      <c r="H63" t="s">
        <v>53</v>
      </c>
      <c r="I63" t="s">
        <v>54</v>
      </c>
      <c r="J63" t="s">
        <v>303</v>
      </c>
      <c r="K63" t="s">
        <v>294</v>
      </c>
      <c r="L63">
        <v>12180</v>
      </c>
      <c r="M63" t="s">
        <v>175</v>
      </c>
      <c r="N63" t="s">
        <v>314</v>
      </c>
      <c r="O63" t="s">
        <v>73</v>
      </c>
      <c r="P63" t="s">
        <v>95</v>
      </c>
      <c r="Q63" t="s">
        <v>315</v>
      </c>
      <c r="R63" s="19">
        <v>1.68</v>
      </c>
      <c r="S63" s="17">
        <v>1</v>
      </c>
      <c r="T63" s="20">
        <v>0</v>
      </c>
      <c r="U63" s="19">
        <v>0.84</v>
      </c>
      <c r="V63" s="20">
        <f t="shared" si="0"/>
        <v>0.5</v>
      </c>
      <c r="W63" s="17">
        <f t="shared" si="1"/>
        <v>2016</v>
      </c>
      <c r="X63" t="str">
        <f t="shared" si="2"/>
        <v>Jun-2016</v>
      </c>
      <c r="Y63" s="17">
        <f t="shared" si="3"/>
        <v>1</v>
      </c>
      <c r="Z63" t="str">
        <f t="shared" si="4"/>
        <v>0% (No Discount)</v>
      </c>
      <c r="AA63" s="17">
        <f>IF(COUNTIF($B$2:B63,B63)=1,1,0)</f>
        <v>0</v>
      </c>
      <c r="AB63" s="17">
        <f>IF(COUNTIF($F$2:F63,F63)=1,1,0)</f>
        <v>0</v>
      </c>
    </row>
    <row r="64" spans="1:28" x14ac:dyDescent="0.2">
      <c r="A64" s="17">
        <v>63</v>
      </c>
      <c r="B64" t="s">
        <v>316</v>
      </c>
      <c r="C64" s="18">
        <v>42332</v>
      </c>
      <c r="D64" s="18">
        <v>42338</v>
      </c>
      <c r="E64" t="s">
        <v>77</v>
      </c>
      <c r="F64" t="s">
        <v>317</v>
      </c>
      <c r="G64" t="s">
        <v>318</v>
      </c>
      <c r="H64" t="s">
        <v>53</v>
      </c>
      <c r="I64" t="s">
        <v>54</v>
      </c>
      <c r="J64" t="s">
        <v>69</v>
      </c>
      <c r="K64" t="s">
        <v>70</v>
      </c>
      <c r="L64">
        <v>90004</v>
      </c>
      <c r="M64" t="s">
        <v>71</v>
      </c>
      <c r="N64" t="s">
        <v>319</v>
      </c>
      <c r="O64" t="s">
        <v>98</v>
      </c>
      <c r="P64" t="s">
        <v>188</v>
      </c>
      <c r="Q64" t="s">
        <v>320</v>
      </c>
      <c r="R64" s="19">
        <v>13.98</v>
      </c>
      <c r="S64" s="17">
        <v>2</v>
      </c>
      <c r="T64" s="20">
        <v>0</v>
      </c>
      <c r="U64" s="19">
        <v>6.1512000000000002</v>
      </c>
      <c r="V64" s="20">
        <f t="shared" si="0"/>
        <v>0.44</v>
      </c>
      <c r="W64" s="17">
        <f t="shared" si="1"/>
        <v>2015</v>
      </c>
      <c r="X64" t="str">
        <f t="shared" si="2"/>
        <v>Nov-2015</v>
      </c>
      <c r="Y64" s="17">
        <f t="shared" si="3"/>
        <v>6</v>
      </c>
      <c r="Z64" t="str">
        <f t="shared" si="4"/>
        <v>0% (No Discount)</v>
      </c>
      <c r="AA64" s="17">
        <f>IF(COUNTIF($B$2:B64,B64)=1,1,0)</f>
        <v>1</v>
      </c>
      <c r="AB64" s="17">
        <f>IF(COUNTIF($F$2:F64,F64)=1,1,0)</f>
        <v>1</v>
      </c>
    </row>
    <row r="65" spans="1:28" x14ac:dyDescent="0.2">
      <c r="A65" s="17">
        <v>64</v>
      </c>
      <c r="B65" t="s">
        <v>316</v>
      </c>
      <c r="C65" s="18">
        <v>42332</v>
      </c>
      <c r="D65" s="18">
        <v>42338</v>
      </c>
      <c r="E65" t="s">
        <v>77</v>
      </c>
      <c r="F65" t="s">
        <v>317</v>
      </c>
      <c r="G65" t="s">
        <v>318</v>
      </c>
      <c r="H65" t="s">
        <v>53</v>
      </c>
      <c r="I65" t="s">
        <v>54</v>
      </c>
      <c r="J65" t="s">
        <v>69</v>
      </c>
      <c r="K65" t="s">
        <v>70</v>
      </c>
      <c r="L65">
        <v>90004</v>
      </c>
      <c r="M65" t="s">
        <v>71</v>
      </c>
      <c r="N65" t="s">
        <v>321</v>
      </c>
      <c r="O65" t="s">
        <v>73</v>
      </c>
      <c r="P65" t="s">
        <v>102</v>
      </c>
      <c r="Q65" t="s">
        <v>322</v>
      </c>
      <c r="R65" s="19">
        <v>25.824000000000002</v>
      </c>
      <c r="S65" s="17">
        <v>6</v>
      </c>
      <c r="T65" s="20">
        <v>0.2</v>
      </c>
      <c r="U65" s="19">
        <v>9.3612000000000002</v>
      </c>
      <c r="V65" s="20">
        <f t="shared" si="0"/>
        <v>0.36249999999999999</v>
      </c>
      <c r="W65" s="17">
        <f t="shared" si="1"/>
        <v>2015</v>
      </c>
      <c r="X65" t="str">
        <f t="shared" si="2"/>
        <v>Nov-2015</v>
      </c>
      <c r="Y65" s="17">
        <f t="shared" si="3"/>
        <v>6</v>
      </c>
      <c r="Z65" t="str">
        <f t="shared" si="4"/>
        <v>11-20%</v>
      </c>
      <c r="AA65" s="17">
        <f>IF(COUNTIF($B$2:B65,B65)=1,1,0)</f>
        <v>0</v>
      </c>
      <c r="AB65" s="17">
        <f>IF(COUNTIF($F$2:F65,F65)=1,1,0)</f>
        <v>0</v>
      </c>
    </row>
    <row r="66" spans="1:28" x14ac:dyDescent="0.2">
      <c r="A66" s="17">
        <v>65</v>
      </c>
      <c r="B66" t="s">
        <v>316</v>
      </c>
      <c r="C66" s="18">
        <v>42332</v>
      </c>
      <c r="D66" s="18">
        <v>42338</v>
      </c>
      <c r="E66" t="s">
        <v>77</v>
      </c>
      <c r="F66" t="s">
        <v>317</v>
      </c>
      <c r="G66" t="s">
        <v>318</v>
      </c>
      <c r="H66" t="s">
        <v>53</v>
      </c>
      <c r="I66" t="s">
        <v>54</v>
      </c>
      <c r="J66" t="s">
        <v>69</v>
      </c>
      <c r="K66" t="s">
        <v>70</v>
      </c>
      <c r="L66">
        <v>90004</v>
      </c>
      <c r="M66" t="s">
        <v>71</v>
      </c>
      <c r="N66" t="s">
        <v>323</v>
      </c>
      <c r="O66" t="s">
        <v>73</v>
      </c>
      <c r="P66" t="s">
        <v>117</v>
      </c>
      <c r="Q66" t="s">
        <v>324</v>
      </c>
      <c r="R66" s="19">
        <v>146.72999999999999</v>
      </c>
      <c r="S66" s="17">
        <v>3</v>
      </c>
      <c r="T66" s="20">
        <v>0</v>
      </c>
      <c r="U66" s="19">
        <v>68.963099999999997</v>
      </c>
      <c r="V66" s="20">
        <f t="shared" ref="V66:V129" si="5">IFERROR(U66/R66,0)</f>
        <v>0.47000000000000003</v>
      </c>
      <c r="W66" s="17">
        <f t="shared" ref="W66:W129" si="6">YEAR(C66)</f>
        <v>2015</v>
      </c>
      <c r="X66" t="str">
        <f t="shared" ref="X66:X129" si="7">TEXT(C66,"mmm-yyyy")</f>
        <v>Nov-2015</v>
      </c>
      <c r="Y66" s="17">
        <f t="shared" ref="Y66:Y129" si="8">D66-C66</f>
        <v>6</v>
      </c>
      <c r="Z66" t="str">
        <f t="shared" ref="Z66:Z129" si="9">IF(T66=0,"0% (No Discount)",IF(T66&lt;=0.1,"1-10%",IF(T66&lt;=0.2,"11-20%",IF(T66&lt;=0.3,"21-30%",IF(T66&lt;=0.4,"31-40%",IF(T66&lt;=0.5,"41-50%","Over 50%"))))))</f>
        <v>0% (No Discount)</v>
      </c>
      <c r="AA66" s="17">
        <f>IF(COUNTIF($B$2:B66,B66)=1,1,0)</f>
        <v>0</v>
      </c>
      <c r="AB66" s="17">
        <f>IF(COUNTIF($F$2:F66,F66)=1,1,0)</f>
        <v>0</v>
      </c>
    </row>
    <row r="67" spans="1:28" x14ac:dyDescent="0.2">
      <c r="A67" s="17">
        <v>66</v>
      </c>
      <c r="B67" t="s">
        <v>316</v>
      </c>
      <c r="C67" s="18">
        <v>42332</v>
      </c>
      <c r="D67" s="18">
        <v>42338</v>
      </c>
      <c r="E67" t="s">
        <v>77</v>
      </c>
      <c r="F67" t="s">
        <v>317</v>
      </c>
      <c r="G67" t="s">
        <v>318</v>
      </c>
      <c r="H67" t="s">
        <v>53</v>
      </c>
      <c r="I67" t="s">
        <v>54</v>
      </c>
      <c r="J67" t="s">
        <v>69</v>
      </c>
      <c r="K67" t="s">
        <v>70</v>
      </c>
      <c r="L67">
        <v>90004</v>
      </c>
      <c r="M67" t="s">
        <v>71</v>
      </c>
      <c r="N67" t="s">
        <v>325</v>
      </c>
      <c r="O67" t="s">
        <v>59</v>
      </c>
      <c r="P67" t="s">
        <v>92</v>
      </c>
      <c r="Q67" t="s">
        <v>326</v>
      </c>
      <c r="R67" s="19">
        <v>79.760000000000005</v>
      </c>
      <c r="S67" s="17">
        <v>4</v>
      </c>
      <c r="T67" s="20">
        <v>0</v>
      </c>
      <c r="U67" s="19">
        <v>22.332799999999999</v>
      </c>
      <c r="V67" s="20">
        <f t="shared" si="5"/>
        <v>0.27999999999999997</v>
      </c>
      <c r="W67" s="17">
        <f t="shared" si="6"/>
        <v>2015</v>
      </c>
      <c r="X67" t="str">
        <f t="shared" si="7"/>
        <v>Nov-2015</v>
      </c>
      <c r="Y67" s="17">
        <f t="shared" si="8"/>
        <v>6</v>
      </c>
      <c r="Z67" t="str">
        <f t="shared" si="9"/>
        <v>0% (No Discount)</v>
      </c>
      <c r="AA67" s="17">
        <f>IF(COUNTIF($B$2:B67,B67)=1,1,0)</f>
        <v>0</v>
      </c>
      <c r="AB67" s="17">
        <f>IF(COUNTIF($F$2:F67,F67)=1,1,0)</f>
        <v>0</v>
      </c>
    </row>
    <row r="68" spans="1:28" x14ac:dyDescent="0.2">
      <c r="A68" s="17">
        <v>67</v>
      </c>
      <c r="B68" t="s">
        <v>327</v>
      </c>
      <c r="C68" s="18">
        <v>42124</v>
      </c>
      <c r="D68" s="18">
        <v>42129</v>
      </c>
      <c r="E68" t="s">
        <v>77</v>
      </c>
      <c r="F68" t="s">
        <v>328</v>
      </c>
      <c r="G68" t="s">
        <v>329</v>
      </c>
      <c r="H68" t="s">
        <v>129</v>
      </c>
      <c r="I68" t="s">
        <v>54</v>
      </c>
      <c r="J68" t="s">
        <v>330</v>
      </c>
      <c r="K68" t="s">
        <v>238</v>
      </c>
      <c r="L68">
        <v>60610</v>
      </c>
      <c r="M68" t="s">
        <v>132</v>
      </c>
      <c r="N68" t="s">
        <v>331</v>
      </c>
      <c r="O68" t="s">
        <v>59</v>
      </c>
      <c r="P68" t="s">
        <v>63</v>
      </c>
      <c r="Q68" t="s">
        <v>332</v>
      </c>
      <c r="R68" s="19">
        <v>213.11500000000001</v>
      </c>
      <c r="S68" s="17">
        <v>5</v>
      </c>
      <c r="T68" s="20">
        <v>0.3</v>
      </c>
      <c r="U68" s="19">
        <v>-15.2225</v>
      </c>
      <c r="V68" s="20">
        <f t="shared" si="5"/>
        <v>-7.1428571428571425E-2</v>
      </c>
      <c r="W68" s="17">
        <f t="shared" si="6"/>
        <v>2015</v>
      </c>
      <c r="X68" t="str">
        <f t="shared" si="7"/>
        <v>Apr-2015</v>
      </c>
      <c r="Y68" s="17">
        <f t="shared" si="8"/>
        <v>5</v>
      </c>
      <c r="Z68" t="str">
        <f t="shared" si="9"/>
        <v>21-30%</v>
      </c>
      <c r="AA68" s="17">
        <f>IF(COUNTIF($B$2:B68,B68)=1,1,0)</f>
        <v>1</v>
      </c>
      <c r="AB68" s="17">
        <f>IF(COUNTIF($F$2:F68,F68)=1,1,0)</f>
        <v>1</v>
      </c>
    </row>
    <row r="69" spans="1:28" x14ac:dyDescent="0.2">
      <c r="A69" s="17">
        <v>68</v>
      </c>
      <c r="B69" t="s">
        <v>333</v>
      </c>
      <c r="C69" s="18">
        <v>41978</v>
      </c>
      <c r="D69" s="18">
        <v>41983</v>
      </c>
      <c r="E69" t="s">
        <v>77</v>
      </c>
      <c r="F69" t="s">
        <v>334</v>
      </c>
      <c r="G69" t="s">
        <v>335</v>
      </c>
      <c r="H69" t="s">
        <v>68</v>
      </c>
      <c r="I69" t="s">
        <v>54</v>
      </c>
      <c r="J69" t="s">
        <v>336</v>
      </c>
      <c r="K69" t="s">
        <v>337</v>
      </c>
      <c r="L69">
        <v>85234</v>
      </c>
      <c r="M69" t="s">
        <v>71</v>
      </c>
      <c r="N69" t="s">
        <v>338</v>
      </c>
      <c r="O69" t="s">
        <v>73</v>
      </c>
      <c r="P69" t="s">
        <v>95</v>
      </c>
      <c r="Q69" t="s">
        <v>339</v>
      </c>
      <c r="R69" s="19">
        <v>1113.0239999999999</v>
      </c>
      <c r="S69" s="17">
        <v>8</v>
      </c>
      <c r="T69" s="20">
        <v>0.2</v>
      </c>
      <c r="U69" s="19">
        <v>111.30240000000001</v>
      </c>
      <c r="V69" s="20">
        <f t="shared" si="5"/>
        <v>0.10000000000000002</v>
      </c>
      <c r="W69" s="17">
        <f t="shared" si="6"/>
        <v>2014</v>
      </c>
      <c r="X69" t="str">
        <f t="shared" si="7"/>
        <v>Dec-2014</v>
      </c>
      <c r="Y69" s="17">
        <f t="shared" si="8"/>
        <v>5</v>
      </c>
      <c r="Z69" t="str">
        <f t="shared" si="9"/>
        <v>11-20%</v>
      </c>
      <c r="AA69" s="17">
        <f>IF(COUNTIF($B$2:B69,B69)=1,1,0)</f>
        <v>1</v>
      </c>
      <c r="AB69" s="17">
        <f>IF(COUNTIF($F$2:F69,F69)=1,1,0)</f>
        <v>1</v>
      </c>
    </row>
    <row r="70" spans="1:28" x14ac:dyDescent="0.2">
      <c r="A70" s="17">
        <v>69</v>
      </c>
      <c r="B70" t="s">
        <v>333</v>
      </c>
      <c r="C70" s="18">
        <v>41978</v>
      </c>
      <c r="D70" s="18">
        <v>41983</v>
      </c>
      <c r="E70" t="s">
        <v>77</v>
      </c>
      <c r="F70" t="s">
        <v>334</v>
      </c>
      <c r="G70" t="s">
        <v>335</v>
      </c>
      <c r="H70" t="s">
        <v>68</v>
      </c>
      <c r="I70" t="s">
        <v>54</v>
      </c>
      <c r="J70" t="s">
        <v>336</v>
      </c>
      <c r="K70" t="s">
        <v>337</v>
      </c>
      <c r="L70">
        <v>85234</v>
      </c>
      <c r="M70" t="s">
        <v>71</v>
      </c>
      <c r="N70" t="s">
        <v>340</v>
      </c>
      <c r="O70" t="s">
        <v>98</v>
      </c>
      <c r="P70" t="s">
        <v>99</v>
      </c>
      <c r="Q70" t="s">
        <v>341</v>
      </c>
      <c r="R70" s="19">
        <v>167.96799999999999</v>
      </c>
      <c r="S70" s="17">
        <v>4</v>
      </c>
      <c r="T70" s="20">
        <v>0.2</v>
      </c>
      <c r="U70" s="19">
        <v>62.988</v>
      </c>
      <c r="V70" s="20">
        <f t="shared" si="5"/>
        <v>0.375</v>
      </c>
      <c r="W70" s="17">
        <f t="shared" si="6"/>
        <v>2014</v>
      </c>
      <c r="X70" t="str">
        <f t="shared" si="7"/>
        <v>Dec-2014</v>
      </c>
      <c r="Y70" s="17">
        <f t="shared" si="8"/>
        <v>5</v>
      </c>
      <c r="Z70" t="str">
        <f t="shared" si="9"/>
        <v>11-20%</v>
      </c>
      <c r="AA70" s="17">
        <f>IF(COUNTIF($B$2:B70,B70)=1,1,0)</f>
        <v>0</v>
      </c>
      <c r="AB70" s="17">
        <f>IF(COUNTIF($F$2:F70,F70)=1,1,0)</f>
        <v>0</v>
      </c>
    </row>
    <row r="71" spans="1:28" x14ac:dyDescent="0.2">
      <c r="A71" s="17">
        <v>70</v>
      </c>
      <c r="B71" t="s">
        <v>342</v>
      </c>
      <c r="C71" s="18">
        <v>42525</v>
      </c>
      <c r="D71" s="18">
        <v>42527</v>
      </c>
      <c r="E71" t="s">
        <v>215</v>
      </c>
      <c r="F71" t="s">
        <v>343</v>
      </c>
      <c r="G71" t="s">
        <v>344</v>
      </c>
      <c r="H71" t="s">
        <v>53</v>
      </c>
      <c r="I71" t="s">
        <v>54</v>
      </c>
      <c r="J71" t="s">
        <v>345</v>
      </c>
      <c r="K71" t="s">
        <v>346</v>
      </c>
      <c r="L71">
        <v>22153</v>
      </c>
      <c r="M71" t="s">
        <v>57</v>
      </c>
      <c r="N71" t="s">
        <v>347</v>
      </c>
      <c r="O71" t="s">
        <v>73</v>
      </c>
      <c r="P71" t="s">
        <v>117</v>
      </c>
      <c r="Q71" t="s">
        <v>348</v>
      </c>
      <c r="R71" s="19">
        <v>75.88</v>
      </c>
      <c r="S71" s="17">
        <v>2</v>
      </c>
      <c r="T71" s="20">
        <v>0</v>
      </c>
      <c r="U71" s="19">
        <v>35.663600000000002</v>
      </c>
      <c r="V71" s="20">
        <f t="shared" si="5"/>
        <v>0.47000000000000008</v>
      </c>
      <c r="W71" s="17">
        <f t="shared" si="6"/>
        <v>2016</v>
      </c>
      <c r="X71" t="str">
        <f t="shared" si="7"/>
        <v>Jun-2016</v>
      </c>
      <c r="Y71" s="17">
        <f t="shared" si="8"/>
        <v>2</v>
      </c>
      <c r="Z71" t="str">
        <f t="shared" si="9"/>
        <v>0% (No Discount)</v>
      </c>
      <c r="AA71" s="17">
        <f>IF(COUNTIF($B$2:B71,B71)=1,1,0)</f>
        <v>1</v>
      </c>
      <c r="AB71" s="17">
        <f>IF(COUNTIF($F$2:F71,F71)=1,1,0)</f>
        <v>1</v>
      </c>
    </row>
    <row r="72" spans="1:28" x14ac:dyDescent="0.2">
      <c r="A72" s="17">
        <v>71</v>
      </c>
      <c r="B72" t="s">
        <v>349</v>
      </c>
      <c r="C72" s="18">
        <v>42631</v>
      </c>
      <c r="D72" s="18">
        <v>42636</v>
      </c>
      <c r="E72" t="s">
        <v>77</v>
      </c>
      <c r="F72" t="s">
        <v>350</v>
      </c>
      <c r="G72" t="s">
        <v>351</v>
      </c>
      <c r="H72" t="s">
        <v>53</v>
      </c>
      <c r="I72" t="s">
        <v>54</v>
      </c>
      <c r="J72" t="s">
        <v>293</v>
      </c>
      <c r="K72" t="s">
        <v>294</v>
      </c>
      <c r="L72">
        <v>10009</v>
      </c>
      <c r="M72" t="s">
        <v>175</v>
      </c>
      <c r="N72" t="s">
        <v>352</v>
      </c>
      <c r="O72" t="s">
        <v>73</v>
      </c>
      <c r="P72" t="s">
        <v>102</v>
      </c>
      <c r="Q72" t="s">
        <v>353</v>
      </c>
      <c r="R72" s="19">
        <v>4.6159999999999997</v>
      </c>
      <c r="S72" s="17">
        <v>1</v>
      </c>
      <c r="T72" s="20">
        <v>0.2</v>
      </c>
      <c r="U72" s="19">
        <v>1.7310000000000001</v>
      </c>
      <c r="V72" s="20">
        <f t="shared" si="5"/>
        <v>0.37500000000000006</v>
      </c>
      <c r="W72" s="17">
        <f t="shared" si="6"/>
        <v>2016</v>
      </c>
      <c r="X72" t="str">
        <f t="shared" si="7"/>
        <v>Sep-2016</v>
      </c>
      <c r="Y72" s="17">
        <f t="shared" si="8"/>
        <v>5</v>
      </c>
      <c r="Z72" t="str">
        <f t="shared" si="9"/>
        <v>11-20%</v>
      </c>
      <c r="AA72" s="17">
        <f>IF(COUNTIF($B$2:B72,B72)=1,1,0)</f>
        <v>1</v>
      </c>
      <c r="AB72" s="17">
        <f>IF(COUNTIF($F$2:F72,F72)=1,1,0)</f>
        <v>1</v>
      </c>
    </row>
    <row r="73" spans="1:28" x14ac:dyDescent="0.2">
      <c r="A73" s="17">
        <v>72</v>
      </c>
      <c r="B73" t="s">
        <v>354</v>
      </c>
      <c r="C73" s="18">
        <v>42992</v>
      </c>
      <c r="D73" s="18">
        <v>42995</v>
      </c>
      <c r="E73" t="s">
        <v>50</v>
      </c>
      <c r="F73" t="s">
        <v>191</v>
      </c>
      <c r="G73" t="s">
        <v>192</v>
      </c>
      <c r="H73" t="s">
        <v>53</v>
      </c>
      <c r="I73" t="s">
        <v>54</v>
      </c>
      <c r="J73" t="s">
        <v>355</v>
      </c>
      <c r="K73" t="s">
        <v>265</v>
      </c>
      <c r="L73">
        <v>49201</v>
      </c>
      <c r="M73" t="s">
        <v>132</v>
      </c>
      <c r="N73" t="s">
        <v>356</v>
      </c>
      <c r="O73" t="s">
        <v>73</v>
      </c>
      <c r="P73" t="s">
        <v>117</v>
      </c>
      <c r="Q73" t="s">
        <v>357</v>
      </c>
      <c r="R73" s="19">
        <v>19.05</v>
      </c>
      <c r="S73" s="17">
        <v>3</v>
      </c>
      <c r="T73" s="20">
        <v>0</v>
      </c>
      <c r="U73" s="19">
        <v>8.7629999999999999</v>
      </c>
      <c r="V73" s="20">
        <f t="shared" si="5"/>
        <v>0.45999999999999996</v>
      </c>
      <c r="W73" s="17">
        <f t="shared" si="6"/>
        <v>2017</v>
      </c>
      <c r="X73" t="str">
        <f t="shared" si="7"/>
        <v>Sep-2017</v>
      </c>
      <c r="Y73" s="17">
        <f t="shared" si="8"/>
        <v>3</v>
      </c>
      <c r="Z73" t="str">
        <f t="shared" si="9"/>
        <v>0% (No Discount)</v>
      </c>
      <c r="AA73" s="17">
        <f>IF(COUNTIF($B$2:B73,B73)=1,1,0)</f>
        <v>1</v>
      </c>
      <c r="AB73" s="17">
        <f>IF(COUNTIF($F$2:F73,F73)=1,1,0)</f>
        <v>0</v>
      </c>
    </row>
    <row r="74" spans="1:28" x14ac:dyDescent="0.2">
      <c r="A74" s="17">
        <v>73</v>
      </c>
      <c r="B74" t="s">
        <v>358</v>
      </c>
      <c r="C74" s="18">
        <v>42120</v>
      </c>
      <c r="D74" s="18">
        <v>42126</v>
      </c>
      <c r="E74" t="s">
        <v>77</v>
      </c>
      <c r="F74" t="s">
        <v>359</v>
      </c>
      <c r="G74" t="s">
        <v>360</v>
      </c>
      <c r="H74" t="s">
        <v>53</v>
      </c>
      <c r="I74" t="s">
        <v>54</v>
      </c>
      <c r="J74" t="s">
        <v>361</v>
      </c>
      <c r="K74" t="s">
        <v>362</v>
      </c>
      <c r="L74">
        <v>38109</v>
      </c>
      <c r="M74" t="s">
        <v>57</v>
      </c>
      <c r="N74" t="s">
        <v>363</v>
      </c>
      <c r="O74" t="s">
        <v>59</v>
      </c>
      <c r="P74" t="s">
        <v>63</v>
      </c>
      <c r="Q74" t="s">
        <v>364</v>
      </c>
      <c r="R74" s="19">
        <v>831.93600000000004</v>
      </c>
      <c r="S74" s="17">
        <v>8</v>
      </c>
      <c r="T74" s="20">
        <v>0.2</v>
      </c>
      <c r="U74" s="19">
        <v>-114.3912</v>
      </c>
      <c r="V74" s="20">
        <f t="shared" si="5"/>
        <v>-0.13749999999999998</v>
      </c>
      <c r="W74" s="17">
        <f t="shared" si="6"/>
        <v>2015</v>
      </c>
      <c r="X74" t="str">
        <f t="shared" si="7"/>
        <v>Apr-2015</v>
      </c>
      <c r="Y74" s="17">
        <f t="shared" si="8"/>
        <v>6</v>
      </c>
      <c r="Z74" t="str">
        <f t="shared" si="9"/>
        <v>11-20%</v>
      </c>
      <c r="AA74" s="17">
        <f>IF(COUNTIF($B$2:B74,B74)=1,1,0)</f>
        <v>1</v>
      </c>
      <c r="AB74" s="17">
        <f>IF(COUNTIF($F$2:F74,F74)=1,1,0)</f>
        <v>1</v>
      </c>
    </row>
    <row r="75" spans="1:28" x14ac:dyDescent="0.2">
      <c r="A75" s="17">
        <v>74</v>
      </c>
      <c r="B75" t="s">
        <v>358</v>
      </c>
      <c r="C75" s="18">
        <v>42120</v>
      </c>
      <c r="D75" s="18">
        <v>42126</v>
      </c>
      <c r="E75" t="s">
        <v>77</v>
      </c>
      <c r="F75" t="s">
        <v>359</v>
      </c>
      <c r="G75" t="s">
        <v>360</v>
      </c>
      <c r="H75" t="s">
        <v>53</v>
      </c>
      <c r="I75" t="s">
        <v>54</v>
      </c>
      <c r="J75" t="s">
        <v>361</v>
      </c>
      <c r="K75" t="s">
        <v>362</v>
      </c>
      <c r="L75">
        <v>38109</v>
      </c>
      <c r="M75" t="s">
        <v>57</v>
      </c>
      <c r="N75" t="s">
        <v>365</v>
      </c>
      <c r="O75" t="s">
        <v>59</v>
      </c>
      <c r="P75" t="s">
        <v>92</v>
      </c>
      <c r="Q75" t="s">
        <v>366</v>
      </c>
      <c r="R75" s="19">
        <v>97.04</v>
      </c>
      <c r="S75" s="17">
        <v>2</v>
      </c>
      <c r="T75" s="20">
        <v>0.2</v>
      </c>
      <c r="U75" s="19">
        <v>1.2130000000000001</v>
      </c>
      <c r="V75" s="20">
        <f t="shared" si="5"/>
        <v>1.2500000000000001E-2</v>
      </c>
      <c r="W75" s="17">
        <f t="shared" si="6"/>
        <v>2015</v>
      </c>
      <c r="X75" t="str">
        <f t="shared" si="7"/>
        <v>Apr-2015</v>
      </c>
      <c r="Y75" s="17">
        <f t="shared" si="8"/>
        <v>6</v>
      </c>
      <c r="Z75" t="str">
        <f t="shared" si="9"/>
        <v>11-20%</v>
      </c>
      <c r="AA75" s="17">
        <f>IF(COUNTIF($B$2:B75,B75)=1,1,0)</f>
        <v>0</v>
      </c>
      <c r="AB75" s="17">
        <f>IF(COUNTIF($F$2:F75,F75)=1,1,0)</f>
        <v>0</v>
      </c>
    </row>
    <row r="76" spans="1:28" x14ac:dyDescent="0.2">
      <c r="A76" s="17">
        <v>75</v>
      </c>
      <c r="B76" t="s">
        <v>358</v>
      </c>
      <c r="C76" s="18">
        <v>42120</v>
      </c>
      <c r="D76" s="18">
        <v>42126</v>
      </c>
      <c r="E76" t="s">
        <v>77</v>
      </c>
      <c r="F76" t="s">
        <v>359</v>
      </c>
      <c r="G76" t="s">
        <v>360</v>
      </c>
      <c r="H76" t="s">
        <v>53</v>
      </c>
      <c r="I76" t="s">
        <v>54</v>
      </c>
      <c r="J76" t="s">
        <v>361</v>
      </c>
      <c r="K76" t="s">
        <v>362</v>
      </c>
      <c r="L76">
        <v>38109</v>
      </c>
      <c r="M76" t="s">
        <v>57</v>
      </c>
      <c r="N76" t="s">
        <v>367</v>
      </c>
      <c r="O76" t="s">
        <v>73</v>
      </c>
      <c r="P76" t="s">
        <v>86</v>
      </c>
      <c r="Q76" t="s">
        <v>368</v>
      </c>
      <c r="R76" s="19">
        <v>72.784000000000006</v>
      </c>
      <c r="S76" s="17">
        <v>1</v>
      </c>
      <c r="T76" s="20">
        <v>0.2</v>
      </c>
      <c r="U76" s="19">
        <v>-18.196000000000002</v>
      </c>
      <c r="V76" s="20">
        <f t="shared" si="5"/>
        <v>-0.25</v>
      </c>
      <c r="W76" s="17">
        <f t="shared" si="6"/>
        <v>2015</v>
      </c>
      <c r="X76" t="str">
        <f t="shared" si="7"/>
        <v>Apr-2015</v>
      </c>
      <c r="Y76" s="17">
        <f t="shared" si="8"/>
        <v>6</v>
      </c>
      <c r="Z76" t="str">
        <f t="shared" si="9"/>
        <v>11-20%</v>
      </c>
      <c r="AA76" s="17">
        <f>IF(COUNTIF($B$2:B76,B76)=1,1,0)</f>
        <v>0</v>
      </c>
      <c r="AB76" s="17">
        <f>IF(COUNTIF($F$2:F76,F76)=1,1,0)</f>
        <v>0</v>
      </c>
    </row>
    <row r="77" spans="1:28" x14ac:dyDescent="0.2">
      <c r="A77" s="17">
        <v>76</v>
      </c>
      <c r="B77" t="s">
        <v>369</v>
      </c>
      <c r="C77" s="18">
        <v>43078</v>
      </c>
      <c r="D77" s="18">
        <v>43080</v>
      </c>
      <c r="E77" t="s">
        <v>215</v>
      </c>
      <c r="F77" t="s">
        <v>370</v>
      </c>
      <c r="G77" t="s">
        <v>371</v>
      </c>
      <c r="H77" t="s">
        <v>68</v>
      </c>
      <c r="I77" t="s">
        <v>54</v>
      </c>
      <c r="J77" t="s">
        <v>211</v>
      </c>
      <c r="K77" t="s">
        <v>131</v>
      </c>
      <c r="L77">
        <v>77041</v>
      </c>
      <c r="M77" t="s">
        <v>132</v>
      </c>
      <c r="N77" t="s">
        <v>372</v>
      </c>
      <c r="O77" t="s">
        <v>73</v>
      </c>
      <c r="P77" t="s">
        <v>102</v>
      </c>
      <c r="Q77" t="s">
        <v>373</v>
      </c>
      <c r="R77" s="19">
        <v>1.248</v>
      </c>
      <c r="S77" s="17">
        <v>3</v>
      </c>
      <c r="T77" s="20">
        <v>0.8</v>
      </c>
      <c r="U77" s="19">
        <v>-1.9343999999999999</v>
      </c>
      <c r="V77" s="20">
        <f t="shared" si="5"/>
        <v>-1.5499999999999998</v>
      </c>
      <c r="W77" s="17">
        <f t="shared" si="6"/>
        <v>2017</v>
      </c>
      <c r="X77" t="str">
        <f t="shared" si="7"/>
        <v>Dec-2017</v>
      </c>
      <c r="Y77" s="17">
        <f t="shared" si="8"/>
        <v>2</v>
      </c>
      <c r="Z77" t="str">
        <f t="shared" si="9"/>
        <v>Over 50%</v>
      </c>
      <c r="AA77" s="17">
        <f>IF(COUNTIF($B$2:B77,B77)=1,1,0)</f>
        <v>1</v>
      </c>
      <c r="AB77" s="17">
        <f>IF(COUNTIF($F$2:F77,F77)=1,1,0)</f>
        <v>1</v>
      </c>
    </row>
    <row r="78" spans="1:28" x14ac:dyDescent="0.2">
      <c r="A78" s="17">
        <v>77</v>
      </c>
      <c r="B78" t="s">
        <v>369</v>
      </c>
      <c r="C78" s="18">
        <v>43078</v>
      </c>
      <c r="D78" s="18">
        <v>43080</v>
      </c>
      <c r="E78" t="s">
        <v>215</v>
      </c>
      <c r="F78" t="s">
        <v>370</v>
      </c>
      <c r="G78" t="s">
        <v>371</v>
      </c>
      <c r="H78" t="s">
        <v>68</v>
      </c>
      <c r="I78" t="s">
        <v>54</v>
      </c>
      <c r="J78" t="s">
        <v>211</v>
      </c>
      <c r="K78" t="s">
        <v>131</v>
      </c>
      <c r="L78">
        <v>77041</v>
      </c>
      <c r="M78" t="s">
        <v>132</v>
      </c>
      <c r="N78" t="s">
        <v>374</v>
      </c>
      <c r="O78" t="s">
        <v>59</v>
      </c>
      <c r="P78" t="s">
        <v>92</v>
      </c>
      <c r="Q78" t="s">
        <v>375</v>
      </c>
      <c r="R78" s="19">
        <v>9.7080000000000002</v>
      </c>
      <c r="S78" s="17">
        <v>3</v>
      </c>
      <c r="T78" s="20">
        <v>0.6</v>
      </c>
      <c r="U78" s="19">
        <v>-5.8247999999999998</v>
      </c>
      <c r="V78" s="20">
        <f t="shared" si="5"/>
        <v>-0.6</v>
      </c>
      <c r="W78" s="17">
        <f t="shared" si="6"/>
        <v>2017</v>
      </c>
      <c r="X78" t="str">
        <f t="shared" si="7"/>
        <v>Dec-2017</v>
      </c>
      <c r="Y78" s="17">
        <f t="shared" si="8"/>
        <v>2</v>
      </c>
      <c r="Z78" t="str">
        <f t="shared" si="9"/>
        <v>Over 50%</v>
      </c>
      <c r="AA78" s="17">
        <f>IF(COUNTIF($B$2:B78,B78)=1,1,0)</f>
        <v>0</v>
      </c>
      <c r="AB78" s="17">
        <f>IF(COUNTIF($F$2:F78,F78)=1,1,0)</f>
        <v>0</v>
      </c>
    </row>
    <row r="79" spans="1:28" x14ac:dyDescent="0.2">
      <c r="A79" s="17">
        <v>78</v>
      </c>
      <c r="B79" t="s">
        <v>369</v>
      </c>
      <c r="C79" s="18">
        <v>43078</v>
      </c>
      <c r="D79" s="18">
        <v>43080</v>
      </c>
      <c r="E79" t="s">
        <v>215</v>
      </c>
      <c r="F79" t="s">
        <v>370</v>
      </c>
      <c r="G79" t="s">
        <v>371</v>
      </c>
      <c r="H79" t="s">
        <v>68</v>
      </c>
      <c r="I79" t="s">
        <v>54</v>
      </c>
      <c r="J79" t="s">
        <v>211</v>
      </c>
      <c r="K79" t="s">
        <v>131</v>
      </c>
      <c r="L79">
        <v>77041</v>
      </c>
      <c r="M79" t="s">
        <v>132</v>
      </c>
      <c r="N79" t="s">
        <v>376</v>
      </c>
      <c r="O79" t="s">
        <v>73</v>
      </c>
      <c r="P79" t="s">
        <v>86</v>
      </c>
      <c r="Q79" t="s">
        <v>377</v>
      </c>
      <c r="R79" s="19">
        <v>27.24</v>
      </c>
      <c r="S79" s="17">
        <v>3</v>
      </c>
      <c r="T79" s="20">
        <v>0.2</v>
      </c>
      <c r="U79" s="19">
        <v>2.7240000000000002</v>
      </c>
      <c r="V79" s="20">
        <f t="shared" si="5"/>
        <v>0.10000000000000002</v>
      </c>
      <c r="W79" s="17">
        <f t="shared" si="6"/>
        <v>2017</v>
      </c>
      <c r="X79" t="str">
        <f t="shared" si="7"/>
        <v>Dec-2017</v>
      </c>
      <c r="Y79" s="17">
        <f t="shared" si="8"/>
        <v>2</v>
      </c>
      <c r="Z79" t="str">
        <f t="shared" si="9"/>
        <v>11-20%</v>
      </c>
      <c r="AA79" s="17">
        <f>IF(COUNTIF($B$2:B79,B79)=1,1,0)</f>
        <v>0</v>
      </c>
      <c r="AB79" s="17">
        <f>IF(COUNTIF($F$2:F79,F79)=1,1,0)</f>
        <v>0</v>
      </c>
    </row>
    <row r="80" spans="1:28" x14ac:dyDescent="0.2">
      <c r="A80" s="17">
        <v>79</v>
      </c>
      <c r="B80" t="s">
        <v>378</v>
      </c>
      <c r="C80" s="18">
        <v>41969</v>
      </c>
      <c r="D80" s="18">
        <v>41974</v>
      </c>
      <c r="E80" t="s">
        <v>50</v>
      </c>
      <c r="F80" t="s">
        <v>359</v>
      </c>
      <c r="G80" t="s">
        <v>360</v>
      </c>
      <c r="H80" t="s">
        <v>53</v>
      </c>
      <c r="I80" t="s">
        <v>54</v>
      </c>
      <c r="J80" t="s">
        <v>211</v>
      </c>
      <c r="K80" t="s">
        <v>131</v>
      </c>
      <c r="L80">
        <v>77070</v>
      </c>
      <c r="M80" t="s">
        <v>132</v>
      </c>
      <c r="N80" t="s">
        <v>379</v>
      </c>
      <c r="O80" t="s">
        <v>59</v>
      </c>
      <c r="P80" t="s">
        <v>92</v>
      </c>
      <c r="Q80" t="s">
        <v>380</v>
      </c>
      <c r="R80" s="19">
        <v>19.3</v>
      </c>
      <c r="S80" s="17">
        <v>5</v>
      </c>
      <c r="T80" s="20">
        <v>0.6</v>
      </c>
      <c r="U80" s="19">
        <v>-14.475</v>
      </c>
      <c r="V80" s="20">
        <f t="shared" si="5"/>
        <v>-0.75</v>
      </c>
      <c r="W80" s="17">
        <f t="shared" si="6"/>
        <v>2014</v>
      </c>
      <c r="X80" t="str">
        <f t="shared" si="7"/>
        <v>Nov-2014</v>
      </c>
      <c r="Y80" s="17">
        <f t="shared" si="8"/>
        <v>5</v>
      </c>
      <c r="Z80" t="str">
        <f t="shared" si="9"/>
        <v>Over 50%</v>
      </c>
      <c r="AA80" s="17">
        <f>IF(COUNTIF($B$2:B80,B80)=1,1,0)</f>
        <v>1</v>
      </c>
      <c r="AB80" s="17">
        <f>IF(COUNTIF($F$2:F80,F80)=1,1,0)</f>
        <v>0</v>
      </c>
    </row>
    <row r="81" spans="1:28" x14ac:dyDescent="0.2">
      <c r="A81" s="17">
        <v>80</v>
      </c>
      <c r="B81" t="s">
        <v>381</v>
      </c>
      <c r="C81" s="18">
        <v>42533</v>
      </c>
      <c r="D81" s="18">
        <v>42536</v>
      </c>
      <c r="E81" t="s">
        <v>215</v>
      </c>
      <c r="F81" t="s">
        <v>382</v>
      </c>
      <c r="G81" t="s">
        <v>383</v>
      </c>
      <c r="H81" t="s">
        <v>68</v>
      </c>
      <c r="I81" t="s">
        <v>54</v>
      </c>
      <c r="J81" t="s">
        <v>384</v>
      </c>
      <c r="K81" t="s">
        <v>385</v>
      </c>
      <c r="L81">
        <v>35601</v>
      </c>
      <c r="M81" t="s">
        <v>57</v>
      </c>
      <c r="N81" t="s">
        <v>386</v>
      </c>
      <c r="O81" t="s">
        <v>73</v>
      </c>
      <c r="P81" t="s">
        <v>105</v>
      </c>
      <c r="Q81" t="s">
        <v>387</v>
      </c>
      <c r="R81" s="19">
        <v>208.16</v>
      </c>
      <c r="S81" s="17">
        <v>1</v>
      </c>
      <c r="T81" s="20">
        <v>0</v>
      </c>
      <c r="U81" s="19">
        <v>56.203200000000002</v>
      </c>
      <c r="V81" s="20">
        <f t="shared" si="5"/>
        <v>0.27</v>
      </c>
      <c r="W81" s="17">
        <f t="shared" si="6"/>
        <v>2016</v>
      </c>
      <c r="X81" t="str">
        <f t="shared" si="7"/>
        <v>Jun-2016</v>
      </c>
      <c r="Y81" s="17">
        <f t="shared" si="8"/>
        <v>3</v>
      </c>
      <c r="Z81" t="str">
        <f t="shared" si="9"/>
        <v>0% (No Discount)</v>
      </c>
      <c r="AA81" s="17">
        <f>IF(COUNTIF($B$2:B81,B81)=1,1,0)</f>
        <v>1</v>
      </c>
      <c r="AB81" s="17">
        <f>IF(COUNTIF($F$2:F81,F81)=1,1,0)</f>
        <v>1</v>
      </c>
    </row>
    <row r="82" spans="1:28" x14ac:dyDescent="0.2">
      <c r="A82" s="17">
        <v>81</v>
      </c>
      <c r="B82" t="s">
        <v>381</v>
      </c>
      <c r="C82" s="18">
        <v>42533</v>
      </c>
      <c r="D82" s="18">
        <v>42536</v>
      </c>
      <c r="E82" t="s">
        <v>215</v>
      </c>
      <c r="F82" t="s">
        <v>382</v>
      </c>
      <c r="G82" t="s">
        <v>383</v>
      </c>
      <c r="H82" t="s">
        <v>68</v>
      </c>
      <c r="I82" t="s">
        <v>54</v>
      </c>
      <c r="J82" t="s">
        <v>384</v>
      </c>
      <c r="K82" t="s">
        <v>385</v>
      </c>
      <c r="L82">
        <v>35601</v>
      </c>
      <c r="M82" t="s">
        <v>57</v>
      </c>
      <c r="N82" t="s">
        <v>388</v>
      </c>
      <c r="O82" t="s">
        <v>73</v>
      </c>
      <c r="P82" t="s">
        <v>102</v>
      </c>
      <c r="Q82" t="s">
        <v>389</v>
      </c>
      <c r="R82" s="19">
        <v>16.739999999999998</v>
      </c>
      <c r="S82" s="17">
        <v>3</v>
      </c>
      <c r="T82" s="20">
        <v>0</v>
      </c>
      <c r="U82" s="19">
        <v>8.0351999999999997</v>
      </c>
      <c r="V82" s="20">
        <f t="shared" si="5"/>
        <v>0.48000000000000004</v>
      </c>
      <c r="W82" s="17">
        <f t="shared" si="6"/>
        <v>2016</v>
      </c>
      <c r="X82" t="str">
        <f t="shared" si="7"/>
        <v>Jun-2016</v>
      </c>
      <c r="Y82" s="17">
        <f t="shared" si="8"/>
        <v>3</v>
      </c>
      <c r="Z82" t="str">
        <f t="shared" si="9"/>
        <v>0% (No Discount)</v>
      </c>
      <c r="AA82" s="17">
        <f>IF(COUNTIF($B$2:B82,B82)=1,1,0)</f>
        <v>0</v>
      </c>
      <c r="AB82" s="17">
        <f>IF(COUNTIF($F$2:F82,F82)=1,1,0)</f>
        <v>0</v>
      </c>
    </row>
    <row r="83" spans="1:28" x14ac:dyDescent="0.2">
      <c r="A83" s="17">
        <v>82</v>
      </c>
      <c r="B83" t="s">
        <v>390</v>
      </c>
      <c r="C83" s="18">
        <v>41924</v>
      </c>
      <c r="D83" s="18">
        <v>41928</v>
      </c>
      <c r="E83" t="s">
        <v>77</v>
      </c>
      <c r="F83" t="s">
        <v>391</v>
      </c>
      <c r="G83" t="s">
        <v>392</v>
      </c>
      <c r="H83" t="s">
        <v>53</v>
      </c>
      <c r="I83" t="s">
        <v>54</v>
      </c>
      <c r="J83" t="s">
        <v>154</v>
      </c>
      <c r="K83" t="s">
        <v>70</v>
      </c>
      <c r="L83">
        <v>94122</v>
      </c>
      <c r="M83" t="s">
        <v>71</v>
      </c>
      <c r="N83" t="s">
        <v>393</v>
      </c>
      <c r="O83" t="s">
        <v>73</v>
      </c>
      <c r="P83" t="s">
        <v>95</v>
      </c>
      <c r="Q83" t="s">
        <v>394</v>
      </c>
      <c r="R83" s="19">
        <v>14.9</v>
      </c>
      <c r="S83" s="17">
        <v>5</v>
      </c>
      <c r="T83" s="20">
        <v>0</v>
      </c>
      <c r="U83" s="19">
        <v>4.1719999999999997</v>
      </c>
      <c r="V83" s="20">
        <f t="shared" si="5"/>
        <v>0.27999999999999997</v>
      </c>
      <c r="W83" s="17">
        <f t="shared" si="6"/>
        <v>2014</v>
      </c>
      <c r="X83" t="str">
        <f t="shared" si="7"/>
        <v>Oct-2014</v>
      </c>
      <c r="Y83" s="17">
        <f t="shared" si="8"/>
        <v>4</v>
      </c>
      <c r="Z83" t="str">
        <f t="shared" si="9"/>
        <v>0% (No Discount)</v>
      </c>
      <c r="AA83" s="17">
        <f>IF(COUNTIF($B$2:B83,B83)=1,1,0)</f>
        <v>1</v>
      </c>
      <c r="AB83" s="17">
        <f>IF(COUNTIF($F$2:F83,F83)=1,1,0)</f>
        <v>1</v>
      </c>
    </row>
    <row r="84" spans="1:28" x14ac:dyDescent="0.2">
      <c r="A84" s="17">
        <v>83</v>
      </c>
      <c r="B84" t="s">
        <v>390</v>
      </c>
      <c r="C84" s="18">
        <v>41924</v>
      </c>
      <c r="D84" s="18">
        <v>41928</v>
      </c>
      <c r="E84" t="s">
        <v>77</v>
      </c>
      <c r="F84" t="s">
        <v>391</v>
      </c>
      <c r="G84" t="s">
        <v>392</v>
      </c>
      <c r="H84" t="s">
        <v>53</v>
      </c>
      <c r="I84" t="s">
        <v>54</v>
      </c>
      <c r="J84" t="s">
        <v>154</v>
      </c>
      <c r="K84" t="s">
        <v>70</v>
      </c>
      <c r="L84">
        <v>94122</v>
      </c>
      <c r="M84" t="s">
        <v>71</v>
      </c>
      <c r="N84" t="s">
        <v>395</v>
      </c>
      <c r="O84" t="s">
        <v>73</v>
      </c>
      <c r="P84" t="s">
        <v>86</v>
      </c>
      <c r="Q84" t="s">
        <v>396</v>
      </c>
      <c r="R84" s="19">
        <v>21.39</v>
      </c>
      <c r="S84" s="17">
        <v>1</v>
      </c>
      <c r="T84" s="20">
        <v>0</v>
      </c>
      <c r="U84" s="19">
        <v>6.2031000000000001</v>
      </c>
      <c r="V84" s="20">
        <f t="shared" si="5"/>
        <v>0.28999999999999998</v>
      </c>
      <c r="W84" s="17">
        <f t="shared" si="6"/>
        <v>2014</v>
      </c>
      <c r="X84" t="str">
        <f t="shared" si="7"/>
        <v>Oct-2014</v>
      </c>
      <c r="Y84" s="17">
        <f t="shared" si="8"/>
        <v>4</v>
      </c>
      <c r="Z84" t="str">
        <f t="shared" si="9"/>
        <v>0% (No Discount)</v>
      </c>
      <c r="AA84" s="17">
        <f>IF(COUNTIF($B$2:B84,B84)=1,1,0)</f>
        <v>0</v>
      </c>
      <c r="AB84" s="17">
        <f>IF(COUNTIF($F$2:F84,F84)=1,1,0)</f>
        <v>0</v>
      </c>
    </row>
    <row r="85" spans="1:28" x14ac:dyDescent="0.2">
      <c r="A85" s="17">
        <v>84</v>
      </c>
      <c r="B85" t="s">
        <v>397</v>
      </c>
      <c r="C85" s="18">
        <v>42250</v>
      </c>
      <c r="D85" s="18">
        <v>42255</v>
      </c>
      <c r="E85" t="s">
        <v>77</v>
      </c>
      <c r="F85" t="s">
        <v>398</v>
      </c>
      <c r="G85" t="s">
        <v>399</v>
      </c>
      <c r="H85" t="s">
        <v>68</v>
      </c>
      <c r="I85" t="s">
        <v>54</v>
      </c>
      <c r="J85" t="s">
        <v>400</v>
      </c>
      <c r="K85" t="s">
        <v>115</v>
      </c>
      <c r="L85">
        <v>27707</v>
      </c>
      <c r="M85" t="s">
        <v>57</v>
      </c>
      <c r="N85" t="s">
        <v>401</v>
      </c>
      <c r="O85" t="s">
        <v>73</v>
      </c>
      <c r="P85" t="s">
        <v>200</v>
      </c>
      <c r="Q85" t="s">
        <v>402</v>
      </c>
      <c r="R85" s="19">
        <v>200.98400000000001</v>
      </c>
      <c r="S85" s="17">
        <v>7</v>
      </c>
      <c r="T85" s="20">
        <v>0.2</v>
      </c>
      <c r="U85" s="19">
        <v>62.807499999999997</v>
      </c>
      <c r="V85" s="20">
        <f t="shared" si="5"/>
        <v>0.3125</v>
      </c>
      <c r="W85" s="17">
        <f t="shared" si="6"/>
        <v>2015</v>
      </c>
      <c r="X85" t="str">
        <f t="shared" si="7"/>
        <v>Sep-2015</v>
      </c>
      <c r="Y85" s="17">
        <f t="shared" si="8"/>
        <v>5</v>
      </c>
      <c r="Z85" t="str">
        <f t="shared" si="9"/>
        <v>11-20%</v>
      </c>
      <c r="AA85" s="17">
        <f>IF(COUNTIF($B$2:B85,B85)=1,1,0)</f>
        <v>1</v>
      </c>
      <c r="AB85" s="17">
        <f>IF(COUNTIF($F$2:F85,F85)=1,1,0)</f>
        <v>1</v>
      </c>
    </row>
    <row r="86" spans="1:28" x14ac:dyDescent="0.2">
      <c r="A86" s="17">
        <v>85</v>
      </c>
      <c r="B86" t="s">
        <v>403</v>
      </c>
      <c r="C86" s="18">
        <v>43052</v>
      </c>
      <c r="D86" s="18">
        <v>43055</v>
      </c>
      <c r="E86" t="s">
        <v>215</v>
      </c>
      <c r="F86" t="s">
        <v>404</v>
      </c>
      <c r="G86" t="s">
        <v>405</v>
      </c>
      <c r="H86" t="s">
        <v>129</v>
      </c>
      <c r="I86" t="s">
        <v>54</v>
      </c>
      <c r="J86" t="s">
        <v>330</v>
      </c>
      <c r="K86" t="s">
        <v>238</v>
      </c>
      <c r="L86">
        <v>60623</v>
      </c>
      <c r="M86" t="s">
        <v>132</v>
      </c>
      <c r="N86" t="s">
        <v>406</v>
      </c>
      <c r="O86" t="s">
        <v>73</v>
      </c>
      <c r="P86" t="s">
        <v>86</v>
      </c>
      <c r="Q86" t="s">
        <v>407</v>
      </c>
      <c r="R86" s="19">
        <v>230.376</v>
      </c>
      <c r="S86" s="17">
        <v>3</v>
      </c>
      <c r="T86" s="20">
        <v>0.2</v>
      </c>
      <c r="U86" s="19">
        <v>-48.954900000000002</v>
      </c>
      <c r="V86" s="20">
        <f t="shared" si="5"/>
        <v>-0.21249999999999999</v>
      </c>
      <c r="W86" s="17">
        <f t="shared" si="6"/>
        <v>2017</v>
      </c>
      <c r="X86" t="str">
        <f t="shared" si="7"/>
        <v>Nov-2017</v>
      </c>
      <c r="Y86" s="17">
        <f t="shared" si="8"/>
        <v>3</v>
      </c>
      <c r="Z86" t="str">
        <f t="shared" si="9"/>
        <v>11-20%</v>
      </c>
      <c r="AA86" s="17">
        <f>IF(COUNTIF($B$2:B86,B86)=1,1,0)</f>
        <v>1</v>
      </c>
      <c r="AB86" s="17">
        <f>IF(COUNTIF($F$2:F86,F86)=1,1,0)</f>
        <v>1</v>
      </c>
    </row>
    <row r="87" spans="1:28" x14ac:dyDescent="0.2">
      <c r="A87" s="17">
        <v>86</v>
      </c>
      <c r="B87" t="s">
        <v>408</v>
      </c>
      <c r="C87" s="18">
        <v>42883</v>
      </c>
      <c r="D87" s="18">
        <v>42885</v>
      </c>
      <c r="E87" t="s">
        <v>50</v>
      </c>
      <c r="F87" t="s">
        <v>262</v>
      </c>
      <c r="G87" t="s">
        <v>263</v>
      </c>
      <c r="H87" t="s">
        <v>53</v>
      </c>
      <c r="I87" t="s">
        <v>54</v>
      </c>
      <c r="J87" t="s">
        <v>409</v>
      </c>
      <c r="K87" t="s">
        <v>410</v>
      </c>
      <c r="L87">
        <v>29203</v>
      </c>
      <c r="M87" t="s">
        <v>57</v>
      </c>
      <c r="N87" t="s">
        <v>411</v>
      </c>
      <c r="O87" t="s">
        <v>59</v>
      </c>
      <c r="P87" t="s">
        <v>63</v>
      </c>
      <c r="Q87" t="s">
        <v>412</v>
      </c>
      <c r="R87" s="19">
        <v>301.95999999999998</v>
      </c>
      <c r="S87" s="17">
        <v>2</v>
      </c>
      <c r="T87" s="20">
        <v>0</v>
      </c>
      <c r="U87" s="19">
        <v>33.215600000000002</v>
      </c>
      <c r="V87" s="20">
        <f t="shared" si="5"/>
        <v>0.11000000000000001</v>
      </c>
      <c r="W87" s="17">
        <f t="shared" si="6"/>
        <v>2017</v>
      </c>
      <c r="X87" t="str">
        <f t="shared" si="7"/>
        <v>May-2017</v>
      </c>
      <c r="Y87" s="17">
        <f t="shared" si="8"/>
        <v>2</v>
      </c>
      <c r="Z87" t="str">
        <f t="shared" si="9"/>
        <v>0% (No Discount)</v>
      </c>
      <c r="AA87" s="17">
        <f>IF(COUNTIF($B$2:B87,B87)=1,1,0)</f>
        <v>1</v>
      </c>
      <c r="AB87" s="17">
        <f>IF(COUNTIF($F$2:F87,F87)=1,1,0)</f>
        <v>0</v>
      </c>
    </row>
    <row r="88" spans="1:28" x14ac:dyDescent="0.2">
      <c r="A88" s="17">
        <v>87</v>
      </c>
      <c r="B88" t="s">
        <v>413</v>
      </c>
      <c r="C88" s="18">
        <v>43034</v>
      </c>
      <c r="D88" s="18">
        <v>43041</v>
      </c>
      <c r="E88" t="s">
        <v>77</v>
      </c>
      <c r="F88" t="s">
        <v>414</v>
      </c>
      <c r="G88" t="s">
        <v>415</v>
      </c>
      <c r="H88" t="s">
        <v>53</v>
      </c>
      <c r="I88" t="s">
        <v>54</v>
      </c>
      <c r="J88" t="s">
        <v>416</v>
      </c>
      <c r="K88" t="s">
        <v>256</v>
      </c>
      <c r="L88">
        <v>55901</v>
      </c>
      <c r="M88" t="s">
        <v>132</v>
      </c>
      <c r="N88" t="s">
        <v>417</v>
      </c>
      <c r="O88" t="s">
        <v>98</v>
      </c>
      <c r="P88" t="s">
        <v>188</v>
      </c>
      <c r="Q88" t="s">
        <v>418</v>
      </c>
      <c r="R88" s="19">
        <v>19.989999999999998</v>
      </c>
      <c r="S88" s="17">
        <v>1</v>
      </c>
      <c r="T88" s="20">
        <v>0</v>
      </c>
      <c r="U88" s="19">
        <v>6.7965999999999998</v>
      </c>
      <c r="V88" s="20">
        <f t="shared" si="5"/>
        <v>0.34</v>
      </c>
      <c r="W88" s="17">
        <f t="shared" si="6"/>
        <v>2017</v>
      </c>
      <c r="X88" t="str">
        <f t="shared" si="7"/>
        <v>Oct-2017</v>
      </c>
      <c r="Y88" s="17">
        <f t="shared" si="8"/>
        <v>7</v>
      </c>
      <c r="Z88" t="str">
        <f t="shared" si="9"/>
        <v>0% (No Discount)</v>
      </c>
      <c r="AA88" s="17">
        <f>IF(COUNTIF($B$2:B88,B88)=1,1,0)</f>
        <v>1</v>
      </c>
      <c r="AB88" s="17">
        <f>IF(COUNTIF($F$2:F88,F88)=1,1,0)</f>
        <v>1</v>
      </c>
    </row>
    <row r="89" spans="1:28" x14ac:dyDescent="0.2">
      <c r="A89" s="17">
        <v>88</v>
      </c>
      <c r="B89" t="s">
        <v>413</v>
      </c>
      <c r="C89" s="18">
        <v>43034</v>
      </c>
      <c r="D89" s="18">
        <v>43041</v>
      </c>
      <c r="E89" t="s">
        <v>77</v>
      </c>
      <c r="F89" t="s">
        <v>414</v>
      </c>
      <c r="G89" t="s">
        <v>415</v>
      </c>
      <c r="H89" t="s">
        <v>53</v>
      </c>
      <c r="I89" t="s">
        <v>54</v>
      </c>
      <c r="J89" t="s">
        <v>416</v>
      </c>
      <c r="K89" t="s">
        <v>256</v>
      </c>
      <c r="L89">
        <v>55901</v>
      </c>
      <c r="M89" t="s">
        <v>132</v>
      </c>
      <c r="N89" t="s">
        <v>419</v>
      </c>
      <c r="O89" t="s">
        <v>73</v>
      </c>
      <c r="P89" t="s">
        <v>74</v>
      </c>
      <c r="Q89" t="s">
        <v>420</v>
      </c>
      <c r="R89" s="19">
        <v>6.16</v>
      </c>
      <c r="S89" s="17">
        <v>2</v>
      </c>
      <c r="T89" s="20">
        <v>0</v>
      </c>
      <c r="U89" s="19">
        <v>2.9567999999999999</v>
      </c>
      <c r="V89" s="20">
        <f t="shared" si="5"/>
        <v>0.48</v>
      </c>
      <c r="W89" s="17">
        <f t="shared" si="6"/>
        <v>2017</v>
      </c>
      <c r="X89" t="str">
        <f t="shared" si="7"/>
        <v>Oct-2017</v>
      </c>
      <c r="Y89" s="17">
        <f t="shared" si="8"/>
        <v>7</v>
      </c>
      <c r="Z89" t="str">
        <f t="shared" si="9"/>
        <v>0% (No Discount)</v>
      </c>
      <c r="AA89" s="17">
        <f>IF(COUNTIF($B$2:B89,B89)=1,1,0)</f>
        <v>0</v>
      </c>
      <c r="AB89" s="17">
        <f>IF(COUNTIF($F$2:F89,F89)=1,1,0)</f>
        <v>0</v>
      </c>
    </row>
    <row r="90" spans="1:28" x14ac:dyDescent="0.2">
      <c r="A90" s="17">
        <v>89</v>
      </c>
      <c r="B90" t="s">
        <v>421</v>
      </c>
      <c r="C90" s="18">
        <v>42465</v>
      </c>
      <c r="D90" s="18">
        <v>42470</v>
      </c>
      <c r="E90" t="s">
        <v>50</v>
      </c>
      <c r="F90" t="s">
        <v>422</v>
      </c>
      <c r="G90" t="s">
        <v>423</v>
      </c>
      <c r="H90" t="s">
        <v>129</v>
      </c>
      <c r="I90" t="s">
        <v>54</v>
      </c>
      <c r="J90" t="s">
        <v>211</v>
      </c>
      <c r="K90" t="s">
        <v>131</v>
      </c>
      <c r="L90">
        <v>77095</v>
      </c>
      <c r="M90" t="s">
        <v>132</v>
      </c>
      <c r="N90" t="s">
        <v>424</v>
      </c>
      <c r="O90" t="s">
        <v>73</v>
      </c>
      <c r="P90" t="s">
        <v>86</v>
      </c>
      <c r="Q90" t="s">
        <v>425</v>
      </c>
      <c r="R90" s="19">
        <v>158.36799999999999</v>
      </c>
      <c r="S90" s="17">
        <v>7</v>
      </c>
      <c r="T90" s="20">
        <v>0.2</v>
      </c>
      <c r="U90" s="19">
        <v>13.857200000000001</v>
      </c>
      <c r="V90" s="20">
        <f t="shared" si="5"/>
        <v>8.7500000000000008E-2</v>
      </c>
      <c r="W90" s="17">
        <f t="shared" si="6"/>
        <v>2016</v>
      </c>
      <c r="X90" t="str">
        <f t="shared" si="7"/>
        <v>Apr-2016</v>
      </c>
      <c r="Y90" s="17">
        <f t="shared" si="8"/>
        <v>5</v>
      </c>
      <c r="Z90" t="str">
        <f t="shared" si="9"/>
        <v>11-20%</v>
      </c>
      <c r="AA90" s="17">
        <f>IF(COUNTIF($B$2:B90,B90)=1,1,0)</f>
        <v>1</v>
      </c>
      <c r="AB90" s="17">
        <f>IF(COUNTIF($F$2:F90,F90)=1,1,0)</f>
        <v>1</v>
      </c>
    </row>
    <row r="91" spans="1:28" x14ac:dyDescent="0.2">
      <c r="A91" s="17">
        <v>90</v>
      </c>
      <c r="B91" t="s">
        <v>426</v>
      </c>
      <c r="C91" s="18">
        <v>42630</v>
      </c>
      <c r="D91" s="18">
        <v>42635</v>
      </c>
      <c r="E91" t="s">
        <v>77</v>
      </c>
      <c r="F91" t="s">
        <v>427</v>
      </c>
      <c r="G91" t="s">
        <v>428</v>
      </c>
      <c r="H91" t="s">
        <v>68</v>
      </c>
      <c r="I91" t="s">
        <v>54</v>
      </c>
      <c r="J91" t="s">
        <v>69</v>
      </c>
      <c r="K91" t="s">
        <v>70</v>
      </c>
      <c r="L91">
        <v>90036</v>
      </c>
      <c r="M91" t="s">
        <v>71</v>
      </c>
      <c r="N91" t="s">
        <v>429</v>
      </c>
      <c r="O91" t="s">
        <v>73</v>
      </c>
      <c r="P91" t="s">
        <v>95</v>
      </c>
      <c r="Q91" t="s">
        <v>430</v>
      </c>
      <c r="R91" s="19">
        <v>20.100000000000001</v>
      </c>
      <c r="S91" s="17">
        <v>3</v>
      </c>
      <c r="T91" s="20">
        <v>0</v>
      </c>
      <c r="U91" s="19">
        <v>6.633</v>
      </c>
      <c r="V91" s="20">
        <f t="shared" si="5"/>
        <v>0.32999999999999996</v>
      </c>
      <c r="W91" s="17">
        <f t="shared" si="6"/>
        <v>2016</v>
      </c>
      <c r="X91" t="str">
        <f t="shared" si="7"/>
        <v>Sep-2016</v>
      </c>
      <c r="Y91" s="17">
        <f t="shared" si="8"/>
        <v>5</v>
      </c>
      <c r="Z91" t="str">
        <f t="shared" si="9"/>
        <v>0% (No Discount)</v>
      </c>
      <c r="AA91" s="17">
        <f>IF(COUNTIF($B$2:B91,B91)=1,1,0)</f>
        <v>1</v>
      </c>
      <c r="AB91" s="17">
        <f>IF(COUNTIF($F$2:F91,F91)=1,1,0)</f>
        <v>1</v>
      </c>
    </row>
    <row r="92" spans="1:28" x14ac:dyDescent="0.2">
      <c r="A92" s="17">
        <v>91</v>
      </c>
      <c r="B92" t="s">
        <v>426</v>
      </c>
      <c r="C92" s="18">
        <v>42630</v>
      </c>
      <c r="D92" s="18">
        <v>42635</v>
      </c>
      <c r="E92" t="s">
        <v>77</v>
      </c>
      <c r="F92" t="s">
        <v>427</v>
      </c>
      <c r="G92" t="s">
        <v>428</v>
      </c>
      <c r="H92" t="s">
        <v>68</v>
      </c>
      <c r="I92" t="s">
        <v>54</v>
      </c>
      <c r="J92" t="s">
        <v>69</v>
      </c>
      <c r="K92" t="s">
        <v>70</v>
      </c>
      <c r="L92">
        <v>90036</v>
      </c>
      <c r="M92" t="s">
        <v>71</v>
      </c>
      <c r="N92" t="s">
        <v>239</v>
      </c>
      <c r="O92" t="s">
        <v>98</v>
      </c>
      <c r="P92" t="s">
        <v>99</v>
      </c>
      <c r="Q92" t="s">
        <v>240</v>
      </c>
      <c r="R92" s="19">
        <v>73.584000000000003</v>
      </c>
      <c r="S92" s="17">
        <v>2</v>
      </c>
      <c r="T92" s="20">
        <v>0.2</v>
      </c>
      <c r="U92" s="19">
        <v>8.2782</v>
      </c>
      <c r="V92" s="20">
        <f t="shared" si="5"/>
        <v>0.11249999999999999</v>
      </c>
      <c r="W92" s="17">
        <f t="shared" si="6"/>
        <v>2016</v>
      </c>
      <c r="X92" t="str">
        <f t="shared" si="7"/>
        <v>Sep-2016</v>
      </c>
      <c r="Y92" s="17">
        <f t="shared" si="8"/>
        <v>5</v>
      </c>
      <c r="Z92" t="str">
        <f t="shared" si="9"/>
        <v>11-20%</v>
      </c>
      <c r="AA92" s="17">
        <f>IF(COUNTIF($B$2:B92,B92)=1,1,0)</f>
        <v>0</v>
      </c>
      <c r="AB92" s="17">
        <f>IF(COUNTIF($F$2:F92,F92)=1,1,0)</f>
        <v>0</v>
      </c>
    </row>
    <row r="93" spans="1:28" x14ac:dyDescent="0.2">
      <c r="A93" s="17">
        <v>92</v>
      </c>
      <c r="B93" t="s">
        <v>426</v>
      </c>
      <c r="C93" s="18">
        <v>42630</v>
      </c>
      <c r="D93" s="18">
        <v>42635</v>
      </c>
      <c r="E93" t="s">
        <v>77</v>
      </c>
      <c r="F93" t="s">
        <v>427</v>
      </c>
      <c r="G93" t="s">
        <v>428</v>
      </c>
      <c r="H93" t="s">
        <v>68</v>
      </c>
      <c r="I93" t="s">
        <v>54</v>
      </c>
      <c r="J93" t="s">
        <v>69</v>
      </c>
      <c r="K93" t="s">
        <v>70</v>
      </c>
      <c r="L93">
        <v>90036</v>
      </c>
      <c r="M93" t="s">
        <v>71</v>
      </c>
      <c r="N93" t="s">
        <v>431</v>
      </c>
      <c r="O93" t="s">
        <v>73</v>
      </c>
      <c r="P93" t="s">
        <v>117</v>
      </c>
      <c r="Q93" t="s">
        <v>432</v>
      </c>
      <c r="R93" s="19">
        <v>6.48</v>
      </c>
      <c r="S93" s="17">
        <v>1</v>
      </c>
      <c r="T93" s="20">
        <v>0</v>
      </c>
      <c r="U93" s="19">
        <v>3.1103999999999998</v>
      </c>
      <c r="V93" s="20">
        <f t="shared" si="5"/>
        <v>0.47999999999999993</v>
      </c>
      <c r="W93" s="17">
        <f t="shared" si="6"/>
        <v>2016</v>
      </c>
      <c r="X93" t="str">
        <f t="shared" si="7"/>
        <v>Sep-2016</v>
      </c>
      <c r="Y93" s="17">
        <f t="shared" si="8"/>
        <v>5</v>
      </c>
      <c r="Z93" t="str">
        <f t="shared" si="9"/>
        <v>0% (No Discount)</v>
      </c>
      <c r="AA93" s="17">
        <f>IF(COUNTIF($B$2:B93,B93)=1,1,0)</f>
        <v>0</v>
      </c>
      <c r="AB93" s="17">
        <f>IF(COUNTIF($F$2:F93,F93)=1,1,0)</f>
        <v>0</v>
      </c>
    </row>
    <row r="94" spans="1:28" x14ac:dyDescent="0.2">
      <c r="A94" s="17">
        <v>93</v>
      </c>
      <c r="B94" t="s">
        <v>433</v>
      </c>
      <c r="C94" s="18">
        <v>42035</v>
      </c>
      <c r="D94" s="18">
        <v>42040</v>
      </c>
      <c r="E94" t="s">
        <v>50</v>
      </c>
      <c r="F94" t="s">
        <v>434</v>
      </c>
      <c r="G94" t="s">
        <v>435</v>
      </c>
      <c r="H94" t="s">
        <v>53</v>
      </c>
      <c r="I94" t="s">
        <v>54</v>
      </c>
      <c r="J94" t="s">
        <v>436</v>
      </c>
      <c r="K94" t="s">
        <v>256</v>
      </c>
      <c r="L94">
        <v>55407</v>
      </c>
      <c r="M94" t="s">
        <v>132</v>
      </c>
      <c r="N94" t="s">
        <v>437</v>
      </c>
      <c r="O94" t="s">
        <v>73</v>
      </c>
      <c r="P94" t="s">
        <v>117</v>
      </c>
      <c r="Q94" t="s">
        <v>438</v>
      </c>
      <c r="R94" s="19">
        <v>12.96</v>
      </c>
      <c r="S94" s="17">
        <v>2</v>
      </c>
      <c r="T94" s="20">
        <v>0</v>
      </c>
      <c r="U94" s="19">
        <v>6.2207999999999997</v>
      </c>
      <c r="V94" s="20">
        <f t="shared" si="5"/>
        <v>0.47999999999999993</v>
      </c>
      <c r="W94" s="17">
        <f t="shared" si="6"/>
        <v>2015</v>
      </c>
      <c r="X94" t="str">
        <f t="shared" si="7"/>
        <v>Jan-2015</v>
      </c>
      <c r="Y94" s="17">
        <f t="shared" si="8"/>
        <v>5</v>
      </c>
      <c r="Z94" t="str">
        <f t="shared" si="9"/>
        <v>0% (No Discount)</v>
      </c>
      <c r="AA94" s="17">
        <f>IF(COUNTIF($B$2:B94,B94)=1,1,0)</f>
        <v>1</v>
      </c>
      <c r="AB94" s="17">
        <f>IF(COUNTIF($F$2:F94,F94)=1,1,0)</f>
        <v>1</v>
      </c>
    </row>
    <row r="95" spans="1:28" x14ac:dyDescent="0.2">
      <c r="A95" s="17">
        <v>94</v>
      </c>
      <c r="B95" t="s">
        <v>433</v>
      </c>
      <c r="C95" s="18">
        <v>42035</v>
      </c>
      <c r="D95" s="18">
        <v>42040</v>
      </c>
      <c r="E95" t="s">
        <v>50</v>
      </c>
      <c r="F95" t="s">
        <v>434</v>
      </c>
      <c r="G95" t="s">
        <v>435</v>
      </c>
      <c r="H95" t="s">
        <v>53</v>
      </c>
      <c r="I95" t="s">
        <v>54</v>
      </c>
      <c r="J95" t="s">
        <v>436</v>
      </c>
      <c r="K95" t="s">
        <v>256</v>
      </c>
      <c r="L95">
        <v>55407</v>
      </c>
      <c r="M95" t="s">
        <v>132</v>
      </c>
      <c r="N95" t="s">
        <v>439</v>
      </c>
      <c r="O95" t="s">
        <v>59</v>
      </c>
      <c r="P95" t="s">
        <v>92</v>
      </c>
      <c r="Q95" t="s">
        <v>440</v>
      </c>
      <c r="R95" s="19">
        <v>53.34</v>
      </c>
      <c r="S95" s="17">
        <v>3</v>
      </c>
      <c r="T95" s="20">
        <v>0</v>
      </c>
      <c r="U95" s="19">
        <v>16.535399999999999</v>
      </c>
      <c r="V95" s="20">
        <f t="shared" si="5"/>
        <v>0.30999999999999994</v>
      </c>
      <c r="W95" s="17">
        <f t="shared" si="6"/>
        <v>2015</v>
      </c>
      <c r="X95" t="str">
        <f t="shared" si="7"/>
        <v>Jan-2015</v>
      </c>
      <c r="Y95" s="17">
        <f t="shared" si="8"/>
        <v>5</v>
      </c>
      <c r="Z95" t="str">
        <f t="shared" si="9"/>
        <v>0% (No Discount)</v>
      </c>
      <c r="AA95" s="17">
        <f>IF(COUNTIF($B$2:B95,B95)=1,1,0)</f>
        <v>0</v>
      </c>
      <c r="AB95" s="17">
        <f>IF(COUNTIF($F$2:F95,F95)=1,1,0)</f>
        <v>0</v>
      </c>
    </row>
    <row r="96" spans="1:28" x14ac:dyDescent="0.2">
      <c r="A96" s="17">
        <v>95</v>
      </c>
      <c r="B96" t="s">
        <v>433</v>
      </c>
      <c r="C96" s="18">
        <v>42035</v>
      </c>
      <c r="D96" s="18">
        <v>42040</v>
      </c>
      <c r="E96" t="s">
        <v>50</v>
      </c>
      <c r="F96" t="s">
        <v>434</v>
      </c>
      <c r="G96" t="s">
        <v>435</v>
      </c>
      <c r="H96" t="s">
        <v>53</v>
      </c>
      <c r="I96" t="s">
        <v>54</v>
      </c>
      <c r="J96" t="s">
        <v>436</v>
      </c>
      <c r="K96" t="s">
        <v>256</v>
      </c>
      <c r="L96">
        <v>55407</v>
      </c>
      <c r="M96" t="s">
        <v>132</v>
      </c>
      <c r="N96" t="s">
        <v>441</v>
      </c>
      <c r="O96" t="s">
        <v>73</v>
      </c>
      <c r="P96" t="s">
        <v>102</v>
      </c>
      <c r="Q96" t="s">
        <v>442</v>
      </c>
      <c r="R96" s="19">
        <v>32.96</v>
      </c>
      <c r="S96" s="17">
        <v>2</v>
      </c>
      <c r="T96" s="20">
        <v>0</v>
      </c>
      <c r="U96" s="19">
        <v>16.150400000000001</v>
      </c>
      <c r="V96" s="20">
        <f t="shared" si="5"/>
        <v>0.49000000000000005</v>
      </c>
      <c r="W96" s="17">
        <f t="shared" si="6"/>
        <v>2015</v>
      </c>
      <c r="X96" t="str">
        <f t="shared" si="7"/>
        <v>Jan-2015</v>
      </c>
      <c r="Y96" s="17">
        <f t="shared" si="8"/>
        <v>5</v>
      </c>
      <c r="Z96" t="str">
        <f t="shared" si="9"/>
        <v>0% (No Discount)</v>
      </c>
      <c r="AA96" s="17">
        <f>IF(COUNTIF($B$2:B96,B96)=1,1,0)</f>
        <v>0</v>
      </c>
      <c r="AB96" s="17">
        <f>IF(COUNTIF($F$2:F96,F96)=1,1,0)</f>
        <v>0</v>
      </c>
    </row>
    <row r="97" spans="1:28" x14ac:dyDescent="0.2">
      <c r="A97" s="17">
        <v>96</v>
      </c>
      <c r="B97" t="s">
        <v>443</v>
      </c>
      <c r="C97" s="18">
        <v>43045</v>
      </c>
      <c r="D97" s="18">
        <v>43051</v>
      </c>
      <c r="E97" t="s">
        <v>77</v>
      </c>
      <c r="F97" t="s">
        <v>444</v>
      </c>
      <c r="G97" t="s">
        <v>445</v>
      </c>
      <c r="H97" t="s">
        <v>129</v>
      </c>
      <c r="I97" t="s">
        <v>54</v>
      </c>
      <c r="J97" t="s">
        <v>446</v>
      </c>
      <c r="K97" t="s">
        <v>447</v>
      </c>
      <c r="L97">
        <v>97206</v>
      </c>
      <c r="M97" t="s">
        <v>71</v>
      </c>
      <c r="N97" t="s">
        <v>448</v>
      </c>
      <c r="O97" t="s">
        <v>73</v>
      </c>
      <c r="P97" t="s">
        <v>102</v>
      </c>
      <c r="Q97" t="s">
        <v>449</v>
      </c>
      <c r="R97" s="19">
        <v>5.6820000000000004</v>
      </c>
      <c r="S97" s="17">
        <v>1</v>
      </c>
      <c r="T97" s="20">
        <v>0.7</v>
      </c>
      <c r="U97" s="19">
        <v>-3.7879999999999998</v>
      </c>
      <c r="V97" s="20">
        <f t="shared" si="5"/>
        <v>-0.66666666666666663</v>
      </c>
      <c r="W97" s="17">
        <f t="shared" si="6"/>
        <v>2017</v>
      </c>
      <c r="X97" t="str">
        <f t="shared" si="7"/>
        <v>Nov-2017</v>
      </c>
      <c r="Y97" s="17">
        <f t="shared" si="8"/>
        <v>6</v>
      </c>
      <c r="Z97" t="str">
        <f t="shared" si="9"/>
        <v>Over 50%</v>
      </c>
      <c r="AA97" s="17">
        <f>IF(COUNTIF($B$2:B97,B97)=1,1,0)</f>
        <v>1</v>
      </c>
      <c r="AB97" s="17">
        <f>IF(COUNTIF($F$2:F97,F97)=1,1,0)</f>
        <v>1</v>
      </c>
    </row>
    <row r="98" spans="1:28" x14ac:dyDescent="0.2">
      <c r="A98" s="17">
        <v>97</v>
      </c>
      <c r="B98" t="s">
        <v>450</v>
      </c>
      <c r="C98" s="18">
        <v>43048</v>
      </c>
      <c r="D98" s="18">
        <v>43050</v>
      </c>
      <c r="E98" t="s">
        <v>50</v>
      </c>
      <c r="F98" t="s">
        <v>451</v>
      </c>
      <c r="G98" t="s">
        <v>452</v>
      </c>
      <c r="H98" t="s">
        <v>129</v>
      </c>
      <c r="I98" t="s">
        <v>54</v>
      </c>
      <c r="J98" t="s">
        <v>293</v>
      </c>
      <c r="K98" t="s">
        <v>294</v>
      </c>
      <c r="L98">
        <v>10009</v>
      </c>
      <c r="M98" t="s">
        <v>175</v>
      </c>
      <c r="N98" t="s">
        <v>453</v>
      </c>
      <c r="O98" t="s">
        <v>59</v>
      </c>
      <c r="P98" t="s">
        <v>92</v>
      </c>
      <c r="Q98" t="s">
        <v>454</v>
      </c>
      <c r="R98" s="19">
        <v>96.53</v>
      </c>
      <c r="S98" s="17">
        <v>7</v>
      </c>
      <c r="T98" s="20">
        <v>0</v>
      </c>
      <c r="U98" s="19">
        <v>40.5426</v>
      </c>
      <c r="V98" s="20">
        <f t="shared" si="5"/>
        <v>0.42</v>
      </c>
      <c r="W98" s="17">
        <f t="shared" si="6"/>
        <v>2017</v>
      </c>
      <c r="X98" t="str">
        <f t="shared" si="7"/>
        <v>Nov-2017</v>
      </c>
      <c r="Y98" s="17">
        <f t="shared" si="8"/>
        <v>2</v>
      </c>
      <c r="Z98" t="str">
        <f t="shared" si="9"/>
        <v>0% (No Discount)</v>
      </c>
      <c r="AA98" s="17">
        <f>IF(COUNTIF($B$2:B98,B98)=1,1,0)</f>
        <v>1</v>
      </c>
      <c r="AB98" s="17">
        <f>IF(COUNTIF($F$2:F98,F98)=1,1,0)</f>
        <v>1</v>
      </c>
    </row>
    <row r="99" spans="1:28" x14ac:dyDescent="0.2">
      <c r="A99" s="17">
        <v>98</v>
      </c>
      <c r="B99" t="s">
        <v>455</v>
      </c>
      <c r="C99" s="18">
        <v>42903</v>
      </c>
      <c r="D99" s="18">
        <v>42906</v>
      </c>
      <c r="E99" t="s">
        <v>215</v>
      </c>
      <c r="F99" t="s">
        <v>456</v>
      </c>
      <c r="G99" t="s">
        <v>457</v>
      </c>
      <c r="H99" t="s">
        <v>53</v>
      </c>
      <c r="I99" t="s">
        <v>54</v>
      </c>
      <c r="J99" t="s">
        <v>154</v>
      </c>
      <c r="K99" t="s">
        <v>70</v>
      </c>
      <c r="L99">
        <v>94122</v>
      </c>
      <c r="M99" t="s">
        <v>71</v>
      </c>
      <c r="N99" t="s">
        <v>458</v>
      </c>
      <c r="O99" t="s">
        <v>73</v>
      </c>
      <c r="P99" t="s">
        <v>102</v>
      </c>
      <c r="Q99" t="s">
        <v>459</v>
      </c>
      <c r="R99" s="19">
        <v>51.311999999999998</v>
      </c>
      <c r="S99" s="17">
        <v>3</v>
      </c>
      <c r="T99" s="20">
        <v>0.2</v>
      </c>
      <c r="U99" s="19">
        <v>17.959199999999999</v>
      </c>
      <c r="V99" s="20">
        <f t="shared" si="5"/>
        <v>0.35</v>
      </c>
      <c r="W99" s="17">
        <f t="shared" si="6"/>
        <v>2017</v>
      </c>
      <c r="X99" t="str">
        <f t="shared" si="7"/>
        <v>Jun-2017</v>
      </c>
      <c r="Y99" s="17">
        <f t="shared" si="8"/>
        <v>3</v>
      </c>
      <c r="Z99" t="str">
        <f t="shared" si="9"/>
        <v>11-20%</v>
      </c>
      <c r="AA99" s="17">
        <f>IF(COUNTIF($B$2:B99,B99)=1,1,0)</f>
        <v>1</v>
      </c>
      <c r="AB99" s="17">
        <f>IF(COUNTIF($F$2:F99,F99)=1,1,0)</f>
        <v>1</v>
      </c>
    </row>
    <row r="100" spans="1:28" x14ac:dyDescent="0.2">
      <c r="A100" s="17">
        <v>99</v>
      </c>
      <c r="B100" t="s">
        <v>460</v>
      </c>
      <c r="C100" s="18">
        <v>42619</v>
      </c>
      <c r="D100" s="18">
        <v>42624</v>
      </c>
      <c r="E100" t="s">
        <v>77</v>
      </c>
      <c r="F100" t="s">
        <v>461</v>
      </c>
      <c r="G100" t="s">
        <v>462</v>
      </c>
      <c r="H100" t="s">
        <v>68</v>
      </c>
      <c r="I100" t="s">
        <v>54</v>
      </c>
      <c r="J100" t="s">
        <v>463</v>
      </c>
      <c r="K100" t="s">
        <v>256</v>
      </c>
      <c r="L100">
        <v>55106</v>
      </c>
      <c r="M100" t="s">
        <v>132</v>
      </c>
      <c r="N100" t="s">
        <v>464</v>
      </c>
      <c r="O100" t="s">
        <v>73</v>
      </c>
      <c r="P100" t="s">
        <v>105</v>
      </c>
      <c r="Q100" t="s">
        <v>465</v>
      </c>
      <c r="R100" s="19">
        <v>77.88</v>
      </c>
      <c r="S100" s="17">
        <v>6</v>
      </c>
      <c r="T100" s="20">
        <v>0</v>
      </c>
      <c r="U100" s="19">
        <v>22.5852</v>
      </c>
      <c r="V100" s="20">
        <f t="shared" si="5"/>
        <v>0.29000000000000004</v>
      </c>
      <c r="W100" s="17">
        <f t="shared" si="6"/>
        <v>2016</v>
      </c>
      <c r="X100" t="str">
        <f t="shared" si="7"/>
        <v>Sep-2016</v>
      </c>
      <c r="Y100" s="17">
        <f t="shared" si="8"/>
        <v>5</v>
      </c>
      <c r="Z100" t="str">
        <f t="shared" si="9"/>
        <v>0% (No Discount)</v>
      </c>
      <c r="AA100" s="17">
        <f>IF(COUNTIF($B$2:B100,B100)=1,1,0)</f>
        <v>1</v>
      </c>
      <c r="AB100" s="17">
        <f>IF(COUNTIF($F$2:F100,F100)=1,1,0)</f>
        <v>1</v>
      </c>
    </row>
    <row r="101" spans="1:28" x14ac:dyDescent="0.2">
      <c r="A101" s="17">
        <v>100</v>
      </c>
      <c r="B101" t="s">
        <v>466</v>
      </c>
      <c r="C101" s="18">
        <v>42611</v>
      </c>
      <c r="D101" s="18">
        <v>42615</v>
      </c>
      <c r="E101" t="s">
        <v>77</v>
      </c>
      <c r="F101" t="s">
        <v>467</v>
      </c>
      <c r="G101" t="s">
        <v>468</v>
      </c>
      <c r="H101" t="s">
        <v>129</v>
      </c>
      <c r="I101" t="s">
        <v>54</v>
      </c>
      <c r="J101" t="s">
        <v>330</v>
      </c>
      <c r="K101" t="s">
        <v>238</v>
      </c>
      <c r="L101">
        <v>60610</v>
      </c>
      <c r="M101" t="s">
        <v>132</v>
      </c>
      <c r="N101" t="s">
        <v>469</v>
      </c>
      <c r="O101" t="s">
        <v>73</v>
      </c>
      <c r="P101" t="s">
        <v>117</v>
      </c>
      <c r="Q101" t="s">
        <v>470</v>
      </c>
      <c r="R101" s="19">
        <v>64.623999999999995</v>
      </c>
      <c r="S101" s="17">
        <v>7</v>
      </c>
      <c r="T101" s="20">
        <v>0.2</v>
      </c>
      <c r="U101" s="19">
        <v>22.618400000000001</v>
      </c>
      <c r="V101" s="20">
        <f t="shared" si="5"/>
        <v>0.35000000000000003</v>
      </c>
      <c r="W101" s="17">
        <f t="shared" si="6"/>
        <v>2016</v>
      </c>
      <c r="X101" t="str">
        <f t="shared" si="7"/>
        <v>Aug-2016</v>
      </c>
      <c r="Y101" s="17">
        <f t="shared" si="8"/>
        <v>4</v>
      </c>
      <c r="Z101" t="str">
        <f t="shared" si="9"/>
        <v>11-20%</v>
      </c>
      <c r="AA101" s="17">
        <f>IF(COUNTIF($B$2:B101,B101)=1,1,0)</f>
        <v>1</v>
      </c>
      <c r="AB101" s="17">
        <f>IF(COUNTIF($F$2:F101,F101)=1,1,0)</f>
        <v>1</v>
      </c>
    </row>
    <row r="102" spans="1:28" x14ac:dyDescent="0.2">
      <c r="A102" s="17">
        <v>101</v>
      </c>
      <c r="B102" t="s">
        <v>466</v>
      </c>
      <c r="C102" s="18">
        <v>42611</v>
      </c>
      <c r="D102" s="18">
        <v>42615</v>
      </c>
      <c r="E102" t="s">
        <v>77</v>
      </c>
      <c r="F102" t="s">
        <v>467</v>
      </c>
      <c r="G102" t="s">
        <v>468</v>
      </c>
      <c r="H102" t="s">
        <v>129</v>
      </c>
      <c r="I102" t="s">
        <v>54</v>
      </c>
      <c r="J102" t="s">
        <v>330</v>
      </c>
      <c r="K102" t="s">
        <v>238</v>
      </c>
      <c r="L102">
        <v>60610</v>
      </c>
      <c r="M102" t="s">
        <v>132</v>
      </c>
      <c r="N102" t="s">
        <v>471</v>
      </c>
      <c r="O102" t="s">
        <v>98</v>
      </c>
      <c r="P102" t="s">
        <v>188</v>
      </c>
      <c r="Q102" t="s">
        <v>472</v>
      </c>
      <c r="R102" s="19">
        <v>95.975999999999999</v>
      </c>
      <c r="S102" s="17">
        <v>3</v>
      </c>
      <c r="T102" s="20">
        <v>0.2</v>
      </c>
      <c r="U102" s="19">
        <v>-10.7973</v>
      </c>
      <c r="V102" s="20">
        <f t="shared" si="5"/>
        <v>-0.1125</v>
      </c>
      <c r="W102" s="17">
        <f t="shared" si="6"/>
        <v>2016</v>
      </c>
      <c r="X102" t="str">
        <f t="shared" si="7"/>
        <v>Aug-2016</v>
      </c>
      <c r="Y102" s="17">
        <f t="shared" si="8"/>
        <v>4</v>
      </c>
      <c r="Z102" t="str">
        <f t="shared" si="9"/>
        <v>11-20%</v>
      </c>
      <c r="AA102" s="17">
        <f>IF(COUNTIF($B$2:B102,B102)=1,1,0)</f>
        <v>0</v>
      </c>
      <c r="AB102" s="17">
        <f>IF(COUNTIF($F$2:F102,F102)=1,1,0)</f>
        <v>0</v>
      </c>
    </row>
    <row r="103" spans="1:28" x14ac:dyDescent="0.2">
      <c r="A103" s="17">
        <v>102</v>
      </c>
      <c r="B103" t="s">
        <v>466</v>
      </c>
      <c r="C103" s="18">
        <v>42611</v>
      </c>
      <c r="D103" s="18">
        <v>42615</v>
      </c>
      <c r="E103" t="s">
        <v>77</v>
      </c>
      <c r="F103" t="s">
        <v>467</v>
      </c>
      <c r="G103" t="s">
        <v>468</v>
      </c>
      <c r="H103" t="s">
        <v>129</v>
      </c>
      <c r="I103" t="s">
        <v>54</v>
      </c>
      <c r="J103" t="s">
        <v>330</v>
      </c>
      <c r="K103" t="s">
        <v>238</v>
      </c>
      <c r="L103">
        <v>60610</v>
      </c>
      <c r="M103" t="s">
        <v>132</v>
      </c>
      <c r="N103" t="s">
        <v>473</v>
      </c>
      <c r="O103" t="s">
        <v>73</v>
      </c>
      <c r="P103" t="s">
        <v>102</v>
      </c>
      <c r="Q103" t="s">
        <v>474</v>
      </c>
      <c r="R103" s="19">
        <v>1.788</v>
      </c>
      <c r="S103" s="17">
        <v>3</v>
      </c>
      <c r="T103" s="20">
        <v>0.8</v>
      </c>
      <c r="U103" s="19">
        <v>-3.0396000000000001</v>
      </c>
      <c r="V103" s="20">
        <f t="shared" si="5"/>
        <v>-1.7</v>
      </c>
      <c r="W103" s="17">
        <f t="shared" si="6"/>
        <v>2016</v>
      </c>
      <c r="X103" t="str">
        <f t="shared" si="7"/>
        <v>Aug-2016</v>
      </c>
      <c r="Y103" s="17">
        <f t="shared" si="8"/>
        <v>4</v>
      </c>
      <c r="Z103" t="str">
        <f t="shared" si="9"/>
        <v>Over 50%</v>
      </c>
      <c r="AA103" s="17">
        <f>IF(COUNTIF($B$2:B103,B103)=1,1,0)</f>
        <v>0</v>
      </c>
      <c r="AB103" s="17">
        <f>IF(COUNTIF($F$2:F103,F103)=1,1,0)</f>
        <v>0</v>
      </c>
    </row>
    <row r="104" spans="1:28" x14ac:dyDescent="0.2">
      <c r="A104" s="17">
        <v>103</v>
      </c>
      <c r="B104" t="s">
        <v>475</v>
      </c>
      <c r="C104" s="18">
        <v>42705</v>
      </c>
      <c r="D104" s="18">
        <v>42708</v>
      </c>
      <c r="E104" t="s">
        <v>50</v>
      </c>
      <c r="F104" t="s">
        <v>476</v>
      </c>
      <c r="G104" t="s">
        <v>477</v>
      </c>
      <c r="H104" t="s">
        <v>53</v>
      </c>
      <c r="I104" t="s">
        <v>54</v>
      </c>
      <c r="J104" t="s">
        <v>416</v>
      </c>
      <c r="K104" t="s">
        <v>256</v>
      </c>
      <c r="L104">
        <v>55901</v>
      </c>
      <c r="M104" t="s">
        <v>132</v>
      </c>
      <c r="N104" t="s">
        <v>478</v>
      </c>
      <c r="O104" t="s">
        <v>73</v>
      </c>
      <c r="P104" t="s">
        <v>117</v>
      </c>
      <c r="Q104" t="s">
        <v>479</v>
      </c>
      <c r="R104" s="19">
        <v>23.92</v>
      </c>
      <c r="S104" s="17">
        <v>4</v>
      </c>
      <c r="T104" s="20">
        <v>0</v>
      </c>
      <c r="U104" s="19">
        <v>11.720800000000001</v>
      </c>
      <c r="V104" s="20">
        <f t="shared" si="5"/>
        <v>0.49</v>
      </c>
      <c r="W104" s="17">
        <f t="shared" si="6"/>
        <v>2016</v>
      </c>
      <c r="X104" t="str">
        <f t="shared" si="7"/>
        <v>Dec-2016</v>
      </c>
      <c r="Y104" s="17">
        <f t="shared" si="8"/>
        <v>3</v>
      </c>
      <c r="Z104" t="str">
        <f t="shared" si="9"/>
        <v>0% (No Discount)</v>
      </c>
      <c r="AA104" s="17">
        <f>IF(COUNTIF($B$2:B104,B104)=1,1,0)</f>
        <v>1</v>
      </c>
      <c r="AB104" s="17">
        <f>IF(COUNTIF($F$2:F104,F104)=1,1,0)</f>
        <v>1</v>
      </c>
    </row>
    <row r="105" spans="1:28" x14ac:dyDescent="0.2">
      <c r="A105" s="17">
        <v>104</v>
      </c>
      <c r="B105" t="s">
        <v>480</v>
      </c>
      <c r="C105" s="18">
        <v>42321</v>
      </c>
      <c r="D105" s="18">
        <v>42325</v>
      </c>
      <c r="E105" t="s">
        <v>77</v>
      </c>
      <c r="F105" t="s">
        <v>481</v>
      </c>
      <c r="G105" t="s">
        <v>482</v>
      </c>
      <c r="H105" t="s">
        <v>53</v>
      </c>
      <c r="I105" t="s">
        <v>54</v>
      </c>
      <c r="J105" t="s">
        <v>483</v>
      </c>
      <c r="K105" t="s">
        <v>484</v>
      </c>
      <c r="L105">
        <v>80013</v>
      </c>
      <c r="M105" t="s">
        <v>71</v>
      </c>
      <c r="N105" t="s">
        <v>485</v>
      </c>
      <c r="O105" t="s">
        <v>98</v>
      </c>
      <c r="P105" t="s">
        <v>188</v>
      </c>
      <c r="Q105" t="s">
        <v>486</v>
      </c>
      <c r="R105" s="19">
        <v>238.89599999999999</v>
      </c>
      <c r="S105" s="17">
        <v>6</v>
      </c>
      <c r="T105" s="20">
        <v>0.2</v>
      </c>
      <c r="U105" s="19">
        <v>-26.875800000000002</v>
      </c>
      <c r="V105" s="20">
        <f t="shared" si="5"/>
        <v>-0.11250000000000002</v>
      </c>
      <c r="W105" s="17">
        <f t="shared" si="6"/>
        <v>2015</v>
      </c>
      <c r="X105" t="str">
        <f t="shared" si="7"/>
        <v>Nov-2015</v>
      </c>
      <c r="Y105" s="17">
        <f t="shared" si="8"/>
        <v>4</v>
      </c>
      <c r="Z105" t="str">
        <f t="shared" si="9"/>
        <v>11-20%</v>
      </c>
      <c r="AA105" s="17">
        <f>IF(COUNTIF($B$2:B105,B105)=1,1,0)</f>
        <v>1</v>
      </c>
      <c r="AB105" s="17">
        <f>IF(COUNTIF($F$2:F105,F105)=1,1,0)</f>
        <v>1</v>
      </c>
    </row>
    <row r="106" spans="1:28" x14ac:dyDescent="0.2">
      <c r="A106" s="17">
        <v>105</v>
      </c>
      <c r="B106" t="s">
        <v>480</v>
      </c>
      <c r="C106" s="18">
        <v>42321</v>
      </c>
      <c r="D106" s="18">
        <v>42325</v>
      </c>
      <c r="E106" t="s">
        <v>77</v>
      </c>
      <c r="F106" t="s">
        <v>481</v>
      </c>
      <c r="G106" t="s">
        <v>482</v>
      </c>
      <c r="H106" t="s">
        <v>53</v>
      </c>
      <c r="I106" t="s">
        <v>54</v>
      </c>
      <c r="J106" t="s">
        <v>483</v>
      </c>
      <c r="K106" t="s">
        <v>484</v>
      </c>
      <c r="L106">
        <v>80013</v>
      </c>
      <c r="M106" t="s">
        <v>71</v>
      </c>
      <c r="N106" t="s">
        <v>487</v>
      </c>
      <c r="O106" t="s">
        <v>59</v>
      </c>
      <c r="P106" t="s">
        <v>92</v>
      </c>
      <c r="Q106" t="s">
        <v>488</v>
      </c>
      <c r="R106" s="19">
        <v>102.36</v>
      </c>
      <c r="S106" s="17">
        <v>3</v>
      </c>
      <c r="T106" s="20">
        <v>0.2</v>
      </c>
      <c r="U106" s="19">
        <v>-3.8384999999999998</v>
      </c>
      <c r="V106" s="20">
        <f t="shared" si="5"/>
        <v>-3.7499999999999999E-2</v>
      </c>
      <c r="W106" s="17">
        <f t="shared" si="6"/>
        <v>2015</v>
      </c>
      <c r="X106" t="str">
        <f t="shared" si="7"/>
        <v>Nov-2015</v>
      </c>
      <c r="Y106" s="17">
        <f t="shared" si="8"/>
        <v>4</v>
      </c>
      <c r="Z106" t="str">
        <f t="shared" si="9"/>
        <v>11-20%</v>
      </c>
      <c r="AA106" s="17">
        <f>IF(COUNTIF($B$2:B106,B106)=1,1,0)</f>
        <v>0</v>
      </c>
      <c r="AB106" s="17">
        <f>IF(COUNTIF($F$2:F106,F106)=1,1,0)</f>
        <v>0</v>
      </c>
    </row>
    <row r="107" spans="1:28" x14ac:dyDescent="0.2">
      <c r="A107" s="17">
        <v>106</v>
      </c>
      <c r="B107" t="s">
        <v>480</v>
      </c>
      <c r="C107" s="18">
        <v>42321</v>
      </c>
      <c r="D107" s="18">
        <v>42325</v>
      </c>
      <c r="E107" t="s">
        <v>77</v>
      </c>
      <c r="F107" t="s">
        <v>481</v>
      </c>
      <c r="G107" t="s">
        <v>482</v>
      </c>
      <c r="H107" t="s">
        <v>53</v>
      </c>
      <c r="I107" t="s">
        <v>54</v>
      </c>
      <c r="J107" t="s">
        <v>483</v>
      </c>
      <c r="K107" t="s">
        <v>484</v>
      </c>
      <c r="L107">
        <v>80013</v>
      </c>
      <c r="M107" t="s">
        <v>71</v>
      </c>
      <c r="N107" t="s">
        <v>489</v>
      </c>
      <c r="O107" t="s">
        <v>73</v>
      </c>
      <c r="P107" t="s">
        <v>102</v>
      </c>
      <c r="Q107" t="s">
        <v>490</v>
      </c>
      <c r="R107" s="19">
        <v>36.881999999999998</v>
      </c>
      <c r="S107" s="17">
        <v>3</v>
      </c>
      <c r="T107" s="20">
        <v>0.7</v>
      </c>
      <c r="U107" s="19">
        <v>-25.817399999999999</v>
      </c>
      <c r="V107" s="20">
        <f t="shared" si="5"/>
        <v>-0.70000000000000007</v>
      </c>
      <c r="W107" s="17">
        <f t="shared" si="6"/>
        <v>2015</v>
      </c>
      <c r="X107" t="str">
        <f t="shared" si="7"/>
        <v>Nov-2015</v>
      </c>
      <c r="Y107" s="17">
        <f t="shared" si="8"/>
        <v>4</v>
      </c>
      <c r="Z107" t="str">
        <f t="shared" si="9"/>
        <v>Over 50%</v>
      </c>
      <c r="AA107" s="17">
        <f>IF(COUNTIF($B$2:B107,B107)=1,1,0)</f>
        <v>0</v>
      </c>
      <c r="AB107" s="17">
        <f>IF(COUNTIF($F$2:F107,F107)=1,1,0)</f>
        <v>0</v>
      </c>
    </row>
    <row r="108" spans="1:28" x14ac:dyDescent="0.2">
      <c r="A108" s="17">
        <v>107</v>
      </c>
      <c r="B108" t="s">
        <v>491</v>
      </c>
      <c r="C108" s="18">
        <v>43062</v>
      </c>
      <c r="D108" s="18">
        <v>43067</v>
      </c>
      <c r="E108" t="s">
        <v>77</v>
      </c>
      <c r="F108" t="s">
        <v>492</v>
      </c>
      <c r="G108" t="s">
        <v>493</v>
      </c>
      <c r="H108" t="s">
        <v>53</v>
      </c>
      <c r="I108" t="s">
        <v>54</v>
      </c>
      <c r="J108" t="s">
        <v>494</v>
      </c>
      <c r="K108" t="s">
        <v>115</v>
      </c>
      <c r="L108">
        <v>28205</v>
      </c>
      <c r="M108" t="s">
        <v>57</v>
      </c>
      <c r="N108" t="s">
        <v>495</v>
      </c>
      <c r="O108" t="s">
        <v>98</v>
      </c>
      <c r="P108" t="s">
        <v>188</v>
      </c>
      <c r="Q108" t="s">
        <v>496</v>
      </c>
      <c r="R108" s="19">
        <v>74.111999999999995</v>
      </c>
      <c r="S108" s="17">
        <v>8</v>
      </c>
      <c r="T108" s="20">
        <v>0.2</v>
      </c>
      <c r="U108" s="19">
        <v>17.601600000000001</v>
      </c>
      <c r="V108" s="20">
        <f t="shared" si="5"/>
        <v>0.23750000000000004</v>
      </c>
      <c r="W108" s="17">
        <f t="shared" si="6"/>
        <v>2017</v>
      </c>
      <c r="X108" t="str">
        <f t="shared" si="7"/>
        <v>Nov-2017</v>
      </c>
      <c r="Y108" s="17">
        <f t="shared" si="8"/>
        <v>5</v>
      </c>
      <c r="Z108" t="str">
        <f t="shared" si="9"/>
        <v>11-20%</v>
      </c>
      <c r="AA108" s="17">
        <f>IF(COUNTIF($B$2:B108,B108)=1,1,0)</f>
        <v>1</v>
      </c>
      <c r="AB108" s="17">
        <f>IF(COUNTIF($F$2:F108,F108)=1,1,0)</f>
        <v>1</v>
      </c>
    </row>
    <row r="109" spans="1:28" x14ac:dyDescent="0.2">
      <c r="A109" s="17">
        <v>108</v>
      </c>
      <c r="B109" t="s">
        <v>491</v>
      </c>
      <c r="C109" s="18">
        <v>43062</v>
      </c>
      <c r="D109" s="18">
        <v>43067</v>
      </c>
      <c r="E109" t="s">
        <v>77</v>
      </c>
      <c r="F109" t="s">
        <v>492</v>
      </c>
      <c r="G109" t="s">
        <v>493</v>
      </c>
      <c r="H109" t="s">
        <v>53</v>
      </c>
      <c r="I109" t="s">
        <v>54</v>
      </c>
      <c r="J109" t="s">
        <v>494</v>
      </c>
      <c r="K109" t="s">
        <v>115</v>
      </c>
      <c r="L109">
        <v>28205</v>
      </c>
      <c r="M109" t="s">
        <v>57</v>
      </c>
      <c r="N109" t="s">
        <v>497</v>
      </c>
      <c r="O109" t="s">
        <v>98</v>
      </c>
      <c r="P109" t="s">
        <v>99</v>
      </c>
      <c r="Q109" t="s">
        <v>498</v>
      </c>
      <c r="R109" s="19">
        <v>27.992000000000001</v>
      </c>
      <c r="S109" s="17">
        <v>1</v>
      </c>
      <c r="T109" s="20">
        <v>0.2</v>
      </c>
      <c r="U109" s="19">
        <v>2.0994000000000002</v>
      </c>
      <c r="V109" s="20">
        <f t="shared" si="5"/>
        <v>7.4999999999999997E-2</v>
      </c>
      <c r="W109" s="17">
        <f t="shared" si="6"/>
        <v>2017</v>
      </c>
      <c r="X109" t="str">
        <f t="shared" si="7"/>
        <v>Nov-2017</v>
      </c>
      <c r="Y109" s="17">
        <f t="shared" si="8"/>
        <v>5</v>
      </c>
      <c r="Z109" t="str">
        <f t="shared" si="9"/>
        <v>11-20%</v>
      </c>
      <c r="AA109" s="17">
        <f>IF(COUNTIF($B$2:B109,B109)=1,1,0)</f>
        <v>0</v>
      </c>
      <c r="AB109" s="17">
        <f>IF(COUNTIF($F$2:F109,F109)=1,1,0)</f>
        <v>0</v>
      </c>
    </row>
    <row r="110" spans="1:28" x14ac:dyDescent="0.2">
      <c r="A110" s="17">
        <v>109</v>
      </c>
      <c r="B110" t="s">
        <v>491</v>
      </c>
      <c r="C110" s="18">
        <v>43062</v>
      </c>
      <c r="D110" s="18">
        <v>43067</v>
      </c>
      <c r="E110" t="s">
        <v>77</v>
      </c>
      <c r="F110" t="s">
        <v>492</v>
      </c>
      <c r="G110" t="s">
        <v>493</v>
      </c>
      <c r="H110" t="s">
        <v>53</v>
      </c>
      <c r="I110" t="s">
        <v>54</v>
      </c>
      <c r="J110" t="s">
        <v>494</v>
      </c>
      <c r="K110" t="s">
        <v>115</v>
      </c>
      <c r="L110">
        <v>28205</v>
      </c>
      <c r="M110" t="s">
        <v>57</v>
      </c>
      <c r="N110" t="s">
        <v>499</v>
      </c>
      <c r="O110" t="s">
        <v>73</v>
      </c>
      <c r="P110" t="s">
        <v>95</v>
      </c>
      <c r="Q110" t="s">
        <v>500</v>
      </c>
      <c r="R110" s="19">
        <v>3.3039999999999998</v>
      </c>
      <c r="S110" s="17">
        <v>1</v>
      </c>
      <c r="T110" s="20">
        <v>0.2</v>
      </c>
      <c r="U110" s="19">
        <v>1.0738000000000001</v>
      </c>
      <c r="V110" s="20">
        <f t="shared" si="5"/>
        <v>0.32500000000000007</v>
      </c>
      <c r="W110" s="17">
        <f t="shared" si="6"/>
        <v>2017</v>
      </c>
      <c r="X110" t="str">
        <f t="shared" si="7"/>
        <v>Nov-2017</v>
      </c>
      <c r="Y110" s="17">
        <f t="shared" si="8"/>
        <v>5</v>
      </c>
      <c r="Z110" t="str">
        <f t="shared" si="9"/>
        <v>11-20%</v>
      </c>
      <c r="AA110" s="17">
        <f>IF(COUNTIF($B$2:B110,B110)=1,1,0)</f>
        <v>0</v>
      </c>
      <c r="AB110" s="17">
        <f>IF(COUNTIF($F$2:F110,F110)=1,1,0)</f>
        <v>0</v>
      </c>
    </row>
    <row r="111" spans="1:28" x14ac:dyDescent="0.2">
      <c r="A111" s="17">
        <v>110</v>
      </c>
      <c r="B111" t="s">
        <v>501</v>
      </c>
      <c r="C111" s="18">
        <v>42292</v>
      </c>
      <c r="D111" s="18">
        <v>42297</v>
      </c>
      <c r="E111" t="s">
        <v>77</v>
      </c>
      <c r="F111" t="s">
        <v>502</v>
      </c>
      <c r="G111" t="s">
        <v>503</v>
      </c>
      <c r="H111" t="s">
        <v>129</v>
      </c>
      <c r="I111" t="s">
        <v>54</v>
      </c>
      <c r="J111" t="s">
        <v>504</v>
      </c>
      <c r="K111" t="s">
        <v>238</v>
      </c>
      <c r="L111">
        <v>60462</v>
      </c>
      <c r="M111" t="s">
        <v>132</v>
      </c>
      <c r="N111" t="s">
        <v>505</v>
      </c>
      <c r="O111" t="s">
        <v>98</v>
      </c>
      <c r="P111" t="s">
        <v>188</v>
      </c>
      <c r="Q111" t="s">
        <v>506</v>
      </c>
      <c r="R111" s="19">
        <v>339.96</v>
      </c>
      <c r="S111" s="17">
        <v>5</v>
      </c>
      <c r="T111" s="20">
        <v>0.2</v>
      </c>
      <c r="U111" s="19">
        <v>67.992000000000004</v>
      </c>
      <c r="V111" s="20">
        <f t="shared" si="5"/>
        <v>0.20000000000000004</v>
      </c>
      <c r="W111" s="17">
        <f t="shared" si="6"/>
        <v>2015</v>
      </c>
      <c r="X111" t="str">
        <f t="shared" si="7"/>
        <v>Oct-2015</v>
      </c>
      <c r="Y111" s="17">
        <f t="shared" si="8"/>
        <v>5</v>
      </c>
      <c r="Z111" t="str">
        <f t="shared" si="9"/>
        <v>11-20%</v>
      </c>
      <c r="AA111" s="17">
        <f>IF(COUNTIF($B$2:B111,B111)=1,1,0)</f>
        <v>1</v>
      </c>
      <c r="AB111" s="17">
        <f>IF(COUNTIF($F$2:F111,F111)=1,1,0)</f>
        <v>1</v>
      </c>
    </row>
    <row r="112" spans="1:28" x14ac:dyDescent="0.2">
      <c r="A112" s="17">
        <v>111</v>
      </c>
      <c r="B112" t="s">
        <v>507</v>
      </c>
      <c r="C112" s="18">
        <v>43094</v>
      </c>
      <c r="D112" s="18">
        <v>43099</v>
      </c>
      <c r="E112" t="s">
        <v>77</v>
      </c>
      <c r="F112" t="s">
        <v>508</v>
      </c>
      <c r="G112" t="s">
        <v>509</v>
      </c>
      <c r="H112" t="s">
        <v>68</v>
      </c>
      <c r="I112" t="s">
        <v>54</v>
      </c>
      <c r="J112" t="s">
        <v>293</v>
      </c>
      <c r="K112" t="s">
        <v>294</v>
      </c>
      <c r="L112">
        <v>10035</v>
      </c>
      <c r="M112" t="s">
        <v>175</v>
      </c>
      <c r="N112" t="s">
        <v>510</v>
      </c>
      <c r="O112" t="s">
        <v>59</v>
      </c>
      <c r="P112" t="s">
        <v>92</v>
      </c>
      <c r="Q112" t="s">
        <v>511</v>
      </c>
      <c r="R112" s="19">
        <v>41.96</v>
      </c>
      <c r="S112" s="17">
        <v>2</v>
      </c>
      <c r="T112" s="20">
        <v>0</v>
      </c>
      <c r="U112" s="19">
        <v>10.909599999999999</v>
      </c>
      <c r="V112" s="20">
        <f t="shared" si="5"/>
        <v>0.25999999999999995</v>
      </c>
      <c r="W112" s="17">
        <f t="shared" si="6"/>
        <v>2017</v>
      </c>
      <c r="X112" t="str">
        <f t="shared" si="7"/>
        <v>Dec-2017</v>
      </c>
      <c r="Y112" s="17">
        <f t="shared" si="8"/>
        <v>5</v>
      </c>
      <c r="Z112" t="str">
        <f t="shared" si="9"/>
        <v>0% (No Discount)</v>
      </c>
      <c r="AA112" s="17">
        <f>IF(COUNTIF($B$2:B112,B112)=1,1,0)</f>
        <v>1</v>
      </c>
      <c r="AB112" s="17">
        <f>IF(COUNTIF($F$2:F112,F112)=1,1,0)</f>
        <v>1</v>
      </c>
    </row>
    <row r="113" spans="1:28" x14ac:dyDescent="0.2">
      <c r="A113" s="17">
        <v>112</v>
      </c>
      <c r="B113" t="s">
        <v>512</v>
      </c>
      <c r="C113" s="18">
        <v>42677</v>
      </c>
      <c r="D113" s="18">
        <v>42684</v>
      </c>
      <c r="E113" t="s">
        <v>77</v>
      </c>
      <c r="F113" t="s">
        <v>513</v>
      </c>
      <c r="G113" t="s">
        <v>514</v>
      </c>
      <c r="H113" t="s">
        <v>53</v>
      </c>
      <c r="I113" t="s">
        <v>54</v>
      </c>
      <c r="J113" t="s">
        <v>515</v>
      </c>
      <c r="K113" t="s">
        <v>516</v>
      </c>
      <c r="L113">
        <v>50322</v>
      </c>
      <c r="M113" t="s">
        <v>132</v>
      </c>
      <c r="N113" t="s">
        <v>517</v>
      </c>
      <c r="O113" t="s">
        <v>73</v>
      </c>
      <c r="P113" t="s">
        <v>95</v>
      </c>
      <c r="Q113" t="s">
        <v>518</v>
      </c>
      <c r="R113" s="19">
        <v>75.959999999999994</v>
      </c>
      <c r="S113" s="17">
        <v>2</v>
      </c>
      <c r="T113" s="20">
        <v>0</v>
      </c>
      <c r="U113" s="19">
        <v>22.788</v>
      </c>
      <c r="V113" s="20">
        <f t="shared" si="5"/>
        <v>0.30000000000000004</v>
      </c>
      <c r="W113" s="17">
        <f t="shared" si="6"/>
        <v>2016</v>
      </c>
      <c r="X113" t="str">
        <f t="shared" si="7"/>
        <v>Nov-2016</v>
      </c>
      <c r="Y113" s="17">
        <f t="shared" si="8"/>
        <v>7</v>
      </c>
      <c r="Z113" t="str">
        <f t="shared" si="9"/>
        <v>0% (No Discount)</v>
      </c>
      <c r="AA113" s="17">
        <f>IF(COUNTIF($B$2:B113,B113)=1,1,0)</f>
        <v>1</v>
      </c>
      <c r="AB113" s="17">
        <f>IF(COUNTIF($F$2:F113,F113)=1,1,0)</f>
        <v>1</v>
      </c>
    </row>
    <row r="114" spans="1:28" x14ac:dyDescent="0.2">
      <c r="A114" s="17">
        <v>113</v>
      </c>
      <c r="B114" t="s">
        <v>512</v>
      </c>
      <c r="C114" s="18">
        <v>42677</v>
      </c>
      <c r="D114" s="18">
        <v>42684</v>
      </c>
      <c r="E114" t="s">
        <v>77</v>
      </c>
      <c r="F114" t="s">
        <v>513</v>
      </c>
      <c r="G114" t="s">
        <v>514</v>
      </c>
      <c r="H114" t="s">
        <v>53</v>
      </c>
      <c r="I114" t="s">
        <v>54</v>
      </c>
      <c r="J114" t="s">
        <v>515</v>
      </c>
      <c r="K114" t="s">
        <v>516</v>
      </c>
      <c r="L114">
        <v>50322</v>
      </c>
      <c r="M114" t="s">
        <v>132</v>
      </c>
      <c r="N114" t="s">
        <v>519</v>
      </c>
      <c r="O114" t="s">
        <v>73</v>
      </c>
      <c r="P114" t="s">
        <v>102</v>
      </c>
      <c r="Q114" t="s">
        <v>520</v>
      </c>
      <c r="R114" s="19">
        <v>27.24</v>
      </c>
      <c r="S114" s="17">
        <v>6</v>
      </c>
      <c r="T114" s="20">
        <v>0</v>
      </c>
      <c r="U114" s="19">
        <v>13.3476</v>
      </c>
      <c r="V114" s="20">
        <f t="shared" si="5"/>
        <v>0.49000000000000005</v>
      </c>
      <c r="W114" s="17">
        <f t="shared" si="6"/>
        <v>2016</v>
      </c>
      <c r="X114" t="str">
        <f t="shared" si="7"/>
        <v>Nov-2016</v>
      </c>
      <c r="Y114" s="17">
        <f t="shared" si="8"/>
        <v>7</v>
      </c>
      <c r="Z114" t="str">
        <f t="shared" si="9"/>
        <v>0% (No Discount)</v>
      </c>
      <c r="AA114" s="17">
        <f>IF(COUNTIF($B$2:B114,B114)=1,1,0)</f>
        <v>0</v>
      </c>
      <c r="AB114" s="17">
        <f>IF(COUNTIF($F$2:F114,F114)=1,1,0)</f>
        <v>0</v>
      </c>
    </row>
    <row r="115" spans="1:28" x14ac:dyDescent="0.2">
      <c r="A115" s="17">
        <v>114</v>
      </c>
      <c r="B115" t="s">
        <v>521</v>
      </c>
      <c r="C115" s="18">
        <v>41876</v>
      </c>
      <c r="D115" s="18">
        <v>41878</v>
      </c>
      <c r="E115" t="s">
        <v>50</v>
      </c>
      <c r="F115" t="s">
        <v>522</v>
      </c>
      <c r="G115" t="s">
        <v>523</v>
      </c>
      <c r="H115" t="s">
        <v>53</v>
      </c>
      <c r="I115" t="s">
        <v>54</v>
      </c>
      <c r="J115" t="s">
        <v>524</v>
      </c>
      <c r="K115" t="s">
        <v>525</v>
      </c>
      <c r="L115">
        <v>43229</v>
      </c>
      <c r="M115" t="s">
        <v>175</v>
      </c>
      <c r="N115" t="s">
        <v>526</v>
      </c>
      <c r="O115" t="s">
        <v>73</v>
      </c>
      <c r="P115" t="s">
        <v>296</v>
      </c>
      <c r="Q115" t="s">
        <v>527</v>
      </c>
      <c r="R115" s="19">
        <v>40.095999999999997</v>
      </c>
      <c r="S115" s="17">
        <v>14</v>
      </c>
      <c r="T115" s="20">
        <v>0.2</v>
      </c>
      <c r="U115" s="19">
        <v>14.534800000000001</v>
      </c>
      <c r="V115" s="20">
        <f t="shared" si="5"/>
        <v>0.36250000000000004</v>
      </c>
      <c r="W115" s="17">
        <f t="shared" si="6"/>
        <v>2014</v>
      </c>
      <c r="X115" t="str">
        <f t="shared" si="7"/>
        <v>Aug-2014</v>
      </c>
      <c r="Y115" s="17">
        <f t="shared" si="8"/>
        <v>2</v>
      </c>
      <c r="Z115" t="str">
        <f t="shared" si="9"/>
        <v>11-20%</v>
      </c>
      <c r="AA115" s="17">
        <f>IF(COUNTIF($B$2:B115,B115)=1,1,0)</f>
        <v>1</v>
      </c>
      <c r="AB115" s="17">
        <f>IF(COUNTIF($F$2:F115,F115)=1,1,0)</f>
        <v>1</v>
      </c>
    </row>
    <row r="116" spans="1:28" x14ac:dyDescent="0.2">
      <c r="A116" s="17">
        <v>115</v>
      </c>
      <c r="B116" t="s">
        <v>521</v>
      </c>
      <c r="C116" s="18">
        <v>41876</v>
      </c>
      <c r="D116" s="18">
        <v>41878</v>
      </c>
      <c r="E116" t="s">
        <v>50</v>
      </c>
      <c r="F116" t="s">
        <v>522</v>
      </c>
      <c r="G116" t="s">
        <v>523</v>
      </c>
      <c r="H116" t="s">
        <v>53</v>
      </c>
      <c r="I116" t="s">
        <v>54</v>
      </c>
      <c r="J116" t="s">
        <v>524</v>
      </c>
      <c r="K116" t="s">
        <v>525</v>
      </c>
      <c r="L116">
        <v>43229</v>
      </c>
      <c r="M116" t="s">
        <v>175</v>
      </c>
      <c r="N116" t="s">
        <v>528</v>
      </c>
      <c r="O116" t="s">
        <v>73</v>
      </c>
      <c r="P116" t="s">
        <v>200</v>
      </c>
      <c r="Q116" t="s">
        <v>529</v>
      </c>
      <c r="R116" s="19">
        <v>4.72</v>
      </c>
      <c r="S116" s="17">
        <v>2</v>
      </c>
      <c r="T116" s="20">
        <v>0.2</v>
      </c>
      <c r="U116" s="19">
        <v>1.6519999999999999</v>
      </c>
      <c r="V116" s="20">
        <f t="shared" si="5"/>
        <v>0.35</v>
      </c>
      <c r="W116" s="17">
        <f t="shared" si="6"/>
        <v>2014</v>
      </c>
      <c r="X116" t="str">
        <f t="shared" si="7"/>
        <v>Aug-2014</v>
      </c>
      <c r="Y116" s="17">
        <f t="shared" si="8"/>
        <v>2</v>
      </c>
      <c r="Z116" t="str">
        <f t="shared" si="9"/>
        <v>11-20%</v>
      </c>
      <c r="AA116" s="17">
        <f>IF(COUNTIF($B$2:B116,B116)=1,1,0)</f>
        <v>0</v>
      </c>
      <c r="AB116" s="17">
        <f>IF(COUNTIF($F$2:F116,F116)=1,1,0)</f>
        <v>0</v>
      </c>
    </row>
    <row r="117" spans="1:28" x14ac:dyDescent="0.2">
      <c r="A117" s="17">
        <v>116</v>
      </c>
      <c r="B117" t="s">
        <v>521</v>
      </c>
      <c r="C117" s="18">
        <v>41876</v>
      </c>
      <c r="D117" s="18">
        <v>41878</v>
      </c>
      <c r="E117" t="s">
        <v>50</v>
      </c>
      <c r="F117" t="s">
        <v>522</v>
      </c>
      <c r="G117" t="s">
        <v>523</v>
      </c>
      <c r="H117" t="s">
        <v>53</v>
      </c>
      <c r="I117" t="s">
        <v>54</v>
      </c>
      <c r="J117" t="s">
        <v>524</v>
      </c>
      <c r="K117" t="s">
        <v>525</v>
      </c>
      <c r="L117">
        <v>43229</v>
      </c>
      <c r="M117" t="s">
        <v>175</v>
      </c>
      <c r="N117" t="s">
        <v>530</v>
      </c>
      <c r="O117" t="s">
        <v>73</v>
      </c>
      <c r="P117" t="s">
        <v>117</v>
      </c>
      <c r="Q117" t="s">
        <v>531</v>
      </c>
      <c r="R117" s="19">
        <v>23.975999999999999</v>
      </c>
      <c r="S117" s="17">
        <v>3</v>
      </c>
      <c r="T117" s="20">
        <v>0.2</v>
      </c>
      <c r="U117" s="19">
        <v>7.4924999999999997</v>
      </c>
      <c r="V117" s="20">
        <f t="shared" si="5"/>
        <v>0.3125</v>
      </c>
      <c r="W117" s="17">
        <f t="shared" si="6"/>
        <v>2014</v>
      </c>
      <c r="X117" t="str">
        <f t="shared" si="7"/>
        <v>Aug-2014</v>
      </c>
      <c r="Y117" s="17">
        <f t="shared" si="8"/>
        <v>2</v>
      </c>
      <c r="Z117" t="str">
        <f t="shared" si="9"/>
        <v>11-20%</v>
      </c>
      <c r="AA117" s="17">
        <f>IF(COUNTIF($B$2:B117,B117)=1,1,0)</f>
        <v>0</v>
      </c>
      <c r="AB117" s="17">
        <f>IF(COUNTIF($F$2:F117,F117)=1,1,0)</f>
        <v>0</v>
      </c>
    </row>
    <row r="118" spans="1:28" x14ac:dyDescent="0.2">
      <c r="A118" s="17">
        <v>117</v>
      </c>
      <c r="B118" t="s">
        <v>521</v>
      </c>
      <c r="C118" s="18">
        <v>41876</v>
      </c>
      <c r="D118" s="18">
        <v>41878</v>
      </c>
      <c r="E118" t="s">
        <v>50</v>
      </c>
      <c r="F118" t="s">
        <v>522</v>
      </c>
      <c r="G118" t="s">
        <v>523</v>
      </c>
      <c r="H118" t="s">
        <v>53</v>
      </c>
      <c r="I118" t="s">
        <v>54</v>
      </c>
      <c r="J118" t="s">
        <v>524</v>
      </c>
      <c r="K118" t="s">
        <v>525</v>
      </c>
      <c r="L118">
        <v>43229</v>
      </c>
      <c r="M118" t="s">
        <v>175</v>
      </c>
      <c r="N118" t="s">
        <v>532</v>
      </c>
      <c r="O118" t="s">
        <v>73</v>
      </c>
      <c r="P118" t="s">
        <v>200</v>
      </c>
      <c r="Q118" t="s">
        <v>533</v>
      </c>
      <c r="R118" s="19">
        <v>130.464</v>
      </c>
      <c r="S118" s="17">
        <v>6</v>
      </c>
      <c r="T118" s="20">
        <v>0.2</v>
      </c>
      <c r="U118" s="19">
        <v>44.031599999999997</v>
      </c>
      <c r="V118" s="20">
        <f t="shared" si="5"/>
        <v>0.33749999999999997</v>
      </c>
      <c r="W118" s="17">
        <f t="shared" si="6"/>
        <v>2014</v>
      </c>
      <c r="X118" t="str">
        <f t="shared" si="7"/>
        <v>Aug-2014</v>
      </c>
      <c r="Y118" s="17">
        <f t="shared" si="8"/>
        <v>2</v>
      </c>
      <c r="Z118" t="str">
        <f t="shared" si="9"/>
        <v>11-20%</v>
      </c>
      <c r="AA118" s="17">
        <f>IF(COUNTIF($B$2:B118,B118)=1,1,0)</f>
        <v>0</v>
      </c>
      <c r="AB118" s="17">
        <f>IF(COUNTIF($F$2:F118,F118)=1,1,0)</f>
        <v>0</v>
      </c>
    </row>
    <row r="119" spans="1:28" x14ac:dyDescent="0.2">
      <c r="A119" s="17">
        <v>118</v>
      </c>
      <c r="B119" t="s">
        <v>534</v>
      </c>
      <c r="C119" s="18">
        <v>42065</v>
      </c>
      <c r="D119" s="18">
        <v>42069</v>
      </c>
      <c r="E119" t="s">
        <v>77</v>
      </c>
      <c r="F119" t="s">
        <v>535</v>
      </c>
      <c r="G119" t="s">
        <v>536</v>
      </c>
      <c r="H119" t="s">
        <v>53</v>
      </c>
      <c r="I119" t="s">
        <v>54</v>
      </c>
      <c r="J119" t="s">
        <v>122</v>
      </c>
      <c r="K119" t="s">
        <v>123</v>
      </c>
      <c r="L119">
        <v>98103</v>
      </c>
      <c r="M119" t="s">
        <v>71</v>
      </c>
      <c r="N119" t="s">
        <v>537</v>
      </c>
      <c r="O119" t="s">
        <v>59</v>
      </c>
      <c r="P119" t="s">
        <v>83</v>
      </c>
      <c r="Q119" t="s">
        <v>538</v>
      </c>
      <c r="R119" s="19">
        <v>787.53</v>
      </c>
      <c r="S119" s="17">
        <v>3</v>
      </c>
      <c r="T119" s="20">
        <v>0</v>
      </c>
      <c r="U119" s="19">
        <v>165.38130000000001</v>
      </c>
      <c r="V119" s="20">
        <f t="shared" si="5"/>
        <v>0.21000000000000002</v>
      </c>
      <c r="W119" s="17">
        <f t="shared" si="6"/>
        <v>2015</v>
      </c>
      <c r="X119" t="str">
        <f t="shared" si="7"/>
        <v>Mar-2015</v>
      </c>
      <c r="Y119" s="17">
        <f t="shared" si="8"/>
        <v>4</v>
      </c>
      <c r="Z119" t="str">
        <f t="shared" si="9"/>
        <v>0% (No Discount)</v>
      </c>
      <c r="AA119" s="17">
        <f>IF(COUNTIF($B$2:B119,B119)=1,1,0)</f>
        <v>1</v>
      </c>
      <c r="AB119" s="17">
        <f>IF(COUNTIF($F$2:F119,F119)=1,1,0)</f>
        <v>1</v>
      </c>
    </row>
    <row r="120" spans="1:28" x14ac:dyDescent="0.2">
      <c r="A120" s="17">
        <v>119</v>
      </c>
      <c r="B120" t="s">
        <v>539</v>
      </c>
      <c r="C120" s="18">
        <v>42099</v>
      </c>
      <c r="D120" s="18">
        <v>42104</v>
      </c>
      <c r="E120" t="s">
        <v>77</v>
      </c>
      <c r="F120" t="s">
        <v>540</v>
      </c>
      <c r="G120" t="s">
        <v>541</v>
      </c>
      <c r="H120" t="s">
        <v>68</v>
      </c>
      <c r="I120" t="s">
        <v>54</v>
      </c>
      <c r="J120" t="s">
        <v>542</v>
      </c>
      <c r="K120" t="s">
        <v>362</v>
      </c>
      <c r="L120">
        <v>37620</v>
      </c>
      <c r="M120" t="s">
        <v>57</v>
      </c>
      <c r="N120" t="s">
        <v>543</v>
      </c>
      <c r="O120" t="s">
        <v>73</v>
      </c>
      <c r="P120" t="s">
        <v>102</v>
      </c>
      <c r="Q120" t="s">
        <v>544</v>
      </c>
      <c r="R120" s="19">
        <v>157.79400000000001</v>
      </c>
      <c r="S120" s="17">
        <v>1</v>
      </c>
      <c r="T120" s="20">
        <v>0.7</v>
      </c>
      <c r="U120" s="19">
        <v>-115.71559999999999</v>
      </c>
      <c r="V120" s="20">
        <f t="shared" si="5"/>
        <v>-0.73333333333333328</v>
      </c>
      <c r="W120" s="17">
        <f t="shared" si="6"/>
        <v>2015</v>
      </c>
      <c r="X120" t="str">
        <f t="shared" si="7"/>
        <v>Apr-2015</v>
      </c>
      <c r="Y120" s="17">
        <f t="shared" si="8"/>
        <v>5</v>
      </c>
      <c r="Z120" t="str">
        <f t="shared" si="9"/>
        <v>Over 50%</v>
      </c>
      <c r="AA120" s="17">
        <f>IF(COUNTIF($B$2:B120,B120)=1,1,0)</f>
        <v>1</v>
      </c>
      <c r="AB120" s="17">
        <f>IF(COUNTIF($F$2:F120,F120)=1,1,0)</f>
        <v>1</v>
      </c>
    </row>
    <row r="121" spans="1:28" x14ac:dyDescent="0.2">
      <c r="A121" s="17">
        <v>120</v>
      </c>
      <c r="B121" t="s">
        <v>545</v>
      </c>
      <c r="C121" s="18">
        <v>42533</v>
      </c>
      <c r="D121" s="18">
        <v>42536</v>
      </c>
      <c r="E121" t="s">
        <v>215</v>
      </c>
      <c r="F121" t="s">
        <v>546</v>
      </c>
      <c r="G121" t="s">
        <v>547</v>
      </c>
      <c r="H121" t="s">
        <v>53</v>
      </c>
      <c r="I121" t="s">
        <v>54</v>
      </c>
      <c r="J121" t="s">
        <v>548</v>
      </c>
      <c r="K121" t="s">
        <v>272</v>
      </c>
      <c r="L121">
        <v>19805</v>
      </c>
      <c r="M121" t="s">
        <v>175</v>
      </c>
      <c r="N121" t="s">
        <v>549</v>
      </c>
      <c r="O121" t="s">
        <v>59</v>
      </c>
      <c r="P121" t="s">
        <v>92</v>
      </c>
      <c r="Q121" t="s">
        <v>550</v>
      </c>
      <c r="R121" s="19">
        <v>47.04</v>
      </c>
      <c r="S121" s="17">
        <v>3</v>
      </c>
      <c r="T121" s="20">
        <v>0</v>
      </c>
      <c r="U121" s="19">
        <v>18.345600000000001</v>
      </c>
      <c r="V121" s="20">
        <f t="shared" si="5"/>
        <v>0.39</v>
      </c>
      <c r="W121" s="17">
        <f t="shared" si="6"/>
        <v>2016</v>
      </c>
      <c r="X121" t="str">
        <f t="shared" si="7"/>
        <v>Jun-2016</v>
      </c>
      <c r="Y121" s="17">
        <f t="shared" si="8"/>
        <v>3</v>
      </c>
      <c r="Z121" t="str">
        <f t="shared" si="9"/>
        <v>0% (No Discount)</v>
      </c>
      <c r="AA121" s="17">
        <f>IF(COUNTIF($B$2:B121,B121)=1,1,0)</f>
        <v>1</v>
      </c>
      <c r="AB121" s="17">
        <f>IF(COUNTIF($F$2:F121,F121)=1,1,0)</f>
        <v>1</v>
      </c>
    </row>
    <row r="122" spans="1:28" x14ac:dyDescent="0.2">
      <c r="A122" s="17">
        <v>121</v>
      </c>
      <c r="B122" t="s">
        <v>545</v>
      </c>
      <c r="C122" s="18">
        <v>42533</v>
      </c>
      <c r="D122" s="18">
        <v>42536</v>
      </c>
      <c r="E122" t="s">
        <v>215</v>
      </c>
      <c r="F122" t="s">
        <v>546</v>
      </c>
      <c r="G122" t="s">
        <v>547</v>
      </c>
      <c r="H122" t="s">
        <v>53</v>
      </c>
      <c r="I122" t="s">
        <v>54</v>
      </c>
      <c r="J122" t="s">
        <v>548</v>
      </c>
      <c r="K122" t="s">
        <v>272</v>
      </c>
      <c r="L122">
        <v>19805</v>
      </c>
      <c r="M122" t="s">
        <v>175</v>
      </c>
      <c r="N122" t="s">
        <v>101</v>
      </c>
      <c r="O122" t="s">
        <v>73</v>
      </c>
      <c r="P122" t="s">
        <v>102</v>
      </c>
      <c r="Q122" t="s">
        <v>103</v>
      </c>
      <c r="R122" s="19">
        <v>30.84</v>
      </c>
      <c r="S122" s="17">
        <v>4</v>
      </c>
      <c r="T122" s="20">
        <v>0</v>
      </c>
      <c r="U122" s="19">
        <v>13.878</v>
      </c>
      <c r="V122" s="20">
        <f t="shared" si="5"/>
        <v>0.45</v>
      </c>
      <c r="W122" s="17">
        <f t="shared" si="6"/>
        <v>2016</v>
      </c>
      <c r="X122" t="str">
        <f t="shared" si="7"/>
        <v>Jun-2016</v>
      </c>
      <c r="Y122" s="17">
        <f t="shared" si="8"/>
        <v>3</v>
      </c>
      <c r="Z122" t="str">
        <f t="shared" si="9"/>
        <v>0% (No Discount)</v>
      </c>
      <c r="AA122" s="17">
        <f>IF(COUNTIF($B$2:B122,B122)=1,1,0)</f>
        <v>0</v>
      </c>
      <c r="AB122" s="17">
        <f>IF(COUNTIF($F$2:F122,F122)=1,1,0)</f>
        <v>0</v>
      </c>
    </row>
    <row r="123" spans="1:28" x14ac:dyDescent="0.2">
      <c r="A123" s="17">
        <v>122</v>
      </c>
      <c r="B123" t="s">
        <v>545</v>
      </c>
      <c r="C123" s="18">
        <v>42533</v>
      </c>
      <c r="D123" s="18">
        <v>42536</v>
      </c>
      <c r="E123" t="s">
        <v>215</v>
      </c>
      <c r="F123" t="s">
        <v>546</v>
      </c>
      <c r="G123" t="s">
        <v>547</v>
      </c>
      <c r="H123" t="s">
        <v>53</v>
      </c>
      <c r="I123" t="s">
        <v>54</v>
      </c>
      <c r="J123" t="s">
        <v>548</v>
      </c>
      <c r="K123" t="s">
        <v>272</v>
      </c>
      <c r="L123">
        <v>19805</v>
      </c>
      <c r="M123" t="s">
        <v>175</v>
      </c>
      <c r="N123" t="s">
        <v>551</v>
      </c>
      <c r="O123" t="s">
        <v>73</v>
      </c>
      <c r="P123" t="s">
        <v>86</v>
      </c>
      <c r="Q123" t="s">
        <v>552</v>
      </c>
      <c r="R123" s="19">
        <v>226.56</v>
      </c>
      <c r="S123" s="17">
        <v>6</v>
      </c>
      <c r="T123" s="20">
        <v>0</v>
      </c>
      <c r="U123" s="19">
        <v>63.436799999999998</v>
      </c>
      <c r="V123" s="20">
        <f t="shared" si="5"/>
        <v>0.27999999999999997</v>
      </c>
      <c r="W123" s="17">
        <f t="shared" si="6"/>
        <v>2016</v>
      </c>
      <c r="X123" t="str">
        <f t="shared" si="7"/>
        <v>Jun-2016</v>
      </c>
      <c r="Y123" s="17">
        <f t="shared" si="8"/>
        <v>3</v>
      </c>
      <c r="Z123" t="str">
        <f t="shared" si="9"/>
        <v>0% (No Discount)</v>
      </c>
      <c r="AA123" s="17">
        <f>IF(COUNTIF($B$2:B123,B123)=1,1,0)</f>
        <v>0</v>
      </c>
      <c r="AB123" s="17">
        <f>IF(COUNTIF($F$2:F123,F123)=1,1,0)</f>
        <v>0</v>
      </c>
    </row>
    <row r="124" spans="1:28" x14ac:dyDescent="0.2">
      <c r="A124" s="17">
        <v>123</v>
      </c>
      <c r="B124" t="s">
        <v>545</v>
      </c>
      <c r="C124" s="18">
        <v>42533</v>
      </c>
      <c r="D124" s="18">
        <v>42536</v>
      </c>
      <c r="E124" t="s">
        <v>215</v>
      </c>
      <c r="F124" t="s">
        <v>546</v>
      </c>
      <c r="G124" t="s">
        <v>547</v>
      </c>
      <c r="H124" t="s">
        <v>53</v>
      </c>
      <c r="I124" t="s">
        <v>54</v>
      </c>
      <c r="J124" t="s">
        <v>548</v>
      </c>
      <c r="K124" t="s">
        <v>272</v>
      </c>
      <c r="L124">
        <v>19805</v>
      </c>
      <c r="M124" t="s">
        <v>175</v>
      </c>
      <c r="N124" t="s">
        <v>553</v>
      </c>
      <c r="O124" t="s">
        <v>73</v>
      </c>
      <c r="P124" t="s">
        <v>200</v>
      </c>
      <c r="Q124" t="s">
        <v>554</v>
      </c>
      <c r="R124" s="19">
        <v>115.02</v>
      </c>
      <c r="S124" s="17">
        <v>9</v>
      </c>
      <c r="T124" s="20">
        <v>0</v>
      </c>
      <c r="U124" s="19">
        <v>51.759</v>
      </c>
      <c r="V124" s="20">
        <f t="shared" si="5"/>
        <v>0.45</v>
      </c>
      <c r="W124" s="17">
        <f t="shared" si="6"/>
        <v>2016</v>
      </c>
      <c r="X124" t="str">
        <f t="shared" si="7"/>
        <v>Jun-2016</v>
      </c>
      <c r="Y124" s="17">
        <f t="shared" si="8"/>
        <v>3</v>
      </c>
      <c r="Z124" t="str">
        <f t="shared" si="9"/>
        <v>0% (No Discount)</v>
      </c>
      <c r="AA124" s="17">
        <f>IF(COUNTIF($B$2:B124,B124)=1,1,0)</f>
        <v>0</v>
      </c>
      <c r="AB124" s="17">
        <f>IF(COUNTIF($F$2:F124,F124)=1,1,0)</f>
        <v>0</v>
      </c>
    </row>
    <row r="125" spans="1:28" x14ac:dyDescent="0.2">
      <c r="A125" s="17">
        <v>124</v>
      </c>
      <c r="B125" t="s">
        <v>545</v>
      </c>
      <c r="C125" s="18">
        <v>42533</v>
      </c>
      <c r="D125" s="18">
        <v>42536</v>
      </c>
      <c r="E125" t="s">
        <v>215</v>
      </c>
      <c r="F125" t="s">
        <v>546</v>
      </c>
      <c r="G125" t="s">
        <v>547</v>
      </c>
      <c r="H125" t="s">
        <v>53</v>
      </c>
      <c r="I125" t="s">
        <v>54</v>
      </c>
      <c r="J125" t="s">
        <v>548</v>
      </c>
      <c r="K125" t="s">
        <v>272</v>
      </c>
      <c r="L125">
        <v>19805</v>
      </c>
      <c r="M125" t="s">
        <v>175</v>
      </c>
      <c r="N125" t="s">
        <v>555</v>
      </c>
      <c r="O125" t="s">
        <v>98</v>
      </c>
      <c r="P125" t="s">
        <v>99</v>
      </c>
      <c r="Q125" t="s">
        <v>556</v>
      </c>
      <c r="R125" s="19">
        <v>68.040000000000006</v>
      </c>
      <c r="S125" s="17">
        <v>7</v>
      </c>
      <c r="T125" s="20">
        <v>0</v>
      </c>
      <c r="U125" s="19">
        <v>19.7316</v>
      </c>
      <c r="V125" s="20">
        <f t="shared" si="5"/>
        <v>0.28999999999999998</v>
      </c>
      <c r="W125" s="17">
        <f t="shared" si="6"/>
        <v>2016</v>
      </c>
      <c r="X125" t="str">
        <f t="shared" si="7"/>
        <v>Jun-2016</v>
      </c>
      <c r="Y125" s="17">
        <f t="shared" si="8"/>
        <v>3</v>
      </c>
      <c r="Z125" t="str">
        <f t="shared" si="9"/>
        <v>0% (No Discount)</v>
      </c>
      <c r="AA125" s="17">
        <f>IF(COUNTIF($B$2:B125,B125)=1,1,0)</f>
        <v>0</v>
      </c>
      <c r="AB125" s="17">
        <f>IF(COUNTIF($F$2:F125,F125)=1,1,0)</f>
        <v>0</v>
      </c>
    </row>
    <row r="126" spans="1:28" x14ac:dyDescent="0.2">
      <c r="A126" s="17">
        <v>125</v>
      </c>
      <c r="B126" t="s">
        <v>557</v>
      </c>
      <c r="C126" s="18">
        <v>41999</v>
      </c>
      <c r="D126" s="18">
        <v>42001</v>
      </c>
      <c r="E126" t="s">
        <v>50</v>
      </c>
      <c r="F126" t="s">
        <v>558</v>
      </c>
      <c r="G126" t="s">
        <v>559</v>
      </c>
      <c r="H126" t="s">
        <v>129</v>
      </c>
      <c r="I126" t="s">
        <v>54</v>
      </c>
      <c r="J126" t="s">
        <v>211</v>
      </c>
      <c r="K126" t="s">
        <v>131</v>
      </c>
      <c r="L126">
        <v>77041</v>
      </c>
      <c r="M126" t="s">
        <v>132</v>
      </c>
      <c r="N126" t="s">
        <v>560</v>
      </c>
      <c r="O126" t="s">
        <v>59</v>
      </c>
      <c r="P126" t="s">
        <v>63</v>
      </c>
      <c r="Q126" t="s">
        <v>561</v>
      </c>
      <c r="R126" s="19">
        <v>600.55799999999999</v>
      </c>
      <c r="S126" s="17">
        <v>3</v>
      </c>
      <c r="T126" s="20">
        <v>0.3</v>
      </c>
      <c r="U126" s="19">
        <v>-8.5793999999999997</v>
      </c>
      <c r="V126" s="20">
        <f t="shared" si="5"/>
        <v>-1.4285714285714285E-2</v>
      </c>
      <c r="W126" s="17">
        <f t="shared" si="6"/>
        <v>2014</v>
      </c>
      <c r="X126" t="str">
        <f t="shared" si="7"/>
        <v>Dec-2014</v>
      </c>
      <c r="Y126" s="17">
        <f t="shared" si="8"/>
        <v>2</v>
      </c>
      <c r="Z126" t="str">
        <f t="shared" si="9"/>
        <v>21-30%</v>
      </c>
      <c r="AA126" s="17">
        <f>IF(COUNTIF($B$2:B126,B126)=1,1,0)</f>
        <v>1</v>
      </c>
      <c r="AB126" s="17">
        <f>IF(COUNTIF($F$2:F126,F126)=1,1,0)</f>
        <v>1</v>
      </c>
    </row>
    <row r="127" spans="1:28" x14ac:dyDescent="0.2">
      <c r="A127" s="17">
        <v>126</v>
      </c>
      <c r="B127" t="s">
        <v>562</v>
      </c>
      <c r="C127" s="18">
        <v>41902</v>
      </c>
      <c r="D127" s="18">
        <v>41907</v>
      </c>
      <c r="E127" t="s">
        <v>77</v>
      </c>
      <c r="F127" t="s">
        <v>563</v>
      </c>
      <c r="G127" t="s">
        <v>564</v>
      </c>
      <c r="H127" t="s">
        <v>53</v>
      </c>
      <c r="I127" t="s">
        <v>54</v>
      </c>
      <c r="J127" t="s">
        <v>565</v>
      </c>
      <c r="K127" t="s">
        <v>238</v>
      </c>
      <c r="L127">
        <v>61701</v>
      </c>
      <c r="M127" t="s">
        <v>132</v>
      </c>
      <c r="N127" t="s">
        <v>566</v>
      </c>
      <c r="O127" t="s">
        <v>59</v>
      </c>
      <c r="P127" t="s">
        <v>83</v>
      </c>
      <c r="Q127" t="s">
        <v>567</v>
      </c>
      <c r="R127" s="19">
        <v>617.70000000000005</v>
      </c>
      <c r="S127" s="17">
        <v>6</v>
      </c>
      <c r="T127" s="20">
        <v>0.5</v>
      </c>
      <c r="U127" s="19">
        <v>-407.68200000000002</v>
      </c>
      <c r="V127" s="20">
        <f t="shared" si="5"/>
        <v>-0.66</v>
      </c>
      <c r="W127" s="17">
        <f t="shared" si="6"/>
        <v>2014</v>
      </c>
      <c r="X127" t="str">
        <f t="shared" si="7"/>
        <v>Sep-2014</v>
      </c>
      <c r="Y127" s="17">
        <f t="shared" si="8"/>
        <v>5</v>
      </c>
      <c r="Z127" t="str">
        <f t="shared" si="9"/>
        <v>41-50%</v>
      </c>
      <c r="AA127" s="17">
        <f>IF(COUNTIF($B$2:B127,B127)=1,1,0)</f>
        <v>1</v>
      </c>
      <c r="AB127" s="17">
        <f>IF(COUNTIF($F$2:F127,F127)=1,1,0)</f>
        <v>1</v>
      </c>
    </row>
    <row r="128" spans="1:28" x14ac:dyDescent="0.2">
      <c r="A128" s="17">
        <v>127</v>
      </c>
      <c r="B128" t="s">
        <v>568</v>
      </c>
      <c r="C128" s="18">
        <v>43044</v>
      </c>
      <c r="D128" s="18">
        <v>43051</v>
      </c>
      <c r="E128" t="s">
        <v>77</v>
      </c>
      <c r="F128" t="s">
        <v>569</v>
      </c>
      <c r="G128" t="s">
        <v>570</v>
      </c>
      <c r="H128" t="s">
        <v>53</v>
      </c>
      <c r="I128" t="s">
        <v>54</v>
      </c>
      <c r="J128" t="s">
        <v>571</v>
      </c>
      <c r="K128" t="s">
        <v>337</v>
      </c>
      <c r="L128">
        <v>85023</v>
      </c>
      <c r="M128" t="s">
        <v>71</v>
      </c>
      <c r="N128" t="s">
        <v>572</v>
      </c>
      <c r="O128" t="s">
        <v>73</v>
      </c>
      <c r="P128" t="s">
        <v>102</v>
      </c>
      <c r="Q128" t="s">
        <v>573</v>
      </c>
      <c r="R128" s="19">
        <v>2.3879999999999999</v>
      </c>
      <c r="S128" s="17">
        <v>2</v>
      </c>
      <c r="T128" s="20">
        <v>0.7</v>
      </c>
      <c r="U128" s="19">
        <v>-1.8308</v>
      </c>
      <c r="V128" s="20">
        <f t="shared" si="5"/>
        <v>-0.76666666666666672</v>
      </c>
      <c r="W128" s="17">
        <f t="shared" si="6"/>
        <v>2017</v>
      </c>
      <c r="X128" t="str">
        <f t="shared" si="7"/>
        <v>Nov-2017</v>
      </c>
      <c r="Y128" s="17">
        <f t="shared" si="8"/>
        <v>7</v>
      </c>
      <c r="Z128" t="str">
        <f t="shared" si="9"/>
        <v>Over 50%</v>
      </c>
      <c r="AA128" s="17">
        <f>IF(COUNTIF($B$2:B128,B128)=1,1,0)</f>
        <v>1</v>
      </c>
      <c r="AB128" s="17">
        <f>IF(COUNTIF($F$2:F128,F128)=1,1,0)</f>
        <v>1</v>
      </c>
    </row>
    <row r="129" spans="1:28" x14ac:dyDescent="0.2">
      <c r="A129" s="17">
        <v>128</v>
      </c>
      <c r="B129" t="s">
        <v>568</v>
      </c>
      <c r="C129" s="18">
        <v>43044</v>
      </c>
      <c r="D129" s="18">
        <v>43051</v>
      </c>
      <c r="E129" t="s">
        <v>77</v>
      </c>
      <c r="F129" t="s">
        <v>569</v>
      </c>
      <c r="G129" t="s">
        <v>570</v>
      </c>
      <c r="H129" t="s">
        <v>53</v>
      </c>
      <c r="I129" t="s">
        <v>54</v>
      </c>
      <c r="J129" t="s">
        <v>571</v>
      </c>
      <c r="K129" t="s">
        <v>337</v>
      </c>
      <c r="L129">
        <v>85023</v>
      </c>
      <c r="M129" t="s">
        <v>71</v>
      </c>
      <c r="N129" t="s">
        <v>574</v>
      </c>
      <c r="O129" t="s">
        <v>73</v>
      </c>
      <c r="P129" t="s">
        <v>86</v>
      </c>
      <c r="Q129" t="s">
        <v>575</v>
      </c>
      <c r="R129" s="19">
        <v>243.99199999999999</v>
      </c>
      <c r="S129" s="17">
        <v>7</v>
      </c>
      <c r="T129" s="20">
        <v>0.2</v>
      </c>
      <c r="U129" s="19">
        <v>30.498999999999999</v>
      </c>
      <c r="V129" s="20">
        <f t="shared" si="5"/>
        <v>0.125</v>
      </c>
      <c r="W129" s="17">
        <f t="shared" si="6"/>
        <v>2017</v>
      </c>
      <c r="X129" t="str">
        <f t="shared" si="7"/>
        <v>Nov-2017</v>
      </c>
      <c r="Y129" s="17">
        <f t="shared" si="8"/>
        <v>7</v>
      </c>
      <c r="Z129" t="str">
        <f t="shared" si="9"/>
        <v>11-20%</v>
      </c>
      <c r="AA129" s="17">
        <f>IF(COUNTIF($B$2:B129,B129)=1,1,0)</f>
        <v>0</v>
      </c>
      <c r="AB129" s="17">
        <f>IF(COUNTIF($F$2:F129,F129)=1,1,0)</f>
        <v>0</v>
      </c>
    </row>
    <row r="130" spans="1:28" x14ac:dyDescent="0.2">
      <c r="A130" s="17">
        <v>129</v>
      </c>
      <c r="B130" t="s">
        <v>576</v>
      </c>
      <c r="C130" s="18">
        <v>42680</v>
      </c>
      <c r="D130" s="18">
        <v>42684</v>
      </c>
      <c r="E130" t="s">
        <v>50</v>
      </c>
      <c r="F130" t="s">
        <v>577</v>
      </c>
      <c r="G130" t="s">
        <v>578</v>
      </c>
      <c r="H130" t="s">
        <v>129</v>
      </c>
      <c r="I130" t="s">
        <v>54</v>
      </c>
      <c r="J130" t="s">
        <v>69</v>
      </c>
      <c r="K130" t="s">
        <v>70</v>
      </c>
      <c r="L130">
        <v>90004</v>
      </c>
      <c r="M130" t="s">
        <v>71</v>
      </c>
      <c r="N130" t="s">
        <v>331</v>
      </c>
      <c r="O130" t="s">
        <v>59</v>
      </c>
      <c r="P130" t="s">
        <v>63</v>
      </c>
      <c r="Q130" t="s">
        <v>579</v>
      </c>
      <c r="R130" s="19">
        <v>81.424000000000007</v>
      </c>
      <c r="S130" s="17">
        <v>2</v>
      </c>
      <c r="T130" s="20">
        <v>0.2</v>
      </c>
      <c r="U130" s="19">
        <v>-9.1601999999999997</v>
      </c>
      <c r="V130" s="20">
        <f t="shared" ref="V130:V193" si="10">IFERROR(U130/R130,0)</f>
        <v>-0.11249999999999999</v>
      </c>
      <c r="W130" s="17">
        <f t="shared" ref="W130:W193" si="11">YEAR(C130)</f>
        <v>2016</v>
      </c>
      <c r="X130" t="str">
        <f t="shared" ref="X130:X193" si="12">TEXT(C130,"mmm-yyyy")</f>
        <v>Nov-2016</v>
      </c>
      <c r="Y130" s="17">
        <f t="shared" ref="Y130:Y193" si="13">D130-C130</f>
        <v>4</v>
      </c>
      <c r="Z130" t="str">
        <f t="shared" ref="Z130:Z193" si="14">IF(T130=0,"0% (No Discount)",IF(T130&lt;=0.1,"1-10%",IF(T130&lt;=0.2,"11-20%",IF(T130&lt;=0.3,"21-30%",IF(T130&lt;=0.4,"31-40%",IF(T130&lt;=0.5,"41-50%","Over 50%"))))))</f>
        <v>11-20%</v>
      </c>
      <c r="AA130" s="17">
        <f>IF(COUNTIF($B$2:B130,B130)=1,1,0)</f>
        <v>1</v>
      </c>
      <c r="AB130" s="17">
        <f>IF(COUNTIF($F$2:F130,F130)=1,1,0)</f>
        <v>1</v>
      </c>
    </row>
    <row r="131" spans="1:28" x14ac:dyDescent="0.2">
      <c r="A131" s="17">
        <v>130</v>
      </c>
      <c r="B131" t="s">
        <v>576</v>
      </c>
      <c r="C131" s="18">
        <v>42680</v>
      </c>
      <c r="D131" s="18">
        <v>42684</v>
      </c>
      <c r="E131" t="s">
        <v>50</v>
      </c>
      <c r="F131" t="s">
        <v>577</v>
      </c>
      <c r="G131" t="s">
        <v>578</v>
      </c>
      <c r="H131" t="s">
        <v>129</v>
      </c>
      <c r="I131" t="s">
        <v>54</v>
      </c>
      <c r="J131" t="s">
        <v>69</v>
      </c>
      <c r="K131" t="s">
        <v>70</v>
      </c>
      <c r="L131">
        <v>90004</v>
      </c>
      <c r="M131" t="s">
        <v>71</v>
      </c>
      <c r="N131" t="s">
        <v>580</v>
      </c>
      <c r="O131" t="s">
        <v>59</v>
      </c>
      <c r="P131" t="s">
        <v>92</v>
      </c>
      <c r="Q131" t="s">
        <v>581</v>
      </c>
      <c r="R131" s="19">
        <v>238.56</v>
      </c>
      <c r="S131" s="17">
        <v>3</v>
      </c>
      <c r="T131" s="20">
        <v>0</v>
      </c>
      <c r="U131" s="19">
        <v>26.241599999999998</v>
      </c>
      <c r="V131" s="20">
        <f t="shared" si="10"/>
        <v>0.10999999999999999</v>
      </c>
      <c r="W131" s="17">
        <f t="shared" si="11"/>
        <v>2016</v>
      </c>
      <c r="X131" t="str">
        <f t="shared" si="12"/>
        <v>Nov-2016</v>
      </c>
      <c r="Y131" s="17">
        <f t="shared" si="13"/>
        <v>4</v>
      </c>
      <c r="Z131" t="str">
        <f t="shared" si="14"/>
        <v>0% (No Discount)</v>
      </c>
      <c r="AA131" s="17">
        <f>IF(COUNTIF($B$2:B131,B131)=1,1,0)</f>
        <v>0</v>
      </c>
      <c r="AB131" s="17">
        <f>IF(COUNTIF($F$2:F131,F131)=1,1,0)</f>
        <v>0</v>
      </c>
    </row>
    <row r="132" spans="1:28" x14ac:dyDescent="0.2">
      <c r="A132" s="17">
        <v>131</v>
      </c>
      <c r="B132" t="s">
        <v>582</v>
      </c>
      <c r="C132" s="18">
        <v>42768</v>
      </c>
      <c r="D132" s="18">
        <v>42771</v>
      </c>
      <c r="E132" t="s">
        <v>215</v>
      </c>
      <c r="F132" t="s">
        <v>583</v>
      </c>
      <c r="G132" t="s">
        <v>584</v>
      </c>
      <c r="H132" t="s">
        <v>68</v>
      </c>
      <c r="I132" t="s">
        <v>54</v>
      </c>
      <c r="J132" t="s">
        <v>524</v>
      </c>
      <c r="K132" t="s">
        <v>525</v>
      </c>
      <c r="L132">
        <v>43229</v>
      </c>
      <c r="M132" t="s">
        <v>175</v>
      </c>
      <c r="N132" t="s">
        <v>585</v>
      </c>
      <c r="O132" t="s">
        <v>98</v>
      </c>
      <c r="P132" t="s">
        <v>99</v>
      </c>
      <c r="Q132" t="s">
        <v>586</v>
      </c>
      <c r="R132" s="19">
        <v>59.97</v>
      </c>
      <c r="S132" s="17">
        <v>5</v>
      </c>
      <c r="T132" s="20">
        <v>0.4</v>
      </c>
      <c r="U132" s="19">
        <v>-11.994</v>
      </c>
      <c r="V132" s="20">
        <f t="shared" si="10"/>
        <v>-0.2</v>
      </c>
      <c r="W132" s="17">
        <f t="shared" si="11"/>
        <v>2017</v>
      </c>
      <c r="X132" t="str">
        <f t="shared" si="12"/>
        <v>Feb-2017</v>
      </c>
      <c r="Y132" s="17">
        <f t="shared" si="13"/>
        <v>3</v>
      </c>
      <c r="Z132" t="str">
        <f t="shared" si="14"/>
        <v>31-40%</v>
      </c>
      <c r="AA132" s="17">
        <f>IF(COUNTIF($B$2:B132,B132)=1,1,0)</f>
        <v>1</v>
      </c>
      <c r="AB132" s="17">
        <f>IF(COUNTIF($F$2:F132,F132)=1,1,0)</f>
        <v>1</v>
      </c>
    </row>
    <row r="133" spans="1:28" x14ac:dyDescent="0.2">
      <c r="A133" s="17">
        <v>132</v>
      </c>
      <c r="B133" t="s">
        <v>582</v>
      </c>
      <c r="C133" s="18">
        <v>42768</v>
      </c>
      <c r="D133" s="18">
        <v>42771</v>
      </c>
      <c r="E133" t="s">
        <v>215</v>
      </c>
      <c r="F133" t="s">
        <v>583</v>
      </c>
      <c r="G133" t="s">
        <v>584</v>
      </c>
      <c r="H133" t="s">
        <v>68</v>
      </c>
      <c r="I133" t="s">
        <v>54</v>
      </c>
      <c r="J133" t="s">
        <v>524</v>
      </c>
      <c r="K133" t="s">
        <v>525</v>
      </c>
      <c r="L133">
        <v>43229</v>
      </c>
      <c r="M133" t="s">
        <v>175</v>
      </c>
      <c r="N133" t="s">
        <v>587</v>
      </c>
      <c r="O133" t="s">
        <v>73</v>
      </c>
      <c r="P133" t="s">
        <v>117</v>
      </c>
      <c r="Q133" t="s">
        <v>588</v>
      </c>
      <c r="R133" s="19">
        <v>78.304000000000002</v>
      </c>
      <c r="S133" s="17">
        <v>2</v>
      </c>
      <c r="T133" s="20">
        <v>0.2</v>
      </c>
      <c r="U133" s="19">
        <v>29.364000000000001</v>
      </c>
      <c r="V133" s="20">
        <f t="shared" si="10"/>
        <v>0.375</v>
      </c>
      <c r="W133" s="17">
        <f t="shared" si="11"/>
        <v>2017</v>
      </c>
      <c r="X133" t="str">
        <f t="shared" si="12"/>
        <v>Feb-2017</v>
      </c>
      <c r="Y133" s="17">
        <f t="shared" si="13"/>
        <v>3</v>
      </c>
      <c r="Z133" t="str">
        <f t="shared" si="14"/>
        <v>11-20%</v>
      </c>
      <c r="AA133" s="17">
        <f>IF(COUNTIF($B$2:B133,B133)=1,1,0)</f>
        <v>0</v>
      </c>
      <c r="AB133" s="17">
        <f>IF(COUNTIF($F$2:F133,F133)=1,1,0)</f>
        <v>0</v>
      </c>
    </row>
    <row r="134" spans="1:28" x14ac:dyDescent="0.2">
      <c r="A134" s="17">
        <v>133</v>
      </c>
      <c r="B134" t="s">
        <v>582</v>
      </c>
      <c r="C134" s="18">
        <v>42768</v>
      </c>
      <c r="D134" s="18">
        <v>42771</v>
      </c>
      <c r="E134" t="s">
        <v>215</v>
      </c>
      <c r="F134" t="s">
        <v>583</v>
      </c>
      <c r="G134" t="s">
        <v>584</v>
      </c>
      <c r="H134" t="s">
        <v>68</v>
      </c>
      <c r="I134" t="s">
        <v>54</v>
      </c>
      <c r="J134" t="s">
        <v>524</v>
      </c>
      <c r="K134" t="s">
        <v>525</v>
      </c>
      <c r="L134">
        <v>43229</v>
      </c>
      <c r="M134" t="s">
        <v>175</v>
      </c>
      <c r="N134" t="s">
        <v>589</v>
      </c>
      <c r="O134" t="s">
        <v>73</v>
      </c>
      <c r="P134" t="s">
        <v>296</v>
      </c>
      <c r="Q134" t="s">
        <v>590</v>
      </c>
      <c r="R134" s="19">
        <v>21.456</v>
      </c>
      <c r="S134" s="17">
        <v>9</v>
      </c>
      <c r="T134" s="20">
        <v>0.2</v>
      </c>
      <c r="U134" s="19">
        <v>6.9732000000000003</v>
      </c>
      <c r="V134" s="20">
        <f t="shared" si="10"/>
        <v>0.32500000000000001</v>
      </c>
      <c r="W134" s="17">
        <f t="shared" si="11"/>
        <v>2017</v>
      </c>
      <c r="X134" t="str">
        <f t="shared" si="12"/>
        <v>Feb-2017</v>
      </c>
      <c r="Y134" s="17">
        <f t="shared" si="13"/>
        <v>3</v>
      </c>
      <c r="Z134" t="str">
        <f t="shared" si="14"/>
        <v>11-20%</v>
      </c>
      <c r="AA134" s="17">
        <f>IF(COUNTIF($B$2:B134,B134)=1,1,0)</f>
        <v>0</v>
      </c>
      <c r="AB134" s="17">
        <f>IF(COUNTIF($F$2:F134,F134)=1,1,0)</f>
        <v>0</v>
      </c>
    </row>
    <row r="135" spans="1:28" x14ac:dyDescent="0.2">
      <c r="A135" s="17">
        <v>134</v>
      </c>
      <c r="B135" t="s">
        <v>591</v>
      </c>
      <c r="C135" s="18">
        <v>42656</v>
      </c>
      <c r="D135" s="18">
        <v>42662</v>
      </c>
      <c r="E135" t="s">
        <v>77</v>
      </c>
      <c r="F135" t="s">
        <v>592</v>
      </c>
      <c r="G135" t="s">
        <v>593</v>
      </c>
      <c r="H135" t="s">
        <v>53</v>
      </c>
      <c r="I135" t="s">
        <v>54</v>
      </c>
      <c r="J135" t="s">
        <v>594</v>
      </c>
      <c r="K135" t="s">
        <v>70</v>
      </c>
      <c r="L135">
        <v>95661</v>
      </c>
      <c r="M135" t="s">
        <v>71</v>
      </c>
      <c r="N135" t="s">
        <v>595</v>
      </c>
      <c r="O135" t="s">
        <v>73</v>
      </c>
      <c r="P135" t="s">
        <v>117</v>
      </c>
      <c r="Q135" t="s">
        <v>596</v>
      </c>
      <c r="R135" s="19">
        <v>20.04</v>
      </c>
      <c r="S135" s="17">
        <v>3</v>
      </c>
      <c r="T135" s="20">
        <v>0</v>
      </c>
      <c r="U135" s="19">
        <v>9.6191999999999993</v>
      </c>
      <c r="V135" s="20">
        <f t="shared" si="10"/>
        <v>0.48</v>
      </c>
      <c r="W135" s="17">
        <f t="shared" si="11"/>
        <v>2016</v>
      </c>
      <c r="X135" t="str">
        <f t="shared" si="12"/>
        <v>Oct-2016</v>
      </c>
      <c r="Y135" s="17">
        <f t="shared" si="13"/>
        <v>6</v>
      </c>
      <c r="Z135" t="str">
        <f t="shared" si="14"/>
        <v>0% (No Discount)</v>
      </c>
      <c r="AA135" s="17">
        <f>IF(COUNTIF($B$2:B135,B135)=1,1,0)</f>
        <v>1</v>
      </c>
      <c r="AB135" s="17">
        <f>IF(COUNTIF($F$2:F135,F135)=1,1,0)</f>
        <v>1</v>
      </c>
    </row>
    <row r="136" spans="1:28" x14ac:dyDescent="0.2">
      <c r="A136" s="17">
        <v>135</v>
      </c>
      <c r="B136" t="s">
        <v>591</v>
      </c>
      <c r="C136" s="18">
        <v>42656</v>
      </c>
      <c r="D136" s="18">
        <v>42662</v>
      </c>
      <c r="E136" t="s">
        <v>77</v>
      </c>
      <c r="F136" t="s">
        <v>592</v>
      </c>
      <c r="G136" t="s">
        <v>593</v>
      </c>
      <c r="H136" t="s">
        <v>53</v>
      </c>
      <c r="I136" t="s">
        <v>54</v>
      </c>
      <c r="J136" t="s">
        <v>594</v>
      </c>
      <c r="K136" t="s">
        <v>70</v>
      </c>
      <c r="L136">
        <v>95661</v>
      </c>
      <c r="M136" t="s">
        <v>71</v>
      </c>
      <c r="N136" t="s">
        <v>597</v>
      </c>
      <c r="O136" t="s">
        <v>73</v>
      </c>
      <c r="P136" t="s">
        <v>117</v>
      </c>
      <c r="Q136" t="s">
        <v>598</v>
      </c>
      <c r="R136" s="19">
        <v>35.44</v>
      </c>
      <c r="S136" s="17">
        <v>1</v>
      </c>
      <c r="T136" s="20">
        <v>0</v>
      </c>
      <c r="U136" s="19">
        <v>16.6568</v>
      </c>
      <c r="V136" s="20">
        <f t="shared" si="10"/>
        <v>0.47000000000000003</v>
      </c>
      <c r="W136" s="17">
        <f t="shared" si="11"/>
        <v>2016</v>
      </c>
      <c r="X136" t="str">
        <f t="shared" si="12"/>
        <v>Oct-2016</v>
      </c>
      <c r="Y136" s="17">
        <f t="shared" si="13"/>
        <v>6</v>
      </c>
      <c r="Z136" t="str">
        <f t="shared" si="14"/>
        <v>0% (No Discount)</v>
      </c>
      <c r="AA136" s="17">
        <f>IF(COUNTIF($B$2:B136,B136)=1,1,0)</f>
        <v>0</v>
      </c>
      <c r="AB136" s="17">
        <f>IF(COUNTIF($F$2:F136,F136)=1,1,0)</f>
        <v>0</v>
      </c>
    </row>
    <row r="137" spans="1:28" x14ac:dyDescent="0.2">
      <c r="A137" s="17">
        <v>136</v>
      </c>
      <c r="B137" t="s">
        <v>591</v>
      </c>
      <c r="C137" s="18">
        <v>42656</v>
      </c>
      <c r="D137" s="18">
        <v>42662</v>
      </c>
      <c r="E137" t="s">
        <v>77</v>
      </c>
      <c r="F137" t="s">
        <v>592</v>
      </c>
      <c r="G137" t="s">
        <v>593</v>
      </c>
      <c r="H137" t="s">
        <v>53</v>
      </c>
      <c r="I137" t="s">
        <v>54</v>
      </c>
      <c r="J137" t="s">
        <v>594</v>
      </c>
      <c r="K137" t="s">
        <v>70</v>
      </c>
      <c r="L137">
        <v>95661</v>
      </c>
      <c r="M137" t="s">
        <v>71</v>
      </c>
      <c r="N137" t="s">
        <v>599</v>
      </c>
      <c r="O137" t="s">
        <v>73</v>
      </c>
      <c r="P137" t="s">
        <v>95</v>
      </c>
      <c r="Q137" t="s">
        <v>600</v>
      </c>
      <c r="R137" s="19">
        <v>11.52</v>
      </c>
      <c r="S137" s="17">
        <v>4</v>
      </c>
      <c r="T137" s="20">
        <v>0</v>
      </c>
      <c r="U137" s="19">
        <v>3.456</v>
      </c>
      <c r="V137" s="20">
        <f t="shared" si="10"/>
        <v>0.3</v>
      </c>
      <c r="W137" s="17">
        <f t="shared" si="11"/>
        <v>2016</v>
      </c>
      <c r="X137" t="str">
        <f t="shared" si="12"/>
        <v>Oct-2016</v>
      </c>
      <c r="Y137" s="17">
        <f t="shared" si="13"/>
        <v>6</v>
      </c>
      <c r="Z137" t="str">
        <f t="shared" si="14"/>
        <v>0% (No Discount)</v>
      </c>
      <c r="AA137" s="17">
        <f>IF(COUNTIF($B$2:B137,B137)=1,1,0)</f>
        <v>0</v>
      </c>
      <c r="AB137" s="17">
        <f>IF(COUNTIF($F$2:F137,F137)=1,1,0)</f>
        <v>0</v>
      </c>
    </row>
    <row r="138" spans="1:28" x14ac:dyDescent="0.2">
      <c r="A138" s="17">
        <v>137</v>
      </c>
      <c r="B138" t="s">
        <v>591</v>
      </c>
      <c r="C138" s="18">
        <v>42656</v>
      </c>
      <c r="D138" s="18">
        <v>42662</v>
      </c>
      <c r="E138" t="s">
        <v>77</v>
      </c>
      <c r="F138" t="s">
        <v>592</v>
      </c>
      <c r="G138" t="s">
        <v>593</v>
      </c>
      <c r="H138" t="s">
        <v>53</v>
      </c>
      <c r="I138" t="s">
        <v>54</v>
      </c>
      <c r="J138" t="s">
        <v>594</v>
      </c>
      <c r="K138" t="s">
        <v>70</v>
      </c>
      <c r="L138">
        <v>95661</v>
      </c>
      <c r="M138" t="s">
        <v>71</v>
      </c>
      <c r="N138" t="s">
        <v>601</v>
      </c>
      <c r="O138" t="s">
        <v>73</v>
      </c>
      <c r="P138" t="s">
        <v>296</v>
      </c>
      <c r="Q138" t="s">
        <v>602</v>
      </c>
      <c r="R138" s="19">
        <v>4.0199999999999996</v>
      </c>
      <c r="S138" s="17">
        <v>2</v>
      </c>
      <c r="T138" s="20">
        <v>0</v>
      </c>
      <c r="U138" s="19">
        <v>1.9698</v>
      </c>
      <c r="V138" s="20">
        <f t="shared" si="10"/>
        <v>0.49000000000000005</v>
      </c>
      <c r="W138" s="17">
        <f t="shared" si="11"/>
        <v>2016</v>
      </c>
      <c r="X138" t="str">
        <f t="shared" si="12"/>
        <v>Oct-2016</v>
      </c>
      <c r="Y138" s="17">
        <f t="shared" si="13"/>
        <v>6</v>
      </c>
      <c r="Z138" t="str">
        <f t="shared" si="14"/>
        <v>0% (No Discount)</v>
      </c>
      <c r="AA138" s="17">
        <f>IF(COUNTIF($B$2:B138,B138)=1,1,0)</f>
        <v>0</v>
      </c>
      <c r="AB138" s="17">
        <f>IF(COUNTIF($F$2:F138,F138)=1,1,0)</f>
        <v>0</v>
      </c>
    </row>
    <row r="139" spans="1:28" x14ac:dyDescent="0.2">
      <c r="A139" s="17">
        <v>138</v>
      </c>
      <c r="B139" t="s">
        <v>591</v>
      </c>
      <c r="C139" s="18">
        <v>42656</v>
      </c>
      <c r="D139" s="18">
        <v>42662</v>
      </c>
      <c r="E139" t="s">
        <v>77</v>
      </c>
      <c r="F139" t="s">
        <v>592</v>
      </c>
      <c r="G139" t="s">
        <v>593</v>
      </c>
      <c r="H139" t="s">
        <v>53</v>
      </c>
      <c r="I139" t="s">
        <v>54</v>
      </c>
      <c r="J139" t="s">
        <v>594</v>
      </c>
      <c r="K139" t="s">
        <v>70</v>
      </c>
      <c r="L139">
        <v>95661</v>
      </c>
      <c r="M139" t="s">
        <v>71</v>
      </c>
      <c r="N139" t="s">
        <v>603</v>
      </c>
      <c r="O139" t="s">
        <v>73</v>
      </c>
      <c r="P139" t="s">
        <v>102</v>
      </c>
      <c r="Q139" t="s">
        <v>604</v>
      </c>
      <c r="R139" s="19">
        <v>76.176000000000002</v>
      </c>
      <c r="S139" s="17">
        <v>3</v>
      </c>
      <c r="T139" s="20">
        <v>0.2</v>
      </c>
      <c r="U139" s="19">
        <v>26.6616</v>
      </c>
      <c r="V139" s="20">
        <f t="shared" si="10"/>
        <v>0.35</v>
      </c>
      <c r="W139" s="17">
        <f t="shared" si="11"/>
        <v>2016</v>
      </c>
      <c r="X139" t="str">
        <f t="shared" si="12"/>
        <v>Oct-2016</v>
      </c>
      <c r="Y139" s="17">
        <f t="shared" si="13"/>
        <v>6</v>
      </c>
      <c r="Z139" t="str">
        <f t="shared" si="14"/>
        <v>11-20%</v>
      </c>
      <c r="AA139" s="17">
        <f>IF(COUNTIF($B$2:B139,B139)=1,1,0)</f>
        <v>0</v>
      </c>
      <c r="AB139" s="17">
        <f>IF(COUNTIF($F$2:F139,F139)=1,1,0)</f>
        <v>0</v>
      </c>
    </row>
    <row r="140" spans="1:28" x14ac:dyDescent="0.2">
      <c r="A140" s="17">
        <v>139</v>
      </c>
      <c r="B140" t="s">
        <v>591</v>
      </c>
      <c r="C140" s="18">
        <v>42656</v>
      </c>
      <c r="D140" s="18">
        <v>42662</v>
      </c>
      <c r="E140" t="s">
        <v>77</v>
      </c>
      <c r="F140" t="s">
        <v>592</v>
      </c>
      <c r="G140" t="s">
        <v>593</v>
      </c>
      <c r="H140" t="s">
        <v>53</v>
      </c>
      <c r="I140" t="s">
        <v>54</v>
      </c>
      <c r="J140" t="s">
        <v>594</v>
      </c>
      <c r="K140" t="s">
        <v>70</v>
      </c>
      <c r="L140">
        <v>95661</v>
      </c>
      <c r="M140" t="s">
        <v>71</v>
      </c>
      <c r="N140" t="s">
        <v>605</v>
      </c>
      <c r="O140" t="s">
        <v>73</v>
      </c>
      <c r="P140" t="s">
        <v>606</v>
      </c>
      <c r="Q140" t="s">
        <v>607</v>
      </c>
      <c r="R140" s="19">
        <v>65.88</v>
      </c>
      <c r="S140" s="17">
        <v>6</v>
      </c>
      <c r="T140" s="20">
        <v>0</v>
      </c>
      <c r="U140" s="19">
        <v>18.446400000000001</v>
      </c>
      <c r="V140" s="20">
        <f t="shared" si="10"/>
        <v>0.28000000000000003</v>
      </c>
      <c r="W140" s="17">
        <f t="shared" si="11"/>
        <v>2016</v>
      </c>
      <c r="X140" t="str">
        <f t="shared" si="12"/>
        <v>Oct-2016</v>
      </c>
      <c r="Y140" s="17">
        <f t="shared" si="13"/>
        <v>6</v>
      </c>
      <c r="Z140" t="str">
        <f t="shared" si="14"/>
        <v>0% (No Discount)</v>
      </c>
      <c r="AA140" s="17">
        <f>IF(COUNTIF($B$2:B140,B140)=1,1,0)</f>
        <v>0</v>
      </c>
      <c r="AB140" s="17">
        <f>IF(COUNTIF($F$2:F140,F140)=1,1,0)</f>
        <v>0</v>
      </c>
    </row>
    <row r="141" spans="1:28" x14ac:dyDescent="0.2">
      <c r="A141" s="17">
        <v>140</v>
      </c>
      <c r="B141" t="s">
        <v>591</v>
      </c>
      <c r="C141" s="18">
        <v>42656</v>
      </c>
      <c r="D141" s="18">
        <v>42662</v>
      </c>
      <c r="E141" t="s">
        <v>77</v>
      </c>
      <c r="F141" t="s">
        <v>592</v>
      </c>
      <c r="G141" t="s">
        <v>593</v>
      </c>
      <c r="H141" t="s">
        <v>53</v>
      </c>
      <c r="I141" t="s">
        <v>54</v>
      </c>
      <c r="J141" t="s">
        <v>594</v>
      </c>
      <c r="K141" t="s">
        <v>70</v>
      </c>
      <c r="L141">
        <v>95661</v>
      </c>
      <c r="M141" t="s">
        <v>71</v>
      </c>
      <c r="N141" t="s">
        <v>286</v>
      </c>
      <c r="O141" t="s">
        <v>59</v>
      </c>
      <c r="P141" t="s">
        <v>92</v>
      </c>
      <c r="Q141" t="s">
        <v>287</v>
      </c>
      <c r="R141" s="19">
        <v>43.12</v>
      </c>
      <c r="S141" s="17">
        <v>14</v>
      </c>
      <c r="T141" s="20">
        <v>0</v>
      </c>
      <c r="U141" s="19">
        <v>20.697600000000001</v>
      </c>
      <c r="V141" s="20">
        <f t="shared" si="10"/>
        <v>0.48000000000000004</v>
      </c>
      <c r="W141" s="17">
        <f t="shared" si="11"/>
        <v>2016</v>
      </c>
      <c r="X141" t="str">
        <f t="shared" si="12"/>
        <v>Oct-2016</v>
      </c>
      <c r="Y141" s="17">
        <f t="shared" si="13"/>
        <v>6</v>
      </c>
      <c r="Z141" t="str">
        <f t="shared" si="14"/>
        <v>0% (No Discount)</v>
      </c>
      <c r="AA141" s="17">
        <f>IF(COUNTIF($B$2:B141,B141)=1,1,0)</f>
        <v>0</v>
      </c>
      <c r="AB141" s="17">
        <f>IF(COUNTIF($F$2:F141,F141)=1,1,0)</f>
        <v>0</v>
      </c>
    </row>
    <row r="142" spans="1:28" x14ac:dyDescent="0.2">
      <c r="A142" s="17">
        <v>141</v>
      </c>
      <c r="B142" t="s">
        <v>608</v>
      </c>
      <c r="C142" s="18">
        <v>42618</v>
      </c>
      <c r="D142" s="18">
        <v>42620</v>
      </c>
      <c r="E142" t="s">
        <v>50</v>
      </c>
      <c r="F142" t="s">
        <v>609</v>
      </c>
      <c r="G142" t="s">
        <v>610</v>
      </c>
      <c r="H142" t="s">
        <v>68</v>
      </c>
      <c r="I142" t="s">
        <v>54</v>
      </c>
      <c r="J142" t="s">
        <v>173</v>
      </c>
      <c r="K142" t="s">
        <v>174</v>
      </c>
      <c r="L142">
        <v>19140</v>
      </c>
      <c r="M142" t="s">
        <v>175</v>
      </c>
      <c r="N142" t="s">
        <v>197</v>
      </c>
      <c r="O142" t="s">
        <v>59</v>
      </c>
      <c r="P142" t="s">
        <v>92</v>
      </c>
      <c r="Q142" t="s">
        <v>198</v>
      </c>
      <c r="R142" s="19">
        <v>82.8</v>
      </c>
      <c r="S142" s="17">
        <v>2</v>
      </c>
      <c r="T142" s="20">
        <v>0.2</v>
      </c>
      <c r="U142" s="19">
        <v>10.35</v>
      </c>
      <c r="V142" s="20">
        <f t="shared" si="10"/>
        <v>0.125</v>
      </c>
      <c r="W142" s="17">
        <f t="shared" si="11"/>
        <v>2016</v>
      </c>
      <c r="X142" t="str">
        <f t="shared" si="12"/>
        <v>Sep-2016</v>
      </c>
      <c r="Y142" s="17">
        <f t="shared" si="13"/>
        <v>2</v>
      </c>
      <c r="Z142" t="str">
        <f t="shared" si="14"/>
        <v>11-20%</v>
      </c>
      <c r="AA142" s="17">
        <f>IF(COUNTIF($B$2:B142,B142)=1,1,0)</f>
        <v>1</v>
      </c>
      <c r="AB142" s="17">
        <f>IF(COUNTIF($F$2:F142,F142)=1,1,0)</f>
        <v>1</v>
      </c>
    </row>
    <row r="143" spans="1:28" x14ac:dyDescent="0.2">
      <c r="A143" s="17">
        <v>142</v>
      </c>
      <c r="B143" t="s">
        <v>611</v>
      </c>
      <c r="C143" s="18">
        <v>42996</v>
      </c>
      <c r="D143" s="18">
        <v>43001</v>
      </c>
      <c r="E143" t="s">
        <v>77</v>
      </c>
      <c r="F143" t="s">
        <v>612</v>
      </c>
      <c r="G143" t="s">
        <v>613</v>
      </c>
      <c r="H143" t="s">
        <v>68</v>
      </c>
      <c r="I143" t="s">
        <v>54</v>
      </c>
      <c r="J143" t="s">
        <v>154</v>
      </c>
      <c r="K143" t="s">
        <v>70</v>
      </c>
      <c r="L143">
        <v>94122</v>
      </c>
      <c r="M143" t="s">
        <v>71</v>
      </c>
      <c r="N143" t="s">
        <v>614</v>
      </c>
      <c r="O143" t="s">
        <v>73</v>
      </c>
      <c r="P143" t="s">
        <v>95</v>
      </c>
      <c r="Q143" t="s">
        <v>615</v>
      </c>
      <c r="R143" s="19">
        <v>8.82</v>
      </c>
      <c r="S143" s="17">
        <v>3</v>
      </c>
      <c r="T143" s="20">
        <v>0</v>
      </c>
      <c r="U143" s="19">
        <v>2.3814000000000002</v>
      </c>
      <c r="V143" s="20">
        <f t="shared" si="10"/>
        <v>0.27</v>
      </c>
      <c r="W143" s="17">
        <f t="shared" si="11"/>
        <v>2017</v>
      </c>
      <c r="X143" t="str">
        <f t="shared" si="12"/>
        <v>Sep-2017</v>
      </c>
      <c r="Y143" s="17">
        <f t="shared" si="13"/>
        <v>5</v>
      </c>
      <c r="Z143" t="str">
        <f t="shared" si="14"/>
        <v>0% (No Discount)</v>
      </c>
      <c r="AA143" s="17">
        <f>IF(COUNTIF($B$2:B143,B143)=1,1,0)</f>
        <v>1</v>
      </c>
      <c r="AB143" s="17">
        <f>IF(COUNTIF($F$2:F143,F143)=1,1,0)</f>
        <v>1</v>
      </c>
    </row>
    <row r="144" spans="1:28" x14ac:dyDescent="0.2">
      <c r="A144" s="17">
        <v>143</v>
      </c>
      <c r="B144" t="s">
        <v>611</v>
      </c>
      <c r="C144" s="18">
        <v>42996</v>
      </c>
      <c r="D144" s="18">
        <v>43001</v>
      </c>
      <c r="E144" t="s">
        <v>77</v>
      </c>
      <c r="F144" t="s">
        <v>612</v>
      </c>
      <c r="G144" t="s">
        <v>613</v>
      </c>
      <c r="H144" t="s">
        <v>68</v>
      </c>
      <c r="I144" t="s">
        <v>54</v>
      </c>
      <c r="J144" t="s">
        <v>154</v>
      </c>
      <c r="K144" t="s">
        <v>70</v>
      </c>
      <c r="L144">
        <v>94122</v>
      </c>
      <c r="M144" t="s">
        <v>71</v>
      </c>
      <c r="N144" t="s">
        <v>616</v>
      </c>
      <c r="O144" t="s">
        <v>73</v>
      </c>
      <c r="P144" t="s">
        <v>200</v>
      </c>
      <c r="Q144" t="s">
        <v>617</v>
      </c>
      <c r="R144" s="19">
        <v>10.86</v>
      </c>
      <c r="S144" s="17">
        <v>3</v>
      </c>
      <c r="T144" s="20">
        <v>0</v>
      </c>
      <c r="U144" s="19">
        <v>5.1041999999999996</v>
      </c>
      <c r="V144" s="20">
        <f t="shared" si="10"/>
        <v>0.47</v>
      </c>
      <c r="W144" s="17">
        <f t="shared" si="11"/>
        <v>2017</v>
      </c>
      <c r="X144" t="str">
        <f t="shared" si="12"/>
        <v>Sep-2017</v>
      </c>
      <c r="Y144" s="17">
        <f t="shared" si="13"/>
        <v>5</v>
      </c>
      <c r="Z144" t="str">
        <f t="shared" si="14"/>
        <v>0% (No Discount)</v>
      </c>
      <c r="AA144" s="17">
        <f>IF(COUNTIF($B$2:B144,B144)=1,1,0)</f>
        <v>0</v>
      </c>
      <c r="AB144" s="17">
        <f>IF(COUNTIF($F$2:F144,F144)=1,1,0)</f>
        <v>0</v>
      </c>
    </row>
    <row r="145" spans="1:28" x14ac:dyDescent="0.2">
      <c r="A145" s="17">
        <v>144</v>
      </c>
      <c r="B145" t="s">
        <v>611</v>
      </c>
      <c r="C145" s="18">
        <v>42996</v>
      </c>
      <c r="D145" s="18">
        <v>43001</v>
      </c>
      <c r="E145" t="s">
        <v>77</v>
      </c>
      <c r="F145" t="s">
        <v>612</v>
      </c>
      <c r="G145" t="s">
        <v>613</v>
      </c>
      <c r="H145" t="s">
        <v>68</v>
      </c>
      <c r="I145" t="s">
        <v>54</v>
      </c>
      <c r="J145" t="s">
        <v>154</v>
      </c>
      <c r="K145" t="s">
        <v>70</v>
      </c>
      <c r="L145">
        <v>94122</v>
      </c>
      <c r="M145" t="s">
        <v>71</v>
      </c>
      <c r="N145" t="s">
        <v>618</v>
      </c>
      <c r="O145" t="s">
        <v>73</v>
      </c>
      <c r="P145" t="s">
        <v>117</v>
      </c>
      <c r="Q145" t="s">
        <v>619</v>
      </c>
      <c r="R145" s="19">
        <v>143.69999999999999</v>
      </c>
      <c r="S145" s="17">
        <v>3</v>
      </c>
      <c r="T145" s="20">
        <v>0</v>
      </c>
      <c r="U145" s="19">
        <v>68.975999999999999</v>
      </c>
      <c r="V145" s="20">
        <f t="shared" si="10"/>
        <v>0.48000000000000004</v>
      </c>
      <c r="W145" s="17">
        <f t="shared" si="11"/>
        <v>2017</v>
      </c>
      <c r="X145" t="str">
        <f t="shared" si="12"/>
        <v>Sep-2017</v>
      </c>
      <c r="Y145" s="17">
        <f t="shared" si="13"/>
        <v>5</v>
      </c>
      <c r="Z145" t="str">
        <f t="shared" si="14"/>
        <v>0% (No Discount)</v>
      </c>
      <c r="AA145" s="17">
        <f>IF(COUNTIF($B$2:B145,B145)=1,1,0)</f>
        <v>0</v>
      </c>
      <c r="AB145" s="17">
        <f>IF(COUNTIF($F$2:F145,F145)=1,1,0)</f>
        <v>0</v>
      </c>
    </row>
    <row r="146" spans="1:28" x14ac:dyDescent="0.2">
      <c r="A146" s="17">
        <v>145</v>
      </c>
      <c r="B146" t="s">
        <v>620</v>
      </c>
      <c r="C146" s="18">
        <v>43091</v>
      </c>
      <c r="D146" s="18">
        <v>43096</v>
      </c>
      <c r="E146" t="s">
        <v>77</v>
      </c>
      <c r="F146" t="s">
        <v>621</v>
      </c>
      <c r="G146" t="s">
        <v>622</v>
      </c>
      <c r="H146" t="s">
        <v>53</v>
      </c>
      <c r="I146" t="s">
        <v>54</v>
      </c>
      <c r="J146" t="s">
        <v>623</v>
      </c>
      <c r="K146" t="s">
        <v>624</v>
      </c>
      <c r="L146">
        <v>64055</v>
      </c>
      <c r="M146" t="s">
        <v>132</v>
      </c>
      <c r="N146" t="s">
        <v>625</v>
      </c>
      <c r="O146" t="s">
        <v>73</v>
      </c>
      <c r="P146" t="s">
        <v>105</v>
      </c>
      <c r="Q146" t="s">
        <v>626</v>
      </c>
      <c r="R146" s="19">
        <v>839.43</v>
      </c>
      <c r="S146" s="17">
        <v>3</v>
      </c>
      <c r="T146" s="20">
        <v>0</v>
      </c>
      <c r="U146" s="19">
        <v>218.2518</v>
      </c>
      <c r="V146" s="20">
        <f t="shared" si="10"/>
        <v>0.26</v>
      </c>
      <c r="W146" s="17">
        <f t="shared" si="11"/>
        <v>2017</v>
      </c>
      <c r="X146" t="str">
        <f t="shared" si="12"/>
        <v>Dec-2017</v>
      </c>
      <c r="Y146" s="17">
        <f t="shared" si="13"/>
        <v>5</v>
      </c>
      <c r="Z146" t="str">
        <f t="shared" si="14"/>
        <v>0% (No Discount)</v>
      </c>
      <c r="AA146" s="17">
        <f>IF(COUNTIF($B$2:B146,B146)=1,1,0)</f>
        <v>1</v>
      </c>
      <c r="AB146" s="17">
        <f>IF(COUNTIF($F$2:F146,F146)=1,1,0)</f>
        <v>1</v>
      </c>
    </row>
    <row r="147" spans="1:28" x14ac:dyDescent="0.2">
      <c r="A147" s="17">
        <v>146</v>
      </c>
      <c r="B147" t="s">
        <v>627</v>
      </c>
      <c r="C147" s="18">
        <v>42254</v>
      </c>
      <c r="D147" s="18">
        <v>42259</v>
      </c>
      <c r="E147" t="s">
        <v>77</v>
      </c>
      <c r="F147" t="s">
        <v>628</v>
      </c>
      <c r="G147" t="s">
        <v>629</v>
      </c>
      <c r="H147" t="s">
        <v>53</v>
      </c>
      <c r="I147" t="s">
        <v>54</v>
      </c>
      <c r="J147" t="s">
        <v>630</v>
      </c>
      <c r="K147" t="s">
        <v>70</v>
      </c>
      <c r="L147">
        <v>91104</v>
      </c>
      <c r="M147" t="s">
        <v>71</v>
      </c>
      <c r="N147" t="s">
        <v>406</v>
      </c>
      <c r="O147" t="s">
        <v>73</v>
      </c>
      <c r="P147" t="s">
        <v>86</v>
      </c>
      <c r="Q147" t="s">
        <v>407</v>
      </c>
      <c r="R147" s="19">
        <v>671.93</v>
      </c>
      <c r="S147" s="17">
        <v>7</v>
      </c>
      <c r="T147" s="20">
        <v>0</v>
      </c>
      <c r="U147" s="19">
        <v>20.157900000000001</v>
      </c>
      <c r="V147" s="20">
        <f t="shared" si="10"/>
        <v>3.0000000000000006E-2</v>
      </c>
      <c r="W147" s="17">
        <f t="shared" si="11"/>
        <v>2015</v>
      </c>
      <c r="X147" t="str">
        <f t="shared" si="12"/>
        <v>Sep-2015</v>
      </c>
      <c r="Y147" s="17">
        <f t="shared" si="13"/>
        <v>5</v>
      </c>
      <c r="Z147" t="str">
        <f t="shared" si="14"/>
        <v>0% (No Discount)</v>
      </c>
      <c r="AA147" s="17">
        <f>IF(COUNTIF($B$2:B147,B147)=1,1,0)</f>
        <v>1</v>
      </c>
      <c r="AB147" s="17">
        <f>IF(COUNTIF($F$2:F147,F147)=1,1,0)</f>
        <v>1</v>
      </c>
    </row>
    <row r="148" spans="1:28" x14ac:dyDescent="0.2">
      <c r="A148" s="17">
        <v>147</v>
      </c>
      <c r="B148" t="s">
        <v>631</v>
      </c>
      <c r="C148" s="18">
        <v>41934</v>
      </c>
      <c r="D148" s="18">
        <v>41940</v>
      </c>
      <c r="E148" t="s">
        <v>77</v>
      </c>
      <c r="F148" t="s">
        <v>632</v>
      </c>
      <c r="G148" t="s">
        <v>633</v>
      </c>
      <c r="H148" t="s">
        <v>129</v>
      </c>
      <c r="I148" t="s">
        <v>54</v>
      </c>
      <c r="J148" t="s">
        <v>634</v>
      </c>
      <c r="K148" t="s">
        <v>525</v>
      </c>
      <c r="L148">
        <v>43055</v>
      </c>
      <c r="M148" t="s">
        <v>175</v>
      </c>
      <c r="N148" t="s">
        <v>635</v>
      </c>
      <c r="O148" t="s">
        <v>59</v>
      </c>
      <c r="P148" t="s">
        <v>92</v>
      </c>
      <c r="Q148" t="s">
        <v>636</v>
      </c>
      <c r="R148" s="19">
        <v>93.888000000000005</v>
      </c>
      <c r="S148" s="17">
        <v>4</v>
      </c>
      <c r="T148" s="20">
        <v>0.2</v>
      </c>
      <c r="U148" s="19">
        <v>12.909599999999999</v>
      </c>
      <c r="V148" s="20">
        <f t="shared" si="10"/>
        <v>0.13749999999999998</v>
      </c>
      <c r="W148" s="17">
        <f t="shared" si="11"/>
        <v>2014</v>
      </c>
      <c r="X148" t="str">
        <f t="shared" si="12"/>
        <v>Oct-2014</v>
      </c>
      <c r="Y148" s="17">
        <f t="shared" si="13"/>
        <v>6</v>
      </c>
      <c r="Z148" t="str">
        <f t="shared" si="14"/>
        <v>11-20%</v>
      </c>
      <c r="AA148" s="17">
        <f>IF(COUNTIF($B$2:B148,B148)=1,1,0)</f>
        <v>1</v>
      </c>
      <c r="AB148" s="17">
        <f>IF(COUNTIF($F$2:F148,F148)=1,1,0)</f>
        <v>1</v>
      </c>
    </row>
    <row r="149" spans="1:28" x14ac:dyDescent="0.2">
      <c r="A149" s="17">
        <v>148</v>
      </c>
      <c r="B149" t="s">
        <v>637</v>
      </c>
      <c r="C149" s="18">
        <v>42709</v>
      </c>
      <c r="D149" s="18">
        <v>42713</v>
      </c>
      <c r="E149" t="s">
        <v>77</v>
      </c>
      <c r="F149" t="s">
        <v>638</v>
      </c>
      <c r="G149" t="s">
        <v>639</v>
      </c>
      <c r="H149" t="s">
        <v>68</v>
      </c>
      <c r="I149" t="s">
        <v>54</v>
      </c>
      <c r="J149" t="s">
        <v>640</v>
      </c>
      <c r="K149" t="s">
        <v>141</v>
      </c>
      <c r="L149">
        <v>53132</v>
      </c>
      <c r="M149" t="s">
        <v>132</v>
      </c>
      <c r="N149" t="s">
        <v>641</v>
      </c>
      <c r="O149" t="s">
        <v>98</v>
      </c>
      <c r="P149" t="s">
        <v>99</v>
      </c>
      <c r="Q149" t="s">
        <v>642</v>
      </c>
      <c r="R149" s="19">
        <v>384.45</v>
      </c>
      <c r="S149" s="17">
        <v>11</v>
      </c>
      <c r="T149" s="20">
        <v>0</v>
      </c>
      <c r="U149" s="19">
        <v>103.8015</v>
      </c>
      <c r="V149" s="20">
        <f t="shared" si="10"/>
        <v>0.27</v>
      </c>
      <c r="W149" s="17">
        <f t="shared" si="11"/>
        <v>2016</v>
      </c>
      <c r="X149" t="str">
        <f t="shared" si="12"/>
        <v>Dec-2016</v>
      </c>
      <c r="Y149" s="17">
        <f t="shared" si="13"/>
        <v>4</v>
      </c>
      <c r="Z149" t="str">
        <f t="shared" si="14"/>
        <v>0% (No Discount)</v>
      </c>
      <c r="AA149" s="17">
        <f>IF(COUNTIF($B$2:B149,B149)=1,1,0)</f>
        <v>1</v>
      </c>
      <c r="AB149" s="17">
        <f>IF(COUNTIF($F$2:F149,F149)=1,1,0)</f>
        <v>1</v>
      </c>
    </row>
    <row r="150" spans="1:28" x14ac:dyDescent="0.2">
      <c r="A150" s="17">
        <v>149</v>
      </c>
      <c r="B150" t="s">
        <v>637</v>
      </c>
      <c r="C150" s="18">
        <v>42709</v>
      </c>
      <c r="D150" s="18">
        <v>42713</v>
      </c>
      <c r="E150" t="s">
        <v>77</v>
      </c>
      <c r="F150" t="s">
        <v>638</v>
      </c>
      <c r="G150" t="s">
        <v>639</v>
      </c>
      <c r="H150" t="s">
        <v>68</v>
      </c>
      <c r="I150" t="s">
        <v>54</v>
      </c>
      <c r="J150" t="s">
        <v>640</v>
      </c>
      <c r="K150" t="s">
        <v>141</v>
      </c>
      <c r="L150">
        <v>53132</v>
      </c>
      <c r="M150" t="s">
        <v>132</v>
      </c>
      <c r="N150" t="s">
        <v>643</v>
      </c>
      <c r="O150" t="s">
        <v>98</v>
      </c>
      <c r="P150" t="s">
        <v>99</v>
      </c>
      <c r="Q150" t="s">
        <v>644</v>
      </c>
      <c r="R150" s="19">
        <v>149.97</v>
      </c>
      <c r="S150" s="17">
        <v>3</v>
      </c>
      <c r="T150" s="20">
        <v>0</v>
      </c>
      <c r="U150" s="19">
        <v>5.9988000000000001</v>
      </c>
      <c r="V150" s="20">
        <f t="shared" si="10"/>
        <v>0.04</v>
      </c>
      <c r="W150" s="17">
        <f t="shared" si="11"/>
        <v>2016</v>
      </c>
      <c r="X150" t="str">
        <f t="shared" si="12"/>
        <v>Dec-2016</v>
      </c>
      <c r="Y150" s="17">
        <f t="shared" si="13"/>
        <v>4</v>
      </c>
      <c r="Z150" t="str">
        <f t="shared" si="14"/>
        <v>0% (No Discount)</v>
      </c>
      <c r="AA150" s="17">
        <f>IF(COUNTIF($B$2:B150,B150)=1,1,0)</f>
        <v>0</v>
      </c>
      <c r="AB150" s="17">
        <f>IF(COUNTIF($F$2:F150,F150)=1,1,0)</f>
        <v>0</v>
      </c>
    </row>
    <row r="151" spans="1:28" x14ac:dyDescent="0.2">
      <c r="A151" s="17">
        <v>150</v>
      </c>
      <c r="B151" t="s">
        <v>637</v>
      </c>
      <c r="C151" s="18">
        <v>42709</v>
      </c>
      <c r="D151" s="18">
        <v>42713</v>
      </c>
      <c r="E151" t="s">
        <v>77</v>
      </c>
      <c r="F151" t="s">
        <v>638</v>
      </c>
      <c r="G151" t="s">
        <v>639</v>
      </c>
      <c r="H151" t="s">
        <v>68</v>
      </c>
      <c r="I151" t="s">
        <v>54</v>
      </c>
      <c r="J151" t="s">
        <v>640</v>
      </c>
      <c r="K151" t="s">
        <v>141</v>
      </c>
      <c r="L151">
        <v>53132</v>
      </c>
      <c r="M151" t="s">
        <v>132</v>
      </c>
      <c r="N151" t="s">
        <v>62</v>
      </c>
      <c r="O151" t="s">
        <v>59</v>
      </c>
      <c r="P151" t="s">
        <v>63</v>
      </c>
      <c r="Q151" t="s">
        <v>64</v>
      </c>
      <c r="R151" s="19">
        <v>1951.84</v>
      </c>
      <c r="S151" s="17">
        <v>8</v>
      </c>
      <c r="T151" s="20">
        <v>0</v>
      </c>
      <c r="U151" s="19">
        <v>585.55200000000002</v>
      </c>
      <c r="V151" s="20">
        <f t="shared" si="10"/>
        <v>0.30000000000000004</v>
      </c>
      <c r="W151" s="17">
        <f t="shared" si="11"/>
        <v>2016</v>
      </c>
      <c r="X151" t="str">
        <f t="shared" si="12"/>
        <v>Dec-2016</v>
      </c>
      <c r="Y151" s="17">
        <f t="shared" si="13"/>
        <v>4</v>
      </c>
      <c r="Z151" t="str">
        <f t="shared" si="14"/>
        <v>0% (No Discount)</v>
      </c>
      <c r="AA151" s="17">
        <f>IF(COUNTIF($B$2:B151,B151)=1,1,0)</f>
        <v>0</v>
      </c>
      <c r="AB151" s="17">
        <f>IF(COUNTIF($F$2:F151,F151)=1,1,0)</f>
        <v>0</v>
      </c>
    </row>
    <row r="152" spans="1:28" x14ac:dyDescent="0.2">
      <c r="A152" s="17">
        <v>151</v>
      </c>
      <c r="B152" t="s">
        <v>637</v>
      </c>
      <c r="C152" s="18">
        <v>42709</v>
      </c>
      <c r="D152" s="18">
        <v>42713</v>
      </c>
      <c r="E152" t="s">
        <v>77</v>
      </c>
      <c r="F152" t="s">
        <v>638</v>
      </c>
      <c r="G152" t="s">
        <v>639</v>
      </c>
      <c r="H152" t="s">
        <v>68</v>
      </c>
      <c r="I152" t="s">
        <v>54</v>
      </c>
      <c r="J152" t="s">
        <v>640</v>
      </c>
      <c r="K152" t="s">
        <v>141</v>
      </c>
      <c r="L152">
        <v>53132</v>
      </c>
      <c r="M152" t="s">
        <v>132</v>
      </c>
      <c r="N152" t="s">
        <v>645</v>
      </c>
      <c r="O152" t="s">
        <v>73</v>
      </c>
      <c r="P152" t="s">
        <v>102</v>
      </c>
      <c r="Q152" t="s">
        <v>646</v>
      </c>
      <c r="R152" s="19">
        <v>171.55</v>
      </c>
      <c r="S152" s="17">
        <v>5</v>
      </c>
      <c r="T152" s="20">
        <v>0</v>
      </c>
      <c r="U152" s="19">
        <v>80.628500000000003</v>
      </c>
      <c r="V152" s="20">
        <f t="shared" si="10"/>
        <v>0.47</v>
      </c>
      <c r="W152" s="17">
        <f t="shared" si="11"/>
        <v>2016</v>
      </c>
      <c r="X152" t="str">
        <f t="shared" si="12"/>
        <v>Dec-2016</v>
      </c>
      <c r="Y152" s="17">
        <f t="shared" si="13"/>
        <v>4</v>
      </c>
      <c r="Z152" t="str">
        <f t="shared" si="14"/>
        <v>0% (No Discount)</v>
      </c>
      <c r="AA152" s="17">
        <f>IF(COUNTIF($B$2:B152,B152)=1,1,0)</f>
        <v>0</v>
      </c>
      <c r="AB152" s="17">
        <f>IF(COUNTIF($F$2:F152,F152)=1,1,0)</f>
        <v>0</v>
      </c>
    </row>
    <row r="153" spans="1:28" x14ac:dyDescent="0.2">
      <c r="A153" s="17">
        <v>152</v>
      </c>
      <c r="B153" t="s">
        <v>647</v>
      </c>
      <c r="C153" s="18">
        <v>42442</v>
      </c>
      <c r="D153" s="18">
        <v>42445</v>
      </c>
      <c r="E153" t="s">
        <v>215</v>
      </c>
      <c r="F153" t="s">
        <v>648</v>
      </c>
      <c r="G153" t="s">
        <v>649</v>
      </c>
      <c r="H153" t="s">
        <v>129</v>
      </c>
      <c r="I153" t="s">
        <v>54</v>
      </c>
      <c r="J153" t="s">
        <v>650</v>
      </c>
      <c r="K153" t="s">
        <v>337</v>
      </c>
      <c r="L153">
        <v>85254</v>
      </c>
      <c r="M153" t="s">
        <v>71</v>
      </c>
      <c r="N153" t="s">
        <v>651</v>
      </c>
      <c r="O153" t="s">
        <v>73</v>
      </c>
      <c r="P153" t="s">
        <v>105</v>
      </c>
      <c r="Q153" t="s">
        <v>652</v>
      </c>
      <c r="R153" s="19">
        <v>157.91999999999999</v>
      </c>
      <c r="S153" s="17">
        <v>5</v>
      </c>
      <c r="T153" s="20">
        <v>0.2</v>
      </c>
      <c r="U153" s="19">
        <v>17.765999999999998</v>
      </c>
      <c r="V153" s="20">
        <f t="shared" si="10"/>
        <v>0.1125</v>
      </c>
      <c r="W153" s="17">
        <f t="shared" si="11"/>
        <v>2016</v>
      </c>
      <c r="X153" t="str">
        <f t="shared" si="12"/>
        <v>Mar-2016</v>
      </c>
      <c r="Y153" s="17">
        <f t="shared" si="13"/>
        <v>3</v>
      </c>
      <c r="Z153" t="str">
        <f t="shared" si="14"/>
        <v>11-20%</v>
      </c>
      <c r="AA153" s="17">
        <f>IF(COUNTIF($B$2:B153,B153)=1,1,0)</f>
        <v>1</v>
      </c>
      <c r="AB153" s="17">
        <f>IF(COUNTIF($F$2:F153,F153)=1,1,0)</f>
        <v>1</v>
      </c>
    </row>
    <row r="154" spans="1:28" x14ac:dyDescent="0.2">
      <c r="A154" s="17">
        <v>153</v>
      </c>
      <c r="B154" t="s">
        <v>647</v>
      </c>
      <c r="C154" s="18">
        <v>42442</v>
      </c>
      <c r="D154" s="18">
        <v>42445</v>
      </c>
      <c r="E154" t="s">
        <v>215</v>
      </c>
      <c r="F154" t="s">
        <v>648</v>
      </c>
      <c r="G154" t="s">
        <v>649</v>
      </c>
      <c r="H154" t="s">
        <v>129</v>
      </c>
      <c r="I154" t="s">
        <v>54</v>
      </c>
      <c r="J154" t="s">
        <v>650</v>
      </c>
      <c r="K154" t="s">
        <v>337</v>
      </c>
      <c r="L154">
        <v>85254</v>
      </c>
      <c r="M154" t="s">
        <v>71</v>
      </c>
      <c r="N154" t="s">
        <v>653</v>
      </c>
      <c r="O154" t="s">
        <v>98</v>
      </c>
      <c r="P154" t="s">
        <v>99</v>
      </c>
      <c r="Q154" t="s">
        <v>654</v>
      </c>
      <c r="R154" s="19">
        <v>203.184</v>
      </c>
      <c r="S154" s="17">
        <v>2</v>
      </c>
      <c r="T154" s="20">
        <v>0.2</v>
      </c>
      <c r="U154" s="19">
        <v>15.238799999999999</v>
      </c>
      <c r="V154" s="20">
        <f t="shared" si="10"/>
        <v>7.4999999999999997E-2</v>
      </c>
      <c r="W154" s="17">
        <f t="shared" si="11"/>
        <v>2016</v>
      </c>
      <c r="X154" t="str">
        <f t="shared" si="12"/>
        <v>Mar-2016</v>
      </c>
      <c r="Y154" s="17">
        <f t="shared" si="13"/>
        <v>3</v>
      </c>
      <c r="Z154" t="str">
        <f t="shared" si="14"/>
        <v>11-20%</v>
      </c>
      <c r="AA154" s="17">
        <f>IF(COUNTIF($B$2:B154,B154)=1,1,0)</f>
        <v>0</v>
      </c>
      <c r="AB154" s="17">
        <f>IF(COUNTIF($F$2:F154,F154)=1,1,0)</f>
        <v>0</v>
      </c>
    </row>
    <row r="155" spans="1:28" x14ac:dyDescent="0.2">
      <c r="A155" s="17">
        <v>154</v>
      </c>
      <c r="B155" t="s">
        <v>655</v>
      </c>
      <c r="C155" s="18">
        <v>42155</v>
      </c>
      <c r="D155" s="18">
        <v>42157</v>
      </c>
      <c r="E155" t="s">
        <v>215</v>
      </c>
      <c r="F155" t="s">
        <v>656</v>
      </c>
      <c r="G155" t="s">
        <v>657</v>
      </c>
      <c r="H155" t="s">
        <v>68</v>
      </c>
      <c r="I155" t="s">
        <v>54</v>
      </c>
      <c r="J155" t="s">
        <v>658</v>
      </c>
      <c r="K155" t="s">
        <v>70</v>
      </c>
      <c r="L155">
        <v>95123</v>
      </c>
      <c r="M155" t="s">
        <v>71</v>
      </c>
      <c r="N155" t="s">
        <v>659</v>
      </c>
      <c r="O155" t="s">
        <v>73</v>
      </c>
      <c r="P155" t="s">
        <v>117</v>
      </c>
      <c r="Q155" t="s">
        <v>660</v>
      </c>
      <c r="R155" s="19">
        <v>58.38</v>
      </c>
      <c r="S155" s="17">
        <v>7</v>
      </c>
      <c r="T155" s="20">
        <v>0</v>
      </c>
      <c r="U155" s="19">
        <v>26.271000000000001</v>
      </c>
      <c r="V155" s="20">
        <f t="shared" si="10"/>
        <v>0.45</v>
      </c>
      <c r="W155" s="17">
        <f t="shared" si="11"/>
        <v>2015</v>
      </c>
      <c r="X155" t="str">
        <f t="shared" si="12"/>
        <v>May-2015</v>
      </c>
      <c r="Y155" s="17">
        <f t="shared" si="13"/>
        <v>2</v>
      </c>
      <c r="Z155" t="str">
        <f t="shared" si="14"/>
        <v>0% (No Discount)</v>
      </c>
      <c r="AA155" s="17">
        <f>IF(COUNTIF($B$2:B155,B155)=1,1,0)</f>
        <v>1</v>
      </c>
      <c r="AB155" s="17">
        <f>IF(COUNTIF($F$2:F155,F155)=1,1,0)</f>
        <v>1</v>
      </c>
    </row>
    <row r="156" spans="1:28" x14ac:dyDescent="0.2">
      <c r="A156" s="17">
        <v>155</v>
      </c>
      <c r="B156" t="s">
        <v>655</v>
      </c>
      <c r="C156" s="18">
        <v>42155</v>
      </c>
      <c r="D156" s="18">
        <v>42157</v>
      </c>
      <c r="E156" t="s">
        <v>215</v>
      </c>
      <c r="F156" t="s">
        <v>656</v>
      </c>
      <c r="G156" t="s">
        <v>657</v>
      </c>
      <c r="H156" t="s">
        <v>68</v>
      </c>
      <c r="I156" t="s">
        <v>54</v>
      </c>
      <c r="J156" t="s">
        <v>658</v>
      </c>
      <c r="K156" t="s">
        <v>70</v>
      </c>
      <c r="L156">
        <v>95123</v>
      </c>
      <c r="M156" t="s">
        <v>71</v>
      </c>
      <c r="N156" t="s">
        <v>661</v>
      </c>
      <c r="O156" t="s">
        <v>73</v>
      </c>
      <c r="P156" t="s">
        <v>117</v>
      </c>
      <c r="Q156" t="s">
        <v>662</v>
      </c>
      <c r="R156" s="19">
        <v>105.52</v>
      </c>
      <c r="S156" s="17">
        <v>4</v>
      </c>
      <c r="T156" s="20">
        <v>0</v>
      </c>
      <c r="U156" s="19">
        <v>48.539200000000001</v>
      </c>
      <c r="V156" s="20">
        <f t="shared" si="10"/>
        <v>0.46</v>
      </c>
      <c r="W156" s="17">
        <f t="shared" si="11"/>
        <v>2015</v>
      </c>
      <c r="X156" t="str">
        <f t="shared" si="12"/>
        <v>May-2015</v>
      </c>
      <c r="Y156" s="17">
        <f t="shared" si="13"/>
        <v>2</v>
      </c>
      <c r="Z156" t="str">
        <f t="shared" si="14"/>
        <v>0% (No Discount)</v>
      </c>
      <c r="AA156" s="17">
        <f>IF(COUNTIF($B$2:B156,B156)=1,1,0)</f>
        <v>0</v>
      </c>
      <c r="AB156" s="17">
        <f>IF(COUNTIF($F$2:F156,F156)=1,1,0)</f>
        <v>0</v>
      </c>
    </row>
    <row r="157" spans="1:28" x14ac:dyDescent="0.2">
      <c r="A157" s="17">
        <v>156</v>
      </c>
      <c r="B157" t="s">
        <v>655</v>
      </c>
      <c r="C157" s="18">
        <v>42155</v>
      </c>
      <c r="D157" s="18">
        <v>42157</v>
      </c>
      <c r="E157" t="s">
        <v>215</v>
      </c>
      <c r="F157" t="s">
        <v>656</v>
      </c>
      <c r="G157" t="s">
        <v>657</v>
      </c>
      <c r="H157" t="s">
        <v>68</v>
      </c>
      <c r="I157" t="s">
        <v>54</v>
      </c>
      <c r="J157" t="s">
        <v>658</v>
      </c>
      <c r="K157" t="s">
        <v>70</v>
      </c>
      <c r="L157">
        <v>95123</v>
      </c>
      <c r="M157" t="s">
        <v>71</v>
      </c>
      <c r="N157" t="s">
        <v>663</v>
      </c>
      <c r="O157" t="s">
        <v>73</v>
      </c>
      <c r="P157" t="s">
        <v>86</v>
      </c>
      <c r="Q157" t="s">
        <v>664</v>
      </c>
      <c r="R157" s="19">
        <v>80.88</v>
      </c>
      <c r="S157" s="17">
        <v>6</v>
      </c>
      <c r="T157" s="20">
        <v>0</v>
      </c>
      <c r="U157" s="19">
        <v>21.0288</v>
      </c>
      <c r="V157" s="20">
        <f t="shared" si="10"/>
        <v>0.26</v>
      </c>
      <c r="W157" s="17">
        <f t="shared" si="11"/>
        <v>2015</v>
      </c>
      <c r="X157" t="str">
        <f t="shared" si="12"/>
        <v>May-2015</v>
      </c>
      <c r="Y157" s="17">
        <f t="shared" si="13"/>
        <v>2</v>
      </c>
      <c r="Z157" t="str">
        <f t="shared" si="14"/>
        <v>0% (No Discount)</v>
      </c>
      <c r="AA157" s="17">
        <f>IF(COUNTIF($B$2:B157,B157)=1,1,0)</f>
        <v>0</v>
      </c>
      <c r="AB157" s="17">
        <f>IF(COUNTIF($F$2:F157,F157)=1,1,0)</f>
        <v>0</v>
      </c>
    </row>
    <row r="158" spans="1:28" x14ac:dyDescent="0.2">
      <c r="A158" s="17">
        <v>157</v>
      </c>
      <c r="B158" t="s">
        <v>665</v>
      </c>
      <c r="C158" s="18">
        <v>42152</v>
      </c>
      <c r="D158" s="18">
        <v>42158</v>
      </c>
      <c r="E158" t="s">
        <v>77</v>
      </c>
      <c r="F158" t="s">
        <v>666</v>
      </c>
      <c r="G158" t="s">
        <v>667</v>
      </c>
      <c r="H158" t="s">
        <v>129</v>
      </c>
      <c r="I158" t="s">
        <v>54</v>
      </c>
      <c r="J158" t="s">
        <v>122</v>
      </c>
      <c r="K158" t="s">
        <v>123</v>
      </c>
      <c r="L158">
        <v>98105</v>
      </c>
      <c r="M158" t="s">
        <v>71</v>
      </c>
      <c r="N158" t="s">
        <v>668</v>
      </c>
      <c r="O158" t="s">
        <v>73</v>
      </c>
      <c r="P158" t="s">
        <v>95</v>
      </c>
      <c r="Q158" t="s">
        <v>669</v>
      </c>
      <c r="R158" s="19">
        <v>6.63</v>
      </c>
      <c r="S158" s="17">
        <v>3</v>
      </c>
      <c r="T158" s="20">
        <v>0</v>
      </c>
      <c r="U158" s="19">
        <v>1.7901</v>
      </c>
      <c r="V158" s="20">
        <f t="shared" si="10"/>
        <v>0.27</v>
      </c>
      <c r="W158" s="17">
        <f t="shared" si="11"/>
        <v>2015</v>
      </c>
      <c r="X158" t="str">
        <f t="shared" si="12"/>
        <v>May-2015</v>
      </c>
      <c r="Y158" s="17">
        <f t="shared" si="13"/>
        <v>6</v>
      </c>
      <c r="Z158" t="str">
        <f t="shared" si="14"/>
        <v>0% (No Discount)</v>
      </c>
      <c r="AA158" s="17">
        <f>IF(COUNTIF($B$2:B158,B158)=1,1,0)</f>
        <v>1</v>
      </c>
      <c r="AB158" s="17">
        <f>IF(COUNTIF($F$2:F158,F158)=1,1,0)</f>
        <v>1</v>
      </c>
    </row>
    <row r="159" spans="1:28" x14ac:dyDescent="0.2">
      <c r="A159" s="17">
        <v>158</v>
      </c>
      <c r="B159" t="s">
        <v>670</v>
      </c>
      <c r="C159" s="18">
        <v>41699</v>
      </c>
      <c r="D159" s="18">
        <v>41704</v>
      </c>
      <c r="E159" t="s">
        <v>50</v>
      </c>
      <c r="F159" t="s">
        <v>671</v>
      </c>
      <c r="G159" t="s">
        <v>672</v>
      </c>
      <c r="H159" t="s">
        <v>53</v>
      </c>
      <c r="I159" t="s">
        <v>54</v>
      </c>
      <c r="J159" t="s">
        <v>122</v>
      </c>
      <c r="K159" t="s">
        <v>123</v>
      </c>
      <c r="L159">
        <v>98115</v>
      </c>
      <c r="M159" t="s">
        <v>71</v>
      </c>
      <c r="N159" t="s">
        <v>560</v>
      </c>
      <c r="O159" t="s">
        <v>59</v>
      </c>
      <c r="P159" t="s">
        <v>63</v>
      </c>
      <c r="Q159" t="s">
        <v>561</v>
      </c>
      <c r="R159" s="19">
        <v>457.56799999999998</v>
      </c>
      <c r="S159" s="17">
        <v>2</v>
      </c>
      <c r="T159" s="20">
        <v>0.2</v>
      </c>
      <c r="U159" s="19">
        <v>51.476399999999998</v>
      </c>
      <c r="V159" s="20">
        <f t="shared" si="10"/>
        <v>0.1125</v>
      </c>
      <c r="W159" s="17">
        <f t="shared" si="11"/>
        <v>2014</v>
      </c>
      <c r="X159" t="str">
        <f t="shared" si="12"/>
        <v>Mar-2014</v>
      </c>
      <c r="Y159" s="17">
        <f t="shared" si="13"/>
        <v>5</v>
      </c>
      <c r="Z159" t="str">
        <f t="shared" si="14"/>
        <v>11-20%</v>
      </c>
      <c r="AA159" s="17">
        <f>IF(COUNTIF($B$2:B159,B159)=1,1,0)</f>
        <v>1</v>
      </c>
      <c r="AB159" s="17">
        <f>IF(COUNTIF($F$2:F159,F159)=1,1,0)</f>
        <v>1</v>
      </c>
    </row>
    <row r="160" spans="1:28" x14ac:dyDescent="0.2">
      <c r="A160" s="17">
        <v>159</v>
      </c>
      <c r="B160" t="s">
        <v>673</v>
      </c>
      <c r="C160" s="18">
        <v>42694</v>
      </c>
      <c r="D160" s="18">
        <v>42698</v>
      </c>
      <c r="E160" t="s">
        <v>77</v>
      </c>
      <c r="F160" t="s">
        <v>674</v>
      </c>
      <c r="G160" t="s">
        <v>675</v>
      </c>
      <c r="H160" t="s">
        <v>53</v>
      </c>
      <c r="I160" t="s">
        <v>54</v>
      </c>
      <c r="J160" t="s">
        <v>676</v>
      </c>
      <c r="K160" t="s">
        <v>677</v>
      </c>
      <c r="L160">
        <v>73034</v>
      </c>
      <c r="M160" t="s">
        <v>132</v>
      </c>
      <c r="N160" t="s">
        <v>678</v>
      </c>
      <c r="O160" t="s">
        <v>73</v>
      </c>
      <c r="P160" t="s">
        <v>74</v>
      </c>
      <c r="Q160" t="s">
        <v>679</v>
      </c>
      <c r="R160" s="19">
        <v>14.62</v>
      </c>
      <c r="S160" s="17">
        <v>2</v>
      </c>
      <c r="T160" s="20">
        <v>0</v>
      </c>
      <c r="U160" s="19">
        <v>6.8714000000000004</v>
      </c>
      <c r="V160" s="20">
        <f t="shared" si="10"/>
        <v>0.47000000000000003</v>
      </c>
      <c r="W160" s="17">
        <f t="shared" si="11"/>
        <v>2016</v>
      </c>
      <c r="X160" t="str">
        <f t="shared" si="12"/>
        <v>Nov-2016</v>
      </c>
      <c r="Y160" s="17">
        <f t="shared" si="13"/>
        <v>4</v>
      </c>
      <c r="Z160" t="str">
        <f t="shared" si="14"/>
        <v>0% (No Discount)</v>
      </c>
      <c r="AA160" s="17">
        <f>IF(COUNTIF($B$2:B160,B160)=1,1,0)</f>
        <v>1</v>
      </c>
      <c r="AB160" s="17">
        <f>IF(COUNTIF($F$2:F160,F160)=1,1,0)</f>
        <v>1</v>
      </c>
    </row>
    <row r="161" spans="1:28" x14ac:dyDescent="0.2">
      <c r="A161" s="17">
        <v>160</v>
      </c>
      <c r="B161" t="s">
        <v>673</v>
      </c>
      <c r="C161" s="18">
        <v>42694</v>
      </c>
      <c r="D161" s="18">
        <v>42698</v>
      </c>
      <c r="E161" t="s">
        <v>77</v>
      </c>
      <c r="F161" t="s">
        <v>674</v>
      </c>
      <c r="G161" t="s">
        <v>675</v>
      </c>
      <c r="H161" t="s">
        <v>53</v>
      </c>
      <c r="I161" t="s">
        <v>54</v>
      </c>
      <c r="J161" t="s">
        <v>676</v>
      </c>
      <c r="K161" t="s">
        <v>677</v>
      </c>
      <c r="L161">
        <v>73034</v>
      </c>
      <c r="M161" t="s">
        <v>132</v>
      </c>
      <c r="N161" t="s">
        <v>680</v>
      </c>
      <c r="O161" t="s">
        <v>98</v>
      </c>
      <c r="P161" t="s">
        <v>99</v>
      </c>
      <c r="Q161" t="s">
        <v>681</v>
      </c>
      <c r="R161" s="19">
        <v>944.93</v>
      </c>
      <c r="S161" s="17">
        <v>7</v>
      </c>
      <c r="T161" s="20">
        <v>0</v>
      </c>
      <c r="U161" s="19">
        <v>236.23249999999999</v>
      </c>
      <c r="V161" s="20">
        <f t="shared" si="10"/>
        <v>0.25</v>
      </c>
      <c r="W161" s="17">
        <f t="shared" si="11"/>
        <v>2016</v>
      </c>
      <c r="X161" t="str">
        <f t="shared" si="12"/>
        <v>Nov-2016</v>
      </c>
      <c r="Y161" s="17">
        <f t="shared" si="13"/>
        <v>4</v>
      </c>
      <c r="Z161" t="str">
        <f t="shared" si="14"/>
        <v>0% (No Discount)</v>
      </c>
      <c r="AA161" s="17">
        <f>IF(COUNTIF($B$2:B161,B161)=1,1,0)</f>
        <v>0</v>
      </c>
      <c r="AB161" s="17">
        <f>IF(COUNTIF($F$2:F161,F161)=1,1,0)</f>
        <v>0</v>
      </c>
    </row>
    <row r="162" spans="1:28" x14ac:dyDescent="0.2">
      <c r="A162" s="17">
        <v>161</v>
      </c>
      <c r="B162" t="s">
        <v>682</v>
      </c>
      <c r="C162" s="18">
        <v>42501</v>
      </c>
      <c r="D162" s="18">
        <v>42502</v>
      </c>
      <c r="E162" t="s">
        <v>215</v>
      </c>
      <c r="F162" t="s">
        <v>683</v>
      </c>
      <c r="G162" t="s">
        <v>684</v>
      </c>
      <c r="H162" t="s">
        <v>53</v>
      </c>
      <c r="I162" t="s">
        <v>54</v>
      </c>
      <c r="J162" t="s">
        <v>69</v>
      </c>
      <c r="K162" t="s">
        <v>70</v>
      </c>
      <c r="L162">
        <v>90045</v>
      </c>
      <c r="M162" t="s">
        <v>71</v>
      </c>
      <c r="N162" t="s">
        <v>685</v>
      </c>
      <c r="O162" t="s">
        <v>73</v>
      </c>
      <c r="P162" t="s">
        <v>117</v>
      </c>
      <c r="Q162" t="s">
        <v>686</v>
      </c>
      <c r="R162" s="19">
        <v>5.98</v>
      </c>
      <c r="S162" s="17">
        <v>1</v>
      </c>
      <c r="T162" s="20">
        <v>0</v>
      </c>
      <c r="U162" s="19">
        <v>2.6909999999999998</v>
      </c>
      <c r="V162" s="20">
        <f t="shared" si="10"/>
        <v>0.44999999999999996</v>
      </c>
      <c r="W162" s="17">
        <f t="shared" si="11"/>
        <v>2016</v>
      </c>
      <c r="X162" t="str">
        <f t="shared" si="12"/>
        <v>May-2016</v>
      </c>
      <c r="Y162" s="17">
        <f t="shared" si="13"/>
        <v>1</v>
      </c>
      <c r="Z162" t="str">
        <f t="shared" si="14"/>
        <v>0% (No Discount)</v>
      </c>
      <c r="AA162" s="17">
        <f>IF(COUNTIF($B$2:B162,B162)=1,1,0)</f>
        <v>1</v>
      </c>
      <c r="AB162" s="17">
        <f>IF(COUNTIF($F$2:F162,F162)=1,1,0)</f>
        <v>1</v>
      </c>
    </row>
    <row r="163" spans="1:28" x14ac:dyDescent="0.2">
      <c r="A163" s="17">
        <v>162</v>
      </c>
      <c r="B163" t="s">
        <v>687</v>
      </c>
      <c r="C163" s="18">
        <v>42366</v>
      </c>
      <c r="D163" s="18">
        <v>42369</v>
      </c>
      <c r="E163" t="s">
        <v>50</v>
      </c>
      <c r="F163" t="s">
        <v>688</v>
      </c>
      <c r="G163" t="s">
        <v>689</v>
      </c>
      <c r="H163" t="s">
        <v>53</v>
      </c>
      <c r="I163" t="s">
        <v>54</v>
      </c>
      <c r="J163" t="s">
        <v>173</v>
      </c>
      <c r="K163" t="s">
        <v>174</v>
      </c>
      <c r="L163">
        <v>19134</v>
      </c>
      <c r="M163" t="s">
        <v>175</v>
      </c>
      <c r="N163" t="s">
        <v>690</v>
      </c>
      <c r="O163" t="s">
        <v>98</v>
      </c>
      <c r="P163" t="s">
        <v>188</v>
      </c>
      <c r="Q163" t="s">
        <v>691</v>
      </c>
      <c r="R163" s="19">
        <v>54.384</v>
      </c>
      <c r="S163" s="17">
        <v>2</v>
      </c>
      <c r="T163" s="20">
        <v>0.2</v>
      </c>
      <c r="U163" s="19">
        <v>1.3595999999999999</v>
      </c>
      <c r="V163" s="20">
        <f t="shared" si="10"/>
        <v>2.4999999999999998E-2</v>
      </c>
      <c r="W163" s="17">
        <f t="shared" si="11"/>
        <v>2015</v>
      </c>
      <c r="X163" t="str">
        <f t="shared" si="12"/>
        <v>Dec-2015</v>
      </c>
      <c r="Y163" s="17">
        <f t="shared" si="13"/>
        <v>3</v>
      </c>
      <c r="Z163" t="str">
        <f t="shared" si="14"/>
        <v>11-20%</v>
      </c>
      <c r="AA163" s="17">
        <f>IF(COUNTIF($B$2:B163,B163)=1,1,0)</f>
        <v>1</v>
      </c>
      <c r="AB163" s="17">
        <f>IF(COUNTIF($F$2:F163,F163)=1,1,0)</f>
        <v>1</v>
      </c>
    </row>
    <row r="164" spans="1:28" x14ac:dyDescent="0.2">
      <c r="A164" s="17">
        <v>163</v>
      </c>
      <c r="B164" t="s">
        <v>692</v>
      </c>
      <c r="C164" s="18">
        <v>42690</v>
      </c>
      <c r="D164" s="18">
        <v>42694</v>
      </c>
      <c r="E164" t="s">
        <v>77</v>
      </c>
      <c r="F164" t="s">
        <v>693</v>
      </c>
      <c r="G164" t="s">
        <v>694</v>
      </c>
      <c r="H164" t="s">
        <v>53</v>
      </c>
      <c r="I164" t="s">
        <v>54</v>
      </c>
      <c r="J164" t="s">
        <v>695</v>
      </c>
      <c r="K164" t="s">
        <v>696</v>
      </c>
      <c r="L164">
        <v>88220</v>
      </c>
      <c r="M164" t="s">
        <v>71</v>
      </c>
      <c r="N164" t="s">
        <v>697</v>
      </c>
      <c r="O164" t="s">
        <v>73</v>
      </c>
      <c r="P164" t="s">
        <v>200</v>
      </c>
      <c r="Q164" t="s">
        <v>698</v>
      </c>
      <c r="R164" s="19">
        <v>28.4</v>
      </c>
      <c r="S164" s="17">
        <v>5</v>
      </c>
      <c r="T164" s="20">
        <v>0</v>
      </c>
      <c r="U164" s="19">
        <v>13.348000000000001</v>
      </c>
      <c r="V164" s="20">
        <f t="shared" si="10"/>
        <v>0.47000000000000003</v>
      </c>
      <c r="W164" s="17">
        <f t="shared" si="11"/>
        <v>2016</v>
      </c>
      <c r="X164" t="str">
        <f t="shared" si="12"/>
        <v>Nov-2016</v>
      </c>
      <c r="Y164" s="17">
        <f t="shared" si="13"/>
        <v>4</v>
      </c>
      <c r="Z164" t="str">
        <f t="shared" si="14"/>
        <v>0% (No Discount)</v>
      </c>
      <c r="AA164" s="17">
        <f>IF(COUNTIF($B$2:B164,B164)=1,1,0)</f>
        <v>1</v>
      </c>
      <c r="AB164" s="17">
        <f>IF(COUNTIF($F$2:F164,F164)=1,1,0)</f>
        <v>1</v>
      </c>
    </row>
    <row r="165" spans="1:28" x14ac:dyDescent="0.2">
      <c r="A165" s="17">
        <v>164</v>
      </c>
      <c r="B165" t="s">
        <v>699</v>
      </c>
      <c r="C165" s="18">
        <v>42681</v>
      </c>
      <c r="D165" s="18">
        <v>42685</v>
      </c>
      <c r="E165" t="s">
        <v>77</v>
      </c>
      <c r="F165" t="s">
        <v>700</v>
      </c>
      <c r="G165" t="s">
        <v>701</v>
      </c>
      <c r="H165" t="s">
        <v>53</v>
      </c>
      <c r="I165" t="s">
        <v>54</v>
      </c>
      <c r="J165" t="s">
        <v>122</v>
      </c>
      <c r="K165" t="s">
        <v>123</v>
      </c>
      <c r="L165">
        <v>98115</v>
      </c>
      <c r="M165" t="s">
        <v>71</v>
      </c>
      <c r="N165" t="s">
        <v>702</v>
      </c>
      <c r="O165" t="s">
        <v>73</v>
      </c>
      <c r="P165" t="s">
        <v>102</v>
      </c>
      <c r="Q165" t="s">
        <v>703</v>
      </c>
      <c r="R165" s="19">
        <v>27.68</v>
      </c>
      <c r="S165" s="17">
        <v>2</v>
      </c>
      <c r="T165" s="20">
        <v>0.2</v>
      </c>
      <c r="U165" s="19">
        <v>9.6880000000000006</v>
      </c>
      <c r="V165" s="20">
        <f t="shared" si="10"/>
        <v>0.35000000000000003</v>
      </c>
      <c r="W165" s="17">
        <f t="shared" si="11"/>
        <v>2016</v>
      </c>
      <c r="X165" t="str">
        <f t="shared" si="12"/>
        <v>Nov-2016</v>
      </c>
      <c r="Y165" s="17">
        <f t="shared" si="13"/>
        <v>4</v>
      </c>
      <c r="Z165" t="str">
        <f t="shared" si="14"/>
        <v>11-20%</v>
      </c>
      <c r="AA165" s="17">
        <f>IF(COUNTIF($B$2:B165,B165)=1,1,0)</f>
        <v>1</v>
      </c>
      <c r="AB165" s="17">
        <f>IF(COUNTIF($F$2:F165,F165)=1,1,0)</f>
        <v>1</v>
      </c>
    </row>
    <row r="166" spans="1:28" x14ac:dyDescent="0.2">
      <c r="A166" s="17">
        <v>165</v>
      </c>
      <c r="B166" t="s">
        <v>704</v>
      </c>
      <c r="C166" s="18">
        <v>41890</v>
      </c>
      <c r="D166" s="18">
        <v>41894</v>
      </c>
      <c r="E166" t="s">
        <v>77</v>
      </c>
      <c r="F166" t="s">
        <v>705</v>
      </c>
      <c r="G166" t="s">
        <v>706</v>
      </c>
      <c r="H166" t="s">
        <v>53</v>
      </c>
      <c r="I166" t="s">
        <v>54</v>
      </c>
      <c r="J166" t="s">
        <v>707</v>
      </c>
      <c r="K166" t="s">
        <v>131</v>
      </c>
      <c r="L166">
        <v>78207</v>
      </c>
      <c r="M166" t="s">
        <v>132</v>
      </c>
      <c r="N166" t="s">
        <v>708</v>
      </c>
      <c r="O166" t="s">
        <v>73</v>
      </c>
      <c r="P166" t="s">
        <v>95</v>
      </c>
      <c r="Q166" t="s">
        <v>709</v>
      </c>
      <c r="R166" s="19">
        <v>9.9359999999999999</v>
      </c>
      <c r="S166" s="17">
        <v>3</v>
      </c>
      <c r="T166" s="20">
        <v>0.2</v>
      </c>
      <c r="U166" s="19">
        <v>2.7324000000000002</v>
      </c>
      <c r="V166" s="20">
        <f t="shared" si="10"/>
        <v>0.27500000000000002</v>
      </c>
      <c r="W166" s="17">
        <f t="shared" si="11"/>
        <v>2014</v>
      </c>
      <c r="X166" t="str">
        <f t="shared" si="12"/>
        <v>Sep-2014</v>
      </c>
      <c r="Y166" s="17">
        <f t="shared" si="13"/>
        <v>4</v>
      </c>
      <c r="Z166" t="str">
        <f t="shared" si="14"/>
        <v>11-20%</v>
      </c>
      <c r="AA166" s="17">
        <f>IF(COUNTIF($B$2:B166,B166)=1,1,0)</f>
        <v>1</v>
      </c>
      <c r="AB166" s="17">
        <f>IF(COUNTIF($F$2:F166,F166)=1,1,0)</f>
        <v>1</v>
      </c>
    </row>
    <row r="167" spans="1:28" x14ac:dyDescent="0.2">
      <c r="A167" s="17">
        <v>166</v>
      </c>
      <c r="B167" t="s">
        <v>704</v>
      </c>
      <c r="C167" s="18">
        <v>41890</v>
      </c>
      <c r="D167" s="18">
        <v>41894</v>
      </c>
      <c r="E167" t="s">
        <v>77</v>
      </c>
      <c r="F167" t="s">
        <v>705</v>
      </c>
      <c r="G167" t="s">
        <v>706</v>
      </c>
      <c r="H167" t="s">
        <v>53</v>
      </c>
      <c r="I167" t="s">
        <v>54</v>
      </c>
      <c r="J167" t="s">
        <v>707</v>
      </c>
      <c r="K167" t="s">
        <v>131</v>
      </c>
      <c r="L167">
        <v>78207</v>
      </c>
      <c r="M167" t="s">
        <v>132</v>
      </c>
      <c r="N167" t="s">
        <v>710</v>
      </c>
      <c r="O167" t="s">
        <v>98</v>
      </c>
      <c r="P167" t="s">
        <v>711</v>
      </c>
      <c r="Q167" t="s">
        <v>712</v>
      </c>
      <c r="R167" s="19">
        <v>8159.9520000000002</v>
      </c>
      <c r="S167" s="17">
        <v>8</v>
      </c>
      <c r="T167" s="20">
        <v>0.4</v>
      </c>
      <c r="U167" s="19">
        <v>-1359.992</v>
      </c>
      <c r="V167" s="20">
        <f t="shared" si="10"/>
        <v>-0.16666666666666666</v>
      </c>
      <c r="W167" s="17">
        <f t="shared" si="11"/>
        <v>2014</v>
      </c>
      <c r="X167" t="str">
        <f t="shared" si="12"/>
        <v>Sep-2014</v>
      </c>
      <c r="Y167" s="17">
        <f t="shared" si="13"/>
        <v>4</v>
      </c>
      <c r="Z167" t="str">
        <f t="shared" si="14"/>
        <v>31-40%</v>
      </c>
      <c r="AA167" s="17">
        <f>IF(COUNTIF($B$2:B167,B167)=1,1,0)</f>
        <v>0</v>
      </c>
      <c r="AB167" s="17">
        <f>IF(COUNTIF($F$2:F167,F167)=1,1,0)</f>
        <v>0</v>
      </c>
    </row>
    <row r="168" spans="1:28" x14ac:dyDescent="0.2">
      <c r="A168" s="17">
        <v>167</v>
      </c>
      <c r="B168" t="s">
        <v>704</v>
      </c>
      <c r="C168" s="18">
        <v>41890</v>
      </c>
      <c r="D168" s="18">
        <v>41894</v>
      </c>
      <c r="E168" t="s">
        <v>77</v>
      </c>
      <c r="F168" t="s">
        <v>705</v>
      </c>
      <c r="G168" t="s">
        <v>706</v>
      </c>
      <c r="H168" t="s">
        <v>53</v>
      </c>
      <c r="I168" t="s">
        <v>54</v>
      </c>
      <c r="J168" t="s">
        <v>707</v>
      </c>
      <c r="K168" t="s">
        <v>131</v>
      </c>
      <c r="L168">
        <v>78207</v>
      </c>
      <c r="M168" t="s">
        <v>132</v>
      </c>
      <c r="N168" t="s">
        <v>713</v>
      </c>
      <c r="O168" t="s">
        <v>73</v>
      </c>
      <c r="P168" t="s">
        <v>86</v>
      </c>
      <c r="Q168" t="s">
        <v>714</v>
      </c>
      <c r="R168" s="19">
        <v>275.928</v>
      </c>
      <c r="S168" s="17">
        <v>3</v>
      </c>
      <c r="T168" s="20">
        <v>0.2</v>
      </c>
      <c r="U168" s="19">
        <v>-58.634700000000002</v>
      </c>
      <c r="V168" s="20">
        <f t="shared" si="10"/>
        <v>-0.21250000000000002</v>
      </c>
      <c r="W168" s="17">
        <f t="shared" si="11"/>
        <v>2014</v>
      </c>
      <c r="X168" t="str">
        <f t="shared" si="12"/>
        <v>Sep-2014</v>
      </c>
      <c r="Y168" s="17">
        <f t="shared" si="13"/>
        <v>4</v>
      </c>
      <c r="Z168" t="str">
        <f t="shared" si="14"/>
        <v>11-20%</v>
      </c>
      <c r="AA168" s="17">
        <f>IF(COUNTIF($B$2:B168,B168)=1,1,0)</f>
        <v>0</v>
      </c>
      <c r="AB168" s="17">
        <f>IF(COUNTIF($F$2:F168,F168)=1,1,0)</f>
        <v>0</v>
      </c>
    </row>
    <row r="169" spans="1:28" x14ac:dyDescent="0.2">
      <c r="A169" s="17">
        <v>168</v>
      </c>
      <c r="B169" t="s">
        <v>704</v>
      </c>
      <c r="C169" s="18">
        <v>41890</v>
      </c>
      <c r="D169" s="18">
        <v>41894</v>
      </c>
      <c r="E169" t="s">
        <v>77</v>
      </c>
      <c r="F169" t="s">
        <v>705</v>
      </c>
      <c r="G169" t="s">
        <v>706</v>
      </c>
      <c r="H169" t="s">
        <v>53</v>
      </c>
      <c r="I169" t="s">
        <v>54</v>
      </c>
      <c r="J169" t="s">
        <v>707</v>
      </c>
      <c r="K169" t="s">
        <v>131</v>
      </c>
      <c r="L169">
        <v>78207</v>
      </c>
      <c r="M169" t="s">
        <v>132</v>
      </c>
      <c r="N169" t="s">
        <v>715</v>
      </c>
      <c r="O169" t="s">
        <v>59</v>
      </c>
      <c r="P169" t="s">
        <v>63</v>
      </c>
      <c r="Q169" t="s">
        <v>716</v>
      </c>
      <c r="R169" s="19">
        <v>1740.06</v>
      </c>
      <c r="S169" s="17">
        <v>9</v>
      </c>
      <c r="T169" s="20">
        <v>0.3</v>
      </c>
      <c r="U169" s="19">
        <v>-24.858000000000001</v>
      </c>
      <c r="V169" s="20">
        <f t="shared" si="10"/>
        <v>-1.4285714285714287E-2</v>
      </c>
      <c r="W169" s="17">
        <f t="shared" si="11"/>
        <v>2014</v>
      </c>
      <c r="X169" t="str">
        <f t="shared" si="12"/>
        <v>Sep-2014</v>
      </c>
      <c r="Y169" s="17">
        <f t="shared" si="13"/>
        <v>4</v>
      </c>
      <c r="Z169" t="str">
        <f t="shared" si="14"/>
        <v>21-30%</v>
      </c>
      <c r="AA169" s="17">
        <f>IF(COUNTIF($B$2:B169,B169)=1,1,0)</f>
        <v>0</v>
      </c>
      <c r="AB169" s="17">
        <f>IF(COUNTIF($F$2:F169,F169)=1,1,0)</f>
        <v>0</v>
      </c>
    </row>
    <row r="170" spans="1:28" x14ac:dyDescent="0.2">
      <c r="A170" s="17">
        <v>169</v>
      </c>
      <c r="B170" t="s">
        <v>704</v>
      </c>
      <c r="C170" s="18">
        <v>41890</v>
      </c>
      <c r="D170" s="18">
        <v>41894</v>
      </c>
      <c r="E170" t="s">
        <v>77</v>
      </c>
      <c r="F170" t="s">
        <v>705</v>
      </c>
      <c r="G170" t="s">
        <v>706</v>
      </c>
      <c r="H170" t="s">
        <v>53</v>
      </c>
      <c r="I170" t="s">
        <v>54</v>
      </c>
      <c r="J170" t="s">
        <v>707</v>
      </c>
      <c r="K170" t="s">
        <v>131</v>
      </c>
      <c r="L170">
        <v>78207</v>
      </c>
      <c r="M170" t="s">
        <v>132</v>
      </c>
      <c r="N170" t="s">
        <v>717</v>
      </c>
      <c r="O170" t="s">
        <v>73</v>
      </c>
      <c r="P170" t="s">
        <v>95</v>
      </c>
      <c r="Q170" t="s">
        <v>718</v>
      </c>
      <c r="R170" s="19">
        <v>32.064</v>
      </c>
      <c r="S170" s="17">
        <v>6</v>
      </c>
      <c r="T170" s="20">
        <v>0.2</v>
      </c>
      <c r="U170" s="19">
        <v>6.8136000000000001</v>
      </c>
      <c r="V170" s="20">
        <f t="shared" si="10"/>
        <v>0.21249999999999999</v>
      </c>
      <c r="W170" s="17">
        <f t="shared" si="11"/>
        <v>2014</v>
      </c>
      <c r="X170" t="str">
        <f t="shared" si="12"/>
        <v>Sep-2014</v>
      </c>
      <c r="Y170" s="17">
        <f t="shared" si="13"/>
        <v>4</v>
      </c>
      <c r="Z170" t="str">
        <f t="shared" si="14"/>
        <v>11-20%</v>
      </c>
      <c r="AA170" s="17">
        <f>IF(COUNTIF($B$2:B170,B170)=1,1,0)</f>
        <v>0</v>
      </c>
      <c r="AB170" s="17">
        <f>IF(COUNTIF($F$2:F170,F170)=1,1,0)</f>
        <v>0</v>
      </c>
    </row>
    <row r="171" spans="1:28" x14ac:dyDescent="0.2">
      <c r="A171" s="17">
        <v>170</v>
      </c>
      <c r="B171" t="s">
        <v>704</v>
      </c>
      <c r="C171" s="18">
        <v>41890</v>
      </c>
      <c r="D171" s="18">
        <v>41894</v>
      </c>
      <c r="E171" t="s">
        <v>77</v>
      </c>
      <c r="F171" t="s">
        <v>705</v>
      </c>
      <c r="G171" t="s">
        <v>706</v>
      </c>
      <c r="H171" t="s">
        <v>53</v>
      </c>
      <c r="I171" t="s">
        <v>54</v>
      </c>
      <c r="J171" t="s">
        <v>707</v>
      </c>
      <c r="K171" t="s">
        <v>131</v>
      </c>
      <c r="L171">
        <v>78207</v>
      </c>
      <c r="M171" t="s">
        <v>132</v>
      </c>
      <c r="N171" t="s">
        <v>719</v>
      </c>
      <c r="O171" t="s">
        <v>73</v>
      </c>
      <c r="P171" t="s">
        <v>105</v>
      </c>
      <c r="Q171" t="s">
        <v>720</v>
      </c>
      <c r="R171" s="19">
        <v>177.98</v>
      </c>
      <c r="S171" s="17">
        <v>5</v>
      </c>
      <c r="T171" s="20">
        <v>0.8</v>
      </c>
      <c r="U171" s="19">
        <v>-453.84899999999999</v>
      </c>
      <c r="V171" s="20">
        <f t="shared" si="10"/>
        <v>-2.5500000000000003</v>
      </c>
      <c r="W171" s="17">
        <f t="shared" si="11"/>
        <v>2014</v>
      </c>
      <c r="X171" t="str">
        <f t="shared" si="12"/>
        <v>Sep-2014</v>
      </c>
      <c r="Y171" s="17">
        <f t="shared" si="13"/>
        <v>4</v>
      </c>
      <c r="Z171" t="str">
        <f t="shared" si="14"/>
        <v>Over 50%</v>
      </c>
      <c r="AA171" s="17">
        <f>IF(COUNTIF($B$2:B171,B171)=1,1,0)</f>
        <v>0</v>
      </c>
      <c r="AB171" s="17">
        <f>IF(COUNTIF($F$2:F171,F171)=1,1,0)</f>
        <v>0</v>
      </c>
    </row>
    <row r="172" spans="1:28" x14ac:dyDescent="0.2">
      <c r="A172" s="17">
        <v>171</v>
      </c>
      <c r="B172" t="s">
        <v>704</v>
      </c>
      <c r="C172" s="18">
        <v>41890</v>
      </c>
      <c r="D172" s="18">
        <v>41894</v>
      </c>
      <c r="E172" t="s">
        <v>77</v>
      </c>
      <c r="F172" t="s">
        <v>705</v>
      </c>
      <c r="G172" t="s">
        <v>706</v>
      </c>
      <c r="H172" t="s">
        <v>53</v>
      </c>
      <c r="I172" t="s">
        <v>54</v>
      </c>
      <c r="J172" t="s">
        <v>707</v>
      </c>
      <c r="K172" t="s">
        <v>131</v>
      </c>
      <c r="L172">
        <v>78207</v>
      </c>
      <c r="M172" t="s">
        <v>132</v>
      </c>
      <c r="N172" t="s">
        <v>721</v>
      </c>
      <c r="O172" t="s">
        <v>98</v>
      </c>
      <c r="P172" t="s">
        <v>99</v>
      </c>
      <c r="Q172" t="s">
        <v>722</v>
      </c>
      <c r="R172" s="19">
        <v>143.976</v>
      </c>
      <c r="S172" s="17">
        <v>3</v>
      </c>
      <c r="T172" s="20">
        <v>0.2</v>
      </c>
      <c r="U172" s="19">
        <v>8.9984999999999999</v>
      </c>
      <c r="V172" s="20">
        <f t="shared" si="10"/>
        <v>6.25E-2</v>
      </c>
      <c r="W172" s="17">
        <f t="shared" si="11"/>
        <v>2014</v>
      </c>
      <c r="X172" t="str">
        <f t="shared" si="12"/>
        <v>Sep-2014</v>
      </c>
      <c r="Y172" s="17">
        <f t="shared" si="13"/>
        <v>4</v>
      </c>
      <c r="Z172" t="str">
        <f t="shared" si="14"/>
        <v>11-20%</v>
      </c>
      <c r="AA172" s="17">
        <f>IF(COUNTIF($B$2:B172,B172)=1,1,0)</f>
        <v>0</v>
      </c>
      <c r="AB172" s="17">
        <f>IF(COUNTIF($F$2:F172,F172)=1,1,0)</f>
        <v>0</v>
      </c>
    </row>
    <row r="173" spans="1:28" x14ac:dyDescent="0.2">
      <c r="A173" s="17">
        <v>172</v>
      </c>
      <c r="B173" t="s">
        <v>723</v>
      </c>
      <c r="C173" s="18">
        <v>41856</v>
      </c>
      <c r="D173" s="18">
        <v>41860</v>
      </c>
      <c r="E173" t="s">
        <v>77</v>
      </c>
      <c r="F173" t="s">
        <v>724</v>
      </c>
      <c r="G173" t="s">
        <v>725</v>
      </c>
      <c r="H173" t="s">
        <v>53</v>
      </c>
      <c r="I173" t="s">
        <v>54</v>
      </c>
      <c r="J173" t="s">
        <v>69</v>
      </c>
      <c r="K173" t="s">
        <v>70</v>
      </c>
      <c r="L173">
        <v>90004</v>
      </c>
      <c r="M173" t="s">
        <v>71</v>
      </c>
      <c r="N173" t="s">
        <v>726</v>
      </c>
      <c r="O173" t="s">
        <v>73</v>
      </c>
      <c r="P173" t="s">
        <v>117</v>
      </c>
      <c r="Q173" t="s">
        <v>727</v>
      </c>
      <c r="R173" s="19">
        <v>20.94</v>
      </c>
      <c r="S173" s="17">
        <v>3</v>
      </c>
      <c r="T173" s="20">
        <v>0</v>
      </c>
      <c r="U173" s="19">
        <v>9.8417999999999992</v>
      </c>
      <c r="V173" s="20">
        <f t="shared" si="10"/>
        <v>0.46999999999999992</v>
      </c>
      <c r="W173" s="17">
        <f t="shared" si="11"/>
        <v>2014</v>
      </c>
      <c r="X173" t="str">
        <f t="shared" si="12"/>
        <v>Aug-2014</v>
      </c>
      <c r="Y173" s="17">
        <f t="shared" si="13"/>
        <v>4</v>
      </c>
      <c r="Z173" t="str">
        <f t="shared" si="14"/>
        <v>0% (No Discount)</v>
      </c>
      <c r="AA173" s="17">
        <f>IF(COUNTIF($B$2:B173,B173)=1,1,0)</f>
        <v>1</v>
      </c>
      <c r="AB173" s="17">
        <f>IF(COUNTIF($F$2:F173,F173)=1,1,0)</f>
        <v>1</v>
      </c>
    </row>
    <row r="174" spans="1:28" x14ac:dyDescent="0.2">
      <c r="A174" s="17">
        <v>173</v>
      </c>
      <c r="B174" t="s">
        <v>723</v>
      </c>
      <c r="C174" s="18">
        <v>41856</v>
      </c>
      <c r="D174" s="18">
        <v>41860</v>
      </c>
      <c r="E174" t="s">
        <v>77</v>
      </c>
      <c r="F174" t="s">
        <v>724</v>
      </c>
      <c r="G174" t="s">
        <v>725</v>
      </c>
      <c r="H174" t="s">
        <v>53</v>
      </c>
      <c r="I174" t="s">
        <v>54</v>
      </c>
      <c r="J174" t="s">
        <v>69</v>
      </c>
      <c r="K174" t="s">
        <v>70</v>
      </c>
      <c r="L174">
        <v>90004</v>
      </c>
      <c r="M174" t="s">
        <v>71</v>
      </c>
      <c r="N174" t="s">
        <v>728</v>
      </c>
      <c r="O174" t="s">
        <v>73</v>
      </c>
      <c r="P174" t="s">
        <v>117</v>
      </c>
      <c r="Q174" t="s">
        <v>729</v>
      </c>
      <c r="R174" s="19">
        <v>110.96</v>
      </c>
      <c r="S174" s="17">
        <v>2</v>
      </c>
      <c r="T174" s="20">
        <v>0</v>
      </c>
      <c r="U174" s="19">
        <v>53.260800000000003</v>
      </c>
      <c r="V174" s="20">
        <f t="shared" si="10"/>
        <v>0.48000000000000004</v>
      </c>
      <c r="W174" s="17">
        <f t="shared" si="11"/>
        <v>2014</v>
      </c>
      <c r="X174" t="str">
        <f t="shared" si="12"/>
        <v>Aug-2014</v>
      </c>
      <c r="Y174" s="17">
        <f t="shared" si="13"/>
        <v>4</v>
      </c>
      <c r="Z174" t="str">
        <f t="shared" si="14"/>
        <v>0% (No Discount)</v>
      </c>
      <c r="AA174" s="17">
        <f>IF(COUNTIF($B$2:B174,B174)=1,1,0)</f>
        <v>0</v>
      </c>
      <c r="AB174" s="17">
        <f>IF(COUNTIF($F$2:F174,F174)=1,1,0)</f>
        <v>0</v>
      </c>
    </row>
    <row r="175" spans="1:28" x14ac:dyDescent="0.2">
      <c r="A175" s="17">
        <v>174</v>
      </c>
      <c r="B175" t="s">
        <v>723</v>
      </c>
      <c r="C175" s="18">
        <v>41856</v>
      </c>
      <c r="D175" s="18">
        <v>41860</v>
      </c>
      <c r="E175" t="s">
        <v>77</v>
      </c>
      <c r="F175" t="s">
        <v>724</v>
      </c>
      <c r="G175" t="s">
        <v>725</v>
      </c>
      <c r="H175" t="s">
        <v>53</v>
      </c>
      <c r="I175" t="s">
        <v>54</v>
      </c>
      <c r="J175" t="s">
        <v>69</v>
      </c>
      <c r="K175" t="s">
        <v>70</v>
      </c>
      <c r="L175">
        <v>90004</v>
      </c>
      <c r="M175" t="s">
        <v>71</v>
      </c>
      <c r="N175" t="s">
        <v>730</v>
      </c>
      <c r="O175" t="s">
        <v>59</v>
      </c>
      <c r="P175" t="s">
        <v>63</v>
      </c>
      <c r="Q175" t="s">
        <v>731</v>
      </c>
      <c r="R175" s="19">
        <v>340.14400000000001</v>
      </c>
      <c r="S175" s="17">
        <v>7</v>
      </c>
      <c r="T175" s="20">
        <v>0.2</v>
      </c>
      <c r="U175" s="19">
        <v>21.259</v>
      </c>
      <c r="V175" s="20">
        <f t="shared" si="10"/>
        <v>6.25E-2</v>
      </c>
      <c r="W175" s="17">
        <f t="shared" si="11"/>
        <v>2014</v>
      </c>
      <c r="X175" t="str">
        <f t="shared" si="12"/>
        <v>Aug-2014</v>
      </c>
      <c r="Y175" s="17">
        <f t="shared" si="13"/>
        <v>4</v>
      </c>
      <c r="Z175" t="str">
        <f t="shared" si="14"/>
        <v>11-20%</v>
      </c>
      <c r="AA175" s="17">
        <f>IF(COUNTIF($B$2:B175,B175)=1,1,0)</f>
        <v>0</v>
      </c>
      <c r="AB175" s="17">
        <f>IF(COUNTIF($F$2:F175,F175)=1,1,0)</f>
        <v>0</v>
      </c>
    </row>
    <row r="176" spans="1:28" x14ac:dyDescent="0.2">
      <c r="A176" s="17">
        <v>175</v>
      </c>
      <c r="B176" t="s">
        <v>732</v>
      </c>
      <c r="C176" s="18">
        <v>41896</v>
      </c>
      <c r="D176" s="18">
        <v>41901</v>
      </c>
      <c r="E176" t="s">
        <v>77</v>
      </c>
      <c r="F176" t="s">
        <v>733</v>
      </c>
      <c r="G176" t="s">
        <v>734</v>
      </c>
      <c r="H176" t="s">
        <v>68</v>
      </c>
      <c r="I176" t="s">
        <v>54</v>
      </c>
      <c r="J176" t="s">
        <v>330</v>
      </c>
      <c r="K176" t="s">
        <v>238</v>
      </c>
      <c r="L176">
        <v>60623</v>
      </c>
      <c r="M176" t="s">
        <v>132</v>
      </c>
      <c r="N176" t="s">
        <v>735</v>
      </c>
      <c r="O176" t="s">
        <v>73</v>
      </c>
      <c r="P176" t="s">
        <v>105</v>
      </c>
      <c r="Q176" t="s">
        <v>736</v>
      </c>
      <c r="R176" s="19">
        <v>52.448</v>
      </c>
      <c r="S176" s="17">
        <v>2</v>
      </c>
      <c r="T176" s="20">
        <v>0.8</v>
      </c>
      <c r="U176" s="19">
        <v>-131.12</v>
      </c>
      <c r="V176" s="20">
        <f t="shared" si="10"/>
        <v>-2.5</v>
      </c>
      <c r="W176" s="17">
        <f t="shared" si="11"/>
        <v>2014</v>
      </c>
      <c r="X176" t="str">
        <f t="shared" si="12"/>
        <v>Sep-2014</v>
      </c>
      <c r="Y176" s="17">
        <f t="shared" si="13"/>
        <v>5</v>
      </c>
      <c r="Z176" t="str">
        <f t="shared" si="14"/>
        <v>Over 50%</v>
      </c>
      <c r="AA176" s="17">
        <f>IF(COUNTIF($B$2:B176,B176)=1,1,0)</f>
        <v>1</v>
      </c>
      <c r="AB176" s="17">
        <f>IF(COUNTIF($F$2:F176,F176)=1,1,0)</f>
        <v>1</v>
      </c>
    </row>
    <row r="177" spans="1:28" x14ac:dyDescent="0.2">
      <c r="A177" s="17">
        <v>176</v>
      </c>
      <c r="B177" t="s">
        <v>732</v>
      </c>
      <c r="C177" s="18">
        <v>41896</v>
      </c>
      <c r="D177" s="18">
        <v>41901</v>
      </c>
      <c r="E177" t="s">
        <v>77</v>
      </c>
      <c r="F177" t="s">
        <v>733</v>
      </c>
      <c r="G177" t="s">
        <v>734</v>
      </c>
      <c r="H177" t="s">
        <v>68</v>
      </c>
      <c r="I177" t="s">
        <v>54</v>
      </c>
      <c r="J177" t="s">
        <v>330</v>
      </c>
      <c r="K177" t="s">
        <v>238</v>
      </c>
      <c r="L177">
        <v>60623</v>
      </c>
      <c r="M177" t="s">
        <v>132</v>
      </c>
      <c r="N177" t="s">
        <v>737</v>
      </c>
      <c r="O177" t="s">
        <v>73</v>
      </c>
      <c r="P177" t="s">
        <v>74</v>
      </c>
      <c r="Q177" t="s">
        <v>738</v>
      </c>
      <c r="R177" s="19">
        <v>20.16</v>
      </c>
      <c r="S177" s="17">
        <v>4</v>
      </c>
      <c r="T177" s="20">
        <v>0.2</v>
      </c>
      <c r="U177" s="19">
        <v>6.5519999999999996</v>
      </c>
      <c r="V177" s="20">
        <f t="shared" si="10"/>
        <v>0.32499999999999996</v>
      </c>
      <c r="W177" s="17">
        <f t="shared" si="11"/>
        <v>2014</v>
      </c>
      <c r="X177" t="str">
        <f t="shared" si="12"/>
        <v>Sep-2014</v>
      </c>
      <c r="Y177" s="17">
        <f t="shared" si="13"/>
        <v>5</v>
      </c>
      <c r="Z177" t="str">
        <f t="shared" si="14"/>
        <v>11-20%</v>
      </c>
      <c r="AA177" s="17">
        <f>IF(COUNTIF($B$2:B177,B177)=1,1,0)</f>
        <v>0</v>
      </c>
      <c r="AB177" s="17">
        <f>IF(COUNTIF($F$2:F177,F177)=1,1,0)</f>
        <v>0</v>
      </c>
    </row>
    <row r="178" spans="1:28" x14ac:dyDescent="0.2">
      <c r="A178" s="17">
        <v>177</v>
      </c>
      <c r="B178" t="s">
        <v>739</v>
      </c>
      <c r="C178" s="18">
        <v>42846</v>
      </c>
      <c r="D178" s="18">
        <v>42850</v>
      </c>
      <c r="E178" t="s">
        <v>50</v>
      </c>
      <c r="F178" t="s">
        <v>740</v>
      </c>
      <c r="G178" t="s">
        <v>741</v>
      </c>
      <c r="H178" t="s">
        <v>53</v>
      </c>
      <c r="I178" t="s">
        <v>54</v>
      </c>
      <c r="J178" t="s">
        <v>211</v>
      </c>
      <c r="K178" t="s">
        <v>131</v>
      </c>
      <c r="L178">
        <v>77036</v>
      </c>
      <c r="M178" t="s">
        <v>132</v>
      </c>
      <c r="N178" t="s">
        <v>742</v>
      </c>
      <c r="O178" t="s">
        <v>73</v>
      </c>
      <c r="P178" t="s">
        <v>105</v>
      </c>
      <c r="Q178" t="s">
        <v>743</v>
      </c>
      <c r="R178" s="19">
        <v>97.263999999999996</v>
      </c>
      <c r="S178" s="17">
        <v>4</v>
      </c>
      <c r="T178" s="20">
        <v>0.8</v>
      </c>
      <c r="U178" s="19">
        <v>-243.16</v>
      </c>
      <c r="V178" s="20">
        <f t="shared" si="10"/>
        <v>-2.5</v>
      </c>
      <c r="W178" s="17">
        <f t="shared" si="11"/>
        <v>2017</v>
      </c>
      <c r="X178" t="str">
        <f t="shared" si="12"/>
        <v>Apr-2017</v>
      </c>
      <c r="Y178" s="17">
        <f t="shared" si="13"/>
        <v>4</v>
      </c>
      <c r="Z178" t="str">
        <f t="shared" si="14"/>
        <v>Over 50%</v>
      </c>
      <c r="AA178" s="17">
        <f>IF(COUNTIF($B$2:B178,B178)=1,1,0)</f>
        <v>1</v>
      </c>
      <c r="AB178" s="17">
        <f>IF(COUNTIF($F$2:F178,F178)=1,1,0)</f>
        <v>1</v>
      </c>
    </row>
    <row r="179" spans="1:28" x14ac:dyDescent="0.2">
      <c r="A179" s="17">
        <v>178</v>
      </c>
      <c r="B179" t="s">
        <v>744</v>
      </c>
      <c r="C179" s="18">
        <v>42329</v>
      </c>
      <c r="D179" s="18">
        <v>42331</v>
      </c>
      <c r="E179" t="s">
        <v>50</v>
      </c>
      <c r="F179" t="s">
        <v>359</v>
      </c>
      <c r="G179" t="s">
        <v>360</v>
      </c>
      <c r="H179" t="s">
        <v>53</v>
      </c>
      <c r="I179" t="s">
        <v>54</v>
      </c>
      <c r="J179" t="s">
        <v>634</v>
      </c>
      <c r="K179" t="s">
        <v>525</v>
      </c>
      <c r="L179">
        <v>43055</v>
      </c>
      <c r="M179" t="s">
        <v>175</v>
      </c>
      <c r="N179" t="s">
        <v>745</v>
      </c>
      <c r="O179" t="s">
        <v>59</v>
      </c>
      <c r="P179" t="s">
        <v>63</v>
      </c>
      <c r="Q179" t="s">
        <v>746</v>
      </c>
      <c r="R179" s="19">
        <v>396.80200000000002</v>
      </c>
      <c r="S179" s="17">
        <v>7</v>
      </c>
      <c r="T179" s="20">
        <v>0.3</v>
      </c>
      <c r="U179" s="19">
        <v>-11.337199999999999</v>
      </c>
      <c r="V179" s="20">
        <f t="shared" si="10"/>
        <v>-2.8571428571428567E-2</v>
      </c>
      <c r="W179" s="17">
        <f t="shared" si="11"/>
        <v>2015</v>
      </c>
      <c r="X179" t="str">
        <f t="shared" si="12"/>
        <v>Nov-2015</v>
      </c>
      <c r="Y179" s="17">
        <f t="shared" si="13"/>
        <v>2</v>
      </c>
      <c r="Z179" t="str">
        <f t="shared" si="14"/>
        <v>21-30%</v>
      </c>
      <c r="AA179" s="17">
        <f>IF(COUNTIF($B$2:B179,B179)=1,1,0)</f>
        <v>1</v>
      </c>
      <c r="AB179" s="17">
        <f>IF(COUNTIF($F$2:F179,F179)=1,1,0)</f>
        <v>0</v>
      </c>
    </row>
    <row r="180" spans="1:28" x14ac:dyDescent="0.2">
      <c r="A180" s="17">
        <v>179</v>
      </c>
      <c r="B180" t="s">
        <v>744</v>
      </c>
      <c r="C180" s="18">
        <v>42329</v>
      </c>
      <c r="D180" s="18">
        <v>42331</v>
      </c>
      <c r="E180" t="s">
        <v>50</v>
      </c>
      <c r="F180" t="s">
        <v>359</v>
      </c>
      <c r="G180" t="s">
        <v>360</v>
      </c>
      <c r="H180" t="s">
        <v>53</v>
      </c>
      <c r="I180" t="s">
        <v>54</v>
      </c>
      <c r="J180" t="s">
        <v>634</v>
      </c>
      <c r="K180" t="s">
        <v>525</v>
      </c>
      <c r="L180">
        <v>43055</v>
      </c>
      <c r="M180" t="s">
        <v>175</v>
      </c>
      <c r="N180" t="s">
        <v>747</v>
      </c>
      <c r="O180" t="s">
        <v>73</v>
      </c>
      <c r="P180" t="s">
        <v>606</v>
      </c>
      <c r="Q180" t="s">
        <v>748</v>
      </c>
      <c r="R180" s="19">
        <v>15.88</v>
      </c>
      <c r="S180" s="17">
        <v>5</v>
      </c>
      <c r="T180" s="20">
        <v>0.2</v>
      </c>
      <c r="U180" s="19">
        <v>-3.7715000000000001</v>
      </c>
      <c r="V180" s="20">
        <f t="shared" si="10"/>
        <v>-0.23749999999999999</v>
      </c>
      <c r="W180" s="17">
        <f t="shared" si="11"/>
        <v>2015</v>
      </c>
      <c r="X180" t="str">
        <f t="shared" si="12"/>
        <v>Nov-2015</v>
      </c>
      <c r="Y180" s="17">
        <f t="shared" si="13"/>
        <v>2</v>
      </c>
      <c r="Z180" t="str">
        <f t="shared" si="14"/>
        <v>11-20%</v>
      </c>
      <c r="AA180" s="17">
        <f>IF(COUNTIF($B$2:B180,B180)=1,1,0)</f>
        <v>0</v>
      </c>
      <c r="AB180" s="17">
        <f>IF(COUNTIF($F$2:F180,F180)=1,1,0)</f>
        <v>0</v>
      </c>
    </row>
    <row r="181" spans="1:28" x14ac:dyDescent="0.2">
      <c r="A181" s="17">
        <v>180</v>
      </c>
      <c r="B181" t="s">
        <v>749</v>
      </c>
      <c r="C181" s="18">
        <v>42353</v>
      </c>
      <c r="D181" s="18">
        <v>42357</v>
      </c>
      <c r="E181" t="s">
        <v>77</v>
      </c>
      <c r="F181" t="s">
        <v>750</v>
      </c>
      <c r="G181" t="s">
        <v>751</v>
      </c>
      <c r="H181" t="s">
        <v>129</v>
      </c>
      <c r="I181" t="s">
        <v>54</v>
      </c>
      <c r="J181" t="s">
        <v>293</v>
      </c>
      <c r="K181" t="s">
        <v>294</v>
      </c>
      <c r="L181">
        <v>10009</v>
      </c>
      <c r="M181" t="s">
        <v>175</v>
      </c>
      <c r="N181" t="s">
        <v>752</v>
      </c>
      <c r="O181" t="s">
        <v>73</v>
      </c>
      <c r="P181" t="s">
        <v>95</v>
      </c>
      <c r="Q181" t="s">
        <v>753</v>
      </c>
      <c r="R181" s="19">
        <v>3.28</v>
      </c>
      <c r="S181" s="17">
        <v>1</v>
      </c>
      <c r="T181" s="20">
        <v>0</v>
      </c>
      <c r="U181" s="19">
        <v>1.4104000000000001</v>
      </c>
      <c r="V181" s="20">
        <f t="shared" si="10"/>
        <v>0.43000000000000005</v>
      </c>
      <c r="W181" s="17">
        <f t="shared" si="11"/>
        <v>2015</v>
      </c>
      <c r="X181" t="str">
        <f t="shared" si="12"/>
        <v>Dec-2015</v>
      </c>
      <c r="Y181" s="17">
        <f t="shared" si="13"/>
        <v>4</v>
      </c>
      <c r="Z181" t="str">
        <f t="shared" si="14"/>
        <v>0% (No Discount)</v>
      </c>
      <c r="AA181" s="17">
        <f>IF(COUNTIF($B$2:B181,B181)=1,1,0)</f>
        <v>1</v>
      </c>
      <c r="AB181" s="17">
        <f>IF(COUNTIF($F$2:F181,F181)=1,1,0)</f>
        <v>1</v>
      </c>
    </row>
    <row r="182" spans="1:28" x14ac:dyDescent="0.2">
      <c r="A182" s="17">
        <v>181</v>
      </c>
      <c r="B182" t="s">
        <v>754</v>
      </c>
      <c r="C182" s="18">
        <v>41978</v>
      </c>
      <c r="D182" s="18">
        <v>41982</v>
      </c>
      <c r="E182" t="s">
        <v>50</v>
      </c>
      <c r="F182" t="s">
        <v>755</v>
      </c>
      <c r="G182" t="s">
        <v>756</v>
      </c>
      <c r="H182" t="s">
        <v>68</v>
      </c>
      <c r="I182" t="s">
        <v>54</v>
      </c>
      <c r="J182" t="s">
        <v>384</v>
      </c>
      <c r="K182" t="s">
        <v>238</v>
      </c>
      <c r="L182">
        <v>62521</v>
      </c>
      <c r="M182" t="s">
        <v>132</v>
      </c>
      <c r="N182" t="s">
        <v>757</v>
      </c>
      <c r="O182" t="s">
        <v>73</v>
      </c>
      <c r="P182" t="s">
        <v>86</v>
      </c>
      <c r="Q182" t="s">
        <v>758</v>
      </c>
      <c r="R182" s="19">
        <v>24.815999999999999</v>
      </c>
      <c r="S182" s="17">
        <v>2</v>
      </c>
      <c r="T182" s="20">
        <v>0.2</v>
      </c>
      <c r="U182" s="19">
        <v>1.8612</v>
      </c>
      <c r="V182" s="20">
        <f t="shared" si="10"/>
        <v>7.4999999999999997E-2</v>
      </c>
      <c r="W182" s="17">
        <f t="shared" si="11"/>
        <v>2014</v>
      </c>
      <c r="X182" t="str">
        <f t="shared" si="12"/>
        <v>Dec-2014</v>
      </c>
      <c r="Y182" s="17">
        <f t="shared" si="13"/>
        <v>4</v>
      </c>
      <c r="Z182" t="str">
        <f t="shared" si="14"/>
        <v>11-20%</v>
      </c>
      <c r="AA182" s="17">
        <f>IF(COUNTIF($B$2:B182,B182)=1,1,0)</f>
        <v>1</v>
      </c>
      <c r="AB182" s="17">
        <f>IF(COUNTIF($F$2:F182,F182)=1,1,0)</f>
        <v>1</v>
      </c>
    </row>
    <row r="183" spans="1:28" x14ac:dyDescent="0.2">
      <c r="A183" s="17">
        <v>182</v>
      </c>
      <c r="B183" t="s">
        <v>754</v>
      </c>
      <c r="C183" s="18">
        <v>41978</v>
      </c>
      <c r="D183" s="18">
        <v>41982</v>
      </c>
      <c r="E183" t="s">
        <v>50</v>
      </c>
      <c r="F183" t="s">
        <v>755</v>
      </c>
      <c r="G183" t="s">
        <v>756</v>
      </c>
      <c r="H183" t="s">
        <v>68</v>
      </c>
      <c r="I183" t="s">
        <v>54</v>
      </c>
      <c r="J183" t="s">
        <v>384</v>
      </c>
      <c r="K183" t="s">
        <v>238</v>
      </c>
      <c r="L183">
        <v>62521</v>
      </c>
      <c r="M183" t="s">
        <v>132</v>
      </c>
      <c r="N183" t="s">
        <v>759</v>
      </c>
      <c r="O183" t="s">
        <v>98</v>
      </c>
      <c r="P183" t="s">
        <v>188</v>
      </c>
      <c r="Q183" t="s">
        <v>760</v>
      </c>
      <c r="R183" s="19">
        <v>408.74400000000003</v>
      </c>
      <c r="S183" s="17">
        <v>7</v>
      </c>
      <c r="T183" s="20">
        <v>0.2</v>
      </c>
      <c r="U183" s="19">
        <v>76.639499999999998</v>
      </c>
      <c r="V183" s="20">
        <f t="shared" si="10"/>
        <v>0.18749999999999997</v>
      </c>
      <c r="W183" s="17">
        <f t="shared" si="11"/>
        <v>2014</v>
      </c>
      <c r="X183" t="str">
        <f t="shared" si="12"/>
        <v>Dec-2014</v>
      </c>
      <c r="Y183" s="17">
        <f t="shared" si="13"/>
        <v>4</v>
      </c>
      <c r="Z183" t="str">
        <f t="shared" si="14"/>
        <v>11-20%</v>
      </c>
      <c r="AA183" s="17">
        <f>IF(COUNTIF($B$2:B183,B183)=1,1,0)</f>
        <v>0</v>
      </c>
      <c r="AB183" s="17">
        <f>IF(COUNTIF($F$2:F183,F183)=1,1,0)</f>
        <v>0</v>
      </c>
    </row>
    <row r="184" spans="1:28" x14ac:dyDescent="0.2">
      <c r="A184" s="17">
        <v>183</v>
      </c>
      <c r="B184" t="s">
        <v>761</v>
      </c>
      <c r="C184" s="18">
        <v>41962</v>
      </c>
      <c r="D184" s="18">
        <v>41967</v>
      </c>
      <c r="E184" t="s">
        <v>50</v>
      </c>
      <c r="F184" t="s">
        <v>762</v>
      </c>
      <c r="G184" t="s">
        <v>763</v>
      </c>
      <c r="H184" t="s">
        <v>129</v>
      </c>
      <c r="I184" t="s">
        <v>54</v>
      </c>
      <c r="J184" t="s">
        <v>764</v>
      </c>
      <c r="K184" t="s">
        <v>765</v>
      </c>
      <c r="L184">
        <v>71203</v>
      </c>
      <c r="M184" t="s">
        <v>57</v>
      </c>
      <c r="N184" t="s">
        <v>766</v>
      </c>
      <c r="O184" t="s">
        <v>98</v>
      </c>
      <c r="P184" t="s">
        <v>99</v>
      </c>
      <c r="Q184" t="s">
        <v>767</v>
      </c>
      <c r="R184" s="19">
        <v>503.96</v>
      </c>
      <c r="S184" s="17">
        <v>4</v>
      </c>
      <c r="T184" s="20">
        <v>0</v>
      </c>
      <c r="U184" s="19">
        <v>131.02959999999999</v>
      </c>
      <c r="V184" s="20">
        <f t="shared" si="10"/>
        <v>0.26</v>
      </c>
      <c r="W184" s="17">
        <f t="shared" si="11"/>
        <v>2014</v>
      </c>
      <c r="X184" t="str">
        <f t="shared" si="12"/>
        <v>Nov-2014</v>
      </c>
      <c r="Y184" s="17">
        <f t="shared" si="13"/>
        <v>5</v>
      </c>
      <c r="Z184" t="str">
        <f t="shared" si="14"/>
        <v>0% (No Discount)</v>
      </c>
      <c r="AA184" s="17">
        <f>IF(COUNTIF($B$2:B184,B184)=1,1,0)</f>
        <v>1</v>
      </c>
      <c r="AB184" s="17">
        <f>IF(COUNTIF($F$2:F184,F184)=1,1,0)</f>
        <v>1</v>
      </c>
    </row>
    <row r="185" spans="1:28" x14ac:dyDescent="0.2">
      <c r="A185" s="17">
        <v>184</v>
      </c>
      <c r="B185" t="s">
        <v>761</v>
      </c>
      <c r="C185" s="18">
        <v>41962</v>
      </c>
      <c r="D185" s="18">
        <v>41967</v>
      </c>
      <c r="E185" t="s">
        <v>50</v>
      </c>
      <c r="F185" t="s">
        <v>762</v>
      </c>
      <c r="G185" t="s">
        <v>763</v>
      </c>
      <c r="H185" t="s">
        <v>129</v>
      </c>
      <c r="I185" t="s">
        <v>54</v>
      </c>
      <c r="J185" t="s">
        <v>764</v>
      </c>
      <c r="K185" t="s">
        <v>765</v>
      </c>
      <c r="L185">
        <v>71203</v>
      </c>
      <c r="M185" t="s">
        <v>57</v>
      </c>
      <c r="N185" t="s">
        <v>768</v>
      </c>
      <c r="O185" t="s">
        <v>98</v>
      </c>
      <c r="P185" t="s">
        <v>99</v>
      </c>
      <c r="Q185" t="s">
        <v>769</v>
      </c>
      <c r="R185" s="19">
        <v>149.94999999999999</v>
      </c>
      <c r="S185" s="17">
        <v>5</v>
      </c>
      <c r="T185" s="20">
        <v>0</v>
      </c>
      <c r="U185" s="19">
        <v>41.985999999999997</v>
      </c>
      <c r="V185" s="20">
        <f t="shared" si="10"/>
        <v>0.28000000000000003</v>
      </c>
      <c r="W185" s="17">
        <f t="shared" si="11"/>
        <v>2014</v>
      </c>
      <c r="X185" t="str">
        <f t="shared" si="12"/>
        <v>Nov-2014</v>
      </c>
      <c r="Y185" s="17">
        <f t="shared" si="13"/>
        <v>5</v>
      </c>
      <c r="Z185" t="str">
        <f t="shared" si="14"/>
        <v>0% (No Discount)</v>
      </c>
      <c r="AA185" s="17">
        <f>IF(COUNTIF($B$2:B185,B185)=1,1,0)</f>
        <v>0</v>
      </c>
      <c r="AB185" s="17">
        <f>IF(COUNTIF($F$2:F185,F185)=1,1,0)</f>
        <v>0</v>
      </c>
    </row>
    <row r="186" spans="1:28" x14ac:dyDescent="0.2">
      <c r="A186" s="17">
        <v>185</v>
      </c>
      <c r="B186" t="s">
        <v>761</v>
      </c>
      <c r="C186" s="18">
        <v>41962</v>
      </c>
      <c r="D186" s="18">
        <v>41967</v>
      </c>
      <c r="E186" t="s">
        <v>50</v>
      </c>
      <c r="F186" t="s">
        <v>762</v>
      </c>
      <c r="G186" t="s">
        <v>763</v>
      </c>
      <c r="H186" t="s">
        <v>129</v>
      </c>
      <c r="I186" t="s">
        <v>54</v>
      </c>
      <c r="J186" t="s">
        <v>764</v>
      </c>
      <c r="K186" t="s">
        <v>765</v>
      </c>
      <c r="L186">
        <v>71203</v>
      </c>
      <c r="M186" t="s">
        <v>57</v>
      </c>
      <c r="N186" t="s">
        <v>770</v>
      </c>
      <c r="O186" t="s">
        <v>98</v>
      </c>
      <c r="P186" t="s">
        <v>188</v>
      </c>
      <c r="Q186" t="s">
        <v>771</v>
      </c>
      <c r="R186" s="19">
        <v>29</v>
      </c>
      <c r="S186" s="17">
        <v>2</v>
      </c>
      <c r="T186" s="20">
        <v>0</v>
      </c>
      <c r="U186" s="19">
        <v>7.25</v>
      </c>
      <c r="V186" s="20">
        <f t="shared" si="10"/>
        <v>0.25</v>
      </c>
      <c r="W186" s="17">
        <f t="shared" si="11"/>
        <v>2014</v>
      </c>
      <c r="X186" t="str">
        <f t="shared" si="12"/>
        <v>Nov-2014</v>
      </c>
      <c r="Y186" s="17">
        <f t="shared" si="13"/>
        <v>5</v>
      </c>
      <c r="Z186" t="str">
        <f t="shared" si="14"/>
        <v>0% (No Discount)</v>
      </c>
      <c r="AA186" s="17">
        <f>IF(COUNTIF($B$2:B186,B186)=1,1,0)</f>
        <v>0</v>
      </c>
      <c r="AB186" s="17">
        <f>IF(COUNTIF($F$2:F186,F186)=1,1,0)</f>
        <v>0</v>
      </c>
    </row>
    <row r="187" spans="1:28" x14ac:dyDescent="0.2">
      <c r="A187" s="17">
        <v>186</v>
      </c>
      <c r="B187" t="s">
        <v>772</v>
      </c>
      <c r="C187" s="18">
        <v>42702</v>
      </c>
      <c r="D187" s="18">
        <v>42706</v>
      </c>
      <c r="E187" t="s">
        <v>77</v>
      </c>
      <c r="F187" t="s">
        <v>773</v>
      </c>
      <c r="G187" t="s">
        <v>774</v>
      </c>
      <c r="H187" t="s">
        <v>53</v>
      </c>
      <c r="I187" t="s">
        <v>54</v>
      </c>
      <c r="J187" t="s">
        <v>775</v>
      </c>
      <c r="K187" t="s">
        <v>776</v>
      </c>
      <c r="L187">
        <v>6824</v>
      </c>
      <c r="M187" t="s">
        <v>175</v>
      </c>
      <c r="N187" t="s">
        <v>777</v>
      </c>
      <c r="O187" t="s">
        <v>73</v>
      </c>
      <c r="P187" t="s">
        <v>102</v>
      </c>
      <c r="Q187" t="s">
        <v>778</v>
      </c>
      <c r="R187" s="19">
        <v>7.16</v>
      </c>
      <c r="S187" s="17">
        <v>2</v>
      </c>
      <c r="T187" s="20">
        <v>0</v>
      </c>
      <c r="U187" s="19">
        <v>3.4367999999999999</v>
      </c>
      <c r="V187" s="20">
        <f t="shared" si="10"/>
        <v>0.48</v>
      </c>
      <c r="W187" s="17">
        <f t="shared" si="11"/>
        <v>2016</v>
      </c>
      <c r="X187" t="str">
        <f t="shared" si="12"/>
        <v>Nov-2016</v>
      </c>
      <c r="Y187" s="17">
        <f t="shared" si="13"/>
        <v>4</v>
      </c>
      <c r="Z187" t="str">
        <f t="shared" si="14"/>
        <v>0% (No Discount)</v>
      </c>
      <c r="AA187" s="17">
        <f>IF(COUNTIF($B$2:B187,B187)=1,1,0)</f>
        <v>1</v>
      </c>
      <c r="AB187" s="17">
        <f>IF(COUNTIF($F$2:F187,F187)=1,1,0)</f>
        <v>1</v>
      </c>
    </row>
    <row r="188" spans="1:28" x14ac:dyDescent="0.2">
      <c r="A188" s="17">
        <v>187</v>
      </c>
      <c r="B188" t="s">
        <v>779</v>
      </c>
      <c r="C188" s="18">
        <v>41877</v>
      </c>
      <c r="D188" s="18">
        <v>41881</v>
      </c>
      <c r="E188" t="s">
        <v>77</v>
      </c>
      <c r="F188" t="s">
        <v>780</v>
      </c>
      <c r="G188" t="s">
        <v>781</v>
      </c>
      <c r="H188" t="s">
        <v>129</v>
      </c>
      <c r="I188" t="s">
        <v>54</v>
      </c>
      <c r="J188" t="s">
        <v>69</v>
      </c>
      <c r="K188" t="s">
        <v>70</v>
      </c>
      <c r="L188">
        <v>90032</v>
      </c>
      <c r="M188" t="s">
        <v>71</v>
      </c>
      <c r="N188" t="s">
        <v>782</v>
      </c>
      <c r="O188" t="s">
        <v>98</v>
      </c>
      <c r="P188" t="s">
        <v>188</v>
      </c>
      <c r="Q188" t="s">
        <v>783</v>
      </c>
      <c r="R188" s="19">
        <v>176.8</v>
      </c>
      <c r="S188" s="17">
        <v>8</v>
      </c>
      <c r="T188" s="20">
        <v>0</v>
      </c>
      <c r="U188" s="19">
        <v>22.984000000000002</v>
      </c>
      <c r="V188" s="20">
        <f t="shared" si="10"/>
        <v>0.13</v>
      </c>
      <c r="W188" s="17">
        <f t="shared" si="11"/>
        <v>2014</v>
      </c>
      <c r="X188" t="str">
        <f t="shared" si="12"/>
        <v>Aug-2014</v>
      </c>
      <c r="Y188" s="17">
        <f t="shared" si="13"/>
        <v>4</v>
      </c>
      <c r="Z188" t="str">
        <f t="shared" si="14"/>
        <v>0% (No Discount)</v>
      </c>
      <c r="AA188" s="17">
        <f>IF(COUNTIF($B$2:B188,B188)=1,1,0)</f>
        <v>1</v>
      </c>
      <c r="AB188" s="17">
        <f>IF(COUNTIF($F$2:F188,F188)=1,1,0)</f>
        <v>1</v>
      </c>
    </row>
    <row r="189" spans="1:28" x14ac:dyDescent="0.2">
      <c r="A189" s="17">
        <v>188</v>
      </c>
      <c r="B189" t="s">
        <v>784</v>
      </c>
      <c r="C189" s="18">
        <v>42567</v>
      </c>
      <c r="D189" s="18">
        <v>42573</v>
      </c>
      <c r="E189" t="s">
        <v>77</v>
      </c>
      <c r="F189" t="s">
        <v>785</v>
      </c>
      <c r="G189" t="s">
        <v>786</v>
      </c>
      <c r="H189" t="s">
        <v>68</v>
      </c>
      <c r="I189" t="s">
        <v>54</v>
      </c>
      <c r="J189" t="s">
        <v>787</v>
      </c>
      <c r="K189" t="s">
        <v>131</v>
      </c>
      <c r="L189">
        <v>75051</v>
      </c>
      <c r="M189" t="s">
        <v>132</v>
      </c>
      <c r="N189" t="s">
        <v>788</v>
      </c>
      <c r="O189" t="s">
        <v>73</v>
      </c>
      <c r="P189" t="s">
        <v>86</v>
      </c>
      <c r="Q189" t="s">
        <v>789</v>
      </c>
      <c r="R189" s="19">
        <v>37.223999999999997</v>
      </c>
      <c r="S189" s="17">
        <v>3</v>
      </c>
      <c r="T189" s="20">
        <v>0.2</v>
      </c>
      <c r="U189" s="19">
        <v>3.7223999999999999</v>
      </c>
      <c r="V189" s="20">
        <f t="shared" si="10"/>
        <v>0.1</v>
      </c>
      <c r="W189" s="17">
        <f t="shared" si="11"/>
        <v>2016</v>
      </c>
      <c r="X189" t="str">
        <f t="shared" si="12"/>
        <v>Jul-2016</v>
      </c>
      <c r="Y189" s="17">
        <f t="shared" si="13"/>
        <v>6</v>
      </c>
      <c r="Z189" t="str">
        <f t="shared" si="14"/>
        <v>11-20%</v>
      </c>
      <c r="AA189" s="17">
        <f>IF(COUNTIF($B$2:B189,B189)=1,1,0)</f>
        <v>1</v>
      </c>
      <c r="AB189" s="17">
        <f>IF(COUNTIF($F$2:F189,F189)=1,1,0)</f>
        <v>1</v>
      </c>
    </row>
    <row r="190" spans="1:28" x14ac:dyDescent="0.2">
      <c r="A190" s="17">
        <v>189</v>
      </c>
      <c r="B190" t="s">
        <v>784</v>
      </c>
      <c r="C190" s="18">
        <v>42567</v>
      </c>
      <c r="D190" s="18">
        <v>42573</v>
      </c>
      <c r="E190" t="s">
        <v>77</v>
      </c>
      <c r="F190" t="s">
        <v>785</v>
      </c>
      <c r="G190" t="s">
        <v>786</v>
      </c>
      <c r="H190" t="s">
        <v>68</v>
      </c>
      <c r="I190" t="s">
        <v>54</v>
      </c>
      <c r="J190" t="s">
        <v>787</v>
      </c>
      <c r="K190" t="s">
        <v>131</v>
      </c>
      <c r="L190">
        <v>75051</v>
      </c>
      <c r="M190" t="s">
        <v>132</v>
      </c>
      <c r="N190" t="s">
        <v>659</v>
      </c>
      <c r="O190" t="s">
        <v>73</v>
      </c>
      <c r="P190" t="s">
        <v>117</v>
      </c>
      <c r="Q190" t="s">
        <v>660</v>
      </c>
      <c r="R190" s="19">
        <v>20.015999999999998</v>
      </c>
      <c r="S190" s="17">
        <v>3</v>
      </c>
      <c r="T190" s="20">
        <v>0.2</v>
      </c>
      <c r="U190" s="19">
        <v>6.2549999999999999</v>
      </c>
      <c r="V190" s="20">
        <f t="shared" si="10"/>
        <v>0.3125</v>
      </c>
      <c r="W190" s="17">
        <f t="shared" si="11"/>
        <v>2016</v>
      </c>
      <c r="X190" t="str">
        <f t="shared" si="12"/>
        <v>Jul-2016</v>
      </c>
      <c r="Y190" s="17">
        <f t="shared" si="13"/>
        <v>6</v>
      </c>
      <c r="Z190" t="str">
        <f t="shared" si="14"/>
        <v>11-20%</v>
      </c>
      <c r="AA190" s="17">
        <f>IF(COUNTIF($B$2:B190,B190)=1,1,0)</f>
        <v>0</v>
      </c>
      <c r="AB190" s="17">
        <f>IF(COUNTIF($F$2:F190,F190)=1,1,0)</f>
        <v>0</v>
      </c>
    </row>
    <row r="191" spans="1:28" x14ac:dyDescent="0.2">
      <c r="A191" s="17">
        <v>190</v>
      </c>
      <c r="B191" t="s">
        <v>790</v>
      </c>
      <c r="C191" s="18">
        <v>42289</v>
      </c>
      <c r="D191" s="18">
        <v>42291</v>
      </c>
      <c r="E191" t="s">
        <v>215</v>
      </c>
      <c r="F191" t="s">
        <v>791</v>
      </c>
      <c r="G191" t="s">
        <v>792</v>
      </c>
      <c r="H191" t="s">
        <v>129</v>
      </c>
      <c r="I191" t="s">
        <v>54</v>
      </c>
      <c r="J191" t="s">
        <v>293</v>
      </c>
      <c r="K191" t="s">
        <v>294</v>
      </c>
      <c r="L191">
        <v>10035</v>
      </c>
      <c r="M191" t="s">
        <v>175</v>
      </c>
      <c r="N191" t="s">
        <v>793</v>
      </c>
      <c r="O191" t="s">
        <v>59</v>
      </c>
      <c r="P191" t="s">
        <v>60</v>
      </c>
      <c r="Q191" t="s">
        <v>794</v>
      </c>
      <c r="R191" s="19">
        <v>899.13599999999997</v>
      </c>
      <c r="S191" s="17">
        <v>4</v>
      </c>
      <c r="T191" s="20">
        <v>0.2</v>
      </c>
      <c r="U191" s="19">
        <v>112.392</v>
      </c>
      <c r="V191" s="20">
        <f t="shared" si="10"/>
        <v>0.125</v>
      </c>
      <c r="W191" s="17">
        <f t="shared" si="11"/>
        <v>2015</v>
      </c>
      <c r="X191" t="str">
        <f t="shared" si="12"/>
        <v>Oct-2015</v>
      </c>
      <c r="Y191" s="17">
        <f t="shared" si="13"/>
        <v>2</v>
      </c>
      <c r="Z191" t="str">
        <f t="shared" si="14"/>
        <v>11-20%</v>
      </c>
      <c r="AA191" s="17">
        <f>IF(COUNTIF($B$2:B191,B191)=1,1,0)</f>
        <v>1</v>
      </c>
      <c r="AB191" s="17">
        <f>IF(COUNTIF($F$2:F191,F191)=1,1,0)</f>
        <v>1</v>
      </c>
    </row>
    <row r="192" spans="1:28" x14ac:dyDescent="0.2">
      <c r="A192" s="17">
        <v>191</v>
      </c>
      <c r="B192" t="s">
        <v>790</v>
      </c>
      <c r="C192" s="18">
        <v>42289</v>
      </c>
      <c r="D192" s="18">
        <v>42291</v>
      </c>
      <c r="E192" t="s">
        <v>215</v>
      </c>
      <c r="F192" t="s">
        <v>791</v>
      </c>
      <c r="G192" t="s">
        <v>792</v>
      </c>
      <c r="H192" t="s">
        <v>129</v>
      </c>
      <c r="I192" t="s">
        <v>54</v>
      </c>
      <c r="J192" t="s">
        <v>293</v>
      </c>
      <c r="K192" t="s">
        <v>294</v>
      </c>
      <c r="L192">
        <v>10035</v>
      </c>
      <c r="M192" t="s">
        <v>175</v>
      </c>
      <c r="N192" t="s">
        <v>795</v>
      </c>
      <c r="O192" t="s">
        <v>98</v>
      </c>
      <c r="P192" t="s">
        <v>99</v>
      </c>
      <c r="Q192" t="s">
        <v>796</v>
      </c>
      <c r="R192" s="19">
        <v>71.760000000000005</v>
      </c>
      <c r="S192" s="17">
        <v>6</v>
      </c>
      <c r="T192" s="20">
        <v>0</v>
      </c>
      <c r="U192" s="19">
        <v>20.0928</v>
      </c>
      <c r="V192" s="20">
        <f t="shared" si="10"/>
        <v>0.27999999999999997</v>
      </c>
      <c r="W192" s="17">
        <f t="shared" si="11"/>
        <v>2015</v>
      </c>
      <c r="X192" t="str">
        <f t="shared" si="12"/>
        <v>Oct-2015</v>
      </c>
      <c r="Y192" s="17">
        <f t="shared" si="13"/>
        <v>2</v>
      </c>
      <c r="Z192" t="str">
        <f t="shared" si="14"/>
        <v>0% (No Discount)</v>
      </c>
      <c r="AA192" s="17">
        <f>IF(COUNTIF($B$2:B192,B192)=1,1,0)</f>
        <v>0</v>
      </c>
      <c r="AB192" s="17">
        <f>IF(COUNTIF($F$2:F192,F192)=1,1,0)</f>
        <v>0</v>
      </c>
    </row>
    <row r="193" spans="1:28" x14ac:dyDescent="0.2">
      <c r="A193" s="17">
        <v>192</v>
      </c>
      <c r="B193" t="s">
        <v>790</v>
      </c>
      <c r="C193" s="18">
        <v>42289</v>
      </c>
      <c r="D193" s="18">
        <v>42291</v>
      </c>
      <c r="E193" t="s">
        <v>215</v>
      </c>
      <c r="F193" t="s">
        <v>791</v>
      </c>
      <c r="G193" t="s">
        <v>792</v>
      </c>
      <c r="H193" t="s">
        <v>129</v>
      </c>
      <c r="I193" t="s">
        <v>54</v>
      </c>
      <c r="J193" t="s">
        <v>293</v>
      </c>
      <c r="K193" t="s">
        <v>294</v>
      </c>
      <c r="L193">
        <v>10035</v>
      </c>
      <c r="M193" t="s">
        <v>175</v>
      </c>
      <c r="N193" t="s">
        <v>797</v>
      </c>
      <c r="O193" t="s">
        <v>73</v>
      </c>
      <c r="P193" t="s">
        <v>117</v>
      </c>
      <c r="Q193" t="s">
        <v>798</v>
      </c>
      <c r="R193" s="19">
        <v>51.84</v>
      </c>
      <c r="S193" s="17">
        <v>8</v>
      </c>
      <c r="T193" s="20">
        <v>0</v>
      </c>
      <c r="U193" s="19">
        <v>24.883199999999999</v>
      </c>
      <c r="V193" s="20">
        <f t="shared" si="10"/>
        <v>0.47999999999999993</v>
      </c>
      <c r="W193" s="17">
        <f t="shared" si="11"/>
        <v>2015</v>
      </c>
      <c r="X193" t="str">
        <f t="shared" si="12"/>
        <v>Oct-2015</v>
      </c>
      <c r="Y193" s="17">
        <f t="shared" si="13"/>
        <v>2</v>
      </c>
      <c r="Z193" t="str">
        <f t="shared" si="14"/>
        <v>0% (No Discount)</v>
      </c>
      <c r="AA193" s="17">
        <f>IF(COUNTIF($B$2:B193,B193)=1,1,0)</f>
        <v>0</v>
      </c>
      <c r="AB193" s="17">
        <f>IF(COUNTIF($F$2:F193,F193)=1,1,0)</f>
        <v>0</v>
      </c>
    </row>
    <row r="194" spans="1:28" x14ac:dyDescent="0.2">
      <c r="A194" s="17">
        <v>193</v>
      </c>
      <c r="B194" t="s">
        <v>790</v>
      </c>
      <c r="C194" s="18">
        <v>42289</v>
      </c>
      <c r="D194" s="18">
        <v>42291</v>
      </c>
      <c r="E194" t="s">
        <v>215</v>
      </c>
      <c r="F194" t="s">
        <v>791</v>
      </c>
      <c r="G194" t="s">
        <v>792</v>
      </c>
      <c r="H194" t="s">
        <v>129</v>
      </c>
      <c r="I194" t="s">
        <v>54</v>
      </c>
      <c r="J194" t="s">
        <v>293</v>
      </c>
      <c r="K194" t="s">
        <v>294</v>
      </c>
      <c r="L194">
        <v>10035</v>
      </c>
      <c r="M194" t="s">
        <v>175</v>
      </c>
      <c r="N194" t="s">
        <v>228</v>
      </c>
      <c r="O194" t="s">
        <v>59</v>
      </c>
      <c r="P194" t="s">
        <v>60</v>
      </c>
      <c r="Q194" t="s">
        <v>229</v>
      </c>
      <c r="R194" s="19">
        <v>626.35199999999998</v>
      </c>
      <c r="S194" s="17">
        <v>3</v>
      </c>
      <c r="T194" s="20">
        <v>0.2</v>
      </c>
      <c r="U194" s="19">
        <v>46.976399999999998</v>
      </c>
      <c r="V194" s="20">
        <f t="shared" ref="V194:V257" si="15">IFERROR(U194/R194,0)</f>
        <v>7.4999999999999997E-2</v>
      </c>
      <c r="W194" s="17">
        <f t="shared" ref="W194:W257" si="16">YEAR(C194)</f>
        <v>2015</v>
      </c>
      <c r="X194" t="str">
        <f t="shared" ref="X194:X257" si="17">TEXT(C194,"mmm-yyyy")</f>
        <v>Oct-2015</v>
      </c>
      <c r="Y194" s="17">
        <f t="shared" ref="Y194:Y257" si="18">D194-C194</f>
        <v>2</v>
      </c>
      <c r="Z194" t="str">
        <f t="shared" ref="Z194:Z257" si="19">IF(T194=0,"0% (No Discount)",IF(T194&lt;=0.1,"1-10%",IF(T194&lt;=0.2,"11-20%",IF(T194&lt;=0.3,"21-30%",IF(T194&lt;=0.4,"31-40%",IF(T194&lt;=0.5,"41-50%","Over 50%"))))))</f>
        <v>11-20%</v>
      </c>
      <c r="AA194" s="17">
        <f>IF(COUNTIF($B$2:B194,B194)=1,1,0)</f>
        <v>0</v>
      </c>
      <c r="AB194" s="17">
        <f>IF(COUNTIF($F$2:F194,F194)=1,1,0)</f>
        <v>0</v>
      </c>
    </row>
    <row r="195" spans="1:28" x14ac:dyDescent="0.2">
      <c r="A195" s="17">
        <v>194</v>
      </c>
      <c r="B195" t="s">
        <v>790</v>
      </c>
      <c r="C195" s="18">
        <v>42289</v>
      </c>
      <c r="D195" s="18">
        <v>42291</v>
      </c>
      <c r="E195" t="s">
        <v>215</v>
      </c>
      <c r="F195" t="s">
        <v>791</v>
      </c>
      <c r="G195" t="s">
        <v>792</v>
      </c>
      <c r="H195" t="s">
        <v>129</v>
      </c>
      <c r="I195" t="s">
        <v>54</v>
      </c>
      <c r="J195" t="s">
        <v>293</v>
      </c>
      <c r="K195" t="s">
        <v>294</v>
      </c>
      <c r="L195">
        <v>10035</v>
      </c>
      <c r="M195" t="s">
        <v>175</v>
      </c>
      <c r="N195" t="s">
        <v>799</v>
      </c>
      <c r="O195" t="s">
        <v>73</v>
      </c>
      <c r="P195" t="s">
        <v>95</v>
      </c>
      <c r="Q195" t="s">
        <v>800</v>
      </c>
      <c r="R195" s="19">
        <v>19.899999999999999</v>
      </c>
      <c r="S195" s="17">
        <v>5</v>
      </c>
      <c r="T195" s="20">
        <v>0</v>
      </c>
      <c r="U195" s="19">
        <v>6.5670000000000002</v>
      </c>
      <c r="V195" s="20">
        <f t="shared" si="15"/>
        <v>0.33</v>
      </c>
      <c r="W195" s="17">
        <f t="shared" si="16"/>
        <v>2015</v>
      </c>
      <c r="X195" t="str">
        <f t="shared" si="17"/>
        <v>Oct-2015</v>
      </c>
      <c r="Y195" s="17">
        <f t="shared" si="18"/>
        <v>2</v>
      </c>
      <c r="Z195" t="str">
        <f t="shared" si="19"/>
        <v>0% (No Discount)</v>
      </c>
      <c r="AA195" s="17">
        <f>IF(COUNTIF($B$2:B195,B195)=1,1,0)</f>
        <v>0</v>
      </c>
      <c r="AB195" s="17">
        <f>IF(COUNTIF($F$2:F195,F195)=1,1,0)</f>
        <v>0</v>
      </c>
    </row>
    <row r="196" spans="1:28" x14ac:dyDescent="0.2">
      <c r="A196" s="17">
        <v>195</v>
      </c>
      <c r="B196" t="s">
        <v>801</v>
      </c>
      <c r="C196" s="18">
        <v>42308</v>
      </c>
      <c r="D196" s="18">
        <v>42314</v>
      </c>
      <c r="E196" t="s">
        <v>77</v>
      </c>
      <c r="F196" t="s">
        <v>802</v>
      </c>
      <c r="G196" t="s">
        <v>803</v>
      </c>
      <c r="H196" t="s">
        <v>68</v>
      </c>
      <c r="I196" t="s">
        <v>54</v>
      </c>
      <c r="J196" t="s">
        <v>804</v>
      </c>
      <c r="K196" t="s">
        <v>70</v>
      </c>
      <c r="L196">
        <v>92374</v>
      </c>
      <c r="M196" t="s">
        <v>71</v>
      </c>
      <c r="N196" t="s">
        <v>199</v>
      </c>
      <c r="O196" t="s">
        <v>73</v>
      </c>
      <c r="P196" t="s">
        <v>200</v>
      </c>
      <c r="Q196" t="s">
        <v>201</v>
      </c>
      <c r="R196" s="19">
        <v>14.28</v>
      </c>
      <c r="S196" s="17">
        <v>7</v>
      </c>
      <c r="T196" s="20">
        <v>0</v>
      </c>
      <c r="U196" s="19">
        <v>6.7115999999999998</v>
      </c>
      <c r="V196" s="20">
        <f t="shared" si="15"/>
        <v>0.47000000000000003</v>
      </c>
      <c r="W196" s="17">
        <f t="shared" si="16"/>
        <v>2015</v>
      </c>
      <c r="X196" t="str">
        <f t="shared" si="17"/>
        <v>Oct-2015</v>
      </c>
      <c r="Y196" s="17">
        <f t="shared" si="18"/>
        <v>6</v>
      </c>
      <c r="Z196" t="str">
        <f t="shared" si="19"/>
        <v>0% (No Discount)</v>
      </c>
      <c r="AA196" s="17">
        <f>IF(COUNTIF($B$2:B196,B196)=1,1,0)</f>
        <v>1</v>
      </c>
      <c r="AB196" s="17">
        <f>IF(COUNTIF($F$2:F196,F196)=1,1,0)</f>
        <v>1</v>
      </c>
    </row>
    <row r="197" spans="1:28" x14ac:dyDescent="0.2">
      <c r="A197" s="17">
        <v>196</v>
      </c>
      <c r="B197" t="s">
        <v>805</v>
      </c>
      <c r="C197" s="18">
        <v>41719</v>
      </c>
      <c r="D197" s="18">
        <v>41723</v>
      </c>
      <c r="E197" t="s">
        <v>77</v>
      </c>
      <c r="F197" t="s">
        <v>806</v>
      </c>
      <c r="G197" t="s">
        <v>807</v>
      </c>
      <c r="H197" t="s">
        <v>53</v>
      </c>
      <c r="I197" t="s">
        <v>54</v>
      </c>
      <c r="J197" t="s">
        <v>808</v>
      </c>
      <c r="K197" t="s">
        <v>525</v>
      </c>
      <c r="L197">
        <v>45011</v>
      </c>
      <c r="M197" t="s">
        <v>175</v>
      </c>
      <c r="N197" t="s">
        <v>809</v>
      </c>
      <c r="O197" t="s">
        <v>73</v>
      </c>
      <c r="P197" t="s">
        <v>95</v>
      </c>
      <c r="Q197" t="s">
        <v>810</v>
      </c>
      <c r="R197" s="19">
        <v>7.4080000000000004</v>
      </c>
      <c r="S197" s="17">
        <v>2</v>
      </c>
      <c r="T197" s="20">
        <v>0.2</v>
      </c>
      <c r="U197" s="19">
        <v>1.2038</v>
      </c>
      <c r="V197" s="20">
        <f t="shared" si="15"/>
        <v>0.16249999999999998</v>
      </c>
      <c r="W197" s="17">
        <f t="shared" si="16"/>
        <v>2014</v>
      </c>
      <c r="X197" t="str">
        <f t="shared" si="17"/>
        <v>Mar-2014</v>
      </c>
      <c r="Y197" s="17">
        <f t="shared" si="18"/>
        <v>4</v>
      </c>
      <c r="Z197" t="str">
        <f t="shared" si="19"/>
        <v>11-20%</v>
      </c>
      <c r="AA197" s="17">
        <f>IF(COUNTIF($B$2:B197,B197)=1,1,0)</f>
        <v>1</v>
      </c>
      <c r="AB197" s="17">
        <f>IF(COUNTIF($F$2:F197,F197)=1,1,0)</f>
        <v>1</v>
      </c>
    </row>
    <row r="198" spans="1:28" x14ac:dyDescent="0.2">
      <c r="A198" s="17">
        <v>197</v>
      </c>
      <c r="B198" t="s">
        <v>805</v>
      </c>
      <c r="C198" s="18">
        <v>41719</v>
      </c>
      <c r="D198" s="18">
        <v>41723</v>
      </c>
      <c r="E198" t="s">
        <v>77</v>
      </c>
      <c r="F198" t="s">
        <v>806</v>
      </c>
      <c r="G198" t="s">
        <v>807</v>
      </c>
      <c r="H198" t="s">
        <v>53</v>
      </c>
      <c r="I198" t="s">
        <v>54</v>
      </c>
      <c r="J198" t="s">
        <v>808</v>
      </c>
      <c r="K198" t="s">
        <v>525</v>
      </c>
      <c r="L198">
        <v>45011</v>
      </c>
      <c r="M198" t="s">
        <v>175</v>
      </c>
      <c r="N198" t="s">
        <v>811</v>
      </c>
      <c r="O198" t="s">
        <v>73</v>
      </c>
      <c r="P198" t="s">
        <v>95</v>
      </c>
      <c r="Q198" t="s">
        <v>812</v>
      </c>
      <c r="R198" s="19">
        <v>6.048</v>
      </c>
      <c r="S198" s="17">
        <v>3</v>
      </c>
      <c r="T198" s="20">
        <v>0.2</v>
      </c>
      <c r="U198" s="19">
        <v>1.5875999999999999</v>
      </c>
      <c r="V198" s="20">
        <f t="shared" si="15"/>
        <v>0.26249999999999996</v>
      </c>
      <c r="W198" s="17">
        <f t="shared" si="16"/>
        <v>2014</v>
      </c>
      <c r="X198" t="str">
        <f t="shared" si="17"/>
        <v>Mar-2014</v>
      </c>
      <c r="Y198" s="17">
        <f t="shared" si="18"/>
        <v>4</v>
      </c>
      <c r="Z198" t="str">
        <f t="shared" si="19"/>
        <v>11-20%</v>
      </c>
      <c r="AA198" s="17">
        <f>IF(COUNTIF($B$2:B198,B198)=1,1,0)</f>
        <v>0</v>
      </c>
      <c r="AB198" s="17">
        <f>IF(COUNTIF($F$2:F198,F198)=1,1,0)</f>
        <v>0</v>
      </c>
    </row>
    <row r="199" spans="1:28" x14ac:dyDescent="0.2">
      <c r="A199" s="17">
        <v>198</v>
      </c>
      <c r="B199" t="s">
        <v>813</v>
      </c>
      <c r="C199" s="18">
        <v>43045</v>
      </c>
      <c r="D199" s="18">
        <v>43052</v>
      </c>
      <c r="E199" t="s">
        <v>77</v>
      </c>
      <c r="F199" t="s">
        <v>814</v>
      </c>
      <c r="G199" t="s">
        <v>815</v>
      </c>
      <c r="H199" t="s">
        <v>129</v>
      </c>
      <c r="I199" t="s">
        <v>54</v>
      </c>
      <c r="J199" t="s">
        <v>816</v>
      </c>
      <c r="K199" t="s">
        <v>817</v>
      </c>
      <c r="L199">
        <v>7090</v>
      </c>
      <c r="M199" t="s">
        <v>175</v>
      </c>
      <c r="N199" t="s">
        <v>818</v>
      </c>
      <c r="O199" t="s">
        <v>73</v>
      </c>
      <c r="P199" t="s">
        <v>86</v>
      </c>
      <c r="Q199" t="s">
        <v>819</v>
      </c>
      <c r="R199" s="19">
        <v>46.26</v>
      </c>
      <c r="S199" s="17">
        <v>3</v>
      </c>
      <c r="T199" s="20">
        <v>0</v>
      </c>
      <c r="U199" s="19">
        <v>12.0276</v>
      </c>
      <c r="V199" s="20">
        <f t="shared" si="15"/>
        <v>0.26</v>
      </c>
      <c r="W199" s="17">
        <f t="shared" si="16"/>
        <v>2017</v>
      </c>
      <c r="X199" t="str">
        <f t="shared" si="17"/>
        <v>Nov-2017</v>
      </c>
      <c r="Y199" s="17">
        <f t="shared" si="18"/>
        <v>7</v>
      </c>
      <c r="Z199" t="str">
        <f t="shared" si="19"/>
        <v>0% (No Discount)</v>
      </c>
      <c r="AA199" s="17">
        <f>IF(COUNTIF($B$2:B199,B199)=1,1,0)</f>
        <v>1</v>
      </c>
      <c r="AB199" s="17">
        <f>IF(COUNTIF($F$2:F199,F199)=1,1,0)</f>
        <v>1</v>
      </c>
    </row>
    <row r="200" spans="1:28" x14ac:dyDescent="0.2">
      <c r="A200" s="17">
        <v>199</v>
      </c>
      <c r="B200" t="s">
        <v>820</v>
      </c>
      <c r="C200" s="18">
        <v>42922</v>
      </c>
      <c r="D200" s="18">
        <v>42929</v>
      </c>
      <c r="E200" t="s">
        <v>77</v>
      </c>
      <c r="F200" t="s">
        <v>821</v>
      </c>
      <c r="G200" t="s">
        <v>822</v>
      </c>
      <c r="H200" t="s">
        <v>68</v>
      </c>
      <c r="I200" t="s">
        <v>54</v>
      </c>
      <c r="J200" t="s">
        <v>173</v>
      </c>
      <c r="K200" t="s">
        <v>174</v>
      </c>
      <c r="L200">
        <v>19120</v>
      </c>
      <c r="M200" t="s">
        <v>175</v>
      </c>
      <c r="N200" t="s">
        <v>823</v>
      </c>
      <c r="O200" t="s">
        <v>73</v>
      </c>
      <c r="P200" t="s">
        <v>102</v>
      </c>
      <c r="Q200" t="s">
        <v>824</v>
      </c>
      <c r="R200" s="19">
        <v>2.9460000000000002</v>
      </c>
      <c r="S200" s="17">
        <v>2</v>
      </c>
      <c r="T200" s="20">
        <v>0.7</v>
      </c>
      <c r="U200" s="19">
        <v>-2.2585999999999999</v>
      </c>
      <c r="V200" s="20">
        <f t="shared" si="15"/>
        <v>-0.76666666666666661</v>
      </c>
      <c r="W200" s="17">
        <f t="shared" si="16"/>
        <v>2017</v>
      </c>
      <c r="X200" t="str">
        <f t="shared" si="17"/>
        <v>Jul-2017</v>
      </c>
      <c r="Y200" s="17">
        <f t="shared" si="18"/>
        <v>7</v>
      </c>
      <c r="Z200" t="str">
        <f t="shared" si="19"/>
        <v>Over 50%</v>
      </c>
      <c r="AA200" s="17">
        <f>IF(COUNTIF($B$2:B200,B200)=1,1,0)</f>
        <v>1</v>
      </c>
      <c r="AB200" s="17">
        <f>IF(COUNTIF($F$2:F200,F200)=1,1,0)</f>
        <v>1</v>
      </c>
    </row>
    <row r="201" spans="1:28" x14ac:dyDescent="0.2">
      <c r="A201" s="17">
        <v>200</v>
      </c>
      <c r="B201" t="s">
        <v>820</v>
      </c>
      <c r="C201" s="18">
        <v>42922</v>
      </c>
      <c r="D201" s="18">
        <v>42929</v>
      </c>
      <c r="E201" t="s">
        <v>77</v>
      </c>
      <c r="F201" t="s">
        <v>821</v>
      </c>
      <c r="G201" t="s">
        <v>822</v>
      </c>
      <c r="H201" t="s">
        <v>68</v>
      </c>
      <c r="I201" t="s">
        <v>54</v>
      </c>
      <c r="J201" t="s">
        <v>173</v>
      </c>
      <c r="K201" t="s">
        <v>174</v>
      </c>
      <c r="L201">
        <v>19120</v>
      </c>
      <c r="M201" t="s">
        <v>175</v>
      </c>
      <c r="N201" t="s">
        <v>825</v>
      </c>
      <c r="O201" t="s">
        <v>73</v>
      </c>
      <c r="P201" t="s">
        <v>117</v>
      </c>
      <c r="Q201" t="s">
        <v>826</v>
      </c>
      <c r="R201" s="19">
        <v>16.056000000000001</v>
      </c>
      <c r="S201" s="17">
        <v>3</v>
      </c>
      <c r="T201" s="20">
        <v>0.2</v>
      </c>
      <c r="U201" s="19">
        <v>5.8202999999999996</v>
      </c>
      <c r="V201" s="20">
        <f t="shared" si="15"/>
        <v>0.36249999999999993</v>
      </c>
      <c r="W201" s="17">
        <f t="shared" si="16"/>
        <v>2017</v>
      </c>
      <c r="X201" t="str">
        <f t="shared" si="17"/>
        <v>Jul-2017</v>
      </c>
      <c r="Y201" s="17">
        <f t="shared" si="18"/>
        <v>7</v>
      </c>
      <c r="Z201" t="str">
        <f t="shared" si="19"/>
        <v>11-20%</v>
      </c>
      <c r="AA201" s="17">
        <f>IF(COUNTIF($B$2:B201,B201)=1,1,0)</f>
        <v>0</v>
      </c>
      <c r="AB201" s="17">
        <f>IF(COUNTIF($F$2:F201,F201)=1,1,0)</f>
        <v>0</v>
      </c>
    </row>
    <row r="202" spans="1:28" x14ac:dyDescent="0.2">
      <c r="A202" s="17">
        <v>201</v>
      </c>
      <c r="B202" t="s">
        <v>827</v>
      </c>
      <c r="C202" s="18">
        <v>42910</v>
      </c>
      <c r="D202" s="18">
        <v>42915</v>
      </c>
      <c r="E202" t="s">
        <v>77</v>
      </c>
      <c r="F202" t="s">
        <v>828</v>
      </c>
      <c r="G202" t="s">
        <v>829</v>
      </c>
      <c r="H202" t="s">
        <v>53</v>
      </c>
      <c r="I202" t="s">
        <v>54</v>
      </c>
      <c r="J202" t="s">
        <v>830</v>
      </c>
      <c r="K202" t="s">
        <v>525</v>
      </c>
      <c r="L202">
        <v>44312</v>
      </c>
      <c r="M202" t="s">
        <v>175</v>
      </c>
      <c r="N202" t="s">
        <v>831</v>
      </c>
      <c r="O202" t="s">
        <v>73</v>
      </c>
      <c r="P202" t="s">
        <v>117</v>
      </c>
      <c r="Q202" t="s">
        <v>832</v>
      </c>
      <c r="R202" s="19">
        <v>21.744</v>
      </c>
      <c r="S202" s="17">
        <v>3</v>
      </c>
      <c r="T202" s="20">
        <v>0.2</v>
      </c>
      <c r="U202" s="19">
        <v>6.7949999999999999</v>
      </c>
      <c r="V202" s="20">
        <f t="shared" si="15"/>
        <v>0.3125</v>
      </c>
      <c r="W202" s="17">
        <f t="shared" si="16"/>
        <v>2017</v>
      </c>
      <c r="X202" t="str">
        <f t="shared" si="17"/>
        <v>Jun-2017</v>
      </c>
      <c r="Y202" s="17">
        <f t="shared" si="18"/>
        <v>5</v>
      </c>
      <c r="Z202" t="str">
        <f t="shared" si="19"/>
        <v>11-20%</v>
      </c>
      <c r="AA202" s="17">
        <f>IF(COUNTIF($B$2:B202,B202)=1,1,0)</f>
        <v>1</v>
      </c>
      <c r="AB202" s="17">
        <f>IF(COUNTIF($F$2:F202,F202)=1,1,0)</f>
        <v>1</v>
      </c>
    </row>
    <row r="203" spans="1:28" x14ac:dyDescent="0.2">
      <c r="A203" s="17">
        <v>202</v>
      </c>
      <c r="B203" t="s">
        <v>833</v>
      </c>
      <c r="C203" s="18">
        <v>41854</v>
      </c>
      <c r="D203" s="18">
        <v>41856</v>
      </c>
      <c r="E203" t="s">
        <v>215</v>
      </c>
      <c r="F203" t="s">
        <v>834</v>
      </c>
      <c r="G203" t="s">
        <v>835</v>
      </c>
      <c r="H203" t="s">
        <v>53</v>
      </c>
      <c r="I203" t="s">
        <v>54</v>
      </c>
      <c r="J203" t="s">
        <v>836</v>
      </c>
      <c r="K203" t="s">
        <v>484</v>
      </c>
      <c r="L203">
        <v>80219</v>
      </c>
      <c r="M203" t="s">
        <v>71</v>
      </c>
      <c r="N203" t="s">
        <v>837</v>
      </c>
      <c r="O203" t="s">
        <v>59</v>
      </c>
      <c r="P203" t="s">
        <v>83</v>
      </c>
      <c r="Q203" t="s">
        <v>838</v>
      </c>
      <c r="R203" s="19">
        <v>218.75</v>
      </c>
      <c r="S203" s="17">
        <v>2</v>
      </c>
      <c r="T203" s="20">
        <v>0.5</v>
      </c>
      <c r="U203" s="19">
        <v>-161.875</v>
      </c>
      <c r="V203" s="20">
        <f t="shared" si="15"/>
        <v>-0.74</v>
      </c>
      <c r="W203" s="17">
        <f t="shared" si="16"/>
        <v>2014</v>
      </c>
      <c r="X203" t="str">
        <f t="shared" si="17"/>
        <v>Aug-2014</v>
      </c>
      <c r="Y203" s="17">
        <f t="shared" si="18"/>
        <v>2</v>
      </c>
      <c r="Z203" t="str">
        <f t="shared" si="19"/>
        <v>41-50%</v>
      </c>
      <c r="AA203" s="17">
        <f>IF(COUNTIF($B$2:B203,B203)=1,1,0)</f>
        <v>1</v>
      </c>
      <c r="AB203" s="17">
        <f>IF(COUNTIF($F$2:F203,F203)=1,1,0)</f>
        <v>1</v>
      </c>
    </row>
    <row r="204" spans="1:28" x14ac:dyDescent="0.2">
      <c r="A204" s="17">
        <v>203</v>
      </c>
      <c r="B204" t="s">
        <v>833</v>
      </c>
      <c r="C204" s="18">
        <v>41854</v>
      </c>
      <c r="D204" s="18">
        <v>41856</v>
      </c>
      <c r="E204" t="s">
        <v>215</v>
      </c>
      <c r="F204" t="s">
        <v>834</v>
      </c>
      <c r="G204" t="s">
        <v>835</v>
      </c>
      <c r="H204" t="s">
        <v>53</v>
      </c>
      <c r="I204" t="s">
        <v>54</v>
      </c>
      <c r="J204" t="s">
        <v>836</v>
      </c>
      <c r="K204" t="s">
        <v>484</v>
      </c>
      <c r="L204">
        <v>80219</v>
      </c>
      <c r="M204" t="s">
        <v>71</v>
      </c>
      <c r="N204" t="s">
        <v>839</v>
      </c>
      <c r="O204" t="s">
        <v>73</v>
      </c>
      <c r="P204" t="s">
        <v>105</v>
      </c>
      <c r="Q204" t="s">
        <v>840</v>
      </c>
      <c r="R204" s="19">
        <v>2.6</v>
      </c>
      <c r="S204" s="17">
        <v>1</v>
      </c>
      <c r="T204" s="20">
        <v>0.2</v>
      </c>
      <c r="U204" s="19">
        <v>0.29249999999999998</v>
      </c>
      <c r="V204" s="20">
        <f t="shared" si="15"/>
        <v>0.11249999999999999</v>
      </c>
      <c r="W204" s="17">
        <f t="shared" si="16"/>
        <v>2014</v>
      </c>
      <c r="X204" t="str">
        <f t="shared" si="17"/>
        <v>Aug-2014</v>
      </c>
      <c r="Y204" s="17">
        <f t="shared" si="18"/>
        <v>2</v>
      </c>
      <c r="Z204" t="str">
        <f t="shared" si="19"/>
        <v>11-20%</v>
      </c>
      <c r="AA204" s="17">
        <f>IF(COUNTIF($B$2:B204,B204)=1,1,0)</f>
        <v>0</v>
      </c>
      <c r="AB204" s="17">
        <f>IF(COUNTIF($F$2:F204,F204)=1,1,0)</f>
        <v>0</v>
      </c>
    </row>
    <row r="205" spans="1:28" x14ac:dyDescent="0.2">
      <c r="A205" s="17">
        <v>204</v>
      </c>
      <c r="B205" t="s">
        <v>841</v>
      </c>
      <c r="C205" s="18">
        <v>43086</v>
      </c>
      <c r="D205" s="18">
        <v>43090</v>
      </c>
      <c r="E205" t="s">
        <v>50</v>
      </c>
      <c r="F205" t="s">
        <v>842</v>
      </c>
      <c r="G205" t="s">
        <v>843</v>
      </c>
      <c r="H205" t="s">
        <v>53</v>
      </c>
      <c r="I205" t="s">
        <v>54</v>
      </c>
      <c r="J205" t="s">
        <v>844</v>
      </c>
      <c r="K205" t="s">
        <v>131</v>
      </c>
      <c r="L205">
        <v>75220</v>
      </c>
      <c r="M205" t="s">
        <v>132</v>
      </c>
      <c r="N205" t="s">
        <v>845</v>
      </c>
      <c r="O205" t="s">
        <v>73</v>
      </c>
      <c r="P205" t="s">
        <v>105</v>
      </c>
      <c r="Q205" t="s">
        <v>846</v>
      </c>
      <c r="R205" s="19">
        <v>66.284000000000006</v>
      </c>
      <c r="S205" s="17">
        <v>2</v>
      </c>
      <c r="T205" s="20">
        <v>0.8</v>
      </c>
      <c r="U205" s="19">
        <v>-178.96680000000001</v>
      </c>
      <c r="V205" s="20">
        <f t="shared" si="15"/>
        <v>-2.6999999999999997</v>
      </c>
      <c r="W205" s="17">
        <f t="shared" si="16"/>
        <v>2017</v>
      </c>
      <c r="X205" t="str">
        <f t="shared" si="17"/>
        <v>Dec-2017</v>
      </c>
      <c r="Y205" s="17">
        <f t="shared" si="18"/>
        <v>4</v>
      </c>
      <c r="Z205" t="str">
        <f t="shared" si="19"/>
        <v>Over 50%</v>
      </c>
      <c r="AA205" s="17">
        <f>IF(COUNTIF($B$2:B205,B205)=1,1,0)</f>
        <v>1</v>
      </c>
      <c r="AB205" s="17">
        <f>IF(COUNTIF($F$2:F205,F205)=1,1,0)</f>
        <v>1</v>
      </c>
    </row>
    <row r="206" spans="1:28" x14ac:dyDescent="0.2">
      <c r="A206" s="17">
        <v>205</v>
      </c>
      <c r="B206" t="s">
        <v>847</v>
      </c>
      <c r="C206" s="18">
        <v>42889</v>
      </c>
      <c r="D206" s="18">
        <v>42893</v>
      </c>
      <c r="E206" t="s">
        <v>77</v>
      </c>
      <c r="F206" t="s">
        <v>848</v>
      </c>
      <c r="G206" t="s">
        <v>849</v>
      </c>
      <c r="H206" t="s">
        <v>68</v>
      </c>
      <c r="I206" t="s">
        <v>54</v>
      </c>
      <c r="J206" t="s">
        <v>640</v>
      </c>
      <c r="K206" t="s">
        <v>362</v>
      </c>
      <c r="L206">
        <v>37064</v>
      </c>
      <c r="M206" t="s">
        <v>57</v>
      </c>
      <c r="N206" t="s">
        <v>850</v>
      </c>
      <c r="O206" t="s">
        <v>59</v>
      </c>
      <c r="P206" t="s">
        <v>92</v>
      </c>
      <c r="Q206" t="s">
        <v>851</v>
      </c>
      <c r="R206" s="19">
        <v>35.167999999999999</v>
      </c>
      <c r="S206" s="17">
        <v>7</v>
      </c>
      <c r="T206" s="20">
        <v>0.2</v>
      </c>
      <c r="U206" s="19">
        <v>9.6712000000000007</v>
      </c>
      <c r="V206" s="20">
        <f t="shared" si="15"/>
        <v>0.27500000000000002</v>
      </c>
      <c r="W206" s="17">
        <f t="shared" si="16"/>
        <v>2017</v>
      </c>
      <c r="X206" t="str">
        <f t="shared" si="17"/>
        <v>Jun-2017</v>
      </c>
      <c r="Y206" s="17">
        <f t="shared" si="18"/>
        <v>4</v>
      </c>
      <c r="Z206" t="str">
        <f t="shared" si="19"/>
        <v>11-20%</v>
      </c>
      <c r="AA206" s="17">
        <f>IF(COUNTIF($B$2:B206,B206)=1,1,0)</f>
        <v>1</v>
      </c>
      <c r="AB206" s="17">
        <f>IF(COUNTIF($F$2:F206,F206)=1,1,0)</f>
        <v>1</v>
      </c>
    </row>
    <row r="207" spans="1:28" x14ac:dyDescent="0.2">
      <c r="A207" s="17">
        <v>206</v>
      </c>
      <c r="B207" t="s">
        <v>852</v>
      </c>
      <c r="C207" s="18">
        <v>43078</v>
      </c>
      <c r="D207" s="18">
        <v>43083</v>
      </c>
      <c r="E207" t="s">
        <v>77</v>
      </c>
      <c r="F207" t="s">
        <v>853</v>
      </c>
      <c r="G207" t="s">
        <v>854</v>
      </c>
      <c r="H207" t="s">
        <v>53</v>
      </c>
      <c r="I207" t="s">
        <v>54</v>
      </c>
      <c r="J207" t="s">
        <v>855</v>
      </c>
      <c r="K207" t="s">
        <v>70</v>
      </c>
      <c r="L207">
        <v>90604</v>
      </c>
      <c r="M207" t="s">
        <v>71</v>
      </c>
      <c r="N207" t="s">
        <v>856</v>
      </c>
      <c r="O207" t="s">
        <v>98</v>
      </c>
      <c r="P207" t="s">
        <v>99</v>
      </c>
      <c r="Q207" t="s">
        <v>857</v>
      </c>
      <c r="R207" s="19">
        <v>444.76799999999997</v>
      </c>
      <c r="S207" s="17">
        <v>4</v>
      </c>
      <c r="T207" s="20">
        <v>0.2</v>
      </c>
      <c r="U207" s="19">
        <v>44.476799999999997</v>
      </c>
      <c r="V207" s="20">
        <f t="shared" si="15"/>
        <v>0.1</v>
      </c>
      <c r="W207" s="17">
        <f t="shared" si="16"/>
        <v>2017</v>
      </c>
      <c r="X207" t="str">
        <f t="shared" si="17"/>
        <v>Dec-2017</v>
      </c>
      <c r="Y207" s="17">
        <f t="shared" si="18"/>
        <v>5</v>
      </c>
      <c r="Z207" t="str">
        <f t="shared" si="19"/>
        <v>11-20%</v>
      </c>
      <c r="AA207" s="17">
        <f>IF(COUNTIF($B$2:B207,B207)=1,1,0)</f>
        <v>1</v>
      </c>
      <c r="AB207" s="17">
        <f>IF(COUNTIF($F$2:F207,F207)=1,1,0)</f>
        <v>1</v>
      </c>
    </row>
    <row r="208" spans="1:28" x14ac:dyDescent="0.2">
      <c r="A208" s="17">
        <v>207</v>
      </c>
      <c r="B208" t="s">
        <v>858</v>
      </c>
      <c r="C208" s="18">
        <v>43070</v>
      </c>
      <c r="D208" s="18">
        <v>43076</v>
      </c>
      <c r="E208" t="s">
        <v>77</v>
      </c>
      <c r="F208" t="s">
        <v>859</v>
      </c>
      <c r="G208" t="s">
        <v>860</v>
      </c>
      <c r="H208" t="s">
        <v>53</v>
      </c>
      <c r="I208" t="s">
        <v>54</v>
      </c>
      <c r="J208" t="s">
        <v>861</v>
      </c>
      <c r="K208" t="s">
        <v>265</v>
      </c>
      <c r="L208">
        <v>48601</v>
      </c>
      <c r="M208" t="s">
        <v>132</v>
      </c>
      <c r="N208" t="s">
        <v>862</v>
      </c>
      <c r="O208" t="s">
        <v>73</v>
      </c>
      <c r="P208" t="s">
        <v>86</v>
      </c>
      <c r="Q208" t="s">
        <v>863</v>
      </c>
      <c r="R208" s="19">
        <v>83.92</v>
      </c>
      <c r="S208" s="17">
        <v>4</v>
      </c>
      <c r="T208" s="20">
        <v>0</v>
      </c>
      <c r="U208" s="19">
        <v>5.8743999999999996</v>
      </c>
      <c r="V208" s="20">
        <f t="shared" si="15"/>
        <v>6.9999999999999993E-2</v>
      </c>
      <c r="W208" s="17">
        <f t="shared" si="16"/>
        <v>2017</v>
      </c>
      <c r="X208" t="str">
        <f t="shared" si="17"/>
        <v>Dec-2017</v>
      </c>
      <c r="Y208" s="17">
        <f t="shared" si="18"/>
        <v>6</v>
      </c>
      <c r="Z208" t="str">
        <f t="shared" si="19"/>
        <v>0% (No Discount)</v>
      </c>
      <c r="AA208" s="17">
        <f>IF(COUNTIF($B$2:B208,B208)=1,1,0)</f>
        <v>1</v>
      </c>
      <c r="AB208" s="17">
        <f>IF(COUNTIF($F$2:F208,F208)=1,1,0)</f>
        <v>1</v>
      </c>
    </row>
    <row r="209" spans="1:28" x14ac:dyDescent="0.2">
      <c r="A209" s="17">
        <v>208</v>
      </c>
      <c r="B209" t="s">
        <v>858</v>
      </c>
      <c r="C209" s="18">
        <v>43070</v>
      </c>
      <c r="D209" s="18">
        <v>43076</v>
      </c>
      <c r="E209" t="s">
        <v>77</v>
      </c>
      <c r="F209" t="s">
        <v>859</v>
      </c>
      <c r="G209" t="s">
        <v>860</v>
      </c>
      <c r="H209" t="s">
        <v>53</v>
      </c>
      <c r="I209" t="s">
        <v>54</v>
      </c>
      <c r="J209" t="s">
        <v>861</v>
      </c>
      <c r="K209" t="s">
        <v>265</v>
      </c>
      <c r="L209">
        <v>48601</v>
      </c>
      <c r="M209" t="s">
        <v>132</v>
      </c>
      <c r="N209" t="s">
        <v>864</v>
      </c>
      <c r="O209" t="s">
        <v>98</v>
      </c>
      <c r="P209" t="s">
        <v>99</v>
      </c>
      <c r="Q209" t="s">
        <v>865</v>
      </c>
      <c r="R209" s="19">
        <v>131.97999999999999</v>
      </c>
      <c r="S209" s="17">
        <v>2</v>
      </c>
      <c r="T209" s="20">
        <v>0</v>
      </c>
      <c r="U209" s="19">
        <v>35.634599999999999</v>
      </c>
      <c r="V209" s="20">
        <f t="shared" si="15"/>
        <v>0.27</v>
      </c>
      <c r="W209" s="17">
        <f t="shared" si="16"/>
        <v>2017</v>
      </c>
      <c r="X209" t="str">
        <f t="shared" si="17"/>
        <v>Dec-2017</v>
      </c>
      <c r="Y209" s="17">
        <f t="shared" si="18"/>
        <v>6</v>
      </c>
      <c r="Z209" t="str">
        <f t="shared" si="19"/>
        <v>0% (No Discount)</v>
      </c>
      <c r="AA209" s="17">
        <f>IF(COUNTIF($B$2:B209,B209)=1,1,0)</f>
        <v>0</v>
      </c>
      <c r="AB209" s="17">
        <f>IF(COUNTIF($F$2:F209,F209)=1,1,0)</f>
        <v>0</v>
      </c>
    </row>
    <row r="210" spans="1:28" x14ac:dyDescent="0.2">
      <c r="A210" s="17">
        <v>209</v>
      </c>
      <c r="B210" t="s">
        <v>858</v>
      </c>
      <c r="C210" s="18">
        <v>43070</v>
      </c>
      <c r="D210" s="18">
        <v>43076</v>
      </c>
      <c r="E210" t="s">
        <v>77</v>
      </c>
      <c r="F210" t="s">
        <v>859</v>
      </c>
      <c r="G210" t="s">
        <v>860</v>
      </c>
      <c r="H210" t="s">
        <v>53</v>
      </c>
      <c r="I210" t="s">
        <v>54</v>
      </c>
      <c r="J210" t="s">
        <v>861</v>
      </c>
      <c r="K210" t="s">
        <v>265</v>
      </c>
      <c r="L210">
        <v>48601</v>
      </c>
      <c r="M210" t="s">
        <v>132</v>
      </c>
      <c r="N210" t="s">
        <v>572</v>
      </c>
      <c r="O210" t="s">
        <v>73</v>
      </c>
      <c r="P210" t="s">
        <v>102</v>
      </c>
      <c r="Q210" t="s">
        <v>573</v>
      </c>
      <c r="R210" s="19">
        <v>15.92</v>
      </c>
      <c r="S210" s="17">
        <v>4</v>
      </c>
      <c r="T210" s="20">
        <v>0</v>
      </c>
      <c r="U210" s="19">
        <v>7.4824000000000002</v>
      </c>
      <c r="V210" s="20">
        <f t="shared" si="15"/>
        <v>0.47000000000000003</v>
      </c>
      <c r="W210" s="17">
        <f t="shared" si="16"/>
        <v>2017</v>
      </c>
      <c r="X210" t="str">
        <f t="shared" si="17"/>
        <v>Dec-2017</v>
      </c>
      <c r="Y210" s="17">
        <f t="shared" si="18"/>
        <v>6</v>
      </c>
      <c r="Z210" t="str">
        <f t="shared" si="19"/>
        <v>0% (No Discount)</v>
      </c>
      <c r="AA210" s="17">
        <f>IF(COUNTIF($B$2:B210,B210)=1,1,0)</f>
        <v>0</v>
      </c>
      <c r="AB210" s="17">
        <f>IF(COUNTIF($F$2:F210,F210)=1,1,0)</f>
        <v>0</v>
      </c>
    </row>
    <row r="211" spans="1:28" x14ac:dyDescent="0.2">
      <c r="A211" s="17">
        <v>210</v>
      </c>
      <c r="B211" t="s">
        <v>858</v>
      </c>
      <c r="C211" s="18">
        <v>43070</v>
      </c>
      <c r="D211" s="18">
        <v>43076</v>
      </c>
      <c r="E211" t="s">
        <v>77</v>
      </c>
      <c r="F211" t="s">
        <v>859</v>
      </c>
      <c r="G211" t="s">
        <v>860</v>
      </c>
      <c r="H211" t="s">
        <v>53</v>
      </c>
      <c r="I211" t="s">
        <v>54</v>
      </c>
      <c r="J211" t="s">
        <v>861</v>
      </c>
      <c r="K211" t="s">
        <v>265</v>
      </c>
      <c r="L211">
        <v>48601</v>
      </c>
      <c r="M211" t="s">
        <v>132</v>
      </c>
      <c r="N211" t="s">
        <v>866</v>
      </c>
      <c r="O211" t="s">
        <v>73</v>
      </c>
      <c r="P211" t="s">
        <v>296</v>
      </c>
      <c r="Q211" t="s">
        <v>867</v>
      </c>
      <c r="R211" s="19">
        <v>52.29</v>
      </c>
      <c r="S211" s="17">
        <v>9</v>
      </c>
      <c r="T211" s="20">
        <v>0</v>
      </c>
      <c r="U211" s="19">
        <v>16.209900000000001</v>
      </c>
      <c r="V211" s="20">
        <f t="shared" si="15"/>
        <v>0.31000000000000005</v>
      </c>
      <c r="W211" s="17">
        <f t="shared" si="16"/>
        <v>2017</v>
      </c>
      <c r="X211" t="str">
        <f t="shared" si="17"/>
        <v>Dec-2017</v>
      </c>
      <c r="Y211" s="17">
        <f t="shared" si="18"/>
        <v>6</v>
      </c>
      <c r="Z211" t="str">
        <f t="shared" si="19"/>
        <v>0% (No Discount)</v>
      </c>
      <c r="AA211" s="17">
        <f>IF(COUNTIF($B$2:B211,B211)=1,1,0)</f>
        <v>0</v>
      </c>
      <c r="AB211" s="17">
        <f>IF(COUNTIF($F$2:F211,F211)=1,1,0)</f>
        <v>0</v>
      </c>
    </row>
    <row r="212" spans="1:28" x14ac:dyDescent="0.2">
      <c r="A212" s="17">
        <v>211</v>
      </c>
      <c r="B212" t="s">
        <v>858</v>
      </c>
      <c r="C212" s="18">
        <v>43070</v>
      </c>
      <c r="D212" s="18">
        <v>43076</v>
      </c>
      <c r="E212" t="s">
        <v>77</v>
      </c>
      <c r="F212" t="s">
        <v>859</v>
      </c>
      <c r="G212" t="s">
        <v>860</v>
      </c>
      <c r="H212" t="s">
        <v>53</v>
      </c>
      <c r="I212" t="s">
        <v>54</v>
      </c>
      <c r="J212" t="s">
        <v>861</v>
      </c>
      <c r="K212" t="s">
        <v>265</v>
      </c>
      <c r="L212">
        <v>48601</v>
      </c>
      <c r="M212" t="s">
        <v>132</v>
      </c>
      <c r="N212" t="s">
        <v>868</v>
      </c>
      <c r="O212" t="s">
        <v>73</v>
      </c>
      <c r="P212" t="s">
        <v>86</v>
      </c>
      <c r="Q212" t="s">
        <v>869</v>
      </c>
      <c r="R212" s="19">
        <v>91.99</v>
      </c>
      <c r="S212" s="17">
        <v>1</v>
      </c>
      <c r="T212" s="20">
        <v>0</v>
      </c>
      <c r="U212" s="19">
        <v>3.6796000000000002</v>
      </c>
      <c r="V212" s="20">
        <f t="shared" si="15"/>
        <v>4.0000000000000008E-2</v>
      </c>
      <c r="W212" s="17">
        <f t="shared" si="16"/>
        <v>2017</v>
      </c>
      <c r="X212" t="str">
        <f t="shared" si="17"/>
        <v>Dec-2017</v>
      </c>
      <c r="Y212" s="17">
        <f t="shared" si="18"/>
        <v>6</v>
      </c>
      <c r="Z212" t="str">
        <f t="shared" si="19"/>
        <v>0% (No Discount)</v>
      </c>
      <c r="AA212" s="17">
        <f>IF(COUNTIF($B$2:B212,B212)=1,1,0)</f>
        <v>0</v>
      </c>
      <c r="AB212" s="17">
        <f>IF(COUNTIF($F$2:F212,F212)=1,1,0)</f>
        <v>0</v>
      </c>
    </row>
    <row r="213" spans="1:28" x14ac:dyDescent="0.2">
      <c r="A213" s="17">
        <v>212</v>
      </c>
      <c r="B213" t="s">
        <v>870</v>
      </c>
      <c r="C213" s="18">
        <v>42044</v>
      </c>
      <c r="D213" s="18">
        <v>42048</v>
      </c>
      <c r="E213" t="s">
        <v>50</v>
      </c>
      <c r="F213" t="s">
        <v>871</v>
      </c>
      <c r="G213" t="s">
        <v>872</v>
      </c>
      <c r="H213" t="s">
        <v>68</v>
      </c>
      <c r="I213" t="s">
        <v>54</v>
      </c>
      <c r="J213" t="s">
        <v>844</v>
      </c>
      <c r="K213" t="s">
        <v>131</v>
      </c>
      <c r="L213">
        <v>75220</v>
      </c>
      <c r="M213" t="s">
        <v>132</v>
      </c>
      <c r="N213" t="s">
        <v>873</v>
      </c>
      <c r="O213" t="s">
        <v>98</v>
      </c>
      <c r="P213" t="s">
        <v>188</v>
      </c>
      <c r="Q213" t="s">
        <v>874</v>
      </c>
      <c r="R213" s="19">
        <v>20.8</v>
      </c>
      <c r="S213" s="17">
        <v>2</v>
      </c>
      <c r="T213" s="20">
        <v>0.2</v>
      </c>
      <c r="U213" s="19">
        <v>6.5</v>
      </c>
      <c r="V213" s="20">
        <f t="shared" si="15"/>
        <v>0.3125</v>
      </c>
      <c r="W213" s="17">
        <f t="shared" si="16"/>
        <v>2015</v>
      </c>
      <c r="X213" t="str">
        <f t="shared" si="17"/>
        <v>Feb-2015</v>
      </c>
      <c r="Y213" s="17">
        <f t="shared" si="18"/>
        <v>4</v>
      </c>
      <c r="Z213" t="str">
        <f t="shared" si="19"/>
        <v>11-20%</v>
      </c>
      <c r="AA213" s="17">
        <f>IF(COUNTIF($B$2:B213,B213)=1,1,0)</f>
        <v>1</v>
      </c>
      <c r="AB213" s="17">
        <f>IF(COUNTIF($F$2:F213,F213)=1,1,0)</f>
        <v>1</v>
      </c>
    </row>
    <row r="214" spans="1:28" x14ac:dyDescent="0.2">
      <c r="A214" s="17">
        <v>213</v>
      </c>
      <c r="B214" t="s">
        <v>875</v>
      </c>
      <c r="C214" s="18">
        <v>42006</v>
      </c>
      <c r="D214" s="18">
        <v>42013</v>
      </c>
      <c r="E214" t="s">
        <v>77</v>
      </c>
      <c r="F214" t="s">
        <v>876</v>
      </c>
      <c r="G214" t="s">
        <v>877</v>
      </c>
      <c r="H214" t="s">
        <v>68</v>
      </c>
      <c r="I214" t="s">
        <v>54</v>
      </c>
      <c r="J214" t="s">
        <v>878</v>
      </c>
      <c r="K214" t="s">
        <v>525</v>
      </c>
      <c r="L214">
        <v>44256</v>
      </c>
      <c r="M214" t="s">
        <v>175</v>
      </c>
      <c r="N214" t="s">
        <v>879</v>
      </c>
      <c r="O214" t="s">
        <v>73</v>
      </c>
      <c r="P214" t="s">
        <v>74</v>
      </c>
      <c r="Q214" t="s">
        <v>880</v>
      </c>
      <c r="R214" s="19">
        <v>23.68</v>
      </c>
      <c r="S214" s="17">
        <v>2</v>
      </c>
      <c r="T214" s="20">
        <v>0.2</v>
      </c>
      <c r="U214" s="19">
        <v>8.8800000000000008</v>
      </c>
      <c r="V214" s="20">
        <f t="shared" si="15"/>
        <v>0.37500000000000006</v>
      </c>
      <c r="W214" s="17">
        <f t="shared" si="16"/>
        <v>2015</v>
      </c>
      <c r="X214" t="str">
        <f t="shared" si="17"/>
        <v>Jan-2015</v>
      </c>
      <c r="Y214" s="17">
        <f t="shared" si="18"/>
        <v>7</v>
      </c>
      <c r="Z214" t="str">
        <f t="shared" si="19"/>
        <v>11-20%</v>
      </c>
      <c r="AA214" s="17">
        <f>IF(COUNTIF($B$2:B214,B214)=1,1,0)</f>
        <v>1</v>
      </c>
      <c r="AB214" s="17">
        <f>IF(COUNTIF($F$2:F214,F214)=1,1,0)</f>
        <v>1</v>
      </c>
    </row>
    <row r="215" spans="1:28" x14ac:dyDescent="0.2">
      <c r="A215" s="17">
        <v>214</v>
      </c>
      <c r="B215" t="s">
        <v>875</v>
      </c>
      <c r="C215" s="18">
        <v>42006</v>
      </c>
      <c r="D215" s="18">
        <v>42013</v>
      </c>
      <c r="E215" t="s">
        <v>77</v>
      </c>
      <c r="F215" t="s">
        <v>876</v>
      </c>
      <c r="G215" t="s">
        <v>877</v>
      </c>
      <c r="H215" t="s">
        <v>68</v>
      </c>
      <c r="I215" t="s">
        <v>54</v>
      </c>
      <c r="J215" t="s">
        <v>878</v>
      </c>
      <c r="K215" t="s">
        <v>525</v>
      </c>
      <c r="L215">
        <v>44256</v>
      </c>
      <c r="M215" t="s">
        <v>175</v>
      </c>
      <c r="N215" t="s">
        <v>881</v>
      </c>
      <c r="O215" t="s">
        <v>59</v>
      </c>
      <c r="P215" t="s">
        <v>60</v>
      </c>
      <c r="Q215" t="s">
        <v>882</v>
      </c>
      <c r="R215" s="19">
        <v>452.45</v>
      </c>
      <c r="S215" s="17">
        <v>5</v>
      </c>
      <c r="T215" s="20">
        <v>0.5</v>
      </c>
      <c r="U215" s="19">
        <v>-244.32300000000001</v>
      </c>
      <c r="V215" s="20">
        <f t="shared" si="15"/>
        <v>-0.54</v>
      </c>
      <c r="W215" s="17">
        <f t="shared" si="16"/>
        <v>2015</v>
      </c>
      <c r="X215" t="str">
        <f t="shared" si="17"/>
        <v>Jan-2015</v>
      </c>
      <c r="Y215" s="17">
        <f t="shared" si="18"/>
        <v>7</v>
      </c>
      <c r="Z215" t="str">
        <f t="shared" si="19"/>
        <v>41-50%</v>
      </c>
      <c r="AA215" s="17">
        <f>IF(COUNTIF($B$2:B215,B215)=1,1,0)</f>
        <v>0</v>
      </c>
      <c r="AB215" s="17">
        <f>IF(COUNTIF($F$2:F215,F215)=1,1,0)</f>
        <v>0</v>
      </c>
    </row>
    <row r="216" spans="1:28" x14ac:dyDescent="0.2">
      <c r="A216" s="17">
        <v>215</v>
      </c>
      <c r="B216" t="s">
        <v>875</v>
      </c>
      <c r="C216" s="18">
        <v>42006</v>
      </c>
      <c r="D216" s="18">
        <v>42013</v>
      </c>
      <c r="E216" t="s">
        <v>77</v>
      </c>
      <c r="F216" t="s">
        <v>876</v>
      </c>
      <c r="G216" t="s">
        <v>877</v>
      </c>
      <c r="H216" t="s">
        <v>68</v>
      </c>
      <c r="I216" t="s">
        <v>54</v>
      </c>
      <c r="J216" t="s">
        <v>878</v>
      </c>
      <c r="K216" t="s">
        <v>525</v>
      </c>
      <c r="L216">
        <v>44256</v>
      </c>
      <c r="M216" t="s">
        <v>175</v>
      </c>
      <c r="N216" t="s">
        <v>497</v>
      </c>
      <c r="O216" t="s">
        <v>98</v>
      </c>
      <c r="P216" t="s">
        <v>99</v>
      </c>
      <c r="Q216" t="s">
        <v>498</v>
      </c>
      <c r="R216" s="19">
        <v>62.981999999999999</v>
      </c>
      <c r="S216" s="17">
        <v>3</v>
      </c>
      <c r="T216" s="20">
        <v>0.4</v>
      </c>
      <c r="U216" s="19">
        <v>-14.6958</v>
      </c>
      <c r="V216" s="20">
        <f t="shared" si="15"/>
        <v>-0.23333333333333334</v>
      </c>
      <c r="W216" s="17">
        <f t="shared" si="16"/>
        <v>2015</v>
      </c>
      <c r="X216" t="str">
        <f t="shared" si="17"/>
        <v>Jan-2015</v>
      </c>
      <c r="Y216" s="17">
        <f t="shared" si="18"/>
        <v>7</v>
      </c>
      <c r="Z216" t="str">
        <f t="shared" si="19"/>
        <v>31-40%</v>
      </c>
      <c r="AA216" s="17">
        <f>IF(COUNTIF($B$2:B216,B216)=1,1,0)</f>
        <v>0</v>
      </c>
      <c r="AB216" s="17">
        <f>IF(COUNTIF($F$2:F216,F216)=1,1,0)</f>
        <v>0</v>
      </c>
    </row>
    <row r="217" spans="1:28" x14ac:dyDescent="0.2">
      <c r="A217" s="17">
        <v>216</v>
      </c>
      <c r="B217" t="s">
        <v>875</v>
      </c>
      <c r="C217" s="18">
        <v>42006</v>
      </c>
      <c r="D217" s="18">
        <v>42013</v>
      </c>
      <c r="E217" t="s">
        <v>77</v>
      </c>
      <c r="F217" t="s">
        <v>876</v>
      </c>
      <c r="G217" t="s">
        <v>877</v>
      </c>
      <c r="H217" t="s">
        <v>68</v>
      </c>
      <c r="I217" t="s">
        <v>54</v>
      </c>
      <c r="J217" t="s">
        <v>878</v>
      </c>
      <c r="K217" t="s">
        <v>525</v>
      </c>
      <c r="L217">
        <v>44256</v>
      </c>
      <c r="M217" t="s">
        <v>175</v>
      </c>
      <c r="N217" t="s">
        <v>883</v>
      </c>
      <c r="O217" t="s">
        <v>98</v>
      </c>
      <c r="P217" t="s">
        <v>711</v>
      </c>
      <c r="Q217" t="s">
        <v>884</v>
      </c>
      <c r="R217" s="19">
        <v>1188</v>
      </c>
      <c r="S217" s="17">
        <v>9</v>
      </c>
      <c r="T217" s="20">
        <v>0.7</v>
      </c>
      <c r="U217" s="19">
        <v>-950.4</v>
      </c>
      <c r="V217" s="20">
        <f t="shared" si="15"/>
        <v>-0.79999999999999993</v>
      </c>
      <c r="W217" s="17">
        <f t="shared" si="16"/>
        <v>2015</v>
      </c>
      <c r="X217" t="str">
        <f t="shared" si="17"/>
        <v>Jan-2015</v>
      </c>
      <c r="Y217" s="17">
        <f t="shared" si="18"/>
        <v>7</v>
      </c>
      <c r="Z217" t="str">
        <f t="shared" si="19"/>
        <v>Over 50%</v>
      </c>
      <c r="AA217" s="17">
        <f>IF(COUNTIF($B$2:B217,B217)=1,1,0)</f>
        <v>0</v>
      </c>
      <c r="AB217" s="17">
        <f>IF(COUNTIF($F$2:F217,F217)=1,1,0)</f>
        <v>0</v>
      </c>
    </row>
    <row r="218" spans="1:28" x14ac:dyDescent="0.2">
      <c r="A218" s="17">
        <v>217</v>
      </c>
      <c r="B218" t="s">
        <v>875</v>
      </c>
      <c r="C218" s="18">
        <v>42006</v>
      </c>
      <c r="D218" s="18">
        <v>42013</v>
      </c>
      <c r="E218" t="s">
        <v>77</v>
      </c>
      <c r="F218" t="s">
        <v>876</v>
      </c>
      <c r="G218" t="s">
        <v>877</v>
      </c>
      <c r="H218" t="s">
        <v>68</v>
      </c>
      <c r="I218" t="s">
        <v>54</v>
      </c>
      <c r="J218" t="s">
        <v>878</v>
      </c>
      <c r="K218" t="s">
        <v>525</v>
      </c>
      <c r="L218">
        <v>44256</v>
      </c>
      <c r="M218" t="s">
        <v>175</v>
      </c>
      <c r="N218" t="s">
        <v>885</v>
      </c>
      <c r="O218" t="s">
        <v>98</v>
      </c>
      <c r="P218" t="s">
        <v>188</v>
      </c>
      <c r="Q218" t="s">
        <v>886</v>
      </c>
      <c r="R218" s="19">
        <v>89.584000000000003</v>
      </c>
      <c r="S218" s="17">
        <v>2</v>
      </c>
      <c r="T218" s="20">
        <v>0.2</v>
      </c>
      <c r="U218" s="19">
        <v>4.4791999999999996</v>
      </c>
      <c r="V218" s="20">
        <f t="shared" si="15"/>
        <v>4.9999999999999996E-2</v>
      </c>
      <c r="W218" s="17">
        <f t="shared" si="16"/>
        <v>2015</v>
      </c>
      <c r="X218" t="str">
        <f t="shared" si="17"/>
        <v>Jan-2015</v>
      </c>
      <c r="Y218" s="17">
        <f t="shared" si="18"/>
        <v>7</v>
      </c>
      <c r="Z218" t="str">
        <f t="shared" si="19"/>
        <v>11-20%</v>
      </c>
      <c r="AA218" s="17">
        <f>IF(COUNTIF($B$2:B218,B218)=1,1,0)</f>
        <v>0</v>
      </c>
      <c r="AB218" s="17">
        <f>IF(COUNTIF($F$2:F218,F218)=1,1,0)</f>
        <v>0</v>
      </c>
    </row>
    <row r="219" spans="1:28" x14ac:dyDescent="0.2">
      <c r="A219" s="17">
        <v>218</v>
      </c>
      <c r="B219" t="s">
        <v>887</v>
      </c>
      <c r="C219" s="18">
        <v>42671</v>
      </c>
      <c r="D219" s="18">
        <v>42675</v>
      </c>
      <c r="E219" t="s">
        <v>77</v>
      </c>
      <c r="F219" t="s">
        <v>888</v>
      </c>
      <c r="G219" t="s">
        <v>889</v>
      </c>
      <c r="H219" t="s">
        <v>53</v>
      </c>
      <c r="I219" t="s">
        <v>54</v>
      </c>
      <c r="J219" t="s">
        <v>69</v>
      </c>
      <c r="K219" t="s">
        <v>70</v>
      </c>
      <c r="L219">
        <v>90032</v>
      </c>
      <c r="M219" t="s">
        <v>71</v>
      </c>
      <c r="N219" t="s">
        <v>788</v>
      </c>
      <c r="O219" t="s">
        <v>73</v>
      </c>
      <c r="P219" t="s">
        <v>86</v>
      </c>
      <c r="Q219" t="s">
        <v>789</v>
      </c>
      <c r="R219" s="19">
        <v>93.06</v>
      </c>
      <c r="S219" s="17">
        <v>6</v>
      </c>
      <c r="T219" s="20">
        <v>0</v>
      </c>
      <c r="U219" s="19">
        <v>26.056799999999999</v>
      </c>
      <c r="V219" s="20">
        <f t="shared" si="15"/>
        <v>0.27999999999999997</v>
      </c>
      <c r="W219" s="17">
        <f t="shared" si="16"/>
        <v>2016</v>
      </c>
      <c r="X219" t="str">
        <f t="shared" si="17"/>
        <v>Oct-2016</v>
      </c>
      <c r="Y219" s="17">
        <f t="shared" si="18"/>
        <v>4</v>
      </c>
      <c r="Z219" t="str">
        <f t="shared" si="19"/>
        <v>0% (No Discount)</v>
      </c>
      <c r="AA219" s="17">
        <f>IF(COUNTIF($B$2:B219,B219)=1,1,0)</f>
        <v>1</v>
      </c>
      <c r="AB219" s="17">
        <f>IF(COUNTIF($F$2:F219,F219)=1,1,0)</f>
        <v>1</v>
      </c>
    </row>
    <row r="220" spans="1:28" x14ac:dyDescent="0.2">
      <c r="A220" s="17">
        <v>219</v>
      </c>
      <c r="B220" t="s">
        <v>887</v>
      </c>
      <c r="C220" s="18">
        <v>42671</v>
      </c>
      <c r="D220" s="18">
        <v>42675</v>
      </c>
      <c r="E220" t="s">
        <v>77</v>
      </c>
      <c r="F220" t="s">
        <v>888</v>
      </c>
      <c r="G220" t="s">
        <v>889</v>
      </c>
      <c r="H220" t="s">
        <v>53</v>
      </c>
      <c r="I220" t="s">
        <v>54</v>
      </c>
      <c r="J220" t="s">
        <v>69</v>
      </c>
      <c r="K220" t="s">
        <v>70</v>
      </c>
      <c r="L220">
        <v>90032</v>
      </c>
      <c r="M220" t="s">
        <v>71</v>
      </c>
      <c r="N220" t="s">
        <v>890</v>
      </c>
      <c r="O220" t="s">
        <v>98</v>
      </c>
      <c r="P220" t="s">
        <v>99</v>
      </c>
      <c r="Q220" t="s">
        <v>891</v>
      </c>
      <c r="R220" s="19">
        <v>302.37599999999998</v>
      </c>
      <c r="S220" s="17">
        <v>3</v>
      </c>
      <c r="T220" s="20">
        <v>0.2</v>
      </c>
      <c r="U220" s="19">
        <v>22.6782</v>
      </c>
      <c r="V220" s="20">
        <f t="shared" si="15"/>
        <v>7.5000000000000011E-2</v>
      </c>
      <c r="W220" s="17">
        <f t="shared" si="16"/>
        <v>2016</v>
      </c>
      <c r="X220" t="str">
        <f t="shared" si="17"/>
        <v>Oct-2016</v>
      </c>
      <c r="Y220" s="17">
        <f t="shared" si="18"/>
        <v>4</v>
      </c>
      <c r="Z220" t="str">
        <f t="shared" si="19"/>
        <v>11-20%</v>
      </c>
      <c r="AA220" s="17">
        <f>IF(COUNTIF($B$2:B220,B220)=1,1,0)</f>
        <v>0</v>
      </c>
      <c r="AB220" s="17">
        <f>IF(COUNTIF($F$2:F220,F220)=1,1,0)</f>
        <v>0</v>
      </c>
    </row>
    <row r="221" spans="1:28" x14ac:dyDescent="0.2">
      <c r="A221" s="17">
        <v>220</v>
      </c>
      <c r="B221" t="s">
        <v>892</v>
      </c>
      <c r="C221" s="18">
        <v>42362</v>
      </c>
      <c r="D221" s="18">
        <v>42365</v>
      </c>
      <c r="E221" t="s">
        <v>215</v>
      </c>
      <c r="F221" t="s">
        <v>893</v>
      </c>
      <c r="G221" t="s">
        <v>894</v>
      </c>
      <c r="H221" t="s">
        <v>53</v>
      </c>
      <c r="I221" t="s">
        <v>54</v>
      </c>
      <c r="J221" t="s">
        <v>895</v>
      </c>
      <c r="K221" t="s">
        <v>525</v>
      </c>
      <c r="L221">
        <v>43017</v>
      </c>
      <c r="M221" t="s">
        <v>175</v>
      </c>
      <c r="N221" t="s">
        <v>896</v>
      </c>
      <c r="O221" t="s">
        <v>73</v>
      </c>
      <c r="P221" t="s">
        <v>296</v>
      </c>
      <c r="Q221" t="s">
        <v>897</v>
      </c>
      <c r="R221" s="19">
        <v>5.5839999999999996</v>
      </c>
      <c r="S221" s="17">
        <v>2</v>
      </c>
      <c r="T221" s="20">
        <v>0.2</v>
      </c>
      <c r="U221" s="19">
        <v>1.8148</v>
      </c>
      <c r="V221" s="20">
        <f t="shared" si="15"/>
        <v>0.32500000000000001</v>
      </c>
      <c r="W221" s="17">
        <f t="shared" si="16"/>
        <v>2015</v>
      </c>
      <c r="X221" t="str">
        <f t="shared" si="17"/>
        <v>Dec-2015</v>
      </c>
      <c r="Y221" s="17">
        <f t="shared" si="18"/>
        <v>3</v>
      </c>
      <c r="Z221" t="str">
        <f t="shared" si="19"/>
        <v>11-20%</v>
      </c>
      <c r="AA221" s="17">
        <f>IF(COUNTIF($B$2:B221,B221)=1,1,0)</f>
        <v>1</v>
      </c>
      <c r="AB221" s="17">
        <f>IF(COUNTIF($F$2:F221,F221)=1,1,0)</f>
        <v>1</v>
      </c>
    </row>
    <row r="222" spans="1:28" x14ac:dyDescent="0.2">
      <c r="A222" s="17">
        <v>221</v>
      </c>
      <c r="B222" t="s">
        <v>892</v>
      </c>
      <c r="C222" s="18">
        <v>42362</v>
      </c>
      <c r="D222" s="18">
        <v>42365</v>
      </c>
      <c r="E222" t="s">
        <v>215</v>
      </c>
      <c r="F222" t="s">
        <v>893</v>
      </c>
      <c r="G222" t="s">
        <v>894</v>
      </c>
      <c r="H222" t="s">
        <v>53</v>
      </c>
      <c r="I222" t="s">
        <v>54</v>
      </c>
      <c r="J222" t="s">
        <v>895</v>
      </c>
      <c r="K222" t="s">
        <v>525</v>
      </c>
      <c r="L222">
        <v>43017</v>
      </c>
      <c r="M222" t="s">
        <v>175</v>
      </c>
      <c r="N222" t="s">
        <v>898</v>
      </c>
      <c r="O222" t="s">
        <v>73</v>
      </c>
      <c r="P222" t="s">
        <v>117</v>
      </c>
      <c r="Q222" t="s">
        <v>899</v>
      </c>
      <c r="R222" s="19">
        <v>22.704000000000001</v>
      </c>
      <c r="S222" s="17">
        <v>6</v>
      </c>
      <c r="T222" s="20">
        <v>0.2</v>
      </c>
      <c r="U222" s="19">
        <v>8.2302</v>
      </c>
      <c r="V222" s="20">
        <f t="shared" si="15"/>
        <v>0.36249999999999999</v>
      </c>
      <c r="W222" s="17">
        <f t="shared" si="16"/>
        <v>2015</v>
      </c>
      <c r="X222" t="str">
        <f t="shared" si="17"/>
        <v>Dec-2015</v>
      </c>
      <c r="Y222" s="17">
        <f t="shared" si="18"/>
        <v>3</v>
      </c>
      <c r="Z222" t="str">
        <f t="shared" si="19"/>
        <v>11-20%</v>
      </c>
      <c r="AA222" s="17">
        <f>IF(COUNTIF($B$2:B222,B222)=1,1,0)</f>
        <v>0</v>
      </c>
      <c r="AB222" s="17">
        <f>IF(COUNTIF($F$2:F222,F222)=1,1,0)</f>
        <v>0</v>
      </c>
    </row>
    <row r="223" spans="1:28" x14ac:dyDescent="0.2">
      <c r="A223" s="17">
        <v>222</v>
      </c>
      <c r="B223" t="s">
        <v>892</v>
      </c>
      <c r="C223" s="18">
        <v>42362</v>
      </c>
      <c r="D223" s="18">
        <v>42365</v>
      </c>
      <c r="E223" t="s">
        <v>215</v>
      </c>
      <c r="F223" t="s">
        <v>893</v>
      </c>
      <c r="G223" t="s">
        <v>894</v>
      </c>
      <c r="H223" t="s">
        <v>53</v>
      </c>
      <c r="I223" t="s">
        <v>54</v>
      </c>
      <c r="J223" t="s">
        <v>895</v>
      </c>
      <c r="K223" t="s">
        <v>525</v>
      </c>
      <c r="L223">
        <v>43017</v>
      </c>
      <c r="M223" t="s">
        <v>175</v>
      </c>
      <c r="N223" t="s">
        <v>441</v>
      </c>
      <c r="O223" t="s">
        <v>73</v>
      </c>
      <c r="P223" t="s">
        <v>102</v>
      </c>
      <c r="Q223" t="s">
        <v>442</v>
      </c>
      <c r="R223" s="19">
        <v>19.776</v>
      </c>
      <c r="S223" s="17">
        <v>4</v>
      </c>
      <c r="T223" s="20">
        <v>0.7</v>
      </c>
      <c r="U223" s="19">
        <v>-13.8432</v>
      </c>
      <c r="V223" s="20">
        <f t="shared" si="15"/>
        <v>-0.7</v>
      </c>
      <c r="W223" s="17">
        <f t="shared" si="16"/>
        <v>2015</v>
      </c>
      <c r="X223" t="str">
        <f t="shared" si="17"/>
        <v>Dec-2015</v>
      </c>
      <c r="Y223" s="17">
        <f t="shared" si="18"/>
        <v>3</v>
      </c>
      <c r="Z223" t="str">
        <f t="shared" si="19"/>
        <v>Over 50%</v>
      </c>
      <c r="AA223" s="17">
        <f>IF(COUNTIF($B$2:B223,B223)=1,1,0)</f>
        <v>0</v>
      </c>
      <c r="AB223" s="17">
        <f>IF(COUNTIF($F$2:F223,F223)=1,1,0)</f>
        <v>0</v>
      </c>
    </row>
    <row r="224" spans="1:28" x14ac:dyDescent="0.2">
      <c r="A224" s="17">
        <v>223</v>
      </c>
      <c r="B224" t="s">
        <v>892</v>
      </c>
      <c r="C224" s="18">
        <v>42362</v>
      </c>
      <c r="D224" s="18">
        <v>42365</v>
      </c>
      <c r="E224" t="s">
        <v>215</v>
      </c>
      <c r="F224" t="s">
        <v>893</v>
      </c>
      <c r="G224" t="s">
        <v>894</v>
      </c>
      <c r="H224" t="s">
        <v>53</v>
      </c>
      <c r="I224" t="s">
        <v>54</v>
      </c>
      <c r="J224" t="s">
        <v>895</v>
      </c>
      <c r="K224" t="s">
        <v>525</v>
      </c>
      <c r="L224">
        <v>43017</v>
      </c>
      <c r="M224" t="s">
        <v>175</v>
      </c>
      <c r="N224" t="s">
        <v>900</v>
      </c>
      <c r="O224" t="s">
        <v>59</v>
      </c>
      <c r="P224" t="s">
        <v>92</v>
      </c>
      <c r="Q224" t="s">
        <v>901</v>
      </c>
      <c r="R224" s="19">
        <v>72.703999999999994</v>
      </c>
      <c r="S224" s="17">
        <v>4</v>
      </c>
      <c r="T224" s="20">
        <v>0.2</v>
      </c>
      <c r="U224" s="19">
        <v>19.084800000000001</v>
      </c>
      <c r="V224" s="20">
        <f t="shared" si="15"/>
        <v>0.26250000000000007</v>
      </c>
      <c r="W224" s="17">
        <f t="shared" si="16"/>
        <v>2015</v>
      </c>
      <c r="X224" t="str">
        <f t="shared" si="17"/>
        <v>Dec-2015</v>
      </c>
      <c r="Y224" s="17">
        <f t="shared" si="18"/>
        <v>3</v>
      </c>
      <c r="Z224" t="str">
        <f t="shared" si="19"/>
        <v>11-20%</v>
      </c>
      <c r="AA224" s="17">
        <f>IF(COUNTIF($B$2:B224,B224)=1,1,0)</f>
        <v>0</v>
      </c>
      <c r="AB224" s="17">
        <f>IF(COUNTIF($F$2:F224,F224)=1,1,0)</f>
        <v>0</v>
      </c>
    </row>
    <row r="225" spans="1:28" x14ac:dyDescent="0.2">
      <c r="A225" s="17">
        <v>224</v>
      </c>
      <c r="B225" t="s">
        <v>892</v>
      </c>
      <c r="C225" s="18">
        <v>42362</v>
      </c>
      <c r="D225" s="18">
        <v>42365</v>
      </c>
      <c r="E225" t="s">
        <v>215</v>
      </c>
      <c r="F225" t="s">
        <v>893</v>
      </c>
      <c r="G225" t="s">
        <v>894</v>
      </c>
      <c r="H225" t="s">
        <v>53</v>
      </c>
      <c r="I225" t="s">
        <v>54</v>
      </c>
      <c r="J225" t="s">
        <v>895</v>
      </c>
      <c r="K225" t="s">
        <v>525</v>
      </c>
      <c r="L225">
        <v>43017</v>
      </c>
      <c r="M225" t="s">
        <v>175</v>
      </c>
      <c r="N225" t="s">
        <v>902</v>
      </c>
      <c r="O225" t="s">
        <v>98</v>
      </c>
      <c r="P225" t="s">
        <v>711</v>
      </c>
      <c r="Q225" t="s">
        <v>903</v>
      </c>
      <c r="R225" s="19">
        <v>479.988</v>
      </c>
      <c r="S225" s="17">
        <v>4</v>
      </c>
      <c r="T225" s="20">
        <v>0.7</v>
      </c>
      <c r="U225" s="19">
        <v>-383.99040000000002</v>
      </c>
      <c r="V225" s="20">
        <f t="shared" si="15"/>
        <v>-0.8</v>
      </c>
      <c r="W225" s="17">
        <f t="shared" si="16"/>
        <v>2015</v>
      </c>
      <c r="X225" t="str">
        <f t="shared" si="17"/>
        <v>Dec-2015</v>
      </c>
      <c r="Y225" s="17">
        <f t="shared" si="18"/>
        <v>3</v>
      </c>
      <c r="Z225" t="str">
        <f t="shared" si="19"/>
        <v>Over 50%</v>
      </c>
      <c r="AA225" s="17">
        <f>IF(COUNTIF($B$2:B225,B225)=1,1,0)</f>
        <v>0</v>
      </c>
      <c r="AB225" s="17">
        <f>IF(COUNTIF($F$2:F225,F225)=1,1,0)</f>
        <v>0</v>
      </c>
    </row>
    <row r="226" spans="1:28" x14ac:dyDescent="0.2">
      <c r="A226" s="17">
        <v>225</v>
      </c>
      <c r="B226" t="s">
        <v>892</v>
      </c>
      <c r="C226" s="18">
        <v>42362</v>
      </c>
      <c r="D226" s="18">
        <v>42365</v>
      </c>
      <c r="E226" t="s">
        <v>215</v>
      </c>
      <c r="F226" t="s">
        <v>893</v>
      </c>
      <c r="G226" t="s">
        <v>894</v>
      </c>
      <c r="H226" t="s">
        <v>53</v>
      </c>
      <c r="I226" t="s">
        <v>54</v>
      </c>
      <c r="J226" t="s">
        <v>895</v>
      </c>
      <c r="K226" t="s">
        <v>525</v>
      </c>
      <c r="L226">
        <v>43017</v>
      </c>
      <c r="M226" t="s">
        <v>175</v>
      </c>
      <c r="N226" t="s">
        <v>904</v>
      </c>
      <c r="O226" t="s">
        <v>73</v>
      </c>
      <c r="P226" t="s">
        <v>95</v>
      </c>
      <c r="Q226" t="s">
        <v>905</v>
      </c>
      <c r="R226" s="19">
        <v>27.167999999999999</v>
      </c>
      <c r="S226" s="17">
        <v>2</v>
      </c>
      <c r="T226" s="20">
        <v>0.2</v>
      </c>
      <c r="U226" s="19">
        <v>2.7168000000000001</v>
      </c>
      <c r="V226" s="20">
        <f t="shared" si="15"/>
        <v>0.1</v>
      </c>
      <c r="W226" s="17">
        <f t="shared" si="16"/>
        <v>2015</v>
      </c>
      <c r="X226" t="str">
        <f t="shared" si="17"/>
        <v>Dec-2015</v>
      </c>
      <c r="Y226" s="17">
        <f t="shared" si="18"/>
        <v>3</v>
      </c>
      <c r="Z226" t="str">
        <f t="shared" si="19"/>
        <v>11-20%</v>
      </c>
      <c r="AA226" s="17">
        <f>IF(COUNTIF($B$2:B226,B226)=1,1,0)</f>
        <v>0</v>
      </c>
      <c r="AB226" s="17">
        <f>IF(COUNTIF($F$2:F226,F226)=1,1,0)</f>
        <v>0</v>
      </c>
    </row>
    <row r="227" spans="1:28" x14ac:dyDescent="0.2">
      <c r="A227" s="17">
        <v>226</v>
      </c>
      <c r="B227" t="s">
        <v>906</v>
      </c>
      <c r="C227" s="18">
        <v>42225</v>
      </c>
      <c r="D227" s="18">
        <v>42232</v>
      </c>
      <c r="E227" t="s">
        <v>77</v>
      </c>
      <c r="F227" t="s">
        <v>907</v>
      </c>
      <c r="G227" t="s">
        <v>908</v>
      </c>
      <c r="H227" t="s">
        <v>68</v>
      </c>
      <c r="I227" t="s">
        <v>54</v>
      </c>
      <c r="J227" t="s">
        <v>909</v>
      </c>
      <c r="K227" t="s">
        <v>265</v>
      </c>
      <c r="L227">
        <v>48227</v>
      </c>
      <c r="M227" t="s">
        <v>132</v>
      </c>
      <c r="N227" t="s">
        <v>910</v>
      </c>
      <c r="O227" t="s">
        <v>73</v>
      </c>
      <c r="P227" t="s">
        <v>95</v>
      </c>
      <c r="Q227" t="s">
        <v>911</v>
      </c>
      <c r="R227" s="19">
        <v>2.2000000000000002</v>
      </c>
      <c r="S227" s="17">
        <v>1</v>
      </c>
      <c r="T227" s="20">
        <v>0</v>
      </c>
      <c r="U227" s="19">
        <v>0.96799999999999997</v>
      </c>
      <c r="V227" s="20">
        <f t="shared" si="15"/>
        <v>0.43999999999999995</v>
      </c>
      <c r="W227" s="17">
        <f t="shared" si="16"/>
        <v>2015</v>
      </c>
      <c r="X227" t="str">
        <f t="shared" si="17"/>
        <v>Aug-2015</v>
      </c>
      <c r="Y227" s="17">
        <f t="shared" si="18"/>
        <v>7</v>
      </c>
      <c r="Z227" t="str">
        <f t="shared" si="19"/>
        <v>0% (No Discount)</v>
      </c>
      <c r="AA227" s="17">
        <f>IF(COUNTIF($B$2:B227,B227)=1,1,0)</f>
        <v>1</v>
      </c>
      <c r="AB227" s="17">
        <f>IF(COUNTIF($F$2:F227,F227)=1,1,0)</f>
        <v>1</v>
      </c>
    </row>
    <row r="228" spans="1:28" x14ac:dyDescent="0.2">
      <c r="A228" s="17">
        <v>227</v>
      </c>
      <c r="B228" t="s">
        <v>906</v>
      </c>
      <c r="C228" s="18">
        <v>42225</v>
      </c>
      <c r="D228" s="18">
        <v>42232</v>
      </c>
      <c r="E228" t="s">
        <v>77</v>
      </c>
      <c r="F228" t="s">
        <v>907</v>
      </c>
      <c r="G228" t="s">
        <v>908</v>
      </c>
      <c r="H228" t="s">
        <v>68</v>
      </c>
      <c r="I228" t="s">
        <v>54</v>
      </c>
      <c r="J228" t="s">
        <v>909</v>
      </c>
      <c r="K228" t="s">
        <v>265</v>
      </c>
      <c r="L228">
        <v>48227</v>
      </c>
      <c r="M228" t="s">
        <v>132</v>
      </c>
      <c r="N228" t="s">
        <v>912</v>
      </c>
      <c r="O228" t="s">
        <v>59</v>
      </c>
      <c r="P228" t="s">
        <v>83</v>
      </c>
      <c r="Q228" t="s">
        <v>913</v>
      </c>
      <c r="R228" s="19">
        <v>622.45000000000005</v>
      </c>
      <c r="S228" s="17">
        <v>5</v>
      </c>
      <c r="T228" s="20">
        <v>0</v>
      </c>
      <c r="U228" s="19">
        <v>136.93899999999999</v>
      </c>
      <c r="V228" s="20">
        <f t="shared" si="15"/>
        <v>0.21999999999999997</v>
      </c>
      <c r="W228" s="17">
        <f t="shared" si="16"/>
        <v>2015</v>
      </c>
      <c r="X228" t="str">
        <f t="shared" si="17"/>
        <v>Aug-2015</v>
      </c>
      <c r="Y228" s="17">
        <f t="shared" si="18"/>
        <v>7</v>
      </c>
      <c r="Z228" t="str">
        <f t="shared" si="19"/>
        <v>0% (No Discount)</v>
      </c>
      <c r="AA228" s="17">
        <f>IF(COUNTIF($B$2:B228,B228)=1,1,0)</f>
        <v>0</v>
      </c>
      <c r="AB228" s="17">
        <f>IF(COUNTIF($F$2:F228,F228)=1,1,0)</f>
        <v>0</v>
      </c>
    </row>
    <row r="229" spans="1:28" x14ac:dyDescent="0.2">
      <c r="A229" s="17">
        <v>228</v>
      </c>
      <c r="B229" t="s">
        <v>906</v>
      </c>
      <c r="C229" s="18">
        <v>42225</v>
      </c>
      <c r="D229" s="18">
        <v>42232</v>
      </c>
      <c r="E229" t="s">
        <v>77</v>
      </c>
      <c r="F229" t="s">
        <v>907</v>
      </c>
      <c r="G229" t="s">
        <v>908</v>
      </c>
      <c r="H229" t="s">
        <v>68</v>
      </c>
      <c r="I229" t="s">
        <v>54</v>
      </c>
      <c r="J229" t="s">
        <v>909</v>
      </c>
      <c r="K229" t="s">
        <v>265</v>
      </c>
      <c r="L229">
        <v>48227</v>
      </c>
      <c r="M229" t="s">
        <v>132</v>
      </c>
      <c r="N229" t="s">
        <v>914</v>
      </c>
      <c r="O229" t="s">
        <v>73</v>
      </c>
      <c r="P229" t="s">
        <v>86</v>
      </c>
      <c r="Q229" t="s">
        <v>915</v>
      </c>
      <c r="R229" s="19">
        <v>21.98</v>
      </c>
      <c r="S229" s="17">
        <v>1</v>
      </c>
      <c r="T229" s="20">
        <v>0</v>
      </c>
      <c r="U229" s="19">
        <v>0.2198</v>
      </c>
      <c r="V229" s="20">
        <f t="shared" si="15"/>
        <v>0.01</v>
      </c>
      <c r="W229" s="17">
        <f t="shared" si="16"/>
        <v>2015</v>
      </c>
      <c r="X229" t="str">
        <f t="shared" si="17"/>
        <v>Aug-2015</v>
      </c>
      <c r="Y229" s="17">
        <f t="shared" si="18"/>
        <v>7</v>
      </c>
      <c r="Z229" t="str">
        <f t="shared" si="19"/>
        <v>0% (No Discount)</v>
      </c>
      <c r="AA229" s="17">
        <f>IF(COUNTIF($B$2:B229,B229)=1,1,0)</f>
        <v>0</v>
      </c>
      <c r="AB229" s="17">
        <f>IF(COUNTIF($F$2:F229,F229)=1,1,0)</f>
        <v>0</v>
      </c>
    </row>
    <row r="230" spans="1:28" x14ac:dyDescent="0.2">
      <c r="A230" s="17">
        <v>229</v>
      </c>
      <c r="B230" t="s">
        <v>916</v>
      </c>
      <c r="C230" s="18">
        <v>42063</v>
      </c>
      <c r="D230" s="18">
        <v>42067</v>
      </c>
      <c r="E230" t="s">
        <v>77</v>
      </c>
      <c r="F230" t="s">
        <v>917</v>
      </c>
      <c r="G230" t="s">
        <v>918</v>
      </c>
      <c r="H230" t="s">
        <v>53</v>
      </c>
      <c r="I230" t="s">
        <v>54</v>
      </c>
      <c r="J230" t="s">
        <v>409</v>
      </c>
      <c r="K230" t="s">
        <v>362</v>
      </c>
      <c r="L230">
        <v>38401</v>
      </c>
      <c r="M230" t="s">
        <v>57</v>
      </c>
      <c r="N230" t="s">
        <v>919</v>
      </c>
      <c r="O230" t="s">
        <v>59</v>
      </c>
      <c r="P230" t="s">
        <v>63</v>
      </c>
      <c r="Q230" t="s">
        <v>920</v>
      </c>
      <c r="R230" s="19">
        <v>161.56800000000001</v>
      </c>
      <c r="S230" s="17">
        <v>2</v>
      </c>
      <c r="T230" s="20">
        <v>0.2</v>
      </c>
      <c r="U230" s="19">
        <v>-28.2744</v>
      </c>
      <c r="V230" s="20">
        <f t="shared" si="15"/>
        <v>-0.17499999999999999</v>
      </c>
      <c r="W230" s="17">
        <f t="shared" si="16"/>
        <v>2015</v>
      </c>
      <c r="X230" t="str">
        <f t="shared" si="17"/>
        <v>Feb-2015</v>
      </c>
      <c r="Y230" s="17">
        <f t="shared" si="18"/>
        <v>4</v>
      </c>
      <c r="Z230" t="str">
        <f t="shared" si="19"/>
        <v>11-20%</v>
      </c>
      <c r="AA230" s="17">
        <f>IF(COUNTIF($B$2:B230,B230)=1,1,0)</f>
        <v>1</v>
      </c>
      <c r="AB230" s="17">
        <f>IF(COUNTIF($F$2:F230,F230)=1,1,0)</f>
        <v>1</v>
      </c>
    </row>
    <row r="231" spans="1:28" x14ac:dyDescent="0.2">
      <c r="A231" s="17">
        <v>230</v>
      </c>
      <c r="B231" t="s">
        <v>916</v>
      </c>
      <c r="C231" s="18">
        <v>42063</v>
      </c>
      <c r="D231" s="18">
        <v>42067</v>
      </c>
      <c r="E231" t="s">
        <v>77</v>
      </c>
      <c r="F231" t="s">
        <v>917</v>
      </c>
      <c r="G231" t="s">
        <v>918</v>
      </c>
      <c r="H231" t="s">
        <v>53</v>
      </c>
      <c r="I231" t="s">
        <v>54</v>
      </c>
      <c r="J231" t="s">
        <v>409</v>
      </c>
      <c r="K231" t="s">
        <v>362</v>
      </c>
      <c r="L231">
        <v>38401</v>
      </c>
      <c r="M231" t="s">
        <v>57</v>
      </c>
      <c r="N231" t="s">
        <v>921</v>
      </c>
      <c r="O231" t="s">
        <v>59</v>
      </c>
      <c r="P231" t="s">
        <v>63</v>
      </c>
      <c r="Q231" t="s">
        <v>922</v>
      </c>
      <c r="R231" s="19">
        <v>389.69600000000003</v>
      </c>
      <c r="S231" s="17">
        <v>8</v>
      </c>
      <c r="T231" s="20">
        <v>0.2</v>
      </c>
      <c r="U231" s="19">
        <v>43.840800000000002</v>
      </c>
      <c r="V231" s="20">
        <f t="shared" si="15"/>
        <v>0.1125</v>
      </c>
      <c r="W231" s="17">
        <f t="shared" si="16"/>
        <v>2015</v>
      </c>
      <c r="X231" t="str">
        <f t="shared" si="17"/>
        <v>Feb-2015</v>
      </c>
      <c r="Y231" s="17">
        <f t="shared" si="18"/>
        <v>4</v>
      </c>
      <c r="Z231" t="str">
        <f t="shared" si="19"/>
        <v>11-20%</v>
      </c>
      <c r="AA231" s="17">
        <f>IF(COUNTIF($B$2:B231,B231)=1,1,0)</f>
        <v>0</v>
      </c>
      <c r="AB231" s="17">
        <f>IF(COUNTIF($F$2:F231,F231)=1,1,0)</f>
        <v>0</v>
      </c>
    </row>
    <row r="232" spans="1:28" x14ac:dyDescent="0.2">
      <c r="A232" s="17">
        <v>231</v>
      </c>
      <c r="B232" t="s">
        <v>923</v>
      </c>
      <c r="C232" s="18">
        <v>41895</v>
      </c>
      <c r="D232" s="18">
        <v>41899</v>
      </c>
      <c r="E232" t="s">
        <v>77</v>
      </c>
      <c r="F232" t="s">
        <v>924</v>
      </c>
      <c r="G232" t="s">
        <v>925</v>
      </c>
      <c r="H232" t="s">
        <v>68</v>
      </c>
      <c r="I232" t="s">
        <v>54</v>
      </c>
      <c r="J232" t="s">
        <v>494</v>
      </c>
      <c r="K232" t="s">
        <v>115</v>
      </c>
      <c r="L232">
        <v>28205</v>
      </c>
      <c r="M232" t="s">
        <v>57</v>
      </c>
      <c r="N232" t="s">
        <v>926</v>
      </c>
      <c r="O232" t="s">
        <v>73</v>
      </c>
      <c r="P232" t="s">
        <v>102</v>
      </c>
      <c r="Q232" t="s">
        <v>927</v>
      </c>
      <c r="R232" s="19">
        <v>18.648</v>
      </c>
      <c r="S232" s="17">
        <v>7</v>
      </c>
      <c r="T232" s="20">
        <v>0.7</v>
      </c>
      <c r="U232" s="19">
        <v>-12.432</v>
      </c>
      <c r="V232" s="20">
        <f t="shared" si="15"/>
        <v>-0.66666666666666674</v>
      </c>
      <c r="W232" s="17">
        <f t="shared" si="16"/>
        <v>2014</v>
      </c>
      <c r="X232" t="str">
        <f t="shared" si="17"/>
        <v>Sep-2014</v>
      </c>
      <c r="Y232" s="17">
        <f t="shared" si="18"/>
        <v>4</v>
      </c>
      <c r="Z232" t="str">
        <f t="shared" si="19"/>
        <v>Over 50%</v>
      </c>
      <c r="AA232" s="17">
        <f>IF(COUNTIF($B$2:B232,B232)=1,1,0)</f>
        <v>1</v>
      </c>
      <c r="AB232" s="17">
        <f>IF(COUNTIF($F$2:F232,F232)=1,1,0)</f>
        <v>1</v>
      </c>
    </row>
    <row r="233" spans="1:28" x14ac:dyDescent="0.2">
      <c r="A233" s="17">
        <v>232</v>
      </c>
      <c r="B233" t="s">
        <v>928</v>
      </c>
      <c r="C233" s="18">
        <v>42832</v>
      </c>
      <c r="D233" s="18">
        <v>42837</v>
      </c>
      <c r="E233" t="s">
        <v>77</v>
      </c>
      <c r="F233" t="s">
        <v>404</v>
      </c>
      <c r="G233" t="s">
        <v>405</v>
      </c>
      <c r="H233" t="s">
        <v>129</v>
      </c>
      <c r="I233" t="s">
        <v>54</v>
      </c>
      <c r="J233" t="s">
        <v>929</v>
      </c>
      <c r="K233" t="s">
        <v>81</v>
      </c>
      <c r="L233">
        <v>33614</v>
      </c>
      <c r="M233" t="s">
        <v>57</v>
      </c>
      <c r="N233" t="s">
        <v>930</v>
      </c>
      <c r="O233" t="s">
        <v>59</v>
      </c>
      <c r="P233" t="s">
        <v>83</v>
      </c>
      <c r="Q233" t="s">
        <v>931</v>
      </c>
      <c r="R233" s="19">
        <v>233.86</v>
      </c>
      <c r="S233" s="17">
        <v>2</v>
      </c>
      <c r="T233" s="20">
        <v>0.45</v>
      </c>
      <c r="U233" s="19">
        <v>-102.048</v>
      </c>
      <c r="V233" s="20">
        <f t="shared" si="15"/>
        <v>-0.43636363636363634</v>
      </c>
      <c r="W233" s="17">
        <f t="shared" si="16"/>
        <v>2017</v>
      </c>
      <c r="X233" t="str">
        <f t="shared" si="17"/>
        <v>Apr-2017</v>
      </c>
      <c r="Y233" s="17">
        <f t="shared" si="18"/>
        <v>5</v>
      </c>
      <c r="Z233" t="str">
        <f t="shared" si="19"/>
        <v>41-50%</v>
      </c>
      <c r="AA233" s="17">
        <f>IF(COUNTIF($B$2:B233,B233)=1,1,0)</f>
        <v>1</v>
      </c>
      <c r="AB233" s="17">
        <f>IF(COUNTIF($F$2:F233,F233)=1,1,0)</f>
        <v>0</v>
      </c>
    </row>
    <row r="234" spans="1:28" x14ac:dyDescent="0.2">
      <c r="A234" s="17">
        <v>233</v>
      </c>
      <c r="B234" t="s">
        <v>928</v>
      </c>
      <c r="C234" s="18">
        <v>42832</v>
      </c>
      <c r="D234" s="18">
        <v>42837</v>
      </c>
      <c r="E234" t="s">
        <v>77</v>
      </c>
      <c r="F234" t="s">
        <v>404</v>
      </c>
      <c r="G234" t="s">
        <v>405</v>
      </c>
      <c r="H234" t="s">
        <v>129</v>
      </c>
      <c r="I234" t="s">
        <v>54</v>
      </c>
      <c r="J234" t="s">
        <v>929</v>
      </c>
      <c r="K234" t="s">
        <v>81</v>
      </c>
      <c r="L234">
        <v>33614</v>
      </c>
      <c r="M234" t="s">
        <v>57</v>
      </c>
      <c r="N234" t="s">
        <v>932</v>
      </c>
      <c r="O234" t="s">
        <v>59</v>
      </c>
      <c r="P234" t="s">
        <v>83</v>
      </c>
      <c r="Q234" t="s">
        <v>933</v>
      </c>
      <c r="R234" s="19">
        <v>620.61450000000002</v>
      </c>
      <c r="S234" s="17">
        <v>3</v>
      </c>
      <c r="T234" s="20">
        <v>0.45</v>
      </c>
      <c r="U234" s="19">
        <v>-248.2458</v>
      </c>
      <c r="V234" s="20">
        <f t="shared" si="15"/>
        <v>-0.39999999999999997</v>
      </c>
      <c r="W234" s="17">
        <f t="shared" si="16"/>
        <v>2017</v>
      </c>
      <c r="X234" t="str">
        <f t="shared" si="17"/>
        <v>Apr-2017</v>
      </c>
      <c r="Y234" s="17">
        <f t="shared" si="18"/>
        <v>5</v>
      </c>
      <c r="Z234" t="str">
        <f t="shared" si="19"/>
        <v>41-50%</v>
      </c>
      <c r="AA234" s="17">
        <f>IF(COUNTIF($B$2:B234,B234)=1,1,0)</f>
        <v>0</v>
      </c>
      <c r="AB234" s="17">
        <f>IF(COUNTIF($F$2:F234,F234)=1,1,0)</f>
        <v>0</v>
      </c>
    </row>
    <row r="235" spans="1:28" x14ac:dyDescent="0.2">
      <c r="A235" s="17">
        <v>234</v>
      </c>
      <c r="B235" t="s">
        <v>928</v>
      </c>
      <c r="C235" s="18">
        <v>42832</v>
      </c>
      <c r="D235" s="18">
        <v>42837</v>
      </c>
      <c r="E235" t="s">
        <v>77</v>
      </c>
      <c r="F235" t="s">
        <v>404</v>
      </c>
      <c r="G235" t="s">
        <v>405</v>
      </c>
      <c r="H235" t="s">
        <v>129</v>
      </c>
      <c r="I235" t="s">
        <v>54</v>
      </c>
      <c r="J235" t="s">
        <v>929</v>
      </c>
      <c r="K235" t="s">
        <v>81</v>
      </c>
      <c r="L235">
        <v>33614</v>
      </c>
      <c r="M235" t="s">
        <v>57</v>
      </c>
      <c r="N235" t="s">
        <v>926</v>
      </c>
      <c r="O235" t="s">
        <v>73</v>
      </c>
      <c r="P235" t="s">
        <v>102</v>
      </c>
      <c r="Q235" t="s">
        <v>927</v>
      </c>
      <c r="R235" s="19">
        <v>5.3280000000000003</v>
      </c>
      <c r="S235" s="17">
        <v>2</v>
      </c>
      <c r="T235" s="20">
        <v>0.7</v>
      </c>
      <c r="U235" s="19">
        <v>-3.552</v>
      </c>
      <c r="V235" s="20">
        <f t="shared" si="15"/>
        <v>-0.66666666666666663</v>
      </c>
      <c r="W235" s="17">
        <f t="shared" si="16"/>
        <v>2017</v>
      </c>
      <c r="X235" t="str">
        <f t="shared" si="17"/>
        <v>Apr-2017</v>
      </c>
      <c r="Y235" s="17">
        <f t="shared" si="18"/>
        <v>5</v>
      </c>
      <c r="Z235" t="str">
        <f t="shared" si="19"/>
        <v>Over 50%</v>
      </c>
      <c r="AA235" s="17">
        <f>IF(COUNTIF($B$2:B235,B235)=1,1,0)</f>
        <v>0</v>
      </c>
      <c r="AB235" s="17">
        <f>IF(COUNTIF($F$2:F235,F235)=1,1,0)</f>
        <v>0</v>
      </c>
    </row>
    <row r="236" spans="1:28" x14ac:dyDescent="0.2">
      <c r="A236" s="17">
        <v>235</v>
      </c>
      <c r="B236" t="s">
        <v>928</v>
      </c>
      <c r="C236" s="18">
        <v>42832</v>
      </c>
      <c r="D236" s="18">
        <v>42837</v>
      </c>
      <c r="E236" t="s">
        <v>77</v>
      </c>
      <c r="F236" t="s">
        <v>404</v>
      </c>
      <c r="G236" t="s">
        <v>405</v>
      </c>
      <c r="H236" t="s">
        <v>129</v>
      </c>
      <c r="I236" t="s">
        <v>54</v>
      </c>
      <c r="J236" t="s">
        <v>929</v>
      </c>
      <c r="K236" t="s">
        <v>81</v>
      </c>
      <c r="L236">
        <v>33614</v>
      </c>
      <c r="M236" t="s">
        <v>57</v>
      </c>
      <c r="N236" t="s">
        <v>934</v>
      </c>
      <c r="O236" t="s">
        <v>59</v>
      </c>
      <c r="P236" t="s">
        <v>92</v>
      </c>
      <c r="Q236" t="s">
        <v>935</v>
      </c>
      <c r="R236" s="19">
        <v>258.072</v>
      </c>
      <c r="S236" s="17">
        <v>3</v>
      </c>
      <c r="T236" s="20">
        <v>0.2</v>
      </c>
      <c r="U236" s="19">
        <v>0</v>
      </c>
      <c r="V236" s="20">
        <f t="shared" si="15"/>
        <v>0</v>
      </c>
      <c r="W236" s="17">
        <f t="shared" si="16"/>
        <v>2017</v>
      </c>
      <c r="X236" t="str">
        <f t="shared" si="17"/>
        <v>Apr-2017</v>
      </c>
      <c r="Y236" s="17">
        <f t="shared" si="18"/>
        <v>5</v>
      </c>
      <c r="Z236" t="str">
        <f t="shared" si="19"/>
        <v>11-20%</v>
      </c>
      <c r="AA236" s="17">
        <f>IF(COUNTIF($B$2:B236,B236)=1,1,0)</f>
        <v>0</v>
      </c>
      <c r="AB236" s="17">
        <f>IF(COUNTIF($F$2:F236,F236)=1,1,0)</f>
        <v>0</v>
      </c>
    </row>
    <row r="237" spans="1:28" x14ac:dyDescent="0.2">
      <c r="A237" s="17">
        <v>236</v>
      </c>
      <c r="B237" t="s">
        <v>928</v>
      </c>
      <c r="C237" s="18">
        <v>42832</v>
      </c>
      <c r="D237" s="18">
        <v>42837</v>
      </c>
      <c r="E237" t="s">
        <v>77</v>
      </c>
      <c r="F237" t="s">
        <v>404</v>
      </c>
      <c r="G237" t="s">
        <v>405</v>
      </c>
      <c r="H237" t="s">
        <v>129</v>
      </c>
      <c r="I237" t="s">
        <v>54</v>
      </c>
      <c r="J237" t="s">
        <v>929</v>
      </c>
      <c r="K237" t="s">
        <v>81</v>
      </c>
      <c r="L237">
        <v>33614</v>
      </c>
      <c r="M237" t="s">
        <v>57</v>
      </c>
      <c r="N237" t="s">
        <v>936</v>
      </c>
      <c r="O237" t="s">
        <v>98</v>
      </c>
      <c r="P237" t="s">
        <v>188</v>
      </c>
      <c r="Q237" t="s">
        <v>937</v>
      </c>
      <c r="R237" s="19">
        <v>617.976</v>
      </c>
      <c r="S237" s="17">
        <v>3</v>
      </c>
      <c r="T237" s="20">
        <v>0.2</v>
      </c>
      <c r="U237" s="19">
        <v>-7.7247000000000003</v>
      </c>
      <c r="V237" s="20">
        <f t="shared" si="15"/>
        <v>-1.2500000000000001E-2</v>
      </c>
      <c r="W237" s="17">
        <f t="shared" si="16"/>
        <v>2017</v>
      </c>
      <c r="X237" t="str">
        <f t="shared" si="17"/>
        <v>Apr-2017</v>
      </c>
      <c r="Y237" s="17">
        <f t="shared" si="18"/>
        <v>5</v>
      </c>
      <c r="Z237" t="str">
        <f t="shared" si="19"/>
        <v>11-20%</v>
      </c>
      <c r="AA237" s="17">
        <f>IF(COUNTIF($B$2:B237,B237)=1,1,0)</f>
        <v>0</v>
      </c>
      <c r="AB237" s="17">
        <f>IF(COUNTIF($F$2:F237,F237)=1,1,0)</f>
        <v>0</v>
      </c>
    </row>
    <row r="238" spans="1:28" x14ac:dyDescent="0.2">
      <c r="A238" s="17">
        <v>237</v>
      </c>
      <c r="B238" t="s">
        <v>938</v>
      </c>
      <c r="C238" s="18">
        <v>43051</v>
      </c>
      <c r="D238" s="18">
        <v>43055</v>
      </c>
      <c r="E238" t="s">
        <v>77</v>
      </c>
      <c r="F238" t="s">
        <v>939</v>
      </c>
      <c r="G238" t="s">
        <v>940</v>
      </c>
      <c r="H238" t="s">
        <v>68</v>
      </c>
      <c r="I238" t="s">
        <v>54</v>
      </c>
      <c r="J238" t="s">
        <v>941</v>
      </c>
      <c r="K238" t="s">
        <v>70</v>
      </c>
      <c r="L238">
        <v>95051</v>
      </c>
      <c r="M238" t="s">
        <v>71</v>
      </c>
      <c r="N238" t="s">
        <v>942</v>
      </c>
      <c r="O238" t="s">
        <v>73</v>
      </c>
      <c r="P238" t="s">
        <v>117</v>
      </c>
      <c r="Q238" t="s">
        <v>943</v>
      </c>
      <c r="R238" s="19">
        <v>10.56</v>
      </c>
      <c r="S238" s="17">
        <v>2</v>
      </c>
      <c r="T238" s="20">
        <v>0</v>
      </c>
      <c r="U238" s="19">
        <v>4.7519999999999998</v>
      </c>
      <c r="V238" s="20">
        <f t="shared" si="15"/>
        <v>0.44999999999999996</v>
      </c>
      <c r="W238" s="17">
        <f t="shared" si="16"/>
        <v>2017</v>
      </c>
      <c r="X238" t="str">
        <f t="shared" si="17"/>
        <v>Nov-2017</v>
      </c>
      <c r="Y238" s="17">
        <f t="shared" si="18"/>
        <v>4</v>
      </c>
      <c r="Z238" t="str">
        <f t="shared" si="19"/>
        <v>0% (No Discount)</v>
      </c>
      <c r="AA238" s="17">
        <f>IF(COUNTIF($B$2:B238,B238)=1,1,0)</f>
        <v>1</v>
      </c>
      <c r="AB238" s="17">
        <f>IF(COUNTIF($F$2:F238,F238)=1,1,0)</f>
        <v>1</v>
      </c>
    </row>
    <row r="239" spans="1:28" x14ac:dyDescent="0.2">
      <c r="A239" s="17">
        <v>238</v>
      </c>
      <c r="B239" t="s">
        <v>944</v>
      </c>
      <c r="C239" s="18">
        <v>42525</v>
      </c>
      <c r="D239" s="18">
        <v>42530</v>
      </c>
      <c r="E239" t="s">
        <v>50</v>
      </c>
      <c r="F239" t="s">
        <v>945</v>
      </c>
      <c r="G239" t="s">
        <v>946</v>
      </c>
      <c r="H239" t="s">
        <v>53</v>
      </c>
      <c r="I239" t="s">
        <v>54</v>
      </c>
      <c r="J239" t="s">
        <v>330</v>
      </c>
      <c r="K239" t="s">
        <v>238</v>
      </c>
      <c r="L239">
        <v>60610</v>
      </c>
      <c r="M239" t="s">
        <v>132</v>
      </c>
      <c r="N239" t="s">
        <v>947</v>
      </c>
      <c r="O239" t="s">
        <v>73</v>
      </c>
      <c r="P239" t="s">
        <v>117</v>
      </c>
      <c r="Q239" t="s">
        <v>948</v>
      </c>
      <c r="R239" s="19">
        <v>25.92</v>
      </c>
      <c r="S239" s="17">
        <v>5</v>
      </c>
      <c r="T239" s="20">
        <v>0.2</v>
      </c>
      <c r="U239" s="19">
        <v>9.3960000000000008</v>
      </c>
      <c r="V239" s="20">
        <f t="shared" si="15"/>
        <v>0.36249999999999999</v>
      </c>
      <c r="W239" s="17">
        <f t="shared" si="16"/>
        <v>2016</v>
      </c>
      <c r="X239" t="str">
        <f t="shared" si="17"/>
        <v>Jun-2016</v>
      </c>
      <c r="Y239" s="17">
        <f t="shared" si="18"/>
        <v>5</v>
      </c>
      <c r="Z239" t="str">
        <f t="shared" si="19"/>
        <v>11-20%</v>
      </c>
      <c r="AA239" s="17">
        <f>IF(COUNTIF($B$2:B239,B239)=1,1,0)</f>
        <v>1</v>
      </c>
      <c r="AB239" s="17">
        <f>IF(COUNTIF($F$2:F239,F239)=1,1,0)</f>
        <v>1</v>
      </c>
    </row>
    <row r="240" spans="1:28" x14ac:dyDescent="0.2">
      <c r="A240" s="17">
        <v>239</v>
      </c>
      <c r="B240" t="s">
        <v>944</v>
      </c>
      <c r="C240" s="18">
        <v>42525</v>
      </c>
      <c r="D240" s="18">
        <v>42530</v>
      </c>
      <c r="E240" t="s">
        <v>50</v>
      </c>
      <c r="F240" t="s">
        <v>945</v>
      </c>
      <c r="G240" t="s">
        <v>946</v>
      </c>
      <c r="H240" t="s">
        <v>53</v>
      </c>
      <c r="I240" t="s">
        <v>54</v>
      </c>
      <c r="J240" t="s">
        <v>330</v>
      </c>
      <c r="K240" t="s">
        <v>238</v>
      </c>
      <c r="L240">
        <v>60610</v>
      </c>
      <c r="M240" t="s">
        <v>132</v>
      </c>
      <c r="N240" t="s">
        <v>949</v>
      </c>
      <c r="O240" t="s">
        <v>59</v>
      </c>
      <c r="P240" t="s">
        <v>92</v>
      </c>
      <c r="Q240" t="s">
        <v>950</v>
      </c>
      <c r="R240" s="19">
        <v>419.68</v>
      </c>
      <c r="S240" s="17">
        <v>5</v>
      </c>
      <c r="T240" s="20">
        <v>0.6</v>
      </c>
      <c r="U240" s="19">
        <v>-356.72800000000001</v>
      </c>
      <c r="V240" s="20">
        <f t="shared" si="15"/>
        <v>-0.85</v>
      </c>
      <c r="W240" s="17">
        <f t="shared" si="16"/>
        <v>2016</v>
      </c>
      <c r="X240" t="str">
        <f t="shared" si="17"/>
        <v>Jun-2016</v>
      </c>
      <c r="Y240" s="17">
        <f t="shared" si="18"/>
        <v>5</v>
      </c>
      <c r="Z240" t="str">
        <f t="shared" si="19"/>
        <v>Over 50%</v>
      </c>
      <c r="AA240" s="17">
        <f>IF(COUNTIF($B$2:B240,B240)=1,1,0)</f>
        <v>0</v>
      </c>
      <c r="AB240" s="17">
        <f>IF(COUNTIF($F$2:F240,F240)=1,1,0)</f>
        <v>0</v>
      </c>
    </row>
    <row r="241" spans="1:28" x14ac:dyDescent="0.2">
      <c r="A241" s="17">
        <v>240</v>
      </c>
      <c r="B241" t="s">
        <v>944</v>
      </c>
      <c r="C241" s="18">
        <v>42525</v>
      </c>
      <c r="D241" s="18">
        <v>42530</v>
      </c>
      <c r="E241" t="s">
        <v>50</v>
      </c>
      <c r="F241" t="s">
        <v>945</v>
      </c>
      <c r="G241" t="s">
        <v>946</v>
      </c>
      <c r="H241" t="s">
        <v>53</v>
      </c>
      <c r="I241" t="s">
        <v>54</v>
      </c>
      <c r="J241" t="s">
        <v>330</v>
      </c>
      <c r="K241" t="s">
        <v>238</v>
      </c>
      <c r="L241">
        <v>60610</v>
      </c>
      <c r="M241" t="s">
        <v>132</v>
      </c>
      <c r="N241" t="s">
        <v>951</v>
      </c>
      <c r="O241" t="s">
        <v>59</v>
      </c>
      <c r="P241" t="s">
        <v>92</v>
      </c>
      <c r="Q241" t="s">
        <v>952</v>
      </c>
      <c r="R241" s="19">
        <v>11.688000000000001</v>
      </c>
      <c r="S241" s="17">
        <v>3</v>
      </c>
      <c r="T241" s="20">
        <v>0.6</v>
      </c>
      <c r="U241" s="19">
        <v>-4.6752000000000002</v>
      </c>
      <c r="V241" s="20">
        <f t="shared" si="15"/>
        <v>-0.4</v>
      </c>
      <c r="W241" s="17">
        <f t="shared" si="16"/>
        <v>2016</v>
      </c>
      <c r="X241" t="str">
        <f t="shared" si="17"/>
        <v>Jun-2016</v>
      </c>
      <c r="Y241" s="17">
        <f t="shared" si="18"/>
        <v>5</v>
      </c>
      <c r="Z241" t="str">
        <f t="shared" si="19"/>
        <v>Over 50%</v>
      </c>
      <c r="AA241" s="17">
        <f>IF(COUNTIF($B$2:B241,B241)=1,1,0)</f>
        <v>0</v>
      </c>
      <c r="AB241" s="17">
        <f>IF(COUNTIF($F$2:F241,F241)=1,1,0)</f>
        <v>0</v>
      </c>
    </row>
    <row r="242" spans="1:28" x14ac:dyDescent="0.2">
      <c r="A242" s="17">
        <v>241</v>
      </c>
      <c r="B242" t="s">
        <v>944</v>
      </c>
      <c r="C242" s="18">
        <v>42525</v>
      </c>
      <c r="D242" s="18">
        <v>42530</v>
      </c>
      <c r="E242" t="s">
        <v>50</v>
      </c>
      <c r="F242" t="s">
        <v>945</v>
      </c>
      <c r="G242" t="s">
        <v>946</v>
      </c>
      <c r="H242" t="s">
        <v>53</v>
      </c>
      <c r="I242" t="s">
        <v>54</v>
      </c>
      <c r="J242" t="s">
        <v>330</v>
      </c>
      <c r="K242" t="s">
        <v>238</v>
      </c>
      <c r="L242">
        <v>60610</v>
      </c>
      <c r="M242" t="s">
        <v>132</v>
      </c>
      <c r="N242" t="s">
        <v>953</v>
      </c>
      <c r="O242" t="s">
        <v>98</v>
      </c>
      <c r="P242" t="s">
        <v>99</v>
      </c>
      <c r="Q242" t="s">
        <v>954</v>
      </c>
      <c r="R242" s="19">
        <v>31.984000000000002</v>
      </c>
      <c r="S242" s="17">
        <v>2</v>
      </c>
      <c r="T242" s="20">
        <v>0.2</v>
      </c>
      <c r="U242" s="19">
        <v>11.1944</v>
      </c>
      <c r="V242" s="20">
        <f t="shared" si="15"/>
        <v>0.35</v>
      </c>
      <c r="W242" s="17">
        <f t="shared" si="16"/>
        <v>2016</v>
      </c>
      <c r="X242" t="str">
        <f t="shared" si="17"/>
        <v>Jun-2016</v>
      </c>
      <c r="Y242" s="17">
        <f t="shared" si="18"/>
        <v>5</v>
      </c>
      <c r="Z242" t="str">
        <f t="shared" si="19"/>
        <v>11-20%</v>
      </c>
      <c r="AA242" s="17">
        <f>IF(COUNTIF($B$2:B242,B242)=1,1,0)</f>
        <v>0</v>
      </c>
      <c r="AB242" s="17">
        <f>IF(COUNTIF($F$2:F242,F242)=1,1,0)</f>
        <v>0</v>
      </c>
    </row>
    <row r="243" spans="1:28" x14ac:dyDescent="0.2">
      <c r="A243" s="17">
        <v>242</v>
      </c>
      <c r="B243" t="s">
        <v>944</v>
      </c>
      <c r="C243" s="18">
        <v>42525</v>
      </c>
      <c r="D243" s="18">
        <v>42530</v>
      </c>
      <c r="E243" t="s">
        <v>50</v>
      </c>
      <c r="F243" t="s">
        <v>945</v>
      </c>
      <c r="G243" t="s">
        <v>946</v>
      </c>
      <c r="H243" t="s">
        <v>53</v>
      </c>
      <c r="I243" t="s">
        <v>54</v>
      </c>
      <c r="J243" t="s">
        <v>330</v>
      </c>
      <c r="K243" t="s">
        <v>238</v>
      </c>
      <c r="L243">
        <v>60610</v>
      </c>
      <c r="M243" t="s">
        <v>132</v>
      </c>
      <c r="N243" t="s">
        <v>955</v>
      </c>
      <c r="O243" t="s">
        <v>59</v>
      </c>
      <c r="P243" t="s">
        <v>83</v>
      </c>
      <c r="Q243" t="s">
        <v>956</v>
      </c>
      <c r="R243" s="19">
        <v>177.22499999999999</v>
      </c>
      <c r="S243" s="17">
        <v>5</v>
      </c>
      <c r="T243" s="20">
        <v>0.5</v>
      </c>
      <c r="U243" s="19">
        <v>-120.51300000000001</v>
      </c>
      <c r="V243" s="20">
        <f t="shared" si="15"/>
        <v>-0.68</v>
      </c>
      <c r="W243" s="17">
        <f t="shared" si="16"/>
        <v>2016</v>
      </c>
      <c r="X243" t="str">
        <f t="shared" si="17"/>
        <v>Jun-2016</v>
      </c>
      <c r="Y243" s="17">
        <f t="shared" si="18"/>
        <v>5</v>
      </c>
      <c r="Z243" t="str">
        <f t="shared" si="19"/>
        <v>41-50%</v>
      </c>
      <c r="AA243" s="17">
        <f>IF(COUNTIF($B$2:B243,B243)=1,1,0)</f>
        <v>0</v>
      </c>
      <c r="AB243" s="17">
        <f>IF(COUNTIF($F$2:F243,F243)=1,1,0)</f>
        <v>0</v>
      </c>
    </row>
    <row r="244" spans="1:28" x14ac:dyDescent="0.2">
      <c r="A244" s="17">
        <v>243</v>
      </c>
      <c r="B244" t="s">
        <v>944</v>
      </c>
      <c r="C244" s="18">
        <v>42525</v>
      </c>
      <c r="D244" s="18">
        <v>42530</v>
      </c>
      <c r="E244" t="s">
        <v>50</v>
      </c>
      <c r="F244" t="s">
        <v>945</v>
      </c>
      <c r="G244" t="s">
        <v>946</v>
      </c>
      <c r="H244" t="s">
        <v>53</v>
      </c>
      <c r="I244" t="s">
        <v>54</v>
      </c>
      <c r="J244" t="s">
        <v>330</v>
      </c>
      <c r="K244" t="s">
        <v>238</v>
      </c>
      <c r="L244">
        <v>60610</v>
      </c>
      <c r="M244" t="s">
        <v>132</v>
      </c>
      <c r="N244" t="s">
        <v>957</v>
      </c>
      <c r="O244" t="s">
        <v>59</v>
      </c>
      <c r="P244" t="s">
        <v>92</v>
      </c>
      <c r="Q244" t="s">
        <v>958</v>
      </c>
      <c r="R244" s="19">
        <v>4.0439999999999996</v>
      </c>
      <c r="S244" s="17">
        <v>3</v>
      </c>
      <c r="T244" s="20">
        <v>0.6</v>
      </c>
      <c r="U244" s="19">
        <v>-2.8308</v>
      </c>
      <c r="V244" s="20">
        <f t="shared" si="15"/>
        <v>-0.70000000000000007</v>
      </c>
      <c r="W244" s="17">
        <f t="shared" si="16"/>
        <v>2016</v>
      </c>
      <c r="X244" t="str">
        <f t="shared" si="17"/>
        <v>Jun-2016</v>
      </c>
      <c r="Y244" s="17">
        <f t="shared" si="18"/>
        <v>5</v>
      </c>
      <c r="Z244" t="str">
        <f t="shared" si="19"/>
        <v>Over 50%</v>
      </c>
      <c r="AA244" s="17">
        <f>IF(COUNTIF($B$2:B244,B244)=1,1,0)</f>
        <v>0</v>
      </c>
      <c r="AB244" s="17">
        <f>IF(COUNTIF($F$2:F244,F244)=1,1,0)</f>
        <v>0</v>
      </c>
    </row>
    <row r="245" spans="1:28" x14ac:dyDescent="0.2">
      <c r="A245" s="17">
        <v>244</v>
      </c>
      <c r="B245" t="s">
        <v>944</v>
      </c>
      <c r="C245" s="18">
        <v>42525</v>
      </c>
      <c r="D245" s="18">
        <v>42530</v>
      </c>
      <c r="E245" t="s">
        <v>50</v>
      </c>
      <c r="F245" t="s">
        <v>945</v>
      </c>
      <c r="G245" t="s">
        <v>946</v>
      </c>
      <c r="H245" t="s">
        <v>53</v>
      </c>
      <c r="I245" t="s">
        <v>54</v>
      </c>
      <c r="J245" t="s">
        <v>330</v>
      </c>
      <c r="K245" t="s">
        <v>238</v>
      </c>
      <c r="L245">
        <v>60610</v>
      </c>
      <c r="M245" t="s">
        <v>132</v>
      </c>
      <c r="N245" t="s">
        <v>809</v>
      </c>
      <c r="O245" t="s">
        <v>73</v>
      </c>
      <c r="P245" t="s">
        <v>95</v>
      </c>
      <c r="Q245" t="s">
        <v>810</v>
      </c>
      <c r="R245" s="19">
        <v>7.4080000000000004</v>
      </c>
      <c r="S245" s="17">
        <v>2</v>
      </c>
      <c r="T245" s="20">
        <v>0.2</v>
      </c>
      <c r="U245" s="19">
        <v>1.2038</v>
      </c>
      <c r="V245" s="20">
        <f t="shared" si="15"/>
        <v>0.16249999999999998</v>
      </c>
      <c r="W245" s="17">
        <f t="shared" si="16"/>
        <v>2016</v>
      </c>
      <c r="X245" t="str">
        <f t="shared" si="17"/>
        <v>Jun-2016</v>
      </c>
      <c r="Y245" s="17">
        <f t="shared" si="18"/>
        <v>5</v>
      </c>
      <c r="Z245" t="str">
        <f t="shared" si="19"/>
        <v>11-20%</v>
      </c>
      <c r="AA245" s="17">
        <f>IF(COUNTIF($B$2:B245,B245)=1,1,0)</f>
        <v>0</v>
      </c>
      <c r="AB245" s="17">
        <f>IF(COUNTIF($F$2:F245,F245)=1,1,0)</f>
        <v>0</v>
      </c>
    </row>
    <row r="246" spans="1:28" x14ac:dyDescent="0.2">
      <c r="A246" s="17">
        <v>245</v>
      </c>
      <c r="B246" t="s">
        <v>959</v>
      </c>
      <c r="C246" s="18">
        <v>41791</v>
      </c>
      <c r="D246" s="18">
        <v>41796</v>
      </c>
      <c r="E246" t="s">
        <v>50</v>
      </c>
      <c r="F246" t="s">
        <v>960</v>
      </c>
      <c r="G246" t="s">
        <v>961</v>
      </c>
      <c r="H246" t="s">
        <v>129</v>
      </c>
      <c r="I246" t="s">
        <v>54</v>
      </c>
      <c r="J246" t="s">
        <v>962</v>
      </c>
      <c r="K246" t="s">
        <v>256</v>
      </c>
      <c r="L246">
        <v>55044</v>
      </c>
      <c r="M246" t="s">
        <v>132</v>
      </c>
      <c r="N246" t="s">
        <v>560</v>
      </c>
      <c r="O246" t="s">
        <v>59</v>
      </c>
      <c r="P246" t="s">
        <v>63</v>
      </c>
      <c r="Q246" t="s">
        <v>561</v>
      </c>
      <c r="R246" s="19">
        <v>2001.86</v>
      </c>
      <c r="S246" s="17">
        <v>7</v>
      </c>
      <c r="T246" s="20">
        <v>0</v>
      </c>
      <c r="U246" s="19">
        <v>580.5394</v>
      </c>
      <c r="V246" s="20">
        <f t="shared" si="15"/>
        <v>0.29000000000000004</v>
      </c>
      <c r="W246" s="17">
        <f t="shared" si="16"/>
        <v>2014</v>
      </c>
      <c r="X246" t="str">
        <f t="shared" si="17"/>
        <v>Jun-2014</v>
      </c>
      <c r="Y246" s="17">
        <f t="shared" si="18"/>
        <v>5</v>
      </c>
      <c r="Z246" t="str">
        <f t="shared" si="19"/>
        <v>0% (No Discount)</v>
      </c>
      <c r="AA246" s="17">
        <f>IF(COUNTIF($B$2:B246,B246)=1,1,0)</f>
        <v>1</v>
      </c>
      <c r="AB246" s="17">
        <f>IF(COUNTIF($F$2:F246,F246)=1,1,0)</f>
        <v>1</v>
      </c>
    </row>
    <row r="247" spans="1:28" x14ac:dyDescent="0.2">
      <c r="A247" s="17">
        <v>246</v>
      </c>
      <c r="B247" t="s">
        <v>959</v>
      </c>
      <c r="C247" s="18">
        <v>41791</v>
      </c>
      <c r="D247" s="18">
        <v>41796</v>
      </c>
      <c r="E247" t="s">
        <v>50</v>
      </c>
      <c r="F247" t="s">
        <v>960</v>
      </c>
      <c r="G247" t="s">
        <v>961</v>
      </c>
      <c r="H247" t="s">
        <v>129</v>
      </c>
      <c r="I247" t="s">
        <v>54</v>
      </c>
      <c r="J247" t="s">
        <v>962</v>
      </c>
      <c r="K247" t="s">
        <v>256</v>
      </c>
      <c r="L247">
        <v>55044</v>
      </c>
      <c r="M247" t="s">
        <v>132</v>
      </c>
      <c r="N247" t="s">
        <v>963</v>
      </c>
      <c r="O247" t="s">
        <v>73</v>
      </c>
      <c r="P247" t="s">
        <v>86</v>
      </c>
      <c r="Q247" t="s">
        <v>964</v>
      </c>
      <c r="R247" s="19">
        <v>166.72</v>
      </c>
      <c r="S247" s="17">
        <v>2</v>
      </c>
      <c r="T247" s="20">
        <v>0</v>
      </c>
      <c r="U247" s="19">
        <v>41.68</v>
      </c>
      <c r="V247" s="20">
        <f t="shared" si="15"/>
        <v>0.25</v>
      </c>
      <c r="W247" s="17">
        <f t="shared" si="16"/>
        <v>2014</v>
      </c>
      <c r="X247" t="str">
        <f t="shared" si="17"/>
        <v>Jun-2014</v>
      </c>
      <c r="Y247" s="17">
        <f t="shared" si="18"/>
        <v>5</v>
      </c>
      <c r="Z247" t="str">
        <f t="shared" si="19"/>
        <v>0% (No Discount)</v>
      </c>
      <c r="AA247" s="17">
        <f>IF(COUNTIF($B$2:B247,B247)=1,1,0)</f>
        <v>0</v>
      </c>
      <c r="AB247" s="17">
        <f>IF(COUNTIF($F$2:F247,F247)=1,1,0)</f>
        <v>0</v>
      </c>
    </row>
    <row r="248" spans="1:28" x14ac:dyDescent="0.2">
      <c r="A248" s="17">
        <v>247</v>
      </c>
      <c r="B248" t="s">
        <v>959</v>
      </c>
      <c r="C248" s="18">
        <v>41791</v>
      </c>
      <c r="D248" s="18">
        <v>41796</v>
      </c>
      <c r="E248" t="s">
        <v>50</v>
      </c>
      <c r="F248" t="s">
        <v>960</v>
      </c>
      <c r="G248" t="s">
        <v>961</v>
      </c>
      <c r="H248" t="s">
        <v>129</v>
      </c>
      <c r="I248" t="s">
        <v>54</v>
      </c>
      <c r="J248" t="s">
        <v>962</v>
      </c>
      <c r="K248" t="s">
        <v>256</v>
      </c>
      <c r="L248">
        <v>55044</v>
      </c>
      <c r="M248" t="s">
        <v>132</v>
      </c>
      <c r="N248" t="s">
        <v>965</v>
      </c>
      <c r="O248" t="s">
        <v>73</v>
      </c>
      <c r="P248" t="s">
        <v>117</v>
      </c>
      <c r="Q248" t="s">
        <v>966</v>
      </c>
      <c r="R248" s="19">
        <v>47.88</v>
      </c>
      <c r="S248" s="17">
        <v>6</v>
      </c>
      <c r="T248" s="20">
        <v>0</v>
      </c>
      <c r="U248" s="19">
        <v>23.94</v>
      </c>
      <c r="V248" s="20">
        <f t="shared" si="15"/>
        <v>0.5</v>
      </c>
      <c r="W248" s="17">
        <f t="shared" si="16"/>
        <v>2014</v>
      </c>
      <c r="X248" t="str">
        <f t="shared" si="17"/>
        <v>Jun-2014</v>
      </c>
      <c r="Y248" s="17">
        <f t="shared" si="18"/>
        <v>5</v>
      </c>
      <c r="Z248" t="str">
        <f t="shared" si="19"/>
        <v>0% (No Discount)</v>
      </c>
      <c r="AA248" s="17">
        <f>IF(COUNTIF($B$2:B248,B248)=1,1,0)</f>
        <v>0</v>
      </c>
      <c r="AB248" s="17">
        <f>IF(COUNTIF($F$2:F248,F248)=1,1,0)</f>
        <v>0</v>
      </c>
    </row>
    <row r="249" spans="1:28" x14ac:dyDescent="0.2">
      <c r="A249" s="17">
        <v>248</v>
      </c>
      <c r="B249" t="s">
        <v>959</v>
      </c>
      <c r="C249" s="18">
        <v>41791</v>
      </c>
      <c r="D249" s="18">
        <v>41796</v>
      </c>
      <c r="E249" t="s">
        <v>50</v>
      </c>
      <c r="F249" t="s">
        <v>960</v>
      </c>
      <c r="G249" t="s">
        <v>961</v>
      </c>
      <c r="H249" t="s">
        <v>129</v>
      </c>
      <c r="I249" t="s">
        <v>54</v>
      </c>
      <c r="J249" t="s">
        <v>962</v>
      </c>
      <c r="K249" t="s">
        <v>256</v>
      </c>
      <c r="L249">
        <v>55044</v>
      </c>
      <c r="M249" t="s">
        <v>132</v>
      </c>
      <c r="N249" t="s">
        <v>967</v>
      </c>
      <c r="O249" t="s">
        <v>73</v>
      </c>
      <c r="P249" t="s">
        <v>105</v>
      </c>
      <c r="Q249" t="s">
        <v>968</v>
      </c>
      <c r="R249" s="19">
        <v>1503.25</v>
      </c>
      <c r="S249" s="17">
        <v>5</v>
      </c>
      <c r="T249" s="20">
        <v>0</v>
      </c>
      <c r="U249" s="19">
        <v>496.07249999999999</v>
      </c>
      <c r="V249" s="20">
        <f t="shared" si="15"/>
        <v>0.33</v>
      </c>
      <c r="W249" s="17">
        <f t="shared" si="16"/>
        <v>2014</v>
      </c>
      <c r="X249" t="str">
        <f t="shared" si="17"/>
        <v>Jun-2014</v>
      </c>
      <c r="Y249" s="17">
        <f t="shared" si="18"/>
        <v>5</v>
      </c>
      <c r="Z249" t="str">
        <f t="shared" si="19"/>
        <v>0% (No Discount)</v>
      </c>
      <c r="AA249" s="17">
        <f>IF(COUNTIF($B$2:B249,B249)=1,1,0)</f>
        <v>0</v>
      </c>
      <c r="AB249" s="17">
        <f>IF(COUNTIF($F$2:F249,F249)=1,1,0)</f>
        <v>0</v>
      </c>
    </row>
    <row r="250" spans="1:28" x14ac:dyDescent="0.2">
      <c r="A250" s="17">
        <v>249</v>
      </c>
      <c r="B250" t="s">
        <v>959</v>
      </c>
      <c r="C250" s="18">
        <v>41791</v>
      </c>
      <c r="D250" s="18">
        <v>41796</v>
      </c>
      <c r="E250" t="s">
        <v>50</v>
      </c>
      <c r="F250" t="s">
        <v>960</v>
      </c>
      <c r="G250" t="s">
        <v>961</v>
      </c>
      <c r="H250" t="s">
        <v>129</v>
      </c>
      <c r="I250" t="s">
        <v>54</v>
      </c>
      <c r="J250" t="s">
        <v>962</v>
      </c>
      <c r="K250" t="s">
        <v>256</v>
      </c>
      <c r="L250">
        <v>55044</v>
      </c>
      <c r="M250" t="s">
        <v>132</v>
      </c>
      <c r="N250" t="s">
        <v>797</v>
      </c>
      <c r="O250" t="s">
        <v>73</v>
      </c>
      <c r="P250" t="s">
        <v>117</v>
      </c>
      <c r="Q250" t="s">
        <v>798</v>
      </c>
      <c r="R250" s="19">
        <v>25.92</v>
      </c>
      <c r="S250" s="17">
        <v>4</v>
      </c>
      <c r="T250" s="20">
        <v>0</v>
      </c>
      <c r="U250" s="19">
        <v>12.441599999999999</v>
      </c>
      <c r="V250" s="20">
        <f t="shared" si="15"/>
        <v>0.47999999999999993</v>
      </c>
      <c r="W250" s="17">
        <f t="shared" si="16"/>
        <v>2014</v>
      </c>
      <c r="X250" t="str">
        <f t="shared" si="17"/>
        <v>Jun-2014</v>
      </c>
      <c r="Y250" s="17">
        <f t="shared" si="18"/>
        <v>5</v>
      </c>
      <c r="Z250" t="str">
        <f t="shared" si="19"/>
        <v>0% (No Discount)</v>
      </c>
      <c r="AA250" s="17">
        <f>IF(COUNTIF($B$2:B250,B250)=1,1,0)</f>
        <v>0</v>
      </c>
      <c r="AB250" s="17">
        <f>IF(COUNTIF($F$2:F250,F250)=1,1,0)</f>
        <v>0</v>
      </c>
    </row>
    <row r="251" spans="1:28" x14ac:dyDescent="0.2">
      <c r="A251" s="17">
        <v>250</v>
      </c>
      <c r="B251" t="s">
        <v>969</v>
      </c>
      <c r="C251" s="18">
        <v>42714</v>
      </c>
      <c r="D251" s="18">
        <v>42719</v>
      </c>
      <c r="E251" t="s">
        <v>50</v>
      </c>
      <c r="F251" t="s">
        <v>970</v>
      </c>
      <c r="G251" t="s">
        <v>971</v>
      </c>
      <c r="H251" t="s">
        <v>53</v>
      </c>
      <c r="I251" t="s">
        <v>54</v>
      </c>
      <c r="J251" t="s">
        <v>154</v>
      </c>
      <c r="K251" t="s">
        <v>70</v>
      </c>
      <c r="L251">
        <v>94109</v>
      </c>
      <c r="M251" t="s">
        <v>71</v>
      </c>
      <c r="N251" t="s">
        <v>972</v>
      </c>
      <c r="O251" t="s">
        <v>59</v>
      </c>
      <c r="P251" t="s">
        <v>63</v>
      </c>
      <c r="Q251" t="s">
        <v>973</v>
      </c>
      <c r="R251" s="19">
        <v>321.56799999999998</v>
      </c>
      <c r="S251" s="17">
        <v>2</v>
      </c>
      <c r="T251" s="20">
        <v>0.2</v>
      </c>
      <c r="U251" s="19">
        <v>28.1372</v>
      </c>
      <c r="V251" s="20">
        <f t="shared" si="15"/>
        <v>8.7500000000000008E-2</v>
      </c>
      <c r="W251" s="17">
        <f t="shared" si="16"/>
        <v>2016</v>
      </c>
      <c r="X251" t="str">
        <f t="shared" si="17"/>
        <v>Dec-2016</v>
      </c>
      <c r="Y251" s="17">
        <f t="shared" si="18"/>
        <v>5</v>
      </c>
      <c r="Z251" t="str">
        <f t="shared" si="19"/>
        <v>11-20%</v>
      </c>
      <c r="AA251" s="17">
        <f>IF(COUNTIF($B$2:B251,B251)=1,1,0)</f>
        <v>1</v>
      </c>
      <c r="AB251" s="17">
        <f>IF(COUNTIF($F$2:F251,F251)=1,1,0)</f>
        <v>1</v>
      </c>
    </row>
    <row r="252" spans="1:28" x14ac:dyDescent="0.2">
      <c r="A252" s="17">
        <v>251</v>
      </c>
      <c r="B252" t="s">
        <v>974</v>
      </c>
      <c r="C252" s="18">
        <v>42624</v>
      </c>
      <c r="D252" s="18">
        <v>42630</v>
      </c>
      <c r="E252" t="s">
        <v>77</v>
      </c>
      <c r="F252" t="s">
        <v>975</v>
      </c>
      <c r="G252" t="s">
        <v>976</v>
      </c>
      <c r="H252" t="s">
        <v>53</v>
      </c>
      <c r="I252" t="s">
        <v>54</v>
      </c>
      <c r="J252" t="s">
        <v>977</v>
      </c>
      <c r="K252" t="s">
        <v>70</v>
      </c>
      <c r="L252">
        <v>92037</v>
      </c>
      <c r="M252" t="s">
        <v>71</v>
      </c>
      <c r="N252" t="s">
        <v>978</v>
      </c>
      <c r="O252" t="s">
        <v>73</v>
      </c>
      <c r="P252" t="s">
        <v>117</v>
      </c>
      <c r="Q252" t="s">
        <v>979</v>
      </c>
      <c r="R252" s="19">
        <v>7.61</v>
      </c>
      <c r="S252" s="17">
        <v>1</v>
      </c>
      <c r="T252" s="20">
        <v>0</v>
      </c>
      <c r="U252" s="19">
        <v>3.5767000000000002</v>
      </c>
      <c r="V252" s="20">
        <f t="shared" si="15"/>
        <v>0.47000000000000003</v>
      </c>
      <c r="W252" s="17">
        <f t="shared" si="16"/>
        <v>2016</v>
      </c>
      <c r="X252" t="str">
        <f t="shared" si="17"/>
        <v>Sep-2016</v>
      </c>
      <c r="Y252" s="17">
        <f t="shared" si="18"/>
        <v>6</v>
      </c>
      <c r="Z252" t="str">
        <f t="shared" si="19"/>
        <v>0% (No Discount)</v>
      </c>
      <c r="AA252" s="17">
        <f>IF(COUNTIF($B$2:B252,B252)=1,1,0)</f>
        <v>1</v>
      </c>
      <c r="AB252" s="17">
        <f>IF(COUNTIF($F$2:F252,F252)=1,1,0)</f>
        <v>1</v>
      </c>
    </row>
    <row r="253" spans="1:28" x14ac:dyDescent="0.2">
      <c r="A253" s="17">
        <v>252</v>
      </c>
      <c r="B253" t="s">
        <v>974</v>
      </c>
      <c r="C253" s="18">
        <v>42624</v>
      </c>
      <c r="D253" s="18">
        <v>42630</v>
      </c>
      <c r="E253" t="s">
        <v>77</v>
      </c>
      <c r="F253" t="s">
        <v>975</v>
      </c>
      <c r="G253" t="s">
        <v>976</v>
      </c>
      <c r="H253" t="s">
        <v>53</v>
      </c>
      <c r="I253" t="s">
        <v>54</v>
      </c>
      <c r="J253" t="s">
        <v>977</v>
      </c>
      <c r="K253" t="s">
        <v>70</v>
      </c>
      <c r="L253">
        <v>92037</v>
      </c>
      <c r="M253" t="s">
        <v>71</v>
      </c>
      <c r="N253" t="s">
        <v>936</v>
      </c>
      <c r="O253" t="s">
        <v>98</v>
      </c>
      <c r="P253" t="s">
        <v>188</v>
      </c>
      <c r="Q253" t="s">
        <v>937</v>
      </c>
      <c r="R253" s="19">
        <v>3347.37</v>
      </c>
      <c r="S253" s="17">
        <v>13</v>
      </c>
      <c r="T253" s="20">
        <v>0</v>
      </c>
      <c r="U253" s="19">
        <v>636.00030000000004</v>
      </c>
      <c r="V253" s="20">
        <f t="shared" si="15"/>
        <v>0.19000000000000003</v>
      </c>
      <c r="W253" s="17">
        <f t="shared" si="16"/>
        <v>2016</v>
      </c>
      <c r="X253" t="str">
        <f t="shared" si="17"/>
        <v>Sep-2016</v>
      </c>
      <c r="Y253" s="17">
        <f t="shared" si="18"/>
        <v>6</v>
      </c>
      <c r="Z253" t="str">
        <f t="shared" si="19"/>
        <v>0% (No Discount)</v>
      </c>
      <c r="AA253" s="17">
        <f>IF(COUNTIF($B$2:B253,B253)=1,1,0)</f>
        <v>0</v>
      </c>
      <c r="AB253" s="17">
        <f>IF(COUNTIF($F$2:F253,F253)=1,1,0)</f>
        <v>0</v>
      </c>
    </row>
    <row r="254" spans="1:28" x14ac:dyDescent="0.2">
      <c r="A254" s="17">
        <v>253</v>
      </c>
      <c r="B254" t="s">
        <v>980</v>
      </c>
      <c r="C254" s="18">
        <v>42714</v>
      </c>
      <c r="D254" s="18">
        <v>42717</v>
      </c>
      <c r="E254" t="s">
        <v>215</v>
      </c>
      <c r="F254" t="s">
        <v>981</v>
      </c>
      <c r="G254" t="s">
        <v>982</v>
      </c>
      <c r="H254" t="s">
        <v>53</v>
      </c>
      <c r="I254" t="s">
        <v>54</v>
      </c>
      <c r="J254" t="s">
        <v>293</v>
      </c>
      <c r="K254" t="s">
        <v>294</v>
      </c>
      <c r="L254">
        <v>10024</v>
      </c>
      <c r="M254" t="s">
        <v>175</v>
      </c>
      <c r="N254" t="s">
        <v>983</v>
      </c>
      <c r="O254" t="s">
        <v>73</v>
      </c>
      <c r="P254" t="s">
        <v>86</v>
      </c>
      <c r="Q254" t="s">
        <v>984</v>
      </c>
      <c r="R254" s="19">
        <v>80.58</v>
      </c>
      <c r="S254" s="17">
        <v>6</v>
      </c>
      <c r="T254" s="20">
        <v>0</v>
      </c>
      <c r="U254" s="19">
        <v>22.5624</v>
      </c>
      <c r="V254" s="20">
        <f t="shared" si="15"/>
        <v>0.28000000000000003</v>
      </c>
      <c r="W254" s="17">
        <f t="shared" si="16"/>
        <v>2016</v>
      </c>
      <c r="X254" t="str">
        <f t="shared" si="17"/>
        <v>Dec-2016</v>
      </c>
      <c r="Y254" s="17">
        <f t="shared" si="18"/>
        <v>3</v>
      </c>
      <c r="Z254" t="str">
        <f t="shared" si="19"/>
        <v>0% (No Discount)</v>
      </c>
      <c r="AA254" s="17">
        <f>IF(COUNTIF($B$2:B254,B254)=1,1,0)</f>
        <v>1</v>
      </c>
      <c r="AB254" s="17">
        <f>IF(COUNTIF($F$2:F254,F254)=1,1,0)</f>
        <v>1</v>
      </c>
    </row>
    <row r="255" spans="1:28" x14ac:dyDescent="0.2">
      <c r="A255" s="17">
        <v>254</v>
      </c>
      <c r="B255" t="s">
        <v>980</v>
      </c>
      <c r="C255" s="18">
        <v>42714</v>
      </c>
      <c r="D255" s="18">
        <v>42717</v>
      </c>
      <c r="E255" t="s">
        <v>215</v>
      </c>
      <c r="F255" t="s">
        <v>981</v>
      </c>
      <c r="G255" t="s">
        <v>982</v>
      </c>
      <c r="H255" t="s">
        <v>53</v>
      </c>
      <c r="I255" t="s">
        <v>54</v>
      </c>
      <c r="J255" t="s">
        <v>293</v>
      </c>
      <c r="K255" t="s">
        <v>294</v>
      </c>
      <c r="L255">
        <v>10024</v>
      </c>
      <c r="M255" t="s">
        <v>175</v>
      </c>
      <c r="N255" t="s">
        <v>985</v>
      </c>
      <c r="O255" t="s">
        <v>73</v>
      </c>
      <c r="P255" t="s">
        <v>200</v>
      </c>
      <c r="Q255" t="s">
        <v>986</v>
      </c>
      <c r="R255" s="19">
        <v>361.92</v>
      </c>
      <c r="S255" s="17">
        <v>4</v>
      </c>
      <c r="T255" s="20">
        <v>0</v>
      </c>
      <c r="U255" s="19">
        <v>162.864</v>
      </c>
      <c r="V255" s="20">
        <f t="shared" si="15"/>
        <v>0.45</v>
      </c>
      <c r="W255" s="17">
        <f t="shared" si="16"/>
        <v>2016</v>
      </c>
      <c r="X255" t="str">
        <f t="shared" si="17"/>
        <v>Dec-2016</v>
      </c>
      <c r="Y255" s="17">
        <f t="shared" si="18"/>
        <v>3</v>
      </c>
      <c r="Z255" t="str">
        <f t="shared" si="19"/>
        <v>0% (No Discount)</v>
      </c>
      <c r="AA255" s="17">
        <f>IF(COUNTIF($B$2:B255,B255)=1,1,0)</f>
        <v>0</v>
      </c>
      <c r="AB255" s="17">
        <f>IF(COUNTIF($F$2:F255,F255)=1,1,0)</f>
        <v>0</v>
      </c>
    </row>
    <row r="256" spans="1:28" x14ac:dyDescent="0.2">
      <c r="A256" s="17">
        <v>255</v>
      </c>
      <c r="B256" t="s">
        <v>987</v>
      </c>
      <c r="C256" s="18">
        <v>42336</v>
      </c>
      <c r="D256" s="18">
        <v>42342</v>
      </c>
      <c r="E256" t="s">
        <v>77</v>
      </c>
      <c r="F256" t="s">
        <v>988</v>
      </c>
      <c r="G256" t="s">
        <v>989</v>
      </c>
      <c r="H256" t="s">
        <v>68</v>
      </c>
      <c r="I256" t="s">
        <v>54</v>
      </c>
      <c r="J256" t="s">
        <v>330</v>
      </c>
      <c r="K256" t="s">
        <v>238</v>
      </c>
      <c r="L256">
        <v>60623</v>
      </c>
      <c r="M256" t="s">
        <v>132</v>
      </c>
      <c r="N256" t="s">
        <v>957</v>
      </c>
      <c r="O256" t="s">
        <v>59</v>
      </c>
      <c r="P256" t="s">
        <v>92</v>
      </c>
      <c r="Q256" t="s">
        <v>958</v>
      </c>
      <c r="R256" s="19">
        <v>12.132</v>
      </c>
      <c r="S256" s="17">
        <v>9</v>
      </c>
      <c r="T256" s="20">
        <v>0.6</v>
      </c>
      <c r="U256" s="19">
        <v>-8.4923999999999999</v>
      </c>
      <c r="V256" s="20">
        <f t="shared" si="15"/>
        <v>-0.70000000000000007</v>
      </c>
      <c r="W256" s="17">
        <f t="shared" si="16"/>
        <v>2015</v>
      </c>
      <c r="X256" t="str">
        <f t="shared" si="17"/>
        <v>Nov-2015</v>
      </c>
      <c r="Y256" s="17">
        <f t="shared" si="18"/>
        <v>6</v>
      </c>
      <c r="Z256" t="str">
        <f t="shared" si="19"/>
        <v>Over 50%</v>
      </c>
      <c r="AA256" s="17">
        <f>IF(COUNTIF($B$2:B256,B256)=1,1,0)</f>
        <v>1</v>
      </c>
      <c r="AB256" s="17">
        <f>IF(COUNTIF($F$2:F256,F256)=1,1,0)</f>
        <v>1</v>
      </c>
    </row>
    <row r="257" spans="1:28" x14ac:dyDescent="0.2">
      <c r="A257" s="17">
        <v>256</v>
      </c>
      <c r="B257" t="s">
        <v>987</v>
      </c>
      <c r="C257" s="18">
        <v>42336</v>
      </c>
      <c r="D257" s="18">
        <v>42342</v>
      </c>
      <c r="E257" t="s">
        <v>77</v>
      </c>
      <c r="F257" t="s">
        <v>988</v>
      </c>
      <c r="G257" t="s">
        <v>989</v>
      </c>
      <c r="H257" t="s">
        <v>68</v>
      </c>
      <c r="I257" t="s">
        <v>54</v>
      </c>
      <c r="J257" t="s">
        <v>330</v>
      </c>
      <c r="K257" t="s">
        <v>238</v>
      </c>
      <c r="L257">
        <v>60623</v>
      </c>
      <c r="M257" t="s">
        <v>132</v>
      </c>
      <c r="N257" t="s">
        <v>990</v>
      </c>
      <c r="O257" t="s">
        <v>73</v>
      </c>
      <c r="P257" t="s">
        <v>86</v>
      </c>
      <c r="Q257" t="s">
        <v>991</v>
      </c>
      <c r="R257" s="19">
        <v>82.367999999999995</v>
      </c>
      <c r="S257" s="17">
        <v>2</v>
      </c>
      <c r="T257" s="20">
        <v>0.2</v>
      </c>
      <c r="U257" s="19">
        <v>-19.5624</v>
      </c>
      <c r="V257" s="20">
        <f t="shared" si="15"/>
        <v>-0.23750000000000002</v>
      </c>
      <c r="W257" s="17">
        <f t="shared" si="16"/>
        <v>2015</v>
      </c>
      <c r="X257" t="str">
        <f t="shared" si="17"/>
        <v>Nov-2015</v>
      </c>
      <c r="Y257" s="17">
        <f t="shared" si="18"/>
        <v>6</v>
      </c>
      <c r="Z257" t="str">
        <f t="shared" si="19"/>
        <v>11-20%</v>
      </c>
      <c r="AA257" s="17">
        <f>IF(COUNTIF($B$2:B257,B257)=1,1,0)</f>
        <v>0</v>
      </c>
      <c r="AB257" s="17">
        <f>IF(COUNTIF($F$2:F257,F257)=1,1,0)</f>
        <v>0</v>
      </c>
    </row>
    <row r="258" spans="1:28" x14ac:dyDescent="0.2">
      <c r="A258" s="17">
        <v>257</v>
      </c>
      <c r="B258" t="s">
        <v>987</v>
      </c>
      <c r="C258" s="18">
        <v>42336</v>
      </c>
      <c r="D258" s="18">
        <v>42342</v>
      </c>
      <c r="E258" t="s">
        <v>77</v>
      </c>
      <c r="F258" t="s">
        <v>988</v>
      </c>
      <c r="G258" t="s">
        <v>989</v>
      </c>
      <c r="H258" t="s">
        <v>68</v>
      </c>
      <c r="I258" t="s">
        <v>54</v>
      </c>
      <c r="J258" t="s">
        <v>330</v>
      </c>
      <c r="K258" t="s">
        <v>238</v>
      </c>
      <c r="L258">
        <v>60623</v>
      </c>
      <c r="M258" t="s">
        <v>132</v>
      </c>
      <c r="N258" t="s">
        <v>663</v>
      </c>
      <c r="O258" t="s">
        <v>73</v>
      </c>
      <c r="P258" t="s">
        <v>86</v>
      </c>
      <c r="Q258" t="s">
        <v>664</v>
      </c>
      <c r="R258" s="19">
        <v>53.92</v>
      </c>
      <c r="S258" s="17">
        <v>5</v>
      </c>
      <c r="T258" s="20">
        <v>0.2</v>
      </c>
      <c r="U258" s="19">
        <v>4.0439999999999996</v>
      </c>
      <c r="V258" s="20">
        <f t="shared" ref="V258:V321" si="20">IFERROR(U258/R258,0)</f>
        <v>7.4999999999999983E-2</v>
      </c>
      <c r="W258" s="17">
        <f t="shared" ref="W258:W321" si="21">YEAR(C258)</f>
        <v>2015</v>
      </c>
      <c r="X258" t="str">
        <f t="shared" ref="X258:X321" si="22">TEXT(C258,"mmm-yyyy")</f>
        <v>Nov-2015</v>
      </c>
      <c r="Y258" s="17">
        <f t="shared" ref="Y258:Y321" si="23">D258-C258</f>
        <v>6</v>
      </c>
      <c r="Z258" t="str">
        <f t="shared" ref="Z258:Z321" si="24">IF(T258=0,"0% (No Discount)",IF(T258&lt;=0.1,"1-10%",IF(T258&lt;=0.2,"11-20%",IF(T258&lt;=0.3,"21-30%",IF(T258&lt;=0.4,"31-40%",IF(T258&lt;=0.5,"41-50%","Over 50%"))))))</f>
        <v>11-20%</v>
      </c>
      <c r="AA258" s="17">
        <f>IF(COUNTIF($B$2:B258,B258)=1,1,0)</f>
        <v>0</v>
      </c>
      <c r="AB258" s="17">
        <f>IF(COUNTIF($F$2:F258,F258)=1,1,0)</f>
        <v>0</v>
      </c>
    </row>
    <row r="259" spans="1:28" x14ac:dyDescent="0.2">
      <c r="A259" s="17">
        <v>258</v>
      </c>
      <c r="B259" t="s">
        <v>987</v>
      </c>
      <c r="C259" s="18">
        <v>42336</v>
      </c>
      <c r="D259" s="18">
        <v>42342</v>
      </c>
      <c r="E259" t="s">
        <v>77</v>
      </c>
      <c r="F259" t="s">
        <v>988</v>
      </c>
      <c r="G259" t="s">
        <v>989</v>
      </c>
      <c r="H259" t="s">
        <v>68</v>
      </c>
      <c r="I259" t="s">
        <v>54</v>
      </c>
      <c r="J259" t="s">
        <v>330</v>
      </c>
      <c r="K259" t="s">
        <v>238</v>
      </c>
      <c r="L259">
        <v>60623</v>
      </c>
      <c r="M259" t="s">
        <v>132</v>
      </c>
      <c r="N259" t="s">
        <v>992</v>
      </c>
      <c r="O259" t="s">
        <v>98</v>
      </c>
      <c r="P259" t="s">
        <v>99</v>
      </c>
      <c r="Q259" t="s">
        <v>993</v>
      </c>
      <c r="R259" s="19">
        <v>647.904</v>
      </c>
      <c r="S259" s="17">
        <v>6</v>
      </c>
      <c r="T259" s="20">
        <v>0.2</v>
      </c>
      <c r="U259" s="19">
        <v>56.691600000000001</v>
      </c>
      <c r="V259" s="20">
        <f t="shared" si="20"/>
        <v>8.7500000000000008E-2</v>
      </c>
      <c r="W259" s="17">
        <f t="shared" si="21"/>
        <v>2015</v>
      </c>
      <c r="X259" t="str">
        <f t="shared" si="22"/>
        <v>Nov-2015</v>
      </c>
      <c r="Y259" s="17">
        <f t="shared" si="23"/>
        <v>6</v>
      </c>
      <c r="Z259" t="str">
        <f t="shared" si="24"/>
        <v>11-20%</v>
      </c>
      <c r="AA259" s="17">
        <f>IF(COUNTIF($B$2:B259,B259)=1,1,0)</f>
        <v>0</v>
      </c>
      <c r="AB259" s="17">
        <f>IF(COUNTIF($F$2:F259,F259)=1,1,0)</f>
        <v>0</v>
      </c>
    </row>
    <row r="260" spans="1:28" x14ac:dyDescent="0.2">
      <c r="A260" s="17">
        <v>259</v>
      </c>
      <c r="B260" t="s">
        <v>994</v>
      </c>
      <c r="C260" s="18">
        <v>43070</v>
      </c>
      <c r="D260" s="18">
        <v>43072</v>
      </c>
      <c r="E260" t="s">
        <v>50</v>
      </c>
      <c r="F260" t="s">
        <v>995</v>
      </c>
      <c r="G260" t="s">
        <v>996</v>
      </c>
      <c r="H260" t="s">
        <v>53</v>
      </c>
      <c r="I260" t="s">
        <v>54</v>
      </c>
      <c r="J260" t="s">
        <v>293</v>
      </c>
      <c r="K260" t="s">
        <v>294</v>
      </c>
      <c r="L260">
        <v>10009</v>
      </c>
      <c r="M260" t="s">
        <v>175</v>
      </c>
      <c r="N260" t="s">
        <v>997</v>
      </c>
      <c r="O260" t="s">
        <v>98</v>
      </c>
      <c r="P260" t="s">
        <v>188</v>
      </c>
      <c r="Q260" t="s">
        <v>998</v>
      </c>
      <c r="R260" s="19">
        <v>20.37</v>
      </c>
      <c r="S260" s="17">
        <v>3</v>
      </c>
      <c r="T260" s="20">
        <v>0</v>
      </c>
      <c r="U260" s="19">
        <v>6.9257999999999997</v>
      </c>
      <c r="V260" s="20">
        <f t="shared" si="20"/>
        <v>0.33999999999999997</v>
      </c>
      <c r="W260" s="17">
        <f t="shared" si="21"/>
        <v>2017</v>
      </c>
      <c r="X260" t="str">
        <f t="shared" si="22"/>
        <v>Dec-2017</v>
      </c>
      <c r="Y260" s="17">
        <f t="shared" si="23"/>
        <v>2</v>
      </c>
      <c r="Z260" t="str">
        <f t="shared" si="24"/>
        <v>0% (No Discount)</v>
      </c>
      <c r="AA260" s="17">
        <f>IF(COUNTIF($B$2:B260,B260)=1,1,0)</f>
        <v>1</v>
      </c>
      <c r="AB260" s="17">
        <f>IF(COUNTIF($F$2:F260,F260)=1,1,0)</f>
        <v>1</v>
      </c>
    </row>
    <row r="261" spans="1:28" x14ac:dyDescent="0.2">
      <c r="A261" s="17">
        <v>260</v>
      </c>
      <c r="B261" t="s">
        <v>994</v>
      </c>
      <c r="C261" s="18">
        <v>43070</v>
      </c>
      <c r="D261" s="18">
        <v>43072</v>
      </c>
      <c r="E261" t="s">
        <v>50</v>
      </c>
      <c r="F261" t="s">
        <v>995</v>
      </c>
      <c r="G261" t="s">
        <v>996</v>
      </c>
      <c r="H261" t="s">
        <v>53</v>
      </c>
      <c r="I261" t="s">
        <v>54</v>
      </c>
      <c r="J261" t="s">
        <v>293</v>
      </c>
      <c r="K261" t="s">
        <v>294</v>
      </c>
      <c r="L261">
        <v>10009</v>
      </c>
      <c r="M261" t="s">
        <v>175</v>
      </c>
      <c r="N261" t="s">
        <v>999</v>
      </c>
      <c r="O261" t="s">
        <v>73</v>
      </c>
      <c r="P261" t="s">
        <v>86</v>
      </c>
      <c r="Q261" t="s">
        <v>1000</v>
      </c>
      <c r="R261" s="19">
        <v>221.55</v>
      </c>
      <c r="S261" s="17">
        <v>3</v>
      </c>
      <c r="T261" s="20">
        <v>0</v>
      </c>
      <c r="U261" s="19">
        <v>6.6464999999999996</v>
      </c>
      <c r="V261" s="20">
        <f t="shared" si="20"/>
        <v>2.9999999999999995E-2</v>
      </c>
      <c r="W261" s="17">
        <f t="shared" si="21"/>
        <v>2017</v>
      </c>
      <c r="X261" t="str">
        <f t="shared" si="22"/>
        <v>Dec-2017</v>
      </c>
      <c r="Y261" s="17">
        <f t="shared" si="23"/>
        <v>2</v>
      </c>
      <c r="Z261" t="str">
        <f t="shared" si="24"/>
        <v>0% (No Discount)</v>
      </c>
      <c r="AA261" s="17">
        <f>IF(COUNTIF($B$2:B261,B261)=1,1,0)</f>
        <v>0</v>
      </c>
      <c r="AB261" s="17">
        <f>IF(COUNTIF($F$2:F261,F261)=1,1,0)</f>
        <v>0</v>
      </c>
    </row>
    <row r="262" spans="1:28" x14ac:dyDescent="0.2">
      <c r="A262" s="17">
        <v>261</v>
      </c>
      <c r="B262" t="s">
        <v>994</v>
      </c>
      <c r="C262" s="18">
        <v>43070</v>
      </c>
      <c r="D262" s="18">
        <v>43072</v>
      </c>
      <c r="E262" t="s">
        <v>50</v>
      </c>
      <c r="F262" t="s">
        <v>995</v>
      </c>
      <c r="G262" t="s">
        <v>996</v>
      </c>
      <c r="H262" t="s">
        <v>53</v>
      </c>
      <c r="I262" t="s">
        <v>54</v>
      </c>
      <c r="J262" t="s">
        <v>293</v>
      </c>
      <c r="K262" t="s">
        <v>294</v>
      </c>
      <c r="L262">
        <v>10009</v>
      </c>
      <c r="M262" t="s">
        <v>175</v>
      </c>
      <c r="N262" t="s">
        <v>1001</v>
      </c>
      <c r="O262" t="s">
        <v>73</v>
      </c>
      <c r="P262" t="s">
        <v>102</v>
      </c>
      <c r="Q262" t="s">
        <v>1002</v>
      </c>
      <c r="R262" s="19">
        <v>17.52</v>
      </c>
      <c r="S262" s="17">
        <v>5</v>
      </c>
      <c r="T262" s="20">
        <v>0.2</v>
      </c>
      <c r="U262" s="19">
        <v>6.1319999999999997</v>
      </c>
      <c r="V262" s="20">
        <f t="shared" si="20"/>
        <v>0.35</v>
      </c>
      <c r="W262" s="17">
        <f t="shared" si="21"/>
        <v>2017</v>
      </c>
      <c r="X262" t="str">
        <f t="shared" si="22"/>
        <v>Dec-2017</v>
      </c>
      <c r="Y262" s="17">
        <f t="shared" si="23"/>
        <v>2</v>
      </c>
      <c r="Z262" t="str">
        <f t="shared" si="24"/>
        <v>11-20%</v>
      </c>
      <c r="AA262" s="17">
        <f>IF(COUNTIF($B$2:B262,B262)=1,1,0)</f>
        <v>0</v>
      </c>
      <c r="AB262" s="17">
        <f>IF(COUNTIF($F$2:F262,F262)=1,1,0)</f>
        <v>0</v>
      </c>
    </row>
    <row r="263" spans="1:28" x14ac:dyDescent="0.2">
      <c r="A263" s="17">
        <v>262</v>
      </c>
      <c r="B263" t="s">
        <v>1003</v>
      </c>
      <c r="C263" s="18">
        <v>42894</v>
      </c>
      <c r="D263" s="18">
        <v>42898</v>
      </c>
      <c r="E263" t="s">
        <v>77</v>
      </c>
      <c r="F263" t="s">
        <v>1004</v>
      </c>
      <c r="G263" t="s">
        <v>1005</v>
      </c>
      <c r="H263" t="s">
        <v>68</v>
      </c>
      <c r="I263" t="s">
        <v>54</v>
      </c>
      <c r="J263" t="s">
        <v>630</v>
      </c>
      <c r="K263" t="s">
        <v>131</v>
      </c>
      <c r="L263">
        <v>77506</v>
      </c>
      <c r="M263" t="s">
        <v>132</v>
      </c>
      <c r="N263" t="s">
        <v>1006</v>
      </c>
      <c r="O263" t="s">
        <v>73</v>
      </c>
      <c r="P263" t="s">
        <v>105</v>
      </c>
      <c r="Q263" t="s">
        <v>1007</v>
      </c>
      <c r="R263" s="19">
        <v>1.6240000000000001</v>
      </c>
      <c r="S263" s="17">
        <v>2</v>
      </c>
      <c r="T263" s="20">
        <v>0.8</v>
      </c>
      <c r="U263" s="19">
        <v>-4.4660000000000002</v>
      </c>
      <c r="V263" s="20">
        <f t="shared" si="20"/>
        <v>-2.75</v>
      </c>
      <c r="W263" s="17">
        <f t="shared" si="21"/>
        <v>2017</v>
      </c>
      <c r="X263" t="str">
        <f t="shared" si="22"/>
        <v>Jun-2017</v>
      </c>
      <c r="Y263" s="17">
        <f t="shared" si="23"/>
        <v>4</v>
      </c>
      <c r="Z263" t="str">
        <f t="shared" si="24"/>
        <v>Over 50%</v>
      </c>
      <c r="AA263" s="17">
        <f>IF(COUNTIF($B$2:B263,B263)=1,1,0)</f>
        <v>1</v>
      </c>
      <c r="AB263" s="17">
        <f>IF(COUNTIF($F$2:F263,F263)=1,1,0)</f>
        <v>1</v>
      </c>
    </row>
    <row r="264" spans="1:28" x14ac:dyDescent="0.2">
      <c r="A264" s="17">
        <v>263</v>
      </c>
      <c r="B264" t="s">
        <v>1008</v>
      </c>
      <c r="C264" s="18">
        <v>41901</v>
      </c>
      <c r="D264" s="18">
        <v>41903</v>
      </c>
      <c r="E264" t="s">
        <v>50</v>
      </c>
      <c r="F264" t="s">
        <v>1009</v>
      </c>
      <c r="G264" t="s">
        <v>1010</v>
      </c>
      <c r="H264" t="s">
        <v>68</v>
      </c>
      <c r="I264" t="s">
        <v>54</v>
      </c>
      <c r="J264" t="s">
        <v>211</v>
      </c>
      <c r="K264" t="s">
        <v>131</v>
      </c>
      <c r="L264">
        <v>77036</v>
      </c>
      <c r="M264" t="s">
        <v>132</v>
      </c>
      <c r="N264" t="s">
        <v>710</v>
      </c>
      <c r="O264" t="s">
        <v>98</v>
      </c>
      <c r="P264" t="s">
        <v>711</v>
      </c>
      <c r="Q264" t="s">
        <v>712</v>
      </c>
      <c r="R264" s="19">
        <v>3059.982</v>
      </c>
      <c r="S264" s="17">
        <v>3</v>
      </c>
      <c r="T264" s="20">
        <v>0.4</v>
      </c>
      <c r="U264" s="19">
        <v>-509.99700000000001</v>
      </c>
      <c r="V264" s="20">
        <f t="shared" si="20"/>
        <v>-0.16666666666666669</v>
      </c>
      <c r="W264" s="17">
        <f t="shared" si="21"/>
        <v>2014</v>
      </c>
      <c r="X264" t="str">
        <f t="shared" si="22"/>
        <v>Sep-2014</v>
      </c>
      <c r="Y264" s="17">
        <f t="shared" si="23"/>
        <v>2</v>
      </c>
      <c r="Z264" t="str">
        <f t="shared" si="24"/>
        <v>31-40%</v>
      </c>
      <c r="AA264" s="17">
        <f>IF(COUNTIF($B$2:B264,B264)=1,1,0)</f>
        <v>1</v>
      </c>
      <c r="AB264" s="17">
        <f>IF(COUNTIF($F$2:F264,F264)=1,1,0)</f>
        <v>1</v>
      </c>
    </row>
    <row r="265" spans="1:28" x14ac:dyDescent="0.2">
      <c r="A265" s="17">
        <v>264</v>
      </c>
      <c r="B265" t="s">
        <v>1008</v>
      </c>
      <c r="C265" s="18">
        <v>41901</v>
      </c>
      <c r="D265" s="18">
        <v>41903</v>
      </c>
      <c r="E265" t="s">
        <v>50</v>
      </c>
      <c r="F265" t="s">
        <v>1009</v>
      </c>
      <c r="G265" t="s">
        <v>1010</v>
      </c>
      <c r="H265" t="s">
        <v>68</v>
      </c>
      <c r="I265" t="s">
        <v>54</v>
      </c>
      <c r="J265" t="s">
        <v>211</v>
      </c>
      <c r="K265" t="s">
        <v>131</v>
      </c>
      <c r="L265">
        <v>77036</v>
      </c>
      <c r="M265" t="s">
        <v>132</v>
      </c>
      <c r="N265" t="s">
        <v>1011</v>
      </c>
      <c r="O265" t="s">
        <v>98</v>
      </c>
      <c r="P265" t="s">
        <v>711</v>
      </c>
      <c r="Q265" t="s">
        <v>1012</v>
      </c>
      <c r="R265" s="19">
        <v>2519.9580000000001</v>
      </c>
      <c r="S265" s="17">
        <v>7</v>
      </c>
      <c r="T265" s="20">
        <v>0.4</v>
      </c>
      <c r="U265" s="19">
        <v>-251.9958</v>
      </c>
      <c r="V265" s="20">
        <f t="shared" si="20"/>
        <v>-9.9999999999999992E-2</v>
      </c>
      <c r="W265" s="17">
        <f t="shared" si="21"/>
        <v>2014</v>
      </c>
      <c r="X265" t="str">
        <f t="shared" si="22"/>
        <v>Sep-2014</v>
      </c>
      <c r="Y265" s="17">
        <f t="shared" si="23"/>
        <v>2</v>
      </c>
      <c r="Z265" t="str">
        <f t="shared" si="24"/>
        <v>31-40%</v>
      </c>
      <c r="AA265" s="17">
        <f>IF(COUNTIF($B$2:B265,B265)=1,1,0)</f>
        <v>0</v>
      </c>
      <c r="AB265" s="17">
        <f>IF(COUNTIF($F$2:F265,F265)=1,1,0)</f>
        <v>0</v>
      </c>
    </row>
    <row r="266" spans="1:28" x14ac:dyDescent="0.2">
      <c r="A266" s="17">
        <v>265</v>
      </c>
      <c r="B266" t="s">
        <v>1013</v>
      </c>
      <c r="C266" s="18">
        <v>42527</v>
      </c>
      <c r="D266" s="18">
        <v>42534</v>
      </c>
      <c r="E266" t="s">
        <v>77</v>
      </c>
      <c r="F266" t="s">
        <v>1014</v>
      </c>
      <c r="G266" t="s">
        <v>1015</v>
      </c>
      <c r="H266" t="s">
        <v>53</v>
      </c>
      <c r="I266" t="s">
        <v>54</v>
      </c>
      <c r="J266" t="s">
        <v>330</v>
      </c>
      <c r="K266" t="s">
        <v>238</v>
      </c>
      <c r="L266">
        <v>60610</v>
      </c>
      <c r="M266" t="s">
        <v>132</v>
      </c>
      <c r="N266" t="s">
        <v>1016</v>
      </c>
      <c r="O266" t="s">
        <v>98</v>
      </c>
      <c r="P266" t="s">
        <v>99</v>
      </c>
      <c r="Q266" t="s">
        <v>1017</v>
      </c>
      <c r="R266" s="19">
        <v>328.22399999999999</v>
      </c>
      <c r="S266" s="17">
        <v>4</v>
      </c>
      <c r="T266" s="20">
        <v>0.2</v>
      </c>
      <c r="U266" s="19">
        <v>28.7196</v>
      </c>
      <c r="V266" s="20">
        <f t="shared" si="20"/>
        <v>8.7500000000000008E-2</v>
      </c>
      <c r="W266" s="17">
        <f t="shared" si="21"/>
        <v>2016</v>
      </c>
      <c r="X266" t="str">
        <f t="shared" si="22"/>
        <v>Jun-2016</v>
      </c>
      <c r="Y266" s="17">
        <f t="shared" si="23"/>
        <v>7</v>
      </c>
      <c r="Z266" t="str">
        <f t="shared" si="24"/>
        <v>11-20%</v>
      </c>
      <c r="AA266" s="17">
        <f>IF(COUNTIF($B$2:B266,B266)=1,1,0)</f>
        <v>1</v>
      </c>
      <c r="AB266" s="17">
        <f>IF(COUNTIF($F$2:F266,F266)=1,1,0)</f>
        <v>1</v>
      </c>
    </row>
    <row r="267" spans="1:28" x14ac:dyDescent="0.2">
      <c r="A267" s="17">
        <v>266</v>
      </c>
      <c r="B267" t="s">
        <v>1018</v>
      </c>
      <c r="C267" s="18">
        <v>42318</v>
      </c>
      <c r="D267" s="18">
        <v>42323</v>
      </c>
      <c r="E267" t="s">
        <v>77</v>
      </c>
      <c r="F267" t="s">
        <v>1019</v>
      </c>
      <c r="G267" t="s">
        <v>1020</v>
      </c>
      <c r="H267" t="s">
        <v>53</v>
      </c>
      <c r="I267" t="s">
        <v>54</v>
      </c>
      <c r="J267" t="s">
        <v>1021</v>
      </c>
      <c r="K267" t="s">
        <v>70</v>
      </c>
      <c r="L267">
        <v>94513</v>
      </c>
      <c r="M267" t="s">
        <v>71</v>
      </c>
      <c r="N267" t="s">
        <v>1022</v>
      </c>
      <c r="O267" t="s">
        <v>98</v>
      </c>
      <c r="P267" t="s">
        <v>188</v>
      </c>
      <c r="Q267" t="s">
        <v>1023</v>
      </c>
      <c r="R267" s="19">
        <v>79.900000000000006</v>
      </c>
      <c r="S267" s="17">
        <v>2</v>
      </c>
      <c r="T267" s="20">
        <v>0</v>
      </c>
      <c r="U267" s="19">
        <v>35.155999999999999</v>
      </c>
      <c r="V267" s="20">
        <f t="shared" si="20"/>
        <v>0.43999999999999995</v>
      </c>
      <c r="W267" s="17">
        <f t="shared" si="21"/>
        <v>2015</v>
      </c>
      <c r="X267" t="str">
        <f t="shared" si="22"/>
        <v>Nov-2015</v>
      </c>
      <c r="Y267" s="17">
        <f t="shared" si="23"/>
        <v>5</v>
      </c>
      <c r="Z267" t="str">
        <f t="shared" si="24"/>
        <v>0% (No Discount)</v>
      </c>
      <c r="AA267" s="17">
        <f>IF(COUNTIF($B$2:B267,B267)=1,1,0)</f>
        <v>1</v>
      </c>
      <c r="AB267" s="17">
        <f>IF(COUNTIF($F$2:F267,F267)=1,1,0)</f>
        <v>1</v>
      </c>
    </row>
    <row r="268" spans="1:28" x14ac:dyDescent="0.2">
      <c r="A268" s="17">
        <v>267</v>
      </c>
      <c r="B268" t="s">
        <v>1024</v>
      </c>
      <c r="C268" s="18">
        <v>42902</v>
      </c>
      <c r="D268" s="18">
        <v>42906</v>
      </c>
      <c r="E268" t="s">
        <v>77</v>
      </c>
      <c r="F268" t="s">
        <v>1025</v>
      </c>
      <c r="G268" t="s">
        <v>1026</v>
      </c>
      <c r="H268" t="s">
        <v>68</v>
      </c>
      <c r="I268" t="s">
        <v>54</v>
      </c>
      <c r="J268" t="s">
        <v>1027</v>
      </c>
      <c r="K268" t="s">
        <v>115</v>
      </c>
      <c r="L268">
        <v>27514</v>
      </c>
      <c r="M268" t="s">
        <v>57</v>
      </c>
      <c r="N268" t="s">
        <v>1028</v>
      </c>
      <c r="O268" t="s">
        <v>73</v>
      </c>
      <c r="P268" t="s">
        <v>95</v>
      </c>
      <c r="Q268" t="s">
        <v>1029</v>
      </c>
      <c r="R268" s="19">
        <v>14.016</v>
      </c>
      <c r="S268" s="17">
        <v>3</v>
      </c>
      <c r="T268" s="20">
        <v>0.2</v>
      </c>
      <c r="U268" s="19">
        <v>4.7304000000000004</v>
      </c>
      <c r="V268" s="20">
        <f t="shared" si="20"/>
        <v>0.33750000000000002</v>
      </c>
      <c r="W268" s="17">
        <f t="shared" si="21"/>
        <v>2017</v>
      </c>
      <c r="X268" t="str">
        <f t="shared" si="22"/>
        <v>Jun-2017</v>
      </c>
      <c r="Y268" s="17">
        <f t="shared" si="23"/>
        <v>4</v>
      </c>
      <c r="Z268" t="str">
        <f t="shared" si="24"/>
        <v>11-20%</v>
      </c>
      <c r="AA268" s="17">
        <f>IF(COUNTIF($B$2:B268,B268)=1,1,0)</f>
        <v>1</v>
      </c>
      <c r="AB268" s="17">
        <f>IF(COUNTIF($F$2:F268,F268)=1,1,0)</f>
        <v>1</v>
      </c>
    </row>
    <row r="269" spans="1:28" x14ac:dyDescent="0.2">
      <c r="A269" s="17">
        <v>268</v>
      </c>
      <c r="B269" t="s">
        <v>1030</v>
      </c>
      <c r="C269" s="18">
        <v>42391</v>
      </c>
      <c r="D269" s="18">
        <v>42397</v>
      </c>
      <c r="E269" t="s">
        <v>77</v>
      </c>
      <c r="F269" t="s">
        <v>414</v>
      </c>
      <c r="G269" t="s">
        <v>415</v>
      </c>
      <c r="H269" t="s">
        <v>53</v>
      </c>
      <c r="I269" t="s">
        <v>54</v>
      </c>
      <c r="J269" t="s">
        <v>1031</v>
      </c>
      <c r="K269" t="s">
        <v>817</v>
      </c>
      <c r="L269">
        <v>7960</v>
      </c>
      <c r="M269" t="s">
        <v>175</v>
      </c>
      <c r="N269" t="s">
        <v>1032</v>
      </c>
      <c r="O269" t="s">
        <v>73</v>
      </c>
      <c r="P269" t="s">
        <v>296</v>
      </c>
      <c r="Q269" t="s">
        <v>1033</v>
      </c>
      <c r="R269" s="19">
        <v>7.56</v>
      </c>
      <c r="S269" s="17">
        <v>6</v>
      </c>
      <c r="T269" s="20">
        <v>0</v>
      </c>
      <c r="U269" s="19">
        <v>0.3024</v>
      </c>
      <c r="V269" s="20">
        <f t="shared" si="20"/>
        <v>0.04</v>
      </c>
      <c r="W269" s="17">
        <f t="shared" si="21"/>
        <v>2016</v>
      </c>
      <c r="X269" t="str">
        <f t="shared" si="22"/>
        <v>Jan-2016</v>
      </c>
      <c r="Y269" s="17">
        <f t="shared" si="23"/>
        <v>6</v>
      </c>
      <c r="Z269" t="str">
        <f t="shared" si="24"/>
        <v>0% (No Discount)</v>
      </c>
      <c r="AA269" s="17">
        <f>IF(COUNTIF($B$2:B269,B269)=1,1,0)</f>
        <v>1</v>
      </c>
      <c r="AB269" s="17">
        <f>IF(COUNTIF($F$2:F269,F269)=1,1,0)</f>
        <v>0</v>
      </c>
    </row>
    <row r="270" spans="1:28" x14ac:dyDescent="0.2">
      <c r="A270" s="17">
        <v>269</v>
      </c>
      <c r="B270" t="s">
        <v>1034</v>
      </c>
      <c r="C270" s="18">
        <v>43078</v>
      </c>
      <c r="D270" s="18">
        <v>43082</v>
      </c>
      <c r="E270" t="s">
        <v>77</v>
      </c>
      <c r="F270" t="s">
        <v>1035</v>
      </c>
      <c r="G270" t="s">
        <v>1036</v>
      </c>
      <c r="H270" t="s">
        <v>68</v>
      </c>
      <c r="I270" t="s">
        <v>54</v>
      </c>
      <c r="J270" t="s">
        <v>1037</v>
      </c>
      <c r="K270" t="s">
        <v>525</v>
      </c>
      <c r="L270">
        <v>45231</v>
      </c>
      <c r="M270" t="s">
        <v>175</v>
      </c>
      <c r="N270" t="s">
        <v>1038</v>
      </c>
      <c r="O270" t="s">
        <v>73</v>
      </c>
      <c r="P270" t="s">
        <v>86</v>
      </c>
      <c r="Q270" t="s">
        <v>1039</v>
      </c>
      <c r="R270" s="19">
        <v>37.207999999999998</v>
      </c>
      <c r="S270" s="17">
        <v>1</v>
      </c>
      <c r="T270" s="20">
        <v>0.2</v>
      </c>
      <c r="U270" s="19">
        <v>-7.4416000000000002</v>
      </c>
      <c r="V270" s="20">
        <f t="shared" si="20"/>
        <v>-0.2</v>
      </c>
      <c r="W270" s="17">
        <f t="shared" si="21"/>
        <v>2017</v>
      </c>
      <c r="X270" t="str">
        <f t="shared" si="22"/>
        <v>Dec-2017</v>
      </c>
      <c r="Y270" s="17">
        <f t="shared" si="23"/>
        <v>4</v>
      </c>
      <c r="Z270" t="str">
        <f t="shared" si="24"/>
        <v>11-20%</v>
      </c>
      <c r="AA270" s="17">
        <f>IF(COUNTIF($B$2:B270,B270)=1,1,0)</f>
        <v>1</v>
      </c>
      <c r="AB270" s="17">
        <f>IF(COUNTIF($F$2:F270,F270)=1,1,0)</f>
        <v>1</v>
      </c>
    </row>
    <row r="271" spans="1:28" x14ac:dyDescent="0.2">
      <c r="A271" s="17">
        <v>270</v>
      </c>
      <c r="B271" t="s">
        <v>1034</v>
      </c>
      <c r="C271" s="18">
        <v>43078</v>
      </c>
      <c r="D271" s="18">
        <v>43082</v>
      </c>
      <c r="E271" t="s">
        <v>77</v>
      </c>
      <c r="F271" t="s">
        <v>1035</v>
      </c>
      <c r="G271" t="s">
        <v>1036</v>
      </c>
      <c r="H271" t="s">
        <v>68</v>
      </c>
      <c r="I271" t="s">
        <v>54</v>
      </c>
      <c r="J271" t="s">
        <v>1037</v>
      </c>
      <c r="K271" t="s">
        <v>525</v>
      </c>
      <c r="L271">
        <v>45231</v>
      </c>
      <c r="M271" t="s">
        <v>175</v>
      </c>
      <c r="N271" t="s">
        <v>1040</v>
      </c>
      <c r="O271" t="s">
        <v>73</v>
      </c>
      <c r="P271" t="s">
        <v>200</v>
      </c>
      <c r="Q271" t="s">
        <v>1041</v>
      </c>
      <c r="R271" s="19">
        <v>57.576000000000001</v>
      </c>
      <c r="S271" s="17">
        <v>3</v>
      </c>
      <c r="T271" s="20">
        <v>0.2</v>
      </c>
      <c r="U271" s="19">
        <v>21.591000000000001</v>
      </c>
      <c r="V271" s="20">
        <f t="shared" si="20"/>
        <v>0.375</v>
      </c>
      <c r="W271" s="17">
        <f t="shared" si="21"/>
        <v>2017</v>
      </c>
      <c r="X271" t="str">
        <f t="shared" si="22"/>
        <v>Dec-2017</v>
      </c>
      <c r="Y271" s="17">
        <f t="shared" si="23"/>
        <v>4</v>
      </c>
      <c r="Z271" t="str">
        <f t="shared" si="24"/>
        <v>11-20%</v>
      </c>
      <c r="AA271" s="17">
        <f>IF(COUNTIF($B$2:B271,B271)=1,1,0)</f>
        <v>0</v>
      </c>
      <c r="AB271" s="17">
        <f>IF(COUNTIF($F$2:F271,F271)=1,1,0)</f>
        <v>0</v>
      </c>
    </row>
    <row r="272" spans="1:28" x14ac:dyDescent="0.2">
      <c r="A272" s="17">
        <v>271</v>
      </c>
      <c r="B272" t="s">
        <v>1042</v>
      </c>
      <c r="C272" s="18">
        <v>43097</v>
      </c>
      <c r="D272" s="18">
        <v>43102</v>
      </c>
      <c r="E272" t="s">
        <v>50</v>
      </c>
      <c r="F272" t="s">
        <v>1043</v>
      </c>
      <c r="G272" t="s">
        <v>1044</v>
      </c>
      <c r="H272" t="s">
        <v>68</v>
      </c>
      <c r="I272" t="s">
        <v>54</v>
      </c>
      <c r="J272" t="s">
        <v>154</v>
      </c>
      <c r="K272" t="s">
        <v>70</v>
      </c>
      <c r="L272">
        <v>94110</v>
      </c>
      <c r="M272" t="s">
        <v>71</v>
      </c>
      <c r="N272" t="s">
        <v>1045</v>
      </c>
      <c r="O272" t="s">
        <v>73</v>
      </c>
      <c r="P272" t="s">
        <v>86</v>
      </c>
      <c r="Q272" t="s">
        <v>1046</v>
      </c>
      <c r="R272" s="19">
        <v>725.84</v>
      </c>
      <c r="S272" s="17">
        <v>4</v>
      </c>
      <c r="T272" s="20">
        <v>0</v>
      </c>
      <c r="U272" s="19">
        <v>210.49359999999999</v>
      </c>
      <c r="V272" s="20">
        <f t="shared" si="20"/>
        <v>0.28999999999999998</v>
      </c>
      <c r="W272" s="17">
        <f t="shared" si="21"/>
        <v>2017</v>
      </c>
      <c r="X272" t="str">
        <f t="shared" si="22"/>
        <v>Dec-2017</v>
      </c>
      <c r="Y272" s="17">
        <f t="shared" si="23"/>
        <v>5</v>
      </c>
      <c r="Z272" t="str">
        <f t="shared" si="24"/>
        <v>0% (No Discount)</v>
      </c>
      <c r="AA272" s="17">
        <f>IF(COUNTIF($B$2:B272,B272)=1,1,0)</f>
        <v>1</v>
      </c>
      <c r="AB272" s="17">
        <f>IF(COUNTIF($F$2:F272,F272)=1,1,0)</f>
        <v>1</v>
      </c>
    </row>
    <row r="273" spans="1:28" x14ac:dyDescent="0.2">
      <c r="A273" s="17">
        <v>272</v>
      </c>
      <c r="B273" t="s">
        <v>1047</v>
      </c>
      <c r="C273" s="18">
        <v>42215</v>
      </c>
      <c r="D273" s="18">
        <v>42216</v>
      </c>
      <c r="E273" t="s">
        <v>215</v>
      </c>
      <c r="F273" t="s">
        <v>628</v>
      </c>
      <c r="G273" t="s">
        <v>629</v>
      </c>
      <c r="H273" t="s">
        <v>53</v>
      </c>
      <c r="I273" t="s">
        <v>54</v>
      </c>
      <c r="J273" t="s">
        <v>154</v>
      </c>
      <c r="K273" t="s">
        <v>70</v>
      </c>
      <c r="L273">
        <v>94109</v>
      </c>
      <c r="M273" t="s">
        <v>71</v>
      </c>
      <c r="N273" t="s">
        <v>1048</v>
      </c>
      <c r="O273" t="s">
        <v>98</v>
      </c>
      <c r="P273" t="s">
        <v>188</v>
      </c>
      <c r="Q273" t="s">
        <v>1049</v>
      </c>
      <c r="R273" s="19">
        <v>209.93</v>
      </c>
      <c r="S273" s="17">
        <v>7</v>
      </c>
      <c r="T273" s="20">
        <v>0</v>
      </c>
      <c r="U273" s="19">
        <v>92.369200000000006</v>
      </c>
      <c r="V273" s="20">
        <f t="shared" si="20"/>
        <v>0.44</v>
      </c>
      <c r="W273" s="17">
        <f t="shared" si="21"/>
        <v>2015</v>
      </c>
      <c r="X273" t="str">
        <f t="shared" si="22"/>
        <v>Jul-2015</v>
      </c>
      <c r="Y273" s="17">
        <f t="shared" si="23"/>
        <v>1</v>
      </c>
      <c r="Z273" t="str">
        <f t="shared" si="24"/>
        <v>0% (No Discount)</v>
      </c>
      <c r="AA273" s="17">
        <f>IF(COUNTIF($B$2:B273,B273)=1,1,0)</f>
        <v>1</v>
      </c>
      <c r="AB273" s="17">
        <f>IF(COUNTIF($F$2:F273,F273)=1,1,0)</f>
        <v>0</v>
      </c>
    </row>
    <row r="274" spans="1:28" x14ac:dyDescent="0.2">
      <c r="A274" s="17">
        <v>273</v>
      </c>
      <c r="B274" t="s">
        <v>1047</v>
      </c>
      <c r="C274" s="18">
        <v>42215</v>
      </c>
      <c r="D274" s="18">
        <v>42216</v>
      </c>
      <c r="E274" t="s">
        <v>215</v>
      </c>
      <c r="F274" t="s">
        <v>628</v>
      </c>
      <c r="G274" t="s">
        <v>629</v>
      </c>
      <c r="H274" t="s">
        <v>53</v>
      </c>
      <c r="I274" t="s">
        <v>54</v>
      </c>
      <c r="J274" t="s">
        <v>154</v>
      </c>
      <c r="K274" t="s">
        <v>70</v>
      </c>
      <c r="L274">
        <v>94109</v>
      </c>
      <c r="M274" t="s">
        <v>71</v>
      </c>
      <c r="N274" t="s">
        <v>1050</v>
      </c>
      <c r="O274" t="s">
        <v>59</v>
      </c>
      <c r="P274" t="s">
        <v>92</v>
      </c>
      <c r="Q274" t="s">
        <v>1051</v>
      </c>
      <c r="R274" s="19">
        <v>5.28</v>
      </c>
      <c r="S274" s="17">
        <v>3</v>
      </c>
      <c r="T274" s="20">
        <v>0</v>
      </c>
      <c r="U274" s="19">
        <v>2.3231999999999999</v>
      </c>
      <c r="V274" s="20">
        <f t="shared" si="20"/>
        <v>0.43999999999999995</v>
      </c>
      <c r="W274" s="17">
        <f t="shared" si="21"/>
        <v>2015</v>
      </c>
      <c r="X274" t="str">
        <f t="shared" si="22"/>
        <v>Jul-2015</v>
      </c>
      <c r="Y274" s="17">
        <f t="shared" si="23"/>
        <v>1</v>
      </c>
      <c r="Z274" t="str">
        <f t="shared" si="24"/>
        <v>0% (No Discount)</v>
      </c>
      <c r="AA274" s="17">
        <f>IF(COUNTIF($B$2:B274,B274)=1,1,0)</f>
        <v>0</v>
      </c>
      <c r="AB274" s="17">
        <f>IF(COUNTIF($F$2:F274,F274)=1,1,0)</f>
        <v>0</v>
      </c>
    </row>
    <row r="275" spans="1:28" x14ac:dyDescent="0.2">
      <c r="A275" s="17">
        <v>274</v>
      </c>
      <c r="B275" t="s">
        <v>1047</v>
      </c>
      <c r="C275" s="18">
        <v>42215</v>
      </c>
      <c r="D275" s="18">
        <v>42216</v>
      </c>
      <c r="E275" t="s">
        <v>215</v>
      </c>
      <c r="F275" t="s">
        <v>628</v>
      </c>
      <c r="G275" t="s">
        <v>629</v>
      </c>
      <c r="H275" t="s">
        <v>53</v>
      </c>
      <c r="I275" t="s">
        <v>54</v>
      </c>
      <c r="J275" t="s">
        <v>154</v>
      </c>
      <c r="K275" t="s">
        <v>70</v>
      </c>
      <c r="L275">
        <v>94109</v>
      </c>
      <c r="M275" t="s">
        <v>71</v>
      </c>
      <c r="N275" t="s">
        <v>1052</v>
      </c>
      <c r="O275" t="s">
        <v>73</v>
      </c>
      <c r="P275" t="s">
        <v>102</v>
      </c>
      <c r="Q275" t="s">
        <v>1053</v>
      </c>
      <c r="R275" s="19">
        <v>10.92</v>
      </c>
      <c r="S275" s="17">
        <v>3</v>
      </c>
      <c r="T275" s="20">
        <v>0.2</v>
      </c>
      <c r="U275" s="19">
        <v>4.0949999999999998</v>
      </c>
      <c r="V275" s="20">
        <f t="shared" si="20"/>
        <v>0.375</v>
      </c>
      <c r="W275" s="17">
        <f t="shared" si="21"/>
        <v>2015</v>
      </c>
      <c r="X275" t="str">
        <f t="shared" si="22"/>
        <v>Jul-2015</v>
      </c>
      <c r="Y275" s="17">
        <f t="shared" si="23"/>
        <v>1</v>
      </c>
      <c r="Z275" t="str">
        <f t="shared" si="24"/>
        <v>11-20%</v>
      </c>
      <c r="AA275" s="17">
        <f>IF(COUNTIF($B$2:B275,B275)=1,1,0)</f>
        <v>0</v>
      </c>
      <c r="AB275" s="17">
        <f>IF(COUNTIF($F$2:F275,F275)=1,1,0)</f>
        <v>0</v>
      </c>
    </row>
    <row r="276" spans="1:28" x14ac:dyDescent="0.2">
      <c r="A276" s="17">
        <v>275</v>
      </c>
      <c r="B276" t="s">
        <v>1054</v>
      </c>
      <c r="C276" s="18">
        <v>42994</v>
      </c>
      <c r="D276" s="18">
        <v>42995</v>
      </c>
      <c r="E276" t="s">
        <v>215</v>
      </c>
      <c r="F276" t="s">
        <v>1055</v>
      </c>
      <c r="G276" t="s">
        <v>1056</v>
      </c>
      <c r="H276" t="s">
        <v>68</v>
      </c>
      <c r="I276" t="s">
        <v>54</v>
      </c>
      <c r="J276" t="s">
        <v>1057</v>
      </c>
      <c r="K276" t="s">
        <v>70</v>
      </c>
      <c r="L276">
        <v>90301</v>
      </c>
      <c r="M276" t="s">
        <v>71</v>
      </c>
      <c r="N276" t="s">
        <v>1058</v>
      </c>
      <c r="O276" t="s">
        <v>73</v>
      </c>
      <c r="P276" t="s">
        <v>117</v>
      </c>
      <c r="Q276" t="s">
        <v>1059</v>
      </c>
      <c r="R276" s="19">
        <v>8.82</v>
      </c>
      <c r="S276" s="17">
        <v>2</v>
      </c>
      <c r="T276" s="20">
        <v>0</v>
      </c>
      <c r="U276" s="19">
        <v>4.0571999999999999</v>
      </c>
      <c r="V276" s="20">
        <f t="shared" si="20"/>
        <v>0.45999999999999996</v>
      </c>
      <c r="W276" s="17">
        <f t="shared" si="21"/>
        <v>2017</v>
      </c>
      <c r="X276" t="str">
        <f t="shared" si="22"/>
        <v>Sep-2017</v>
      </c>
      <c r="Y276" s="17">
        <f t="shared" si="23"/>
        <v>1</v>
      </c>
      <c r="Z276" t="str">
        <f t="shared" si="24"/>
        <v>0% (No Discount)</v>
      </c>
      <c r="AA276" s="17">
        <f>IF(COUNTIF($B$2:B276,B276)=1,1,0)</f>
        <v>1</v>
      </c>
      <c r="AB276" s="17">
        <f>IF(COUNTIF($F$2:F276,F276)=1,1,0)</f>
        <v>1</v>
      </c>
    </row>
    <row r="277" spans="1:28" x14ac:dyDescent="0.2">
      <c r="A277" s="17">
        <v>276</v>
      </c>
      <c r="B277" t="s">
        <v>1054</v>
      </c>
      <c r="C277" s="18">
        <v>42994</v>
      </c>
      <c r="D277" s="18">
        <v>42995</v>
      </c>
      <c r="E277" t="s">
        <v>215</v>
      </c>
      <c r="F277" t="s">
        <v>1055</v>
      </c>
      <c r="G277" t="s">
        <v>1056</v>
      </c>
      <c r="H277" t="s">
        <v>68</v>
      </c>
      <c r="I277" t="s">
        <v>54</v>
      </c>
      <c r="J277" t="s">
        <v>1057</v>
      </c>
      <c r="K277" t="s">
        <v>70</v>
      </c>
      <c r="L277">
        <v>90301</v>
      </c>
      <c r="M277" t="s">
        <v>71</v>
      </c>
      <c r="N277" t="s">
        <v>1060</v>
      </c>
      <c r="O277" t="s">
        <v>73</v>
      </c>
      <c r="P277" t="s">
        <v>95</v>
      </c>
      <c r="Q277" t="s">
        <v>1061</v>
      </c>
      <c r="R277" s="19">
        <v>5.98</v>
      </c>
      <c r="S277" s="17">
        <v>1</v>
      </c>
      <c r="T277" s="20">
        <v>0</v>
      </c>
      <c r="U277" s="19">
        <v>1.5548</v>
      </c>
      <c r="V277" s="20">
        <f t="shared" si="20"/>
        <v>0.25999999999999995</v>
      </c>
      <c r="W277" s="17">
        <f t="shared" si="21"/>
        <v>2017</v>
      </c>
      <c r="X277" t="str">
        <f t="shared" si="22"/>
        <v>Sep-2017</v>
      </c>
      <c r="Y277" s="17">
        <f t="shared" si="23"/>
        <v>1</v>
      </c>
      <c r="Z277" t="str">
        <f t="shared" si="24"/>
        <v>0% (No Discount)</v>
      </c>
      <c r="AA277" s="17">
        <f>IF(COUNTIF($B$2:B277,B277)=1,1,0)</f>
        <v>0</v>
      </c>
      <c r="AB277" s="17">
        <f>IF(COUNTIF($F$2:F277,F277)=1,1,0)</f>
        <v>0</v>
      </c>
    </row>
    <row r="278" spans="1:28" x14ac:dyDescent="0.2">
      <c r="A278" s="17">
        <v>277</v>
      </c>
      <c r="B278" t="s">
        <v>1062</v>
      </c>
      <c r="C278" s="18">
        <v>43021</v>
      </c>
      <c r="D278" s="18">
        <v>43025</v>
      </c>
      <c r="E278" t="s">
        <v>77</v>
      </c>
      <c r="F278" t="s">
        <v>1063</v>
      </c>
      <c r="G278" t="s">
        <v>1064</v>
      </c>
      <c r="H278" t="s">
        <v>68</v>
      </c>
      <c r="I278" t="s">
        <v>54</v>
      </c>
      <c r="J278" t="s">
        <v>173</v>
      </c>
      <c r="K278" t="s">
        <v>174</v>
      </c>
      <c r="L278">
        <v>19140</v>
      </c>
      <c r="M278" t="s">
        <v>175</v>
      </c>
      <c r="N278" t="s">
        <v>1065</v>
      </c>
      <c r="O278" t="s">
        <v>73</v>
      </c>
      <c r="P278" t="s">
        <v>117</v>
      </c>
      <c r="Q278" t="s">
        <v>1066</v>
      </c>
      <c r="R278" s="19">
        <v>11.648</v>
      </c>
      <c r="S278" s="17">
        <v>2</v>
      </c>
      <c r="T278" s="20">
        <v>0.2</v>
      </c>
      <c r="U278" s="19">
        <v>4.0768000000000004</v>
      </c>
      <c r="V278" s="20">
        <f t="shared" si="20"/>
        <v>0.35000000000000003</v>
      </c>
      <c r="W278" s="17">
        <f t="shared" si="21"/>
        <v>2017</v>
      </c>
      <c r="X278" t="str">
        <f t="shared" si="22"/>
        <v>Oct-2017</v>
      </c>
      <c r="Y278" s="17">
        <f t="shared" si="23"/>
        <v>4</v>
      </c>
      <c r="Z278" t="str">
        <f t="shared" si="24"/>
        <v>11-20%</v>
      </c>
      <c r="AA278" s="17">
        <f>IF(COUNTIF($B$2:B278,B278)=1,1,0)</f>
        <v>1</v>
      </c>
      <c r="AB278" s="17">
        <f>IF(COUNTIF($F$2:F278,F278)=1,1,0)</f>
        <v>1</v>
      </c>
    </row>
    <row r="279" spans="1:28" x14ac:dyDescent="0.2">
      <c r="A279" s="17">
        <v>278</v>
      </c>
      <c r="B279" t="s">
        <v>1062</v>
      </c>
      <c r="C279" s="18">
        <v>43021</v>
      </c>
      <c r="D279" s="18">
        <v>43025</v>
      </c>
      <c r="E279" t="s">
        <v>77</v>
      </c>
      <c r="F279" t="s">
        <v>1063</v>
      </c>
      <c r="G279" t="s">
        <v>1064</v>
      </c>
      <c r="H279" t="s">
        <v>68</v>
      </c>
      <c r="I279" t="s">
        <v>54</v>
      </c>
      <c r="J279" t="s">
        <v>173</v>
      </c>
      <c r="K279" t="s">
        <v>174</v>
      </c>
      <c r="L279">
        <v>19140</v>
      </c>
      <c r="M279" t="s">
        <v>175</v>
      </c>
      <c r="N279" t="s">
        <v>1067</v>
      </c>
      <c r="O279" t="s">
        <v>73</v>
      </c>
      <c r="P279" t="s">
        <v>117</v>
      </c>
      <c r="Q279" t="s">
        <v>1068</v>
      </c>
      <c r="R279" s="19">
        <v>18.175999999999998</v>
      </c>
      <c r="S279" s="17">
        <v>4</v>
      </c>
      <c r="T279" s="20">
        <v>0.2</v>
      </c>
      <c r="U279" s="19">
        <v>5.9071999999999996</v>
      </c>
      <c r="V279" s="20">
        <f t="shared" si="20"/>
        <v>0.32500000000000001</v>
      </c>
      <c r="W279" s="17">
        <f t="shared" si="21"/>
        <v>2017</v>
      </c>
      <c r="X279" t="str">
        <f t="shared" si="22"/>
        <v>Oct-2017</v>
      </c>
      <c r="Y279" s="17">
        <f t="shared" si="23"/>
        <v>4</v>
      </c>
      <c r="Z279" t="str">
        <f t="shared" si="24"/>
        <v>11-20%</v>
      </c>
      <c r="AA279" s="17">
        <f>IF(COUNTIF($B$2:B279,B279)=1,1,0)</f>
        <v>0</v>
      </c>
      <c r="AB279" s="17">
        <f>IF(COUNTIF($F$2:F279,F279)=1,1,0)</f>
        <v>0</v>
      </c>
    </row>
    <row r="280" spans="1:28" x14ac:dyDescent="0.2">
      <c r="A280" s="17">
        <v>279</v>
      </c>
      <c r="B280" t="s">
        <v>1062</v>
      </c>
      <c r="C280" s="18">
        <v>43021</v>
      </c>
      <c r="D280" s="18">
        <v>43025</v>
      </c>
      <c r="E280" t="s">
        <v>77</v>
      </c>
      <c r="F280" t="s">
        <v>1063</v>
      </c>
      <c r="G280" t="s">
        <v>1064</v>
      </c>
      <c r="H280" t="s">
        <v>68</v>
      </c>
      <c r="I280" t="s">
        <v>54</v>
      </c>
      <c r="J280" t="s">
        <v>173</v>
      </c>
      <c r="K280" t="s">
        <v>174</v>
      </c>
      <c r="L280">
        <v>19140</v>
      </c>
      <c r="M280" t="s">
        <v>175</v>
      </c>
      <c r="N280" t="s">
        <v>1069</v>
      </c>
      <c r="O280" t="s">
        <v>73</v>
      </c>
      <c r="P280" t="s">
        <v>86</v>
      </c>
      <c r="Q280" t="s">
        <v>1070</v>
      </c>
      <c r="R280" s="19">
        <v>59.712000000000003</v>
      </c>
      <c r="S280" s="17">
        <v>6</v>
      </c>
      <c r="T280" s="20">
        <v>0.2</v>
      </c>
      <c r="U280" s="19">
        <v>5.9711999999999996</v>
      </c>
      <c r="V280" s="20">
        <f t="shared" si="20"/>
        <v>9.9999999999999992E-2</v>
      </c>
      <c r="W280" s="17">
        <f t="shared" si="21"/>
        <v>2017</v>
      </c>
      <c r="X280" t="str">
        <f t="shared" si="22"/>
        <v>Oct-2017</v>
      </c>
      <c r="Y280" s="17">
        <f t="shared" si="23"/>
        <v>4</v>
      </c>
      <c r="Z280" t="str">
        <f t="shared" si="24"/>
        <v>11-20%</v>
      </c>
      <c r="AA280" s="17">
        <f>IF(COUNTIF($B$2:B280,B280)=1,1,0)</f>
        <v>0</v>
      </c>
      <c r="AB280" s="17">
        <f>IF(COUNTIF($F$2:F280,F280)=1,1,0)</f>
        <v>0</v>
      </c>
    </row>
    <row r="281" spans="1:28" x14ac:dyDescent="0.2">
      <c r="A281" s="17">
        <v>280</v>
      </c>
      <c r="B281" t="s">
        <v>1062</v>
      </c>
      <c r="C281" s="18">
        <v>43021</v>
      </c>
      <c r="D281" s="18">
        <v>43025</v>
      </c>
      <c r="E281" t="s">
        <v>77</v>
      </c>
      <c r="F281" t="s">
        <v>1063</v>
      </c>
      <c r="G281" t="s">
        <v>1064</v>
      </c>
      <c r="H281" t="s">
        <v>68</v>
      </c>
      <c r="I281" t="s">
        <v>54</v>
      </c>
      <c r="J281" t="s">
        <v>173</v>
      </c>
      <c r="K281" t="s">
        <v>174</v>
      </c>
      <c r="L281">
        <v>19140</v>
      </c>
      <c r="M281" t="s">
        <v>175</v>
      </c>
      <c r="N281" t="s">
        <v>1071</v>
      </c>
      <c r="O281" t="s">
        <v>73</v>
      </c>
      <c r="P281" t="s">
        <v>74</v>
      </c>
      <c r="Q281" t="s">
        <v>1072</v>
      </c>
      <c r="R281" s="19">
        <v>24.84</v>
      </c>
      <c r="S281" s="17">
        <v>3</v>
      </c>
      <c r="T281" s="20">
        <v>0.2</v>
      </c>
      <c r="U281" s="19">
        <v>8.6940000000000008</v>
      </c>
      <c r="V281" s="20">
        <f t="shared" si="20"/>
        <v>0.35000000000000003</v>
      </c>
      <c r="W281" s="17">
        <f t="shared" si="21"/>
        <v>2017</v>
      </c>
      <c r="X281" t="str">
        <f t="shared" si="22"/>
        <v>Oct-2017</v>
      </c>
      <c r="Y281" s="17">
        <f t="shared" si="23"/>
        <v>4</v>
      </c>
      <c r="Z281" t="str">
        <f t="shared" si="24"/>
        <v>11-20%</v>
      </c>
      <c r="AA281" s="17">
        <f>IF(COUNTIF($B$2:B281,B281)=1,1,0)</f>
        <v>0</v>
      </c>
      <c r="AB281" s="17">
        <f>IF(COUNTIF($F$2:F281,F281)=1,1,0)</f>
        <v>0</v>
      </c>
    </row>
    <row r="282" spans="1:28" x14ac:dyDescent="0.2">
      <c r="A282" s="17">
        <v>281</v>
      </c>
      <c r="B282" t="s">
        <v>1073</v>
      </c>
      <c r="C282" s="18">
        <v>42273</v>
      </c>
      <c r="D282" s="18">
        <v>42275</v>
      </c>
      <c r="E282" t="s">
        <v>50</v>
      </c>
      <c r="F282" t="s">
        <v>546</v>
      </c>
      <c r="G282" t="s">
        <v>547</v>
      </c>
      <c r="H282" t="s">
        <v>53</v>
      </c>
      <c r="I282" t="s">
        <v>54</v>
      </c>
      <c r="J282" t="s">
        <v>211</v>
      </c>
      <c r="K282" t="s">
        <v>131</v>
      </c>
      <c r="L282">
        <v>77070</v>
      </c>
      <c r="M282" t="s">
        <v>132</v>
      </c>
      <c r="N282" t="s">
        <v>1074</v>
      </c>
      <c r="O282" t="s">
        <v>73</v>
      </c>
      <c r="P282" t="s">
        <v>102</v>
      </c>
      <c r="Q282" t="s">
        <v>1075</v>
      </c>
      <c r="R282" s="19">
        <v>2.08</v>
      </c>
      <c r="S282" s="17">
        <v>5</v>
      </c>
      <c r="T282" s="20">
        <v>0.8</v>
      </c>
      <c r="U282" s="19">
        <v>-3.4319999999999999</v>
      </c>
      <c r="V282" s="20">
        <f t="shared" si="20"/>
        <v>-1.65</v>
      </c>
      <c r="W282" s="17">
        <f t="shared" si="21"/>
        <v>2015</v>
      </c>
      <c r="X282" t="str">
        <f t="shared" si="22"/>
        <v>Sep-2015</v>
      </c>
      <c r="Y282" s="17">
        <f t="shared" si="23"/>
        <v>2</v>
      </c>
      <c r="Z282" t="str">
        <f t="shared" si="24"/>
        <v>Over 50%</v>
      </c>
      <c r="AA282" s="17">
        <f>IF(COUNTIF($B$2:B282,B282)=1,1,0)</f>
        <v>1</v>
      </c>
      <c r="AB282" s="17">
        <f>IF(COUNTIF($F$2:F282,F282)=1,1,0)</f>
        <v>0</v>
      </c>
    </row>
    <row r="283" spans="1:28" x14ac:dyDescent="0.2">
      <c r="A283" s="17">
        <v>282</v>
      </c>
      <c r="B283" t="s">
        <v>1073</v>
      </c>
      <c r="C283" s="18">
        <v>42273</v>
      </c>
      <c r="D283" s="18">
        <v>42275</v>
      </c>
      <c r="E283" t="s">
        <v>50</v>
      </c>
      <c r="F283" t="s">
        <v>546</v>
      </c>
      <c r="G283" t="s">
        <v>547</v>
      </c>
      <c r="H283" t="s">
        <v>53</v>
      </c>
      <c r="I283" t="s">
        <v>54</v>
      </c>
      <c r="J283" t="s">
        <v>211</v>
      </c>
      <c r="K283" t="s">
        <v>131</v>
      </c>
      <c r="L283">
        <v>77070</v>
      </c>
      <c r="M283" t="s">
        <v>132</v>
      </c>
      <c r="N283" t="s">
        <v>1076</v>
      </c>
      <c r="O283" t="s">
        <v>98</v>
      </c>
      <c r="P283" t="s">
        <v>99</v>
      </c>
      <c r="Q283" t="s">
        <v>1077</v>
      </c>
      <c r="R283" s="19">
        <v>1114.4000000000001</v>
      </c>
      <c r="S283" s="17">
        <v>7</v>
      </c>
      <c r="T283" s="20">
        <v>0.2</v>
      </c>
      <c r="U283" s="19">
        <v>376.11</v>
      </c>
      <c r="V283" s="20">
        <f t="shared" si="20"/>
        <v>0.33749999999999997</v>
      </c>
      <c r="W283" s="17">
        <f t="shared" si="21"/>
        <v>2015</v>
      </c>
      <c r="X283" t="str">
        <f t="shared" si="22"/>
        <v>Sep-2015</v>
      </c>
      <c r="Y283" s="17">
        <f t="shared" si="23"/>
        <v>2</v>
      </c>
      <c r="Z283" t="str">
        <f t="shared" si="24"/>
        <v>11-20%</v>
      </c>
      <c r="AA283" s="17">
        <f>IF(COUNTIF($B$2:B283,B283)=1,1,0)</f>
        <v>0</v>
      </c>
      <c r="AB283" s="17">
        <f>IF(COUNTIF($F$2:F283,F283)=1,1,0)</f>
        <v>0</v>
      </c>
    </row>
    <row r="284" spans="1:28" x14ac:dyDescent="0.2">
      <c r="A284" s="17">
        <v>283</v>
      </c>
      <c r="B284" t="s">
        <v>1078</v>
      </c>
      <c r="C284" s="18">
        <v>42310</v>
      </c>
      <c r="D284" s="18">
        <v>42314</v>
      </c>
      <c r="E284" t="s">
        <v>77</v>
      </c>
      <c r="F284" t="s">
        <v>1079</v>
      </c>
      <c r="G284" t="s">
        <v>1080</v>
      </c>
      <c r="H284" t="s">
        <v>53</v>
      </c>
      <c r="I284" t="s">
        <v>54</v>
      </c>
      <c r="J284" t="s">
        <v>69</v>
      </c>
      <c r="K284" t="s">
        <v>70</v>
      </c>
      <c r="L284">
        <v>90004</v>
      </c>
      <c r="M284" t="s">
        <v>71</v>
      </c>
      <c r="N284" t="s">
        <v>1081</v>
      </c>
      <c r="O284" t="s">
        <v>59</v>
      </c>
      <c r="P284" t="s">
        <v>83</v>
      </c>
      <c r="Q284" t="s">
        <v>1082</v>
      </c>
      <c r="R284" s="19">
        <v>1038.8399999999999</v>
      </c>
      <c r="S284" s="17">
        <v>5</v>
      </c>
      <c r="T284" s="20">
        <v>0.2</v>
      </c>
      <c r="U284" s="19">
        <v>51.942</v>
      </c>
      <c r="V284" s="20">
        <f t="shared" si="20"/>
        <v>0.05</v>
      </c>
      <c r="W284" s="17">
        <f t="shared" si="21"/>
        <v>2015</v>
      </c>
      <c r="X284" t="str">
        <f t="shared" si="22"/>
        <v>Nov-2015</v>
      </c>
      <c r="Y284" s="17">
        <f t="shared" si="23"/>
        <v>4</v>
      </c>
      <c r="Z284" t="str">
        <f t="shared" si="24"/>
        <v>11-20%</v>
      </c>
      <c r="AA284" s="17">
        <f>IF(COUNTIF($B$2:B284,B284)=1,1,0)</f>
        <v>1</v>
      </c>
      <c r="AB284" s="17">
        <f>IF(COUNTIF($F$2:F284,F284)=1,1,0)</f>
        <v>1</v>
      </c>
    </row>
    <row r="285" spans="1:28" x14ac:dyDescent="0.2">
      <c r="A285" s="17">
        <v>284</v>
      </c>
      <c r="B285" t="s">
        <v>1083</v>
      </c>
      <c r="C285" s="18">
        <v>42273</v>
      </c>
      <c r="D285" s="18">
        <v>42279</v>
      </c>
      <c r="E285" t="s">
        <v>77</v>
      </c>
      <c r="F285" t="s">
        <v>191</v>
      </c>
      <c r="G285" t="s">
        <v>192</v>
      </c>
      <c r="H285" t="s">
        <v>53</v>
      </c>
      <c r="I285" t="s">
        <v>54</v>
      </c>
      <c r="J285" t="s">
        <v>446</v>
      </c>
      <c r="K285" t="s">
        <v>447</v>
      </c>
      <c r="L285">
        <v>97206</v>
      </c>
      <c r="M285" t="s">
        <v>71</v>
      </c>
      <c r="N285" t="s">
        <v>1084</v>
      </c>
      <c r="O285" t="s">
        <v>73</v>
      </c>
      <c r="P285" t="s">
        <v>117</v>
      </c>
      <c r="Q285" t="s">
        <v>213</v>
      </c>
      <c r="R285" s="19">
        <v>141.76</v>
      </c>
      <c r="S285" s="17">
        <v>5</v>
      </c>
      <c r="T285" s="20">
        <v>0.2</v>
      </c>
      <c r="U285" s="19">
        <v>47.844000000000001</v>
      </c>
      <c r="V285" s="20">
        <f t="shared" si="20"/>
        <v>0.33750000000000002</v>
      </c>
      <c r="W285" s="17">
        <f t="shared" si="21"/>
        <v>2015</v>
      </c>
      <c r="X285" t="str">
        <f t="shared" si="22"/>
        <v>Sep-2015</v>
      </c>
      <c r="Y285" s="17">
        <f t="shared" si="23"/>
        <v>6</v>
      </c>
      <c r="Z285" t="str">
        <f t="shared" si="24"/>
        <v>11-20%</v>
      </c>
      <c r="AA285" s="17">
        <f>IF(COUNTIF($B$2:B285,B285)=1,1,0)</f>
        <v>1</v>
      </c>
      <c r="AB285" s="17">
        <f>IF(COUNTIF($F$2:F285,F285)=1,1,0)</f>
        <v>0</v>
      </c>
    </row>
    <row r="286" spans="1:28" x14ac:dyDescent="0.2">
      <c r="A286" s="17">
        <v>285</v>
      </c>
      <c r="B286" t="s">
        <v>1083</v>
      </c>
      <c r="C286" s="18">
        <v>42273</v>
      </c>
      <c r="D286" s="18">
        <v>42279</v>
      </c>
      <c r="E286" t="s">
        <v>77</v>
      </c>
      <c r="F286" t="s">
        <v>191</v>
      </c>
      <c r="G286" t="s">
        <v>192</v>
      </c>
      <c r="H286" t="s">
        <v>53</v>
      </c>
      <c r="I286" t="s">
        <v>54</v>
      </c>
      <c r="J286" t="s">
        <v>446</v>
      </c>
      <c r="K286" t="s">
        <v>447</v>
      </c>
      <c r="L286">
        <v>97206</v>
      </c>
      <c r="M286" t="s">
        <v>71</v>
      </c>
      <c r="N286" t="s">
        <v>1085</v>
      </c>
      <c r="O286" t="s">
        <v>98</v>
      </c>
      <c r="P286" t="s">
        <v>188</v>
      </c>
      <c r="Q286" t="s">
        <v>1086</v>
      </c>
      <c r="R286" s="19">
        <v>239.8</v>
      </c>
      <c r="S286" s="17">
        <v>5</v>
      </c>
      <c r="T286" s="20">
        <v>0.2</v>
      </c>
      <c r="U286" s="19">
        <v>47.96</v>
      </c>
      <c r="V286" s="20">
        <f t="shared" si="20"/>
        <v>0.19999999999999998</v>
      </c>
      <c r="W286" s="17">
        <f t="shared" si="21"/>
        <v>2015</v>
      </c>
      <c r="X286" t="str">
        <f t="shared" si="22"/>
        <v>Sep-2015</v>
      </c>
      <c r="Y286" s="17">
        <f t="shared" si="23"/>
        <v>6</v>
      </c>
      <c r="Z286" t="str">
        <f t="shared" si="24"/>
        <v>11-20%</v>
      </c>
      <c r="AA286" s="17">
        <f>IF(COUNTIF($B$2:B286,B286)=1,1,0)</f>
        <v>0</v>
      </c>
      <c r="AB286" s="17">
        <f>IF(COUNTIF($F$2:F286,F286)=1,1,0)</f>
        <v>0</v>
      </c>
    </row>
    <row r="287" spans="1:28" x14ac:dyDescent="0.2">
      <c r="A287" s="17">
        <v>286</v>
      </c>
      <c r="B287" t="s">
        <v>1083</v>
      </c>
      <c r="C287" s="18">
        <v>42273</v>
      </c>
      <c r="D287" s="18">
        <v>42279</v>
      </c>
      <c r="E287" t="s">
        <v>77</v>
      </c>
      <c r="F287" t="s">
        <v>191</v>
      </c>
      <c r="G287" t="s">
        <v>192</v>
      </c>
      <c r="H287" t="s">
        <v>53</v>
      </c>
      <c r="I287" t="s">
        <v>54</v>
      </c>
      <c r="J287" t="s">
        <v>446</v>
      </c>
      <c r="K287" t="s">
        <v>447</v>
      </c>
      <c r="L287">
        <v>97206</v>
      </c>
      <c r="M287" t="s">
        <v>71</v>
      </c>
      <c r="N287" t="s">
        <v>1087</v>
      </c>
      <c r="O287" t="s">
        <v>73</v>
      </c>
      <c r="P287" t="s">
        <v>117</v>
      </c>
      <c r="Q287" t="s">
        <v>1088</v>
      </c>
      <c r="R287" s="19">
        <v>31.103999999999999</v>
      </c>
      <c r="S287" s="17">
        <v>6</v>
      </c>
      <c r="T287" s="20">
        <v>0.2</v>
      </c>
      <c r="U287" s="19">
        <v>10.8864</v>
      </c>
      <c r="V287" s="20">
        <f t="shared" si="20"/>
        <v>0.35000000000000003</v>
      </c>
      <c r="W287" s="17">
        <f t="shared" si="21"/>
        <v>2015</v>
      </c>
      <c r="X287" t="str">
        <f t="shared" si="22"/>
        <v>Sep-2015</v>
      </c>
      <c r="Y287" s="17">
        <f t="shared" si="23"/>
        <v>6</v>
      </c>
      <c r="Z287" t="str">
        <f t="shared" si="24"/>
        <v>11-20%</v>
      </c>
      <c r="AA287" s="17">
        <f>IF(COUNTIF($B$2:B287,B287)=1,1,0)</f>
        <v>0</v>
      </c>
      <c r="AB287" s="17">
        <f>IF(COUNTIF($F$2:F287,F287)=1,1,0)</f>
        <v>0</v>
      </c>
    </row>
    <row r="288" spans="1:28" x14ac:dyDescent="0.2">
      <c r="A288" s="17">
        <v>287</v>
      </c>
      <c r="B288" t="s">
        <v>1089</v>
      </c>
      <c r="C288" s="18">
        <v>42722</v>
      </c>
      <c r="D288" s="18">
        <v>42724</v>
      </c>
      <c r="E288" t="s">
        <v>50</v>
      </c>
      <c r="F288" t="s">
        <v>1090</v>
      </c>
      <c r="G288" t="s">
        <v>1091</v>
      </c>
      <c r="H288" t="s">
        <v>68</v>
      </c>
      <c r="I288" t="s">
        <v>54</v>
      </c>
      <c r="J288" t="s">
        <v>1092</v>
      </c>
      <c r="K288" t="s">
        <v>81</v>
      </c>
      <c r="L288">
        <v>33319</v>
      </c>
      <c r="M288" t="s">
        <v>57</v>
      </c>
      <c r="N288" t="s">
        <v>1093</v>
      </c>
      <c r="O288" t="s">
        <v>73</v>
      </c>
      <c r="P288" t="s">
        <v>102</v>
      </c>
      <c r="Q288" t="s">
        <v>1094</v>
      </c>
      <c r="R288" s="19">
        <v>254.05799999999999</v>
      </c>
      <c r="S288" s="17">
        <v>7</v>
      </c>
      <c r="T288" s="20">
        <v>0.7</v>
      </c>
      <c r="U288" s="19">
        <v>-169.37200000000001</v>
      </c>
      <c r="V288" s="20">
        <f t="shared" si="20"/>
        <v>-0.66666666666666674</v>
      </c>
      <c r="W288" s="17">
        <f t="shared" si="21"/>
        <v>2016</v>
      </c>
      <c r="X288" t="str">
        <f t="shared" si="22"/>
        <v>Dec-2016</v>
      </c>
      <c r="Y288" s="17">
        <f t="shared" si="23"/>
        <v>2</v>
      </c>
      <c r="Z288" t="str">
        <f t="shared" si="24"/>
        <v>Over 50%</v>
      </c>
      <c r="AA288" s="17">
        <f>IF(COUNTIF($B$2:B288,B288)=1,1,0)</f>
        <v>1</v>
      </c>
      <c r="AB288" s="17">
        <f>IF(COUNTIF($F$2:F288,F288)=1,1,0)</f>
        <v>1</v>
      </c>
    </row>
    <row r="289" spans="1:28" x14ac:dyDescent="0.2">
      <c r="A289" s="17">
        <v>288</v>
      </c>
      <c r="B289" t="s">
        <v>1089</v>
      </c>
      <c r="C289" s="18">
        <v>42722</v>
      </c>
      <c r="D289" s="18">
        <v>42724</v>
      </c>
      <c r="E289" t="s">
        <v>50</v>
      </c>
      <c r="F289" t="s">
        <v>1090</v>
      </c>
      <c r="G289" t="s">
        <v>1091</v>
      </c>
      <c r="H289" t="s">
        <v>68</v>
      </c>
      <c r="I289" t="s">
        <v>54</v>
      </c>
      <c r="J289" t="s">
        <v>1092</v>
      </c>
      <c r="K289" t="s">
        <v>81</v>
      </c>
      <c r="L289">
        <v>33319</v>
      </c>
      <c r="M289" t="s">
        <v>57</v>
      </c>
      <c r="N289" t="s">
        <v>742</v>
      </c>
      <c r="O289" t="s">
        <v>73</v>
      </c>
      <c r="P289" t="s">
        <v>105</v>
      </c>
      <c r="Q289" t="s">
        <v>743</v>
      </c>
      <c r="R289" s="19">
        <v>194.52799999999999</v>
      </c>
      <c r="S289" s="17">
        <v>2</v>
      </c>
      <c r="T289" s="20">
        <v>0.2</v>
      </c>
      <c r="U289" s="19">
        <v>24.315999999999999</v>
      </c>
      <c r="V289" s="20">
        <f t="shared" si="20"/>
        <v>0.125</v>
      </c>
      <c r="W289" s="17">
        <f t="shared" si="21"/>
        <v>2016</v>
      </c>
      <c r="X289" t="str">
        <f t="shared" si="22"/>
        <v>Dec-2016</v>
      </c>
      <c r="Y289" s="17">
        <f t="shared" si="23"/>
        <v>2</v>
      </c>
      <c r="Z289" t="str">
        <f t="shared" si="24"/>
        <v>11-20%</v>
      </c>
      <c r="AA289" s="17">
        <f>IF(COUNTIF($B$2:B289,B289)=1,1,0)</f>
        <v>0</v>
      </c>
      <c r="AB289" s="17">
        <f>IF(COUNTIF($F$2:F289,F289)=1,1,0)</f>
        <v>0</v>
      </c>
    </row>
    <row r="290" spans="1:28" x14ac:dyDescent="0.2">
      <c r="A290" s="17">
        <v>289</v>
      </c>
      <c r="B290" t="s">
        <v>1089</v>
      </c>
      <c r="C290" s="18">
        <v>42722</v>
      </c>
      <c r="D290" s="18">
        <v>42724</v>
      </c>
      <c r="E290" t="s">
        <v>50</v>
      </c>
      <c r="F290" t="s">
        <v>1090</v>
      </c>
      <c r="G290" t="s">
        <v>1091</v>
      </c>
      <c r="H290" t="s">
        <v>68</v>
      </c>
      <c r="I290" t="s">
        <v>54</v>
      </c>
      <c r="J290" t="s">
        <v>1092</v>
      </c>
      <c r="K290" t="s">
        <v>81</v>
      </c>
      <c r="L290">
        <v>33319</v>
      </c>
      <c r="M290" t="s">
        <v>57</v>
      </c>
      <c r="N290" t="s">
        <v>1095</v>
      </c>
      <c r="O290" t="s">
        <v>73</v>
      </c>
      <c r="P290" t="s">
        <v>606</v>
      </c>
      <c r="Q290" t="s">
        <v>1096</v>
      </c>
      <c r="R290" s="19">
        <v>961.48</v>
      </c>
      <c r="S290" s="17">
        <v>5</v>
      </c>
      <c r="T290" s="20">
        <v>0.2</v>
      </c>
      <c r="U290" s="19">
        <v>-204.31450000000001</v>
      </c>
      <c r="V290" s="20">
        <f t="shared" si="20"/>
        <v>-0.21249999999999999</v>
      </c>
      <c r="W290" s="17">
        <f t="shared" si="21"/>
        <v>2016</v>
      </c>
      <c r="X290" t="str">
        <f t="shared" si="22"/>
        <v>Dec-2016</v>
      </c>
      <c r="Y290" s="17">
        <f t="shared" si="23"/>
        <v>2</v>
      </c>
      <c r="Z290" t="str">
        <f t="shared" si="24"/>
        <v>11-20%</v>
      </c>
      <c r="AA290" s="17">
        <f>IF(COUNTIF($B$2:B290,B290)=1,1,0)</f>
        <v>0</v>
      </c>
      <c r="AB290" s="17">
        <f>IF(COUNTIF($F$2:F290,F290)=1,1,0)</f>
        <v>0</v>
      </c>
    </row>
    <row r="291" spans="1:28" x14ac:dyDescent="0.2">
      <c r="A291" s="17">
        <v>290</v>
      </c>
      <c r="B291" t="s">
        <v>1097</v>
      </c>
      <c r="C291" s="18">
        <v>42694</v>
      </c>
      <c r="D291" s="18">
        <v>42698</v>
      </c>
      <c r="E291" t="s">
        <v>50</v>
      </c>
      <c r="F291" t="s">
        <v>1098</v>
      </c>
      <c r="G291" t="s">
        <v>1099</v>
      </c>
      <c r="H291" t="s">
        <v>129</v>
      </c>
      <c r="I291" t="s">
        <v>54</v>
      </c>
      <c r="J291" t="s">
        <v>524</v>
      </c>
      <c r="K291" t="s">
        <v>525</v>
      </c>
      <c r="L291">
        <v>43229</v>
      </c>
      <c r="M291" t="s">
        <v>175</v>
      </c>
      <c r="N291" t="s">
        <v>1100</v>
      </c>
      <c r="O291" t="s">
        <v>73</v>
      </c>
      <c r="P291" t="s">
        <v>296</v>
      </c>
      <c r="Q291" t="s">
        <v>1101</v>
      </c>
      <c r="R291" s="19">
        <v>19.096</v>
      </c>
      <c r="S291" s="17">
        <v>7</v>
      </c>
      <c r="T291" s="20">
        <v>0.2</v>
      </c>
      <c r="U291" s="19">
        <v>6.6836000000000002</v>
      </c>
      <c r="V291" s="20">
        <f t="shared" si="20"/>
        <v>0.35000000000000003</v>
      </c>
      <c r="W291" s="17">
        <f t="shared" si="21"/>
        <v>2016</v>
      </c>
      <c r="X291" t="str">
        <f t="shared" si="22"/>
        <v>Nov-2016</v>
      </c>
      <c r="Y291" s="17">
        <f t="shared" si="23"/>
        <v>4</v>
      </c>
      <c r="Z291" t="str">
        <f t="shared" si="24"/>
        <v>11-20%</v>
      </c>
      <c r="AA291" s="17">
        <f>IF(COUNTIF($B$2:B291,B291)=1,1,0)</f>
        <v>1</v>
      </c>
      <c r="AB291" s="17">
        <f>IF(COUNTIF($F$2:F291,F291)=1,1,0)</f>
        <v>1</v>
      </c>
    </row>
    <row r="292" spans="1:28" x14ac:dyDescent="0.2">
      <c r="A292" s="17">
        <v>291</v>
      </c>
      <c r="B292" t="s">
        <v>1097</v>
      </c>
      <c r="C292" s="18">
        <v>42694</v>
      </c>
      <c r="D292" s="18">
        <v>42698</v>
      </c>
      <c r="E292" t="s">
        <v>50</v>
      </c>
      <c r="F292" t="s">
        <v>1098</v>
      </c>
      <c r="G292" t="s">
        <v>1099</v>
      </c>
      <c r="H292" t="s">
        <v>129</v>
      </c>
      <c r="I292" t="s">
        <v>54</v>
      </c>
      <c r="J292" t="s">
        <v>524</v>
      </c>
      <c r="K292" t="s">
        <v>525</v>
      </c>
      <c r="L292">
        <v>43229</v>
      </c>
      <c r="M292" t="s">
        <v>175</v>
      </c>
      <c r="N292" t="s">
        <v>1102</v>
      </c>
      <c r="O292" t="s">
        <v>73</v>
      </c>
      <c r="P292" t="s">
        <v>74</v>
      </c>
      <c r="Q292" t="s">
        <v>1103</v>
      </c>
      <c r="R292" s="19">
        <v>18.495999999999999</v>
      </c>
      <c r="S292" s="17">
        <v>8</v>
      </c>
      <c r="T292" s="20">
        <v>0.2</v>
      </c>
      <c r="U292" s="19">
        <v>6.2423999999999999</v>
      </c>
      <c r="V292" s="20">
        <f t="shared" si="20"/>
        <v>0.33750000000000002</v>
      </c>
      <c r="W292" s="17">
        <f t="shared" si="21"/>
        <v>2016</v>
      </c>
      <c r="X292" t="str">
        <f t="shared" si="22"/>
        <v>Nov-2016</v>
      </c>
      <c r="Y292" s="17">
        <f t="shared" si="23"/>
        <v>4</v>
      </c>
      <c r="Z292" t="str">
        <f t="shared" si="24"/>
        <v>11-20%</v>
      </c>
      <c r="AA292" s="17">
        <f>IF(COUNTIF($B$2:B292,B292)=1,1,0)</f>
        <v>0</v>
      </c>
      <c r="AB292" s="17">
        <f>IF(COUNTIF($F$2:F292,F292)=1,1,0)</f>
        <v>0</v>
      </c>
    </row>
    <row r="293" spans="1:28" x14ac:dyDescent="0.2">
      <c r="A293" s="17">
        <v>292</v>
      </c>
      <c r="B293" t="s">
        <v>1097</v>
      </c>
      <c r="C293" s="18">
        <v>42694</v>
      </c>
      <c r="D293" s="18">
        <v>42698</v>
      </c>
      <c r="E293" t="s">
        <v>50</v>
      </c>
      <c r="F293" t="s">
        <v>1098</v>
      </c>
      <c r="G293" t="s">
        <v>1099</v>
      </c>
      <c r="H293" t="s">
        <v>129</v>
      </c>
      <c r="I293" t="s">
        <v>54</v>
      </c>
      <c r="J293" t="s">
        <v>524</v>
      </c>
      <c r="K293" t="s">
        <v>525</v>
      </c>
      <c r="L293">
        <v>43229</v>
      </c>
      <c r="M293" t="s">
        <v>175</v>
      </c>
      <c r="N293" t="s">
        <v>1104</v>
      </c>
      <c r="O293" t="s">
        <v>98</v>
      </c>
      <c r="P293" t="s">
        <v>188</v>
      </c>
      <c r="Q293" t="s">
        <v>1105</v>
      </c>
      <c r="R293" s="19">
        <v>255.98400000000001</v>
      </c>
      <c r="S293" s="17">
        <v>2</v>
      </c>
      <c r="T293" s="20">
        <v>0.2</v>
      </c>
      <c r="U293" s="19">
        <v>54.396599999999999</v>
      </c>
      <c r="V293" s="20">
        <f t="shared" si="20"/>
        <v>0.21249999999999999</v>
      </c>
      <c r="W293" s="17">
        <f t="shared" si="21"/>
        <v>2016</v>
      </c>
      <c r="X293" t="str">
        <f t="shared" si="22"/>
        <v>Nov-2016</v>
      </c>
      <c r="Y293" s="17">
        <f t="shared" si="23"/>
        <v>4</v>
      </c>
      <c r="Z293" t="str">
        <f t="shared" si="24"/>
        <v>11-20%</v>
      </c>
      <c r="AA293" s="17">
        <f>IF(COUNTIF($B$2:B293,B293)=1,1,0)</f>
        <v>0</v>
      </c>
      <c r="AB293" s="17">
        <f>IF(COUNTIF($F$2:F293,F293)=1,1,0)</f>
        <v>0</v>
      </c>
    </row>
    <row r="294" spans="1:28" x14ac:dyDescent="0.2">
      <c r="A294" s="17">
        <v>293</v>
      </c>
      <c r="B294" t="s">
        <v>1097</v>
      </c>
      <c r="C294" s="18">
        <v>42694</v>
      </c>
      <c r="D294" s="18">
        <v>42698</v>
      </c>
      <c r="E294" t="s">
        <v>50</v>
      </c>
      <c r="F294" t="s">
        <v>1098</v>
      </c>
      <c r="G294" t="s">
        <v>1099</v>
      </c>
      <c r="H294" t="s">
        <v>129</v>
      </c>
      <c r="I294" t="s">
        <v>54</v>
      </c>
      <c r="J294" t="s">
        <v>524</v>
      </c>
      <c r="K294" t="s">
        <v>525</v>
      </c>
      <c r="L294">
        <v>43229</v>
      </c>
      <c r="M294" t="s">
        <v>175</v>
      </c>
      <c r="N294" t="s">
        <v>1106</v>
      </c>
      <c r="O294" t="s">
        <v>59</v>
      </c>
      <c r="P294" t="s">
        <v>60</v>
      </c>
      <c r="Q294" t="s">
        <v>1107</v>
      </c>
      <c r="R294" s="19">
        <v>86.97</v>
      </c>
      <c r="S294" s="17">
        <v>3</v>
      </c>
      <c r="T294" s="20">
        <v>0.5</v>
      </c>
      <c r="U294" s="19">
        <v>-48.703200000000002</v>
      </c>
      <c r="V294" s="20">
        <f t="shared" si="20"/>
        <v>-0.56000000000000005</v>
      </c>
      <c r="W294" s="17">
        <f t="shared" si="21"/>
        <v>2016</v>
      </c>
      <c r="X294" t="str">
        <f t="shared" si="22"/>
        <v>Nov-2016</v>
      </c>
      <c r="Y294" s="17">
        <f t="shared" si="23"/>
        <v>4</v>
      </c>
      <c r="Z294" t="str">
        <f t="shared" si="24"/>
        <v>41-50%</v>
      </c>
      <c r="AA294" s="17">
        <f>IF(COUNTIF($B$2:B294,B294)=1,1,0)</f>
        <v>0</v>
      </c>
      <c r="AB294" s="17">
        <f>IF(COUNTIF($F$2:F294,F294)=1,1,0)</f>
        <v>0</v>
      </c>
    </row>
    <row r="295" spans="1:28" x14ac:dyDescent="0.2">
      <c r="A295" s="17">
        <v>294</v>
      </c>
      <c r="B295" t="s">
        <v>1108</v>
      </c>
      <c r="C295" s="18">
        <v>41999</v>
      </c>
      <c r="D295" s="18">
        <v>42001</v>
      </c>
      <c r="E295" t="s">
        <v>215</v>
      </c>
      <c r="F295" t="s">
        <v>1109</v>
      </c>
      <c r="G295" t="s">
        <v>1110</v>
      </c>
      <c r="H295" t="s">
        <v>68</v>
      </c>
      <c r="I295" t="s">
        <v>54</v>
      </c>
      <c r="J295" t="s">
        <v>1111</v>
      </c>
      <c r="K295" t="s">
        <v>484</v>
      </c>
      <c r="L295">
        <v>80906</v>
      </c>
      <c r="M295" t="s">
        <v>71</v>
      </c>
      <c r="N295" t="s">
        <v>1112</v>
      </c>
      <c r="O295" t="s">
        <v>59</v>
      </c>
      <c r="P295" t="s">
        <v>92</v>
      </c>
      <c r="Q295" t="s">
        <v>1113</v>
      </c>
      <c r="R295" s="19">
        <v>300.416</v>
      </c>
      <c r="S295" s="17">
        <v>8</v>
      </c>
      <c r="T295" s="20">
        <v>0.2</v>
      </c>
      <c r="U295" s="19">
        <v>78.859200000000001</v>
      </c>
      <c r="V295" s="20">
        <f t="shared" si="20"/>
        <v>0.26250000000000001</v>
      </c>
      <c r="W295" s="17">
        <f t="shared" si="21"/>
        <v>2014</v>
      </c>
      <c r="X295" t="str">
        <f t="shared" si="22"/>
        <v>Dec-2014</v>
      </c>
      <c r="Y295" s="17">
        <f t="shared" si="23"/>
        <v>2</v>
      </c>
      <c r="Z295" t="str">
        <f t="shared" si="24"/>
        <v>11-20%</v>
      </c>
      <c r="AA295" s="17">
        <f>IF(COUNTIF($B$2:B295,B295)=1,1,0)</f>
        <v>1</v>
      </c>
      <c r="AB295" s="17">
        <f>IF(COUNTIF($F$2:F295,F295)=1,1,0)</f>
        <v>1</v>
      </c>
    </row>
    <row r="296" spans="1:28" x14ac:dyDescent="0.2">
      <c r="A296" s="17">
        <v>295</v>
      </c>
      <c r="B296" t="s">
        <v>1108</v>
      </c>
      <c r="C296" s="18">
        <v>41999</v>
      </c>
      <c r="D296" s="18">
        <v>42001</v>
      </c>
      <c r="E296" t="s">
        <v>215</v>
      </c>
      <c r="F296" t="s">
        <v>1109</v>
      </c>
      <c r="G296" t="s">
        <v>1110</v>
      </c>
      <c r="H296" t="s">
        <v>68</v>
      </c>
      <c r="I296" t="s">
        <v>54</v>
      </c>
      <c r="J296" t="s">
        <v>1111</v>
      </c>
      <c r="K296" t="s">
        <v>484</v>
      </c>
      <c r="L296">
        <v>80906</v>
      </c>
      <c r="M296" t="s">
        <v>71</v>
      </c>
      <c r="N296" t="s">
        <v>1114</v>
      </c>
      <c r="O296" t="s">
        <v>59</v>
      </c>
      <c r="P296" t="s">
        <v>63</v>
      </c>
      <c r="Q296" t="s">
        <v>1115</v>
      </c>
      <c r="R296" s="19">
        <v>230.352</v>
      </c>
      <c r="S296" s="17">
        <v>3</v>
      </c>
      <c r="T296" s="20">
        <v>0.2</v>
      </c>
      <c r="U296" s="19">
        <v>20.155799999999999</v>
      </c>
      <c r="V296" s="20">
        <f t="shared" si="20"/>
        <v>8.7499999999999994E-2</v>
      </c>
      <c r="W296" s="17">
        <f t="shared" si="21"/>
        <v>2014</v>
      </c>
      <c r="X296" t="str">
        <f t="shared" si="22"/>
        <v>Dec-2014</v>
      </c>
      <c r="Y296" s="17">
        <f t="shared" si="23"/>
        <v>2</v>
      </c>
      <c r="Z296" t="str">
        <f t="shared" si="24"/>
        <v>11-20%</v>
      </c>
      <c r="AA296" s="17">
        <f>IF(COUNTIF($B$2:B296,B296)=1,1,0)</f>
        <v>0</v>
      </c>
      <c r="AB296" s="17">
        <f>IF(COUNTIF($F$2:F296,F296)=1,1,0)</f>
        <v>0</v>
      </c>
    </row>
    <row r="297" spans="1:28" x14ac:dyDescent="0.2">
      <c r="A297" s="17">
        <v>296</v>
      </c>
      <c r="B297" t="s">
        <v>1108</v>
      </c>
      <c r="C297" s="18">
        <v>41999</v>
      </c>
      <c r="D297" s="18">
        <v>42001</v>
      </c>
      <c r="E297" t="s">
        <v>215</v>
      </c>
      <c r="F297" t="s">
        <v>1109</v>
      </c>
      <c r="G297" t="s">
        <v>1110</v>
      </c>
      <c r="H297" t="s">
        <v>68</v>
      </c>
      <c r="I297" t="s">
        <v>54</v>
      </c>
      <c r="J297" t="s">
        <v>1111</v>
      </c>
      <c r="K297" t="s">
        <v>484</v>
      </c>
      <c r="L297">
        <v>80906</v>
      </c>
      <c r="M297" t="s">
        <v>71</v>
      </c>
      <c r="N297" t="s">
        <v>1116</v>
      </c>
      <c r="O297" t="s">
        <v>59</v>
      </c>
      <c r="P297" t="s">
        <v>92</v>
      </c>
      <c r="Q297" t="s">
        <v>1117</v>
      </c>
      <c r="R297" s="19">
        <v>218.352</v>
      </c>
      <c r="S297" s="17">
        <v>3</v>
      </c>
      <c r="T297" s="20">
        <v>0.2</v>
      </c>
      <c r="U297" s="19">
        <v>-24.564599999999999</v>
      </c>
      <c r="V297" s="20">
        <f t="shared" si="20"/>
        <v>-0.11249999999999999</v>
      </c>
      <c r="W297" s="17">
        <f t="shared" si="21"/>
        <v>2014</v>
      </c>
      <c r="X297" t="str">
        <f t="shared" si="22"/>
        <v>Dec-2014</v>
      </c>
      <c r="Y297" s="17">
        <f t="shared" si="23"/>
        <v>2</v>
      </c>
      <c r="Z297" t="str">
        <f t="shared" si="24"/>
        <v>11-20%</v>
      </c>
      <c r="AA297" s="17">
        <f>IF(COUNTIF($B$2:B297,B297)=1,1,0)</f>
        <v>0</v>
      </c>
      <c r="AB297" s="17">
        <f>IF(COUNTIF($F$2:F297,F297)=1,1,0)</f>
        <v>0</v>
      </c>
    </row>
    <row r="298" spans="1:28" x14ac:dyDescent="0.2">
      <c r="A298" s="17">
        <v>297</v>
      </c>
      <c r="B298" t="s">
        <v>1108</v>
      </c>
      <c r="C298" s="18">
        <v>41999</v>
      </c>
      <c r="D298" s="18">
        <v>42001</v>
      </c>
      <c r="E298" t="s">
        <v>215</v>
      </c>
      <c r="F298" t="s">
        <v>1109</v>
      </c>
      <c r="G298" t="s">
        <v>1110</v>
      </c>
      <c r="H298" t="s">
        <v>68</v>
      </c>
      <c r="I298" t="s">
        <v>54</v>
      </c>
      <c r="J298" t="s">
        <v>1111</v>
      </c>
      <c r="K298" t="s">
        <v>484</v>
      </c>
      <c r="L298">
        <v>80906</v>
      </c>
      <c r="M298" t="s">
        <v>71</v>
      </c>
      <c r="N298" t="s">
        <v>1118</v>
      </c>
      <c r="O298" t="s">
        <v>73</v>
      </c>
      <c r="P298" t="s">
        <v>102</v>
      </c>
      <c r="Q298" t="s">
        <v>1119</v>
      </c>
      <c r="R298" s="19">
        <v>78.599999999999994</v>
      </c>
      <c r="S298" s="17">
        <v>5</v>
      </c>
      <c r="T298" s="20">
        <v>0.7</v>
      </c>
      <c r="U298" s="19">
        <v>-62.88</v>
      </c>
      <c r="V298" s="20">
        <f t="shared" si="20"/>
        <v>-0.8</v>
      </c>
      <c r="W298" s="17">
        <f t="shared" si="21"/>
        <v>2014</v>
      </c>
      <c r="X298" t="str">
        <f t="shared" si="22"/>
        <v>Dec-2014</v>
      </c>
      <c r="Y298" s="17">
        <f t="shared" si="23"/>
        <v>2</v>
      </c>
      <c r="Z298" t="str">
        <f t="shared" si="24"/>
        <v>Over 50%</v>
      </c>
      <c r="AA298" s="17">
        <f>IF(COUNTIF($B$2:B298,B298)=1,1,0)</f>
        <v>0</v>
      </c>
      <c r="AB298" s="17">
        <f>IF(COUNTIF($F$2:F298,F298)=1,1,0)</f>
        <v>0</v>
      </c>
    </row>
    <row r="299" spans="1:28" x14ac:dyDescent="0.2">
      <c r="A299" s="17">
        <v>298</v>
      </c>
      <c r="B299" t="s">
        <v>1108</v>
      </c>
      <c r="C299" s="18">
        <v>41999</v>
      </c>
      <c r="D299" s="18">
        <v>42001</v>
      </c>
      <c r="E299" t="s">
        <v>215</v>
      </c>
      <c r="F299" t="s">
        <v>1109</v>
      </c>
      <c r="G299" t="s">
        <v>1110</v>
      </c>
      <c r="H299" t="s">
        <v>68</v>
      </c>
      <c r="I299" t="s">
        <v>54</v>
      </c>
      <c r="J299" t="s">
        <v>1111</v>
      </c>
      <c r="K299" t="s">
        <v>484</v>
      </c>
      <c r="L299">
        <v>80906</v>
      </c>
      <c r="M299" t="s">
        <v>71</v>
      </c>
      <c r="N299" t="s">
        <v>1120</v>
      </c>
      <c r="O299" t="s">
        <v>73</v>
      </c>
      <c r="P299" t="s">
        <v>296</v>
      </c>
      <c r="Q299" t="s">
        <v>1121</v>
      </c>
      <c r="R299" s="19">
        <v>27.552</v>
      </c>
      <c r="S299" s="17">
        <v>3</v>
      </c>
      <c r="T299" s="20">
        <v>0.2</v>
      </c>
      <c r="U299" s="19">
        <v>9.2988</v>
      </c>
      <c r="V299" s="20">
        <f t="shared" si="20"/>
        <v>0.33750000000000002</v>
      </c>
      <c r="W299" s="17">
        <f t="shared" si="21"/>
        <v>2014</v>
      </c>
      <c r="X299" t="str">
        <f t="shared" si="22"/>
        <v>Dec-2014</v>
      </c>
      <c r="Y299" s="17">
        <f t="shared" si="23"/>
        <v>2</v>
      </c>
      <c r="Z299" t="str">
        <f t="shared" si="24"/>
        <v>11-20%</v>
      </c>
      <c r="AA299" s="17">
        <f>IF(COUNTIF($B$2:B299,B299)=1,1,0)</f>
        <v>0</v>
      </c>
      <c r="AB299" s="17">
        <f>IF(COUNTIF($F$2:F299,F299)=1,1,0)</f>
        <v>0</v>
      </c>
    </row>
    <row r="300" spans="1:28" x14ac:dyDescent="0.2">
      <c r="A300" s="17">
        <v>299</v>
      </c>
      <c r="B300" t="s">
        <v>1122</v>
      </c>
      <c r="C300" s="18">
        <v>42671</v>
      </c>
      <c r="D300" s="18">
        <v>42677</v>
      </c>
      <c r="E300" t="s">
        <v>77</v>
      </c>
      <c r="F300" t="s">
        <v>609</v>
      </c>
      <c r="G300" t="s">
        <v>610</v>
      </c>
      <c r="H300" t="s">
        <v>68</v>
      </c>
      <c r="I300" t="s">
        <v>54</v>
      </c>
      <c r="J300" t="s">
        <v>1123</v>
      </c>
      <c r="K300" t="s">
        <v>817</v>
      </c>
      <c r="L300">
        <v>7109</v>
      </c>
      <c r="M300" t="s">
        <v>175</v>
      </c>
      <c r="N300" t="s">
        <v>1124</v>
      </c>
      <c r="O300" t="s">
        <v>73</v>
      </c>
      <c r="P300" t="s">
        <v>117</v>
      </c>
      <c r="Q300" t="s">
        <v>1125</v>
      </c>
      <c r="R300" s="19">
        <v>32.4</v>
      </c>
      <c r="S300" s="17">
        <v>5</v>
      </c>
      <c r="T300" s="20">
        <v>0</v>
      </c>
      <c r="U300" s="19">
        <v>15.552</v>
      </c>
      <c r="V300" s="20">
        <f t="shared" si="20"/>
        <v>0.48</v>
      </c>
      <c r="W300" s="17">
        <f t="shared" si="21"/>
        <v>2016</v>
      </c>
      <c r="X300" t="str">
        <f t="shared" si="22"/>
        <v>Oct-2016</v>
      </c>
      <c r="Y300" s="17">
        <f t="shared" si="23"/>
        <v>6</v>
      </c>
      <c r="Z300" t="str">
        <f t="shared" si="24"/>
        <v>0% (No Discount)</v>
      </c>
      <c r="AA300" s="17">
        <f>IF(COUNTIF($B$2:B300,B300)=1,1,0)</f>
        <v>1</v>
      </c>
      <c r="AB300" s="17">
        <f>IF(COUNTIF($F$2:F300,F300)=1,1,0)</f>
        <v>0</v>
      </c>
    </row>
    <row r="301" spans="1:28" x14ac:dyDescent="0.2">
      <c r="A301" s="17">
        <v>300</v>
      </c>
      <c r="B301" t="s">
        <v>1122</v>
      </c>
      <c r="C301" s="18">
        <v>42671</v>
      </c>
      <c r="D301" s="18">
        <v>42677</v>
      </c>
      <c r="E301" t="s">
        <v>77</v>
      </c>
      <c r="F301" t="s">
        <v>609</v>
      </c>
      <c r="G301" t="s">
        <v>610</v>
      </c>
      <c r="H301" t="s">
        <v>68</v>
      </c>
      <c r="I301" t="s">
        <v>54</v>
      </c>
      <c r="J301" t="s">
        <v>1123</v>
      </c>
      <c r="K301" t="s">
        <v>817</v>
      </c>
      <c r="L301">
        <v>7109</v>
      </c>
      <c r="M301" t="s">
        <v>175</v>
      </c>
      <c r="N301" t="s">
        <v>1126</v>
      </c>
      <c r="O301" t="s">
        <v>73</v>
      </c>
      <c r="P301" t="s">
        <v>86</v>
      </c>
      <c r="Q301" t="s">
        <v>1127</v>
      </c>
      <c r="R301" s="19">
        <v>1082.48</v>
      </c>
      <c r="S301" s="17">
        <v>8</v>
      </c>
      <c r="T301" s="20">
        <v>0</v>
      </c>
      <c r="U301" s="19">
        <v>10.8248</v>
      </c>
      <c r="V301" s="20">
        <f t="shared" si="20"/>
        <v>0.01</v>
      </c>
      <c r="W301" s="17">
        <f t="shared" si="21"/>
        <v>2016</v>
      </c>
      <c r="X301" t="str">
        <f t="shared" si="22"/>
        <v>Oct-2016</v>
      </c>
      <c r="Y301" s="17">
        <f t="shared" si="23"/>
        <v>6</v>
      </c>
      <c r="Z301" t="str">
        <f t="shared" si="24"/>
        <v>0% (No Discount)</v>
      </c>
      <c r="AA301" s="17">
        <f>IF(COUNTIF($B$2:B301,B301)=1,1,0)</f>
        <v>0</v>
      </c>
      <c r="AB301" s="17">
        <f>IF(COUNTIF($F$2:F301,F301)=1,1,0)</f>
        <v>0</v>
      </c>
    </row>
    <row r="302" spans="1:28" x14ac:dyDescent="0.2">
      <c r="A302" s="17">
        <v>301</v>
      </c>
      <c r="B302" t="s">
        <v>1122</v>
      </c>
      <c r="C302" s="18">
        <v>42671</v>
      </c>
      <c r="D302" s="18">
        <v>42677</v>
      </c>
      <c r="E302" t="s">
        <v>77</v>
      </c>
      <c r="F302" t="s">
        <v>609</v>
      </c>
      <c r="G302" t="s">
        <v>610</v>
      </c>
      <c r="H302" t="s">
        <v>68</v>
      </c>
      <c r="I302" t="s">
        <v>54</v>
      </c>
      <c r="J302" t="s">
        <v>1123</v>
      </c>
      <c r="K302" t="s">
        <v>817</v>
      </c>
      <c r="L302">
        <v>7109</v>
      </c>
      <c r="M302" t="s">
        <v>175</v>
      </c>
      <c r="N302" t="s">
        <v>1128</v>
      </c>
      <c r="O302" t="s">
        <v>73</v>
      </c>
      <c r="P302" t="s">
        <v>117</v>
      </c>
      <c r="Q302" t="s">
        <v>1129</v>
      </c>
      <c r="R302" s="19">
        <v>56.91</v>
      </c>
      <c r="S302" s="17">
        <v>3</v>
      </c>
      <c r="T302" s="20">
        <v>0</v>
      </c>
      <c r="U302" s="19">
        <v>27.316800000000001</v>
      </c>
      <c r="V302" s="20">
        <f t="shared" si="20"/>
        <v>0.48000000000000004</v>
      </c>
      <c r="W302" s="17">
        <f t="shared" si="21"/>
        <v>2016</v>
      </c>
      <c r="X302" t="str">
        <f t="shared" si="22"/>
        <v>Oct-2016</v>
      </c>
      <c r="Y302" s="17">
        <f t="shared" si="23"/>
        <v>6</v>
      </c>
      <c r="Z302" t="str">
        <f t="shared" si="24"/>
        <v>0% (No Discount)</v>
      </c>
      <c r="AA302" s="17">
        <f>IF(COUNTIF($B$2:B302,B302)=1,1,0)</f>
        <v>0</v>
      </c>
      <c r="AB302" s="17">
        <f>IF(COUNTIF($F$2:F302,F302)=1,1,0)</f>
        <v>0</v>
      </c>
    </row>
    <row r="303" spans="1:28" x14ac:dyDescent="0.2">
      <c r="A303" s="17">
        <v>302</v>
      </c>
      <c r="B303" t="s">
        <v>1122</v>
      </c>
      <c r="C303" s="18">
        <v>42671</v>
      </c>
      <c r="D303" s="18">
        <v>42677</v>
      </c>
      <c r="E303" t="s">
        <v>77</v>
      </c>
      <c r="F303" t="s">
        <v>609</v>
      </c>
      <c r="G303" t="s">
        <v>610</v>
      </c>
      <c r="H303" t="s">
        <v>68</v>
      </c>
      <c r="I303" t="s">
        <v>54</v>
      </c>
      <c r="J303" t="s">
        <v>1123</v>
      </c>
      <c r="K303" t="s">
        <v>817</v>
      </c>
      <c r="L303">
        <v>7109</v>
      </c>
      <c r="M303" t="s">
        <v>175</v>
      </c>
      <c r="N303" t="s">
        <v>1130</v>
      </c>
      <c r="O303" t="s">
        <v>59</v>
      </c>
      <c r="P303" t="s">
        <v>92</v>
      </c>
      <c r="Q303" t="s">
        <v>1131</v>
      </c>
      <c r="R303" s="19">
        <v>77.599999999999994</v>
      </c>
      <c r="S303" s="17">
        <v>4</v>
      </c>
      <c r="T303" s="20">
        <v>0</v>
      </c>
      <c r="U303" s="19">
        <v>38.024000000000001</v>
      </c>
      <c r="V303" s="20">
        <f t="shared" si="20"/>
        <v>0.49000000000000005</v>
      </c>
      <c r="W303" s="17">
        <f t="shared" si="21"/>
        <v>2016</v>
      </c>
      <c r="X303" t="str">
        <f t="shared" si="22"/>
        <v>Oct-2016</v>
      </c>
      <c r="Y303" s="17">
        <f t="shared" si="23"/>
        <v>6</v>
      </c>
      <c r="Z303" t="str">
        <f t="shared" si="24"/>
        <v>0% (No Discount)</v>
      </c>
      <c r="AA303" s="17">
        <f>IF(COUNTIF($B$2:B303,B303)=1,1,0)</f>
        <v>0</v>
      </c>
      <c r="AB303" s="17">
        <f>IF(COUNTIF($F$2:F303,F303)=1,1,0)</f>
        <v>0</v>
      </c>
    </row>
    <row r="304" spans="1:28" x14ac:dyDescent="0.2">
      <c r="A304" s="17">
        <v>303</v>
      </c>
      <c r="B304" t="s">
        <v>1122</v>
      </c>
      <c r="C304" s="18">
        <v>42671</v>
      </c>
      <c r="D304" s="18">
        <v>42677</v>
      </c>
      <c r="E304" t="s">
        <v>77</v>
      </c>
      <c r="F304" t="s">
        <v>609</v>
      </c>
      <c r="G304" t="s">
        <v>610</v>
      </c>
      <c r="H304" t="s">
        <v>68</v>
      </c>
      <c r="I304" t="s">
        <v>54</v>
      </c>
      <c r="J304" t="s">
        <v>1123</v>
      </c>
      <c r="K304" t="s">
        <v>817</v>
      </c>
      <c r="L304">
        <v>7109</v>
      </c>
      <c r="M304" t="s">
        <v>175</v>
      </c>
      <c r="N304" t="s">
        <v>1132</v>
      </c>
      <c r="O304" t="s">
        <v>73</v>
      </c>
      <c r="P304" t="s">
        <v>102</v>
      </c>
      <c r="Q304" t="s">
        <v>1133</v>
      </c>
      <c r="R304" s="19">
        <v>14.28</v>
      </c>
      <c r="S304" s="17">
        <v>1</v>
      </c>
      <c r="T304" s="20">
        <v>0</v>
      </c>
      <c r="U304" s="19">
        <v>6.5688000000000004</v>
      </c>
      <c r="V304" s="20">
        <f t="shared" si="20"/>
        <v>0.46000000000000008</v>
      </c>
      <c r="W304" s="17">
        <f t="shared" si="21"/>
        <v>2016</v>
      </c>
      <c r="X304" t="str">
        <f t="shared" si="22"/>
        <v>Oct-2016</v>
      </c>
      <c r="Y304" s="17">
        <f t="shared" si="23"/>
        <v>6</v>
      </c>
      <c r="Z304" t="str">
        <f t="shared" si="24"/>
        <v>0% (No Discount)</v>
      </c>
      <c r="AA304" s="17">
        <f>IF(COUNTIF($B$2:B304,B304)=1,1,0)</f>
        <v>0</v>
      </c>
      <c r="AB304" s="17">
        <f>IF(COUNTIF($F$2:F304,F304)=1,1,0)</f>
        <v>0</v>
      </c>
    </row>
    <row r="305" spans="1:28" x14ac:dyDescent="0.2">
      <c r="A305" s="17">
        <v>304</v>
      </c>
      <c r="B305" t="s">
        <v>1134</v>
      </c>
      <c r="C305" s="18">
        <v>43058</v>
      </c>
      <c r="D305" s="18">
        <v>43062</v>
      </c>
      <c r="E305" t="s">
        <v>77</v>
      </c>
      <c r="F305" t="s">
        <v>888</v>
      </c>
      <c r="G305" t="s">
        <v>889</v>
      </c>
      <c r="H305" t="s">
        <v>53</v>
      </c>
      <c r="I305" t="s">
        <v>54</v>
      </c>
      <c r="J305" t="s">
        <v>330</v>
      </c>
      <c r="K305" t="s">
        <v>238</v>
      </c>
      <c r="L305">
        <v>60623</v>
      </c>
      <c r="M305" t="s">
        <v>132</v>
      </c>
      <c r="N305" t="s">
        <v>1135</v>
      </c>
      <c r="O305" t="s">
        <v>59</v>
      </c>
      <c r="P305" t="s">
        <v>83</v>
      </c>
      <c r="Q305" t="s">
        <v>1136</v>
      </c>
      <c r="R305" s="19">
        <v>219.07499999999999</v>
      </c>
      <c r="S305" s="17">
        <v>3</v>
      </c>
      <c r="T305" s="20">
        <v>0.5</v>
      </c>
      <c r="U305" s="19">
        <v>-131.44499999999999</v>
      </c>
      <c r="V305" s="20">
        <f t="shared" si="20"/>
        <v>-0.6</v>
      </c>
      <c r="W305" s="17">
        <f t="shared" si="21"/>
        <v>2017</v>
      </c>
      <c r="X305" t="str">
        <f t="shared" si="22"/>
        <v>Nov-2017</v>
      </c>
      <c r="Y305" s="17">
        <f t="shared" si="23"/>
        <v>4</v>
      </c>
      <c r="Z305" t="str">
        <f t="shared" si="24"/>
        <v>41-50%</v>
      </c>
      <c r="AA305" s="17">
        <f>IF(COUNTIF($B$2:B305,B305)=1,1,0)</f>
        <v>1</v>
      </c>
      <c r="AB305" s="17">
        <f>IF(COUNTIF($F$2:F305,F305)=1,1,0)</f>
        <v>0</v>
      </c>
    </row>
    <row r="306" spans="1:28" x14ac:dyDescent="0.2">
      <c r="A306" s="17">
        <v>305</v>
      </c>
      <c r="B306" t="s">
        <v>1137</v>
      </c>
      <c r="C306" s="18">
        <v>42128</v>
      </c>
      <c r="D306" s="18">
        <v>42133</v>
      </c>
      <c r="E306" t="s">
        <v>50</v>
      </c>
      <c r="F306" t="s">
        <v>1138</v>
      </c>
      <c r="G306" t="s">
        <v>1139</v>
      </c>
      <c r="H306" t="s">
        <v>68</v>
      </c>
      <c r="I306" t="s">
        <v>54</v>
      </c>
      <c r="J306" t="s">
        <v>293</v>
      </c>
      <c r="K306" t="s">
        <v>294</v>
      </c>
      <c r="L306">
        <v>10024</v>
      </c>
      <c r="M306" t="s">
        <v>175</v>
      </c>
      <c r="N306" t="s">
        <v>1140</v>
      </c>
      <c r="O306" t="s">
        <v>59</v>
      </c>
      <c r="P306" t="s">
        <v>92</v>
      </c>
      <c r="Q306" t="s">
        <v>1141</v>
      </c>
      <c r="R306" s="19">
        <v>26.8</v>
      </c>
      <c r="S306" s="17">
        <v>2</v>
      </c>
      <c r="T306" s="20">
        <v>0</v>
      </c>
      <c r="U306" s="19">
        <v>12.864000000000001</v>
      </c>
      <c r="V306" s="20">
        <f t="shared" si="20"/>
        <v>0.48000000000000004</v>
      </c>
      <c r="W306" s="17">
        <f t="shared" si="21"/>
        <v>2015</v>
      </c>
      <c r="X306" t="str">
        <f t="shared" si="22"/>
        <v>May-2015</v>
      </c>
      <c r="Y306" s="17">
        <f t="shared" si="23"/>
        <v>5</v>
      </c>
      <c r="Z306" t="str">
        <f t="shared" si="24"/>
        <v>0% (No Discount)</v>
      </c>
      <c r="AA306" s="17">
        <f>IF(COUNTIF($B$2:B306,B306)=1,1,0)</f>
        <v>1</v>
      </c>
      <c r="AB306" s="17">
        <f>IF(COUNTIF($F$2:F306,F306)=1,1,0)</f>
        <v>1</v>
      </c>
    </row>
    <row r="307" spans="1:28" x14ac:dyDescent="0.2">
      <c r="A307" s="17">
        <v>306</v>
      </c>
      <c r="B307" t="s">
        <v>1142</v>
      </c>
      <c r="C307" s="18">
        <v>42003</v>
      </c>
      <c r="D307" s="18">
        <v>42008</v>
      </c>
      <c r="E307" t="s">
        <v>77</v>
      </c>
      <c r="F307" t="s">
        <v>370</v>
      </c>
      <c r="G307" t="s">
        <v>371</v>
      </c>
      <c r="H307" t="s">
        <v>68</v>
      </c>
      <c r="I307" t="s">
        <v>54</v>
      </c>
      <c r="J307" t="s">
        <v>1143</v>
      </c>
      <c r="K307" t="s">
        <v>265</v>
      </c>
      <c r="L307">
        <v>48180</v>
      </c>
      <c r="M307" t="s">
        <v>132</v>
      </c>
      <c r="N307" t="s">
        <v>1144</v>
      </c>
      <c r="O307" t="s">
        <v>73</v>
      </c>
      <c r="P307" t="s">
        <v>95</v>
      </c>
      <c r="Q307" t="s">
        <v>1145</v>
      </c>
      <c r="R307" s="19">
        <v>9.84</v>
      </c>
      <c r="S307" s="17">
        <v>3</v>
      </c>
      <c r="T307" s="20">
        <v>0</v>
      </c>
      <c r="U307" s="19">
        <v>2.8536000000000001</v>
      </c>
      <c r="V307" s="20">
        <f t="shared" si="20"/>
        <v>0.29000000000000004</v>
      </c>
      <c r="W307" s="17">
        <f t="shared" si="21"/>
        <v>2014</v>
      </c>
      <c r="X307" t="str">
        <f t="shared" si="22"/>
        <v>Dec-2014</v>
      </c>
      <c r="Y307" s="17">
        <f t="shared" si="23"/>
        <v>5</v>
      </c>
      <c r="Z307" t="str">
        <f t="shared" si="24"/>
        <v>0% (No Discount)</v>
      </c>
      <c r="AA307" s="17">
        <f>IF(COUNTIF($B$2:B307,B307)=1,1,0)</f>
        <v>1</v>
      </c>
      <c r="AB307" s="17">
        <f>IF(COUNTIF($F$2:F307,F307)=1,1,0)</f>
        <v>0</v>
      </c>
    </row>
    <row r="308" spans="1:28" x14ac:dyDescent="0.2">
      <c r="A308" s="17">
        <v>307</v>
      </c>
      <c r="B308" t="s">
        <v>1146</v>
      </c>
      <c r="C308" s="18">
        <v>41791</v>
      </c>
      <c r="D308" s="18">
        <v>41796</v>
      </c>
      <c r="E308" t="s">
        <v>77</v>
      </c>
      <c r="F308" t="s">
        <v>1147</v>
      </c>
      <c r="G308" t="s">
        <v>1148</v>
      </c>
      <c r="H308" t="s">
        <v>129</v>
      </c>
      <c r="I308" t="s">
        <v>54</v>
      </c>
      <c r="J308" t="s">
        <v>1149</v>
      </c>
      <c r="K308" t="s">
        <v>817</v>
      </c>
      <c r="L308">
        <v>8701</v>
      </c>
      <c r="M308" t="s">
        <v>175</v>
      </c>
      <c r="N308" t="s">
        <v>1150</v>
      </c>
      <c r="O308" t="s">
        <v>73</v>
      </c>
      <c r="P308" t="s">
        <v>102</v>
      </c>
      <c r="Q308" t="s">
        <v>1151</v>
      </c>
      <c r="R308" s="19">
        <v>45.48</v>
      </c>
      <c r="S308" s="17">
        <v>3</v>
      </c>
      <c r="T308" s="20">
        <v>0</v>
      </c>
      <c r="U308" s="19">
        <v>20.9208</v>
      </c>
      <c r="V308" s="20">
        <f t="shared" si="20"/>
        <v>0.46</v>
      </c>
      <c r="W308" s="17">
        <f t="shared" si="21"/>
        <v>2014</v>
      </c>
      <c r="X308" t="str">
        <f t="shared" si="22"/>
        <v>Jun-2014</v>
      </c>
      <c r="Y308" s="17">
        <f t="shared" si="23"/>
        <v>5</v>
      </c>
      <c r="Z308" t="str">
        <f t="shared" si="24"/>
        <v>0% (No Discount)</v>
      </c>
      <c r="AA308" s="17">
        <f>IF(COUNTIF($B$2:B308,B308)=1,1,0)</f>
        <v>1</v>
      </c>
      <c r="AB308" s="17">
        <f>IF(COUNTIF($F$2:F308,F308)=1,1,0)</f>
        <v>1</v>
      </c>
    </row>
    <row r="309" spans="1:28" x14ac:dyDescent="0.2">
      <c r="A309" s="17">
        <v>308</v>
      </c>
      <c r="B309" t="s">
        <v>1146</v>
      </c>
      <c r="C309" s="18">
        <v>41791</v>
      </c>
      <c r="D309" s="18">
        <v>41796</v>
      </c>
      <c r="E309" t="s">
        <v>77</v>
      </c>
      <c r="F309" t="s">
        <v>1147</v>
      </c>
      <c r="G309" t="s">
        <v>1148</v>
      </c>
      <c r="H309" t="s">
        <v>129</v>
      </c>
      <c r="I309" t="s">
        <v>54</v>
      </c>
      <c r="J309" t="s">
        <v>1149</v>
      </c>
      <c r="K309" t="s">
        <v>817</v>
      </c>
      <c r="L309">
        <v>8701</v>
      </c>
      <c r="M309" t="s">
        <v>175</v>
      </c>
      <c r="N309" t="s">
        <v>1152</v>
      </c>
      <c r="O309" t="s">
        <v>73</v>
      </c>
      <c r="P309" t="s">
        <v>95</v>
      </c>
      <c r="Q309" t="s">
        <v>1153</v>
      </c>
      <c r="R309" s="19">
        <v>289.2</v>
      </c>
      <c r="S309" s="17">
        <v>6</v>
      </c>
      <c r="T309" s="20">
        <v>0</v>
      </c>
      <c r="U309" s="19">
        <v>83.867999999999995</v>
      </c>
      <c r="V309" s="20">
        <f t="shared" si="20"/>
        <v>0.28999999999999998</v>
      </c>
      <c r="W309" s="17">
        <f t="shared" si="21"/>
        <v>2014</v>
      </c>
      <c r="X309" t="str">
        <f t="shared" si="22"/>
        <v>Jun-2014</v>
      </c>
      <c r="Y309" s="17">
        <f t="shared" si="23"/>
        <v>5</v>
      </c>
      <c r="Z309" t="str">
        <f t="shared" si="24"/>
        <v>0% (No Discount)</v>
      </c>
      <c r="AA309" s="17">
        <f>IF(COUNTIF($B$2:B309,B309)=1,1,0)</f>
        <v>0</v>
      </c>
      <c r="AB309" s="17">
        <f>IF(COUNTIF($F$2:F309,F309)=1,1,0)</f>
        <v>0</v>
      </c>
    </row>
    <row r="310" spans="1:28" x14ac:dyDescent="0.2">
      <c r="A310" s="17">
        <v>309</v>
      </c>
      <c r="B310" t="s">
        <v>1154</v>
      </c>
      <c r="C310" s="18">
        <v>42840</v>
      </c>
      <c r="D310" s="18">
        <v>42842</v>
      </c>
      <c r="E310" t="s">
        <v>215</v>
      </c>
      <c r="F310" t="s">
        <v>1155</v>
      </c>
      <c r="G310" t="s">
        <v>1156</v>
      </c>
      <c r="H310" t="s">
        <v>53</v>
      </c>
      <c r="I310" t="s">
        <v>54</v>
      </c>
      <c r="J310" t="s">
        <v>1157</v>
      </c>
      <c r="K310" t="s">
        <v>346</v>
      </c>
      <c r="L310">
        <v>22204</v>
      </c>
      <c r="M310" t="s">
        <v>57</v>
      </c>
      <c r="N310" t="s">
        <v>1158</v>
      </c>
      <c r="O310" t="s">
        <v>73</v>
      </c>
      <c r="P310" t="s">
        <v>95</v>
      </c>
      <c r="Q310" t="s">
        <v>1159</v>
      </c>
      <c r="R310" s="19">
        <v>4.8899999999999997</v>
      </c>
      <c r="S310" s="17">
        <v>1</v>
      </c>
      <c r="T310" s="20">
        <v>0</v>
      </c>
      <c r="U310" s="19">
        <v>2.0049000000000001</v>
      </c>
      <c r="V310" s="20">
        <f t="shared" si="20"/>
        <v>0.41000000000000003</v>
      </c>
      <c r="W310" s="17">
        <f t="shared" si="21"/>
        <v>2017</v>
      </c>
      <c r="X310" t="str">
        <f t="shared" si="22"/>
        <v>Apr-2017</v>
      </c>
      <c r="Y310" s="17">
        <f t="shared" si="23"/>
        <v>2</v>
      </c>
      <c r="Z310" t="str">
        <f t="shared" si="24"/>
        <v>0% (No Discount)</v>
      </c>
      <c r="AA310" s="17">
        <f>IF(COUNTIF($B$2:B310,B310)=1,1,0)</f>
        <v>1</v>
      </c>
      <c r="AB310" s="17">
        <f>IF(COUNTIF($F$2:F310,F310)=1,1,0)</f>
        <v>1</v>
      </c>
    </row>
    <row r="311" spans="1:28" x14ac:dyDescent="0.2">
      <c r="A311" s="17">
        <v>310</v>
      </c>
      <c r="B311" t="s">
        <v>1160</v>
      </c>
      <c r="C311" s="18">
        <v>42625</v>
      </c>
      <c r="D311" s="18">
        <v>42627</v>
      </c>
      <c r="E311" t="s">
        <v>50</v>
      </c>
      <c r="F311" t="s">
        <v>1161</v>
      </c>
      <c r="G311" t="s">
        <v>1162</v>
      </c>
      <c r="H311" t="s">
        <v>68</v>
      </c>
      <c r="I311" t="s">
        <v>54</v>
      </c>
      <c r="J311" t="s">
        <v>1163</v>
      </c>
      <c r="K311" t="s">
        <v>484</v>
      </c>
      <c r="L311">
        <v>80004</v>
      </c>
      <c r="M311" t="s">
        <v>71</v>
      </c>
      <c r="N311" t="s">
        <v>1164</v>
      </c>
      <c r="O311" t="s">
        <v>59</v>
      </c>
      <c r="P311" t="s">
        <v>92</v>
      </c>
      <c r="Q311" t="s">
        <v>1165</v>
      </c>
      <c r="R311" s="19">
        <v>15.135999999999999</v>
      </c>
      <c r="S311" s="17">
        <v>4</v>
      </c>
      <c r="T311" s="20">
        <v>0.2</v>
      </c>
      <c r="U311" s="19">
        <v>3.5948000000000002</v>
      </c>
      <c r="V311" s="20">
        <f t="shared" si="20"/>
        <v>0.23750000000000002</v>
      </c>
      <c r="W311" s="17">
        <f t="shared" si="21"/>
        <v>2016</v>
      </c>
      <c r="X311" t="str">
        <f t="shared" si="22"/>
        <v>Sep-2016</v>
      </c>
      <c r="Y311" s="17">
        <f t="shared" si="23"/>
        <v>2</v>
      </c>
      <c r="Z311" t="str">
        <f t="shared" si="24"/>
        <v>11-20%</v>
      </c>
      <c r="AA311" s="17">
        <f>IF(COUNTIF($B$2:B311,B311)=1,1,0)</f>
        <v>1</v>
      </c>
      <c r="AB311" s="17">
        <f>IF(COUNTIF($F$2:F311,F311)=1,1,0)</f>
        <v>1</v>
      </c>
    </row>
    <row r="312" spans="1:28" x14ac:dyDescent="0.2">
      <c r="A312" s="17">
        <v>311</v>
      </c>
      <c r="B312" t="s">
        <v>1160</v>
      </c>
      <c r="C312" s="18">
        <v>42625</v>
      </c>
      <c r="D312" s="18">
        <v>42627</v>
      </c>
      <c r="E312" t="s">
        <v>50</v>
      </c>
      <c r="F312" t="s">
        <v>1161</v>
      </c>
      <c r="G312" t="s">
        <v>1162</v>
      </c>
      <c r="H312" t="s">
        <v>68</v>
      </c>
      <c r="I312" t="s">
        <v>54</v>
      </c>
      <c r="J312" t="s">
        <v>1163</v>
      </c>
      <c r="K312" t="s">
        <v>484</v>
      </c>
      <c r="L312">
        <v>80004</v>
      </c>
      <c r="M312" t="s">
        <v>71</v>
      </c>
      <c r="N312" t="s">
        <v>1166</v>
      </c>
      <c r="O312" t="s">
        <v>59</v>
      </c>
      <c r="P312" t="s">
        <v>63</v>
      </c>
      <c r="Q312" t="s">
        <v>1167</v>
      </c>
      <c r="R312" s="19">
        <v>466.76799999999997</v>
      </c>
      <c r="S312" s="17">
        <v>2</v>
      </c>
      <c r="T312" s="20">
        <v>0.2</v>
      </c>
      <c r="U312" s="19">
        <v>52.511400000000002</v>
      </c>
      <c r="V312" s="20">
        <f t="shared" si="20"/>
        <v>0.11250000000000002</v>
      </c>
      <c r="W312" s="17">
        <f t="shared" si="21"/>
        <v>2016</v>
      </c>
      <c r="X312" t="str">
        <f t="shared" si="22"/>
        <v>Sep-2016</v>
      </c>
      <c r="Y312" s="17">
        <f t="shared" si="23"/>
        <v>2</v>
      </c>
      <c r="Z312" t="str">
        <f t="shared" si="24"/>
        <v>11-20%</v>
      </c>
      <c r="AA312" s="17">
        <f>IF(COUNTIF($B$2:B312,B312)=1,1,0)</f>
        <v>0</v>
      </c>
      <c r="AB312" s="17">
        <f>IF(COUNTIF($F$2:F312,F312)=1,1,0)</f>
        <v>0</v>
      </c>
    </row>
    <row r="313" spans="1:28" x14ac:dyDescent="0.2">
      <c r="A313" s="17">
        <v>312</v>
      </c>
      <c r="B313" t="s">
        <v>1160</v>
      </c>
      <c r="C313" s="18">
        <v>42625</v>
      </c>
      <c r="D313" s="18">
        <v>42627</v>
      </c>
      <c r="E313" t="s">
        <v>50</v>
      </c>
      <c r="F313" t="s">
        <v>1161</v>
      </c>
      <c r="G313" t="s">
        <v>1162</v>
      </c>
      <c r="H313" t="s">
        <v>68</v>
      </c>
      <c r="I313" t="s">
        <v>54</v>
      </c>
      <c r="J313" t="s">
        <v>1163</v>
      </c>
      <c r="K313" t="s">
        <v>484</v>
      </c>
      <c r="L313">
        <v>80004</v>
      </c>
      <c r="M313" t="s">
        <v>71</v>
      </c>
      <c r="N313" t="s">
        <v>1168</v>
      </c>
      <c r="O313" t="s">
        <v>59</v>
      </c>
      <c r="P313" t="s">
        <v>92</v>
      </c>
      <c r="Q313" t="s">
        <v>1169</v>
      </c>
      <c r="R313" s="19">
        <v>15.231999999999999</v>
      </c>
      <c r="S313" s="17">
        <v>1</v>
      </c>
      <c r="T313" s="20">
        <v>0.2</v>
      </c>
      <c r="U313" s="19">
        <v>1.7136</v>
      </c>
      <c r="V313" s="20">
        <f t="shared" si="20"/>
        <v>0.1125</v>
      </c>
      <c r="W313" s="17">
        <f t="shared" si="21"/>
        <v>2016</v>
      </c>
      <c r="X313" t="str">
        <f t="shared" si="22"/>
        <v>Sep-2016</v>
      </c>
      <c r="Y313" s="17">
        <f t="shared" si="23"/>
        <v>2</v>
      </c>
      <c r="Z313" t="str">
        <f t="shared" si="24"/>
        <v>11-20%</v>
      </c>
      <c r="AA313" s="17">
        <f>IF(COUNTIF($B$2:B313,B313)=1,1,0)</f>
        <v>0</v>
      </c>
      <c r="AB313" s="17">
        <f>IF(COUNTIF($F$2:F313,F313)=1,1,0)</f>
        <v>0</v>
      </c>
    </row>
    <row r="314" spans="1:28" x14ac:dyDescent="0.2">
      <c r="A314" s="17">
        <v>313</v>
      </c>
      <c r="B314" t="s">
        <v>1160</v>
      </c>
      <c r="C314" s="18">
        <v>42625</v>
      </c>
      <c r="D314" s="18">
        <v>42627</v>
      </c>
      <c r="E314" t="s">
        <v>50</v>
      </c>
      <c r="F314" t="s">
        <v>1161</v>
      </c>
      <c r="G314" t="s">
        <v>1162</v>
      </c>
      <c r="H314" t="s">
        <v>68</v>
      </c>
      <c r="I314" t="s">
        <v>54</v>
      </c>
      <c r="J314" t="s">
        <v>1163</v>
      </c>
      <c r="K314" t="s">
        <v>484</v>
      </c>
      <c r="L314">
        <v>80004</v>
      </c>
      <c r="M314" t="s">
        <v>71</v>
      </c>
      <c r="N314" t="s">
        <v>1170</v>
      </c>
      <c r="O314" t="s">
        <v>73</v>
      </c>
      <c r="P314" t="s">
        <v>74</v>
      </c>
      <c r="Q314" t="s">
        <v>1171</v>
      </c>
      <c r="R314" s="19">
        <v>6.2640000000000002</v>
      </c>
      <c r="S314" s="17">
        <v>3</v>
      </c>
      <c r="T314" s="20">
        <v>0.2</v>
      </c>
      <c r="U314" s="19">
        <v>2.0358000000000001</v>
      </c>
      <c r="V314" s="20">
        <f t="shared" si="20"/>
        <v>0.32500000000000001</v>
      </c>
      <c r="W314" s="17">
        <f t="shared" si="21"/>
        <v>2016</v>
      </c>
      <c r="X314" t="str">
        <f t="shared" si="22"/>
        <v>Sep-2016</v>
      </c>
      <c r="Y314" s="17">
        <f t="shared" si="23"/>
        <v>2</v>
      </c>
      <c r="Z314" t="str">
        <f t="shared" si="24"/>
        <v>11-20%</v>
      </c>
      <c r="AA314" s="17">
        <f>IF(COUNTIF($B$2:B314,B314)=1,1,0)</f>
        <v>0</v>
      </c>
      <c r="AB314" s="17">
        <f>IF(COUNTIF($F$2:F314,F314)=1,1,0)</f>
        <v>0</v>
      </c>
    </row>
    <row r="315" spans="1:28" x14ac:dyDescent="0.2">
      <c r="A315" s="17">
        <v>314</v>
      </c>
      <c r="B315" t="s">
        <v>1172</v>
      </c>
      <c r="C315" s="18">
        <v>41909</v>
      </c>
      <c r="D315" s="18">
        <v>41915</v>
      </c>
      <c r="E315" t="s">
        <v>77</v>
      </c>
      <c r="F315" t="s">
        <v>1173</v>
      </c>
      <c r="G315" t="s">
        <v>1174</v>
      </c>
      <c r="H315" t="s">
        <v>68</v>
      </c>
      <c r="I315" t="s">
        <v>54</v>
      </c>
      <c r="J315" t="s">
        <v>1175</v>
      </c>
      <c r="K315" t="s">
        <v>817</v>
      </c>
      <c r="L315">
        <v>7601</v>
      </c>
      <c r="M315" t="s">
        <v>175</v>
      </c>
      <c r="N315" t="s">
        <v>1176</v>
      </c>
      <c r="O315" t="s">
        <v>59</v>
      </c>
      <c r="P315" t="s">
        <v>92</v>
      </c>
      <c r="Q315" t="s">
        <v>1177</v>
      </c>
      <c r="R315" s="19">
        <v>87.54</v>
      </c>
      <c r="S315" s="17">
        <v>3</v>
      </c>
      <c r="T315" s="20">
        <v>0</v>
      </c>
      <c r="U315" s="19">
        <v>37.642200000000003</v>
      </c>
      <c r="V315" s="20">
        <f t="shared" si="20"/>
        <v>0.43</v>
      </c>
      <c r="W315" s="17">
        <f t="shared" si="21"/>
        <v>2014</v>
      </c>
      <c r="X315" t="str">
        <f t="shared" si="22"/>
        <v>Sep-2014</v>
      </c>
      <c r="Y315" s="17">
        <f t="shared" si="23"/>
        <v>6</v>
      </c>
      <c r="Z315" t="str">
        <f t="shared" si="24"/>
        <v>0% (No Discount)</v>
      </c>
      <c r="AA315" s="17">
        <f>IF(COUNTIF($B$2:B315,B315)=1,1,0)</f>
        <v>1</v>
      </c>
      <c r="AB315" s="17">
        <f>IF(COUNTIF($F$2:F315,F315)=1,1,0)</f>
        <v>1</v>
      </c>
    </row>
    <row r="316" spans="1:28" x14ac:dyDescent="0.2">
      <c r="A316" s="17">
        <v>315</v>
      </c>
      <c r="B316" t="s">
        <v>1178</v>
      </c>
      <c r="C316" s="18">
        <v>41860</v>
      </c>
      <c r="D316" s="18">
        <v>41867</v>
      </c>
      <c r="E316" t="s">
        <v>77</v>
      </c>
      <c r="F316" t="s">
        <v>1179</v>
      </c>
      <c r="G316" t="s">
        <v>1180</v>
      </c>
      <c r="H316" t="s">
        <v>68</v>
      </c>
      <c r="I316" t="s">
        <v>54</v>
      </c>
      <c r="J316" t="s">
        <v>1181</v>
      </c>
      <c r="K316" t="s">
        <v>81</v>
      </c>
      <c r="L316">
        <v>33710</v>
      </c>
      <c r="M316" t="s">
        <v>57</v>
      </c>
      <c r="N316" t="s">
        <v>1182</v>
      </c>
      <c r="O316" t="s">
        <v>98</v>
      </c>
      <c r="P316" t="s">
        <v>99</v>
      </c>
      <c r="Q316" t="s">
        <v>1183</v>
      </c>
      <c r="R316" s="19">
        <v>178.38399999999999</v>
      </c>
      <c r="S316" s="17">
        <v>2</v>
      </c>
      <c r="T316" s="20">
        <v>0.2</v>
      </c>
      <c r="U316" s="19">
        <v>22.297999999999998</v>
      </c>
      <c r="V316" s="20">
        <f t="shared" si="20"/>
        <v>0.125</v>
      </c>
      <c r="W316" s="17">
        <f t="shared" si="21"/>
        <v>2014</v>
      </c>
      <c r="X316" t="str">
        <f t="shared" si="22"/>
        <v>Aug-2014</v>
      </c>
      <c r="Y316" s="17">
        <f t="shared" si="23"/>
        <v>7</v>
      </c>
      <c r="Z316" t="str">
        <f t="shared" si="24"/>
        <v>11-20%</v>
      </c>
      <c r="AA316" s="17">
        <f>IF(COUNTIF($B$2:B316,B316)=1,1,0)</f>
        <v>1</v>
      </c>
      <c r="AB316" s="17">
        <f>IF(COUNTIF($F$2:F316,F316)=1,1,0)</f>
        <v>1</v>
      </c>
    </row>
    <row r="317" spans="1:28" x14ac:dyDescent="0.2">
      <c r="A317" s="17">
        <v>316</v>
      </c>
      <c r="B317" t="s">
        <v>1178</v>
      </c>
      <c r="C317" s="18">
        <v>41860</v>
      </c>
      <c r="D317" s="18">
        <v>41867</v>
      </c>
      <c r="E317" t="s">
        <v>77</v>
      </c>
      <c r="F317" t="s">
        <v>1179</v>
      </c>
      <c r="G317" t="s">
        <v>1180</v>
      </c>
      <c r="H317" t="s">
        <v>68</v>
      </c>
      <c r="I317" t="s">
        <v>54</v>
      </c>
      <c r="J317" t="s">
        <v>1181</v>
      </c>
      <c r="K317" t="s">
        <v>81</v>
      </c>
      <c r="L317">
        <v>33710</v>
      </c>
      <c r="M317" t="s">
        <v>57</v>
      </c>
      <c r="N317" t="s">
        <v>1184</v>
      </c>
      <c r="O317" t="s">
        <v>73</v>
      </c>
      <c r="P317" t="s">
        <v>117</v>
      </c>
      <c r="Q317" t="s">
        <v>1185</v>
      </c>
      <c r="R317" s="19">
        <v>15.552</v>
      </c>
      <c r="S317" s="17">
        <v>3</v>
      </c>
      <c r="T317" s="20">
        <v>0.2</v>
      </c>
      <c r="U317" s="19">
        <v>5.4432</v>
      </c>
      <c r="V317" s="20">
        <f t="shared" si="20"/>
        <v>0.35000000000000003</v>
      </c>
      <c r="W317" s="17">
        <f t="shared" si="21"/>
        <v>2014</v>
      </c>
      <c r="X317" t="str">
        <f t="shared" si="22"/>
        <v>Aug-2014</v>
      </c>
      <c r="Y317" s="17">
        <f t="shared" si="23"/>
        <v>7</v>
      </c>
      <c r="Z317" t="str">
        <f t="shared" si="24"/>
        <v>11-20%</v>
      </c>
      <c r="AA317" s="17">
        <f>IF(COUNTIF($B$2:B317,B317)=1,1,0)</f>
        <v>0</v>
      </c>
      <c r="AB317" s="17">
        <f>IF(COUNTIF($F$2:F317,F317)=1,1,0)</f>
        <v>0</v>
      </c>
    </row>
    <row r="318" spans="1:28" x14ac:dyDescent="0.2">
      <c r="A318" s="17">
        <v>317</v>
      </c>
      <c r="B318" t="s">
        <v>1186</v>
      </c>
      <c r="C318" s="18">
        <v>42001</v>
      </c>
      <c r="D318" s="18">
        <v>42003</v>
      </c>
      <c r="E318" t="s">
        <v>215</v>
      </c>
      <c r="F318" t="s">
        <v>1187</v>
      </c>
      <c r="G318" t="s">
        <v>1188</v>
      </c>
      <c r="H318" t="s">
        <v>68</v>
      </c>
      <c r="I318" t="s">
        <v>54</v>
      </c>
      <c r="J318" t="s">
        <v>173</v>
      </c>
      <c r="K318" t="s">
        <v>174</v>
      </c>
      <c r="L318">
        <v>19143</v>
      </c>
      <c r="M318" t="s">
        <v>175</v>
      </c>
      <c r="N318" t="s">
        <v>1189</v>
      </c>
      <c r="O318" t="s">
        <v>73</v>
      </c>
      <c r="P318" t="s">
        <v>95</v>
      </c>
      <c r="Q318" t="s">
        <v>1190</v>
      </c>
      <c r="R318" s="19">
        <v>99.135999999999996</v>
      </c>
      <c r="S318" s="17">
        <v>4</v>
      </c>
      <c r="T318" s="20">
        <v>0.2</v>
      </c>
      <c r="U318" s="19">
        <v>8.6744000000000003</v>
      </c>
      <c r="V318" s="20">
        <f t="shared" si="20"/>
        <v>8.7500000000000008E-2</v>
      </c>
      <c r="W318" s="17">
        <f t="shared" si="21"/>
        <v>2014</v>
      </c>
      <c r="X318" t="str">
        <f t="shared" si="22"/>
        <v>Dec-2014</v>
      </c>
      <c r="Y318" s="17">
        <f t="shared" si="23"/>
        <v>2</v>
      </c>
      <c r="Z318" t="str">
        <f t="shared" si="24"/>
        <v>11-20%</v>
      </c>
      <c r="AA318" s="17">
        <f>IF(COUNTIF($B$2:B318,B318)=1,1,0)</f>
        <v>1</v>
      </c>
      <c r="AB318" s="17">
        <f>IF(COUNTIF($F$2:F318,F318)=1,1,0)</f>
        <v>1</v>
      </c>
    </row>
    <row r="319" spans="1:28" x14ac:dyDescent="0.2">
      <c r="A319" s="17">
        <v>318</v>
      </c>
      <c r="B319" t="s">
        <v>1191</v>
      </c>
      <c r="C319" s="18">
        <v>41947</v>
      </c>
      <c r="D319" s="18">
        <v>41952</v>
      </c>
      <c r="E319" t="s">
        <v>77</v>
      </c>
      <c r="F319" t="s">
        <v>1192</v>
      </c>
      <c r="G319" t="s">
        <v>1193</v>
      </c>
      <c r="H319" t="s">
        <v>129</v>
      </c>
      <c r="I319" t="s">
        <v>54</v>
      </c>
      <c r="J319" t="s">
        <v>293</v>
      </c>
      <c r="K319" t="s">
        <v>294</v>
      </c>
      <c r="L319">
        <v>10024</v>
      </c>
      <c r="M319" t="s">
        <v>175</v>
      </c>
      <c r="N319" t="s">
        <v>1194</v>
      </c>
      <c r="O319" t="s">
        <v>59</v>
      </c>
      <c r="P319" t="s">
        <v>63</v>
      </c>
      <c r="Q319" t="s">
        <v>1195</v>
      </c>
      <c r="R319" s="19">
        <v>135.88200000000001</v>
      </c>
      <c r="S319" s="17">
        <v>1</v>
      </c>
      <c r="T319" s="20">
        <v>0.1</v>
      </c>
      <c r="U319" s="19">
        <v>24.1568</v>
      </c>
      <c r="V319" s="20">
        <f t="shared" si="20"/>
        <v>0.17777777777777778</v>
      </c>
      <c r="W319" s="17">
        <f t="shared" si="21"/>
        <v>2014</v>
      </c>
      <c r="X319" t="str">
        <f t="shared" si="22"/>
        <v>Nov-2014</v>
      </c>
      <c r="Y319" s="17">
        <f t="shared" si="23"/>
        <v>5</v>
      </c>
      <c r="Z319" t="str">
        <f t="shared" si="24"/>
        <v>1-10%</v>
      </c>
      <c r="AA319" s="17">
        <f>IF(COUNTIF($B$2:B319,B319)=1,1,0)</f>
        <v>1</v>
      </c>
      <c r="AB319" s="17">
        <f>IF(COUNTIF($F$2:F319,F319)=1,1,0)</f>
        <v>1</v>
      </c>
    </row>
    <row r="320" spans="1:28" x14ac:dyDescent="0.2">
      <c r="A320" s="17">
        <v>319</v>
      </c>
      <c r="B320" t="s">
        <v>1191</v>
      </c>
      <c r="C320" s="18">
        <v>41947</v>
      </c>
      <c r="D320" s="18">
        <v>41952</v>
      </c>
      <c r="E320" t="s">
        <v>77</v>
      </c>
      <c r="F320" t="s">
        <v>1192</v>
      </c>
      <c r="G320" t="s">
        <v>1193</v>
      </c>
      <c r="H320" t="s">
        <v>129</v>
      </c>
      <c r="I320" t="s">
        <v>54</v>
      </c>
      <c r="J320" t="s">
        <v>293</v>
      </c>
      <c r="K320" t="s">
        <v>294</v>
      </c>
      <c r="L320">
        <v>10024</v>
      </c>
      <c r="M320" t="s">
        <v>175</v>
      </c>
      <c r="N320" t="s">
        <v>1196</v>
      </c>
      <c r="O320" t="s">
        <v>98</v>
      </c>
      <c r="P320" t="s">
        <v>711</v>
      </c>
      <c r="Q320" t="s">
        <v>1197</v>
      </c>
      <c r="R320" s="19">
        <v>3991.98</v>
      </c>
      <c r="S320" s="17">
        <v>2</v>
      </c>
      <c r="T320" s="20">
        <v>0</v>
      </c>
      <c r="U320" s="19">
        <v>1995.99</v>
      </c>
      <c r="V320" s="20">
        <f t="shared" si="20"/>
        <v>0.5</v>
      </c>
      <c r="W320" s="17">
        <f t="shared" si="21"/>
        <v>2014</v>
      </c>
      <c r="X320" t="str">
        <f t="shared" si="22"/>
        <v>Nov-2014</v>
      </c>
      <c r="Y320" s="17">
        <f t="shared" si="23"/>
        <v>5</v>
      </c>
      <c r="Z320" t="str">
        <f t="shared" si="24"/>
        <v>0% (No Discount)</v>
      </c>
      <c r="AA320" s="17">
        <f>IF(COUNTIF($B$2:B320,B320)=1,1,0)</f>
        <v>0</v>
      </c>
      <c r="AB320" s="17">
        <f>IF(COUNTIF($F$2:F320,F320)=1,1,0)</f>
        <v>0</v>
      </c>
    </row>
    <row r="321" spans="1:28" x14ac:dyDescent="0.2">
      <c r="A321" s="17">
        <v>320</v>
      </c>
      <c r="B321" t="s">
        <v>1191</v>
      </c>
      <c r="C321" s="18">
        <v>41947</v>
      </c>
      <c r="D321" s="18">
        <v>41952</v>
      </c>
      <c r="E321" t="s">
        <v>77</v>
      </c>
      <c r="F321" t="s">
        <v>1192</v>
      </c>
      <c r="G321" t="s">
        <v>1193</v>
      </c>
      <c r="H321" t="s">
        <v>129</v>
      </c>
      <c r="I321" t="s">
        <v>54</v>
      </c>
      <c r="J321" t="s">
        <v>293</v>
      </c>
      <c r="K321" t="s">
        <v>294</v>
      </c>
      <c r="L321">
        <v>10024</v>
      </c>
      <c r="M321" t="s">
        <v>175</v>
      </c>
      <c r="N321" t="s">
        <v>239</v>
      </c>
      <c r="O321" t="s">
        <v>98</v>
      </c>
      <c r="P321" t="s">
        <v>99</v>
      </c>
      <c r="Q321" t="s">
        <v>240</v>
      </c>
      <c r="R321" s="19">
        <v>275.94</v>
      </c>
      <c r="S321" s="17">
        <v>6</v>
      </c>
      <c r="T321" s="20">
        <v>0</v>
      </c>
      <c r="U321" s="19">
        <v>80.022599999999997</v>
      </c>
      <c r="V321" s="20">
        <f t="shared" si="20"/>
        <v>0.28999999999999998</v>
      </c>
      <c r="W321" s="17">
        <f t="shared" si="21"/>
        <v>2014</v>
      </c>
      <c r="X321" t="str">
        <f t="shared" si="22"/>
        <v>Nov-2014</v>
      </c>
      <c r="Y321" s="17">
        <f t="shared" si="23"/>
        <v>5</v>
      </c>
      <c r="Z321" t="str">
        <f t="shared" si="24"/>
        <v>0% (No Discount)</v>
      </c>
      <c r="AA321" s="17">
        <f>IF(COUNTIF($B$2:B321,B321)=1,1,0)</f>
        <v>0</v>
      </c>
      <c r="AB321" s="17">
        <f>IF(COUNTIF($F$2:F321,F321)=1,1,0)</f>
        <v>0</v>
      </c>
    </row>
    <row r="322" spans="1:28" x14ac:dyDescent="0.2">
      <c r="A322" s="17">
        <v>321</v>
      </c>
      <c r="B322" t="s">
        <v>1191</v>
      </c>
      <c r="C322" s="18">
        <v>41947</v>
      </c>
      <c r="D322" s="18">
        <v>41952</v>
      </c>
      <c r="E322" t="s">
        <v>77</v>
      </c>
      <c r="F322" t="s">
        <v>1192</v>
      </c>
      <c r="G322" t="s">
        <v>1193</v>
      </c>
      <c r="H322" t="s">
        <v>129</v>
      </c>
      <c r="I322" t="s">
        <v>54</v>
      </c>
      <c r="J322" t="s">
        <v>293</v>
      </c>
      <c r="K322" t="s">
        <v>294</v>
      </c>
      <c r="L322">
        <v>10024</v>
      </c>
      <c r="M322" t="s">
        <v>175</v>
      </c>
      <c r="N322" t="s">
        <v>1198</v>
      </c>
      <c r="O322" t="s">
        <v>98</v>
      </c>
      <c r="P322" t="s">
        <v>188</v>
      </c>
      <c r="Q322" t="s">
        <v>1199</v>
      </c>
      <c r="R322" s="19">
        <v>360</v>
      </c>
      <c r="S322" s="17">
        <v>4</v>
      </c>
      <c r="T322" s="20">
        <v>0</v>
      </c>
      <c r="U322" s="19">
        <v>129.6</v>
      </c>
      <c r="V322" s="20">
        <f t="shared" ref="V322:V385" si="25">IFERROR(U322/R322,0)</f>
        <v>0.36</v>
      </c>
      <c r="W322" s="17">
        <f t="shared" ref="W322:W385" si="26">YEAR(C322)</f>
        <v>2014</v>
      </c>
      <c r="X322" t="str">
        <f t="shared" ref="X322:X385" si="27">TEXT(C322,"mmm-yyyy")</f>
        <v>Nov-2014</v>
      </c>
      <c r="Y322" s="17">
        <f t="shared" ref="Y322:Y385" si="28">D322-C322</f>
        <v>5</v>
      </c>
      <c r="Z322" t="str">
        <f t="shared" ref="Z322:Z385" si="29">IF(T322=0,"0% (No Discount)",IF(T322&lt;=0.1,"1-10%",IF(T322&lt;=0.2,"11-20%",IF(T322&lt;=0.3,"21-30%",IF(T322&lt;=0.4,"31-40%",IF(T322&lt;=0.5,"41-50%","Over 50%"))))))</f>
        <v>0% (No Discount)</v>
      </c>
      <c r="AA322" s="17">
        <f>IF(COUNTIF($B$2:B322,B322)=1,1,0)</f>
        <v>0</v>
      </c>
      <c r="AB322" s="17">
        <f>IF(COUNTIF($F$2:F322,F322)=1,1,0)</f>
        <v>0</v>
      </c>
    </row>
    <row r="323" spans="1:28" x14ac:dyDescent="0.2">
      <c r="A323" s="17">
        <v>322</v>
      </c>
      <c r="B323" t="s">
        <v>1191</v>
      </c>
      <c r="C323" s="18">
        <v>41947</v>
      </c>
      <c r="D323" s="18">
        <v>41952</v>
      </c>
      <c r="E323" t="s">
        <v>77</v>
      </c>
      <c r="F323" t="s">
        <v>1192</v>
      </c>
      <c r="G323" t="s">
        <v>1193</v>
      </c>
      <c r="H323" t="s">
        <v>129</v>
      </c>
      <c r="I323" t="s">
        <v>54</v>
      </c>
      <c r="J323" t="s">
        <v>293</v>
      </c>
      <c r="K323" t="s">
        <v>294</v>
      </c>
      <c r="L323">
        <v>10024</v>
      </c>
      <c r="M323" t="s">
        <v>175</v>
      </c>
      <c r="N323" t="s">
        <v>574</v>
      </c>
      <c r="O323" t="s">
        <v>73</v>
      </c>
      <c r="P323" t="s">
        <v>86</v>
      </c>
      <c r="Q323" t="s">
        <v>575</v>
      </c>
      <c r="R323" s="19">
        <v>43.57</v>
      </c>
      <c r="S323" s="17">
        <v>1</v>
      </c>
      <c r="T323" s="20">
        <v>0</v>
      </c>
      <c r="U323" s="19">
        <v>13.071</v>
      </c>
      <c r="V323" s="20">
        <f t="shared" si="25"/>
        <v>0.3</v>
      </c>
      <c r="W323" s="17">
        <f t="shared" si="26"/>
        <v>2014</v>
      </c>
      <c r="X323" t="str">
        <f t="shared" si="27"/>
        <v>Nov-2014</v>
      </c>
      <c r="Y323" s="17">
        <f t="shared" si="28"/>
        <v>5</v>
      </c>
      <c r="Z323" t="str">
        <f t="shared" si="29"/>
        <v>0% (No Discount)</v>
      </c>
      <c r="AA323" s="17">
        <f>IF(COUNTIF($B$2:B323,B323)=1,1,0)</f>
        <v>0</v>
      </c>
      <c r="AB323" s="17">
        <f>IF(COUNTIF($F$2:F323,F323)=1,1,0)</f>
        <v>0</v>
      </c>
    </row>
    <row r="324" spans="1:28" x14ac:dyDescent="0.2">
      <c r="A324" s="17">
        <v>323</v>
      </c>
      <c r="B324" t="s">
        <v>1200</v>
      </c>
      <c r="C324" s="18">
        <v>41901</v>
      </c>
      <c r="D324" s="18">
        <v>41906</v>
      </c>
      <c r="E324" t="s">
        <v>77</v>
      </c>
      <c r="F324" t="s">
        <v>1201</v>
      </c>
      <c r="G324" t="s">
        <v>1202</v>
      </c>
      <c r="H324" t="s">
        <v>68</v>
      </c>
      <c r="I324" t="s">
        <v>54</v>
      </c>
      <c r="J324" t="s">
        <v>1203</v>
      </c>
      <c r="K324" t="s">
        <v>70</v>
      </c>
      <c r="L324">
        <v>90805</v>
      </c>
      <c r="M324" t="s">
        <v>71</v>
      </c>
      <c r="N324" t="s">
        <v>1204</v>
      </c>
      <c r="O324" t="s">
        <v>73</v>
      </c>
      <c r="P324" t="s">
        <v>296</v>
      </c>
      <c r="Q324" t="s">
        <v>1205</v>
      </c>
      <c r="R324" s="19">
        <v>7.16</v>
      </c>
      <c r="S324" s="17">
        <v>2</v>
      </c>
      <c r="T324" s="20">
        <v>0</v>
      </c>
      <c r="U324" s="19">
        <v>3.58</v>
      </c>
      <c r="V324" s="20">
        <f t="shared" si="25"/>
        <v>0.5</v>
      </c>
      <c r="W324" s="17">
        <f t="shared" si="26"/>
        <v>2014</v>
      </c>
      <c r="X324" t="str">
        <f t="shared" si="27"/>
        <v>Sep-2014</v>
      </c>
      <c r="Y324" s="17">
        <f t="shared" si="28"/>
        <v>5</v>
      </c>
      <c r="Z324" t="str">
        <f t="shared" si="29"/>
        <v>0% (No Discount)</v>
      </c>
      <c r="AA324" s="17">
        <f>IF(COUNTIF($B$2:B324,B324)=1,1,0)</f>
        <v>1</v>
      </c>
      <c r="AB324" s="17">
        <f>IF(COUNTIF($F$2:F324,F324)=1,1,0)</f>
        <v>1</v>
      </c>
    </row>
    <row r="325" spans="1:28" x14ac:dyDescent="0.2">
      <c r="A325" s="17">
        <v>324</v>
      </c>
      <c r="B325" t="s">
        <v>1206</v>
      </c>
      <c r="C325" s="18">
        <v>42483</v>
      </c>
      <c r="D325" s="18">
        <v>42487</v>
      </c>
      <c r="E325" t="s">
        <v>77</v>
      </c>
      <c r="F325" t="s">
        <v>1207</v>
      </c>
      <c r="G325" t="s">
        <v>1208</v>
      </c>
      <c r="H325" t="s">
        <v>68</v>
      </c>
      <c r="I325" t="s">
        <v>54</v>
      </c>
      <c r="J325" t="s">
        <v>1209</v>
      </c>
      <c r="K325" t="s">
        <v>70</v>
      </c>
      <c r="L325">
        <v>92345</v>
      </c>
      <c r="M325" t="s">
        <v>71</v>
      </c>
      <c r="N325" t="s">
        <v>1118</v>
      </c>
      <c r="O325" t="s">
        <v>73</v>
      </c>
      <c r="P325" t="s">
        <v>102</v>
      </c>
      <c r="Q325" t="s">
        <v>1119</v>
      </c>
      <c r="R325" s="19">
        <v>251.52</v>
      </c>
      <c r="S325" s="17">
        <v>6</v>
      </c>
      <c r="T325" s="20">
        <v>0.2</v>
      </c>
      <c r="U325" s="19">
        <v>81.744</v>
      </c>
      <c r="V325" s="20">
        <f t="shared" si="25"/>
        <v>0.32500000000000001</v>
      </c>
      <c r="W325" s="17">
        <f t="shared" si="26"/>
        <v>2016</v>
      </c>
      <c r="X325" t="str">
        <f t="shared" si="27"/>
        <v>Apr-2016</v>
      </c>
      <c r="Y325" s="17">
        <f t="shared" si="28"/>
        <v>4</v>
      </c>
      <c r="Z325" t="str">
        <f t="shared" si="29"/>
        <v>11-20%</v>
      </c>
      <c r="AA325" s="17">
        <f>IF(COUNTIF($B$2:B325,B325)=1,1,0)</f>
        <v>1</v>
      </c>
      <c r="AB325" s="17">
        <f>IF(COUNTIF($F$2:F325,F325)=1,1,0)</f>
        <v>1</v>
      </c>
    </row>
    <row r="326" spans="1:28" x14ac:dyDescent="0.2">
      <c r="A326" s="17">
        <v>325</v>
      </c>
      <c r="B326" t="s">
        <v>1206</v>
      </c>
      <c r="C326" s="18">
        <v>42483</v>
      </c>
      <c r="D326" s="18">
        <v>42487</v>
      </c>
      <c r="E326" t="s">
        <v>77</v>
      </c>
      <c r="F326" t="s">
        <v>1207</v>
      </c>
      <c r="G326" t="s">
        <v>1208</v>
      </c>
      <c r="H326" t="s">
        <v>68</v>
      </c>
      <c r="I326" t="s">
        <v>54</v>
      </c>
      <c r="J326" t="s">
        <v>1209</v>
      </c>
      <c r="K326" t="s">
        <v>70</v>
      </c>
      <c r="L326">
        <v>92345</v>
      </c>
      <c r="M326" t="s">
        <v>71</v>
      </c>
      <c r="N326" t="s">
        <v>1210</v>
      </c>
      <c r="O326" t="s">
        <v>98</v>
      </c>
      <c r="P326" t="s">
        <v>188</v>
      </c>
      <c r="Q326" t="s">
        <v>1211</v>
      </c>
      <c r="R326" s="19">
        <v>99.99</v>
      </c>
      <c r="S326" s="17">
        <v>1</v>
      </c>
      <c r="T326" s="20">
        <v>0</v>
      </c>
      <c r="U326" s="19">
        <v>34.996499999999997</v>
      </c>
      <c r="V326" s="20">
        <f t="shared" si="25"/>
        <v>0.35</v>
      </c>
      <c r="W326" s="17">
        <f t="shared" si="26"/>
        <v>2016</v>
      </c>
      <c r="X326" t="str">
        <f t="shared" si="27"/>
        <v>Apr-2016</v>
      </c>
      <c r="Y326" s="17">
        <f t="shared" si="28"/>
        <v>4</v>
      </c>
      <c r="Z326" t="str">
        <f t="shared" si="29"/>
        <v>0% (No Discount)</v>
      </c>
      <c r="AA326" s="17">
        <f>IF(COUNTIF($B$2:B326,B326)=1,1,0)</f>
        <v>0</v>
      </c>
      <c r="AB326" s="17">
        <f>IF(COUNTIF($F$2:F326,F326)=1,1,0)</f>
        <v>0</v>
      </c>
    </row>
    <row r="327" spans="1:28" x14ac:dyDescent="0.2">
      <c r="A327" s="17">
        <v>326</v>
      </c>
      <c r="B327" t="s">
        <v>1212</v>
      </c>
      <c r="C327" s="18">
        <v>43042</v>
      </c>
      <c r="D327" s="18">
        <v>43044</v>
      </c>
      <c r="E327" t="s">
        <v>50</v>
      </c>
      <c r="F327" t="s">
        <v>1213</v>
      </c>
      <c r="G327" t="s">
        <v>1214</v>
      </c>
      <c r="H327" t="s">
        <v>68</v>
      </c>
      <c r="I327" t="s">
        <v>54</v>
      </c>
      <c r="J327" t="s">
        <v>1215</v>
      </c>
      <c r="K327" t="s">
        <v>362</v>
      </c>
      <c r="L327">
        <v>37130</v>
      </c>
      <c r="M327" t="s">
        <v>57</v>
      </c>
      <c r="N327" t="s">
        <v>1216</v>
      </c>
      <c r="O327" t="s">
        <v>59</v>
      </c>
      <c r="P327" t="s">
        <v>92</v>
      </c>
      <c r="Q327" t="s">
        <v>1217</v>
      </c>
      <c r="R327" s="19">
        <v>15.992000000000001</v>
      </c>
      <c r="S327" s="17">
        <v>1</v>
      </c>
      <c r="T327" s="20">
        <v>0.2</v>
      </c>
      <c r="U327" s="19">
        <v>0.99950000000000006</v>
      </c>
      <c r="V327" s="20">
        <f t="shared" si="25"/>
        <v>6.25E-2</v>
      </c>
      <c r="W327" s="17">
        <f t="shared" si="26"/>
        <v>2017</v>
      </c>
      <c r="X327" t="str">
        <f t="shared" si="27"/>
        <v>Nov-2017</v>
      </c>
      <c r="Y327" s="17">
        <f t="shared" si="28"/>
        <v>2</v>
      </c>
      <c r="Z327" t="str">
        <f t="shared" si="29"/>
        <v>11-20%</v>
      </c>
      <c r="AA327" s="17">
        <f>IF(COUNTIF($B$2:B327,B327)=1,1,0)</f>
        <v>1</v>
      </c>
      <c r="AB327" s="17">
        <f>IF(COUNTIF($F$2:F327,F327)=1,1,0)</f>
        <v>1</v>
      </c>
    </row>
    <row r="328" spans="1:28" x14ac:dyDescent="0.2">
      <c r="A328" s="17">
        <v>327</v>
      </c>
      <c r="B328" t="s">
        <v>1218</v>
      </c>
      <c r="C328" s="18">
        <v>42612</v>
      </c>
      <c r="D328" s="18">
        <v>42614</v>
      </c>
      <c r="E328" t="s">
        <v>215</v>
      </c>
      <c r="F328" t="s">
        <v>1219</v>
      </c>
      <c r="G328" t="s">
        <v>1220</v>
      </c>
      <c r="H328" t="s">
        <v>53</v>
      </c>
      <c r="I328" t="s">
        <v>54</v>
      </c>
      <c r="J328" t="s">
        <v>173</v>
      </c>
      <c r="K328" t="s">
        <v>174</v>
      </c>
      <c r="L328">
        <v>19143</v>
      </c>
      <c r="M328" t="s">
        <v>175</v>
      </c>
      <c r="N328" t="s">
        <v>1221</v>
      </c>
      <c r="O328" t="s">
        <v>98</v>
      </c>
      <c r="P328" t="s">
        <v>99</v>
      </c>
      <c r="Q328" t="s">
        <v>1222</v>
      </c>
      <c r="R328" s="19">
        <v>290.89800000000002</v>
      </c>
      <c r="S328" s="17">
        <v>3</v>
      </c>
      <c r="T328" s="20">
        <v>0.4</v>
      </c>
      <c r="U328" s="19">
        <v>-67.876199999999997</v>
      </c>
      <c r="V328" s="20">
        <f t="shared" si="25"/>
        <v>-0.23333333333333331</v>
      </c>
      <c r="W328" s="17">
        <f t="shared" si="26"/>
        <v>2016</v>
      </c>
      <c r="X328" t="str">
        <f t="shared" si="27"/>
        <v>Aug-2016</v>
      </c>
      <c r="Y328" s="17">
        <f t="shared" si="28"/>
        <v>2</v>
      </c>
      <c r="Z328" t="str">
        <f t="shared" si="29"/>
        <v>31-40%</v>
      </c>
      <c r="AA328" s="17">
        <f>IF(COUNTIF($B$2:B328,B328)=1,1,0)</f>
        <v>1</v>
      </c>
      <c r="AB328" s="17">
        <f>IF(COUNTIF($F$2:F328,F328)=1,1,0)</f>
        <v>1</v>
      </c>
    </row>
    <row r="329" spans="1:28" x14ac:dyDescent="0.2">
      <c r="A329" s="17">
        <v>328</v>
      </c>
      <c r="B329" t="s">
        <v>1218</v>
      </c>
      <c r="C329" s="18">
        <v>42612</v>
      </c>
      <c r="D329" s="18">
        <v>42614</v>
      </c>
      <c r="E329" t="s">
        <v>215</v>
      </c>
      <c r="F329" t="s">
        <v>1219</v>
      </c>
      <c r="G329" t="s">
        <v>1220</v>
      </c>
      <c r="H329" t="s">
        <v>53</v>
      </c>
      <c r="I329" t="s">
        <v>54</v>
      </c>
      <c r="J329" t="s">
        <v>173</v>
      </c>
      <c r="K329" t="s">
        <v>174</v>
      </c>
      <c r="L329">
        <v>19143</v>
      </c>
      <c r="M329" t="s">
        <v>175</v>
      </c>
      <c r="N329" t="s">
        <v>1223</v>
      </c>
      <c r="O329" t="s">
        <v>73</v>
      </c>
      <c r="P329" t="s">
        <v>86</v>
      </c>
      <c r="Q329" t="s">
        <v>1224</v>
      </c>
      <c r="R329" s="19">
        <v>54.223999999999997</v>
      </c>
      <c r="S329" s="17">
        <v>2</v>
      </c>
      <c r="T329" s="20">
        <v>0.2</v>
      </c>
      <c r="U329" s="19">
        <v>3.3889999999999998</v>
      </c>
      <c r="V329" s="20">
        <f t="shared" si="25"/>
        <v>6.25E-2</v>
      </c>
      <c r="W329" s="17">
        <f t="shared" si="26"/>
        <v>2016</v>
      </c>
      <c r="X329" t="str">
        <f t="shared" si="27"/>
        <v>Aug-2016</v>
      </c>
      <c r="Y329" s="17">
        <f t="shared" si="28"/>
        <v>2</v>
      </c>
      <c r="Z329" t="str">
        <f t="shared" si="29"/>
        <v>11-20%</v>
      </c>
      <c r="AA329" s="17">
        <f>IF(COUNTIF($B$2:B329,B329)=1,1,0)</f>
        <v>0</v>
      </c>
      <c r="AB329" s="17">
        <f>IF(COUNTIF($F$2:F329,F329)=1,1,0)</f>
        <v>0</v>
      </c>
    </row>
    <row r="330" spans="1:28" x14ac:dyDescent="0.2">
      <c r="A330" s="17">
        <v>329</v>
      </c>
      <c r="B330" t="s">
        <v>1218</v>
      </c>
      <c r="C330" s="18">
        <v>42612</v>
      </c>
      <c r="D330" s="18">
        <v>42614</v>
      </c>
      <c r="E330" t="s">
        <v>215</v>
      </c>
      <c r="F330" t="s">
        <v>1219</v>
      </c>
      <c r="G330" t="s">
        <v>1220</v>
      </c>
      <c r="H330" t="s">
        <v>53</v>
      </c>
      <c r="I330" t="s">
        <v>54</v>
      </c>
      <c r="J330" t="s">
        <v>173</v>
      </c>
      <c r="K330" t="s">
        <v>174</v>
      </c>
      <c r="L330">
        <v>19143</v>
      </c>
      <c r="M330" t="s">
        <v>175</v>
      </c>
      <c r="N330" t="s">
        <v>1225</v>
      </c>
      <c r="O330" t="s">
        <v>59</v>
      </c>
      <c r="P330" t="s">
        <v>63</v>
      </c>
      <c r="Q330" t="s">
        <v>1226</v>
      </c>
      <c r="R330" s="19">
        <v>786.74400000000003</v>
      </c>
      <c r="S330" s="17">
        <v>4</v>
      </c>
      <c r="T330" s="20">
        <v>0.3</v>
      </c>
      <c r="U330" s="19">
        <v>-258.5016</v>
      </c>
      <c r="V330" s="20">
        <f t="shared" si="25"/>
        <v>-0.32857142857142857</v>
      </c>
      <c r="W330" s="17">
        <f t="shared" si="26"/>
        <v>2016</v>
      </c>
      <c r="X330" t="str">
        <f t="shared" si="27"/>
        <v>Aug-2016</v>
      </c>
      <c r="Y330" s="17">
        <f t="shared" si="28"/>
        <v>2</v>
      </c>
      <c r="Z330" t="str">
        <f t="shared" si="29"/>
        <v>21-30%</v>
      </c>
      <c r="AA330" s="17">
        <f>IF(COUNTIF($B$2:B330,B330)=1,1,0)</f>
        <v>0</v>
      </c>
      <c r="AB330" s="17">
        <f>IF(COUNTIF($F$2:F330,F330)=1,1,0)</f>
        <v>0</v>
      </c>
    </row>
    <row r="331" spans="1:28" x14ac:dyDescent="0.2">
      <c r="A331" s="17">
        <v>330</v>
      </c>
      <c r="B331" t="s">
        <v>1218</v>
      </c>
      <c r="C331" s="18">
        <v>42612</v>
      </c>
      <c r="D331" s="18">
        <v>42614</v>
      </c>
      <c r="E331" t="s">
        <v>215</v>
      </c>
      <c r="F331" t="s">
        <v>1219</v>
      </c>
      <c r="G331" t="s">
        <v>1220</v>
      </c>
      <c r="H331" t="s">
        <v>53</v>
      </c>
      <c r="I331" t="s">
        <v>54</v>
      </c>
      <c r="J331" t="s">
        <v>173</v>
      </c>
      <c r="K331" t="s">
        <v>174</v>
      </c>
      <c r="L331">
        <v>19143</v>
      </c>
      <c r="M331" t="s">
        <v>175</v>
      </c>
      <c r="N331" t="s">
        <v>1227</v>
      </c>
      <c r="O331" t="s">
        <v>73</v>
      </c>
      <c r="P331" t="s">
        <v>74</v>
      </c>
      <c r="Q331" t="s">
        <v>1228</v>
      </c>
      <c r="R331" s="19">
        <v>100.24</v>
      </c>
      <c r="S331" s="17">
        <v>10</v>
      </c>
      <c r="T331" s="20">
        <v>0.2</v>
      </c>
      <c r="U331" s="19">
        <v>33.831000000000003</v>
      </c>
      <c r="V331" s="20">
        <f t="shared" si="25"/>
        <v>0.33750000000000002</v>
      </c>
      <c r="W331" s="17">
        <f t="shared" si="26"/>
        <v>2016</v>
      </c>
      <c r="X331" t="str">
        <f t="shared" si="27"/>
        <v>Aug-2016</v>
      </c>
      <c r="Y331" s="17">
        <f t="shared" si="28"/>
        <v>2</v>
      </c>
      <c r="Z331" t="str">
        <f t="shared" si="29"/>
        <v>11-20%</v>
      </c>
      <c r="AA331" s="17">
        <f>IF(COUNTIF($B$2:B331,B331)=1,1,0)</f>
        <v>0</v>
      </c>
      <c r="AB331" s="17">
        <f>IF(COUNTIF($F$2:F331,F331)=1,1,0)</f>
        <v>0</v>
      </c>
    </row>
    <row r="332" spans="1:28" x14ac:dyDescent="0.2">
      <c r="A332" s="17">
        <v>331</v>
      </c>
      <c r="B332" t="s">
        <v>1218</v>
      </c>
      <c r="C332" s="18">
        <v>42612</v>
      </c>
      <c r="D332" s="18">
        <v>42614</v>
      </c>
      <c r="E332" t="s">
        <v>215</v>
      </c>
      <c r="F332" t="s">
        <v>1219</v>
      </c>
      <c r="G332" t="s">
        <v>1220</v>
      </c>
      <c r="H332" t="s">
        <v>53</v>
      </c>
      <c r="I332" t="s">
        <v>54</v>
      </c>
      <c r="J332" t="s">
        <v>173</v>
      </c>
      <c r="K332" t="s">
        <v>174</v>
      </c>
      <c r="L332">
        <v>19143</v>
      </c>
      <c r="M332" t="s">
        <v>175</v>
      </c>
      <c r="N332" t="s">
        <v>1229</v>
      </c>
      <c r="O332" t="s">
        <v>73</v>
      </c>
      <c r="P332" t="s">
        <v>102</v>
      </c>
      <c r="Q332" t="s">
        <v>1230</v>
      </c>
      <c r="R332" s="19">
        <v>37.764000000000003</v>
      </c>
      <c r="S332" s="17">
        <v>6</v>
      </c>
      <c r="T332" s="20">
        <v>0.7</v>
      </c>
      <c r="U332" s="19">
        <v>-27.6936</v>
      </c>
      <c r="V332" s="20">
        <f t="shared" si="25"/>
        <v>-0.73333333333333328</v>
      </c>
      <c r="W332" s="17">
        <f t="shared" si="26"/>
        <v>2016</v>
      </c>
      <c r="X332" t="str">
        <f t="shared" si="27"/>
        <v>Aug-2016</v>
      </c>
      <c r="Y332" s="17">
        <f t="shared" si="28"/>
        <v>2</v>
      </c>
      <c r="Z332" t="str">
        <f t="shared" si="29"/>
        <v>Over 50%</v>
      </c>
      <c r="AA332" s="17">
        <f>IF(COUNTIF($B$2:B332,B332)=1,1,0)</f>
        <v>0</v>
      </c>
      <c r="AB332" s="17">
        <f>IF(COUNTIF($F$2:F332,F332)=1,1,0)</f>
        <v>0</v>
      </c>
    </row>
    <row r="333" spans="1:28" x14ac:dyDescent="0.2">
      <c r="A333" s="17">
        <v>332</v>
      </c>
      <c r="B333" t="s">
        <v>1231</v>
      </c>
      <c r="C333" s="18">
        <v>42485</v>
      </c>
      <c r="D333" s="18">
        <v>42489</v>
      </c>
      <c r="E333" t="s">
        <v>50</v>
      </c>
      <c r="F333" t="s">
        <v>1232</v>
      </c>
      <c r="G333" t="s">
        <v>1233</v>
      </c>
      <c r="H333" t="s">
        <v>53</v>
      </c>
      <c r="I333" t="s">
        <v>54</v>
      </c>
      <c r="J333" t="s">
        <v>173</v>
      </c>
      <c r="K333" t="s">
        <v>174</v>
      </c>
      <c r="L333">
        <v>19134</v>
      </c>
      <c r="M333" t="s">
        <v>175</v>
      </c>
      <c r="N333" t="s">
        <v>1234</v>
      </c>
      <c r="O333" t="s">
        <v>98</v>
      </c>
      <c r="P333" t="s">
        <v>99</v>
      </c>
      <c r="Q333" t="s">
        <v>1235</v>
      </c>
      <c r="R333" s="19">
        <v>82.8</v>
      </c>
      <c r="S333" s="17">
        <v>2</v>
      </c>
      <c r="T333" s="20">
        <v>0.4</v>
      </c>
      <c r="U333" s="19">
        <v>-20.7</v>
      </c>
      <c r="V333" s="20">
        <f t="shared" si="25"/>
        <v>-0.25</v>
      </c>
      <c r="W333" s="17">
        <f t="shared" si="26"/>
        <v>2016</v>
      </c>
      <c r="X333" t="str">
        <f t="shared" si="27"/>
        <v>Apr-2016</v>
      </c>
      <c r="Y333" s="17">
        <f t="shared" si="28"/>
        <v>4</v>
      </c>
      <c r="Z333" t="str">
        <f t="shared" si="29"/>
        <v>31-40%</v>
      </c>
      <c r="AA333" s="17">
        <f>IF(COUNTIF($B$2:B333,B333)=1,1,0)</f>
        <v>1</v>
      </c>
      <c r="AB333" s="17">
        <f>IF(COUNTIF($F$2:F333,F333)=1,1,0)</f>
        <v>1</v>
      </c>
    </row>
    <row r="334" spans="1:28" x14ac:dyDescent="0.2">
      <c r="A334" s="17">
        <v>333</v>
      </c>
      <c r="B334" t="s">
        <v>1231</v>
      </c>
      <c r="C334" s="18">
        <v>42485</v>
      </c>
      <c r="D334" s="18">
        <v>42489</v>
      </c>
      <c r="E334" t="s">
        <v>50</v>
      </c>
      <c r="F334" t="s">
        <v>1232</v>
      </c>
      <c r="G334" t="s">
        <v>1233</v>
      </c>
      <c r="H334" t="s">
        <v>53</v>
      </c>
      <c r="I334" t="s">
        <v>54</v>
      </c>
      <c r="J334" t="s">
        <v>173</v>
      </c>
      <c r="K334" t="s">
        <v>174</v>
      </c>
      <c r="L334">
        <v>19134</v>
      </c>
      <c r="M334" t="s">
        <v>175</v>
      </c>
      <c r="N334" t="s">
        <v>1236</v>
      </c>
      <c r="O334" t="s">
        <v>73</v>
      </c>
      <c r="P334" t="s">
        <v>102</v>
      </c>
      <c r="Q334" t="s">
        <v>1237</v>
      </c>
      <c r="R334" s="19">
        <v>20.724</v>
      </c>
      <c r="S334" s="17">
        <v>2</v>
      </c>
      <c r="T334" s="20">
        <v>0.7</v>
      </c>
      <c r="U334" s="19">
        <v>-13.816000000000001</v>
      </c>
      <c r="V334" s="20">
        <f t="shared" si="25"/>
        <v>-0.66666666666666674</v>
      </c>
      <c r="W334" s="17">
        <f t="shared" si="26"/>
        <v>2016</v>
      </c>
      <c r="X334" t="str">
        <f t="shared" si="27"/>
        <v>Apr-2016</v>
      </c>
      <c r="Y334" s="17">
        <f t="shared" si="28"/>
        <v>4</v>
      </c>
      <c r="Z334" t="str">
        <f t="shared" si="29"/>
        <v>Over 50%</v>
      </c>
      <c r="AA334" s="17">
        <f>IF(COUNTIF($B$2:B334,B334)=1,1,0)</f>
        <v>0</v>
      </c>
      <c r="AB334" s="17">
        <f>IF(COUNTIF($F$2:F334,F334)=1,1,0)</f>
        <v>0</v>
      </c>
    </row>
    <row r="335" spans="1:28" x14ac:dyDescent="0.2">
      <c r="A335" s="17">
        <v>334</v>
      </c>
      <c r="B335" t="s">
        <v>1231</v>
      </c>
      <c r="C335" s="18">
        <v>42485</v>
      </c>
      <c r="D335" s="18">
        <v>42489</v>
      </c>
      <c r="E335" t="s">
        <v>50</v>
      </c>
      <c r="F335" t="s">
        <v>1232</v>
      </c>
      <c r="G335" t="s">
        <v>1233</v>
      </c>
      <c r="H335" t="s">
        <v>53</v>
      </c>
      <c r="I335" t="s">
        <v>54</v>
      </c>
      <c r="J335" t="s">
        <v>173</v>
      </c>
      <c r="K335" t="s">
        <v>174</v>
      </c>
      <c r="L335">
        <v>19134</v>
      </c>
      <c r="M335" t="s">
        <v>175</v>
      </c>
      <c r="N335" t="s">
        <v>1238</v>
      </c>
      <c r="O335" t="s">
        <v>73</v>
      </c>
      <c r="P335" t="s">
        <v>102</v>
      </c>
      <c r="Q335" t="s">
        <v>1239</v>
      </c>
      <c r="R335" s="19">
        <v>4.8959999999999999</v>
      </c>
      <c r="S335" s="17">
        <v>3</v>
      </c>
      <c r="T335" s="20">
        <v>0.7</v>
      </c>
      <c r="U335" s="19">
        <v>-3.4272</v>
      </c>
      <c r="V335" s="20">
        <f t="shared" si="25"/>
        <v>-0.70000000000000007</v>
      </c>
      <c r="W335" s="17">
        <f t="shared" si="26"/>
        <v>2016</v>
      </c>
      <c r="X335" t="str">
        <f t="shared" si="27"/>
        <v>Apr-2016</v>
      </c>
      <c r="Y335" s="17">
        <f t="shared" si="28"/>
        <v>4</v>
      </c>
      <c r="Z335" t="str">
        <f t="shared" si="29"/>
        <v>Over 50%</v>
      </c>
      <c r="AA335" s="17">
        <f>IF(COUNTIF($B$2:B335,B335)=1,1,0)</f>
        <v>0</v>
      </c>
      <c r="AB335" s="17">
        <f>IF(COUNTIF($F$2:F335,F335)=1,1,0)</f>
        <v>0</v>
      </c>
    </row>
    <row r="336" spans="1:28" x14ac:dyDescent="0.2">
      <c r="A336" s="17">
        <v>335</v>
      </c>
      <c r="B336" t="s">
        <v>1240</v>
      </c>
      <c r="C336" s="18">
        <v>42248</v>
      </c>
      <c r="D336" s="18">
        <v>42251</v>
      </c>
      <c r="E336" t="s">
        <v>50</v>
      </c>
      <c r="F336" t="s">
        <v>1241</v>
      </c>
      <c r="G336" t="s">
        <v>1242</v>
      </c>
      <c r="H336" t="s">
        <v>53</v>
      </c>
      <c r="I336" t="s">
        <v>54</v>
      </c>
      <c r="J336" t="s">
        <v>69</v>
      </c>
      <c r="K336" t="s">
        <v>70</v>
      </c>
      <c r="L336">
        <v>90045</v>
      </c>
      <c r="M336" t="s">
        <v>71</v>
      </c>
      <c r="N336" t="s">
        <v>1243</v>
      </c>
      <c r="O336" t="s">
        <v>73</v>
      </c>
      <c r="P336" t="s">
        <v>102</v>
      </c>
      <c r="Q336" t="s">
        <v>1244</v>
      </c>
      <c r="R336" s="19">
        <v>4.7519999999999998</v>
      </c>
      <c r="S336" s="17">
        <v>1</v>
      </c>
      <c r="T336" s="20">
        <v>0.2</v>
      </c>
      <c r="U336" s="19">
        <v>1.6037999999999999</v>
      </c>
      <c r="V336" s="20">
        <f t="shared" si="25"/>
        <v>0.33749999999999997</v>
      </c>
      <c r="W336" s="17">
        <f t="shared" si="26"/>
        <v>2015</v>
      </c>
      <c r="X336" t="str">
        <f t="shared" si="27"/>
        <v>Sep-2015</v>
      </c>
      <c r="Y336" s="17">
        <f t="shared" si="28"/>
        <v>3</v>
      </c>
      <c r="Z336" t="str">
        <f t="shared" si="29"/>
        <v>11-20%</v>
      </c>
      <c r="AA336" s="17">
        <f>IF(COUNTIF($B$2:B336,B336)=1,1,0)</f>
        <v>1</v>
      </c>
      <c r="AB336" s="17">
        <f>IF(COUNTIF($F$2:F336,F336)=1,1,0)</f>
        <v>1</v>
      </c>
    </row>
    <row r="337" spans="1:28" x14ac:dyDescent="0.2">
      <c r="A337" s="17">
        <v>336</v>
      </c>
      <c r="B337" t="s">
        <v>1240</v>
      </c>
      <c r="C337" s="18">
        <v>42248</v>
      </c>
      <c r="D337" s="18">
        <v>42251</v>
      </c>
      <c r="E337" t="s">
        <v>50</v>
      </c>
      <c r="F337" t="s">
        <v>1241</v>
      </c>
      <c r="G337" t="s">
        <v>1242</v>
      </c>
      <c r="H337" t="s">
        <v>53</v>
      </c>
      <c r="I337" t="s">
        <v>54</v>
      </c>
      <c r="J337" t="s">
        <v>69</v>
      </c>
      <c r="K337" t="s">
        <v>70</v>
      </c>
      <c r="L337">
        <v>90045</v>
      </c>
      <c r="M337" t="s">
        <v>71</v>
      </c>
      <c r="N337" t="s">
        <v>1245</v>
      </c>
      <c r="O337" t="s">
        <v>98</v>
      </c>
      <c r="P337" t="s">
        <v>1246</v>
      </c>
      <c r="Q337" t="s">
        <v>1247</v>
      </c>
      <c r="R337" s="19">
        <v>959.98400000000004</v>
      </c>
      <c r="S337" s="17">
        <v>2</v>
      </c>
      <c r="T337" s="20">
        <v>0.2</v>
      </c>
      <c r="U337" s="19">
        <v>335.99439999999998</v>
      </c>
      <c r="V337" s="20">
        <f t="shared" si="25"/>
        <v>0.35</v>
      </c>
      <c r="W337" s="17">
        <f t="shared" si="26"/>
        <v>2015</v>
      </c>
      <c r="X337" t="str">
        <f t="shared" si="27"/>
        <v>Sep-2015</v>
      </c>
      <c r="Y337" s="17">
        <f t="shared" si="28"/>
        <v>3</v>
      </c>
      <c r="Z337" t="str">
        <f t="shared" si="29"/>
        <v>11-20%</v>
      </c>
      <c r="AA337" s="17">
        <f>IF(COUNTIF($B$2:B337,B337)=1,1,0)</f>
        <v>0</v>
      </c>
      <c r="AB337" s="17">
        <f>IF(COUNTIF($F$2:F337,F337)=1,1,0)</f>
        <v>0</v>
      </c>
    </row>
    <row r="338" spans="1:28" x14ac:dyDescent="0.2">
      <c r="A338" s="17">
        <v>337</v>
      </c>
      <c r="B338" t="s">
        <v>1240</v>
      </c>
      <c r="C338" s="18">
        <v>42248</v>
      </c>
      <c r="D338" s="18">
        <v>42251</v>
      </c>
      <c r="E338" t="s">
        <v>50</v>
      </c>
      <c r="F338" t="s">
        <v>1241</v>
      </c>
      <c r="G338" t="s">
        <v>1242</v>
      </c>
      <c r="H338" t="s">
        <v>53</v>
      </c>
      <c r="I338" t="s">
        <v>54</v>
      </c>
      <c r="J338" t="s">
        <v>69</v>
      </c>
      <c r="K338" t="s">
        <v>70</v>
      </c>
      <c r="L338">
        <v>90045</v>
      </c>
      <c r="M338" t="s">
        <v>71</v>
      </c>
      <c r="N338" t="s">
        <v>1248</v>
      </c>
      <c r="O338" t="s">
        <v>73</v>
      </c>
      <c r="P338" t="s">
        <v>102</v>
      </c>
      <c r="Q338" t="s">
        <v>1249</v>
      </c>
      <c r="R338" s="19">
        <v>14.368</v>
      </c>
      <c r="S338" s="17">
        <v>4</v>
      </c>
      <c r="T338" s="20">
        <v>0.2</v>
      </c>
      <c r="U338" s="19">
        <v>4.49</v>
      </c>
      <c r="V338" s="20">
        <f t="shared" si="25"/>
        <v>0.3125</v>
      </c>
      <c r="W338" s="17">
        <f t="shared" si="26"/>
        <v>2015</v>
      </c>
      <c r="X338" t="str">
        <f t="shared" si="27"/>
        <v>Sep-2015</v>
      </c>
      <c r="Y338" s="17">
        <f t="shared" si="28"/>
        <v>3</v>
      </c>
      <c r="Z338" t="str">
        <f t="shared" si="29"/>
        <v>11-20%</v>
      </c>
      <c r="AA338" s="17">
        <f>IF(COUNTIF($B$2:B338,B338)=1,1,0)</f>
        <v>0</v>
      </c>
      <c r="AB338" s="17">
        <f>IF(COUNTIF($F$2:F338,F338)=1,1,0)</f>
        <v>0</v>
      </c>
    </row>
    <row r="339" spans="1:28" x14ac:dyDescent="0.2">
      <c r="A339" s="17">
        <v>338</v>
      </c>
      <c r="B339" t="s">
        <v>1250</v>
      </c>
      <c r="C339" s="18">
        <v>41832</v>
      </c>
      <c r="D339" s="18">
        <v>41837</v>
      </c>
      <c r="E339" t="s">
        <v>77</v>
      </c>
      <c r="F339" t="s">
        <v>1251</v>
      </c>
      <c r="G339" t="s">
        <v>1252</v>
      </c>
      <c r="H339" t="s">
        <v>68</v>
      </c>
      <c r="I339" t="s">
        <v>54</v>
      </c>
      <c r="J339" t="s">
        <v>154</v>
      </c>
      <c r="K339" t="s">
        <v>70</v>
      </c>
      <c r="L339">
        <v>94122</v>
      </c>
      <c r="M339" t="s">
        <v>71</v>
      </c>
      <c r="N339" t="s">
        <v>1253</v>
      </c>
      <c r="O339" t="s">
        <v>73</v>
      </c>
      <c r="P339" t="s">
        <v>102</v>
      </c>
      <c r="Q339" t="s">
        <v>1254</v>
      </c>
      <c r="R339" s="19">
        <v>7.7119999999999997</v>
      </c>
      <c r="S339" s="17">
        <v>2</v>
      </c>
      <c r="T339" s="20">
        <v>0.2</v>
      </c>
      <c r="U339" s="19">
        <v>2.7955999999999999</v>
      </c>
      <c r="V339" s="20">
        <f t="shared" si="25"/>
        <v>0.36249999999999999</v>
      </c>
      <c r="W339" s="17">
        <f t="shared" si="26"/>
        <v>2014</v>
      </c>
      <c r="X339" t="str">
        <f t="shared" si="27"/>
        <v>Jul-2014</v>
      </c>
      <c r="Y339" s="17">
        <f t="shared" si="28"/>
        <v>5</v>
      </c>
      <c r="Z339" t="str">
        <f t="shared" si="29"/>
        <v>11-20%</v>
      </c>
      <c r="AA339" s="17">
        <f>IF(COUNTIF($B$2:B339,B339)=1,1,0)</f>
        <v>1</v>
      </c>
      <c r="AB339" s="17">
        <f>IF(COUNTIF($F$2:F339,F339)=1,1,0)</f>
        <v>1</v>
      </c>
    </row>
    <row r="340" spans="1:28" x14ac:dyDescent="0.2">
      <c r="A340" s="17">
        <v>339</v>
      </c>
      <c r="B340" t="s">
        <v>1250</v>
      </c>
      <c r="C340" s="18">
        <v>41832</v>
      </c>
      <c r="D340" s="18">
        <v>41837</v>
      </c>
      <c r="E340" t="s">
        <v>77</v>
      </c>
      <c r="F340" t="s">
        <v>1251</v>
      </c>
      <c r="G340" t="s">
        <v>1252</v>
      </c>
      <c r="H340" t="s">
        <v>68</v>
      </c>
      <c r="I340" t="s">
        <v>54</v>
      </c>
      <c r="J340" t="s">
        <v>154</v>
      </c>
      <c r="K340" t="s">
        <v>70</v>
      </c>
      <c r="L340">
        <v>94122</v>
      </c>
      <c r="M340" t="s">
        <v>71</v>
      </c>
      <c r="N340" t="s">
        <v>1255</v>
      </c>
      <c r="O340" t="s">
        <v>59</v>
      </c>
      <c r="P340" t="s">
        <v>83</v>
      </c>
      <c r="Q340" t="s">
        <v>1256</v>
      </c>
      <c r="R340" s="19">
        <v>698.35199999999998</v>
      </c>
      <c r="S340" s="17">
        <v>3</v>
      </c>
      <c r="T340" s="20">
        <v>0.2</v>
      </c>
      <c r="U340" s="19">
        <v>-17.4588</v>
      </c>
      <c r="V340" s="20">
        <f t="shared" si="25"/>
        <v>-2.5000000000000001E-2</v>
      </c>
      <c r="W340" s="17">
        <f t="shared" si="26"/>
        <v>2014</v>
      </c>
      <c r="X340" t="str">
        <f t="shared" si="27"/>
        <v>Jul-2014</v>
      </c>
      <c r="Y340" s="17">
        <f t="shared" si="28"/>
        <v>5</v>
      </c>
      <c r="Z340" t="str">
        <f t="shared" si="29"/>
        <v>11-20%</v>
      </c>
      <c r="AA340" s="17">
        <f>IF(COUNTIF($B$2:B340,B340)=1,1,0)</f>
        <v>0</v>
      </c>
      <c r="AB340" s="17">
        <f>IF(COUNTIF($F$2:F340,F340)=1,1,0)</f>
        <v>0</v>
      </c>
    </row>
    <row r="341" spans="1:28" x14ac:dyDescent="0.2">
      <c r="A341" s="17">
        <v>340</v>
      </c>
      <c r="B341" t="s">
        <v>1257</v>
      </c>
      <c r="C341" s="18">
        <v>42177</v>
      </c>
      <c r="D341" s="18">
        <v>42181</v>
      </c>
      <c r="E341" t="s">
        <v>50</v>
      </c>
      <c r="F341" t="s">
        <v>945</v>
      </c>
      <c r="G341" t="s">
        <v>946</v>
      </c>
      <c r="H341" t="s">
        <v>53</v>
      </c>
      <c r="I341" t="s">
        <v>54</v>
      </c>
      <c r="J341" t="s">
        <v>1258</v>
      </c>
      <c r="K341" t="s">
        <v>148</v>
      </c>
      <c r="L341">
        <v>84041</v>
      </c>
      <c r="M341" t="s">
        <v>71</v>
      </c>
      <c r="N341" t="s">
        <v>1259</v>
      </c>
      <c r="O341" t="s">
        <v>73</v>
      </c>
      <c r="P341" t="s">
        <v>296</v>
      </c>
      <c r="Q341" t="s">
        <v>1260</v>
      </c>
      <c r="R341" s="19">
        <v>4.96</v>
      </c>
      <c r="S341" s="17">
        <v>4</v>
      </c>
      <c r="T341" s="20">
        <v>0</v>
      </c>
      <c r="U341" s="19">
        <v>2.3311999999999999</v>
      </c>
      <c r="V341" s="20">
        <f t="shared" si="25"/>
        <v>0.47</v>
      </c>
      <c r="W341" s="17">
        <f t="shared" si="26"/>
        <v>2015</v>
      </c>
      <c r="X341" t="str">
        <f t="shared" si="27"/>
        <v>Jun-2015</v>
      </c>
      <c r="Y341" s="17">
        <f t="shared" si="28"/>
        <v>4</v>
      </c>
      <c r="Z341" t="str">
        <f t="shared" si="29"/>
        <v>0% (No Discount)</v>
      </c>
      <c r="AA341" s="17">
        <f>IF(COUNTIF($B$2:B341,B341)=1,1,0)</f>
        <v>1</v>
      </c>
      <c r="AB341" s="17">
        <f>IF(COUNTIF($F$2:F341,F341)=1,1,0)</f>
        <v>0</v>
      </c>
    </row>
    <row r="342" spans="1:28" x14ac:dyDescent="0.2">
      <c r="A342" s="17">
        <v>341</v>
      </c>
      <c r="B342" t="s">
        <v>1261</v>
      </c>
      <c r="C342" s="18">
        <v>41742</v>
      </c>
      <c r="D342" s="18">
        <v>41746</v>
      </c>
      <c r="E342" t="s">
        <v>50</v>
      </c>
      <c r="F342" t="s">
        <v>609</v>
      </c>
      <c r="G342" t="s">
        <v>610</v>
      </c>
      <c r="H342" t="s">
        <v>68</v>
      </c>
      <c r="I342" t="s">
        <v>54</v>
      </c>
      <c r="J342" t="s">
        <v>173</v>
      </c>
      <c r="K342" t="s">
        <v>174</v>
      </c>
      <c r="L342">
        <v>19140</v>
      </c>
      <c r="M342" t="s">
        <v>175</v>
      </c>
      <c r="N342" t="s">
        <v>1262</v>
      </c>
      <c r="O342" t="s">
        <v>73</v>
      </c>
      <c r="P342" t="s">
        <v>95</v>
      </c>
      <c r="Q342" t="s">
        <v>1263</v>
      </c>
      <c r="R342" s="19">
        <v>17.856000000000002</v>
      </c>
      <c r="S342" s="17">
        <v>4</v>
      </c>
      <c r="T342" s="20">
        <v>0.2</v>
      </c>
      <c r="U342" s="19">
        <v>1.1160000000000001</v>
      </c>
      <c r="V342" s="20">
        <f t="shared" si="25"/>
        <v>6.25E-2</v>
      </c>
      <c r="W342" s="17">
        <f t="shared" si="26"/>
        <v>2014</v>
      </c>
      <c r="X342" t="str">
        <f t="shared" si="27"/>
        <v>Apr-2014</v>
      </c>
      <c r="Y342" s="17">
        <f t="shared" si="28"/>
        <v>4</v>
      </c>
      <c r="Z342" t="str">
        <f t="shared" si="29"/>
        <v>11-20%</v>
      </c>
      <c r="AA342" s="17">
        <f>IF(COUNTIF($B$2:B342,B342)=1,1,0)</f>
        <v>1</v>
      </c>
      <c r="AB342" s="17">
        <f>IF(COUNTIF($F$2:F342,F342)=1,1,0)</f>
        <v>0</v>
      </c>
    </row>
    <row r="343" spans="1:28" x14ac:dyDescent="0.2">
      <c r="A343" s="17">
        <v>342</v>
      </c>
      <c r="B343" t="s">
        <v>1261</v>
      </c>
      <c r="C343" s="18">
        <v>41742</v>
      </c>
      <c r="D343" s="18">
        <v>41746</v>
      </c>
      <c r="E343" t="s">
        <v>50</v>
      </c>
      <c r="F343" t="s">
        <v>609</v>
      </c>
      <c r="G343" t="s">
        <v>610</v>
      </c>
      <c r="H343" t="s">
        <v>68</v>
      </c>
      <c r="I343" t="s">
        <v>54</v>
      </c>
      <c r="J343" t="s">
        <v>173</v>
      </c>
      <c r="K343" t="s">
        <v>174</v>
      </c>
      <c r="L343">
        <v>19140</v>
      </c>
      <c r="M343" t="s">
        <v>175</v>
      </c>
      <c r="N343" t="s">
        <v>124</v>
      </c>
      <c r="O343" t="s">
        <v>73</v>
      </c>
      <c r="P343" t="s">
        <v>102</v>
      </c>
      <c r="Q343" t="s">
        <v>125</v>
      </c>
      <c r="R343" s="19">
        <v>509.97</v>
      </c>
      <c r="S343" s="17">
        <v>10</v>
      </c>
      <c r="T343" s="20">
        <v>0.7</v>
      </c>
      <c r="U343" s="19">
        <v>-407.976</v>
      </c>
      <c r="V343" s="20">
        <f t="shared" si="25"/>
        <v>-0.79999999999999993</v>
      </c>
      <c r="W343" s="17">
        <f t="shared" si="26"/>
        <v>2014</v>
      </c>
      <c r="X343" t="str">
        <f t="shared" si="27"/>
        <v>Apr-2014</v>
      </c>
      <c r="Y343" s="17">
        <f t="shared" si="28"/>
        <v>4</v>
      </c>
      <c r="Z343" t="str">
        <f t="shared" si="29"/>
        <v>Over 50%</v>
      </c>
      <c r="AA343" s="17">
        <f>IF(COUNTIF($B$2:B343,B343)=1,1,0)</f>
        <v>0</v>
      </c>
      <c r="AB343" s="17">
        <f>IF(COUNTIF($F$2:F343,F343)=1,1,0)</f>
        <v>0</v>
      </c>
    </row>
    <row r="344" spans="1:28" x14ac:dyDescent="0.2">
      <c r="A344" s="17">
        <v>343</v>
      </c>
      <c r="B344" t="s">
        <v>1261</v>
      </c>
      <c r="C344" s="18">
        <v>41742</v>
      </c>
      <c r="D344" s="18">
        <v>41746</v>
      </c>
      <c r="E344" t="s">
        <v>50</v>
      </c>
      <c r="F344" t="s">
        <v>609</v>
      </c>
      <c r="G344" t="s">
        <v>610</v>
      </c>
      <c r="H344" t="s">
        <v>68</v>
      </c>
      <c r="I344" t="s">
        <v>54</v>
      </c>
      <c r="J344" t="s">
        <v>173</v>
      </c>
      <c r="K344" t="s">
        <v>174</v>
      </c>
      <c r="L344">
        <v>19140</v>
      </c>
      <c r="M344" t="s">
        <v>175</v>
      </c>
      <c r="N344" t="s">
        <v>589</v>
      </c>
      <c r="O344" t="s">
        <v>73</v>
      </c>
      <c r="P344" t="s">
        <v>296</v>
      </c>
      <c r="Q344" t="s">
        <v>590</v>
      </c>
      <c r="R344" s="19">
        <v>30.992000000000001</v>
      </c>
      <c r="S344" s="17">
        <v>13</v>
      </c>
      <c r="T344" s="20">
        <v>0.2</v>
      </c>
      <c r="U344" s="19">
        <v>10.0724</v>
      </c>
      <c r="V344" s="20">
        <f t="shared" si="25"/>
        <v>0.32500000000000001</v>
      </c>
      <c r="W344" s="17">
        <f t="shared" si="26"/>
        <v>2014</v>
      </c>
      <c r="X344" t="str">
        <f t="shared" si="27"/>
        <v>Apr-2014</v>
      </c>
      <c r="Y344" s="17">
        <f t="shared" si="28"/>
        <v>4</v>
      </c>
      <c r="Z344" t="str">
        <f t="shared" si="29"/>
        <v>11-20%</v>
      </c>
      <c r="AA344" s="17">
        <f>IF(COUNTIF($B$2:B344,B344)=1,1,0)</f>
        <v>0</v>
      </c>
      <c r="AB344" s="17">
        <f>IF(COUNTIF($F$2:F344,F344)=1,1,0)</f>
        <v>0</v>
      </c>
    </row>
    <row r="345" spans="1:28" x14ac:dyDescent="0.2">
      <c r="A345" s="17">
        <v>344</v>
      </c>
      <c r="B345" t="s">
        <v>1261</v>
      </c>
      <c r="C345" s="18">
        <v>41742</v>
      </c>
      <c r="D345" s="18">
        <v>41746</v>
      </c>
      <c r="E345" t="s">
        <v>50</v>
      </c>
      <c r="F345" t="s">
        <v>609</v>
      </c>
      <c r="G345" t="s">
        <v>610</v>
      </c>
      <c r="H345" t="s">
        <v>68</v>
      </c>
      <c r="I345" t="s">
        <v>54</v>
      </c>
      <c r="J345" t="s">
        <v>173</v>
      </c>
      <c r="K345" t="s">
        <v>174</v>
      </c>
      <c r="L345">
        <v>19140</v>
      </c>
      <c r="M345" t="s">
        <v>175</v>
      </c>
      <c r="N345" t="s">
        <v>1264</v>
      </c>
      <c r="O345" t="s">
        <v>98</v>
      </c>
      <c r="P345" t="s">
        <v>99</v>
      </c>
      <c r="Q345" t="s">
        <v>1265</v>
      </c>
      <c r="R345" s="19">
        <v>71.927999999999997</v>
      </c>
      <c r="S345" s="17">
        <v>12</v>
      </c>
      <c r="T345" s="20">
        <v>0.4</v>
      </c>
      <c r="U345" s="19">
        <v>8.3916000000000004</v>
      </c>
      <c r="V345" s="20">
        <f t="shared" si="25"/>
        <v>0.11666666666666668</v>
      </c>
      <c r="W345" s="17">
        <f t="shared" si="26"/>
        <v>2014</v>
      </c>
      <c r="X345" t="str">
        <f t="shared" si="27"/>
        <v>Apr-2014</v>
      </c>
      <c r="Y345" s="17">
        <f t="shared" si="28"/>
        <v>4</v>
      </c>
      <c r="Z345" t="str">
        <f t="shared" si="29"/>
        <v>31-40%</v>
      </c>
      <c r="AA345" s="17">
        <f>IF(COUNTIF($B$2:B345,B345)=1,1,0)</f>
        <v>0</v>
      </c>
      <c r="AB345" s="17">
        <f>IF(COUNTIF($F$2:F345,F345)=1,1,0)</f>
        <v>0</v>
      </c>
    </row>
    <row r="346" spans="1:28" x14ac:dyDescent="0.2">
      <c r="A346" s="17">
        <v>345</v>
      </c>
      <c r="B346" t="s">
        <v>1266</v>
      </c>
      <c r="C346" s="18">
        <v>42358</v>
      </c>
      <c r="D346" s="18">
        <v>42362</v>
      </c>
      <c r="E346" t="s">
        <v>77</v>
      </c>
      <c r="F346" t="s">
        <v>724</v>
      </c>
      <c r="G346" t="s">
        <v>725</v>
      </c>
      <c r="H346" t="s">
        <v>53</v>
      </c>
      <c r="I346" t="s">
        <v>54</v>
      </c>
      <c r="J346" t="s">
        <v>1267</v>
      </c>
      <c r="K346" t="s">
        <v>131</v>
      </c>
      <c r="L346">
        <v>78745</v>
      </c>
      <c r="M346" t="s">
        <v>132</v>
      </c>
      <c r="N346" t="s">
        <v>149</v>
      </c>
      <c r="O346" t="s">
        <v>73</v>
      </c>
      <c r="P346" t="s">
        <v>86</v>
      </c>
      <c r="Q346" t="s">
        <v>150</v>
      </c>
      <c r="R346" s="19">
        <v>88.8</v>
      </c>
      <c r="S346" s="17">
        <v>4</v>
      </c>
      <c r="T346" s="20">
        <v>0.2</v>
      </c>
      <c r="U346" s="19">
        <v>-2.2200000000000002</v>
      </c>
      <c r="V346" s="20">
        <f t="shared" si="25"/>
        <v>-2.5000000000000001E-2</v>
      </c>
      <c r="W346" s="17">
        <f t="shared" si="26"/>
        <v>2015</v>
      </c>
      <c r="X346" t="str">
        <f t="shared" si="27"/>
        <v>Dec-2015</v>
      </c>
      <c r="Y346" s="17">
        <f t="shared" si="28"/>
        <v>4</v>
      </c>
      <c r="Z346" t="str">
        <f t="shared" si="29"/>
        <v>11-20%</v>
      </c>
      <c r="AA346" s="17">
        <f>IF(COUNTIF($B$2:B346,B346)=1,1,0)</f>
        <v>1</v>
      </c>
      <c r="AB346" s="17">
        <f>IF(COUNTIF($F$2:F346,F346)=1,1,0)</f>
        <v>0</v>
      </c>
    </row>
    <row r="347" spans="1:28" x14ac:dyDescent="0.2">
      <c r="A347" s="17">
        <v>346</v>
      </c>
      <c r="B347" t="s">
        <v>1268</v>
      </c>
      <c r="C347" s="18">
        <v>42901</v>
      </c>
      <c r="D347" s="18">
        <v>42905</v>
      </c>
      <c r="E347" t="s">
        <v>77</v>
      </c>
      <c r="F347" t="s">
        <v>1269</v>
      </c>
      <c r="G347" t="s">
        <v>1270</v>
      </c>
      <c r="H347" t="s">
        <v>53</v>
      </c>
      <c r="I347" t="s">
        <v>54</v>
      </c>
      <c r="J347" t="s">
        <v>154</v>
      </c>
      <c r="K347" t="s">
        <v>70</v>
      </c>
      <c r="L347">
        <v>94122</v>
      </c>
      <c r="M347" t="s">
        <v>71</v>
      </c>
      <c r="N347" t="s">
        <v>585</v>
      </c>
      <c r="O347" t="s">
        <v>98</v>
      </c>
      <c r="P347" t="s">
        <v>99</v>
      </c>
      <c r="Q347" t="s">
        <v>586</v>
      </c>
      <c r="R347" s="19">
        <v>47.975999999999999</v>
      </c>
      <c r="S347" s="17">
        <v>3</v>
      </c>
      <c r="T347" s="20">
        <v>0.2</v>
      </c>
      <c r="U347" s="19">
        <v>4.7976000000000001</v>
      </c>
      <c r="V347" s="20">
        <f t="shared" si="25"/>
        <v>0.1</v>
      </c>
      <c r="W347" s="17">
        <f t="shared" si="26"/>
        <v>2017</v>
      </c>
      <c r="X347" t="str">
        <f t="shared" si="27"/>
        <v>Jun-2017</v>
      </c>
      <c r="Y347" s="17">
        <f t="shared" si="28"/>
        <v>4</v>
      </c>
      <c r="Z347" t="str">
        <f t="shared" si="29"/>
        <v>11-20%</v>
      </c>
      <c r="AA347" s="17">
        <f>IF(COUNTIF($B$2:B347,B347)=1,1,0)</f>
        <v>1</v>
      </c>
      <c r="AB347" s="17">
        <f>IF(COUNTIF($F$2:F347,F347)=1,1,0)</f>
        <v>1</v>
      </c>
    </row>
    <row r="348" spans="1:28" x14ac:dyDescent="0.2">
      <c r="A348" s="17">
        <v>347</v>
      </c>
      <c r="B348" t="s">
        <v>1271</v>
      </c>
      <c r="C348" s="18">
        <v>42924</v>
      </c>
      <c r="D348" s="18">
        <v>42928</v>
      </c>
      <c r="E348" t="s">
        <v>77</v>
      </c>
      <c r="F348" t="s">
        <v>1272</v>
      </c>
      <c r="G348" t="s">
        <v>1273</v>
      </c>
      <c r="H348" t="s">
        <v>53</v>
      </c>
      <c r="I348" t="s">
        <v>54</v>
      </c>
      <c r="J348" t="s">
        <v>1274</v>
      </c>
      <c r="K348" t="s">
        <v>1275</v>
      </c>
      <c r="L348">
        <v>1852</v>
      </c>
      <c r="M348" t="s">
        <v>175</v>
      </c>
      <c r="N348" t="s">
        <v>811</v>
      </c>
      <c r="O348" t="s">
        <v>73</v>
      </c>
      <c r="P348" t="s">
        <v>95</v>
      </c>
      <c r="Q348" t="s">
        <v>812</v>
      </c>
      <c r="R348" s="19">
        <v>7.56</v>
      </c>
      <c r="S348" s="17">
        <v>3</v>
      </c>
      <c r="T348" s="20">
        <v>0</v>
      </c>
      <c r="U348" s="19">
        <v>3.0996000000000001</v>
      </c>
      <c r="V348" s="20">
        <f t="shared" si="25"/>
        <v>0.41000000000000003</v>
      </c>
      <c r="W348" s="17">
        <f t="shared" si="26"/>
        <v>2017</v>
      </c>
      <c r="X348" t="str">
        <f t="shared" si="27"/>
        <v>Jul-2017</v>
      </c>
      <c r="Y348" s="17">
        <f t="shared" si="28"/>
        <v>4</v>
      </c>
      <c r="Z348" t="str">
        <f t="shared" si="29"/>
        <v>0% (No Discount)</v>
      </c>
      <c r="AA348" s="17">
        <f>IF(COUNTIF($B$2:B348,B348)=1,1,0)</f>
        <v>1</v>
      </c>
      <c r="AB348" s="17">
        <f>IF(COUNTIF($F$2:F348,F348)=1,1,0)</f>
        <v>1</v>
      </c>
    </row>
    <row r="349" spans="1:28" x14ac:dyDescent="0.2">
      <c r="A349" s="17">
        <v>348</v>
      </c>
      <c r="B349" t="s">
        <v>1271</v>
      </c>
      <c r="C349" s="18">
        <v>42924</v>
      </c>
      <c r="D349" s="18">
        <v>42928</v>
      </c>
      <c r="E349" t="s">
        <v>77</v>
      </c>
      <c r="F349" t="s">
        <v>1272</v>
      </c>
      <c r="G349" t="s">
        <v>1273</v>
      </c>
      <c r="H349" t="s">
        <v>53</v>
      </c>
      <c r="I349" t="s">
        <v>54</v>
      </c>
      <c r="J349" t="s">
        <v>1274</v>
      </c>
      <c r="K349" t="s">
        <v>1275</v>
      </c>
      <c r="L349">
        <v>1852</v>
      </c>
      <c r="M349" t="s">
        <v>175</v>
      </c>
      <c r="N349" t="s">
        <v>212</v>
      </c>
      <c r="O349" t="s">
        <v>73</v>
      </c>
      <c r="P349" t="s">
        <v>117</v>
      </c>
      <c r="Q349" t="s">
        <v>213</v>
      </c>
      <c r="R349" s="19">
        <v>24.56</v>
      </c>
      <c r="S349" s="17">
        <v>2</v>
      </c>
      <c r="T349" s="20">
        <v>0</v>
      </c>
      <c r="U349" s="19">
        <v>11.543200000000001</v>
      </c>
      <c r="V349" s="20">
        <f t="shared" si="25"/>
        <v>0.47000000000000003</v>
      </c>
      <c r="W349" s="17">
        <f t="shared" si="26"/>
        <v>2017</v>
      </c>
      <c r="X349" t="str">
        <f t="shared" si="27"/>
        <v>Jul-2017</v>
      </c>
      <c r="Y349" s="17">
        <f t="shared" si="28"/>
        <v>4</v>
      </c>
      <c r="Z349" t="str">
        <f t="shared" si="29"/>
        <v>0% (No Discount)</v>
      </c>
      <c r="AA349" s="17">
        <f>IF(COUNTIF($B$2:B349,B349)=1,1,0)</f>
        <v>0</v>
      </c>
      <c r="AB349" s="17">
        <f>IF(COUNTIF($F$2:F349,F349)=1,1,0)</f>
        <v>0</v>
      </c>
    </row>
    <row r="350" spans="1:28" x14ac:dyDescent="0.2">
      <c r="A350" s="17">
        <v>349</v>
      </c>
      <c r="B350" t="s">
        <v>1271</v>
      </c>
      <c r="C350" s="18">
        <v>42924</v>
      </c>
      <c r="D350" s="18">
        <v>42928</v>
      </c>
      <c r="E350" t="s">
        <v>77</v>
      </c>
      <c r="F350" t="s">
        <v>1272</v>
      </c>
      <c r="G350" t="s">
        <v>1273</v>
      </c>
      <c r="H350" t="s">
        <v>53</v>
      </c>
      <c r="I350" t="s">
        <v>54</v>
      </c>
      <c r="J350" t="s">
        <v>1274</v>
      </c>
      <c r="K350" t="s">
        <v>1275</v>
      </c>
      <c r="L350">
        <v>1852</v>
      </c>
      <c r="M350" t="s">
        <v>175</v>
      </c>
      <c r="N350" t="s">
        <v>1276</v>
      </c>
      <c r="O350" t="s">
        <v>73</v>
      </c>
      <c r="P350" t="s">
        <v>95</v>
      </c>
      <c r="Q350" t="s">
        <v>1277</v>
      </c>
      <c r="R350" s="19">
        <v>12.96</v>
      </c>
      <c r="S350" s="17">
        <v>2</v>
      </c>
      <c r="T350" s="20">
        <v>0</v>
      </c>
      <c r="U350" s="19">
        <v>4.1471999999999998</v>
      </c>
      <c r="V350" s="20">
        <f t="shared" si="25"/>
        <v>0.31999999999999995</v>
      </c>
      <c r="W350" s="17">
        <f t="shared" si="26"/>
        <v>2017</v>
      </c>
      <c r="X350" t="str">
        <f t="shared" si="27"/>
        <v>Jul-2017</v>
      </c>
      <c r="Y350" s="17">
        <f t="shared" si="28"/>
        <v>4</v>
      </c>
      <c r="Z350" t="str">
        <f t="shared" si="29"/>
        <v>0% (No Discount)</v>
      </c>
      <c r="AA350" s="17">
        <f>IF(COUNTIF($B$2:B350,B350)=1,1,0)</f>
        <v>0</v>
      </c>
      <c r="AB350" s="17">
        <f>IF(COUNTIF($F$2:F350,F350)=1,1,0)</f>
        <v>0</v>
      </c>
    </row>
    <row r="351" spans="1:28" x14ac:dyDescent="0.2">
      <c r="A351" s="17">
        <v>350</v>
      </c>
      <c r="B351" t="s">
        <v>1278</v>
      </c>
      <c r="C351" s="18">
        <v>42614</v>
      </c>
      <c r="D351" s="18">
        <v>42616</v>
      </c>
      <c r="E351" t="s">
        <v>215</v>
      </c>
      <c r="F351" t="s">
        <v>1279</v>
      </c>
      <c r="G351" t="s">
        <v>1280</v>
      </c>
      <c r="H351" t="s">
        <v>129</v>
      </c>
      <c r="I351" t="s">
        <v>54</v>
      </c>
      <c r="J351" t="s">
        <v>293</v>
      </c>
      <c r="K351" t="s">
        <v>294</v>
      </c>
      <c r="L351">
        <v>10009</v>
      </c>
      <c r="M351" t="s">
        <v>175</v>
      </c>
      <c r="N351" t="s">
        <v>997</v>
      </c>
      <c r="O351" t="s">
        <v>98</v>
      </c>
      <c r="P351" t="s">
        <v>188</v>
      </c>
      <c r="Q351" t="s">
        <v>998</v>
      </c>
      <c r="R351" s="19">
        <v>6.79</v>
      </c>
      <c r="S351" s="17">
        <v>1</v>
      </c>
      <c r="T351" s="20">
        <v>0</v>
      </c>
      <c r="U351" s="19">
        <v>2.3086000000000002</v>
      </c>
      <c r="V351" s="20">
        <f t="shared" si="25"/>
        <v>0.34</v>
      </c>
      <c r="W351" s="17">
        <f t="shared" si="26"/>
        <v>2016</v>
      </c>
      <c r="X351" t="str">
        <f t="shared" si="27"/>
        <v>Sep-2016</v>
      </c>
      <c r="Y351" s="17">
        <f t="shared" si="28"/>
        <v>2</v>
      </c>
      <c r="Z351" t="str">
        <f t="shared" si="29"/>
        <v>0% (No Discount)</v>
      </c>
      <c r="AA351" s="17">
        <f>IF(COUNTIF($B$2:B351,B351)=1,1,0)</f>
        <v>1</v>
      </c>
      <c r="AB351" s="17">
        <f>IF(COUNTIF($F$2:F351,F351)=1,1,0)</f>
        <v>1</v>
      </c>
    </row>
    <row r="352" spans="1:28" x14ac:dyDescent="0.2">
      <c r="A352" s="17">
        <v>351</v>
      </c>
      <c r="B352" t="s">
        <v>1278</v>
      </c>
      <c r="C352" s="18">
        <v>42614</v>
      </c>
      <c r="D352" s="18">
        <v>42616</v>
      </c>
      <c r="E352" t="s">
        <v>215</v>
      </c>
      <c r="F352" t="s">
        <v>1279</v>
      </c>
      <c r="G352" t="s">
        <v>1280</v>
      </c>
      <c r="H352" t="s">
        <v>129</v>
      </c>
      <c r="I352" t="s">
        <v>54</v>
      </c>
      <c r="J352" t="s">
        <v>293</v>
      </c>
      <c r="K352" t="s">
        <v>294</v>
      </c>
      <c r="L352">
        <v>10009</v>
      </c>
      <c r="M352" t="s">
        <v>175</v>
      </c>
      <c r="N352" t="s">
        <v>1281</v>
      </c>
      <c r="O352" t="s">
        <v>73</v>
      </c>
      <c r="P352" t="s">
        <v>117</v>
      </c>
      <c r="Q352" t="s">
        <v>1282</v>
      </c>
      <c r="R352" s="19">
        <v>24.56</v>
      </c>
      <c r="S352" s="17">
        <v>2</v>
      </c>
      <c r="T352" s="20">
        <v>0</v>
      </c>
      <c r="U352" s="19">
        <v>11.543200000000001</v>
      </c>
      <c r="V352" s="20">
        <f t="shared" si="25"/>
        <v>0.47000000000000003</v>
      </c>
      <c r="W352" s="17">
        <f t="shared" si="26"/>
        <v>2016</v>
      </c>
      <c r="X352" t="str">
        <f t="shared" si="27"/>
        <v>Sep-2016</v>
      </c>
      <c r="Y352" s="17">
        <f t="shared" si="28"/>
        <v>2</v>
      </c>
      <c r="Z352" t="str">
        <f t="shared" si="29"/>
        <v>0% (No Discount)</v>
      </c>
      <c r="AA352" s="17">
        <f>IF(COUNTIF($B$2:B352,B352)=1,1,0)</f>
        <v>0</v>
      </c>
      <c r="AB352" s="17">
        <f>IF(COUNTIF($F$2:F352,F352)=1,1,0)</f>
        <v>0</v>
      </c>
    </row>
    <row r="353" spans="1:28" x14ac:dyDescent="0.2">
      <c r="A353" s="17">
        <v>352</v>
      </c>
      <c r="B353" t="s">
        <v>1278</v>
      </c>
      <c r="C353" s="18">
        <v>42614</v>
      </c>
      <c r="D353" s="18">
        <v>42616</v>
      </c>
      <c r="E353" t="s">
        <v>215</v>
      </c>
      <c r="F353" t="s">
        <v>1279</v>
      </c>
      <c r="G353" t="s">
        <v>1280</v>
      </c>
      <c r="H353" t="s">
        <v>129</v>
      </c>
      <c r="I353" t="s">
        <v>54</v>
      </c>
      <c r="J353" t="s">
        <v>293</v>
      </c>
      <c r="K353" t="s">
        <v>294</v>
      </c>
      <c r="L353">
        <v>10009</v>
      </c>
      <c r="M353" t="s">
        <v>175</v>
      </c>
      <c r="N353" t="s">
        <v>1283</v>
      </c>
      <c r="O353" t="s">
        <v>73</v>
      </c>
      <c r="P353" t="s">
        <v>102</v>
      </c>
      <c r="Q353" t="s">
        <v>1284</v>
      </c>
      <c r="R353" s="19">
        <v>3.048</v>
      </c>
      <c r="S353" s="17">
        <v>1</v>
      </c>
      <c r="T353" s="20">
        <v>0.2</v>
      </c>
      <c r="U353" s="19">
        <v>1.0668</v>
      </c>
      <c r="V353" s="20">
        <f t="shared" si="25"/>
        <v>0.35</v>
      </c>
      <c r="W353" s="17">
        <f t="shared" si="26"/>
        <v>2016</v>
      </c>
      <c r="X353" t="str">
        <f t="shared" si="27"/>
        <v>Sep-2016</v>
      </c>
      <c r="Y353" s="17">
        <f t="shared" si="28"/>
        <v>2</v>
      </c>
      <c r="Z353" t="str">
        <f t="shared" si="29"/>
        <v>11-20%</v>
      </c>
      <c r="AA353" s="17">
        <f>IF(COUNTIF($B$2:B353,B353)=1,1,0)</f>
        <v>0</v>
      </c>
      <c r="AB353" s="17">
        <f>IF(COUNTIF($F$2:F353,F353)=1,1,0)</f>
        <v>0</v>
      </c>
    </row>
    <row r="354" spans="1:28" x14ac:dyDescent="0.2">
      <c r="A354" s="17">
        <v>353</v>
      </c>
      <c r="B354" t="s">
        <v>1278</v>
      </c>
      <c r="C354" s="18">
        <v>42614</v>
      </c>
      <c r="D354" s="18">
        <v>42616</v>
      </c>
      <c r="E354" t="s">
        <v>215</v>
      </c>
      <c r="F354" t="s">
        <v>1279</v>
      </c>
      <c r="G354" t="s">
        <v>1280</v>
      </c>
      <c r="H354" t="s">
        <v>129</v>
      </c>
      <c r="I354" t="s">
        <v>54</v>
      </c>
      <c r="J354" t="s">
        <v>293</v>
      </c>
      <c r="K354" t="s">
        <v>294</v>
      </c>
      <c r="L354">
        <v>10009</v>
      </c>
      <c r="M354" t="s">
        <v>175</v>
      </c>
      <c r="N354" t="s">
        <v>1281</v>
      </c>
      <c r="O354" t="s">
        <v>73</v>
      </c>
      <c r="P354" t="s">
        <v>117</v>
      </c>
      <c r="Q354" t="s">
        <v>1282</v>
      </c>
      <c r="R354" s="19">
        <v>49.12</v>
      </c>
      <c r="S354" s="17">
        <v>4</v>
      </c>
      <c r="T354" s="20">
        <v>0</v>
      </c>
      <c r="U354" s="19">
        <v>23.086400000000001</v>
      </c>
      <c r="V354" s="20">
        <f t="shared" si="25"/>
        <v>0.47000000000000003</v>
      </c>
      <c r="W354" s="17">
        <f t="shared" si="26"/>
        <v>2016</v>
      </c>
      <c r="X354" t="str">
        <f t="shared" si="27"/>
        <v>Sep-2016</v>
      </c>
      <c r="Y354" s="17">
        <f t="shared" si="28"/>
        <v>2</v>
      </c>
      <c r="Z354" t="str">
        <f t="shared" si="29"/>
        <v>0% (No Discount)</v>
      </c>
      <c r="AA354" s="17">
        <f>IF(COUNTIF($B$2:B354,B354)=1,1,0)</f>
        <v>0</v>
      </c>
      <c r="AB354" s="17">
        <f>IF(COUNTIF($F$2:F354,F354)=1,1,0)</f>
        <v>0</v>
      </c>
    </row>
    <row r="355" spans="1:28" x14ac:dyDescent="0.2">
      <c r="A355" s="17">
        <v>354</v>
      </c>
      <c r="B355" t="s">
        <v>1278</v>
      </c>
      <c r="C355" s="18">
        <v>42614</v>
      </c>
      <c r="D355" s="18">
        <v>42616</v>
      </c>
      <c r="E355" t="s">
        <v>215</v>
      </c>
      <c r="F355" t="s">
        <v>1279</v>
      </c>
      <c r="G355" t="s">
        <v>1280</v>
      </c>
      <c r="H355" t="s">
        <v>129</v>
      </c>
      <c r="I355" t="s">
        <v>54</v>
      </c>
      <c r="J355" t="s">
        <v>293</v>
      </c>
      <c r="K355" t="s">
        <v>294</v>
      </c>
      <c r="L355">
        <v>10009</v>
      </c>
      <c r="M355" t="s">
        <v>175</v>
      </c>
      <c r="N355" t="s">
        <v>1285</v>
      </c>
      <c r="O355" t="s">
        <v>73</v>
      </c>
      <c r="P355" t="s">
        <v>102</v>
      </c>
      <c r="Q355" t="s">
        <v>1286</v>
      </c>
      <c r="R355" s="19">
        <v>4355.1679999999997</v>
      </c>
      <c r="S355" s="17">
        <v>4</v>
      </c>
      <c r="T355" s="20">
        <v>0.2</v>
      </c>
      <c r="U355" s="19">
        <v>1415.4295999999999</v>
      </c>
      <c r="V355" s="20">
        <f t="shared" si="25"/>
        <v>0.32500000000000001</v>
      </c>
      <c r="W355" s="17">
        <f t="shared" si="26"/>
        <v>2016</v>
      </c>
      <c r="X355" t="str">
        <f t="shared" si="27"/>
        <v>Sep-2016</v>
      </c>
      <c r="Y355" s="17">
        <f t="shared" si="28"/>
        <v>2</v>
      </c>
      <c r="Z355" t="str">
        <f t="shared" si="29"/>
        <v>11-20%</v>
      </c>
      <c r="AA355" s="17">
        <f>IF(COUNTIF($B$2:B355,B355)=1,1,0)</f>
        <v>0</v>
      </c>
      <c r="AB355" s="17">
        <f>IF(COUNTIF($F$2:F355,F355)=1,1,0)</f>
        <v>0</v>
      </c>
    </row>
    <row r="356" spans="1:28" x14ac:dyDescent="0.2">
      <c r="A356" s="17">
        <v>355</v>
      </c>
      <c r="B356" t="s">
        <v>1287</v>
      </c>
      <c r="C356" s="18">
        <v>42468</v>
      </c>
      <c r="D356" s="18">
        <v>42473</v>
      </c>
      <c r="E356" t="s">
        <v>77</v>
      </c>
      <c r="F356" t="s">
        <v>1288</v>
      </c>
      <c r="G356" t="s">
        <v>1289</v>
      </c>
      <c r="H356" t="s">
        <v>53</v>
      </c>
      <c r="I356" t="s">
        <v>54</v>
      </c>
      <c r="J356" t="s">
        <v>293</v>
      </c>
      <c r="K356" t="s">
        <v>294</v>
      </c>
      <c r="L356">
        <v>10035</v>
      </c>
      <c r="M356" t="s">
        <v>175</v>
      </c>
      <c r="N356" t="s">
        <v>1290</v>
      </c>
      <c r="O356" t="s">
        <v>59</v>
      </c>
      <c r="P356" t="s">
        <v>60</v>
      </c>
      <c r="Q356" t="s">
        <v>1291</v>
      </c>
      <c r="R356" s="19">
        <v>388.70400000000001</v>
      </c>
      <c r="S356" s="17">
        <v>6</v>
      </c>
      <c r="T356" s="20">
        <v>0.2</v>
      </c>
      <c r="U356" s="19">
        <v>-4.8587999999999996</v>
      </c>
      <c r="V356" s="20">
        <f t="shared" si="25"/>
        <v>-1.2499999999999999E-2</v>
      </c>
      <c r="W356" s="17">
        <f t="shared" si="26"/>
        <v>2016</v>
      </c>
      <c r="X356" t="str">
        <f t="shared" si="27"/>
        <v>Apr-2016</v>
      </c>
      <c r="Y356" s="17">
        <f t="shared" si="28"/>
        <v>5</v>
      </c>
      <c r="Z356" t="str">
        <f t="shared" si="29"/>
        <v>11-20%</v>
      </c>
      <c r="AA356" s="17">
        <f>IF(COUNTIF($B$2:B356,B356)=1,1,0)</f>
        <v>1</v>
      </c>
      <c r="AB356" s="17">
        <f>IF(COUNTIF($F$2:F356,F356)=1,1,0)</f>
        <v>1</v>
      </c>
    </row>
    <row r="357" spans="1:28" x14ac:dyDescent="0.2">
      <c r="A357" s="17">
        <v>356</v>
      </c>
      <c r="B357" t="s">
        <v>1287</v>
      </c>
      <c r="C357" s="18">
        <v>42468</v>
      </c>
      <c r="D357" s="18">
        <v>42473</v>
      </c>
      <c r="E357" t="s">
        <v>77</v>
      </c>
      <c r="F357" t="s">
        <v>1288</v>
      </c>
      <c r="G357" t="s">
        <v>1289</v>
      </c>
      <c r="H357" t="s">
        <v>53</v>
      </c>
      <c r="I357" t="s">
        <v>54</v>
      </c>
      <c r="J357" t="s">
        <v>293</v>
      </c>
      <c r="K357" t="s">
        <v>294</v>
      </c>
      <c r="L357">
        <v>10035</v>
      </c>
      <c r="M357" t="s">
        <v>175</v>
      </c>
      <c r="N357" t="s">
        <v>1292</v>
      </c>
      <c r="O357" t="s">
        <v>73</v>
      </c>
      <c r="P357" t="s">
        <v>200</v>
      </c>
      <c r="Q357" t="s">
        <v>1293</v>
      </c>
      <c r="R357" s="19">
        <v>8.26</v>
      </c>
      <c r="S357" s="17">
        <v>2</v>
      </c>
      <c r="T357" s="20">
        <v>0</v>
      </c>
      <c r="U357" s="19">
        <v>3.7995999999999999</v>
      </c>
      <c r="V357" s="20">
        <f t="shared" si="25"/>
        <v>0.46</v>
      </c>
      <c r="W357" s="17">
        <f t="shared" si="26"/>
        <v>2016</v>
      </c>
      <c r="X357" t="str">
        <f t="shared" si="27"/>
        <v>Apr-2016</v>
      </c>
      <c r="Y357" s="17">
        <f t="shared" si="28"/>
        <v>5</v>
      </c>
      <c r="Z357" t="str">
        <f t="shared" si="29"/>
        <v>0% (No Discount)</v>
      </c>
      <c r="AA357" s="17">
        <f>IF(COUNTIF($B$2:B357,B357)=1,1,0)</f>
        <v>0</v>
      </c>
      <c r="AB357" s="17">
        <f>IF(COUNTIF($F$2:F357,F357)=1,1,0)</f>
        <v>0</v>
      </c>
    </row>
    <row r="358" spans="1:28" x14ac:dyDescent="0.2">
      <c r="A358" s="17">
        <v>357</v>
      </c>
      <c r="B358" t="s">
        <v>1287</v>
      </c>
      <c r="C358" s="18">
        <v>42468</v>
      </c>
      <c r="D358" s="18">
        <v>42473</v>
      </c>
      <c r="E358" t="s">
        <v>77</v>
      </c>
      <c r="F358" t="s">
        <v>1288</v>
      </c>
      <c r="G358" t="s">
        <v>1289</v>
      </c>
      <c r="H358" t="s">
        <v>53</v>
      </c>
      <c r="I358" t="s">
        <v>54</v>
      </c>
      <c r="J358" t="s">
        <v>293</v>
      </c>
      <c r="K358" t="s">
        <v>294</v>
      </c>
      <c r="L358">
        <v>10035</v>
      </c>
      <c r="M358" t="s">
        <v>175</v>
      </c>
      <c r="N358" t="s">
        <v>1294</v>
      </c>
      <c r="O358" t="s">
        <v>73</v>
      </c>
      <c r="P358" t="s">
        <v>95</v>
      </c>
      <c r="Q358" t="s">
        <v>1295</v>
      </c>
      <c r="R358" s="19">
        <v>17.04</v>
      </c>
      <c r="S358" s="17">
        <v>4</v>
      </c>
      <c r="T358" s="20">
        <v>0</v>
      </c>
      <c r="U358" s="19">
        <v>6.9863999999999997</v>
      </c>
      <c r="V358" s="20">
        <f t="shared" si="25"/>
        <v>0.41000000000000003</v>
      </c>
      <c r="W358" s="17">
        <f t="shared" si="26"/>
        <v>2016</v>
      </c>
      <c r="X358" t="str">
        <f t="shared" si="27"/>
        <v>Apr-2016</v>
      </c>
      <c r="Y358" s="17">
        <f t="shared" si="28"/>
        <v>5</v>
      </c>
      <c r="Z358" t="str">
        <f t="shared" si="29"/>
        <v>0% (No Discount)</v>
      </c>
      <c r="AA358" s="17">
        <f>IF(COUNTIF($B$2:B358,B358)=1,1,0)</f>
        <v>0</v>
      </c>
      <c r="AB358" s="17">
        <f>IF(COUNTIF($F$2:F358,F358)=1,1,0)</f>
        <v>0</v>
      </c>
    </row>
    <row r="359" spans="1:28" x14ac:dyDescent="0.2">
      <c r="A359" s="17">
        <v>358</v>
      </c>
      <c r="B359" t="s">
        <v>1287</v>
      </c>
      <c r="C359" s="18">
        <v>42468</v>
      </c>
      <c r="D359" s="18">
        <v>42473</v>
      </c>
      <c r="E359" t="s">
        <v>77</v>
      </c>
      <c r="F359" t="s">
        <v>1288</v>
      </c>
      <c r="G359" t="s">
        <v>1289</v>
      </c>
      <c r="H359" t="s">
        <v>53</v>
      </c>
      <c r="I359" t="s">
        <v>54</v>
      </c>
      <c r="J359" t="s">
        <v>293</v>
      </c>
      <c r="K359" t="s">
        <v>294</v>
      </c>
      <c r="L359">
        <v>10035</v>
      </c>
      <c r="M359" t="s">
        <v>175</v>
      </c>
      <c r="N359" t="s">
        <v>1296</v>
      </c>
      <c r="O359" t="s">
        <v>73</v>
      </c>
      <c r="P359" t="s">
        <v>117</v>
      </c>
      <c r="Q359" t="s">
        <v>1297</v>
      </c>
      <c r="R359" s="19">
        <v>34.4</v>
      </c>
      <c r="S359" s="17">
        <v>5</v>
      </c>
      <c r="T359" s="20">
        <v>0</v>
      </c>
      <c r="U359" s="19">
        <v>15.824</v>
      </c>
      <c r="V359" s="20">
        <f t="shared" si="25"/>
        <v>0.46</v>
      </c>
      <c r="W359" s="17">
        <f t="shared" si="26"/>
        <v>2016</v>
      </c>
      <c r="X359" t="str">
        <f t="shared" si="27"/>
        <v>Apr-2016</v>
      </c>
      <c r="Y359" s="17">
        <f t="shared" si="28"/>
        <v>5</v>
      </c>
      <c r="Z359" t="str">
        <f t="shared" si="29"/>
        <v>0% (No Discount)</v>
      </c>
      <c r="AA359" s="17">
        <f>IF(COUNTIF($B$2:B359,B359)=1,1,0)</f>
        <v>0</v>
      </c>
      <c r="AB359" s="17">
        <f>IF(COUNTIF($F$2:F359,F359)=1,1,0)</f>
        <v>0</v>
      </c>
    </row>
    <row r="360" spans="1:28" x14ac:dyDescent="0.2">
      <c r="A360" s="17">
        <v>359</v>
      </c>
      <c r="B360" t="s">
        <v>1298</v>
      </c>
      <c r="C360" s="18">
        <v>42483</v>
      </c>
      <c r="D360" s="18">
        <v>42488</v>
      </c>
      <c r="E360" t="s">
        <v>77</v>
      </c>
      <c r="F360" t="s">
        <v>848</v>
      </c>
      <c r="G360" t="s">
        <v>849</v>
      </c>
      <c r="H360" t="s">
        <v>68</v>
      </c>
      <c r="I360" t="s">
        <v>54</v>
      </c>
      <c r="J360" t="s">
        <v>494</v>
      </c>
      <c r="K360" t="s">
        <v>115</v>
      </c>
      <c r="L360">
        <v>28205</v>
      </c>
      <c r="M360" t="s">
        <v>57</v>
      </c>
      <c r="N360" t="s">
        <v>831</v>
      </c>
      <c r="O360" t="s">
        <v>73</v>
      </c>
      <c r="P360" t="s">
        <v>117</v>
      </c>
      <c r="Q360" t="s">
        <v>832</v>
      </c>
      <c r="R360" s="19">
        <v>36.24</v>
      </c>
      <c r="S360" s="17">
        <v>5</v>
      </c>
      <c r="T360" s="20">
        <v>0.2</v>
      </c>
      <c r="U360" s="19">
        <v>11.324999999999999</v>
      </c>
      <c r="V360" s="20">
        <f t="shared" si="25"/>
        <v>0.31249999999999994</v>
      </c>
      <c r="W360" s="17">
        <f t="shared" si="26"/>
        <v>2016</v>
      </c>
      <c r="X360" t="str">
        <f t="shared" si="27"/>
        <v>Apr-2016</v>
      </c>
      <c r="Y360" s="17">
        <f t="shared" si="28"/>
        <v>5</v>
      </c>
      <c r="Z360" t="str">
        <f t="shared" si="29"/>
        <v>11-20%</v>
      </c>
      <c r="AA360" s="17">
        <f>IF(COUNTIF($B$2:B360,B360)=1,1,0)</f>
        <v>1</v>
      </c>
      <c r="AB360" s="17">
        <f>IF(COUNTIF($F$2:F360,F360)=1,1,0)</f>
        <v>0</v>
      </c>
    </row>
    <row r="361" spans="1:28" x14ac:dyDescent="0.2">
      <c r="A361" s="17">
        <v>360</v>
      </c>
      <c r="B361" t="s">
        <v>1299</v>
      </c>
      <c r="C361" s="18">
        <v>42802</v>
      </c>
      <c r="D361" s="18">
        <v>42805</v>
      </c>
      <c r="E361" t="s">
        <v>215</v>
      </c>
      <c r="F361" t="s">
        <v>1300</v>
      </c>
      <c r="G361" t="s">
        <v>1301</v>
      </c>
      <c r="H361" t="s">
        <v>68</v>
      </c>
      <c r="I361" t="s">
        <v>54</v>
      </c>
      <c r="J361" t="s">
        <v>524</v>
      </c>
      <c r="K361" t="s">
        <v>1302</v>
      </c>
      <c r="L361">
        <v>31907</v>
      </c>
      <c r="M361" t="s">
        <v>57</v>
      </c>
      <c r="N361" t="s">
        <v>1303</v>
      </c>
      <c r="O361" t="s">
        <v>73</v>
      </c>
      <c r="P361" t="s">
        <v>105</v>
      </c>
      <c r="Q361" t="s">
        <v>1304</v>
      </c>
      <c r="R361" s="19">
        <v>647.84</v>
      </c>
      <c r="S361" s="17">
        <v>8</v>
      </c>
      <c r="T361" s="20">
        <v>0</v>
      </c>
      <c r="U361" s="19">
        <v>168.4384</v>
      </c>
      <c r="V361" s="20">
        <f t="shared" si="25"/>
        <v>0.26</v>
      </c>
      <c r="W361" s="17">
        <f t="shared" si="26"/>
        <v>2017</v>
      </c>
      <c r="X361" t="str">
        <f t="shared" si="27"/>
        <v>Mar-2017</v>
      </c>
      <c r="Y361" s="17">
        <f t="shared" si="28"/>
        <v>3</v>
      </c>
      <c r="Z361" t="str">
        <f t="shared" si="29"/>
        <v>0% (No Discount)</v>
      </c>
      <c r="AA361" s="17">
        <f>IF(COUNTIF($B$2:B361,B361)=1,1,0)</f>
        <v>1</v>
      </c>
      <c r="AB361" s="17">
        <f>IF(COUNTIF($F$2:F361,F361)=1,1,0)</f>
        <v>1</v>
      </c>
    </row>
    <row r="362" spans="1:28" x14ac:dyDescent="0.2">
      <c r="A362" s="17">
        <v>361</v>
      </c>
      <c r="B362" t="s">
        <v>1299</v>
      </c>
      <c r="C362" s="18">
        <v>42802</v>
      </c>
      <c r="D362" s="18">
        <v>42805</v>
      </c>
      <c r="E362" t="s">
        <v>215</v>
      </c>
      <c r="F362" t="s">
        <v>1300</v>
      </c>
      <c r="G362" t="s">
        <v>1301</v>
      </c>
      <c r="H362" t="s">
        <v>68</v>
      </c>
      <c r="I362" t="s">
        <v>54</v>
      </c>
      <c r="J362" t="s">
        <v>524</v>
      </c>
      <c r="K362" t="s">
        <v>1302</v>
      </c>
      <c r="L362">
        <v>31907</v>
      </c>
      <c r="M362" t="s">
        <v>57</v>
      </c>
      <c r="N362" t="s">
        <v>1305</v>
      </c>
      <c r="O362" t="s">
        <v>73</v>
      </c>
      <c r="P362" t="s">
        <v>74</v>
      </c>
      <c r="Q362" t="s">
        <v>1306</v>
      </c>
      <c r="R362" s="19">
        <v>20.7</v>
      </c>
      <c r="S362" s="17">
        <v>2</v>
      </c>
      <c r="T362" s="20">
        <v>0</v>
      </c>
      <c r="U362" s="19">
        <v>9.9359999999999999</v>
      </c>
      <c r="V362" s="20">
        <f t="shared" si="25"/>
        <v>0.48000000000000004</v>
      </c>
      <c r="W362" s="17">
        <f t="shared" si="26"/>
        <v>2017</v>
      </c>
      <c r="X362" t="str">
        <f t="shared" si="27"/>
        <v>Mar-2017</v>
      </c>
      <c r="Y362" s="17">
        <f t="shared" si="28"/>
        <v>3</v>
      </c>
      <c r="Z362" t="str">
        <f t="shared" si="29"/>
        <v>0% (No Discount)</v>
      </c>
      <c r="AA362" s="17">
        <f>IF(COUNTIF($B$2:B362,B362)=1,1,0)</f>
        <v>0</v>
      </c>
      <c r="AB362" s="17">
        <f>IF(COUNTIF($F$2:F362,F362)=1,1,0)</f>
        <v>0</v>
      </c>
    </row>
    <row r="363" spans="1:28" x14ac:dyDescent="0.2">
      <c r="A363" s="17">
        <v>362</v>
      </c>
      <c r="B363" t="s">
        <v>1307</v>
      </c>
      <c r="C363" s="18">
        <v>43003</v>
      </c>
      <c r="D363" s="18">
        <v>43009</v>
      </c>
      <c r="E363" t="s">
        <v>77</v>
      </c>
      <c r="F363" t="s">
        <v>1308</v>
      </c>
      <c r="G363" t="s">
        <v>1309</v>
      </c>
      <c r="H363" t="s">
        <v>53</v>
      </c>
      <c r="I363" t="s">
        <v>54</v>
      </c>
      <c r="J363" t="s">
        <v>293</v>
      </c>
      <c r="K363" t="s">
        <v>294</v>
      </c>
      <c r="L363">
        <v>10009</v>
      </c>
      <c r="M363" t="s">
        <v>175</v>
      </c>
      <c r="N363" t="s">
        <v>1305</v>
      </c>
      <c r="O363" t="s">
        <v>73</v>
      </c>
      <c r="P363" t="s">
        <v>74</v>
      </c>
      <c r="Q363" t="s">
        <v>1306</v>
      </c>
      <c r="R363" s="19">
        <v>20.7</v>
      </c>
      <c r="S363" s="17">
        <v>2</v>
      </c>
      <c r="T363" s="20">
        <v>0</v>
      </c>
      <c r="U363" s="19">
        <v>9.9359999999999999</v>
      </c>
      <c r="V363" s="20">
        <f t="shared" si="25"/>
        <v>0.48000000000000004</v>
      </c>
      <c r="W363" s="17">
        <f t="shared" si="26"/>
        <v>2017</v>
      </c>
      <c r="X363" t="str">
        <f t="shared" si="27"/>
        <v>Sep-2017</v>
      </c>
      <c r="Y363" s="17">
        <f t="shared" si="28"/>
        <v>6</v>
      </c>
      <c r="Z363" t="str">
        <f t="shared" si="29"/>
        <v>0% (No Discount)</v>
      </c>
      <c r="AA363" s="17">
        <f>IF(COUNTIF($B$2:B363,B363)=1,1,0)</f>
        <v>1</v>
      </c>
      <c r="AB363" s="17">
        <f>IF(COUNTIF($F$2:F363,F363)=1,1,0)</f>
        <v>1</v>
      </c>
    </row>
    <row r="364" spans="1:28" x14ac:dyDescent="0.2">
      <c r="A364" s="17">
        <v>363</v>
      </c>
      <c r="B364" t="s">
        <v>1307</v>
      </c>
      <c r="C364" s="18">
        <v>43003</v>
      </c>
      <c r="D364" s="18">
        <v>43009</v>
      </c>
      <c r="E364" t="s">
        <v>77</v>
      </c>
      <c r="F364" t="s">
        <v>1308</v>
      </c>
      <c r="G364" t="s">
        <v>1309</v>
      </c>
      <c r="H364" t="s">
        <v>53</v>
      </c>
      <c r="I364" t="s">
        <v>54</v>
      </c>
      <c r="J364" t="s">
        <v>293</v>
      </c>
      <c r="K364" t="s">
        <v>294</v>
      </c>
      <c r="L364">
        <v>10009</v>
      </c>
      <c r="M364" t="s">
        <v>175</v>
      </c>
      <c r="N364" t="s">
        <v>1310</v>
      </c>
      <c r="O364" t="s">
        <v>59</v>
      </c>
      <c r="P364" t="s">
        <v>63</v>
      </c>
      <c r="Q364" t="s">
        <v>1311</v>
      </c>
      <c r="R364" s="19">
        <v>488.64600000000002</v>
      </c>
      <c r="S364" s="17">
        <v>3</v>
      </c>
      <c r="T364" s="20">
        <v>0.1</v>
      </c>
      <c r="U364" s="19">
        <v>86.870400000000004</v>
      </c>
      <c r="V364" s="20">
        <f t="shared" si="25"/>
        <v>0.17777777777777778</v>
      </c>
      <c r="W364" s="17">
        <f t="shared" si="26"/>
        <v>2017</v>
      </c>
      <c r="X364" t="str">
        <f t="shared" si="27"/>
        <v>Sep-2017</v>
      </c>
      <c r="Y364" s="17">
        <f t="shared" si="28"/>
        <v>6</v>
      </c>
      <c r="Z364" t="str">
        <f t="shared" si="29"/>
        <v>1-10%</v>
      </c>
      <c r="AA364" s="17">
        <f>IF(COUNTIF($B$2:B364,B364)=1,1,0)</f>
        <v>0</v>
      </c>
      <c r="AB364" s="17">
        <f>IF(COUNTIF($F$2:F364,F364)=1,1,0)</f>
        <v>0</v>
      </c>
    </row>
    <row r="365" spans="1:28" x14ac:dyDescent="0.2">
      <c r="A365" s="17">
        <v>364</v>
      </c>
      <c r="B365" t="s">
        <v>1307</v>
      </c>
      <c r="C365" s="18">
        <v>43003</v>
      </c>
      <c r="D365" s="18">
        <v>43009</v>
      </c>
      <c r="E365" t="s">
        <v>77</v>
      </c>
      <c r="F365" t="s">
        <v>1308</v>
      </c>
      <c r="G365" t="s">
        <v>1309</v>
      </c>
      <c r="H365" t="s">
        <v>53</v>
      </c>
      <c r="I365" t="s">
        <v>54</v>
      </c>
      <c r="J365" t="s">
        <v>293</v>
      </c>
      <c r="K365" t="s">
        <v>294</v>
      </c>
      <c r="L365">
        <v>10009</v>
      </c>
      <c r="M365" t="s">
        <v>175</v>
      </c>
      <c r="N365" t="s">
        <v>1312</v>
      </c>
      <c r="O365" t="s">
        <v>73</v>
      </c>
      <c r="P365" t="s">
        <v>95</v>
      </c>
      <c r="Q365" t="s">
        <v>1313</v>
      </c>
      <c r="R365" s="19">
        <v>5.56</v>
      </c>
      <c r="S365" s="17">
        <v>2</v>
      </c>
      <c r="T365" s="20">
        <v>0</v>
      </c>
      <c r="U365" s="19">
        <v>1.4456</v>
      </c>
      <c r="V365" s="20">
        <f t="shared" si="25"/>
        <v>0.26</v>
      </c>
      <c r="W365" s="17">
        <f t="shared" si="26"/>
        <v>2017</v>
      </c>
      <c r="X365" t="str">
        <f t="shared" si="27"/>
        <v>Sep-2017</v>
      </c>
      <c r="Y365" s="17">
        <f t="shared" si="28"/>
        <v>6</v>
      </c>
      <c r="Z365" t="str">
        <f t="shared" si="29"/>
        <v>0% (No Discount)</v>
      </c>
      <c r="AA365" s="17">
        <f>IF(COUNTIF($B$2:B365,B365)=1,1,0)</f>
        <v>0</v>
      </c>
      <c r="AB365" s="17">
        <f>IF(COUNTIF($F$2:F365,F365)=1,1,0)</f>
        <v>0</v>
      </c>
    </row>
    <row r="366" spans="1:28" x14ac:dyDescent="0.2">
      <c r="A366" s="17">
        <v>365</v>
      </c>
      <c r="B366" t="s">
        <v>1307</v>
      </c>
      <c r="C366" s="18">
        <v>43003</v>
      </c>
      <c r="D366" s="18">
        <v>43009</v>
      </c>
      <c r="E366" t="s">
        <v>77</v>
      </c>
      <c r="F366" t="s">
        <v>1308</v>
      </c>
      <c r="G366" t="s">
        <v>1309</v>
      </c>
      <c r="H366" t="s">
        <v>53</v>
      </c>
      <c r="I366" t="s">
        <v>54</v>
      </c>
      <c r="J366" t="s">
        <v>293</v>
      </c>
      <c r="K366" t="s">
        <v>294</v>
      </c>
      <c r="L366">
        <v>10009</v>
      </c>
      <c r="M366" t="s">
        <v>175</v>
      </c>
      <c r="N366" t="s">
        <v>1314</v>
      </c>
      <c r="O366" t="s">
        <v>59</v>
      </c>
      <c r="P366" t="s">
        <v>92</v>
      </c>
      <c r="Q366" t="s">
        <v>1315</v>
      </c>
      <c r="R366" s="19">
        <v>47.12</v>
      </c>
      <c r="S366" s="17">
        <v>8</v>
      </c>
      <c r="T366" s="20">
        <v>0</v>
      </c>
      <c r="U366" s="19">
        <v>20.732800000000001</v>
      </c>
      <c r="V366" s="20">
        <f t="shared" si="25"/>
        <v>0.44000000000000006</v>
      </c>
      <c r="W366" s="17">
        <f t="shared" si="26"/>
        <v>2017</v>
      </c>
      <c r="X366" t="str">
        <f t="shared" si="27"/>
        <v>Sep-2017</v>
      </c>
      <c r="Y366" s="17">
        <f t="shared" si="28"/>
        <v>6</v>
      </c>
      <c r="Z366" t="str">
        <f t="shared" si="29"/>
        <v>0% (No Discount)</v>
      </c>
      <c r="AA366" s="17">
        <f>IF(COUNTIF($B$2:B366,B366)=1,1,0)</f>
        <v>0</v>
      </c>
      <c r="AB366" s="17">
        <f>IF(COUNTIF($F$2:F366,F366)=1,1,0)</f>
        <v>0</v>
      </c>
    </row>
    <row r="367" spans="1:28" x14ac:dyDescent="0.2">
      <c r="A367" s="17">
        <v>366</v>
      </c>
      <c r="B367" t="s">
        <v>1316</v>
      </c>
      <c r="C367" s="18">
        <v>41906</v>
      </c>
      <c r="D367" s="18">
        <v>41911</v>
      </c>
      <c r="E367" t="s">
        <v>77</v>
      </c>
      <c r="F367" t="s">
        <v>1317</v>
      </c>
      <c r="G367" t="s">
        <v>1318</v>
      </c>
      <c r="H367" t="s">
        <v>53</v>
      </c>
      <c r="I367" t="s">
        <v>54</v>
      </c>
      <c r="J367" t="s">
        <v>154</v>
      </c>
      <c r="K367" t="s">
        <v>70</v>
      </c>
      <c r="L367">
        <v>94109</v>
      </c>
      <c r="M367" t="s">
        <v>71</v>
      </c>
      <c r="N367" t="s">
        <v>266</v>
      </c>
      <c r="O367" t="s">
        <v>73</v>
      </c>
      <c r="P367" t="s">
        <v>86</v>
      </c>
      <c r="Q367" t="s">
        <v>267</v>
      </c>
      <c r="R367" s="19">
        <v>211.96</v>
      </c>
      <c r="S367" s="17">
        <v>4</v>
      </c>
      <c r="T367" s="20">
        <v>0</v>
      </c>
      <c r="U367" s="19">
        <v>8.4784000000000006</v>
      </c>
      <c r="V367" s="20">
        <f t="shared" si="25"/>
        <v>0.04</v>
      </c>
      <c r="W367" s="17">
        <f t="shared" si="26"/>
        <v>2014</v>
      </c>
      <c r="X367" t="str">
        <f t="shared" si="27"/>
        <v>Sep-2014</v>
      </c>
      <c r="Y367" s="17">
        <f t="shared" si="28"/>
        <v>5</v>
      </c>
      <c r="Z367" t="str">
        <f t="shared" si="29"/>
        <v>0% (No Discount)</v>
      </c>
      <c r="AA367" s="17">
        <f>IF(COUNTIF($B$2:B367,B367)=1,1,0)</f>
        <v>1</v>
      </c>
      <c r="AB367" s="17">
        <f>IF(COUNTIF($F$2:F367,F367)=1,1,0)</f>
        <v>1</v>
      </c>
    </row>
    <row r="368" spans="1:28" x14ac:dyDescent="0.2">
      <c r="A368" s="17">
        <v>367</v>
      </c>
      <c r="B368" t="s">
        <v>1319</v>
      </c>
      <c r="C368" s="18">
        <v>42664</v>
      </c>
      <c r="D368" s="18">
        <v>42664</v>
      </c>
      <c r="E368" t="s">
        <v>1320</v>
      </c>
      <c r="F368" t="s">
        <v>1321</v>
      </c>
      <c r="G368" t="s">
        <v>1322</v>
      </c>
      <c r="H368" t="s">
        <v>68</v>
      </c>
      <c r="I368" t="s">
        <v>54</v>
      </c>
      <c r="J368" t="s">
        <v>1323</v>
      </c>
      <c r="K368" t="s">
        <v>776</v>
      </c>
      <c r="L368">
        <v>6040</v>
      </c>
      <c r="M368" t="s">
        <v>175</v>
      </c>
      <c r="N368" t="s">
        <v>1324</v>
      </c>
      <c r="O368" t="s">
        <v>73</v>
      </c>
      <c r="P368" t="s">
        <v>102</v>
      </c>
      <c r="Q368" t="s">
        <v>1325</v>
      </c>
      <c r="R368" s="19">
        <v>23.2</v>
      </c>
      <c r="S368" s="17">
        <v>4</v>
      </c>
      <c r="T368" s="20">
        <v>0</v>
      </c>
      <c r="U368" s="19">
        <v>10.44</v>
      </c>
      <c r="V368" s="20">
        <f t="shared" si="25"/>
        <v>0.45</v>
      </c>
      <c r="W368" s="17">
        <f t="shared" si="26"/>
        <v>2016</v>
      </c>
      <c r="X368" t="str">
        <f t="shared" si="27"/>
        <v>Oct-2016</v>
      </c>
      <c r="Y368" s="17">
        <f t="shared" si="28"/>
        <v>0</v>
      </c>
      <c r="Z368" t="str">
        <f t="shared" si="29"/>
        <v>0% (No Discount)</v>
      </c>
      <c r="AA368" s="17">
        <f>IF(COUNTIF($B$2:B368,B368)=1,1,0)</f>
        <v>1</v>
      </c>
      <c r="AB368" s="17">
        <f>IF(COUNTIF($F$2:F368,F368)=1,1,0)</f>
        <v>1</v>
      </c>
    </row>
    <row r="369" spans="1:28" x14ac:dyDescent="0.2">
      <c r="A369" s="17">
        <v>368</v>
      </c>
      <c r="B369" t="s">
        <v>1319</v>
      </c>
      <c r="C369" s="18">
        <v>42664</v>
      </c>
      <c r="D369" s="18">
        <v>42664</v>
      </c>
      <c r="E369" t="s">
        <v>1320</v>
      </c>
      <c r="F369" t="s">
        <v>1321</v>
      </c>
      <c r="G369" t="s">
        <v>1322</v>
      </c>
      <c r="H369" t="s">
        <v>68</v>
      </c>
      <c r="I369" t="s">
        <v>54</v>
      </c>
      <c r="J369" t="s">
        <v>1323</v>
      </c>
      <c r="K369" t="s">
        <v>776</v>
      </c>
      <c r="L369">
        <v>6040</v>
      </c>
      <c r="M369" t="s">
        <v>175</v>
      </c>
      <c r="N369" t="s">
        <v>1326</v>
      </c>
      <c r="O369" t="s">
        <v>73</v>
      </c>
      <c r="P369" t="s">
        <v>606</v>
      </c>
      <c r="Q369" t="s">
        <v>1327</v>
      </c>
      <c r="R369" s="19">
        <v>7.36</v>
      </c>
      <c r="S369" s="17">
        <v>2</v>
      </c>
      <c r="T369" s="20">
        <v>0</v>
      </c>
      <c r="U369" s="19">
        <v>0.1472</v>
      </c>
      <c r="V369" s="20">
        <f t="shared" si="25"/>
        <v>0.02</v>
      </c>
      <c r="W369" s="17">
        <f t="shared" si="26"/>
        <v>2016</v>
      </c>
      <c r="X369" t="str">
        <f t="shared" si="27"/>
        <v>Oct-2016</v>
      </c>
      <c r="Y369" s="17">
        <f t="shared" si="28"/>
        <v>0</v>
      </c>
      <c r="Z369" t="str">
        <f t="shared" si="29"/>
        <v>0% (No Discount)</v>
      </c>
      <c r="AA369" s="17">
        <f>IF(COUNTIF($B$2:B369,B369)=1,1,0)</f>
        <v>0</v>
      </c>
      <c r="AB369" s="17">
        <f>IF(COUNTIF($F$2:F369,F369)=1,1,0)</f>
        <v>0</v>
      </c>
    </row>
    <row r="370" spans="1:28" x14ac:dyDescent="0.2">
      <c r="A370" s="17">
        <v>369</v>
      </c>
      <c r="B370" t="s">
        <v>1319</v>
      </c>
      <c r="C370" s="18">
        <v>42664</v>
      </c>
      <c r="D370" s="18">
        <v>42664</v>
      </c>
      <c r="E370" t="s">
        <v>1320</v>
      </c>
      <c r="F370" t="s">
        <v>1321</v>
      </c>
      <c r="G370" t="s">
        <v>1322</v>
      </c>
      <c r="H370" t="s">
        <v>68</v>
      </c>
      <c r="I370" t="s">
        <v>54</v>
      </c>
      <c r="J370" t="s">
        <v>1323</v>
      </c>
      <c r="K370" t="s">
        <v>776</v>
      </c>
      <c r="L370">
        <v>6040</v>
      </c>
      <c r="M370" t="s">
        <v>175</v>
      </c>
      <c r="N370" t="s">
        <v>1328</v>
      </c>
      <c r="O370" t="s">
        <v>73</v>
      </c>
      <c r="P370" t="s">
        <v>86</v>
      </c>
      <c r="Q370" t="s">
        <v>1329</v>
      </c>
      <c r="R370" s="19">
        <v>104.79</v>
      </c>
      <c r="S370" s="17">
        <v>7</v>
      </c>
      <c r="T370" s="20">
        <v>0</v>
      </c>
      <c r="U370" s="19">
        <v>29.341200000000001</v>
      </c>
      <c r="V370" s="20">
        <f t="shared" si="25"/>
        <v>0.27999999999999997</v>
      </c>
      <c r="W370" s="17">
        <f t="shared" si="26"/>
        <v>2016</v>
      </c>
      <c r="X370" t="str">
        <f t="shared" si="27"/>
        <v>Oct-2016</v>
      </c>
      <c r="Y370" s="17">
        <f t="shared" si="28"/>
        <v>0</v>
      </c>
      <c r="Z370" t="str">
        <f t="shared" si="29"/>
        <v>0% (No Discount)</v>
      </c>
      <c r="AA370" s="17">
        <f>IF(COUNTIF($B$2:B370,B370)=1,1,0)</f>
        <v>0</v>
      </c>
      <c r="AB370" s="17">
        <f>IF(COUNTIF($F$2:F370,F370)=1,1,0)</f>
        <v>0</v>
      </c>
    </row>
    <row r="371" spans="1:28" x14ac:dyDescent="0.2">
      <c r="A371" s="17">
        <v>370</v>
      </c>
      <c r="B371" t="s">
        <v>1319</v>
      </c>
      <c r="C371" s="18">
        <v>42664</v>
      </c>
      <c r="D371" s="18">
        <v>42664</v>
      </c>
      <c r="E371" t="s">
        <v>1320</v>
      </c>
      <c r="F371" t="s">
        <v>1321</v>
      </c>
      <c r="G371" t="s">
        <v>1322</v>
      </c>
      <c r="H371" t="s">
        <v>68</v>
      </c>
      <c r="I371" t="s">
        <v>54</v>
      </c>
      <c r="J371" t="s">
        <v>1323</v>
      </c>
      <c r="K371" t="s">
        <v>776</v>
      </c>
      <c r="L371">
        <v>6040</v>
      </c>
      <c r="M371" t="s">
        <v>175</v>
      </c>
      <c r="N371" t="s">
        <v>228</v>
      </c>
      <c r="O371" t="s">
        <v>59</v>
      </c>
      <c r="P371" t="s">
        <v>60</v>
      </c>
      <c r="Q371" t="s">
        <v>229</v>
      </c>
      <c r="R371" s="19">
        <v>1043.92</v>
      </c>
      <c r="S371" s="17">
        <v>4</v>
      </c>
      <c r="T371" s="20">
        <v>0</v>
      </c>
      <c r="U371" s="19">
        <v>271.41919999999999</v>
      </c>
      <c r="V371" s="20">
        <f t="shared" si="25"/>
        <v>0.25999999999999995</v>
      </c>
      <c r="W371" s="17">
        <f t="shared" si="26"/>
        <v>2016</v>
      </c>
      <c r="X371" t="str">
        <f t="shared" si="27"/>
        <v>Oct-2016</v>
      </c>
      <c r="Y371" s="17">
        <f t="shared" si="28"/>
        <v>0</v>
      </c>
      <c r="Z371" t="str">
        <f t="shared" si="29"/>
        <v>0% (No Discount)</v>
      </c>
      <c r="AA371" s="17">
        <f>IF(COUNTIF($B$2:B371,B371)=1,1,0)</f>
        <v>0</v>
      </c>
      <c r="AB371" s="17">
        <f>IF(COUNTIF($F$2:F371,F371)=1,1,0)</f>
        <v>0</v>
      </c>
    </row>
    <row r="372" spans="1:28" x14ac:dyDescent="0.2">
      <c r="A372" s="17">
        <v>371</v>
      </c>
      <c r="B372" t="s">
        <v>1330</v>
      </c>
      <c r="C372" s="18">
        <v>42884</v>
      </c>
      <c r="D372" s="18">
        <v>42890</v>
      </c>
      <c r="E372" t="s">
        <v>77</v>
      </c>
      <c r="F372" t="s">
        <v>1331</v>
      </c>
      <c r="G372" t="s">
        <v>1332</v>
      </c>
      <c r="H372" t="s">
        <v>53</v>
      </c>
      <c r="I372" t="s">
        <v>54</v>
      </c>
      <c r="J372" t="s">
        <v>1333</v>
      </c>
      <c r="K372" t="s">
        <v>131</v>
      </c>
      <c r="L372">
        <v>78550</v>
      </c>
      <c r="M372" t="s">
        <v>132</v>
      </c>
      <c r="N372" t="s">
        <v>1334</v>
      </c>
      <c r="O372" t="s">
        <v>73</v>
      </c>
      <c r="P372" t="s">
        <v>117</v>
      </c>
      <c r="Q372" t="s">
        <v>1335</v>
      </c>
      <c r="R372" s="19">
        <v>25.92</v>
      </c>
      <c r="S372" s="17">
        <v>5</v>
      </c>
      <c r="T372" s="20">
        <v>0.2</v>
      </c>
      <c r="U372" s="19">
        <v>9.3960000000000008</v>
      </c>
      <c r="V372" s="20">
        <f t="shared" si="25"/>
        <v>0.36249999999999999</v>
      </c>
      <c r="W372" s="17">
        <f t="shared" si="26"/>
        <v>2017</v>
      </c>
      <c r="X372" t="str">
        <f t="shared" si="27"/>
        <v>May-2017</v>
      </c>
      <c r="Y372" s="17">
        <f t="shared" si="28"/>
        <v>6</v>
      </c>
      <c r="Z372" t="str">
        <f t="shared" si="29"/>
        <v>11-20%</v>
      </c>
      <c r="AA372" s="17">
        <f>IF(COUNTIF($B$2:B372,B372)=1,1,0)</f>
        <v>1</v>
      </c>
      <c r="AB372" s="17">
        <f>IF(COUNTIF($F$2:F372,F372)=1,1,0)</f>
        <v>1</v>
      </c>
    </row>
    <row r="373" spans="1:28" x14ac:dyDescent="0.2">
      <c r="A373" s="17">
        <v>372</v>
      </c>
      <c r="B373" t="s">
        <v>1330</v>
      </c>
      <c r="C373" s="18">
        <v>42884</v>
      </c>
      <c r="D373" s="18">
        <v>42890</v>
      </c>
      <c r="E373" t="s">
        <v>77</v>
      </c>
      <c r="F373" t="s">
        <v>1331</v>
      </c>
      <c r="G373" t="s">
        <v>1332</v>
      </c>
      <c r="H373" t="s">
        <v>53</v>
      </c>
      <c r="I373" t="s">
        <v>54</v>
      </c>
      <c r="J373" t="s">
        <v>1333</v>
      </c>
      <c r="K373" t="s">
        <v>131</v>
      </c>
      <c r="L373">
        <v>78550</v>
      </c>
      <c r="M373" t="s">
        <v>132</v>
      </c>
      <c r="N373" t="s">
        <v>1336</v>
      </c>
      <c r="O373" t="s">
        <v>73</v>
      </c>
      <c r="P373" t="s">
        <v>86</v>
      </c>
      <c r="Q373" t="s">
        <v>1337</v>
      </c>
      <c r="R373" s="19">
        <v>53.423999999999999</v>
      </c>
      <c r="S373" s="17">
        <v>3</v>
      </c>
      <c r="T373" s="20">
        <v>0.2</v>
      </c>
      <c r="U373" s="19">
        <v>4.6745999999999999</v>
      </c>
      <c r="V373" s="20">
        <f t="shared" si="25"/>
        <v>8.7499999999999994E-2</v>
      </c>
      <c r="W373" s="17">
        <f t="shared" si="26"/>
        <v>2017</v>
      </c>
      <c r="X373" t="str">
        <f t="shared" si="27"/>
        <v>May-2017</v>
      </c>
      <c r="Y373" s="17">
        <f t="shared" si="28"/>
        <v>6</v>
      </c>
      <c r="Z373" t="str">
        <f t="shared" si="29"/>
        <v>11-20%</v>
      </c>
      <c r="AA373" s="17">
        <f>IF(COUNTIF($B$2:B373,B373)=1,1,0)</f>
        <v>0</v>
      </c>
      <c r="AB373" s="17">
        <f>IF(COUNTIF($F$2:F373,F373)=1,1,0)</f>
        <v>0</v>
      </c>
    </row>
    <row r="374" spans="1:28" x14ac:dyDescent="0.2">
      <c r="A374" s="17">
        <v>373</v>
      </c>
      <c r="B374" t="s">
        <v>1338</v>
      </c>
      <c r="C374" s="18">
        <v>41843</v>
      </c>
      <c r="D374" s="18">
        <v>41847</v>
      </c>
      <c r="E374" t="s">
        <v>77</v>
      </c>
      <c r="F374" t="s">
        <v>1339</v>
      </c>
      <c r="G374" t="s">
        <v>1340</v>
      </c>
      <c r="H374" t="s">
        <v>53</v>
      </c>
      <c r="I374" t="s">
        <v>54</v>
      </c>
      <c r="J374" t="s">
        <v>1341</v>
      </c>
      <c r="K374" t="s">
        <v>337</v>
      </c>
      <c r="L374">
        <v>85705</v>
      </c>
      <c r="M374" t="s">
        <v>71</v>
      </c>
      <c r="N374" t="s">
        <v>1238</v>
      </c>
      <c r="O374" t="s">
        <v>73</v>
      </c>
      <c r="P374" t="s">
        <v>102</v>
      </c>
      <c r="Q374" t="s">
        <v>1239</v>
      </c>
      <c r="R374" s="19">
        <v>8.16</v>
      </c>
      <c r="S374" s="17">
        <v>5</v>
      </c>
      <c r="T374" s="20">
        <v>0.7</v>
      </c>
      <c r="U374" s="19">
        <v>-5.7119999999999997</v>
      </c>
      <c r="V374" s="20">
        <f t="shared" si="25"/>
        <v>-0.7</v>
      </c>
      <c r="W374" s="17">
        <f t="shared" si="26"/>
        <v>2014</v>
      </c>
      <c r="X374" t="str">
        <f t="shared" si="27"/>
        <v>Jul-2014</v>
      </c>
      <c r="Y374" s="17">
        <f t="shared" si="28"/>
        <v>4</v>
      </c>
      <c r="Z374" t="str">
        <f t="shared" si="29"/>
        <v>Over 50%</v>
      </c>
      <c r="AA374" s="17">
        <f>IF(COUNTIF($B$2:B374,B374)=1,1,0)</f>
        <v>1</v>
      </c>
      <c r="AB374" s="17">
        <f>IF(COUNTIF($F$2:F374,F374)=1,1,0)</f>
        <v>1</v>
      </c>
    </row>
    <row r="375" spans="1:28" x14ac:dyDescent="0.2">
      <c r="A375" s="17">
        <v>374</v>
      </c>
      <c r="B375" t="s">
        <v>1338</v>
      </c>
      <c r="C375" s="18">
        <v>41843</v>
      </c>
      <c r="D375" s="18">
        <v>41847</v>
      </c>
      <c r="E375" t="s">
        <v>77</v>
      </c>
      <c r="F375" t="s">
        <v>1339</v>
      </c>
      <c r="G375" t="s">
        <v>1340</v>
      </c>
      <c r="H375" t="s">
        <v>53</v>
      </c>
      <c r="I375" t="s">
        <v>54</v>
      </c>
      <c r="J375" t="s">
        <v>1341</v>
      </c>
      <c r="K375" t="s">
        <v>337</v>
      </c>
      <c r="L375">
        <v>85705</v>
      </c>
      <c r="M375" t="s">
        <v>71</v>
      </c>
      <c r="N375" t="s">
        <v>1342</v>
      </c>
      <c r="O375" t="s">
        <v>98</v>
      </c>
      <c r="P375" t="s">
        <v>188</v>
      </c>
      <c r="Q375" t="s">
        <v>1343</v>
      </c>
      <c r="R375" s="19">
        <v>1023.936</v>
      </c>
      <c r="S375" s="17">
        <v>8</v>
      </c>
      <c r="T375" s="20">
        <v>0.2</v>
      </c>
      <c r="U375" s="19">
        <v>179.18879999999999</v>
      </c>
      <c r="V375" s="20">
        <f t="shared" si="25"/>
        <v>0.17499999999999999</v>
      </c>
      <c r="W375" s="17">
        <f t="shared" si="26"/>
        <v>2014</v>
      </c>
      <c r="X375" t="str">
        <f t="shared" si="27"/>
        <v>Jul-2014</v>
      </c>
      <c r="Y375" s="17">
        <f t="shared" si="28"/>
        <v>4</v>
      </c>
      <c r="Z375" t="str">
        <f t="shared" si="29"/>
        <v>11-20%</v>
      </c>
      <c r="AA375" s="17">
        <f>IF(COUNTIF($B$2:B375,B375)=1,1,0)</f>
        <v>0</v>
      </c>
      <c r="AB375" s="17">
        <f>IF(COUNTIF($F$2:F375,F375)=1,1,0)</f>
        <v>0</v>
      </c>
    </row>
    <row r="376" spans="1:28" x14ac:dyDescent="0.2">
      <c r="A376" s="17">
        <v>375</v>
      </c>
      <c r="B376" t="s">
        <v>1338</v>
      </c>
      <c r="C376" s="18">
        <v>41843</v>
      </c>
      <c r="D376" s="18">
        <v>41847</v>
      </c>
      <c r="E376" t="s">
        <v>77</v>
      </c>
      <c r="F376" t="s">
        <v>1339</v>
      </c>
      <c r="G376" t="s">
        <v>1340</v>
      </c>
      <c r="H376" t="s">
        <v>53</v>
      </c>
      <c r="I376" t="s">
        <v>54</v>
      </c>
      <c r="J376" t="s">
        <v>1341</v>
      </c>
      <c r="K376" t="s">
        <v>337</v>
      </c>
      <c r="L376">
        <v>85705</v>
      </c>
      <c r="M376" t="s">
        <v>71</v>
      </c>
      <c r="N376" t="s">
        <v>1344</v>
      </c>
      <c r="O376" t="s">
        <v>73</v>
      </c>
      <c r="P376" t="s">
        <v>95</v>
      </c>
      <c r="Q376" t="s">
        <v>1345</v>
      </c>
      <c r="R376" s="19">
        <v>9.24</v>
      </c>
      <c r="S376" s="17">
        <v>1</v>
      </c>
      <c r="T376" s="20">
        <v>0.2</v>
      </c>
      <c r="U376" s="19">
        <v>0.92400000000000004</v>
      </c>
      <c r="V376" s="20">
        <f t="shared" si="25"/>
        <v>0.1</v>
      </c>
      <c r="W376" s="17">
        <f t="shared" si="26"/>
        <v>2014</v>
      </c>
      <c r="X376" t="str">
        <f t="shared" si="27"/>
        <v>Jul-2014</v>
      </c>
      <c r="Y376" s="17">
        <f t="shared" si="28"/>
        <v>4</v>
      </c>
      <c r="Z376" t="str">
        <f t="shared" si="29"/>
        <v>11-20%</v>
      </c>
      <c r="AA376" s="17">
        <f>IF(COUNTIF($B$2:B376,B376)=1,1,0)</f>
        <v>0</v>
      </c>
      <c r="AB376" s="17">
        <f>IF(COUNTIF($F$2:F376,F376)=1,1,0)</f>
        <v>0</v>
      </c>
    </row>
    <row r="377" spans="1:28" x14ac:dyDescent="0.2">
      <c r="A377" s="17">
        <v>376</v>
      </c>
      <c r="B377" t="s">
        <v>1338</v>
      </c>
      <c r="C377" s="18">
        <v>41843</v>
      </c>
      <c r="D377" s="18">
        <v>41847</v>
      </c>
      <c r="E377" t="s">
        <v>77</v>
      </c>
      <c r="F377" t="s">
        <v>1339</v>
      </c>
      <c r="G377" t="s">
        <v>1340</v>
      </c>
      <c r="H377" t="s">
        <v>53</v>
      </c>
      <c r="I377" t="s">
        <v>54</v>
      </c>
      <c r="J377" t="s">
        <v>1341</v>
      </c>
      <c r="K377" t="s">
        <v>337</v>
      </c>
      <c r="L377">
        <v>85705</v>
      </c>
      <c r="M377" t="s">
        <v>71</v>
      </c>
      <c r="N377" t="s">
        <v>1346</v>
      </c>
      <c r="O377" t="s">
        <v>98</v>
      </c>
      <c r="P377" t="s">
        <v>188</v>
      </c>
      <c r="Q377" t="s">
        <v>1347</v>
      </c>
      <c r="R377" s="19">
        <v>479.04</v>
      </c>
      <c r="S377" s="17">
        <v>10</v>
      </c>
      <c r="T377" s="20">
        <v>0.2</v>
      </c>
      <c r="U377" s="19">
        <v>-29.94</v>
      </c>
      <c r="V377" s="20">
        <f t="shared" si="25"/>
        <v>-6.25E-2</v>
      </c>
      <c r="W377" s="17">
        <f t="shared" si="26"/>
        <v>2014</v>
      </c>
      <c r="X377" t="str">
        <f t="shared" si="27"/>
        <v>Jul-2014</v>
      </c>
      <c r="Y377" s="17">
        <f t="shared" si="28"/>
        <v>4</v>
      </c>
      <c r="Z377" t="str">
        <f t="shared" si="29"/>
        <v>11-20%</v>
      </c>
      <c r="AA377" s="17">
        <f>IF(COUNTIF($B$2:B377,B377)=1,1,0)</f>
        <v>0</v>
      </c>
      <c r="AB377" s="17">
        <f>IF(COUNTIF($F$2:F377,F377)=1,1,0)</f>
        <v>0</v>
      </c>
    </row>
    <row r="378" spans="1:28" x14ac:dyDescent="0.2">
      <c r="A378" s="17">
        <v>377</v>
      </c>
      <c r="B378" t="s">
        <v>1348</v>
      </c>
      <c r="C378" s="18">
        <v>42641</v>
      </c>
      <c r="D378" s="18">
        <v>42644</v>
      </c>
      <c r="E378" t="s">
        <v>215</v>
      </c>
      <c r="F378" t="s">
        <v>1349</v>
      </c>
      <c r="G378" t="s">
        <v>1350</v>
      </c>
      <c r="H378" t="s">
        <v>68</v>
      </c>
      <c r="I378" t="s">
        <v>54</v>
      </c>
      <c r="J378" t="s">
        <v>1351</v>
      </c>
      <c r="K378" t="s">
        <v>238</v>
      </c>
      <c r="L378">
        <v>62301</v>
      </c>
      <c r="M378" t="s">
        <v>132</v>
      </c>
      <c r="N378" t="s">
        <v>1352</v>
      </c>
      <c r="O378" t="s">
        <v>73</v>
      </c>
      <c r="P378" t="s">
        <v>117</v>
      </c>
      <c r="Q378" t="s">
        <v>1353</v>
      </c>
      <c r="R378" s="19">
        <v>99.135999999999996</v>
      </c>
      <c r="S378" s="17">
        <v>4</v>
      </c>
      <c r="T378" s="20">
        <v>0.2</v>
      </c>
      <c r="U378" s="19">
        <v>30.98</v>
      </c>
      <c r="V378" s="20">
        <f t="shared" si="25"/>
        <v>0.3125</v>
      </c>
      <c r="W378" s="17">
        <f t="shared" si="26"/>
        <v>2016</v>
      </c>
      <c r="X378" t="str">
        <f t="shared" si="27"/>
        <v>Sep-2016</v>
      </c>
      <c r="Y378" s="17">
        <f t="shared" si="28"/>
        <v>3</v>
      </c>
      <c r="Z378" t="str">
        <f t="shared" si="29"/>
        <v>11-20%</v>
      </c>
      <c r="AA378" s="17">
        <f>IF(COUNTIF($B$2:B378,B378)=1,1,0)</f>
        <v>1</v>
      </c>
      <c r="AB378" s="17">
        <f>IF(COUNTIF($F$2:F378,F378)=1,1,0)</f>
        <v>1</v>
      </c>
    </row>
    <row r="379" spans="1:28" x14ac:dyDescent="0.2">
      <c r="A379" s="17">
        <v>378</v>
      </c>
      <c r="B379" t="s">
        <v>1354</v>
      </c>
      <c r="C379" s="18">
        <v>42974</v>
      </c>
      <c r="D379" s="18">
        <v>42979</v>
      </c>
      <c r="E379" t="s">
        <v>77</v>
      </c>
      <c r="F379" t="s">
        <v>1355</v>
      </c>
      <c r="G379" t="s">
        <v>1356</v>
      </c>
      <c r="H379" t="s">
        <v>68</v>
      </c>
      <c r="I379" t="s">
        <v>54</v>
      </c>
      <c r="J379" t="s">
        <v>640</v>
      </c>
      <c r="K379" t="s">
        <v>1275</v>
      </c>
      <c r="L379">
        <v>2038</v>
      </c>
      <c r="M379" t="s">
        <v>175</v>
      </c>
      <c r="N379" t="s">
        <v>1357</v>
      </c>
      <c r="O379" t="s">
        <v>59</v>
      </c>
      <c r="P379" t="s">
        <v>83</v>
      </c>
      <c r="Q379" t="s">
        <v>1358</v>
      </c>
      <c r="R379" s="19">
        <v>1488.424</v>
      </c>
      <c r="S379" s="17">
        <v>7</v>
      </c>
      <c r="T379" s="20">
        <v>0.3</v>
      </c>
      <c r="U379" s="19">
        <v>-297.6848</v>
      </c>
      <c r="V379" s="20">
        <f t="shared" si="25"/>
        <v>-0.2</v>
      </c>
      <c r="W379" s="17">
        <f t="shared" si="26"/>
        <v>2017</v>
      </c>
      <c r="X379" t="str">
        <f t="shared" si="27"/>
        <v>Aug-2017</v>
      </c>
      <c r="Y379" s="17">
        <f t="shared" si="28"/>
        <v>5</v>
      </c>
      <c r="Z379" t="str">
        <f t="shared" si="29"/>
        <v>21-30%</v>
      </c>
      <c r="AA379" s="17">
        <f>IF(COUNTIF($B$2:B379,B379)=1,1,0)</f>
        <v>1</v>
      </c>
      <c r="AB379" s="17">
        <f>IF(COUNTIF($F$2:F379,F379)=1,1,0)</f>
        <v>1</v>
      </c>
    </row>
    <row r="380" spans="1:28" x14ac:dyDescent="0.2">
      <c r="A380" s="17">
        <v>379</v>
      </c>
      <c r="B380" t="s">
        <v>1359</v>
      </c>
      <c r="C380" s="18">
        <v>42122</v>
      </c>
      <c r="D380" s="18">
        <v>42129</v>
      </c>
      <c r="E380" t="s">
        <v>77</v>
      </c>
      <c r="F380" t="s">
        <v>1360</v>
      </c>
      <c r="G380" t="s">
        <v>1361</v>
      </c>
      <c r="H380" t="s">
        <v>53</v>
      </c>
      <c r="I380" t="s">
        <v>54</v>
      </c>
      <c r="J380" t="s">
        <v>211</v>
      </c>
      <c r="K380" t="s">
        <v>131</v>
      </c>
      <c r="L380">
        <v>77095</v>
      </c>
      <c r="M380" t="s">
        <v>132</v>
      </c>
      <c r="N380" t="s">
        <v>1362</v>
      </c>
      <c r="O380" t="s">
        <v>73</v>
      </c>
      <c r="P380" t="s">
        <v>105</v>
      </c>
      <c r="Q380" t="s">
        <v>1363</v>
      </c>
      <c r="R380" s="19">
        <v>8.6519999999999992</v>
      </c>
      <c r="S380" s="17">
        <v>3</v>
      </c>
      <c r="T380" s="20">
        <v>0.8</v>
      </c>
      <c r="U380" s="19">
        <v>-20.3322</v>
      </c>
      <c r="V380" s="20">
        <f t="shared" si="25"/>
        <v>-2.35</v>
      </c>
      <c r="W380" s="17">
        <f t="shared" si="26"/>
        <v>2015</v>
      </c>
      <c r="X380" t="str">
        <f t="shared" si="27"/>
        <v>Apr-2015</v>
      </c>
      <c r="Y380" s="17">
        <f t="shared" si="28"/>
        <v>7</v>
      </c>
      <c r="Z380" t="str">
        <f t="shared" si="29"/>
        <v>Over 50%</v>
      </c>
      <c r="AA380" s="17">
        <f>IF(COUNTIF($B$2:B380,B380)=1,1,0)</f>
        <v>1</v>
      </c>
      <c r="AB380" s="17">
        <f>IF(COUNTIF($F$2:F380,F380)=1,1,0)</f>
        <v>1</v>
      </c>
    </row>
    <row r="381" spans="1:28" x14ac:dyDescent="0.2">
      <c r="A381" s="17">
        <v>380</v>
      </c>
      <c r="B381" t="s">
        <v>1359</v>
      </c>
      <c r="C381" s="18">
        <v>42122</v>
      </c>
      <c r="D381" s="18">
        <v>42129</v>
      </c>
      <c r="E381" t="s">
        <v>77</v>
      </c>
      <c r="F381" t="s">
        <v>1360</v>
      </c>
      <c r="G381" t="s">
        <v>1361</v>
      </c>
      <c r="H381" t="s">
        <v>53</v>
      </c>
      <c r="I381" t="s">
        <v>54</v>
      </c>
      <c r="J381" t="s">
        <v>211</v>
      </c>
      <c r="K381" t="s">
        <v>131</v>
      </c>
      <c r="L381">
        <v>77095</v>
      </c>
      <c r="M381" t="s">
        <v>132</v>
      </c>
      <c r="N381" t="s">
        <v>1364</v>
      </c>
      <c r="O381" t="s">
        <v>73</v>
      </c>
      <c r="P381" t="s">
        <v>86</v>
      </c>
      <c r="Q381" t="s">
        <v>1365</v>
      </c>
      <c r="R381" s="19">
        <v>23.832000000000001</v>
      </c>
      <c r="S381" s="17">
        <v>3</v>
      </c>
      <c r="T381" s="20">
        <v>0.2</v>
      </c>
      <c r="U381" s="19">
        <v>2.6810999999999998</v>
      </c>
      <c r="V381" s="20">
        <f t="shared" si="25"/>
        <v>0.11249999999999999</v>
      </c>
      <c r="W381" s="17">
        <f t="shared" si="26"/>
        <v>2015</v>
      </c>
      <c r="X381" t="str">
        <f t="shared" si="27"/>
        <v>Apr-2015</v>
      </c>
      <c r="Y381" s="17">
        <f t="shared" si="28"/>
        <v>7</v>
      </c>
      <c r="Z381" t="str">
        <f t="shared" si="29"/>
        <v>11-20%</v>
      </c>
      <c r="AA381" s="17">
        <f>IF(COUNTIF($B$2:B381,B381)=1,1,0)</f>
        <v>0</v>
      </c>
      <c r="AB381" s="17">
        <f>IF(COUNTIF($F$2:F381,F381)=1,1,0)</f>
        <v>0</v>
      </c>
    </row>
    <row r="382" spans="1:28" x14ac:dyDescent="0.2">
      <c r="A382" s="17">
        <v>381</v>
      </c>
      <c r="B382" t="s">
        <v>1359</v>
      </c>
      <c r="C382" s="18">
        <v>42122</v>
      </c>
      <c r="D382" s="18">
        <v>42129</v>
      </c>
      <c r="E382" t="s">
        <v>77</v>
      </c>
      <c r="F382" t="s">
        <v>1360</v>
      </c>
      <c r="G382" t="s">
        <v>1361</v>
      </c>
      <c r="H382" t="s">
        <v>53</v>
      </c>
      <c r="I382" t="s">
        <v>54</v>
      </c>
      <c r="J382" t="s">
        <v>211</v>
      </c>
      <c r="K382" t="s">
        <v>131</v>
      </c>
      <c r="L382">
        <v>77095</v>
      </c>
      <c r="M382" t="s">
        <v>132</v>
      </c>
      <c r="N382" t="s">
        <v>1366</v>
      </c>
      <c r="O382" t="s">
        <v>73</v>
      </c>
      <c r="P382" t="s">
        <v>102</v>
      </c>
      <c r="Q382" t="s">
        <v>1367</v>
      </c>
      <c r="R382" s="19">
        <v>12.176</v>
      </c>
      <c r="S382" s="17">
        <v>4</v>
      </c>
      <c r="T382" s="20">
        <v>0.8</v>
      </c>
      <c r="U382" s="19">
        <v>-18.872800000000002</v>
      </c>
      <c r="V382" s="20">
        <f t="shared" si="25"/>
        <v>-1.55</v>
      </c>
      <c r="W382" s="17">
        <f t="shared" si="26"/>
        <v>2015</v>
      </c>
      <c r="X382" t="str">
        <f t="shared" si="27"/>
        <v>Apr-2015</v>
      </c>
      <c r="Y382" s="17">
        <f t="shared" si="28"/>
        <v>7</v>
      </c>
      <c r="Z382" t="str">
        <f t="shared" si="29"/>
        <v>Over 50%</v>
      </c>
      <c r="AA382" s="17">
        <f>IF(COUNTIF($B$2:B382,B382)=1,1,0)</f>
        <v>0</v>
      </c>
      <c r="AB382" s="17">
        <f>IF(COUNTIF($F$2:F382,F382)=1,1,0)</f>
        <v>0</v>
      </c>
    </row>
    <row r="383" spans="1:28" x14ac:dyDescent="0.2">
      <c r="A383" s="17">
        <v>382</v>
      </c>
      <c r="B383" t="s">
        <v>1368</v>
      </c>
      <c r="C383" s="18">
        <v>42671</v>
      </c>
      <c r="D383" s="18">
        <v>42672</v>
      </c>
      <c r="E383" t="s">
        <v>215</v>
      </c>
      <c r="F383" t="s">
        <v>1369</v>
      </c>
      <c r="G383" t="s">
        <v>1370</v>
      </c>
      <c r="H383" t="s">
        <v>68</v>
      </c>
      <c r="I383" t="s">
        <v>54</v>
      </c>
      <c r="J383" t="s">
        <v>154</v>
      </c>
      <c r="K383" t="s">
        <v>70</v>
      </c>
      <c r="L383">
        <v>94109</v>
      </c>
      <c r="M383" t="s">
        <v>71</v>
      </c>
      <c r="N383" t="s">
        <v>1371</v>
      </c>
      <c r="O383" t="s">
        <v>73</v>
      </c>
      <c r="P383" t="s">
        <v>117</v>
      </c>
      <c r="Q383" t="s">
        <v>1372</v>
      </c>
      <c r="R383" s="19">
        <v>50.96</v>
      </c>
      <c r="S383" s="17">
        <v>7</v>
      </c>
      <c r="T383" s="20">
        <v>0</v>
      </c>
      <c r="U383" s="19">
        <v>25.48</v>
      </c>
      <c r="V383" s="20">
        <f t="shared" si="25"/>
        <v>0.5</v>
      </c>
      <c r="W383" s="17">
        <f t="shared" si="26"/>
        <v>2016</v>
      </c>
      <c r="X383" t="str">
        <f t="shared" si="27"/>
        <v>Oct-2016</v>
      </c>
      <c r="Y383" s="17">
        <f t="shared" si="28"/>
        <v>1</v>
      </c>
      <c r="Z383" t="str">
        <f t="shared" si="29"/>
        <v>0% (No Discount)</v>
      </c>
      <c r="AA383" s="17">
        <f>IF(COUNTIF($B$2:B383,B383)=1,1,0)</f>
        <v>1</v>
      </c>
      <c r="AB383" s="17">
        <f>IF(COUNTIF($F$2:F383,F383)=1,1,0)</f>
        <v>1</v>
      </c>
    </row>
    <row r="384" spans="1:28" x14ac:dyDescent="0.2">
      <c r="A384" s="17">
        <v>383</v>
      </c>
      <c r="B384" t="s">
        <v>1368</v>
      </c>
      <c r="C384" s="18">
        <v>42671</v>
      </c>
      <c r="D384" s="18">
        <v>42672</v>
      </c>
      <c r="E384" t="s">
        <v>215</v>
      </c>
      <c r="F384" t="s">
        <v>1369</v>
      </c>
      <c r="G384" t="s">
        <v>1370</v>
      </c>
      <c r="H384" t="s">
        <v>68</v>
      </c>
      <c r="I384" t="s">
        <v>54</v>
      </c>
      <c r="J384" t="s">
        <v>154</v>
      </c>
      <c r="K384" t="s">
        <v>70</v>
      </c>
      <c r="L384">
        <v>94109</v>
      </c>
      <c r="M384" t="s">
        <v>71</v>
      </c>
      <c r="N384" t="s">
        <v>1373</v>
      </c>
      <c r="O384" t="s">
        <v>73</v>
      </c>
      <c r="P384" t="s">
        <v>102</v>
      </c>
      <c r="Q384" t="s">
        <v>1374</v>
      </c>
      <c r="R384" s="19">
        <v>49.536000000000001</v>
      </c>
      <c r="S384" s="17">
        <v>3</v>
      </c>
      <c r="T384" s="20">
        <v>0.2</v>
      </c>
      <c r="U384" s="19">
        <v>17.337599999999998</v>
      </c>
      <c r="V384" s="20">
        <f t="shared" si="25"/>
        <v>0.35</v>
      </c>
      <c r="W384" s="17">
        <f t="shared" si="26"/>
        <v>2016</v>
      </c>
      <c r="X384" t="str">
        <f t="shared" si="27"/>
        <v>Oct-2016</v>
      </c>
      <c r="Y384" s="17">
        <f t="shared" si="28"/>
        <v>1</v>
      </c>
      <c r="Z384" t="str">
        <f t="shared" si="29"/>
        <v>11-20%</v>
      </c>
      <c r="AA384" s="17">
        <f>IF(COUNTIF($B$2:B384,B384)=1,1,0)</f>
        <v>0</v>
      </c>
      <c r="AB384" s="17">
        <f>IF(COUNTIF($F$2:F384,F384)=1,1,0)</f>
        <v>0</v>
      </c>
    </row>
    <row r="385" spans="1:28" x14ac:dyDescent="0.2">
      <c r="A385" s="17">
        <v>384</v>
      </c>
      <c r="B385" t="s">
        <v>1375</v>
      </c>
      <c r="C385" s="18">
        <v>42181</v>
      </c>
      <c r="D385" s="18">
        <v>42184</v>
      </c>
      <c r="E385" t="s">
        <v>50</v>
      </c>
      <c r="F385" t="s">
        <v>1376</v>
      </c>
      <c r="G385" t="s">
        <v>1377</v>
      </c>
      <c r="H385" t="s">
        <v>68</v>
      </c>
      <c r="I385" t="s">
        <v>54</v>
      </c>
      <c r="J385" t="s">
        <v>1143</v>
      </c>
      <c r="K385" t="s">
        <v>265</v>
      </c>
      <c r="L385">
        <v>48180</v>
      </c>
      <c r="M385" t="s">
        <v>132</v>
      </c>
      <c r="N385" t="s">
        <v>1378</v>
      </c>
      <c r="O385" t="s">
        <v>98</v>
      </c>
      <c r="P385" t="s">
        <v>188</v>
      </c>
      <c r="Q385" t="s">
        <v>1379</v>
      </c>
      <c r="R385" s="19">
        <v>41.9</v>
      </c>
      <c r="S385" s="17">
        <v>2</v>
      </c>
      <c r="T385" s="20">
        <v>0</v>
      </c>
      <c r="U385" s="19">
        <v>8.7989999999999995</v>
      </c>
      <c r="V385" s="20">
        <f t="shared" si="25"/>
        <v>0.21</v>
      </c>
      <c r="W385" s="17">
        <f t="shared" si="26"/>
        <v>2015</v>
      </c>
      <c r="X385" t="str">
        <f t="shared" si="27"/>
        <v>Jun-2015</v>
      </c>
      <c r="Y385" s="17">
        <f t="shared" si="28"/>
        <v>3</v>
      </c>
      <c r="Z385" t="str">
        <f t="shared" si="29"/>
        <v>0% (No Discount)</v>
      </c>
      <c r="AA385" s="17">
        <f>IF(COUNTIF($B$2:B385,B385)=1,1,0)</f>
        <v>1</v>
      </c>
      <c r="AB385" s="17">
        <f>IF(COUNTIF($F$2:F385,F385)=1,1,0)</f>
        <v>1</v>
      </c>
    </row>
    <row r="386" spans="1:28" x14ac:dyDescent="0.2">
      <c r="A386" s="17">
        <v>385</v>
      </c>
      <c r="B386" t="s">
        <v>1380</v>
      </c>
      <c r="C386" s="18">
        <v>42335</v>
      </c>
      <c r="D386" s="18">
        <v>42340</v>
      </c>
      <c r="E386" t="s">
        <v>77</v>
      </c>
      <c r="F386" t="s">
        <v>1381</v>
      </c>
      <c r="G386" t="s">
        <v>1382</v>
      </c>
      <c r="H386" t="s">
        <v>53</v>
      </c>
      <c r="I386" t="s">
        <v>54</v>
      </c>
      <c r="J386" t="s">
        <v>1383</v>
      </c>
      <c r="K386" t="s">
        <v>81</v>
      </c>
      <c r="L386">
        <v>33024</v>
      </c>
      <c r="M386" t="s">
        <v>57</v>
      </c>
      <c r="N386" t="s">
        <v>1384</v>
      </c>
      <c r="O386" t="s">
        <v>59</v>
      </c>
      <c r="P386" t="s">
        <v>83</v>
      </c>
      <c r="Q386" t="s">
        <v>1385</v>
      </c>
      <c r="R386" s="19">
        <v>375.45749999999998</v>
      </c>
      <c r="S386" s="17">
        <v>3</v>
      </c>
      <c r="T386" s="20">
        <v>0.45</v>
      </c>
      <c r="U386" s="19">
        <v>-157.0095</v>
      </c>
      <c r="V386" s="20">
        <f t="shared" ref="V386:V449" si="30">IFERROR(U386/R386,0)</f>
        <v>-0.41818181818181821</v>
      </c>
      <c r="W386" s="17">
        <f t="shared" ref="W386:W449" si="31">YEAR(C386)</f>
        <v>2015</v>
      </c>
      <c r="X386" t="str">
        <f t="shared" ref="X386:X449" si="32">TEXT(C386,"mmm-yyyy")</f>
        <v>Nov-2015</v>
      </c>
      <c r="Y386" s="17">
        <f t="shared" ref="Y386:Y449" si="33">D386-C386</f>
        <v>5</v>
      </c>
      <c r="Z386" t="str">
        <f t="shared" ref="Z386:Z449" si="34">IF(T386=0,"0% (No Discount)",IF(T386&lt;=0.1,"1-10%",IF(T386&lt;=0.2,"11-20%",IF(T386&lt;=0.3,"21-30%",IF(T386&lt;=0.4,"31-40%",IF(T386&lt;=0.5,"41-50%","Over 50%"))))))</f>
        <v>41-50%</v>
      </c>
      <c r="AA386" s="17">
        <f>IF(COUNTIF($B$2:B386,B386)=1,1,0)</f>
        <v>1</v>
      </c>
      <c r="AB386" s="17">
        <f>IF(COUNTIF($F$2:F386,F386)=1,1,0)</f>
        <v>1</v>
      </c>
    </row>
    <row r="387" spans="1:28" x14ac:dyDescent="0.2">
      <c r="A387" s="17">
        <v>386</v>
      </c>
      <c r="B387" t="s">
        <v>1380</v>
      </c>
      <c r="C387" s="18">
        <v>42335</v>
      </c>
      <c r="D387" s="18">
        <v>42340</v>
      </c>
      <c r="E387" t="s">
        <v>77</v>
      </c>
      <c r="F387" t="s">
        <v>1381</v>
      </c>
      <c r="G387" t="s">
        <v>1382</v>
      </c>
      <c r="H387" t="s">
        <v>53</v>
      </c>
      <c r="I387" t="s">
        <v>54</v>
      </c>
      <c r="J387" t="s">
        <v>1383</v>
      </c>
      <c r="K387" t="s">
        <v>81</v>
      </c>
      <c r="L387">
        <v>33024</v>
      </c>
      <c r="M387" t="s">
        <v>57</v>
      </c>
      <c r="N387" t="s">
        <v>1386</v>
      </c>
      <c r="O387" t="s">
        <v>98</v>
      </c>
      <c r="P387" t="s">
        <v>188</v>
      </c>
      <c r="Q387" t="s">
        <v>1387</v>
      </c>
      <c r="R387" s="19">
        <v>83.975999999999999</v>
      </c>
      <c r="S387" s="17">
        <v>3</v>
      </c>
      <c r="T387" s="20">
        <v>0.2</v>
      </c>
      <c r="U387" s="19">
        <v>-1.0497000000000001</v>
      </c>
      <c r="V387" s="20">
        <f t="shared" si="30"/>
        <v>-1.2500000000000001E-2</v>
      </c>
      <c r="W387" s="17">
        <f t="shared" si="31"/>
        <v>2015</v>
      </c>
      <c r="X387" t="str">
        <f t="shared" si="32"/>
        <v>Nov-2015</v>
      </c>
      <c r="Y387" s="17">
        <f t="shared" si="33"/>
        <v>5</v>
      </c>
      <c r="Z387" t="str">
        <f t="shared" si="34"/>
        <v>11-20%</v>
      </c>
      <c r="AA387" s="17">
        <f>IF(COUNTIF($B$2:B387,B387)=1,1,0)</f>
        <v>0</v>
      </c>
      <c r="AB387" s="17">
        <f>IF(COUNTIF($F$2:F387,F387)=1,1,0)</f>
        <v>0</v>
      </c>
    </row>
    <row r="388" spans="1:28" x14ac:dyDescent="0.2">
      <c r="A388" s="17">
        <v>387</v>
      </c>
      <c r="B388" t="s">
        <v>1388</v>
      </c>
      <c r="C388" s="18">
        <v>42341</v>
      </c>
      <c r="D388" s="18">
        <v>42345</v>
      </c>
      <c r="E388" t="s">
        <v>77</v>
      </c>
      <c r="F388" t="s">
        <v>1389</v>
      </c>
      <c r="G388" t="s">
        <v>1390</v>
      </c>
      <c r="H388" t="s">
        <v>68</v>
      </c>
      <c r="I388" t="s">
        <v>54</v>
      </c>
      <c r="J388" t="s">
        <v>173</v>
      </c>
      <c r="K388" t="s">
        <v>174</v>
      </c>
      <c r="L388">
        <v>19140</v>
      </c>
      <c r="M388" t="s">
        <v>175</v>
      </c>
      <c r="N388" t="s">
        <v>1391</v>
      </c>
      <c r="O388" t="s">
        <v>98</v>
      </c>
      <c r="P388" t="s">
        <v>711</v>
      </c>
      <c r="Q388" t="s">
        <v>1392</v>
      </c>
      <c r="R388" s="19">
        <v>482.34</v>
      </c>
      <c r="S388" s="17">
        <v>4</v>
      </c>
      <c r="T388" s="20">
        <v>0.7</v>
      </c>
      <c r="U388" s="19">
        <v>-337.63799999999998</v>
      </c>
      <c r="V388" s="20">
        <f t="shared" si="30"/>
        <v>-0.7</v>
      </c>
      <c r="W388" s="17">
        <f t="shared" si="31"/>
        <v>2015</v>
      </c>
      <c r="X388" t="str">
        <f t="shared" si="32"/>
        <v>Dec-2015</v>
      </c>
      <c r="Y388" s="17">
        <f t="shared" si="33"/>
        <v>4</v>
      </c>
      <c r="Z388" t="str">
        <f t="shared" si="34"/>
        <v>Over 50%</v>
      </c>
      <c r="AA388" s="17">
        <f>IF(COUNTIF($B$2:B388,B388)=1,1,0)</f>
        <v>1</v>
      </c>
      <c r="AB388" s="17">
        <f>IF(COUNTIF($F$2:F388,F388)=1,1,0)</f>
        <v>1</v>
      </c>
    </row>
    <row r="389" spans="1:28" x14ac:dyDescent="0.2">
      <c r="A389" s="17">
        <v>388</v>
      </c>
      <c r="B389" t="s">
        <v>1388</v>
      </c>
      <c r="C389" s="18">
        <v>42341</v>
      </c>
      <c r="D389" s="18">
        <v>42345</v>
      </c>
      <c r="E389" t="s">
        <v>77</v>
      </c>
      <c r="F389" t="s">
        <v>1389</v>
      </c>
      <c r="G389" t="s">
        <v>1390</v>
      </c>
      <c r="H389" t="s">
        <v>68</v>
      </c>
      <c r="I389" t="s">
        <v>54</v>
      </c>
      <c r="J389" t="s">
        <v>173</v>
      </c>
      <c r="K389" t="s">
        <v>174</v>
      </c>
      <c r="L389">
        <v>19140</v>
      </c>
      <c r="M389" t="s">
        <v>175</v>
      </c>
      <c r="N389" t="s">
        <v>1393</v>
      </c>
      <c r="O389" t="s">
        <v>59</v>
      </c>
      <c r="P389" t="s">
        <v>92</v>
      </c>
      <c r="Q389" t="s">
        <v>1394</v>
      </c>
      <c r="R389" s="19">
        <v>2.96</v>
      </c>
      <c r="S389" s="17">
        <v>1</v>
      </c>
      <c r="T389" s="20">
        <v>0.2</v>
      </c>
      <c r="U389" s="19">
        <v>0.77700000000000002</v>
      </c>
      <c r="V389" s="20">
        <f t="shared" si="30"/>
        <v>0.26250000000000001</v>
      </c>
      <c r="W389" s="17">
        <f t="shared" si="31"/>
        <v>2015</v>
      </c>
      <c r="X389" t="str">
        <f t="shared" si="32"/>
        <v>Dec-2015</v>
      </c>
      <c r="Y389" s="17">
        <f t="shared" si="33"/>
        <v>4</v>
      </c>
      <c r="Z389" t="str">
        <f t="shared" si="34"/>
        <v>11-20%</v>
      </c>
      <c r="AA389" s="17">
        <f>IF(COUNTIF($B$2:B389,B389)=1,1,0)</f>
        <v>0</v>
      </c>
      <c r="AB389" s="17">
        <f>IF(COUNTIF($F$2:F389,F389)=1,1,0)</f>
        <v>0</v>
      </c>
    </row>
    <row r="390" spans="1:28" x14ac:dyDescent="0.2">
      <c r="A390" s="17">
        <v>389</v>
      </c>
      <c r="B390" t="s">
        <v>1395</v>
      </c>
      <c r="C390" s="18">
        <v>41967</v>
      </c>
      <c r="D390" s="18">
        <v>41969</v>
      </c>
      <c r="E390" t="s">
        <v>215</v>
      </c>
      <c r="F390" t="s">
        <v>1396</v>
      </c>
      <c r="G390" t="s">
        <v>1397</v>
      </c>
      <c r="H390" t="s">
        <v>53</v>
      </c>
      <c r="I390" t="s">
        <v>54</v>
      </c>
      <c r="J390" t="s">
        <v>1037</v>
      </c>
      <c r="K390" t="s">
        <v>525</v>
      </c>
      <c r="L390">
        <v>45231</v>
      </c>
      <c r="M390" t="s">
        <v>175</v>
      </c>
      <c r="N390" t="s">
        <v>1398</v>
      </c>
      <c r="O390" t="s">
        <v>73</v>
      </c>
      <c r="P390" t="s">
        <v>95</v>
      </c>
      <c r="Q390" t="s">
        <v>1399</v>
      </c>
      <c r="R390" s="19">
        <v>2.6240000000000001</v>
      </c>
      <c r="S390" s="17">
        <v>1</v>
      </c>
      <c r="T390" s="20">
        <v>0.2</v>
      </c>
      <c r="U390" s="19">
        <v>0.4264</v>
      </c>
      <c r="V390" s="20">
        <f t="shared" si="30"/>
        <v>0.16250000000000001</v>
      </c>
      <c r="W390" s="17">
        <f t="shared" si="31"/>
        <v>2014</v>
      </c>
      <c r="X390" t="str">
        <f t="shared" si="32"/>
        <v>Nov-2014</v>
      </c>
      <c r="Y390" s="17">
        <f t="shared" si="33"/>
        <v>2</v>
      </c>
      <c r="Z390" t="str">
        <f t="shared" si="34"/>
        <v>11-20%</v>
      </c>
      <c r="AA390" s="17">
        <f>IF(COUNTIF($B$2:B390,B390)=1,1,0)</f>
        <v>1</v>
      </c>
      <c r="AB390" s="17">
        <f>IF(COUNTIF($F$2:F390,F390)=1,1,0)</f>
        <v>1</v>
      </c>
    </row>
    <row r="391" spans="1:28" x14ac:dyDescent="0.2">
      <c r="A391" s="17">
        <v>390</v>
      </c>
      <c r="B391" t="s">
        <v>1400</v>
      </c>
      <c r="C391" s="18">
        <v>43080</v>
      </c>
      <c r="D391" s="18">
        <v>43084</v>
      </c>
      <c r="E391" t="s">
        <v>77</v>
      </c>
      <c r="F391" t="s">
        <v>1401</v>
      </c>
      <c r="G391" t="s">
        <v>1402</v>
      </c>
      <c r="H391" t="s">
        <v>53</v>
      </c>
      <c r="I391" t="s">
        <v>54</v>
      </c>
      <c r="J391" t="s">
        <v>293</v>
      </c>
      <c r="K391" t="s">
        <v>294</v>
      </c>
      <c r="L391">
        <v>10009</v>
      </c>
      <c r="M391" t="s">
        <v>175</v>
      </c>
      <c r="N391" t="s">
        <v>1403</v>
      </c>
      <c r="O391" t="s">
        <v>73</v>
      </c>
      <c r="P391" t="s">
        <v>102</v>
      </c>
      <c r="Q391" t="s">
        <v>1404</v>
      </c>
      <c r="R391" s="19">
        <v>23.36</v>
      </c>
      <c r="S391" s="17">
        <v>4</v>
      </c>
      <c r="T391" s="20">
        <v>0.2</v>
      </c>
      <c r="U391" s="19">
        <v>7.8840000000000003</v>
      </c>
      <c r="V391" s="20">
        <f t="shared" si="30"/>
        <v>0.33750000000000002</v>
      </c>
      <c r="W391" s="17">
        <f t="shared" si="31"/>
        <v>2017</v>
      </c>
      <c r="X391" t="str">
        <f t="shared" si="32"/>
        <v>Dec-2017</v>
      </c>
      <c r="Y391" s="17">
        <f t="shared" si="33"/>
        <v>4</v>
      </c>
      <c r="Z391" t="str">
        <f t="shared" si="34"/>
        <v>11-20%</v>
      </c>
      <c r="AA391" s="17">
        <f>IF(COUNTIF($B$2:B391,B391)=1,1,0)</f>
        <v>1</v>
      </c>
      <c r="AB391" s="17">
        <f>IF(COUNTIF($F$2:F391,F391)=1,1,0)</f>
        <v>1</v>
      </c>
    </row>
    <row r="392" spans="1:28" x14ac:dyDescent="0.2">
      <c r="A392" s="17">
        <v>391</v>
      </c>
      <c r="B392" t="s">
        <v>1400</v>
      </c>
      <c r="C392" s="18">
        <v>43080</v>
      </c>
      <c r="D392" s="18">
        <v>43084</v>
      </c>
      <c r="E392" t="s">
        <v>77</v>
      </c>
      <c r="F392" t="s">
        <v>1401</v>
      </c>
      <c r="G392" t="s">
        <v>1402</v>
      </c>
      <c r="H392" t="s">
        <v>53</v>
      </c>
      <c r="I392" t="s">
        <v>54</v>
      </c>
      <c r="J392" t="s">
        <v>293</v>
      </c>
      <c r="K392" t="s">
        <v>294</v>
      </c>
      <c r="L392">
        <v>10009</v>
      </c>
      <c r="M392" t="s">
        <v>175</v>
      </c>
      <c r="N392" t="s">
        <v>417</v>
      </c>
      <c r="O392" t="s">
        <v>98</v>
      </c>
      <c r="P392" t="s">
        <v>188</v>
      </c>
      <c r="Q392" t="s">
        <v>418</v>
      </c>
      <c r="R392" s="19">
        <v>39.979999999999997</v>
      </c>
      <c r="S392" s="17">
        <v>2</v>
      </c>
      <c r="T392" s="20">
        <v>0</v>
      </c>
      <c r="U392" s="19">
        <v>13.5932</v>
      </c>
      <c r="V392" s="20">
        <f t="shared" si="30"/>
        <v>0.34</v>
      </c>
      <c r="W392" s="17">
        <f t="shared" si="31"/>
        <v>2017</v>
      </c>
      <c r="X392" t="str">
        <f t="shared" si="32"/>
        <v>Dec-2017</v>
      </c>
      <c r="Y392" s="17">
        <f t="shared" si="33"/>
        <v>4</v>
      </c>
      <c r="Z392" t="str">
        <f t="shared" si="34"/>
        <v>0% (No Discount)</v>
      </c>
      <c r="AA392" s="17">
        <f>IF(COUNTIF($B$2:B392,B392)=1,1,0)</f>
        <v>0</v>
      </c>
      <c r="AB392" s="17">
        <f>IF(COUNTIF($F$2:F392,F392)=1,1,0)</f>
        <v>0</v>
      </c>
    </row>
    <row r="393" spans="1:28" x14ac:dyDescent="0.2">
      <c r="A393" s="17">
        <v>392</v>
      </c>
      <c r="B393" t="s">
        <v>1405</v>
      </c>
      <c r="C393" s="18">
        <v>41903</v>
      </c>
      <c r="D393" s="18">
        <v>41905</v>
      </c>
      <c r="E393" t="s">
        <v>50</v>
      </c>
      <c r="F393" t="s">
        <v>1406</v>
      </c>
      <c r="G393" t="s">
        <v>1407</v>
      </c>
      <c r="H393" t="s">
        <v>53</v>
      </c>
      <c r="I393" t="s">
        <v>54</v>
      </c>
      <c r="J393" t="s">
        <v>1408</v>
      </c>
      <c r="K393" t="s">
        <v>123</v>
      </c>
      <c r="L393">
        <v>98198</v>
      </c>
      <c r="M393" t="s">
        <v>71</v>
      </c>
      <c r="N393" t="s">
        <v>1409</v>
      </c>
      <c r="O393" t="s">
        <v>98</v>
      </c>
      <c r="P393" t="s">
        <v>99</v>
      </c>
      <c r="Q393" t="s">
        <v>1410</v>
      </c>
      <c r="R393" s="19">
        <v>246.38399999999999</v>
      </c>
      <c r="S393" s="17">
        <v>2</v>
      </c>
      <c r="T393" s="20">
        <v>0.2</v>
      </c>
      <c r="U393" s="19">
        <v>27.7182</v>
      </c>
      <c r="V393" s="20">
        <f t="shared" si="30"/>
        <v>0.1125</v>
      </c>
      <c r="W393" s="17">
        <f t="shared" si="31"/>
        <v>2014</v>
      </c>
      <c r="X393" t="str">
        <f t="shared" si="32"/>
        <v>Sep-2014</v>
      </c>
      <c r="Y393" s="17">
        <f t="shared" si="33"/>
        <v>2</v>
      </c>
      <c r="Z393" t="str">
        <f t="shared" si="34"/>
        <v>11-20%</v>
      </c>
      <c r="AA393" s="17">
        <f>IF(COUNTIF($B$2:B393,B393)=1,1,0)</f>
        <v>1</v>
      </c>
      <c r="AB393" s="17">
        <f>IF(COUNTIF($F$2:F393,F393)=1,1,0)</f>
        <v>1</v>
      </c>
    </row>
    <row r="394" spans="1:28" x14ac:dyDescent="0.2">
      <c r="A394" s="17">
        <v>393</v>
      </c>
      <c r="B394" t="s">
        <v>1405</v>
      </c>
      <c r="C394" s="18">
        <v>41903</v>
      </c>
      <c r="D394" s="18">
        <v>41905</v>
      </c>
      <c r="E394" t="s">
        <v>50</v>
      </c>
      <c r="F394" t="s">
        <v>1406</v>
      </c>
      <c r="G394" t="s">
        <v>1407</v>
      </c>
      <c r="H394" t="s">
        <v>53</v>
      </c>
      <c r="I394" t="s">
        <v>54</v>
      </c>
      <c r="J394" t="s">
        <v>1408</v>
      </c>
      <c r="K394" t="s">
        <v>123</v>
      </c>
      <c r="L394">
        <v>98198</v>
      </c>
      <c r="M394" t="s">
        <v>71</v>
      </c>
      <c r="N394" t="s">
        <v>1411</v>
      </c>
      <c r="O394" t="s">
        <v>98</v>
      </c>
      <c r="P394" t="s">
        <v>1246</v>
      </c>
      <c r="Q394" t="s">
        <v>1412</v>
      </c>
      <c r="R394" s="19">
        <v>1799.97</v>
      </c>
      <c r="S394" s="17">
        <v>3</v>
      </c>
      <c r="T394" s="20">
        <v>0</v>
      </c>
      <c r="U394" s="19">
        <v>701.98829999999998</v>
      </c>
      <c r="V394" s="20">
        <f t="shared" si="30"/>
        <v>0.38999999999999996</v>
      </c>
      <c r="W394" s="17">
        <f t="shared" si="31"/>
        <v>2014</v>
      </c>
      <c r="X394" t="str">
        <f t="shared" si="32"/>
        <v>Sep-2014</v>
      </c>
      <c r="Y394" s="17">
        <f t="shared" si="33"/>
        <v>2</v>
      </c>
      <c r="Z394" t="str">
        <f t="shared" si="34"/>
        <v>0% (No Discount)</v>
      </c>
      <c r="AA394" s="17">
        <f>IF(COUNTIF($B$2:B394,B394)=1,1,0)</f>
        <v>0</v>
      </c>
      <c r="AB394" s="17">
        <f>IF(COUNTIF($F$2:F394,F394)=1,1,0)</f>
        <v>0</v>
      </c>
    </row>
    <row r="395" spans="1:28" x14ac:dyDescent="0.2">
      <c r="A395" s="17">
        <v>394</v>
      </c>
      <c r="B395" t="s">
        <v>1413</v>
      </c>
      <c r="C395" s="18">
        <v>41797</v>
      </c>
      <c r="D395" s="18">
        <v>41800</v>
      </c>
      <c r="E395" t="s">
        <v>50</v>
      </c>
      <c r="F395" t="s">
        <v>1414</v>
      </c>
      <c r="G395" t="s">
        <v>1415</v>
      </c>
      <c r="H395" t="s">
        <v>68</v>
      </c>
      <c r="I395" t="s">
        <v>54</v>
      </c>
      <c r="J395" t="s">
        <v>1416</v>
      </c>
      <c r="K395" t="s">
        <v>238</v>
      </c>
      <c r="L395">
        <v>61604</v>
      </c>
      <c r="M395" t="s">
        <v>132</v>
      </c>
      <c r="N395" t="s">
        <v>1417</v>
      </c>
      <c r="O395" t="s">
        <v>73</v>
      </c>
      <c r="P395" t="s">
        <v>102</v>
      </c>
      <c r="Q395" t="s">
        <v>1418</v>
      </c>
      <c r="R395" s="19">
        <v>12.462</v>
      </c>
      <c r="S395" s="17">
        <v>3</v>
      </c>
      <c r="T395" s="20">
        <v>0.8</v>
      </c>
      <c r="U395" s="19">
        <v>-20.5623</v>
      </c>
      <c r="V395" s="20">
        <f t="shared" si="30"/>
        <v>-1.6500000000000001</v>
      </c>
      <c r="W395" s="17">
        <f t="shared" si="31"/>
        <v>2014</v>
      </c>
      <c r="X395" t="str">
        <f t="shared" si="32"/>
        <v>Jun-2014</v>
      </c>
      <c r="Y395" s="17">
        <f t="shared" si="33"/>
        <v>3</v>
      </c>
      <c r="Z395" t="str">
        <f t="shared" si="34"/>
        <v>Over 50%</v>
      </c>
      <c r="AA395" s="17">
        <f>IF(COUNTIF($B$2:B395,B395)=1,1,0)</f>
        <v>1</v>
      </c>
      <c r="AB395" s="17">
        <f>IF(COUNTIF($F$2:F395,F395)=1,1,0)</f>
        <v>1</v>
      </c>
    </row>
    <row r="396" spans="1:28" x14ac:dyDescent="0.2">
      <c r="A396" s="17">
        <v>395</v>
      </c>
      <c r="B396" t="s">
        <v>1419</v>
      </c>
      <c r="C396" s="18">
        <v>42916</v>
      </c>
      <c r="D396" s="18">
        <v>42921</v>
      </c>
      <c r="E396" t="s">
        <v>77</v>
      </c>
      <c r="F396" t="s">
        <v>1420</v>
      </c>
      <c r="G396" t="s">
        <v>1421</v>
      </c>
      <c r="H396" t="s">
        <v>129</v>
      </c>
      <c r="I396" t="s">
        <v>54</v>
      </c>
      <c r="J396" t="s">
        <v>1422</v>
      </c>
      <c r="K396" t="s">
        <v>1423</v>
      </c>
      <c r="L396">
        <v>89115</v>
      </c>
      <c r="M396" t="s">
        <v>71</v>
      </c>
      <c r="N396" t="s">
        <v>1424</v>
      </c>
      <c r="O396" t="s">
        <v>73</v>
      </c>
      <c r="P396" t="s">
        <v>102</v>
      </c>
      <c r="Q396" t="s">
        <v>1425</v>
      </c>
      <c r="R396" s="19">
        <v>75.792000000000002</v>
      </c>
      <c r="S396" s="17">
        <v>3</v>
      </c>
      <c r="T396" s="20">
        <v>0.2</v>
      </c>
      <c r="U396" s="19">
        <v>25.579799999999999</v>
      </c>
      <c r="V396" s="20">
        <f t="shared" si="30"/>
        <v>0.33749999999999997</v>
      </c>
      <c r="W396" s="17">
        <f t="shared" si="31"/>
        <v>2017</v>
      </c>
      <c r="X396" t="str">
        <f t="shared" si="32"/>
        <v>Jun-2017</v>
      </c>
      <c r="Y396" s="17">
        <f t="shared" si="33"/>
        <v>5</v>
      </c>
      <c r="Z396" t="str">
        <f t="shared" si="34"/>
        <v>11-20%</v>
      </c>
      <c r="AA396" s="17">
        <f>IF(COUNTIF($B$2:B396,B396)=1,1,0)</f>
        <v>1</v>
      </c>
      <c r="AB396" s="17">
        <f>IF(COUNTIF($F$2:F396,F396)=1,1,0)</f>
        <v>1</v>
      </c>
    </row>
    <row r="397" spans="1:28" x14ac:dyDescent="0.2">
      <c r="A397" s="17">
        <v>396</v>
      </c>
      <c r="B397" t="s">
        <v>1426</v>
      </c>
      <c r="C397" s="18">
        <v>43025</v>
      </c>
      <c r="D397" s="18">
        <v>43027</v>
      </c>
      <c r="E397" t="s">
        <v>50</v>
      </c>
      <c r="F397" t="s">
        <v>1427</v>
      </c>
      <c r="G397" t="s">
        <v>1428</v>
      </c>
      <c r="H397" t="s">
        <v>68</v>
      </c>
      <c r="I397" t="s">
        <v>54</v>
      </c>
      <c r="J397" t="s">
        <v>1429</v>
      </c>
      <c r="K397" t="s">
        <v>1430</v>
      </c>
      <c r="L397">
        <v>2886</v>
      </c>
      <c r="M397" t="s">
        <v>175</v>
      </c>
      <c r="N397" t="s">
        <v>1431</v>
      </c>
      <c r="O397" t="s">
        <v>73</v>
      </c>
      <c r="P397" t="s">
        <v>86</v>
      </c>
      <c r="Q397" t="s">
        <v>1432</v>
      </c>
      <c r="R397" s="19">
        <v>49.96</v>
      </c>
      <c r="S397" s="17">
        <v>2</v>
      </c>
      <c r="T397" s="20">
        <v>0</v>
      </c>
      <c r="U397" s="19">
        <v>9.4923999999999999</v>
      </c>
      <c r="V397" s="20">
        <f t="shared" si="30"/>
        <v>0.19</v>
      </c>
      <c r="W397" s="17">
        <f t="shared" si="31"/>
        <v>2017</v>
      </c>
      <c r="X397" t="str">
        <f t="shared" si="32"/>
        <v>Oct-2017</v>
      </c>
      <c r="Y397" s="17">
        <f t="shared" si="33"/>
        <v>2</v>
      </c>
      <c r="Z397" t="str">
        <f t="shared" si="34"/>
        <v>0% (No Discount)</v>
      </c>
      <c r="AA397" s="17">
        <f>IF(COUNTIF($B$2:B397,B397)=1,1,0)</f>
        <v>1</v>
      </c>
      <c r="AB397" s="17">
        <f>IF(COUNTIF($F$2:F397,F397)=1,1,0)</f>
        <v>1</v>
      </c>
    </row>
    <row r="398" spans="1:28" x14ac:dyDescent="0.2">
      <c r="A398" s="17">
        <v>397</v>
      </c>
      <c r="B398" t="s">
        <v>1426</v>
      </c>
      <c r="C398" s="18">
        <v>43025</v>
      </c>
      <c r="D398" s="18">
        <v>43027</v>
      </c>
      <c r="E398" t="s">
        <v>50</v>
      </c>
      <c r="F398" t="s">
        <v>1427</v>
      </c>
      <c r="G398" t="s">
        <v>1428</v>
      </c>
      <c r="H398" t="s">
        <v>68</v>
      </c>
      <c r="I398" t="s">
        <v>54</v>
      </c>
      <c r="J398" t="s">
        <v>1429</v>
      </c>
      <c r="K398" t="s">
        <v>1430</v>
      </c>
      <c r="L398">
        <v>2886</v>
      </c>
      <c r="M398" t="s">
        <v>175</v>
      </c>
      <c r="N398" t="s">
        <v>1433</v>
      </c>
      <c r="O398" t="s">
        <v>73</v>
      </c>
      <c r="P398" t="s">
        <v>117</v>
      </c>
      <c r="Q398" t="s">
        <v>1434</v>
      </c>
      <c r="R398" s="19">
        <v>12.96</v>
      </c>
      <c r="S398" s="17">
        <v>2</v>
      </c>
      <c r="T398" s="20">
        <v>0</v>
      </c>
      <c r="U398" s="19">
        <v>6.2207999999999997</v>
      </c>
      <c r="V398" s="20">
        <f t="shared" si="30"/>
        <v>0.47999999999999993</v>
      </c>
      <c r="W398" s="17">
        <f t="shared" si="31"/>
        <v>2017</v>
      </c>
      <c r="X398" t="str">
        <f t="shared" si="32"/>
        <v>Oct-2017</v>
      </c>
      <c r="Y398" s="17">
        <f t="shared" si="33"/>
        <v>2</v>
      </c>
      <c r="Z398" t="str">
        <f t="shared" si="34"/>
        <v>0% (No Discount)</v>
      </c>
      <c r="AA398" s="17">
        <f>IF(COUNTIF($B$2:B398,B398)=1,1,0)</f>
        <v>0</v>
      </c>
      <c r="AB398" s="17">
        <f>IF(COUNTIF($F$2:F398,F398)=1,1,0)</f>
        <v>0</v>
      </c>
    </row>
    <row r="399" spans="1:28" x14ac:dyDescent="0.2">
      <c r="A399" s="17">
        <v>398</v>
      </c>
      <c r="B399" t="s">
        <v>1435</v>
      </c>
      <c r="C399" s="18">
        <v>42308</v>
      </c>
      <c r="D399" s="18">
        <v>42312</v>
      </c>
      <c r="E399" t="s">
        <v>77</v>
      </c>
      <c r="F399" t="s">
        <v>127</v>
      </c>
      <c r="G399" t="s">
        <v>128</v>
      </c>
      <c r="H399" t="s">
        <v>129</v>
      </c>
      <c r="I399" t="s">
        <v>54</v>
      </c>
      <c r="J399" t="s">
        <v>355</v>
      </c>
      <c r="K399" t="s">
        <v>265</v>
      </c>
      <c r="L399">
        <v>49201</v>
      </c>
      <c r="M399" t="s">
        <v>132</v>
      </c>
      <c r="N399" t="s">
        <v>1436</v>
      </c>
      <c r="O399" t="s">
        <v>73</v>
      </c>
      <c r="P399" t="s">
        <v>606</v>
      </c>
      <c r="Q399" t="s">
        <v>1437</v>
      </c>
      <c r="R399" s="19">
        <v>70.12</v>
      </c>
      <c r="S399" s="17">
        <v>4</v>
      </c>
      <c r="T399" s="20">
        <v>0</v>
      </c>
      <c r="U399" s="19">
        <v>21.036000000000001</v>
      </c>
      <c r="V399" s="20">
        <f t="shared" si="30"/>
        <v>0.3</v>
      </c>
      <c r="W399" s="17">
        <f t="shared" si="31"/>
        <v>2015</v>
      </c>
      <c r="X399" t="str">
        <f t="shared" si="32"/>
        <v>Oct-2015</v>
      </c>
      <c r="Y399" s="17">
        <f t="shared" si="33"/>
        <v>4</v>
      </c>
      <c r="Z399" t="str">
        <f t="shared" si="34"/>
        <v>0% (No Discount)</v>
      </c>
      <c r="AA399" s="17">
        <f>IF(COUNTIF($B$2:B399,B399)=1,1,0)</f>
        <v>1</v>
      </c>
      <c r="AB399" s="17">
        <f>IF(COUNTIF($F$2:F399,F399)=1,1,0)</f>
        <v>0</v>
      </c>
    </row>
    <row r="400" spans="1:28" x14ac:dyDescent="0.2">
      <c r="A400" s="17">
        <v>399</v>
      </c>
      <c r="B400" t="s">
        <v>1438</v>
      </c>
      <c r="C400" s="18">
        <v>42621</v>
      </c>
      <c r="D400" s="18">
        <v>42623</v>
      </c>
      <c r="E400" t="s">
        <v>50</v>
      </c>
      <c r="F400" t="s">
        <v>1439</v>
      </c>
      <c r="G400" t="s">
        <v>1440</v>
      </c>
      <c r="H400" t="s">
        <v>53</v>
      </c>
      <c r="I400" t="s">
        <v>54</v>
      </c>
      <c r="J400" t="s">
        <v>211</v>
      </c>
      <c r="K400" t="s">
        <v>131</v>
      </c>
      <c r="L400">
        <v>77036</v>
      </c>
      <c r="M400" t="s">
        <v>132</v>
      </c>
      <c r="N400" t="s">
        <v>1441</v>
      </c>
      <c r="O400" t="s">
        <v>73</v>
      </c>
      <c r="P400" t="s">
        <v>86</v>
      </c>
      <c r="Q400" t="s">
        <v>1442</v>
      </c>
      <c r="R400" s="19">
        <v>35.951999999999998</v>
      </c>
      <c r="S400" s="17">
        <v>3</v>
      </c>
      <c r="T400" s="20">
        <v>0.2</v>
      </c>
      <c r="U400" s="19">
        <v>3.5952000000000002</v>
      </c>
      <c r="V400" s="20">
        <f t="shared" si="30"/>
        <v>0.1</v>
      </c>
      <c r="W400" s="17">
        <f t="shared" si="31"/>
        <v>2016</v>
      </c>
      <c r="X400" t="str">
        <f t="shared" si="32"/>
        <v>Sep-2016</v>
      </c>
      <c r="Y400" s="17">
        <f t="shared" si="33"/>
        <v>2</v>
      </c>
      <c r="Z400" t="str">
        <f t="shared" si="34"/>
        <v>11-20%</v>
      </c>
      <c r="AA400" s="17">
        <f>IF(COUNTIF($B$2:B400,B400)=1,1,0)</f>
        <v>1</v>
      </c>
      <c r="AB400" s="17">
        <f>IF(COUNTIF($F$2:F400,F400)=1,1,0)</f>
        <v>1</v>
      </c>
    </row>
    <row r="401" spans="1:28" x14ac:dyDescent="0.2">
      <c r="A401" s="17">
        <v>400</v>
      </c>
      <c r="B401" t="s">
        <v>1438</v>
      </c>
      <c r="C401" s="18">
        <v>42621</v>
      </c>
      <c r="D401" s="18">
        <v>42623</v>
      </c>
      <c r="E401" t="s">
        <v>50</v>
      </c>
      <c r="F401" t="s">
        <v>1439</v>
      </c>
      <c r="G401" t="s">
        <v>1440</v>
      </c>
      <c r="H401" t="s">
        <v>53</v>
      </c>
      <c r="I401" t="s">
        <v>54</v>
      </c>
      <c r="J401" t="s">
        <v>211</v>
      </c>
      <c r="K401" t="s">
        <v>131</v>
      </c>
      <c r="L401">
        <v>77036</v>
      </c>
      <c r="M401" t="s">
        <v>132</v>
      </c>
      <c r="N401" t="s">
        <v>193</v>
      </c>
      <c r="O401" t="s">
        <v>59</v>
      </c>
      <c r="P401" t="s">
        <v>60</v>
      </c>
      <c r="Q401" t="s">
        <v>194</v>
      </c>
      <c r="R401" s="19">
        <v>2396.2656000000002</v>
      </c>
      <c r="S401" s="17">
        <v>4</v>
      </c>
      <c r="T401" s="20">
        <v>0.32</v>
      </c>
      <c r="U401" s="19">
        <v>-317.15280000000001</v>
      </c>
      <c r="V401" s="20">
        <f t="shared" si="30"/>
        <v>-0.13235294117647059</v>
      </c>
      <c r="W401" s="17">
        <f t="shared" si="31"/>
        <v>2016</v>
      </c>
      <c r="X401" t="str">
        <f t="shared" si="32"/>
        <v>Sep-2016</v>
      </c>
      <c r="Y401" s="17">
        <f t="shared" si="33"/>
        <v>2</v>
      </c>
      <c r="Z401" t="str">
        <f t="shared" si="34"/>
        <v>31-40%</v>
      </c>
      <c r="AA401" s="17">
        <f>IF(COUNTIF($B$2:B401,B401)=1,1,0)</f>
        <v>0</v>
      </c>
      <c r="AB401" s="17">
        <f>IF(COUNTIF($F$2:F401,F401)=1,1,0)</f>
        <v>0</v>
      </c>
    </row>
    <row r="402" spans="1:28" x14ac:dyDescent="0.2">
      <c r="A402" s="17">
        <v>401</v>
      </c>
      <c r="B402" t="s">
        <v>1438</v>
      </c>
      <c r="C402" s="18">
        <v>42621</v>
      </c>
      <c r="D402" s="18">
        <v>42623</v>
      </c>
      <c r="E402" t="s">
        <v>50</v>
      </c>
      <c r="F402" t="s">
        <v>1439</v>
      </c>
      <c r="G402" t="s">
        <v>1440</v>
      </c>
      <c r="H402" t="s">
        <v>53</v>
      </c>
      <c r="I402" t="s">
        <v>54</v>
      </c>
      <c r="J402" t="s">
        <v>211</v>
      </c>
      <c r="K402" t="s">
        <v>131</v>
      </c>
      <c r="L402">
        <v>77036</v>
      </c>
      <c r="M402" t="s">
        <v>132</v>
      </c>
      <c r="N402" t="s">
        <v>1443</v>
      </c>
      <c r="O402" t="s">
        <v>73</v>
      </c>
      <c r="P402" t="s">
        <v>86</v>
      </c>
      <c r="Q402" t="s">
        <v>1444</v>
      </c>
      <c r="R402" s="19">
        <v>131.136</v>
      </c>
      <c r="S402" s="17">
        <v>4</v>
      </c>
      <c r="T402" s="20">
        <v>0.2</v>
      </c>
      <c r="U402" s="19">
        <v>-32.783999999999999</v>
      </c>
      <c r="V402" s="20">
        <f t="shared" si="30"/>
        <v>-0.25</v>
      </c>
      <c r="W402" s="17">
        <f t="shared" si="31"/>
        <v>2016</v>
      </c>
      <c r="X402" t="str">
        <f t="shared" si="32"/>
        <v>Sep-2016</v>
      </c>
      <c r="Y402" s="17">
        <f t="shared" si="33"/>
        <v>2</v>
      </c>
      <c r="Z402" t="str">
        <f t="shared" si="34"/>
        <v>11-20%</v>
      </c>
      <c r="AA402" s="17">
        <f>IF(COUNTIF($B$2:B402,B402)=1,1,0)</f>
        <v>0</v>
      </c>
      <c r="AB402" s="17">
        <f>IF(COUNTIF($F$2:F402,F402)=1,1,0)</f>
        <v>0</v>
      </c>
    </row>
    <row r="403" spans="1:28" x14ac:dyDescent="0.2">
      <c r="A403" s="17">
        <v>402</v>
      </c>
      <c r="B403" t="s">
        <v>1438</v>
      </c>
      <c r="C403" s="18">
        <v>42621</v>
      </c>
      <c r="D403" s="18">
        <v>42623</v>
      </c>
      <c r="E403" t="s">
        <v>50</v>
      </c>
      <c r="F403" t="s">
        <v>1439</v>
      </c>
      <c r="G403" t="s">
        <v>1440</v>
      </c>
      <c r="H403" t="s">
        <v>53</v>
      </c>
      <c r="I403" t="s">
        <v>54</v>
      </c>
      <c r="J403" t="s">
        <v>211</v>
      </c>
      <c r="K403" t="s">
        <v>131</v>
      </c>
      <c r="L403">
        <v>77036</v>
      </c>
      <c r="M403" t="s">
        <v>132</v>
      </c>
      <c r="N403" t="s">
        <v>1445</v>
      </c>
      <c r="O403" t="s">
        <v>98</v>
      </c>
      <c r="P403" t="s">
        <v>188</v>
      </c>
      <c r="Q403" t="s">
        <v>1446</v>
      </c>
      <c r="R403" s="19">
        <v>57.584000000000003</v>
      </c>
      <c r="S403" s="17">
        <v>2</v>
      </c>
      <c r="T403" s="20">
        <v>0.2</v>
      </c>
      <c r="U403" s="19">
        <v>0.7198</v>
      </c>
      <c r="V403" s="20">
        <f t="shared" si="30"/>
        <v>1.2499999999999999E-2</v>
      </c>
      <c r="W403" s="17">
        <f t="shared" si="31"/>
        <v>2016</v>
      </c>
      <c r="X403" t="str">
        <f t="shared" si="32"/>
        <v>Sep-2016</v>
      </c>
      <c r="Y403" s="17">
        <f t="shared" si="33"/>
        <v>2</v>
      </c>
      <c r="Z403" t="str">
        <f t="shared" si="34"/>
        <v>11-20%</v>
      </c>
      <c r="AA403" s="17">
        <f>IF(COUNTIF($B$2:B403,B403)=1,1,0)</f>
        <v>0</v>
      </c>
      <c r="AB403" s="17">
        <f>IF(COUNTIF($F$2:F403,F403)=1,1,0)</f>
        <v>0</v>
      </c>
    </row>
    <row r="404" spans="1:28" x14ac:dyDescent="0.2">
      <c r="A404" s="17">
        <v>403</v>
      </c>
      <c r="B404" t="s">
        <v>1447</v>
      </c>
      <c r="C404" s="18">
        <v>41997</v>
      </c>
      <c r="D404" s="18">
        <v>41999</v>
      </c>
      <c r="E404" t="s">
        <v>215</v>
      </c>
      <c r="F404" t="s">
        <v>1448</v>
      </c>
      <c r="G404" t="s">
        <v>1449</v>
      </c>
      <c r="H404" t="s">
        <v>53</v>
      </c>
      <c r="I404" t="s">
        <v>54</v>
      </c>
      <c r="J404" t="s">
        <v>1450</v>
      </c>
      <c r="K404" t="s">
        <v>81</v>
      </c>
      <c r="L404">
        <v>33180</v>
      </c>
      <c r="M404" t="s">
        <v>57</v>
      </c>
      <c r="N404" t="s">
        <v>1451</v>
      </c>
      <c r="O404" t="s">
        <v>73</v>
      </c>
      <c r="P404" t="s">
        <v>117</v>
      </c>
      <c r="Q404" t="s">
        <v>1452</v>
      </c>
      <c r="R404" s="19">
        <v>9.5679999999999996</v>
      </c>
      <c r="S404" s="17">
        <v>2</v>
      </c>
      <c r="T404" s="20">
        <v>0.2</v>
      </c>
      <c r="U404" s="19">
        <v>3.4683999999999999</v>
      </c>
      <c r="V404" s="20">
        <f t="shared" si="30"/>
        <v>0.36249999999999999</v>
      </c>
      <c r="W404" s="17">
        <f t="shared" si="31"/>
        <v>2014</v>
      </c>
      <c r="X404" t="str">
        <f t="shared" si="32"/>
        <v>Dec-2014</v>
      </c>
      <c r="Y404" s="17">
        <f t="shared" si="33"/>
        <v>2</v>
      </c>
      <c r="Z404" t="str">
        <f t="shared" si="34"/>
        <v>11-20%</v>
      </c>
      <c r="AA404" s="17">
        <f>IF(COUNTIF($B$2:B404,B404)=1,1,0)</f>
        <v>1</v>
      </c>
      <c r="AB404" s="17">
        <f>IF(COUNTIF($F$2:F404,F404)=1,1,0)</f>
        <v>1</v>
      </c>
    </row>
    <row r="405" spans="1:28" x14ac:dyDescent="0.2">
      <c r="A405" s="17">
        <v>404</v>
      </c>
      <c r="B405" t="s">
        <v>1453</v>
      </c>
      <c r="C405" s="18">
        <v>41745</v>
      </c>
      <c r="D405" s="18">
        <v>41749</v>
      </c>
      <c r="E405" t="s">
        <v>77</v>
      </c>
      <c r="F405" t="s">
        <v>656</v>
      </c>
      <c r="G405" t="s">
        <v>657</v>
      </c>
      <c r="H405" t="s">
        <v>68</v>
      </c>
      <c r="I405" t="s">
        <v>54</v>
      </c>
      <c r="J405" t="s">
        <v>548</v>
      </c>
      <c r="K405" t="s">
        <v>115</v>
      </c>
      <c r="L405">
        <v>28403</v>
      </c>
      <c r="M405" t="s">
        <v>57</v>
      </c>
      <c r="N405" t="s">
        <v>1454</v>
      </c>
      <c r="O405" t="s">
        <v>73</v>
      </c>
      <c r="P405" t="s">
        <v>95</v>
      </c>
      <c r="Q405" t="s">
        <v>1455</v>
      </c>
      <c r="R405" s="19">
        <v>39.072000000000003</v>
      </c>
      <c r="S405" s="17">
        <v>6</v>
      </c>
      <c r="T405" s="20">
        <v>0.2</v>
      </c>
      <c r="U405" s="19">
        <v>9.7680000000000007</v>
      </c>
      <c r="V405" s="20">
        <f t="shared" si="30"/>
        <v>0.25</v>
      </c>
      <c r="W405" s="17">
        <f t="shared" si="31"/>
        <v>2014</v>
      </c>
      <c r="X405" t="str">
        <f t="shared" si="32"/>
        <v>Apr-2014</v>
      </c>
      <c r="Y405" s="17">
        <f t="shared" si="33"/>
        <v>4</v>
      </c>
      <c r="Z405" t="str">
        <f t="shared" si="34"/>
        <v>11-20%</v>
      </c>
      <c r="AA405" s="17">
        <f>IF(COUNTIF($B$2:B405,B405)=1,1,0)</f>
        <v>1</v>
      </c>
      <c r="AB405" s="17">
        <f>IF(COUNTIF($F$2:F405,F405)=1,1,0)</f>
        <v>0</v>
      </c>
    </row>
    <row r="406" spans="1:28" x14ac:dyDescent="0.2">
      <c r="A406" s="17">
        <v>405</v>
      </c>
      <c r="B406" t="s">
        <v>1456</v>
      </c>
      <c r="C406" s="18">
        <v>43093</v>
      </c>
      <c r="D406" s="18">
        <v>43098</v>
      </c>
      <c r="E406" t="s">
        <v>77</v>
      </c>
      <c r="F406" t="s">
        <v>1457</v>
      </c>
      <c r="G406" t="s">
        <v>1458</v>
      </c>
      <c r="H406" t="s">
        <v>53</v>
      </c>
      <c r="I406" t="s">
        <v>54</v>
      </c>
      <c r="J406" t="s">
        <v>293</v>
      </c>
      <c r="K406" t="s">
        <v>294</v>
      </c>
      <c r="L406">
        <v>10024</v>
      </c>
      <c r="M406" t="s">
        <v>175</v>
      </c>
      <c r="N406" t="s">
        <v>1459</v>
      </c>
      <c r="O406" t="s">
        <v>73</v>
      </c>
      <c r="P406" t="s">
        <v>105</v>
      </c>
      <c r="Q406" t="s">
        <v>1460</v>
      </c>
      <c r="R406" s="19">
        <v>35.909999999999997</v>
      </c>
      <c r="S406" s="17">
        <v>3</v>
      </c>
      <c r="T406" s="20">
        <v>0</v>
      </c>
      <c r="U406" s="19">
        <v>9.6957000000000004</v>
      </c>
      <c r="V406" s="20">
        <f t="shared" si="30"/>
        <v>0.27</v>
      </c>
      <c r="W406" s="17">
        <f t="shared" si="31"/>
        <v>2017</v>
      </c>
      <c r="X406" t="str">
        <f t="shared" si="32"/>
        <v>Dec-2017</v>
      </c>
      <c r="Y406" s="17">
        <f t="shared" si="33"/>
        <v>5</v>
      </c>
      <c r="Z406" t="str">
        <f t="shared" si="34"/>
        <v>0% (No Discount)</v>
      </c>
      <c r="AA406" s="17">
        <f>IF(COUNTIF($B$2:B406,B406)=1,1,0)</f>
        <v>1</v>
      </c>
      <c r="AB406" s="17">
        <f>IF(COUNTIF($F$2:F406,F406)=1,1,0)</f>
        <v>1</v>
      </c>
    </row>
    <row r="407" spans="1:28" x14ac:dyDescent="0.2">
      <c r="A407" s="17">
        <v>406</v>
      </c>
      <c r="B407" t="s">
        <v>1461</v>
      </c>
      <c r="C407" s="18">
        <v>43077</v>
      </c>
      <c r="D407" s="18">
        <v>43081</v>
      </c>
      <c r="E407" t="s">
        <v>77</v>
      </c>
      <c r="F407" t="s">
        <v>1462</v>
      </c>
      <c r="G407" t="s">
        <v>1463</v>
      </c>
      <c r="H407" t="s">
        <v>53</v>
      </c>
      <c r="I407" t="s">
        <v>54</v>
      </c>
      <c r="J407" t="s">
        <v>154</v>
      </c>
      <c r="K407" t="s">
        <v>70</v>
      </c>
      <c r="L407">
        <v>94110</v>
      </c>
      <c r="M407" t="s">
        <v>71</v>
      </c>
      <c r="N407" t="s">
        <v>1445</v>
      </c>
      <c r="O407" t="s">
        <v>98</v>
      </c>
      <c r="P407" t="s">
        <v>188</v>
      </c>
      <c r="Q407" t="s">
        <v>1446</v>
      </c>
      <c r="R407" s="19">
        <v>179.95</v>
      </c>
      <c r="S407" s="17">
        <v>5</v>
      </c>
      <c r="T407" s="20">
        <v>0</v>
      </c>
      <c r="U407" s="19">
        <v>37.789499999999997</v>
      </c>
      <c r="V407" s="20">
        <f t="shared" si="30"/>
        <v>0.21</v>
      </c>
      <c r="W407" s="17">
        <f t="shared" si="31"/>
        <v>2017</v>
      </c>
      <c r="X407" t="str">
        <f t="shared" si="32"/>
        <v>Dec-2017</v>
      </c>
      <c r="Y407" s="17">
        <f t="shared" si="33"/>
        <v>4</v>
      </c>
      <c r="Z407" t="str">
        <f t="shared" si="34"/>
        <v>0% (No Discount)</v>
      </c>
      <c r="AA407" s="17">
        <f>IF(COUNTIF($B$2:B407,B407)=1,1,0)</f>
        <v>1</v>
      </c>
      <c r="AB407" s="17">
        <f>IF(COUNTIF($F$2:F407,F407)=1,1,0)</f>
        <v>1</v>
      </c>
    </row>
    <row r="408" spans="1:28" x14ac:dyDescent="0.2">
      <c r="A408" s="17">
        <v>407</v>
      </c>
      <c r="B408" t="s">
        <v>1461</v>
      </c>
      <c r="C408" s="18">
        <v>43077</v>
      </c>
      <c r="D408" s="18">
        <v>43081</v>
      </c>
      <c r="E408" t="s">
        <v>77</v>
      </c>
      <c r="F408" t="s">
        <v>1462</v>
      </c>
      <c r="G408" t="s">
        <v>1463</v>
      </c>
      <c r="H408" t="s">
        <v>53</v>
      </c>
      <c r="I408" t="s">
        <v>54</v>
      </c>
      <c r="J408" t="s">
        <v>154</v>
      </c>
      <c r="K408" t="s">
        <v>70</v>
      </c>
      <c r="L408">
        <v>94110</v>
      </c>
      <c r="M408" t="s">
        <v>71</v>
      </c>
      <c r="N408" t="s">
        <v>1464</v>
      </c>
      <c r="O408" t="s">
        <v>98</v>
      </c>
      <c r="P408" t="s">
        <v>1246</v>
      </c>
      <c r="Q408" t="s">
        <v>1465</v>
      </c>
      <c r="R408" s="19">
        <v>1199.9760000000001</v>
      </c>
      <c r="S408" s="17">
        <v>3</v>
      </c>
      <c r="T408" s="20">
        <v>0.2</v>
      </c>
      <c r="U408" s="19">
        <v>434.99130000000002</v>
      </c>
      <c r="V408" s="20">
        <f t="shared" si="30"/>
        <v>0.36249999999999999</v>
      </c>
      <c r="W408" s="17">
        <f t="shared" si="31"/>
        <v>2017</v>
      </c>
      <c r="X408" t="str">
        <f t="shared" si="32"/>
        <v>Dec-2017</v>
      </c>
      <c r="Y408" s="17">
        <f t="shared" si="33"/>
        <v>4</v>
      </c>
      <c r="Z408" t="str">
        <f t="shared" si="34"/>
        <v>11-20%</v>
      </c>
      <c r="AA408" s="17">
        <f>IF(COUNTIF($B$2:B408,B408)=1,1,0)</f>
        <v>0</v>
      </c>
      <c r="AB408" s="17">
        <f>IF(COUNTIF($F$2:F408,F408)=1,1,0)</f>
        <v>0</v>
      </c>
    </row>
    <row r="409" spans="1:28" x14ac:dyDescent="0.2">
      <c r="A409" s="17">
        <v>408</v>
      </c>
      <c r="B409" t="s">
        <v>1461</v>
      </c>
      <c r="C409" s="18">
        <v>43077</v>
      </c>
      <c r="D409" s="18">
        <v>43081</v>
      </c>
      <c r="E409" t="s">
        <v>77</v>
      </c>
      <c r="F409" t="s">
        <v>1462</v>
      </c>
      <c r="G409" t="s">
        <v>1463</v>
      </c>
      <c r="H409" t="s">
        <v>53</v>
      </c>
      <c r="I409" t="s">
        <v>54</v>
      </c>
      <c r="J409" t="s">
        <v>154</v>
      </c>
      <c r="K409" t="s">
        <v>70</v>
      </c>
      <c r="L409">
        <v>94110</v>
      </c>
      <c r="M409" t="s">
        <v>71</v>
      </c>
      <c r="N409" t="s">
        <v>1466</v>
      </c>
      <c r="O409" t="s">
        <v>73</v>
      </c>
      <c r="P409" t="s">
        <v>117</v>
      </c>
      <c r="Q409" t="s">
        <v>1467</v>
      </c>
      <c r="R409" s="19">
        <v>27.15</v>
      </c>
      <c r="S409" s="17">
        <v>5</v>
      </c>
      <c r="T409" s="20">
        <v>0</v>
      </c>
      <c r="U409" s="19">
        <v>13.3035</v>
      </c>
      <c r="V409" s="20">
        <f t="shared" si="30"/>
        <v>0.49</v>
      </c>
      <c r="W409" s="17">
        <f t="shared" si="31"/>
        <v>2017</v>
      </c>
      <c r="X409" t="str">
        <f t="shared" si="32"/>
        <v>Dec-2017</v>
      </c>
      <c r="Y409" s="17">
        <f t="shared" si="33"/>
        <v>4</v>
      </c>
      <c r="Z409" t="str">
        <f t="shared" si="34"/>
        <v>0% (No Discount)</v>
      </c>
      <c r="AA409" s="17">
        <f>IF(COUNTIF($B$2:B409,B409)=1,1,0)</f>
        <v>0</v>
      </c>
      <c r="AB409" s="17">
        <f>IF(COUNTIF($F$2:F409,F409)=1,1,0)</f>
        <v>0</v>
      </c>
    </row>
    <row r="410" spans="1:28" x14ac:dyDescent="0.2">
      <c r="A410" s="17">
        <v>409</v>
      </c>
      <c r="B410" t="s">
        <v>1461</v>
      </c>
      <c r="C410" s="18">
        <v>43077</v>
      </c>
      <c r="D410" s="18">
        <v>43081</v>
      </c>
      <c r="E410" t="s">
        <v>77</v>
      </c>
      <c r="F410" t="s">
        <v>1462</v>
      </c>
      <c r="G410" t="s">
        <v>1463</v>
      </c>
      <c r="H410" t="s">
        <v>53</v>
      </c>
      <c r="I410" t="s">
        <v>54</v>
      </c>
      <c r="J410" t="s">
        <v>154</v>
      </c>
      <c r="K410" t="s">
        <v>70</v>
      </c>
      <c r="L410">
        <v>94110</v>
      </c>
      <c r="M410" t="s">
        <v>71</v>
      </c>
      <c r="N410" t="s">
        <v>1468</v>
      </c>
      <c r="O410" t="s">
        <v>59</v>
      </c>
      <c r="P410" t="s">
        <v>83</v>
      </c>
      <c r="Q410" t="s">
        <v>1469</v>
      </c>
      <c r="R410" s="19">
        <v>1004.024</v>
      </c>
      <c r="S410" s="17">
        <v>7</v>
      </c>
      <c r="T410" s="20">
        <v>0.2</v>
      </c>
      <c r="U410" s="19">
        <v>-112.95269999999999</v>
      </c>
      <c r="V410" s="20">
        <f t="shared" si="30"/>
        <v>-0.11249999999999999</v>
      </c>
      <c r="W410" s="17">
        <f t="shared" si="31"/>
        <v>2017</v>
      </c>
      <c r="X410" t="str">
        <f t="shared" si="32"/>
        <v>Dec-2017</v>
      </c>
      <c r="Y410" s="17">
        <f t="shared" si="33"/>
        <v>4</v>
      </c>
      <c r="Z410" t="str">
        <f t="shared" si="34"/>
        <v>11-20%</v>
      </c>
      <c r="AA410" s="17">
        <f>IF(COUNTIF($B$2:B410,B410)=1,1,0)</f>
        <v>0</v>
      </c>
      <c r="AB410" s="17">
        <f>IF(COUNTIF($F$2:F410,F410)=1,1,0)</f>
        <v>0</v>
      </c>
    </row>
    <row r="411" spans="1:28" x14ac:dyDescent="0.2">
      <c r="A411" s="17">
        <v>410</v>
      </c>
      <c r="B411" t="s">
        <v>1461</v>
      </c>
      <c r="C411" s="18">
        <v>43077</v>
      </c>
      <c r="D411" s="18">
        <v>43081</v>
      </c>
      <c r="E411" t="s">
        <v>77</v>
      </c>
      <c r="F411" t="s">
        <v>1462</v>
      </c>
      <c r="G411" t="s">
        <v>1463</v>
      </c>
      <c r="H411" t="s">
        <v>53</v>
      </c>
      <c r="I411" t="s">
        <v>54</v>
      </c>
      <c r="J411" t="s">
        <v>154</v>
      </c>
      <c r="K411" t="s">
        <v>70</v>
      </c>
      <c r="L411">
        <v>94110</v>
      </c>
      <c r="M411" t="s">
        <v>71</v>
      </c>
      <c r="N411" t="s">
        <v>1470</v>
      </c>
      <c r="O411" t="s">
        <v>73</v>
      </c>
      <c r="P411" t="s">
        <v>117</v>
      </c>
      <c r="Q411" t="s">
        <v>1471</v>
      </c>
      <c r="R411" s="19">
        <v>9.68</v>
      </c>
      <c r="S411" s="17">
        <v>1</v>
      </c>
      <c r="T411" s="20">
        <v>0</v>
      </c>
      <c r="U411" s="19">
        <v>4.6463999999999999</v>
      </c>
      <c r="V411" s="20">
        <f t="shared" si="30"/>
        <v>0.48</v>
      </c>
      <c r="W411" s="17">
        <f t="shared" si="31"/>
        <v>2017</v>
      </c>
      <c r="X411" t="str">
        <f t="shared" si="32"/>
        <v>Dec-2017</v>
      </c>
      <c r="Y411" s="17">
        <f t="shared" si="33"/>
        <v>4</v>
      </c>
      <c r="Z411" t="str">
        <f t="shared" si="34"/>
        <v>0% (No Discount)</v>
      </c>
      <c r="AA411" s="17">
        <f>IF(COUNTIF($B$2:B411,B411)=1,1,0)</f>
        <v>0</v>
      </c>
      <c r="AB411" s="17">
        <f>IF(COUNTIF($F$2:F411,F411)=1,1,0)</f>
        <v>0</v>
      </c>
    </row>
    <row r="412" spans="1:28" x14ac:dyDescent="0.2">
      <c r="A412" s="17">
        <v>411</v>
      </c>
      <c r="B412" t="s">
        <v>1461</v>
      </c>
      <c r="C412" s="18">
        <v>43077</v>
      </c>
      <c r="D412" s="18">
        <v>43081</v>
      </c>
      <c r="E412" t="s">
        <v>77</v>
      </c>
      <c r="F412" t="s">
        <v>1462</v>
      </c>
      <c r="G412" t="s">
        <v>1463</v>
      </c>
      <c r="H412" t="s">
        <v>53</v>
      </c>
      <c r="I412" t="s">
        <v>54</v>
      </c>
      <c r="J412" t="s">
        <v>154</v>
      </c>
      <c r="K412" t="s">
        <v>70</v>
      </c>
      <c r="L412">
        <v>94110</v>
      </c>
      <c r="M412" t="s">
        <v>71</v>
      </c>
      <c r="N412" t="s">
        <v>1472</v>
      </c>
      <c r="O412" t="s">
        <v>73</v>
      </c>
      <c r="P412" t="s">
        <v>74</v>
      </c>
      <c r="Q412" t="s">
        <v>1473</v>
      </c>
      <c r="R412" s="19">
        <v>28.35</v>
      </c>
      <c r="S412" s="17">
        <v>9</v>
      </c>
      <c r="T412" s="20">
        <v>0</v>
      </c>
      <c r="U412" s="19">
        <v>13.608000000000001</v>
      </c>
      <c r="V412" s="20">
        <f t="shared" si="30"/>
        <v>0.48</v>
      </c>
      <c r="W412" s="17">
        <f t="shared" si="31"/>
        <v>2017</v>
      </c>
      <c r="X412" t="str">
        <f t="shared" si="32"/>
        <v>Dec-2017</v>
      </c>
      <c r="Y412" s="17">
        <f t="shared" si="33"/>
        <v>4</v>
      </c>
      <c r="Z412" t="str">
        <f t="shared" si="34"/>
        <v>0% (No Discount)</v>
      </c>
      <c r="AA412" s="17">
        <f>IF(COUNTIF($B$2:B412,B412)=1,1,0)</f>
        <v>0</v>
      </c>
      <c r="AB412" s="17">
        <f>IF(COUNTIF($F$2:F412,F412)=1,1,0)</f>
        <v>0</v>
      </c>
    </row>
    <row r="413" spans="1:28" x14ac:dyDescent="0.2">
      <c r="A413" s="17">
        <v>412</v>
      </c>
      <c r="B413" t="s">
        <v>1461</v>
      </c>
      <c r="C413" s="18">
        <v>43077</v>
      </c>
      <c r="D413" s="18">
        <v>43081</v>
      </c>
      <c r="E413" t="s">
        <v>77</v>
      </c>
      <c r="F413" t="s">
        <v>1462</v>
      </c>
      <c r="G413" t="s">
        <v>1463</v>
      </c>
      <c r="H413" t="s">
        <v>53</v>
      </c>
      <c r="I413" t="s">
        <v>54</v>
      </c>
      <c r="J413" t="s">
        <v>154</v>
      </c>
      <c r="K413" t="s">
        <v>70</v>
      </c>
      <c r="L413">
        <v>94110</v>
      </c>
      <c r="M413" t="s">
        <v>71</v>
      </c>
      <c r="N413" t="s">
        <v>1281</v>
      </c>
      <c r="O413" t="s">
        <v>73</v>
      </c>
      <c r="P413" t="s">
        <v>117</v>
      </c>
      <c r="Q413" t="s">
        <v>1474</v>
      </c>
      <c r="R413" s="19">
        <v>55.98</v>
      </c>
      <c r="S413" s="17">
        <v>1</v>
      </c>
      <c r="T413" s="20">
        <v>0</v>
      </c>
      <c r="U413" s="19">
        <v>27.430199999999999</v>
      </c>
      <c r="V413" s="20">
        <f t="shared" si="30"/>
        <v>0.49</v>
      </c>
      <c r="W413" s="17">
        <f t="shared" si="31"/>
        <v>2017</v>
      </c>
      <c r="X413" t="str">
        <f t="shared" si="32"/>
        <v>Dec-2017</v>
      </c>
      <c r="Y413" s="17">
        <f t="shared" si="33"/>
        <v>4</v>
      </c>
      <c r="Z413" t="str">
        <f t="shared" si="34"/>
        <v>0% (No Discount)</v>
      </c>
      <c r="AA413" s="17">
        <f>IF(COUNTIF($B$2:B413,B413)=1,1,0)</f>
        <v>0</v>
      </c>
      <c r="AB413" s="17">
        <f>IF(COUNTIF($F$2:F413,F413)=1,1,0)</f>
        <v>0</v>
      </c>
    </row>
    <row r="414" spans="1:28" x14ac:dyDescent="0.2">
      <c r="A414" s="17">
        <v>413</v>
      </c>
      <c r="B414" t="s">
        <v>1461</v>
      </c>
      <c r="C414" s="18">
        <v>43077</v>
      </c>
      <c r="D414" s="18">
        <v>43081</v>
      </c>
      <c r="E414" t="s">
        <v>77</v>
      </c>
      <c r="F414" t="s">
        <v>1462</v>
      </c>
      <c r="G414" t="s">
        <v>1463</v>
      </c>
      <c r="H414" t="s">
        <v>53</v>
      </c>
      <c r="I414" t="s">
        <v>54</v>
      </c>
      <c r="J414" t="s">
        <v>154</v>
      </c>
      <c r="K414" t="s">
        <v>70</v>
      </c>
      <c r="L414">
        <v>94110</v>
      </c>
      <c r="M414" t="s">
        <v>71</v>
      </c>
      <c r="N414" t="s">
        <v>1475</v>
      </c>
      <c r="O414" t="s">
        <v>59</v>
      </c>
      <c r="P414" t="s">
        <v>60</v>
      </c>
      <c r="Q414" t="s">
        <v>1476</v>
      </c>
      <c r="R414" s="19">
        <v>1336.829</v>
      </c>
      <c r="S414" s="17">
        <v>13</v>
      </c>
      <c r="T414" s="20">
        <v>0.15</v>
      </c>
      <c r="U414" s="19">
        <v>31.454799999999999</v>
      </c>
      <c r="V414" s="20">
        <f t="shared" si="30"/>
        <v>2.3529411764705882E-2</v>
      </c>
      <c r="W414" s="17">
        <f t="shared" si="31"/>
        <v>2017</v>
      </c>
      <c r="X414" t="str">
        <f t="shared" si="32"/>
        <v>Dec-2017</v>
      </c>
      <c r="Y414" s="17">
        <f t="shared" si="33"/>
        <v>4</v>
      </c>
      <c r="Z414" t="str">
        <f t="shared" si="34"/>
        <v>11-20%</v>
      </c>
      <c r="AA414" s="17">
        <f>IF(COUNTIF($B$2:B414,B414)=1,1,0)</f>
        <v>0</v>
      </c>
      <c r="AB414" s="17">
        <f>IF(COUNTIF($F$2:F414,F414)=1,1,0)</f>
        <v>0</v>
      </c>
    </row>
    <row r="415" spans="1:28" x14ac:dyDescent="0.2">
      <c r="A415" s="17">
        <v>414</v>
      </c>
      <c r="B415" t="s">
        <v>1461</v>
      </c>
      <c r="C415" s="18">
        <v>43077</v>
      </c>
      <c r="D415" s="18">
        <v>43081</v>
      </c>
      <c r="E415" t="s">
        <v>77</v>
      </c>
      <c r="F415" t="s">
        <v>1462</v>
      </c>
      <c r="G415" t="s">
        <v>1463</v>
      </c>
      <c r="H415" t="s">
        <v>53</v>
      </c>
      <c r="I415" t="s">
        <v>54</v>
      </c>
      <c r="J415" t="s">
        <v>154</v>
      </c>
      <c r="K415" t="s">
        <v>70</v>
      </c>
      <c r="L415">
        <v>94110</v>
      </c>
      <c r="M415" t="s">
        <v>71</v>
      </c>
      <c r="N415" t="s">
        <v>1477</v>
      </c>
      <c r="O415" t="s">
        <v>59</v>
      </c>
      <c r="P415" t="s">
        <v>63</v>
      </c>
      <c r="Q415" t="s">
        <v>1478</v>
      </c>
      <c r="R415" s="19">
        <v>113.568</v>
      </c>
      <c r="S415" s="17">
        <v>2</v>
      </c>
      <c r="T415" s="20">
        <v>0.2</v>
      </c>
      <c r="U415" s="19">
        <v>-18.454799999999999</v>
      </c>
      <c r="V415" s="20">
        <f t="shared" si="30"/>
        <v>-0.16250000000000001</v>
      </c>
      <c r="W415" s="17">
        <f t="shared" si="31"/>
        <v>2017</v>
      </c>
      <c r="X415" t="str">
        <f t="shared" si="32"/>
        <v>Dec-2017</v>
      </c>
      <c r="Y415" s="17">
        <f t="shared" si="33"/>
        <v>4</v>
      </c>
      <c r="Z415" t="str">
        <f t="shared" si="34"/>
        <v>11-20%</v>
      </c>
      <c r="AA415" s="17">
        <f>IF(COUNTIF($B$2:B415,B415)=1,1,0)</f>
        <v>0</v>
      </c>
      <c r="AB415" s="17">
        <f>IF(COUNTIF($F$2:F415,F415)=1,1,0)</f>
        <v>0</v>
      </c>
    </row>
    <row r="416" spans="1:28" x14ac:dyDescent="0.2">
      <c r="A416" s="17">
        <v>415</v>
      </c>
      <c r="B416" t="s">
        <v>1479</v>
      </c>
      <c r="C416" s="18">
        <v>43042</v>
      </c>
      <c r="D416" s="18">
        <v>43046</v>
      </c>
      <c r="E416" t="s">
        <v>77</v>
      </c>
      <c r="F416" t="s">
        <v>1480</v>
      </c>
      <c r="G416" t="s">
        <v>1481</v>
      </c>
      <c r="H416" t="s">
        <v>68</v>
      </c>
      <c r="I416" t="s">
        <v>54</v>
      </c>
      <c r="J416" t="s">
        <v>122</v>
      </c>
      <c r="K416" t="s">
        <v>123</v>
      </c>
      <c r="L416">
        <v>98105</v>
      </c>
      <c r="M416" t="s">
        <v>71</v>
      </c>
      <c r="N416" t="s">
        <v>1482</v>
      </c>
      <c r="O416" t="s">
        <v>73</v>
      </c>
      <c r="P416" t="s">
        <v>117</v>
      </c>
      <c r="Q416" t="s">
        <v>1483</v>
      </c>
      <c r="R416" s="19">
        <v>139.86000000000001</v>
      </c>
      <c r="S416" s="17">
        <v>7</v>
      </c>
      <c r="T416" s="20">
        <v>0</v>
      </c>
      <c r="U416" s="19">
        <v>65.734200000000001</v>
      </c>
      <c r="V416" s="20">
        <f t="shared" si="30"/>
        <v>0.47</v>
      </c>
      <c r="W416" s="17">
        <f t="shared" si="31"/>
        <v>2017</v>
      </c>
      <c r="X416" t="str">
        <f t="shared" si="32"/>
        <v>Nov-2017</v>
      </c>
      <c r="Y416" s="17">
        <f t="shared" si="33"/>
        <v>4</v>
      </c>
      <c r="Z416" t="str">
        <f t="shared" si="34"/>
        <v>0% (No Discount)</v>
      </c>
      <c r="AA416" s="17">
        <f>IF(COUNTIF($B$2:B416,B416)=1,1,0)</f>
        <v>1</v>
      </c>
      <c r="AB416" s="17">
        <f>IF(COUNTIF($F$2:F416,F416)=1,1,0)</f>
        <v>1</v>
      </c>
    </row>
    <row r="417" spans="1:28" x14ac:dyDescent="0.2">
      <c r="A417" s="17">
        <v>416</v>
      </c>
      <c r="B417" t="s">
        <v>1479</v>
      </c>
      <c r="C417" s="18">
        <v>43042</v>
      </c>
      <c r="D417" s="18">
        <v>43046</v>
      </c>
      <c r="E417" t="s">
        <v>77</v>
      </c>
      <c r="F417" t="s">
        <v>1480</v>
      </c>
      <c r="G417" t="s">
        <v>1481</v>
      </c>
      <c r="H417" t="s">
        <v>68</v>
      </c>
      <c r="I417" t="s">
        <v>54</v>
      </c>
      <c r="J417" t="s">
        <v>122</v>
      </c>
      <c r="K417" t="s">
        <v>123</v>
      </c>
      <c r="L417">
        <v>98105</v>
      </c>
      <c r="M417" t="s">
        <v>71</v>
      </c>
      <c r="N417" t="s">
        <v>1114</v>
      </c>
      <c r="O417" t="s">
        <v>59</v>
      </c>
      <c r="P417" t="s">
        <v>63</v>
      </c>
      <c r="Q417" t="s">
        <v>1115</v>
      </c>
      <c r="R417" s="19">
        <v>307.13600000000002</v>
      </c>
      <c r="S417" s="17">
        <v>4</v>
      </c>
      <c r="T417" s="20">
        <v>0.2</v>
      </c>
      <c r="U417" s="19">
        <v>26.874400000000001</v>
      </c>
      <c r="V417" s="20">
        <f t="shared" si="30"/>
        <v>8.7499999999999994E-2</v>
      </c>
      <c r="W417" s="17">
        <f t="shared" si="31"/>
        <v>2017</v>
      </c>
      <c r="X417" t="str">
        <f t="shared" si="32"/>
        <v>Nov-2017</v>
      </c>
      <c r="Y417" s="17">
        <f t="shared" si="33"/>
        <v>4</v>
      </c>
      <c r="Z417" t="str">
        <f t="shared" si="34"/>
        <v>11-20%</v>
      </c>
      <c r="AA417" s="17">
        <f>IF(COUNTIF($B$2:B417,B417)=1,1,0)</f>
        <v>0</v>
      </c>
      <c r="AB417" s="17">
        <f>IF(COUNTIF($F$2:F417,F417)=1,1,0)</f>
        <v>0</v>
      </c>
    </row>
    <row r="418" spans="1:28" x14ac:dyDescent="0.2">
      <c r="A418" s="17">
        <v>417</v>
      </c>
      <c r="B418" t="s">
        <v>1484</v>
      </c>
      <c r="C418" s="18">
        <v>42910</v>
      </c>
      <c r="D418" s="18">
        <v>42914</v>
      </c>
      <c r="E418" t="s">
        <v>77</v>
      </c>
      <c r="F418" t="s">
        <v>1485</v>
      </c>
      <c r="G418" t="s">
        <v>1486</v>
      </c>
      <c r="H418" t="s">
        <v>53</v>
      </c>
      <c r="I418" t="s">
        <v>54</v>
      </c>
      <c r="J418" t="s">
        <v>1487</v>
      </c>
      <c r="K418" t="s">
        <v>70</v>
      </c>
      <c r="L418">
        <v>92646</v>
      </c>
      <c r="M418" t="s">
        <v>71</v>
      </c>
      <c r="N418" t="s">
        <v>1488</v>
      </c>
      <c r="O418" t="s">
        <v>73</v>
      </c>
      <c r="P418" t="s">
        <v>95</v>
      </c>
      <c r="Q418" t="s">
        <v>1489</v>
      </c>
      <c r="R418" s="19">
        <v>95.92</v>
      </c>
      <c r="S418" s="17">
        <v>8</v>
      </c>
      <c r="T418" s="20">
        <v>0</v>
      </c>
      <c r="U418" s="19">
        <v>25.898399999999999</v>
      </c>
      <c r="V418" s="20">
        <f t="shared" si="30"/>
        <v>0.26999999999999996</v>
      </c>
      <c r="W418" s="17">
        <f t="shared" si="31"/>
        <v>2017</v>
      </c>
      <c r="X418" t="str">
        <f t="shared" si="32"/>
        <v>Jun-2017</v>
      </c>
      <c r="Y418" s="17">
        <f t="shared" si="33"/>
        <v>4</v>
      </c>
      <c r="Z418" t="str">
        <f t="shared" si="34"/>
        <v>0% (No Discount)</v>
      </c>
      <c r="AA418" s="17">
        <f>IF(COUNTIF($B$2:B418,B418)=1,1,0)</f>
        <v>1</v>
      </c>
      <c r="AB418" s="17">
        <f>IF(COUNTIF($F$2:F418,F418)=1,1,0)</f>
        <v>1</v>
      </c>
    </row>
    <row r="419" spans="1:28" x14ac:dyDescent="0.2">
      <c r="A419" s="17">
        <v>418</v>
      </c>
      <c r="B419" t="s">
        <v>1490</v>
      </c>
      <c r="C419" s="18">
        <v>42474</v>
      </c>
      <c r="D419" s="18">
        <v>42478</v>
      </c>
      <c r="E419" t="s">
        <v>77</v>
      </c>
      <c r="F419" t="s">
        <v>1491</v>
      </c>
      <c r="G419" t="s">
        <v>1492</v>
      </c>
      <c r="H419" t="s">
        <v>53</v>
      </c>
      <c r="I419" t="s">
        <v>54</v>
      </c>
      <c r="J419" t="s">
        <v>69</v>
      </c>
      <c r="K419" t="s">
        <v>70</v>
      </c>
      <c r="L419">
        <v>90004</v>
      </c>
      <c r="M419" t="s">
        <v>71</v>
      </c>
      <c r="N419" t="s">
        <v>1493</v>
      </c>
      <c r="O419" t="s">
        <v>59</v>
      </c>
      <c r="P419" t="s">
        <v>63</v>
      </c>
      <c r="Q419" t="s">
        <v>1494</v>
      </c>
      <c r="R419" s="19">
        <v>383.8</v>
      </c>
      <c r="S419" s="17">
        <v>5</v>
      </c>
      <c r="T419" s="20">
        <v>0.2</v>
      </c>
      <c r="U419" s="19">
        <v>38.380000000000003</v>
      </c>
      <c r="V419" s="20">
        <f t="shared" si="30"/>
        <v>0.1</v>
      </c>
      <c r="W419" s="17">
        <f t="shared" si="31"/>
        <v>2016</v>
      </c>
      <c r="X419" t="str">
        <f t="shared" si="32"/>
        <v>Apr-2016</v>
      </c>
      <c r="Y419" s="17">
        <f t="shared" si="33"/>
        <v>4</v>
      </c>
      <c r="Z419" t="str">
        <f t="shared" si="34"/>
        <v>11-20%</v>
      </c>
      <c r="AA419" s="17">
        <f>IF(COUNTIF($B$2:B419,B419)=1,1,0)</f>
        <v>1</v>
      </c>
      <c r="AB419" s="17">
        <f>IF(COUNTIF($F$2:F419,F419)=1,1,0)</f>
        <v>1</v>
      </c>
    </row>
    <row r="420" spans="1:28" x14ac:dyDescent="0.2">
      <c r="A420" s="17">
        <v>419</v>
      </c>
      <c r="B420" t="s">
        <v>1495</v>
      </c>
      <c r="C420" s="18">
        <v>43045</v>
      </c>
      <c r="D420" s="18">
        <v>43049</v>
      </c>
      <c r="E420" t="s">
        <v>77</v>
      </c>
      <c r="F420" t="s">
        <v>1300</v>
      </c>
      <c r="G420" t="s">
        <v>1301</v>
      </c>
      <c r="H420" t="s">
        <v>68</v>
      </c>
      <c r="I420" t="s">
        <v>54</v>
      </c>
      <c r="J420" t="s">
        <v>1496</v>
      </c>
      <c r="K420" t="s">
        <v>56</v>
      </c>
      <c r="L420">
        <v>40475</v>
      </c>
      <c r="M420" t="s">
        <v>57</v>
      </c>
      <c r="N420" t="s">
        <v>1497</v>
      </c>
      <c r="O420" t="s">
        <v>73</v>
      </c>
      <c r="P420" t="s">
        <v>117</v>
      </c>
      <c r="Q420" t="s">
        <v>1498</v>
      </c>
      <c r="R420" s="19">
        <v>5.78</v>
      </c>
      <c r="S420" s="17">
        <v>1</v>
      </c>
      <c r="T420" s="20">
        <v>0</v>
      </c>
      <c r="U420" s="19">
        <v>2.8321999999999998</v>
      </c>
      <c r="V420" s="20">
        <f t="shared" si="30"/>
        <v>0.48999999999999994</v>
      </c>
      <c r="W420" s="17">
        <f t="shared" si="31"/>
        <v>2017</v>
      </c>
      <c r="X420" t="str">
        <f t="shared" si="32"/>
        <v>Nov-2017</v>
      </c>
      <c r="Y420" s="17">
        <f t="shared" si="33"/>
        <v>4</v>
      </c>
      <c r="Z420" t="str">
        <f t="shared" si="34"/>
        <v>0% (No Discount)</v>
      </c>
      <c r="AA420" s="17">
        <f>IF(COUNTIF($B$2:B420,B420)=1,1,0)</f>
        <v>1</v>
      </c>
      <c r="AB420" s="17">
        <f>IF(COUNTIF($F$2:F420,F420)=1,1,0)</f>
        <v>0</v>
      </c>
    </row>
    <row r="421" spans="1:28" x14ac:dyDescent="0.2">
      <c r="A421" s="17">
        <v>420</v>
      </c>
      <c r="B421" t="s">
        <v>1499</v>
      </c>
      <c r="C421" s="18">
        <v>42798</v>
      </c>
      <c r="D421" s="18">
        <v>42803</v>
      </c>
      <c r="E421" t="s">
        <v>77</v>
      </c>
      <c r="F421" t="s">
        <v>1187</v>
      </c>
      <c r="G421" t="s">
        <v>1188</v>
      </c>
      <c r="H421" t="s">
        <v>68</v>
      </c>
      <c r="I421" t="s">
        <v>54</v>
      </c>
      <c r="J421" t="s">
        <v>69</v>
      </c>
      <c r="K421" t="s">
        <v>70</v>
      </c>
      <c r="L421">
        <v>90045</v>
      </c>
      <c r="M421" t="s">
        <v>71</v>
      </c>
      <c r="N421" t="s">
        <v>1500</v>
      </c>
      <c r="O421" t="s">
        <v>73</v>
      </c>
      <c r="P421" t="s">
        <v>95</v>
      </c>
      <c r="Q421" t="s">
        <v>1501</v>
      </c>
      <c r="R421" s="19">
        <v>9.32</v>
      </c>
      <c r="S421" s="17">
        <v>4</v>
      </c>
      <c r="T421" s="20">
        <v>0</v>
      </c>
      <c r="U421" s="19">
        <v>2.7027999999999999</v>
      </c>
      <c r="V421" s="20">
        <f t="shared" si="30"/>
        <v>0.28999999999999998</v>
      </c>
      <c r="W421" s="17">
        <f t="shared" si="31"/>
        <v>2017</v>
      </c>
      <c r="X421" t="str">
        <f t="shared" si="32"/>
        <v>Mar-2017</v>
      </c>
      <c r="Y421" s="17">
        <f t="shared" si="33"/>
        <v>5</v>
      </c>
      <c r="Z421" t="str">
        <f t="shared" si="34"/>
        <v>0% (No Discount)</v>
      </c>
      <c r="AA421" s="17">
        <f>IF(COUNTIF($B$2:B421,B421)=1,1,0)</f>
        <v>1</v>
      </c>
      <c r="AB421" s="17">
        <f>IF(COUNTIF($F$2:F421,F421)=1,1,0)</f>
        <v>0</v>
      </c>
    </row>
    <row r="422" spans="1:28" x14ac:dyDescent="0.2">
      <c r="A422" s="17">
        <v>421</v>
      </c>
      <c r="B422" t="s">
        <v>1499</v>
      </c>
      <c r="C422" s="18">
        <v>42798</v>
      </c>
      <c r="D422" s="18">
        <v>42803</v>
      </c>
      <c r="E422" t="s">
        <v>77</v>
      </c>
      <c r="F422" t="s">
        <v>1187</v>
      </c>
      <c r="G422" t="s">
        <v>1188</v>
      </c>
      <c r="H422" t="s">
        <v>68</v>
      </c>
      <c r="I422" t="s">
        <v>54</v>
      </c>
      <c r="J422" t="s">
        <v>69</v>
      </c>
      <c r="K422" t="s">
        <v>70</v>
      </c>
      <c r="L422">
        <v>90045</v>
      </c>
      <c r="M422" t="s">
        <v>71</v>
      </c>
      <c r="N422" t="s">
        <v>1502</v>
      </c>
      <c r="O422" t="s">
        <v>73</v>
      </c>
      <c r="P422" t="s">
        <v>200</v>
      </c>
      <c r="Q422" t="s">
        <v>1503</v>
      </c>
      <c r="R422" s="19">
        <v>15.25</v>
      </c>
      <c r="S422" s="17">
        <v>1</v>
      </c>
      <c r="T422" s="20">
        <v>0</v>
      </c>
      <c r="U422" s="19">
        <v>7.0149999999999997</v>
      </c>
      <c r="V422" s="20">
        <f t="shared" si="30"/>
        <v>0.45999999999999996</v>
      </c>
      <c r="W422" s="17">
        <f t="shared" si="31"/>
        <v>2017</v>
      </c>
      <c r="X422" t="str">
        <f t="shared" si="32"/>
        <v>Mar-2017</v>
      </c>
      <c r="Y422" s="17">
        <f t="shared" si="33"/>
        <v>5</v>
      </c>
      <c r="Z422" t="str">
        <f t="shared" si="34"/>
        <v>0% (No Discount)</v>
      </c>
      <c r="AA422" s="17">
        <f>IF(COUNTIF($B$2:B422,B422)=1,1,0)</f>
        <v>0</v>
      </c>
      <c r="AB422" s="17">
        <f>IF(COUNTIF($F$2:F422,F422)=1,1,0)</f>
        <v>0</v>
      </c>
    </row>
    <row r="423" spans="1:28" x14ac:dyDescent="0.2">
      <c r="A423" s="17">
        <v>422</v>
      </c>
      <c r="B423" t="s">
        <v>1504</v>
      </c>
      <c r="C423" s="18">
        <v>41812</v>
      </c>
      <c r="D423" s="18">
        <v>41815</v>
      </c>
      <c r="E423" t="s">
        <v>215</v>
      </c>
      <c r="F423" t="s">
        <v>359</v>
      </c>
      <c r="G423" t="s">
        <v>360</v>
      </c>
      <c r="H423" t="s">
        <v>53</v>
      </c>
      <c r="I423" t="s">
        <v>54</v>
      </c>
      <c r="J423" t="s">
        <v>1505</v>
      </c>
      <c r="K423" t="s">
        <v>484</v>
      </c>
      <c r="L423">
        <v>80027</v>
      </c>
      <c r="M423" t="s">
        <v>71</v>
      </c>
      <c r="N423" t="s">
        <v>1506</v>
      </c>
      <c r="O423" t="s">
        <v>98</v>
      </c>
      <c r="P423" t="s">
        <v>188</v>
      </c>
      <c r="Q423" t="s">
        <v>1507</v>
      </c>
      <c r="R423" s="19">
        <v>196.75200000000001</v>
      </c>
      <c r="S423" s="17">
        <v>6</v>
      </c>
      <c r="T423" s="20">
        <v>0.2</v>
      </c>
      <c r="U423" s="19">
        <v>56.566200000000002</v>
      </c>
      <c r="V423" s="20">
        <f t="shared" si="30"/>
        <v>0.28749999999999998</v>
      </c>
      <c r="W423" s="17">
        <f t="shared" si="31"/>
        <v>2014</v>
      </c>
      <c r="X423" t="str">
        <f t="shared" si="32"/>
        <v>Jun-2014</v>
      </c>
      <c r="Y423" s="17">
        <f t="shared" si="33"/>
        <v>3</v>
      </c>
      <c r="Z423" t="str">
        <f t="shared" si="34"/>
        <v>11-20%</v>
      </c>
      <c r="AA423" s="17">
        <f>IF(COUNTIF($B$2:B423,B423)=1,1,0)</f>
        <v>1</v>
      </c>
      <c r="AB423" s="17">
        <f>IF(COUNTIF($F$2:F423,F423)=1,1,0)</f>
        <v>0</v>
      </c>
    </row>
    <row r="424" spans="1:28" x14ac:dyDescent="0.2">
      <c r="A424" s="17">
        <v>423</v>
      </c>
      <c r="B424" t="s">
        <v>1508</v>
      </c>
      <c r="C424" s="18">
        <v>43027</v>
      </c>
      <c r="D424" s="18">
        <v>43031</v>
      </c>
      <c r="E424" t="s">
        <v>77</v>
      </c>
      <c r="F424" t="s">
        <v>1509</v>
      </c>
      <c r="G424" t="s">
        <v>1510</v>
      </c>
      <c r="H424" t="s">
        <v>68</v>
      </c>
      <c r="I424" t="s">
        <v>54</v>
      </c>
      <c r="J424" t="s">
        <v>1511</v>
      </c>
      <c r="K424" t="s">
        <v>1275</v>
      </c>
      <c r="L424">
        <v>1841</v>
      </c>
      <c r="M424" t="s">
        <v>175</v>
      </c>
      <c r="N424" t="s">
        <v>1512</v>
      </c>
      <c r="O424" t="s">
        <v>59</v>
      </c>
      <c r="P424" t="s">
        <v>92</v>
      </c>
      <c r="Q424" t="s">
        <v>1513</v>
      </c>
      <c r="R424" s="19">
        <v>56.56</v>
      </c>
      <c r="S424" s="17">
        <v>4</v>
      </c>
      <c r="T424" s="20">
        <v>0</v>
      </c>
      <c r="U424" s="19">
        <v>14.7056</v>
      </c>
      <c r="V424" s="20">
        <f t="shared" si="30"/>
        <v>0.26</v>
      </c>
      <c r="W424" s="17">
        <f t="shared" si="31"/>
        <v>2017</v>
      </c>
      <c r="X424" t="str">
        <f t="shared" si="32"/>
        <v>Oct-2017</v>
      </c>
      <c r="Y424" s="17">
        <f t="shared" si="33"/>
        <v>4</v>
      </c>
      <c r="Z424" t="str">
        <f t="shared" si="34"/>
        <v>0% (No Discount)</v>
      </c>
      <c r="AA424" s="17">
        <f>IF(COUNTIF($B$2:B424,B424)=1,1,0)</f>
        <v>1</v>
      </c>
      <c r="AB424" s="17">
        <f>IF(COUNTIF($F$2:F424,F424)=1,1,0)</f>
        <v>1</v>
      </c>
    </row>
    <row r="425" spans="1:28" x14ac:dyDescent="0.2">
      <c r="A425" s="17">
        <v>424</v>
      </c>
      <c r="B425" t="s">
        <v>1508</v>
      </c>
      <c r="C425" s="18">
        <v>43027</v>
      </c>
      <c r="D425" s="18">
        <v>43031</v>
      </c>
      <c r="E425" t="s">
        <v>77</v>
      </c>
      <c r="F425" t="s">
        <v>1509</v>
      </c>
      <c r="G425" t="s">
        <v>1510</v>
      </c>
      <c r="H425" t="s">
        <v>68</v>
      </c>
      <c r="I425" t="s">
        <v>54</v>
      </c>
      <c r="J425" t="s">
        <v>1511</v>
      </c>
      <c r="K425" t="s">
        <v>1275</v>
      </c>
      <c r="L425">
        <v>1841</v>
      </c>
      <c r="M425" t="s">
        <v>175</v>
      </c>
      <c r="N425" t="s">
        <v>1514</v>
      </c>
      <c r="O425" t="s">
        <v>73</v>
      </c>
      <c r="P425" t="s">
        <v>86</v>
      </c>
      <c r="Q425" t="s">
        <v>1515</v>
      </c>
      <c r="R425" s="19">
        <v>32.700000000000003</v>
      </c>
      <c r="S425" s="17">
        <v>3</v>
      </c>
      <c r="T425" s="20">
        <v>0</v>
      </c>
      <c r="U425" s="19">
        <v>8.5020000000000007</v>
      </c>
      <c r="V425" s="20">
        <f t="shared" si="30"/>
        <v>0.26</v>
      </c>
      <c r="W425" s="17">
        <f t="shared" si="31"/>
        <v>2017</v>
      </c>
      <c r="X425" t="str">
        <f t="shared" si="32"/>
        <v>Oct-2017</v>
      </c>
      <c r="Y425" s="17">
        <f t="shared" si="33"/>
        <v>4</v>
      </c>
      <c r="Z425" t="str">
        <f t="shared" si="34"/>
        <v>0% (No Discount)</v>
      </c>
      <c r="AA425" s="17">
        <f>IF(COUNTIF($B$2:B425,B425)=1,1,0)</f>
        <v>0</v>
      </c>
      <c r="AB425" s="17">
        <f>IF(COUNTIF($F$2:F425,F425)=1,1,0)</f>
        <v>0</v>
      </c>
    </row>
    <row r="426" spans="1:28" x14ac:dyDescent="0.2">
      <c r="A426" s="17">
        <v>425</v>
      </c>
      <c r="B426" t="s">
        <v>1516</v>
      </c>
      <c r="C426" s="18">
        <v>42968</v>
      </c>
      <c r="D426" s="18">
        <v>42970</v>
      </c>
      <c r="E426" t="s">
        <v>50</v>
      </c>
      <c r="F426" t="s">
        <v>1517</v>
      </c>
      <c r="G426" t="s">
        <v>1518</v>
      </c>
      <c r="H426" t="s">
        <v>53</v>
      </c>
      <c r="I426" t="s">
        <v>54</v>
      </c>
      <c r="J426" t="s">
        <v>355</v>
      </c>
      <c r="K426" t="s">
        <v>1519</v>
      </c>
      <c r="L426">
        <v>39212</v>
      </c>
      <c r="M426" t="s">
        <v>57</v>
      </c>
      <c r="N426" t="s">
        <v>1520</v>
      </c>
      <c r="O426" t="s">
        <v>59</v>
      </c>
      <c r="P426" t="s">
        <v>63</v>
      </c>
      <c r="Q426" t="s">
        <v>1521</v>
      </c>
      <c r="R426" s="19">
        <v>866.4</v>
      </c>
      <c r="S426" s="17">
        <v>4</v>
      </c>
      <c r="T426" s="20">
        <v>0</v>
      </c>
      <c r="U426" s="19">
        <v>225.26400000000001</v>
      </c>
      <c r="V426" s="20">
        <f t="shared" si="30"/>
        <v>0.26</v>
      </c>
      <c r="W426" s="17">
        <f t="shared" si="31"/>
        <v>2017</v>
      </c>
      <c r="X426" t="str">
        <f t="shared" si="32"/>
        <v>Aug-2017</v>
      </c>
      <c r="Y426" s="17">
        <f t="shared" si="33"/>
        <v>2</v>
      </c>
      <c r="Z426" t="str">
        <f t="shared" si="34"/>
        <v>0% (No Discount)</v>
      </c>
      <c r="AA426" s="17">
        <f>IF(COUNTIF($B$2:B426,B426)=1,1,0)</f>
        <v>1</v>
      </c>
      <c r="AB426" s="17">
        <f>IF(COUNTIF($F$2:F426,F426)=1,1,0)</f>
        <v>1</v>
      </c>
    </row>
    <row r="427" spans="1:28" x14ac:dyDescent="0.2">
      <c r="A427" s="17">
        <v>426</v>
      </c>
      <c r="B427" t="s">
        <v>1522</v>
      </c>
      <c r="C427" s="18">
        <v>43062</v>
      </c>
      <c r="D427" s="18">
        <v>43065</v>
      </c>
      <c r="E427" t="s">
        <v>50</v>
      </c>
      <c r="F427" t="s">
        <v>291</v>
      </c>
      <c r="G427" t="s">
        <v>292</v>
      </c>
      <c r="H427" t="s">
        <v>68</v>
      </c>
      <c r="I427" t="s">
        <v>54</v>
      </c>
      <c r="J427" t="s">
        <v>1523</v>
      </c>
      <c r="K427" t="s">
        <v>265</v>
      </c>
      <c r="L427">
        <v>48187</v>
      </c>
      <c r="M427" t="s">
        <v>132</v>
      </c>
      <c r="N427" t="s">
        <v>1524</v>
      </c>
      <c r="O427" t="s">
        <v>59</v>
      </c>
      <c r="P427" t="s">
        <v>92</v>
      </c>
      <c r="Q427" t="s">
        <v>1525</v>
      </c>
      <c r="R427" s="19">
        <v>28.4</v>
      </c>
      <c r="S427" s="17">
        <v>2</v>
      </c>
      <c r="T427" s="20">
        <v>0</v>
      </c>
      <c r="U427" s="19">
        <v>11.076000000000001</v>
      </c>
      <c r="V427" s="20">
        <f t="shared" si="30"/>
        <v>0.39</v>
      </c>
      <c r="W427" s="17">
        <f t="shared" si="31"/>
        <v>2017</v>
      </c>
      <c r="X427" t="str">
        <f t="shared" si="32"/>
        <v>Nov-2017</v>
      </c>
      <c r="Y427" s="17">
        <f t="shared" si="33"/>
        <v>3</v>
      </c>
      <c r="Z427" t="str">
        <f t="shared" si="34"/>
        <v>0% (No Discount)</v>
      </c>
      <c r="AA427" s="17">
        <f>IF(COUNTIF($B$2:B427,B427)=1,1,0)</f>
        <v>1</v>
      </c>
      <c r="AB427" s="17">
        <f>IF(COUNTIF($F$2:F427,F427)=1,1,0)</f>
        <v>0</v>
      </c>
    </row>
    <row r="428" spans="1:28" x14ac:dyDescent="0.2">
      <c r="A428" s="17">
        <v>427</v>
      </c>
      <c r="B428" t="s">
        <v>1522</v>
      </c>
      <c r="C428" s="18">
        <v>43062</v>
      </c>
      <c r="D428" s="18">
        <v>43065</v>
      </c>
      <c r="E428" t="s">
        <v>50</v>
      </c>
      <c r="F428" t="s">
        <v>291</v>
      </c>
      <c r="G428" t="s">
        <v>292</v>
      </c>
      <c r="H428" t="s">
        <v>68</v>
      </c>
      <c r="I428" t="s">
        <v>54</v>
      </c>
      <c r="J428" t="s">
        <v>1523</v>
      </c>
      <c r="K428" t="s">
        <v>265</v>
      </c>
      <c r="L428">
        <v>48187</v>
      </c>
      <c r="M428" t="s">
        <v>132</v>
      </c>
      <c r="N428" t="s">
        <v>1526</v>
      </c>
      <c r="O428" t="s">
        <v>73</v>
      </c>
      <c r="P428" t="s">
        <v>102</v>
      </c>
      <c r="Q428" t="s">
        <v>1527</v>
      </c>
      <c r="R428" s="19">
        <v>287.92</v>
      </c>
      <c r="S428" s="17">
        <v>8</v>
      </c>
      <c r="T428" s="20">
        <v>0</v>
      </c>
      <c r="U428" s="19">
        <v>138.20160000000001</v>
      </c>
      <c r="V428" s="20">
        <f t="shared" si="30"/>
        <v>0.48000000000000004</v>
      </c>
      <c r="W428" s="17">
        <f t="shared" si="31"/>
        <v>2017</v>
      </c>
      <c r="X428" t="str">
        <f t="shared" si="32"/>
        <v>Nov-2017</v>
      </c>
      <c r="Y428" s="17">
        <f t="shared" si="33"/>
        <v>3</v>
      </c>
      <c r="Z428" t="str">
        <f t="shared" si="34"/>
        <v>0% (No Discount)</v>
      </c>
      <c r="AA428" s="17">
        <f>IF(COUNTIF($B$2:B428,B428)=1,1,0)</f>
        <v>0</v>
      </c>
      <c r="AB428" s="17">
        <f>IF(COUNTIF($F$2:F428,F428)=1,1,0)</f>
        <v>0</v>
      </c>
    </row>
    <row r="429" spans="1:28" x14ac:dyDescent="0.2">
      <c r="A429" s="17">
        <v>428</v>
      </c>
      <c r="B429" t="s">
        <v>1528</v>
      </c>
      <c r="C429" s="18">
        <v>41894</v>
      </c>
      <c r="D429" s="18">
        <v>41895</v>
      </c>
      <c r="E429" t="s">
        <v>215</v>
      </c>
      <c r="F429" t="s">
        <v>1529</v>
      </c>
      <c r="G429" t="s">
        <v>1530</v>
      </c>
      <c r="H429" t="s">
        <v>129</v>
      </c>
      <c r="I429" t="s">
        <v>54</v>
      </c>
      <c r="J429" t="s">
        <v>1531</v>
      </c>
      <c r="K429" t="s">
        <v>294</v>
      </c>
      <c r="L429">
        <v>10801</v>
      </c>
      <c r="M429" t="s">
        <v>175</v>
      </c>
      <c r="N429" t="s">
        <v>1532</v>
      </c>
      <c r="O429" t="s">
        <v>98</v>
      </c>
      <c r="P429" t="s">
        <v>711</v>
      </c>
      <c r="Q429" t="s">
        <v>1533</v>
      </c>
      <c r="R429" s="19">
        <v>69.989999999999995</v>
      </c>
      <c r="S429" s="17">
        <v>1</v>
      </c>
      <c r="T429" s="20">
        <v>0</v>
      </c>
      <c r="U429" s="19">
        <v>30.095700000000001</v>
      </c>
      <c r="V429" s="20">
        <f t="shared" si="30"/>
        <v>0.43000000000000005</v>
      </c>
      <c r="W429" s="17">
        <f t="shared" si="31"/>
        <v>2014</v>
      </c>
      <c r="X429" t="str">
        <f t="shared" si="32"/>
        <v>Sep-2014</v>
      </c>
      <c r="Y429" s="17">
        <f t="shared" si="33"/>
        <v>1</v>
      </c>
      <c r="Z429" t="str">
        <f t="shared" si="34"/>
        <v>0% (No Discount)</v>
      </c>
      <c r="AA429" s="17">
        <f>IF(COUNTIF($B$2:B429,B429)=1,1,0)</f>
        <v>1</v>
      </c>
      <c r="AB429" s="17">
        <f>IF(COUNTIF($F$2:F429,F429)=1,1,0)</f>
        <v>1</v>
      </c>
    </row>
    <row r="430" spans="1:28" x14ac:dyDescent="0.2">
      <c r="A430" s="17">
        <v>429</v>
      </c>
      <c r="B430" t="s">
        <v>1534</v>
      </c>
      <c r="C430" s="18">
        <v>43009</v>
      </c>
      <c r="D430" s="18">
        <v>43016</v>
      </c>
      <c r="E430" t="s">
        <v>77</v>
      </c>
      <c r="F430" t="s">
        <v>1535</v>
      </c>
      <c r="G430" t="s">
        <v>1536</v>
      </c>
      <c r="H430" t="s">
        <v>68</v>
      </c>
      <c r="I430" t="s">
        <v>54</v>
      </c>
      <c r="J430" t="s">
        <v>707</v>
      </c>
      <c r="K430" t="s">
        <v>131</v>
      </c>
      <c r="L430">
        <v>78207</v>
      </c>
      <c r="M430" t="s">
        <v>132</v>
      </c>
      <c r="N430" t="s">
        <v>1537</v>
      </c>
      <c r="O430" t="s">
        <v>73</v>
      </c>
      <c r="P430" t="s">
        <v>95</v>
      </c>
      <c r="Q430" t="s">
        <v>1538</v>
      </c>
      <c r="R430" s="19">
        <v>6.6719999999999997</v>
      </c>
      <c r="S430" s="17">
        <v>6</v>
      </c>
      <c r="T430" s="20">
        <v>0.2</v>
      </c>
      <c r="U430" s="19">
        <v>0.50039999999999996</v>
      </c>
      <c r="V430" s="20">
        <f t="shared" si="30"/>
        <v>7.4999999999999997E-2</v>
      </c>
      <c r="W430" s="17">
        <f t="shared" si="31"/>
        <v>2017</v>
      </c>
      <c r="X430" t="str">
        <f t="shared" si="32"/>
        <v>Oct-2017</v>
      </c>
      <c r="Y430" s="17">
        <f t="shared" si="33"/>
        <v>7</v>
      </c>
      <c r="Z430" t="str">
        <f t="shared" si="34"/>
        <v>11-20%</v>
      </c>
      <c r="AA430" s="17">
        <f>IF(COUNTIF($B$2:B430,B430)=1,1,0)</f>
        <v>1</v>
      </c>
      <c r="AB430" s="17">
        <f>IF(COUNTIF($F$2:F430,F430)=1,1,0)</f>
        <v>1</v>
      </c>
    </row>
    <row r="431" spans="1:28" x14ac:dyDescent="0.2">
      <c r="A431" s="17">
        <v>430</v>
      </c>
      <c r="B431" t="s">
        <v>1539</v>
      </c>
      <c r="C431" s="18">
        <v>42475</v>
      </c>
      <c r="D431" s="18">
        <v>42481</v>
      </c>
      <c r="E431" t="s">
        <v>77</v>
      </c>
      <c r="F431" t="s">
        <v>1540</v>
      </c>
      <c r="G431" t="s">
        <v>1541</v>
      </c>
      <c r="H431" t="s">
        <v>129</v>
      </c>
      <c r="I431" t="s">
        <v>54</v>
      </c>
      <c r="J431" t="s">
        <v>1542</v>
      </c>
      <c r="K431" t="s">
        <v>115</v>
      </c>
      <c r="L431">
        <v>28052</v>
      </c>
      <c r="M431" t="s">
        <v>57</v>
      </c>
      <c r="N431" t="s">
        <v>1543</v>
      </c>
      <c r="O431" t="s">
        <v>73</v>
      </c>
      <c r="P431" t="s">
        <v>102</v>
      </c>
      <c r="Q431" t="s">
        <v>1544</v>
      </c>
      <c r="R431" s="19">
        <v>189.58799999999999</v>
      </c>
      <c r="S431" s="17">
        <v>2</v>
      </c>
      <c r="T431" s="20">
        <v>0.7</v>
      </c>
      <c r="U431" s="19">
        <v>-145.35079999999999</v>
      </c>
      <c r="V431" s="20">
        <f t="shared" si="30"/>
        <v>-0.76666666666666661</v>
      </c>
      <c r="W431" s="17">
        <f t="shared" si="31"/>
        <v>2016</v>
      </c>
      <c r="X431" t="str">
        <f t="shared" si="32"/>
        <v>Apr-2016</v>
      </c>
      <c r="Y431" s="17">
        <f t="shared" si="33"/>
        <v>6</v>
      </c>
      <c r="Z431" t="str">
        <f t="shared" si="34"/>
        <v>Over 50%</v>
      </c>
      <c r="AA431" s="17">
        <f>IF(COUNTIF($B$2:B431,B431)=1,1,0)</f>
        <v>1</v>
      </c>
      <c r="AB431" s="17">
        <f>IF(COUNTIF($F$2:F431,F431)=1,1,0)</f>
        <v>1</v>
      </c>
    </row>
    <row r="432" spans="1:28" x14ac:dyDescent="0.2">
      <c r="A432" s="17">
        <v>431</v>
      </c>
      <c r="B432" t="s">
        <v>1539</v>
      </c>
      <c r="C432" s="18">
        <v>42475</v>
      </c>
      <c r="D432" s="18">
        <v>42481</v>
      </c>
      <c r="E432" t="s">
        <v>77</v>
      </c>
      <c r="F432" t="s">
        <v>1540</v>
      </c>
      <c r="G432" t="s">
        <v>1541</v>
      </c>
      <c r="H432" t="s">
        <v>129</v>
      </c>
      <c r="I432" t="s">
        <v>54</v>
      </c>
      <c r="J432" t="s">
        <v>1542</v>
      </c>
      <c r="K432" t="s">
        <v>115</v>
      </c>
      <c r="L432">
        <v>28052</v>
      </c>
      <c r="M432" t="s">
        <v>57</v>
      </c>
      <c r="N432" t="s">
        <v>759</v>
      </c>
      <c r="O432" t="s">
        <v>98</v>
      </c>
      <c r="P432" t="s">
        <v>188</v>
      </c>
      <c r="Q432" t="s">
        <v>760</v>
      </c>
      <c r="R432" s="19">
        <v>408.74400000000003</v>
      </c>
      <c r="S432" s="17">
        <v>7</v>
      </c>
      <c r="T432" s="20">
        <v>0.2</v>
      </c>
      <c r="U432" s="19">
        <v>76.639499999999998</v>
      </c>
      <c r="V432" s="20">
        <f t="shared" si="30"/>
        <v>0.18749999999999997</v>
      </c>
      <c r="W432" s="17">
        <f t="shared" si="31"/>
        <v>2016</v>
      </c>
      <c r="X432" t="str">
        <f t="shared" si="32"/>
        <v>Apr-2016</v>
      </c>
      <c r="Y432" s="17">
        <f t="shared" si="33"/>
        <v>6</v>
      </c>
      <c r="Z432" t="str">
        <f t="shared" si="34"/>
        <v>11-20%</v>
      </c>
      <c r="AA432" s="17">
        <f>IF(COUNTIF($B$2:B432,B432)=1,1,0)</f>
        <v>0</v>
      </c>
      <c r="AB432" s="17">
        <f>IF(COUNTIF($F$2:F432,F432)=1,1,0)</f>
        <v>0</v>
      </c>
    </row>
    <row r="433" spans="1:28" x14ac:dyDescent="0.2">
      <c r="A433" s="17">
        <v>432</v>
      </c>
      <c r="B433" t="s">
        <v>1539</v>
      </c>
      <c r="C433" s="18">
        <v>42475</v>
      </c>
      <c r="D433" s="18">
        <v>42481</v>
      </c>
      <c r="E433" t="s">
        <v>77</v>
      </c>
      <c r="F433" t="s">
        <v>1540</v>
      </c>
      <c r="G433" t="s">
        <v>1541</v>
      </c>
      <c r="H433" t="s">
        <v>129</v>
      </c>
      <c r="I433" t="s">
        <v>54</v>
      </c>
      <c r="J433" t="s">
        <v>1542</v>
      </c>
      <c r="K433" t="s">
        <v>115</v>
      </c>
      <c r="L433">
        <v>28052</v>
      </c>
      <c r="M433" t="s">
        <v>57</v>
      </c>
      <c r="N433" t="s">
        <v>759</v>
      </c>
      <c r="O433" t="s">
        <v>98</v>
      </c>
      <c r="P433" t="s">
        <v>188</v>
      </c>
      <c r="Q433" t="s">
        <v>760</v>
      </c>
      <c r="R433" s="19">
        <v>291.95999999999998</v>
      </c>
      <c r="S433" s="17">
        <v>5</v>
      </c>
      <c r="T433" s="20">
        <v>0.2</v>
      </c>
      <c r="U433" s="19">
        <v>54.7425</v>
      </c>
      <c r="V433" s="20">
        <f t="shared" si="30"/>
        <v>0.1875</v>
      </c>
      <c r="W433" s="17">
        <f t="shared" si="31"/>
        <v>2016</v>
      </c>
      <c r="X433" t="str">
        <f t="shared" si="32"/>
        <v>Apr-2016</v>
      </c>
      <c r="Y433" s="17">
        <f t="shared" si="33"/>
        <v>6</v>
      </c>
      <c r="Z433" t="str">
        <f t="shared" si="34"/>
        <v>11-20%</v>
      </c>
      <c r="AA433" s="17">
        <f>IF(COUNTIF($B$2:B433,B433)=1,1,0)</f>
        <v>0</v>
      </c>
      <c r="AB433" s="17">
        <f>IF(COUNTIF($F$2:F433,F433)=1,1,0)</f>
        <v>0</v>
      </c>
    </row>
    <row r="434" spans="1:28" x14ac:dyDescent="0.2">
      <c r="A434" s="17">
        <v>433</v>
      </c>
      <c r="B434" t="s">
        <v>1539</v>
      </c>
      <c r="C434" s="18">
        <v>42475</v>
      </c>
      <c r="D434" s="18">
        <v>42481</v>
      </c>
      <c r="E434" t="s">
        <v>77</v>
      </c>
      <c r="F434" t="s">
        <v>1540</v>
      </c>
      <c r="G434" t="s">
        <v>1541</v>
      </c>
      <c r="H434" t="s">
        <v>129</v>
      </c>
      <c r="I434" t="s">
        <v>54</v>
      </c>
      <c r="J434" t="s">
        <v>1542</v>
      </c>
      <c r="K434" t="s">
        <v>115</v>
      </c>
      <c r="L434">
        <v>28052</v>
      </c>
      <c r="M434" t="s">
        <v>57</v>
      </c>
      <c r="N434" t="s">
        <v>1545</v>
      </c>
      <c r="O434" t="s">
        <v>73</v>
      </c>
      <c r="P434" t="s">
        <v>86</v>
      </c>
      <c r="Q434" t="s">
        <v>1546</v>
      </c>
      <c r="R434" s="19">
        <v>4.7679999999999998</v>
      </c>
      <c r="S434" s="17">
        <v>2</v>
      </c>
      <c r="T434" s="20">
        <v>0.2</v>
      </c>
      <c r="U434" s="19">
        <v>-0.77480000000000004</v>
      </c>
      <c r="V434" s="20">
        <f t="shared" si="30"/>
        <v>-0.16250000000000001</v>
      </c>
      <c r="W434" s="17">
        <f t="shared" si="31"/>
        <v>2016</v>
      </c>
      <c r="X434" t="str">
        <f t="shared" si="32"/>
        <v>Apr-2016</v>
      </c>
      <c r="Y434" s="17">
        <f t="shared" si="33"/>
        <v>6</v>
      </c>
      <c r="Z434" t="str">
        <f t="shared" si="34"/>
        <v>11-20%</v>
      </c>
      <c r="AA434" s="17">
        <f>IF(COUNTIF($B$2:B434,B434)=1,1,0)</f>
        <v>0</v>
      </c>
      <c r="AB434" s="17">
        <f>IF(COUNTIF($F$2:F434,F434)=1,1,0)</f>
        <v>0</v>
      </c>
    </row>
    <row r="435" spans="1:28" x14ac:dyDescent="0.2">
      <c r="A435" s="17">
        <v>434</v>
      </c>
      <c r="B435" t="s">
        <v>1547</v>
      </c>
      <c r="C435" s="18">
        <v>42527</v>
      </c>
      <c r="D435" s="18">
        <v>42528</v>
      </c>
      <c r="E435" t="s">
        <v>215</v>
      </c>
      <c r="F435" t="s">
        <v>671</v>
      </c>
      <c r="G435" t="s">
        <v>672</v>
      </c>
      <c r="H435" t="s">
        <v>53</v>
      </c>
      <c r="I435" t="s">
        <v>54</v>
      </c>
      <c r="J435" t="s">
        <v>1274</v>
      </c>
      <c r="K435" t="s">
        <v>1275</v>
      </c>
      <c r="L435">
        <v>1852</v>
      </c>
      <c r="M435" t="s">
        <v>175</v>
      </c>
      <c r="N435" t="s">
        <v>1548</v>
      </c>
      <c r="O435" t="s">
        <v>73</v>
      </c>
      <c r="P435" t="s">
        <v>86</v>
      </c>
      <c r="Q435" t="s">
        <v>1549</v>
      </c>
      <c r="R435" s="19">
        <v>714.3</v>
      </c>
      <c r="S435" s="17">
        <v>5</v>
      </c>
      <c r="T435" s="20">
        <v>0</v>
      </c>
      <c r="U435" s="19">
        <v>207.14699999999999</v>
      </c>
      <c r="V435" s="20">
        <f t="shared" si="30"/>
        <v>0.28999999999999998</v>
      </c>
      <c r="W435" s="17">
        <f t="shared" si="31"/>
        <v>2016</v>
      </c>
      <c r="X435" t="str">
        <f t="shared" si="32"/>
        <v>Jun-2016</v>
      </c>
      <c r="Y435" s="17">
        <f t="shared" si="33"/>
        <v>1</v>
      </c>
      <c r="Z435" t="str">
        <f t="shared" si="34"/>
        <v>0% (No Discount)</v>
      </c>
      <c r="AA435" s="17">
        <f>IF(COUNTIF($B$2:B435,B435)=1,1,0)</f>
        <v>1</v>
      </c>
      <c r="AB435" s="17">
        <f>IF(COUNTIF($F$2:F435,F435)=1,1,0)</f>
        <v>0</v>
      </c>
    </row>
    <row r="436" spans="1:28" x14ac:dyDescent="0.2">
      <c r="A436" s="17">
        <v>435</v>
      </c>
      <c r="B436" t="s">
        <v>1550</v>
      </c>
      <c r="C436" s="18">
        <v>41992</v>
      </c>
      <c r="D436" s="18">
        <v>41998</v>
      </c>
      <c r="E436" t="s">
        <v>77</v>
      </c>
      <c r="F436" t="s">
        <v>1551</v>
      </c>
      <c r="G436" t="s">
        <v>1552</v>
      </c>
      <c r="H436" t="s">
        <v>53</v>
      </c>
      <c r="I436" t="s">
        <v>54</v>
      </c>
      <c r="J436" t="s">
        <v>1553</v>
      </c>
      <c r="K436" t="s">
        <v>81</v>
      </c>
      <c r="L436">
        <v>32216</v>
      </c>
      <c r="M436" t="s">
        <v>57</v>
      </c>
      <c r="N436" t="s">
        <v>1554</v>
      </c>
      <c r="O436" t="s">
        <v>73</v>
      </c>
      <c r="P436" t="s">
        <v>102</v>
      </c>
      <c r="Q436" t="s">
        <v>1555</v>
      </c>
      <c r="R436" s="19">
        <v>4.8120000000000003</v>
      </c>
      <c r="S436" s="17">
        <v>2</v>
      </c>
      <c r="T436" s="20">
        <v>0.7</v>
      </c>
      <c r="U436" s="19">
        <v>-3.6892</v>
      </c>
      <c r="V436" s="20">
        <f t="shared" si="30"/>
        <v>-0.76666666666666661</v>
      </c>
      <c r="W436" s="17">
        <f t="shared" si="31"/>
        <v>2014</v>
      </c>
      <c r="X436" t="str">
        <f t="shared" si="32"/>
        <v>Dec-2014</v>
      </c>
      <c r="Y436" s="17">
        <f t="shared" si="33"/>
        <v>6</v>
      </c>
      <c r="Z436" t="str">
        <f t="shared" si="34"/>
        <v>Over 50%</v>
      </c>
      <c r="AA436" s="17">
        <f>IF(COUNTIF($B$2:B436,B436)=1,1,0)</f>
        <v>1</v>
      </c>
      <c r="AB436" s="17">
        <f>IF(COUNTIF($F$2:F436,F436)=1,1,0)</f>
        <v>1</v>
      </c>
    </row>
    <row r="437" spans="1:28" x14ac:dyDescent="0.2">
      <c r="A437" s="17">
        <v>436</v>
      </c>
      <c r="B437" t="s">
        <v>1550</v>
      </c>
      <c r="C437" s="18">
        <v>41992</v>
      </c>
      <c r="D437" s="18">
        <v>41998</v>
      </c>
      <c r="E437" t="s">
        <v>77</v>
      </c>
      <c r="F437" t="s">
        <v>1551</v>
      </c>
      <c r="G437" t="s">
        <v>1552</v>
      </c>
      <c r="H437" t="s">
        <v>53</v>
      </c>
      <c r="I437" t="s">
        <v>54</v>
      </c>
      <c r="J437" t="s">
        <v>1553</v>
      </c>
      <c r="K437" t="s">
        <v>81</v>
      </c>
      <c r="L437">
        <v>32216</v>
      </c>
      <c r="M437" t="s">
        <v>57</v>
      </c>
      <c r="N437" t="s">
        <v>1556</v>
      </c>
      <c r="O437" t="s">
        <v>98</v>
      </c>
      <c r="P437" t="s">
        <v>188</v>
      </c>
      <c r="Q437" t="s">
        <v>1557</v>
      </c>
      <c r="R437" s="19">
        <v>247.8</v>
      </c>
      <c r="S437" s="17">
        <v>5</v>
      </c>
      <c r="T437" s="20">
        <v>0.2</v>
      </c>
      <c r="U437" s="19">
        <v>-18.585000000000001</v>
      </c>
      <c r="V437" s="20">
        <f t="shared" si="30"/>
        <v>-7.4999999999999997E-2</v>
      </c>
      <c r="W437" s="17">
        <f t="shared" si="31"/>
        <v>2014</v>
      </c>
      <c r="X437" t="str">
        <f t="shared" si="32"/>
        <v>Dec-2014</v>
      </c>
      <c r="Y437" s="17">
        <f t="shared" si="33"/>
        <v>6</v>
      </c>
      <c r="Z437" t="str">
        <f t="shared" si="34"/>
        <v>11-20%</v>
      </c>
      <c r="AA437" s="17">
        <f>IF(COUNTIF($B$2:B437,B437)=1,1,0)</f>
        <v>0</v>
      </c>
      <c r="AB437" s="17">
        <f>IF(COUNTIF($F$2:F437,F437)=1,1,0)</f>
        <v>0</v>
      </c>
    </row>
    <row r="438" spans="1:28" x14ac:dyDescent="0.2">
      <c r="A438" s="17">
        <v>437</v>
      </c>
      <c r="B438" t="s">
        <v>1558</v>
      </c>
      <c r="C438" s="18">
        <v>42533</v>
      </c>
      <c r="D438" s="18">
        <v>42535</v>
      </c>
      <c r="E438" t="s">
        <v>50</v>
      </c>
      <c r="F438" t="s">
        <v>1559</v>
      </c>
      <c r="G438" t="s">
        <v>1560</v>
      </c>
      <c r="H438" t="s">
        <v>129</v>
      </c>
      <c r="I438" t="s">
        <v>54</v>
      </c>
      <c r="J438" t="s">
        <v>330</v>
      </c>
      <c r="K438" t="s">
        <v>238</v>
      </c>
      <c r="L438">
        <v>60623</v>
      </c>
      <c r="M438" t="s">
        <v>132</v>
      </c>
      <c r="N438" t="s">
        <v>1561</v>
      </c>
      <c r="O438" t="s">
        <v>98</v>
      </c>
      <c r="P438" t="s">
        <v>711</v>
      </c>
      <c r="Q438" t="s">
        <v>1562</v>
      </c>
      <c r="R438" s="19">
        <v>1007.979</v>
      </c>
      <c r="S438" s="17">
        <v>3</v>
      </c>
      <c r="T438" s="20">
        <v>0.3</v>
      </c>
      <c r="U438" s="19">
        <v>43.199100000000001</v>
      </c>
      <c r="V438" s="20">
        <f t="shared" si="30"/>
        <v>4.2857142857142858E-2</v>
      </c>
      <c r="W438" s="17">
        <f t="shared" si="31"/>
        <v>2016</v>
      </c>
      <c r="X438" t="str">
        <f t="shared" si="32"/>
        <v>Jun-2016</v>
      </c>
      <c r="Y438" s="17">
        <f t="shared" si="33"/>
        <v>2</v>
      </c>
      <c r="Z438" t="str">
        <f t="shared" si="34"/>
        <v>21-30%</v>
      </c>
      <c r="AA438" s="17">
        <f>IF(COUNTIF($B$2:B438,B438)=1,1,0)</f>
        <v>1</v>
      </c>
      <c r="AB438" s="17">
        <f>IF(COUNTIF($F$2:F438,F438)=1,1,0)</f>
        <v>1</v>
      </c>
    </row>
    <row r="439" spans="1:28" x14ac:dyDescent="0.2">
      <c r="A439" s="17">
        <v>438</v>
      </c>
      <c r="B439" t="s">
        <v>1558</v>
      </c>
      <c r="C439" s="18">
        <v>42533</v>
      </c>
      <c r="D439" s="18">
        <v>42535</v>
      </c>
      <c r="E439" t="s">
        <v>50</v>
      </c>
      <c r="F439" t="s">
        <v>1559</v>
      </c>
      <c r="G439" t="s">
        <v>1560</v>
      </c>
      <c r="H439" t="s">
        <v>129</v>
      </c>
      <c r="I439" t="s">
        <v>54</v>
      </c>
      <c r="J439" t="s">
        <v>330</v>
      </c>
      <c r="K439" t="s">
        <v>238</v>
      </c>
      <c r="L439">
        <v>60623</v>
      </c>
      <c r="M439" t="s">
        <v>132</v>
      </c>
      <c r="N439" t="s">
        <v>1281</v>
      </c>
      <c r="O439" t="s">
        <v>73</v>
      </c>
      <c r="P439" t="s">
        <v>117</v>
      </c>
      <c r="Q439" t="s">
        <v>1474</v>
      </c>
      <c r="R439" s="19">
        <v>313.488</v>
      </c>
      <c r="S439" s="17">
        <v>7</v>
      </c>
      <c r="T439" s="20">
        <v>0.2</v>
      </c>
      <c r="U439" s="19">
        <v>113.63939999999999</v>
      </c>
      <c r="V439" s="20">
        <f t="shared" si="30"/>
        <v>0.36249999999999999</v>
      </c>
      <c r="W439" s="17">
        <f t="shared" si="31"/>
        <v>2016</v>
      </c>
      <c r="X439" t="str">
        <f t="shared" si="32"/>
        <v>Jun-2016</v>
      </c>
      <c r="Y439" s="17">
        <f t="shared" si="33"/>
        <v>2</v>
      </c>
      <c r="Z439" t="str">
        <f t="shared" si="34"/>
        <v>11-20%</v>
      </c>
      <c r="AA439" s="17">
        <f>IF(COUNTIF($B$2:B439,B439)=1,1,0)</f>
        <v>0</v>
      </c>
      <c r="AB439" s="17">
        <f>IF(COUNTIF($F$2:F439,F439)=1,1,0)</f>
        <v>0</v>
      </c>
    </row>
    <row r="440" spans="1:28" x14ac:dyDescent="0.2">
      <c r="A440" s="17">
        <v>439</v>
      </c>
      <c r="B440" t="s">
        <v>1563</v>
      </c>
      <c r="C440" s="18">
        <v>42993</v>
      </c>
      <c r="D440" s="18">
        <v>42997</v>
      </c>
      <c r="E440" t="s">
        <v>77</v>
      </c>
      <c r="F440" t="s">
        <v>1564</v>
      </c>
      <c r="G440" t="s">
        <v>1565</v>
      </c>
      <c r="H440" t="s">
        <v>68</v>
      </c>
      <c r="I440" t="s">
        <v>54</v>
      </c>
      <c r="J440" t="s">
        <v>211</v>
      </c>
      <c r="K440" t="s">
        <v>131</v>
      </c>
      <c r="L440">
        <v>77070</v>
      </c>
      <c r="M440" t="s">
        <v>132</v>
      </c>
      <c r="N440" t="s">
        <v>1566</v>
      </c>
      <c r="O440" t="s">
        <v>73</v>
      </c>
      <c r="P440" t="s">
        <v>117</v>
      </c>
      <c r="Q440" t="s">
        <v>1567</v>
      </c>
      <c r="R440" s="19">
        <v>31.872</v>
      </c>
      <c r="S440" s="17">
        <v>8</v>
      </c>
      <c r="T440" s="20">
        <v>0.2</v>
      </c>
      <c r="U440" s="19">
        <v>11.553599999999999</v>
      </c>
      <c r="V440" s="20">
        <f t="shared" si="30"/>
        <v>0.36249999999999999</v>
      </c>
      <c r="W440" s="17">
        <f t="shared" si="31"/>
        <v>2017</v>
      </c>
      <c r="X440" t="str">
        <f t="shared" si="32"/>
        <v>Sep-2017</v>
      </c>
      <c r="Y440" s="17">
        <f t="shared" si="33"/>
        <v>4</v>
      </c>
      <c r="Z440" t="str">
        <f t="shared" si="34"/>
        <v>11-20%</v>
      </c>
      <c r="AA440" s="17">
        <f>IF(COUNTIF($B$2:B440,B440)=1,1,0)</f>
        <v>1</v>
      </c>
      <c r="AB440" s="17">
        <f>IF(COUNTIF($F$2:F440,F440)=1,1,0)</f>
        <v>1</v>
      </c>
    </row>
    <row r="441" spans="1:28" x14ac:dyDescent="0.2">
      <c r="A441" s="17">
        <v>440</v>
      </c>
      <c r="B441" t="s">
        <v>1568</v>
      </c>
      <c r="C441" s="18">
        <v>42755</v>
      </c>
      <c r="D441" s="18">
        <v>42758</v>
      </c>
      <c r="E441" t="s">
        <v>50</v>
      </c>
      <c r="F441" t="s">
        <v>508</v>
      </c>
      <c r="G441" t="s">
        <v>509</v>
      </c>
      <c r="H441" t="s">
        <v>68</v>
      </c>
      <c r="I441" t="s">
        <v>54</v>
      </c>
      <c r="J441" t="s">
        <v>293</v>
      </c>
      <c r="K441" t="s">
        <v>294</v>
      </c>
      <c r="L441">
        <v>10024</v>
      </c>
      <c r="M441" t="s">
        <v>175</v>
      </c>
      <c r="N441" t="s">
        <v>1569</v>
      </c>
      <c r="O441" t="s">
        <v>59</v>
      </c>
      <c r="P441" t="s">
        <v>63</v>
      </c>
      <c r="Q441" t="s">
        <v>1570</v>
      </c>
      <c r="R441" s="19">
        <v>207.846</v>
      </c>
      <c r="S441" s="17">
        <v>3</v>
      </c>
      <c r="T441" s="20">
        <v>0.1</v>
      </c>
      <c r="U441" s="19">
        <v>2.3094000000000001</v>
      </c>
      <c r="V441" s="20">
        <f t="shared" si="30"/>
        <v>1.1111111111111112E-2</v>
      </c>
      <c r="W441" s="17">
        <f t="shared" si="31"/>
        <v>2017</v>
      </c>
      <c r="X441" t="str">
        <f t="shared" si="32"/>
        <v>Jan-2017</v>
      </c>
      <c r="Y441" s="17">
        <f t="shared" si="33"/>
        <v>3</v>
      </c>
      <c r="Z441" t="str">
        <f t="shared" si="34"/>
        <v>1-10%</v>
      </c>
      <c r="AA441" s="17">
        <f>IF(COUNTIF($B$2:B441,B441)=1,1,0)</f>
        <v>1</v>
      </c>
      <c r="AB441" s="17">
        <f>IF(COUNTIF($F$2:F441,F441)=1,1,0)</f>
        <v>0</v>
      </c>
    </row>
    <row r="442" spans="1:28" x14ac:dyDescent="0.2">
      <c r="A442" s="17">
        <v>441</v>
      </c>
      <c r="B442" t="s">
        <v>1571</v>
      </c>
      <c r="C442" s="18">
        <v>42618</v>
      </c>
      <c r="D442" s="18">
        <v>42620</v>
      </c>
      <c r="E442" t="s">
        <v>50</v>
      </c>
      <c r="F442" t="s">
        <v>138</v>
      </c>
      <c r="G442" t="s">
        <v>139</v>
      </c>
      <c r="H442" t="s">
        <v>53</v>
      </c>
      <c r="I442" t="s">
        <v>54</v>
      </c>
      <c r="J442" t="s">
        <v>909</v>
      </c>
      <c r="K442" t="s">
        <v>265</v>
      </c>
      <c r="L442">
        <v>48227</v>
      </c>
      <c r="M442" t="s">
        <v>132</v>
      </c>
      <c r="N442" t="s">
        <v>1572</v>
      </c>
      <c r="O442" t="s">
        <v>59</v>
      </c>
      <c r="P442" t="s">
        <v>92</v>
      </c>
      <c r="Q442" t="s">
        <v>1573</v>
      </c>
      <c r="R442" s="19">
        <v>12.22</v>
      </c>
      <c r="S442" s="17">
        <v>1</v>
      </c>
      <c r="T442" s="20">
        <v>0</v>
      </c>
      <c r="U442" s="19">
        <v>3.6659999999999999</v>
      </c>
      <c r="V442" s="20">
        <f t="shared" si="30"/>
        <v>0.3</v>
      </c>
      <c r="W442" s="17">
        <f t="shared" si="31"/>
        <v>2016</v>
      </c>
      <c r="X442" t="str">
        <f t="shared" si="32"/>
        <v>Sep-2016</v>
      </c>
      <c r="Y442" s="17">
        <f t="shared" si="33"/>
        <v>2</v>
      </c>
      <c r="Z442" t="str">
        <f t="shared" si="34"/>
        <v>0% (No Discount)</v>
      </c>
      <c r="AA442" s="17">
        <f>IF(COUNTIF($B$2:B442,B442)=1,1,0)</f>
        <v>1</v>
      </c>
      <c r="AB442" s="17">
        <f>IF(COUNTIF($F$2:F442,F442)=1,1,0)</f>
        <v>0</v>
      </c>
    </row>
    <row r="443" spans="1:28" x14ac:dyDescent="0.2">
      <c r="A443" s="17">
        <v>442</v>
      </c>
      <c r="B443" t="s">
        <v>1571</v>
      </c>
      <c r="C443" s="18">
        <v>42618</v>
      </c>
      <c r="D443" s="18">
        <v>42620</v>
      </c>
      <c r="E443" t="s">
        <v>50</v>
      </c>
      <c r="F443" t="s">
        <v>138</v>
      </c>
      <c r="G443" t="s">
        <v>139</v>
      </c>
      <c r="H443" t="s">
        <v>53</v>
      </c>
      <c r="I443" t="s">
        <v>54</v>
      </c>
      <c r="J443" t="s">
        <v>909</v>
      </c>
      <c r="K443" t="s">
        <v>265</v>
      </c>
      <c r="L443">
        <v>48227</v>
      </c>
      <c r="M443" t="s">
        <v>132</v>
      </c>
      <c r="N443" t="s">
        <v>1574</v>
      </c>
      <c r="O443" t="s">
        <v>73</v>
      </c>
      <c r="P443" t="s">
        <v>86</v>
      </c>
      <c r="Q443" t="s">
        <v>1575</v>
      </c>
      <c r="R443" s="19">
        <v>194.94</v>
      </c>
      <c r="S443" s="17">
        <v>3</v>
      </c>
      <c r="T443" s="20">
        <v>0</v>
      </c>
      <c r="U443" s="19">
        <v>23.392800000000001</v>
      </c>
      <c r="V443" s="20">
        <f t="shared" si="30"/>
        <v>0.12000000000000001</v>
      </c>
      <c r="W443" s="17">
        <f t="shared" si="31"/>
        <v>2016</v>
      </c>
      <c r="X443" t="str">
        <f t="shared" si="32"/>
        <v>Sep-2016</v>
      </c>
      <c r="Y443" s="17">
        <f t="shared" si="33"/>
        <v>2</v>
      </c>
      <c r="Z443" t="str">
        <f t="shared" si="34"/>
        <v>0% (No Discount)</v>
      </c>
      <c r="AA443" s="17">
        <f>IF(COUNTIF($B$2:B443,B443)=1,1,0)</f>
        <v>0</v>
      </c>
      <c r="AB443" s="17">
        <f>IF(COUNTIF($F$2:F443,F443)=1,1,0)</f>
        <v>0</v>
      </c>
    </row>
    <row r="444" spans="1:28" x14ac:dyDescent="0.2">
      <c r="A444" s="17">
        <v>443</v>
      </c>
      <c r="B444" t="s">
        <v>1571</v>
      </c>
      <c r="C444" s="18">
        <v>42618</v>
      </c>
      <c r="D444" s="18">
        <v>42620</v>
      </c>
      <c r="E444" t="s">
        <v>50</v>
      </c>
      <c r="F444" t="s">
        <v>138</v>
      </c>
      <c r="G444" t="s">
        <v>139</v>
      </c>
      <c r="H444" t="s">
        <v>53</v>
      </c>
      <c r="I444" t="s">
        <v>54</v>
      </c>
      <c r="J444" t="s">
        <v>909</v>
      </c>
      <c r="K444" t="s">
        <v>265</v>
      </c>
      <c r="L444">
        <v>48227</v>
      </c>
      <c r="M444" t="s">
        <v>132</v>
      </c>
      <c r="N444" t="s">
        <v>1576</v>
      </c>
      <c r="O444" t="s">
        <v>73</v>
      </c>
      <c r="P444" t="s">
        <v>86</v>
      </c>
      <c r="Q444" t="s">
        <v>1577</v>
      </c>
      <c r="R444" s="19">
        <v>70.95</v>
      </c>
      <c r="S444" s="17">
        <v>3</v>
      </c>
      <c r="T444" s="20">
        <v>0</v>
      </c>
      <c r="U444" s="19">
        <v>20.575500000000002</v>
      </c>
      <c r="V444" s="20">
        <f t="shared" si="30"/>
        <v>0.29000000000000004</v>
      </c>
      <c r="W444" s="17">
        <f t="shared" si="31"/>
        <v>2016</v>
      </c>
      <c r="X444" t="str">
        <f t="shared" si="32"/>
        <v>Sep-2016</v>
      </c>
      <c r="Y444" s="17">
        <f t="shared" si="33"/>
        <v>2</v>
      </c>
      <c r="Z444" t="str">
        <f t="shared" si="34"/>
        <v>0% (No Discount)</v>
      </c>
      <c r="AA444" s="17">
        <f>IF(COUNTIF($B$2:B444,B444)=1,1,0)</f>
        <v>0</v>
      </c>
      <c r="AB444" s="17">
        <f>IF(COUNTIF($F$2:F444,F444)=1,1,0)</f>
        <v>0</v>
      </c>
    </row>
    <row r="445" spans="1:28" x14ac:dyDescent="0.2">
      <c r="A445" s="17">
        <v>444</v>
      </c>
      <c r="B445" t="s">
        <v>1571</v>
      </c>
      <c r="C445" s="18">
        <v>42618</v>
      </c>
      <c r="D445" s="18">
        <v>42620</v>
      </c>
      <c r="E445" t="s">
        <v>50</v>
      </c>
      <c r="F445" t="s">
        <v>138</v>
      </c>
      <c r="G445" t="s">
        <v>139</v>
      </c>
      <c r="H445" t="s">
        <v>53</v>
      </c>
      <c r="I445" t="s">
        <v>54</v>
      </c>
      <c r="J445" t="s">
        <v>909</v>
      </c>
      <c r="K445" t="s">
        <v>265</v>
      </c>
      <c r="L445">
        <v>48227</v>
      </c>
      <c r="M445" t="s">
        <v>132</v>
      </c>
      <c r="N445" t="s">
        <v>1578</v>
      </c>
      <c r="O445" t="s">
        <v>73</v>
      </c>
      <c r="P445" t="s">
        <v>117</v>
      </c>
      <c r="Q445" t="s">
        <v>1579</v>
      </c>
      <c r="R445" s="19">
        <v>91.36</v>
      </c>
      <c r="S445" s="17">
        <v>4</v>
      </c>
      <c r="T445" s="20">
        <v>0</v>
      </c>
      <c r="U445" s="19">
        <v>42.025599999999997</v>
      </c>
      <c r="V445" s="20">
        <f t="shared" si="30"/>
        <v>0.45999999999999996</v>
      </c>
      <c r="W445" s="17">
        <f t="shared" si="31"/>
        <v>2016</v>
      </c>
      <c r="X445" t="str">
        <f t="shared" si="32"/>
        <v>Sep-2016</v>
      </c>
      <c r="Y445" s="17">
        <f t="shared" si="33"/>
        <v>2</v>
      </c>
      <c r="Z445" t="str">
        <f t="shared" si="34"/>
        <v>0% (No Discount)</v>
      </c>
      <c r="AA445" s="17">
        <f>IF(COUNTIF($B$2:B445,B445)=1,1,0)</f>
        <v>0</v>
      </c>
      <c r="AB445" s="17">
        <f>IF(COUNTIF($F$2:F445,F445)=1,1,0)</f>
        <v>0</v>
      </c>
    </row>
    <row r="446" spans="1:28" x14ac:dyDescent="0.2">
      <c r="A446" s="17">
        <v>445</v>
      </c>
      <c r="B446" t="s">
        <v>1571</v>
      </c>
      <c r="C446" s="18">
        <v>42618</v>
      </c>
      <c r="D446" s="18">
        <v>42620</v>
      </c>
      <c r="E446" t="s">
        <v>50</v>
      </c>
      <c r="F446" t="s">
        <v>138</v>
      </c>
      <c r="G446" t="s">
        <v>139</v>
      </c>
      <c r="H446" t="s">
        <v>53</v>
      </c>
      <c r="I446" t="s">
        <v>54</v>
      </c>
      <c r="J446" t="s">
        <v>909</v>
      </c>
      <c r="K446" t="s">
        <v>265</v>
      </c>
      <c r="L446">
        <v>48227</v>
      </c>
      <c r="M446" t="s">
        <v>132</v>
      </c>
      <c r="N446" t="s">
        <v>1580</v>
      </c>
      <c r="O446" t="s">
        <v>59</v>
      </c>
      <c r="P446" t="s">
        <v>63</v>
      </c>
      <c r="Q446" t="s">
        <v>1581</v>
      </c>
      <c r="R446" s="19">
        <v>242.94</v>
      </c>
      <c r="S446" s="17">
        <v>3</v>
      </c>
      <c r="T446" s="20">
        <v>0</v>
      </c>
      <c r="U446" s="19">
        <v>29.152799999999999</v>
      </c>
      <c r="V446" s="20">
        <f t="shared" si="30"/>
        <v>0.12</v>
      </c>
      <c r="W446" s="17">
        <f t="shared" si="31"/>
        <v>2016</v>
      </c>
      <c r="X446" t="str">
        <f t="shared" si="32"/>
        <v>Sep-2016</v>
      </c>
      <c r="Y446" s="17">
        <f t="shared" si="33"/>
        <v>2</v>
      </c>
      <c r="Z446" t="str">
        <f t="shared" si="34"/>
        <v>0% (No Discount)</v>
      </c>
      <c r="AA446" s="17">
        <f>IF(COUNTIF($B$2:B446,B446)=1,1,0)</f>
        <v>0</v>
      </c>
      <c r="AB446" s="17">
        <f>IF(COUNTIF($F$2:F446,F446)=1,1,0)</f>
        <v>0</v>
      </c>
    </row>
    <row r="447" spans="1:28" x14ac:dyDescent="0.2">
      <c r="A447" s="17">
        <v>446</v>
      </c>
      <c r="B447" t="s">
        <v>1571</v>
      </c>
      <c r="C447" s="18">
        <v>42618</v>
      </c>
      <c r="D447" s="18">
        <v>42620</v>
      </c>
      <c r="E447" t="s">
        <v>50</v>
      </c>
      <c r="F447" t="s">
        <v>138</v>
      </c>
      <c r="G447" t="s">
        <v>139</v>
      </c>
      <c r="H447" t="s">
        <v>53</v>
      </c>
      <c r="I447" t="s">
        <v>54</v>
      </c>
      <c r="J447" t="s">
        <v>909</v>
      </c>
      <c r="K447" t="s">
        <v>265</v>
      </c>
      <c r="L447">
        <v>48227</v>
      </c>
      <c r="M447" t="s">
        <v>132</v>
      </c>
      <c r="N447" t="s">
        <v>1582</v>
      </c>
      <c r="O447" t="s">
        <v>73</v>
      </c>
      <c r="P447" t="s">
        <v>74</v>
      </c>
      <c r="Q447" t="s">
        <v>1583</v>
      </c>
      <c r="R447" s="19">
        <v>22.05</v>
      </c>
      <c r="S447" s="17">
        <v>7</v>
      </c>
      <c r="T447" s="20">
        <v>0</v>
      </c>
      <c r="U447" s="19">
        <v>10.584</v>
      </c>
      <c r="V447" s="20">
        <f t="shared" si="30"/>
        <v>0.48</v>
      </c>
      <c r="W447" s="17">
        <f t="shared" si="31"/>
        <v>2016</v>
      </c>
      <c r="X447" t="str">
        <f t="shared" si="32"/>
        <v>Sep-2016</v>
      </c>
      <c r="Y447" s="17">
        <f t="shared" si="33"/>
        <v>2</v>
      </c>
      <c r="Z447" t="str">
        <f t="shared" si="34"/>
        <v>0% (No Discount)</v>
      </c>
      <c r="AA447" s="17">
        <f>IF(COUNTIF($B$2:B447,B447)=1,1,0)</f>
        <v>0</v>
      </c>
      <c r="AB447" s="17">
        <f>IF(COUNTIF($F$2:F447,F447)=1,1,0)</f>
        <v>0</v>
      </c>
    </row>
    <row r="448" spans="1:28" x14ac:dyDescent="0.2">
      <c r="A448" s="17">
        <v>447</v>
      </c>
      <c r="B448" t="s">
        <v>1584</v>
      </c>
      <c r="C448" s="18">
        <v>42814</v>
      </c>
      <c r="D448" s="18">
        <v>42819</v>
      </c>
      <c r="E448" t="s">
        <v>50</v>
      </c>
      <c r="F448" t="s">
        <v>1585</v>
      </c>
      <c r="G448" t="s">
        <v>1586</v>
      </c>
      <c r="H448" t="s">
        <v>53</v>
      </c>
      <c r="I448" t="s">
        <v>54</v>
      </c>
      <c r="J448" t="s">
        <v>524</v>
      </c>
      <c r="K448" t="s">
        <v>281</v>
      </c>
      <c r="L448">
        <v>47201</v>
      </c>
      <c r="M448" t="s">
        <v>132</v>
      </c>
      <c r="N448" t="s">
        <v>1587</v>
      </c>
      <c r="O448" t="s">
        <v>59</v>
      </c>
      <c r="P448" t="s">
        <v>92</v>
      </c>
      <c r="Q448" t="s">
        <v>1588</v>
      </c>
      <c r="R448" s="19">
        <v>2.91</v>
      </c>
      <c r="S448" s="17">
        <v>1</v>
      </c>
      <c r="T448" s="20">
        <v>0</v>
      </c>
      <c r="U448" s="19">
        <v>1.3676999999999999</v>
      </c>
      <c r="V448" s="20">
        <f t="shared" si="30"/>
        <v>0.47</v>
      </c>
      <c r="W448" s="17">
        <f t="shared" si="31"/>
        <v>2017</v>
      </c>
      <c r="X448" t="str">
        <f t="shared" si="32"/>
        <v>Mar-2017</v>
      </c>
      <c r="Y448" s="17">
        <f t="shared" si="33"/>
        <v>5</v>
      </c>
      <c r="Z448" t="str">
        <f t="shared" si="34"/>
        <v>0% (No Discount)</v>
      </c>
      <c r="AA448" s="17">
        <f>IF(COUNTIF($B$2:B448,B448)=1,1,0)</f>
        <v>1</v>
      </c>
      <c r="AB448" s="17">
        <f>IF(COUNTIF($F$2:F448,F448)=1,1,0)</f>
        <v>1</v>
      </c>
    </row>
    <row r="449" spans="1:28" x14ac:dyDescent="0.2">
      <c r="A449" s="17">
        <v>448</v>
      </c>
      <c r="B449" t="s">
        <v>1589</v>
      </c>
      <c r="C449" s="18">
        <v>42461</v>
      </c>
      <c r="D449" s="18">
        <v>42463</v>
      </c>
      <c r="E449" t="s">
        <v>50</v>
      </c>
      <c r="F449" t="s">
        <v>1590</v>
      </c>
      <c r="G449" t="s">
        <v>1591</v>
      </c>
      <c r="H449" t="s">
        <v>53</v>
      </c>
      <c r="I449" t="s">
        <v>54</v>
      </c>
      <c r="J449" t="s">
        <v>1592</v>
      </c>
      <c r="K449" t="s">
        <v>294</v>
      </c>
      <c r="L449">
        <v>13021</v>
      </c>
      <c r="M449" t="s">
        <v>175</v>
      </c>
      <c r="N449" t="s">
        <v>1593</v>
      </c>
      <c r="O449" t="s">
        <v>73</v>
      </c>
      <c r="P449" t="s">
        <v>95</v>
      </c>
      <c r="Q449" t="s">
        <v>1594</v>
      </c>
      <c r="R449" s="19">
        <v>59.52</v>
      </c>
      <c r="S449" s="17">
        <v>3</v>
      </c>
      <c r="T449" s="20">
        <v>0</v>
      </c>
      <c r="U449" s="19">
        <v>15.475199999999999</v>
      </c>
      <c r="V449" s="20">
        <f t="shared" si="30"/>
        <v>0.25999999999999995</v>
      </c>
      <c r="W449" s="17">
        <f t="shared" si="31"/>
        <v>2016</v>
      </c>
      <c r="X449" t="str">
        <f t="shared" si="32"/>
        <v>Apr-2016</v>
      </c>
      <c r="Y449" s="17">
        <f t="shared" si="33"/>
        <v>2</v>
      </c>
      <c r="Z449" t="str">
        <f t="shared" si="34"/>
        <v>0% (No Discount)</v>
      </c>
      <c r="AA449" s="17">
        <f>IF(COUNTIF($B$2:B449,B449)=1,1,0)</f>
        <v>1</v>
      </c>
      <c r="AB449" s="17">
        <f>IF(COUNTIF($F$2:F449,F449)=1,1,0)</f>
        <v>1</v>
      </c>
    </row>
    <row r="450" spans="1:28" x14ac:dyDescent="0.2">
      <c r="A450" s="17">
        <v>449</v>
      </c>
      <c r="B450" t="s">
        <v>1589</v>
      </c>
      <c r="C450" s="18">
        <v>42461</v>
      </c>
      <c r="D450" s="18">
        <v>42463</v>
      </c>
      <c r="E450" t="s">
        <v>50</v>
      </c>
      <c r="F450" t="s">
        <v>1590</v>
      </c>
      <c r="G450" t="s">
        <v>1591</v>
      </c>
      <c r="H450" t="s">
        <v>53</v>
      </c>
      <c r="I450" t="s">
        <v>54</v>
      </c>
      <c r="J450" t="s">
        <v>1592</v>
      </c>
      <c r="K450" t="s">
        <v>294</v>
      </c>
      <c r="L450">
        <v>13021</v>
      </c>
      <c r="M450" t="s">
        <v>175</v>
      </c>
      <c r="N450" t="s">
        <v>1595</v>
      </c>
      <c r="O450" t="s">
        <v>73</v>
      </c>
      <c r="P450" t="s">
        <v>86</v>
      </c>
      <c r="Q450" t="s">
        <v>1596</v>
      </c>
      <c r="R450" s="19">
        <v>161.94</v>
      </c>
      <c r="S450" s="17">
        <v>3</v>
      </c>
      <c r="T450" s="20">
        <v>0</v>
      </c>
      <c r="U450" s="19">
        <v>9.7164000000000001</v>
      </c>
      <c r="V450" s="20">
        <f t="shared" ref="V450:V513" si="35">IFERROR(U450/R450,0)</f>
        <v>6.0000000000000005E-2</v>
      </c>
      <c r="W450" s="17">
        <f t="shared" ref="W450:W513" si="36">YEAR(C450)</f>
        <v>2016</v>
      </c>
      <c r="X450" t="str">
        <f t="shared" ref="X450:X513" si="37">TEXT(C450,"mmm-yyyy")</f>
        <v>Apr-2016</v>
      </c>
      <c r="Y450" s="17">
        <f t="shared" ref="Y450:Y513" si="38">D450-C450</f>
        <v>2</v>
      </c>
      <c r="Z450" t="str">
        <f t="shared" ref="Z450:Z513" si="39">IF(T450=0,"0% (No Discount)",IF(T450&lt;=0.1,"1-10%",IF(T450&lt;=0.2,"11-20%",IF(T450&lt;=0.3,"21-30%",IF(T450&lt;=0.4,"31-40%",IF(T450&lt;=0.5,"41-50%","Over 50%"))))))</f>
        <v>0% (No Discount)</v>
      </c>
      <c r="AA450" s="17">
        <f>IF(COUNTIF($B$2:B450,B450)=1,1,0)</f>
        <v>0</v>
      </c>
      <c r="AB450" s="17">
        <f>IF(COUNTIF($F$2:F450,F450)=1,1,0)</f>
        <v>0</v>
      </c>
    </row>
    <row r="451" spans="1:28" x14ac:dyDescent="0.2">
      <c r="A451" s="17">
        <v>450</v>
      </c>
      <c r="B451" t="s">
        <v>1589</v>
      </c>
      <c r="C451" s="18">
        <v>42461</v>
      </c>
      <c r="D451" s="18">
        <v>42463</v>
      </c>
      <c r="E451" t="s">
        <v>50</v>
      </c>
      <c r="F451" t="s">
        <v>1590</v>
      </c>
      <c r="G451" t="s">
        <v>1591</v>
      </c>
      <c r="H451" t="s">
        <v>53</v>
      </c>
      <c r="I451" t="s">
        <v>54</v>
      </c>
      <c r="J451" t="s">
        <v>1592</v>
      </c>
      <c r="K451" t="s">
        <v>294</v>
      </c>
      <c r="L451">
        <v>13021</v>
      </c>
      <c r="M451" t="s">
        <v>175</v>
      </c>
      <c r="N451" t="s">
        <v>1597</v>
      </c>
      <c r="O451" t="s">
        <v>73</v>
      </c>
      <c r="P451" t="s">
        <v>95</v>
      </c>
      <c r="Q451" t="s">
        <v>1598</v>
      </c>
      <c r="R451" s="19">
        <v>263.88</v>
      </c>
      <c r="S451" s="17">
        <v>6</v>
      </c>
      <c r="T451" s="20">
        <v>0</v>
      </c>
      <c r="U451" s="19">
        <v>71.247600000000006</v>
      </c>
      <c r="V451" s="20">
        <f t="shared" si="35"/>
        <v>0.27</v>
      </c>
      <c r="W451" s="17">
        <f t="shared" si="36"/>
        <v>2016</v>
      </c>
      <c r="X451" t="str">
        <f t="shared" si="37"/>
        <v>Apr-2016</v>
      </c>
      <c r="Y451" s="17">
        <f t="shared" si="38"/>
        <v>2</v>
      </c>
      <c r="Z451" t="str">
        <f t="shared" si="39"/>
        <v>0% (No Discount)</v>
      </c>
      <c r="AA451" s="17">
        <f>IF(COUNTIF($B$2:B451,B451)=1,1,0)</f>
        <v>0</v>
      </c>
      <c r="AB451" s="17">
        <f>IF(COUNTIF($F$2:F451,F451)=1,1,0)</f>
        <v>0</v>
      </c>
    </row>
    <row r="452" spans="1:28" x14ac:dyDescent="0.2">
      <c r="A452" s="17">
        <v>451</v>
      </c>
      <c r="B452" t="s">
        <v>1589</v>
      </c>
      <c r="C452" s="18">
        <v>42461</v>
      </c>
      <c r="D452" s="18">
        <v>42463</v>
      </c>
      <c r="E452" t="s">
        <v>50</v>
      </c>
      <c r="F452" t="s">
        <v>1590</v>
      </c>
      <c r="G452" t="s">
        <v>1591</v>
      </c>
      <c r="H452" t="s">
        <v>53</v>
      </c>
      <c r="I452" t="s">
        <v>54</v>
      </c>
      <c r="J452" t="s">
        <v>1592</v>
      </c>
      <c r="K452" t="s">
        <v>294</v>
      </c>
      <c r="L452">
        <v>13021</v>
      </c>
      <c r="M452" t="s">
        <v>175</v>
      </c>
      <c r="N452" t="s">
        <v>1599</v>
      </c>
      <c r="O452" t="s">
        <v>73</v>
      </c>
      <c r="P452" t="s">
        <v>95</v>
      </c>
      <c r="Q452" t="s">
        <v>1600</v>
      </c>
      <c r="R452" s="19">
        <v>30.48</v>
      </c>
      <c r="S452" s="17">
        <v>3</v>
      </c>
      <c r="T452" s="20">
        <v>0</v>
      </c>
      <c r="U452" s="19">
        <v>7.9248000000000003</v>
      </c>
      <c r="V452" s="20">
        <f t="shared" si="35"/>
        <v>0.26</v>
      </c>
      <c r="W452" s="17">
        <f t="shared" si="36"/>
        <v>2016</v>
      </c>
      <c r="X452" t="str">
        <f t="shared" si="37"/>
        <v>Apr-2016</v>
      </c>
      <c r="Y452" s="17">
        <f t="shared" si="38"/>
        <v>2</v>
      </c>
      <c r="Z452" t="str">
        <f t="shared" si="39"/>
        <v>0% (No Discount)</v>
      </c>
      <c r="AA452" s="17">
        <f>IF(COUNTIF($B$2:B452,B452)=1,1,0)</f>
        <v>0</v>
      </c>
      <c r="AB452" s="17">
        <f>IF(COUNTIF($F$2:F452,F452)=1,1,0)</f>
        <v>0</v>
      </c>
    </row>
    <row r="453" spans="1:28" x14ac:dyDescent="0.2">
      <c r="A453" s="17">
        <v>452</v>
      </c>
      <c r="B453" t="s">
        <v>1589</v>
      </c>
      <c r="C453" s="18">
        <v>42461</v>
      </c>
      <c r="D453" s="18">
        <v>42463</v>
      </c>
      <c r="E453" t="s">
        <v>50</v>
      </c>
      <c r="F453" t="s">
        <v>1590</v>
      </c>
      <c r="G453" t="s">
        <v>1591</v>
      </c>
      <c r="H453" t="s">
        <v>53</v>
      </c>
      <c r="I453" t="s">
        <v>54</v>
      </c>
      <c r="J453" t="s">
        <v>1592</v>
      </c>
      <c r="K453" t="s">
        <v>294</v>
      </c>
      <c r="L453">
        <v>13021</v>
      </c>
      <c r="M453" t="s">
        <v>175</v>
      </c>
      <c r="N453" t="s">
        <v>1601</v>
      </c>
      <c r="O453" t="s">
        <v>73</v>
      </c>
      <c r="P453" t="s">
        <v>95</v>
      </c>
      <c r="Q453" t="s">
        <v>1602</v>
      </c>
      <c r="R453" s="19">
        <v>9.84</v>
      </c>
      <c r="S453" s="17">
        <v>3</v>
      </c>
      <c r="T453" s="20">
        <v>0</v>
      </c>
      <c r="U453" s="19">
        <v>2.8536000000000001</v>
      </c>
      <c r="V453" s="20">
        <f t="shared" si="35"/>
        <v>0.29000000000000004</v>
      </c>
      <c r="W453" s="17">
        <f t="shared" si="36"/>
        <v>2016</v>
      </c>
      <c r="X453" t="str">
        <f t="shared" si="37"/>
        <v>Apr-2016</v>
      </c>
      <c r="Y453" s="17">
        <f t="shared" si="38"/>
        <v>2</v>
      </c>
      <c r="Z453" t="str">
        <f t="shared" si="39"/>
        <v>0% (No Discount)</v>
      </c>
      <c r="AA453" s="17">
        <f>IF(COUNTIF($B$2:B453,B453)=1,1,0)</f>
        <v>0</v>
      </c>
      <c r="AB453" s="17">
        <f>IF(COUNTIF($F$2:F453,F453)=1,1,0)</f>
        <v>0</v>
      </c>
    </row>
    <row r="454" spans="1:28" x14ac:dyDescent="0.2">
      <c r="A454" s="17">
        <v>453</v>
      </c>
      <c r="B454" t="s">
        <v>1589</v>
      </c>
      <c r="C454" s="18">
        <v>42461</v>
      </c>
      <c r="D454" s="18">
        <v>42463</v>
      </c>
      <c r="E454" t="s">
        <v>50</v>
      </c>
      <c r="F454" t="s">
        <v>1590</v>
      </c>
      <c r="G454" t="s">
        <v>1591</v>
      </c>
      <c r="H454" t="s">
        <v>53</v>
      </c>
      <c r="I454" t="s">
        <v>54</v>
      </c>
      <c r="J454" t="s">
        <v>1592</v>
      </c>
      <c r="K454" t="s">
        <v>294</v>
      </c>
      <c r="L454">
        <v>13021</v>
      </c>
      <c r="M454" t="s">
        <v>175</v>
      </c>
      <c r="N454" t="s">
        <v>1603</v>
      </c>
      <c r="O454" t="s">
        <v>98</v>
      </c>
      <c r="P454" t="s">
        <v>99</v>
      </c>
      <c r="Q454" t="s">
        <v>1604</v>
      </c>
      <c r="R454" s="19">
        <v>35.119999999999997</v>
      </c>
      <c r="S454" s="17">
        <v>4</v>
      </c>
      <c r="T454" s="20">
        <v>0</v>
      </c>
      <c r="U454" s="19">
        <v>9.1311999999999998</v>
      </c>
      <c r="V454" s="20">
        <f t="shared" si="35"/>
        <v>0.26</v>
      </c>
      <c r="W454" s="17">
        <f t="shared" si="36"/>
        <v>2016</v>
      </c>
      <c r="X454" t="str">
        <f t="shared" si="37"/>
        <v>Apr-2016</v>
      </c>
      <c r="Y454" s="17">
        <f t="shared" si="38"/>
        <v>2</v>
      </c>
      <c r="Z454" t="str">
        <f t="shared" si="39"/>
        <v>0% (No Discount)</v>
      </c>
      <c r="AA454" s="17">
        <f>IF(COUNTIF($B$2:B454,B454)=1,1,0)</f>
        <v>0</v>
      </c>
      <c r="AB454" s="17">
        <f>IF(COUNTIF($F$2:F454,F454)=1,1,0)</f>
        <v>0</v>
      </c>
    </row>
    <row r="455" spans="1:28" x14ac:dyDescent="0.2">
      <c r="A455" s="17">
        <v>454</v>
      </c>
      <c r="B455" t="s">
        <v>1605</v>
      </c>
      <c r="C455" s="18">
        <v>43028</v>
      </c>
      <c r="D455" s="18">
        <v>43032</v>
      </c>
      <c r="E455" t="s">
        <v>77</v>
      </c>
      <c r="F455" t="s">
        <v>1606</v>
      </c>
      <c r="G455" t="s">
        <v>1607</v>
      </c>
      <c r="H455" t="s">
        <v>68</v>
      </c>
      <c r="I455" t="s">
        <v>54</v>
      </c>
      <c r="J455" t="s">
        <v>830</v>
      </c>
      <c r="K455" t="s">
        <v>525</v>
      </c>
      <c r="L455">
        <v>44312</v>
      </c>
      <c r="M455" t="s">
        <v>175</v>
      </c>
      <c r="N455" t="s">
        <v>107</v>
      </c>
      <c r="O455" t="s">
        <v>59</v>
      </c>
      <c r="P455" t="s">
        <v>83</v>
      </c>
      <c r="Q455" t="s">
        <v>108</v>
      </c>
      <c r="R455" s="19">
        <v>284.36399999999998</v>
      </c>
      <c r="S455" s="17">
        <v>2</v>
      </c>
      <c r="T455" s="20">
        <v>0.4</v>
      </c>
      <c r="U455" s="19">
        <v>-75.830399999999997</v>
      </c>
      <c r="V455" s="20">
        <f t="shared" si="35"/>
        <v>-0.26666666666666666</v>
      </c>
      <c r="W455" s="17">
        <f t="shared" si="36"/>
        <v>2017</v>
      </c>
      <c r="X455" t="str">
        <f t="shared" si="37"/>
        <v>Oct-2017</v>
      </c>
      <c r="Y455" s="17">
        <f t="shared" si="38"/>
        <v>4</v>
      </c>
      <c r="Z455" t="str">
        <f t="shared" si="39"/>
        <v>31-40%</v>
      </c>
      <c r="AA455" s="17">
        <f>IF(COUNTIF($B$2:B455,B455)=1,1,0)</f>
        <v>1</v>
      </c>
      <c r="AB455" s="17">
        <f>IF(COUNTIF($F$2:F455,F455)=1,1,0)</f>
        <v>1</v>
      </c>
    </row>
    <row r="456" spans="1:28" x14ac:dyDescent="0.2">
      <c r="A456" s="17">
        <v>455</v>
      </c>
      <c r="B456" t="s">
        <v>1605</v>
      </c>
      <c r="C456" s="18">
        <v>43028</v>
      </c>
      <c r="D456" s="18">
        <v>43032</v>
      </c>
      <c r="E456" t="s">
        <v>77</v>
      </c>
      <c r="F456" t="s">
        <v>1606</v>
      </c>
      <c r="G456" t="s">
        <v>1607</v>
      </c>
      <c r="H456" t="s">
        <v>68</v>
      </c>
      <c r="I456" t="s">
        <v>54</v>
      </c>
      <c r="J456" t="s">
        <v>830</v>
      </c>
      <c r="K456" t="s">
        <v>525</v>
      </c>
      <c r="L456">
        <v>44312</v>
      </c>
      <c r="M456" t="s">
        <v>175</v>
      </c>
      <c r="N456" t="s">
        <v>1608</v>
      </c>
      <c r="O456" t="s">
        <v>73</v>
      </c>
      <c r="P456" t="s">
        <v>86</v>
      </c>
      <c r="Q456" t="s">
        <v>1609</v>
      </c>
      <c r="R456" s="19">
        <v>665.40800000000002</v>
      </c>
      <c r="S456" s="17">
        <v>2</v>
      </c>
      <c r="T456" s="20">
        <v>0.2</v>
      </c>
      <c r="U456" s="19">
        <v>66.540800000000004</v>
      </c>
      <c r="V456" s="20">
        <f t="shared" si="35"/>
        <v>0.1</v>
      </c>
      <c r="W456" s="17">
        <f t="shared" si="36"/>
        <v>2017</v>
      </c>
      <c r="X456" t="str">
        <f t="shared" si="37"/>
        <v>Oct-2017</v>
      </c>
      <c r="Y456" s="17">
        <f t="shared" si="38"/>
        <v>4</v>
      </c>
      <c r="Z456" t="str">
        <f t="shared" si="39"/>
        <v>11-20%</v>
      </c>
      <c r="AA456" s="17">
        <f>IF(COUNTIF($B$2:B456,B456)=1,1,0)</f>
        <v>0</v>
      </c>
      <c r="AB456" s="17">
        <f>IF(COUNTIF($F$2:F456,F456)=1,1,0)</f>
        <v>0</v>
      </c>
    </row>
    <row r="457" spans="1:28" x14ac:dyDescent="0.2">
      <c r="A457" s="17">
        <v>456</v>
      </c>
      <c r="B457" t="s">
        <v>1610</v>
      </c>
      <c r="C457" s="18">
        <v>42717</v>
      </c>
      <c r="D457" s="18">
        <v>42721</v>
      </c>
      <c r="E457" t="s">
        <v>77</v>
      </c>
      <c r="F457" t="s">
        <v>1535</v>
      </c>
      <c r="G457" t="s">
        <v>1536</v>
      </c>
      <c r="H457" t="s">
        <v>68</v>
      </c>
      <c r="I457" t="s">
        <v>54</v>
      </c>
      <c r="J457" t="s">
        <v>1611</v>
      </c>
      <c r="K457" t="s">
        <v>677</v>
      </c>
      <c r="L457">
        <v>73071</v>
      </c>
      <c r="M457" t="s">
        <v>132</v>
      </c>
      <c r="N457" t="s">
        <v>1612</v>
      </c>
      <c r="O457" t="s">
        <v>98</v>
      </c>
      <c r="P457" t="s">
        <v>188</v>
      </c>
      <c r="Q457" t="s">
        <v>1613</v>
      </c>
      <c r="R457" s="19">
        <v>63.88</v>
      </c>
      <c r="S457" s="17">
        <v>4</v>
      </c>
      <c r="T457" s="20">
        <v>0</v>
      </c>
      <c r="U457" s="19">
        <v>24.9132</v>
      </c>
      <c r="V457" s="20">
        <f t="shared" si="35"/>
        <v>0.38999999999999996</v>
      </c>
      <c r="W457" s="17">
        <f t="shared" si="36"/>
        <v>2016</v>
      </c>
      <c r="X457" t="str">
        <f t="shared" si="37"/>
        <v>Dec-2016</v>
      </c>
      <c r="Y457" s="17">
        <f t="shared" si="38"/>
        <v>4</v>
      </c>
      <c r="Z457" t="str">
        <f t="shared" si="39"/>
        <v>0% (No Discount)</v>
      </c>
      <c r="AA457" s="17">
        <f>IF(COUNTIF($B$2:B457,B457)=1,1,0)</f>
        <v>1</v>
      </c>
      <c r="AB457" s="17">
        <f>IF(COUNTIF($F$2:F457,F457)=1,1,0)</f>
        <v>0</v>
      </c>
    </row>
    <row r="458" spans="1:28" x14ac:dyDescent="0.2">
      <c r="A458" s="17">
        <v>457</v>
      </c>
      <c r="B458" t="s">
        <v>1614</v>
      </c>
      <c r="C458" s="18">
        <v>41682</v>
      </c>
      <c r="D458" s="18">
        <v>41688</v>
      </c>
      <c r="E458" t="s">
        <v>77</v>
      </c>
      <c r="F458" t="s">
        <v>1615</v>
      </c>
      <c r="G458" t="s">
        <v>1616</v>
      </c>
      <c r="H458" t="s">
        <v>53</v>
      </c>
      <c r="I458" t="s">
        <v>54</v>
      </c>
      <c r="J458" t="s">
        <v>114</v>
      </c>
      <c r="K458" t="s">
        <v>70</v>
      </c>
      <c r="L458">
        <v>94521</v>
      </c>
      <c r="M458" t="s">
        <v>71</v>
      </c>
      <c r="N458" t="s">
        <v>1617</v>
      </c>
      <c r="O458" t="s">
        <v>59</v>
      </c>
      <c r="P458" t="s">
        <v>63</v>
      </c>
      <c r="Q458" t="s">
        <v>1618</v>
      </c>
      <c r="R458" s="19">
        <v>129.56800000000001</v>
      </c>
      <c r="S458" s="17">
        <v>2</v>
      </c>
      <c r="T458" s="20">
        <v>0.2</v>
      </c>
      <c r="U458" s="19">
        <v>-24.294</v>
      </c>
      <c r="V458" s="20">
        <f t="shared" si="35"/>
        <v>-0.1875</v>
      </c>
      <c r="W458" s="17">
        <f t="shared" si="36"/>
        <v>2014</v>
      </c>
      <c r="X458" t="str">
        <f t="shared" si="37"/>
        <v>Feb-2014</v>
      </c>
      <c r="Y458" s="17">
        <f t="shared" si="38"/>
        <v>6</v>
      </c>
      <c r="Z458" t="str">
        <f t="shared" si="39"/>
        <v>11-20%</v>
      </c>
      <c r="AA458" s="17">
        <f>IF(COUNTIF($B$2:B458,B458)=1,1,0)</f>
        <v>1</v>
      </c>
      <c r="AB458" s="17">
        <f>IF(COUNTIF($F$2:F458,F458)=1,1,0)</f>
        <v>1</v>
      </c>
    </row>
    <row r="459" spans="1:28" x14ac:dyDescent="0.2">
      <c r="A459" s="17">
        <v>458</v>
      </c>
      <c r="B459" t="s">
        <v>1619</v>
      </c>
      <c r="C459" s="18">
        <v>42639</v>
      </c>
      <c r="D459" s="18">
        <v>42644</v>
      </c>
      <c r="E459" t="s">
        <v>77</v>
      </c>
      <c r="F459" t="s">
        <v>1517</v>
      </c>
      <c r="G459" t="s">
        <v>1518</v>
      </c>
      <c r="H459" t="s">
        <v>53</v>
      </c>
      <c r="I459" t="s">
        <v>54</v>
      </c>
      <c r="J459" t="s">
        <v>384</v>
      </c>
      <c r="K459" t="s">
        <v>238</v>
      </c>
      <c r="L459">
        <v>62521</v>
      </c>
      <c r="M459" t="s">
        <v>132</v>
      </c>
      <c r="N459" t="s">
        <v>1620</v>
      </c>
      <c r="O459" t="s">
        <v>59</v>
      </c>
      <c r="P459" t="s">
        <v>63</v>
      </c>
      <c r="Q459" t="s">
        <v>1621</v>
      </c>
      <c r="R459" s="19">
        <v>747.55799999999999</v>
      </c>
      <c r="S459" s="17">
        <v>3</v>
      </c>
      <c r="T459" s="20">
        <v>0.3</v>
      </c>
      <c r="U459" s="19">
        <v>-96.114599999999996</v>
      </c>
      <c r="V459" s="20">
        <f t="shared" si="35"/>
        <v>-0.12857142857142856</v>
      </c>
      <c r="W459" s="17">
        <f t="shared" si="36"/>
        <v>2016</v>
      </c>
      <c r="X459" t="str">
        <f t="shared" si="37"/>
        <v>Sep-2016</v>
      </c>
      <c r="Y459" s="17">
        <f t="shared" si="38"/>
        <v>5</v>
      </c>
      <c r="Z459" t="str">
        <f t="shared" si="39"/>
        <v>21-30%</v>
      </c>
      <c r="AA459" s="17">
        <f>IF(COUNTIF($B$2:B459,B459)=1,1,0)</f>
        <v>1</v>
      </c>
      <c r="AB459" s="17">
        <f>IF(COUNTIF($F$2:F459,F459)=1,1,0)</f>
        <v>0</v>
      </c>
    </row>
    <row r="460" spans="1:28" x14ac:dyDescent="0.2">
      <c r="A460" s="17">
        <v>459</v>
      </c>
      <c r="B460" t="s">
        <v>1619</v>
      </c>
      <c r="C460" s="18">
        <v>42639</v>
      </c>
      <c r="D460" s="18">
        <v>42644</v>
      </c>
      <c r="E460" t="s">
        <v>77</v>
      </c>
      <c r="F460" t="s">
        <v>1517</v>
      </c>
      <c r="G460" t="s">
        <v>1518</v>
      </c>
      <c r="H460" t="s">
        <v>53</v>
      </c>
      <c r="I460" t="s">
        <v>54</v>
      </c>
      <c r="J460" t="s">
        <v>384</v>
      </c>
      <c r="K460" t="s">
        <v>238</v>
      </c>
      <c r="L460">
        <v>62521</v>
      </c>
      <c r="M460" t="s">
        <v>132</v>
      </c>
      <c r="N460" t="s">
        <v>1622</v>
      </c>
      <c r="O460" t="s">
        <v>73</v>
      </c>
      <c r="P460" t="s">
        <v>200</v>
      </c>
      <c r="Q460" t="s">
        <v>698</v>
      </c>
      <c r="R460" s="19">
        <v>8.9280000000000008</v>
      </c>
      <c r="S460" s="17">
        <v>2</v>
      </c>
      <c r="T460" s="20">
        <v>0.2</v>
      </c>
      <c r="U460" s="19">
        <v>3.3479999999999999</v>
      </c>
      <c r="V460" s="20">
        <f t="shared" si="35"/>
        <v>0.37499999999999994</v>
      </c>
      <c r="W460" s="17">
        <f t="shared" si="36"/>
        <v>2016</v>
      </c>
      <c r="X460" t="str">
        <f t="shared" si="37"/>
        <v>Sep-2016</v>
      </c>
      <c r="Y460" s="17">
        <f t="shared" si="38"/>
        <v>5</v>
      </c>
      <c r="Z460" t="str">
        <f t="shared" si="39"/>
        <v>11-20%</v>
      </c>
      <c r="AA460" s="17">
        <f>IF(COUNTIF($B$2:B460,B460)=1,1,0)</f>
        <v>0</v>
      </c>
      <c r="AB460" s="17">
        <f>IF(COUNTIF($F$2:F460,F460)=1,1,0)</f>
        <v>0</v>
      </c>
    </row>
    <row r="461" spans="1:28" x14ac:dyDescent="0.2">
      <c r="A461" s="17">
        <v>460</v>
      </c>
      <c r="B461" t="s">
        <v>1623</v>
      </c>
      <c r="C461" s="18">
        <v>42353</v>
      </c>
      <c r="D461" s="18">
        <v>42360</v>
      </c>
      <c r="E461" t="s">
        <v>77</v>
      </c>
      <c r="F461" t="s">
        <v>859</v>
      </c>
      <c r="G461" t="s">
        <v>860</v>
      </c>
      <c r="H461" t="s">
        <v>53</v>
      </c>
      <c r="I461" t="s">
        <v>54</v>
      </c>
      <c r="J461" t="s">
        <v>122</v>
      </c>
      <c r="K461" t="s">
        <v>123</v>
      </c>
      <c r="L461">
        <v>98115</v>
      </c>
      <c r="M461" t="s">
        <v>71</v>
      </c>
      <c r="N461" t="s">
        <v>1624</v>
      </c>
      <c r="O461" t="s">
        <v>73</v>
      </c>
      <c r="P461" t="s">
        <v>105</v>
      </c>
      <c r="Q461" t="s">
        <v>1625</v>
      </c>
      <c r="R461" s="19">
        <v>103.92</v>
      </c>
      <c r="S461" s="17">
        <v>4</v>
      </c>
      <c r="T461" s="20">
        <v>0</v>
      </c>
      <c r="U461" s="19">
        <v>36.372</v>
      </c>
      <c r="V461" s="20">
        <f t="shared" si="35"/>
        <v>0.35</v>
      </c>
      <c r="W461" s="17">
        <f t="shared" si="36"/>
        <v>2015</v>
      </c>
      <c r="X461" t="str">
        <f t="shared" si="37"/>
        <v>Dec-2015</v>
      </c>
      <c r="Y461" s="17">
        <f t="shared" si="38"/>
        <v>7</v>
      </c>
      <c r="Z461" t="str">
        <f t="shared" si="39"/>
        <v>0% (No Discount)</v>
      </c>
      <c r="AA461" s="17">
        <f>IF(COUNTIF($B$2:B461,B461)=1,1,0)</f>
        <v>1</v>
      </c>
      <c r="AB461" s="17">
        <f>IF(COUNTIF($F$2:F461,F461)=1,1,0)</f>
        <v>0</v>
      </c>
    </row>
    <row r="462" spans="1:28" x14ac:dyDescent="0.2">
      <c r="A462" s="17">
        <v>461</v>
      </c>
      <c r="B462" t="s">
        <v>1623</v>
      </c>
      <c r="C462" s="18">
        <v>42353</v>
      </c>
      <c r="D462" s="18">
        <v>42360</v>
      </c>
      <c r="E462" t="s">
        <v>77</v>
      </c>
      <c r="F462" t="s">
        <v>859</v>
      </c>
      <c r="G462" t="s">
        <v>860</v>
      </c>
      <c r="H462" t="s">
        <v>53</v>
      </c>
      <c r="I462" t="s">
        <v>54</v>
      </c>
      <c r="J462" t="s">
        <v>122</v>
      </c>
      <c r="K462" t="s">
        <v>123</v>
      </c>
      <c r="L462">
        <v>98115</v>
      </c>
      <c r="M462" t="s">
        <v>71</v>
      </c>
      <c r="N462" t="s">
        <v>1626</v>
      </c>
      <c r="O462" t="s">
        <v>98</v>
      </c>
      <c r="P462" t="s">
        <v>188</v>
      </c>
      <c r="Q462" t="s">
        <v>1627</v>
      </c>
      <c r="R462" s="19">
        <v>899.91</v>
      </c>
      <c r="S462" s="17">
        <v>9</v>
      </c>
      <c r="T462" s="20">
        <v>0</v>
      </c>
      <c r="U462" s="19">
        <v>377.9622</v>
      </c>
      <c r="V462" s="20">
        <f t="shared" si="35"/>
        <v>0.42</v>
      </c>
      <c r="W462" s="17">
        <f t="shared" si="36"/>
        <v>2015</v>
      </c>
      <c r="X462" t="str">
        <f t="shared" si="37"/>
        <v>Dec-2015</v>
      </c>
      <c r="Y462" s="17">
        <f t="shared" si="38"/>
        <v>7</v>
      </c>
      <c r="Z462" t="str">
        <f t="shared" si="39"/>
        <v>0% (No Discount)</v>
      </c>
      <c r="AA462" s="17">
        <f>IF(COUNTIF($B$2:B462,B462)=1,1,0)</f>
        <v>0</v>
      </c>
      <c r="AB462" s="17">
        <f>IF(COUNTIF($F$2:F462,F462)=1,1,0)</f>
        <v>0</v>
      </c>
    </row>
    <row r="463" spans="1:28" x14ac:dyDescent="0.2">
      <c r="A463" s="17">
        <v>462</v>
      </c>
      <c r="B463" t="s">
        <v>1623</v>
      </c>
      <c r="C463" s="18">
        <v>42353</v>
      </c>
      <c r="D463" s="18">
        <v>42360</v>
      </c>
      <c r="E463" t="s">
        <v>77</v>
      </c>
      <c r="F463" t="s">
        <v>859</v>
      </c>
      <c r="G463" t="s">
        <v>860</v>
      </c>
      <c r="H463" t="s">
        <v>53</v>
      </c>
      <c r="I463" t="s">
        <v>54</v>
      </c>
      <c r="J463" t="s">
        <v>122</v>
      </c>
      <c r="K463" t="s">
        <v>123</v>
      </c>
      <c r="L463">
        <v>98115</v>
      </c>
      <c r="M463" t="s">
        <v>71</v>
      </c>
      <c r="N463" t="s">
        <v>1628</v>
      </c>
      <c r="O463" t="s">
        <v>73</v>
      </c>
      <c r="P463" t="s">
        <v>102</v>
      </c>
      <c r="Q463" t="s">
        <v>1629</v>
      </c>
      <c r="R463" s="19">
        <v>51.311999999999998</v>
      </c>
      <c r="S463" s="17">
        <v>3</v>
      </c>
      <c r="T463" s="20">
        <v>0.2</v>
      </c>
      <c r="U463" s="19">
        <v>18.6006</v>
      </c>
      <c r="V463" s="20">
        <f t="shared" si="35"/>
        <v>0.36250000000000004</v>
      </c>
      <c r="W463" s="17">
        <f t="shared" si="36"/>
        <v>2015</v>
      </c>
      <c r="X463" t="str">
        <f t="shared" si="37"/>
        <v>Dec-2015</v>
      </c>
      <c r="Y463" s="17">
        <f t="shared" si="38"/>
        <v>7</v>
      </c>
      <c r="Z463" t="str">
        <f t="shared" si="39"/>
        <v>11-20%</v>
      </c>
      <c r="AA463" s="17">
        <f>IF(COUNTIF($B$2:B463,B463)=1,1,0)</f>
        <v>0</v>
      </c>
      <c r="AB463" s="17">
        <f>IF(COUNTIF($F$2:F463,F463)=1,1,0)</f>
        <v>0</v>
      </c>
    </row>
    <row r="464" spans="1:28" x14ac:dyDescent="0.2">
      <c r="A464" s="17">
        <v>463</v>
      </c>
      <c r="B464" t="s">
        <v>1630</v>
      </c>
      <c r="C464" s="18">
        <v>42482</v>
      </c>
      <c r="D464" s="18">
        <v>42489</v>
      </c>
      <c r="E464" t="s">
        <v>77</v>
      </c>
      <c r="F464" t="s">
        <v>1631</v>
      </c>
      <c r="G464" t="s">
        <v>1632</v>
      </c>
      <c r="H464" t="s">
        <v>129</v>
      </c>
      <c r="I464" t="s">
        <v>54</v>
      </c>
      <c r="J464" t="s">
        <v>571</v>
      </c>
      <c r="K464" t="s">
        <v>337</v>
      </c>
      <c r="L464">
        <v>85023</v>
      </c>
      <c r="M464" t="s">
        <v>71</v>
      </c>
      <c r="N464" t="s">
        <v>1314</v>
      </c>
      <c r="O464" t="s">
        <v>59</v>
      </c>
      <c r="P464" t="s">
        <v>92</v>
      </c>
      <c r="Q464" t="s">
        <v>1315</v>
      </c>
      <c r="R464" s="19">
        <v>23.56</v>
      </c>
      <c r="S464" s="17">
        <v>5</v>
      </c>
      <c r="T464" s="20">
        <v>0.2</v>
      </c>
      <c r="U464" s="19">
        <v>7.0679999999999996</v>
      </c>
      <c r="V464" s="20">
        <f t="shared" si="35"/>
        <v>0.3</v>
      </c>
      <c r="W464" s="17">
        <f t="shared" si="36"/>
        <v>2016</v>
      </c>
      <c r="X464" t="str">
        <f t="shared" si="37"/>
        <v>Apr-2016</v>
      </c>
      <c r="Y464" s="17">
        <f t="shared" si="38"/>
        <v>7</v>
      </c>
      <c r="Z464" t="str">
        <f t="shared" si="39"/>
        <v>11-20%</v>
      </c>
      <c r="AA464" s="17">
        <f>IF(COUNTIF($B$2:B464,B464)=1,1,0)</f>
        <v>1</v>
      </c>
      <c r="AB464" s="17">
        <f>IF(COUNTIF($F$2:F464,F464)=1,1,0)</f>
        <v>1</v>
      </c>
    </row>
    <row r="465" spans="1:28" x14ac:dyDescent="0.2">
      <c r="A465" s="17">
        <v>464</v>
      </c>
      <c r="B465" t="s">
        <v>1630</v>
      </c>
      <c r="C465" s="18">
        <v>42482</v>
      </c>
      <c r="D465" s="18">
        <v>42489</v>
      </c>
      <c r="E465" t="s">
        <v>77</v>
      </c>
      <c r="F465" t="s">
        <v>1631</v>
      </c>
      <c r="G465" t="s">
        <v>1632</v>
      </c>
      <c r="H465" t="s">
        <v>129</v>
      </c>
      <c r="I465" t="s">
        <v>54</v>
      </c>
      <c r="J465" t="s">
        <v>571</v>
      </c>
      <c r="K465" t="s">
        <v>337</v>
      </c>
      <c r="L465">
        <v>85023</v>
      </c>
      <c r="M465" t="s">
        <v>71</v>
      </c>
      <c r="N465" t="s">
        <v>1633</v>
      </c>
      <c r="O465" t="s">
        <v>59</v>
      </c>
      <c r="P465" t="s">
        <v>83</v>
      </c>
      <c r="Q465" t="s">
        <v>1634</v>
      </c>
      <c r="R465" s="19">
        <v>1272.6300000000001</v>
      </c>
      <c r="S465" s="17">
        <v>6</v>
      </c>
      <c r="T465" s="20">
        <v>0.5</v>
      </c>
      <c r="U465" s="19">
        <v>-814.48320000000001</v>
      </c>
      <c r="V465" s="20">
        <f t="shared" si="35"/>
        <v>-0.6399999999999999</v>
      </c>
      <c r="W465" s="17">
        <f t="shared" si="36"/>
        <v>2016</v>
      </c>
      <c r="X465" t="str">
        <f t="shared" si="37"/>
        <v>Apr-2016</v>
      </c>
      <c r="Y465" s="17">
        <f t="shared" si="38"/>
        <v>7</v>
      </c>
      <c r="Z465" t="str">
        <f t="shared" si="39"/>
        <v>41-50%</v>
      </c>
      <c r="AA465" s="17">
        <f>IF(COUNTIF($B$2:B465,B465)=1,1,0)</f>
        <v>0</v>
      </c>
      <c r="AB465" s="17">
        <f>IF(COUNTIF($F$2:F465,F465)=1,1,0)</f>
        <v>0</v>
      </c>
    </row>
    <row r="466" spans="1:28" x14ac:dyDescent="0.2">
      <c r="A466" s="17">
        <v>465</v>
      </c>
      <c r="B466" t="s">
        <v>1630</v>
      </c>
      <c r="C466" s="18">
        <v>42482</v>
      </c>
      <c r="D466" s="18">
        <v>42489</v>
      </c>
      <c r="E466" t="s">
        <v>77</v>
      </c>
      <c r="F466" t="s">
        <v>1631</v>
      </c>
      <c r="G466" t="s">
        <v>1632</v>
      </c>
      <c r="H466" t="s">
        <v>129</v>
      </c>
      <c r="I466" t="s">
        <v>54</v>
      </c>
      <c r="J466" t="s">
        <v>571</v>
      </c>
      <c r="K466" t="s">
        <v>337</v>
      </c>
      <c r="L466">
        <v>85023</v>
      </c>
      <c r="M466" t="s">
        <v>71</v>
      </c>
      <c r="N466" t="s">
        <v>1635</v>
      </c>
      <c r="O466" t="s">
        <v>73</v>
      </c>
      <c r="P466" t="s">
        <v>102</v>
      </c>
      <c r="Q466" t="s">
        <v>1636</v>
      </c>
      <c r="R466" s="19">
        <v>28.484999999999999</v>
      </c>
      <c r="S466" s="17">
        <v>5</v>
      </c>
      <c r="T466" s="20">
        <v>0.7</v>
      </c>
      <c r="U466" s="19">
        <v>-20.888999999999999</v>
      </c>
      <c r="V466" s="20">
        <f t="shared" si="35"/>
        <v>-0.73333333333333328</v>
      </c>
      <c r="W466" s="17">
        <f t="shared" si="36"/>
        <v>2016</v>
      </c>
      <c r="X466" t="str">
        <f t="shared" si="37"/>
        <v>Apr-2016</v>
      </c>
      <c r="Y466" s="17">
        <f t="shared" si="38"/>
        <v>7</v>
      </c>
      <c r="Z466" t="str">
        <f t="shared" si="39"/>
        <v>Over 50%</v>
      </c>
      <c r="AA466" s="17">
        <f>IF(COUNTIF($B$2:B466,B466)=1,1,0)</f>
        <v>0</v>
      </c>
      <c r="AB466" s="17">
        <f>IF(COUNTIF($F$2:F466,F466)=1,1,0)</f>
        <v>0</v>
      </c>
    </row>
    <row r="467" spans="1:28" x14ac:dyDescent="0.2">
      <c r="A467" s="17">
        <v>466</v>
      </c>
      <c r="B467" t="s">
        <v>1630</v>
      </c>
      <c r="C467" s="18">
        <v>42482</v>
      </c>
      <c r="D467" s="18">
        <v>42489</v>
      </c>
      <c r="E467" t="s">
        <v>77</v>
      </c>
      <c r="F467" t="s">
        <v>1631</v>
      </c>
      <c r="G467" t="s">
        <v>1632</v>
      </c>
      <c r="H467" t="s">
        <v>129</v>
      </c>
      <c r="I467" t="s">
        <v>54</v>
      </c>
      <c r="J467" t="s">
        <v>571</v>
      </c>
      <c r="K467" t="s">
        <v>337</v>
      </c>
      <c r="L467">
        <v>85023</v>
      </c>
      <c r="M467" t="s">
        <v>71</v>
      </c>
      <c r="N467" t="s">
        <v>1637</v>
      </c>
      <c r="O467" t="s">
        <v>73</v>
      </c>
      <c r="P467" t="s">
        <v>606</v>
      </c>
      <c r="Q467" t="s">
        <v>1638</v>
      </c>
      <c r="R467" s="19">
        <v>185.376</v>
      </c>
      <c r="S467" s="17">
        <v>2</v>
      </c>
      <c r="T467" s="20">
        <v>0.2</v>
      </c>
      <c r="U467" s="19">
        <v>-34.758000000000003</v>
      </c>
      <c r="V467" s="20">
        <f t="shared" si="35"/>
        <v>-0.1875</v>
      </c>
      <c r="W467" s="17">
        <f t="shared" si="36"/>
        <v>2016</v>
      </c>
      <c r="X467" t="str">
        <f t="shared" si="37"/>
        <v>Apr-2016</v>
      </c>
      <c r="Y467" s="17">
        <f t="shared" si="38"/>
        <v>7</v>
      </c>
      <c r="Z467" t="str">
        <f t="shared" si="39"/>
        <v>11-20%</v>
      </c>
      <c r="AA467" s="17">
        <f>IF(COUNTIF($B$2:B467,B467)=1,1,0)</f>
        <v>0</v>
      </c>
      <c r="AB467" s="17">
        <f>IF(COUNTIF($F$2:F467,F467)=1,1,0)</f>
        <v>0</v>
      </c>
    </row>
    <row r="468" spans="1:28" x14ac:dyDescent="0.2">
      <c r="A468" s="17">
        <v>467</v>
      </c>
      <c r="B468" t="s">
        <v>1630</v>
      </c>
      <c r="C468" s="18">
        <v>42482</v>
      </c>
      <c r="D468" s="18">
        <v>42489</v>
      </c>
      <c r="E468" t="s">
        <v>77</v>
      </c>
      <c r="F468" t="s">
        <v>1631</v>
      </c>
      <c r="G468" t="s">
        <v>1632</v>
      </c>
      <c r="H468" t="s">
        <v>129</v>
      </c>
      <c r="I468" t="s">
        <v>54</v>
      </c>
      <c r="J468" t="s">
        <v>571</v>
      </c>
      <c r="K468" t="s">
        <v>337</v>
      </c>
      <c r="L468">
        <v>85023</v>
      </c>
      <c r="M468" t="s">
        <v>71</v>
      </c>
      <c r="N468" t="s">
        <v>1639</v>
      </c>
      <c r="O468" t="s">
        <v>73</v>
      </c>
      <c r="P468" t="s">
        <v>105</v>
      </c>
      <c r="Q468" t="s">
        <v>1640</v>
      </c>
      <c r="R468" s="19">
        <v>78.272000000000006</v>
      </c>
      <c r="S468" s="17">
        <v>2</v>
      </c>
      <c r="T468" s="20">
        <v>0.2</v>
      </c>
      <c r="U468" s="19">
        <v>5.8704000000000001</v>
      </c>
      <c r="V468" s="20">
        <f t="shared" si="35"/>
        <v>7.4999999999999997E-2</v>
      </c>
      <c r="W468" s="17">
        <f t="shared" si="36"/>
        <v>2016</v>
      </c>
      <c r="X468" t="str">
        <f t="shared" si="37"/>
        <v>Apr-2016</v>
      </c>
      <c r="Y468" s="17">
        <f t="shared" si="38"/>
        <v>7</v>
      </c>
      <c r="Z468" t="str">
        <f t="shared" si="39"/>
        <v>11-20%</v>
      </c>
      <c r="AA468" s="17">
        <f>IF(COUNTIF($B$2:B468,B468)=1,1,0)</f>
        <v>0</v>
      </c>
      <c r="AB468" s="17">
        <f>IF(COUNTIF($F$2:F468,F468)=1,1,0)</f>
        <v>0</v>
      </c>
    </row>
    <row r="469" spans="1:28" x14ac:dyDescent="0.2">
      <c r="A469" s="17">
        <v>468</v>
      </c>
      <c r="B469" t="s">
        <v>1641</v>
      </c>
      <c r="C469" s="18">
        <v>42021</v>
      </c>
      <c r="D469" s="18">
        <v>42028</v>
      </c>
      <c r="E469" t="s">
        <v>77</v>
      </c>
      <c r="F469" t="s">
        <v>1642</v>
      </c>
      <c r="G469" t="s">
        <v>1643</v>
      </c>
      <c r="H469" t="s">
        <v>129</v>
      </c>
      <c r="I469" t="s">
        <v>54</v>
      </c>
      <c r="J469" t="s">
        <v>1644</v>
      </c>
      <c r="K469" t="s">
        <v>238</v>
      </c>
      <c r="L469">
        <v>60068</v>
      </c>
      <c r="M469" t="s">
        <v>132</v>
      </c>
      <c r="N469" t="s">
        <v>1116</v>
      </c>
      <c r="O469" t="s">
        <v>59</v>
      </c>
      <c r="P469" t="s">
        <v>92</v>
      </c>
      <c r="Q469" t="s">
        <v>1117</v>
      </c>
      <c r="R469" s="19">
        <v>254.744</v>
      </c>
      <c r="S469" s="17">
        <v>7</v>
      </c>
      <c r="T469" s="20">
        <v>0.6</v>
      </c>
      <c r="U469" s="19">
        <v>-312.06139999999999</v>
      </c>
      <c r="V469" s="20">
        <f t="shared" si="35"/>
        <v>-1.2249999999999999</v>
      </c>
      <c r="W469" s="17">
        <f t="shared" si="36"/>
        <v>2015</v>
      </c>
      <c r="X469" t="str">
        <f t="shared" si="37"/>
        <v>Jan-2015</v>
      </c>
      <c r="Y469" s="17">
        <f t="shared" si="38"/>
        <v>7</v>
      </c>
      <c r="Z469" t="str">
        <f t="shared" si="39"/>
        <v>Over 50%</v>
      </c>
      <c r="AA469" s="17">
        <f>IF(COUNTIF($B$2:B469,B469)=1,1,0)</f>
        <v>1</v>
      </c>
      <c r="AB469" s="17">
        <f>IF(COUNTIF($F$2:F469,F469)=1,1,0)</f>
        <v>1</v>
      </c>
    </row>
    <row r="470" spans="1:28" x14ac:dyDescent="0.2">
      <c r="A470" s="17">
        <v>469</v>
      </c>
      <c r="B470" t="s">
        <v>1645</v>
      </c>
      <c r="C470" s="18">
        <v>42825</v>
      </c>
      <c r="D470" s="18">
        <v>42829</v>
      </c>
      <c r="E470" t="s">
        <v>77</v>
      </c>
      <c r="F470" t="s">
        <v>907</v>
      </c>
      <c r="G470" t="s">
        <v>908</v>
      </c>
      <c r="H470" t="s">
        <v>68</v>
      </c>
      <c r="I470" t="s">
        <v>54</v>
      </c>
      <c r="J470" t="s">
        <v>1646</v>
      </c>
      <c r="K470" t="s">
        <v>131</v>
      </c>
      <c r="L470">
        <v>79109</v>
      </c>
      <c r="M470" t="s">
        <v>132</v>
      </c>
      <c r="N470" t="s">
        <v>1647</v>
      </c>
      <c r="O470" t="s">
        <v>59</v>
      </c>
      <c r="P470" t="s">
        <v>60</v>
      </c>
      <c r="Q470" t="s">
        <v>1648</v>
      </c>
      <c r="R470" s="19">
        <v>205.33279999999999</v>
      </c>
      <c r="S470" s="17">
        <v>2</v>
      </c>
      <c r="T470" s="20">
        <v>0.32</v>
      </c>
      <c r="U470" s="19">
        <v>-36.235199999999999</v>
      </c>
      <c r="V470" s="20">
        <f t="shared" si="35"/>
        <v>-0.17647058823529413</v>
      </c>
      <c r="W470" s="17">
        <f t="shared" si="36"/>
        <v>2017</v>
      </c>
      <c r="X470" t="str">
        <f t="shared" si="37"/>
        <v>Mar-2017</v>
      </c>
      <c r="Y470" s="17">
        <f t="shared" si="38"/>
        <v>4</v>
      </c>
      <c r="Z470" t="str">
        <f t="shared" si="39"/>
        <v>31-40%</v>
      </c>
      <c r="AA470" s="17">
        <f>IF(COUNTIF($B$2:B470,B470)=1,1,0)</f>
        <v>1</v>
      </c>
      <c r="AB470" s="17">
        <f>IF(COUNTIF($F$2:F470,F470)=1,1,0)</f>
        <v>0</v>
      </c>
    </row>
    <row r="471" spans="1:28" x14ac:dyDescent="0.2">
      <c r="A471" s="17">
        <v>470</v>
      </c>
      <c r="B471" t="s">
        <v>1649</v>
      </c>
      <c r="C471" s="18">
        <v>42720</v>
      </c>
      <c r="D471" s="18">
        <v>42724</v>
      </c>
      <c r="E471" t="s">
        <v>50</v>
      </c>
      <c r="F471" t="s">
        <v>995</v>
      </c>
      <c r="G471" t="s">
        <v>996</v>
      </c>
      <c r="H471" t="s">
        <v>53</v>
      </c>
      <c r="I471" t="s">
        <v>54</v>
      </c>
      <c r="J471" t="s">
        <v>330</v>
      </c>
      <c r="K471" t="s">
        <v>238</v>
      </c>
      <c r="L471">
        <v>60610</v>
      </c>
      <c r="M471" t="s">
        <v>132</v>
      </c>
      <c r="N471" t="s">
        <v>1650</v>
      </c>
      <c r="O471" t="s">
        <v>73</v>
      </c>
      <c r="P471" t="s">
        <v>102</v>
      </c>
      <c r="Q471" t="s">
        <v>1651</v>
      </c>
      <c r="R471" s="19">
        <v>4.7880000000000003</v>
      </c>
      <c r="S471" s="17">
        <v>3</v>
      </c>
      <c r="T471" s="20">
        <v>0.8</v>
      </c>
      <c r="U471" s="19">
        <v>-7.9001999999999999</v>
      </c>
      <c r="V471" s="20">
        <f t="shared" si="35"/>
        <v>-1.65</v>
      </c>
      <c r="W471" s="17">
        <f t="shared" si="36"/>
        <v>2016</v>
      </c>
      <c r="X471" t="str">
        <f t="shared" si="37"/>
        <v>Dec-2016</v>
      </c>
      <c r="Y471" s="17">
        <f t="shared" si="38"/>
        <v>4</v>
      </c>
      <c r="Z471" t="str">
        <f t="shared" si="39"/>
        <v>Over 50%</v>
      </c>
      <c r="AA471" s="17">
        <f>IF(COUNTIF($B$2:B471,B471)=1,1,0)</f>
        <v>1</v>
      </c>
      <c r="AB471" s="17">
        <f>IF(COUNTIF($F$2:F471,F471)=1,1,0)</f>
        <v>0</v>
      </c>
    </row>
    <row r="472" spans="1:28" x14ac:dyDescent="0.2">
      <c r="A472" s="17">
        <v>471</v>
      </c>
      <c r="B472" t="s">
        <v>1652</v>
      </c>
      <c r="C472" s="18">
        <v>42358</v>
      </c>
      <c r="D472" s="18">
        <v>42362</v>
      </c>
      <c r="E472" t="s">
        <v>77</v>
      </c>
      <c r="F472" t="s">
        <v>1653</v>
      </c>
      <c r="G472" t="s">
        <v>1654</v>
      </c>
      <c r="H472" t="s">
        <v>68</v>
      </c>
      <c r="I472" t="s">
        <v>54</v>
      </c>
      <c r="J472" t="s">
        <v>1655</v>
      </c>
      <c r="K472" t="s">
        <v>294</v>
      </c>
      <c r="L472">
        <v>11757</v>
      </c>
      <c r="M472" t="s">
        <v>175</v>
      </c>
      <c r="N472" t="s">
        <v>1656</v>
      </c>
      <c r="O472" t="s">
        <v>73</v>
      </c>
      <c r="P472" t="s">
        <v>117</v>
      </c>
      <c r="Q472" t="s">
        <v>1657</v>
      </c>
      <c r="R472" s="19">
        <v>55.48</v>
      </c>
      <c r="S472" s="17">
        <v>1</v>
      </c>
      <c r="T472" s="20">
        <v>0</v>
      </c>
      <c r="U472" s="19">
        <v>26.630400000000002</v>
      </c>
      <c r="V472" s="20">
        <f t="shared" si="35"/>
        <v>0.48000000000000004</v>
      </c>
      <c r="W472" s="17">
        <f t="shared" si="36"/>
        <v>2015</v>
      </c>
      <c r="X472" t="str">
        <f t="shared" si="37"/>
        <v>Dec-2015</v>
      </c>
      <c r="Y472" s="17">
        <f t="shared" si="38"/>
        <v>4</v>
      </c>
      <c r="Z472" t="str">
        <f t="shared" si="39"/>
        <v>0% (No Discount)</v>
      </c>
      <c r="AA472" s="17">
        <f>IF(COUNTIF($B$2:B472,B472)=1,1,0)</f>
        <v>1</v>
      </c>
      <c r="AB472" s="17">
        <f>IF(COUNTIF($F$2:F472,F472)=1,1,0)</f>
        <v>1</v>
      </c>
    </row>
    <row r="473" spans="1:28" x14ac:dyDescent="0.2">
      <c r="A473" s="17">
        <v>472</v>
      </c>
      <c r="B473" t="s">
        <v>1658</v>
      </c>
      <c r="C473" s="18">
        <v>41952</v>
      </c>
      <c r="D473" s="18">
        <v>41954</v>
      </c>
      <c r="E473" t="s">
        <v>50</v>
      </c>
      <c r="F473" t="s">
        <v>1659</v>
      </c>
      <c r="G473" t="s">
        <v>1660</v>
      </c>
      <c r="H473" t="s">
        <v>53</v>
      </c>
      <c r="I473" t="s">
        <v>54</v>
      </c>
      <c r="J473" t="s">
        <v>154</v>
      </c>
      <c r="K473" t="s">
        <v>70</v>
      </c>
      <c r="L473">
        <v>94110</v>
      </c>
      <c r="M473" t="s">
        <v>71</v>
      </c>
      <c r="N473" t="s">
        <v>1661</v>
      </c>
      <c r="O473" t="s">
        <v>73</v>
      </c>
      <c r="P473" t="s">
        <v>86</v>
      </c>
      <c r="Q473" t="s">
        <v>1662</v>
      </c>
      <c r="R473" s="19">
        <v>340.92</v>
      </c>
      <c r="S473" s="17">
        <v>3</v>
      </c>
      <c r="T473" s="20">
        <v>0</v>
      </c>
      <c r="U473" s="19">
        <v>3.4091999999999998</v>
      </c>
      <c r="V473" s="20">
        <f t="shared" si="35"/>
        <v>9.9999999999999985E-3</v>
      </c>
      <c r="W473" s="17">
        <f t="shared" si="36"/>
        <v>2014</v>
      </c>
      <c r="X473" t="str">
        <f t="shared" si="37"/>
        <v>Nov-2014</v>
      </c>
      <c r="Y473" s="17">
        <f t="shared" si="38"/>
        <v>2</v>
      </c>
      <c r="Z473" t="str">
        <f t="shared" si="39"/>
        <v>0% (No Discount)</v>
      </c>
      <c r="AA473" s="17">
        <f>IF(COUNTIF($B$2:B473,B473)=1,1,0)</f>
        <v>1</v>
      </c>
      <c r="AB473" s="17">
        <f>IF(COUNTIF($F$2:F473,F473)=1,1,0)</f>
        <v>1</v>
      </c>
    </row>
    <row r="474" spans="1:28" x14ac:dyDescent="0.2">
      <c r="A474" s="17">
        <v>473</v>
      </c>
      <c r="B474" t="s">
        <v>1658</v>
      </c>
      <c r="C474" s="18">
        <v>41952</v>
      </c>
      <c r="D474" s="18">
        <v>41954</v>
      </c>
      <c r="E474" t="s">
        <v>50</v>
      </c>
      <c r="F474" t="s">
        <v>1659</v>
      </c>
      <c r="G474" t="s">
        <v>1660</v>
      </c>
      <c r="H474" t="s">
        <v>53</v>
      </c>
      <c r="I474" t="s">
        <v>54</v>
      </c>
      <c r="J474" t="s">
        <v>154</v>
      </c>
      <c r="K474" t="s">
        <v>70</v>
      </c>
      <c r="L474">
        <v>94110</v>
      </c>
      <c r="M474" t="s">
        <v>71</v>
      </c>
      <c r="N474" t="s">
        <v>1663</v>
      </c>
      <c r="O474" t="s">
        <v>59</v>
      </c>
      <c r="P474" t="s">
        <v>60</v>
      </c>
      <c r="Q474" t="s">
        <v>1664</v>
      </c>
      <c r="R474" s="19">
        <v>222.666</v>
      </c>
      <c r="S474" s="17">
        <v>2</v>
      </c>
      <c r="T474" s="20">
        <v>0.15</v>
      </c>
      <c r="U474" s="19">
        <v>10.478400000000001</v>
      </c>
      <c r="V474" s="20">
        <f t="shared" si="35"/>
        <v>4.7058823529411771E-2</v>
      </c>
      <c r="W474" s="17">
        <f t="shared" si="36"/>
        <v>2014</v>
      </c>
      <c r="X474" t="str">
        <f t="shared" si="37"/>
        <v>Nov-2014</v>
      </c>
      <c r="Y474" s="17">
        <f t="shared" si="38"/>
        <v>2</v>
      </c>
      <c r="Z474" t="str">
        <f t="shared" si="39"/>
        <v>11-20%</v>
      </c>
      <c r="AA474" s="17">
        <f>IF(COUNTIF($B$2:B474,B474)=1,1,0)</f>
        <v>0</v>
      </c>
      <c r="AB474" s="17">
        <f>IF(COUNTIF($F$2:F474,F474)=1,1,0)</f>
        <v>0</v>
      </c>
    </row>
    <row r="475" spans="1:28" x14ac:dyDescent="0.2">
      <c r="A475" s="17">
        <v>474</v>
      </c>
      <c r="B475" t="s">
        <v>1658</v>
      </c>
      <c r="C475" s="18">
        <v>41952</v>
      </c>
      <c r="D475" s="18">
        <v>41954</v>
      </c>
      <c r="E475" t="s">
        <v>50</v>
      </c>
      <c r="F475" t="s">
        <v>1659</v>
      </c>
      <c r="G475" t="s">
        <v>1660</v>
      </c>
      <c r="H475" t="s">
        <v>53</v>
      </c>
      <c r="I475" t="s">
        <v>54</v>
      </c>
      <c r="J475" t="s">
        <v>154</v>
      </c>
      <c r="K475" t="s">
        <v>70</v>
      </c>
      <c r="L475">
        <v>94110</v>
      </c>
      <c r="M475" t="s">
        <v>71</v>
      </c>
      <c r="N475" t="s">
        <v>1665</v>
      </c>
      <c r="O475" t="s">
        <v>98</v>
      </c>
      <c r="P475" t="s">
        <v>99</v>
      </c>
      <c r="Q475" t="s">
        <v>1666</v>
      </c>
      <c r="R475" s="19">
        <v>703.96799999999996</v>
      </c>
      <c r="S475" s="17">
        <v>4</v>
      </c>
      <c r="T475" s="20">
        <v>0.2</v>
      </c>
      <c r="U475" s="19">
        <v>87.995999999999995</v>
      </c>
      <c r="V475" s="20">
        <f t="shared" si="35"/>
        <v>0.125</v>
      </c>
      <c r="W475" s="17">
        <f t="shared" si="36"/>
        <v>2014</v>
      </c>
      <c r="X475" t="str">
        <f t="shared" si="37"/>
        <v>Nov-2014</v>
      </c>
      <c r="Y475" s="17">
        <f t="shared" si="38"/>
        <v>2</v>
      </c>
      <c r="Z475" t="str">
        <f t="shared" si="39"/>
        <v>11-20%</v>
      </c>
      <c r="AA475" s="17">
        <f>IF(COUNTIF($B$2:B475,B475)=1,1,0)</f>
        <v>0</v>
      </c>
      <c r="AB475" s="17">
        <f>IF(COUNTIF($F$2:F475,F475)=1,1,0)</f>
        <v>0</v>
      </c>
    </row>
    <row r="476" spans="1:28" x14ac:dyDescent="0.2">
      <c r="A476" s="17">
        <v>475</v>
      </c>
      <c r="B476" t="s">
        <v>1658</v>
      </c>
      <c r="C476" s="18">
        <v>41952</v>
      </c>
      <c r="D476" s="18">
        <v>41954</v>
      </c>
      <c r="E476" t="s">
        <v>50</v>
      </c>
      <c r="F476" t="s">
        <v>1659</v>
      </c>
      <c r="G476" t="s">
        <v>1660</v>
      </c>
      <c r="H476" t="s">
        <v>53</v>
      </c>
      <c r="I476" t="s">
        <v>54</v>
      </c>
      <c r="J476" t="s">
        <v>154</v>
      </c>
      <c r="K476" t="s">
        <v>70</v>
      </c>
      <c r="L476">
        <v>94110</v>
      </c>
      <c r="M476" t="s">
        <v>71</v>
      </c>
      <c r="N476" t="s">
        <v>1667</v>
      </c>
      <c r="O476" t="s">
        <v>73</v>
      </c>
      <c r="P476" t="s">
        <v>86</v>
      </c>
      <c r="Q476" t="s">
        <v>1668</v>
      </c>
      <c r="R476" s="19">
        <v>92.52</v>
      </c>
      <c r="S476" s="17">
        <v>6</v>
      </c>
      <c r="T476" s="20">
        <v>0</v>
      </c>
      <c r="U476" s="19">
        <v>24.980399999999999</v>
      </c>
      <c r="V476" s="20">
        <f t="shared" si="35"/>
        <v>0.27</v>
      </c>
      <c r="W476" s="17">
        <f t="shared" si="36"/>
        <v>2014</v>
      </c>
      <c r="X476" t="str">
        <f t="shared" si="37"/>
        <v>Nov-2014</v>
      </c>
      <c r="Y476" s="17">
        <f t="shared" si="38"/>
        <v>2</v>
      </c>
      <c r="Z476" t="str">
        <f t="shared" si="39"/>
        <v>0% (No Discount)</v>
      </c>
      <c r="AA476" s="17">
        <f>IF(COUNTIF($B$2:B476,B476)=1,1,0)</f>
        <v>0</v>
      </c>
      <c r="AB476" s="17">
        <f>IF(COUNTIF($F$2:F476,F476)=1,1,0)</f>
        <v>0</v>
      </c>
    </row>
    <row r="477" spans="1:28" x14ac:dyDescent="0.2">
      <c r="A477" s="17">
        <v>476</v>
      </c>
      <c r="B477" t="s">
        <v>1658</v>
      </c>
      <c r="C477" s="18">
        <v>41952</v>
      </c>
      <c r="D477" s="18">
        <v>41954</v>
      </c>
      <c r="E477" t="s">
        <v>50</v>
      </c>
      <c r="F477" t="s">
        <v>1659</v>
      </c>
      <c r="G477" t="s">
        <v>1660</v>
      </c>
      <c r="H477" t="s">
        <v>53</v>
      </c>
      <c r="I477" t="s">
        <v>54</v>
      </c>
      <c r="J477" t="s">
        <v>154</v>
      </c>
      <c r="K477" t="s">
        <v>70</v>
      </c>
      <c r="L477">
        <v>94110</v>
      </c>
      <c r="M477" t="s">
        <v>71</v>
      </c>
      <c r="N477" t="s">
        <v>1669</v>
      </c>
      <c r="O477" t="s">
        <v>73</v>
      </c>
      <c r="P477" t="s">
        <v>117</v>
      </c>
      <c r="Q477" t="s">
        <v>1670</v>
      </c>
      <c r="R477" s="19">
        <v>62.65</v>
      </c>
      <c r="S477" s="17">
        <v>7</v>
      </c>
      <c r="T477" s="20">
        <v>0</v>
      </c>
      <c r="U477" s="19">
        <v>28.818999999999999</v>
      </c>
      <c r="V477" s="20">
        <f t="shared" si="35"/>
        <v>0.46</v>
      </c>
      <c r="W477" s="17">
        <f t="shared" si="36"/>
        <v>2014</v>
      </c>
      <c r="X477" t="str">
        <f t="shared" si="37"/>
        <v>Nov-2014</v>
      </c>
      <c r="Y477" s="17">
        <f t="shared" si="38"/>
        <v>2</v>
      </c>
      <c r="Z477" t="str">
        <f t="shared" si="39"/>
        <v>0% (No Discount)</v>
      </c>
      <c r="AA477" s="17">
        <f>IF(COUNTIF($B$2:B477,B477)=1,1,0)</f>
        <v>0</v>
      </c>
      <c r="AB477" s="17">
        <f>IF(COUNTIF($F$2:F477,F477)=1,1,0)</f>
        <v>0</v>
      </c>
    </row>
    <row r="478" spans="1:28" x14ac:dyDescent="0.2">
      <c r="A478" s="17">
        <v>477</v>
      </c>
      <c r="B478" t="s">
        <v>1658</v>
      </c>
      <c r="C478" s="18">
        <v>41952</v>
      </c>
      <c r="D478" s="18">
        <v>41954</v>
      </c>
      <c r="E478" t="s">
        <v>50</v>
      </c>
      <c r="F478" t="s">
        <v>1659</v>
      </c>
      <c r="G478" t="s">
        <v>1660</v>
      </c>
      <c r="H478" t="s">
        <v>53</v>
      </c>
      <c r="I478" t="s">
        <v>54</v>
      </c>
      <c r="J478" t="s">
        <v>154</v>
      </c>
      <c r="K478" t="s">
        <v>70</v>
      </c>
      <c r="L478">
        <v>94110</v>
      </c>
      <c r="M478" t="s">
        <v>71</v>
      </c>
      <c r="N478" t="s">
        <v>1671</v>
      </c>
      <c r="O478" t="s">
        <v>73</v>
      </c>
      <c r="P478" t="s">
        <v>117</v>
      </c>
      <c r="Q478" t="s">
        <v>1672</v>
      </c>
      <c r="R478" s="19">
        <v>94.85</v>
      </c>
      <c r="S478" s="17">
        <v>5</v>
      </c>
      <c r="T478" s="20">
        <v>0</v>
      </c>
      <c r="U478" s="19">
        <v>45.527999999999999</v>
      </c>
      <c r="V478" s="20">
        <f t="shared" si="35"/>
        <v>0.48000000000000004</v>
      </c>
      <c r="W478" s="17">
        <f t="shared" si="36"/>
        <v>2014</v>
      </c>
      <c r="X478" t="str">
        <f t="shared" si="37"/>
        <v>Nov-2014</v>
      </c>
      <c r="Y478" s="17">
        <f t="shared" si="38"/>
        <v>2</v>
      </c>
      <c r="Z478" t="str">
        <f t="shared" si="39"/>
        <v>0% (No Discount)</v>
      </c>
      <c r="AA478" s="17">
        <f>IF(COUNTIF($B$2:B478,B478)=1,1,0)</f>
        <v>0</v>
      </c>
      <c r="AB478" s="17">
        <f>IF(COUNTIF($F$2:F478,F478)=1,1,0)</f>
        <v>0</v>
      </c>
    </row>
    <row r="479" spans="1:28" x14ac:dyDescent="0.2">
      <c r="A479" s="17">
        <v>478</v>
      </c>
      <c r="B479" t="s">
        <v>1673</v>
      </c>
      <c r="C479" s="18">
        <v>42563</v>
      </c>
      <c r="D479" s="18">
        <v>42570</v>
      </c>
      <c r="E479" t="s">
        <v>77</v>
      </c>
      <c r="F479" t="s">
        <v>1043</v>
      </c>
      <c r="G479" t="s">
        <v>1044</v>
      </c>
      <c r="H479" t="s">
        <v>68</v>
      </c>
      <c r="I479" t="s">
        <v>54</v>
      </c>
      <c r="J479" t="s">
        <v>69</v>
      </c>
      <c r="K479" t="s">
        <v>70</v>
      </c>
      <c r="L479">
        <v>90008</v>
      </c>
      <c r="M479" t="s">
        <v>71</v>
      </c>
      <c r="N479" t="s">
        <v>1674</v>
      </c>
      <c r="O479" t="s">
        <v>98</v>
      </c>
      <c r="P479" t="s">
        <v>99</v>
      </c>
      <c r="Q479" t="s">
        <v>1675</v>
      </c>
      <c r="R479" s="19">
        <v>95.76</v>
      </c>
      <c r="S479" s="17">
        <v>6</v>
      </c>
      <c r="T479" s="20">
        <v>0.2</v>
      </c>
      <c r="U479" s="19">
        <v>7.1820000000000004</v>
      </c>
      <c r="V479" s="20">
        <f t="shared" si="35"/>
        <v>7.4999999999999997E-2</v>
      </c>
      <c r="W479" s="17">
        <f t="shared" si="36"/>
        <v>2016</v>
      </c>
      <c r="X479" t="str">
        <f t="shared" si="37"/>
        <v>Jul-2016</v>
      </c>
      <c r="Y479" s="17">
        <f t="shared" si="38"/>
        <v>7</v>
      </c>
      <c r="Z479" t="str">
        <f t="shared" si="39"/>
        <v>11-20%</v>
      </c>
      <c r="AA479" s="17">
        <f>IF(COUNTIF($B$2:B479,B479)=1,1,0)</f>
        <v>1</v>
      </c>
      <c r="AB479" s="17">
        <f>IF(COUNTIF($F$2:F479,F479)=1,1,0)</f>
        <v>0</v>
      </c>
    </row>
    <row r="480" spans="1:28" x14ac:dyDescent="0.2">
      <c r="A480" s="17">
        <v>479</v>
      </c>
      <c r="B480" t="s">
        <v>1676</v>
      </c>
      <c r="C480" s="18">
        <v>42670</v>
      </c>
      <c r="D480" s="18">
        <v>42676</v>
      </c>
      <c r="E480" t="s">
        <v>77</v>
      </c>
      <c r="F480" t="s">
        <v>1677</v>
      </c>
      <c r="G480" t="s">
        <v>1678</v>
      </c>
      <c r="H480" t="s">
        <v>53</v>
      </c>
      <c r="I480" t="s">
        <v>54</v>
      </c>
      <c r="J480" t="s">
        <v>303</v>
      </c>
      <c r="K480" t="s">
        <v>294</v>
      </c>
      <c r="L480">
        <v>12180</v>
      </c>
      <c r="M480" t="s">
        <v>175</v>
      </c>
      <c r="N480" t="s">
        <v>1140</v>
      </c>
      <c r="O480" t="s">
        <v>59</v>
      </c>
      <c r="P480" t="s">
        <v>92</v>
      </c>
      <c r="Q480" t="s">
        <v>1141</v>
      </c>
      <c r="R480" s="19">
        <v>40.200000000000003</v>
      </c>
      <c r="S480" s="17">
        <v>3</v>
      </c>
      <c r="T480" s="20">
        <v>0</v>
      </c>
      <c r="U480" s="19">
        <v>19.295999999999999</v>
      </c>
      <c r="V480" s="20">
        <f t="shared" si="35"/>
        <v>0.47999999999999993</v>
      </c>
      <c r="W480" s="17">
        <f t="shared" si="36"/>
        <v>2016</v>
      </c>
      <c r="X480" t="str">
        <f t="shared" si="37"/>
        <v>Oct-2016</v>
      </c>
      <c r="Y480" s="17">
        <f t="shared" si="38"/>
        <v>6</v>
      </c>
      <c r="Z480" t="str">
        <f t="shared" si="39"/>
        <v>0% (No Discount)</v>
      </c>
      <c r="AA480" s="17">
        <f>IF(COUNTIF($B$2:B480,B480)=1,1,0)</f>
        <v>1</v>
      </c>
      <c r="AB480" s="17">
        <f>IF(COUNTIF($F$2:F480,F480)=1,1,0)</f>
        <v>1</v>
      </c>
    </row>
    <row r="481" spans="1:28" x14ac:dyDescent="0.2">
      <c r="A481" s="17">
        <v>480</v>
      </c>
      <c r="B481" t="s">
        <v>1679</v>
      </c>
      <c r="C481" s="18">
        <v>42547</v>
      </c>
      <c r="D481" s="18">
        <v>42553</v>
      </c>
      <c r="E481" t="s">
        <v>77</v>
      </c>
      <c r="F481" t="s">
        <v>1680</v>
      </c>
      <c r="G481" t="s">
        <v>1681</v>
      </c>
      <c r="H481" t="s">
        <v>68</v>
      </c>
      <c r="I481" t="s">
        <v>54</v>
      </c>
      <c r="J481" t="s">
        <v>293</v>
      </c>
      <c r="K481" t="s">
        <v>294</v>
      </c>
      <c r="L481">
        <v>10024</v>
      </c>
      <c r="M481" t="s">
        <v>175</v>
      </c>
      <c r="N481" t="s">
        <v>1682</v>
      </c>
      <c r="O481" t="s">
        <v>73</v>
      </c>
      <c r="P481" t="s">
        <v>95</v>
      </c>
      <c r="Q481" t="s">
        <v>1683</v>
      </c>
      <c r="R481" s="19">
        <v>14.7</v>
      </c>
      <c r="S481" s="17">
        <v>5</v>
      </c>
      <c r="T481" s="20">
        <v>0</v>
      </c>
      <c r="U481" s="19">
        <v>6.6150000000000002</v>
      </c>
      <c r="V481" s="20">
        <f t="shared" si="35"/>
        <v>0.45</v>
      </c>
      <c r="W481" s="17">
        <f t="shared" si="36"/>
        <v>2016</v>
      </c>
      <c r="X481" t="str">
        <f t="shared" si="37"/>
        <v>Jun-2016</v>
      </c>
      <c r="Y481" s="17">
        <f t="shared" si="38"/>
        <v>6</v>
      </c>
      <c r="Z481" t="str">
        <f t="shared" si="39"/>
        <v>0% (No Discount)</v>
      </c>
      <c r="AA481" s="17">
        <f>IF(COUNTIF($B$2:B481,B481)=1,1,0)</f>
        <v>1</v>
      </c>
      <c r="AB481" s="17">
        <f>IF(COUNTIF($F$2:F481,F481)=1,1,0)</f>
        <v>1</v>
      </c>
    </row>
    <row r="482" spans="1:28" x14ac:dyDescent="0.2">
      <c r="A482" s="17">
        <v>481</v>
      </c>
      <c r="B482" t="s">
        <v>1679</v>
      </c>
      <c r="C482" s="18">
        <v>42547</v>
      </c>
      <c r="D482" s="18">
        <v>42553</v>
      </c>
      <c r="E482" t="s">
        <v>77</v>
      </c>
      <c r="F482" t="s">
        <v>1680</v>
      </c>
      <c r="G482" t="s">
        <v>1681</v>
      </c>
      <c r="H482" t="s">
        <v>68</v>
      </c>
      <c r="I482" t="s">
        <v>54</v>
      </c>
      <c r="J482" t="s">
        <v>293</v>
      </c>
      <c r="K482" t="s">
        <v>294</v>
      </c>
      <c r="L482">
        <v>10024</v>
      </c>
      <c r="M482" t="s">
        <v>175</v>
      </c>
      <c r="N482" t="s">
        <v>1684</v>
      </c>
      <c r="O482" t="s">
        <v>73</v>
      </c>
      <c r="P482" t="s">
        <v>86</v>
      </c>
      <c r="Q482" t="s">
        <v>1685</v>
      </c>
      <c r="R482" s="19">
        <v>704.25</v>
      </c>
      <c r="S482" s="17">
        <v>5</v>
      </c>
      <c r="T482" s="20">
        <v>0</v>
      </c>
      <c r="U482" s="19">
        <v>84.51</v>
      </c>
      <c r="V482" s="20">
        <f t="shared" si="35"/>
        <v>0.12000000000000001</v>
      </c>
      <c r="W482" s="17">
        <f t="shared" si="36"/>
        <v>2016</v>
      </c>
      <c r="X482" t="str">
        <f t="shared" si="37"/>
        <v>Jun-2016</v>
      </c>
      <c r="Y482" s="17">
        <f t="shared" si="38"/>
        <v>6</v>
      </c>
      <c r="Z482" t="str">
        <f t="shared" si="39"/>
        <v>0% (No Discount)</v>
      </c>
      <c r="AA482" s="17">
        <f>IF(COUNTIF($B$2:B482,B482)=1,1,0)</f>
        <v>0</v>
      </c>
      <c r="AB482" s="17">
        <f>IF(COUNTIF($F$2:F482,F482)=1,1,0)</f>
        <v>0</v>
      </c>
    </row>
    <row r="483" spans="1:28" x14ac:dyDescent="0.2">
      <c r="A483" s="17">
        <v>482</v>
      </c>
      <c r="B483" t="s">
        <v>1686</v>
      </c>
      <c r="C483" s="18">
        <v>41918</v>
      </c>
      <c r="D483" s="18">
        <v>41922</v>
      </c>
      <c r="E483" t="s">
        <v>77</v>
      </c>
      <c r="F483" t="s">
        <v>1687</v>
      </c>
      <c r="G483" t="s">
        <v>1688</v>
      </c>
      <c r="H483" t="s">
        <v>53</v>
      </c>
      <c r="I483" t="s">
        <v>54</v>
      </c>
      <c r="J483" t="s">
        <v>977</v>
      </c>
      <c r="K483" t="s">
        <v>70</v>
      </c>
      <c r="L483">
        <v>92024</v>
      </c>
      <c r="M483" t="s">
        <v>71</v>
      </c>
      <c r="N483" t="s">
        <v>1689</v>
      </c>
      <c r="O483" t="s">
        <v>98</v>
      </c>
      <c r="P483" t="s">
        <v>188</v>
      </c>
      <c r="Q483" t="s">
        <v>1690</v>
      </c>
      <c r="R483" s="19">
        <v>9.09</v>
      </c>
      <c r="S483" s="17">
        <v>3</v>
      </c>
      <c r="T483" s="20">
        <v>0</v>
      </c>
      <c r="U483" s="19">
        <v>1.9089</v>
      </c>
      <c r="V483" s="20">
        <f t="shared" si="35"/>
        <v>0.21000000000000002</v>
      </c>
      <c r="W483" s="17">
        <f t="shared" si="36"/>
        <v>2014</v>
      </c>
      <c r="X483" t="str">
        <f t="shared" si="37"/>
        <v>Oct-2014</v>
      </c>
      <c r="Y483" s="17">
        <f t="shared" si="38"/>
        <v>4</v>
      </c>
      <c r="Z483" t="str">
        <f t="shared" si="39"/>
        <v>0% (No Discount)</v>
      </c>
      <c r="AA483" s="17">
        <f>IF(COUNTIF($B$2:B483,B483)=1,1,0)</f>
        <v>1</v>
      </c>
      <c r="AB483" s="17">
        <f>IF(COUNTIF($F$2:F483,F483)=1,1,0)</f>
        <v>1</v>
      </c>
    </row>
    <row r="484" spans="1:28" x14ac:dyDescent="0.2">
      <c r="A484" s="17">
        <v>483</v>
      </c>
      <c r="B484" t="s">
        <v>1691</v>
      </c>
      <c r="C484" s="18">
        <v>41842</v>
      </c>
      <c r="D484" s="18">
        <v>41847</v>
      </c>
      <c r="E484" t="s">
        <v>77</v>
      </c>
      <c r="F484" t="s">
        <v>1692</v>
      </c>
      <c r="G484" t="s">
        <v>1693</v>
      </c>
      <c r="H484" t="s">
        <v>53</v>
      </c>
      <c r="I484" t="s">
        <v>54</v>
      </c>
      <c r="J484" t="s">
        <v>293</v>
      </c>
      <c r="K484" t="s">
        <v>294</v>
      </c>
      <c r="L484">
        <v>10024</v>
      </c>
      <c r="M484" t="s">
        <v>175</v>
      </c>
      <c r="N484" t="s">
        <v>393</v>
      </c>
      <c r="O484" t="s">
        <v>73</v>
      </c>
      <c r="P484" t="s">
        <v>95</v>
      </c>
      <c r="Q484" t="s">
        <v>394</v>
      </c>
      <c r="R484" s="19">
        <v>5.96</v>
      </c>
      <c r="S484" s="17">
        <v>2</v>
      </c>
      <c r="T484" s="20">
        <v>0</v>
      </c>
      <c r="U484" s="19">
        <v>1.6688000000000001</v>
      </c>
      <c r="V484" s="20">
        <f t="shared" si="35"/>
        <v>0.28000000000000003</v>
      </c>
      <c r="W484" s="17">
        <f t="shared" si="36"/>
        <v>2014</v>
      </c>
      <c r="X484" t="str">
        <f t="shared" si="37"/>
        <v>Jul-2014</v>
      </c>
      <c r="Y484" s="17">
        <f t="shared" si="38"/>
        <v>5</v>
      </c>
      <c r="Z484" t="str">
        <f t="shared" si="39"/>
        <v>0% (No Discount)</v>
      </c>
      <c r="AA484" s="17">
        <f>IF(COUNTIF($B$2:B484,B484)=1,1,0)</f>
        <v>1</v>
      </c>
      <c r="AB484" s="17">
        <f>IF(COUNTIF($F$2:F484,F484)=1,1,0)</f>
        <v>1</v>
      </c>
    </row>
    <row r="485" spans="1:28" x14ac:dyDescent="0.2">
      <c r="A485" s="17">
        <v>484</v>
      </c>
      <c r="B485" t="s">
        <v>1691</v>
      </c>
      <c r="C485" s="18">
        <v>41842</v>
      </c>
      <c r="D485" s="18">
        <v>41847</v>
      </c>
      <c r="E485" t="s">
        <v>77</v>
      </c>
      <c r="F485" t="s">
        <v>1692</v>
      </c>
      <c r="G485" t="s">
        <v>1693</v>
      </c>
      <c r="H485" t="s">
        <v>53</v>
      </c>
      <c r="I485" t="s">
        <v>54</v>
      </c>
      <c r="J485" t="s">
        <v>293</v>
      </c>
      <c r="K485" t="s">
        <v>294</v>
      </c>
      <c r="L485">
        <v>10024</v>
      </c>
      <c r="M485" t="s">
        <v>175</v>
      </c>
      <c r="N485" t="s">
        <v>1694</v>
      </c>
      <c r="O485" t="s">
        <v>98</v>
      </c>
      <c r="P485" t="s">
        <v>188</v>
      </c>
      <c r="Q485" t="s">
        <v>1695</v>
      </c>
      <c r="R485" s="19">
        <v>159.97999999999999</v>
      </c>
      <c r="S485" s="17">
        <v>2</v>
      </c>
      <c r="T485" s="20">
        <v>0</v>
      </c>
      <c r="U485" s="19">
        <v>57.592799999999997</v>
      </c>
      <c r="V485" s="20">
        <f t="shared" si="35"/>
        <v>0.36</v>
      </c>
      <c r="W485" s="17">
        <f t="shared" si="36"/>
        <v>2014</v>
      </c>
      <c r="X485" t="str">
        <f t="shared" si="37"/>
        <v>Jul-2014</v>
      </c>
      <c r="Y485" s="17">
        <f t="shared" si="38"/>
        <v>5</v>
      </c>
      <c r="Z485" t="str">
        <f t="shared" si="39"/>
        <v>0% (No Discount)</v>
      </c>
      <c r="AA485" s="17">
        <f>IF(COUNTIF($B$2:B485,B485)=1,1,0)</f>
        <v>0</v>
      </c>
      <c r="AB485" s="17">
        <f>IF(COUNTIF($F$2:F485,F485)=1,1,0)</f>
        <v>0</v>
      </c>
    </row>
    <row r="486" spans="1:28" x14ac:dyDescent="0.2">
      <c r="A486" s="17">
        <v>485</v>
      </c>
      <c r="B486" t="s">
        <v>1696</v>
      </c>
      <c r="C486" s="18">
        <v>42896</v>
      </c>
      <c r="D486" s="18">
        <v>42899</v>
      </c>
      <c r="E486" t="s">
        <v>215</v>
      </c>
      <c r="F486" t="s">
        <v>1697</v>
      </c>
      <c r="G486" t="s">
        <v>1698</v>
      </c>
      <c r="H486" t="s">
        <v>129</v>
      </c>
      <c r="I486" t="s">
        <v>54</v>
      </c>
      <c r="J486" t="s">
        <v>69</v>
      </c>
      <c r="K486" t="s">
        <v>70</v>
      </c>
      <c r="L486">
        <v>90045</v>
      </c>
      <c r="M486" t="s">
        <v>71</v>
      </c>
      <c r="N486" t="s">
        <v>1699</v>
      </c>
      <c r="O486" t="s">
        <v>73</v>
      </c>
      <c r="P486" t="s">
        <v>74</v>
      </c>
      <c r="Q486" t="s">
        <v>1700</v>
      </c>
      <c r="R486" s="19">
        <v>29.6</v>
      </c>
      <c r="S486" s="17">
        <v>2</v>
      </c>
      <c r="T486" s="20">
        <v>0</v>
      </c>
      <c r="U486" s="19">
        <v>14.8</v>
      </c>
      <c r="V486" s="20">
        <f t="shared" si="35"/>
        <v>0.5</v>
      </c>
      <c r="W486" s="17">
        <f t="shared" si="36"/>
        <v>2017</v>
      </c>
      <c r="X486" t="str">
        <f t="shared" si="37"/>
        <v>Jun-2017</v>
      </c>
      <c r="Y486" s="17">
        <f t="shared" si="38"/>
        <v>3</v>
      </c>
      <c r="Z486" t="str">
        <f t="shared" si="39"/>
        <v>0% (No Discount)</v>
      </c>
      <c r="AA486" s="17">
        <f>IF(COUNTIF($B$2:B486,B486)=1,1,0)</f>
        <v>1</v>
      </c>
      <c r="AB486" s="17">
        <f>IF(COUNTIF($F$2:F486,F486)=1,1,0)</f>
        <v>1</v>
      </c>
    </row>
    <row r="487" spans="1:28" x14ac:dyDescent="0.2">
      <c r="A487" s="17">
        <v>486</v>
      </c>
      <c r="B487" t="s">
        <v>1696</v>
      </c>
      <c r="C487" s="18">
        <v>42896</v>
      </c>
      <c r="D487" s="18">
        <v>42899</v>
      </c>
      <c r="E487" t="s">
        <v>215</v>
      </c>
      <c r="F487" t="s">
        <v>1697</v>
      </c>
      <c r="G487" t="s">
        <v>1698</v>
      </c>
      <c r="H487" t="s">
        <v>129</v>
      </c>
      <c r="I487" t="s">
        <v>54</v>
      </c>
      <c r="J487" t="s">
        <v>69</v>
      </c>
      <c r="K487" t="s">
        <v>70</v>
      </c>
      <c r="L487">
        <v>90045</v>
      </c>
      <c r="M487" t="s">
        <v>71</v>
      </c>
      <c r="N487" t="s">
        <v>1701</v>
      </c>
      <c r="O487" t="s">
        <v>59</v>
      </c>
      <c r="P487" t="s">
        <v>60</v>
      </c>
      <c r="Q487" t="s">
        <v>1702</v>
      </c>
      <c r="R487" s="19">
        <v>514.16499999999996</v>
      </c>
      <c r="S487" s="17">
        <v>5</v>
      </c>
      <c r="T487" s="20">
        <v>0.15</v>
      </c>
      <c r="U487" s="19">
        <v>-30.245000000000001</v>
      </c>
      <c r="V487" s="20">
        <f t="shared" si="35"/>
        <v>-5.8823529411764712E-2</v>
      </c>
      <c r="W487" s="17">
        <f t="shared" si="36"/>
        <v>2017</v>
      </c>
      <c r="X487" t="str">
        <f t="shared" si="37"/>
        <v>Jun-2017</v>
      </c>
      <c r="Y487" s="17">
        <f t="shared" si="38"/>
        <v>3</v>
      </c>
      <c r="Z487" t="str">
        <f t="shared" si="39"/>
        <v>11-20%</v>
      </c>
      <c r="AA487" s="17">
        <f>IF(COUNTIF($B$2:B487,B487)=1,1,0)</f>
        <v>0</v>
      </c>
      <c r="AB487" s="17">
        <f>IF(COUNTIF($F$2:F487,F487)=1,1,0)</f>
        <v>0</v>
      </c>
    </row>
    <row r="488" spans="1:28" x14ac:dyDescent="0.2">
      <c r="A488" s="17">
        <v>487</v>
      </c>
      <c r="B488" t="s">
        <v>1696</v>
      </c>
      <c r="C488" s="18">
        <v>42896</v>
      </c>
      <c r="D488" s="18">
        <v>42899</v>
      </c>
      <c r="E488" t="s">
        <v>215</v>
      </c>
      <c r="F488" t="s">
        <v>1697</v>
      </c>
      <c r="G488" t="s">
        <v>1698</v>
      </c>
      <c r="H488" t="s">
        <v>129</v>
      </c>
      <c r="I488" t="s">
        <v>54</v>
      </c>
      <c r="J488" t="s">
        <v>69</v>
      </c>
      <c r="K488" t="s">
        <v>70</v>
      </c>
      <c r="L488">
        <v>90045</v>
      </c>
      <c r="M488" t="s">
        <v>71</v>
      </c>
      <c r="N488" t="s">
        <v>1703</v>
      </c>
      <c r="O488" t="s">
        <v>98</v>
      </c>
      <c r="P488" t="s">
        <v>99</v>
      </c>
      <c r="Q488" t="s">
        <v>1704</v>
      </c>
      <c r="R488" s="19">
        <v>279.95999999999998</v>
      </c>
      <c r="S488" s="17">
        <v>5</v>
      </c>
      <c r="T488" s="20">
        <v>0.2</v>
      </c>
      <c r="U488" s="19">
        <v>17.497499999999999</v>
      </c>
      <c r="V488" s="20">
        <f t="shared" si="35"/>
        <v>6.25E-2</v>
      </c>
      <c r="W488" s="17">
        <f t="shared" si="36"/>
        <v>2017</v>
      </c>
      <c r="X488" t="str">
        <f t="shared" si="37"/>
        <v>Jun-2017</v>
      </c>
      <c r="Y488" s="17">
        <f t="shared" si="38"/>
        <v>3</v>
      </c>
      <c r="Z488" t="str">
        <f t="shared" si="39"/>
        <v>11-20%</v>
      </c>
      <c r="AA488" s="17">
        <f>IF(COUNTIF($B$2:B488,B488)=1,1,0)</f>
        <v>0</v>
      </c>
      <c r="AB488" s="17">
        <f>IF(COUNTIF($F$2:F488,F488)=1,1,0)</f>
        <v>0</v>
      </c>
    </row>
    <row r="489" spans="1:28" x14ac:dyDescent="0.2">
      <c r="A489" s="17">
        <v>488</v>
      </c>
      <c r="B489" t="s">
        <v>1705</v>
      </c>
      <c r="C489" s="18">
        <v>41941</v>
      </c>
      <c r="D489" s="18">
        <v>41943</v>
      </c>
      <c r="E489" t="s">
        <v>215</v>
      </c>
      <c r="F489" t="s">
        <v>1706</v>
      </c>
      <c r="G489" t="s">
        <v>1707</v>
      </c>
      <c r="H489" t="s">
        <v>53</v>
      </c>
      <c r="I489" t="s">
        <v>54</v>
      </c>
      <c r="J489" t="s">
        <v>330</v>
      </c>
      <c r="K489" t="s">
        <v>238</v>
      </c>
      <c r="L489">
        <v>60610</v>
      </c>
      <c r="M489" t="s">
        <v>132</v>
      </c>
      <c r="N489" t="s">
        <v>1708</v>
      </c>
      <c r="O489" t="s">
        <v>98</v>
      </c>
      <c r="P489" t="s">
        <v>99</v>
      </c>
      <c r="Q489" t="s">
        <v>1709</v>
      </c>
      <c r="R489" s="19">
        <v>2735.9520000000002</v>
      </c>
      <c r="S489" s="17">
        <v>6</v>
      </c>
      <c r="T489" s="20">
        <v>0.2</v>
      </c>
      <c r="U489" s="19">
        <v>341.99400000000003</v>
      </c>
      <c r="V489" s="20">
        <f t="shared" si="35"/>
        <v>0.125</v>
      </c>
      <c r="W489" s="17">
        <f t="shared" si="36"/>
        <v>2014</v>
      </c>
      <c r="X489" t="str">
        <f t="shared" si="37"/>
        <v>Oct-2014</v>
      </c>
      <c r="Y489" s="17">
        <f t="shared" si="38"/>
        <v>2</v>
      </c>
      <c r="Z489" t="str">
        <f t="shared" si="39"/>
        <v>11-20%</v>
      </c>
      <c r="AA489" s="17">
        <f>IF(COUNTIF($B$2:B489,B489)=1,1,0)</f>
        <v>1</v>
      </c>
      <c r="AB489" s="17">
        <f>IF(COUNTIF($F$2:F489,F489)=1,1,0)</f>
        <v>1</v>
      </c>
    </row>
    <row r="490" spans="1:28" x14ac:dyDescent="0.2">
      <c r="A490" s="17">
        <v>489</v>
      </c>
      <c r="B490" t="s">
        <v>1710</v>
      </c>
      <c r="C490" s="18">
        <v>41799</v>
      </c>
      <c r="D490" s="18">
        <v>41803</v>
      </c>
      <c r="E490" t="s">
        <v>50</v>
      </c>
      <c r="F490" t="s">
        <v>1711</v>
      </c>
      <c r="G490" t="s">
        <v>1712</v>
      </c>
      <c r="H490" t="s">
        <v>129</v>
      </c>
      <c r="I490" t="s">
        <v>54</v>
      </c>
      <c r="J490" t="s">
        <v>1713</v>
      </c>
      <c r="K490" t="s">
        <v>131</v>
      </c>
      <c r="L490">
        <v>77340</v>
      </c>
      <c r="M490" t="s">
        <v>132</v>
      </c>
      <c r="N490" t="s">
        <v>1714</v>
      </c>
      <c r="O490" t="s">
        <v>98</v>
      </c>
      <c r="P490" t="s">
        <v>99</v>
      </c>
      <c r="Q490" t="s">
        <v>1715</v>
      </c>
      <c r="R490" s="19">
        <v>7.992</v>
      </c>
      <c r="S490" s="17">
        <v>1</v>
      </c>
      <c r="T490" s="20">
        <v>0.2</v>
      </c>
      <c r="U490" s="19">
        <v>0.59940000000000004</v>
      </c>
      <c r="V490" s="20">
        <f t="shared" si="35"/>
        <v>7.5000000000000011E-2</v>
      </c>
      <c r="W490" s="17">
        <f t="shared" si="36"/>
        <v>2014</v>
      </c>
      <c r="X490" t="str">
        <f t="shared" si="37"/>
        <v>Jun-2014</v>
      </c>
      <c r="Y490" s="17">
        <f t="shared" si="38"/>
        <v>4</v>
      </c>
      <c r="Z490" t="str">
        <f t="shared" si="39"/>
        <v>11-20%</v>
      </c>
      <c r="AA490" s="17">
        <f>IF(COUNTIF($B$2:B490,B490)=1,1,0)</f>
        <v>1</v>
      </c>
      <c r="AB490" s="17">
        <f>IF(COUNTIF($F$2:F490,F490)=1,1,0)</f>
        <v>1</v>
      </c>
    </row>
    <row r="491" spans="1:28" x14ac:dyDescent="0.2">
      <c r="A491" s="17">
        <v>490</v>
      </c>
      <c r="B491" t="s">
        <v>1710</v>
      </c>
      <c r="C491" s="18">
        <v>41799</v>
      </c>
      <c r="D491" s="18">
        <v>41803</v>
      </c>
      <c r="E491" t="s">
        <v>50</v>
      </c>
      <c r="F491" t="s">
        <v>1711</v>
      </c>
      <c r="G491" t="s">
        <v>1712</v>
      </c>
      <c r="H491" t="s">
        <v>129</v>
      </c>
      <c r="I491" t="s">
        <v>54</v>
      </c>
      <c r="J491" t="s">
        <v>1713</v>
      </c>
      <c r="K491" t="s">
        <v>131</v>
      </c>
      <c r="L491">
        <v>77340</v>
      </c>
      <c r="M491" t="s">
        <v>132</v>
      </c>
      <c r="N491" t="s">
        <v>1716</v>
      </c>
      <c r="O491" t="s">
        <v>98</v>
      </c>
      <c r="P491" t="s">
        <v>188</v>
      </c>
      <c r="Q491" t="s">
        <v>1717</v>
      </c>
      <c r="R491" s="19">
        <v>63.984000000000002</v>
      </c>
      <c r="S491" s="17">
        <v>2</v>
      </c>
      <c r="T491" s="20">
        <v>0.2</v>
      </c>
      <c r="U491" s="19">
        <v>10.397399999999999</v>
      </c>
      <c r="V491" s="20">
        <f t="shared" si="35"/>
        <v>0.16249999999999998</v>
      </c>
      <c r="W491" s="17">
        <f t="shared" si="36"/>
        <v>2014</v>
      </c>
      <c r="X491" t="str">
        <f t="shared" si="37"/>
        <v>Jun-2014</v>
      </c>
      <c r="Y491" s="17">
        <f t="shared" si="38"/>
        <v>4</v>
      </c>
      <c r="Z491" t="str">
        <f t="shared" si="39"/>
        <v>11-20%</v>
      </c>
      <c r="AA491" s="17">
        <f>IF(COUNTIF($B$2:B491,B491)=1,1,0)</f>
        <v>0</v>
      </c>
      <c r="AB491" s="17">
        <f>IF(COUNTIF($F$2:F491,F491)=1,1,0)</f>
        <v>0</v>
      </c>
    </row>
    <row r="492" spans="1:28" x14ac:dyDescent="0.2">
      <c r="A492" s="17">
        <v>491</v>
      </c>
      <c r="B492" t="s">
        <v>1710</v>
      </c>
      <c r="C492" s="18">
        <v>41799</v>
      </c>
      <c r="D492" s="18">
        <v>41803</v>
      </c>
      <c r="E492" t="s">
        <v>50</v>
      </c>
      <c r="F492" t="s">
        <v>1711</v>
      </c>
      <c r="G492" t="s">
        <v>1712</v>
      </c>
      <c r="H492" t="s">
        <v>129</v>
      </c>
      <c r="I492" t="s">
        <v>54</v>
      </c>
      <c r="J492" t="s">
        <v>1713</v>
      </c>
      <c r="K492" t="s">
        <v>131</v>
      </c>
      <c r="L492">
        <v>77340</v>
      </c>
      <c r="M492" t="s">
        <v>132</v>
      </c>
      <c r="N492" t="s">
        <v>1597</v>
      </c>
      <c r="O492" t="s">
        <v>73</v>
      </c>
      <c r="P492" t="s">
        <v>95</v>
      </c>
      <c r="Q492" t="s">
        <v>1598</v>
      </c>
      <c r="R492" s="19">
        <v>70.367999999999995</v>
      </c>
      <c r="S492" s="17">
        <v>2</v>
      </c>
      <c r="T492" s="20">
        <v>0.2</v>
      </c>
      <c r="U492" s="19">
        <v>6.1571999999999996</v>
      </c>
      <c r="V492" s="20">
        <f t="shared" si="35"/>
        <v>8.7499999999999994E-2</v>
      </c>
      <c r="W492" s="17">
        <f t="shared" si="36"/>
        <v>2014</v>
      </c>
      <c r="X492" t="str">
        <f t="shared" si="37"/>
        <v>Jun-2014</v>
      </c>
      <c r="Y492" s="17">
        <f t="shared" si="38"/>
        <v>4</v>
      </c>
      <c r="Z492" t="str">
        <f t="shared" si="39"/>
        <v>11-20%</v>
      </c>
      <c r="AA492" s="17">
        <f>IF(COUNTIF($B$2:B492,B492)=1,1,0)</f>
        <v>0</v>
      </c>
      <c r="AB492" s="17">
        <f>IF(COUNTIF($F$2:F492,F492)=1,1,0)</f>
        <v>0</v>
      </c>
    </row>
    <row r="493" spans="1:28" x14ac:dyDescent="0.2">
      <c r="A493" s="17">
        <v>492</v>
      </c>
      <c r="B493" t="s">
        <v>1718</v>
      </c>
      <c r="C493" s="18">
        <v>41896</v>
      </c>
      <c r="D493" s="18">
        <v>41901</v>
      </c>
      <c r="E493" t="s">
        <v>77</v>
      </c>
      <c r="F493" t="s">
        <v>1719</v>
      </c>
      <c r="G493" t="s">
        <v>1720</v>
      </c>
      <c r="H493" t="s">
        <v>53</v>
      </c>
      <c r="I493" t="s">
        <v>54</v>
      </c>
      <c r="J493" t="s">
        <v>416</v>
      </c>
      <c r="K493" t="s">
        <v>294</v>
      </c>
      <c r="L493">
        <v>14609</v>
      </c>
      <c r="M493" t="s">
        <v>175</v>
      </c>
      <c r="N493" t="s">
        <v>1721</v>
      </c>
      <c r="O493" t="s">
        <v>73</v>
      </c>
      <c r="P493" t="s">
        <v>86</v>
      </c>
      <c r="Q493" t="s">
        <v>1722</v>
      </c>
      <c r="R493" s="19">
        <v>449.15</v>
      </c>
      <c r="S493" s="17">
        <v>5</v>
      </c>
      <c r="T493" s="20">
        <v>0</v>
      </c>
      <c r="U493" s="19">
        <v>8.9830000000000005</v>
      </c>
      <c r="V493" s="20">
        <f t="shared" si="35"/>
        <v>2.0000000000000004E-2</v>
      </c>
      <c r="W493" s="17">
        <f t="shared" si="36"/>
        <v>2014</v>
      </c>
      <c r="X493" t="str">
        <f t="shared" si="37"/>
        <v>Sep-2014</v>
      </c>
      <c r="Y493" s="17">
        <f t="shared" si="38"/>
        <v>5</v>
      </c>
      <c r="Z493" t="str">
        <f t="shared" si="39"/>
        <v>0% (No Discount)</v>
      </c>
      <c r="AA493" s="17">
        <f>IF(COUNTIF($B$2:B493,B493)=1,1,0)</f>
        <v>1</v>
      </c>
      <c r="AB493" s="17">
        <f>IF(COUNTIF($F$2:F493,F493)=1,1,0)</f>
        <v>1</v>
      </c>
    </row>
    <row r="494" spans="1:28" x14ac:dyDescent="0.2">
      <c r="A494" s="17">
        <v>493</v>
      </c>
      <c r="B494" t="s">
        <v>1718</v>
      </c>
      <c r="C494" s="18">
        <v>41896</v>
      </c>
      <c r="D494" s="18">
        <v>41901</v>
      </c>
      <c r="E494" t="s">
        <v>77</v>
      </c>
      <c r="F494" t="s">
        <v>1719</v>
      </c>
      <c r="G494" t="s">
        <v>1720</v>
      </c>
      <c r="H494" t="s">
        <v>53</v>
      </c>
      <c r="I494" t="s">
        <v>54</v>
      </c>
      <c r="J494" t="s">
        <v>416</v>
      </c>
      <c r="K494" t="s">
        <v>294</v>
      </c>
      <c r="L494">
        <v>14609</v>
      </c>
      <c r="M494" t="s">
        <v>175</v>
      </c>
      <c r="N494" t="s">
        <v>1723</v>
      </c>
      <c r="O494" t="s">
        <v>73</v>
      </c>
      <c r="P494" t="s">
        <v>200</v>
      </c>
      <c r="Q494" t="s">
        <v>1724</v>
      </c>
      <c r="R494" s="19">
        <v>11.07</v>
      </c>
      <c r="S494" s="17">
        <v>3</v>
      </c>
      <c r="T494" s="20">
        <v>0</v>
      </c>
      <c r="U494" s="19">
        <v>5.0922000000000001</v>
      </c>
      <c r="V494" s="20">
        <f t="shared" si="35"/>
        <v>0.46</v>
      </c>
      <c r="W494" s="17">
        <f t="shared" si="36"/>
        <v>2014</v>
      </c>
      <c r="X494" t="str">
        <f t="shared" si="37"/>
        <v>Sep-2014</v>
      </c>
      <c r="Y494" s="17">
        <f t="shared" si="38"/>
        <v>5</v>
      </c>
      <c r="Z494" t="str">
        <f t="shared" si="39"/>
        <v>0% (No Discount)</v>
      </c>
      <c r="AA494" s="17">
        <f>IF(COUNTIF($B$2:B494,B494)=1,1,0)</f>
        <v>0</v>
      </c>
      <c r="AB494" s="17">
        <f>IF(COUNTIF($F$2:F494,F494)=1,1,0)</f>
        <v>0</v>
      </c>
    </row>
    <row r="495" spans="1:28" x14ac:dyDescent="0.2">
      <c r="A495" s="17">
        <v>494</v>
      </c>
      <c r="B495" t="s">
        <v>1725</v>
      </c>
      <c r="C495" s="18">
        <v>42499</v>
      </c>
      <c r="D495" s="18">
        <v>42504</v>
      </c>
      <c r="E495" t="s">
        <v>77</v>
      </c>
      <c r="F495" t="s">
        <v>1726</v>
      </c>
      <c r="G495" t="s">
        <v>1727</v>
      </c>
      <c r="H495" t="s">
        <v>53</v>
      </c>
      <c r="I495" t="s">
        <v>54</v>
      </c>
      <c r="J495" t="s">
        <v>122</v>
      </c>
      <c r="K495" t="s">
        <v>123</v>
      </c>
      <c r="L495">
        <v>98115</v>
      </c>
      <c r="M495" t="s">
        <v>71</v>
      </c>
      <c r="N495" t="s">
        <v>1728</v>
      </c>
      <c r="O495" t="s">
        <v>98</v>
      </c>
      <c r="P495" t="s">
        <v>188</v>
      </c>
      <c r="Q495" t="s">
        <v>1729</v>
      </c>
      <c r="R495" s="19">
        <v>93.98</v>
      </c>
      <c r="S495" s="17">
        <v>2</v>
      </c>
      <c r="T495" s="20">
        <v>0</v>
      </c>
      <c r="U495" s="19">
        <v>13.1572</v>
      </c>
      <c r="V495" s="20">
        <f t="shared" si="35"/>
        <v>0.13999999999999999</v>
      </c>
      <c r="W495" s="17">
        <f t="shared" si="36"/>
        <v>2016</v>
      </c>
      <c r="X495" t="str">
        <f t="shared" si="37"/>
        <v>May-2016</v>
      </c>
      <c r="Y495" s="17">
        <f t="shared" si="38"/>
        <v>5</v>
      </c>
      <c r="Z495" t="str">
        <f t="shared" si="39"/>
        <v>0% (No Discount)</v>
      </c>
      <c r="AA495" s="17">
        <f>IF(COUNTIF($B$2:B495,B495)=1,1,0)</f>
        <v>1</v>
      </c>
      <c r="AB495" s="17">
        <f>IF(COUNTIF($F$2:F495,F495)=1,1,0)</f>
        <v>1</v>
      </c>
    </row>
    <row r="496" spans="1:28" x14ac:dyDescent="0.2">
      <c r="A496" s="17">
        <v>495</v>
      </c>
      <c r="B496" t="s">
        <v>1730</v>
      </c>
      <c r="C496" s="18">
        <v>42447</v>
      </c>
      <c r="D496" s="18">
        <v>42450</v>
      </c>
      <c r="E496" t="s">
        <v>50</v>
      </c>
      <c r="F496" t="s">
        <v>1731</v>
      </c>
      <c r="G496" t="s">
        <v>1732</v>
      </c>
      <c r="H496" t="s">
        <v>53</v>
      </c>
      <c r="I496" t="s">
        <v>54</v>
      </c>
      <c r="J496" t="s">
        <v>361</v>
      </c>
      <c r="K496" t="s">
        <v>362</v>
      </c>
      <c r="L496">
        <v>38109</v>
      </c>
      <c r="M496" t="s">
        <v>57</v>
      </c>
      <c r="N496" t="s">
        <v>1733</v>
      </c>
      <c r="O496" t="s">
        <v>59</v>
      </c>
      <c r="P496" t="s">
        <v>83</v>
      </c>
      <c r="Q496" t="s">
        <v>1734</v>
      </c>
      <c r="R496" s="19">
        <v>189.88200000000001</v>
      </c>
      <c r="S496" s="17">
        <v>3</v>
      </c>
      <c r="T496" s="20">
        <v>0.4</v>
      </c>
      <c r="U496" s="19">
        <v>-94.941000000000003</v>
      </c>
      <c r="V496" s="20">
        <f t="shared" si="35"/>
        <v>-0.5</v>
      </c>
      <c r="W496" s="17">
        <f t="shared" si="36"/>
        <v>2016</v>
      </c>
      <c r="X496" t="str">
        <f t="shared" si="37"/>
        <v>Mar-2016</v>
      </c>
      <c r="Y496" s="17">
        <f t="shared" si="38"/>
        <v>3</v>
      </c>
      <c r="Z496" t="str">
        <f t="shared" si="39"/>
        <v>31-40%</v>
      </c>
      <c r="AA496" s="17">
        <f>IF(COUNTIF($B$2:B496,B496)=1,1,0)</f>
        <v>1</v>
      </c>
      <c r="AB496" s="17">
        <f>IF(COUNTIF($F$2:F496,F496)=1,1,0)</f>
        <v>1</v>
      </c>
    </row>
    <row r="497" spans="1:28" x14ac:dyDescent="0.2">
      <c r="A497" s="17">
        <v>496</v>
      </c>
      <c r="B497" t="s">
        <v>1735</v>
      </c>
      <c r="C497" s="18">
        <v>42365</v>
      </c>
      <c r="D497" s="18">
        <v>42369</v>
      </c>
      <c r="E497" t="s">
        <v>77</v>
      </c>
      <c r="F497" t="s">
        <v>1736</v>
      </c>
      <c r="G497" t="s">
        <v>1737</v>
      </c>
      <c r="H497" t="s">
        <v>53</v>
      </c>
      <c r="I497" t="s">
        <v>54</v>
      </c>
      <c r="J497" t="s">
        <v>1738</v>
      </c>
      <c r="K497" t="s">
        <v>1739</v>
      </c>
      <c r="L497">
        <v>72701</v>
      </c>
      <c r="M497" t="s">
        <v>57</v>
      </c>
      <c r="N497" t="s">
        <v>1740</v>
      </c>
      <c r="O497" t="s">
        <v>73</v>
      </c>
      <c r="P497" t="s">
        <v>200</v>
      </c>
      <c r="Q497" t="s">
        <v>1741</v>
      </c>
      <c r="R497" s="19">
        <v>105.42</v>
      </c>
      <c r="S497" s="17">
        <v>2</v>
      </c>
      <c r="T497" s="20">
        <v>0</v>
      </c>
      <c r="U497" s="19">
        <v>51.655799999999999</v>
      </c>
      <c r="V497" s="20">
        <f t="shared" si="35"/>
        <v>0.49</v>
      </c>
      <c r="W497" s="17">
        <f t="shared" si="36"/>
        <v>2015</v>
      </c>
      <c r="X497" t="str">
        <f t="shared" si="37"/>
        <v>Dec-2015</v>
      </c>
      <c r="Y497" s="17">
        <f t="shared" si="38"/>
        <v>4</v>
      </c>
      <c r="Z497" t="str">
        <f t="shared" si="39"/>
        <v>0% (No Discount)</v>
      </c>
      <c r="AA497" s="17">
        <f>IF(COUNTIF($B$2:B497,B497)=1,1,0)</f>
        <v>1</v>
      </c>
      <c r="AB497" s="17">
        <f>IF(COUNTIF($F$2:F497,F497)=1,1,0)</f>
        <v>1</v>
      </c>
    </row>
    <row r="498" spans="1:28" x14ac:dyDescent="0.2">
      <c r="A498" s="17">
        <v>497</v>
      </c>
      <c r="B498" t="s">
        <v>1742</v>
      </c>
      <c r="C498" s="18">
        <v>42576</v>
      </c>
      <c r="D498" s="18">
        <v>42582</v>
      </c>
      <c r="E498" t="s">
        <v>77</v>
      </c>
      <c r="F498" t="s">
        <v>1615</v>
      </c>
      <c r="G498" t="s">
        <v>1616</v>
      </c>
      <c r="H498" t="s">
        <v>53</v>
      </c>
      <c r="I498" t="s">
        <v>54</v>
      </c>
      <c r="J498" t="s">
        <v>1743</v>
      </c>
      <c r="K498" t="s">
        <v>70</v>
      </c>
      <c r="L498">
        <v>92627</v>
      </c>
      <c r="M498" t="s">
        <v>71</v>
      </c>
      <c r="N498" t="s">
        <v>1744</v>
      </c>
      <c r="O498" t="s">
        <v>73</v>
      </c>
      <c r="P498" t="s">
        <v>102</v>
      </c>
      <c r="Q498" t="s">
        <v>1745</v>
      </c>
      <c r="R498" s="19">
        <v>119.616</v>
      </c>
      <c r="S498" s="17">
        <v>8</v>
      </c>
      <c r="T498" s="20">
        <v>0.2</v>
      </c>
      <c r="U498" s="19">
        <v>40.370399999999997</v>
      </c>
      <c r="V498" s="20">
        <f t="shared" si="35"/>
        <v>0.33749999999999997</v>
      </c>
      <c r="W498" s="17">
        <f t="shared" si="36"/>
        <v>2016</v>
      </c>
      <c r="X498" t="str">
        <f t="shared" si="37"/>
        <v>Jul-2016</v>
      </c>
      <c r="Y498" s="17">
        <f t="shared" si="38"/>
        <v>6</v>
      </c>
      <c r="Z498" t="str">
        <f t="shared" si="39"/>
        <v>11-20%</v>
      </c>
      <c r="AA498" s="17">
        <f>IF(COUNTIF($B$2:B498,B498)=1,1,0)</f>
        <v>1</v>
      </c>
      <c r="AB498" s="17">
        <f>IF(COUNTIF($F$2:F498,F498)=1,1,0)</f>
        <v>0</v>
      </c>
    </row>
    <row r="499" spans="1:28" x14ac:dyDescent="0.2">
      <c r="A499" s="17">
        <v>498</v>
      </c>
      <c r="B499" t="s">
        <v>1742</v>
      </c>
      <c r="C499" s="18">
        <v>42576</v>
      </c>
      <c r="D499" s="18">
        <v>42582</v>
      </c>
      <c r="E499" t="s">
        <v>77</v>
      </c>
      <c r="F499" t="s">
        <v>1615</v>
      </c>
      <c r="G499" t="s">
        <v>1616</v>
      </c>
      <c r="H499" t="s">
        <v>53</v>
      </c>
      <c r="I499" t="s">
        <v>54</v>
      </c>
      <c r="J499" t="s">
        <v>1743</v>
      </c>
      <c r="K499" t="s">
        <v>70</v>
      </c>
      <c r="L499">
        <v>92627</v>
      </c>
      <c r="M499" t="s">
        <v>71</v>
      </c>
      <c r="N499" t="s">
        <v>1746</v>
      </c>
      <c r="O499" t="s">
        <v>59</v>
      </c>
      <c r="P499" t="s">
        <v>92</v>
      </c>
      <c r="Q499" t="s">
        <v>1747</v>
      </c>
      <c r="R499" s="19">
        <v>255.76</v>
      </c>
      <c r="S499" s="17">
        <v>4</v>
      </c>
      <c r="T499" s="20">
        <v>0</v>
      </c>
      <c r="U499" s="19">
        <v>81.843199999999996</v>
      </c>
      <c r="V499" s="20">
        <f t="shared" si="35"/>
        <v>0.32</v>
      </c>
      <c r="W499" s="17">
        <f t="shared" si="36"/>
        <v>2016</v>
      </c>
      <c r="X499" t="str">
        <f t="shared" si="37"/>
        <v>Jul-2016</v>
      </c>
      <c r="Y499" s="17">
        <f t="shared" si="38"/>
        <v>6</v>
      </c>
      <c r="Z499" t="str">
        <f t="shared" si="39"/>
        <v>0% (No Discount)</v>
      </c>
      <c r="AA499" s="17">
        <f>IF(COUNTIF($B$2:B499,B499)=1,1,0)</f>
        <v>0</v>
      </c>
      <c r="AB499" s="17">
        <f>IF(COUNTIF($F$2:F499,F499)=1,1,0)</f>
        <v>0</v>
      </c>
    </row>
    <row r="500" spans="1:28" x14ac:dyDescent="0.2">
      <c r="A500" s="17">
        <v>499</v>
      </c>
      <c r="B500" t="s">
        <v>1742</v>
      </c>
      <c r="C500" s="18">
        <v>42576</v>
      </c>
      <c r="D500" s="18">
        <v>42582</v>
      </c>
      <c r="E500" t="s">
        <v>77</v>
      </c>
      <c r="F500" t="s">
        <v>1615</v>
      </c>
      <c r="G500" t="s">
        <v>1616</v>
      </c>
      <c r="H500" t="s">
        <v>53</v>
      </c>
      <c r="I500" t="s">
        <v>54</v>
      </c>
      <c r="J500" t="s">
        <v>1743</v>
      </c>
      <c r="K500" t="s">
        <v>70</v>
      </c>
      <c r="L500">
        <v>92627</v>
      </c>
      <c r="M500" t="s">
        <v>71</v>
      </c>
      <c r="N500" t="s">
        <v>1194</v>
      </c>
      <c r="O500" t="s">
        <v>59</v>
      </c>
      <c r="P500" t="s">
        <v>63</v>
      </c>
      <c r="Q500" t="s">
        <v>1195</v>
      </c>
      <c r="R500" s="19">
        <v>241.56800000000001</v>
      </c>
      <c r="S500" s="17">
        <v>2</v>
      </c>
      <c r="T500" s="20">
        <v>0.2</v>
      </c>
      <c r="U500" s="19">
        <v>18.117599999999999</v>
      </c>
      <c r="V500" s="20">
        <f t="shared" si="35"/>
        <v>7.4999999999999997E-2</v>
      </c>
      <c r="W500" s="17">
        <f t="shared" si="36"/>
        <v>2016</v>
      </c>
      <c r="X500" t="str">
        <f t="shared" si="37"/>
        <v>Jul-2016</v>
      </c>
      <c r="Y500" s="17">
        <f t="shared" si="38"/>
        <v>6</v>
      </c>
      <c r="Z500" t="str">
        <f t="shared" si="39"/>
        <v>11-20%</v>
      </c>
      <c r="AA500" s="17">
        <f>IF(COUNTIF($B$2:B500,B500)=1,1,0)</f>
        <v>0</v>
      </c>
      <c r="AB500" s="17">
        <f>IF(COUNTIF($F$2:F500,F500)=1,1,0)</f>
        <v>0</v>
      </c>
    </row>
    <row r="501" spans="1:28" x14ac:dyDescent="0.2">
      <c r="A501" s="17">
        <v>500</v>
      </c>
      <c r="B501" t="s">
        <v>1742</v>
      </c>
      <c r="C501" s="18">
        <v>42576</v>
      </c>
      <c r="D501" s="18">
        <v>42582</v>
      </c>
      <c r="E501" t="s">
        <v>77</v>
      </c>
      <c r="F501" t="s">
        <v>1615</v>
      </c>
      <c r="G501" t="s">
        <v>1616</v>
      </c>
      <c r="H501" t="s">
        <v>53</v>
      </c>
      <c r="I501" t="s">
        <v>54</v>
      </c>
      <c r="J501" t="s">
        <v>1743</v>
      </c>
      <c r="K501" t="s">
        <v>70</v>
      </c>
      <c r="L501">
        <v>92627</v>
      </c>
      <c r="M501" t="s">
        <v>71</v>
      </c>
      <c r="N501" t="s">
        <v>1748</v>
      </c>
      <c r="O501" t="s">
        <v>59</v>
      </c>
      <c r="P501" t="s">
        <v>92</v>
      </c>
      <c r="Q501" t="s">
        <v>1749</v>
      </c>
      <c r="R501" s="19">
        <v>69.3</v>
      </c>
      <c r="S501" s="17">
        <v>9</v>
      </c>
      <c r="T501" s="20">
        <v>0</v>
      </c>
      <c r="U501" s="19">
        <v>22.869</v>
      </c>
      <c r="V501" s="20">
        <f t="shared" si="35"/>
        <v>0.33</v>
      </c>
      <c r="W501" s="17">
        <f t="shared" si="36"/>
        <v>2016</v>
      </c>
      <c r="X501" t="str">
        <f t="shared" si="37"/>
        <v>Jul-2016</v>
      </c>
      <c r="Y501" s="17">
        <f t="shared" si="38"/>
        <v>6</v>
      </c>
      <c r="Z501" t="str">
        <f t="shared" si="39"/>
        <v>0% (No Discount)</v>
      </c>
      <c r="AA501" s="17">
        <f>IF(COUNTIF($B$2:B501,B501)=1,1,0)</f>
        <v>0</v>
      </c>
      <c r="AB501" s="17">
        <f>IF(COUNTIF($F$2:F501,F501)=1,1,0)</f>
        <v>0</v>
      </c>
    </row>
    <row r="502" spans="1:28" x14ac:dyDescent="0.2">
      <c r="A502" s="17">
        <v>501</v>
      </c>
      <c r="B502" t="s">
        <v>1750</v>
      </c>
      <c r="C502" s="18">
        <v>42520</v>
      </c>
      <c r="D502" s="18">
        <v>42525</v>
      </c>
      <c r="E502" t="s">
        <v>77</v>
      </c>
      <c r="F502" t="s">
        <v>1751</v>
      </c>
      <c r="G502" t="s">
        <v>1752</v>
      </c>
      <c r="H502" t="s">
        <v>68</v>
      </c>
      <c r="I502" t="s">
        <v>54</v>
      </c>
      <c r="J502" t="s">
        <v>1753</v>
      </c>
      <c r="K502" t="s">
        <v>484</v>
      </c>
      <c r="L502">
        <v>80134</v>
      </c>
      <c r="M502" t="s">
        <v>71</v>
      </c>
      <c r="N502" t="s">
        <v>1754</v>
      </c>
      <c r="O502" t="s">
        <v>73</v>
      </c>
      <c r="P502" t="s">
        <v>102</v>
      </c>
      <c r="Q502" t="s">
        <v>1755</v>
      </c>
      <c r="R502" s="19">
        <v>22.62</v>
      </c>
      <c r="S502" s="17">
        <v>2</v>
      </c>
      <c r="T502" s="20">
        <v>0.7</v>
      </c>
      <c r="U502" s="19">
        <v>-15.08</v>
      </c>
      <c r="V502" s="20">
        <f t="shared" si="35"/>
        <v>-0.66666666666666663</v>
      </c>
      <c r="W502" s="17">
        <f t="shared" si="36"/>
        <v>2016</v>
      </c>
      <c r="X502" t="str">
        <f t="shared" si="37"/>
        <v>May-2016</v>
      </c>
      <c r="Y502" s="17">
        <f t="shared" si="38"/>
        <v>5</v>
      </c>
      <c r="Z502" t="str">
        <f t="shared" si="39"/>
        <v>Over 50%</v>
      </c>
      <c r="AA502" s="17">
        <f>IF(COUNTIF($B$2:B502,B502)=1,1,0)</f>
        <v>1</v>
      </c>
      <c r="AB502" s="17">
        <f>IF(COUNTIF($F$2:F502,F502)=1,1,0)</f>
        <v>1</v>
      </c>
    </row>
    <row r="503" spans="1:28" x14ac:dyDescent="0.2">
      <c r="A503" s="17">
        <v>502</v>
      </c>
      <c r="B503" t="s">
        <v>1750</v>
      </c>
      <c r="C503" s="18">
        <v>42520</v>
      </c>
      <c r="D503" s="18">
        <v>42525</v>
      </c>
      <c r="E503" t="s">
        <v>77</v>
      </c>
      <c r="F503" t="s">
        <v>1751</v>
      </c>
      <c r="G503" t="s">
        <v>1752</v>
      </c>
      <c r="H503" t="s">
        <v>68</v>
      </c>
      <c r="I503" t="s">
        <v>54</v>
      </c>
      <c r="J503" t="s">
        <v>1753</v>
      </c>
      <c r="K503" t="s">
        <v>484</v>
      </c>
      <c r="L503">
        <v>80134</v>
      </c>
      <c r="M503" t="s">
        <v>71</v>
      </c>
      <c r="N503" t="s">
        <v>1756</v>
      </c>
      <c r="O503" t="s">
        <v>73</v>
      </c>
      <c r="P503" t="s">
        <v>102</v>
      </c>
      <c r="Q503" t="s">
        <v>1757</v>
      </c>
      <c r="R503" s="19">
        <v>14.952</v>
      </c>
      <c r="S503" s="17">
        <v>2</v>
      </c>
      <c r="T503" s="20">
        <v>0.7</v>
      </c>
      <c r="U503" s="19">
        <v>-11.961600000000001</v>
      </c>
      <c r="V503" s="20">
        <f t="shared" si="35"/>
        <v>-0.8</v>
      </c>
      <c r="W503" s="17">
        <f t="shared" si="36"/>
        <v>2016</v>
      </c>
      <c r="X503" t="str">
        <f t="shared" si="37"/>
        <v>May-2016</v>
      </c>
      <c r="Y503" s="17">
        <f t="shared" si="38"/>
        <v>5</v>
      </c>
      <c r="Z503" t="str">
        <f t="shared" si="39"/>
        <v>Over 50%</v>
      </c>
      <c r="AA503" s="17">
        <f>IF(COUNTIF($B$2:B503,B503)=1,1,0)</f>
        <v>0</v>
      </c>
      <c r="AB503" s="17">
        <f>IF(COUNTIF($F$2:F503,F503)=1,1,0)</f>
        <v>0</v>
      </c>
    </row>
    <row r="504" spans="1:28" x14ac:dyDescent="0.2">
      <c r="A504" s="17">
        <v>503</v>
      </c>
      <c r="B504" t="s">
        <v>1750</v>
      </c>
      <c r="C504" s="18">
        <v>42520</v>
      </c>
      <c r="D504" s="18">
        <v>42525</v>
      </c>
      <c r="E504" t="s">
        <v>77</v>
      </c>
      <c r="F504" t="s">
        <v>1751</v>
      </c>
      <c r="G504" t="s">
        <v>1752</v>
      </c>
      <c r="H504" t="s">
        <v>68</v>
      </c>
      <c r="I504" t="s">
        <v>54</v>
      </c>
      <c r="J504" t="s">
        <v>1753</v>
      </c>
      <c r="K504" t="s">
        <v>484</v>
      </c>
      <c r="L504">
        <v>80134</v>
      </c>
      <c r="M504" t="s">
        <v>71</v>
      </c>
      <c r="N504" t="s">
        <v>1758</v>
      </c>
      <c r="O504" t="s">
        <v>59</v>
      </c>
      <c r="P504" t="s">
        <v>63</v>
      </c>
      <c r="Q504" t="s">
        <v>1759</v>
      </c>
      <c r="R504" s="19">
        <v>801.56799999999998</v>
      </c>
      <c r="S504" s="17">
        <v>2</v>
      </c>
      <c r="T504" s="20">
        <v>0.2</v>
      </c>
      <c r="U504" s="19">
        <v>50.097999999999999</v>
      </c>
      <c r="V504" s="20">
        <f t="shared" si="35"/>
        <v>6.25E-2</v>
      </c>
      <c r="W504" s="17">
        <f t="shared" si="36"/>
        <v>2016</v>
      </c>
      <c r="X504" t="str">
        <f t="shared" si="37"/>
        <v>May-2016</v>
      </c>
      <c r="Y504" s="17">
        <f t="shared" si="38"/>
        <v>5</v>
      </c>
      <c r="Z504" t="str">
        <f t="shared" si="39"/>
        <v>11-20%</v>
      </c>
      <c r="AA504" s="17">
        <f>IF(COUNTIF($B$2:B504,B504)=1,1,0)</f>
        <v>0</v>
      </c>
      <c r="AB504" s="17">
        <f>IF(COUNTIF($F$2:F504,F504)=1,1,0)</f>
        <v>0</v>
      </c>
    </row>
    <row r="505" spans="1:28" x14ac:dyDescent="0.2">
      <c r="A505" s="17">
        <v>504</v>
      </c>
      <c r="B505" t="s">
        <v>1750</v>
      </c>
      <c r="C505" s="18">
        <v>42520</v>
      </c>
      <c r="D505" s="18">
        <v>42525</v>
      </c>
      <c r="E505" t="s">
        <v>77</v>
      </c>
      <c r="F505" t="s">
        <v>1751</v>
      </c>
      <c r="G505" t="s">
        <v>1752</v>
      </c>
      <c r="H505" t="s">
        <v>68</v>
      </c>
      <c r="I505" t="s">
        <v>54</v>
      </c>
      <c r="J505" t="s">
        <v>1753</v>
      </c>
      <c r="K505" t="s">
        <v>484</v>
      </c>
      <c r="L505">
        <v>80134</v>
      </c>
      <c r="M505" t="s">
        <v>71</v>
      </c>
      <c r="N505" t="s">
        <v>1760</v>
      </c>
      <c r="O505" t="s">
        <v>73</v>
      </c>
      <c r="P505" t="s">
        <v>102</v>
      </c>
      <c r="Q505" t="s">
        <v>1761</v>
      </c>
      <c r="R505" s="19">
        <v>2.3759999999999999</v>
      </c>
      <c r="S505" s="17">
        <v>3</v>
      </c>
      <c r="T505" s="20">
        <v>0.7</v>
      </c>
      <c r="U505" s="19">
        <v>-1.9008</v>
      </c>
      <c r="V505" s="20">
        <f t="shared" si="35"/>
        <v>-0.8</v>
      </c>
      <c r="W505" s="17">
        <f t="shared" si="36"/>
        <v>2016</v>
      </c>
      <c r="X505" t="str">
        <f t="shared" si="37"/>
        <v>May-2016</v>
      </c>
      <c r="Y505" s="17">
        <f t="shared" si="38"/>
        <v>5</v>
      </c>
      <c r="Z505" t="str">
        <f t="shared" si="39"/>
        <v>Over 50%</v>
      </c>
      <c r="AA505" s="17">
        <f>IF(COUNTIF($B$2:B505,B505)=1,1,0)</f>
        <v>0</v>
      </c>
      <c r="AB505" s="17">
        <f>IF(COUNTIF($F$2:F505,F505)=1,1,0)</f>
        <v>0</v>
      </c>
    </row>
    <row r="506" spans="1:28" x14ac:dyDescent="0.2">
      <c r="A506" s="17">
        <v>505</v>
      </c>
      <c r="B506" t="s">
        <v>1750</v>
      </c>
      <c r="C506" s="18">
        <v>42520</v>
      </c>
      <c r="D506" s="18">
        <v>42525</v>
      </c>
      <c r="E506" t="s">
        <v>77</v>
      </c>
      <c r="F506" t="s">
        <v>1751</v>
      </c>
      <c r="G506" t="s">
        <v>1752</v>
      </c>
      <c r="H506" t="s">
        <v>68</v>
      </c>
      <c r="I506" t="s">
        <v>54</v>
      </c>
      <c r="J506" t="s">
        <v>1753</v>
      </c>
      <c r="K506" t="s">
        <v>484</v>
      </c>
      <c r="L506">
        <v>80134</v>
      </c>
      <c r="M506" t="s">
        <v>71</v>
      </c>
      <c r="N506" t="s">
        <v>1762</v>
      </c>
      <c r="O506" t="s">
        <v>73</v>
      </c>
      <c r="P506" t="s">
        <v>117</v>
      </c>
      <c r="Q506" t="s">
        <v>1763</v>
      </c>
      <c r="R506" s="19">
        <v>32.792000000000002</v>
      </c>
      <c r="S506" s="17">
        <v>1</v>
      </c>
      <c r="T506" s="20">
        <v>0.2</v>
      </c>
      <c r="U506" s="19">
        <v>11.8871</v>
      </c>
      <c r="V506" s="20">
        <f t="shared" si="35"/>
        <v>0.36249999999999999</v>
      </c>
      <c r="W506" s="17">
        <f t="shared" si="36"/>
        <v>2016</v>
      </c>
      <c r="X506" t="str">
        <f t="shared" si="37"/>
        <v>May-2016</v>
      </c>
      <c r="Y506" s="17">
        <f t="shared" si="38"/>
        <v>5</v>
      </c>
      <c r="Z506" t="str">
        <f t="shared" si="39"/>
        <v>11-20%</v>
      </c>
      <c r="AA506" s="17">
        <f>IF(COUNTIF($B$2:B506,B506)=1,1,0)</f>
        <v>0</v>
      </c>
      <c r="AB506" s="17">
        <f>IF(COUNTIF($F$2:F506,F506)=1,1,0)</f>
        <v>0</v>
      </c>
    </row>
    <row r="507" spans="1:28" x14ac:dyDescent="0.2">
      <c r="A507" s="17">
        <v>506</v>
      </c>
      <c r="B507" t="s">
        <v>1764</v>
      </c>
      <c r="C507" s="18">
        <v>43051</v>
      </c>
      <c r="D507" s="18">
        <v>43054</v>
      </c>
      <c r="E507" t="s">
        <v>50</v>
      </c>
      <c r="F507" t="s">
        <v>1606</v>
      </c>
      <c r="G507" t="s">
        <v>1607</v>
      </c>
      <c r="H507" t="s">
        <v>68</v>
      </c>
      <c r="I507" t="s">
        <v>54</v>
      </c>
      <c r="J507" t="s">
        <v>293</v>
      </c>
      <c r="K507" t="s">
        <v>294</v>
      </c>
      <c r="L507">
        <v>10024</v>
      </c>
      <c r="M507" t="s">
        <v>175</v>
      </c>
      <c r="N507" t="s">
        <v>572</v>
      </c>
      <c r="O507" t="s">
        <v>73</v>
      </c>
      <c r="P507" t="s">
        <v>102</v>
      </c>
      <c r="Q507" t="s">
        <v>573</v>
      </c>
      <c r="R507" s="19">
        <v>15.92</v>
      </c>
      <c r="S507" s="17">
        <v>5</v>
      </c>
      <c r="T507" s="20">
        <v>0.2</v>
      </c>
      <c r="U507" s="19">
        <v>5.3730000000000002</v>
      </c>
      <c r="V507" s="20">
        <f t="shared" si="35"/>
        <v>0.33750000000000002</v>
      </c>
      <c r="W507" s="17">
        <f t="shared" si="36"/>
        <v>2017</v>
      </c>
      <c r="X507" t="str">
        <f t="shared" si="37"/>
        <v>Nov-2017</v>
      </c>
      <c r="Y507" s="17">
        <f t="shared" si="38"/>
        <v>3</v>
      </c>
      <c r="Z507" t="str">
        <f t="shared" si="39"/>
        <v>11-20%</v>
      </c>
      <c r="AA507" s="17">
        <f>IF(COUNTIF($B$2:B507,B507)=1,1,0)</f>
        <v>1</v>
      </c>
      <c r="AB507" s="17">
        <f>IF(COUNTIF($F$2:F507,F507)=1,1,0)</f>
        <v>0</v>
      </c>
    </row>
    <row r="508" spans="1:28" x14ac:dyDescent="0.2">
      <c r="A508" s="17">
        <v>507</v>
      </c>
      <c r="B508" t="s">
        <v>1765</v>
      </c>
      <c r="C508" s="18">
        <v>42079</v>
      </c>
      <c r="D508" s="18">
        <v>42085</v>
      </c>
      <c r="E508" t="s">
        <v>77</v>
      </c>
      <c r="F508" t="s">
        <v>1766</v>
      </c>
      <c r="G508" t="s">
        <v>1767</v>
      </c>
      <c r="H508" t="s">
        <v>53</v>
      </c>
      <c r="I508" t="s">
        <v>54</v>
      </c>
      <c r="J508" t="s">
        <v>1768</v>
      </c>
      <c r="K508" t="s">
        <v>1302</v>
      </c>
      <c r="L508">
        <v>30318</v>
      </c>
      <c r="M508" t="s">
        <v>57</v>
      </c>
      <c r="N508" t="s">
        <v>1769</v>
      </c>
      <c r="O508" t="s">
        <v>73</v>
      </c>
      <c r="P508" t="s">
        <v>95</v>
      </c>
      <c r="Q508" t="s">
        <v>1770</v>
      </c>
      <c r="R508" s="19">
        <v>2.74</v>
      </c>
      <c r="S508" s="17">
        <v>1</v>
      </c>
      <c r="T508" s="20">
        <v>0</v>
      </c>
      <c r="U508" s="19">
        <v>0.73980000000000001</v>
      </c>
      <c r="V508" s="20">
        <f t="shared" si="35"/>
        <v>0.26999999999999996</v>
      </c>
      <c r="W508" s="17">
        <f t="shared" si="36"/>
        <v>2015</v>
      </c>
      <c r="X508" t="str">
        <f t="shared" si="37"/>
        <v>Mar-2015</v>
      </c>
      <c r="Y508" s="17">
        <f t="shared" si="38"/>
        <v>6</v>
      </c>
      <c r="Z508" t="str">
        <f t="shared" si="39"/>
        <v>0% (No Discount)</v>
      </c>
      <c r="AA508" s="17">
        <f>IF(COUNTIF($B$2:B508,B508)=1,1,0)</f>
        <v>1</v>
      </c>
      <c r="AB508" s="17">
        <f>IF(COUNTIF($F$2:F508,F508)=1,1,0)</f>
        <v>1</v>
      </c>
    </row>
    <row r="509" spans="1:28" x14ac:dyDescent="0.2">
      <c r="A509" s="17">
        <v>508</v>
      </c>
      <c r="B509" t="s">
        <v>1765</v>
      </c>
      <c r="C509" s="18">
        <v>42079</v>
      </c>
      <c r="D509" s="18">
        <v>42085</v>
      </c>
      <c r="E509" t="s">
        <v>77</v>
      </c>
      <c r="F509" t="s">
        <v>1766</v>
      </c>
      <c r="G509" t="s">
        <v>1767</v>
      </c>
      <c r="H509" t="s">
        <v>53</v>
      </c>
      <c r="I509" t="s">
        <v>54</v>
      </c>
      <c r="J509" t="s">
        <v>1768</v>
      </c>
      <c r="K509" t="s">
        <v>1302</v>
      </c>
      <c r="L509">
        <v>30318</v>
      </c>
      <c r="M509" t="s">
        <v>57</v>
      </c>
      <c r="N509" t="s">
        <v>1771</v>
      </c>
      <c r="O509" t="s">
        <v>73</v>
      </c>
      <c r="P509" t="s">
        <v>95</v>
      </c>
      <c r="Q509" t="s">
        <v>1772</v>
      </c>
      <c r="R509" s="19">
        <v>8.34</v>
      </c>
      <c r="S509" s="17">
        <v>3</v>
      </c>
      <c r="T509" s="20">
        <v>0</v>
      </c>
      <c r="U509" s="19">
        <v>2.1684000000000001</v>
      </c>
      <c r="V509" s="20">
        <f t="shared" si="35"/>
        <v>0.26</v>
      </c>
      <c r="W509" s="17">
        <f t="shared" si="36"/>
        <v>2015</v>
      </c>
      <c r="X509" t="str">
        <f t="shared" si="37"/>
        <v>Mar-2015</v>
      </c>
      <c r="Y509" s="17">
        <f t="shared" si="38"/>
        <v>6</v>
      </c>
      <c r="Z509" t="str">
        <f t="shared" si="39"/>
        <v>0% (No Discount)</v>
      </c>
      <c r="AA509" s="17">
        <f>IF(COUNTIF($B$2:B509,B509)=1,1,0)</f>
        <v>0</v>
      </c>
      <c r="AB509" s="17">
        <f>IF(COUNTIF($F$2:F509,F509)=1,1,0)</f>
        <v>0</v>
      </c>
    </row>
    <row r="510" spans="1:28" x14ac:dyDescent="0.2">
      <c r="A510" s="17">
        <v>509</v>
      </c>
      <c r="B510" t="s">
        <v>1765</v>
      </c>
      <c r="C510" s="18">
        <v>42079</v>
      </c>
      <c r="D510" s="18">
        <v>42085</v>
      </c>
      <c r="E510" t="s">
        <v>77</v>
      </c>
      <c r="F510" t="s">
        <v>1766</v>
      </c>
      <c r="G510" t="s">
        <v>1767</v>
      </c>
      <c r="H510" t="s">
        <v>53</v>
      </c>
      <c r="I510" t="s">
        <v>54</v>
      </c>
      <c r="J510" t="s">
        <v>1768</v>
      </c>
      <c r="K510" t="s">
        <v>1302</v>
      </c>
      <c r="L510">
        <v>30318</v>
      </c>
      <c r="M510" t="s">
        <v>57</v>
      </c>
      <c r="N510" t="s">
        <v>983</v>
      </c>
      <c r="O510" t="s">
        <v>73</v>
      </c>
      <c r="P510" t="s">
        <v>86</v>
      </c>
      <c r="Q510" t="s">
        <v>1773</v>
      </c>
      <c r="R510" s="19">
        <v>46.74</v>
      </c>
      <c r="S510" s="17">
        <v>3</v>
      </c>
      <c r="T510" s="20">
        <v>0</v>
      </c>
      <c r="U510" s="19">
        <v>11.685</v>
      </c>
      <c r="V510" s="20">
        <f t="shared" si="35"/>
        <v>0.25</v>
      </c>
      <c r="W510" s="17">
        <f t="shared" si="36"/>
        <v>2015</v>
      </c>
      <c r="X510" t="str">
        <f t="shared" si="37"/>
        <v>Mar-2015</v>
      </c>
      <c r="Y510" s="17">
        <f t="shared" si="38"/>
        <v>6</v>
      </c>
      <c r="Z510" t="str">
        <f t="shared" si="39"/>
        <v>0% (No Discount)</v>
      </c>
      <c r="AA510" s="17">
        <f>IF(COUNTIF($B$2:B510,B510)=1,1,0)</f>
        <v>0</v>
      </c>
      <c r="AB510" s="17">
        <f>IF(COUNTIF($F$2:F510,F510)=1,1,0)</f>
        <v>0</v>
      </c>
    </row>
    <row r="511" spans="1:28" x14ac:dyDescent="0.2">
      <c r="A511" s="17">
        <v>510</v>
      </c>
      <c r="B511" t="s">
        <v>1765</v>
      </c>
      <c r="C511" s="18">
        <v>42079</v>
      </c>
      <c r="D511" s="18">
        <v>42085</v>
      </c>
      <c r="E511" t="s">
        <v>77</v>
      </c>
      <c r="F511" t="s">
        <v>1766</v>
      </c>
      <c r="G511" t="s">
        <v>1767</v>
      </c>
      <c r="H511" t="s">
        <v>53</v>
      </c>
      <c r="I511" t="s">
        <v>54</v>
      </c>
      <c r="J511" t="s">
        <v>1768</v>
      </c>
      <c r="K511" t="s">
        <v>1302</v>
      </c>
      <c r="L511">
        <v>30318</v>
      </c>
      <c r="M511" t="s">
        <v>57</v>
      </c>
      <c r="N511" t="s">
        <v>1774</v>
      </c>
      <c r="O511" t="s">
        <v>73</v>
      </c>
      <c r="P511" t="s">
        <v>102</v>
      </c>
      <c r="Q511" t="s">
        <v>1775</v>
      </c>
      <c r="R511" s="19">
        <v>6354.95</v>
      </c>
      <c r="S511" s="17">
        <v>5</v>
      </c>
      <c r="T511" s="20">
        <v>0</v>
      </c>
      <c r="U511" s="19">
        <v>3177.4749999999999</v>
      </c>
      <c r="V511" s="20">
        <f t="shared" si="35"/>
        <v>0.5</v>
      </c>
      <c r="W511" s="17">
        <f t="shared" si="36"/>
        <v>2015</v>
      </c>
      <c r="X511" t="str">
        <f t="shared" si="37"/>
        <v>Mar-2015</v>
      </c>
      <c r="Y511" s="17">
        <f t="shared" si="38"/>
        <v>6</v>
      </c>
      <c r="Z511" t="str">
        <f t="shared" si="39"/>
        <v>0% (No Discount)</v>
      </c>
      <c r="AA511" s="17">
        <f>IF(COUNTIF($B$2:B511,B511)=1,1,0)</f>
        <v>0</v>
      </c>
      <c r="AB511" s="17">
        <f>IF(COUNTIF($F$2:F511,F511)=1,1,0)</f>
        <v>0</v>
      </c>
    </row>
    <row r="512" spans="1:28" x14ac:dyDescent="0.2">
      <c r="A512" s="17">
        <v>511</v>
      </c>
      <c r="B512" t="s">
        <v>1776</v>
      </c>
      <c r="C512" s="18">
        <v>43065</v>
      </c>
      <c r="D512" s="18">
        <v>43066</v>
      </c>
      <c r="E512" t="s">
        <v>215</v>
      </c>
      <c r="F512" t="s">
        <v>1777</v>
      </c>
      <c r="G512" t="s">
        <v>1778</v>
      </c>
      <c r="H512" t="s">
        <v>53</v>
      </c>
      <c r="I512" t="s">
        <v>54</v>
      </c>
      <c r="J512" t="s">
        <v>1779</v>
      </c>
      <c r="K512" t="s">
        <v>624</v>
      </c>
      <c r="L512">
        <v>64118</v>
      </c>
      <c r="M512" t="s">
        <v>132</v>
      </c>
      <c r="N512" t="s">
        <v>1780</v>
      </c>
      <c r="O512" t="s">
        <v>59</v>
      </c>
      <c r="P512" t="s">
        <v>92</v>
      </c>
      <c r="Q512" t="s">
        <v>1781</v>
      </c>
      <c r="R512" s="19">
        <v>126.3</v>
      </c>
      <c r="S512" s="17">
        <v>3</v>
      </c>
      <c r="T512" s="20">
        <v>0</v>
      </c>
      <c r="U512" s="19">
        <v>40.415999999999997</v>
      </c>
      <c r="V512" s="20">
        <f t="shared" si="35"/>
        <v>0.32</v>
      </c>
      <c r="W512" s="17">
        <f t="shared" si="36"/>
        <v>2017</v>
      </c>
      <c r="X512" t="str">
        <f t="shared" si="37"/>
        <v>Nov-2017</v>
      </c>
      <c r="Y512" s="17">
        <f t="shared" si="38"/>
        <v>1</v>
      </c>
      <c r="Z512" t="str">
        <f t="shared" si="39"/>
        <v>0% (No Discount)</v>
      </c>
      <c r="AA512" s="17">
        <f>IF(COUNTIF($B$2:B512,B512)=1,1,0)</f>
        <v>1</v>
      </c>
      <c r="AB512" s="17">
        <f>IF(COUNTIF($F$2:F512,F512)=1,1,0)</f>
        <v>1</v>
      </c>
    </row>
    <row r="513" spans="1:28" x14ac:dyDescent="0.2">
      <c r="A513" s="17">
        <v>512</v>
      </c>
      <c r="B513" t="s">
        <v>1776</v>
      </c>
      <c r="C513" s="18">
        <v>43065</v>
      </c>
      <c r="D513" s="18">
        <v>43066</v>
      </c>
      <c r="E513" t="s">
        <v>215</v>
      </c>
      <c r="F513" t="s">
        <v>1777</v>
      </c>
      <c r="G513" t="s">
        <v>1778</v>
      </c>
      <c r="H513" t="s">
        <v>53</v>
      </c>
      <c r="I513" t="s">
        <v>54</v>
      </c>
      <c r="J513" t="s">
        <v>1779</v>
      </c>
      <c r="K513" t="s">
        <v>624</v>
      </c>
      <c r="L513">
        <v>64118</v>
      </c>
      <c r="M513" t="s">
        <v>132</v>
      </c>
      <c r="N513" t="s">
        <v>1782</v>
      </c>
      <c r="O513" t="s">
        <v>98</v>
      </c>
      <c r="P513" t="s">
        <v>188</v>
      </c>
      <c r="Q513" t="s">
        <v>1783</v>
      </c>
      <c r="R513" s="19">
        <v>38.04</v>
      </c>
      <c r="S513" s="17">
        <v>2</v>
      </c>
      <c r="T513" s="20">
        <v>0</v>
      </c>
      <c r="U513" s="19">
        <v>12.172800000000001</v>
      </c>
      <c r="V513" s="20">
        <f t="shared" si="35"/>
        <v>0.32</v>
      </c>
      <c r="W513" s="17">
        <f t="shared" si="36"/>
        <v>2017</v>
      </c>
      <c r="X513" t="str">
        <f t="shared" si="37"/>
        <v>Nov-2017</v>
      </c>
      <c r="Y513" s="17">
        <f t="shared" si="38"/>
        <v>1</v>
      </c>
      <c r="Z513" t="str">
        <f t="shared" si="39"/>
        <v>0% (No Discount)</v>
      </c>
      <c r="AA513" s="17">
        <f>IF(COUNTIF($B$2:B513,B513)=1,1,0)</f>
        <v>0</v>
      </c>
      <c r="AB513" s="17">
        <f>IF(COUNTIF($F$2:F513,F513)=1,1,0)</f>
        <v>0</v>
      </c>
    </row>
    <row r="514" spans="1:28" x14ac:dyDescent="0.2">
      <c r="A514" s="17">
        <v>513</v>
      </c>
      <c r="B514" t="s">
        <v>1784</v>
      </c>
      <c r="C514" s="18">
        <v>42663</v>
      </c>
      <c r="D514" s="18">
        <v>42666</v>
      </c>
      <c r="E514" t="s">
        <v>215</v>
      </c>
      <c r="F514" t="s">
        <v>1448</v>
      </c>
      <c r="G514" t="s">
        <v>1449</v>
      </c>
      <c r="H514" t="s">
        <v>53</v>
      </c>
      <c r="I514" t="s">
        <v>54</v>
      </c>
      <c r="J514" t="s">
        <v>634</v>
      </c>
      <c r="K514" t="s">
        <v>525</v>
      </c>
      <c r="L514">
        <v>43055</v>
      </c>
      <c r="M514" t="s">
        <v>175</v>
      </c>
      <c r="N514" t="s">
        <v>393</v>
      </c>
      <c r="O514" t="s">
        <v>73</v>
      </c>
      <c r="P514" t="s">
        <v>95</v>
      </c>
      <c r="Q514" t="s">
        <v>394</v>
      </c>
      <c r="R514" s="19">
        <v>7.1520000000000001</v>
      </c>
      <c r="S514" s="17">
        <v>3</v>
      </c>
      <c r="T514" s="20">
        <v>0.2</v>
      </c>
      <c r="U514" s="19">
        <v>0.71519999999999995</v>
      </c>
      <c r="V514" s="20">
        <f t="shared" ref="V514:V577" si="40">IFERROR(U514/R514,0)</f>
        <v>9.9999999999999992E-2</v>
      </c>
      <c r="W514" s="17">
        <f t="shared" ref="W514:W577" si="41">YEAR(C514)</f>
        <v>2016</v>
      </c>
      <c r="X514" t="str">
        <f t="shared" ref="X514:X577" si="42">TEXT(C514,"mmm-yyyy")</f>
        <v>Oct-2016</v>
      </c>
      <c r="Y514" s="17">
        <f t="shared" ref="Y514:Y577" si="43">D514-C514</f>
        <v>3</v>
      </c>
      <c r="Z514" t="str">
        <f t="shared" ref="Z514:Z577" si="44">IF(T514=0,"0% (No Discount)",IF(T514&lt;=0.1,"1-10%",IF(T514&lt;=0.2,"11-20%",IF(T514&lt;=0.3,"21-30%",IF(T514&lt;=0.4,"31-40%",IF(T514&lt;=0.5,"41-50%","Over 50%"))))))</f>
        <v>11-20%</v>
      </c>
      <c r="AA514" s="17">
        <f>IF(COUNTIF($B$2:B514,B514)=1,1,0)</f>
        <v>1</v>
      </c>
      <c r="AB514" s="17">
        <f>IF(COUNTIF($F$2:F514,F514)=1,1,0)</f>
        <v>0</v>
      </c>
    </row>
    <row r="515" spans="1:28" x14ac:dyDescent="0.2">
      <c r="A515" s="17">
        <v>514</v>
      </c>
      <c r="B515" t="s">
        <v>1785</v>
      </c>
      <c r="C515" s="18">
        <v>43090</v>
      </c>
      <c r="D515" s="18">
        <v>43094</v>
      </c>
      <c r="E515" t="s">
        <v>77</v>
      </c>
      <c r="F515" t="s">
        <v>1786</v>
      </c>
      <c r="G515" t="s">
        <v>1787</v>
      </c>
      <c r="H515" t="s">
        <v>53</v>
      </c>
      <c r="I515" t="s">
        <v>54</v>
      </c>
      <c r="J515" t="s">
        <v>69</v>
      </c>
      <c r="K515" t="s">
        <v>70</v>
      </c>
      <c r="L515">
        <v>90049</v>
      </c>
      <c r="M515" t="s">
        <v>71</v>
      </c>
      <c r="N515" t="s">
        <v>1788</v>
      </c>
      <c r="O515" t="s">
        <v>73</v>
      </c>
      <c r="P515" t="s">
        <v>95</v>
      </c>
      <c r="Q515" t="s">
        <v>1789</v>
      </c>
      <c r="R515" s="19">
        <v>6.63</v>
      </c>
      <c r="S515" s="17">
        <v>3</v>
      </c>
      <c r="T515" s="20">
        <v>0</v>
      </c>
      <c r="U515" s="19">
        <v>1.7901</v>
      </c>
      <c r="V515" s="20">
        <f t="shared" si="40"/>
        <v>0.27</v>
      </c>
      <c r="W515" s="17">
        <f t="shared" si="41"/>
        <v>2017</v>
      </c>
      <c r="X515" t="str">
        <f t="shared" si="42"/>
        <v>Dec-2017</v>
      </c>
      <c r="Y515" s="17">
        <f t="shared" si="43"/>
        <v>4</v>
      </c>
      <c r="Z515" t="str">
        <f t="shared" si="44"/>
        <v>0% (No Discount)</v>
      </c>
      <c r="AA515" s="17">
        <f>IF(COUNTIF($B$2:B515,B515)=1,1,0)</f>
        <v>1</v>
      </c>
      <c r="AB515" s="17">
        <f>IF(COUNTIF($F$2:F515,F515)=1,1,0)</f>
        <v>1</v>
      </c>
    </row>
    <row r="516" spans="1:28" x14ac:dyDescent="0.2">
      <c r="A516" s="17">
        <v>515</v>
      </c>
      <c r="B516" t="s">
        <v>1785</v>
      </c>
      <c r="C516" s="18">
        <v>43090</v>
      </c>
      <c r="D516" s="18">
        <v>43094</v>
      </c>
      <c r="E516" t="s">
        <v>77</v>
      </c>
      <c r="F516" t="s">
        <v>1786</v>
      </c>
      <c r="G516" t="s">
        <v>1787</v>
      </c>
      <c r="H516" t="s">
        <v>53</v>
      </c>
      <c r="I516" t="s">
        <v>54</v>
      </c>
      <c r="J516" t="s">
        <v>69</v>
      </c>
      <c r="K516" t="s">
        <v>70</v>
      </c>
      <c r="L516">
        <v>90049</v>
      </c>
      <c r="M516" t="s">
        <v>71</v>
      </c>
      <c r="N516" t="s">
        <v>1790</v>
      </c>
      <c r="O516" t="s">
        <v>73</v>
      </c>
      <c r="P516" t="s">
        <v>95</v>
      </c>
      <c r="Q516" t="s">
        <v>1791</v>
      </c>
      <c r="R516" s="19">
        <v>5.88</v>
      </c>
      <c r="S516" s="17">
        <v>2</v>
      </c>
      <c r="T516" s="20">
        <v>0</v>
      </c>
      <c r="U516" s="19">
        <v>1.7052</v>
      </c>
      <c r="V516" s="20">
        <f t="shared" si="40"/>
        <v>0.29000000000000004</v>
      </c>
      <c r="W516" s="17">
        <f t="shared" si="41"/>
        <v>2017</v>
      </c>
      <c r="X516" t="str">
        <f t="shared" si="42"/>
        <v>Dec-2017</v>
      </c>
      <c r="Y516" s="17">
        <f t="shared" si="43"/>
        <v>4</v>
      </c>
      <c r="Z516" t="str">
        <f t="shared" si="44"/>
        <v>0% (No Discount)</v>
      </c>
      <c r="AA516" s="17">
        <f>IF(COUNTIF($B$2:B516,B516)=1,1,0)</f>
        <v>0</v>
      </c>
      <c r="AB516" s="17">
        <f>IF(COUNTIF($F$2:F516,F516)=1,1,0)</f>
        <v>0</v>
      </c>
    </row>
    <row r="517" spans="1:28" x14ac:dyDescent="0.2">
      <c r="A517" s="17">
        <v>516</v>
      </c>
      <c r="B517" t="s">
        <v>1792</v>
      </c>
      <c r="C517" s="18">
        <v>42757</v>
      </c>
      <c r="D517" s="18">
        <v>42762</v>
      </c>
      <c r="E517" t="s">
        <v>77</v>
      </c>
      <c r="F517" t="s">
        <v>558</v>
      </c>
      <c r="G517" t="s">
        <v>559</v>
      </c>
      <c r="H517" t="s">
        <v>129</v>
      </c>
      <c r="I517" t="s">
        <v>54</v>
      </c>
      <c r="J517" t="s">
        <v>1793</v>
      </c>
      <c r="K517" t="s">
        <v>1794</v>
      </c>
      <c r="L517">
        <v>59405</v>
      </c>
      <c r="M517" t="s">
        <v>71</v>
      </c>
      <c r="N517" t="s">
        <v>1795</v>
      </c>
      <c r="O517" t="s">
        <v>98</v>
      </c>
      <c r="P517" t="s">
        <v>1246</v>
      </c>
      <c r="Q517" t="s">
        <v>1796</v>
      </c>
      <c r="R517" s="19">
        <v>2999.95</v>
      </c>
      <c r="S517" s="17">
        <v>5</v>
      </c>
      <c r="T517" s="20">
        <v>0</v>
      </c>
      <c r="U517" s="19">
        <v>1379.9770000000001</v>
      </c>
      <c r="V517" s="20">
        <f t="shared" si="40"/>
        <v>0.46000000000000008</v>
      </c>
      <c r="W517" s="17">
        <f t="shared" si="41"/>
        <v>2017</v>
      </c>
      <c r="X517" t="str">
        <f t="shared" si="42"/>
        <v>Jan-2017</v>
      </c>
      <c r="Y517" s="17">
        <f t="shared" si="43"/>
        <v>5</v>
      </c>
      <c r="Z517" t="str">
        <f t="shared" si="44"/>
        <v>0% (No Discount)</v>
      </c>
      <c r="AA517" s="17">
        <f>IF(COUNTIF($B$2:B517,B517)=1,1,0)</f>
        <v>1</v>
      </c>
      <c r="AB517" s="17">
        <f>IF(COUNTIF($F$2:F517,F517)=1,1,0)</f>
        <v>0</v>
      </c>
    </row>
    <row r="518" spans="1:28" x14ac:dyDescent="0.2">
      <c r="A518" s="17">
        <v>517</v>
      </c>
      <c r="B518" t="s">
        <v>1792</v>
      </c>
      <c r="C518" s="18">
        <v>42757</v>
      </c>
      <c r="D518" s="18">
        <v>42762</v>
      </c>
      <c r="E518" t="s">
        <v>77</v>
      </c>
      <c r="F518" t="s">
        <v>558</v>
      </c>
      <c r="G518" t="s">
        <v>559</v>
      </c>
      <c r="H518" t="s">
        <v>129</v>
      </c>
      <c r="I518" t="s">
        <v>54</v>
      </c>
      <c r="J518" t="s">
        <v>1793</v>
      </c>
      <c r="K518" t="s">
        <v>1794</v>
      </c>
      <c r="L518">
        <v>59405</v>
      </c>
      <c r="M518" t="s">
        <v>71</v>
      </c>
      <c r="N518" t="s">
        <v>1797</v>
      </c>
      <c r="O518" t="s">
        <v>73</v>
      </c>
      <c r="P518" t="s">
        <v>86</v>
      </c>
      <c r="Q518" t="s">
        <v>1798</v>
      </c>
      <c r="R518" s="19">
        <v>51.45</v>
      </c>
      <c r="S518" s="17">
        <v>3</v>
      </c>
      <c r="T518" s="20">
        <v>0</v>
      </c>
      <c r="U518" s="19">
        <v>13.891500000000001</v>
      </c>
      <c r="V518" s="20">
        <f t="shared" si="40"/>
        <v>0.27</v>
      </c>
      <c r="W518" s="17">
        <f t="shared" si="41"/>
        <v>2017</v>
      </c>
      <c r="X518" t="str">
        <f t="shared" si="42"/>
        <v>Jan-2017</v>
      </c>
      <c r="Y518" s="17">
        <f t="shared" si="43"/>
        <v>5</v>
      </c>
      <c r="Z518" t="str">
        <f t="shared" si="44"/>
        <v>0% (No Discount)</v>
      </c>
      <c r="AA518" s="17">
        <f>IF(COUNTIF($B$2:B518,B518)=1,1,0)</f>
        <v>0</v>
      </c>
      <c r="AB518" s="17">
        <f>IF(COUNTIF($F$2:F518,F518)=1,1,0)</f>
        <v>0</v>
      </c>
    </row>
    <row r="519" spans="1:28" x14ac:dyDescent="0.2">
      <c r="A519" s="17">
        <v>518</v>
      </c>
      <c r="B519" t="s">
        <v>1792</v>
      </c>
      <c r="C519" s="18">
        <v>42757</v>
      </c>
      <c r="D519" s="18">
        <v>42762</v>
      </c>
      <c r="E519" t="s">
        <v>77</v>
      </c>
      <c r="F519" t="s">
        <v>558</v>
      </c>
      <c r="G519" t="s">
        <v>559</v>
      </c>
      <c r="H519" t="s">
        <v>129</v>
      </c>
      <c r="I519" t="s">
        <v>54</v>
      </c>
      <c r="J519" t="s">
        <v>1793</v>
      </c>
      <c r="K519" t="s">
        <v>1794</v>
      </c>
      <c r="L519">
        <v>59405</v>
      </c>
      <c r="M519" t="s">
        <v>71</v>
      </c>
      <c r="N519" t="s">
        <v>1799</v>
      </c>
      <c r="O519" t="s">
        <v>73</v>
      </c>
      <c r="P519" t="s">
        <v>117</v>
      </c>
      <c r="Q519" t="s">
        <v>1800</v>
      </c>
      <c r="R519" s="19">
        <v>11.96</v>
      </c>
      <c r="S519" s="17">
        <v>2</v>
      </c>
      <c r="T519" s="20">
        <v>0</v>
      </c>
      <c r="U519" s="19">
        <v>5.3819999999999997</v>
      </c>
      <c r="V519" s="20">
        <f t="shared" si="40"/>
        <v>0.44999999999999996</v>
      </c>
      <c r="W519" s="17">
        <f t="shared" si="41"/>
        <v>2017</v>
      </c>
      <c r="X519" t="str">
        <f t="shared" si="42"/>
        <v>Jan-2017</v>
      </c>
      <c r="Y519" s="17">
        <f t="shared" si="43"/>
        <v>5</v>
      </c>
      <c r="Z519" t="str">
        <f t="shared" si="44"/>
        <v>0% (No Discount)</v>
      </c>
      <c r="AA519" s="17">
        <f>IF(COUNTIF($B$2:B519,B519)=1,1,0)</f>
        <v>0</v>
      </c>
      <c r="AB519" s="17">
        <f>IF(COUNTIF($F$2:F519,F519)=1,1,0)</f>
        <v>0</v>
      </c>
    </row>
    <row r="520" spans="1:28" x14ac:dyDescent="0.2">
      <c r="A520" s="17">
        <v>519</v>
      </c>
      <c r="B520" t="s">
        <v>1792</v>
      </c>
      <c r="C520" s="18">
        <v>42757</v>
      </c>
      <c r="D520" s="18">
        <v>42762</v>
      </c>
      <c r="E520" t="s">
        <v>77</v>
      </c>
      <c r="F520" t="s">
        <v>558</v>
      </c>
      <c r="G520" t="s">
        <v>559</v>
      </c>
      <c r="H520" t="s">
        <v>129</v>
      </c>
      <c r="I520" t="s">
        <v>54</v>
      </c>
      <c r="J520" t="s">
        <v>1793</v>
      </c>
      <c r="K520" t="s">
        <v>1794</v>
      </c>
      <c r="L520">
        <v>59405</v>
      </c>
      <c r="M520" t="s">
        <v>71</v>
      </c>
      <c r="N520" t="s">
        <v>1801</v>
      </c>
      <c r="O520" t="s">
        <v>73</v>
      </c>
      <c r="P520" t="s">
        <v>86</v>
      </c>
      <c r="Q520" t="s">
        <v>1802</v>
      </c>
      <c r="R520" s="19">
        <v>1126.02</v>
      </c>
      <c r="S520" s="17">
        <v>3</v>
      </c>
      <c r="T520" s="20">
        <v>0</v>
      </c>
      <c r="U520" s="19">
        <v>56.301000000000002</v>
      </c>
      <c r="V520" s="20">
        <f t="shared" si="40"/>
        <v>0.05</v>
      </c>
      <c r="W520" s="17">
        <f t="shared" si="41"/>
        <v>2017</v>
      </c>
      <c r="X520" t="str">
        <f t="shared" si="42"/>
        <v>Jan-2017</v>
      </c>
      <c r="Y520" s="17">
        <f t="shared" si="43"/>
        <v>5</v>
      </c>
      <c r="Z520" t="str">
        <f t="shared" si="44"/>
        <v>0% (No Discount)</v>
      </c>
      <c r="AA520" s="17">
        <f>IF(COUNTIF($B$2:B520,B520)=1,1,0)</f>
        <v>0</v>
      </c>
      <c r="AB520" s="17">
        <f>IF(COUNTIF($F$2:F520,F520)=1,1,0)</f>
        <v>0</v>
      </c>
    </row>
    <row r="521" spans="1:28" x14ac:dyDescent="0.2">
      <c r="A521" s="17">
        <v>520</v>
      </c>
      <c r="B521" t="s">
        <v>1803</v>
      </c>
      <c r="C521" s="18">
        <v>42085</v>
      </c>
      <c r="D521" s="18">
        <v>42089</v>
      </c>
      <c r="E521" t="s">
        <v>77</v>
      </c>
      <c r="F521" t="s">
        <v>1804</v>
      </c>
      <c r="G521" t="s">
        <v>1805</v>
      </c>
      <c r="H521" t="s">
        <v>53</v>
      </c>
      <c r="I521" t="s">
        <v>54</v>
      </c>
      <c r="J521" t="s">
        <v>211</v>
      </c>
      <c r="K521" t="s">
        <v>131</v>
      </c>
      <c r="L521">
        <v>77041</v>
      </c>
      <c r="M521" t="s">
        <v>132</v>
      </c>
      <c r="N521" t="s">
        <v>257</v>
      </c>
      <c r="O521" t="s">
        <v>98</v>
      </c>
      <c r="P521" t="s">
        <v>188</v>
      </c>
      <c r="Q521" t="s">
        <v>258</v>
      </c>
      <c r="R521" s="19">
        <v>18.391999999999999</v>
      </c>
      <c r="S521" s="17">
        <v>1</v>
      </c>
      <c r="T521" s="20">
        <v>0.2</v>
      </c>
      <c r="U521" s="19">
        <v>5.2877000000000001</v>
      </c>
      <c r="V521" s="20">
        <f t="shared" si="40"/>
        <v>0.28750000000000003</v>
      </c>
      <c r="W521" s="17">
        <f t="shared" si="41"/>
        <v>2015</v>
      </c>
      <c r="X521" t="str">
        <f t="shared" si="42"/>
        <v>Mar-2015</v>
      </c>
      <c r="Y521" s="17">
        <f t="shared" si="43"/>
        <v>4</v>
      </c>
      <c r="Z521" t="str">
        <f t="shared" si="44"/>
        <v>11-20%</v>
      </c>
      <c r="AA521" s="17">
        <f>IF(COUNTIF($B$2:B521,B521)=1,1,0)</f>
        <v>1</v>
      </c>
      <c r="AB521" s="17">
        <f>IF(COUNTIF($F$2:F521,F521)=1,1,0)</f>
        <v>1</v>
      </c>
    </row>
    <row r="522" spans="1:28" x14ac:dyDescent="0.2">
      <c r="A522" s="17">
        <v>521</v>
      </c>
      <c r="B522" t="s">
        <v>1803</v>
      </c>
      <c r="C522" s="18">
        <v>42085</v>
      </c>
      <c r="D522" s="18">
        <v>42089</v>
      </c>
      <c r="E522" t="s">
        <v>77</v>
      </c>
      <c r="F522" t="s">
        <v>1804</v>
      </c>
      <c r="G522" t="s">
        <v>1805</v>
      </c>
      <c r="H522" t="s">
        <v>53</v>
      </c>
      <c r="I522" t="s">
        <v>54</v>
      </c>
      <c r="J522" t="s">
        <v>211</v>
      </c>
      <c r="K522" t="s">
        <v>131</v>
      </c>
      <c r="L522">
        <v>77041</v>
      </c>
      <c r="M522" t="s">
        <v>132</v>
      </c>
      <c r="N522" t="s">
        <v>1806</v>
      </c>
      <c r="O522" t="s">
        <v>73</v>
      </c>
      <c r="P522" t="s">
        <v>86</v>
      </c>
      <c r="Q522" t="s">
        <v>1807</v>
      </c>
      <c r="R522" s="19">
        <v>129.56800000000001</v>
      </c>
      <c r="S522" s="17">
        <v>2</v>
      </c>
      <c r="T522" s="20">
        <v>0.2</v>
      </c>
      <c r="U522" s="19">
        <v>-25.913599999999999</v>
      </c>
      <c r="V522" s="20">
        <f t="shared" si="40"/>
        <v>-0.19999999999999998</v>
      </c>
      <c r="W522" s="17">
        <f t="shared" si="41"/>
        <v>2015</v>
      </c>
      <c r="X522" t="str">
        <f t="shared" si="42"/>
        <v>Mar-2015</v>
      </c>
      <c r="Y522" s="17">
        <f t="shared" si="43"/>
        <v>4</v>
      </c>
      <c r="Z522" t="str">
        <f t="shared" si="44"/>
        <v>11-20%</v>
      </c>
      <c r="AA522" s="17">
        <f>IF(COUNTIF($B$2:B522,B522)=1,1,0)</f>
        <v>0</v>
      </c>
      <c r="AB522" s="17">
        <f>IF(COUNTIF($F$2:F522,F522)=1,1,0)</f>
        <v>0</v>
      </c>
    </row>
    <row r="523" spans="1:28" x14ac:dyDescent="0.2">
      <c r="A523" s="17">
        <v>522</v>
      </c>
      <c r="B523" t="s">
        <v>1803</v>
      </c>
      <c r="C523" s="18">
        <v>42085</v>
      </c>
      <c r="D523" s="18">
        <v>42089</v>
      </c>
      <c r="E523" t="s">
        <v>77</v>
      </c>
      <c r="F523" t="s">
        <v>1804</v>
      </c>
      <c r="G523" t="s">
        <v>1805</v>
      </c>
      <c r="H523" t="s">
        <v>53</v>
      </c>
      <c r="I523" t="s">
        <v>54</v>
      </c>
      <c r="J523" t="s">
        <v>211</v>
      </c>
      <c r="K523" t="s">
        <v>131</v>
      </c>
      <c r="L523">
        <v>77041</v>
      </c>
      <c r="M523" t="s">
        <v>132</v>
      </c>
      <c r="N523" t="s">
        <v>1808</v>
      </c>
      <c r="O523" t="s">
        <v>73</v>
      </c>
      <c r="P523" t="s">
        <v>102</v>
      </c>
      <c r="Q523" t="s">
        <v>1809</v>
      </c>
      <c r="R523" s="19">
        <v>14.112</v>
      </c>
      <c r="S523" s="17">
        <v>9</v>
      </c>
      <c r="T523" s="20">
        <v>0.8</v>
      </c>
      <c r="U523" s="19">
        <v>-21.167999999999999</v>
      </c>
      <c r="V523" s="20">
        <f t="shared" si="40"/>
        <v>-1.5</v>
      </c>
      <c r="W523" s="17">
        <f t="shared" si="41"/>
        <v>2015</v>
      </c>
      <c r="X523" t="str">
        <f t="shared" si="42"/>
        <v>Mar-2015</v>
      </c>
      <c r="Y523" s="17">
        <f t="shared" si="43"/>
        <v>4</v>
      </c>
      <c r="Z523" t="str">
        <f t="shared" si="44"/>
        <v>Over 50%</v>
      </c>
      <c r="AA523" s="17">
        <f>IF(COUNTIF($B$2:B523,B523)=1,1,0)</f>
        <v>0</v>
      </c>
      <c r="AB523" s="17">
        <f>IF(COUNTIF($F$2:F523,F523)=1,1,0)</f>
        <v>0</v>
      </c>
    </row>
    <row r="524" spans="1:28" x14ac:dyDescent="0.2">
      <c r="A524" s="17">
        <v>523</v>
      </c>
      <c r="B524" t="s">
        <v>1810</v>
      </c>
      <c r="C524" s="18">
        <v>42758</v>
      </c>
      <c r="D524" s="18">
        <v>42760</v>
      </c>
      <c r="E524" t="s">
        <v>215</v>
      </c>
      <c r="F524" t="s">
        <v>1811</v>
      </c>
      <c r="G524" t="s">
        <v>1812</v>
      </c>
      <c r="H524" t="s">
        <v>68</v>
      </c>
      <c r="I524" t="s">
        <v>54</v>
      </c>
      <c r="J524" t="s">
        <v>909</v>
      </c>
      <c r="K524" t="s">
        <v>265</v>
      </c>
      <c r="L524">
        <v>48234</v>
      </c>
      <c r="M524" t="s">
        <v>132</v>
      </c>
      <c r="N524" t="s">
        <v>1733</v>
      </c>
      <c r="O524" t="s">
        <v>59</v>
      </c>
      <c r="P524" t="s">
        <v>83</v>
      </c>
      <c r="Q524" t="s">
        <v>1734</v>
      </c>
      <c r="R524" s="19">
        <v>210.98</v>
      </c>
      <c r="S524" s="17">
        <v>2</v>
      </c>
      <c r="T524" s="20">
        <v>0</v>
      </c>
      <c r="U524" s="19">
        <v>21.097999999999999</v>
      </c>
      <c r="V524" s="20">
        <f t="shared" si="40"/>
        <v>0.1</v>
      </c>
      <c r="W524" s="17">
        <f t="shared" si="41"/>
        <v>2017</v>
      </c>
      <c r="X524" t="str">
        <f t="shared" si="42"/>
        <v>Jan-2017</v>
      </c>
      <c r="Y524" s="17">
        <f t="shared" si="43"/>
        <v>2</v>
      </c>
      <c r="Z524" t="str">
        <f t="shared" si="44"/>
        <v>0% (No Discount)</v>
      </c>
      <c r="AA524" s="17">
        <f>IF(COUNTIF($B$2:B524,B524)=1,1,0)</f>
        <v>1</v>
      </c>
      <c r="AB524" s="17">
        <f>IF(COUNTIF($F$2:F524,F524)=1,1,0)</f>
        <v>1</v>
      </c>
    </row>
    <row r="525" spans="1:28" x14ac:dyDescent="0.2">
      <c r="A525" s="17">
        <v>524</v>
      </c>
      <c r="B525" t="s">
        <v>1813</v>
      </c>
      <c r="C525" s="18">
        <v>42511</v>
      </c>
      <c r="D525" s="18">
        <v>42513</v>
      </c>
      <c r="E525" t="s">
        <v>215</v>
      </c>
      <c r="F525" t="s">
        <v>970</v>
      </c>
      <c r="G525" t="s">
        <v>971</v>
      </c>
      <c r="H525" t="s">
        <v>53</v>
      </c>
      <c r="I525" t="s">
        <v>54</v>
      </c>
      <c r="J525" t="s">
        <v>69</v>
      </c>
      <c r="K525" t="s">
        <v>70</v>
      </c>
      <c r="L525">
        <v>90032</v>
      </c>
      <c r="M525" t="s">
        <v>71</v>
      </c>
      <c r="N525" t="s">
        <v>1814</v>
      </c>
      <c r="O525" t="s">
        <v>98</v>
      </c>
      <c r="P525" t="s">
        <v>99</v>
      </c>
      <c r="Q525" t="s">
        <v>1815</v>
      </c>
      <c r="R525" s="19">
        <v>55.176000000000002</v>
      </c>
      <c r="S525" s="17">
        <v>3</v>
      </c>
      <c r="T525" s="20">
        <v>0.2</v>
      </c>
      <c r="U525" s="19">
        <v>-12.4146</v>
      </c>
      <c r="V525" s="20">
        <f t="shared" si="40"/>
        <v>-0.22500000000000001</v>
      </c>
      <c r="W525" s="17">
        <f t="shared" si="41"/>
        <v>2016</v>
      </c>
      <c r="X525" t="str">
        <f t="shared" si="42"/>
        <v>May-2016</v>
      </c>
      <c r="Y525" s="17">
        <f t="shared" si="43"/>
        <v>2</v>
      </c>
      <c r="Z525" t="str">
        <f t="shared" si="44"/>
        <v>11-20%</v>
      </c>
      <c r="AA525" s="17">
        <f>IF(COUNTIF($B$2:B525,B525)=1,1,0)</f>
        <v>1</v>
      </c>
      <c r="AB525" s="17">
        <f>IF(COUNTIF($F$2:F525,F525)=1,1,0)</f>
        <v>0</v>
      </c>
    </row>
    <row r="526" spans="1:28" x14ac:dyDescent="0.2">
      <c r="A526" s="17">
        <v>525</v>
      </c>
      <c r="B526" t="s">
        <v>1813</v>
      </c>
      <c r="C526" s="18">
        <v>42511</v>
      </c>
      <c r="D526" s="18">
        <v>42513</v>
      </c>
      <c r="E526" t="s">
        <v>215</v>
      </c>
      <c r="F526" t="s">
        <v>970</v>
      </c>
      <c r="G526" t="s">
        <v>971</v>
      </c>
      <c r="H526" t="s">
        <v>53</v>
      </c>
      <c r="I526" t="s">
        <v>54</v>
      </c>
      <c r="J526" t="s">
        <v>69</v>
      </c>
      <c r="K526" t="s">
        <v>70</v>
      </c>
      <c r="L526">
        <v>90032</v>
      </c>
      <c r="M526" t="s">
        <v>71</v>
      </c>
      <c r="N526" t="s">
        <v>936</v>
      </c>
      <c r="O526" t="s">
        <v>98</v>
      </c>
      <c r="P526" t="s">
        <v>188</v>
      </c>
      <c r="Q526" t="s">
        <v>1816</v>
      </c>
      <c r="R526" s="19">
        <v>66.260000000000005</v>
      </c>
      <c r="S526" s="17">
        <v>2</v>
      </c>
      <c r="T526" s="20">
        <v>0</v>
      </c>
      <c r="U526" s="19">
        <v>27.166599999999999</v>
      </c>
      <c r="V526" s="20">
        <f t="shared" si="40"/>
        <v>0.41</v>
      </c>
      <c r="W526" s="17">
        <f t="shared" si="41"/>
        <v>2016</v>
      </c>
      <c r="X526" t="str">
        <f t="shared" si="42"/>
        <v>May-2016</v>
      </c>
      <c r="Y526" s="17">
        <f t="shared" si="43"/>
        <v>2</v>
      </c>
      <c r="Z526" t="str">
        <f t="shared" si="44"/>
        <v>0% (No Discount)</v>
      </c>
      <c r="AA526" s="17">
        <f>IF(COUNTIF($B$2:B526,B526)=1,1,0)</f>
        <v>0</v>
      </c>
      <c r="AB526" s="17">
        <f>IF(COUNTIF($F$2:F526,F526)=1,1,0)</f>
        <v>0</v>
      </c>
    </row>
    <row r="527" spans="1:28" x14ac:dyDescent="0.2">
      <c r="A527" s="17">
        <v>526</v>
      </c>
      <c r="B527" t="s">
        <v>1817</v>
      </c>
      <c r="C527" s="18">
        <v>42364</v>
      </c>
      <c r="D527" s="18">
        <v>42371</v>
      </c>
      <c r="E527" t="s">
        <v>77</v>
      </c>
      <c r="F527" t="s">
        <v>1818</v>
      </c>
      <c r="G527" t="s">
        <v>1819</v>
      </c>
      <c r="H527" t="s">
        <v>53</v>
      </c>
      <c r="I527" t="s">
        <v>54</v>
      </c>
      <c r="J527" t="s">
        <v>1511</v>
      </c>
      <c r="K527" t="s">
        <v>1275</v>
      </c>
      <c r="L527">
        <v>1841</v>
      </c>
      <c r="M527" t="s">
        <v>175</v>
      </c>
      <c r="N527" t="s">
        <v>1820</v>
      </c>
      <c r="O527" t="s">
        <v>73</v>
      </c>
      <c r="P527" t="s">
        <v>296</v>
      </c>
      <c r="Q527" t="s">
        <v>590</v>
      </c>
      <c r="R527" s="19">
        <v>22.2</v>
      </c>
      <c r="S527" s="17">
        <v>5</v>
      </c>
      <c r="T527" s="20">
        <v>0</v>
      </c>
      <c r="U527" s="19">
        <v>10.433999999999999</v>
      </c>
      <c r="V527" s="20">
        <f t="shared" si="40"/>
        <v>0.47</v>
      </c>
      <c r="W527" s="17">
        <f t="shared" si="41"/>
        <v>2015</v>
      </c>
      <c r="X527" t="str">
        <f t="shared" si="42"/>
        <v>Dec-2015</v>
      </c>
      <c r="Y527" s="17">
        <f t="shared" si="43"/>
        <v>7</v>
      </c>
      <c r="Z527" t="str">
        <f t="shared" si="44"/>
        <v>0% (No Discount)</v>
      </c>
      <c r="AA527" s="17">
        <f>IF(COUNTIF($B$2:B527,B527)=1,1,0)</f>
        <v>1</v>
      </c>
      <c r="AB527" s="17">
        <f>IF(COUNTIF($F$2:F527,F527)=1,1,0)</f>
        <v>1</v>
      </c>
    </row>
    <row r="528" spans="1:28" x14ac:dyDescent="0.2">
      <c r="A528" s="17">
        <v>527</v>
      </c>
      <c r="B528" t="s">
        <v>1821</v>
      </c>
      <c r="C528" s="18">
        <v>43029</v>
      </c>
      <c r="D528" s="18">
        <v>43034</v>
      </c>
      <c r="E528" t="s">
        <v>77</v>
      </c>
      <c r="F528" t="s">
        <v>1822</v>
      </c>
      <c r="G528" t="s">
        <v>1823</v>
      </c>
      <c r="H528" t="s">
        <v>129</v>
      </c>
      <c r="I528" t="s">
        <v>54</v>
      </c>
      <c r="J528" t="s">
        <v>1824</v>
      </c>
      <c r="K528" t="s">
        <v>81</v>
      </c>
      <c r="L528">
        <v>33801</v>
      </c>
      <c r="M528" t="s">
        <v>57</v>
      </c>
      <c r="N528" t="s">
        <v>1825</v>
      </c>
      <c r="O528" t="s">
        <v>59</v>
      </c>
      <c r="P528" t="s">
        <v>63</v>
      </c>
      <c r="Q528" t="s">
        <v>1826</v>
      </c>
      <c r="R528" s="19">
        <v>683.952</v>
      </c>
      <c r="S528" s="17">
        <v>3</v>
      </c>
      <c r="T528" s="20">
        <v>0.2</v>
      </c>
      <c r="U528" s="19">
        <v>42.747</v>
      </c>
      <c r="V528" s="20">
        <f t="shared" si="40"/>
        <v>6.25E-2</v>
      </c>
      <c r="W528" s="17">
        <f t="shared" si="41"/>
        <v>2017</v>
      </c>
      <c r="X528" t="str">
        <f t="shared" si="42"/>
        <v>Oct-2017</v>
      </c>
      <c r="Y528" s="17">
        <f t="shared" si="43"/>
        <v>5</v>
      </c>
      <c r="Z528" t="str">
        <f t="shared" si="44"/>
        <v>11-20%</v>
      </c>
      <c r="AA528" s="17">
        <f>IF(COUNTIF($B$2:B528,B528)=1,1,0)</f>
        <v>1</v>
      </c>
      <c r="AB528" s="17">
        <f>IF(COUNTIF($F$2:F528,F528)=1,1,0)</f>
        <v>1</v>
      </c>
    </row>
    <row r="529" spans="1:28" x14ac:dyDescent="0.2">
      <c r="A529" s="17">
        <v>528</v>
      </c>
      <c r="B529" t="s">
        <v>1821</v>
      </c>
      <c r="C529" s="18">
        <v>43029</v>
      </c>
      <c r="D529" s="18">
        <v>43034</v>
      </c>
      <c r="E529" t="s">
        <v>77</v>
      </c>
      <c r="F529" t="s">
        <v>1822</v>
      </c>
      <c r="G529" t="s">
        <v>1823</v>
      </c>
      <c r="H529" t="s">
        <v>129</v>
      </c>
      <c r="I529" t="s">
        <v>54</v>
      </c>
      <c r="J529" t="s">
        <v>1824</v>
      </c>
      <c r="K529" t="s">
        <v>81</v>
      </c>
      <c r="L529">
        <v>33801</v>
      </c>
      <c r="M529" t="s">
        <v>57</v>
      </c>
      <c r="N529" t="s">
        <v>1168</v>
      </c>
      <c r="O529" t="s">
        <v>59</v>
      </c>
      <c r="P529" t="s">
        <v>92</v>
      </c>
      <c r="Q529" t="s">
        <v>1169</v>
      </c>
      <c r="R529" s="19">
        <v>45.695999999999998</v>
      </c>
      <c r="S529" s="17">
        <v>3</v>
      </c>
      <c r="T529" s="20">
        <v>0.2</v>
      </c>
      <c r="U529" s="19">
        <v>5.1407999999999996</v>
      </c>
      <c r="V529" s="20">
        <f t="shared" si="40"/>
        <v>0.1125</v>
      </c>
      <c r="W529" s="17">
        <f t="shared" si="41"/>
        <v>2017</v>
      </c>
      <c r="X529" t="str">
        <f t="shared" si="42"/>
        <v>Oct-2017</v>
      </c>
      <c r="Y529" s="17">
        <f t="shared" si="43"/>
        <v>5</v>
      </c>
      <c r="Z529" t="str">
        <f t="shared" si="44"/>
        <v>11-20%</v>
      </c>
      <c r="AA529" s="17">
        <f>IF(COUNTIF($B$2:B529,B529)=1,1,0)</f>
        <v>0</v>
      </c>
      <c r="AB529" s="17">
        <f>IF(COUNTIF($F$2:F529,F529)=1,1,0)</f>
        <v>0</v>
      </c>
    </row>
    <row r="530" spans="1:28" x14ac:dyDescent="0.2">
      <c r="A530" s="17">
        <v>529</v>
      </c>
      <c r="B530" t="s">
        <v>1827</v>
      </c>
      <c r="C530" s="18">
        <v>42250</v>
      </c>
      <c r="D530" s="18">
        <v>42254</v>
      </c>
      <c r="E530" t="s">
        <v>77</v>
      </c>
      <c r="F530" t="s">
        <v>1828</v>
      </c>
      <c r="G530" t="s">
        <v>1829</v>
      </c>
      <c r="H530" t="s">
        <v>53</v>
      </c>
      <c r="I530" t="s">
        <v>54</v>
      </c>
      <c r="J530" t="s">
        <v>173</v>
      </c>
      <c r="K530" t="s">
        <v>174</v>
      </c>
      <c r="L530">
        <v>19134</v>
      </c>
      <c r="M530" t="s">
        <v>175</v>
      </c>
      <c r="N530" t="s">
        <v>1830</v>
      </c>
      <c r="O530" t="s">
        <v>73</v>
      </c>
      <c r="P530" t="s">
        <v>86</v>
      </c>
      <c r="Q530" t="s">
        <v>1831</v>
      </c>
      <c r="R530" s="19">
        <v>36.335999999999999</v>
      </c>
      <c r="S530" s="17">
        <v>3</v>
      </c>
      <c r="T530" s="20">
        <v>0.2</v>
      </c>
      <c r="U530" s="19">
        <v>-7.2671999999999999</v>
      </c>
      <c r="V530" s="20">
        <f t="shared" si="40"/>
        <v>-0.2</v>
      </c>
      <c r="W530" s="17">
        <f t="shared" si="41"/>
        <v>2015</v>
      </c>
      <c r="X530" t="str">
        <f t="shared" si="42"/>
        <v>Sep-2015</v>
      </c>
      <c r="Y530" s="17">
        <f t="shared" si="43"/>
        <v>4</v>
      </c>
      <c r="Z530" t="str">
        <f t="shared" si="44"/>
        <v>11-20%</v>
      </c>
      <c r="AA530" s="17">
        <f>IF(COUNTIF($B$2:B530,B530)=1,1,0)</f>
        <v>1</v>
      </c>
      <c r="AB530" s="17">
        <f>IF(COUNTIF($F$2:F530,F530)=1,1,0)</f>
        <v>1</v>
      </c>
    </row>
    <row r="531" spans="1:28" x14ac:dyDescent="0.2">
      <c r="A531" s="17">
        <v>530</v>
      </c>
      <c r="B531" t="s">
        <v>1827</v>
      </c>
      <c r="C531" s="18">
        <v>42250</v>
      </c>
      <c r="D531" s="18">
        <v>42254</v>
      </c>
      <c r="E531" t="s">
        <v>77</v>
      </c>
      <c r="F531" t="s">
        <v>1828</v>
      </c>
      <c r="G531" t="s">
        <v>1829</v>
      </c>
      <c r="H531" t="s">
        <v>53</v>
      </c>
      <c r="I531" t="s">
        <v>54</v>
      </c>
      <c r="J531" t="s">
        <v>173</v>
      </c>
      <c r="K531" t="s">
        <v>174</v>
      </c>
      <c r="L531">
        <v>19134</v>
      </c>
      <c r="M531" t="s">
        <v>175</v>
      </c>
      <c r="N531" t="s">
        <v>1832</v>
      </c>
      <c r="O531" t="s">
        <v>73</v>
      </c>
      <c r="P531" t="s">
        <v>606</v>
      </c>
      <c r="Q531" t="s">
        <v>1833</v>
      </c>
      <c r="R531" s="19">
        <v>666.24800000000005</v>
      </c>
      <c r="S531" s="17">
        <v>1</v>
      </c>
      <c r="T531" s="20">
        <v>0.2</v>
      </c>
      <c r="U531" s="19">
        <v>-149.9058</v>
      </c>
      <c r="V531" s="20">
        <f t="shared" si="40"/>
        <v>-0.22499999999999998</v>
      </c>
      <c r="W531" s="17">
        <f t="shared" si="41"/>
        <v>2015</v>
      </c>
      <c r="X531" t="str">
        <f t="shared" si="42"/>
        <v>Sep-2015</v>
      </c>
      <c r="Y531" s="17">
        <f t="shared" si="43"/>
        <v>4</v>
      </c>
      <c r="Z531" t="str">
        <f t="shared" si="44"/>
        <v>11-20%</v>
      </c>
      <c r="AA531" s="17">
        <f>IF(COUNTIF($B$2:B531,B531)=1,1,0)</f>
        <v>0</v>
      </c>
      <c r="AB531" s="17">
        <f>IF(COUNTIF($F$2:F531,F531)=1,1,0)</f>
        <v>0</v>
      </c>
    </row>
    <row r="532" spans="1:28" x14ac:dyDescent="0.2">
      <c r="A532" s="17">
        <v>531</v>
      </c>
      <c r="B532" t="s">
        <v>1827</v>
      </c>
      <c r="C532" s="18">
        <v>42250</v>
      </c>
      <c r="D532" s="18">
        <v>42254</v>
      </c>
      <c r="E532" t="s">
        <v>77</v>
      </c>
      <c r="F532" t="s">
        <v>1828</v>
      </c>
      <c r="G532" t="s">
        <v>1829</v>
      </c>
      <c r="H532" t="s">
        <v>53</v>
      </c>
      <c r="I532" t="s">
        <v>54</v>
      </c>
      <c r="J532" t="s">
        <v>173</v>
      </c>
      <c r="K532" t="s">
        <v>174</v>
      </c>
      <c r="L532">
        <v>19134</v>
      </c>
      <c r="M532" t="s">
        <v>175</v>
      </c>
      <c r="N532" t="s">
        <v>1834</v>
      </c>
      <c r="O532" t="s">
        <v>73</v>
      </c>
      <c r="P532" t="s">
        <v>200</v>
      </c>
      <c r="Q532" t="s">
        <v>1835</v>
      </c>
      <c r="R532" s="19">
        <v>52.512</v>
      </c>
      <c r="S532" s="17">
        <v>6</v>
      </c>
      <c r="T532" s="20">
        <v>0.2</v>
      </c>
      <c r="U532" s="19">
        <v>19.692</v>
      </c>
      <c r="V532" s="20">
        <f t="shared" si="40"/>
        <v>0.375</v>
      </c>
      <c r="W532" s="17">
        <f t="shared" si="41"/>
        <v>2015</v>
      </c>
      <c r="X532" t="str">
        <f t="shared" si="42"/>
        <v>Sep-2015</v>
      </c>
      <c r="Y532" s="17">
        <f t="shared" si="43"/>
        <v>4</v>
      </c>
      <c r="Z532" t="str">
        <f t="shared" si="44"/>
        <v>11-20%</v>
      </c>
      <c r="AA532" s="17">
        <f>IF(COUNTIF($B$2:B532,B532)=1,1,0)</f>
        <v>0</v>
      </c>
      <c r="AB532" s="17">
        <f>IF(COUNTIF($F$2:F532,F532)=1,1,0)</f>
        <v>0</v>
      </c>
    </row>
    <row r="533" spans="1:28" x14ac:dyDescent="0.2">
      <c r="A533" s="17">
        <v>532</v>
      </c>
      <c r="B533" t="s">
        <v>1836</v>
      </c>
      <c r="C533" s="18">
        <v>42315</v>
      </c>
      <c r="D533" s="18">
        <v>42317</v>
      </c>
      <c r="E533" t="s">
        <v>50</v>
      </c>
      <c r="F533" t="s">
        <v>1837</v>
      </c>
      <c r="G533" t="s">
        <v>1838</v>
      </c>
      <c r="H533" t="s">
        <v>68</v>
      </c>
      <c r="I533" t="s">
        <v>54</v>
      </c>
      <c r="J533" t="s">
        <v>69</v>
      </c>
      <c r="K533" t="s">
        <v>70</v>
      </c>
      <c r="L533">
        <v>90036</v>
      </c>
      <c r="M533" t="s">
        <v>71</v>
      </c>
      <c r="N533" t="s">
        <v>1839</v>
      </c>
      <c r="O533" t="s">
        <v>59</v>
      </c>
      <c r="P533" t="s">
        <v>63</v>
      </c>
      <c r="Q533" t="s">
        <v>1840</v>
      </c>
      <c r="R533" s="19">
        <v>190.72</v>
      </c>
      <c r="S533" s="17">
        <v>1</v>
      </c>
      <c r="T533" s="20">
        <v>0.2</v>
      </c>
      <c r="U533" s="19">
        <v>11.92</v>
      </c>
      <c r="V533" s="20">
        <f t="shared" si="40"/>
        <v>6.25E-2</v>
      </c>
      <c r="W533" s="17">
        <f t="shared" si="41"/>
        <v>2015</v>
      </c>
      <c r="X533" t="str">
        <f t="shared" si="42"/>
        <v>Nov-2015</v>
      </c>
      <c r="Y533" s="17">
        <f t="shared" si="43"/>
        <v>2</v>
      </c>
      <c r="Z533" t="str">
        <f t="shared" si="44"/>
        <v>11-20%</v>
      </c>
      <c r="AA533" s="17">
        <f>IF(COUNTIF($B$2:B533,B533)=1,1,0)</f>
        <v>1</v>
      </c>
      <c r="AB533" s="17">
        <f>IF(COUNTIF($F$2:F533,F533)=1,1,0)</f>
        <v>1</v>
      </c>
    </row>
    <row r="534" spans="1:28" x14ac:dyDescent="0.2">
      <c r="A534" s="17">
        <v>533</v>
      </c>
      <c r="B534" t="s">
        <v>1841</v>
      </c>
      <c r="C534" s="18">
        <v>42985</v>
      </c>
      <c r="D534" s="18">
        <v>42989</v>
      </c>
      <c r="E534" t="s">
        <v>77</v>
      </c>
      <c r="F534" t="s">
        <v>1842</v>
      </c>
      <c r="G534" t="s">
        <v>1843</v>
      </c>
      <c r="H534" t="s">
        <v>53</v>
      </c>
      <c r="I534" t="s">
        <v>54</v>
      </c>
      <c r="J534" t="s">
        <v>69</v>
      </c>
      <c r="K534" t="s">
        <v>70</v>
      </c>
      <c r="L534">
        <v>90032</v>
      </c>
      <c r="M534" t="s">
        <v>71</v>
      </c>
      <c r="N534" t="s">
        <v>1844</v>
      </c>
      <c r="O534" t="s">
        <v>59</v>
      </c>
      <c r="P534" t="s">
        <v>92</v>
      </c>
      <c r="Q534" t="s">
        <v>1845</v>
      </c>
      <c r="R534" s="19">
        <v>47.94</v>
      </c>
      <c r="S534" s="17">
        <v>3</v>
      </c>
      <c r="T534" s="20">
        <v>0</v>
      </c>
      <c r="U534" s="19">
        <v>2.3969999999999998</v>
      </c>
      <c r="V534" s="20">
        <f t="shared" si="40"/>
        <v>4.9999999999999996E-2</v>
      </c>
      <c r="W534" s="17">
        <f t="shared" si="41"/>
        <v>2017</v>
      </c>
      <c r="X534" t="str">
        <f t="shared" si="42"/>
        <v>Sep-2017</v>
      </c>
      <c r="Y534" s="17">
        <f t="shared" si="43"/>
        <v>4</v>
      </c>
      <c r="Z534" t="str">
        <f t="shared" si="44"/>
        <v>0% (No Discount)</v>
      </c>
      <c r="AA534" s="17">
        <f>IF(COUNTIF($B$2:B534,B534)=1,1,0)</f>
        <v>1</v>
      </c>
      <c r="AB534" s="17">
        <f>IF(COUNTIF($F$2:F534,F534)=1,1,0)</f>
        <v>1</v>
      </c>
    </row>
    <row r="535" spans="1:28" x14ac:dyDescent="0.2">
      <c r="A535" s="17">
        <v>534</v>
      </c>
      <c r="B535" t="s">
        <v>1846</v>
      </c>
      <c r="C535" s="18">
        <v>42519</v>
      </c>
      <c r="D535" s="18">
        <v>42522</v>
      </c>
      <c r="E535" t="s">
        <v>50</v>
      </c>
      <c r="F535" t="s">
        <v>1847</v>
      </c>
      <c r="G535" t="s">
        <v>1848</v>
      </c>
      <c r="H535" t="s">
        <v>53</v>
      </c>
      <c r="I535" t="s">
        <v>54</v>
      </c>
      <c r="J535" t="s">
        <v>1849</v>
      </c>
      <c r="K535" t="s">
        <v>385</v>
      </c>
      <c r="L535">
        <v>36116</v>
      </c>
      <c r="M535" t="s">
        <v>57</v>
      </c>
      <c r="N535" t="s">
        <v>1850</v>
      </c>
      <c r="O535" t="s">
        <v>98</v>
      </c>
      <c r="P535" t="s">
        <v>99</v>
      </c>
      <c r="Q535" t="s">
        <v>1851</v>
      </c>
      <c r="R535" s="19">
        <v>979.95</v>
      </c>
      <c r="S535" s="17">
        <v>5</v>
      </c>
      <c r="T535" s="20">
        <v>0</v>
      </c>
      <c r="U535" s="19">
        <v>274.38600000000002</v>
      </c>
      <c r="V535" s="20">
        <f t="shared" si="40"/>
        <v>0.28000000000000003</v>
      </c>
      <c r="W535" s="17">
        <f t="shared" si="41"/>
        <v>2016</v>
      </c>
      <c r="X535" t="str">
        <f t="shared" si="42"/>
        <v>May-2016</v>
      </c>
      <c r="Y535" s="17">
        <f t="shared" si="43"/>
        <v>3</v>
      </c>
      <c r="Z535" t="str">
        <f t="shared" si="44"/>
        <v>0% (No Discount)</v>
      </c>
      <c r="AA535" s="17">
        <f>IF(COUNTIF($B$2:B535,B535)=1,1,0)</f>
        <v>1</v>
      </c>
      <c r="AB535" s="17">
        <f>IF(COUNTIF($F$2:F535,F535)=1,1,0)</f>
        <v>1</v>
      </c>
    </row>
    <row r="536" spans="1:28" x14ac:dyDescent="0.2">
      <c r="A536" s="17">
        <v>535</v>
      </c>
      <c r="B536" t="s">
        <v>1846</v>
      </c>
      <c r="C536" s="18">
        <v>42519</v>
      </c>
      <c r="D536" s="18">
        <v>42522</v>
      </c>
      <c r="E536" t="s">
        <v>50</v>
      </c>
      <c r="F536" t="s">
        <v>1847</v>
      </c>
      <c r="G536" t="s">
        <v>1848</v>
      </c>
      <c r="H536" t="s">
        <v>53</v>
      </c>
      <c r="I536" t="s">
        <v>54</v>
      </c>
      <c r="J536" t="s">
        <v>1849</v>
      </c>
      <c r="K536" t="s">
        <v>385</v>
      </c>
      <c r="L536">
        <v>36116</v>
      </c>
      <c r="M536" t="s">
        <v>57</v>
      </c>
      <c r="N536" t="s">
        <v>1052</v>
      </c>
      <c r="O536" t="s">
        <v>73</v>
      </c>
      <c r="P536" t="s">
        <v>102</v>
      </c>
      <c r="Q536" t="s">
        <v>1053</v>
      </c>
      <c r="R536" s="19">
        <v>22.75</v>
      </c>
      <c r="S536" s="17">
        <v>5</v>
      </c>
      <c r="T536" s="20">
        <v>0</v>
      </c>
      <c r="U536" s="19">
        <v>11.375</v>
      </c>
      <c r="V536" s="20">
        <f t="shared" si="40"/>
        <v>0.5</v>
      </c>
      <c r="W536" s="17">
        <f t="shared" si="41"/>
        <v>2016</v>
      </c>
      <c r="X536" t="str">
        <f t="shared" si="42"/>
        <v>May-2016</v>
      </c>
      <c r="Y536" s="17">
        <f t="shared" si="43"/>
        <v>3</v>
      </c>
      <c r="Z536" t="str">
        <f t="shared" si="44"/>
        <v>0% (No Discount)</v>
      </c>
      <c r="AA536" s="17">
        <f>IF(COUNTIF($B$2:B536,B536)=1,1,0)</f>
        <v>0</v>
      </c>
      <c r="AB536" s="17">
        <f>IF(COUNTIF($F$2:F536,F536)=1,1,0)</f>
        <v>0</v>
      </c>
    </row>
    <row r="537" spans="1:28" x14ac:dyDescent="0.2">
      <c r="A537" s="17">
        <v>536</v>
      </c>
      <c r="B537" t="s">
        <v>1852</v>
      </c>
      <c r="C537" s="18">
        <v>42561</v>
      </c>
      <c r="D537" s="18">
        <v>42567</v>
      </c>
      <c r="E537" t="s">
        <v>77</v>
      </c>
      <c r="F537" t="s">
        <v>1853</v>
      </c>
      <c r="G537" t="s">
        <v>1854</v>
      </c>
      <c r="H537" t="s">
        <v>53</v>
      </c>
      <c r="I537" t="s">
        <v>54</v>
      </c>
      <c r="J537" t="s">
        <v>1855</v>
      </c>
      <c r="K537" t="s">
        <v>337</v>
      </c>
      <c r="L537">
        <v>85204</v>
      </c>
      <c r="M537" t="s">
        <v>71</v>
      </c>
      <c r="N537" t="s">
        <v>1856</v>
      </c>
      <c r="O537" t="s">
        <v>73</v>
      </c>
      <c r="P537" t="s">
        <v>86</v>
      </c>
      <c r="Q537" t="s">
        <v>1857</v>
      </c>
      <c r="R537" s="19">
        <v>16.768000000000001</v>
      </c>
      <c r="S537" s="17">
        <v>2</v>
      </c>
      <c r="T537" s="20">
        <v>0.2</v>
      </c>
      <c r="U537" s="19">
        <v>1.4672000000000001</v>
      </c>
      <c r="V537" s="20">
        <f t="shared" si="40"/>
        <v>8.7499999999999994E-2</v>
      </c>
      <c r="W537" s="17">
        <f t="shared" si="41"/>
        <v>2016</v>
      </c>
      <c r="X537" t="str">
        <f t="shared" si="42"/>
        <v>Jul-2016</v>
      </c>
      <c r="Y537" s="17">
        <f t="shared" si="43"/>
        <v>6</v>
      </c>
      <c r="Z537" t="str">
        <f t="shared" si="44"/>
        <v>11-20%</v>
      </c>
      <c r="AA537" s="17">
        <f>IF(COUNTIF($B$2:B537,B537)=1,1,0)</f>
        <v>1</v>
      </c>
      <c r="AB537" s="17">
        <f>IF(COUNTIF($F$2:F537,F537)=1,1,0)</f>
        <v>1</v>
      </c>
    </row>
    <row r="538" spans="1:28" x14ac:dyDescent="0.2">
      <c r="A538" s="17">
        <v>537</v>
      </c>
      <c r="B538" t="s">
        <v>1858</v>
      </c>
      <c r="C538" s="18">
        <v>42981</v>
      </c>
      <c r="D538" s="18">
        <v>42986</v>
      </c>
      <c r="E538" t="s">
        <v>50</v>
      </c>
      <c r="F538" t="s">
        <v>1859</v>
      </c>
      <c r="G538" t="s">
        <v>1860</v>
      </c>
      <c r="H538" t="s">
        <v>53</v>
      </c>
      <c r="I538" t="s">
        <v>54</v>
      </c>
      <c r="J538" t="s">
        <v>330</v>
      </c>
      <c r="K538" t="s">
        <v>238</v>
      </c>
      <c r="L538">
        <v>60653</v>
      </c>
      <c r="M538" t="s">
        <v>132</v>
      </c>
      <c r="N538" t="s">
        <v>1861</v>
      </c>
      <c r="O538" t="s">
        <v>73</v>
      </c>
      <c r="P538" t="s">
        <v>102</v>
      </c>
      <c r="Q538" t="s">
        <v>1862</v>
      </c>
      <c r="R538" s="19">
        <v>42.616</v>
      </c>
      <c r="S538" s="17">
        <v>7</v>
      </c>
      <c r="T538" s="20">
        <v>0.8</v>
      </c>
      <c r="U538" s="19">
        <v>-68.185599999999994</v>
      </c>
      <c r="V538" s="20">
        <f t="shared" si="40"/>
        <v>-1.5999999999999999</v>
      </c>
      <c r="W538" s="17">
        <f t="shared" si="41"/>
        <v>2017</v>
      </c>
      <c r="X538" t="str">
        <f t="shared" si="42"/>
        <v>Sep-2017</v>
      </c>
      <c r="Y538" s="17">
        <f t="shared" si="43"/>
        <v>5</v>
      </c>
      <c r="Z538" t="str">
        <f t="shared" si="44"/>
        <v>Over 50%</v>
      </c>
      <c r="AA538" s="17">
        <f>IF(COUNTIF($B$2:B538,B538)=1,1,0)</f>
        <v>1</v>
      </c>
      <c r="AB538" s="17">
        <f>IF(COUNTIF($F$2:F538,F538)=1,1,0)</f>
        <v>1</v>
      </c>
    </row>
    <row r="539" spans="1:28" x14ac:dyDescent="0.2">
      <c r="A539" s="17">
        <v>538</v>
      </c>
      <c r="B539" t="s">
        <v>1863</v>
      </c>
      <c r="C539" s="18">
        <v>42341</v>
      </c>
      <c r="D539" s="18">
        <v>42346</v>
      </c>
      <c r="E539" t="s">
        <v>77</v>
      </c>
      <c r="F539" t="s">
        <v>791</v>
      </c>
      <c r="G539" t="s">
        <v>792</v>
      </c>
      <c r="H539" t="s">
        <v>129</v>
      </c>
      <c r="I539" t="s">
        <v>54</v>
      </c>
      <c r="J539" t="s">
        <v>293</v>
      </c>
      <c r="K539" t="s">
        <v>294</v>
      </c>
      <c r="L539">
        <v>10009</v>
      </c>
      <c r="M539" t="s">
        <v>175</v>
      </c>
      <c r="N539" t="s">
        <v>1864</v>
      </c>
      <c r="O539" t="s">
        <v>73</v>
      </c>
      <c r="P539" t="s">
        <v>102</v>
      </c>
      <c r="Q539" t="s">
        <v>1865</v>
      </c>
      <c r="R539" s="19">
        <v>10.752000000000001</v>
      </c>
      <c r="S539" s="17">
        <v>4</v>
      </c>
      <c r="T539" s="20">
        <v>0.2</v>
      </c>
      <c r="U539" s="19">
        <v>3.36</v>
      </c>
      <c r="V539" s="20">
        <f t="shared" si="40"/>
        <v>0.31249999999999994</v>
      </c>
      <c r="W539" s="17">
        <f t="shared" si="41"/>
        <v>2015</v>
      </c>
      <c r="X539" t="str">
        <f t="shared" si="42"/>
        <v>Dec-2015</v>
      </c>
      <c r="Y539" s="17">
        <f t="shared" si="43"/>
        <v>5</v>
      </c>
      <c r="Z539" t="str">
        <f t="shared" si="44"/>
        <v>11-20%</v>
      </c>
      <c r="AA539" s="17">
        <f>IF(COUNTIF($B$2:B539,B539)=1,1,0)</f>
        <v>1</v>
      </c>
      <c r="AB539" s="17">
        <f>IF(COUNTIF($F$2:F539,F539)=1,1,0)</f>
        <v>0</v>
      </c>
    </row>
    <row r="540" spans="1:28" x14ac:dyDescent="0.2">
      <c r="A540" s="17">
        <v>539</v>
      </c>
      <c r="B540" t="s">
        <v>1866</v>
      </c>
      <c r="C540" s="18">
        <v>42345</v>
      </c>
      <c r="D540" s="18">
        <v>42349</v>
      </c>
      <c r="E540" t="s">
        <v>77</v>
      </c>
      <c r="F540" t="s">
        <v>1867</v>
      </c>
      <c r="G540" t="s">
        <v>1868</v>
      </c>
      <c r="H540" t="s">
        <v>53</v>
      </c>
      <c r="I540" t="s">
        <v>54</v>
      </c>
      <c r="J540" t="s">
        <v>55</v>
      </c>
      <c r="K540" t="s">
        <v>56</v>
      </c>
      <c r="L540">
        <v>42420</v>
      </c>
      <c r="M540" t="s">
        <v>57</v>
      </c>
      <c r="N540" t="s">
        <v>1869</v>
      </c>
      <c r="O540" t="s">
        <v>73</v>
      </c>
      <c r="P540" t="s">
        <v>105</v>
      </c>
      <c r="Q540" t="s">
        <v>1870</v>
      </c>
      <c r="R540" s="19">
        <v>152.94</v>
      </c>
      <c r="S540" s="17">
        <v>3</v>
      </c>
      <c r="T540" s="20">
        <v>0</v>
      </c>
      <c r="U540" s="19">
        <v>41.293799999999997</v>
      </c>
      <c r="V540" s="20">
        <f t="shared" si="40"/>
        <v>0.26999999999999996</v>
      </c>
      <c r="W540" s="17">
        <f t="shared" si="41"/>
        <v>2015</v>
      </c>
      <c r="X540" t="str">
        <f t="shared" si="42"/>
        <v>Dec-2015</v>
      </c>
      <c r="Y540" s="17">
        <f t="shared" si="43"/>
        <v>4</v>
      </c>
      <c r="Z540" t="str">
        <f t="shared" si="44"/>
        <v>0% (No Discount)</v>
      </c>
      <c r="AA540" s="17">
        <f>IF(COUNTIF($B$2:B540,B540)=1,1,0)</f>
        <v>1</v>
      </c>
      <c r="AB540" s="17">
        <f>IF(COUNTIF($F$2:F540,F540)=1,1,0)</f>
        <v>1</v>
      </c>
    </row>
    <row r="541" spans="1:28" x14ac:dyDescent="0.2">
      <c r="A541" s="17">
        <v>540</v>
      </c>
      <c r="B541" t="s">
        <v>1866</v>
      </c>
      <c r="C541" s="18">
        <v>42345</v>
      </c>
      <c r="D541" s="18">
        <v>42349</v>
      </c>
      <c r="E541" t="s">
        <v>77</v>
      </c>
      <c r="F541" t="s">
        <v>1867</v>
      </c>
      <c r="G541" t="s">
        <v>1868</v>
      </c>
      <c r="H541" t="s">
        <v>53</v>
      </c>
      <c r="I541" t="s">
        <v>54</v>
      </c>
      <c r="J541" t="s">
        <v>55</v>
      </c>
      <c r="K541" t="s">
        <v>56</v>
      </c>
      <c r="L541">
        <v>42420</v>
      </c>
      <c r="M541" t="s">
        <v>57</v>
      </c>
      <c r="N541" t="s">
        <v>1871</v>
      </c>
      <c r="O541" t="s">
        <v>59</v>
      </c>
      <c r="P541" t="s">
        <v>63</v>
      </c>
      <c r="Q541" t="s">
        <v>1872</v>
      </c>
      <c r="R541" s="19">
        <v>283.92</v>
      </c>
      <c r="S541" s="17">
        <v>4</v>
      </c>
      <c r="T541" s="20">
        <v>0</v>
      </c>
      <c r="U541" s="19">
        <v>70.98</v>
      </c>
      <c r="V541" s="20">
        <f t="shared" si="40"/>
        <v>0.25</v>
      </c>
      <c r="W541" s="17">
        <f t="shared" si="41"/>
        <v>2015</v>
      </c>
      <c r="X541" t="str">
        <f t="shared" si="42"/>
        <v>Dec-2015</v>
      </c>
      <c r="Y541" s="17">
        <f t="shared" si="43"/>
        <v>4</v>
      </c>
      <c r="Z541" t="str">
        <f t="shared" si="44"/>
        <v>0% (No Discount)</v>
      </c>
      <c r="AA541" s="17">
        <f>IF(COUNTIF($B$2:B541,B541)=1,1,0)</f>
        <v>0</v>
      </c>
      <c r="AB541" s="17">
        <f>IF(COUNTIF($F$2:F541,F541)=1,1,0)</f>
        <v>0</v>
      </c>
    </row>
    <row r="542" spans="1:28" x14ac:dyDescent="0.2">
      <c r="A542" s="17">
        <v>541</v>
      </c>
      <c r="B542" t="s">
        <v>1873</v>
      </c>
      <c r="C542" s="18">
        <v>41671</v>
      </c>
      <c r="D542" s="18">
        <v>41673</v>
      </c>
      <c r="E542" t="s">
        <v>215</v>
      </c>
      <c r="F542" t="s">
        <v>1874</v>
      </c>
      <c r="G542" t="s">
        <v>1875</v>
      </c>
      <c r="H542" t="s">
        <v>53</v>
      </c>
      <c r="I542" t="s">
        <v>54</v>
      </c>
      <c r="J542" t="s">
        <v>1876</v>
      </c>
      <c r="K542" t="s">
        <v>141</v>
      </c>
      <c r="L542">
        <v>54302</v>
      </c>
      <c r="M542" t="s">
        <v>132</v>
      </c>
      <c r="N542" t="s">
        <v>1877</v>
      </c>
      <c r="O542" t="s">
        <v>98</v>
      </c>
      <c r="P542" t="s">
        <v>188</v>
      </c>
      <c r="Q542" t="s">
        <v>1878</v>
      </c>
      <c r="R542" s="19">
        <v>468.9</v>
      </c>
      <c r="S542" s="17">
        <v>6</v>
      </c>
      <c r="T542" s="20">
        <v>0</v>
      </c>
      <c r="U542" s="19">
        <v>206.316</v>
      </c>
      <c r="V542" s="20">
        <f t="shared" si="40"/>
        <v>0.44</v>
      </c>
      <c r="W542" s="17">
        <f t="shared" si="41"/>
        <v>2014</v>
      </c>
      <c r="X542" t="str">
        <f t="shared" si="42"/>
        <v>Feb-2014</v>
      </c>
      <c r="Y542" s="17">
        <f t="shared" si="43"/>
        <v>2</v>
      </c>
      <c r="Z542" t="str">
        <f t="shared" si="44"/>
        <v>0% (No Discount)</v>
      </c>
      <c r="AA542" s="17">
        <f>IF(COUNTIF($B$2:B542,B542)=1,1,0)</f>
        <v>1</v>
      </c>
      <c r="AB542" s="17">
        <f>IF(COUNTIF($F$2:F542,F542)=1,1,0)</f>
        <v>1</v>
      </c>
    </row>
    <row r="543" spans="1:28" x14ac:dyDescent="0.2">
      <c r="A543" s="17">
        <v>542</v>
      </c>
      <c r="B543" t="s">
        <v>1879</v>
      </c>
      <c r="C543" s="18">
        <v>42565</v>
      </c>
      <c r="D543" s="18">
        <v>42568</v>
      </c>
      <c r="E543" t="s">
        <v>215</v>
      </c>
      <c r="F543" t="s">
        <v>247</v>
      </c>
      <c r="G543" t="s">
        <v>248</v>
      </c>
      <c r="H543" t="s">
        <v>68</v>
      </c>
      <c r="I543" t="s">
        <v>54</v>
      </c>
      <c r="J543" t="s">
        <v>1341</v>
      </c>
      <c r="K543" t="s">
        <v>337</v>
      </c>
      <c r="L543">
        <v>85705</v>
      </c>
      <c r="M543" t="s">
        <v>71</v>
      </c>
      <c r="N543" t="s">
        <v>1880</v>
      </c>
      <c r="O543" t="s">
        <v>98</v>
      </c>
      <c r="P543" t="s">
        <v>99</v>
      </c>
      <c r="Q543" t="s">
        <v>1881</v>
      </c>
      <c r="R543" s="19">
        <v>380.86399999999998</v>
      </c>
      <c r="S543" s="17">
        <v>8</v>
      </c>
      <c r="T543" s="20">
        <v>0.2</v>
      </c>
      <c r="U543" s="19">
        <v>38.086399999999998</v>
      </c>
      <c r="V543" s="20">
        <f t="shared" si="40"/>
        <v>0.1</v>
      </c>
      <c r="W543" s="17">
        <f t="shared" si="41"/>
        <v>2016</v>
      </c>
      <c r="X543" t="str">
        <f t="shared" si="42"/>
        <v>Jul-2016</v>
      </c>
      <c r="Y543" s="17">
        <f t="shared" si="43"/>
        <v>3</v>
      </c>
      <c r="Z543" t="str">
        <f t="shared" si="44"/>
        <v>11-20%</v>
      </c>
      <c r="AA543" s="17">
        <f>IF(COUNTIF($B$2:B543,B543)=1,1,0)</f>
        <v>1</v>
      </c>
      <c r="AB543" s="17">
        <f>IF(COUNTIF($F$2:F543,F543)=1,1,0)</f>
        <v>0</v>
      </c>
    </row>
    <row r="544" spans="1:28" x14ac:dyDescent="0.2">
      <c r="A544" s="17">
        <v>543</v>
      </c>
      <c r="B544" t="s">
        <v>1882</v>
      </c>
      <c r="C544" s="18">
        <v>42356</v>
      </c>
      <c r="D544" s="18">
        <v>42361</v>
      </c>
      <c r="E544" t="s">
        <v>77</v>
      </c>
      <c r="F544" t="s">
        <v>1883</v>
      </c>
      <c r="G544" t="s">
        <v>1884</v>
      </c>
      <c r="H544" t="s">
        <v>53</v>
      </c>
      <c r="I544" t="s">
        <v>54</v>
      </c>
      <c r="J544" t="s">
        <v>345</v>
      </c>
      <c r="K544" t="s">
        <v>525</v>
      </c>
      <c r="L544">
        <v>45503</v>
      </c>
      <c r="M544" t="s">
        <v>175</v>
      </c>
      <c r="N544" t="s">
        <v>1721</v>
      </c>
      <c r="O544" t="s">
        <v>73</v>
      </c>
      <c r="P544" t="s">
        <v>86</v>
      </c>
      <c r="Q544" t="s">
        <v>1722</v>
      </c>
      <c r="R544" s="19">
        <v>646.77599999999995</v>
      </c>
      <c r="S544" s="17">
        <v>9</v>
      </c>
      <c r="T544" s="20">
        <v>0.2</v>
      </c>
      <c r="U544" s="19">
        <v>-145.52459999999999</v>
      </c>
      <c r="V544" s="20">
        <f t="shared" si="40"/>
        <v>-0.22500000000000001</v>
      </c>
      <c r="W544" s="17">
        <f t="shared" si="41"/>
        <v>2015</v>
      </c>
      <c r="X544" t="str">
        <f t="shared" si="42"/>
        <v>Dec-2015</v>
      </c>
      <c r="Y544" s="17">
        <f t="shared" si="43"/>
        <v>5</v>
      </c>
      <c r="Z544" t="str">
        <f t="shared" si="44"/>
        <v>11-20%</v>
      </c>
      <c r="AA544" s="17">
        <f>IF(COUNTIF($B$2:B544,B544)=1,1,0)</f>
        <v>1</v>
      </c>
      <c r="AB544" s="17">
        <f>IF(COUNTIF($F$2:F544,F544)=1,1,0)</f>
        <v>1</v>
      </c>
    </row>
    <row r="545" spans="1:28" x14ac:dyDescent="0.2">
      <c r="A545" s="17">
        <v>544</v>
      </c>
      <c r="B545" t="s">
        <v>1885</v>
      </c>
      <c r="C545" s="18">
        <v>41770</v>
      </c>
      <c r="D545" s="18">
        <v>41775</v>
      </c>
      <c r="E545" t="s">
        <v>77</v>
      </c>
      <c r="F545" t="s">
        <v>414</v>
      </c>
      <c r="G545" t="s">
        <v>415</v>
      </c>
      <c r="H545" t="s">
        <v>53</v>
      </c>
      <c r="I545" t="s">
        <v>54</v>
      </c>
      <c r="J545" t="s">
        <v>130</v>
      </c>
      <c r="K545" t="s">
        <v>131</v>
      </c>
      <c r="L545">
        <v>76106</v>
      </c>
      <c r="M545" t="s">
        <v>132</v>
      </c>
      <c r="N545" t="s">
        <v>1886</v>
      </c>
      <c r="O545" t="s">
        <v>98</v>
      </c>
      <c r="P545" t="s">
        <v>188</v>
      </c>
      <c r="Q545" t="s">
        <v>1887</v>
      </c>
      <c r="R545" s="19">
        <v>58.112000000000002</v>
      </c>
      <c r="S545" s="17">
        <v>2</v>
      </c>
      <c r="T545" s="20">
        <v>0.2</v>
      </c>
      <c r="U545" s="19">
        <v>7.2640000000000002</v>
      </c>
      <c r="V545" s="20">
        <f t="shared" si="40"/>
        <v>0.125</v>
      </c>
      <c r="W545" s="17">
        <f t="shared" si="41"/>
        <v>2014</v>
      </c>
      <c r="X545" t="str">
        <f t="shared" si="42"/>
        <v>May-2014</v>
      </c>
      <c r="Y545" s="17">
        <f t="shared" si="43"/>
        <v>5</v>
      </c>
      <c r="Z545" t="str">
        <f t="shared" si="44"/>
        <v>11-20%</v>
      </c>
      <c r="AA545" s="17">
        <f>IF(COUNTIF($B$2:B545,B545)=1,1,0)</f>
        <v>1</v>
      </c>
      <c r="AB545" s="17">
        <f>IF(COUNTIF($F$2:F545,F545)=1,1,0)</f>
        <v>0</v>
      </c>
    </row>
    <row r="546" spans="1:28" x14ac:dyDescent="0.2">
      <c r="A546" s="17">
        <v>545</v>
      </c>
      <c r="B546" t="s">
        <v>1885</v>
      </c>
      <c r="C546" s="18">
        <v>41770</v>
      </c>
      <c r="D546" s="18">
        <v>41775</v>
      </c>
      <c r="E546" t="s">
        <v>77</v>
      </c>
      <c r="F546" t="s">
        <v>414</v>
      </c>
      <c r="G546" t="s">
        <v>415</v>
      </c>
      <c r="H546" t="s">
        <v>53</v>
      </c>
      <c r="I546" t="s">
        <v>54</v>
      </c>
      <c r="J546" t="s">
        <v>130</v>
      </c>
      <c r="K546" t="s">
        <v>131</v>
      </c>
      <c r="L546">
        <v>76106</v>
      </c>
      <c r="M546" t="s">
        <v>132</v>
      </c>
      <c r="N546" t="s">
        <v>1888</v>
      </c>
      <c r="O546" t="s">
        <v>98</v>
      </c>
      <c r="P546" t="s">
        <v>99</v>
      </c>
      <c r="Q546" t="s">
        <v>1889</v>
      </c>
      <c r="R546" s="19">
        <v>100.792</v>
      </c>
      <c r="S546" s="17">
        <v>1</v>
      </c>
      <c r="T546" s="20">
        <v>0.2</v>
      </c>
      <c r="U546" s="19">
        <v>6.2995000000000001</v>
      </c>
      <c r="V546" s="20">
        <f t="shared" si="40"/>
        <v>6.25E-2</v>
      </c>
      <c r="W546" s="17">
        <f t="shared" si="41"/>
        <v>2014</v>
      </c>
      <c r="X546" t="str">
        <f t="shared" si="42"/>
        <v>May-2014</v>
      </c>
      <c r="Y546" s="17">
        <f t="shared" si="43"/>
        <v>5</v>
      </c>
      <c r="Z546" t="str">
        <f t="shared" si="44"/>
        <v>11-20%</v>
      </c>
      <c r="AA546" s="17">
        <f>IF(COUNTIF($B$2:B546,B546)=1,1,0)</f>
        <v>0</v>
      </c>
      <c r="AB546" s="17">
        <f>IF(COUNTIF($F$2:F546,F546)=1,1,0)</f>
        <v>0</v>
      </c>
    </row>
    <row r="547" spans="1:28" x14ac:dyDescent="0.2">
      <c r="A547" s="17">
        <v>546</v>
      </c>
      <c r="B547" t="s">
        <v>1885</v>
      </c>
      <c r="C547" s="18">
        <v>41770</v>
      </c>
      <c r="D547" s="18">
        <v>41775</v>
      </c>
      <c r="E547" t="s">
        <v>77</v>
      </c>
      <c r="F547" t="s">
        <v>414</v>
      </c>
      <c r="G547" t="s">
        <v>415</v>
      </c>
      <c r="H547" t="s">
        <v>53</v>
      </c>
      <c r="I547" t="s">
        <v>54</v>
      </c>
      <c r="J547" t="s">
        <v>130</v>
      </c>
      <c r="K547" t="s">
        <v>131</v>
      </c>
      <c r="L547">
        <v>76106</v>
      </c>
      <c r="M547" t="s">
        <v>132</v>
      </c>
      <c r="N547" t="s">
        <v>1890</v>
      </c>
      <c r="O547" t="s">
        <v>59</v>
      </c>
      <c r="P547" t="s">
        <v>92</v>
      </c>
      <c r="Q547" t="s">
        <v>1891</v>
      </c>
      <c r="R547" s="19">
        <v>66.111999999999995</v>
      </c>
      <c r="S547" s="17">
        <v>4</v>
      </c>
      <c r="T547" s="20">
        <v>0.6</v>
      </c>
      <c r="U547" s="19">
        <v>-84.2928</v>
      </c>
      <c r="V547" s="20">
        <f t="shared" si="40"/>
        <v>-1.2750000000000001</v>
      </c>
      <c r="W547" s="17">
        <f t="shared" si="41"/>
        <v>2014</v>
      </c>
      <c r="X547" t="str">
        <f t="shared" si="42"/>
        <v>May-2014</v>
      </c>
      <c r="Y547" s="17">
        <f t="shared" si="43"/>
        <v>5</v>
      </c>
      <c r="Z547" t="str">
        <f t="shared" si="44"/>
        <v>Over 50%</v>
      </c>
      <c r="AA547" s="17">
        <f>IF(COUNTIF($B$2:B547,B547)=1,1,0)</f>
        <v>0</v>
      </c>
      <c r="AB547" s="17">
        <f>IF(COUNTIF($F$2:F547,F547)=1,1,0)</f>
        <v>0</v>
      </c>
    </row>
    <row r="548" spans="1:28" x14ac:dyDescent="0.2">
      <c r="A548" s="17">
        <v>547</v>
      </c>
      <c r="B548" t="s">
        <v>1892</v>
      </c>
      <c r="C548" s="18">
        <v>43058</v>
      </c>
      <c r="D548" s="18">
        <v>43061</v>
      </c>
      <c r="E548" t="s">
        <v>215</v>
      </c>
      <c r="F548" t="s">
        <v>1893</v>
      </c>
      <c r="G548" t="s">
        <v>1894</v>
      </c>
      <c r="H548" t="s">
        <v>129</v>
      </c>
      <c r="I548" t="s">
        <v>54</v>
      </c>
      <c r="J548" t="s">
        <v>293</v>
      </c>
      <c r="K548" t="s">
        <v>294</v>
      </c>
      <c r="L548">
        <v>10035</v>
      </c>
      <c r="M548" t="s">
        <v>175</v>
      </c>
      <c r="N548" t="s">
        <v>1895</v>
      </c>
      <c r="O548" t="s">
        <v>73</v>
      </c>
      <c r="P548" t="s">
        <v>102</v>
      </c>
      <c r="Q548" t="s">
        <v>1896</v>
      </c>
      <c r="R548" s="19">
        <v>41.28</v>
      </c>
      <c r="S548" s="17">
        <v>6</v>
      </c>
      <c r="T548" s="20">
        <v>0.2</v>
      </c>
      <c r="U548" s="19">
        <v>13.932</v>
      </c>
      <c r="V548" s="20">
        <f t="shared" si="40"/>
        <v>0.33750000000000002</v>
      </c>
      <c r="W548" s="17">
        <f t="shared" si="41"/>
        <v>2017</v>
      </c>
      <c r="X548" t="str">
        <f t="shared" si="42"/>
        <v>Nov-2017</v>
      </c>
      <c r="Y548" s="17">
        <f t="shared" si="43"/>
        <v>3</v>
      </c>
      <c r="Z548" t="str">
        <f t="shared" si="44"/>
        <v>11-20%</v>
      </c>
      <c r="AA548" s="17">
        <f>IF(COUNTIF($B$2:B548,B548)=1,1,0)</f>
        <v>1</v>
      </c>
      <c r="AB548" s="17">
        <f>IF(COUNTIF($F$2:F548,F548)=1,1,0)</f>
        <v>1</v>
      </c>
    </row>
    <row r="549" spans="1:28" x14ac:dyDescent="0.2">
      <c r="A549" s="17">
        <v>548</v>
      </c>
      <c r="B549" t="s">
        <v>1892</v>
      </c>
      <c r="C549" s="18">
        <v>43058</v>
      </c>
      <c r="D549" s="18">
        <v>43061</v>
      </c>
      <c r="E549" t="s">
        <v>215</v>
      </c>
      <c r="F549" t="s">
        <v>1893</v>
      </c>
      <c r="G549" t="s">
        <v>1894</v>
      </c>
      <c r="H549" t="s">
        <v>129</v>
      </c>
      <c r="I549" t="s">
        <v>54</v>
      </c>
      <c r="J549" t="s">
        <v>293</v>
      </c>
      <c r="K549" t="s">
        <v>294</v>
      </c>
      <c r="L549">
        <v>10035</v>
      </c>
      <c r="M549" t="s">
        <v>175</v>
      </c>
      <c r="N549" t="s">
        <v>1897</v>
      </c>
      <c r="O549" t="s">
        <v>73</v>
      </c>
      <c r="P549" t="s">
        <v>117</v>
      </c>
      <c r="Q549" t="s">
        <v>1898</v>
      </c>
      <c r="R549" s="19">
        <v>13.36</v>
      </c>
      <c r="S549" s="17">
        <v>2</v>
      </c>
      <c r="T549" s="20">
        <v>0</v>
      </c>
      <c r="U549" s="19">
        <v>6.4127999999999998</v>
      </c>
      <c r="V549" s="20">
        <f t="shared" si="40"/>
        <v>0.48</v>
      </c>
      <c r="W549" s="17">
        <f t="shared" si="41"/>
        <v>2017</v>
      </c>
      <c r="X549" t="str">
        <f t="shared" si="42"/>
        <v>Nov-2017</v>
      </c>
      <c r="Y549" s="17">
        <f t="shared" si="43"/>
        <v>3</v>
      </c>
      <c r="Z549" t="str">
        <f t="shared" si="44"/>
        <v>0% (No Discount)</v>
      </c>
      <c r="AA549" s="17">
        <f>IF(COUNTIF($B$2:B549,B549)=1,1,0)</f>
        <v>0</v>
      </c>
      <c r="AB549" s="17">
        <f>IF(COUNTIF($F$2:F549,F549)=1,1,0)</f>
        <v>0</v>
      </c>
    </row>
    <row r="550" spans="1:28" x14ac:dyDescent="0.2">
      <c r="A550" s="17">
        <v>549</v>
      </c>
      <c r="B550" t="s">
        <v>1899</v>
      </c>
      <c r="C550" s="18">
        <v>42323</v>
      </c>
      <c r="D550" s="18">
        <v>42325</v>
      </c>
      <c r="E550" t="s">
        <v>50</v>
      </c>
      <c r="F550" t="s">
        <v>1389</v>
      </c>
      <c r="G550" t="s">
        <v>1390</v>
      </c>
      <c r="H550" t="s">
        <v>68</v>
      </c>
      <c r="I550" t="s">
        <v>54</v>
      </c>
      <c r="J550" t="s">
        <v>330</v>
      </c>
      <c r="K550" t="s">
        <v>238</v>
      </c>
      <c r="L550">
        <v>60653</v>
      </c>
      <c r="M550" t="s">
        <v>132</v>
      </c>
      <c r="N550" t="s">
        <v>304</v>
      </c>
      <c r="O550" t="s">
        <v>73</v>
      </c>
      <c r="P550" t="s">
        <v>86</v>
      </c>
      <c r="Q550" t="s">
        <v>305</v>
      </c>
      <c r="R550" s="19">
        <v>250.27199999999999</v>
      </c>
      <c r="S550" s="17">
        <v>9</v>
      </c>
      <c r="T550" s="20">
        <v>0.2</v>
      </c>
      <c r="U550" s="19">
        <v>15.641999999999999</v>
      </c>
      <c r="V550" s="20">
        <f t="shared" si="40"/>
        <v>6.25E-2</v>
      </c>
      <c r="W550" s="17">
        <f t="shared" si="41"/>
        <v>2015</v>
      </c>
      <c r="X550" t="str">
        <f t="shared" si="42"/>
        <v>Nov-2015</v>
      </c>
      <c r="Y550" s="17">
        <f t="shared" si="43"/>
        <v>2</v>
      </c>
      <c r="Z550" t="str">
        <f t="shared" si="44"/>
        <v>11-20%</v>
      </c>
      <c r="AA550" s="17">
        <f>IF(COUNTIF($B$2:B550,B550)=1,1,0)</f>
        <v>1</v>
      </c>
      <c r="AB550" s="17">
        <f>IF(COUNTIF($F$2:F550,F550)=1,1,0)</f>
        <v>0</v>
      </c>
    </row>
    <row r="551" spans="1:28" x14ac:dyDescent="0.2">
      <c r="A551" s="17">
        <v>550</v>
      </c>
      <c r="B551" t="s">
        <v>1899</v>
      </c>
      <c r="C551" s="18">
        <v>42323</v>
      </c>
      <c r="D551" s="18">
        <v>42325</v>
      </c>
      <c r="E551" t="s">
        <v>50</v>
      </c>
      <c r="F551" t="s">
        <v>1389</v>
      </c>
      <c r="G551" t="s">
        <v>1390</v>
      </c>
      <c r="H551" t="s">
        <v>68</v>
      </c>
      <c r="I551" t="s">
        <v>54</v>
      </c>
      <c r="J551" t="s">
        <v>330</v>
      </c>
      <c r="K551" t="s">
        <v>238</v>
      </c>
      <c r="L551">
        <v>60653</v>
      </c>
      <c r="M551" t="s">
        <v>132</v>
      </c>
      <c r="N551" t="s">
        <v>448</v>
      </c>
      <c r="O551" t="s">
        <v>73</v>
      </c>
      <c r="P551" t="s">
        <v>102</v>
      </c>
      <c r="Q551" t="s">
        <v>449</v>
      </c>
      <c r="R551" s="19">
        <v>11.364000000000001</v>
      </c>
      <c r="S551" s="17">
        <v>3</v>
      </c>
      <c r="T551" s="20">
        <v>0.8</v>
      </c>
      <c r="U551" s="19">
        <v>-17.045999999999999</v>
      </c>
      <c r="V551" s="20">
        <f t="shared" si="40"/>
        <v>-1.4999999999999998</v>
      </c>
      <c r="W551" s="17">
        <f t="shared" si="41"/>
        <v>2015</v>
      </c>
      <c r="X551" t="str">
        <f t="shared" si="42"/>
        <v>Nov-2015</v>
      </c>
      <c r="Y551" s="17">
        <f t="shared" si="43"/>
        <v>2</v>
      </c>
      <c r="Z551" t="str">
        <f t="shared" si="44"/>
        <v>Over 50%</v>
      </c>
      <c r="AA551" s="17">
        <f>IF(COUNTIF($B$2:B551,B551)=1,1,0)</f>
        <v>0</v>
      </c>
      <c r="AB551" s="17">
        <f>IF(COUNTIF($F$2:F551,F551)=1,1,0)</f>
        <v>0</v>
      </c>
    </row>
    <row r="552" spans="1:28" x14ac:dyDescent="0.2">
      <c r="A552" s="17">
        <v>551</v>
      </c>
      <c r="B552" t="s">
        <v>1899</v>
      </c>
      <c r="C552" s="18">
        <v>42323</v>
      </c>
      <c r="D552" s="18">
        <v>42325</v>
      </c>
      <c r="E552" t="s">
        <v>50</v>
      </c>
      <c r="F552" t="s">
        <v>1389</v>
      </c>
      <c r="G552" t="s">
        <v>1390</v>
      </c>
      <c r="H552" t="s">
        <v>68</v>
      </c>
      <c r="I552" t="s">
        <v>54</v>
      </c>
      <c r="J552" t="s">
        <v>330</v>
      </c>
      <c r="K552" t="s">
        <v>238</v>
      </c>
      <c r="L552">
        <v>60653</v>
      </c>
      <c r="M552" t="s">
        <v>132</v>
      </c>
      <c r="N552" t="s">
        <v>1900</v>
      </c>
      <c r="O552" t="s">
        <v>73</v>
      </c>
      <c r="P552" t="s">
        <v>606</v>
      </c>
      <c r="Q552" t="s">
        <v>1327</v>
      </c>
      <c r="R552" s="19">
        <v>8.7200000000000006</v>
      </c>
      <c r="S552" s="17">
        <v>5</v>
      </c>
      <c r="T552" s="20">
        <v>0.2</v>
      </c>
      <c r="U552" s="19">
        <v>-1.744</v>
      </c>
      <c r="V552" s="20">
        <f t="shared" si="40"/>
        <v>-0.19999999999999998</v>
      </c>
      <c r="W552" s="17">
        <f t="shared" si="41"/>
        <v>2015</v>
      </c>
      <c r="X552" t="str">
        <f t="shared" si="42"/>
        <v>Nov-2015</v>
      </c>
      <c r="Y552" s="17">
        <f t="shared" si="43"/>
        <v>2</v>
      </c>
      <c r="Z552" t="str">
        <f t="shared" si="44"/>
        <v>11-20%</v>
      </c>
      <c r="AA552" s="17">
        <f>IF(COUNTIF($B$2:B552,B552)=1,1,0)</f>
        <v>0</v>
      </c>
      <c r="AB552" s="17">
        <f>IF(COUNTIF($F$2:F552,F552)=1,1,0)</f>
        <v>0</v>
      </c>
    </row>
    <row r="553" spans="1:28" x14ac:dyDescent="0.2">
      <c r="A553" s="17">
        <v>552</v>
      </c>
      <c r="B553" t="s">
        <v>1901</v>
      </c>
      <c r="C553" s="18">
        <v>42475</v>
      </c>
      <c r="D553" s="18">
        <v>42477</v>
      </c>
      <c r="E553" t="s">
        <v>50</v>
      </c>
      <c r="F553" t="s">
        <v>1902</v>
      </c>
      <c r="G553" t="s">
        <v>1903</v>
      </c>
      <c r="H553" t="s">
        <v>53</v>
      </c>
      <c r="I553" t="s">
        <v>54</v>
      </c>
      <c r="J553" t="s">
        <v>154</v>
      </c>
      <c r="K553" t="s">
        <v>70</v>
      </c>
      <c r="L553">
        <v>94110</v>
      </c>
      <c r="M553" t="s">
        <v>71</v>
      </c>
      <c r="N553" t="s">
        <v>1904</v>
      </c>
      <c r="O553" t="s">
        <v>59</v>
      </c>
      <c r="P553" t="s">
        <v>63</v>
      </c>
      <c r="Q553" t="s">
        <v>1905</v>
      </c>
      <c r="R553" s="19">
        <v>1121.568</v>
      </c>
      <c r="S553" s="17">
        <v>2</v>
      </c>
      <c r="T553" s="20">
        <v>0.2</v>
      </c>
      <c r="U553" s="19">
        <v>0</v>
      </c>
      <c r="V553" s="20">
        <f t="shared" si="40"/>
        <v>0</v>
      </c>
      <c r="W553" s="17">
        <f t="shared" si="41"/>
        <v>2016</v>
      </c>
      <c r="X553" t="str">
        <f t="shared" si="42"/>
        <v>Apr-2016</v>
      </c>
      <c r="Y553" s="17">
        <f t="shared" si="43"/>
        <v>2</v>
      </c>
      <c r="Z553" t="str">
        <f t="shared" si="44"/>
        <v>11-20%</v>
      </c>
      <c r="AA553" s="17">
        <f>IF(COUNTIF($B$2:B553,B553)=1,1,0)</f>
        <v>1</v>
      </c>
      <c r="AB553" s="17">
        <f>IF(COUNTIF($F$2:F553,F553)=1,1,0)</f>
        <v>1</v>
      </c>
    </row>
    <row r="554" spans="1:28" x14ac:dyDescent="0.2">
      <c r="A554" s="17">
        <v>553</v>
      </c>
      <c r="B554" t="s">
        <v>1906</v>
      </c>
      <c r="C554" s="18">
        <v>42989</v>
      </c>
      <c r="D554" s="18">
        <v>42990</v>
      </c>
      <c r="E554" t="s">
        <v>215</v>
      </c>
      <c r="F554" t="s">
        <v>522</v>
      </c>
      <c r="G554" t="s">
        <v>523</v>
      </c>
      <c r="H554" t="s">
        <v>53</v>
      </c>
      <c r="I554" t="s">
        <v>54</v>
      </c>
      <c r="J554" t="s">
        <v>1553</v>
      </c>
      <c r="K554" t="s">
        <v>81</v>
      </c>
      <c r="L554">
        <v>32216</v>
      </c>
      <c r="M554" t="s">
        <v>57</v>
      </c>
      <c r="N554" t="s">
        <v>1907</v>
      </c>
      <c r="O554" t="s">
        <v>59</v>
      </c>
      <c r="P554" t="s">
        <v>92</v>
      </c>
      <c r="Q554" t="s">
        <v>1908</v>
      </c>
      <c r="R554" s="19">
        <v>34.503999999999998</v>
      </c>
      <c r="S554" s="17">
        <v>1</v>
      </c>
      <c r="T554" s="20">
        <v>0.2</v>
      </c>
      <c r="U554" s="19">
        <v>6.0381999999999998</v>
      </c>
      <c r="V554" s="20">
        <f t="shared" si="40"/>
        <v>0.17500000000000002</v>
      </c>
      <c r="W554" s="17">
        <f t="shared" si="41"/>
        <v>2017</v>
      </c>
      <c r="X554" t="str">
        <f t="shared" si="42"/>
        <v>Sep-2017</v>
      </c>
      <c r="Y554" s="17">
        <f t="shared" si="43"/>
        <v>1</v>
      </c>
      <c r="Z554" t="str">
        <f t="shared" si="44"/>
        <v>11-20%</v>
      </c>
      <c r="AA554" s="17">
        <f>IF(COUNTIF($B$2:B554,B554)=1,1,0)</f>
        <v>1</v>
      </c>
      <c r="AB554" s="17">
        <f>IF(COUNTIF($F$2:F554,F554)=1,1,0)</f>
        <v>0</v>
      </c>
    </row>
    <row r="555" spans="1:28" x14ac:dyDescent="0.2">
      <c r="A555" s="17">
        <v>554</v>
      </c>
      <c r="B555" t="s">
        <v>1909</v>
      </c>
      <c r="C555" s="18">
        <v>43063</v>
      </c>
      <c r="D555" s="18">
        <v>43067</v>
      </c>
      <c r="E555" t="s">
        <v>77</v>
      </c>
      <c r="F555" t="s">
        <v>1910</v>
      </c>
      <c r="G555" t="s">
        <v>1911</v>
      </c>
      <c r="H555" t="s">
        <v>53</v>
      </c>
      <c r="I555" t="s">
        <v>54</v>
      </c>
      <c r="J555" t="s">
        <v>211</v>
      </c>
      <c r="K555" t="s">
        <v>131</v>
      </c>
      <c r="L555">
        <v>77070</v>
      </c>
      <c r="M555" t="s">
        <v>132</v>
      </c>
      <c r="N555" t="s">
        <v>1912</v>
      </c>
      <c r="O555" t="s">
        <v>73</v>
      </c>
      <c r="P555" t="s">
        <v>296</v>
      </c>
      <c r="Q555" t="s">
        <v>1913</v>
      </c>
      <c r="R555" s="19">
        <v>10.824</v>
      </c>
      <c r="S555" s="17">
        <v>3</v>
      </c>
      <c r="T555" s="20">
        <v>0.2</v>
      </c>
      <c r="U555" s="19">
        <v>2.5707</v>
      </c>
      <c r="V555" s="20">
        <f t="shared" si="40"/>
        <v>0.23749999999999999</v>
      </c>
      <c r="W555" s="17">
        <f t="shared" si="41"/>
        <v>2017</v>
      </c>
      <c r="X555" t="str">
        <f t="shared" si="42"/>
        <v>Nov-2017</v>
      </c>
      <c r="Y555" s="17">
        <f t="shared" si="43"/>
        <v>4</v>
      </c>
      <c r="Z555" t="str">
        <f t="shared" si="44"/>
        <v>11-20%</v>
      </c>
      <c r="AA555" s="17">
        <f>IF(COUNTIF($B$2:B555,B555)=1,1,0)</f>
        <v>1</v>
      </c>
      <c r="AB555" s="17">
        <f>IF(COUNTIF($F$2:F555,F555)=1,1,0)</f>
        <v>1</v>
      </c>
    </row>
    <row r="556" spans="1:28" x14ac:dyDescent="0.2">
      <c r="A556" s="17">
        <v>555</v>
      </c>
      <c r="B556" t="s">
        <v>1914</v>
      </c>
      <c r="C556" s="18">
        <v>42915</v>
      </c>
      <c r="D556" s="18">
        <v>42919</v>
      </c>
      <c r="E556" t="s">
        <v>50</v>
      </c>
      <c r="F556" t="s">
        <v>1389</v>
      </c>
      <c r="G556" t="s">
        <v>1390</v>
      </c>
      <c r="H556" t="s">
        <v>68</v>
      </c>
      <c r="I556" t="s">
        <v>54</v>
      </c>
      <c r="J556" t="s">
        <v>1915</v>
      </c>
      <c r="K556" t="s">
        <v>70</v>
      </c>
      <c r="L556">
        <v>92804</v>
      </c>
      <c r="M556" t="s">
        <v>71</v>
      </c>
      <c r="N556" t="s">
        <v>1916</v>
      </c>
      <c r="O556" t="s">
        <v>73</v>
      </c>
      <c r="P556" t="s">
        <v>86</v>
      </c>
      <c r="Q556" t="s">
        <v>1917</v>
      </c>
      <c r="R556" s="19">
        <v>1295.78</v>
      </c>
      <c r="S556" s="17">
        <v>2</v>
      </c>
      <c r="T556" s="20">
        <v>0</v>
      </c>
      <c r="U556" s="19">
        <v>310.98719999999997</v>
      </c>
      <c r="V556" s="20">
        <f t="shared" si="40"/>
        <v>0.24</v>
      </c>
      <c r="W556" s="17">
        <f t="shared" si="41"/>
        <v>2017</v>
      </c>
      <c r="X556" t="str">
        <f t="shared" si="42"/>
        <v>Jun-2017</v>
      </c>
      <c r="Y556" s="17">
        <f t="shared" si="43"/>
        <v>4</v>
      </c>
      <c r="Z556" t="str">
        <f t="shared" si="44"/>
        <v>0% (No Discount)</v>
      </c>
      <c r="AA556" s="17">
        <f>IF(COUNTIF($B$2:B556,B556)=1,1,0)</f>
        <v>1</v>
      </c>
      <c r="AB556" s="17">
        <f>IF(COUNTIF($F$2:F556,F556)=1,1,0)</f>
        <v>0</v>
      </c>
    </row>
    <row r="557" spans="1:28" x14ac:dyDescent="0.2">
      <c r="A557" s="17">
        <v>556</v>
      </c>
      <c r="B557" t="s">
        <v>1918</v>
      </c>
      <c r="C557" s="18">
        <v>41701</v>
      </c>
      <c r="D557" s="18">
        <v>41705</v>
      </c>
      <c r="E557" t="s">
        <v>50</v>
      </c>
      <c r="F557" t="s">
        <v>1919</v>
      </c>
      <c r="G557" t="s">
        <v>1920</v>
      </c>
      <c r="H557" t="s">
        <v>53</v>
      </c>
      <c r="I557" t="s">
        <v>54</v>
      </c>
      <c r="J557" t="s">
        <v>548</v>
      </c>
      <c r="K557" t="s">
        <v>115</v>
      </c>
      <c r="L557">
        <v>28403</v>
      </c>
      <c r="M557" t="s">
        <v>57</v>
      </c>
      <c r="N557" t="s">
        <v>1921</v>
      </c>
      <c r="O557" t="s">
        <v>73</v>
      </c>
      <c r="P557" t="s">
        <v>95</v>
      </c>
      <c r="Q557" t="s">
        <v>1922</v>
      </c>
      <c r="R557" s="19">
        <v>19.456</v>
      </c>
      <c r="S557" s="17">
        <v>4</v>
      </c>
      <c r="T557" s="20">
        <v>0.2</v>
      </c>
      <c r="U557" s="19">
        <v>3.4047999999999998</v>
      </c>
      <c r="V557" s="20">
        <f t="shared" si="40"/>
        <v>0.17499999999999999</v>
      </c>
      <c r="W557" s="17">
        <f t="shared" si="41"/>
        <v>2014</v>
      </c>
      <c r="X557" t="str">
        <f t="shared" si="42"/>
        <v>Mar-2014</v>
      </c>
      <c r="Y557" s="17">
        <f t="shared" si="43"/>
        <v>4</v>
      </c>
      <c r="Z557" t="str">
        <f t="shared" si="44"/>
        <v>11-20%</v>
      </c>
      <c r="AA557" s="17">
        <f>IF(COUNTIF($B$2:B557,B557)=1,1,0)</f>
        <v>1</v>
      </c>
      <c r="AB557" s="17">
        <f>IF(COUNTIF($F$2:F557,F557)=1,1,0)</f>
        <v>1</v>
      </c>
    </row>
    <row r="558" spans="1:28" x14ac:dyDescent="0.2">
      <c r="A558" s="17">
        <v>557</v>
      </c>
      <c r="B558" t="s">
        <v>1923</v>
      </c>
      <c r="C558" s="18">
        <v>42531</v>
      </c>
      <c r="D558" s="18">
        <v>42536</v>
      </c>
      <c r="E558" t="s">
        <v>77</v>
      </c>
      <c r="F558" t="s">
        <v>1924</v>
      </c>
      <c r="G558" t="s">
        <v>1925</v>
      </c>
      <c r="H558" t="s">
        <v>53</v>
      </c>
      <c r="I558" t="s">
        <v>54</v>
      </c>
      <c r="J558" t="s">
        <v>69</v>
      </c>
      <c r="K558" t="s">
        <v>70</v>
      </c>
      <c r="L558">
        <v>90045</v>
      </c>
      <c r="M558" t="s">
        <v>71</v>
      </c>
      <c r="N558" t="s">
        <v>1926</v>
      </c>
      <c r="O558" t="s">
        <v>73</v>
      </c>
      <c r="P558" t="s">
        <v>74</v>
      </c>
      <c r="Q558" t="s">
        <v>1927</v>
      </c>
      <c r="R558" s="19">
        <v>20.7</v>
      </c>
      <c r="S558" s="17">
        <v>2</v>
      </c>
      <c r="T558" s="20">
        <v>0</v>
      </c>
      <c r="U558" s="19">
        <v>9.9359999999999999</v>
      </c>
      <c r="V558" s="20">
        <f t="shared" si="40"/>
        <v>0.48000000000000004</v>
      </c>
      <c r="W558" s="17">
        <f t="shared" si="41"/>
        <v>2016</v>
      </c>
      <c r="X558" t="str">
        <f t="shared" si="42"/>
        <v>Jun-2016</v>
      </c>
      <c r="Y558" s="17">
        <f t="shared" si="43"/>
        <v>5</v>
      </c>
      <c r="Z558" t="str">
        <f t="shared" si="44"/>
        <v>0% (No Discount)</v>
      </c>
      <c r="AA558" s="17">
        <f>IF(COUNTIF($B$2:B558,B558)=1,1,0)</f>
        <v>1</v>
      </c>
      <c r="AB558" s="17">
        <f>IF(COUNTIF($F$2:F558,F558)=1,1,0)</f>
        <v>1</v>
      </c>
    </row>
    <row r="559" spans="1:28" x14ac:dyDescent="0.2">
      <c r="A559" s="17">
        <v>558</v>
      </c>
      <c r="B559" t="s">
        <v>1923</v>
      </c>
      <c r="C559" s="18">
        <v>42531</v>
      </c>
      <c r="D559" s="18">
        <v>42536</v>
      </c>
      <c r="E559" t="s">
        <v>77</v>
      </c>
      <c r="F559" t="s">
        <v>1924</v>
      </c>
      <c r="G559" t="s">
        <v>1925</v>
      </c>
      <c r="H559" t="s">
        <v>53</v>
      </c>
      <c r="I559" t="s">
        <v>54</v>
      </c>
      <c r="J559" t="s">
        <v>69</v>
      </c>
      <c r="K559" t="s">
        <v>70</v>
      </c>
      <c r="L559">
        <v>90045</v>
      </c>
      <c r="M559" t="s">
        <v>71</v>
      </c>
      <c r="N559" t="s">
        <v>1928</v>
      </c>
      <c r="O559" t="s">
        <v>59</v>
      </c>
      <c r="P559" t="s">
        <v>83</v>
      </c>
      <c r="Q559" t="s">
        <v>1929</v>
      </c>
      <c r="R559" s="19">
        <v>1335.68</v>
      </c>
      <c r="S559" s="17">
        <v>4</v>
      </c>
      <c r="T559" s="20">
        <v>0.2</v>
      </c>
      <c r="U559" s="19">
        <v>-217.048</v>
      </c>
      <c r="V559" s="20">
        <f t="shared" si="40"/>
        <v>-0.16250000000000001</v>
      </c>
      <c r="W559" s="17">
        <f t="shared" si="41"/>
        <v>2016</v>
      </c>
      <c r="X559" t="str">
        <f t="shared" si="42"/>
        <v>Jun-2016</v>
      </c>
      <c r="Y559" s="17">
        <f t="shared" si="43"/>
        <v>5</v>
      </c>
      <c r="Z559" t="str">
        <f t="shared" si="44"/>
        <v>11-20%</v>
      </c>
      <c r="AA559" s="17">
        <f>IF(COUNTIF($B$2:B559,B559)=1,1,0)</f>
        <v>0</v>
      </c>
      <c r="AB559" s="17">
        <f>IF(COUNTIF($F$2:F559,F559)=1,1,0)</f>
        <v>0</v>
      </c>
    </row>
    <row r="560" spans="1:28" x14ac:dyDescent="0.2">
      <c r="A560" s="17">
        <v>559</v>
      </c>
      <c r="B560" t="s">
        <v>1923</v>
      </c>
      <c r="C560" s="18">
        <v>42531</v>
      </c>
      <c r="D560" s="18">
        <v>42536</v>
      </c>
      <c r="E560" t="s">
        <v>77</v>
      </c>
      <c r="F560" t="s">
        <v>1924</v>
      </c>
      <c r="G560" t="s">
        <v>1925</v>
      </c>
      <c r="H560" t="s">
        <v>53</v>
      </c>
      <c r="I560" t="s">
        <v>54</v>
      </c>
      <c r="J560" t="s">
        <v>69</v>
      </c>
      <c r="K560" t="s">
        <v>70</v>
      </c>
      <c r="L560">
        <v>90045</v>
      </c>
      <c r="M560" t="s">
        <v>71</v>
      </c>
      <c r="N560" t="s">
        <v>1930</v>
      </c>
      <c r="O560" t="s">
        <v>73</v>
      </c>
      <c r="P560" t="s">
        <v>117</v>
      </c>
      <c r="Q560" t="s">
        <v>1931</v>
      </c>
      <c r="R560" s="19">
        <v>32.4</v>
      </c>
      <c r="S560" s="17">
        <v>5</v>
      </c>
      <c r="T560" s="20">
        <v>0</v>
      </c>
      <c r="U560" s="19">
        <v>15.552</v>
      </c>
      <c r="V560" s="20">
        <f t="shared" si="40"/>
        <v>0.48</v>
      </c>
      <c r="W560" s="17">
        <f t="shared" si="41"/>
        <v>2016</v>
      </c>
      <c r="X560" t="str">
        <f t="shared" si="42"/>
        <v>Jun-2016</v>
      </c>
      <c r="Y560" s="17">
        <f t="shared" si="43"/>
        <v>5</v>
      </c>
      <c r="Z560" t="str">
        <f t="shared" si="44"/>
        <v>0% (No Discount)</v>
      </c>
      <c r="AA560" s="17">
        <f>IF(COUNTIF($B$2:B560,B560)=1,1,0)</f>
        <v>0</v>
      </c>
      <c r="AB560" s="17">
        <f>IF(COUNTIF($F$2:F560,F560)=1,1,0)</f>
        <v>0</v>
      </c>
    </row>
    <row r="561" spans="1:28" x14ac:dyDescent="0.2">
      <c r="A561" s="17">
        <v>560</v>
      </c>
      <c r="B561" t="s">
        <v>1932</v>
      </c>
      <c r="C561" s="18">
        <v>43059</v>
      </c>
      <c r="D561" s="18">
        <v>43061</v>
      </c>
      <c r="E561" t="s">
        <v>50</v>
      </c>
      <c r="F561" t="s">
        <v>1933</v>
      </c>
      <c r="G561" t="s">
        <v>1934</v>
      </c>
      <c r="H561" t="s">
        <v>53</v>
      </c>
      <c r="I561" t="s">
        <v>54</v>
      </c>
      <c r="J561" t="s">
        <v>154</v>
      </c>
      <c r="K561" t="s">
        <v>70</v>
      </c>
      <c r="L561">
        <v>94110</v>
      </c>
      <c r="M561" t="s">
        <v>71</v>
      </c>
      <c r="N561" t="s">
        <v>1524</v>
      </c>
      <c r="O561" t="s">
        <v>59</v>
      </c>
      <c r="P561" t="s">
        <v>92</v>
      </c>
      <c r="Q561" t="s">
        <v>1525</v>
      </c>
      <c r="R561" s="19">
        <v>42.6</v>
      </c>
      <c r="S561" s="17">
        <v>3</v>
      </c>
      <c r="T561" s="20">
        <v>0</v>
      </c>
      <c r="U561" s="19">
        <v>16.614000000000001</v>
      </c>
      <c r="V561" s="20">
        <f t="shared" si="40"/>
        <v>0.39</v>
      </c>
      <c r="W561" s="17">
        <f t="shared" si="41"/>
        <v>2017</v>
      </c>
      <c r="X561" t="str">
        <f t="shared" si="42"/>
        <v>Nov-2017</v>
      </c>
      <c r="Y561" s="17">
        <f t="shared" si="43"/>
        <v>2</v>
      </c>
      <c r="Z561" t="str">
        <f t="shared" si="44"/>
        <v>0% (No Discount)</v>
      </c>
      <c r="AA561" s="17">
        <f>IF(COUNTIF($B$2:B561,B561)=1,1,0)</f>
        <v>1</v>
      </c>
      <c r="AB561" s="17">
        <f>IF(COUNTIF($F$2:F561,F561)=1,1,0)</f>
        <v>1</v>
      </c>
    </row>
    <row r="562" spans="1:28" x14ac:dyDescent="0.2">
      <c r="A562" s="17">
        <v>561</v>
      </c>
      <c r="B562" t="s">
        <v>1932</v>
      </c>
      <c r="C562" s="18">
        <v>43059</v>
      </c>
      <c r="D562" s="18">
        <v>43061</v>
      </c>
      <c r="E562" t="s">
        <v>50</v>
      </c>
      <c r="F562" t="s">
        <v>1933</v>
      </c>
      <c r="G562" t="s">
        <v>1934</v>
      </c>
      <c r="H562" t="s">
        <v>53</v>
      </c>
      <c r="I562" t="s">
        <v>54</v>
      </c>
      <c r="J562" t="s">
        <v>154</v>
      </c>
      <c r="K562" t="s">
        <v>70</v>
      </c>
      <c r="L562">
        <v>94110</v>
      </c>
      <c r="M562" t="s">
        <v>71</v>
      </c>
      <c r="N562" t="s">
        <v>1935</v>
      </c>
      <c r="O562" t="s">
        <v>73</v>
      </c>
      <c r="P562" t="s">
        <v>102</v>
      </c>
      <c r="Q562" t="s">
        <v>1936</v>
      </c>
      <c r="R562" s="19">
        <v>84.055999999999997</v>
      </c>
      <c r="S562" s="17">
        <v>7</v>
      </c>
      <c r="T562" s="20">
        <v>0.2</v>
      </c>
      <c r="U562" s="19">
        <v>27.318200000000001</v>
      </c>
      <c r="V562" s="20">
        <f t="shared" si="40"/>
        <v>0.32500000000000001</v>
      </c>
      <c r="W562" s="17">
        <f t="shared" si="41"/>
        <v>2017</v>
      </c>
      <c r="X562" t="str">
        <f t="shared" si="42"/>
        <v>Nov-2017</v>
      </c>
      <c r="Y562" s="17">
        <f t="shared" si="43"/>
        <v>2</v>
      </c>
      <c r="Z562" t="str">
        <f t="shared" si="44"/>
        <v>11-20%</v>
      </c>
      <c r="AA562" s="17">
        <f>IF(COUNTIF($B$2:B562,B562)=1,1,0)</f>
        <v>0</v>
      </c>
      <c r="AB562" s="17">
        <f>IF(COUNTIF($F$2:F562,F562)=1,1,0)</f>
        <v>0</v>
      </c>
    </row>
    <row r="563" spans="1:28" x14ac:dyDescent="0.2">
      <c r="A563" s="17">
        <v>562</v>
      </c>
      <c r="B563" t="s">
        <v>1937</v>
      </c>
      <c r="C563" s="18">
        <v>41896</v>
      </c>
      <c r="D563" s="18">
        <v>41900</v>
      </c>
      <c r="E563" t="s">
        <v>50</v>
      </c>
      <c r="F563" t="s">
        <v>1938</v>
      </c>
      <c r="G563" t="s">
        <v>1939</v>
      </c>
      <c r="H563" t="s">
        <v>53</v>
      </c>
      <c r="I563" t="s">
        <v>54</v>
      </c>
      <c r="J563" t="s">
        <v>929</v>
      </c>
      <c r="K563" t="s">
        <v>81</v>
      </c>
      <c r="L563">
        <v>33614</v>
      </c>
      <c r="M563" t="s">
        <v>57</v>
      </c>
      <c r="N563" t="s">
        <v>1940</v>
      </c>
      <c r="O563" t="s">
        <v>73</v>
      </c>
      <c r="P563" t="s">
        <v>105</v>
      </c>
      <c r="Q563" t="s">
        <v>1941</v>
      </c>
      <c r="R563" s="19">
        <v>13</v>
      </c>
      <c r="S563" s="17">
        <v>5</v>
      </c>
      <c r="T563" s="20">
        <v>0.2</v>
      </c>
      <c r="U563" s="19">
        <v>1.3</v>
      </c>
      <c r="V563" s="20">
        <f t="shared" si="40"/>
        <v>0.1</v>
      </c>
      <c r="W563" s="17">
        <f t="shared" si="41"/>
        <v>2014</v>
      </c>
      <c r="X563" t="str">
        <f t="shared" si="42"/>
        <v>Sep-2014</v>
      </c>
      <c r="Y563" s="17">
        <f t="shared" si="43"/>
        <v>4</v>
      </c>
      <c r="Z563" t="str">
        <f t="shared" si="44"/>
        <v>11-20%</v>
      </c>
      <c r="AA563" s="17">
        <f>IF(COUNTIF($B$2:B563,B563)=1,1,0)</f>
        <v>1</v>
      </c>
      <c r="AB563" s="17">
        <f>IF(COUNTIF($F$2:F563,F563)=1,1,0)</f>
        <v>1</v>
      </c>
    </row>
    <row r="564" spans="1:28" x14ac:dyDescent="0.2">
      <c r="A564" s="17">
        <v>563</v>
      </c>
      <c r="B564" t="s">
        <v>1937</v>
      </c>
      <c r="C564" s="18">
        <v>41896</v>
      </c>
      <c r="D564" s="18">
        <v>41900</v>
      </c>
      <c r="E564" t="s">
        <v>50</v>
      </c>
      <c r="F564" t="s">
        <v>1938</v>
      </c>
      <c r="G564" t="s">
        <v>1939</v>
      </c>
      <c r="H564" t="s">
        <v>53</v>
      </c>
      <c r="I564" t="s">
        <v>54</v>
      </c>
      <c r="J564" t="s">
        <v>929</v>
      </c>
      <c r="K564" t="s">
        <v>81</v>
      </c>
      <c r="L564">
        <v>33614</v>
      </c>
      <c r="M564" t="s">
        <v>57</v>
      </c>
      <c r="N564" t="s">
        <v>1942</v>
      </c>
      <c r="O564" t="s">
        <v>59</v>
      </c>
      <c r="P564" t="s">
        <v>92</v>
      </c>
      <c r="Q564" t="s">
        <v>1943</v>
      </c>
      <c r="R564" s="19">
        <v>13.128</v>
      </c>
      <c r="S564" s="17">
        <v>3</v>
      </c>
      <c r="T564" s="20">
        <v>0.2</v>
      </c>
      <c r="U564" s="19">
        <v>3.7743000000000002</v>
      </c>
      <c r="V564" s="20">
        <f t="shared" si="40"/>
        <v>0.28750000000000003</v>
      </c>
      <c r="W564" s="17">
        <f t="shared" si="41"/>
        <v>2014</v>
      </c>
      <c r="X564" t="str">
        <f t="shared" si="42"/>
        <v>Sep-2014</v>
      </c>
      <c r="Y564" s="17">
        <f t="shared" si="43"/>
        <v>4</v>
      </c>
      <c r="Z564" t="str">
        <f t="shared" si="44"/>
        <v>11-20%</v>
      </c>
      <c r="AA564" s="17">
        <f>IF(COUNTIF($B$2:B564,B564)=1,1,0)</f>
        <v>0</v>
      </c>
      <c r="AB564" s="17">
        <f>IF(COUNTIF($F$2:F564,F564)=1,1,0)</f>
        <v>0</v>
      </c>
    </row>
    <row r="565" spans="1:28" x14ac:dyDescent="0.2">
      <c r="A565" s="17">
        <v>564</v>
      </c>
      <c r="B565" t="s">
        <v>1944</v>
      </c>
      <c r="C565" s="18">
        <v>42345</v>
      </c>
      <c r="D565" s="18">
        <v>42347</v>
      </c>
      <c r="E565" t="s">
        <v>215</v>
      </c>
      <c r="F565" t="s">
        <v>1945</v>
      </c>
      <c r="G565" t="s">
        <v>1946</v>
      </c>
      <c r="H565" t="s">
        <v>53</v>
      </c>
      <c r="I565" t="s">
        <v>54</v>
      </c>
      <c r="J565" t="s">
        <v>122</v>
      </c>
      <c r="K565" t="s">
        <v>123</v>
      </c>
      <c r="L565">
        <v>98105</v>
      </c>
      <c r="M565" t="s">
        <v>71</v>
      </c>
      <c r="N565" t="s">
        <v>1947</v>
      </c>
      <c r="O565" t="s">
        <v>73</v>
      </c>
      <c r="P565" t="s">
        <v>296</v>
      </c>
      <c r="Q565" t="s">
        <v>1948</v>
      </c>
      <c r="R565" s="19">
        <v>3.96</v>
      </c>
      <c r="S565" s="17">
        <v>2</v>
      </c>
      <c r="T565" s="20">
        <v>0</v>
      </c>
      <c r="U565" s="19">
        <v>0</v>
      </c>
      <c r="V565" s="20">
        <f t="shared" si="40"/>
        <v>0</v>
      </c>
      <c r="W565" s="17">
        <f t="shared" si="41"/>
        <v>2015</v>
      </c>
      <c r="X565" t="str">
        <f t="shared" si="42"/>
        <v>Dec-2015</v>
      </c>
      <c r="Y565" s="17">
        <f t="shared" si="43"/>
        <v>2</v>
      </c>
      <c r="Z565" t="str">
        <f t="shared" si="44"/>
        <v>0% (No Discount)</v>
      </c>
      <c r="AA565" s="17">
        <f>IF(COUNTIF($B$2:B565,B565)=1,1,0)</f>
        <v>1</v>
      </c>
      <c r="AB565" s="17">
        <f>IF(COUNTIF($F$2:F565,F565)=1,1,0)</f>
        <v>1</v>
      </c>
    </row>
    <row r="566" spans="1:28" x14ac:dyDescent="0.2">
      <c r="A566" s="17">
        <v>565</v>
      </c>
      <c r="B566" t="s">
        <v>1944</v>
      </c>
      <c r="C566" s="18">
        <v>42345</v>
      </c>
      <c r="D566" s="18">
        <v>42347</v>
      </c>
      <c r="E566" t="s">
        <v>215</v>
      </c>
      <c r="F566" t="s">
        <v>1945</v>
      </c>
      <c r="G566" t="s">
        <v>1946</v>
      </c>
      <c r="H566" t="s">
        <v>53</v>
      </c>
      <c r="I566" t="s">
        <v>54</v>
      </c>
      <c r="J566" t="s">
        <v>122</v>
      </c>
      <c r="K566" t="s">
        <v>123</v>
      </c>
      <c r="L566">
        <v>98105</v>
      </c>
      <c r="M566" t="s">
        <v>71</v>
      </c>
      <c r="N566" t="s">
        <v>1170</v>
      </c>
      <c r="O566" t="s">
        <v>73</v>
      </c>
      <c r="P566" t="s">
        <v>74</v>
      </c>
      <c r="Q566" t="s">
        <v>1171</v>
      </c>
      <c r="R566" s="19">
        <v>2.61</v>
      </c>
      <c r="S566" s="17">
        <v>1</v>
      </c>
      <c r="T566" s="20">
        <v>0</v>
      </c>
      <c r="U566" s="19">
        <v>1.2005999999999999</v>
      </c>
      <c r="V566" s="20">
        <f t="shared" si="40"/>
        <v>0.45999999999999996</v>
      </c>
      <c r="W566" s="17">
        <f t="shared" si="41"/>
        <v>2015</v>
      </c>
      <c r="X566" t="str">
        <f t="shared" si="42"/>
        <v>Dec-2015</v>
      </c>
      <c r="Y566" s="17">
        <f t="shared" si="43"/>
        <v>2</v>
      </c>
      <c r="Z566" t="str">
        <f t="shared" si="44"/>
        <v>0% (No Discount)</v>
      </c>
      <c r="AA566" s="17">
        <f>IF(COUNTIF($B$2:B566,B566)=1,1,0)</f>
        <v>0</v>
      </c>
      <c r="AB566" s="17">
        <f>IF(COUNTIF($F$2:F566,F566)=1,1,0)</f>
        <v>0</v>
      </c>
    </row>
    <row r="567" spans="1:28" x14ac:dyDescent="0.2">
      <c r="A567" s="17">
        <v>566</v>
      </c>
      <c r="B567" t="s">
        <v>1949</v>
      </c>
      <c r="C567" s="18">
        <v>43076</v>
      </c>
      <c r="D567" s="18">
        <v>43079</v>
      </c>
      <c r="E567" t="s">
        <v>215</v>
      </c>
      <c r="F567" t="s">
        <v>1950</v>
      </c>
      <c r="G567" t="s">
        <v>1951</v>
      </c>
      <c r="H567" t="s">
        <v>53</v>
      </c>
      <c r="I567" t="s">
        <v>54</v>
      </c>
      <c r="J567" t="s">
        <v>69</v>
      </c>
      <c r="K567" t="s">
        <v>70</v>
      </c>
      <c r="L567">
        <v>90008</v>
      </c>
      <c r="M567" t="s">
        <v>71</v>
      </c>
      <c r="N567" t="s">
        <v>1952</v>
      </c>
      <c r="O567" t="s">
        <v>98</v>
      </c>
      <c r="P567" t="s">
        <v>99</v>
      </c>
      <c r="Q567" t="s">
        <v>1953</v>
      </c>
      <c r="R567" s="19">
        <v>374.37599999999998</v>
      </c>
      <c r="S567" s="17">
        <v>3</v>
      </c>
      <c r="T567" s="20">
        <v>0.2</v>
      </c>
      <c r="U567" s="19">
        <v>46.796999999999997</v>
      </c>
      <c r="V567" s="20">
        <f t="shared" si="40"/>
        <v>0.125</v>
      </c>
      <c r="W567" s="17">
        <f t="shared" si="41"/>
        <v>2017</v>
      </c>
      <c r="X567" t="str">
        <f t="shared" si="42"/>
        <v>Dec-2017</v>
      </c>
      <c r="Y567" s="17">
        <f t="shared" si="43"/>
        <v>3</v>
      </c>
      <c r="Z567" t="str">
        <f t="shared" si="44"/>
        <v>11-20%</v>
      </c>
      <c r="AA567" s="17">
        <f>IF(COUNTIF($B$2:B567,B567)=1,1,0)</f>
        <v>1</v>
      </c>
      <c r="AB567" s="17">
        <f>IF(COUNTIF($F$2:F567,F567)=1,1,0)</f>
        <v>1</v>
      </c>
    </row>
    <row r="568" spans="1:28" x14ac:dyDescent="0.2">
      <c r="A568" s="17">
        <v>567</v>
      </c>
      <c r="B568" t="s">
        <v>1954</v>
      </c>
      <c r="C568" s="18">
        <v>43009</v>
      </c>
      <c r="D568" s="18">
        <v>43016</v>
      </c>
      <c r="E568" t="s">
        <v>77</v>
      </c>
      <c r="F568" t="s">
        <v>1955</v>
      </c>
      <c r="G568" t="s">
        <v>1956</v>
      </c>
      <c r="H568" t="s">
        <v>68</v>
      </c>
      <c r="I568" t="s">
        <v>54</v>
      </c>
      <c r="J568" t="s">
        <v>122</v>
      </c>
      <c r="K568" t="s">
        <v>123</v>
      </c>
      <c r="L568">
        <v>98105</v>
      </c>
      <c r="M568" t="s">
        <v>71</v>
      </c>
      <c r="N568" t="s">
        <v>1957</v>
      </c>
      <c r="O568" t="s">
        <v>73</v>
      </c>
      <c r="P568" t="s">
        <v>117</v>
      </c>
      <c r="Q568" t="s">
        <v>1958</v>
      </c>
      <c r="R568" s="19">
        <v>91.84</v>
      </c>
      <c r="S568" s="17">
        <v>8</v>
      </c>
      <c r="T568" s="20">
        <v>0</v>
      </c>
      <c r="U568" s="19">
        <v>45.001600000000003</v>
      </c>
      <c r="V568" s="20">
        <f t="shared" si="40"/>
        <v>0.49</v>
      </c>
      <c r="W568" s="17">
        <f t="shared" si="41"/>
        <v>2017</v>
      </c>
      <c r="X568" t="str">
        <f t="shared" si="42"/>
        <v>Oct-2017</v>
      </c>
      <c r="Y568" s="17">
        <f t="shared" si="43"/>
        <v>7</v>
      </c>
      <c r="Z568" t="str">
        <f t="shared" si="44"/>
        <v>0% (No Discount)</v>
      </c>
      <c r="AA568" s="17">
        <f>IF(COUNTIF($B$2:B568,B568)=1,1,0)</f>
        <v>1</v>
      </c>
      <c r="AB568" s="17">
        <f>IF(COUNTIF($F$2:F568,F568)=1,1,0)</f>
        <v>1</v>
      </c>
    </row>
    <row r="569" spans="1:28" x14ac:dyDescent="0.2">
      <c r="A569" s="17">
        <v>568</v>
      </c>
      <c r="B569" t="s">
        <v>1954</v>
      </c>
      <c r="C569" s="18">
        <v>43009</v>
      </c>
      <c r="D569" s="18">
        <v>43016</v>
      </c>
      <c r="E569" t="s">
        <v>77</v>
      </c>
      <c r="F569" t="s">
        <v>1955</v>
      </c>
      <c r="G569" t="s">
        <v>1956</v>
      </c>
      <c r="H569" t="s">
        <v>68</v>
      </c>
      <c r="I569" t="s">
        <v>54</v>
      </c>
      <c r="J569" t="s">
        <v>122</v>
      </c>
      <c r="K569" t="s">
        <v>123</v>
      </c>
      <c r="L569">
        <v>98105</v>
      </c>
      <c r="M569" t="s">
        <v>71</v>
      </c>
      <c r="N569" t="s">
        <v>1959</v>
      </c>
      <c r="O569" t="s">
        <v>73</v>
      </c>
      <c r="P569" t="s">
        <v>102</v>
      </c>
      <c r="Q569" t="s">
        <v>1960</v>
      </c>
      <c r="R569" s="19">
        <v>81.087999999999994</v>
      </c>
      <c r="S569" s="17">
        <v>7</v>
      </c>
      <c r="T569" s="20">
        <v>0.2</v>
      </c>
      <c r="U569" s="19">
        <v>27.3672</v>
      </c>
      <c r="V569" s="20">
        <f t="shared" si="40"/>
        <v>0.33750000000000002</v>
      </c>
      <c r="W569" s="17">
        <f t="shared" si="41"/>
        <v>2017</v>
      </c>
      <c r="X569" t="str">
        <f t="shared" si="42"/>
        <v>Oct-2017</v>
      </c>
      <c r="Y569" s="17">
        <f t="shared" si="43"/>
        <v>7</v>
      </c>
      <c r="Z569" t="str">
        <f t="shared" si="44"/>
        <v>11-20%</v>
      </c>
      <c r="AA569" s="17">
        <f>IF(COUNTIF($B$2:B569,B569)=1,1,0)</f>
        <v>0</v>
      </c>
      <c r="AB569" s="17">
        <f>IF(COUNTIF($F$2:F569,F569)=1,1,0)</f>
        <v>0</v>
      </c>
    </row>
    <row r="570" spans="1:28" x14ac:dyDescent="0.2">
      <c r="A570" s="17">
        <v>569</v>
      </c>
      <c r="B570" t="s">
        <v>1954</v>
      </c>
      <c r="C570" s="18">
        <v>43009</v>
      </c>
      <c r="D570" s="18">
        <v>43016</v>
      </c>
      <c r="E570" t="s">
        <v>77</v>
      </c>
      <c r="F570" t="s">
        <v>1955</v>
      </c>
      <c r="G570" t="s">
        <v>1956</v>
      </c>
      <c r="H570" t="s">
        <v>68</v>
      </c>
      <c r="I570" t="s">
        <v>54</v>
      </c>
      <c r="J570" t="s">
        <v>122</v>
      </c>
      <c r="K570" t="s">
        <v>123</v>
      </c>
      <c r="L570">
        <v>98105</v>
      </c>
      <c r="M570" t="s">
        <v>71</v>
      </c>
      <c r="N570" t="s">
        <v>1961</v>
      </c>
      <c r="O570" t="s">
        <v>73</v>
      </c>
      <c r="P570" t="s">
        <v>117</v>
      </c>
      <c r="Q570" t="s">
        <v>1962</v>
      </c>
      <c r="R570" s="19">
        <v>19.440000000000001</v>
      </c>
      <c r="S570" s="17">
        <v>3</v>
      </c>
      <c r="T570" s="20">
        <v>0</v>
      </c>
      <c r="U570" s="19">
        <v>9.3312000000000008</v>
      </c>
      <c r="V570" s="20">
        <f t="shared" si="40"/>
        <v>0.48000000000000004</v>
      </c>
      <c r="W570" s="17">
        <f t="shared" si="41"/>
        <v>2017</v>
      </c>
      <c r="X570" t="str">
        <f t="shared" si="42"/>
        <v>Oct-2017</v>
      </c>
      <c r="Y570" s="17">
        <f t="shared" si="43"/>
        <v>7</v>
      </c>
      <c r="Z570" t="str">
        <f t="shared" si="44"/>
        <v>0% (No Discount)</v>
      </c>
      <c r="AA570" s="17">
        <f>IF(COUNTIF($B$2:B570,B570)=1,1,0)</f>
        <v>0</v>
      </c>
      <c r="AB570" s="17">
        <f>IF(COUNTIF($F$2:F570,F570)=1,1,0)</f>
        <v>0</v>
      </c>
    </row>
    <row r="571" spans="1:28" x14ac:dyDescent="0.2">
      <c r="A571" s="17">
        <v>570</v>
      </c>
      <c r="B571" t="s">
        <v>1954</v>
      </c>
      <c r="C571" s="18">
        <v>43009</v>
      </c>
      <c r="D571" s="18">
        <v>43016</v>
      </c>
      <c r="E571" t="s">
        <v>77</v>
      </c>
      <c r="F571" t="s">
        <v>1955</v>
      </c>
      <c r="G571" t="s">
        <v>1956</v>
      </c>
      <c r="H571" t="s">
        <v>68</v>
      </c>
      <c r="I571" t="s">
        <v>54</v>
      </c>
      <c r="J571" t="s">
        <v>122</v>
      </c>
      <c r="K571" t="s">
        <v>123</v>
      </c>
      <c r="L571">
        <v>98105</v>
      </c>
      <c r="M571" t="s">
        <v>71</v>
      </c>
      <c r="N571" t="s">
        <v>1963</v>
      </c>
      <c r="O571" t="s">
        <v>59</v>
      </c>
      <c r="P571" t="s">
        <v>63</v>
      </c>
      <c r="Q571" t="s">
        <v>1964</v>
      </c>
      <c r="R571" s="19">
        <v>451.15199999999999</v>
      </c>
      <c r="S571" s="17">
        <v>3</v>
      </c>
      <c r="T571" s="20">
        <v>0.2</v>
      </c>
      <c r="U571" s="19">
        <v>0</v>
      </c>
      <c r="V571" s="20">
        <f t="shared" si="40"/>
        <v>0</v>
      </c>
      <c r="W571" s="17">
        <f t="shared" si="41"/>
        <v>2017</v>
      </c>
      <c r="X571" t="str">
        <f t="shared" si="42"/>
        <v>Oct-2017</v>
      </c>
      <c r="Y571" s="17">
        <f t="shared" si="43"/>
        <v>7</v>
      </c>
      <c r="Z571" t="str">
        <f t="shared" si="44"/>
        <v>11-20%</v>
      </c>
      <c r="AA571" s="17">
        <f>IF(COUNTIF($B$2:B571,B571)=1,1,0)</f>
        <v>0</v>
      </c>
      <c r="AB571" s="17">
        <f>IF(COUNTIF($F$2:F571,F571)=1,1,0)</f>
        <v>0</v>
      </c>
    </row>
    <row r="572" spans="1:28" x14ac:dyDescent="0.2">
      <c r="A572" s="17">
        <v>571</v>
      </c>
      <c r="B572" t="s">
        <v>1965</v>
      </c>
      <c r="C572" s="18">
        <v>43097</v>
      </c>
      <c r="D572" s="18">
        <v>43104</v>
      </c>
      <c r="E572" t="s">
        <v>77</v>
      </c>
      <c r="F572" t="s">
        <v>1966</v>
      </c>
      <c r="G572" t="s">
        <v>1967</v>
      </c>
      <c r="H572" t="s">
        <v>53</v>
      </c>
      <c r="I572" t="s">
        <v>54</v>
      </c>
      <c r="J572" t="s">
        <v>293</v>
      </c>
      <c r="K572" t="s">
        <v>294</v>
      </c>
      <c r="L572">
        <v>10024</v>
      </c>
      <c r="M572" t="s">
        <v>175</v>
      </c>
      <c r="N572" t="s">
        <v>1926</v>
      </c>
      <c r="O572" t="s">
        <v>73</v>
      </c>
      <c r="P572" t="s">
        <v>74</v>
      </c>
      <c r="Q572" t="s">
        <v>1927</v>
      </c>
      <c r="R572" s="19">
        <v>72.45</v>
      </c>
      <c r="S572" s="17">
        <v>7</v>
      </c>
      <c r="T572" s="20">
        <v>0</v>
      </c>
      <c r="U572" s="19">
        <v>34.776000000000003</v>
      </c>
      <c r="V572" s="20">
        <f t="shared" si="40"/>
        <v>0.48000000000000004</v>
      </c>
      <c r="W572" s="17">
        <f t="shared" si="41"/>
        <v>2017</v>
      </c>
      <c r="X572" t="str">
        <f t="shared" si="42"/>
        <v>Dec-2017</v>
      </c>
      <c r="Y572" s="17">
        <f t="shared" si="43"/>
        <v>7</v>
      </c>
      <c r="Z572" t="str">
        <f t="shared" si="44"/>
        <v>0% (No Discount)</v>
      </c>
      <c r="AA572" s="17">
        <f>IF(COUNTIF($B$2:B572,B572)=1,1,0)</f>
        <v>1</v>
      </c>
      <c r="AB572" s="17">
        <f>IF(COUNTIF($F$2:F572,F572)=1,1,0)</f>
        <v>1</v>
      </c>
    </row>
    <row r="573" spans="1:28" x14ac:dyDescent="0.2">
      <c r="A573" s="17">
        <v>572</v>
      </c>
      <c r="B573" t="s">
        <v>1965</v>
      </c>
      <c r="C573" s="18">
        <v>43097</v>
      </c>
      <c r="D573" s="18">
        <v>43104</v>
      </c>
      <c r="E573" t="s">
        <v>77</v>
      </c>
      <c r="F573" t="s">
        <v>1966</v>
      </c>
      <c r="G573" t="s">
        <v>1967</v>
      </c>
      <c r="H573" t="s">
        <v>53</v>
      </c>
      <c r="I573" t="s">
        <v>54</v>
      </c>
      <c r="J573" t="s">
        <v>293</v>
      </c>
      <c r="K573" t="s">
        <v>294</v>
      </c>
      <c r="L573">
        <v>10024</v>
      </c>
      <c r="M573" t="s">
        <v>175</v>
      </c>
      <c r="N573" t="s">
        <v>896</v>
      </c>
      <c r="O573" t="s">
        <v>73</v>
      </c>
      <c r="P573" t="s">
        <v>296</v>
      </c>
      <c r="Q573" t="s">
        <v>897</v>
      </c>
      <c r="R573" s="19">
        <v>13.96</v>
      </c>
      <c r="S573" s="17">
        <v>4</v>
      </c>
      <c r="T573" s="20">
        <v>0</v>
      </c>
      <c r="U573" s="19">
        <v>6.4215999999999998</v>
      </c>
      <c r="V573" s="20">
        <f t="shared" si="40"/>
        <v>0.45999999999999996</v>
      </c>
      <c r="W573" s="17">
        <f t="shared" si="41"/>
        <v>2017</v>
      </c>
      <c r="X573" t="str">
        <f t="shared" si="42"/>
        <v>Dec-2017</v>
      </c>
      <c r="Y573" s="17">
        <f t="shared" si="43"/>
        <v>7</v>
      </c>
      <c r="Z573" t="str">
        <f t="shared" si="44"/>
        <v>0% (No Discount)</v>
      </c>
      <c r="AA573" s="17">
        <f>IF(COUNTIF($B$2:B573,B573)=1,1,0)</f>
        <v>0</v>
      </c>
      <c r="AB573" s="17">
        <f>IF(COUNTIF($F$2:F573,F573)=1,1,0)</f>
        <v>0</v>
      </c>
    </row>
    <row r="574" spans="1:28" x14ac:dyDescent="0.2">
      <c r="A574" s="17">
        <v>573</v>
      </c>
      <c r="B574" t="s">
        <v>1965</v>
      </c>
      <c r="C574" s="18">
        <v>43097</v>
      </c>
      <c r="D574" s="18">
        <v>43104</v>
      </c>
      <c r="E574" t="s">
        <v>77</v>
      </c>
      <c r="F574" t="s">
        <v>1966</v>
      </c>
      <c r="G574" t="s">
        <v>1967</v>
      </c>
      <c r="H574" t="s">
        <v>53</v>
      </c>
      <c r="I574" t="s">
        <v>54</v>
      </c>
      <c r="J574" t="s">
        <v>293</v>
      </c>
      <c r="K574" t="s">
        <v>294</v>
      </c>
      <c r="L574">
        <v>10024</v>
      </c>
      <c r="M574" t="s">
        <v>175</v>
      </c>
      <c r="N574" t="s">
        <v>1243</v>
      </c>
      <c r="O574" t="s">
        <v>73</v>
      </c>
      <c r="P574" t="s">
        <v>102</v>
      </c>
      <c r="Q574" t="s">
        <v>1244</v>
      </c>
      <c r="R574" s="19">
        <v>33.264000000000003</v>
      </c>
      <c r="S574" s="17">
        <v>7</v>
      </c>
      <c r="T574" s="20">
        <v>0.2</v>
      </c>
      <c r="U574" s="19">
        <v>11.226599999999999</v>
      </c>
      <c r="V574" s="20">
        <f t="shared" si="40"/>
        <v>0.33749999999999997</v>
      </c>
      <c r="W574" s="17">
        <f t="shared" si="41"/>
        <v>2017</v>
      </c>
      <c r="X574" t="str">
        <f t="shared" si="42"/>
        <v>Dec-2017</v>
      </c>
      <c r="Y574" s="17">
        <f t="shared" si="43"/>
        <v>7</v>
      </c>
      <c r="Z574" t="str">
        <f t="shared" si="44"/>
        <v>11-20%</v>
      </c>
      <c r="AA574" s="17">
        <f>IF(COUNTIF($B$2:B574,B574)=1,1,0)</f>
        <v>0</v>
      </c>
      <c r="AB574" s="17">
        <f>IF(COUNTIF($F$2:F574,F574)=1,1,0)</f>
        <v>0</v>
      </c>
    </row>
    <row r="575" spans="1:28" x14ac:dyDescent="0.2">
      <c r="A575" s="17">
        <v>574</v>
      </c>
      <c r="B575" t="s">
        <v>1965</v>
      </c>
      <c r="C575" s="18">
        <v>43097</v>
      </c>
      <c r="D575" s="18">
        <v>43104</v>
      </c>
      <c r="E575" t="s">
        <v>77</v>
      </c>
      <c r="F575" t="s">
        <v>1966</v>
      </c>
      <c r="G575" t="s">
        <v>1967</v>
      </c>
      <c r="H575" t="s">
        <v>53</v>
      </c>
      <c r="I575" t="s">
        <v>54</v>
      </c>
      <c r="J575" t="s">
        <v>293</v>
      </c>
      <c r="K575" t="s">
        <v>294</v>
      </c>
      <c r="L575">
        <v>10024</v>
      </c>
      <c r="M575" t="s">
        <v>175</v>
      </c>
      <c r="N575" t="s">
        <v>1968</v>
      </c>
      <c r="O575" t="s">
        <v>98</v>
      </c>
      <c r="P575" t="s">
        <v>99</v>
      </c>
      <c r="Q575" t="s">
        <v>1969</v>
      </c>
      <c r="R575" s="19">
        <v>14.85</v>
      </c>
      <c r="S575" s="17">
        <v>3</v>
      </c>
      <c r="T575" s="20">
        <v>0</v>
      </c>
      <c r="U575" s="19">
        <v>4.0095000000000001</v>
      </c>
      <c r="V575" s="20">
        <f t="shared" si="40"/>
        <v>0.27</v>
      </c>
      <c r="W575" s="17">
        <f t="shared" si="41"/>
        <v>2017</v>
      </c>
      <c r="X575" t="str">
        <f t="shared" si="42"/>
        <v>Dec-2017</v>
      </c>
      <c r="Y575" s="17">
        <f t="shared" si="43"/>
        <v>7</v>
      </c>
      <c r="Z575" t="str">
        <f t="shared" si="44"/>
        <v>0% (No Discount)</v>
      </c>
      <c r="AA575" s="17">
        <f>IF(COUNTIF($B$2:B575,B575)=1,1,0)</f>
        <v>0</v>
      </c>
      <c r="AB575" s="17">
        <f>IF(COUNTIF($F$2:F575,F575)=1,1,0)</f>
        <v>0</v>
      </c>
    </row>
    <row r="576" spans="1:28" x14ac:dyDescent="0.2">
      <c r="A576" s="17">
        <v>575</v>
      </c>
      <c r="B576" t="s">
        <v>1970</v>
      </c>
      <c r="C576" s="18">
        <v>42677</v>
      </c>
      <c r="D576" s="18">
        <v>42681</v>
      </c>
      <c r="E576" t="s">
        <v>77</v>
      </c>
      <c r="F576" t="s">
        <v>1971</v>
      </c>
      <c r="G576" t="s">
        <v>1972</v>
      </c>
      <c r="H576" t="s">
        <v>53</v>
      </c>
      <c r="I576" t="s">
        <v>54</v>
      </c>
      <c r="J576" t="s">
        <v>1973</v>
      </c>
      <c r="K576" t="s">
        <v>123</v>
      </c>
      <c r="L576">
        <v>98270</v>
      </c>
      <c r="M576" t="s">
        <v>71</v>
      </c>
      <c r="N576" t="s">
        <v>1974</v>
      </c>
      <c r="O576" t="s">
        <v>73</v>
      </c>
      <c r="P576" t="s">
        <v>95</v>
      </c>
      <c r="Q576" t="s">
        <v>1975</v>
      </c>
      <c r="R576" s="19">
        <v>8.82</v>
      </c>
      <c r="S576" s="17">
        <v>3</v>
      </c>
      <c r="T576" s="20">
        <v>0</v>
      </c>
      <c r="U576" s="19">
        <v>2.3814000000000002</v>
      </c>
      <c r="V576" s="20">
        <f t="shared" si="40"/>
        <v>0.27</v>
      </c>
      <c r="W576" s="17">
        <f t="shared" si="41"/>
        <v>2016</v>
      </c>
      <c r="X576" t="str">
        <f t="shared" si="42"/>
        <v>Nov-2016</v>
      </c>
      <c r="Y576" s="17">
        <f t="shared" si="43"/>
        <v>4</v>
      </c>
      <c r="Z576" t="str">
        <f t="shared" si="44"/>
        <v>0% (No Discount)</v>
      </c>
      <c r="AA576" s="17">
        <f>IF(COUNTIF($B$2:B576,B576)=1,1,0)</f>
        <v>1</v>
      </c>
      <c r="AB576" s="17">
        <f>IF(COUNTIF($F$2:F576,F576)=1,1,0)</f>
        <v>1</v>
      </c>
    </row>
    <row r="577" spans="1:28" x14ac:dyDescent="0.2">
      <c r="A577" s="17">
        <v>576</v>
      </c>
      <c r="B577" t="s">
        <v>1976</v>
      </c>
      <c r="C577" s="18">
        <v>42265</v>
      </c>
      <c r="D577" s="18">
        <v>42269</v>
      </c>
      <c r="E577" t="s">
        <v>50</v>
      </c>
      <c r="F577" t="s">
        <v>1977</v>
      </c>
      <c r="G577" t="s">
        <v>1978</v>
      </c>
      <c r="H577" t="s">
        <v>53</v>
      </c>
      <c r="I577" t="s">
        <v>54</v>
      </c>
      <c r="J577" t="s">
        <v>1203</v>
      </c>
      <c r="K577" t="s">
        <v>70</v>
      </c>
      <c r="L577">
        <v>90805</v>
      </c>
      <c r="M577" t="s">
        <v>71</v>
      </c>
      <c r="N577" t="s">
        <v>1957</v>
      </c>
      <c r="O577" t="s">
        <v>73</v>
      </c>
      <c r="P577" t="s">
        <v>117</v>
      </c>
      <c r="Q577" t="s">
        <v>1958</v>
      </c>
      <c r="R577" s="19">
        <v>160.72</v>
      </c>
      <c r="S577" s="17">
        <v>14</v>
      </c>
      <c r="T577" s="20">
        <v>0</v>
      </c>
      <c r="U577" s="19">
        <v>78.752799999999993</v>
      </c>
      <c r="V577" s="20">
        <f t="shared" si="40"/>
        <v>0.48999999999999994</v>
      </c>
      <c r="W577" s="17">
        <f t="shared" si="41"/>
        <v>2015</v>
      </c>
      <c r="X577" t="str">
        <f t="shared" si="42"/>
        <v>Sep-2015</v>
      </c>
      <c r="Y577" s="17">
        <f t="shared" si="43"/>
        <v>4</v>
      </c>
      <c r="Z577" t="str">
        <f t="shared" si="44"/>
        <v>0% (No Discount)</v>
      </c>
      <c r="AA577" s="17">
        <f>IF(COUNTIF($B$2:B577,B577)=1,1,0)</f>
        <v>1</v>
      </c>
      <c r="AB577" s="17">
        <f>IF(COUNTIF($F$2:F577,F577)=1,1,0)</f>
        <v>1</v>
      </c>
    </row>
    <row r="578" spans="1:28" x14ac:dyDescent="0.2">
      <c r="A578" s="17">
        <v>577</v>
      </c>
      <c r="B578" t="s">
        <v>1976</v>
      </c>
      <c r="C578" s="18">
        <v>42265</v>
      </c>
      <c r="D578" s="18">
        <v>42269</v>
      </c>
      <c r="E578" t="s">
        <v>50</v>
      </c>
      <c r="F578" t="s">
        <v>1977</v>
      </c>
      <c r="G578" t="s">
        <v>1978</v>
      </c>
      <c r="H578" t="s">
        <v>53</v>
      </c>
      <c r="I578" t="s">
        <v>54</v>
      </c>
      <c r="J578" t="s">
        <v>1203</v>
      </c>
      <c r="K578" t="s">
        <v>70</v>
      </c>
      <c r="L578">
        <v>90805</v>
      </c>
      <c r="M578" t="s">
        <v>71</v>
      </c>
      <c r="N578" t="s">
        <v>1979</v>
      </c>
      <c r="O578" t="s">
        <v>73</v>
      </c>
      <c r="P578" t="s">
        <v>117</v>
      </c>
      <c r="Q578" t="s">
        <v>1980</v>
      </c>
      <c r="R578" s="19">
        <v>19.920000000000002</v>
      </c>
      <c r="S578" s="17">
        <v>4</v>
      </c>
      <c r="T578" s="20">
        <v>0</v>
      </c>
      <c r="U578" s="19">
        <v>9.7607999999999997</v>
      </c>
      <c r="V578" s="20">
        <f t="shared" ref="V578:V641" si="45">IFERROR(U578/R578,0)</f>
        <v>0.48999999999999994</v>
      </c>
      <c r="W578" s="17">
        <f t="shared" ref="W578:W641" si="46">YEAR(C578)</f>
        <v>2015</v>
      </c>
      <c r="X578" t="str">
        <f t="shared" ref="X578:X641" si="47">TEXT(C578,"mmm-yyyy")</f>
        <v>Sep-2015</v>
      </c>
      <c r="Y578" s="17">
        <f t="shared" ref="Y578:Y641" si="48">D578-C578</f>
        <v>4</v>
      </c>
      <c r="Z578" t="str">
        <f t="shared" ref="Z578:Z641" si="49">IF(T578=0,"0% (No Discount)",IF(T578&lt;=0.1,"1-10%",IF(T578&lt;=0.2,"11-20%",IF(T578&lt;=0.3,"21-30%",IF(T578&lt;=0.4,"31-40%",IF(T578&lt;=0.5,"41-50%","Over 50%"))))))</f>
        <v>0% (No Discount)</v>
      </c>
      <c r="AA578" s="17">
        <f>IF(COUNTIF($B$2:B578,B578)=1,1,0)</f>
        <v>0</v>
      </c>
      <c r="AB578" s="17">
        <f>IF(COUNTIF($F$2:F578,F578)=1,1,0)</f>
        <v>0</v>
      </c>
    </row>
    <row r="579" spans="1:28" x14ac:dyDescent="0.2">
      <c r="A579" s="17">
        <v>578</v>
      </c>
      <c r="B579" t="s">
        <v>1976</v>
      </c>
      <c r="C579" s="18">
        <v>42265</v>
      </c>
      <c r="D579" s="18">
        <v>42269</v>
      </c>
      <c r="E579" t="s">
        <v>50</v>
      </c>
      <c r="F579" t="s">
        <v>1977</v>
      </c>
      <c r="G579" t="s">
        <v>1978</v>
      </c>
      <c r="H579" t="s">
        <v>53</v>
      </c>
      <c r="I579" t="s">
        <v>54</v>
      </c>
      <c r="J579" t="s">
        <v>1203</v>
      </c>
      <c r="K579" t="s">
        <v>70</v>
      </c>
      <c r="L579">
        <v>90805</v>
      </c>
      <c r="M579" t="s">
        <v>71</v>
      </c>
      <c r="N579" t="s">
        <v>1981</v>
      </c>
      <c r="O579" t="s">
        <v>73</v>
      </c>
      <c r="P579" t="s">
        <v>606</v>
      </c>
      <c r="Q579" t="s">
        <v>1982</v>
      </c>
      <c r="R579" s="19">
        <v>7.3</v>
      </c>
      <c r="S579" s="17">
        <v>2</v>
      </c>
      <c r="T579" s="20">
        <v>0</v>
      </c>
      <c r="U579" s="19">
        <v>2.19</v>
      </c>
      <c r="V579" s="20">
        <f t="shared" si="45"/>
        <v>0.3</v>
      </c>
      <c r="W579" s="17">
        <f t="shared" si="46"/>
        <v>2015</v>
      </c>
      <c r="X579" t="str">
        <f t="shared" si="47"/>
        <v>Sep-2015</v>
      </c>
      <c r="Y579" s="17">
        <f t="shared" si="48"/>
        <v>4</v>
      </c>
      <c r="Z579" t="str">
        <f t="shared" si="49"/>
        <v>0% (No Discount)</v>
      </c>
      <c r="AA579" s="17">
        <f>IF(COUNTIF($B$2:B579,B579)=1,1,0)</f>
        <v>0</v>
      </c>
      <c r="AB579" s="17">
        <f>IF(COUNTIF($F$2:F579,F579)=1,1,0)</f>
        <v>0</v>
      </c>
    </row>
    <row r="580" spans="1:28" x14ac:dyDescent="0.2">
      <c r="A580" s="17">
        <v>579</v>
      </c>
      <c r="B580" t="s">
        <v>1983</v>
      </c>
      <c r="C580" s="18">
        <v>42936</v>
      </c>
      <c r="D580" s="18">
        <v>42942</v>
      </c>
      <c r="E580" t="s">
        <v>77</v>
      </c>
      <c r="F580" t="s">
        <v>1984</v>
      </c>
      <c r="G580" t="s">
        <v>1985</v>
      </c>
      <c r="H580" t="s">
        <v>53</v>
      </c>
      <c r="I580" t="s">
        <v>54</v>
      </c>
      <c r="J580" t="s">
        <v>330</v>
      </c>
      <c r="K580" t="s">
        <v>238</v>
      </c>
      <c r="L580">
        <v>60610</v>
      </c>
      <c r="M580" t="s">
        <v>132</v>
      </c>
      <c r="N580" t="s">
        <v>574</v>
      </c>
      <c r="O580" t="s">
        <v>73</v>
      </c>
      <c r="P580" t="s">
        <v>86</v>
      </c>
      <c r="Q580" t="s">
        <v>575</v>
      </c>
      <c r="R580" s="19">
        <v>69.712000000000003</v>
      </c>
      <c r="S580" s="17">
        <v>2</v>
      </c>
      <c r="T580" s="20">
        <v>0.2</v>
      </c>
      <c r="U580" s="19">
        <v>8.7140000000000004</v>
      </c>
      <c r="V580" s="20">
        <f t="shared" si="45"/>
        <v>0.125</v>
      </c>
      <c r="W580" s="17">
        <f t="shared" si="46"/>
        <v>2017</v>
      </c>
      <c r="X580" t="str">
        <f t="shared" si="47"/>
        <v>Jul-2017</v>
      </c>
      <c r="Y580" s="17">
        <f t="shared" si="48"/>
        <v>6</v>
      </c>
      <c r="Z580" t="str">
        <f t="shared" si="49"/>
        <v>11-20%</v>
      </c>
      <c r="AA580" s="17">
        <f>IF(COUNTIF($B$2:B580,B580)=1,1,0)</f>
        <v>1</v>
      </c>
      <c r="AB580" s="17">
        <f>IF(COUNTIF($F$2:F580,F580)=1,1,0)</f>
        <v>1</v>
      </c>
    </row>
    <row r="581" spans="1:28" x14ac:dyDescent="0.2">
      <c r="A581" s="17">
        <v>580</v>
      </c>
      <c r="B581" t="s">
        <v>1983</v>
      </c>
      <c r="C581" s="18">
        <v>42936</v>
      </c>
      <c r="D581" s="18">
        <v>42942</v>
      </c>
      <c r="E581" t="s">
        <v>77</v>
      </c>
      <c r="F581" t="s">
        <v>1984</v>
      </c>
      <c r="G581" t="s">
        <v>1985</v>
      </c>
      <c r="H581" t="s">
        <v>53</v>
      </c>
      <c r="I581" t="s">
        <v>54</v>
      </c>
      <c r="J581" t="s">
        <v>330</v>
      </c>
      <c r="K581" t="s">
        <v>238</v>
      </c>
      <c r="L581">
        <v>60610</v>
      </c>
      <c r="M581" t="s">
        <v>132</v>
      </c>
      <c r="N581" t="s">
        <v>1986</v>
      </c>
      <c r="O581" t="s">
        <v>59</v>
      </c>
      <c r="P581" t="s">
        <v>92</v>
      </c>
      <c r="Q581" t="s">
        <v>1987</v>
      </c>
      <c r="R581" s="19">
        <v>8.7919999999999998</v>
      </c>
      <c r="S581" s="17">
        <v>1</v>
      </c>
      <c r="T581" s="20">
        <v>0.6</v>
      </c>
      <c r="U581" s="19">
        <v>-5.7148000000000003</v>
      </c>
      <c r="V581" s="20">
        <f t="shared" si="45"/>
        <v>-0.65</v>
      </c>
      <c r="W581" s="17">
        <f t="shared" si="46"/>
        <v>2017</v>
      </c>
      <c r="X581" t="str">
        <f t="shared" si="47"/>
        <v>Jul-2017</v>
      </c>
      <c r="Y581" s="17">
        <f t="shared" si="48"/>
        <v>6</v>
      </c>
      <c r="Z581" t="str">
        <f t="shared" si="49"/>
        <v>Over 50%</v>
      </c>
      <c r="AA581" s="17">
        <f>IF(COUNTIF($B$2:B581,B581)=1,1,0)</f>
        <v>0</v>
      </c>
      <c r="AB581" s="17">
        <f>IF(COUNTIF($F$2:F581,F581)=1,1,0)</f>
        <v>0</v>
      </c>
    </row>
    <row r="582" spans="1:28" x14ac:dyDescent="0.2">
      <c r="A582" s="17">
        <v>581</v>
      </c>
      <c r="B582" t="s">
        <v>1988</v>
      </c>
      <c r="C582" s="18">
        <v>42257</v>
      </c>
      <c r="D582" s="18">
        <v>42261</v>
      </c>
      <c r="E582" t="s">
        <v>77</v>
      </c>
      <c r="F582" t="s">
        <v>1989</v>
      </c>
      <c r="G582" t="s">
        <v>1990</v>
      </c>
      <c r="H582" t="s">
        <v>53</v>
      </c>
      <c r="I582" t="s">
        <v>54</v>
      </c>
      <c r="J582" t="s">
        <v>69</v>
      </c>
      <c r="K582" t="s">
        <v>70</v>
      </c>
      <c r="L582">
        <v>90004</v>
      </c>
      <c r="M582" t="s">
        <v>71</v>
      </c>
      <c r="N582" t="s">
        <v>1991</v>
      </c>
      <c r="O582" t="s">
        <v>73</v>
      </c>
      <c r="P582" t="s">
        <v>606</v>
      </c>
      <c r="Q582" t="s">
        <v>1992</v>
      </c>
      <c r="R582" s="19">
        <v>51.52</v>
      </c>
      <c r="S582" s="17">
        <v>4</v>
      </c>
      <c r="T582" s="20">
        <v>0</v>
      </c>
      <c r="U582" s="19">
        <v>1.5456000000000001</v>
      </c>
      <c r="V582" s="20">
        <f t="shared" si="45"/>
        <v>0.03</v>
      </c>
      <c r="W582" s="17">
        <f t="shared" si="46"/>
        <v>2015</v>
      </c>
      <c r="X582" t="str">
        <f t="shared" si="47"/>
        <v>Sep-2015</v>
      </c>
      <c r="Y582" s="17">
        <f t="shared" si="48"/>
        <v>4</v>
      </c>
      <c r="Z582" t="str">
        <f t="shared" si="49"/>
        <v>0% (No Discount)</v>
      </c>
      <c r="AA582" s="17">
        <f>IF(COUNTIF($B$2:B582,B582)=1,1,0)</f>
        <v>1</v>
      </c>
      <c r="AB582" s="17">
        <f>IF(COUNTIF($F$2:F582,F582)=1,1,0)</f>
        <v>1</v>
      </c>
    </row>
    <row r="583" spans="1:28" x14ac:dyDescent="0.2">
      <c r="A583" s="17">
        <v>582</v>
      </c>
      <c r="B583" t="s">
        <v>1993</v>
      </c>
      <c r="C583" s="18">
        <v>43070</v>
      </c>
      <c r="D583" s="18">
        <v>43074</v>
      </c>
      <c r="E583" t="s">
        <v>77</v>
      </c>
      <c r="F583" t="s">
        <v>1994</v>
      </c>
      <c r="G583" t="s">
        <v>1995</v>
      </c>
      <c r="H583" t="s">
        <v>53</v>
      </c>
      <c r="I583" t="s">
        <v>54</v>
      </c>
      <c r="J583" t="s">
        <v>836</v>
      </c>
      <c r="K583" t="s">
        <v>484</v>
      </c>
      <c r="L583">
        <v>80219</v>
      </c>
      <c r="M583" t="s">
        <v>71</v>
      </c>
      <c r="N583" t="s">
        <v>219</v>
      </c>
      <c r="O583" t="s">
        <v>98</v>
      </c>
      <c r="P583" t="s">
        <v>99</v>
      </c>
      <c r="Q583" t="s">
        <v>220</v>
      </c>
      <c r="R583" s="19">
        <v>470.37599999999998</v>
      </c>
      <c r="S583" s="17">
        <v>3</v>
      </c>
      <c r="T583" s="20">
        <v>0.2</v>
      </c>
      <c r="U583" s="19">
        <v>52.917299999999997</v>
      </c>
      <c r="V583" s="20">
        <f t="shared" si="45"/>
        <v>0.1125</v>
      </c>
      <c r="W583" s="17">
        <f t="shared" si="46"/>
        <v>2017</v>
      </c>
      <c r="X583" t="str">
        <f t="shared" si="47"/>
        <v>Dec-2017</v>
      </c>
      <c r="Y583" s="17">
        <f t="shared" si="48"/>
        <v>4</v>
      </c>
      <c r="Z583" t="str">
        <f t="shared" si="49"/>
        <v>11-20%</v>
      </c>
      <c r="AA583" s="17">
        <f>IF(COUNTIF($B$2:B583,B583)=1,1,0)</f>
        <v>1</v>
      </c>
      <c r="AB583" s="17">
        <f>IF(COUNTIF($F$2:F583,F583)=1,1,0)</f>
        <v>1</v>
      </c>
    </row>
    <row r="584" spans="1:28" x14ac:dyDescent="0.2">
      <c r="A584" s="17">
        <v>583</v>
      </c>
      <c r="B584" t="s">
        <v>1993</v>
      </c>
      <c r="C584" s="18">
        <v>43070</v>
      </c>
      <c r="D584" s="18">
        <v>43074</v>
      </c>
      <c r="E584" t="s">
        <v>77</v>
      </c>
      <c r="F584" t="s">
        <v>1994</v>
      </c>
      <c r="G584" t="s">
        <v>1995</v>
      </c>
      <c r="H584" t="s">
        <v>53</v>
      </c>
      <c r="I584" t="s">
        <v>54</v>
      </c>
      <c r="J584" t="s">
        <v>836</v>
      </c>
      <c r="K584" t="s">
        <v>484</v>
      </c>
      <c r="L584">
        <v>80219</v>
      </c>
      <c r="M584" t="s">
        <v>71</v>
      </c>
      <c r="N584" t="s">
        <v>1996</v>
      </c>
      <c r="O584" t="s">
        <v>98</v>
      </c>
      <c r="P584" t="s">
        <v>99</v>
      </c>
      <c r="Q584" t="s">
        <v>1997</v>
      </c>
      <c r="R584" s="19">
        <v>105.584</v>
      </c>
      <c r="S584" s="17">
        <v>2</v>
      </c>
      <c r="T584" s="20">
        <v>0.2</v>
      </c>
      <c r="U584" s="19">
        <v>9.2385999999999999</v>
      </c>
      <c r="V584" s="20">
        <f t="shared" si="45"/>
        <v>8.7499999999999994E-2</v>
      </c>
      <c r="W584" s="17">
        <f t="shared" si="46"/>
        <v>2017</v>
      </c>
      <c r="X584" t="str">
        <f t="shared" si="47"/>
        <v>Dec-2017</v>
      </c>
      <c r="Y584" s="17">
        <f t="shared" si="48"/>
        <v>4</v>
      </c>
      <c r="Z584" t="str">
        <f t="shared" si="49"/>
        <v>11-20%</v>
      </c>
      <c r="AA584" s="17">
        <f>IF(COUNTIF($B$2:B584,B584)=1,1,0)</f>
        <v>0</v>
      </c>
      <c r="AB584" s="17">
        <f>IF(COUNTIF($F$2:F584,F584)=1,1,0)</f>
        <v>0</v>
      </c>
    </row>
    <row r="585" spans="1:28" x14ac:dyDescent="0.2">
      <c r="A585" s="17">
        <v>584</v>
      </c>
      <c r="B585" t="s">
        <v>1993</v>
      </c>
      <c r="C585" s="18">
        <v>43070</v>
      </c>
      <c r="D585" s="18">
        <v>43074</v>
      </c>
      <c r="E585" t="s">
        <v>77</v>
      </c>
      <c r="F585" t="s">
        <v>1994</v>
      </c>
      <c r="G585" t="s">
        <v>1995</v>
      </c>
      <c r="H585" t="s">
        <v>53</v>
      </c>
      <c r="I585" t="s">
        <v>54</v>
      </c>
      <c r="J585" t="s">
        <v>836</v>
      </c>
      <c r="K585" t="s">
        <v>484</v>
      </c>
      <c r="L585">
        <v>80219</v>
      </c>
      <c r="M585" t="s">
        <v>71</v>
      </c>
      <c r="N585" t="s">
        <v>464</v>
      </c>
      <c r="O585" t="s">
        <v>73</v>
      </c>
      <c r="P585" t="s">
        <v>105</v>
      </c>
      <c r="Q585" t="s">
        <v>465</v>
      </c>
      <c r="R585" s="19">
        <v>31.152000000000001</v>
      </c>
      <c r="S585" s="17">
        <v>3</v>
      </c>
      <c r="T585" s="20">
        <v>0.2</v>
      </c>
      <c r="U585" s="19">
        <v>3.5045999999999999</v>
      </c>
      <c r="V585" s="20">
        <f t="shared" si="45"/>
        <v>0.11249999999999999</v>
      </c>
      <c r="W585" s="17">
        <f t="shared" si="46"/>
        <v>2017</v>
      </c>
      <c r="X585" t="str">
        <f t="shared" si="47"/>
        <v>Dec-2017</v>
      </c>
      <c r="Y585" s="17">
        <f t="shared" si="48"/>
        <v>4</v>
      </c>
      <c r="Z585" t="str">
        <f t="shared" si="49"/>
        <v>11-20%</v>
      </c>
      <c r="AA585" s="17">
        <f>IF(COUNTIF($B$2:B585,B585)=1,1,0)</f>
        <v>0</v>
      </c>
      <c r="AB585" s="17">
        <f>IF(COUNTIF($F$2:F585,F585)=1,1,0)</f>
        <v>0</v>
      </c>
    </row>
    <row r="586" spans="1:28" x14ac:dyDescent="0.2">
      <c r="A586" s="17">
        <v>585</v>
      </c>
      <c r="B586" t="s">
        <v>1993</v>
      </c>
      <c r="C586" s="18">
        <v>43070</v>
      </c>
      <c r="D586" s="18">
        <v>43074</v>
      </c>
      <c r="E586" t="s">
        <v>77</v>
      </c>
      <c r="F586" t="s">
        <v>1994</v>
      </c>
      <c r="G586" t="s">
        <v>1995</v>
      </c>
      <c r="H586" t="s">
        <v>53</v>
      </c>
      <c r="I586" t="s">
        <v>54</v>
      </c>
      <c r="J586" t="s">
        <v>836</v>
      </c>
      <c r="K586" t="s">
        <v>484</v>
      </c>
      <c r="L586">
        <v>80219</v>
      </c>
      <c r="M586" t="s">
        <v>71</v>
      </c>
      <c r="N586" t="s">
        <v>1998</v>
      </c>
      <c r="O586" t="s">
        <v>73</v>
      </c>
      <c r="P586" t="s">
        <v>102</v>
      </c>
      <c r="Q586" t="s">
        <v>1999</v>
      </c>
      <c r="R586" s="19">
        <v>6.7830000000000004</v>
      </c>
      <c r="S586" s="17">
        <v>7</v>
      </c>
      <c r="T586" s="20">
        <v>0.7</v>
      </c>
      <c r="U586" s="19">
        <v>-4.7481</v>
      </c>
      <c r="V586" s="20">
        <f t="shared" si="45"/>
        <v>-0.7</v>
      </c>
      <c r="W586" s="17">
        <f t="shared" si="46"/>
        <v>2017</v>
      </c>
      <c r="X586" t="str">
        <f t="shared" si="47"/>
        <v>Dec-2017</v>
      </c>
      <c r="Y586" s="17">
        <f t="shared" si="48"/>
        <v>4</v>
      </c>
      <c r="Z586" t="str">
        <f t="shared" si="49"/>
        <v>Over 50%</v>
      </c>
      <c r="AA586" s="17">
        <f>IF(COUNTIF($B$2:B586,B586)=1,1,0)</f>
        <v>0</v>
      </c>
      <c r="AB586" s="17">
        <f>IF(COUNTIF($F$2:F586,F586)=1,1,0)</f>
        <v>0</v>
      </c>
    </row>
    <row r="587" spans="1:28" x14ac:dyDescent="0.2">
      <c r="A587" s="17">
        <v>586</v>
      </c>
      <c r="B587" t="s">
        <v>1993</v>
      </c>
      <c r="C587" s="18">
        <v>43070</v>
      </c>
      <c r="D587" s="18">
        <v>43074</v>
      </c>
      <c r="E587" t="s">
        <v>77</v>
      </c>
      <c r="F587" t="s">
        <v>1994</v>
      </c>
      <c r="G587" t="s">
        <v>1995</v>
      </c>
      <c r="H587" t="s">
        <v>53</v>
      </c>
      <c r="I587" t="s">
        <v>54</v>
      </c>
      <c r="J587" t="s">
        <v>836</v>
      </c>
      <c r="K587" t="s">
        <v>484</v>
      </c>
      <c r="L587">
        <v>80219</v>
      </c>
      <c r="M587" t="s">
        <v>71</v>
      </c>
      <c r="N587" t="s">
        <v>653</v>
      </c>
      <c r="O587" t="s">
        <v>98</v>
      </c>
      <c r="P587" t="s">
        <v>99</v>
      </c>
      <c r="Q587" t="s">
        <v>654</v>
      </c>
      <c r="R587" s="19">
        <v>406.36799999999999</v>
      </c>
      <c r="S587" s="17">
        <v>4</v>
      </c>
      <c r="T587" s="20">
        <v>0.2</v>
      </c>
      <c r="U587" s="19">
        <v>30.477599999999999</v>
      </c>
      <c r="V587" s="20">
        <f t="shared" si="45"/>
        <v>7.4999999999999997E-2</v>
      </c>
      <c r="W587" s="17">
        <f t="shared" si="46"/>
        <v>2017</v>
      </c>
      <c r="X587" t="str">
        <f t="shared" si="47"/>
        <v>Dec-2017</v>
      </c>
      <c r="Y587" s="17">
        <f t="shared" si="48"/>
        <v>4</v>
      </c>
      <c r="Z587" t="str">
        <f t="shared" si="49"/>
        <v>11-20%</v>
      </c>
      <c r="AA587" s="17">
        <f>IF(COUNTIF($B$2:B587,B587)=1,1,0)</f>
        <v>0</v>
      </c>
      <c r="AB587" s="17">
        <f>IF(COUNTIF($F$2:F587,F587)=1,1,0)</f>
        <v>0</v>
      </c>
    </row>
    <row r="588" spans="1:28" x14ac:dyDescent="0.2">
      <c r="A588" s="17">
        <v>587</v>
      </c>
      <c r="B588" t="s">
        <v>2000</v>
      </c>
      <c r="C588" s="18">
        <v>42188</v>
      </c>
      <c r="D588" s="18">
        <v>42194</v>
      </c>
      <c r="E588" t="s">
        <v>77</v>
      </c>
      <c r="F588" t="s">
        <v>2001</v>
      </c>
      <c r="G588" t="s">
        <v>2002</v>
      </c>
      <c r="H588" t="s">
        <v>53</v>
      </c>
      <c r="I588" t="s">
        <v>54</v>
      </c>
      <c r="J588" t="s">
        <v>1496</v>
      </c>
      <c r="K588" t="s">
        <v>56</v>
      </c>
      <c r="L588">
        <v>40475</v>
      </c>
      <c r="M588" t="s">
        <v>57</v>
      </c>
      <c r="N588" t="s">
        <v>1477</v>
      </c>
      <c r="O588" t="s">
        <v>59</v>
      </c>
      <c r="P588" t="s">
        <v>63</v>
      </c>
      <c r="Q588" t="s">
        <v>1478</v>
      </c>
      <c r="R588" s="19">
        <v>70.98</v>
      </c>
      <c r="S588" s="17">
        <v>1</v>
      </c>
      <c r="T588" s="20">
        <v>0</v>
      </c>
      <c r="U588" s="19">
        <v>4.9686000000000003</v>
      </c>
      <c r="V588" s="20">
        <f t="shared" si="45"/>
        <v>7.0000000000000007E-2</v>
      </c>
      <c r="W588" s="17">
        <f t="shared" si="46"/>
        <v>2015</v>
      </c>
      <c r="X588" t="str">
        <f t="shared" si="47"/>
        <v>Jul-2015</v>
      </c>
      <c r="Y588" s="17">
        <f t="shared" si="48"/>
        <v>6</v>
      </c>
      <c r="Z588" t="str">
        <f t="shared" si="49"/>
        <v>0% (No Discount)</v>
      </c>
      <c r="AA588" s="17">
        <f>IF(COUNTIF($B$2:B588,B588)=1,1,0)</f>
        <v>1</v>
      </c>
      <c r="AB588" s="17">
        <f>IF(COUNTIF($F$2:F588,F588)=1,1,0)</f>
        <v>1</v>
      </c>
    </row>
    <row r="589" spans="1:28" x14ac:dyDescent="0.2">
      <c r="A589" s="17">
        <v>588</v>
      </c>
      <c r="B589" t="s">
        <v>2000</v>
      </c>
      <c r="C589" s="18">
        <v>42188</v>
      </c>
      <c r="D589" s="18">
        <v>42194</v>
      </c>
      <c r="E589" t="s">
        <v>77</v>
      </c>
      <c r="F589" t="s">
        <v>2001</v>
      </c>
      <c r="G589" t="s">
        <v>2002</v>
      </c>
      <c r="H589" t="s">
        <v>53</v>
      </c>
      <c r="I589" t="s">
        <v>54</v>
      </c>
      <c r="J589" t="s">
        <v>1496</v>
      </c>
      <c r="K589" t="s">
        <v>56</v>
      </c>
      <c r="L589">
        <v>40475</v>
      </c>
      <c r="M589" t="s">
        <v>57</v>
      </c>
      <c r="N589" t="s">
        <v>2003</v>
      </c>
      <c r="O589" t="s">
        <v>73</v>
      </c>
      <c r="P589" t="s">
        <v>74</v>
      </c>
      <c r="Q589" t="s">
        <v>2004</v>
      </c>
      <c r="R589" s="19">
        <v>294.93</v>
      </c>
      <c r="S589" s="17">
        <v>3</v>
      </c>
      <c r="T589" s="20">
        <v>0</v>
      </c>
      <c r="U589" s="19">
        <v>144.51570000000001</v>
      </c>
      <c r="V589" s="20">
        <f t="shared" si="45"/>
        <v>0.49000000000000005</v>
      </c>
      <c r="W589" s="17">
        <f t="shared" si="46"/>
        <v>2015</v>
      </c>
      <c r="X589" t="str">
        <f t="shared" si="47"/>
        <v>Jul-2015</v>
      </c>
      <c r="Y589" s="17">
        <f t="shared" si="48"/>
        <v>6</v>
      </c>
      <c r="Z589" t="str">
        <f t="shared" si="49"/>
        <v>0% (No Discount)</v>
      </c>
      <c r="AA589" s="17">
        <f>IF(COUNTIF($B$2:B589,B589)=1,1,0)</f>
        <v>0</v>
      </c>
      <c r="AB589" s="17">
        <f>IF(COUNTIF($F$2:F589,F589)=1,1,0)</f>
        <v>0</v>
      </c>
    </row>
    <row r="590" spans="1:28" x14ac:dyDescent="0.2">
      <c r="A590" s="17">
        <v>589</v>
      </c>
      <c r="B590" t="s">
        <v>2005</v>
      </c>
      <c r="C590" s="18">
        <v>42449</v>
      </c>
      <c r="D590" s="18">
        <v>42453</v>
      </c>
      <c r="E590" t="s">
        <v>77</v>
      </c>
      <c r="F590" t="s">
        <v>2006</v>
      </c>
      <c r="G590" t="s">
        <v>2007</v>
      </c>
      <c r="H590" t="s">
        <v>53</v>
      </c>
      <c r="I590" t="s">
        <v>54</v>
      </c>
      <c r="J590" t="s">
        <v>2008</v>
      </c>
      <c r="K590" t="s">
        <v>447</v>
      </c>
      <c r="L590">
        <v>97301</v>
      </c>
      <c r="M590" t="s">
        <v>71</v>
      </c>
      <c r="N590" t="s">
        <v>2009</v>
      </c>
      <c r="O590" t="s">
        <v>98</v>
      </c>
      <c r="P590" t="s">
        <v>99</v>
      </c>
      <c r="Q590" t="s">
        <v>2010</v>
      </c>
      <c r="R590" s="19">
        <v>84.784000000000006</v>
      </c>
      <c r="S590" s="17">
        <v>2</v>
      </c>
      <c r="T590" s="20">
        <v>0.2</v>
      </c>
      <c r="U590" s="19">
        <v>-20.136199999999999</v>
      </c>
      <c r="V590" s="20">
        <f t="shared" si="45"/>
        <v>-0.23749999999999996</v>
      </c>
      <c r="W590" s="17">
        <f t="shared" si="46"/>
        <v>2016</v>
      </c>
      <c r="X590" t="str">
        <f t="shared" si="47"/>
        <v>Mar-2016</v>
      </c>
      <c r="Y590" s="17">
        <f t="shared" si="48"/>
        <v>4</v>
      </c>
      <c r="Z590" t="str">
        <f t="shared" si="49"/>
        <v>11-20%</v>
      </c>
      <c r="AA590" s="17">
        <f>IF(COUNTIF($B$2:B590,B590)=1,1,0)</f>
        <v>1</v>
      </c>
      <c r="AB590" s="17">
        <f>IF(COUNTIF($F$2:F590,F590)=1,1,0)</f>
        <v>1</v>
      </c>
    </row>
    <row r="591" spans="1:28" x14ac:dyDescent="0.2">
      <c r="A591" s="17">
        <v>590</v>
      </c>
      <c r="B591" t="s">
        <v>2005</v>
      </c>
      <c r="C591" s="18">
        <v>42449</v>
      </c>
      <c r="D591" s="18">
        <v>42453</v>
      </c>
      <c r="E591" t="s">
        <v>77</v>
      </c>
      <c r="F591" t="s">
        <v>2006</v>
      </c>
      <c r="G591" t="s">
        <v>2007</v>
      </c>
      <c r="H591" t="s">
        <v>53</v>
      </c>
      <c r="I591" t="s">
        <v>54</v>
      </c>
      <c r="J591" t="s">
        <v>2008</v>
      </c>
      <c r="K591" t="s">
        <v>447</v>
      </c>
      <c r="L591">
        <v>97301</v>
      </c>
      <c r="M591" t="s">
        <v>71</v>
      </c>
      <c r="N591" t="s">
        <v>2011</v>
      </c>
      <c r="O591" t="s">
        <v>73</v>
      </c>
      <c r="P591" t="s">
        <v>117</v>
      </c>
      <c r="Q591" t="s">
        <v>2012</v>
      </c>
      <c r="R591" s="19">
        <v>20.736000000000001</v>
      </c>
      <c r="S591" s="17">
        <v>4</v>
      </c>
      <c r="T591" s="20">
        <v>0.2</v>
      </c>
      <c r="U591" s="19">
        <v>7.2576000000000001</v>
      </c>
      <c r="V591" s="20">
        <f t="shared" si="45"/>
        <v>0.35</v>
      </c>
      <c r="W591" s="17">
        <f t="shared" si="46"/>
        <v>2016</v>
      </c>
      <c r="X591" t="str">
        <f t="shared" si="47"/>
        <v>Mar-2016</v>
      </c>
      <c r="Y591" s="17">
        <f t="shared" si="48"/>
        <v>4</v>
      </c>
      <c r="Z591" t="str">
        <f t="shared" si="49"/>
        <v>11-20%</v>
      </c>
      <c r="AA591" s="17">
        <f>IF(COUNTIF($B$2:B591,B591)=1,1,0)</f>
        <v>0</v>
      </c>
      <c r="AB591" s="17">
        <f>IF(COUNTIF($F$2:F591,F591)=1,1,0)</f>
        <v>0</v>
      </c>
    </row>
    <row r="592" spans="1:28" x14ac:dyDescent="0.2">
      <c r="A592" s="17">
        <v>591</v>
      </c>
      <c r="B592" t="s">
        <v>2005</v>
      </c>
      <c r="C592" s="18">
        <v>42449</v>
      </c>
      <c r="D592" s="18">
        <v>42453</v>
      </c>
      <c r="E592" t="s">
        <v>77</v>
      </c>
      <c r="F592" t="s">
        <v>2006</v>
      </c>
      <c r="G592" t="s">
        <v>2007</v>
      </c>
      <c r="H592" t="s">
        <v>53</v>
      </c>
      <c r="I592" t="s">
        <v>54</v>
      </c>
      <c r="J592" t="s">
        <v>2008</v>
      </c>
      <c r="K592" t="s">
        <v>447</v>
      </c>
      <c r="L592">
        <v>97301</v>
      </c>
      <c r="M592" t="s">
        <v>71</v>
      </c>
      <c r="N592" t="s">
        <v>1744</v>
      </c>
      <c r="O592" t="s">
        <v>73</v>
      </c>
      <c r="P592" t="s">
        <v>102</v>
      </c>
      <c r="Q592" t="s">
        <v>1745</v>
      </c>
      <c r="R592" s="19">
        <v>16.821000000000002</v>
      </c>
      <c r="S592" s="17">
        <v>3</v>
      </c>
      <c r="T592" s="20">
        <v>0.7</v>
      </c>
      <c r="U592" s="19">
        <v>-12.896100000000001</v>
      </c>
      <c r="V592" s="20">
        <f t="shared" si="45"/>
        <v>-0.76666666666666661</v>
      </c>
      <c r="W592" s="17">
        <f t="shared" si="46"/>
        <v>2016</v>
      </c>
      <c r="X592" t="str">
        <f t="shared" si="47"/>
        <v>Mar-2016</v>
      </c>
      <c r="Y592" s="17">
        <f t="shared" si="48"/>
        <v>4</v>
      </c>
      <c r="Z592" t="str">
        <f t="shared" si="49"/>
        <v>Over 50%</v>
      </c>
      <c r="AA592" s="17">
        <f>IF(COUNTIF($B$2:B592,B592)=1,1,0)</f>
        <v>0</v>
      </c>
      <c r="AB592" s="17">
        <f>IF(COUNTIF($F$2:F592,F592)=1,1,0)</f>
        <v>0</v>
      </c>
    </row>
    <row r="593" spans="1:28" x14ac:dyDescent="0.2">
      <c r="A593" s="17">
        <v>592</v>
      </c>
      <c r="B593" t="s">
        <v>2005</v>
      </c>
      <c r="C593" s="18">
        <v>42449</v>
      </c>
      <c r="D593" s="18">
        <v>42453</v>
      </c>
      <c r="E593" t="s">
        <v>77</v>
      </c>
      <c r="F593" t="s">
        <v>2006</v>
      </c>
      <c r="G593" t="s">
        <v>2007</v>
      </c>
      <c r="H593" t="s">
        <v>53</v>
      </c>
      <c r="I593" t="s">
        <v>54</v>
      </c>
      <c r="J593" t="s">
        <v>2008</v>
      </c>
      <c r="K593" t="s">
        <v>447</v>
      </c>
      <c r="L593">
        <v>97301</v>
      </c>
      <c r="M593" t="s">
        <v>71</v>
      </c>
      <c r="N593" t="s">
        <v>2013</v>
      </c>
      <c r="O593" t="s">
        <v>73</v>
      </c>
      <c r="P593" t="s">
        <v>117</v>
      </c>
      <c r="Q593" t="s">
        <v>2014</v>
      </c>
      <c r="R593" s="19">
        <v>10.368</v>
      </c>
      <c r="S593" s="17">
        <v>2</v>
      </c>
      <c r="T593" s="20">
        <v>0.2</v>
      </c>
      <c r="U593" s="19">
        <v>3.6288</v>
      </c>
      <c r="V593" s="20">
        <f t="shared" si="45"/>
        <v>0.35</v>
      </c>
      <c r="W593" s="17">
        <f t="shared" si="46"/>
        <v>2016</v>
      </c>
      <c r="X593" t="str">
        <f t="shared" si="47"/>
        <v>Mar-2016</v>
      </c>
      <c r="Y593" s="17">
        <f t="shared" si="48"/>
        <v>4</v>
      </c>
      <c r="Z593" t="str">
        <f t="shared" si="49"/>
        <v>11-20%</v>
      </c>
      <c r="AA593" s="17">
        <f>IF(COUNTIF($B$2:B593,B593)=1,1,0)</f>
        <v>0</v>
      </c>
      <c r="AB593" s="17">
        <f>IF(COUNTIF($F$2:F593,F593)=1,1,0)</f>
        <v>0</v>
      </c>
    </row>
    <row r="594" spans="1:28" x14ac:dyDescent="0.2">
      <c r="A594" s="17">
        <v>593</v>
      </c>
      <c r="B594" t="s">
        <v>2015</v>
      </c>
      <c r="C594" s="18">
        <v>41648</v>
      </c>
      <c r="D594" s="18">
        <v>41652</v>
      </c>
      <c r="E594" t="s">
        <v>77</v>
      </c>
      <c r="F594" t="s">
        <v>2016</v>
      </c>
      <c r="G594" t="s">
        <v>2017</v>
      </c>
      <c r="H594" t="s">
        <v>53</v>
      </c>
      <c r="I594" t="s">
        <v>54</v>
      </c>
      <c r="J594" t="s">
        <v>2018</v>
      </c>
      <c r="K594" t="s">
        <v>131</v>
      </c>
      <c r="L594">
        <v>78041</v>
      </c>
      <c r="M594" t="s">
        <v>132</v>
      </c>
      <c r="N594" t="s">
        <v>2019</v>
      </c>
      <c r="O594" t="s">
        <v>73</v>
      </c>
      <c r="P594" t="s">
        <v>95</v>
      </c>
      <c r="Q594" t="s">
        <v>2020</v>
      </c>
      <c r="R594" s="19">
        <v>9.3439999999999994</v>
      </c>
      <c r="S594" s="17">
        <v>2</v>
      </c>
      <c r="T594" s="20">
        <v>0.2</v>
      </c>
      <c r="U594" s="19">
        <v>1.1679999999999999</v>
      </c>
      <c r="V594" s="20">
        <f t="shared" si="45"/>
        <v>0.125</v>
      </c>
      <c r="W594" s="17">
        <f t="shared" si="46"/>
        <v>2014</v>
      </c>
      <c r="X594" t="str">
        <f t="shared" si="47"/>
        <v>Jan-2014</v>
      </c>
      <c r="Y594" s="17">
        <f t="shared" si="48"/>
        <v>4</v>
      </c>
      <c r="Z594" t="str">
        <f t="shared" si="49"/>
        <v>11-20%</v>
      </c>
      <c r="AA594" s="17">
        <f>IF(COUNTIF($B$2:B594,B594)=1,1,0)</f>
        <v>1</v>
      </c>
      <c r="AB594" s="17">
        <f>IF(COUNTIF($F$2:F594,F594)=1,1,0)</f>
        <v>1</v>
      </c>
    </row>
    <row r="595" spans="1:28" x14ac:dyDescent="0.2">
      <c r="A595" s="17">
        <v>594</v>
      </c>
      <c r="B595" t="s">
        <v>2015</v>
      </c>
      <c r="C595" s="18">
        <v>41648</v>
      </c>
      <c r="D595" s="18">
        <v>41652</v>
      </c>
      <c r="E595" t="s">
        <v>77</v>
      </c>
      <c r="F595" t="s">
        <v>2016</v>
      </c>
      <c r="G595" t="s">
        <v>2017</v>
      </c>
      <c r="H595" t="s">
        <v>53</v>
      </c>
      <c r="I595" t="s">
        <v>54</v>
      </c>
      <c r="J595" t="s">
        <v>2018</v>
      </c>
      <c r="K595" t="s">
        <v>131</v>
      </c>
      <c r="L595">
        <v>78041</v>
      </c>
      <c r="M595" t="s">
        <v>132</v>
      </c>
      <c r="N595" t="s">
        <v>873</v>
      </c>
      <c r="O595" t="s">
        <v>98</v>
      </c>
      <c r="P595" t="s">
        <v>188</v>
      </c>
      <c r="Q595" t="s">
        <v>874</v>
      </c>
      <c r="R595" s="19">
        <v>31.2</v>
      </c>
      <c r="S595" s="17">
        <v>3</v>
      </c>
      <c r="T595" s="20">
        <v>0.2</v>
      </c>
      <c r="U595" s="19">
        <v>9.75</v>
      </c>
      <c r="V595" s="20">
        <f t="shared" si="45"/>
        <v>0.3125</v>
      </c>
      <c r="W595" s="17">
        <f t="shared" si="46"/>
        <v>2014</v>
      </c>
      <c r="X595" t="str">
        <f t="shared" si="47"/>
        <v>Jan-2014</v>
      </c>
      <c r="Y595" s="17">
        <f t="shared" si="48"/>
        <v>4</v>
      </c>
      <c r="Z595" t="str">
        <f t="shared" si="49"/>
        <v>11-20%</v>
      </c>
      <c r="AA595" s="17">
        <f>IF(COUNTIF($B$2:B595,B595)=1,1,0)</f>
        <v>0</v>
      </c>
      <c r="AB595" s="17">
        <f>IF(COUNTIF($F$2:F595,F595)=1,1,0)</f>
        <v>0</v>
      </c>
    </row>
    <row r="596" spans="1:28" x14ac:dyDescent="0.2">
      <c r="A596" s="17">
        <v>595</v>
      </c>
      <c r="B596" t="s">
        <v>2021</v>
      </c>
      <c r="C596" s="18">
        <v>41859</v>
      </c>
      <c r="D596" s="18">
        <v>41866</v>
      </c>
      <c r="E596" t="s">
        <v>77</v>
      </c>
      <c r="F596" t="s">
        <v>2022</v>
      </c>
      <c r="G596" t="s">
        <v>2023</v>
      </c>
      <c r="H596" t="s">
        <v>53</v>
      </c>
      <c r="I596" t="s">
        <v>54</v>
      </c>
      <c r="J596" t="s">
        <v>977</v>
      </c>
      <c r="K596" t="s">
        <v>70</v>
      </c>
      <c r="L596">
        <v>92024</v>
      </c>
      <c r="M596" t="s">
        <v>71</v>
      </c>
      <c r="N596" t="s">
        <v>2024</v>
      </c>
      <c r="O596" t="s">
        <v>73</v>
      </c>
      <c r="P596" t="s">
        <v>105</v>
      </c>
      <c r="Q596" t="s">
        <v>2025</v>
      </c>
      <c r="R596" s="19">
        <v>76.12</v>
      </c>
      <c r="S596" s="17">
        <v>2</v>
      </c>
      <c r="T596" s="20">
        <v>0</v>
      </c>
      <c r="U596" s="19">
        <v>22.0748</v>
      </c>
      <c r="V596" s="20">
        <f t="shared" si="45"/>
        <v>0.28999999999999998</v>
      </c>
      <c r="W596" s="17">
        <f t="shared" si="46"/>
        <v>2014</v>
      </c>
      <c r="X596" t="str">
        <f t="shared" si="47"/>
        <v>Aug-2014</v>
      </c>
      <c r="Y596" s="17">
        <f t="shared" si="48"/>
        <v>7</v>
      </c>
      <c r="Z596" t="str">
        <f t="shared" si="49"/>
        <v>0% (No Discount)</v>
      </c>
      <c r="AA596" s="17">
        <f>IF(COUNTIF($B$2:B596,B596)=1,1,0)</f>
        <v>1</v>
      </c>
      <c r="AB596" s="17">
        <f>IF(COUNTIF($F$2:F596,F596)=1,1,0)</f>
        <v>1</v>
      </c>
    </row>
    <row r="597" spans="1:28" x14ac:dyDescent="0.2">
      <c r="A597" s="17">
        <v>596</v>
      </c>
      <c r="B597" t="s">
        <v>2021</v>
      </c>
      <c r="C597" s="18">
        <v>41859</v>
      </c>
      <c r="D597" s="18">
        <v>41866</v>
      </c>
      <c r="E597" t="s">
        <v>77</v>
      </c>
      <c r="F597" t="s">
        <v>2022</v>
      </c>
      <c r="G597" t="s">
        <v>2023</v>
      </c>
      <c r="H597" t="s">
        <v>53</v>
      </c>
      <c r="I597" t="s">
        <v>54</v>
      </c>
      <c r="J597" t="s">
        <v>977</v>
      </c>
      <c r="K597" t="s">
        <v>70</v>
      </c>
      <c r="L597">
        <v>92024</v>
      </c>
      <c r="M597" t="s">
        <v>71</v>
      </c>
      <c r="N597" t="s">
        <v>1464</v>
      </c>
      <c r="O597" t="s">
        <v>98</v>
      </c>
      <c r="P597" t="s">
        <v>1246</v>
      </c>
      <c r="Q597" t="s">
        <v>1465</v>
      </c>
      <c r="R597" s="19">
        <v>1199.9760000000001</v>
      </c>
      <c r="S597" s="17">
        <v>3</v>
      </c>
      <c r="T597" s="20">
        <v>0.2</v>
      </c>
      <c r="U597" s="19">
        <v>434.99130000000002</v>
      </c>
      <c r="V597" s="20">
        <f t="shared" si="45"/>
        <v>0.36249999999999999</v>
      </c>
      <c r="W597" s="17">
        <f t="shared" si="46"/>
        <v>2014</v>
      </c>
      <c r="X597" t="str">
        <f t="shared" si="47"/>
        <v>Aug-2014</v>
      </c>
      <c r="Y597" s="17">
        <f t="shared" si="48"/>
        <v>7</v>
      </c>
      <c r="Z597" t="str">
        <f t="shared" si="49"/>
        <v>11-20%</v>
      </c>
      <c r="AA597" s="17">
        <f>IF(COUNTIF($B$2:B597,B597)=1,1,0)</f>
        <v>0</v>
      </c>
      <c r="AB597" s="17">
        <f>IF(COUNTIF($F$2:F597,F597)=1,1,0)</f>
        <v>0</v>
      </c>
    </row>
    <row r="598" spans="1:28" x14ac:dyDescent="0.2">
      <c r="A598" s="17">
        <v>597</v>
      </c>
      <c r="B598" t="s">
        <v>2021</v>
      </c>
      <c r="C598" s="18">
        <v>41859</v>
      </c>
      <c r="D598" s="18">
        <v>41866</v>
      </c>
      <c r="E598" t="s">
        <v>77</v>
      </c>
      <c r="F598" t="s">
        <v>2022</v>
      </c>
      <c r="G598" t="s">
        <v>2023</v>
      </c>
      <c r="H598" t="s">
        <v>53</v>
      </c>
      <c r="I598" t="s">
        <v>54</v>
      </c>
      <c r="J598" t="s">
        <v>977</v>
      </c>
      <c r="K598" t="s">
        <v>70</v>
      </c>
      <c r="L598">
        <v>92024</v>
      </c>
      <c r="M598" t="s">
        <v>71</v>
      </c>
      <c r="N598" t="s">
        <v>1182</v>
      </c>
      <c r="O598" t="s">
        <v>98</v>
      </c>
      <c r="P598" t="s">
        <v>99</v>
      </c>
      <c r="Q598" t="s">
        <v>1183</v>
      </c>
      <c r="R598" s="19">
        <v>445.96</v>
      </c>
      <c r="S598" s="17">
        <v>5</v>
      </c>
      <c r="T598" s="20">
        <v>0.2</v>
      </c>
      <c r="U598" s="19">
        <v>55.744999999999997</v>
      </c>
      <c r="V598" s="20">
        <f t="shared" si="45"/>
        <v>0.125</v>
      </c>
      <c r="W598" s="17">
        <f t="shared" si="46"/>
        <v>2014</v>
      </c>
      <c r="X598" t="str">
        <f t="shared" si="47"/>
        <v>Aug-2014</v>
      </c>
      <c r="Y598" s="17">
        <f t="shared" si="48"/>
        <v>7</v>
      </c>
      <c r="Z598" t="str">
        <f t="shared" si="49"/>
        <v>11-20%</v>
      </c>
      <c r="AA598" s="17">
        <f>IF(COUNTIF($B$2:B598,B598)=1,1,0)</f>
        <v>0</v>
      </c>
      <c r="AB598" s="17">
        <f>IF(COUNTIF($F$2:F598,F598)=1,1,0)</f>
        <v>0</v>
      </c>
    </row>
    <row r="599" spans="1:28" x14ac:dyDescent="0.2">
      <c r="A599" s="17">
        <v>598</v>
      </c>
      <c r="B599" t="s">
        <v>2021</v>
      </c>
      <c r="C599" s="18">
        <v>41859</v>
      </c>
      <c r="D599" s="18">
        <v>41866</v>
      </c>
      <c r="E599" t="s">
        <v>77</v>
      </c>
      <c r="F599" t="s">
        <v>2022</v>
      </c>
      <c r="G599" t="s">
        <v>2023</v>
      </c>
      <c r="H599" t="s">
        <v>53</v>
      </c>
      <c r="I599" t="s">
        <v>54</v>
      </c>
      <c r="J599" t="s">
        <v>977</v>
      </c>
      <c r="K599" t="s">
        <v>70</v>
      </c>
      <c r="L599">
        <v>92024</v>
      </c>
      <c r="M599" t="s">
        <v>71</v>
      </c>
      <c r="N599" t="s">
        <v>2026</v>
      </c>
      <c r="O599" t="s">
        <v>59</v>
      </c>
      <c r="P599" t="s">
        <v>92</v>
      </c>
      <c r="Q599" t="s">
        <v>2027</v>
      </c>
      <c r="R599" s="19">
        <v>327.76</v>
      </c>
      <c r="S599" s="17">
        <v>8</v>
      </c>
      <c r="T599" s="20">
        <v>0</v>
      </c>
      <c r="U599" s="19">
        <v>91.772800000000004</v>
      </c>
      <c r="V599" s="20">
        <f t="shared" si="45"/>
        <v>0.28000000000000003</v>
      </c>
      <c r="W599" s="17">
        <f t="shared" si="46"/>
        <v>2014</v>
      </c>
      <c r="X599" t="str">
        <f t="shared" si="47"/>
        <v>Aug-2014</v>
      </c>
      <c r="Y599" s="17">
        <f t="shared" si="48"/>
        <v>7</v>
      </c>
      <c r="Z599" t="str">
        <f t="shared" si="49"/>
        <v>0% (No Discount)</v>
      </c>
      <c r="AA599" s="17">
        <f>IF(COUNTIF($B$2:B599,B599)=1,1,0)</f>
        <v>0</v>
      </c>
      <c r="AB599" s="17">
        <f>IF(COUNTIF($F$2:F599,F599)=1,1,0)</f>
        <v>0</v>
      </c>
    </row>
    <row r="600" spans="1:28" x14ac:dyDescent="0.2">
      <c r="A600" s="17">
        <v>599</v>
      </c>
      <c r="B600" t="s">
        <v>2028</v>
      </c>
      <c r="C600" s="18">
        <v>42565</v>
      </c>
      <c r="D600" s="18">
        <v>42567</v>
      </c>
      <c r="E600" t="s">
        <v>215</v>
      </c>
      <c r="F600" t="s">
        <v>2029</v>
      </c>
      <c r="G600" t="s">
        <v>2030</v>
      </c>
      <c r="H600" t="s">
        <v>53</v>
      </c>
      <c r="I600" t="s">
        <v>54</v>
      </c>
      <c r="J600" t="s">
        <v>173</v>
      </c>
      <c r="K600" t="s">
        <v>174</v>
      </c>
      <c r="L600">
        <v>19134</v>
      </c>
      <c r="M600" t="s">
        <v>175</v>
      </c>
      <c r="N600" t="s">
        <v>2031</v>
      </c>
      <c r="O600" t="s">
        <v>73</v>
      </c>
      <c r="P600" t="s">
        <v>606</v>
      </c>
      <c r="Q600" t="s">
        <v>2032</v>
      </c>
      <c r="R600" s="19">
        <v>11.632</v>
      </c>
      <c r="S600" s="17">
        <v>2</v>
      </c>
      <c r="T600" s="20">
        <v>0.2</v>
      </c>
      <c r="U600" s="19">
        <v>1.0178</v>
      </c>
      <c r="V600" s="20">
        <f t="shared" si="45"/>
        <v>8.7500000000000008E-2</v>
      </c>
      <c r="W600" s="17">
        <f t="shared" si="46"/>
        <v>2016</v>
      </c>
      <c r="X600" t="str">
        <f t="shared" si="47"/>
        <v>Jul-2016</v>
      </c>
      <c r="Y600" s="17">
        <f t="shared" si="48"/>
        <v>2</v>
      </c>
      <c r="Z600" t="str">
        <f t="shared" si="49"/>
        <v>11-20%</v>
      </c>
      <c r="AA600" s="17">
        <f>IF(COUNTIF($B$2:B600,B600)=1,1,0)</f>
        <v>1</v>
      </c>
      <c r="AB600" s="17">
        <f>IF(COUNTIF($F$2:F600,F600)=1,1,0)</f>
        <v>1</v>
      </c>
    </row>
    <row r="601" spans="1:28" x14ac:dyDescent="0.2">
      <c r="A601" s="17">
        <v>600</v>
      </c>
      <c r="B601" t="s">
        <v>2033</v>
      </c>
      <c r="C601" s="18">
        <v>42567</v>
      </c>
      <c r="D601" s="18">
        <v>42572</v>
      </c>
      <c r="E601" t="s">
        <v>77</v>
      </c>
      <c r="F601" t="s">
        <v>2034</v>
      </c>
      <c r="G601" t="s">
        <v>2035</v>
      </c>
      <c r="H601" t="s">
        <v>53</v>
      </c>
      <c r="I601" t="s">
        <v>54</v>
      </c>
      <c r="J601" t="s">
        <v>173</v>
      </c>
      <c r="K601" t="s">
        <v>174</v>
      </c>
      <c r="L601">
        <v>19120</v>
      </c>
      <c r="M601" t="s">
        <v>175</v>
      </c>
      <c r="N601" t="s">
        <v>2036</v>
      </c>
      <c r="O601" t="s">
        <v>98</v>
      </c>
      <c r="P601" t="s">
        <v>99</v>
      </c>
      <c r="Q601" t="s">
        <v>2037</v>
      </c>
      <c r="R601" s="19">
        <v>143.982</v>
      </c>
      <c r="S601" s="17">
        <v>3</v>
      </c>
      <c r="T601" s="20">
        <v>0.4</v>
      </c>
      <c r="U601" s="19">
        <v>-28.796399999999998</v>
      </c>
      <c r="V601" s="20">
        <f t="shared" si="45"/>
        <v>-0.19999999999999998</v>
      </c>
      <c r="W601" s="17">
        <f t="shared" si="46"/>
        <v>2016</v>
      </c>
      <c r="X601" t="str">
        <f t="shared" si="47"/>
        <v>Jul-2016</v>
      </c>
      <c r="Y601" s="17">
        <f t="shared" si="48"/>
        <v>5</v>
      </c>
      <c r="Z601" t="str">
        <f t="shared" si="49"/>
        <v>31-40%</v>
      </c>
      <c r="AA601" s="17">
        <f>IF(COUNTIF($B$2:B601,B601)=1,1,0)</f>
        <v>1</v>
      </c>
      <c r="AB601" s="17">
        <f>IF(COUNTIF($F$2:F601,F601)=1,1,0)</f>
        <v>1</v>
      </c>
    </row>
    <row r="602" spans="1:28" x14ac:dyDescent="0.2">
      <c r="A602" s="17">
        <v>601</v>
      </c>
      <c r="B602" t="s">
        <v>2033</v>
      </c>
      <c r="C602" s="18">
        <v>42567</v>
      </c>
      <c r="D602" s="18">
        <v>42572</v>
      </c>
      <c r="E602" t="s">
        <v>77</v>
      </c>
      <c r="F602" t="s">
        <v>2034</v>
      </c>
      <c r="G602" t="s">
        <v>2035</v>
      </c>
      <c r="H602" t="s">
        <v>53</v>
      </c>
      <c r="I602" t="s">
        <v>54</v>
      </c>
      <c r="J602" t="s">
        <v>173</v>
      </c>
      <c r="K602" t="s">
        <v>174</v>
      </c>
      <c r="L602">
        <v>19120</v>
      </c>
      <c r="M602" t="s">
        <v>175</v>
      </c>
      <c r="N602" t="s">
        <v>2038</v>
      </c>
      <c r="O602" t="s">
        <v>98</v>
      </c>
      <c r="P602" t="s">
        <v>99</v>
      </c>
      <c r="Q602" t="s">
        <v>2039</v>
      </c>
      <c r="R602" s="19">
        <v>494.37599999999998</v>
      </c>
      <c r="S602" s="17">
        <v>4</v>
      </c>
      <c r="T602" s="20">
        <v>0.4</v>
      </c>
      <c r="U602" s="19">
        <v>-115.3544</v>
      </c>
      <c r="V602" s="20">
        <f t="shared" si="45"/>
        <v>-0.23333333333333334</v>
      </c>
      <c r="W602" s="17">
        <f t="shared" si="46"/>
        <v>2016</v>
      </c>
      <c r="X602" t="str">
        <f t="shared" si="47"/>
        <v>Jul-2016</v>
      </c>
      <c r="Y602" s="17">
        <f t="shared" si="48"/>
        <v>5</v>
      </c>
      <c r="Z602" t="str">
        <f t="shared" si="49"/>
        <v>31-40%</v>
      </c>
      <c r="AA602" s="17">
        <f>IF(COUNTIF($B$2:B602,B602)=1,1,0)</f>
        <v>0</v>
      </c>
      <c r="AB602" s="17">
        <f>IF(COUNTIF($F$2:F602,F602)=1,1,0)</f>
        <v>0</v>
      </c>
    </row>
    <row r="603" spans="1:28" x14ac:dyDescent="0.2">
      <c r="A603" s="17">
        <v>602</v>
      </c>
      <c r="B603" t="s">
        <v>2033</v>
      </c>
      <c r="C603" s="18">
        <v>42567</v>
      </c>
      <c r="D603" s="18">
        <v>42572</v>
      </c>
      <c r="E603" t="s">
        <v>77</v>
      </c>
      <c r="F603" t="s">
        <v>2034</v>
      </c>
      <c r="G603" t="s">
        <v>2035</v>
      </c>
      <c r="H603" t="s">
        <v>53</v>
      </c>
      <c r="I603" t="s">
        <v>54</v>
      </c>
      <c r="J603" t="s">
        <v>173</v>
      </c>
      <c r="K603" t="s">
        <v>174</v>
      </c>
      <c r="L603">
        <v>19120</v>
      </c>
      <c r="M603" t="s">
        <v>175</v>
      </c>
      <c r="N603" t="s">
        <v>1981</v>
      </c>
      <c r="O603" t="s">
        <v>73</v>
      </c>
      <c r="P603" t="s">
        <v>606</v>
      </c>
      <c r="Q603" t="s">
        <v>1982</v>
      </c>
      <c r="R603" s="19">
        <v>5.84</v>
      </c>
      <c r="S603" s="17">
        <v>2</v>
      </c>
      <c r="T603" s="20">
        <v>0.2</v>
      </c>
      <c r="U603" s="19">
        <v>0.73</v>
      </c>
      <c r="V603" s="20">
        <f t="shared" si="45"/>
        <v>0.125</v>
      </c>
      <c r="W603" s="17">
        <f t="shared" si="46"/>
        <v>2016</v>
      </c>
      <c r="X603" t="str">
        <f t="shared" si="47"/>
        <v>Jul-2016</v>
      </c>
      <c r="Y603" s="17">
        <f t="shared" si="48"/>
        <v>5</v>
      </c>
      <c r="Z603" t="str">
        <f t="shared" si="49"/>
        <v>11-20%</v>
      </c>
      <c r="AA603" s="17">
        <f>IF(COUNTIF($B$2:B603,B603)=1,1,0)</f>
        <v>0</v>
      </c>
      <c r="AB603" s="17">
        <f>IF(COUNTIF($F$2:F603,F603)=1,1,0)</f>
        <v>0</v>
      </c>
    </row>
    <row r="604" spans="1:28" x14ac:dyDescent="0.2">
      <c r="A604" s="17">
        <v>603</v>
      </c>
      <c r="B604" t="s">
        <v>2040</v>
      </c>
      <c r="C604" s="18">
        <v>41713</v>
      </c>
      <c r="D604" s="18">
        <v>41717</v>
      </c>
      <c r="E604" t="s">
        <v>77</v>
      </c>
      <c r="F604" t="s">
        <v>2041</v>
      </c>
      <c r="G604" t="s">
        <v>2042</v>
      </c>
      <c r="H604" t="s">
        <v>53</v>
      </c>
      <c r="I604" t="s">
        <v>54</v>
      </c>
      <c r="J604" t="s">
        <v>929</v>
      </c>
      <c r="K604" t="s">
        <v>81</v>
      </c>
      <c r="L604">
        <v>33614</v>
      </c>
      <c r="M604" t="s">
        <v>57</v>
      </c>
      <c r="N604" t="s">
        <v>2043</v>
      </c>
      <c r="O604" t="s">
        <v>73</v>
      </c>
      <c r="P604" t="s">
        <v>86</v>
      </c>
      <c r="Q604" t="s">
        <v>2044</v>
      </c>
      <c r="R604" s="19">
        <v>142.77600000000001</v>
      </c>
      <c r="S604" s="17">
        <v>1</v>
      </c>
      <c r="T604" s="20">
        <v>0.2</v>
      </c>
      <c r="U604" s="19">
        <v>17.847000000000001</v>
      </c>
      <c r="V604" s="20">
        <f t="shared" si="45"/>
        <v>0.125</v>
      </c>
      <c r="W604" s="17">
        <f t="shared" si="46"/>
        <v>2014</v>
      </c>
      <c r="X604" t="str">
        <f t="shared" si="47"/>
        <v>Mar-2014</v>
      </c>
      <c r="Y604" s="17">
        <f t="shared" si="48"/>
        <v>4</v>
      </c>
      <c r="Z604" t="str">
        <f t="shared" si="49"/>
        <v>11-20%</v>
      </c>
      <c r="AA604" s="17">
        <f>IF(COUNTIF($B$2:B604,B604)=1,1,0)</f>
        <v>1</v>
      </c>
      <c r="AB604" s="17">
        <f>IF(COUNTIF($F$2:F604,F604)=1,1,0)</f>
        <v>1</v>
      </c>
    </row>
    <row r="605" spans="1:28" x14ac:dyDescent="0.2">
      <c r="A605" s="17">
        <v>604</v>
      </c>
      <c r="B605" t="s">
        <v>2040</v>
      </c>
      <c r="C605" s="18">
        <v>41713</v>
      </c>
      <c r="D605" s="18">
        <v>41717</v>
      </c>
      <c r="E605" t="s">
        <v>77</v>
      </c>
      <c r="F605" t="s">
        <v>2041</v>
      </c>
      <c r="G605" t="s">
        <v>2042</v>
      </c>
      <c r="H605" t="s">
        <v>53</v>
      </c>
      <c r="I605" t="s">
        <v>54</v>
      </c>
      <c r="J605" t="s">
        <v>929</v>
      </c>
      <c r="K605" t="s">
        <v>81</v>
      </c>
      <c r="L605">
        <v>33614</v>
      </c>
      <c r="M605" t="s">
        <v>57</v>
      </c>
      <c r="N605" t="s">
        <v>1168</v>
      </c>
      <c r="O605" t="s">
        <v>59</v>
      </c>
      <c r="P605" t="s">
        <v>92</v>
      </c>
      <c r="Q605" t="s">
        <v>1169</v>
      </c>
      <c r="R605" s="19">
        <v>45.695999999999998</v>
      </c>
      <c r="S605" s="17">
        <v>3</v>
      </c>
      <c r="T605" s="20">
        <v>0.2</v>
      </c>
      <c r="U605" s="19">
        <v>5.1407999999999996</v>
      </c>
      <c r="V605" s="20">
        <f t="shared" si="45"/>
        <v>0.1125</v>
      </c>
      <c r="W605" s="17">
        <f t="shared" si="46"/>
        <v>2014</v>
      </c>
      <c r="X605" t="str">
        <f t="shared" si="47"/>
        <v>Mar-2014</v>
      </c>
      <c r="Y605" s="17">
        <f t="shared" si="48"/>
        <v>4</v>
      </c>
      <c r="Z605" t="str">
        <f t="shared" si="49"/>
        <v>11-20%</v>
      </c>
      <c r="AA605" s="17">
        <f>IF(COUNTIF($B$2:B605,B605)=1,1,0)</f>
        <v>0</v>
      </c>
      <c r="AB605" s="17">
        <f>IF(COUNTIF($F$2:F605,F605)=1,1,0)</f>
        <v>0</v>
      </c>
    </row>
    <row r="606" spans="1:28" x14ac:dyDescent="0.2">
      <c r="A606" s="17">
        <v>605</v>
      </c>
      <c r="B606" t="s">
        <v>2040</v>
      </c>
      <c r="C606" s="18">
        <v>41713</v>
      </c>
      <c r="D606" s="18">
        <v>41717</v>
      </c>
      <c r="E606" t="s">
        <v>77</v>
      </c>
      <c r="F606" t="s">
        <v>2041</v>
      </c>
      <c r="G606" t="s">
        <v>2042</v>
      </c>
      <c r="H606" t="s">
        <v>53</v>
      </c>
      <c r="I606" t="s">
        <v>54</v>
      </c>
      <c r="J606" t="s">
        <v>929</v>
      </c>
      <c r="K606" t="s">
        <v>81</v>
      </c>
      <c r="L606">
        <v>33614</v>
      </c>
      <c r="M606" t="s">
        <v>57</v>
      </c>
      <c r="N606" t="s">
        <v>1554</v>
      </c>
      <c r="O606" t="s">
        <v>73</v>
      </c>
      <c r="P606" t="s">
        <v>102</v>
      </c>
      <c r="Q606" t="s">
        <v>1555</v>
      </c>
      <c r="R606" s="19">
        <v>7.218</v>
      </c>
      <c r="S606" s="17">
        <v>3</v>
      </c>
      <c r="T606" s="20">
        <v>0.7</v>
      </c>
      <c r="U606" s="19">
        <v>-5.5338000000000003</v>
      </c>
      <c r="V606" s="20">
        <f t="shared" si="45"/>
        <v>-0.76666666666666672</v>
      </c>
      <c r="W606" s="17">
        <f t="shared" si="46"/>
        <v>2014</v>
      </c>
      <c r="X606" t="str">
        <f t="shared" si="47"/>
        <v>Mar-2014</v>
      </c>
      <c r="Y606" s="17">
        <f t="shared" si="48"/>
        <v>4</v>
      </c>
      <c r="Z606" t="str">
        <f t="shared" si="49"/>
        <v>Over 50%</v>
      </c>
      <c r="AA606" s="17">
        <f>IF(COUNTIF($B$2:B606,B606)=1,1,0)</f>
        <v>0</v>
      </c>
      <c r="AB606" s="17">
        <f>IF(COUNTIF($F$2:F606,F606)=1,1,0)</f>
        <v>0</v>
      </c>
    </row>
    <row r="607" spans="1:28" x14ac:dyDescent="0.2">
      <c r="A607" s="17">
        <v>606</v>
      </c>
      <c r="B607" t="s">
        <v>2040</v>
      </c>
      <c r="C607" s="18">
        <v>41713</v>
      </c>
      <c r="D607" s="18">
        <v>41717</v>
      </c>
      <c r="E607" t="s">
        <v>77</v>
      </c>
      <c r="F607" t="s">
        <v>2041</v>
      </c>
      <c r="G607" t="s">
        <v>2042</v>
      </c>
      <c r="H607" t="s">
        <v>53</v>
      </c>
      <c r="I607" t="s">
        <v>54</v>
      </c>
      <c r="J607" t="s">
        <v>929</v>
      </c>
      <c r="K607" t="s">
        <v>81</v>
      </c>
      <c r="L607">
        <v>33614</v>
      </c>
      <c r="M607" t="s">
        <v>57</v>
      </c>
      <c r="N607" t="s">
        <v>1526</v>
      </c>
      <c r="O607" t="s">
        <v>73</v>
      </c>
      <c r="P607" t="s">
        <v>102</v>
      </c>
      <c r="Q607" t="s">
        <v>1527</v>
      </c>
      <c r="R607" s="19">
        <v>43.188000000000002</v>
      </c>
      <c r="S607" s="17">
        <v>4</v>
      </c>
      <c r="T607" s="20">
        <v>0.7</v>
      </c>
      <c r="U607" s="19">
        <v>-31.671199999999999</v>
      </c>
      <c r="V607" s="20">
        <f t="shared" si="45"/>
        <v>-0.73333333333333328</v>
      </c>
      <c r="W607" s="17">
        <f t="shared" si="46"/>
        <v>2014</v>
      </c>
      <c r="X607" t="str">
        <f t="shared" si="47"/>
        <v>Mar-2014</v>
      </c>
      <c r="Y607" s="17">
        <f t="shared" si="48"/>
        <v>4</v>
      </c>
      <c r="Z607" t="str">
        <f t="shared" si="49"/>
        <v>Over 50%</v>
      </c>
      <c r="AA607" s="17">
        <f>IF(COUNTIF($B$2:B607,B607)=1,1,0)</f>
        <v>0</v>
      </c>
      <c r="AB607" s="17">
        <f>IF(COUNTIF($F$2:F607,F607)=1,1,0)</f>
        <v>0</v>
      </c>
    </row>
    <row r="608" spans="1:28" x14ac:dyDescent="0.2">
      <c r="A608" s="17">
        <v>607</v>
      </c>
      <c r="B608" t="s">
        <v>2040</v>
      </c>
      <c r="C608" s="18">
        <v>41713</v>
      </c>
      <c r="D608" s="18">
        <v>41717</v>
      </c>
      <c r="E608" t="s">
        <v>77</v>
      </c>
      <c r="F608" t="s">
        <v>2041</v>
      </c>
      <c r="G608" t="s">
        <v>2042</v>
      </c>
      <c r="H608" t="s">
        <v>53</v>
      </c>
      <c r="I608" t="s">
        <v>54</v>
      </c>
      <c r="J608" t="s">
        <v>929</v>
      </c>
      <c r="K608" t="s">
        <v>81</v>
      </c>
      <c r="L608">
        <v>33614</v>
      </c>
      <c r="M608" t="s">
        <v>57</v>
      </c>
      <c r="N608" t="s">
        <v>2045</v>
      </c>
      <c r="O608" t="s">
        <v>73</v>
      </c>
      <c r="P608" t="s">
        <v>117</v>
      </c>
      <c r="Q608" t="s">
        <v>2046</v>
      </c>
      <c r="R608" s="19">
        <v>131.904</v>
      </c>
      <c r="S608" s="17">
        <v>3</v>
      </c>
      <c r="T608" s="20">
        <v>0.2</v>
      </c>
      <c r="U608" s="19">
        <v>47.815199999999997</v>
      </c>
      <c r="V608" s="20">
        <f t="shared" si="45"/>
        <v>0.36249999999999999</v>
      </c>
      <c r="W608" s="17">
        <f t="shared" si="46"/>
        <v>2014</v>
      </c>
      <c r="X608" t="str">
        <f t="shared" si="47"/>
        <v>Mar-2014</v>
      </c>
      <c r="Y608" s="17">
        <f t="shared" si="48"/>
        <v>4</v>
      </c>
      <c r="Z608" t="str">
        <f t="shared" si="49"/>
        <v>11-20%</v>
      </c>
      <c r="AA608" s="17">
        <f>IF(COUNTIF($B$2:B608,B608)=1,1,0)</f>
        <v>0</v>
      </c>
      <c r="AB608" s="17">
        <f>IF(COUNTIF($F$2:F608,F608)=1,1,0)</f>
        <v>0</v>
      </c>
    </row>
    <row r="609" spans="1:28" x14ac:dyDescent="0.2">
      <c r="A609" s="17">
        <v>608</v>
      </c>
      <c r="B609" t="s">
        <v>2047</v>
      </c>
      <c r="C609" s="18">
        <v>41782</v>
      </c>
      <c r="D609" s="18">
        <v>41786</v>
      </c>
      <c r="E609" t="s">
        <v>77</v>
      </c>
      <c r="F609" t="s">
        <v>2048</v>
      </c>
      <c r="G609" t="s">
        <v>2049</v>
      </c>
      <c r="H609" t="s">
        <v>53</v>
      </c>
      <c r="I609" t="s">
        <v>54</v>
      </c>
      <c r="J609" t="s">
        <v>173</v>
      </c>
      <c r="K609" t="s">
        <v>174</v>
      </c>
      <c r="L609">
        <v>19134</v>
      </c>
      <c r="M609" t="s">
        <v>175</v>
      </c>
      <c r="N609" t="s">
        <v>2050</v>
      </c>
      <c r="O609" t="s">
        <v>73</v>
      </c>
      <c r="P609" t="s">
        <v>102</v>
      </c>
      <c r="Q609" t="s">
        <v>2051</v>
      </c>
      <c r="R609" s="19">
        <v>3.282</v>
      </c>
      <c r="S609" s="17">
        <v>2</v>
      </c>
      <c r="T609" s="20">
        <v>0.7</v>
      </c>
      <c r="U609" s="19">
        <v>-2.6255999999999999</v>
      </c>
      <c r="V609" s="20">
        <f t="shared" si="45"/>
        <v>-0.79999999999999993</v>
      </c>
      <c r="W609" s="17">
        <f t="shared" si="46"/>
        <v>2014</v>
      </c>
      <c r="X609" t="str">
        <f t="shared" si="47"/>
        <v>May-2014</v>
      </c>
      <c r="Y609" s="17">
        <f t="shared" si="48"/>
        <v>4</v>
      </c>
      <c r="Z609" t="str">
        <f t="shared" si="49"/>
        <v>Over 50%</v>
      </c>
      <c r="AA609" s="17">
        <f>IF(COUNTIF($B$2:B609,B609)=1,1,0)</f>
        <v>1</v>
      </c>
      <c r="AB609" s="17">
        <f>IF(COUNTIF($F$2:F609,F609)=1,1,0)</f>
        <v>1</v>
      </c>
    </row>
    <row r="610" spans="1:28" x14ac:dyDescent="0.2">
      <c r="A610" s="17">
        <v>609</v>
      </c>
      <c r="B610" t="s">
        <v>2047</v>
      </c>
      <c r="C610" s="18">
        <v>41782</v>
      </c>
      <c r="D610" s="18">
        <v>41786</v>
      </c>
      <c r="E610" t="s">
        <v>77</v>
      </c>
      <c r="F610" t="s">
        <v>2048</v>
      </c>
      <c r="G610" t="s">
        <v>2049</v>
      </c>
      <c r="H610" t="s">
        <v>53</v>
      </c>
      <c r="I610" t="s">
        <v>54</v>
      </c>
      <c r="J610" t="s">
        <v>173</v>
      </c>
      <c r="K610" t="s">
        <v>174</v>
      </c>
      <c r="L610">
        <v>19134</v>
      </c>
      <c r="M610" t="s">
        <v>175</v>
      </c>
      <c r="N610" t="s">
        <v>1790</v>
      </c>
      <c r="O610" t="s">
        <v>73</v>
      </c>
      <c r="P610" t="s">
        <v>95</v>
      </c>
      <c r="Q610" t="s">
        <v>1791</v>
      </c>
      <c r="R610" s="19">
        <v>21.167999999999999</v>
      </c>
      <c r="S610" s="17">
        <v>9</v>
      </c>
      <c r="T610" s="20">
        <v>0.2</v>
      </c>
      <c r="U610" s="19">
        <v>2.3814000000000002</v>
      </c>
      <c r="V610" s="20">
        <f t="shared" si="45"/>
        <v>0.11250000000000002</v>
      </c>
      <c r="W610" s="17">
        <f t="shared" si="46"/>
        <v>2014</v>
      </c>
      <c r="X610" t="str">
        <f t="shared" si="47"/>
        <v>May-2014</v>
      </c>
      <c r="Y610" s="17">
        <f t="shared" si="48"/>
        <v>4</v>
      </c>
      <c r="Z610" t="str">
        <f t="shared" si="49"/>
        <v>11-20%</v>
      </c>
      <c r="AA610" s="17">
        <f>IF(COUNTIF($B$2:B610,B610)=1,1,0)</f>
        <v>0</v>
      </c>
      <c r="AB610" s="17">
        <f>IF(COUNTIF($F$2:F610,F610)=1,1,0)</f>
        <v>0</v>
      </c>
    </row>
    <row r="611" spans="1:28" x14ac:dyDescent="0.2">
      <c r="A611" s="17">
        <v>610</v>
      </c>
      <c r="B611" t="s">
        <v>2047</v>
      </c>
      <c r="C611" s="18">
        <v>41782</v>
      </c>
      <c r="D611" s="18">
        <v>41786</v>
      </c>
      <c r="E611" t="s">
        <v>77</v>
      </c>
      <c r="F611" t="s">
        <v>2048</v>
      </c>
      <c r="G611" t="s">
        <v>2049</v>
      </c>
      <c r="H611" t="s">
        <v>53</v>
      </c>
      <c r="I611" t="s">
        <v>54</v>
      </c>
      <c r="J611" t="s">
        <v>173</v>
      </c>
      <c r="K611" t="s">
        <v>174</v>
      </c>
      <c r="L611">
        <v>19134</v>
      </c>
      <c r="M611" t="s">
        <v>175</v>
      </c>
      <c r="N611" t="s">
        <v>2052</v>
      </c>
      <c r="O611" t="s">
        <v>98</v>
      </c>
      <c r="P611" t="s">
        <v>99</v>
      </c>
      <c r="Q611" t="s">
        <v>2053</v>
      </c>
      <c r="R611" s="19">
        <v>55.188000000000002</v>
      </c>
      <c r="S611" s="17">
        <v>2</v>
      </c>
      <c r="T611" s="20">
        <v>0.4</v>
      </c>
      <c r="U611" s="19">
        <v>-10.117800000000001</v>
      </c>
      <c r="V611" s="20">
        <f t="shared" si="45"/>
        <v>-0.18333333333333335</v>
      </c>
      <c r="W611" s="17">
        <f t="shared" si="46"/>
        <v>2014</v>
      </c>
      <c r="X611" t="str">
        <f t="shared" si="47"/>
        <v>May-2014</v>
      </c>
      <c r="Y611" s="17">
        <f t="shared" si="48"/>
        <v>4</v>
      </c>
      <c r="Z611" t="str">
        <f t="shared" si="49"/>
        <v>31-40%</v>
      </c>
      <c r="AA611" s="17">
        <f>IF(COUNTIF($B$2:B611,B611)=1,1,0)</f>
        <v>0</v>
      </c>
      <c r="AB611" s="17">
        <f>IF(COUNTIF($F$2:F611,F611)=1,1,0)</f>
        <v>0</v>
      </c>
    </row>
    <row r="612" spans="1:28" x14ac:dyDescent="0.2">
      <c r="A612" s="17">
        <v>611</v>
      </c>
      <c r="B612" t="s">
        <v>2054</v>
      </c>
      <c r="C612" s="18">
        <v>42488</v>
      </c>
      <c r="D612" s="18">
        <v>42491</v>
      </c>
      <c r="E612" t="s">
        <v>215</v>
      </c>
      <c r="F612" t="s">
        <v>2055</v>
      </c>
      <c r="G612" t="s">
        <v>2056</v>
      </c>
      <c r="H612" t="s">
        <v>68</v>
      </c>
      <c r="I612" t="s">
        <v>54</v>
      </c>
      <c r="J612" t="s">
        <v>844</v>
      </c>
      <c r="K612" t="s">
        <v>131</v>
      </c>
      <c r="L612">
        <v>75217</v>
      </c>
      <c r="M612" t="s">
        <v>132</v>
      </c>
      <c r="N612" t="s">
        <v>1409</v>
      </c>
      <c r="O612" t="s">
        <v>98</v>
      </c>
      <c r="P612" t="s">
        <v>99</v>
      </c>
      <c r="Q612" t="s">
        <v>1410</v>
      </c>
      <c r="R612" s="19">
        <v>369.57600000000002</v>
      </c>
      <c r="S612" s="17">
        <v>3</v>
      </c>
      <c r="T612" s="20">
        <v>0.2</v>
      </c>
      <c r="U612" s="19">
        <v>41.577300000000001</v>
      </c>
      <c r="V612" s="20">
        <f t="shared" si="45"/>
        <v>0.1125</v>
      </c>
      <c r="W612" s="17">
        <f t="shared" si="46"/>
        <v>2016</v>
      </c>
      <c r="X612" t="str">
        <f t="shared" si="47"/>
        <v>Apr-2016</v>
      </c>
      <c r="Y612" s="17">
        <f t="shared" si="48"/>
        <v>3</v>
      </c>
      <c r="Z612" t="str">
        <f t="shared" si="49"/>
        <v>11-20%</v>
      </c>
      <c r="AA612" s="17">
        <f>IF(COUNTIF($B$2:B612,B612)=1,1,0)</f>
        <v>1</v>
      </c>
      <c r="AB612" s="17">
        <f>IF(COUNTIF($F$2:F612,F612)=1,1,0)</f>
        <v>1</v>
      </c>
    </row>
    <row r="613" spans="1:28" x14ac:dyDescent="0.2">
      <c r="A613" s="17">
        <v>612</v>
      </c>
      <c r="B613" t="s">
        <v>2054</v>
      </c>
      <c r="C613" s="18">
        <v>42488</v>
      </c>
      <c r="D613" s="18">
        <v>42491</v>
      </c>
      <c r="E613" t="s">
        <v>215</v>
      </c>
      <c r="F613" t="s">
        <v>2055</v>
      </c>
      <c r="G613" t="s">
        <v>2056</v>
      </c>
      <c r="H613" t="s">
        <v>68</v>
      </c>
      <c r="I613" t="s">
        <v>54</v>
      </c>
      <c r="J613" t="s">
        <v>844</v>
      </c>
      <c r="K613" t="s">
        <v>131</v>
      </c>
      <c r="L613">
        <v>75217</v>
      </c>
      <c r="M613" t="s">
        <v>132</v>
      </c>
      <c r="N613" t="s">
        <v>2057</v>
      </c>
      <c r="O613" t="s">
        <v>73</v>
      </c>
      <c r="P613" t="s">
        <v>74</v>
      </c>
      <c r="Q613" t="s">
        <v>2058</v>
      </c>
      <c r="R613" s="19">
        <v>15.712</v>
      </c>
      <c r="S613" s="17">
        <v>4</v>
      </c>
      <c r="T613" s="20">
        <v>0.2</v>
      </c>
      <c r="U613" s="19">
        <v>5.6955999999999998</v>
      </c>
      <c r="V613" s="20">
        <f t="shared" si="45"/>
        <v>0.36249999999999999</v>
      </c>
      <c r="W613" s="17">
        <f t="shared" si="46"/>
        <v>2016</v>
      </c>
      <c r="X613" t="str">
        <f t="shared" si="47"/>
        <v>Apr-2016</v>
      </c>
      <c r="Y613" s="17">
        <f t="shared" si="48"/>
        <v>3</v>
      </c>
      <c r="Z613" t="str">
        <f t="shared" si="49"/>
        <v>11-20%</v>
      </c>
      <c r="AA613" s="17">
        <f>IF(COUNTIF($B$2:B613,B613)=1,1,0)</f>
        <v>0</v>
      </c>
      <c r="AB613" s="17">
        <f>IF(COUNTIF($F$2:F613,F613)=1,1,0)</f>
        <v>0</v>
      </c>
    </row>
    <row r="614" spans="1:28" x14ac:dyDescent="0.2">
      <c r="A614" s="17">
        <v>613</v>
      </c>
      <c r="B614" t="s">
        <v>2059</v>
      </c>
      <c r="C614" s="18">
        <v>42624</v>
      </c>
      <c r="D614" s="18">
        <v>42626</v>
      </c>
      <c r="E614" t="s">
        <v>50</v>
      </c>
      <c r="F614" t="s">
        <v>2060</v>
      </c>
      <c r="G614" t="s">
        <v>2061</v>
      </c>
      <c r="H614" t="s">
        <v>68</v>
      </c>
      <c r="I614" t="s">
        <v>54</v>
      </c>
      <c r="J614" t="s">
        <v>173</v>
      </c>
      <c r="K614" t="s">
        <v>174</v>
      </c>
      <c r="L614">
        <v>19143</v>
      </c>
      <c r="M614" t="s">
        <v>175</v>
      </c>
      <c r="N614" t="s">
        <v>2062</v>
      </c>
      <c r="O614" t="s">
        <v>73</v>
      </c>
      <c r="P614" t="s">
        <v>117</v>
      </c>
      <c r="Q614" t="s">
        <v>2063</v>
      </c>
      <c r="R614" s="19">
        <v>8.4480000000000004</v>
      </c>
      <c r="S614" s="17">
        <v>2</v>
      </c>
      <c r="T614" s="20">
        <v>0.2</v>
      </c>
      <c r="U614" s="19">
        <v>2.64</v>
      </c>
      <c r="V614" s="20">
        <f t="shared" si="45"/>
        <v>0.3125</v>
      </c>
      <c r="W614" s="17">
        <f t="shared" si="46"/>
        <v>2016</v>
      </c>
      <c r="X614" t="str">
        <f t="shared" si="47"/>
        <v>Sep-2016</v>
      </c>
      <c r="Y614" s="17">
        <f t="shared" si="48"/>
        <v>2</v>
      </c>
      <c r="Z614" t="str">
        <f t="shared" si="49"/>
        <v>11-20%</v>
      </c>
      <c r="AA614" s="17">
        <f>IF(COUNTIF($B$2:B614,B614)=1,1,0)</f>
        <v>1</v>
      </c>
      <c r="AB614" s="17">
        <f>IF(COUNTIF($F$2:F614,F614)=1,1,0)</f>
        <v>1</v>
      </c>
    </row>
    <row r="615" spans="1:28" x14ac:dyDescent="0.2">
      <c r="A615" s="17">
        <v>614</v>
      </c>
      <c r="B615" t="s">
        <v>2059</v>
      </c>
      <c r="C615" s="18">
        <v>42624</v>
      </c>
      <c r="D615" s="18">
        <v>42626</v>
      </c>
      <c r="E615" t="s">
        <v>50</v>
      </c>
      <c r="F615" t="s">
        <v>2060</v>
      </c>
      <c r="G615" t="s">
        <v>2061</v>
      </c>
      <c r="H615" t="s">
        <v>68</v>
      </c>
      <c r="I615" t="s">
        <v>54</v>
      </c>
      <c r="J615" t="s">
        <v>173</v>
      </c>
      <c r="K615" t="s">
        <v>174</v>
      </c>
      <c r="L615">
        <v>19143</v>
      </c>
      <c r="M615" t="s">
        <v>175</v>
      </c>
      <c r="N615" t="s">
        <v>2064</v>
      </c>
      <c r="O615" t="s">
        <v>98</v>
      </c>
      <c r="P615" t="s">
        <v>99</v>
      </c>
      <c r="Q615" t="s">
        <v>2065</v>
      </c>
      <c r="R615" s="19">
        <v>728.94600000000003</v>
      </c>
      <c r="S615" s="17">
        <v>9</v>
      </c>
      <c r="T615" s="20">
        <v>0.4</v>
      </c>
      <c r="U615" s="19">
        <v>-157.9383</v>
      </c>
      <c r="V615" s="20">
        <f t="shared" si="45"/>
        <v>-0.21666666666666665</v>
      </c>
      <c r="W615" s="17">
        <f t="shared" si="46"/>
        <v>2016</v>
      </c>
      <c r="X615" t="str">
        <f t="shared" si="47"/>
        <v>Sep-2016</v>
      </c>
      <c r="Y615" s="17">
        <f t="shared" si="48"/>
        <v>2</v>
      </c>
      <c r="Z615" t="str">
        <f t="shared" si="49"/>
        <v>31-40%</v>
      </c>
      <c r="AA615" s="17">
        <f>IF(COUNTIF($B$2:B615,B615)=1,1,0)</f>
        <v>0</v>
      </c>
      <c r="AB615" s="17">
        <f>IF(COUNTIF($F$2:F615,F615)=1,1,0)</f>
        <v>0</v>
      </c>
    </row>
    <row r="616" spans="1:28" x14ac:dyDescent="0.2">
      <c r="A616" s="17">
        <v>615</v>
      </c>
      <c r="B616" t="s">
        <v>2066</v>
      </c>
      <c r="C616" s="18">
        <v>43053</v>
      </c>
      <c r="D616" s="18">
        <v>43056</v>
      </c>
      <c r="E616" t="s">
        <v>50</v>
      </c>
      <c r="F616" t="s">
        <v>2067</v>
      </c>
      <c r="G616" t="s">
        <v>2068</v>
      </c>
      <c r="H616" t="s">
        <v>53</v>
      </c>
      <c r="I616" t="s">
        <v>54</v>
      </c>
      <c r="J616" t="s">
        <v>2069</v>
      </c>
      <c r="K616" t="s">
        <v>525</v>
      </c>
      <c r="L616">
        <v>43123</v>
      </c>
      <c r="M616" t="s">
        <v>175</v>
      </c>
      <c r="N616" t="s">
        <v>953</v>
      </c>
      <c r="O616" t="s">
        <v>98</v>
      </c>
      <c r="P616" t="s">
        <v>99</v>
      </c>
      <c r="Q616" t="s">
        <v>954</v>
      </c>
      <c r="R616" s="19">
        <v>119.94</v>
      </c>
      <c r="S616" s="17">
        <v>10</v>
      </c>
      <c r="T616" s="20">
        <v>0.4</v>
      </c>
      <c r="U616" s="19">
        <v>15.992000000000001</v>
      </c>
      <c r="V616" s="20">
        <f t="shared" si="45"/>
        <v>0.13333333333333333</v>
      </c>
      <c r="W616" s="17">
        <f t="shared" si="46"/>
        <v>2017</v>
      </c>
      <c r="X616" t="str">
        <f t="shared" si="47"/>
        <v>Nov-2017</v>
      </c>
      <c r="Y616" s="17">
        <f t="shared" si="48"/>
        <v>3</v>
      </c>
      <c r="Z616" t="str">
        <f t="shared" si="49"/>
        <v>31-40%</v>
      </c>
      <c r="AA616" s="17">
        <f>IF(COUNTIF($B$2:B616,B616)=1,1,0)</f>
        <v>1</v>
      </c>
      <c r="AB616" s="17">
        <f>IF(COUNTIF($F$2:F616,F616)=1,1,0)</f>
        <v>1</v>
      </c>
    </row>
    <row r="617" spans="1:28" x14ac:dyDescent="0.2">
      <c r="A617" s="17">
        <v>616</v>
      </c>
      <c r="B617" t="s">
        <v>2066</v>
      </c>
      <c r="C617" s="18">
        <v>43053</v>
      </c>
      <c r="D617" s="18">
        <v>43056</v>
      </c>
      <c r="E617" t="s">
        <v>50</v>
      </c>
      <c r="F617" t="s">
        <v>2067</v>
      </c>
      <c r="G617" t="s">
        <v>2068</v>
      </c>
      <c r="H617" t="s">
        <v>53</v>
      </c>
      <c r="I617" t="s">
        <v>54</v>
      </c>
      <c r="J617" t="s">
        <v>2069</v>
      </c>
      <c r="K617" t="s">
        <v>525</v>
      </c>
      <c r="L617">
        <v>43123</v>
      </c>
      <c r="M617" t="s">
        <v>175</v>
      </c>
      <c r="N617" t="s">
        <v>2070</v>
      </c>
      <c r="O617" t="s">
        <v>73</v>
      </c>
      <c r="P617" t="s">
        <v>102</v>
      </c>
      <c r="Q617" t="s">
        <v>2071</v>
      </c>
      <c r="R617" s="19">
        <v>3.6480000000000001</v>
      </c>
      <c r="S617" s="17">
        <v>2</v>
      </c>
      <c r="T617" s="20">
        <v>0.7</v>
      </c>
      <c r="U617" s="19">
        <v>-2.7968000000000002</v>
      </c>
      <c r="V617" s="20">
        <f t="shared" si="45"/>
        <v>-0.76666666666666672</v>
      </c>
      <c r="W617" s="17">
        <f t="shared" si="46"/>
        <v>2017</v>
      </c>
      <c r="X617" t="str">
        <f t="shared" si="47"/>
        <v>Nov-2017</v>
      </c>
      <c r="Y617" s="17">
        <f t="shared" si="48"/>
        <v>3</v>
      </c>
      <c r="Z617" t="str">
        <f t="shared" si="49"/>
        <v>Over 50%</v>
      </c>
      <c r="AA617" s="17">
        <f>IF(COUNTIF($B$2:B617,B617)=1,1,0)</f>
        <v>0</v>
      </c>
      <c r="AB617" s="17">
        <f>IF(COUNTIF($F$2:F617,F617)=1,1,0)</f>
        <v>0</v>
      </c>
    </row>
    <row r="618" spans="1:28" x14ac:dyDescent="0.2">
      <c r="A618" s="17">
        <v>617</v>
      </c>
      <c r="B618" t="s">
        <v>2072</v>
      </c>
      <c r="C618" s="18">
        <v>42965</v>
      </c>
      <c r="D618" s="18">
        <v>42970</v>
      </c>
      <c r="E618" t="s">
        <v>50</v>
      </c>
      <c r="F618" t="s">
        <v>2073</v>
      </c>
      <c r="G618" t="s">
        <v>2074</v>
      </c>
      <c r="H618" t="s">
        <v>68</v>
      </c>
      <c r="I618" t="s">
        <v>54</v>
      </c>
      <c r="J618" t="s">
        <v>293</v>
      </c>
      <c r="K618" t="s">
        <v>294</v>
      </c>
      <c r="L618">
        <v>10011</v>
      </c>
      <c r="M618" t="s">
        <v>175</v>
      </c>
      <c r="N618" t="s">
        <v>2075</v>
      </c>
      <c r="O618" t="s">
        <v>59</v>
      </c>
      <c r="P618" t="s">
        <v>92</v>
      </c>
      <c r="Q618" t="s">
        <v>2076</v>
      </c>
      <c r="R618" s="19">
        <v>40.479999999999997</v>
      </c>
      <c r="S618" s="17">
        <v>2</v>
      </c>
      <c r="T618" s="20">
        <v>0</v>
      </c>
      <c r="U618" s="19">
        <v>15.7872</v>
      </c>
      <c r="V618" s="20">
        <f t="shared" si="45"/>
        <v>0.39</v>
      </c>
      <c r="W618" s="17">
        <f t="shared" si="46"/>
        <v>2017</v>
      </c>
      <c r="X618" t="str">
        <f t="shared" si="47"/>
        <v>Aug-2017</v>
      </c>
      <c r="Y618" s="17">
        <f t="shared" si="48"/>
        <v>5</v>
      </c>
      <c r="Z618" t="str">
        <f t="shared" si="49"/>
        <v>0% (No Discount)</v>
      </c>
      <c r="AA618" s="17">
        <f>IF(COUNTIF($B$2:B618,B618)=1,1,0)</f>
        <v>1</v>
      </c>
      <c r="AB618" s="17">
        <f>IF(COUNTIF($F$2:F618,F618)=1,1,0)</f>
        <v>1</v>
      </c>
    </row>
    <row r="619" spans="1:28" x14ac:dyDescent="0.2">
      <c r="A619" s="17">
        <v>618</v>
      </c>
      <c r="B619" t="s">
        <v>2072</v>
      </c>
      <c r="C619" s="18">
        <v>42965</v>
      </c>
      <c r="D619" s="18">
        <v>42970</v>
      </c>
      <c r="E619" t="s">
        <v>50</v>
      </c>
      <c r="F619" t="s">
        <v>2073</v>
      </c>
      <c r="G619" t="s">
        <v>2074</v>
      </c>
      <c r="H619" t="s">
        <v>68</v>
      </c>
      <c r="I619" t="s">
        <v>54</v>
      </c>
      <c r="J619" t="s">
        <v>293</v>
      </c>
      <c r="K619" t="s">
        <v>294</v>
      </c>
      <c r="L619">
        <v>10011</v>
      </c>
      <c r="M619" t="s">
        <v>175</v>
      </c>
      <c r="N619" t="s">
        <v>2077</v>
      </c>
      <c r="O619" t="s">
        <v>59</v>
      </c>
      <c r="P619" t="s">
        <v>92</v>
      </c>
      <c r="Q619" t="s">
        <v>2078</v>
      </c>
      <c r="R619" s="19">
        <v>9.94</v>
      </c>
      <c r="S619" s="17">
        <v>2</v>
      </c>
      <c r="T619" s="20">
        <v>0</v>
      </c>
      <c r="U619" s="19">
        <v>3.0813999999999999</v>
      </c>
      <c r="V619" s="20">
        <f t="shared" si="45"/>
        <v>0.31</v>
      </c>
      <c r="W619" s="17">
        <f t="shared" si="46"/>
        <v>2017</v>
      </c>
      <c r="X619" t="str">
        <f t="shared" si="47"/>
        <v>Aug-2017</v>
      </c>
      <c r="Y619" s="17">
        <f t="shared" si="48"/>
        <v>5</v>
      </c>
      <c r="Z619" t="str">
        <f t="shared" si="49"/>
        <v>0% (No Discount)</v>
      </c>
      <c r="AA619" s="17">
        <f>IF(COUNTIF($B$2:B619,B619)=1,1,0)</f>
        <v>0</v>
      </c>
      <c r="AB619" s="17">
        <f>IF(COUNTIF($F$2:F619,F619)=1,1,0)</f>
        <v>0</v>
      </c>
    </row>
    <row r="620" spans="1:28" x14ac:dyDescent="0.2">
      <c r="A620" s="17">
        <v>619</v>
      </c>
      <c r="B620" t="s">
        <v>2072</v>
      </c>
      <c r="C620" s="18">
        <v>42965</v>
      </c>
      <c r="D620" s="18">
        <v>42970</v>
      </c>
      <c r="E620" t="s">
        <v>50</v>
      </c>
      <c r="F620" t="s">
        <v>2073</v>
      </c>
      <c r="G620" t="s">
        <v>2074</v>
      </c>
      <c r="H620" t="s">
        <v>68</v>
      </c>
      <c r="I620" t="s">
        <v>54</v>
      </c>
      <c r="J620" t="s">
        <v>293</v>
      </c>
      <c r="K620" t="s">
        <v>294</v>
      </c>
      <c r="L620">
        <v>10011</v>
      </c>
      <c r="M620" t="s">
        <v>175</v>
      </c>
      <c r="N620" t="s">
        <v>2079</v>
      </c>
      <c r="O620" t="s">
        <v>73</v>
      </c>
      <c r="P620" t="s">
        <v>102</v>
      </c>
      <c r="Q620" t="s">
        <v>2080</v>
      </c>
      <c r="R620" s="19">
        <v>107.42400000000001</v>
      </c>
      <c r="S620" s="17">
        <v>9</v>
      </c>
      <c r="T620" s="20">
        <v>0.2</v>
      </c>
      <c r="U620" s="19">
        <v>33.57</v>
      </c>
      <c r="V620" s="20">
        <f t="shared" si="45"/>
        <v>0.3125</v>
      </c>
      <c r="W620" s="17">
        <f t="shared" si="46"/>
        <v>2017</v>
      </c>
      <c r="X620" t="str">
        <f t="shared" si="47"/>
        <v>Aug-2017</v>
      </c>
      <c r="Y620" s="17">
        <f t="shared" si="48"/>
        <v>5</v>
      </c>
      <c r="Z620" t="str">
        <f t="shared" si="49"/>
        <v>11-20%</v>
      </c>
      <c r="AA620" s="17">
        <f>IF(COUNTIF($B$2:B620,B620)=1,1,0)</f>
        <v>0</v>
      </c>
      <c r="AB620" s="17">
        <f>IF(COUNTIF($F$2:F620,F620)=1,1,0)</f>
        <v>0</v>
      </c>
    </row>
    <row r="621" spans="1:28" x14ac:dyDescent="0.2">
      <c r="A621" s="17">
        <v>620</v>
      </c>
      <c r="B621" t="s">
        <v>2072</v>
      </c>
      <c r="C621" s="18">
        <v>42965</v>
      </c>
      <c r="D621" s="18">
        <v>42970</v>
      </c>
      <c r="E621" t="s">
        <v>50</v>
      </c>
      <c r="F621" t="s">
        <v>2073</v>
      </c>
      <c r="G621" t="s">
        <v>2074</v>
      </c>
      <c r="H621" t="s">
        <v>68</v>
      </c>
      <c r="I621" t="s">
        <v>54</v>
      </c>
      <c r="J621" t="s">
        <v>293</v>
      </c>
      <c r="K621" t="s">
        <v>294</v>
      </c>
      <c r="L621">
        <v>10011</v>
      </c>
      <c r="M621" t="s">
        <v>175</v>
      </c>
      <c r="N621" t="s">
        <v>2081</v>
      </c>
      <c r="O621" t="s">
        <v>98</v>
      </c>
      <c r="P621" t="s">
        <v>99</v>
      </c>
      <c r="Q621" t="s">
        <v>2082</v>
      </c>
      <c r="R621" s="19">
        <v>37.909999999999997</v>
      </c>
      <c r="S621" s="17">
        <v>1</v>
      </c>
      <c r="T621" s="20">
        <v>0</v>
      </c>
      <c r="U621" s="19">
        <v>10.9939</v>
      </c>
      <c r="V621" s="20">
        <f t="shared" si="45"/>
        <v>0.29000000000000004</v>
      </c>
      <c r="W621" s="17">
        <f t="shared" si="46"/>
        <v>2017</v>
      </c>
      <c r="X621" t="str">
        <f t="shared" si="47"/>
        <v>Aug-2017</v>
      </c>
      <c r="Y621" s="17">
        <f t="shared" si="48"/>
        <v>5</v>
      </c>
      <c r="Z621" t="str">
        <f t="shared" si="49"/>
        <v>0% (No Discount)</v>
      </c>
      <c r="AA621" s="17">
        <f>IF(COUNTIF($B$2:B621,B621)=1,1,0)</f>
        <v>0</v>
      </c>
      <c r="AB621" s="17">
        <f>IF(COUNTIF($F$2:F621,F621)=1,1,0)</f>
        <v>0</v>
      </c>
    </row>
    <row r="622" spans="1:28" x14ac:dyDescent="0.2">
      <c r="A622" s="17">
        <v>621</v>
      </c>
      <c r="B622" t="s">
        <v>2072</v>
      </c>
      <c r="C622" s="18">
        <v>42965</v>
      </c>
      <c r="D622" s="18">
        <v>42970</v>
      </c>
      <c r="E622" t="s">
        <v>50</v>
      </c>
      <c r="F622" t="s">
        <v>2073</v>
      </c>
      <c r="G622" t="s">
        <v>2074</v>
      </c>
      <c r="H622" t="s">
        <v>68</v>
      </c>
      <c r="I622" t="s">
        <v>54</v>
      </c>
      <c r="J622" t="s">
        <v>293</v>
      </c>
      <c r="K622" t="s">
        <v>294</v>
      </c>
      <c r="L622">
        <v>10011</v>
      </c>
      <c r="M622" t="s">
        <v>175</v>
      </c>
      <c r="N622" t="s">
        <v>635</v>
      </c>
      <c r="O622" t="s">
        <v>59</v>
      </c>
      <c r="P622" t="s">
        <v>92</v>
      </c>
      <c r="Q622" t="s">
        <v>636</v>
      </c>
      <c r="R622" s="19">
        <v>88.02</v>
      </c>
      <c r="S622" s="17">
        <v>3</v>
      </c>
      <c r="T622" s="20">
        <v>0</v>
      </c>
      <c r="U622" s="19">
        <v>27.286200000000001</v>
      </c>
      <c r="V622" s="20">
        <f t="shared" si="45"/>
        <v>0.31</v>
      </c>
      <c r="W622" s="17">
        <f t="shared" si="46"/>
        <v>2017</v>
      </c>
      <c r="X622" t="str">
        <f t="shared" si="47"/>
        <v>Aug-2017</v>
      </c>
      <c r="Y622" s="17">
        <f t="shared" si="48"/>
        <v>5</v>
      </c>
      <c r="Z622" t="str">
        <f t="shared" si="49"/>
        <v>0% (No Discount)</v>
      </c>
      <c r="AA622" s="17">
        <f>IF(COUNTIF($B$2:B622,B622)=1,1,0)</f>
        <v>0</v>
      </c>
      <c r="AB622" s="17">
        <f>IF(COUNTIF($F$2:F622,F622)=1,1,0)</f>
        <v>0</v>
      </c>
    </row>
    <row r="623" spans="1:28" x14ac:dyDescent="0.2">
      <c r="A623" s="17">
        <v>622</v>
      </c>
      <c r="B623" t="s">
        <v>2083</v>
      </c>
      <c r="C623" s="18">
        <v>41999</v>
      </c>
      <c r="D623" s="18">
        <v>42004</v>
      </c>
      <c r="E623" t="s">
        <v>77</v>
      </c>
      <c r="F623" t="s">
        <v>2084</v>
      </c>
      <c r="G623" t="s">
        <v>2085</v>
      </c>
      <c r="H623" t="s">
        <v>53</v>
      </c>
      <c r="I623" t="s">
        <v>54</v>
      </c>
      <c r="J623" t="s">
        <v>330</v>
      </c>
      <c r="K623" t="s">
        <v>238</v>
      </c>
      <c r="L623">
        <v>60610</v>
      </c>
      <c r="M623" t="s">
        <v>132</v>
      </c>
      <c r="N623" t="s">
        <v>2086</v>
      </c>
      <c r="O623" t="s">
        <v>73</v>
      </c>
      <c r="P623" t="s">
        <v>102</v>
      </c>
      <c r="Q623" t="s">
        <v>2087</v>
      </c>
      <c r="R623" s="19">
        <v>8.69</v>
      </c>
      <c r="S623" s="17">
        <v>5</v>
      </c>
      <c r="T623" s="20">
        <v>0.8</v>
      </c>
      <c r="U623" s="19">
        <v>-14.773</v>
      </c>
      <c r="V623" s="20">
        <f t="shared" si="45"/>
        <v>-1.7</v>
      </c>
      <c r="W623" s="17">
        <f t="shared" si="46"/>
        <v>2014</v>
      </c>
      <c r="X623" t="str">
        <f t="shared" si="47"/>
        <v>Dec-2014</v>
      </c>
      <c r="Y623" s="17">
        <f t="shared" si="48"/>
        <v>5</v>
      </c>
      <c r="Z623" t="str">
        <f t="shared" si="49"/>
        <v>Over 50%</v>
      </c>
      <c r="AA623" s="17">
        <f>IF(COUNTIF($B$2:B623,B623)=1,1,0)</f>
        <v>1</v>
      </c>
      <c r="AB623" s="17">
        <f>IF(COUNTIF($F$2:F623,F623)=1,1,0)</f>
        <v>1</v>
      </c>
    </row>
    <row r="624" spans="1:28" x14ac:dyDescent="0.2">
      <c r="A624" s="17">
        <v>623</v>
      </c>
      <c r="B624" t="s">
        <v>2088</v>
      </c>
      <c r="C624" s="18">
        <v>42337</v>
      </c>
      <c r="D624" s="18">
        <v>42341</v>
      </c>
      <c r="E624" t="s">
        <v>77</v>
      </c>
      <c r="F624" t="s">
        <v>2089</v>
      </c>
      <c r="G624" t="s">
        <v>2090</v>
      </c>
      <c r="H624" t="s">
        <v>68</v>
      </c>
      <c r="I624" t="s">
        <v>54</v>
      </c>
      <c r="J624" t="s">
        <v>2091</v>
      </c>
      <c r="K624" t="s">
        <v>265</v>
      </c>
      <c r="L624">
        <v>48126</v>
      </c>
      <c r="M624" t="s">
        <v>132</v>
      </c>
      <c r="N624" t="s">
        <v>2092</v>
      </c>
      <c r="O624" t="s">
        <v>59</v>
      </c>
      <c r="P624" t="s">
        <v>63</v>
      </c>
      <c r="Q624" t="s">
        <v>2093</v>
      </c>
      <c r="R624" s="19">
        <v>301.95999999999998</v>
      </c>
      <c r="S624" s="17">
        <v>2</v>
      </c>
      <c r="T624" s="20">
        <v>0</v>
      </c>
      <c r="U624" s="19">
        <v>87.568399999999997</v>
      </c>
      <c r="V624" s="20">
        <f t="shared" si="45"/>
        <v>0.29000000000000004</v>
      </c>
      <c r="W624" s="17">
        <f t="shared" si="46"/>
        <v>2015</v>
      </c>
      <c r="X624" t="str">
        <f t="shared" si="47"/>
        <v>Nov-2015</v>
      </c>
      <c r="Y624" s="17">
        <f t="shared" si="48"/>
        <v>4</v>
      </c>
      <c r="Z624" t="str">
        <f t="shared" si="49"/>
        <v>0% (No Discount)</v>
      </c>
      <c r="AA624" s="17">
        <f>IF(COUNTIF($B$2:B624,B624)=1,1,0)</f>
        <v>1</v>
      </c>
      <c r="AB624" s="17">
        <f>IF(COUNTIF($F$2:F624,F624)=1,1,0)</f>
        <v>1</v>
      </c>
    </row>
    <row r="625" spans="1:28" x14ac:dyDescent="0.2">
      <c r="A625" s="17">
        <v>624</v>
      </c>
      <c r="B625" t="s">
        <v>2088</v>
      </c>
      <c r="C625" s="18">
        <v>42337</v>
      </c>
      <c r="D625" s="18">
        <v>42341</v>
      </c>
      <c r="E625" t="s">
        <v>77</v>
      </c>
      <c r="F625" t="s">
        <v>2089</v>
      </c>
      <c r="G625" t="s">
        <v>2090</v>
      </c>
      <c r="H625" t="s">
        <v>68</v>
      </c>
      <c r="I625" t="s">
        <v>54</v>
      </c>
      <c r="J625" t="s">
        <v>2091</v>
      </c>
      <c r="K625" t="s">
        <v>265</v>
      </c>
      <c r="L625">
        <v>48126</v>
      </c>
      <c r="M625" t="s">
        <v>132</v>
      </c>
      <c r="N625" t="s">
        <v>2094</v>
      </c>
      <c r="O625" t="s">
        <v>73</v>
      </c>
      <c r="P625" t="s">
        <v>105</v>
      </c>
      <c r="Q625" t="s">
        <v>2095</v>
      </c>
      <c r="R625" s="19">
        <v>555.21</v>
      </c>
      <c r="S625" s="17">
        <v>5</v>
      </c>
      <c r="T625" s="20">
        <v>0.1</v>
      </c>
      <c r="U625" s="19">
        <v>178.90100000000001</v>
      </c>
      <c r="V625" s="20">
        <f t="shared" si="45"/>
        <v>0.32222222222222224</v>
      </c>
      <c r="W625" s="17">
        <f t="shared" si="46"/>
        <v>2015</v>
      </c>
      <c r="X625" t="str">
        <f t="shared" si="47"/>
        <v>Nov-2015</v>
      </c>
      <c r="Y625" s="17">
        <f t="shared" si="48"/>
        <v>4</v>
      </c>
      <c r="Z625" t="str">
        <f t="shared" si="49"/>
        <v>1-10%</v>
      </c>
      <c r="AA625" s="17">
        <f>IF(COUNTIF($B$2:B625,B625)=1,1,0)</f>
        <v>0</v>
      </c>
      <c r="AB625" s="17">
        <f>IF(COUNTIF($F$2:F625,F625)=1,1,0)</f>
        <v>0</v>
      </c>
    </row>
    <row r="626" spans="1:28" x14ac:dyDescent="0.2">
      <c r="A626" s="17">
        <v>625</v>
      </c>
      <c r="B626" t="s">
        <v>2088</v>
      </c>
      <c r="C626" s="18">
        <v>42337</v>
      </c>
      <c r="D626" s="18">
        <v>42341</v>
      </c>
      <c r="E626" t="s">
        <v>77</v>
      </c>
      <c r="F626" t="s">
        <v>2089</v>
      </c>
      <c r="G626" t="s">
        <v>2090</v>
      </c>
      <c r="H626" t="s">
        <v>68</v>
      </c>
      <c r="I626" t="s">
        <v>54</v>
      </c>
      <c r="J626" t="s">
        <v>2091</v>
      </c>
      <c r="K626" t="s">
        <v>265</v>
      </c>
      <c r="L626">
        <v>48126</v>
      </c>
      <c r="M626" t="s">
        <v>132</v>
      </c>
      <c r="N626" t="s">
        <v>2096</v>
      </c>
      <c r="O626" t="s">
        <v>73</v>
      </c>
      <c r="P626" t="s">
        <v>86</v>
      </c>
      <c r="Q626" t="s">
        <v>2097</v>
      </c>
      <c r="R626" s="19">
        <v>523.48</v>
      </c>
      <c r="S626" s="17">
        <v>4</v>
      </c>
      <c r="T626" s="20">
        <v>0</v>
      </c>
      <c r="U626" s="19">
        <v>130.87</v>
      </c>
      <c r="V626" s="20">
        <f t="shared" si="45"/>
        <v>0.25</v>
      </c>
      <c r="W626" s="17">
        <f t="shared" si="46"/>
        <v>2015</v>
      </c>
      <c r="X626" t="str">
        <f t="shared" si="47"/>
        <v>Nov-2015</v>
      </c>
      <c r="Y626" s="17">
        <f t="shared" si="48"/>
        <v>4</v>
      </c>
      <c r="Z626" t="str">
        <f t="shared" si="49"/>
        <v>0% (No Discount)</v>
      </c>
      <c r="AA626" s="17">
        <f>IF(COUNTIF($B$2:B626,B626)=1,1,0)</f>
        <v>0</v>
      </c>
      <c r="AB626" s="17">
        <f>IF(COUNTIF($F$2:F626,F626)=1,1,0)</f>
        <v>0</v>
      </c>
    </row>
    <row r="627" spans="1:28" x14ac:dyDescent="0.2">
      <c r="A627" s="17">
        <v>626</v>
      </c>
      <c r="B627" t="s">
        <v>2088</v>
      </c>
      <c r="C627" s="18">
        <v>42337</v>
      </c>
      <c r="D627" s="18">
        <v>42341</v>
      </c>
      <c r="E627" t="s">
        <v>77</v>
      </c>
      <c r="F627" t="s">
        <v>2089</v>
      </c>
      <c r="G627" t="s">
        <v>2090</v>
      </c>
      <c r="H627" t="s">
        <v>68</v>
      </c>
      <c r="I627" t="s">
        <v>54</v>
      </c>
      <c r="J627" t="s">
        <v>2091</v>
      </c>
      <c r="K627" t="s">
        <v>265</v>
      </c>
      <c r="L627">
        <v>48126</v>
      </c>
      <c r="M627" t="s">
        <v>132</v>
      </c>
      <c r="N627" t="s">
        <v>202</v>
      </c>
      <c r="O627" t="s">
        <v>73</v>
      </c>
      <c r="P627" t="s">
        <v>95</v>
      </c>
      <c r="Q627" t="s">
        <v>203</v>
      </c>
      <c r="R627" s="19">
        <v>161.82</v>
      </c>
      <c r="S627" s="17">
        <v>9</v>
      </c>
      <c r="T627" s="20">
        <v>0</v>
      </c>
      <c r="U627" s="19">
        <v>46.927799999999998</v>
      </c>
      <c r="V627" s="20">
        <f t="shared" si="45"/>
        <v>0.28999999999999998</v>
      </c>
      <c r="W627" s="17">
        <f t="shared" si="46"/>
        <v>2015</v>
      </c>
      <c r="X627" t="str">
        <f t="shared" si="47"/>
        <v>Nov-2015</v>
      </c>
      <c r="Y627" s="17">
        <f t="shared" si="48"/>
        <v>4</v>
      </c>
      <c r="Z627" t="str">
        <f t="shared" si="49"/>
        <v>0% (No Discount)</v>
      </c>
      <c r="AA627" s="17">
        <f>IF(COUNTIF($B$2:B627,B627)=1,1,0)</f>
        <v>0</v>
      </c>
      <c r="AB627" s="17">
        <f>IF(COUNTIF($F$2:F627,F627)=1,1,0)</f>
        <v>0</v>
      </c>
    </row>
    <row r="628" spans="1:28" x14ac:dyDescent="0.2">
      <c r="A628" s="17">
        <v>627</v>
      </c>
      <c r="B628" t="s">
        <v>2098</v>
      </c>
      <c r="C628" s="18">
        <v>42993</v>
      </c>
      <c r="D628" s="18">
        <v>42997</v>
      </c>
      <c r="E628" t="s">
        <v>77</v>
      </c>
      <c r="F628" t="s">
        <v>2099</v>
      </c>
      <c r="G628" t="s">
        <v>2100</v>
      </c>
      <c r="H628" t="s">
        <v>129</v>
      </c>
      <c r="I628" t="s">
        <v>54</v>
      </c>
      <c r="J628" t="s">
        <v>293</v>
      </c>
      <c r="K628" t="s">
        <v>294</v>
      </c>
      <c r="L628">
        <v>10009</v>
      </c>
      <c r="M628" t="s">
        <v>175</v>
      </c>
      <c r="N628" t="s">
        <v>2101</v>
      </c>
      <c r="O628" t="s">
        <v>59</v>
      </c>
      <c r="P628" t="s">
        <v>92</v>
      </c>
      <c r="Q628" t="s">
        <v>2102</v>
      </c>
      <c r="R628" s="19">
        <v>35.56</v>
      </c>
      <c r="S628" s="17">
        <v>7</v>
      </c>
      <c r="T628" s="20">
        <v>0</v>
      </c>
      <c r="U628" s="19">
        <v>12.090400000000001</v>
      </c>
      <c r="V628" s="20">
        <f t="shared" si="45"/>
        <v>0.34</v>
      </c>
      <c r="W628" s="17">
        <f t="shared" si="46"/>
        <v>2017</v>
      </c>
      <c r="X628" t="str">
        <f t="shared" si="47"/>
        <v>Sep-2017</v>
      </c>
      <c r="Y628" s="17">
        <f t="shared" si="48"/>
        <v>4</v>
      </c>
      <c r="Z628" t="str">
        <f t="shared" si="49"/>
        <v>0% (No Discount)</v>
      </c>
      <c r="AA628" s="17">
        <f>IF(COUNTIF($B$2:B628,B628)=1,1,0)</f>
        <v>1</v>
      </c>
      <c r="AB628" s="17">
        <f>IF(COUNTIF($F$2:F628,F628)=1,1,0)</f>
        <v>1</v>
      </c>
    </row>
    <row r="629" spans="1:28" x14ac:dyDescent="0.2">
      <c r="A629" s="17">
        <v>628</v>
      </c>
      <c r="B629" t="s">
        <v>2103</v>
      </c>
      <c r="C629" s="18">
        <v>42874</v>
      </c>
      <c r="D629" s="18">
        <v>42878</v>
      </c>
      <c r="E629" t="s">
        <v>77</v>
      </c>
      <c r="F629" t="s">
        <v>2104</v>
      </c>
      <c r="G629" t="s">
        <v>2105</v>
      </c>
      <c r="H629" t="s">
        <v>53</v>
      </c>
      <c r="I629" t="s">
        <v>54</v>
      </c>
      <c r="J629" t="s">
        <v>122</v>
      </c>
      <c r="K629" t="s">
        <v>123</v>
      </c>
      <c r="L629">
        <v>98115</v>
      </c>
      <c r="M629" t="s">
        <v>71</v>
      </c>
      <c r="N629" t="s">
        <v>2106</v>
      </c>
      <c r="O629" t="s">
        <v>73</v>
      </c>
      <c r="P629" t="s">
        <v>105</v>
      </c>
      <c r="Q629" t="s">
        <v>2107</v>
      </c>
      <c r="R629" s="19">
        <v>97.16</v>
      </c>
      <c r="S629" s="17">
        <v>2</v>
      </c>
      <c r="T629" s="20">
        <v>0</v>
      </c>
      <c r="U629" s="19">
        <v>28.176400000000001</v>
      </c>
      <c r="V629" s="20">
        <f t="shared" si="45"/>
        <v>0.29000000000000004</v>
      </c>
      <c r="W629" s="17">
        <f t="shared" si="46"/>
        <v>2017</v>
      </c>
      <c r="X629" t="str">
        <f t="shared" si="47"/>
        <v>May-2017</v>
      </c>
      <c r="Y629" s="17">
        <f t="shared" si="48"/>
        <v>4</v>
      </c>
      <c r="Z629" t="str">
        <f t="shared" si="49"/>
        <v>0% (No Discount)</v>
      </c>
      <c r="AA629" s="17">
        <f>IF(COUNTIF($B$2:B629,B629)=1,1,0)</f>
        <v>1</v>
      </c>
      <c r="AB629" s="17">
        <f>IF(COUNTIF($F$2:F629,F629)=1,1,0)</f>
        <v>1</v>
      </c>
    </row>
    <row r="630" spans="1:28" x14ac:dyDescent="0.2">
      <c r="A630" s="17">
        <v>629</v>
      </c>
      <c r="B630" t="s">
        <v>2108</v>
      </c>
      <c r="C630" s="18">
        <v>43086</v>
      </c>
      <c r="D630" s="18">
        <v>43090</v>
      </c>
      <c r="E630" t="s">
        <v>77</v>
      </c>
      <c r="F630" t="s">
        <v>842</v>
      </c>
      <c r="G630" t="s">
        <v>843</v>
      </c>
      <c r="H630" t="s">
        <v>53</v>
      </c>
      <c r="I630" t="s">
        <v>54</v>
      </c>
      <c r="J630" t="s">
        <v>154</v>
      </c>
      <c r="K630" t="s">
        <v>70</v>
      </c>
      <c r="L630">
        <v>94122</v>
      </c>
      <c r="M630" t="s">
        <v>71</v>
      </c>
      <c r="N630" t="s">
        <v>2109</v>
      </c>
      <c r="O630" t="s">
        <v>73</v>
      </c>
      <c r="P630" t="s">
        <v>102</v>
      </c>
      <c r="Q630" t="s">
        <v>2110</v>
      </c>
      <c r="R630" s="19">
        <v>15.24</v>
      </c>
      <c r="S630" s="17">
        <v>5</v>
      </c>
      <c r="T630" s="20">
        <v>0.2</v>
      </c>
      <c r="U630" s="19">
        <v>5.1435000000000004</v>
      </c>
      <c r="V630" s="20">
        <f t="shared" si="45"/>
        <v>0.33750000000000002</v>
      </c>
      <c r="W630" s="17">
        <f t="shared" si="46"/>
        <v>2017</v>
      </c>
      <c r="X630" t="str">
        <f t="shared" si="47"/>
        <v>Dec-2017</v>
      </c>
      <c r="Y630" s="17">
        <f t="shared" si="48"/>
        <v>4</v>
      </c>
      <c r="Z630" t="str">
        <f t="shared" si="49"/>
        <v>11-20%</v>
      </c>
      <c r="AA630" s="17">
        <f>IF(COUNTIF($B$2:B630,B630)=1,1,0)</f>
        <v>1</v>
      </c>
      <c r="AB630" s="17">
        <f>IF(COUNTIF($F$2:F630,F630)=1,1,0)</f>
        <v>0</v>
      </c>
    </row>
    <row r="631" spans="1:28" x14ac:dyDescent="0.2">
      <c r="A631" s="17">
        <v>630</v>
      </c>
      <c r="B631" t="s">
        <v>2108</v>
      </c>
      <c r="C631" s="18">
        <v>43086</v>
      </c>
      <c r="D631" s="18">
        <v>43090</v>
      </c>
      <c r="E631" t="s">
        <v>77</v>
      </c>
      <c r="F631" t="s">
        <v>842</v>
      </c>
      <c r="G631" t="s">
        <v>843</v>
      </c>
      <c r="H631" t="s">
        <v>53</v>
      </c>
      <c r="I631" t="s">
        <v>54</v>
      </c>
      <c r="J631" t="s">
        <v>154</v>
      </c>
      <c r="K631" t="s">
        <v>70</v>
      </c>
      <c r="L631">
        <v>94122</v>
      </c>
      <c r="M631" t="s">
        <v>71</v>
      </c>
      <c r="N631" t="s">
        <v>1058</v>
      </c>
      <c r="O631" t="s">
        <v>73</v>
      </c>
      <c r="P631" t="s">
        <v>117</v>
      </c>
      <c r="Q631" t="s">
        <v>1059</v>
      </c>
      <c r="R631" s="19">
        <v>13.23</v>
      </c>
      <c r="S631" s="17">
        <v>3</v>
      </c>
      <c r="T631" s="20">
        <v>0</v>
      </c>
      <c r="U631" s="19">
        <v>6.0857999999999999</v>
      </c>
      <c r="V631" s="20">
        <f t="shared" si="45"/>
        <v>0.45999999999999996</v>
      </c>
      <c r="W631" s="17">
        <f t="shared" si="46"/>
        <v>2017</v>
      </c>
      <c r="X631" t="str">
        <f t="shared" si="47"/>
        <v>Dec-2017</v>
      </c>
      <c r="Y631" s="17">
        <f t="shared" si="48"/>
        <v>4</v>
      </c>
      <c r="Z631" t="str">
        <f t="shared" si="49"/>
        <v>0% (No Discount)</v>
      </c>
      <c r="AA631" s="17">
        <f>IF(COUNTIF($B$2:B631,B631)=1,1,0)</f>
        <v>0</v>
      </c>
      <c r="AB631" s="17">
        <f>IF(COUNTIF($F$2:F631,F631)=1,1,0)</f>
        <v>0</v>
      </c>
    </row>
    <row r="632" spans="1:28" x14ac:dyDescent="0.2">
      <c r="A632" s="17">
        <v>631</v>
      </c>
      <c r="B632" t="s">
        <v>2111</v>
      </c>
      <c r="C632" s="18">
        <v>42715</v>
      </c>
      <c r="D632" s="18">
        <v>42717</v>
      </c>
      <c r="E632" t="s">
        <v>50</v>
      </c>
      <c r="F632" t="s">
        <v>2112</v>
      </c>
      <c r="G632" t="s">
        <v>2113</v>
      </c>
      <c r="H632" t="s">
        <v>53</v>
      </c>
      <c r="I632" t="s">
        <v>54</v>
      </c>
      <c r="J632" t="s">
        <v>483</v>
      </c>
      <c r="K632" t="s">
        <v>484</v>
      </c>
      <c r="L632">
        <v>80013</v>
      </c>
      <c r="M632" t="s">
        <v>71</v>
      </c>
      <c r="N632" t="s">
        <v>2114</v>
      </c>
      <c r="O632" t="s">
        <v>73</v>
      </c>
      <c r="P632" t="s">
        <v>86</v>
      </c>
      <c r="Q632" t="s">
        <v>2115</v>
      </c>
      <c r="R632" s="19">
        <v>243.38399999999999</v>
      </c>
      <c r="S632" s="17">
        <v>3</v>
      </c>
      <c r="T632" s="20">
        <v>0.2</v>
      </c>
      <c r="U632" s="19">
        <v>-51.719099999999997</v>
      </c>
      <c r="V632" s="20">
        <f t="shared" si="45"/>
        <v>-0.21249999999999999</v>
      </c>
      <c r="W632" s="17">
        <f t="shared" si="46"/>
        <v>2016</v>
      </c>
      <c r="X632" t="str">
        <f t="shared" si="47"/>
        <v>Dec-2016</v>
      </c>
      <c r="Y632" s="17">
        <f t="shared" si="48"/>
        <v>2</v>
      </c>
      <c r="Z632" t="str">
        <f t="shared" si="49"/>
        <v>11-20%</v>
      </c>
      <c r="AA632" s="17">
        <f>IF(COUNTIF($B$2:B632,B632)=1,1,0)</f>
        <v>1</v>
      </c>
      <c r="AB632" s="17">
        <f>IF(COUNTIF($F$2:F632,F632)=1,1,0)</f>
        <v>1</v>
      </c>
    </row>
    <row r="633" spans="1:28" x14ac:dyDescent="0.2">
      <c r="A633" s="17">
        <v>632</v>
      </c>
      <c r="B633" t="s">
        <v>2111</v>
      </c>
      <c r="C633" s="18">
        <v>42715</v>
      </c>
      <c r="D633" s="18">
        <v>42717</v>
      </c>
      <c r="E633" t="s">
        <v>50</v>
      </c>
      <c r="F633" t="s">
        <v>2112</v>
      </c>
      <c r="G633" t="s">
        <v>2113</v>
      </c>
      <c r="H633" t="s">
        <v>53</v>
      </c>
      <c r="I633" t="s">
        <v>54</v>
      </c>
      <c r="J633" t="s">
        <v>483</v>
      </c>
      <c r="K633" t="s">
        <v>484</v>
      </c>
      <c r="L633">
        <v>80013</v>
      </c>
      <c r="M633" t="s">
        <v>71</v>
      </c>
      <c r="N633" t="s">
        <v>2116</v>
      </c>
      <c r="O633" t="s">
        <v>98</v>
      </c>
      <c r="P633" t="s">
        <v>188</v>
      </c>
      <c r="Q633" t="s">
        <v>2117</v>
      </c>
      <c r="R633" s="19">
        <v>119.8</v>
      </c>
      <c r="S633" s="17">
        <v>5</v>
      </c>
      <c r="T633" s="20">
        <v>0.2</v>
      </c>
      <c r="U633" s="19">
        <v>29.95</v>
      </c>
      <c r="V633" s="20">
        <f t="shared" si="45"/>
        <v>0.25</v>
      </c>
      <c r="W633" s="17">
        <f t="shared" si="46"/>
        <v>2016</v>
      </c>
      <c r="X633" t="str">
        <f t="shared" si="47"/>
        <v>Dec-2016</v>
      </c>
      <c r="Y633" s="17">
        <f t="shared" si="48"/>
        <v>2</v>
      </c>
      <c r="Z633" t="str">
        <f t="shared" si="49"/>
        <v>11-20%</v>
      </c>
      <c r="AA633" s="17">
        <f>IF(COUNTIF($B$2:B633,B633)=1,1,0)</f>
        <v>0</v>
      </c>
      <c r="AB633" s="17">
        <f>IF(COUNTIF($F$2:F633,F633)=1,1,0)</f>
        <v>0</v>
      </c>
    </row>
    <row r="634" spans="1:28" x14ac:dyDescent="0.2">
      <c r="A634" s="17">
        <v>633</v>
      </c>
      <c r="B634" t="s">
        <v>2111</v>
      </c>
      <c r="C634" s="18">
        <v>42715</v>
      </c>
      <c r="D634" s="18">
        <v>42717</v>
      </c>
      <c r="E634" t="s">
        <v>50</v>
      </c>
      <c r="F634" t="s">
        <v>2112</v>
      </c>
      <c r="G634" t="s">
        <v>2113</v>
      </c>
      <c r="H634" t="s">
        <v>53</v>
      </c>
      <c r="I634" t="s">
        <v>54</v>
      </c>
      <c r="J634" t="s">
        <v>483</v>
      </c>
      <c r="K634" t="s">
        <v>484</v>
      </c>
      <c r="L634">
        <v>80013</v>
      </c>
      <c r="M634" t="s">
        <v>71</v>
      </c>
      <c r="N634" t="s">
        <v>2118</v>
      </c>
      <c r="O634" t="s">
        <v>98</v>
      </c>
      <c r="P634" t="s">
        <v>99</v>
      </c>
      <c r="Q634" t="s">
        <v>2119</v>
      </c>
      <c r="R634" s="19">
        <v>300.76799999999997</v>
      </c>
      <c r="S634" s="17">
        <v>4</v>
      </c>
      <c r="T634" s="20">
        <v>0.2</v>
      </c>
      <c r="U634" s="19">
        <v>30.076799999999999</v>
      </c>
      <c r="V634" s="20">
        <f t="shared" si="45"/>
        <v>0.1</v>
      </c>
      <c r="W634" s="17">
        <f t="shared" si="46"/>
        <v>2016</v>
      </c>
      <c r="X634" t="str">
        <f t="shared" si="47"/>
        <v>Dec-2016</v>
      </c>
      <c r="Y634" s="17">
        <f t="shared" si="48"/>
        <v>2</v>
      </c>
      <c r="Z634" t="str">
        <f t="shared" si="49"/>
        <v>11-20%</v>
      </c>
      <c r="AA634" s="17">
        <f>IF(COUNTIF($B$2:B634,B634)=1,1,0)</f>
        <v>0</v>
      </c>
      <c r="AB634" s="17">
        <f>IF(COUNTIF($F$2:F634,F634)=1,1,0)</f>
        <v>0</v>
      </c>
    </row>
    <row r="635" spans="1:28" x14ac:dyDescent="0.2">
      <c r="A635" s="17">
        <v>634</v>
      </c>
      <c r="B635" t="s">
        <v>2120</v>
      </c>
      <c r="C635" s="18">
        <v>43002</v>
      </c>
      <c r="D635" s="18">
        <v>43004</v>
      </c>
      <c r="E635" t="s">
        <v>50</v>
      </c>
      <c r="F635" t="s">
        <v>1818</v>
      </c>
      <c r="G635" t="s">
        <v>1819</v>
      </c>
      <c r="H635" t="s">
        <v>53</v>
      </c>
      <c r="I635" t="s">
        <v>54</v>
      </c>
      <c r="J635" t="s">
        <v>1450</v>
      </c>
      <c r="K635" t="s">
        <v>81</v>
      </c>
      <c r="L635">
        <v>33180</v>
      </c>
      <c r="M635" t="s">
        <v>57</v>
      </c>
      <c r="N635" t="s">
        <v>2121</v>
      </c>
      <c r="O635" t="s">
        <v>98</v>
      </c>
      <c r="P635" t="s">
        <v>188</v>
      </c>
      <c r="Q635" t="s">
        <v>2122</v>
      </c>
      <c r="R635" s="19">
        <v>17.88</v>
      </c>
      <c r="S635" s="17">
        <v>3</v>
      </c>
      <c r="T635" s="20">
        <v>0.2</v>
      </c>
      <c r="U635" s="19">
        <v>2.4584999999999999</v>
      </c>
      <c r="V635" s="20">
        <f t="shared" si="45"/>
        <v>0.13750000000000001</v>
      </c>
      <c r="W635" s="17">
        <f t="shared" si="46"/>
        <v>2017</v>
      </c>
      <c r="X635" t="str">
        <f t="shared" si="47"/>
        <v>Sep-2017</v>
      </c>
      <c r="Y635" s="17">
        <f t="shared" si="48"/>
        <v>2</v>
      </c>
      <c r="Z635" t="str">
        <f t="shared" si="49"/>
        <v>11-20%</v>
      </c>
      <c r="AA635" s="17">
        <f>IF(COUNTIF($B$2:B635,B635)=1,1,0)</f>
        <v>1</v>
      </c>
      <c r="AB635" s="17">
        <f>IF(COUNTIF($F$2:F635,F635)=1,1,0)</f>
        <v>0</v>
      </c>
    </row>
    <row r="636" spans="1:28" x14ac:dyDescent="0.2">
      <c r="A636" s="17">
        <v>635</v>
      </c>
      <c r="B636" t="s">
        <v>2120</v>
      </c>
      <c r="C636" s="18">
        <v>43002</v>
      </c>
      <c r="D636" s="18">
        <v>43004</v>
      </c>
      <c r="E636" t="s">
        <v>50</v>
      </c>
      <c r="F636" t="s">
        <v>1818</v>
      </c>
      <c r="G636" t="s">
        <v>1819</v>
      </c>
      <c r="H636" t="s">
        <v>53</v>
      </c>
      <c r="I636" t="s">
        <v>54</v>
      </c>
      <c r="J636" t="s">
        <v>1450</v>
      </c>
      <c r="K636" t="s">
        <v>81</v>
      </c>
      <c r="L636">
        <v>33180</v>
      </c>
      <c r="M636" t="s">
        <v>57</v>
      </c>
      <c r="N636" t="s">
        <v>2003</v>
      </c>
      <c r="O636" t="s">
        <v>73</v>
      </c>
      <c r="P636" t="s">
        <v>74</v>
      </c>
      <c r="Q636" t="s">
        <v>2004</v>
      </c>
      <c r="R636" s="19">
        <v>235.94399999999999</v>
      </c>
      <c r="S636" s="17">
        <v>3</v>
      </c>
      <c r="T636" s="20">
        <v>0.2</v>
      </c>
      <c r="U636" s="19">
        <v>85.529700000000005</v>
      </c>
      <c r="V636" s="20">
        <f t="shared" si="45"/>
        <v>0.36250000000000004</v>
      </c>
      <c r="W636" s="17">
        <f t="shared" si="46"/>
        <v>2017</v>
      </c>
      <c r="X636" t="str">
        <f t="shared" si="47"/>
        <v>Sep-2017</v>
      </c>
      <c r="Y636" s="17">
        <f t="shared" si="48"/>
        <v>2</v>
      </c>
      <c r="Z636" t="str">
        <f t="shared" si="49"/>
        <v>11-20%</v>
      </c>
      <c r="AA636" s="17">
        <f>IF(COUNTIF($B$2:B636,B636)=1,1,0)</f>
        <v>0</v>
      </c>
      <c r="AB636" s="17">
        <f>IF(COUNTIF($F$2:F636,F636)=1,1,0)</f>
        <v>0</v>
      </c>
    </row>
    <row r="637" spans="1:28" x14ac:dyDescent="0.2">
      <c r="A637" s="17">
        <v>636</v>
      </c>
      <c r="B637" t="s">
        <v>2123</v>
      </c>
      <c r="C637" s="18">
        <v>42281</v>
      </c>
      <c r="D637" s="18">
        <v>42286</v>
      </c>
      <c r="E637" t="s">
        <v>50</v>
      </c>
      <c r="F637" t="s">
        <v>2124</v>
      </c>
      <c r="G637" t="s">
        <v>2125</v>
      </c>
      <c r="H637" t="s">
        <v>68</v>
      </c>
      <c r="I637" t="s">
        <v>54</v>
      </c>
      <c r="J637" t="s">
        <v>2126</v>
      </c>
      <c r="K637" t="s">
        <v>1302</v>
      </c>
      <c r="L637">
        <v>31088</v>
      </c>
      <c r="M637" t="s">
        <v>57</v>
      </c>
      <c r="N637" t="s">
        <v>2127</v>
      </c>
      <c r="O637" t="s">
        <v>59</v>
      </c>
      <c r="P637" t="s">
        <v>63</v>
      </c>
      <c r="Q637" t="s">
        <v>2128</v>
      </c>
      <c r="R637" s="19">
        <v>392.94</v>
      </c>
      <c r="S637" s="17">
        <v>3</v>
      </c>
      <c r="T637" s="20">
        <v>0</v>
      </c>
      <c r="U637" s="19">
        <v>43.223399999999998</v>
      </c>
      <c r="V637" s="20">
        <f t="shared" si="45"/>
        <v>0.11</v>
      </c>
      <c r="W637" s="17">
        <f t="shared" si="46"/>
        <v>2015</v>
      </c>
      <c r="X637" t="str">
        <f t="shared" si="47"/>
        <v>Oct-2015</v>
      </c>
      <c r="Y637" s="17">
        <f t="shared" si="48"/>
        <v>5</v>
      </c>
      <c r="Z637" t="str">
        <f t="shared" si="49"/>
        <v>0% (No Discount)</v>
      </c>
      <c r="AA637" s="17">
        <f>IF(COUNTIF($B$2:B637,B637)=1,1,0)</f>
        <v>1</v>
      </c>
      <c r="AB637" s="17">
        <f>IF(COUNTIF($F$2:F637,F637)=1,1,0)</f>
        <v>1</v>
      </c>
    </row>
    <row r="638" spans="1:28" x14ac:dyDescent="0.2">
      <c r="A638" s="17">
        <v>637</v>
      </c>
      <c r="B638" t="s">
        <v>2129</v>
      </c>
      <c r="C638" s="18">
        <v>42597</v>
      </c>
      <c r="D638" s="18">
        <v>42603</v>
      </c>
      <c r="E638" t="s">
        <v>77</v>
      </c>
      <c r="F638" t="s">
        <v>2130</v>
      </c>
      <c r="G638" t="s">
        <v>2131</v>
      </c>
      <c r="H638" t="s">
        <v>53</v>
      </c>
      <c r="I638" t="s">
        <v>54</v>
      </c>
      <c r="J638" t="s">
        <v>483</v>
      </c>
      <c r="K638" t="s">
        <v>484</v>
      </c>
      <c r="L638">
        <v>80013</v>
      </c>
      <c r="M638" t="s">
        <v>71</v>
      </c>
      <c r="N638" t="s">
        <v>2132</v>
      </c>
      <c r="O638" t="s">
        <v>73</v>
      </c>
      <c r="P638" t="s">
        <v>102</v>
      </c>
      <c r="Q638" t="s">
        <v>2133</v>
      </c>
      <c r="R638" s="19">
        <v>18.882000000000001</v>
      </c>
      <c r="S638" s="17">
        <v>3</v>
      </c>
      <c r="T638" s="20">
        <v>0.7</v>
      </c>
      <c r="U638" s="19">
        <v>-13.8468</v>
      </c>
      <c r="V638" s="20">
        <f t="shared" si="45"/>
        <v>-0.73333333333333328</v>
      </c>
      <c r="W638" s="17">
        <f t="shared" si="46"/>
        <v>2016</v>
      </c>
      <c r="X638" t="str">
        <f t="shared" si="47"/>
        <v>Aug-2016</v>
      </c>
      <c r="Y638" s="17">
        <f t="shared" si="48"/>
        <v>6</v>
      </c>
      <c r="Z638" t="str">
        <f t="shared" si="49"/>
        <v>Over 50%</v>
      </c>
      <c r="AA638" s="17">
        <f>IF(COUNTIF($B$2:B638,B638)=1,1,0)</f>
        <v>1</v>
      </c>
      <c r="AB638" s="17">
        <f>IF(COUNTIF($F$2:F638,F638)=1,1,0)</f>
        <v>1</v>
      </c>
    </row>
    <row r="639" spans="1:28" x14ac:dyDescent="0.2">
      <c r="A639" s="17">
        <v>638</v>
      </c>
      <c r="B639" t="s">
        <v>2129</v>
      </c>
      <c r="C639" s="18">
        <v>42597</v>
      </c>
      <c r="D639" s="18">
        <v>42603</v>
      </c>
      <c r="E639" t="s">
        <v>77</v>
      </c>
      <c r="F639" t="s">
        <v>2130</v>
      </c>
      <c r="G639" t="s">
        <v>2131</v>
      </c>
      <c r="H639" t="s">
        <v>53</v>
      </c>
      <c r="I639" t="s">
        <v>54</v>
      </c>
      <c r="J639" t="s">
        <v>483</v>
      </c>
      <c r="K639" t="s">
        <v>484</v>
      </c>
      <c r="L639">
        <v>80013</v>
      </c>
      <c r="M639" t="s">
        <v>71</v>
      </c>
      <c r="N639" t="s">
        <v>2134</v>
      </c>
      <c r="O639" t="s">
        <v>73</v>
      </c>
      <c r="P639" t="s">
        <v>105</v>
      </c>
      <c r="Q639" t="s">
        <v>2135</v>
      </c>
      <c r="R639" s="19">
        <v>122.328</v>
      </c>
      <c r="S639" s="17">
        <v>3</v>
      </c>
      <c r="T639" s="20">
        <v>0.2</v>
      </c>
      <c r="U639" s="19">
        <v>12.232799999999999</v>
      </c>
      <c r="V639" s="20">
        <f t="shared" si="45"/>
        <v>9.9999999999999992E-2</v>
      </c>
      <c r="W639" s="17">
        <f t="shared" si="46"/>
        <v>2016</v>
      </c>
      <c r="X639" t="str">
        <f t="shared" si="47"/>
        <v>Aug-2016</v>
      </c>
      <c r="Y639" s="17">
        <f t="shared" si="48"/>
        <v>6</v>
      </c>
      <c r="Z639" t="str">
        <f t="shared" si="49"/>
        <v>11-20%</v>
      </c>
      <c r="AA639" s="17">
        <f>IF(COUNTIF($B$2:B639,B639)=1,1,0)</f>
        <v>0</v>
      </c>
      <c r="AB639" s="17">
        <f>IF(COUNTIF($F$2:F639,F639)=1,1,0)</f>
        <v>0</v>
      </c>
    </row>
    <row r="640" spans="1:28" x14ac:dyDescent="0.2">
      <c r="A640" s="17">
        <v>639</v>
      </c>
      <c r="B640" t="s">
        <v>2136</v>
      </c>
      <c r="C640" s="18">
        <v>42510</v>
      </c>
      <c r="D640" s="18">
        <v>42515</v>
      </c>
      <c r="E640" t="s">
        <v>77</v>
      </c>
      <c r="F640" t="s">
        <v>467</v>
      </c>
      <c r="G640" t="s">
        <v>468</v>
      </c>
      <c r="H640" t="s">
        <v>129</v>
      </c>
      <c r="I640" t="s">
        <v>54</v>
      </c>
      <c r="J640" t="s">
        <v>2137</v>
      </c>
      <c r="K640" t="s">
        <v>70</v>
      </c>
      <c r="L640">
        <v>94591</v>
      </c>
      <c r="M640" t="s">
        <v>71</v>
      </c>
      <c r="N640" t="s">
        <v>949</v>
      </c>
      <c r="O640" t="s">
        <v>59</v>
      </c>
      <c r="P640" t="s">
        <v>92</v>
      </c>
      <c r="Q640" t="s">
        <v>950</v>
      </c>
      <c r="R640" s="19">
        <v>1049.2</v>
      </c>
      <c r="S640" s="17">
        <v>5</v>
      </c>
      <c r="T640" s="20">
        <v>0</v>
      </c>
      <c r="U640" s="19">
        <v>272.79199999999997</v>
      </c>
      <c r="V640" s="20">
        <f t="shared" si="45"/>
        <v>0.25999999999999995</v>
      </c>
      <c r="W640" s="17">
        <f t="shared" si="46"/>
        <v>2016</v>
      </c>
      <c r="X640" t="str">
        <f t="shared" si="47"/>
        <v>May-2016</v>
      </c>
      <c r="Y640" s="17">
        <f t="shared" si="48"/>
        <v>5</v>
      </c>
      <c r="Z640" t="str">
        <f t="shared" si="49"/>
        <v>0% (No Discount)</v>
      </c>
      <c r="AA640" s="17">
        <f>IF(COUNTIF($B$2:B640,B640)=1,1,0)</f>
        <v>1</v>
      </c>
      <c r="AB640" s="17">
        <f>IF(COUNTIF($F$2:F640,F640)=1,1,0)</f>
        <v>0</v>
      </c>
    </row>
    <row r="641" spans="1:28" x14ac:dyDescent="0.2">
      <c r="A641" s="17">
        <v>640</v>
      </c>
      <c r="B641" t="s">
        <v>2136</v>
      </c>
      <c r="C641" s="18">
        <v>42510</v>
      </c>
      <c r="D641" s="18">
        <v>42515</v>
      </c>
      <c r="E641" t="s">
        <v>77</v>
      </c>
      <c r="F641" t="s">
        <v>467</v>
      </c>
      <c r="G641" t="s">
        <v>468</v>
      </c>
      <c r="H641" t="s">
        <v>129</v>
      </c>
      <c r="I641" t="s">
        <v>54</v>
      </c>
      <c r="J641" t="s">
        <v>2137</v>
      </c>
      <c r="K641" t="s">
        <v>70</v>
      </c>
      <c r="L641">
        <v>94591</v>
      </c>
      <c r="M641" t="s">
        <v>71</v>
      </c>
      <c r="N641" t="s">
        <v>2138</v>
      </c>
      <c r="O641" t="s">
        <v>73</v>
      </c>
      <c r="P641" t="s">
        <v>102</v>
      </c>
      <c r="Q641" t="s">
        <v>2139</v>
      </c>
      <c r="R641" s="19">
        <v>15.423999999999999</v>
      </c>
      <c r="S641" s="17">
        <v>4</v>
      </c>
      <c r="T641" s="20">
        <v>0.2</v>
      </c>
      <c r="U641" s="19">
        <v>5.0128000000000004</v>
      </c>
      <c r="V641" s="20">
        <f t="shared" si="45"/>
        <v>0.32500000000000001</v>
      </c>
      <c r="W641" s="17">
        <f t="shared" si="46"/>
        <v>2016</v>
      </c>
      <c r="X641" t="str">
        <f t="shared" si="47"/>
        <v>May-2016</v>
      </c>
      <c r="Y641" s="17">
        <f t="shared" si="48"/>
        <v>5</v>
      </c>
      <c r="Z641" t="str">
        <f t="shared" si="49"/>
        <v>11-20%</v>
      </c>
      <c r="AA641" s="17">
        <f>IF(COUNTIF($B$2:B641,B641)=1,1,0)</f>
        <v>0</v>
      </c>
      <c r="AB641" s="17">
        <f>IF(COUNTIF($F$2:F641,F641)=1,1,0)</f>
        <v>0</v>
      </c>
    </row>
    <row r="642" spans="1:28" x14ac:dyDescent="0.2">
      <c r="A642" s="17">
        <v>641</v>
      </c>
      <c r="B642" t="s">
        <v>2140</v>
      </c>
      <c r="C642" s="18">
        <v>42722</v>
      </c>
      <c r="D642" s="18">
        <v>42726</v>
      </c>
      <c r="E642" t="s">
        <v>77</v>
      </c>
      <c r="F642" t="s">
        <v>2141</v>
      </c>
      <c r="G642" t="s">
        <v>2142</v>
      </c>
      <c r="H642" t="s">
        <v>68</v>
      </c>
      <c r="I642" t="s">
        <v>54</v>
      </c>
      <c r="J642" t="s">
        <v>436</v>
      </c>
      <c r="K642" t="s">
        <v>256</v>
      </c>
      <c r="L642">
        <v>55407</v>
      </c>
      <c r="M642" t="s">
        <v>132</v>
      </c>
      <c r="N642" t="s">
        <v>2143</v>
      </c>
      <c r="O642" t="s">
        <v>59</v>
      </c>
      <c r="P642" t="s">
        <v>92</v>
      </c>
      <c r="Q642" t="s">
        <v>2144</v>
      </c>
      <c r="R642" s="19">
        <v>18.84</v>
      </c>
      <c r="S642" s="17">
        <v>3</v>
      </c>
      <c r="T642" s="20">
        <v>0</v>
      </c>
      <c r="U642" s="19">
        <v>6.0288000000000004</v>
      </c>
      <c r="V642" s="20">
        <f t="shared" ref="V642:V705" si="50">IFERROR(U642/R642,0)</f>
        <v>0.32</v>
      </c>
      <c r="W642" s="17">
        <f t="shared" ref="W642:W705" si="51">YEAR(C642)</f>
        <v>2016</v>
      </c>
      <c r="X642" t="str">
        <f t="shared" ref="X642:X705" si="52">TEXT(C642,"mmm-yyyy")</f>
        <v>Dec-2016</v>
      </c>
      <c r="Y642" s="17">
        <f t="shared" ref="Y642:Y705" si="53">D642-C642</f>
        <v>4</v>
      </c>
      <c r="Z642" t="str">
        <f t="shared" ref="Z642:Z705" si="54">IF(T642=0,"0% (No Discount)",IF(T642&lt;=0.1,"1-10%",IF(T642&lt;=0.2,"11-20%",IF(T642&lt;=0.3,"21-30%",IF(T642&lt;=0.4,"31-40%",IF(T642&lt;=0.5,"41-50%","Over 50%"))))))</f>
        <v>0% (No Discount)</v>
      </c>
      <c r="AA642" s="17">
        <f>IF(COUNTIF($B$2:B642,B642)=1,1,0)</f>
        <v>1</v>
      </c>
      <c r="AB642" s="17">
        <f>IF(COUNTIF($F$2:F642,F642)=1,1,0)</f>
        <v>1</v>
      </c>
    </row>
    <row r="643" spans="1:28" x14ac:dyDescent="0.2">
      <c r="A643" s="17">
        <v>642</v>
      </c>
      <c r="B643" t="s">
        <v>2145</v>
      </c>
      <c r="C643" s="18">
        <v>42946</v>
      </c>
      <c r="D643" s="18">
        <v>42950</v>
      </c>
      <c r="E643" t="s">
        <v>50</v>
      </c>
      <c r="F643" t="s">
        <v>2146</v>
      </c>
      <c r="G643" t="s">
        <v>2147</v>
      </c>
      <c r="H643" t="s">
        <v>53</v>
      </c>
      <c r="I643" t="s">
        <v>54</v>
      </c>
      <c r="J643" t="s">
        <v>2148</v>
      </c>
      <c r="K643" t="s">
        <v>70</v>
      </c>
      <c r="L643">
        <v>92691</v>
      </c>
      <c r="M643" t="s">
        <v>71</v>
      </c>
      <c r="N643" t="s">
        <v>2149</v>
      </c>
      <c r="O643" t="s">
        <v>73</v>
      </c>
      <c r="P643" t="s">
        <v>86</v>
      </c>
      <c r="Q643" t="s">
        <v>2150</v>
      </c>
      <c r="R643" s="19">
        <v>330.4</v>
      </c>
      <c r="S643" s="17">
        <v>2</v>
      </c>
      <c r="T643" s="20">
        <v>0</v>
      </c>
      <c r="U643" s="19">
        <v>85.903999999999996</v>
      </c>
      <c r="V643" s="20">
        <f t="shared" si="50"/>
        <v>0.26</v>
      </c>
      <c r="W643" s="17">
        <f t="shared" si="51"/>
        <v>2017</v>
      </c>
      <c r="X643" t="str">
        <f t="shared" si="52"/>
        <v>Jul-2017</v>
      </c>
      <c r="Y643" s="17">
        <f t="shared" si="53"/>
        <v>4</v>
      </c>
      <c r="Z643" t="str">
        <f t="shared" si="54"/>
        <v>0% (No Discount)</v>
      </c>
      <c r="AA643" s="17">
        <f>IF(COUNTIF($B$2:B643,B643)=1,1,0)</f>
        <v>1</v>
      </c>
      <c r="AB643" s="17">
        <f>IF(COUNTIF($F$2:F643,F643)=1,1,0)</f>
        <v>1</v>
      </c>
    </row>
    <row r="644" spans="1:28" x14ac:dyDescent="0.2">
      <c r="A644" s="17">
        <v>643</v>
      </c>
      <c r="B644" t="s">
        <v>2145</v>
      </c>
      <c r="C644" s="18">
        <v>42946</v>
      </c>
      <c r="D644" s="18">
        <v>42950</v>
      </c>
      <c r="E644" t="s">
        <v>50</v>
      </c>
      <c r="F644" t="s">
        <v>2146</v>
      </c>
      <c r="G644" t="s">
        <v>2147</v>
      </c>
      <c r="H644" t="s">
        <v>53</v>
      </c>
      <c r="I644" t="s">
        <v>54</v>
      </c>
      <c r="J644" t="s">
        <v>2148</v>
      </c>
      <c r="K644" t="s">
        <v>70</v>
      </c>
      <c r="L644">
        <v>92691</v>
      </c>
      <c r="M644" t="s">
        <v>71</v>
      </c>
      <c r="N644" t="s">
        <v>2151</v>
      </c>
      <c r="O644" t="s">
        <v>73</v>
      </c>
      <c r="P644" t="s">
        <v>74</v>
      </c>
      <c r="Q644" t="s">
        <v>2152</v>
      </c>
      <c r="R644" s="19">
        <v>26.25</v>
      </c>
      <c r="S644" s="17">
        <v>7</v>
      </c>
      <c r="T644" s="20">
        <v>0</v>
      </c>
      <c r="U644" s="19">
        <v>12.6</v>
      </c>
      <c r="V644" s="20">
        <f t="shared" si="50"/>
        <v>0.48</v>
      </c>
      <c r="W644" s="17">
        <f t="shared" si="51"/>
        <v>2017</v>
      </c>
      <c r="X644" t="str">
        <f t="shared" si="52"/>
        <v>Jul-2017</v>
      </c>
      <c r="Y644" s="17">
        <f t="shared" si="53"/>
        <v>4</v>
      </c>
      <c r="Z644" t="str">
        <f t="shared" si="54"/>
        <v>0% (No Discount)</v>
      </c>
      <c r="AA644" s="17">
        <f>IF(COUNTIF($B$2:B644,B644)=1,1,0)</f>
        <v>0</v>
      </c>
      <c r="AB644" s="17">
        <f>IF(COUNTIF($F$2:F644,F644)=1,1,0)</f>
        <v>0</v>
      </c>
    </row>
    <row r="645" spans="1:28" x14ac:dyDescent="0.2">
      <c r="A645" s="17">
        <v>644</v>
      </c>
      <c r="B645" t="s">
        <v>2153</v>
      </c>
      <c r="C645" s="18">
        <v>42896</v>
      </c>
      <c r="D645" s="18">
        <v>42901</v>
      </c>
      <c r="E645" t="s">
        <v>77</v>
      </c>
      <c r="F645" t="s">
        <v>2154</v>
      </c>
      <c r="G645" t="s">
        <v>2155</v>
      </c>
      <c r="H645" t="s">
        <v>53</v>
      </c>
      <c r="I645" t="s">
        <v>54</v>
      </c>
      <c r="J645" t="s">
        <v>2156</v>
      </c>
      <c r="K645" t="s">
        <v>265</v>
      </c>
      <c r="L645">
        <v>48307</v>
      </c>
      <c r="M645" t="s">
        <v>132</v>
      </c>
      <c r="N645" t="s">
        <v>936</v>
      </c>
      <c r="O645" t="s">
        <v>98</v>
      </c>
      <c r="P645" t="s">
        <v>188</v>
      </c>
      <c r="Q645" t="s">
        <v>1816</v>
      </c>
      <c r="R645" s="19">
        <v>132.52000000000001</v>
      </c>
      <c r="S645" s="17">
        <v>4</v>
      </c>
      <c r="T645" s="20">
        <v>0</v>
      </c>
      <c r="U645" s="19">
        <v>54.333199999999998</v>
      </c>
      <c r="V645" s="20">
        <f t="shared" si="50"/>
        <v>0.41</v>
      </c>
      <c r="W645" s="17">
        <f t="shared" si="51"/>
        <v>2017</v>
      </c>
      <c r="X645" t="str">
        <f t="shared" si="52"/>
        <v>Jun-2017</v>
      </c>
      <c r="Y645" s="17">
        <f t="shared" si="53"/>
        <v>5</v>
      </c>
      <c r="Z645" t="str">
        <f t="shared" si="54"/>
        <v>0% (No Discount)</v>
      </c>
      <c r="AA645" s="17">
        <f>IF(COUNTIF($B$2:B645,B645)=1,1,0)</f>
        <v>1</v>
      </c>
      <c r="AB645" s="17">
        <f>IF(COUNTIF($F$2:F645,F645)=1,1,0)</f>
        <v>1</v>
      </c>
    </row>
    <row r="646" spans="1:28" x14ac:dyDescent="0.2">
      <c r="A646" s="17">
        <v>645</v>
      </c>
      <c r="B646" t="s">
        <v>2157</v>
      </c>
      <c r="C646" s="18">
        <v>42937</v>
      </c>
      <c r="D646" s="18">
        <v>42941</v>
      </c>
      <c r="E646" t="s">
        <v>77</v>
      </c>
      <c r="F646" t="s">
        <v>648</v>
      </c>
      <c r="G646" t="s">
        <v>649</v>
      </c>
      <c r="H646" t="s">
        <v>129</v>
      </c>
      <c r="I646" t="s">
        <v>54</v>
      </c>
      <c r="J646" t="s">
        <v>2158</v>
      </c>
      <c r="K646" t="s">
        <v>817</v>
      </c>
      <c r="L646">
        <v>7060</v>
      </c>
      <c r="M646" t="s">
        <v>175</v>
      </c>
      <c r="N646" t="s">
        <v>2159</v>
      </c>
      <c r="O646" t="s">
        <v>73</v>
      </c>
      <c r="P646" t="s">
        <v>117</v>
      </c>
      <c r="Q646" t="s">
        <v>2160</v>
      </c>
      <c r="R646" s="19">
        <v>6.48</v>
      </c>
      <c r="S646" s="17">
        <v>1</v>
      </c>
      <c r="T646" s="20">
        <v>0</v>
      </c>
      <c r="U646" s="19">
        <v>3.1751999999999998</v>
      </c>
      <c r="V646" s="20">
        <f t="shared" si="50"/>
        <v>0.48999999999999994</v>
      </c>
      <c r="W646" s="17">
        <f t="shared" si="51"/>
        <v>2017</v>
      </c>
      <c r="X646" t="str">
        <f t="shared" si="52"/>
        <v>Jul-2017</v>
      </c>
      <c r="Y646" s="17">
        <f t="shared" si="53"/>
        <v>4</v>
      </c>
      <c r="Z646" t="str">
        <f t="shared" si="54"/>
        <v>0% (No Discount)</v>
      </c>
      <c r="AA646" s="17">
        <f>IF(COUNTIF($B$2:B646,B646)=1,1,0)</f>
        <v>1</v>
      </c>
      <c r="AB646" s="17">
        <f>IF(COUNTIF($F$2:F646,F646)=1,1,0)</f>
        <v>0</v>
      </c>
    </row>
    <row r="647" spans="1:28" x14ac:dyDescent="0.2">
      <c r="A647" s="17">
        <v>646</v>
      </c>
      <c r="B647" t="s">
        <v>2161</v>
      </c>
      <c r="C647" s="18">
        <v>43099</v>
      </c>
      <c r="D647" s="18">
        <v>43105</v>
      </c>
      <c r="E647" t="s">
        <v>77</v>
      </c>
      <c r="F647" t="s">
        <v>2162</v>
      </c>
      <c r="G647" t="s">
        <v>2163</v>
      </c>
      <c r="H647" t="s">
        <v>129</v>
      </c>
      <c r="I647" t="s">
        <v>54</v>
      </c>
      <c r="J647" t="s">
        <v>524</v>
      </c>
      <c r="K647" t="s">
        <v>281</v>
      </c>
      <c r="L647">
        <v>47201</v>
      </c>
      <c r="M647" t="s">
        <v>132</v>
      </c>
      <c r="N647" t="s">
        <v>2164</v>
      </c>
      <c r="O647" t="s">
        <v>73</v>
      </c>
      <c r="P647" t="s">
        <v>105</v>
      </c>
      <c r="Q647" t="s">
        <v>2165</v>
      </c>
      <c r="R647" s="19">
        <v>209.3</v>
      </c>
      <c r="S647" s="17">
        <v>2</v>
      </c>
      <c r="T647" s="20">
        <v>0</v>
      </c>
      <c r="U647" s="19">
        <v>56.511000000000003</v>
      </c>
      <c r="V647" s="20">
        <f t="shared" si="50"/>
        <v>0.27</v>
      </c>
      <c r="W647" s="17">
        <f t="shared" si="51"/>
        <v>2017</v>
      </c>
      <c r="X647" t="str">
        <f t="shared" si="52"/>
        <v>Dec-2017</v>
      </c>
      <c r="Y647" s="17">
        <f t="shared" si="53"/>
        <v>6</v>
      </c>
      <c r="Z647" t="str">
        <f t="shared" si="54"/>
        <v>0% (No Discount)</v>
      </c>
      <c r="AA647" s="17">
        <f>IF(COUNTIF($B$2:B647,B647)=1,1,0)</f>
        <v>1</v>
      </c>
      <c r="AB647" s="17">
        <f>IF(COUNTIF($F$2:F647,F647)=1,1,0)</f>
        <v>1</v>
      </c>
    </row>
    <row r="648" spans="1:28" x14ac:dyDescent="0.2">
      <c r="A648" s="17">
        <v>647</v>
      </c>
      <c r="B648" t="s">
        <v>2166</v>
      </c>
      <c r="C648" s="18">
        <v>42461</v>
      </c>
      <c r="D648" s="18">
        <v>42468</v>
      </c>
      <c r="E648" t="s">
        <v>77</v>
      </c>
      <c r="F648" t="s">
        <v>1055</v>
      </c>
      <c r="G648" t="s">
        <v>1056</v>
      </c>
      <c r="H648" t="s">
        <v>68</v>
      </c>
      <c r="I648" t="s">
        <v>54</v>
      </c>
      <c r="J648" t="s">
        <v>2167</v>
      </c>
      <c r="K648" t="s">
        <v>337</v>
      </c>
      <c r="L648">
        <v>85635</v>
      </c>
      <c r="M648" t="s">
        <v>71</v>
      </c>
      <c r="N648" t="s">
        <v>2168</v>
      </c>
      <c r="O648" t="s">
        <v>73</v>
      </c>
      <c r="P648" t="s">
        <v>296</v>
      </c>
      <c r="Q648" t="s">
        <v>590</v>
      </c>
      <c r="R648" s="19">
        <v>31.56</v>
      </c>
      <c r="S648" s="17">
        <v>5</v>
      </c>
      <c r="T648" s="20">
        <v>0.2</v>
      </c>
      <c r="U648" s="19">
        <v>9.8625000000000007</v>
      </c>
      <c r="V648" s="20">
        <f t="shared" si="50"/>
        <v>0.31250000000000006</v>
      </c>
      <c r="W648" s="17">
        <f t="shared" si="51"/>
        <v>2016</v>
      </c>
      <c r="X648" t="str">
        <f t="shared" si="52"/>
        <v>Apr-2016</v>
      </c>
      <c r="Y648" s="17">
        <f t="shared" si="53"/>
        <v>7</v>
      </c>
      <c r="Z648" t="str">
        <f t="shared" si="54"/>
        <v>11-20%</v>
      </c>
      <c r="AA648" s="17">
        <f>IF(COUNTIF($B$2:B648,B648)=1,1,0)</f>
        <v>1</v>
      </c>
      <c r="AB648" s="17">
        <f>IF(COUNTIF($F$2:F648,F648)=1,1,0)</f>
        <v>0</v>
      </c>
    </row>
    <row r="649" spans="1:28" x14ac:dyDescent="0.2">
      <c r="A649" s="17">
        <v>648</v>
      </c>
      <c r="B649" t="s">
        <v>2166</v>
      </c>
      <c r="C649" s="18">
        <v>42461</v>
      </c>
      <c r="D649" s="18">
        <v>42468</v>
      </c>
      <c r="E649" t="s">
        <v>77</v>
      </c>
      <c r="F649" t="s">
        <v>1055</v>
      </c>
      <c r="G649" t="s">
        <v>1056</v>
      </c>
      <c r="H649" t="s">
        <v>68</v>
      </c>
      <c r="I649" t="s">
        <v>54</v>
      </c>
      <c r="J649" t="s">
        <v>2167</v>
      </c>
      <c r="K649" t="s">
        <v>337</v>
      </c>
      <c r="L649">
        <v>85635</v>
      </c>
      <c r="M649" t="s">
        <v>71</v>
      </c>
      <c r="N649" t="s">
        <v>2169</v>
      </c>
      <c r="O649" t="s">
        <v>73</v>
      </c>
      <c r="P649" t="s">
        <v>105</v>
      </c>
      <c r="Q649" t="s">
        <v>2170</v>
      </c>
      <c r="R649" s="19">
        <v>30.143999999999998</v>
      </c>
      <c r="S649" s="17">
        <v>2</v>
      </c>
      <c r="T649" s="20">
        <v>0.2</v>
      </c>
      <c r="U649" s="19">
        <v>3.0144000000000002</v>
      </c>
      <c r="V649" s="20">
        <f t="shared" si="50"/>
        <v>0.1</v>
      </c>
      <c r="W649" s="17">
        <f t="shared" si="51"/>
        <v>2016</v>
      </c>
      <c r="X649" t="str">
        <f t="shared" si="52"/>
        <v>Apr-2016</v>
      </c>
      <c r="Y649" s="17">
        <f t="shared" si="53"/>
        <v>7</v>
      </c>
      <c r="Z649" t="str">
        <f t="shared" si="54"/>
        <v>11-20%</v>
      </c>
      <c r="AA649" s="17">
        <f>IF(COUNTIF($B$2:B649,B649)=1,1,0)</f>
        <v>0</v>
      </c>
      <c r="AB649" s="17">
        <f>IF(COUNTIF($F$2:F649,F649)=1,1,0)</f>
        <v>0</v>
      </c>
    </row>
    <row r="650" spans="1:28" x14ac:dyDescent="0.2">
      <c r="A650" s="17">
        <v>649</v>
      </c>
      <c r="B650" t="s">
        <v>2171</v>
      </c>
      <c r="C650" s="18">
        <v>42715</v>
      </c>
      <c r="D650" s="18">
        <v>42720</v>
      </c>
      <c r="E650" t="s">
        <v>50</v>
      </c>
      <c r="F650" t="s">
        <v>2172</v>
      </c>
      <c r="G650" t="s">
        <v>2173</v>
      </c>
      <c r="H650" t="s">
        <v>68</v>
      </c>
      <c r="I650" t="s">
        <v>54</v>
      </c>
      <c r="J650" t="s">
        <v>2174</v>
      </c>
      <c r="K650" t="s">
        <v>123</v>
      </c>
      <c r="L650">
        <v>98661</v>
      </c>
      <c r="M650" t="s">
        <v>71</v>
      </c>
      <c r="N650" t="s">
        <v>1393</v>
      </c>
      <c r="O650" t="s">
        <v>59</v>
      </c>
      <c r="P650" t="s">
        <v>92</v>
      </c>
      <c r="Q650" t="s">
        <v>1394</v>
      </c>
      <c r="R650" s="19">
        <v>14.8</v>
      </c>
      <c r="S650" s="17">
        <v>4</v>
      </c>
      <c r="T650" s="20">
        <v>0</v>
      </c>
      <c r="U650" s="19">
        <v>6.0679999999999996</v>
      </c>
      <c r="V650" s="20">
        <f t="shared" si="50"/>
        <v>0.41</v>
      </c>
      <c r="W650" s="17">
        <f t="shared" si="51"/>
        <v>2016</v>
      </c>
      <c r="X650" t="str">
        <f t="shared" si="52"/>
        <v>Dec-2016</v>
      </c>
      <c r="Y650" s="17">
        <f t="shared" si="53"/>
        <v>5</v>
      </c>
      <c r="Z650" t="str">
        <f t="shared" si="54"/>
        <v>0% (No Discount)</v>
      </c>
      <c r="AA650" s="17">
        <f>IF(COUNTIF($B$2:B650,B650)=1,1,0)</f>
        <v>1</v>
      </c>
      <c r="AB650" s="17">
        <f>IF(COUNTIF($F$2:F650,F650)=1,1,0)</f>
        <v>1</v>
      </c>
    </row>
    <row r="651" spans="1:28" x14ac:dyDescent="0.2">
      <c r="A651" s="17">
        <v>650</v>
      </c>
      <c r="B651" t="s">
        <v>2171</v>
      </c>
      <c r="C651" s="18">
        <v>42715</v>
      </c>
      <c r="D651" s="18">
        <v>42720</v>
      </c>
      <c r="E651" t="s">
        <v>50</v>
      </c>
      <c r="F651" t="s">
        <v>2172</v>
      </c>
      <c r="G651" t="s">
        <v>2173</v>
      </c>
      <c r="H651" t="s">
        <v>68</v>
      </c>
      <c r="I651" t="s">
        <v>54</v>
      </c>
      <c r="J651" t="s">
        <v>2174</v>
      </c>
      <c r="K651" t="s">
        <v>123</v>
      </c>
      <c r="L651">
        <v>98661</v>
      </c>
      <c r="M651" t="s">
        <v>71</v>
      </c>
      <c r="N651" t="s">
        <v>766</v>
      </c>
      <c r="O651" t="s">
        <v>98</v>
      </c>
      <c r="P651" t="s">
        <v>99</v>
      </c>
      <c r="Q651" t="s">
        <v>767</v>
      </c>
      <c r="R651" s="19">
        <v>302.37599999999998</v>
      </c>
      <c r="S651" s="17">
        <v>3</v>
      </c>
      <c r="T651" s="20">
        <v>0.2</v>
      </c>
      <c r="U651" s="19">
        <v>22.6782</v>
      </c>
      <c r="V651" s="20">
        <f t="shared" si="50"/>
        <v>7.5000000000000011E-2</v>
      </c>
      <c r="W651" s="17">
        <f t="shared" si="51"/>
        <v>2016</v>
      </c>
      <c r="X651" t="str">
        <f t="shared" si="52"/>
        <v>Dec-2016</v>
      </c>
      <c r="Y651" s="17">
        <f t="shared" si="53"/>
        <v>5</v>
      </c>
      <c r="Z651" t="str">
        <f t="shared" si="54"/>
        <v>11-20%</v>
      </c>
      <c r="AA651" s="17">
        <f>IF(COUNTIF($B$2:B651,B651)=1,1,0)</f>
        <v>0</v>
      </c>
      <c r="AB651" s="17">
        <f>IF(COUNTIF($F$2:F651,F651)=1,1,0)</f>
        <v>0</v>
      </c>
    </row>
    <row r="652" spans="1:28" x14ac:dyDescent="0.2">
      <c r="A652" s="17">
        <v>651</v>
      </c>
      <c r="B652" t="s">
        <v>2171</v>
      </c>
      <c r="C652" s="18">
        <v>42715</v>
      </c>
      <c r="D652" s="18">
        <v>42720</v>
      </c>
      <c r="E652" t="s">
        <v>50</v>
      </c>
      <c r="F652" t="s">
        <v>2172</v>
      </c>
      <c r="G652" t="s">
        <v>2173</v>
      </c>
      <c r="H652" t="s">
        <v>68</v>
      </c>
      <c r="I652" t="s">
        <v>54</v>
      </c>
      <c r="J652" t="s">
        <v>2174</v>
      </c>
      <c r="K652" t="s">
        <v>123</v>
      </c>
      <c r="L652">
        <v>98661</v>
      </c>
      <c r="M652" t="s">
        <v>71</v>
      </c>
      <c r="N652" t="s">
        <v>2175</v>
      </c>
      <c r="O652" t="s">
        <v>98</v>
      </c>
      <c r="P652" t="s">
        <v>188</v>
      </c>
      <c r="Q652" t="s">
        <v>2176</v>
      </c>
      <c r="R652" s="19">
        <v>316</v>
      </c>
      <c r="S652" s="17">
        <v>4</v>
      </c>
      <c r="T652" s="20">
        <v>0</v>
      </c>
      <c r="U652" s="19">
        <v>31.6</v>
      </c>
      <c r="V652" s="20">
        <f t="shared" si="50"/>
        <v>0.1</v>
      </c>
      <c r="W652" s="17">
        <f t="shared" si="51"/>
        <v>2016</v>
      </c>
      <c r="X652" t="str">
        <f t="shared" si="52"/>
        <v>Dec-2016</v>
      </c>
      <c r="Y652" s="17">
        <f t="shared" si="53"/>
        <v>5</v>
      </c>
      <c r="Z652" t="str">
        <f t="shared" si="54"/>
        <v>0% (No Discount)</v>
      </c>
      <c r="AA652" s="17">
        <f>IF(COUNTIF($B$2:B652,B652)=1,1,0)</f>
        <v>0</v>
      </c>
      <c r="AB652" s="17">
        <f>IF(COUNTIF($F$2:F652,F652)=1,1,0)</f>
        <v>0</v>
      </c>
    </row>
    <row r="653" spans="1:28" x14ac:dyDescent="0.2">
      <c r="A653" s="17">
        <v>652</v>
      </c>
      <c r="B653" t="s">
        <v>2177</v>
      </c>
      <c r="C653" s="18">
        <v>42666</v>
      </c>
      <c r="D653" s="18">
        <v>42672</v>
      </c>
      <c r="E653" t="s">
        <v>77</v>
      </c>
      <c r="F653" t="s">
        <v>2178</v>
      </c>
      <c r="G653" t="s">
        <v>2179</v>
      </c>
      <c r="H653" t="s">
        <v>129</v>
      </c>
      <c r="I653" t="s">
        <v>54</v>
      </c>
      <c r="J653" t="s">
        <v>293</v>
      </c>
      <c r="K653" t="s">
        <v>294</v>
      </c>
      <c r="L653">
        <v>10024</v>
      </c>
      <c r="M653" t="s">
        <v>175</v>
      </c>
      <c r="N653" t="s">
        <v>347</v>
      </c>
      <c r="O653" t="s">
        <v>73</v>
      </c>
      <c r="P653" t="s">
        <v>117</v>
      </c>
      <c r="Q653" t="s">
        <v>348</v>
      </c>
      <c r="R653" s="19">
        <v>379.4</v>
      </c>
      <c r="S653" s="17">
        <v>10</v>
      </c>
      <c r="T653" s="20">
        <v>0</v>
      </c>
      <c r="U653" s="19">
        <v>178.31800000000001</v>
      </c>
      <c r="V653" s="20">
        <f t="shared" si="50"/>
        <v>0.47000000000000008</v>
      </c>
      <c r="W653" s="17">
        <f t="shared" si="51"/>
        <v>2016</v>
      </c>
      <c r="X653" t="str">
        <f t="shared" si="52"/>
        <v>Oct-2016</v>
      </c>
      <c r="Y653" s="17">
        <f t="shared" si="53"/>
        <v>6</v>
      </c>
      <c r="Z653" t="str">
        <f t="shared" si="54"/>
        <v>0% (No Discount)</v>
      </c>
      <c r="AA653" s="17">
        <f>IF(COUNTIF($B$2:B653,B653)=1,1,0)</f>
        <v>1</v>
      </c>
      <c r="AB653" s="17">
        <f>IF(COUNTIF($F$2:F653,F653)=1,1,0)</f>
        <v>1</v>
      </c>
    </row>
    <row r="654" spans="1:28" x14ac:dyDescent="0.2">
      <c r="A654" s="17">
        <v>653</v>
      </c>
      <c r="B654" t="s">
        <v>2180</v>
      </c>
      <c r="C654" s="18">
        <v>42905</v>
      </c>
      <c r="D654" s="18">
        <v>42909</v>
      </c>
      <c r="E654" t="s">
        <v>77</v>
      </c>
      <c r="F654" t="s">
        <v>1355</v>
      </c>
      <c r="G654" t="s">
        <v>1356</v>
      </c>
      <c r="H654" t="s">
        <v>68</v>
      </c>
      <c r="I654" t="s">
        <v>54</v>
      </c>
      <c r="J654" t="s">
        <v>293</v>
      </c>
      <c r="K654" t="s">
        <v>294</v>
      </c>
      <c r="L654">
        <v>10035</v>
      </c>
      <c r="M654" t="s">
        <v>175</v>
      </c>
      <c r="N654" t="s">
        <v>323</v>
      </c>
      <c r="O654" t="s">
        <v>73</v>
      </c>
      <c r="P654" t="s">
        <v>117</v>
      </c>
      <c r="Q654" t="s">
        <v>324</v>
      </c>
      <c r="R654" s="19">
        <v>97.82</v>
      </c>
      <c r="S654" s="17">
        <v>2</v>
      </c>
      <c r="T654" s="20">
        <v>0</v>
      </c>
      <c r="U654" s="19">
        <v>45.9754</v>
      </c>
      <c r="V654" s="20">
        <f t="shared" si="50"/>
        <v>0.47000000000000003</v>
      </c>
      <c r="W654" s="17">
        <f t="shared" si="51"/>
        <v>2017</v>
      </c>
      <c r="X654" t="str">
        <f t="shared" si="52"/>
        <v>Jun-2017</v>
      </c>
      <c r="Y654" s="17">
        <f t="shared" si="53"/>
        <v>4</v>
      </c>
      <c r="Z654" t="str">
        <f t="shared" si="54"/>
        <v>0% (No Discount)</v>
      </c>
      <c r="AA654" s="17">
        <f>IF(COUNTIF($B$2:B654,B654)=1,1,0)</f>
        <v>1</v>
      </c>
      <c r="AB654" s="17">
        <f>IF(COUNTIF($F$2:F654,F654)=1,1,0)</f>
        <v>0</v>
      </c>
    </row>
    <row r="655" spans="1:28" x14ac:dyDescent="0.2">
      <c r="A655" s="17">
        <v>654</v>
      </c>
      <c r="B655" t="s">
        <v>2180</v>
      </c>
      <c r="C655" s="18">
        <v>42905</v>
      </c>
      <c r="D655" s="18">
        <v>42909</v>
      </c>
      <c r="E655" t="s">
        <v>77</v>
      </c>
      <c r="F655" t="s">
        <v>1355</v>
      </c>
      <c r="G655" t="s">
        <v>1356</v>
      </c>
      <c r="H655" t="s">
        <v>68</v>
      </c>
      <c r="I655" t="s">
        <v>54</v>
      </c>
      <c r="J655" t="s">
        <v>293</v>
      </c>
      <c r="K655" t="s">
        <v>294</v>
      </c>
      <c r="L655">
        <v>10035</v>
      </c>
      <c r="M655" t="s">
        <v>175</v>
      </c>
      <c r="N655" t="s">
        <v>2181</v>
      </c>
      <c r="O655" t="s">
        <v>98</v>
      </c>
      <c r="P655" t="s">
        <v>188</v>
      </c>
      <c r="Q655" t="s">
        <v>2182</v>
      </c>
      <c r="R655" s="19">
        <v>103.12</v>
      </c>
      <c r="S655" s="17">
        <v>8</v>
      </c>
      <c r="T655" s="20">
        <v>0</v>
      </c>
      <c r="U655" s="19">
        <v>10.311999999999999</v>
      </c>
      <c r="V655" s="20">
        <f t="shared" si="50"/>
        <v>9.9999999999999992E-2</v>
      </c>
      <c r="W655" s="17">
        <f t="shared" si="51"/>
        <v>2017</v>
      </c>
      <c r="X655" t="str">
        <f t="shared" si="52"/>
        <v>Jun-2017</v>
      </c>
      <c r="Y655" s="17">
        <f t="shared" si="53"/>
        <v>4</v>
      </c>
      <c r="Z655" t="str">
        <f t="shared" si="54"/>
        <v>0% (No Discount)</v>
      </c>
      <c r="AA655" s="17">
        <f>IF(COUNTIF($B$2:B655,B655)=1,1,0)</f>
        <v>0</v>
      </c>
      <c r="AB655" s="17">
        <f>IF(COUNTIF($F$2:F655,F655)=1,1,0)</f>
        <v>0</v>
      </c>
    </row>
    <row r="656" spans="1:28" x14ac:dyDescent="0.2">
      <c r="A656" s="17">
        <v>655</v>
      </c>
      <c r="B656" t="s">
        <v>2183</v>
      </c>
      <c r="C656" s="18">
        <v>42604</v>
      </c>
      <c r="D656" s="18">
        <v>42610</v>
      </c>
      <c r="E656" t="s">
        <v>77</v>
      </c>
      <c r="F656" t="s">
        <v>2184</v>
      </c>
      <c r="G656" t="s">
        <v>2185</v>
      </c>
      <c r="H656" t="s">
        <v>53</v>
      </c>
      <c r="I656" t="s">
        <v>54</v>
      </c>
      <c r="J656" t="s">
        <v>524</v>
      </c>
      <c r="K656" t="s">
        <v>525</v>
      </c>
      <c r="L656">
        <v>43229</v>
      </c>
      <c r="M656" t="s">
        <v>175</v>
      </c>
      <c r="N656" t="s">
        <v>2186</v>
      </c>
      <c r="O656" t="s">
        <v>73</v>
      </c>
      <c r="P656" t="s">
        <v>105</v>
      </c>
      <c r="Q656" t="s">
        <v>2187</v>
      </c>
      <c r="R656" s="19">
        <v>113.55200000000001</v>
      </c>
      <c r="S656" s="17">
        <v>2</v>
      </c>
      <c r="T656" s="20">
        <v>0.2</v>
      </c>
      <c r="U656" s="19">
        <v>8.5164000000000009</v>
      </c>
      <c r="V656" s="20">
        <f t="shared" si="50"/>
        <v>7.4999999999999997E-2</v>
      </c>
      <c r="W656" s="17">
        <f t="shared" si="51"/>
        <v>2016</v>
      </c>
      <c r="X656" t="str">
        <f t="shared" si="52"/>
        <v>Aug-2016</v>
      </c>
      <c r="Y656" s="17">
        <f t="shared" si="53"/>
        <v>6</v>
      </c>
      <c r="Z656" t="str">
        <f t="shared" si="54"/>
        <v>11-20%</v>
      </c>
      <c r="AA656" s="17">
        <f>IF(COUNTIF($B$2:B656,B656)=1,1,0)</f>
        <v>1</v>
      </c>
      <c r="AB656" s="17">
        <f>IF(COUNTIF($F$2:F656,F656)=1,1,0)</f>
        <v>1</v>
      </c>
    </row>
    <row r="657" spans="1:28" x14ac:dyDescent="0.2">
      <c r="A657" s="17">
        <v>656</v>
      </c>
      <c r="B657" t="s">
        <v>2183</v>
      </c>
      <c r="C657" s="18">
        <v>42604</v>
      </c>
      <c r="D657" s="18">
        <v>42610</v>
      </c>
      <c r="E657" t="s">
        <v>77</v>
      </c>
      <c r="F657" t="s">
        <v>2184</v>
      </c>
      <c r="G657" t="s">
        <v>2185</v>
      </c>
      <c r="H657" t="s">
        <v>53</v>
      </c>
      <c r="I657" t="s">
        <v>54</v>
      </c>
      <c r="J657" t="s">
        <v>524</v>
      </c>
      <c r="K657" t="s">
        <v>525</v>
      </c>
      <c r="L657">
        <v>43229</v>
      </c>
      <c r="M657" t="s">
        <v>175</v>
      </c>
      <c r="N657" t="s">
        <v>2188</v>
      </c>
      <c r="O657" t="s">
        <v>73</v>
      </c>
      <c r="P657" t="s">
        <v>102</v>
      </c>
      <c r="Q657" t="s">
        <v>2189</v>
      </c>
      <c r="R657" s="19">
        <v>3.3180000000000001</v>
      </c>
      <c r="S657" s="17">
        <v>2</v>
      </c>
      <c r="T657" s="20">
        <v>0.7</v>
      </c>
      <c r="U657" s="19">
        <v>-2.6543999999999999</v>
      </c>
      <c r="V657" s="20">
        <f t="shared" si="50"/>
        <v>-0.79999999999999993</v>
      </c>
      <c r="W657" s="17">
        <f t="shared" si="51"/>
        <v>2016</v>
      </c>
      <c r="X657" t="str">
        <f t="shared" si="52"/>
        <v>Aug-2016</v>
      </c>
      <c r="Y657" s="17">
        <f t="shared" si="53"/>
        <v>6</v>
      </c>
      <c r="Z657" t="str">
        <f t="shared" si="54"/>
        <v>Over 50%</v>
      </c>
      <c r="AA657" s="17">
        <f>IF(COUNTIF($B$2:B657,B657)=1,1,0)</f>
        <v>0</v>
      </c>
      <c r="AB657" s="17">
        <f>IF(COUNTIF($F$2:F657,F657)=1,1,0)</f>
        <v>0</v>
      </c>
    </row>
    <row r="658" spans="1:28" x14ac:dyDescent="0.2">
      <c r="A658" s="17">
        <v>657</v>
      </c>
      <c r="B658" t="s">
        <v>2183</v>
      </c>
      <c r="C658" s="18">
        <v>42604</v>
      </c>
      <c r="D658" s="18">
        <v>42610</v>
      </c>
      <c r="E658" t="s">
        <v>77</v>
      </c>
      <c r="F658" t="s">
        <v>2184</v>
      </c>
      <c r="G658" t="s">
        <v>2185</v>
      </c>
      <c r="H658" t="s">
        <v>53</v>
      </c>
      <c r="I658" t="s">
        <v>54</v>
      </c>
      <c r="J658" t="s">
        <v>524</v>
      </c>
      <c r="K658" t="s">
        <v>525</v>
      </c>
      <c r="L658">
        <v>43229</v>
      </c>
      <c r="M658" t="s">
        <v>175</v>
      </c>
      <c r="N658" t="s">
        <v>2190</v>
      </c>
      <c r="O658" t="s">
        <v>73</v>
      </c>
      <c r="P658" t="s">
        <v>200</v>
      </c>
      <c r="Q658" t="s">
        <v>2191</v>
      </c>
      <c r="R658" s="19">
        <v>134.28800000000001</v>
      </c>
      <c r="S658" s="17">
        <v>2</v>
      </c>
      <c r="T658" s="20">
        <v>0.2</v>
      </c>
      <c r="U658" s="19">
        <v>45.322200000000002</v>
      </c>
      <c r="V658" s="20">
        <f t="shared" si="50"/>
        <v>0.33749999999999997</v>
      </c>
      <c r="W658" s="17">
        <f t="shared" si="51"/>
        <v>2016</v>
      </c>
      <c r="X658" t="str">
        <f t="shared" si="52"/>
        <v>Aug-2016</v>
      </c>
      <c r="Y658" s="17">
        <f t="shared" si="53"/>
        <v>6</v>
      </c>
      <c r="Z658" t="str">
        <f t="shared" si="54"/>
        <v>11-20%</v>
      </c>
      <c r="AA658" s="17">
        <f>IF(COUNTIF($B$2:B658,B658)=1,1,0)</f>
        <v>0</v>
      </c>
      <c r="AB658" s="17">
        <f>IF(COUNTIF($F$2:F658,F658)=1,1,0)</f>
        <v>0</v>
      </c>
    </row>
    <row r="659" spans="1:28" x14ac:dyDescent="0.2">
      <c r="A659" s="17">
        <v>658</v>
      </c>
      <c r="B659" t="s">
        <v>2192</v>
      </c>
      <c r="C659" s="18">
        <v>42632</v>
      </c>
      <c r="D659" s="18">
        <v>42632</v>
      </c>
      <c r="E659" t="s">
        <v>1320</v>
      </c>
      <c r="F659" t="s">
        <v>2193</v>
      </c>
      <c r="G659" t="s">
        <v>2194</v>
      </c>
      <c r="H659" t="s">
        <v>129</v>
      </c>
      <c r="I659" t="s">
        <v>54</v>
      </c>
      <c r="J659" t="s">
        <v>483</v>
      </c>
      <c r="K659" t="s">
        <v>238</v>
      </c>
      <c r="L659">
        <v>60505</v>
      </c>
      <c r="M659" t="s">
        <v>132</v>
      </c>
      <c r="N659" t="s">
        <v>1758</v>
      </c>
      <c r="O659" t="s">
        <v>59</v>
      </c>
      <c r="P659" t="s">
        <v>63</v>
      </c>
      <c r="Q659" t="s">
        <v>1759</v>
      </c>
      <c r="R659" s="19">
        <v>701.37199999999996</v>
      </c>
      <c r="S659" s="17">
        <v>2</v>
      </c>
      <c r="T659" s="20">
        <v>0.3</v>
      </c>
      <c r="U659" s="19">
        <v>-50.097999999999999</v>
      </c>
      <c r="V659" s="20">
        <f t="shared" si="50"/>
        <v>-7.1428571428571425E-2</v>
      </c>
      <c r="W659" s="17">
        <f t="shared" si="51"/>
        <v>2016</v>
      </c>
      <c r="X659" t="str">
        <f t="shared" si="52"/>
        <v>Sep-2016</v>
      </c>
      <c r="Y659" s="17">
        <f t="shared" si="53"/>
        <v>0</v>
      </c>
      <c r="Z659" t="str">
        <f t="shared" si="54"/>
        <v>21-30%</v>
      </c>
      <c r="AA659" s="17">
        <f>IF(COUNTIF($B$2:B659,B659)=1,1,0)</f>
        <v>1</v>
      </c>
      <c r="AB659" s="17">
        <f>IF(COUNTIF($F$2:F659,F659)=1,1,0)</f>
        <v>1</v>
      </c>
    </row>
    <row r="660" spans="1:28" x14ac:dyDescent="0.2">
      <c r="A660" s="17">
        <v>659</v>
      </c>
      <c r="B660" t="s">
        <v>2192</v>
      </c>
      <c r="C660" s="18">
        <v>42632</v>
      </c>
      <c r="D660" s="18">
        <v>42632</v>
      </c>
      <c r="E660" t="s">
        <v>1320</v>
      </c>
      <c r="F660" t="s">
        <v>2193</v>
      </c>
      <c r="G660" t="s">
        <v>2194</v>
      </c>
      <c r="H660" t="s">
        <v>129</v>
      </c>
      <c r="I660" t="s">
        <v>54</v>
      </c>
      <c r="J660" t="s">
        <v>483</v>
      </c>
      <c r="K660" t="s">
        <v>238</v>
      </c>
      <c r="L660">
        <v>60505</v>
      </c>
      <c r="M660" t="s">
        <v>132</v>
      </c>
      <c r="N660" t="s">
        <v>352</v>
      </c>
      <c r="O660" t="s">
        <v>73</v>
      </c>
      <c r="P660" t="s">
        <v>102</v>
      </c>
      <c r="Q660" t="s">
        <v>353</v>
      </c>
      <c r="R660" s="19">
        <v>2.3079999999999998</v>
      </c>
      <c r="S660" s="17">
        <v>2</v>
      </c>
      <c r="T660" s="20">
        <v>0.8</v>
      </c>
      <c r="U660" s="19">
        <v>-3.4620000000000002</v>
      </c>
      <c r="V660" s="20">
        <f t="shared" si="50"/>
        <v>-1.5000000000000002</v>
      </c>
      <c r="W660" s="17">
        <f t="shared" si="51"/>
        <v>2016</v>
      </c>
      <c r="X660" t="str">
        <f t="shared" si="52"/>
        <v>Sep-2016</v>
      </c>
      <c r="Y660" s="17">
        <f t="shared" si="53"/>
        <v>0</v>
      </c>
      <c r="Z660" t="str">
        <f t="shared" si="54"/>
        <v>Over 50%</v>
      </c>
      <c r="AA660" s="17">
        <f>IF(COUNTIF($B$2:B660,B660)=1,1,0)</f>
        <v>0</v>
      </c>
      <c r="AB660" s="17">
        <f>IF(COUNTIF($F$2:F660,F660)=1,1,0)</f>
        <v>0</v>
      </c>
    </row>
    <row r="661" spans="1:28" x14ac:dyDescent="0.2">
      <c r="A661" s="17">
        <v>660</v>
      </c>
      <c r="B661" t="s">
        <v>2195</v>
      </c>
      <c r="C661" s="18">
        <v>42240</v>
      </c>
      <c r="D661" s="18">
        <v>42244</v>
      </c>
      <c r="E661" t="s">
        <v>77</v>
      </c>
      <c r="F661" t="s">
        <v>806</v>
      </c>
      <c r="G661" t="s">
        <v>807</v>
      </c>
      <c r="H661" t="s">
        <v>53</v>
      </c>
      <c r="I661" t="s">
        <v>54</v>
      </c>
      <c r="J661" t="s">
        <v>1157</v>
      </c>
      <c r="K661" t="s">
        <v>131</v>
      </c>
      <c r="L661">
        <v>76017</v>
      </c>
      <c r="M661" t="s">
        <v>132</v>
      </c>
      <c r="N661" t="s">
        <v>2043</v>
      </c>
      <c r="O661" t="s">
        <v>73</v>
      </c>
      <c r="P661" t="s">
        <v>86</v>
      </c>
      <c r="Q661" t="s">
        <v>2044</v>
      </c>
      <c r="R661" s="19">
        <v>999.43200000000002</v>
      </c>
      <c r="S661" s="17">
        <v>7</v>
      </c>
      <c r="T661" s="20">
        <v>0.2</v>
      </c>
      <c r="U661" s="19">
        <v>124.929</v>
      </c>
      <c r="V661" s="20">
        <f t="shared" si="50"/>
        <v>0.125</v>
      </c>
      <c r="W661" s="17">
        <f t="shared" si="51"/>
        <v>2015</v>
      </c>
      <c r="X661" t="str">
        <f t="shared" si="52"/>
        <v>Aug-2015</v>
      </c>
      <c r="Y661" s="17">
        <f t="shared" si="53"/>
        <v>4</v>
      </c>
      <c r="Z661" t="str">
        <f t="shared" si="54"/>
        <v>11-20%</v>
      </c>
      <c r="AA661" s="17">
        <f>IF(COUNTIF($B$2:B661,B661)=1,1,0)</f>
        <v>1</v>
      </c>
      <c r="AB661" s="17">
        <f>IF(COUNTIF($F$2:F661,F661)=1,1,0)</f>
        <v>0</v>
      </c>
    </row>
    <row r="662" spans="1:28" x14ac:dyDescent="0.2">
      <c r="A662" s="17">
        <v>661</v>
      </c>
      <c r="B662" t="s">
        <v>2195</v>
      </c>
      <c r="C662" s="18">
        <v>42240</v>
      </c>
      <c r="D662" s="18">
        <v>42244</v>
      </c>
      <c r="E662" t="s">
        <v>77</v>
      </c>
      <c r="F662" t="s">
        <v>806</v>
      </c>
      <c r="G662" t="s">
        <v>807</v>
      </c>
      <c r="H662" t="s">
        <v>53</v>
      </c>
      <c r="I662" t="s">
        <v>54</v>
      </c>
      <c r="J662" t="s">
        <v>1157</v>
      </c>
      <c r="K662" t="s">
        <v>131</v>
      </c>
      <c r="L662">
        <v>76017</v>
      </c>
      <c r="M662" t="s">
        <v>132</v>
      </c>
      <c r="N662" t="s">
        <v>2196</v>
      </c>
      <c r="O662" t="s">
        <v>73</v>
      </c>
      <c r="P662" t="s">
        <v>86</v>
      </c>
      <c r="Q662" t="s">
        <v>2197</v>
      </c>
      <c r="R662" s="19">
        <v>724.08</v>
      </c>
      <c r="S662" s="17">
        <v>14</v>
      </c>
      <c r="T662" s="20">
        <v>0.2</v>
      </c>
      <c r="U662" s="19">
        <v>-135.76499999999999</v>
      </c>
      <c r="V662" s="20">
        <f t="shared" si="50"/>
        <v>-0.18749999999999997</v>
      </c>
      <c r="W662" s="17">
        <f t="shared" si="51"/>
        <v>2015</v>
      </c>
      <c r="X662" t="str">
        <f t="shared" si="52"/>
        <v>Aug-2015</v>
      </c>
      <c r="Y662" s="17">
        <f t="shared" si="53"/>
        <v>4</v>
      </c>
      <c r="Z662" t="str">
        <f t="shared" si="54"/>
        <v>11-20%</v>
      </c>
      <c r="AA662" s="17">
        <f>IF(COUNTIF($B$2:B662,B662)=1,1,0)</f>
        <v>0</v>
      </c>
      <c r="AB662" s="17">
        <f>IF(COUNTIF($F$2:F662,F662)=1,1,0)</f>
        <v>0</v>
      </c>
    </row>
    <row r="663" spans="1:28" x14ac:dyDescent="0.2">
      <c r="A663" s="17">
        <v>662</v>
      </c>
      <c r="B663" t="s">
        <v>2195</v>
      </c>
      <c r="C663" s="18">
        <v>42240</v>
      </c>
      <c r="D663" s="18">
        <v>42244</v>
      </c>
      <c r="E663" t="s">
        <v>77</v>
      </c>
      <c r="F663" t="s">
        <v>806</v>
      </c>
      <c r="G663" t="s">
        <v>807</v>
      </c>
      <c r="H663" t="s">
        <v>53</v>
      </c>
      <c r="I663" t="s">
        <v>54</v>
      </c>
      <c r="J663" t="s">
        <v>1157</v>
      </c>
      <c r="K663" t="s">
        <v>131</v>
      </c>
      <c r="L663">
        <v>76017</v>
      </c>
      <c r="M663" t="s">
        <v>132</v>
      </c>
      <c r="N663" t="s">
        <v>537</v>
      </c>
      <c r="O663" t="s">
        <v>59</v>
      </c>
      <c r="P663" t="s">
        <v>83</v>
      </c>
      <c r="Q663" t="s">
        <v>538</v>
      </c>
      <c r="R663" s="19">
        <v>918.78499999999997</v>
      </c>
      <c r="S663" s="17">
        <v>5</v>
      </c>
      <c r="T663" s="20">
        <v>0.3</v>
      </c>
      <c r="U663" s="19">
        <v>-118.12949999999999</v>
      </c>
      <c r="V663" s="20">
        <f t="shared" si="50"/>
        <v>-0.12857142857142856</v>
      </c>
      <c r="W663" s="17">
        <f t="shared" si="51"/>
        <v>2015</v>
      </c>
      <c r="X663" t="str">
        <f t="shared" si="52"/>
        <v>Aug-2015</v>
      </c>
      <c r="Y663" s="17">
        <f t="shared" si="53"/>
        <v>4</v>
      </c>
      <c r="Z663" t="str">
        <f t="shared" si="54"/>
        <v>21-30%</v>
      </c>
      <c r="AA663" s="17">
        <f>IF(COUNTIF($B$2:B663,B663)=1,1,0)</f>
        <v>0</v>
      </c>
      <c r="AB663" s="17">
        <f>IF(COUNTIF($F$2:F663,F663)=1,1,0)</f>
        <v>0</v>
      </c>
    </row>
    <row r="664" spans="1:28" x14ac:dyDescent="0.2">
      <c r="A664" s="17">
        <v>663</v>
      </c>
      <c r="B664" t="s">
        <v>2195</v>
      </c>
      <c r="C664" s="18">
        <v>42240</v>
      </c>
      <c r="D664" s="18">
        <v>42244</v>
      </c>
      <c r="E664" t="s">
        <v>77</v>
      </c>
      <c r="F664" t="s">
        <v>806</v>
      </c>
      <c r="G664" t="s">
        <v>807</v>
      </c>
      <c r="H664" t="s">
        <v>53</v>
      </c>
      <c r="I664" t="s">
        <v>54</v>
      </c>
      <c r="J664" t="s">
        <v>1157</v>
      </c>
      <c r="K664" t="s">
        <v>131</v>
      </c>
      <c r="L664">
        <v>76017</v>
      </c>
      <c r="M664" t="s">
        <v>132</v>
      </c>
      <c r="N664" t="s">
        <v>519</v>
      </c>
      <c r="O664" t="s">
        <v>73</v>
      </c>
      <c r="P664" t="s">
        <v>102</v>
      </c>
      <c r="Q664" t="s">
        <v>520</v>
      </c>
      <c r="R664" s="19">
        <v>2.7240000000000002</v>
      </c>
      <c r="S664" s="17">
        <v>3</v>
      </c>
      <c r="T664" s="20">
        <v>0.8</v>
      </c>
      <c r="U664" s="19">
        <v>-4.2222</v>
      </c>
      <c r="V664" s="20">
        <f t="shared" si="50"/>
        <v>-1.5499999999999998</v>
      </c>
      <c r="W664" s="17">
        <f t="shared" si="51"/>
        <v>2015</v>
      </c>
      <c r="X664" t="str">
        <f t="shared" si="52"/>
        <v>Aug-2015</v>
      </c>
      <c r="Y664" s="17">
        <f t="shared" si="53"/>
        <v>4</v>
      </c>
      <c r="Z664" t="str">
        <f t="shared" si="54"/>
        <v>Over 50%</v>
      </c>
      <c r="AA664" s="17">
        <f>IF(COUNTIF($B$2:B664,B664)=1,1,0)</f>
        <v>0</v>
      </c>
      <c r="AB664" s="17">
        <f>IF(COUNTIF($F$2:F664,F664)=1,1,0)</f>
        <v>0</v>
      </c>
    </row>
    <row r="665" spans="1:28" x14ac:dyDescent="0.2">
      <c r="A665" s="17">
        <v>664</v>
      </c>
      <c r="B665" t="s">
        <v>2198</v>
      </c>
      <c r="C665" s="18">
        <v>42455</v>
      </c>
      <c r="D665" s="18">
        <v>42459</v>
      </c>
      <c r="E665" t="s">
        <v>77</v>
      </c>
      <c r="F665" t="s">
        <v>2199</v>
      </c>
      <c r="G665" t="s">
        <v>2200</v>
      </c>
      <c r="H665" t="s">
        <v>68</v>
      </c>
      <c r="I665" t="s">
        <v>54</v>
      </c>
      <c r="J665" t="s">
        <v>293</v>
      </c>
      <c r="K665" t="s">
        <v>294</v>
      </c>
      <c r="L665">
        <v>10011</v>
      </c>
      <c r="M665" t="s">
        <v>175</v>
      </c>
      <c r="N665" t="s">
        <v>868</v>
      </c>
      <c r="O665" t="s">
        <v>73</v>
      </c>
      <c r="P665" t="s">
        <v>86</v>
      </c>
      <c r="Q665" t="s">
        <v>869</v>
      </c>
      <c r="R665" s="19">
        <v>459.95</v>
      </c>
      <c r="S665" s="17">
        <v>5</v>
      </c>
      <c r="T665" s="20">
        <v>0</v>
      </c>
      <c r="U665" s="19">
        <v>18.398</v>
      </c>
      <c r="V665" s="20">
        <f t="shared" si="50"/>
        <v>0.04</v>
      </c>
      <c r="W665" s="17">
        <f t="shared" si="51"/>
        <v>2016</v>
      </c>
      <c r="X665" t="str">
        <f t="shared" si="52"/>
        <v>Mar-2016</v>
      </c>
      <c r="Y665" s="17">
        <f t="shared" si="53"/>
        <v>4</v>
      </c>
      <c r="Z665" t="str">
        <f t="shared" si="54"/>
        <v>0% (No Discount)</v>
      </c>
      <c r="AA665" s="17">
        <f>IF(COUNTIF($B$2:B665,B665)=1,1,0)</f>
        <v>1</v>
      </c>
      <c r="AB665" s="17">
        <f>IF(COUNTIF($F$2:F665,F665)=1,1,0)</f>
        <v>1</v>
      </c>
    </row>
    <row r="666" spans="1:28" x14ac:dyDescent="0.2">
      <c r="A666" s="17">
        <v>665</v>
      </c>
      <c r="B666" t="s">
        <v>2201</v>
      </c>
      <c r="C666" s="18">
        <v>42678</v>
      </c>
      <c r="D666" s="18">
        <v>42678</v>
      </c>
      <c r="E666" t="s">
        <v>1320</v>
      </c>
      <c r="F666" t="s">
        <v>1014</v>
      </c>
      <c r="G666" t="s">
        <v>1015</v>
      </c>
      <c r="H666" t="s">
        <v>53</v>
      </c>
      <c r="I666" t="s">
        <v>54</v>
      </c>
      <c r="J666" t="s">
        <v>1505</v>
      </c>
      <c r="K666" t="s">
        <v>56</v>
      </c>
      <c r="L666">
        <v>40214</v>
      </c>
      <c r="M666" t="s">
        <v>57</v>
      </c>
      <c r="N666" t="s">
        <v>526</v>
      </c>
      <c r="O666" t="s">
        <v>73</v>
      </c>
      <c r="P666" t="s">
        <v>296</v>
      </c>
      <c r="Q666" t="s">
        <v>527</v>
      </c>
      <c r="R666" s="19">
        <v>10.74</v>
      </c>
      <c r="S666" s="17">
        <v>3</v>
      </c>
      <c r="T666" s="20">
        <v>0</v>
      </c>
      <c r="U666" s="19">
        <v>5.2625999999999999</v>
      </c>
      <c r="V666" s="20">
        <f t="shared" si="50"/>
        <v>0.49</v>
      </c>
      <c r="W666" s="17">
        <f t="shared" si="51"/>
        <v>2016</v>
      </c>
      <c r="X666" t="str">
        <f t="shared" si="52"/>
        <v>Nov-2016</v>
      </c>
      <c r="Y666" s="17">
        <f t="shared" si="53"/>
        <v>0</v>
      </c>
      <c r="Z666" t="str">
        <f t="shared" si="54"/>
        <v>0% (No Discount)</v>
      </c>
      <c r="AA666" s="17">
        <f>IF(COUNTIF($B$2:B666,B666)=1,1,0)</f>
        <v>1</v>
      </c>
      <c r="AB666" s="17">
        <f>IF(COUNTIF($F$2:F666,F666)=1,1,0)</f>
        <v>0</v>
      </c>
    </row>
    <row r="667" spans="1:28" x14ac:dyDescent="0.2">
      <c r="A667" s="17">
        <v>666</v>
      </c>
      <c r="B667" t="s">
        <v>2202</v>
      </c>
      <c r="C667" s="18">
        <v>42894</v>
      </c>
      <c r="D667" s="18">
        <v>42896</v>
      </c>
      <c r="E667" t="s">
        <v>50</v>
      </c>
      <c r="F667" t="s">
        <v>2203</v>
      </c>
      <c r="G667" t="s">
        <v>2204</v>
      </c>
      <c r="H667" t="s">
        <v>68</v>
      </c>
      <c r="I667" t="s">
        <v>54</v>
      </c>
      <c r="J667" t="s">
        <v>844</v>
      </c>
      <c r="K667" t="s">
        <v>131</v>
      </c>
      <c r="L667">
        <v>75081</v>
      </c>
      <c r="M667" t="s">
        <v>132</v>
      </c>
      <c r="N667" t="s">
        <v>2205</v>
      </c>
      <c r="O667" t="s">
        <v>73</v>
      </c>
      <c r="P667" t="s">
        <v>606</v>
      </c>
      <c r="Q667" t="s">
        <v>2206</v>
      </c>
      <c r="R667" s="19">
        <v>23.76</v>
      </c>
      <c r="S667" s="17">
        <v>3</v>
      </c>
      <c r="T667" s="20">
        <v>0.2</v>
      </c>
      <c r="U667" s="19">
        <v>2.0790000000000002</v>
      </c>
      <c r="V667" s="20">
        <f t="shared" si="50"/>
        <v>8.7500000000000008E-2</v>
      </c>
      <c r="W667" s="17">
        <f t="shared" si="51"/>
        <v>2017</v>
      </c>
      <c r="X667" t="str">
        <f t="shared" si="52"/>
        <v>Jun-2017</v>
      </c>
      <c r="Y667" s="17">
        <f t="shared" si="53"/>
        <v>2</v>
      </c>
      <c r="Z667" t="str">
        <f t="shared" si="54"/>
        <v>11-20%</v>
      </c>
      <c r="AA667" s="17">
        <f>IF(COUNTIF($B$2:B667,B667)=1,1,0)</f>
        <v>1</v>
      </c>
      <c r="AB667" s="17">
        <f>IF(COUNTIF($F$2:F667,F667)=1,1,0)</f>
        <v>1</v>
      </c>
    </row>
    <row r="668" spans="1:28" x14ac:dyDescent="0.2">
      <c r="A668" s="17">
        <v>667</v>
      </c>
      <c r="B668" t="s">
        <v>2202</v>
      </c>
      <c r="C668" s="18">
        <v>42894</v>
      </c>
      <c r="D668" s="18">
        <v>42896</v>
      </c>
      <c r="E668" t="s">
        <v>50</v>
      </c>
      <c r="F668" t="s">
        <v>2203</v>
      </c>
      <c r="G668" t="s">
        <v>2204</v>
      </c>
      <c r="H668" t="s">
        <v>68</v>
      </c>
      <c r="I668" t="s">
        <v>54</v>
      </c>
      <c r="J668" t="s">
        <v>844</v>
      </c>
      <c r="K668" t="s">
        <v>131</v>
      </c>
      <c r="L668">
        <v>75081</v>
      </c>
      <c r="M668" t="s">
        <v>132</v>
      </c>
      <c r="N668" t="s">
        <v>1084</v>
      </c>
      <c r="O668" t="s">
        <v>73</v>
      </c>
      <c r="P668" t="s">
        <v>117</v>
      </c>
      <c r="Q668" t="s">
        <v>213</v>
      </c>
      <c r="R668" s="19">
        <v>85.055999999999997</v>
      </c>
      <c r="S668" s="17">
        <v>3</v>
      </c>
      <c r="T668" s="20">
        <v>0.2</v>
      </c>
      <c r="U668" s="19">
        <v>28.706399999999999</v>
      </c>
      <c r="V668" s="20">
        <f t="shared" si="50"/>
        <v>0.33749999999999997</v>
      </c>
      <c r="W668" s="17">
        <f t="shared" si="51"/>
        <v>2017</v>
      </c>
      <c r="X668" t="str">
        <f t="shared" si="52"/>
        <v>Jun-2017</v>
      </c>
      <c r="Y668" s="17">
        <f t="shared" si="53"/>
        <v>2</v>
      </c>
      <c r="Z668" t="str">
        <f t="shared" si="54"/>
        <v>11-20%</v>
      </c>
      <c r="AA668" s="17">
        <f>IF(COUNTIF($B$2:B668,B668)=1,1,0)</f>
        <v>0</v>
      </c>
      <c r="AB668" s="17">
        <f>IF(COUNTIF($F$2:F668,F668)=1,1,0)</f>
        <v>0</v>
      </c>
    </row>
    <row r="669" spans="1:28" x14ac:dyDescent="0.2">
      <c r="A669" s="17">
        <v>668</v>
      </c>
      <c r="B669" t="s">
        <v>2202</v>
      </c>
      <c r="C669" s="18">
        <v>42894</v>
      </c>
      <c r="D669" s="18">
        <v>42896</v>
      </c>
      <c r="E669" t="s">
        <v>50</v>
      </c>
      <c r="F669" t="s">
        <v>2203</v>
      </c>
      <c r="G669" t="s">
        <v>2204</v>
      </c>
      <c r="H669" t="s">
        <v>68</v>
      </c>
      <c r="I669" t="s">
        <v>54</v>
      </c>
      <c r="J669" t="s">
        <v>844</v>
      </c>
      <c r="K669" t="s">
        <v>131</v>
      </c>
      <c r="L669">
        <v>75081</v>
      </c>
      <c r="M669" t="s">
        <v>132</v>
      </c>
      <c r="N669" t="s">
        <v>2207</v>
      </c>
      <c r="O669" t="s">
        <v>98</v>
      </c>
      <c r="P669" t="s">
        <v>99</v>
      </c>
      <c r="Q669" t="s">
        <v>2208</v>
      </c>
      <c r="R669" s="19">
        <v>381.57600000000002</v>
      </c>
      <c r="S669" s="17">
        <v>3</v>
      </c>
      <c r="T669" s="20">
        <v>0.2</v>
      </c>
      <c r="U669" s="19">
        <v>28.618200000000002</v>
      </c>
      <c r="V669" s="20">
        <f t="shared" si="50"/>
        <v>7.4999999999999997E-2</v>
      </c>
      <c r="W669" s="17">
        <f t="shared" si="51"/>
        <v>2017</v>
      </c>
      <c r="X669" t="str">
        <f t="shared" si="52"/>
        <v>Jun-2017</v>
      </c>
      <c r="Y669" s="17">
        <f t="shared" si="53"/>
        <v>2</v>
      </c>
      <c r="Z669" t="str">
        <f t="shared" si="54"/>
        <v>11-20%</v>
      </c>
      <c r="AA669" s="17">
        <f>IF(COUNTIF($B$2:B669,B669)=1,1,0)</f>
        <v>0</v>
      </c>
      <c r="AB669" s="17">
        <f>IF(COUNTIF($F$2:F669,F669)=1,1,0)</f>
        <v>0</v>
      </c>
    </row>
    <row r="670" spans="1:28" x14ac:dyDescent="0.2">
      <c r="A670" s="17">
        <v>669</v>
      </c>
      <c r="B670" t="s">
        <v>2209</v>
      </c>
      <c r="C670" s="18">
        <v>41997</v>
      </c>
      <c r="D670" s="18">
        <v>41999</v>
      </c>
      <c r="E670" t="s">
        <v>215</v>
      </c>
      <c r="F670" t="s">
        <v>2210</v>
      </c>
      <c r="G670" t="s">
        <v>2211</v>
      </c>
      <c r="H670" t="s">
        <v>53</v>
      </c>
      <c r="I670" t="s">
        <v>54</v>
      </c>
      <c r="J670" t="s">
        <v>2212</v>
      </c>
      <c r="K670" t="s">
        <v>525</v>
      </c>
      <c r="L670">
        <v>44105</v>
      </c>
      <c r="M670" t="s">
        <v>175</v>
      </c>
      <c r="N670" t="s">
        <v>2213</v>
      </c>
      <c r="O670" t="s">
        <v>59</v>
      </c>
      <c r="P670" t="s">
        <v>92</v>
      </c>
      <c r="Q670" t="s">
        <v>2214</v>
      </c>
      <c r="R670" s="19">
        <v>30.36</v>
      </c>
      <c r="S670" s="17">
        <v>5</v>
      </c>
      <c r="T670" s="20">
        <v>0.2</v>
      </c>
      <c r="U670" s="19">
        <v>8.7285000000000004</v>
      </c>
      <c r="V670" s="20">
        <f t="shared" si="50"/>
        <v>0.28750000000000003</v>
      </c>
      <c r="W670" s="17">
        <f t="shared" si="51"/>
        <v>2014</v>
      </c>
      <c r="X670" t="str">
        <f t="shared" si="52"/>
        <v>Dec-2014</v>
      </c>
      <c r="Y670" s="17">
        <f t="shared" si="53"/>
        <v>2</v>
      </c>
      <c r="Z670" t="str">
        <f t="shared" si="54"/>
        <v>11-20%</v>
      </c>
      <c r="AA670" s="17">
        <f>IF(COUNTIF($B$2:B670,B670)=1,1,0)</f>
        <v>1</v>
      </c>
      <c r="AB670" s="17">
        <f>IF(COUNTIF($F$2:F670,F670)=1,1,0)</f>
        <v>1</v>
      </c>
    </row>
    <row r="671" spans="1:28" x14ac:dyDescent="0.2">
      <c r="A671" s="17">
        <v>670</v>
      </c>
      <c r="B671" t="s">
        <v>2215</v>
      </c>
      <c r="C671" s="18">
        <v>42895</v>
      </c>
      <c r="D671" s="18">
        <v>42899</v>
      </c>
      <c r="E671" t="s">
        <v>77</v>
      </c>
      <c r="F671" t="s">
        <v>2099</v>
      </c>
      <c r="G671" t="s">
        <v>2100</v>
      </c>
      <c r="H671" t="s">
        <v>129</v>
      </c>
      <c r="I671" t="s">
        <v>54</v>
      </c>
      <c r="J671" t="s">
        <v>330</v>
      </c>
      <c r="K671" t="s">
        <v>238</v>
      </c>
      <c r="L671">
        <v>60653</v>
      </c>
      <c r="M671" t="s">
        <v>132</v>
      </c>
      <c r="N671" t="s">
        <v>2216</v>
      </c>
      <c r="O671" t="s">
        <v>59</v>
      </c>
      <c r="P671" t="s">
        <v>92</v>
      </c>
      <c r="Q671" t="s">
        <v>2217</v>
      </c>
      <c r="R671" s="19">
        <v>23.975999999999999</v>
      </c>
      <c r="S671" s="17">
        <v>3</v>
      </c>
      <c r="T671" s="20">
        <v>0.6</v>
      </c>
      <c r="U671" s="19">
        <v>-14.3856</v>
      </c>
      <c r="V671" s="20">
        <f t="shared" si="50"/>
        <v>-0.6</v>
      </c>
      <c r="W671" s="17">
        <f t="shared" si="51"/>
        <v>2017</v>
      </c>
      <c r="X671" t="str">
        <f t="shared" si="52"/>
        <v>Jun-2017</v>
      </c>
      <c r="Y671" s="17">
        <f t="shared" si="53"/>
        <v>4</v>
      </c>
      <c r="Z671" t="str">
        <f t="shared" si="54"/>
        <v>Over 50%</v>
      </c>
      <c r="AA671" s="17">
        <f>IF(COUNTIF($B$2:B671,B671)=1,1,0)</f>
        <v>1</v>
      </c>
      <c r="AB671" s="17">
        <f>IF(COUNTIF($F$2:F671,F671)=1,1,0)</f>
        <v>0</v>
      </c>
    </row>
    <row r="672" spans="1:28" x14ac:dyDescent="0.2">
      <c r="A672" s="17">
        <v>671</v>
      </c>
      <c r="B672" t="s">
        <v>2215</v>
      </c>
      <c r="C672" s="18">
        <v>42895</v>
      </c>
      <c r="D672" s="18">
        <v>42899</v>
      </c>
      <c r="E672" t="s">
        <v>77</v>
      </c>
      <c r="F672" t="s">
        <v>2099</v>
      </c>
      <c r="G672" t="s">
        <v>2100</v>
      </c>
      <c r="H672" t="s">
        <v>129</v>
      </c>
      <c r="I672" t="s">
        <v>54</v>
      </c>
      <c r="J672" t="s">
        <v>330</v>
      </c>
      <c r="K672" t="s">
        <v>238</v>
      </c>
      <c r="L672">
        <v>60653</v>
      </c>
      <c r="M672" t="s">
        <v>132</v>
      </c>
      <c r="N672" t="s">
        <v>2218</v>
      </c>
      <c r="O672" t="s">
        <v>59</v>
      </c>
      <c r="P672" t="s">
        <v>83</v>
      </c>
      <c r="Q672" t="s">
        <v>2219</v>
      </c>
      <c r="R672" s="19">
        <v>108.925</v>
      </c>
      <c r="S672" s="17">
        <v>1</v>
      </c>
      <c r="T672" s="20">
        <v>0.5</v>
      </c>
      <c r="U672" s="19">
        <v>-71.890500000000003</v>
      </c>
      <c r="V672" s="20">
        <f t="shared" si="50"/>
        <v>-0.66</v>
      </c>
      <c r="W672" s="17">
        <f t="shared" si="51"/>
        <v>2017</v>
      </c>
      <c r="X672" t="str">
        <f t="shared" si="52"/>
        <v>Jun-2017</v>
      </c>
      <c r="Y672" s="17">
        <f t="shared" si="53"/>
        <v>4</v>
      </c>
      <c r="Z672" t="str">
        <f t="shared" si="54"/>
        <v>41-50%</v>
      </c>
      <c r="AA672" s="17">
        <f>IF(COUNTIF($B$2:B672,B672)=1,1,0)</f>
        <v>0</v>
      </c>
      <c r="AB672" s="17">
        <f>IF(COUNTIF($F$2:F672,F672)=1,1,0)</f>
        <v>0</v>
      </c>
    </row>
    <row r="673" spans="1:28" x14ac:dyDescent="0.2">
      <c r="A673" s="17">
        <v>672</v>
      </c>
      <c r="B673" t="s">
        <v>2215</v>
      </c>
      <c r="C673" s="18">
        <v>42895</v>
      </c>
      <c r="D673" s="18">
        <v>42899</v>
      </c>
      <c r="E673" t="s">
        <v>77</v>
      </c>
      <c r="F673" t="s">
        <v>2099</v>
      </c>
      <c r="G673" t="s">
        <v>2100</v>
      </c>
      <c r="H673" t="s">
        <v>129</v>
      </c>
      <c r="I673" t="s">
        <v>54</v>
      </c>
      <c r="J673" t="s">
        <v>330</v>
      </c>
      <c r="K673" t="s">
        <v>238</v>
      </c>
      <c r="L673">
        <v>60653</v>
      </c>
      <c r="M673" t="s">
        <v>132</v>
      </c>
      <c r="N673" t="s">
        <v>587</v>
      </c>
      <c r="O673" t="s">
        <v>73</v>
      </c>
      <c r="P673" t="s">
        <v>117</v>
      </c>
      <c r="Q673" t="s">
        <v>2220</v>
      </c>
      <c r="R673" s="19">
        <v>36.351999999999997</v>
      </c>
      <c r="S673" s="17">
        <v>8</v>
      </c>
      <c r="T673" s="20">
        <v>0.2</v>
      </c>
      <c r="U673" s="19">
        <v>11.36</v>
      </c>
      <c r="V673" s="20">
        <f t="shared" si="50"/>
        <v>0.3125</v>
      </c>
      <c r="W673" s="17">
        <f t="shared" si="51"/>
        <v>2017</v>
      </c>
      <c r="X673" t="str">
        <f t="shared" si="52"/>
        <v>Jun-2017</v>
      </c>
      <c r="Y673" s="17">
        <f t="shared" si="53"/>
        <v>4</v>
      </c>
      <c r="Z673" t="str">
        <f t="shared" si="54"/>
        <v>11-20%</v>
      </c>
      <c r="AA673" s="17">
        <f>IF(COUNTIF($B$2:B673,B673)=1,1,0)</f>
        <v>0</v>
      </c>
      <c r="AB673" s="17">
        <f>IF(COUNTIF($F$2:F673,F673)=1,1,0)</f>
        <v>0</v>
      </c>
    </row>
    <row r="674" spans="1:28" x14ac:dyDescent="0.2">
      <c r="A674" s="17">
        <v>673</v>
      </c>
      <c r="B674" t="s">
        <v>2221</v>
      </c>
      <c r="C674" s="18">
        <v>42901</v>
      </c>
      <c r="D674" s="18">
        <v>42908</v>
      </c>
      <c r="E674" t="s">
        <v>77</v>
      </c>
      <c r="F674" t="s">
        <v>1272</v>
      </c>
      <c r="G674" t="s">
        <v>1273</v>
      </c>
      <c r="H674" t="s">
        <v>53</v>
      </c>
      <c r="I674" t="s">
        <v>54</v>
      </c>
      <c r="J674" t="s">
        <v>1351</v>
      </c>
      <c r="K674" t="s">
        <v>238</v>
      </c>
      <c r="L674">
        <v>62301</v>
      </c>
      <c r="M674" t="s">
        <v>132</v>
      </c>
      <c r="N674" t="s">
        <v>2222</v>
      </c>
      <c r="O674" t="s">
        <v>73</v>
      </c>
      <c r="P674" t="s">
        <v>95</v>
      </c>
      <c r="Q674" t="s">
        <v>2223</v>
      </c>
      <c r="R674" s="19">
        <v>19.559999999999999</v>
      </c>
      <c r="S674" s="17">
        <v>5</v>
      </c>
      <c r="T674" s="20">
        <v>0.2</v>
      </c>
      <c r="U674" s="19">
        <v>1.7115</v>
      </c>
      <c r="V674" s="20">
        <f t="shared" si="50"/>
        <v>8.7500000000000008E-2</v>
      </c>
      <c r="W674" s="17">
        <f t="shared" si="51"/>
        <v>2017</v>
      </c>
      <c r="X674" t="str">
        <f t="shared" si="52"/>
        <v>Jun-2017</v>
      </c>
      <c r="Y674" s="17">
        <f t="shared" si="53"/>
        <v>7</v>
      </c>
      <c r="Z674" t="str">
        <f t="shared" si="54"/>
        <v>11-20%</v>
      </c>
      <c r="AA674" s="17">
        <f>IF(COUNTIF($B$2:B674,B674)=1,1,0)</f>
        <v>1</v>
      </c>
      <c r="AB674" s="17">
        <f>IF(COUNTIF($F$2:F674,F674)=1,1,0)</f>
        <v>0</v>
      </c>
    </row>
    <row r="675" spans="1:28" x14ac:dyDescent="0.2">
      <c r="A675" s="17">
        <v>674</v>
      </c>
      <c r="B675" t="s">
        <v>2224</v>
      </c>
      <c r="C675" s="18">
        <v>43074</v>
      </c>
      <c r="D675" s="18">
        <v>43077</v>
      </c>
      <c r="E675" t="s">
        <v>215</v>
      </c>
      <c r="F675" t="s">
        <v>2225</v>
      </c>
      <c r="G675" t="s">
        <v>2226</v>
      </c>
      <c r="H675" t="s">
        <v>53</v>
      </c>
      <c r="I675" t="s">
        <v>54</v>
      </c>
      <c r="J675" t="s">
        <v>524</v>
      </c>
      <c r="K675" t="s">
        <v>281</v>
      </c>
      <c r="L675">
        <v>47201</v>
      </c>
      <c r="M675" t="s">
        <v>132</v>
      </c>
      <c r="N675" t="s">
        <v>2227</v>
      </c>
      <c r="O675" t="s">
        <v>73</v>
      </c>
      <c r="P675" t="s">
        <v>105</v>
      </c>
      <c r="Q675" t="s">
        <v>2228</v>
      </c>
      <c r="R675" s="19">
        <v>61.44</v>
      </c>
      <c r="S675" s="17">
        <v>3</v>
      </c>
      <c r="T675" s="20">
        <v>0</v>
      </c>
      <c r="U675" s="19">
        <v>16.588799999999999</v>
      </c>
      <c r="V675" s="20">
        <f t="shared" si="50"/>
        <v>0.27</v>
      </c>
      <c r="W675" s="17">
        <f t="shared" si="51"/>
        <v>2017</v>
      </c>
      <c r="X675" t="str">
        <f t="shared" si="52"/>
        <v>Dec-2017</v>
      </c>
      <c r="Y675" s="17">
        <f t="shared" si="53"/>
        <v>3</v>
      </c>
      <c r="Z675" t="str">
        <f t="shared" si="54"/>
        <v>0% (No Discount)</v>
      </c>
      <c r="AA675" s="17">
        <f>IF(COUNTIF($B$2:B675,B675)=1,1,0)</f>
        <v>1</v>
      </c>
      <c r="AB675" s="17">
        <f>IF(COUNTIF($F$2:F675,F675)=1,1,0)</f>
        <v>1</v>
      </c>
    </row>
    <row r="676" spans="1:28" x14ac:dyDescent="0.2">
      <c r="A676" s="17">
        <v>675</v>
      </c>
      <c r="B676" t="s">
        <v>2224</v>
      </c>
      <c r="C676" s="18">
        <v>43074</v>
      </c>
      <c r="D676" s="18">
        <v>43077</v>
      </c>
      <c r="E676" t="s">
        <v>215</v>
      </c>
      <c r="F676" t="s">
        <v>2225</v>
      </c>
      <c r="G676" t="s">
        <v>2226</v>
      </c>
      <c r="H676" t="s">
        <v>53</v>
      </c>
      <c r="I676" t="s">
        <v>54</v>
      </c>
      <c r="J676" t="s">
        <v>524</v>
      </c>
      <c r="K676" t="s">
        <v>281</v>
      </c>
      <c r="L676">
        <v>47201</v>
      </c>
      <c r="M676" t="s">
        <v>132</v>
      </c>
      <c r="N676" t="s">
        <v>2229</v>
      </c>
      <c r="O676" t="s">
        <v>73</v>
      </c>
      <c r="P676" t="s">
        <v>117</v>
      </c>
      <c r="Q676" t="s">
        <v>2230</v>
      </c>
      <c r="R676" s="19">
        <v>38.9</v>
      </c>
      <c r="S676" s="17">
        <v>5</v>
      </c>
      <c r="T676" s="20">
        <v>0</v>
      </c>
      <c r="U676" s="19">
        <v>17.504999999999999</v>
      </c>
      <c r="V676" s="20">
        <f t="shared" si="50"/>
        <v>0.45</v>
      </c>
      <c r="W676" s="17">
        <f t="shared" si="51"/>
        <v>2017</v>
      </c>
      <c r="X676" t="str">
        <f t="shared" si="52"/>
        <v>Dec-2017</v>
      </c>
      <c r="Y676" s="17">
        <f t="shared" si="53"/>
        <v>3</v>
      </c>
      <c r="Z676" t="str">
        <f t="shared" si="54"/>
        <v>0% (No Discount)</v>
      </c>
      <c r="AA676" s="17">
        <f>IF(COUNTIF($B$2:B676,B676)=1,1,0)</f>
        <v>0</v>
      </c>
      <c r="AB676" s="17">
        <f>IF(COUNTIF($F$2:F676,F676)=1,1,0)</f>
        <v>0</v>
      </c>
    </row>
    <row r="677" spans="1:28" x14ac:dyDescent="0.2">
      <c r="A677" s="17">
        <v>676</v>
      </c>
      <c r="B677" t="s">
        <v>2224</v>
      </c>
      <c r="C677" s="18">
        <v>43074</v>
      </c>
      <c r="D677" s="18">
        <v>43077</v>
      </c>
      <c r="E677" t="s">
        <v>215</v>
      </c>
      <c r="F677" t="s">
        <v>2225</v>
      </c>
      <c r="G677" t="s">
        <v>2226</v>
      </c>
      <c r="H677" t="s">
        <v>53</v>
      </c>
      <c r="I677" t="s">
        <v>54</v>
      </c>
      <c r="J677" t="s">
        <v>524</v>
      </c>
      <c r="K677" t="s">
        <v>281</v>
      </c>
      <c r="L677">
        <v>47201</v>
      </c>
      <c r="M677" t="s">
        <v>132</v>
      </c>
      <c r="N677" t="s">
        <v>936</v>
      </c>
      <c r="O677" t="s">
        <v>98</v>
      </c>
      <c r="P677" t="s">
        <v>188</v>
      </c>
      <c r="Q677" t="s">
        <v>1816</v>
      </c>
      <c r="R677" s="19">
        <v>99.39</v>
      </c>
      <c r="S677" s="17">
        <v>3</v>
      </c>
      <c r="T677" s="20">
        <v>0</v>
      </c>
      <c r="U677" s="19">
        <v>40.749899999999997</v>
      </c>
      <c r="V677" s="20">
        <f t="shared" si="50"/>
        <v>0.41</v>
      </c>
      <c r="W677" s="17">
        <f t="shared" si="51"/>
        <v>2017</v>
      </c>
      <c r="X677" t="str">
        <f t="shared" si="52"/>
        <v>Dec-2017</v>
      </c>
      <c r="Y677" s="17">
        <f t="shared" si="53"/>
        <v>3</v>
      </c>
      <c r="Z677" t="str">
        <f t="shared" si="54"/>
        <v>0% (No Discount)</v>
      </c>
      <c r="AA677" s="17">
        <f>IF(COUNTIF($B$2:B677,B677)=1,1,0)</f>
        <v>0</v>
      </c>
      <c r="AB677" s="17">
        <f>IF(COUNTIF($F$2:F677,F677)=1,1,0)</f>
        <v>0</v>
      </c>
    </row>
    <row r="678" spans="1:28" x14ac:dyDescent="0.2">
      <c r="A678" s="17">
        <v>677</v>
      </c>
      <c r="B678" t="s">
        <v>2231</v>
      </c>
      <c r="C678" s="18">
        <v>42812</v>
      </c>
      <c r="D678" s="18">
        <v>42817</v>
      </c>
      <c r="E678" t="s">
        <v>77</v>
      </c>
      <c r="F678" t="s">
        <v>2232</v>
      </c>
      <c r="G678" t="s">
        <v>2233</v>
      </c>
      <c r="H678" t="s">
        <v>53</v>
      </c>
      <c r="I678" t="s">
        <v>54</v>
      </c>
      <c r="J678" t="s">
        <v>2234</v>
      </c>
      <c r="K678" t="s">
        <v>131</v>
      </c>
      <c r="L678">
        <v>75701</v>
      </c>
      <c r="M678" t="s">
        <v>132</v>
      </c>
      <c r="N678" t="s">
        <v>2235</v>
      </c>
      <c r="O678" t="s">
        <v>73</v>
      </c>
      <c r="P678" t="s">
        <v>105</v>
      </c>
      <c r="Q678" t="s">
        <v>2236</v>
      </c>
      <c r="R678" s="19">
        <v>2.6880000000000002</v>
      </c>
      <c r="S678" s="17">
        <v>3</v>
      </c>
      <c r="T678" s="20">
        <v>0.8</v>
      </c>
      <c r="U678" s="19">
        <v>-7.3920000000000003</v>
      </c>
      <c r="V678" s="20">
        <f t="shared" si="50"/>
        <v>-2.75</v>
      </c>
      <c r="W678" s="17">
        <f t="shared" si="51"/>
        <v>2017</v>
      </c>
      <c r="X678" t="str">
        <f t="shared" si="52"/>
        <v>Mar-2017</v>
      </c>
      <c r="Y678" s="17">
        <f t="shared" si="53"/>
        <v>5</v>
      </c>
      <c r="Z678" t="str">
        <f t="shared" si="54"/>
        <v>Over 50%</v>
      </c>
      <c r="AA678" s="17">
        <f>IF(COUNTIF($B$2:B678,B678)=1,1,0)</f>
        <v>1</v>
      </c>
      <c r="AB678" s="17">
        <f>IF(COUNTIF($F$2:F678,F678)=1,1,0)</f>
        <v>1</v>
      </c>
    </row>
    <row r="679" spans="1:28" x14ac:dyDescent="0.2">
      <c r="A679" s="17">
        <v>678</v>
      </c>
      <c r="B679" t="s">
        <v>2231</v>
      </c>
      <c r="C679" s="18">
        <v>42812</v>
      </c>
      <c r="D679" s="18">
        <v>42817</v>
      </c>
      <c r="E679" t="s">
        <v>77</v>
      </c>
      <c r="F679" t="s">
        <v>2232</v>
      </c>
      <c r="G679" t="s">
        <v>2233</v>
      </c>
      <c r="H679" t="s">
        <v>53</v>
      </c>
      <c r="I679" t="s">
        <v>54</v>
      </c>
      <c r="J679" t="s">
        <v>2234</v>
      </c>
      <c r="K679" t="s">
        <v>131</v>
      </c>
      <c r="L679">
        <v>75701</v>
      </c>
      <c r="M679" t="s">
        <v>132</v>
      </c>
      <c r="N679" t="s">
        <v>2237</v>
      </c>
      <c r="O679" t="s">
        <v>98</v>
      </c>
      <c r="P679" t="s">
        <v>188</v>
      </c>
      <c r="Q679" t="s">
        <v>2238</v>
      </c>
      <c r="R679" s="19">
        <v>27.815999999999999</v>
      </c>
      <c r="S679" s="17">
        <v>3</v>
      </c>
      <c r="T679" s="20">
        <v>0.2</v>
      </c>
      <c r="U679" s="19">
        <v>4.5201000000000002</v>
      </c>
      <c r="V679" s="20">
        <f t="shared" si="50"/>
        <v>0.16250000000000001</v>
      </c>
      <c r="W679" s="17">
        <f t="shared" si="51"/>
        <v>2017</v>
      </c>
      <c r="X679" t="str">
        <f t="shared" si="52"/>
        <v>Mar-2017</v>
      </c>
      <c r="Y679" s="17">
        <f t="shared" si="53"/>
        <v>5</v>
      </c>
      <c r="Z679" t="str">
        <f t="shared" si="54"/>
        <v>11-20%</v>
      </c>
      <c r="AA679" s="17">
        <f>IF(COUNTIF($B$2:B679,B679)=1,1,0)</f>
        <v>0</v>
      </c>
      <c r="AB679" s="17">
        <f>IF(COUNTIF($F$2:F679,F679)=1,1,0)</f>
        <v>0</v>
      </c>
    </row>
    <row r="680" spans="1:28" x14ac:dyDescent="0.2">
      <c r="A680" s="17">
        <v>679</v>
      </c>
      <c r="B680" t="s">
        <v>2231</v>
      </c>
      <c r="C680" s="18">
        <v>42812</v>
      </c>
      <c r="D680" s="18">
        <v>42817</v>
      </c>
      <c r="E680" t="s">
        <v>77</v>
      </c>
      <c r="F680" t="s">
        <v>2232</v>
      </c>
      <c r="G680" t="s">
        <v>2233</v>
      </c>
      <c r="H680" t="s">
        <v>53</v>
      </c>
      <c r="I680" t="s">
        <v>54</v>
      </c>
      <c r="J680" t="s">
        <v>2234</v>
      </c>
      <c r="K680" t="s">
        <v>131</v>
      </c>
      <c r="L680">
        <v>75701</v>
      </c>
      <c r="M680" t="s">
        <v>132</v>
      </c>
      <c r="N680" t="s">
        <v>2239</v>
      </c>
      <c r="O680" t="s">
        <v>59</v>
      </c>
      <c r="P680" t="s">
        <v>92</v>
      </c>
      <c r="Q680" t="s">
        <v>2240</v>
      </c>
      <c r="R680" s="19">
        <v>82.524000000000001</v>
      </c>
      <c r="S680" s="17">
        <v>3</v>
      </c>
      <c r="T680" s="20">
        <v>0.6</v>
      </c>
      <c r="U680" s="19">
        <v>-41.262</v>
      </c>
      <c r="V680" s="20">
        <f t="shared" si="50"/>
        <v>-0.5</v>
      </c>
      <c r="W680" s="17">
        <f t="shared" si="51"/>
        <v>2017</v>
      </c>
      <c r="X680" t="str">
        <f t="shared" si="52"/>
        <v>Mar-2017</v>
      </c>
      <c r="Y680" s="17">
        <f t="shared" si="53"/>
        <v>5</v>
      </c>
      <c r="Z680" t="str">
        <f t="shared" si="54"/>
        <v>Over 50%</v>
      </c>
      <c r="AA680" s="17">
        <f>IF(COUNTIF($B$2:B680,B680)=1,1,0)</f>
        <v>0</v>
      </c>
      <c r="AB680" s="17">
        <f>IF(COUNTIF($F$2:F680,F680)=1,1,0)</f>
        <v>0</v>
      </c>
    </row>
    <row r="681" spans="1:28" x14ac:dyDescent="0.2">
      <c r="A681" s="17">
        <v>680</v>
      </c>
      <c r="B681" t="s">
        <v>2231</v>
      </c>
      <c r="C681" s="18">
        <v>42812</v>
      </c>
      <c r="D681" s="18">
        <v>42817</v>
      </c>
      <c r="E681" t="s">
        <v>77</v>
      </c>
      <c r="F681" t="s">
        <v>2232</v>
      </c>
      <c r="G681" t="s">
        <v>2233</v>
      </c>
      <c r="H681" t="s">
        <v>53</v>
      </c>
      <c r="I681" t="s">
        <v>54</v>
      </c>
      <c r="J681" t="s">
        <v>2234</v>
      </c>
      <c r="K681" t="s">
        <v>131</v>
      </c>
      <c r="L681">
        <v>75701</v>
      </c>
      <c r="M681" t="s">
        <v>132</v>
      </c>
      <c r="N681" t="s">
        <v>2241</v>
      </c>
      <c r="O681" t="s">
        <v>73</v>
      </c>
      <c r="P681" t="s">
        <v>102</v>
      </c>
      <c r="Q681" t="s">
        <v>2242</v>
      </c>
      <c r="R681" s="19">
        <v>182.994</v>
      </c>
      <c r="S681" s="17">
        <v>3</v>
      </c>
      <c r="T681" s="20">
        <v>0.8</v>
      </c>
      <c r="U681" s="19">
        <v>-320.23950000000002</v>
      </c>
      <c r="V681" s="20">
        <f t="shared" si="50"/>
        <v>-1.7500000000000002</v>
      </c>
      <c r="W681" s="17">
        <f t="shared" si="51"/>
        <v>2017</v>
      </c>
      <c r="X681" t="str">
        <f t="shared" si="52"/>
        <v>Mar-2017</v>
      </c>
      <c r="Y681" s="17">
        <f t="shared" si="53"/>
        <v>5</v>
      </c>
      <c r="Z681" t="str">
        <f t="shared" si="54"/>
        <v>Over 50%</v>
      </c>
      <c r="AA681" s="17">
        <f>IF(COUNTIF($B$2:B681,B681)=1,1,0)</f>
        <v>0</v>
      </c>
      <c r="AB681" s="17">
        <f>IF(COUNTIF($F$2:F681,F681)=1,1,0)</f>
        <v>0</v>
      </c>
    </row>
    <row r="682" spans="1:28" x14ac:dyDescent="0.2">
      <c r="A682" s="17">
        <v>681</v>
      </c>
      <c r="B682" t="s">
        <v>2243</v>
      </c>
      <c r="C682" s="18">
        <v>42693</v>
      </c>
      <c r="D682" s="18">
        <v>42698</v>
      </c>
      <c r="E682" t="s">
        <v>77</v>
      </c>
      <c r="F682" t="s">
        <v>2244</v>
      </c>
      <c r="G682" t="s">
        <v>2245</v>
      </c>
      <c r="H682" t="s">
        <v>53</v>
      </c>
      <c r="I682" t="s">
        <v>54</v>
      </c>
      <c r="J682" t="s">
        <v>293</v>
      </c>
      <c r="K682" t="s">
        <v>294</v>
      </c>
      <c r="L682">
        <v>10024</v>
      </c>
      <c r="M682" t="s">
        <v>175</v>
      </c>
      <c r="N682" t="s">
        <v>2246</v>
      </c>
      <c r="O682" t="s">
        <v>73</v>
      </c>
      <c r="P682" t="s">
        <v>102</v>
      </c>
      <c r="Q682" t="s">
        <v>2247</v>
      </c>
      <c r="R682" s="19">
        <v>14.352</v>
      </c>
      <c r="S682" s="17">
        <v>3</v>
      </c>
      <c r="T682" s="20">
        <v>0.2</v>
      </c>
      <c r="U682" s="19">
        <v>4.6643999999999997</v>
      </c>
      <c r="V682" s="20">
        <f t="shared" si="50"/>
        <v>0.32499999999999996</v>
      </c>
      <c r="W682" s="17">
        <f t="shared" si="51"/>
        <v>2016</v>
      </c>
      <c r="X682" t="str">
        <f t="shared" si="52"/>
        <v>Nov-2016</v>
      </c>
      <c r="Y682" s="17">
        <f t="shared" si="53"/>
        <v>5</v>
      </c>
      <c r="Z682" t="str">
        <f t="shared" si="54"/>
        <v>11-20%</v>
      </c>
      <c r="AA682" s="17">
        <f>IF(COUNTIF($B$2:B682,B682)=1,1,0)</f>
        <v>1</v>
      </c>
      <c r="AB682" s="17">
        <f>IF(COUNTIF($F$2:F682,F682)=1,1,0)</f>
        <v>1</v>
      </c>
    </row>
    <row r="683" spans="1:28" x14ac:dyDescent="0.2">
      <c r="A683" s="17">
        <v>682</v>
      </c>
      <c r="B683" t="s">
        <v>2243</v>
      </c>
      <c r="C683" s="18">
        <v>42693</v>
      </c>
      <c r="D683" s="18">
        <v>42698</v>
      </c>
      <c r="E683" t="s">
        <v>77</v>
      </c>
      <c r="F683" t="s">
        <v>2244</v>
      </c>
      <c r="G683" t="s">
        <v>2245</v>
      </c>
      <c r="H683" t="s">
        <v>53</v>
      </c>
      <c r="I683" t="s">
        <v>54</v>
      </c>
      <c r="J683" t="s">
        <v>293</v>
      </c>
      <c r="K683" t="s">
        <v>294</v>
      </c>
      <c r="L683">
        <v>10024</v>
      </c>
      <c r="M683" t="s">
        <v>175</v>
      </c>
      <c r="N683" t="s">
        <v>2248</v>
      </c>
      <c r="O683" t="s">
        <v>73</v>
      </c>
      <c r="P683" t="s">
        <v>86</v>
      </c>
      <c r="Q683" t="s">
        <v>2249</v>
      </c>
      <c r="R683" s="19">
        <v>64.959999999999994</v>
      </c>
      <c r="S683" s="17">
        <v>2</v>
      </c>
      <c r="T683" s="20">
        <v>0</v>
      </c>
      <c r="U683" s="19">
        <v>2.5983999999999998</v>
      </c>
      <c r="V683" s="20">
        <f t="shared" si="50"/>
        <v>0.04</v>
      </c>
      <c r="W683" s="17">
        <f t="shared" si="51"/>
        <v>2016</v>
      </c>
      <c r="X683" t="str">
        <f t="shared" si="52"/>
        <v>Nov-2016</v>
      </c>
      <c r="Y683" s="17">
        <f t="shared" si="53"/>
        <v>5</v>
      </c>
      <c r="Z683" t="str">
        <f t="shared" si="54"/>
        <v>0% (No Discount)</v>
      </c>
      <c r="AA683" s="17">
        <f>IF(COUNTIF($B$2:B683,B683)=1,1,0)</f>
        <v>0</v>
      </c>
      <c r="AB683" s="17">
        <f>IF(COUNTIF($F$2:F683,F683)=1,1,0)</f>
        <v>0</v>
      </c>
    </row>
    <row r="684" spans="1:28" x14ac:dyDescent="0.2">
      <c r="A684" s="17">
        <v>683</v>
      </c>
      <c r="B684" t="s">
        <v>2243</v>
      </c>
      <c r="C684" s="18">
        <v>42693</v>
      </c>
      <c r="D684" s="18">
        <v>42698</v>
      </c>
      <c r="E684" t="s">
        <v>77</v>
      </c>
      <c r="F684" t="s">
        <v>2244</v>
      </c>
      <c r="G684" t="s">
        <v>2245</v>
      </c>
      <c r="H684" t="s">
        <v>53</v>
      </c>
      <c r="I684" t="s">
        <v>54</v>
      </c>
      <c r="J684" t="s">
        <v>293</v>
      </c>
      <c r="K684" t="s">
        <v>294</v>
      </c>
      <c r="L684">
        <v>10024</v>
      </c>
      <c r="M684" t="s">
        <v>175</v>
      </c>
      <c r="N684" t="s">
        <v>1797</v>
      </c>
      <c r="O684" t="s">
        <v>73</v>
      </c>
      <c r="P684" t="s">
        <v>86</v>
      </c>
      <c r="Q684" t="s">
        <v>1798</v>
      </c>
      <c r="R684" s="19">
        <v>68.599999999999994</v>
      </c>
      <c r="S684" s="17">
        <v>4</v>
      </c>
      <c r="T684" s="20">
        <v>0</v>
      </c>
      <c r="U684" s="19">
        <v>18.521999999999998</v>
      </c>
      <c r="V684" s="20">
        <f t="shared" si="50"/>
        <v>0.27</v>
      </c>
      <c r="W684" s="17">
        <f t="shared" si="51"/>
        <v>2016</v>
      </c>
      <c r="X684" t="str">
        <f t="shared" si="52"/>
        <v>Nov-2016</v>
      </c>
      <c r="Y684" s="17">
        <f t="shared" si="53"/>
        <v>5</v>
      </c>
      <c r="Z684" t="str">
        <f t="shared" si="54"/>
        <v>0% (No Discount)</v>
      </c>
      <c r="AA684" s="17">
        <f>IF(COUNTIF($B$2:B684,B684)=1,1,0)</f>
        <v>0</v>
      </c>
      <c r="AB684" s="17">
        <f>IF(COUNTIF($F$2:F684,F684)=1,1,0)</f>
        <v>0</v>
      </c>
    </row>
    <row r="685" spans="1:28" x14ac:dyDescent="0.2">
      <c r="A685" s="17">
        <v>684</v>
      </c>
      <c r="B685" t="s">
        <v>2250</v>
      </c>
      <c r="C685" s="18">
        <v>43043</v>
      </c>
      <c r="D685" s="18">
        <v>43043</v>
      </c>
      <c r="E685" t="s">
        <v>1320</v>
      </c>
      <c r="F685" t="s">
        <v>2251</v>
      </c>
      <c r="G685" t="s">
        <v>2252</v>
      </c>
      <c r="H685" t="s">
        <v>68</v>
      </c>
      <c r="I685" t="s">
        <v>54</v>
      </c>
      <c r="J685" t="s">
        <v>2253</v>
      </c>
      <c r="K685" t="s">
        <v>115</v>
      </c>
      <c r="L685">
        <v>27217</v>
      </c>
      <c r="M685" t="s">
        <v>57</v>
      </c>
      <c r="N685" t="s">
        <v>2254</v>
      </c>
      <c r="O685" t="s">
        <v>98</v>
      </c>
      <c r="P685" t="s">
        <v>711</v>
      </c>
      <c r="Q685" t="s">
        <v>2255</v>
      </c>
      <c r="R685" s="19">
        <v>7999.98</v>
      </c>
      <c r="S685" s="17">
        <v>4</v>
      </c>
      <c r="T685" s="20">
        <v>0.5</v>
      </c>
      <c r="U685" s="19">
        <v>-3839.9904000000001</v>
      </c>
      <c r="V685" s="20">
        <f t="shared" si="50"/>
        <v>-0.48000000000000004</v>
      </c>
      <c r="W685" s="17">
        <f t="shared" si="51"/>
        <v>2017</v>
      </c>
      <c r="X685" t="str">
        <f t="shared" si="52"/>
        <v>Nov-2017</v>
      </c>
      <c r="Y685" s="17">
        <f t="shared" si="53"/>
        <v>0</v>
      </c>
      <c r="Z685" t="str">
        <f t="shared" si="54"/>
        <v>41-50%</v>
      </c>
      <c r="AA685" s="17">
        <f>IF(COUNTIF($B$2:B685,B685)=1,1,0)</f>
        <v>1</v>
      </c>
      <c r="AB685" s="17">
        <f>IF(COUNTIF($F$2:F685,F685)=1,1,0)</f>
        <v>1</v>
      </c>
    </row>
    <row r="686" spans="1:28" x14ac:dyDescent="0.2">
      <c r="A686" s="17">
        <v>685</v>
      </c>
      <c r="B686" t="s">
        <v>2250</v>
      </c>
      <c r="C686" s="18">
        <v>43043</v>
      </c>
      <c r="D686" s="18">
        <v>43043</v>
      </c>
      <c r="E686" t="s">
        <v>1320</v>
      </c>
      <c r="F686" t="s">
        <v>2251</v>
      </c>
      <c r="G686" t="s">
        <v>2252</v>
      </c>
      <c r="H686" t="s">
        <v>68</v>
      </c>
      <c r="I686" t="s">
        <v>54</v>
      </c>
      <c r="J686" t="s">
        <v>2253</v>
      </c>
      <c r="K686" t="s">
        <v>115</v>
      </c>
      <c r="L686">
        <v>27217</v>
      </c>
      <c r="M686" t="s">
        <v>57</v>
      </c>
      <c r="N686" t="s">
        <v>2164</v>
      </c>
      <c r="O686" t="s">
        <v>73</v>
      </c>
      <c r="P686" t="s">
        <v>105</v>
      </c>
      <c r="Q686" t="s">
        <v>2165</v>
      </c>
      <c r="R686" s="19">
        <v>167.44</v>
      </c>
      <c r="S686" s="17">
        <v>2</v>
      </c>
      <c r="T686" s="20">
        <v>0.2</v>
      </c>
      <c r="U686" s="19">
        <v>14.651</v>
      </c>
      <c r="V686" s="20">
        <f t="shared" si="50"/>
        <v>8.7499999999999994E-2</v>
      </c>
      <c r="W686" s="17">
        <f t="shared" si="51"/>
        <v>2017</v>
      </c>
      <c r="X686" t="str">
        <f t="shared" si="52"/>
        <v>Nov-2017</v>
      </c>
      <c r="Y686" s="17">
        <f t="shared" si="53"/>
        <v>0</v>
      </c>
      <c r="Z686" t="str">
        <f t="shared" si="54"/>
        <v>11-20%</v>
      </c>
      <c r="AA686" s="17">
        <f>IF(COUNTIF($B$2:B686,B686)=1,1,0)</f>
        <v>0</v>
      </c>
      <c r="AB686" s="17">
        <f>IF(COUNTIF($F$2:F686,F686)=1,1,0)</f>
        <v>0</v>
      </c>
    </row>
    <row r="687" spans="1:28" x14ac:dyDescent="0.2">
      <c r="A687" s="17">
        <v>686</v>
      </c>
      <c r="B687" t="s">
        <v>2256</v>
      </c>
      <c r="C687" s="18">
        <v>41825</v>
      </c>
      <c r="D687" s="18">
        <v>41828</v>
      </c>
      <c r="E687" t="s">
        <v>215</v>
      </c>
      <c r="F687" t="s">
        <v>2257</v>
      </c>
      <c r="G687" t="s">
        <v>2258</v>
      </c>
      <c r="H687" t="s">
        <v>53</v>
      </c>
      <c r="I687" t="s">
        <v>54</v>
      </c>
      <c r="J687" t="s">
        <v>355</v>
      </c>
      <c r="K687" t="s">
        <v>1519</v>
      </c>
      <c r="L687">
        <v>39212</v>
      </c>
      <c r="M687" t="s">
        <v>57</v>
      </c>
      <c r="N687" t="s">
        <v>1342</v>
      </c>
      <c r="O687" t="s">
        <v>98</v>
      </c>
      <c r="P687" t="s">
        <v>188</v>
      </c>
      <c r="Q687" t="s">
        <v>1343</v>
      </c>
      <c r="R687" s="19">
        <v>479.97</v>
      </c>
      <c r="S687" s="17">
        <v>3</v>
      </c>
      <c r="T687" s="20">
        <v>0</v>
      </c>
      <c r="U687" s="19">
        <v>163.18979999999999</v>
      </c>
      <c r="V687" s="20">
        <f t="shared" si="50"/>
        <v>0.33999999999999997</v>
      </c>
      <c r="W687" s="17">
        <f t="shared" si="51"/>
        <v>2014</v>
      </c>
      <c r="X687" t="str">
        <f t="shared" si="52"/>
        <v>Jul-2014</v>
      </c>
      <c r="Y687" s="17">
        <f t="shared" si="53"/>
        <v>3</v>
      </c>
      <c r="Z687" t="str">
        <f t="shared" si="54"/>
        <v>0% (No Discount)</v>
      </c>
      <c r="AA687" s="17">
        <f>IF(COUNTIF($B$2:B687,B687)=1,1,0)</f>
        <v>1</v>
      </c>
      <c r="AB687" s="17">
        <f>IF(COUNTIF($F$2:F687,F687)=1,1,0)</f>
        <v>1</v>
      </c>
    </row>
    <row r="688" spans="1:28" x14ac:dyDescent="0.2">
      <c r="A688" s="17">
        <v>687</v>
      </c>
      <c r="B688" t="s">
        <v>2256</v>
      </c>
      <c r="C688" s="18">
        <v>41825</v>
      </c>
      <c r="D688" s="18">
        <v>41828</v>
      </c>
      <c r="E688" t="s">
        <v>215</v>
      </c>
      <c r="F688" t="s">
        <v>2257</v>
      </c>
      <c r="G688" t="s">
        <v>2258</v>
      </c>
      <c r="H688" t="s">
        <v>53</v>
      </c>
      <c r="I688" t="s">
        <v>54</v>
      </c>
      <c r="J688" t="s">
        <v>355</v>
      </c>
      <c r="K688" t="s">
        <v>1519</v>
      </c>
      <c r="L688">
        <v>39212</v>
      </c>
      <c r="M688" t="s">
        <v>57</v>
      </c>
      <c r="N688" t="s">
        <v>2259</v>
      </c>
      <c r="O688" t="s">
        <v>73</v>
      </c>
      <c r="P688" t="s">
        <v>74</v>
      </c>
      <c r="Q688" t="s">
        <v>2260</v>
      </c>
      <c r="R688" s="19">
        <v>14.62</v>
      </c>
      <c r="S688" s="17">
        <v>2</v>
      </c>
      <c r="T688" s="20">
        <v>0</v>
      </c>
      <c r="U688" s="19">
        <v>6.8714000000000004</v>
      </c>
      <c r="V688" s="20">
        <f t="shared" si="50"/>
        <v>0.47000000000000003</v>
      </c>
      <c r="W688" s="17">
        <f t="shared" si="51"/>
        <v>2014</v>
      </c>
      <c r="X688" t="str">
        <f t="shared" si="52"/>
        <v>Jul-2014</v>
      </c>
      <c r="Y688" s="17">
        <f t="shared" si="53"/>
        <v>3</v>
      </c>
      <c r="Z688" t="str">
        <f t="shared" si="54"/>
        <v>0% (No Discount)</v>
      </c>
      <c r="AA688" s="17">
        <f>IF(COUNTIF($B$2:B688,B688)=1,1,0)</f>
        <v>0</v>
      </c>
      <c r="AB688" s="17">
        <f>IF(COUNTIF($F$2:F688,F688)=1,1,0)</f>
        <v>0</v>
      </c>
    </row>
    <row r="689" spans="1:28" x14ac:dyDescent="0.2">
      <c r="A689" s="17">
        <v>688</v>
      </c>
      <c r="B689" t="s">
        <v>2256</v>
      </c>
      <c r="C689" s="18">
        <v>41825</v>
      </c>
      <c r="D689" s="18">
        <v>41828</v>
      </c>
      <c r="E689" t="s">
        <v>215</v>
      </c>
      <c r="F689" t="s">
        <v>2257</v>
      </c>
      <c r="G689" t="s">
        <v>2258</v>
      </c>
      <c r="H689" t="s">
        <v>53</v>
      </c>
      <c r="I689" t="s">
        <v>54</v>
      </c>
      <c r="J689" t="s">
        <v>355</v>
      </c>
      <c r="K689" t="s">
        <v>1519</v>
      </c>
      <c r="L689">
        <v>39212</v>
      </c>
      <c r="M689" t="s">
        <v>57</v>
      </c>
      <c r="N689" t="s">
        <v>431</v>
      </c>
      <c r="O689" t="s">
        <v>73</v>
      </c>
      <c r="P689" t="s">
        <v>117</v>
      </c>
      <c r="Q689" t="s">
        <v>432</v>
      </c>
      <c r="R689" s="19">
        <v>19.440000000000001</v>
      </c>
      <c r="S689" s="17">
        <v>3</v>
      </c>
      <c r="T689" s="20">
        <v>0</v>
      </c>
      <c r="U689" s="19">
        <v>9.3312000000000008</v>
      </c>
      <c r="V689" s="20">
        <f t="shared" si="50"/>
        <v>0.48000000000000004</v>
      </c>
      <c r="W689" s="17">
        <f t="shared" si="51"/>
        <v>2014</v>
      </c>
      <c r="X689" t="str">
        <f t="shared" si="52"/>
        <v>Jul-2014</v>
      </c>
      <c r="Y689" s="17">
        <f t="shared" si="53"/>
        <v>3</v>
      </c>
      <c r="Z689" t="str">
        <f t="shared" si="54"/>
        <v>0% (No Discount)</v>
      </c>
      <c r="AA689" s="17">
        <f>IF(COUNTIF($B$2:B689,B689)=1,1,0)</f>
        <v>0</v>
      </c>
      <c r="AB689" s="17">
        <f>IF(COUNTIF($F$2:F689,F689)=1,1,0)</f>
        <v>0</v>
      </c>
    </row>
    <row r="690" spans="1:28" x14ac:dyDescent="0.2">
      <c r="A690" s="17">
        <v>689</v>
      </c>
      <c r="B690" t="s">
        <v>2261</v>
      </c>
      <c r="C690" s="18">
        <v>43094</v>
      </c>
      <c r="D690" s="18">
        <v>43098</v>
      </c>
      <c r="E690" t="s">
        <v>77</v>
      </c>
      <c r="F690" t="s">
        <v>2262</v>
      </c>
      <c r="G690" t="s">
        <v>2263</v>
      </c>
      <c r="H690" t="s">
        <v>53</v>
      </c>
      <c r="I690" t="s">
        <v>54</v>
      </c>
      <c r="J690" t="s">
        <v>293</v>
      </c>
      <c r="K690" t="s">
        <v>294</v>
      </c>
      <c r="L690">
        <v>10035</v>
      </c>
      <c r="M690" t="s">
        <v>175</v>
      </c>
      <c r="N690" t="s">
        <v>2264</v>
      </c>
      <c r="O690" t="s">
        <v>59</v>
      </c>
      <c r="P690" t="s">
        <v>60</v>
      </c>
      <c r="Q690" t="s">
        <v>2265</v>
      </c>
      <c r="R690" s="19">
        <v>191.98400000000001</v>
      </c>
      <c r="S690" s="17">
        <v>2</v>
      </c>
      <c r="T690" s="20">
        <v>0.2</v>
      </c>
      <c r="U690" s="19">
        <v>4.7995999999999999</v>
      </c>
      <c r="V690" s="20">
        <f t="shared" si="50"/>
        <v>2.4999999999999998E-2</v>
      </c>
      <c r="W690" s="17">
        <f t="shared" si="51"/>
        <v>2017</v>
      </c>
      <c r="X690" t="str">
        <f t="shared" si="52"/>
        <v>Dec-2017</v>
      </c>
      <c r="Y690" s="17">
        <f t="shared" si="53"/>
        <v>4</v>
      </c>
      <c r="Z690" t="str">
        <f t="shared" si="54"/>
        <v>11-20%</v>
      </c>
      <c r="AA690" s="17">
        <f>IF(COUNTIF($B$2:B690,B690)=1,1,0)</f>
        <v>1</v>
      </c>
      <c r="AB690" s="17">
        <f>IF(COUNTIF($F$2:F690,F690)=1,1,0)</f>
        <v>1</v>
      </c>
    </row>
    <row r="691" spans="1:28" x14ac:dyDescent="0.2">
      <c r="A691" s="17">
        <v>690</v>
      </c>
      <c r="B691" t="s">
        <v>2266</v>
      </c>
      <c r="C691" s="18">
        <v>41811</v>
      </c>
      <c r="D691" s="18">
        <v>41813</v>
      </c>
      <c r="E691" t="s">
        <v>50</v>
      </c>
      <c r="F691" t="s">
        <v>2267</v>
      </c>
      <c r="G691" t="s">
        <v>2268</v>
      </c>
      <c r="H691" t="s">
        <v>53</v>
      </c>
      <c r="I691" t="s">
        <v>54</v>
      </c>
      <c r="J691" t="s">
        <v>2269</v>
      </c>
      <c r="K691" t="s">
        <v>346</v>
      </c>
      <c r="L691">
        <v>22980</v>
      </c>
      <c r="M691" t="s">
        <v>57</v>
      </c>
      <c r="N691" t="s">
        <v>2270</v>
      </c>
      <c r="O691" t="s">
        <v>59</v>
      </c>
      <c r="P691" t="s">
        <v>92</v>
      </c>
      <c r="Q691" t="s">
        <v>2271</v>
      </c>
      <c r="R691" s="19">
        <v>104.01</v>
      </c>
      <c r="S691" s="17">
        <v>1</v>
      </c>
      <c r="T691" s="20">
        <v>0</v>
      </c>
      <c r="U691" s="19">
        <v>14.561400000000001</v>
      </c>
      <c r="V691" s="20">
        <f t="shared" si="50"/>
        <v>0.14000000000000001</v>
      </c>
      <c r="W691" s="17">
        <f t="shared" si="51"/>
        <v>2014</v>
      </c>
      <c r="X691" t="str">
        <f t="shared" si="52"/>
        <v>Jun-2014</v>
      </c>
      <c r="Y691" s="17">
        <f t="shared" si="53"/>
        <v>2</v>
      </c>
      <c r="Z691" t="str">
        <f t="shared" si="54"/>
        <v>0% (No Discount)</v>
      </c>
      <c r="AA691" s="17">
        <f>IF(COUNTIF($B$2:B691,B691)=1,1,0)</f>
        <v>1</v>
      </c>
      <c r="AB691" s="17">
        <f>IF(COUNTIF($F$2:F691,F691)=1,1,0)</f>
        <v>1</v>
      </c>
    </row>
    <row r="692" spans="1:28" x14ac:dyDescent="0.2">
      <c r="A692" s="17">
        <v>691</v>
      </c>
      <c r="B692" t="s">
        <v>2266</v>
      </c>
      <c r="C692" s="18">
        <v>41811</v>
      </c>
      <c r="D692" s="18">
        <v>41813</v>
      </c>
      <c r="E692" t="s">
        <v>50</v>
      </c>
      <c r="F692" t="s">
        <v>2267</v>
      </c>
      <c r="G692" t="s">
        <v>2268</v>
      </c>
      <c r="H692" t="s">
        <v>53</v>
      </c>
      <c r="I692" t="s">
        <v>54</v>
      </c>
      <c r="J692" t="s">
        <v>2269</v>
      </c>
      <c r="K692" t="s">
        <v>346</v>
      </c>
      <c r="L692">
        <v>22980</v>
      </c>
      <c r="M692" t="s">
        <v>57</v>
      </c>
      <c r="N692" t="s">
        <v>109</v>
      </c>
      <c r="O692" t="s">
        <v>98</v>
      </c>
      <c r="P692" t="s">
        <v>99</v>
      </c>
      <c r="Q692" t="s">
        <v>110</v>
      </c>
      <c r="R692" s="19">
        <v>284.82</v>
      </c>
      <c r="S692" s="17">
        <v>1</v>
      </c>
      <c r="T692" s="20">
        <v>0</v>
      </c>
      <c r="U692" s="19">
        <v>74.053200000000004</v>
      </c>
      <c r="V692" s="20">
        <f t="shared" si="50"/>
        <v>0.26</v>
      </c>
      <c r="W692" s="17">
        <f t="shared" si="51"/>
        <v>2014</v>
      </c>
      <c r="X692" t="str">
        <f t="shared" si="52"/>
        <v>Jun-2014</v>
      </c>
      <c r="Y692" s="17">
        <f t="shared" si="53"/>
        <v>2</v>
      </c>
      <c r="Z692" t="str">
        <f t="shared" si="54"/>
        <v>0% (No Discount)</v>
      </c>
      <c r="AA692" s="17">
        <f>IF(COUNTIF($B$2:B692,B692)=1,1,0)</f>
        <v>0</v>
      </c>
      <c r="AB692" s="17">
        <f>IF(COUNTIF($F$2:F692,F692)=1,1,0)</f>
        <v>0</v>
      </c>
    </row>
    <row r="693" spans="1:28" x14ac:dyDescent="0.2">
      <c r="A693" s="17">
        <v>692</v>
      </c>
      <c r="B693" t="s">
        <v>2266</v>
      </c>
      <c r="C693" s="18">
        <v>41811</v>
      </c>
      <c r="D693" s="18">
        <v>41813</v>
      </c>
      <c r="E693" t="s">
        <v>50</v>
      </c>
      <c r="F693" t="s">
        <v>2267</v>
      </c>
      <c r="G693" t="s">
        <v>2268</v>
      </c>
      <c r="H693" t="s">
        <v>53</v>
      </c>
      <c r="I693" t="s">
        <v>54</v>
      </c>
      <c r="J693" t="s">
        <v>2269</v>
      </c>
      <c r="K693" t="s">
        <v>346</v>
      </c>
      <c r="L693">
        <v>22980</v>
      </c>
      <c r="M693" t="s">
        <v>57</v>
      </c>
      <c r="N693" t="s">
        <v>2272</v>
      </c>
      <c r="O693" t="s">
        <v>73</v>
      </c>
      <c r="P693" t="s">
        <v>86</v>
      </c>
      <c r="Q693" t="s">
        <v>2273</v>
      </c>
      <c r="R693" s="19">
        <v>36.840000000000003</v>
      </c>
      <c r="S693" s="17">
        <v>3</v>
      </c>
      <c r="T693" s="20">
        <v>0</v>
      </c>
      <c r="U693" s="19">
        <v>10.315200000000001</v>
      </c>
      <c r="V693" s="20">
        <f t="shared" si="50"/>
        <v>0.27999999999999997</v>
      </c>
      <c r="W693" s="17">
        <f t="shared" si="51"/>
        <v>2014</v>
      </c>
      <c r="X693" t="str">
        <f t="shared" si="52"/>
        <v>Jun-2014</v>
      </c>
      <c r="Y693" s="17">
        <f t="shared" si="53"/>
        <v>2</v>
      </c>
      <c r="Z693" t="str">
        <f t="shared" si="54"/>
        <v>0% (No Discount)</v>
      </c>
      <c r="AA693" s="17">
        <f>IF(COUNTIF($B$2:B693,B693)=1,1,0)</f>
        <v>0</v>
      </c>
      <c r="AB693" s="17">
        <f>IF(COUNTIF($F$2:F693,F693)=1,1,0)</f>
        <v>0</v>
      </c>
    </row>
    <row r="694" spans="1:28" x14ac:dyDescent="0.2">
      <c r="A694" s="17">
        <v>693</v>
      </c>
      <c r="B694" t="s">
        <v>2274</v>
      </c>
      <c r="C694" s="18">
        <v>42091</v>
      </c>
      <c r="D694" s="18">
        <v>42096</v>
      </c>
      <c r="E694" t="s">
        <v>77</v>
      </c>
      <c r="F694" t="s">
        <v>2275</v>
      </c>
      <c r="G694" t="s">
        <v>2276</v>
      </c>
      <c r="H694" t="s">
        <v>53</v>
      </c>
      <c r="I694" t="s">
        <v>54</v>
      </c>
      <c r="J694" t="s">
        <v>69</v>
      </c>
      <c r="K694" t="s">
        <v>70</v>
      </c>
      <c r="L694">
        <v>90036</v>
      </c>
      <c r="M694" t="s">
        <v>71</v>
      </c>
      <c r="N694" t="s">
        <v>2277</v>
      </c>
      <c r="O694" t="s">
        <v>98</v>
      </c>
      <c r="P694" t="s">
        <v>188</v>
      </c>
      <c r="Q694" t="s">
        <v>2278</v>
      </c>
      <c r="R694" s="19">
        <v>166.24</v>
      </c>
      <c r="S694" s="17">
        <v>1</v>
      </c>
      <c r="T694" s="20">
        <v>0</v>
      </c>
      <c r="U694" s="19">
        <v>24.936</v>
      </c>
      <c r="V694" s="20">
        <f t="shared" si="50"/>
        <v>0.15</v>
      </c>
      <c r="W694" s="17">
        <f t="shared" si="51"/>
        <v>2015</v>
      </c>
      <c r="X694" t="str">
        <f t="shared" si="52"/>
        <v>Mar-2015</v>
      </c>
      <c r="Y694" s="17">
        <f t="shared" si="53"/>
        <v>5</v>
      </c>
      <c r="Z694" t="str">
        <f t="shared" si="54"/>
        <v>0% (No Discount)</v>
      </c>
      <c r="AA694" s="17">
        <f>IF(COUNTIF($B$2:B694,B694)=1,1,0)</f>
        <v>1</v>
      </c>
      <c r="AB694" s="17">
        <f>IF(COUNTIF($F$2:F694,F694)=1,1,0)</f>
        <v>1</v>
      </c>
    </row>
    <row r="695" spans="1:28" x14ac:dyDescent="0.2">
      <c r="A695" s="17">
        <v>694</v>
      </c>
      <c r="B695" t="s">
        <v>2274</v>
      </c>
      <c r="C695" s="18">
        <v>42091</v>
      </c>
      <c r="D695" s="18">
        <v>42096</v>
      </c>
      <c r="E695" t="s">
        <v>77</v>
      </c>
      <c r="F695" t="s">
        <v>2275</v>
      </c>
      <c r="G695" t="s">
        <v>2276</v>
      </c>
      <c r="H695" t="s">
        <v>53</v>
      </c>
      <c r="I695" t="s">
        <v>54</v>
      </c>
      <c r="J695" t="s">
        <v>69</v>
      </c>
      <c r="K695" t="s">
        <v>70</v>
      </c>
      <c r="L695">
        <v>90036</v>
      </c>
      <c r="M695" t="s">
        <v>71</v>
      </c>
      <c r="N695" t="s">
        <v>2279</v>
      </c>
      <c r="O695" t="s">
        <v>73</v>
      </c>
      <c r="P695" t="s">
        <v>117</v>
      </c>
      <c r="Q695" t="s">
        <v>2280</v>
      </c>
      <c r="R695" s="19">
        <v>33.4</v>
      </c>
      <c r="S695" s="17">
        <v>5</v>
      </c>
      <c r="T695" s="20">
        <v>0</v>
      </c>
      <c r="U695" s="19">
        <v>16.032</v>
      </c>
      <c r="V695" s="20">
        <f t="shared" si="50"/>
        <v>0.48000000000000004</v>
      </c>
      <c r="W695" s="17">
        <f t="shared" si="51"/>
        <v>2015</v>
      </c>
      <c r="X695" t="str">
        <f t="shared" si="52"/>
        <v>Mar-2015</v>
      </c>
      <c r="Y695" s="17">
        <f t="shared" si="53"/>
        <v>5</v>
      </c>
      <c r="Z695" t="str">
        <f t="shared" si="54"/>
        <v>0% (No Discount)</v>
      </c>
      <c r="AA695" s="17">
        <f>IF(COUNTIF($B$2:B695,B695)=1,1,0)</f>
        <v>0</v>
      </c>
      <c r="AB695" s="17">
        <f>IF(COUNTIF($F$2:F695,F695)=1,1,0)</f>
        <v>0</v>
      </c>
    </row>
    <row r="696" spans="1:28" x14ac:dyDescent="0.2">
      <c r="A696" s="17">
        <v>695</v>
      </c>
      <c r="B696" t="s">
        <v>2281</v>
      </c>
      <c r="C696" s="18">
        <v>42138</v>
      </c>
      <c r="D696" s="18">
        <v>42141</v>
      </c>
      <c r="E696" t="s">
        <v>215</v>
      </c>
      <c r="F696" t="s">
        <v>2282</v>
      </c>
      <c r="G696" t="s">
        <v>2283</v>
      </c>
      <c r="H696" t="s">
        <v>129</v>
      </c>
      <c r="I696" t="s">
        <v>54</v>
      </c>
      <c r="J696" t="s">
        <v>2284</v>
      </c>
      <c r="K696" t="s">
        <v>174</v>
      </c>
      <c r="L696">
        <v>19013</v>
      </c>
      <c r="M696" t="s">
        <v>175</v>
      </c>
      <c r="N696" t="s">
        <v>1189</v>
      </c>
      <c r="O696" t="s">
        <v>73</v>
      </c>
      <c r="P696" t="s">
        <v>95</v>
      </c>
      <c r="Q696" t="s">
        <v>1190</v>
      </c>
      <c r="R696" s="19">
        <v>198.27199999999999</v>
      </c>
      <c r="S696" s="17">
        <v>8</v>
      </c>
      <c r="T696" s="20">
        <v>0.2</v>
      </c>
      <c r="U696" s="19">
        <v>17.348800000000001</v>
      </c>
      <c r="V696" s="20">
        <f t="shared" si="50"/>
        <v>8.7500000000000008E-2</v>
      </c>
      <c r="W696" s="17">
        <f t="shared" si="51"/>
        <v>2015</v>
      </c>
      <c r="X696" t="str">
        <f t="shared" si="52"/>
        <v>May-2015</v>
      </c>
      <c r="Y696" s="17">
        <f t="shared" si="53"/>
        <v>3</v>
      </c>
      <c r="Z696" t="str">
        <f t="shared" si="54"/>
        <v>11-20%</v>
      </c>
      <c r="AA696" s="17">
        <f>IF(COUNTIF($B$2:B696,B696)=1,1,0)</f>
        <v>1</v>
      </c>
      <c r="AB696" s="17">
        <f>IF(COUNTIF($F$2:F696,F696)=1,1,0)</f>
        <v>1</v>
      </c>
    </row>
    <row r="697" spans="1:28" x14ac:dyDescent="0.2">
      <c r="A697" s="17">
        <v>696</v>
      </c>
      <c r="B697" t="s">
        <v>2281</v>
      </c>
      <c r="C697" s="18">
        <v>42138</v>
      </c>
      <c r="D697" s="18">
        <v>42141</v>
      </c>
      <c r="E697" t="s">
        <v>215</v>
      </c>
      <c r="F697" t="s">
        <v>2282</v>
      </c>
      <c r="G697" t="s">
        <v>2283</v>
      </c>
      <c r="H697" t="s">
        <v>129</v>
      </c>
      <c r="I697" t="s">
        <v>54</v>
      </c>
      <c r="J697" t="s">
        <v>2284</v>
      </c>
      <c r="K697" t="s">
        <v>174</v>
      </c>
      <c r="L697">
        <v>19013</v>
      </c>
      <c r="M697" t="s">
        <v>175</v>
      </c>
      <c r="N697" t="s">
        <v>2285</v>
      </c>
      <c r="O697" t="s">
        <v>73</v>
      </c>
      <c r="P697" t="s">
        <v>74</v>
      </c>
      <c r="Q697" t="s">
        <v>2286</v>
      </c>
      <c r="R697" s="19">
        <v>47.36</v>
      </c>
      <c r="S697" s="17">
        <v>4</v>
      </c>
      <c r="T697" s="20">
        <v>0.2</v>
      </c>
      <c r="U697" s="19">
        <v>17.760000000000002</v>
      </c>
      <c r="V697" s="20">
        <f t="shared" si="50"/>
        <v>0.37500000000000006</v>
      </c>
      <c r="W697" s="17">
        <f t="shared" si="51"/>
        <v>2015</v>
      </c>
      <c r="X697" t="str">
        <f t="shared" si="52"/>
        <v>May-2015</v>
      </c>
      <c r="Y697" s="17">
        <f t="shared" si="53"/>
        <v>3</v>
      </c>
      <c r="Z697" t="str">
        <f t="shared" si="54"/>
        <v>11-20%</v>
      </c>
      <c r="AA697" s="17">
        <f>IF(COUNTIF($B$2:B697,B697)=1,1,0)</f>
        <v>0</v>
      </c>
      <c r="AB697" s="17">
        <f>IF(COUNTIF($F$2:F697,F697)=1,1,0)</f>
        <v>0</v>
      </c>
    </row>
    <row r="698" spans="1:28" x14ac:dyDescent="0.2">
      <c r="A698" s="17">
        <v>697</v>
      </c>
      <c r="B698" t="s">
        <v>2281</v>
      </c>
      <c r="C698" s="18">
        <v>42138</v>
      </c>
      <c r="D698" s="18">
        <v>42141</v>
      </c>
      <c r="E698" t="s">
        <v>215</v>
      </c>
      <c r="F698" t="s">
        <v>2282</v>
      </c>
      <c r="G698" t="s">
        <v>2283</v>
      </c>
      <c r="H698" t="s">
        <v>129</v>
      </c>
      <c r="I698" t="s">
        <v>54</v>
      </c>
      <c r="J698" t="s">
        <v>2284</v>
      </c>
      <c r="K698" t="s">
        <v>174</v>
      </c>
      <c r="L698">
        <v>19013</v>
      </c>
      <c r="M698" t="s">
        <v>175</v>
      </c>
      <c r="N698" t="s">
        <v>401</v>
      </c>
      <c r="O698" t="s">
        <v>73</v>
      </c>
      <c r="P698" t="s">
        <v>200</v>
      </c>
      <c r="Q698" t="s">
        <v>402</v>
      </c>
      <c r="R698" s="19">
        <v>200.98400000000001</v>
      </c>
      <c r="S698" s="17">
        <v>7</v>
      </c>
      <c r="T698" s="20">
        <v>0.2</v>
      </c>
      <c r="U698" s="19">
        <v>62.807499999999997</v>
      </c>
      <c r="V698" s="20">
        <f t="shared" si="50"/>
        <v>0.3125</v>
      </c>
      <c r="W698" s="17">
        <f t="shared" si="51"/>
        <v>2015</v>
      </c>
      <c r="X698" t="str">
        <f t="shared" si="52"/>
        <v>May-2015</v>
      </c>
      <c r="Y698" s="17">
        <f t="shared" si="53"/>
        <v>3</v>
      </c>
      <c r="Z698" t="str">
        <f t="shared" si="54"/>
        <v>11-20%</v>
      </c>
      <c r="AA698" s="17">
        <f>IF(COUNTIF($B$2:B698,B698)=1,1,0)</f>
        <v>0</v>
      </c>
      <c r="AB698" s="17">
        <f>IF(COUNTIF($F$2:F698,F698)=1,1,0)</f>
        <v>0</v>
      </c>
    </row>
    <row r="699" spans="1:28" x14ac:dyDescent="0.2">
      <c r="A699" s="17">
        <v>698</v>
      </c>
      <c r="B699" t="s">
        <v>2281</v>
      </c>
      <c r="C699" s="18">
        <v>42138</v>
      </c>
      <c r="D699" s="18">
        <v>42141</v>
      </c>
      <c r="E699" t="s">
        <v>215</v>
      </c>
      <c r="F699" t="s">
        <v>2282</v>
      </c>
      <c r="G699" t="s">
        <v>2283</v>
      </c>
      <c r="H699" t="s">
        <v>129</v>
      </c>
      <c r="I699" t="s">
        <v>54</v>
      </c>
      <c r="J699" t="s">
        <v>2284</v>
      </c>
      <c r="K699" t="s">
        <v>174</v>
      </c>
      <c r="L699">
        <v>19013</v>
      </c>
      <c r="M699" t="s">
        <v>175</v>
      </c>
      <c r="N699" t="s">
        <v>2287</v>
      </c>
      <c r="O699" t="s">
        <v>73</v>
      </c>
      <c r="P699" t="s">
        <v>74</v>
      </c>
      <c r="Q699" t="s">
        <v>2288</v>
      </c>
      <c r="R699" s="19">
        <v>97.695999999999998</v>
      </c>
      <c r="S699" s="17">
        <v>4</v>
      </c>
      <c r="T699" s="20">
        <v>0.2</v>
      </c>
      <c r="U699" s="19">
        <v>31.751200000000001</v>
      </c>
      <c r="V699" s="20">
        <f t="shared" si="50"/>
        <v>0.32500000000000001</v>
      </c>
      <c r="W699" s="17">
        <f t="shared" si="51"/>
        <v>2015</v>
      </c>
      <c r="X699" t="str">
        <f t="shared" si="52"/>
        <v>May-2015</v>
      </c>
      <c r="Y699" s="17">
        <f t="shared" si="53"/>
        <v>3</v>
      </c>
      <c r="Z699" t="str">
        <f t="shared" si="54"/>
        <v>11-20%</v>
      </c>
      <c r="AA699" s="17">
        <f>IF(COUNTIF($B$2:B699,B699)=1,1,0)</f>
        <v>0</v>
      </c>
      <c r="AB699" s="17">
        <f>IF(COUNTIF($F$2:F699,F699)=1,1,0)</f>
        <v>0</v>
      </c>
    </row>
    <row r="700" spans="1:28" x14ac:dyDescent="0.2">
      <c r="A700" s="17">
        <v>699</v>
      </c>
      <c r="B700" t="s">
        <v>2281</v>
      </c>
      <c r="C700" s="18">
        <v>42138</v>
      </c>
      <c r="D700" s="18">
        <v>42141</v>
      </c>
      <c r="E700" t="s">
        <v>215</v>
      </c>
      <c r="F700" t="s">
        <v>2282</v>
      </c>
      <c r="G700" t="s">
        <v>2283</v>
      </c>
      <c r="H700" t="s">
        <v>129</v>
      </c>
      <c r="I700" t="s">
        <v>54</v>
      </c>
      <c r="J700" t="s">
        <v>2284</v>
      </c>
      <c r="K700" t="s">
        <v>174</v>
      </c>
      <c r="L700">
        <v>19013</v>
      </c>
      <c r="M700" t="s">
        <v>175</v>
      </c>
      <c r="N700" t="s">
        <v>2289</v>
      </c>
      <c r="O700" t="s">
        <v>73</v>
      </c>
      <c r="P700" t="s">
        <v>95</v>
      </c>
      <c r="Q700" t="s">
        <v>2290</v>
      </c>
      <c r="R700" s="19">
        <v>2.6960000000000002</v>
      </c>
      <c r="S700" s="17">
        <v>1</v>
      </c>
      <c r="T700" s="20">
        <v>0.2</v>
      </c>
      <c r="U700" s="19">
        <v>0.80879999999999996</v>
      </c>
      <c r="V700" s="20">
        <f t="shared" si="50"/>
        <v>0.3</v>
      </c>
      <c r="W700" s="17">
        <f t="shared" si="51"/>
        <v>2015</v>
      </c>
      <c r="X700" t="str">
        <f t="shared" si="52"/>
        <v>May-2015</v>
      </c>
      <c r="Y700" s="17">
        <f t="shared" si="53"/>
        <v>3</v>
      </c>
      <c r="Z700" t="str">
        <f t="shared" si="54"/>
        <v>11-20%</v>
      </c>
      <c r="AA700" s="17">
        <f>IF(COUNTIF($B$2:B700,B700)=1,1,0)</f>
        <v>0</v>
      </c>
      <c r="AB700" s="17">
        <f>IF(COUNTIF($F$2:F700,F700)=1,1,0)</f>
        <v>0</v>
      </c>
    </row>
    <row r="701" spans="1:28" x14ac:dyDescent="0.2">
      <c r="A701" s="17">
        <v>700</v>
      </c>
      <c r="B701" t="s">
        <v>2281</v>
      </c>
      <c r="C701" s="18">
        <v>42138</v>
      </c>
      <c r="D701" s="18">
        <v>42141</v>
      </c>
      <c r="E701" t="s">
        <v>215</v>
      </c>
      <c r="F701" t="s">
        <v>2282</v>
      </c>
      <c r="G701" t="s">
        <v>2283</v>
      </c>
      <c r="H701" t="s">
        <v>129</v>
      </c>
      <c r="I701" t="s">
        <v>54</v>
      </c>
      <c r="J701" t="s">
        <v>2284</v>
      </c>
      <c r="K701" t="s">
        <v>174</v>
      </c>
      <c r="L701">
        <v>19013</v>
      </c>
      <c r="M701" t="s">
        <v>175</v>
      </c>
      <c r="N701" t="s">
        <v>2291</v>
      </c>
      <c r="O701" t="s">
        <v>73</v>
      </c>
      <c r="P701" t="s">
        <v>102</v>
      </c>
      <c r="Q701" t="s">
        <v>2292</v>
      </c>
      <c r="R701" s="19">
        <v>18.588000000000001</v>
      </c>
      <c r="S701" s="17">
        <v>2</v>
      </c>
      <c r="T701" s="20">
        <v>0.7</v>
      </c>
      <c r="U701" s="19">
        <v>-13.6312</v>
      </c>
      <c r="V701" s="20">
        <f t="shared" si="50"/>
        <v>-0.73333333333333328</v>
      </c>
      <c r="W701" s="17">
        <f t="shared" si="51"/>
        <v>2015</v>
      </c>
      <c r="X701" t="str">
        <f t="shared" si="52"/>
        <v>May-2015</v>
      </c>
      <c r="Y701" s="17">
        <f t="shared" si="53"/>
        <v>3</v>
      </c>
      <c r="Z701" t="str">
        <f t="shared" si="54"/>
        <v>Over 50%</v>
      </c>
      <c r="AA701" s="17">
        <f>IF(COUNTIF($B$2:B701,B701)=1,1,0)</f>
        <v>0</v>
      </c>
      <c r="AB701" s="17">
        <f>IF(COUNTIF($F$2:F701,F701)=1,1,0)</f>
        <v>0</v>
      </c>
    </row>
    <row r="702" spans="1:28" x14ac:dyDescent="0.2">
      <c r="A702" s="17">
        <v>701</v>
      </c>
      <c r="B702" t="s">
        <v>2281</v>
      </c>
      <c r="C702" s="18">
        <v>42138</v>
      </c>
      <c r="D702" s="18">
        <v>42141</v>
      </c>
      <c r="E702" t="s">
        <v>215</v>
      </c>
      <c r="F702" t="s">
        <v>2282</v>
      </c>
      <c r="G702" t="s">
        <v>2283</v>
      </c>
      <c r="H702" t="s">
        <v>129</v>
      </c>
      <c r="I702" t="s">
        <v>54</v>
      </c>
      <c r="J702" t="s">
        <v>2284</v>
      </c>
      <c r="K702" t="s">
        <v>174</v>
      </c>
      <c r="L702">
        <v>19013</v>
      </c>
      <c r="M702" t="s">
        <v>175</v>
      </c>
      <c r="N702" t="s">
        <v>1238</v>
      </c>
      <c r="O702" t="s">
        <v>73</v>
      </c>
      <c r="P702" t="s">
        <v>102</v>
      </c>
      <c r="Q702" t="s">
        <v>1239</v>
      </c>
      <c r="R702" s="19">
        <v>4.8959999999999999</v>
      </c>
      <c r="S702" s="17">
        <v>3</v>
      </c>
      <c r="T702" s="20">
        <v>0.7</v>
      </c>
      <c r="U702" s="19">
        <v>-3.4272</v>
      </c>
      <c r="V702" s="20">
        <f t="shared" si="50"/>
        <v>-0.70000000000000007</v>
      </c>
      <c r="W702" s="17">
        <f t="shared" si="51"/>
        <v>2015</v>
      </c>
      <c r="X702" t="str">
        <f t="shared" si="52"/>
        <v>May-2015</v>
      </c>
      <c r="Y702" s="17">
        <f t="shared" si="53"/>
        <v>3</v>
      </c>
      <c r="Z702" t="str">
        <f t="shared" si="54"/>
        <v>Over 50%</v>
      </c>
      <c r="AA702" s="17">
        <f>IF(COUNTIF($B$2:B702,B702)=1,1,0)</f>
        <v>0</v>
      </c>
      <c r="AB702" s="17">
        <f>IF(COUNTIF($F$2:F702,F702)=1,1,0)</f>
        <v>0</v>
      </c>
    </row>
    <row r="703" spans="1:28" x14ac:dyDescent="0.2">
      <c r="A703" s="17">
        <v>702</v>
      </c>
      <c r="B703" t="s">
        <v>2293</v>
      </c>
      <c r="C703" s="18">
        <v>42980</v>
      </c>
      <c r="D703" s="18">
        <v>42986</v>
      </c>
      <c r="E703" t="s">
        <v>77</v>
      </c>
      <c r="F703" t="s">
        <v>1004</v>
      </c>
      <c r="G703" t="s">
        <v>1005</v>
      </c>
      <c r="H703" t="s">
        <v>68</v>
      </c>
      <c r="I703" t="s">
        <v>54</v>
      </c>
      <c r="J703" t="s">
        <v>2212</v>
      </c>
      <c r="K703" t="s">
        <v>525</v>
      </c>
      <c r="L703">
        <v>44105</v>
      </c>
      <c r="M703" t="s">
        <v>175</v>
      </c>
      <c r="N703" t="s">
        <v>850</v>
      </c>
      <c r="O703" t="s">
        <v>59</v>
      </c>
      <c r="P703" t="s">
        <v>92</v>
      </c>
      <c r="Q703" t="s">
        <v>851</v>
      </c>
      <c r="R703" s="19">
        <v>15.071999999999999</v>
      </c>
      <c r="S703" s="17">
        <v>3</v>
      </c>
      <c r="T703" s="20">
        <v>0.2</v>
      </c>
      <c r="U703" s="19">
        <v>4.1448</v>
      </c>
      <c r="V703" s="20">
        <f t="shared" si="50"/>
        <v>0.27500000000000002</v>
      </c>
      <c r="W703" s="17">
        <f t="shared" si="51"/>
        <v>2017</v>
      </c>
      <c r="X703" t="str">
        <f t="shared" si="52"/>
        <v>Sep-2017</v>
      </c>
      <c r="Y703" s="17">
        <f t="shared" si="53"/>
        <v>6</v>
      </c>
      <c r="Z703" t="str">
        <f t="shared" si="54"/>
        <v>11-20%</v>
      </c>
      <c r="AA703" s="17">
        <f>IF(COUNTIF($B$2:B703,B703)=1,1,0)</f>
        <v>1</v>
      </c>
      <c r="AB703" s="17">
        <f>IF(COUNTIF($F$2:F703,F703)=1,1,0)</f>
        <v>0</v>
      </c>
    </row>
    <row r="704" spans="1:28" x14ac:dyDescent="0.2">
      <c r="A704" s="17">
        <v>703</v>
      </c>
      <c r="B704" t="s">
        <v>2294</v>
      </c>
      <c r="C704" s="18">
        <v>42678</v>
      </c>
      <c r="D704" s="18">
        <v>42682</v>
      </c>
      <c r="E704" t="s">
        <v>50</v>
      </c>
      <c r="F704" t="s">
        <v>1369</v>
      </c>
      <c r="G704" t="s">
        <v>1370</v>
      </c>
      <c r="H704" t="s">
        <v>68</v>
      </c>
      <c r="I704" t="s">
        <v>54</v>
      </c>
      <c r="J704" t="s">
        <v>122</v>
      </c>
      <c r="K704" t="s">
        <v>123</v>
      </c>
      <c r="L704">
        <v>98103</v>
      </c>
      <c r="M704" t="s">
        <v>71</v>
      </c>
      <c r="N704" t="s">
        <v>2295</v>
      </c>
      <c r="O704" t="s">
        <v>59</v>
      </c>
      <c r="P704" t="s">
        <v>92</v>
      </c>
      <c r="Q704" t="s">
        <v>2296</v>
      </c>
      <c r="R704" s="19">
        <v>209.88</v>
      </c>
      <c r="S704" s="17">
        <v>3</v>
      </c>
      <c r="T704" s="20">
        <v>0</v>
      </c>
      <c r="U704" s="19">
        <v>35.679600000000001</v>
      </c>
      <c r="V704" s="20">
        <f t="shared" si="50"/>
        <v>0.17</v>
      </c>
      <c r="W704" s="17">
        <f t="shared" si="51"/>
        <v>2016</v>
      </c>
      <c r="X704" t="str">
        <f t="shared" si="52"/>
        <v>Nov-2016</v>
      </c>
      <c r="Y704" s="17">
        <f t="shared" si="53"/>
        <v>4</v>
      </c>
      <c r="Z704" t="str">
        <f t="shared" si="54"/>
        <v>0% (No Discount)</v>
      </c>
      <c r="AA704" s="17">
        <f>IF(COUNTIF($B$2:B704,B704)=1,1,0)</f>
        <v>1</v>
      </c>
      <c r="AB704" s="17">
        <f>IF(COUNTIF($F$2:F704,F704)=1,1,0)</f>
        <v>0</v>
      </c>
    </row>
    <row r="705" spans="1:28" x14ac:dyDescent="0.2">
      <c r="A705" s="17">
        <v>704</v>
      </c>
      <c r="B705" t="s">
        <v>2297</v>
      </c>
      <c r="C705" s="18">
        <v>42103</v>
      </c>
      <c r="D705" s="18">
        <v>42108</v>
      </c>
      <c r="E705" t="s">
        <v>77</v>
      </c>
      <c r="F705" t="s">
        <v>2298</v>
      </c>
      <c r="G705" t="s">
        <v>2299</v>
      </c>
      <c r="H705" t="s">
        <v>53</v>
      </c>
      <c r="I705" t="s">
        <v>54</v>
      </c>
      <c r="J705" t="s">
        <v>1203</v>
      </c>
      <c r="K705" t="s">
        <v>70</v>
      </c>
      <c r="L705">
        <v>90805</v>
      </c>
      <c r="M705" t="s">
        <v>71</v>
      </c>
      <c r="N705" t="s">
        <v>2300</v>
      </c>
      <c r="O705" t="s">
        <v>59</v>
      </c>
      <c r="P705" t="s">
        <v>83</v>
      </c>
      <c r="Q705" t="s">
        <v>2301</v>
      </c>
      <c r="R705" s="19">
        <v>369.91199999999998</v>
      </c>
      <c r="S705" s="17">
        <v>3</v>
      </c>
      <c r="T705" s="20">
        <v>0.2</v>
      </c>
      <c r="U705" s="19">
        <v>-13.871700000000001</v>
      </c>
      <c r="V705" s="20">
        <f t="shared" si="50"/>
        <v>-3.7500000000000006E-2</v>
      </c>
      <c r="W705" s="17">
        <f t="shared" si="51"/>
        <v>2015</v>
      </c>
      <c r="X705" t="str">
        <f t="shared" si="52"/>
        <v>Apr-2015</v>
      </c>
      <c r="Y705" s="17">
        <f t="shared" si="53"/>
        <v>5</v>
      </c>
      <c r="Z705" t="str">
        <f t="shared" si="54"/>
        <v>11-20%</v>
      </c>
      <c r="AA705" s="17">
        <f>IF(COUNTIF($B$2:B705,B705)=1,1,0)</f>
        <v>1</v>
      </c>
      <c r="AB705" s="17">
        <f>IF(COUNTIF($F$2:F705,F705)=1,1,0)</f>
        <v>1</v>
      </c>
    </row>
    <row r="706" spans="1:28" x14ac:dyDescent="0.2">
      <c r="A706" s="17">
        <v>705</v>
      </c>
      <c r="B706" t="s">
        <v>2302</v>
      </c>
      <c r="C706" s="18">
        <v>41894</v>
      </c>
      <c r="D706" s="18">
        <v>41899</v>
      </c>
      <c r="E706" t="s">
        <v>77</v>
      </c>
      <c r="F706" t="s">
        <v>2303</v>
      </c>
      <c r="G706" t="s">
        <v>2304</v>
      </c>
      <c r="H706" t="s">
        <v>68</v>
      </c>
      <c r="I706" t="s">
        <v>54</v>
      </c>
      <c r="J706" t="s">
        <v>2305</v>
      </c>
      <c r="K706" t="s">
        <v>115</v>
      </c>
      <c r="L706">
        <v>27511</v>
      </c>
      <c r="M706" t="s">
        <v>57</v>
      </c>
      <c r="N706" t="s">
        <v>2306</v>
      </c>
      <c r="O706" t="s">
        <v>73</v>
      </c>
      <c r="P706" t="s">
        <v>117</v>
      </c>
      <c r="Q706" t="s">
        <v>2307</v>
      </c>
      <c r="R706" s="19">
        <v>10.368</v>
      </c>
      <c r="S706" s="17">
        <v>2</v>
      </c>
      <c r="T706" s="20">
        <v>0.2</v>
      </c>
      <c r="U706" s="19">
        <v>3.6288</v>
      </c>
      <c r="V706" s="20">
        <f t="shared" ref="V706:V769" si="55">IFERROR(U706/R706,0)</f>
        <v>0.35</v>
      </c>
      <c r="W706" s="17">
        <f t="shared" ref="W706:W769" si="56">YEAR(C706)</f>
        <v>2014</v>
      </c>
      <c r="X706" t="str">
        <f t="shared" ref="X706:X769" si="57">TEXT(C706,"mmm-yyyy")</f>
        <v>Sep-2014</v>
      </c>
      <c r="Y706" s="17">
        <f t="shared" ref="Y706:Y769" si="58">D706-C706</f>
        <v>5</v>
      </c>
      <c r="Z706" t="str">
        <f t="shared" ref="Z706:Z769" si="59">IF(T706=0,"0% (No Discount)",IF(T706&lt;=0.1,"1-10%",IF(T706&lt;=0.2,"11-20%",IF(T706&lt;=0.3,"21-30%",IF(T706&lt;=0.4,"31-40%",IF(T706&lt;=0.5,"41-50%","Over 50%"))))))</f>
        <v>11-20%</v>
      </c>
      <c r="AA706" s="17">
        <f>IF(COUNTIF($B$2:B706,B706)=1,1,0)</f>
        <v>1</v>
      </c>
      <c r="AB706" s="17">
        <f>IF(COUNTIF($F$2:F706,F706)=1,1,0)</f>
        <v>1</v>
      </c>
    </row>
    <row r="707" spans="1:28" x14ac:dyDescent="0.2">
      <c r="A707" s="17">
        <v>706</v>
      </c>
      <c r="B707" t="s">
        <v>2302</v>
      </c>
      <c r="C707" s="18">
        <v>41894</v>
      </c>
      <c r="D707" s="18">
        <v>41899</v>
      </c>
      <c r="E707" t="s">
        <v>77</v>
      </c>
      <c r="F707" t="s">
        <v>2303</v>
      </c>
      <c r="G707" t="s">
        <v>2304</v>
      </c>
      <c r="H707" t="s">
        <v>68</v>
      </c>
      <c r="I707" t="s">
        <v>54</v>
      </c>
      <c r="J707" t="s">
        <v>2305</v>
      </c>
      <c r="K707" t="s">
        <v>115</v>
      </c>
      <c r="L707">
        <v>27511</v>
      </c>
      <c r="M707" t="s">
        <v>57</v>
      </c>
      <c r="N707" t="s">
        <v>2308</v>
      </c>
      <c r="O707" t="s">
        <v>73</v>
      </c>
      <c r="P707" t="s">
        <v>105</v>
      </c>
      <c r="Q707" t="s">
        <v>2309</v>
      </c>
      <c r="R707" s="19">
        <v>166.84</v>
      </c>
      <c r="S707" s="17">
        <v>5</v>
      </c>
      <c r="T707" s="20">
        <v>0.2</v>
      </c>
      <c r="U707" s="19">
        <v>18.769500000000001</v>
      </c>
      <c r="V707" s="20">
        <f t="shared" si="55"/>
        <v>0.1125</v>
      </c>
      <c r="W707" s="17">
        <f t="shared" si="56"/>
        <v>2014</v>
      </c>
      <c r="X707" t="str">
        <f t="shared" si="57"/>
        <v>Sep-2014</v>
      </c>
      <c r="Y707" s="17">
        <f t="shared" si="58"/>
        <v>5</v>
      </c>
      <c r="Z707" t="str">
        <f t="shared" si="59"/>
        <v>11-20%</v>
      </c>
      <c r="AA707" s="17">
        <f>IF(COUNTIF($B$2:B707,B707)=1,1,0)</f>
        <v>0</v>
      </c>
      <c r="AB707" s="17">
        <f>IF(COUNTIF($F$2:F707,F707)=1,1,0)</f>
        <v>0</v>
      </c>
    </row>
    <row r="708" spans="1:28" x14ac:dyDescent="0.2">
      <c r="A708" s="17">
        <v>707</v>
      </c>
      <c r="B708" t="s">
        <v>2302</v>
      </c>
      <c r="C708" s="18">
        <v>41894</v>
      </c>
      <c r="D708" s="18">
        <v>41899</v>
      </c>
      <c r="E708" t="s">
        <v>77</v>
      </c>
      <c r="F708" t="s">
        <v>2303</v>
      </c>
      <c r="G708" t="s">
        <v>2304</v>
      </c>
      <c r="H708" t="s">
        <v>68</v>
      </c>
      <c r="I708" t="s">
        <v>54</v>
      </c>
      <c r="J708" t="s">
        <v>2305</v>
      </c>
      <c r="K708" t="s">
        <v>115</v>
      </c>
      <c r="L708">
        <v>27511</v>
      </c>
      <c r="M708" t="s">
        <v>57</v>
      </c>
      <c r="N708" t="s">
        <v>1782</v>
      </c>
      <c r="O708" t="s">
        <v>98</v>
      </c>
      <c r="P708" t="s">
        <v>188</v>
      </c>
      <c r="Q708" t="s">
        <v>1783</v>
      </c>
      <c r="R708" s="19">
        <v>15.215999999999999</v>
      </c>
      <c r="S708" s="17">
        <v>1</v>
      </c>
      <c r="T708" s="20">
        <v>0.2</v>
      </c>
      <c r="U708" s="19">
        <v>2.2824</v>
      </c>
      <c r="V708" s="20">
        <f t="shared" si="55"/>
        <v>0.15</v>
      </c>
      <c r="W708" s="17">
        <f t="shared" si="56"/>
        <v>2014</v>
      </c>
      <c r="X708" t="str">
        <f t="shared" si="57"/>
        <v>Sep-2014</v>
      </c>
      <c r="Y708" s="17">
        <f t="shared" si="58"/>
        <v>5</v>
      </c>
      <c r="Z708" t="str">
        <f t="shared" si="59"/>
        <v>11-20%</v>
      </c>
      <c r="AA708" s="17">
        <f>IF(COUNTIF($B$2:B708,B708)=1,1,0)</f>
        <v>0</v>
      </c>
      <c r="AB708" s="17">
        <f>IF(COUNTIF($F$2:F708,F708)=1,1,0)</f>
        <v>0</v>
      </c>
    </row>
    <row r="709" spans="1:28" x14ac:dyDescent="0.2">
      <c r="A709" s="17">
        <v>708</v>
      </c>
      <c r="B709" t="s">
        <v>2310</v>
      </c>
      <c r="C709" s="18">
        <v>41975</v>
      </c>
      <c r="D709" s="18">
        <v>41977</v>
      </c>
      <c r="E709" t="s">
        <v>215</v>
      </c>
      <c r="F709" t="s">
        <v>2311</v>
      </c>
      <c r="G709" t="s">
        <v>2312</v>
      </c>
      <c r="H709" t="s">
        <v>53</v>
      </c>
      <c r="I709" t="s">
        <v>54</v>
      </c>
      <c r="J709" t="s">
        <v>293</v>
      </c>
      <c r="K709" t="s">
        <v>294</v>
      </c>
      <c r="L709">
        <v>10035</v>
      </c>
      <c r="M709" t="s">
        <v>175</v>
      </c>
      <c r="N709" t="s">
        <v>1048</v>
      </c>
      <c r="O709" t="s">
        <v>98</v>
      </c>
      <c r="P709" t="s">
        <v>188</v>
      </c>
      <c r="Q709" t="s">
        <v>1049</v>
      </c>
      <c r="R709" s="19">
        <v>119.96</v>
      </c>
      <c r="S709" s="17">
        <v>4</v>
      </c>
      <c r="T709" s="20">
        <v>0</v>
      </c>
      <c r="U709" s="19">
        <v>52.782400000000003</v>
      </c>
      <c r="V709" s="20">
        <f t="shared" si="55"/>
        <v>0.44000000000000006</v>
      </c>
      <c r="W709" s="17">
        <f t="shared" si="56"/>
        <v>2014</v>
      </c>
      <c r="X709" t="str">
        <f t="shared" si="57"/>
        <v>Dec-2014</v>
      </c>
      <c r="Y709" s="17">
        <f t="shared" si="58"/>
        <v>2</v>
      </c>
      <c r="Z709" t="str">
        <f t="shared" si="59"/>
        <v>0% (No Discount)</v>
      </c>
      <c r="AA709" s="17">
        <f>IF(COUNTIF($B$2:B709,B709)=1,1,0)</f>
        <v>1</v>
      </c>
      <c r="AB709" s="17">
        <f>IF(COUNTIF($F$2:F709,F709)=1,1,0)</f>
        <v>1</v>
      </c>
    </row>
    <row r="710" spans="1:28" x14ac:dyDescent="0.2">
      <c r="A710" s="17">
        <v>709</v>
      </c>
      <c r="B710" t="s">
        <v>2310</v>
      </c>
      <c r="C710" s="18">
        <v>41975</v>
      </c>
      <c r="D710" s="18">
        <v>41977</v>
      </c>
      <c r="E710" t="s">
        <v>215</v>
      </c>
      <c r="F710" t="s">
        <v>2311</v>
      </c>
      <c r="G710" t="s">
        <v>2312</v>
      </c>
      <c r="H710" t="s">
        <v>53</v>
      </c>
      <c r="I710" t="s">
        <v>54</v>
      </c>
      <c r="J710" t="s">
        <v>293</v>
      </c>
      <c r="K710" t="s">
        <v>294</v>
      </c>
      <c r="L710">
        <v>10035</v>
      </c>
      <c r="M710" t="s">
        <v>175</v>
      </c>
      <c r="N710" t="s">
        <v>2313</v>
      </c>
      <c r="O710" t="s">
        <v>59</v>
      </c>
      <c r="P710" t="s">
        <v>60</v>
      </c>
      <c r="Q710" t="s">
        <v>2314</v>
      </c>
      <c r="R710" s="19">
        <v>883.92</v>
      </c>
      <c r="S710" s="17">
        <v>5</v>
      </c>
      <c r="T710" s="20">
        <v>0.2</v>
      </c>
      <c r="U710" s="19">
        <v>-110.49</v>
      </c>
      <c r="V710" s="20">
        <f t="shared" si="55"/>
        <v>-0.125</v>
      </c>
      <c r="W710" s="17">
        <f t="shared" si="56"/>
        <v>2014</v>
      </c>
      <c r="X710" t="str">
        <f t="shared" si="57"/>
        <v>Dec-2014</v>
      </c>
      <c r="Y710" s="17">
        <f t="shared" si="58"/>
        <v>2</v>
      </c>
      <c r="Z710" t="str">
        <f t="shared" si="59"/>
        <v>11-20%</v>
      </c>
      <c r="AA710" s="17">
        <f>IF(COUNTIF($B$2:B710,B710)=1,1,0)</f>
        <v>0</v>
      </c>
      <c r="AB710" s="17">
        <f>IF(COUNTIF($F$2:F710,F710)=1,1,0)</f>
        <v>0</v>
      </c>
    </row>
    <row r="711" spans="1:28" x14ac:dyDescent="0.2">
      <c r="A711" s="17">
        <v>710</v>
      </c>
      <c r="B711" t="s">
        <v>2310</v>
      </c>
      <c r="C711" s="18">
        <v>41975</v>
      </c>
      <c r="D711" s="18">
        <v>41977</v>
      </c>
      <c r="E711" t="s">
        <v>215</v>
      </c>
      <c r="F711" t="s">
        <v>2311</v>
      </c>
      <c r="G711" t="s">
        <v>2312</v>
      </c>
      <c r="H711" t="s">
        <v>53</v>
      </c>
      <c r="I711" t="s">
        <v>54</v>
      </c>
      <c r="J711" t="s">
        <v>293</v>
      </c>
      <c r="K711" t="s">
        <v>294</v>
      </c>
      <c r="L711">
        <v>10035</v>
      </c>
      <c r="M711" t="s">
        <v>175</v>
      </c>
      <c r="N711" t="s">
        <v>1403</v>
      </c>
      <c r="O711" t="s">
        <v>73</v>
      </c>
      <c r="P711" t="s">
        <v>102</v>
      </c>
      <c r="Q711" t="s">
        <v>1404</v>
      </c>
      <c r="R711" s="19">
        <v>46.72</v>
      </c>
      <c r="S711" s="17">
        <v>8</v>
      </c>
      <c r="T711" s="20">
        <v>0.2</v>
      </c>
      <c r="U711" s="19">
        <v>15.768000000000001</v>
      </c>
      <c r="V711" s="20">
        <f t="shared" si="55"/>
        <v>0.33750000000000002</v>
      </c>
      <c r="W711" s="17">
        <f t="shared" si="56"/>
        <v>2014</v>
      </c>
      <c r="X711" t="str">
        <f t="shared" si="57"/>
        <v>Dec-2014</v>
      </c>
      <c r="Y711" s="17">
        <f t="shared" si="58"/>
        <v>2</v>
      </c>
      <c r="Z711" t="str">
        <f t="shared" si="59"/>
        <v>11-20%</v>
      </c>
      <c r="AA711" s="17">
        <f>IF(COUNTIF($B$2:B711,B711)=1,1,0)</f>
        <v>0</v>
      </c>
      <c r="AB711" s="17">
        <f>IF(COUNTIF($F$2:F711,F711)=1,1,0)</f>
        <v>0</v>
      </c>
    </row>
    <row r="712" spans="1:28" x14ac:dyDescent="0.2">
      <c r="A712" s="17">
        <v>711</v>
      </c>
      <c r="B712" t="s">
        <v>2315</v>
      </c>
      <c r="C712" s="18">
        <v>41734</v>
      </c>
      <c r="D712" s="18">
        <v>41736</v>
      </c>
      <c r="E712" t="s">
        <v>215</v>
      </c>
      <c r="F712" t="s">
        <v>2316</v>
      </c>
      <c r="G712" t="s">
        <v>2317</v>
      </c>
      <c r="H712" t="s">
        <v>129</v>
      </c>
      <c r="I712" t="s">
        <v>54</v>
      </c>
      <c r="J712" t="s">
        <v>293</v>
      </c>
      <c r="K712" t="s">
        <v>294</v>
      </c>
      <c r="L712">
        <v>10035</v>
      </c>
      <c r="M712" t="s">
        <v>175</v>
      </c>
      <c r="N712" t="s">
        <v>1656</v>
      </c>
      <c r="O712" t="s">
        <v>73</v>
      </c>
      <c r="P712" t="s">
        <v>117</v>
      </c>
      <c r="Q712" t="s">
        <v>1657</v>
      </c>
      <c r="R712" s="19">
        <v>55.48</v>
      </c>
      <c r="S712" s="17">
        <v>1</v>
      </c>
      <c r="T712" s="20">
        <v>0</v>
      </c>
      <c r="U712" s="19">
        <v>26.630400000000002</v>
      </c>
      <c r="V712" s="20">
        <f t="shared" si="55"/>
        <v>0.48000000000000004</v>
      </c>
      <c r="W712" s="17">
        <f t="shared" si="56"/>
        <v>2014</v>
      </c>
      <c r="X712" t="str">
        <f t="shared" si="57"/>
        <v>Apr-2014</v>
      </c>
      <c r="Y712" s="17">
        <f t="shared" si="58"/>
        <v>2</v>
      </c>
      <c r="Z712" t="str">
        <f t="shared" si="59"/>
        <v>0% (No Discount)</v>
      </c>
      <c r="AA712" s="17">
        <f>IF(COUNTIF($B$2:B712,B712)=1,1,0)</f>
        <v>1</v>
      </c>
      <c r="AB712" s="17">
        <f>IF(COUNTIF($F$2:F712,F712)=1,1,0)</f>
        <v>1</v>
      </c>
    </row>
    <row r="713" spans="1:28" x14ac:dyDescent="0.2">
      <c r="A713" s="17">
        <v>712</v>
      </c>
      <c r="B713" t="s">
        <v>2318</v>
      </c>
      <c r="C713" s="18">
        <v>42981</v>
      </c>
      <c r="D713" s="18">
        <v>42985</v>
      </c>
      <c r="E713" t="s">
        <v>77</v>
      </c>
      <c r="F713" t="s">
        <v>2319</v>
      </c>
      <c r="G713" t="s">
        <v>2320</v>
      </c>
      <c r="H713" t="s">
        <v>53</v>
      </c>
      <c r="I713" t="s">
        <v>54</v>
      </c>
      <c r="J713" t="s">
        <v>2321</v>
      </c>
      <c r="K713" t="s">
        <v>81</v>
      </c>
      <c r="L713">
        <v>32137</v>
      </c>
      <c r="M713" t="s">
        <v>57</v>
      </c>
      <c r="N713" t="s">
        <v>2322</v>
      </c>
      <c r="O713" t="s">
        <v>73</v>
      </c>
      <c r="P713" t="s">
        <v>200</v>
      </c>
      <c r="Q713" t="s">
        <v>2323</v>
      </c>
      <c r="R713" s="19">
        <v>24.448</v>
      </c>
      <c r="S713" s="17">
        <v>4</v>
      </c>
      <c r="T713" s="20">
        <v>0.2</v>
      </c>
      <c r="U713" s="19">
        <v>8.8623999999999992</v>
      </c>
      <c r="V713" s="20">
        <f t="shared" si="55"/>
        <v>0.36249999999999993</v>
      </c>
      <c r="W713" s="17">
        <f t="shared" si="56"/>
        <v>2017</v>
      </c>
      <c r="X713" t="str">
        <f t="shared" si="57"/>
        <v>Sep-2017</v>
      </c>
      <c r="Y713" s="17">
        <f t="shared" si="58"/>
        <v>4</v>
      </c>
      <c r="Z713" t="str">
        <f t="shared" si="59"/>
        <v>11-20%</v>
      </c>
      <c r="AA713" s="17">
        <f>IF(COUNTIF($B$2:B713,B713)=1,1,0)</f>
        <v>1</v>
      </c>
      <c r="AB713" s="17">
        <f>IF(COUNTIF($F$2:F713,F713)=1,1,0)</f>
        <v>1</v>
      </c>
    </row>
    <row r="714" spans="1:28" x14ac:dyDescent="0.2">
      <c r="A714" s="17">
        <v>713</v>
      </c>
      <c r="B714" t="s">
        <v>2324</v>
      </c>
      <c r="C714" s="18">
        <v>42874</v>
      </c>
      <c r="D714" s="18">
        <v>42879</v>
      </c>
      <c r="E714" t="s">
        <v>77</v>
      </c>
      <c r="F714" t="s">
        <v>2325</v>
      </c>
      <c r="G714" t="s">
        <v>2326</v>
      </c>
      <c r="H714" t="s">
        <v>68</v>
      </c>
      <c r="I714" t="s">
        <v>54</v>
      </c>
      <c r="J714" t="s">
        <v>2327</v>
      </c>
      <c r="K714" t="s">
        <v>294</v>
      </c>
      <c r="L714">
        <v>10550</v>
      </c>
      <c r="M714" t="s">
        <v>175</v>
      </c>
      <c r="N714" t="s">
        <v>2328</v>
      </c>
      <c r="O714" t="s">
        <v>73</v>
      </c>
      <c r="P714" t="s">
        <v>105</v>
      </c>
      <c r="Q714" t="s">
        <v>2329</v>
      </c>
      <c r="R714" s="19">
        <v>281.33999999999997</v>
      </c>
      <c r="S714" s="17">
        <v>6</v>
      </c>
      <c r="T714" s="20">
        <v>0</v>
      </c>
      <c r="U714" s="19">
        <v>109.7226</v>
      </c>
      <c r="V714" s="20">
        <f t="shared" si="55"/>
        <v>0.39</v>
      </c>
      <c r="W714" s="17">
        <f t="shared" si="56"/>
        <v>2017</v>
      </c>
      <c r="X714" t="str">
        <f t="shared" si="57"/>
        <v>May-2017</v>
      </c>
      <c r="Y714" s="17">
        <f t="shared" si="58"/>
        <v>5</v>
      </c>
      <c r="Z714" t="str">
        <f t="shared" si="59"/>
        <v>0% (No Discount)</v>
      </c>
      <c r="AA714" s="17">
        <f>IF(COUNTIF($B$2:B714,B714)=1,1,0)</f>
        <v>1</v>
      </c>
      <c r="AB714" s="17">
        <f>IF(COUNTIF($F$2:F714,F714)=1,1,0)</f>
        <v>1</v>
      </c>
    </row>
    <row r="715" spans="1:28" x14ac:dyDescent="0.2">
      <c r="A715" s="17">
        <v>714</v>
      </c>
      <c r="B715" t="s">
        <v>2324</v>
      </c>
      <c r="C715" s="18">
        <v>42874</v>
      </c>
      <c r="D715" s="18">
        <v>42879</v>
      </c>
      <c r="E715" t="s">
        <v>77</v>
      </c>
      <c r="F715" t="s">
        <v>2325</v>
      </c>
      <c r="G715" t="s">
        <v>2326</v>
      </c>
      <c r="H715" t="s">
        <v>68</v>
      </c>
      <c r="I715" t="s">
        <v>54</v>
      </c>
      <c r="J715" t="s">
        <v>2327</v>
      </c>
      <c r="K715" t="s">
        <v>294</v>
      </c>
      <c r="L715">
        <v>10550</v>
      </c>
      <c r="M715" t="s">
        <v>175</v>
      </c>
      <c r="N715" t="s">
        <v>1409</v>
      </c>
      <c r="O715" t="s">
        <v>98</v>
      </c>
      <c r="P715" t="s">
        <v>99</v>
      </c>
      <c r="Q715" t="s">
        <v>1410</v>
      </c>
      <c r="R715" s="19">
        <v>307.98</v>
      </c>
      <c r="S715" s="17">
        <v>2</v>
      </c>
      <c r="T715" s="20">
        <v>0</v>
      </c>
      <c r="U715" s="19">
        <v>89.3142</v>
      </c>
      <c r="V715" s="20">
        <f t="shared" si="55"/>
        <v>0.28999999999999998</v>
      </c>
      <c r="W715" s="17">
        <f t="shared" si="56"/>
        <v>2017</v>
      </c>
      <c r="X715" t="str">
        <f t="shared" si="57"/>
        <v>May-2017</v>
      </c>
      <c r="Y715" s="17">
        <f t="shared" si="58"/>
        <v>5</v>
      </c>
      <c r="Z715" t="str">
        <f t="shared" si="59"/>
        <v>0% (No Discount)</v>
      </c>
      <c r="AA715" s="17">
        <f>IF(COUNTIF($B$2:B715,B715)=1,1,0)</f>
        <v>0</v>
      </c>
      <c r="AB715" s="17">
        <f>IF(COUNTIF($F$2:F715,F715)=1,1,0)</f>
        <v>0</v>
      </c>
    </row>
    <row r="716" spans="1:28" x14ac:dyDescent="0.2">
      <c r="A716" s="17">
        <v>715</v>
      </c>
      <c r="B716" t="s">
        <v>2324</v>
      </c>
      <c r="C716" s="18">
        <v>42874</v>
      </c>
      <c r="D716" s="18">
        <v>42879</v>
      </c>
      <c r="E716" t="s">
        <v>77</v>
      </c>
      <c r="F716" t="s">
        <v>2325</v>
      </c>
      <c r="G716" t="s">
        <v>2326</v>
      </c>
      <c r="H716" t="s">
        <v>68</v>
      </c>
      <c r="I716" t="s">
        <v>54</v>
      </c>
      <c r="J716" t="s">
        <v>2327</v>
      </c>
      <c r="K716" t="s">
        <v>294</v>
      </c>
      <c r="L716">
        <v>10550</v>
      </c>
      <c r="M716" t="s">
        <v>175</v>
      </c>
      <c r="N716" t="s">
        <v>2330</v>
      </c>
      <c r="O716" t="s">
        <v>98</v>
      </c>
      <c r="P716" t="s">
        <v>188</v>
      </c>
      <c r="Q716" t="s">
        <v>2331</v>
      </c>
      <c r="R716" s="19">
        <v>299.97000000000003</v>
      </c>
      <c r="S716" s="17">
        <v>3</v>
      </c>
      <c r="T716" s="20">
        <v>0</v>
      </c>
      <c r="U716" s="19">
        <v>113.98860000000001</v>
      </c>
      <c r="V716" s="20">
        <f t="shared" si="55"/>
        <v>0.38</v>
      </c>
      <c r="W716" s="17">
        <f t="shared" si="56"/>
        <v>2017</v>
      </c>
      <c r="X716" t="str">
        <f t="shared" si="57"/>
        <v>May-2017</v>
      </c>
      <c r="Y716" s="17">
        <f t="shared" si="58"/>
        <v>5</v>
      </c>
      <c r="Z716" t="str">
        <f t="shared" si="59"/>
        <v>0% (No Discount)</v>
      </c>
      <c r="AA716" s="17">
        <f>IF(COUNTIF($B$2:B716,B716)=1,1,0)</f>
        <v>0</v>
      </c>
      <c r="AB716" s="17">
        <f>IF(COUNTIF($F$2:F716,F716)=1,1,0)</f>
        <v>0</v>
      </c>
    </row>
    <row r="717" spans="1:28" x14ac:dyDescent="0.2">
      <c r="A717" s="17">
        <v>716</v>
      </c>
      <c r="B717" t="s">
        <v>2332</v>
      </c>
      <c r="C717" s="18">
        <v>41821</v>
      </c>
      <c r="D717" s="18">
        <v>41826</v>
      </c>
      <c r="E717" t="s">
        <v>50</v>
      </c>
      <c r="F717" t="s">
        <v>1004</v>
      </c>
      <c r="G717" t="s">
        <v>1005</v>
      </c>
      <c r="H717" t="s">
        <v>68</v>
      </c>
      <c r="I717" t="s">
        <v>54</v>
      </c>
      <c r="J717" t="s">
        <v>122</v>
      </c>
      <c r="K717" t="s">
        <v>123</v>
      </c>
      <c r="L717">
        <v>98105</v>
      </c>
      <c r="M717" t="s">
        <v>71</v>
      </c>
      <c r="N717" t="s">
        <v>2333</v>
      </c>
      <c r="O717" t="s">
        <v>73</v>
      </c>
      <c r="P717" t="s">
        <v>102</v>
      </c>
      <c r="Q717" t="s">
        <v>2334</v>
      </c>
      <c r="R717" s="19">
        <v>19.920000000000002</v>
      </c>
      <c r="S717" s="17">
        <v>5</v>
      </c>
      <c r="T717" s="20">
        <v>0.2</v>
      </c>
      <c r="U717" s="19">
        <v>6.9720000000000004</v>
      </c>
      <c r="V717" s="20">
        <f t="shared" si="55"/>
        <v>0.35</v>
      </c>
      <c r="W717" s="17">
        <f t="shared" si="56"/>
        <v>2014</v>
      </c>
      <c r="X717" t="str">
        <f t="shared" si="57"/>
        <v>Jul-2014</v>
      </c>
      <c r="Y717" s="17">
        <f t="shared" si="58"/>
        <v>5</v>
      </c>
      <c r="Z717" t="str">
        <f t="shared" si="59"/>
        <v>11-20%</v>
      </c>
      <c r="AA717" s="17">
        <f>IF(COUNTIF($B$2:B717,B717)=1,1,0)</f>
        <v>1</v>
      </c>
      <c r="AB717" s="17">
        <f>IF(COUNTIF($F$2:F717,F717)=1,1,0)</f>
        <v>0</v>
      </c>
    </row>
    <row r="718" spans="1:28" x14ac:dyDescent="0.2">
      <c r="A718" s="17">
        <v>717</v>
      </c>
      <c r="B718" t="s">
        <v>2335</v>
      </c>
      <c r="C718" s="18">
        <v>41650</v>
      </c>
      <c r="D718" s="18">
        <v>41653</v>
      </c>
      <c r="E718" t="s">
        <v>215</v>
      </c>
      <c r="F718" t="s">
        <v>2336</v>
      </c>
      <c r="G718" t="s">
        <v>2337</v>
      </c>
      <c r="H718" t="s">
        <v>53</v>
      </c>
      <c r="I718" t="s">
        <v>54</v>
      </c>
      <c r="J718" t="s">
        <v>271</v>
      </c>
      <c r="K718" t="s">
        <v>272</v>
      </c>
      <c r="L718">
        <v>19901</v>
      </c>
      <c r="M718" t="s">
        <v>175</v>
      </c>
      <c r="N718" t="s">
        <v>2077</v>
      </c>
      <c r="O718" t="s">
        <v>59</v>
      </c>
      <c r="P718" t="s">
        <v>92</v>
      </c>
      <c r="Q718" t="s">
        <v>2078</v>
      </c>
      <c r="R718" s="19">
        <v>9.94</v>
      </c>
      <c r="S718" s="17">
        <v>2</v>
      </c>
      <c r="T718" s="20">
        <v>0</v>
      </c>
      <c r="U718" s="19">
        <v>3.0813999999999999</v>
      </c>
      <c r="V718" s="20">
        <f t="shared" si="55"/>
        <v>0.31</v>
      </c>
      <c r="W718" s="17">
        <f t="shared" si="56"/>
        <v>2014</v>
      </c>
      <c r="X718" t="str">
        <f t="shared" si="57"/>
        <v>Jan-2014</v>
      </c>
      <c r="Y718" s="17">
        <f t="shared" si="58"/>
        <v>3</v>
      </c>
      <c r="Z718" t="str">
        <f t="shared" si="59"/>
        <v>0% (No Discount)</v>
      </c>
      <c r="AA718" s="17">
        <f>IF(COUNTIF($B$2:B718,B718)=1,1,0)</f>
        <v>1</v>
      </c>
      <c r="AB718" s="17">
        <f>IF(COUNTIF($F$2:F718,F718)=1,1,0)</f>
        <v>1</v>
      </c>
    </row>
    <row r="719" spans="1:28" x14ac:dyDescent="0.2">
      <c r="A719" s="17">
        <v>718</v>
      </c>
      <c r="B719" t="s">
        <v>2338</v>
      </c>
      <c r="C719" s="18">
        <v>43002</v>
      </c>
      <c r="D719" s="18">
        <v>43007</v>
      </c>
      <c r="E719" t="s">
        <v>77</v>
      </c>
      <c r="F719" t="s">
        <v>975</v>
      </c>
      <c r="G719" t="s">
        <v>976</v>
      </c>
      <c r="H719" t="s">
        <v>53</v>
      </c>
      <c r="I719" t="s">
        <v>54</v>
      </c>
      <c r="J719" t="s">
        <v>634</v>
      </c>
      <c r="K719" t="s">
        <v>525</v>
      </c>
      <c r="L719">
        <v>43055</v>
      </c>
      <c r="M719" t="s">
        <v>175</v>
      </c>
      <c r="N719" t="s">
        <v>2339</v>
      </c>
      <c r="O719" t="s">
        <v>59</v>
      </c>
      <c r="P719" t="s">
        <v>92</v>
      </c>
      <c r="Q719" t="s">
        <v>2340</v>
      </c>
      <c r="R719" s="19">
        <v>103.056</v>
      </c>
      <c r="S719" s="17">
        <v>3</v>
      </c>
      <c r="T719" s="20">
        <v>0.2</v>
      </c>
      <c r="U719" s="19">
        <v>24.4758</v>
      </c>
      <c r="V719" s="20">
        <f t="shared" si="55"/>
        <v>0.23749999999999999</v>
      </c>
      <c r="W719" s="17">
        <f t="shared" si="56"/>
        <v>2017</v>
      </c>
      <c r="X719" t="str">
        <f t="shared" si="57"/>
        <v>Sep-2017</v>
      </c>
      <c r="Y719" s="17">
        <f t="shared" si="58"/>
        <v>5</v>
      </c>
      <c r="Z719" t="str">
        <f t="shared" si="59"/>
        <v>11-20%</v>
      </c>
      <c r="AA719" s="17">
        <f>IF(COUNTIF($B$2:B719,B719)=1,1,0)</f>
        <v>1</v>
      </c>
      <c r="AB719" s="17">
        <f>IF(COUNTIF($F$2:F719,F719)=1,1,0)</f>
        <v>0</v>
      </c>
    </row>
    <row r="720" spans="1:28" x14ac:dyDescent="0.2">
      <c r="A720" s="17">
        <v>719</v>
      </c>
      <c r="B720" t="s">
        <v>2341</v>
      </c>
      <c r="C720" s="18">
        <v>41792</v>
      </c>
      <c r="D720" s="18">
        <v>41797</v>
      </c>
      <c r="E720" t="s">
        <v>77</v>
      </c>
      <c r="F720" t="s">
        <v>2342</v>
      </c>
      <c r="G720" t="s">
        <v>2343</v>
      </c>
      <c r="H720" t="s">
        <v>129</v>
      </c>
      <c r="I720" t="s">
        <v>54</v>
      </c>
      <c r="J720" t="s">
        <v>181</v>
      </c>
      <c r="K720" t="s">
        <v>148</v>
      </c>
      <c r="L720">
        <v>84057</v>
      </c>
      <c r="M720" t="s">
        <v>71</v>
      </c>
      <c r="N720" t="s">
        <v>1756</v>
      </c>
      <c r="O720" t="s">
        <v>73</v>
      </c>
      <c r="P720" t="s">
        <v>102</v>
      </c>
      <c r="Q720" t="s">
        <v>1757</v>
      </c>
      <c r="R720" s="19">
        <v>59.808</v>
      </c>
      <c r="S720" s="17">
        <v>3</v>
      </c>
      <c r="T720" s="20">
        <v>0.2</v>
      </c>
      <c r="U720" s="19">
        <v>19.4376</v>
      </c>
      <c r="V720" s="20">
        <f t="shared" si="55"/>
        <v>0.32500000000000001</v>
      </c>
      <c r="W720" s="17">
        <f t="shared" si="56"/>
        <v>2014</v>
      </c>
      <c r="X720" t="str">
        <f t="shared" si="57"/>
        <v>Jun-2014</v>
      </c>
      <c r="Y720" s="17">
        <f t="shared" si="58"/>
        <v>5</v>
      </c>
      <c r="Z720" t="str">
        <f t="shared" si="59"/>
        <v>11-20%</v>
      </c>
      <c r="AA720" s="17">
        <f>IF(COUNTIF($B$2:B720,B720)=1,1,0)</f>
        <v>1</v>
      </c>
      <c r="AB720" s="17">
        <f>IF(COUNTIF($F$2:F720,F720)=1,1,0)</f>
        <v>1</v>
      </c>
    </row>
    <row r="721" spans="1:28" x14ac:dyDescent="0.2">
      <c r="A721" s="17">
        <v>720</v>
      </c>
      <c r="B721" t="s">
        <v>2341</v>
      </c>
      <c r="C721" s="18">
        <v>41792</v>
      </c>
      <c r="D721" s="18">
        <v>41797</v>
      </c>
      <c r="E721" t="s">
        <v>77</v>
      </c>
      <c r="F721" t="s">
        <v>2342</v>
      </c>
      <c r="G721" t="s">
        <v>2343</v>
      </c>
      <c r="H721" t="s">
        <v>129</v>
      </c>
      <c r="I721" t="s">
        <v>54</v>
      </c>
      <c r="J721" t="s">
        <v>181</v>
      </c>
      <c r="K721" t="s">
        <v>148</v>
      </c>
      <c r="L721">
        <v>84057</v>
      </c>
      <c r="M721" t="s">
        <v>71</v>
      </c>
      <c r="N721" t="s">
        <v>1572</v>
      </c>
      <c r="O721" t="s">
        <v>59</v>
      </c>
      <c r="P721" t="s">
        <v>92</v>
      </c>
      <c r="Q721" t="s">
        <v>1573</v>
      </c>
      <c r="R721" s="19">
        <v>73.319999999999993</v>
      </c>
      <c r="S721" s="17">
        <v>6</v>
      </c>
      <c r="T721" s="20">
        <v>0</v>
      </c>
      <c r="U721" s="19">
        <v>21.995999999999999</v>
      </c>
      <c r="V721" s="20">
        <f t="shared" si="55"/>
        <v>0.3</v>
      </c>
      <c r="W721" s="17">
        <f t="shared" si="56"/>
        <v>2014</v>
      </c>
      <c r="X721" t="str">
        <f t="shared" si="57"/>
        <v>Jun-2014</v>
      </c>
      <c r="Y721" s="17">
        <f t="shared" si="58"/>
        <v>5</v>
      </c>
      <c r="Z721" t="str">
        <f t="shared" si="59"/>
        <v>0% (No Discount)</v>
      </c>
      <c r="AA721" s="17">
        <f>IF(COUNTIF($B$2:B721,B721)=1,1,0)</f>
        <v>0</v>
      </c>
      <c r="AB721" s="17">
        <f>IF(COUNTIF($F$2:F721,F721)=1,1,0)</f>
        <v>0</v>
      </c>
    </row>
    <row r="722" spans="1:28" x14ac:dyDescent="0.2">
      <c r="A722" s="17">
        <v>721</v>
      </c>
      <c r="B722" t="s">
        <v>2344</v>
      </c>
      <c r="C722" s="18">
        <v>42413</v>
      </c>
      <c r="D722" s="18">
        <v>42418</v>
      </c>
      <c r="E722" t="s">
        <v>77</v>
      </c>
      <c r="F722" t="s">
        <v>2345</v>
      </c>
      <c r="G722" t="s">
        <v>2346</v>
      </c>
      <c r="H722" t="s">
        <v>129</v>
      </c>
      <c r="I722" t="s">
        <v>54</v>
      </c>
      <c r="J722" t="s">
        <v>69</v>
      </c>
      <c r="K722" t="s">
        <v>70</v>
      </c>
      <c r="L722">
        <v>90045</v>
      </c>
      <c r="M722" t="s">
        <v>71</v>
      </c>
      <c r="N722" t="s">
        <v>2347</v>
      </c>
      <c r="O722" t="s">
        <v>73</v>
      </c>
      <c r="P722" t="s">
        <v>117</v>
      </c>
      <c r="Q722" t="s">
        <v>2348</v>
      </c>
      <c r="R722" s="19">
        <v>146.82</v>
      </c>
      <c r="S722" s="17">
        <v>3</v>
      </c>
      <c r="T722" s="20">
        <v>0</v>
      </c>
      <c r="U722" s="19">
        <v>73.41</v>
      </c>
      <c r="V722" s="20">
        <f t="shared" si="55"/>
        <v>0.5</v>
      </c>
      <c r="W722" s="17">
        <f t="shared" si="56"/>
        <v>2016</v>
      </c>
      <c r="X722" t="str">
        <f t="shared" si="57"/>
        <v>Feb-2016</v>
      </c>
      <c r="Y722" s="17">
        <f t="shared" si="58"/>
        <v>5</v>
      </c>
      <c r="Z722" t="str">
        <f t="shared" si="59"/>
        <v>0% (No Discount)</v>
      </c>
      <c r="AA722" s="17">
        <f>IF(COUNTIF($B$2:B722,B722)=1,1,0)</f>
        <v>1</v>
      </c>
      <c r="AB722" s="17">
        <f>IF(COUNTIF($F$2:F722,F722)=1,1,0)</f>
        <v>1</v>
      </c>
    </row>
    <row r="723" spans="1:28" x14ac:dyDescent="0.2">
      <c r="A723" s="17">
        <v>722</v>
      </c>
      <c r="B723" t="s">
        <v>2349</v>
      </c>
      <c r="C723" s="18">
        <v>42719</v>
      </c>
      <c r="D723" s="18">
        <v>42723</v>
      </c>
      <c r="E723" t="s">
        <v>77</v>
      </c>
      <c r="F723" t="s">
        <v>1509</v>
      </c>
      <c r="G723" t="s">
        <v>1510</v>
      </c>
      <c r="H723" t="s">
        <v>68</v>
      </c>
      <c r="I723" t="s">
        <v>54</v>
      </c>
      <c r="J723" t="s">
        <v>909</v>
      </c>
      <c r="K723" t="s">
        <v>265</v>
      </c>
      <c r="L723">
        <v>48205</v>
      </c>
      <c r="M723" t="s">
        <v>132</v>
      </c>
      <c r="N723" t="s">
        <v>2350</v>
      </c>
      <c r="O723" t="s">
        <v>59</v>
      </c>
      <c r="P723" t="s">
        <v>83</v>
      </c>
      <c r="Q723" t="s">
        <v>2351</v>
      </c>
      <c r="R723" s="19">
        <v>1652.94</v>
      </c>
      <c r="S723" s="17">
        <v>3</v>
      </c>
      <c r="T723" s="20">
        <v>0</v>
      </c>
      <c r="U723" s="19">
        <v>231.41159999999999</v>
      </c>
      <c r="V723" s="20">
        <f t="shared" si="55"/>
        <v>0.13999999999999999</v>
      </c>
      <c r="W723" s="17">
        <f t="shared" si="56"/>
        <v>2016</v>
      </c>
      <c r="X723" t="str">
        <f t="shared" si="57"/>
        <v>Dec-2016</v>
      </c>
      <c r="Y723" s="17">
        <f t="shared" si="58"/>
        <v>4</v>
      </c>
      <c r="Z723" t="str">
        <f t="shared" si="59"/>
        <v>0% (No Discount)</v>
      </c>
      <c r="AA723" s="17">
        <f>IF(COUNTIF($B$2:B723,B723)=1,1,0)</f>
        <v>1</v>
      </c>
      <c r="AB723" s="17">
        <f>IF(COUNTIF($F$2:F723,F723)=1,1,0)</f>
        <v>0</v>
      </c>
    </row>
    <row r="724" spans="1:28" x14ac:dyDescent="0.2">
      <c r="A724" s="17">
        <v>723</v>
      </c>
      <c r="B724" t="s">
        <v>2349</v>
      </c>
      <c r="C724" s="18">
        <v>42719</v>
      </c>
      <c r="D724" s="18">
        <v>42723</v>
      </c>
      <c r="E724" t="s">
        <v>77</v>
      </c>
      <c r="F724" t="s">
        <v>1509</v>
      </c>
      <c r="G724" t="s">
        <v>1510</v>
      </c>
      <c r="H724" t="s">
        <v>68</v>
      </c>
      <c r="I724" t="s">
        <v>54</v>
      </c>
      <c r="J724" t="s">
        <v>909</v>
      </c>
      <c r="K724" t="s">
        <v>265</v>
      </c>
      <c r="L724">
        <v>48205</v>
      </c>
      <c r="M724" t="s">
        <v>132</v>
      </c>
      <c r="N724" t="s">
        <v>2352</v>
      </c>
      <c r="O724" t="s">
        <v>73</v>
      </c>
      <c r="P724" t="s">
        <v>86</v>
      </c>
      <c r="Q724" t="s">
        <v>2353</v>
      </c>
      <c r="R724" s="19">
        <v>296.37</v>
      </c>
      <c r="S724" s="17">
        <v>3</v>
      </c>
      <c r="T724" s="20">
        <v>0</v>
      </c>
      <c r="U724" s="19">
        <v>80.019900000000007</v>
      </c>
      <c r="V724" s="20">
        <f t="shared" si="55"/>
        <v>0.27</v>
      </c>
      <c r="W724" s="17">
        <f t="shared" si="56"/>
        <v>2016</v>
      </c>
      <c r="X724" t="str">
        <f t="shared" si="57"/>
        <v>Dec-2016</v>
      </c>
      <c r="Y724" s="17">
        <f t="shared" si="58"/>
        <v>4</v>
      </c>
      <c r="Z724" t="str">
        <f t="shared" si="59"/>
        <v>0% (No Discount)</v>
      </c>
      <c r="AA724" s="17">
        <f>IF(COUNTIF($B$2:B724,B724)=1,1,0)</f>
        <v>0</v>
      </c>
      <c r="AB724" s="17">
        <f>IF(COUNTIF($F$2:F724,F724)=1,1,0)</f>
        <v>0</v>
      </c>
    </row>
    <row r="725" spans="1:28" x14ac:dyDescent="0.2">
      <c r="A725" s="17">
        <v>724</v>
      </c>
      <c r="B725" t="s">
        <v>2354</v>
      </c>
      <c r="C725" s="18">
        <v>41919</v>
      </c>
      <c r="D725" s="18">
        <v>41925</v>
      </c>
      <c r="E725" t="s">
        <v>77</v>
      </c>
      <c r="F725" t="s">
        <v>2355</v>
      </c>
      <c r="G725" t="s">
        <v>2356</v>
      </c>
      <c r="H725" t="s">
        <v>129</v>
      </c>
      <c r="I725" t="s">
        <v>54</v>
      </c>
      <c r="J725" t="s">
        <v>173</v>
      </c>
      <c r="K725" t="s">
        <v>174</v>
      </c>
      <c r="L725">
        <v>19140</v>
      </c>
      <c r="M725" t="s">
        <v>175</v>
      </c>
      <c r="N725" t="s">
        <v>2357</v>
      </c>
      <c r="O725" t="s">
        <v>59</v>
      </c>
      <c r="P725" t="s">
        <v>92</v>
      </c>
      <c r="Q725" t="s">
        <v>2358</v>
      </c>
      <c r="R725" s="19">
        <v>129.91999999999999</v>
      </c>
      <c r="S725" s="17">
        <v>5</v>
      </c>
      <c r="T725" s="20">
        <v>0.2</v>
      </c>
      <c r="U725" s="19">
        <v>21.111999999999998</v>
      </c>
      <c r="V725" s="20">
        <f t="shared" si="55"/>
        <v>0.16250000000000001</v>
      </c>
      <c r="W725" s="17">
        <f t="shared" si="56"/>
        <v>2014</v>
      </c>
      <c r="X725" t="str">
        <f t="shared" si="57"/>
        <v>Oct-2014</v>
      </c>
      <c r="Y725" s="17">
        <f t="shared" si="58"/>
        <v>6</v>
      </c>
      <c r="Z725" t="str">
        <f t="shared" si="59"/>
        <v>11-20%</v>
      </c>
      <c r="AA725" s="17">
        <f>IF(COUNTIF($B$2:B725,B725)=1,1,0)</f>
        <v>1</v>
      </c>
      <c r="AB725" s="17">
        <f>IF(COUNTIF($F$2:F725,F725)=1,1,0)</f>
        <v>1</v>
      </c>
    </row>
    <row r="726" spans="1:28" x14ac:dyDescent="0.2">
      <c r="A726" s="17">
        <v>725</v>
      </c>
      <c r="B726" t="s">
        <v>2359</v>
      </c>
      <c r="C726" s="18">
        <v>42558</v>
      </c>
      <c r="D726" s="18">
        <v>42563</v>
      </c>
      <c r="E726" t="s">
        <v>77</v>
      </c>
      <c r="F726" t="s">
        <v>2360</v>
      </c>
      <c r="G726" t="s">
        <v>2361</v>
      </c>
      <c r="H726" t="s">
        <v>68</v>
      </c>
      <c r="I726" t="s">
        <v>54</v>
      </c>
      <c r="J726" t="s">
        <v>2362</v>
      </c>
      <c r="K726" t="s">
        <v>81</v>
      </c>
      <c r="L726">
        <v>33012</v>
      </c>
      <c r="M726" t="s">
        <v>57</v>
      </c>
      <c r="N726" t="s">
        <v>2363</v>
      </c>
      <c r="O726" t="s">
        <v>73</v>
      </c>
      <c r="P726" t="s">
        <v>606</v>
      </c>
      <c r="Q726" t="s">
        <v>2364</v>
      </c>
      <c r="R726" s="19">
        <v>45.584000000000003</v>
      </c>
      <c r="S726" s="17">
        <v>7</v>
      </c>
      <c r="T726" s="20">
        <v>0.2</v>
      </c>
      <c r="U726" s="19">
        <v>5.1281999999999996</v>
      </c>
      <c r="V726" s="20">
        <f t="shared" si="55"/>
        <v>0.11249999999999999</v>
      </c>
      <c r="W726" s="17">
        <f t="shared" si="56"/>
        <v>2016</v>
      </c>
      <c r="X726" t="str">
        <f t="shared" si="57"/>
        <v>Jul-2016</v>
      </c>
      <c r="Y726" s="17">
        <f t="shared" si="58"/>
        <v>5</v>
      </c>
      <c r="Z726" t="str">
        <f t="shared" si="59"/>
        <v>11-20%</v>
      </c>
      <c r="AA726" s="17">
        <f>IF(COUNTIF($B$2:B726,B726)=1,1,0)</f>
        <v>1</v>
      </c>
      <c r="AB726" s="17">
        <f>IF(COUNTIF($F$2:F726,F726)=1,1,0)</f>
        <v>1</v>
      </c>
    </row>
    <row r="727" spans="1:28" x14ac:dyDescent="0.2">
      <c r="A727" s="17">
        <v>726</v>
      </c>
      <c r="B727" t="s">
        <v>2365</v>
      </c>
      <c r="C727" s="18">
        <v>42994</v>
      </c>
      <c r="D727" s="18">
        <v>42998</v>
      </c>
      <c r="E727" t="s">
        <v>77</v>
      </c>
      <c r="F727" t="s">
        <v>2366</v>
      </c>
      <c r="G727" t="s">
        <v>2367</v>
      </c>
      <c r="H727" t="s">
        <v>53</v>
      </c>
      <c r="I727" t="s">
        <v>54</v>
      </c>
      <c r="J727" t="s">
        <v>1267</v>
      </c>
      <c r="K727" t="s">
        <v>131</v>
      </c>
      <c r="L727">
        <v>78745</v>
      </c>
      <c r="M727" t="s">
        <v>132</v>
      </c>
      <c r="N727" t="s">
        <v>2368</v>
      </c>
      <c r="O727" t="s">
        <v>73</v>
      </c>
      <c r="P727" t="s">
        <v>200</v>
      </c>
      <c r="Q727" t="s">
        <v>2369</v>
      </c>
      <c r="R727" s="19">
        <v>17.568000000000001</v>
      </c>
      <c r="S727" s="17">
        <v>2</v>
      </c>
      <c r="T727" s="20">
        <v>0.2</v>
      </c>
      <c r="U727" s="19">
        <v>6.3684000000000003</v>
      </c>
      <c r="V727" s="20">
        <f t="shared" si="55"/>
        <v>0.36249999999999999</v>
      </c>
      <c r="W727" s="17">
        <f t="shared" si="56"/>
        <v>2017</v>
      </c>
      <c r="X727" t="str">
        <f t="shared" si="57"/>
        <v>Sep-2017</v>
      </c>
      <c r="Y727" s="17">
        <f t="shared" si="58"/>
        <v>4</v>
      </c>
      <c r="Z727" t="str">
        <f t="shared" si="59"/>
        <v>11-20%</v>
      </c>
      <c r="AA727" s="17">
        <f>IF(COUNTIF($B$2:B727,B727)=1,1,0)</f>
        <v>1</v>
      </c>
      <c r="AB727" s="17">
        <f>IF(COUNTIF($F$2:F727,F727)=1,1,0)</f>
        <v>1</v>
      </c>
    </row>
    <row r="728" spans="1:28" x14ac:dyDescent="0.2">
      <c r="A728" s="17">
        <v>727</v>
      </c>
      <c r="B728" t="s">
        <v>2365</v>
      </c>
      <c r="C728" s="18">
        <v>42994</v>
      </c>
      <c r="D728" s="18">
        <v>42998</v>
      </c>
      <c r="E728" t="s">
        <v>77</v>
      </c>
      <c r="F728" t="s">
        <v>2366</v>
      </c>
      <c r="G728" t="s">
        <v>2367</v>
      </c>
      <c r="H728" t="s">
        <v>53</v>
      </c>
      <c r="I728" t="s">
        <v>54</v>
      </c>
      <c r="J728" t="s">
        <v>1267</v>
      </c>
      <c r="K728" t="s">
        <v>131</v>
      </c>
      <c r="L728">
        <v>78745</v>
      </c>
      <c r="M728" t="s">
        <v>132</v>
      </c>
      <c r="N728" t="s">
        <v>2370</v>
      </c>
      <c r="O728" t="s">
        <v>98</v>
      </c>
      <c r="P728" t="s">
        <v>99</v>
      </c>
      <c r="Q728" t="s">
        <v>2371</v>
      </c>
      <c r="R728" s="19">
        <v>55.991999999999997</v>
      </c>
      <c r="S728" s="17">
        <v>1</v>
      </c>
      <c r="T728" s="20">
        <v>0.2</v>
      </c>
      <c r="U728" s="19">
        <v>5.5991999999999997</v>
      </c>
      <c r="V728" s="20">
        <f t="shared" si="55"/>
        <v>0.1</v>
      </c>
      <c r="W728" s="17">
        <f t="shared" si="56"/>
        <v>2017</v>
      </c>
      <c r="X728" t="str">
        <f t="shared" si="57"/>
        <v>Sep-2017</v>
      </c>
      <c r="Y728" s="17">
        <f t="shared" si="58"/>
        <v>4</v>
      </c>
      <c r="Z728" t="str">
        <f t="shared" si="59"/>
        <v>11-20%</v>
      </c>
      <c r="AA728" s="17">
        <f>IF(COUNTIF($B$2:B728,B728)=1,1,0)</f>
        <v>0</v>
      </c>
      <c r="AB728" s="17">
        <f>IF(COUNTIF($F$2:F728,F728)=1,1,0)</f>
        <v>0</v>
      </c>
    </row>
    <row r="729" spans="1:28" x14ac:dyDescent="0.2">
      <c r="A729" s="17">
        <v>728</v>
      </c>
      <c r="B729" t="s">
        <v>2372</v>
      </c>
      <c r="C729" s="18">
        <v>42707</v>
      </c>
      <c r="D729" s="18">
        <v>42710</v>
      </c>
      <c r="E729" t="s">
        <v>215</v>
      </c>
      <c r="F729" t="s">
        <v>2373</v>
      </c>
      <c r="G729" t="s">
        <v>2374</v>
      </c>
      <c r="H729" t="s">
        <v>53</v>
      </c>
      <c r="I729" t="s">
        <v>54</v>
      </c>
      <c r="J729" t="s">
        <v>2375</v>
      </c>
      <c r="K729" t="s">
        <v>294</v>
      </c>
      <c r="L729">
        <v>11572</v>
      </c>
      <c r="M729" t="s">
        <v>175</v>
      </c>
      <c r="N729" t="s">
        <v>2376</v>
      </c>
      <c r="O729" t="s">
        <v>73</v>
      </c>
      <c r="P729" t="s">
        <v>117</v>
      </c>
      <c r="Q729" t="s">
        <v>2377</v>
      </c>
      <c r="R729" s="19">
        <v>182.72</v>
      </c>
      <c r="S729" s="17">
        <v>8</v>
      </c>
      <c r="T729" s="20">
        <v>0</v>
      </c>
      <c r="U729" s="19">
        <v>84.051199999999994</v>
      </c>
      <c r="V729" s="20">
        <f t="shared" si="55"/>
        <v>0.45999999999999996</v>
      </c>
      <c r="W729" s="17">
        <f t="shared" si="56"/>
        <v>2016</v>
      </c>
      <c r="X729" t="str">
        <f t="shared" si="57"/>
        <v>Dec-2016</v>
      </c>
      <c r="Y729" s="17">
        <f t="shared" si="58"/>
        <v>3</v>
      </c>
      <c r="Z729" t="str">
        <f t="shared" si="59"/>
        <v>0% (No Discount)</v>
      </c>
      <c r="AA729" s="17">
        <f>IF(COUNTIF($B$2:B729,B729)=1,1,0)</f>
        <v>1</v>
      </c>
      <c r="AB729" s="17">
        <f>IF(COUNTIF($F$2:F729,F729)=1,1,0)</f>
        <v>1</v>
      </c>
    </row>
    <row r="730" spans="1:28" x14ac:dyDescent="0.2">
      <c r="A730" s="17">
        <v>729</v>
      </c>
      <c r="B730" t="s">
        <v>2372</v>
      </c>
      <c r="C730" s="18">
        <v>42707</v>
      </c>
      <c r="D730" s="18">
        <v>42710</v>
      </c>
      <c r="E730" t="s">
        <v>215</v>
      </c>
      <c r="F730" t="s">
        <v>2373</v>
      </c>
      <c r="G730" t="s">
        <v>2374</v>
      </c>
      <c r="H730" t="s">
        <v>53</v>
      </c>
      <c r="I730" t="s">
        <v>54</v>
      </c>
      <c r="J730" t="s">
        <v>2375</v>
      </c>
      <c r="K730" t="s">
        <v>294</v>
      </c>
      <c r="L730">
        <v>11572</v>
      </c>
      <c r="M730" t="s">
        <v>175</v>
      </c>
      <c r="N730" t="s">
        <v>2378</v>
      </c>
      <c r="O730" t="s">
        <v>59</v>
      </c>
      <c r="P730" t="s">
        <v>83</v>
      </c>
      <c r="Q730" t="s">
        <v>2379</v>
      </c>
      <c r="R730" s="19">
        <v>400.03199999999998</v>
      </c>
      <c r="S730" s="17">
        <v>2</v>
      </c>
      <c r="T730" s="20">
        <v>0.4</v>
      </c>
      <c r="U730" s="19">
        <v>-153.34559999999999</v>
      </c>
      <c r="V730" s="20">
        <f t="shared" si="55"/>
        <v>-0.3833333333333333</v>
      </c>
      <c r="W730" s="17">
        <f t="shared" si="56"/>
        <v>2016</v>
      </c>
      <c r="X730" t="str">
        <f t="shared" si="57"/>
        <v>Dec-2016</v>
      </c>
      <c r="Y730" s="17">
        <f t="shared" si="58"/>
        <v>3</v>
      </c>
      <c r="Z730" t="str">
        <f t="shared" si="59"/>
        <v>31-40%</v>
      </c>
      <c r="AA730" s="17">
        <f>IF(COUNTIF($B$2:B730,B730)=1,1,0)</f>
        <v>0</v>
      </c>
      <c r="AB730" s="17">
        <f>IF(COUNTIF($F$2:F730,F730)=1,1,0)</f>
        <v>0</v>
      </c>
    </row>
    <row r="731" spans="1:28" x14ac:dyDescent="0.2">
      <c r="A731" s="17">
        <v>730</v>
      </c>
      <c r="B731" t="s">
        <v>2372</v>
      </c>
      <c r="C731" s="18">
        <v>42707</v>
      </c>
      <c r="D731" s="18">
        <v>42710</v>
      </c>
      <c r="E731" t="s">
        <v>215</v>
      </c>
      <c r="F731" t="s">
        <v>2373</v>
      </c>
      <c r="G731" t="s">
        <v>2374</v>
      </c>
      <c r="H731" t="s">
        <v>53</v>
      </c>
      <c r="I731" t="s">
        <v>54</v>
      </c>
      <c r="J731" t="s">
        <v>2375</v>
      </c>
      <c r="K731" t="s">
        <v>294</v>
      </c>
      <c r="L731">
        <v>11572</v>
      </c>
      <c r="M731" t="s">
        <v>175</v>
      </c>
      <c r="N731" t="s">
        <v>2380</v>
      </c>
      <c r="O731" t="s">
        <v>73</v>
      </c>
      <c r="P731" t="s">
        <v>86</v>
      </c>
      <c r="Q731" t="s">
        <v>2381</v>
      </c>
      <c r="R731" s="19">
        <v>33.630000000000003</v>
      </c>
      <c r="S731" s="17">
        <v>3</v>
      </c>
      <c r="T731" s="20">
        <v>0</v>
      </c>
      <c r="U731" s="19">
        <v>10.089</v>
      </c>
      <c r="V731" s="20">
        <f t="shared" si="55"/>
        <v>0.3</v>
      </c>
      <c r="W731" s="17">
        <f t="shared" si="56"/>
        <v>2016</v>
      </c>
      <c r="X731" t="str">
        <f t="shared" si="57"/>
        <v>Dec-2016</v>
      </c>
      <c r="Y731" s="17">
        <f t="shared" si="58"/>
        <v>3</v>
      </c>
      <c r="Z731" t="str">
        <f t="shared" si="59"/>
        <v>0% (No Discount)</v>
      </c>
      <c r="AA731" s="17">
        <f>IF(COUNTIF($B$2:B731,B731)=1,1,0)</f>
        <v>0</v>
      </c>
      <c r="AB731" s="17">
        <f>IF(COUNTIF($F$2:F731,F731)=1,1,0)</f>
        <v>0</v>
      </c>
    </row>
    <row r="732" spans="1:28" x14ac:dyDescent="0.2">
      <c r="A732" s="17">
        <v>731</v>
      </c>
      <c r="B732" t="s">
        <v>2372</v>
      </c>
      <c r="C732" s="18">
        <v>42707</v>
      </c>
      <c r="D732" s="18">
        <v>42710</v>
      </c>
      <c r="E732" t="s">
        <v>215</v>
      </c>
      <c r="F732" t="s">
        <v>2373</v>
      </c>
      <c r="G732" t="s">
        <v>2374</v>
      </c>
      <c r="H732" t="s">
        <v>53</v>
      </c>
      <c r="I732" t="s">
        <v>54</v>
      </c>
      <c r="J732" t="s">
        <v>2375</v>
      </c>
      <c r="K732" t="s">
        <v>294</v>
      </c>
      <c r="L732">
        <v>11572</v>
      </c>
      <c r="M732" t="s">
        <v>175</v>
      </c>
      <c r="N732" t="s">
        <v>972</v>
      </c>
      <c r="O732" t="s">
        <v>59</v>
      </c>
      <c r="P732" t="s">
        <v>63</v>
      </c>
      <c r="Q732" t="s">
        <v>973</v>
      </c>
      <c r="R732" s="19">
        <v>542.64599999999996</v>
      </c>
      <c r="S732" s="17">
        <v>3</v>
      </c>
      <c r="T732" s="20">
        <v>0.1</v>
      </c>
      <c r="U732" s="19">
        <v>102.49979999999999</v>
      </c>
      <c r="V732" s="20">
        <f t="shared" si="55"/>
        <v>0.18888888888888888</v>
      </c>
      <c r="W732" s="17">
        <f t="shared" si="56"/>
        <v>2016</v>
      </c>
      <c r="X732" t="str">
        <f t="shared" si="57"/>
        <v>Dec-2016</v>
      </c>
      <c r="Y732" s="17">
        <f t="shared" si="58"/>
        <v>3</v>
      </c>
      <c r="Z732" t="str">
        <f t="shared" si="59"/>
        <v>1-10%</v>
      </c>
      <c r="AA732" s="17">
        <f>IF(COUNTIF($B$2:B732,B732)=1,1,0)</f>
        <v>0</v>
      </c>
      <c r="AB732" s="17">
        <f>IF(COUNTIF($F$2:F732,F732)=1,1,0)</f>
        <v>0</v>
      </c>
    </row>
    <row r="733" spans="1:28" x14ac:dyDescent="0.2">
      <c r="A733" s="17">
        <v>732</v>
      </c>
      <c r="B733" t="s">
        <v>2372</v>
      </c>
      <c r="C733" s="18">
        <v>42707</v>
      </c>
      <c r="D733" s="18">
        <v>42710</v>
      </c>
      <c r="E733" t="s">
        <v>215</v>
      </c>
      <c r="F733" t="s">
        <v>2373</v>
      </c>
      <c r="G733" t="s">
        <v>2374</v>
      </c>
      <c r="H733" t="s">
        <v>53</v>
      </c>
      <c r="I733" t="s">
        <v>54</v>
      </c>
      <c r="J733" t="s">
        <v>2375</v>
      </c>
      <c r="K733" t="s">
        <v>294</v>
      </c>
      <c r="L733">
        <v>11572</v>
      </c>
      <c r="M733" t="s">
        <v>175</v>
      </c>
      <c r="N733" t="s">
        <v>1582</v>
      </c>
      <c r="O733" t="s">
        <v>73</v>
      </c>
      <c r="P733" t="s">
        <v>74</v>
      </c>
      <c r="Q733" t="s">
        <v>1583</v>
      </c>
      <c r="R733" s="19">
        <v>6.3</v>
      </c>
      <c r="S733" s="17">
        <v>2</v>
      </c>
      <c r="T733" s="20">
        <v>0</v>
      </c>
      <c r="U733" s="19">
        <v>3.024</v>
      </c>
      <c r="V733" s="20">
        <f t="shared" si="55"/>
        <v>0.48000000000000004</v>
      </c>
      <c r="W733" s="17">
        <f t="shared" si="56"/>
        <v>2016</v>
      </c>
      <c r="X733" t="str">
        <f t="shared" si="57"/>
        <v>Dec-2016</v>
      </c>
      <c r="Y733" s="17">
        <f t="shared" si="58"/>
        <v>3</v>
      </c>
      <c r="Z733" t="str">
        <f t="shared" si="59"/>
        <v>0% (No Discount)</v>
      </c>
      <c r="AA733" s="17">
        <f>IF(COUNTIF($B$2:B733,B733)=1,1,0)</f>
        <v>0</v>
      </c>
      <c r="AB733" s="17">
        <f>IF(COUNTIF($F$2:F733,F733)=1,1,0)</f>
        <v>0</v>
      </c>
    </row>
    <row r="734" spans="1:28" x14ac:dyDescent="0.2">
      <c r="A734" s="17">
        <v>733</v>
      </c>
      <c r="B734" t="s">
        <v>2382</v>
      </c>
      <c r="C734" s="18">
        <v>42756</v>
      </c>
      <c r="D734" s="18">
        <v>42760</v>
      </c>
      <c r="E734" t="s">
        <v>77</v>
      </c>
      <c r="F734" t="s">
        <v>2383</v>
      </c>
      <c r="G734" t="s">
        <v>2384</v>
      </c>
      <c r="H734" t="s">
        <v>129</v>
      </c>
      <c r="I734" t="s">
        <v>54</v>
      </c>
      <c r="J734" t="s">
        <v>122</v>
      </c>
      <c r="K734" t="s">
        <v>123</v>
      </c>
      <c r="L734">
        <v>98115</v>
      </c>
      <c r="M734" t="s">
        <v>71</v>
      </c>
      <c r="N734" t="s">
        <v>1806</v>
      </c>
      <c r="O734" t="s">
        <v>73</v>
      </c>
      <c r="P734" t="s">
        <v>86</v>
      </c>
      <c r="Q734" t="s">
        <v>1807</v>
      </c>
      <c r="R734" s="19">
        <v>242.94</v>
      </c>
      <c r="S734" s="17">
        <v>3</v>
      </c>
      <c r="T734" s="20">
        <v>0</v>
      </c>
      <c r="U734" s="19">
        <v>9.7175999999999991</v>
      </c>
      <c r="V734" s="20">
        <f t="shared" si="55"/>
        <v>3.9999999999999994E-2</v>
      </c>
      <c r="W734" s="17">
        <f t="shared" si="56"/>
        <v>2017</v>
      </c>
      <c r="X734" t="str">
        <f t="shared" si="57"/>
        <v>Jan-2017</v>
      </c>
      <c r="Y734" s="17">
        <f t="shared" si="58"/>
        <v>4</v>
      </c>
      <c r="Z734" t="str">
        <f t="shared" si="59"/>
        <v>0% (No Discount)</v>
      </c>
      <c r="AA734" s="17">
        <f>IF(COUNTIF($B$2:B734,B734)=1,1,0)</f>
        <v>1</v>
      </c>
      <c r="AB734" s="17">
        <f>IF(COUNTIF($F$2:F734,F734)=1,1,0)</f>
        <v>1</v>
      </c>
    </row>
    <row r="735" spans="1:28" x14ac:dyDescent="0.2">
      <c r="A735" s="17">
        <v>734</v>
      </c>
      <c r="B735" t="s">
        <v>2382</v>
      </c>
      <c r="C735" s="18">
        <v>42756</v>
      </c>
      <c r="D735" s="18">
        <v>42760</v>
      </c>
      <c r="E735" t="s">
        <v>77</v>
      </c>
      <c r="F735" t="s">
        <v>2383</v>
      </c>
      <c r="G735" t="s">
        <v>2384</v>
      </c>
      <c r="H735" t="s">
        <v>129</v>
      </c>
      <c r="I735" t="s">
        <v>54</v>
      </c>
      <c r="J735" t="s">
        <v>122</v>
      </c>
      <c r="K735" t="s">
        <v>123</v>
      </c>
      <c r="L735">
        <v>98115</v>
      </c>
      <c r="M735" t="s">
        <v>71</v>
      </c>
      <c r="N735" t="s">
        <v>2385</v>
      </c>
      <c r="O735" t="s">
        <v>98</v>
      </c>
      <c r="P735" t="s">
        <v>188</v>
      </c>
      <c r="Q735" t="s">
        <v>2386</v>
      </c>
      <c r="R735" s="19">
        <v>179.97</v>
      </c>
      <c r="S735" s="17">
        <v>3</v>
      </c>
      <c r="T735" s="20">
        <v>0</v>
      </c>
      <c r="U735" s="19">
        <v>86.385599999999997</v>
      </c>
      <c r="V735" s="20">
        <f t="shared" si="55"/>
        <v>0.48</v>
      </c>
      <c r="W735" s="17">
        <f t="shared" si="56"/>
        <v>2017</v>
      </c>
      <c r="X735" t="str">
        <f t="shared" si="57"/>
        <v>Jan-2017</v>
      </c>
      <c r="Y735" s="17">
        <f t="shared" si="58"/>
        <v>4</v>
      </c>
      <c r="Z735" t="str">
        <f t="shared" si="59"/>
        <v>0% (No Discount)</v>
      </c>
      <c r="AA735" s="17">
        <f>IF(COUNTIF($B$2:B735,B735)=1,1,0)</f>
        <v>0</v>
      </c>
      <c r="AB735" s="17">
        <f>IF(COUNTIF($F$2:F735,F735)=1,1,0)</f>
        <v>0</v>
      </c>
    </row>
    <row r="736" spans="1:28" x14ac:dyDescent="0.2">
      <c r="A736" s="17">
        <v>735</v>
      </c>
      <c r="B736" t="s">
        <v>2382</v>
      </c>
      <c r="C736" s="18">
        <v>42756</v>
      </c>
      <c r="D736" s="18">
        <v>42760</v>
      </c>
      <c r="E736" t="s">
        <v>77</v>
      </c>
      <c r="F736" t="s">
        <v>2383</v>
      </c>
      <c r="G736" t="s">
        <v>2384</v>
      </c>
      <c r="H736" t="s">
        <v>129</v>
      </c>
      <c r="I736" t="s">
        <v>54</v>
      </c>
      <c r="J736" t="s">
        <v>122</v>
      </c>
      <c r="K736" t="s">
        <v>123</v>
      </c>
      <c r="L736">
        <v>98115</v>
      </c>
      <c r="M736" t="s">
        <v>71</v>
      </c>
      <c r="N736" t="s">
        <v>1417</v>
      </c>
      <c r="O736" t="s">
        <v>73</v>
      </c>
      <c r="P736" t="s">
        <v>102</v>
      </c>
      <c r="Q736" t="s">
        <v>1418</v>
      </c>
      <c r="R736" s="19">
        <v>99.695999999999998</v>
      </c>
      <c r="S736" s="17">
        <v>6</v>
      </c>
      <c r="T736" s="20">
        <v>0.2</v>
      </c>
      <c r="U736" s="19">
        <v>33.647399999999998</v>
      </c>
      <c r="V736" s="20">
        <f t="shared" si="55"/>
        <v>0.33749999999999997</v>
      </c>
      <c r="W736" s="17">
        <f t="shared" si="56"/>
        <v>2017</v>
      </c>
      <c r="X736" t="str">
        <f t="shared" si="57"/>
        <v>Jan-2017</v>
      </c>
      <c r="Y736" s="17">
        <f t="shared" si="58"/>
        <v>4</v>
      </c>
      <c r="Z736" t="str">
        <f t="shared" si="59"/>
        <v>11-20%</v>
      </c>
      <c r="AA736" s="17">
        <f>IF(COUNTIF($B$2:B736,B736)=1,1,0)</f>
        <v>0</v>
      </c>
      <c r="AB736" s="17">
        <f>IF(COUNTIF($F$2:F736,F736)=1,1,0)</f>
        <v>0</v>
      </c>
    </row>
    <row r="737" spans="1:28" x14ac:dyDescent="0.2">
      <c r="A737" s="17">
        <v>736</v>
      </c>
      <c r="B737" t="s">
        <v>2382</v>
      </c>
      <c r="C737" s="18">
        <v>42756</v>
      </c>
      <c r="D737" s="18">
        <v>42760</v>
      </c>
      <c r="E737" t="s">
        <v>77</v>
      </c>
      <c r="F737" t="s">
        <v>2383</v>
      </c>
      <c r="G737" t="s">
        <v>2384</v>
      </c>
      <c r="H737" t="s">
        <v>129</v>
      </c>
      <c r="I737" t="s">
        <v>54</v>
      </c>
      <c r="J737" t="s">
        <v>122</v>
      </c>
      <c r="K737" t="s">
        <v>123</v>
      </c>
      <c r="L737">
        <v>98115</v>
      </c>
      <c r="M737" t="s">
        <v>71</v>
      </c>
      <c r="N737" t="s">
        <v>259</v>
      </c>
      <c r="O737" t="s">
        <v>73</v>
      </c>
      <c r="P737" t="s">
        <v>102</v>
      </c>
      <c r="Q737" t="s">
        <v>260</v>
      </c>
      <c r="R737" s="19">
        <v>27.936</v>
      </c>
      <c r="S737" s="17">
        <v>4</v>
      </c>
      <c r="T737" s="20">
        <v>0.2</v>
      </c>
      <c r="U737" s="19">
        <v>9.4283999999999999</v>
      </c>
      <c r="V737" s="20">
        <f t="shared" si="55"/>
        <v>0.33750000000000002</v>
      </c>
      <c r="W737" s="17">
        <f t="shared" si="56"/>
        <v>2017</v>
      </c>
      <c r="X737" t="str">
        <f t="shared" si="57"/>
        <v>Jan-2017</v>
      </c>
      <c r="Y737" s="17">
        <f t="shared" si="58"/>
        <v>4</v>
      </c>
      <c r="Z737" t="str">
        <f t="shared" si="59"/>
        <v>11-20%</v>
      </c>
      <c r="AA737" s="17">
        <f>IF(COUNTIF($B$2:B737,B737)=1,1,0)</f>
        <v>0</v>
      </c>
      <c r="AB737" s="17">
        <f>IF(COUNTIF($F$2:F737,F737)=1,1,0)</f>
        <v>0</v>
      </c>
    </row>
    <row r="738" spans="1:28" x14ac:dyDescent="0.2">
      <c r="A738" s="17">
        <v>737</v>
      </c>
      <c r="B738" t="s">
        <v>2382</v>
      </c>
      <c r="C738" s="18">
        <v>42756</v>
      </c>
      <c r="D738" s="18">
        <v>42760</v>
      </c>
      <c r="E738" t="s">
        <v>77</v>
      </c>
      <c r="F738" t="s">
        <v>2383</v>
      </c>
      <c r="G738" t="s">
        <v>2384</v>
      </c>
      <c r="H738" t="s">
        <v>129</v>
      </c>
      <c r="I738" t="s">
        <v>54</v>
      </c>
      <c r="J738" t="s">
        <v>122</v>
      </c>
      <c r="K738" t="s">
        <v>123</v>
      </c>
      <c r="L738">
        <v>98115</v>
      </c>
      <c r="M738" t="s">
        <v>71</v>
      </c>
      <c r="N738" t="s">
        <v>2387</v>
      </c>
      <c r="O738" t="s">
        <v>59</v>
      </c>
      <c r="P738" t="s">
        <v>60</v>
      </c>
      <c r="Q738" t="s">
        <v>2388</v>
      </c>
      <c r="R738" s="19">
        <v>84.98</v>
      </c>
      <c r="S738" s="17">
        <v>1</v>
      </c>
      <c r="T738" s="20">
        <v>0</v>
      </c>
      <c r="U738" s="19">
        <v>18.695599999999999</v>
      </c>
      <c r="V738" s="20">
        <f t="shared" si="55"/>
        <v>0.21999999999999997</v>
      </c>
      <c r="W738" s="17">
        <f t="shared" si="56"/>
        <v>2017</v>
      </c>
      <c r="X738" t="str">
        <f t="shared" si="57"/>
        <v>Jan-2017</v>
      </c>
      <c r="Y738" s="17">
        <f t="shared" si="58"/>
        <v>4</v>
      </c>
      <c r="Z738" t="str">
        <f t="shared" si="59"/>
        <v>0% (No Discount)</v>
      </c>
      <c r="AA738" s="17">
        <f>IF(COUNTIF($B$2:B738,B738)=1,1,0)</f>
        <v>0</v>
      </c>
      <c r="AB738" s="17">
        <f>IF(COUNTIF($F$2:F738,F738)=1,1,0)</f>
        <v>0</v>
      </c>
    </row>
    <row r="739" spans="1:28" x14ac:dyDescent="0.2">
      <c r="A739" s="17">
        <v>738</v>
      </c>
      <c r="B739" t="s">
        <v>2382</v>
      </c>
      <c r="C739" s="18">
        <v>42756</v>
      </c>
      <c r="D739" s="18">
        <v>42760</v>
      </c>
      <c r="E739" t="s">
        <v>77</v>
      </c>
      <c r="F739" t="s">
        <v>2383</v>
      </c>
      <c r="G739" t="s">
        <v>2384</v>
      </c>
      <c r="H739" t="s">
        <v>129</v>
      </c>
      <c r="I739" t="s">
        <v>54</v>
      </c>
      <c r="J739" t="s">
        <v>122</v>
      </c>
      <c r="K739" t="s">
        <v>123</v>
      </c>
      <c r="L739">
        <v>98115</v>
      </c>
      <c r="M739" t="s">
        <v>71</v>
      </c>
      <c r="N739" t="s">
        <v>2389</v>
      </c>
      <c r="O739" t="s">
        <v>73</v>
      </c>
      <c r="P739" t="s">
        <v>102</v>
      </c>
      <c r="Q739" t="s">
        <v>2390</v>
      </c>
      <c r="R739" s="19">
        <v>18.72</v>
      </c>
      <c r="S739" s="17">
        <v>5</v>
      </c>
      <c r="T739" s="20">
        <v>0.2</v>
      </c>
      <c r="U739" s="19">
        <v>6.5519999999999996</v>
      </c>
      <c r="V739" s="20">
        <f t="shared" si="55"/>
        <v>0.35</v>
      </c>
      <c r="W739" s="17">
        <f t="shared" si="56"/>
        <v>2017</v>
      </c>
      <c r="X739" t="str">
        <f t="shared" si="57"/>
        <v>Jan-2017</v>
      </c>
      <c r="Y739" s="17">
        <f t="shared" si="58"/>
        <v>4</v>
      </c>
      <c r="Z739" t="str">
        <f t="shared" si="59"/>
        <v>11-20%</v>
      </c>
      <c r="AA739" s="17">
        <f>IF(COUNTIF($B$2:B739,B739)=1,1,0)</f>
        <v>0</v>
      </c>
      <c r="AB739" s="17">
        <f>IF(COUNTIF($F$2:F739,F739)=1,1,0)</f>
        <v>0</v>
      </c>
    </row>
    <row r="740" spans="1:28" x14ac:dyDescent="0.2">
      <c r="A740" s="17">
        <v>739</v>
      </c>
      <c r="B740" t="s">
        <v>2391</v>
      </c>
      <c r="C740" s="18">
        <v>41890</v>
      </c>
      <c r="D740" s="18">
        <v>41894</v>
      </c>
      <c r="E740" t="s">
        <v>77</v>
      </c>
      <c r="F740" t="s">
        <v>476</v>
      </c>
      <c r="G740" t="s">
        <v>477</v>
      </c>
      <c r="H740" t="s">
        <v>53</v>
      </c>
      <c r="I740" t="s">
        <v>54</v>
      </c>
      <c r="J740" t="s">
        <v>154</v>
      </c>
      <c r="K740" t="s">
        <v>70</v>
      </c>
      <c r="L740">
        <v>94110</v>
      </c>
      <c r="M740" t="s">
        <v>71</v>
      </c>
      <c r="N740" t="s">
        <v>2392</v>
      </c>
      <c r="O740" t="s">
        <v>98</v>
      </c>
      <c r="P740" t="s">
        <v>188</v>
      </c>
      <c r="Q740" t="s">
        <v>2393</v>
      </c>
      <c r="R740" s="19">
        <v>49.98</v>
      </c>
      <c r="S740" s="17">
        <v>2</v>
      </c>
      <c r="T740" s="20">
        <v>0</v>
      </c>
      <c r="U740" s="19">
        <v>8.4966000000000008</v>
      </c>
      <c r="V740" s="20">
        <f t="shared" si="55"/>
        <v>0.17000000000000004</v>
      </c>
      <c r="W740" s="17">
        <f t="shared" si="56"/>
        <v>2014</v>
      </c>
      <c r="X740" t="str">
        <f t="shared" si="57"/>
        <v>Sep-2014</v>
      </c>
      <c r="Y740" s="17">
        <f t="shared" si="58"/>
        <v>4</v>
      </c>
      <c r="Z740" t="str">
        <f t="shared" si="59"/>
        <v>0% (No Discount)</v>
      </c>
      <c r="AA740" s="17">
        <f>IF(COUNTIF($B$2:B740,B740)=1,1,0)</f>
        <v>1</v>
      </c>
      <c r="AB740" s="17">
        <f>IF(COUNTIF($F$2:F740,F740)=1,1,0)</f>
        <v>0</v>
      </c>
    </row>
    <row r="741" spans="1:28" x14ac:dyDescent="0.2">
      <c r="A741" s="17">
        <v>740</v>
      </c>
      <c r="B741" t="s">
        <v>2394</v>
      </c>
      <c r="C741" s="18">
        <v>41643</v>
      </c>
      <c r="D741" s="18">
        <v>41647</v>
      </c>
      <c r="E741" t="s">
        <v>77</v>
      </c>
      <c r="F741" t="s">
        <v>2395</v>
      </c>
      <c r="G741" t="s">
        <v>2396</v>
      </c>
      <c r="H741" t="s">
        <v>129</v>
      </c>
      <c r="I741" t="s">
        <v>54</v>
      </c>
      <c r="J741" t="s">
        <v>237</v>
      </c>
      <c r="K741" t="s">
        <v>238</v>
      </c>
      <c r="L741">
        <v>60540</v>
      </c>
      <c r="M741" t="s">
        <v>132</v>
      </c>
      <c r="N741" t="s">
        <v>2397</v>
      </c>
      <c r="O741" t="s">
        <v>73</v>
      </c>
      <c r="P741" t="s">
        <v>74</v>
      </c>
      <c r="Q741" t="s">
        <v>2398</v>
      </c>
      <c r="R741" s="19">
        <v>11.784000000000001</v>
      </c>
      <c r="S741" s="17">
        <v>3</v>
      </c>
      <c r="T741" s="20">
        <v>0.2</v>
      </c>
      <c r="U741" s="19">
        <v>4.2717000000000001</v>
      </c>
      <c r="V741" s="20">
        <f t="shared" si="55"/>
        <v>0.36249999999999999</v>
      </c>
      <c r="W741" s="17">
        <f t="shared" si="56"/>
        <v>2014</v>
      </c>
      <c r="X741" t="str">
        <f t="shared" si="57"/>
        <v>Jan-2014</v>
      </c>
      <c r="Y741" s="17">
        <f t="shared" si="58"/>
        <v>4</v>
      </c>
      <c r="Z741" t="str">
        <f t="shared" si="59"/>
        <v>11-20%</v>
      </c>
      <c r="AA741" s="17">
        <f>IF(COUNTIF($B$2:B741,B741)=1,1,0)</f>
        <v>1</v>
      </c>
      <c r="AB741" s="17">
        <f>IF(COUNTIF($F$2:F741,F741)=1,1,0)</f>
        <v>1</v>
      </c>
    </row>
    <row r="742" spans="1:28" x14ac:dyDescent="0.2">
      <c r="A742" s="17">
        <v>741</v>
      </c>
      <c r="B742" t="s">
        <v>2394</v>
      </c>
      <c r="C742" s="18">
        <v>41643</v>
      </c>
      <c r="D742" s="18">
        <v>41647</v>
      </c>
      <c r="E742" t="s">
        <v>77</v>
      </c>
      <c r="F742" t="s">
        <v>2395</v>
      </c>
      <c r="G742" t="s">
        <v>2396</v>
      </c>
      <c r="H742" t="s">
        <v>129</v>
      </c>
      <c r="I742" t="s">
        <v>54</v>
      </c>
      <c r="J742" t="s">
        <v>237</v>
      </c>
      <c r="K742" t="s">
        <v>238</v>
      </c>
      <c r="L742">
        <v>60540</v>
      </c>
      <c r="M742" t="s">
        <v>132</v>
      </c>
      <c r="N742" t="s">
        <v>1661</v>
      </c>
      <c r="O742" t="s">
        <v>73</v>
      </c>
      <c r="P742" t="s">
        <v>86</v>
      </c>
      <c r="Q742" t="s">
        <v>1662</v>
      </c>
      <c r="R742" s="19">
        <v>272.73599999999999</v>
      </c>
      <c r="S742" s="17">
        <v>3</v>
      </c>
      <c r="T742" s="20">
        <v>0.2</v>
      </c>
      <c r="U742" s="19">
        <v>-64.774799999999999</v>
      </c>
      <c r="V742" s="20">
        <f t="shared" si="55"/>
        <v>-0.23750000000000002</v>
      </c>
      <c r="W742" s="17">
        <f t="shared" si="56"/>
        <v>2014</v>
      </c>
      <c r="X742" t="str">
        <f t="shared" si="57"/>
        <v>Jan-2014</v>
      </c>
      <c r="Y742" s="17">
        <f t="shared" si="58"/>
        <v>4</v>
      </c>
      <c r="Z742" t="str">
        <f t="shared" si="59"/>
        <v>11-20%</v>
      </c>
      <c r="AA742" s="17">
        <f>IF(COUNTIF($B$2:B742,B742)=1,1,0)</f>
        <v>0</v>
      </c>
      <c r="AB742" s="17">
        <f>IF(COUNTIF($F$2:F742,F742)=1,1,0)</f>
        <v>0</v>
      </c>
    </row>
    <row r="743" spans="1:28" x14ac:dyDescent="0.2">
      <c r="A743" s="17">
        <v>742</v>
      </c>
      <c r="B743" t="s">
        <v>2394</v>
      </c>
      <c r="C743" s="18">
        <v>41643</v>
      </c>
      <c r="D743" s="18">
        <v>41647</v>
      </c>
      <c r="E743" t="s">
        <v>77</v>
      </c>
      <c r="F743" t="s">
        <v>2395</v>
      </c>
      <c r="G743" t="s">
        <v>2396</v>
      </c>
      <c r="H743" t="s">
        <v>129</v>
      </c>
      <c r="I743" t="s">
        <v>54</v>
      </c>
      <c r="J743" t="s">
        <v>237</v>
      </c>
      <c r="K743" t="s">
        <v>238</v>
      </c>
      <c r="L743">
        <v>60540</v>
      </c>
      <c r="M743" t="s">
        <v>132</v>
      </c>
      <c r="N743" t="s">
        <v>2399</v>
      </c>
      <c r="O743" t="s">
        <v>73</v>
      </c>
      <c r="P743" t="s">
        <v>102</v>
      </c>
      <c r="Q743" t="s">
        <v>2400</v>
      </c>
      <c r="R743" s="19">
        <v>3.54</v>
      </c>
      <c r="S743" s="17">
        <v>2</v>
      </c>
      <c r="T743" s="20">
        <v>0.8</v>
      </c>
      <c r="U743" s="19">
        <v>-5.4870000000000001</v>
      </c>
      <c r="V743" s="20">
        <f t="shared" si="55"/>
        <v>-1.55</v>
      </c>
      <c r="W743" s="17">
        <f t="shared" si="56"/>
        <v>2014</v>
      </c>
      <c r="X743" t="str">
        <f t="shared" si="57"/>
        <v>Jan-2014</v>
      </c>
      <c r="Y743" s="17">
        <f t="shared" si="58"/>
        <v>4</v>
      </c>
      <c r="Z743" t="str">
        <f t="shared" si="59"/>
        <v>Over 50%</v>
      </c>
      <c r="AA743" s="17">
        <f>IF(COUNTIF($B$2:B743,B743)=1,1,0)</f>
        <v>0</v>
      </c>
      <c r="AB743" s="17">
        <f>IF(COUNTIF($F$2:F743,F743)=1,1,0)</f>
        <v>0</v>
      </c>
    </row>
    <row r="744" spans="1:28" x14ac:dyDescent="0.2">
      <c r="A744" s="17">
        <v>743</v>
      </c>
      <c r="B744" t="s">
        <v>2401</v>
      </c>
      <c r="C744" s="18">
        <v>42609</v>
      </c>
      <c r="D744" s="18">
        <v>42614</v>
      </c>
      <c r="E744" t="s">
        <v>77</v>
      </c>
      <c r="F744" t="s">
        <v>2402</v>
      </c>
      <c r="G744" t="s">
        <v>2403</v>
      </c>
      <c r="H744" t="s">
        <v>53</v>
      </c>
      <c r="I744" t="s">
        <v>54</v>
      </c>
      <c r="J744" t="s">
        <v>844</v>
      </c>
      <c r="K744" t="s">
        <v>131</v>
      </c>
      <c r="L744">
        <v>75220</v>
      </c>
      <c r="M744" t="s">
        <v>132</v>
      </c>
      <c r="N744" t="s">
        <v>1991</v>
      </c>
      <c r="O744" t="s">
        <v>73</v>
      </c>
      <c r="P744" t="s">
        <v>606</v>
      </c>
      <c r="Q744" t="s">
        <v>1992</v>
      </c>
      <c r="R744" s="19">
        <v>51.52</v>
      </c>
      <c r="S744" s="17">
        <v>5</v>
      </c>
      <c r="T744" s="20">
        <v>0.2</v>
      </c>
      <c r="U744" s="19">
        <v>-10.948</v>
      </c>
      <c r="V744" s="20">
        <f t="shared" si="55"/>
        <v>-0.21249999999999999</v>
      </c>
      <c r="W744" s="17">
        <f t="shared" si="56"/>
        <v>2016</v>
      </c>
      <c r="X744" t="str">
        <f t="shared" si="57"/>
        <v>Aug-2016</v>
      </c>
      <c r="Y744" s="17">
        <f t="shared" si="58"/>
        <v>5</v>
      </c>
      <c r="Z744" t="str">
        <f t="shared" si="59"/>
        <v>11-20%</v>
      </c>
      <c r="AA744" s="17">
        <f>IF(COUNTIF($B$2:B744,B744)=1,1,0)</f>
        <v>1</v>
      </c>
      <c r="AB744" s="17">
        <f>IF(COUNTIF($F$2:F744,F744)=1,1,0)</f>
        <v>1</v>
      </c>
    </row>
    <row r="745" spans="1:28" x14ac:dyDescent="0.2">
      <c r="A745" s="17">
        <v>744</v>
      </c>
      <c r="B745" t="s">
        <v>2401</v>
      </c>
      <c r="C745" s="18">
        <v>42609</v>
      </c>
      <c r="D745" s="18">
        <v>42614</v>
      </c>
      <c r="E745" t="s">
        <v>77</v>
      </c>
      <c r="F745" t="s">
        <v>2402</v>
      </c>
      <c r="G745" t="s">
        <v>2403</v>
      </c>
      <c r="H745" t="s">
        <v>53</v>
      </c>
      <c r="I745" t="s">
        <v>54</v>
      </c>
      <c r="J745" t="s">
        <v>844</v>
      </c>
      <c r="K745" t="s">
        <v>131</v>
      </c>
      <c r="L745">
        <v>75220</v>
      </c>
      <c r="M745" t="s">
        <v>132</v>
      </c>
      <c r="N745" t="s">
        <v>1058</v>
      </c>
      <c r="O745" t="s">
        <v>73</v>
      </c>
      <c r="P745" t="s">
        <v>117</v>
      </c>
      <c r="Q745" t="s">
        <v>1059</v>
      </c>
      <c r="R745" s="19">
        <v>3.528</v>
      </c>
      <c r="S745" s="17">
        <v>1</v>
      </c>
      <c r="T745" s="20">
        <v>0.2</v>
      </c>
      <c r="U745" s="19">
        <v>1.1466000000000001</v>
      </c>
      <c r="V745" s="20">
        <f t="shared" si="55"/>
        <v>0.32500000000000001</v>
      </c>
      <c r="W745" s="17">
        <f t="shared" si="56"/>
        <v>2016</v>
      </c>
      <c r="X745" t="str">
        <f t="shared" si="57"/>
        <v>Aug-2016</v>
      </c>
      <c r="Y745" s="17">
        <f t="shared" si="58"/>
        <v>5</v>
      </c>
      <c r="Z745" t="str">
        <f t="shared" si="59"/>
        <v>11-20%</v>
      </c>
      <c r="AA745" s="17">
        <f>IF(COUNTIF($B$2:B745,B745)=1,1,0)</f>
        <v>0</v>
      </c>
      <c r="AB745" s="17">
        <f>IF(COUNTIF($F$2:F745,F745)=1,1,0)</f>
        <v>0</v>
      </c>
    </row>
    <row r="746" spans="1:28" x14ac:dyDescent="0.2">
      <c r="A746" s="17">
        <v>745</v>
      </c>
      <c r="B746" t="s">
        <v>2401</v>
      </c>
      <c r="C746" s="18">
        <v>42609</v>
      </c>
      <c r="D746" s="18">
        <v>42614</v>
      </c>
      <c r="E746" t="s">
        <v>77</v>
      </c>
      <c r="F746" t="s">
        <v>2402</v>
      </c>
      <c r="G746" t="s">
        <v>2403</v>
      </c>
      <c r="H746" t="s">
        <v>53</v>
      </c>
      <c r="I746" t="s">
        <v>54</v>
      </c>
      <c r="J746" t="s">
        <v>844</v>
      </c>
      <c r="K746" t="s">
        <v>131</v>
      </c>
      <c r="L746">
        <v>75220</v>
      </c>
      <c r="M746" t="s">
        <v>132</v>
      </c>
      <c r="N746" t="s">
        <v>2404</v>
      </c>
      <c r="O746" t="s">
        <v>73</v>
      </c>
      <c r="P746" t="s">
        <v>117</v>
      </c>
      <c r="Q746" t="s">
        <v>2405</v>
      </c>
      <c r="R746" s="19">
        <v>4.6239999999999997</v>
      </c>
      <c r="S746" s="17">
        <v>1</v>
      </c>
      <c r="T746" s="20">
        <v>0.2</v>
      </c>
      <c r="U746" s="19">
        <v>1.6761999999999999</v>
      </c>
      <c r="V746" s="20">
        <f t="shared" si="55"/>
        <v>0.36249999999999999</v>
      </c>
      <c r="W746" s="17">
        <f t="shared" si="56"/>
        <v>2016</v>
      </c>
      <c r="X746" t="str">
        <f t="shared" si="57"/>
        <v>Aug-2016</v>
      </c>
      <c r="Y746" s="17">
        <f t="shared" si="58"/>
        <v>5</v>
      </c>
      <c r="Z746" t="str">
        <f t="shared" si="59"/>
        <v>11-20%</v>
      </c>
      <c r="AA746" s="17">
        <f>IF(COUNTIF($B$2:B746,B746)=1,1,0)</f>
        <v>0</v>
      </c>
      <c r="AB746" s="17">
        <f>IF(COUNTIF($F$2:F746,F746)=1,1,0)</f>
        <v>0</v>
      </c>
    </row>
    <row r="747" spans="1:28" x14ac:dyDescent="0.2">
      <c r="A747" s="17">
        <v>746</v>
      </c>
      <c r="B747" t="s">
        <v>2401</v>
      </c>
      <c r="C747" s="18">
        <v>42609</v>
      </c>
      <c r="D747" s="18">
        <v>42614</v>
      </c>
      <c r="E747" t="s">
        <v>77</v>
      </c>
      <c r="F747" t="s">
        <v>2402</v>
      </c>
      <c r="G747" t="s">
        <v>2403</v>
      </c>
      <c r="H747" t="s">
        <v>53</v>
      </c>
      <c r="I747" t="s">
        <v>54</v>
      </c>
      <c r="J747" t="s">
        <v>844</v>
      </c>
      <c r="K747" t="s">
        <v>131</v>
      </c>
      <c r="L747">
        <v>75220</v>
      </c>
      <c r="M747" t="s">
        <v>132</v>
      </c>
      <c r="N747" t="s">
        <v>2406</v>
      </c>
      <c r="O747" t="s">
        <v>73</v>
      </c>
      <c r="P747" t="s">
        <v>606</v>
      </c>
      <c r="Q747" t="s">
        <v>2407</v>
      </c>
      <c r="R747" s="19">
        <v>55.167999999999999</v>
      </c>
      <c r="S747" s="17">
        <v>4</v>
      </c>
      <c r="T747" s="20">
        <v>0.2</v>
      </c>
      <c r="U747" s="19">
        <v>6.2064000000000004</v>
      </c>
      <c r="V747" s="20">
        <f t="shared" si="55"/>
        <v>0.1125</v>
      </c>
      <c r="W747" s="17">
        <f t="shared" si="56"/>
        <v>2016</v>
      </c>
      <c r="X747" t="str">
        <f t="shared" si="57"/>
        <v>Aug-2016</v>
      </c>
      <c r="Y747" s="17">
        <f t="shared" si="58"/>
        <v>5</v>
      </c>
      <c r="Z747" t="str">
        <f t="shared" si="59"/>
        <v>11-20%</v>
      </c>
      <c r="AA747" s="17">
        <f>IF(COUNTIF($B$2:B747,B747)=1,1,0)</f>
        <v>0</v>
      </c>
      <c r="AB747" s="17">
        <f>IF(COUNTIF($F$2:F747,F747)=1,1,0)</f>
        <v>0</v>
      </c>
    </row>
    <row r="748" spans="1:28" x14ac:dyDescent="0.2">
      <c r="A748" s="17">
        <v>747</v>
      </c>
      <c r="B748" t="s">
        <v>2408</v>
      </c>
      <c r="C748" s="18">
        <v>41786</v>
      </c>
      <c r="D748" s="18">
        <v>41786</v>
      </c>
      <c r="E748" t="s">
        <v>1320</v>
      </c>
      <c r="F748" t="s">
        <v>1653</v>
      </c>
      <c r="G748" t="s">
        <v>1654</v>
      </c>
      <c r="H748" t="s">
        <v>68</v>
      </c>
      <c r="I748" t="s">
        <v>54</v>
      </c>
      <c r="J748" t="s">
        <v>977</v>
      </c>
      <c r="K748" t="s">
        <v>70</v>
      </c>
      <c r="L748">
        <v>92105</v>
      </c>
      <c r="M748" t="s">
        <v>71</v>
      </c>
      <c r="N748" t="s">
        <v>955</v>
      </c>
      <c r="O748" t="s">
        <v>59</v>
      </c>
      <c r="P748" t="s">
        <v>83</v>
      </c>
      <c r="Q748" t="s">
        <v>956</v>
      </c>
      <c r="R748" s="19">
        <v>567.12</v>
      </c>
      <c r="S748" s="17">
        <v>10</v>
      </c>
      <c r="T748" s="20">
        <v>0.2</v>
      </c>
      <c r="U748" s="19">
        <v>-28.356000000000002</v>
      </c>
      <c r="V748" s="20">
        <f t="shared" si="55"/>
        <v>-0.05</v>
      </c>
      <c r="W748" s="17">
        <f t="shared" si="56"/>
        <v>2014</v>
      </c>
      <c r="X748" t="str">
        <f t="shared" si="57"/>
        <v>May-2014</v>
      </c>
      <c r="Y748" s="17">
        <f t="shared" si="58"/>
        <v>0</v>
      </c>
      <c r="Z748" t="str">
        <f t="shared" si="59"/>
        <v>11-20%</v>
      </c>
      <c r="AA748" s="17">
        <f>IF(COUNTIF($B$2:B748,B748)=1,1,0)</f>
        <v>1</v>
      </c>
      <c r="AB748" s="17">
        <f>IF(COUNTIF($F$2:F748,F748)=1,1,0)</f>
        <v>0</v>
      </c>
    </row>
    <row r="749" spans="1:28" x14ac:dyDescent="0.2">
      <c r="A749" s="17">
        <v>748</v>
      </c>
      <c r="B749" t="s">
        <v>2408</v>
      </c>
      <c r="C749" s="18">
        <v>41786</v>
      </c>
      <c r="D749" s="18">
        <v>41786</v>
      </c>
      <c r="E749" t="s">
        <v>1320</v>
      </c>
      <c r="F749" t="s">
        <v>1653</v>
      </c>
      <c r="G749" t="s">
        <v>1654</v>
      </c>
      <c r="H749" t="s">
        <v>68</v>
      </c>
      <c r="I749" t="s">
        <v>54</v>
      </c>
      <c r="J749" t="s">
        <v>977</v>
      </c>
      <c r="K749" t="s">
        <v>70</v>
      </c>
      <c r="L749">
        <v>92105</v>
      </c>
      <c r="M749" t="s">
        <v>71</v>
      </c>
      <c r="N749" t="s">
        <v>1721</v>
      </c>
      <c r="O749" t="s">
        <v>73</v>
      </c>
      <c r="P749" t="s">
        <v>86</v>
      </c>
      <c r="Q749" t="s">
        <v>1722</v>
      </c>
      <c r="R749" s="19">
        <v>359.32</v>
      </c>
      <c r="S749" s="17">
        <v>4</v>
      </c>
      <c r="T749" s="20">
        <v>0</v>
      </c>
      <c r="U749" s="19">
        <v>7.1863999999999999</v>
      </c>
      <c r="V749" s="20">
        <f t="shared" si="55"/>
        <v>0.02</v>
      </c>
      <c r="W749" s="17">
        <f t="shared" si="56"/>
        <v>2014</v>
      </c>
      <c r="X749" t="str">
        <f t="shared" si="57"/>
        <v>May-2014</v>
      </c>
      <c r="Y749" s="17">
        <f t="shared" si="58"/>
        <v>0</v>
      </c>
      <c r="Z749" t="str">
        <f t="shared" si="59"/>
        <v>0% (No Discount)</v>
      </c>
      <c r="AA749" s="17">
        <f>IF(COUNTIF($B$2:B749,B749)=1,1,0)</f>
        <v>0</v>
      </c>
      <c r="AB749" s="17">
        <f>IF(COUNTIF($F$2:F749,F749)=1,1,0)</f>
        <v>0</v>
      </c>
    </row>
    <row r="750" spans="1:28" x14ac:dyDescent="0.2">
      <c r="A750" s="17">
        <v>749</v>
      </c>
      <c r="B750" t="s">
        <v>2409</v>
      </c>
      <c r="C750" s="18">
        <v>42449</v>
      </c>
      <c r="D750" s="18">
        <v>42451</v>
      </c>
      <c r="E750" t="s">
        <v>50</v>
      </c>
      <c r="F750" t="s">
        <v>2410</v>
      </c>
      <c r="G750" t="s">
        <v>2411</v>
      </c>
      <c r="H750" t="s">
        <v>53</v>
      </c>
      <c r="I750" t="s">
        <v>54</v>
      </c>
      <c r="J750" t="s">
        <v>2412</v>
      </c>
      <c r="K750" t="s">
        <v>238</v>
      </c>
      <c r="L750">
        <v>60201</v>
      </c>
      <c r="M750" t="s">
        <v>132</v>
      </c>
      <c r="N750" t="s">
        <v>2413</v>
      </c>
      <c r="O750" t="s">
        <v>98</v>
      </c>
      <c r="P750" t="s">
        <v>99</v>
      </c>
      <c r="Q750" t="s">
        <v>2414</v>
      </c>
      <c r="R750" s="19">
        <v>11.992000000000001</v>
      </c>
      <c r="S750" s="17">
        <v>1</v>
      </c>
      <c r="T750" s="20">
        <v>0.2</v>
      </c>
      <c r="U750" s="19">
        <v>0.89939999999999998</v>
      </c>
      <c r="V750" s="20">
        <f t="shared" si="55"/>
        <v>7.4999999999999997E-2</v>
      </c>
      <c r="W750" s="17">
        <f t="shared" si="56"/>
        <v>2016</v>
      </c>
      <c r="X750" t="str">
        <f t="shared" si="57"/>
        <v>Mar-2016</v>
      </c>
      <c r="Y750" s="17">
        <f t="shared" si="58"/>
        <v>2</v>
      </c>
      <c r="Z750" t="str">
        <f t="shared" si="59"/>
        <v>11-20%</v>
      </c>
      <c r="AA750" s="17">
        <f>IF(COUNTIF($B$2:B750,B750)=1,1,0)</f>
        <v>1</v>
      </c>
      <c r="AB750" s="17">
        <f>IF(COUNTIF($F$2:F750,F750)=1,1,0)</f>
        <v>1</v>
      </c>
    </row>
    <row r="751" spans="1:28" x14ac:dyDescent="0.2">
      <c r="A751" s="17">
        <v>750</v>
      </c>
      <c r="B751" t="s">
        <v>2415</v>
      </c>
      <c r="C751" s="18">
        <v>43010</v>
      </c>
      <c r="D751" s="18">
        <v>43014</v>
      </c>
      <c r="E751" t="s">
        <v>77</v>
      </c>
      <c r="F751" t="s">
        <v>2416</v>
      </c>
      <c r="G751" t="s">
        <v>2417</v>
      </c>
      <c r="H751" t="s">
        <v>53</v>
      </c>
      <c r="I751" t="s">
        <v>54</v>
      </c>
      <c r="J751" t="s">
        <v>2418</v>
      </c>
      <c r="K751" t="s">
        <v>265</v>
      </c>
      <c r="L751">
        <v>48183</v>
      </c>
      <c r="M751" t="s">
        <v>132</v>
      </c>
      <c r="N751" t="s">
        <v>2419</v>
      </c>
      <c r="O751" t="s">
        <v>73</v>
      </c>
      <c r="P751" t="s">
        <v>102</v>
      </c>
      <c r="Q751" t="s">
        <v>2420</v>
      </c>
      <c r="R751" s="19">
        <v>58.05</v>
      </c>
      <c r="S751" s="17">
        <v>3</v>
      </c>
      <c r="T751" s="20">
        <v>0</v>
      </c>
      <c r="U751" s="19">
        <v>26.702999999999999</v>
      </c>
      <c r="V751" s="20">
        <f t="shared" si="55"/>
        <v>0.46</v>
      </c>
      <c r="W751" s="17">
        <f t="shared" si="56"/>
        <v>2017</v>
      </c>
      <c r="X751" t="str">
        <f t="shared" si="57"/>
        <v>Oct-2017</v>
      </c>
      <c r="Y751" s="17">
        <f t="shared" si="58"/>
        <v>4</v>
      </c>
      <c r="Z751" t="str">
        <f t="shared" si="59"/>
        <v>0% (No Discount)</v>
      </c>
      <c r="AA751" s="17">
        <f>IF(COUNTIF($B$2:B751,B751)=1,1,0)</f>
        <v>1</v>
      </c>
      <c r="AB751" s="17">
        <f>IF(COUNTIF($F$2:F751,F751)=1,1,0)</f>
        <v>1</v>
      </c>
    </row>
    <row r="752" spans="1:28" x14ac:dyDescent="0.2">
      <c r="A752" s="17">
        <v>751</v>
      </c>
      <c r="B752" t="s">
        <v>2415</v>
      </c>
      <c r="C752" s="18">
        <v>43010</v>
      </c>
      <c r="D752" s="18">
        <v>43014</v>
      </c>
      <c r="E752" t="s">
        <v>77</v>
      </c>
      <c r="F752" t="s">
        <v>2416</v>
      </c>
      <c r="G752" t="s">
        <v>2417</v>
      </c>
      <c r="H752" t="s">
        <v>53</v>
      </c>
      <c r="I752" t="s">
        <v>54</v>
      </c>
      <c r="J752" t="s">
        <v>2418</v>
      </c>
      <c r="K752" t="s">
        <v>265</v>
      </c>
      <c r="L752">
        <v>48183</v>
      </c>
      <c r="M752" t="s">
        <v>132</v>
      </c>
      <c r="N752" t="s">
        <v>2421</v>
      </c>
      <c r="O752" t="s">
        <v>59</v>
      </c>
      <c r="P752" t="s">
        <v>92</v>
      </c>
      <c r="Q752" t="s">
        <v>2422</v>
      </c>
      <c r="R752" s="19">
        <v>157.74</v>
      </c>
      <c r="S752" s="17">
        <v>11</v>
      </c>
      <c r="T752" s="20">
        <v>0</v>
      </c>
      <c r="U752" s="19">
        <v>56.7864</v>
      </c>
      <c r="V752" s="20">
        <f t="shared" si="55"/>
        <v>0.36</v>
      </c>
      <c r="W752" s="17">
        <f t="shared" si="56"/>
        <v>2017</v>
      </c>
      <c r="X752" t="str">
        <f t="shared" si="57"/>
        <v>Oct-2017</v>
      </c>
      <c r="Y752" s="17">
        <f t="shared" si="58"/>
        <v>4</v>
      </c>
      <c r="Z752" t="str">
        <f t="shared" si="59"/>
        <v>0% (No Discount)</v>
      </c>
      <c r="AA752" s="17">
        <f>IF(COUNTIF($B$2:B752,B752)=1,1,0)</f>
        <v>0</v>
      </c>
      <c r="AB752" s="17">
        <f>IF(COUNTIF($F$2:F752,F752)=1,1,0)</f>
        <v>0</v>
      </c>
    </row>
    <row r="753" spans="1:28" x14ac:dyDescent="0.2">
      <c r="A753" s="17">
        <v>752</v>
      </c>
      <c r="B753" t="s">
        <v>2415</v>
      </c>
      <c r="C753" s="18">
        <v>43010</v>
      </c>
      <c r="D753" s="18">
        <v>43014</v>
      </c>
      <c r="E753" t="s">
        <v>77</v>
      </c>
      <c r="F753" t="s">
        <v>2416</v>
      </c>
      <c r="G753" t="s">
        <v>2417</v>
      </c>
      <c r="H753" t="s">
        <v>53</v>
      </c>
      <c r="I753" t="s">
        <v>54</v>
      </c>
      <c r="J753" t="s">
        <v>2418</v>
      </c>
      <c r="K753" t="s">
        <v>265</v>
      </c>
      <c r="L753">
        <v>48183</v>
      </c>
      <c r="M753" t="s">
        <v>132</v>
      </c>
      <c r="N753" t="s">
        <v>1454</v>
      </c>
      <c r="O753" t="s">
        <v>73</v>
      </c>
      <c r="P753" t="s">
        <v>95</v>
      </c>
      <c r="Q753" t="s">
        <v>1455</v>
      </c>
      <c r="R753" s="19">
        <v>56.98</v>
      </c>
      <c r="S753" s="17">
        <v>7</v>
      </c>
      <c r="T753" s="20">
        <v>0</v>
      </c>
      <c r="U753" s="19">
        <v>22.792000000000002</v>
      </c>
      <c r="V753" s="20">
        <f t="shared" si="55"/>
        <v>0.4</v>
      </c>
      <c r="W753" s="17">
        <f t="shared" si="56"/>
        <v>2017</v>
      </c>
      <c r="X753" t="str">
        <f t="shared" si="57"/>
        <v>Oct-2017</v>
      </c>
      <c r="Y753" s="17">
        <f t="shared" si="58"/>
        <v>4</v>
      </c>
      <c r="Z753" t="str">
        <f t="shared" si="59"/>
        <v>0% (No Discount)</v>
      </c>
      <c r="AA753" s="17">
        <f>IF(COUNTIF($B$2:B753,B753)=1,1,0)</f>
        <v>0</v>
      </c>
      <c r="AB753" s="17">
        <f>IF(COUNTIF($F$2:F753,F753)=1,1,0)</f>
        <v>0</v>
      </c>
    </row>
    <row r="754" spans="1:28" x14ac:dyDescent="0.2">
      <c r="A754" s="17">
        <v>753</v>
      </c>
      <c r="B754" t="s">
        <v>2415</v>
      </c>
      <c r="C754" s="18">
        <v>43010</v>
      </c>
      <c r="D754" s="18">
        <v>43014</v>
      </c>
      <c r="E754" t="s">
        <v>77</v>
      </c>
      <c r="F754" t="s">
        <v>2416</v>
      </c>
      <c r="G754" t="s">
        <v>2417</v>
      </c>
      <c r="H754" t="s">
        <v>53</v>
      </c>
      <c r="I754" t="s">
        <v>54</v>
      </c>
      <c r="J754" t="s">
        <v>2418</v>
      </c>
      <c r="K754" t="s">
        <v>265</v>
      </c>
      <c r="L754">
        <v>48183</v>
      </c>
      <c r="M754" t="s">
        <v>132</v>
      </c>
      <c r="N754" t="s">
        <v>2423</v>
      </c>
      <c r="O754" t="s">
        <v>73</v>
      </c>
      <c r="P754" t="s">
        <v>102</v>
      </c>
      <c r="Q754" t="s">
        <v>2424</v>
      </c>
      <c r="R754" s="19">
        <v>2.88</v>
      </c>
      <c r="S754" s="17">
        <v>1</v>
      </c>
      <c r="T754" s="20">
        <v>0</v>
      </c>
      <c r="U754" s="19">
        <v>1.4112</v>
      </c>
      <c r="V754" s="20">
        <f t="shared" si="55"/>
        <v>0.49000000000000005</v>
      </c>
      <c r="W754" s="17">
        <f t="shared" si="56"/>
        <v>2017</v>
      </c>
      <c r="X754" t="str">
        <f t="shared" si="57"/>
        <v>Oct-2017</v>
      </c>
      <c r="Y754" s="17">
        <f t="shared" si="58"/>
        <v>4</v>
      </c>
      <c r="Z754" t="str">
        <f t="shared" si="59"/>
        <v>0% (No Discount)</v>
      </c>
      <c r="AA754" s="17">
        <f>IF(COUNTIF($B$2:B754,B754)=1,1,0)</f>
        <v>0</v>
      </c>
      <c r="AB754" s="17">
        <f>IF(COUNTIF($F$2:F754,F754)=1,1,0)</f>
        <v>0</v>
      </c>
    </row>
    <row r="755" spans="1:28" x14ac:dyDescent="0.2">
      <c r="A755" s="17">
        <v>754</v>
      </c>
      <c r="B755" t="s">
        <v>2425</v>
      </c>
      <c r="C755" s="18">
        <v>42467</v>
      </c>
      <c r="D755" s="18">
        <v>42469</v>
      </c>
      <c r="E755" t="s">
        <v>215</v>
      </c>
      <c r="F755" t="s">
        <v>2426</v>
      </c>
      <c r="G755" t="s">
        <v>2427</v>
      </c>
      <c r="H755" t="s">
        <v>68</v>
      </c>
      <c r="I755" t="s">
        <v>54</v>
      </c>
      <c r="J755" t="s">
        <v>154</v>
      </c>
      <c r="K755" t="s">
        <v>70</v>
      </c>
      <c r="L755">
        <v>94110</v>
      </c>
      <c r="M755" t="s">
        <v>71</v>
      </c>
      <c r="N755" t="s">
        <v>2428</v>
      </c>
      <c r="O755" t="s">
        <v>98</v>
      </c>
      <c r="P755" t="s">
        <v>1246</v>
      </c>
      <c r="Q755" t="s">
        <v>2429</v>
      </c>
      <c r="R755" s="19">
        <v>1199.9760000000001</v>
      </c>
      <c r="S755" s="17">
        <v>3</v>
      </c>
      <c r="T755" s="20">
        <v>0.2</v>
      </c>
      <c r="U755" s="19">
        <v>374.99250000000001</v>
      </c>
      <c r="V755" s="20">
        <f t="shared" si="55"/>
        <v>0.3125</v>
      </c>
      <c r="W755" s="17">
        <f t="shared" si="56"/>
        <v>2016</v>
      </c>
      <c r="X755" t="str">
        <f t="shared" si="57"/>
        <v>Apr-2016</v>
      </c>
      <c r="Y755" s="17">
        <f t="shared" si="58"/>
        <v>2</v>
      </c>
      <c r="Z755" t="str">
        <f t="shared" si="59"/>
        <v>11-20%</v>
      </c>
      <c r="AA755" s="17">
        <f>IF(COUNTIF($B$2:B755,B755)=1,1,0)</f>
        <v>1</v>
      </c>
      <c r="AB755" s="17">
        <f>IF(COUNTIF($F$2:F755,F755)=1,1,0)</f>
        <v>1</v>
      </c>
    </row>
    <row r="756" spans="1:28" x14ac:dyDescent="0.2">
      <c r="A756" s="17">
        <v>755</v>
      </c>
      <c r="B756" t="s">
        <v>2430</v>
      </c>
      <c r="C756" s="18">
        <v>42345</v>
      </c>
      <c r="D756" s="18">
        <v>42350</v>
      </c>
      <c r="E756" t="s">
        <v>77</v>
      </c>
      <c r="F756" t="s">
        <v>2016</v>
      </c>
      <c r="G756" t="s">
        <v>2017</v>
      </c>
      <c r="H756" t="s">
        <v>53</v>
      </c>
      <c r="I756" t="s">
        <v>54</v>
      </c>
      <c r="J756" t="s">
        <v>69</v>
      </c>
      <c r="K756" t="s">
        <v>70</v>
      </c>
      <c r="L756">
        <v>90036</v>
      </c>
      <c r="M756" t="s">
        <v>71</v>
      </c>
      <c r="N756" t="s">
        <v>2216</v>
      </c>
      <c r="O756" t="s">
        <v>59</v>
      </c>
      <c r="P756" t="s">
        <v>92</v>
      </c>
      <c r="Q756" t="s">
        <v>2217</v>
      </c>
      <c r="R756" s="19">
        <v>79.92</v>
      </c>
      <c r="S756" s="17">
        <v>4</v>
      </c>
      <c r="T756" s="20">
        <v>0</v>
      </c>
      <c r="U756" s="19">
        <v>28.7712</v>
      </c>
      <c r="V756" s="20">
        <f t="shared" si="55"/>
        <v>0.36</v>
      </c>
      <c r="W756" s="17">
        <f t="shared" si="56"/>
        <v>2015</v>
      </c>
      <c r="X756" t="str">
        <f t="shared" si="57"/>
        <v>Dec-2015</v>
      </c>
      <c r="Y756" s="17">
        <f t="shared" si="58"/>
        <v>5</v>
      </c>
      <c r="Z756" t="str">
        <f t="shared" si="59"/>
        <v>0% (No Discount)</v>
      </c>
      <c r="AA756" s="17">
        <f>IF(COUNTIF($B$2:B756,B756)=1,1,0)</f>
        <v>1</v>
      </c>
      <c r="AB756" s="17">
        <f>IF(COUNTIF($F$2:F756,F756)=1,1,0)</f>
        <v>0</v>
      </c>
    </row>
    <row r="757" spans="1:28" x14ac:dyDescent="0.2">
      <c r="A757" s="17">
        <v>756</v>
      </c>
      <c r="B757" t="s">
        <v>2431</v>
      </c>
      <c r="C757" s="18">
        <v>42631</v>
      </c>
      <c r="D757" s="18">
        <v>42635</v>
      </c>
      <c r="E757" t="s">
        <v>77</v>
      </c>
      <c r="F757" t="s">
        <v>2055</v>
      </c>
      <c r="G757" t="s">
        <v>2056</v>
      </c>
      <c r="H757" t="s">
        <v>68</v>
      </c>
      <c r="I757" t="s">
        <v>54</v>
      </c>
      <c r="J757" t="s">
        <v>1553</v>
      </c>
      <c r="K757" t="s">
        <v>81</v>
      </c>
      <c r="L757">
        <v>32216</v>
      </c>
      <c r="M757" t="s">
        <v>57</v>
      </c>
      <c r="N757" t="s">
        <v>2432</v>
      </c>
      <c r="O757" t="s">
        <v>59</v>
      </c>
      <c r="P757" t="s">
        <v>83</v>
      </c>
      <c r="Q757" t="s">
        <v>2433</v>
      </c>
      <c r="R757" s="19">
        <v>383.43799999999999</v>
      </c>
      <c r="S757" s="17">
        <v>4</v>
      </c>
      <c r="T757" s="20">
        <v>0.45</v>
      </c>
      <c r="U757" s="19">
        <v>-167.3184</v>
      </c>
      <c r="V757" s="20">
        <f t="shared" si="55"/>
        <v>-0.43636363636363634</v>
      </c>
      <c r="W757" s="17">
        <f t="shared" si="56"/>
        <v>2016</v>
      </c>
      <c r="X757" t="str">
        <f t="shared" si="57"/>
        <v>Sep-2016</v>
      </c>
      <c r="Y757" s="17">
        <f t="shared" si="58"/>
        <v>4</v>
      </c>
      <c r="Z757" t="str">
        <f t="shared" si="59"/>
        <v>41-50%</v>
      </c>
      <c r="AA757" s="17">
        <f>IF(COUNTIF($B$2:B757,B757)=1,1,0)</f>
        <v>1</v>
      </c>
      <c r="AB757" s="17">
        <f>IF(COUNTIF($F$2:F757,F757)=1,1,0)</f>
        <v>0</v>
      </c>
    </row>
    <row r="758" spans="1:28" x14ac:dyDescent="0.2">
      <c r="A758" s="17">
        <v>757</v>
      </c>
      <c r="B758" t="s">
        <v>2434</v>
      </c>
      <c r="C758" s="18">
        <v>42002</v>
      </c>
      <c r="D758" s="18">
        <v>42006</v>
      </c>
      <c r="E758" t="s">
        <v>77</v>
      </c>
      <c r="F758" t="s">
        <v>2435</v>
      </c>
      <c r="G758" t="s">
        <v>2436</v>
      </c>
      <c r="H758" t="s">
        <v>53</v>
      </c>
      <c r="I758" t="s">
        <v>54</v>
      </c>
      <c r="J758" t="s">
        <v>2437</v>
      </c>
      <c r="K758" t="s">
        <v>256</v>
      </c>
      <c r="L758">
        <v>55016</v>
      </c>
      <c r="M758" t="s">
        <v>132</v>
      </c>
      <c r="N758" t="s">
        <v>2272</v>
      </c>
      <c r="O758" t="s">
        <v>73</v>
      </c>
      <c r="P758" t="s">
        <v>86</v>
      </c>
      <c r="Q758" t="s">
        <v>2273</v>
      </c>
      <c r="R758" s="19">
        <v>24.56</v>
      </c>
      <c r="S758" s="17">
        <v>2</v>
      </c>
      <c r="T758" s="20">
        <v>0</v>
      </c>
      <c r="U758" s="19">
        <v>6.8768000000000002</v>
      </c>
      <c r="V758" s="20">
        <f t="shared" si="55"/>
        <v>0.28000000000000003</v>
      </c>
      <c r="W758" s="17">
        <f t="shared" si="56"/>
        <v>2014</v>
      </c>
      <c r="X758" t="str">
        <f t="shared" si="57"/>
        <v>Dec-2014</v>
      </c>
      <c r="Y758" s="17">
        <f t="shared" si="58"/>
        <v>4</v>
      </c>
      <c r="Z758" t="str">
        <f t="shared" si="59"/>
        <v>0% (No Discount)</v>
      </c>
      <c r="AA758" s="17">
        <f>IF(COUNTIF($B$2:B758,B758)=1,1,0)</f>
        <v>1</v>
      </c>
      <c r="AB758" s="17">
        <f>IF(COUNTIF($F$2:F758,F758)=1,1,0)</f>
        <v>1</v>
      </c>
    </row>
    <row r="759" spans="1:28" x14ac:dyDescent="0.2">
      <c r="A759" s="17">
        <v>758</v>
      </c>
      <c r="B759" t="s">
        <v>2434</v>
      </c>
      <c r="C759" s="18">
        <v>42002</v>
      </c>
      <c r="D759" s="18">
        <v>42006</v>
      </c>
      <c r="E759" t="s">
        <v>77</v>
      </c>
      <c r="F759" t="s">
        <v>2435</v>
      </c>
      <c r="G759" t="s">
        <v>2436</v>
      </c>
      <c r="H759" t="s">
        <v>53</v>
      </c>
      <c r="I759" t="s">
        <v>54</v>
      </c>
      <c r="J759" t="s">
        <v>2437</v>
      </c>
      <c r="K759" t="s">
        <v>256</v>
      </c>
      <c r="L759">
        <v>55016</v>
      </c>
      <c r="M759" t="s">
        <v>132</v>
      </c>
      <c r="N759" t="s">
        <v>2116</v>
      </c>
      <c r="O759" t="s">
        <v>98</v>
      </c>
      <c r="P759" t="s">
        <v>188</v>
      </c>
      <c r="Q759" t="s">
        <v>2117</v>
      </c>
      <c r="R759" s="19">
        <v>119.8</v>
      </c>
      <c r="S759" s="17">
        <v>4</v>
      </c>
      <c r="T759" s="20">
        <v>0</v>
      </c>
      <c r="U759" s="19">
        <v>47.92</v>
      </c>
      <c r="V759" s="20">
        <f t="shared" si="55"/>
        <v>0.4</v>
      </c>
      <c r="W759" s="17">
        <f t="shared" si="56"/>
        <v>2014</v>
      </c>
      <c r="X759" t="str">
        <f t="shared" si="57"/>
        <v>Dec-2014</v>
      </c>
      <c r="Y759" s="17">
        <f t="shared" si="58"/>
        <v>4</v>
      </c>
      <c r="Z759" t="str">
        <f t="shared" si="59"/>
        <v>0% (No Discount)</v>
      </c>
      <c r="AA759" s="17">
        <f>IF(COUNTIF($B$2:B759,B759)=1,1,0)</f>
        <v>0</v>
      </c>
      <c r="AB759" s="17">
        <f>IF(COUNTIF($F$2:F759,F759)=1,1,0)</f>
        <v>0</v>
      </c>
    </row>
    <row r="760" spans="1:28" x14ac:dyDescent="0.2">
      <c r="A760" s="17">
        <v>759</v>
      </c>
      <c r="B760" t="s">
        <v>2438</v>
      </c>
      <c r="C760" s="18">
        <v>42939</v>
      </c>
      <c r="D760" s="18">
        <v>42944</v>
      </c>
      <c r="E760" t="s">
        <v>77</v>
      </c>
      <c r="F760" t="s">
        <v>2439</v>
      </c>
      <c r="G760" t="s">
        <v>2440</v>
      </c>
      <c r="H760" t="s">
        <v>68</v>
      </c>
      <c r="I760" t="s">
        <v>54</v>
      </c>
      <c r="J760" t="s">
        <v>293</v>
      </c>
      <c r="K760" t="s">
        <v>294</v>
      </c>
      <c r="L760">
        <v>10009</v>
      </c>
      <c r="M760" t="s">
        <v>175</v>
      </c>
      <c r="N760" t="s">
        <v>2050</v>
      </c>
      <c r="O760" t="s">
        <v>73</v>
      </c>
      <c r="P760" t="s">
        <v>102</v>
      </c>
      <c r="Q760" t="s">
        <v>2051</v>
      </c>
      <c r="R760" s="19">
        <v>13.128</v>
      </c>
      <c r="S760" s="17">
        <v>3</v>
      </c>
      <c r="T760" s="20">
        <v>0.2</v>
      </c>
      <c r="U760" s="19">
        <v>4.2666000000000004</v>
      </c>
      <c r="V760" s="20">
        <f t="shared" si="55"/>
        <v>0.32500000000000001</v>
      </c>
      <c r="W760" s="17">
        <f t="shared" si="56"/>
        <v>2017</v>
      </c>
      <c r="X760" t="str">
        <f t="shared" si="57"/>
        <v>Jul-2017</v>
      </c>
      <c r="Y760" s="17">
        <f t="shared" si="58"/>
        <v>5</v>
      </c>
      <c r="Z760" t="str">
        <f t="shared" si="59"/>
        <v>11-20%</v>
      </c>
      <c r="AA760" s="17">
        <f>IF(COUNTIF($B$2:B760,B760)=1,1,0)</f>
        <v>1</v>
      </c>
      <c r="AB760" s="17">
        <f>IF(COUNTIF($F$2:F760,F760)=1,1,0)</f>
        <v>1</v>
      </c>
    </row>
    <row r="761" spans="1:28" x14ac:dyDescent="0.2">
      <c r="A761" s="17">
        <v>760</v>
      </c>
      <c r="B761" t="s">
        <v>2441</v>
      </c>
      <c r="C761" s="18">
        <v>42996</v>
      </c>
      <c r="D761" s="18">
        <v>43000</v>
      </c>
      <c r="E761" t="s">
        <v>77</v>
      </c>
      <c r="F761" t="s">
        <v>2442</v>
      </c>
      <c r="G761" t="s">
        <v>2443</v>
      </c>
      <c r="H761" t="s">
        <v>68</v>
      </c>
      <c r="I761" t="s">
        <v>54</v>
      </c>
      <c r="J761" t="s">
        <v>1876</v>
      </c>
      <c r="K761" t="s">
        <v>141</v>
      </c>
      <c r="L761">
        <v>54302</v>
      </c>
      <c r="M761" t="s">
        <v>132</v>
      </c>
      <c r="N761" t="s">
        <v>587</v>
      </c>
      <c r="O761" t="s">
        <v>73</v>
      </c>
      <c r="P761" t="s">
        <v>117</v>
      </c>
      <c r="Q761" t="s">
        <v>2220</v>
      </c>
      <c r="R761" s="19">
        <v>22.72</v>
      </c>
      <c r="S761" s="17">
        <v>4</v>
      </c>
      <c r="T761" s="20">
        <v>0</v>
      </c>
      <c r="U761" s="19">
        <v>10.224</v>
      </c>
      <c r="V761" s="20">
        <f t="shared" si="55"/>
        <v>0.45</v>
      </c>
      <c r="W761" s="17">
        <f t="shared" si="56"/>
        <v>2017</v>
      </c>
      <c r="X761" t="str">
        <f t="shared" si="57"/>
        <v>Sep-2017</v>
      </c>
      <c r="Y761" s="17">
        <f t="shared" si="58"/>
        <v>4</v>
      </c>
      <c r="Z761" t="str">
        <f t="shared" si="59"/>
        <v>0% (No Discount)</v>
      </c>
      <c r="AA761" s="17">
        <f>IF(COUNTIF($B$2:B761,B761)=1,1,0)</f>
        <v>1</v>
      </c>
      <c r="AB761" s="17">
        <f>IF(COUNTIF($F$2:F761,F761)=1,1,0)</f>
        <v>1</v>
      </c>
    </row>
    <row r="762" spans="1:28" x14ac:dyDescent="0.2">
      <c r="A762" s="17">
        <v>761</v>
      </c>
      <c r="B762" t="s">
        <v>2444</v>
      </c>
      <c r="C762" s="18">
        <v>42247</v>
      </c>
      <c r="D762" s="18">
        <v>42252</v>
      </c>
      <c r="E762" t="s">
        <v>77</v>
      </c>
      <c r="F762" t="s">
        <v>2048</v>
      </c>
      <c r="G762" t="s">
        <v>2049</v>
      </c>
      <c r="H762" t="s">
        <v>53</v>
      </c>
      <c r="I762" t="s">
        <v>54</v>
      </c>
      <c r="J762" t="s">
        <v>69</v>
      </c>
      <c r="K762" t="s">
        <v>70</v>
      </c>
      <c r="L762">
        <v>90004</v>
      </c>
      <c r="M762" t="s">
        <v>71</v>
      </c>
      <c r="N762" t="s">
        <v>1930</v>
      </c>
      <c r="O762" t="s">
        <v>73</v>
      </c>
      <c r="P762" t="s">
        <v>117</v>
      </c>
      <c r="Q762" t="s">
        <v>1931</v>
      </c>
      <c r="R762" s="19">
        <v>58.32</v>
      </c>
      <c r="S762" s="17">
        <v>9</v>
      </c>
      <c r="T762" s="20">
        <v>0</v>
      </c>
      <c r="U762" s="19">
        <v>27.993600000000001</v>
      </c>
      <c r="V762" s="20">
        <f t="shared" si="55"/>
        <v>0.48</v>
      </c>
      <c r="W762" s="17">
        <f t="shared" si="56"/>
        <v>2015</v>
      </c>
      <c r="X762" t="str">
        <f t="shared" si="57"/>
        <v>Aug-2015</v>
      </c>
      <c r="Y762" s="17">
        <f t="shared" si="58"/>
        <v>5</v>
      </c>
      <c r="Z762" t="str">
        <f t="shared" si="59"/>
        <v>0% (No Discount)</v>
      </c>
      <c r="AA762" s="17">
        <f>IF(COUNTIF($B$2:B762,B762)=1,1,0)</f>
        <v>1</v>
      </c>
      <c r="AB762" s="17">
        <f>IF(COUNTIF($F$2:F762,F762)=1,1,0)</f>
        <v>0</v>
      </c>
    </row>
    <row r="763" spans="1:28" x14ac:dyDescent="0.2">
      <c r="A763" s="17">
        <v>762</v>
      </c>
      <c r="B763" t="s">
        <v>2445</v>
      </c>
      <c r="C763" s="18">
        <v>43042</v>
      </c>
      <c r="D763" s="18">
        <v>43046</v>
      </c>
      <c r="E763" t="s">
        <v>77</v>
      </c>
      <c r="F763" t="s">
        <v>398</v>
      </c>
      <c r="G763" t="s">
        <v>399</v>
      </c>
      <c r="H763" t="s">
        <v>68</v>
      </c>
      <c r="I763" t="s">
        <v>54</v>
      </c>
      <c r="J763" t="s">
        <v>1768</v>
      </c>
      <c r="K763" t="s">
        <v>1302</v>
      </c>
      <c r="L763">
        <v>30318</v>
      </c>
      <c r="M763" t="s">
        <v>57</v>
      </c>
      <c r="N763" t="s">
        <v>2446</v>
      </c>
      <c r="O763" t="s">
        <v>73</v>
      </c>
      <c r="P763" t="s">
        <v>74</v>
      </c>
      <c r="Q763" t="s">
        <v>2447</v>
      </c>
      <c r="R763" s="19">
        <v>12.39</v>
      </c>
      <c r="S763" s="17">
        <v>3</v>
      </c>
      <c r="T763" s="20">
        <v>0</v>
      </c>
      <c r="U763" s="19">
        <v>5.6993999999999998</v>
      </c>
      <c r="V763" s="20">
        <f t="shared" si="55"/>
        <v>0.45999999999999996</v>
      </c>
      <c r="W763" s="17">
        <f t="shared" si="56"/>
        <v>2017</v>
      </c>
      <c r="X763" t="str">
        <f t="shared" si="57"/>
        <v>Nov-2017</v>
      </c>
      <c r="Y763" s="17">
        <f t="shared" si="58"/>
        <v>4</v>
      </c>
      <c r="Z763" t="str">
        <f t="shared" si="59"/>
        <v>0% (No Discount)</v>
      </c>
      <c r="AA763" s="17">
        <f>IF(COUNTIF($B$2:B763,B763)=1,1,0)</f>
        <v>1</v>
      </c>
      <c r="AB763" s="17">
        <f>IF(COUNTIF($F$2:F763,F763)=1,1,0)</f>
        <v>0</v>
      </c>
    </row>
    <row r="764" spans="1:28" x14ac:dyDescent="0.2">
      <c r="A764" s="17">
        <v>763</v>
      </c>
      <c r="B764" t="s">
        <v>2448</v>
      </c>
      <c r="C764" s="18">
        <v>42043</v>
      </c>
      <c r="D764" s="18">
        <v>42048</v>
      </c>
      <c r="E764" t="s">
        <v>77</v>
      </c>
      <c r="F764" t="s">
        <v>2449</v>
      </c>
      <c r="G764" t="s">
        <v>2450</v>
      </c>
      <c r="H764" t="s">
        <v>53</v>
      </c>
      <c r="I764" t="s">
        <v>54</v>
      </c>
      <c r="J764" t="s">
        <v>524</v>
      </c>
      <c r="K764" t="s">
        <v>525</v>
      </c>
      <c r="L764">
        <v>43229</v>
      </c>
      <c r="M764" t="s">
        <v>175</v>
      </c>
      <c r="N764" t="s">
        <v>721</v>
      </c>
      <c r="O764" t="s">
        <v>98</v>
      </c>
      <c r="P764" t="s">
        <v>99</v>
      </c>
      <c r="Q764" t="s">
        <v>722</v>
      </c>
      <c r="R764" s="19">
        <v>107.982</v>
      </c>
      <c r="S764" s="17">
        <v>3</v>
      </c>
      <c r="T764" s="20">
        <v>0.4</v>
      </c>
      <c r="U764" s="19">
        <v>-26.9955</v>
      </c>
      <c r="V764" s="20">
        <f t="shared" si="55"/>
        <v>-0.25</v>
      </c>
      <c r="W764" s="17">
        <f t="shared" si="56"/>
        <v>2015</v>
      </c>
      <c r="X764" t="str">
        <f t="shared" si="57"/>
        <v>Feb-2015</v>
      </c>
      <c r="Y764" s="17">
        <f t="shared" si="58"/>
        <v>5</v>
      </c>
      <c r="Z764" t="str">
        <f t="shared" si="59"/>
        <v>31-40%</v>
      </c>
      <c r="AA764" s="17">
        <f>IF(COUNTIF($B$2:B764,B764)=1,1,0)</f>
        <v>1</v>
      </c>
      <c r="AB764" s="17">
        <f>IF(COUNTIF($F$2:F764,F764)=1,1,0)</f>
        <v>1</v>
      </c>
    </row>
    <row r="765" spans="1:28" x14ac:dyDescent="0.2">
      <c r="A765" s="17">
        <v>764</v>
      </c>
      <c r="B765" t="s">
        <v>2451</v>
      </c>
      <c r="C765" s="18">
        <v>41652</v>
      </c>
      <c r="D765" s="18">
        <v>41654</v>
      </c>
      <c r="E765" t="s">
        <v>50</v>
      </c>
      <c r="F765" t="s">
        <v>2452</v>
      </c>
      <c r="G765" t="s">
        <v>2453</v>
      </c>
      <c r="H765" t="s">
        <v>68</v>
      </c>
      <c r="I765" t="s">
        <v>54</v>
      </c>
      <c r="J765" t="s">
        <v>2454</v>
      </c>
      <c r="K765" t="s">
        <v>765</v>
      </c>
      <c r="L765">
        <v>71111</v>
      </c>
      <c r="M765" t="s">
        <v>57</v>
      </c>
      <c r="N765" t="s">
        <v>697</v>
      </c>
      <c r="O765" t="s">
        <v>73</v>
      </c>
      <c r="P765" t="s">
        <v>200</v>
      </c>
      <c r="Q765" t="s">
        <v>698</v>
      </c>
      <c r="R765" s="19">
        <v>11.36</v>
      </c>
      <c r="S765" s="17">
        <v>2</v>
      </c>
      <c r="T765" s="20">
        <v>0</v>
      </c>
      <c r="U765" s="19">
        <v>5.3391999999999999</v>
      </c>
      <c r="V765" s="20">
        <f t="shared" si="55"/>
        <v>0.47000000000000003</v>
      </c>
      <c r="W765" s="17">
        <f t="shared" si="56"/>
        <v>2014</v>
      </c>
      <c r="X765" t="str">
        <f t="shared" si="57"/>
        <v>Jan-2014</v>
      </c>
      <c r="Y765" s="17">
        <f t="shared" si="58"/>
        <v>2</v>
      </c>
      <c r="Z765" t="str">
        <f t="shared" si="59"/>
        <v>0% (No Discount)</v>
      </c>
      <c r="AA765" s="17">
        <f>IF(COUNTIF($B$2:B765,B765)=1,1,0)</f>
        <v>1</v>
      </c>
      <c r="AB765" s="17">
        <f>IF(COUNTIF($F$2:F765,F765)=1,1,0)</f>
        <v>1</v>
      </c>
    </row>
    <row r="766" spans="1:28" x14ac:dyDescent="0.2">
      <c r="A766" s="17">
        <v>765</v>
      </c>
      <c r="B766" t="s">
        <v>2451</v>
      </c>
      <c r="C766" s="18">
        <v>41652</v>
      </c>
      <c r="D766" s="18">
        <v>41654</v>
      </c>
      <c r="E766" t="s">
        <v>50</v>
      </c>
      <c r="F766" t="s">
        <v>2452</v>
      </c>
      <c r="G766" t="s">
        <v>2453</v>
      </c>
      <c r="H766" t="s">
        <v>68</v>
      </c>
      <c r="I766" t="s">
        <v>54</v>
      </c>
      <c r="J766" t="s">
        <v>2454</v>
      </c>
      <c r="K766" t="s">
        <v>765</v>
      </c>
      <c r="L766">
        <v>71111</v>
      </c>
      <c r="M766" t="s">
        <v>57</v>
      </c>
      <c r="N766" t="s">
        <v>2455</v>
      </c>
      <c r="O766" t="s">
        <v>73</v>
      </c>
      <c r="P766" t="s">
        <v>200</v>
      </c>
      <c r="Q766" t="s">
        <v>2456</v>
      </c>
      <c r="R766" s="19">
        <v>50.94</v>
      </c>
      <c r="S766" s="17">
        <v>3</v>
      </c>
      <c r="T766" s="20">
        <v>0</v>
      </c>
      <c r="U766" s="19">
        <v>25.47</v>
      </c>
      <c r="V766" s="20">
        <f t="shared" si="55"/>
        <v>0.5</v>
      </c>
      <c r="W766" s="17">
        <f t="shared" si="56"/>
        <v>2014</v>
      </c>
      <c r="X766" t="str">
        <f t="shared" si="57"/>
        <v>Jan-2014</v>
      </c>
      <c r="Y766" s="17">
        <f t="shared" si="58"/>
        <v>2</v>
      </c>
      <c r="Z766" t="str">
        <f t="shared" si="59"/>
        <v>0% (No Discount)</v>
      </c>
      <c r="AA766" s="17">
        <f>IF(COUNTIF($B$2:B766,B766)=1,1,0)</f>
        <v>0</v>
      </c>
      <c r="AB766" s="17">
        <f>IF(COUNTIF($F$2:F766,F766)=1,1,0)</f>
        <v>0</v>
      </c>
    </row>
    <row r="767" spans="1:28" x14ac:dyDescent="0.2">
      <c r="A767" s="17">
        <v>766</v>
      </c>
      <c r="B767" t="s">
        <v>2451</v>
      </c>
      <c r="C767" s="18">
        <v>41652</v>
      </c>
      <c r="D767" s="18">
        <v>41654</v>
      </c>
      <c r="E767" t="s">
        <v>50</v>
      </c>
      <c r="F767" t="s">
        <v>2452</v>
      </c>
      <c r="G767" t="s">
        <v>2453</v>
      </c>
      <c r="H767" t="s">
        <v>68</v>
      </c>
      <c r="I767" t="s">
        <v>54</v>
      </c>
      <c r="J767" t="s">
        <v>2454</v>
      </c>
      <c r="K767" t="s">
        <v>765</v>
      </c>
      <c r="L767">
        <v>71111</v>
      </c>
      <c r="M767" t="s">
        <v>57</v>
      </c>
      <c r="N767" t="s">
        <v>2457</v>
      </c>
      <c r="O767" t="s">
        <v>98</v>
      </c>
      <c r="P767" t="s">
        <v>188</v>
      </c>
      <c r="Q767" t="s">
        <v>2458</v>
      </c>
      <c r="R767" s="19">
        <v>646.74</v>
      </c>
      <c r="S767" s="17">
        <v>6</v>
      </c>
      <c r="T767" s="20">
        <v>0</v>
      </c>
      <c r="U767" s="19">
        <v>258.69600000000003</v>
      </c>
      <c r="V767" s="20">
        <f t="shared" si="55"/>
        <v>0.4</v>
      </c>
      <c r="W767" s="17">
        <f t="shared" si="56"/>
        <v>2014</v>
      </c>
      <c r="X767" t="str">
        <f t="shared" si="57"/>
        <v>Jan-2014</v>
      </c>
      <c r="Y767" s="17">
        <f t="shared" si="58"/>
        <v>2</v>
      </c>
      <c r="Z767" t="str">
        <f t="shared" si="59"/>
        <v>0% (No Discount)</v>
      </c>
      <c r="AA767" s="17">
        <f>IF(COUNTIF($B$2:B767,B767)=1,1,0)</f>
        <v>0</v>
      </c>
      <c r="AB767" s="17">
        <f>IF(COUNTIF($F$2:F767,F767)=1,1,0)</f>
        <v>0</v>
      </c>
    </row>
    <row r="768" spans="1:28" x14ac:dyDescent="0.2">
      <c r="A768" s="17">
        <v>767</v>
      </c>
      <c r="B768" t="s">
        <v>2451</v>
      </c>
      <c r="C768" s="18">
        <v>41652</v>
      </c>
      <c r="D768" s="18">
        <v>41654</v>
      </c>
      <c r="E768" t="s">
        <v>50</v>
      </c>
      <c r="F768" t="s">
        <v>2452</v>
      </c>
      <c r="G768" t="s">
        <v>2453</v>
      </c>
      <c r="H768" t="s">
        <v>68</v>
      </c>
      <c r="I768" t="s">
        <v>54</v>
      </c>
      <c r="J768" t="s">
        <v>2454</v>
      </c>
      <c r="K768" t="s">
        <v>765</v>
      </c>
      <c r="L768">
        <v>71111</v>
      </c>
      <c r="M768" t="s">
        <v>57</v>
      </c>
      <c r="N768" t="s">
        <v>2459</v>
      </c>
      <c r="O768" t="s">
        <v>73</v>
      </c>
      <c r="P768" t="s">
        <v>102</v>
      </c>
      <c r="Q768" t="s">
        <v>2460</v>
      </c>
      <c r="R768" s="19">
        <v>5.64</v>
      </c>
      <c r="S768" s="17">
        <v>3</v>
      </c>
      <c r="T768" s="20">
        <v>0</v>
      </c>
      <c r="U768" s="19">
        <v>2.7071999999999998</v>
      </c>
      <c r="V768" s="20">
        <f t="shared" si="55"/>
        <v>0.48</v>
      </c>
      <c r="W768" s="17">
        <f t="shared" si="56"/>
        <v>2014</v>
      </c>
      <c r="X768" t="str">
        <f t="shared" si="57"/>
        <v>Jan-2014</v>
      </c>
      <c r="Y768" s="17">
        <f t="shared" si="58"/>
        <v>2</v>
      </c>
      <c r="Z768" t="str">
        <f t="shared" si="59"/>
        <v>0% (No Discount)</v>
      </c>
      <c r="AA768" s="17">
        <f>IF(COUNTIF($B$2:B768,B768)=1,1,0)</f>
        <v>0</v>
      </c>
      <c r="AB768" s="17">
        <f>IF(COUNTIF($F$2:F768,F768)=1,1,0)</f>
        <v>0</v>
      </c>
    </row>
    <row r="769" spans="1:28" x14ac:dyDescent="0.2">
      <c r="A769" s="17">
        <v>768</v>
      </c>
      <c r="B769" t="s">
        <v>2451</v>
      </c>
      <c r="C769" s="18">
        <v>41652</v>
      </c>
      <c r="D769" s="18">
        <v>41654</v>
      </c>
      <c r="E769" t="s">
        <v>50</v>
      </c>
      <c r="F769" t="s">
        <v>2452</v>
      </c>
      <c r="G769" t="s">
        <v>2453</v>
      </c>
      <c r="H769" t="s">
        <v>68</v>
      </c>
      <c r="I769" t="s">
        <v>54</v>
      </c>
      <c r="J769" t="s">
        <v>2454</v>
      </c>
      <c r="K769" t="s">
        <v>765</v>
      </c>
      <c r="L769">
        <v>71111</v>
      </c>
      <c r="M769" t="s">
        <v>57</v>
      </c>
      <c r="N769" t="s">
        <v>2461</v>
      </c>
      <c r="O769" t="s">
        <v>73</v>
      </c>
      <c r="P769" t="s">
        <v>86</v>
      </c>
      <c r="Q769" t="s">
        <v>2462</v>
      </c>
      <c r="R769" s="19">
        <v>572.58000000000004</v>
      </c>
      <c r="S769" s="17">
        <v>6</v>
      </c>
      <c r="T769" s="20">
        <v>0</v>
      </c>
      <c r="U769" s="19">
        <v>34.354799999999997</v>
      </c>
      <c r="V769" s="20">
        <f t="shared" si="55"/>
        <v>5.9999999999999991E-2</v>
      </c>
      <c r="W769" s="17">
        <f t="shared" si="56"/>
        <v>2014</v>
      </c>
      <c r="X769" t="str">
        <f t="shared" si="57"/>
        <v>Jan-2014</v>
      </c>
      <c r="Y769" s="17">
        <f t="shared" si="58"/>
        <v>2</v>
      </c>
      <c r="Z769" t="str">
        <f t="shared" si="59"/>
        <v>0% (No Discount)</v>
      </c>
      <c r="AA769" s="17">
        <f>IF(COUNTIF($B$2:B769,B769)=1,1,0)</f>
        <v>0</v>
      </c>
      <c r="AB769" s="17">
        <f>IF(COUNTIF($F$2:F769,F769)=1,1,0)</f>
        <v>0</v>
      </c>
    </row>
    <row r="770" spans="1:28" x14ac:dyDescent="0.2">
      <c r="A770" s="17">
        <v>769</v>
      </c>
      <c r="B770" t="s">
        <v>2463</v>
      </c>
      <c r="C770" s="18">
        <v>41773</v>
      </c>
      <c r="D770" s="18">
        <v>41779</v>
      </c>
      <c r="E770" t="s">
        <v>77</v>
      </c>
      <c r="F770" t="s">
        <v>2464</v>
      </c>
      <c r="G770" t="s">
        <v>2465</v>
      </c>
      <c r="H770" t="s">
        <v>68</v>
      </c>
      <c r="I770" t="s">
        <v>54</v>
      </c>
      <c r="J770" t="s">
        <v>1181</v>
      </c>
      <c r="K770" t="s">
        <v>81</v>
      </c>
      <c r="L770">
        <v>33710</v>
      </c>
      <c r="M770" t="s">
        <v>57</v>
      </c>
      <c r="N770" t="s">
        <v>2466</v>
      </c>
      <c r="O770" t="s">
        <v>59</v>
      </c>
      <c r="P770" t="s">
        <v>92</v>
      </c>
      <c r="Q770" t="s">
        <v>2467</v>
      </c>
      <c r="R770" s="19">
        <v>310.88</v>
      </c>
      <c r="S770" s="17">
        <v>2</v>
      </c>
      <c r="T770" s="20">
        <v>0.2</v>
      </c>
      <c r="U770" s="19">
        <v>23.315999999999999</v>
      </c>
      <c r="V770" s="20">
        <f t="shared" ref="V770:V833" si="60">IFERROR(U770/R770,0)</f>
        <v>7.4999999999999997E-2</v>
      </c>
      <c r="W770" s="17">
        <f t="shared" ref="W770:W833" si="61">YEAR(C770)</f>
        <v>2014</v>
      </c>
      <c r="X770" t="str">
        <f t="shared" ref="X770:X833" si="62">TEXT(C770,"mmm-yyyy")</f>
        <v>May-2014</v>
      </c>
      <c r="Y770" s="17">
        <f t="shared" ref="Y770:Y833" si="63">D770-C770</f>
        <v>6</v>
      </c>
      <c r="Z770" t="str">
        <f t="shared" ref="Z770:Z833" si="64">IF(T770=0,"0% (No Discount)",IF(T770&lt;=0.1,"1-10%",IF(T770&lt;=0.2,"11-20%",IF(T770&lt;=0.3,"21-30%",IF(T770&lt;=0.4,"31-40%",IF(T770&lt;=0.5,"41-50%","Over 50%"))))))</f>
        <v>11-20%</v>
      </c>
      <c r="AA770" s="17">
        <f>IF(COUNTIF($B$2:B770,B770)=1,1,0)</f>
        <v>1</v>
      </c>
      <c r="AB770" s="17">
        <f>IF(COUNTIF($F$2:F770,F770)=1,1,0)</f>
        <v>1</v>
      </c>
    </row>
    <row r="771" spans="1:28" x14ac:dyDescent="0.2">
      <c r="A771" s="17">
        <v>770</v>
      </c>
      <c r="B771" t="s">
        <v>2468</v>
      </c>
      <c r="C771" s="18">
        <v>42509</v>
      </c>
      <c r="D771" s="18">
        <v>42514</v>
      </c>
      <c r="E771" t="s">
        <v>77</v>
      </c>
      <c r="F771" t="s">
        <v>853</v>
      </c>
      <c r="G771" t="s">
        <v>854</v>
      </c>
      <c r="H771" t="s">
        <v>53</v>
      </c>
      <c r="I771" t="s">
        <v>54</v>
      </c>
      <c r="J771" t="s">
        <v>1157</v>
      </c>
      <c r="K771" t="s">
        <v>346</v>
      </c>
      <c r="L771">
        <v>22204</v>
      </c>
      <c r="M771" t="s">
        <v>57</v>
      </c>
      <c r="N771" t="s">
        <v>2469</v>
      </c>
      <c r="O771" t="s">
        <v>59</v>
      </c>
      <c r="P771" t="s">
        <v>63</v>
      </c>
      <c r="Q771" t="s">
        <v>2470</v>
      </c>
      <c r="R771" s="19">
        <v>641.96</v>
      </c>
      <c r="S771" s="17">
        <v>2</v>
      </c>
      <c r="T771" s="20">
        <v>0</v>
      </c>
      <c r="U771" s="19">
        <v>179.74879999999999</v>
      </c>
      <c r="V771" s="20">
        <f t="shared" si="60"/>
        <v>0.27999999999999997</v>
      </c>
      <c r="W771" s="17">
        <f t="shared" si="61"/>
        <v>2016</v>
      </c>
      <c r="X771" t="str">
        <f t="shared" si="62"/>
        <v>May-2016</v>
      </c>
      <c r="Y771" s="17">
        <f t="shared" si="63"/>
        <v>5</v>
      </c>
      <c r="Z771" t="str">
        <f t="shared" si="64"/>
        <v>0% (No Discount)</v>
      </c>
      <c r="AA771" s="17">
        <f>IF(COUNTIF($B$2:B771,B771)=1,1,0)</f>
        <v>1</v>
      </c>
      <c r="AB771" s="17">
        <f>IF(COUNTIF($F$2:F771,F771)=1,1,0)</f>
        <v>0</v>
      </c>
    </row>
    <row r="772" spans="1:28" x14ac:dyDescent="0.2">
      <c r="A772" s="17">
        <v>771</v>
      </c>
      <c r="B772" t="s">
        <v>2471</v>
      </c>
      <c r="C772" s="18">
        <v>42765</v>
      </c>
      <c r="D772" s="18">
        <v>42771</v>
      </c>
      <c r="E772" t="s">
        <v>77</v>
      </c>
      <c r="F772" t="s">
        <v>2472</v>
      </c>
      <c r="G772" t="s">
        <v>2473</v>
      </c>
      <c r="H772" t="s">
        <v>68</v>
      </c>
      <c r="I772" t="s">
        <v>54</v>
      </c>
      <c r="J772" t="s">
        <v>1408</v>
      </c>
      <c r="K772" t="s">
        <v>516</v>
      </c>
      <c r="L772">
        <v>50315</v>
      </c>
      <c r="M772" t="s">
        <v>132</v>
      </c>
      <c r="N772" t="s">
        <v>2474</v>
      </c>
      <c r="O772" t="s">
        <v>73</v>
      </c>
      <c r="P772" t="s">
        <v>102</v>
      </c>
      <c r="Q772" t="s">
        <v>2475</v>
      </c>
      <c r="R772" s="19">
        <v>18.28</v>
      </c>
      <c r="S772" s="17">
        <v>2</v>
      </c>
      <c r="T772" s="20">
        <v>0</v>
      </c>
      <c r="U772" s="19">
        <v>9.14</v>
      </c>
      <c r="V772" s="20">
        <f t="shared" si="60"/>
        <v>0.5</v>
      </c>
      <c r="W772" s="17">
        <f t="shared" si="61"/>
        <v>2017</v>
      </c>
      <c r="X772" t="str">
        <f t="shared" si="62"/>
        <v>Jan-2017</v>
      </c>
      <c r="Y772" s="17">
        <f t="shared" si="63"/>
        <v>6</v>
      </c>
      <c r="Z772" t="str">
        <f t="shared" si="64"/>
        <v>0% (No Discount)</v>
      </c>
      <c r="AA772" s="17">
        <f>IF(COUNTIF($B$2:B772,B772)=1,1,0)</f>
        <v>1</v>
      </c>
      <c r="AB772" s="17">
        <f>IF(COUNTIF($F$2:F772,F772)=1,1,0)</f>
        <v>1</v>
      </c>
    </row>
    <row r="773" spans="1:28" x14ac:dyDescent="0.2">
      <c r="A773" s="17">
        <v>772</v>
      </c>
      <c r="B773" t="s">
        <v>2471</v>
      </c>
      <c r="C773" s="18">
        <v>42765</v>
      </c>
      <c r="D773" s="18">
        <v>42771</v>
      </c>
      <c r="E773" t="s">
        <v>77</v>
      </c>
      <c r="F773" t="s">
        <v>2472</v>
      </c>
      <c r="G773" t="s">
        <v>2473</v>
      </c>
      <c r="H773" t="s">
        <v>68</v>
      </c>
      <c r="I773" t="s">
        <v>54</v>
      </c>
      <c r="J773" t="s">
        <v>1408</v>
      </c>
      <c r="K773" t="s">
        <v>516</v>
      </c>
      <c r="L773">
        <v>50315</v>
      </c>
      <c r="M773" t="s">
        <v>132</v>
      </c>
      <c r="N773" t="s">
        <v>1234</v>
      </c>
      <c r="O773" t="s">
        <v>98</v>
      </c>
      <c r="P773" t="s">
        <v>99</v>
      </c>
      <c r="Q773" t="s">
        <v>1235</v>
      </c>
      <c r="R773" s="19">
        <v>207</v>
      </c>
      <c r="S773" s="17">
        <v>3</v>
      </c>
      <c r="T773" s="20">
        <v>0</v>
      </c>
      <c r="U773" s="19">
        <v>51.75</v>
      </c>
      <c r="V773" s="20">
        <f t="shared" si="60"/>
        <v>0.25</v>
      </c>
      <c r="W773" s="17">
        <f t="shared" si="61"/>
        <v>2017</v>
      </c>
      <c r="X773" t="str">
        <f t="shared" si="62"/>
        <v>Jan-2017</v>
      </c>
      <c r="Y773" s="17">
        <f t="shared" si="63"/>
        <v>6</v>
      </c>
      <c r="Z773" t="str">
        <f t="shared" si="64"/>
        <v>0% (No Discount)</v>
      </c>
      <c r="AA773" s="17">
        <f>IF(COUNTIF($B$2:B773,B773)=1,1,0)</f>
        <v>0</v>
      </c>
      <c r="AB773" s="17">
        <f>IF(COUNTIF($F$2:F773,F773)=1,1,0)</f>
        <v>0</v>
      </c>
    </row>
    <row r="774" spans="1:28" x14ac:dyDescent="0.2">
      <c r="A774" s="17">
        <v>773</v>
      </c>
      <c r="B774" t="s">
        <v>2471</v>
      </c>
      <c r="C774" s="18">
        <v>42765</v>
      </c>
      <c r="D774" s="18">
        <v>42771</v>
      </c>
      <c r="E774" t="s">
        <v>77</v>
      </c>
      <c r="F774" t="s">
        <v>2472</v>
      </c>
      <c r="G774" t="s">
        <v>2473</v>
      </c>
      <c r="H774" t="s">
        <v>68</v>
      </c>
      <c r="I774" t="s">
        <v>54</v>
      </c>
      <c r="J774" t="s">
        <v>1408</v>
      </c>
      <c r="K774" t="s">
        <v>516</v>
      </c>
      <c r="L774">
        <v>50315</v>
      </c>
      <c r="M774" t="s">
        <v>132</v>
      </c>
      <c r="N774" t="s">
        <v>2476</v>
      </c>
      <c r="O774" t="s">
        <v>73</v>
      </c>
      <c r="P774" t="s">
        <v>102</v>
      </c>
      <c r="Q774" t="s">
        <v>2477</v>
      </c>
      <c r="R774" s="19">
        <v>32.35</v>
      </c>
      <c r="S774" s="17">
        <v>5</v>
      </c>
      <c r="T774" s="20">
        <v>0</v>
      </c>
      <c r="U774" s="19">
        <v>16.175000000000001</v>
      </c>
      <c r="V774" s="20">
        <f t="shared" si="60"/>
        <v>0.5</v>
      </c>
      <c r="W774" s="17">
        <f t="shared" si="61"/>
        <v>2017</v>
      </c>
      <c r="X774" t="str">
        <f t="shared" si="62"/>
        <v>Jan-2017</v>
      </c>
      <c r="Y774" s="17">
        <f t="shared" si="63"/>
        <v>6</v>
      </c>
      <c r="Z774" t="str">
        <f t="shared" si="64"/>
        <v>0% (No Discount)</v>
      </c>
      <c r="AA774" s="17">
        <f>IF(COUNTIF($B$2:B774,B774)=1,1,0)</f>
        <v>0</v>
      </c>
      <c r="AB774" s="17">
        <f>IF(COUNTIF($F$2:F774,F774)=1,1,0)</f>
        <v>0</v>
      </c>
    </row>
    <row r="775" spans="1:28" x14ac:dyDescent="0.2">
      <c r="A775" s="17">
        <v>774</v>
      </c>
      <c r="B775" t="s">
        <v>2471</v>
      </c>
      <c r="C775" s="18">
        <v>42765</v>
      </c>
      <c r="D775" s="18">
        <v>42771</v>
      </c>
      <c r="E775" t="s">
        <v>77</v>
      </c>
      <c r="F775" t="s">
        <v>2472</v>
      </c>
      <c r="G775" t="s">
        <v>2473</v>
      </c>
      <c r="H775" t="s">
        <v>68</v>
      </c>
      <c r="I775" t="s">
        <v>54</v>
      </c>
      <c r="J775" t="s">
        <v>1408</v>
      </c>
      <c r="K775" t="s">
        <v>516</v>
      </c>
      <c r="L775">
        <v>50315</v>
      </c>
      <c r="M775" t="s">
        <v>132</v>
      </c>
      <c r="N775" t="s">
        <v>101</v>
      </c>
      <c r="O775" t="s">
        <v>73</v>
      </c>
      <c r="P775" t="s">
        <v>102</v>
      </c>
      <c r="Q775" t="s">
        <v>103</v>
      </c>
      <c r="R775" s="19">
        <v>7.71</v>
      </c>
      <c r="S775" s="17">
        <v>1</v>
      </c>
      <c r="T775" s="20">
        <v>0</v>
      </c>
      <c r="U775" s="19">
        <v>3.4695</v>
      </c>
      <c r="V775" s="20">
        <f t="shared" si="60"/>
        <v>0.45</v>
      </c>
      <c r="W775" s="17">
        <f t="shared" si="61"/>
        <v>2017</v>
      </c>
      <c r="X775" t="str">
        <f t="shared" si="62"/>
        <v>Jan-2017</v>
      </c>
      <c r="Y775" s="17">
        <f t="shared" si="63"/>
        <v>6</v>
      </c>
      <c r="Z775" t="str">
        <f t="shared" si="64"/>
        <v>0% (No Discount)</v>
      </c>
      <c r="AA775" s="17">
        <f>IF(COUNTIF($B$2:B775,B775)=1,1,0)</f>
        <v>0</v>
      </c>
      <c r="AB775" s="17">
        <f>IF(COUNTIF($F$2:F775,F775)=1,1,0)</f>
        <v>0</v>
      </c>
    </row>
    <row r="776" spans="1:28" x14ac:dyDescent="0.2">
      <c r="A776" s="17">
        <v>775</v>
      </c>
      <c r="B776" t="s">
        <v>2471</v>
      </c>
      <c r="C776" s="18">
        <v>42765</v>
      </c>
      <c r="D776" s="18">
        <v>42771</v>
      </c>
      <c r="E776" t="s">
        <v>77</v>
      </c>
      <c r="F776" t="s">
        <v>2472</v>
      </c>
      <c r="G776" t="s">
        <v>2473</v>
      </c>
      <c r="H776" t="s">
        <v>68</v>
      </c>
      <c r="I776" t="s">
        <v>54</v>
      </c>
      <c r="J776" t="s">
        <v>1408</v>
      </c>
      <c r="K776" t="s">
        <v>516</v>
      </c>
      <c r="L776">
        <v>50315</v>
      </c>
      <c r="M776" t="s">
        <v>132</v>
      </c>
      <c r="N776" t="s">
        <v>2478</v>
      </c>
      <c r="O776" t="s">
        <v>73</v>
      </c>
      <c r="P776" t="s">
        <v>95</v>
      </c>
      <c r="Q776" t="s">
        <v>2479</v>
      </c>
      <c r="R776" s="19">
        <v>40.299999999999997</v>
      </c>
      <c r="S776" s="17">
        <v>2</v>
      </c>
      <c r="T776" s="20">
        <v>0</v>
      </c>
      <c r="U776" s="19">
        <v>10.881</v>
      </c>
      <c r="V776" s="20">
        <f t="shared" si="60"/>
        <v>0.27</v>
      </c>
      <c r="W776" s="17">
        <f t="shared" si="61"/>
        <v>2017</v>
      </c>
      <c r="X776" t="str">
        <f t="shared" si="62"/>
        <v>Jan-2017</v>
      </c>
      <c r="Y776" s="17">
        <f t="shared" si="63"/>
        <v>6</v>
      </c>
      <c r="Z776" t="str">
        <f t="shared" si="64"/>
        <v>0% (No Discount)</v>
      </c>
      <c r="AA776" s="17">
        <f>IF(COUNTIF($B$2:B776,B776)=1,1,0)</f>
        <v>0</v>
      </c>
      <c r="AB776" s="17">
        <f>IF(COUNTIF($F$2:F776,F776)=1,1,0)</f>
        <v>0</v>
      </c>
    </row>
    <row r="777" spans="1:28" x14ac:dyDescent="0.2">
      <c r="A777" s="17">
        <v>776</v>
      </c>
      <c r="B777" t="s">
        <v>2471</v>
      </c>
      <c r="C777" s="18">
        <v>42765</v>
      </c>
      <c r="D777" s="18">
        <v>42771</v>
      </c>
      <c r="E777" t="s">
        <v>77</v>
      </c>
      <c r="F777" t="s">
        <v>2472</v>
      </c>
      <c r="G777" t="s">
        <v>2473</v>
      </c>
      <c r="H777" t="s">
        <v>68</v>
      </c>
      <c r="I777" t="s">
        <v>54</v>
      </c>
      <c r="J777" t="s">
        <v>1408</v>
      </c>
      <c r="K777" t="s">
        <v>516</v>
      </c>
      <c r="L777">
        <v>50315</v>
      </c>
      <c r="M777" t="s">
        <v>132</v>
      </c>
      <c r="N777" t="s">
        <v>2480</v>
      </c>
      <c r="O777" t="s">
        <v>59</v>
      </c>
      <c r="P777" t="s">
        <v>92</v>
      </c>
      <c r="Q777" t="s">
        <v>2481</v>
      </c>
      <c r="R777" s="19">
        <v>34.58</v>
      </c>
      <c r="S777" s="17">
        <v>7</v>
      </c>
      <c r="T777" s="20">
        <v>0</v>
      </c>
      <c r="U777" s="19">
        <v>14.5236</v>
      </c>
      <c r="V777" s="20">
        <f t="shared" si="60"/>
        <v>0.42000000000000004</v>
      </c>
      <c r="W777" s="17">
        <f t="shared" si="61"/>
        <v>2017</v>
      </c>
      <c r="X777" t="str">
        <f t="shared" si="62"/>
        <v>Jan-2017</v>
      </c>
      <c r="Y777" s="17">
        <f t="shared" si="63"/>
        <v>6</v>
      </c>
      <c r="Z777" t="str">
        <f t="shared" si="64"/>
        <v>0% (No Discount)</v>
      </c>
      <c r="AA777" s="17">
        <f>IF(COUNTIF($B$2:B777,B777)=1,1,0)</f>
        <v>0</v>
      </c>
      <c r="AB777" s="17">
        <f>IF(COUNTIF($F$2:F777,F777)=1,1,0)</f>
        <v>0</v>
      </c>
    </row>
    <row r="778" spans="1:28" x14ac:dyDescent="0.2">
      <c r="A778" s="17">
        <v>777</v>
      </c>
      <c r="B778" t="s">
        <v>2482</v>
      </c>
      <c r="C778" s="18">
        <v>41819</v>
      </c>
      <c r="D778" s="18">
        <v>41826</v>
      </c>
      <c r="E778" t="s">
        <v>77</v>
      </c>
      <c r="F778" t="s">
        <v>2483</v>
      </c>
      <c r="G778" t="s">
        <v>2484</v>
      </c>
      <c r="H778" t="s">
        <v>53</v>
      </c>
      <c r="I778" t="s">
        <v>54</v>
      </c>
      <c r="J778" t="s">
        <v>1037</v>
      </c>
      <c r="K778" t="s">
        <v>525</v>
      </c>
      <c r="L778">
        <v>45231</v>
      </c>
      <c r="M778" t="s">
        <v>175</v>
      </c>
      <c r="N778" t="s">
        <v>2485</v>
      </c>
      <c r="O778" t="s">
        <v>73</v>
      </c>
      <c r="P778" t="s">
        <v>95</v>
      </c>
      <c r="Q778" t="s">
        <v>2486</v>
      </c>
      <c r="R778" s="19">
        <v>32.76</v>
      </c>
      <c r="S778" s="17">
        <v>7</v>
      </c>
      <c r="T778" s="20">
        <v>0.2</v>
      </c>
      <c r="U778" s="19">
        <v>3.6855000000000002</v>
      </c>
      <c r="V778" s="20">
        <f t="shared" si="60"/>
        <v>0.11250000000000002</v>
      </c>
      <c r="W778" s="17">
        <f t="shared" si="61"/>
        <v>2014</v>
      </c>
      <c r="X778" t="str">
        <f t="shared" si="62"/>
        <v>Jun-2014</v>
      </c>
      <c r="Y778" s="17">
        <f t="shared" si="63"/>
        <v>7</v>
      </c>
      <c r="Z778" t="str">
        <f t="shared" si="64"/>
        <v>11-20%</v>
      </c>
      <c r="AA778" s="17">
        <f>IF(COUNTIF($B$2:B778,B778)=1,1,0)</f>
        <v>1</v>
      </c>
      <c r="AB778" s="17">
        <f>IF(COUNTIF($F$2:F778,F778)=1,1,0)</f>
        <v>1</v>
      </c>
    </row>
    <row r="779" spans="1:28" x14ac:dyDescent="0.2">
      <c r="A779" s="17">
        <v>778</v>
      </c>
      <c r="B779" t="s">
        <v>2487</v>
      </c>
      <c r="C779" s="18">
        <v>42237</v>
      </c>
      <c r="D779" s="18">
        <v>42239</v>
      </c>
      <c r="E779" t="s">
        <v>215</v>
      </c>
      <c r="F779" t="s">
        <v>1098</v>
      </c>
      <c r="G779" t="s">
        <v>1099</v>
      </c>
      <c r="H779" t="s">
        <v>129</v>
      </c>
      <c r="I779" t="s">
        <v>54</v>
      </c>
      <c r="J779" t="s">
        <v>154</v>
      </c>
      <c r="K779" t="s">
        <v>70</v>
      </c>
      <c r="L779">
        <v>94110</v>
      </c>
      <c r="M779" t="s">
        <v>71</v>
      </c>
      <c r="N779" t="s">
        <v>2488</v>
      </c>
      <c r="O779" t="s">
        <v>59</v>
      </c>
      <c r="P779" t="s">
        <v>63</v>
      </c>
      <c r="Q779" t="s">
        <v>2489</v>
      </c>
      <c r="R779" s="19">
        <v>544.00800000000004</v>
      </c>
      <c r="S779" s="17">
        <v>3</v>
      </c>
      <c r="T779" s="20">
        <v>0.2</v>
      </c>
      <c r="U779" s="19">
        <v>40.800600000000003</v>
      </c>
      <c r="V779" s="20">
        <f t="shared" si="60"/>
        <v>7.4999999999999997E-2</v>
      </c>
      <c r="W779" s="17">
        <f t="shared" si="61"/>
        <v>2015</v>
      </c>
      <c r="X779" t="str">
        <f t="shared" si="62"/>
        <v>Aug-2015</v>
      </c>
      <c r="Y779" s="17">
        <f t="shared" si="63"/>
        <v>2</v>
      </c>
      <c r="Z779" t="str">
        <f t="shared" si="64"/>
        <v>11-20%</v>
      </c>
      <c r="AA779" s="17">
        <f>IF(COUNTIF($B$2:B779,B779)=1,1,0)</f>
        <v>1</v>
      </c>
      <c r="AB779" s="17">
        <f>IF(COUNTIF($F$2:F779,F779)=1,1,0)</f>
        <v>0</v>
      </c>
    </row>
    <row r="780" spans="1:28" x14ac:dyDescent="0.2">
      <c r="A780" s="17">
        <v>779</v>
      </c>
      <c r="B780" t="s">
        <v>2487</v>
      </c>
      <c r="C780" s="18">
        <v>42237</v>
      </c>
      <c r="D780" s="18">
        <v>42239</v>
      </c>
      <c r="E780" t="s">
        <v>215</v>
      </c>
      <c r="F780" t="s">
        <v>1098</v>
      </c>
      <c r="G780" t="s">
        <v>1099</v>
      </c>
      <c r="H780" t="s">
        <v>129</v>
      </c>
      <c r="I780" t="s">
        <v>54</v>
      </c>
      <c r="J780" t="s">
        <v>154</v>
      </c>
      <c r="K780" t="s">
        <v>70</v>
      </c>
      <c r="L780">
        <v>94110</v>
      </c>
      <c r="M780" t="s">
        <v>71</v>
      </c>
      <c r="N780" t="s">
        <v>1482</v>
      </c>
      <c r="O780" t="s">
        <v>73</v>
      </c>
      <c r="P780" t="s">
        <v>117</v>
      </c>
      <c r="Q780" t="s">
        <v>1483</v>
      </c>
      <c r="R780" s="19">
        <v>59.94</v>
      </c>
      <c r="S780" s="17">
        <v>3</v>
      </c>
      <c r="T780" s="20">
        <v>0</v>
      </c>
      <c r="U780" s="19">
        <v>28.171800000000001</v>
      </c>
      <c r="V780" s="20">
        <f t="shared" si="60"/>
        <v>0.47000000000000003</v>
      </c>
      <c r="W780" s="17">
        <f t="shared" si="61"/>
        <v>2015</v>
      </c>
      <c r="X780" t="str">
        <f t="shared" si="62"/>
        <v>Aug-2015</v>
      </c>
      <c r="Y780" s="17">
        <f t="shared" si="63"/>
        <v>2</v>
      </c>
      <c r="Z780" t="str">
        <f t="shared" si="64"/>
        <v>0% (No Discount)</v>
      </c>
      <c r="AA780" s="17">
        <f>IF(COUNTIF($B$2:B780,B780)=1,1,0)</f>
        <v>0</v>
      </c>
      <c r="AB780" s="17">
        <f>IF(COUNTIF($F$2:F780,F780)=1,1,0)</f>
        <v>0</v>
      </c>
    </row>
    <row r="781" spans="1:28" x14ac:dyDescent="0.2">
      <c r="A781" s="17">
        <v>780</v>
      </c>
      <c r="B781" t="s">
        <v>2487</v>
      </c>
      <c r="C781" s="18">
        <v>42237</v>
      </c>
      <c r="D781" s="18">
        <v>42239</v>
      </c>
      <c r="E781" t="s">
        <v>215</v>
      </c>
      <c r="F781" t="s">
        <v>1098</v>
      </c>
      <c r="G781" t="s">
        <v>1099</v>
      </c>
      <c r="H781" t="s">
        <v>129</v>
      </c>
      <c r="I781" t="s">
        <v>54</v>
      </c>
      <c r="J781" t="s">
        <v>154</v>
      </c>
      <c r="K781" t="s">
        <v>70</v>
      </c>
      <c r="L781">
        <v>94110</v>
      </c>
      <c r="M781" t="s">
        <v>71</v>
      </c>
      <c r="N781" t="s">
        <v>1451</v>
      </c>
      <c r="O781" t="s">
        <v>73</v>
      </c>
      <c r="P781" t="s">
        <v>117</v>
      </c>
      <c r="Q781" t="s">
        <v>1452</v>
      </c>
      <c r="R781" s="19">
        <v>23.92</v>
      </c>
      <c r="S781" s="17">
        <v>4</v>
      </c>
      <c r="T781" s="20">
        <v>0</v>
      </c>
      <c r="U781" s="19">
        <v>11.720800000000001</v>
      </c>
      <c r="V781" s="20">
        <f t="shared" si="60"/>
        <v>0.49</v>
      </c>
      <c r="W781" s="17">
        <f t="shared" si="61"/>
        <v>2015</v>
      </c>
      <c r="X781" t="str">
        <f t="shared" si="62"/>
        <v>Aug-2015</v>
      </c>
      <c r="Y781" s="17">
        <f t="shared" si="63"/>
        <v>2</v>
      </c>
      <c r="Z781" t="str">
        <f t="shared" si="64"/>
        <v>0% (No Discount)</v>
      </c>
      <c r="AA781" s="17">
        <f>IF(COUNTIF($B$2:B781,B781)=1,1,0)</f>
        <v>0</v>
      </c>
      <c r="AB781" s="17">
        <f>IF(COUNTIF($F$2:F781,F781)=1,1,0)</f>
        <v>0</v>
      </c>
    </row>
    <row r="782" spans="1:28" x14ac:dyDescent="0.2">
      <c r="A782" s="17">
        <v>781</v>
      </c>
      <c r="B782" t="s">
        <v>2487</v>
      </c>
      <c r="C782" s="18">
        <v>42237</v>
      </c>
      <c r="D782" s="18">
        <v>42239</v>
      </c>
      <c r="E782" t="s">
        <v>215</v>
      </c>
      <c r="F782" t="s">
        <v>1098</v>
      </c>
      <c r="G782" t="s">
        <v>1099</v>
      </c>
      <c r="H782" t="s">
        <v>129</v>
      </c>
      <c r="I782" t="s">
        <v>54</v>
      </c>
      <c r="J782" t="s">
        <v>154</v>
      </c>
      <c r="K782" t="s">
        <v>70</v>
      </c>
      <c r="L782">
        <v>94110</v>
      </c>
      <c r="M782" t="s">
        <v>71</v>
      </c>
      <c r="N782" t="s">
        <v>2490</v>
      </c>
      <c r="O782" t="s">
        <v>73</v>
      </c>
      <c r="P782" t="s">
        <v>117</v>
      </c>
      <c r="Q782" t="s">
        <v>2491</v>
      </c>
      <c r="R782" s="19">
        <v>4.28</v>
      </c>
      <c r="S782" s="17">
        <v>1</v>
      </c>
      <c r="T782" s="20">
        <v>0</v>
      </c>
      <c r="U782" s="19">
        <v>1.9259999999999999</v>
      </c>
      <c r="V782" s="20">
        <f t="shared" si="60"/>
        <v>0.44999999999999996</v>
      </c>
      <c r="W782" s="17">
        <f t="shared" si="61"/>
        <v>2015</v>
      </c>
      <c r="X782" t="str">
        <f t="shared" si="62"/>
        <v>Aug-2015</v>
      </c>
      <c r="Y782" s="17">
        <f t="shared" si="63"/>
        <v>2</v>
      </c>
      <c r="Z782" t="str">
        <f t="shared" si="64"/>
        <v>0% (No Discount)</v>
      </c>
      <c r="AA782" s="17">
        <f>IF(COUNTIF($B$2:B782,B782)=1,1,0)</f>
        <v>0</v>
      </c>
      <c r="AB782" s="17">
        <f>IF(COUNTIF($F$2:F782,F782)=1,1,0)</f>
        <v>0</v>
      </c>
    </row>
    <row r="783" spans="1:28" x14ac:dyDescent="0.2">
      <c r="A783" s="17">
        <v>782</v>
      </c>
      <c r="B783" t="s">
        <v>2492</v>
      </c>
      <c r="C783" s="18">
        <v>42280</v>
      </c>
      <c r="D783" s="18">
        <v>42283</v>
      </c>
      <c r="E783" t="s">
        <v>50</v>
      </c>
      <c r="F783" t="s">
        <v>2493</v>
      </c>
      <c r="G783" t="s">
        <v>2494</v>
      </c>
      <c r="H783" t="s">
        <v>53</v>
      </c>
      <c r="I783" t="s">
        <v>54</v>
      </c>
      <c r="J783" t="s">
        <v>524</v>
      </c>
      <c r="K783" t="s">
        <v>525</v>
      </c>
      <c r="L783">
        <v>43229</v>
      </c>
      <c r="M783" t="s">
        <v>175</v>
      </c>
      <c r="N783" t="s">
        <v>1628</v>
      </c>
      <c r="O783" t="s">
        <v>73</v>
      </c>
      <c r="P783" t="s">
        <v>102</v>
      </c>
      <c r="Q783" t="s">
        <v>1629</v>
      </c>
      <c r="R783" s="19">
        <v>32.07</v>
      </c>
      <c r="S783" s="17">
        <v>5</v>
      </c>
      <c r="T783" s="20">
        <v>0.7</v>
      </c>
      <c r="U783" s="19">
        <v>-22.449000000000002</v>
      </c>
      <c r="V783" s="20">
        <f t="shared" si="60"/>
        <v>-0.70000000000000007</v>
      </c>
      <c r="W783" s="17">
        <f t="shared" si="61"/>
        <v>2015</v>
      </c>
      <c r="X783" t="str">
        <f t="shared" si="62"/>
        <v>Oct-2015</v>
      </c>
      <c r="Y783" s="17">
        <f t="shared" si="63"/>
        <v>3</v>
      </c>
      <c r="Z783" t="str">
        <f t="shared" si="64"/>
        <v>Over 50%</v>
      </c>
      <c r="AA783" s="17">
        <f>IF(COUNTIF($B$2:B783,B783)=1,1,0)</f>
        <v>1</v>
      </c>
      <c r="AB783" s="17">
        <f>IF(COUNTIF($F$2:F783,F783)=1,1,0)</f>
        <v>1</v>
      </c>
    </row>
    <row r="784" spans="1:28" x14ac:dyDescent="0.2">
      <c r="A784" s="17">
        <v>783</v>
      </c>
      <c r="B784" t="s">
        <v>2492</v>
      </c>
      <c r="C784" s="18">
        <v>42280</v>
      </c>
      <c r="D784" s="18">
        <v>42283</v>
      </c>
      <c r="E784" t="s">
        <v>50</v>
      </c>
      <c r="F784" t="s">
        <v>2493</v>
      </c>
      <c r="G784" t="s">
        <v>2494</v>
      </c>
      <c r="H784" t="s">
        <v>53</v>
      </c>
      <c r="I784" t="s">
        <v>54</v>
      </c>
      <c r="J784" t="s">
        <v>524</v>
      </c>
      <c r="K784" t="s">
        <v>525</v>
      </c>
      <c r="L784">
        <v>43229</v>
      </c>
      <c r="M784" t="s">
        <v>175</v>
      </c>
      <c r="N784" t="s">
        <v>273</v>
      </c>
      <c r="O784" t="s">
        <v>98</v>
      </c>
      <c r="P784" t="s">
        <v>188</v>
      </c>
      <c r="Q784" t="s">
        <v>274</v>
      </c>
      <c r="R784" s="19">
        <v>24</v>
      </c>
      <c r="S784" s="17">
        <v>2</v>
      </c>
      <c r="T784" s="20">
        <v>0.2</v>
      </c>
      <c r="U784" s="19">
        <v>-2.7</v>
      </c>
      <c r="V784" s="20">
        <f t="shared" si="60"/>
        <v>-0.1125</v>
      </c>
      <c r="W784" s="17">
        <f t="shared" si="61"/>
        <v>2015</v>
      </c>
      <c r="X784" t="str">
        <f t="shared" si="62"/>
        <v>Oct-2015</v>
      </c>
      <c r="Y784" s="17">
        <f t="shared" si="63"/>
        <v>3</v>
      </c>
      <c r="Z784" t="str">
        <f t="shared" si="64"/>
        <v>11-20%</v>
      </c>
      <c r="AA784" s="17">
        <f>IF(COUNTIF($B$2:B784,B784)=1,1,0)</f>
        <v>0</v>
      </c>
      <c r="AB784" s="17">
        <f>IF(COUNTIF($F$2:F784,F784)=1,1,0)</f>
        <v>0</v>
      </c>
    </row>
    <row r="785" spans="1:28" x14ac:dyDescent="0.2">
      <c r="A785" s="17">
        <v>784</v>
      </c>
      <c r="B785" t="s">
        <v>2492</v>
      </c>
      <c r="C785" s="18">
        <v>42280</v>
      </c>
      <c r="D785" s="18">
        <v>42283</v>
      </c>
      <c r="E785" t="s">
        <v>50</v>
      </c>
      <c r="F785" t="s">
        <v>2493</v>
      </c>
      <c r="G785" t="s">
        <v>2494</v>
      </c>
      <c r="H785" t="s">
        <v>53</v>
      </c>
      <c r="I785" t="s">
        <v>54</v>
      </c>
      <c r="J785" t="s">
        <v>524</v>
      </c>
      <c r="K785" t="s">
        <v>525</v>
      </c>
      <c r="L785">
        <v>43229</v>
      </c>
      <c r="M785" t="s">
        <v>175</v>
      </c>
      <c r="N785" t="s">
        <v>2495</v>
      </c>
      <c r="O785" t="s">
        <v>59</v>
      </c>
      <c r="P785" t="s">
        <v>60</v>
      </c>
      <c r="Q785" t="s">
        <v>2496</v>
      </c>
      <c r="R785" s="19">
        <v>35.49</v>
      </c>
      <c r="S785" s="17">
        <v>1</v>
      </c>
      <c r="T785" s="20">
        <v>0.5</v>
      </c>
      <c r="U785" s="19">
        <v>-15.615600000000001</v>
      </c>
      <c r="V785" s="20">
        <f t="shared" si="60"/>
        <v>-0.44</v>
      </c>
      <c r="W785" s="17">
        <f t="shared" si="61"/>
        <v>2015</v>
      </c>
      <c r="X785" t="str">
        <f t="shared" si="62"/>
        <v>Oct-2015</v>
      </c>
      <c r="Y785" s="17">
        <f t="shared" si="63"/>
        <v>3</v>
      </c>
      <c r="Z785" t="str">
        <f t="shared" si="64"/>
        <v>41-50%</v>
      </c>
      <c r="AA785" s="17">
        <f>IF(COUNTIF($B$2:B785,B785)=1,1,0)</f>
        <v>0</v>
      </c>
      <c r="AB785" s="17">
        <f>IF(COUNTIF($F$2:F785,F785)=1,1,0)</f>
        <v>0</v>
      </c>
    </row>
    <row r="786" spans="1:28" x14ac:dyDescent="0.2">
      <c r="A786" s="17">
        <v>785</v>
      </c>
      <c r="B786" t="s">
        <v>2492</v>
      </c>
      <c r="C786" s="18">
        <v>42280</v>
      </c>
      <c r="D786" s="18">
        <v>42283</v>
      </c>
      <c r="E786" t="s">
        <v>50</v>
      </c>
      <c r="F786" t="s">
        <v>2493</v>
      </c>
      <c r="G786" t="s">
        <v>2494</v>
      </c>
      <c r="H786" t="s">
        <v>53</v>
      </c>
      <c r="I786" t="s">
        <v>54</v>
      </c>
      <c r="J786" t="s">
        <v>524</v>
      </c>
      <c r="K786" t="s">
        <v>525</v>
      </c>
      <c r="L786">
        <v>43229</v>
      </c>
      <c r="M786" t="s">
        <v>175</v>
      </c>
      <c r="N786" t="s">
        <v>2497</v>
      </c>
      <c r="O786" t="s">
        <v>98</v>
      </c>
      <c r="P786" t="s">
        <v>188</v>
      </c>
      <c r="Q786" t="s">
        <v>2498</v>
      </c>
      <c r="R786" s="19">
        <v>47.984000000000002</v>
      </c>
      <c r="S786" s="17">
        <v>2</v>
      </c>
      <c r="T786" s="20">
        <v>0.2</v>
      </c>
      <c r="U786" s="19">
        <v>0.5998</v>
      </c>
      <c r="V786" s="20">
        <f t="shared" si="60"/>
        <v>1.2499999999999999E-2</v>
      </c>
      <c r="W786" s="17">
        <f t="shared" si="61"/>
        <v>2015</v>
      </c>
      <c r="X786" t="str">
        <f t="shared" si="62"/>
        <v>Oct-2015</v>
      </c>
      <c r="Y786" s="17">
        <f t="shared" si="63"/>
        <v>3</v>
      </c>
      <c r="Z786" t="str">
        <f t="shared" si="64"/>
        <v>11-20%</v>
      </c>
      <c r="AA786" s="17">
        <f>IF(COUNTIF($B$2:B786,B786)=1,1,0)</f>
        <v>0</v>
      </c>
      <c r="AB786" s="17">
        <f>IF(COUNTIF($F$2:F786,F786)=1,1,0)</f>
        <v>0</v>
      </c>
    </row>
    <row r="787" spans="1:28" x14ac:dyDescent="0.2">
      <c r="A787" s="17">
        <v>786</v>
      </c>
      <c r="B787" t="s">
        <v>2499</v>
      </c>
      <c r="C787" s="18">
        <v>42147</v>
      </c>
      <c r="D787" s="18">
        <v>42152</v>
      </c>
      <c r="E787" t="s">
        <v>77</v>
      </c>
      <c r="F787" t="s">
        <v>924</v>
      </c>
      <c r="G787" t="s">
        <v>925</v>
      </c>
      <c r="H787" t="s">
        <v>68</v>
      </c>
      <c r="I787" t="s">
        <v>54</v>
      </c>
      <c r="J787" t="s">
        <v>409</v>
      </c>
      <c r="K787" t="s">
        <v>410</v>
      </c>
      <c r="L787">
        <v>29203</v>
      </c>
      <c r="M787" t="s">
        <v>57</v>
      </c>
      <c r="N787" t="s">
        <v>2500</v>
      </c>
      <c r="O787" t="s">
        <v>73</v>
      </c>
      <c r="P787" t="s">
        <v>200</v>
      </c>
      <c r="Q787" t="s">
        <v>2501</v>
      </c>
      <c r="R787" s="19">
        <v>186.69</v>
      </c>
      <c r="S787" s="17">
        <v>3</v>
      </c>
      <c r="T787" s="20">
        <v>0</v>
      </c>
      <c r="U787" s="19">
        <v>87.744299999999996</v>
      </c>
      <c r="V787" s="20">
        <f t="shared" si="60"/>
        <v>0.47</v>
      </c>
      <c r="W787" s="17">
        <f t="shared" si="61"/>
        <v>2015</v>
      </c>
      <c r="X787" t="str">
        <f t="shared" si="62"/>
        <v>May-2015</v>
      </c>
      <c r="Y787" s="17">
        <f t="shared" si="63"/>
        <v>5</v>
      </c>
      <c r="Z787" t="str">
        <f t="shared" si="64"/>
        <v>0% (No Discount)</v>
      </c>
      <c r="AA787" s="17">
        <f>IF(COUNTIF($B$2:B787,B787)=1,1,0)</f>
        <v>1</v>
      </c>
      <c r="AB787" s="17">
        <f>IF(COUNTIF($F$2:F787,F787)=1,1,0)</f>
        <v>0</v>
      </c>
    </row>
    <row r="788" spans="1:28" x14ac:dyDescent="0.2">
      <c r="A788" s="17">
        <v>787</v>
      </c>
      <c r="B788" t="s">
        <v>2502</v>
      </c>
      <c r="C788" s="18">
        <v>42811</v>
      </c>
      <c r="D788" s="18">
        <v>42815</v>
      </c>
      <c r="E788" t="s">
        <v>50</v>
      </c>
      <c r="F788" t="s">
        <v>513</v>
      </c>
      <c r="G788" t="s">
        <v>514</v>
      </c>
      <c r="H788" t="s">
        <v>53</v>
      </c>
      <c r="I788" t="s">
        <v>54</v>
      </c>
      <c r="J788" t="s">
        <v>2503</v>
      </c>
      <c r="K788" t="s">
        <v>70</v>
      </c>
      <c r="L788">
        <v>93534</v>
      </c>
      <c r="M788" t="s">
        <v>71</v>
      </c>
      <c r="N788" t="s">
        <v>2504</v>
      </c>
      <c r="O788" t="s">
        <v>73</v>
      </c>
      <c r="P788" t="s">
        <v>102</v>
      </c>
      <c r="Q788" t="s">
        <v>2505</v>
      </c>
      <c r="R788" s="19">
        <v>17.456</v>
      </c>
      <c r="S788" s="17">
        <v>2</v>
      </c>
      <c r="T788" s="20">
        <v>0.2</v>
      </c>
      <c r="U788" s="19">
        <v>5.8914</v>
      </c>
      <c r="V788" s="20">
        <f t="shared" si="60"/>
        <v>0.33750000000000002</v>
      </c>
      <c r="W788" s="17">
        <f t="shared" si="61"/>
        <v>2017</v>
      </c>
      <c r="X788" t="str">
        <f t="shared" si="62"/>
        <v>Mar-2017</v>
      </c>
      <c r="Y788" s="17">
        <f t="shared" si="63"/>
        <v>4</v>
      </c>
      <c r="Z788" t="str">
        <f t="shared" si="64"/>
        <v>11-20%</v>
      </c>
      <c r="AA788" s="17">
        <f>IF(COUNTIF($B$2:B788,B788)=1,1,0)</f>
        <v>1</v>
      </c>
      <c r="AB788" s="17">
        <f>IF(COUNTIF($F$2:F788,F788)=1,1,0)</f>
        <v>0</v>
      </c>
    </row>
    <row r="789" spans="1:28" x14ac:dyDescent="0.2">
      <c r="A789" s="17">
        <v>788</v>
      </c>
      <c r="B789" t="s">
        <v>2506</v>
      </c>
      <c r="C789" s="18">
        <v>42350</v>
      </c>
      <c r="D789" s="18">
        <v>42354</v>
      </c>
      <c r="E789" t="s">
        <v>77</v>
      </c>
      <c r="F789" t="s">
        <v>2507</v>
      </c>
      <c r="G789" t="s">
        <v>2508</v>
      </c>
      <c r="H789" t="s">
        <v>53</v>
      </c>
      <c r="I789" t="s">
        <v>54</v>
      </c>
      <c r="J789" t="s">
        <v>2503</v>
      </c>
      <c r="K789" t="s">
        <v>70</v>
      </c>
      <c r="L789">
        <v>93534</v>
      </c>
      <c r="M789" t="s">
        <v>71</v>
      </c>
      <c r="N789" t="s">
        <v>2509</v>
      </c>
      <c r="O789" t="s">
        <v>59</v>
      </c>
      <c r="P789" t="s">
        <v>63</v>
      </c>
      <c r="Q789" t="s">
        <v>2510</v>
      </c>
      <c r="R789" s="19">
        <v>348.928</v>
      </c>
      <c r="S789" s="17">
        <v>2</v>
      </c>
      <c r="T789" s="20">
        <v>0.2</v>
      </c>
      <c r="U789" s="19">
        <v>34.892800000000001</v>
      </c>
      <c r="V789" s="20">
        <f t="shared" si="60"/>
        <v>0.1</v>
      </c>
      <c r="W789" s="17">
        <f t="shared" si="61"/>
        <v>2015</v>
      </c>
      <c r="X789" t="str">
        <f t="shared" si="62"/>
        <v>Dec-2015</v>
      </c>
      <c r="Y789" s="17">
        <f t="shared" si="63"/>
        <v>4</v>
      </c>
      <c r="Z789" t="str">
        <f t="shared" si="64"/>
        <v>11-20%</v>
      </c>
      <c r="AA789" s="17">
        <f>IF(COUNTIF($B$2:B789,B789)=1,1,0)</f>
        <v>1</v>
      </c>
      <c r="AB789" s="17">
        <f>IF(COUNTIF($F$2:F789,F789)=1,1,0)</f>
        <v>1</v>
      </c>
    </row>
    <row r="790" spans="1:28" x14ac:dyDescent="0.2">
      <c r="A790" s="17">
        <v>789</v>
      </c>
      <c r="B790" t="s">
        <v>2511</v>
      </c>
      <c r="C790" s="18">
        <v>42181</v>
      </c>
      <c r="D790" s="18">
        <v>42185</v>
      </c>
      <c r="E790" t="s">
        <v>77</v>
      </c>
      <c r="F790" t="s">
        <v>1706</v>
      </c>
      <c r="G790" t="s">
        <v>1707</v>
      </c>
      <c r="H790" t="s">
        <v>53</v>
      </c>
      <c r="I790" t="s">
        <v>54</v>
      </c>
      <c r="J790" t="s">
        <v>1496</v>
      </c>
      <c r="K790" t="s">
        <v>346</v>
      </c>
      <c r="L790">
        <v>23223</v>
      </c>
      <c r="M790" t="s">
        <v>57</v>
      </c>
      <c r="N790" t="s">
        <v>1526</v>
      </c>
      <c r="O790" t="s">
        <v>73</v>
      </c>
      <c r="P790" t="s">
        <v>102</v>
      </c>
      <c r="Q790" t="s">
        <v>1527</v>
      </c>
      <c r="R790" s="19">
        <v>143.96</v>
      </c>
      <c r="S790" s="17">
        <v>4</v>
      </c>
      <c r="T790" s="20">
        <v>0</v>
      </c>
      <c r="U790" s="19">
        <v>69.100800000000007</v>
      </c>
      <c r="V790" s="20">
        <f t="shared" si="60"/>
        <v>0.48000000000000004</v>
      </c>
      <c r="W790" s="17">
        <f t="shared" si="61"/>
        <v>2015</v>
      </c>
      <c r="X790" t="str">
        <f t="shared" si="62"/>
        <v>Jun-2015</v>
      </c>
      <c r="Y790" s="17">
        <f t="shared" si="63"/>
        <v>4</v>
      </c>
      <c r="Z790" t="str">
        <f t="shared" si="64"/>
        <v>0% (No Discount)</v>
      </c>
      <c r="AA790" s="17">
        <f>IF(COUNTIF($B$2:B790,B790)=1,1,0)</f>
        <v>1</v>
      </c>
      <c r="AB790" s="17">
        <f>IF(COUNTIF($F$2:F790,F790)=1,1,0)</f>
        <v>0</v>
      </c>
    </row>
    <row r="791" spans="1:28" x14ac:dyDescent="0.2">
      <c r="A791" s="17">
        <v>790</v>
      </c>
      <c r="B791" t="s">
        <v>2511</v>
      </c>
      <c r="C791" s="18">
        <v>42181</v>
      </c>
      <c r="D791" s="18">
        <v>42185</v>
      </c>
      <c r="E791" t="s">
        <v>77</v>
      </c>
      <c r="F791" t="s">
        <v>1706</v>
      </c>
      <c r="G791" t="s">
        <v>1707</v>
      </c>
      <c r="H791" t="s">
        <v>53</v>
      </c>
      <c r="I791" t="s">
        <v>54</v>
      </c>
      <c r="J791" t="s">
        <v>1496</v>
      </c>
      <c r="K791" t="s">
        <v>346</v>
      </c>
      <c r="L791">
        <v>23223</v>
      </c>
      <c r="M791" t="s">
        <v>57</v>
      </c>
      <c r="N791" t="s">
        <v>1667</v>
      </c>
      <c r="O791" t="s">
        <v>73</v>
      </c>
      <c r="P791" t="s">
        <v>86</v>
      </c>
      <c r="Q791" t="s">
        <v>1668</v>
      </c>
      <c r="R791" s="19">
        <v>15.42</v>
      </c>
      <c r="S791" s="17">
        <v>1</v>
      </c>
      <c r="T791" s="20">
        <v>0</v>
      </c>
      <c r="U791" s="19">
        <v>4.1634000000000002</v>
      </c>
      <c r="V791" s="20">
        <f t="shared" si="60"/>
        <v>0.27</v>
      </c>
      <c r="W791" s="17">
        <f t="shared" si="61"/>
        <v>2015</v>
      </c>
      <c r="X791" t="str">
        <f t="shared" si="62"/>
        <v>Jun-2015</v>
      </c>
      <c r="Y791" s="17">
        <f t="shared" si="63"/>
        <v>4</v>
      </c>
      <c r="Z791" t="str">
        <f t="shared" si="64"/>
        <v>0% (No Discount)</v>
      </c>
      <c r="AA791" s="17">
        <f>IF(COUNTIF($B$2:B791,B791)=1,1,0)</f>
        <v>0</v>
      </c>
      <c r="AB791" s="17">
        <f>IF(COUNTIF($F$2:F791,F791)=1,1,0)</f>
        <v>0</v>
      </c>
    </row>
    <row r="792" spans="1:28" x14ac:dyDescent="0.2">
      <c r="A792" s="17">
        <v>791</v>
      </c>
      <c r="B792" t="s">
        <v>2511</v>
      </c>
      <c r="C792" s="18">
        <v>42181</v>
      </c>
      <c r="D792" s="18">
        <v>42185</v>
      </c>
      <c r="E792" t="s">
        <v>77</v>
      </c>
      <c r="F792" t="s">
        <v>1706</v>
      </c>
      <c r="G792" t="s">
        <v>1707</v>
      </c>
      <c r="H792" t="s">
        <v>53</v>
      </c>
      <c r="I792" t="s">
        <v>54</v>
      </c>
      <c r="J792" t="s">
        <v>1496</v>
      </c>
      <c r="K792" t="s">
        <v>346</v>
      </c>
      <c r="L792">
        <v>23223</v>
      </c>
      <c r="M792" t="s">
        <v>57</v>
      </c>
      <c r="N792" t="s">
        <v>2512</v>
      </c>
      <c r="O792" t="s">
        <v>73</v>
      </c>
      <c r="P792" t="s">
        <v>102</v>
      </c>
      <c r="Q792" t="s">
        <v>2513</v>
      </c>
      <c r="R792" s="19">
        <v>43.04</v>
      </c>
      <c r="S792" s="17">
        <v>8</v>
      </c>
      <c r="T792" s="20">
        <v>0</v>
      </c>
      <c r="U792" s="19">
        <v>21.089600000000001</v>
      </c>
      <c r="V792" s="20">
        <f t="shared" si="60"/>
        <v>0.49000000000000005</v>
      </c>
      <c r="W792" s="17">
        <f t="shared" si="61"/>
        <v>2015</v>
      </c>
      <c r="X792" t="str">
        <f t="shared" si="62"/>
        <v>Jun-2015</v>
      </c>
      <c r="Y792" s="17">
        <f t="shared" si="63"/>
        <v>4</v>
      </c>
      <c r="Z792" t="str">
        <f t="shared" si="64"/>
        <v>0% (No Discount)</v>
      </c>
      <c r="AA792" s="17">
        <f>IF(COUNTIF($B$2:B792,B792)=1,1,0)</f>
        <v>0</v>
      </c>
      <c r="AB792" s="17">
        <f>IF(COUNTIF($F$2:F792,F792)=1,1,0)</f>
        <v>0</v>
      </c>
    </row>
    <row r="793" spans="1:28" x14ac:dyDescent="0.2">
      <c r="A793" s="17">
        <v>792</v>
      </c>
      <c r="B793" t="s">
        <v>2511</v>
      </c>
      <c r="C793" s="18">
        <v>42181</v>
      </c>
      <c r="D793" s="18">
        <v>42185</v>
      </c>
      <c r="E793" t="s">
        <v>77</v>
      </c>
      <c r="F793" t="s">
        <v>1706</v>
      </c>
      <c r="G793" t="s">
        <v>1707</v>
      </c>
      <c r="H793" t="s">
        <v>53</v>
      </c>
      <c r="I793" t="s">
        <v>54</v>
      </c>
      <c r="J793" t="s">
        <v>1496</v>
      </c>
      <c r="K793" t="s">
        <v>346</v>
      </c>
      <c r="L793">
        <v>23223</v>
      </c>
      <c r="M793" t="s">
        <v>57</v>
      </c>
      <c r="N793" t="s">
        <v>2514</v>
      </c>
      <c r="O793" t="s">
        <v>59</v>
      </c>
      <c r="P793" t="s">
        <v>63</v>
      </c>
      <c r="Q793" t="s">
        <v>2515</v>
      </c>
      <c r="R793" s="19">
        <v>332.94</v>
      </c>
      <c r="S793" s="17">
        <v>3</v>
      </c>
      <c r="T793" s="20">
        <v>0</v>
      </c>
      <c r="U793" s="19">
        <v>79.905600000000007</v>
      </c>
      <c r="V793" s="20">
        <f t="shared" si="60"/>
        <v>0.24000000000000002</v>
      </c>
      <c r="W793" s="17">
        <f t="shared" si="61"/>
        <v>2015</v>
      </c>
      <c r="X793" t="str">
        <f t="shared" si="62"/>
        <v>Jun-2015</v>
      </c>
      <c r="Y793" s="17">
        <f t="shared" si="63"/>
        <v>4</v>
      </c>
      <c r="Z793" t="str">
        <f t="shared" si="64"/>
        <v>0% (No Discount)</v>
      </c>
      <c r="AA793" s="17">
        <f>IF(COUNTIF($B$2:B793,B793)=1,1,0)</f>
        <v>0</v>
      </c>
      <c r="AB793" s="17">
        <f>IF(COUNTIF($F$2:F793,F793)=1,1,0)</f>
        <v>0</v>
      </c>
    </row>
    <row r="794" spans="1:28" x14ac:dyDescent="0.2">
      <c r="A794" s="17">
        <v>793</v>
      </c>
      <c r="B794" t="s">
        <v>2516</v>
      </c>
      <c r="C794" s="18">
        <v>42510</v>
      </c>
      <c r="D794" s="18">
        <v>42510</v>
      </c>
      <c r="E794" t="s">
        <v>1320</v>
      </c>
      <c r="F794" t="s">
        <v>2517</v>
      </c>
      <c r="G794" t="s">
        <v>2518</v>
      </c>
      <c r="H794" t="s">
        <v>53</v>
      </c>
      <c r="I794" t="s">
        <v>54</v>
      </c>
      <c r="J794" t="s">
        <v>2519</v>
      </c>
      <c r="K794" t="s">
        <v>115</v>
      </c>
      <c r="L794">
        <v>28806</v>
      </c>
      <c r="M794" t="s">
        <v>57</v>
      </c>
      <c r="N794" t="s">
        <v>2520</v>
      </c>
      <c r="O794" t="s">
        <v>98</v>
      </c>
      <c r="P794" t="s">
        <v>99</v>
      </c>
      <c r="Q794" t="s">
        <v>2521</v>
      </c>
      <c r="R794" s="19">
        <v>1363.96</v>
      </c>
      <c r="S794" s="17">
        <v>5</v>
      </c>
      <c r="T794" s="20">
        <v>0.2</v>
      </c>
      <c r="U794" s="19">
        <v>85.247500000000002</v>
      </c>
      <c r="V794" s="20">
        <f t="shared" si="60"/>
        <v>6.25E-2</v>
      </c>
      <c r="W794" s="17">
        <f t="shared" si="61"/>
        <v>2016</v>
      </c>
      <c r="X794" t="str">
        <f t="shared" si="62"/>
        <v>May-2016</v>
      </c>
      <c r="Y794" s="17">
        <f t="shared" si="63"/>
        <v>0</v>
      </c>
      <c r="Z794" t="str">
        <f t="shared" si="64"/>
        <v>11-20%</v>
      </c>
      <c r="AA794" s="17">
        <f>IF(COUNTIF($B$2:B794,B794)=1,1,0)</f>
        <v>1</v>
      </c>
      <c r="AB794" s="17">
        <f>IF(COUNTIF($F$2:F794,F794)=1,1,0)</f>
        <v>1</v>
      </c>
    </row>
    <row r="795" spans="1:28" x14ac:dyDescent="0.2">
      <c r="A795" s="17">
        <v>794</v>
      </c>
      <c r="B795" t="s">
        <v>2522</v>
      </c>
      <c r="C795" s="18">
        <v>41902</v>
      </c>
      <c r="D795" s="18">
        <v>41908</v>
      </c>
      <c r="E795" t="s">
        <v>77</v>
      </c>
      <c r="F795" t="s">
        <v>2523</v>
      </c>
      <c r="G795" t="s">
        <v>2524</v>
      </c>
      <c r="H795" t="s">
        <v>53</v>
      </c>
      <c r="I795" t="s">
        <v>54</v>
      </c>
      <c r="J795" t="s">
        <v>154</v>
      </c>
      <c r="K795" t="s">
        <v>70</v>
      </c>
      <c r="L795">
        <v>94110</v>
      </c>
      <c r="M795" t="s">
        <v>71</v>
      </c>
      <c r="N795" t="s">
        <v>2525</v>
      </c>
      <c r="O795" t="s">
        <v>73</v>
      </c>
      <c r="P795" t="s">
        <v>74</v>
      </c>
      <c r="Q795" t="s">
        <v>2526</v>
      </c>
      <c r="R795" s="19">
        <v>9.9600000000000009</v>
      </c>
      <c r="S795" s="17">
        <v>2</v>
      </c>
      <c r="T795" s="20">
        <v>0</v>
      </c>
      <c r="U795" s="19">
        <v>4.5815999999999999</v>
      </c>
      <c r="V795" s="20">
        <f t="shared" si="60"/>
        <v>0.45999999999999996</v>
      </c>
      <c r="W795" s="17">
        <f t="shared" si="61"/>
        <v>2014</v>
      </c>
      <c r="X795" t="str">
        <f t="shared" si="62"/>
        <v>Sep-2014</v>
      </c>
      <c r="Y795" s="17">
        <f t="shared" si="63"/>
        <v>6</v>
      </c>
      <c r="Z795" t="str">
        <f t="shared" si="64"/>
        <v>0% (No Discount)</v>
      </c>
      <c r="AA795" s="17">
        <f>IF(COUNTIF($B$2:B795,B795)=1,1,0)</f>
        <v>1</v>
      </c>
      <c r="AB795" s="17">
        <f>IF(COUNTIF($F$2:F795,F795)=1,1,0)</f>
        <v>1</v>
      </c>
    </row>
    <row r="796" spans="1:28" x14ac:dyDescent="0.2">
      <c r="A796" s="17">
        <v>795</v>
      </c>
      <c r="B796" t="s">
        <v>2522</v>
      </c>
      <c r="C796" s="18">
        <v>41902</v>
      </c>
      <c r="D796" s="18">
        <v>41908</v>
      </c>
      <c r="E796" t="s">
        <v>77</v>
      </c>
      <c r="F796" t="s">
        <v>2523</v>
      </c>
      <c r="G796" t="s">
        <v>2524</v>
      </c>
      <c r="H796" t="s">
        <v>53</v>
      </c>
      <c r="I796" t="s">
        <v>54</v>
      </c>
      <c r="J796" t="s">
        <v>154</v>
      </c>
      <c r="K796" t="s">
        <v>70</v>
      </c>
      <c r="L796">
        <v>94110</v>
      </c>
      <c r="M796" t="s">
        <v>71</v>
      </c>
      <c r="N796" t="s">
        <v>1466</v>
      </c>
      <c r="O796" t="s">
        <v>73</v>
      </c>
      <c r="P796" t="s">
        <v>117</v>
      </c>
      <c r="Q796" t="s">
        <v>1467</v>
      </c>
      <c r="R796" s="19">
        <v>21.72</v>
      </c>
      <c r="S796" s="17">
        <v>4</v>
      </c>
      <c r="T796" s="20">
        <v>0</v>
      </c>
      <c r="U796" s="19">
        <v>10.642799999999999</v>
      </c>
      <c r="V796" s="20">
        <f t="shared" si="60"/>
        <v>0.49</v>
      </c>
      <c r="W796" s="17">
        <f t="shared" si="61"/>
        <v>2014</v>
      </c>
      <c r="X796" t="str">
        <f t="shared" si="62"/>
        <v>Sep-2014</v>
      </c>
      <c r="Y796" s="17">
        <f t="shared" si="63"/>
        <v>6</v>
      </c>
      <c r="Z796" t="str">
        <f t="shared" si="64"/>
        <v>0% (No Discount)</v>
      </c>
      <c r="AA796" s="17">
        <f>IF(COUNTIF($B$2:B796,B796)=1,1,0)</f>
        <v>0</v>
      </c>
      <c r="AB796" s="17">
        <f>IF(COUNTIF($F$2:F796,F796)=1,1,0)</f>
        <v>0</v>
      </c>
    </row>
    <row r="797" spans="1:28" x14ac:dyDescent="0.2">
      <c r="A797" s="17">
        <v>796</v>
      </c>
      <c r="B797" t="s">
        <v>2527</v>
      </c>
      <c r="C797" s="18">
        <v>42999</v>
      </c>
      <c r="D797" s="18">
        <v>43004</v>
      </c>
      <c r="E797" t="s">
        <v>77</v>
      </c>
      <c r="F797" t="s">
        <v>2528</v>
      </c>
      <c r="G797" t="s">
        <v>2529</v>
      </c>
      <c r="H797" t="s">
        <v>53</v>
      </c>
      <c r="I797" t="s">
        <v>54</v>
      </c>
      <c r="J797" t="s">
        <v>416</v>
      </c>
      <c r="K797" t="s">
        <v>256</v>
      </c>
      <c r="L797">
        <v>55901</v>
      </c>
      <c r="M797" t="s">
        <v>132</v>
      </c>
      <c r="N797" t="s">
        <v>2423</v>
      </c>
      <c r="O797" t="s">
        <v>73</v>
      </c>
      <c r="P797" t="s">
        <v>102</v>
      </c>
      <c r="Q797" t="s">
        <v>2424</v>
      </c>
      <c r="R797" s="19">
        <v>20.16</v>
      </c>
      <c r="S797" s="17">
        <v>7</v>
      </c>
      <c r="T797" s="20">
        <v>0</v>
      </c>
      <c r="U797" s="19">
        <v>9.8783999999999992</v>
      </c>
      <c r="V797" s="20">
        <f t="shared" si="60"/>
        <v>0.48999999999999994</v>
      </c>
      <c r="W797" s="17">
        <f t="shared" si="61"/>
        <v>2017</v>
      </c>
      <c r="X797" t="str">
        <f t="shared" si="62"/>
        <v>Sep-2017</v>
      </c>
      <c r="Y797" s="17">
        <f t="shared" si="63"/>
        <v>5</v>
      </c>
      <c r="Z797" t="str">
        <f t="shared" si="64"/>
        <v>0% (No Discount)</v>
      </c>
      <c r="AA797" s="17">
        <f>IF(COUNTIF($B$2:B797,B797)=1,1,0)</f>
        <v>1</v>
      </c>
      <c r="AB797" s="17">
        <f>IF(COUNTIF($F$2:F797,F797)=1,1,0)</f>
        <v>1</v>
      </c>
    </row>
    <row r="798" spans="1:28" x14ac:dyDescent="0.2">
      <c r="A798" s="17">
        <v>797</v>
      </c>
      <c r="B798" t="s">
        <v>2530</v>
      </c>
      <c r="C798" s="18">
        <v>42362</v>
      </c>
      <c r="D798" s="18">
        <v>42364</v>
      </c>
      <c r="E798" t="s">
        <v>215</v>
      </c>
      <c r="F798" t="s">
        <v>939</v>
      </c>
      <c r="G798" t="s">
        <v>940</v>
      </c>
      <c r="H798" t="s">
        <v>68</v>
      </c>
      <c r="I798" t="s">
        <v>54</v>
      </c>
      <c r="J798" t="s">
        <v>416</v>
      </c>
      <c r="K798" t="s">
        <v>294</v>
      </c>
      <c r="L798">
        <v>14609</v>
      </c>
      <c r="M798" t="s">
        <v>175</v>
      </c>
      <c r="N798" t="s">
        <v>2531</v>
      </c>
      <c r="O798" t="s">
        <v>73</v>
      </c>
      <c r="P798" t="s">
        <v>117</v>
      </c>
      <c r="Q798" t="s">
        <v>2532</v>
      </c>
      <c r="R798" s="19">
        <v>132.79</v>
      </c>
      <c r="S798" s="17">
        <v>7</v>
      </c>
      <c r="T798" s="20">
        <v>0</v>
      </c>
      <c r="U798" s="19">
        <v>63.739199999999997</v>
      </c>
      <c r="V798" s="20">
        <f t="shared" si="60"/>
        <v>0.48</v>
      </c>
      <c r="W798" s="17">
        <f t="shared" si="61"/>
        <v>2015</v>
      </c>
      <c r="X798" t="str">
        <f t="shared" si="62"/>
        <v>Dec-2015</v>
      </c>
      <c r="Y798" s="17">
        <f t="shared" si="63"/>
        <v>2</v>
      </c>
      <c r="Z798" t="str">
        <f t="shared" si="64"/>
        <v>0% (No Discount)</v>
      </c>
      <c r="AA798" s="17">
        <f>IF(COUNTIF($B$2:B798,B798)=1,1,0)</f>
        <v>1</v>
      </c>
      <c r="AB798" s="17">
        <f>IF(COUNTIF($F$2:F798,F798)=1,1,0)</f>
        <v>0</v>
      </c>
    </row>
    <row r="799" spans="1:28" x14ac:dyDescent="0.2">
      <c r="A799" s="17">
        <v>798</v>
      </c>
      <c r="B799" t="s">
        <v>2530</v>
      </c>
      <c r="C799" s="18">
        <v>42362</v>
      </c>
      <c r="D799" s="18">
        <v>42364</v>
      </c>
      <c r="E799" t="s">
        <v>215</v>
      </c>
      <c r="F799" t="s">
        <v>939</v>
      </c>
      <c r="G799" t="s">
        <v>940</v>
      </c>
      <c r="H799" t="s">
        <v>68</v>
      </c>
      <c r="I799" t="s">
        <v>54</v>
      </c>
      <c r="J799" t="s">
        <v>416</v>
      </c>
      <c r="K799" t="s">
        <v>294</v>
      </c>
      <c r="L799">
        <v>14609</v>
      </c>
      <c r="M799" t="s">
        <v>175</v>
      </c>
      <c r="N799" t="s">
        <v>116</v>
      </c>
      <c r="O799" t="s">
        <v>73</v>
      </c>
      <c r="P799" t="s">
        <v>117</v>
      </c>
      <c r="Q799" t="s">
        <v>118</v>
      </c>
      <c r="R799" s="19">
        <v>12.96</v>
      </c>
      <c r="S799" s="17">
        <v>2</v>
      </c>
      <c r="T799" s="20">
        <v>0</v>
      </c>
      <c r="U799" s="19">
        <v>6.2207999999999997</v>
      </c>
      <c r="V799" s="20">
        <f t="shared" si="60"/>
        <v>0.47999999999999993</v>
      </c>
      <c r="W799" s="17">
        <f t="shared" si="61"/>
        <v>2015</v>
      </c>
      <c r="X799" t="str">
        <f t="shared" si="62"/>
        <v>Dec-2015</v>
      </c>
      <c r="Y799" s="17">
        <f t="shared" si="63"/>
        <v>2</v>
      </c>
      <c r="Z799" t="str">
        <f t="shared" si="64"/>
        <v>0% (No Discount)</v>
      </c>
      <c r="AA799" s="17">
        <f>IF(COUNTIF($B$2:B799,B799)=1,1,0)</f>
        <v>0</v>
      </c>
      <c r="AB799" s="17">
        <f>IF(COUNTIF($F$2:F799,F799)=1,1,0)</f>
        <v>0</v>
      </c>
    </row>
    <row r="800" spans="1:28" x14ac:dyDescent="0.2">
      <c r="A800" s="17">
        <v>799</v>
      </c>
      <c r="B800" t="s">
        <v>2530</v>
      </c>
      <c r="C800" s="18">
        <v>42362</v>
      </c>
      <c r="D800" s="18">
        <v>42364</v>
      </c>
      <c r="E800" t="s">
        <v>215</v>
      </c>
      <c r="F800" t="s">
        <v>939</v>
      </c>
      <c r="G800" t="s">
        <v>940</v>
      </c>
      <c r="H800" t="s">
        <v>68</v>
      </c>
      <c r="I800" t="s">
        <v>54</v>
      </c>
      <c r="J800" t="s">
        <v>416</v>
      </c>
      <c r="K800" t="s">
        <v>294</v>
      </c>
      <c r="L800">
        <v>14609</v>
      </c>
      <c r="M800" t="s">
        <v>175</v>
      </c>
      <c r="N800" t="s">
        <v>2533</v>
      </c>
      <c r="O800" t="s">
        <v>73</v>
      </c>
      <c r="P800" t="s">
        <v>74</v>
      </c>
      <c r="Q800" t="s">
        <v>2534</v>
      </c>
      <c r="R800" s="19">
        <v>21.56</v>
      </c>
      <c r="S800" s="17">
        <v>7</v>
      </c>
      <c r="T800" s="20">
        <v>0</v>
      </c>
      <c r="U800" s="19">
        <v>10.348800000000001</v>
      </c>
      <c r="V800" s="20">
        <f t="shared" si="60"/>
        <v>0.48000000000000004</v>
      </c>
      <c r="W800" s="17">
        <f t="shared" si="61"/>
        <v>2015</v>
      </c>
      <c r="X800" t="str">
        <f t="shared" si="62"/>
        <v>Dec-2015</v>
      </c>
      <c r="Y800" s="17">
        <f t="shared" si="63"/>
        <v>2</v>
      </c>
      <c r="Z800" t="str">
        <f t="shared" si="64"/>
        <v>0% (No Discount)</v>
      </c>
      <c r="AA800" s="17">
        <f>IF(COUNTIF($B$2:B800,B800)=1,1,0)</f>
        <v>0</v>
      </c>
      <c r="AB800" s="17">
        <f>IF(COUNTIF($F$2:F800,F800)=1,1,0)</f>
        <v>0</v>
      </c>
    </row>
    <row r="801" spans="1:28" x14ac:dyDescent="0.2">
      <c r="A801" s="17">
        <v>800</v>
      </c>
      <c r="B801" t="s">
        <v>2535</v>
      </c>
      <c r="C801" s="18">
        <v>42335</v>
      </c>
      <c r="D801" s="18">
        <v>42341</v>
      </c>
      <c r="E801" t="s">
        <v>77</v>
      </c>
      <c r="F801" t="s">
        <v>2536</v>
      </c>
      <c r="G801" t="s">
        <v>2537</v>
      </c>
      <c r="H801" t="s">
        <v>53</v>
      </c>
      <c r="I801" t="s">
        <v>54</v>
      </c>
      <c r="J801" t="s">
        <v>2538</v>
      </c>
      <c r="K801" t="s">
        <v>70</v>
      </c>
      <c r="L801">
        <v>92530</v>
      </c>
      <c r="M801" t="s">
        <v>71</v>
      </c>
      <c r="N801" t="s">
        <v>1871</v>
      </c>
      <c r="O801" t="s">
        <v>59</v>
      </c>
      <c r="P801" t="s">
        <v>63</v>
      </c>
      <c r="Q801" t="s">
        <v>1872</v>
      </c>
      <c r="R801" s="19">
        <v>283.92</v>
      </c>
      <c r="S801" s="17">
        <v>5</v>
      </c>
      <c r="T801" s="20">
        <v>0.2</v>
      </c>
      <c r="U801" s="19">
        <v>17.745000000000001</v>
      </c>
      <c r="V801" s="20">
        <f t="shared" si="60"/>
        <v>6.25E-2</v>
      </c>
      <c r="W801" s="17">
        <f t="shared" si="61"/>
        <v>2015</v>
      </c>
      <c r="X801" t="str">
        <f t="shared" si="62"/>
        <v>Nov-2015</v>
      </c>
      <c r="Y801" s="17">
        <f t="shared" si="63"/>
        <v>6</v>
      </c>
      <c r="Z801" t="str">
        <f t="shared" si="64"/>
        <v>11-20%</v>
      </c>
      <c r="AA801" s="17">
        <f>IF(COUNTIF($B$2:B801,B801)=1,1,0)</f>
        <v>1</v>
      </c>
      <c r="AB801" s="17">
        <f>IF(COUNTIF($F$2:F801,F801)=1,1,0)</f>
        <v>1</v>
      </c>
    </row>
    <row r="802" spans="1:28" x14ac:dyDescent="0.2">
      <c r="A802" s="17">
        <v>801</v>
      </c>
      <c r="B802" t="s">
        <v>2539</v>
      </c>
      <c r="C802" s="18">
        <v>42786</v>
      </c>
      <c r="D802" s="18">
        <v>42789</v>
      </c>
      <c r="E802" t="s">
        <v>215</v>
      </c>
      <c r="F802" t="s">
        <v>2540</v>
      </c>
      <c r="G802" t="s">
        <v>2541</v>
      </c>
      <c r="H802" t="s">
        <v>68</v>
      </c>
      <c r="I802" t="s">
        <v>54</v>
      </c>
      <c r="J802" t="s">
        <v>977</v>
      </c>
      <c r="K802" t="s">
        <v>70</v>
      </c>
      <c r="L802">
        <v>92105</v>
      </c>
      <c r="M802" t="s">
        <v>71</v>
      </c>
      <c r="N802" t="s">
        <v>2542</v>
      </c>
      <c r="O802" t="s">
        <v>59</v>
      </c>
      <c r="P802" t="s">
        <v>92</v>
      </c>
      <c r="Q802" t="s">
        <v>2543</v>
      </c>
      <c r="R802" s="19">
        <v>22.23</v>
      </c>
      <c r="S802" s="17">
        <v>1</v>
      </c>
      <c r="T802" s="20">
        <v>0</v>
      </c>
      <c r="U802" s="19">
        <v>7.3358999999999996</v>
      </c>
      <c r="V802" s="20">
        <f t="shared" si="60"/>
        <v>0.32999999999999996</v>
      </c>
      <c r="W802" s="17">
        <f t="shared" si="61"/>
        <v>2017</v>
      </c>
      <c r="X802" t="str">
        <f t="shared" si="62"/>
        <v>Feb-2017</v>
      </c>
      <c r="Y802" s="17">
        <f t="shared" si="63"/>
        <v>3</v>
      </c>
      <c r="Z802" t="str">
        <f t="shared" si="64"/>
        <v>0% (No Discount)</v>
      </c>
      <c r="AA802" s="17">
        <f>IF(COUNTIF($B$2:B802,B802)=1,1,0)</f>
        <v>1</v>
      </c>
      <c r="AB802" s="17">
        <f>IF(COUNTIF($F$2:F802,F802)=1,1,0)</f>
        <v>1</v>
      </c>
    </row>
    <row r="803" spans="1:28" x14ac:dyDescent="0.2">
      <c r="A803" s="17">
        <v>802</v>
      </c>
      <c r="B803" t="s">
        <v>2539</v>
      </c>
      <c r="C803" s="18">
        <v>42786</v>
      </c>
      <c r="D803" s="18">
        <v>42789</v>
      </c>
      <c r="E803" t="s">
        <v>215</v>
      </c>
      <c r="F803" t="s">
        <v>2540</v>
      </c>
      <c r="G803" t="s">
        <v>2541</v>
      </c>
      <c r="H803" t="s">
        <v>68</v>
      </c>
      <c r="I803" t="s">
        <v>54</v>
      </c>
      <c r="J803" t="s">
        <v>977</v>
      </c>
      <c r="K803" t="s">
        <v>70</v>
      </c>
      <c r="L803">
        <v>92105</v>
      </c>
      <c r="M803" t="s">
        <v>71</v>
      </c>
      <c r="N803" t="s">
        <v>992</v>
      </c>
      <c r="O803" t="s">
        <v>98</v>
      </c>
      <c r="P803" t="s">
        <v>99</v>
      </c>
      <c r="Q803" t="s">
        <v>993</v>
      </c>
      <c r="R803" s="19">
        <v>215.96799999999999</v>
      </c>
      <c r="S803" s="17">
        <v>2</v>
      </c>
      <c r="T803" s="20">
        <v>0.2</v>
      </c>
      <c r="U803" s="19">
        <v>18.897200000000002</v>
      </c>
      <c r="V803" s="20">
        <f t="shared" si="60"/>
        <v>8.7500000000000008E-2</v>
      </c>
      <c r="W803" s="17">
        <f t="shared" si="61"/>
        <v>2017</v>
      </c>
      <c r="X803" t="str">
        <f t="shared" si="62"/>
        <v>Feb-2017</v>
      </c>
      <c r="Y803" s="17">
        <f t="shared" si="63"/>
        <v>3</v>
      </c>
      <c r="Z803" t="str">
        <f t="shared" si="64"/>
        <v>11-20%</v>
      </c>
      <c r="AA803" s="17">
        <f>IF(COUNTIF($B$2:B803,B803)=1,1,0)</f>
        <v>0</v>
      </c>
      <c r="AB803" s="17">
        <f>IF(COUNTIF($F$2:F803,F803)=1,1,0)</f>
        <v>0</v>
      </c>
    </row>
    <row r="804" spans="1:28" x14ac:dyDescent="0.2">
      <c r="A804" s="17">
        <v>803</v>
      </c>
      <c r="B804" t="s">
        <v>2544</v>
      </c>
      <c r="C804" s="18">
        <v>42600</v>
      </c>
      <c r="D804" s="18">
        <v>42605</v>
      </c>
      <c r="E804" t="s">
        <v>50</v>
      </c>
      <c r="F804" t="s">
        <v>2540</v>
      </c>
      <c r="G804" t="s">
        <v>2541</v>
      </c>
      <c r="H804" t="s">
        <v>68</v>
      </c>
      <c r="I804" t="s">
        <v>54</v>
      </c>
      <c r="J804" t="s">
        <v>293</v>
      </c>
      <c r="K804" t="s">
        <v>294</v>
      </c>
      <c r="L804">
        <v>10024</v>
      </c>
      <c r="M804" t="s">
        <v>175</v>
      </c>
      <c r="N804" t="s">
        <v>2545</v>
      </c>
      <c r="O804" t="s">
        <v>73</v>
      </c>
      <c r="P804" t="s">
        <v>105</v>
      </c>
      <c r="Q804" t="s">
        <v>2546</v>
      </c>
      <c r="R804" s="19">
        <v>355.32</v>
      </c>
      <c r="S804" s="17">
        <v>9</v>
      </c>
      <c r="T804" s="20">
        <v>0</v>
      </c>
      <c r="U804" s="19">
        <v>99.489599999999996</v>
      </c>
      <c r="V804" s="20">
        <f t="shared" si="60"/>
        <v>0.27999999999999997</v>
      </c>
      <c r="W804" s="17">
        <f t="shared" si="61"/>
        <v>2016</v>
      </c>
      <c r="X804" t="str">
        <f t="shared" si="62"/>
        <v>Aug-2016</v>
      </c>
      <c r="Y804" s="17">
        <f t="shared" si="63"/>
        <v>5</v>
      </c>
      <c r="Z804" t="str">
        <f t="shared" si="64"/>
        <v>0% (No Discount)</v>
      </c>
      <c r="AA804" s="17">
        <f>IF(COUNTIF($B$2:B804,B804)=1,1,0)</f>
        <v>1</v>
      </c>
      <c r="AB804" s="17">
        <f>IF(COUNTIF($F$2:F804,F804)=1,1,0)</f>
        <v>0</v>
      </c>
    </row>
    <row r="805" spans="1:28" x14ac:dyDescent="0.2">
      <c r="A805" s="17">
        <v>804</v>
      </c>
      <c r="B805" t="s">
        <v>2547</v>
      </c>
      <c r="C805" s="18">
        <v>42441</v>
      </c>
      <c r="D805" s="18">
        <v>42446</v>
      </c>
      <c r="E805" t="s">
        <v>77</v>
      </c>
      <c r="F805" t="s">
        <v>2548</v>
      </c>
      <c r="G805" t="s">
        <v>2549</v>
      </c>
      <c r="H805" t="s">
        <v>68</v>
      </c>
      <c r="I805" t="s">
        <v>54</v>
      </c>
      <c r="J805" t="s">
        <v>764</v>
      </c>
      <c r="K805" t="s">
        <v>765</v>
      </c>
      <c r="L805">
        <v>71203</v>
      </c>
      <c r="M805" t="s">
        <v>57</v>
      </c>
      <c r="N805" t="s">
        <v>2550</v>
      </c>
      <c r="O805" t="s">
        <v>73</v>
      </c>
      <c r="P805" t="s">
        <v>117</v>
      </c>
      <c r="Q805" t="s">
        <v>2551</v>
      </c>
      <c r="R805" s="19">
        <v>12.96</v>
      </c>
      <c r="S805" s="17">
        <v>2</v>
      </c>
      <c r="T805" s="20">
        <v>0</v>
      </c>
      <c r="U805" s="19">
        <v>6.2207999999999997</v>
      </c>
      <c r="V805" s="20">
        <f t="shared" si="60"/>
        <v>0.47999999999999993</v>
      </c>
      <c r="W805" s="17">
        <f t="shared" si="61"/>
        <v>2016</v>
      </c>
      <c r="X805" t="str">
        <f t="shared" si="62"/>
        <v>Mar-2016</v>
      </c>
      <c r="Y805" s="17">
        <f t="shared" si="63"/>
        <v>5</v>
      </c>
      <c r="Z805" t="str">
        <f t="shared" si="64"/>
        <v>0% (No Discount)</v>
      </c>
      <c r="AA805" s="17">
        <f>IF(COUNTIF($B$2:B805,B805)=1,1,0)</f>
        <v>1</v>
      </c>
      <c r="AB805" s="17">
        <f>IF(COUNTIF($F$2:F805,F805)=1,1,0)</f>
        <v>1</v>
      </c>
    </row>
    <row r="806" spans="1:28" x14ac:dyDescent="0.2">
      <c r="A806" s="17">
        <v>805</v>
      </c>
      <c r="B806" t="s">
        <v>2552</v>
      </c>
      <c r="C806" s="18">
        <v>42847</v>
      </c>
      <c r="D806" s="18">
        <v>42849</v>
      </c>
      <c r="E806" t="s">
        <v>215</v>
      </c>
      <c r="F806" t="s">
        <v>2553</v>
      </c>
      <c r="G806" t="s">
        <v>2554</v>
      </c>
      <c r="H806" t="s">
        <v>53</v>
      </c>
      <c r="I806" t="s">
        <v>54</v>
      </c>
      <c r="J806" t="s">
        <v>154</v>
      </c>
      <c r="K806" t="s">
        <v>70</v>
      </c>
      <c r="L806">
        <v>94122</v>
      </c>
      <c r="M806" t="s">
        <v>71</v>
      </c>
      <c r="N806" t="s">
        <v>2555</v>
      </c>
      <c r="O806" t="s">
        <v>59</v>
      </c>
      <c r="P806" t="s">
        <v>92</v>
      </c>
      <c r="Q806" t="s">
        <v>2556</v>
      </c>
      <c r="R806" s="19">
        <v>18.28</v>
      </c>
      <c r="S806" s="17">
        <v>2</v>
      </c>
      <c r="T806" s="20">
        <v>0</v>
      </c>
      <c r="U806" s="19">
        <v>6.2152000000000003</v>
      </c>
      <c r="V806" s="20">
        <f t="shared" si="60"/>
        <v>0.33999999999999997</v>
      </c>
      <c r="W806" s="17">
        <f t="shared" si="61"/>
        <v>2017</v>
      </c>
      <c r="X806" t="str">
        <f t="shared" si="62"/>
        <v>Apr-2017</v>
      </c>
      <c r="Y806" s="17">
        <f t="shared" si="63"/>
        <v>2</v>
      </c>
      <c r="Z806" t="str">
        <f t="shared" si="64"/>
        <v>0% (No Discount)</v>
      </c>
      <c r="AA806" s="17">
        <f>IF(COUNTIF($B$2:B806,B806)=1,1,0)</f>
        <v>1</v>
      </c>
      <c r="AB806" s="17">
        <f>IF(COUNTIF($F$2:F806,F806)=1,1,0)</f>
        <v>1</v>
      </c>
    </row>
    <row r="807" spans="1:28" x14ac:dyDescent="0.2">
      <c r="A807" s="17">
        <v>806</v>
      </c>
      <c r="B807" t="s">
        <v>2557</v>
      </c>
      <c r="C807" s="18">
        <v>41944</v>
      </c>
      <c r="D807" s="18">
        <v>41950</v>
      </c>
      <c r="E807" t="s">
        <v>77</v>
      </c>
      <c r="F807" t="s">
        <v>1360</v>
      </c>
      <c r="G807" t="s">
        <v>1361</v>
      </c>
      <c r="H807" t="s">
        <v>53</v>
      </c>
      <c r="I807" t="s">
        <v>54</v>
      </c>
      <c r="J807" t="s">
        <v>836</v>
      </c>
      <c r="K807" t="s">
        <v>484</v>
      </c>
      <c r="L807">
        <v>80219</v>
      </c>
      <c r="M807" t="s">
        <v>71</v>
      </c>
      <c r="N807" t="s">
        <v>2558</v>
      </c>
      <c r="O807" t="s">
        <v>73</v>
      </c>
      <c r="P807" t="s">
        <v>95</v>
      </c>
      <c r="Q807" t="s">
        <v>2559</v>
      </c>
      <c r="R807" s="19">
        <v>43.176000000000002</v>
      </c>
      <c r="S807" s="17">
        <v>3</v>
      </c>
      <c r="T807" s="20">
        <v>0.2</v>
      </c>
      <c r="U807" s="19">
        <v>4.3175999999999997</v>
      </c>
      <c r="V807" s="20">
        <f t="shared" si="60"/>
        <v>9.9999999999999992E-2</v>
      </c>
      <c r="W807" s="17">
        <f t="shared" si="61"/>
        <v>2014</v>
      </c>
      <c r="X807" t="str">
        <f t="shared" si="62"/>
        <v>Nov-2014</v>
      </c>
      <c r="Y807" s="17">
        <f t="shared" si="63"/>
        <v>6</v>
      </c>
      <c r="Z807" t="str">
        <f t="shared" si="64"/>
        <v>11-20%</v>
      </c>
      <c r="AA807" s="17">
        <f>IF(COUNTIF($B$2:B807,B807)=1,1,0)</f>
        <v>1</v>
      </c>
      <c r="AB807" s="17">
        <f>IF(COUNTIF($F$2:F807,F807)=1,1,0)</f>
        <v>0</v>
      </c>
    </row>
    <row r="808" spans="1:28" x14ac:dyDescent="0.2">
      <c r="A808" s="17">
        <v>807</v>
      </c>
      <c r="B808" t="s">
        <v>2557</v>
      </c>
      <c r="C808" s="18">
        <v>41944</v>
      </c>
      <c r="D808" s="18">
        <v>41950</v>
      </c>
      <c r="E808" t="s">
        <v>77</v>
      </c>
      <c r="F808" t="s">
        <v>1360</v>
      </c>
      <c r="G808" t="s">
        <v>1361</v>
      </c>
      <c r="H808" t="s">
        <v>53</v>
      </c>
      <c r="I808" t="s">
        <v>54</v>
      </c>
      <c r="J808" t="s">
        <v>836</v>
      </c>
      <c r="K808" t="s">
        <v>484</v>
      </c>
      <c r="L808">
        <v>80219</v>
      </c>
      <c r="M808" t="s">
        <v>71</v>
      </c>
      <c r="N808" t="s">
        <v>2560</v>
      </c>
      <c r="O808" t="s">
        <v>98</v>
      </c>
      <c r="P808" t="s">
        <v>99</v>
      </c>
      <c r="Q808" t="s">
        <v>2561</v>
      </c>
      <c r="R808" s="19">
        <v>1983.9680000000001</v>
      </c>
      <c r="S808" s="17">
        <v>4</v>
      </c>
      <c r="T808" s="20">
        <v>0.2</v>
      </c>
      <c r="U808" s="19">
        <v>247.99600000000001</v>
      </c>
      <c r="V808" s="20">
        <f t="shared" si="60"/>
        <v>0.125</v>
      </c>
      <c r="W808" s="17">
        <f t="shared" si="61"/>
        <v>2014</v>
      </c>
      <c r="X808" t="str">
        <f t="shared" si="62"/>
        <v>Nov-2014</v>
      </c>
      <c r="Y808" s="17">
        <f t="shared" si="63"/>
        <v>6</v>
      </c>
      <c r="Z808" t="str">
        <f t="shared" si="64"/>
        <v>11-20%</v>
      </c>
      <c r="AA808" s="17">
        <f>IF(COUNTIF($B$2:B808,B808)=1,1,0)</f>
        <v>0</v>
      </c>
      <c r="AB808" s="17">
        <f>IF(COUNTIF($F$2:F808,F808)=1,1,0)</f>
        <v>0</v>
      </c>
    </row>
    <row r="809" spans="1:28" x14ac:dyDescent="0.2">
      <c r="A809" s="17">
        <v>808</v>
      </c>
      <c r="B809" t="s">
        <v>2562</v>
      </c>
      <c r="C809" s="18">
        <v>42038</v>
      </c>
      <c r="D809" s="18">
        <v>42040</v>
      </c>
      <c r="E809" t="s">
        <v>215</v>
      </c>
      <c r="F809" t="s">
        <v>1853</v>
      </c>
      <c r="G809" t="s">
        <v>1854</v>
      </c>
      <c r="H809" t="s">
        <v>53</v>
      </c>
      <c r="I809" t="s">
        <v>54</v>
      </c>
      <c r="J809" t="s">
        <v>2563</v>
      </c>
      <c r="K809" t="s">
        <v>165</v>
      </c>
      <c r="L809">
        <v>68104</v>
      </c>
      <c r="M809" t="s">
        <v>132</v>
      </c>
      <c r="N809" t="s">
        <v>1524</v>
      </c>
      <c r="O809" t="s">
        <v>59</v>
      </c>
      <c r="P809" t="s">
        <v>92</v>
      </c>
      <c r="Q809" t="s">
        <v>1525</v>
      </c>
      <c r="R809" s="19">
        <v>28.4</v>
      </c>
      <c r="S809" s="17">
        <v>2</v>
      </c>
      <c r="T809" s="20">
        <v>0</v>
      </c>
      <c r="U809" s="19">
        <v>11.076000000000001</v>
      </c>
      <c r="V809" s="20">
        <f t="shared" si="60"/>
        <v>0.39</v>
      </c>
      <c r="W809" s="17">
        <f t="shared" si="61"/>
        <v>2015</v>
      </c>
      <c r="X809" t="str">
        <f t="shared" si="62"/>
        <v>Feb-2015</v>
      </c>
      <c r="Y809" s="17">
        <f t="shared" si="63"/>
        <v>2</v>
      </c>
      <c r="Z809" t="str">
        <f t="shared" si="64"/>
        <v>0% (No Discount)</v>
      </c>
      <c r="AA809" s="17">
        <f>IF(COUNTIF($B$2:B809,B809)=1,1,0)</f>
        <v>1</v>
      </c>
      <c r="AB809" s="17">
        <f>IF(COUNTIF($F$2:F809,F809)=1,1,0)</f>
        <v>0</v>
      </c>
    </row>
    <row r="810" spans="1:28" x14ac:dyDescent="0.2">
      <c r="A810" s="17">
        <v>809</v>
      </c>
      <c r="B810" t="s">
        <v>2562</v>
      </c>
      <c r="C810" s="18">
        <v>42038</v>
      </c>
      <c r="D810" s="18">
        <v>42040</v>
      </c>
      <c r="E810" t="s">
        <v>215</v>
      </c>
      <c r="F810" t="s">
        <v>1853</v>
      </c>
      <c r="G810" t="s">
        <v>1854</v>
      </c>
      <c r="H810" t="s">
        <v>53</v>
      </c>
      <c r="I810" t="s">
        <v>54</v>
      </c>
      <c r="J810" t="s">
        <v>2563</v>
      </c>
      <c r="K810" t="s">
        <v>165</v>
      </c>
      <c r="L810">
        <v>68104</v>
      </c>
      <c r="M810" t="s">
        <v>132</v>
      </c>
      <c r="N810" t="s">
        <v>2564</v>
      </c>
      <c r="O810" t="s">
        <v>98</v>
      </c>
      <c r="P810" t="s">
        <v>188</v>
      </c>
      <c r="Q810" t="s">
        <v>2565</v>
      </c>
      <c r="R810" s="19">
        <v>149.97</v>
      </c>
      <c r="S810" s="17">
        <v>3</v>
      </c>
      <c r="T810" s="20">
        <v>0</v>
      </c>
      <c r="U810" s="19">
        <v>50.989800000000002</v>
      </c>
      <c r="V810" s="20">
        <f t="shared" si="60"/>
        <v>0.34</v>
      </c>
      <c r="W810" s="17">
        <f t="shared" si="61"/>
        <v>2015</v>
      </c>
      <c r="X810" t="str">
        <f t="shared" si="62"/>
        <v>Feb-2015</v>
      </c>
      <c r="Y810" s="17">
        <f t="shared" si="63"/>
        <v>2</v>
      </c>
      <c r="Z810" t="str">
        <f t="shared" si="64"/>
        <v>0% (No Discount)</v>
      </c>
      <c r="AA810" s="17">
        <f>IF(COUNTIF($B$2:B810,B810)=1,1,0)</f>
        <v>0</v>
      </c>
      <c r="AB810" s="17">
        <f>IF(COUNTIF($F$2:F810,F810)=1,1,0)</f>
        <v>0</v>
      </c>
    </row>
    <row r="811" spans="1:28" x14ac:dyDescent="0.2">
      <c r="A811" s="17">
        <v>810</v>
      </c>
      <c r="B811" t="s">
        <v>2566</v>
      </c>
      <c r="C811" s="18">
        <v>41925</v>
      </c>
      <c r="D811" s="18">
        <v>41927</v>
      </c>
      <c r="E811" t="s">
        <v>215</v>
      </c>
      <c r="F811" t="s">
        <v>2006</v>
      </c>
      <c r="G811" t="s">
        <v>2007</v>
      </c>
      <c r="H811" t="s">
        <v>53</v>
      </c>
      <c r="I811" t="s">
        <v>54</v>
      </c>
      <c r="J811" t="s">
        <v>2567</v>
      </c>
      <c r="K811" t="s">
        <v>123</v>
      </c>
      <c r="L811">
        <v>98026</v>
      </c>
      <c r="M811" t="s">
        <v>71</v>
      </c>
      <c r="N811" t="s">
        <v>2568</v>
      </c>
      <c r="O811" t="s">
        <v>73</v>
      </c>
      <c r="P811" t="s">
        <v>95</v>
      </c>
      <c r="Q811" t="s">
        <v>2569</v>
      </c>
      <c r="R811" s="19">
        <v>11.52</v>
      </c>
      <c r="S811" s="17">
        <v>4</v>
      </c>
      <c r="T811" s="20">
        <v>0</v>
      </c>
      <c r="U811" s="19">
        <v>3.2256</v>
      </c>
      <c r="V811" s="20">
        <f t="shared" si="60"/>
        <v>0.28000000000000003</v>
      </c>
      <c r="W811" s="17">
        <f t="shared" si="61"/>
        <v>2014</v>
      </c>
      <c r="X811" t="str">
        <f t="shared" si="62"/>
        <v>Oct-2014</v>
      </c>
      <c r="Y811" s="17">
        <f t="shared" si="63"/>
        <v>2</v>
      </c>
      <c r="Z811" t="str">
        <f t="shared" si="64"/>
        <v>0% (No Discount)</v>
      </c>
      <c r="AA811" s="17">
        <f>IF(COUNTIF($B$2:B811,B811)=1,1,0)</f>
        <v>1</v>
      </c>
      <c r="AB811" s="17">
        <f>IF(COUNTIF($F$2:F811,F811)=1,1,0)</f>
        <v>0</v>
      </c>
    </row>
    <row r="812" spans="1:28" x14ac:dyDescent="0.2">
      <c r="A812" s="17">
        <v>811</v>
      </c>
      <c r="B812" t="s">
        <v>2566</v>
      </c>
      <c r="C812" s="18">
        <v>41925</v>
      </c>
      <c r="D812" s="18">
        <v>41927</v>
      </c>
      <c r="E812" t="s">
        <v>215</v>
      </c>
      <c r="F812" t="s">
        <v>2006</v>
      </c>
      <c r="G812" t="s">
        <v>2007</v>
      </c>
      <c r="H812" t="s">
        <v>53</v>
      </c>
      <c r="I812" t="s">
        <v>54</v>
      </c>
      <c r="J812" t="s">
        <v>2567</v>
      </c>
      <c r="K812" t="s">
        <v>123</v>
      </c>
      <c r="L812">
        <v>98026</v>
      </c>
      <c r="M812" t="s">
        <v>71</v>
      </c>
      <c r="N812" t="s">
        <v>1081</v>
      </c>
      <c r="O812" t="s">
        <v>59</v>
      </c>
      <c r="P812" t="s">
        <v>83</v>
      </c>
      <c r="Q812" t="s">
        <v>1082</v>
      </c>
      <c r="R812" s="19">
        <v>1298.55</v>
      </c>
      <c r="S812" s="17">
        <v>5</v>
      </c>
      <c r="T812" s="20">
        <v>0</v>
      </c>
      <c r="U812" s="19">
        <v>311.65199999999999</v>
      </c>
      <c r="V812" s="20">
        <f t="shared" si="60"/>
        <v>0.24</v>
      </c>
      <c r="W812" s="17">
        <f t="shared" si="61"/>
        <v>2014</v>
      </c>
      <c r="X812" t="str">
        <f t="shared" si="62"/>
        <v>Oct-2014</v>
      </c>
      <c r="Y812" s="17">
        <f t="shared" si="63"/>
        <v>2</v>
      </c>
      <c r="Z812" t="str">
        <f t="shared" si="64"/>
        <v>0% (No Discount)</v>
      </c>
      <c r="AA812" s="17">
        <f>IF(COUNTIF($B$2:B812,B812)=1,1,0)</f>
        <v>0</v>
      </c>
      <c r="AB812" s="17">
        <f>IF(COUNTIF($F$2:F812,F812)=1,1,0)</f>
        <v>0</v>
      </c>
    </row>
    <row r="813" spans="1:28" x14ac:dyDescent="0.2">
      <c r="A813" s="17">
        <v>812</v>
      </c>
      <c r="B813" t="s">
        <v>2566</v>
      </c>
      <c r="C813" s="18">
        <v>41925</v>
      </c>
      <c r="D813" s="18">
        <v>41927</v>
      </c>
      <c r="E813" t="s">
        <v>215</v>
      </c>
      <c r="F813" t="s">
        <v>2006</v>
      </c>
      <c r="G813" t="s">
        <v>2007</v>
      </c>
      <c r="H813" t="s">
        <v>53</v>
      </c>
      <c r="I813" t="s">
        <v>54</v>
      </c>
      <c r="J813" t="s">
        <v>2567</v>
      </c>
      <c r="K813" t="s">
        <v>123</v>
      </c>
      <c r="L813">
        <v>98026</v>
      </c>
      <c r="M813" t="s">
        <v>71</v>
      </c>
      <c r="N813" t="s">
        <v>2570</v>
      </c>
      <c r="O813" t="s">
        <v>73</v>
      </c>
      <c r="P813" t="s">
        <v>105</v>
      </c>
      <c r="Q813" t="s">
        <v>2571</v>
      </c>
      <c r="R813" s="19">
        <v>213.92</v>
      </c>
      <c r="S813" s="17">
        <v>4</v>
      </c>
      <c r="T813" s="20">
        <v>0</v>
      </c>
      <c r="U813" s="19">
        <v>62.036799999999999</v>
      </c>
      <c r="V813" s="20">
        <f t="shared" si="60"/>
        <v>0.29000000000000004</v>
      </c>
      <c r="W813" s="17">
        <f t="shared" si="61"/>
        <v>2014</v>
      </c>
      <c r="X813" t="str">
        <f t="shared" si="62"/>
        <v>Oct-2014</v>
      </c>
      <c r="Y813" s="17">
        <f t="shared" si="63"/>
        <v>2</v>
      </c>
      <c r="Z813" t="str">
        <f t="shared" si="64"/>
        <v>0% (No Discount)</v>
      </c>
      <c r="AA813" s="17">
        <f>IF(COUNTIF($B$2:B813,B813)=1,1,0)</f>
        <v>0</v>
      </c>
      <c r="AB813" s="17">
        <f>IF(COUNTIF($F$2:F813,F813)=1,1,0)</f>
        <v>0</v>
      </c>
    </row>
    <row r="814" spans="1:28" x14ac:dyDescent="0.2">
      <c r="A814" s="17">
        <v>813</v>
      </c>
      <c r="B814" t="s">
        <v>2566</v>
      </c>
      <c r="C814" s="18">
        <v>41925</v>
      </c>
      <c r="D814" s="18">
        <v>41927</v>
      </c>
      <c r="E814" t="s">
        <v>215</v>
      </c>
      <c r="F814" t="s">
        <v>2006</v>
      </c>
      <c r="G814" t="s">
        <v>2007</v>
      </c>
      <c r="H814" t="s">
        <v>53</v>
      </c>
      <c r="I814" t="s">
        <v>54</v>
      </c>
      <c r="J814" t="s">
        <v>2567</v>
      </c>
      <c r="K814" t="s">
        <v>123</v>
      </c>
      <c r="L814">
        <v>98026</v>
      </c>
      <c r="M814" t="s">
        <v>71</v>
      </c>
      <c r="N814" t="s">
        <v>2181</v>
      </c>
      <c r="O814" t="s">
        <v>98</v>
      </c>
      <c r="P814" t="s">
        <v>188</v>
      </c>
      <c r="Q814" t="s">
        <v>2182</v>
      </c>
      <c r="R814" s="19">
        <v>25.78</v>
      </c>
      <c r="S814" s="17">
        <v>2</v>
      </c>
      <c r="T814" s="20">
        <v>0</v>
      </c>
      <c r="U814" s="19">
        <v>2.5779999999999998</v>
      </c>
      <c r="V814" s="20">
        <f t="shared" si="60"/>
        <v>9.9999999999999992E-2</v>
      </c>
      <c r="W814" s="17">
        <f t="shared" si="61"/>
        <v>2014</v>
      </c>
      <c r="X814" t="str">
        <f t="shared" si="62"/>
        <v>Oct-2014</v>
      </c>
      <c r="Y814" s="17">
        <f t="shared" si="63"/>
        <v>2</v>
      </c>
      <c r="Z814" t="str">
        <f t="shared" si="64"/>
        <v>0% (No Discount)</v>
      </c>
      <c r="AA814" s="17">
        <f>IF(COUNTIF($B$2:B814,B814)=1,1,0)</f>
        <v>0</v>
      </c>
      <c r="AB814" s="17">
        <f>IF(COUNTIF($F$2:F814,F814)=1,1,0)</f>
        <v>0</v>
      </c>
    </row>
    <row r="815" spans="1:28" x14ac:dyDescent="0.2">
      <c r="A815" s="17">
        <v>814</v>
      </c>
      <c r="B815" t="s">
        <v>2572</v>
      </c>
      <c r="C815" s="18">
        <v>42869</v>
      </c>
      <c r="D815" s="18">
        <v>42869</v>
      </c>
      <c r="E815" t="s">
        <v>1320</v>
      </c>
      <c r="F815" t="s">
        <v>2573</v>
      </c>
      <c r="G815" t="s">
        <v>2574</v>
      </c>
      <c r="H815" t="s">
        <v>53</v>
      </c>
      <c r="I815" t="s">
        <v>54</v>
      </c>
      <c r="J815" t="s">
        <v>2575</v>
      </c>
      <c r="K815" t="s">
        <v>70</v>
      </c>
      <c r="L815">
        <v>92704</v>
      </c>
      <c r="M815" t="s">
        <v>71</v>
      </c>
      <c r="N815" t="s">
        <v>2555</v>
      </c>
      <c r="O815" t="s">
        <v>59</v>
      </c>
      <c r="P815" t="s">
        <v>92</v>
      </c>
      <c r="Q815" t="s">
        <v>2556</v>
      </c>
      <c r="R815" s="19">
        <v>18.28</v>
      </c>
      <c r="S815" s="17">
        <v>2</v>
      </c>
      <c r="T815" s="20">
        <v>0</v>
      </c>
      <c r="U815" s="19">
        <v>6.2152000000000003</v>
      </c>
      <c r="V815" s="20">
        <f t="shared" si="60"/>
        <v>0.33999999999999997</v>
      </c>
      <c r="W815" s="17">
        <f t="shared" si="61"/>
        <v>2017</v>
      </c>
      <c r="X815" t="str">
        <f t="shared" si="62"/>
        <v>May-2017</v>
      </c>
      <c r="Y815" s="17">
        <f t="shared" si="63"/>
        <v>0</v>
      </c>
      <c r="Z815" t="str">
        <f t="shared" si="64"/>
        <v>0% (No Discount)</v>
      </c>
      <c r="AA815" s="17">
        <f>IF(COUNTIF($B$2:B815,B815)=1,1,0)</f>
        <v>1</v>
      </c>
      <c r="AB815" s="17">
        <f>IF(COUNTIF($F$2:F815,F815)=1,1,0)</f>
        <v>1</v>
      </c>
    </row>
    <row r="816" spans="1:28" x14ac:dyDescent="0.2">
      <c r="A816" s="17">
        <v>815</v>
      </c>
      <c r="B816" t="s">
        <v>2572</v>
      </c>
      <c r="C816" s="18">
        <v>42869</v>
      </c>
      <c r="D816" s="18">
        <v>42869</v>
      </c>
      <c r="E816" t="s">
        <v>1320</v>
      </c>
      <c r="F816" t="s">
        <v>2573</v>
      </c>
      <c r="G816" t="s">
        <v>2574</v>
      </c>
      <c r="H816" t="s">
        <v>53</v>
      </c>
      <c r="I816" t="s">
        <v>54</v>
      </c>
      <c r="J816" t="s">
        <v>2575</v>
      </c>
      <c r="K816" t="s">
        <v>70</v>
      </c>
      <c r="L816">
        <v>92704</v>
      </c>
      <c r="M816" t="s">
        <v>71</v>
      </c>
      <c r="N816" t="s">
        <v>2576</v>
      </c>
      <c r="O816" t="s">
        <v>98</v>
      </c>
      <c r="P816" t="s">
        <v>188</v>
      </c>
      <c r="Q816" t="s">
        <v>2577</v>
      </c>
      <c r="R816" s="19">
        <v>1399.93</v>
      </c>
      <c r="S816" s="17">
        <v>7</v>
      </c>
      <c r="T816" s="20">
        <v>0</v>
      </c>
      <c r="U816" s="19">
        <v>601.96990000000005</v>
      </c>
      <c r="V816" s="20">
        <f t="shared" si="60"/>
        <v>0.43</v>
      </c>
      <c r="W816" s="17">
        <f t="shared" si="61"/>
        <v>2017</v>
      </c>
      <c r="X816" t="str">
        <f t="shared" si="62"/>
        <v>May-2017</v>
      </c>
      <c r="Y816" s="17">
        <f t="shared" si="63"/>
        <v>0</v>
      </c>
      <c r="Z816" t="str">
        <f t="shared" si="64"/>
        <v>0% (No Discount)</v>
      </c>
      <c r="AA816" s="17">
        <f>IF(COUNTIF($B$2:B816,B816)=1,1,0)</f>
        <v>0</v>
      </c>
      <c r="AB816" s="17">
        <f>IF(COUNTIF($F$2:F816,F816)=1,1,0)</f>
        <v>0</v>
      </c>
    </row>
    <row r="817" spans="1:28" x14ac:dyDescent="0.2">
      <c r="A817" s="17">
        <v>816</v>
      </c>
      <c r="B817" t="s">
        <v>2578</v>
      </c>
      <c r="C817" s="18">
        <v>42083</v>
      </c>
      <c r="D817" s="18">
        <v>42086</v>
      </c>
      <c r="E817" t="s">
        <v>215</v>
      </c>
      <c r="F817" t="s">
        <v>2579</v>
      </c>
      <c r="G817" t="s">
        <v>2580</v>
      </c>
      <c r="H817" t="s">
        <v>68</v>
      </c>
      <c r="I817" t="s">
        <v>54</v>
      </c>
      <c r="J817" t="s">
        <v>2581</v>
      </c>
      <c r="K817" t="s">
        <v>141</v>
      </c>
      <c r="L817">
        <v>53209</v>
      </c>
      <c r="M817" t="s">
        <v>132</v>
      </c>
      <c r="N817" t="s">
        <v>797</v>
      </c>
      <c r="O817" t="s">
        <v>73</v>
      </c>
      <c r="P817" t="s">
        <v>117</v>
      </c>
      <c r="Q817" t="s">
        <v>798</v>
      </c>
      <c r="R817" s="19">
        <v>51.84</v>
      </c>
      <c r="S817" s="17">
        <v>8</v>
      </c>
      <c r="T817" s="20">
        <v>0</v>
      </c>
      <c r="U817" s="19">
        <v>24.883199999999999</v>
      </c>
      <c r="V817" s="20">
        <f t="shared" si="60"/>
        <v>0.47999999999999993</v>
      </c>
      <c r="W817" s="17">
        <f t="shared" si="61"/>
        <v>2015</v>
      </c>
      <c r="X817" t="str">
        <f t="shared" si="62"/>
        <v>Mar-2015</v>
      </c>
      <c r="Y817" s="17">
        <f t="shared" si="63"/>
        <v>3</v>
      </c>
      <c r="Z817" t="str">
        <f t="shared" si="64"/>
        <v>0% (No Discount)</v>
      </c>
      <c r="AA817" s="17">
        <f>IF(COUNTIF($B$2:B817,B817)=1,1,0)</f>
        <v>1</v>
      </c>
      <c r="AB817" s="17">
        <f>IF(COUNTIF($F$2:F817,F817)=1,1,0)</f>
        <v>1</v>
      </c>
    </row>
    <row r="818" spans="1:28" x14ac:dyDescent="0.2">
      <c r="A818" s="17">
        <v>817</v>
      </c>
      <c r="B818" t="s">
        <v>2582</v>
      </c>
      <c r="C818" s="18">
        <v>42628</v>
      </c>
      <c r="D818" s="18">
        <v>42632</v>
      </c>
      <c r="E818" t="s">
        <v>77</v>
      </c>
      <c r="F818" t="s">
        <v>1804</v>
      </c>
      <c r="G818" t="s">
        <v>1805</v>
      </c>
      <c r="H818" t="s">
        <v>53</v>
      </c>
      <c r="I818" t="s">
        <v>54</v>
      </c>
      <c r="J818" t="s">
        <v>173</v>
      </c>
      <c r="K818" t="s">
        <v>174</v>
      </c>
      <c r="L818">
        <v>19140</v>
      </c>
      <c r="M818" t="s">
        <v>175</v>
      </c>
      <c r="N818" t="s">
        <v>2583</v>
      </c>
      <c r="O818" t="s">
        <v>73</v>
      </c>
      <c r="P818" t="s">
        <v>117</v>
      </c>
      <c r="Q818" t="s">
        <v>2584</v>
      </c>
      <c r="R818" s="19">
        <v>5.3440000000000003</v>
      </c>
      <c r="S818" s="17">
        <v>1</v>
      </c>
      <c r="T818" s="20">
        <v>0.2</v>
      </c>
      <c r="U818" s="19">
        <v>1.8704000000000001</v>
      </c>
      <c r="V818" s="20">
        <f t="shared" si="60"/>
        <v>0.35</v>
      </c>
      <c r="W818" s="17">
        <f t="shared" si="61"/>
        <v>2016</v>
      </c>
      <c r="X818" t="str">
        <f t="shared" si="62"/>
        <v>Sep-2016</v>
      </c>
      <c r="Y818" s="17">
        <f t="shared" si="63"/>
        <v>4</v>
      </c>
      <c r="Z818" t="str">
        <f t="shared" si="64"/>
        <v>11-20%</v>
      </c>
      <c r="AA818" s="17">
        <f>IF(COUNTIF($B$2:B818,B818)=1,1,0)</f>
        <v>1</v>
      </c>
      <c r="AB818" s="17">
        <f>IF(COUNTIF($F$2:F818,F818)=1,1,0)</f>
        <v>0</v>
      </c>
    </row>
    <row r="819" spans="1:28" x14ac:dyDescent="0.2">
      <c r="A819" s="17">
        <v>818</v>
      </c>
      <c r="B819" t="s">
        <v>2585</v>
      </c>
      <c r="C819" s="18">
        <v>41818</v>
      </c>
      <c r="D819" s="18">
        <v>41822</v>
      </c>
      <c r="E819" t="s">
        <v>77</v>
      </c>
      <c r="F819" t="s">
        <v>1938</v>
      </c>
      <c r="G819" t="s">
        <v>1939</v>
      </c>
      <c r="H819" t="s">
        <v>53</v>
      </c>
      <c r="I819" t="s">
        <v>54</v>
      </c>
      <c r="J819" t="s">
        <v>173</v>
      </c>
      <c r="K819" t="s">
        <v>174</v>
      </c>
      <c r="L819">
        <v>19140</v>
      </c>
      <c r="M819" t="s">
        <v>175</v>
      </c>
      <c r="N819" t="s">
        <v>431</v>
      </c>
      <c r="O819" t="s">
        <v>73</v>
      </c>
      <c r="P819" t="s">
        <v>117</v>
      </c>
      <c r="Q819" t="s">
        <v>432</v>
      </c>
      <c r="R819" s="19">
        <v>41.472000000000001</v>
      </c>
      <c r="S819" s="17">
        <v>8</v>
      </c>
      <c r="T819" s="20">
        <v>0.2</v>
      </c>
      <c r="U819" s="19">
        <v>14.5152</v>
      </c>
      <c r="V819" s="20">
        <f t="shared" si="60"/>
        <v>0.35</v>
      </c>
      <c r="W819" s="17">
        <f t="shared" si="61"/>
        <v>2014</v>
      </c>
      <c r="X819" t="str">
        <f t="shared" si="62"/>
        <v>Jun-2014</v>
      </c>
      <c r="Y819" s="17">
        <f t="shared" si="63"/>
        <v>4</v>
      </c>
      <c r="Z819" t="str">
        <f t="shared" si="64"/>
        <v>11-20%</v>
      </c>
      <c r="AA819" s="17">
        <f>IF(COUNTIF($B$2:B819,B819)=1,1,0)</f>
        <v>1</v>
      </c>
      <c r="AB819" s="17">
        <f>IF(COUNTIF($F$2:F819,F819)=1,1,0)</f>
        <v>0</v>
      </c>
    </row>
    <row r="820" spans="1:28" x14ac:dyDescent="0.2">
      <c r="A820" s="17">
        <v>819</v>
      </c>
      <c r="B820" t="s">
        <v>2585</v>
      </c>
      <c r="C820" s="18">
        <v>41818</v>
      </c>
      <c r="D820" s="18">
        <v>41822</v>
      </c>
      <c r="E820" t="s">
        <v>77</v>
      </c>
      <c r="F820" t="s">
        <v>1938</v>
      </c>
      <c r="G820" t="s">
        <v>1939</v>
      </c>
      <c r="H820" t="s">
        <v>53</v>
      </c>
      <c r="I820" t="s">
        <v>54</v>
      </c>
      <c r="J820" t="s">
        <v>173</v>
      </c>
      <c r="K820" t="s">
        <v>174</v>
      </c>
      <c r="L820">
        <v>19140</v>
      </c>
      <c r="M820" t="s">
        <v>175</v>
      </c>
      <c r="N820" t="s">
        <v>2586</v>
      </c>
      <c r="O820" t="s">
        <v>73</v>
      </c>
      <c r="P820" t="s">
        <v>102</v>
      </c>
      <c r="Q820" t="s">
        <v>2587</v>
      </c>
      <c r="R820" s="19">
        <v>3.1680000000000001</v>
      </c>
      <c r="S820" s="17">
        <v>3</v>
      </c>
      <c r="T820" s="20">
        <v>0.7</v>
      </c>
      <c r="U820" s="19">
        <v>-2.4287999999999998</v>
      </c>
      <c r="V820" s="20">
        <f t="shared" si="60"/>
        <v>-0.76666666666666661</v>
      </c>
      <c r="W820" s="17">
        <f t="shared" si="61"/>
        <v>2014</v>
      </c>
      <c r="X820" t="str">
        <f t="shared" si="62"/>
        <v>Jun-2014</v>
      </c>
      <c r="Y820" s="17">
        <f t="shared" si="63"/>
        <v>4</v>
      </c>
      <c r="Z820" t="str">
        <f t="shared" si="64"/>
        <v>Over 50%</v>
      </c>
      <c r="AA820" s="17">
        <f>IF(COUNTIF($B$2:B820,B820)=1,1,0)</f>
        <v>0</v>
      </c>
      <c r="AB820" s="17">
        <f>IF(COUNTIF($F$2:F820,F820)=1,1,0)</f>
        <v>0</v>
      </c>
    </row>
    <row r="821" spans="1:28" x14ac:dyDescent="0.2">
      <c r="A821" s="17">
        <v>820</v>
      </c>
      <c r="B821" t="s">
        <v>2585</v>
      </c>
      <c r="C821" s="18">
        <v>41818</v>
      </c>
      <c r="D821" s="18">
        <v>41822</v>
      </c>
      <c r="E821" t="s">
        <v>77</v>
      </c>
      <c r="F821" t="s">
        <v>1938</v>
      </c>
      <c r="G821" t="s">
        <v>1939</v>
      </c>
      <c r="H821" t="s">
        <v>53</v>
      </c>
      <c r="I821" t="s">
        <v>54</v>
      </c>
      <c r="J821" t="s">
        <v>173</v>
      </c>
      <c r="K821" t="s">
        <v>174</v>
      </c>
      <c r="L821">
        <v>19140</v>
      </c>
      <c r="M821" t="s">
        <v>175</v>
      </c>
      <c r="N821" t="s">
        <v>2588</v>
      </c>
      <c r="O821" t="s">
        <v>59</v>
      </c>
      <c r="P821" t="s">
        <v>63</v>
      </c>
      <c r="Q821" t="s">
        <v>2589</v>
      </c>
      <c r="R821" s="19">
        <v>1228.4649999999999</v>
      </c>
      <c r="S821" s="17">
        <v>5</v>
      </c>
      <c r="T821" s="20">
        <v>0.3</v>
      </c>
      <c r="U821" s="19">
        <v>0</v>
      </c>
      <c r="V821" s="20">
        <f t="shared" si="60"/>
        <v>0</v>
      </c>
      <c r="W821" s="17">
        <f t="shared" si="61"/>
        <v>2014</v>
      </c>
      <c r="X821" t="str">
        <f t="shared" si="62"/>
        <v>Jun-2014</v>
      </c>
      <c r="Y821" s="17">
        <f t="shared" si="63"/>
        <v>4</v>
      </c>
      <c r="Z821" t="str">
        <f t="shared" si="64"/>
        <v>21-30%</v>
      </c>
      <c r="AA821" s="17">
        <f>IF(COUNTIF($B$2:B821,B821)=1,1,0)</f>
        <v>0</v>
      </c>
      <c r="AB821" s="17">
        <f>IF(COUNTIF($F$2:F821,F821)=1,1,0)</f>
        <v>0</v>
      </c>
    </row>
    <row r="822" spans="1:28" x14ac:dyDescent="0.2">
      <c r="A822" s="17">
        <v>821</v>
      </c>
      <c r="B822" t="s">
        <v>2585</v>
      </c>
      <c r="C822" s="18">
        <v>41818</v>
      </c>
      <c r="D822" s="18">
        <v>41822</v>
      </c>
      <c r="E822" t="s">
        <v>77</v>
      </c>
      <c r="F822" t="s">
        <v>1938</v>
      </c>
      <c r="G822" t="s">
        <v>1939</v>
      </c>
      <c r="H822" t="s">
        <v>53</v>
      </c>
      <c r="I822" t="s">
        <v>54</v>
      </c>
      <c r="J822" t="s">
        <v>173</v>
      </c>
      <c r="K822" t="s">
        <v>174</v>
      </c>
      <c r="L822">
        <v>19140</v>
      </c>
      <c r="M822" t="s">
        <v>175</v>
      </c>
      <c r="N822" t="s">
        <v>2590</v>
      </c>
      <c r="O822" t="s">
        <v>73</v>
      </c>
      <c r="P822" t="s">
        <v>102</v>
      </c>
      <c r="Q822" t="s">
        <v>2591</v>
      </c>
      <c r="R822" s="19">
        <v>31.085999999999999</v>
      </c>
      <c r="S822" s="17">
        <v>3</v>
      </c>
      <c r="T822" s="20">
        <v>0.7</v>
      </c>
      <c r="U822" s="19">
        <v>-22.796399999999998</v>
      </c>
      <c r="V822" s="20">
        <f t="shared" si="60"/>
        <v>-0.73333333333333328</v>
      </c>
      <c r="W822" s="17">
        <f t="shared" si="61"/>
        <v>2014</v>
      </c>
      <c r="X822" t="str">
        <f t="shared" si="62"/>
        <v>Jun-2014</v>
      </c>
      <c r="Y822" s="17">
        <f t="shared" si="63"/>
        <v>4</v>
      </c>
      <c r="Z822" t="str">
        <f t="shared" si="64"/>
        <v>Over 50%</v>
      </c>
      <c r="AA822" s="17">
        <f>IF(COUNTIF($B$2:B822,B822)=1,1,0)</f>
        <v>0</v>
      </c>
      <c r="AB822" s="17">
        <f>IF(COUNTIF($F$2:F822,F822)=1,1,0)</f>
        <v>0</v>
      </c>
    </row>
    <row r="823" spans="1:28" x14ac:dyDescent="0.2">
      <c r="A823" s="17">
        <v>822</v>
      </c>
      <c r="B823" t="s">
        <v>2585</v>
      </c>
      <c r="C823" s="18">
        <v>41818</v>
      </c>
      <c r="D823" s="18">
        <v>41822</v>
      </c>
      <c r="E823" t="s">
        <v>77</v>
      </c>
      <c r="F823" t="s">
        <v>1938</v>
      </c>
      <c r="G823" t="s">
        <v>1939</v>
      </c>
      <c r="H823" t="s">
        <v>53</v>
      </c>
      <c r="I823" t="s">
        <v>54</v>
      </c>
      <c r="J823" t="s">
        <v>173</v>
      </c>
      <c r="K823" t="s">
        <v>174</v>
      </c>
      <c r="L823">
        <v>19140</v>
      </c>
      <c r="M823" t="s">
        <v>175</v>
      </c>
      <c r="N823" t="s">
        <v>2592</v>
      </c>
      <c r="O823" t="s">
        <v>73</v>
      </c>
      <c r="P823" t="s">
        <v>117</v>
      </c>
      <c r="Q823" t="s">
        <v>2593</v>
      </c>
      <c r="R823" s="19">
        <v>335.52</v>
      </c>
      <c r="S823" s="17">
        <v>4</v>
      </c>
      <c r="T823" s="20">
        <v>0.2</v>
      </c>
      <c r="U823" s="19">
        <v>117.432</v>
      </c>
      <c r="V823" s="20">
        <f t="shared" si="60"/>
        <v>0.35000000000000003</v>
      </c>
      <c r="W823" s="17">
        <f t="shared" si="61"/>
        <v>2014</v>
      </c>
      <c r="X823" t="str">
        <f t="shared" si="62"/>
        <v>Jun-2014</v>
      </c>
      <c r="Y823" s="17">
        <f t="shared" si="63"/>
        <v>4</v>
      </c>
      <c r="Z823" t="str">
        <f t="shared" si="64"/>
        <v>11-20%</v>
      </c>
      <c r="AA823" s="17">
        <f>IF(COUNTIF($B$2:B823,B823)=1,1,0)</f>
        <v>0</v>
      </c>
      <c r="AB823" s="17">
        <f>IF(COUNTIF($F$2:F823,F823)=1,1,0)</f>
        <v>0</v>
      </c>
    </row>
    <row r="824" spans="1:28" x14ac:dyDescent="0.2">
      <c r="A824" s="17">
        <v>823</v>
      </c>
      <c r="B824" t="s">
        <v>2594</v>
      </c>
      <c r="C824" s="18">
        <v>42906</v>
      </c>
      <c r="D824" s="18">
        <v>42913</v>
      </c>
      <c r="E824" t="s">
        <v>77</v>
      </c>
      <c r="F824" t="s">
        <v>2595</v>
      </c>
      <c r="G824" t="s">
        <v>2596</v>
      </c>
      <c r="H824" t="s">
        <v>53</v>
      </c>
      <c r="I824" t="s">
        <v>54</v>
      </c>
      <c r="J824" t="s">
        <v>1123</v>
      </c>
      <c r="K824" t="s">
        <v>817</v>
      </c>
      <c r="L824">
        <v>7109</v>
      </c>
      <c r="M824" t="s">
        <v>175</v>
      </c>
      <c r="N824" t="s">
        <v>2597</v>
      </c>
      <c r="O824" t="s">
        <v>98</v>
      </c>
      <c r="P824" t="s">
        <v>188</v>
      </c>
      <c r="Q824" t="s">
        <v>2598</v>
      </c>
      <c r="R824" s="19">
        <v>239.97</v>
      </c>
      <c r="S824" s="17">
        <v>3</v>
      </c>
      <c r="T824" s="20">
        <v>0</v>
      </c>
      <c r="U824" s="19">
        <v>71.991</v>
      </c>
      <c r="V824" s="20">
        <f t="shared" si="60"/>
        <v>0.3</v>
      </c>
      <c r="W824" s="17">
        <f t="shared" si="61"/>
        <v>2017</v>
      </c>
      <c r="X824" t="str">
        <f t="shared" si="62"/>
        <v>Jun-2017</v>
      </c>
      <c r="Y824" s="17">
        <f t="shared" si="63"/>
        <v>7</v>
      </c>
      <c r="Z824" t="str">
        <f t="shared" si="64"/>
        <v>0% (No Discount)</v>
      </c>
      <c r="AA824" s="17">
        <f>IF(COUNTIF($B$2:B824,B824)=1,1,0)</f>
        <v>1</v>
      </c>
      <c r="AB824" s="17">
        <f>IF(COUNTIF($F$2:F824,F824)=1,1,0)</f>
        <v>1</v>
      </c>
    </row>
    <row r="825" spans="1:28" x14ac:dyDescent="0.2">
      <c r="A825" s="17">
        <v>824</v>
      </c>
      <c r="B825" t="s">
        <v>2594</v>
      </c>
      <c r="C825" s="18">
        <v>42906</v>
      </c>
      <c r="D825" s="18">
        <v>42913</v>
      </c>
      <c r="E825" t="s">
        <v>77</v>
      </c>
      <c r="F825" t="s">
        <v>2595</v>
      </c>
      <c r="G825" t="s">
        <v>2596</v>
      </c>
      <c r="H825" t="s">
        <v>53</v>
      </c>
      <c r="I825" t="s">
        <v>54</v>
      </c>
      <c r="J825" t="s">
        <v>1123</v>
      </c>
      <c r="K825" t="s">
        <v>817</v>
      </c>
      <c r="L825">
        <v>7109</v>
      </c>
      <c r="M825" t="s">
        <v>175</v>
      </c>
      <c r="N825" t="s">
        <v>2397</v>
      </c>
      <c r="O825" t="s">
        <v>73</v>
      </c>
      <c r="P825" t="s">
        <v>74</v>
      </c>
      <c r="Q825" t="s">
        <v>2398</v>
      </c>
      <c r="R825" s="19">
        <v>9.82</v>
      </c>
      <c r="S825" s="17">
        <v>2</v>
      </c>
      <c r="T825" s="20">
        <v>0</v>
      </c>
      <c r="U825" s="19">
        <v>4.8117999999999999</v>
      </c>
      <c r="V825" s="20">
        <f t="shared" si="60"/>
        <v>0.49</v>
      </c>
      <c r="W825" s="17">
        <f t="shared" si="61"/>
        <v>2017</v>
      </c>
      <c r="X825" t="str">
        <f t="shared" si="62"/>
        <v>Jun-2017</v>
      </c>
      <c r="Y825" s="17">
        <f t="shared" si="63"/>
        <v>7</v>
      </c>
      <c r="Z825" t="str">
        <f t="shared" si="64"/>
        <v>0% (No Discount)</v>
      </c>
      <c r="AA825" s="17">
        <f>IF(COUNTIF($B$2:B825,B825)=1,1,0)</f>
        <v>0</v>
      </c>
      <c r="AB825" s="17">
        <f>IF(COUNTIF($F$2:F825,F825)=1,1,0)</f>
        <v>0</v>
      </c>
    </row>
    <row r="826" spans="1:28" x14ac:dyDescent="0.2">
      <c r="A826" s="17">
        <v>825</v>
      </c>
      <c r="B826" t="s">
        <v>2599</v>
      </c>
      <c r="C826" s="18">
        <v>41768</v>
      </c>
      <c r="D826" s="18">
        <v>41774</v>
      </c>
      <c r="E826" t="s">
        <v>77</v>
      </c>
      <c r="F826" t="s">
        <v>2600</v>
      </c>
      <c r="G826" t="s">
        <v>2601</v>
      </c>
      <c r="H826" t="s">
        <v>53</v>
      </c>
      <c r="I826" t="s">
        <v>54</v>
      </c>
      <c r="J826" t="s">
        <v>154</v>
      </c>
      <c r="K826" t="s">
        <v>70</v>
      </c>
      <c r="L826">
        <v>94110</v>
      </c>
      <c r="M826" t="s">
        <v>71</v>
      </c>
      <c r="N826" t="s">
        <v>2602</v>
      </c>
      <c r="O826" t="s">
        <v>98</v>
      </c>
      <c r="P826" t="s">
        <v>188</v>
      </c>
      <c r="Q826" t="s">
        <v>2603</v>
      </c>
      <c r="R826" s="19">
        <v>67.8</v>
      </c>
      <c r="S826" s="17">
        <v>4</v>
      </c>
      <c r="T826" s="20">
        <v>0</v>
      </c>
      <c r="U826" s="19">
        <v>4.0679999999999996</v>
      </c>
      <c r="V826" s="20">
        <f t="shared" si="60"/>
        <v>0.06</v>
      </c>
      <c r="W826" s="17">
        <f t="shared" si="61"/>
        <v>2014</v>
      </c>
      <c r="X826" t="str">
        <f t="shared" si="62"/>
        <v>May-2014</v>
      </c>
      <c r="Y826" s="17">
        <f t="shared" si="63"/>
        <v>6</v>
      </c>
      <c r="Z826" t="str">
        <f t="shared" si="64"/>
        <v>0% (No Discount)</v>
      </c>
      <c r="AA826" s="17">
        <f>IF(COUNTIF($B$2:B826,B826)=1,1,0)</f>
        <v>1</v>
      </c>
      <c r="AB826" s="17">
        <f>IF(COUNTIF($F$2:F826,F826)=1,1,0)</f>
        <v>1</v>
      </c>
    </row>
    <row r="827" spans="1:28" x14ac:dyDescent="0.2">
      <c r="A827" s="17">
        <v>826</v>
      </c>
      <c r="B827" t="s">
        <v>2599</v>
      </c>
      <c r="C827" s="18">
        <v>41768</v>
      </c>
      <c r="D827" s="18">
        <v>41774</v>
      </c>
      <c r="E827" t="s">
        <v>77</v>
      </c>
      <c r="F827" t="s">
        <v>2600</v>
      </c>
      <c r="G827" t="s">
        <v>2601</v>
      </c>
      <c r="H827" t="s">
        <v>53</v>
      </c>
      <c r="I827" t="s">
        <v>54</v>
      </c>
      <c r="J827" t="s">
        <v>154</v>
      </c>
      <c r="K827" t="s">
        <v>70</v>
      </c>
      <c r="L827">
        <v>94110</v>
      </c>
      <c r="M827" t="s">
        <v>71</v>
      </c>
      <c r="N827" t="s">
        <v>885</v>
      </c>
      <c r="O827" t="s">
        <v>98</v>
      </c>
      <c r="P827" t="s">
        <v>188</v>
      </c>
      <c r="Q827" t="s">
        <v>886</v>
      </c>
      <c r="R827" s="19">
        <v>167.97</v>
      </c>
      <c r="S827" s="17">
        <v>3</v>
      </c>
      <c r="T827" s="20">
        <v>0</v>
      </c>
      <c r="U827" s="19">
        <v>40.312800000000003</v>
      </c>
      <c r="V827" s="20">
        <f t="shared" si="60"/>
        <v>0.24000000000000002</v>
      </c>
      <c r="W827" s="17">
        <f t="shared" si="61"/>
        <v>2014</v>
      </c>
      <c r="X827" t="str">
        <f t="shared" si="62"/>
        <v>May-2014</v>
      </c>
      <c r="Y827" s="17">
        <f t="shared" si="63"/>
        <v>6</v>
      </c>
      <c r="Z827" t="str">
        <f t="shared" si="64"/>
        <v>0% (No Discount)</v>
      </c>
      <c r="AA827" s="17">
        <f>IF(COUNTIF($B$2:B827,B827)=1,1,0)</f>
        <v>0</v>
      </c>
      <c r="AB827" s="17">
        <f>IF(COUNTIF($F$2:F827,F827)=1,1,0)</f>
        <v>0</v>
      </c>
    </row>
    <row r="828" spans="1:28" x14ac:dyDescent="0.2">
      <c r="A828" s="17">
        <v>827</v>
      </c>
      <c r="B828" t="s">
        <v>2604</v>
      </c>
      <c r="C828" s="18">
        <v>42968</v>
      </c>
      <c r="D828" s="18">
        <v>42975</v>
      </c>
      <c r="E828" t="s">
        <v>77</v>
      </c>
      <c r="F828" t="s">
        <v>1910</v>
      </c>
      <c r="G828" t="s">
        <v>1911</v>
      </c>
      <c r="H828" t="s">
        <v>53</v>
      </c>
      <c r="I828" t="s">
        <v>54</v>
      </c>
      <c r="J828" t="s">
        <v>962</v>
      </c>
      <c r="K828" t="s">
        <v>256</v>
      </c>
      <c r="L828">
        <v>55044</v>
      </c>
      <c r="M828" t="s">
        <v>132</v>
      </c>
      <c r="N828" t="s">
        <v>2605</v>
      </c>
      <c r="O828" t="s">
        <v>73</v>
      </c>
      <c r="P828" t="s">
        <v>296</v>
      </c>
      <c r="Q828" t="s">
        <v>2606</v>
      </c>
      <c r="R828" s="19">
        <v>35</v>
      </c>
      <c r="S828" s="17">
        <v>7</v>
      </c>
      <c r="T828" s="20">
        <v>0</v>
      </c>
      <c r="U828" s="19">
        <v>16.8</v>
      </c>
      <c r="V828" s="20">
        <f t="shared" si="60"/>
        <v>0.48000000000000004</v>
      </c>
      <c r="W828" s="17">
        <f t="shared" si="61"/>
        <v>2017</v>
      </c>
      <c r="X828" t="str">
        <f t="shared" si="62"/>
        <v>Aug-2017</v>
      </c>
      <c r="Y828" s="17">
        <f t="shared" si="63"/>
        <v>7</v>
      </c>
      <c r="Z828" t="str">
        <f t="shared" si="64"/>
        <v>0% (No Discount)</v>
      </c>
      <c r="AA828" s="17">
        <f>IF(COUNTIF($B$2:B828,B828)=1,1,0)</f>
        <v>1</v>
      </c>
      <c r="AB828" s="17">
        <f>IF(COUNTIF($F$2:F828,F828)=1,1,0)</f>
        <v>0</v>
      </c>
    </row>
    <row r="829" spans="1:28" x14ac:dyDescent="0.2">
      <c r="A829" s="17">
        <v>828</v>
      </c>
      <c r="B829" t="s">
        <v>2604</v>
      </c>
      <c r="C829" s="18">
        <v>42968</v>
      </c>
      <c r="D829" s="18">
        <v>42975</v>
      </c>
      <c r="E829" t="s">
        <v>77</v>
      </c>
      <c r="F829" t="s">
        <v>1910</v>
      </c>
      <c r="G829" t="s">
        <v>1911</v>
      </c>
      <c r="H829" t="s">
        <v>53</v>
      </c>
      <c r="I829" t="s">
        <v>54</v>
      </c>
      <c r="J829" t="s">
        <v>962</v>
      </c>
      <c r="K829" t="s">
        <v>256</v>
      </c>
      <c r="L829">
        <v>55044</v>
      </c>
      <c r="M829" t="s">
        <v>132</v>
      </c>
      <c r="N829" t="s">
        <v>2607</v>
      </c>
      <c r="O829" t="s">
        <v>73</v>
      </c>
      <c r="P829" t="s">
        <v>606</v>
      </c>
      <c r="Q829" t="s">
        <v>2608</v>
      </c>
      <c r="R829" s="19">
        <v>37.24</v>
      </c>
      <c r="S829" s="17">
        <v>4</v>
      </c>
      <c r="T829" s="20">
        <v>0</v>
      </c>
      <c r="U829" s="19">
        <v>10.7996</v>
      </c>
      <c r="V829" s="20">
        <f t="shared" si="60"/>
        <v>0.28999999999999998</v>
      </c>
      <c r="W829" s="17">
        <f t="shared" si="61"/>
        <v>2017</v>
      </c>
      <c r="X829" t="str">
        <f t="shared" si="62"/>
        <v>Aug-2017</v>
      </c>
      <c r="Y829" s="17">
        <f t="shared" si="63"/>
        <v>7</v>
      </c>
      <c r="Z829" t="str">
        <f t="shared" si="64"/>
        <v>0% (No Discount)</v>
      </c>
      <c r="AA829" s="17">
        <f>IF(COUNTIF($B$2:B829,B829)=1,1,0)</f>
        <v>0</v>
      </c>
      <c r="AB829" s="17">
        <f>IF(COUNTIF($F$2:F829,F829)=1,1,0)</f>
        <v>0</v>
      </c>
    </row>
    <row r="830" spans="1:28" x14ac:dyDescent="0.2">
      <c r="A830" s="17">
        <v>829</v>
      </c>
      <c r="B830" t="s">
        <v>2604</v>
      </c>
      <c r="C830" s="18">
        <v>42968</v>
      </c>
      <c r="D830" s="18">
        <v>42975</v>
      </c>
      <c r="E830" t="s">
        <v>77</v>
      </c>
      <c r="F830" t="s">
        <v>1910</v>
      </c>
      <c r="G830" t="s">
        <v>1911</v>
      </c>
      <c r="H830" t="s">
        <v>53</v>
      </c>
      <c r="I830" t="s">
        <v>54</v>
      </c>
      <c r="J830" t="s">
        <v>962</v>
      </c>
      <c r="K830" t="s">
        <v>256</v>
      </c>
      <c r="L830">
        <v>55044</v>
      </c>
      <c r="M830" t="s">
        <v>132</v>
      </c>
      <c r="N830" t="s">
        <v>2609</v>
      </c>
      <c r="O830" t="s">
        <v>73</v>
      </c>
      <c r="P830" t="s">
        <v>200</v>
      </c>
      <c r="Q830" t="s">
        <v>2610</v>
      </c>
      <c r="R830" s="19">
        <v>15.28</v>
      </c>
      <c r="S830" s="17">
        <v>2</v>
      </c>
      <c r="T830" s="20">
        <v>0</v>
      </c>
      <c r="U830" s="19">
        <v>7.4871999999999996</v>
      </c>
      <c r="V830" s="20">
        <f t="shared" si="60"/>
        <v>0.49</v>
      </c>
      <c r="W830" s="17">
        <f t="shared" si="61"/>
        <v>2017</v>
      </c>
      <c r="X830" t="str">
        <f t="shared" si="62"/>
        <v>Aug-2017</v>
      </c>
      <c r="Y830" s="17">
        <f t="shared" si="63"/>
        <v>7</v>
      </c>
      <c r="Z830" t="str">
        <f t="shared" si="64"/>
        <v>0% (No Discount)</v>
      </c>
      <c r="AA830" s="17">
        <f>IF(COUNTIF($B$2:B830,B830)=1,1,0)</f>
        <v>0</v>
      </c>
      <c r="AB830" s="17">
        <f>IF(COUNTIF($F$2:F830,F830)=1,1,0)</f>
        <v>0</v>
      </c>
    </row>
    <row r="831" spans="1:28" x14ac:dyDescent="0.2">
      <c r="A831" s="17">
        <v>830</v>
      </c>
      <c r="B831" t="s">
        <v>2611</v>
      </c>
      <c r="C831" s="18">
        <v>42902</v>
      </c>
      <c r="D831" s="18">
        <v>42907</v>
      </c>
      <c r="E831" t="s">
        <v>50</v>
      </c>
      <c r="F831" t="s">
        <v>359</v>
      </c>
      <c r="G831" t="s">
        <v>360</v>
      </c>
      <c r="H831" t="s">
        <v>53</v>
      </c>
      <c r="I831" t="s">
        <v>54</v>
      </c>
      <c r="J831" t="s">
        <v>2612</v>
      </c>
      <c r="K831" t="s">
        <v>56</v>
      </c>
      <c r="L831">
        <v>41042</v>
      </c>
      <c r="M831" t="s">
        <v>57</v>
      </c>
      <c r="N831" t="s">
        <v>2613</v>
      </c>
      <c r="O831" t="s">
        <v>59</v>
      </c>
      <c r="P831" t="s">
        <v>63</v>
      </c>
      <c r="Q831" t="s">
        <v>2614</v>
      </c>
      <c r="R831" s="19">
        <v>301.95999999999998</v>
      </c>
      <c r="S831" s="17">
        <v>2</v>
      </c>
      <c r="T831" s="20">
        <v>0</v>
      </c>
      <c r="U831" s="19">
        <v>90.587999999999994</v>
      </c>
      <c r="V831" s="20">
        <f t="shared" si="60"/>
        <v>0.3</v>
      </c>
      <c r="W831" s="17">
        <f t="shared" si="61"/>
        <v>2017</v>
      </c>
      <c r="X831" t="str">
        <f t="shared" si="62"/>
        <v>Jun-2017</v>
      </c>
      <c r="Y831" s="17">
        <f t="shared" si="63"/>
        <v>5</v>
      </c>
      <c r="Z831" t="str">
        <f t="shared" si="64"/>
        <v>0% (No Discount)</v>
      </c>
      <c r="AA831" s="17">
        <f>IF(COUNTIF($B$2:B831,B831)=1,1,0)</f>
        <v>1</v>
      </c>
      <c r="AB831" s="17">
        <f>IF(COUNTIF($F$2:F831,F831)=1,1,0)</f>
        <v>0</v>
      </c>
    </row>
    <row r="832" spans="1:28" x14ac:dyDescent="0.2">
      <c r="A832" s="17">
        <v>831</v>
      </c>
      <c r="B832" t="s">
        <v>2611</v>
      </c>
      <c r="C832" s="18">
        <v>42902</v>
      </c>
      <c r="D832" s="18">
        <v>42907</v>
      </c>
      <c r="E832" t="s">
        <v>50</v>
      </c>
      <c r="F832" t="s">
        <v>359</v>
      </c>
      <c r="G832" t="s">
        <v>360</v>
      </c>
      <c r="H832" t="s">
        <v>53</v>
      </c>
      <c r="I832" t="s">
        <v>54</v>
      </c>
      <c r="J832" t="s">
        <v>2612</v>
      </c>
      <c r="K832" t="s">
        <v>56</v>
      </c>
      <c r="L832">
        <v>41042</v>
      </c>
      <c r="M832" t="s">
        <v>57</v>
      </c>
      <c r="N832" t="s">
        <v>2615</v>
      </c>
      <c r="O832" t="s">
        <v>73</v>
      </c>
      <c r="P832" t="s">
        <v>105</v>
      </c>
      <c r="Q832" t="s">
        <v>2616</v>
      </c>
      <c r="R832" s="19">
        <v>180.66</v>
      </c>
      <c r="S832" s="17">
        <v>3</v>
      </c>
      <c r="T832" s="20">
        <v>0</v>
      </c>
      <c r="U832" s="19">
        <v>50.584800000000001</v>
      </c>
      <c r="V832" s="20">
        <f t="shared" si="60"/>
        <v>0.28000000000000003</v>
      </c>
      <c r="W832" s="17">
        <f t="shared" si="61"/>
        <v>2017</v>
      </c>
      <c r="X832" t="str">
        <f t="shared" si="62"/>
        <v>Jun-2017</v>
      </c>
      <c r="Y832" s="17">
        <f t="shared" si="63"/>
        <v>5</v>
      </c>
      <c r="Z832" t="str">
        <f t="shared" si="64"/>
        <v>0% (No Discount)</v>
      </c>
      <c r="AA832" s="17">
        <f>IF(COUNTIF($B$2:B832,B832)=1,1,0)</f>
        <v>0</v>
      </c>
      <c r="AB832" s="17">
        <f>IF(COUNTIF($F$2:F832,F832)=1,1,0)</f>
        <v>0</v>
      </c>
    </row>
    <row r="833" spans="1:28" x14ac:dyDescent="0.2">
      <c r="A833" s="17">
        <v>832</v>
      </c>
      <c r="B833" t="s">
        <v>2611</v>
      </c>
      <c r="C833" s="18">
        <v>42902</v>
      </c>
      <c r="D833" s="18">
        <v>42907</v>
      </c>
      <c r="E833" t="s">
        <v>50</v>
      </c>
      <c r="F833" t="s">
        <v>359</v>
      </c>
      <c r="G833" t="s">
        <v>360</v>
      </c>
      <c r="H833" t="s">
        <v>53</v>
      </c>
      <c r="I833" t="s">
        <v>54</v>
      </c>
      <c r="J833" t="s">
        <v>2612</v>
      </c>
      <c r="K833" t="s">
        <v>56</v>
      </c>
      <c r="L833">
        <v>41042</v>
      </c>
      <c r="M833" t="s">
        <v>57</v>
      </c>
      <c r="N833" t="s">
        <v>2617</v>
      </c>
      <c r="O833" t="s">
        <v>98</v>
      </c>
      <c r="P833" t="s">
        <v>99</v>
      </c>
      <c r="Q833" t="s">
        <v>2618</v>
      </c>
      <c r="R833" s="19">
        <v>191.98</v>
      </c>
      <c r="S833" s="17">
        <v>2</v>
      </c>
      <c r="T833" s="20">
        <v>0</v>
      </c>
      <c r="U833" s="19">
        <v>51.834600000000002</v>
      </c>
      <c r="V833" s="20">
        <f t="shared" si="60"/>
        <v>0.27</v>
      </c>
      <c r="W833" s="17">
        <f t="shared" si="61"/>
        <v>2017</v>
      </c>
      <c r="X833" t="str">
        <f t="shared" si="62"/>
        <v>Jun-2017</v>
      </c>
      <c r="Y833" s="17">
        <f t="shared" si="63"/>
        <v>5</v>
      </c>
      <c r="Z833" t="str">
        <f t="shared" si="64"/>
        <v>0% (No Discount)</v>
      </c>
      <c r="AA833" s="17">
        <f>IF(COUNTIF($B$2:B833,B833)=1,1,0)</f>
        <v>0</v>
      </c>
      <c r="AB833" s="17">
        <f>IF(COUNTIF($F$2:F833,F833)=1,1,0)</f>
        <v>0</v>
      </c>
    </row>
    <row r="834" spans="1:28" x14ac:dyDescent="0.2">
      <c r="A834" s="17">
        <v>833</v>
      </c>
      <c r="B834" t="s">
        <v>2611</v>
      </c>
      <c r="C834" s="18">
        <v>42902</v>
      </c>
      <c r="D834" s="18">
        <v>42907</v>
      </c>
      <c r="E834" t="s">
        <v>50</v>
      </c>
      <c r="F834" t="s">
        <v>359</v>
      </c>
      <c r="G834" t="s">
        <v>360</v>
      </c>
      <c r="H834" t="s">
        <v>53</v>
      </c>
      <c r="I834" t="s">
        <v>54</v>
      </c>
      <c r="J834" t="s">
        <v>2612</v>
      </c>
      <c r="K834" t="s">
        <v>56</v>
      </c>
      <c r="L834">
        <v>41042</v>
      </c>
      <c r="M834" t="s">
        <v>57</v>
      </c>
      <c r="N834" t="s">
        <v>2619</v>
      </c>
      <c r="O834" t="s">
        <v>98</v>
      </c>
      <c r="P834" t="s">
        <v>99</v>
      </c>
      <c r="Q834" t="s">
        <v>2620</v>
      </c>
      <c r="R834" s="19">
        <v>65.989999999999995</v>
      </c>
      <c r="S834" s="17">
        <v>1</v>
      </c>
      <c r="T834" s="20">
        <v>0</v>
      </c>
      <c r="U834" s="19">
        <v>17.157399999999999</v>
      </c>
      <c r="V834" s="20">
        <f t="shared" ref="V834:V897" si="65">IFERROR(U834/R834,0)</f>
        <v>0.26</v>
      </c>
      <c r="W834" s="17">
        <f t="shared" ref="W834:W897" si="66">YEAR(C834)</f>
        <v>2017</v>
      </c>
      <c r="X834" t="str">
        <f t="shared" ref="X834:X897" si="67">TEXT(C834,"mmm-yyyy")</f>
        <v>Jun-2017</v>
      </c>
      <c r="Y834" s="17">
        <f t="shared" ref="Y834:Y897" si="68">D834-C834</f>
        <v>5</v>
      </c>
      <c r="Z834" t="str">
        <f t="shared" ref="Z834:Z897" si="69">IF(T834=0,"0% (No Discount)",IF(T834&lt;=0.1,"1-10%",IF(T834&lt;=0.2,"11-20%",IF(T834&lt;=0.3,"21-30%",IF(T834&lt;=0.4,"31-40%",IF(T834&lt;=0.5,"41-50%","Over 50%"))))))</f>
        <v>0% (No Discount)</v>
      </c>
      <c r="AA834" s="17">
        <f>IF(COUNTIF($B$2:B834,B834)=1,1,0)</f>
        <v>0</v>
      </c>
      <c r="AB834" s="17">
        <f>IF(COUNTIF($F$2:F834,F834)=1,1,0)</f>
        <v>0</v>
      </c>
    </row>
    <row r="835" spans="1:28" x14ac:dyDescent="0.2">
      <c r="A835" s="17">
        <v>834</v>
      </c>
      <c r="B835" t="s">
        <v>2621</v>
      </c>
      <c r="C835" s="18">
        <v>42574</v>
      </c>
      <c r="D835" s="18">
        <v>42578</v>
      </c>
      <c r="E835" t="s">
        <v>77</v>
      </c>
      <c r="F835" t="s">
        <v>733</v>
      </c>
      <c r="G835" t="s">
        <v>734</v>
      </c>
      <c r="H835" t="s">
        <v>68</v>
      </c>
      <c r="I835" t="s">
        <v>54</v>
      </c>
      <c r="J835" t="s">
        <v>929</v>
      </c>
      <c r="K835" t="s">
        <v>81</v>
      </c>
      <c r="L835">
        <v>33614</v>
      </c>
      <c r="M835" t="s">
        <v>57</v>
      </c>
      <c r="N835" t="s">
        <v>2622</v>
      </c>
      <c r="O835" t="s">
        <v>73</v>
      </c>
      <c r="P835" t="s">
        <v>95</v>
      </c>
      <c r="Q835" t="s">
        <v>2623</v>
      </c>
      <c r="R835" s="19">
        <v>35.216000000000001</v>
      </c>
      <c r="S835" s="17">
        <v>2</v>
      </c>
      <c r="T835" s="20">
        <v>0.2</v>
      </c>
      <c r="U835" s="19">
        <v>2.6412</v>
      </c>
      <c r="V835" s="20">
        <f t="shared" si="65"/>
        <v>7.4999999999999997E-2</v>
      </c>
      <c r="W835" s="17">
        <f t="shared" si="66"/>
        <v>2016</v>
      </c>
      <c r="X835" t="str">
        <f t="shared" si="67"/>
        <v>Jul-2016</v>
      </c>
      <c r="Y835" s="17">
        <f t="shared" si="68"/>
        <v>4</v>
      </c>
      <c r="Z835" t="str">
        <f t="shared" si="69"/>
        <v>11-20%</v>
      </c>
      <c r="AA835" s="17">
        <f>IF(COUNTIF($B$2:B835,B835)=1,1,0)</f>
        <v>1</v>
      </c>
      <c r="AB835" s="17">
        <f>IF(COUNTIF($F$2:F835,F835)=1,1,0)</f>
        <v>0</v>
      </c>
    </row>
    <row r="836" spans="1:28" x14ac:dyDescent="0.2">
      <c r="A836" s="17">
        <v>835</v>
      </c>
      <c r="B836" t="s">
        <v>2621</v>
      </c>
      <c r="C836" s="18">
        <v>42574</v>
      </c>
      <c r="D836" s="18">
        <v>42578</v>
      </c>
      <c r="E836" t="s">
        <v>77</v>
      </c>
      <c r="F836" t="s">
        <v>733</v>
      </c>
      <c r="G836" t="s">
        <v>734</v>
      </c>
      <c r="H836" t="s">
        <v>68</v>
      </c>
      <c r="I836" t="s">
        <v>54</v>
      </c>
      <c r="J836" t="s">
        <v>929</v>
      </c>
      <c r="K836" t="s">
        <v>81</v>
      </c>
      <c r="L836">
        <v>33614</v>
      </c>
      <c r="M836" t="s">
        <v>57</v>
      </c>
      <c r="N836" t="s">
        <v>2624</v>
      </c>
      <c r="O836" t="s">
        <v>73</v>
      </c>
      <c r="P836" t="s">
        <v>105</v>
      </c>
      <c r="Q836" t="s">
        <v>2625</v>
      </c>
      <c r="R836" s="19">
        <v>23.696000000000002</v>
      </c>
      <c r="S836" s="17">
        <v>2</v>
      </c>
      <c r="T836" s="20">
        <v>0.2</v>
      </c>
      <c r="U836" s="19">
        <v>6.5164</v>
      </c>
      <c r="V836" s="20">
        <f t="shared" si="65"/>
        <v>0.27499999999999997</v>
      </c>
      <c r="W836" s="17">
        <f t="shared" si="66"/>
        <v>2016</v>
      </c>
      <c r="X836" t="str">
        <f t="shared" si="67"/>
        <v>Jul-2016</v>
      </c>
      <c r="Y836" s="17">
        <f t="shared" si="68"/>
        <v>4</v>
      </c>
      <c r="Z836" t="str">
        <f t="shared" si="69"/>
        <v>11-20%</v>
      </c>
      <c r="AA836" s="17">
        <f>IF(COUNTIF($B$2:B836,B836)=1,1,0)</f>
        <v>0</v>
      </c>
      <c r="AB836" s="17">
        <f>IF(COUNTIF($F$2:F836,F836)=1,1,0)</f>
        <v>0</v>
      </c>
    </row>
    <row r="837" spans="1:28" x14ac:dyDescent="0.2">
      <c r="A837" s="17">
        <v>836</v>
      </c>
      <c r="B837" t="s">
        <v>2621</v>
      </c>
      <c r="C837" s="18">
        <v>42574</v>
      </c>
      <c r="D837" s="18">
        <v>42578</v>
      </c>
      <c r="E837" t="s">
        <v>77</v>
      </c>
      <c r="F837" t="s">
        <v>733</v>
      </c>
      <c r="G837" t="s">
        <v>734</v>
      </c>
      <c r="H837" t="s">
        <v>68</v>
      </c>
      <c r="I837" t="s">
        <v>54</v>
      </c>
      <c r="J837" t="s">
        <v>929</v>
      </c>
      <c r="K837" t="s">
        <v>81</v>
      </c>
      <c r="L837">
        <v>33614</v>
      </c>
      <c r="M837" t="s">
        <v>57</v>
      </c>
      <c r="N837" t="s">
        <v>2626</v>
      </c>
      <c r="O837" t="s">
        <v>98</v>
      </c>
      <c r="P837" t="s">
        <v>711</v>
      </c>
      <c r="Q837" t="s">
        <v>2627</v>
      </c>
      <c r="R837" s="19">
        <v>265.47500000000002</v>
      </c>
      <c r="S837" s="17">
        <v>1</v>
      </c>
      <c r="T837" s="20">
        <v>0.5</v>
      </c>
      <c r="U837" s="19">
        <v>-111.4995</v>
      </c>
      <c r="V837" s="20">
        <f t="shared" si="65"/>
        <v>-0.41999999999999993</v>
      </c>
      <c r="W837" s="17">
        <f t="shared" si="66"/>
        <v>2016</v>
      </c>
      <c r="X837" t="str">
        <f t="shared" si="67"/>
        <v>Jul-2016</v>
      </c>
      <c r="Y837" s="17">
        <f t="shared" si="68"/>
        <v>4</v>
      </c>
      <c r="Z837" t="str">
        <f t="shared" si="69"/>
        <v>41-50%</v>
      </c>
      <c r="AA837" s="17">
        <f>IF(COUNTIF($B$2:B837,B837)=1,1,0)</f>
        <v>0</v>
      </c>
      <c r="AB837" s="17">
        <f>IF(COUNTIF($F$2:F837,F837)=1,1,0)</f>
        <v>0</v>
      </c>
    </row>
    <row r="838" spans="1:28" x14ac:dyDescent="0.2">
      <c r="A838" s="17">
        <v>837</v>
      </c>
      <c r="B838" t="s">
        <v>2628</v>
      </c>
      <c r="C838" s="18">
        <v>41890</v>
      </c>
      <c r="D838" s="18">
        <v>41895</v>
      </c>
      <c r="E838" t="s">
        <v>50</v>
      </c>
      <c r="F838" t="s">
        <v>2449</v>
      </c>
      <c r="G838" t="s">
        <v>2450</v>
      </c>
      <c r="H838" t="s">
        <v>53</v>
      </c>
      <c r="I838" t="s">
        <v>54</v>
      </c>
      <c r="J838" t="s">
        <v>2234</v>
      </c>
      <c r="K838" t="s">
        <v>131</v>
      </c>
      <c r="L838">
        <v>75701</v>
      </c>
      <c r="M838" t="s">
        <v>132</v>
      </c>
      <c r="N838" t="s">
        <v>2629</v>
      </c>
      <c r="O838" t="s">
        <v>73</v>
      </c>
      <c r="P838" t="s">
        <v>102</v>
      </c>
      <c r="Q838" t="s">
        <v>2630</v>
      </c>
      <c r="R838" s="19">
        <v>51.183999999999997</v>
      </c>
      <c r="S838" s="17">
        <v>4</v>
      </c>
      <c r="T838" s="20">
        <v>0.8</v>
      </c>
      <c r="U838" s="19">
        <v>-79.3352</v>
      </c>
      <c r="V838" s="20">
        <f t="shared" si="65"/>
        <v>-1.55</v>
      </c>
      <c r="W838" s="17">
        <f t="shared" si="66"/>
        <v>2014</v>
      </c>
      <c r="X838" t="str">
        <f t="shared" si="67"/>
        <v>Sep-2014</v>
      </c>
      <c r="Y838" s="17">
        <f t="shared" si="68"/>
        <v>5</v>
      </c>
      <c r="Z838" t="str">
        <f t="shared" si="69"/>
        <v>Over 50%</v>
      </c>
      <c r="AA838" s="17">
        <f>IF(COUNTIF($B$2:B838,B838)=1,1,0)</f>
        <v>1</v>
      </c>
      <c r="AB838" s="17">
        <f>IF(COUNTIF($F$2:F838,F838)=1,1,0)</f>
        <v>0</v>
      </c>
    </row>
    <row r="839" spans="1:28" x14ac:dyDescent="0.2">
      <c r="A839" s="17">
        <v>838</v>
      </c>
      <c r="B839" t="s">
        <v>2631</v>
      </c>
      <c r="C839" s="18">
        <v>43043</v>
      </c>
      <c r="D839" s="18">
        <v>43050</v>
      </c>
      <c r="E839" t="s">
        <v>77</v>
      </c>
      <c r="F839" t="s">
        <v>2632</v>
      </c>
      <c r="G839" t="s">
        <v>2633</v>
      </c>
      <c r="H839" t="s">
        <v>129</v>
      </c>
      <c r="I839" t="s">
        <v>54</v>
      </c>
      <c r="J839" t="s">
        <v>409</v>
      </c>
      <c r="K839" t="s">
        <v>362</v>
      </c>
      <c r="L839">
        <v>38401</v>
      </c>
      <c r="M839" t="s">
        <v>57</v>
      </c>
      <c r="N839" t="s">
        <v>2634</v>
      </c>
      <c r="O839" t="s">
        <v>73</v>
      </c>
      <c r="P839" t="s">
        <v>117</v>
      </c>
      <c r="Q839" t="s">
        <v>2635</v>
      </c>
      <c r="R839" s="19">
        <v>9.6639999999999997</v>
      </c>
      <c r="S839" s="17">
        <v>2</v>
      </c>
      <c r="T839" s="20">
        <v>0.2</v>
      </c>
      <c r="U839" s="19">
        <v>3.2616000000000001</v>
      </c>
      <c r="V839" s="20">
        <f t="shared" si="65"/>
        <v>0.33750000000000002</v>
      </c>
      <c r="W839" s="17">
        <f t="shared" si="66"/>
        <v>2017</v>
      </c>
      <c r="X839" t="str">
        <f t="shared" si="67"/>
        <v>Nov-2017</v>
      </c>
      <c r="Y839" s="17">
        <f t="shared" si="68"/>
        <v>7</v>
      </c>
      <c r="Z839" t="str">
        <f t="shared" si="69"/>
        <v>11-20%</v>
      </c>
      <c r="AA839" s="17">
        <f>IF(COUNTIF($B$2:B839,B839)=1,1,0)</f>
        <v>1</v>
      </c>
      <c r="AB839" s="17">
        <f>IF(COUNTIF($F$2:F839,F839)=1,1,0)</f>
        <v>1</v>
      </c>
    </row>
    <row r="840" spans="1:28" x14ac:dyDescent="0.2">
      <c r="A840" s="17">
        <v>839</v>
      </c>
      <c r="B840" t="s">
        <v>2636</v>
      </c>
      <c r="C840" s="18">
        <v>42436</v>
      </c>
      <c r="D840" s="18">
        <v>42441</v>
      </c>
      <c r="E840" t="s">
        <v>77</v>
      </c>
      <c r="F840" t="s">
        <v>1606</v>
      </c>
      <c r="G840" t="s">
        <v>1607</v>
      </c>
      <c r="H840" t="s">
        <v>68</v>
      </c>
      <c r="I840" t="s">
        <v>54</v>
      </c>
      <c r="J840" t="s">
        <v>130</v>
      </c>
      <c r="K840" t="s">
        <v>131</v>
      </c>
      <c r="L840">
        <v>76106</v>
      </c>
      <c r="M840" t="s">
        <v>132</v>
      </c>
      <c r="N840" t="s">
        <v>1603</v>
      </c>
      <c r="O840" t="s">
        <v>98</v>
      </c>
      <c r="P840" t="s">
        <v>99</v>
      </c>
      <c r="Q840" t="s">
        <v>1604</v>
      </c>
      <c r="R840" s="19">
        <v>21.071999999999999</v>
      </c>
      <c r="S840" s="17">
        <v>3</v>
      </c>
      <c r="T840" s="20">
        <v>0.2</v>
      </c>
      <c r="U840" s="19">
        <v>1.5804</v>
      </c>
      <c r="V840" s="20">
        <f t="shared" si="65"/>
        <v>7.5000000000000011E-2</v>
      </c>
      <c r="W840" s="17">
        <f t="shared" si="66"/>
        <v>2016</v>
      </c>
      <c r="X840" t="str">
        <f t="shared" si="67"/>
        <v>Mar-2016</v>
      </c>
      <c r="Y840" s="17">
        <f t="shared" si="68"/>
        <v>5</v>
      </c>
      <c r="Z840" t="str">
        <f t="shared" si="69"/>
        <v>11-20%</v>
      </c>
      <c r="AA840" s="17">
        <f>IF(COUNTIF($B$2:B840,B840)=1,1,0)</f>
        <v>1</v>
      </c>
      <c r="AB840" s="17">
        <f>IF(COUNTIF($F$2:F840,F840)=1,1,0)</f>
        <v>0</v>
      </c>
    </row>
    <row r="841" spans="1:28" x14ac:dyDescent="0.2">
      <c r="A841" s="17">
        <v>840</v>
      </c>
      <c r="B841" t="s">
        <v>2637</v>
      </c>
      <c r="C841" s="18">
        <v>42328</v>
      </c>
      <c r="D841" s="18">
        <v>42333</v>
      </c>
      <c r="E841" t="s">
        <v>77</v>
      </c>
      <c r="F841" t="s">
        <v>2638</v>
      </c>
      <c r="G841" t="s">
        <v>2639</v>
      </c>
      <c r="H841" t="s">
        <v>68</v>
      </c>
      <c r="I841" t="s">
        <v>54</v>
      </c>
      <c r="J841" t="s">
        <v>293</v>
      </c>
      <c r="K841" t="s">
        <v>294</v>
      </c>
      <c r="L841">
        <v>10035</v>
      </c>
      <c r="M841" t="s">
        <v>175</v>
      </c>
      <c r="N841" t="s">
        <v>2478</v>
      </c>
      <c r="O841" t="s">
        <v>73</v>
      </c>
      <c r="P841" t="s">
        <v>95</v>
      </c>
      <c r="Q841" t="s">
        <v>2479</v>
      </c>
      <c r="R841" s="19">
        <v>60.45</v>
      </c>
      <c r="S841" s="17">
        <v>3</v>
      </c>
      <c r="T841" s="20">
        <v>0</v>
      </c>
      <c r="U841" s="19">
        <v>16.3215</v>
      </c>
      <c r="V841" s="20">
        <f t="shared" si="65"/>
        <v>0.27</v>
      </c>
      <c r="W841" s="17">
        <f t="shared" si="66"/>
        <v>2015</v>
      </c>
      <c r="X841" t="str">
        <f t="shared" si="67"/>
        <v>Nov-2015</v>
      </c>
      <c r="Y841" s="17">
        <f t="shared" si="68"/>
        <v>5</v>
      </c>
      <c r="Z841" t="str">
        <f t="shared" si="69"/>
        <v>0% (No Discount)</v>
      </c>
      <c r="AA841" s="17">
        <f>IF(COUNTIF($B$2:B841,B841)=1,1,0)</f>
        <v>1</v>
      </c>
      <c r="AB841" s="17">
        <f>IF(COUNTIF($F$2:F841,F841)=1,1,0)</f>
        <v>1</v>
      </c>
    </row>
    <row r="842" spans="1:28" x14ac:dyDescent="0.2">
      <c r="A842" s="17">
        <v>841</v>
      </c>
      <c r="B842" t="s">
        <v>2637</v>
      </c>
      <c r="C842" s="18">
        <v>42328</v>
      </c>
      <c r="D842" s="18">
        <v>42333</v>
      </c>
      <c r="E842" t="s">
        <v>77</v>
      </c>
      <c r="F842" t="s">
        <v>2638</v>
      </c>
      <c r="G842" t="s">
        <v>2639</v>
      </c>
      <c r="H842" t="s">
        <v>68</v>
      </c>
      <c r="I842" t="s">
        <v>54</v>
      </c>
      <c r="J842" t="s">
        <v>293</v>
      </c>
      <c r="K842" t="s">
        <v>294</v>
      </c>
      <c r="L842">
        <v>10035</v>
      </c>
      <c r="M842" t="s">
        <v>175</v>
      </c>
      <c r="N842" t="s">
        <v>2640</v>
      </c>
      <c r="O842" t="s">
        <v>73</v>
      </c>
      <c r="P842" t="s">
        <v>95</v>
      </c>
      <c r="Q842" t="s">
        <v>2641</v>
      </c>
      <c r="R842" s="19">
        <v>11.52</v>
      </c>
      <c r="S842" s="17">
        <v>4</v>
      </c>
      <c r="T842" s="20">
        <v>0</v>
      </c>
      <c r="U842" s="19">
        <v>3.3408000000000002</v>
      </c>
      <c r="V842" s="20">
        <f t="shared" si="65"/>
        <v>0.29000000000000004</v>
      </c>
      <c r="W842" s="17">
        <f t="shared" si="66"/>
        <v>2015</v>
      </c>
      <c r="X842" t="str">
        <f t="shared" si="67"/>
        <v>Nov-2015</v>
      </c>
      <c r="Y842" s="17">
        <f t="shared" si="68"/>
        <v>5</v>
      </c>
      <c r="Z842" t="str">
        <f t="shared" si="69"/>
        <v>0% (No Discount)</v>
      </c>
      <c r="AA842" s="17">
        <f>IF(COUNTIF($B$2:B842,B842)=1,1,0)</f>
        <v>0</v>
      </c>
      <c r="AB842" s="17">
        <f>IF(COUNTIF($F$2:F842,F842)=1,1,0)</f>
        <v>0</v>
      </c>
    </row>
    <row r="843" spans="1:28" x14ac:dyDescent="0.2">
      <c r="A843" s="17">
        <v>842</v>
      </c>
      <c r="B843" t="s">
        <v>2637</v>
      </c>
      <c r="C843" s="18">
        <v>42328</v>
      </c>
      <c r="D843" s="18">
        <v>42333</v>
      </c>
      <c r="E843" t="s">
        <v>77</v>
      </c>
      <c r="F843" t="s">
        <v>2638</v>
      </c>
      <c r="G843" t="s">
        <v>2639</v>
      </c>
      <c r="H843" t="s">
        <v>68</v>
      </c>
      <c r="I843" t="s">
        <v>54</v>
      </c>
      <c r="J843" t="s">
        <v>293</v>
      </c>
      <c r="K843" t="s">
        <v>294</v>
      </c>
      <c r="L843">
        <v>10035</v>
      </c>
      <c r="M843" t="s">
        <v>175</v>
      </c>
      <c r="N843" t="s">
        <v>2642</v>
      </c>
      <c r="O843" t="s">
        <v>59</v>
      </c>
      <c r="P843" t="s">
        <v>60</v>
      </c>
      <c r="Q843" t="s">
        <v>2643</v>
      </c>
      <c r="R843" s="19">
        <v>186.048</v>
      </c>
      <c r="S843" s="17">
        <v>4</v>
      </c>
      <c r="T843" s="20">
        <v>0.2</v>
      </c>
      <c r="U843" s="19">
        <v>9.3024000000000004</v>
      </c>
      <c r="V843" s="20">
        <f t="shared" si="65"/>
        <v>0.05</v>
      </c>
      <c r="W843" s="17">
        <f t="shared" si="66"/>
        <v>2015</v>
      </c>
      <c r="X843" t="str">
        <f t="shared" si="67"/>
        <v>Nov-2015</v>
      </c>
      <c r="Y843" s="17">
        <f t="shared" si="68"/>
        <v>5</v>
      </c>
      <c r="Z843" t="str">
        <f t="shared" si="69"/>
        <v>11-20%</v>
      </c>
      <c r="AA843" s="17">
        <f>IF(COUNTIF($B$2:B843,B843)=1,1,0)</f>
        <v>0</v>
      </c>
      <c r="AB843" s="17">
        <f>IF(COUNTIF($F$2:F843,F843)=1,1,0)</f>
        <v>0</v>
      </c>
    </row>
    <row r="844" spans="1:28" x14ac:dyDescent="0.2">
      <c r="A844" s="17">
        <v>843</v>
      </c>
      <c r="B844" t="s">
        <v>2644</v>
      </c>
      <c r="C844" s="18">
        <v>42681</v>
      </c>
      <c r="D844" s="18">
        <v>42683</v>
      </c>
      <c r="E844" t="s">
        <v>215</v>
      </c>
      <c r="F844" t="s">
        <v>2645</v>
      </c>
      <c r="G844" t="s">
        <v>2646</v>
      </c>
      <c r="H844" t="s">
        <v>68</v>
      </c>
      <c r="I844" t="s">
        <v>54</v>
      </c>
      <c r="J844" t="s">
        <v>69</v>
      </c>
      <c r="K844" t="s">
        <v>70</v>
      </c>
      <c r="L844">
        <v>90036</v>
      </c>
      <c r="M844" t="s">
        <v>71</v>
      </c>
      <c r="N844" t="s">
        <v>2647</v>
      </c>
      <c r="O844" t="s">
        <v>73</v>
      </c>
      <c r="P844" t="s">
        <v>102</v>
      </c>
      <c r="Q844" t="s">
        <v>2648</v>
      </c>
      <c r="R844" s="19">
        <v>37.44</v>
      </c>
      <c r="S844" s="17">
        <v>4</v>
      </c>
      <c r="T844" s="20">
        <v>0.2</v>
      </c>
      <c r="U844" s="19">
        <v>11.7</v>
      </c>
      <c r="V844" s="20">
        <f t="shared" si="65"/>
        <v>0.3125</v>
      </c>
      <c r="W844" s="17">
        <f t="shared" si="66"/>
        <v>2016</v>
      </c>
      <c r="X844" t="str">
        <f t="shared" si="67"/>
        <v>Nov-2016</v>
      </c>
      <c r="Y844" s="17">
        <f t="shared" si="68"/>
        <v>2</v>
      </c>
      <c r="Z844" t="str">
        <f t="shared" si="69"/>
        <v>11-20%</v>
      </c>
      <c r="AA844" s="17">
        <f>IF(COUNTIF($B$2:B844,B844)=1,1,0)</f>
        <v>1</v>
      </c>
      <c r="AB844" s="17">
        <f>IF(COUNTIF($F$2:F844,F844)=1,1,0)</f>
        <v>1</v>
      </c>
    </row>
    <row r="845" spans="1:28" x14ac:dyDescent="0.2">
      <c r="A845" s="17">
        <v>844</v>
      </c>
      <c r="B845" t="s">
        <v>2644</v>
      </c>
      <c r="C845" s="18">
        <v>42681</v>
      </c>
      <c r="D845" s="18">
        <v>42683</v>
      </c>
      <c r="E845" t="s">
        <v>215</v>
      </c>
      <c r="F845" t="s">
        <v>2645</v>
      </c>
      <c r="G845" t="s">
        <v>2646</v>
      </c>
      <c r="H845" t="s">
        <v>68</v>
      </c>
      <c r="I845" t="s">
        <v>54</v>
      </c>
      <c r="J845" t="s">
        <v>69</v>
      </c>
      <c r="K845" t="s">
        <v>70</v>
      </c>
      <c r="L845">
        <v>90036</v>
      </c>
      <c r="M845" t="s">
        <v>71</v>
      </c>
      <c r="N845" t="s">
        <v>2649</v>
      </c>
      <c r="O845" t="s">
        <v>73</v>
      </c>
      <c r="P845" t="s">
        <v>102</v>
      </c>
      <c r="Q845" t="s">
        <v>2650</v>
      </c>
      <c r="R845" s="19">
        <v>26.975999999999999</v>
      </c>
      <c r="S845" s="17">
        <v>4</v>
      </c>
      <c r="T845" s="20">
        <v>0.2</v>
      </c>
      <c r="U845" s="19">
        <v>8.7672000000000008</v>
      </c>
      <c r="V845" s="20">
        <f t="shared" si="65"/>
        <v>0.32500000000000007</v>
      </c>
      <c r="W845" s="17">
        <f t="shared" si="66"/>
        <v>2016</v>
      </c>
      <c r="X845" t="str">
        <f t="shared" si="67"/>
        <v>Nov-2016</v>
      </c>
      <c r="Y845" s="17">
        <f t="shared" si="68"/>
        <v>2</v>
      </c>
      <c r="Z845" t="str">
        <f t="shared" si="69"/>
        <v>11-20%</v>
      </c>
      <c r="AA845" s="17">
        <f>IF(COUNTIF($B$2:B845,B845)=1,1,0)</f>
        <v>0</v>
      </c>
      <c r="AB845" s="17">
        <f>IF(COUNTIF($F$2:F845,F845)=1,1,0)</f>
        <v>0</v>
      </c>
    </row>
    <row r="846" spans="1:28" x14ac:dyDescent="0.2">
      <c r="A846" s="17">
        <v>845</v>
      </c>
      <c r="B846" t="s">
        <v>2644</v>
      </c>
      <c r="C846" s="18">
        <v>42681</v>
      </c>
      <c r="D846" s="18">
        <v>42683</v>
      </c>
      <c r="E846" t="s">
        <v>215</v>
      </c>
      <c r="F846" t="s">
        <v>2645</v>
      </c>
      <c r="G846" t="s">
        <v>2646</v>
      </c>
      <c r="H846" t="s">
        <v>68</v>
      </c>
      <c r="I846" t="s">
        <v>54</v>
      </c>
      <c r="J846" t="s">
        <v>69</v>
      </c>
      <c r="K846" t="s">
        <v>70</v>
      </c>
      <c r="L846">
        <v>90036</v>
      </c>
      <c r="M846" t="s">
        <v>71</v>
      </c>
      <c r="N846" t="s">
        <v>2651</v>
      </c>
      <c r="O846" t="s">
        <v>73</v>
      </c>
      <c r="P846" t="s">
        <v>606</v>
      </c>
      <c r="Q846" t="s">
        <v>2652</v>
      </c>
      <c r="R846" s="19">
        <v>11.36</v>
      </c>
      <c r="S846" s="17">
        <v>2</v>
      </c>
      <c r="T846" s="20">
        <v>0</v>
      </c>
      <c r="U846" s="19">
        <v>3.2944</v>
      </c>
      <c r="V846" s="20">
        <f t="shared" si="65"/>
        <v>0.29000000000000004</v>
      </c>
      <c r="W846" s="17">
        <f t="shared" si="66"/>
        <v>2016</v>
      </c>
      <c r="X846" t="str">
        <f t="shared" si="67"/>
        <v>Nov-2016</v>
      </c>
      <c r="Y846" s="17">
        <f t="shared" si="68"/>
        <v>2</v>
      </c>
      <c r="Z846" t="str">
        <f t="shared" si="69"/>
        <v>0% (No Discount)</v>
      </c>
      <c r="AA846" s="17">
        <f>IF(COUNTIF($B$2:B846,B846)=1,1,0)</f>
        <v>0</v>
      </c>
      <c r="AB846" s="17">
        <f>IF(COUNTIF($F$2:F846,F846)=1,1,0)</f>
        <v>0</v>
      </c>
    </row>
    <row r="847" spans="1:28" x14ac:dyDescent="0.2">
      <c r="A847" s="17">
        <v>846</v>
      </c>
      <c r="B847" t="s">
        <v>2644</v>
      </c>
      <c r="C847" s="18">
        <v>42681</v>
      </c>
      <c r="D847" s="18">
        <v>42683</v>
      </c>
      <c r="E847" t="s">
        <v>215</v>
      </c>
      <c r="F847" t="s">
        <v>2645</v>
      </c>
      <c r="G847" t="s">
        <v>2646</v>
      </c>
      <c r="H847" t="s">
        <v>68</v>
      </c>
      <c r="I847" t="s">
        <v>54</v>
      </c>
      <c r="J847" t="s">
        <v>69</v>
      </c>
      <c r="K847" t="s">
        <v>70</v>
      </c>
      <c r="L847">
        <v>90036</v>
      </c>
      <c r="M847" t="s">
        <v>71</v>
      </c>
      <c r="N847" t="s">
        <v>2653</v>
      </c>
      <c r="O847" t="s">
        <v>73</v>
      </c>
      <c r="P847" t="s">
        <v>74</v>
      </c>
      <c r="Q847" t="s">
        <v>2654</v>
      </c>
      <c r="R847" s="19">
        <v>14.62</v>
      </c>
      <c r="S847" s="17">
        <v>2</v>
      </c>
      <c r="T847" s="20">
        <v>0</v>
      </c>
      <c r="U847" s="19">
        <v>6.8714000000000004</v>
      </c>
      <c r="V847" s="20">
        <f t="shared" si="65"/>
        <v>0.47000000000000003</v>
      </c>
      <c r="W847" s="17">
        <f t="shared" si="66"/>
        <v>2016</v>
      </c>
      <c r="X847" t="str">
        <f t="shared" si="67"/>
        <v>Nov-2016</v>
      </c>
      <c r="Y847" s="17">
        <f t="shared" si="68"/>
        <v>2</v>
      </c>
      <c r="Z847" t="str">
        <f t="shared" si="69"/>
        <v>0% (No Discount)</v>
      </c>
      <c r="AA847" s="17">
        <f>IF(COUNTIF($B$2:B847,B847)=1,1,0)</f>
        <v>0</v>
      </c>
      <c r="AB847" s="17">
        <f>IF(COUNTIF($F$2:F847,F847)=1,1,0)</f>
        <v>0</v>
      </c>
    </row>
    <row r="848" spans="1:28" x14ac:dyDescent="0.2">
      <c r="A848" s="17">
        <v>847</v>
      </c>
      <c r="B848" t="s">
        <v>2655</v>
      </c>
      <c r="C848" s="18">
        <v>42290</v>
      </c>
      <c r="D848" s="18">
        <v>42294</v>
      </c>
      <c r="E848" t="s">
        <v>77</v>
      </c>
      <c r="F848" t="s">
        <v>2656</v>
      </c>
      <c r="G848" t="s">
        <v>2657</v>
      </c>
      <c r="H848" t="s">
        <v>53</v>
      </c>
      <c r="I848" t="s">
        <v>54</v>
      </c>
      <c r="J848" t="s">
        <v>1505</v>
      </c>
      <c r="K848" t="s">
        <v>56</v>
      </c>
      <c r="L848">
        <v>40214</v>
      </c>
      <c r="M848" t="s">
        <v>57</v>
      </c>
      <c r="N848" t="s">
        <v>795</v>
      </c>
      <c r="O848" t="s">
        <v>98</v>
      </c>
      <c r="P848" t="s">
        <v>99</v>
      </c>
      <c r="Q848" t="s">
        <v>796</v>
      </c>
      <c r="R848" s="19">
        <v>83.72</v>
      </c>
      <c r="S848" s="17">
        <v>7</v>
      </c>
      <c r="T848" s="20">
        <v>0</v>
      </c>
      <c r="U848" s="19">
        <v>23.441600000000001</v>
      </c>
      <c r="V848" s="20">
        <f t="shared" si="65"/>
        <v>0.28000000000000003</v>
      </c>
      <c r="W848" s="17">
        <f t="shared" si="66"/>
        <v>2015</v>
      </c>
      <c r="X848" t="str">
        <f t="shared" si="67"/>
        <v>Oct-2015</v>
      </c>
      <c r="Y848" s="17">
        <f t="shared" si="68"/>
        <v>4</v>
      </c>
      <c r="Z848" t="str">
        <f t="shared" si="69"/>
        <v>0% (No Discount)</v>
      </c>
      <c r="AA848" s="17">
        <f>IF(COUNTIF($B$2:B848,B848)=1,1,0)</f>
        <v>1</v>
      </c>
      <c r="AB848" s="17">
        <f>IF(COUNTIF($F$2:F848,F848)=1,1,0)</f>
        <v>1</v>
      </c>
    </row>
    <row r="849" spans="1:28" x14ac:dyDescent="0.2">
      <c r="A849" s="17">
        <v>848</v>
      </c>
      <c r="B849" t="s">
        <v>2655</v>
      </c>
      <c r="C849" s="18">
        <v>42290</v>
      </c>
      <c r="D849" s="18">
        <v>42294</v>
      </c>
      <c r="E849" t="s">
        <v>77</v>
      </c>
      <c r="F849" t="s">
        <v>2656</v>
      </c>
      <c r="G849" t="s">
        <v>2657</v>
      </c>
      <c r="H849" t="s">
        <v>53</v>
      </c>
      <c r="I849" t="s">
        <v>54</v>
      </c>
      <c r="J849" t="s">
        <v>1505</v>
      </c>
      <c r="K849" t="s">
        <v>56</v>
      </c>
      <c r="L849">
        <v>40214</v>
      </c>
      <c r="M849" t="s">
        <v>57</v>
      </c>
      <c r="N849" t="s">
        <v>1114</v>
      </c>
      <c r="O849" t="s">
        <v>59</v>
      </c>
      <c r="P849" t="s">
        <v>63</v>
      </c>
      <c r="Q849" t="s">
        <v>1115</v>
      </c>
      <c r="R849" s="19">
        <v>287.94</v>
      </c>
      <c r="S849" s="17">
        <v>3</v>
      </c>
      <c r="T849" s="20">
        <v>0</v>
      </c>
      <c r="U849" s="19">
        <v>77.743799999999993</v>
      </c>
      <c r="V849" s="20">
        <f t="shared" si="65"/>
        <v>0.26999999999999996</v>
      </c>
      <c r="W849" s="17">
        <f t="shared" si="66"/>
        <v>2015</v>
      </c>
      <c r="X849" t="str">
        <f t="shared" si="67"/>
        <v>Oct-2015</v>
      </c>
      <c r="Y849" s="17">
        <f t="shared" si="68"/>
        <v>4</v>
      </c>
      <c r="Z849" t="str">
        <f t="shared" si="69"/>
        <v>0% (No Discount)</v>
      </c>
      <c r="AA849" s="17">
        <f>IF(COUNTIF($B$2:B849,B849)=1,1,0)</f>
        <v>0</v>
      </c>
      <c r="AB849" s="17">
        <f>IF(COUNTIF($F$2:F849,F849)=1,1,0)</f>
        <v>0</v>
      </c>
    </row>
    <row r="850" spans="1:28" x14ac:dyDescent="0.2">
      <c r="A850" s="17">
        <v>849</v>
      </c>
      <c r="B850" t="s">
        <v>2658</v>
      </c>
      <c r="C850" s="18">
        <v>42736</v>
      </c>
      <c r="D850" s="18">
        <v>42741</v>
      </c>
      <c r="E850" t="s">
        <v>77</v>
      </c>
      <c r="F850" t="s">
        <v>2659</v>
      </c>
      <c r="G850" t="s">
        <v>2660</v>
      </c>
      <c r="H850" t="s">
        <v>53</v>
      </c>
      <c r="I850" t="s">
        <v>54</v>
      </c>
      <c r="J850" t="s">
        <v>2661</v>
      </c>
      <c r="K850" t="s">
        <v>525</v>
      </c>
      <c r="L850">
        <v>44052</v>
      </c>
      <c r="M850" t="s">
        <v>175</v>
      </c>
      <c r="N850" t="s">
        <v>2662</v>
      </c>
      <c r="O850" t="s">
        <v>59</v>
      </c>
      <c r="P850" t="s">
        <v>92</v>
      </c>
      <c r="Q850" t="s">
        <v>2663</v>
      </c>
      <c r="R850" s="19">
        <v>48.896000000000001</v>
      </c>
      <c r="S850" s="17">
        <v>4</v>
      </c>
      <c r="T850" s="20">
        <v>0.2</v>
      </c>
      <c r="U850" s="19">
        <v>8.5568000000000008</v>
      </c>
      <c r="V850" s="20">
        <f t="shared" si="65"/>
        <v>0.17500000000000002</v>
      </c>
      <c r="W850" s="17">
        <f t="shared" si="66"/>
        <v>2017</v>
      </c>
      <c r="X850" t="str">
        <f t="shared" si="67"/>
        <v>Jan-2017</v>
      </c>
      <c r="Y850" s="17">
        <f t="shared" si="68"/>
        <v>5</v>
      </c>
      <c r="Z850" t="str">
        <f t="shared" si="69"/>
        <v>11-20%</v>
      </c>
      <c r="AA850" s="17">
        <f>IF(COUNTIF($B$2:B850,B850)=1,1,0)</f>
        <v>1</v>
      </c>
      <c r="AB850" s="17">
        <f>IF(COUNTIF($F$2:F850,F850)=1,1,0)</f>
        <v>1</v>
      </c>
    </row>
    <row r="851" spans="1:28" x14ac:dyDescent="0.2">
      <c r="A851" s="17">
        <v>850</v>
      </c>
      <c r="B851" t="s">
        <v>2664</v>
      </c>
      <c r="C851" s="18">
        <v>41677</v>
      </c>
      <c r="D851" s="18">
        <v>41682</v>
      </c>
      <c r="E851" t="s">
        <v>77</v>
      </c>
      <c r="F851" t="s">
        <v>2665</v>
      </c>
      <c r="G851" t="s">
        <v>2666</v>
      </c>
      <c r="H851" t="s">
        <v>68</v>
      </c>
      <c r="I851" t="s">
        <v>54</v>
      </c>
      <c r="J851" t="s">
        <v>2667</v>
      </c>
      <c r="K851" t="s">
        <v>817</v>
      </c>
      <c r="L851">
        <v>7036</v>
      </c>
      <c r="M851" t="s">
        <v>175</v>
      </c>
      <c r="N851" t="s">
        <v>2668</v>
      </c>
      <c r="O851" t="s">
        <v>98</v>
      </c>
      <c r="P851" t="s">
        <v>188</v>
      </c>
      <c r="Q851" t="s">
        <v>2669</v>
      </c>
      <c r="R851" s="19">
        <v>115.36</v>
      </c>
      <c r="S851" s="17">
        <v>7</v>
      </c>
      <c r="T851" s="20">
        <v>0</v>
      </c>
      <c r="U851" s="19">
        <v>49.604799999999997</v>
      </c>
      <c r="V851" s="20">
        <f t="shared" si="65"/>
        <v>0.43</v>
      </c>
      <c r="W851" s="17">
        <f t="shared" si="66"/>
        <v>2014</v>
      </c>
      <c r="X851" t="str">
        <f t="shared" si="67"/>
        <v>Feb-2014</v>
      </c>
      <c r="Y851" s="17">
        <f t="shared" si="68"/>
        <v>5</v>
      </c>
      <c r="Z851" t="str">
        <f t="shared" si="69"/>
        <v>0% (No Discount)</v>
      </c>
      <c r="AA851" s="17">
        <f>IF(COUNTIF($B$2:B851,B851)=1,1,0)</f>
        <v>1</v>
      </c>
      <c r="AB851" s="17">
        <f>IF(COUNTIF($F$2:F851,F851)=1,1,0)</f>
        <v>1</v>
      </c>
    </row>
    <row r="852" spans="1:28" x14ac:dyDescent="0.2">
      <c r="A852" s="17">
        <v>851</v>
      </c>
      <c r="B852" t="s">
        <v>2670</v>
      </c>
      <c r="C852" s="18">
        <v>42541</v>
      </c>
      <c r="D852" s="18">
        <v>42546</v>
      </c>
      <c r="E852" t="s">
        <v>50</v>
      </c>
      <c r="F852" t="s">
        <v>2671</v>
      </c>
      <c r="G852" t="s">
        <v>2672</v>
      </c>
      <c r="H852" t="s">
        <v>68</v>
      </c>
      <c r="I852" t="s">
        <v>54</v>
      </c>
      <c r="J852" t="s">
        <v>2673</v>
      </c>
      <c r="K852" t="s">
        <v>70</v>
      </c>
      <c r="L852">
        <v>93905</v>
      </c>
      <c r="M852" t="s">
        <v>71</v>
      </c>
      <c r="N852" t="s">
        <v>2674</v>
      </c>
      <c r="O852" t="s">
        <v>73</v>
      </c>
      <c r="P852" t="s">
        <v>95</v>
      </c>
      <c r="Q852" t="s">
        <v>2675</v>
      </c>
      <c r="R852" s="19">
        <v>5.16</v>
      </c>
      <c r="S852" s="17">
        <v>2</v>
      </c>
      <c r="T852" s="20">
        <v>0</v>
      </c>
      <c r="U852" s="19">
        <v>1.3415999999999999</v>
      </c>
      <c r="V852" s="20">
        <f t="shared" si="65"/>
        <v>0.25999999999999995</v>
      </c>
      <c r="W852" s="17">
        <f t="shared" si="66"/>
        <v>2016</v>
      </c>
      <c r="X852" t="str">
        <f t="shared" si="67"/>
        <v>Jun-2016</v>
      </c>
      <c r="Y852" s="17">
        <f t="shared" si="68"/>
        <v>5</v>
      </c>
      <c r="Z852" t="str">
        <f t="shared" si="69"/>
        <v>0% (No Discount)</v>
      </c>
      <c r="AA852" s="17">
        <f>IF(COUNTIF($B$2:B852,B852)=1,1,0)</f>
        <v>1</v>
      </c>
      <c r="AB852" s="17">
        <f>IF(COUNTIF($F$2:F852,F852)=1,1,0)</f>
        <v>1</v>
      </c>
    </row>
    <row r="853" spans="1:28" x14ac:dyDescent="0.2">
      <c r="A853" s="17">
        <v>852</v>
      </c>
      <c r="B853" t="s">
        <v>2670</v>
      </c>
      <c r="C853" s="18">
        <v>42541</v>
      </c>
      <c r="D853" s="18">
        <v>42546</v>
      </c>
      <c r="E853" t="s">
        <v>50</v>
      </c>
      <c r="F853" t="s">
        <v>2671</v>
      </c>
      <c r="G853" t="s">
        <v>2672</v>
      </c>
      <c r="H853" t="s">
        <v>68</v>
      </c>
      <c r="I853" t="s">
        <v>54</v>
      </c>
      <c r="J853" t="s">
        <v>2673</v>
      </c>
      <c r="K853" t="s">
        <v>70</v>
      </c>
      <c r="L853">
        <v>93905</v>
      </c>
      <c r="M853" t="s">
        <v>71</v>
      </c>
      <c r="N853" t="s">
        <v>2676</v>
      </c>
      <c r="O853" t="s">
        <v>73</v>
      </c>
      <c r="P853" t="s">
        <v>117</v>
      </c>
      <c r="Q853" t="s">
        <v>2677</v>
      </c>
      <c r="R853" s="19">
        <v>38.880000000000003</v>
      </c>
      <c r="S853" s="17">
        <v>6</v>
      </c>
      <c r="T853" s="20">
        <v>0</v>
      </c>
      <c r="U853" s="19">
        <v>18.662400000000002</v>
      </c>
      <c r="V853" s="20">
        <f t="shared" si="65"/>
        <v>0.48000000000000004</v>
      </c>
      <c r="W853" s="17">
        <f t="shared" si="66"/>
        <v>2016</v>
      </c>
      <c r="X853" t="str">
        <f t="shared" si="67"/>
        <v>Jun-2016</v>
      </c>
      <c r="Y853" s="17">
        <f t="shared" si="68"/>
        <v>5</v>
      </c>
      <c r="Z853" t="str">
        <f t="shared" si="69"/>
        <v>0% (No Discount)</v>
      </c>
      <c r="AA853" s="17">
        <f>IF(COUNTIF($B$2:B853,B853)=1,1,0)</f>
        <v>0</v>
      </c>
      <c r="AB853" s="17">
        <f>IF(COUNTIF($F$2:F853,F853)=1,1,0)</f>
        <v>0</v>
      </c>
    </row>
    <row r="854" spans="1:28" x14ac:dyDescent="0.2">
      <c r="A854" s="17">
        <v>853</v>
      </c>
      <c r="B854" t="s">
        <v>2678</v>
      </c>
      <c r="C854" s="18">
        <v>42518</v>
      </c>
      <c r="D854" s="18">
        <v>42525</v>
      </c>
      <c r="E854" t="s">
        <v>77</v>
      </c>
      <c r="F854" t="s">
        <v>917</v>
      </c>
      <c r="G854" t="s">
        <v>918</v>
      </c>
      <c r="H854" t="s">
        <v>53</v>
      </c>
      <c r="I854" t="s">
        <v>54</v>
      </c>
      <c r="J854" t="s">
        <v>355</v>
      </c>
      <c r="K854" t="s">
        <v>1519</v>
      </c>
      <c r="L854">
        <v>39212</v>
      </c>
      <c r="M854" t="s">
        <v>57</v>
      </c>
      <c r="N854" t="s">
        <v>1189</v>
      </c>
      <c r="O854" t="s">
        <v>73</v>
      </c>
      <c r="P854" t="s">
        <v>95</v>
      </c>
      <c r="Q854" t="s">
        <v>1190</v>
      </c>
      <c r="R854" s="19">
        <v>185.88</v>
      </c>
      <c r="S854" s="17">
        <v>6</v>
      </c>
      <c r="T854" s="20">
        <v>0</v>
      </c>
      <c r="U854" s="19">
        <v>50.187600000000003</v>
      </c>
      <c r="V854" s="20">
        <f t="shared" si="65"/>
        <v>0.27</v>
      </c>
      <c r="W854" s="17">
        <f t="shared" si="66"/>
        <v>2016</v>
      </c>
      <c r="X854" t="str">
        <f t="shared" si="67"/>
        <v>May-2016</v>
      </c>
      <c r="Y854" s="17">
        <f t="shared" si="68"/>
        <v>7</v>
      </c>
      <c r="Z854" t="str">
        <f t="shared" si="69"/>
        <v>0% (No Discount)</v>
      </c>
      <c r="AA854" s="17">
        <f>IF(COUNTIF($B$2:B854,B854)=1,1,0)</f>
        <v>1</v>
      </c>
      <c r="AB854" s="17">
        <f>IF(COUNTIF($F$2:F854,F854)=1,1,0)</f>
        <v>0</v>
      </c>
    </row>
    <row r="855" spans="1:28" x14ac:dyDescent="0.2">
      <c r="A855" s="17">
        <v>854</v>
      </c>
      <c r="B855" t="s">
        <v>2679</v>
      </c>
      <c r="C855" s="18">
        <v>42419</v>
      </c>
      <c r="D855" s="18">
        <v>42424</v>
      </c>
      <c r="E855" t="s">
        <v>77</v>
      </c>
      <c r="F855" t="s">
        <v>1910</v>
      </c>
      <c r="G855" t="s">
        <v>1911</v>
      </c>
      <c r="H855" t="s">
        <v>53</v>
      </c>
      <c r="I855" t="s">
        <v>54</v>
      </c>
      <c r="J855" t="s">
        <v>293</v>
      </c>
      <c r="K855" t="s">
        <v>294</v>
      </c>
      <c r="L855">
        <v>10035</v>
      </c>
      <c r="M855" t="s">
        <v>175</v>
      </c>
      <c r="N855" t="s">
        <v>2542</v>
      </c>
      <c r="O855" t="s">
        <v>59</v>
      </c>
      <c r="P855" t="s">
        <v>92</v>
      </c>
      <c r="Q855" t="s">
        <v>2543</v>
      </c>
      <c r="R855" s="19">
        <v>44.46</v>
      </c>
      <c r="S855" s="17">
        <v>2</v>
      </c>
      <c r="T855" s="20">
        <v>0</v>
      </c>
      <c r="U855" s="19">
        <v>14.671799999999999</v>
      </c>
      <c r="V855" s="20">
        <f t="shared" si="65"/>
        <v>0.32999999999999996</v>
      </c>
      <c r="W855" s="17">
        <f t="shared" si="66"/>
        <v>2016</v>
      </c>
      <c r="X855" t="str">
        <f t="shared" si="67"/>
        <v>Feb-2016</v>
      </c>
      <c r="Y855" s="17">
        <f t="shared" si="68"/>
        <v>5</v>
      </c>
      <c r="Z855" t="str">
        <f t="shared" si="69"/>
        <v>0% (No Discount)</v>
      </c>
      <c r="AA855" s="17">
        <f>IF(COUNTIF($B$2:B855,B855)=1,1,0)</f>
        <v>1</v>
      </c>
      <c r="AB855" s="17">
        <f>IF(COUNTIF($F$2:F855,F855)=1,1,0)</f>
        <v>0</v>
      </c>
    </row>
    <row r="856" spans="1:28" x14ac:dyDescent="0.2">
      <c r="A856" s="17">
        <v>855</v>
      </c>
      <c r="B856" t="s">
        <v>2679</v>
      </c>
      <c r="C856" s="18">
        <v>42419</v>
      </c>
      <c r="D856" s="18">
        <v>42424</v>
      </c>
      <c r="E856" t="s">
        <v>77</v>
      </c>
      <c r="F856" t="s">
        <v>1910</v>
      </c>
      <c r="G856" t="s">
        <v>1911</v>
      </c>
      <c r="H856" t="s">
        <v>53</v>
      </c>
      <c r="I856" t="s">
        <v>54</v>
      </c>
      <c r="J856" t="s">
        <v>293</v>
      </c>
      <c r="K856" t="s">
        <v>294</v>
      </c>
      <c r="L856">
        <v>10035</v>
      </c>
      <c r="M856" t="s">
        <v>175</v>
      </c>
      <c r="N856" t="s">
        <v>1806</v>
      </c>
      <c r="O856" t="s">
        <v>73</v>
      </c>
      <c r="P856" t="s">
        <v>86</v>
      </c>
      <c r="Q856" t="s">
        <v>1807</v>
      </c>
      <c r="R856" s="19">
        <v>242.94</v>
      </c>
      <c r="S856" s="17">
        <v>3</v>
      </c>
      <c r="T856" s="20">
        <v>0</v>
      </c>
      <c r="U856" s="19">
        <v>9.7175999999999991</v>
      </c>
      <c r="V856" s="20">
        <f t="shared" si="65"/>
        <v>3.9999999999999994E-2</v>
      </c>
      <c r="W856" s="17">
        <f t="shared" si="66"/>
        <v>2016</v>
      </c>
      <c r="X856" t="str">
        <f t="shared" si="67"/>
        <v>Feb-2016</v>
      </c>
      <c r="Y856" s="17">
        <f t="shared" si="68"/>
        <v>5</v>
      </c>
      <c r="Z856" t="str">
        <f t="shared" si="69"/>
        <v>0% (No Discount)</v>
      </c>
      <c r="AA856" s="17">
        <f>IF(COUNTIF($B$2:B856,B856)=1,1,0)</f>
        <v>0</v>
      </c>
      <c r="AB856" s="17">
        <f>IF(COUNTIF($F$2:F856,F856)=1,1,0)</f>
        <v>0</v>
      </c>
    </row>
    <row r="857" spans="1:28" x14ac:dyDescent="0.2">
      <c r="A857" s="17">
        <v>856</v>
      </c>
      <c r="B857" t="s">
        <v>2680</v>
      </c>
      <c r="C857" s="18">
        <v>41854</v>
      </c>
      <c r="D857" s="18">
        <v>41859</v>
      </c>
      <c r="E857" t="s">
        <v>77</v>
      </c>
      <c r="F857" t="s">
        <v>2681</v>
      </c>
      <c r="G857" t="s">
        <v>2682</v>
      </c>
      <c r="H857" t="s">
        <v>53</v>
      </c>
      <c r="I857" t="s">
        <v>54</v>
      </c>
      <c r="J857" t="s">
        <v>293</v>
      </c>
      <c r="K857" t="s">
        <v>294</v>
      </c>
      <c r="L857">
        <v>10035</v>
      </c>
      <c r="M857" t="s">
        <v>175</v>
      </c>
      <c r="N857" t="s">
        <v>2683</v>
      </c>
      <c r="O857" t="s">
        <v>73</v>
      </c>
      <c r="P857" t="s">
        <v>117</v>
      </c>
      <c r="Q857" t="s">
        <v>2684</v>
      </c>
      <c r="R857" s="19">
        <v>39.96</v>
      </c>
      <c r="S857" s="17">
        <v>2</v>
      </c>
      <c r="T857" s="20">
        <v>0</v>
      </c>
      <c r="U857" s="19">
        <v>18.781199999999998</v>
      </c>
      <c r="V857" s="20">
        <f t="shared" si="65"/>
        <v>0.47</v>
      </c>
      <c r="W857" s="17">
        <f t="shared" si="66"/>
        <v>2014</v>
      </c>
      <c r="X857" t="str">
        <f t="shared" si="67"/>
        <v>Aug-2014</v>
      </c>
      <c r="Y857" s="17">
        <f t="shared" si="68"/>
        <v>5</v>
      </c>
      <c r="Z857" t="str">
        <f t="shared" si="69"/>
        <v>0% (No Discount)</v>
      </c>
      <c r="AA857" s="17">
        <f>IF(COUNTIF($B$2:B857,B857)=1,1,0)</f>
        <v>1</v>
      </c>
      <c r="AB857" s="17">
        <f>IF(COUNTIF($F$2:F857,F857)=1,1,0)</f>
        <v>1</v>
      </c>
    </row>
    <row r="858" spans="1:28" x14ac:dyDescent="0.2">
      <c r="A858" s="17">
        <v>857</v>
      </c>
      <c r="B858" t="s">
        <v>2680</v>
      </c>
      <c r="C858" s="18">
        <v>41854</v>
      </c>
      <c r="D858" s="18">
        <v>41859</v>
      </c>
      <c r="E858" t="s">
        <v>77</v>
      </c>
      <c r="F858" t="s">
        <v>2681</v>
      </c>
      <c r="G858" t="s">
        <v>2682</v>
      </c>
      <c r="H858" t="s">
        <v>53</v>
      </c>
      <c r="I858" t="s">
        <v>54</v>
      </c>
      <c r="J858" t="s">
        <v>293</v>
      </c>
      <c r="K858" t="s">
        <v>294</v>
      </c>
      <c r="L858">
        <v>10035</v>
      </c>
      <c r="M858" t="s">
        <v>175</v>
      </c>
      <c r="N858" t="s">
        <v>2685</v>
      </c>
      <c r="O858" t="s">
        <v>73</v>
      </c>
      <c r="P858" t="s">
        <v>606</v>
      </c>
      <c r="Q858" t="s">
        <v>2686</v>
      </c>
      <c r="R858" s="19">
        <v>102.3</v>
      </c>
      <c r="S858" s="17">
        <v>10</v>
      </c>
      <c r="T858" s="20">
        <v>0</v>
      </c>
      <c r="U858" s="19">
        <v>26.597999999999999</v>
      </c>
      <c r="V858" s="20">
        <f t="shared" si="65"/>
        <v>0.26</v>
      </c>
      <c r="W858" s="17">
        <f t="shared" si="66"/>
        <v>2014</v>
      </c>
      <c r="X858" t="str">
        <f t="shared" si="67"/>
        <v>Aug-2014</v>
      </c>
      <c r="Y858" s="17">
        <f t="shared" si="68"/>
        <v>5</v>
      </c>
      <c r="Z858" t="str">
        <f t="shared" si="69"/>
        <v>0% (No Discount)</v>
      </c>
      <c r="AA858" s="17">
        <f>IF(COUNTIF($B$2:B858,B858)=1,1,0)</f>
        <v>0</v>
      </c>
      <c r="AB858" s="17">
        <f>IF(COUNTIF($F$2:F858,F858)=1,1,0)</f>
        <v>0</v>
      </c>
    </row>
    <row r="859" spans="1:28" x14ac:dyDescent="0.2">
      <c r="A859" s="17">
        <v>858</v>
      </c>
      <c r="B859" t="s">
        <v>2680</v>
      </c>
      <c r="C859" s="18">
        <v>41854</v>
      </c>
      <c r="D859" s="18">
        <v>41859</v>
      </c>
      <c r="E859" t="s">
        <v>77</v>
      </c>
      <c r="F859" t="s">
        <v>2681</v>
      </c>
      <c r="G859" t="s">
        <v>2682</v>
      </c>
      <c r="H859" t="s">
        <v>53</v>
      </c>
      <c r="I859" t="s">
        <v>54</v>
      </c>
      <c r="J859" t="s">
        <v>293</v>
      </c>
      <c r="K859" t="s">
        <v>294</v>
      </c>
      <c r="L859">
        <v>10035</v>
      </c>
      <c r="M859" t="s">
        <v>175</v>
      </c>
      <c r="N859" t="s">
        <v>2687</v>
      </c>
      <c r="O859" t="s">
        <v>73</v>
      </c>
      <c r="P859" t="s">
        <v>86</v>
      </c>
      <c r="Q859" t="s">
        <v>2688</v>
      </c>
      <c r="R859" s="19">
        <v>21.36</v>
      </c>
      <c r="S859" s="17">
        <v>2</v>
      </c>
      <c r="T859" s="20">
        <v>0</v>
      </c>
      <c r="U859" s="19">
        <v>5.7671999999999999</v>
      </c>
      <c r="V859" s="20">
        <f t="shared" si="65"/>
        <v>0.27</v>
      </c>
      <c r="W859" s="17">
        <f t="shared" si="66"/>
        <v>2014</v>
      </c>
      <c r="X859" t="str">
        <f t="shared" si="67"/>
        <v>Aug-2014</v>
      </c>
      <c r="Y859" s="17">
        <f t="shared" si="68"/>
        <v>5</v>
      </c>
      <c r="Z859" t="str">
        <f t="shared" si="69"/>
        <v>0% (No Discount)</v>
      </c>
      <c r="AA859" s="17">
        <f>IF(COUNTIF($B$2:B859,B859)=1,1,0)</f>
        <v>0</v>
      </c>
      <c r="AB859" s="17">
        <f>IF(COUNTIF($F$2:F859,F859)=1,1,0)</f>
        <v>0</v>
      </c>
    </row>
    <row r="860" spans="1:28" x14ac:dyDescent="0.2">
      <c r="A860" s="17">
        <v>859</v>
      </c>
      <c r="B860" t="s">
        <v>2689</v>
      </c>
      <c r="C860" s="18">
        <v>42835</v>
      </c>
      <c r="D860" s="18">
        <v>42840</v>
      </c>
      <c r="E860" t="s">
        <v>77</v>
      </c>
      <c r="F860" t="s">
        <v>2690</v>
      </c>
      <c r="G860" t="s">
        <v>2691</v>
      </c>
      <c r="H860" t="s">
        <v>129</v>
      </c>
      <c r="I860" t="s">
        <v>54</v>
      </c>
      <c r="J860" t="s">
        <v>2692</v>
      </c>
      <c r="K860" t="s">
        <v>817</v>
      </c>
      <c r="L860">
        <v>8901</v>
      </c>
      <c r="M860" t="s">
        <v>175</v>
      </c>
      <c r="N860" t="s">
        <v>978</v>
      </c>
      <c r="O860" t="s">
        <v>73</v>
      </c>
      <c r="P860" t="s">
        <v>117</v>
      </c>
      <c r="Q860" t="s">
        <v>979</v>
      </c>
      <c r="R860" s="19">
        <v>7.61</v>
      </c>
      <c r="S860" s="17">
        <v>1</v>
      </c>
      <c r="T860" s="20">
        <v>0</v>
      </c>
      <c r="U860" s="19">
        <v>3.5767000000000002</v>
      </c>
      <c r="V860" s="20">
        <f t="shared" si="65"/>
        <v>0.47000000000000003</v>
      </c>
      <c r="W860" s="17">
        <f t="shared" si="66"/>
        <v>2017</v>
      </c>
      <c r="X860" t="str">
        <f t="shared" si="67"/>
        <v>Apr-2017</v>
      </c>
      <c r="Y860" s="17">
        <f t="shared" si="68"/>
        <v>5</v>
      </c>
      <c r="Z860" t="str">
        <f t="shared" si="69"/>
        <v>0% (No Discount)</v>
      </c>
      <c r="AA860" s="17">
        <f>IF(COUNTIF($B$2:B860,B860)=1,1,0)</f>
        <v>1</v>
      </c>
      <c r="AB860" s="17">
        <f>IF(COUNTIF($F$2:F860,F860)=1,1,0)</f>
        <v>1</v>
      </c>
    </row>
    <row r="861" spans="1:28" x14ac:dyDescent="0.2">
      <c r="A861" s="17">
        <v>860</v>
      </c>
      <c r="B861" t="s">
        <v>2689</v>
      </c>
      <c r="C861" s="18">
        <v>42835</v>
      </c>
      <c r="D861" s="18">
        <v>42840</v>
      </c>
      <c r="E861" t="s">
        <v>77</v>
      </c>
      <c r="F861" t="s">
        <v>2690</v>
      </c>
      <c r="G861" t="s">
        <v>2691</v>
      </c>
      <c r="H861" t="s">
        <v>129</v>
      </c>
      <c r="I861" t="s">
        <v>54</v>
      </c>
      <c r="J861" t="s">
        <v>2692</v>
      </c>
      <c r="K861" t="s">
        <v>817</v>
      </c>
      <c r="L861">
        <v>8901</v>
      </c>
      <c r="M861" t="s">
        <v>175</v>
      </c>
      <c r="N861" t="s">
        <v>1204</v>
      </c>
      <c r="O861" t="s">
        <v>73</v>
      </c>
      <c r="P861" t="s">
        <v>296</v>
      </c>
      <c r="Q861" t="s">
        <v>1205</v>
      </c>
      <c r="R861" s="19">
        <v>7.16</v>
      </c>
      <c r="S861" s="17">
        <v>2</v>
      </c>
      <c r="T861" s="20">
        <v>0</v>
      </c>
      <c r="U861" s="19">
        <v>3.58</v>
      </c>
      <c r="V861" s="20">
        <f t="shared" si="65"/>
        <v>0.5</v>
      </c>
      <c r="W861" s="17">
        <f t="shared" si="66"/>
        <v>2017</v>
      </c>
      <c r="X861" t="str">
        <f t="shared" si="67"/>
        <v>Apr-2017</v>
      </c>
      <c r="Y861" s="17">
        <f t="shared" si="68"/>
        <v>5</v>
      </c>
      <c r="Z861" t="str">
        <f t="shared" si="69"/>
        <v>0% (No Discount)</v>
      </c>
      <c r="AA861" s="17">
        <f>IF(COUNTIF($B$2:B861,B861)=1,1,0)</f>
        <v>0</v>
      </c>
      <c r="AB861" s="17">
        <f>IF(COUNTIF($F$2:F861,F861)=1,1,0)</f>
        <v>0</v>
      </c>
    </row>
    <row r="862" spans="1:28" x14ac:dyDescent="0.2">
      <c r="A862" s="17">
        <v>861</v>
      </c>
      <c r="B862" t="s">
        <v>2693</v>
      </c>
      <c r="C862" s="18">
        <v>41799</v>
      </c>
      <c r="D862" s="18">
        <v>41806</v>
      </c>
      <c r="E862" t="s">
        <v>77</v>
      </c>
      <c r="F862" t="s">
        <v>2694</v>
      </c>
      <c r="G862" t="s">
        <v>2695</v>
      </c>
      <c r="H862" t="s">
        <v>53</v>
      </c>
      <c r="I862" t="s">
        <v>54</v>
      </c>
      <c r="J862" t="s">
        <v>154</v>
      </c>
      <c r="K862" t="s">
        <v>70</v>
      </c>
      <c r="L862">
        <v>94122</v>
      </c>
      <c r="M862" t="s">
        <v>71</v>
      </c>
      <c r="N862" t="s">
        <v>1326</v>
      </c>
      <c r="O862" t="s">
        <v>73</v>
      </c>
      <c r="P862" t="s">
        <v>606</v>
      </c>
      <c r="Q862" t="s">
        <v>1327</v>
      </c>
      <c r="R862" s="19">
        <v>7.36</v>
      </c>
      <c r="S862" s="17">
        <v>2</v>
      </c>
      <c r="T862" s="20">
        <v>0</v>
      </c>
      <c r="U862" s="19">
        <v>0.1472</v>
      </c>
      <c r="V862" s="20">
        <f t="shared" si="65"/>
        <v>0.02</v>
      </c>
      <c r="W862" s="17">
        <f t="shared" si="66"/>
        <v>2014</v>
      </c>
      <c r="X862" t="str">
        <f t="shared" si="67"/>
        <v>Jun-2014</v>
      </c>
      <c r="Y862" s="17">
        <f t="shared" si="68"/>
        <v>7</v>
      </c>
      <c r="Z862" t="str">
        <f t="shared" si="69"/>
        <v>0% (No Discount)</v>
      </c>
      <c r="AA862" s="17">
        <f>IF(COUNTIF($B$2:B862,B862)=1,1,0)</f>
        <v>1</v>
      </c>
      <c r="AB862" s="17">
        <f>IF(COUNTIF($F$2:F862,F862)=1,1,0)</f>
        <v>1</v>
      </c>
    </row>
    <row r="863" spans="1:28" x14ac:dyDescent="0.2">
      <c r="A863" s="17">
        <v>862</v>
      </c>
      <c r="B863" t="s">
        <v>2693</v>
      </c>
      <c r="C863" s="18">
        <v>41799</v>
      </c>
      <c r="D863" s="18">
        <v>41806</v>
      </c>
      <c r="E863" t="s">
        <v>77</v>
      </c>
      <c r="F863" t="s">
        <v>2694</v>
      </c>
      <c r="G863" t="s">
        <v>2695</v>
      </c>
      <c r="H863" t="s">
        <v>53</v>
      </c>
      <c r="I863" t="s">
        <v>54</v>
      </c>
      <c r="J863" t="s">
        <v>154</v>
      </c>
      <c r="K863" t="s">
        <v>70</v>
      </c>
      <c r="L863">
        <v>94122</v>
      </c>
      <c r="M863" t="s">
        <v>71</v>
      </c>
      <c r="N863" t="s">
        <v>2696</v>
      </c>
      <c r="O863" t="s">
        <v>73</v>
      </c>
      <c r="P863" t="s">
        <v>95</v>
      </c>
      <c r="Q863" t="s">
        <v>2697</v>
      </c>
      <c r="R863" s="19">
        <v>23.1</v>
      </c>
      <c r="S863" s="17">
        <v>2</v>
      </c>
      <c r="T863" s="20">
        <v>0</v>
      </c>
      <c r="U863" s="19">
        <v>10.625999999999999</v>
      </c>
      <c r="V863" s="20">
        <f t="shared" si="65"/>
        <v>0.45999999999999996</v>
      </c>
      <c r="W863" s="17">
        <f t="shared" si="66"/>
        <v>2014</v>
      </c>
      <c r="X863" t="str">
        <f t="shared" si="67"/>
        <v>Jun-2014</v>
      </c>
      <c r="Y863" s="17">
        <f t="shared" si="68"/>
        <v>7</v>
      </c>
      <c r="Z863" t="str">
        <f t="shared" si="69"/>
        <v>0% (No Discount)</v>
      </c>
      <c r="AA863" s="17">
        <f>IF(COUNTIF($B$2:B863,B863)=1,1,0)</f>
        <v>0</v>
      </c>
      <c r="AB863" s="17">
        <f>IF(COUNTIF($F$2:F863,F863)=1,1,0)</f>
        <v>0</v>
      </c>
    </row>
    <row r="864" spans="1:28" x14ac:dyDescent="0.2">
      <c r="A864" s="17">
        <v>863</v>
      </c>
      <c r="B864" t="s">
        <v>2698</v>
      </c>
      <c r="C864" s="18">
        <v>42374</v>
      </c>
      <c r="D864" s="18">
        <v>42376</v>
      </c>
      <c r="E864" t="s">
        <v>50</v>
      </c>
      <c r="F864" t="s">
        <v>2464</v>
      </c>
      <c r="G864" t="s">
        <v>2465</v>
      </c>
      <c r="H864" t="s">
        <v>68</v>
      </c>
      <c r="I864" t="s">
        <v>54</v>
      </c>
      <c r="J864" t="s">
        <v>1553</v>
      </c>
      <c r="K864" t="s">
        <v>81</v>
      </c>
      <c r="L864">
        <v>32216</v>
      </c>
      <c r="M864" t="s">
        <v>57</v>
      </c>
      <c r="N864" t="s">
        <v>2699</v>
      </c>
      <c r="O864" t="s">
        <v>98</v>
      </c>
      <c r="P864" t="s">
        <v>188</v>
      </c>
      <c r="Q864" t="s">
        <v>2700</v>
      </c>
      <c r="R864" s="19">
        <v>191.47200000000001</v>
      </c>
      <c r="S864" s="17">
        <v>6</v>
      </c>
      <c r="T864" s="20">
        <v>0.2</v>
      </c>
      <c r="U864" s="19">
        <v>40.687800000000003</v>
      </c>
      <c r="V864" s="20">
        <f t="shared" si="65"/>
        <v>0.21249999999999999</v>
      </c>
      <c r="W864" s="17">
        <f t="shared" si="66"/>
        <v>2016</v>
      </c>
      <c r="X864" t="str">
        <f t="shared" si="67"/>
        <v>Jan-2016</v>
      </c>
      <c r="Y864" s="17">
        <f t="shared" si="68"/>
        <v>2</v>
      </c>
      <c r="Z864" t="str">
        <f t="shared" si="69"/>
        <v>11-20%</v>
      </c>
      <c r="AA864" s="17">
        <f>IF(COUNTIF($B$2:B864,B864)=1,1,0)</f>
        <v>1</v>
      </c>
      <c r="AB864" s="17">
        <f>IF(COUNTIF($F$2:F864,F864)=1,1,0)</f>
        <v>0</v>
      </c>
    </row>
    <row r="865" spans="1:28" x14ac:dyDescent="0.2">
      <c r="A865" s="17">
        <v>864</v>
      </c>
      <c r="B865" t="s">
        <v>2698</v>
      </c>
      <c r="C865" s="18">
        <v>42374</v>
      </c>
      <c r="D865" s="18">
        <v>42376</v>
      </c>
      <c r="E865" t="s">
        <v>50</v>
      </c>
      <c r="F865" t="s">
        <v>2464</v>
      </c>
      <c r="G865" t="s">
        <v>2465</v>
      </c>
      <c r="H865" t="s">
        <v>68</v>
      </c>
      <c r="I865" t="s">
        <v>54</v>
      </c>
      <c r="J865" t="s">
        <v>1553</v>
      </c>
      <c r="K865" t="s">
        <v>81</v>
      </c>
      <c r="L865">
        <v>32216</v>
      </c>
      <c r="M865" t="s">
        <v>57</v>
      </c>
      <c r="N865" t="s">
        <v>2701</v>
      </c>
      <c r="O865" t="s">
        <v>73</v>
      </c>
      <c r="P865" t="s">
        <v>95</v>
      </c>
      <c r="Q865" t="s">
        <v>2702</v>
      </c>
      <c r="R865" s="19">
        <v>5.2480000000000002</v>
      </c>
      <c r="S865" s="17">
        <v>2</v>
      </c>
      <c r="T865" s="20">
        <v>0.2</v>
      </c>
      <c r="U865" s="19">
        <v>0.59040000000000004</v>
      </c>
      <c r="V865" s="20">
        <f t="shared" si="65"/>
        <v>0.1125</v>
      </c>
      <c r="W865" s="17">
        <f t="shared" si="66"/>
        <v>2016</v>
      </c>
      <c r="X865" t="str">
        <f t="shared" si="67"/>
        <v>Jan-2016</v>
      </c>
      <c r="Y865" s="17">
        <f t="shared" si="68"/>
        <v>2</v>
      </c>
      <c r="Z865" t="str">
        <f t="shared" si="69"/>
        <v>11-20%</v>
      </c>
      <c r="AA865" s="17">
        <f>IF(COUNTIF($B$2:B865,B865)=1,1,0)</f>
        <v>0</v>
      </c>
      <c r="AB865" s="17">
        <f>IF(COUNTIF($F$2:F865,F865)=1,1,0)</f>
        <v>0</v>
      </c>
    </row>
    <row r="866" spans="1:28" x14ac:dyDescent="0.2">
      <c r="A866" s="17">
        <v>865</v>
      </c>
      <c r="B866" t="s">
        <v>2698</v>
      </c>
      <c r="C866" s="18">
        <v>42374</v>
      </c>
      <c r="D866" s="18">
        <v>42376</v>
      </c>
      <c r="E866" t="s">
        <v>50</v>
      </c>
      <c r="F866" t="s">
        <v>2464</v>
      </c>
      <c r="G866" t="s">
        <v>2465</v>
      </c>
      <c r="H866" t="s">
        <v>68</v>
      </c>
      <c r="I866" t="s">
        <v>54</v>
      </c>
      <c r="J866" t="s">
        <v>1553</v>
      </c>
      <c r="K866" t="s">
        <v>81</v>
      </c>
      <c r="L866">
        <v>32216</v>
      </c>
      <c r="M866" t="s">
        <v>57</v>
      </c>
      <c r="N866" t="s">
        <v>2703</v>
      </c>
      <c r="O866" t="s">
        <v>98</v>
      </c>
      <c r="P866" t="s">
        <v>99</v>
      </c>
      <c r="Q866" t="s">
        <v>2704</v>
      </c>
      <c r="R866" s="19">
        <v>59.183999999999997</v>
      </c>
      <c r="S866" s="17">
        <v>2</v>
      </c>
      <c r="T866" s="20">
        <v>0.2</v>
      </c>
      <c r="U866" s="19">
        <v>5.1786000000000003</v>
      </c>
      <c r="V866" s="20">
        <f t="shared" si="65"/>
        <v>8.7500000000000008E-2</v>
      </c>
      <c r="W866" s="17">
        <f t="shared" si="66"/>
        <v>2016</v>
      </c>
      <c r="X866" t="str">
        <f t="shared" si="67"/>
        <v>Jan-2016</v>
      </c>
      <c r="Y866" s="17">
        <f t="shared" si="68"/>
        <v>2</v>
      </c>
      <c r="Z866" t="str">
        <f t="shared" si="69"/>
        <v>11-20%</v>
      </c>
      <c r="AA866" s="17">
        <f>IF(COUNTIF($B$2:B866,B866)=1,1,0)</f>
        <v>0</v>
      </c>
      <c r="AB866" s="17">
        <f>IF(COUNTIF($F$2:F866,F866)=1,1,0)</f>
        <v>0</v>
      </c>
    </row>
    <row r="867" spans="1:28" x14ac:dyDescent="0.2">
      <c r="A867" s="17">
        <v>866</v>
      </c>
      <c r="B867" t="s">
        <v>2705</v>
      </c>
      <c r="C867" s="18">
        <v>41649</v>
      </c>
      <c r="D867" s="18">
        <v>41654</v>
      </c>
      <c r="E867" t="s">
        <v>77</v>
      </c>
      <c r="F867" t="s">
        <v>2706</v>
      </c>
      <c r="G867" t="s">
        <v>2707</v>
      </c>
      <c r="H867" t="s">
        <v>68</v>
      </c>
      <c r="I867" t="s">
        <v>54</v>
      </c>
      <c r="J867" t="s">
        <v>345</v>
      </c>
      <c r="K867" t="s">
        <v>346</v>
      </c>
      <c r="L867">
        <v>22153</v>
      </c>
      <c r="M867" t="s">
        <v>57</v>
      </c>
      <c r="N867" t="s">
        <v>2708</v>
      </c>
      <c r="O867" t="s">
        <v>73</v>
      </c>
      <c r="P867" t="s">
        <v>74</v>
      </c>
      <c r="Q867" t="s">
        <v>2709</v>
      </c>
      <c r="R867" s="19">
        <v>2.89</v>
      </c>
      <c r="S867" s="17">
        <v>1</v>
      </c>
      <c r="T867" s="20">
        <v>0</v>
      </c>
      <c r="U867" s="19">
        <v>1.3583000000000001</v>
      </c>
      <c r="V867" s="20">
        <f t="shared" si="65"/>
        <v>0.47000000000000003</v>
      </c>
      <c r="W867" s="17">
        <f t="shared" si="66"/>
        <v>2014</v>
      </c>
      <c r="X867" t="str">
        <f t="shared" si="67"/>
        <v>Jan-2014</v>
      </c>
      <c r="Y867" s="17">
        <f t="shared" si="68"/>
        <v>5</v>
      </c>
      <c r="Z867" t="str">
        <f t="shared" si="69"/>
        <v>0% (No Discount)</v>
      </c>
      <c r="AA867" s="17">
        <f>IF(COUNTIF($B$2:B867,B867)=1,1,0)</f>
        <v>1</v>
      </c>
      <c r="AB867" s="17">
        <f>IF(COUNTIF($F$2:F867,F867)=1,1,0)</f>
        <v>1</v>
      </c>
    </row>
    <row r="868" spans="1:28" x14ac:dyDescent="0.2">
      <c r="A868" s="17">
        <v>867</v>
      </c>
      <c r="B868" t="s">
        <v>2705</v>
      </c>
      <c r="C868" s="18">
        <v>41649</v>
      </c>
      <c r="D868" s="18">
        <v>41654</v>
      </c>
      <c r="E868" t="s">
        <v>77</v>
      </c>
      <c r="F868" t="s">
        <v>2706</v>
      </c>
      <c r="G868" t="s">
        <v>2707</v>
      </c>
      <c r="H868" t="s">
        <v>68</v>
      </c>
      <c r="I868" t="s">
        <v>54</v>
      </c>
      <c r="J868" t="s">
        <v>345</v>
      </c>
      <c r="K868" t="s">
        <v>346</v>
      </c>
      <c r="L868">
        <v>22153</v>
      </c>
      <c r="M868" t="s">
        <v>57</v>
      </c>
      <c r="N868" t="s">
        <v>2710</v>
      </c>
      <c r="O868" t="s">
        <v>59</v>
      </c>
      <c r="P868" t="s">
        <v>92</v>
      </c>
      <c r="Q868" t="s">
        <v>2711</v>
      </c>
      <c r="R868" s="19">
        <v>51.94</v>
      </c>
      <c r="S868" s="17">
        <v>1</v>
      </c>
      <c r="T868" s="20">
        <v>0</v>
      </c>
      <c r="U868" s="19">
        <v>21.295400000000001</v>
      </c>
      <c r="V868" s="20">
        <f t="shared" si="65"/>
        <v>0.41000000000000003</v>
      </c>
      <c r="W868" s="17">
        <f t="shared" si="66"/>
        <v>2014</v>
      </c>
      <c r="X868" t="str">
        <f t="shared" si="67"/>
        <v>Jan-2014</v>
      </c>
      <c r="Y868" s="17">
        <f t="shared" si="68"/>
        <v>5</v>
      </c>
      <c r="Z868" t="str">
        <f t="shared" si="69"/>
        <v>0% (No Discount)</v>
      </c>
      <c r="AA868" s="17">
        <f>IF(COUNTIF($B$2:B868,B868)=1,1,0)</f>
        <v>0</v>
      </c>
      <c r="AB868" s="17">
        <f>IF(COUNTIF($F$2:F868,F868)=1,1,0)</f>
        <v>0</v>
      </c>
    </row>
    <row r="869" spans="1:28" x14ac:dyDescent="0.2">
      <c r="A869" s="17">
        <v>868</v>
      </c>
      <c r="B869" t="s">
        <v>2712</v>
      </c>
      <c r="C869" s="18">
        <v>42642</v>
      </c>
      <c r="D869" s="18">
        <v>42645</v>
      </c>
      <c r="E869" t="s">
        <v>215</v>
      </c>
      <c r="F869" t="s">
        <v>2713</v>
      </c>
      <c r="G869" t="s">
        <v>2714</v>
      </c>
      <c r="H869" t="s">
        <v>68</v>
      </c>
      <c r="I869" t="s">
        <v>54</v>
      </c>
      <c r="J869" t="s">
        <v>173</v>
      </c>
      <c r="K869" t="s">
        <v>174</v>
      </c>
      <c r="L869">
        <v>19140</v>
      </c>
      <c r="M869" t="s">
        <v>175</v>
      </c>
      <c r="N869" t="s">
        <v>2715</v>
      </c>
      <c r="O869" t="s">
        <v>73</v>
      </c>
      <c r="P869" t="s">
        <v>74</v>
      </c>
      <c r="Q869" t="s">
        <v>2716</v>
      </c>
      <c r="R869" s="19">
        <v>15.936</v>
      </c>
      <c r="S869" s="17">
        <v>4</v>
      </c>
      <c r="T869" s="20">
        <v>0.2</v>
      </c>
      <c r="U869" s="19">
        <v>5.1791999999999998</v>
      </c>
      <c r="V869" s="20">
        <f t="shared" si="65"/>
        <v>0.32500000000000001</v>
      </c>
      <c r="W869" s="17">
        <f t="shared" si="66"/>
        <v>2016</v>
      </c>
      <c r="X869" t="str">
        <f t="shared" si="67"/>
        <v>Sep-2016</v>
      </c>
      <c r="Y869" s="17">
        <f t="shared" si="68"/>
        <v>3</v>
      </c>
      <c r="Z869" t="str">
        <f t="shared" si="69"/>
        <v>11-20%</v>
      </c>
      <c r="AA869" s="17">
        <f>IF(COUNTIF($B$2:B869,B869)=1,1,0)</f>
        <v>1</v>
      </c>
      <c r="AB869" s="17">
        <f>IF(COUNTIF($F$2:F869,F869)=1,1,0)</f>
        <v>1</v>
      </c>
    </row>
    <row r="870" spans="1:28" x14ac:dyDescent="0.2">
      <c r="A870" s="17">
        <v>869</v>
      </c>
      <c r="B870" t="s">
        <v>2717</v>
      </c>
      <c r="C870" s="18">
        <v>41735</v>
      </c>
      <c r="D870" s="18">
        <v>41739</v>
      </c>
      <c r="E870" t="s">
        <v>77</v>
      </c>
      <c r="F870" t="s">
        <v>2718</v>
      </c>
      <c r="G870" t="s">
        <v>2719</v>
      </c>
      <c r="H870" t="s">
        <v>68</v>
      </c>
      <c r="I870" t="s">
        <v>54</v>
      </c>
      <c r="J870" t="s">
        <v>2503</v>
      </c>
      <c r="K870" t="s">
        <v>174</v>
      </c>
      <c r="L870">
        <v>17602</v>
      </c>
      <c r="M870" t="s">
        <v>175</v>
      </c>
      <c r="N870" t="s">
        <v>2720</v>
      </c>
      <c r="O870" t="s">
        <v>73</v>
      </c>
      <c r="P870" t="s">
        <v>102</v>
      </c>
      <c r="Q870" t="s">
        <v>2721</v>
      </c>
      <c r="R870" s="19">
        <v>44.91</v>
      </c>
      <c r="S870" s="17">
        <v>6</v>
      </c>
      <c r="T870" s="20">
        <v>0.7</v>
      </c>
      <c r="U870" s="19">
        <v>-35.927999999999997</v>
      </c>
      <c r="V870" s="20">
        <f t="shared" si="65"/>
        <v>-0.8</v>
      </c>
      <c r="W870" s="17">
        <f t="shared" si="66"/>
        <v>2014</v>
      </c>
      <c r="X870" t="str">
        <f t="shared" si="67"/>
        <v>Apr-2014</v>
      </c>
      <c r="Y870" s="17">
        <f t="shared" si="68"/>
        <v>4</v>
      </c>
      <c r="Z870" t="str">
        <f t="shared" si="69"/>
        <v>Over 50%</v>
      </c>
      <c r="AA870" s="17">
        <f>IF(COUNTIF($B$2:B870,B870)=1,1,0)</f>
        <v>1</v>
      </c>
      <c r="AB870" s="17">
        <f>IF(COUNTIF($F$2:F870,F870)=1,1,0)</f>
        <v>1</v>
      </c>
    </row>
    <row r="871" spans="1:28" x14ac:dyDescent="0.2">
      <c r="A871" s="17">
        <v>870</v>
      </c>
      <c r="B871" t="s">
        <v>2722</v>
      </c>
      <c r="C871" s="18">
        <v>42616</v>
      </c>
      <c r="D871" s="18">
        <v>42618</v>
      </c>
      <c r="E871" t="s">
        <v>215</v>
      </c>
      <c r="F871" t="s">
        <v>2723</v>
      </c>
      <c r="G871" t="s">
        <v>2724</v>
      </c>
      <c r="H871" t="s">
        <v>129</v>
      </c>
      <c r="I871" t="s">
        <v>54</v>
      </c>
      <c r="J871" t="s">
        <v>173</v>
      </c>
      <c r="K871" t="s">
        <v>174</v>
      </c>
      <c r="L871">
        <v>19143</v>
      </c>
      <c r="M871" t="s">
        <v>175</v>
      </c>
      <c r="N871" t="s">
        <v>2725</v>
      </c>
      <c r="O871" t="s">
        <v>73</v>
      </c>
      <c r="P871" t="s">
        <v>102</v>
      </c>
      <c r="Q871" t="s">
        <v>2726</v>
      </c>
      <c r="R871" s="19">
        <v>1141.47</v>
      </c>
      <c r="S871" s="17">
        <v>5</v>
      </c>
      <c r="T871" s="20">
        <v>0.7</v>
      </c>
      <c r="U871" s="19">
        <v>-760.98</v>
      </c>
      <c r="V871" s="20">
        <f t="shared" si="65"/>
        <v>-0.66666666666666663</v>
      </c>
      <c r="W871" s="17">
        <f t="shared" si="66"/>
        <v>2016</v>
      </c>
      <c r="X871" t="str">
        <f t="shared" si="67"/>
        <v>Sep-2016</v>
      </c>
      <c r="Y871" s="17">
        <f t="shared" si="68"/>
        <v>2</v>
      </c>
      <c r="Z871" t="str">
        <f t="shared" si="69"/>
        <v>Over 50%</v>
      </c>
      <c r="AA871" s="17">
        <f>IF(COUNTIF($B$2:B871,B871)=1,1,0)</f>
        <v>1</v>
      </c>
      <c r="AB871" s="17">
        <f>IF(COUNTIF($F$2:F871,F871)=1,1,0)</f>
        <v>1</v>
      </c>
    </row>
    <row r="872" spans="1:28" x14ac:dyDescent="0.2">
      <c r="A872" s="17">
        <v>871</v>
      </c>
      <c r="B872" t="s">
        <v>2722</v>
      </c>
      <c r="C872" s="18">
        <v>42616</v>
      </c>
      <c r="D872" s="18">
        <v>42618</v>
      </c>
      <c r="E872" t="s">
        <v>215</v>
      </c>
      <c r="F872" t="s">
        <v>2723</v>
      </c>
      <c r="G872" t="s">
        <v>2724</v>
      </c>
      <c r="H872" t="s">
        <v>129</v>
      </c>
      <c r="I872" t="s">
        <v>54</v>
      </c>
      <c r="J872" t="s">
        <v>173</v>
      </c>
      <c r="K872" t="s">
        <v>174</v>
      </c>
      <c r="L872">
        <v>19143</v>
      </c>
      <c r="M872" t="s">
        <v>175</v>
      </c>
      <c r="N872" t="s">
        <v>1952</v>
      </c>
      <c r="O872" t="s">
        <v>98</v>
      </c>
      <c r="P872" t="s">
        <v>99</v>
      </c>
      <c r="Q872" t="s">
        <v>1953</v>
      </c>
      <c r="R872" s="19">
        <v>280.78199999999998</v>
      </c>
      <c r="S872" s="17">
        <v>3</v>
      </c>
      <c r="T872" s="20">
        <v>0.4</v>
      </c>
      <c r="U872" s="19">
        <v>-46.796999999999997</v>
      </c>
      <c r="V872" s="20">
        <f t="shared" si="65"/>
        <v>-0.16666666666666666</v>
      </c>
      <c r="W872" s="17">
        <f t="shared" si="66"/>
        <v>2016</v>
      </c>
      <c r="X872" t="str">
        <f t="shared" si="67"/>
        <v>Sep-2016</v>
      </c>
      <c r="Y872" s="17">
        <f t="shared" si="68"/>
        <v>2</v>
      </c>
      <c r="Z872" t="str">
        <f t="shared" si="69"/>
        <v>31-40%</v>
      </c>
      <c r="AA872" s="17">
        <f>IF(COUNTIF($B$2:B872,B872)=1,1,0)</f>
        <v>0</v>
      </c>
      <c r="AB872" s="17">
        <f>IF(COUNTIF($F$2:F872,F872)=1,1,0)</f>
        <v>0</v>
      </c>
    </row>
    <row r="873" spans="1:28" x14ac:dyDescent="0.2">
      <c r="A873" s="17">
        <v>872</v>
      </c>
      <c r="B873" t="s">
        <v>2727</v>
      </c>
      <c r="C873" s="18">
        <v>42296</v>
      </c>
      <c r="D873" s="18">
        <v>42297</v>
      </c>
      <c r="E873" t="s">
        <v>215</v>
      </c>
      <c r="F873" t="s">
        <v>191</v>
      </c>
      <c r="G873" t="s">
        <v>192</v>
      </c>
      <c r="H873" t="s">
        <v>53</v>
      </c>
      <c r="I873" t="s">
        <v>54</v>
      </c>
      <c r="J873" t="s">
        <v>114</v>
      </c>
      <c r="K873" t="s">
        <v>2728</v>
      </c>
      <c r="L873">
        <v>3301</v>
      </c>
      <c r="M873" t="s">
        <v>175</v>
      </c>
      <c r="N873" t="s">
        <v>2729</v>
      </c>
      <c r="O873" t="s">
        <v>73</v>
      </c>
      <c r="P873" t="s">
        <v>117</v>
      </c>
      <c r="Q873" t="s">
        <v>2730</v>
      </c>
      <c r="R873" s="19">
        <v>34.44</v>
      </c>
      <c r="S873" s="17">
        <v>3</v>
      </c>
      <c r="T873" s="20">
        <v>0</v>
      </c>
      <c r="U873" s="19">
        <v>17.22</v>
      </c>
      <c r="V873" s="20">
        <f t="shared" si="65"/>
        <v>0.5</v>
      </c>
      <c r="W873" s="17">
        <f t="shared" si="66"/>
        <v>2015</v>
      </c>
      <c r="X873" t="str">
        <f t="shared" si="67"/>
        <v>Oct-2015</v>
      </c>
      <c r="Y873" s="17">
        <f t="shared" si="68"/>
        <v>1</v>
      </c>
      <c r="Z873" t="str">
        <f t="shared" si="69"/>
        <v>0% (No Discount)</v>
      </c>
      <c r="AA873" s="17">
        <f>IF(COUNTIF($B$2:B873,B873)=1,1,0)</f>
        <v>1</v>
      </c>
      <c r="AB873" s="17">
        <f>IF(COUNTIF($F$2:F873,F873)=1,1,0)</f>
        <v>0</v>
      </c>
    </row>
    <row r="874" spans="1:28" x14ac:dyDescent="0.2">
      <c r="A874" s="17">
        <v>873</v>
      </c>
      <c r="B874" t="s">
        <v>2731</v>
      </c>
      <c r="C874" s="18">
        <v>41983</v>
      </c>
      <c r="D874" s="18">
        <v>41988</v>
      </c>
      <c r="E874" t="s">
        <v>77</v>
      </c>
      <c r="F874" t="s">
        <v>2732</v>
      </c>
      <c r="G874" t="s">
        <v>2733</v>
      </c>
      <c r="H874" t="s">
        <v>53</v>
      </c>
      <c r="I874" t="s">
        <v>54</v>
      </c>
      <c r="J874" t="s">
        <v>293</v>
      </c>
      <c r="K874" t="s">
        <v>294</v>
      </c>
      <c r="L874">
        <v>10009</v>
      </c>
      <c r="M874" t="s">
        <v>175</v>
      </c>
      <c r="N874" t="s">
        <v>1067</v>
      </c>
      <c r="O874" t="s">
        <v>73</v>
      </c>
      <c r="P874" t="s">
        <v>117</v>
      </c>
      <c r="Q874" t="s">
        <v>1068</v>
      </c>
      <c r="R874" s="19">
        <v>11.36</v>
      </c>
      <c r="S874" s="17">
        <v>2</v>
      </c>
      <c r="T874" s="20">
        <v>0</v>
      </c>
      <c r="U874" s="19">
        <v>5.2256</v>
      </c>
      <c r="V874" s="20">
        <f t="shared" si="65"/>
        <v>0.46</v>
      </c>
      <c r="W874" s="17">
        <f t="shared" si="66"/>
        <v>2014</v>
      </c>
      <c r="X874" t="str">
        <f t="shared" si="67"/>
        <v>Dec-2014</v>
      </c>
      <c r="Y874" s="17">
        <f t="shared" si="68"/>
        <v>5</v>
      </c>
      <c r="Z874" t="str">
        <f t="shared" si="69"/>
        <v>0% (No Discount)</v>
      </c>
      <c r="AA874" s="17">
        <f>IF(COUNTIF($B$2:B874,B874)=1,1,0)</f>
        <v>1</v>
      </c>
      <c r="AB874" s="17">
        <f>IF(COUNTIF($F$2:F874,F874)=1,1,0)</f>
        <v>1</v>
      </c>
    </row>
    <row r="875" spans="1:28" x14ac:dyDescent="0.2">
      <c r="A875" s="17">
        <v>874</v>
      </c>
      <c r="B875" t="s">
        <v>2731</v>
      </c>
      <c r="C875" s="18">
        <v>41983</v>
      </c>
      <c r="D875" s="18">
        <v>41988</v>
      </c>
      <c r="E875" t="s">
        <v>77</v>
      </c>
      <c r="F875" t="s">
        <v>2732</v>
      </c>
      <c r="G875" t="s">
        <v>2733</v>
      </c>
      <c r="H875" t="s">
        <v>53</v>
      </c>
      <c r="I875" t="s">
        <v>54</v>
      </c>
      <c r="J875" t="s">
        <v>293</v>
      </c>
      <c r="K875" t="s">
        <v>294</v>
      </c>
      <c r="L875">
        <v>10009</v>
      </c>
      <c r="M875" t="s">
        <v>175</v>
      </c>
      <c r="N875" t="s">
        <v>1635</v>
      </c>
      <c r="O875" t="s">
        <v>73</v>
      </c>
      <c r="P875" t="s">
        <v>102</v>
      </c>
      <c r="Q875" t="s">
        <v>1636</v>
      </c>
      <c r="R875" s="19">
        <v>106.34399999999999</v>
      </c>
      <c r="S875" s="17">
        <v>7</v>
      </c>
      <c r="T875" s="20">
        <v>0.2</v>
      </c>
      <c r="U875" s="19">
        <v>37.220399999999998</v>
      </c>
      <c r="V875" s="20">
        <f t="shared" si="65"/>
        <v>0.35</v>
      </c>
      <c r="W875" s="17">
        <f t="shared" si="66"/>
        <v>2014</v>
      </c>
      <c r="X875" t="str">
        <f t="shared" si="67"/>
        <v>Dec-2014</v>
      </c>
      <c r="Y875" s="17">
        <f t="shared" si="68"/>
        <v>5</v>
      </c>
      <c r="Z875" t="str">
        <f t="shared" si="69"/>
        <v>11-20%</v>
      </c>
      <c r="AA875" s="17">
        <f>IF(COUNTIF($B$2:B875,B875)=1,1,0)</f>
        <v>0</v>
      </c>
      <c r="AB875" s="17">
        <f>IF(COUNTIF($F$2:F875,F875)=1,1,0)</f>
        <v>0</v>
      </c>
    </row>
    <row r="876" spans="1:28" x14ac:dyDescent="0.2">
      <c r="A876" s="17">
        <v>875</v>
      </c>
      <c r="B876" t="s">
        <v>2734</v>
      </c>
      <c r="C876" s="18">
        <v>42972</v>
      </c>
      <c r="D876" s="18">
        <v>42976</v>
      </c>
      <c r="E876" t="s">
        <v>77</v>
      </c>
      <c r="F876" t="s">
        <v>2659</v>
      </c>
      <c r="G876" t="s">
        <v>2660</v>
      </c>
      <c r="H876" t="s">
        <v>53</v>
      </c>
      <c r="I876" t="s">
        <v>54</v>
      </c>
      <c r="J876" t="s">
        <v>494</v>
      </c>
      <c r="K876" t="s">
        <v>115</v>
      </c>
      <c r="L876">
        <v>28205</v>
      </c>
      <c r="M876" t="s">
        <v>57</v>
      </c>
      <c r="N876" t="s">
        <v>2735</v>
      </c>
      <c r="O876" t="s">
        <v>73</v>
      </c>
      <c r="P876" t="s">
        <v>117</v>
      </c>
      <c r="Q876" t="s">
        <v>2736</v>
      </c>
      <c r="R876" s="19">
        <v>192.16</v>
      </c>
      <c r="S876" s="17">
        <v>5</v>
      </c>
      <c r="T876" s="20">
        <v>0.2</v>
      </c>
      <c r="U876" s="19">
        <v>67.256</v>
      </c>
      <c r="V876" s="20">
        <f t="shared" si="65"/>
        <v>0.35000000000000003</v>
      </c>
      <c r="W876" s="17">
        <f t="shared" si="66"/>
        <v>2017</v>
      </c>
      <c r="X876" t="str">
        <f t="shared" si="67"/>
        <v>Aug-2017</v>
      </c>
      <c r="Y876" s="17">
        <f t="shared" si="68"/>
        <v>4</v>
      </c>
      <c r="Z876" t="str">
        <f t="shared" si="69"/>
        <v>11-20%</v>
      </c>
      <c r="AA876" s="17">
        <f>IF(COUNTIF($B$2:B876,B876)=1,1,0)</f>
        <v>1</v>
      </c>
      <c r="AB876" s="17">
        <f>IF(COUNTIF($F$2:F876,F876)=1,1,0)</f>
        <v>0</v>
      </c>
    </row>
    <row r="877" spans="1:28" x14ac:dyDescent="0.2">
      <c r="A877" s="17">
        <v>876</v>
      </c>
      <c r="B877" t="s">
        <v>2737</v>
      </c>
      <c r="C877" s="18">
        <v>42386</v>
      </c>
      <c r="D877" s="18">
        <v>42390</v>
      </c>
      <c r="E877" t="s">
        <v>77</v>
      </c>
      <c r="F877" t="s">
        <v>2162</v>
      </c>
      <c r="G877" t="s">
        <v>2163</v>
      </c>
      <c r="H877" t="s">
        <v>129</v>
      </c>
      <c r="I877" t="s">
        <v>54</v>
      </c>
      <c r="J877" t="s">
        <v>114</v>
      </c>
      <c r="K877" t="s">
        <v>2728</v>
      </c>
      <c r="L877">
        <v>3301</v>
      </c>
      <c r="M877" t="s">
        <v>175</v>
      </c>
      <c r="N877" t="s">
        <v>934</v>
      </c>
      <c r="O877" t="s">
        <v>59</v>
      </c>
      <c r="P877" t="s">
        <v>92</v>
      </c>
      <c r="Q877" t="s">
        <v>935</v>
      </c>
      <c r="R877" s="19">
        <v>322.58999999999997</v>
      </c>
      <c r="S877" s="17">
        <v>3</v>
      </c>
      <c r="T877" s="20">
        <v>0</v>
      </c>
      <c r="U877" s="19">
        <v>64.518000000000001</v>
      </c>
      <c r="V877" s="20">
        <f t="shared" si="65"/>
        <v>0.2</v>
      </c>
      <c r="W877" s="17">
        <f t="shared" si="66"/>
        <v>2016</v>
      </c>
      <c r="X877" t="str">
        <f t="shared" si="67"/>
        <v>Jan-2016</v>
      </c>
      <c r="Y877" s="17">
        <f t="shared" si="68"/>
        <v>4</v>
      </c>
      <c r="Z877" t="str">
        <f t="shared" si="69"/>
        <v>0% (No Discount)</v>
      </c>
      <c r="AA877" s="17">
        <f>IF(COUNTIF($B$2:B877,B877)=1,1,0)</f>
        <v>1</v>
      </c>
      <c r="AB877" s="17">
        <f>IF(COUNTIF($F$2:F877,F877)=1,1,0)</f>
        <v>0</v>
      </c>
    </row>
    <row r="878" spans="1:28" x14ac:dyDescent="0.2">
      <c r="A878" s="17">
        <v>877</v>
      </c>
      <c r="B878" t="s">
        <v>2737</v>
      </c>
      <c r="C878" s="18">
        <v>42386</v>
      </c>
      <c r="D878" s="18">
        <v>42390</v>
      </c>
      <c r="E878" t="s">
        <v>77</v>
      </c>
      <c r="F878" t="s">
        <v>2162</v>
      </c>
      <c r="G878" t="s">
        <v>2163</v>
      </c>
      <c r="H878" t="s">
        <v>129</v>
      </c>
      <c r="I878" t="s">
        <v>54</v>
      </c>
      <c r="J878" t="s">
        <v>114</v>
      </c>
      <c r="K878" t="s">
        <v>2728</v>
      </c>
      <c r="L878">
        <v>3301</v>
      </c>
      <c r="M878" t="s">
        <v>175</v>
      </c>
      <c r="N878" t="s">
        <v>1048</v>
      </c>
      <c r="O878" t="s">
        <v>98</v>
      </c>
      <c r="P878" t="s">
        <v>188</v>
      </c>
      <c r="Q878" t="s">
        <v>1049</v>
      </c>
      <c r="R878" s="19">
        <v>29.99</v>
      </c>
      <c r="S878" s="17">
        <v>1</v>
      </c>
      <c r="T878" s="20">
        <v>0</v>
      </c>
      <c r="U878" s="19">
        <v>13.195600000000001</v>
      </c>
      <c r="V878" s="20">
        <f t="shared" si="65"/>
        <v>0.44000000000000006</v>
      </c>
      <c r="W878" s="17">
        <f t="shared" si="66"/>
        <v>2016</v>
      </c>
      <c r="X878" t="str">
        <f t="shared" si="67"/>
        <v>Jan-2016</v>
      </c>
      <c r="Y878" s="17">
        <f t="shared" si="68"/>
        <v>4</v>
      </c>
      <c r="Z878" t="str">
        <f t="shared" si="69"/>
        <v>0% (No Discount)</v>
      </c>
      <c r="AA878" s="17">
        <f>IF(COUNTIF($B$2:B878,B878)=1,1,0)</f>
        <v>0</v>
      </c>
      <c r="AB878" s="17">
        <f>IF(COUNTIF($F$2:F878,F878)=1,1,0)</f>
        <v>0</v>
      </c>
    </row>
    <row r="879" spans="1:28" x14ac:dyDescent="0.2">
      <c r="A879" s="17">
        <v>878</v>
      </c>
      <c r="B879" t="s">
        <v>2737</v>
      </c>
      <c r="C879" s="18">
        <v>42386</v>
      </c>
      <c r="D879" s="18">
        <v>42390</v>
      </c>
      <c r="E879" t="s">
        <v>77</v>
      </c>
      <c r="F879" t="s">
        <v>2162</v>
      </c>
      <c r="G879" t="s">
        <v>2163</v>
      </c>
      <c r="H879" t="s">
        <v>129</v>
      </c>
      <c r="I879" t="s">
        <v>54</v>
      </c>
      <c r="J879" t="s">
        <v>114</v>
      </c>
      <c r="K879" t="s">
        <v>2728</v>
      </c>
      <c r="L879">
        <v>3301</v>
      </c>
      <c r="M879" t="s">
        <v>175</v>
      </c>
      <c r="N879" t="s">
        <v>2738</v>
      </c>
      <c r="O879" t="s">
        <v>98</v>
      </c>
      <c r="P879" t="s">
        <v>188</v>
      </c>
      <c r="Q879" t="s">
        <v>2739</v>
      </c>
      <c r="R879" s="19">
        <v>371.97</v>
      </c>
      <c r="S879" s="17">
        <v>3</v>
      </c>
      <c r="T879" s="20">
        <v>0</v>
      </c>
      <c r="U879" s="19">
        <v>66.954599999999999</v>
      </c>
      <c r="V879" s="20">
        <f t="shared" si="65"/>
        <v>0.18</v>
      </c>
      <c r="W879" s="17">
        <f t="shared" si="66"/>
        <v>2016</v>
      </c>
      <c r="X879" t="str">
        <f t="shared" si="67"/>
        <v>Jan-2016</v>
      </c>
      <c r="Y879" s="17">
        <f t="shared" si="68"/>
        <v>4</v>
      </c>
      <c r="Z879" t="str">
        <f t="shared" si="69"/>
        <v>0% (No Discount)</v>
      </c>
      <c r="AA879" s="17">
        <f>IF(COUNTIF($B$2:B879,B879)=1,1,0)</f>
        <v>0</v>
      </c>
      <c r="AB879" s="17">
        <f>IF(COUNTIF($F$2:F879,F879)=1,1,0)</f>
        <v>0</v>
      </c>
    </row>
    <row r="880" spans="1:28" x14ac:dyDescent="0.2">
      <c r="A880" s="17">
        <v>879</v>
      </c>
      <c r="B880" t="s">
        <v>2740</v>
      </c>
      <c r="C880" s="18">
        <v>41899</v>
      </c>
      <c r="D880" s="18">
        <v>41903</v>
      </c>
      <c r="E880" t="s">
        <v>77</v>
      </c>
      <c r="F880" t="s">
        <v>2741</v>
      </c>
      <c r="G880" t="s">
        <v>2742</v>
      </c>
      <c r="H880" t="s">
        <v>129</v>
      </c>
      <c r="I880" t="s">
        <v>54</v>
      </c>
      <c r="J880" t="s">
        <v>173</v>
      </c>
      <c r="K880" t="s">
        <v>174</v>
      </c>
      <c r="L880">
        <v>19120</v>
      </c>
      <c r="M880" t="s">
        <v>175</v>
      </c>
      <c r="N880" t="s">
        <v>2743</v>
      </c>
      <c r="O880" t="s">
        <v>73</v>
      </c>
      <c r="P880" t="s">
        <v>102</v>
      </c>
      <c r="Q880" t="s">
        <v>2744</v>
      </c>
      <c r="R880" s="19">
        <v>5.8920000000000003</v>
      </c>
      <c r="S880" s="17">
        <v>4</v>
      </c>
      <c r="T880" s="20">
        <v>0.7</v>
      </c>
      <c r="U880" s="19">
        <v>-4.1243999999999996</v>
      </c>
      <c r="V880" s="20">
        <f t="shared" si="65"/>
        <v>-0.69999999999999984</v>
      </c>
      <c r="W880" s="17">
        <f t="shared" si="66"/>
        <v>2014</v>
      </c>
      <c r="X880" t="str">
        <f t="shared" si="67"/>
        <v>Sep-2014</v>
      </c>
      <c r="Y880" s="17">
        <f t="shared" si="68"/>
        <v>4</v>
      </c>
      <c r="Z880" t="str">
        <f t="shared" si="69"/>
        <v>Over 50%</v>
      </c>
      <c r="AA880" s="17">
        <f>IF(COUNTIF($B$2:B880,B880)=1,1,0)</f>
        <v>1</v>
      </c>
      <c r="AB880" s="17">
        <f>IF(COUNTIF($F$2:F880,F880)=1,1,0)</f>
        <v>1</v>
      </c>
    </row>
    <row r="881" spans="1:28" x14ac:dyDescent="0.2">
      <c r="A881" s="17">
        <v>880</v>
      </c>
      <c r="B881" t="s">
        <v>2745</v>
      </c>
      <c r="C881" s="18">
        <v>43069</v>
      </c>
      <c r="D881" s="18">
        <v>43071</v>
      </c>
      <c r="E881" t="s">
        <v>50</v>
      </c>
      <c r="F881" t="s">
        <v>127</v>
      </c>
      <c r="G881" t="s">
        <v>128</v>
      </c>
      <c r="H881" t="s">
        <v>129</v>
      </c>
      <c r="I881" t="s">
        <v>54</v>
      </c>
      <c r="J881" t="s">
        <v>293</v>
      </c>
      <c r="K881" t="s">
        <v>294</v>
      </c>
      <c r="L881">
        <v>10024</v>
      </c>
      <c r="M881" t="s">
        <v>175</v>
      </c>
      <c r="N881" t="s">
        <v>2746</v>
      </c>
      <c r="O881" t="s">
        <v>73</v>
      </c>
      <c r="P881" t="s">
        <v>102</v>
      </c>
      <c r="Q881" t="s">
        <v>2747</v>
      </c>
      <c r="R881" s="19">
        <v>68.471999999999994</v>
      </c>
      <c r="S881" s="17">
        <v>3</v>
      </c>
      <c r="T881" s="20">
        <v>0.2</v>
      </c>
      <c r="U881" s="19">
        <v>23.109300000000001</v>
      </c>
      <c r="V881" s="20">
        <f t="shared" si="65"/>
        <v>0.33750000000000002</v>
      </c>
      <c r="W881" s="17">
        <f t="shared" si="66"/>
        <v>2017</v>
      </c>
      <c r="X881" t="str">
        <f t="shared" si="67"/>
        <v>Nov-2017</v>
      </c>
      <c r="Y881" s="17">
        <f t="shared" si="68"/>
        <v>2</v>
      </c>
      <c r="Z881" t="str">
        <f t="shared" si="69"/>
        <v>11-20%</v>
      </c>
      <c r="AA881" s="17">
        <f>IF(COUNTIF($B$2:B881,B881)=1,1,0)</f>
        <v>1</v>
      </c>
      <c r="AB881" s="17">
        <f>IF(COUNTIF($F$2:F881,F881)=1,1,0)</f>
        <v>0</v>
      </c>
    </row>
    <row r="882" spans="1:28" x14ac:dyDescent="0.2">
      <c r="A882" s="17">
        <v>881</v>
      </c>
      <c r="B882" t="s">
        <v>2745</v>
      </c>
      <c r="C882" s="18">
        <v>43069</v>
      </c>
      <c r="D882" s="18">
        <v>43071</v>
      </c>
      <c r="E882" t="s">
        <v>50</v>
      </c>
      <c r="F882" t="s">
        <v>127</v>
      </c>
      <c r="G882" t="s">
        <v>128</v>
      </c>
      <c r="H882" t="s">
        <v>129</v>
      </c>
      <c r="I882" t="s">
        <v>54</v>
      </c>
      <c r="J882" t="s">
        <v>293</v>
      </c>
      <c r="K882" t="s">
        <v>294</v>
      </c>
      <c r="L882">
        <v>10024</v>
      </c>
      <c r="M882" t="s">
        <v>175</v>
      </c>
      <c r="N882" t="s">
        <v>715</v>
      </c>
      <c r="O882" t="s">
        <v>59</v>
      </c>
      <c r="P882" t="s">
        <v>63</v>
      </c>
      <c r="Q882" t="s">
        <v>716</v>
      </c>
      <c r="R882" s="19">
        <v>1242.9000000000001</v>
      </c>
      <c r="S882" s="17">
        <v>5</v>
      </c>
      <c r="T882" s="20">
        <v>0.1</v>
      </c>
      <c r="U882" s="19">
        <v>262.39</v>
      </c>
      <c r="V882" s="20">
        <f t="shared" si="65"/>
        <v>0.21111111111111108</v>
      </c>
      <c r="W882" s="17">
        <f t="shared" si="66"/>
        <v>2017</v>
      </c>
      <c r="X882" t="str">
        <f t="shared" si="67"/>
        <v>Nov-2017</v>
      </c>
      <c r="Y882" s="17">
        <f t="shared" si="68"/>
        <v>2</v>
      </c>
      <c r="Z882" t="str">
        <f t="shared" si="69"/>
        <v>1-10%</v>
      </c>
      <c r="AA882" s="17">
        <f>IF(COUNTIF($B$2:B882,B882)=1,1,0)</f>
        <v>0</v>
      </c>
      <c r="AB882" s="17">
        <f>IF(COUNTIF($F$2:F882,F882)=1,1,0)</f>
        <v>0</v>
      </c>
    </row>
    <row r="883" spans="1:28" x14ac:dyDescent="0.2">
      <c r="A883" s="17">
        <v>882</v>
      </c>
      <c r="B883" t="s">
        <v>2748</v>
      </c>
      <c r="C883" s="18">
        <v>42286</v>
      </c>
      <c r="D883" s="18">
        <v>42290</v>
      </c>
      <c r="E883" t="s">
        <v>77</v>
      </c>
      <c r="F883" t="s">
        <v>535</v>
      </c>
      <c r="G883" t="s">
        <v>536</v>
      </c>
      <c r="H883" t="s">
        <v>53</v>
      </c>
      <c r="I883" t="s">
        <v>54</v>
      </c>
      <c r="J883" t="s">
        <v>345</v>
      </c>
      <c r="K883" t="s">
        <v>346</v>
      </c>
      <c r="L883">
        <v>22153</v>
      </c>
      <c r="M883" t="s">
        <v>57</v>
      </c>
      <c r="N883" t="s">
        <v>1667</v>
      </c>
      <c r="O883" t="s">
        <v>73</v>
      </c>
      <c r="P883" t="s">
        <v>86</v>
      </c>
      <c r="Q883" t="s">
        <v>1668</v>
      </c>
      <c r="R883" s="19">
        <v>30.84</v>
      </c>
      <c r="S883" s="17">
        <v>2</v>
      </c>
      <c r="T883" s="20">
        <v>0</v>
      </c>
      <c r="U883" s="19">
        <v>8.3268000000000004</v>
      </c>
      <c r="V883" s="20">
        <f t="shared" si="65"/>
        <v>0.27</v>
      </c>
      <c r="W883" s="17">
        <f t="shared" si="66"/>
        <v>2015</v>
      </c>
      <c r="X883" t="str">
        <f t="shared" si="67"/>
        <v>Oct-2015</v>
      </c>
      <c r="Y883" s="17">
        <f t="shared" si="68"/>
        <v>4</v>
      </c>
      <c r="Z883" t="str">
        <f t="shared" si="69"/>
        <v>0% (No Discount)</v>
      </c>
      <c r="AA883" s="17">
        <f>IF(COUNTIF($B$2:B883,B883)=1,1,0)</f>
        <v>1</v>
      </c>
      <c r="AB883" s="17">
        <f>IF(COUNTIF($F$2:F883,F883)=1,1,0)</f>
        <v>0</v>
      </c>
    </row>
    <row r="884" spans="1:28" x14ac:dyDescent="0.2">
      <c r="A884" s="17">
        <v>883</v>
      </c>
      <c r="B884" t="s">
        <v>2749</v>
      </c>
      <c r="C884" s="18">
        <v>43092</v>
      </c>
      <c r="D884" s="18">
        <v>43092</v>
      </c>
      <c r="E884" t="s">
        <v>1320</v>
      </c>
      <c r="F884" t="s">
        <v>476</v>
      </c>
      <c r="G884" t="s">
        <v>477</v>
      </c>
      <c r="H884" t="s">
        <v>53</v>
      </c>
      <c r="I884" t="s">
        <v>54</v>
      </c>
      <c r="J884" t="s">
        <v>154</v>
      </c>
      <c r="K884" t="s">
        <v>70</v>
      </c>
      <c r="L884">
        <v>94109</v>
      </c>
      <c r="M884" t="s">
        <v>71</v>
      </c>
      <c r="N884" t="s">
        <v>2289</v>
      </c>
      <c r="O884" t="s">
        <v>73</v>
      </c>
      <c r="P884" t="s">
        <v>95</v>
      </c>
      <c r="Q884" t="s">
        <v>2290</v>
      </c>
      <c r="R884" s="19">
        <v>13.48</v>
      </c>
      <c r="S884" s="17">
        <v>4</v>
      </c>
      <c r="T884" s="20">
        <v>0</v>
      </c>
      <c r="U884" s="19">
        <v>5.9311999999999996</v>
      </c>
      <c r="V884" s="20">
        <f t="shared" si="65"/>
        <v>0.43999999999999995</v>
      </c>
      <c r="W884" s="17">
        <f t="shared" si="66"/>
        <v>2017</v>
      </c>
      <c r="X884" t="str">
        <f t="shared" si="67"/>
        <v>Dec-2017</v>
      </c>
      <c r="Y884" s="17">
        <f t="shared" si="68"/>
        <v>0</v>
      </c>
      <c r="Z884" t="str">
        <f t="shared" si="69"/>
        <v>0% (No Discount)</v>
      </c>
      <c r="AA884" s="17">
        <f>IF(COUNTIF($B$2:B884,B884)=1,1,0)</f>
        <v>1</v>
      </c>
      <c r="AB884" s="17">
        <f>IF(COUNTIF($F$2:F884,F884)=1,1,0)</f>
        <v>0</v>
      </c>
    </row>
    <row r="885" spans="1:28" x14ac:dyDescent="0.2">
      <c r="A885" s="17">
        <v>884</v>
      </c>
      <c r="B885" t="s">
        <v>2750</v>
      </c>
      <c r="C885" s="18">
        <v>42665</v>
      </c>
      <c r="D885" s="18">
        <v>42667</v>
      </c>
      <c r="E885" t="s">
        <v>215</v>
      </c>
      <c r="F885" t="s">
        <v>2751</v>
      </c>
      <c r="G885" t="s">
        <v>2752</v>
      </c>
      <c r="H885" t="s">
        <v>129</v>
      </c>
      <c r="I885" t="s">
        <v>54</v>
      </c>
      <c r="J885" t="s">
        <v>909</v>
      </c>
      <c r="K885" t="s">
        <v>265</v>
      </c>
      <c r="L885">
        <v>48227</v>
      </c>
      <c r="M885" t="s">
        <v>132</v>
      </c>
      <c r="N885" t="s">
        <v>2143</v>
      </c>
      <c r="O885" t="s">
        <v>59</v>
      </c>
      <c r="P885" t="s">
        <v>92</v>
      </c>
      <c r="Q885" t="s">
        <v>2144</v>
      </c>
      <c r="R885" s="19">
        <v>31.4</v>
      </c>
      <c r="S885" s="17">
        <v>5</v>
      </c>
      <c r="T885" s="20">
        <v>0</v>
      </c>
      <c r="U885" s="19">
        <v>10.048</v>
      </c>
      <c r="V885" s="20">
        <f t="shared" si="65"/>
        <v>0.32</v>
      </c>
      <c r="W885" s="17">
        <f t="shared" si="66"/>
        <v>2016</v>
      </c>
      <c r="X885" t="str">
        <f t="shared" si="67"/>
        <v>Oct-2016</v>
      </c>
      <c r="Y885" s="17">
        <f t="shared" si="68"/>
        <v>2</v>
      </c>
      <c r="Z885" t="str">
        <f t="shared" si="69"/>
        <v>0% (No Discount)</v>
      </c>
      <c r="AA885" s="17">
        <f>IF(COUNTIF($B$2:B885,B885)=1,1,0)</f>
        <v>1</v>
      </c>
      <c r="AB885" s="17">
        <f>IF(COUNTIF($F$2:F885,F885)=1,1,0)</f>
        <v>1</v>
      </c>
    </row>
    <row r="886" spans="1:28" x14ac:dyDescent="0.2">
      <c r="A886" s="17">
        <v>885</v>
      </c>
      <c r="B886" t="s">
        <v>2753</v>
      </c>
      <c r="C886" s="18">
        <v>41758</v>
      </c>
      <c r="D886" s="18">
        <v>41763</v>
      </c>
      <c r="E886" t="s">
        <v>77</v>
      </c>
      <c r="F886" t="s">
        <v>2754</v>
      </c>
      <c r="G886" t="s">
        <v>2755</v>
      </c>
      <c r="H886" t="s">
        <v>53</v>
      </c>
      <c r="I886" t="s">
        <v>54</v>
      </c>
      <c r="J886" t="s">
        <v>416</v>
      </c>
      <c r="K886" t="s">
        <v>294</v>
      </c>
      <c r="L886">
        <v>14609</v>
      </c>
      <c r="M886" t="s">
        <v>175</v>
      </c>
      <c r="N886" t="s">
        <v>2756</v>
      </c>
      <c r="O886" t="s">
        <v>59</v>
      </c>
      <c r="P886" t="s">
        <v>92</v>
      </c>
      <c r="Q886" t="s">
        <v>2757</v>
      </c>
      <c r="R886" s="19">
        <v>17.46</v>
      </c>
      <c r="S886" s="17">
        <v>2</v>
      </c>
      <c r="T886" s="20">
        <v>0</v>
      </c>
      <c r="U886" s="19">
        <v>5.9363999999999999</v>
      </c>
      <c r="V886" s="20">
        <f t="shared" si="65"/>
        <v>0.33999999999999997</v>
      </c>
      <c r="W886" s="17">
        <f t="shared" si="66"/>
        <v>2014</v>
      </c>
      <c r="X886" t="str">
        <f t="shared" si="67"/>
        <v>Apr-2014</v>
      </c>
      <c r="Y886" s="17">
        <f t="shared" si="68"/>
        <v>5</v>
      </c>
      <c r="Z886" t="str">
        <f t="shared" si="69"/>
        <v>0% (No Discount)</v>
      </c>
      <c r="AA886" s="17">
        <f>IF(COUNTIF($B$2:B886,B886)=1,1,0)</f>
        <v>1</v>
      </c>
      <c r="AB886" s="17">
        <f>IF(COUNTIF($F$2:F886,F886)=1,1,0)</f>
        <v>1</v>
      </c>
    </row>
    <row r="887" spans="1:28" x14ac:dyDescent="0.2">
      <c r="A887" s="17">
        <v>886</v>
      </c>
      <c r="B887" t="s">
        <v>2758</v>
      </c>
      <c r="C887" s="18">
        <v>42119</v>
      </c>
      <c r="D887" s="18">
        <v>42122</v>
      </c>
      <c r="E887" t="s">
        <v>50</v>
      </c>
      <c r="F887" t="s">
        <v>2759</v>
      </c>
      <c r="G887" t="s">
        <v>2760</v>
      </c>
      <c r="H887" t="s">
        <v>68</v>
      </c>
      <c r="I887" t="s">
        <v>54</v>
      </c>
      <c r="J887" t="s">
        <v>69</v>
      </c>
      <c r="K887" t="s">
        <v>70</v>
      </c>
      <c r="L887">
        <v>90045</v>
      </c>
      <c r="M887" t="s">
        <v>71</v>
      </c>
      <c r="N887" t="s">
        <v>2761</v>
      </c>
      <c r="O887" t="s">
        <v>73</v>
      </c>
      <c r="P887" t="s">
        <v>102</v>
      </c>
      <c r="Q887" t="s">
        <v>2762</v>
      </c>
      <c r="R887" s="19">
        <v>13.944000000000001</v>
      </c>
      <c r="S887" s="17">
        <v>3</v>
      </c>
      <c r="T887" s="20">
        <v>0.2</v>
      </c>
      <c r="U887" s="19">
        <v>4.5317999999999996</v>
      </c>
      <c r="V887" s="20">
        <f t="shared" si="65"/>
        <v>0.32499999999999996</v>
      </c>
      <c r="W887" s="17">
        <f t="shared" si="66"/>
        <v>2015</v>
      </c>
      <c r="X887" t="str">
        <f t="shared" si="67"/>
        <v>Apr-2015</v>
      </c>
      <c r="Y887" s="17">
        <f t="shared" si="68"/>
        <v>3</v>
      </c>
      <c r="Z887" t="str">
        <f t="shared" si="69"/>
        <v>11-20%</v>
      </c>
      <c r="AA887" s="17">
        <f>IF(COUNTIF($B$2:B887,B887)=1,1,0)</f>
        <v>1</v>
      </c>
      <c r="AB887" s="17">
        <f>IF(COUNTIF($F$2:F887,F887)=1,1,0)</f>
        <v>1</v>
      </c>
    </row>
    <row r="888" spans="1:28" x14ac:dyDescent="0.2">
      <c r="A888" s="17">
        <v>887</v>
      </c>
      <c r="B888" t="s">
        <v>2763</v>
      </c>
      <c r="C888" s="18">
        <v>42912</v>
      </c>
      <c r="D888" s="18">
        <v>42918</v>
      </c>
      <c r="E888" t="s">
        <v>77</v>
      </c>
      <c r="F888" t="s">
        <v>1924</v>
      </c>
      <c r="G888" t="s">
        <v>1925</v>
      </c>
      <c r="H888" t="s">
        <v>53</v>
      </c>
      <c r="I888" t="s">
        <v>54</v>
      </c>
      <c r="J888" t="s">
        <v>977</v>
      </c>
      <c r="K888" t="s">
        <v>70</v>
      </c>
      <c r="L888">
        <v>92105</v>
      </c>
      <c r="M888" t="s">
        <v>71</v>
      </c>
      <c r="N888" t="s">
        <v>2764</v>
      </c>
      <c r="O888" t="s">
        <v>73</v>
      </c>
      <c r="P888" t="s">
        <v>86</v>
      </c>
      <c r="Q888" t="s">
        <v>2765</v>
      </c>
      <c r="R888" s="19">
        <v>83.76</v>
      </c>
      <c r="S888" s="17">
        <v>12</v>
      </c>
      <c r="T888" s="20">
        <v>0</v>
      </c>
      <c r="U888" s="19">
        <v>1.6752</v>
      </c>
      <c r="V888" s="20">
        <f t="shared" si="65"/>
        <v>0.02</v>
      </c>
      <c r="W888" s="17">
        <f t="shared" si="66"/>
        <v>2017</v>
      </c>
      <c r="X888" t="str">
        <f t="shared" si="67"/>
        <v>Jun-2017</v>
      </c>
      <c r="Y888" s="17">
        <f t="shared" si="68"/>
        <v>6</v>
      </c>
      <c r="Z888" t="str">
        <f t="shared" si="69"/>
        <v>0% (No Discount)</v>
      </c>
      <c r="AA888" s="17">
        <f>IF(COUNTIF($B$2:B888,B888)=1,1,0)</f>
        <v>1</v>
      </c>
      <c r="AB888" s="17">
        <f>IF(COUNTIF($F$2:F888,F888)=1,1,0)</f>
        <v>0</v>
      </c>
    </row>
    <row r="889" spans="1:28" x14ac:dyDescent="0.2">
      <c r="A889" s="17">
        <v>888</v>
      </c>
      <c r="B889" t="s">
        <v>2766</v>
      </c>
      <c r="C889" s="18">
        <v>43022</v>
      </c>
      <c r="D889" s="18">
        <v>43027</v>
      </c>
      <c r="E889" t="s">
        <v>77</v>
      </c>
      <c r="F889" t="s">
        <v>2767</v>
      </c>
      <c r="G889" t="s">
        <v>2768</v>
      </c>
      <c r="H889" t="s">
        <v>129</v>
      </c>
      <c r="I889" t="s">
        <v>54</v>
      </c>
      <c r="J889" t="s">
        <v>409</v>
      </c>
      <c r="K889" t="s">
        <v>2769</v>
      </c>
      <c r="L889">
        <v>21044</v>
      </c>
      <c r="M889" t="s">
        <v>175</v>
      </c>
      <c r="N889" t="s">
        <v>321</v>
      </c>
      <c r="O889" t="s">
        <v>73</v>
      </c>
      <c r="P889" t="s">
        <v>102</v>
      </c>
      <c r="Q889" t="s">
        <v>322</v>
      </c>
      <c r="R889" s="19">
        <v>37.659999999999997</v>
      </c>
      <c r="S889" s="17">
        <v>7</v>
      </c>
      <c r="T889" s="20">
        <v>0</v>
      </c>
      <c r="U889" s="19">
        <v>18.453399999999998</v>
      </c>
      <c r="V889" s="20">
        <f t="shared" si="65"/>
        <v>0.49</v>
      </c>
      <c r="W889" s="17">
        <f t="shared" si="66"/>
        <v>2017</v>
      </c>
      <c r="X889" t="str">
        <f t="shared" si="67"/>
        <v>Oct-2017</v>
      </c>
      <c r="Y889" s="17">
        <f t="shared" si="68"/>
        <v>5</v>
      </c>
      <c r="Z889" t="str">
        <f t="shared" si="69"/>
        <v>0% (No Discount)</v>
      </c>
      <c r="AA889" s="17">
        <f>IF(COUNTIF($B$2:B889,B889)=1,1,0)</f>
        <v>1</v>
      </c>
      <c r="AB889" s="17">
        <f>IF(COUNTIF($F$2:F889,F889)=1,1,0)</f>
        <v>1</v>
      </c>
    </row>
    <row r="890" spans="1:28" x14ac:dyDescent="0.2">
      <c r="A890" s="17">
        <v>889</v>
      </c>
      <c r="B890" t="s">
        <v>2770</v>
      </c>
      <c r="C890" s="18">
        <v>41982</v>
      </c>
      <c r="D890" s="18">
        <v>41989</v>
      </c>
      <c r="E890" t="s">
        <v>77</v>
      </c>
      <c r="F890" t="s">
        <v>2665</v>
      </c>
      <c r="G890" t="s">
        <v>2666</v>
      </c>
      <c r="H890" t="s">
        <v>68</v>
      </c>
      <c r="I890" t="s">
        <v>54</v>
      </c>
      <c r="J890" t="s">
        <v>154</v>
      </c>
      <c r="K890" t="s">
        <v>70</v>
      </c>
      <c r="L890">
        <v>94122</v>
      </c>
      <c r="M890" t="s">
        <v>71</v>
      </c>
      <c r="N890" t="s">
        <v>1497</v>
      </c>
      <c r="O890" t="s">
        <v>73</v>
      </c>
      <c r="P890" t="s">
        <v>117</v>
      </c>
      <c r="Q890" t="s">
        <v>1498</v>
      </c>
      <c r="R890" s="19">
        <v>34.68</v>
      </c>
      <c r="S890" s="17">
        <v>6</v>
      </c>
      <c r="T890" s="20">
        <v>0</v>
      </c>
      <c r="U890" s="19">
        <v>16.993200000000002</v>
      </c>
      <c r="V890" s="20">
        <f t="shared" si="65"/>
        <v>0.49000000000000005</v>
      </c>
      <c r="W890" s="17">
        <f t="shared" si="66"/>
        <v>2014</v>
      </c>
      <c r="X890" t="str">
        <f t="shared" si="67"/>
        <v>Dec-2014</v>
      </c>
      <c r="Y890" s="17">
        <f t="shared" si="68"/>
        <v>7</v>
      </c>
      <c r="Z890" t="str">
        <f t="shared" si="69"/>
        <v>0% (No Discount)</v>
      </c>
      <c r="AA890" s="17">
        <f>IF(COUNTIF($B$2:B890,B890)=1,1,0)</f>
        <v>1</v>
      </c>
      <c r="AB890" s="17">
        <f>IF(COUNTIF($F$2:F890,F890)=1,1,0)</f>
        <v>0</v>
      </c>
    </row>
    <row r="891" spans="1:28" x14ac:dyDescent="0.2">
      <c r="A891" s="17">
        <v>890</v>
      </c>
      <c r="B891" t="s">
        <v>2771</v>
      </c>
      <c r="C891" s="18">
        <v>42906</v>
      </c>
      <c r="D891" s="18">
        <v>42912</v>
      </c>
      <c r="E891" t="s">
        <v>77</v>
      </c>
      <c r="F891" t="s">
        <v>1677</v>
      </c>
      <c r="G891" t="s">
        <v>1678</v>
      </c>
      <c r="H891" t="s">
        <v>53</v>
      </c>
      <c r="I891" t="s">
        <v>54</v>
      </c>
      <c r="J891" t="s">
        <v>1531</v>
      </c>
      <c r="K891" t="s">
        <v>294</v>
      </c>
      <c r="L891">
        <v>10801</v>
      </c>
      <c r="M891" t="s">
        <v>175</v>
      </c>
      <c r="N891" t="s">
        <v>2772</v>
      </c>
      <c r="O891" t="s">
        <v>98</v>
      </c>
      <c r="P891" t="s">
        <v>188</v>
      </c>
      <c r="Q891" t="s">
        <v>2773</v>
      </c>
      <c r="R891" s="19">
        <v>149.94999999999999</v>
      </c>
      <c r="S891" s="17">
        <v>5</v>
      </c>
      <c r="T891" s="20">
        <v>0</v>
      </c>
      <c r="U891" s="19">
        <v>14.994999999999999</v>
      </c>
      <c r="V891" s="20">
        <f t="shared" si="65"/>
        <v>0.1</v>
      </c>
      <c r="W891" s="17">
        <f t="shared" si="66"/>
        <v>2017</v>
      </c>
      <c r="X891" t="str">
        <f t="shared" si="67"/>
        <v>Jun-2017</v>
      </c>
      <c r="Y891" s="17">
        <f t="shared" si="68"/>
        <v>6</v>
      </c>
      <c r="Z891" t="str">
        <f t="shared" si="69"/>
        <v>0% (No Discount)</v>
      </c>
      <c r="AA891" s="17">
        <f>IF(COUNTIF($B$2:B891,B891)=1,1,0)</f>
        <v>1</v>
      </c>
      <c r="AB891" s="17">
        <f>IF(COUNTIF($F$2:F891,F891)=1,1,0)</f>
        <v>0</v>
      </c>
    </row>
    <row r="892" spans="1:28" x14ac:dyDescent="0.2">
      <c r="A892" s="17">
        <v>891</v>
      </c>
      <c r="B892" t="s">
        <v>2771</v>
      </c>
      <c r="C892" s="18">
        <v>42906</v>
      </c>
      <c r="D892" s="18">
        <v>42912</v>
      </c>
      <c r="E892" t="s">
        <v>77</v>
      </c>
      <c r="F892" t="s">
        <v>1677</v>
      </c>
      <c r="G892" t="s">
        <v>1678</v>
      </c>
      <c r="H892" t="s">
        <v>53</v>
      </c>
      <c r="I892" t="s">
        <v>54</v>
      </c>
      <c r="J892" t="s">
        <v>1531</v>
      </c>
      <c r="K892" t="s">
        <v>294</v>
      </c>
      <c r="L892">
        <v>10801</v>
      </c>
      <c r="M892" t="s">
        <v>175</v>
      </c>
      <c r="N892" t="s">
        <v>1628</v>
      </c>
      <c r="O892" t="s">
        <v>73</v>
      </c>
      <c r="P892" t="s">
        <v>102</v>
      </c>
      <c r="Q892" t="s">
        <v>1629</v>
      </c>
      <c r="R892" s="19">
        <v>51.311999999999998</v>
      </c>
      <c r="S892" s="17">
        <v>3</v>
      </c>
      <c r="T892" s="20">
        <v>0.2</v>
      </c>
      <c r="U892" s="19">
        <v>18.6006</v>
      </c>
      <c r="V892" s="20">
        <f t="shared" si="65"/>
        <v>0.36250000000000004</v>
      </c>
      <c r="W892" s="17">
        <f t="shared" si="66"/>
        <v>2017</v>
      </c>
      <c r="X892" t="str">
        <f t="shared" si="67"/>
        <v>Jun-2017</v>
      </c>
      <c r="Y892" s="17">
        <f t="shared" si="68"/>
        <v>6</v>
      </c>
      <c r="Z892" t="str">
        <f t="shared" si="69"/>
        <v>11-20%</v>
      </c>
      <c r="AA892" s="17">
        <f>IF(COUNTIF($B$2:B892,B892)=1,1,0)</f>
        <v>0</v>
      </c>
      <c r="AB892" s="17">
        <f>IF(COUNTIF($F$2:F892,F892)=1,1,0)</f>
        <v>0</v>
      </c>
    </row>
    <row r="893" spans="1:28" x14ac:dyDescent="0.2">
      <c r="A893" s="17">
        <v>892</v>
      </c>
      <c r="B893" t="s">
        <v>2774</v>
      </c>
      <c r="C893" s="18">
        <v>42912</v>
      </c>
      <c r="D893" s="18">
        <v>42913</v>
      </c>
      <c r="E893" t="s">
        <v>215</v>
      </c>
      <c r="F893" t="s">
        <v>2316</v>
      </c>
      <c r="G893" t="s">
        <v>2317</v>
      </c>
      <c r="H893" t="s">
        <v>129</v>
      </c>
      <c r="I893" t="s">
        <v>54</v>
      </c>
      <c r="J893" t="s">
        <v>909</v>
      </c>
      <c r="K893" t="s">
        <v>265</v>
      </c>
      <c r="L893">
        <v>48227</v>
      </c>
      <c r="M893" t="s">
        <v>132</v>
      </c>
      <c r="N893" t="s">
        <v>2775</v>
      </c>
      <c r="O893" t="s">
        <v>73</v>
      </c>
      <c r="P893" t="s">
        <v>117</v>
      </c>
      <c r="Q893" t="s">
        <v>2776</v>
      </c>
      <c r="R893" s="19">
        <v>4.54</v>
      </c>
      <c r="S893" s="17">
        <v>1</v>
      </c>
      <c r="T893" s="20">
        <v>0</v>
      </c>
      <c r="U893" s="19">
        <v>2.0430000000000001</v>
      </c>
      <c r="V893" s="20">
        <f t="shared" si="65"/>
        <v>0.45</v>
      </c>
      <c r="W893" s="17">
        <f t="shared" si="66"/>
        <v>2017</v>
      </c>
      <c r="X893" t="str">
        <f t="shared" si="67"/>
        <v>Jun-2017</v>
      </c>
      <c r="Y893" s="17">
        <f t="shared" si="68"/>
        <v>1</v>
      </c>
      <c r="Z893" t="str">
        <f t="shared" si="69"/>
        <v>0% (No Discount)</v>
      </c>
      <c r="AA893" s="17">
        <f>IF(COUNTIF($B$2:B893,B893)=1,1,0)</f>
        <v>1</v>
      </c>
      <c r="AB893" s="17">
        <f>IF(COUNTIF($F$2:F893,F893)=1,1,0)</f>
        <v>0</v>
      </c>
    </row>
    <row r="894" spans="1:28" x14ac:dyDescent="0.2">
      <c r="A894" s="17">
        <v>893</v>
      </c>
      <c r="B894" t="s">
        <v>2774</v>
      </c>
      <c r="C894" s="18">
        <v>42912</v>
      </c>
      <c r="D894" s="18">
        <v>42913</v>
      </c>
      <c r="E894" t="s">
        <v>215</v>
      </c>
      <c r="F894" t="s">
        <v>2316</v>
      </c>
      <c r="G894" t="s">
        <v>2317</v>
      </c>
      <c r="H894" t="s">
        <v>129</v>
      </c>
      <c r="I894" t="s">
        <v>54</v>
      </c>
      <c r="J894" t="s">
        <v>909</v>
      </c>
      <c r="K894" t="s">
        <v>265</v>
      </c>
      <c r="L894">
        <v>48227</v>
      </c>
      <c r="M894" t="s">
        <v>132</v>
      </c>
      <c r="N894" t="s">
        <v>2777</v>
      </c>
      <c r="O894" t="s">
        <v>73</v>
      </c>
      <c r="P894" t="s">
        <v>95</v>
      </c>
      <c r="Q894" t="s">
        <v>2778</v>
      </c>
      <c r="R894" s="19">
        <v>15.92</v>
      </c>
      <c r="S894" s="17">
        <v>4</v>
      </c>
      <c r="T894" s="20">
        <v>0</v>
      </c>
      <c r="U894" s="19">
        <v>5.4127999999999998</v>
      </c>
      <c r="V894" s="20">
        <f t="shared" si="65"/>
        <v>0.33999999999999997</v>
      </c>
      <c r="W894" s="17">
        <f t="shared" si="66"/>
        <v>2017</v>
      </c>
      <c r="X894" t="str">
        <f t="shared" si="67"/>
        <v>Jun-2017</v>
      </c>
      <c r="Y894" s="17">
        <f t="shared" si="68"/>
        <v>1</v>
      </c>
      <c r="Z894" t="str">
        <f t="shared" si="69"/>
        <v>0% (No Discount)</v>
      </c>
      <c r="AA894" s="17">
        <f>IF(COUNTIF($B$2:B894,B894)=1,1,0)</f>
        <v>0</v>
      </c>
      <c r="AB894" s="17">
        <f>IF(COUNTIF($F$2:F894,F894)=1,1,0)</f>
        <v>0</v>
      </c>
    </row>
    <row r="895" spans="1:28" x14ac:dyDescent="0.2">
      <c r="A895" s="17">
        <v>894</v>
      </c>
      <c r="B895" t="s">
        <v>2774</v>
      </c>
      <c r="C895" s="18">
        <v>42912</v>
      </c>
      <c r="D895" s="18">
        <v>42913</v>
      </c>
      <c r="E895" t="s">
        <v>215</v>
      </c>
      <c r="F895" t="s">
        <v>2316</v>
      </c>
      <c r="G895" t="s">
        <v>2317</v>
      </c>
      <c r="H895" t="s">
        <v>129</v>
      </c>
      <c r="I895" t="s">
        <v>54</v>
      </c>
      <c r="J895" t="s">
        <v>909</v>
      </c>
      <c r="K895" t="s">
        <v>265</v>
      </c>
      <c r="L895">
        <v>48227</v>
      </c>
      <c r="M895" t="s">
        <v>132</v>
      </c>
      <c r="N895" t="s">
        <v>2779</v>
      </c>
      <c r="O895" t="s">
        <v>98</v>
      </c>
      <c r="P895" t="s">
        <v>99</v>
      </c>
      <c r="Q895" t="s">
        <v>2780</v>
      </c>
      <c r="R895" s="19">
        <v>543.91999999999996</v>
      </c>
      <c r="S895" s="17">
        <v>8</v>
      </c>
      <c r="T895" s="20">
        <v>0</v>
      </c>
      <c r="U895" s="19">
        <v>135.97999999999999</v>
      </c>
      <c r="V895" s="20">
        <f t="shared" si="65"/>
        <v>0.25</v>
      </c>
      <c r="W895" s="17">
        <f t="shared" si="66"/>
        <v>2017</v>
      </c>
      <c r="X895" t="str">
        <f t="shared" si="67"/>
        <v>Jun-2017</v>
      </c>
      <c r="Y895" s="17">
        <f t="shared" si="68"/>
        <v>1</v>
      </c>
      <c r="Z895" t="str">
        <f t="shared" si="69"/>
        <v>0% (No Discount)</v>
      </c>
      <c r="AA895" s="17">
        <f>IF(COUNTIF($B$2:B895,B895)=1,1,0)</f>
        <v>0</v>
      </c>
      <c r="AB895" s="17">
        <f>IF(COUNTIF($F$2:F895,F895)=1,1,0)</f>
        <v>0</v>
      </c>
    </row>
    <row r="896" spans="1:28" x14ac:dyDescent="0.2">
      <c r="A896" s="17">
        <v>895</v>
      </c>
      <c r="B896" t="s">
        <v>2781</v>
      </c>
      <c r="C896" s="18">
        <v>42684</v>
      </c>
      <c r="D896" s="18">
        <v>42686</v>
      </c>
      <c r="E896" t="s">
        <v>215</v>
      </c>
      <c r="F896" t="s">
        <v>2782</v>
      </c>
      <c r="G896" t="s">
        <v>2783</v>
      </c>
      <c r="H896" t="s">
        <v>68</v>
      </c>
      <c r="I896" t="s">
        <v>54</v>
      </c>
      <c r="J896" t="s">
        <v>154</v>
      </c>
      <c r="K896" t="s">
        <v>70</v>
      </c>
      <c r="L896">
        <v>94122</v>
      </c>
      <c r="M896" t="s">
        <v>71</v>
      </c>
      <c r="N896" t="s">
        <v>1336</v>
      </c>
      <c r="O896" t="s">
        <v>73</v>
      </c>
      <c r="P896" t="s">
        <v>86</v>
      </c>
      <c r="Q896" t="s">
        <v>1337</v>
      </c>
      <c r="R896" s="19">
        <v>155.82</v>
      </c>
      <c r="S896" s="17">
        <v>7</v>
      </c>
      <c r="T896" s="20">
        <v>0</v>
      </c>
      <c r="U896" s="19">
        <v>42.071399999999997</v>
      </c>
      <c r="V896" s="20">
        <f t="shared" si="65"/>
        <v>0.27</v>
      </c>
      <c r="W896" s="17">
        <f t="shared" si="66"/>
        <v>2016</v>
      </c>
      <c r="X896" t="str">
        <f t="shared" si="67"/>
        <v>Nov-2016</v>
      </c>
      <c r="Y896" s="17">
        <f t="shared" si="68"/>
        <v>2</v>
      </c>
      <c r="Z896" t="str">
        <f t="shared" si="69"/>
        <v>0% (No Discount)</v>
      </c>
      <c r="AA896" s="17">
        <f>IF(COUNTIF($B$2:B896,B896)=1,1,0)</f>
        <v>1</v>
      </c>
      <c r="AB896" s="17">
        <f>IF(COUNTIF($F$2:F896,F896)=1,1,0)</f>
        <v>1</v>
      </c>
    </row>
    <row r="897" spans="1:28" x14ac:dyDescent="0.2">
      <c r="A897" s="17">
        <v>896</v>
      </c>
      <c r="B897" t="s">
        <v>2781</v>
      </c>
      <c r="C897" s="18">
        <v>42684</v>
      </c>
      <c r="D897" s="18">
        <v>42686</v>
      </c>
      <c r="E897" t="s">
        <v>215</v>
      </c>
      <c r="F897" t="s">
        <v>2782</v>
      </c>
      <c r="G897" t="s">
        <v>2783</v>
      </c>
      <c r="H897" t="s">
        <v>68</v>
      </c>
      <c r="I897" t="s">
        <v>54</v>
      </c>
      <c r="J897" t="s">
        <v>154</v>
      </c>
      <c r="K897" t="s">
        <v>70</v>
      </c>
      <c r="L897">
        <v>94122</v>
      </c>
      <c r="M897" t="s">
        <v>71</v>
      </c>
      <c r="N897" t="s">
        <v>2784</v>
      </c>
      <c r="O897" t="s">
        <v>73</v>
      </c>
      <c r="P897" t="s">
        <v>102</v>
      </c>
      <c r="Q897" t="s">
        <v>2785</v>
      </c>
      <c r="R897" s="19">
        <v>70.007999999999996</v>
      </c>
      <c r="S897" s="17">
        <v>3</v>
      </c>
      <c r="T897" s="20">
        <v>0.2</v>
      </c>
      <c r="U897" s="19">
        <v>24.502800000000001</v>
      </c>
      <c r="V897" s="20">
        <f t="shared" si="65"/>
        <v>0.35000000000000003</v>
      </c>
      <c r="W897" s="17">
        <f t="shared" si="66"/>
        <v>2016</v>
      </c>
      <c r="X897" t="str">
        <f t="shared" si="67"/>
        <v>Nov-2016</v>
      </c>
      <c r="Y897" s="17">
        <f t="shared" si="68"/>
        <v>2</v>
      </c>
      <c r="Z897" t="str">
        <f t="shared" si="69"/>
        <v>11-20%</v>
      </c>
      <c r="AA897" s="17">
        <f>IF(COUNTIF($B$2:B897,B897)=1,1,0)</f>
        <v>0</v>
      </c>
      <c r="AB897" s="17">
        <f>IF(COUNTIF($F$2:F897,F897)=1,1,0)</f>
        <v>0</v>
      </c>
    </row>
    <row r="898" spans="1:28" x14ac:dyDescent="0.2">
      <c r="A898" s="17">
        <v>897</v>
      </c>
      <c r="B898" t="s">
        <v>2786</v>
      </c>
      <c r="C898" s="18">
        <v>42646</v>
      </c>
      <c r="D898" s="18">
        <v>42649</v>
      </c>
      <c r="E898" t="s">
        <v>50</v>
      </c>
      <c r="F898" t="s">
        <v>2787</v>
      </c>
      <c r="G898" t="s">
        <v>2788</v>
      </c>
      <c r="H898" t="s">
        <v>53</v>
      </c>
      <c r="I898" t="s">
        <v>54</v>
      </c>
      <c r="J898" t="s">
        <v>211</v>
      </c>
      <c r="K898" t="s">
        <v>131</v>
      </c>
      <c r="L898">
        <v>77095</v>
      </c>
      <c r="M898" t="s">
        <v>132</v>
      </c>
      <c r="N898" t="s">
        <v>2789</v>
      </c>
      <c r="O898" t="s">
        <v>73</v>
      </c>
      <c r="P898" t="s">
        <v>200</v>
      </c>
      <c r="Q898" t="s">
        <v>698</v>
      </c>
      <c r="R898" s="19">
        <v>15.648</v>
      </c>
      <c r="S898" s="17">
        <v>2</v>
      </c>
      <c r="T898" s="20">
        <v>0.2</v>
      </c>
      <c r="U898" s="19">
        <v>5.0856000000000003</v>
      </c>
      <c r="V898" s="20">
        <f t="shared" ref="V898:V961" si="70">IFERROR(U898/R898,0)</f>
        <v>0.32500000000000001</v>
      </c>
      <c r="W898" s="17">
        <f t="shared" ref="W898:W961" si="71">YEAR(C898)</f>
        <v>2016</v>
      </c>
      <c r="X898" t="str">
        <f t="shared" ref="X898:X961" si="72">TEXT(C898,"mmm-yyyy")</f>
        <v>Oct-2016</v>
      </c>
      <c r="Y898" s="17">
        <f t="shared" ref="Y898:Y961" si="73">D898-C898</f>
        <v>3</v>
      </c>
      <c r="Z898" t="str">
        <f t="shared" ref="Z898:Z961" si="74">IF(T898=0,"0% (No Discount)",IF(T898&lt;=0.1,"1-10%",IF(T898&lt;=0.2,"11-20%",IF(T898&lt;=0.3,"21-30%",IF(T898&lt;=0.4,"31-40%",IF(T898&lt;=0.5,"41-50%","Over 50%"))))))</f>
        <v>11-20%</v>
      </c>
      <c r="AA898" s="17">
        <f>IF(COUNTIF($B$2:B898,B898)=1,1,0)</f>
        <v>1</v>
      </c>
      <c r="AB898" s="17">
        <f>IF(COUNTIF($F$2:F898,F898)=1,1,0)</f>
        <v>1</v>
      </c>
    </row>
    <row r="899" spans="1:28" x14ac:dyDescent="0.2">
      <c r="A899" s="17">
        <v>898</v>
      </c>
      <c r="B899" t="s">
        <v>2790</v>
      </c>
      <c r="C899" s="18">
        <v>41891</v>
      </c>
      <c r="D899" s="18">
        <v>41897</v>
      </c>
      <c r="E899" t="s">
        <v>77</v>
      </c>
      <c r="F899" t="s">
        <v>2791</v>
      </c>
      <c r="G899" t="s">
        <v>2792</v>
      </c>
      <c r="H899" t="s">
        <v>53</v>
      </c>
      <c r="I899" t="s">
        <v>54</v>
      </c>
      <c r="J899" t="s">
        <v>909</v>
      </c>
      <c r="K899" t="s">
        <v>265</v>
      </c>
      <c r="L899">
        <v>48227</v>
      </c>
      <c r="M899" t="s">
        <v>132</v>
      </c>
      <c r="N899" t="s">
        <v>1699</v>
      </c>
      <c r="O899" t="s">
        <v>73</v>
      </c>
      <c r="P899" t="s">
        <v>74</v>
      </c>
      <c r="Q899" t="s">
        <v>1700</v>
      </c>
      <c r="R899" s="19">
        <v>103.6</v>
      </c>
      <c r="S899" s="17">
        <v>7</v>
      </c>
      <c r="T899" s="20">
        <v>0</v>
      </c>
      <c r="U899" s="19">
        <v>51.8</v>
      </c>
      <c r="V899" s="20">
        <f t="shared" si="70"/>
        <v>0.5</v>
      </c>
      <c r="W899" s="17">
        <f t="shared" si="71"/>
        <v>2014</v>
      </c>
      <c r="X899" t="str">
        <f t="shared" si="72"/>
        <v>Sep-2014</v>
      </c>
      <c r="Y899" s="17">
        <f t="shared" si="73"/>
        <v>6</v>
      </c>
      <c r="Z899" t="str">
        <f t="shared" si="74"/>
        <v>0% (No Discount)</v>
      </c>
      <c r="AA899" s="17">
        <f>IF(COUNTIF($B$2:B899,B899)=1,1,0)</f>
        <v>1</v>
      </c>
      <c r="AB899" s="17">
        <f>IF(COUNTIF($F$2:F899,F899)=1,1,0)</f>
        <v>1</v>
      </c>
    </row>
    <row r="900" spans="1:28" x14ac:dyDescent="0.2">
      <c r="A900" s="17">
        <v>899</v>
      </c>
      <c r="B900" t="s">
        <v>2793</v>
      </c>
      <c r="C900" s="18">
        <v>43037</v>
      </c>
      <c r="D900" s="18">
        <v>43039</v>
      </c>
      <c r="E900" t="s">
        <v>50</v>
      </c>
      <c r="F900" t="s">
        <v>2794</v>
      </c>
      <c r="G900" t="s">
        <v>2795</v>
      </c>
      <c r="H900" t="s">
        <v>68</v>
      </c>
      <c r="I900" t="s">
        <v>54</v>
      </c>
      <c r="J900" t="s">
        <v>1592</v>
      </c>
      <c r="K900" t="s">
        <v>294</v>
      </c>
      <c r="L900">
        <v>13021</v>
      </c>
      <c r="M900" t="s">
        <v>175</v>
      </c>
      <c r="N900" t="s">
        <v>2796</v>
      </c>
      <c r="O900" t="s">
        <v>73</v>
      </c>
      <c r="P900" t="s">
        <v>117</v>
      </c>
      <c r="Q900" t="s">
        <v>2797</v>
      </c>
      <c r="R900" s="19">
        <v>46.96</v>
      </c>
      <c r="S900" s="17">
        <v>8</v>
      </c>
      <c r="T900" s="20">
        <v>0</v>
      </c>
      <c r="U900" s="19">
        <v>22.540800000000001</v>
      </c>
      <c r="V900" s="20">
        <f t="shared" si="70"/>
        <v>0.48</v>
      </c>
      <c r="W900" s="17">
        <f t="shared" si="71"/>
        <v>2017</v>
      </c>
      <c r="X900" t="str">
        <f t="shared" si="72"/>
        <v>Oct-2017</v>
      </c>
      <c r="Y900" s="17">
        <f t="shared" si="73"/>
        <v>2</v>
      </c>
      <c r="Z900" t="str">
        <f t="shared" si="74"/>
        <v>0% (No Discount)</v>
      </c>
      <c r="AA900" s="17">
        <f>IF(COUNTIF($B$2:B900,B900)=1,1,0)</f>
        <v>1</v>
      </c>
      <c r="AB900" s="17">
        <f>IF(COUNTIF($F$2:F900,F900)=1,1,0)</f>
        <v>1</v>
      </c>
    </row>
    <row r="901" spans="1:28" x14ac:dyDescent="0.2">
      <c r="A901" s="17">
        <v>900</v>
      </c>
      <c r="B901" t="s">
        <v>2798</v>
      </c>
      <c r="C901" s="18">
        <v>42470</v>
      </c>
      <c r="D901" s="18">
        <v>42472</v>
      </c>
      <c r="E901" t="s">
        <v>215</v>
      </c>
      <c r="F901" t="s">
        <v>2799</v>
      </c>
      <c r="G901" t="s">
        <v>2800</v>
      </c>
      <c r="H901" t="s">
        <v>68</v>
      </c>
      <c r="I901" t="s">
        <v>54</v>
      </c>
      <c r="J901" t="s">
        <v>345</v>
      </c>
      <c r="K901" t="s">
        <v>525</v>
      </c>
      <c r="L901">
        <v>45503</v>
      </c>
      <c r="M901" t="s">
        <v>175</v>
      </c>
      <c r="N901" t="s">
        <v>2801</v>
      </c>
      <c r="O901" t="s">
        <v>73</v>
      </c>
      <c r="P901" t="s">
        <v>102</v>
      </c>
      <c r="Q901" t="s">
        <v>2802</v>
      </c>
      <c r="R901" s="19">
        <v>8.9039999999999999</v>
      </c>
      <c r="S901" s="17">
        <v>2</v>
      </c>
      <c r="T901" s="20">
        <v>0.7</v>
      </c>
      <c r="U901" s="19">
        <v>-6.5296000000000003</v>
      </c>
      <c r="V901" s="20">
        <f t="shared" si="70"/>
        <v>-0.73333333333333339</v>
      </c>
      <c r="W901" s="17">
        <f t="shared" si="71"/>
        <v>2016</v>
      </c>
      <c r="X901" t="str">
        <f t="shared" si="72"/>
        <v>Apr-2016</v>
      </c>
      <c r="Y901" s="17">
        <f t="shared" si="73"/>
        <v>2</v>
      </c>
      <c r="Z901" t="str">
        <f t="shared" si="74"/>
        <v>Over 50%</v>
      </c>
      <c r="AA901" s="17">
        <f>IF(COUNTIF($B$2:B901,B901)=1,1,0)</f>
        <v>1</v>
      </c>
      <c r="AB901" s="17">
        <f>IF(COUNTIF($F$2:F901,F901)=1,1,0)</f>
        <v>1</v>
      </c>
    </row>
    <row r="902" spans="1:28" x14ac:dyDescent="0.2">
      <c r="A902" s="17">
        <v>901</v>
      </c>
      <c r="B902" t="s">
        <v>2803</v>
      </c>
      <c r="C902" s="18">
        <v>43050</v>
      </c>
      <c r="D902" s="18">
        <v>43052</v>
      </c>
      <c r="E902" t="s">
        <v>215</v>
      </c>
      <c r="F902" t="s">
        <v>1272</v>
      </c>
      <c r="G902" t="s">
        <v>1273</v>
      </c>
      <c r="H902" t="s">
        <v>53</v>
      </c>
      <c r="I902" t="s">
        <v>54</v>
      </c>
      <c r="J902" t="s">
        <v>2804</v>
      </c>
      <c r="K902" t="s">
        <v>131</v>
      </c>
      <c r="L902">
        <v>75043</v>
      </c>
      <c r="M902" t="s">
        <v>132</v>
      </c>
      <c r="N902" t="s">
        <v>2805</v>
      </c>
      <c r="O902" t="s">
        <v>73</v>
      </c>
      <c r="P902" t="s">
        <v>74</v>
      </c>
      <c r="Q902" t="s">
        <v>2806</v>
      </c>
      <c r="R902" s="19">
        <v>10.44</v>
      </c>
      <c r="S902" s="17">
        <v>5</v>
      </c>
      <c r="T902" s="20">
        <v>0.2</v>
      </c>
      <c r="U902" s="19">
        <v>3.3929999999999998</v>
      </c>
      <c r="V902" s="20">
        <f t="shared" si="70"/>
        <v>0.32500000000000001</v>
      </c>
      <c r="W902" s="17">
        <f t="shared" si="71"/>
        <v>2017</v>
      </c>
      <c r="X902" t="str">
        <f t="shared" si="72"/>
        <v>Nov-2017</v>
      </c>
      <c r="Y902" s="17">
        <f t="shared" si="73"/>
        <v>2</v>
      </c>
      <c r="Z902" t="str">
        <f t="shared" si="74"/>
        <v>11-20%</v>
      </c>
      <c r="AA902" s="17">
        <f>IF(COUNTIF($B$2:B902,B902)=1,1,0)</f>
        <v>1</v>
      </c>
      <c r="AB902" s="17">
        <f>IF(COUNTIF($F$2:F902,F902)=1,1,0)</f>
        <v>0</v>
      </c>
    </row>
    <row r="903" spans="1:28" x14ac:dyDescent="0.2">
      <c r="A903" s="17">
        <v>902</v>
      </c>
      <c r="B903" t="s">
        <v>2803</v>
      </c>
      <c r="C903" s="18">
        <v>43050</v>
      </c>
      <c r="D903" s="18">
        <v>43052</v>
      </c>
      <c r="E903" t="s">
        <v>215</v>
      </c>
      <c r="F903" t="s">
        <v>1272</v>
      </c>
      <c r="G903" t="s">
        <v>1273</v>
      </c>
      <c r="H903" t="s">
        <v>53</v>
      </c>
      <c r="I903" t="s">
        <v>54</v>
      </c>
      <c r="J903" t="s">
        <v>2804</v>
      </c>
      <c r="K903" t="s">
        <v>131</v>
      </c>
      <c r="L903">
        <v>75043</v>
      </c>
      <c r="M903" t="s">
        <v>132</v>
      </c>
      <c r="N903" t="s">
        <v>2807</v>
      </c>
      <c r="O903" t="s">
        <v>73</v>
      </c>
      <c r="P903" t="s">
        <v>102</v>
      </c>
      <c r="Q903" t="s">
        <v>2808</v>
      </c>
      <c r="R903" s="19">
        <v>18.335999999999999</v>
      </c>
      <c r="S903" s="17">
        <v>4</v>
      </c>
      <c r="T903" s="20">
        <v>0.8</v>
      </c>
      <c r="U903" s="19">
        <v>-32.088000000000001</v>
      </c>
      <c r="V903" s="20">
        <f t="shared" si="70"/>
        <v>-1.7500000000000002</v>
      </c>
      <c r="W903" s="17">
        <f t="shared" si="71"/>
        <v>2017</v>
      </c>
      <c r="X903" t="str">
        <f t="shared" si="72"/>
        <v>Nov-2017</v>
      </c>
      <c r="Y903" s="17">
        <f t="shared" si="73"/>
        <v>2</v>
      </c>
      <c r="Z903" t="str">
        <f t="shared" si="74"/>
        <v>Over 50%</v>
      </c>
      <c r="AA903" s="17">
        <f>IF(COUNTIF($B$2:B903,B903)=1,1,0)</f>
        <v>0</v>
      </c>
      <c r="AB903" s="17">
        <f>IF(COUNTIF($F$2:F903,F903)=1,1,0)</f>
        <v>0</v>
      </c>
    </row>
    <row r="904" spans="1:28" x14ac:dyDescent="0.2">
      <c r="A904" s="17">
        <v>903</v>
      </c>
      <c r="B904" t="s">
        <v>2809</v>
      </c>
      <c r="C904" s="18">
        <v>42993</v>
      </c>
      <c r="D904" s="18">
        <v>42995</v>
      </c>
      <c r="E904" t="s">
        <v>215</v>
      </c>
      <c r="F904" t="s">
        <v>671</v>
      </c>
      <c r="G904" t="s">
        <v>672</v>
      </c>
      <c r="H904" t="s">
        <v>53</v>
      </c>
      <c r="I904" t="s">
        <v>54</v>
      </c>
      <c r="J904" t="s">
        <v>330</v>
      </c>
      <c r="K904" t="s">
        <v>238</v>
      </c>
      <c r="L904">
        <v>60653</v>
      </c>
      <c r="M904" t="s">
        <v>132</v>
      </c>
      <c r="N904" t="s">
        <v>680</v>
      </c>
      <c r="O904" t="s">
        <v>98</v>
      </c>
      <c r="P904" t="s">
        <v>99</v>
      </c>
      <c r="Q904" t="s">
        <v>681</v>
      </c>
      <c r="R904" s="19">
        <v>323.976</v>
      </c>
      <c r="S904" s="17">
        <v>3</v>
      </c>
      <c r="T904" s="20">
        <v>0.2</v>
      </c>
      <c r="U904" s="19">
        <v>20.2485</v>
      </c>
      <c r="V904" s="20">
        <f t="shared" si="70"/>
        <v>6.25E-2</v>
      </c>
      <c r="W904" s="17">
        <f t="shared" si="71"/>
        <v>2017</v>
      </c>
      <c r="X904" t="str">
        <f t="shared" si="72"/>
        <v>Sep-2017</v>
      </c>
      <c r="Y904" s="17">
        <f t="shared" si="73"/>
        <v>2</v>
      </c>
      <c r="Z904" t="str">
        <f t="shared" si="74"/>
        <v>11-20%</v>
      </c>
      <c r="AA904" s="17">
        <f>IF(COUNTIF($B$2:B904,B904)=1,1,0)</f>
        <v>1</v>
      </c>
      <c r="AB904" s="17">
        <f>IF(COUNTIF($F$2:F904,F904)=1,1,0)</f>
        <v>0</v>
      </c>
    </row>
    <row r="905" spans="1:28" x14ac:dyDescent="0.2">
      <c r="A905" s="17">
        <v>904</v>
      </c>
      <c r="B905" t="s">
        <v>2810</v>
      </c>
      <c r="C905" s="18">
        <v>42468</v>
      </c>
      <c r="D905" s="18">
        <v>42472</v>
      </c>
      <c r="E905" t="s">
        <v>77</v>
      </c>
      <c r="F905" t="s">
        <v>842</v>
      </c>
      <c r="G905" t="s">
        <v>843</v>
      </c>
      <c r="H905" t="s">
        <v>53</v>
      </c>
      <c r="I905" t="s">
        <v>54</v>
      </c>
      <c r="J905" t="s">
        <v>69</v>
      </c>
      <c r="K905" t="s">
        <v>70</v>
      </c>
      <c r="L905">
        <v>90032</v>
      </c>
      <c r="M905" t="s">
        <v>71</v>
      </c>
      <c r="N905" t="s">
        <v>2811</v>
      </c>
      <c r="O905" t="s">
        <v>73</v>
      </c>
      <c r="P905" t="s">
        <v>117</v>
      </c>
      <c r="Q905" t="s">
        <v>2812</v>
      </c>
      <c r="R905" s="19">
        <v>20.04</v>
      </c>
      <c r="S905" s="17">
        <v>3</v>
      </c>
      <c r="T905" s="20">
        <v>0</v>
      </c>
      <c r="U905" s="19">
        <v>9.6191999999999993</v>
      </c>
      <c r="V905" s="20">
        <f t="shared" si="70"/>
        <v>0.48</v>
      </c>
      <c r="W905" s="17">
        <f t="shared" si="71"/>
        <v>2016</v>
      </c>
      <c r="X905" t="str">
        <f t="shared" si="72"/>
        <v>Apr-2016</v>
      </c>
      <c r="Y905" s="17">
        <f t="shared" si="73"/>
        <v>4</v>
      </c>
      <c r="Z905" t="str">
        <f t="shared" si="74"/>
        <v>0% (No Discount)</v>
      </c>
      <c r="AA905" s="17">
        <f>IF(COUNTIF($B$2:B905,B905)=1,1,0)</f>
        <v>1</v>
      </c>
      <c r="AB905" s="17">
        <f>IF(COUNTIF($F$2:F905,F905)=1,1,0)</f>
        <v>0</v>
      </c>
    </row>
    <row r="906" spans="1:28" x14ac:dyDescent="0.2">
      <c r="A906" s="17">
        <v>905</v>
      </c>
      <c r="B906" t="s">
        <v>2810</v>
      </c>
      <c r="C906" s="18">
        <v>42468</v>
      </c>
      <c r="D906" s="18">
        <v>42472</v>
      </c>
      <c r="E906" t="s">
        <v>77</v>
      </c>
      <c r="F906" t="s">
        <v>842</v>
      </c>
      <c r="G906" t="s">
        <v>843</v>
      </c>
      <c r="H906" t="s">
        <v>53</v>
      </c>
      <c r="I906" t="s">
        <v>54</v>
      </c>
      <c r="J906" t="s">
        <v>69</v>
      </c>
      <c r="K906" t="s">
        <v>70</v>
      </c>
      <c r="L906">
        <v>90032</v>
      </c>
      <c r="M906" t="s">
        <v>71</v>
      </c>
      <c r="N906" t="s">
        <v>2248</v>
      </c>
      <c r="O906" t="s">
        <v>73</v>
      </c>
      <c r="P906" t="s">
        <v>86</v>
      </c>
      <c r="Q906" t="s">
        <v>2249</v>
      </c>
      <c r="R906" s="19">
        <v>64.959999999999994</v>
      </c>
      <c r="S906" s="17">
        <v>2</v>
      </c>
      <c r="T906" s="20">
        <v>0</v>
      </c>
      <c r="U906" s="19">
        <v>2.5983999999999998</v>
      </c>
      <c r="V906" s="20">
        <f t="shared" si="70"/>
        <v>0.04</v>
      </c>
      <c r="W906" s="17">
        <f t="shared" si="71"/>
        <v>2016</v>
      </c>
      <c r="X906" t="str">
        <f t="shared" si="72"/>
        <v>Apr-2016</v>
      </c>
      <c r="Y906" s="17">
        <f t="shared" si="73"/>
        <v>4</v>
      </c>
      <c r="Z906" t="str">
        <f t="shared" si="74"/>
        <v>0% (No Discount)</v>
      </c>
      <c r="AA906" s="17">
        <f>IF(COUNTIF($B$2:B906,B906)=1,1,0)</f>
        <v>0</v>
      </c>
      <c r="AB906" s="17">
        <f>IF(COUNTIF($F$2:F906,F906)=1,1,0)</f>
        <v>0</v>
      </c>
    </row>
    <row r="907" spans="1:28" x14ac:dyDescent="0.2">
      <c r="A907" s="17">
        <v>906</v>
      </c>
      <c r="B907" t="s">
        <v>2810</v>
      </c>
      <c r="C907" s="18">
        <v>42468</v>
      </c>
      <c r="D907" s="18">
        <v>42472</v>
      </c>
      <c r="E907" t="s">
        <v>77</v>
      </c>
      <c r="F907" t="s">
        <v>842</v>
      </c>
      <c r="G907" t="s">
        <v>843</v>
      </c>
      <c r="H907" t="s">
        <v>53</v>
      </c>
      <c r="I907" t="s">
        <v>54</v>
      </c>
      <c r="J907" t="s">
        <v>69</v>
      </c>
      <c r="K907" t="s">
        <v>70</v>
      </c>
      <c r="L907">
        <v>90032</v>
      </c>
      <c r="M907" t="s">
        <v>71</v>
      </c>
      <c r="N907" t="s">
        <v>2813</v>
      </c>
      <c r="O907" t="s">
        <v>73</v>
      </c>
      <c r="P907" t="s">
        <v>117</v>
      </c>
      <c r="Q907" t="s">
        <v>2814</v>
      </c>
      <c r="R907" s="19">
        <v>12.96</v>
      </c>
      <c r="S907" s="17">
        <v>2</v>
      </c>
      <c r="T907" s="20">
        <v>0</v>
      </c>
      <c r="U907" s="19">
        <v>6.2207999999999997</v>
      </c>
      <c r="V907" s="20">
        <f t="shared" si="70"/>
        <v>0.47999999999999993</v>
      </c>
      <c r="W907" s="17">
        <f t="shared" si="71"/>
        <v>2016</v>
      </c>
      <c r="X907" t="str">
        <f t="shared" si="72"/>
        <v>Apr-2016</v>
      </c>
      <c r="Y907" s="17">
        <f t="shared" si="73"/>
        <v>4</v>
      </c>
      <c r="Z907" t="str">
        <f t="shared" si="74"/>
        <v>0% (No Discount)</v>
      </c>
      <c r="AA907" s="17">
        <f>IF(COUNTIF($B$2:B907,B907)=1,1,0)</f>
        <v>0</v>
      </c>
      <c r="AB907" s="17">
        <f>IF(COUNTIF($F$2:F907,F907)=1,1,0)</f>
        <v>0</v>
      </c>
    </row>
    <row r="908" spans="1:28" x14ac:dyDescent="0.2">
      <c r="A908" s="17">
        <v>907</v>
      </c>
      <c r="B908" t="s">
        <v>2815</v>
      </c>
      <c r="C908" s="18">
        <v>43099</v>
      </c>
      <c r="D908" s="18">
        <v>43103</v>
      </c>
      <c r="E908" t="s">
        <v>77</v>
      </c>
      <c r="F908" t="s">
        <v>262</v>
      </c>
      <c r="G908" t="s">
        <v>263</v>
      </c>
      <c r="H908" t="s">
        <v>53</v>
      </c>
      <c r="I908" t="s">
        <v>54</v>
      </c>
      <c r="J908" t="s">
        <v>293</v>
      </c>
      <c r="K908" t="s">
        <v>294</v>
      </c>
      <c r="L908">
        <v>10009</v>
      </c>
      <c r="M908" t="s">
        <v>175</v>
      </c>
      <c r="N908" t="s">
        <v>2816</v>
      </c>
      <c r="O908" t="s">
        <v>59</v>
      </c>
      <c r="P908" t="s">
        <v>60</v>
      </c>
      <c r="Q908" t="s">
        <v>2817</v>
      </c>
      <c r="R908" s="19">
        <v>323.13600000000002</v>
      </c>
      <c r="S908" s="17">
        <v>4</v>
      </c>
      <c r="T908" s="20">
        <v>0.2</v>
      </c>
      <c r="U908" s="19">
        <v>12.117599999999999</v>
      </c>
      <c r="V908" s="20">
        <f t="shared" si="70"/>
        <v>3.7499999999999999E-2</v>
      </c>
      <c r="W908" s="17">
        <f t="shared" si="71"/>
        <v>2017</v>
      </c>
      <c r="X908" t="str">
        <f t="shared" si="72"/>
        <v>Dec-2017</v>
      </c>
      <c r="Y908" s="17">
        <f t="shared" si="73"/>
        <v>4</v>
      </c>
      <c r="Z908" t="str">
        <f t="shared" si="74"/>
        <v>11-20%</v>
      </c>
      <c r="AA908" s="17">
        <f>IF(COUNTIF($B$2:B908,B908)=1,1,0)</f>
        <v>1</v>
      </c>
      <c r="AB908" s="17">
        <f>IF(COUNTIF($F$2:F908,F908)=1,1,0)</f>
        <v>0</v>
      </c>
    </row>
    <row r="909" spans="1:28" x14ac:dyDescent="0.2">
      <c r="A909" s="17">
        <v>908</v>
      </c>
      <c r="B909" t="s">
        <v>2815</v>
      </c>
      <c r="C909" s="18">
        <v>43099</v>
      </c>
      <c r="D909" s="18">
        <v>43103</v>
      </c>
      <c r="E909" t="s">
        <v>77</v>
      </c>
      <c r="F909" t="s">
        <v>262</v>
      </c>
      <c r="G909" t="s">
        <v>263</v>
      </c>
      <c r="H909" t="s">
        <v>53</v>
      </c>
      <c r="I909" t="s">
        <v>54</v>
      </c>
      <c r="J909" t="s">
        <v>293</v>
      </c>
      <c r="K909" t="s">
        <v>294</v>
      </c>
      <c r="L909">
        <v>10009</v>
      </c>
      <c r="M909" t="s">
        <v>175</v>
      </c>
      <c r="N909" t="s">
        <v>2818</v>
      </c>
      <c r="O909" t="s">
        <v>98</v>
      </c>
      <c r="P909" t="s">
        <v>99</v>
      </c>
      <c r="Q909" t="s">
        <v>2819</v>
      </c>
      <c r="R909" s="19">
        <v>90.93</v>
      </c>
      <c r="S909" s="17">
        <v>7</v>
      </c>
      <c r="T909" s="20">
        <v>0</v>
      </c>
      <c r="U909" s="19">
        <v>2.7279</v>
      </c>
      <c r="V909" s="20">
        <f t="shared" si="70"/>
        <v>0.03</v>
      </c>
      <c r="W909" s="17">
        <f t="shared" si="71"/>
        <v>2017</v>
      </c>
      <c r="X909" t="str">
        <f t="shared" si="72"/>
        <v>Dec-2017</v>
      </c>
      <c r="Y909" s="17">
        <f t="shared" si="73"/>
        <v>4</v>
      </c>
      <c r="Z909" t="str">
        <f t="shared" si="74"/>
        <v>0% (No Discount)</v>
      </c>
      <c r="AA909" s="17">
        <f>IF(COUNTIF($B$2:B909,B909)=1,1,0)</f>
        <v>0</v>
      </c>
      <c r="AB909" s="17">
        <f>IF(COUNTIF($F$2:F909,F909)=1,1,0)</f>
        <v>0</v>
      </c>
    </row>
    <row r="910" spans="1:28" x14ac:dyDescent="0.2">
      <c r="A910" s="17">
        <v>909</v>
      </c>
      <c r="B910" t="s">
        <v>2815</v>
      </c>
      <c r="C910" s="18">
        <v>43099</v>
      </c>
      <c r="D910" s="18">
        <v>43103</v>
      </c>
      <c r="E910" t="s">
        <v>77</v>
      </c>
      <c r="F910" t="s">
        <v>262</v>
      </c>
      <c r="G910" t="s">
        <v>263</v>
      </c>
      <c r="H910" t="s">
        <v>53</v>
      </c>
      <c r="I910" t="s">
        <v>54</v>
      </c>
      <c r="J910" t="s">
        <v>293</v>
      </c>
      <c r="K910" t="s">
        <v>294</v>
      </c>
      <c r="L910">
        <v>10009</v>
      </c>
      <c r="M910" t="s">
        <v>175</v>
      </c>
      <c r="N910" t="s">
        <v>2820</v>
      </c>
      <c r="O910" t="s">
        <v>73</v>
      </c>
      <c r="P910" t="s">
        <v>102</v>
      </c>
      <c r="Q910" t="s">
        <v>2821</v>
      </c>
      <c r="R910" s="19">
        <v>52.776000000000003</v>
      </c>
      <c r="S910" s="17">
        <v>3</v>
      </c>
      <c r="T910" s="20">
        <v>0.2</v>
      </c>
      <c r="U910" s="19">
        <v>19.791</v>
      </c>
      <c r="V910" s="20">
        <f t="shared" si="70"/>
        <v>0.375</v>
      </c>
      <c r="W910" s="17">
        <f t="shared" si="71"/>
        <v>2017</v>
      </c>
      <c r="X910" t="str">
        <f t="shared" si="72"/>
        <v>Dec-2017</v>
      </c>
      <c r="Y910" s="17">
        <f t="shared" si="73"/>
        <v>4</v>
      </c>
      <c r="Z910" t="str">
        <f t="shared" si="74"/>
        <v>11-20%</v>
      </c>
      <c r="AA910" s="17">
        <f>IF(COUNTIF($B$2:B910,B910)=1,1,0)</f>
        <v>0</v>
      </c>
      <c r="AB910" s="17">
        <f>IF(COUNTIF($F$2:F910,F910)=1,1,0)</f>
        <v>0</v>
      </c>
    </row>
    <row r="911" spans="1:28" x14ac:dyDescent="0.2">
      <c r="A911" s="17">
        <v>910</v>
      </c>
      <c r="B911" t="s">
        <v>2822</v>
      </c>
      <c r="C911" s="18">
        <v>42980</v>
      </c>
      <c r="D911" s="18">
        <v>42985</v>
      </c>
      <c r="E911" t="s">
        <v>77</v>
      </c>
      <c r="F911" t="s">
        <v>2823</v>
      </c>
      <c r="G911" t="s">
        <v>2824</v>
      </c>
      <c r="H911" t="s">
        <v>129</v>
      </c>
      <c r="I911" t="s">
        <v>54</v>
      </c>
      <c r="J911" t="s">
        <v>355</v>
      </c>
      <c r="K911" t="s">
        <v>265</v>
      </c>
      <c r="L911">
        <v>49201</v>
      </c>
      <c r="M911" t="s">
        <v>132</v>
      </c>
      <c r="N911" t="s">
        <v>2825</v>
      </c>
      <c r="O911" t="s">
        <v>98</v>
      </c>
      <c r="P911" t="s">
        <v>99</v>
      </c>
      <c r="Q911" t="s">
        <v>2826</v>
      </c>
      <c r="R911" s="19">
        <v>1199.8</v>
      </c>
      <c r="S911" s="17">
        <v>4</v>
      </c>
      <c r="T911" s="20">
        <v>0</v>
      </c>
      <c r="U911" s="19">
        <v>323.94600000000003</v>
      </c>
      <c r="V911" s="20">
        <f t="shared" si="70"/>
        <v>0.27</v>
      </c>
      <c r="W911" s="17">
        <f t="shared" si="71"/>
        <v>2017</v>
      </c>
      <c r="X911" t="str">
        <f t="shared" si="72"/>
        <v>Sep-2017</v>
      </c>
      <c r="Y911" s="17">
        <f t="shared" si="73"/>
        <v>5</v>
      </c>
      <c r="Z911" t="str">
        <f t="shared" si="74"/>
        <v>0% (No Discount)</v>
      </c>
      <c r="AA911" s="17">
        <f>IF(COUNTIF($B$2:B911,B911)=1,1,0)</f>
        <v>1</v>
      </c>
      <c r="AB911" s="17">
        <f>IF(COUNTIF($F$2:F911,F911)=1,1,0)</f>
        <v>1</v>
      </c>
    </row>
    <row r="912" spans="1:28" x14ac:dyDescent="0.2">
      <c r="A912" s="17">
        <v>911</v>
      </c>
      <c r="B912" t="s">
        <v>2822</v>
      </c>
      <c r="C912" s="18">
        <v>42980</v>
      </c>
      <c r="D912" s="18">
        <v>42985</v>
      </c>
      <c r="E912" t="s">
        <v>77</v>
      </c>
      <c r="F912" t="s">
        <v>2823</v>
      </c>
      <c r="G912" t="s">
        <v>2824</v>
      </c>
      <c r="H912" t="s">
        <v>129</v>
      </c>
      <c r="I912" t="s">
        <v>54</v>
      </c>
      <c r="J912" t="s">
        <v>355</v>
      </c>
      <c r="K912" t="s">
        <v>265</v>
      </c>
      <c r="L912">
        <v>49201</v>
      </c>
      <c r="M912" t="s">
        <v>132</v>
      </c>
      <c r="N912" t="s">
        <v>2827</v>
      </c>
      <c r="O912" t="s">
        <v>98</v>
      </c>
      <c r="P912" t="s">
        <v>188</v>
      </c>
      <c r="Q912" t="s">
        <v>2828</v>
      </c>
      <c r="R912" s="19">
        <v>1928.78</v>
      </c>
      <c r="S912" s="17">
        <v>7</v>
      </c>
      <c r="T912" s="20">
        <v>0</v>
      </c>
      <c r="U912" s="19">
        <v>829.37540000000001</v>
      </c>
      <c r="V912" s="20">
        <f t="shared" si="70"/>
        <v>0.43</v>
      </c>
      <c r="W912" s="17">
        <f t="shared" si="71"/>
        <v>2017</v>
      </c>
      <c r="X912" t="str">
        <f t="shared" si="72"/>
        <v>Sep-2017</v>
      </c>
      <c r="Y912" s="17">
        <f t="shared" si="73"/>
        <v>5</v>
      </c>
      <c r="Z912" t="str">
        <f t="shared" si="74"/>
        <v>0% (No Discount)</v>
      </c>
      <c r="AA912" s="17">
        <f>IF(COUNTIF($B$2:B912,B912)=1,1,0)</f>
        <v>0</v>
      </c>
      <c r="AB912" s="17">
        <f>IF(COUNTIF($F$2:F912,F912)=1,1,0)</f>
        <v>0</v>
      </c>
    </row>
    <row r="913" spans="1:28" x14ac:dyDescent="0.2">
      <c r="A913" s="17">
        <v>912</v>
      </c>
      <c r="B913" t="s">
        <v>2822</v>
      </c>
      <c r="C913" s="18">
        <v>42980</v>
      </c>
      <c r="D913" s="18">
        <v>42985</v>
      </c>
      <c r="E913" t="s">
        <v>77</v>
      </c>
      <c r="F913" t="s">
        <v>2823</v>
      </c>
      <c r="G913" t="s">
        <v>2824</v>
      </c>
      <c r="H913" t="s">
        <v>129</v>
      </c>
      <c r="I913" t="s">
        <v>54</v>
      </c>
      <c r="J913" t="s">
        <v>355</v>
      </c>
      <c r="K913" t="s">
        <v>265</v>
      </c>
      <c r="L913">
        <v>49201</v>
      </c>
      <c r="M913" t="s">
        <v>132</v>
      </c>
      <c r="N913" t="s">
        <v>2829</v>
      </c>
      <c r="O913" t="s">
        <v>73</v>
      </c>
      <c r="P913" t="s">
        <v>86</v>
      </c>
      <c r="Q913" t="s">
        <v>2830</v>
      </c>
      <c r="R913" s="19">
        <v>352.38</v>
      </c>
      <c r="S913" s="17">
        <v>2</v>
      </c>
      <c r="T913" s="20">
        <v>0</v>
      </c>
      <c r="U913" s="19">
        <v>81.047399999999996</v>
      </c>
      <c r="V913" s="20">
        <f t="shared" si="70"/>
        <v>0.22999999999999998</v>
      </c>
      <c r="W913" s="17">
        <f t="shared" si="71"/>
        <v>2017</v>
      </c>
      <c r="X913" t="str">
        <f t="shared" si="72"/>
        <v>Sep-2017</v>
      </c>
      <c r="Y913" s="17">
        <f t="shared" si="73"/>
        <v>5</v>
      </c>
      <c r="Z913" t="str">
        <f t="shared" si="74"/>
        <v>0% (No Discount)</v>
      </c>
      <c r="AA913" s="17">
        <f>IF(COUNTIF($B$2:B913,B913)=1,1,0)</f>
        <v>0</v>
      </c>
      <c r="AB913" s="17">
        <f>IF(COUNTIF($F$2:F913,F913)=1,1,0)</f>
        <v>0</v>
      </c>
    </row>
    <row r="914" spans="1:28" x14ac:dyDescent="0.2">
      <c r="A914" s="17">
        <v>913</v>
      </c>
      <c r="B914" t="s">
        <v>2831</v>
      </c>
      <c r="C914" s="18">
        <v>42155</v>
      </c>
      <c r="D914" s="18">
        <v>42162</v>
      </c>
      <c r="E914" t="s">
        <v>77</v>
      </c>
      <c r="F914" t="s">
        <v>2832</v>
      </c>
      <c r="G914" t="s">
        <v>2833</v>
      </c>
      <c r="H914" t="s">
        <v>129</v>
      </c>
      <c r="I914" t="s">
        <v>54</v>
      </c>
      <c r="J914" t="s">
        <v>2834</v>
      </c>
      <c r="K914" t="s">
        <v>776</v>
      </c>
      <c r="L914">
        <v>6360</v>
      </c>
      <c r="M914" t="s">
        <v>175</v>
      </c>
      <c r="N914" t="s">
        <v>1393</v>
      </c>
      <c r="O914" t="s">
        <v>59</v>
      </c>
      <c r="P914" t="s">
        <v>92</v>
      </c>
      <c r="Q914" t="s">
        <v>1394</v>
      </c>
      <c r="R914" s="19">
        <v>22.2</v>
      </c>
      <c r="S914" s="17">
        <v>6</v>
      </c>
      <c r="T914" s="20">
        <v>0</v>
      </c>
      <c r="U914" s="19">
        <v>9.1020000000000003</v>
      </c>
      <c r="V914" s="20">
        <f t="shared" si="70"/>
        <v>0.41000000000000003</v>
      </c>
      <c r="W914" s="17">
        <f t="shared" si="71"/>
        <v>2015</v>
      </c>
      <c r="X914" t="str">
        <f t="shared" si="72"/>
        <v>May-2015</v>
      </c>
      <c r="Y914" s="17">
        <f t="shared" si="73"/>
        <v>7</v>
      </c>
      <c r="Z914" t="str">
        <f t="shared" si="74"/>
        <v>0% (No Discount)</v>
      </c>
      <c r="AA914" s="17">
        <f>IF(COUNTIF($B$2:B914,B914)=1,1,0)</f>
        <v>1</v>
      </c>
      <c r="AB914" s="17">
        <f>IF(COUNTIF($F$2:F914,F914)=1,1,0)</f>
        <v>1</v>
      </c>
    </row>
    <row r="915" spans="1:28" x14ac:dyDescent="0.2">
      <c r="A915" s="17">
        <v>914</v>
      </c>
      <c r="B915" t="s">
        <v>2835</v>
      </c>
      <c r="C915" s="18">
        <v>43066</v>
      </c>
      <c r="D915" s="18">
        <v>43068</v>
      </c>
      <c r="E915" t="s">
        <v>215</v>
      </c>
      <c r="F915" t="s">
        <v>2638</v>
      </c>
      <c r="G915" t="s">
        <v>2639</v>
      </c>
      <c r="H915" t="s">
        <v>68</v>
      </c>
      <c r="I915" t="s">
        <v>54</v>
      </c>
      <c r="J915" t="s">
        <v>2581</v>
      </c>
      <c r="K915" t="s">
        <v>141</v>
      </c>
      <c r="L915">
        <v>53209</v>
      </c>
      <c r="M915" t="s">
        <v>132</v>
      </c>
      <c r="N915" t="s">
        <v>1112</v>
      </c>
      <c r="O915" t="s">
        <v>59</v>
      </c>
      <c r="P915" t="s">
        <v>92</v>
      </c>
      <c r="Q915" t="s">
        <v>1113</v>
      </c>
      <c r="R915" s="19">
        <v>46.94</v>
      </c>
      <c r="S915" s="17">
        <v>1</v>
      </c>
      <c r="T915" s="20">
        <v>0</v>
      </c>
      <c r="U915" s="19">
        <v>19.2454</v>
      </c>
      <c r="V915" s="20">
        <f t="shared" si="70"/>
        <v>0.41000000000000003</v>
      </c>
      <c r="W915" s="17">
        <f t="shared" si="71"/>
        <v>2017</v>
      </c>
      <c r="X915" t="str">
        <f t="shared" si="72"/>
        <v>Nov-2017</v>
      </c>
      <c r="Y915" s="17">
        <f t="shared" si="73"/>
        <v>2</v>
      </c>
      <c r="Z915" t="str">
        <f t="shared" si="74"/>
        <v>0% (No Discount)</v>
      </c>
      <c r="AA915" s="17">
        <f>IF(COUNTIF($B$2:B915,B915)=1,1,0)</f>
        <v>1</v>
      </c>
      <c r="AB915" s="17">
        <f>IF(COUNTIF($F$2:F915,F915)=1,1,0)</f>
        <v>0</v>
      </c>
    </row>
    <row r="916" spans="1:28" x14ac:dyDescent="0.2">
      <c r="A916" s="17">
        <v>915</v>
      </c>
      <c r="B916" t="s">
        <v>2835</v>
      </c>
      <c r="C916" s="18">
        <v>43066</v>
      </c>
      <c r="D916" s="18">
        <v>43068</v>
      </c>
      <c r="E916" t="s">
        <v>215</v>
      </c>
      <c r="F916" t="s">
        <v>2638</v>
      </c>
      <c r="G916" t="s">
        <v>2639</v>
      </c>
      <c r="H916" t="s">
        <v>68</v>
      </c>
      <c r="I916" t="s">
        <v>54</v>
      </c>
      <c r="J916" t="s">
        <v>2581</v>
      </c>
      <c r="K916" t="s">
        <v>141</v>
      </c>
      <c r="L916">
        <v>53209</v>
      </c>
      <c r="M916" t="s">
        <v>132</v>
      </c>
      <c r="N916" t="s">
        <v>1612</v>
      </c>
      <c r="O916" t="s">
        <v>98</v>
      </c>
      <c r="P916" t="s">
        <v>188</v>
      </c>
      <c r="Q916" t="s">
        <v>1613</v>
      </c>
      <c r="R916" s="19">
        <v>143.72999999999999</v>
      </c>
      <c r="S916" s="17">
        <v>9</v>
      </c>
      <c r="T916" s="20">
        <v>0</v>
      </c>
      <c r="U916" s="19">
        <v>56.054699999999997</v>
      </c>
      <c r="V916" s="20">
        <f t="shared" si="70"/>
        <v>0.39</v>
      </c>
      <c r="W916" s="17">
        <f t="shared" si="71"/>
        <v>2017</v>
      </c>
      <c r="X916" t="str">
        <f t="shared" si="72"/>
        <v>Nov-2017</v>
      </c>
      <c r="Y916" s="17">
        <f t="shared" si="73"/>
        <v>2</v>
      </c>
      <c r="Z916" t="str">
        <f t="shared" si="74"/>
        <v>0% (No Discount)</v>
      </c>
      <c r="AA916" s="17">
        <f>IF(COUNTIF($B$2:B916,B916)=1,1,0)</f>
        <v>0</v>
      </c>
      <c r="AB916" s="17">
        <f>IF(COUNTIF($F$2:F916,F916)=1,1,0)</f>
        <v>0</v>
      </c>
    </row>
    <row r="917" spans="1:28" x14ac:dyDescent="0.2">
      <c r="A917" s="17">
        <v>916</v>
      </c>
      <c r="B917" t="s">
        <v>2836</v>
      </c>
      <c r="C917" s="18">
        <v>41805</v>
      </c>
      <c r="D917" s="18">
        <v>41811</v>
      </c>
      <c r="E917" t="s">
        <v>77</v>
      </c>
      <c r="F917" t="s">
        <v>1109</v>
      </c>
      <c r="G917" t="s">
        <v>1110</v>
      </c>
      <c r="H917" t="s">
        <v>68</v>
      </c>
      <c r="I917" t="s">
        <v>54</v>
      </c>
      <c r="J917" t="s">
        <v>707</v>
      </c>
      <c r="K917" t="s">
        <v>131</v>
      </c>
      <c r="L917">
        <v>78207</v>
      </c>
      <c r="M917" t="s">
        <v>132</v>
      </c>
      <c r="N917" t="s">
        <v>2837</v>
      </c>
      <c r="O917" t="s">
        <v>59</v>
      </c>
      <c r="P917" t="s">
        <v>83</v>
      </c>
      <c r="Q917" t="s">
        <v>2838</v>
      </c>
      <c r="R917" s="19">
        <v>99.918000000000006</v>
      </c>
      <c r="S917" s="17">
        <v>2</v>
      </c>
      <c r="T917" s="20">
        <v>0.3</v>
      </c>
      <c r="U917" s="19">
        <v>-18.5562</v>
      </c>
      <c r="V917" s="20">
        <f t="shared" si="70"/>
        <v>-0.18571428571428572</v>
      </c>
      <c r="W917" s="17">
        <f t="shared" si="71"/>
        <v>2014</v>
      </c>
      <c r="X917" t="str">
        <f t="shared" si="72"/>
        <v>Jun-2014</v>
      </c>
      <c r="Y917" s="17">
        <f t="shared" si="73"/>
        <v>6</v>
      </c>
      <c r="Z917" t="str">
        <f t="shared" si="74"/>
        <v>21-30%</v>
      </c>
      <c r="AA917" s="17">
        <f>IF(COUNTIF($B$2:B917,B917)=1,1,0)</f>
        <v>1</v>
      </c>
      <c r="AB917" s="17">
        <f>IF(COUNTIF($F$2:F917,F917)=1,1,0)</f>
        <v>0</v>
      </c>
    </row>
    <row r="918" spans="1:28" x14ac:dyDescent="0.2">
      <c r="A918" s="17">
        <v>917</v>
      </c>
      <c r="B918" t="s">
        <v>2836</v>
      </c>
      <c r="C918" s="18">
        <v>41805</v>
      </c>
      <c r="D918" s="18">
        <v>41811</v>
      </c>
      <c r="E918" t="s">
        <v>77</v>
      </c>
      <c r="F918" t="s">
        <v>1109</v>
      </c>
      <c r="G918" t="s">
        <v>1110</v>
      </c>
      <c r="H918" t="s">
        <v>68</v>
      </c>
      <c r="I918" t="s">
        <v>54</v>
      </c>
      <c r="J918" t="s">
        <v>707</v>
      </c>
      <c r="K918" t="s">
        <v>131</v>
      </c>
      <c r="L918">
        <v>78207</v>
      </c>
      <c r="M918" t="s">
        <v>132</v>
      </c>
      <c r="N918" t="s">
        <v>1825</v>
      </c>
      <c r="O918" t="s">
        <v>59</v>
      </c>
      <c r="P918" t="s">
        <v>63</v>
      </c>
      <c r="Q918" t="s">
        <v>1826</v>
      </c>
      <c r="R918" s="19">
        <v>797.94399999999996</v>
      </c>
      <c r="S918" s="17">
        <v>4</v>
      </c>
      <c r="T918" s="20">
        <v>0.3</v>
      </c>
      <c r="U918" s="19">
        <v>-56.996000000000002</v>
      </c>
      <c r="V918" s="20">
        <f t="shared" si="70"/>
        <v>-7.1428571428571438E-2</v>
      </c>
      <c r="W918" s="17">
        <f t="shared" si="71"/>
        <v>2014</v>
      </c>
      <c r="X918" t="str">
        <f t="shared" si="72"/>
        <v>Jun-2014</v>
      </c>
      <c r="Y918" s="17">
        <f t="shared" si="73"/>
        <v>6</v>
      </c>
      <c r="Z918" t="str">
        <f t="shared" si="74"/>
        <v>21-30%</v>
      </c>
      <c r="AA918" s="17">
        <f>IF(COUNTIF($B$2:B918,B918)=1,1,0)</f>
        <v>0</v>
      </c>
      <c r="AB918" s="17">
        <f>IF(COUNTIF($F$2:F918,F918)=1,1,0)</f>
        <v>0</v>
      </c>
    </row>
    <row r="919" spans="1:28" x14ac:dyDescent="0.2">
      <c r="A919" s="17">
        <v>918</v>
      </c>
      <c r="B919" t="s">
        <v>2836</v>
      </c>
      <c r="C919" s="18">
        <v>41805</v>
      </c>
      <c r="D919" s="18">
        <v>41811</v>
      </c>
      <c r="E919" t="s">
        <v>77</v>
      </c>
      <c r="F919" t="s">
        <v>1109</v>
      </c>
      <c r="G919" t="s">
        <v>1110</v>
      </c>
      <c r="H919" t="s">
        <v>68</v>
      </c>
      <c r="I919" t="s">
        <v>54</v>
      </c>
      <c r="J919" t="s">
        <v>707</v>
      </c>
      <c r="K919" t="s">
        <v>131</v>
      </c>
      <c r="L919">
        <v>78207</v>
      </c>
      <c r="M919" t="s">
        <v>132</v>
      </c>
      <c r="N919" t="s">
        <v>1132</v>
      </c>
      <c r="O919" t="s">
        <v>73</v>
      </c>
      <c r="P919" t="s">
        <v>102</v>
      </c>
      <c r="Q919" t="s">
        <v>1133</v>
      </c>
      <c r="R919" s="19">
        <v>8.5679999999999996</v>
      </c>
      <c r="S919" s="17">
        <v>3</v>
      </c>
      <c r="T919" s="20">
        <v>0.8</v>
      </c>
      <c r="U919" s="19">
        <v>-14.5656</v>
      </c>
      <c r="V919" s="20">
        <f t="shared" si="70"/>
        <v>-1.7</v>
      </c>
      <c r="W919" s="17">
        <f t="shared" si="71"/>
        <v>2014</v>
      </c>
      <c r="X919" t="str">
        <f t="shared" si="72"/>
        <v>Jun-2014</v>
      </c>
      <c r="Y919" s="17">
        <f t="shared" si="73"/>
        <v>6</v>
      </c>
      <c r="Z919" t="str">
        <f t="shared" si="74"/>
        <v>Over 50%</v>
      </c>
      <c r="AA919" s="17">
        <f>IF(COUNTIF($B$2:B919,B919)=1,1,0)</f>
        <v>0</v>
      </c>
      <c r="AB919" s="17">
        <f>IF(COUNTIF($F$2:F919,F919)=1,1,0)</f>
        <v>0</v>
      </c>
    </row>
    <row r="920" spans="1:28" x14ac:dyDescent="0.2">
      <c r="A920" s="17">
        <v>919</v>
      </c>
      <c r="B920" t="s">
        <v>2839</v>
      </c>
      <c r="C920" s="18">
        <v>42434</v>
      </c>
      <c r="D920" s="18">
        <v>42440</v>
      </c>
      <c r="E920" t="s">
        <v>77</v>
      </c>
      <c r="F920" t="s">
        <v>2840</v>
      </c>
      <c r="G920" t="s">
        <v>2841</v>
      </c>
      <c r="H920" t="s">
        <v>68</v>
      </c>
      <c r="I920" t="s">
        <v>54</v>
      </c>
      <c r="J920" t="s">
        <v>844</v>
      </c>
      <c r="K920" t="s">
        <v>131</v>
      </c>
      <c r="L920">
        <v>75220</v>
      </c>
      <c r="M920" t="s">
        <v>132</v>
      </c>
      <c r="N920" t="s">
        <v>2500</v>
      </c>
      <c r="O920" t="s">
        <v>73</v>
      </c>
      <c r="P920" t="s">
        <v>200</v>
      </c>
      <c r="Q920" t="s">
        <v>2501</v>
      </c>
      <c r="R920" s="19">
        <v>149.352</v>
      </c>
      <c r="S920" s="17">
        <v>3</v>
      </c>
      <c r="T920" s="20">
        <v>0.2</v>
      </c>
      <c r="U920" s="19">
        <v>50.406300000000002</v>
      </c>
      <c r="V920" s="20">
        <f t="shared" si="70"/>
        <v>0.33750000000000002</v>
      </c>
      <c r="W920" s="17">
        <f t="shared" si="71"/>
        <v>2016</v>
      </c>
      <c r="X920" t="str">
        <f t="shared" si="72"/>
        <v>Mar-2016</v>
      </c>
      <c r="Y920" s="17">
        <f t="shared" si="73"/>
        <v>6</v>
      </c>
      <c r="Z920" t="str">
        <f t="shared" si="74"/>
        <v>11-20%</v>
      </c>
      <c r="AA920" s="17">
        <f>IF(COUNTIF($B$2:B920,B920)=1,1,0)</f>
        <v>1</v>
      </c>
      <c r="AB920" s="17">
        <f>IF(COUNTIF($F$2:F920,F920)=1,1,0)</f>
        <v>1</v>
      </c>
    </row>
    <row r="921" spans="1:28" x14ac:dyDescent="0.2">
      <c r="A921" s="17">
        <v>920</v>
      </c>
      <c r="B921" t="s">
        <v>2839</v>
      </c>
      <c r="C921" s="18">
        <v>42434</v>
      </c>
      <c r="D921" s="18">
        <v>42440</v>
      </c>
      <c r="E921" t="s">
        <v>77</v>
      </c>
      <c r="F921" t="s">
        <v>2840</v>
      </c>
      <c r="G921" t="s">
        <v>2841</v>
      </c>
      <c r="H921" t="s">
        <v>68</v>
      </c>
      <c r="I921" t="s">
        <v>54</v>
      </c>
      <c r="J921" t="s">
        <v>844</v>
      </c>
      <c r="K921" t="s">
        <v>131</v>
      </c>
      <c r="L921">
        <v>75220</v>
      </c>
      <c r="M921" t="s">
        <v>132</v>
      </c>
      <c r="N921" t="s">
        <v>2842</v>
      </c>
      <c r="O921" t="s">
        <v>73</v>
      </c>
      <c r="P921" t="s">
        <v>86</v>
      </c>
      <c r="Q921" t="s">
        <v>2843</v>
      </c>
      <c r="R921" s="19">
        <v>12.992000000000001</v>
      </c>
      <c r="S921" s="17">
        <v>1</v>
      </c>
      <c r="T921" s="20">
        <v>0.2</v>
      </c>
      <c r="U921" s="19">
        <v>-0.81200000000000006</v>
      </c>
      <c r="V921" s="20">
        <f t="shared" si="70"/>
        <v>-6.25E-2</v>
      </c>
      <c r="W921" s="17">
        <f t="shared" si="71"/>
        <v>2016</v>
      </c>
      <c r="X921" t="str">
        <f t="shared" si="72"/>
        <v>Mar-2016</v>
      </c>
      <c r="Y921" s="17">
        <f t="shared" si="73"/>
        <v>6</v>
      </c>
      <c r="Z921" t="str">
        <f t="shared" si="74"/>
        <v>11-20%</v>
      </c>
      <c r="AA921" s="17">
        <f>IF(COUNTIF($B$2:B921,B921)=1,1,0)</f>
        <v>0</v>
      </c>
      <c r="AB921" s="17">
        <f>IF(COUNTIF($F$2:F921,F921)=1,1,0)</f>
        <v>0</v>
      </c>
    </row>
    <row r="922" spans="1:28" x14ac:dyDescent="0.2">
      <c r="A922" s="17">
        <v>921</v>
      </c>
      <c r="B922" t="s">
        <v>2844</v>
      </c>
      <c r="C922" s="18">
        <v>41978</v>
      </c>
      <c r="D922" s="18">
        <v>41985</v>
      </c>
      <c r="E922" t="s">
        <v>77</v>
      </c>
      <c r="F922" t="s">
        <v>1014</v>
      </c>
      <c r="G922" t="s">
        <v>1015</v>
      </c>
      <c r="H922" t="s">
        <v>53</v>
      </c>
      <c r="I922" t="s">
        <v>54</v>
      </c>
      <c r="J922" t="s">
        <v>2845</v>
      </c>
      <c r="K922" t="s">
        <v>346</v>
      </c>
      <c r="L922">
        <v>22304</v>
      </c>
      <c r="M922" t="s">
        <v>57</v>
      </c>
      <c r="N922" t="s">
        <v>2272</v>
      </c>
      <c r="O922" t="s">
        <v>73</v>
      </c>
      <c r="P922" t="s">
        <v>86</v>
      </c>
      <c r="Q922" t="s">
        <v>2273</v>
      </c>
      <c r="R922" s="19">
        <v>24.56</v>
      </c>
      <c r="S922" s="17">
        <v>2</v>
      </c>
      <c r="T922" s="20">
        <v>0</v>
      </c>
      <c r="U922" s="19">
        <v>6.8768000000000002</v>
      </c>
      <c r="V922" s="20">
        <f t="shared" si="70"/>
        <v>0.28000000000000003</v>
      </c>
      <c r="W922" s="17">
        <f t="shared" si="71"/>
        <v>2014</v>
      </c>
      <c r="X922" t="str">
        <f t="shared" si="72"/>
        <v>Dec-2014</v>
      </c>
      <c r="Y922" s="17">
        <f t="shared" si="73"/>
        <v>7</v>
      </c>
      <c r="Z922" t="str">
        <f t="shared" si="74"/>
        <v>0% (No Discount)</v>
      </c>
      <c r="AA922" s="17">
        <f>IF(COUNTIF($B$2:B922,B922)=1,1,0)</f>
        <v>1</v>
      </c>
      <c r="AB922" s="17">
        <f>IF(COUNTIF($F$2:F922,F922)=1,1,0)</f>
        <v>0</v>
      </c>
    </row>
    <row r="923" spans="1:28" x14ac:dyDescent="0.2">
      <c r="A923" s="17">
        <v>922</v>
      </c>
      <c r="B923" t="s">
        <v>2846</v>
      </c>
      <c r="C923" s="18">
        <v>42105</v>
      </c>
      <c r="D923" s="18">
        <v>42109</v>
      </c>
      <c r="E923" t="s">
        <v>77</v>
      </c>
      <c r="F923" t="s">
        <v>2847</v>
      </c>
      <c r="G923" t="s">
        <v>2848</v>
      </c>
      <c r="H923" t="s">
        <v>53</v>
      </c>
      <c r="I923" t="s">
        <v>54</v>
      </c>
      <c r="J923" t="s">
        <v>293</v>
      </c>
      <c r="K923" t="s">
        <v>294</v>
      </c>
      <c r="L923">
        <v>10009</v>
      </c>
      <c r="M923" t="s">
        <v>175</v>
      </c>
      <c r="N923" t="s">
        <v>2849</v>
      </c>
      <c r="O923" t="s">
        <v>98</v>
      </c>
      <c r="P923" t="s">
        <v>188</v>
      </c>
      <c r="Q923" t="s">
        <v>2850</v>
      </c>
      <c r="R923" s="19">
        <v>85.14</v>
      </c>
      <c r="S923" s="17">
        <v>3</v>
      </c>
      <c r="T923" s="20">
        <v>0</v>
      </c>
      <c r="U923" s="19">
        <v>34.907400000000003</v>
      </c>
      <c r="V923" s="20">
        <f t="shared" si="70"/>
        <v>0.41000000000000003</v>
      </c>
      <c r="W923" s="17">
        <f t="shared" si="71"/>
        <v>2015</v>
      </c>
      <c r="X923" t="str">
        <f t="shared" si="72"/>
        <v>Apr-2015</v>
      </c>
      <c r="Y923" s="17">
        <f t="shared" si="73"/>
        <v>4</v>
      </c>
      <c r="Z923" t="str">
        <f t="shared" si="74"/>
        <v>0% (No Discount)</v>
      </c>
      <c r="AA923" s="17">
        <f>IF(COUNTIF($B$2:B923,B923)=1,1,0)</f>
        <v>1</v>
      </c>
      <c r="AB923" s="17">
        <f>IF(COUNTIF($F$2:F923,F923)=1,1,0)</f>
        <v>1</v>
      </c>
    </row>
    <row r="924" spans="1:28" x14ac:dyDescent="0.2">
      <c r="A924" s="17">
        <v>923</v>
      </c>
      <c r="B924" t="s">
        <v>2846</v>
      </c>
      <c r="C924" s="18">
        <v>42105</v>
      </c>
      <c r="D924" s="18">
        <v>42109</v>
      </c>
      <c r="E924" t="s">
        <v>77</v>
      </c>
      <c r="F924" t="s">
        <v>2847</v>
      </c>
      <c r="G924" t="s">
        <v>2848</v>
      </c>
      <c r="H924" t="s">
        <v>53</v>
      </c>
      <c r="I924" t="s">
        <v>54</v>
      </c>
      <c r="J924" t="s">
        <v>293</v>
      </c>
      <c r="K924" t="s">
        <v>294</v>
      </c>
      <c r="L924">
        <v>10009</v>
      </c>
      <c r="M924" t="s">
        <v>175</v>
      </c>
      <c r="N924" t="s">
        <v>2851</v>
      </c>
      <c r="O924" t="s">
        <v>98</v>
      </c>
      <c r="P924" t="s">
        <v>99</v>
      </c>
      <c r="Q924" t="s">
        <v>2852</v>
      </c>
      <c r="R924" s="19">
        <v>21.99</v>
      </c>
      <c r="S924" s="17">
        <v>1</v>
      </c>
      <c r="T924" s="20">
        <v>0</v>
      </c>
      <c r="U924" s="19">
        <v>10.555199999999999</v>
      </c>
      <c r="V924" s="20">
        <f t="shared" si="70"/>
        <v>0.48</v>
      </c>
      <c r="W924" s="17">
        <f t="shared" si="71"/>
        <v>2015</v>
      </c>
      <c r="X924" t="str">
        <f t="shared" si="72"/>
        <v>Apr-2015</v>
      </c>
      <c r="Y924" s="17">
        <f t="shared" si="73"/>
        <v>4</v>
      </c>
      <c r="Z924" t="str">
        <f t="shared" si="74"/>
        <v>0% (No Discount)</v>
      </c>
      <c r="AA924" s="17">
        <f>IF(COUNTIF($B$2:B924,B924)=1,1,0)</f>
        <v>0</v>
      </c>
      <c r="AB924" s="17">
        <f>IF(COUNTIF($F$2:F924,F924)=1,1,0)</f>
        <v>0</v>
      </c>
    </row>
    <row r="925" spans="1:28" x14ac:dyDescent="0.2">
      <c r="A925" s="17">
        <v>924</v>
      </c>
      <c r="B925" t="s">
        <v>2846</v>
      </c>
      <c r="C925" s="18">
        <v>42105</v>
      </c>
      <c r="D925" s="18">
        <v>42109</v>
      </c>
      <c r="E925" t="s">
        <v>77</v>
      </c>
      <c r="F925" t="s">
        <v>2847</v>
      </c>
      <c r="G925" t="s">
        <v>2848</v>
      </c>
      <c r="H925" t="s">
        <v>53</v>
      </c>
      <c r="I925" t="s">
        <v>54</v>
      </c>
      <c r="J925" t="s">
        <v>293</v>
      </c>
      <c r="K925" t="s">
        <v>294</v>
      </c>
      <c r="L925">
        <v>10009</v>
      </c>
      <c r="M925" t="s">
        <v>175</v>
      </c>
      <c r="N925" t="s">
        <v>2853</v>
      </c>
      <c r="O925" t="s">
        <v>73</v>
      </c>
      <c r="P925" t="s">
        <v>105</v>
      </c>
      <c r="Q925" t="s">
        <v>2854</v>
      </c>
      <c r="R925" s="19">
        <v>406.6</v>
      </c>
      <c r="S925" s="17">
        <v>5</v>
      </c>
      <c r="T925" s="20">
        <v>0</v>
      </c>
      <c r="U925" s="19">
        <v>113.848</v>
      </c>
      <c r="V925" s="20">
        <f t="shared" si="70"/>
        <v>0.27999999999999997</v>
      </c>
      <c r="W925" s="17">
        <f t="shared" si="71"/>
        <v>2015</v>
      </c>
      <c r="X925" t="str">
        <f t="shared" si="72"/>
        <v>Apr-2015</v>
      </c>
      <c r="Y925" s="17">
        <f t="shared" si="73"/>
        <v>4</v>
      </c>
      <c r="Z925" t="str">
        <f t="shared" si="74"/>
        <v>0% (No Discount)</v>
      </c>
      <c r="AA925" s="17">
        <f>IF(COUNTIF($B$2:B925,B925)=1,1,0)</f>
        <v>0</v>
      </c>
      <c r="AB925" s="17">
        <f>IF(COUNTIF($F$2:F925,F925)=1,1,0)</f>
        <v>0</v>
      </c>
    </row>
    <row r="926" spans="1:28" x14ac:dyDescent="0.2">
      <c r="A926" s="17">
        <v>925</v>
      </c>
      <c r="B926" t="s">
        <v>2855</v>
      </c>
      <c r="C926" s="18">
        <v>42628</v>
      </c>
      <c r="D926" s="18">
        <v>42633</v>
      </c>
      <c r="E926" t="s">
        <v>77</v>
      </c>
      <c r="F926" t="s">
        <v>2856</v>
      </c>
      <c r="G926" t="s">
        <v>2857</v>
      </c>
      <c r="H926" t="s">
        <v>68</v>
      </c>
      <c r="I926" t="s">
        <v>54</v>
      </c>
      <c r="J926" t="s">
        <v>293</v>
      </c>
      <c r="K926" t="s">
        <v>294</v>
      </c>
      <c r="L926">
        <v>10011</v>
      </c>
      <c r="M926" t="s">
        <v>175</v>
      </c>
      <c r="N926" t="s">
        <v>543</v>
      </c>
      <c r="O926" t="s">
        <v>73</v>
      </c>
      <c r="P926" t="s">
        <v>102</v>
      </c>
      <c r="Q926" t="s">
        <v>544</v>
      </c>
      <c r="R926" s="19">
        <v>841.56799999999998</v>
      </c>
      <c r="S926" s="17">
        <v>2</v>
      </c>
      <c r="T926" s="20">
        <v>0.2</v>
      </c>
      <c r="U926" s="19">
        <v>294.54880000000003</v>
      </c>
      <c r="V926" s="20">
        <f t="shared" si="70"/>
        <v>0.35000000000000003</v>
      </c>
      <c r="W926" s="17">
        <f t="shared" si="71"/>
        <v>2016</v>
      </c>
      <c r="X926" t="str">
        <f t="shared" si="72"/>
        <v>Sep-2016</v>
      </c>
      <c r="Y926" s="17">
        <f t="shared" si="73"/>
        <v>5</v>
      </c>
      <c r="Z926" t="str">
        <f t="shared" si="74"/>
        <v>11-20%</v>
      </c>
      <c r="AA926" s="17">
        <f>IF(COUNTIF($B$2:B926,B926)=1,1,0)</f>
        <v>1</v>
      </c>
      <c r="AB926" s="17">
        <f>IF(COUNTIF($F$2:F926,F926)=1,1,0)</f>
        <v>1</v>
      </c>
    </row>
    <row r="927" spans="1:28" x14ac:dyDescent="0.2">
      <c r="A927" s="17">
        <v>926</v>
      </c>
      <c r="B927" t="s">
        <v>2858</v>
      </c>
      <c r="C927" s="18">
        <v>41895</v>
      </c>
      <c r="D927" s="18">
        <v>41898</v>
      </c>
      <c r="E927" t="s">
        <v>215</v>
      </c>
      <c r="F927" t="s">
        <v>2859</v>
      </c>
      <c r="G927" t="s">
        <v>2860</v>
      </c>
      <c r="H927" t="s">
        <v>53</v>
      </c>
      <c r="I927" t="s">
        <v>54</v>
      </c>
      <c r="J927" t="s">
        <v>173</v>
      </c>
      <c r="K927" t="s">
        <v>174</v>
      </c>
      <c r="L927">
        <v>19143</v>
      </c>
      <c r="M927" t="s">
        <v>175</v>
      </c>
      <c r="N927" t="s">
        <v>2861</v>
      </c>
      <c r="O927" t="s">
        <v>73</v>
      </c>
      <c r="P927" t="s">
        <v>117</v>
      </c>
      <c r="Q927" t="s">
        <v>2862</v>
      </c>
      <c r="R927" s="19">
        <v>15.552</v>
      </c>
      <c r="S927" s="17">
        <v>3</v>
      </c>
      <c r="T927" s="20">
        <v>0.2</v>
      </c>
      <c r="U927" s="19">
        <v>5.4432</v>
      </c>
      <c r="V927" s="20">
        <f t="shared" si="70"/>
        <v>0.35000000000000003</v>
      </c>
      <c r="W927" s="17">
        <f t="shared" si="71"/>
        <v>2014</v>
      </c>
      <c r="X927" t="str">
        <f t="shared" si="72"/>
        <v>Sep-2014</v>
      </c>
      <c r="Y927" s="17">
        <f t="shared" si="73"/>
        <v>3</v>
      </c>
      <c r="Z927" t="str">
        <f t="shared" si="74"/>
        <v>11-20%</v>
      </c>
      <c r="AA927" s="17">
        <f>IF(COUNTIF($B$2:B927,B927)=1,1,0)</f>
        <v>1</v>
      </c>
      <c r="AB927" s="17">
        <f>IF(COUNTIF($F$2:F927,F927)=1,1,0)</f>
        <v>1</v>
      </c>
    </row>
    <row r="928" spans="1:28" x14ac:dyDescent="0.2">
      <c r="A928" s="17">
        <v>927</v>
      </c>
      <c r="B928" t="s">
        <v>2858</v>
      </c>
      <c r="C928" s="18">
        <v>41895</v>
      </c>
      <c r="D928" s="18">
        <v>41898</v>
      </c>
      <c r="E928" t="s">
        <v>215</v>
      </c>
      <c r="F928" t="s">
        <v>2859</v>
      </c>
      <c r="G928" t="s">
        <v>2860</v>
      </c>
      <c r="H928" t="s">
        <v>53</v>
      </c>
      <c r="I928" t="s">
        <v>54</v>
      </c>
      <c r="J928" t="s">
        <v>173</v>
      </c>
      <c r="K928" t="s">
        <v>174</v>
      </c>
      <c r="L928">
        <v>19143</v>
      </c>
      <c r="M928" t="s">
        <v>175</v>
      </c>
      <c r="N928" t="s">
        <v>2863</v>
      </c>
      <c r="O928" t="s">
        <v>98</v>
      </c>
      <c r="P928" t="s">
        <v>188</v>
      </c>
      <c r="Q928" t="s">
        <v>2864</v>
      </c>
      <c r="R928" s="19">
        <v>252</v>
      </c>
      <c r="S928" s="17">
        <v>5</v>
      </c>
      <c r="T928" s="20">
        <v>0.2</v>
      </c>
      <c r="U928" s="19">
        <v>53.55</v>
      </c>
      <c r="V928" s="20">
        <f t="shared" si="70"/>
        <v>0.21249999999999999</v>
      </c>
      <c r="W928" s="17">
        <f t="shared" si="71"/>
        <v>2014</v>
      </c>
      <c r="X928" t="str">
        <f t="shared" si="72"/>
        <v>Sep-2014</v>
      </c>
      <c r="Y928" s="17">
        <f t="shared" si="73"/>
        <v>3</v>
      </c>
      <c r="Z928" t="str">
        <f t="shared" si="74"/>
        <v>11-20%</v>
      </c>
      <c r="AA928" s="17">
        <f>IF(COUNTIF($B$2:B928,B928)=1,1,0)</f>
        <v>0</v>
      </c>
      <c r="AB928" s="17">
        <f>IF(COUNTIF($F$2:F928,F928)=1,1,0)</f>
        <v>0</v>
      </c>
    </row>
    <row r="929" spans="1:28" x14ac:dyDescent="0.2">
      <c r="A929" s="17">
        <v>928</v>
      </c>
      <c r="B929" t="s">
        <v>2865</v>
      </c>
      <c r="C929" s="18">
        <v>42282</v>
      </c>
      <c r="D929" s="18">
        <v>42286</v>
      </c>
      <c r="E929" t="s">
        <v>77</v>
      </c>
      <c r="F929" t="s">
        <v>2866</v>
      </c>
      <c r="G929" t="s">
        <v>2867</v>
      </c>
      <c r="H929" t="s">
        <v>129</v>
      </c>
      <c r="I929" t="s">
        <v>54</v>
      </c>
      <c r="J929" t="s">
        <v>345</v>
      </c>
      <c r="K929" t="s">
        <v>346</v>
      </c>
      <c r="L929">
        <v>22153</v>
      </c>
      <c r="M929" t="s">
        <v>57</v>
      </c>
      <c r="N929" t="s">
        <v>1344</v>
      </c>
      <c r="O929" t="s">
        <v>73</v>
      </c>
      <c r="P929" t="s">
        <v>95</v>
      </c>
      <c r="Q929" t="s">
        <v>1345</v>
      </c>
      <c r="R929" s="19">
        <v>46.2</v>
      </c>
      <c r="S929" s="17">
        <v>4</v>
      </c>
      <c r="T929" s="20">
        <v>0</v>
      </c>
      <c r="U929" s="19">
        <v>12.936</v>
      </c>
      <c r="V929" s="20">
        <f t="shared" si="70"/>
        <v>0.27999999999999997</v>
      </c>
      <c r="W929" s="17">
        <f t="shared" si="71"/>
        <v>2015</v>
      </c>
      <c r="X929" t="str">
        <f t="shared" si="72"/>
        <v>Oct-2015</v>
      </c>
      <c r="Y929" s="17">
        <f t="shared" si="73"/>
        <v>4</v>
      </c>
      <c r="Z929" t="str">
        <f t="shared" si="74"/>
        <v>0% (No Discount)</v>
      </c>
      <c r="AA929" s="17">
        <f>IF(COUNTIF($B$2:B929,B929)=1,1,0)</f>
        <v>1</v>
      </c>
      <c r="AB929" s="17">
        <f>IF(COUNTIF($F$2:F929,F929)=1,1,0)</f>
        <v>1</v>
      </c>
    </row>
    <row r="930" spans="1:28" x14ac:dyDescent="0.2">
      <c r="A930" s="17">
        <v>929</v>
      </c>
      <c r="B930" t="s">
        <v>2865</v>
      </c>
      <c r="C930" s="18">
        <v>42282</v>
      </c>
      <c r="D930" s="18">
        <v>42286</v>
      </c>
      <c r="E930" t="s">
        <v>77</v>
      </c>
      <c r="F930" t="s">
        <v>2866</v>
      </c>
      <c r="G930" t="s">
        <v>2867</v>
      </c>
      <c r="H930" t="s">
        <v>129</v>
      </c>
      <c r="I930" t="s">
        <v>54</v>
      </c>
      <c r="J930" t="s">
        <v>345</v>
      </c>
      <c r="K930" t="s">
        <v>346</v>
      </c>
      <c r="L930">
        <v>22153</v>
      </c>
      <c r="M930" t="s">
        <v>57</v>
      </c>
      <c r="N930" t="s">
        <v>1362</v>
      </c>
      <c r="O930" t="s">
        <v>73</v>
      </c>
      <c r="P930" t="s">
        <v>105</v>
      </c>
      <c r="Q930" t="s">
        <v>1363</v>
      </c>
      <c r="R930" s="19">
        <v>28.84</v>
      </c>
      <c r="S930" s="17">
        <v>2</v>
      </c>
      <c r="T930" s="20">
        <v>0</v>
      </c>
      <c r="U930" s="19">
        <v>9.5172000000000008</v>
      </c>
      <c r="V930" s="20">
        <f t="shared" si="70"/>
        <v>0.33</v>
      </c>
      <c r="W930" s="17">
        <f t="shared" si="71"/>
        <v>2015</v>
      </c>
      <c r="X930" t="str">
        <f t="shared" si="72"/>
        <v>Oct-2015</v>
      </c>
      <c r="Y930" s="17">
        <f t="shared" si="73"/>
        <v>4</v>
      </c>
      <c r="Z930" t="str">
        <f t="shared" si="74"/>
        <v>0% (No Discount)</v>
      </c>
      <c r="AA930" s="17">
        <f>IF(COUNTIF($B$2:B930,B930)=1,1,0)</f>
        <v>0</v>
      </c>
      <c r="AB930" s="17">
        <f>IF(COUNTIF($F$2:F930,F930)=1,1,0)</f>
        <v>0</v>
      </c>
    </row>
    <row r="931" spans="1:28" x14ac:dyDescent="0.2">
      <c r="A931" s="17">
        <v>930</v>
      </c>
      <c r="B931" t="s">
        <v>2868</v>
      </c>
      <c r="C931" s="18">
        <v>42839</v>
      </c>
      <c r="D931" s="18">
        <v>42842</v>
      </c>
      <c r="E931" t="s">
        <v>215</v>
      </c>
      <c r="F931" t="s">
        <v>2275</v>
      </c>
      <c r="G931" t="s">
        <v>2276</v>
      </c>
      <c r="H931" t="s">
        <v>53</v>
      </c>
      <c r="I931" t="s">
        <v>54</v>
      </c>
      <c r="J931" t="s">
        <v>2869</v>
      </c>
      <c r="K931" t="s">
        <v>525</v>
      </c>
      <c r="L931">
        <v>43615</v>
      </c>
      <c r="M931" t="s">
        <v>175</v>
      </c>
      <c r="N931" t="s">
        <v>1921</v>
      </c>
      <c r="O931" t="s">
        <v>73</v>
      </c>
      <c r="P931" t="s">
        <v>95</v>
      </c>
      <c r="Q931" t="s">
        <v>1922</v>
      </c>
      <c r="R931" s="19">
        <v>14.592000000000001</v>
      </c>
      <c r="S931" s="17">
        <v>3</v>
      </c>
      <c r="T931" s="20">
        <v>0.2</v>
      </c>
      <c r="U931" s="19">
        <v>2.5535999999999999</v>
      </c>
      <c r="V931" s="20">
        <f t="shared" si="70"/>
        <v>0.17499999999999999</v>
      </c>
      <c r="W931" s="17">
        <f t="shared" si="71"/>
        <v>2017</v>
      </c>
      <c r="X931" t="str">
        <f t="shared" si="72"/>
        <v>Apr-2017</v>
      </c>
      <c r="Y931" s="17">
        <f t="shared" si="73"/>
        <v>3</v>
      </c>
      <c r="Z931" t="str">
        <f t="shared" si="74"/>
        <v>11-20%</v>
      </c>
      <c r="AA931" s="17">
        <f>IF(COUNTIF($B$2:B931,B931)=1,1,0)</f>
        <v>1</v>
      </c>
      <c r="AB931" s="17">
        <f>IF(COUNTIF($F$2:F931,F931)=1,1,0)</f>
        <v>0</v>
      </c>
    </row>
    <row r="932" spans="1:28" x14ac:dyDescent="0.2">
      <c r="A932" s="17">
        <v>931</v>
      </c>
      <c r="B932" t="s">
        <v>2868</v>
      </c>
      <c r="C932" s="18">
        <v>42839</v>
      </c>
      <c r="D932" s="18">
        <v>42842</v>
      </c>
      <c r="E932" t="s">
        <v>215</v>
      </c>
      <c r="F932" t="s">
        <v>2275</v>
      </c>
      <c r="G932" t="s">
        <v>2276</v>
      </c>
      <c r="H932" t="s">
        <v>53</v>
      </c>
      <c r="I932" t="s">
        <v>54</v>
      </c>
      <c r="J932" t="s">
        <v>2869</v>
      </c>
      <c r="K932" t="s">
        <v>525</v>
      </c>
      <c r="L932">
        <v>43615</v>
      </c>
      <c r="M932" t="s">
        <v>175</v>
      </c>
      <c r="N932" t="s">
        <v>2870</v>
      </c>
      <c r="O932" t="s">
        <v>73</v>
      </c>
      <c r="P932" t="s">
        <v>95</v>
      </c>
      <c r="Q932" t="s">
        <v>2871</v>
      </c>
      <c r="R932" s="19">
        <v>89.855999999999995</v>
      </c>
      <c r="S932" s="17">
        <v>3</v>
      </c>
      <c r="T932" s="20">
        <v>0.2</v>
      </c>
      <c r="U932" s="19">
        <v>21.340800000000002</v>
      </c>
      <c r="V932" s="20">
        <f t="shared" si="70"/>
        <v>0.23750000000000004</v>
      </c>
      <c r="W932" s="17">
        <f t="shared" si="71"/>
        <v>2017</v>
      </c>
      <c r="X932" t="str">
        <f t="shared" si="72"/>
        <v>Apr-2017</v>
      </c>
      <c r="Y932" s="17">
        <f t="shared" si="73"/>
        <v>3</v>
      </c>
      <c r="Z932" t="str">
        <f t="shared" si="74"/>
        <v>11-20%</v>
      </c>
      <c r="AA932" s="17">
        <f>IF(COUNTIF($B$2:B932,B932)=1,1,0)</f>
        <v>0</v>
      </c>
      <c r="AB932" s="17">
        <f>IF(COUNTIF($F$2:F932,F932)=1,1,0)</f>
        <v>0</v>
      </c>
    </row>
    <row r="933" spans="1:28" x14ac:dyDescent="0.2">
      <c r="A933" s="17">
        <v>932</v>
      </c>
      <c r="B933" t="s">
        <v>2868</v>
      </c>
      <c r="C933" s="18">
        <v>42839</v>
      </c>
      <c r="D933" s="18">
        <v>42842</v>
      </c>
      <c r="E933" t="s">
        <v>215</v>
      </c>
      <c r="F933" t="s">
        <v>2275</v>
      </c>
      <c r="G933" t="s">
        <v>2276</v>
      </c>
      <c r="H933" t="s">
        <v>53</v>
      </c>
      <c r="I933" t="s">
        <v>54</v>
      </c>
      <c r="J933" t="s">
        <v>2869</v>
      </c>
      <c r="K933" t="s">
        <v>525</v>
      </c>
      <c r="L933">
        <v>43615</v>
      </c>
      <c r="M933" t="s">
        <v>175</v>
      </c>
      <c r="N933" t="s">
        <v>2404</v>
      </c>
      <c r="O933" t="s">
        <v>73</v>
      </c>
      <c r="P933" t="s">
        <v>117</v>
      </c>
      <c r="Q933" t="s">
        <v>2405</v>
      </c>
      <c r="R933" s="19">
        <v>13.872</v>
      </c>
      <c r="S933" s="17">
        <v>3</v>
      </c>
      <c r="T933" s="20">
        <v>0.2</v>
      </c>
      <c r="U933" s="19">
        <v>5.0286</v>
      </c>
      <c r="V933" s="20">
        <f t="shared" si="70"/>
        <v>0.36249999999999999</v>
      </c>
      <c r="W933" s="17">
        <f t="shared" si="71"/>
        <v>2017</v>
      </c>
      <c r="X933" t="str">
        <f t="shared" si="72"/>
        <v>Apr-2017</v>
      </c>
      <c r="Y933" s="17">
        <f t="shared" si="73"/>
        <v>3</v>
      </c>
      <c r="Z933" t="str">
        <f t="shared" si="74"/>
        <v>11-20%</v>
      </c>
      <c r="AA933" s="17">
        <f>IF(COUNTIF($B$2:B933,B933)=1,1,0)</f>
        <v>0</v>
      </c>
      <c r="AB933" s="17">
        <f>IF(COUNTIF($F$2:F933,F933)=1,1,0)</f>
        <v>0</v>
      </c>
    </row>
    <row r="934" spans="1:28" x14ac:dyDescent="0.2">
      <c r="A934" s="17">
        <v>933</v>
      </c>
      <c r="B934" t="s">
        <v>2872</v>
      </c>
      <c r="C934" s="18">
        <v>42980</v>
      </c>
      <c r="D934" s="18">
        <v>42984</v>
      </c>
      <c r="E934" t="s">
        <v>77</v>
      </c>
      <c r="F934" t="s">
        <v>2873</v>
      </c>
      <c r="G934" t="s">
        <v>2874</v>
      </c>
      <c r="H934" t="s">
        <v>53</v>
      </c>
      <c r="I934" t="s">
        <v>54</v>
      </c>
      <c r="J934" t="s">
        <v>173</v>
      </c>
      <c r="K934" t="s">
        <v>174</v>
      </c>
      <c r="L934">
        <v>19140</v>
      </c>
      <c r="M934" t="s">
        <v>175</v>
      </c>
      <c r="N934" t="s">
        <v>2875</v>
      </c>
      <c r="O934" t="s">
        <v>73</v>
      </c>
      <c r="P934" t="s">
        <v>117</v>
      </c>
      <c r="Q934" t="s">
        <v>2876</v>
      </c>
      <c r="R934" s="19">
        <v>12.192</v>
      </c>
      <c r="S934" s="17">
        <v>3</v>
      </c>
      <c r="T934" s="20">
        <v>0.2</v>
      </c>
      <c r="U934" s="19">
        <v>4.1147999999999998</v>
      </c>
      <c r="V934" s="20">
        <f t="shared" si="70"/>
        <v>0.33749999999999997</v>
      </c>
      <c r="W934" s="17">
        <f t="shared" si="71"/>
        <v>2017</v>
      </c>
      <c r="X934" t="str">
        <f t="shared" si="72"/>
        <v>Sep-2017</v>
      </c>
      <c r="Y934" s="17">
        <f t="shared" si="73"/>
        <v>4</v>
      </c>
      <c r="Z934" t="str">
        <f t="shared" si="74"/>
        <v>11-20%</v>
      </c>
      <c r="AA934" s="17">
        <f>IF(COUNTIF($B$2:B934,B934)=1,1,0)</f>
        <v>1</v>
      </c>
      <c r="AB934" s="17">
        <f>IF(COUNTIF($F$2:F934,F934)=1,1,0)</f>
        <v>1</v>
      </c>
    </row>
    <row r="935" spans="1:28" x14ac:dyDescent="0.2">
      <c r="A935" s="17">
        <v>934</v>
      </c>
      <c r="B935" t="s">
        <v>2877</v>
      </c>
      <c r="C935" s="18">
        <v>42541</v>
      </c>
      <c r="D935" s="18">
        <v>42545</v>
      </c>
      <c r="E935" t="s">
        <v>77</v>
      </c>
      <c r="F935" t="s">
        <v>2878</v>
      </c>
      <c r="G935" t="s">
        <v>2879</v>
      </c>
      <c r="H935" t="s">
        <v>129</v>
      </c>
      <c r="I935" t="s">
        <v>54</v>
      </c>
      <c r="J935" t="s">
        <v>173</v>
      </c>
      <c r="K935" t="s">
        <v>174</v>
      </c>
      <c r="L935">
        <v>19120</v>
      </c>
      <c r="M935" t="s">
        <v>175</v>
      </c>
      <c r="N935" t="s">
        <v>2880</v>
      </c>
      <c r="O935" t="s">
        <v>73</v>
      </c>
      <c r="P935" t="s">
        <v>117</v>
      </c>
      <c r="Q935" t="s">
        <v>2881</v>
      </c>
      <c r="R935" s="19">
        <v>45.055999999999997</v>
      </c>
      <c r="S935" s="17">
        <v>8</v>
      </c>
      <c r="T935" s="20">
        <v>0.2</v>
      </c>
      <c r="U935" s="19">
        <v>15.2064</v>
      </c>
      <c r="V935" s="20">
        <f t="shared" si="70"/>
        <v>0.33750000000000002</v>
      </c>
      <c r="W935" s="17">
        <f t="shared" si="71"/>
        <v>2016</v>
      </c>
      <c r="X935" t="str">
        <f t="shared" si="72"/>
        <v>Jun-2016</v>
      </c>
      <c r="Y935" s="17">
        <f t="shared" si="73"/>
        <v>4</v>
      </c>
      <c r="Z935" t="str">
        <f t="shared" si="74"/>
        <v>11-20%</v>
      </c>
      <c r="AA935" s="17">
        <f>IF(COUNTIF($B$2:B935,B935)=1,1,0)</f>
        <v>1</v>
      </c>
      <c r="AB935" s="17">
        <f>IF(COUNTIF($F$2:F935,F935)=1,1,0)</f>
        <v>1</v>
      </c>
    </row>
    <row r="936" spans="1:28" x14ac:dyDescent="0.2">
      <c r="A936" s="17">
        <v>935</v>
      </c>
      <c r="B936" t="s">
        <v>2877</v>
      </c>
      <c r="C936" s="18">
        <v>42541</v>
      </c>
      <c r="D936" s="18">
        <v>42545</v>
      </c>
      <c r="E936" t="s">
        <v>77</v>
      </c>
      <c r="F936" t="s">
        <v>2878</v>
      </c>
      <c r="G936" t="s">
        <v>2879</v>
      </c>
      <c r="H936" t="s">
        <v>129</v>
      </c>
      <c r="I936" t="s">
        <v>54</v>
      </c>
      <c r="J936" t="s">
        <v>173</v>
      </c>
      <c r="K936" t="s">
        <v>174</v>
      </c>
      <c r="L936">
        <v>19120</v>
      </c>
      <c r="M936" t="s">
        <v>175</v>
      </c>
      <c r="N936" t="s">
        <v>2882</v>
      </c>
      <c r="O936" t="s">
        <v>73</v>
      </c>
      <c r="P936" t="s">
        <v>102</v>
      </c>
      <c r="Q936" t="s">
        <v>2883</v>
      </c>
      <c r="R936" s="19">
        <v>29.718</v>
      </c>
      <c r="S936" s="17">
        <v>6</v>
      </c>
      <c r="T936" s="20">
        <v>0.7</v>
      </c>
      <c r="U936" s="19">
        <v>-21.793199999999999</v>
      </c>
      <c r="V936" s="20">
        <f t="shared" si="70"/>
        <v>-0.73333333333333328</v>
      </c>
      <c r="W936" s="17">
        <f t="shared" si="71"/>
        <v>2016</v>
      </c>
      <c r="X936" t="str">
        <f t="shared" si="72"/>
        <v>Jun-2016</v>
      </c>
      <c r="Y936" s="17">
        <f t="shared" si="73"/>
        <v>4</v>
      </c>
      <c r="Z936" t="str">
        <f t="shared" si="74"/>
        <v>Over 50%</v>
      </c>
      <c r="AA936" s="17">
        <f>IF(COUNTIF($B$2:B936,B936)=1,1,0)</f>
        <v>0</v>
      </c>
      <c r="AB936" s="17">
        <f>IF(COUNTIF($F$2:F936,F936)=1,1,0)</f>
        <v>0</v>
      </c>
    </row>
    <row r="937" spans="1:28" x14ac:dyDescent="0.2">
      <c r="A937" s="17">
        <v>936</v>
      </c>
      <c r="B937" t="s">
        <v>2877</v>
      </c>
      <c r="C937" s="18">
        <v>42541</v>
      </c>
      <c r="D937" s="18">
        <v>42545</v>
      </c>
      <c r="E937" t="s">
        <v>77</v>
      </c>
      <c r="F937" t="s">
        <v>2878</v>
      </c>
      <c r="G937" t="s">
        <v>2879</v>
      </c>
      <c r="H937" t="s">
        <v>129</v>
      </c>
      <c r="I937" t="s">
        <v>54</v>
      </c>
      <c r="J937" t="s">
        <v>173</v>
      </c>
      <c r="K937" t="s">
        <v>174</v>
      </c>
      <c r="L937">
        <v>19120</v>
      </c>
      <c r="M937" t="s">
        <v>175</v>
      </c>
      <c r="N937" t="s">
        <v>2676</v>
      </c>
      <c r="O937" t="s">
        <v>73</v>
      </c>
      <c r="P937" t="s">
        <v>117</v>
      </c>
      <c r="Q937" t="s">
        <v>2677</v>
      </c>
      <c r="R937" s="19">
        <v>15.552</v>
      </c>
      <c r="S937" s="17">
        <v>3</v>
      </c>
      <c r="T937" s="20">
        <v>0.2</v>
      </c>
      <c r="U937" s="19">
        <v>5.4432</v>
      </c>
      <c r="V937" s="20">
        <f t="shared" si="70"/>
        <v>0.35000000000000003</v>
      </c>
      <c r="W937" s="17">
        <f t="shared" si="71"/>
        <v>2016</v>
      </c>
      <c r="X937" t="str">
        <f t="shared" si="72"/>
        <v>Jun-2016</v>
      </c>
      <c r="Y937" s="17">
        <f t="shared" si="73"/>
        <v>4</v>
      </c>
      <c r="Z937" t="str">
        <f t="shared" si="74"/>
        <v>11-20%</v>
      </c>
      <c r="AA937" s="17">
        <f>IF(COUNTIF($B$2:B937,B937)=1,1,0)</f>
        <v>0</v>
      </c>
      <c r="AB937" s="17">
        <f>IF(COUNTIF($F$2:F937,F937)=1,1,0)</f>
        <v>0</v>
      </c>
    </row>
    <row r="938" spans="1:28" x14ac:dyDescent="0.2">
      <c r="A938" s="17">
        <v>937</v>
      </c>
      <c r="B938" t="s">
        <v>2877</v>
      </c>
      <c r="C938" s="18">
        <v>42541</v>
      </c>
      <c r="D938" s="18">
        <v>42545</v>
      </c>
      <c r="E938" t="s">
        <v>77</v>
      </c>
      <c r="F938" t="s">
        <v>2878</v>
      </c>
      <c r="G938" t="s">
        <v>2879</v>
      </c>
      <c r="H938" t="s">
        <v>129</v>
      </c>
      <c r="I938" t="s">
        <v>54</v>
      </c>
      <c r="J938" t="s">
        <v>173</v>
      </c>
      <c r="K938" t="s">
        <v>174</v>
      </c>
      <c r="L938">
        <v>19120</v>
      </c>
      <c r="M938" t="s">
        <v>175</v>
      </c>
      <c r="N938" t="s">
        <v>625</v>
      </c>
      <c r="O938" t="s">
        <v>73</v>
      </c>
      <c r="P938" t="s">
        <v>105</v>
      </c>
      <c r="Q938" t="s">
        <v>626</v>
      </c>
      <c r="R938" s="19">
        <v>447.69600000000003</v>
      </c>
      <c r="S938" s="17">
        <v>2</v>
      </c>
      <c r="T938" s="20">
        <v>0.2</v>
      </c>
      <c r="U938" s="19">
        <v>33.577199999999998</v>
      </c>
      <c r="V938" s="20">
        <f t="shared" si="70"/>
        <v>7.4999999999999997E-2</v>
      </c>
      <c r="W938" s="17">
        <f t="shared" si="71"/>
        <v>2016</v>
      </c>
      <c r="X938" t="str">
        <f t="shared" si="72"/>
        <v>Jun-2016</v>
      </c>
      <c r="Y938" s="17">
        <f t="shared" si="73"/>
        <v>4</v>
      </c>
      <c r="Z938" t="str">
        <f t="shared" si="74"/>
        <v>11-20%</v>
      </c>
      <c r="AA938" s="17">
        <f>IF(COUNTIF($B$2:B938,B938)=1,1,0)</f>
        <v>0</v>
      </c>
      <c r="AB938" s="17">
        <f>IF(COUNTIF($F$2:F938,F938)=1,1,0)</f>
        <v>0</v>
      </c>
    </row>
    <row r="939" spans="1:28" x14ac:dyDescent="0.2">
      <c r="A939" s="17">
        <v>938</v>
      </c>
      <c r="B939" t="s">
        <v>2884</v>
      </c>
      <c r="C939" s="18">
        <v>43044</v>
      </c>
      <c r="D939" s="18">
        <v>43045</v>
      </c>
      <c r="E939" t="s">
        <v>215</v>
      </c>
      <c r="F939" t="s">
        <v>242</v>
      </c>
      <c r="G939" t="s">
        <v>243</v>
      </c>
      <c r="H939" t="s">
        <v>68</v>
      </c>
      <c r="I939" t="s">
        <v>54</v>
      </c>
      <c r="J939" t="s">
        <v>2885</v>
      </c>
      <c r="K939" t="s">
        <v>696</v>
      </c>
      <c r="L939">
        <v>87401</v>
      </c>
      <c r="M939" t="s">
        <v>71</v>
      </c>
      <c r="N939" t="s">
        <v>1342</v>
      </c>
      <c r="O939" t="s">
        <v>98</v>
      </c>
      <c r="P939" t="s">
        <v>188</v>
      </c>
      <c r="Q939" t="s">
        <v>1343</v>
      </c>
      <c r="R939" s="19">
        <v>159.99</v>
      </c>
      <c r="S939" s="17">
        <v>1</v>
      </c>
      <c r="T939" s="20">
        <v>0</v>
      </c>
      <c r="U939" s="19">
        <v>54.396599999999999</v>
      </c>
      <c r="V939" s="20">
        <f t="shared" si="70"/>
        <v>0.33999999999999997</v>
      </c>
      <c r="W939" s="17">
        <f t="shared" si="71"/>
        <v>2017</v>
      </c>
      <c r="X939" t="str">
        <f t="shared" si="72"/>
        <v>Nov-2017</v>
      </c>
      <c r="Y939" s="17">
        <f t="shared" si="73"/>
        <v>1</v>
      </c>
      <c r="Z939" t="str">
        <f t="shared" si="74"/>
        <v>0% (No Discount)</v>
      </c>
      <c r="AA939" s="17">
        <f>IF(COUNTIF($B$2:B939,B939)=1,1,0)</f>
        <v>1</v>
      </c>
      <c r="AB939" s="17">
        <f>IF(COUNTIF($F$2:F939,F939)=1,1,0)</f>
        <v>0</v>
      </c>
    </row>
    <row r="940" spans="1:28" x14ac:dyDescent="0.2">
      <c r="A940" s="17">
        <v>939</v>
      </c>
      <c r="B940" t="s">
        <v>2886</v>
      </c>
      <c r="C940" s="18">
        <v>42351</v>
      </c>
      <c r="D940" s="18">
        <v>42355</v>
      </c>
      <c r="E940" t="s">
        <v>77</v>
      </c>
      <c r="F940" t="s">
        <v>2887</v>
      </c>
      <c r="G940" t="s">
        <v>2888</v>
      </c>
      <c r="H940" t="s">
        <v>68</v>
      </c>
      <c r="I940" t="s">
        <v>54</v>
      </c>
      <c r="J940" t="s">
        <v>2889</v>
      </c>
      <c r="K940" t="s">
        <v>70</v>
      </c>
      <c r="L940">
        <v>92503</v>
      </c>
      <c r="M940" t="s">
        <v>71</v>
      </c>
      <c r="N940" t="s">
        <v>2890</v>
      </c>
      <c r="O940" t="s">
        <v>73</v>
      </c>
      <c r="P940" t="s">
        <v>117</v>
      </c>
      <c r="Q940" t="s">
        <v>2891</v>
      </c>
      <c r="R940" s="19">
        <v>12.96</v>
      </c>
      <c r="S940" s="17">
        <v>2</v>
      </c>
      <c r="T940" s="20">
        <v>0</v>
      </c>
      <c r="U940" s="19">
        <v>6.2207999999999997</v>
      </c>
      <c r="V940" s="20">
        <f t="shared" si="70"/>
        <v>0.47999999999999993</v>
      </c>
      <c r="W940" s="17">
        <f t="shared" si="71"/>
        <v>2015</v>
      </c>
      <c r="X940" t="str">
        <f t="shared" si="72"/>
        <v>Dec-2015</v>
      </c>
      <c r="Y940" s="17">
        <f t="shared" si="73"/>
        <v>4</v>
      </c>
      <c r="Z940" t="str">
        <f t="shared" si="74"/>
        <v>0% (No Discount)</v>
      </c>
      <c r="AA940" s="17">
        <f>IF(COUNTIF($B$2:B940,B940)=1,1,0)</f>
        <v>1</v>
      </c>
      <c r="AB940" s="17">
        <f>IF(COUNTIF($F$2:F940,F940)=1,1,0)</f>
        <v>1</v>
      </c>
    </row>
    <row r="941" spans="1:28" x14ac:dyDescent="0.2">
      <c r="A941" s="17">
        <v>940</v>
      </c>
      <c r="B941" t="s">
        <v>2886</v>
      </c>
      <c r="C941" s="18">
        <v>42351</v>
      </c>
      <c r="D941" s="18">
        <v>42355</v>
      </c>
      <c r="E941" t="s">
        <v>77</v>
      </c>
      <c r="F941" t="s">
        <v>2887</v>
      </c>
      <c r="G941" t="s">
        <v>2888</v>
      </c>
      <c r="H941" t="s">
        <v>68</v>
      </c>
      <c r="I941" t="s">
        <v>54</v>
      </c>
      <c r="J941" t="s">
        <v>2889</v>
      </c>
      <c r="K941" t="s">
        <v>70</v>
      </c>
      <c r="L941">
        <v>92503</v>
      </c>
      <c r="M941" t="s">
        <v>71</v>
      </c>
      <c r="N941" t="s">
        <v>2892</v>
      </c>
      <c r="O941" t="s">
        <v>73</v>
      </c>
      <c r="P941" t="s">
        <v>105</v>
      </c>
      <c r="Q941" t="s">
        <v>2893</v>
      </c>
      <c r="R941" s="19">
        <v>134.47999999999999</v>
      </c>
      <c r="S941" s="17">
        <v>4</v>
      </c>
      <c r="T941" s="20">
        <v>0</v>
      </c>
      <c r="U941" s="19">
        <v>34.964799999999997</v>
      </c>
      <c r="V941" s="20">
        <f t="shared" si="70"/>
        <v>0.26</v>
      </c>
      <c r="W941" s="17">
        <f t="shared" si="71"/>
        <v>2015</v>
      </c>
      <c r="X941" t="str">
        <f t="shared" si="72"/>
        <v>Dec-2015</v>
      </c>
      <c r="Y941" s="17">
        <f t="shared" si="73"/>
        <v>4</v>
      </c>
      <c r="Z941" t="str">
        <f t="shared" si="74"/>
        <v>0% (No Discount)</v>
      </c>
      <c r="AA941" s="17">
        <f>IF(COUNTIF($B$2:B941,B941)=1,1,0)</f>
        <v>0</v>
      </c>
      <c r="AB941" s="17">
        <f>IF(COUNTIF($F$2:F941,F941)=1,1,0)</f>
        <v>0</v>
      </c>
    </row>
    <row r="942" spans="1:28" x14ac:dyDescent="0.2">
      <c r="A942" s="17">
        <v>941</v>
      </c>
      <c r="B942" t="s">
        <v>2894</v>
      </c>
      <c r="C942" s="18">
        <v>42540</v>
      </c>
      <c r="D942" s="18">
        <v>42541</v>
      </c>
      <c r="E942" t="s">
        <v>215</v>
      </c>
      <c r="F942" t="s">
        <v>2895</v>
      </c>
      <c r="G942" t="s">
        <v>2896</v>
      </c>
      <c r="H942" t="s">
        <v>68</v>
      </c>
      <c r="I942" t="s">
        <v>54</v>
      </c>
      <c r="J942" t="s">
        <v>154</v>
      </c>
      <c r="K942" t="s">
        <v>70</v>
      </c>
      <c r="L942">
        <v>94110</v>
      </c>
      <c r="M942" t="s">
        <v>71</v>
      </c>
      <c r="N942" t="s">
        <v>2897</v>
      </c>
      <c r="O942" t="s">
        <v>73</v>
      </c>
      <c r="P942" t="s">
        <v>117</v>
      </c>
      <c r="Q942" t="s">
        <v>2898</v>
      </c>
      <c r="R942" s="19">
        <v>17.12</v>
      </c>
      <c r="S942" s="17">
        <v>2</v>
      </c>
      <c r="T942" s="20">
        <v>0</v>
      </c>
      <c r="U942" s="19">
        <v>8.0464000000000002</v>
      </c>
      <c r="V942" s="20">
        <f t="shared" si="70"/>
        <v>0.47</v>
      </c>
      <c r="W942" s="17">
        <f t="shared" si="71"/>
        <v>2016</v>
      </c>
      <c r="X942" t="str">
        <f t="shared" si="72"/>
        <v>Jun-2016</v>
      </c>
      <c r="Y942" s="17">
        <f t="shared" si="73"/>
        <v>1</v>
      </c>
      <c r="Z942" t="str">
        <f t="shared" si="74"/>
        <v>0% (No Discount)</v>
      </c>
      <c r="AA942" s="17">
        <f>IF(COUNTIF($B$2:B942,B942)=1,1,0)</f>
        <v>1</v>
      </c>
      <c r="AB942" s="17">
        <f>IF(COUNTIF($F$2:F942,F942)=1,1,0)</f>
        <v>1</v>
      </c>
    </row>
    <row r="943" spans="1:28" x14ac:dyDescent="0.2">
      <c r="A943" s="17">
        <v>942</v>
      </c>
      <c r="B943" t="s">
        <v>2899</v>
      </c>
      <c r="C943" s="18">
        <v>42717</v>
      </c>
      <c r="D943" s="18">
        <v>42724</v>
      </c>
      <c r="E943" t="s">
        <v>77</v>
      </c>
      <c r="F943" t="s">
        <v>2840</v>
      </c>
      <c r="G943" t="s">
        <v>2841</v>
      </c>
      <c r="H943" t="s">
        <v>68</v>
      </c>
      <c r="I943" t="s">
        <v>54</v>
      </c>
      <c r="J943" t="s">
        <v>2900</v>
      </c>
      <c r="K943" t="s">
        <v>70</v>
      </c>
      <c r="L943">
        <v>90503</v>
      </c>
      <c r="M943" t="s">
        <v>71</v>
      </c>
      <c r="N943" t="s">
        <v>2901</v>
      </c>
      <c r="O943" t="s">
        <v>73</v>
      </c>
      <c r="P943" t="s">
        <v>102</v>
      </c>
      <c r="Q943" t="s">
        <v>2902</v>
      </c>
      <c r="R943" s="19">
        <v>6.0960000000000001</v>
      </c>
      <c r="S943" s="17">
        <v>2</v>
      </c>
      <c r="T943" s="20">
        <v>0.2</v>
      </c>
      <c r="U943" s="19">
        <v>2.2098</v>
      </c>
      <c r="V943" s="20">
        <f t="shared" si="70"/>
        <v>0.36249999999999999</v>
      </c>
      <c r="W943" s="17">
        <f t="shared" si="71"/>
        <v>2016</v>
      </c>
      <c r="X943" t="str">
        <f t="shared" si="72"/>
        <v>Dec-2016</v>
      </c>
      <c r="Y943" s="17">
        <f t="shared" si="73"/>
        <v>7</v>
      </c>
      <c r="Z943" t="str">
        <f t="shared" si="74"/>
        <v>11-20%</v>
      </c>
      <c r="AA943" s="17">
        <f>IF(COUNTIF($B$2:B943,B943)=1,1,0)</f>
        <v>1</v>
      </c>
      <c r="AB943" s="17">
        <f>IF(COUNTIF($F$2:F943,F943)=1,1,0)</f>
        <v>0</v>
      </c>
    </row>
    <row r="944" spans="1:28" x14ac:dyDescent="0.2">
      <c r="A944" s="17">
        <v>943</v>
      </c>
      <c r="B944" t="s">
        <v>2899</v>
      </c>
      <c r="C944" s="18">
        <v>42717</v>
      </c>
      <c r="D944" s="18">
        <v>42724</v>
      </c>
      <c r="E944" t="s">
        <v>77</v>
      </c>
      <c r="F944" t="s">
        <v>2840</v>
      </c>
      <c r="G944" t="s">
        <v>2841</v>
      </c>
      <c r="H944" t="s">
        <v>68</v>
      </c>
      <c r="I944" t="s">
        <v>54</v>
      </c>
      <c r="J944" t="s">
        <v>2900</v>
      </c>
      <c r="K944" t="s">
        <v>70</v>
      </c>
      <c r="L944">
        <v>90503</v>
      </c>
      <c r="M944" t="s">
        <v>71</v>
      </c>
      <c r="N944" t="s">
        <v>82</v>
      </c>
      <c r="O944" t="s">
        <v>59</v>
      </c>
      <c r="P944" t="s">
        <v>83</v>
      </c>
      <c r="Q944" t="s">
        <v>84</v>
      </c>
      <c r="R944" s="19">
        <v>1114.2719999999999</v>
      </c>
      <c r="S944" s="17">
        <v>4</v>
      </c>
      <c r="T944" s="20">
        <v>0.2</v>
      </c>
      <c r="U944" s="19">
        <v>41.785200000000003</v>
      </c>
      <c r="V944" s="20">
        <f t="shared" si="70"/>
        <v>3.7500000000000006E-2</v>
      </c>
      <c r="W944" s="17">
        <f t="shared" si="71"/>
        <v>2016</v>
      </c>
      <c r="X944" t="str">
        <f t="shared" si="72"/>
        <v>Dec-2016</v>
      </c>
      <c r="Y944" s="17">
        <f t="shared" si="73"/>
        <v>7</v>
      </c>
      <c r="Z944" t="str">
        <f t="shared" si="74"/>
        <v>11-20%</v>
      </c>
      <c r="AA944" s="17">
        <f>IF(COUNTIF($B$2:B944,B944)=1,1,0)</f>
        <v>0</v>
      </c>
      <c r="AB944" s="17">
        <f>IF(COUNTIF($F$2:F944,F944)=1,1,0)</f>
        <v>0</v>
      </c>
    </row>
    <row r="945" spans="1:28" x14ac:dyDescent="0.2">
      <c r="A945" s="17">
        <v>944</v>
      </c>
      <c r="B945" t="s">
        <v>2903</v>
      </c>
      <c r="C945" s="18">
        <v>42153</v>
      </c>
      <c r="D945" s="18">
        <v>42158</v>
      </c>
      <c r="E945" t="s">
        <v>77</v>
      </c>
      <c r="F945" t="s">
        <v>1232</v>
      </c>
      <c r="G945" t="s">
        <v>1233</v>
      </c>
      <c r="H945" t="s">
        <v>53</v>
      </c>
      <c r="I945" t="s">
        <v>54</v>
      </c>
      <c r="J945" t="s">
        <v>122</v>
      </c>
      <c r="K945" t="s">
        <v>123</v>
      </c>
      <c r="L945">
        <v>98105</v>
      </c>
      <c r="M945" t="s">
        <v>71</v>
      </c>
      <c r="N945" t="s">
        <v>2013</v>
      </c>
      <c r="O945" t="s">
        <v>73</v>
      </c>
      <c r="P945" t="s">
        <v>117</v>
      </c>
      <c r="Q945" t="s">
        <v>2014</v>
      </c>
      <c r="R945" s="19">
        <v>32.4</v>
      </c>
      <c r="S945" s="17">
        <v>5</v>
      </c>
      <c r="T945" s="20">
        <v>0</v>
      </c>
      <c r="U945" s="19">
        <v>15.552</v>
      </c>
      <c r="V945" s="20">
        <f t="shared" si="70"/>
        <v>0.48</v>
      </c>
      <c r="W945" s="17">
        <f t="shared" si="71"/>
        <v>2015</v>
      </c>
      <c r="X945" t="str">
        <f t="shared" si="72"/>
        <v>May-2015</v>
      </c>
      <c r="Y945" s="17">
        <f t="shared" si="73"/>
        <v>5</v>
      </c>
      <c r="Z945" t="str">
        <f t="shared" si="74"/>
        <v>0% (No Discount)</v>
      </c>
      <c r="AA945" s="17">
        <f>IF(COUNTIF($B$2:B945,B945)=1,1,0)</f>
        <v>1</v>
      </c>
      <c r="AB945" s="17">
        <f>IF(COUNTIF($F$2:F945,F945)=1,1,0)</f>
        <v>0</v>
      </c>
    </row>
    <row r="946" spans="1:28" x14ac:dyDescent="0.2">
      <c r="A946" s="17">
        <v>945</v>
      </c>
      <c r="B946" t="s">
        <v>2903</v>
      </c>
      <c r="C946" s="18">
        <v>42153</v>
      </c>
      <c r="D946" s="18">
        <v>42158</v>
      </c>
      <c r="E946" t="s">
        <v>77</v>
      </c>
      <c r="F946" t="s">
        <v>1232</v>
      </c>
      <c r="G946" t="s">
        <v>1233</v>
      </c>
      <c r="H946" t="s">
        <v>53</v>
      </c>
      <c r="I946" t="s">
        <v>54</v>
      </c>
      <c r="J946" t="s">
        <v>122</v>
      </c>
      <c r="K946" t="s">
        <v>123</v>
      </c>
      <c r="L946">
        <v>98105</v>
      </c>
      <c r="M946" t="s">
        <v>71</v>
      </c>
      <c r="N946" t="s">
        <v>2904</v>
      </c>
      <c r="O946" t="s">
        <v>73</v>
      </c>
      <c r="P946" t="s">
        <v>86</v>
      </c>
      <c r="Q946" t="s">
        <v>2905</v>
      </c>
      <c r="R946" s="19">
        <v>540.57000000000005</v>
      </c>
      <c r="S946" s="17">
        <v>3</v>
      </c>
      <c r="T946" s="20">
        <v>0</v>
      </c>
      <c r="U946" s="19">
        <v>140.54820000000001</v>
      </c>
      <c r="V946" s="20">
        <f t="shared" si="70"/>
        <v>0.26</v>
      </c>
      <c r="W946" s="17">
        <f t="shared" si="71"/>
        <v>2015</v>
      </c>
      <c r="X946" t="str">
        <f t="shared" si="72"/>
        <v>May-2015</v>
      </c>
      <c r="Y946" s="17">
        <f t="shared" si="73"/>
        <v>5</v>
      </c>
      <c r="Z946" t="str">
        <f t="shared" si="74"/>
        <v>0% (No Discount)</v>
      </c>
      <c r="AA946" s="17">
        <f>IF(COUNTIF($B$2:B946,B946)=1,1,0)</f>
        <v>0</v>
      </c>
      <c r="AB946" s="17">
        <f>IF(COUNTIF($F$2:F946,F946)=1,1,0)</f>
        <v>0</v>
      </c>
    </row>
    <row r="947" spans="1:28" x14ac:dyDescent="0.2">
      <c r="A947" s="17">
        <v>946</v>
      </c>
      <c r="B947" t="s">
        <v>2903</v>
      </c>
      <c r="C947" s="18">
        <v>42153</v>
      </c>
      <c r="D947" s="18">
        <v>42158</v>
      </c>
      <c r="E947" t="s">
        <v>77</v>
      </c>
      <c r="F947" t="s">
        <v>1232</v>
      </c>
      <c r="G947" t="s">
        <v>1233</v>
      </c>
      <c r="H947" t="s">
        <v>53</v>
      </c>
      <c r="I947" t="s">
        <v>54</v>
      </c>
      <c r="J947" t="s">
        <v>122</v>
      </c>
      <c r="K947" t="s">
        <v>123</v>
      </c>
      <c r="L947">
        <v>98105</v>
      </c>
      <c r="M947" t="s">
        <v>71</v>
      </c>
      <c r="N947" t="s">
        <v>2906</v>
      </c>
      <c r="O947" t="s">
        <v>73</v>
      </c>
      <c r="P947" t="s">
        <v>102</v>
      </c>
      <c r="Q947" t="s">
        <v>2907</v>
      </c>
      <c r="R947" s="19">
        <v>167.76</v>
      </c>
      <c r="S947" s="17">
        <v>5</v>
      </c>
      <c r="T947" s="20">
        <v>0.2</v>
      </c>
      <c r="U947" s="19">
        <v>62.91</v>
      </c>
      <c r="V947" s="20">
        <f t="shared" si="70"/>
        <v>0.375</v>
      </c>
      <c r="W947" s="17">
        <f t="shared" si="71"/>
        <v>2015</v>
      </c>
      <c r="X947" t="str">
        <f t="shared" si="72"/>
        <v>May-2015</v>
      </c>
      <c r="Y947" s="17">
        <f t="shared" si="73"/>
        <v>5</v>
      </c>
      <c r="Z947" t="str">
        <f t="shared" si="74"/>
        <v>11-20%</v>
      </c>
      <c r="AA947" s="17">
        <f>IF(COUNTIF($B$2:B947,B947)=1,1,0)</f>
        <v>0</v>
      </c>
      <c r="AB947" s="17">
        <f>IF(COUNTIF($F$2:F947,F947)=1,1,0)</f>
        <v>0</v>
      </c>
    </row>
    <row r="948" spans="1:28" x14ac:dyDescent="0.2">
      <c r="A948" s="17">
        <v>947</v>
      </c>
      <c r="B948" t="s">
        <v>2908</v>
      </c>
      <c r="C948" s="18">
        <v>42211</v>
      </c>
      <c r="D948" s="18">
        <v>42213</v>
      </c>
      <c r="E948" t="s">
        <v>215</v>
      </c>
      <c r="F948" t="s">
        <v>1938</v>
      </c>
      <c r="G948" t="s">
        <v>1939</v>
      </c>
      <c r="H948" t="s">
        <v>53</v>
      </c>
      <c r="I948" t="s">
        <v>54</v>
      </c>
      <c r="J948" t="s">
        <v>1855</v>
      </c>
      <c r="K948" t="s">
        <v>337</v>
      </c>
      <c r="L948">
        <v>85204</v>
      </c>
      <c r="M948" t="s">
        <v>71</v>
      </c>
      <c r="N948" t="s">
        <v>2909</v>
      </c>
      <c r="O948" t="s">
        <v>59</v>
      </c>
      <c r="P948" t="s">
        <v>83</v>
      </c>
      <c r="Q948" t="s">
        <v>2910</v>
      </c>
      <c r="R948" s="19">
        <v>393.16500000000002</v>
      </c>
      <c r="S948" s="17">
        <v>3</v>
      </c>
      <c r="T948" s="20">
        <v>0.5</v>
      </c>
      <c r="U948" s="19">
        <v>-204.44579999999999</v>
      </c>
      <c r="V948" s="20">
        <f t="shared" si="70"/>
        <v>-0.51999999999999991</v>
      </c>
      <c r="W948" s="17">
        <f t="shared" si="71"/>
        <v>2015</v>
      </c>
      <c r="X948" t="str">
        <f t="shared" si="72"/>
        <v>Jul-2015</v>
      </c>
      <c r="Y948" s="17">
        <f t="shared" si="73"/>
        <v>2</v>
      </c>
      <c r="Z948" t="str">
        <f t="shared" si="74"/>
        <v>41-50%</v>
      </c>
      <c r="AA948" s="17">
        <f>IF(COUNTIF($B$2:B948,B948)=1,1,0)</f>
        <v>1</v>
      </c>
      <c r="AB948" s="17">
        <f>IF(COUNTIF($F$2:F948,F948)=1,1,0)</f>
        <v>0</v>
      </c>
    </row>
    <row r="949" spans="1:28" x14ac:dyDescent="0.2">
      <c r="A949" s="17">
        <v>948</v>
      </c>
      <c r="B949" t="s">
        <v>2911</v>
      </c>
      <c r="C949" s="18">
        <v>43067</v>
      </c>
      <c r="D949" s="18">
        <v>43071</v>
      </c>
      <c r="E949" t="s">
        <v>77</v>
      </c>
      <c r="F949" t="s">
        <v>1540</v>
      </c>
      <c r="G949" t="s">
        <v>1541</v>
      </c>
      <c r="H949" t="s">
        <v>129</v>
      </c>
      <c r="I949" t="s">
        <v>54</v>
      </c>
      <c r="J949" t="s">
        <v>173</v>
      </c>
      <c r="K949" t="s">
        <v>174</v>
      </c>
      <c r="L949">
        <v>19120</v>
      </c>
      <c r="M949" t="s">
        <v>175</v>
      </c>
      <c r="N949" t="s">
        <v>2912</v>
      </c>
      <c r="O949" t="s">
        <v>59</v>
      </c>
      <c r="P949" t="s">
        <v>92</v>
      </c>
      <c r="Q949" t="s">
        <v>2913</v>
      </c>
      <c r="R949" s="19">
        <v>516.48800000000006</v>
      </c>
      <c r="S949" s="17">
        <v>7</v>
      </c>
      <c r="T949" s="20">
        <v>0.2</v>
      </c>
      <c r="U949" s="19">
        <v>-12.9122</v>
      </c>
      <c r="V949" s="20">
        <f t="shared" si="70"/>
        <v>-2.4999999999999998E-2</v>
      </c>
      <c r="W949" s="17">
        <f t="shared" si="71"/>
        <v>2017</v>
      </c>
      <c r="X949" t="str">
        <f t="shared" si="72"/>
        <v>Nov-2017</v>
      </c>
      <c r="Y949" s="17">
        <f t="shared" si="73"/>
        <v>4</v>
      </c>
      <c r="Z949" t="str">
        <f t="shared" si="74"/>
        <v>11-20%</v>
      </c>
      <c r="AA949" s="17">
        <f>IF(COUNTIF($B$2:B949,B949)=1,1,0)</f>
        <v>1</v>
      </c>
      <c r="AB949" s="17">
        <f>IF(COUNTIF($F$2:F949,F949)=1,1,0)</f>
        <v>0</v>
      </c>
    </row>
    <row r="950" spans="1:28" x14ac:dyDescent="0.2">
      <c r="A950" s="17">
        <v>949</v>
      </c>
      <c r="B950" t="s">
        <v>2911</v>
      </c>
      <c r="C950" s="18">
        <v>43067</v>
      </c>
      <c r="D950" s="18">
        <v>43071</v>
      </c>
      <c r="E950" t="s">
        <v>77</v>
      </c>
      <c r="F950" t="s">
        <v>1540</v>
      </c>
      <c r="G950" t="s">
        <v>1541</v>
      </c>
      <c r="H950" t="s">
        <v>129</v>
      </c>
      <c r="I950" t="s">
        <v>54</v>
      </c>
      <c r="J950" t="s">
        <v>173</v>
      </c>
      <c r="K950" t="s">
        <v>174</v>
      </c>
      <c r="L950">
        <v>19120</v>
      </c>
      <c r="M950" t="s">
        <v>175</v>
      </c>
      <c r="N950" t="s">
        <v>949</v>
      </c>
      <c r="O950" t="s">
        <v>59</v>
      </c>
      <c r="P950" t="s">
        <v>92</v>
      </c>
      <c r="Q950" t="s">
        <v>950</v>
      </c>
      <c r="R950" s="19">
        <v>1007.232</v>
      </c>
      <c r="S950" s="17">
        <v>6</v>
      </c>
      <c r="T950" s="20">
        <v>0.2</v>
      </c>
      <c r="U950" s="19">
        <v>75.542400000000001</v>
      </c>
      <c r="V950" s="20">
        <f t="shared" si="70"/>
        <v>7.4999999999999997E-2</v>
      </c>
      <c r="W950" s="17">
        <f t="shared" si="71"/>
        <v>2017</v>
      </c>
      <c r="X950" t="str">
        <f t="shared" si="72"/>
        <v>Nov-2017</v>
      </c>
      <c r="Y950" s="17">
        <f t="shared" si="73"/>
        <v>4</v>
      </c>
      <c r="Z950" t="str">
        <f t="shared" si="74"/>
        <v>11-20%</v>
      </c>
      <c r="AA950" s="17">
        <f>IF(COUNTIF($B$2:B950,B950)=1,1,0)</f>
        <v>0</v>
      </c>
      <c r="AB950" s="17">
        <f>IF(COUNTIF($F$2:F950,F950)=1,1,0)</f>
        <v>0</v>
      </c>
    </row>
    <row r="951" spans="1:28" x14ac:dyDescent="0.2">
      <c r="A951" s="17">
        <v>950</v>
      </c>
      <c r="B951" t="s">
        <v>2911</v>
      </c>
      <c r="C951" s="18">
        <v>43067</v>
      </c>
      <c r="D951" s="18">
        <v>43071</v>
      </c>
      <c r="E951" t="s">
        <v>77</v>
      </c>
      <c r="F951" t="s">
        <v>1540</v>
      </c>
      <c r="G951" t="s">
        <v>1541</v>
      </c>
      <c r="H951" t="s">
        <v>129</v>
      </c>
      <c r="I951" t="s">
        <v>54</v>
      </c>
      <c r="J951" t="s">
        <v>173</v>
      </c>
      <c r="K951" t="s">
        <v>174</v>
      </c>
      <c r="L951">
        <v>19120</v>
      </c>
      <c r="M951" t="s">
        <v>175</v>
      </c>
      <c r="N951" t="s">
        <v>2914</v>
      </c>
      <c r="O951" t="s">
        <v>59</v>
      </c>
      <c r="P951" t="s">
        <v>83</v>
      </c>
      <c r="Q951" t="s">
        <v>2915</v>
      </c>
      <c r="R951" s="19">
        <v>2065.3200000000002</v>
      </c>
      <c r="S951" s="17">
        <v>12</v>
      </c>
      <c r="T951" s="20">
        <v>0.4</v>
      </c>
      <c r="U951" s="19">
        <v>-619.596</v>
      </c>
      <c r="V951" s="20">
        <f t="shared" si="70"/>
        <v>-0.3</v>
      </c>
      <c r="W951" s="17">
        <f t="shared" si="71"/>
        <v>2017</v>
      </c>
      <c r="X951" t="str">
        <f t="shared" si="72"/>
        <v>Nov-2017</v>
      </c>
      <c r="Y951" s="17">
        <f t="shared" si="73"/>
        <v>4</v>
      </c>
      <c r="Z951" t="str">
        <f t="shared" si="74"/>
        <v>31-40%</v>
      </c>
      <c r="AA951" s="17">
        <f>IF(COUNTIF($B$2:B951,B951)=1,1,0)</f>
        <v>0</v>
      </c>
      <c r="AB951" s="17">
        <f>IF(COUNTIF($F$2:F951,F951)=1,1,0)</f>
        <v>0</v>
      </c>
    </row>
    <row r="952" spans="1:28" x14ac:dyDescent="0.2">
      <c r="A952" s="17">
        <v>951</v>
      </c>
      <c r="B952" t="s">
        <v>2911</v>
      </c>
      <c r="C952" s="18">
        <v>43067</v>
      </c>
      <c r="D952" s="18">
        <v>43071</v>
      </c>
      <c r="E952" t="s">
        <v>77</v>
      </c>
      <c r="F952" t="s">
        <v>1540</v>
      </c>
      <c r="G952" t="s">
        <v>1541</v>
      </c>
      <c r="H952" t="s">
        <v>129</v>
      </c>
      <c r="I952" t="s">
        <v>54</v>
      </c>
      <c r="J952" t="s">
        <v>173</v>
      </c>
      <c r="K952" t="s">
        <v>174</v>
      </c>
      <c r="L952">
        <v>19120</v>
      </c>
      <c r="M952" t="s">
        <v>175</v>
      </c>
      <c r="N952" t="s">
        <v>2916</v>
      </c>
      <c r="O952" t="s">
        <v>73</v>
      </c>
      <c r="P952" t="s">
        <v>117</v>
      </c>
      <c r="Q952" t="s">
        <v>2917</v>
      </c>
      <c r="R952" s="19">
        <v>15.552</v>
      </c>
      <c r="S952" s="17">
        <v>3</v>
      </c>
      <c r="T952" s="20">
        <v>0.2</v>
      </c>
      <c r="U952" s="19">
        <v>5.4432</v>
      </c>
      <c r="V952" s="20">
        <f t="shared" si="70"/>
        <v>0.35000000000000003</v>
      </c>
      <c r="W952" s="17">
        <f t="shared" si="71"/>
        <v>2017</v>
      </c>
      <c r="X952" t="str">
        <f t="shared" si="72"/>
        <v>Nov-2017</v>
      </c>
      <c r="Y952" s="17">
        <f t="shared" si="73"/>
        <v>4</v>
      </c>
      <c r="Z952" t="str">
        <f t="shared" si="74"/>
        <v>11-20%</v>
      </c>
      <c r="AA952" s="17">
        <f>IF(COUNTIF($B$2:B952,B952)=1,1,0)</f>
        <v>0</v>
      </c>
      <c r="AB952" s="17">
        <f>IF(COUNTIF($F$2:F952,F952)=1,1,0)</f>
        <v>0</v>
      </c>
    </row>
    <row r="953" spans="1:28" x14ac:dyDescent="0.2">
      <c r="A953" s="17">
        <v>952</v>
      </c>
      <c r="B953" t="s">
        <v>2911</v>
      </c>
      <c r="C953" s="18">
        <v>43067</v>
      </c>
      <c r="D953" s="18">
        <v>43071</v>
      </c>
      <c r="E953" t="s">
        <v>77</v>
      </c>
      <c r="F953" t="s">
        <v>1540</v>
      </c>
      <c r="G953" t="s">
        <v>1541</v>
      </c>
      <c r="H953" t="s">
        <v>129</v>
      </c>
      <c r="I953" t="s">
        <v>54</v>
      </c>
      <c r="J953" t="s">
        <v>173</v>
      </c>
      <c r="K953" t="s">
        <v>174</v>
      </c>
      <c r="L953">
        <v>19120</v>
      </c>
      <c r="M953" t="s">
        <v>175</v>
      </c>
      <c r="N953" t="s">
        <v>942</v>
      </c>
      <c r="O953" t="s">
        <v>73</v>
      </c>
      <c r="P953" t="s">
        <v>117</v>
      </c>
      <c r="Q953" t="s">
        <v>943</v>
      </c>
      <c r="R953" s="19">
        <v>25.344000000000001</v>
      </c>
      <c r="S953" s="17">
        <v>6</v>
      </c>
      <c r="T953" s="20">
        <v>0.2</v>
      </c>
      <c r="U953" s="19">
        <v>7.92</v>
      </c>
      <c r="V953" s="20">
        <f t="shared" si="70"/>
        <v>0.3125</v>
      </c>
      <c r="W953" s="17">
        <f t="shared" si="71"/>
        <v>2017</v>
      </c>
      <c r="X953" t="str">
        <f t="shared" si="72"/>
        <v>Nov-2017</v>
      </c>
      <c r="Y953" s="17">
        <f t="shared" si="73"/>
        <v>4</v>
      </c>
      <c r="Z953" t="str">
        <f t="shared" si="74"/>
        <v>11-20%</v>
      </c>
      <c r="AA953" s="17">
        <f>IF(COUNTIF($B$2:B953,B953)=1,1,0)</f>
        <v>0</v>
      </c>
      <c r="AB953" s="17">
        <f>IF(COUNTIF($F$2:F953,F953)=1,1,0)</f>
        <v>0</v>
      </c>
    </row>
    <row r="954" spans="1:28" x14ac:dyDescent="0.2">
      <c r="A954" s="17">
        <v>953</v>
      </c>
      <c r="B954" t="s">
        <v>2918</v>
      </c>
      <c r="C954" s="18">
        <v>42828</v>
      </c>
      <c r="D954" s="18">
        <v>42832</v>
      </c>
      <c r="E954" t="s">
        <v>77</v>
      </c>
      <c r="F954" t="s">
        <v>2919</v>
      </c>
      <c r="G954" t="s">
        <v>2920</v>
      </c>
      <c r="H954" t="s">
        <v>53</v>
      </c>
      <c r="I954" t="s">
        <v>54</v>
      </c>
      <c r="J954" t="s">
        <v>173</v>
      </c>
      <c r="K954" t="s">
        <v>174</v>
      </c>
      <c r="L954">
        <v>19143</v>
      </c>
      <c r="M954" t="s">
        <v>175</v>
      </c>
      <c r="N954" t="s">
        <v>2921</v>
      </c>
      <c r="O954" t="s">
        <v>59</v>
      </c>
      <c r="P954" t="s">
        <v>92</v>
      </c>
      <c r="Q954" t="s">
        <v>952</v>
      </c>
      <c r="R954" s="19">
        <v>25.472000000000001</v>
      </c>
      <c r="S954" s="17">
        <v>4</v>
      </c>
      <c r="T954" s="20">
        <v>0.2</v>
      </c>
      <c r="U954" s="19">
        <v>7.6416000000000004</v>
      </c>
      <c r="V954" s="20">
        <f t="shared" si="70"/>
        <v>0.3</v>
      </c>
      <c r="W954" s="17">
        <f t="shared" si="71"/>
        <v>2017</v>
      </c>
      <c r="X954" t="str">
        <f t="shared" si="72"/>
        <v>Apr-2017</v>
      </c>
      <c r="Y954" s="17">
        <f t="shared" si="73"/>
        <v>4</v>
      </c>
      <c r="Z954" t="str">
        <f t="shared" si="74"/>
        <v>11-20%</v>
      </c>
      <c r="AA954" s="17">
        <f>IF(COUNTIF($B$2:B954,B954)=1,1,0)</f>
        <v>1</v>
      </c>
      <c r="AB954" s="17">
        <f>IF(COUNTIF($F$2:F954,F954)=1,1,0)</f>
        <v>1</v>
      </c>
    </row>
    <row r="955" spans="1:28" x14ac:dyDescent="0.2">
      <c r="A955" s="17">
        <v>954</v>
      </c>
      <c r="B955" t="s">
        <v>2922</v>
      </c>
      <c r="C955" s="18">
        <v>43097</v>
      </c>
      <c r="D955" s="18">
        <v>43101</v>
      </c>
      <c r="E955" t="s">
        <v>77</v>
      </c>
      <c r="F955" t="s">
        <v>2923</v>
      </c>
      <c r="G955" t="s">
        <v>2924</v>
      </c>
      <c r="H955" t="s">
        <v>53</v>
      </c>
      <c r="I955" t="s">
        <v>54</v>
      </c>
      <c r="J955" t="s">
        <v>2925</v>
      </c>
      <c r="K955" t="s">
        <v>131</v>
      </c>
      <c r="L955">
        <v>78664</v>
      </c>
      <c r="M955" t="s">
        <v>132</v>
      </c>
      <c r="N955" t="s">
        <v>904</v>
      </c>
      <c r="O955" t="s">
        <v>73</v>
      </c>
      <c r="P955" t="s">
        <v>95</v>
      </c>
      <c r="Q955" t="s">
        <v>905</v>
      </c>
      <c r="R955" s="19">
        <v>27.167999999999999</v>
      </c>
      <c r="S955" s="17">
        <v>2</v>
      </c>
      <c r="T955" s="20">
        <v>0.2</v>
      </c>
      <c r="U955" s="19">
        <v>2.7168000000000001</v>
      </c>
      <c r="V955" s="20">
        <f t="shared" si="70"/>
        <v>0.1</v>
      </c>
      <c r="W955" s="17">
        <f t="shared" si="71"/>
        <v>2017</v>
      </c>
      <c r="X955" t="str">
        <f t="shared" si="72"/>
        <v>Dec-2017</v>
      </c>
      <c r="Y955" s="17">
        <f t="shared" si="73"/>
        <v>4</v>
      </c>
      <c r="Z955" t="str">
        <f t="shared" si="74"/>
        <v>11-20%</v>
      </c>
      <c r="AA955" s="17">
        <f>IF(COUNTIF($B$2:B955,B955)=1,1,0)</f>
        <v>1</v>
      </c>
      <c r="AB955" s="17">
        <f>IF(COUNTIF($F$2:F955,F955)=1,1,0)</f>
        <v>1</v>
      </c>
    </row>
    <row r="956" spans="1:28" x14ac:dyDescent="0.2">
      <c r="A956" s="17">
        <v>955</v>
      </c>
      <c r="B956" t="s">
        <v>2922</v>
      </c>
      <c r="C956" s="18">
        <v>43097</v>
      </c>
      <c r="D956" s="18">
        <v>43101</v>
      </c>
      <c r="E956" t="s">
        <v>77</v>
      </c>
      <c r="F956" t="s">
        <v>2923</v>
      </c>
      <c r="G956" t="s">
        <v>2924</v>
      </c>
      <c r="H956" t="s">
        <v>53</v>
      </c>
      <c r="I956" t="s">
        <v>54</v>
      </c>
      <c r="J956" t="s">
        <v>2925</v>
      </c>
      <c r="K956" t="s">
        <v>131</v>
      </c>
      <c r="L956">
        <v>78664</v>
      </c>
      <c r="M956" t="s">
        <v>132</v>
      </c>
      <c r="N956" t="s">
        <v>1106</v>
      </c>
      <c r="O956" t="s">
        <v>59</v>
      </c>
      <c r="P956" t="s">
        <v>60</v>
      </c>
      <c r="Q956" t="s">
        <v>1107</v>
      </c>
      <c r="R956" s="19">
        <v>78.852800000000002</v>
      </c>
      <c r="S956" s="17">
        <v>2</v>
      </c>
      <c r="T956" s="20">
        <v>0.32</v>
      </c>
      <c r="U956" s="19">
        <v>-11.596</v>
      </c>
      <c r="V956" s="20">
        <f t="shared" si="70"/>
        <v>-0.14705882352941177</v>
      </c>
      <c r="W956" s="17">
        <f t="shared" si="71"/>
        <v>2017</v>
      </c>
      <c r="X956" t="str">
        <f t="shared" si="72"/>
        <v>Dec-2017</v>
      </c>
      <c r="Y956" s="17">
        <f t="shared" si="73"/>
        <v>4</v>
      </c>
      <c r="Z956" t="str">
        <f t="shared" si="74"/>
        <v>31-40%</v>
      </c>
      <c r="AA956" s="17">
        <f>IF(COUNTIF($B$2:B956,B956)=1,1,0)</f>
        <v>0</v>
      </c>
      <c r="AB956" s="17">
        <f>IF(COUNTIF($F$2:F956,F956)=1,1,0)</f>
        <v>0</v>
      </c>
    </row>
    <row r="957" spans="1:28" x14ac:dyDescent="0.2">
      <c r="A957" s="17">
        <v>956</v>
      </c>
      <c r="B957" t="s">
        <v>2926</v>
      </c>
      <c r="C957" s="18">
        <v>43069</v>
      </c>
      <c r="D957" s="18">
        <v>43073</v>
      </c>
      <c r="E957" t="s">
        <v>77</v>
      </c>
      <c r="F957" t="s">
        <v>2927</v>
      </c>
      <c r="G957" t="s">
        <v>2928</v>
      </c>
      <c r="H957" t="s">
        <v>53</v>
      </c>
      <c r="I957" t="s">
        <v>54</v>
      </c>
      <c r="J957" t="s">
        <v>355</v>
      </c>
      <c r="K957" t="s">
        <v>1519</v>
      </c>
      <c r="L957">
        <v>39212</v>
      </c>
      <c r="M957" t="s">
        <v>57</v>
      </c>
      <c r="N957" t="s">
        <v>304</v>
      </c>
      <c r="O957" t="s">
        <v>73</v>
      </c>
      <c r="P957" t="s">
        <v>86</v>
      </c>
      <c r="Q957" t="s">
        <v>305</v>
      </c>
      <c r="R957" s="19">
        <v>173.8</v>
      </c>
      <c r="S957" s="17">
        <v>5</v>
      </c>
      <c r="T957" s="20">
        <v>0</v>
      </c>
      <c r="U957" s="19">
        <v>43.45</v>
      </c>
      <c r="V957" s="20">
        <f t="shared" si="70"/>
        <v>0.25</v>
      </c>
      <c r="W957" s="17">
        <f t="shared" si="71"/>
        <v>2017</v>
      </c>
      <c r="X957" t="str">
        <f t="shared" si="72"/>
        <v>Nov-2017</v>
      </c>
      <c r="Y957" s="17">
        <f t="shared" si="73"/>
        <v>4</v>
      </c>
      <c r="Z957" t="str">
        <f t="shared" si="74"/>
        <v>0% (No Discount)</v>
      </c>
      <c r="AA957" s="17">
        <f>IF(COUNTIF($B$2:B957,B957)=1,1,0)</f>
        <v>1</v>
      </c>
      <c r="AB957" s="17">
        <f>IF(COUNTIF($F$2:F957,F957)=1,1,0)</f>
        <v>1</v>
      </c>
    </row>
    <row r="958" spans="1:28" x14ac:dyDescent="0.2">
      <c r="A958" s="17">
        <v>957</v>
      </c>
      <c r="B958" t="s">
        <v>2929</v>
      </c>
      <c r="C958" s="18">
        <v>42870</v>
      </c>
      <c r="D958" s="18">
        <v>42873</v>
      </c>
      <c r="E958" t="s">
        <v>50</v>
      </c>
      <c r="F958" t="s">
        <v>2930</v>
      </c>
      <c r="G958" t="s">
        <v>2931</v>
      </c>
      <c r="H958" t="s">
        <v>53</v>
      </c>
      <c r="I958" t="s">
        <v>54</v>
      </c>
      <c r="J958" t="s">
        <v>571</v>
      </c>
      <c r="K958" t="s">
        <v>337</v>
      </c>
      <c r="L958">
        <v>85023</v>
      </c>
      <c r="M958" t="s">
        <v>71</v>
      </c>
      <c r="N958" t="s">
        <v>2703</v>
      </c>
      <c r="O958" t="s">
        <v>98</v>
      </c>
      <c r="P958" t="s">
        <v>99</v>
      </c>
      <c r="Q958" t="s">
        <v>2704</v>
      </c>
      <c r="R958" s="19">
        <v>29.591999999999999</v>
      </c>
      <c r="S958" s="17">
        <v>1</v>
      </c>
      <c r="T958" s="20">
        <v>0.2</v>
      </c>
      <c r="U958" s="19">
        <v>2.5893000000000002</v>
      </c>
      <c r="V958" s="20">
        <f t="shared" si="70"/>
        <v>8.7500000000000008E-2</v>
      </c>
      <c r="W958" s="17">
        <f t="shared" si="71"/>
        <v>2017</v>
      </c>
      <c r="X958" t="str">
        <f t="shared" si="72"/>
        <v>May-2017</v>
      </c>
      <c r="Y958" s="17">
        <f t="shared" si="73"/>
        <v>3</v>
      </c>
      <c r="Z958" t="str">
        <f t="shared" si="74"/>
        <v>11-20%</v>
      </c>
      <c r="AA958" s="17">
        <f>IF(COUNTIF($B$2:B958,B958)=1,1,0)</f>
        <v>1</v>
      </c>
      <c r="AB958" s="17">
        <f>IF(COUNTIF($F$2:F958,F958)=1,1,0)</f>
        <v>1</v>
      </c>
    </row>
    <row r="959" spans="1:28" x14ac:dyDescent="0.2">
      <c r="A959" s="17">
        <v>958</v>
      </c>
      <c r="B959" t="s">
        <v>2929</v>
      </c>
      <c r="C959" s="18">
        <v>42870</v>
      </c>
      <c r="D959" s="18">
        <v>42873</v>
      </c>
      <c r="E959" t="s">
        <v>50</v>
      </c>
      <c r="F959" t="s">
        <v>2930</v>
      </c>
      <c r="G959" t="s">
        <v>2931</v>
      </c>
      <c r="H959" t="s">
        <v>53</v>
      </c>
      <c r="I959" t="s">
        <v>54</v>
      </c>
      <c r="J959" t="s">
        <v>571</v>
      </c>
      <c r="K959" t="s">
        <v>337</v>
      </c>
      <c r="L959">
        <v>85023</v>
      </c>
      <c r="M959" t="s">
        <v>71</v>
      </c>
      <c r="N959" t="s">
        <v>2932</v>
      </c>
      <c r="O959" t="s">
        <v>73</v>
      </c>
      <c r="P959" t="s">
        <v>102</v>
      </c>
      <c r="Q959" t="s">
        <v>2933</v>
      </c>
      <c r="R959" s="19">
        <v>4.7519999999999998</v>
      </c>
      <c r="S959" s="17">
        <v>2</v>
      </c>
      <c r="T959" s="20">
        <v>0.7</v>
      </c>
      <c r="U959" s="19">
        <v>-3.1680000000000001</v>
      </c>
      <c r="V959" s="20">
        <f t="shared" si="70"/>
        <v>-0.66666666666666674</v>
      </c>
      <c r="W959" s="17">
        <f t="shared" si="71"/>
        <v>2017</v>
      </c>
      <c r="X959" t="str">
        <f t="shared" si="72"/>
        <v>May-2017</v>
      </c>
      <c r="Y959" s="17">
        <f t="shared" si="73"/>
        <v>3</v>
      </c>
      <c r="Z959" t="str">
        <f t="shared" si="74"/>
        <v>Over 50%</v>
      </c>
      <c r="AA959" s="17">
        <f>IF(COUNTIF($B$2:B959,B959)=1,1,0)</f>
        <v>0</v>
      </c>
      <c r="AB959" s="17">
        <f>IF(COUNTIF($F$2:F959,F959)=1,1,0)</f>
        <v>0</v>
      </c>
    </row>
    <row r="960" spans="1:28" x14ac:dyDescent="0.2">
      <c r="A960" s="17">
        <v>959</v>
      </c>
      <c r="B960" t="s">
        <v>2929</v>
      </c>
      <c r="C960" s="18">
        <v>42870</v>
      </c>
      <c r="D960" s="18">
        <v>42873</v>
      </c>
      <c r="E960" t="s">
        <v>50</v>
      </c>
      <c r="F960" t="s">
        <v>2930</v>
      </c>
      <c r="G960" t="s">
        <v>2931</v>
      </c>
      <c r="H960" t="s">
        <v>53</v>
      </c>
      <c r="I960" t="s">
        <v>54</v>
      </c>
      <c r="J960" t="s">
        <v>571</v>
      </c>
      <c r="K960" t="s">
        <v>337</v>
      </c>
      <c r="L960">
        <v>85023</v>
      </c>
      <c r="M960" t="s">
        <v>71</v>
      </c>
      <c r="N960" t="s">
        <v>2934</v>
      </c>
      <c r="O960" t="s">
        <v>73</v>
      </c>
      <c r="P960" t="s">
        <v>117</v>
      </c>
      <c r="Q960" t="s">
        <v>2935</v>
      </c>
      <c r="R960" s="19">
        <v>15.552</v>
      </c>
      <c r="S960" s="17">
        <v>3</v>
      </c>
      <c r="T960" s="20">
        <v>0.2</v>
      </c>
      <c r="U960" s="19">
        <v>5.6375999999999999</v>
      </c>
      <c r="V960" s="20">
        <f t="shared" si="70"/>
        <v>0.36249999999999999</v>
      </c>
      <c r="W960" s="17">
        <f t="shared" si="71"/>
        <v>2017</v>
      </c>
      <c r="X960" t="str">
        <f t="shared" si="72"/>
        <v>May-2017</v>
      </c>
      <c r="Y960" s="17">
        <f t="shared" si="73"/>
        <v>3</v>
      </c>
      <c r="Z960" t="str">
        <f t="shared" si="74"/>
        <v>11-20%</v>
      </c>
      <c r="AA960" s="17">
        <f>IF(COUNTIF($B$2:B960,B960)=1,1,0)</f>
        <v>0</v>
      </c>
      <c r="AB960" s="17">
        <f>IF(COUNTIF($F$2:F960,F960)=1,1,0)</f>
        <v>0</v>
      </c>
    </row>
    <row r="961" spans="1:28" x14ac:dyDescent="0.2">
      <c r="A961" s="17">
        <v>960</v>
      </c>
      <c r="B961" t="s">
        <v>2936</v>
      </c>
      <c r="C961" s="18">
        <v>42269</v>
      </c>
      <c r="D961" s="18">
        <v>42269</v>
      </c>
      <c r="E961" t="s">
        <v>1320</v>
      </c>
      <c r="F961" t="s">
        <v>2937</v>
      </c>
      <c r="G961" t="s">
        <v>2938</v>
      </c>
      <c r="H961" t="s">
        <v>53</v>
      </c>
      <c r="I961" t="s">
        <v>54</v>
      </c>
      <c r="J961" t="s">
        <v>2375</v>
      </c>
      <c r="K961" t="s">
        <v>70</v>
      </c>
      <c r="L961">
        <v>92054</v>
      </c>
      <c r="M961" t="s">
        <v>71</v>
      </c>
      <c r="N961" t="s">
        <v>2939</v>
      </c>
      <c r="O961" t="s">
        <v>59</v>
      </c>
      <c r="P961" t="s">
        <v>92</v>
      </c>
      <c r="Q961" t="s">
        <v>2940</v>
      </c>
      <c r="R961" s="19">
        <v>204.6</v>
      </c>
      <c r="S961" s="17">
        <v>2</v>
      </c>
      <c r="T961" s="20">
        <v>0</v>
      </c>
      <c r="U961" s="19">
        <v>53.195999999999998</v>
      </c>
      <c r="V961" s="20">
        <f t="shared" si="70"/>
        <v>0.26</v>
      </c>
      <c r="W961" s="17">
        <f t="shared" si="71"/>
        <v>2015</v>
      </c>
      <c r="X961" t="str">
        <f t="shared" si="72"/>
        <v>Sep-2015</v>
      </c>
      <c r="Y961" s="17">
        <f t="shared" si="73"/>
        <v>0</v>
      </c>
      <c r="Z961" t="str">
        <f t="shared" si="74"/>
        <v>0% (No Discount)</v>
      </c>
      <c r="AA961" s="17">
        <f>IF(COUNTIF($B$2:B961,B961)=1,1,0)</f>
        <v>1</v>
      </c>
      <c r="AB961" s="17">
        <f>IF(COUNTIF($F$2:F961,F961)=1,1,0)</f>
        <v>1</v>
      </c>
    </row>
    <row r="962" spans="1:28" x14ac:dyDescent="0.2">
      <c r="A962" s="17">
        <v>961</v>
      </c>
      <c r="B962" t="s">
        <v>2941</v>
      </c>
      <c r="C962" s="18">
        <v>43053</v>
      </c>
      <c r="D962" s="18">
        <v>43058</v>
      </c>
      <c r="E962" t="s">
        <v>77</v>
      </c>
      <c r="F962" t="s">
        <v>2942</v>
      </c>
      <c r="G962" t="s">
        <v>2943</v>
      </c>
      <c r="H962" t="s">
        <v>68</v>
      </c>
      <c r="I962" t="s">
        <v>54</v>
      </c>
      <c r="J962" t="s">
        <v>154</v>
      </c>
      <c r="K962" t="s">
        <v>70</v>
      </c>
      <c r="L962">
        <v>94110</v>
      </c>
      <c r="M962" t="s">
        <v>71</v>
      </c>
      <c r="N962" t="s">
        <v>972</v>
      </c>
      <c r="O962" t="s">
        <v>59</v>
      </c>
      <c r="P962" t="s">
        <v>63</v>
      </c>
      <c r="Q962" t="s">
        <v>973</v>
      </c>
      <c r="R962" s="19">
        <v>321.56799999999998</v>
      </c>
      <c r="S962" s="17">
        <v>2</v>
      </c>
      <c r="T962" s="20">
        <v>0.2</v>
      </c>
      <c r="U962" s="19">
        <v>28.1372</v>
      </c>
      <c r="V962" s="20">
        <f t="shared" ref="V962:V1025" si="75">IFERROR(U962/R962,0)</f>
        <v>8.7500000000000008E-2</v>
      </c>
      <c r="W962" s="17">
        <f t="shared" ref="W962:W1025" si="76">YEAR(C962)</f>
        <v>2017</v>
      </c>
      <c r="X962" t="str">
        <f t="shared" ref="X962:X1025" si="77">TEXT(C962,"mmm-yyyy")</f>
        <v>Nov-2017</v>
      </c>
      <c r="Y962" s="17">
        <f t="shared" ref="Y962:Y1025" si="78">D962-C962</f>
        <v>5</v>
      </c>
      <c r="Z962" t="str">
        <f t="shared" ref="Z962:Z1025" si="79">IF(T962=0,"0% (No Discount)",IF(T962&lt;=0.1,"1-10%",IF(T962&lt;=0.2,"11-20%",IF(T962&lt;=0.3,"21-30%",IF(T962&lt;=0.4,"31-40%",IF(T962&lt;=0.5,"41-50%","Over 50%"))))))</f>
        <v>11-20%</v>
      </c>
      <c r="AA962" s="17">
        <f>IF(COUNTIF($B$2:B962,B962)=1,1,0)</f>
        <v>1</v>
      </c>
      <c r="AB962" s="17">
        <f>IF(COUNTIF($F$2:F962,F962)=1,1,0)</f>
        <v>1</v>
      </c>
    </row>
    <row r="963" spans="1:28" x14ac:dyDescent="0.2">
      <c r="A963" s="17">
        <v>962</v>
      </c>
      <c r="B963" t="s">
        <v>2944</v>
      </c>
      <c r="C963" s="18">
        <v>42335</v>
      </c>
      <c r="D963" s="18">
        <v>42339</v>
      </c>
      <c r="E963" t="s">
        <v>77</v>
      </c>
      <c r="F963" t="s">
        <v>2945</v>
      </c>
      <c r="G963" t="s">
        <v>2946</v>
      </c>
      <c r="H963" t="s">
        <v>129</v>
      </c>
      <c r="I963" t="s">
        <v>54</v>
      </c>
      <c r="J963" t="s">
        <v>1738</v>
      </c>
      <c r="K963" t="s">
        <v>1739</v>
      </c>
      <c r="L963">
        <v>72701</v>
      </c>
      <c r="M963" t="s">
        <v>57</v>
      </c>
      <c r="N963" t="s">
        <v>2947</v>
      </c>
      <c r="O963" t="s">
        <v>73</v>
      </c>
      <c r="P963" t="s">
        <v>102</v>
      </c>
      <c r="Q963" t="s">
        <v>2948</v>
      </c>
      <c r="R963" s="19">
        <v>6.24</v>
      </c>
      <c r="S963" s="17">
        <v>2</v>
      </c>
      <c r="T963" s="20">
        <v>0</v>
      </c>
      <c r="U963" s="19">
        <v>3.0575999999999999</v>
      </c>
      <c r="V963" s="20">
        <f t="shared" si="75"/>
        <v>0.48999999999999994</v>
      </c>
      <c r="W963" s="17">
        <f t="shared" si="76"/>
        <v>2015</v>
      </c>
      <c r="X963" t="str">
        <f t="shared" si="77"/>
        <v>Nov-2015</v>
      </c>
      <c r="Y963" s="17">
        <f t="shared" si="78"/>
        <v>4</v>
      </c>
      <c r="Z963" t="str">
        <f t="shared" si="79"/>
        <v>0% (No Discount)</v>
      </c>
      <c r="AA963" s="17">
        <f>IF(COUNTIF($B$2:B963,B963)=1,1,0)</f>
        <v>1</v>
      </c>
      <c r="AB963" s="17">
        <f>IF(COUNTIF($F$2:F963,F963)=1,1,0)</f>
        <v>1</v>
      </c>
    </row>
    <row r="964" spans="1:28" x14ac:dyDescent="0.2">
      <c r="A964" s="17">
        <v>963</v>
      </c>
      <c r="B964" t="s">
        <v>2949</v>
      </c>
      <c r="C964" s="18">
        <v>42614</v>
      </c>
      <c r="D964" s="18">
        <v>42617</v>
      </c>
      <c r="E964" t="s">
        <v>215</v>
      </c>
      <c r="F964" t="s">
        <v>508</v>
      </c>
      <c r="G964" t="s">
        <v>509</v>
      </c>
      <c r="H964" t="s">
        <v>68</v>
      </c>
      <c r="I964" t="s">
        <v>54</v>
      </c>
      <c r="J964" t="s">
        <v>154</v>
      </c>
      <c r="K964" t="s">
        <v>70</v>
      </c>
      <c r="L964">
        <v>94110</v>
      </c>
      <c r="M964" t="s">
        <v>71</v>
      </c>
      <c r="N964" t="s">
        <v>1834</v>
      </c>
      <c r="O964" t="s">
        <v>73</v>
      </c>
      <c r="P964" t="s">
        <v>200</v>
      </c>
      <c r="Q964" t="s">
        <v>1835</v>
      </c>
      <c r="R964" s="19">
        <v>21.88</v>
      </c>
      <c r="S964" s="17">
        <v>2</v>
      </c>
      <c r="T964" s="20">
        <v>0</v>
      </c>
      <c r="U964" s="19">
        <v>10.94</v>
      </c>
      <c r="V964" s="20">
        <f t="shared" si="75"/>
        <v>0.5</v>
      </c>
      <c r="W964" s="17">
        <f t="shared" si="76"/>
        <v>2016</v>
      </c>
      <c r="X964" t="str">
        <f t="shared" si="77"/>
        <v>Sep-2016</v>
      </c>
      <c r="Y964" s="17">
        <f t="shared" si="78"/>
        <v>3</v>
      </c>
      <c r="Z964" t="str">
        <f t="shared" si="79"/>
        <v>0% (No Discount)</v>
      </c>
      <c r="AA964" s="17">
        <f>IF(COUNTIF($B$2:B964,B964)=1,1,0)</f>
        <v>1</v>
      </c>
      <c r="AB964" s="17">
        <f>IF(COUNTIF($F$2:F964,F964)=1,1,0)</f>
        <v>0</v>
      </c>
    </row>
    <row r="965" spans="1:28" x14ac:dyDescent="0.2">
      <c r="A965" s="17">
        <v>964</v>
      </c>
      <c r="B965" t="s">
        <v>2950</v>
      </c>
      <c r="C965" s="18">
        <v>41904</v>
      </c>
      <c r="D965" s="18">
        <v>41906</v>
      </c>
      <c r="E965" t="s">
        <v>50</v>
      </c>
      <c r="F965" t="s">
        <v>2791</v>
      </c>
      <c r="G965" t="s">
        <v>2792</v>
      </c>
      <c r="H965" t="s">
        <v>53</v>
      </c>
      <c r="I965" t="s">
        <v>54</v>
      </c>
      <c r="J965" t="s">
        <v>2951</v>
      </c>
      <c r="K965" t="s">
        <v>81</v>
      </c>
      <c r="L965">
        <v>33433</v>
      </c>
      <c r="M965" t="s">
        <v>57</v>
      </c>
      <c r="N965" t="s">
        <v>2952</v>
      </c>
      <c r="O965" t="s">
        <v>73</v>
      </c>
      <c r="P965" t="s">
        <v>74</v>
      </c>
      <c r="Q965" t="s">
        <v>2953</v>
      </c>
      <c r="R965" s="19">
        <v>4.6079999999999997</v>
      </c>
      <c r="S965" s="17">
        <v>2</v>
      </c>
      <c r="T965" s="20">
        <v>0.2</v>
      </c>
      <c r="U965" s="19">
        <v>1.6704000000000001</v>
      </c>
      <c r="V965" s="20">
        <f t="shared" si="75"/>
        <v>0.36250000000000004</v>
      </c>
      <c r="W965" s="17">
        <f t="shared" si="76"/>
        <v>2014</v>
      </c>
      <c r="X965" t="str">
        <f t="shared" si="77"/>
        <v>Sep-2014</v>
      </c>
      <c r="Y965" s="17">
        <f t="shared" si="78"/>
        <v>2</v>
      </c>
      <c r="Z965" t="str">
        <f t="shared" si="79"/>
        <v>11-20%</v>
      </c>
      <c r="AA965" s="17">
        <f>IF(COUNTIF($B$2:B965,B965)=1,1,0)</f>
        <v>1</v>
      </c>
      <c r="AB965" s="17">
        <f>IF(COUNTIF($F$2:F965,F965)=1,1,0)</f>
        <v>0</v>
      </c>
    </row>
    <row r="966" spans="1:28" x14ac:dyDescent="0.2">
      <c r="A966" s="17">
        <v>965</v>
      </c>
      <c r="B966" t="s">
        <v>2954</v>
      </c>
      <c r="C966" s="18">
        <v>42834</v>
      </c>
      <c r="D966" s="18">
        <v>42836</v>
      </c>
      <c r="E966" t="s">
        <v>215</v>
      </c>
      <c r="F966" t="s">
        <v>2955</v>
      </c>
      <c r="G966" t="s">
        <v>2956</v>
      </c>
      <c r="H966" t="s">
        <v>129</v>
      </c>
      <c r="I966" t="s">
        <v>54</v>
      </c>
      <c r="J966" t="s">
        <v>293</v>
      </c>
      <c r="K966" t="s">
        <v>294</v>
      </c>
      <c r="L966">
        <v>10011</v>
      </c>
      <c r="M966" t="s">
        <v>175</v>
      </c>
      <c r="N966" t="s">
        <v>2957</v>
      </c>
      <c r="O966" t="s">
        <v>73</v>
      </c>
      <c r="P966" t="s">
        <v>74</v>
      </c>
      <c r="Q966" t="s">
        <v>2958</v>
      </c>
      <c r="R966" s="19">
        <v>9.82</v>
      </c>
      <c r="S966" s="17">
        <v>2</v>
      </c>
      <c r="T966" s="20">
        <v>0</v>
      </c>
      <c r="U966" s="19">
        <v>4.8117999999999999</v>
      </c>
      <c r="V966" s="20">
        <f t="shared" si="75"/>
        <v>0.49</v>
      </c>
      <c r="W966" s="17">
        <f t="shared" si="76"/>
        <v>2017</v>
      </c>
      <c r="X966" t="str">
        <f t="shared" si="77"/>
        <v>Apr-2017</v>
      </c>
      <c r="Y966" s="17">
        <f t="shared" si="78"/>
        <v>2</v>
      </c>
      <c r="Z966" t="str">
        <f t="shared" si="79"/>
        <v>0% (No Discount)</v>
      </c>
      <c r="AA966" s="17">
        <f>IF(COUNTIF($B$2:B966,B966)=1,1,0)</f>
        <v>1</v>
      </c>
      <c r="AB966" s="17">
        <f>IF(COUNTIF($F$2:F966,F966)=1,1,0)</f>
        <v>1</v>
      </c>
    </row>
    <row r="967" spans="1:28" x14ac:dyDescent="0.2">
      <c r="A967" s="17">
        <v>966</v>
      </c>
      <c r="B967" t="s">
        <v>2954</v>
      </c>
      <c r="C967" s="18">
        <v>42834</v>
      </c>
      <c r="D967" s="18">
        <v>42836</v>
      </c>
      <c r="E967" t="s">
        <v>215</v>
      </c>
      <c r="F967" t="s">
        <v>2955</v>
      </c>
      <c r="G967" t="s">
        <v>2956</v>
      </c>
      <c r="H967" t="s">
        <v>129</v>
      </c>
      <c r="I967" t="s">
        <v>54</v>
      </c>
      <c r="J967" t="s">
        <v>293</v>
      </c>
      <c r="K967" t="s">
        <v>294</v>
      </c>
      <c r="L967">
        <v>10011</v>
      </c>
      <c r="M967" t="s">
        <v>175</v>
      </c>
      <c r="N967" t="s">
        <v>1488</v>
      </c>
      <c r="O967" t="s">
        <v>73</v>
      </c>
      <c r="P967" t="s">
        <v>95</v>
      </c>
      <c r="Q967" t="s">
        <v>1489</v>
      </c>
      <c r="R967" s="19">
        <v>35.97</v>
      </c>
      <c r="S967" s="17">
        <v>3</v>
      </c>
      <c r="T967" s="20">
        <v>0</v>
      </c>
      <c r="U967" s="19">
        <v>9.7119</v>
      </c>
      <c r="V967" s="20">
        <f t="shared" si="75"/>
        <v>0.27</v>
      </c>
      <c r="W967" s="17">
        <f t="shared" si="76"/>
        <v>2017</v>
      </c>
      <c r="X967" t="str">
        <f t="shared" si="77"/>
        <v>Apr-2017</v>
      </c>
      <c r="Y967" s="17">
        <f t="shared" si="78"/>
        <v>2</v>
      </c>
      <c r="Z967" t="str">
        <f t="shared" si="79"/>
        <v>0% (No Discount)</v>
      </c>
      <c r="AA967" s="17">
        <f>IF(COUNTIF($B$2:B967,B967)=1,1,0)</f>
        <v>0</v>
      </c>
      <c r="AB967" s="17">
        <f>IF(COUNTIF($F$2:F967,F967)=1,1,0)</f>
        <v>0</v>
      </c>
    </row>
    <row r="968" spans="1:28" x14ac:dyDescent="0.2">
      <c r="A968" s="17">
        <v>967</v>
      </c>
      <c r="B968" t="s">
        <v>2954</v>
      </c>
      <c r="C968" s="18">
        <v>42834</v>
      </c>
      <c r="D968" s="18">
        <v>42836</v>
      </c>
      <c r="E968" t="s">
        <v>215</v>
      </c>
      <c r="F968" t="s">
        <v>2955</v>
      </c>
      <c r="G968" t="s">
        <v>2956</v>
      </c>
      <c r="H968" t="s">
        <v>129</v>
      </c>
      <c r="I968" t="s">
        <v>54</v>
      </c>
      <c r="J968" t="s">
        <v>293</v>
      </c>
      <c r="K968" t="s">
        <v>294</v>
      </c>
      <c r="L968">
        <v>10011</v>
      </c>
      <c r="M968" t="s">
        <v>175</v>
      </c>
      <c r="N968" t="s">
        <v>2959</v>
      </c>
      <c r="O968" t="s">
        <v>73</v>
      </c>
      <c r="P968" t="s">
        <v>117</v>
      </c>
      <c r="Q968" t="s">
        <v>2960</v>
      </c>
      <c r="R968" s="19">
        <v>12.96</v>
      </c>
      <c r="S968" s="17">
        <v>2</v>
      </c>
      <c r="T968" s="20">
        <v>0</v>
      </c>
      <c r="U968" s="19">
        <v>6.2207999999999997</v>
      </c>
      <c r="V968" s="20">
        <f t="shared" si="75"/>
        <v>0.47999999999999993</v>
      </c>
      <c r="W968" s="17">
        <f t="shared" si="76"/>
        <v>2017</v>
      </c>
      <c r="X968" t="str">
        <f t="shared" si="77"/>
        <v>Apr-2017</v>
      </c>
      <c r="Y968" s="17">
        <f t="shared" si="78"/>
        <v>2</v>
      </c>
      <c r="Z968" t="str">
        <f t="shared" si="79"/>
        <v>0% (No Discount)</v>
      </c>
      <c r="AA968" s="17">
        <f>IF(COUNTIF($B$2:B968,B968)=1,1,0)</f>
        <v>0</v>
      </c>
      <c r="AB968" s="17">
        <f>IF(COUNTIF($F$2:F968,F968)=1,1,0)</f>
        <v>0</v>
      </c>
    </row>
    <row r="969" spans="1:28" x14ac:dyDescent="0.2">
      <c r="A969" s="17">
        <v>968</v>
      </c>
      <c r="B969" t="s">
        <v>2954</v>
      </c>
      <c r="C969" s="18">
        <v>42834</v>
      </c>
      <c r="D969" s="18">
        <v>42836</v>
      </c>
      <c r="E969" t="s">
        <v>215</v>
      </c>
      <c r="F969" t="s">
        <v>2955</v>
      </c>
      <c r="G969" t="s">
        <v>2956</v>
      </c>
      <c r="H969" t="s">
        <v>129</v>
      </c>
      <c r="I969" t="s">
        <v>54</v>
      </c>
      <c r="J969" t="s">
        <v>293</v>
      </c>
      <c r="K969" t="s">
        <v>294</v>
      </c>
      <c r="L969">
        <v>10011</v>
      </c>
      <c r="M969" t="s">
        <v>175</v>
      </c>
      <c r="N969" t="s">
        <v>2961</v>
      </c>
      <c r="O969" t="s">
        <v>73</v>
      </c>
      <c r="P969" t="s">
        <v>117</v>
      </c>
      <c r="Q969" t="s">
        <v>2962</v>
      </c>
      <c r="R969" s="19">
        <v>191.6</v>
      </c>
      <c r="S969" s="17">
        <v>4</v>
      </c>
      <c r="T969" s="20">
        <v>0</v>
      </c>
      <c r="U969" s="19">
        <v>91.968000000000004</v>
      </c>
      <c r="V969" s="20">
        <f t="shared" si="75"/>
        <v>0.48000000000000004</v>
      </c>
      <c r="W969" s="17">
        <f t="shared" si="76"/>
        <v>2017</v>
      </c>
      <c r="X969" t="str">
        <f t="shared" si="77"/>
        <v>Apr-2017</v>
      </c>
      <c r="Y969" s="17">
        <f t="shared" si="78"/>
        <v>2</v>
      </c>
      <c r="Z969" t="str">
        <f t="shared" si="79"/>
        <v>0% (No Discount)</v>
      </c>
      <c r="AA969" s="17">
        <f>IF(COUNTIF($B$2:B969,B969)=1,1,0)</f>
        <v>0</v>
      </c>
      <c r="AB969" s="17">
        <f>IF(COUNTIF($F$2:F969,F969)=1,1,0)</f>
        <v>0</v>
      </c>
    </row>
    <row r="970" spans="1:28" x14ac:dyDescent="0.2">
      <c r="A970" s="17">
        <v>969</v>
      </c>
      <c r="B970" t="s">
        <v>2954</v>
      </c>
      <c r="C970" s="18">
        <v>42834</v>
      </c>
      <c r="D970" s="18">
        <v>42836</v>
      </c>
      <c r="E970" t="s">
        <v>215</v>
      </c>
      <c r="F970" t="s">
        <v>2955</v>
      </c>
      <c r="G970" t="s">
        <v>2956</v>
      </c>
      <c r="H970" t="s">
        <v>129</v>
      </c>
      <c r="I970" t="s">
        <v>54</v>
      </c>
      <c r="J970" t="s">
        <v>293</v>
      </c>
      <c r="K970" t="s">
        <v>294</v>
      </c>
      <c r="L970">
        <v>10011</v>
      </c>
      <c r="M970" t="s">
        <v>175</v>
      </c>
      <c r="N970" t="s">
        <v>2952</v>
      </c>
      <c r="O970" t="s">
        <v>73</v>
      </c>
      <c r="P970" t="s">
        <v>74</v>
      </c>
      <c r="Q970" t="s">
        <v>2953</v>
      </c>
      <c r="R970" s="19">
        <v>8.64</v>
      </c>
      <c r="S970" s="17">
        <v>3</v>
      </c>
      <c r="T970" s="20">
        <v>0</v>
      </c>
      <c r="U970" s="19">
        <v>4.2336</v>
      </c>
      <c r="V970" s="20">
        <f t="shared" si="75"/>
        <v>0.49</v>
      </c>
      <c r="W970" s="17">
        <f t="shared" si="76"/>
        <v>2017</v>
      </c>
      <c r="X970" t="str">
        <f t="shared" si="77"/>
        <v>Apr-2017</v>
      </c>
      <c r="Y970" s="17">
        <f t="shared" si="78"/>
        <v>2</v>
      </c>
      <c r="Z970" t="str">
        <f t="shared" si="79"/>
        <v>0% (No Discount)</v>
      </c>
      <c r="AA970" s="17">
        <f>IF(COUNTIF($B$2:B970,B970)=1,1,0)</f>
        <v>0</v>
      </c>
      <c r="AB970" s="17">
        <f>IF(COUNTIF($F$2:F970,F970)=1,1,0)</f>
        <v>0</v>
      </c>
    </row>
    <row r="971" spans="1:28" x14ac:dyDescent="0.2">
      <c r="A971" s="17">
        <v>970</v>
      </c>
      <c r="B971" t="s">
        <v>2954</v>
      </c>
      <c r="C971" s="18">
        <v>42834</v>
      </c>
      <c r="D971" s="18">
        <v>42836</v>
      </c>
      <c r="E971" t="s">
        <v>215</v>
      </c>
      <c r="F971" t="s">
        <v>2955</v>
      </c>
      <c r="G971" t="s">
        <v>2956</v>
      </c>
      <c r="H971" t="s">
        <v>129</v>
      </c>
      <c r="I971" t="s">
        <v>54</v>
      </c>
      <c r="J971" t="s">
        <v>293</v>
      </c>
      <c r="K971" t="s">
        <v>294</v>
      </c>
      <c r="L971">
        <v>10011</v>
      </c>
      <c r="M971" t="s">
        <v>175</v>
      </c>
      <c r="N971" t="s">
        <v>2963</v>
      </c>
      <c r="O971" t="s">
        <v>73</v>
      </c>
      <c r="P971" t="s">
        <v>86</v>
      </c>
      <c r="Q971" t="s">
        <v>2964</v>
      </c>
      <c r="R971" s="19">
        <v>501.81</v>
      </c>
      <c r="S971" s="17">
        <v>3</v>
      </c>
      <c r="T971" s="20">
        <v>0</v>
      </c>
      <c r="U971" s="19">
        <v>0</v>
      </c>
      <c r="V971" s="20">
        <f t="shared" si="75"/>
        <v>0</v>
      </c>
      <c r="W971" s="17">
        <f t="shared" si="76"/>
        <v>2017</v>
      </c>
      <c r="X971" t="str">
        <f t="shared" si="77"/>
        <v>Apr-2017</v>
      </c>
      <c r="Y971" s="17">
        <f t="shared" si="78"/>
        <v>2</v>
      </c>
      <c r="Z971" t="str">
        <f t="shared" si="79"/>
        <v>0% (No Discount)</v>
      </c>
      <c r="AA971" s="17">
        <f>IF(COUNTIF($B$2:B971,B971)=1,1,0)</f>
        <v>0</v>
      </c>
      <c r="AB971" s="17">
        <f>IF(COUNTIF($F$2:F971,F971)=1,1,0)</f>
        <v>0</v>
      </c>
    </row>
    <row r="972" spans="1:28" x14ac:dyDescent="0.2">
      <c r="A972" s="17">
        <v>971</v>
      </c>
      <c r="B972" t="s">
        <v>2965</v>
      </c>
      <c r="C972" s="18">
        <v>41655</v>
      </c>
      <c r="D972" s="18">
        <v>41657</v>
      </c>
      <c r="E972" t="s">
        <v>50</v>
      </c>
      <c r="F972" t="s">
        <v>981</v>
      </c>
      <c r="G972" t="s">
        <v>982</v>
      </c>
      <c r="H972" t="s">
        <v>53</v>
      </c>
      <c r="I972" t="s">
        <v>54</v>
      </c>
      <c r="J972" t="s">
        <v>173</v>
      </c>
      <c r="K972" t="s">
        <v>174</v>
      </c>
      <c r="L972">
        <v>19134</v>
      </c>
      <c r="M972" t="s">
        <v>175</v>
      </c>
      <c r="N972" t="s">
        <v>2966</v>
      </c>
      <c r="O972" t="s">
        <v>59</v>
      </c>
      <c r="P972" t="s">
        <v>92</v>
      </c>
      <c r="Q972" t="s">
        <v>2967</v>
      </c>
      <c r="R972" s="19">
        <v>127.104</v>
      </c>
      <c r="S972" s="17">
        <v>6</v>
      </c>
      <c r="T972" s="20">
        <v>0.2</v>
      </c>
      <c r="U972" s="19">
        <v>28.598400000000002</v>
      </c>
      <c r="V972" s="20">
        <f t="shared" si="75"/>
        <v>0.22500000000000001</v>
      </c>
      <c r="W972" s="17">
        <f t="shared" si="76"/>
        <v>2014</v>
      </c>
      <c r="X972" t="str">
        <f t="shared" si="77"/>
        <v>Jan-2014</v>
      </c>
      <c r="Y972" s="17">
        <f t="shared" si="78"/>
        <v>2</v>
      </c>
      <c r="Z972" t="str">
        <f t="shared" si="79"/>
        <v>11-20%</v>
      </c>
      <c r="AA972" s="17">
        <f>IF(COUNTIF($B$2:B972,B972)=1,1,0)</f>
        <v>1</v>
      </c>
      <c r="AB972" s="17">
        <f>IF(COUNTIF($F$2:F972,F972)=1,1,0)</f>
        <v>0</v>
      </c>
    </row>
    <row r="973" spans="1:28" x14ac:dyDescent="0.2">
      <c r="A973" s="17">
        <v>972</v>
      </c>
      <c r="B973" t="s">
        <v>2965</v>
      </c>
      <c r="C973" s="18">
        <v>41655</v>
      </c>
      <c r="D973" s="18">
        <v>41657</v>
      </c>
      <c r="E973" t="s">
        <v>50</v>
      </c>
      <c r="F973" t="s">
        <v>981</v>
      </c>
      <c r="G973" t="s">
        <v>982</v>
      </c>
      <c r="H973" t="s">
        <v>53</v>
      </c>
      <c r="I973" t="s">
        <v>54</v>
      </c>
      <c r="J973" t="s">
        <v>173</v>
      </c>
      <c r="K973" t="s">
        <v>174</v>
      </c>
      <c r="L973">
        <v>19134</v>
      </c>
      <c r="M973" t="s">
        <v>175</v>
      </c>
      <c r="N973" t="s">
        <v>1234</v>
      </c>
      <c r="O973" t="s">
        <v>98</v>
      </c>
      <c r="P973" t="s">
        <v>99</v>
      </c>
      <c r="Q973" t="s">
        <v>1235</v>
      </c>
      <c r="R973" s="19">
        <v>124.2</v>
      </c>
      <c r="S973" s="17">
        <v>3</v>
      </c>
      <c r="T973" s="20">
        <v>0.4</v>
      </c>
      <c r="U973" s="19">
        <v>-31.05</v>
      </c>
      <c r="V973" s="20">
        <f t="shared" si="75"/>
        <v>-0.25</v>
      </c>
      <c r="W973" s="17">
        <f t="shared" si="76"/>
        <v>2014</v>
      </c>
      <c r="X973" t="str">
        <f t="shared" si="77"/>
        <v>Jan-2014</v>
      </c>
      <c r="Y973" s="17">
        <f t="shared" si="78"/>
        <v>2</v>
      </c>
      <c r="Z973" t="str">
        <f t="shared" si="79"/>
        <v>31-40%</v>
      </c>
      <c r="AA973" s="17">
        <f>IF(COUNTIF($B$2:B973,B973)=1,1,0)</f>
        <v>0</v>
      </c>
      <c r="AB973" s="17">
        <f>IF(COUNTIF($F$2:F973,F973)=1,1,0)</f>
        <v>0</v>
      </c>
    </row>
    <row r="974" spans="1:28" x14ac:dyDescent="0.2">
      <c r="A974" s="17">
        <v>973</v>
      </c>
      <c r="B974" t="s">
        <v>2965</v>
      </c>
      <c r="C974" s="18">
        <v>41655</v>
      </c>
      <c r="D974" s="18">
        <v>41657</v>
      </c>
      <c r="E974" t="s">
        <v>50</v>
      </c>
      <c r="F974" t="s">
        <v>981</v>
      </c>
      <c r="G974" t="s">
        <v>982</v>
      </c>
      <c r="H974" t="s">
        <v>53</v>
      </c>
      <c r="I974" t="s">
        <v>54</v>
      </c>
      <c r="J974" t="s">
        <v>173</v>
      </c>
      <c r="K974" t="s">
        <v>174</v>
      </c>
      <c r="L974">
        <v>19134</v>
      </c>
      <c r="M974" t="s">
        <v>175</v>
      </c>
      <c r="N974" t="s">
        <v>2291</v>
      </c>
      <c r="O974" t="s">
        <v>73</v>
      </c>
      <c r="P974" t="s">
        <v>102</v>
      </c>
      <c r="Q974" t="s">
        <v>2292</v>
      </c>
      <c r="R974" s="19">
        <v>18.588000000000001</v>
      </c>
      <c r="S974" s="17">
        <v>2</v>
      </c>
      <c r="T974" s="20">
        <v>0.7</v>
      </c>
      <c r="U974" s="19">
        <v>-13.6312</v>
      </c>
      <c r="V974" s="20">
        <f t="shared" si="75"/>
        <v>-0.73333333333333328</v>
      </c>
      <c r="W974" s="17">
        <f t="shared" si="76"/>
        <v>2014</v>
      </c>
      <c r="X974" t="str">
        <f t="shared" si="77"/>
        <v>Jan-2014</v>
      </c>
      <c r="Y974" s="17">
        <f t="shared" si="78"/>
        <v>2</v>
      </c>
      <c r="Z974" t="str">
        <f t="shared" si="79"/>
        <v>Over 50%</v>
      </c>
      <c r="AA974" s="17">
        <f>IF(COUNTIF($B$2:B974,B974)=1,1,0)</f>
        <v>0</v>
      </c>
      <c r="AB974" s="17">
        <f>IF(COUNTIF($F$2:F974,F974)=1,1,0)</f>
        <v>0</v>
      </c>
    </row>
    <row r="975" spans="1:28" x14ac:dyDescent="0.2">
      <c r="A975" s="17">
        <v>974</v>
      </c>
      <c r="B975" t="s">
        <v>2965</v>
      </c>
      <c r="C975" s="18">
        <v>41655</v>
      </c>
      <c r="D975" s="18">
        <v>41657</v>
      </c>
      <c r="E975" t="s">
        <v>50</v>
      </c>
      <c r="F975" t="s">
        <v>981</v>
      </c>
      <c r="G975" t="s">
        <v>982</v>
      </c>
      <c r="H975" t="s">
        <v>53</v>
      </c>
      <c r="I975" t="s">
        <v>54</v>
      </c>
      <c r="J975" t="s">
        <v>173</v>
      </c>
      <c r="K975" t="s">
        <v>174</v>
      </c>
      <c r="L975">
        <v>19134</v>
      </c>
      <c r="M975" t="s">
        <v>175</v>
      </c>
      <c r="N975" t="s">
        <v>1227</v>
      </c>
      <c r="O975" t="s">
        <v>73</v>
      </c>
      <c r="P975" t="s">
        <v>74</v>
      </c>
      <c r="Q975" t="s">
        <v>1228</v>
      </c>
      <c r="R975" s="19">
        <v>30.071999999999999</v>
      </c>
      <c r="S975" s="17">
        <v>3</v>
      </c>
      <c r="T975" s="20">
        <v>0.2</v>
      </c>
      <c r="U975" s="19">
        <v>10.1493</v>
      </c>
      <c r="V975" s="20">
        <f t="shared" si="75"/>
        <v>0.33750000000000002</v>
      </c>
      <c r="W975" s="17">
        <f t="shared" si="76"/>
        <v>2014</v>
      </c>
      <c r="X975" t="str">
        <f t="shared" si="77"/>
        <v>Jan-2014</v>
      </c>
      <c r="Y975" s="17">
        <f t="shared" si="78"/>
        <v>2</v>
      </c>
      <c r="Z975" t="str">
        <f t="shared" si="79"/>
        <v>11-20%</v>
      </c>
      <c r="AA975" s="17">
        <f>IF(COUNTIF($B$2:B975,B975)=1,1,0)</f>
        <v>0</v>
      </c>
      <c r="AB975" s="17">
        <f>IF(COUNTIF($F$2:F975,F975)=1,1,0)</f>
        <v>0</v>
      </c>
    </row>
    <row r="976" spans="1:28" x14ac:dyDescent="0.2">
      <c r="A976" s="17">
        <v>975</v>
      </c>
      <c r="B976" t="s">
        <v>2968</v>
      </c>
      <c r="C976" s="18">
        <v>43013</v>
      </c>
      <c r="D976" s="18">
        <v>43016</v>
      </c>
      <c r="E976" t="s">
        <v>50</v>
      </c>
      <c r="F976" t="s">
        <v>2395</v>
      </c>
      <c r="G976" t="s">
        <v>2396</v>
      </c>
      <c r="H976" t="s">
        <v>129</v>
      </c>
      <c r="I976" t="s">
        <v>54</v>
      </c>
      <c r="J976" t="s">
        <v>293</v>
      </c>
      <c r="K976" t="s">
        <v>294</v>
      </c>
      <c r="L976">
        <v>10011</v>
      </c>
      <c r="M976" t="s">
        <v>175</v>
      </c>
      <c r="N976" t="s">
        <v>1814</v>
      </c>
      <c r="O976" t="s">
        <v>98</v>
      </c>
      <c r="P976" t="s">
        <v>99</v>
      </c>
      <c r="Q976" t="s">
        <v>1815</v>
      </c>
      <c r="R976" s="19">
        <v>160.93</v>
      </c>
      <c r="S976" s="17">
        <v>7</v>
      </c>
      <c r="T976" s="20">
        <v>0</v>
      </c>
      <c r="U976" s="19">
        <v>3.2185999999999999</v>
      </c>
      <c r="V976" s="20">
        <f t="shared" si="75"/>
        <v>1.9999999999999997E-2</v>
      </c>
      <c r="W976" s="17">
        <f t="shared" si="76"/>
        <v>2017</v>
      </c>
      <c r="X976" t="str">
        <f t="shared" si="77"/>
        <v>Oct-2017</v>
      </c>
      <c r="Y976" s="17">
        <f t="shared" si="78"/>
        <v>3</v>
      </c>
      <c r="Z976" t="str">
        <f t="shared" si="79"/>
        <v>0% (No Discount)</v>
      </c>
      <c r="AA976" s="17">
        <f>IF(COUNTIF($B$2:B976,B976)=1,1,0)</f>
        <v>1</v>
      </c>
      <c r="AB976" s="17">
        <f>IF(COUNTIF($F$2:F976,F976)=1,1,0)</f>
        <v>0</v>
      </c>
    </row>
    <row r="977" spans="1:28" x14ac:dyDescent="0.2">
      <c r="A977" s="17">
        <v>976</v>
      </c>
      <c r="B977" t="s">
        <v>2968</v>
      </c>
      <c r="C977" s="18">
        <v>43013</v>
      </c>
      <c r="D977" s="18">
        <v>43016</v>
      </c>
      <c r="E977" t="s">
        <v>50</v>
      </c>
      <c r="F977" t="s">
        <v>2395</v>
      </c>
      <c r="G977" t="s">
        <v>2396</v>
      </c>
      <c r="H977" t="s">
        <v>129</v>
      </c>
      <c r="I977" t="s">
        <v>54</v>
      </c>
      <c r="J977" t="s">
        <v>293</v>
      </c>
      <c r="K977" t="s">
        <v>294</v>
      </c>
      <c r="L977">
        <v>10011</v>
      </c>
      <c r="M977" t="s">
        <v>175</v>
      </c>
      <c r="N977" t="s">
        <v>1424</v>
      </c>
      <c r="O977" t="s">
        <v>73</v>
      </c>
      <c r="P977" t="s">
        <v>102</v>
      </c>
      <c r="Q977" t="s">
        <v>1425</v>
      </c>
      <c r="R977" s="19">
        <v>75.792000000000002</v>
      </c>
      <c r="S977" s="17">
        <v>3</v>
      </c>
      <c r="T977" s="20">
        <v>0.2</v>
      </c>
      <c r="U977" s="19">
        <v>25.579799999999999</v>
      </c>
      <c r="V977" s="20">
        <f t="shared" si="75"/>
        <v>0.33749999999999997</v>
      </c>
      <c r="W977" s="17">
        <f t="shared" si="76"/>
        <v>2017</v>
      </c>
      <c r="X977" t="str">
        <f t="shared" si="77"/>
        <v>Oct-2017</v>
      </c>
      <c r="Y977" s="17">
        <f t="shared" si="78"/>
        <v>3</v>
      </c>
      <c r="Z977" t="str">
        <f t="shared" si="79"/>
        <v>11-20%</v>
      </c>
      <c r="AA977" s="17">
        <f>IF(COUNTIF($B$2:B977,B977)=1,1,0)</f>
        <v>0</v>
      </c>
      <c r="AB977" s="17">
        <f>IF(COUNTIF($F$2:F977,F977)=1,1,0)</f>
        <v>0</v>
      </c>
    </row>
    <row r="978" spans="1:28" x14ac:dyDescent="0.2">
      <c r="A978" s="17">
        <v>977</v>
      </c>
      <c r="B978" t="s">
        <v>2969</v>
      </c>
      <c r="C978" s="18">
        <v>42925</v>
      </c>
      <c r="D978" s="18">
        <v>42931</v>
      </c>
      <c r="E978" t="s">
        <v>77</v>
      </c>
      <c r="F978" t="s">
        <v>1272</v>
      </c>
      <c r="G978" t="s">
        <v>1273</v>
      </c>
      <c r="H978" t="s">
        <v>53</v>
      </c>
      <c r="I978" t="s">
        <v>54</v>
      </c>
      <c r="J978" t="s">
        <v>446</v>
      </c>
      <c r="K978" t="s">
        <v>447</v>
      </c>
      <c r="L978">
        <v>97206</v>
      </c>
      <c r="M978" t="s">
        <v>71</v>
      </c>
      <c r="N978" t="s">
        <v>2970</v>
      </c>
      <c r="O978" t="s">
        <v>73</v>
      </c>
      <c r="P978" t="s">
        <v>102</v>
      </c>
      <c r="Q978" t="s">
        <v>2971</v>
      </c>
      <c r="R978" s="19">
        <v>1.08</v>
      </c>
      <c r="S978" s="17">
        <v>2</v>
      </c>
      <c r="T978" s="20">
        <v>0.7</v>
      </c>
      <c r="U978" s="19">
        <v>-0.79200000000000004</v>
      </c>
      <c r="V978" s="20">
        <f t="shared" si="75"/>
        <v>-0.73333333333333328</v>
      </c>
      <c r="W978" s="17">
        <f t="shared" si="76"/>
        <v>2017</v>
      </c>
      <c r="X978" t="str">
        <f t="shared" si="77"/>
        <v>Jul-2017</v>
      </c>
      <c r="Y978" s="17">
        <f t="shared" si="78"/>
        <v>6</v>
      </c>
      <c r="Z978" t="str">
        <f t="shared" si="79"/>
        <v>Over 50%</v>
      </c>
      <c r="AA978" s="17">
        <f>IF(COUNTIF($B$2:B978,B978)=1,1,0)</f>
        <v>1</v>
      </c>
      <c r="AB978" s="17">
        <f>IF(COUNTIF($F$2:F978,F978)=1,1,0)</f>
        <v>0</v>
      </c>
    </row>
    <row r="979" spans="1:28" x14ac:dyDescent="0.2">
      <c r="A979" s="17">
        <v>978</v>
      </c>
      <c r="B979" t="s">
        <v>2972</v>
      </c>
      <c r="C979" s="18">
        <v>42742</v>
      </c>
      <c r="D979" s="18">
        <v>42745</v>
      </c>
      <c r="E979" t="s">
        <v>215</v>
      </c>
      <c r="F979" t="s">
        <v>2579</v>
      </c>
      <c r="G979" t="s">
        <v>2580</v>
      </c>
      <c r="H979" t="s">
        <v>68</v>
      </c>
      <c r="I979" t="s">
        <v>54</v>
      </c>
      <c r="J979" t="s">
        <v>909</v>
      </c>
      <c r="K979" t="s">
        <v>265</v>
      </c>
      <c r="L979">
        <v>48205</v>
      </c>
      <c r="M979" t="s">
        <v>132</v>
      </c>
      <c r="N979" t="s">
        <v>710</v>
      </c>
      <c r="O979" t="s">
        <v>98</v>
      </c>
      <c r="P979" t="s">
        <v>711</v>
      </c>
      <c r="Q979" t="s">
        <v>712</v>
      </c>
      <c r="R979" s="19">
        <v>3059.982</v>
      </c>
      <c r="S979" s="17">
        <v>2</v>
      </c>
      <c r="T979" s="20">
        <v>0.1</v>
      </c>
      <c r="U979" s="19">
        <v>679.99599999999998</v>
      </c>
      <c r="V979" s="20">
        <f t="shared" si="75"/>
        <v>0.22222222222222221</v>
      </c>
      <c r="W979" s="17">
        <f t="shared" si="76"/>
        <v>2017</v>
      </c>
      <c r="X979" t="str">
        <f t="shared" si="77"/>
        <v>Jan-2017</v>
      </c>
      <c r="Y979" s="17">
        <f t="shared" si="78"/>
        <v>3</v>
      </c>
      <c r="Z979" t="str">
        <f t="shared" si="79"/>
        <v>1-10%</v>
      </c>
      <c r="AA979" s="17">
        <f>IF(COUNTIF($B$2:B979,B979)=1,1,0)</f>
        <v>1</v>
      </c>
      <c r="AB979" s="17">
        <f>IF(COUNTIF($F$2:F979,F979)=1,1,0)</f>
        <v>0</v>
      </c>
    </row>
    <row r="980" spans="1:28" x14ac:dyDescent="0.2">
      <c r="A980" s="17">
        <v>979</v>
      </c>
      <c r="B980" t="s">
        <v>2973</v>
      </c>
      <c r="C980" s="18">
        <v>42520</v>
      </c>
      <c r="D980" s="18">
        <v>42521</v>
      </c>
      <c r="E980" t="s">
        <v>215</v>
      </c>
      <c r="F980" t="s">
        <v>2974</v>
      </c>
      <c r="G980" t="s">
        <v>2975</v>
      </c>
      <c r="H980" t="s">
        <v>53</v>
      </c>
      <c r="I980" t="s">
        <v>54</v>
      </c>
      <c r="J980" t="s">
        <v>548</v>
      </c>
      <c r="K980" t="s">
        <v>115</v>
      </c>
      <c r="L980">
        <v>28403</v>
      </c>
      <c r="M980" t="s">
        <v>57</v>
      </c>
      <c r="N980" t="s">
        <v>2050</v>
      </c>
      <c r="O980" t="s">
        <v>73</v>
      </c>
      <c r="P980" t="s">
        <v>102</v>
      </c>
      <c r="Q980" t="s">
        <v>2051</v>
      </c>
      <c r="R980" s="19">
        <v>3.282</v>
      </c>
      <c r="S980" s="17">
        <v>2</v>
      </c>
      <c r="T980" s="20">
        <v>0.7</v>
      </c>
      <c r="U980" s="19">
        <v>-2.6255999999999999</v>
      </c>
      <c r="V980" s="20">
        <f t="shared" si="75"/>
        <v>-0.79999999999999993</v>
      </c>
      <c r="W980" s="17">
        <f t="shared" si="76"/>
        <v>2016</v>
      </c>
      <c r="X980" t="str">
        <f t="shared" si="77"/>
        <v>May-2016</v>
      </c>
      <c r="Y980" s="17">
        <f t="shared" si="78"/>
        <v>1</v>
      </c>
      <c r="Z980" t="str">
        <f t="shared" si="79"/>
        <v>Over 50%</v>
      </c>
      <c r="AA980" s="17">
        <f>IF(COUNTIF($B$2:B980,B980)=1,1,0)</f>
        <v>1</v>
      </c>
      <c r="AB980" s="17">
        <f>IF(COUNTIF($F$2:F980,F980)=1,1,0)</f>
        <v>1</v>
      </c>
    </row>
    <row r="981" spans="1:28" x14ac:dyDescent="0.2">
      <c r="A981" s="17">
        <v>980</v>
      </c>
      <c r="B981" t="s">
        <v>2976</v>
      </c>
      <c r="C981" s="18">
        <v>42347</v>
      </c>
      <c r="D981" s="18">
        <v>42350</v>
      </c>
      <c r="E981" t="s">
        <v>215</v>
      </c>
      <c r="F981" t="s">
        <v>370</v>
      </c>
      <c r="G981" t="s">
        <v>371</v>
      </c>
      <c r="H981" t="s">
        <v>68</v>
      </c>
      <c r="I981" t="s">
        <v>54</v>
      </c>
      <c r="J981" t="s">
        <v>524</v>
      </c>
      <c r="K981" t="s">
        <v>281</v>
      </c>
      <c r="L981">
        <v>47201</v>
      </c>
      <c r="M981" t="s">
        <v>132</v>
      </c>
      <c r="N981" t="s">
        <v>2977</v>
      </c>
      <c r="O981" t="s">
        <v>73</v>
      </c>
      <c r="P981" t="s">
        <v>117</v>
      </c>
      <c r="Q981" t="s">
        <v>2978</v>
      </c>
      <c r="R981" s="19">
        <v>34.020000000000003</v>
      </c>
      <c r="S981" s="17">
        <v>3</v>
      </c>
      <c r="T981" s="20">
        <v>0</v>
      </c>
      <c r="U981" s="19">
        <v>16.669799999999999</v>
      </c>
      <c r="V981" s="20">
        <f t="shared" si="75"/>
        <v>0.48999999999999994</v>
      </c>
      <c r="W981" s="17">
        <f t="shared" si="76"/>
        <v>2015</v>
      </c>
      <c r="X981" t="str">
        <f t="shared" si="77"/>
        <v>Dec-2015</v>
      </c>
      <c r="Y981" s="17">
        <f t="shared" si="78"/>
        <v>3</v>
      </c>
      <c r="Z981" t="str">
        <f t="shared" si="79"/>
        <v>0% (No Discount)</v>
      </c>
      <c r="AA981" s="17">
        <f>IF(COUNTIF($B$2:B981,B981)=1,1,0)</f>
        <v>1</v>
      </c>
      <c r="AB981" s="17">
        <f>IF(COUNTIF($F$2:F981,F981)=1,1,0)</f>
        <v>0</v>
      </c>
    </row>
    <row r="982" spans="1:28" x14ac:dyDescent="0.2">
      <c r="A982" s="17">
        <v>981</v>
      </c>
      <c r="B982" t="s">
        <v>2979</v>
      </c>
      <c r="C982" s="18">
        <v>42646</v>
      </c>
      <c r="D982" s="18">
        <v>42651</v>
      </c>
      <c r="E982" t="s">
        <v>77</v>
      </c>
      <c r="F982" t="s">
        <v>179</v>
      </c>
      <c r="G982" t="s">
        <v>180</v>
      </c>
      <c r="H982" t="s">
        <v>53</v>
      </c>
      <c r="I982" t="s">
        <v>54</v>
      </c>
      <c r="J982" t="s">
        <v>293</v>
      </c>
      <c r="K982" t="s">
        <v>294</v>
      </c>
      <c r="L982">
        <v>10035</v>
      </c>
      <c r="M982" t="s">
        <v>175</v>
      </c>
      <c r="N982" t="s">
        <v>2514</v>
      </c>
      <c r="O982" t="s">
        <v>59</v>
      </c>
      <c r="P982" t="s">
        <v>63</v>
      </c>
      <c r="Q982" t="s">
        <v>2515</v>
      </c>
      <c r="R982" s="19">
        <v>599.29200000000003</v>
      </c>
      <c r="S982" s="17">
        <v>6</v>
      </c>
      <c r="T982" s="20">
        <v>0.1</v>
      </c>
      <c r="U982" s="19">
        <v>93.223200000000006</v>
      </c>
      <c r="V982" s="20">
        <f t="shared" si="75"/>
        <v>0.15555555555555556</v>
      </c>
      <c r="W982" s="17">
        <f t="shared" si="76"/>
        <v>2016</v>
      </c>
      <c r="X982" t="str">
        <f t="shared" si="77"/>
        <v>Oct-2016</v>
      </c>
      <c r="Y982" s="17">
        <f t="shared" si="78"/>
        <v>5</v>
      </c>
      <c r="Z982" t="str">
        <f t="shared" si="79"/>
        <v>1-10%</v>
      </c>
      <c r="AA982" s="17">
        <f>IF(COUNTIF($B$2:B982,B982)=1,1,0)</f>
        <v>1</v>
      </c>
      <c r="AB982" s="17">
        <f>IF(COUNTIF($F$2:F982,F982)=1,1,0)</f>
        <v>0</v>
      </c>
    </row>
    <row r="983" spans="1:28" x14ac:dyDescent="0.2">
      <c r="A983" s="17">
        <v>982</v>
      </c>
      <c r="B983" t="s">
        <v>2980</v>
      </c>
      <c r="C983" s="18">
        <v>41954</v>
      </c>
      <c r="D983" s="18">
        <v>41957</v>
      </c>
      <c r="E983" t="s">
        <v>50</v>
      </c>
      <c r="F983" t="s">
        <v>2981</v>
      </c>
      <c r="G983" t="s">
        <v>2982</v>
      </c>
      <c r="H983" t="s">
        <v>53</v>
      </c>
      <c r="I983" t="s">
        <v>54</v>
      </c>
      <c r="J983" t="s">
        <v>1505</v>
      </c>
      <c r="K983" t="s">
        <v>484</v>
      </c>
      <c r="L983">
        <v>80027</v>
      </c>
      <c r="M983" t="s">
        <v>71</v>
      </c>
      <c r="N983" t="s">
        <v>2983</v>
      </c>
      <c r="O983" t="s">
        <v>73</v>
      </c>
      <c r="P983" t="s">
        <v>95</v>
      </c>
      <c r="Q983" t="s">
        <v>2984</v>
      </c>
      <c r="R983" s="19">
        <v>3.3919999999999999</v>
      </c>
      <c r="S983" s="17">
        <v>1</v>
      </c>
      <c r="T983" s="20">
        <v>0.2</v>
      </c>
      <c r="U983" s="19">
        <v>0.80559999999999998</v>
      </c>
      <c r="V983" s="20">
        <f t="shared" si="75"/>
        <v>0.23749999999999999</v>
      </c>
      <c r="W983" s="17">
        <f t="shared" si="76"/>
        <v>2014</v>
      </c>
      <c r="X983" t="str">
        <f t="shared" si="77"/>
        <v>Nov-2014</v>
      </c>
      <c r="Y983" s="17">
        <f t="shared" si="78"/>
        <v>3</v>
      </c>
      <c r="Z983" t="str">
        <f t="shared" si="79"/>
        <v>11-20%</v>
      </c>
      <c r="AA983" s="17">
        <f>IF(COUNTIF($B$2:B983,B983)=1,1,0)</f>
        <v>1</v>
      </c>
      <c r="AB983" s="17">
        <f>IF(COUNTIF($F$2:F983,F983)=1,1,0)</f>
        <v>1</v>
      </c>
    </row>
    <row r="984" spans="1:28" x14ac:dyDescent="0.2">
      <c r="A984" s="17">
        <v>983</v>
      </c>
      <c r="B984" t="s">
        <v>2980</v>
      </c>
      <c r="C984" s="18">
        <v>41954</v>
      </c>
      <c r="D984" s="18">
        <v>41957</v>
      </c>
      <c r="E984" t="s">
        <v>50</v>
      </c>
      <c r="F984" t="s">
        <v>2981</v>
      </c>
      <c r="G984" t="s">
        <v>2982</v>
      </c>
      <c r="H984" t="s">
        <v>53</v>
      </c>
      <c r="I984" t="s">
        <v>54</v>
      </c>
      <c r="J984" t="s">
        <v>1505</v>
      </c>
      <c r="K984" t="s">
        <v>484</v>
      </c>
      <c r="L984">
        <v>80027</v>
      </c>
      <c r="M984" t="s">
        <v>71</v>
      </c>
      <c r="N984" t="s">
        <v>2985</v>
      </c>
      <c r="O984" t="s">
        <v>98</v>
      </c>
      <c r="P984" t="s">
        <v>99</v>
      </c>
      <c r="Q984" t="s">
        <v>2986</v>
      </c>
      <c r="R984" s="19">
        <v>559.98400000000004</v>
      </c>
      <c r="S984" s="17">
        <v>2</v>
      </c>
      <c r="T984" s="20">
        <v>0.2</v>
      </c>
      <c r="U984" s="19">
        <v>55.998399999999997</v>
      </c>
      <c r="V984" s="20">
        <f t="shared" si="75"/>
        <v>9.9999999999999992E-2</v>
      </c>
      <c r="W984" s="17">
        <f t="shared" si="76"/>
        <v>2014</v>
      </c>
      <c r="X984" t="str">
        <f t="shared" si="77"/>
        <v>Nov-2014</v>
      </c>
      <c r="Y984" s="17">
        <f t="shared" si="78"/>
        <v>3</v>
      </c>
      <c r="Z984" t="str">
        <f t="shared" si="79"/>
        <v>11-20%</v>
      </c>
      <c r="AA984" s="17">
        <f>IF(COUNTIF($B$2:B984,B984)=1,1,0)</f>
        <v>0</v>
      </c>
      <c r="AB984" s="17">
        <f>IF(COUNTIF($F$2:F984,F984)=1,1,0)</f>
        <v>0</v>
      </c>
    </row>
    <row r="985" spans="1:28" x14ac:dyDescent="0.2">
      <c r="A985" s="17">
        <v>984</v>
      </c>
      <c r="B985" t="s">
        <v>2980</v>
      </c>
      <c r="C985" s="18">
        <v>41954</v>
      </c>
      <c r="D985" s="18">
        <v>41957</v>
      </c>
      <c r="E985" t="s">
        <v>50</v>
      </c>
      <c r="F985" t="s">
        <v>2981</v>
      </c>
      <c r="G985" t="s">
        <v>2982</v>
      </c>
      <c r="H985" t="s">
        <v>53</v>
      </c>
      <c r="I985" t="s">
        <v>54</v>
      </c>
      <c r="J985" t="s">
        <v>1505</v>
      </c>
      <c r="K985" t="s">
        <v>484</v>
      </c>
      <c r="L985">
        <v>80027</v>
      </c>
      <c r="M985" t="s">
        <v>71</v>
      </c>
      <c r="N985" t="s">
        <v>2613</v>
      </c>
      <c r="O985" t="s">
        <v>59</v>
      </c>
      <c r="P985" t="s">
        <v>63</v>
      </c>
      <c r="Q985" t="s">
        <v>2614</v>
      </c>
      <c r="R985" s="19">
        <v>603.91999999999996</v>
      </c>
      <c r="S985" s="17">
        <v>5</v>
      </c>
      <c r="T985" s="20">
        <v>0.2</v>
      </c>
      <c r="U985" s="19">
        <v>75.489999999999995</v>
      </c>
      <c r="V985" s="20">
        <f t="shared" si="75"/>
        <v>0.125</v>
      </c>
      <c r="W985" s="17">
        <f t="shared" si="76"/>
        <v>2014</v>
      </c>
      <c r="X985" t="str">
        <f t="shared" si="77"/>
        <v>Nov-2014</v>
      </c>
      <c r="Y985" s="17">
        <f t="shared" si="78"/>
        <v>3</v>
      </c>
      <c r="Z985" t="str">
        <f t="shared" si="79"/>
        <v>11-20%</v>
      </c>
      <c r="AA985" s="17">
        <f>IF(COUNTIF($B$2:B985,B985)=1,1,0)</f>
        <v>0</v>
      </c>
      <c r="AB985" s="17">
        <f>IF(COUNTIF($F$2:F985,F985)=1,1,0)</f>
        <v>0</v>
      </c>
    </row>
    <row r="986" spans="1:28" x14ac:dyDescent="0.2">
      <c r="A986" s="17">
        <v>985</v>
      </c>
      <c r="B986" t="s">
        <v>2987</v>
      </c>
      <c r="C986" s="18">
        <v>43007</v>
      </c>
      <c r="D986" s="18">
        <v>43013</v>
      </c>
      <c r="E986" t="s">
        <v>77</v>
      </c>
      <c r="F986" t="s">
        <v>2988</v>
      </c>
      <c r="G986" t="s">
        <v>2989</v>
      </c>
      <c r="H986" t="s">
        <v>129</v>
      </c>
      <c r="I986" t="s">
        <v>54</v>
      </c>
      <c r="J986" t="s">
        <v>630</v>
      </c>
      <c r="K986" t="s">
        <v>131</v>
      </c>
      <c r="L986">
        <v>77506</v>
      </c>
      <c r="M986" t="s">
        <v>132</v>
      </c>
      <c r="N986" t="s">
        <v>2525</v>
      </c>
      <c r="O986" t="s">
        <v>73</v>
      </c>
      <c r="P986" t="s">
        <v>74</v>
      </c>
      <c r="Q986" t="s">
        <v>2526</v>
      </c>
      <c r="R986" s="19">
        <v>7.968</v>
      </c>
      <c r="S986" s="17">
        <v>2</v>
      </c>
      <c r="T986" s="20">
        <v>0.2</v>
      </c>
      <c r="U986" s="19">
        <v>2.5895999999999999</v>
      </c>
      <c r="V986" s="20">
        <f t="shared" si="75"/>
        <v>0.32500000000000001</v>
      </c>
      <c r="W986" s="17">
        <f t="shared" si="76"/>
        <v>2017</v>
      </c>
      <c r="X986" t="str">
        <f t="shared" si="77"/>
        <v>Sep-2017</v>
      </c>
      <c r="Y986" s="17">
        <f t="shared" si="78"/>
        <v>6</v>
      </c>
      <c r="Z986" t="str">
        <f t="shared" si="79"/>
        <v>11-20%</v>
      </c>
      <c r="AA986" s="17">
        <f>IF(COUNTIF($B$2:B986,B986)=1,1,0)</f>
        <v>1</v>
      </c>
      <c r="AB986" s="17">
        <f>IF(COUNTIF($F$2:F986,F986)=1,1,0)</f>
        <v>1</v>
      </c>
    </row>
    <row r="987" spans="1:28" x14ac:dyDescent="0.2">
      <c r="A987" s="17">
        <v>986</v>
      </c>
      <c r="B987" t="s">
        <v>2987</v>
      </c>
      <c r="C987" s="18">
        <v>43007</v>
      </c>
      <c r="D987" s="18">
        <v>43013</v>
      </c>
      <c r="E987" t="s">
        <v>77</v>
      </c>
      <c r="F987" t="s">
        <v>2988</v>
      </c>
      <c r="G987" t="s">
        <v>2989</v>
      </c>
      <c r="H987" t="s">
        <v>129</v>
      </c>
      <c r="I987" t="s">
        <v>54</v>
      </c>
      <c r="J987" t="s">
        <v>630</v>
      </c>
      <c r="K987" t="s">
        <v>131</v>
      </c>
      <c r="L987">
        <v>77506</v>
      </c>
      <c r="M987" t="s">
        <v>132</v>
      </c>
      <c r="N987" t="s">
        <v>2990</v>
      </c>
      <c r="O987" t="s">
        <v>73</v>
      </c>
      <c r="P987" t="s">
        <v>200</v>
      </c>
      <c r="Q987" t="s">
        <v>2991</v>
      </c>
      <c r="R987" s="19">
        <v>27.968</v>
      </c>
      <c r="S987" s="17">
        <v>4</v>
      </c>
      <c r="T987" s="20">
        <v>0.2</v>
      </c>
      <c r="U987" s="19">
        <v>9.4391999999999996</v>
      </c>
      <c r="V987" s="20">
        <f t="shared" si="75"/>
        <v>0.33749999999999997</v>
      </c>
      <c r="W987" s="17">
        <f t="shared" si="76"/>
        <v>2017</v>
      </c>
      <c r="X987" t="str">
        <f t="shared" si="77"/>
        <v>Sep-2017</v>
      </c>
      <c r="Y987" s="17">
        <f t="shared" si="78"/>
        <v>6</v>
      </c>
      <c r="Z987" t="str">
        <f t="shared" si="79"/>
        <v>11-20%</v>
      </c>
      <c r="AA987" s="17">
        <f>IF(COUNTIF($B$2:B987,B987)=1,1,0)</f>
        <v>0</v>
      </c>
      <c r="AB987" s="17">
        <f>IF(COUNTIF($F$2:F987,F987)=1,1,0)</f>
        <v>0</v>
      </c>
    </row>
    <row r="988" spans="1:28" x14ac:dyDescent="0.2">
      <c r="A988" s="17">
        <v>987</v>
      </c>
      <c r="B988" t="s">
        <v>2987</v>
      </c>
      <c r="C988" s="18">
        <v>43007</v>
      </c>
      <c r="D988" s="18">
        <v>43013</v>
      </c>
      <c r="E988" t="s">
        <v>77</v>
      </c>
      <c r="F988" t="s">
        <v>2988</v>
      </c>
      <c r="G988" t="s">
        <v>2989</v>
      </c>
      <c r="H988" t="s">
        <v>129</v>
      </c>
      <c r="I988" t="s">
        <v>54</v>
      </c>
      <c r="J988" t="s">
        <v>630</v>
      </c>
      <c r="K988" t="s">
        <v>131</v>
      </c>
      <c r="L988">
        <v>77506</v>
      </c>
      <c r="M988" t="s">
        <v>132</v>
      </c>
      <c r="N988" t="s">
        <v>2992</v>
      </c>
      <c r="O988" t="s">
        <v>98</v>
      </c>
      <c r="P988" t="s">
        <v>711</v>
      </c>
      <c r="Q988" t="s">
        <v>2993</v>
      </c>
      <c r="R988" s="19">
        <v>336.51</v>
      </c>
      <c r="S988" s="17">
        <v>3</v>
      </c>
      <c r="T988" s="20">
        <v>0.4</v>
      </c>
      <c r="U988" s="19">
        <v>44.868000000000002</v>
      </c>
      <c r="V988" s="20">
        <f t="shared" si="75"/>
        <v>0.13333333333333333</v>
      </c>
      <c r="W988" s="17">
        <f t="shared" si="76"/>
        <v>2017</v>
      </c>
      <c r="X988" t="str">
        <f t="shared" si="77"/>
        <v>Sep-2017</v>
      </c>
      <c r="Y988" s="17">
        <f t="shared" si="78"/>
        <v>6</v>
      </c>
      <c r="Z988" t="str">
        <f t="shared" si="79"/>
        <v>31-40%</v>
      </c>
      <c r="AA988" s="17">
        <f>IF(COUNTIF($B$2:B988,B988)=1,1,0)</f>
        <v>0</v>
      </c>
      <c r="AB988" s="17">
        <f>IF(COUNTIF($F$2:F988,F988)=1,1,0)</f>
        <v>0</v>
      </c>
    </row>
    <row r="989" spans="1:28" x14ac:dyDescent="0.2">
      <c r="A989" s="17">
        <v>988</v>
      </c>
      <c r="B989" t="s">
        <v>2994</v>
      </c>
      <c r="C989" s="18">
        <v>42073</v>
      </c>
      <c r="D989" s="18">
        <v>42073</v>
      </c>
      <c r="E989" t="s">
        <v>1320</v>
      </c>
      <c r="F989" t="s">
        <v>2995</v>
      </c>
      <c r="G989" t="s">
        <v>2996</v>
      </c>
      <c r="H989" t="s">
        <v>53</v>
      </c>
      <c r="I989" t="s">
        <v>54</v>
      </c>
      <c r="J989" t="s">
        <v>211</v>
      </c>
      <c r="K989" t="s">
        <v>131</v>
      </c>
      <c r="L989">
        <v>77041</v>
      </c>
      <c r="M989" t="s">
        <v>132</v>
      </c>
      <c r="N989" t="s">
        <v>2997</v>
      </c>
      <c r="O989" t="s">
        <v>73</v>
      </c>
      <c r="P989" t="s">
        <v>102</v>
      </c>
      <c r="Q989" t="s">
        <v>2998</v>
      </c>
      <c r="R989" s="19">
        <v>1.1120000000000001</v>
      </c>
      <c r="S989" s="17">
        <v>2</v>
      </c>
      <c r="T989" s="20">
        <v>0.8</v>
      </c>
      <c r="U989" s="19">
        <v>-1.8904000000000001</v>
      </c>
      <c r="V989" s="20">
        <f t="shared" si="75"/>
        <v>-1.7</v>
      </c>
      <c r="W989" s="17">
        <f t="shared" si="76"/>
        <v>2015</v>
      </c>
      <c r="X989" t="str">
        <f t="shared" si="77"/>
        <v>Mar-2015</v>
      </c>
      <c r="Y989" s="17">
        <f t="shared" si="78"/>
        <v>0</v>
      </c>
      <c r="Z989" t="str">
        <f t="shared" si="79"/>
        <v>Over 50%</v>
      </c>
      <c r="AA989" s="17">
        <f>IF(COUNTIF($B$2:B989,B989)=1,1,0)</f>
        <v>1</v>
      </c>
      <c r="AB989" s="17">
        <f>IF(COUNTIF($F$2:F989,F989)=1,1,0)</f>
        <v>1</v>
      </c>
    </row>
    <row r="990" spans="1:28" x14ac:dyDescent="0.2">
      <c r="A990" s="17">
        <v>989</v>
      </c>
      <c r="B990" t="s">
        <v>2999</v>
      </c>
      <c r="C990" s="18">
        <v>42876</v>
      </c>
      <c r="D990" s="18">
        <v>42881</v>
      </c>
      <c r="E990" t="s">
        <v>77</v>
      </c>
      <c r="F990" t="s">
        <v>1680</v>
      </c>
      <c r="G990" t="s">
        <v>1681</v>
      </c>
      <c r="H990" t="s">
        <v>68</v>
      </c>
      <c r="I990" t="s">
        <v>54</v>
      </c>
      <c r="J990" t="s">
        <v>1592</v>
      </c>
      <c r="K990" t="s">
        <v>294</v>
      </c>
      <c r="L990">
        <v>13021</v>
      </c>
      <c r="M990" t="s">
        <v>175</v>
      </c>
      <c r="N990" t="s">
        <v>2270</v>
      </c>
      <c r="O990" t="s">
        <v>59</v>
      </c>
      <c r="P990" t="s">
        <v>92</v>
      </c>
      <c r="Q990" t="s">
        <v>2271</v>
      </c>
      <c r="R990" s="19">
        <v>520.04999999999995</v>
      </c>
      <c r="S990" s="17">
        <v>5</v>
      </c>
      <c r="T990" s="20">
        <v>0</v>
      </c>
      <c r="U990" s="19">
        <v>72.807000000000002</v>
      </c>
      <c r="V990" s="20">
        <f t="shared" si="75"/>
        <v>0.14000000000000001</v>
      </c>
      <c r="W990" s="17">
        <f t="shared" si="76"/>
        <v>2017</v>
      </c>
      <c r="X990" t="str">
        <f t="shared" si="77"/>
        <v>May-2017</v>
      </c>
      <c r="Y990" s="17">
        <f t="shared" si="78"/>
        <v>5</v>
      </c>
      <c r="Z990" t="str">
        <f t="shared" si="79"/>
        <v>0% (No Discount)</v>
      </c>
      <c r="AA990" s="17">
        <f>IF(COUNTIF($B$2:B990,B990)=1,1,0)</f>
        <v>1</v>
      </c>
      <c r="AB990" s="17">
        <f>IF(COUNTIF($F$2:F990,F990)=1,1,0)</f>
        <v>0</v>
      </c>
    </row>
    <row r="991" spans="1:28" x14ac:dyDescent="0.2">
      <c r="A991" s="17">
        <v>990</v>
      </c>
      <c r="B991" t="s">
        <v>2999</v>
      </c>
      <c r="C991" s="18">
        <v>42876</v>
      </c>
      <c r="D991" s="18">
        <v>42881</v>
      </c>
      <c r="E991" t="s">
        <v>77</v>
      </c>
      <c r="F991" t="s">
        <v>1680</v>
      </c>
      <c r="G991" t="s">
        <v>1681</v>
      </c>
      <c r="H991" t="s">
        <v>68</v>
      </c>
      <c r="I991" t="s">
        <v>54</v>
      </c>
      <c r="J991" t="s">
        <v>1592</v>
      </c>
      <c r="K991" t="s">
        <v>294</v>
      </c>
      <c r="L991">
        <v>13021</v>
      </c>
      <c r="M991" t="s">
        <v>175</v>
      </c>
      <c r="N991" t="s">
        <v>3000</v>
      </c>
      <c r="O991" t="s">
        <v>73</v>
      </c>
      <c r="P991" t="s">
        <v>95</v>
      </c>
      <c r="Q991" t="s">
        <v>3001</v>
      </c>
      <c r="R991" s="19">
        <v>17.97</v>
      </c>
      <c r="S991" s="17">
        <v>3</v>
      </c>
      <c r="T991" s="20">
        <v>0</v>
      </c>
      <c r="U991" s="19">
        <v>5.2112999999999996</v>
      </c>
      <c r="V991" s="20">
        <f t="shared" si="75"/>
        <v>0.28999999999999998</v>
      </c>
      <c r="W991" s="17">
        <f t="shared" si="76"/>
        <v>2017</v>
      </c>
      <c r="X991" t="str">
        <f t="shared" si="77"/>
        <v>May-2017</v>
      </c>
      <c r="Y991" s="17">
        <f t="shared" si="78"/>
        <v>5</v>
      </c>
      <c r="Z991" t="str">
        <f t="shared" si="79"/>
        <v>0% (No Discount)</v>
      </c>
      <c r="AA991" s="17">
        <f>IF(COUNTIF($B$2:B991,B991)=1,1,0)</f>
        <v>0</v>
      </c>
      <c r="AB991" s="17">
        <f>IF(COUNTIF($F$2:F991,F991)=1,1,0)</f>
        <v>0</v>
      </c>
    </row>
    <row r="992" spans="1:28" x14ac:dyDescent="0.2">
      <c r="A992" s="17">
        <v>991</v>
      </c>
      <c r="B992" t="s">
        <v>3002</v>
      </c>
      <c r="C992" s="18">
        <v>42092</v>
      </c>
      <c r="D992" s="18">
        <v>42094</v>
      </c>
      <c r="E992" t="s">
        <v>50</v>
      </c>
      <c r="F992" t="s">
        <v>3003</v>
      </c>
      <c r="G992" t="s">
        <v>3004</v>
      </c>
      <c r="H992" t="s">
        <v>129</v>
      </c>
      <c r="I992" t="s">
        <v>54</v>
      </c>
      <c r="J992" t="s">
        <v>1553</v>
      </c>
      <c r="K992" t="s">
        <v>81</v>
      </c>
      <c r="L992">
        <v>32216</v>
      </c>
      <c r="M992" t="s">
        <v>57</v>
      </c>
      <c r="N992" t="s">
        <v>1166</v>
      </c>
      <c r="O992" t="s">
        <v>59</v>
      </c>
      <c r="P992" t="s">
        <v>63</v>
      </c>
      <c r="Q992" t="s">
        <v>1167</v>
      </c>
      <c r="R992" s="19">
        <v>1166.92</v>
      </c>
      <c r="S992" s="17">
        <v>5</v>
      </c>
      <c r="T992" s="20">
        <v>0.2</v>
      </c>
      <c r="U992" s="19">
        <v>131.27850000000001</v>
      </c>
      <c r="V992" s="20">
        <f t="shared" si="75"/>
        <v>0.1125</v>
      </c>
      <c r="W992" s="17">
        <f t="shared" si="76"/>
        <v>2015</v>
      </c>
      <c r="X992" t="str">
        <f t="shared" si="77"/>
        <v>Mar-2015</v>
      </c>
      <c r="Y992" s="17">
        <f t="shared" si="78"/>
        <v>2</v>
      </c>
      <c r="Z992" t="str">
        <f t="shared" si="79"/>
        <v>11-20%</v>
      </c>
      <c r="AA992" s="17">
        <f>IF(COUNTIF($B$2:B992,B992)=1,1,0)</f>
        <v>1</v>
      </c>
      <c r="AB992" s="17">
        <f>IF(COUNTIF($F$2:F992,F992)=1,1,0)</f>
        <v>1</v>
      </c>
    </row>
    <row r="993" spans="1:28" x14ac:dyDescent="0.2">
      <c r="A993" s="17">
        <v>992</v>
      </c>
      <c r="B993" t="s">
        <v>3005</v>
      </c>
      <c r="C993" s="18">
        <v>42622</v>
      </c>
      <c r="D993" s="18">
        <v>42624</v>
      </c>
      <c r="E993" t="s">
        <v>215</v>
      </c>
      <c r="F993" t="s">
        <v>569</v>
      </c>
      <c r="G993" t="s">
        <v>570</v>
      </c>
      <c r="H993" t="s">
        <v>53</v>
      </c>
      <c r="I993" t="s">
        <v>54</v>
      </c>
      <c r="J993" t="s">
        <v>293</v>
      </c>
      <c r="K993" t="s">
        <v>294</v>
      </c>
      <c r="L993">
        <v>10024</v>
      </c>
      <c r="M993" t="s">
        <v>175</v>
      </c>
      <c r="N993" t="s">
        <v>2474</v>
      </c>
      <c r="O993" t="s">
        <v>73</v>
      </c>
      <c r="P993" t="s">
        <v>102</v>
      </c>
      <c r="Q993" t="s">
        <v>2475</v>
      </c>
      <c r="R993" s="19">
        <v>14.624000000000001</v>
      </c>
      <c r="S993" s="17">
        <v>2</v>
      </c>
      <c r="T993" s="20">
        <v>0.2</v>
      </c>
      <c r="U993" s="19">
        <v>5.484</v>
      </c>
      <c r="V993" s="20">
        <f t="shared" si="75"/>
        <v>0.375</v>
      </c>
      <c r="W993" s="17">
        <f t="shared" si="76"/>
        <v>2016</v>
      </c>
      <c r="X993" t="str">
        <f t="shared" si="77"/>
        <v>Sep-2016</v>
      </c>
      <c r="Y993" s="17">
        <f t="shared" si="78"/>
        <v>2</v>
      </c>
      <c r="Z993" t="str">
        <f t="shared" si="79"/>
        <v>11-20%</v>
      </c>
      <c r="AA993" s="17">
        <f>IF(COUNTIF($B$2:B993,B993)=1,1,0)</f>
        <v>1</v>
      </c>
      <c r="AB993" s="17">
        <f>IF(COUNTIF($F$2:F993,F993)=1,1,0)</f>
        <v>0</v>
      </c>
    </row>
    <row r="994" spans="1:28" x14ac:dyDescent="0.2">
      <c r="A994" s="17">
        <v>993</v>
      </c>
      <c r="B994" t="s">
        <v>3006</v>
      </c>
      <c r="C994" s="18">
        <v>42608</v>
      </c>
      <c r="D994" s="18">
        <v>42609</v>
      </c>
      <c r="E994" t="s">
        <v>215</v>
      </c>
      <c r="F994" t="s">
        <v>2416</v>
      </c>
      <c r="G994" t="s">
        <v>2417</v>
      </c>
      <c r="H994" t="s">
        <v>53</v>
      </c>
      <c r="I994" t="s">
        <v>54</v>
      </c>
      <c r="J994" t="s">
        <v>658</v>
      </c>
      <c r="K994" t="s">
        <v>70</v>
      </c>
      <c r="L994">
        <v>95123</v>
      </c>
      <c r="M994" t="s">
        <v>71</v>
      </c>
      <c r="N994" t="s">
        <v>1100</v>
      </c>
      <c r="O994" t="s">
        <v>73</v>
      </c>
      <c r="P994" t="s">
        <v>296</v>
      </c>
      <c r="Q994" t="s">
        <v>1101</v>
      </c>
      <c r="R994" s="19">
        <v>10.23</v>
      </c>
      <c r="S994" s="17">
        <v>3</v>
      </c>
      <c r="T994" s="20">
        <v>0</v>
      </c>
      <c r="U994" s="19">
        <v>4.9104000000000001</v>
      </c>
      <c r="V994" s="20">
        <f t="shared" si="75"/>
        <v>0.48</v>
      </c>
      <c r="W994" s="17">
        <f t="shared" si="76"/>
        <v>2016</v>
      </c>
      <c r="X994" t="str">
        <f t="shared" si="77"/>
        <v>Aug-2016</v>
      </c>
      <c r="Y994" s="17">
        <f t="shared" si="78"/>
        <v>1</v>
      </c>
      <c r="Z994" t="str">
        <f t="shared" si="79"/>
        <v>0% (No Discount)</v>
      </c>
      <c r="AA994" s="17">
        <f>IF(COUNTIF($B$2:B994,B994)=1,1,0)</f>
        <v>1</v>
      </c>
      <c r="AB994" s="17">
        <f>IF(COUNTIF($F$2:F994,F994)=1,1,0)</f>
        <v>0</v>
      </c>
    </row>
    <row r="995" spans="1:28" x14ac:dyDescent="0.2">
      <c r="A995" s="17">
        <v>994</v>
      </c>
      <c r="B995" t="s">
        <v>3006</v>
      </c>
      <c r="C995" s="18">
        <v>42608</v>
      </c>
      <c r="D995" s="18">
        <v>42609</v>
      </c>
      <c r="E995" t="s">
        <v>215</v>
      </c>
      <c r="F995" t="s">
        <v>2416</v>
      </c>
      <c r="G995" t="s">
        <v>2417</v>
      </c>
      <c r="H995" t="s">
        <v>53</v>
      </c>
      <c r="I995" t="s">
        <v>54</v>
      </c>
      <c r="J995" t="s">
        <v>658</v>
      </c>
      <c r="K995" t="s">
        <v>70</v>
      </c>
      <c r="L995">
        <v>95123</v>
      </c>
      <c r="M995" t="s">
        <v>71</v>
      </c>
      <c r="N995" t="s">
        <v>3007</v>
      </c>
      <c r="O995" t="s">
        <v>73</v>
      </c>
      <c r="P995" t="s">
        <v>117</v>
      </c>
      <c r="Q995" t="s">
        <v>3008</v>
      </c>
      <c r="R995" s="19">
        <v>154.9</v>
      </c>
      <c r="S995" s="17">
        <v>5</v>
      </c>
      <c r="T995" s="20">
        <v>0</v>
      </c>
      <c r="U995" s="19">
        <v>69.704999999999998</v>
      </c>
      <c r="V995" s="20">
        <f t="shared" si="75"/>
        <v>0.44999999999999996</v>
      </c>
      <c r="W995" s="17">
        <f t="shared" si="76"/>
        <v>2016</v>
      </c>
      <c r="X995" t="str">
        <f t="shared" si="77"/>
        <v>Aug-2016</v>
      </c>
      <c r="Y995" s="17">
        <f t="shared" si="78"/>
        <v>1</v>
      </c>
      <c r="Z995" t="str">
        <f t="shared" si="79"/>
        <v>0% (No Discount)</v>
      </c>
      <c r="AA995" s="17">
        <f>IF(COUNTIF($B$2:B995,B995)=1,1,0)</f>
        <v>0</v>
      </c>
      <c r="AB995" s="17">
        <f>IF(COUNTIF($F$2:F995,F995)=1,1,0)</f>
        <v>0</v>
      </c>
    </row>
    <row r="996" spans="1:28" x14ac:dyDescent="0.2">
      <c r="A996" s="17">
        <v>995</v>
      </c>
      <c r="B996" t="s">
        <v>3009</v>
      </c>
      <c r="C996" s="18">
        <v>41780</v>
      </c>
      <c r="D996" s="18">
        <v>41784</v>
      </c>
      <c r="E996" t="s">
        <v>77</v>
      </c>
      <c r="F996" t="s">
        <v>3010</v>
      </c>
      <c r="G996" t="s">
        <v>3011</v>
      </c>
      <c r="H996" t="s">
        <v>68</v>
      </c>
      <c r="I996" t="s">
        <v>54</v>
      </c>
      <c r="J996" t="s">
        <v>3012</v>
      </c>
      <c r="K996" t="s">
        <v>346</v>
      </c>
      <c r="L996">
        <v>23464</v>
      </c>
      <c r="M996" t="s">
        <v>57</v>
      </c>
      <c r="N996" t="s">
        <v>3013</v>
      </c>
      <c r="O996" t="s">
        <v>73</v>
      </c>
      <c r="P996" t="s">
        <v>102</v>
      </c>
      <c r="Q996" t="s">
        <v>3014</v>
      </c>
      <c r="R996" s="19">
        <v>2715.93</v>
      </c>
      <c r="S996" s="17">
        <v>7</v>
      </c>
      <c r="T996" s="20">
        <v>0</v>
      </c>
      <c r="U996" s="19">
        <v>1276.4871000000001</v>
      </c>
      <c r="V996" s="20">
        <f t="shared" si="75"/>
        <v>0.47000000000000003</v>
      </c>
      <c r="W996" s="17">
        <f t="shared" si="76"/>
        <v>2014</v>
      </c>
      <c r="X996" t="str">
        <f t="shared" si="77"/>
        <v>May-2014</v>
      </c>
      <c r="Y996" s="17">
        <f t="shared" si="78"/>
        <v>4</v>
      </c>
      <c r="Z996" t="str">
        <f t="shared" si="79"/>
        <v>0% (No Discount)</v>
      </c>
      <c r="AA996" s="17">
        <f>IF(COUNTIF($B$2:B996,B996)=1,1,0)</f>
        <v>1</v>
      </c>
      <c r="AB996" s="17">
        <f>IF(COUNTIF($F$2:F996,F996)=1,1,0)</f>
        <v>1</v>
      </c>
    </row>
    <row r="997" spans="1:28" x14ac:dyDescent="0.2">
      <c r="A997" s="17">
        <v>996</v>
      </c>
      <c r="B997" t="s">
        <v>3009</v>
      </c>
      <c r="C997" s="18">
        <v>41780</v>
      </c>
      <c r="D997" s="18">
        <v>41784</v>
      </c>
      <c r="E997" t="s">
        <v>77</v>
      </c>
      <c r="F997" t="s">
        <v>3010</v>
      </c>
      <c r="G997" t="s">
        <v>3011</v>
      </c>
      <c r="H997" t="s">
        <v>68</v>
      </c>
      <c r="I997" t="s">
        <v>54</v>
      </c>
      <c r="J997" t="s">
        <v>3012</v>
      </c>
      <c r="K997" t="s">
        <v>346</v>
      </c>
      <c r="L997">
        <v>23464</v>
      </c>
      <c r="M997" t="s">
        <v>57</v>
      </c>
      <c r="N997" t="s">
        <v>2520</v>
      </c>
      <c r="O997" t="s">
        <v>98</v>
      </c>
      <c r="P997" t="s">
        <v>99</v>
      </c>
      <c r="Q997" t="s">
        <v>3015</v>
      </c>
      <c r="R997" s="19">
        <v>617.97</v>
      </c>
      <c r="S997" s="17">
        <v>3</v>
      </c>
      <c r="T997" s="20">
        <v>0</v>
      </c>
      <c r="U997" s="19">
        <v>173.0316</v>
      </c>
      <c r="V997" s="20">
        <f t="shared" si="75"/>
        <v>0.27999999999999997</v>
      </c>
      <c r="W997" s="17">
        <f t="shared" si="76"/>
        <v>2014</v>
      </c>
      <c r="X997" t="str">
        <f t="shared" si="77"/>
        <v>May-2014</v>
      </c>
      <c r="Y997" s="17">
        <f t="shared" si="78"/>
        <v>4</v>
      </c>
      <c r="Z997" t="str">
        <f t="shared" si="79"/>
        <v>0% (No Discount)</v>
      </c>
      <c r="AA997" s="17">
        <f>IF(COUNTIF($B$2:B997,B997)=1,1,0)</f>
        <v>0</v>
      </c>
      <c r="AB997" s="17">
        <f>IF(COUNTIF($F$2:F997,F997)=1,1,0)</f>
        <v>0</v>
      </c>
    </row>
    <row r="998" spans="1:28" x14ac:dyDescent="0.2">
      <c r="A998" s="17">
        <v>997</v>
      </c>
      <c r="B998" t="s">
        <v>3016</v>
      </c>
      <c r="C998" s="18">
        <v>42305</v>
      </c>
      <c r="D998" s="18">
        <v>42311</v>
      </c>
      <c r="E998" t="s">
        <v>77</v>
      </c>
      <c r="F998" t="s">
        <v>3017</v>
      </c>
      <c r="G998" t="s">
        <v>3018</v>
      </c>
      <c r="H998" t="s">
        <v>53</v>
      </c>
      <c r="I998" t="s">
        <v>54</v>
      </c>
      <c r="J998" t="s">
        <v>55</v>
      </c>
      <c r="K998" t="s">
        <v>56</v>
      </c>
      <c r="L998">
        <v>42420</v>
      </c>
      <c r="M998" t="s">
        <v>57</v>
      </c>
      <c r="N998" t="s">
        <v>3019</v>
      </c>
      <c r="O998" t="s">
        <v>73</v>
      </c>
      <c r="P998" t="s">
        <v>200</v>
      </c>
      <c r="Q998" t="s">
        <v>3020</v>
      </c>
      <c r="R998" s="19">
        <v>10.67</v>
      </c>
      <c r="S998" s="17">
        <v>1</v>
      </c>
      <c r="T998" s="20">
        <v>0</v>
      </c>
      <c r="U998" s="19">
        <v>4.9081999999999999</v>
      </c>
      <c r="V998" s="20">
        <f t="shared" si="75"/>
        <v>0.46</v>
      </c>
      <c r="W998" s="17">
        <f t="shared" si="76"/>
        <v>2015</v>
      </c>
      <c r="X998" t="str">
        <f t="shared" si="77"/>
        <v>Oct-2015</v>
      </c>
      <c r="Y998" s="17">
        <f t="shared" si="78"/>
        <v>6</v>
      </c>
      <c r="Z998" t="str">
        <f t="shared" si="79"/>
        <v>0% (No Discount)</v>
      </c>
      <c r="AA998" s="17">
        <f>IF(COUNTIF($B$2:B998,B998)=1,1,0)</f>
        <v>1</v>
      </c>
      <c r="AB998" s="17">
        <f>IF(COUNTIF($F$2:F998,F998)=1,1,0)</f>
        <v>1</v>
      </c>
    </row>
    <row r="999" spans="1:28" x14ac:dyDescent="0.2">
      <c r="A999" s="17">
        <v>998</v>
      </c>
      <c r="B999" t="s">
        <v>3016</v>
      </c>
      <c r="C999" s="18">
        <v>42305</v>
      </c>
      <c r="D999" s="18">
        <v>42311</v>
      </c>
      <c r="E999" t="s">
        <v>77</v>
      </c>
      <c r="F999" t="s">
        <v>3017</v>
      </c>
      <c r="G999" t="s">
        <v>3018</v>
      </c>
      <c r="H999" t="s">
        <v>53</v>
      </c>
      <c r="I999" t="s">
        <v>54</v>
      </c>
      <c r="J999" t="s">
        <v>55</v>
      </c>
      <c r="K999" t="s">
        <v>56</v>
      </c>
      <c r="L999">
        <v>42420</v>
      </c>
      <c r="M999" t="s">
        <v>57</v>
      </c>
      <c r="N999" t="s">
        <v>3021</v>
      </c>
      <c r="O999" t="s">
        <v>73</v>
      </c>
      <c r="P999" t="s">
        <v>86</v>
      </c>
      <c r="Q999" t="s">
        <v>3022</v>
      </c>
      <c r="R999" s="19">
        <v>36.630000000000003</v>
      </c>
      <c r="S999" s="17">
        <v>3</v>
      </c>
      <c r="T999" s="20">
        <v>0</v>
      </c>
      <c r="U999" s="19">
        <v>9.8901000000000003</v>
      </c>
      <c r="V999" s="20">
        <f t="shared" si="75"/>
        <v>0.27</v>
      </c>
      <c r="W999" s="17">
        <f t="shared" si="76"/>
        <v>2015</v>
      </c>
      <c r="X999" t="str">
        <f t="shared" si="77"/>
        <v>Oct-2015</v>
      </c>
      <c r="Y999" s="17">
        <f t="shared" si="78"/>
        <v>6</v>
      </c>
      <c r="Z999" t="str">
        <f t="shared" si="79"/>
        <v>0% (No Discount)</v>
      </c>
      <c r="AA999" s="17">
        <f>IF(COUNTIF($B$2:B999,B999)=1,1,0)</f>
        <v>0</v>
      </c>
      <c r="AB999" s="17">
        <f>IF(COUNTIF($F$2:F999,F999)=1,1,0)</f>
        <v>0</v>
      </c>
    </row>
    <row r="1000" spans="1:28" x14ac:dyDescent="0.2">
      <c r="A1000" s="17">
        <v>999</v>
      </c>
      <c r="B1000" t="s">
        <v>3016</v>
      </c>
      <c r="C1000" s="18">
        <v>42305</v>
      </c>
      <c r="D1000" s="18">
        <v>42311</v>
      </c>
      <c r="E1000" t="s">
        <v>77</v>
      </c>
      <c r="F1000" t="s">
        <v>3017</v>
      </c>
      <c r="G1000" t="s">
        <v>3018</v>
      </c>
      <c r="H1000" t="s">
        <v>53</v>
      </c>
      <c r="I1000" t="s">
        <v>54</v>
      </c>
      <c r="J1000" t="s">
        <v>55</v>
      </c>
      <c r="K1000" t="s">
        <v>56</v>
      </c>
      <c r="L1000">
        <v>42420</v>
      </c>
      <c r="M1000" t="s">
        <v>57</v>
      </c>
      <c r="N1000" t="s">
        <v>3023</v>
      </c>
      <c r="O1000" t="s">
        <v>59</v>
      </c>
      <c r="P1000" t="s">
        <v>92</v>
      </c>
      <c r="Q1000" t="s">
        <v>3024</v>
      </c>
      <c r="R1000" s="19">
        <v>24.1</v>
      </c>
      <c r="S1000" s="17">
        <v>5</v>
      </c>
      <c r="T1000" s="20">
        <v>0</v>
      </c>
      <c r="U1000" s="19">
        <v>9.1579999999999995</v>
      </c>
      <c r="V1000" s="20">
        <f t="shared" si="75"/>
        <v>0.37999999999999995</v>
      </c>
      <c r="W1000" s="17">
        <f t="shared" si="76"/>
        <v>2015</v>
      </c>
      <c r="X1000" t="str">
        <f t="shared" si="77"/>
        <v>Oct-2015</v>
      </c>
      <c r="Y1000" s="17">
        <f t="shared" si="78"/>
        <v>6</v>
      </c>
      <c r="Z1000" t="str">
        <f t="shared" si="79"/>
        <v>0% (No Discount)</v>
      </c>
      <c r="AA1000" s="17">
        <f>IF(COUNTIF($B$2:B1000,B1000)=1,1,0)</f>
        <v>0</v>
      </c>
      <c r="AB1000" s="17">
        <f>IF(COUNTIF($F$2:F1000,F1000)=1,1,0)</f>
        <v>0</v>
      </c>
    </row>
    <row r="1001" spans="1:28" x14ac:dyDescent="0.2">
      <c r="A1001" s="17">
        <v>1000</v>
      </c>
      <c r="B1001" t="s">
        <v>3016</v>
      </c>
      <c r="C1001" s="18">
        <v>42305</v>
      </c>
      <c r="D1001" s="18">
        <v>42311</v>
      </c>
      <c r="E1001" t="s">
        <v>77</v>
      </c>
      <c r="F1001" t="s">
        <v>3017</v>
      </c>
      <c r="G1001" t="s">
        <v>3018</v>
      </c>
      <c r="H1001" t="s">
        <v>53</v>
      </c>
      <c r="I1001" t="s">
        <v>54</v>
      </c>
      <c r="J1001" t="s">
        <v>55</v>
      </c>
      <c r="K1001" t="s">
        <v>56</v>
      </c>
      <c r="L1001">
        <v>42420</v>
      </c>
      <c r="M1001" t="s">
        <v>57</v>
      </c>
      <c r="N1001" t="s">
        <v>1164</v>
      </c>
      <c r="O1001" t="s">
        <v>59</v>
      </c>
      <c r="P1001" t="s">
        <v>92</v>
      </c>
      <c r="Q1001" t="s">
        <v>1165</v>
      </c>
      <c r="R1001" s="19">
        <v>33.11</v>
      </c>
      <c r="S1001" s="17">
        <v>7</v>
      </c>
      <c r="T1001" s="20">
        <v>0</v>
      </c>
      <c r="U1001" s="19">
        <v>12.9129</v>
      </c>
      <c r="V1001" s="20">
        <f t="shared" si="75"/>
        <v>0.39</v>
      </c>
      <c r="W1001" s="17">
        <f t="shared" si="76"/>
        <v>2015</v>
      </c>
      <c r="X1001" t="str">
        <f t="shared" si="77"/>
        <v>Oct-2015</v>
      </c>
      <c r="Y1001" s="17">
        <f t="shared" si="78"/>
        <v>6</v>
      </c>
      <c r="Z1001" t="str">
        <f t="shared" si="79"/>
        <v>0% (No Discount)</v>
      </c>
      <c r="AA1001" s="17">
        <f>IF(COUNTIF($B$2:B1001,B1001)=1,1,0)</f>
        <v>0</v>
      </c>
      <c r="AB1001" s="17">
        <f>IF(COUNTIF($F$2:F1001,F1001)=1,1,0)</f>
        <v>0</v>
      </c>
    </row>
    <row r="1002" spans="1:28" x14ac:dyDescent="0.2">
      <c r="A1002" s="17">
        <v>1001</v>
      </c>
      <c r="B1002" t="s">
        <v>3025</v>
      </c>
      <c r="C1002" s="18">
        <v>42687</v>
      </c>
      <c r="D1002" s="18">
        <v>42691</v>
      </c>
      <c r="E1002" t="s">
        <v>77</v>
      </c>
      <c r="F1002" t="s">
        <v>780</v>
      </c>
      <c r="G1002" t="s">
        <v>781</v>
      </c>
      <c r="H1002" t="s">
        <v>129</v>
      </c>
      <c r="I1002" t="s">
        <v>54</v>
      </c>
      <c r="J1002" t="s">
        <v>2174</v>
      </c>
      <c r="K1002" t="s">
        <v>123</v>
      </c>
      <c r="L1002">
        <v>98661</v>
      </c>
      <c r="M1002" t="s">
        <v>71</v>
      </c>
      <c r="N1002" t="s">
        <v>2622</v>
      </c>
      <c r="O1002" t="s">
        <v>73</v>
      </c>
      <c r="P1002" t="s">
        <v>95</v>
      </c>
      <c r="Q1002" t="s">
        <v>2623</v>
      </c>
      <c r="R1002" s="19">
        <v>44.02</v>
      </c>
      <c r="S1002" s="17">
        <v>2</v>
      </c>
      <c r="T1002" s="20">
        <v>0</v>
      </c>
      <c r="U1002" s="19">
        <v>11.4452</v>
      </c>
      <c r="V1002" s="20">
        <f t="shared" si="75"/>
        <v>0.25999999999999995</v>
      </c>
      <c r="W1002" s="17">
        <f t="shared" si="76"/>
        <v>2016</v>
      </c>
      <c r="X1002" t="str">
        <f t="shared" si="77"/>
        <v>Nov-2016</v>
      </c>
      <c r="Y1002" s="17">
        <f t="shared" si="78"/>
        <v>4</v>
      </c>
      <c r="Z1002" t="str">
        <f t="shared" si="79"/>
        <v>0% (No Discount)</v>
      </c>
      <c r="AA1002" s="17">
        <f>IF(COUNTIF($B$2:B1002,B1002)=1,1,0)</f>
        <v>1</v>
      </c>
      <c r="AB1002" s="17">
        <f>IF(COUNTIF($F$2:F1002,F1002)=1,1,0)</f>
        <v>0</v>
      </c>
    </row>
    <row r="1003" spans="1:28" x14ac:dyDescent="0.2">
      <c r="A1003" s="17">
        <v>1002</v>
      </c>
      <c r="B1003" t="s">
        <v>3026</v>
      </c>
      <c r="C1003" s="18">
        <v>42216</v>
      </c>
      <c r="D1003" s="18">
        <v>42216</v>
      </c>
      <c r="E1003" t="s">
        <v>1320</v>
      </c>
      <c r="F1003" t="s">
        <v>2528</v>
      </c>
      <c r="G1003" t="s">
        <v>2529</v>
      </c>
      <c r="H1003" t="s">
        <v>53</v>
      </c>
      <c r="I1003" t="s">
        <v>54</v>
      </c>
      <c r="J1003" t="s">
        <v>293</v>
      </c>
      <c r="K1003" t="s">
        <v>294</v>
      </c>
      <c r="L1003">
        <v>10024</v>
      </c>
      <c r="M1003" t="s">
        <v>175</v>
      </c>
      <c r="N1003" t="s">
        <v>3027</v>
      </c>
      <c r="O1003" t="s">
        <v>98</v>
      </c>
      <c r="P1003" t="s">
        <v>188</v>
      </c>
      <c r="Q1003" t="s">
        <v>3028</v>
      </c>
      <c r="R1003" s="19">
        <v>2309.65</v>
      </c>
      <c r="S1003" s="17">
        <v>7</v>
      </c>
      <c r="T1003" s="20">
        <v>0</v>
      </c>
      <c r="U1003" s="19">
        <v>762.18449999999996</v>
      </c>
      <c r="V1003" s="20">
        <f t="shared" si="75"/>
        <v>0.32999999999999996</v>
      </c>
      <c r="W1003" s="17">
        <f t="shared" si="76"/>
        <v>2015</v>
      </c>
      <c r="X1003" t="str">
        <f t="shared" si="77"/>
        <v>Jul-2015</v>
      </c>
      <c r="Y1003" s="17">
        <f t="shared" si="78"/>
        <v>0</v>
      </c>
      <c r="Z1003" t="str">
        <f t="shared" si="79"/>
        <v>0% (No Discount)</v>
      </c>
      <c r="AA1003" s="17">
        <f>IF(COUNTIF($B$2:B1003,B1003)=1,1,0)</f>
        <v>1</v>
      </c>
      <c r="AB1003" s="17">
        <f>IF(COUNTIF($F$2:F1003,F1003)=1,1,0)</f>
        <v>0</v>
      </c>
    </row>
    <row r="1004" spans="1:28" x14ac:dyDescent="0.2">
      <c r="A1004" s="17">
        <v>1003</v>
      </c>
      <c r="B1004" t="s">
        <v>3026</v>
      </c>
      <c r="C1004" s="18">
        <v>42216</v>
      </c>
      <c r="D1004" s="18">
        <v>42216</v>
      </c>
      <c r="E1004" t="s">
        <v>1320</v>
      </c>
      <c r="F1004" t="s">
        <v>2528</v>
      </c>
      <c r="G1004" t="s">
        <v>2529</v>
      </c>
      <c r="H1004" t="s">
        <v>53</v>
      </c>
      <c r="I1004" t="s">
        <v>54</v>
      </c>
      <c r="J1004" t="s">
        <v>293</v>
      </c>
      <c r="K1004" t="s">
        <v>294</v>
      </c>
      <c r="L1004">
        <v>10024</v>
      </c>
      <c r="M1004" t="s">
        <v>175</v>
      </c>
      <c r="N1004" t="s">
        <v>1081</v>
      </c>
      <c r="O1004" t="s">
        <v>59</v>
      </c>
      <c r="P1004" t="s">
        <v>83</v>
      </c>
      <c r="Q1004" t="s">
        <v>1082</v>
      </c>
      <c r="R1004" s="19">
        <v>1090.7819999999999</v>
      </c>
      <c r="S1004" s="17">
        <v>7</v>
      </c>
      <c r="T1004" s="20">
        <v>0.4</v>
      </c>
      <c r="U1004" s="19">
        <v>-290.87520000000001</v>
      </c>
      <c r="V1004" s="20">
        <f t="shared" si="75"/>
        <v>-0.26666666666666672</v>
      </c>
      <c r="W1004" s="17">
        <f t="shared" si="76"/>
        <v>2015</v>
      </c>
      <c r="X1004" t="str">
        <f t="shared" si="77"/>
        <v>Jul-2015</v>
      </c>
      <c r="Y1004" s="17">
        <f t="shared" si="78"/>
        <v>0</v>
      </c>
      <c r="Z1004" t="str">
        <f t="shared" si="79"/>
        <v>31-40%</v>
      </c>
      <c r="AA1004" s="17">
        <f>IF(COUNTIF($B$2:B1004,B1004)=1,1,0)</f>
        <v>0</v>
      </c>
      <c r="AB1004" s="17">
        <f>IF(COUNTIF($F$2:F1004,F1004)=1,1,0)</f>
        <v>0</v>
      </c>
    </row>
    <row r="1005" spans="1:28" x14ac:dyDescent="0.2">
      <c r="A1005" s="17">
        <v>1004</v>
      </c>
      <c r="B1005" t="s">
        <v>3026</v>
      </c>
      <c r="C1005" s="18">
        <v>42216</v>
      </c>
      <c r="D1005" s="18">
        <v>42216</v>
      </c>
      <c r="E1005" t="s">
        <v>1320</v>
      </c>
      <c r="F1005" t="s">
        <v>2528</v>
      </c>
      <c r="G1005" t="s">
        <v>2529</v>
      </c>
      <c r="H1005" t="s">
        <v>53</v>
      </c>
      <c r="I1005" t="s">
        <v>54</v>
      </c>
      <c r="J1005" t="s">
        <v>293</v>
      </c>
      <c r="K1005" t="s">
        <v>294</v>
      </c>
      <c r="L1005">
        <v>10024</v>
      </c>
      <c r="M1005" t="s">
        <v>175</v>
      </c>
      <c r="N1005" t="s">
        <v>2959</v>
      </c>
      <c r="O1005" t="s">
        <v>73</v>
      </c>
      <c r="P1005" t="s">
        <v>117</v>
      </c>
      <c r="Q1005" t="s">
        <v>2960</v>
      </c>
      <c r="R1005" s="19">
        <v>19.440000000000001</v>
      </c>
      <c r="S1005" s="17">
        <v>3</v>
      </c>
      <c r="T1005" s="20">
        <v>0</v>
      </c>
      <c r="U1005" s="19">
        <v>9.3312000000000008</v>
      </c>
      <c r="V1005" s="20">
        <f t="shared" si="75"/>
        <v>0.48000000000000004</v>
      </c>
      <c r="W1005" s="17">
        <f t="shared" si="76"/>
        <v>2015</v>
      </c>
      <c r="X1005" t="str">
        <f t="shared" si="77"/>
        <v>Jul-2015</v>
      </c>
      <c r="Y1005" s="17">
        <f t="shared" si="78"/>
        <v>0</v>
      </c>
      <c r="Z1005" t="str">
        <f t="shared" si="79"/>
        <v>0% (No Discount)</v>
      </c>
      <c r="AA1005" s="17">
        <f>IF(COUNTIF($B$2:B1005,B1005)=1,1,0)</f>
        <v>0</v>
      </c>
      <c r="AB1005" s="17">
        <f>IF(COUNTIF($F$2:F1005,F1005)=1,1,0)</f>
        <v>0</v>
      </c>
    </row>
    <row r="1006" spans="1:28" x14ac:dyDescent="0.2">
      <c r="A1006" s="17">
        <v>1005</v>
      </c>
      <c r="B1006" t="s">
        <v>3029</v>
      </c>
      <c r="C1006" s="18">
        <v>42243</v>
      </c>
      <c r="D1006" s="18">
        <v>42247</v>
      </c>
      <c r="E1006" t="s">
        <v>77</v>
      </c>
      <c r="F1006" t="s">
        <v>3030</v>
      </c>
      <c r="G1006" t="s">
        <v>3031</v>
      </c>
      <c r="H1006" t="s">
        <v>53</v>
      </c>
      <c r="I1006" t="s">
        <v>54</v>
      </c>
      <c r="J1006" t="s">
        <v>3032</v>
      </c>
      <c r="K1006" t="s">
        <v>70</v>
      </c>
      <c r="L1006">
        <v>92563</v>
      </c>
      <c r="M1006" t="s">
        <v>71</v>
      </c>
      <c r="N1006" t="s">
        <v>3033</v>
      </c>
      <c r="O1006" t="s">
        <v>73</v>
      </c>
      <c r="P1006" t="s">
        <v>86</v>
      </c>
      <c r="Q1006" t="s">
        <v>3034</v>
      </c>
      <c r="R1006" s="19">
        <v>484.65</v>
      </c>
      <c r="S1006" s="17">
        <v>3</v>
      </c>
      <c r="T1006" s="20">
        <v>0</v>
      </c>
      <c r="U1006" s="19">
        <v>92.083500000000001</v>
      </c>
      <c r="V1006" s="20">
        <f t="shared" si="75"/>
        <v>0.19</v>
      </c>
      <c r="W1006" s="17">
        <f t="shared" si="76"/>
        <v>2015</v>
      </c>
      <c r="X1006" t="str">
        <f t="shared" si="77"/>
        <v>Aug-2015</v>
      </c>
      <c r="Y1006" s="17">
        <f t="shared" si="78"/>
        <v>4</v>
      </c>
      <c r="Z1006" t="str">
        <f t="shared" si="79"/>
        <v>0% (No Discount)</v>
      </c>
      <c r="AA1006" s="17">
        <f>IF(COUNTIF($B$2:B1006,B1006)=1,1,0)</f>
        <v>1</v>
      </c>
      <c r="AB1006" s="17">
        <f>IF(COUNTIF($F$2:F1006,F1006)=1,1,0)</f>
        <v>1</v>
      </c>
    </row>
    <row r="1007" spans="1:28" x14ac:dyDescent="0.2">
      <c r="A1007" s="17">
        <v>1006</v>
      </c>
      <c r="B1007" t="s">
        <v>3035</v>
      </c>
      <c r="C1007" s="18">
        <v>42321</v>
      </c>
      <c r="D1007" s="18">
        <v>42325</v>
      </c>
      <c r="E1007" t="s">
        <v>77</v>
      </c>
      <c r="F1007" t="s">
        <v>2517</v>
      </c>
      <c r="G1007" t="s">
        <v>2518</v>
      </c>
      <c r="H1007" t="s">
        <v>53</v>
      </c>
      <c r="I1007" t="s">
        <v>54</v>
      </c>
      <c r="J1007" t="s">
        <v>1553</v>
      </c>
      <c r="K1007" t="s">
        <v>115</v>
      </c>
      <c r="L1007">
        <v>28540</v>
      </c>
      <c r="M1007" t="s">
        <v>57</v>
      </c>
      <c r="N1007" t="s">
        <v>2735</v>
      </c>
      <c r="O1007" t="s">
        <v>73</v>
      </c>
      <c r="P1007" t="s">
        <v>117</v>
      </c>
      <c r="Q1007" t="s">
        <v>2736</v>
      </c>
      <c r="R1007" s="19">
        <v>115.29600000000001</v>
      </c>
      <c r="S1007" s="17">
        <v>3</v>
      </c>
      <c r="T1007" s="20">
        <v>0.2</v>
      </c>
      <c r="U1007" s="19">
        <v>40.3536</v>
      </c>
      <c r="V1007" s="20">
        <f t="shared" si="75"/>
        <v>0.35</v>
      </c>
      <c r="W1007" s="17">
        <f t="shared" si="76"/>
        <v>2015</v>
      </c>
      <c r="X1007" t="str">
        <f t="shared" si="77"/>
        <v>Nov-2015</v>
      </c>
      <c r="Y1007" s="17">
        <f t="shared" si="78"/>
        <v>4</v>
      </c>
      <c r="Z1007" t="str">
        <f t="shared" si="79"/>
        <v>11-20%</v>
      </c>
      <c r="AA1007" s="17">
        <f>IF(COUNTIF($B$2:B1007,B1007)=1,1,0)</f>
        <v>1</v>
      </c>
      <c r="AB1007" s="17">
        <f>IF(COUNTIF($F$2:F1007,F1007)=1,1,0)</f>
        <v>0</v>
      </c>
    </row>
    <row r="1008" spans="1:28" x14ac:dyDescent="0.2">
      <c r="A1008" s="17">
        <v>1007</v>
      </c>
      <c r="B1008" t="s">
        <v>3036</v>
      </c>
      <c r="C1008" s="18">
        <v>42314</v>
      </c>
      <c r="D1008" s="18">
        <v>42317</v>
      </c>
      <c r="E1008" t="s">
        <v>215</v>
      </c>
      <c r="F1008" t="s">
        <v>3037</v>
      </c>
      <c r="G1008" t="s">
        <v>3038</v>
      </c>
      <c r="H1008" t="s">
        <v>53</v>
      </c>
      <c r="I1008" t="s">
        <v>54</v>
      </c>
      <c r="J1008" t="s">
        <v>650</v>
      </c>
      <c r="K1008" t="s">
        <v>337</v>
      </c>
      <c r="L1008">
        <v>85254</v>
      </c>
      <c r="M1008" t="s">
        <v>71</v>
      </c>
      <c r="N1008" t="s">
        <v>528</v>
      </c>
      <c r="O1008" t="s">
        <v>73</v>
      </c>
      <c r="P1008" t="s">
        <v>200</v>
      </c>
      <c r="Q1008" t="s">
        <v>529</v>
      </c>
      <c r="R1008" s="19">
        <v>7.08</v>
      </c>
      <c r="S1008" s="17">
        <v>3</v>
      </c>
      <c r="T1008" s="20">
        <v>0.2</v>
      </c>
      <c r="U1008" s="19">
        <v>2.4780000000000002</v>
      </c>
      <c r="V1008" s="20">
        <f t="shared" si="75"/>
        <v>0.35000000000000003</v>
      </c>
      <c r="W1008" s="17">
        <f t="shared" si="76"/>
        <v>2015</v>
      </c>
      <c r="X1008" t="str">
        <f t="shared" si="77"/>
        <v>Nov-2015</v>
      </c>
      <c r="Y1008" s="17">
        <f t="shared" si="78"/>
        <v>3</v>
      </c>
      <c r="Z1008" t="str">
        <f t="shared" si="79"/>
        <v>11-20%</v>
      </c>
      <c r="AA1008" s="17">
        <f>IF(COUNTIF($B$2:B1008,B1008)=1,1,0)</f>
        <v>1</v>
      </c>
      <c r="AB1008" s="17">
        <f>IF(COUNTIF($F$2:F1008,F1008)=1,1,0)</f>
        <v>1</v>
      </c>
    </row>
    <row r="1009" spans="1:28" x14ac:dyDescent="0.2">
      <c r="A1009" s="17">
        <v>1008</v>
      </c>
      <c r="B1009" t="s">
        <v>3036</v>
      </c>
      <c r="C1009" s="18">
        <v>42314</v>
      </c>
      <c r="D1009" s="18">
        <v>42317</v>
      </c>
      <c r="E1009" t="s">
        <v>215</v>
      </c>
      <c r="F1009" t="s">
        <v>3037</v>
      </c>
      <c r="G1009" t="s">
        <v>3038</v>
      </c>
      <c r="H1009" t="s">
        <v>53</v>
      </c>
      <c r="I1009" t="s">
        <v>54</v>
      </c>
      <c r="J1009" t="s">
        <v>650</v>
      </c>
      <c r="K1009" t="s">
        <v>337</v>
      </c>
      <c r="L1009">
        <v>85254</v>
      </c>
      <c r="M1009" t="s">
        <v>71</v>
      </c>
      <c r="N1009" t="s">
        <v>3039</v>
      </c>
      <c r="O1009" t="s">
        <v>73</v>
      </c>
      <c r="P1009" t="s">
        <v>102</v>
      </c>
      <c r="Q1009" t="s">
        <v>3040</v>
      </c>
      <c r="R1009" s="19">
        <v>4.4009999999999998</v>
      </c>
      <c r="S1009" s="17">
        <v>3</v>
      </c>
      <c r="T1009" s="20">
        <v>0.7</v>
      </c>
      <c r="U1009" s="19">
        <v>-3.5207999999999999</v>
      </c>
      <c r="V1009" s="20">
        <f t="shared" si="75"/>
        <v>-0.8</v>
      </c>
      <c r="W1009" s="17">
        <f t="shared" si="76"/>
        <v>2015</v>
      </c>
      <c r="X1009" t="str">
        <f t="shared" si="77"/>
        <v>Nov-2015</v>
      </c>
      <c r="Y1009" s="17">
        <f t="shared" si="78"/>
        <v>3</v>
      </c>
      <c r="Z1009" t="str">
        <f t="shared" si="79"/>
        <v>Over 50%</v>
      </c>
      <c r="AA1009" s="17">
        <f>IF(COUNTIF($B$2:B1009,B1009)=1,1,0)</f>
        <v>0</v>
      </c>
      <c r="AB1009" s="17">
        <f>IF(COUNTIF($F$2:F1009,F1009)=1,1,0)</f>
        <v>0</v>
      </c>
    </row>
    <row r="1010" spans="1:28" x14ac:dyDescent="0.2">
      <c r="A1010" s="17">
        <v>1009</v>
      </c>
      <c r="B1010" t="s">
        <v>3041</v>
      </c>
      <c r="C1010" s="18">
        <v>43095</v>
      </c>
      <c r="D1010" s="18">
        <v>43101</v>
      </c>
      <c r="E1010" t="s">
        <v>77</v>
      </c>
      <c r="F1010" t="s">
        <v>1219</v>
      </c>
      <c r="G1010" t="s">
        <v>1220</v>
      </c>
      <c r="H1010" t="s">
        <v>53</v>
      </c>
      <c r="I1010" t="s">
        <v>54</v>
      </c>
      <c r="J1010" t="s">
        <v>2253</v>
      </c>
      <c r="K1010" t="s">
        <v>516</v>
      </c>
      <c r="L1010">
        <v>52601</v>
      </c>
      <c r="M1010" t="s">
        <v>132</v>
      </c>
      <c r="N1010" t="s">
        <v>1669</v>
      </c>
      <c r="O1010" t="s">
        <v>73</v>
      </c>
      <c r="P1010" t="s">
        <v>117</v>
      </c>
      <c r="Q1010" t="s">
        <v>1670</v>
      </c>
      <c r="R1010" s="19">
        <v>44.75</v>
      </c>
      <c r="S1010" s="17">
        <v>5</v>
      </c>
      <c r="T1010" s="20">
        <v>0</v>
      </c>
      <c r="U1010" s="19">
        <v>20.585000000000001</v>
      </c>
      <c r="V1010" s="20">
        <f t="shared" si="75"/>
        <v>0.46</v>
      </c>
      <c r="W1010" s="17">
        <f t="shared" si="76"/>
        <v>2017</v>
      </c>
      <c r="X1010" t="str">
        <f t="shared" si="77"/>
        <v>Dec-2017</v>
      </c>
      <c r="Y1010" s="17">
        <f t="shared" si="78"/>
        <v>6</v>
      </c>
      <c r="Z1010" t="str">
        <f t="shared" si="79"/>
        <v>0% (No Discount)</v>
      </c>
      <c r="AA1010" s="17">
        <f>IF(COUNTIF($B$2:B1010,B1010)=1,1,0)</f>
        <v>1</v>
      </c>
      <c r="AB1010" s="17">
        <f>IF(COUNTIF($F$2:F1010,F1010)=1,1,0)</f>
        <v>0</v>
      </c>
    </row>
    <row r="1011" spans="1:28" x14ac:dyDescent="0.2">
      <c r="A1011" s="17">
        <v>1010</v>
      </c>
      <c r="B1011" t="s">
        <v>3042</v>
      </c>
      <c r="C1011" s="18">
        <v>42948</v>
      </c>
      <c r="D1011" s="18">
        <v>42950</v>
      </c>
      <c r="E1011" t="s">
        <v>215</v>
      </c>
      <c r="F1011" t="s">
        <v>2104</v>
      </c>
      <c r="G1011" t="s">
        <v>2105</v>
      </c>
      <c r="H1011" t="s">
        <v>53</v>
      </c>
      <c r="I1011" t="s">
        <v>54</v>
      </c>
      <c r="J1011" t="s">
        <v>330</v>
      </c>
      <c r="K1011" t="s">
        <v>238</v>
      </c>
      <c r="L1011">
        <v>60653</v>
      </c>
      <c r="M1011" t="s">
        <v>132</v>
      </c>
      <c r="N1011" t="s">
        <v>721</v>
      </c>
      <c r="O1011" t="s">
        <v>98</v>
      </c>
      <c r="P1011" t="s">
        <v>99</v>
      </c>
      <c r="Q1011" t="s">
        <v>722</v>
      </c>
      <c r="R1011" s="19">
        <v>95.983999999999995</v>
      </c>
      <c r="S1011" s="17">
        <v>2</v>
      </c>
      <c r="T1011" s="20">
        <v>0.2</v>
      </c>
      <c r="U1011" s="19">
        <v>5.9989999999999997</v>
      </c>
      <c r="V1011" s="20">
        <f t="shared" si="75"/>
        <v>6.25E-2</v>
      </c>
      <c r="W1011" s="17">
        <f t="shared" si="76"/>
        <v>2017</v>
      </c>
      <c r="X1011" t="str">
        <f t="shared" si="77"/>
        <v>Aug-2017</v>
      </c>
      <c r="Y1011" s="17">
        <f t="shared" si="78"/>
        <v>2</v>
      </c>
      <c r="Z1011" t="str">
        <f t="shared" si="79"/>
        <v>11-20%</v>
      </c>
      <c r="AA1011" s="17">
        <f>IF(COUNTIF($B$2:B1011,B1011)=1,1,0)</f>
        <v>1</v>
      </c>
      <c r="AB1011" s="17">
        <f>IF(COUNTIF($F$2:F1011,F1011)=1,1,0)</f>
        <v>0</v>
      </c>
    </row>
    <row r="1012" spans="1:28" x14ac:dyDescent="0.2">
      <c r="A1012" s="17">
        <v>1011</v>
      </c>
      <c r="B1012" t="s">
        <v>3043</v>
      </c>
      <c r="C1012" s="18">
        <v>41967</v>
      </c>
      <c r="D1012" s="18">
        <v>41969</v>
      </c>
      <c r="E1012" t="s">
        <v>215</v>
      </c>
      <c r="F1012" t="s">
        <v>3044</v>
      </c>
      <c r="G1012" t="s">
        <v>3045</v>
      </c>
      <c r="H1012" t="s">
        <v>53</v>
      </c>
      <c r="I1012" t="s">
        <v>54</v>
      </c>
      <c r="J1012" t="s">
        <v>977</v>
      </c>
      <c r="K1012" t="s">
        <v>70</v>
      </c>
      <c r="L1012">
        <v>92037</v>
      </c>
      <c r="M1012" t="s">
        <v>71</v>
      </c>
      <c r="N1012" t="s">
        <v>3046</v>
      </c>
      <c r="O1012" t="s">
        <v>59</v>
      </c>
      <c r="P1012" t="s">
        <v>92</v>
      </c>
      <c r="Q1012" t="s">
        <v>3047</v>
      </c>
      <c r="R1012" s="19">
        <v>151.72</v>
      </c>
      <c r="S1012" s="17">
        <v>4</v>
      </c>
      <c r="T1012" s="20">
        <v>0</v>
      </c>
      <c r="U1012" s="19">
        <v>27.3096</v>
      </c>
      <c r="V1012" s="20">
        <f t="shared" si="75"/>
        <v>0.18</v>
      </c>
      <c r="W1012" s="17">
        <f t="shared" si="76"/>
        <v>2014</v>
      </c>
      <c r="X1012" t="str">
        <f t="shared" si="77"/>
        <v>Nov-2014</v>
      </c>
      <c r="Y1012" s="17">
        <f t="shared" si="78"/>
        <v>2</v>
      </c>
      <c r="Z1012" t="str">
        <f t="shared" si="79"/>
        <v>0% (No Discount)</v>
      </c>
      <c r="AA1012" s="17">
        <f>IF(COUNTIF($B$2:B1012,B1012)=1,1,0)</f>
        <v>1</v>
      </c>
      <c r="AB1012" s="17">
        <f>IF(COUNTIF($F$2:F1012,F1012)=1,1,0)</f>
        <v>1</v>
      </c>
    </row>
    <row r="1013" spans="1:28" x14ac:dyDescent="0.2">
      <c r="A1013" s="17">
        <v>1012</v>
      </c>
      <c r="B1013" t="s">
        <v>3048</v>
      </c>
      <c r="C1013" s="18">
        <v>42903</v>
      </c>
      <c r="D1013" s="18">
        <v>42907</v>
      </c>
      <c r="E1013" t="s">
        <v>50</v>
      </c>
      <c r="F1013" t="s">
        <v>563</v>
      </c>
      <c r="G1013" t="s">
        <v>564</v>
      </c>
      <c r="H1013" t="s">
        <v>53</v>
      </c>
      <c r="I1013" t="s">
        <v>54</v>
      </c>
      <c r="J1013" t="s">
        <v>3049</v>
      </c>
      <c r="K1013" t="s">
        <v>123</v>
      </c>
      <c r="L1013">
        <v>98502</v>
      </c>
      <c r="M1013" t="s">
        <v>71</v>
      </c>
      <c r="N1013" t="s">
        <v>197</v>
      </c>
      <c r="O1013" t="s">
        <v>59</v>
      </c>
      <c r="P1013" t="s">
        <v>92</v>
      </c>
      <c r="Q1013" t="s">
        <v>198</v>
      </c>
      <c r="R1013" s="19">
        <v>155.25</v>
      </c>
      <c r="S1013" s="17">
        <v>3</v>
      </c>
      <c r="T1013" s="20">
        <v>0</v>
      </c>
      <c r="U1013" s="19">
        <v>46.575000000000003</v>
      </c>
      <c r="V1013" s="20">
        <f t="shared" si="75"/>
        <v>0.30000000000000004</v>
      </c>
      <c r="W1013" s="17">
        <f t="shared" si="76"/>
        <v>2017</v>
      </c>
      <c r="X1013" t="str">
        <f t="shared" si="77"/>
        <v>Jun-2017</v>
      </c>
      <c r="Y1013" s="17">
        <f t="shared" si="78"/>
        <v>4</v>
      </c>
      <c r="Z1013" t="str">
        <f t="shared" si="79"/>
        <v>0% (No Discount)</v>
      </c>
      <c r="AA1013" s="17">
        <f>IF(COUNTIF($B$2:B1013,B1013)=1,1,0)</f>
        <v>1</v>
      </c>
      <c r="AB1013" s="17">
        <f>IF(COUNTIF($F$2:F1013,F1013)=1,1,0)</f>
        <v>0</v>
      </c>
    </row>
    <row r="1014" spans="1:28" x14ac:dyDescent="0.2">
      <c r="A1014" s="17">
        <v>1013</v>
      </c>
      <c r="B1014" t="s">
        <v>3048</v>
      </c>
      <c r="C1014" s="18">
        <v>42903</v>
      </c>
      <c r="D1014" s="18">
        <v>42907</v>
      </c>
      <c r="E1014" t="s">
        <v>50</v>
      </c>
      <c r="F1014" t="s">
        <v>563</v>
      </c>
      <c r="G1014" t="s">
        <v>564</v>
      </c>
      <c r="H1014" t="s">
        <v>53</v>
      </c>
      <c r="I1014" t="s">
        <v>54</v>
      </c>
      <c r="J1014" t="s">
        <v>3049</v>
      </c>
      <c r="K1014" t="s">
        <v>123</v>
      </c>
      <c r="L1014">
        <v>98502</v>
      </c>
      <c r="M1014" t="s">
        <v>71</v>
      </c>
      <c r="N1014" t="s">
        <v>3050</v>
      </c>
      <c r="O1014" t="s">
        <v>73</v>
      </c>
      <c r="P1014" t="s">
        <v>86</v>
      </c>
      <c r="Q1014" t="s">
        <v>3051</v>
      </c>
      <c r="R1014" s="19">
        <v>14.03</v>
      </c>
      <c r="S1014" s="17">
        <v>1</v>
      </c>
      <c r="T1014" s="20">
        <v>0</v>
      </c>
      <c r="U1014" s="19">
        <v>4.0686999999999998</v>
      </c>
      <c r="V1014" s="20">
        <f t="shared" si="75"/>
        <v>0.28999999999999998</v>
      </c>
      <c r="W1014" s="17">
        <f t="shared" si="76"/>
        <v>2017</v>
      </c>
      <c r="X1014" t="str">
        <f t="shared" si="77"/>
        <v>Jun-2017</v>
      </c>
      <c r="Y1014" s="17">
        <f t="shared" si="78"/>
        <v>4</v>
      </c>
      <c r="Z1014" t="str">
        <f t="shared" si="79"/>
        <v>0% (No Discount)</v>
      </c>
      <c r="AA1014" s="17">
        <f>IF(COUNTIF($B$2:B1014,B1014)=1,1,0)</f>
        <v>0</v>
      </c>
      <c r="AB1014" s="17">
        <f>IF(COUNTIF($F$2:F1014,F1014)=1,1,0)</f>
        <v>0</v>
      </c>
    </row>
    <row r="1015" spans="1:28" x14ac:dyDescent="0.2">
      <c r="A1015" s="17">
        <v>1014</v>
      </c>
      <c r="B1015" t="s">
        <v>3052</v>
      </c>
      <c r="C1015" s="18">
        <v>42359</v>
      </c>
      <c r="D1015" s="18">
        <v>42362</v>
      </c>
      <c r="E1015" t="s">
        <v>50</v>
      </c>
      <c r="F1015" t="s">
        <v>3053</v>
      </c>
      <c r="G1015" t="s">
        <v>3054</v>
      </c>
      <c r="H1015" t="s">
        <v>53</v>
      </c>
      <c r="I1015" t="s">
        <v>54</v>
      </c>
      <c r="J1015" t="s">
        <v>122</v>
      </c>
      <c r="K1015" t="s">
        <v>123</v>
      </c>
      <c r="L1015">
        <v>98103</v>
      </c>
      <c r="M1015" t="s">
        <v>71</v>
      </c>
      <c r="N1015" t="s">
        <v>912</v>
      </c>
      <c r="O1015" t="s">
        <v>59</v>
      </c>
      <c r="P1015" t="s">
        <v>83</v>
      </c>
      <c r="Q1015" t="s">
        <v>913</v>
      </c>
      <c r="R1015" s="19">
        <v>1618.37</v>
      </c>
      <c r="S1015" s="17">
        <v>13</v>
      </c>
      <c r="T1015" s="20">
        <v>0</v>
      </c>
      <c r="U1015" s="19">
        <v>356.04140000000001</v>
      </c>
      <c r="V1015" s="20">
        <f t="shared" si="75"/>
        <v>0.22000000000000003</v>
      </c>
      <c r="W1015" s="17">
        <f t="shared" si="76"/>
        <v>2015</v>
      </c>
      <c r="X1015" t="str">
        <f t="shared" si="77"/>
        <v>Dec-2015</v>
      </c>
      <c r="Y1015" s="17">
        <f t="shared" si="78"/>
        <v>3</v>
      </c>
      <c r="Z1015" t="str">
        <f t="shared" si="79"/>
        <v>0% (No Discount)</v>
      </c>
      <c r="AA1015" s="17">
        <f>IF(COUNTIF($B$2:B1015,B1015)=1,1,0)</f>
        <v>1</v>
      </c>
      <c r="AB1015" s="17">
        <f>IF(COUNTIF($F$2:F1015,F1015)=1,1,0)</f>
        <v>1</v>
      </c>
    </row>
    <row r="1016" spans="1:28" x14ac:dyDescent="0.2">
      <c r="A1016" s="17">
        <v>1015</v>
      </c>
      <c r="B1016" t="s">
        <v>3052</v>
      </c>
      <c r="C1016" s="18">
        <v>42359</v>
      </c>
      <c r="D1016" s="18">
        <v>42362</v>
      </c>
      <c r="E1016" t="s">
        <v>50</v>
      </c>
      <c r="F1016" t="s">
        <v>3053</v>
      </c>
      <c r="G1016" t="s">
        <v>3054</v>
      </c>
      <c r="H1016" t="s">
        <v>53</v>
      </c>
      <c r="I1016" t="s">
        <v>54</v>
      </c>
      <c r="J1016" t="s">
        <v>122</v>
      </c>
      <c r="K1016" t="s">
        <v>123</v>
      </c>
      <c r="L1016">
        <v>98103</v>
      </c>
      <c r="M1016" t="s">
        <v>71</v>
      </c>
      <c r="N1016" t="s">
        <v>3055</v>
      </c>
      <c r="O1016" t="s">
        <v>98</v>
      </c>
      <c r="P1016" t="s">
        <v>188</v>
      </c>
      <c r="Q1016" t="s">
        <v>3056</v>
      </c>
      <c r="R1016" s="19">
        <v>99.6</v>
      </c>
      <c r="S1016" s="17">
        <v>1</v>
      </c>
      <c r="T1016" s="20">
        <v>0</v>
      </c>
      <c r="U1016" s="19">
        <v>36.851999999999997</v>
      </c>
      <c r="V1016" s="20">
        <f t="shared" si="75"/>
        <v>0.37</v>
      </c>
      <c r="W1016" s="17">
        <f t="shared" si="76"/>
        <v>2015</v>
      </c>
      <c r="X1016" t="str">
        <f t="shared" si="77"/>
        <v>Dec-2015</v>
      </c>
      <c r="Y1016" s="17">
        <f t="shared" si="78"/>
        <v>3</v>
      </c>
      <c r="Z1016" t="str">
        <f t="shared" si="79"/>
        <v>0% (No Discount)</v>
      </c>
      <c r="AA1016" s="17">
        <f>IF(COUNTIF($B$2:B1016,B1016)=1,1,0)</f>
        <v>0</v>
      </c>
      <c r="AB1016" s="17">
        <f>IF(COUNTIF($F$2:F1016,F1016)=1,1,0)</f>
        <v>0</v>
      </c>
    </row>
    <row r="1017" spans="1:28" x14ac:dyDescent="0.2">
      <c r="A1017" s="17">
        <v>1016</v>
      </c>
      <c r="B1017" t="s">
        <v>3057</v>
      </c>
      <c r="C1017" s="18">
        <v>42264</v>
      </c>
      <c r="D1017" s="18">
        <v>42266</v>
      </c>
      <c r="E1017" t="s">
        <v>50</v>
      </c>
      <c r="F1017" t="s">
        <v>2099</v>
      </c>
      <c r="G1017" t="s">
        <v>2100</v>
      </c>
      <c r="H1017" t="s">
        <v>129</v>
      </c>
      <c r="I1017" t="s">
        <v>54</v>
      </c>
      <c r="J1017" t="s">
        <v>69</v>
      </c>
      <c r="K1017" t="s">
        <v>70</v>
      </c>
      <c r="L1017">
        <v>90036</v>
      </c>
      <c r="M1017" t="s">
        <v>71</v>
      </c>
      <c r="N1017" t="s">
        <v>1087</v>
      </c>
      <c r="O1017" t="s">
        <v>73</v>
      </c>
      <c r="P1017" t="s">
        <v>117</v>
      </c>
      <c r="Q1017" t="s">
        <v>1088</v>
      </c>
      <c r="R1017" s="19">
        <v>32.4</v>
      </c>
      <c r="S1017" s="17">
        <v>5</v>
      </c>
      <c r="T1017" s="20">
        <v>0</v>
      </c>
      <c r="U1017" s="19">
        <v>15.552</v>
      </c>
      <c r="V1017" s="20">
        <f t="shared" si="75"/>
        <v>0.48</v>
      </c>
      <c r="W1017" s="17">
        <f t="shared" si="76"/>
        <v>2015</v>
      </c>
      <c r="X1017" t="str">
        <f t="shared" si="77"/>
        <v>Sep-2015</v>
      </c>
      <c r="Y1017" s="17">
        <f t="shared" si="78"/>
        <v>2</v>
      </c>
      <c r="Z1017" t="str">
        <f t="shared" si="79"/>
        <v>0% (No Discount)</v>
      </c>
      <c r="AA1017" s="17">
        <f>IF(COUNTIF($B$2:B1017,B1017)=1,1,0)</f>
        <v>1</v>
      </c>
      <c r="AB1017" s="17">
        <f>IF(COUNTIF($F$2:F1017,F1017)=1,1,0)</f>
        <v>0</v>
      </c>
    </row>
    <row r="1018" spans="1:28" x14ac:dyDescent="0.2">
      <c r="A1018" s="17">
        <v>1017</v>
      </c>
      <c r="B1018" t="s">
        <v>3058</v>
      </c>
      <c r="C1018" s="18">
        <v>42191</v>
      </c>
      <c r="D1018" s="18">
        <v>42195</v>
      </c>
      <c r="E1018" t="s">
        <v>77</v>
      </c>
      <c r="F1018" t="s">
        <v>3059</v>
      </c>
      <c r="G1018" t="s">
        <v>3060</v>
      </c>
      <c r="H1018" t="s">
        <v>68</v>
      </c>
      <c r="I1018" t="s">
        <v>54</v>
      </c>
      <c r="J1018" t="s">
        <v>293</v>
      </c>
      <c r="K1018" t="s">
        <v>294</v>
      </c>
      <c r="L1018">
        <v>10011</v>
      </c>
      <c r="M1018" t="s">
        <v>175</v>
      </c>
      <c r="N1018" t="s">
        <v>3061</v>
      </c>
      <c r="O1018" t="s">
        <v>59</v>
      </c>
      <c r="P1018" t="s">
        <v>92</v>
      </c>
      <c r="Q1018" t="s">
        <v>3062</v>
      </c>
      <c r="R1018" s="19">
        <v>13.96</v>
      </c>
      <c r="S1018" s="17">
        <v>2</v>
      </c>
      <c r="T1018" s="20">
        <v>0</v>
      </c>
      <c r="U1018" s="19">
        <v>6.7008000000000001</v>
      </c>
      <c r="V1018" s="20">
        <f t="shared" si="75"/>
        <v>0.48</v>
      </c>
      <c r="W1018" s="17">
        <f t="shared" si="76"/>
        <v>2015</v>
      </c>
      <c r="X1018" t="str">
        <f t="shared" si="77"/>
        <v>Jul-2015</v>
      </c>
      <c r="Y1018" s="17">
        <f t="shared" si="78"/>
        <v>4</v>
      </c>
      <c r="Z1018" t="str">
        <f t="shared" si="79"/>
        <v>0% (No Discount)</v>
      </c>
      <c r="AA1018" s="17">
        <f>IF(COUNTIF($B$2:B1018,B1018)=1,1,0)</f>
        <v>1</v>
      </c>
      <c r="AB1018" s="17">
        <f>IF(COUNTIF($F$2:F1018,F1018)=1,1,0)</f>
        <v>1</v>
      </c>
    </row>
    <row r="1019" spans="1:28" x14ac:dyDescent="0.2">
      <c r="A1019" s="17">
        <v>1018</v>
      </c>
      <c r="B1019" t="s">
        <v>3058</v>
      </c>
      <c r="C1019" s="18">
        <v>42191</v>
      </c>
      <c r="D1019" s="18">
        <v>42195</v>
      </c>
      <c r="E1019" t="s">
        <v>77</v>
      </c>
      <c r="F1019" t="s">
        <v>3059</v>
      </c>
      <c r="G1019" t="s">
        <v>3060</v>
      </c>
      <c r="H1019" t="s">
        <v>68</v>
      </c>
      <c r="I1019" t="s">
        <v>54</v>
      </c>
      <c r="J1019" t="s">
        <v>293</v>
      </c>
      <c r="K1019" t="s">
        <v>294</v>
      </c>
      <c r="L1019">
        <v>10011</v>
      </c>
      <c r="M1019" t="s">
        <v>175</v>
      </c>
      <c r="N1019" t="s">
        <v>2710</v>
      </c>
      <c r="O1019" t="s">
        <v>59</v>
      </c>
      <c r="P1019" t="s">
        <v>92</v>
      </c>
      <c r="Q1019" t="s">
        <v>2711</v>
      </c>
      <c r="R1019" s="19">
        <v>155.82</v>
      </c>
      <c r="S1019" s="17">
        <v>3</v>
      </c>
      <c r="T1019" s="20">
        <v>0</v>
      </c>
      <c r="U1019" s="19">
        <v>63.886200000000002</v>
      </c>
      <c r="V1019" s="20">
        <f t="shared" si="75"/>
        <v>0.41000000000000003</v>
      </c>
      <c r="W1019" s="17">
        <f t="shared" si="76"/>
        <v>2015</v>
      </c>
      <c r="X1019" t="str">
        <f t="shared" si="77"/>
        <v>Jul-2015</v>
      </c>
      <c r="Y1019" s="17">
        <f t="shared" si="78"/>
        <v>4</v>
      </c>
      <c r="Z1019" t="str">
        <f t="shared" si="79"/>
        <v>0% (No Discount)</v>
      </c>
      <c r="AA1019" s="17">
        <f>IF(COUNTIF($B$2:B1019,B1019)=1,1,0)</f>
        <v>0</v>
      </c>
      <c r="AB1019" s="17">
        <f>IF(COUNTIF($F$2:F1019,F1019)=1,1,0)</f>
        <v>0</v>
      </c>
    </row>
    <row r="1020" spans="1:28" x14ac:dyDescent="0.2">
      <c r="A1020" s="17">
        <v>1019</v>
      </c>
      <c r="B1020" t="s">
        <v>3058</v>
      </c>
      <c r="C1020" s="18">
        <v>42191</v>
      </c>
      <c r="D1020" s="18">
        <v>42195</v>
      </c>
      <c r="E1020" t="s">
        <v>77</v>
      </c>
      <c r="F1020" t="s">
        <v>3059</v>
      </c>
      <c r="G1020" t="s">
        <v>3060</v>
      </c>
      <c r="H1020" t="s">
        <v>68</v>
      </c>
      <c r="I1020" t="s">
        <v>54</v>
      </c>
      <c r="J1020" t="s">
        <v>293</v>
      </c>
      <c r="K1020" t="s">
        <v>294</v>
      </c>
      <c r="L1020">
        <v>10011</v>
      </c>
      <c r="M1020" t="s">
        <v>175</v>
      </c>
      <c r="N1020" t="s">
        <v>3063</v>
      </c>
      <c r="O1020" t="s">
        <v>98</v>
      </c>
      <c r="P1020" t="s">
        <v>99</v>
      </c>
      <c r="Q1020" t="s">
        <v>3064</v>
      </c>
      <c r="R1020" s="19">
        <v>124.95</v>
      </c>
      <c r="S1020" s="17">
        <v>5</v>
      </c>
      <c r="T1020" s="20">
        <v>0</v>
      </c>
      <c r="U1020" s="19">
        <v>2.4990000000000001</v>
      </c>
      <c r="V1020" s="20">
        <f t="shared" si="75"/>
        <v>0.02</v>
      </c>
      <c r="W1020" s="17">
        <f t="shared" si="76"/>
        <v>2015</v>
      </c>
      <c r="X1020" t="str">
        <f t="shared" si="77"/>
        <v>Jul-2015</v>
      </c>
      <c r="Y1020" s="17">
        <f t="shared" si="78"/>
        <v>4</v>
      </c>
      <c r="Z1020" t="str">
        <f t="shared" si="79"/>
        <v>0% (No Discount)</v>
      </c>
      <c r="AA1020" s="17">
        <f>IF(COUNTIF($B$2:B1020,B1020)=1,1,0)</f>
        <v>0</v>
      </c>
      <c r="AB1020" s="17">
        <f>IF(COUNTIF($F$2:F1020,F1020)=1,1,0)</f>
        <v>0</v>
      </c>
    </row>
    <row r="1021" spans="1:28" x14ac:dyDescent="0.2">
      <c r="A1021" s="17">
        <v>1020</v>
      </c>
      <c r="B1021" t="s">
        <v>3058</v>
      </c>
      <c r="C1021" s="18">
        <v>42191</v>
      </c>
      <c r="D1021" s="18">
        <v>42195</v>
      </c>
      <c r="E1021" t="s">
        <v>77</v>
      </c>
      <c r="F1021" t="s">
        <v>3059</v>
      </c>
      <c r="G1021" t="s">
        <v>3060</v>
      </c>
      <c r="H1021" t="s">
        <v>68</v>
      </c>
      <c r="I1021" t="s">
        <v>54</v>
      </c>
      <c r="J1021" t="s">
        <v>293</v>
      </c>
      <c r="K1021" t="s">
        <v>294</v>
      </c>
      <c r="L1021">
        <v>10011</v>
      </c>
      <c r="M1021" t="s">
        <v>175</v>
      </c>
      <c r="N1021" t="s">
        <v>3065</v>
      </c>
      <c r="O1021" t="s">
        <v>73</v>
      </c>
      <c r="P1021" t="s">
        <v>86</v>
      </c>
      <c r="Q1021" t="s">
        <v>3066</v>
      </c>
      <c r="R1021" s="19">
        <v>601.65</v>
      </c>
      <c r="S1021" s="17">
        <v>5</v>
      </c>
      <c r="T1021" s="20">
        <v>0</v>
      </c>
      <c r="U1021" s="19">
        <v>156.429</v>
      </c>
      <c r="V1021" s="20">
        <f t="shared" si="75"/>
        <v>0.26</v>
      </c>
      <c r="W1021" s="17">
        <f t="shared" si="76"/>
        <v>2015</v>
      </c>
      <c r="X1021" t="str">
        <f t="shared" si="77"/>
        <v>Jul-2015</v>
      </c>
      <c r="Y1021" s="17">
        <f t="shared" si="78"/>
        <v>4</v>
      </c>
      <c r="Z1021" t="str">
        <f t="shared" si="79"/>
        <v>0% (No Discount)</v>
      </c>
      <c r="AA1021" s="17">
        <f>IF(COUNTIF($B$2:B1021,B1021)=1,1,0)</f>
        <v>0</v>
      </c>
      <c r="AB1021" s="17">
        <f>IF(COUNTIF($F$2:F1021,F1021)=1,1,0)</f>
        <v>0</v>
      </c>
    </row>
    <row r="1022" spans="1:28" x14ac:dyDescent="0.2">
      <c r="A1022" s="17">
        <v>1021</v>
      </c>
      <c r="B1022" t="s">
        <v>3067</v>
      </c>
      <c r="C1022" s="18">
        <v>42121</v>
      </c>
      <c r="D1022" s="18">
        <v>42127</v>
      </c>
      <c r="E1022" t="s">
        <v>77</v>
      </c>
      <c r="F1022" t="s">
        <v>1910</v>
      </c>
      <c r="G1022" t="s">
        <v>1911</v>
      </c>
      <c r="H1022" t="s">
        <v>53</v>
      </c>
      <c r="I1022" t="s">
        <v>54</v>
      </c>
      <c r="J1022" t="s">
        <v>123</v>
      </c>
      <c r="K1022" t="s">
        <v>3068</v>
      </c>
      <c r="L1022">
        <v>20016</v>
      </c>
      <c r="M1022" t="s">
        <v>175</v>
      </c>
      <c r="N1022" t="s">
        <v>3069</v>
      </c>
      <c r="O1022" t="s">
        <v>73</v>
      </c>
      <c r="P1022" t="s">
        <v>95</v>
      </c>
      <c r="Q1022" t="s">
        <v>3070</v>
      </c>
      <c r="R1022" s="19">
        <v>22.74</v>
      </c>
      <c r="S1022" s="17">
        <v>3</v>
      </c>
      <c r="T1022" s="20">
        <v>0</v>
      </c>
      <c r="U1022" s="19">
        <v>8.8686000000000007</v>
      </c>
      <c r="V1022" s="20">
        <f t="shared" si="75"/>
        <v>0.39000000000000007</v>
      </c>
      <c r="W1022" s="17">
        <f t="shared" si="76"/>
        <v>2015</v>
      </c>
      <c r="X1022" t="str">
        <f t="shared" si="77"/>
        <v>Apr-2015</v>
      </c>
      <c r="Y1022" s="17">
        <f t="shared" si="78"/>
        <v>6</v>
      </c>
      <c r="Z1022" t="str">
        <f t="shared" si="79"/>
        <v>0% (No Discount)</v>
      </c>
      <c r="AA1022" s="17">
        <f>IF(COUNTIF($B$2:B1022,B1022)=1,1,0)</f>
        <v>1</v>
      </c>
      <c r="AB1022" s="17">
        <f>IF(COUNTIF($F$2:F1022,F1022)=1,1,0)</f>
        <v>0</v>
      </c>
    </row>
    <row r="1023" spans="1:28" x14ac:dyDescent="0.2">
      <c r="A1023" s="17">
        <v>1022</v>
      </c>
      <c r="B1023" t="s">
        <v>3067</v>
      </c>
      <c r="C1023" s="18">
        <v>42121</v>
      </c>
      <c r="D1023" s="18">
        <v>42127</v>
      </c>
      <c r="E1023" t="s">
        <v>77</v>
      </c>
      <c r="F1023" t="s">
        <v>1910</v>
      </c>
      <c r="G1023" t="s">
        <v>1911</v>
      </c>
      <c r="H1023" t="s">
        <v>53</v>
      </c>
      <c r="I1023" t="s">
        <v>54</v>
      </c>
      <c r="J1023" t="s">
        <v>123</v>
      </c>
      <c r="K1023" t="s">
        <v>3068</v>
      </c>
      <c r="L1023">
        <v>20016</v>
      </c>
      <c r="M1023" t="s">
        <v>175</v>
      </c>
      <c r="N1023" t="s">
        <v>3071</v>
      </c>
      <c r="O1023" t="s">
        <v>59</v>
      </c>
      <c r="P1023" t="s">
        <v>63</v>
      </c>
      <c r="Q1023" t="s">
        <v>3072</v>
      </c>
      <c r="R1023" s="19">
        <v>1267.53</v>
      </c>
      <c r="S1023" s="17">
        <v>3</v>
      </c>
      <c r="T1023" s="20">
        <v>0</v>
      </c>
      <c r="U1023" s="19">
        <v>316.88249999999999</v>
      </c>
      <c r="V1023" s="20">
        <f t="shared" si="75"/>
        <v>0.25</v>
      </c>
      <c r="W1023" s="17">
        <f t="shared" si="76"/>
        <v>2015</v>
      </c>
      <c r="X1023" t="str">
        <f t="shared" si="77"/>
        <v>Apr-2015</v>
      </c>
      <c r="Y1023" s="17">
        <f t="shared" si="78"/>
        <v>6</v>
      </c>
      <c r="Z1023" t="str">
        <f t="shared" si="79"/>
        <v>0% (No Discount)</v>
      </c>
      <c r="AA1023" s="17">
        <f>IF(COUNTIF($B$2:B1023,B1023)=1,1,0)</f>
        <v>0</v>
      </c>
      <c r="AB1023" s="17">
        <f>IF(COUNTIF($F$2:F1023,F1023)=1,1,0)</f>
        <v>0</v>
      </c>
    </row>
    <row r="1024" spans="1:28" x14ac:dyDescent="0.2">
      <c r="A1024" s="17">
        <v>1023</v>
      </c>
      <c r="B1024" t="s">
        <v>3067</v>
      </c>
      <c r="C1024" s="18">
        <v>42121</v>
      </c>
      <c r="D1024" s="18">
        <v>42127</v>
      </c>
      <c r="E1024" t="s">
        <v>77</v>
      </c>
      <c r="F1024" t="s">
        <v>1910</v>
      </c>
      <c r="G1024" t="s">
        <v>1911</v>
      </c>
      <c r="H1024" t="s">
        <v>53</v>
      </c>
      <c r="I1024" t="s">
        <v>54</v>
      </c>
      <c r="J1024" t="s">
        <v>123</v>
      </c>
      <c r="K1024" t="s">
        <v>3068</v>
      </c>
      <c r="L1024">
        <v>20016</v>
      </c>
      <c r="M1024" t="s">
        <v>175</v>
      </c>
      <c r="N1024" t="s">
        <v>3073</v>
      </c>
      <c r="O1024" t="s">
        <v>98</v>
      </c>
      <c r="P1024" t="s">
        <v>711</v>
      </c>
      <c r="Q1024" t="s">
        <v>3074</v>
      </c>
      <c r="R1024" s="19">
        <v>1379.92</v>
      </c>
      <c r="S1024" s="17">
        <v>8</v>
      </c>
      <c r="T1024" s="20">
        <v>0</v>
      </c>
      <c r="U1024" s="19">
        <v>648.56240000000003</v>
      </c>
      <c r="V1024" s="20">
        <f t="shared" si="75"/>
        <v>0.47</v>
      </c>
      <c r="W1024" s="17">
        <f t="shared" si="76"/>
        <v>2015</v>
      </c>
      <c r="X1024" t="str">
        <f t="shared" si="77"/>
        <v>Apr-2015</v>
      </c>
      <c r="Y1024" s="17">
        <f t="shared" si="78"/>
        <v>6</v>
      </c>
      <c r="Z1024" t="str">
        <f t="shared" si="79"/>
        <v>0% (No Discount)</v>
      </c>
      <c r="AA1024" s="17">
        <f>IF(COUNTIF($B$2:B1024,B1024)=1,1,0)</f>
        <v>0</v>
      </c>
      <c r="AB1024" s="17">
        <f>IF(COUNTIF($F$2:F1024,F1024)=1,1,0)</f>
        <v>0</v>
      </c>
    </row>
    <row r="1025" spans="1:28" x14ac:dyDescent="0.2">
      <c r="A1025" s="17">
        <v>1024</v>
      </c>
      <c r="B1025" t="s">
        <v>3075</v>
      </c>
      <c r="C1025" s="18">
        <v>42171</v>
      </c>
      <c r="D1025" s="18">
        <v>42175</v>
      </c>
      <c r="E1025" t="s">
        <v>77</v>
      </c>
      <c r="F1025" t="s">
        <v>1491</v>
      </c>
      <c r="G1025" t="s">
        <v>1492</v>
      </c>
      <c r="H1025" t="s">
        <v>53</v>
      </c>
      <c r="I1025" t="s">
        <v>54</v>
      </c>
      <c r="J1025" t="s">
        <v>173</v>
      </c>
      <c r="K1025" t="s">
        <v>174</v>
      </c>
      <c r="L1025">
        <v>19134</v>
      </c>
      <c r="M1025" t="s">
        <v>175</v>
      </c>
      <c r="N1025" t="s">
        <v>3076</v>
      </c>
      <c r="O1025" t="s">
        <v>73</v>
      </c>
      <c r="P1025" t="s">
        <v>200</v>
      </c>
      <c r="Q1025" t="s">
        <v>3077</v>
      </c>
      <c r="R1025" s="19">
        <v>6.2080000000000002</v>
      </c>
      <c r="S1025" s="17">
        <v>2</v>
      </c>
      <c r="T1025" s="20">
        <v>0.2</v>
      </c>
      <c r="U1025" s="19">
        <v>2.1728000000000001</v>
      </c>
      <c r="V1025" s="20">
        <f t="shared" si="75"/>
        <v>0.35</v>
      </c>
      <c r="W1025" s="17">
        <f t="shared" si="76"/>
        <v>2015</v>
      </c>
      <c r="X1025" t="str">
        <f t="shared" si="77"/>
        <v>Jun-2015</v>
      </c>
      <c r="Y1025" s="17">
        <f t="shared" si="78"/>
        <v>4</v>
      </c>
      <c r="Z1025" t="str">
        <f t="shared" si="79"/>
        <v>11-20%</v>
      </c>
      <c r="AA1025" s="17">
        <f>IF(COUNTIF($B$2:B1025,B1025)=1,1,0)</f>
        <v>1</v>
      </c>
      <c r="AB1025" s="17">
        <f>IF(COUNTIF($F$2:F1025,F1025)=1,1,0)</f>
        <v>0</v>
      </c>
    </row>
    <row r="1026" spans="1:28" x14ac:dyDescent="0.2">
      <c r="A1026" s="17">
        <v>1025</v>
      </c>
      <c r="B1026" t="s">
        <v>3078</v>
      </c>
      <c r="C1026" s="18">
        <v>43086</v>
      </c>
      <c r="D1026" s="18">
        <v>43089</v>
      </c>
      <c r="E1026" t="s">
        <v>215</v>
      </c>
      <c r="F1026" t="s">
        <v>3079</v>
      </c>
      <c r="G1026" t="s">
        <v>3080</v>
      </c>
      <c r="H1026" t="s">
        <v>129</v>
      </c>
      <c r="I1026" t="s">
        <v>54</v>
      </c>
      <c r="J1026" t="s">
        <v>69</v>
      </c>
      <c r="K1026" t="s">
        <v>70</v>
      </c>
      <c r="L1026">
        <v>90045</v>
      </c>
      <c r="M1026" t="s">
        <v>71</v>
      </c>
      <c r="N1026" t="s">
        <v>3081</v>
      </c>
      <c r="O1026" t="s">
        <v>73</v>
      </c>
      <c r="P1026" t="s">
        <v>102</v>
      </c>
      <c r="Q1026" t="s">
        <v>3082</v>
      </c>
      <c r="R1026" s="19">
        <v>11.808</v>
      </c>
      <c r="S1026" s="17">
        <v>2</v>
      </c>
      <c r="T1026" s="20">
        <v>0.2</v>
      </c>
      <c r="U1026" s="19">
        <v>4.2804000000000002</v>
      </c>
      <c r="V1026" s="20">
        <f t="shared" ref="V1026:V1089" si="80">IFERROR(U1026/R1026,0)</f>
        <v>0.36250000000000004</v>
      </c>
      <c r="W1026" s="17">
        <f t="shared" ref="W1026:W1089" si="81">YEAR(C1026)</f>
        <v>2017</v>
      </c>
      <c r="X1026" t="str">
        <f t="shared" ref="X1026:X1089" si="82">TEXT(C1026,"mmm-yyyy")</f>
        <v>Dec-2017</v>
      </c>
      <c r="Y1026" s="17">
        <f t="shared" ref="Y1026:Y1089" si="83">D1026-C1026</f>
        <v>3</v>
      </c>
      <c r="Z1026" t="str">
        <f t="shared" ref="Z1026:Z1089" si="84">IF(T1026=0,"0% (No Discount)",IF(T1026&lt;=0.1,"1-10%",IF(T1026&lt;=0.2,"11-20%",IF(T1026&lt;=0.3,"21-30%",IF(T1026&lt;=0.4,"31-40%",IF(T1026&lt;=0.5,"41-50%","Over 50%"))))))</f>
        <v>11-20%</v>
      </c>
      <c r="AA1026" s="17">
        <f>IF(COUNTIF($B$2:B1026,B1026)=1,1,0)</f>
        <v>1</v>
      </c>
      <c r="AB1026" s="17">
        <f>IF(COUNTIF($F$2:F1026,F1026)=1,1,0)</f>
        <v>1</v>
      </c>
    </row>
    <row r="1027" spans="1:28" x14ac:dyDescent="0.2">
      <c r="A1027" s="17">
        <v>1026</v>
      </c>
      <c r="B1027" t="s">
        <v>3083</v>
      </c>
      <c r="C1027" s="18">
        <v>42380</v>
      </c>
      <c r="D1027" s="18">
        <v>42382</v>
      </c>
      <c r="E1027" t="s">
        <v>50</v>
      </c>
      <c r="F1027" t="s">
        <v>3084</v>
      </c>
      <c r="G1027" t="s">
        <v>3085</v>
      </c>
      <c r="H1027" t="s">
        <v>129</v>
      </c>
      <c r="I1027" t="s">
        <v>54</v>
      </c>
      <c r="J1027" t="s">
        <v>345</v>
      </c>
      <c r="K1027" t="s">
        <v>525</v>
      </c>
      <c r="L1027">
        <v>45503</v>
      </c>
      <c r="M1027" t="s">
        <v>175</v>
      </c>
      <c r="N1027" t="s">
        <v>3086</v>
      </c>
      <c r="O1027" t="s">
        <v>73</v>
      </c>
      <c r="P1027" t="s">
        <v>117</v>
      </c>
      <c r="Q1027" t="s">
        <v>3087</v>
      </c>
      <c r="R1027" s="19">
        <v>15.552</v>
      </c>
      <c r="S1027" s="17">
        <v>3</v>
      </c>
      <c r="T1027" s="20">
        <v>0.2</v>
      </c>
      <c r="U1027" s="19">
        <v>5.4432</v>
      </c>
      <c r="V1027" s="20">
        <f t="shared" si="80"/>
        <v>0.35000000000000003</v>
      </c>
      <c r="W1027" s="17">
        <f t="shared" si="81"/>
        <v>2016</v>
      </c>
      <c r="X1027" t="str">
        <f t="shared" si="82"/>
        <v>Jan-2016</v>
      </c>
      <c r="Y1027" s="17">
        <f t="shared" si="83"/>
        <v>2</v>
      </c>
      <c r="Z1027" t="str">
        <f t="shared" si="84"/>
        <v>11-20%</v>
      </c>
      <c r="AA1027" s="17">
        <f>IF(COUNTIF($B$2:B1027,B1027)=1,1,0)</f>
        <v>1</v>
      </c>
      <c r="AB1027" s="17">
        <f>IF(COUNTIF($F$2:F1027,F1027)=1,1,0)</f>
        <v>1</v>
      </c>
    </row>
    <row r="1028" spans="1:28" x14ac:dyDescent="0.2">
      <c r="A1028" s="17">
        <v>1027</v>
      </c>
      <c r="B1028" t="s">
        <v>3083</v>
      </c>
      <c r="C1028" s="18">
        <v>42380</v>
      </c>
      <c r="D1028" s="18">
        <v>42382</v>
      </c>
      <c r="E1028" t="s">
        <v>50</v>
      </c>
      <c r="F1028" t="s">
        <v>3084</v>
      </c>
      <c r="G1028" t="s">
        <v>3085</v>
      </c>
      <c r="H1028" t="s">
        <v>129</v>
      </c>
      <c r="I1028" t="s">
        <v>54</v>
      </c>
      <c r="J1028" t="s">
        <v>345</v>
      </c>
      <c r="K1028" t="s">
        <v>525</v>
      </c>
      <c r="L1028">
        <v>45503</v>
      </c>
      <c r="M1028" t="s">
        <v>175</v>
      </c>
      <c r="N1028" t="s">
        <v>3088</v>
      </c>
      <c r="O1028" t="s">
        <v>73</v>
      </c>
      <c r="P1028" t="s">
        <v>117</v>
      </c>
      <c r="Q1028" t="s">
        <v>3089</v>
      </c>
      <c r="R1028" s="19">
        <v>63.311999999999998</v>
      </c>
      <c r="S1028" s="17">
        <v>3</v>
      </c>
      <c r="T1028" s="20">
        <v>0.2</v>
      </c>
      <c r="U1028" s="19">
        <v>20.5764</v>
      </c>
      <c r="V1028" s="20">
        <f t="shared" si="80"/>
        <v>0.32500000000000001</v>
      </c>
      <c r="W1028" s="17">
        <f t="shared" si="81"/>
        <v>2016</v>
      </c>
      <c r="X1028" t="str">
        <f t="shared" si="82"/>
        <v>Jan-2016</v>
      </c>
      <c r="Y1028" s="17">
        <f t="shared" si="83"/>
        <v>2</v>
      </c>
      <c r="Z1028" t="str">
        <f t="shared" si="84"/>
        <v>11-20%</v>
      </c>
      <c r="AA1028" s="17">
        <f>IF(COUNTIF($B$2:B1028,B1028)=1,1,0)</f>
        <v>0</v>
      </c>
      <c r="AB1028" s="17">
        <f>IF(COUNTIF($F$2:F1028,F1028)=1,1,0)</f>
        <v>0</v>
      </c>
    </row>
    <row r="1029" spans="1:28" x14ac:dyDescent="0.2">
      <c r="A1029" s="17">
        <v>1028</v>
      </c>
      <c r="B1029" t="s">
        <v>3083</v>
      </c>
      <c r="C1029" s="18">
        <v>42380</v>
      </c>
      <c r="D1029" s="18">
        <v>42382</v>
      </c>
      <c r="E1029" t="s">
        <v>50</v>
      </c>
      <c r="F1029" t="s">
        <v>3084</v>
      </c>
      <c r="G1029" t="s">
        <v>3085</v>
      </c>
      <c r="H1029" t="s">
        <v>129</v>
      </c>
      <c r="I1029" t="s">
        <v>54</v>
      </c>
      <c r="J1029" t="s">
        <v>345</v>
      </c>
      <c r="K1029" t="s">
        <v>525</v>
      </c>
      <c r="L1029">
        <v>45503</v>
      </c>
      <c r="M1029" t="s">
        <v>175</v>
      </c>
      <c r="N1029" t="s">
        <v>3090</v>
      </c>
      <c r="O1029" t="s">
        <v>98</v>
      </c>
      <c r="P1029" t="s">
        <v>99</v>
      </c>
      <c r="Q1029" t="s">
        <v>3091</v>
      </c>
      <c r="R1029" s="19">
        <v>15.587999999999999</v>
      </c>
      <c r="S1029" s="17">
        <v>2</v>
      </c>
      <c r="T1029" s="20">
        <v>0.4</v>
      </c>
      <c r="U1029" s="19">
        <v>-9.8724000000000007</v>
      </c>
      <c r="V1029" s="20">
        <f t="shared" si="80"/>
        <v>-0.63333333333333341</v>
      </c>
      <c r="W1029" s="17">
        <f t="shared" si="81"/>
        <v>2016</v>
      </c>
      <c r="X1029" t="str">
        <f t="shared" si="82"/>
        <v>Jan-2016</v>
      </c>
      <c r="Y1029" s="17">
        <f t="shared" si="83"/>
        <v>2</v>
      </c>
      <c r="Z1029" t="str">
        <f t="shared" si="84"/>
        <v>31-40%</v>
      </c>
      <c r="AA1029" s="17">
        <f>IF(COUNTIF($B$2:B1029,B1029)=1,1,0)</f>
        <v>0</v>
      </c>
      <c r="AB1029" s="17">
        <f>IF(COUNTIF($F$2:F1029,F1029)=1,1,0)</f>
        <v>0</v>
      </c>
    </row>
    <row r="1030" spans="1:28" x14ac:dyDescent="0.2">
      <c r="A1030" s="17">
        <v>1029</v>
      </c>
      <c r="B1030" t="s">
        <v>3092</v>
      </c>
      <c r="C1030" s="18">
        <v>41831</v>
      </c>
      <c r="D1030" s="18">
        <v>41835</v>
      </c>
      <c r="E1030" t="s">
        <v>77</v>
      </c>
      <c r="F1030" t="s">
        <v>1376</v>
      </c>
      <c r="G1030" t="s">
        <v>1377</v>
      </c>
      <c r="H1030" t="s">
        <v>68</v>
      </c>
      <c r="I1030" t="s">
        <v>54</v>
      </c>
      <c r="J1030" t="s">
        <v>1175</v>
      </c>
      <c r="K1030" t="s">
        <v>817</v>
      </c>
      <c r="L1030">
        <v>7601</v>
      </c>
      <c r="M1030" t="s">
        <v>175</v>
      </c>
      <c r="N1030" t="s">
        <v>1084</v>
      </c>
      <c r="O1030" t="s">
        <v>73</v>
      </c>
      <c r="P1030" t="s">
        <v>117</v>
      </c>
      <c r="Q1030" t="s">
        <v>213</v>
      </c>
      <c r="R1030" s="19">
        <v>177.2</v>
      </c>
      <c r="S1030" s="17">
        <v>5</v>
      </c>
      <c r="T1030" s="20">
        <v>0</v>
      </c>
      <c r="U1030" s="19">
        <v>83.284000000000006</v>
      </c>
      <c r="V1030" s="20">
        <f t="shared" si="80"/>
        <v>0.47000000000000008</v>
      </c>
      <c r="W1030" s="17">
        <f t="shared" si="81"/>
        <v>2014</v>
      </c>
      <c r="X1030" t="str">
        <f t="shared" si="82"/>
        <v>Jul-2014</v>
      </c>
      <c r="Y1030" s="17">
        <f t="shared" si="83"/>
        <v>4</v>
      </c>
      <c r="Z1030" t="str">
        <f t="shared" si="84"/>
        <v>0% (No Discount)</v>
      </c>
      <c r="AA1030" s="17">
        <f>IF(COUNTIF($B$2:B1030,B1030)=1,1,0)</f>
        <v>1</v>
      </c>
      <c r="AB1030" s="17">
        <f>IF(COUNTIF($F$2:F1030,F1030)=1,1,0)</f>
        <v>0</v>
      </c>
    </row>
    <row r="1031" spans="1:28" x14ac:dyDescent="0.2">
      <c r="A1031" s="17">
        <v>1030</v>
      </c>
      <c r="B1031" t="s">
        <v>3092</v>
      </c>
      <c r="C1031" s="18">
        <v>41831</v>
      </c>
      <c r="D1031" s="18">
        <v>41835</v>
      </c>
      <c r="E1031" t="s">
        <v>77</v>
      </c>
      <c r="F1031" t="s">
        <v>1376</v>
      </c>
      <c r="G1031" t="s">
        <v>1377</v>
      </c>
      <c r="H1031" t="s">
        <v>68</v>
      </c>
      <c r="I1031" t="s">
        <v>54</v>
      </c>
      <c r="J1031" t="s">
        <v>1175</v>
      </c>
      <c r="K1031" t="s">
        <v>817</v>
      </c>
      <c r="L1031">
        <v>7601</v>
      </c>
      <c r="M1031" t="s">
        <v>175</v>
      </c>
      <c r="N1031" t="s">
        <v>3093</v>
      </c>
      <c r="O1031" t="s">
        <v>98</v>
      </c>
      <c r="P1031" t="s">
        <v>99</v>
      </c>
      <c r="Q1031" t="s">
        <v>3094</v>
      </c>
      <c r="R1031" s="19">
        <v>197.97</v>
      </c>
      <c r="S1031" s="17">
        <v>3</v>
      </c>
      <c r="T1031" s="20">
        <v>0</v>
      </c>
      <c r="U1031" s="19">
        <v>57.411299999999997</v>
      </c>
      <c r="V1031" s="20">
        <f t="shared" si="80"/>
        <v>0.28999999999999998</v>
      </c>
      <c r="W1031" s="17">
        <f t="shared" si="81"/>
        <v>2014</v>
      </c>
      <c r="X1031" t="str">
        <f t="shared" si="82"/>
        <v>Jul-2014</v>
      </c>
      <c r="Y1031" s="17">
        <f t="shared" si="83"/>
        <v>4</v>
      </c>
      <c r="Z1031" t="str">
        <f t="shared" si="84"/>
        <v>0% (No Discount)</v>
      </c>
      <c r="AA1031" s="17">
        <f>IF(COUNTIF($B$2:B1031,B1031)=1,1,0)</f>
        <v>0</v>
      </c>
      <c r="AB1031" s="17">
        <f>IF(COUNTIF($F$2:F1031,F1031)=1,1,0)</f>
        <v>0</v>
      </c>
    </row>
    <row r="1032" spans="1:28" x14ac:dyDescent="0.2">
      <c r="A1032" s="17">
        <v>1031</v>
      </c>
      <c r="B1032" t="s">
        <v>3092</v>
      </c>
      <c r="C1032" s="18">
        <v>41831</v>
      </c>
      <c r="D1032" s="18">
        <v>41835</v>
      </c>
      <c r="E1032" t="s">
        <v>77</v>
      </c>
      <c r="F1032" t="s">
        <v>1376</v>
      </c>
      <c r="G1032" t="s">
        <v>1377</v>
      </c>
      <c r="H1032" t="s">
        <v>68</v>
      </c>
      <c r="I1032" t="s">
        <v>54</v>
      </c>
      <c r="J1032" t="s">
        <v>1175</v>
      </c>
      <c r="K1032" t="s">
        <v>817</v>
      </c>
      <c r="L1032">
        <v>7601</v>
      </c>
      <c r="M1032" t="s">
        <v>175</v>
      </c>
      <c r="N1032" t="s">
        <v>1825</v>
      </c>
      <c r="O1032" t="s">
        <v>59</v>
      </c>
      <c r="P1032" t="s">
        <v>63</v>
      </c>
      <c r="Q1032" t="s">
        <v>1826</v>
      </c>
      <c r="R1032" s="19">
        <v>854.94</v>
      </c>
      <c r="S1032" s="17">
        <v>3</v>
      </c>
      <c r="T1032" s="20">
        <v>0</v>
      </c>
      <c r="U1032" s="19">
        <v>213.73500000000001</v>
      </c>
      <c r="V1032" s="20">
        <f t="shared" si="80"/>
        <v>0.25</v>
      </c>
      <c r="W1032" s="17">
        <f t="shared" si="81"/>
        <v>2014</v>
      </c>
      <c r="X1032" t="str">
        <f t="shared" si="82"/>
        <v>Jul-2014</v>
      </c>
      <c r="Y1032" s="17">
        <f t="shared" si="83"/>
        <v>4</v>
      </c>
      <c r="Z1032" t="str">
        <f t="shared" si="84"/>
        <v>0% (No Discount)</v>
      </c>
      <c r="AA1032" s="17">
        <f>IF(COUNTIF($B$2:B1032,B1032)=1,1,0)</f>
        <v>0</v>
      </c>
      <c r="AB1032" s="17">
        <f>IF(COUNTIF($F$2:F1032,F1032)=1,1,0)</f>
        <v>0</v>
      </c>
    </row>
    <row r="1033" spans="1:28" x14ac:dyDescent="0.2">
      <c r="A1033" s="17">
        <v>1032</v>
      </c>
      <c r="B1033" t="s">
        <v>3092</v>
      </c>
      <c r="C1033" s="18">
        <v>41831</v>
      </c>
      <c r="D1033" s="18">
        <v>41835</v>
      </c>
      <c r="E1033" t="s">
        <v>77</v>
      </c>
      <c r="F1033" t="s">
        <v>1376</v>
      </c>
      <c r="G1033" t="s">
        <v>1377</v>
      </c>
      <c r="H1033" t="s">
        <v>68</v>
      </c>
      <c r="I1033" t="s">
        <v>54</v>
      </c>
      <c r="J1033" t="s">
        <v>1175</v>
      </c>
      <c r="K1033" t="s">
        <v>817</v>
      </c>
      <c r="L1033">
        <v>7601</v>
      </c>
      <c r="M1033" t="s">
        <v>175</v>
      </c>
      <c r="N1033" t="s">
        <v>453</v>
      </c>
      <c r="O1033" t="s">
        <v>59</v>
      </c>
      <c r="P1033" t="s">
        <v>92</v>
      </c>
      <c r="Q1033" t="s">
        <v>454</v>
      </c>
      <c r="R1033" s="19">
        <v>124.11</v>
      </c>
      <c r="S1033" s="17">
        <v>9</v>
      </c>
      <c r="T1033" s="20">
        <v>0</v>
      </c>
      <c r="U1033" s="19">
        <v>52.126199999999997</v>
      </c>
      <c r="V1033" s="20">
        <f t="shared" si="80"/>
        <v>0.42</v>
      </c>
      <c r="W1033" s="17">
        <f t="shared" si="81"/>
        <v>2014</v>
      </c>
      <c r="X1033" t="str">
        <f t="shared" si="82"/>
        <v>Jul-2014</v>
      </c>
      <c r="Y1033" s="17">
        <f t="shared" si="83"/>
        <v>4</v>
      </c>
      <c r="Z1033" t="str">
        <f t="shared" si="84"/>
        <v>0% (No Discount)</v>
      </c>
      <c r="AA1033" s="17">
        <f>IF(COUNTIF($B$2:B1033,B1033)=1,1,0)</f>
        <v>0</v>
      </c>
      <c r="AB1033" s="17">
        <f>IF(COUNTIF($F$2:F1033,F1033)=1,1,0)</f>
        <v>0</v>
      </c>
    </row>
    <row r="1034" spans="1:28" x14ac:dyDescent="0.2">
      <c r="A1034" s="17">
        <v>1033</v>
      </c>
      <c r="B1034" t="s">
        <v>3092</v>
      </c>
      <c r="C1034" s="18">
        <v>41831</v>
      </c>
      <c r="D1034" s="18">
        <v>41835</v>
      </c>
      <c r="E1034" t="s">
        <v>77</v>
      </c>
      <c r="F1034" t="s">
        <v>1376</v>
      </c>
      <c r="G1034" t="s">
        <v>1377</v>
      </c>
      <c r="H1034" t="s">
        <v>68</v>
      </c>
      <c r="I1034" t="s">
        <v>54</v>
      </c>
      <c r="J1034" t="s">
        <v>1175</v>
      </c>
      <c r="K1034" t="s">
        <v>817</v>
      </c>
      <c r="L1034">
        <v>7601</v>
      </c>
      <c r="M1034" t="s">
        <v>175</v>
      </c>
      <c r="N1034" t="s">
        <v>3095</v>
      </c>
      <c r="O1034" t="s">
        <v>73</v>
      </c>
      <c r="P1034" t="s">
        <v>74</v>
      </c>
      <c r="Q1034" t="s">
        <v>3096</v>
      </c>
      <c r="R1034" s="19">
        <v>14.4</v>
      </c>
      <c r="S1034" s="17">
        <v>5</v>
      </c>
      <c r="T1034" s="20">
        <v>0</v>
      </c>
      <c r="U1034" s="19">
        <v>7.056</v>
      </c>
      <c r="V1034" s="20">
        <f t="shared" si="80"/>
        <v>0.49</v>
      </c>
      <c r="W1034" s="17">
        <f t="shared" si="81"/>
        <v>2014</v>
      </c>
      <c r="X1034" t="str">
        <f t="shared" si="82"/>
        <v>Jul-2014</v>
      </c>
      <c r="Y1034" s="17">
        <f t="shared" si="83"/>
        <v>4</v>
      </c>
      <c r="Z1034" t="str">
        <f t="shared" si="84"/>
        <v>0% (No Discount)</v>
      </c>
      <c r="AA1034" s="17">
        <f>IF(COUNTIF($B$2:B1034,B1034)=1,1,0)</f>
        <v>0</v>
      </c>
      <c r="AB1034" s="17">
        <f>IF(COUNTIF($F$2:F1034,F1034)=1,1,0)</f>
        <v>0</v>
      </c>
    </row>
    <row r="1035" spans="1:28" x14ac:dyDescent="0.2">
      <c r="A1035" s="17">
        <v>1034</v>
      </c>
      <c r="B1035" t="s">
        <v>3097</v>
      </c>
      <c r="C1035" s="18">
        <v>42694</v>
      </c>
      <c r="D1035" s="18">
        <v>42696</v>
      </c>
      <c r="E1035" t="s">
        <v>215</v>
      </c>
      <c r="F1035" t="s">
        <v>3098</v>
      </c>
      <c r="G1035" t="s">
        <v>3099</v>
      </c>
      <c r="H1035" t="s">
        <v>53</v>
      </c>
      <c r="I1035" t="s">
        <v>54</v>
      </c>
      <c r="J1035" t="s">
        <v>1037</v>
      </c>
      <c r="K1035" t="s">
        <v>525</v>
      </c>
      <c r="L1035">
        <v>45231</v>
      </c>
      <c r="M1035" t="s">
        <v>175</v>
      </c>
      <c r="N1035" t="s">
        <v>3100</v>
      </c>
      <c r="O1035" t="s">
        <v>73</v>
      </c>
      <c r="P1035" t="s">
        <v>117</v>
      </c>
      <c r="Q1035" t="s">
        <v>3101</v>
      </c>
      <c r="R1035" s="19">
        <v>15.696</v>
      </c>
      <c r="S1035" s="17">
        <v>3</v>
      </c>
      <c r="T1035" s="20">
        <v>0.2</v>
      </c>
      <c r="U1035" s="19">
        <v>5.1012000000000004</v>
      </c>
      <c r="V1035" s="20">
        <f t="shared" si="80"/>
        <v>0.32500000000000001</v>
      </c>
      <c r="W1035" s="17">
        <f t="shared" si="81"/>
        <v>2016</v>
      </c>
      <c r="X1035" t="str">
        <f t="shared" si="82"/>
        <v>Nov-2016</v>
      </c>
      <c r="Y1035" s="17">
        <f t="shared" si="83"/>
        <v>2</v>
      </c>
      <c r="Z1035" t="str">
        <f t="shared" si="84"/>
        <v>11-20%</v>
      </c>
      <c r="AA1035" s="17">
        <f>IF(COUNTIF($B$2:B1035,B1035)=1,1,0)</f>
        <v>1</v>
      </c>
      <c r="AB1035" s="17">
        <f>IF(COUNTIF($F$2:F1035,F1035)=1,1,0)</f>
        <v>1</v>
      </c>
    </row>
    <row r="1036" spans="1:28" x14ac:dyDescent="0.2">
      <c r="A1036" s="17">
        <v>1035</v>
      </c>
      <c r="B1036" t="s">
        <v>3097</v>
      </c>
      <c r="C1036" s="18">
        <v>42694</v>
      </c>
      <c r="D1036" s="18">
        <v>42696</v>
      </c>
      <c r="E1036" t="s">
        <v>215</v>
      </c>
      <c r="F1036" t="s">
        <v>3098</v>
      </c>
      <c r="G1036" t="s">
        <v>3099</v>
      </c>
      <c r="H1036" t="s">
        <v>53</v>
      </c>
      <c r="I1036" t="s">
        <v>54</v>
      </c>
      <c r="J1036" t="s">
        <v>1037</v>
      </c>
      <c r="K1036" t="s">
        <v>525</v>
      </c>
      <c r="L1036">
        <v>45231</v>
      </c>
      <c r="M1036" t="s">
        <v>175</v>
      </c>
      <c r="N1036" t="s">
        <v>1001</v>
      </c>
      <c r="O1036" t="s">
        <v>73</v>
      </c>
      <c r="P1036" t="s">
        <v>102</v>
      </c>
      <c r="Q1036" t="s">
        <v>1002</v>
      </c>
      <c r="R1036" s="19">
        <v>2.6280000000000001</v>
      </c>
      <c r="S1036" s="17">
        <v>2</v>
      </c>
      <c r="T1036" s="20">
        <v>0.7</v>
      </c>
      <c r="U1036" s="19">
        <v>-1.9272</v>
      </c>
      <c r="V1036" s="20">
        <f t="shared" si="80"/>
        <v>-0.73333333333333328</v>
      </c>
      <c r="W1036" s="17">
        <f t="shared" si="81"/>
        <v>2016</v>
      </c>
      <c r="X1036" t="str">
        <f t="shared" si="82"/>
        <v>Nov-2016</v>
      </c>
      <c r="Y1036" s="17">
        <f t="shared" si="83"/>
        <v>2</v>
      </c>
      <c r="Z1036" t="str">
        <f t="shared" si="84"/>
        <v>Over 50%</v>
      </c>
      <c r="AA1036" s="17">
        <f>IF(COUNTIF($B$2:B1036,B1036)=1,1,0)</f>
        <v>0</v>
      </c>
      <c r="AB1036" s="17">
        <f>IF(COUNTIF($F$2:F1036,F1036)=1,1,0)</f>
        <v>0</v>
      </c>
    </row>
    <row r="1037" spans="1:28" x14ac:dyDescent="0.2">
      <c r="A1037" s="17">
        <v>1036</v>
      </c>
      <c r="B1037" t="s">
        <v>3097</v>
      </c>
      <c r="C1037" s="18">
        <v>42694</v>
      </c>
      <c r="D1037" s="18">
        <v>42696</v>
      </c>
      <c r="E1037" t="s">
        <v>215</v>
      </c>
      <c r="F1037" t="s">
        <v>3098</v>
      </c>
      <c r="G1037" t="s">
        <v>3099</v>
      </c>
      <c r="H1037" t="s">
        <v>53</v>
      </c>
      <c r="I1037" t="s">
        <v>54</v>
      </c>
      <c r="J1037" t="s">
        <v>1037</v>
      </c>
      <c r="K1037" t="s">
        <v>525</v>
      </c>
      <c r="L1037">
        <v>45231</v>
      </c>
      <c r="M1037" t="s">
        <v>175</v>
      </c>
      <c r="N1037" t="s">
        <v>195</v>
      </c>
      <c r="O1037" t="s">
        <v>73</v>
      </c>
      <c r="P1037" t="s">
        <v>102</v>
      </c>
      <c r="Q1037" t="s">
        <v>196</v>
      </c>
      <c r="R1037" s="19">
        <v>14.427</v>
      </c>
      <c r="S1037" s="17">
        <v>3</v>
      </c>
      <c r="T1037" s="20">
        <v>0.7</v>
      </c>
      <c r="U1037" s="19">
        <v>-10.579800000000001</v>
      </c>
      <c r="V1037" s="20">
        <f t="shared" si="80"/>
        <v>-0.73333333333333339</v>
      </c>
      <c r="W1037" s="17">
        <f t="shared" si="81"/>
        <v>2016</v>
      </c>
      <c r="X1037" t="str">
        <f t="shared" si="82"/>
        <v>Nov-2016</v>
      </c>
      <c r="Y1037" s="17">
        <f t="shared" si="83"/>
        <v>2</v>
      </c>
      <c r="Z1037" t="str">
        <f t="shared" si="84"/>
        <v>Over 50%</v>
      </c>
      <c r="AA1037" s="17">
        <f>IF(COUNTIF($B$2:B1037,B1037)=1,1,0)</f>
        <v>0</v>
      </c>
      <c r="AB1037" s="17">
        <f>IF(COUNTIF($F$2:F1037,F1037)=1,1,0)</f>
        <v>0</v>
      </c>
    </row>
    <row r="1038" spans="1:28" x14ac:dyDescent="0.2">
      <c r="A1038" s="17">
        <v>1037</v>
      </c>
      <c r="B1038" t="s">
        <v>3102</v>
      </c>
      <c r="C1038" s="18">
        <v>42482</v>
      </c>
      <c r="D1038" s="18">
        <v>42486</v>
      </c>
      <c r="E1038" t="s">
        <v>77</v>
      </c>
      <c r="F1038" t="s">
        <v>2767</v>
      </c>
      <c r="G1038" t="s">
        <v>2768</v>
      </c>
      <c r="H1038" t="s">
        <v>129</v>
      </c>
      <c r="I1038" t="s">
        <v>54</v>
      </c>
      <c r="J1038" t="s">
        <v>3103</v>
      </c>
      <c r="K1038" t="s">
        <v>624</v>
      </c>
      <c r="L1038">
        <v>65109</v>
      </c>
      <c r="M1038" t="s">
        <v>132</v>
      </c>
      <c r="N1038" t="s">
        <v>3104</v>
      </c>
      <c r="O1038" t="s">
        <v>59</v>
      </c>
      <c r="P1038" t="s">
        <v>92</v>
      </c>
      <c r="Q1038" t="s">
        <v>3105</v>
      </c>
      <c r="R1038" s="19">
        <v>86.62</v>
      </c>
      <c r="S1038" s="17">
        <v>2</v>
      </c>
      <c r="T1038" s="20">
        <v>0</v>
      </c>
      <c r="U1038" s="19">
        <v>8.6620000000000008</v>
      </c>
      <c r="V1038" s="20">
        <f t="shared" si="80"/>
        <v>0.1</v>
      </c>
      <c r="W1038" s="17">
        <f t="shared" si="81"/>
        <v>2016</v>
      </c>
      <c r="X1038" t="str">
        <f t="shared" si="82"/>
        <v>Apr-2016</v>
      </c>
      <c r="Y1038" s="17">
        <f t="shared" si="83"/>
        <v>4</v>
      </c>
      <c r="Z1038" t="str">
        <f t="shared" si="84"/>
        <v>0% (No Discount)</v>
      </c>
      <c r="AA1038" s="17">
        <f>IF(COUNTIF($B$2:B1038,B1038)=1,1,0)</f>
        <v>1</v>
      </c>
      <c r="AB1038" s="17">
        <f>IF(COUNTIF($F$2:F1038,F1038)=1,1,0)</f>
        <v>0</v>
      </c>
    </row>
    <row r="1039" spans="1:28" x14ac:dyDescent="0.2">
      <c r="A1039" s="17">
        <v>1038</v>
      </c>
      <c r="B1039" t="s">
        <v>3106</v>
      </c>
      <c r="C1039" s="18">
        <v>42168</v>
      </c>
      <c r="D1039" s="18">
        <v>42169</v>
      </c>
      <c r="E1039" t="s">
        <v>215</v>
      </c>
      <c r="F1039" t="s">
        <v>3107</v>
      </c>
      <c r="G1039" t="s">
        <v>3108</v>
      </c>
      <c r="H1039" t="s">
        <v>53</v>
      </c>
      <c r="I1039" t="s">
        <v>54</v>
      </c>
      <c r="J1039" t="s">
        <v>69</v>
      </c>
      <c r="K1039" t="s">
        <v>70</v>
      </c>
      <c r="L1039">
        <v>90004</v>
      </c>
      <c r="M1039" t="s">
        <v>71</v>
      </c>
      <c r="N1039" t="s">
        <v>3109</v>
      </c>
      <c r="O1039" t="s">
        <v>73</v>
      </c>
      <c r="P1039" t="s">
        <v>102</v>
      </c>
      <c r="Q1039" t="s">
        <v>3110</v>
      </c>
      <c r="R1039" s="19">
        <v>36.624000000000002</v>
      </c>
      <c r="S1039" s="17">
        <v>3</v>
      </c>
      <c r="T1039" s="20">
        <v>0.2</v>
      </c>
      <c r="U1039" s="19">
        <v>13.734</v>
      </c>
      <c r="V1039" s="20">
        <f t="shared" si="80"/>
        <v>0.375</v>
      </c>
      <c r="W1039" s="17">
        <f t="shared" si="81"/>
        <v>2015</v>
      </c>
      <c r="X1039" t="str">
        <f t="shared" si="82"/>
        <v>Jun-2015</v>
      </c>
      <c r="Y1039" s="17">
        <f t="shared" si="83"/>
        <v>1</v>
      </c>
      <c r="Z1039" t="str">
        <f t="shared" si="84"/>
        <v>11-20%</v>
      </c>
      <c r="AA1039" s="17">
        <f>IF(COUNTIF($B$2:B1039,B1039)=1,1,0)</f>
        <v>1</v>
      </c>
      <c r="AB1039" s="17">
        <f>IF(COUNTIF($F$2:F1039,F1039)=1,1,0)</f>
        <v>1</v>
      </c>
    </row>
    <row r="1040" spans="1:28" x14ac:dyDescent="0.2">
      <c r="A1040" s="17">
        <v>1039</v>
      </c>
      <c r="B1040" t="s">
        <v>3111</v>
      </c>
      <c r="C1040" s="18">
        <v>43059</v>
      </c>
      <c r="D1040" s="18">
        <v>43060</v>
      </c>
      <c r="E1040" t="s">
        <v>215</v>
      </c>
      <c r="F1040" t="s">
        <v>3112</v>
      </c>
      <c r="G1040" t="s">
        <v>3113</v>
      </c>
      <c r="H1040" t="s">
        <v>53</v>
      </c>
      <c r="I1040" t="s">
        <v>54</v>
      </c>
      <c r="J1040" t="s">
        <v>2253</v>
      </c>
      <c r="K1040" t="s">
        <v>115</v>
      </c>
      <c r="L1040">
        <v>27217</v>
      </c>
      <c r="M1040" t="s">
        <v>57</v>
      </c>
      <c r="N1040" t="s">
        <v>3114</v>
      </c>
      <c r="O1040" t="s">
        <v>73</v>
      </c>
      <c r="P1040" t="s">
        <v>95</v>
      </c>
      <c r="Q1040" t="s">
        <v>3115</v>
      </c>
      <c r="R1040" s="19">
        <v>23.968</v>
      </c>
      <c r="S1040" s="17">
        <v>7</v>
      </c>
      <c r="T1040" s="20">
        <v>0.2</v>
      </c>
      <c r="U1040" s="19">
        <v>2.6964000000000001</v>
      </c>
      <c r="V1040" s="20">
        <f t="shared" si="80"/>
        <v>0.1125</v>
      </c>
      <c r="W1040" s="17">
        <f t="shared" si="81"/>
        <v>2017</v>
      </c>
      <c r="X1040" t="str">
        <f t="shared" si="82"/>
        <v>Nov-2017</v>
      </c>
      <c r="Y1040" s="17">
        <f t="shared" si="83"/>
        <v>1</v>
      </c>
      <c r="Z1040" t="str">
        <f t="shared" si="84"/>
        <v>11-20%</v>
      </c>
      <c r="AA1040" s="17">
        <f>IF(COUNTIF($B$2:B1040,B1040)=1,1,0)</f>
        <v>1</v>
      </c>
      <c r="AB1040" s="17">
        <f>IF(COUNTIF($F$2:F1040,F1040)=1,1,0)</f>
        <v>1</v>
      </c>
    </row>
    <row r="1041" spans="1:28" x14ac:dyDescent="0.2">
      <c r="A1041" s="17">
        <v>1040</v>
      </c>
      <c r="B1041" t="s">
        <v>3111</v>
      </c>
      <c r="C1041" s="18">
        <v>43059</v>
      </c>
      <c r="D1041" s="18">
        <v>43060</v>
      </c>
      <c r="E1041" t="s">
        <v>215</v>
      </c>
      <c r="F1041" t="s">
        <v>3112</v>
      </c>
      <c r="G1041" t="s">
        <v>3113</v>
      </c>
      <c r="H1041" t="s">
        <v>53</v>
      </c>
      <c r="I1041" t="s">
        <v>54</v>
      </c>
      <c r="J1041" t="s">
        <v>2253</v>
      </c>
      <c r="K1041" t="s">
        <v>115</v>
      </c>
      <c r="L1041">
        <v>27217</v>
      </c>
      <c r="M1041" t="s">
        <v>57</v>
      </c>
      <c r="N1041" t="s">
        <v>3116</v>
      </c>
      <c r="O1041" t="s">
        <v>73</v>
      </c>
      <c r="P1041" t="s">
        <v>95</v>
      </c>
      <c r="Q1041" t="s">
        <v>3070</v>
      </c>
      <c r="R1041" s="19">
        <v>28.728000000000002</v>
      </c>
      <c r="S1041" s="17">
        <v>3</v>
      </c>
      <c r="T1041" s="20">
        <v>0.2</v>
      </c>
      <c r="U1041" s="19">
        <v>1.7955000000000001</v>
      </c>
      <c r="V1041" s="20">
        <f t="shared" si="80"/>
        <v>6.25E-2</v>
      </c>
      <c r="W1041" s="17">
        <f t="shared" si="81"/>
        <v>2017</v>
      </c>
      <c r="X1041" t="str">
        <f t="shared" si="82"/>
        <v>Nov-2017</v>
      </c>
      <c r="Y1041" s="17">
        <f t="shared" si="83"/>
        <v>1</v>
      </c>
      <c r="Z1041" t="str">
        <f t="shared" si="84"/>
        <v>11-20%</v>
      </c>
      <c r="AA1041" s="17">
        <f>IF(COUNTIF($B$2:B1041,B1041)=1,1,0)</f>
        <v>0</v>
      </c>
      <c r="AB1041" s="17">
        <f>IF(COUNTIF($F$2:F1041,F1041)=1,1,0)</f>
        <v>0</v>
      </c>
    </row>
    <row r="1042" spans="1:28" x14ac:dyDescent="0.2">
      <c r="A1042" s="17">
        <v>1041</v>
      </c>
      <c r="B1042" t="s">
        <v>3117</v>
      </c>
      <c r="C1042" s="18">
        <v>42449</v>
      </c>
      <c r="D1042" s="18">
        <v>42453</v>
      </c>
      <c r="E1042" t="s">
        <v>77</v>
      </c>
      <c r="F1042" t="s">
        <v>3118</v>
      </c>
      <c r="G1042" t="s">
        <v>3119</v>
      </c>
      <c r="H1042" t="s">
        <v>129</v>
      </c>
      <c r="I1042" t="s">
        <v>54</v>
      </c>
      <c r="J1042" t="s">
        <v>3120</v>
      </c>
      <c r="K1042" t="s">
        <v>624</v>
      </c>
      <c r="L1042">
        <v>63376</v>
      </c>
      <c r="M1042" t="s">
        <v>132</v>
      </c>
      <c r="N1042" t="s">
        <v>2432</v>
      </c>
      <c r="O1042" t="s">
        <v>59</v>
      </c>
      <c r="P1042" t="s">
        <v>83</v>
      </c>
      <c r="Q1042" t="s">
        <v>2433</v>
      </c>
      <c r="R1042" s="19">
        <v>697.16</v>
      </c>
      <c r="S1042" s="17">
        <v>4</v>
      </c>
      <c r="T1042" s="20">
        <v>0</v>
      </c>
      <c r="U1042" s="19">
        <v>146.40360000000001</v>
      </c>
      <c r="V1042" s="20">
        <f t="shared" si="80"/>
        <v>0.21000000000000002</v>
      </c>
      <c r="W1042" s="17">
        <f t="shared" si="81"/>
        <v>2016</v>
      </c>
      <c r="X1042" t="str">
        <f t="shared" si="82"/>
        <v>Mar-2016</v>
      </c>
      <c r="Y1042" s="17">
        <f t="shared" si="83"/>
        <v>4</v>
      </c>
      <c r="Z1042" t="str">
        <f t="shared" si="84"/>
        <v>0% (No Discount)</v>
      </c>
      <c r="AA1042" s="17">
        <f>IF(COUNTIF($B$2:B1042,B1042)=1,1,0)</f>
        <v>1</v>
      </c>
      <c r="AB1042" s="17">
        <f>IF(COUNTIF($F$2:F1042,F1042)=1,1,0)</f>
        <v>1</v>
      </c>
    </row>
    <row r="1043" spans="1:28" x14ac:dyDescent="0.2">
      <c r="A1043" s="17">
        <v>1042</v>
      </c>
      <c r="B1043" t="s">
        <v>3121</v>
      </c>
      <c r="C1043" s="18">
        <v>42619</v>
      </c>
      <c r="D1043" s="18">
        <v>42622</v>
      </c>
      <c r="E1043" t="s">
        <v>50</v>
      </c>
      <c r="F1043" t="s">
        <v>3122</v>
      </c>
      <c r="G1043" t="s">
        <v>3123</v>
      </c>
      <c r="H1043" t="s">
        <v>53</v>
      </c>
      <c r="I1043" t="s">
        <v>54</v>
      </c>
      <c r="J1043" t="s">
        <v>293</v>
      </c>
      <c r="K1043" t="s">
        <v>294</v>
      </c>
      <c r="L1043">
        <v>10035</v>
      </c>
      <c r="M1043" t="s">
        <v>175</v>
      </c>
      <c r="N1043" t="s">
        <v>3124</v>
      </c>
      <c r="O1043" t="s">
        <v>98</v>
      </c>
      <c r="P1043" t="s">
        <v>188</v>
      </c>
      <c r="Q1043" t="s">
        <v>3125</v>
      </c>
      <c r="R1043" s="19">
        <v>31.86</v>
      </c>
      <c r="S1043" s="17">
        <v>2</v>
      </c>
      <c r="T1043" s="20">
        <v>0</v>
      </c>
      <c r="U1043" s="19">
        <v>11.151</v>
      </c>
      <c r="V1043" s="20">
        <f t="shared" si="80"/>
        <v>0.35</v>
      </c>
      <c r="W1043" s="17">
        <f t="shared" si="81"/>
        <v>2016</v>
      </c>
      <c r="X1043" t="str">
        <f t="shared" si="82"/>
        <v>Sep-2016</v>
      </c>
      <c r="Y1043" s="17">
        <f t="shared" si="83"/>
        <v>3</v>
      </c>
      <c r="Z1043" t="str">
        <f t="shared" si="84"/>
        <v>0% (No Discount)</v>
      </c>
      <c r="AA1043" s="17">
        <f>IF(COUNTIF($B$2:B1043,B1043)=1,1,0)</f>
        <v>1</v>
      </c>
      <c r="AB1043" s="17">
        <f>IF(COUNTIF($F$2:F1043,F1043)=1,1,0)</f>
        <v>1</v>
      </c>
    </row>
    <row r="1044" spans="1:28" x14ac:dyDescent="0.2">
      <c r="A1044" s="17">
        <v>1043</v>
      </c>
      <c r="B1044" t="s">
        <v>3121</v>
      </c>
      <c r="C1044" s="18">
        <v>42619</v>
      </c>
      <c r="D1044" s="18">
        <v>42622</v>
      </c>
      <c r="E1044" t="s">
        <v>50</v>
      </c>
      <c r="F1044" t="s">
        <v>3122</v>
      </c>
      <c r="G1044" t="s">
        <v>3123</v>
      </c>
      <c r="H1044" t="s">
        <v>53</v>
      </c>
      <c r="I1044" t="s">
        <v>54</v>
      </c>
      <c r="J1044" t="s">
        <v>293</v>
      </c>
      <c r="K1044" t="s">
        <v>294</v>
      </c>
      <c r="L1044">
        <v>10035</v>
      </c>
      <c r="M1044" t="s">
        <v>175</v>
      </c>
      <c r="N1044" t="s">
        <v>3126</v>
      </c>
      <c r="O1044" t="s">
        <v>59</v>
      </c>
      <c r="P1044" t="s">
        <v>60</v>
      </c>
      <c r="Q1044" t="s">
        <v>3127</v>
      </c>
      <c r="R1044" s="19">
        <v>722.35199999999998</v>
      </c>
      <c r="S1044" s="17">
        <v>3</v>
      </c>
      <c r="T1044" s="20">
        <v>0.2</v>
      </c>
      <c r="U1044" s="19">
        <v>90.293999999999997</v>
      </c>
      <c r="V1044" s="20">
        <f t="shared" si="80"/>
        <v>0.125</v>
      </c>
      <c r="W1044" s="17">
        <f t="shared" si="81"/>
        <v>2016</v>
      </c>
      <c r="X1044" t="str">
        <f t="shared" si="82"/>
        <v>Sep-2016</v>
      </c>
      <c r="Y1044" s="17">
        <f t="shared" si="83"/>
        <v>3</v>
      </c>
      <c r="Z1044" t="str">
        <f t="shared" si="84"/>
        <v>11-20%</v>
      </c>
      <c r="AA1044" s="17">
        <f>IF(COUNTIF($B$2:B1044,B1044)=1,1,0)</f>
        <v>0</v>
      </c>
      <c r="AB1044" s="17">
        <f>IF(COUNTIF($F$2:F1044,F1044)=1,1,0)</f>
        <v>0</v>
      </c>
    </row>
    <row r="1045" spans="1:28" x14ac:dyDescent="0.2">
      <c r="A1045" s="17">
        <v>1044</v>
      </c>
      <c r="B1045" t="s">
        <v>3128</v>
      </c>
      <c r="C1045" s="18">
        <v>42925</v>
      </c>
      <c r="D1045" s="18">
        <v>42928</v>
      </c>
      <c r="E1045" t="s">
        <v>215</v>
      </c>
      <c r="F1045" t="s">
        <v>3129</v>
      </c>
      <c r="G1045" t="s">
        <v>3130</v>
      </c>
      <c r="H1045" t="s">
        <v>68</v>
      </c>
      <c r="I1045" t="s">
        <v>54</v>
      </c>
      <c r="J1045" t="s">
        <v>330</v>
      </c>
      <c r="K1045" t="s">
        <v>238</v>
      </c>
      <c r="L1045">
        <v>60610</v>
      </c>
      <c r="M1045" t="s">
        <v>132</v>
      </c>
      <c r="N1045" t="s">
        <v>3131</v>
      </c>
      <c r="O1045" t="s">
        <v>73</v>
      </c>
      <c r="P1045" t="s">
        <v>95</v>
      </c>
      <c r="Q1045" t="s">
        <v>3132</v>
      </c>
      <c r="R1045" s="19">
        <v>8.84</v>
      </c>
      <c r="S1045" s="17">
        <v>5</v>
      </c>
      <c r="T1045" s="20">
        <v>0.2</v>
      </c>
      <c r="U1045" s="19">
        <v>2.9834999999999998</v>
      </c>
      <c r="V1045" s="20">
        <f t="shared" si="80"/>
        <v>0.33749999999999997</v>
      </c>
      <c r="W1045" s="17">
        <f t="shared" si="81"/>
        <v>2017</v>
      </c>
      <c r="X1045" t="str">
        <f t="shared" si="82"/>
        <v>Jul-2017</v>
      </c>
      <c r="Y1045" s="17">
        <f t="shared" si="83"/>
        <v>3</v>
      </c>
      <c r="Z1045" t="str">
        <f t="shared" si="84"/>
        <v>11-20%</v>
      </c>
      <c r="AA1045" s="17">
        <f>IF(COUNTIF($B$2:B1045,B1045)=1,1,0)</f>
        <v>1</v>
      </c>
      <c r="AB1045" s="17">
        <f>IF(COUNTIF($F$2:F1045,F1045)=1,1,0)</f>
        <v>1</v>
      </c>
    </row>
    <row r="1046" spans="1:28" x14ac:dyDescent="0.2">
      <c r="A1046" s="17">
        <v>1045</v>
      </c>
      <c r="B1046" t="s">
        <v>3128</v>
      </c>
      <c r="C1046" s="18">
        <v>42925</v>
      </c>
      <c r="D1046" s="18">
        <v>42928</v>
      </c>
      <c r="E1046" t="s">
        <v>215</v>
      </c>
      <c r="F1046" t="s">
        <v>3129</v>
      </c>
      <c r="G1046" t="s">
        <v>3130</v>
      </c>
      <c r="H1046" t="s">
        <v>68</v>
      </c>
      <c r="I1046" t="s">
        <v>54</v>
      </c>
      <c r="J1046" t="s">
        <v>330</v>
      </c>
      <c r="K1046" t="s">
        <v>238</v>
      </c>
      <c r="L1046">
        <v>60610</v>
      </c>
      <c r="M1046" t="s">
        <v>132</v>
      </c>
      <c r="N1046" t="s">
        <v>3133</v>
      </c>
      <c r="O1046" t="s">
        <v>73</v>
      </c>
      <c r="P1046" t="s">
        <v>105</v>
      </c>
      <c r="Q1046" t="s">
        <v>3134</v>
      </c>
      <c r="R1046" s="19">
        <v>58.463999999999999</v>
      </c>
      <c r="S1046" s="17">
        <v>9</v>
      </c>
      <c r="T1046" s="20">
        <v>0.8</v>
      </c>
      <c r="U1046" s="19">
        <v>-146.16</v>
      </c>
      <c r="V1046" s="20">
        <f t="shared" si="80"/>
        <v>-2.5</v>
      </c>
      <c r="W1046" s="17">
        <f t="shared" si="81"/>
        <v>2017</v>
      </c>
      <c r="X1046" t="str">
        <f t="shared" si="82"/>
        <v>Jul-2017</v>
      </c>
      <c r="Y1046" s="17">
        <f t="shared" si="83"/>
        <v>3</v>
      </c>
      <c r="Z1046" t="str">
        <f t="shared" si="84"/>
        <v>Over 50%</v>
      </c>
      <c r="AA1046" s="17">
        <f>IF(COUNTIF($B$2:B1046,B1046)=1,1,0)</f>
        <v>0</v>
      </c>
      <c r="AB1046" s="17">
        <f>IF(COUNTIF($F$2:F1046,F1046)=1,1,0)</f>
        <v>0</v>
      </c>
    </row>
    <row r="1047" spans="1:28" x14ac:dyDescent="0.2">
      <c r="A1047" s="17">
        <v>1046</v>
      </c>
      <c r="B1047" t="s">
        <v>3135</v>
      </c>
      <c r="C1047" s="18">
        <v>43020</v>
      </c>
      <c r="D1047" s="18">
        <v>43024</v>
      </c>
      <c r="E1047" t="s">
        <v>77</v>
      </c>
      <c r="F1047" t="s">
        <v>224</v>
      </c>
      <c r="G1047" t="s">
        <v>225</v>
      </c>
      <c r="H1047" t="s">
        <v>129</v>
      </c>
      <c r="I1047" t="s">
        <v>54</v>
      </c>
      <c r="J1047" t="s">
        <v>3136</v>
      </c>
      <c r="K1047" t="s">
        <v>238</v>
      </c>
      <c r="L1047">
        <v>61107</v>
      </c>
      <c r="M1047" t="s">
        <v>132</v>
      </c>
      <c r="N1047" t="s">
        <v>3137</v>
      </c>
      <c r="O1047" t="s">
        <v>59</v>
      </c>
      <c r="P1047" t="s">
        <v>63</v>
      </c>
      <c r="Q1047" t="s">
        <v>3138</v>
      </c>
      <c r="R1047" s="19">
        <v>254.60400000000001</v>
      </c>
      <c r="S1047" s="17">
        <v>14</v>
      </c>
      <c r="T1047" s="20">
        <v>0.3</v>
      </c>
      <c r="U1047" s="19">
        <v>-18.186</v>
      </c>
      <c r="V1047" s="20">
        <f t="shared" si="80"/>
        <v>-7.1428571428571425E-2</v>
      </c>
      <c r="W1047" s="17">
        <f t="shared" si="81"/>
        <v>2017</v>
      </c>
      <c r="X1047" t="str">
        <f t="shared" si="82"/>
        <v>Oct-2017</v>
      </c>
      <c r="Y1047" s="17">
        <f t="shared" si="83"/>
        <v>4</v>
      </c>
      <c r="Z1047" t="str">
        <f t="shared" si="84"/>
        <v>21-30%</v>
      </c>
      <c r="AA1047" s="17">
        <f>IF(COUNTIF($B$2:B1047,B1047)=1,1,0)</f>
        <v>1</v>
      </c>
      <c r="AB1047" s="17">
        <f>IF(COUNTIF($F$2:F1047,F1047)=1,1,0)</f>
        <v>0</v>
      </c>
    </row>
    <row r="1048" spans="1:28" x14ac:dyDescent="0.2">
      <c r="A1048" s="17">
        <v>1047</v>
      </c>
      <c r="B1048" t="s">
        <v>3139</v>
      </c>
      <c r="C1048" s="18">
        <v>42437</v>
      </c>
      <c r="D1048" s="18">
        <v>42442</v>
      </c>
      <c r="E1048" t="s">
        <v>77</v>
      </c>
      <c r="F1048" t="s">
        <v>2006</v>
      </c>
      <c r="G1048" t="s">
        <v>2007</v>
      </c>
      <c r="H1048" t="s">
        <v>53</v>
      </c>
      <c r="I1048" t="s">
        <v>54</v>
      </c>
      <c r="J1048" t="s">
        <v>1450</v>
      </c>
      <c r="K1048" t="s">
        <v>81</v>
      </c>
      <c r="L1048">
        <v>33142</v>
      </c>
      <c r="M1048" t="s">
        <v>57</v>
      </c>
      <c r="N1048" t="s">
        <v>2520</v>
      </c>
      <c r="O1048" t="s">
        <v>98</v>
      </c>
      <c r="P1048" t="s">
        <v>99</v>
      </c>
      <c r="Q1048" t="s">
        <v>2521</v>
      </c>
      <c r="R1048" s="19">
        <v>1363.96</v>
      </c>
      <c r="S1048" s="17">
        <v>5</v>
      </c>
      <c r="T1048" s="20">
        <v>0.2</v>
      </c>
      <c r="U1048" s="19">
        <v>85.247500000000002</v>
      </c>
      <c r="V1048" s="20">
        <f t="shared" si="80"/>
        <v>6.25E-2</v>
      </c>
      <c r="W1048" s="17">
        <f t="shared" si="81"/>
        <v>2016</v>
      </c>
      <c r="X1048" t="str">
        <f t="shared" si="82"/>
        <v>Mar-2016</v>
      </c>
      <c r="Y1048" s="17">
        <f t="shared" si="83"/>
        <v>5</v>
      </c>
      <c r="Z1048" t="str">
        <f t="shared" si="84"/>
        <v>11-20%</v>
      </c>
      <c r="AA1048" s="17">
        <f>IF(COUNTIF($B$2:B1048,B1048)=1,1,0)</f>
        <v>1</v>
      </c>
      <c r="AB1048" s="17">
        <f>IF(COUNTIF($F$2:F1048,F1048)=1,1,0)</f>
        <v>0</v>
      </c>
    </row>
    <row r="1049" spans="1:28" x14ac:dyDescent="0.2">
      <c r="A1049" s="17">
        <v>1048</v>
      </c>
      <c r="B1049" t="s">
        <v>3139</v>
      </c>
      <c r="C1049" s="18">
        <v>42437</v>
      </c>
      <c r="D1049" s="18">
        <v>42442</v>
      </c>
      <c r="E1049" t="s">
        <v>77</v>
      </c>
      <c r="F1049" t="s">
        <v>2006</v>
      </c>
      <c r="G1049" t="s">
        <v>2007</v>
      </c>
      <c r="H1049" t="s">
        <v>53</v>
      </c>
      <c r="I1049" t="s">
        <v>54</v>
      </c>
      <c r="J1049" t="s">
        <v>1450</v>
      </c>
      <c r="K1049" t="s">
        <v>81</v>
      </c>
      <c r="L1049">
        <v>33142</v>
      </c>
      <c r="M1049" t="s">
        <v>57</v>
      </c>
      <c r="N1049" t="s">
        <v>487</v>
      </c>
      <c r="O1049" t="s">
        <v>59</v>
      </c>
      <c r="P1049" t="s">
        <v>92</v>
      </c>
      <c r="Q1049" t="s">
        <v>488</v>
      </c>
      <c r="R1049" s="19">
        <v>102.36</v>
      </c>
      <c r="S1049" s="17">
        <v>3</v>
      </c>
      <c r="T1049" s="20">
        <v>0.2</v>
      </c>
      <c r="U1049" s="19">
        <v>-3.8384999999999998</v>
      </c>
      <c r="V1049" s="20">
        <f t="shared" si="80"/>
        <v>-3.7499999999999999E-2</v>
      </c>
      <c r="W1049" s="17">
        <f t="shared" si="81"/>
        <v>2016</v>
      </c>
      <c r="X1049" t="str">
        <f t="shared" si="82"/>
        <v>Mar-2016</v>
      </c>
      <c r="Y1049" s="17">
        <f t="shared" si="83"/>
        <v>5</v>
      </c>
      <c r="Z1049" t="str">
        <f t="shared" si="84"/>
        <v>11-20%</v>
      </c>
      <c r="AA1049" s="17">
        <f>IF(COUNTIF($B$2:B1049,B1049)=1,1,0)</f>
        <v>0</v>
      </c>
      <c r="AB1049" s="17">
        <f>IF(COUNTIF($F$2:F1049,F1049)=1,1,0)</f>
        <v>0</v>
      </c>
    </row>
    <row r="1050" spans="1:28" x14ac:dyDescent="0.2">
      <c r="A1050" s="17">
        <v>1049</v>
      </c>
      <c r="B1050" t="s">
        <v>3140</v>
      </c>
      <c r="C1050" s="18">
        <v>41786</v>
      </c>
      <c r="D1050" s="18">
        <v>41791</v>
      </c>
      <c r="E1050" t="s">
        <v>50</v>
      </c>
      <c r="F1050" t="s">
        <v>592</v>
      </c>
      <c r="G1050" t="s">
        <v>593</v>
      </c>
      <c r="H1050" t="s">
        <v>53</v>
      </c>
      <c r="I1050" t="s">
        <v>54</v>
      </c>
      <c r="J1050" t="s">
        <v>154</v>
      </c>
      <c r="K1050" t="s">
        <v>70</v>
      </c>
      <c r="L1050">
        <v>94109</v>
      </c>
      <c r="M1050" t="s">
        <v>71</v>
      </c>
      <c r="N1050" t="s">
        <v>232</v>
      </c>
      <c r="O1050" t="s">
        <v>98</v>
      </c>
      <c r="P1050" t="s">
        <v>99</v>
      </c>
      <c r="Q1050" t="s">
        <v>233</v>
      </c>
      <c r="R1050" s="19">
        <v>1113.5039999999999</v>
      </c>
      <c r="S1050" s="17">
        <v>12</v>
      </c>
      <c r="T1050" s="20">
        <v>0.2</v>
      </c>
      <c r="U1050" s="19">
        <v>125.2692</v>
      </c>
      <c r="V1050" s="20">
        <f t="shared" si="80"/>
        <v>0.1125</v>
      </c>
      <c r="W1050" s="17">
        <f t="shared" si="81"/>
        <v>2014</v>
      </c>
      <c r="X1050" t="str">
        <f t="shared" si="82"/>
        <v>May-2014</v>
      </c>
      <c r="Y1050" s="17">
        <f t="shared" si="83"/>
        <v>5</v>
      </c>
      <c r="Z1050" t="str">
        <f t="shared" si="84"/>
        <v>11-20%</v>
      </c>
      <c r="AA1050" s="17">
        <f>IF(COUNTIF($B$2:B1050,B1050)=1,1,0)</f>
        <v>1</v>
      </c>
      <c r="AB1050" s="17">
        <f>IF(COUNTIF($F$2:F1050,F1050)=1,1,0)</f>
        <v>0</v>
      </c>
    </row>
    <row r="1051" spans="1:28" x14ac:dyDescent="0.2">
      <c r="A1051" s="17">
        <v>1050</v>
      </c>
      <c r="B1051" t="s">
        <v>3140</v>
      </c>
      <c r="C1051" s="18">
        <v>41786</v>
      </c>
      <c r="D1051" s="18">
        <v>41791</v>
      </c>
      <c r="E1051" t="s">
        <v>50</v>
      </c>
      <c r="F1051" t="s">
        <v>592</v>
      </c>
      <c r="G1051" t="s">
        <v>593</v>
      </c>
      <c r="H1051" t="s">
        <v>53</v>
      </c>
      <c r="I1051" t="s">
        <v>54</v>
      </c>
      <c r="J1051" t="s">
        <v>154</v>
      </c>
      <c r="K1051" t="s">
        <v>70</v>
      </c>
      <c r="L1051">
        <v>94109</v>
      </c>
      <c r="M1051" t="s">
        <v>71</v>
      </c>
      <c r="N1051" t="s">
        <v>2330</v>
      </c>
      <c r="O1051" t="s">
        <v>98</v>
      </c>
      <c r="P1051" t="s">
        <v>188</v>
      </c>
      <c r="Q1051" t="s">
        <v>2331</v>
      </c>
      <c r="R1051" s="19">
        <v>99.99</v>
      </c>
      <c r="S1051" s="17">
        <v>1</v>
      </c>
      <c r="T1051" s="20">
        <v>0</v>
      </c>
      <c r="U1051" s="19">
        <v>37.996200000000002</v>
      </c>
      <c r="V1051" s="20">
        <f t="shared" si="80"/>
        <v>0.38000000000000006</v>
      </c>
      <c r="W1051" s="17">
        <f t="shared" si="81"/>
        <v>2014</v>
      </c>
      <c r="X1051" t="str">
        <f t="shared" si="82"/>
        <v>May-2014</v>
      </c>
      <c r="Y1051" s="17">
        <f t="shared" si="83"/>
        <v>5</v>
      </c>
      <c r="Z1051" t="str">
        <f t="shared" si="84"/>
        <v>0% (No Discount)</v>
      </c>
      <c r="AA1051" s="17">
        <f>IF(COUNTIF($B$2:B1051,B1051)=1,1,0)</f>
        <v>0</v>
      </c>
      <c r="AB1051" s="17">
        <f>IF(COUNTIF($F$2:F1051,F1051)=1,1,0)</f>
        <v>0</v>
      </c>
    </row>
    <row r="1052" spans="1:28" x14ac:dyDescent="0.2">
      <c r="A1052" s="17">
        <v>1051</v>
      </c>
      <c r="B1052" t="s">
        <v>3141</v>
      </c>
      <c r="C1052" s="18">
        <v>42188</v>
      </c>
      <c r="D1052" s="18">
        <v>42190</v>
      </c>
      <c r="E1052" t="s">
        <v>215</v>
      </c>
      <c r="F1052" t="s">
        <v>3142</v>
      </c>
      <c r="G1052" t="s">
        <v>3143</v>
      </c>
      <c r="H1052" t="s">
        <v>68</v>
      </c>
      <c r="I1052" t="s">
        <v>54</v>
      </c>
      <c r="J1052" t="s">
        <v>173</v>
      </c>
      <c r="K1052" t="s">
        <v>174</v>
      </c>
      <c r="L1052">
        <v>19134</v>
      </c>
      <c r="M1052" t="s">
        <v>175</v>
      </c>
      <c r="N1052" t="s">
        <v>3144</v>
      </c>
      <c r="O1052" t="s">
        <v>59</v>
      </c>
      <c r="P1052" t="s">
        <v>92</v>
      </c>
      <c r="Q1052" t="s">
        <v>3145</v>
      </c>
      <c r="R1052" s="19">
        <v>168.464</v>
      </c>
      <c r="S1052" s="17">
        <v>2</v>
      </c>
      <c r="T1052" s="20">
        <v>0.2</v>
      </c>
      <c r="U1052" s="19">
        <v>-29.481200000000001</v>
      </c>
      <c r="V1052" s="20">
        <f t="shared" si="80"/>
        <v>-0.17500000000000002</v>
      </c>
      <c r="W1052" s="17">
        <f t="shared" si="81"/>
        <v>2015</v>
      </c>
      <c r="X1052" t="str">
        <f t="shared" si="82"/>
        <v>Jul-2015</v>
      </c>
      <c r="Y1052" s="17">
        <f t="shared" si="83"/>
        <v>2</v>
      </c>
      <c r="Z1052" t="str">
        <f t="shared" si="84"/>
        <v>11-20%</v>
      </c>
      <c r="AA1052" s="17">
        <f>IF(COUNTIF($B$2:B1052,B1052)=1,1,0)</f>
        <v>1</v>
      </c>
      <c r="AB1052" s="17">
        <f>IF(COUNTIF($F$2:F1052,F1052)=1,1,0)</f>
        <v>1</v>
      </c>
    </row>
    <row r="1053" spans="1:28" x14ac:dyDescent="0.2">
      <c r="A1053" s="17">
        <v>1052</v>
      </c>
      <c r="B1053" t="s">
        <v>3141</v>
      </c>
      <c r="C1053" s="18">
        <v>42188</v>
      </c>
      <c r="D1053" s="18">
        <v>42190</v>
      </c>
      <c r="E1053" t="s">
        <v>215</v>
      </c>
      <c r="F1053" t="s">
        <v>3142</v>
      </c>
      <c r="G1053" t="s">
        <v>3143</v>
      </c>
      <c r="H1053" t="s">
        <v>68</v>
      </c>
      <c r="I1053" t="s">
        <v>54</v>
      </c>
      <c r="J1053" t="s">
        <v>173</v>
      </c>
      <c r="K1053" t="s">
        <v>174</v>
      </c>
      <c r="L1053">
        <v>19134</v>
      </c>
      <c r="M1053" t="s">
        <v>175</v>
      </c>
      <c r="N1053" t="s">
        <v>3146</v>
      </c>
      <c r="O1053" t="s">
        <v>73</v>
      </c>
      <c r="P1053" t="s">
        <v>117</v>
      </c>
      <c r="Q1053" t="s">
        <v>3147</v>
      </c>
      <c r="R1053" s="19">
        <v>6.72</v>
      </c>
      <c r="S1053" s="17">
        <v>2</v>
      </c>
      <c r="T1053" s="20">
        <v>0.2</v>
      </c>
      <c r="U1053" s="19">
        <v>2.4359999999999999</v>
      </c>
      <c r="V1053" s="20">
        <f t="shared" si="80"/>
        <v>0.36249999999999999</v>
      </c>
      <c r="W1053" s="17">
        <f t="shared" si="81"/>
        <v>2015</v>
      </c>
      <c r="X1053" t="str">
        <f t="shared" si="82"/>
        <v>Jul-2015</v>
      </c>
      <c r="Y1053" s="17">
        <f t="shared" si="83"/>
        <v>2</v>
      </c>
      <c r="Z1053" t="str">
        <f t="shared" si="84"/>
        <v>11-20%</v>
      </c>
      <c r="AA1053" s="17">
        <f>IF(COUNTIF($B$2:B1053,B1053)=1,1,0)</f>
        <v>0</v>
      </c>
      <c r="AB1053" s="17">
        <f>IF(COUNTIF($F$2:F1053,F1053)=1,1,0)</f>
        <v>0</v>
      </c>
    </row>
    <row r="1054" spans="1:28" x14ac:dyDescent="0.2">
      <c r="A1054" s="17">
        <v>1053</v>
      </c>
      <c r="B1054" t="s">
        <v>3141</v>
      </c>
      <c r="C1054" s="18">
        <v>42188</v>
      </c>
      <c r="D1054" s="18">
        <v>42190</v>
      </c>
      <c r="E1054" t="s">
        <v>215</v>
      </c>
      <c r="F1054" t="s">
        <v>3142</v>
      </c>
      <c r="G1054" t="s">
        <v>3143</v>
      </c>
      <c r="H1054" t="s">
        <v>68</v>
      </c>
      <c r="I1054" t="s">
        <v>54</v>
      </c>
      <c r="J1054" t="s">
        <v>173</v>
      </c>
      <c r="K1054" t="s">
        <v>174</v>
      </c>
      <c r="L1054">
        <v>19134</v>
      </c>
      <c r="M1054" t="s">
        <v>175</v>
      </c>
      <c r="N1054" t="s">
        <v>3148</v>
      </c>
      <c r="O1054" t="s">
        <v>59</v>
      </c>
      <c r="P1054" t="s">
        <v>92</v>
      </c>
      <c r="Q1054" t="s">
        <v>3149</v>
      </c>
      <c r="R1054" s="19">
        <v>282.88799999999998</v>
      </c>
      <c r="S1054" s="17">
        <v>9</v>
      </c>
      <c r="T1054" s="20">
        <v>0.2</v>
      </c>
      <c r="U1054" s="19">
        <v>56.577599999999997</v>
      </c>
      <c r="V1054" s="20">
        <f t="shared" si="80"/>
        <v>0.2</v>
      </c>
      <c r="W1054" s="17">
        <f t="shared" si="81"/>
        <v>2015</v>
      </c>
      <c r="X1054" t="str">
        <f t="shared" si="82"/>
        <v>Jul-2015</v>
      </c>
      <c r="Y1054" s="17">
        <f t="shared" si="83"/>
        <v>2</v>
      </c>
      <c r="Z1054" t="str">
        <f t="shared" si="84"/>
        <v>11-20%</v>
      </c>
      <c r="AA1054" s="17">
        <f>IF(COUNTIF($B$2:B1054,B1054)=1,1,0)</f>
        <v>0</v>
      </c>
      <c r="AB1054" s="17">
        <f>IF(COUNTIF($F$2:F1054,F1054)=1,1,0)</f>
        <v>0</v>
      </c>
    </row>
    <row r="1055" spans="1:28" x14ac:dyDescent="0.2">
      <c r="A1055" s="17">
        <v>1054</v>
      </c>
      <c r="B1055" t="s">
        <v>3150</v>
      </c>
      <c r="C1055" s="18">
        <v>42098</v>
      </c>
      <c r="D1055" s="18">
        <v>42102</v>
      </c>
      <c r="E1055" t="s">
        <v>77</v>
      </c>
      <c r="F1055" t="s">
        <v>3151</v>
      </c>
      <c r="G1055" t="s">
        <v>3152</v>
      </c>
      <c r="H1055" t="s">
        <v>129</v>
      </c>
      <c r="I1055" t="s">
        <v>54</v>
      </c>
      <c r="J1055" t="s">
        <v>293</v>
      </c>
      <c r="K1055" t="s">
        <v>294</v>
      </c>
      <c r="L1055">
        <v>10009</v>
      </c>
      <c r="M1055" t="s">
        <v>175</v>
      </c>
      <c r="N1055" t="s">
        <v>3153</v>
      </c>
      <c r="O1055" t="s">
        <v>73</v>
      </c>
      <c r="P1055" t="s">
        <v>95</v>
      </c>
      <c r="Q1055" t="s">
        <v>3154</v>
      </c>
      <c r="R1055" s="19">
        <v>11.16</v>
      </c>
      <c r="S1055" s="17">
        <v>2</v>
      </c>
      <c r="T1055" s="20">
        <v>0</v>
      </c>
      <c r="U1055" s="19">
        <v>4.3524000000000003</v>
      </c>
      <c r="V1055" s="20">
        <f t="shared" si="80"/>
        <v>0.39</v>
      </c>
      <c r="W1055" s="17">
        <f t="shared" si="81"/>
        <v>2015</v>
      </c>
      <c r="X1055" t="str">
        <f t="shared" si="82"/>
        <v>Apr-2015</v>
      </c>
      <c r="Y1055" s="17">
        <f t="shared" si="83"/>
        <v>4</v>
      </c>
      <c r="Z1055" t="str">
        <f t="shared" si="84"/>
        <v>0% (No Discount)</v>
      </c>
      <c r="AA1055" s="17">
        <f>IF(COUNTIF($B$2:B1055,B1055)=1,1,0)</f>
        <v>1</v>
      </c>
      <c r="AB1055" s="17">
        <f>IF(COUNTIF($F$2:F1055,F1055)=1,1,0)</f>
        <v>1</v>
      </c>
    </row>
    <row r="1056" spans="1:28" x14ac:dyDescent="0.2">
      <c r="A1056" s="17">
        <v>1055</v>
      </c>
      <c r="B1056" t="s">
        <v>3150</v>
      </c>
      <c r="C1056" s="18">
        <v>42098</v>
      </c>
      <c r="D1056" s="18">
        <v>42102</v>
      </c>
      <c r="E1056" t="s">
        <v>77</v>
      </c>
      <c r="F1056" t="s">
        <v>3151</v>
      </c>
      <c r="G1056" t="s">
        <v>3152</v>
      </c>
      <c r="H1056" t="s">
        <v>129</v>
      </c>
      <c r="I1056" t="s">
        <v>54</v>
      </c>
      <c r="J1056" t="s">
        <v>293</v>
      </c>
      <c r="K1056" t="s">
        <v>294</v>
      </c>
      <c r="L1056">
        <v>10009</v>
      </c>
      <c r="M1056" t="s">
        <v>175</v>
      </c>
      <c r="N1056" t="s">
        <v>3155</v>
      </c>
      <c r="O1056" t="s">
        <v>59</v>
      </c>
      <c r="P1056" t="s">
        <v>92</v>
      </c>
      <c r="Q1056" t="s">
        <v>3156</v>
      </c>
      <c r="R1056" s="19">
        <v>108.4</v>
      </c>
      <c r="S1056" s="17">
        <v>2</v>
      </c>
      <c r="T1056" s="20">
        <v>0</v>
      </c>
      <c r="U1056" s="19">
        <v>22.763999999999999</v>
      </c>
      <c r="V1056" s="20">
        <f t="shared" si="80"/>
        <v>0.21</v>
      </c>
      <c r="W1056" s="17">
        <f t="shared" si="81"/>
        <v>2015</v>
      </c>
      <c r="X1056" t="str">
        <f t="shared" si="82"/>
        <v>Apr-2015</v>
      </c>
      <c r="Y1056" s="17">
        <f t="shared" si="83"/>
        <v>4</v>
      </c>
      <c r="Z1056" t="str">
        <f t="shared" si="84"/>
        <v>0% (No Discount)</v>
      </c>
      <c r="AA1056" s="17">
        <f>IF(COUNTIF($B$2:B1056,B1056)=1,1,0)</f>
        <v>0</v>
      </c>
      <c r="AB1056" s="17">
        <f>IF(COUNTIF($F$2:F1056,F1056)=1,1,0)</f>
        <v>0</v>
      </c>
    </row>
    <row r="1057" spans="1:28" x14ac:dyDescent="0.2">
      <c r="A1057" s="17">
        <v>1056</v>
      </c>
      <c r="B1057" t="s">
        <v>3150</v>
      </c>
      <c r="C1057" s="18">
        <v>42098</v>
      </c>
      <c r="D1057" s="18">
        <v>42102</v>
      </c>
      <c r="E1057" t="s">
        <v>77</v>
      </c>
      <c r="F1057" t="s">
        <v>3151</v>
      </c>
      <c r="G1057" t="s">
        <v>3152</v>
      </c>
      <c r="H1057" t="s">
        <v>129</v>
      </c>
      <c r="I1057" t="s">
        <v>54</v>
      </c>
      <c r="J1057" t="s">
        <v>293</v>
      </c>
      <c r="K1057" t="s">
        <v>294</v>
      </c>
      <c r="L1057">
        <v>10009</v>
      </c>
      <c r="M1057" t="s">
        <v>175</v>
      </c>
      <c r="N1057" t="s">
        <v>645</v>
      </c>
      <c r="O1057" t="s">
        <v>73</v>
      </c>
      <c r="P1057" t="s">
        <v>102</v>
      </c>
      <c r="Q1057" t="s">
        <v>646</v>
      </c>
      <c r="R1057" s="19">
        <v>82.343999999999994</v>
      </c>
      <c r="S1057" s="17">
        <v>3</v>
      </c>
      <c r="T1057" s="20">
        <v>0.2</v>
      </c>
      <c r="U1057" s="19">
        <v>27.7911</v>
      </c>
      <c r="V1057" s="20">
        <f t="shared" si="80"/>
        <v>0.33750000000000002</v>
      </c>
      <c r="W1057" s="17">
        <f t="shared" si="81"/>
        <v>2015</v>
      </c>
      <c r="X1057" t="str">
        <f t="shared" si="82"/>
        <v>Apr-2015</v>
      </c>
      <c r="Y1057" s="17">
        <f t="shared" si="83"/>
        <v>4</v>
      </c>
      <c r="Z1057" t="str">
        <f t="shared" si="84"/>
        <v>11-20%</v>
      </c>
      <c r="AA1057" s="17">
        <f>IF(COUNTIF($B$2:B1057,B1057)=1,1,0)</f>
        <v>0</v>
      </c>
      <c r="AB1057" s="17">
        <f>IF(COUNTIF($F$2:F1057,F1057)=1,1,0)</f>
        <v>0</v>
      </c>
    </row>
    <row r="1058" spans="1:28" x14ac:dyDescent="0.2">
      <c r="A1058" s="17">
        <v>1057</v>
      </c>
      <c r="B1058" t="s">
        <v>3150</v>
      </c>
      <c r="C1058" s="18">
        <v>42098</v>
      </c>
      <c r="D1058" s="18">
        <v>42102</v>
      </c>
      <c r="E1058" t="s">
        <v>77</v>
      </c>
      <c r="F1058" t="s">
        <v>3151</v>
      </c>
      <c r="G1058" t="s">
        <v>3152</v>
      </c>
      <c r="H1058" t="s">
        <v>129</v>
      </c>
      <c r="I1058" t="s">
        <v>54</v>
      </c>
      <c r="J1058" t="s">
        <v>293</v>
      </c>
      <c r="K1058" t="s">
        <v>294</v>
      </c>
      <c r="L1058">
        <v>10009</v>
      </c>
      <c r="M1058" t="s">
        <v>175</v>
      </c>
      <c r="N1058" t="s">
        <v>3157</v>
      </c>
      <c r="O1058" t="s">
        <v>73</v>
      </c>
      <c r="P1058" t="s">
        <v>102</v>
      </c>
      <c r="Q1058" t="s">
        <v>3158</v>
      </c>
      <c r="R1058" s="19">
        <v>9.0879999999999992</v>
      </c>
      <c r="S1058" s="17">
        <v>4</v>
      </c>
      <c r="T1058" s="20">
        <v>0.2</v>
      </c>
      <c r="U1058" s="19">
        <v>3.2944</v>
      </c>
      <c r="V1058" s="20">
        <f t="shared" si="80"/>
        <v>0.36250000000000004</v>
      </c>
      <c r="W1058" s="17">
        <f t="shared" si="81"/>
        <v>2015</v>
      </c>
      <c r="X1058" t="str">
        <f t="shared" si="82"/>
        <v>Apr-2015</v>
      </c>
      <c r="Y1058" s="17">
        <f t="shared" si="83"/>
        <v>4</v>
      </c>
      <c r="Z1058" t="str">
        <f t="shared" si="84"/>
        <v>11-20%</v>
      </c>
      <c r="AA1058" s="17">
        <f>IF(COUNTIF($B$2:B1058,B1058)=1,1,0)</f>
        <v>0</v>
      </c>
      <c r="AB1058" s="17">
        <f>IF(COUNTIF($F$2:F1058,F1058)=1,1,0)</f>
        <v>0</v>
      </c>
    </row>
    <row r="1059" spans="1:28" x14ac:dyDescent="0.2">
      <c r="A1059" s="17">
        <v>1058</v>
      </c>
      <c r="B1059" t="s">
        <v>3159</v>
      </c>
      <c r="C1059" s="18">
        <v>43079</v>
      </c>
      <c r="D1059" s="18">
        <v>43086</v>
      </c>
      <c r="E1059" t="s">
        <v>77</v>
      </c>
      <c r="F1059" t="s">
        <v>1161</v>
      </c>
      <c r="G1059" t="s">
        <v>1162</v>
      </c>
      <c r="H1059" t="s">
        <v>68</v>
      </c>
      <c r="I1059" t="s">
        <v>54</v>
      </c>
      <c r="J1059" t="s">
        <v>977</v>
      </c>
      <c r="K1059" t="s">
        <v>70</v>
      </c>
      <c r="L1059">
        <v>92037</v>
      </c>
      <c r="M1059" t="s">
        <v>71</v>
      </c>
      <c r="N1059" t="s">
        <v>3160</v>
      </c>
      <c r="O1059" t="s">
        <v>73</v>
      </c>
      <c r="P1059" t="s">
        <v>102</v>
      </c>
      <c r="Q1059" t="s">
        <v>3161</v>
      </c>
      <c r="R1059" s="19">
        <v>19.936</v>
      </c>
      <c r="S1059" s="17">
        <v>4</v>
      </c>
      <c r="T1059" s="20">
        <v>0.2</v>
      </c>
      <c r="U1059" s="19">
        <v>7.2267999999999999</v>
      </c>
      <c r="V1059" s="20">
        <f t="shared" si="80"/>
        <v>0.36249999999999999</v>
      </c>
      <c r="W1059" s="17">
        <f t="shared" si="81"/>
        <v>2017</v>
      </c>
      <c r="X1059" t="str">
        <f t="shared" si="82"/>
        <v>Dec-2017</v>
      </c>
      <c r="Y1059" s="17">
        <f t="shared" si="83"/>
        <v>7</v>
      </c>
      <c r="Z1059" t="str">
        <f t="shared" si="84"/>
        <v>11-20%</v>
      </c>
      <c r="AA1059" s="17">
        <f>IF(COUNTIF($B$2:B1059,B1059)=1,1,0)</f>
        <v>1</v>
      </c>
      <c r="AB1059" s="17">
        <f>IF(COUNTIF($F$2:F1059,F1059)=1,1,0)</f>
        <v>0</v>
      </c>
    </row>
    <row r="1060" spans="1:28" x14ac:dyDescent="0.2">
      <c r="A1060" s="17">
        <v>1059</v>
      </c>
      <c r="B1060" t="s">
        <v>3159</v>
      </c>
      <c r="C1060" s="18">
        <v>43079</v>
      </c>
      <c r="D1060" s="18">
        <v>43086</v>
      </c>
      <c r="E1060" t="s">
        <v>77</v>
      </c>
      <c r="F1060" t="s">
        <v>1161</v>
      </c>
      <c r="G1060" t="s">
        <v>1162</v>
      </c>
      <c r="H1060" t="s">
        <v>68</v>
      </c>
      <c r="I1060" t="s">
        <v>54</v>
      </c>
      <c r="J1060" t="s">
        <v>977</v>
      </c>
      <c r="K1060" t="s">
        <v>70</v>
      </c>
      <c r="L1060">
        <v>92037</v>
      </c>
      <c r="M1060" t="s">
        <v>71</v>
      </c>
      <c r="N1060" t="s">
        <v>3162</v>
      </c>
      <c r="O1060" t="s">
        <v>73</v>
      </c>
      <c r="P1060" t="s">
        <v>102</v>
      </c>
      <c r="Q1060" t="s">
        <v>3163</v>
      </c>
      <c r="R1060" s="19">
        <v>65.567999999999998</v>
      </c>
      <c r="S1060" s="17">
        <v>2</v>
      </c>
      <c r="T1060" s="20">
        <v>0.2</v>
      </c>
      <c r="U1060" s="19">
        <v>22.948799999999999</v>
      </c>
      <c r="V1060" s="20">
        <f t="shared" si="80"/>
        <v>0.35</v>
      </c>
      <c r="W1060" s="17">
        <f t="shared" si="81"/>
        <v>2017</v>
      </c>
      <c r="X1060" t="str">
        <f t="shared" si="82"/>
        <v>Dec-2017</v>
      </c>
      <c r="Y1060" s="17">
        <f t="shared" si="83"/>
        <v>7</v>
      </c>
      <c r="Z1060" t="str">
        <f t="shared" si="84"/>
        <v>11-20%</v>
      </c>
      <c r="AA1060" s="17">
        <f>IF(COUNTIF($B$2:B1060,B1060)=1,1,0)</f>
        <v>0</v>
      </c>
      <c r="AB1060" s="17">
        <f>IF(COUNTIF($F$2:F1060,F1060)=1,1,0)</f>
        <v>0</v>
      </c>
    </row>
    <row r="1061" spans="1:28" x14ac:dyDescent="0.2">
      <c r="A1061" s="17">
        <v>1060</v>
      </c>
      <c r="B1061" t="s">
        <v>3164</v>
      </c>
      <c r="C1061" s="18">
        <v>42698</v>
      </c>
      <c r="D1061" s="18">
        <v>42705</v>
      </c>
      <c r="E1061" t="s">
        <v>77</v>
      </c>
      <c r="F1061" t="s">
        <v>3165</v>
      </c>
      <c r="G1061" t="s">
        <v>3166</v>
      </c>
      <c r="H1061" t="s">
        <v>129</v>
      </c>
      <c r="I1061" t="s">
        <v>54</v>
      </c>
      <c r="J1061" t="s">
        <v>173</v>
      </c>
      <c r="K1061" t="s">
        <v>174</v>
      </c>
      <c r="L1061">
        <v>19143</v>
      </c>
      <c r="M1061" t="s">
        <v>175</v>
      </c>
      <c r="N1061" t="s">
        <v>3167</v>
      </c>
      <c r="O1061" t="s">
        <v>73</v>
      </c>
      <c r="P1061" t="s">
        <v>296</v>
      </c>
      <c r="Q1061" t="s">
        <v>3168</v>
      </c>
      <c r="R1061" s="19">
        <v>4.4160000000000004</v>
      </c>
      <c r="S1061" s="17">
        <v>3</v>
      </c>
      <c r="T1061" s="20">
        <v>0.2</v>
      </c>
      <c r="U1061" s="19">
        <v>1.6008</v>
      </c>
      <c r="V1061" s="20">
        <f t="shared" si="80"/>
        <v>0.36249999999999999</v>
      </c>
      <c r="W1061" s="17">
        <f t="shared" si="81"/>
        <v>2016</v>
      </c>
      <c r="X1061" t="str">
        <f t="shared" si="82"/>
        <v>Nov-2016</v>
      </c>
      <c r="Y1061" s="17">
        <f t="shared" si="83"/>
        <v>7</v>
      </c>
      <c r="Z1061" t="str">
        <f t="shared" si="84"/>
        <v>11-20%</v>
      </c>
      <c r="AA1061" s="17">
        <f>IF(COUNTIF($B$2:B1061,B1061)=1,1,0)</f>
        <v>1</v>
      </c>
      <c r="AB1061" s="17">
        <f>IF(COUNTIF($F$2:F1061,F1061)=1,1,0)</f>
        <v>1</v>
      </c>
    </row>
    <row r="1062" spans="1:28" x14ac:dyDescent="0.2">
      <c r="A1062" s="17">
        <v>1061</v>
      </c>
      <c r="B1062" t="s">
        <v>3169</v>
      </c>
      <c r="C1062" s="18">
        <v>42086</v>
      </c>
      <c r="D1062" s="18">
        <v>42092</v>
      </c>
      <c r="E1062" t="s">
        <v>77</v>
      </c>
      <c r="F1062" t="s">
        <v>1317</v>
      </c>
      <c r="G1062" t="s">
        <v>1318</v>
      </c>
      <c r="H1062" t="s">
        <v>53</v>
      </c>
      <c r="I1062" t="s">
        <v>54</v>
      </c>
      <c r="J1062" t="s">
        <v>211</v>
      </c>
      <c r="K1062" t="s">
        <v>131</v>
      </c>
      <c r="L1062">
        <v>77095</v>
      </c>
      <c r="M1062" t="s">
        <v>132</v>
      </c>
      <c r="N1062" t="s">
        <v>1569</v>
      </c>
      <c r="O1062" t="s">
        <v>59</v>
      </c>
      <c r="P1062" t="s">
        <v>63</v>
      </c>
      <c r="Q1062" t="s">
        <v>1570</v>
      </c>
      <c r="R1062" s="19">
        <v>107.77200000000001</v>
      </c>
      <c r="S1062" s="17">
        <v>2</v>
      </c>
      <c r="T1062" s="20">
        <v>0.3</v>
      </c>
      <c r="U1062" s="19">
        <v>-29.252400000000002</v>
      </c>
      <c r="V1062" s="20">
        <f t="shared" si="80"/>
        <v>-0.27142857142857141</v>
      </c>
      <c r="W1062" s="17">
        <f t="shared" si="81"/>
        <v>2015</v>
      </c>
      <c r="X1062" t="str">
        <f t="shared" si="82"/>
        <v>Mar-2015</v>
      </c>
      <c r="Y1062" s="17">
        <f t="shared" si="83"/>
        <v>6</v>
      </c>
      <c r="Z1062" t="str">
        <f t="shared" si="84"/>
        <v>21-30%</v>
      </c>
      <c r="AA1062" s="17">
        <f>IF(COUNTIF($B$2:B1062,B1062)=1,1,0)</f>
        <v>1</v>
      </c>
      <c r="AB1062" s="17">
        <f>IF(COUNTIF($F$2:F1062,F1062)=1,1,0)</f>
        <v>0</v>
      </c>
    </row>
    <row r="1063" spans="1:28" x14ac:dyDescent="0.2">
      <c r="A1063" s="17">
        <v>1062</v>
      </c>
      <c r="B1063" t="s">
        <v>3170</v>
      </c>
      <c r="C1063" s="18">
        <v>42110</v>
      </c>
      <c r="D1063" s="18">
        <v>42115</v>
      </c>
      <c r="E1063" t="s">
        <v>77</v>
      </c>
      <c r="F1063" t="s">
        <v>3171</v>
      </c>
      <c r="G1063" t="s">
        <v>3172</v>
      </c>
      <c r="H1063" t="s">
        <v>68</v>
      </c>
      <c r="I1063" t="s">
        <v>54</v>
      </c>
      <c r="J1063" t="s">
        <v>2869</v>
      </c>
      <c r="K1063" t="s">
        <v>525</v>
      </c>
      <c r="L1063">
        <v>43615</v>
      </c>
      <c r="M1063" t="s">
        <v>175</v>
      </c>
      <c r="N1063" t="s">
        <v>2169</v>
      </c>
      <c r="O1063" t="s">
        <v>73</v>
      </c>
      <c r="P1063" t="s">
        <v>105</v>
      </c>
      <c r="Q1063" t="s">
        <v>2170</v>
      </c>
      <c r="R1063" s="19">
        <v>45.216000000000001</v>
      </c>
      <c r="S1063" s="17">
        <v>3</v>
      </c>
      <c r="T1063" s="20">
        <v>0.2</v>
      </c>
      <c r="U1063" s="19">
        <v>4.5216000000000003</v>
      </c>
      <c r="V1063" s="20">
        <f t="shared" si="80"/>
        <v>0.1</v>
      </c>
      <c r="W1063" s="17">
        <f t="shared" si="81"/>
        <v>2015</v>
      </c>
      <c r="X1063" t="str">
        <f t="shared" si="82"/>
        <v>Apr-2015</v>
      </c>
      <c r="Y1063" s="17">
        <f t="shared" si="83"/>
        <v>5</v>
      </c>
      <c r="Z1063" t="str">
        <f t="shared" si="84"/>
        <v>11-20%</v>
      </c>
      <c r="AA1063" s="17">
        <f>IF(COUNTIF($B$2:B1063,B1063)=1,1,0)</f>
        <v>1</v>
      </c>
      <c r="AB1063" s="17">
        <f>IF(COUNTIF($F$2:F1063,F1063)=1,1,0)</f>
        <v>1</v>
      </c>
    </row>
    <row r="1064" spans="1:28" x14ac:dyDescent="0.2">
      <c r="A1064" s="17">
        <v>1063</v>
      </c>
      <c r="B1064" t="s">
        <v>3170</v>
      </c>
      <c r="C1064" s="18">
        <v>42110</v>
      </c>
      <c r="D1064" s="18">
        <v>42115</v>
      </c>
      <c r="E1064" t="s">
        <v>77</v>
      </c>
      <c r="F1064" t="s">
        <v>3171</v>
      </c>
      <c r="G1064" t="s">
        <v>3172</v>
      </c>
      <c r="H1064" t="s">
        <v>68</v>
      </c>
      <c r="I1064" t="s">
        <v>54</v>
      </c>
      <c r="J1064" t="s">
        <v>2869</v>
      </c>
      <c r="K1064" t="s">
        <v>525</v>
      </c>
      <c r="L1064">
        <v>43615</v>
      </c>
      <c r="M1064" t="s">
        <v>175</v>
      </c>
      <c r="N1064" t="s">
        <v>3173</v>
      </c>
      <c r="O1064" t="s">
        <v>73</v>
      </c>
      <c r="P1064" t="s">
        <v>296</v>
      </c>
      <c r="Q1064" t="s">
        <v>3174</v>
      </c>
      <c r="R1064" s="19">
        <v>10.416</v>
      </c>
      <c r="S1064" s="17">
        <v>7</v>
      </c>
      <c r="T1064" s="20">
        <v>0.2</v>
      </c>
      <c r="U1064" s="19">
        <v>-2.2134</v>
      </c>
      <c r="V1064" s="20">
        <f t="shared" si="80"/>
        <v>-0.21249999999999999</v>
      </c>
      <c r="W1064" s="17">
        <f t="shared" si="81"/>
        <v>2015</v>
      </c>
      <c r="X1064" t="str">
        <f t="shared" si="82"/>
        <v>Apr-2015</v>
      </c>
      <c r="Y1064" s="17">
        <f t="shared" si="83"/>
        <v>5</v>
      </c>
      <c r="Z1064" t="str">
        <f t="shared" si="84"/>
        <v>11-20%</v>
      </c>
      <c r="AA1064" s="17">
        <f>IF(COUNTIF($B$2:B1064,B1064)=1,1,0)</f>
        <v>0</v>
      </c>
      <c r="AB1064" s="17">
        <f>IF(COUNTIF($F$2:F1064,F1064)=1,1,0)</f>
        <v>0</v>
      </c>
    </row>
    <row r="1065" spans="1:28" x14ac:dyDescent="0.2">
      <c r="A1065" s="17">
        <v>1064</v>
      </c>
      <c r="B1065" t="s">
        <v>3170</v>
      </c>
      <c r="C1065" s="18">
        <v>42110</v>
      </c>
      <c r="D1065" s="18">
        <v>42115</v>
      </c>
      <c r="E1065" t="s">
        <v>77</v>
      </c>
      <c r="F1065" t="s">
        <v>3171</v>
      </c>
      <c r="G1065" t="s">
        <v>3172</v>
      </c>
      <c r="H1065" t="s">
        <v>68</v>
      </c>
      <c r="I1065" t="s">
        <v>54</v>
      </c>
      <c r="J1065" t="s">
        <v>2869</v>
      </c>
      <c r="K1065" t="s">
        <v>525</v>
      </c>
      <c r="L1065">
        <v>43615</v>
      </c>
      <c r="M1065" t="s">
        <v>175</v>
      </c>
      <c r="N1065" t="s">
        <v>1398</v>
      </c>
      <c r="O1065" t="s">
        <v>73</v>
      </c>
      <c r="P1065" t="s">
        <v>95</v>
      </c>
      <c r="Q1065" t="s">
        <v>1399</v>
      </c>
      <c r="R1065" s="19">
        <v>7.8719999999999999</v>
      </c>
      <c r="S1065" s="17">
        <v>3</v>
      </c>
      <c r="T1065" s="20">
        <v>0.2</v>
      </c>
      <c r="U1065" s="19">
        <v>1.2791999999999999</v>
      </c>
      <c r="V1065" s="20">
        <f t="shared" si="80"/>
        <v>0.16249999999999998</v>
      </c>
      <c r="W1065" s="17">
        <f t="shared" si="81"/>
        <v>2015</v>
      </c>
      <c r="X1065" t="str">
        <f t="shared" si="82"/>
        <v>Apr-2015</v>
      </c>
      <c r="Y1065" s="17">
        <f t="shared" si="83"/>
        <v>5</v>
      </c>
      <c r="Z1065" t="str">
        <f t="shared" si="84"/>
        <v>11-20%</v>
      </c>
      <c r="AA1065" s="17">
        <f>IF(COUNTIF($B$2:B1065,B1065)=1,1,0)</f>
        <v>0</v>
      </c>
      <c r="AB1065" s="17">
        <f>IF(COUNTIF($F$2:F1065,F1065)=1,1,0)</f>
        <v>0</v>
      </c>
    </row>
    <row r="1066" spans="1:28" x14ac:dyDescent="0.2">
      <c r="A1066" s="17">
        <v>1065</v>
      </c>
      <c r="B1066" t="s">
        <v>3170</v>
      </c>
      <c r="C1066" s="18">
        <v>42110</v>
      </c>
      <c r="D1066" s="18">
        <v>42115</v>
      </c>
      <c r="E1066" t="s">
        <v>77</v>
      </c>
      <c r="F1066" t="s">
        <v>3171</v>
      </c>
      <c r="G1066" t="s">
        <v>3172</v>
      </c>
      <c r="H1066" t="s">
        <v>68</v>
      </c>
      <c r="I1066" t="s">
        <v>54</v>
      </c>
      <c r="J1066" t="s">
        <v>2869</v>
      </c>
      <c r="K1066" t="s">
        <v>525</v>
      </c>
      <c r="L1066">
        <v>43615</v>
      </c>
      <c r="M1066" t="s">
        <v>175</v>
      </c>
      <c r="N1066" t="s">
        <v>3175</v>
      </c>
      <c r="O1066" t="s">
        <v>98</v>
      </c>
      <c r="P1066" t="s">
        <v>99</v>
      </c>
      <c r="Q1066" t="s">
        <v>3176</v>
      </c>
      <c r="R1066" s="19">
        <v>118.782</v>
      </c>
      <c r="S1066" s="17">
        <v>3</v>
      </c>
      <c r="T1066" s="20">
        <v>0.4</v>
      </c>
      <c r="U1066" s="19">
        <v>-27.715800000000002</v>
      </c>
      <c r="V1066" s="20">
        <f t="shared" si="80"/>
        <v>-0.23333333333333336</v>
      </c>
      <c r="W1066" s="17">
        <f t="shared" si="81"/>
        <v>2015</v>
      </c>
      <c r="X1066" t="str">
        <f t="shared" si="82"/>
        <v>Apr-2015</v>
      </c>
      <c r="Y1066" s="17">
        <f t="shared" si="83"/>
        <v>5</v>
      </c>
      <c r="Z1066" t="str">
        <f t="shared" si="84"/>
        <v>31-40%</v>
      </c>
      <c r="AA1066" s="17">
        <f>IF(COUNTIF($B$2:B1066,B1066)=1,1,0)</f>
        <v>0</v>
      </c>
      <c r="AB1066" s="17">
        <f>IF(COUNTIF($F$2:F1066,F1066)=1,1,0)</f>
        <v>0</v>
      </c>
    </row>
    <row r="1067" spans="1:28" x14ac:dyDescent="0.2">
      <c r="A1067" s="17">
        <v>1066</v>
      </c>
      <c r="B1067" t="s">
        <v>3170</v>
      </c>
      <c r="C1067" s="18">
        <v>42110</v>
      </c>
      <c r="D1067" s="18">
        <v>42115</v>
      </c>
      <c r="E1067" t="s">
        <v>77</v>
      </c>
      <c r="F1067" t="s">
        <v>3171</v>
      </c>
      <c r="G1067" t="s">
        <v>3172</v>
      </c>
      <c r="H1067" t="s">
        <v>68</v>
      </c>
      <c r="I1067" t="s">
        <v>54</v>
      </c>
      <c r="J1067" t="s">
        <v>2869</v>
      </c>
      <c r="K1067" t="s">
        <v>525</v>
      </c>
      <c r="L1067">
        <v>43615</v>
      </c>
      <c r="M1067" t="s">
        <v>175</v>
      </c>
      <c r="N1067" t="s">
        <v>3177</v>
      </c>
      <c r="O1067" t="s">
        <v>73</v>
      </c>
      <c r="P1067" t="s">
        <v>296</v>
      </c>
      <c r="Q1067" t="s">
        <v>3178</v>
      </c>
      <c r="R1067" s="19">
        <v>1.448</v>
      </c>
      <c r="S1067" s="17">
        <v>1</v>
      </c>
      <c r="T1067" s="20">
        <v>0.2</v>
      </c>
      <c r="U1067" s="19">
        <v>0.23530000000000001</v>
      </c>
      <c r="V1067" s="20">
        <f t="shared" si="80"/>
        <v>0.16250000000000001</v>
      </c>
      <c r="W1067" s="17">
        <f t="shared" si="81"/>
        <v>2015</v>
      </c>
      <c r="X1067" t="str">
        <f t="shared" si="82"/>
        <v>Apr-2015</v>
      </c>
      <c r="Y1067" s="17">
        <f t="shared" si="83"/>
        <v>5</v>
      </c>
      <c r="Z1067" t="str">
        <f t="shared" si="84"/>
        <v>11-20%</v>
      </c>
      <c r="AA1067" s="17">
        <f>IF(COUNTIF($B$2:B1067,B1067)=1,1,0)</f>
        <v>0</v>
      </c>
      <c r="AB1067" s="17">
        <f>IF(COUNTIF($F$2:F1067,F1067)=1,1,0)</f>
        <v>0</v>
      </c>
    </row>
    <row r="1068" spans="1:28" x14ac:dyDescent="0.2">
      <c r="A1068" s="17">
        <v>1067</v>
      </c>
      <c r="B1068" t="s">
        <v>3170</v>
      </c>
      <c r="C1068" s="18">
        <v>42110</v>
      </c>
      <c r="D1068" s="18">
        <v>42115</v>
      </c>
      <c r="E1068" t="s">
        <v>77</v>
      </c>
      <c r="F1068" t="s">
        <v>3171</v>
      </c>
      <c r="G1068" t="s">
        <v>3172</v>
      </c>
      <c r="H1068" t="s">
        <v>68</v>
      </c>
      <c r="I1068" t="s">
        <v>54</v>
      </c>
      <c r="J1068" t="s">
        <v>2869</v>
      </c>
      <c r="K1068" t="s">
        <v>525</v>
      </c>
      <c r="L1068">
        <v>43615</v>
      </c>
      <c r="M1068" t="s">
        <v>175</v>
      </c>
      <c r="N1068" t="s">
        <v>3179</v>
      </c>
      <c r="O1068" t="s">
        <v>73</v>
      </c>
      <c r="P1068" t="s">
        <v>102</v>
      </c>
      <c r="Q1068" t="s">
        <v>3180</v>
      </c>
      <c r="R1068" s="19">
        <v>55.47</v>
      </c>
      <c r="S1068" s="17">
        <v>5</v>
      </c>
      <c r="T1068" s="20">
        <v>0.7</v>
      </c>
      <c r="U1068" s="19">
        <v>-46.225000000000001</v>
      </c>
      <c r="V1068" s="20">
        <f t="shared" si="80"/>
        <v>-0.83333333333333337</v>
      </c>
      <c r="W1068" s="17">
        <f t="shared" si="81"/>
        <v>2015</v>
      </c>
      <c r="X1068" t="str">
        <f t="shared" si="82"/>
        <v>Apr-2015</v>
      </c>
      <c r="Y1068" s="17">
        <f t="shared" si="83"/>
        <v>5</v>
      </c>
      <c r="Z1068" t="str">
        <f t="shared" si="84"/>
        <v>Over 50%</v>
      </c>
      <c r="AA1068" s="17">
        <f>IF(COUNTIF($B$2:B1068,B1068)=1,1,0)</f>
        <v>0</v>
      </c>
      <c r="AB1068" s="17">
        <f>IF(COUNTIF($F$2:F1068,F1068)=1,1,0)</f>
        <v>0</v>
      </c>
    </row>
    <row r="1069" spans="1:28" x14ac:dyDescent="0.2">
      <c r="A1069" s="17">
        <v>1068</v>
      </c>
      <c r="B1069" t="s">
        <v>3181</v>
      </c>
      <c r="C1069" s="18">
        <v>42644</v>
      </c>
      <c r="D1069" s="18">
        <v>42645</v>
      </c>
      <c r="E1069" t="s">
        <v>215</v>
      </c>
      <c r="F1069" t="s">
        <v>3182</v>
      </c>
      <c r="G1069" t="s">
        <v>3183</v>
      </c>
      <c r="H1069" t="s">
        <v>53</v>
      </c>
      <c r="I1069" t="s">
        <v>54</v>
      </c>
      <c r="J1069" t="s">
        <v>154</v>
      </c>
      <c r="K1069" t="s">
        <v>70</v>
      </c>
      <c r="L1069">
        <v>94122</v>
      </c>
      <c r="M1069" t="s">
        <v>71</v>
      </c>
      <c r="N1069" t="s">
        <v>331</v>
      </c>
      <c r="O1069" t="s">
        <v>59</v>
      </c>
      <c r="P1069" t="s">
        <v>63</v>
      </c>
      <c r="Q1069" t="s">
        <v>332</v>
      </c>
      <c r="R1069" s="19">
        <v>194.84800000000001</v>
      </c>
      <c r="S1069" s="17">
        <v>4</v>
      </c>
      <c r="T1069" s="20">
        <v>0.2</v>
      </c>
      <c r="U1069" s="19">
        <v>12.178000000000001</v>
      </c>
      <c r="V1069" s="20">
        <f t="shared" si="80"/>
        <v>6.25E-2</v>
      </c>
      <c r="W1069" s="17">
        <f t="shared" si="81"/>
        <v>2016</v>
      </c>
      <c r="X1069" t="str">
        <f t="shared" si="82"/>
        <v>Oct-2016</v>
      </c>
      <c r="Y1069" s="17">
        <f t="shared" si="83"/>
        <v>1</v>
      </c>
      <c r="Z1069" t="str">
        <f t="shared" si="84"/>
        <v>11-20%</v>
      </c>
      <c r="AA1069" s="17">
        <f>IF(COUNTIF($B$2:B1069,B1069)=1,1,0)</f>
        <v>1</v>
      </c>
      <c r="AB1069" s="17">
        <f>IF(COUNTIF($F$2:F1069,F1069)=1,1,0)</f>
        <v>1</v>
      </c>
    </row>
    <row r="1070" spans="1:28" x14ac:dyDescent="0.2">
      <c r="A1070" s="17">
        <v>1069</v>
      </c>
      <c r="B1070" t="s">
        <v>3184</v>
      </c>
      <c r="C1070" s="18">
        <v>43006</v>
      </c>
      <c r="D1070" s="18">
        <v>43008</v>
      </c>
      <c r="E1070" t="s">
        <v>50</v>
      </c>
      <c r="F1070" t="s">
        <v>3185</v>
      </c>
      <c r="G1070" t="s">
        <v>3186</v>
      </c>
      <c r="H1070" t="s">
        <v>53</v>
      </c>
      <c r="I1070" t="s">
        <v>54</v>
      </c>
      <c r="J1070" t="s">
        <v>3187</v>
      </c>
      <c r="K1070" t="s">
        <v>131</v>
      </c>
      <c r="L1070">
        <v>78521</v>
      </c>
      <c r="M1070" t="s">
        <v>132</v>
      </c>
      <c r="N1070" t="s">
        <v>1900</v>
      </c>
      <c r="O1070" t="s">
        <v>73</v>
      </c>
      <c r="P1070" t="s">
        <v>606</v>
      </c>
      <c r="Q1070" t="s">
        <v>1327</v>
      </c>
      <c r="R1070" s="19">
        <v>1.744</v>
      </c>
      <c r="S1070" s="17">
        <v>1</v>
      </c>
      <c r="T1070" s="20">
        <v>0.2</v>
      </c>
      <c r="U1070" s="19">
        <v>-0.3488</v>
      </c>
      <c r="V1070" s="20">
        <f t="shared" si="80"/>
        <v>-0.2</v>
      </c>
      <c r="W1070" s="17">
        <f t="shared" si="81"/>
        <v>2017</v>
      </c>
      <c r="X1070" t="str">
        <f t="shared" si="82"/>
        <v>Sep-2017</v>
      </c>
      <c r="Y1070" s="17">
        <f t="shared" si="83"/>
        <v>2</v>
      </c>
      <c r="Z1070" t="str">
        <f t="shared" si="84"/>
        <v>11-20%</v>
      </c>
      <c r="AA1070" s="17">
        <f>IF(COUNTIF($B$2:B1070,B1070)=1,1,0)</f>
        <v>1</v>
      </c>
      <c r="AB1070" s="17">
        <f>IF(COUNTIF($F$2:F1070,F1070)=1,1,0)</f>
        <v>1</v>
      </c>
    </row>
    <row r="1071" spans="1:28" x14ac:dyDescent="0.2">
      <c r="A1071" s="17">
        <v>1070</v>
      </c>
      <c r="B1071" t="s">
        <v>3188</v>
      </c>
      <c r="C1071" s="18">
        <v>42210</v>
      </c>
      <c r="D1071" s="18">
        <v>42214</v>
      </c>
      <c r="E1071" t="s">
        <v>77</v>
      </c>
      <c r="F1071" t="s">
        <v>1540</v>
      </c>
      <c r="G1071" t="s">
        <v>1541</v>
      </c>
      <c r="H1071" t="s">
        <v>129</v>
      </c>
      <c r="I1071" t="s">
        <v>54</v>
      </c>
      <c r="J1071" t="s">
        <v>173</v>
      </c>
      <c r="K1071" t="s">
        <v>174</v>
      </c>
      <c r="L1071">
        <v>19143</v>
      </c>
      <c r="M1071" t="s">
        <v>175</v>
      </c>
      <c r="N1071" t="s">
        <v>1229</v>
      </c>
      <c r="O1071" t="s">
        <v>73</v>
      </c>
      <c r="P1071" t="s">
        <v>102</v>
      </c>
      <c r="Q1071" t="s">
        <v>1230</v>
      </c>
      <c r="R1071" s="19">
        <v>25.175999999999998</v>
      </c>
      <c r="S1071" s="17">
        <v>4</v>
      </c>
      <c r="T1071" s="20">
        <v>0.7</v>
      </c>
      <c r="U1071" s="19">
        <v>-18.462399999999999</v>
      </c>
      <c r="V1071" s="20">
        <f t="shared" si="80"/>
        <v>-0.73333333333333328</v>
      </c>
      <c r="W1071" s="17">
        <f t="shared" si="81"/>
        <v>2015</v>
      </c>
      <c r="X1071" t="str">
        <f t="shared" si="82"/>
        <v>Jul-2015</v>
      </c>
      <c r="Y1071" s="17">
        <f t="shared" si="83"/>
        <v>4</v>
      </c>
      <c r="Z1071" t="str">
        <f t="shared" si="84"/>
        <v>Over 50%</v>
      </c>
      <c r="AA1071" s="17">
        <f>IF(COUNTIF($B$2:B1071,B1071)=1,1,0)</f>
        <v>1</v>
      </c>
      <c r="AB1071" s="17">
        <f>IF(COUNTIF($F$2:F1071,F1071)=1,1,0)</f>
        <v>0</v>
      </c>
    </row>
    <row r="1072" spans="1:28" x14ac:dyDescent="0.2">
      <c r="A1072" s="17">
        <v>1071</v>
      </c>
      <c r="B1072" t="s">
        <v>3189</v>
      </c>
      <c r="C1072" s="18">
        <v>42328</v>
      </c>
      <c r="D1072" s="18">
        <v>42334</v>
      </c>
      <c r="E1072" t="s">
        <v>77</v>
      </c>
      <c r="F1072" t="s">
        <v>3190</v>
      </c>
      <c r="G1072" t="s">
        <v>3191</v>
      </c>
      <c r="H1072" t="s">
        <v>129</v>
      </c>
      <c r="I1072" t="s">
        <v>54</v>
      </c>
      <c r="J1072" t="s">
        <v>69</v>
      </c>
      <c r="K1072" t="s">
        <v>70</v>
      </c>
      <c r="L1072">
        <v>90008</v>
      </c>
      <c r="M1072" t="s">
        <v>71</v>
      </c>
      <c r="N1072" t="s">
        <v>1312</v>
      </c>
      <c r="O1072" t="s">
        <v>73</v>
      </c>
      <c r="P1072" t="s">
        <v>95</v>
      </c>
      <c r="Q1072" t="s">
        <v>1313</v>
      </c>
      <c r="R1072" s="19">
        <v>19.46</v>
      </c>
      <c r="S1072" s="17">
        <v>7</v>
      </c>
      <c r="T1072" s="20">
        <v>0</v>
      </c>
      <c r="U1072" s="19">
        <v>5.0595999999999997</v>
      </c>
      <c r="V1072" s="20">
        <f t="shared" si="80"/>
        <v>0.25999999999999995</v>
      </c>
      <c r="W1072" s="17">
        <f t="shared" si="81"/>
        <v>2015</v>
      </c>
      <c r="X1072" t="str">
        <f t="shared" si="82"/>
        <v>Nov-2015</v>
      </c>
      <c r="Y1072" s="17">
        <f t="shared" si="83"/>
        <v>6</v>
      </c>
      <c r="Z1072" t="str">
        <f t="shared" si="84"/>
        <v>0% (No Discount)</v>
      </c>
      <c r="AA1072" s="17">
        <f>IF(COUNTIF($B$2:B1072,B1072)=1,1,0)</f>
        <v>1</v>
      </c>
      <c r="AB1072" s="17">
        <f>IF(COUNTIF($F$2:F1072,F1072)=1,1,0)</f>
        <v>1</v>
      </c>
    </row>
    <row r="1073" spans="1:28" x14ac:dyDescent="0.2">
      <c r="A1073" s="17">
        <v>1072</v>
      </c>
      <c r="B1073" t="s">
        <v>3192</v>
      </c>
      <c r="C1073" s="18">
        <v>42488</v>
      </c>
      <c r="D1073" s="18">
        <v>42492</v>
      </c>
      <c r="E1073" t="s">
        <v>77</v>
      </c>
      <c r="F1073" t="s">
        <v>3193</v>
      </c>
      <c r="G1073" t="s">
        <v>3194</v>
      </c>
      <c r="H1073" t="s">
        <v>129</v>
      </c>
      <c r="I1073" t="s">
        <v>54</v>
      </c>
      <c r="J1073" t="s">
        <v>836</v>
      </c>
      <c r="K1073" t="s">
        <v>484</v>
      </c>
      <c r="L1073">
        <v>80219</v>
      </c>
      <c r="M1073" t="s">
        <v>71</v>
      </c>
      <c r="N1073" t="s">
        <v>1281</v>
      </c>
      <c r="O1073" t="s">
        <v>73</v>
      </c>
      <c r="P1073" t="s">
        <v>117</v>
      </c>
      <c r="Q1073" t="s">
        <v>1282</v>
      </c>
      <c r="R1073" s="19">
        <v>29.472000000000001</v>
      </c>
      <c r="S1073" s="17">
        <v>3</v>
      </c>
      <c r="T1073" s="20">
        <v>0.2</v>
      </c>
      <c r="U1073" s="19">
        <v>9.9467999999999996</v>
      </c>
      <c r="V1073" s="20">
        <f t="shared" si="80"/>
        <v>0.33749999999999997</v>
      </c>
      <c r="W1073" s="17">
        <f t="shared" si="81"/>
        <v>2016</v>
      </c>
      <c r="X1073" t="str">
        <f t="shared" si="82"/>
        <v>Apr-2016</v>
      </c>
      <c r="Y1073" s="17">
        <f t="shared" si="83"/>
        <v>4</v>
      </c>
      <c r="Z1073" t="str">
        <f t="shared" si="84"/>
        <v>11-20%</v>
      </c>
      <c r="AA1073" s="17">
        <f>IF(COUNTIF($B$2:B1073,B1073)=1,1,0)</f>
        <v>1</v>
      </c>
      <c r="AB1073" s="17">
        <f>IF(COUNTIF($F$2:F1073,F1073)=1,1,0)</f>
        <v>1</v>
      </c>
    </row>
    <row r="1074" spans="1:28" x14ac:dyDescent="0.2">
      <c r="A1074" s="17">
        <v>1073</v>
      </c>
      <c r="B1074" t="s">
        <v>3195</v>
      </c>
      <c r="C1074" s="18">
        <v>43053</v>
      </c>
      <c r="D1074" s="18">
        <v>43058</v>
      </c>
      <c r="E1074" t="s">
        <v>77</v>
      </c>
      <c r="F1074" t="s">
        <v>3196</v>
      </c>
      <c r="G1074" t="s">
        <v>3197</v>
      </c>
      <c r="H1074" t="s">
        <v>53</v>
      </c>
      <c r="I1074" t="s">
        <v>54</v>
      </c>
      <c r="J1074" t="s">
        <v>293</v>
      </c>
      <c r="K1074" t="s">
        <v>294</v>
      </c>
      <c r="L1074">
        <v>10035</v>
      </c>
      <c r="M1074" t="s">
        <v>175</v>
      </c>
      <c r="N1074" t="s">
        <v>3198</v>
      </c>
      <c r="O1074" t="s">
        <v>73</v>
      </c>
      <c r="P1074" t="s">
        <v>102</v>
      </c>
      <c r="Q1074" t="s">
        <v>3199</v>
      </c>
      <c r="R1074" s="19">
        <v>8.64</v>
      </c>
      <c r="S1074" s="17">
        <v>2</v>
      </c>
      <c r="T1074" s="20">
        <v>0.2</v>
      </c>
      <c r="U1074" s="19">
        <v>3.024</v>
      </c>
      <c r="V1074" s="20">
        <f t="shared" si="80"/>
        <v>0.35</v>
      </c>
      <c r="W1074" s="17">
        <f t="shared" si="81"/>
        <v>2017</v>
      </c>
      <c r="X1074" t="str">
        <f t="shared" si="82"/>
        <v>Nov-2017</v>
      </c>
      <c r="Y1074" s="17">
        <f t="shared" si="83"/>
        <v>5</v>
      </c>
      <c r="Z1074" t="str">
        <f t="shared" si="84"/>
        <v>11-20%</v>
      </c>
      <c r="AA1074" s="17">
        <f>IF(COUNTIF($B$2:B1074,B1074)=1,1,0)</f>
        <v>1</v>
      </c>
      <c r="AB1074" s="17">
        <f>IF(COUNTIF($F$2:F1074,F1074)=1,1,0)</f>
        <v>1</v>
      </c>
    </row>
    <row r="1075" spans="1:28" x14ac:dyDescent="0.2">
      <c r="A1075" s="17">
        <v>1074</v>
      </c>
      <c r="B1075" t="s">
        <v>3200</v>
      </c>
      <c r="C1075" s="18">
        <v>42686</v>
      </c>
      <c r="D1075" s="18">
        <v>42693</v>
      </c>
      <c r="E1075" t="s">
        <v>77</v>
      </c>
      <c r="F1075" t="s">
        <v>3201</v>
      </c>
      <c r="G1075" t="s">
        <v>3202</v>
      </c>
      <c r="H1075" t="s">
        <v>53</v>
      </c>
      <c r="I1075" t="s">
        <v>54</v>
      </c>
      <c r="J1075" t="s">
        <v>1855</v>
      </c>
      <c r="K1075" t="s">
        <v>337</v>
      </c>
      <c r="L1075">
        <v>85204</v>
      </c>
      <c r="M1075" t="s">
        <v>71</v>
      </c>
      <c r="N1075" t="s">
        <v>3203</v>
      </c>
      <c r="O1075" t="s">
        <v>73</v>
      </c>
      <c r="P1075" t="s">
        <v>102</v>
      </c>
      <c r="Q1075" t="s">
        <v>3204</v>
      </c>
      <c r="R1075" s="19">
        <v>6.27</v>
      </c>
      <c r="S1075" s="17">
        <v>5</v>
      </c>
      <c r="T1075" s="20">
        <v>0.7</v>
      </c>
      <c r="U1075" s="19">
        <v>-4.5979999999999999</v>
      </c>
      <c r="V1075" s="20">
        <f t="shared" si="80"/>
        <v>-0.73333333333333339</v>
      </c>
      <c r="W1075" s="17">
        <f t="shared" si="81"/>
        <v>2016</v>
      </c>
      <c r="X1075" t="str">
        <f t="shared" si="82"/>
        <v>Nov-2016</v>
      </c>
      <c r="Y1075" s="17">
        <f t="shared" si="83"/>
        <v>7</v>
      </c>
      <c r="Z1075" t="str">
        <f t="shared" si="84"/>
        <v>Over 50%</v>
      </c>
      <c r="AA1075" s="17">
        <f>IF(COUNTIF($B$2:B1075,B1075)=1,1,0)</f>
        <v>1</v>
      </c>
      <c r="AB1075" s="17">
        <f>IF(COUNTIF($F$2:F1075,F1075)=1,1,0)</f>
        <v>1</v>
      </c>
    </row>
    <row r="1076" spans="1:28" x14ac:dyDescent="0.2">
      <c r="A1076" s="17">
        <v>1075</v>
      </c>
      <c r="B1076" t="s">
        <v>3200</v>
      </c>
      <c r="C1076" s="18">
        <v>42686</v>
      </c>
      <c r="D1076" s="18">
        <v>42693</v>
      </c>
      <c r="E1076" t="s">
        <v>77</v>
      </c>
      <c r="F1076" t="s">
        <v>3201</v>
      </c>
      <c r="G1076" t="s">
        <v>3202</v>
      </c>
      <c r="H1076" t="s">
        <v>53</v>
      </c>
      <c r="I1076" t="s">
        <v>54</v>
      </c>
      <c r="J1076" t="s">
        <v>1855</v>
      </c>
      <c r="K1076" t="s">
        <v>337</v>
      </c>
      <c r="L1076">
        <v>85204</v>
      </c>
      <c r="M1076" t="s">
        <v>71</v>
      </c>
      <c r="N1076" t="s">
        <v>1074</v>
      </c>
      <c r="O1076" t="s">
        <v>73</v>
      </c>
      <c r="P1076" t="s">
        <v>102</v>
      </c>
      <c r="Q1076" t="s">
        <v>1075</v>
      </c>
      <c r="R1076" s="19">
        <v>4.3680000000000003</v>
      </c>
      <c r="S1076" s="17">
        <v>7</v>
      </c>
      <c r="T1076" s="20">
        <v>0.7</v>
      </c>
      <c r="U1076" s="19">
        <v>-3.3488000000000002</v>
      </c>
      <c r="V1076" s="20">
        <f t="shared" si="80"/>
        <v>-0.76666666666666661</v>
      </c>
      <c r="W1076" s="17">
        <f t="shared" si="81"/>
        <v>2016</v>
      </c>
      <c r="X1076" t="str">
        <f t="shared" si="82"/>
        <v>Nov-2016</v>
      </c>
      <c r="Y1076" s="17">
        <f t="shared" si="83"/>
        <v>7</v>
      </c>
      <c r="Z1076" t="str">
        <f t="shared" si="84"/>
        <v>Over 50%</v>
      </c>
      <c r="AA1076" s="17">
        <f>IF(COUNTIF($B$2:B1076,B1076)=1,1,0)</f>
        <v>0</v>
      </c>
      <c r="AB1076" s="17">
        <f>IF(COUNTIF($F$2:F1076,F1076)=1,1,0)</f>
        <v>0</v>
      </c>
    </row>
    <row r="1077" spans="1:28" x14ac:dyDescent="0.2">
      <c r="A1077" s="17">
        <v>1076</v>
      </c>
      <c r="B1077" t="s">
        <v>3200</v>
      </c>
      <c r="C1077" s="18">
        <v>42686</v>
      </c>
      <c r="D1077" s="18">
        <v>42693</v>
      </c>
      <c r="E1077" t="s">
        <v>77</v>
      </c>
      <c r="F1077" t="s">
        <v>3201</v>
      </c>
      <c r="G1077" t="s">
        <v>3202</v>
      </c>
      <c r="H1077" t="s">
        <v>53</v>
      </c>
      <c r="I1077" t="s">
        <v>54</v>
      </c>
      <c r="J1077" t="s">
        <v>1855</v>
      </c>
      <c r="K1077" t="s">
        <v>337</v>
      </c>
      <c r="L1077">
        <v>85204</v>
      </c>
      <c r="M1077" t="s">
        <v>71</v>
      </c>
      <c r="N1077" t="s">
        <v>3205</v>
      </c>
      <c r="O1077" t="s">
        <v>98</v>
      </c>
      <c r="P1077" t="s">
        <v>188</v>
      </c>
      <c r="Q1077" t="s">
        <v>3206</v>
      </c>
      <c r="R1077" s="19">
        <v>31.984000000000002</v>
      </c>
      <c r="S1077" s="17">
        <v>2</v>
      </c>
      <c r="T1077" s="20">
        <v>0.2</v>
      </c>
      <c r="U1077" s="19">
        <v>1.9990000000000001</v>
      </c>
      <c r="V1077" s="20">
        <f t="shared" si="80"/>
        <v>6.25E-2</v>
      </c>
      <c r="W1077" s="17">
        <f t="shared" si="81"/>
        <v>2016</v>
      </c>
      <c r="X1077" t="str">
        <f t="shared" si="82"/>
        <v>Nov-2016</v>
      </c>
      <c r="Y1077" s="17">
        <f t="shared" si="83"/>
        <v>7</v>
      </c>
      <c r="Z1077" t="str">
        <f t="shared" si="84"/>
        <v>11-20%</v>
      </c>
      <c r="AA1077" s="17">
        <f>IF(COUNTIF($B$2:B1077,B1077)=1,1,0)</f>
        <v>0</v>
      </c>
      <c r="AB1077" s="17">
        <f>IF(COUNTIF($F$2:F1077,F1077)=1,1,0)</f>
        <v>0</v>
      </c>
    </row>
    <row r="1078" spans="1:28" x14ac:dyDescent="0.2">
      <c r="A1078" s="17">
        <v>1077</v>
      </c>
      <c r="B1078" t="s">
        <v>3207</v>
      </c>
      <c r="C1078" s="18">
        <v>42642</v>
      </c>
      <c r="D1078" s="18">
        <v>42643</v>
      </c>
      <c r="E1078" t="s">
        <v>215</v>
      </c>
      <c r="F1078" t="s">
        <v>3208</v>
      </c>
      <c r="G1078" t="s">
        <v>3209</v>
      </c>
      <c r="H1078" t="s">
        <v>129</v>
      </c>
      <c r="I1078" t="s">
        <v>54</v>
      </c>
      <c r="J1078" t="s">
        <v>524</v>
      </c>
      <c r="K1078" t="s">
        <v>281</v>
      </c>
      <c r="L1078">
        <v>47201</v>
      </c>
      <c r="M1078" t="s">
        <v>132</v>
      </c>
      <c r="N1078" t="s">
        <v>3210</v>
      </c>
      <c r="O1078" t="s">
        <v>73</v>
      </c>
      <c r="P1078" t="s">
        <v>95</v>
      </c>
      <c r="Q1078" t="s">
        <v>3211</v>
      </c>
      <c r="R1078" s="19">
        <v>40.880000000000003</v>
      </c>
      <c r="S1078" s="17">
        <v>7</v>
      </c>
      <c r="T1078" s="20">
        <v>0</v>
      </c>
      <c r="U1078" s="19">
        <v>10.6288</v>
      </c>
      <c r="V1078" s="20">
        <f t="shared" si="80"/>
        <v>0.26</v>
      </c>
      <c r="W1078" s="17">
        <f t="shared" si="81"/>
        <v>2016</v>
      </c>
      <c r="X1078" t="str">
        <f t="shared" si="82"/>
        <v>Sep-2016</v>
      </c>
      <c r="Y1078" s="17">
        <f t="shared" si="83"/>
        <v>1</v>
      </c>
      <c r="Z1078" t="str">
        <f t="shared" si="84"/>
        <v>0% (No Discount)</v>
      </c>
      <c r="AA1078" s="17">
        <f>IF(COUNTIF($B$2:B1078,B1078)=1,1,0)</f>
        <v>1</v>
      </c>
      <c r="AB1078" s="17">
        <f>IF(COUNTIF($F$2:F1078,F1078)=1,1,0)</f>
        <v>1</v>
      </c>
    </row>
    <row r="1079" spans="1:28" x14ac:dyDescent="0.2">
      <c r="A1079" s="17">
        <v>1078</v>
      </c>
      <c r="B1079" t="s">
        <v>3212</v>
      </c>
      <c r="C1079" s="18">
        <v>43001</v>
      </c>
      <c r="D1079" s="18">
        <v>43003</v>
      </c>
      <c r="E1079" t="s">
        <v>50</v>
      </c>
      <c r="F1079" t="s">
        <v>3213</v>
      </c>
      <c r="G1079" t="s">
        <v>3214</v>
      </c>
      <c r="H1079" t="s">
        <v>53</v>
      </c>
      <c r="I1079" t="s">
        <v>54</v>
      </c>
      <c r="J1079" t="s">
        <v>122</v>
      </c>
      <c r="K1079" t="s">
        <v>123</v>
      </c>
      <c r="L1079">
        <v>98105</v>
      </c>
      <c r="M1079" t="s">
        <v>71</v>
      </c>
      <c r="N1079" t="s">
        <v>3215</v>
      </c>
      <c r="O1079" t="s">
        <v>73</v>
      </c>
      <c r="P1079" t="s">
        <v>105</v>
      </c>
      <c r="Q1079" t="s">
        <v>3216</v>
      </c>
      <c r="R1079" s="19">
        <v>119.96</v>
      </c>
      <c r="S1079" s="17">
        <v>2</v>
      </c>
      <c r="T1079" s="20">
        <v>0</v>
      </c>
      <c r="U1079" s="19">
        <v>33.588799999999999</v>
      </c>
      <c r="V1079" s="20">
        <f t="shared" si="80"/>
        <v>0.28000000000000003</v>
      </c>
      <c r="W1079" s="17">
        <f t="shared" si="81"/>
        <v>2017</v>
      </c>
      <c r="X1079" t="str">
        <f t="shared" si="82"/>
        <v>Sep-2017</v>
      </c>
      <c r="Y1079" s="17">
        <f t="shared" si="83"/>
        <v>2</v>
      </c>
      <c r="Z1079" t="str">
        <f t="shared" si="84"/>
        <v>0% (No Discount)</v>
      </c>
      <c r="AA1079" s="17">
        <f>IF(COUNTIF($B$2:B1079,B1079)=1,1,0)</f>
        <v>1</v>
      </c>
      <c r="AB1079" s="17">
        <f>IF(COUNTIF($F$2:F1079,F1079)=1,1,0)</f>
        <v>1</v>
      </c>
    </row>
    <row r="1080" spans="1:28" x14ac:dyDescent="0.2">
      <c r="A1080" s="17">
        <v>1079</v>
      </c>
      <c r="B1080" t="s">
        <v>3212</v>
      </c>
      <c r="C1080" s="18">
        <v>43001</v>
      </c>
      <c r="D1080" s="18">
        <v>43003</v>
      </c>
      <c r="E1080" t="s">
        <v>50</v>
      </c>
      <c r="F1080" t="s">
        <v>3213</v>
      </c>
      <c r="G1080" t="s">
        <v>3214</v>
      </c>
      <c r="H1080" t="s">
        <v>53</v>
      </c>
      <c r="I1080" t="s">
        <v>54</v>
      </c>
      <c r="J1080" t="s">
        <v>122</v>
      </c>
      <c r="K1080" t="s">
        <v>123</v>
      </c>
      <c r="L1080">
        <v>98105</v>
      </c>
      <c r="M1080" t="s">
        <v>71</v>
      </c>
      <c r="N1080" t="s">
        <v>1856</v>
      </c>
      <c r="O1080" t="s">
        <v>73</v>
      </c>
      <c r="P1080" t="s">
        <v>86</v>
      </c>
      <c r="Q1080" t="s">
        <v>1857</v>
      </c>
      <c r="R1080" s="19">
        <v>31.44</v>
      </c>
      <c r="S1080" s="17">
        <v>3</v>
      </c>
      <c r="T1080" s="20">
        <v>0</v>
      </c>
      <c r="U1080" s="19">
        <v>8.4887999999999995</v>
      </c>
      <c r="V1080" s="20">
        <f t="shared" si="80"/>
        <v>0.26999999999999996</v>
      </c>
      <c r="W1080" s="17">
        <f t="shared" si="81"/>
        <v>2017</v>
      </c>
      <c r="X1080" t="str">
        <f t="shared" si="82"/>
        <v>Sep-2017</v>
      </c>
      <c r="Y1080" s="17">
        <f t="shared" si="83"/>
        <v>2</v>
      </c>
      <c r="Z1080" t="str">
        <f t="shared" si="84"/>
        <v>0% (No Discount)</v>
      </c>
      <c r="AA1080" s="17">
        <f>IF(COUNTIF($B$2:B1080,B1080)=1,1,0)</f>
        <v>0</v>
      </c>
      <c r="AB1080" s="17">
        <f>IF(COUNTIF($F$2:F1080,F1080)=1,1,0)</f>
        <v>0</v>
      </c>
    </row>
    <row r="1081" spans="1:28" x14ac:dyDescent="0.2">
      <c r="A1081" s="17">
        <v>1080</v>
      </c>
      <c r="B1081" t="s">
        <v>3212</v>
      </c>
      <c r="C1081" s="18">
        <v>43001</v>
      </c>
      <c r="D1081" s="18">
        <v>43003</v>
      </c>
      <c r="E1081" t="s">
        <v>50</v>
      </c>
      <c r="F1081" t="s">
        <v>3213</v>
      </c>
      <c r="G1081" t="s">
        <v>3214</v>
      </c>
      <c r="H1081" t="s">
        <v>53</v>
      </c>
      <c r="I1081" t="s">
        <v>54</v>
      </c>
      <c r="J1081" t="s">
        <v>122</v>
      </c>
      <c r="K1081" t="s">
        <v>123</v>
      </c>
      <c r="L1081">
        <v>98105</v>
      </c>
      <c r="M1081" t="s">
        <v>71</v>
      </c>
      <c r="N1081" t="s">
        <v>1895</v>
      </c>
      <c r="O1081" t="s">
        <v>73</v>
      </c>
      <c r="P1081" t="s">
        <v>102</v>
      </c>
      <c r="Q1081" t="s">
        <v>1896</v>
      </c>
      <c r="R1081" s="19">
        <v>6.88</v>
      </c>
      <c r="S1081" s="17">
        <v>1</v>
      </c>
      <c r="T1081" s="20">
        <v>0.2</v>
      </c>
      <c r="U1081" s="19">
        <v>2.3220000000000001</v>
      </c>
      <c r="V1081" s="20">
        <f t="shared" si="80"/>
        <v>0.33750000000000002</v>
      </c>
      <c r="W1081" s="17">
        <f t="shared" si="81"/>
        <v>2017</v>
      </c>
      <c r="X1081" t="str">
        <f t="shared" si="82"/>
        <v>Sep-2017</v>
      </c>
      <c r="Y1081" s="17">
        <f t="shared" si="83"/>
        <v>2</v>
      </c>
      <c r="Z1081" t="str">
        <f t="shared" si="84"/>
        <v>11-20%</v>
      </c>
      <c r="AA1081" s="17">
        <f>IF(COUNTIF($B$2:B1081,B1081)=1,1,0)</f>
        <v>0</v>
      </c>
      <c r="AB1081" s="17">
        <f>IF(COUNTIF($F$2:F1081,F1081)=1,1,0)</f>
        <v>0</v>
      </c>
    </row>
    <row r="1082" spans="1:28" x14ac:dyDescent="0.2">
      <c r="A1082" s="17">
        <v>1081</v>
      </c>
      <c r="B1082" t="s">
        <v>3217</v>
      </c>
      <c r="C1082" s="18">
        <v>42337</v>
      </c>
      <c r="D1082" s="18">
        <v>42342</v>
      </c>
      <c r="E1082" t="s">
        <v>77</v>
      </c>
      <c r="F1082" t="s">
        <v>3218</v>
      </c>
      <c r="G1082" t="s">
        <v>3219</v>
      </c>
      <c r="H1082" t="s">
        <v>68</v>
      </c>
      <c r="I1082" t="s">
        <v>54</v>
      </c>
      <c r="J1082" t="s">
        <v>909</v>
      </c>
      <c r="K1082" t="s">
        <v>265</v>
      </c>
      <c r="L1082">
        <v>48227</v>
      </c>
      <c r="M1082" t="s">
        <v>132</v>
      </c>
      <c r="N1082" t="s">
        <v>3220</v>
      </c>
      <c r="O1082" t="s">
        <v>73</v>
      </c>
      <c r="P1082" t="s">
        <v>117</v>
      </c>
      <c r="Q1082" t="s">
        <v>213</v>
      </c>
      <c r="R1082" s="19">
        <v>19.920000000000002</v>
      </c>
      <c r="S1082" s="17">
        <v>4</v>
      </c>
      <c r="T1082" s="20">
        <v>0</v>
      </c>
      <c r="U1082" s="19">
        <v>9.3623999999999992</v>
      </c>
      <c r="V1082" s="20">
        <f t="shared" si="80"/>
        <v>0.46999999999999992</v>
      </c>
      <c r="W1082" s="17">
        <f t="shared" si="81"/>
        <v>2015</v>
      </c>
      <c r="X1082" t="str">
        <f t="shared" si="82"/>
        <v>Nov-2015</v>
      </c>
      <c r="Y1082" s="17">
        <f t="shared" si="83"/>
        <v>5</v>
      </c>
      <c r="Z1082" t="str">
        <f t="shared" si="84"/>
        <v>0% (No Discount)</v>
      </c>
      <c r="AA1082" s="17">
        <f>IF(COUNTIF($B$2:B1082,B1082)=1,1,0)</f>
        <v>1</v>
      </c>
      <c r="AB1082" s="17">
        <f>IF(COUNTIF($F$2:F1082,F1082)=1,1,0)</f>
        <v>1</v>
      </c>
    </row>
    <row r="1083" spans="1:28" x14ac:dyDescent="0.2">
      <c r="A1083" s="17">
        <v>1082</v>
      </c>
      <c r="B1083" t="s">
        <v>3217</v>
      </c>
      <c r="C1083" s="18">
        <v>42337</v>
      </c>
      <c r="D1083" s="18">
        <v>42342</v>
      </c>
      <c r="E1083" t="s">
        <v>77</v>
      </c>
      <c r="F1083" t="s">
        <v>3218</v>
      </c>
      <c r="G1083" t="s">
        <v>3219</v>
      </c>
      <c r="H1083" t="s">
        <v>68</v>
      </c>
      <c r="I1083" t="s">
        <v>54</v>
      </c>
      <c r="J1083" t="s">
        <v>909</v>
      </c>
      <c r="K1083" t="s">
        <v>265</v>
      </c>
      <c r="L1083">
        <v>48227</v>
      </c>
      <c r="M1083" t="s">
        <v>132</v>
      </c>
      <c r="N1083" t="s">
        <v>3221</v>
      </c>
      <c r="O1083" t="s">
        <v>59</v>
      </c>
      <c r="P1083" t="s">
        <v>63</v>
      </c>
      <c r="Q1083" t="s">
        <v>3222</v>
      </c>
      <c r="R1083" s="19">
        <v>1106.9100000000001</v>
      </c>
      <c r="S1083" s="17">
        <v>9</v>
      </c>
      <c r="T1083" s="20">
        <v>0</v>
      </c>
      <c r="U1083" s="19">
        <v>121.76009999999999</v>
      </c>
      <c r="V1083" s="20">
        <f t="shared" si="80"/>
        <v>0.10999999999999999</v>
      </c>
      <c r="W1083" s="17">
        <f t="shared" si="81"/>
        <v>2015</v>
      </c>
      <c r="X1083" t="str">
        <f t="shared" si="82"/>
        <v>Nov-2015</v>
      </c>
      <c r="Y1083" s="17">
        <f t="shared" si="83"/>
        <v>5</v>
      </c>
      <c r="Z1083" t="str">
        <f t="shared" si="84"/>
        <v>0% (No Discount)</v>
      </c>
      <c r="AA1083" s="17">
        <f>IF(COUNTIF($B$2:B1083,B1083)=1,1,0)</f>
        <v>0</v>
      </c>
      <c r="AB1083" s="17">
        <f>IF(COUNTIF($F$2:F1083,F1083)=1,1,0)</f>
        <v>0</v>
      </c>
    </row>
    <row r="1084" spans="1:28" x14ac:dyDescent="0.2">
      <c r="A1084" s="17">
        <v>1083</v>
      </c>
      <c r="B1084" t="s">
        <v>3223</v>
      </c>
      <c r="C1084" s="18">
        <v>42430</v>
      </c>
      <c r="D1084" s="18">
        <v>42434</v>
      </c>
      <c r="E1084" t="s">
        <v>77</v>
      </c>
      <c r="F1084" t="s">
        <v>343</v>
      </c>
      <c r="G1084" t="s">
        <v>344</v>
      </c>
      <c r="H1084" t="s">
        <v>53</v>
      </c>
      <c r="I1084" t="s">
        <v>54</v>
      </c>
      <c r="J1084" t="s">
        <v>3224</v>
      </c>
      <c r="K1084" t="s">
        <v>294</v>
      </c>
      <c r="L1084">
        <v>10701</v>
      </c>
      <c r="M1084" t="s">
        <v>175</v>
      </c>
      <c r="N1084" t="s">
        <v>2432</v>
      </c>
      <c r="O1084" t="s">
        <v>59</v>
      </c>
      <c r="P1084" t="s">
        <v>83</v>
      </c>
      <c r="Q1084" t="s">
        <v>2433</v>
      </c>
      <c r="R1084" s="19">
        <v>836.59199999999998</v>
      </c>
      <c r="S1084" s="17">
        <v>8</v>
      </c>
      <c r="T1084" s="20">
        <v>0.4</v>
      </c>
      <c r="U1084" s="19">
        <v>-264.92079999999999</v>
      </c>
      <c r="V1084" s="20">
        <f t="shared" si="80"/>
        <v>-0.31666666666666665</v>
      </c>
      <c r="W1084" s="17">
        <f t="shared" si="81"/>
        <v>2016</v>
      </c>
      <c r="X1084" t="str">
        <f t="shared" si="82"/>
        <v>Mar-2016</v>
      </c>
      <c r="Y1084" s="17">
        <f t="shared" si="83"/>
        <v>4</v>
      </c>
      <c r="Z1084" t="str">
        <f t="shared" si="84"/>
        <v>31-40%</v>
      </c>
      <c r="AA1084" s="17">
        <f>IF(COUNTIF($B$2:B1084,B1084)=1,1,0)</f>
        <v>1</v>
      </c>
      <c r="AB1084" s="17">
        <f>IF(COUNTIF($F$2:F1084,F1084)=1,1,0)</f>
        <v>0</v>
      </c>
    </row>
    <row r="1085" spans="1:28" x14ac:dyDescent="0.2">
      <c r="A1085" s="17">
        <v>1084</v>
      </c>
      <c r="B1085" t="s">
        <v>3223</v>
      </c>
      <c r="C1085" s="18">
        <v>42430</v>
      </c>
      <c r="D1085" s="18">
        <v>42434</v>
      </c>
      <c r="E1085" t="s">
        <v>77</v>
      </c>
      <c r="F1085" t="s">
        <v>343</v>
      </c>
      <c r="G1085" t="s">
        <v>344</v>
      </c>
      <c r="H1085" t="s">
        <v>53</v>
      </c>
      <c r="I1085" t="s">
        <v>54</v>
      </c>
      <c r="J1085" t="s">
        <v>3224</v>
      </c>
      <c r="K1085" t="s">
        <v>294</v>
      </c>
      <c r="L1085">
        <v>10701</v>
      </c>
      <c r="M1085" t="s">
        <v>175</v>
      </c>
      <c r="N1085" t="s">
        <v>3225</v>
      </c>
      <c r="O1085" t="s">
        <v>73</v>
      </c>
      <c r="P1085" t="s">
        <v>117</v>
      </c>
      <c r="Q1085" t="s">
        <v>213</v>
      </c>
      <c r="R1085" s="19">
        <v>26.38</v>
      </c>
      <c r="S1085" s="17">
        <v>1</v>
      </c>
      <c r="T1085" s="20">
        <v>0</v>
      </c>
      <c r="U1085" s="19">
        <v>12.1348</v>
      </c>
      <c r="V1085" s="20">
        <f t="shared" si="80"/>
        <v>0.46</v>
      </c>
      <c r="W1085" s="17">
        <f t="shared" si="81"/>
        <v>2016</v>
      </c>
      <c r="X1085" t="str">
        <f t="shared" si="82"/>
        <v>Mar-2016</v>
      </c>
      <c r="Y1085" s="17">
        <f t="shared" si="83"/>
        <v>4</v>
      </c>
      <c r="Z1085" t="str">
        <f t="shared" si="84"/>
        <v>0% (No Discount)</v>
      </c>
      <c r="AA1085" s="17">
        <f>IF(COUNTIF($B$2:B1085,B1085)=1,1,0)</f>
        <v>0</v>
      </c>
      <c r="AB1085" s="17">
        <f>IF(COUNTIF($F$2:F1085,F1085)=1,1,0)</f>
        <v>0</v>
      </c>
    </row>
    <row r="1086" spans="1:28" x14ac:dyDescent="0.2">
      <c r="A1086" s="17">
        <v>1085</v>
      </c>
      <c r="B1086" t="s">
        <v>3223</v>
      </c>
      <c r="C1086" s="18">
        <v>42430</v>
      </c>
      <c r="D1086" s="18">
        <v>42434</v>
      </c>
      <c r="E1086" t="s">
        <v>77</v>
      </c>
      <c r="F1086" t="s">
        <v>343</v>
      </c>
      <c r="G1086" t="s">
        <v>344</v>
      </c>
      <c r="H1086" t="s">
        <v>53</v>
      </c>
      <c r="I1086" t="s">
        <v>54</v>
      </c>
      <c r="J1086" t="s">
        <v>3224</v>
      </c>
      <c r="K1086" t="s">
        <v>294</v>
      </c>
      <c r="L1086">
        <v>10701</v>
      </c>
      <c r="M1086" t="s">
        <v>175</v>
      </c>
      <c r="N1086" t="s">
        <v>1045</v>
      </c>
      <c r="O1086" t="s">
        <v>73</v>
      </c>
      <c r="P1086" t="s">
        <v>86</v>
      </c>
      <c r="Q1086" t="s">
        <v>1046</v>
      </c>
      <c r="R1086" s="19">
        <v>362.92</v>
      </c>
      <c r="S1086" s="17">
        <v>2</v>
      </c>
      <c r="T1086" s="20">
        <v>0</v>
      </c>
      <c r="U1086" s="19">
        <v>105.24679999999999</v>
      </c>
      <c r="V1086" s="20">
        <f t="shared" si="80"/>
        <v>0.28999999999999998</v>
      </c>
      <c r="W1086" s="17">
        <f t="shared" si="81"/>
        <v>2016</v>
      </c>
      <c r="X1086" t="str">
        <f t="shared" si="82"/>
        <v>Mar-2016</v>
      </c>
      <c r="Y1086" s="17">
        <f t="shared" si="83"/>
        <v>4</v>
      </c>
      <c r="Z1086" t="str">
        <f t="shared" si="84"/>
        <v>0% (No Discount)</v>
      </c>
      <c r="AA1086" s="17">
        <f>IF(COUNTIF($B$2:B1086,B1086)=1,1,0)</f>
        <v>0</v>
      </c>
      <c r="AB1086" s="17">
        <f>IF(COUNTIF($F$2:F1086,F1086)=1,1,0)</f>
        <v>0</v>
      </c>
    </row>
    <row r="1087" spans="1:28" x14ac:dyDescent="0.2">
      <c r="A1087" s="17">
        <v>1086</v>
      </c>
      <c r="B1087" t="s">
        <v>3223</v>
      </c>
      <c r="C1087" s="18">
        <v>42430</v>
      </c>
      <c r="D1087" s="18">
        <v>42434</v>
      </c>
      <c r="E1087" t="s">
        <v>77</v>
      </c>
      <c r="F1087" t="s">
        <v>343</v>
      </c>
      <c r="G1087" t="s">
        <v>344</v>
      </c>
      <c r="H1087" t="s">
        <v>53</v>
      </c>
      <c r="I1087" t="s">
        <v>54</v>
      </c>
      <c r="J1087" t="s">
        <v>3224</v>
      </c>
      <c r="K1087" t="s">
        <v>294</v>
      </c>
      <c r="L1087">
        <v>10701</v>
      </c>
      <c r="M1087" t="s">
        <v>175</v>
      </c>
      <c r="N1087" t="s">
        <v>3226</v>
      </c>
      <c r="O1087" t="s">
        <v>98</v>
      </c>
      <c r="P1087" t="s">
        <v>711</v>
      </c>
      <c r="Q1087" t="s">
        <v>3227</v>
      </c>
      <c r="R1087" s="19">
        <v>4899.93</v>
      </c>
      <c r="S1087" s="17">
        <v>7</v>
      </c>
      <c r="T1087" s="20">
        <v>0</v>
      </c>
      <c r="U1087" s="19">
        <v>2400.9657000000002</v>
      </c>
      <c r="V1087" s="20">
        <f t="shared" si="80"/>
        <v>0.49</v>
      </c>
      <c r="W1087" s="17">
        <f t="shared" si="81"/>
        <v>2016</v>
      </c>
      <c r="X1087" t="str">
        <f t="shared" si="82"/>
        <v>Mar-2016</v>
      </c>
      <c r="Y1087" s="17">
        <f t="shared" si="83"/>
        <v>4</v>
      </c>
      <c r="Z1087" t="str">
        <f t="shared" si="84"/>
        <v>0% (No Discount)</v>
      </c>
      <c r="AA1087" s="17">
        <f>IF(COUNTIF($B$2:B1087,B1087)=1,1,0)</f>
        <v>0</v>
      </c>
      <c r="AB1087" s="17">
        <f>IF(COUNTIF($F$2:F1087,F1087)=1,1,0)</f>
        <v>0</v>
      </c>
    </row>
    <row r="1088" spans="1:28" x14ac:dyDescent="0.2">
      <c r="A1088" s="17">
        <v>1087</v>
      </c>
      <c r="B1088" t="s">
        <v>3228</v>
      </c>
      <c r="C1088" s="18">
        <v>42594</v>
      </c>
      <c r="D1088" s="18">
        <v>42594</v>
      </c>
      <c r="E1088" t="s">
        <v>1320</v>
      </c>
      <c r="F1088" t="s">
        <v>481</v>
      </c>
      <c r="G1088" t="s">
        <v>482</v>
      </c>
      <c r="H1088" t="s">
        <v>53</v>
      </c>
      <c r="I1088" t="s">
        <v>54</v>
      </c>
      <c r="J1088" t="s">
        <v>1408</v>
      </c>
      <c r="K1088" t="s">
        <v>516</v>
      </c>
      <c r="L1088">
        <v>50315</v>
      </c>
      <c r="M1088" t="s">
        <v>132</v>
      </c>
      <c r="N1088" t="s">
        <v>3229</v>
      </c>
      <c r="O1088" t="s">
        <v>73</v>
      </c>
      <c r="P1088" t="s">
        <v>117</v>
      </c>
      <c r="Q1088" t="s">
        <v>3230</v>
      </c>
      <c r="R1088" s="19">
        <v>6.48</v>
      </c>
      <c r="S1088" s="17">
        <v>1</v>
      </c>
      <c r="T1088" s="20">
        <v>0</v>
      </c>
      <c r="U1088" s="19">
        <v>3.1103999999999998</v>
      </c>
      <c r="V1088" s="20">
        <f t="shared" si="80"/>
        <v>0.47999999999999993</v>
      </c>
      <c r="W1088" s="17">
        <f t="shared" si="81"/>
        <v>2016</v>
      </c>
      <c r="X1088" t="str">
        <f t="shared" si="82"/>
        <v>Aug-2016</v>
      </c>
      <c r="Y1088" s="17">
        <f t="shared" si="83"/>
        <v>0</v>
      </c>
      <c r="Z1088" t="str">
        <f t="shared" si="84"/>
        <v>0% (No Discount)</v>
      </c>
      <c r="AA1088" s="17">
        <f>IF(COUNTIF($B$2:B1088,B1088)=1,1,0)</f>
        <v>1</v>
      </c>
      <c r="AB1088" s="17">
        <f>IF(COUNTIF($F$2:F1088,F1088)=1,1,0)</f>
        <v>0</v>
      </c>
    </row>
    <row r="1089" spans="1:28" x14ac:dyDescent="0.2">
      <c r="A1089" s="17">
        <v>1088</v>
      </c>
      <c r="B1089" t="s">
        <v>3231</v>
      </c>
      <c r="C1089" s="18">
        <v>42597</v>
      </c>
      <c r="D1089" s="18">
        <v>42602</v>
      </c>
      <c r="E1089" t="s">
        <v>50</v>
      </c>
      <c r="F1089" t="s">
        <v>3232</v>
      </c>
      <c r="G1089" t="s">
        <v>3233</v>
      </c>
      <c r="H1089" t="s">
        <v>68</v>
      </c>
      <c r="I1089" t="s">
        <v>54</v>
      </c>
      <c r="J1089" t="s">
        <v>3234</v>
      </c>
      <c r="K1089" t="s">
        <v>70</v>
      </c>
      <c r="L1089">
        <v>94601</v>
      </c>
      <c r="M1089" t="s">
        <v>71</v>
      </c>
      <c r="N1089" t="s">
        <v>768</v>
      </c>
      <c r="O1089" t="s">
        <v>98</v>
      </c>
      <c r="P1089" t="s">
        <v>99</v>
      </c>
      <c r="Q1089" t="s">
        <v>769</v>
      </c>
      <c r="R1089" s="19">
        <v>71.975999999999999</v>
      </c>
      <c r="S1089" s="17">
        <v>3</v>
      </c>
      <c r="T1089" s="20">
        <v>0.2</v>
      </c>
      <c r="U1089" s="19">
        <v>7.1976000000000004</v>
      </c>
      <c r="V1089" s="20">
        <f t="shared" si="80"/>
        <v>0.1</v>
      </c>
      <c r="W1089" s="17">
        <f t="shared" si="81"/>
        <v>2016</v>
      </c>
      <c r="X1089" t="str">
        <f t="shared" si="82"/>
        <v>Aug-2016</v>
      </c>
      <c r="Y1089" s="17">
        <f t="shared" si="83"/>
        <v>5</v>
      </c>
      <c r="Z1089" t="str">
        <f t="shared" si="84"/>
        <v>11-20%</v>
      </c>
      <c r="AA1089" s="17">
        <f>IF(COUNTIF($B$2:B1089,B1089)=1,1,0)</f>
        <v>1</v>
      </c>
      <c r="AB1089" s="17">
        <f>IF(COUNTIF($F$2:F1089,F1089)=1,1,0)</f>
        <v>1</v>
      </c>
    </row>
    <row r="1090" spans="1:28" x14ac:dyDescent="0.2">
      <c r="A1090" s="17">
        <v>1089</v>
      </c>
      <c r="B1090" t="s">
        <v>3231</v>
      </c>
      <c r="C1090" s="18">
        <v>42597</v>
      </c>
      <c r="D1090" s="18">
        <v>42602</v>
      </c>
      <c r="E1090" t="s">
        <v>50</v>
      </c>
      <c r="F1090" t="s">
        <v>3232</v>
      </c>
      <c r="G1090" t="s">
        <v>3233</v>
      </c>
      <c r="H1090" t="s">
        <v>68</v>
      </c>
      <c r="I1090" t="s">
        <v>54</v>
      </c>
      <c r="J1090" t="s">
        <v>3234</v>
      </c>
      <c r="K1090" t="s">
        <v>70</v>
      </c>
      <c r="L1090">
        <v>94601</v>
      </c>
      <c r="M1090" t="s">
        <v>71</v>
      </c>
      <c r="N1090" t="s">
        <v>3235</v>
      </c>
      <c r="O1090" t="s">
        <v>73</v>
      </c>
      <c r="P1090" t="s">
        <v>74</v>
      </c>
      <c r="Q1090" t="s">
        <v>3236</v>
      </c>
      <c r="R1090" s="19">
        <v>3.15</v>
      </c>
      <c r="S1090" s="17">
        <v>1</v>
      </c>
      <c r="T1090" s="20">
        <v>0</v>
      </c>
      <c r="U1090" s="19">
        <v>1.512</v>
      </c>
      <c r="V1090" s="20">
        <f t="shared" ref="V1090:V1153" si="85">IFERROR(U1090/R1090,0)</f>
        <v>0.48000000000000004</v>
      </c>
      <c r="W1090" s="17">
        <f t="shared" ref="W1090:W1153" si="86">YEAR(C1090)</f>
        <v>2016</v>
      </c>
      <c r="X1090" t="str">
        <f t="shared" ref="X1090:X1153" si="87">TEXT(C1090,"mmm-yyyy")</f>
        <v>Aug-2016</v>
      </c>
      <c r="Y1090" s="17">
        <f t="shared" ref="Y1090:Y1153" si="88">D1090-C1090</f>
        <v>5</v>
      </c>
      <c r="Z1090" t="str">
        <f t="shared" ref="Z1090:Z1153" si="89">IF(T1090=0,"0% (No Discount)",IF(T1090&lt;=0.1,"1-10%",IF(T1090&lt;=0.2,"11-20%",IF(T1090&lt;=0.3,"21-30%",IF(T1090&lt;=0.4,"31-40%",IF(T1090&lt;=0.5,"41-50%","Over 50%"))))))</f>
        <v>0% (No Discount)</v>
      </c>
      <c r="AA1090" s="17">
        <f>IF(COUNTIF($B$2:B1090,B1090)=1,1,0)</f>
        <v>0</v>
      </c>
      <c r="AB1090" s="17">
        <f>IF(COUNTIF($F$2:F1090,F1090)=1,1,0)</f>
        <v>0</v>
      </c>
    </row>
    <row r="1091" spans="1:28" x14ac:dyDescent="0.2">
      <c r="A1091" s="17">
        <v>1090</v>
      </c>
      <c r="B1091" t="s">
        <v>3237</v>
      </c>
      <c r="C1091" s="18">
        <v>42890</v>
      </c>
      <c r="D1091" s="18">
        <v>42896</v>
      </c>
      <c r="E1091" t="s">
        <v>77</v>
      </c>
      <c r="F1091" t="s">
        <v>2942</v>
      </c>
      <c r="G1091" t="s">
        <v>2943</v>
      </c>
      <c r="H1091" t="s">
        <v>68</v>
      </c>
      <c r="I1091" t="s">
        <v>54</v>
      </c>
      <c r="J1091" t="s">
        <v>764</v>
      </c>
      <c r="K1091" t="s">
        <v>115</v>
      </c>
      <c r="L1091">
        <v>28110</v>
      </c>
      <c r="M1091" t="s">
        <v>57</v>
      </c>
      <c r="N1091" t="s">
        <v>1216</v>
      </c>
      <c r="O1091" t="s">
        <v>59</v>
      </c>
      <c r="P1091" t="s">
        <v>92</v>
      </c>
      <c r="Q1091" t="s">
        <v>1217</v>
      </c>
      <c r="R1091" s="19">
        <v>31.984000000000002</v>
      </c>
      <c r="S1091" s="17">
        <v>2</v>
      </c>
      <c r="T1091" s="20">
        <v>0.2</v>
      </c>
      <c r="U1091" s="19">
        <v>1.9990000000000001</v>
      </c>
      <c r="V1091" s="20">
        <f t="shared" si="85"/>
        <v>6.25E-2</v>
      </c>
      <c r="W1091" s="17">
        <f t="shared" si="86"/>
        <v>2017</v>
      </c>
      <c r="X1091" t="str">
        <f t="shared" si="87"/>
        <v>Jun-2017</v>
      </c>
      <c r="Y1091" s="17">
        <f t="shared" si="88"/>
        <v>6</v>
      </c>
      <c r="Z1091" t="str">
        <f t="shared" si="89"/>
        <v>11-20%</v>
      </c>
      <c r="AA1091" s="17">
        <f>IF(COUNTIF($B$2:B1091,B1091)=1,1,0)</f>
        <v>1</v>
      </c>
      <c r="AB1091" s="17">
        <f>IF(COUNTIF($F$2:F1091,F1091)=1,1,0)</f>
        <v>0</v>
      </c>
    </row>
    <row r="1092" spans="1:28" x14ac:dyDescent="0.2">
      <c r="A1092" s="17">
        <v>1091</v>
      </c>
      <c r="B1092" t="s">
        <v>3237</v>
      </c>
      <c r="C1092" s="18">
        <v>42890</v>
      </c>
      <c r="D1092" s="18">
        <v>42896</v>
      </c>
      <c r="E1092" t="s">
        <v>77</v>
      </c>
      <c r="F1092" t="s">
        <v>2942</v>
      </c>
      <c r="G1092" t="s">
        <v>2943</v>
      </c>
      <c r="H1092" t="s">
        <v>68</v>
      </c>
      <c r="I1092" t="s">
        <v>54</v>
      </c>
      <c r="J1092" t="s">
        <v>764</v>
      </c>
      <c r="K1092" t="s">
        <v>115</v>
      </c>
      <c r="L1092">
        <v>28110</v>
      </c>
      <c r="M1092" t="s">
        <v>57</v>
      </c>
      <c r="N1092" t="s">
        <v>3238</v>
      </c>
      <c r="O1092" t="s">
        <v>98</v>
      </c>
      <c r="P1092" t="s">
        <v>99</v>
      </c>
      <c r="Q1092" t="s">
        <v>3239</v>
      </c>
      <c r="R1092" s="19">
        <v>71.983999999999995</v>
      </c>
      <c r="S1092" s="17">
        <v>2</v>
      </c>
      <c r="T1092" s="20">
        <v>0.2</v>
      </c>
      <c r="U1092" s="19">
        <v>25.194400000000002</v>
      </c>
      <c r="V1092" s="20">
        <f t="shared" si="85"/>
        <v>0.35000000000000003</v>
      </c>
      <c r="W1092" s="17">
        <f t="shared" si="86"/>
        <v>2017</v>
      </c>
      <c r="X1092" t="str">
        <f t="shared" si="87"/>
        <v>Jun-2017</v>
      </c>
      <c r="Y1092" s="17">
        <f t="shared" si="88"/>
        <v>6</v>
      </c>
      <c r="Z1092" t="str">
        <f t="shared" si="89"/>
        <v>11-20%</v>
      </c>
      <c r="AA1092" s="17">
        <f>IF(COUNTIF($B$2:B1092,B1092)=1,1,0)</f>
        <v>0</v>
      </c>
      <c r="AB1092" s="17">
        <f>IF(COUNTIF($F$2:F1092,F1092)=1,1,0)</f>
        <v>0</v>
      </c>
    </row>
    <row r="1093" spans="1:28" x14ac:dyDescent="0.2">
      <c r="A1093" s="17">
        <v>1092</v>
      </c>
      <c r="B1093" t="s">
        <v>3240</v>
      </c>
      <c r="C1093" s="18">
        <v>42344</v>
      </c>
      <c r="D1093" s="18">
        <v>42351</v>
      </c>
      <c r="E1093" t="s">
        <v>77</v>
      </c>
      <c r="F1093" t="s">
        <v>2267</v>
      </c>
      <c r="G1093" t="s">
        <v>2268</v>
      </c>
      <c r="H1093" t="s">
        <v>53</v>
      </c>
      <c r="I1093" t="s">
        <v>54</v>
      </c>
      <c r="J1093" t="s">
        <v>977</v>
      </c>
      <c r="K1093" t="s">
        <v>70</v>
      </c>
      <c r="L1093">
        <v>92105</v>
      </c>
      <c r="M1093" t="s">
        <v>71</v>
      </c>
      <c r="N1093" t="s">
        <v>3241</v>
      </c>
      <c r="O1093" t="s">
        <v>73</v>
      </c>
      <c r="P1093" t="s">
        <v>95</v>
      </c>
      <c r="Q1093" t="s">
        <v>3242</v>
      </c>
      <c r="R1093" s="19">
        <v>120.15</v>
      </c>
      <c r="S1093" s="17">
        <v>9</v>
      </c>
      <c r="T1093" s="20">
        <v>0</v>
      </c>
      <c r="U1093" s="19">
        <v>33.642000000000003</v>
      </c>
      <c r="V1093" s="20">
        <f t="shared" si="85"/>
        <v>0.28000000000000003</v>
      </c>
      <c r="W1093" s="17">
        <f t="shared" si="86"/>
        <v>2015</v>
      </c>
      <c r="X1093" t="str">
        <f t="shared" si="87"/>
        <v>Dec-2015</v>
      </c>
      <c r="Y1093" s="17">
        <f t="shared" si="88"/>
        <v>7</v>
      </c>
      <c r="Z1093" t="str">
        <f t="shared" si="89"/>
        <v>0% (No Discount)</v>
      </c>
      <c r="AA1093" s="17">
        <f>IF(COUNTIF($B$2:B1093,B1093)=1,1,0)</f>
        <v>1</v>
      </c>
      <c r="AB1093" s="17">
        <f>IF(COUNTIF($F$2:F1093,F1093)=1,1,0)</f>
        <v>0</v>
      </c>
    </row>
    <row r="1094" spans="1:28" x14ac:dyDescent="0.2">
      <c r="A1094" s="17">
        <v>1093</v>
      </c>
      <c r="B1094" t="s">
        <v>3240</v>
      </c>
      <c r="C1094" s="18">
        <v>42344</v>
      </c>
      <c r="D1094" s="18">
        <v>42351</v>
      </c>
      <c r="E1094" t="s">
        <v>77</v>
      </c>
      <c r="F1094" t="s">
        <v>2267</v>
      </c>
      <c r="G1094" t="s">
        <v>2268</v>
      </c>
      <c r="H1094" t="s">
        <v>53</v>
      </c>
      <c r="I1094" t="s">
        <v>54</v>
      </c>
      <c r="J1094" t="s">
        <v>977</v>
      </c>
      <c r="K1094" t="s">
        <v>70</v>
      </c>
      <c r="L1094">
        <v>92105</v>
      </c>
      <c r="M1094" t="s">
        <v>71</v>
      </c>
      <c r="N1094" t="s">
        <v>3243</v>
      </c>
      <c r="O1094" t="s">
        <v>98</v>
      </c>
      <c r="P1094" t="s">
        <v>99</v>
      </c>
      <c r="Q1094" t="s">
        <v>3244</v>
      </c>
      <c r="R1094" s="19">
        <v>219.184</v>
      </c>
      <c r="S1094" s="17">
        <v>2</v>
      </c>
      <c r="T1094" s="20">
        <v>0.2</v>
      </c>
      <c r="U1094" s="19">
        <v>19.178599999999999</v>
      </c>
      <c r="V1094" s="20">
        <f t="shared" si="85"/>
        <v>8.7499999999999994E-2</v>
      </c>
      <c r="W1094" s="17">
        <f t="shared" si="86"/>
        <v>2015</v>
      </c>
      <c r="X1094" t="str">
        <f t="shared" si="87"/>
        <v>Dec-2015</v>
      </c>
      <c r="Y1094" s="17">
        <f t="shared" si="88"/>
        <v>7</v>
      </c>
      <c r="Z1094" t="str">
        <f t="shared" si="89"/>
        <v>11-20%</v>
      </c>
      <c r="AA1094" s="17">
        <f>IF(COUNTIF($B$2:B1094,B1094)=1,1,0)</f>
        <v>0</v>
      </c>
      <c r="AB1094" s="17">
        <f>IF(COUNTIF($F$2:F1094,F1094)=1,1,0)</f>
        <v>0</v>
      </c>
    </row>
    <row r="1095" spans="1:28" x14ac:dyDescent="0.2">
      <c r="A1095" s="17">
        <v>1094</v>
      </c>
      <c r="B1095" t="s">
        <v>3245</v>
      </c>
      <c r="C1095" s="18">
        <v>42365</v>
      </c>
      <c r="D1095" s="18">
        <v>42369</v>
      </c>
      <c r="E1095" t="s">
        <v>77</v>
      </c>
      <c r="F1095" t="s">
        <v>3246</v>
      </c>
      <c r="G1095" t="s">
        <v>3247</v>
      </c>
      <c r="H1095" t="s">
        <v>129</v>
      </c>
      <c r="I1095" t="s">
        <v>54</v>
      </c>
      <c r="J1095" t="s">
        <v>3248</v>
      </c>
      <c r="K1095" t="s">
        <v>2769</v>
      </c>
      <c r="L1095">
        <v>20735</v>
      </c>
      <c r="M1095" t="s">
        <v>175</v>
      </c>
      <c r="N1095" t="s">
        <v>3249</v>
      </c>
      <c r="O1095" t="s">
        <v>73</v>
      </c>
      <c r="P1095" t="s">
        <v>117</v>
      </c>
      <c r="Q1095" t="s">
        <v>3250</v>
      </c>
      <c r="R1095" s="19">
        <v>28.9</v>
      </c>
      <c r="S1095" s="17">
        <v>5</v>
      </c>
      <c r="T1095" s="20">
        <v>0</v>
      </c>
      <c r="U1095" s="19">
        <v>14.161</v>
      </c>
      <c r="V1095" s="20">
        <f t="shared" si="85"/>
        <v>0.49</v>
      </c>
      <c r="W1095" s="17">
        <f t="shared" si="86"/>
        <v>2015</v>
      </c>
      <c r="X1095" t="str">
        <f t="shared" si="87"/>
        <v>Dec-2015</v>
      </c>
      <c r="Y1095" s="17">
        <f t="shared" si="88"/>
        <v>4</v>
      </c>
      <c r="Z1095" t="str">
        <f t="shared" si="89"/>
        <v>0% (No Discount)</v>
      </c>
      <c r="AA1095" s="17">
        <f>IF(COUNTIF($B$2:B1095,B1095)=1,1,0)</f>
        <v>1</v>
      </c>
      <c r="AB1095" s="17">
        <f>IF(COUNTIF($F$2:F1095,F1095)=1,1,0)</f>
        <v>1</v>
      </c>
    </row>
    <row r="1096" spans="1:28" x14ac:dyDescent="0.2">
      <c r="A1096" s="17">
        <v>1095</v>
      </c>
      <c r="B1096" t="s">
        <v>3245</v>
      </c>
      <c r="C1096" s="18">
        <v>42365</v>
      </c>
      <c r="D1096" s="18">
        <v>42369</v>
      </c>
      <c r="E1096" t="s">
        <v>77</v>
      </c>
      <c r="F1096" t="s">
        <v>3246</v>
      </c>
      <c r="G1096" t="s">
        <v>3247</v>
      </c>
      <c r="H1096" t="s">
        <v>129</v>
      </c>
      <c r="I1096" t="s">
        <v>54</v>
      </c>
      <c r="J1096" t="s">
        <v>3248</v>
      </c>
      <c r="K1096" t="s">
        <v>2769</v>
      </c>
      <c r="L1096">
        <v>20735</v>
      </c>
      <c r="M1096" t="s">
        <v>175</v>
      </c>
      <c r="N1096" t="s">
        <v>719</v>
      </c>
      <c r="O1096" t="s">
        <v>73</v>
      </c>
      <c r="P1096" t="s">
        <v>105</v>
      </c>
      <c r="Q1096" t="s">
        <v>720</v>
      </c>
      <c r="R1096" s="19">
        <v>355.96</v>
      </c>
      <c r="S1096" s="17">
        <v>2</v>
      </c>
      <c r="T1096" s="20">
        <v>0</v>
      </c>
      <c r="U1096" s="19">
        <v>103.22839999999999</v>
      </c>
      <c r="V1096" s="20">
        <f t="shared" si="85"/>
        <v>0.28999999999999998</v>
      </c>
      <c r="W1096" s="17">
        <f t="shared" si="86"/>
        <v>2015</v>
      </c>
      <c r="X1096" t="str">
        <f t="shared" si="87"/>
        <v>Dec-2015</v>
      </c>
      <c r="Y1096" s="17">
        <f t="shared" si="88"/>
        <v>4</v>
      </c>
      <c r="Z1096" t="str">
        <f t="shared" si="89"/>
        <v>0% (No Discount)</v>
      </c>
      <c r="AA1096" s="17">
        <f>IF(COUNTIF($B$2:B1096,B1096)=1,1,0)</f>
        <v>0</v>
      </c>
      <c r="AB1096" s="17">
        <f>IF(COUNTIF($F$2:F1096,F1096)=1,1,0)</f>
        <v>0</v>
      </c>
    </row>
    <row r="1097" spans="1:28" x14ac:dyDescent="0.2">
      <c r="A1097" s="17">
        <v>1096</v>
      </c>
      <c r="B1097" t="s">
        <v>3251</v>
      </c>
      <c r="C1097" s="18">
        <v>42756</v>
      </c>
      <c r="D1097" s="18">
        <v>42761</v>
      </c>
      <c r="E1097" t="s">
        <v>77</v>
      </c>
      <c r="F1097" t="s">
        <v>3252</v>
      </c>
      <c r="G1097" t="s">
        <v>3253</v>
      </c>
      <c r="H1097" t="s">
        <v>129</v>
      </c>
      <c r="I1097" t="s">
        <v>54</v>
      </c>
      <c r="J1097" t="s">
        <v>494</v>
      </c>
      <c r="K1097" t="s">
        <v>115</v>
      </c>
      <c r="L1097">
        <v>28205</v>
      </c>
      <c r="M1097" t="s">
        <v>57</v>
      </c>
      <c r="N1097" t="s">
        <v>3254</v>
      </c>
      <c r="O1097" t="s">
        <v>73</v>
      </c>
      <c r="P1097" t="s">
        <v>86</v>
      </c>
      <c r="Q1097" t="s">
        <v>3255</v>
      </c>
      <c r="R1097" s="19">
        <v>348.20800000000003</v>
      </c>
      <c r="S1097" s="17">
        <v>7</v>
      </c>
      <c r="T1097" s="20">
        <v>0.2</v>
      </c>
      <c r="U1097" s="19">
        <v>30.4682</v>
      </c>
      <c r="V1097" s="20">
        <f t="shared" si="85"/>
        <v>8.7499999999999994E-2</v>
      </c>
      <c r="W1097" s="17">
        <f t="shared" si="86"/>
        <v>2017</v>
      </c>
      <c r="X1097" t="str">
        <f t="shared" si="87"/>
        <v>Jan-2017</v>
      </c>
      <c r="Y1097" s="17">
        <f t="shared" si="88"/>
        <v>5</v>
      </c>
      <c r="Z1097" t="str">
        <f t="shared" si="89"/>
        <v>11-20%</v>
      </c>
      <c r="AA1097" s="17">
        <f>IF(COUNTIF($B$2:B1097,B1097)=1,1,0)</f>
        <v>1</v>
      </c>
      <c r="AB1097" s="17">
        <f>IF(COUNTIF($F$2:F1097,F1097)=1,1,0)</f>
        <v>1</v>
      </c>
    </row>
    <row r="1098" spans="1:28" x14ac:dyDescent="0.2">
      <c r="A1098" s="17">
        <v>1097</v>
      </c>
      <c r="B1098" t="s">
        <v>3251</v>
      </c>
      <c r="C1098" s="18">
        <v>42756</v>
      </c>
      <c r="D1098" s="18">
        <v>42761</v>
      </c>
      <c r="E1098" t="s">
        <v>77</v>
      </c>
      <c r="F1098" t="s">
        <v>3252</v>
      </c>
      <c r="G1098" t="s">
        <v>3253</v>
      </c>
      <c r="H1098" t="s">
        <v>129</v>
      </c>
      <c r="I1098" t="s">
        <v>54</v>
      </c>
      <c r="J1098" t="s">
        <v>494</v>
      </c>
      <c r="K1098" t="s">
        <v>115</v>
      </c>
      <c r="L1098">
        <v>28205</v>
      </c>
      <c r="M1098" t="s">
        <v>57</v>
      </c>
      <c r="N1098" t="s">
        <v>3256</v>
      </c>
      <c r="O1098" t="s">
        <v>73</v>
      </c>
      <c r="P1098" t="s">
        <v>102</v>
      </c>
      <c r="Q1098" t="s">
        <v>3257</v>
      </c>
      <c r="R1098" s="19">
        <v>35.783999999999999</v>
      </c>
      <c r="S1098" s="17">
        <v>7</v>
      </c>
      <c r="T1098" s="20">
        <v>0.7</v>
      </c>
      <c r="U1098" s="19">
        <v>-28.627199999999998</v>
      </c>
      <c r="V1098" s="20">
        <f t="shared" si="85"/>
        <v>-0.79999999999999993</v>
      </c>
      <c r="W1098" s="17">
        <f t="shared" si="86"/>
        <v>2017</v>
      </c>
      <c r="X1098" t="str">
        <f t="shared" si="87"/>
        <v>Jan-2017</v>
      </c>
      <c r="Y1098" s="17">
        <f t="shared" si="88"/>
        <v>5</v>
      </c>
      <c r="Z1098" t="str">
        <f t="shared" si="89"/>
        <v>Over 50%</v>
      </c>
      <c r="AA1098" s="17">
        <f>IF(COUNTIF($B$2:B1098,B1098)=1,1,0)</f>
        <v>0</v>
      </c>
      <c r="AB1098" s="17">
        <f>IF(COUNTIF($F$2:F1098,F1098)=1,1,0)</f>
        <v>0</v>
      </c>
    </row>
    <row r="1099" spans="1:28" x14ac:dyDescent="0.2">
      <c r="A1099" s="17">
        <v>1098</v>
      </c>
      <c r="B1099" t="s">
        <v>3258</v>
      </c>
      <c r="C1099" s="18">
        <v>41815</v>
      </c>
      <c r="D1099" s="18">
        <v>41818</v>
      </c>
      <c r="E1099" t="s">
        <v>215</v>
      </c>
      <c r="F1099" t="s">
        <v>3129</v>
      </c>
      <c r="G1099" t="s">
        <v>3130</v>
      </c>
      <c r="H1099" t="s">
        <v>68</v>
      </c>
      <c r="I1099" t="s">
        <v>54</v>
      </c>
      <c r="J1099" t="s">
        <v>69</v>
      </c>
      <c r="K1099" t="s">
        <v>70</v>
      </c>
      <c r="L1099">
        <v>90049</v>
      </c>
      <c r="M1099" t="s">
        <v>71</v>
      </c>
      <c r="N1099" t="s">
        <v>3259</v>
      </c>
      <c r="O1099" t="s">
        <v>59</v>
      </c>
      <c r="P1099" t="s">
        <v>83</v>
      </c>
      <c r="Q1099" t="s">
        <v>3260</v>
      </c>
      <c r="R1099" s="19">
        <v>447.84</v>
      </c>
      <c r="S1099" s="17">
        <v>5</v>
      </c>
      <c r="T1099" s="20">
        <v>0.2</v>
      </c>
      <c r="U1099" s="19">
        <v>11.196</v>
      </c>
      <c r="V1099" s="20">
        <f t="shared" si="85"/>
        <v>2.5000000000000001E-2</v>
      </c>
      <c r="W1099" s="17">
        <f t="shared" si="86"/>
        <v>2014</v>
      </c>
      <c r="X1099" t="str">
        <f t="shared" si="87"/>
        <v>Jun-2014</v>
      </c>
      <c r="Y1099" s="17">
        <f t="shared" si="88"/>
        <v>3</v>
      </c>
      <c r="Z1099" t="str">
        <f t="shared" si="89"/>
        <v>11-20%</v>
      </c>
      <c r="AA1099" s="17">
        <f>IF(COUNTIF($B$2:B1099,B1099)=1,1,0)</f>
        <v>1</v>
      </c>
      <c r="AB1099" s="17">
        <f>IF(COUNTIF($F$2:F1099,F1099)=1,1,0)</f>
        <v>0</v>
      </c>
    </row>
    <row r="1100" spans="1:28" x14ac:dyDescent="0.2">
      <c r="A1100" s="17">
        <v>1099</v>
      </c>
      <c r="B1100" t="s">
        <v>3261</v>
      </c>
      <c r="C1100" s="18">
        <v>42535</v>
      </c>
      <c r="D1100" s="18">
        <v>42538</v>
      </c>
      <c r="E1100" t="s">
        <v>215</v>
      </c>
      <c r="F1100" t="s">
        <v>3262</v>
      </c>
      <c r="G1100" t="s">
        <v>3263</v>
      </c>
      <c r="H1100" t="s">
        <v>129</v>
      </c>
      <c r="I1100" t="s">
        <v>54</v>
      </c>
      <c r="J1100" t="s">
        <v>154</v>
      </c>
      <c r="K1100" t="s">
        <v>70</v>
      </c>
      <c r="L1100">
        <v>94122</v>
      </c>
      <c r="M1100" t="s">
        <v>71</v>
      </c>
      <c r="N1100" t="s">
        <v>3264</v>
      </c>
      <c r="O1100" t="s">
        <v>73</v>
      </c>
      <c r="P1100" t="s">
        <v>95</v>
      </c>
      <c r="Q1100" t="s">
        <v>3265</v>
      </c>
      <c r="R1100" s="19">
        <v>7.04</v>
      </c>
      <c r="S1100" s="17">
        <v>4</v>
      </c>
      <c r="T1100" s="20">
        <v>0</v>
      </c>
      <c r="U1100" s="19">
        <v>2.0415999999999999</v>
      </c>
      <c r="V1100" s="20">
        <f t="shared" si="85"/>
        <v>0.28999999999999998</v>
      </c>
      <c r="W1100" s="17">
        <f t="shared" si="86"/>
        <v>2016</v>
      </c>
      <c r="X1100" t="str">
        <f t="shared" si="87"/>
        <v>Jun-2016</v>
      </c>
      <c r="Y1100" s="17">
        <f t="shared" si="88"/>
        <v>3</v>
      </c>
      <c r="Z1100" t="str">
        <f t="shared" si="89"/>
        <v>0% (No Discount)</v>
      </c>
      <c r="AA1100" s="17">
        <f>IF(COUNTIF($B$2:B1100,B1100)=1,1,0)</f>
        <v>1</v>
      </c>
      <c r="AB1100" s="17">
        <f>IF(COUNTIF($F$2:F1100,F1100)=1,1,0)</f>
        <v>1</v>
      </c>
    </row>
    <row r="1101" spans="1:28" x14ac:dyDescent="0.2">
      <c r="A1101" s="17">
        <v>1100</v>
      </c>
      <c r="B1101" t="s">
        <v>3261</v>
      </c>
      <c r="C1101" s="18">
        <v>42535</v>
      </c>
      <c r="D1101" s="18">
        <v>42538</v>
      </c>
      <c r="E1101" t="s">
        <v>215</v>
      </c>
      <c r="F1101" t="s">
        <v>3262</v>
      </c>
      <c r="G1101" t="s">
        <v>3263</v>
      </c>
      <c r="H1101" t="s">
        <v>129</v>
      </c>
      <c r="I1101" t="s">
        <v>54</v>
      </c>
      <c r="J1101" t="s">
        <v>154</v>
      </c>
      <c r="K1101" t="s">
        <v>70</v>
      </c>
      <c r="L1101">
        <v>94122</v>
      </c>
      <c r="M1101" t="s">
        <v>71</v>
      </c>
      <c r="N1101" t="s">
        <v>1587</v>
      </c>
      <c r="O1101" t="s">
        <v>59</v>
      </c>
      <c r="P1101" t="s">
        <v>92</v>
      </c>
      <c r="Q1101" t="s">
        <v>1588</v>
      </c>
      <c r="R1101" s="19">
        <v>8.73</v>
      </c>
      <c r="S1101" s="17">
        <v>3</v>
      </c>
      <c r="T1101" s="20">
        <v>0</v>
      </c>
      <c r="U1101" s="19">
        <v>4.1031000000000004</v>
      </c>
      <c r="V1101" s="20">
        <f t="shared" si="85"/>
        <v>0.47000000000000003</v>
      </c>
      <c r="W1101" s="17">
        <f t="shared" si="86"/>
        <v>2016</v>
      </c>
      <c r="X1101" t="str">
        <f t="shared" si="87"/>
        <v>Jun-2016</v>
      </c>
      <c r="Y1101" s="17">
        <f t="shared" si="88"/>
        <v>3</v>
      </c>
      <c r="Z1101" t="str">
        <f t="shared" si="89"/>
        <v>0% (No Discount)</v>
      </c>
      <c r="AA1101" s="17">
        <f>IF(COUNTIF($B$2:B1101,B1101)=1,1,0)</f>
        <v>0</v>
      </c>
      <c r="AB1101" s="17">
        <f>IF(COUNTIF($F$2:F1101,F1101)=1,1,0)</f>
        <v>0</v>
      </c>
    </row>
    <row r="1102" spans="1:28" x14ac:dyDescent="0.2">
      <c r="A1102" s="17">
        <v>1101</v>
      </c>
      <c r="B1102" t="s">
        <v>3261</v>
      </c>
      <c r="C1102" s="18">
        <v>42535</v>
      </c>
      <c r="D1102" s="18">
        <v>42538</v>
      </c>
      <c r="E1102" t="s">
        <v>215</v>
      </c>
      <c r="F1102" t="s">
        <v>3262</v>
      </c>
      <c r="G1102" t="s">
        <v>3263</v>
      </c>
      <c r="H1102" t="s">
        <v>129</v>
      </c>
      <c r="I1102" t="s">
        <v>54</v>
      </c>
      <c r="J1102" t="s">
        <v>154</v>
      </c>
      <c r="K1102" t="s">
        <v>70</v>
      </c>
      <c r="L1102">
        <v>94122</v>
      </c>
      <c r="M1102" t="s">
        <v>71</v>
      </c>
      <c r="N1102" t="s">
        <v>3266</v>
      </c>
      <c r="O1102" t="s">
        <v>98</v>
      </c>
      <c r="P1102" t="s">
        <v>188</v>
      </c>
      <c r="Q1102" t="s">
        <v>3267</v>
      </c>
      <c r="R1102" s="19">
        <v>29.29</v>
      </c>
      <c r="S1102" s="17">
        <v>1</v>
      </c>
      <c r="T1102" s="20">
        <v>0</v>
      </c>
      <c r="U1102" s="19">
        <v>9.6656999999999993</v>
      </c>
      <c r="V1102" s="20">
        <f t="shared" si="85"/>
        <v>0.32999999999999996</v>
      </c>
      <c r="W1102" s="17">
        <f t="shared" si="86"/>
        <v>2016</v>
      </c>
      <c r="X1102" t="str">
        <f t="shared" si="87"/>
        <v>Jun-2016</v>
      </c>
      <c r="Y1102" s="17">
        <f t="shared" si="88"/>
        <v>3</v>
      </c>
      <c r="Z1102" t="str">
        <f t="shared" si="89"/>
        <v>0% (No Discount)</v>
      </c>
      <c r="AA1102" s="17">
        <f>IF(COUNTIF($B$2:B1102,B1102)=1,1,0)</f>
        <v>0</v>
      </c>
      <c r="AB1102" s="17">
        <f>IF(COUNTIF($F$2:F1102,F1102)=1,1,0)</f>
        <v>0</v>
      </c>
    </row>
    <row r="1103" spans="1:28" x14ac:dyDescent="0.2">
      <c r="A1103" s="17">
        <v>1102</v>
      </c>
      <c r="B1103" t="s">
        <v>3261</v>
      </c>
      <c r="C1103" s="18">
        <v>42535</v>
      </c>
      <c r="D1103" s="18">
        <v>42538</v>
      </c>
      <c r="E1103" t="s">
        <v>215</v>
      </c>
      <c r="F1103" t="s">
        <v>3262</v>
      </c>
      <c r="G1103" t="s">
        <v>3263</v>
      </c>
      <c r="H1103" t="s">
        <v>129</v>
      </c>
      <c r="I1103" t="s">
        <v>54</v>
      </c>
      <c r="J1103" t="s">
        <v>154</v>
      </c>
      <c r="K1103" t="s">
        <v>70</v>
      </c>
      <c r="L1103">
        <v>94122</v>
      </c>
      <c r="M1103" t="s">
        <v>71</v>
      </c>
      <c r="N1103" t="s">
        <v>3268</v>
      </c>
      <c r="O1103" t="s">
        <v>73</v>
      </c>
      <c r="P1103" t="s">
        <v>95</v>
      </c>
      <c r="Q1103" t="s">
        <v>3269</v>
      </c>
      <c r="R1103" s="19">
        <v>8.64</v>
      </c>
      <c r="S1103" s="17">
        <v>3</v>
      </c>
      <c r="T1103" s="20">
        <v>0</v>
      </c>
      <c r="U1103" s="19">
        <v>2.5055999999999998</v>
      </c>
      <c r="V1103" s="20">
        <f t="shared" si="85"/>
        <v>0.28999999999999998</v>
      </c>
      <c r="W1103" s="17">
        <f t="shared" si="86"/>
        <v>2016</v>
      </c>
      <c r="X1103" t="str">
        <f t="shared" si="87"/>
        <v>Jun-2016</v>
      </c>
      <c r="Y1103" s="17">
        <f t="shared" si="88"/>
        <v>3</v>
      </c>
      <c r="Z1103" t="str">
        <f t="shared" si="89"/>
        <v>0% (No Discount)</v>
      </c>
      <c r="AA1103" s="17">
        <f>IF(COUNTIF($B$2:B1103,B1103)=1,1,0)</f>
        <v>0</v>
      </c>
      <c r="AB1103" s="17">
        <f>IF(COUNTIF($F$2:F1103,F1103)=1,1,0)</f>
        <v>0</v>
      </c>
    </row>
    <row r="1104" spans="1:28" x14ac:dyDescent="0.2">
      <c r="A1104" s="17">
        <v>1103</v>
      </c>
      <c r="B1104" t="s">
        <v>3270</v>
      </c>
      <c r="C1104" s="18">
        <v>42846</v>
      </c>
      <c r="D1104" s="18">
        <v>42852</v>
      </c>
      <c r="E1104" t="s">
        <v>77</v>
      </c>
      <c r="F1104" t="s">
        <v>2210</v>
      </c>
      <c r="G1104" t="s">
        <v>2211</v>
      </c>
      <c r="H1104" t="s">
        <v>53</v>
      </c>
      <c r="I1104" t="s">
        <v>54</v>
      </c>
      <c r="J1104" t="s">
        <v>211</v>
      </c>
      <c r="K1104" t="s">
        <v>131</v>
      </c>
      <c r="L1104">
        <v>77041</v>
      </c>
      <c r="M1104" t="s">
        <v>132</v>
      </c>
      <c r="N1104" t="s">
        <v>1248</v>
      </c>
      <c r="O1104" t="s">
        <v>73</v>
      </c>
      <c r="P1104" t="s">
        <v>102</v>
      </c>
      <c r="Q1104" t="s">
        <v>1249</v>
      </c>
      <c r="R1104" s="19">
        <v>2.694</v>
      </c>
      <c r="S1104" s="17">
        <v>3</v>
      </c>
      <c r="T1104" s="20">
        <v>0.8</v>
      </c>
      <c r="U1104" s="19">
        <v>-4.7145000000000001</v>
      </c>
      <c r="V1104" s="20">
        <f t="shared" si="85"/>
        <v>-1.75</v>
      </c>
      <c r="W1104" s="17">
        <f t="shared" si="86"/>
        <v>2017</v>
      </c>
      <c r="X1104" t="str">
        <f t="shared" si="87"/>
        <v>Apr-2017</v>
      </c>
      <c r="Y1104" s="17">
        <f t="shared" si="88"/>
        <v>6</v>
      </c>
      <c r="Z1104" t="str">
        <f t="shared" si="89"/>
        <v>Over 50%</v>
      </c>
      <c r="AA1104" s="17">
        <f>IF(COUNTIF($B$2:B1104,B1104)=1,1,0)</f>
        <v>1</v>
      </c>
      <c r="AB1104" s="17">
        <f>IF(COUNTIF($F$2:F1104,F1104)=1,1,0)</f>
        <v>0</v>
      </c>
    </row>
    <row r="1105" spans="1:28" x14ac:dyDescent="0.2">
      <c r="A1105" s="17">
        <v>1104</v>
      </c>
      <c r="B1105" t="s">
        <v>3270</v>
      </c>
      <c r="C1105" s="18">
        <v>42846</v>
      </c>
      <c r="D1105" s="18">
        <v>42852</v>
      </c>
      <c r="E1105" t="s">
        <v>77</v>
      </c>
      <c r="F1105" t="s">
        <v>2210</v>
      </c>
      <c r="G1105" t="s">
        <v>2211</v>
      </c>
      <c r="H1105" t="s">
        <v>53</v>
      </c>
      <c r="I1105" t="s">
        <v>54</v>
      </c>
      <c r="J1105" t="s">
        <v>211</v>
      </c>
      <c r="K1105" t="s">
        <v>131</v>
      </c>
      <c r="L1105">
        <v>77041</v>
      </c>
      <c r="M1105" t="s">
        <v>132</v>
      </c>
      <c r="N1105" t="s">
        <v>3039</v>
      </c>
      <c r="O1105" t="s">
        <v>73</v>
      </c>
      <c r="P1105" t="s">
        <v>102</v>
      </c>
      <c r="Q1105" t="s">
        <v>3040</v>
      </c>
      <c r="R1105" s="19">
        <v>2.9340000000000002</v>
      </c>
      <c r="S1105" s="17">
        <v>3</v>
      </c>
      <c r="T1105" s="20">
        <v>0.8</v>
      </c>
      <c r="U1105" s="19">
        <v>-4.9878</v>
      </c>
      <c r="V1105" s="20">
        <f t="shared" si="85"/>
        <v>-1.7</v>
      </c>
      <c r="W1105" s="17">
        <f t="shared" si="86"/>
        <v>2017</v>
      </c>
      <c r="X1105" t="str">
        <f t="shared" si="87"/>
        <v>Apr-2017</v>
      </c>
      <c r="Y1105" s="17">
        <f t="shared" si="88"/>
        <v>6</v>
      </c>
      <c r="Z1105" t="str">
        <f t="shared" si="89"/>
        <v>Over 50%</v>
      </c>
      <c r="AA1105" s="17">
        <f>IF(COUNTIF($B$2:B1105,B1105)=1,1,0)</f>
        <v>0</v>
      </c>
      <c r="AB1105" s="17">
        <f>IF(COUNTIF($F$2:F1105,F1105)=1,1,0)</f>
        <v>0</v>
      </c>
    </row>
    <row r="1106" spans="1:28" x14ac:dyDescent="0.2">
      <c r="A1106" s="17">
        <v>1105</v>
      </c>
      <c r="B1106" t="s">
        <v>3271</v>
      </c>
      <c r="C1106" s="18">
        <v>42664</v>
      </c>
      <c r="D1106" s="18">
        <v>42670</v>
      </c>
      <c r="E1106" t="s">
        <v>77</v>
      </c>
      <c r="F1106" t="s">
        <v>3272</v>
      </c>
      <c r="G1106" t="s">
        <v>3273</v>
      </c>
      <c r="H1106" t="s">
        <v>53</v>
      </c>
      <c r="I1106" t="s">
        <v>54</v>
      </c>
      <c r="J1106" t="s">
        <v>2889</v>
      </c>
      <c r="K1106" t="s">
        <v>70</v>
      </c>
      <c r="L1106">
        <v>92503</v>
      </c>
      <c r="M1106" t="s">
        <v>71</v>
      </c>
      <c r="N1106" t="s">
        <v>3274</v>
      </c>
      <c r="O1106" t="s">
        <v>73</v>
      </c>
      <c r="P1106" t="s">
        <v>117</v>
      </c>
      <c r="Q1106" t="s">
        <v>3275</v>
      </c>
      <c r="R1106" s="19">
        <v>22.92</v>
      </c>
      <c r="S1106" s="17">
        <v>3</v>
      </c>
      <c r="T1106" s="20">
        <v>0</v>
      </c>
      <c r="U1106" s="19">
        <v>11.2308</v>
      </c>
      <c r="V1106" s="20">
        <f t="shared" si="85"/>
        <v>0.49</v>
      </c>
      <c r="W1106" s="17">
        <f t="shared" si="86"/>
        <v>2016</v>
      </c>
      <c r="X1106" t="str">
        <f t="shared" si="87"/>
        <v>Oct-2016</v>
      </c>
      <c r="Y1106" s="17">
        <f t="shared" si="88"/>
        <v>6</v>
      </c>
      <c r="Z1106" t="str">
        <f t="shared" si="89"/>
        <v>0% (No Discount)</v>
      </c>
      <c r="AA1106" s="17">
        <f>IF(COUNTIF($B$2:B1106,B1106)=1,1,0)</f>
        <v>1</v>
      </c>
      <c r="AB1106" s="17">
        <f>IF(COUNTIF($F$2:F1106,F1106)=1,1,0)</f>
        <v>1</v>
      </c>
    </row>
    <row r="1107" spans="1:28" x14ac:dyDescent="0.2">
      <c r="A1107" s="17">
        <v>1106</v>
      </c>
      <c r="B1107" t="s">
        <v>3276</v>
      </c>
      <c r="C1107" s="18">
        <v>42693</v>
      </c>
      <c r="D1107" s="18">
        <v>42698</v>
      </c>
      <c r="E1107" t="s">
        <v>77</v>
      </c>
      <c r="F1107" t="s">
        <v>183</v>
      </c>
      <c r="G1107" t="s">
        <v>184</v>
      </c>
      <c r="H1107" t="s">
        <v>53</v>
      </c>
      <c r="I1107" t="s">
        <v>54</v>
      </c>
      <c r="J1107" t="s">
        <v>211</v>
      </c>
      <c r="K1107" t="s">
        <v>131</v>
      </c>
      <c r="L1107">
        <v>77041</v>
      </c>
      <c r="M1107" t="s">
        <v>132</v>
      </c>
      <c r="N1107" t="s">
        <v>862</v>
      </c>
      <c r="O1107" t="s">
        <v>73</v>
      </c>
      <c r="P1107" t="s">
        <v>86</v>
      </c>
      <c r="Q1107" t="s">
        <v>863</v>
      </c>
      <c r="R1107" s="19">
        <v>100.70399999999999</v>
      </c>
      <c r="S1107" s="17">
        <v>6</v>
      </c>
      <c r="T1107" s="20">
        <v>0.2</v>
      </c>
      <c r="U1107" s="19">
        <v>-16.3644</v>
      </c>
      <c r="V1107" s="20">
        <f t="shared" si="85"/>
        <v>-0.16250000000000001</v>
      </c>
      <c r="W1107" s="17">
        <f t="shared" si="86"/>
        <v>2016</v>
      </c>
      <c r="X1107" t="str">
        <f t="shared" si="87"/>
        <v>Nov-2016</v>
      </c>
      <c r="Y1107" s="17">
        <f t="shared" si="88"/>
        <v>5</v>
      </c>
      <c r="Z1107" t="str">
        <f t="shared" si="89"/>
        <v>11-20%</v>
      </c>
      <c r="AA1107" s="17">
        <f>IF(COUNTIF($B$2:B1107,B1107)=1,1,0)</f>
        <v>1</v>
      </c>
      <c r="AB1107" s="17">
        <f>IF(COUNTIF($F$2:F1107,F1107)=1,1,0)</f>
        <v>0</v>
      </c>
    </row>
    <row r="1108" spans="1:28" x14ac:dyDescent="0.2">
      <c r="A1108" s="17">
        <v>1107</v>
      </c>
      <c r="B1108" t="s">
        <v>3276</v>
      </c>
      <c r="C1108" s="18">
        <v>42693</v>
      </c>
      <c r="D1108" s="18">
        <v>42698</v>
      </c>
      <c r="E1108" t="s">
        <v>77</v>
      </c>
      <c r="F1108" t="s">
        <v>183</v>
      </c>
      <c r="G1108" t="s">
        <v>184</v>
      </c>
      <c r="H1108" t="s">
        <v>53</v>
      </c>
      <c r="I1108" t="s">
        <v>54</v>
      </c>
      <c r="J1108" t="s">
        <v>211</v>
      </c>
      <c r="K1108" t="s">
        <v>131</v>
      </c>
      <c r="L1108">
        <v>77041</v>
      </c>
      <c r="M1108" t="s">
        <v>132</v>
      </c>
      <c r="N1108" t="s">
        <v>1587</v>
      </c>
      <c r="O1108" t="s">
        <v>59</v>
      </c>
      <c r="P1108" t="s">
        <v>92</v>
      </c>
      <c r="Q1108" t="s">
        <v>1588</v>
      </c>
      <c r="R1108" s="19">
        <v>2.3279999999999998</v>
      </c>
      <c r="S1108" s="17">
        <v>2</v>
      </c>
      <c r="T1108" s="20">
        <v>0.6</v>
      </c>
      <c r="U1108" s="19">
        <v>-0.75660000000000005</v>
      </c>
      <c r="V1108" s="20">
        <f t="shared" si="85"/>
        <v>-0.32500000000000007</v>
      </c>
      <c r="W1108" s="17">
        <f t="shared" si="86"/>
        <v>2016</v>
      </c>
      <c r="X1108" t="str">
        <f t="shared" si="87"/>
        <v>Nov-2016</v>
      </c>
      <c r="Y1108" s="17">
        <f t="shared" si="88"/>
        <v>5</v>
      </c>
      <c r="Z1108" t="str">
        <f t="shared" si="89"/>
        <v>Over 50%</v>
      </c>
      <c r="AA1108" s="17">
        <f>IF(COUNTIF($B$2:B1108,B1108)=1,1,0)</f>
        <v>0</v>
      </c>
      <c r="AB1108" s="17">
        <f>IF(COUNTIF($F$2:F1108,F1108)=1,1,0)</f>
        <v>0</v>
      </c>
    </row>
    <row r="1109" spans="1:28" x14ac:dyDescent="0.2">
      <c r="A1109" s="17">
        <v>1108</v>
      </c>
      <c r="B1109" t="s">
        <v>3276</v>
      </c>
      <c r="C1109" s="18">
        <v>42693</v>
      </c>
      <c r="D1109" s="18">
        <v>42698</v>
      </c>
      <c r="E1109" t="s">
        <v>77</v>
      </c>
      <c r="F1109" t="s">
        <v>183</v>
      </c>
      <c r="G1109" t="s">
        <v>184</v>
      </c>
      <c r="H1109" t="s">
        <v>53</v>
      </c>
      <c r="I1109" t="s">
        <v>54</v>
      </c>
      <c r="J1109" t="s">
        <v>211</v>
      </c>
      <c r="K1109" t="s">
        <v>131</v>
      </c>
      <c r="L1109">
        <v>77041</v>
      </c>
      <c r="M1109" t="s">
        <v>132</v>
      </c>
      <c r="N1109" t="s">
        <v>3277</v>
      </c>
      <c r="O1109" t="s">
        <v>73</v>
      </c>
      <c r="P1109" t="s">
        <v>102</v>
      </c>
      <c r="Q1109" t="s">
        <v>3278</v>
      </c>
      <c r="R1109" s="19">
        <v>10.78</v>
      </c>
      <c r="S1109" s="17">
        <v>5</v>
      </c>
      <c r="T1109" s="20">
        <v>0.8</v>
      </c>
      <c r="U1109" s="19">
        <v>-17.248000000000001</v>
      </c>
      <c r="V1109" s="20">
        <f t="shared" si="85"/>
        <v>-1.6</v>
      </c>
      <c r="W1109" s="17">
        <f t="shared" si="86"/>
        <v>2016</v>
      </c>
      <c r="X1109" t="str">
        <f t="shared" si="87"/>
        <v>Nov-2016</v>
      </c>
      <c r="Y1109" s="17">
        <f t="shared" si="88"/>
        <v>5</v>
      </c>
      <c r="Z1109" t="str">
        <f t="shared" si="89"/>
        <v>Over 50%</v>
      </c>
      <c r="AA1109" s="17">
        <f>IF(COUNTIF($B$2:B1109,B1109)=1,1,0)</f>
        <v>0</v>
      </c>
      <c r="AB1109" s="17">
        <f>IF(COUNTIF($F$2:F1109,F1109)=1,1,0)</f>
        <v>0</v>
      </c>
    </row>
    <row r="1110" spans="1:28" x14ac:dyDescent="0.2">
      <c r="A1110" s="17">
        <v>1109</v>
      </c>
      <c r="B1110" t="s">
        <v>3276</v>
      </c>
      <c r="C1110" s="18">
        <v>42693</v>
      </c>
      <c r="D1110" s="18">
        <v>42698</v>
      </c>
      <c r="E1110" t="s">
        <v>77</v>
      </c>
      <c r="F1110" t="s">
        <v>183</v>
      </c>
      <c r="G1110" t="s">
        <v>184</v>
      </c>
      <c r="H1110" t="s">
        <v>53</v>
      </c>
      <c r="I1110" t="s">
        <v>54</v>
      </c>
      <c r="J1110" t="s">
        <v>211</v>
      </c>
      <c r="K1110" t="s">
        <v>131</v>
      </c>
      <c r="L1110">
        <v>77041</v>
      </c>
      <c r="M1110" t="s">
        <v>132</v>
      </c>
      <c r="N1110" t="s">
        <v>3279</v>
      </c>
      <c r="O1110" t="s">
        <v>73</v>
      </c>
      <c r="P1110" t="s">
        <v>296</v>
      </c>
      <c r="Q1110" t="s">
        <v>590</v>
      </c>
      <c r="R1110" s="19">
        <v>58.368000000000002</v>
      </c>
      <c r="S1110" s="17">
        <v>12</v>
      </c>
      <c r="T1110" s="20">
        <v>0.2</v>
      </c>
      <c r="U1110" s="19">
        <v>21.888000000000002</v>
      </c>
      <c r="V1110" s="20">
        <f t="shared" si="85"/>
        <v>0.375</v>
      </c>
      <c r="W1110" s="17">
        <f t="shared" si="86"/>
        <v>2016</v>
      </c>
      <c r="X1110" t="str">
        <f t="shared" si="87"/>
        <v>Nov-2016</v>
      </c>
      <c r="Y1110" s="17">
        <f t="shared" si="88"/>
        <v>5</v>
      </c>
      <c r="Z1110" t="str">
        <f t="shared" si="89"/>
        <v>11-20%</v>
      </c>
      <c r="AA1110" s="17">
        <f>IF(COUNTIF($B$2:B1110,B1110)=1,1,0)</f>
        <v>0</v>
      </c>
      <c r="AB1110" s="17">
        <f>IF(COUNTIF($F$2:F1110,F1110)=1,1,0)</f>
        <v>0</v>
      </c>
    </row>
    <row r="1111" spans="1:28" x14ac:dyDescent="0.2">
      <c r="A1111" s="17">
        <v>1110</v>
      </c>
      <c r="B1111" t="s">
        <v>3276</v>
      </c>
      <c r="C1111" s="18">
        <v>42693</v>
      </c>
      <c r="D1111" s="18">
        <v>42698</v>
      </c>
      <c r="E1111" t="s">
        <v>77</v>
      </c>
      <c r="F1111" t="s">
        <v>183</v>
      </c>
      <c r="G1111" t="s">
        <v>184</v>
      </c>
      <c r="H1111" t="s">
        <v>53</v>
      </c>
      <c r="I1111" t="s">
        <v>54</v>
      </c>
      <c r="J1111" t="s">
        <v>211</v>
      </c>
      <c r="K1111" t="s">
        <v>131</v>
      </c>
      <c r="L1111">
        <v>77041</v>
      </c>
      <c r="M1111" t="s">
        <v>132</v>
      </c>
      <c r="N1111" t="s">
        <v>3280</v>
      </c>
      <c r="O1111" t="s">
        <v>73</v>
      </c>
      <c r="P1111" t="s">
        <v>200</v>
      </c>
      <c r="Q1111" t="s">
        <v>3281</v>
      </c>
      <c r="R1111" s="19">
        <v>40.968000000000004</v>
      </c>
      <c r="S1111" s="17">
        <v>3</v>
      </c>
      <c r="T1111" s="20">
        <v>0.2</v>
      </c>
      <c r="U1111" s="19">
        <v>13.826700000000001</v>
      </c>
      <c r="V1111" s="20">
        <f t="shared" si="85"/>
        <v>0.33749999999999997</v>
      </c>
      <c r="W1111" s="17">
        <f t="shared" si="86"/>
        <v>2016</v>
      </c>
      <c r="X1111" t="str">
        <f t="shared" si="87"/>
        <v>Nov-2016</v>
      </c>
      <c r="Y1111" s="17">
        <f t="shared" si="88"/>
        <v>5</v>
      </c>
      <c r="Z1111" t="str">
        <f t="shared" si="89"/>
        <v>11-20%</v>
      </c>
      <c r="AA1111" s="17">
        <f>IF(COUNTIF($B$2:B1111,B1111)=1,1,0)</f>
        <v>0</v>
      </c>
      <c r="AB1111" s="17">
        <f>IF(COUNTIF($F$2:F1111,F1111)=1,1,0)</f>
        <v>0</v>
      </c>
    </row>
    <row r="1112" spans="1:28" x14ac:dyDescent="0.2">
      <c r="A1112" s="17">
        <v>1111</v>
      </c>
      <c r="B1112" t="s">
        <v>3276</v>
      </c>
      <c r="C1112" s="18">
        <v>42693</v>
      </c>
      <c r="D1112" s="18">
        <v>42698</v>
      </c>
      <c r="E1112" t="s">
        <v>77</v>
      </c>
      <c r="F1112" t="s">
        <v>183</v>
      </c>
      <c r="G1112" t="s">
        <v>184</v>
      </c>
      <c r="H1112" t="s">
        <v>53</v>
      </c>
      <c r="I1112" t="s">
        <v>54</v>
      </c>
      <c r="J1112" t="s">
        <v>211</v>
      </c>
      <c r="K1112" t="s">
        <v>131</v>
      </c>
      <c r="L1112">
        <v>77041</v>
      </c>
      <c r="M1112" t="s">
        <v>132</v>
      </c>
      <c r="N1112" t="s">
        <v>3282</v>
      </c>
      <c r="O1112" t="s">
        <v>98</v>
      </c>
      <c r="P1112" t="s">
        <v>99</v>
      </c>
      <c r="Q1112" t="s">
        <v>3283</v>
      </c>
      <c r="R1112" s="19">
        <v>71.959999999999994</v>
      </c>
      <c r="S1112" s="17">
        <v>5</v>
      </c>
      <c r="T1112" s="20">
        <v>0.2</v>
      </c>
      <c r="U1112" s="19">
        <v>25.186</v>
      </c>
      <c r="V1112" s="20">
        <f t="shared" si="85"/>
        <v>0.35000000000000003</v>
      </c>
      <c r="W1112" s="17">
        <f t="shared" si="86"/>
        <v>2016</v>
      </c>
      <c r="X1112" t="str">
        <f t="shared" si="87"/>
        <v>Nov-2016</v>
      </c>
      <c r="Y1112" s="17">
        <f t="shared" si="88"/>
        <v>5</v>
      </c>
      <c r="Z1112" t="str">
        <f t="shared" si="89"/>
        <v>11-20%</v>
      </c>
      <c r="AA1112" s="17">
        <f>IF(COUNTIF($B$2:B1112,B1112)=1,1,0)</f>
        <v>0</v>
      </c>
      <c r="AB1112" s="17">
        <f>IF(COUNTIF($F$2:F1112,F1112)=1,1,0)</f>
        <v>0</v>
      </c>
    </row>
    <row r="1113" spans="1:28" x14ac:dyDescent="0.2">
      <c r="A1113" s="17">
        <v>1112</v>
      </c>
      <c r="B1113" t="s">
        <v>3276</v>
      </c>
      <c r="C1113" s="18">
        <v>42693</v>
      </c>
      <c r="D1113" s="18">
        <v>42698</v>
      </c>
      <c r="E1113" t="s">
        <v>77</v>
      </c>
      <c r="F1113" t="s">
        <v>183</v>
      </c>
      <c r="G1113" t="s">
        <v>184</v>
      </c>
      <c r="H1113" t="s">
        <v>53</v>
      </c>
      <c r="I1113" t="s">
        <v>54</v>
      </c>
      <c r="J1113" t="s">
        <v>211</v>
      </c>
      <c r="K1113" t="s">
        <v>131</v>
      </c>
      <c r="L1113">
        <v>77041</v>
      </c>
      <c r="M1113" t="s">
        <v>132</v>
      </c>
      <c r="N1113" t="s">
        <v>3284</v>
      </c>
      <c r="O1113" t="s">
        <v>73</v>
      </c>
      <c r="P1113" t="s">
        <v>117</v>
      </c>
      <c r="Q1113" t="s">
        <v>3285</v>
      </c>
      <c r="R1113" s="19">
        <v>10.368</v>
      </c>
      <c r="S1113" s="17">
        <v>2</v>
      </c>
      <c r="T1113" s="20">
        <v>0.2</v>
      </c>
      <c r="U1113" s="19">
        <v>3.6288</v>
      </c>
      <c r="V1113" s="20">
        <f t="shared" si="85"/>
        <v>0.35</v>
      </c>
      <c r="W1113" s="17">
        <f t="shared" si="86"/>
        <v>2016</v>
      </c>
      <c r="X1113" t="str">
        <f t="shared" si="87"/>
        <v>Nov-2016</v>
      </c>
      <c r="Y1113" s="17">
        <f t="shared" si="88"/>
        <v>5</v>
      </c>
      <c r="Z1113" t="str">
        <f t="shared" si="89"/>
        <v>11-20%</v>
      </c>
      <c r="AA1113" s="17">
        <f>IF(COUNTIF($B$2:B1113,B1113)=1,1,0)</f>
        <v>0</v>
      </c>
      <c r="AB1113" s="17">
        <f>IF(COUNTIF($F$2:F1113,F1113)=1,1,0)</f>
        <v>0</v>
      </c>
    </row>
    <row r="1114" spans="1:28" x14ac:dyDescent="0.2">
      <c r="A1114" s="17">
        <v>1113</v>
      </c>
      <c r="B1114" t="s">
        <v>3276</v>
      </c>
      <c r="C1114" s="18">
        <v>42693</v>
      </c>
      <c r="D1114" s="18">
        <v>42698</v>
      </c>
      <c r="E1114" t="s">
        <v>77</v>
      </c>
      <c r="F1114" t="s">
        <v>183</v>
      </c>
      <c r="G1114" t="s">
        <v>184</v>
      </c>
      <c r="H1114" t="s">
        <v>53</v>
      </c>
      <c r="I1114" t="s">
        <v>54</v>
      </c>
      <c r="J1114" t="s">
        <v>211</v>
      </c>
      <c r="K1114" t="s">
        <v>131</v>
      </c>
      <c r="L1114">
        <v>77041</v>
      </c>
      <c r="M1114" t="s">
        <v>132</v>
      </c>
      <c r="N1114" t="s">
        <v>473</v>
      </c>
      <c r="O1114" t="s">
        <v>73</v>
      </c>
      <c r="P1114" t="s">
        <v>102</v>
      </c>
      <c r="Q1114" t="s">
        <v>474</v>
      </c>
      <c r="R1114" s="19">
        <v>1.1919999999999999</v>
      </c>
      <c r="S1114" s="17">
        <v>2</v>
      </c>
      <c r="T1114" s="20">
        <v>0.8</v>
      </c>
      <c r="U1114" s="19">
        <v>-2.0264000000000002</v>
      </c>
      <c r="V1114" s="20">
        <f t="shared" si="85"/>
        <v>-1.7000000000000002</v>
      </c>
      <c r="W1114" s="17">
        <f t="shared" si="86"/>
        <v>2016</v>
      </c>
      <c r="X1114" t="str">
        <f t="shared" si="87"/>
        <v>Nov-2016</v>
      </c>
      <c r="Y1114" s="17">
        <f t="shared" si="88"/>
        <v>5</v>
      </c>
      <c r="Z1114" t="str">
        <f t="shared" si="89"/>
        <v>Over 50%</v>
      </c>
      <c r="AA1114" s="17">
        <f>IF(COUNTIF($B$2:B1114,B1114)=1,1,0)</f>
        <v>0</v>
      </c>
      <c r="AB1114" s="17">
        <f>IF(COUNTIF($F$2:F1114,F1114)=1,1,0)</f>
        <v>0</v>
      </c>
    </row>
    <row r="1115" spans="1:28" x14ac:dyDescent="0.2">
      <c r="A1115" s="17">
        <v>1114</v>
      </c>
      <c r="B1115" t="s">
        <v>3286</v>
      </c>
      <c r="C1115" s="18">
        <v>43087</v>
      </c>
      <c r="D1115" s="18">
        <v>43092</v>
      </c>
      <c r="E1115" t="s">
        <v>50</v>
      </c>
      <c r="F1115" t="s">
        <v>1360</v>
      </c>
      <c r="G1115" t="s">
        <v>1361</v>
      </c>
      <c r="H1115" t="s">
        <v>53</v>
      </c>
      <c r="I1115" t="s">
        <v>54</v>
      </c>
      <c r="J1115" t="s">
        <v>3287</v>
      </c>
      <c r="K1115" t="s">
        <v>70</v>
      </c>
      <c r="L1115">
        <v>92024</v>
      </c>
      <c r="M1115" t="s">
        <v>71</v>
      </c>
      <c r="N1115" t="s">
        <v>2784</v>
      </c>
      <c r="O1115" t="s">
        <v>73</v>
      </c>
      <c r="P1115" t="s">
        <v>102</v>
      </c>
      <c r="Q1115" t="s">
        <v>2785</v>
      </c>
      <c r="R1115" s="19">
        <v>46.671999999999997</v>
      </c>
      <c r="S1115" s="17">
        <v>2</v>
      </c>
      <c r="T1115" s="20">
        <v>0.2</v>
      </c>
      <c r="U1115" s="19">
        <v>16.3352</v>
      </c>
      <c r="V1115" s="20">
        <f t="shared" si="85"/>
        <v>0.35000000000000003</v>
      </c>
      <c r="W1115" s="17">
        <f t="shared" si="86"/>
        <v>2017</v>
      </c>
      <c r="X1115" t="str">
        <f t="shared" si="87"/>
        <v>Dec-2017</v>
      </c>
      <c r="Y1115" s="17">
        <f t="shared" si="88"/>
        <v>5</v>
      </c>
      <c r="Z1115" t="str">
        <f t="shared" si="89"/>
        <v>11-20%</v>
      </c>
      <c r="AA1115" s="17">
        <f>IF(COUNTIF($B$2:B1115,B1115)=1,1,0)</f>
        <v>1</v>
      </c>
      <c r="AB1115" s="17">
        <f>IF(COUNTIF($F$2:F1115,F1115)=1,1,0)</f>
        <v>0</v>
      </c>
    </row>
    <row r="1116" spans="1:28" x14ac:dyDescent="0.2">
      <c r="A1116" s="17">
        <v>1115</v>
      </c>
      <c r="B1116" t="s">
        <v>3286</v>
      </c>
      <c r="C1116" s="18">
        <v>43087</v>
      </c>
      <c r="D1116" s="18">
        <v>43092</v>
      </c>
      <c r="E1116" t="s">
        <v>50</v>
      </c>
      <c r="F1116" t="s">
        <v>1360</v>
      </c>
      <c r="G1116" t="s">
        <v>1361</v>
      </c>
      <c r="H1116" t="s">
        <v>53</v>
      </c>
      <c r="I1116" t="s">
        <v>54</v>
      </c>
      <c r="J1116" t="s">
        <v>3287</v>
      </c>
      <c r="K1116" t="s">
        <v>70</v>
      </c>
      <c r="L1116">
        <v>92024</v>
      </c>
      <c r="M1116" t="s">
        <v>71</v>
      </c>
      <c r="N1116" t="s">
        <v>3288</v>
      </c>
      <c r="O1116" t="s">
        <v>59</v>
      </c>
      <c r="P1116" t="s">
        <v>60</v>
      </c>
      <c r="Q1116" t="s">
        <v>3289</v>
      </c>
      <c r="R1116" s="19">
        <v>119.833</v>
      </c>
      <c r="S1116" s="17">
        <v>1</v>
      </c>
      <c r="T1116" s="20">
        <v>0.15</v>
      </c>
      <c r="U1116" s="19">
        <v>-12.6882</v>
      </c>
      <c r="V1116" s="20">
        <f t="shared" si="85"/>
        <v>-0.10588235294117647</v>
      </c>
      <c r="W1116" s="17">
        <f t="shared" si="86"/>
        <v>2017</v>
      </c>
      <c r="X1116" t="str">
        <f t="shared" si="87"/>
        <v>Dec-2017</v>
      </c>
      <c r="Y1116" s="17">
        <f t="shared" si="88"/>
        <v>5</v>
      </c>
      <c r="Z1116" t="str">
        <f t="shared" si="89"/>
        <v>11-20%</v>
      </c>
      <c r="AA1116" s="17">
        <f>IF(COUNTIF($B$2:B1116,B1116)=1,1,0)</f>
        <v>0</v>
      </c>
      <c r="AB1116" s="17">
        <f>IF(COUNTIF($F$2:F1116,F1116)=1,1,0)</f>
        <v>0</v>
      </c>
    </row>
    <row r="1117" spans="1:28" x14ac:dyDescent="0.2">
      <c r="A1117" s="17">
        <v>1116</v>
      </c>
      <c r="B1117" t="s">
        <v>3286</v>
      </c>
      <c r="C1117" s="18">
        <v>43087</v>
      </c>
      <c r="D1117" s="18">
        <v>43092</v>
      </c>
      <c r="E1117" t="s">
        <v>50</v>
      </c>
      <c r="F1117" t="s">
        <v>1360</v>
      </c>
      <c r="G1117" t="s">
        <v>1361</v>
      </c>
      <c r="H1117" t="s">
        <v>53</v>
      </c>
      <c r="I1117" t="s">
        <v>54</v>
      </c>
      <c r="J1117" t="s">
        <v>3287</v>
      </c>
      <c r="K1117" t="s">
        <v>70</v>
      </c>
      <c r="L1117">
        <v>92024</v>
      </c>
      <c r="M1117" t="s">
        <v>71</v>
      </c>
      <c r="N1117" t="s">
        <v>2385</v>
      </c>
      <c r="O1117" t="s">
        <v>98</v>
      </c>
      <c r="P1117" t="s">
        <v>188</v>
      </c>
      <c r="Q1117" t="s">
        <v>2386</v>
      </c>
      <c r="R1117" s="19">
        <v>119.98</v>
      </c>
      <c r="S1117" s="17">
        <v>2</v>
      </c>
      <c r="T1117" s="20">
        <v>0</v>
      </c>
      <c r="U1117" s="19">
        <v>57.590400000000002</v>
      </c>
      <c r="V1117" s="20">
        <f t="shared" si="85"/>
        <v>0.48</v>
      </c>
      <c r="W1117" s="17">
        <f t="shared" si="86"/>
        <v>2017</v>
      </c>
      <c r="X1117" t="str">
        <f t="shared" si="87"/>
        <v>Dec-2017</v>
      </c>
      <c r="Y1117" s="17">
        <f t="shared" si="88"/>
        <v>5</v>
      </c>
      <c r="Z1117" t="str">
        <f t="shared" si="89"/>
        <v>0% (No Discount)</v>
      </c>
      <c r="AA1117" s="17">
        <f>IF(COUNTIF($B$2:B1117,B1117)=1,1,0)</f>
        <v>0</v>
      </c>
      <c r="AB1117" s="17">
        <f>IF(COUNTIF($F$2:F1117,F1117)=1,1,0)</f>
        <v>0</v>
      </c>
    </row>
    <row r="1118" spans="1:28" x14ac:dyDescent="0.2">
      <c r="A1118" s="17">
        <v>1117</v>
      </c>
      <c r="B1118" t="s">
        <v>3290</v>
      </c>
      <c r="C1118" s="18">
        <v>42573</v>
      </c>
      <c r="D1118" s="18">
        <v>42575</v>
      </c>
      <c r="E1118" t="s">
        <v>50</v>
      </c>
      <c r="F1118" t="s">
        <v>3291</v>
      </c>
      <c r="G1118" t="s">
        <v>3292</v>
      </c>
      <c r="H1118" t="s">
        <v>68</v>
      </c>
      <c r="I1118" t="s">
        <v>54</v>
      </c>
      <c r="J1118" t="s">
        <v>154</v>
      </c>
      <c r="K1118" t="s">
        <v>70</v>
      </c>
      <c r="L1118">
        <v>94110</v>
      </c>
      <c r="M1118" t="s">
        <v>71</v>
      </c>
      <c r="N1118" t="s">
        <v>1472</v>
      </c>
      <c r="O1118" t="s">
        <v>73</v>
      </c>
      <c r="P1118" t="s">
        <v>74</v>
      </c>
      <c r="Q1118" t="s">
        <v>1473</v>
      </c>
      <c r="R1118" s="19">
        <v>6.3</v>
      </c>
      <c r="S1118" s="17">
        <v>2</v>
      </c>
      <c r="T1118" s="20">
        <v>0</v>
      </c>
      <c r="U1118" s="19">
        <v>3.024</v>
      </c>
      <c r="V1118" s="20">
        <f t="shared" si="85"/>
        <v>0.48000000000000004</v>
      </c>
      <c r="W1118" s="17">
        <f t="shared" si="86"/>
        <v>2016</v>
      </c>
      <c r="X1118" t="str">
        <f t="shared" si="87"/>
        <v>Jul-2016</v>
      </c>
      <c r="Y1118" s="17">
        <f t="shared" si="88"/>
        <v>2</v>
      </c>
      <c r="Z1118" t="str">
        <f t="shared" si="89"/>
        <v>0% (No Discount)</v>
      </c>
      <c r="AA1118" s="17">
        <f>IF(COUNTIF($B$2:B1118,B1118)=1,1,0)</f>
        <v>1</v>
      </c>
      <c r="AB1118" s="17">
        <f>IF(COUNTIF($F$2:F1118,F1118)=1,1,0)</f>
        <v>1</v>
      </c>
    </row>
    <row r="1119" spans="1:28" x14ac:dyDescent="0.2">
      <c r="A1119" s="17">
        <v>1118</v>
      </c>
      <c r="B1119" t="s">
        <v>3293</v>
      </c>
      <c r="C1119" s="18">
        <v>42251</v>
      </c>
      <c r="D1119" s="18">
        <v>42255</v>
      </c>
      <c r="E1119" t="s">
        <v>77</v>
      </c>
      <c r="F1119" t="s">
        <v>3294</v>
      </c>
      <c r="G1119" t="s">
        <v>3295</v>
      </c>
      <c r="H1119" t="s">
        <v>53</v>
      </c>
      <c r="I1119" t="s">
        <v>54</v>
      </c>
      <c r="J1119" t="s">
        <v>3296</v>
      </c>
      <c r="K1119" t="s">
        <v>1302</v>
      </c>
      <c r="L1119">
        <v>30076</v>
      </c>
      <c r="M1119" t="s">
        <v>57</v>
      </c>
      <c r="N1119" t="s">
        <v>1281</v>
      </c>
      <c r="O1119" t="s">
        <v>73</v>
      </c>
      <c r="P1119" t="s">
        <v>117</v>
      </c>
      <c r="Q1119" t="s">
        <v>1474</v>
      </c>
      <c r="R1119" s="19">
        <v>279.89999999999998</v>
      </c>
      <c r="S1119" s="17">
        <v>5</v>
      </c>
      <c r="T1119" s="20">
        <v>0</v>
      </c>
      <c r="U1119" s="19">
        <v>137.15100000000001</v>
      </c>
      <c r="V1119" s="20">
        <f t="shared" si="85"/>
        <v>0.4900000000000001</v>
      </c>
      <c r="W1119" s="17">
        <f t="shared" si="86"/>
        <v>2015</v>
      </c>
      <c r="X1119" t="str">
        <f t="shared" si="87"/>
        <v>Sep-2015</v>
      </c>
      <c r="Y1119" s="17">
        <f t="shared" si="88"/>
        <v>4</v>
      </c>
      <c r="Z1119" t="str">
        <f t="shared" si="89"/>
        <v>0% (No Discount)</v>
      </c>
      <c r="AA1119" s="17">
        <f>IF(COUNTIF($B$2:B1119,B1119)=1,1,0)</f>
        <v>1</v>
      </c>
      <c r="AB1119" s="17">
        <f>IF(COUNTIF($F$2:F1119,F1119)=1,1,0)</f>
        <v>1</v>
      </c>
    </row>
    <row r="1120" spans="1:28" x14ac:dyDescent="0.2">
      <c r="A1120" s="17">
        <v>1119</v>
      </c>
      <c r="B1120" t="s">
        <v>3293</v>
      </c>
      <c r="C1120" s="18">
        <v>42251</v>
      </c>
      <c r="D1120" s="18">
        <v>42255</v>
      </c>
      <c r="E1120" t="s">
        <v>77</v>
      </c>
      <c r="F1120" t="s">
        <v>3294</v>
      </c>
      <c r="G1120" t="s">
        <v>3295</v>
      </c>
      <c r="H1120" t="s">
        <v>53</v>
      </c>
      <c r="I1120" t="s">
        <v>54</v>
      </c>
      <c r="J1120" t="s">
        <v>3296</v>
      </c>
      <c r="K1120" t="s">
        <v>1302</v>
      </c>
      <c r="L1120">
        <v>30076</v>
      </c>
      <c r="M1120" t="s">
        <v>57</v>
      </c>
      <c r="N1120" t="s">
        <v>2738</v>
      </c>
      <c r="O1120" t="s">
        <v>98</v>
      </c>
      <c r="P1120" t="s">
        <v>188</v>
      </c>
      <c r="Q1120" t="s">
        <v>2739</v>
      </c>
      <c r="R1120" s="19">
        <v>619.95000000000005</v>
      </c>
      <c r="S1120" s="17">
        <v>5</v>
      </c>
      <c r="T1120" s="20">
        <v>0</v>
      </c>
      <c r="U1120" s="19">
        <v>111.59099999999999</v>
      </c>
      <c r="V1120" s="20">
        <f t="shared" si="85"/>
        <v>0.17999999999999997</v>
      </c>
      <c r="W1120" s="17">
        <f t="shared" si="86"/>
        <v>2015</v>
      </c>
      <c r="X1120" t="str">
        <f t="shared" si="87"/>
        <v>Sep-2015</v>
      </c>
      <c r="Y1120" s="17">
        <f t="shared" si="88"/>
        <v>4</v>
      </c>
      <c r="Z1120" t="str">
        <f t="shared" si="89"/>
        <v>0% (No Discount)</v>
      </c>
      <c r="AA1120" s="17">
        <f>IF(COUNTIF($B$2:B1120,B1120)=1,1,0)</f>
        <v>0</v>
      </c>
      <c r="AB1120" s="17">
        <f>IF(COUNTIF($F$2:F1120,F1120)=1,1,0)</f>
        <v>0</v>
      </c>
    </row>
    <row r="1121" spans="1:28" x14ac:dyDescent="0.2">
      <c r="A1121" s="17">
        <v>1120</v>
      </c>
      <c r="B1121" t="s">
        <v>3293</v>
      </c>
      <c r="C1121" s="18">
        <v>42251</v>
      </c>
      <c r="D1121" s="18">
        <v>42255</v>
      </c>
      <c r="E1121" t="s">
        <v>77</v>
      </c>
      <c r="F1121" t="s">
        <v>3294</v>
      </c>
      <c r="G1121" t="s">
        <v>3295</v>
      </c>
      <c r="H1121" t="s">
        <v>53</v>
      </c>
      <c r="I1121" t="s">
        <v>54</v>
      </c>
      <c r="J1121" t="s">
        <v>3296</v>
      </c>
      <c r="K1121" t="s">
        <v>1302</v>
      </c>
      <c r="L1121">
        <v>30076</v>
      </c>
      <c r="M1121" t="s">
        <v>57</v>
      </c>
      <c r="N1121" t="s">
        <v>3297</v>
      </c>
      <c r="O1121" t="s">
        <v>73</v>
      </c>
      <c r="P1121" t="s">
        <v>117</v>
      </c>
      <c r="Q1121" t="s">
        <v>3298</v>
      </c>
      <c r="R1121" s="19">
        <v>4.3600000000000003</v>
      </c>
      <c r="S1121" s="17">
        <v>2</v>
      </c>
      <c r="T1121" s="20">
        <v>0</v>
      </c>
      <c r="U1121" s="19">
        <v>2.0491999999999999</v>
      </c>
      <c r="V1121" s="20">
        <f t="shared" si="85"/>
        <v>0.46999999999999992</v>
      </c>
      <c r="W1121" s="17">
        <f t="shared" si="86"/>
        <v>2015</v>
      </c>
      <c r="X1121" t="str">
        <f t="shared" si="87"/>
        <v>Sep-2015</v>
      </c>
      <c r="Y1121" s="17">
        <f t="shared" si="88"/>
        <v>4</v>
      </c>
      <c r="Z1121" t="str">
        <f t="shared" si="89"/>
        <v>0% (No Discount)</v>
      </c>
      <c r="AA1121" s="17">
        <f>IF(COUNTIF($B$2:B1121,B1121)=1,1,0)</f>
        <v>0</v>
      </c>
      <c r="AB1121" s="17">
        <f>IF(COUNTIF($F$2:F1121,F1121)=1,1,0)</f>
        <v>0</v>
      </c>
    </row>
    <row r="1122" spans="1:28" x14ac:dyDescent="0.2">
      <c r="A1122" s="17">
        <v>1121</v>
      </c>
      <c r="B1122" t="s">
        <v>3293</v>
      </c>
      <c r="C1122" s="18">
        <v>42251</v>
      </c>
      <c r="D1122" s="18">
        <v>42255</v>
      </c>
      <c r="E1122" t="s">
        <v>77</v>
      </c>
      <c r="F1122" t="s">
        <v>3294</v>
      </c>
      <c r="G1122" t="s">
        <v>3295</v>
      </c>
      <c r="H1122" t="s">
        <v>53</v>
      </c>
      <c r="I1122" t="s">
        <v>54</v>
      </c>
      <c r="J1122" t="s">
        <v>3296</v>
      </c>
      <c r="K1122" t="s">
        <v>1302</v>
      </c>
      <c r="L1122">
        <v>30076</v>
      </c>
      <c r="M1122" t="s">
        <v>57</v>
      </c>
      <c r="N1122" t="s">
        <v>2609</v>
      </c>
      <c r="O1122" t="s">
        <v>73</v>
      </c>
      <c r="P1122" t="s">
        <v>200</v>
      </c>
      <c r="Q1122" t="s">
        <v>2610</v>
      </c>
      <c r="R1122" s="19">
        <v>15.28</v>
      </c>
      <c r="S1122" s="17">
        <v>2</v>
      </c>
      <c r="T1122" s="20">
        <v>0</v>
      </c>
      <c r="U1122" s="19">
        <v>7.4871999999999996</v>
      </c>
      <c r="V1122" s="20">
        <f t="shared" si="85"/>
        <v>0.49</v>
      </c>
      <c r="W1122" s="17">
        <f t="shared" si="86"/>
        <v>2015</v>
      </c>
      <c r="X1122" t="str">
        <f t="shared" si="87"/>
        <v>Sep-2015</v>
      </c>
      <c r="Y1122" s="17">
        <f t="shared" si="88"/>
        <v>4</v>
      </c>
      <c r="Z1122" t="str">
        <f t="shared" si="89"/>
        <v>0% (No Discount)</v>
      </c>
      <c r="AA1122" s="17">
        <f>IF(COUNTIF($B$2:B1122,B1122)=1,1,0)</f>
        <v>0</v>
      </c>
      <c r="AB1122" s="17">
        <f>IF(COUNTIF($F$2:F1122,F1122)=1,1,0)</f>
        <v>0</v>
      </c>
    </row>
    <row r="1123" spans="1:28" x14ac:dyDescent="0.2">
      <c r="A1123" s="17">
        <v>1122</v>
      </c>
      <c r="B1123" t="s">
        <v>3299</v>
      </c>
      <c r="C1123" s="18">
        <v>41659</v>
      </c>
      <c r="D1123" s="18">
        <v>41665</v>
      </c>
      <c r="E1123" t="s">
        <v>77</v>
      </c>
      <c r="F1123" t="s">
        <v>2787</v>
      </c>
      <c r="G1123" t="s">
        <v>2788</v>
      </c>
      <c r="H1123" t="s">
        <v>53</v>
      </c>
      <c r="I1123" t="s">
        <v>54</v>
      </c>
      <c r="J1123" t="s">
        <v>3300</v>
      </c>
      <c r="K1123" t="s">
        <v>1739</v>
      </c>
      <c r="L1123">
        <v>72401</v>
      </c>
      <c r="M1123" t="s">
        <v>57</v>
      </c>
      <c r="N1123" t="s">
        <v>3301</v>
      </c>
      <c r="O1123" t="s">
        <v>98</v>
      </c>
      <c r="P1123" t="s">
        <v>99</v>
      </c>
      <c r="Q1123" t="s">
        <v>3302</v>
      </c>
      <c r="R1123" s="19">
        <v>699.93</v>
      </c>
      <c r="S1123" s="17">
        <v>7</v>
      </c>
      <c r="T1123" s="20">
        <v>0</v>
      </c>
      <c r="U1123" s="19">
        <v>181.98179999999999</v>
      </c>
      <c r="V1123" s="20">
        <f t="shared" si="85"/>
        <v>0.26</v>
      </c>
      <c r="W1123" s="17">
        <f t="shared" si="86"/>
        <v>2014</v>
      </c>
      <c r="X1123" t="str">
        <f t="shared" si="87"/>
        <v>Jan-2014</v>
      </c>
      <c r="Y1123" s="17">
        <f t="shared" si="88"/>
        <v>6</v>
      </c>
      <c r="Z1123" t="str">
        <f t="shared" si="89"/>
        <v>0% (No Discount)</v>
      </c>
      <c r="AA1123" s="17">
        <f>IF(COUNTIF($B$2:B1123,B1123)=1,1,0)</f>
        <v>1</v>
      </c>
      <c r="AB1123" s="17">
        <f>IF(COUNTIF($F$2:F1123,F1123)=1,1,0)</f>
        <v>0</v>
      </c>
    </row>
    <row r="1124" spans="1:28" x14ac:dyDescent="0.2">
      <c r="A1124" s="17">
        <v>1123</v>
      </c>
      <c r="B1124" t="s">
        <v>3299</v>
      </c>
      <c r="C1124" s="18">
        <v>41659</v>
      </c>
      <c r="D1124" s="18">
        <v>41665</v>
      </c>
      <c r="E1124" t="s">
        <v>77</v>
      </c>
      <c r="F1124" t="s">
        <v>2787</v>
      </c>
      <c r="G1124" t="s">
        <v>2788</v>
      </c>
      <c r="H1124" t="s">
        <v>53</v>
      </c>
      <c r="I1124" t="s">
        <v>54</v>
      </c>
      <c r="J1124" t="s">
        <v>3300</v>
      </c>
      <c r="K1124" t="s">
        <v>1739</v>
      </c>
      <c r="L1124">
        <v>72401</v>
      </c>
      <c r="M1124" t="s">
        <v>57</v>
      </c>
      <c r="N1124" t="s">
        <v>3303</v>
      </c>
      <c r="O1124" t="s">
        <v>73</v>
      </c>
      <c r="P1124" t="s">
        <v>95</v>
      </c>
      <c r="Q1124" t="s">
        <v>3304</v>
      </c>
      <c r="R1124" s="19">
        <v>22.96</v>
      </c>
      <c r="S1124" s="17">
        <v>7</v>
      </c>
      <c r="T1124" s="20">
        <v>0</v>
      </c>
      <c r="U1124" s="19">
        <v>6.6584000000000003</v>
      </c>
      <c r="V1124" s="20">
        <f t="shared" si="85"/>
        <v>0.28999999999999998</v>
      </c>
      <c r="W1124" s="17">
        <f t="shared" si="86"/>
        <v>2014</v>
      </c>
      <c r="X1124" t="str">
        <f t="shared" si="87"/>
        <v>Jan-2014</v>
      </c>
      <c r="Y1124" s="17">
        <f t="shared" si="88"/>
        <v>6</v>
      </c>
      <c r="Z1124" t="str">
        <f t="shared" si="89"/>
        <v>0% (No Discount)</v>
      </c>
      <c r="AA1124" s="17">
        <f>IF(COUNTIF($B$2:B1124,B1124)=1,1,0)</f>
        <v>0</v>
      </c>
      <c r="AB1124" s="17">
        <f>IF(COUNTIF($F$2:F1124,F1124)=1,1,0)</f>
        <v>0</v>
      </c>
    </row>
    <row r="1125" spans="1:28" x14ac:dyDescent="0.2">
      <c r="A1125" s="17">
        <v>1124</v>
      </c>
      <c r="B1125" t="s">
        <v>3299</v>
      </c>
      <c r="C1125" s="18">
        <v>41659</v>
      </c>
      <c r="D1125" s="18">
        <v>41665</v>
      </c>
      <c r="E1125" t="s">
        <v>77</v>
      </c>
      <c r="F1125" t="s">
        <v>2787</v>
      </c>
      <c r="G1125" t="s">
        <v>2788</v>
      </c>
      <c r="H1125" t="s">
        <v>53</v>
      </c>
      <c r="I1125" t="s">
        <v>54</v>
      </c>
      <c r="J1125" t="s">
        <v>3300</v>
      </c>
      <c r="K1125" t="s">
        <v>1739</v>
      </c>
      <c r="L1125">
        <v>72401</v>
      </c>
      <c r="M1125" t="s">
        <v>57</v>
      </c>
      <c r="N1125" t="s">
        <v>379</v>
      </c>
      <c r="O1125" t="s">
        <v>59</v>
      </c>
      <c r="P1125" t="s">
        <v>92</v>
      </c>
      <c r="Q1125" t="s">
        <v>380</v>
      </c>
      <c r="R1125" s="19">
        <v>38.6</v>
      </c>
      <c r="S1125" s="17">
        <v>4</v>
      </c>
      <c r="T1125" s="20">
        <v>0</v>
      </c>
      <c r="U1125" s="19">
        <v>11.58</v>
      </c>
      <c r="V1125" s="20">
        <f t="shared" si="85"/>
        <v>0.3</v>
      </c>
      <c r="W1125" s="17">
        <f t="shared" si="86"/>
        <v>2014</v>
      </c>
      <c r="X1125" t="str">
        <f t="shared" si="87"/>
        <v>Jan-2014</v>
      </c>
      <c r="Y1125" s="17">
        <f t="shared" si="88"/>
        <v>6</v>
      </c>
      <c r="Z1125" t="str">
        <f t="shared" si="89"/>
        <v>0% (No Discount)</v>
      </c>
      <c r="AA1125" s="17">
        <f>IF(COUNTIF($B$2:B1125,B1125)=1,1,0)</f>
        <v>0</v>
      </c>
      <c r="AB1125" s="17">
        <f>IF(COUNTIF($F$2:F1125,F1125)=1,1,0)</f>
        <v>0</v>
      </c>
    </row>
    <row r="1126" spans="1:28" x14ac:dyDescent="0.2">
      <c r="A1126" s="17">
        <v>1125</v>
      </c>
      <c r="B1126" t="s">
        <v>3299</v>
      </c>
      <c r="C1126" s="18">
        <v>41659</v>
      </c>
      <c r="D1126" s="18">
        <v>41665</v>
      </c>
      <c r="E1126" t="s">
        <v>77</v>
      </c>
      <c r="F1126" t="s">
        <v>2787</v>
      </c>
      <c r="G1126" t="s">
        <v>2788</v>
      </c>
      <c r="H1126" t="s">
        <v>53</v>
      </c>
      <c r="I1126" t="s">
        <v>54</v>
      </c>
      <c r="J1126" t="s">
        <v>3300</v>
      </c>
      <c r="K1126" t="s">
        <v>1739</v>
      </c>
      <c r="L1126">
        <v>72401</v>
      </c>
      <c r="M1126" t="s">
        <v>57</v>
      </c>
      <c r="N1126" t="s">
        <v>1788</v>
      </c>
      <c r="O1126" t="s">
        <v>73</v>
      </c>
      <c r="P1126" t="s">
        <v>95</v>
      </c>
      <c r="Q1126" t="s">
        <v>1789</v>
      </c>
      <c r="R1126" s="19">
        <v>6.63</v>
      </c>
      <c r="S1126" s="17">
        <v>3</v>
      </c>
      <c r="T1126" s="20">
        <v>0</v>
      </c>
      <c r="U1126" s="19">
        <v>1.7901</v>
      </c>
      <c r="V1126" s="20">
        <f t="shared" si="85"/>
        <v>0.27</v>
      </c>
      <c r="W1126" s="17">
        <f t="shared" si="86"/>
        <v>2014</v>
      </c>
      <c r="X1126" t="str">
        <f t="shared" si="87"/>
        <v>Jan-2014</v>
      </c>
      <c r="Y1126" s="17">
        <f t="shared" si="88"/>
        <v>6</v>
      </c>
      <c r="Z1126" t="str">
        <f t="shared" si="89"/>
        <v>0% (No Discount)</v>
      </c>
      <c r="AA1126" s="17">
        <f>IF(COUNTIF($B$2:B1126,B1126)=1,1,0)</f>
        <v>0</v>
      </c>
      <c r="AB1126" s="17">
        <f>IF(COUNTIF($F$2:F1126,F1126)=1,1,0)</f>
        <v>0</v>
      </c>
    </row>
    <row r="1127" spans="1:28" x14ac:dyDescent="0.2">
      <c r="A1127" s="17">
        <v>1126</v>
      </c>
      <c r="B1127" t="s">
        <v>3299</v>
      </c>
      <c r="C1127" s="18">
        <v>41659</v>
      </c>
      <c r="D1127" s="18">
        <v>41665</v>
      </c>
      <c r="E1127" t="s">
        <v>77</v>
      </c>
      <c r="F1127" t="s">
        <v>2787</v>
      </c>
      <c r="G1127" t="s">
        <v>2788</v>
      </c>
      <c r="H1127" t="s">
        <v>53</v>
      </c>
      <c r="I1127" t="s">
        <v>54</v>
      </c>
      <c r="J1127" t="s">
        <v>3300</v>
      </c>
      <c r="K1127" t="s">
        <v>1739</v>
      </c>
      <c r="L1127">
        <v>72401</v>
      </c>
      <c r="M1127" t="s">
        <v>57</v>
      </c>
      <c r="N1127" t="s">
        <v>3305</v>
      </c>
      <c r="O1127" t="s">
        <v>73</v>
      </c>
      <c r="P1127" t="s">
        <v>200</v>
      </c>
      <c r="Q1127" t="s">
        <v>698</v>
      </c>
      <c r="R1127" s="19">
        <v>23.34</v>
      </c>
      <c r="S1127" s="17">
        <v>3</v>
      </c>
      <c r="T1127" s="20">
        <v>0</v>
      </c>
      <c r="U1127" s="19">
        <v>10.969799999999999</v>
      </c>
      <c r="V1127" s="20">
        <f t="shared" si="85"/>
        <v>0.47</v>
      </c>
      <c r="W1127" s="17">
        <f t="shared" si="86"/>
        <v>2014</v>
      </c>
      <c r="X1127" t="str">
        <f t="shared" si="87"/>
        <v>Jan-2014</v>
      </c>
      <c r="Y1127" s="17">
        <f t="shared" si="88"/>
        <v>6</v>
      </c>
      <c r="Z1127" t="str">
        <f t="shared" si="89"/>
        <v>0% (No Discount)</v>
      </c>
      <c r="AA1127" s="17">
        <f>IF(COUNTIF($B$2:B1127,B1127)=1,1,0)</f>
        <v>0</v>
      </c>
      <c r="AB1127" s="17">
        <f>IF(COUNTIF($F$2:F1127,F1127)=1,1,0)</f>
        <v>0</v>
      </c>
    </row>
    <row r="1128" spans="1:28" x14ac:dyDescent="0.2">
      <c r="A1128" s="17">
        <v>1127</v>
      </c>
      <c r="B1128" t="s">
        <v>3299</v>
      </c>
      <c r="C1128" s="18">
        <v>41659</v>
      </c>
      <c r="D1128" s="18">
        <v>41665</v>
      </c>
      <c r="E1128" t="s">
        <v>77</v>
      </c>
      <c r="F1128" t="s">
        <v>2787</v>
      </c>
      <c r="G1128" t="s">
        <v>2788</v>
      </c>
      <c r="H1128" t="s">
        <v>53</v>
      </c>
      <c r="I1128" t="s">
        <v>54</v>
      </c>
      <c r="J1128" t="s">
        <v>3300</v>
      </c>
      <c r="K1128" t="s">
        <v>1739</v>
      </c>
      <c r="L1128">
        <v>72401</v>
      </c>
      <c r="M1128" t="s">
        <v>57</v>
      </c>
      <c r="N1128" t="s">
        <v>1620</v>
      </c>
      <c r="O1128" t="s">
        <v>59</v>
      </c>
      <c r="P1128" t="s">
        <v>63</v>
      </c>
      <c r="Q1128" t="s">
        <v>1621</v>
      </c>
      <c r="R1128" s="19">
        <v>1067.94</v>
      </c>
      <c r="S1128" s="17">
        <v>3</v>
      </c>
      <c r="T1128" s="20">
        <v>0</v>
      </c>
      <c r="U1128" s="19">
        <v>224.26740000000001</v>
      </c>
      <c r="V1128" s="20">
        <f t="shared" si="85"/>
        <v>0.21</v>
      </c>
      <c r="W1128" s="17">
        <f t="shared" si="86"/>
        <v>2014</v>
      </c>
      <c r="X1128" t="str">
        <f t="shared" si="87"/>
        <v>Jan-2014</v>
      </c>
      <c r="Y1128" s="17">
        <f t="shared" si="88"/>
        <v>6</v>
      </c>
      <c r="Z1128" t="str">
        <f t="shared" si="89"/>
        <v>0% (No Discount)</v>
      </c>
      <c r="AA1128" s="17">
        <f>IF(COUNTIF($B$2:B1128,B1128)=1,1,0)</f>
        <v>0</v>
      </c>
      <c r="AB1128" s="17">
        <f>IF(COUNTIF($F$2:F1128,F1128)=1,1,0)</f>
        <v>0</v>
      </c>
    </row>
    <row r="1129" spans="1:28" x14ac:dyDescent="0.2">
      <c r="A1129" s="17">
        <v>1128</v>
      </c>
      <c r="B1129" t="s">
        <v>3306</v>
      </c>
      <c r="C1129" s="18">
        <v>42065</v>
      </c>
      <c r="D1129" s="18">
        <v>42070</v>
      </c>
      <c r="E1129" t="s">
        <v>77</v>
      </c>
      <c r="F1129" t="s">
        <v>502</v>
      </c>
      <c r="G1129" t="s">
        <v>503</v>
      </c>
      <c r="H1129" t="s">
        <v>129</v>
      </c>
      <c r="I1129" t="s">
        <v>54</v>
      </c>
      <c r="J1129" t="s">
        <v>1496</v>
      </c>
      <c r="K1129" t="s">
        <v>281</v>
      </c>
      <c r="L1129">
        <v>47374</v>
      </c>
      <c r="M1129" t="s">
        <v>132</v>
      </c>
      <c r="N1129" t="s">
        <v>1599</v>
      </c>
      <c r="O1129" t="s">
        <v>73</v>
      </c>
      <c r="P1129" t="s">
        <v>95</v>
      </c>
      <c r="Q1129" t="s">
        <v>1600</v>
      </c>
      <c r="R1129" s="19">
        <v>10.16</v>
      </c>
      <c r="S1129" s="17">
        <v>1</v>
      </c>
      <c r="T1129" s="20">
        <v>0</v>
      </c>
      <c r="U1129" s="19">
        <v>2.6415999999999999</v>
      </c>
      <c r="V1129" s="20">
        <f t="shared" si="85"/>
        <v>0.26</v>
      </c>
      <c r="W1129" s="17">
        <f t="shared" si="86"/>
        <v>2015</v>
      </c>
      <c r="X1129" t="str">
        <f t="shared" si="87"/>
        <v>Mar-2015</v>
      </c>
      <c r="Y1129" s="17">
        <f t="shared" si="88"/>
        <v>5</v>
      </c>
      <c r="Z1129" t="str">
        <f t="shared" si="89"/>
        <v>0% (No Discount)</v>
      </c>
      <c r="AA1129" s="17">
        <f>IF(COUNTIF($B$2:B1129,B1129)=1,1,0)</f>
        <v>1</v>
      </c>
      <c r="AB1129" s="17">
        <f>IF(COUNTIF($F$2:F1129,F1129)=1,1,0)</f>
        <v>0</v>
      </c>
    </row>
    <row r="1130" spans="1:28" x14ac:dyDescent="0.2">
      <c r="A1130" s="17">
        <v>1129</v>
      </c>
      <c r="B1130" t="s">
        <v>3306</v>
      </c>
      <c r="C1130" s="18">
        <v>42065</v>
      </c>
      <c r="D1130" s="18">
        <v>42070</v>
      </c>
      <c r="E1130" t="s">
        <v>77</v>
      </c>
      <c r="F1130" t="s">
        <v>502</v>
      </c>
      <c r="G1130" t="s">
        <v>503</v>
      </c>
      <c r="H1130" t="s">
        <v>129</v>
      </c>
      <c r="I1130" t="s">
        <v>54</v>
      </c>
      <c r="J1130" t="s">
        <v>1496</v>
      </c>
      <c r="K1130" t="s">
        <v>281</v>
      </c>
      <c r="L1130">
        <v>47374</v>
      </c>
      <c r="M1130" t="s">
        <v>132</v>
      </c>
      <c r="N1130" t="s">
        <v>2455</v>
      </c>
      <c r="O1130" t="s">
        <v>73</v>
      </c>
      <c r="P1130" t="s">
        <v>200</v>
      </c>
      <c r="Q1130" t="s">
        <v>2456</v>
      </c>
      <c r="R1130" s="19">
        <v>101.88</v>
      </c>
      <c r="S1130" s="17">
        <v>6</v>
      </c>
      <c r="T1130" s="20">
        <v>0</v>
      </c>
      <c r="U1130" s="19">
        <v>50.94</v>
      </c>
      <c r="V1130" s="20">
        <f t="shared" si="85"/>
        <v>0.5</v>
      </c>
      <c r="W1130" s="17">
        <f t="shared" si="86"/>
        <v>2015</v>
      </c>
      <c r="X1130" t="str">
        <f t="shared" si="87"/>
        <v>Mar-2015</v>
      </c>
      <c r="Y1130" s="17">
        <f t="shared" si="88"/>
        <v>5</v>
      </c>
      <c r="Z1130" t="str">
        <f t="shared" si="89"/>
        <v>0% (No Discount)</v>
      </c>
      <c r="AA1130" s="17">
        <f>IF(COUNTIF($B$2:B1130,B1130)=1,1,0)</f>
        <v>0</v>
      </c>
      <c r="AB1130" s="17">
        <f>IF(COUNTIF($F$2:F1130,F1130)=1,1,0)</f>
        <v>0</v>
      </c>
    </row>
    <row r="1131" spans="1:28" x14ac:dyDescent="0.2">
      <c r="A1131" s="17">
        <v>1130</v>
      </c>
      <c r="B1131" t="s">
        <v>3307</v>
      </c>
      <c r="C1131" s="18">
        <v>42472</v>
      </c>
      <c r="D1131" s="18">
        <v>42476</v>
      </c>
      <c r="E1131" t="s">
        <v>77</v>
      </c>
      <c r="F1131" t="s">
        <v>1818</v>
      </c>
      <c r="G1131" t="s">
        <v>1819</v>
      </c>
      <c r="H1131" t="s">
        <v>53</v>
      </c>
      <c r="I1131" t="s">
        <v>54</v>
      </c>
      <c r="J1131" t="s">
        <v>345</v>
      </c>
      <c r="K1131" t="s">
        <v>346</v>
      </c>
      <c r="L1131">
        <v>22153</v>
      </c>
      <c r="M1131" t="s">
        <v>57</v>
      </c>
      <c r="N1131" t="s">
        <v>3308</v>
      </c>
      <c r="O1131" t="s">
        <v>59</v>
      </c>
      <c r="P1131" t="s">
        <v>83</v>
      </c>
      <c r="Q1131" t="s">
        <v>3309</v>
      </c>
      <c r="R1131" s="19">
        <v>343.92</v>
      </c>
      <c r="S1131" s="17">
        <v>4</v>
      </c>
      <c r="T1131" s="20">
        <v>0</v>
      </c>
      <c r="U1131" s="19">
        <v>75.662400000000005</v>
      </c>
      <c r="V1131" s="20">
        <f t="shared" si="85"/>
        <v>0.22</v>
      </c>
      <c r="W1131" s="17">
        <f t="shared" si="86"/>
        <v>2016</v>
      </c>
      <c r="X1131" t="str">
        <f t="shared" si="87"/>
        <v>Apr-2016</v>
      </c>
      <c r="Y1131" s="17">
        <f t="shared" si="88"/>
        <v>4</v>
      </c>
      <c r="Z1131" t="str">
        <f t="shared" si="89"/>
        <v>0% (No Discount)</v>
      </c>
      <c r="AA1131" s="17">
        <f>IF(COUNTIF($B$2:B1131,B1131)=1,1,0)</f>
        <v>1</v>
      </c>
      <c r="AB1131" s="17">
        <f>IF(COUNTIF($F$2:F1131,F1131)=1,1,0)</f>
        <v>0</v>
      </c>
    </row>
    <row r="1132" spans="1:28" x14ac:dyDescent="0.2">
      <c r="A1132" s="17">
        <v>1131</v>
      </c>
      <c r="B1132" t="s">
        <v>3307</v>
      </c>
      <c r="C1132" s="18">
        <v>42472</v>
      </c>
      <c r="D1132" s="18">
        <v>42476</v>
      </c>
      <c r="E1132" t="s">
        <v>77</v>
      </c>
      <c r="F1132" t="s">
        <v>1818</v>
      </c>
      <c r="G1132" t="s">
        <v>1819</v>
      </c>
      <c r="H1132" t="s">
        <v>53</v>
      </c>
      <c r="I1132" t="s">
        <v>54</v>
      </c>
      <c r="J1132" t="s">
        <v>345</v>
      </c>
      <c r="K1132" t="s">
        <v>346</v>
      </c>
      <c r="L1132">
        <v>22153</v>
      </c>
      <c r="M1132" t="s">
        <v>57</v>
      </c>
      <c r="N1132" t="s">
        <v>3310</v>
      </c>
      <c r="O1132" t="s">
        <v>73</v>
      </c>
      <c r="P1132" t="s">
        <v>117</v>
      </c>
      <c r="Q1132" t="s">
        <v>3311</v>
      </c>
      <c r="R1132" s="19">
        <v>40.99</v>
      </c>
      <c r="S1132" s="17">
        <v>1</v>
      </c>
      <c r="T1132" s="20">
        <v>0</v>
      </c>
      <c r="U1132" s="19">
        <v>20.085100000000001</v>
      </c>
      <c r="V1132" s="20">
        <f t="shared" si="85"/>
        <v>0.49</v>
      </c>
      <c r="W1132" s="17">
        <f t="shared" si="86"/>
        <v>2016</v>
      </c>
      <c r="X1132" t="str">
        <f t="shared" si="87"/>
        <v>Apr-2016</v>
      </c>
      <c r="Y1132" s="17">
        <f t="shared" si="88"/>
        <v>4</v>
      </c>
      <c r="Z1132" t="str">
        <f t="shared" si="89"/>
        <v>0% (No Discount)</v>
      </c>
      <c r="AA1132" s="17">
        <f>IF(COUNTIF($B$2:B1132,B1132)=1,1,0)</f>
        <v>0</v>
      </c>
      <c r="AB1132" s="17">
        <f>IF(COUNTIF($F$2:F1132,F1132)=1,1,0)</f>
        <v>0</v>
      </c>
    </row>
    <row r="1133" spans="1:28" x14ac:dyDescent="0.2">
      <c r="A1133" s="17">
        <v>1132</v>
      </c>
      <c r="B1133" t="s">
        <v>3307</v>
      </c>
      <c r="C1133" s="18">
        <v>42472</v>
      </c>
      <c r="D1133" s="18">
        <v>42476</v>
      </c>
      <c r="E1133" t="s">
        <v>77</v>
      </c>
      <c r="F1133" t="s">
        <v>1818</v>
      </c>
      <c r="G1133" t="s">
        <v>1819</v>
      </c>
      <c r="H1133" t="s">
        <v>53</v>
      </c>
      <c r="I1133" t="s">
        <v>54</v>
      </c>
      <c r="J1133" t="s">
        <v>345</v>
      </c>
      <c r="K1133" t="s">
        <v>346</v>
      </c>
      <c r="L1133">
        <v>22153</v>
      </c>
      <c r="M1133" t="s">
        <v>57</v>
      </c>
      <c r="N1133" t="s">
        <v>553</v>
      </c>
      <c r="O1133" t="s">
        <v>73</v>
      </c>
      <c r="P1133" t="s">
        <v>200</v>
      </c>
      <c r="Q1133" t="s">
        <v>554</v>
      </c>
      <c r="R1133" s="19">
        <v>63.9</v>
      </c>
      <c r="S1133" s="17">
        <v>5</v>
      </c>
      <c r="T1133" s="20">
        <v>0</v>
      </c>
      <c r="U1133" s="19">
        <v>28.754999999999999</v>
      </c>
      <c r="V1133" s="20">
        <f t="shared" si="85"/>
        <v>0.45</v>
      </c>
      <c r="W1133" s="17">
        <f t="shared" si="86"/>
        <v>2016</v>
      </c>
      <c r="X1133" t="str">
        <f t="shared" si="87"/>
        <v>Apr-2016</v>
      </c>
      <c r="Y1133" s="17">
        <f t="shared" si="88"/>
        <v>4</v>
      </c>
      <c r="Z1133" t="str">
        <f t="shared" si="89"/>
        <v>0% (No Discount)</v>
      </c>
      <c r="AA1133" s="17">
        <f>IF(COUNTIF($B$2:B1133,B1133)=1,1,0)</f>
        <v>0</v>
      </c>
      <c r="AB1133" s="17">
        <f>IF(COUNTIF($F$2:F1133,F1133)=1,1,0)</f>
        <v>0</v>
      </c>
    </row>
    <row r="1134" spans="1:28" x14ac:dyDescent="0.2">
      <c r="A1134" s="17">
        <v>1133</v>
      </c>
      <c r="B1134" t="s">
        <v>3312</v>
      </c>
      <c r="C1134" s="18">
        <v>42710</v>
      </c>
      <c r="D1134" s="18">
        <v>42711</v>
      </c>
      <c r="E1134" t="s">
        <v>215</v>
      </c>
      <c r="F1134" t="s">
        <v>540</v>
      </c>
      <c r="G1134" t="s">
        <v>541</v>
      </c>
      <c r="H1134" t="s">
        <v>68</v>
      </c>
      <c r="I1134" t="s">
        <v>54</v>
      </c>
      <c r="J1134" t="s">
        <v>3313</v>
      </c>
      <c r="K1134" t="s">
        <v>70</v>
      </c>
      <c r="L1134">
        <v>94509</v>
      </c>
      <c r="M1134" t="s">
        <v>71</v>
      </c>
      <c r="N1134" t="s">
        <v>1087</v>
      </c>
      <c r="O1134" t="s">
        <v>73</v>
      </c>
      <c r="P1134" t="s">
        <v>117</v>
      </c>
      <c r="Q1134" t="s">
        <v>1088</v>
      </c>
      <c r="R1134" s="19">
        <v>19.440000000000001</v>
      </c>
      <c r="S1134" s="17">
        <v>3</v>
      </c>
      <c r="T1134" s="20">
        <v>0</v>
      </c>
      <c r="U1134" s="19">
        <v>9.3312000000000008</v>
      </c>
      <c r="V1134" s="20">
        <f t="shared" si="85"/>
        <v>0.48000000000000004</v>
      </c>
      <c r="W1134" s="17">
        <f t="shared" si="86"/>
        <v>2016</v>
      </c>
      <c r="X1134" t="str">
        <f t="shared" si="87"/>
        <v>Dec-2016</v>
      </c>
      <c r="Y1134" s="17">
        <f t="shared" si="88"/>
        <v>1</v>
      </c>
      <c r="Z1134" t="str">
        <f t="shared" si="89"/>
        <v>0% (No Discount)</v>
      </c>
      <c r="AA1134" s="17">
        <f>IF(COUNTIF($B$2:B1134,B1134)=1,1,0)</f>
        <v>1</v>
      </c>
      <c r="AB1134" s="17">
        <f>IF(COUNTIF($F$2:F1134,F1134)=1,1,0)</f>
        <v>0</v>
      </c>
    </row>
    <row r="1135" spans="1:28" x14ac:dyDescent="0.2">
      <c r="A1135" s="17">
        <v>1134</v>
      </c>
      <c r="B1135" t="s">
        <v>3314</v>
      </c>
      <c r="C1135" s="18">
        <v>42526</v>
      </c>
      <c r="D1135" s="18">
        <v>42530</v>
      </c>
      <c r="E1135" t="s">
        <v>77</v>
      </c>
      <c r="F1135" t="s">
        <v>1642</v>
      </c>
      <c r="G1135" t="s">
        <v>1643</v>
      </c>
      <c r="H1135" t="s">
        <v>129</v>
      </c>
      <c r="I1135" t="s">
        <v>54</v>
      </c>
      <c r="J1135" t="s">
        <v>173</v>
      </c>
      <c r="K1135" t="s">
        <v>174</v>
      </c>
      <c r="L1135">
        <v>19134</v>
      </c>
      <c r="M1135" t="s">
        <v>175</v>
      </c>
      <c r="N1135" t="s">
        <v>244</v>
      </c>
      <c r="O1135" t="s">
        <v>73</v>
      </c>
      <c r="P1135" t="s">
        <v>86</v>
      </c>
      <c r="Q1135" t="s">
        <v>245</v>
      </c>
      <c r="R1135" s="19">
        <v>124.608</v>
      </c>
      <c r="S1135" s="17">
        <v>4</v>
      </c>
      <c r="T1135" s="20">
        <v>0.2</v>
      </c>
      <c r="U1135" s="19">
        <v>-23.364000000000001</v>
      </c>
      <c r="V1135" s="20">
        <f t="shared" si="85"/>
        <v>-0.1875</v>
      </c>
      <c r="W1135" s="17">
        <f t="shared" si="86"/>
        <v>2016</v>
      </c>
      <c r="X1135" t="str">
        <f t="shared" si="87"/>
        <v>Jun-2016</v>
      </c>
      <c r="Y1135" s="17">
        <f t="shared" si="88"/>
        <v>4</v>
      </c>
      <c r="Z1135" t="str">
        <f t="shared" si="89"/>
        <v>11-20%</v>
      </c>
      <c r="AA1135" s="17">
        <f>IF(COUNTIF($B$2:B1135,B1135)=1,1,0)</f>
        <v>1</v>
      </c>
      <c r="AB1135" s="17">
        <f>IF(COUNTIF($F$2:F1135,F1135)=1,1,0)</f>
        <v>0</v>
      </c>
    </row>
    <row r="1136" spans="1:28" x14ac:dyDescent="0.2">
      <c r="A1136" s="17">
        <v>1135</v>
      </c>
      <c r="B1136" t="s">
        <v>3314</v>
      </c>
      <c r="C1136" s="18">
        <v>42526</v>
      </c>
      <c r="D1136" s="18">
        <v>42530</v>
      </c>
      <c r="E1136" t="s">
        <v>77</v>
      </c>
      <c r="F1136" t="s">
        <v>1642</v>
      </c>
      <c r="G1136" t="s">
        <v>1643</v>
      </c>
      <c r="H1136" t="s">
        <v>129</v>
      </c>
      <c r="I1136" t="s">
        <v>54</v>
      </c>
      <c r="J1136" t="s">
        <v>173</v>
      </c>
      <c r="K1136" t="s">
        <v>174</v>
      </c>
      <c r="L1136">
        <v>19134</v>
      </c>
      <c r="M1136" t="s">
        <v>175</v>
      </c>
      <c r="N1136" t="s">
        <v>3315</v>
      </c>
      <c r="O1136" t="s">
        <v>73</v>
      </c>
      <c r="P1136" t="s">
        <v>74</v>
      </c>
      <c r="Q1136" t="s">
        <v>3316</v>
      </c>
      <c r="R1136" s="19">
        <v>7.56</v>
      </c>
      <c r="S1136" s="17">
        <v>3</v>
      </c>
      <c r="T1136" s="20">
        <v>0.2</v>
      </c>
      <c r="U1136" s="19">
        <v>2.6459999999999999</v>
      </c>
      <c r="V1136" s="20">
        <f t="shared" si="85"/>
        <v>0.35000000000000003</v>
      </c>
      <c r="W1136" s="17">
        <f t="shared" si="86"/>
        <v>2016</v>
      </c>
      <c r="X1136" t="str">
        <f t="shared" si="87"/>
        <v>Jun-2016</v>
      </c>
      <c r="Y1136" s="17">
        <f t="shared" si="88"/>
        <v>4</v>
      </c>
      <c r="Z1136" t="str">
        <f t="shared" si="89"/>
        <v>11-20%</v>
      </c>
      <c r="AA1136" s="17">
        <f>IF(COUNTIF($B$2:B1136,B1136)=1,1,0)</f>
        <v>0</v>
      </c>
      <c r="AB1136" s="17">
        <f>IF(COUNTIF($F$2:F1136,F1136)=1,1,0)</f>
        <v>0</v>
      </c>
    </row>
    <row r="1137" spans="1:28" x14ac:dyDescent="0.2">
      <c r="A1137" s="17">
        <v>1136</v>
      </c>
      <c r="B1137" t="s">
        <v>3317</v>
      </c>
      <c r="C1137" s="18">
        <v>42715</v>
      </c>
      <c r="D1137" s="18">
        <v>42715</v>
      </c>
      <c r="E1137" t="s">
        <v>1320</v>
      </c>
      <c r="F1137" t="s">
        <v>2022</v>
      </c>
      <c r="G1137" t="s">
        <v>2023</v>
      </c>
      <c r="H1137" t="s">
        <v>53</v>
      </c>
      <c r="I1137" t="s">
        <v>54</v>
      </c>
      <c r="J1137" t="s">
        <v>3318</v>
      </c>
      <c r="K1137" t="s">
        <v>81</v>
      </c>
      <c r="L1137">
        <v>33030</v>
      </c>
      <c r="M1137" t="s">
        <v>57</v>
      </c>
      <c r="N1137" t="s">
        <v>3319</v>
      </c>
      <c r="O1137" t="s">
        <v>73</v>
      </c>
      <c r="P1137" t="s">
        <v>86</v>
      </c>
      <c r="Q1137" t="s">
        <v>3320</v>
      </c>
      <c r="R1137" s="19">
        <v>85.224000000000004</v>
      </c>
      <c r="S1137" s="17">
        <v>3</v>
      </c>
      <c r="T1137" s="20">
        <v>0.2</v>
      </c>
      <c r="U1137" s="19">
        <v>7.4570999999999996</v>
      </c>
      <c r="V1137" s="20">
        <f t="shared" si="85"/>
        <v>8.7499999999999994E-2</v>
      </c>
      <c r="W1137" s="17">
        <f t="shared" si="86"/>
        <v>2016</v>
      </c>
      <c r="X1137" t="str">
        <f t="shared" si="87"/>
        <v>Dec-2016</v>
      </c>
      <c r="Y1137" s="17">
        <f t="shared" si="88"/>
        <v>0</v>
      </c>
      <c r="Z1137" t="str">
        <f t="shared" si="89"/>
        <v>11-20%</v>
      </c>
      <c r="AA1137" s="17">
        <f>IF(COUNTIF($B$2:B1137,B1137)=1,1,0)</f>
        <v>1</v>
      </c>
      <c r="AB1137" s="17">
        <f>IF(COUNTIF($F$2:F1137,F1137)=1,1,0)</f>
        <v>0</v>
      </c>
    </row>
    <row r="1138" spans="1:28" x14ac:dyDescent="0.2">
      <c r="A1138" s="17">
        <v>1137</v>
      </c>
      <c r="B1138" t="s">
        <v>3321</v>
      </c>
      <c r="C1138" s="18">
        <v>42686</v>
      </c>
      <c r="D1138" s="18">
        <v>42689</v>
      </c>
      <c r="E1138" t="s">
        <v>50</v>
      </c>
      <c r="F1138" t="s">
        <v>3322</v>
      </c>
      <c r="G1138" t="s">
        <v>3323</v>
      </c>
      <c r="H1138" t="s">
        <v>68</v>
      </c>
      <c r="I1138" t="s">
        <v>54</v>
      </c>
      <c r="J1138" t="s">
        <v>3324</v>
      </c>
      <c r="K1138" t="s">
        <v>281</v>
      </c>
      <c r="L1138">
        <v>46350</v>
      </c>
      <c r="M1138" t="s">
        <v>132</v>
      </c>
      <c r="N1138" t="s">
        <v>3325</v>
      </c>
      <c r="O1138" t="s">
        <v>73</v>
      </c>
      <c r="P1138" t="s">
        <v>200</v>
      </c>
      <c r="Q1138" t="s">
        <v>3326</v>
      </c>
      <c r="R1138" s="19">
        <v>287.52</v>
      </c>
      <c r="S1138" s="17">
        <v>8</v>
      </c>
      <c r="T1138" s="20">
        <v>0</v>
      </c>
      <c r="U1138" s="19">
        <v>129.38399999999999</v>
      </c>
      <c r="V1138" s="20">
        <f t="shared" si="85"/>
        <v>0.44999999999999996</v>
      </c>
      <c r="W1138" s="17">
        <f t="shared" si="86"/>
        <v>2016</v>
      </c>
      <c r="X1138" t="str">
        <f t="shared" si="87"/>
        <v>Nov-2016</v>
      </c>
      <c r="Y1138" s="17">
        <f t="shared" si="88"/>
        <v>3</v>
      </c>
      <c r="Z1138" t="str">
        <f t="shared" si="89"/>
        <v>0% (No Discount)</v>
      </c>
      <c r="AA1138" s="17">
        <f>IF(COUNTIF($B$2:B1138,B1138)=1,1,0)</f>
        <v>1</v>
      </c>
      <c r="AB1138" s="17">
        <f>IF(COUNTIF($F$2:F1138,F1138)=1,1,0)</f>
        <v>1</v>
      </c>
    </row>
    <row r="1139" spans="1:28" x14ac:dyDescent="0.2">
      <c r="A1139" s="17">
        <v>1138</v>
      </c>
      <c r="B1139" t="s">
        <v>3321</v>
      </c>
      <c r="C1139" s="18">
        <v>42686</v>
      </c>
      <c r="D1139" s="18">
        <v>42689</v>
      </c>
      <c r="E1139" t="s">
        <v>50</v>
      </c>
      <c r="F1139" t="s">
        <v>3322</v>
      </c>
      <c r="G1139" t="s">
        <v>3323</v>
      </c>
      <c r="H1139" t="s">
        <v>68</v>
      </c>
      <c r="I1139" t="s">
        <v>54</v>
      </c>
      <c r="J1139" t="s">
        <v>3324</v>
      </c>
      <c r="K1139" t="s">
        <v>281</v>
      </c>
      <c r="L1139">
        <v>46350</v>
      </c>
      <c r="M1139" t="s">
        <v>132</v>
      </c>
      <c r="N1139" t="s">
        <v>2169</v>
      </c>
      <c r="O1139" t="s">
        <v>73</v>
      </c>
      <c r="P1139" t="s">
        <v>105</v>
      </c>
      <c r="Q1139" t="s">
        <v>2170</v>
      </c>
      <c r="R1139" s="19">
        <v>37.68</v>
      </c>
      <c r="S1139" s="17">
        <v>2</v>
      </c>
      <c r="T1139" s="20">
        <v>0</v>
      </c>
      <c r="U1139" s="19">
        <v>10.5504</v>
      </c>
      <c r="V1139" s="20">
        <f t="shared" si="85"/>
        <v>0.27999999999999997</v>
      </c>
      <c r="W1139" s="17">
        <f t="shared" si="86"/>
        <v>2016</v>
      </c>
      <c r="X1139" t="str">
        <f t="shared" si="87"/>
        <v>Nov-2016</v>
      </c>
      <c r="Y1139" s="17">
        <f t="shared" si="88"/>
        <v>3</v>
      </c>
      <c r="Z1139" t="str">
        <f t="shared" si="89"/>
        <v>0% (No Discount)</v>
      </c>
      <c r="AA1139" s="17">
        <f>IF(COUNTIF($B$2:B1139,B1139)=1,1,0)</f>
        <v>0</v>
      </c>
      <c r="AB1139" s="17">
        <f>IF(COUNTIF($F$2:F1139,F1139)=1,1,0)</f>
        <v>0</v>
      </c>
    </row>
    <row r="1140" spans="1:28" x14ac:dyDescent="0.2">
      <c r="A1140" s="17">
        <v>1139</v>
      </c>
      <c r="B1140" t="s">
        <v>3321</v>
      </c>
      <c r="C1140" s="18">
        <v>42686</v>
      </c>
      <c r="D1140" s="18">
        <v>42689</v>
      </c>
      <c r="E1140" t="s">
        <v>50</v>
      </c>
      <c r="F1140" t="s">
        <v>3322</v>
      </c>
      <c r="G1140" t="s">
        <v>3323</v>
      </c>
      <c r="H1140" t="s">
        <v>68</v>
      </c>
      <c r="I1140" t="s">
        <v>54</v>
      </c>
      <c r="J1140" t="s">
        <v>3324</v>
      </c>
      <c r="K1140" t="s">
        <v>281</v>
      </c>
      <c r="L1140">
        <v>46350</v>
      </c>
      <c r="M1140" t="s">
        <v>132</v>
      </c>
      <c r="N1140" t="s">
        <v>3327</v>
      </c>
      <c r="O1140" t="s">
        <v>73</v>
      </c>
      <c r="P1140" t="s">
        <v>117</v>
      </c>
      <c r="Q1140" t="s">
        <v>3328</v>
      </c>
      <c r="R1140" s="19">
        <v>19.98</v>
      </c>
      <c r="S1140" s="17">
        <v>2</v>
      </c>
      <c r="T1140" s="20">
        <v>0</v>
      </c>
      <c r="U1140" s="19">
        <v>8.9909999999999997</v>
      </c>
      <c r="V1140" s="20">
        <f t="shared" si="85"/>
        <v>0.44999999999999996</v>
      </c>
      <c r="W1140" s="17">
        <f t="shared" si="86"/>
        <v>2016</v>
      </c>
      <c r="X1140" t="str">
        <f t="shared" si="87"/>
        <v>Nov-2016</v>
      </c>
      <c r="Y1140" s="17">
        <f t="shared" si="88"/>
        <v>3</v>
      </c>
      <c r="Z1140" t="str">
        <f t="shared" si="89"/>
        <v>0% (No Discount)</v>
      </c>
      <c r="AA1140" s="17">
        <f>IF(COUNTIF($B$2:B1140,B1140)=1,1,0)</f>
        <v>0</v>
      </c>
      <c r="AB1140" s="17">
        <f>IF(COUNTIF($F$2:F1140,F1140)=1,1,0)</f>
        <v>0</v>
      </c>
    </row>
    <row r="1141" spans="1:28" x14ac:dyDescent="0.2">
      <c r="A1141" s="17">
        <v>1140</v>
      </c>
      <c r="B1141" t="s">
        <v>3321</v>
      </c>
      <c r="C1141" s="18">
        <v>42686</v>
      </c>
      <c r="D1141" s="18">
        <v>42689</v>
      </c>
      <c r="E1141" t="s">
        <v>50</v>
      </c>
      <c r="F1141" t="s">
        <v>3322</v>
      </c>
      <c r="G1141" t="s">
        <v>3323</v>
      </c>
      <c r="H1141" t="s">
        <v>68</v>
      </c>
      <c r="I1141" t="s">
        <v>54</v>
      </c>
      <c r="J1141" t="s">
        <v>3324</v>
      </c>
      <c r="K1141" t="s">
        <v>281</v>
      </c>
      <c r="L1141">
        <v>46350</v>
      </c>
      <c r="M1141" t="s">
        <v>132</v>
      </c>
      <c r="N1141" t="s">
        <v>1974</v>
      </c>
      <c r="O1141" t="s">
        <v>73</v>
      </c>
      <c r="P1141" t="s">
        <v>95</v>
      </c>
      <c r="Q1141" t="s">
        <v>1975</v>
      </c>
      <c r="R1141" s="19">
        <v>20.58</v>
      </c>
      <c r="S1141" s="17">
        <v>7</v>
      </c>
      <c r="T1141" s="20">
        <v>0</v>
      </c>
      <c r="U1141" s="19">
        <v>5.5566000000000004</v>
      </c>
      <c r="V1141" s="20">
        <f t="shared" si="85"/>
        <v>0.27</v>
      </c>
      <c r="W1141" s="17">
        <f t="shared" si="86"/>
        <v>2016</v>
      </c>
      <c r="X1141" t="str">
        <f t="shared" si="87"/>
        <v>Nov-2016</v>
      </c>
      <c r="Y1141" s="17">
        <f t="shared" si="88"/>
        <v>3</v>
      </c>
      <c r="Z1141" t="str">
        <f t="shared" si="89"/>
        <v>0% (No Discount)</v>
      </c>
      <c r="AA1141" s="17">
        <f>IF(COUNTIF($B$2:B1141,B1141)=1,1,0)</f>
        <v>0</v>
      </c>
      <c r="AB1141" s="17">
        <f>IF(COUNTIF($F$2:F1141,F1141)=1,1,0)</f>
        <v>0</v>
      </c>
    </row>
    <row r="1142" spans="1:28" x14ac:dyDescent="0.2">
      <c r="A1142" s="17">
        <v>1141</v>
      </c>
      <c r="B1142" t="s">
        <v>3321</v>
      </c>
      <c r="C1142" s="18">
        <v>42686</v>
      </c>
      <c r="D1142" s="18">
        <v>42689</v>
      </c>
      <c r="E1142" t="s">
        <v>50</v>
      </c>
      <c r="F1142" t="s">
        <v>3322</v>
      </c>
      <c r="G1142" t="s">
        <v>3323</v>
      </c>
      <c r="H1142" t="s">
        <v>68</v>
      </c>
      <c r="I1142" t="s">
        <v>54</v>
      </c>
      <c r="J1142" t="s">
        <v>3324</v>
      </c>
      <c r="K1142" t="s">
        <v>281</v>
      </c>
      <c r="L1142">
        <v>46350</v>
      </c>
      <c r="M1142" t="s">
        <v>132</v>
      </c>
      <c r="N1142" t="s">
        <v>3329</v>
      </c>
      <c r="O1142" t="s">
        <v>73</v>
      </c>
      <c r="P1142" t="s">
        <v>102</v>
      </c>
      <c r="Q1142" t="s">
        <v>3330</v>
      </c>
      <c r="R1142" s="19">
        <v>17.38</v>
      </c>
      <c r="S1142" s="17">
        <v>2</v>
      </c>
      <c r="T1142" s="20">
        <v>0</v>
      </c>
      <c r="U1142" s="19">
        <v>8.69</v>
      </c>
      <c r="V1142" s="20">
        <f t="shared" si="85"/>
        <v>0.5</v>
      </c>
      <c r="W1142" s="17">
        <f t="shared" si="86"/>
        <v>2016</v>
      </c>
      <c r="X1142" t="str">
        <f t="shared" si="87"/>
        <v>Nov-2016</v>
      </c>
      <c r="Y1142" s="17">
        <f t="shared" si="88"/>
        <v>3</v>
      </c>
      <c r="Z1142" t="str">
        <f t="shared" si="89"/>
        <v>0% (No Discount)</v>
      </c>
      <c r="AA1142" s="17">
        <f>IF(COUNTIF($B$2:B1142,B1142)=1,1,0)</f>
        <v>0</v>
      </c>
      <c r="AB1142" s="17">
        <f>IF(COUNTIF($F$2:F1142,F1142)=1,1,0)</f>
        <v>0</v>
      </c>
    </row>
    <row r="1143" spans="1:28" x14ac:dyDescent="0.2">
      <c r="A1143" s="17">
        <v>1142</v>
      </c>
      <c r="B1143" t="s">
        <v>3331</v>
      </c>
      <c r="C1143" s="18">
        <v>41911</v>
      </c>
      <c r="D1143" s="18">
        <v>41915</v>
      </c>
      <c r="E1143" t="s">
        <v>77</v>
      </c>
      <c r="F1143" t="s">
        <v>2319</v>
      </c>
      <c r="G1143" t="s">
        <v>2320</v>
      </c>
      <c r="H1143" t="s">
        <v>53</v>
      </c>
      <c r="I1143" t="s">
        <v>54</v>
      </c>
      <c r="J1143" t="s">
        <v>69</v>
      </c>
      <c r="K1143" t="s">
        <v>70</v>
      </c>
      <c r="L1143">
        <v>90045</v>
      </c>
      <c r="M1143" t="s">
        <v>71</v>
      </c>
      <c r="N1143" t="s">
        <v>2939</v>
      </c>
      <c r="O1143" t="s">
        <v>59</v>
      </c>
      <c r="P1143" t="s">
        <v>92</v>
      </c>
      <c r="Q1143" t="s">
        <v>2940</v>
      </c>
      <c r="R1143" s="19">
        <v>204.6</v>
      </c>
      <c r="S1143" s="17">
        <v>2</v>
      </c>
      <c r="T1143" s="20">
        <v>0</v>
      </c>
      <c r="U1143" s="19">
        <v>53.195999999999998</v>
      </c>
      <c r="V1143" s="20">
        <f t="shared" si="85"/>
        <v>0.26</v>
      </c>
      <c r="W1143" s="17">
        <f t="shared" si="86"/>
        <v>2014</v>
      </c>
      <c r="X1143" t="str">
        <f t="shared" si="87"/>
        <v>Sep-2014</v>
      </c>
      <c r="Y1143" s="17">
        <f t="shared" si="88"/>
        <v>4</v>
      </c>
      <c r="Z1143" t="str">
        <f t="shared" si="89"/>
        <v>0% (No Discount)</v>
      </c>
      <c r="AA1143" s="17">
        <f>IF(COUNTIF($B$2:B1143,B1143)=1,1,0)</f>
        <v>1</v>
      </c>
      <c r="AB1143" s="17">
        <f>IF(COUNTIF($F$2:F1143,F1143)=1,1,0)</f>
        <v>0</v>
      </c>
    </row>
    <row r="1144" spans="1:28" x14ac:dyDescent="0.2">
      <c r="A1144" s="17">
        <v>1143</v>
      </c>
      <c r="B1144" t="s">
        <v>3331</v>
      </c>
      <c r="C1144" s="18">
        <v>41911</v>
      </c>
      <c r="D1144" s="18">
        <v>41915</v>
      </c>
      <c r="E1144" t="s">
        <v>77</v>
      </c>
      <c r="F1144" t="s">
        <v>2319</v>
      </c>
      <c r="G1144" t="s">
        <v>2320</v>
      </c>
      <c r="H1144" t="s">
        <v>53</v>
      </c>
      <c r="I1144" t="s">
        <v>54</v>
      </c>
      <c r="J1144" t="s">
        <v>69</v>
      </c>
      <c r="K1144" t="s">
        <v>70</v>
      </c>
      <c r="L1144">
        <v>90045</v>
      </c>
      <c r="M1144" t="s">
        <v>71</v>
      </c>
      <c r="N1144" t="s">
        <v>3332</v>
      </c>
      <c r="O1144" t="s">
        <v>73</v>
      </c>
      <c r="P1144" t="s">
        <v>296</v>
      </c>
      <c r="Q1144" t="s">
        <v>3333</v>
      </c>
      <c r="R1144" s="19">
        <v>8.7200000000000006</v>
      </c>
      <c r="S1144" s="17">
        <v>4</v>
      </c>
      <c r="T1144" s="20">
        <v>0</v>
      </c>
      <c r="U1144" s="19">
        <v>2.8776000000000002</v>
      </c>
      <c r="V1144" s="20">
        <f t="shared" si="85"/>
        <v>0.33</v>
      </c>
      <c r="W1144" s="17">
        <f t="shared" si="86"/>
        <v>2014</v>
      </c>
      <c r="X1144" t="str">
        <f t="shared" si="87"/>
        <v>Sep-2014</v>
      </c>
      <c r="Y1144" s="17">
        <f t="shared" si="88"/>
        <v>4</v>
      </c>
      <c r="Z1144" t="str">
        <f t="shared" si="89"/>
        <v>0% (No Discount)</v>
      </c>
      <c r="AA1144" s="17">
        <f>IF(COUNTIF($B$2:B1144,B1144)=1,1,0)</f>
        <v>0</v>
      </c>
      <c r="AB1144" s="17">
        <f>IF(COUNTIF($F$2:F1144,F1144)=1,1,0)</f>
        <v>0</v>
      </c>
    </row>
    <row r="1145" spans="1:28" x14ac:dyDescent="0.2">
      <c r="A1145" s="17">
        <v>1144</v>
      </c>
      <c r="B1145" t="s">
        <v>3331</v>
      </c>
      <c r="C1145" s="18">
        <v>41911</v>
      </c>
      <c r="D1145" s="18">
        <v>41915</v>
      </c>
      <c r="E1145" t="s">
        <v>77</v>
      </c>
      <c r="F1145" t="s">
        <v>2319</v>
      </c>
      <c r="G1145" t="s">
        <v>2320</v>
      </c>
      <c r="H1145" t="s">
        <v>53</v>
      </c>
      <c r="I1145" t="s">
        <v>54</v>
      </c>
      <c r="J1145" t="s">
        <v>69</v>
      </c>
      <c r="K1145" t="s">
        <v>70</v>
      </c>
      <c r="L1145">
        <v>90045</v>
      </c>
      <c r="M1145" t="s">
        <v>71</v>
      </c>
      <c r="N1145" t="s">
        <v>1124</v>
      </c>
      <c r="O1145" t="s">
        <v>73</v>
      </c>
      <c r="P1145" t="s">
        <v>117</v>
      </c>
      <c r="Q1145" t="s">
        <v>1125</v>
      </c>
      <c r="R1145" s="19">
        <v>6.48</v>
      </c>
      <c r="S1145" s="17">
        <v>1</v>
      </c>
      <c r="T1145" s="20">
        <v>0</v>
      </c>
      <c r="U1145" s="19">
        <v>3.1103999999999998</v>
      </c>
      <c r="V1145" s="20">
        <f t="shared" si="85"/>
        <v>0.47999999999999993</v>
      </c>
      <c r="W1145" s="17">
        <f t="shared" si="86"/>
        <v>2014</v>
      </c>
      <c r="X1145" t="str">
        <f t="shared" si="87"/>
        <v>Sep-2014</v>
      </c>
      <c r="Y1145" s="17">
        <f t="shared" si="88"/>
        <v>4</v>
      </c>
      <c r="Z1145" t="str">
        <f t="shared" si="89"/>
        <v>0% (No Discount)</v>
      </c>
      <c r="AA1145" s="17">
        <f>IF(COUNTIF($B$2:B1145,B1145)=1,1,0)</f>
        <v>0</v>
      </c>
      <c r="AB1145" s="17">
        <f>IF(COUNTIF($F$2:F1145,F1145)=1,1,0)</f>
        <v>0</v>
      </c>
    </row>
    <row r="1146" spans="1:28" x14ac:dyDescent="0.2">
      <c r="A1146" s="17">
        <v>1145</v>
      </c>
      <c r="B1146" t="s">
        <v>3331</v>
      </c>
      <c r="C1146" s="18">
        <v>41911</v>
      </c>
      <c r="D1146" s="18">
        <v>41915</v>
      </c>
      <c r="E1146" t="s">
        <v>77</v>
      </c>
      <c r="F1146" t="s">
        <v>2319</v>
      </c>
      <c r="G1146" t="s">
        <v>2320</v>
      </c>
      <c r="H1146" t="s">
        <v>53</v>
      </c>
      <c r="I1146" t="s">
        <v>54</v>
      </c>
      <c r="J1146" t="s">
        <v>69</v>
      </c>
      <c r="K1146" t="s">
        <v>70</v>
      </c>
      <c r="L1146">
        <v>90045</v>
      </c>
      <c r="M1146" t="s">
        <v>71</v>
      </c>
      <c r="N1146" t="s">
        <v>3334</v>
      </c>
      <c r="O1146" t="s">
        <v>98</v>
      </c>
      <c r="P1146" t="s">
        <v>711</v>
      </c>
      <c r="Q1146" t="s">
        <v>3335</v>
      </c>
      <c r="R1146" s="19">
        <v>686.32</v>
      </c>
      <c r="S1146" s="17">
        <v>2</v>
      </c>
      <c r="T1146" s="20">
        <v>0.2</v>
      </c>
      <c r="U1146" s="19">
        <v>223.054</v>
      </c>
      <c r="V1146" s="20">
        <f t="shared" si="85"/>
        <v>0.32499999999999996</v>
      </c>
      <c r="W1146" s="17">
        <f t="shared" si="86"/>
        <v>2014</v>
      </c>
      <c r="X1146" t="str">
        <f t="shared" si="87"/>
        <v>Sep-2014</v>
      </c>
      <c r="Y1146" s="17">
        <f t="shared" si="88"/>
        <v>4</v>
      </c>
      <c r="Z1146" t="str">
        <f t="shared" si="89"/>
        <v>11-20%</v>
      </c>
      <c r="AA1146" s="17">
        <f>IF(COUNTIF($B$2:B1146,B1146)=1,1,0)</f>
        <v>0</v>
      </c>
      <c r="AB1146" s="17">
        <f>IF(COUNTIF($F$2:F1146,F1146)=1,1,0)</f>
        <v>0</v>
      </c>
    </row>
    <row r="1147" spans="1:28" x14ac:dyDescent="0.2">
      <c r="A1147" s="17">
        <v>1146</v>
      </c>
      <c r="B1147" t="s">
        <v>3331</v>
      </c>
      <c r="C1147" s="18">
        <v>41911</v>
      </c>
      <c r="D1147" s="18">
        <v>41915</v>
      </c>
      <c r="E1147" t="s">
        <v>77</v>
      </c>
      <c r="F1147" t="s">
        <v>2319</v>
      </c>
      <c r="G1147" t="s">
        <v>2320</v>
      </c>
      <c r="H1147" t="s">
        <v>53</v>
      </c>
      <c r="I1147" t="s">
        <v>54</v>
      </c>
      <c r="J1147" t="s">
        <v>69</v>
      </c>
      <c r="K1147" t="s">
        <v>70</v>
      </c>
      <c r="L1147">
        <v>90045</v>
      </c>
      <c r="M1147" t="s">
        <v>71</v>
      </c>
      <c r="N1147" t="s">
        <v>3254</v>
      </c>
      <c r="O1147" t="s">
        <v>73</v>
      </c>
      <c r="P1147" t="s">
        <v>86</v>
      </c>
      <c r="Q1147" t="s">
        <v>3255</v>
      </c>
      <c r="R1147" s="19">
        <v>62.18</v>
      </c>
      <c r="S1147" s="17">
        <v>1</v>
      </c>
      <c r="T1147" s="20">
        <v>0</v>
      </c>
      <c r="U1147" s="19">
        <v>16.788599999999999</v>
      </c>
      <c r="V1147" s="20">
        <f t="shared" si="85"/>
        <v>0.26999999999999996</v>
      </c>
      <c r="W1147" s="17">
        <f t="shared" si="86"/>
        <v>2014</v>
      </c>
      <c r="X1147" t="str">
        <f t="shared" si="87"/>
        <v>Sep-2014</v>
      </c>
      <c r="Y1147" s="17">
        <f t="shared" si="88"/>
        <v>4</v>
      </c>
      <c r="Z1147" t="str">
        <f t="shared" si="89"/>
        <v>0% (No Discount)</v>
      </c>
      <c r="AA1147" s="17">
        <f>IF(COUNTIF($B$2:B1147,B1147)=1,1,0)</f>
        <v>0</v>
      </c>
      <c r="AB1147" s="17">
        <f>IF(COUNTIF($F$2:F1147,F1147)=1,1,0)</f>
        <v>0</v>
      </c>
    </row>
    <row r="1148" spans="1:28" x14ac:dyDescent="0.2">
      <c r="A1148" s="17">
        <v>1147</v>
      </c>
      <c r="B1148" t="s">
        <v>3336</v>
      </c>
      <c r="C1148" s="18">
        <v>42098</v>
      </c>
      <c r="D1148" s="18">
        <v>42098</v>
      </c>
      <c r="E1148" t="s">
        <v>1320</v>
      </c>
      <c r="F1148" t="s">
        <v>3337</v>
      </c>
      <c r="G1148" t="s">
        <v>3338</v>
      </c>
      <c r="H1148" t="s">
        <v>53</v>
      </c>
      <c r="I1148" t="s">
        <v>54</v>
      </c>
      <c r="J1148" t="s">
        <v>3339</v>
      </c>
      <c r="K1148" t="s">
        <v>265</v>
      </c>
      <c r="L1148">
        <v>48911</v>
      </c>
      <c r="M1148" t="s">
        <v>132</v>
      </c>
      <c r="N1148" t="s">
        <v>3340</v>
      </c>
      <c r="O1148" t="s">
        <v>73</v>
      </c>
      <c r="P1148" t="s">
        <v>105</v>
      </c>
      <c r="Q1148" t="s">
        <v>3341</v>
      </c>
      <c r="R1148" s="19">
        <v>644.07600000000002</v>
      </c>
      <c r="S1148" s="17">
        <v>2</v>
      </c>
      <c r="T1148" s="20">
        <v>0.1</v>
      </c>
      <c r="U1148" s="19">
        <v>107.346</v>
      </c>
      <c r="V1148" s="20">
        <f t="shared" si="85"/>
        <v>0.16666666666666666</v>
      </c>
      <c r="W1148" s="17">
        <f t="shared" si="86"/>
        <v>2015</v>
      </c>
      <c r="X1148" t="str">
        <f t="shared" si="87"/>
        <v>Apr-2015</v>
      </c>
      <c r="Y1148" s="17">
        <f t="shared" si="88"/>
        <v>0</v>
      </c>
      <c r="Z1148" t="str">
        <f t="shared" si="89"/>
        <v>1-10%</v>
      </c>
      <c r="AA1148" s="17">
        <f>IF(COUNTIF($B$2:B1148,B1148)=1,1,0)</f>
        <v>1</v>
      </c>
      <c r="AB1148" s="17">
        <f>IF(COUNTIF($F$2:F1148,F1148)=1,1,0)</f>
        <v>1</v>
      </c>
    </row>
    <row r="1149" spans="1:28" x14ac:dyDescent="0.2">
      <c r="A1149" s="17">
        <v>1148</v>
      </c>
      <c r="B1149" t="s">
        <v>3336</v>
      </c>
      <c r="C1149" s="18">
        <v>42098</v>
      </c>
      <c r="D1149" s="18">
        <v>42098</v>
      </c>
      <c r="E1149" t="s">
        <v>1320</v>
      </c>
      <c r="F1149" t="s">
        <v>3337</v>
      </c>
      <c r="G1149" t="s">
        <v>3338</v>
      </c>
      <c r="H1149" t="s">
        <v>53</v>
      </c>
      <c r="I1149" t="s">
        <v>54</v>
      </c>
      <c r="J1149" t="s">
        <v>3339</v>
      </c>
      <c r="K1149" t="s">
        <v>265</v>
      </c>
      <c r="L1149">
        <v>48911</v>
      </c>
      <c r="M1149" t="s">
        <v>132</v>
      </c>
      <c r="N1149" t="s">
        <v>3342</v>
      </c>
      <c r="O1149" t="s">
        <v>73</v>
      </c>
      <c r="P1149" t="s">
        <v>296</v>
      </c>
      <c r="Q1149" t="s">
        <v>590</v>
      </c>
      <c r="R1149" s="19">
        <v>5.84</v>
      </c>
      <c r="S1149" s="17">
        <v>2</v>
      </c>
      <c r="T1149" s="20">
        <v>0</v>
      </c>
      <c r="U1149" s="19">
        <v>2.6280000000000001</v>
      </c>
      <c r="V1149" s="20">
        <f t="shared" si="85"/>
        <v>0.45</v>
      </c>
      <c r="W1149" s="17">
        <f t="shared" si="86"/>
        <v>2015</v>
      </c>
      <c r="X1149" t="str">
        <f t="shared" si="87"/>
        <v>Apr-2015</v>
      </c>
      <c r="Y1149" s="17">
        <f t="shared" si="88"/>
        <v>0</v>
      </c>
      <c r="Z1149" t="str">
        <f t="shared" si="89"/>
        <v>0% (No Discount)</v>
      </c>
      <c r="AA1149" s="17">
        <f>IF(COUNTIF($B$2:B1149,B1149)=1,1,0)</f>
        <v>0</v>
      </c>
      <c r="AB1149" s="17">
        <f>IF(COUNTIF($F$2:F1149,F1149)=1,1,0)</f>
        <v>0</v>
      </c>
    </row>
    <row r="1150" spans="1:28" x14ac:dyDescent="0.2">
      <c r="A1150" s="17">
        <v>1149</v>
      </c>
      <c r="B1150" t="s">
        <v>3336</v>
      </c>
      <c r="C1150" s="18">
        <v>42098</v>
      </c>
      <c r="D1150" s="18">
        <v>42098</v>
      </c>
      <c r="E1150" t="s">
        <v>1320</v>
      </c>
      <c r="F1150" t="s">
        <v>3337</v>
      </c>
      <c r="G1150" t="s">
        <v>3338</v>
      </c>
      <c r="H1150" t="s">
        <v>53</v>
      </c>
      <c r="I1150" t="s">
        <v>54</v>
      </c>
      <c r="J1150" t="s">
        <v>3339</v>
      </c>
      <c r="K1150" t="s">
        <v>265</v>
      </c>
      <c r="L1150">
        <v>48911</v>
      </c>
      <c r="M1150" t="s">
        <v>132</v>
      </c>
      <c r="N1150" t="s">
        <v>3343</v>
      </c>
      <c r="O1150" t="s">
        <v>73</v>
      </c>
      <c r="P1150" t="s">
        <v>102</v>
      </c>
      <c r="Q1150" t="s">
        <v>3344</v>
      </c>
      <c r="R1150" s="19">
        <v>12.76</v>
      </c>
      <c r="S1150" s="17">
        <v>2</v>
      </c>
      <c r="T1150" s="20">
        <v>0</v>
      </c>
      <c r="U1150" s="19">
        <v>5.8696000000000002</v>
      </c>
      <c r="V1150" s="20">
        <f t="shared" si="85"/>
        <v>0.46</v>
      </c>
      <c r="W1150" s="17">
        <f t="shared" si="86"/>
        <v>2015</v>
      </c>
      <c r="X1150" t="str">
        <f t="shared" si="87"/>
        <v>Apr-2015</v>
      </c>
      <c r="Y1150" s="17">
        <f t="shared" si="88"/>
        <v>0</v>
      </c>
      <c r="Z1150" t="str">
        <f t="shared" si="89"/>
        <v>0% (No Discount)</v>
      </c>
      <c r="AA1150" s="17">
        <f>IF(COUNTIF($B$2:B1150,B1150)=1,1,0)</f>
        <v>0</v>
      </c>
      <c r="AB1150" s="17">
        <f>IF(COUNTIF($F$2:F1150,F1150)=1,1,0)</f>
        <v>0</v>
      </c>
    </row>
    <row r="1151" spans="1:28" x14ac:dyDescent="0.2">
      <c r="A1151" s="17">
        <v>1150</v>
      </c>
      <c r="B1151" t="s">
        <v>3336</v>
      </c>
      <c r="C1151" s="18">
        <v>42098</v>
      </c>
      <c r="D1151" s="18">
        <v>42098</v>
      </c>
      <c r="E1151" t="s">
        <v>1320</v>
      </c>
      <c r="F1151" t="s">
        <v>3337</v>
      </c>
      <c r="G1151" t="s">
        <v>3338</v>
      </c>
      <c r="H1151" t="s">
        <v>53</v>
      </c>
      <c r="I1151" t="s">
        <v>54</v>
      </c>
      <c r="J1151" t="s">
        <v>3339</v>
      </c>
      <c r="K1151" t="s">
        <v>265</v>
      </c>
      <c r="L1151">
        <v>48911</v>
      </c>
      <c r="M1151" t="s">
        <v>132</v>
      </c>
      <c r="N1151" t="s">
        <v>3345</v>
      </c>
      <c r="O1151" t="s">
        <v>98</v>
      </c>
      <c r="P1151" t="s">
        <v>99</v>
      </c>
      <c r="Q1151" t="s">
        <v>3346</v>
      </c>
      <c r="R1151" s="19">
        <v>10.95</v>
      </c>
      <c r="S1151" s="17">
        <v>1</v>
      </c>
      <c r="T1151" s="20">
        <v>0</v>
      </c>
      <c r="U1151" s="19">
        <v>0.438</v>
      </c>
      <c r="V1151" s="20">
        <f t="shared" si="85"/>
        <v>0.04</v>
      </c>
      <c r="W1151" s="17">
        <f t="shared" si="86"/>
        <v>2015</v>
      </c>
      <c r="X1151" t="str">
        <f t="shared" si="87"/>
        <v>Apr-2015</v>
      </c>
      <c r="Y1151" s="17">
        <f t="shared" si="88"/>
        <v>0</v>
      </c>
      <c r="Z1151" t="str">
        <f t="shared" si="89"/>
        <v>0% (No Discount)</v>
      </c>
      <c r="AA1151" s="17">
        <f>IF(COUNTIF($B$2:B1151,B1151)=1,1,0)</f>
        <v>0</v>
      </c>
      <c r="AB1151" s="17">
        <f>IF(COUNTIF($F$2:F1151,F1151)=1,1,0)</f>
        <v>0</v>
      </c>
    </row>
    <row r="1152" spans="1:28" x14ac:dyDescent="0.2">
      <c r="A1152" s="17">
        <v>1151</v>
      </c>
      <c r="B1152" t="s">
        <v>3336</v>
      </c>
      <c r="C1152" s="18">
        <v>42098</v>
      </c>
      <c r="D1152" s="18">
        <v>42098</v>
      </c>
      <c r="E1152" t="s">
        <v>1320</v>
      </c>
      <c r="F1152" t="s">
        <v>3337</v>
      </c>
      <c r="G1152" t="s">
        <v>3338</v>
      </c>
      <c r="H1152" t="s">
        <v>53</v>
      </c>
      <c r="I1152" t="s">
        <v>54</v>
      </c>
      <c r="J1152" t="s">
        <v>3339</v>
      </c>
      <c r="K1152" t="s">
        <v>265</v>
      </c>
      <c r="L1152">
        <v>48911</v>
      </c>
      <c r="M1152" t="s">
        <v>132</v>
      </c>
      <c r="N1152" t="s">
        <v>3347</v>
      </c>
      <c r="O1152" t="s">
        <v>98</v>
      </c>
      <c r="P1152" t="s">
        <v>1246</v>
      </c>
      <c r="Q1152" t="s">
        <v>3348</v>
      </c>
      <c r="R1152" s="19">
        <v>599.98</v>
      </c>
      <c r="S1152" s="17">
        <v>2</v>
      </c>
      <c r="T1152" s="20">
        <v>0</v>
      </c>
      <c r="U1152" s="19">
        <v>209.99299999999999</v>
      </c>
      <c r="V1152" s="20">
        <f t="shared" si="85"/>
        <v>0.35</v>
      </c>
      <c r="W1152" s="17">
        <f t="shared" si="86"/>
        <v>2015</v>
      </c>
      <c r="X1152" t="str">
        <f t="shared" si="87"/>
        <v>Apr-2015</v>
      </c>
      <c r="Y1152" s="17">
        <f t="shared" si="88"/>
        <v>0</v>
      </c>
      <c r="Z1152" t="str">
        <f t="shared" si="89"/>
        <v>0% (No Discount)</v>
      </c>
      <c r="AA1152" s="17">
        <f>IF(COUNTIF($B$2:B1152,B1152)=1,1,0)</f>
        <v>0</v>
      </c>
      <c r="AB1152" s="17">
        <f>IF(COUNTIF($F$2:F1152,F1152)=1,1,0)</f>
        <v>0</v>
      </c>
    </row>
    <row r="1153" spans="1:28" x14ac:dyDescent="0.2">
      <c r="A1153" s="17">
        <v>1152</v>
      </c>
      <c r="B1153" t="s">
        <v>3349</v>
      </c>
      <c r="C1153" s="18">
        <v>42132</v>
      </c>
      <c r="D1153" s="18">
        <v>42138</v>
      </c>
      <c r="E1153" t="s">
        <v>77</v>
      </c>
      <c r="F1153" t="s">
        <v>1025</v>
      </c>
      <c r="G1153" t="s">
        <v>1026</v>
      </c>
      <c r="H1153" t="s">
        <v>68</v>
      </c>
      <c r="I1153" t="s">
        <v>54</v>
      </c>
      <c r="J1153" t="s">
        <v>3350</v>
      </c>
      <c r="K1153" t="s">
        <v>525</v>
      </c>
      <c r="L1153">
        <v>44221</v>
      </c>
      <c r="M1153" t="s">
        <v>175</v>
      </c>
      <c r="N1153" t="s">
        <v>3351</v>
      </c>
      <c r="O1153" t="s">
        <v>59</v>
      </c>
      <c r="P1153" t="s">
        <v>92</v>
      </c>
      <c r="Q1153" t="s">
        <v>3352</v>
      </c>
      <c r="R1153" s="19">
        <v>8.3520000000000003</v>
      </c>
      <c r="S1153" s="17">
        <v>6</v>
      </c>
      <c r="T1153" s="20">
        <v>0.2</v>
      </c>
      <c r="U1153" s="19">
        <v>1.2527999999999999</v>
      </c>
      <c r="V1153" s="20">
        <f t="shared" si="85"/>
        <v>0.15</v>
      </c>
      <c r="W1153" s="17">
        <f t="shared" si="86"/>
        <v>2015</v>
      </c>
      <c r="X1153" t="str">
        <f t="shared" si="87"/>
        <v>May-2015</v>
      </c>
      <c r="Y1153" s="17">
        <f t="shared" si="88"/>
        <v>6</v>
      </c>
      <c r="Z1153" t="str">
        <f t="shared" si="89"/>
        <v>11-20%</v>
      </c>
      <c r="AA1153" s="17">
        <f>IF(COUNTIF($B$2:B1153,B1153)=1,1,0)</f>
        <v>1</v>
      </c>
      <c r="AB1153" s="17">
        <f>IF(COUNTIF($F$2:F1153,F1153)=1,1,0)</f>
        <v>0</v>
      </c>
    </row>
    <row r="1154" spans="1:28" x14ac:dyDescent="0.2">
      <c r="A1154" s="17">
        <v>1153</v>
      </c>
      <c r="B1154" t="s">
        <v>3353</v>
      </c>
      <c r="C1154" s="18">
        <v>42735</v>
      </c>
      <c r="D1154" s="18">
        <v>42741</v>
      </c>
      <c r="E1154" t="s">
        <v>77</v>
      </c>
      <c r="F1154" t="s">
        <v>1109</v>
      </c>
      <c r="G1154" t="s">
        <v>1110</v>
      </c>
      <c r="H1154" t="s">
        <v>68</v>
      </c>
      <c r="I1154" t="s">
        <v>54</v>
      </c>
      <c r="J1154" t="s">
        <v>3354</v>
      </c>
      <c r="K1154" t="s">
        <v>1423</v>
      </c>
      <c r="L1154">
        <v>89502</v>
      </c>
      <c r="M1154" t="s">
        <v>71</v>
      </c>
      <c r="N1154" t="s">
        <v>3355</v>
      </c>
      <c r="O1154" t="s">
        <v>73</v>
      </c>
      <c r="P1154" t="s">
        <v>95</v>
      </c>
      <c r="Q1154" t="s">
        <v>3356</v>
      </c>
      <c r="R1154" s="19">
        <v>3.64</v>
      </c>
      <c r="S1154" s="17">
        <v>2</v>
      </c>
      <c r="T1154" s="20">
        <v>0</v>
      </c>
      <c r="U1154" s="19">
        <v>1.6379999999999999</v>
      </c>
      <c r="V1154" s="20">
        <f t="shared" ref="V1154:V1217" si="90">IFERROR(U1154/R1154,0)</f>
        <v>0.44999999999999996</v>
      </c>
      <c r="W1154" s="17">
        <f t="shared" ref="W1154:W1217" si="91">YEAR(C1154)</f>
        <v>2016</v>
      </c>
      <c r="X1154" t="str">
        <f t="shared" ref="X1154:X1217" si="92">TEXT(C1154,"mmm-yyyy")</f>
        <v>Dec-2016</v>
      </c>
      <c r="Y1154" s="17">
        <f t="shared" ref="Y1154:Y1217" si="93">D1154-C1154</f>
        <v>6</v>
      </c>
      <c r="Z1154" t="str">
        <f t="shared" ref="Z1154:Z1217" si="94">IF(T1154=0,"0% (No Discount)",IF(T1154&lt;=0.1,"1-10%",IF(T1154&lt;=0.2,"11-20%",IF(T1154&lt;=0.3,"21-30%",IF(T1154&lt;=0.4,"31-40%",IF(T1154&lt;=0.5,"41-50%","Over 50%"))))))</f>
        <v>0% (No Discount)</v>
      </c>
      <c r="AA1154" s="17">
        <f>IF(COUNTIF($B$2:B1154,B1154)=1,1,0)</f>
        <v>1</v>
      </c>
      <c r="AB1154" s="17">
        <f>IF(COUNTIF($F$2:F1154,F1154)=1,1,0)</f>
        <v>0</v>
      </c>
    </row>
    <row r="1155" spans="1:28" x14ac:dyDescent="0.2">
      <c r="A1155" s="17">
        <v>1154</v>
      </c>
      <c r="B1155" t="s">
        <v>3353</v>
      </c>
      <c r="C1155" s="18">
        <v>42735</v>
      </c>
      <c r="D1155" s="18">
        <v>42741</v>
      </c>
      <c r="E1155" t="s">
        <v>77</v>
      </c>
      <c r="F1155" t="s">
        <v>1109</v>
      </c>
      <c r="G1155" t="s">
        <v>1110</v>
      </c>
      <c r="H1155" t="s">
        <v>68</v>
      </c>
      <c r="I1155" t="s">
        <v>54</v>
      </c>
      <c r="J1155" t="s">
        <v>3354</v>
      </c>
      <c r="K1155" t="s">
        <v>1423</v>
      </c>
      <c r="L1155">
        <v>89502</v>
      </c>
      <c r="M1155" t="s">
        <v>71</v>
      </c>
      <c r="N1155" t="s">
        <v>2746</v>
      </c>
      <c r="O1155" t="s">
        <v>73</v>
      </c>
      <c r="P1155" t="s">
        <v>102</v>
      </c>
      <c r="Q1155" t="s">
        <v>2747</v>
      </c>
      <c r="R1155" s="19">
        <v>159.768</v>
      </c>
      <c r="S1155" s="17">
        <v>7</v>
      </c>
      <c r="T1155" s="20">
        <v>0.2</v>
      </c>
      <c r="U1155" s="19">
        <v>53.921700000000001</v>
      </c>
      <c r="V1155" s="20">
        <f t="shared" si="90"/>
        <v>0.33750000000000002</v>
      </c>
      <c r="W1155" s="17">
        <f t="shared" si="91"/>
        <v>2016</v>
      </c>
      <c r="X1155" t="str">
        <f t="shared" si="92"/>
        <v>Dec-2016</v>
      </c>
      <c r="Y1155" s="17">
        <f t="shared" si="93"/>
        <v>6</v>
      </c>
      <c r="Z1155" t="str">
        <f t="shared" si="94"/>
        <v>11-20%</v>
      </c>
      <c r="AA1155" s="17">
        <f>IF(COUNTIF($B$2:B1155,B1155)=1,1,0)</f>
        <v>0</v>
      </c>
      <c r="AB1155" s="17">
        <f>IF(COUNTIF($F$2:F1155,F1155)=1,1,0)</f>
        <v>0</v>
      </c>
    </row>
    <row r="1156" spans="1:28" x14ac:dyDescent="0.2">
      <c r="A1156" s="17">
        <v>1155</v>
      </c>
      <c r="B1156" t="s">
        <v>3357</v>
      </c>
      <c r="C1156" s="18">
        <v>41993</v>
      </c>
      <c r="D1156" s="18">
        <v>41994</v>
      </c>
      <c r="E1156" t="s">
        <v>215</v>
      </c>
      <c r="F1156" t="s">
        <v>3252</v>
      </c>
      <c r="G1156" t="s">
        <v>3253</v>
      </c>
      <c r="H1156" t="s">
        <v>129</v>
      </c>
      <c r="I1156" t="s">
        <v>54</v>
      </c>
      <c r="J1156" t="s">
        <v>3358</v>
      </c>
      <c r="K1156" t="s">
        <v>346</v>
      </c>
      <c r="L1156">
        <v>22801</v>
      </c>
      <c r="M1156" t="s">
        <v>57</v>
      </c>
      <c r="N1156" t="s">
        <v>3359</v>
      </c>
      <c r="O1156" t="s">
        <v>73</v>
      </c>
      <c r="P1156" t="s">
        <v>86</v>
      </c>
      <c r="Q1156" t="s">
        <v>3360</v>
      </c>
      <c r="R1156" s="19">
        <v>122.48</v>
      </c>
      <c r="S1156" s="17">
        <v>2</v>
      </c>
      <c r="T1156" s="20">
        <v>0</v>
      </c>
      <c r="U1156" s="19">
        <v>0</v>
      </c>
      <c r="V1156" s="20">
        <f t="shared" si="90"/>
        <v>0</v>
      </c>
      <c r="W1156" s="17">
        <f t="shared" si="91"/>
        <v>2014</v>
      </c>
      <c r="X1156" t="str">
        <f t="shared" si="92"/>
        <v>Dec-2014</v>
      </c>
      <c r="Y1156" s="17">
        <f t="shared" si="93"/>
        <v>1</v>
      </c>
      <c r="Z1156" t="str">
        <f t="shared" si="94"/>
        <v>0% (No Discount)</v>
      </c>
      <c r="AA1156" s="17">
        <f>IF(COUNTIF($B$2:B1156,B1156)=1,1,0)</f>
        <v>1</v>
      </c>
      <c r="AB1156" s="17">
        <f>IF(COUNTIF($F$2:F1156,F1156)=1,1,0)</f>
        <v>0</v>
      </c>
    </row>
    <row r="1157" spans="1:28" x14ac:dyDescent="0.2">
      <c r="A1157" s="17">
        <v>1156</v>
      </c>
      <c r="B1157" t="s">
        <v>3357</v>
      </c>
      <c r="C1157" s="18">
        <v>41993</v>
      </c>
      <c r="D1157" s="18">
        <v>41994</v>
      </c>
      <c r="E1157" t="s">
        <v>215</v>
      </c>
      <c r="F1157" t="s">
        <v>3252</v>
      </c>
      <c r="G1157" t="s">
        <v>3253</v>
      </c>
      <c r="H1157" t="s">
        <v>129</v>
      </c>
      <c r="I1157" t="s">
        <v>54</v>
      </c>
      <c r="J1157" t="s">
        <v>3358</v>
      </c>
      <c r="K1157" t="s">
        <v>346</v>
      </c>
      <c r="L1157">
        <v>22801</v>
      </c>
      <c r="M1157" t="s">
        <v>57</v>
      </c>
      <c r="N1157" t="s">
        <v>3361</v>
      </c>
      <c r="O1157" t="s">
        <v>59</v>
      </c>
      <c r="P1157" t="s">
        <v>83</v>
      </c>
      <c r="Q1157" t="s">
        <v>3362</v>
      </c>
      <c r="R1157" s="19">
        <v>2244.48</v>
      </c>
      <c r="S1157" s="17">
        <v>7</v>
      </c>
      <c r="T1157" s="20">
        <v>0</v>
      </c>
      <c r="U1157" s="19">
        <v>493.78559999999999</v>
      </c>
      <c r="V1157" s="20">
        <f t="shared" si="90"/>
        <v>0.22</v>
      </c>
      <c r="W1157" s="17">
        <f t="shared" si="91"/>
        <v>2014</v>
      </c>
      <c r="X1157" t="str">
        <f t="shared" si="92"/>
        <v>Dec-2014</v>
      </c>
      <c r="Y1157" s="17">
        <f t="shared" si="93"/>
        <v>1</v>
      </c>
      <c r="Z1157" t="str">
        <f t="shared" si="94"/>
        <v>0% (No Discount)</v>
      </c>
      <c r="AA1157" s="17">
        <f>IF(COUNTIF($B$2:B1157,B1157)=1,1,0)</f>
        <v>0</v>
      </c>
      <c r="AB1157" s="17">
        <f>IF(COUNTIF($F$2:F1157,F1157)=1,1,0)</f>
        <v>0</v>
      </c>
    </row>
    <row r="1158" spans="1:28" x14ac:dyDescent="0.2">
      <c r="A1158" s="17">
        <v>1157</v>
      </c>
      <c r="B1158" t="s">
        <v>3357</v>
      </c>
      <c r="C1158" s="18">
        <v>41993</v>
      </c>
      <c r="D1158" s="18">
        <v>41994</v>
      </c>
      <c r="E1158" t="s">
        <v>215</v>
      </c>
      <c r="F1158" t="s">
        <v>3252</v>
      </c>
      <c r="G1158" t="s">
        <v>3253</v>
      </c>
      <c r="H1158" t="s">
        <v>129</v>
      </c>
      <c r="I1158" t="s">
        <v>54</v>
      </c>
      <c r="J1158" t="s">
        <v>3358</v>
      </c>
      <c r="K1158" t="s">
        <v>346</v>
      </c>
      <c r="L1158">
        <v>22801</v>
      </c>
      <c r="M1158" t="s">
        <v>57</v>
      </c>
      <c r="N1158" t="s">
        <v>1417</v>
      </c>
      <c r="O1158" t="s">
        <v>73</v>
      </c>
      <c r="P1158" t="s">
        <v>102</v>
      </c>
      <c r="Q1158" t="s">
        <v>1418</v>
      </c>
      <c r="R1158" s="19">
        <v>62.31</v>
      </c>
      <c r="S1158" s="17">
        <v>3</v>
      </c>
      <c r="T1158" s="20">
        <v>0</v>
      </c>
      <c r="U1158" s="19">
        <v>29.285699999999999</v>
      </c>
      <c r="V1158" s="20">
        <f t="shared" si="90"/>
        <v>0.47</v>
      </c>
      <c r="W1158" s="17">
        <f t="shared" si="91"/>
        <v>2014</v>
      </c>
      <c r="X1158" t="str">
        <f t="shared" si="92"/>
        <v>Dec-2014</v>
      </c>
      <c r="Y1158" s="17">
        <f t="shared" si="93"/>
        <v>1</v>
      </c>
      <c r="Z1158" t="str">
        <f t="shared" si="94"/>
        <v>0% (No Discount)</v>
      </c>
      <c r="AA1158" s="17">
        <f>IF(COUNTIF($B$2:B1158,B1158)=1,1,0)</f>
        <v>0</v>
      </c>
      <c r="AB1158" s="17">
        <f>IF(COUNTIF($F$2:F1158,F1158)=1,1,0)</f>
        <v>0</v>
      </c>
    </row>
    <row r="1159" spans="1:28" x14ac:dyDescent="0.2">
      <c r="A1159" s="17">
        <v>1158</v>
      </c>
      <c r="B1159" t="s">
        <v>3357</v>
      </c>
      <c r="C1159" s="18">
        <v>41993</v>
      </c>
      <c r="D1159" s="18">
        <v>41994</v>
      </c>
      <c r="E1159" t="s">
        <v>215</v>
      </c>
      <c r="F1159" t="s">
        <v>3252</v>
      </c>
      <c r="G1159" t="s">
        <v>3253</v>
      </c>
      <c r="H1159" t="s">
        <v>129</v>
      </c>
      <c r="I1159" t="s">
        <v>54</v>
      </c>
      <c r="J1159" t="s">
        <v>3358</v>
      </c>
      <c r="K1159" t="s">
        <v>346</v>
      </c>
      <c r="L1159">
        <v>22801</v>
      </c>
      <c r="M1159" t="s">
        <v>57</v>
      </c>
      <c r="N1159" t="s">
        <v>1384</v>
      </c>
      <c r="O1159" t="s">
        <v>59</v>
      </c>
      <c r="P1159" t="s">
        <v>83</v>
      </c>
      <c r="Q1159" t="s">
        <v>1385</v>
      </c>
      <c r="R1159" s="19">
        <v>455.1</v>
      </c>
      <c r="S1159" s="17">
        <v>2</v>
      </c>
      <c r="T1159" s="20">
        <v>0</v>
      </c>
      <c r="U1159" s="19">
        <v>100.122</v>
      </c>
      <c r="V1159" s="20">
        <f t="shared" si="90"/>
        <v>0.22</v>
      </c>
      <c r="W1159" s="17">
        <f t="shared" si="91"/>
        <v>2014</v>
      </c>
      <c r="X1159" t="str">
        <f t="shared" si="92"/>
        <v>Dec-2014</v>
      </c>
      <c r="Y1159" s="17">
        <f t="shared" si="93"/>
        <v>1</v>
      </c>
      <c r="Z1159" t="str">
        <f t="shared" si="94"/>
        <v>0% (No Discount)</v>
      </c>
      <c r="AA1159" s="17">
        <f>IF(COUNTIF($B$2:B1159,B1159)=1,1,0)</f>
        <v>0</v>
      </c>
      <c r="AB1159" s="17">
        <f>IF(COUNTIF($F$2:F1159,F1159)=1,1,0)</f>
        <v>0</v>
      </c>
    </row>
    <row r="1160" spans="1:28" x14ac:dyDescent="0.2">
      <c r="A1160" s="17">
        <v>1159</v>
      </c>
      <c r="B1160" t="s">
        <v>3363</v>
      </c>
      <c r="C1160" s="18">
        <v>42553</v>
      </c>
      <c r="D1160" s="18">
        <v>42558</v>
      </c>
      <c r="E1160" t="s">
        <v>50</v>
      </c>
      <c r="F1160" t="s">
        <v>2794</v>
      </c>
      <c r="G1160" t="s">
        <v>2795</v>
      </c>
      <c r="H1160" t="s">
        <v>68</v>
      </c>
      <c r="I1160" t="s">
        <v>54</v>
      </c>
      <c r="J1160" t="s">
        <v>69</v>
      </c>
      <c r="K1160" t="s">
        <v>70</v>
      </c>
      <c r="L1160">
        <v>90004</v>
      </c>
      <c r="M1160" t="s">
        <v>71</v>
      </c>
      <c r="N1160" t="s">
        <v>3364</v>
      </c>
      <c r="O1160" t="s">
        <v>59</v>
      </c>
      <c r="P1160" t="s">
        <v>63</v>
      </c>
      <c r="Q1160" t="s">
        <v>3365</v>
      </c>
      <c r="R1160" s="19">
        <v>195.184</v>
      </c>
      <c r="S1160" s="17">
        <v>1</v>
      </c>
      <c r="T1160" s="20">
        <v>0.2</v>
      </c>
      <c r="U1160" s="19">
        <v>19.5184</v>
      </c>
      <c r="V1160" s="20">
        <f t="shared" si="90"/>
        <v>0.1</v>
      </c>
      <c r="W1160" s="17">
        <f t="shared" si="91"/>
        <v>2016</v>
      </c>
      <c r="X1160" t="str">
        <f t="shared" si="92"/>
        <v>Jul-2016</v>
      </c>
      <c r="Y1160" s="17">
        <f t="shared" si="93"/>
        <v>5</v>
      </c>
      <c r="Z1160" t="str">
        <f t="shared" si="94"/>
        <v>11-20%</v>
      </c>
      <c r="AA1160" s="17">
        <f>IF(COUNTIF($B$2:B1160,B1160)=1,1,0)</f>
        <v>1</v>
      </c>
      <c r="AB1160" s="17">
        <f>IF(COUNTIF($F$2:F1160,F1160)=1,1,0)</f>
        <v>0</v>
      </c>
    </row>
    <row r="1161" spans="1:28" x14ac:dyDescent="0.2">
      <c r="A1161" s="17">
        <v>1160</v>
      </c>
      <c r="B1161" t="s">
        <v>3366</v>
      </c>
      <c r="C1161" s="18">
        <v>42915</v>
      </c>
      <c r="D1161" s="18">
        <v>42920</v>
      </c>
      <c r="E1161" t="s">
        <v>77</v>
      </c>
      <c r="F1161" t="s">
        <v>3367</v>
      </c>
      <c r="G1161" t="s">
        <v>3368</v>
      </c>
      <c r="H1161" t="s">
        <v>53</v>
      </c>
      <c r="I1161" t="s">
        <v>54</v>
      </c>
      <c r="J1161" t="s">
        <v>436</v>
      </c>
      <c r="K1161" t="s">
        <v>256</v>
      </c>
      <c r="L1161">
        <v>55407</v>
      </c>
      <c r="M1161" t="s">
        <v>132</v>
      </c>
      <c r="N1161" t="s">
        <v>2545</v>
      </c>
      <c r="O1161" t="s">
        <v>73</v>
      </c>
      <c r="P1161" t="s">
        <v>105</v>
      </c>
      <c r="Q1161" t="s">
        <v>3369</v>
      </c>
      <c r="R1161" s="19">
        <v>362.94</v>
      </c>
      <c r="S1161" s="17">
        <v>3</v>
      </c>
      <c r="T1161" s="20">
        <v>0</v>
      </c>
      <c r="U1161" s="19">
        <v>90.734999999999999</v>
      </c>
      <c r="V1161" s="20">
        <f t="shared" si="90"/>
        <v>0.25</v>
      </c>
      <c r="W1161" s="17">
        <f t="shared" si="91"/>
        <v>2017</v>
      </c>
      <c r="X1161" t="str">
        <f t="shared" si="92"/>
        <v>Jun-2017</v>
      </c>
      <c r="Y1161" s="17">
        <f t="shared" si="93"/>
        <v>5</v>
      </c>
      <c r="Z1161" t="str">
        <f t="shared" si="94"/>
        <v>0% (No Discount)</v>
      </c>
      <c r="AA1161" s="17">
        <f>IF(COUNTIF($B$2:B1161,B1161)=1,1,0)</f>
        <v>1</v>
      </c>
      <c r="AB1161" s="17">
        <f>IF(COUNTIF($F$2:F1161,F1161)=1,1,0)</f>
        <v>1</v>
      </c>
    </row>
    <row r="1162" spans="1:28" x14ac:dyDescent="0.2">
      <c r="A1162" s="17">
        <v>1161</v>
      </c>
      <c r="B1162" t="s">
        <v>3366</v>
      </c>
      <c r="C1162" s="18">
        <v>42915</v>
      </c>
      <c r="D1162" s="18">
        <v>42920</v>
      </c>
      <c r="E1162" t="s">
        <v>77</v>
      </c>
      <c r="F1162" t="s">
        <v>3367</v>
      </c>
      <c r="G1162" t="s">
        <v>3368</v>
      </c>
      <c r="H1162" t="s">
        <v>53</v>
      </c>
      <c r="I1162" t="s">
        <v>54</v>
      </c>
      <c r="J1162" t="s">
        <v>436</v>
      </c>
      <c r="K1162" t="s">
        <v>256</v>
      </c>
      <c r="L1162">
        <v>55407</v>
      </c>
      <c r="M1162" t="s">
        <v>132</v>
      </c>
      <c r="N1162" t="s">
        <v>352</v>
      </c>
      <c r="O1162" t="s">
        <v>73</v>
      </c>
      <c r="P1162" t="s">
        <v>102</v>
      </c>
      <c r="Q1162" t="s">
        <v>353</v>
      </c>
      <c r="R1162" s="19">
        <v>11.54</v>
      </c>
      <c r="S1162" s="17">
        <v>2</v>
      </c>
      <c r="T1162" s="20">
        <v>0</v>
      </c>
      <c r="U1162" s="19">
        <v>5.77</v>
      </c>
      <c r="V1162" s="20">
        <f t="shared" si="90"/>
        <v>0.5</v>
      </c>
      <c r="W1162" s="17">
        <f t="shared" si="91"/>
        <v>2017</v>
      </c>
      <c r="X1162" t="str">
        <f t="shared" si="92"/>
        <v>Jun-2017</v>
      </c>
      <c r="Y1162" s="17">
        <f t="shared" si="93"/>
        <v>5</v>
      </c>
      <c r="Z1162" t="str">
        <f t="shared" si="94"/>
        <v>0% (No Discount)</v>
      </c>
      <c r="AA1162" s="17">
        <f>IF(COUNTIF($B$2:B1162,B1162)=1,1,0)</f>
        <v>0</v>
      </c>
      <c r="AB1162" s="17">
        <f>IF(COUNTIF($F$2:F1162,F1162)=1,1,0)</f>
        <v>0</v>
      </c>
    </row>
    <row r="1163" spans="1:28" x14ac:dyDescent="0.2">
      <c r="A1163" s="17">
        <v>1162</v>
      </c>
      <c r="B1163" t="s">
        <v>3370</v>
      </c>
      <c r="C1163" s="18">
        <v>41883</v>
      </c>
      <c r="D1163" s="18">
        <v>41887</v>
      </c>
      <c r="E1163" t="s">
        <v>50</v>
      </c>
      <c r="F1163" t="s">
        <v>3371</v>
      </c>
      <c r="G1163" t="s">
        <v>3372</v>
      </c>
      <c r="H1163" t="s">
        <v>53</v>
      </c>
      <c r="I1163" t="s">
        <v>54</v>
      </c>
      <c r="J1163" t="s">
        <v>3373</v>
      </c>
      <c r="K1163" t="s">
        <v>70</v>
      </c>
      <c r="L1163">
        <v>92025</v>
      </c>
      <c r="M1163" t="s">
        <v>71</v>
      </c>
      <c r="N1163" t="s">
        <v>202</v>
      </c>
      <c r="O1163" t="s">
        <v>73</v>
      </c>
      <c r="P1163" t="s">
        <v>95</v>
      </c>
      <c r="Q1163" t="s">
        <v>203</v>
      </c>
      <c r="R1163" s="19">
        <v>53.94</v>
      </c>
      <c r="S1163" s="17">
        <v>3</v>
      </c>
      <c r="T1163" s="20">
        <v>0</v>
      </c>
      <c r="U1163" s="19">
        <v>15.6426</v>
      </c>
      <c r="V1163" s="20">
        <f t="shared" si="90"/>
        <v>0.29000000000000004</v>
      </c>
      <c r="W1163" s="17">
        <f t="shared" si="91"/>
        <v>2014</v>
      </c>
      <c r="X1163" t="str">
        <f t="shared" si="92"/>
        <v>Sep-2014</v>
      </c>
      <c r="Y1163" s="17">
        <f t="shared" si="93"/>
        <v>4</v>
      </c>
      <c r="Z1163" t="str">
        <f t="shared" si="94"/>
        <v>0% (No Discount)</v>
      </c>
      <c r="AA1163" s="17">
        <f>IF(COUNTIF($B$2:B1163,B1163)=1,1,0)</f>
        <v>1</v>
      </c>
      <c r="AB1163" s="17">
        <f>IF(COUNTIF($F$2:F1163,F1163)=1,1,0)</f>
        <v>1</v>
      </c>
    </row>
    <row r="1164" spans="1:28" x14ac:dyDescent="0.2">
      <c r="A1164" s="17">
        <v>1163</v>
      </c>
      <c r="B1164" t="s">
        <v>3374</v>
      </c>
      <c r="C1164" s="18">
        <v>41701</v>
      </c>
      <c r="D1164" s="18">
        <v>41706</v>
      </c>
      <c r="E1164" t="s">
        <v>77</v>
      </c>
      <c r="F1164" t="s">
        <v>3375</v>
      </c>
      <c r="G1164" t="s">
        <v>3376</v>
      </c>
      <c r="H1164" t="s">
        <v>129</v>
      </c>
      <c r="I1164" t="s">
        <v>54</v>
      </c>
      <c r="J1164" t="s">
        <v>293</v>
      </c>
      <c r="K1164" t="s">
        <v>294</v>
      </c>
      <c r="L1164">
        <v>10035</v>
      </c>
      <c r="M1164" t="s">
        <v>175</v>
      </c>
      <c r="N1164" t="s">
        <v>3377</v>
      </c>
      <c r="O1164" t="s">
        <v>98</v>
      </c>
      <c r="P1164" t="s">
        <v>99</v>
      </c>
      <c r="Q1164" t="s">
        <v>3378</v>
      </c>
      <c r="R1164" s="19">
        <v>9.99</v>
      </c>
      <c r="S1164" s="17">
        <v>1</v>
      </c>
      <c r="T1164" s="20">
        <v>0</v>
      </c>
      <c r="U1164" s="19">
        <v>4.5953999999999997</v>
      </c>
      <c r="V1164" s="20">
        <f t="shared" si="90"/>
        <v>0.45999999999999996</v>
      </c>
      <c r="W1164" s="17">
        <f t="shared" si="91"/>
        <v>2014</v>
      </c>
      <c r="X1164" t="str">
        <f t="shared" si="92"/>
        <v>Mar-2014</v>
      </c>
      <c r="Y1164" s="17">
        <f t="shared" si="93"/>
        <v>5</v>
      </c>
      <c r="Z1164" t="str">
        <f t="shared" si="94"/>
        <v>0% (No Discount)</v>
      </c>
      <c r="AA1164" s="17">
        <f>IF(COUNTIF($B$2:B1164,B1164)=1,1,0)</f>
        <v>1</v>
      </c>
      <c r="AB1164" s="17">
        <f>IF(COUNTIF($F$2:F1164,F1164)=1,1,0)</f>
        <v>1</v>
      </c>
    </row>
    <row r="1165" spans="1:28" x14ac:dyDescent="0.2">
      <c r="A1165" s="17">
        <v>1164</v>
      </c>
      <c r="B1165" t="s">
        <v>3374</v>
      </c>
      <c r="C1165" s="18">
        <v>41701</v>
      </c>
      <c r="D1165" s="18">
        <v>41706</v>
      </c>
      <c r="E1165" t="s">
        <v>77</v>
      </c>
      <c r="F1165" t="s">
        <v>3375</v>
      </c>
      <c r="G1165" t="s">
        <v>3376</v>
      </c>
      <c r="H1165" t="s">
        <v>129</v>
      </c>
      <c r="I1165" t="s">
        <v>54</v>
      </c>
      <c r="J1165" t="s">
        <v>293</v>
      </c>
      <c r="K1165" t="s">
        <v>294</v>
      </c>
      <c r="L1165">
        <v>10035</v>
      </c>
      <c r="M1165" t="s">
        <v>175</v>
      </c>
      <c r="N1165" t="s">
        <v>1118</v>
      </c>
      <c r="O1165" t="s">
        <v>73</v>
      </c>
      <c r="P1165" t="s">
        <v>102</v>
      </c>
      <c r="Q1165" t="s">
        <v>1119</v>
      </c>
      <c r="R1165" s="19">
        <v>125.76</v>
      </c>
      <c r="S1165" s="17">
        <v>3</v>
      </c>
      <c r="T1165" s="20">
        <v>0.2</v>
      </c>
      <c r="U1165" s="19">
        <v>40.872</v>
      </c>
      <c r="V1165" s="20">
        <f t="shared" si="90"/>
        <v>0.32500000000000001</v>
      </c>
      <c r="W1165" s="17">
        <f t="shared" si="91"/>
        <v>2014</v>
      </c>
      <c r="X1165" t="str">
        <f t="shared" si="92"/>
        <v>Mar-2014</v>
      </c>
      <c r="Y1165" s="17">
        <f t="shared" si="93"/>
        <v>5</v>
      </c>
      <c r="Z1165" t="str">
        <f t="shared" si="94"/>
        <v>11-20%</v>
      </c>
      <c r="AA1165" s="17">
        <f>IF(COUNTIF($B$2:B1165,B1165)=1,1,0)</f>
        <v>0</v>
      </c>
      <c r="AB1165" s="17">
        <f>IF(COUNTIF($F$2:F1165,F1165)=1,1,0)</f>
        <v>0</v>
      </c>
    </row>
    <row r="1166" spans="1:28" x14ac:dyDescent="0.2">
      <c r="A1166" s="17">
        <v>1165</v>
      </c>
      <c r="B1166" t="s">
        <v>3374</v>
      </c>
      <c r="C1166" s="18">
        <v>41701</v>
      </c>
      <c r="D1166" s="18">
        <v>41706</v>
      </c>
      <c r="E1166" t="s">
        <v>77</v>
      </c>
      <c r="F1166" t="s">
        <v>3375</v>
      </c>
      <c r="G1166" t="s">
        <v>3376</v>
      </c>
      <c r="H1166" t="s">
        <v>129</v>
      </c>
      <c r="I1166" t="s">
        <v>54</v>
      </c>
      <c r="J1166" t="s">
        <v>293</v>
      </c>
      <c r="K1166" t="s">
        <v>294</v>
      </c>
      <c r="L1166">
        <v>10035</v>
      </c>
      <c r="M1166" t="s">
        <v>175</v>
      </c>
      <c r="N1166" t="s">
        <v>3379</v>
      </c>
      <c r="O1166" t="s">
        <v>73</v>
      </c>
      <c r="P1166" t="s">
        <v>102</v>
      </c>
      <c r="Q1166" t="s">
        <v>3380</v>
      </c>
      <c r="R1166" s="19">
        <v>25.32</v>
      </c>
      <c r="S1166" s="17">
        <v>5</v>
      </c>
      <c r="T1166" s="20">
        <v>0.2</v>
      </c>
      <c r="U1166" s="19">
        <v>9.1784999999999997</v>
      </c>
      <c r="V1166" s="20">
        <f t="shared" si="90"/>
        <v>0.36249999999999999</v>
      </c>
      <c r="W1166" s="17">
        <f t="shared" si="91"/>
        <v>2014</v>
      </c>
      <c r="X1166" t="str">
        <f t="shared" si="92"/>
        <v>Mar-2014</v>
      </c>
      <c r="Y1166" s="17">
        <f t="shared" si="93"/>
        <v>5</v>
      </c>
      <c r="Z1166" t="str">
        <f t="shared" si="94"/>
        <v>11-20%</v>
      </c>
      <c r="AA1166" s="17">
        <f>IF(COUNTIF($B$2:B1166,B1166)=1,1,0)</f>
        <v>0</v>
      </c>
      <c r="AB1166" s="17">
        <f>IF(COUNTIF($F$2:F1166,F1166)=1,1,0)</f>
        <v>0</v>
      </c>
    </row>
    <row r="1167" spans="1:28" x14ac:dyDescent="0.2">
      <c r="A1167" s="17">
        <v>1166</v>
      </c>
      <c r="B1167" t="s">
        <v>3381</v>
      </c>
      <c r="C1167" s="18">
        <v>41763</v>
      </c>
      <c r="D1167" s="18">
        <v>41767</v>
      </c>
      <c r="E1167" t="s">
        <v>77</v>
      </c>
      <c r="F1167" t="s">
        <v>3382</v>
      </c>
      <c r="G1167" t="s">
        <v>3383</v>
      </c>
      <c r="H1167" t="s">
        <v>53</v>
      </c>
      <c r="I1167" t="s">
        <v>54</v>
      </c>
      <c r="J1167" t="s">
        <v>355</v>
      </c>
      <c r="K1167" t="s">
        <v>265</v>
      </c>
      <c r="L1167">
        <v>49201</v>
      </c>
      <c r="M1167" t="s">
        <v>132</v>
      </c>
      <c r="N1167" t="s">
        <v>2647</v>
      </c>
      <c r="O1167" t="s">
        <v>73</v>
      </c>
      <c r="P1167" t="s">
        <v>102</v>
      </c>
      <c r="Q1167" t="s">
        <v>2648</v>
      </c>
      <c r="R1167" s="19">
        <v>46.8</v>
      </c>
      <c r="S1167" s="17">
        <v>4</v>
      </c>
      <c r="T1167" s="20">
        <v>0</v>
      </c>
      <c r="U1167" s="19">
        <v>21.06</v>
      </c>
      <c r="V1167" s="20">
        <f t="shared" si="90"/>
        <v>0.45</v>
      </c>
      <c r="W1167" s="17">
        <f t="shared" si="91"/>
        <v>2014</v>
      </c>
      <c r="X1167" t="str">
        <f t="shared" si="92"/>
        <v>May-2014</v>
      </c>
      <c r="Y1167" s="17">
        <f t="shared" si="93"/>
        <v>4</v>
      </c>
      <c r="Z1167" t="str">
        <f t="shared" si="94"/>
        <v>0% (No Discount)</v>
      </c>
      <c r="AA1167" s="17">
        <f>IF(COUNTIF($B$2:B1167,B1167)=1,1,0)</f>
        <v>1</v>
      </c>
      <c r="AB1167" s="17">
        <f>IF(COUNTIF($F$2:F1167,F1167)=1,1,0)</f>
        <v>1</v>
      </c>
    </row>
    <row r="1168" spans="1:28" x14ac:dyDescent="0.2">
      <c r="A1168" s="17">
        <v>1167</v>
      </c>
      <c r="B1168" t="s">
        <v>3384</v>
      </c>
      <c r="C1168" s="18">
        <v>42310</v>
      </c>
      <c r="D1168" s="18">
        <v>42310</v>
      </c>
      <c r="E1168" t="s">
        <v>1320</v>
      </c>
      <c r="F1168" t="s">
        <v>975</v>
      </c>
      <c r="G1168" t="s">
        <v>976</v>
      </c>
      <c r="H1168" t="s">
        <v>53</v>
      </c>
      <c r="I1168" t="s">
        <v>54</v>
      </c>
      <c r="J1168" t="s">
        <v>122</v>
      </c>
      <c r="K1168" t="s">
        <v>123</v>
      </c>
      <c r="L1168">
        <v>98115</v>
      </c>
      <c r="M1168" t="s">
        <v>71</v>
      </c>
      <c r="N1168" t="s">
        <v>485</v>
      </c>
      <c r="O1168" t="s">
        <v>98</v>
      </c>
      <c r="P1168" t="s">
        <v>188</v>
      </c>
      <c r="Q1168" t="s">
        <v>486</v>
      </c>
      <c r="R1168" s="19">
        <v>447.93</v>
      </c>
      <c r="S1168" s="17">
        <v>9</v>
      </c>
      <c r="T1168" s="20">
        <v>0</v>
      </c>
      <c r="U1168" s="19">
        <v>49.272300000000001</v>
      </c>
      <c r="V1168" s="20">
        <f t="shared" si="90"/>
        <v>0.11</v>
      </c>
      <c r="W1168" s="17">
        <f t="shared" si="91"/>
        <v>2015</v>
      </c>
      <c r="X1168" t="str">
        <f t="shared" si="92"/>
        <v>Nov-2015</v>
      </c>
      <c r="Y1168" s="17">
        <f t="shared" si="93"/>
        <v>0</v>
      </c>
      <c r="Z1168" t="str">
        <f t="shared" si="94"/>
        <v>0% (No Discount)</v>
      </c>
      <c r="AA1168" s="17">
        <f>IF(COUNTIF($B$2:B1168,B1168)=1,1,0)</f>
        <v>1</v>
      </c>
      <c r="AB1168" s="17">
        <f>IF(COUNTIF($F$2:F1168,F1168)=1,1,0)</f>
        <v>0</v>
      </c>
    </row>
    <row r="1169" spans="1:28" x14ac:dyDescent="0.2">
      <c r="A1169" s="17">
        <v>1168</v>
      </c>
      <c r="B1169" t="s">
        <v>3385</v>
      </c>
      <c r="C1169" s="18">
        <v>43077</v>
      </c>
      <c r="D1169" s="18">
        <v>43079</v>
      </c>
      <c r="E1169" t="s">
        <v>50</v>
      </c>
      <c r="F1169" t="s">
        <v>981</v>
      </c>
      <c r="G1169" t="s">
        <v>982</v>
      </c>
      <c r="H1169" t="s">
        <v>53</v>
      </c>
      <c r="I1169" t="s">
        <v>54</v>
      </c>
      <c r="J1169" t="s">
        <v>293</v>
      </c>
      <c r="K1169" t="s">
        <v>294</v>
      </c>
      <c r="L1169">
        <v>10035</v>
      </c>
      <c r="M1169" t="s">
        <v>175</v>
      </c>
      <c r="N1169" t="s">
        <v>3386</v>
      </c>
      <c r="O1169" t="s">
        <v>59</v>
      </c>
      <c r="P1169" t="s">
        <v>92</v>
      </c>
      <c r="Q1169" t="s">
        <v>3387</v>
      </c>
      <c r="R1169" s="19">
        <v>109.48</v>
      </c>
      <c r="S1169" s="17">
        <v>2</v>
      </c>
      <c r="T1169" s="20">
        <v>0</v>
      </c>
      <c r="U1169" s="19">
        <v>33.938800000000001</v>
      </c>
      <c r="V1169" s="20">
        <f t="shared" si="90"/>
        <v>0.31</v>
      </c>
      <c r="W1169" s="17">
        <f t="shared" si="91"/>
        <v>2017</v>
      </c>
      <c r="X1169" t="str">
        <f t="shared" si="92"/>
        <v>Dec-2017</v>
      </c>
      <c r="Y1169" s="17">
        <f t="shared" si="93"/>
        <v>2</v>
      </c>
      <c r="Z1169" t="str">
        <f t="shared" si="94"/>
        <v>0% (No Discount)</v>
      </c>
      <c r="AA1169" s="17">
        <f>IF(COUNTIF($B$2:B1169,B1169)=1,1,0)</f>
        <v>1</v>
      </c>
      <c r="AB1169" s="17">
        <f>IF(COUNTIF($F$2:F1169,F1169)=1,1,0)</f>
        <v>0</v>
      </c>
    </row>
    <row r="1170" spans="1:28" x14ac:dyDescent="0.2">
      <c r="A1170" s="17">
        <v>1169</v>
      </c>
      <c r="B1170" t="s">
        <v>3385</v>
      </c>
      <c r="C1170" s="18">
        <v>43077</v>
      </c>
      <c r="D1170" s="18">
        <v>43079</v>
      </c>
      <c r="E1170" t="s">
        <v>50</v>
      </c>
      <c r="F1170" t="s">
        <v>981</v>
      </c>
      <c r="G1170" t="s">
        <v>982</v>
      </c>
      <c r="H1170" t="s">
        <v>53</v>
      </c>
      <c r="I1170" t="s">
        <v>54</v>
      </c>
      <c r="J1170" t="s">
        <v>293</v>
      </c>
      <c r="K1170" t="s">
        <v>294</v>
      </c>
      <c r="L1170">
        <v>10035</v>
      </c>
      <c r="M1170" t="s">
        <v>175</v>
      </c>
      <c r="N1170" t="s">
        <v>367</v>
      </c>
      <c r="O1170" t="s">
        <v>73</v>
      </c>
      <c r="P1170" t="s">
        <v>86</v>
      </c>
      <c r="Q1170" t="s">
        <v>368</v>
      </c>
      <c r="R1170" s="19">
        <v>272.94</v>
      </c>
      <c r="S1170" s="17">
        <v>3</v>
      </c>
      <c r="T1170" s="20">
        <v>0</v>
      </c>
      <c r="U1170" s="19">
        <v>0</v>
      </c>
      <c r="V1170" s="20">
        <f t="shared" si="90"/>
        <v>0</v>
      </c>
      <c r="W1170" s="17">
        <f t="shared" si="91"/>
        <v>2017</v>
      </c>
      <c r="X1170" t="str">
        <f t="shared" si="92"/>
        <v>Dec-2017</v>
      </c>
      <c r="Y1170" s="17">
        <f t="shared" si="93"/>
        <v>2</v>
      </c>
      <c r="Z1170" t="str">
        <f t="shared" si="94"/>
        <v>0% (No Discount)</v>
      </c>
      <c r="AA1170" s="17">
        <f>IF(COUNTIF($B$2:B1170,B1170)=1,1,0)</f>
        <v>0</v>
      </c>
      <c r="AB1170" s="17">
        <f>IF(COUNTIF($F$2:F1170,F1170)=1,1,0)</f>
        <v>0</v>
      </c>
    </row>
    <row r="1171" spans="1:28" x14ac:dyDescent="0.2">
      <c r="A1171" s="17">
        <v>1170</v>
      </c>
      <c r="B1171" t="s">
        <v>3385</v>
      </c>
      <c r="C1171" s="18">
        <v>43077</v>
      </c>
      <c r="D1171" s="18">
        <v>43079</v>
      </c>
      <c r="E1171" t="s">
        <v>50</v>
      </c>
      <c r="F1171" t="s">
        <v>981</v>
      </c>
      <c r="G1171" t="s">
        <v>982</v>
      </c>
      <c r="H1171" t="s">
        <v>53</v>
      </c>
      <c r="I1171" t="s">
        <v>54</v>
      </c>
      <c r="J1171" t="s">
        <v>293</v>
      </c>
      <c r="K1171" t="s">
        <v>294</v>
      </c>
      <c r="L1171">
        <v>10035</v>
      </c>
      <c r="M1171" t="s">
        <v>175</v>
      </c>
      <c r="N1171" t="s">
        <v>3388</v>
      </c>
      <c r="O1171" t="s">
        <v>73</v>
      </c>
      <c r="P1171" t="s">
        <v>117</v>
      </c>
      <c r="Q1171" t="s">
        <v>3389</v>
      </c>
      <c r="R1171" s="19">
        <v>19.440000000000001</v>
      </c>
      <c r="S1171" s="17">
        <v>3</v>
      </c>
      <c r="T1171" s="20">
        <v>0</v>
      </c>
      <c r="U1171" s="19">
        <v>9.3312000000000008</v>
      </c>
      <c r="V1171" s="20">
        <f t="shared" si="90"/>
        <v>0.48000000000000004</v>
      </c>
      <c r="W1171" s="17">
        <f t="shared" si="91"/>
        <v>2017</v>
      </c>
      <c r="X1171" t="str">
        <f t="shared" si="92"/>
        <v>Dec-2017</v>
      </c>
      <c r="Y1171" s="17">
        <f t="shared" si="93"/>
        <v>2</v>
      </c>
      <c r="Z1171" t="str">
        <f t="shared" si="94"/>
        <v>0% (No Discount)</v>
      </c>
      <c r="AA1171" s="17">
        <f>IF(COUNTIF($B$2:B1171,B1171)=1,1,0)</f>
        <v>0</v>
      </c>
      <c r="AB1171" s="17">
        <f>IF(COUNTIF($F$2:F1171,F1171)=1,1,0)</f>
        <v>0</v>
      </c>
    </row>
    <row r="1172" spans="1:28" x14ac:dyDescent="0.2">
      <c r="A1172" s="17">
        <v>1171</v>
      </c>
      <c r="B1172" t="s">
        <v>3385</v>
      </c>
      <c r="C1172" s="18">
        <v>43077</v>
      </c>
      <c r="D1172" s="18">
        <v>43079</v>
      </c>
      <c r="E1172" t="s">
        <v>50</v>
      </c>
      <c r="F1172" t="s">
        <v>981</v>
      </c>
      <c r="G1172" t="s">
        <v>982</v>
      </c>
      <c r="H1172" t="s">
        <v>53</v>
      </c>
      <c r="I1172" t="s">
        <v>54</v>
      </c>
      <c r="J1172" t="s">
        <v>293</v>
      </c>
      <c r="K1172" t="s">
        <v>294</v>
      </c>
      <c r="L1172">
        <v>10035</v>
      </c>
      <c r="M1172" t="s">
        <v>175</v>
      </c>
      <c r="N1172" t="s">
        <v>3390</v>
      </c>
      <c r="O1172" t="s">
        <v>73</v>
      </c>
      <c r="P1172" t="s">
        <v>86</v>
      </c>
      <c r="Q1172" t="s">
        <v>3391</v>
      </c>
      <c r="R1172" s="19">
        <v>31.92</v>
      </c>
      <c r="S1172" s="17">
        <v>4</v>
      </c>
      <c r="T1172" s="20">
        <v>0</v>
      </c>
      <c r="U1172" s="19">
        <v>8.2992000000000008</v>
      </c>
      <c r="V1172" s="20">
        <f t="shared" si="90"/>
        <v>0.26</v>
      </c>
      <c r="W1172" s="17">
        <f t="shared" si="91"/>
        <v>2017</v>
      </c>
      <c r="X1172" t="str">
        <f t="shared" si="92"/>
        <v>Dec-2017</v>
      </c>
      <c r="Y1172" s="17">
        <f t="shared" si="93"/>
        <v>2</v>
      </c>
      <c r="Z1172" t="str">
        <f t="shared" si="94"/>
        <v>0% (No Discount)</v>
      </c>
      <c r="AA1172" s="17">
        <f>IF(COUNTIF($B$2:B1172,B1172)=1,1,0)</f>
        <v>0</v>
      </c>
      <c r="AB1172" s="17">
        <f>IF(COUNTIF($F$2:F1172,F1172)=1,1,0)</f>
        <v>0</v>
      </c>
    </row>
    <row r="1173" spans="1:28" x14ac:dyDescent="0.2">
      <c r="A1173" s="17">
        <v>1172</v>
      </c>
      <c r="B1173" t="s">
        <v>3392</v>
      </c>
      <c r="C1173" s="18">
        <v>41708</v>
      </c>
      <c r="D1173" s="18">
        <v>41712</v>
      </c>
      <c r="E1173" t="s">
        <v>77</v>
      </c>
      <c r="F1173" t="s">
        <v>2927</v>
      </c>
      <c r="G1173" t="s">
        <v>2928</v>
      </c>
      <c r="H1173" t="s">
        <v>53</v>
      </c>
      <c r="I1173" t="s">
        <v>54</v>
      </c>
      <c r="J1173" t="s">
        <v>3393</v>
      </c>
      <c r="K1173" t="s">
        <v>265</v>
      </c>
      <c r="L1173">
        <v>48073</v>
      </c>
      <c r="M1173" t="s">
        <v>132</v>
      </c>
      <c r="N1173" t="s">
        <v>3394</v>
      </c>
      <c r="O1173" t="s">
        <v>73</v>
      </c>
      <c r="P1173" t="s">
        <v>117</v>
      </c>
      <c r="Q1173" t="s">
        <v>3395</v>
      </c>
      <c r="R1173" s="19">
        <v>22.38</v>
      </c>
      <c r="S1173" s="17">
        <v>2</v>
      </c>
      <c r="T1173" s="20">
        <v>0</v>
      </c>
      <c r="U1173" s="19">
        <v>10.7424</v>
      </c>
      <c r="V1173" s="20">
        <f t="shared" si="90"/>
        <v>0.48000000000000004</v>
      </c>
      <c r="W1173" s="17">
        <f t="shared" si="91"/>
        <v>2014</v>
      </c>
      <c r="X1173" t="str">
        <f t="shared" si="92"/>
        <v>Mar-2014</v>
      </c>
      <c r="Y1173" s="17">
        <f t="shared" si="93"/>
        <v>4</v>
      </c>
      <c r="Z1173" t="str">
        <f t="shared" si="94"/>
        <v>0% (No Discount)</v>
      </c>
      <c r="AA1173" s="17">
        <f>IF(COUNTIF($B$2:B1173,B1173)=1,1,0)</f>
        <v>1</v>
      </c>
      <c r="AB1173" s="17">
        <f>IF(COUNTIF($F$2:F1173,F1173)=1,1,0)</f>
        <v>0</v>
      </c>
    </row>
    <row r="1174" spans="1:28" x14ac:dyDescent="0.2">
      <c r="A1174" s="17">
        <v>1173</v>
      </c>
      <c r="B1174" t="s">
        <v>3396</v>
      </c>
      <c r="C1174" s="18">
        <v>41750</v>
      </c>
      <c r="D1174" s="18">
        <v>41754</v>
      </c>
      <c r="E1174" t="s">
        <v>77</v>
      </c>
      <c r="F1174" t="s">
        <v>1853</v>
      </c>
      <c r="G1174" t="s">
        <v>1854</v>
      </c>
      <c r="H1174" t="s">
        <v>53</v>
      </c>
      <c r="I1174" t="s">
        <v>54</v>
      </c>
      <c r="J1174" t="s">
        <v>69</v>
      </c>
      <c r="K1174" t="s">
        <v>70</v>
      </c>
      <c r="L1174">
        <v>90008</v>
      </c>
      <c r="M1174" t="s">
        <v>71</v>
      </c>
      <c r="N1174" t="s">
        <v>3397</v>
      </c>
      <c r="O1174" t="s">
        <v>73</v>
      </c>
      <c r="P1174" t="s">
        <v>102</v>
      </c>
      <c r="Q1174" t="s">
        <v>3398</v>
      </c>
      <c r="R1174" s="19">
        <v>16.52</v>
      </c>
      <c r="S1174" s="17">
        <v>5</v>
      </c>
      <c r="T1174" s="20">
        <v>0.2</v>
      </c>
      <c r="U1174" s="19">
        <v>5.5754999999999999</v>
      </c>
      <c r="V1174" s="20">
        <f t="shared" si="90"/>
        <v>0.33750000000000002</v>
      </c>
      <c r="W1174" s="17">
        <f t="shared" si="91"/>
        <v>2014</v>
      </c>
      <c r="X1174" t="str">
        <f t="shared" si="92"/>
        <v>Apr-2014</v>
      </c>
      <c r="Y1174" s="17">
        <f t="shared" si="93"/>
        <v>4</v>
      </c>
      <c r="Z1174" t="str">
        <f t="shared" si="94"/>
        <v>11-20%</v>
      </c>
      <c r="AA1174" s="17">
        <f>IF(COUNTIF($B$2:B1174,B1174)=1,1,0)</f>
        <v>1</v>
      </c>
      <c r="AB1174" s="17">
        <f>IF(COUNTIF($F$2:F1174,F1174)=1,1,0)</f>
        <v>0</v>
      </c>
    </row>
    <row r="1175" spans="1:28" x14ac:dyDescent="0.2">
      <c r="A1175" s="17">
        <v>1174</v>
      </c>
      <c r="B1175" t="s">
        <v>3399</v>
      </c>
      <c r="C1175" s="18">
        <v>42299</v>
      </c>
      <c r="D1175" s="18">
        <v>42303</v>
      </c>
      <c r="E1175" t="s">
        <v>77</v>
      </c>
      <c r="F1175" t="s">
        <v>2507</v>
      </c>
      <c r="G1175" t="s">
        <v>2508</v>
      </c>
      <c r="H1175" t="s">
        <v>53</v>
      </c>
      <c r="I1175" t="s">
        <v>54</v>
      </c>
      <c r="J1175" t="s">
        <v>565</v>
      </c>
      <c r="K1175" t="s">
        <v>238</v>
      </c>
      <c r="L1175">
        <v>61701</v>
      </c>
      <c r="M1175" t="s">
        <v>132</v>
      </c>
      <c r="N1175" t="s">
        <v>2476</v>
      </c>
      <c r="O1175" t="s">
        <v>73</v>
      </c>
      <c r="P1175" t="s">
        <v>102</v>
      </c>
      <c r="Q1175" t="s">
        <v>2477</v>
      </c>
      <c r="R1175" s="19">
        <v>5.1760000000000002</v>
      </c>
      <c r="S1175" s="17">
        <v>4</v>
      </c>
      <c r="T1175" s="20">
        <v>0.8</v>
      </c>
      <c r="U1175" s="19">
        <v>-7.7640000000000002</v>
      </c>
      <c r="V1175" s="20">
        <f t="shared" si="90"/>
        <v>-1.5</v>
      </c>
      <c r="W1175" s="17">
        <f t="shared" si="91"/>
        <v>2015</v>
      </c>
      <c r="X1175" t="str">
        <f t="shared" si="92"/>
        <v>Oct-2015</v>
      </c>
      <c r="Y1175" s="17">
        <f t="shared" si="93"/>
        <v>4</v>
      </c>
      <c r="Z1175" t="str">
        <f t="shared" si="94"/>
        <v>Over 50%</v>
      </c>
      <c r="AA1175" s="17">
        <f>IF(COUNTIF($B$2:B1175,B1175)=1,1,0)</f>
        <v>1</v>
      </c>
      <c r="AB1175" s="17">
        <f>IF(COUNTIF($F$2:F1175,F1175)=1,1,0)</f>
        <v>0</v>
      </c>
    </row>
    <row r="1176" spans="1:28" x14ac:dyDescent="0.2">
      <c r="A1176" s="17">
        <v>1175</v>
      </c>
      <c r="B1176" t="s">
        <v>3400</v>
      </c>
      <c r="C1176" s="18">
        <v>42238</v>
      </c>
      <c r="D1176" s="18">
        <v>42241</v>
      </c>
      <c r="E1176" t="s">
        <v>215</v>
      </c>
      <c r="F1176" t="s">
        <v>2671</v>
      </c>
      <c r="G1176" t="s">
        <v>2672</v>
      </c>
      <c r="H1176" t="s">
        <v>68</v>
      </c>
      <c r="I1176" t="s">
        <v>54</v>
      </c>
      <c r="J1176" t="s">
        <v>293</v>
      </c>
      <c r="K1176" t="s">
        <v>294</v>
      </c>
      <c r="L1176">
        <v>10035</v>
      </c>
      <c r="M1176" t="s">
        <v>175</v>
      </c>
      <c r="N1176" t="s">
        <v>3401</v>
      </c>
      <c r="O1176" t="s">
        <v>73</v>
      </c>
      <c r="P1176" t="s">
        <v>102</v>
      </c>
      <c r="Q1176" t="s">
        <v>3402</v>
      </c>
      <c r="R1176" s="19">
        <v>50.112000000000002</v>
      </c>
      <c r="S1176" s="17">
        <v>6</v>
      </c>
      <c r="T1176" s="20">
        <v>0.2</v>
      </c>
      <c r="U1176" s="19">
        <v>16.2864</v>
      </c>
      <c r="V1176" s="20">
        <f t="shared" si="90"/>
        <v>0.32500000000000001</v>
      </c>
      <c r="W1176" s="17">
        <f t="shared" si="91"/>
        <v>2015</v>
      </c>
      <c r="X1176" t="str">
        <f t="shared" si="92"/>
        <v>Aug-2015</v>
      </c>
      <c r="Y1176" s="17">
        <f t="shared" si="93"/>
        <v>3</v>
      </c>
      <c r="Z1176" t="str">
        <f t="shared" si="94"/>
        <v>11-20%</v>
      </c>
      <c r="AA1176" s="17">
        <f>IF(COUNTIF($B$2:B1176,B1176)=1,1,0)</f>
        <v>1</v>
      </c>
      <c r="AB1176" s="17">
        <f>IF(COUNTIF($F$2:F1176,F1176)=1,1,0)</f>
        <v>0</v>
      </c>
    </row>
    <row r="1177" spans="1:28" x14ac:dyDescent="0.2">
      <c r="A1177" s="17">
        <v>1176</v>
      </c>
      <c r="B1177" t="s">
        <v>3403</v>
      </c>
      <c r="C1177" s="18">
        <v>42611</v>
      </c>
      <c r="D1177" s="18">
        <v>42616</v>
      </c>
      <c r="E1177" t="s">
        <v>77</v>
      </c>
      <c r="F1177" t="s">
        <v>1279</v>
      </c>
      <c r="G1177" t="s">
        <v>1280</v>
      </c>
      <c r="H1177" t="s">
        <v>129</v>
      </c>
      <c r="I1177" t="s">
        <v>54</v>
      </c>
      <c r="J1177" t="s">
        <v>114</v>
      </c>
      <c r="K1177" t="s">
        <v>2728</v>
      </c>
      <c r="L1177">
        <v>3301</v>
      </c>
      <c r="M1177" t="s">
        <v>175</v>
      </c>
      <c r="N1177" t="s">
        <v>2607</v>
      </c>
      <c r="O1177" t="s">
        <v>73</v>
      </c>
      <c r="P1177" t="s">
        <v>606</v>
      </c>
      <c r="Q1177" t="s">
        <v>2608</v>
      </c>
      <c r="R1177" s="19">
        <v>27.93</v>
      </c>
      <c r="S1177" s="17">
        <v>3</v>
      </c>
      <c r="T1177" s="20">
        <v>0</v>
      </c>
      <c r="U1177" s="19">
        <v>8.0997000000000003</v>
      </c>
      <c r="V1177" s="20">
        <f t="shared" si="90"/>
        <v>0.29000000000000004</v>
      </c>
      <c r="W1177" s="17">
        <f t="shared" si="91"/>
        <v>2016</v>
      </c>
      <c r="X1177" t="str">
        <f t="shared" si="92"/>
        <v>Aug-2016</v>
      </c>
      <c r="Y1177" s="17">
        <f t="shared" si="93"/>
        <v>5</v>
      </c>
      <c r="Z1177" t="str">
        <f t="shared" si="94"/>
        <v>0% (No Discount)</v>
      </c>
      <c r="AA1177" s="17">
        <f>IF(COUNTIF($B$2:B1177,B1177)=1,1,0)</f>
        <v>1</v>
      </c>
      <c r="AB1177" s="17">
        <f>IF(COUNTIF($F$2:F1177,F1177)=1,1,0)</f>
        <v>0</v>
      </c>
    </row>
    <row r="1178" spans="1:28" x14ac:dyDescent="0.2">
      <c r="A1178" s="17">
        <v>1177</v>
      </c>
      <c r="B1178" t="s">
        <v>3404</v>
      </c>
      <c r="C1178" s="18">
        <v>42000</v>
      </c>
      <c r="D1178" s="18">
        <v>42003</v>
      </c>
      <c r="E1178" t="s">
        <v>50</v>
      </c>
      <c r="F1178" t="s">
        <v>3405</v>
      </c>
      <c r="G1178" t="s">
        <v>3406</v>
      </c>
      <c r="H1178" t="s">
        <v>129</v>
      </c>
      <c r="I1178" t="s">
        <v>54</v>
      </c>
      <c r="J1178" t="s">
        <v>69</v>
      </c>
      <c r="K1178" t="s">
        <v>70</v>
      </c>
      <c r="L1178">
        <v>90004</v>
      </c>
      <c r="M1178" t="s">
        <v>71</v>
      </c>
      <c r="N1178" t="s">
        <v>3407</v>
      </c>
      <c r="O1178" t="s">
        <v>73</v>
      </c>
      <c r="P1178" t="s">
        <v>74</v>
      </c>
      <c r="Q1178" t="s">
        <v>3408</v>
      </c>
      <c r="R1178" s="19">
        <v>11.56</v>
      </c>
      <c r="S1178" s="17">
        <v>4</v>
      </c>
      <c r="T1178" s="20">
        <v>0</v>
      </c>
      <c r="U1178" s="19">
        <v>5.4332000000000003</v>
      </c>
      <c r="V1178" s="20">
        <f t="shared" si="90"/>
        <v>0.47000000000000003</v>
      </c>
      <c r="W1178" s="17">
        <f t="shared" si="91"/>
        <v>2014</v>
      </c>
      <c r="X1178" t="str">
        <f t="shared" si="92"/>
        <v>Dec-2014</v>
      </c>
      <c r="Y1178" s="17">
        <f t="shared" si="93"/>
        <v>3</v>
      </c>
      <c r="Z1178" t="str">
        <f t="shared" si="94"/>
        <v>0% (No Discount)</v>
      </c>
      <c r="AA1178" s="17">
        <f>IF(COUNTIF($B$2:B1178,B1178)=1,1,0)</f>
        <v>1</v>
      </c>
      <c r="AB1178" s="17">
        <f>IF(COUNTIF($F$2:F1178,F1178)=1,1,0)</f>
        <v>1</v>
      </c>
    </row>
    <row r="1179" spans="1:28" x14ac:dyDescent="0.2">
      <c r="A1179" s="17">
        <v>1178</v>
      </c>
      <c r="B1179" t="s">
        <v>3409</v>
      </c>
      <c r="C1179" s="18">
        <v>42705</v>
      </c>
      <c r="D1179" s="18">
        <v>42709</v>
      </c>
      <c r="E1179" t="s">
        <v>77</v>
      </c>
      <c r="F1179" t="s">
        <v>359</v>
      </c>
      <c r="G1179" t="s">
        <v>360</v>
      </c>
      <c r="H1179" t="s">
        <v>53</v>
      </c>
      <c r="I1179" t="s">
        <v>54</v>
      </c>
      <c r="J1179" t="s">
        <v>3410</v>
      </c>
      <c r="K1179" t="s">
        <v>2769</v>
      </c>
      <c r="L1179">
        <v>20852</v>
      </c>
      <c r="M1179" t="s">
        <v>175</v>
      </c>
      <c r="N1179" t="s">
        <v>3411</v>
      </c>
      <c r="O1179" t="s">
        <v>59</v>
      </c>
      <c r="P1179" t="s">
        <v>63</v>
      </c>
      <c r="Q1179" t="s">
        <v>3412</v>
      </c>
      <c r="R1179" s="19">
        <v>172.5</v>
      </c>
      <c r="S1179" s="17">
        <v>2</v>
      </c>
      <c r="T1179" s="20">
        <v>0</v>
      </c>
      <c r="U1179" s="19">
        <v>51.75</v>
      </c>
      <c r="V1179" s="20">
        <f t="shared" si="90"/>
        <v>0.3</v>
      </c>
      <c r="W1179" s="17">
        <f t="shared" si="91"/>
        <v>2016</v>
      </c>
      <c r="X1179" t="str">
        <f t="shared" si="92"/>
        <v>Dec-2016</v>
      </c>
      <c r="Y1179" s="17">
        <f t="shared" si="93"/>
        <v>4</v>
      </c>
      <c r="Z1179" t="str">
        <f t="shared" si="94"/>
        <v>0% (No Discount)</v>
      </c>
      <c r="AA1179" s="17">
        <f>IF(COUNTIF($B$2:B1179,B1179)=1,1,0)</f>
        <v>1</v>
      </c>
      <c r="AB1179" s="17">
        <f>IF(COUNTIF($F$2:F1179,F1179)=1,1,0)</f>
        <v>0</v>
      </c>
    </row>
    <row r="1180" spans="1:28" x14ac:dyDescent="0.2">
      <c r="A1180" s="17">
        <v>1179</v>
      </c>
      <c r="B1180" t="s">
        <v>3409</v>
      </c>
      <c r="C1180" s="18">
        <v>42705</v>
      </c>
      <c r="D1180" s="18">
        <v>42709</v>
      </c>
      <c r="E1180" t="s">
        <v>77</v>
      </c>
      <c r="F1180" t="s">
        <v>359</v>
      </c>
      <c r="G1180" t="s">
        <v>360</v>
      </c>
      <c r="H1180" t="s">
        <v>53</v>
      </c>
      <c r="I1180" t="s">
        <v>54</v>
      </c>
      <c r="J1180" t="s">
        <v>3410</v>
      </c>
      <c r="K1180" t="s">
        <v>2769</v>
      </c>
      <c r="L1180">
        <v>20852</v>
      </c>
      <c r="M1180" t="s">
        <v>175</v>
      </c>
      <c r="N1180" t="s">
        <v>721</v>
      </c>
      <c r="O1180" t="s">
        <v>98</v>
      </c>
      <c r="P1180" t="s">
        <v>99</v>
      </c>
      <c r="Q1180" t="s">
        <v>722</v>
      </c>
      <c r="R1180" s="19">
        <v>179.97</v>
      </c>
      <c r="S1180" s="17">
        <v>3</v>
      </c>
      <c r="T1180" s="20">
        <v>0</v>
      </c>
      <c r="U1180" s="19">
        <v>44.9925</v>
      </c>
      <c r="V1180" s="20">
        <f t="shared" si="90"/>
        <v>0.25</v>
      </c>
      <c r="W1180" s="17">
        <f t="shared" si="91"/>
        <v>2016</v>
      </c>
      <c r="X1180" t="str">
        <f t="shared" si="92"/>
        <v>Dec-2016</v>
      </c>
      <c r="Y1180" s="17">
        <f t="shared" si="93"/>
        <v>4</v>
      </c>
      <c r="Z1180" t="str">
        <f t="shared" si="94"/>
        <v>0% (No Discount)</v>
      </c>
      <c r="AA1180" s="17">
        <f>IF(COUNTIF($B$2:B1180,B1180)=1,1,0)</f>
        <v>0</v>
      </c>
      <c r="AB1180" s="17">
        <f>IF(COUNTIF($F$2:F1180,F1180)=1,1,0)</f>
        <v>0</v>
      </c>
    </row>
    <row r="1181" spans="1:28" x14ac:dyDescent="0.2">
      <c r="A1181" s="17">
        <v>1180</v>
      </c>
      <c r="B1181" t="s">
        <v>3413</v>
      </c>
      <c r="C1181" s="18">
        <v>42484</v>
      </c>
      <c r="D1181" s="18">
        <v>42487</v>
      </c>
      <c r="E1181" t="s">
        <v>50</v>
      </c>
      <c r="F1181" t="s">
        <v>3414</v>
      </c>
      <c r="G1181" t="s">
        <v>3415</v>
      </c>
      <c r="H1181" t="s">
        <v>129</v>
      </c>
      <c r="I1181" t="s">
        <v>54</v>
      </c>
      <c r="J1181" t="s">
        <v>211</v>
      </c>
      <c r="K1181" t="s">
        <v>131</v>
      </c>
      <c r="L1181">
        <v>77070</v>
      </c>
      <c r="M1181" t="s">
        <v>132</v>
      </c>
      <c r="N1181" t="s">
        <v>2457</v>
      </c>
      <c r="O1181" t="s">
        <v>98</v>
      </c>
      <c r="P1181" t="s">
        <v>188</v>
      </c>
      <c r="Q1181" t="s">
        <v>2458</v>
      </c>
      <c r="R1181" s="19">
        <v>258.69600000000003</v>
      </c>
      <c r="S1181" s="17">
        <v>3</v>
      </c>
      <c r="T1181" s="20">
        <v>0.2</v>
      </c>
      <c r="U1181" s="19">
        <v>64.674000000000007</v>
      </c>
      <c r="V1181" s="20">
        <f t="shared" si="90"/>
        <v>0.25</v>
      </c>
      <c r="W1181" s="17">
        <f t="shared" si="91"/>
        <v>2016</v>
      </c>
      <c r="X1181" t="str">
        <f t="shared" si="92"/>
        <v>Apr-2016</v>
      </c>
      <c r="Y1181" s="17">
        <f t="shared" si="93"/>
        <v>3</v>
      </c>
      <c r="Z1181" t="str">
        <f t="shared" si="94"/>
        <v>11-20%</v>
      </c>
      <c r="AA1181" s="17">
        <f>IF(COUNTIF($B$2:B1181,B1181)=1,1,0)</f>
        <v>1</v>
      </c>
      <c r="AB1181" s="17">
        <f>IF(COUNTIF($F$2:F1181,F1181)=1,1,0)</f>
        <v>1</v>
      </c>
    </row>
    <row r="1182" spans="1:28" x14ac:dyDescent="0.2">
      <c r="A1182" s="17">
        <v>1181</v>
      </c>
      <c r="B1182" t="s">
        <v>3416</v>
      </c>
      <c r="C1182" s="18">
        <v>41811</v>
      </c>
      <c r="D1182" s="18">
        <v>41815</v>
      </c>
      <c r="E1182" t="s">
        <v>77</v>
      </c>
      <c r="F1182" t="s">
        <v>671</v>
      </c>
      <c r="G1182" t="s">
        <v>672</v>
      </c>
      <c r="H1182" t="s">
        <v>53</v>
      </c>
      <c r="I1182" t="s">
        <v>54</v>
      </c>
      <c r="J1182" t="s">
        <v>1149</v>
      </c>
      <c r="K1182" t="s">
        <v>817</v>
      </c>
      <c r="L1182">
        <v>8701</v>
      </c>
      <c r="M1182" t="s">
        <v>175</v>
      </c>
      <c r="N1182" t="s">
        <v>3417</v>
      </c>
      <c r="O1182" t="s">
        <v>98</v>
      </c>
      <c r="P1182" t="s">
        <v>99</v>
      </c>
      <c r="Q1182" t="s">
        <v>3418</v>
      </c>
      <c r="R1182" s="19">
        <v>1322.93</v>
      </c>
      <c r="S1182" s="17">
        <v>7</v>
      </c>
      <c r="T1182" s="20">
        <v>0</v>
      </c>
      <c r="U1182" s="19">
        <v>357.19110000000001</v>
      </c>
      <c r="V1182" s="20">
        <f t="shared" si="90"/>
        <v>0.27</v>
      </c>
      <c r="W1182" s="17">
        <f t="shared" si="91"/>
        <v>2014</v>
      </c>
      <c r="X1182" t="str">
        <f t="shared" si="92"/>
        <v>Jun-2014</v>
      </c>
      <c r="Y1182" s="17">
        <f t="shared" si="93"/>
        <v>4</v>
      </c>
      <c r="Z1182" t="str">
        <f t="shared" si="94"/>
        <v>0% (No Discount)</v>
      </c>
      <c r="AA1182" s="17">
        <f>IF(COUNTIF($B$2:B1182,B1182)=1,1,0)</f>
        <v>1</v>
      </c>
      <c r="AB1182" s="17">
        <f>IF(COUNTIF($F$2:F1182,F1182)=1,1,0)</f>
        <v>0</v>
      </c>
    </row>
    <row r="1183" spans="1:28" x14ac:dyDescent="0.2">
      <c r="A1183" s="17">
        <v>1182</v>
      </c>
      <c r="B1183" t="s">
        <v>3416</v>
      </c>
      <c r="C1183" s="18">
        <v>41811</v>
      </c>
      <c r="D1183" s="18">
        <v>41815</v>
      </c>
      <c r="E1183" t="s">
        <v>77</v>
      </c>
      <c r="F1183" t="s">
        <v>671</v>
      </c>
      <c r="G1183" t="s">
        <v>672</v>
      </c>
      <c r="H1183" t="s">
        <v>53</v>
      </c>
      <c r="I1183" t="s">
        <v>54</v>
      </c>
      <c r="J1183" t="s">
        <v>1149</v>
      </c>
      <c r="K1183" t="s">
        <v>817</v>
      </c>
      <c r="L1183">
        <v>8701</v>
      </c>
      <c r="M1183" t="s">
        <v>175</v>
      </c>
      <c r="N1183" t="s">
        <v>3419</v>
      </c>
      <c r="O1183" t="s">
        <v>73</v>
      </c>
      <c r="P1183" t="s">
        <v>95</v>
      </c>
      <c r="Q1183" t="s">
        <v>3420</v>
      </c>
      <c r="R1183" s="19">
        <v>3.76</v>
      </c>
      <c r="S1183" s="17">
        <v>2</v>
      </c>
      <c r="T1183" s="20">
        <v>0</v>
      </c>
      <c r="U1183" s="19">
        <v>1.0904</v>
      </c>
      <c r="V1183" s="20">
        <f t="shared" si="90"/>
        <v>0.29000000000000004</v>
      </c>
      <c r="W1183" s="17">
        <f t="shared" si="91"/>
        <v>2014</v>
      </c>
      <c r="X1183" t="str">
        <f t="shared" si="92"/>
        <v>Jun-2014</v>
      </c>
      <c r="Y1183" s="17">
        <f t="shared" si="93"/>
        <v>4</v>
      </c>
      <c r="Z1183" t="str">
        <f t="shared" si="94"/>
        <v>0% (No Discount)</v>
      </c>
      <c r="AA1183" s="17">
        <f>IF(COUNTIF($B$2:B1183,B1183)=1,1,0)</f>
        <v>0</v>
      </c>
      <c r="AB1183" s="17">
        <f>IF(COUNTIF($F$2:F1183,F1183)=1,1,0)</f>
        <v>0</v>
      </c>
    </row>
    <row r="1184" spans="1:28" x14ac:dyDescent="0.2">
      <c r="A1184" s="17">
        <v>1183</v>
      </c>
      <c r="B1184" t="s">
        <v>3421</v>
      </c>
      <c r="C1184" s="18">
        <v>42749</v>
      </c>
      <c r="D1184" s="18">
        <v>42750</v>
      </c>
      <c r="E1184" t="s">
        <v>215</v>
      </c>
      <c r="F1184" t="s">
        <v>2225</v>
      </c>
      <c r="G1184" t="s">
        <v>2226</v>
      </c>
      <c r="H1184" t="s">
        <v>53</v>
      </c>
      <c r="I1184" t="s">
        <v>54</v>
      </c>
      <c r="J1184" t="s">
        <v>1553</v>
      </c>
      <c r="K1184" t="s">
        <v>115</v>
      </c>
      <c r="L1184">
        <v>28540</v>
      </c>
      <c r="M1184" t="s">
        <v>57</v>
      </c>
      <c r="N1184" t="s">
        <v>532</v>
      </c>
      <c r="O1184" t="s">
        <v>73</v>
      </c>
      <c r="P1184" t="s">
        <v>200</v>
      </c>
      <c r="Q1184" t="s">
        <v>533</v>
      </c>
      <c r="R1184" s="19">
        <v>21.744</v>
      </c>
      <c r="S1184" s="17">
        <v>1</v>
      </c>
      <c r="T1184" s="20">
        <v>0.2</v>
      </c>
      <c r="U1184" s="19">
        <v>7.3385999999999996</v>
      </c>
      <c r="V1184" s="20">
        <f t="shared" si="90"/>
        <v>0.33749999999999997</v>
      </c>
      <c r="W1184" s="17">
        <f t="shared" si="91"/>
        <v>2017</v>
      </c>
      <c r="X1184" t="str">
        <f t="shared" si="92"/>
        <v>Jan-2017</v>
      </c>
      <c r="Y1184" s="17">
        <f t="shared" si="93"/>
        <v>1</v>
      </c>
      <c r="Z1184" t="str">
        <f t="shared" si="94"/>
        <v>11-20%</v>
      </c>
      <c r="AA1184" s="17">
        <f>IF(COUNTIF($B$2:B1184,B1184)=1,1,0)</f>
        <v>1</v>
      </c>
      <c r="AB1184" s="17">
        <f>IF(COUNTIF($F$2:F1184,F1184)=1,1,0)</f>
        <v>0</v>
      </c>
    </row>
    <row r="1185" spans="1:28" x14ac:dyDescent="0.2">
      <c r="A1185" s="17">
        <v>1184</v>
      </c>
      <c r="B1185" t="s">
        <v>3421</v>
      </c>
      <c r="C1185" s="18">
        <v>42749</v>
      </c>
      <c r="D1185" s="18">
        <v>42750</v>
      </c>
      <c r="E1185" t="s">
        <v>215</v>
      </c>
      <c r="F1185" t="s">
        <v>2225</v>
      </c>
      <c r="G1185" t="s">
        <v>2226</v>
      </c>
      <c r="H1185" t="s">
        <v>53</v>
      </c>
      <c r="I1185" t="s">
        <v>54</v>
      </c>
      <c r="J1185" t="s">
        <v>1553</v>
      </c>
      <c r="K1185" t="s">
        <v>115</v>
      </c>
      <c r="L1185">
        <v>28540</v>
      </c>
      <c r="M1185" t="s">
        <v>57</v>
      </c>
      <c r="N1185" t="s">
        <v>3422</v>
      </c>
      <c r="O1185" t="s">
        <v>98</v>
      </c>
      <c r="P1185" t="s">
        <v>99</v>
      </c>
      <c r="Q1185" t="s">
        <v>3423</v>
      </c>
      <c r="R1185" s="19">
        <v>7.92</v>
      </c>
      <c r="S1185" s="17">
        <v>5</v>
      </c>
      <c r="T1185" s="20">
        <v>0.2</v>
      </c>
      <c r="U1185" s="19">
        <v>0.69299999999999995</v>
      </c>
      <c r="V1185" s="20">
        <f t="shared" si="90"/>
        <v>8.7499999999999994E-2</v>
      </c>
      <c r="W1185" s="17">
        <f t="shared" si="91"/>
        <v>2017</v>
      </c>
      <c r="X1185" t="str">
        <f t="shared" si="92"/>
        <v>Jan-2017</v>
      </c>
      <c r="Y1185" s="17">
        <f t="shared" si="93"/>
        <v>1</v>
      </c>
      <c r="Z1185" t="str">
        <f t="shared" si="94"/>
        <v>11-20%</v>
      </c>
      <c r="AA1185" s="17">
        <f>IF(COUNTIF($B$2:B1185,B1185)=1,1,0)</f>
        <v>0</v>
      </c>
      <c r="AB1185" s="17">
        <f>IF(COUNTIF($F$2:F1185,F1185)=1,1,0)</f>
        <v>0</v>
      </c>
    </row>
    <row r="1186" spans="1:28" x14ac:dyDescent="0.2">
      <c r="A1186" s="17">
        <v>1185</v>
      </c>
      <c r="B1186" t="s">
        <v>3424</v>
      </c>
      <c r="C1186" s="18">
        <v>41967</v>
      </c>
      <c r="D1186" s="18">
        <v>41973</v>
      </c>
      <c r="E1186" t="s">
        <v>77</v>
      </c>
      <c r="F1186" t="s">
        <v>3425</v>
      </c>
      <c r="G1186" t="s">
        <v>3426</v>
      </c>
      <c r="H1186" t="s">
        <v>68</v>
      </c>
      <c r="I1186" t="s">
        <v>54</v>
      </c>
      <c r="J1186" t="s">
        <v>122</v>
      </c>
      <c r="K1186" t="s">
        <v>123</v>
      </c>
      <c r="L1186">
        <v>98103</v>
      </c>
      <c r="M1186" t="s">
        <v>71</v>
      </c>
      <c r="N1186" t="s">
        <v>3427</v>
      </c>
      <c r="O1186" t="s">
        <v>73</v>
      </c>
      <c r="P1186" t="s">
        <v>102</v>
      </c>
      <c r="Q1186" t="s">
        <v>3428</v>
      </c>
      <c r="R1186" s="19">
        <v>12.096</v>
      </c>
      <c r="S1186" s="17">
        <v>7</v>
      </c>
      <c r="T1186" s="20">
        <v>0.2</v>
      </c>
      <c r="U1186" s="19">
        <v>4.2336</v>
      </c>
      <c r="V1186" s="20">
        <f t="shared" si="90"/>
        <v>0.35</v>
      </c>
      <c r="W1186" s="17">
        <f t="shared" si="91"/>
        <v>2014</v>
      </c>
      <c r="X1186" t="str">
        <f t="shared" si="92"/>
        <v>Nov-2014</v>
      </c>
      <c r="Y1186" s="17">
        <f t="shared" si="93"/>
        <v>6</v>
      </c>
      <c r="Z1186" t="str">
        <f t="shared" si="94"/>
        <v>11-20%</v>
      </c>
      <c r="AA1186" s="17">
        <f>IF(COUNTIF($B$2:B1186,B1186)=1,1,0)</f>
        <v>1</v>
      </c>
      <c r="AB1186" s="17">
        <f>IF(COUNTIF($F$2:F1186,F1186)=1,1,0)</f>
        <v>1</v>
      </c>
    </row>
    <row r="1187" spans="1:28" x14ac:dyDescent="0.2">
      <c r="A1187" s="17">
        <v>1186</v>
      </c>
      <c r="B1187" t="s">
        <v>3424</v>
      </c>
      <c r="C1187" s="18">
        <v>41967</v>
      </c>
      <c r="D1187" s="18">
        <v>41973</v>
      </c>
      <c r="E1187" t="s">
        <v>77</v>
      </c>
      <c r="F1187" t="s">
        <v>3425</v>
      </c>
      <c r="G1187" t="s">
        <v>3426</v>
      </c>
      <c r="H1187" t="s">
        <v>68</v>
      </c>
      <c r="I1187" t="s">
        <v>54</v>
      </c>
      <c r="J1187" t="s">
        <v>122</v>
      </c>
      <c r="K1187" t="s">
        <v>123</v>
      </c>
      <c r="L1187">
        <v>98103</v>
      </c>
      <c r="M1187" t="s">
        <v>71</v>
      </c>
      <c r="N1187" t="s">
        <v>3429</v>
      </c>
      <c r="O1187" t="s">
        <v>73</v>
      </c>
      <c r="P1187" t="s">
        <v>86</v>
      </c>
      <c r="Q1187" t="s">
        <v>3430</v>
      </c>
      <c r="R1187" s="19">
        <v>485.88</v>
      </c>
      <c r="S1187" s="17">
        <v>6</v>
      </c>
      <c r="T1187" s="20">
        <v>0</v>
      </c>
      <c r="U1187" s="19">
        <v>9.7175999999999991</v>
      </c>
      <c r="V1187" s="20">
        <f t="shared" si="90"/>
        <v>1.9999999999999997E-2</v>
      </c>
      <c r="W1187" s="17">
        <f t="shared" si="91"/>
        <v>2014</v>
      </c>
      <c r="X1187" t="str">
        <f t="shared" si="92"/>
        <v>Nov-2014</v>
      </c>
      <c r="Y1187" s="17">
        <f t="shared" si="93"/>
        <v>6</v>
      </c>
      <c r="Z1187" t="str">
        <f t="shared" si="94"/>
        <v>0% (No Discount)</v>
      </c>
      <c r="AA1187" s="17">
        <f>IF(COUNTIF($B$2:B1187,B1187)=1,1,0)</f>
        <v>0</v>
      </c>
      <c r="AB1187" s="17">
        <f>IF(COUNTIF($F$2:F1187,F1187)=1,1,0)</f>
        <v>0</v>
      </c>
    </row>
    <row r="1188" spans="1:28" x14ac:dyDescent="0.2">
      <c r="A1188" s="17">
        <v>1187</v>
      </c>
      <c r="B1188" t="s">
        <v>3424</v>
      </c>
      <c r="C1188" s="18">
        <v>41967</v>
      </c>
      <c r="D1188" s="18">
        <v>41973</v>
      </c>
      <c r="E1188" t="s">
        <v>77</v>
      </c>
      <c r="F1188" t="s">
        <v>3425</v>
      </c>
      <c r="G1188" t="s">
        <v>3426</v>
      </c>
      <c r="H1188" t="s">
        <v>68</v>
      </c>
      <c r="I1188" t="s">
        <v>54</v>
      </c>
      <c r="J1188" t="s">
        <v>122</v>
      </c>
      <c r="K1188" t="s">
        <v>123</v>
      </c>
      <c r="L1188">
        <v>98103</v>
      </c>
      <c r="M1188" t="s">
        <v>71</v>
      </c>
      <c r="N1188" t="s">
        <v>2306</v>
      </c>
      <c r="O1188" t="s">
        <v>73</v>
      </c>
      <c r="P1188" t="s">
        <v>117</v>
      </c>
      <c r="Q1188" t="s">
        <v>2307</v>
      </c>
      <c r="R1188" s="19">
        <v>25.92</v>
      </c>
      <c r="S1188" s="17">
        <v>4</v>
      </c>
      <c r="T1188" s="20">
        <v>0</v>
      </c>
      <c r="U1188" s="19">
        <v>12.441599999999999</v>
      </c>
      <c r="V1188" s="20">
        <f t="shared" si="90"/>
        <v>0.47999999999999993</v>
      </c>
      <c r="W1188" s="17">
        <f t="shared" si="91"/>
        <v>2014</v>
      </c>
      <c r="X1188" t="str">
        <f t="shared" si="92"/>
        <v>Nov-2014</v>
      </c>
      <c r="Y1188" s="17">
        <f t="shared" si="93"/>
        <v>6</v>
      </c>
      <c r="Z1188" t="str">
        <f t="shared" si="94"/>
        <v>0% (No Discount)</v>
      </c>
      <c r="AA1188" s="17">
        <f>IF(COUNTIF($B$2:B1188,B1188)=1,1,0)</f>
        <v>0</v>
      </c>
      <c r="AB1188" s="17">
        <f>IF(COUNTIF($F$2:F1188,F1188)=1,1,0)</f>
        <v>0</v>
      </c>
    </row>
    <row r="1189" spans="1:28" x14ac:dyDescent="0.2">
      <c r="A1189" s="17">
        <v>1188</v>
      </c>
      <c r="B1189" t="s">
        <v>3424</v>
      </c>
      <c r="C1189" s="18">
        <v>41967</v>
      </c>
      <c r="D1189" s="18">
        <v>41973</v>
      </c>
      <c r="E1189" t="s">
        <v>77</v>
      </c>
      <c r="F1189" t="s">
        <v>3425</v>
      </c>
      <c r="G1189" t="s">
        <v>3426</v>
      </c>
      <c r="H1189" t="s">
        <v>68</v>
      </c>
      <c r="I1189" t="s">
        <v>54</v>
      </c>
      <c r="J1189" t="s">
        <v>122</v>
      </c>
      <c r="K1189" t="s">
        <v>123</v>
      </c>
      <c r="L1189">
        <v>98103</v>
      </c>
      <c r="M1189" t="s">
        <v>71</v>
      </c>
      <c r="N1189" t="s">
        <v>2352</v>
      </c>
      <c r="O1189" t="s">
        <v>73</v>
      </c>
      <c r="P1189" t="s">
        <v>86</v>
      </c>
      <c r="Q1189" t="s">
        <v>2353</v>
      </c>
      <c r="R1189" s="19">
        <v>197.58</v>
      </c>
      <c r="S1189" s="17">
        <v>2</v>
      </c>
      <c r="T1189" s="20">
        <v>0</v>
      </c>
      <c r="U1189" s="19">
        <v>53.346600000000002</v>
      </c>
      <c r="V1189" s="20">
        <f t="shared" si="90"/>
        <v>0.27</v>
      </c>
      <c r="W1189" s="17">
        <f t="shared" si="91"/>
        <v>2014</v>
      </c>
      <c r="X1189" t="str">
        <f t="shared" si="92"/>
        <v>Nov-2014</v>
      </c>
      <c r="Y1189" s="17">
        <f t="shared" si="93"/>
        <v>6</v>
      </c>
      <c r="Z1189" t="str">
        <f t="shared" si="94"/>
        <v>0% (No Discount)</v>
      </c>
      <c r="AA1189" s="17">
        <f>IF(COUNTIF($B$2:B1189,B1189)=1,1,0)</f>
        <v>0</v>
      </c>
      <c r="AB1189" s="17">
        <f>IF(COUNTIF($F$2:F1189,F1189)=1,1,0)</f>
        <v>0</v>
      </c>
    </row>
    <row r="1190" spans="1:28" x14ac:dyDescent="0.2">
      <c r="A1190" s="17">
        <v>1189</v>
      </c>
      <c r="B1190" t="s">
        <v>3431</v>
      </c>
      <c r="C1190" s="18">
        <v>42792</v>
      </c>
      <c r="D1190" s="18">
        <v>42794</v>
      </c>
      <c r="E1190" t="s">
        <v>50</v>
      </c>
      <c r="F1190" t="s">
        <v>3432</v>
      </c>
      <c r="G1190" t="s">
        <v>3433</v>
      </c>
      <c r="H1190" t="s">
        <v>129</v>
      </c>
      <c r="I1190" t="s">
        <v>54</v>
      </c>
      <c r="J1190" t="s">
        <v>69</v>
      </c>
      <c r="K1190" t="s">
        <v>70</v>
      </c>
      <c r="L1190">
        <v>90036</v>
      </c>
      <c r="M1190" t="s">
        <v>71</v>
      </c>
      <c r="N1190" t="s">
        <v>2227</v>
      </c>
      <c r="O1190" t="s">
        <v>73</v>
      </c>
      <c r="P1190" t="s">
        <v>105</v>
      </c>
      <c r="Q1190" t="s">
        <v>2228</v>
      </c>
      <c r="R1190" s="19">
        <v>81.92</v>
      </c>
      <c r="S1190" s="17">
        <v>4</v>
      </c>
      <c r="T1190" s="20">
        <v>0</v>
      </c>
      <c r="U1190" s="19">
        <v>22.118400000000001</v>
      </c>
      <c r="V1190" s="20">
        <f t="shared" si="90"/>
        <v>0.27</v>
      </c>
      <c r="W1190" s="17">
        <f t="shared" si="91"/>
        <v>2017</v>
      </c>
      <c r="X1190" t="str">
        <f t="shared" si="92"/>
        <v>Feb-2017</v>
      </c>
      <c r="Y1190" s="17">
        <f t="shared" si="93"/>
        <v>2</v>
      </c>
      <c r="Z1190" t="str">
        <f t="shared" si="94"/>
        <v>0% (No Discount)</v>
      </c>
      <c r="AA1190" s="17">
        <f>IF(COUNTIF($B$2:B1190,B1190)=1,1,0)</f>
        <v>1</v>
      </c>
      <c r="AB1190" s="17">
        <f>IF(COUNTIF($F$2:F1190,F1190)=1,1,0)</f>
        <v>1</v>
      </c>
    </row>
    <row r="1191" spans="1:28" x14ac:dyDescent="0.2">
      <c r="A1191" s="17">
        <v>1190</v>
      </c>
      <c r="B1191" t="s">
        <v>3431</v>
      </c>
      <c r="C1191" s="18">
        <v>42792</v>
      </c>
      <c r="D1191" s="18">
        <v>42794</v>
      </c>
      <c r="E1191" t="s">
        <v>50</v>
      </c>
      <c r="F1191" t="s">
        <v>3432</v>
      </c>
      <c r="G1191" t="s">
        <v>3433</v>
      </c>
      <c r="H1191" t="s">
        <v>129</v>
      </c>
      <c r="I1191" t="s">
        <v>54</v>
      </c>
      <c r="J1191" t="s">
        <v>69</v>
      </c>
      <c r="K1191" t="s">
        <v>70</v>
      </c>
      <c r="L1191">
        <v>90036</v>
      </c>
      <c r="M1191" t="s">
        <v>71</v>
      </c>
      <c r="N1191" t="s">
        <v>3434</v>
      </c>
      <c r="O1191" t="s">
        <v>98</v>
      </c>
      <c r="P1191" t="s">
        <v>99</v>
      </c>
      <c r="Q1191" t="s">
        <v>3435</v>
      </c>
      <c r="R1191" s="19">
        <v>889.53599999999994</v>
      </c>
      <c r="S1191" s="17">
        <v>8</v>
      </c>
      <c r="T1191" s="20">
        <v>0.2</v>
      </c>
      <c r="U1191" s="19">
        <v>66.715199999999996</v>
      </c>
      <c r="V1191" s="20">
        <f t="shared" si="90"/>
        <v>7.4999999999999997E-2</v>
      </c>
      <c r="W1191" s="17">
        <f t="shared" si="91"/>
        <v>2017</v>
      </c>
      <c r="X1191" t="str">
        <f t="shared" si="92"/>
        <v>Feb-2017</v>
      </c>
      <c r="Y1191" s="17">
        <f t="shared" si="93"/>
        <v>2</v>
      </c>
      <c r="Z1191" t="str">
        <f t="shared" si="94"/>
        <v>11-20%</v>
      </c>
      <c r="AA1191" s="17">
        <f>IF(COUNTIF($B$2:B1191,B1191)=1,1,0)</f>
        <v>0</v>
      </c>
      <c r="AB1191" s="17">
        <f>IF(COUNTIF($F$2:F1191,F1191)=1,1,0)</f>
        <v>0</v>
      </c>
    </row>
    <row r="1192" spans="1:28" x14ac:dyDescent="0.2">
      <c r="A1192" s="17">
        <v>1191</v>
      </c>
      <c r="B1192" t="s">
        <v>3431</v>
      </c>
      <c r="C1192" s="18">
        <v>42792</v>
      </c>
      <c r="D1192" s="18">
        <v>42794</v>
      </c>
      <c r="E1192" t="s">
        <v>50</v>
      </c>
      <c r="F1192" t="s">
        <v>3432</v>
      </c>
      <c r="G1192" t="s">
        <v>3433</v>
      </c>
      <c r="H1192" t="s">
        <v>129</v>
      </c>
      <c r="I1192" t="s">
        <v>54</v>
      </c>
      <c r="J1192" t="s">
        <v>69</v>
      </c>
      <c r="K1192" t="s">
        <v>70</v>
      </c>
      <c r="L1192">
        <v>90036</v>
      </c>
      <c r="M1192" t="s">
        <v>71</v>
      </c>
      <c r="N1192" t="s">
        <v>3436</v>
      </c>
      <c r="O1192" t="s">
        <v>59</v>
      </c>
      <c r="P1192" t="s">
        <v>63</v>
      </c>
      <c r="Q1192" t="s">
        <v>3437</v>
      </c>
      <c r="R1192" s="19">
        <v>892.22400000000005</v>
      </c>
      <c r="S1192" s="17">
        <v>3</v>
      </c>
      <c r="T1192" s="20">
        <v>0.2</v>
      </c>
      <c r="U1192" s="19">
        <v>89.222399999999993</v>
      </c>
      <c r="V1192" s="20">
        <f t="shared" si="90"/>
        <v>9.9999999999999992E-2</v>
      </c>
      <c r="W1192" s="17">
        <f t="shared" si="91"/>
        <v>2017</v>
      </c>
      <c r="X1192" t="str">
        <f t="shared" si="92"/>
        <v>Feb-2017</v>
      </c>
      <c r="Y1192" s="17">
        <f t="shared" si="93"/>
        <v>2</v>
      </c>
      <c r="Z1192" t="str">
        <f t="shared" si="94"/>
        <v>11-20%</v>
      </c>
      <c r="AA1192" s="17">
        <f>IF(COUNTIF($B$2:B1192,B1192)=1,1,0)</f>
        <v>0</v>
      </c>
      <c r="AB1192" s="17">
        <f>IF(COUNTIF($F$2:F1192,F1192)=1,1,0)</f>
        <v>0</v>
      </c>
    </row>
    <row r="1193" spans="1:28" x14ac:dyDescent="0.2">
      <c r="A1193" s="17">
        <v>1192</v>
      </c>
      <c r="B1193" t="s">
        <v>3431</v>
      </c>
      <c r="C1193" s="18">
        <v>42792</v>
      </c>
      <c r="D1193" s="18">
        <v>42794</v>
      </c>
      <c r="E1193" t="s">
        <v>50</v>
      </c>
      <c r="F1193" t="s">
        <v>3432</v>
      </c>
      <c r="G1193" t="s">
        <v>3433</v>
      </c>
      <c r="H1193" t="s">
        <v>129</v>
      </c>
      <c r="I1193" t="s">
        <v>54</v>
      </c>
      <c r="J1193" t="s">
        <v>69</v>
      </c>
      <c r="K1193" t="s">
        <v>70</v>
      </c>
      <c r="L1193">
        <v>90036</v>
      </c>
      <c r="M1193" t="s">
        <v>71</v>
      </c>
      <c r="N1193" t="s">
        <v>1281</v>
      </c>
      <c r="O1193" t="s">
        <v>73</v>
      </c>
      <c r="P1193" t="s">
        <v>117</v>
      </c>
      <c r="Q1193" t="s">
        <v>1474</v>
      </c>
      <c r="R1193" s="19">
        <v>223.92</v>
      </c>
      <c r="S1193" s="17">
        <v>4</v>
      </c>
      <c r="T1193" s="20">
        <v>0</v>
      </c>
      <c r="U1193" s="19">
        <v>109.7208</v>
      </c>
      <c r="V1193" s="20">
        <f t="shared" si="90"/>
        <v>0.49</v>
      </c>
      <c r="W1193" s="17">
        <f t="shared" si="91"/>
        <v>2017</v>
      </c>
      <c r="X1193" t="str">
        <f t="shared" si="92"/>
        <v>Feb-2017</v>
      </c>
      <c r="Y1193" s="17">
        <f t="shared" si="93"/>
        <v>2</v>
      </c>
      <c r="Z1193" t="str">
        <f t="shared" si="94"/>
        <v>0% (No Discount)</v>
      </c>
      <c r="AA1193" s="17">
        <f>IF(COUNTIF($B$2:B1193,B1193)=1,1,0)</f>
        <v>0</v>
      </c>
      <c r="AB1193" s="17">
        <f>IF(COUNTIF($F$2:F1193,F1193)=1,1,0)</f>
        <v>0</v>
      </c>
    </row>
    <row r="1194" spans="1:28" x14ac:dyDescent="0.2">
      <c r="A1194" s="17">
        <v>1193</v>
      </c>
      <c r="B1194" t="s">
        <v>3431</v>
      </c>
      <c r="C1194" s="18">
        <v>42792</v>
      </c>
      <c r="D1194" s="18">
        <v>42794</v>
      </c>
      <c r="E1194" t="s">
        <v>50</v>
      </c>
      <c r="F1194" t="s">
        <v>3432</v>
      </c>
      <c r="G1194" t="s">
        <v>3433</v>
      </c>
      <c r="H1194" t="s">
        <v>129</v>
      </c>
      <c r="I1194" t="s">
        <v>54</v>
      </c>
      <c r="J1194" t="s">
        <v>69</v>
      </c>
      <c r="K1194" t="s">
        <v>70</v>
      </c>
      <c r="L1194">
        <v>90036</v>
      </c>
      <c r="M1194" t="s">
        <v>71</v>
      </c>
      <c r="N1194" t="s">
        <v>3438</v>
      </c>
      <c r="O1194" t="s">
        <v>73</v>
      </c>
      <c r="P1194" t="s">
        <v>117</v>
      </c>
      <c r="Q1194" t="s">
        <v>3439</v>
      </c>
      <c r="R1194" s="19">
        <v>23.12</v>
      </c>
      <c r="S1194" s="17">
        <v>4</v>
      </c>
      <c r="T1194" s="20">
        <v>0</v>
      </c>
      <c r="U1194" s="19">
        <v>11.328799999999999</v>
      </c>
      <c r="V1194" s="20">
        <f t="shared" si="90"/>
        <v>0.48999999999999994</v>
      </c>
      <c r="W1194" s="17">
        <f t="shared" si="91"/>
        <v>2017</v>
      </c>
      <c r="X1194" t="str">
        <f t="shared" si="92"/>
        <v>Feb-2017</v>
      </c>
      <c r="Y1194" s="17">
        <f t="shared" si="93"/>
        <v>2</v>
      </c>
      <c r="Z1194" t="str">
        <f t="shared" si="94"/>
        <v>0% (No Discount)</v>
      </c>
      <c r="AA1194" s="17">
        <f>IF(COUNTIF($B$2:B1194,B1194)=1,1,0)</f>
        <v>0</v>
      </c>
      <c r="AB1194" s="17">
        <f>IF(COUNTIF($F$2:F1194,F1194)=1,1,0)</f>
        <v>0</v>
      </c>
    </row>
    <row r="1195" spans="1:28" x14ac:dyDescent="0.2">
      <c r="A1195" s="17">
        <v>1194</v>
      </c>
      <c r="B1195" t="s">
        <v>3440</v>
      </c>
      <c r="C1195" s="18">
        <v>42262</v>
      </c>
      <c r="D1195" s="18">
        <v>42262</v>
      </c>
      <c r="E1195" t="s">
        <v>1320</v>
      </c>
      <c r="F1195" t="s">
        <v>2073</v>
      </c>
      <c r="G1195" t="s">
        <v>2074</v>
      </c>
      <c r="H1195" t="s">
        <v>68</v>
      </c>
      <c r="I1195" t="s">
        <v>54</v>
      </c>
      <c r="J1195" t="s">
        <v>3441</v>
      </c>
      <c r="K1195" t="s">
        <v>81</v>
      </c>
      <c r="L1195">
        <v>33065</v>
      </c>
      <c r="M1195" t="s">
        <v>57</v>
      </c>
      <c r="N1195" t="s">
        <v>1184</v>
      </c>
      <c r="O1195" t="s">
        <v>73</v>
      </c>
      <c r="P1195" t="s">
        <v>117</v>
      </c>
      <c r="Q1195" t="s">
        <v>1185</v>
      </c>
      <c r="R1195" s="19">
        <v>15.552</v>
      </c>
      <c r="S1195" s="17">
        <v>3</v>
      </c>
      <c r="T1195" s="20">
        <v>0.2</v>
      </c>
      <c r="U1195" s="19">
        <v>5.4432</v>
      </c>
      <c r="V1195" s="20">
        <f t="shared" si="90"/>
        <v>0.35000000000000003</v>
      </c>
      <c r="W1195" s="17">
        <f t="shared" si="91"/>
        <v>2015</v>
      </c>
      <c r="X1195" t="str">
        <f t="shared" si="92"/>
        <v>Sep-2015</v>
      </c>
      <c r="Y1195" s="17">
        <f t="shared" si="93"/>
        <v>0</v>
      </c>
      <c r="Z1195" t="str">
        <f t="shared" si="94"/>
        <v>11-20%</v>
      </c>
      <c r="AA1195" s="17">
        <f>IF(COUNTIF($B$2:B1195,B1195)=1,1,0)</f>
        <v>1</v>
      </c>
      <c r="AB1195" s="17">
        <f>IF(COUNTIF($F$2:F1195,F1195)=1,1,0)</f>
        <v>0</v>
      </c>
    </row>
    <row r="1196" spans="1:28" x14ac:dyDescent="0.2">
      <c r="A1196" s="17">
        <v>1195</v>
      </c>
      <c r="B1196" t="s">
        <v>3440</v>
      </c>
      <c r="C1196" s="18">
        <v>42262</v>
      </c>
      <c r="D1196" s="18">
        <v>42262</v>
      </c>
      <c r="E1196" t="s">
        <v>1320</v>
      </c>
      <c r="F1196" t="s">
        <v>2073</v>
      </c>
      <c r="G1196" t="s">
        <v>2074</v>
      </c>
      <c r="H1196" t="s">
        <v>68</v>
      </c>
      <c r="I1196" t="s">
        <v>54</v>
      </c>
      <c r="J1196" t="s">
        <v>3441</v>
      </c>
      <c r="K1196" t="s">
        <v>81</v>
      </c>
      <c r="L1196">
        <v>33065</v>
      </c>
      <c r="M1196" t="s">
        <v>57</v>
      </c>
      <c r="N1196" t="s">
        <v>3442</v>
      </c>
      <c r="O1196" t="s">
        <v>59</v>
      </c>
      <c r="P1196" t="s">
        <v>92</v>
      </c>
      <c r="Q1196" t="s">
        <v>3443</v>
      </c>
      <c r="R1196" s="19">
        <v>15.712</v>
      </c>
      <c r="S1196" s="17">
        <v>4</v>
      </c>
      <c r="T1196" s="20">
        <v>0.2</v>
      </c>
      <c r="U1196" s="19">
        <v>2.5531999999999999</v>
      </c>
      <c r="V1196" s="20">
        <f t="shared" si="90"/>
        <v>0.16250000000000001</v>
      </c>
      <c r="W1196" s="17">
        <f t="shared" si="91"/>
        <v>2015</v>
      </c>
      <c r="X1196" t="str">
        <f t="shared" si="92"/>
        <v>Sep-2015</v>
      </c>
      <c r="Y1196" s="17">
        <f t="shared" si="93"/>
        <v>0</v>
      </c>
      <c r="Z1196" t="str">
        <f t="shared" si="94"/>
        <v>11-20%</v>
      </c>
      <c r="AA1196" s="17">
        <f>IF(COUNTIF($B$2:B1196,B1196)=1,1,0)</f>
        <v>0</v>
      </c>
      <c r="AB1196" s="17">
        <f>IF(COUNTIF($F$2:F1196,F1196)=1,1,0)</f>
        <v>0</v>
      </c>
    </row>
    <row r="1197" spans="1:28" x14ac:dyDescent="0.2">
      <c r="A1197" s="17">
        <v>1196</v>
      </c>
      <c r="B1197" t="s">
        <v>3440</v>
      </c>
      <c r="C1197" s="18">
        <v>42262</v>
      </c>
      <c r="D1197" s="18">
        <v>42262</v>
      </c>
      <c r="E1197" t="s">
        <v>1320</v>
      </c>
      <c r="F1197" t="s">
        <v>2073</v>
      </c>
      <c r="G1197" t="s">
        <v>2074</v>
      </c>
      <c r="H1197" t="s">
        <v>68</v>
      </c>
      <c r="I1197" t="s">
        <v>54</v>
      </c>
      <c r="J1197" t="s">
        <v>3441</v>
      </c>
      <c r="K1197" t="s">
        <v>81</v>
      </c>
      <c r="L1197">
        <v>33065</v>
      </c>
      <c r="M1197" t="s">
        <v>57</v>
      </c>
      <c r="N1197" t="s">
        <v>1667</v>
      </c>
      <c r="O1197" t="s">
        <v>73</v>
      </c>
      <c r="P1197" t="s">
        <v>86</v>
      </c>
      <c r="Q1197" t="s">
        <v>1668</v>
      </c>
      <c r="R1197" s="19">
        <v>24.672000000000001</v>
      </c>
      <c r="S1197" s="17">
        <v>2</v>
      </c>
      <c r="T1197" s="20">
        <v>0.2</v>
      </c>
      <c r="U1197" s="19">
        <v>2.1587999999999998</v>
      </c>
      <c r="V1197" s="20">
        <f t="shared" si="90"/>
        <v>8.7499999999999994E-2</v>
      </c>
      <c r="W1197" s="17">
        <f t="shared" si="91"/>
        <v>2015</v>
      </c>
      <c r="X1197" t="str">
        <f t="shared" si="92"/>
        <v>Sep-2015</v>
      </c>
      <c r="Y1197" s="17">
        <f t="shared" si="93"/>
        <v>0</v>
      </c>
      <c r="Z1197" t="str">
        <f t="shared" si="94"/>
        <v>11-20%</v>
      </c>
      <c r="AA1197" s="17">
        <f>IF(COUNTIF($B$2:B1197,B1197)=1,1,0)</f>
        <v>0</v>
      </c>
      <c r="AB1197" s="17">
        <f>IF(COUNTIF($F$2:F1197,F1197)=1,1,0)</f>
        <v>0</v>
      </c>
    </row>
    <row r="1198" spans="1:28" x14ac:dyDescent="0.2">
      <c r="A1198" s="17">
        <v>1197</v>
      </c>
      <c r="B1198" t="s">
        <v>3440</v>
      </c>
      <c r="C1198" s="18">
        <v>42262</v>
      </c>
      <c r="D1198" s="18">
        <v>42262</v>
      </c>
      <c r="E1198" t="s">
        <v>1320</v>
      </c>
      <c r="F1198" t="s">
        <v>2073</v>
      </c>
      <c r="G1198" t="s">
        <v>2074</v>
      </c>
      <c r="H1198" t="s">
        <v>68</v>
      </c>
      <c r="I1198" t="s">
        <v>54</v>
      </c>
      <c r="J1198" t="s">
        <v>3441</v>
      </c>
      <c r="K1198" t="s">
        <v>81</v>
      </c>
      <c r="L1198">
        <v>33065</v>
      </c>
      <c r="M1198" t="s">
        <v>57</v>
      </c>
      <c r="N1198" t="s">
        <v>2295</v>
      </c>
      <c r="O1198" t="s">
        <v>59</v>
      </c>
      <c r="P1198" t="s">
        <v>92</v>
      </c>
      <c r="Q1198" t="s">
        <v>2296</v>
      </c>
      <c r="R1198" s="19">
        <v>55.968000000000004</v>
      </c>
      <c r="S1198" s="17">
        <v>1</v>
      </c>
      <c r="T1198" s="20">
        <v>0.2</v>
      </c>
      <c r="U1198" s="19">
        <v>-2.0988000000000002</v>
      </c>
      <c r="V1198" s="20">
        <f t="shared" si="90"/>
        <v>-3.7499999999999999E-2</v>
      </c>
      <c r="W1198" s="17">
        <f t="shared" si="91"/>
        <v>2015</v>
      </c>
      <c r="X1198" t="str">
        <f t="shared" si="92"/>
        <v>Sep-2015</v>
      </c>
      <c r="Y1198" s="17">
        <f t="shared" si="93"/>
        <v>0</v>
      </c>
      <c r="Z1198" t="str">
        <f t="shared" si="94"/>
        <v>11-20%</v>
      </c>
      <c r="AA1198" s="17">
        <f>IF(COUNTIF($B$2:B1198,B1198)=1,1,0)</f>
        <v>0</v>
      </c>
      <c r="AB1198" s="17">
        <f>IF(COUNTIF($F$2:F1198,F1198)=1,1,0)</f>
        <v>0</v>
      </c>
    </row>
    <row r="1199" spans="1:28" x14ac:dyDescent="0.2">
      <c r="A1199" s="17">
        <v>1198</v>
      </c>
      <c r="B1199" t="s">
        <v>3444</v>
      </c>
      <c r="C1199" s="18">
        <v>42468</v>
      </c>
      <c r="D1199" s="18">
        <v>42472</v>
      </c>
      <c r="E1199" t="s">
        <v>77</v>
      </c>
      <c r="F1199" t="s">
        <v>2006</v>
      </c>
      <c r="G1199" t="s">
        <v>2007</v>
      </c>
      <c r="H1199" t="s">
        <v>53</v>
      </c>
      <c r="I1199" t="s">
        <v>54</v>
      </c>
      <c r="J1199" t="s">
        <v>211</v>
      </c>
      <c r="K1199" t="s">
        <v>131</v>
      </c>
      <c r="L1199">
        <v>77041</v>
      </c>
      <c r="M1199" t="s">
        <v>132</v>
      </c>
      <c r="N1199" t="s">
        <v>3445</v>
      </c>
      <c r="O1199" t="s">
        <v>98</v>
      </c>
      <c r="P1199" t="s">
        <v>188</v>
      </c>
      <c r="Q1199" t="s">
        <v>3446</v>
      </c>
      <c r="R1199" s="19">
        <v>431.928</v>
      </c>
      <c r="S1199" s="17">
        <v>9</v>
      </c>
      <c r="T1199" s="20">
        <v>0.2</v>
      </c>
      <c r="U1199" s="19">
        <v>64.789199999999994</v>
      </c>
      <c r="V1199" s="20">
        <f t="shared" si="90"/>
        <v>0.15</v>
      </c>
      <c r="W1199" s="17">
        <f t="shared" si="91"/>
        <v>2016</v>
      </c>
      <c r="X1199" t="str">
        <f t="shared" si="92"/>
        <v>Apr-2016</v>
      </c>
      <c r="Y1199" s="17">
        <f t="shared" si="93"/>
        <v>4</v>
      </c>
      <c r="Z1199" t="str">
        <f t="shared" si="94"/>
        <v>11-20%</v>
      </c>
      <c r="AA1199" s="17">
        <f>IF(COUNTIF($B$2:B1199,B1199)=1,1,0)</f>
        <v>1</v>
      </c>
      <c r="AB1199" s="17">
        <f>IF(COUNTIF($F$2:F1199,F1199)=1,1,0)</f>
        <v>0</v>
      </c>
    </row>
    <row r="1200" spans="1:28" x14ac:dyDescent="0.2">
      <c r="A1200" s="17">
        <v>1199</v>
      </c>
      <c r="B1200" t="s">
        <v>3444</v>
      </c>
      <c r="C1200" s="18">
        <v>42468</v>
      </c>
      <c r="D1200" s="18">
        <v>42472</v>
      </c>
      <c r="E1200" t="s">
        <v>77</v>
      </c>
      <c r="F1200" t="s">
        <v>2006</v>
      </c>
      <c r="G1200" t="s">
        <v>2007</v>
      </c>
      <c r="H1200" t="s">
        <v>53</v>
      </c>
      <c r="I1200" t="s">
        <v>54</v>
      </c>
      <c r="J1200" t="s">
        <v>211</v>
      </c>
      <c r="K1200" t="s">
        <v>131</v>
      </c>
      <c r="L1200">
        <v>77041</v>
      </c>
      <c r="M1200" t="s">
        <v>132</v>
      </c>
      <c r="N1200" t="s">
        <v>3447</v>
      </c>
      <c r="O1200" t="s">
        <v>59</v>
      </c>
      <c r="P1200" t="s">
        <v>63</v>
      </c>
      <c r="Q1200" t="s">
        <v>3448</v>
      </c>
      <c r="R1200" s="19">
        <v>95.983999999999995</v>
      </c>
      <c r="S1200" s="17">
        <v>4</v>
      </c>
      <c r="T1200" s="20">
        <v>0.3</v>
      </c>
      <c r="U1200" s="19">
        <v>-4.1135999999999999</v>
      </c>
      <c r="V1200" s="20">
        <f t="shared" si="90"/>
        <v>-4.2857142857142858E-2</v>
      </c>
      <c r="W1200" s="17">
        <f t="shared" si="91"/>
        <v>2016</v>
      </c>
      <c r="X1200" t="str">
        <f t="shared" si="92"/>
        <v>Apr-2016</v>
      </c>
      <c r="Y1200" s="17">
        <f t="shared" si="93"/>
        <v>4</v>
      </c>
      <c r="Z1200" t="str">
        <f t="shared" si="94"/>
        <v>21-30%</v>
      </c>
      <c r="AA1200" s="17">
        <f>IF(COUNTIF($B$2:B1200,B1200)=1,1,0)</f>
        <v>0</v>
      </c>
      <c r="AB1200" s="17">
        <f>IF(COUNTIF($F$2:F1200,F1200)=1,1,0)</f>
        <v>0</v>
      </c>
    </row>
    <row r="1201" spans="1:28" x14ac:dyDescent="0.2">
      <c r="A1201" s="17">
        <v>1200</v>
      </c>
      <c r="B1201" t="s">
        <v>3444</v>
      </c>
      <c r="C1201" s="18">
        <v>42468</v>
      </c>
      <c r="D1201" s="18">
        <v>42472</v>
      </c>
      <c r="E1201" t="s">
        <v>77</v>
      </c>
      <c r="F1201" t="s">
        <v>2006</v>
      </c>
      <c r="G1201" t="s">
        <v>2007</v>
      </c>
      <c r="H1201" t="s">
        <v>53</v>
      </c>
      <c r="I1201" t="s">
        <v>54</v>
      </c>
      <c r="J1201" t="s">
        <v>211</v>
      </c>
      <c r="K1201" t="s">
        <v>131</v>
      </c>
      <c r="L1201">
        <v>77041</v>
      </c>
      <c r="M1201" t="s">
        <v>132</v>
      </c>
      <c r="N1201" t="s">
        <v>1285</v>
      </c>
      <c r="O1201" t="s">
        <v>73</v>
      </c>
      <c r="P1201" t="s">
        <v>102</v>
      </c>
      <c r="Q1201" t="s">
        <v>1286</v>
      </c>
      <c r="R1201" s="19">
        <v>1088.7919999999999</v>
      </c>
      <c r="S1201" s="17">
        <v>4</v>
      </c>
      <c r="T1201" s="20">
        <v>0.8</v>
      </c>
      <c r="U1201" s="19">
        <v>-1850.9464</v>
      </c>
      <c r="V1201" s="20">
        <f t="shared" si="90"/>
        <v>-1.7000000000000002</v>
      </c>
      <c r="W1201" s="17">
        <f t="shared" si="91"/>
        <v>2016</v>
      </c>
      <c r="X1201" t="str">
        <f t="shared" si="92"/>
        <v>Apr-2016</v>
      </c>
      <c r="Y1201" s="17">
        <f t="shared" si="93"/>
        <v>4</v>
      </c>
      <c r="Z1201" t="str">
        <f t="shared" si="94"/>
        <v>Over 50%</v>
      </c>
      <c r="AA1201" s="17">
        <f>IF(COUNTIF($B$2:B1201,B1201)=1,1,0)</f>
        <v>0</v>
      </c>
      <c r="AB1201" s="17">
        <f>IF(COUNTIF($F$2:F1201,F1201)=1,1,0)</f>
        <v>0</v>
      </c>
    </row>
    <row r="1202" spans="1:28" x14ac:dyDescent="0.2">
      <c r="A1202" s="17">
        <v>1201</v>
      </c>
      <c r="B1202" t="s">
        <v>3449</v>
      </c>
      <c r="C1202" s="18">
        <v>42569</v>
      </c>
      <c r="D1202" s="18">
        <v>42575</v>
      </c>
      <c r="E1202" t="s">
        <v>77</v>
      </c>
      <c r="F1202" t="s">
        <v>2713</v>
      </c>
      <c r="G1202" t="s">
        <v>2714</v>
      </c>
      <c r="H1202" t="s">
        <v>68</v>
      </c>
      <c r="I1202" t="s">
        <v>54</v>
      </c>
      <c r="J1202" t="s">
        <v>836</v>
      </c>
      <c r="K1202" t="s">
        <v>484</v>
      </c>
      <c r="L1202">
        <v>80219</v>
      </c>
      <c r="M1202" t="s">
        <v>71</v>
      </c>
      <c r="N1202" t="s">
        <v>2488</v>
      </c>
      <c r="O1202" t="s">
        <v>59</v>
      </c>
      <c r="P1202" t="s">
        <v>63</v>
      </c>
      <c r="Q1202" t="s">
        <v>2489</v>
      </c>
      <c r="R1202" s="19">
        <v>544.00800000000004</v>
      </c>
      <c r="S1202" s="17">
        <v>3</v>
      </c>
      <c r="T1202" s="20">
        <v>0.2</v>
      </c>
      <c r="U1202" s="19">
        <v>40.800600000000003</v>
      </c>
      <c r="V1202" s="20">
        <f t="shared" si="90"/>
        <v>7.4999999999999997E-2</v>
      </c>
      <c r="W1202" s="17">
        <f t="shared" si="91"/>
        <v>2016</v>
      </c>
      <c r="X1202" t="str">
        <f t="shared" si="92"/>
        <v>Jul-2016</v>
      </c>
      <c r="Y1202" s="17">
        <f t="shared" si="93"/>
        <v>6</v>
      </c>
      <c r="Z1202" t="str">
        <f t="shared" si="94"/>
        <v>11-20%</v>
      </c>
      <c r="AA1202" s="17">
        <f>IF(COUNTIF($B$2:B1202,B1202)=1,1,0)</f>
        <v>1</v>
      </c>
      <c r="AB1202" s="17">
        <f>IF(COUNTIF($F$2:F1202,F1202)=1,1,0)</f>
        <v>0</v>
      </c>
    </row>
    <row r="1203" spans="1:28" x14ac:dyDescent="0.2">
      <c r="A1203" s="17">
        <v>1202</v>
      </c>
      <c r="B1203" t="s">
        <v>3449</v>
      </c>
      <c r="C1203" s="18">
        <v>42569</v>
      </c>
      <c r="D1203" s="18">
        <v>42575</v>
      </c>
      <c r="E1203" t="s">
        <v>77</v>
      </c>
      <c r="F1203" t="s">
        <v>2713</v>
      </c>
      <c r="G1203" t="s">
        <v>2714</v>
      </c>
      <c r="H1203" t="s">
        <v>68</v>
      </c>
      <c r="I1203" t="s">
        <v>54</v>
      </c>
      <c r="J1203" t="s">
        <v>836</v>
      </c>
      <c r="K1203" t="s">
        <v>484</v>
      </c>
      <c r="L1203">
        <v>80219</v>
      </c>
      <c r="M1203" t="s">
        <v>71</v>
      </c>
      <c r="N1203" t="s">
        <v>1074</v>
      </c>
      <c r="O1203" t="s">
        <v>73</v>
      </c>
      <c r="P1203" t="s">
        <v>102</v>
      </c>
      <c r="Q1203" t="s">
        <v>1075</v>
      </c>
      <c r="R1203" s="19">
        <v>1.8720000000000001</v>
      </c>
      <c r="S1203" s="17">
        <v>3</v>
      </c>
      <c r="T1203" s="20">
        <v>0.7</v>
      </c>
      <c r="U1203" s="19">
        <v>-1.4352</v>
      </c>
      <c r="V1203" s="20">
        <f t="shared" si="90"/>
        <v>-0.76666666666666661</v>
      </c>
      <c r="W1203" s="17">
        <f t="shared" si="91"/>
        <v>2016</v>
      </c>
      <c r="X1203" t="str">
        <f t="shared" si="92"/>
        <v>Jul-2016</v>
      </c>
      <c r="Y1203" s="17">
        <f t="shared" si="93"/>
        <v>6</v>
      </c>
      <c r="Z1203" t="str">
        <f t="shared" si="94"/>
        <v>Over 50%</v>
      </c>
      <c r="AA1203" s="17">
        <f>IF(COUNTIF($B$2:B1203,B1203)=1,1,0)</f>
        <v>0</v>
      </c>
      <c r="AB1203" s="17">
        <f>IF(COUNTIF($F$2:F1203,F1203)=1,1,0)</f>
        <v>0</v>
      </c>
    </row>
    <row r="1204" spans="1:28" x14ac:dyDescent="0.2">
      <c r="A1204" s="17">
        <v>1203</v>
      </c>
      <c r="B1204" t="s">
        <v>3449</v>
      </c>
      <c r="C1204" s="18">
        <v>42569</v>
      </c>
      <c r="D1204" s="18">
        <v>42575</v>
      </c>
      <c r="E1204" t="s">
        <v>77</v>
      </c>
      <c r="F1204" t="s">
        <v>2713</v>
      </c>
      <c r="G1204" t="s">
        <v>2714</v>
      </c>
      <c r="H1204" t="s">
        <v>68</v>
      </c>
      <c r="I1204" t="s">
        <v>54</v>
      </c>
      <c r="J1204" t="s">
        <v>836</v>
      </c>
      <c r="K1204" t="s">
        <v>484</v>
      </c>
      <c r="L1204">
        <v>80219</v>
      </c>
      <c r="M1204" t="s">
        <v>71</v>
      </c>
      <c r="N1204" t="s">
        <v>1620</v>
      </c>
      <c r="O1204" t="s">
        <v>59</v>
      </c>
      <c r="P1204" t="s">
        <v>63</v>
      </c>
      <c r="Q1204" t="s">
        <v>1621</v>
      </c>
      <c r="R1204" s="19">
        <v>854.35199999999998</v>
      </c>
      <c r="S1204" s="17">
        <v>3</v>
      </c>
      <c r="T1204" s="20">
        <v>0.2</v>
      </c>
      <c r="U1204" s="19">
        <v>10.679399999999999</v>
      </c>
      <c r="V1204" s="20">
        <f t="shared" si="90"/>
        <v>1.2499999999999999E-2</v>
      </c>
      <c r="W1204" s="17">
        <f t="shared" si="91"/>
        <v>2016</v>
      </c>
      <c r="X1204" t="str">
        <f t="shared" si="92"/>
        <v>Jul-2016</v>
      </c>
      <c r="Y1204" s="17">
        <f t="shared" si="93"/>
        <v>6</v>
      </c>
      <c r="Z1204" t="str">
        <f t="shared" si="94"/>
        <v>11-20%</v>
      </c>
      <c r="AA1204" s="17">
        <f>IF(COUNTIF($B$2:B1204,B1204)=1,1,0)</f>
        <v>0</v>
      </c>
      <c r="AB1204" s="17">
        <f>IF(COUNTIF($F$2:F1204,F1204)=1,1,0)</f>
        <v>0</v>
      </c>
    </row>
    <row r="1205" spans="1:28" x14ac:dyDescent="0.2">
      <c r="A1205" s="17">
        <v>1204</v>
      </c>
      <c r="B1205" t="s">
        <v>3449</v>
      </c>
      <c r="C1205" s="18">
        <v>42569</v>
      </c>
      <c r="D1205" s="18">
        <v>42575</v>
      </c>
      <c r="E1205" t="s">
        <v>77</v>
      </c>
      <c r="F1205" t="s">
        <v>2713</v>
      </c>
      <c r="G1205" t="s">
        <v>2714</v>
      </c>
      <c r="H1205" t="s">
        <v>68</v>
      </c>
      <c r="I1205" t="s">
        <v>54</v>
      </c>
      <c r="J1205" t="s">
        <v>836</v>
      </c>
      <c r="K1205" t="s">
        <v>484</v>
      </c>
      <c r="L1205">
        <v>80219</v>
      </c>
      <c r="M1205" t="s">
        <v>71</v>
      </c>
      <c r="N1205" t="s">
        <v>3450</v>
      </c>
      <c r="O1205" t="s">
        <v>73</v>
      </c>
      <c r="P1205" t="s">
        <v>86</v>
      </c>
      <c r="Q1205" t="s">
        <v>3451</v>
      </c>
      <c r="R1205" s="19">
        <v>593.56799999999998</v>
      </c>
      <c r="S1205" s="17">
        <v>2</v>
      </c>
      <c r="T1205" s="20">
        <v>0.2</v>
      </c>
      <c r="U1205" s="19">
        <v>0</v>
      </c>
      <c r="V1205" s="20">
        <f t="shared" si="90"/>
        <v>0</v>
      </c>
      <c r="W1205" s="17">
        <f t="shared" si="91"/>
        <v>2016</v>
      </c>
      <c r="X1205" t="str">
        <f t="shared" si="92"/>
        <v>Jul-2016</v>
      </c>
      <c r="Y1205" s="17">
        <f t="shared" si="93"/>
        <v>6</v>
      </c>
      <c r="Z1205" t="str">
        <f t="shared" si="94"/>
        <v>11-20%</v>
      </c>
      <c r="AA1205" s="17">
        <f>IF(COUNTIF($B$2:B1205,B1205)=1,1,0)</f>
        <v>0</v>
      </c>
      <c r="AB1205" s="17">
        <f>IF(COUNTIF($F$2:F1205,F1205)=1,1,0)</f>
        <v>0</v>
      </c>
    </row>
    <row r="1206" spans="1:28" x14ac:dyDescent="0.2">
      <c r="A1206" s="17">
        <v>1205</v>
      </c>
      <c r="B1206" t="s">
        <v>3449</v>
      </c>
      <c r="C1206" s="18">
        <v>42569</v>
      </c>
      <c r="D1206" s="18">
        <v>42575</v>
      </c>
      <c r="E1206" t="s">
        <v>77</v>
      </c>
      <c r="F1206" t="s">
        <v>2713</v>
      </c>
      <c r="G1206" t="s">
        <v>2714</v>
      </c>
      <c r="H1206" t="s">
        <v>68</v>
      </c>
      <c r="I1206" t="s">
        <v>54</v>
      </c>
      <c r="J1206" t="s">
        <v>836</v>
      </c>
      <c r="K1206" t="s">
        <v>484</v>
      </c>
      <c r="L1206">
        <v>80219</v>
      </c>
      <c r="M1206" t="s">
        <v>71</v>
      </c>
      <c r="N1206" t="s">
        <v>1684</v>
      </c>
      <c r="O1206" t="s">
        <v>73</v>
      </c>
      <c r="P1206" t="s">
        <v>86</v>
      </c>
      <c r="Q1206" t="s">
        <v>1685</v>
      </c>
      <c r="R1206" s="19">
        <v>338.04</v>
      </c>
      <c r="S1206" s="17">
        <v>3</v>
      </c>
      <c r="T1206" s="20">
        <v>0.2</v>
      </c>
      <c r="U1206" s="19">
        <v>-33.804000000000002</v>
      </c>
      <c r="V1206" s="20">
        <f t="shared" si="90"/>
        <v>-0.1</v>
      </c>
      <c r="W1206" s="17">
        <f t="shared" si="91"/>
        <v>2016</v>
      </c>
      <c r="X1206" t="str">
        <f t="shared" si="92"/>
        <v>Jul-2016</v>
      </c>
      <c r="Y1206" s="17">
        <f t="shared" si="93"/>
        <v>6</v>
      </c>
      <c r="Z1206" t="str">
        <f t="shared" si="94"/>
        <v>11-20%</v>
      </c>
      <c r="AA1206" s="17">
        <f>IF(COUNTIF($B$2:B1206,B1206)=1,1,0)</f>
        <v>0</v>
      </c>
      <c r="AB1206" s="17">
        <f>IF(COUNTIF($F$2:F1206,F1206)=1,1,0)</f>
        <v>0</v>
      </c>
    </row>
    <row r="1207" spans="1:28" x14ac:dyDescent="0.2">
      <c r="A1207" s="17">
        <v>1206</v>
      </c>
      <c r="B1207" t="s">
        <v>3452</v>
      </c>
      <c r="C1207" s="18">
        <v>42948</v>
      </c>
      <c r="D1207" s="18">
        <v>42951</v>
      </c>
      <c r="E1207" t="s">
        <v>215</v>
      </c>
      <c r="F1207" t="s">
        <v>3453</v>
      </c>
      <c r="G1207" t="s">
        <v>3454</v>
      </c>
      <c r="H1207" t="s">
        <v>53</v>
      </c>
      <c r="I1207" t="s">
        <v>54</v>
      </c>
      <c r="J1207" t="s">
        <v>494</v>
      </c>
      <c r="K1207" t="s">
        <v>115</v>
      </c>
      <c r="L1207">
        <v>28205</v>
      </c>
      <c r="M1207" t="s">
        <v>57</v>
      </c>
      <c r="N1207" t="s">
        <v>2779</v>
      </c>
      <c r="O1207" t="s">
        <v>98</v>
      </c>
      <c r="P1207" t="s">
        <v>99</v>
      </c>
      <c r="Q1207" t="s">
        <v>2780</v>
      </c>
      <c r="R1207" s="19">
        <v>271.95999999999998</v>
      </c>
      <c r="S1207" s="17">
        <v>5</v>
      </c>
      <c r="T1207" s="20">
        <v>0.2</v>
      </c>
      <c r="U1207" s="19">
        <v>16.997499999999999</v>
      </c>
      <c r="V1207" s="20">
        <f t="shared" si="90"/>
        <v>6.25E-2</v>
      </c>
      <c r="W1207" s="17">
        <f t="shared" si="91"/>
        <v>2017</v>
      </c>
      <c r="X1207" t="str">
        <f t="shared" si="92"/>
        <v>Aug-2017</v>
      </c>
      <c r="Y1207" s="17">
        <f t="shared" si="93"/>
        <v>3</v>
      </c>
      <c r="Z1207" t="str">
        <f t="shared" si="94"/>
        <v>11-20%</v>
      </c>
      <c r="AA1207" s="17">
        <f>IF(COUNTIF($B$2:B1207,B1207)=1,1,0)</f>
        <v>1</v>
      </c>
      <c r="AB1207" s="17">
        <f>IF(COUNTIF($F$2:F1207,F1207)=1,1,0)</f>
        <v>1</v>
      </c>
    </row>
    <row r="1208" spans="1:28" x14ac:dyDescent="0.2">
      <c r="A1208" s="17">
        <v>1207</v>
      </c>
      <c r="B1208" t="s">
        <v>3455</v>
      </c>
      <c r="C1208" s="18">
        <v>42565</v>
      </c>
      <c r="D1208" s="18">
        <v>42569</v>
      </c>
      <c r="E1208" t="s">
        <v>50</v>
      </c>
      <c r="F1208" t="s">
        <v>3456</v>
      </c>
      <c r="G1208" t="s">
        <v>3457</v>
      </c>
      <c r="H1208" t="s">
        <v>68</v>
      </c>
      <c r="I1208" t="s">
        <v>54</v>
      </c>
      <c r="J1208" t="s">
        <v>293</v>
      </c>
      <c r="K1208" t="s">
        <v>294</v>
      </c>
      <c r="L1208">
        <v>10009</v>
      </c>
      <c r="M1208" t="s">
        <v>175</v>
      </c>
      <c r="N1208" t="s">
        <v>2380</v>
      </c>
      <c r="O1208" t="s">
        <v>73</v>
      </c>
      <c r="P1208" t="s">
        <v>86</v>
      </c>
      <c r="Q1208" t="s">
        <v>2381</v>
      </c>
      <c r="R1208" s="19">
        <v>11.21</v>
      </c>
      <c r="S1208" s="17">
        <v>1</v>
      </c>
      <c r="T1208" s="20">
        <v>0</v>
      </c>
      <c r="U1208" s="19">
        <v>3.363</v>
      </c>
      <c r="V1208" s="20">
        <f t="shared" si="90"/>
        <v>0.3</v>
      </c>
      <c r="W1208" s="17">
        <f t="shared" si="91"/>
        <v>2016</v>
      </c>
      <c r="X1208" t="str">
        <f t="shared" si="92"/>
        <v>Jul-2016</v>
      </c>
      <c r="Y1208" s="17">
        <f t="shared" si="93"/>
        <v>4</v>
      </c>
      <c r="Z1208" t="str">
        <f t="shared" si="94"/>
        <v>0% (No Discount)</v>
      </c>
      <c r="AA1208" s="17">
        <f>IF(COUNTIF($B$2:B1208,B1208)=1,1,0)</f>
        <v>1</v>
      </c>
      <c r="AB1208" s="17">
        <f>IF(COUNTIF($F$2:F1208,F1208)=1,1,0)</f>
        <v>1</v>
      </c>
    </row>
    <row r="1209" spans="1:28" x14ac:dyDescent="0.2">
      <c r="A1209" s="17">
        <v>1208</v>
      </c>
      <c r="B1209" t="s">
        <v>3455</v>
      </c>
      <c r="C1209" s="18">
        <v>42565</v>
      </c>
      <c r="D1209" s="18">
        <v>42569</v>
      </c>
      <c r="E1209" t="s">
        <v>50</v>
      </c>
      <c r="F1209" t="s">
        <v>3456</v>
      </c>
      <c r="G1209" t="s">
        <v>3457</v>
      </c>
      <c r="H1209" t="s">
        <v>68</v>
      </c>
      <c r="I1209" t="s">
        <v>54</v>
      </c>
      <c r="J1209" t="s">
        <v>293</v>
      </c>
      <c r="K1209" t="s">
        <v>294</v>
      </c>
      <c r="L1209">
        <v>10009</v>
      </c>
      <c r="M1209" t="s">
        <v>175</v>
      </c>
      <c r="N1209" t="s">
        <v>1283</v>
      </c>
      <c r="O1209" t="s">
        <v>73</v>
      </c>
      <c r="P1209" t="s">
        <v>102</v>
      </c>
      <c r="Q1209" t="s">
        <v>1284</v>
      </c>
      <c r="R1209" s="19">
        <v>9.1440000000000001</v>
      </c>
      <c r="S1209" s="17">
        <v>3</v>
      </c>
      <c r="T1209" s="20">
        <v>0.2</v>
      </c>
      <c r="U1209" s="19">
        <v>3.2004000000000001</v>
      </c>
      <c r="V1209" s="20">
        <f t="shared" si="90"/>
        <v>0.35000000000000003</v>
      </c>
      <c r="W1209" s="17">
        <f t="shared" si="91"/>
        <v>2016</v>
      </c>
      <c r="X1209" t="str">
        <f t="shared" si="92"/>
        <v>Jul-2016</v>
      </c>
      <c r="Y1209" s="17">
        <f t="shared" si="93"/>
        <v>4</v>
      </c>
      <c r="Z1209" t="str">
        <f t="shared" si="94"/>
        <v>11-20%</v>
      </c>
      <c r="AA1209" s="17">
        <f>IF(COUNTIF($B$2:B1209,B1209)=1,1,0)</f>
        <v>0</v>
      </c>
      <c r="AB1209" s="17">
        <f>IF(COUNTIF($F$2:F1209,F1209)=1,1,0)</f>
        <v>0</v>
      </c>
    </row>
    <row r="1210" spans="1:28" x14ac:dyDescent="0.2">
      <c r="A1210" s="17">
        <v>1209</v>
      </c>
      <c r="B1210" t="s">
        <v>3455</v>
      </c>
      <c r="C1210" s="18">
        <v>42565</v>
      </c>
      <c r="D1210" s="18">
        <v>42569</v>
      </c>
      <c r="E1210" t="s">
        <v>50</v>
      </c>
      <c r="F1210" t="s">
        <v>3456</v>
      </c>
      <c r="G1210" t="s">
        <v>3457</v>
      </c>
      <c r="H1210" t="s">
        <v>68</v>
      </c>
      <c r="I1210" t="s">
        <v>54</v>
      </c>
      <c r="J1210" t="s">
        <v>293</v>
      </c>
      <c r="K1210" t="s">
        <v>294</v>
      </c>
      <c r="L1210">
        <v>10009</v>
      </c>
      <c r="M1210" t="s">
        <v>175</v>
      </c>
      <c r="N1210" t="s">
        <v>601</v>
      </c>
      <c r="O1210" t="s">
        <v>73</v>
      </c>
      <c r="P1210" t="s">
        <v>296</v>
      </c>
      <c r="Q1210" t="s">
        <v>602</v>
      </c>
      <c r="R1210" s="19">
        <v>14.07</v>
      </c>
      <c r="S1210" s="17">
        <v>7</v>
      </c>
      <c r="T1210" s="20">
        <v>0</v>
      </c>
      <c r="U1210" s="19">
        <v>6.8943000000000003</v>
      </c>
      <c r="V1210" s="20">
        <f t="shared" si="90"/>
        <v>0.49</v>
      </c>
      <c r="W1210" s="17">
        <f t="shared" si="91"/>
        <v>2016</v>
      </c>
      <c r="X1210" t="str">
        <f t="shared" si="92"/>
        <v>Jul-2016</v>
      </c>
      <c r="Y1210" s="17">
        <f t="shared" si="93"/>
        <v>4</v>
      </c>
      <c r="Z1210" t="str">
        <f t="shared" si="94"/>
        <v>0% (No Discount)</v>
      </c>
      <c r="AA1210" s="17">
        <f>IF(COUNTIF($B$2:B1210,B1210)=1,1,0)</f>
        <v>0</v>
      </c>
      <c r="AB1210" s="17">
        <f>IF(COUNTIF($F$2:F1210,F1210)=1,1,0)</f>
        <v>0</v>
      </c>
    </row>
    <row r="1211" spans="1:28" x14ac:dyDescent="0.2">
      <c r="A1211" s="17">
        <v>1210</v>
      </c>
      <c r="B1211" t="s">
        <v>3455</v>
      </c>
      <c r="C1211" s="18">
        <v>42565</v>
      </c>
      <c r="D1211" s="18">
        <v>42569</v>
      </c>
      <c r="E1211" t="s">
        <v>50</v>
      </c>
      <c r="F1211" t="s">
        <v>3456</v>
      </c>
      <c r="G1211" t="s">
        <v>3457</v>
      </c>
      <c r="H1211" t="s">
        <v>68</v>
      </c>
      <c r="I1211" t="s">
        <v>54</v>
      </c>
      <c r="J1211" t="s">
        <v>293</v>
      </c>
      <c r="K1211" t="s">
        <v>294</v>
      </c>
      <c r="L1211">
        <v>10009</v>
      </c>
      <c r="M1211" t="s">
        <v>175</v>
      </c>
      <c r="N1211" t="s">
        <v>3458</v>
      </c>
      <c r="O1211" t="s">
        <v>73</v>
      </c>
      <c r="P1211" t="s">
        <v>95</v>
      </c>
      <c r="Q1211" t="s">
        <v>3459</v>
      </c>
      <c r="R1211" s="19">
        <v>41.86</v>
      </c>
      <c r="S1211" s="17">
        <v>7</v>
      </c>
      <c r="T1211" s="20">
        <v>0</v>
      </c>
      <c r="U1211" s="19">
        <v>10.465</v>
      </c>
      <c r="V1211" s="20">
        <f t="shared" si="90"/>
        <v>0.25</v>
      </c>
      <c r="W1211" s="17">
        <f t="shared" si="91"/>
        <v>2016</v>
      </c>
      <c r="X1211" t="str">
        <f t="shared" si="92"/>
        <v>Jul-2016</v>
      </c>
      <c r="Y1211" s="17">
        <f t="shared" si="93"/>
        <v>4</v>
      </c>
      <c r="Z1211" t="str">
        <f t="shared" si="94"/>
        <v>0% (No Discount)</v>
      </c>
      <c r="AA1211" s="17">
        <f>IF(COUNTIF($B$2:B1211,B1211)=1,1,0)</f>
        <v>0</v>
      </c>
      <c r="AB1211" s="17">
        <f>IF(COUNTIF($F$2:F1211,F1211)=1,1,0)</f>
        <v>0</v>
      </c>
    </row>
    <row r="1212" spans="1:28" x14ac:dyDescent="0.2">
      <c r="A1212" s="17">
        <v>1211</v>
      </c>
      <c r="B1212" t="s">
        <v>3455</v>
      </c>
      <c r="C1212" s="18">
        <v>42565</v>
      </c>
      <c r="D1212" s="18">
        <v>42569</v>
      </c>
      <c r="E1212" t="s">
        <v>50</v>
      </c>
      <c r="F1212" t="s">
        <v>3456</v>
      </c>
      <c r="G1212" t="s">
        <v>3457</v>
      </c>
      <c r="H1212" t="s">
        <v>68</v>
      </c>
      <c r="I1212" t="s">
        <v>54</v>
      </c>
      <c r="J1212" t="s">
        <v>293</v>
      </c>
      <c r="K1212" t="s">
        <v>294</v>
      </c>
      <c r="L1212">
        <v>10009</v>
      </c>
      <c r="M1212" t="s">
        <v>175</v>
      </c>
      <c r="N1212" t="s">
        <v>3460</v>
      </c>
      <c r="O1212" t="s">
        <v>73</v>
      </c>
      <c r="P1212" t="s">
        <v>102</v>
      </c>
      <c r="Q1212" t="s">
        <v>3461</v>
      </c>
      <c r="R1212" s="19">
        <v>8.5440000000000005</v>
      </c>
      <c r="S1212" s="17">
        <v>2</v>
      </c>
      <c r="T1212" s="20">
        <v>0.2</v>
      </c>
      <c r="U1212" s="19">
        <v>2.8835999999999999</v>
      </c>
      <c r="V1212" s="20">
        <f t="shared" si="90"/>
        <v>0.33749999999999997</v>
      </c>
      <c r="W1212" s="17">
        <f t="shared" si="91"/>
        <v>2016</v>
      </c>
      <c r="X1212" t="str">
        <f t="shared" si="92"/>
        <v>Jul-2016</v>
      </c>
      <c r="Y1212" s="17">
        <f t="shared" si="93"/>
        <v>4</v>
      </c>
      <c r="Z1212" t="str">
        <f t="shared" si="94"/>
        <v>11-20%</v>
      </c>
      <c r="AA1212" s="17">
        <f>IF(COUNTIF($B$2:B1212,B1212)=1,1,0)</f>
        <v>0</v>
      </c>
      <c r="AB1212" s="17">
        <f>IF(COUNTIF($F$2:F1212,F1212)=1,1,0)</f>
        <v>0</v>
      </c>
    </row>
    <row r="1213" spans="1:28" x14ac:dyDescent="0.2">
      <c r="A1213" s="17">
        <v>1212</v>
      </c>
      <c r="B1213" t="s">
        <v>3455</v>
      </c>
      <c r="C1213" s="18">
        <v>42565</v>
      </c>
      <c r="D1213" s="18">
        <v>42569</v>
      </c>
      <c r="E1213" t="s">
        <v>50</v>
      </c>
      <c r="F1213" t="s">
        <v>3456</v>
      </c>
      <c r="G1213" t="s">
        <v>3457</v>
      </c>
      <c r="H1213" t="s">
        <v>68</v>
      </c>
      <c r="I1213" t="s">
        <v>54</v>
      </c>
      <c r="J1213" t="s">
        <v>293</v>
      </c>
      <c r="K1213" t="s">
        <v>294</v>
      </c>
      <c r="L1213">
        <v>10009</v>
      </c>
      <c r="M1213" t="s">
        <v>175</v>
      </c>
      <c r="N1213" t="s">
        <v>881</v>
      </c>
      <c r="O1213" t="s">
        <v>59</v>
      </c>
      <c r="P1213" t="s">
        <v>60</v>
      </c>
      <c r="Q1213" t="s">
        <v>882</v>
      </c>
      <c r="R1213" s="19">
        <v>579.13599999999997</v>
      </c>
      <c r="S1213" s="17">
        <v>4</v>
      </c>
      <c r="T1213" s="20">
        <v>0.2</v>
      </c>
      <c r="U1213" s="19">
        <v>21.717600000000001</v>
      </c>
      <c r="V1213" s="20">
        <f t="shared" si="90"/>
        <v>3.7500000000000006E-2</v>
      </c>
      <c r="W1213" s="17">
        <f t="shared" si="91"/>
        <v>2016</v>
      </c>
      <c r="X1213" t="str">
        <f t="shared" si="92"/>
        <v>Jul-2016</v>
      </c>
      <c r="Y1213" s="17">
        <f t="shared" si="93"/>
        <v>4</v>
      </c>
      <c r="Z1213" t="str">
        <f t="shared" si="94"/>
        <v>11-20%</v>
      </c>
      <c r="AA1213" s="17">
        <f>IF(COUNTIF($B$2:B1213,B1213)=1,1,0)</f>
        <v>0</v>
      </c>
      <c r="AB1213" s="17">
        <f>IF(COUNTIF($F$2:F1213,F1213)=1,1,0)</f>
        <v>0</v>
      </c>
    </row>
    <row r="1214" spans="1:28" x14ac:dyDescent="0.2">
      <c r="A1214" s="17">
        <v>1213</v>
      </c>
      <c r="B1214" t="s">
        <v>3462</v>
      </c>
      <c r="C1214" s="18">
        <v>42987</v>
      </c>
      <c r="D1214" s="18">
        <v>42991</v>
      </c>
      <c r="E1214" t="s">
        <v>77</v>
      </c>
      <c r="F1214" t="s">
        <v>3463</v>
      </c>
      <c r="G1214" t="s">
        <v>3464</v>
      </c>
      <c r="H1214" t="s">
        <v>68</v>
      </c>
      <c r="I1214" t="s">
        <v>54</v>
      </c>
      <c r="J1214" t="s">
        <v>173</v>
      </c>
      <c r="K1214" t="s">
        <v>174</v>
      </c>
      <c r="L1214">
        <v>19134</v>
      </c>
      <c r="M1214" t="s">
        <v>175</v>
      </c>
      <c r="N1214" t="s">
        <v>919</v>
      </c>
      <c r="O1214" t="s">
        <v>59</v>
      </c>
      <c r="P1214" t="s">
        <v>63</v>
      </c>
      <c r="Q1214" t="s">
        <v>920</v>
      </c>
      <c r="R1214" s="19">
        <v>141.37200000000001</v>
      </c>
      <c r="S1214" s="17">
        <v>2</v>
      </c>
      <c r="T1214" s="20">
        <v>0.3</v>
      </c>
      <c r="U1214" s="19">
        <v>-48.470399999999998</v>
      </c>
      <c r="V1214" s="20">
        <f t="shared" si="90"/>
        <v>-0.3428571428571428</v>
      </c>
      <c r="W1214" s="17">
        <f t="shared" si="91"/>
        <v>2017</v>
      </c>
      <c r="X1214" t="str">
        <f t="shared" si="92"/>
        <v>Sep-2017</v>
      </c>
      <c r="Y1214" s="17">
        <f t="shared" si="93"/>
        <v>4</v>
      </c>
      <c r="Z1214" t="str">
        <f t="shared" si="94"/>
        <v>21-30%</v>
      </c>
      <c r="AA1214" s="17">
        <f>IF(COUNTIF($B$2:B1214,B1214)=1,1,0)</f>
        <v>1</v>
      </c>
      <c r="AB1214" s="17">
        <f>IF(COUNTIF($F$2:F1214,F1214)=1,1,0)</f>
        <v>1</v>
      </c>
    </row>
    <row r="1215" spans="1:28" x14ac:dyDescent="0.2">
      <c r="A1215" s="17">
        <v>1214</v>
      </c>
      <c r="B1215" t="s">
        <v>3462</v>
      </c>
      <c r="C1215" s="18">
        <v>42987</v>
      </c>
      <c r="D1215" s="18">
        <v>42991</v>
      </c>
      <c r="E1215" t="s">
        <v>77</v>
      </c>
      <c r="F1215" t="s">
        <v>3463</v>
      </c>
      <c r="G1215" t="s">
        <v>3464</v>
      </c>
      <c r="H1215" t="s">
        <v>68</v>
      </c>
      <c r="I1215" t="s">
        <v>54</v>
      </c>
      <c r="J1215" t="s">
        <v>173</v>
      </c>
      <c r="K1215" t="s">
        <v>174</v>
      </c>
      <c r="L1215">
        <v>19134</v>
      </c>
      <c r="M1215" t="s">
        <v>175</v>
      </c>
      <c r="N1215" t="s">
        <v>3465</v>
      </c>
      <c r="O1215" t="s">
        <v>73</v>
      </c>
      <c r="P1215" t="s">
        <v>102</v>
      </c>
      <c r="Q1215" t="s">
        <v>3466</v>
      </c>
      <c r="R1215" s="19">
        <v>3.036</v>
      </c>
      <c r="S1215" s="17">
        <v>2</v>
      </c>
      <c r="T1215" s="20">
        <v>0.7</v>
      </c>
      <c r="U1215" s="19">
        <v>-2.3275999999999999</v>
      </c>
      <c r="V1215" s="20">
        <f t="shared" si="90"/>
        <v>-0.76666666666666661</v>
      </c>
      <c r="W1215" s="17">
        <f t="shared" si="91"/>
        <v>2017</v>
      </c>
      <c r="X1215" t="str">
        <f t="shared" si="92"/>
        <v>Sep-2017</v>
      </c>
      <c r="Y1215" s="17">
        <f t="shared" si="93"/>
        <v>4</v>
      </c>
      <c r="Z1215" t="str">
        <f t="shared" si="94"/>
        <v>Over 50%</v>
      </c>
      <c r="AA1215" s="17">
        <f>IF(COUNTIF($B$2:B1215,B1215)=1,1,0)</f>
        <v>0</v>
      </c>
      <c r="AB1215" s="17">
        <f>IF(COUNTIF($F$2:F1215,F1215)=1,1,0)</f>
        <v>0</v>
      </c>
    </row>
    <row r="1216" spans="1:28" x14ac:dyDescent="0.2">
      <c r="A1216" s="17">
        <v>1215</v>
      </c>
      <c r="B1216" t="s">
        <v>3462</v>
      </c>
      <c r="C1216" s="18">
        <v>42987</v>
      </c>
      <c r="D1216" s="18">
        <v>42991</v>
      </c>
      <c r="E1216" t="s">
        <v>77</v>
      </c>
      <c r="F1216" t="s">
        <v>3463</v>
      </c>
      <c r="G1216" t="s">
        <v>3464</v>
      </c>
      <c r="H1216" t="s">
        <v>68</v>
      </c>
      <c r="I1216" t="s">
        <v>54</v>
      </c>
      <c r="J1216" t="s">
        <v>173</v>
      </c>
      <c r="K1216" t="s">
        <v>174</v>
      </c>
      <c r="L1216">
        <v>19134</v>
      </c>
      <c r="M1216" t="s">
        <v>175</v>
      </c>
      <c r="N1216" t="s">
        <v>1935</v>
      </c>
      <c r="O1216" t="s">
        <v>73</v>
      </c>
      <c r="P1216" t="s">
        <v>102</v>
      </c>
      <c r="Q1216" t="s">
        <v>1936</v>
      </c>
      <c r="R1216" s="19">
        <v>4.5030000000000001</v>
      </c>
      <c r="S1216" s="17">
        <v>1</v>
      </c>
      <c r="T1216" s="20">
        <v>0.7</v>
      </c>
      <c r="U1216" s="19">
        <v>-3.6023999999999998</v>
      </c>
      <c r="V1216" s="20">
        <f t="shared" si="90"/>
        <v>-0.79999999999999993</v>
      </c>
      <c r="W1216" s="17">
        <f t="shared" si="91"/>
        <v>2017</v>
      </c>
      <c r="X1216" t="str">
        <f t="shared" si="92"/>
        <v>Sep-2017</v>
      </c>
      <c r="Y1216" s="17">
        <f t="shared" si="93"/>
        <v>4</v>
      </c>
      <c r="Z1216" t="str">
        <f t="shared" si="94"/>
        <v>Over 50%</v>
      </c>
      <c r="AA1216" s="17">
        <f>IF(COUNTIF($B$2:B1216,B1216)=1,1,0)</f>
        <v>0</v>
      </c>
      <c r="AB1216" s="17">
        <f>IF(COUNTIF($F$2:F1216,F1216)=1,1,0)</f>
        <v>0</v>
      </c>
    </row>
    <row r="1217" spans="1:28" x14ac:dyDescent="0.2">
      <c r="A1217" s="17">
        <v>1216</v>
      </c>
      <c r="B1217" t="s">
        <v>3462</v>
      </c>
      <c r="C1217" s="18">
        <v>42987</v>
      </c>
      <c r="D1217" s="18">
        <v>42991</v>
      </c>
      <c r="E1217" t="s">
        <v>77</v>
      </c>
      <c r="F1217" t="s">
        <v>3463</v>
      </c>
      <c r="G1217" t="s">
        <v>3464</v>
      </c>
      <c r="H1217" t="s">
        <v>68</v>
      </c>
      <c r="I1217" t="s">
        <v>54</v>
      </c>
      <c r="J1217" t="s">
        <v>173</v>
      </c>
      <c r="K1217" t="s">
        <v>174</v>
      </c>
      <c r="L1217">
        <v>19134</v>
      </c>
      <c r="M1217" t="s">
        <v>175</v>
      </c>
      <c r="N1217" t="s">
        <v>1028</v>
      </c>
      <c r="O1217" t="s">
        <v>73</v>
      </c>
      <c r="P1217" t="s">
        <v>95</v>
      </c>
      <c r="Q1217" t="s">
        <v>1029</v>
      </c>
      <c r="R1217" s="19">
        <v>4.6719999999999997</v>
      </c>
      <c r="S1217" s="17">
        <v>1</v>
      </c>
      <c r="T1217" s="20">
        <v>0.2</v>
      </c>
      <c r="U1217" s="19">
        <v>1.5768</v>
      </c>
      <c r="V1217" s="20">
        <f t="shared" si="90"/>
        <v>0.33750000000000002</v>
      </c>
      <c r="W1217" s="17">
        <f t="shared" si="91"/>
        <v>2017</v>
      </c>
      <c r="X1217" t="str">
        <f t="shared" si="92"/>
        <v>Sep-2017</v>
      </c>
      <c r="Y1217" s="17">
        <f t="shared" si="93"/>
        <v>4</v>
      </c>
      <c r="Z1217" t="str">
        <f t="shared" si="94"/>
        <v>11-20%</v>
      </c>
      <c r="AA1217" s="17">
        <f>IF(COUNTIF($B$2:B1217,B1217)=1,1,0)</f>
        <v>0</v>
      </c>
      <c r="AB1217" s="17">
        <f>IF(COUNTIF($F$2:F1217,F1217)=1,1,0)</f>
        <v>0</v>
      </c>
    </row>
    <row r="1218" spans="1:28" x14ac:dyDescent="0.2">
      <c r="A1218" s="17">
        <v>1217</v>
      </c>
      <c r="B1218" t="s">
        <v>3462</v>
      </c>
      <c r="C1218" s="18">
        <v>42987</v>
      </c>
      <c r="D1218" s="18">
        <v>42991</v>
      </c>
      <c r="E1218" t="s">
        <v>77</v>
      </c>
      <c r="F1218" t="s">
        <v>3463</v>
      </c>
      <c r="G1218" t="s">
        <v>3464</v>
      </c>
      <c r="H1218" t="s">
        <v>68</v>
      </c>
      <c r="I1218" t="s">
        <v>54</v>
      </c>
      <c r="J1218" t="s">
        <v>173</v>
      </c>
      <c r="K1218" t="s">
        <v>174</v>
      </c>
      <c r="L1218">
        <v>19134</v>
      </c>
      <c r="M1218" t="s">
        <v>175</v>
      </c>
      <c r="N1218" t="s">
        <v>1022</v>
      </c>
      <c r="O1218" t="s">
        <v>98</v>
      </c>
      <c r="P1218" t="s">
        <v>188</v>
      </c>
      <c r="Q1218" t="s">
        <v>1023</v>
      </c>
      <c r="R1218" s="19">
        <v>95.88</v>
      </c>
      <c r="S1218" s="17">
        <v>3</v>
      </c>
      <c r="T1218" s="20">
        <v>0.2</v>
      </c>
      <c r="U1218" s="19">
        <v>28.763999999999999</v>
      </c>
      <c r="V1218" s="20">
        <f t="shared" ref="V1218:V1281" si="95">IFERROR(U1218/R1218,0)</f>
        <v>0.3</v>
      </c>
      <c r="W1218" s="17">
        <f t="shared" ref="W1218:W1281" si="96">YEAR(C1218)</f>
        <v>2017</v>
      </c>
      <c r="X1218" t="str">
        <f t="shared" ref="X1218:X1281" si="97">TEXT(C1218,"mmm-yyyy")</f>
        <v>Sep-2017</v>
      </c>
      <c r="Y1218" s="17">
        <f t="shared" ref="Y1218:Y1281" si="98">D1218-C1218</f>
        <v>4</v>
      </c>
      <c r="Z1218" t="str">
        <f t="shared" ref="Z1218:Z1281" si="99">IF(T1218=0,"0% (No Discount)",IF(T1218&lt;=0.1,"1-10%",IF(T1218&lt;=0.2,"11-20%",IF(T1218&lt;=0.3,"21-30%",IF(T1218&lt;=0.4,"31-40%",IF(T1218&lt;=0.5,"41-50%","Over 50%"))))))</f>
        <v>11-20%</v>
      </c>
      <c r="AA1218" s="17">
        <f>IF(COUNTIF($B$2:B1218,B1218)=1,1,0)</f>
        <v>0</v>
      </c>
      <c r="AB1218" s="17">
        <f>IF(COUNTIF($F$2:F1218,F1218)=1,1,0)</f>
        <v>0</v>
      </c>
    </row>
    <row r="1219" spans="1:28" x14ac:dyDescent="0.2">
      <c r="A1219" s="17">
        <v>1218</v>
      </c>
      <c r="B1219" t="s">
        <v>3462</v>
      </c>
      <c r="C1219" s="18">
        <v>42987</v>
      </c>
      <c r="D1219" s="18">
        <v>42991</v>
      </c>
      <c r="E1219" t="s">
        <v>77</v>
      </c>
      <c r="F1219" t="s">
        <v>3463</v>
      </c>
      <c r="G1219" t="s">
        <v>3464</v>
      </c>
      <c r="H1219" t="s">
        <v>68</v>
      </c>
      <c r="I1219" t="s">
        <v>54</v>
      </c>
      <c r="J1219" t="s">
        <v>173</v>
      </c>
      <c r="K1219" t="s">
        <v>174</v>
      </c>
      <c r="L1219">
        <v>19134</v>
      </c>
      <c r="M1219" t="s">
        <v>175</v>
      </c>
      <c r="N1219" t="s">
        <v>3467</v>
      </c>
      <c r="O1219" t="s">
        <v>59</v>
      </c>
      <c r="P1219" t="s">
        <v>92</v>
      </c>
      <c r="Q1219" t="s">
        <v>3468</v>
      </c>
      <c r="R1219" s="19">
        <v>17.024000000000001</v>
      </c>
      <c r="S1219" s="17">
        <v>2</v>
      </c>
      <c r="T1219" s="20">
        <v>0.2</v>
      </c>
      <c r="U1219" s="19">
        <v>1.7023999999999999</v>
      </c>
      <c r="V1219" s="20">
        <f t="shared" si="95"/>
        <v>9.9999999999999992E-2</v>
      </c>
      <c r="W1219" s="17">
        <f t="shared" si="96"/>
        <v>2017</v>
      </c>
      <c r="X1219" t="str">
        <f t="shared" si="97"/>
        <v>Sep-2017</v>
      </c>
      <c r="Y1219" s="17">
        <f t="shared" si="98"/>
        <v>4</v>
      </c>
      <c r="Z1219" t="str">
        <f t="shared" si="99"/>
        <v>11-20%</v>
      </c>
      <c r="AA1219" s="17">
        <f>IF(COUNTIF($B$2:B1219,B1219)=1,1,0)</f>
        <v>0</v>
      </c>
      <c r="AB1219" s="17">
        <f>IF(COUNTIF($F$2:F1219,F1219)=1,1,0)</f>
        <v>0</v>
      </c>
    </row>
    <row r="1220" spans="1:28" x14ac:dyDescent="0.2">
      <c r="A1220" s="17">
        <v>1219</v>
      </c>
      <c r="B1220" t="s">
        <v>3462</v>
      </c>
      <c r="C1220" s="18">
        <v>42987</v>
      </c>
      <c r="D1220" s="18">
        <v>42991</v>
      </c>
      <c r="E1220" t="s">
        <v>77</v>
      </c>
      <c r="F1220" t="s">
        <v>3463</v>
      </c>
      <c r="G1220" t="s">
        <v>3464</v>
      </c>
      <c r="H1220" t="s">
        <v>68</v>
      </c>
      <c r="I1220" t="s">
        <v>54</v>
      </c>
      <c r="J1220" t="s">
        <v>173</v>
      </c>
      <c r="K1220" t="s">
        <v>174</v>
      </c>
      <c r="L1220">
        <v>19134</v>
      </c>
      <c r="M1220" t="s">
        <v>175</v>
      </c>
      <c r="N1220" t="s">
        <v>2457</v>
      </c>
      <c r="O1220" t="s">
        <v>98</v>
      </c>
      <c r="P1220" t="s">
        <v>188</v>
      </c>
      <c r="Q1220" t="s">
        <v>2458</v>
      </c>
      <c r="R1220" s="19">
        <v>258.69600000000003</v>
      </c>
      <c r="S1220" s="17">
        <v>3</v>
      </c>
      <c r="T1220" s="20">
        <v>0.2</v>
      </c>
      <c r="U1220" s="19">
        <v>64.674000000000007</v>
      </c>
      <c r="V1220" s="20">
        <f t="shared" si="95"/>
        <v>0.25</v>
      </c>
      <c r="W1220" s="17">
        <f t="shared" si="96"/>
        <v>2017</v>
      </c>
      <c r="X1220" t="str">
        <f t="shared" si="97"/>
        <v>Sep-2017</v>
      </c>
      <c r="Y1220" s="17">
        <f t="shared" si="98"/>
        <v>4</v>
      </c>
      <c r="Z1220" t="str">
        <f t="shared" si="99"/>
        <v>11-20%</v>
      </c>
      <c r="AA1220" s="17">
        <f>IF(COUNTIF($B$2:B1220,B1220)=1,1,0)</f>
        <v>0</v>
      </c>
      <c r="AB1220" s="17">
        <f>IF(COUNTIF($F$2:F1220,F1220)=1,1,0)</f>
        <v>0</v>
      </c>
    </row>
    <row r="1221" spans="1:28" x14ac:dyDescent="0.2">
      <c r="A1221" s="17">
        <v>1220</v>
      </c>
      <c r="B1221" t="s">
        <v>3462</v>
      </c>
      <c r="C1221" s="18">
        <v>42987</v>
      </c>
      <c r="D1221" s="18">
        <v>42991</v>
      </c>
      <c r="E1221" t="s">
        <v>77</v>
      </c>
      <c r="F1221" t="s">
        <v>3463</v>
      </c>
      <c r="G1221" t="s">
        <v>3464</v>
      </c>
      <c r="H1221" t="s">
        <v>68</v>
      </c>
      <c r="I1221" t="s">
        <v>54</v>
      </c>
      <c r="J1221" t="s">
        <v>173</v>
      </c>
      <c r="K1221" t="s">
        <v>174</v>
      </c>
      <c r="L1221">
        <v>19134</v>
      </c>
      <c r="M1221" t="s">
        <v>175</v>
      </c>
      <c r="N1221" t="s">
        <v>3469</v>
      </c>
      <c r="O1221" t="s">
        <v>98</v>
      </c>
      <c r="P1221" t="s">
        <v>99</v>
      </c>
      <c r="Q1221" t="s">
        <v>3470</v>
      </c>
      <c r="R1221" s="19">
        <v>1931.9580000000001</v>
      </c>
      <c r="S1221" s="17">
        <v>7</v>
      </c>
      <c r="T1221" s="20">
        <v>0.4</v>
      </c>
      <c r="U1221" s="19">
        <v>-386.39159999999998</v>
      </c>
      <c r="V1221" s="20">
        <f t="shared" si="95"/>
        <v>-0.19999999999999998</v>
      </c>
      <c r="W1221" s="17">
        <f t="shared" si="96"/>
        <v>2017</v>
      </c>
      <c r="X1221" t="str">
        <f t="shared" si="97"/>
        <v>Sep-2017</v>
      </c>
      <c r="Y1221" s="17">
        <f t="shared" si="98"/>
        <v>4</v>
      </c>
      <c r="Z1221" t="str">
        <f t="shared" si="99"/>
        <v>31-40%</v>
      </c>
      <c r="AA1221" s="17">
        <f>IF(COUNTIF($B$2:B1221,B1221)=1,1,0)</f>
        <v>0</v>
      </c>
      <c r="AB1221" s="17">
        <f>IF(COUNTIF($F$2:F1221,F1221)=1,1,0)</f>
        <v>0</v>
      </c>
    </row>
    <row r="1222" spans="1:28" x14ac:dyDescent="0.2">
      <c r="A1222" s="17">
        <v>1221</v>
      </c>
      <c r="B1222" t="s">
        <v>3471</v>
      </c>
      <c r="C1222" s="18">
        <v>41832</v>
      </c>
      <c r="D1222" s="18">
        <v>41836</v>
      </c>
      <c r="E1222" t="s">
        <v>77</v>
      </c>
      <c r="F1222" t="s">
        <v>3472</v>
      </c>
      <c r="G1222" t="s">
        <v>3473</v>
      </c>
      <c r="H1222" t="s">
        <v>129</v>
      </c>
      <c r="I1222" t="s">
        <v>54</v>
      </c>
      <c r="J1222" t="s">
        <v>69</v>
      </c>
      <c r="K1222" t="s">
        <v>70</v>
      </c>
      <c r="L1222">
        <v>90036</v>
      </c>
      <c r="M1222" t="s">
        <v>71</v>
      </c>
      <c r="N1222" t="s">
        <v>149</v>
      </c>
      <c r="O1222" t="s">
        <v>73</v>
      </c>
      <c r="P1222" t="s">
        <v>86</v>
      </c>
      <c r="Q1222" t="s">
        <v>150</v>
      </c>
      <c r="R1222" s="19">
        <v>249.75</v>
      </c>
      <c r="S1222" s="17">
        <v>9</v>
      </c>
      <c r="T1222" s="20">
        <v>0</v>
      </c>
      <c r="U1222" s="19">
        <v>44.954999999999998</v>
      </c>
      <c r="V1222" s="20">
        <f t="shared" si="95"/>
        <v>0.18</v>
      </c>
      <c r="W1222" s="17">
        <f t="shared" si="96"/>
        <v>2014</v>
      </c>
      <c r="X1222" t="str">
        <f t="shared" si="97"/>
        <v>Jul-2014</v>
      </c>
      <c r="Y1222" s="17">
        <f t="shared" si="98"/>
        <v>4</v>
      </c>
      <c r="Z1222" t="str">
        <f t="shared" si="99"/>
        <v>0% (No Discount)</v>
      </c>
      <c r="AA1222" s="17">
        <f>IF(COUNTIF($B$2:B1222,B1222)=1,1,0)</f>
        <v>1</v>
      </c>
      <c r="AB1222" s="17">
        <f>IF(COUNTIF($F$2:F1222,F1222)=1,1,0)</f>
        <v>1</v>
      </c>
    </row>
    <row r="1223" spans="1:28" x14ac:dyDescent="0.2">
      <c r="A1223" s="17">
        <v>1222</v>
      </c>
      <c r="B1223" t="s">
        <v>3471</v>
      </c>
      <c r="C1223" s="18">
        <v>41832</v>
      </c>
      <c r="D1223" s="18">
        <v>41836</v>
      </c>
      <c r="E1223" t="s">
        <v>77</v>
      </c>
      <c r="F1223" t="s">
        <v>3472</v>
      </c>
      <c r="G1223" t="s">
        <v>3473</v>
      </c>
      <c r="H1223" t="s">
        <v>129</v>
      </c>
      <c r="I1223" t="s">
        <v>54</v>
      </c>
      <c r="J1223" t="s">
        <v>69</v>
      </c>
      <c r="K1223" t="s">
        <v>70</v>
      </c>
      <c r="L1223">
        <v>90036</v>
      </c>
      <c r="M1223" t="s">
        <v>71</v>
      </c>
      <c r="N1223" t="s">
        <v>3474</v>
      </c>
      <c r="O1223" t="s">
        <v>98</v>
      </c>
      <c r="P1223" t="s">
        <v>99</v>
      </c>
      <c r="Q1223" t="s">
        <v>3475</v>
      </c>
      <c r="R1223" s="19">
        <v>255.93600000000001</v>
      </c>
      <c r="S1223" s="17">
        <v>8</v>
      </c>
      <c r="T1223" s="20">
        <v>0.2</v>
      </c>
      <c r="U1223" s="19">
        <v>28.7928</v>
      </c>
      <c r="V1223" s="20">
        <f t="shared" si="95"/>
        <v>0.11249999999999999</v>
      </c>
      <c r="W1223" s="17">
        <f t="shared" si="96"/>
        <v>2014</v>
      </c>
      <c r="X1223" t="str">
        <f t="shared" si="97"/>
        <v>Jul-2014</v>
      </c>
      <c r="Y1223" s="17">
        <f t="shared" si="98"/>
        <v>4</v>
      </c>
      <c r="Z1223" t="str">
        <f t="shared" si="99"/>
        <v>11-20%</v>
      </c>
      <c r="AA1223" s="17">
        <f>IF(COUNTIF($B$2:B1223,B1223)=1,1,0)</f>
        <v>0</v>
      </c>
      <c r="AB1223" s="17">
        <f>IF(COUNTIF($F$2:F1223,F1223)=1,1,0)</f>
        <v>0</v>
      </c>
    </row>
    <row r="1224" spans="1:28" x14ac:dyDescent="0.2">
      <c r="A1224" s="17">
        <v>1223</v>
      </c>
      <c r="B1224" t="s">
        <v>3476</v>
      </c>
      <c r="C1224" s="18">
        <v>42708</v>
      </c>
      <c r="D1224" s="18">
        <v>42709</v>
      </c>
      <c r="E1224" t="s">
        <v>215</v>
      </c>
      <c r="F1224" t="s">
        <v>705</v>
      </c>
      <c r="G1224" t="s">
        <v>706</v>
      </c>
      <c r="H1224" t="s">
        <v>53</v>
      </c>
      <c r="I1224" t="s">
        <v>54</v>
      </c>
      <c r="J1224" t="s">
        <v>293</v>
      </c>
      <c r="K1224" t="s">
        <v>294</v>
      </c>
      <c r="L1224">
        <v>10024</v>
      </c>
      <c r="M1224" t="s">
        <v>175</v>
      </c>
      <c r="N1224" t="s">
        <v>3046</v>
      </c>
      <c r="O1224" t="s">
        <v>59</v>
      </c>
      <c r="P1224" t="s">
        <v>92</v>
      </c>
      <c r="Q1224" t="s">
        <v>3047</v>
      </c>
      <c r="R1224" s="19">
        <v>113.79</v>
      </c>
      <c r="S1224" s="17">
        <v>3</v>
      </c>
      <c r="T1224" s="20">
        <v>0</v>
      </c>
      <c r="U1224" s="19">
        <v>20.482199999999999</v>
      </c>
      <c r="V1224" s="20">
        <f t="shared" si="95"/>
        <v>0.18</v>
      </c>
      <c r="W1224" s="17">
        <f t="shared" si="96"/>
        <v>2016</v>
      </c>
      <c r="X1224" t="str">
        <f t="shared" si="97"/>
        <v>Dec-2016</v>
      </c>
      <c r="Y1224" s="17">
        <f t="shared" si="98"/>
        <v>1</v>
      </c>
      <c r="Z1224" t="str">
        <f t="shared" si="99"/>
        <v>0% (No Discount)</v>
      </c>
      <c r="AA1224" s="17">
        <f>IF(COUNTIF($B$2:B1224,B1224)=1,1,0)</f>
        <v>1</v>
      </c>
      <c r="AB1224" s="17">
        <f>IF(COUNTIF($F$2:F1224,F1224)=1,1,0)</f>
        <v>0</v>
      </c>
    </row>
    <row r="1225" spans="1:28" x14ac:dyDescent="0.2">
      <c r="A1225" s="17">
        <v>1224</v>
      </c>
      <c r="B1225" t="s">
        <v>3476</v>
      </c>
      <c r="C1225" s="18">
        <v>42708</v>
      </c>
      <c r="D1225" s="18">
        <v>42709</v>
      </c>
      <c r="E1225" t="s">
        <v>215</v>
      </c>
      <c r="F1225" t="s">
        <v>705</v>
      </c>
      <c r="G1225" t="s">
        <v>706</v>
      </c>
      <c r="H1225" t="s">
        <v>53</v>
      </c>
      <c r="I1225" t="s">
        <v>54</v>
      </c>
      <c r="J1225" t="s">
        <v>293</v>
      </c>
      <c r="K1225" t="s">
        <v>294</v>
      </c>
      <c r="L1225">
        <v>10024</v>
      </c>
      <c r="M1225" t="s">
        <v>175</v>
      </c>
      <c r="N1225" t="s">
        <v>1877</v>
      </c>
      <c r="O1225" t="s">
        <v>98</v>
      </c>
      <c r="P1225" t="s">
        <v>188</v>
      </c>
      <c r="Q1225" t="s">
        <v>1878</v>
      </c>
      <c r="R1225" s="19">
        <v>78.150000000000006</v>
      </c>
      <c r="S1225" s="17">
        <v>1</v>
      </c>
      <c r="T1225" s="20">
        <v>0</v>
      </c>
      <c r="U1225" s="19">
        <v>34.386000000000003</v>
      </c>
      <c r="V1225" s="20">
        <f t="shared" si="95"/>
        <v>0.44</v>
      </c>
      <c r="W1225" s="17">
        <f t="shared" si="96"/>
        <v>2016</v>
      </c>
      <c r="X1225" t="str">
        <f t="shared" si="97"/>
        <v>Dec-2016</v>
      </c>
      <c r="Y1225" s="17">
        <f t="shared" si="98"/>
        <v>1</v>
      </c>
      <c r="Z1225" t="str">
        <f t="shared" si="99"/>
        <v>0% (No Discount)</v>
      </c>
      <c r="AA1225" s="17">
        <f>IF(COUNTIF($B$2:B1225,B1225)=1,1,0)</f>
        <v>0</v>
      </c>
      <c r="AB1225" s="17">
        <f>IF(COUNTIF($F$2:F1225,F1225)=1,1,0)</f>
        <v>0</v>
      </c>
    </row>
    <row r="1226" spans="1:28" x14ac:dyDescent="0.2">
      <c r="A1226" s="17">
        <v>1225</v>
      </c>
      <c r="B1226" t="s">
        <v>3476</v>
      </c>
      <c r="C1226" s="18">
        <v>42708</v>
      </c>
      <c r="D1226" s="18">
        <v>42709</v>
      </c>
      <c r="E1226" t="s">
        <v>215</v>
      </c>
      <c r="F1226" t="s">
        <v>705</v>
      </c>
      <c r="G1226" t="s">
        <v>706</v>
      </c>
      <c r="H1226" t="s">
        <v>53</v>
      </c>
      <c r="I1226" t="s">
        <v>54</v>
      </c>
      <c r="J1226" t="s">
        <v>293</v>
      </c>
      <c r="K1226" t="s">
        <v>294</v>
      </c>
      <c r="L1226">
        <v>10024</v>
      </c>
      <c r="M1226" t="s">
        <v>175</v>
      </c>
      <c r="N1226" t="s">
        <v>3427</v>
      </c>
      <c r="O1226" t="s">
        <v>73</v>
      </c>
      <c r="P1226" t="s">
        <v>102</v>
      </c>
      <c r="Q1226" t="s">
        <v>3428</v>
      </c>
      <c r="R1226" s="19">
        <v>1.728</v>
      </c>
      <c r="S1226" s="17">
        <v>1</v>
      </c>
      <c r="T1226" s="20">
        <v>0.2</v>
      </c>
      <c r="U1226" s="19">
        <v>0.6048</v>
      </c>
      <c r="V1226" s="20">
        <f t="shared" si="95"/>
        <v>0.35000000000000003</v>
      </c>
      <c r="W1226" s="17">
        <f t="shared" si="96"/>
        <v>2016</v>
      </c>
      <c r="X1226" t="str">
        <f t="shared" si="97"/>
        <v>Dec-2016</v>
      </c>
      <c r="Y1226" s="17">
        <f t="shared" si="98"/>
        <v>1</v>
      </c>
      <c r="Z1226" t="str">
        <f t="shared" si="99"/>
        <v>11-20%</v>
      </c>
      <c r="AA1226" s="17">
        <f>IF(COUNTIF($B$2:B1226,B1226)=1,1,0)</f>
        <v>0</v>
      </c>
      <c r="AB1226" s="17">
        <f>IF(COUNTIF($F$2:F1226,F1226)=1,1,0)</f>
        <v>0</v>
      </c>
    </row>
    <row r="1227" spans="1:28" x14ac:dyDescent="0.2">
      <c r="A1227" s="17">
        <v>1226</v>
      </c>
      <c r="B1227" t="s">
        <v>3476</v>
      </c>
      <c r="C1227" s="18">
        <v>42708</v>
      </c>
      <c r="D1227" s="18">
        <v>42709</v>
      </c>
      <c r="E1227" t="s">
        <v>215</v>
      </c>
      <c r="F1227" t="s">
        <v>705</v>
      </c>
      <c r="G1227" t="s">
        <v>706</v>
      </c>
      <c r="H1227" t="s">
        <v>53</v>
      </c>
      <c r="I1227" t="s">
        <v>54</v>
      </c>
      <c r="J1227" t="s">
        <v>293</v>
      </c>
      <c r="K1227" t="s">
        <v>294</v>
      </c>
      <c r="L1227">
        <v>10024</v>
      </c>
      <c r="M1227" t="s">
        <v>175</v>
      </c>
      <c r="N1227" t="s">
        <v>3477</v>
      </c>
      <c r="O1227" t="s">
        <v>73</v>
      </c>
      <c r="P1227" t="s">
        <v>117</v>
      </c>
      <c r="Q1227" t="s">
        <v>213</v>
      </c>
      <c r="R1227" s="19">
        <v>40.56</v>
      </c>
      <c r="S1227" s="17">
        <v>4</v>
      </c>
      <c r="T1227" s="20">
        <v>0</v>
      </c>
      <c r="U1227" s="19">
        <v>19.874400000000001</v>
      </c>
      <c r="V1227" s="20">
        <f t="shared" si="95"/>
        <v>0.49</v>
      </c>
      <c r="W1227" s="17">
        <f t="shared" si="96"/>
        <v>2016</v>
      </c>
      <c r="X1227" t="str">
        <f t="shared" si="97"/>
        <v>Dec-2016</v>
      </c>
      <c r="Y1227" s="17">
        <f t="shared" si="98"/>
        <v>1</v>
      </c>
      <c r="Z1227" t="str">
        <f t="shared" si="99"/>
        <v>0% (No Discount)</v>
      </c>
      <c r="AA1227" s="17">
        <f>IF(COUNTIF($B$2:B1227,B1227)=1,1,0)</f>
        <v>0</v>
      </c>
      <c r="AB1227" s="17">
        <f>IF(COUNTIF($F$2:F1227,F1227)=1,1,0)</f>
        <v>0</v>
      </c>
    </row>
    <row r="1228" spans="1:28" x14ac:dyDescent="0.2">
      <c r="A1228" s="17">
        <v>1227</v>
      </c>
      <c r="B1228" t="s">
        <v>3476</v>
      </c>
      <c r="C1228" s="18">
        <v>42708</v>
      </c>
      <c r="D1228" s="18">
        <v>42709</v>
      </c>
      <c r="E1228" t="s">
        <v>215</v>
      </c>
      <c r="F1228" t="s">
        <v>705</v>
      </c>
      <c r="G1228" t="s">
        <v>706</v>
      </c>
      <c r="H1228" t="s">
        <v>53</v>
      </c>
      <c r="I1228" t="s">
        <v>54</v>
      </c>
      <c r="J1228" t="s">
        <v>293</v>
      </c>
      <c r="K1228" t="s">
        <v>294</v>
      </c>
      <c r="L1228">
        <v>10024</v>
      </c>
      <c r="M1228" t="s">
        <v>175</v>
      </c>
      <c r="N1228" t="s">
        <v>3478</v>
      </c>
      <c r="O1228" t="s">
        <v>73</v>
      </c>
      <c r="P1228" t="s">
        <v>86</v>
      </c>
      <c r="Q1228" t="s">
        <v>3479</v>
      </c>
      <c r="R1228" s="19">
        <v>182.94</v>
      </c>
      <c r="S1228" s="17">
        <v>3</v>
      </c>
      <c r="T1228" s="20">
        <v>0</v>
      </c>
      <c r="U1228" s="19">
        <v>3.6587999999999998</v>
      </c>
      <c r="V1228" s="20">
        <f t="shared" si="95"/>
        <v>0.02</v>
      </c>
      <c r="W1228" s="17">
        <f t="shared" si="96"/>
        <v>2016</v>
      </c>
      <c r="X1228" t="str">
        <f t="shared" si="97"/>
        <v>Dec-2016</v>
      </c>
      <c r="Y1228" s="17">
        <f t="shared" si="98"/>
        <v>1</v>
      </c>
      <c r="Z1228" t="str">
        <f t="shared" si="99"/>
        <v>0% (No Discount)</v>
      </c>
      <c r="AA1228" s="17">
        <f>IF(COUNTIF($B$2:B1228,B1228)=1,1,0)</f>
        <v>0</v>
      </c>
      <c r="AB1228" s="17">
        <f>IF(COUNTIF($F$2:F1228,F1228)=1,1,0)</f>
        <v>0</v>
      </c>
    </row>
    <row r="1229" spans="1:28" x14ac:dyDescent="0.2">
      <c r="A1229" s="17">
        <v>1228</v>
      </c>
      <c r="B1229" t="s">
        <v>3476</v>
      </c>
      <c r="C1229" s="18">
        <v>42708</v>
      </c>
      <c r="D1229" s="18">
        <v>42709</v>
      </c>
      <c r="E1229" t="s">
        <v>215</v>
      </c>
      <c r="F1229" t="s">
        <v>705</v>
      </c>
      <c r="G1229" t="s">
        <v>706</v>
      </c>
      <c r="H1229" t="s">
        <v>53</v>
      </c>
      <c r="I1229" t="s">
        <v>54</v>
      </c>
      <c r="J1229" t="s">
        <v>293</v>
      </c>
      <c r="K1229" t="s">
        <v>294</v>
      </c>
      <c r="L1229">
        <v>10024</v>
      </c>
      <c r="M1229" t="s">
        <v>175</v>
      </c>
      <c r="N1229" t="s">
        <v>3480</v>
      </c>
      <c r="O1229" t="s">
        <v>73</v>
      </c>
      <c r="P1229" t="s">
        <v>86</v>
      </c>
      <c r="Q1229" t="s">
        <v>3481</v>
      </c>
      <c r="R1229" s="19">
        <v>193.86</v>
      </c>
      <c r="S1229" s="17">
        <v>2</v>
      </c>
      <c r="T1229" s="20">
        <v>0</v>
      </c>
      <c r="U1229" s="19">
        <v>11.631600000000001</v>
      </c>
      <c r="V1229" s="20">
        <f t="shared" si="95"/>
        <v>0.06</v>
      </c>
      <c r="W1229" s="17">
        <f t="shared" si="96"/>
        <v>2016</v>
      </c>
      <c r="X1229" t="str">
        <f t="shared" si="97"/>
        <v>Dec-2016</v>
      </c>
      <c r="Y1229" s="17">
        <f t="shared" si="98"/>
        <v>1</v>
      </c>
      <c r="Z1229" t="str">
        <f t="shared" si="99"/>
        <v>0% (No Discount)</v>
      </c>
      <c r="AA1229" s="17">
        <f>IF(COUNTIF($B$2:B1229,B1229)=1,1,0)</f>
        <v>0</v>
      </c>
      <c r="AB1229" s="17">
        <f>IF(COUNTIF($F$2:F1229,F1229)=1,1,0)</f>
        <v>0</v>
      </c>
    </row>
    <row r="1230" spans="1:28" x14ac:dyDescent="0.2">
      <c r="A1230" s="17">
        <v>1229</v>
      </c>
      <c r="B1230" t="s">
        <v>3482</v>
      </c>
      <c r="C1230" s="18">
        <v>43045</v>
      </c>
      <c r="D1230" s="18">
        <v>43050</v>
      </c>
      <c r="E1230" t="s">
        <v>77</v>
      </c>
      <c r="F1230" t="s">
        <v>2006</v>
      </c>
      <c r="G1230" t="s">
        <v>2007</v>
      </c>
      <c r="H1230" t="s">
        <v>53</v>
      </c>
      <c r="I1230" t="s">
        <v>54</v>
      </c>
      <c r="J1230" t="s">
        <v>69</v>
      </c>
      <c r="K1230" t="s">
        <v>70</v>
      </c>
      <c r="L1230">
        <v>90045</v>
      </c>
      <c r="M1230" t="s">
        <v>71</v>
      </c>
      <c r="N1230" t="s">
        <v>2322</v>
      </c>
      <c r="O1230" t="s">
        <v>73</v>
      </c>
      <c r="P1230" t="s">
        <v>200</v>
      </c>
      <c r="Q1230" t="s">
        <v>2323</v>
      </c>
      <c r="R1230" s="19">
        <v>15.28</v>
      </c>
      <c r="S1230" s="17">
        <v>2</v>
      </c>
      <c r="T1230" s="20">
        <v>0</v>
      </c>
      <c r="U1230" s="19">
        <v>7.4871999999999996</v>
      </c>
      <c r="V1230" s="20">
        <f t="shared" si="95"/>
        <v>0.49</v>
      </c>
      <c r="W1230" s="17">
        <f t="shared" si="96"/>
        <v>2017</v>
      </c>
      <c r="X1230" t="str">
        <f t="shared" si="97"/>
        <v>Nov-2017</v>
      </c>
      <c r="Y1230" s="17">
        <f t="shared" si="98"/>
        <v>5</v>
      </c>
      <c r="Z1230" t="str">
        <f t="shared" si="99"/>
        <v>0% (No Discount)</v>
      </c>
      <c r="AA1230" s="17">
        <f>IF(COUNTIF($B$2:B1230,B1230)=1,1,0)</f>
        <v>1</v>
      </c>
      <c r="AB1230" s="17">
        <f>IF(COUNTIF($F$2:F1230,F1230)=1,1,0)</f>
        <v>0</v>
      </c>
    </row>
    <row r="1231" spans="1:28" x14ac:dyDescent="0.2">
      <c r="A1231" s="17">
        <v>1230</v>
      </c>
      <c r="B1231" t="s">
        <v>3482</v>
      </c>
      <c r="C1231" s="18">
        <v>43045</v>
      </c>
      <c r="D1231" s="18">
        <v>43050</v>
      </c>
      <c r="E1231" t="s">
        <v>77</v>
      </c>
      <c r="F1231" t="s">
        <v>2006</v>
      </c>
      <c r="G1231" t="s">
        <v>2007</v>
      </c>
      <c r="H1231" t="s">
        <v>53</v>
      </c>
      <c r="I1231" t="s">
        <v>54</v>
      </c>
      <c r="J1231" t="s">
        <v>69</v>
      </c>
      <c r="K1231" t="s">
        <v>70</v>
      </c>
      <c r="L1231">
        <v>90045</v>
      </c>
      <c r="M1231" t="s">
        <v>71</v>
      </c>
      <c r="N1231" t="s">
        <v>2756</v>
      </c>
      <c r="O1231" t="s">
        <v>59</v>
      </c>
      <c r="P1231" t="s">
        <v>92</v>
      </c>
      <c r="Q1231" t="s">
        <v>2757</v>
      </c>
      <c r="R1231" s="19">
        <v>8.73</v>
      </c>
      <c r="S1231" s="17">
        <v>1</v>
      </c>
      <c r="T1231" s="20">
        <v>0</v>
      </c>
      <c r="U1231" s="19">
        <v>2.9681999999999999</v>
      </c>
      <c r="V1231" s="20">
        <f t="shared" si="95"/>
        <v>0.33999999999999997</v>
      </c>
      <c r="W1231" s="17">
        <f t="shared" si="96"/>
        <v>2017</v>
      </c>
      <c r="X1231" t="str">
        <f t="shared" si="97"/>
        <v>Nov-2017</v>
      </c>
      <c r="Y1231" s="17">
        <f t="shared" si="98"/>
        <v>5</v>
      </c>
      <c r="Z1231" t="str">
        <f t="shared" si="99"/>
        <v>0% (No Discount)</v>
      </c>
      <c r="AA1231" s="17">
        <f>IF(COUNTIF($B$2:B1231,B1231)=1,1,0)</f>
        <v>0</v>
      </c>
      <c r="AB1231" s="17">
        <f>IF(COUNTIF($F$2:F1231,F1231)=1,1,0)</f>
        <v>0</v>
      </c>
    </row>
    <row r="1232" spans="1:28" x14ac:dyDescent="0.2">
      <c r="A1232" s="17">
        <v>1231</v>
      </c>
      <c r="B1232" t="s">
        <v>3482</v>
      </c>
      <c r="C1232" s="18">
        <v>43045</v>
      </c>
      <c r="D1232" s="18">
        <v>43050</v>
      </c>
      <c r="E1232" t="s">
        <v>77</v>
      </c>
      <c r="F1232" t="s">
        <v>2006</v>
      </c>
      <c r="G1232" t="s">
        <v>2007</v>
      </c>
      <c r="H1232" t="s">
        <v>53</v>
      </c>
      <c r="I1232" t="s">
        <v>54</v>
      </c>
      <c r="J1232" t="s">
        <v>69</v>
      </c>
      <c r="K1232" t="s">
        <v>70</v>
      </c>
      <c r="L1232">
        <v>90045</v>
      </c>
      <c r="M1232" t="s">
        <v>71</v>
      </c>
      <c r="N1232" t="s">
        <v>3483</v>
      </c>
      <c r="O1232" t="s">
        <v>73</v>
      </c>
      <c r="P1232" t="s">
        <v>95</v>
      </c>
      <c r="Q1232" t="s">
        <v>3484</v>
      </c>
      <c r="R1232" s="19">
        <v>5.68</v>
      </c>
      <c r="S1232" s="17">
        <v>2</v>
      </c>
      <c r="T1232" s="20">
        <v>0</v>
      </c>
      <c r="U1232" s="19">
        <v>1.7607999999999999</v>
      </c>
      <c r="V1232" s="20">
        <f t="shared" si="95"/>
        <v>0.31</v>
      </c>
      <c r="W1232" s="17">
        <f t="shared" si="96"/>
        <v>2017</v>
      </c>
      <c r="X1232" t="str">
        <f t="shared" si="97"/>
        <v>Nov-2017</v>
      </c>
      <c r="Y1232" s="17">
        <f t="shared" si="98"/>
        <v>5</v>
      </c>
      <c r="Z1232" t="str">
        <f t="shared" si="99"/>
        <v>0% (No Discount)</v>
      </c>
      <c r="AA1232" s="17">
        <f>IF(COUNTIF($B$2:B1232,B1232)=1,1,0)</f>
        <v>0</v>
      </c>
      <c r="AB1232" s="17">
        <f>IF(COUNTIF($F$2:F1232,F1232)=1,1,0)</f>
        <v>0</v>
      </c>
    </row>
    <row r="1233" spans="1:28" x14ac:dyDescent="0.2">
      <c r="A1233" s="17">
        <v>1232</v>
      </c>
      <c r="B1233" t="s">
        <v>3485</v>
      </c>
      <c r="C1233" s="18">
        <v>42308</v>
      </c>
      <c r="D1233" s="18">
        <v>42310</v>
      </c>
      <c r="E1233" t="s">
        <v>50</v>
      </c>
      <c r="F1233" t="s">
        <v>3486</v>
      </c>
      <c r="G1233" t="s">
        <v>3487</v>
      </c>
      <c r="H1233" t="s">
        <v>53</v>
      </c>
      <c r="I1233" t="s">
        <v>54</v>
      </c>
      <c r="J1233" t="s">
        <v>3488</v>
      </c>
      <c r="K1233" t="s">
        <v>294</v>
      </c>
      <c r="L1233">
        <v>14215</v>
      </c>
      <c r="M1233" t="s">
        <v>175</v>
      </c>
      <c r="N1233" t="s">
        <v>1537</v>
      </c>
      <c r="O1233" t="s">
        <v>73</v>
      </c>
      <c r="P1233" t="s">
        <v>95</v>
      </c>
      <c r="Q1233" t="s">
        <v>1538</v>
      </c>
      <c r="R1233" s="19">
        <v>2.78</v>
      </c>
      <c r="S1233" s="17">
        <v>2</v>
      </c>
      <c r="T1233" s="20">
        <v>0</v>
      </c>
      <c r="U1233" s="19">
        <v>0.7228</v>
      </c>
      <c r="V1233" s="20">
        <f t="shared" si="95"/>
        <v>0.26</v>
      </c>
      <c r="W1233" s="17">
        <f t="shared" si="96"/>
        <v>2015</v>
      </c>
      <c r="X1233" t="str">
        <f t="shared" si="97"/>
        <v>Oct-2015</v>
      </c>
      <c r="Y1233" s="17">
        <f t="shared" si="98"/>
        <v>2</v>
      </c>
      <c r="Z1233" t="str">
        <f t="shared" si="99"/>
        <v>0% (No Discount)</v>
      </c>
      <c r="AA1233" s="17">
        <f>IF(COUNTIF($B$2:B1233,B1233)=1,1,0)</f>
        <v>1</v>
      </c>
      <c r="AB1233" s="17">
        <f>IF(COUNTIF($F$2:F1233,F1233)=1,1,0)</f>
        <v>1</v>
      </c>
    </row>
    <row r="1234" spans="1:28" x14ac:dyDescent="0.2">
      <c r="A1234" s="17">
        <v>1233</v>
      </c>
      <c r="B1234" t="s">
        <v>3485</v>
      </c>
      <c r="C1234" s="18">
        <v>42308</v>
      </c>
      <c r="D1234" s="18">
        <v>42310</v>
      </c>
      <c r="E1234" t="s">
        <v>50</v>
      </c>
      <c r="F1234" t="s">
        <v>3486</v>
      </c>
      <c r="G1234" t="s">
        <v>3487</v>
      </c>
      <c r="H1234" t="s">
        <v>53</v>
      </c>
      <c r="I1234" t="s">
        <v>54</v>
      </c>
      <c r="J1234" t="s">
        <v>3488</v>
      </c>
      <c r="K1234" t="s">
        <v>294</v>
      </c>
      <c r="L1234">
        <v>14215</v>
      </c>
      <c r="M1234" t="s">
        <v>175</v>
      </c>
      <c r="N1234" t="s">
        <v>3489</v>
      </c>
      <c r="O1234" t="s">
        <v>73</v>
      </c>
      <c r="P1234" t="s">
        <v>200</v>
      </c>
      <c r="Q1234" t="s">
        <v>3490</v>
      </c>
      <c r="R1234" s="19">
        <v>79.959999999999994</v>
      </c>
      <c r="S1234" s="17">
        <v>2</v>
      </c>
      <c r="T1234" s="20">
        <v>0</v>
      </c>
      <c r="U1234" s="19">
        <v>35.981999999999999</v>
      </c>
      <c r="V1234" s="20">
        <f t="shared" si="95"/>
        <v>0.45</v>
      </c>
      <c r="W1234" s="17">
        <f t="shared" si="96"/>
        <v>2015</v>
      </c>
      <c r="X1234" t="str">
        <f t="shared" si="97"/>
        <v>Oct-2015</v>
      </c>
      <c r="Y1234" s="17">
        <f t="shared" si="98"/>
        <v>2</v>
      </c>
      <c r="Z1234" t="str">
        <f t="shared" si="99"/>
        <v>0% (No Discount)</v>
      </c>
      <c r="AA1234" s="17">
        <f>IF(COUNTIF($B$2:B1234,B1234)=1,1,0)</f>
        <v>0</v>
      </c>
      <c r="AB1234" s="17">
        <f>IF(COUNTIF($F$2:F1234,F1234)=1,1,0)</f>
        <v>0</v>
      </c>
    </row>
    <row r="1235" spans="1:28" x14ac:dyDescent="0.2">
      <c r="A1235" s="17">
        <v>1234</v>
      </c>
      <c r="B1235" t="s">
        <v>3491</v>
      </c>
      <c r="C1235" s="18">
        <v>42520</v>
      </c>
      <c r="D1235" s="18">
        <v>42522</v>
      </c>
      <c r="E1235" t="s">
        <v>215</v>
      </c>
      <c r="F1235" t="s">
        <v>3492</v>
      </c>
      <c r="G1235" t="s">
        <v>3493</v>
      </c>
      <c r="H1235" t="s">
        <v>68</v>
      </c>
      <c r="I1235" t="s">
        <v>54</v>
      </c>
      <c r="J1235" t="s">
        <v>1037</v>
      </c>
      <c r="K1235" t="s">
        <v>525</v>
      </c>
      <c r="L1235">
        <v>45231</v>
      </c>
      <c r="M1235" t="s">
        <v>175</v>
      </c>
      <c r="N1235" t="s">
        <v>3494</v>
      </c>
      <c r="O1235" t="s">
        <v>98</v>
      </c>
      <c r="P1235" t="s">
        <v>1246</v>
      </c>
      <c r="Q1235" t="s">
        <v>3495</v>
      </c>
      <c r="R1235" s="19">
        <v>839.98800000000006</v>
      </c>
      <c r="S1235" s="17">
        <v>2</v>
      </c>
      <c r="T1235" s="20">
        <v>0.4</v>
      </c>
      <c r="U1235" s="19">
        <v>69.998999999999995</v>
      </c>
      <c r="V1235" s="20">
        <f t="shared" si="95"/>
        <v>8.3333333333333329E-2</v>
      </c>
      <c r="W1235" s="17">
        <f t="shared" si="96"/>
        <v>2016</v>
      </c>
      <c r="X1235" t="str">
        <f t="shared" si="97"/>
        <v>May-2016</v>
      </c>
      <c r="Y1235" s="17">
        <f t="shared" si="98"/>
        <v>2</v>
      </c>
      <c r="Z1235" t="str">
        <f t="shared" si="99"/>
        <v>31-40%</v>
      </c>
      <c r="AA1235" s="17">
        <f>IF(COUNTIF($B$2:B1235,B1235)=1,1,0)</f>
        <v>1</v>
      </c>
      <c r="AB1235" s="17">
        <f>IF(COUNTIF($F$2:F1235,F1235)=1,1,0)</f>
        <v>1</v>
      </c>
    </row>
    <row r="1236" spans="1:28" x14ac:dyDescent="0.2">
      <c r="A1236" s="17">
        <v>1235</v>
      </c>
      <c r="B1236" t="s">
        <v>3496</v>
      </c>
      <c r="C1236" s="18">
        <v>42671</v>
      </c>
      <c r="D1236" s="18">
        <v>42671</v>
      </c>
      <c r="E1236" t="s">
        <v>1320</v>
      </c>
      <c r="F1236" t="s">
        <v>2600</v>
      </c>
      <c r="G1236" t="s">
        <v>2601</v>
      </c>
      <c r="H1236" t="s">
        <v>53</v>
      </c>
      <c r="I1236" t="s">
        <v>54</v>
      </c>
      <c r="J1236" t="s">
        <v>3497</v>
      </c>
      <c r="K1236" t="s">
        <v>81</v>
      </c>
      <c r="L1236">
        <v>33437</v>
      </c>
      <c r="M1236" t="s">
        <v>57</v>
      </c>
      <c r="N1236" t="s">
        <v>3498</v>
      </c>
      <c r="O1236" t="s">
        <v>59</v>
      </c>
      <c r="P1236" t="s">
        <v>92</v>
      </c>
      <c r="Q1236" t="s">
        <v>3499</v>
      </c>
      <c r="R1236" s="19">
        <v>47.951999999999998</v>
      </c>
      <c r="S1236" s="17">
        <v>3</v>
      </c>
      <c r="T1236" s="20">
        <v>0.2</v>
      </c>
      <c r="U1236" s="19">
        <v>13.786199999999999</v>
      </c>
      <c r="V1236" s="20">
        <f t="shared" si="95"/>
        <v>0.28749999999999998</v>
      </c>
      <c r="W1236" s="17">
        <f t="shared" si="96"/>
        <v>2016</v>
      </c>
      <c r="X1236" t="str">
        <f t="shared" si="97"/>
        <v>Oct-2016</v>
      </c>
      <c r="Y1236" s="17">
        <f t="shared" si="98"/>
        <v>0</v>
      </c>
      <c r="Z1236" t="str">
        <f t="shared" si="99"/>
        <v>11-20%</v>
      </c>
      <c r="AA1236" s="17">
        <f>IF(COUNTIF($B$2:B1236,B1236)=1,1,0)</f>
        <v>1</v>
      </c>
      <c r="AB1236" s="17">
        <f>IF(COUNTIF($F$2:F1236,F1236)=1,1,0)</f>
        <v>0</v>
      </c>
    </row>
    <row r="1237" spans="1:28" x14ac:dyDescent="0.2">
      <c r="A1237" s="17">
        <v>1236</v>
      </c>
      <c r="B1237" t="s">
        <v>3496</v>
      </c>
      <c r="C1237" s="18">
        <v>42671</v>
      </c>
      <c r="D1237" s="18">
        <v>42671</v>
      </c>
      <c r="E1237" t="s">
        <v>1320</v>
      </c>
      <c r="F1237" t="s">
        <v>2600</v>
      </c>
      <c r="G1237" t="s">
        <v>2601</v>
      </c>
      <c r="H1237" t="s">
        <v>53</v>
      </c>
      <c r="I1237" t="s">
        <v>54</v>
      </c>
      <c r="J1237" t="s">
        <v>3497</v>
      </c>
      <c r="K1237" t="s">
        <v>81</v>
      </c>
      <c r="L1237">
        <v>33437</v>
      </c>
      <c r="M1237" t="s">
        <v>57</v>
      </c>
      <c r="N1237" t="s">
        <v>2720</v>
      </c>
      <c r="O1237" t="s">
        <v>73</v>
      </c>
      <c r="P1237" t="s">
        <v>102</v>
      </c>
      <c r="Q1237" t="s">
        <v>2721</v>
      </c>
      <c r="R1237" s="19">
        <v>37.424999999999997</v>
      </c>
      <c r="S1237" s="17">
        <v>5</v>
      </c>
      <c r="T1237" s="20">
        <v>0.7</v>
      </c>
      <c r="U1237" s="19">
        <v>-29.94</v>
      </c>
      <c r="V1237" s="20">
        <f t="shared" si="95"/>
        <v>-0.8</v>
      </c>
      <c r="W1237" s="17">
        <f t="shared" si="96"/>
        <v>2016</v>
      </c>
      <c r="X1237" t="str">
        <f t="shared" si="97"/>
        <v>Oct-2016</v>
      </c>
      <c r="Y1237" s="17">
        <f t="shared" si="98"/>
        <v>0</v>
      </c>
      <c r="Z1237" t="str">
        <f t="shared" si="99"/>
        <v>Over 50%</v>
      </c>
      <c r="AA1237" s="17">
        <f>IF(COUNTIF($B$2:B1237,B1237)=1,1,0)</f>
        <v>0</v>
      </c>
      <c r="AB1237" s="17">
        <f>IF(COUNTIF($F$2:F1237,F1237)=1,1,0)</f>
        <v>0</v>
      </c>
    </row>
    <row r="1238" spans="1:28" x14ac:dyDescent="0.2">
      <c r="A1238" s="17">
        <v>1237</v>
      </c>
      <c r="B1238" t="s">
        <v>3496</v>
      </c>
      <c r="C1238" s="18">
        <v>42671</v>
      </c>
      <c r="D1238" s="18">
        <v>42671</v>
      </c>
      <c r="E1238" t="s">
        <v>1320</v>
      </c>
      <c r="F1238" t="s">
        <v>2600</v>
      </c>
      <c r="G1238" t="s">
        <v>2601</v>
      </c>
      <c r="H1238" t="s">
        <v>53</v>
      </c>
      <c r="I1238" t="s">
        <v>54</v>
      </c>
      <c r="J1238" t="s">
        <v>3497</v>
      </c>
      <c r="K1238" t="s">
        <v>81</v>
      </c>
      <c r="L1238">
        <v>33437</v>
      </c>
      <c r="M1238" t="s">
        <v>57</v>
      </c>
      <c r="N1238" t="s">
        <v>3500</v>
      </c>
      <c r="O1238" t="s">
        <v>59</v>
      </c>
      <c r="P1238" t="s">
        <v>92</v>
      </c>
      <c r="Q1238" t="s">
        <v>3501</v>
      </c>
      <c r="R1238" s="19">
        <v>63.968000000000004</v>
      </c>
      <c r="S1238" s="17">
        <v>2</v>
      </c>
      <c r="T1238" s="20">
        <v>0.2</v>
      </c>
      <c r="U1238" s="19">
        <v>0</v>
      </c>
      <c r="V1238" s="20">
        <f t="shared" si="95"/>
        <v>0</v>
      </c>
      <c r="W1238" s="17">
        <f t="shared" si="96"/>
        <v>2016</v>
      </c>
      <c r="X1238" t="str">
        <f t="shared" si="97"/>
        <v>Oct-2016</v>
      </c>
      <c r="Y1238" s="17">
        <f t="shared" si="98"/>
        <v>0</v>
      </c>
      <c r="Z1238" t="str">
        <f t="shared" si="99"/>
        <v>11-20%</v>
      </c>
      <c r="AA1238" s="17">
        <f>IF(COUNTIF($B$2:B1238,B1238)=1,1,0)</f>
        <v>0</v>
      </c>
      <c r="AB1238" s="17">
        <f>IF(COUNTIF($F$2:F1238,F1238)=1,1,0)</f>
        <v>0</v>
      </c>
    </row>
    <row r="1239" spans="1:28" x14ac:dyDescent="0.2">
      <c r="A1239" s="17">
        <v>1238</v>
      </c>
      <c r="B1239" t="s">
        <v>3496</v>
      </c>
      <c r="C1239" s="18">
        <v>42671</v>
      </c>
      <c r="D1239" s="18">
        <v>42671</v>
      </c>
      <c r="E1239" t="s">
        <v>1320</v>
      </c>
      <c r="F1239" t="s">
        <v>2600</v>
      </c>
      <c r="G1239" t="s">
        <v>2601</v>
      </c>
      <c r="H1239" t="s">
        <v>53</v>
      </c>
      <c r="I1239" t="s">
        <v>54</v>
      </c>
      <c r="J1239" t="s">
        <v>3497</v>
      </c>
      <c r="K1239" t="s">
        <v>81</v>
      </c>
      <c r="L1239">
        <v>33437</v>
      </c>
      <c r="M1239" t="s">
        <v>57</v>
      </c>
      <c r="N1239" t="s">
        <v>2239</v>
      </c>
      <c r="O1239" t="s">
        <v>59</v>
      </c>
      <c r="P1239" t="s">
        <v>92</v>
      </c>
      <c r="Q1239" t="s">
        <v>2240</v>
      </c>
      <c r="R1239" s="19">
        <v>165.048</v>
      </c>
      <c r="S1239" s="17">
        <v>3</v>
      </c>
      <c r="T1239" s="20">
        <v>0.2</v>
      </c>
      <c r="U1239" s="19">
        <v>41.262</v>
      </c>
      <c r="V1239" s="20">
        <f t="shared" si="95"/>
        <v>0.25</v>
      </c>
      <c r="W1239" s="17">
        <f t="shared" si="96"/>
        <v>2016</v>
      </c>
      <c r="X1239" t="str">
        <f t="shared" si="97"/>
        <v>Oct-2016</v>
      </c>
      <c r="Y1239" s="17">
        <f t="shared" si="98"/>
        <v>0</v>
      </c>
      <c r="Z1239" t="str">
        <f t="shared" si="99"/>
        <v>11-20%</v>
      </c>
      <c r="AA1239" s="17">
        <f>IF(COUNTIF($B$2:B1239,B1239)=1,1,0)</f>
        <v>0</v>
      </c>
      <c r="AB1239" s="17">
        <f>IF(COUNTIF($F$2:F1239,F1239)=1,1,0)</f>
        <v>0</v>
      </c>
    </row>
    <row r="1240" spans="1:28" x14ac:dyDescent="0.2">
      <c r="A1240" s="17">
        <v>1239</v>
      </c>
      <c r="B1240" t="s">
        <v>3502</v>
      </c>
      <c r="C1240" s="18">
        <v>41862</v>
      </c>
      <c r="D1240" s="18">
        <v>41866</v>
      </c>
      <c r="E1240" t="s">
        <v>77</v>
      </c>
      <c r="F1240" t="s">
        <v>3503</v>
      </c>
      <c r="G1240" t="s">
        <v>3504</v>
      </c>
      <c r="H1240" t="s">
        <v>53</v>
      </c>
      <c r="I1240" t="s">
        <v>54</v>
      </c>
      <c r="J1240" t="s">
        <v>122</v>
      </c>
      <c r="K1240" t="s">
        <v>123</v>
      </c>
      <c r="L1240">
        <v>98105</v>
      </c>
      <c r="M1240" t="s">
        <v>71</v>
      </c>
      <c r="N1240" t="s">
        <v>3505</v>
      </c>
      <c r="O1240" t="s">
        <v>59</v>
      </c>
      <c r="P1240" t="s">
        <v>92</v>
      </c>
      <c r="Q1240" t="s">
        <v>3506</v>
      </c>
      <c r="R1240" s="19">
        <v>12.35</v>
      </c>
      <c r="S1240" s="17">
        <v>1</v>
      </c>
      <c r="T1240" s="20">
        <v>0</v>
      </c>
      <c r="U1240" s="19">
        <v>5.4340000000000002</v>
      </c>
      <c r="V1240" s="20">
        <f t="shared" si="95"/>
        <v>0.44</v>
      </c>
      <c r="W1240" s="17">
        <f t="shared" si="96"/>
        <v>2014</v>
      </c>
      <c r="X1240" t="str">
        <f t="shared" si="97"/>
        <v>Aug-2014</v>
      </c>
      <c r="Y1240" s="17">
        <f t="shared" si="98"/>
        <v>4</v>
      </c>
      <c r="Z1240" t="str">
        <f t="shared" si="99"/>
        <v>0% (No Discount)</v>
      </c>
      <c r="AA1240" s="17">
        <f>IF(COUNTIF($B$2:B1240,B1240)=1,1,0)</f>
        <v>1</v>
      </c>
      <c r="AB1240" s="17">
        <f>IF(COUNTIF($F$2:F1240,F1240)=1,1,0)</f>
        <v>1</v>
      </c>
    </row>
    <row r="1241" spans="1:28" x14ac:dyDescent="0.2">
      <c r="A1241" s="17">
        <v>1240</v>
      </c>
      <c r="B1241" t="s">
        <v>3502</v>
      </c>
      <c r="C1241" s="18">
        <v>41862</v>
      </c>
      <c r="D1241" s="18">
        <v>41866</v>
      </c>
      <c r="E1241" t="s">
        <v>77</v>
      </c>
      <c r="F1241" t="s">
        <v>3503</v>
      </c>
      <c r="G1241" t="s">
        <v>3504</v>
      </c>
      <c r="H1241" t="s">
        <v>53</v>
      </c>
      <c r="I1241" t="s">
        <v>54</v>
      </c>
      <c r="J1241" t="s">
        <v>122</v>
      </c>
      <c r="K1241" t="s">
        <v>123</v>
      </c>
      <c r="L1241">
        <v>98105</v>
      </c>
      <c r="M1241" t="s">
        <v>71</v>
      </c>
      <c r="N1241" t="s">
        <v>3507</v>
      </c>
      <c r="O1241" t="s">
        <v>73</v>
      </c>
      <c r="P1241" t="s">
        <v>95</v>
      </c>
      <c r="Q1241" t="s">
        <v>3508</v>
      </c>
      <c r="R1241" s="19">
        <v>40.97</v>
      </c>
      <c r="S1241" s="17">
        <v>1</v>
      </c>
      <c r="T1241" s="20">
        <v>0</v>
      </c>
      <c r="U1241" s="19">
        <v>10.652200000000001</v>
      </c>
      <c r="V1241" s="20">
        <f t="shared" si="95"/>
        <v>0.26</v>
      </c>
      <c r="W1241" s="17">
        <f t="shared" si="96"/>
        <v>2014</v>
      </c>
      <c r="X1241" t="str">
        <f t="shared" si="97"/>
        <v>Aug-2014</v>
      </c>
      <c r="Y1241" s="17">
        <f t="shared" si="98"/>
        <v>4</v>
      </c>
      <c r="Z1241" t="str">
        <f t="shared" si="99"/>
        <v>0% (No Discount)</v>
      </c>
      <c r="AA1241" s="17">
        <f>IF(COUNTIF($B$2:B1241,B1241)=1,1,0)</f>
        <v>0</v>
      </c>
      <c r="AB1241" s="17">
        <f>IF(COUNTIF($F$2:F1241,F1241)=1,1,0)</f>
        <v>0</v>
      </c>
    </row>
    <row r="1242" spans="1:28" x14ac:dyDescent="0.2">
      <c r="A1242" s="17">
        <v>1241</v>
      </c>
      <c r="B1242" t="s">
        <v>3502</v>
      </c>
      <c r="C1242" s="18">
        <v>41862</v>
      </c>
      <c r="D1242" s="18">
        <v>41866</v>
      </c>
      <c r="E1242" t="s">
        <v>77</v>
      </c>
      <c r="F1242" t="s">
        <v>3503</v>
      </c>
      <c r="G1242" t="s">
        <v>3504</v>
      </c>
      <c r="H1242" t="s">
        <v>53</v>
      </c>
      <c r="I1242" t="s">
        <v>54</v>
      </c>
      <c r="J1242" t="s">
        <v>122</v>
      </c>
      <c r="K1242" t="s">
        <v>123</v>
      </c>
      <c r="L1242">
        <v>98105</v>
      </c>
      <c r="M1242" t="s">
        <v>71</v>
      </c>
      <c r="N1242" t="s">
        <v>1120</v>
      </c>
      <c r="O1242" t="s">
        <v>73</v>
      </c>
      <c r="P1242" t="s">
        <v>296</v>
      </c>
      <c r="Q1242" t="s">
        <v>1121</v>
      </c>
      <c r="R1242" s="19">
        <v>22.96</v>
      </c>
      <c r="S1242" s="17">
        <v>2</v>
      </c>
      <c r="T1242" s="20">
        <v>0</v>
      </c>
      <c r="U1242" s="19">
        <v>10.7912</v>
      </c>
      <c r="V1242" s="20">
        <f t="shared" si="95"/>
        <v>0.47</v>
      </c>
      <c r="W1242" s="17">
        <f t="shared" si="96"/>
        <v>2014</v>
      </c>
      <c r="X1242" t="str">
        <f t="shared" si="97"/>
        <v>Aug-2014</v>
      </c>
      <c r="Y1242" s="17">
        <f t="shared" si="98"/>
        <v>4</v>
      </c>
      <c r="Z1242" t="str">
        <f t="shared" si="99"/>
        <v>0% (No Discount)</v>
      </c>
      <c r="AA1242" s="17">
        <f>IF(COUNTIF($B$2:B1242,B1242)=1,1,0)</f>
        <v>0</v>
      </c>
      <c r="AB1242" s="17">
        <f>IF(COUNTIF($F$2:F1242,F1242)=1,1,0)</f>
        <v>0</v>
      </c>
    </row>
    <row r="1243" spans="1:28" x14ac:dyDescent="0.2">
      <c r="A1243" s="17">
        <v>1242</v>
      </c>
      <c r="B1243" t="s">
        <v>3509</v>
      </c>
      <c r="C1243" s="18">
        <v>42611</v>
      </c>
      <c r="D1243" s="18">
        <v>42617</v>
      </c>
      <c r="E1243" t="s">
        <v>77</v>
      </c>
      <c r="F1243" t="s">
        <v>2099</v>
      </c>
      <c r="G1243" t="s">
        <v>2100</v>
      </c>
      <c r="H1243" t="s">
        <v>129</v>
      </c>
      <c r="I1243" t="s">
        <v>54</v>
      </c>
      <c r="J1243" t="s">
        <v>293</v>
      </c>
      <c r="K1243" t="s">
        <v>294</v>
      </c>
      <c r="L1243">
        <v>10024</v>
      </c>
      <c r="M1243" t="s">
        <v>175</v>
      </c>
      <c r="N1243" t="s">
        <v>3510</v>
      </c>
      <c r="O1243" t="s">
        <v>98</v>
      </c>
      <c r="P1243" t="s">
        <v>99</v>
      </c>
      <c r="Q1243" t="s">
        <v>3511</v>
      </c>
      <c r="R1243" s="19">
        <v>22</v>
      </c>
      <c r="S1243" s="17">
        <v>4</v>
      </c>
      <c r="T1243" s="20">
        <v>0</v>
      </c>
      <c r="U1243" s="19">
        <v>5.5</v>
      </c>
      <c r="V1243" s="20">
        <f t="shared" si="95"/>
        <v>0.25</v>
      </c>
      <c r="W1243" s="17">
        <f t="shared" si="96"/>
        <v>2016</v>
      </c>
      <c r="X1243" t="str">
        <f t="shared" si="97"/>
        <v>Aug-2016</v>
      </c>
      <c r="Y1243" s="17">
        <f t="shared" si="98"/>
        <v>6</v>
      </c>
      <c r="Z1243" t="str">
        <f t="shared" si="99"/>
        <v>0% (No Discount)</v>
      </c>
      <c r="AA1243" s="17">
        <f>IF(COUNTIF($B$2:B1243,B1243)=1,1,0)</f>
        <v>1</v>
      </c>
      <c r="AB1243" s="17">
        <f>IF(COUNTIF($F$2:F1243,F1243)=1,1,0)</f>
        <v>0</v>
      </c>
    </row>
    <row r="1244" spans="1:28" x14ac:dyDescent="0.2">
      <c r="A1244" s="17">
        <v>1243</v>
      </c>
      <c r="B1244" t="s">
        <v>3512</v>
      </c>
      <c r="C1244" s="18">
        <v>42415</v>
      </c>
      <c r="D1244" s="18">
        <v>42422</v>
      </c>
      <c r="E1244" t="s">
        <v>77</v>
      </c>
      <c r="F1244" t="s">
        <v>2600</v>
      </c>
      <c r="G1244" t="s">
        <v>2601</v>
      </c>
      <c r="H1244" t="s">
        <v>53</v>
      </c>
      <c r="I1244" t="s">
        <v>54</v>
      </c>
      <c r="J1244" t="s">
        <v>293</v>
      </c>
      <c r="K1244" t="s">
        <v>294</v>
      </c>
      <c r="L1244">
        <v>10009</v>
      </c>
      <c r="M1244" t="s">
        <v>175</v>
      </c>
      <c r="N1244" t="s">
        <v>3513</v>
      </c>
      <c r="O1244" t="s">
        <v>73</v>
      </c>
      <c r="P1244" t="s">
        <v>102</v>
      </c>
      <c r="Q1244" t="s">
        <v>3514</v>
      </c>
      <c r="R1244" s="19">
        <v>398.35199999999998</v>
      </c>
      <c r="S1244" s="17">
        <v>3</v>
      </c>
      <c r="T1244" s="20">
        <v>0.2</v>
      </c>
      <c r="U1244" s="19">
        <v>124.485</v>
      </c>
      <c r="V1244" s="20">
        <f t="shared" si="95"/>
        <v>0.3125</v>
      </c>
      <c r="W1244" s="17">
        <f t="shared" si="96"/>
        <v>2016</v>
      </c>
      <c r="X1244" t="str">
        <f t="shared" si="97"/>
        <v>Feb-2016</v>
      </c>
      <c r="Y1244" s="17">
        <f t="shared" si="98"/>
        <v>7</v>
      </c>
      <c r="Z1244" t="str">
        <f t="shared" si="99"/>
        <v>11-20%</v>
      </c>
      <c r="AA1244" s="17">
        <f>IF(COUNTIF($B$2:B1244,B1244)=1,1,0)</f>
        <v>1</v>
      </c>
      <c r="AB1244" s="17">
        <f>IF(COUNTIF($F$2:F1244,F1244)=1,1,0)</f>
        <v>0</v>
      </c>
    </row>
    <row r="1245" spans="1:28" x14ac:dyDescent="0.2">
      <c r="A1245" s="17">
        <v>1244</v>
      </c>
      <c r="B1245" t="s">
        <v>3512</v>
      </c>
      <c r="C1245" s="18">
        <v>42415</v>
      </c>
      <c r="D1245" s="18">
        <v>42422</v>
      </c>
      <c r="E1245" t="s">
        <v>77</v>
      </c>
      <c r="F1245" t="s">
        <v>2600</v>
      </c>
      <c r="G1245" t="s">
        <v>2601</v>
      </c>
      <c r="H1245" t="s">
        <v>53</v>
      </c>
      <c r="I1245" t="s">
        <v>54</v>
      </c>
      <c r="J1245" t="s">
        <v>293</v>
      </c>
      <c r="K1245" t="s">
        <v>294</v>
      </c>
      <c r="L1245">
        <v>10009</v>
      </c>
      <c r="M1245" t="s">
        <v>175</v>
      </c>
      <c r="N1245" t="s">
        <v>295</v>
      </c>
      <c r="O1245" t="s">
        <v>73</v>
      </c>
      <c r="P1245" t="s">
        <v>296</v>
      </c>
      <c r="Q1245" t="s">
        <v>297</v>
      </c>
      <c r="R1245" s="19">
        <v>8.7200000000000006</v>
      </c>
      <c r="S1245" s="17">
        <v>4</v>
      </c>
      <c r="T1245" s="20">
        <v>0</v>
      </c>
      <c r="U1245" s="19">
        <v>3.5752000000000002</v>
      </c>
      <c r="V1245" s="20">
        <f t="shared" si="95"/>
        <v>0.41</v>
      </c>
      <c r="W1245" s="17">
        <f t="shared" si="96"/>
        <v>2016</v>
      </c>
      <c r="X1245" t="str">
        <f t="shared" si="97"/>
        <v>Feb-2016</v>
      </c>
      <c r="Y1245" s="17">
        <f t="shared" si="98"/>
        <v>7</v>
      </c>
      <c r="Z1245" t="str">
        <f t="shared" si="99"/>
        <v>0% (No Discount)</v>
      </c>
      <c r="AA1245" s="17">
        <f>IF(COUNTIF($B$2:B1245,B1245)=1,1,0)</f>
        <v>0</v>
      </c>
      <c r="AB1245" s="17">
        <f>IF(COUNTIF($F$2:F1245,F1245)=1,1,0)</f>
        <v>0</v>
      </c>
    </row>
    <row r="1246" spans="1:28" x14ac:dyDescent="0.2">
      <c r="A1246" s="17">
        <v>1245</v>
      </c>
      <c r="B1246" t="s">
        <v>3515</v>
      </c>
      <c r="C1246" s="18">
        <v>42869</v>
      </c>
      <c r="D1246" s="18">
        <v>42876</v>
      </c>
      <c r="E1246" t="s">
        <v>77</v>
      </c>
      <c r="F1246" t="s">
        <v>3516</v>
      </c>
      <c r="G1246" t="s">
        <v>3517</v>
      </c>
      <c r="H1246" t="s">
        <v>53</v>
      </c>
      <c r="I1246" t="s">
        <v>54</v>
      </c>
      <c r="J1246" t="s">
        <v>3518</v>
      </c>
      <c r="K1246" t="s">
        <v>1519</v>
      </c>
      <c r="L1246">
        <v>39503</v>
      </c>
      <c r="M1246" t="s">
        <v>57</v>
      </c>
      <c r="N1246" t="s">
        <v>3519</v>
      </c>
      <c r="O1246" t="s">
        <v>73</v>
      </c>
      <c r="P1246" t="s">
        <v>200</v>
      </c>
      <c r="Q1246" t="s">
        <v>3520</v>
      </c>
      <c r="R1246" s="19">
        <v>48.69</v>
      </c>
      <c r="S1246" s="17">
        <v>9</v>
      </c>
      <c r="T1246" s="20">
        <v>0</v>
      </c>
      <c r="U1246" s="19">
        <v>23.8581</v>
      </c>
      <c r="V1246" s="20">
        <f t="shared" si="95"/>
        <v>0.49000000000000005</v>
      </c>
      <c r="W1246" s="17">
        <f t="shared" si="96"/>
        <v>2017</v>
      </c>
      <c r="X1246" t="str">
        <f t="shared" si="97"/>
        <v>May-2017</v>
      </c>
      <c r="Y1246" s="17">
        <f t="shared" si="98"/>
        <v>7</v>
      </c>
      <c r="Z1246" t="str">
        <f t="shared" si="99"/>
        <v>0% (No Discount)</v>
      </c>
      <c r="AA1246" s="17">
        <f>IF(COUNTIF($B$2:B1246,B1246)=1,1,0)</f>
        <v>1</v>
      </c>
      <c r="AB1246" s="17">
        <f>IF(COUNTIF($F$2:F1246,F1246)=1,1,0)</f>
        <v>1</v>
      </c>
    </row>
    <row r="1247" spans="1:28" x14ac:dyDescent="0.2">
      <c r="A1247" s="17">
        <v>1246</v>
      </c>
      <c r="B1247" t="s">
        <v>3521</v>
      </c>
      <c r="C1247" s="18">
        <v>41985</v>
      </c>
      <c r="D1247" s="18">
        <v>41987</v>
      </c>
      <c r="E1247" t="s">
        <v>50</v>
      </c>
      <c r="F1247" t="s">
        <v>3522</v>
      </c>
      <c r="G1247" t="s">
        <v>3523</v>
      </c>
      <c r="H1247" t="s">
        <v>53</v>
      </c>
      <c r="I1247" t="s">
        <v>54</v>
      </c>
      <c r="J1247" t="s">
        <v>3524</v>
      </c>
      <c r="K1247" t="s">
        <v>70</v>
      </c>
      <c r="L1247">
        <v>93727</v>
      </c>
      <c r="M1247" t="s">
        <v>71</v>
      </c>
      <c r="N1247" t="s">
        <v>3525</v>
      </c>
      <c r="O1247" t="s">
        <v>59</v>
      </c>
      <c r="P1247" t="s">
        <v>83</v>
      </c>
      <c r="Q1247" t="s">
        <v>3526</v>
      </c>
      <c r="R1247" s="19">
        <v>764.68799999999999</v>
      </c>
      <c r="S1247" s="17">
        <v>6</v>
      </c>
      <c r="T1247" s="20">
        <v>0.2</v>
      </c>
      <c r="U1247" s="19">
        <v>95.585999999999999</v>
      </c>
      <c r="V1247" s="20">
        <f t="shared" si="95"/>
        <v>0.125</v>
      </c>
      <c r="W1247" s="17">
        <f t="shared" si="96"/>
        <v>2014</v>
      </c>
      <c r="X1247" t="str">
        <f t="shared" si="97"/>
        <v>Dec-2014</v>
      </c>
      <c r="Y1247" s="17">
        <f t="shared" si="98"/>
        <v>2</v>
      </c>
      <c r="Z1247" t="str">
        <f t="shared" si="99"/>
        <v>11-20%</v>
      </c>
      <c r="AA1247" s="17">
        <f>IF(COUNTIF($B$2:B1247,B1247)=1,1,0)</f>
        <v>1</v>
      </c>
      <c r="AB1247" s="17">
        <f>IF(COUNTIF($F$2:F1247,F1247)=1,1,0)</f>
        <v>1</v>
      </c>
    </row>
    <row r="1248" spans="1:28" x14ac:dyDescent="0.2">
      <c r="A1248" s="17">
        <v>1247</v>
      </c>
      <c r="B1248" t="s">
        <v>3521</v>
      </c>
      <c r="C1248" s="18">
        <v>41985</v>
      </c>
      <c r="D1248" s="18">
        <v>41987</v>
      </c>
      <c r="E1248" t="s">
        <v>50</v>
      </c>
      <c r="F1248" t="s">
        <v>3522</v>
      </c>
      <c r="G1248" t="s">
        <v>3523</v>
      </c>
      <c r="H1248" t="s">
        <v>53</v>
      </c>
      <c r="I1248" t="s">
        <v>54</v>
      </c>
      <c r="J1248" t="s">
        <v>3524</v>
      </c>
      <c r="K1248" t="s">
        <v>70</v>
      </c>
      <c r="L1248">
        <v>93727</v>
      </c>
      <c r="M1248" t="s">
        <v>71</v>
      </c>
      <c r="N1248" t="s">
        <v>932</v>
      </c>
      <c r="O1248" t="s">
        <v>59</v>
      </c>
      <c r="P1248" t="s">
        <v>83</v>
      </c>
      <c r="Q1248" t="s">
        <v>933</v>
      </c>
      <c r="R1248" s="19">
        <v>3610.848</v>
      </c>
      <c r="S1248" s="17">
        <v>12</v>
      </c>
      <c r="T1248" s="20">
        <v>0.2</v>
      </c>
      <c r="U1248" s="19">
        <v>135.4068</v>
      </c>
      <c r="V1248" s="20">
        <f t="shared" si="95"/>
        <v>3.7499999999999999E-2</v>
      </c>
      <c r="W1248" s="17">
        <f t="shared" si="96"/>
        <v>2014</v>
      </c>
      <c r="X1248" t="str">
        <f t="shared" si="97"/>
        <v>Dec-2014</v>
      </c>
      <c r="Y1248" s="17">
        <f t="shared" si="98"/>
        <v>2</v>
      </c>
      <c r="Z1248" t="str">
        <f t="shared" si="99"/>
        <v>11-20%</v>
      </c>
      <c r="AA1248" s="17">
        <f>IF(COUNTIF($B$2:B1248,B1248)=1,1,0)</f>
        <v>0</v>
      </c>
      <c r="AB1248" s="17">
        <f>IF(COUNTIF($F$2:F1248,F1248)=1,1,0)</f>
        <v>0</v>
      </c>
    </row>
    <row r="1249" spans="1:28" x14ac:dyDescent="0.2">
      <c r="A1249" s="17">
        <v>1248</v>
      </c>
      <c r="B1249" t="s">
        <v>3521</v>
      </c>
      <c r="C1249" s="18">
        <v>41985</v>
      </c>
      <c r="D1249" s="18">
        <v>41987</v>
      </c>
      <c r="E1249" t="s">
        <v>50</v>
      </c>
      <c r="F1249" t="s">
        <v>3522</v>
      </c>
      <c r="G1249" t="s">
        <v>3523</v>
      </c>
      <c r="H1249" t="s">
        <v>53</v>
      </c>
      <c r="I1249" t="s">
        <v>54</v>
      </c>
      <c r="J1249" t="s">
        <v>3524</v>
      </c>
      <c r="K1249" t="s">
        <v>70</v>
      </c>
      <c r="L1249">
        <v>93727</v>
      </c>
      <c r="M1249" t="s">
        <v>71</v>
      </c>
      <c r="N1249" t="s">
        <v>3527</v>
      </c>
      <c r="O1249" t="s">
        <v>59</v>
      </c>
      <c r="P1249" t="s">
        <v>60</v>
      </c>
      <c r="Q1249" t="s">
        <v>3528</v>
      </c>
      <c r="R1249" s="19">
        <v>254.97450000000001</v>
      </c>
      <c r="S1249" s="17">
        <v>3</v>
      </c>
      <c r="T1249" s="20">
        <v>0.15</v>
      </c>
      <c r="U1249" s="19">
        <v>11.998799999999999</v>
      </c>
      <c r="V1249" s="20">
        <f t="shared" si="95"/>
        <v>4.7058823529411764E-2</v>
      </c>
      <c r="W1249" s="17">
        <f t="shared" si="96"/>
        <v>2014</v>
      </c>
      <c r="X1249" t="str">
        <f t="shared" si="97"/>
        <v>Dec-2014</v>
      </c>
      <c r="Y1249" s="17">
        <f t="shared" si="98"/>
        <v>2</v>
      </c>
      <c r="Z1249" t="str">
        <f t="shared" si="99"/>
        <v>11-20%</v>
      </c>
      <c r="AA1249" s="17">
        <f>IF(COUNTIF($B$2:B1249,B1249)=1,1,0)</f>
        <v>0</v>
      </c>
      <c r="AB1249" s="17">
        <f>IF(COUNTIF($F$2:F1249,F1249)=1,1,0)</f>
        <v>0</v>
      </c>
    </row>
    <row r="1250" spans="1:28" x14ac:dyDescent="0.2">
      <c r="A1250" s="17">
        <v>1249</v>
      </c>
      <c r="B1250" t="s">
        <v>3529</v>
      </c>
      <c r="C1250" s="18">
        <v>43087</v>
      </c>
      <c r="D1250" s="18">
        <v>43093</v>
      </c>
      <c r="E1250" t="s">
        <v>77</v>
      </c>
      <c r="F1250" t="s">
        <v>2244</v>
      </c>
      <c r="G1250" t="s">
        <v>2245</v>
      </c>
      <c r="H1250" t="s">
        <v>53</v>
      </c>
      <c r="I1250" t="s">
        <v>54</v>
      </c>
      <c r="J1250" t="s">
        <v>293</v>
      </c>
      <c r="K1250" t="s">
        <v>294</v>
      </c>
      <c r="L1250">
        <v>10009</v>
      </c>
      <c r="M1250" t="s">
        <v>175</v>
      </c>
      <c r="N1250" t="s">
        <v>3530</v>
      </c>
      <c r="O1250" t="s">
        <v>73</v>
      </c>
      <c r="P1250" t="s">
        <v>95</v>
      </c>
      <c r="Q1250" t="s">
        <v>3070</v>
      </c>
      <c r="R1250" s="19">
        <v>38.82</v>
      </c>
      <c r="S1250" s="17">
        <v>6</v>
      </c>
      <c r="T1250" s="20">
        <v>0</v>
      </c>
      <c r="U1250" s="19">
        <v>17.469000000000001</v>
      </c>
      <c r="V1250" s="20">
        <f t="shared" si="95"/>
        <v>0.45</v>
      </c>
      <c r="W1250" s="17">
        <f t="shared" si="96"/>
        <v>2017</v>
      </c>
      <c r="X1250" t="str">
        <f t="shared" si="97"/>
        <v>Dec-2017</v>
      </c>
      <c r="Y1250" s="17">
        <f t="shared" si="98"/>
        <v>6</v>
      </c>
      <c r="Z1250" t="str">
        <f t="shared" si="99"/>
        <v>0% (No Discount)</v>
      </c>
      <c r="AA1250" s="17">
        <f>IF(COUNTIF($B$2:B1250,B1250)=1,1,0)</f>
        <v>1</v>
      </c>
      <c r="AB1250" s="17">
        <f>IF(COUNTIF($F$2:F1250,F1250)=1,1,0)</f>
        <v>0</v>
      </c>
    </row>
    <row r="1251" spans="1:28" x14ac:dyDescent="0.2">
      <c r="A1251" s="17">
        <v>1250</v>
      </c>
      <c r="B1251" t="s">
        <v>3529</v>
      </c>
      <c r="C1251" s="18">
        <v>43087</v>
      </c>
      <c r="D1251" s="18">
        <v>43093</v>
      </c>
      <c r="E1251" t="s">
        <v>77</v>
      </c>
      <c r="F1251" t="s">
        <v>2244</v>
      </c>
      <c r="G1251" t="s">
        <v>2245</v>
      </c>
      <c r="H1251" t="s">
        <v>53</v>
      </c>
      <c r="I1251" t="s">
        <v>54</v>
      </c>
      <c r="J1251" t="s">
        <v>293</v>
      </c>
      <c r="K1251" t="s">
        <v>294</v>
      </c>
      <c r="L1251">
        <v>10009</v>
      </c>
      <c r="M1251" t="s">
        <v>175</v>
      </c>
      <c r="N1251" t="s">
        <v>3531</v>
      </c>
      <c r="O1251" t="s">
        <v>59</v>
      </c>
      <c r="P1251" t="s">
        <v>63</v>
      </c>
      <c r="Q1251" t="s">
        <v>3532</v>
      </c>
      <c r="R1251" s="19">
        <v>1141.9380000000001</v>
      </c>
      <c r="S1251" s="17">
        <v>9</v>
      </c>
      <c r="T1251" s="20">
        <v>0.1</v>
      </c>
      <c r="U1251" s="19">
        <v>139.5702</v>
      </c>
      <c r="V1251" s="20">
        <f t="shared" si="95"/>
        <v>0.1222222222222222</v>
      </c>
      <c r="W1251" s="17">
        <f t="shared" si="96"/>
        <v>2017</v>
      </c>
      <c r="X1251" t="str">
        <f t="shared" si="97"/>
        <v>Dec-2017</v>
      </c>
      <c r="Y1251" s="17">
        <f t="shared" si="98"/>
        <v>6</v>
      </c>
      <c r="Z1251" t="str">
        <f t="shared" si="99"/>
        <v>1-10%</v>
      </c>
      <c r="AA1251" s="17">
        <f>IF(COUNTIF($B$2:B1251,B1251)=1,1,0)</f>
        <v>0</v>
      </c>
      <c r="AB1251" s="17">
        <f>IF(COUNTIF($F$2:F1251,F1251)=1,1,0)</f>
        <v>0</v>
      </c>
    </row>
    <row r="1252" spans="1:28" x14ac:dyDescent="0.2">
      <c r="A1252" s="17">
        <v>1251</v>
      </c>
      <c r="B1252" t="s">
        <v>3529</v>
      </c>
      <c r="C1252" s="18">
        <v>43087</v>
      </c>
      <c r="D1252" s="18">
        <v>43093</v>
      </c>
      <c r="E1252" t="s">
        <v>77</v>
      </c>
      <c r="F1252" t="s">
        <v>2244</v>
      </c>
      <c r="G1252" t="s">
        <v>2245</v>
      </c>
      <c r="H1252" t="s">
        <v>53</v>
      </c>
      <c r="I1252" t="s">
        <v>54</v>
      </c>
      <c r="J1252" t="s">
        <v>293</v>
      </c>
      <c r="K1252" t="s">
        <v>294</v>
      </c>
      <c r="L1252">
        <v>10009</v>
      </c>
      <c r="M1252" t="s">
        <v>175</v>
      </c>
      <c r="N1252" t="s">
        <v>735</v>
      </c>
      <c r="O1252" t="s">
        <v>73</v>
      </c>
      <c r="P1252" t="s">
        <v>105</v>
      </c>
      <c r="Q1252" t="s">
        <v>736</v>
      </c>
      <c r="R1252" s="19">
        <v>1704.56</v>
      </c>
      <c r="S1252" s="17">
        <v>13</v>
      </c>
      <c r="T1252" s="20">
        <v>0</v>
      </c>
      <c r="U1252" s="19">
        <v>511.36799999999999</v>
      </c>
      <c r="V1252" s="20">
        <f t="shared" si="95"/>
        <v>0.3</v>
      </c>
      <c r="W1252" s="17">
        <f t="shared" si="96"/>
        <v>2017</v>
      </c>
      <c r="X1252" t="str">
        <f t="shared" si="97"/>
        <v>Dec-2017</v>
      </c>
      <c r="Y1252" s="17">
        <f t="shared" si="98"/>
        <v>6</v>
      </c>
      <c r="Z1252" t="str">
        <f t="shared" si="99"/>
        <v>0% (No Discount)</v>
      </c>
      <c r="AA1252" s="17">
        <f>IF(COUNTIF($B$2:B1252,B1252)=1,1,0)</f>
        <v>0</v>
      </c>
      <c r="AB1252" s="17">
        <f>IF(COUNTIF($F$2:F1252,F1252)=1,1,0)</f>
        <v>0</v>
      </c>
    </row>
    <row r="1253" spans="1:28" x14ac:dyDescent="0.2">
      <c r="A1253" s="17">
        <v>1252</v>
      </c>
      <c r="B1253" t="s">
        <v>3529</v>
      </c>
      <c r="C1253" s="18">
        <v>43087</v>
      </c>
      <c r="D1253" s="18">
        <v>43093</v>
      </c>
      <c r="E1253" t="s">
        <v>77</v>
      </c>
      <c r="F1253" t="s">
        <v>2244</v>
      </c>
      <c r="G1253" t="s">
        <v>2245</v>
      </c>
      <c r="H1253" t="s">
        <v>53</v>
      </c>
      <c r="I1253" t="s">
        <v>54</v>
      </c>
      <c r="J1253" t="s">
        <v>293</v>
      </c>
      <c r="K1253" t="s">
        <v>294</v>
      </c>
      <c r="L1253">
        <v>10009</v>
      </c>
      <c r="M1253" t="s">
        <v>175</v>
      </c>
      <c r="N1253" t="s">
        <v>3533</v>
      </c>
      <c r="O1253" t="s">
        <v>73</v>
      </c>
      <c r="P1253" t="s">
        <v>95</v>
      </c>
      <c r="Q1253" t="s">
        <v>3534</v>
      </c>
      <c r="R1253" s="19">
        <v>3.2</v>
      </c>
      <c r="S1253" s="17">
        <v>2</v>
      </c>
      <c r="T1253" s="20">
        <v>0</v>
      </c>
      <c r="U1253" s="19">
        <v>1.3759999999999999</v>
      </c>
      <c r="V1253" s="20">
        <f t="shared" si="95"/>
        <v>0.42999999999999994</v>
      </c>
      <c r="W1253" s="17">
        <f t="shared" si="96"/>
        <v>2017</v>
      </c>
      <c r="X1253" t="str">
        <f t="shared" si="97"/>
        <v>Dec-2017</v>
      </c>
      <c r="Y1253" s="17">
        <f t="shared" si="98"/>
        <v>6</v>
      </c>
      <c r="Z1253" t="str">
        <f t="shared" si="99"/>
        <v>0% (No Discount)</v>
      </c>
      <c r="AA1253" s="17">
        <f>IF(COUNTIF($B$2:B1253,B1253)=1,1,0)</f>
        <v>0</v>
      </c>
      <c r="AB1253" s="17">
        <f>IF(COUNTIF($F$2:F1253,F1253)=1,1,0)</f>
        <v>0</v>
      </c>
    </row>
    <row r="1254" spans="1:28" x14ac:dyDescent="0.2">
      <c r="A1254" s="17">
        <v>1253</v>
      </c>
      <c r="B1254" t="s">
        <v>3535</v>
      </c>
      <c r="C1254" s="18">
        <v>42189</v>
      </c>
      <c r="D1254" s="18">
        <v>42194</v>
      </c>
      <c r="E1254" t="s">
        <v>77</v>
      </c>
      <c r="F1254" t="s">
        <v>120</v>
      </c>
      <c r="G1254" t="s">
        <v>121</v>
      </c>
      <c r="H1254" t="s">
        <v>53</v>
      </c>
      <c r="I1254" t="s">
        <v>54</v>
      </c>
      <c r="J1254" t="s">
        <v>2581</v>
      </c>
      <c r="K1254" t="s">
        <v>141</v>
      </c>
      <c r="L1254">
        <v>53209</v>
      </c>
      <c r="M1254" t="s">
        <v>132</v>
      </c>
      <c r="N1254" t="s">
        <v>3536</v>
      </c>
      <c r="O1254" t="s">
        <v>98</v>
      </c>
      <c r="P1254" t="s">
        <v>99</v>
      </c>
      <c r="Q1254" t="s">
        <v>3537</v>
      </c>
      <c r="R1254" s="19">
        <v>1099.96</v>
      </c>
      <c r="S1254" s="17">
        <v>4</v>
      </c>
      <c r="T1254" s="20">
        <v>0</v>
      </c>
      <c r="U1254" s="19">
        <v>285.9896</v>
      </c>
      <c r="V1254" s="20">
        <f t="shared" si="95"/>
        <v>0.26</v>
      </c>
      <c r="W1254" s="17">
        <f t="shared" si="96"/>
        <v>2015</v>
      </c>
      <c r="X1254" t="str">
        <f t="shared" si="97"/>
        <v>Jul-2015</v>
      </c>
      <c r="Y1254" s="17">
        <f t="shared" si="98"/>
        <v>5</v>
      </c>
      <c r="Z1254" t="str">
        <f t="shared" si="99"/>
        <v>0% (No Discount)</v>
      </c>
      <c r="AA1254" s="17">
        <f>IF(COUNTIF($B$2:B1254,B1254)=1,1,0)</f>
        <v>1</v>
      </c>
      <c r="AB1254" s="17">
        <f>IF(COUNTIF($F$2:F1254,F1254)=1,1,0)</f>
        <v>0</v>
      </c>
    </row>
    <row r="1255" spans="1:28" x14ac:dyDescent="0.2">
      <c r="A1255" s="17">
        <v>1254</v>
      </c>
      <c r="B1255" t="s">
        <v>3538</v>
      </c>
      <c r="C1255" s="18">
        <v>42804</v>
      </c>
      <c r="D1255" s="18">
        <v>42808</v>
      </c>
      <c r="E1255" t="s">
        <v>77</v>
      </c>
      <c r="F1255" t="s">
        <v>3539</v>
      </c>
      <c r="G1255" t="s">
        <v>3540</v>
      </c>
      <c r="H1255" t="s">
        <v>129</v>
      </c>
      <c r="I1255" t="s">
        <v>54</v>
      </c>
      <c r="J1255" t="s">
        <v>2284</v>
      </c>
      <c r="K1255" t="s">
        <v>174</v>
      </c>
      <c r="L1255">
        <v>19013</v>
      </c>
      <c r="M1255" t="s">
        <v>175</v>
      </c>
      <c r="N1255" t="s">
        <v>2701</v>
      </c>
      <c r="O1255" t="s">
        <v>73</v>
      </c>
      <c r="P1255" t="s">
        <v>95</v>
      </c>
      <c r="Q1255" t="s">
        <v>2702</v>
      </c>
      <c r="R1255" s="19">
        <v>5.2480000000000002</v>
      </c>
      <c r="S1255" s="17">
        <v>2</v>
      </c>
      <c r="T1255" s="20">
        <v>0.2</v>
      </c>
      <c r="U1255" s="19">
        <v>0.59040000000000004</v>
      </c>
      <c r="V1255" s="20">
        <f t="shared" si="95"/>
        <v>0.1125</v>
      </c>
      <c r="W1255" s="17">
        <f t="shared" si="96"/>
        <v>2017</v>
      </c>
      <c r="X1255" t="str">
        <f t="shared" si="97"/>
        <v>Mar-2017</v>
      </c>
      <c r="Y1255" s="17">
        <f t="shared" si="98"/>
        <v>4</v>
      </c>
      <c r="Z1255" t="str">
        <f t="shared" si="99"/>
        <v>11-20%</v>
      </c>
      <c r="AA1255" s="17">
        <f>IF(COUNTIF($B$2:B1255,B1255)=1,1,0)</f>
        <v>1</v>
      </c>
      <c r="AB1255" s="17">
        <f>IF(COUNTIF($F$2:F1255,F1255)=1,1,0)</f>
        <v>1</v>
      </c>
    </row>
    <row r="1256" spans="1:28" x14ac:dyDescent="0.2">
      <c r="A1256" s="17">
        <v>1255</v>
      </c>
      <c r="B1256" t="s">
        <v>3538</v>
      </c>
      <c r="C1256" s="18">
        <v>42804</v>
      </c>
      <c r="D1256" s="18">
        <v>42808</v>
      </c>
      <c r="E1256" t="s">
        <v>77</v>
      </c>
      <c r="F1256" t="s">
        <v>3539</v>
      </c>
      <c r="G1256" t="s">
        <v>3540</v>
      </c>
      <c r="H1256" t="s">
        <v>129</v>
      </c>
      <c r="I1256" t="s">
        <v>54</v>
      </c>
      <c r="J1256" t="s">
        <v>2284</v>
      </c>
      <c r="K1256" t="s">
        <v>174</v>
      </c>
      <c r="L1256">
        <v>19013</v>
      </c>
      <c r="M1256" t="s">
        <v>175</v>
      </c>
      <c r="N1256" t="s">
        <v>1674</v>
      </c>
      <c r="O1256" t="s">
        <v>98</v>
      </c>
      <c r="P1256" t="s">
        <v>99</v>
      </c>
      <c r="Q1256" t="s">
        <v>1675</v>
      </c>
      <c r="R1256" s="19">
        <v>35.909999999999997</v>
      </c>
      <c r="S1256" s="17">
        <v>3</v>
      </c>
      <c r="T1256" s="20">
        <v>0.4</v>
      </c>
      <c r="U1256" s="19">
        <v>-8.3789999999999996</v>
      </c>
      <c r="V1256" s="20">
        <f t="shared" si="95"/>
        <v>-0.23333333333333334</v>
      </c>
      <c r="W1256" s="17">
        <f t="shared" si="96"/>
        <v>2017</v>
      </c>
      <c r="X1256" t="str">
        <f t="shared" si="97"/>
        <v>Mar-2017</v>
      </c>
      <c r="Y1256" s="17">
        <f t="shared" si="98"/>
        <v>4</v>
      </c>
      <c r="Z1256" t="str">
        <f t="shared" si="99"/>
        <v>31-40%</v>
      </c>
      <c r="AA1256" s="17">
        <f>IF(COUNTIF($B$2:B1256,B1256)=1,1,0)</f>
        <v>0</v>
      </c>
      <c r="AB1256" s="17">
        <f>IF(COUNTIF($F$2:F1256,F1256)=1,1,0)</f>
        <v>0</v>
      </c>
    </row>
    <row r="1257" spans="1:28" x14ac:dyDescent="0.2">
      <c r="A1257" s="17">
        <v>1256</v>
      </c>
      <c r="B1257" t="s">
        <v>3538</v>
      </c>
      <c r="C1257" s="18">
        <v>42804</v>
      </c>
      <c r="D1257" s="18">
        <v>42808</v>
      </c>
      <c r="E1257" t="s">
        <v>77</v>
      </c>
      <c r="F1257" t="s">
        <v>3539</v>
      </c>
      <c r="G1257" t="s">
        <v>3540</v>
      </c>
      <c r="H1257" t="s">
        <v>129</v>
      </c>
      <c r="I1257" t="s">
        <v>54</v>
      </c>
      <c r="J1257" t="s">
        <v>2284</v>
      </c>
      <c r="K1257" t="s">
        <v>174</v>
      </c>
      <c r="L1257">
        <v>19013</v>
      </c>
      <c r="M1257" t="s">
        <v>175</v>
      </c>
      <c r="N1257" t="s">
        <v>3541</v>
      </c>
      <c r="O1257" t="s">
        <v>59</v>
      </c>
      <c r="P1257" t="s">
        <v>92</v>
      </c>
      <c r="Q1257" t="s">
        <v>3542</v>
      </c>
      <c r="R1257" s="19">
        <v>6.6959999999999997</v>
      </c>
      <c r="S1257" s="17">
        <v>1</v>
      </c>
      <c r="T1257" s="20">
        <v>0.2</v>
      </c>
      <c r="U1257" s="19">
        <v>0.50219999999999998</v>
      </c>
      <c r="V1257" s="20">
        <f t="shared" si="95"/>
        <v>7.4999999999999997E-2</v>
      </c>
      <c r="W1257" s="17">
        <f t="shared" si="96"/>
        <v>2017</v>
      </c>
      <c r="X1257" t="str">
        <f t="shared" si="97"/>
        <v>Mar-2017</v>
      </c>
      <c r="Y1257" s="17">
        <f t="shared" si="98"/>
        <v>4</v>
      </c>
      <c r="Z1257" t="str">
        <f t="shared" si="99"/>
        <v>11-20%</v>
      </c>
      <c r="AA1257" s="17">
        <f>IF(COUNTIF($B$2:B1257,B1257)=1,1,0)</f>
        <v>0</v>
      </c>
      <c r="AB1257" s="17">
        <f>IF(COUNTIF($F$2:F1257,F1257)=1,1,0)</f>
        <v>0</v>
      </c>
    </row>
    <row r="1258" spans="1:28" x14ac:dyDescent="0.2">
      <c r="A1258" s="17">
        <v>1257</v>
      </c>
      <c r="B1258" t="s">
        <v>3538</v>
      </c>
      <c r="C1258" s="18">
        <v>42804</v>
      </c>
      <c r="D1258" s="18">
        <v>42808</v>
      </c>
      <c r="E1258" t="s">
        <v>77</v>
      </c>
      <c r="F1258" t="s">
        <v>3539</v>
      </c>
      <c r="G1258" t="s">
        <v>3540</v>
      </c>
      <c r="H1258" t="s">
        <v>129</v>
      </c>
      <c r="I1258" t="s">
        <v>54</v>
      </c>
      <c r="J1258" t="s">
        <v>2284</v>
      </c>
      <c r="K1258" t="s">
        <v>174</v>
      </c>
      <c r="L1258">
        <v>19013</v>
      </c>
      <c r="M1258" t="s">
        <v>175</v>
      </c>
      <c r="N1258" t="s">
        <v>3543</v>
      </c>
      <c r="O1258" t="s">
        <v>59</v>
      </c>
      <c r="P1258" t="s">
        <v>92</v>
      </c>
      <c r="Q1258" t="s">
        <v>3544</v>
      </c>
      <c r="R1258" s="19">
        <v>43.872</v>
      </c>
      <c r="S1258" s="17">
        <v>2</v>
      </c>
      <c r="T1258" s="20">
        <v>0.2</v>
      </c>
      <c r="U1258" s="19">
        <v>11.516400000000001</v>
      </c>
      <c r="V1258" s="20">
        <f t="shared" si="95"/>
        <v>0.26250000000000001</v>
      </c>
      <c r="W1258" s="17">
        <f t="shared" si="96"/>
        <v>2017</v>
      </c>
      <c r="X1258" t="str">
        <f t="shared" si="97"/>
        <v>Mar-2017</v>
      </c>
      <c r="Y1258" s="17">
        <f t="shared" si="98"/>
        <v>4</v>
      </c>
      <c r="Z1258" t="str">
        <f t="shared" si="99"/>
        <v>11-20%</v>
      </c>
      <c r="AA1258" s="17">
        <f>IF(COUNTIF($B$2:B1258,B1258)=1,1,0)</f>
        <v>0</v>
      </c>
      <c r="AB1258" s="17">
        <f>IF(COUNTIF($F$2:F1258,F1258)=1,1,0)</f>
        <v>0</v>
      </c>
    </row>
    <row r="1259" spans="1:28" x14ac:dyDescent="0.2">
      <c r="A1259" s="17">
        <v>1258</v>
      </c>
      <c r="B1259" t="s">
        <v>3545</v>
      </c>
      <c r="C1259" s="18">
        <v>42728</v>
      </c>
      <c r="D1259" s="18">
        <v>42732</v>
      </c>
      <c r="E1259" t="s">
        <v>50</v>
      </c>
      <c r="F1259" t="s">
        <v>1540</v>
      </c>
      <c r="G1259" t="s">
        <v>1541</v>
      </c>
      <c r="H1259" t="s">
        <v>129</v>
      </c>
      <c r="I1259" t="s">
        <v>54</v>
      </c>
      <c r="J1259" t="s">
        <v>494</v>
      </c>
      <c r="K1259" t="s">
        <v>115</v>
      </c>
      <c r="L1259">
        <v>28205</v>
      </c>
      <c r="M1259" t="s">
        <v>57</v>
      </c>
      <c r="N1259" t="s">
        <v>2291</v>
      </c>
      <c r="O1259" t="s">
        <v>73</v>
      </c>
      <c r="P1259" t="s">
        <v>102</v>
      </c>
      <c r="Q1259" t="s">
        <v>2292</v>
      </c>
      <c r="R1259" s="19">
        <v>27.882000000000001</v>
      </c>
      <c r="S1259" s="17">
        <v>3</v>
      </c>
      <c r="T1259" s="20">
        <v>0.7</v>
      </c>
      <c r="U1259" s="19">
        <v>-20.4468</v>
      </c>
      <c r="V1259" s="20">
        <f t="shared" si="95"/>
        <v>-0.73333333333333328</v>
      </c>
      <c r="W1259" s="17">
        <f t="shared" si="96"/>
        <v>2016</v>
      </c>
      <c r="X1259" t="str">
        <f t="shared" si="97"/>
        <v>Dec-2016</v>
      </c>
      <c r="Y1259" s="17">
        <f t="shared" si="98"/>
        <v>4</v>
      </c>
      <c r="Z1259" t="str">
        <f t="shared" si="99"/>
        <v>Over 50%</v>
      </c>
      <c r="AA1259" s="17">
        <f>IF(COUNTIF($B$2:B1259,B1259)=1,1,0)</f>
        <v>1</v>
      </c>
      <c r="AB1259" s="17">
        <f>IF(COUNTIF($F$2:F1259,F1259)=1,1,0)</f>
        <v>0</v>
      </c>
    </row>
    <row r="1260" spans="1:28" x14ac:dyDescent="0.2">
      <c r="A1260" s="17">
        <v>1259</v>
      </c>
      <c r="B1260" t="s">
        <v>3545</v>
      </c>
      <c r="C1260" s="18">
        <v>42728</v>
      </c>
      <c r="D1260" s="18">
        <v>42732</v>
      </c>
      <c r="E1260" t="s">
        <v>50</v>
      </c>
      <c r="F1260" t="s">
        <v>1540</v>
      </c>
      <c r="G1260" t="s">
        <v>1541</v>
      </c>
      <c r="H1260" t="s">
        <v>129</v>
      </c>
      <c r="I1260" t="s">
        <v>54</v>
      </c>
      <c r="J1260" t="s">
        <v>494</v>
      </c>
      <c r="K1260" t="s">
        <v>115</v>
      </c>
      <c r="L1260">
        <v>28205</v>
      </c>
      <c r="M1260" t="s">
        <v>57</v>
      </c>
      <c r="N1260" t="s">
        <v>3546</v>
      </c>
      <c r="O1260" t="s">
        <v>73</v>
      </c>
      <c r="P1260" t="s">
        <v>86</v>
      </c>
      <c r="Q1260" t="s">
        <v>3547</v>
      </c>
      <c r="R1260" s="19">
        <v>540.048</v>
      </c>
      <c r="S1260" s="17">
        <v>3</v>
      </c>
      <c r="T1260" s="20">
        <v>0.2</v>
      </c>
      <c r="U1260" s="19">
        <v>-47.254199999999997</v>
      </c>
      <c r="V1260" s="20">
        <f t="shared" si="95"/>
        <v>-8.7499999999999994E-2</v>
      </c>
      <c r="W1260" s="17">
        <f t="shared" si="96"/>
        <v>2016</v>
      </c>
      <c r="X1260" t="str">
        <f t="shared" si="97"/>
        <v>Dec-2016</v>
      </c>
      <c r="Y1260" s="17">
        <f t="shared" si="98"/>
        <v>4</v>
      </c>
      <c r="Z1260" t="str">
        <f t="shared" si="99"/>
        <v>11-20%</v>
      </c>
      <c r="AA1260" s="17">
        <f>IF(COUNTIF($B$2:B1260,B1260)=1,1,0)</f>
        <v>0</v>
      </c>
      <c r="AB1260" s="17">
        <f>IF(COUNTIF($F$2:F1260,F1260)=1,1,0)</f>
        <v>0</v>
      </c>
    </row>
    <row r="1261" spans="1:28" x14ac:dyDescent="0.2">
      <c r="A1261" s="17">
        <v>1260</v>
      </c>
      <c r="B1261" t="s">
        <v>3545</v>
      </c>
      <c r="C1261" s="18">
        <v>42728</v>
      </c>
      <c r="D1261" s="18">
        <v>42732</v>
      </c>
      <c r="E1261" t="s">
        <v>50</v>
      </c>
      <c r="F1261" t="s">
        <v>1540</v>
      </c>
      <c r="G1261" t="s">
        <v>1541</v>
      </c>
      <c r="H1261" t="s">
        <v>129</v>
      </c>
      <c r="I1261" t="s">
        <v>54</v>
      </c>
      <c r="J1261" t="s">
        <v>494</v>
      </c>
      <c r="K1261" t="s">
        <v>115</v>
      </c>
      <c r="L1261">
        <v>28205</v>
      </c>
      <c r="M1261" t="s">
        <v>57</v>
      </c>
      <c r="N1261" t="s">
        <v>1022</v>
      </c>
      <c r="O1261" t="s">
        <v>98</v>
      </c>
      <c r="P1261" t="s">
        <v>188</v>
      </c>
      <c r="Q1261" t="s">
        <v>1023</v>
      </c>
      <c r="R1261" s="19">
        <v>255.68</v>
      </c>
      <c r="S1261" s="17">
        <v>8</v>
      </c>
      <c r="T1261" s="20">
        <v>0.2</v>
      </c>
      <c r="U1261" s="19">
        <v>76.703999999999994</v>
      </c>
      <c r="V1261" s="20">
        <f t="shared" si="95"/>
        <v>0.3</v>
      </c>
      <c r="W1261" s="17">
        <f t="shared" si="96"/>
        <v>2016</v>
      </c>
      <c r="X1261" t="str">
        <f t="shared" si="97"/>
        <v>Dec-2016</v>
      </c>
      <c r="Y1261" s="17">
        <f t="shared" si="98"/>
        <v>4</v>
      </c>
      <c r="Z1261" t="str">
        <f t="shared" si="99"/>
        <v>11-20%</v>
      </c>
      <c r="AA1261" s="17">
        <f>IF(COUNTIF($B$2:B1261,B1261)=1,1,0)</f>
        <v>0</v>
      </c>
      <c r="AB1261" s="17">
        <f>IF(COUNTIF($F$2:F1261,F1261)=1,1,0)</f>
        <v>0</v>
      </c>
    </row>
    <row r="1262" spans="1:28" x14ac:dyDescent="0.2">
      <c r="A1262" s="17">
        <v>1261</v>
      </c>
      <c r="B1262" t="s">
        <v>3548</v>
      </c>
      <c r="C1262" s="18">
        <v>43031</v>
      </c>
      <c r="D1262" s="18">
        <v>43035</v>
      </c>
      <c r="E1262" t="s">
        <v>77</v>
      </c>
      <c r="F1262" t="s">
        <v>3549</v>
      </c>
      <c r="G1262" t="s">
        <v>3550</v>
      </c>
      <c r="H1262" t="s">
        <v>53</v>
      </c>
      <c r="I1262" t="s">
        <v>54</v>
      </c>
      <c r="J1262" t="s">
        <v>1553</v>
      </c>
      <c r="K1262" t="s">
        <v>81</v>
      </c>
      <c r="L1262">
        <v>32216</v>
      </c>
      <c r="M1262" t="s">
        <v>57</v>
      </c>
      <c r="N1262" t="s">
        <v>3551</v>
      </c>
      <c r="O1262" t="s">
        <v>98</v>
      </c>
      <c r="P1262" t="s">
        <v>99</v>
      </c>
      <c r="Q1262" t="s">
        <v>3552</v>
      </c>
      <c r="R1262" s="19">
        <v>863.88</v>
      </c>
      <c r="S1262" s="17">
        <v>3</v>
      </c>
      <c r="T1262" s="20">
        <v>0.2</v>
      </c>
      <c r="U1262" s="19">
        <v>107.985</v>
      </c>
      <c r="V1262" s="20">
        <f t="shared" si="95"/>
        <v>0.125</v>
      </c>
      <c r="W1262" s="17">
        <f t="shared" si="96"/>
        <v>2017</v>
      </c>
      <c r="X1262" t="str">
        <f t="shared" si="97"/>
        <v>Oct-2017</v>
      </c>
      <c r="Y1262" s="17">
        <f t="shared" si="98"/>
        <v>4</v>
      </c>
      <c r="Z1262" t="str">
        <f t="shared" si="99"/>
        <v>11-20%</v>
      </c>
      <c r="AA1262" s="17">
        <f>IF(COUNTIF($B$2:B1262,B1262)=1,1,0)</f>
        <v>1</v>
      </c>
      <c r="AB1262" s="17">
        <f>IF(COUNTIF($F$2:F1262,F1262)=1,1,0)</f>
        <v>1</v>
      </c>
    </row>
    <row r="1263" spans="1:28" x14ac:dyDescent="0.2">
      <c r="A1263" s="17">
        <v>1262</v>
      </c>
      <c r="B1263" t="s">
        <v>3553</v>
      </c>
      <c r="C1263" s="18">
        <v>42671</v>
      </c>
      <c r="D1263" s="18">
        <v>42678</v>
      </c>
      <c r="E1263" t="s">
        <v>77</v>
      </c>
      <c r="F1263" t="s">
        <v>3554</v>
      </c>
      <c r="G1263" t="s">
        <v>3555</v>
      </c>
      <c r="H1263" t="s">
        <v>68</v>
      </c>
      <c r="I1263" t="s">
        <v>54</v>
      </c>
      <c r="J1263" t="s">
        <v>3556</v>
      </c>
      <c r="K1263" t="s">
        <v>115</v>
      </c>
      <c r="L1263">
        <v>27834</v>
      </c>
      <c r="M1263" t="s">
        <v>57</v>
      </c>
      <c r="N1263" t="s">
        <v>3557</v>
      </c>
      <c r="O1263" t="s">
        <v>73</v>
      </c>
      <c r="P1263" t="s">
        <v>102</v>
      </c>
      <c r="Q1263" t="s">
        <v>3558</v>
      </c>
      <c r="R1263" s="19">
        <v>17.616</v>
      </c>
      <c r="S1263" s="17">
        <v>4</v>
      </c>
      <c r="T1263" s="20">
        <v>0.7</v>
      </c>
      <c r="U1263" s="19">
        <v>-14.0928</v>
      </c>
      <c r="V1263" s="20">
        <f t="shared" si="95"/>
        <v>-0.8</v>
      </c>
      <c r="W1263" s="17">
        <f t="shared" si="96"/>
        <v>2016</v>
      </c>
      <c r="X1263" t="str">
        <f t="shared" si="97"/>
        <v>Oct-2016</v>
      </c>
      <c r="Y1263" s="17">
        <f t="shared" si="98"/>
        <v>7</v>
      </c>
      <c r="Z1263" t="str">
        <f t="shared" si="99"/>
        <v>Over 50%</v>
      </c>
      <c r="AA1263" s="17">
        <f>IF(COUNTIF($B$2:B1263,B1263)=1,1,0)</f>
        <v>1</v>
      </c>
      <c r="AB1263" s="17">
        <f>IF(COUNTIF($F$2:F1263,F1263)=1,1,0)</f>
        <v>1</v>
      </c>
    </row>
    <row r="1264" spans="1:28" x14ac:dyDescent="0.2">
      <c r="A1264" s="17">
        <v>1263</v>
      </c>
      <c r="B1264" t="s">
        <v>3559</v>
      </c>
      <c r="C1264" s="18">
        <v>42923</v>
      </c>
      <c r="D1264" s="18">
        <v>42925</v>
      </c>
      <c r="E1264" t="s">
        <v>50</v>
      </c>
      <c r="F1264" t="s">
        <v>3294</v>
      </c>
      <c r="G1264" t="s">
        <v>3295</v>
      </c>
      <c r="H1264" t="s">
        <v>53</v>
      </c>
      <c r="I1264" t="s">
        <v>54</v>
      </c>
      <c r="J1264" t="s">
        <v>1203</v>
      </c>
      <c r="K1264" t="s">
        <v>294</v>
      </c>
      <c r="L1264">
        <v>11561</v>
      </c>
      <c r="M1264" t="s">
        <v>175</v>
      </c>
      <c r="N1264" t="s">
        <v>185</v>
      </c>
      <c r="O1264" t="s">
        <v>73</v>
      </c>
      <c r="P1264" t="s">
        <v>102</v>
      </c>
      <c r="Q1264" t="s">
        <v>186</v>
      </c>
      <c r="R1264" s="19">
        <v>17.472000000000001</v>
      </c>
      <c r="S1264" s="17">
        <v>3</v>
      </c>
      <c r="T1264" s="20">
        <v>0.2</v>
      </c>
      <c r="U1264" s="19">
        <v>6.3335999999999997</v>
      </c>
      <c r="V1264" s="20">
        <f t="shared" si="95"/>
        <v>0.36249999999999993</v>
      </c>
      <c r="W1264" s="17">
        <f t="shared" si="96"/>
        <v>2017</v>
      </c>
      <c r="X1264" t="str">
        <f t="shared" si="97"/>
        <v>Jul-2017</v>
      </c>
      <c r="Y1264" s="17">
        <f t="shared" si="98"/>
        <v>2</v>
      </c>
      <c r="Z1264" t="str">
        <f t="shared" si="99"/>
        <v>11-20%</v>
      </c>
      <c r="AA1264" s="17">
        <f>IF(COUNTIF($B$2:B1264,B1264)=1,1,0)</f>
        <v>1</v>
      </c>
      <c r="AB1264" s="17">
        <f>IF(COUNTIF($F$2:F1264,F1264)=1,1,0)</f>
        <v>0</v>
      </c>
    </row>
    <row r="1265" spans="1:28" x14ac:dyDescent="0.2">
      <c r="A1265" s="17">
        <v>1264</v>
      </c>
      <c r="B1265" t="s">
        <v>3560</v>
      </c>
      <c r="C1265" s="18">
        <v>42644</v>
      </c>
      <c r="D1265" s="18">
        <v>42645</v>
      </c>
      <c r="E1265" t="s">
        <v>215</v>
      </c>
      <c r="F1265" t="s">
        <v>3561</v>
      </c>
      <c r="G1265" t="s">
        <v>3562</v>
      </c>
      <c r="H1265" t="s">
        <v>53</v>
      </c>
      <c r="I1265" t="s">
        <v>54</v>
      </c>
      <c r="J1265" t="s">
        <v>3324</v>
      </c>
      <c r="K1265" t="s">
        <v>281</v>
      </c>
      <c r="L1265">
        <v>46350</v>
      </c>
      <c r="M1265" t="s">
        <v>132</v>
      </c>
      <c r="N1265" t="s">
        <v>641</v>
      </c>
      <c r="O1265" t="s">
        <v>98</v>
      </c>
      <c r="P1265" t="s">
        <v>99</v>
      </c>
      <c r="Q1265" t="s">
        <v>642</v>
      </c>
      <c r="R1265" s="19">
        <v>69.900000000000006</v>
      </c>
      <c r="S1265" s="17">
        <v>2</v>
      </c>
      <c r="T1265" s="20">
        <v>0</v>
      </c>
      <c r="U1265" s="19">
        <v>18.873000000000001</v>
      </c>
      <c r="V1265" s="20">
        <f t="shared" si="95"/>
        <v>0.27</v>
      </c>
      <c r="W1265" s="17">
        <f t="shared" si="96"/>
        <v>2016</v>
      </c>
      <c r="X1265" t="str">
        <f t="shared" si="97"/>
        <v>Oct-2016</v>
      </c>
      <c r="Y1265" s="17">
        <f t="shared" si="98"/>
        <v>1</v>
      </c>
      <c r="Z1265" t="str">
        <f t="shared" si="99"/>
        <v>0% (No Discount)</v>
      </c>
      <c r="AA1265" s="17">
        <f>IF(COUNTIF($B$2:B1265,B1265)=1,1,0)</f>
        <v>1</v>
      </c>
      <c r="AB1265" s="17">
        <f>IF(COUNTIF($F$2:F1265,F1265)=1,1,0)</f>
        <v>1</v>
      </c>
    </row>
    <row r="1266" spans="1:28" x14ac:dyDescent="0.2">
      <c r="A1266" s="17">
        <v>1265</v>
      </c>
      <c r="B1266" t="s">
        <v>3560</v>
      </c>
      <c r="C1266" s="18">
        <v>42644</v>
      </c>
      <c r="D1266" s="18">
        <v>42645</v>
      </c>
      <c r="E1266" t="s">
        <v>215</v>
      </c>
      <c r="F1266" t="s">
        <v>3561</v>
      </c>
      <c r="G1266" t="s">
        <v>3562</v>
      </c>
      <c r="H1266" t="s">
        <v>53</v>
      </c>
      <c r="I1266" t="s">
        <v>54</v>
      </c>
      <c r="J1266" t="s">
        <v>3324</v>
      </c>
      <c r="K1266" t="s">
        <v>281</v>
      </c>
      <c r="L1266">
        <v>46350</v>
      </c>
      <c r="M1266" t="s">
        <v>132</v>
      </c>
      <c r="N1266" t="s">
        <v>3541</v>
      </c>
      <c r="O1266" t="s">
        <v>59</v>
      </c>
      <c r="P1266" t="s">
        <v>92</v>
      </c>
      <c r="Q1266" t="s">
        <v>3542</v>
      </c>
      <c r="R1266" s="19">
        <v>41.85</v>
      </c>
      <c r="S1266" s="17">
        <v>5</v>
      </c>
      <c r="T1266" s="20">
        <v>0</v>
      </c>
      <c r="U1266" s="19">
        <v>10.881</v>
      </c>
      <c r="V1266" s="20">
        <f t="shared" si="95"/>
        <v>0.26</v>
      </c>
      <c r="W1266" s="17">
        <f t="shared" si="96"/>
        <v>2016</v>
      </c>
      <c r="X1266" t="str">
        <f t="shared" si="97"/>
        <v>Oct-2016</v>
      </c>
      <c r="Y1266" s="17">
        <f t="shared" si="98"/>
        <v>1</v>
      </c>
      <c r="Z1266" t="str">
        <f t="shared" si="99"/>
        <v>0% (No Discount)</v>
      </c>
      <c r="AA1266" s="17">
        <f>IF(COUNTIF($B$2:B1266,B1266)=1,1,0)</f>
        <v>0</v>
      </c>
      <c r="AB1266" s="17">
        <f>IF(COUNTIF($F$2:F1266,F1266)=1,1,0)</f>
        <v>0</v>
      </c>
    </row>
    <row r="1267" spans="1:28" x14ac:dyDescent="0.2">
      <c r="A1267" s="17">
        <v>1266</v>
      </c>
      <c r="B1267" t="s">
        <v>3563</v>
      </c>
      <c r="C1267" s="18">
        <v>42980</v>
      </c>
      <c r="D1267" s="18">
        <v>42985</v>
      </c>
      <c r="E1267" t="s">
        <v>77</v>
      </c>
      <c r="F1267" t="s">
        <v>3564</v>
      </c>
      <c r="G1267" t="s">
        <v>3565</v>
      </c>
      <c r="H1267" t="s">
        <v>53</v>
      </c>
      <c r="I1267" t="s">
        <v>54</v>
      </c>
      <c r="J1267" t="s">
        <v>154</v>
      </c>
      <c r="K1267" t="s">
        <v>70</v>
      </c>
      <c r="L1267">
        <v>94122</v>
      </c>
      <c r="M1267" t="s">
        <v>71</v>
      </c>
      <c r="N1267" t="s">
        <v>3566</v>
      </c>
      <c r="O1267" t="s">
        <v>73</v>
      </c>
      <c r="P1267" t="s">
        <v>95</v>
      </c>
      <c r="Q1267" t="s">
        <v>3567</v>
      </c>
      <c r="R1267" s="19">
        <v>6.57</v>
      </c>
      <c r="S1267" s="17">
        <v>3</v>
      </c>
      <c r="T1267" s="20">
        <v>0</v>
      </c>
      <c r="U1267" s="19">
        <v>1.7739</v>
      </c>
      <c r="V1267" s="20">
        <f t="shared" si="95"/>
        <v>0.27</v>
      </c>
      <c r="W1267" s="17">
        <f t="shared" si="96"/>
        <v>2017</v>
      </c>
      <c r="X1267" t="str">
        <f t="shared" si="97"/>
        <v>Sep-2017</v>
      </c>
      <c r="Y1267" s="17">
        <f t="shared" si="98"/>
        <v>5</v>
      </c>
      <c r="Z1267" t="str">
        <f t="shared" si="99"/>
        <v>0% (No Discount)</v>
      </c>
      <c r="AA1267" s="17">
        <f>IF(COUNTIF($B$2:B1267,B1267)=1,1,0)</f>
        <v>1</v>
      </c>
      <c r="AB1267" s="17">
        <f>IF(COUNTIF($F$2:F1267,F1267)=1,1,0)</f>
        <v>1</v>
      </c>
    </row>
    <row r="1268" spans="1:28" x14ac:dyDescent="0.2">
      <c r="A1268" s="17">
        <v>1267</v>
      </c>
      <c r="B1268" t="s">
        <v>3568</v>
      </c>
      <c r="C1268" s="18">
        <v>41997</v>
      </c>
      <c r="D1268" s="18">
        <v>42002</v>
      </c>
      <c r="E1268" t="s">
        <v>77</v>
      </c>
      <c r="F1268" t="s">
        <v>398</v>
      </c>
      <c r="G1268" t="s">
        <v>399</v>
      </c>
      <c r="H1268" t="s">
        <v>68</v>
      </c>
      <c r="I1268" t="s">
        <v>54</v>
      </c>
      <c r="J1268" t="s">
        <v>69</v>
      </c>
      <c r="K1268" t="s">
        <v>70</v>
      </c>
      <c r="L1268">
        <v>90045</v>
      </c>
      <c r="M1268" t="s">
        <v>71</v>
      </c>
      <c r="N1268" t="s">
        <v>1548</v>
      </c>
      <c r="O1268" t="s">
        <v>73</v>
      </c>
      <c r="P1268" t="s">
        <v>86</v>
      </c>
      <c r="Q1268" t="s">
        <v>1549</v>
      </c>
      <c r="R1268" s="19">
        <v>142.86000000000001</v>
      </c>
      <c r="S1268" s="17">
        <v>1</v>
      </c>
      <c r="T1268" s="20">
        <v>0</v>
      </c>
      <c r="U1268" s="19">
        <v>41.429400000000001</v>
      </c>
      <c r="V1268" s="20">
        <f t="shared" si="95"/>
        <v>0.28999999999999998</v>
      </c>
      <c r="W1268" s="17">
        <f t="shared" si="96"/>
        <v>2014</v>
      </c>
      <c r="X1268" t="str">
        <f t="shared" si="97"/>
        <v>Dec-2014</v>
      </c>
      <c r="Y1268" s="17">
        <f t="shared" si="98"/>
        <v>5</v>
      </c>
      <c r="Z1268" t="str">
        <f t="shared" si="99"/>
        <v>0% (No Discount)</v>
      </c>
      <c r="AA1268" s="17">
        <f>IF(COUNTIF($B$2:B1268,B1268)=1,1,0)</f>
        <v>1</v>
      </c>
      <c r="AB1268" s="17">
        <f>IF(COUNTIF($F$2:F1268,F1268)=1,1,0)</f>
        <v>0</v>
      </c>
    </row>
    <row r="1269" spans="1:28" x14ac:dyDescent="0.2">
      <c r="A1269" s="17">
        <v>1268</v>
      </c>
      <c r="B1269" t="s">
        <v>3568</v>
      </c>
      <c r="C1269" s="18">
        <v>41997</v>
      </c>
      <c r="D1269" s="18">
        <v>42002</v>
      </c>
      <c r="E1269" t="s">
        <v>77</v>
      </c>
      <c r="F1269" t="s">
        <v>398</v>
      </c>
      <c r="G1269" t="s">
        <v>399</v>
      </c>
      <c r="H1269" t="s">
        <v>68</v>
      </c>
      <c r="I1269" t="s">
        <v>54</v>
      </c>
      <c r="J1269" t="s">
        <v>69</v>
      </c>
      <c r="K1269" t="s">
        <v>70</v>
      </c>
      <c r="L1269">
        <v>90045</v>
      </c>
      <c r="M1269" t="s">
        <v>71</v>
      </c>
      <c r="N1269" t="s">
        <v>331</v>
      </c>
      <c r="O1269" t="s">
        <v>59</v>
      </c>
      <c r="P1269" t="s">
        <v>63</v>
      </c>
      <c r="Q1269" t="s">
        <v>332</v>
      </c>
      <c r="R1269" s="19">
        <v>292.27199999999999</v>
      </c>
      <c r="S1269" s="17">
        <v>6</v>
      </c>
      <c r="T1269" s="20">
        <v>0.2</v>
      </c>
      <c r="U1269" s="19">
        <v>18.266999999999999</v>
      </c>
      <c r="V1269" s="20">
        <f t="shared" si="95"/>
        <v>6.25E-2</v>
      </c>
      <c r="W1269" s="17">
        <f t="shared" si="96"/>
        <v>2014</v>
      </c>
      <c r="X1269" t="str">
        <f t="shared" si="97"/>
        <v>Dec-2014</v>
      </c>
      <c r="Y1269" s="17">
        <f t="shared" si="98"/>
        <v>5</v>
      </c>
      <c r="Z1269" t="str">
        <f t="shared" si="99"/>
        <v>11-20%</v>
      </c>
      <c r="AA1269" s="17">
        <f>IF(COUNTIF($B$2:B1269,B1269)=1,1,0)</f>
        <v>0</v>
      </c>
      <c r="AB1269" s="17">
        <f>IF(COUNTIF($F$2:F1269,F1269)=1,1,0)</f>
        <v>0</v>
      </c>
    </row>
    <row r="1270" spans="1:28" x14ac:dyDescent="0.2">
      <c r="A1270" s="17">
        <v>1269</v>
      </c>
      <c r="B1270" t="s">
        <v>3569</v>
      </c>
      <c r="C1270" s="18">
        <v>43001</v>
      </c>
      <c r="D1270" s="18">
        <v>43005</v>
      </c>
      <c r="E1270" t="s">
        <v>77</v>
      </c>
      <c r="F1270" t="s">
        <v>3492</v>
      </c>
      <c r="G1270" t="s">
        <v>3493</v>
      </c>
      <c r="H1270" t="s">
        <v>68</v>
      </c>
      <c r="I1270" t="s">
        <v>54</v>
      </c>
      <c r="J1270" t="s">
        <v>1505</v>
      </c>
      <c r="K1270" t="s">
        <v>484</v>
      </c>
      <c r="L1270">
        <v>80027</v>
      </c>
      <c r="M1270" t="s">
        <v>71</v>
      </c>
      <c r="N1270" t="s">
        <v>1572</v>
      </c>
      <c r="O1270" t="s">
        <v>59</v>
      </c>
      <c r="P1270" t="s">
        <v>92</v>
      </c>
      <c r="Q1270" t="s">
        <v>1573</v>
      </c>
      <c r="R1270" s="19">
        <v>29.327999999999999</v>
      </c>
      <c r="S1270" s="17">
        <v>3</v>
      </c>
      <c r="T1270" s="20">
        <v>0.2</v>
      </c>
      <c r="U1270" s="19">
        <v>3.6659999999999999</v>
      </c>
      <c r="V1270" s="20">
        <f t="shared" si="95"/>
        <v>0.125</v>
      </c>
      <c r="W1270" s="17">
        <f t="shared" si="96"/>
        <v>2017</v>
      </c>
      <c r="X1270" t="str">
        <f t="shared" si="97"/>
        <v>Sep-2017</v>
      </c>
      <c r="Y1270" s="17">
        <f t="shared" si="98"/>
        <v>4</v>
      </c>
      <c r="Z1270" t="str">
        <f t="shared" si="99"/>
        <v>11-20%</v>
      </c>
      <c r="AA1270" s="17">
        <f>IF(COUNTIF($B$2:B1270,B1270)=1,1,0)</f>
        <v>1</v>
      </c>
      <c r="AB1270" s="17">
        <f>IF(COUNTIF($F$2:F1270,F1270)=1,1,0)</f>
        <v>0</v>
      </c>
    </row>
    <row r="1271" spans="1:28" x14ac:dyDescent="0.2">
      <c r="A1271" s="17">
        <v>1270</v>
      </c>
      <c r="B1271" t="s">
        <v>3570</v>
      </c>
      <c r="C1271" s="18">
        <v>42890</v>
      </c>
      <c r="D1271" s="18">
        <v>42894</v>
      </c>
      <c r="E1271" t="s">
        <v>77</v>
      </c>
      <c r="F1271" t="s">
        <v>3571</v>
      </c>
      <c r="G1271" t="s">
        <v>3572</v>
      </c>
      <c r="H1271" t="s">
        <v>53</v>
      </c>
      <c r="I1271" t="s">
        <v>54</v>
      </c>
      <c r="J1271" t="s">
        <v>2612</v>
      </c>
      <c r="K1271" t="s">
        <v>385</v>
      </c>
      <c r="L1271">
        <v>35630</v>
      </c>
      <c r="M1271" t="s">
        <v>57</v>
      </c>
      <c r="N1271" t="s">
        <v>3573</v>
      </c>
      <c r="O1271" t="s">
        <v>73</v>
      </c>
      <c r="P1271" t="s">
        <v>117</v>
      </c>
      <c r="Q1271" t="s">
        <v>3574</v>
      </c>
      <c r="R1271" s="19">
        <v>12.48</v>
      </c>
      <c r="S1271" s="17">
        <v>2</v>
      </c>
      <c r="T1271" s="20">
        <v>0</v>
      </c>
      <c r="U1271" s="19">
        <v>5.6159999999999997</v>
      </c>
      <c r="V1271" s="20">
        <f t="shared" si="95"/>
        <v>0.44999999999999996</v>
      </c>
      <c r="W1271" s="17">
        <f t="shared" si="96"/>
        <v>2017</v>
      </c>
      <c r="X1271" t="str">
        <f t="shared" si="97"/>
        <v>Jun-2017</v>
      </c>
      <c r="Y1271" s="17">
        <f t="shared" si="98"/>
        <v>4</v>
      </c>
      <c r="Z1271" t="str">
        <f t="shared" si="99"/>
        <v>0% (No Discount)</v>
      </c>
      <c r="AA1271" s="17">
        <f>IF(COUNTIF($B$2:B1271,B1271)=1,1,0)</f>
        <v>1</v>
      </c>
      <c r="AB1271" s="17">
        <f>IF(COUNTIF($F$2:F1271,F1271)=1,1,0)</f>
        <v>1</v>
      </c>
    </row>
    <row r="1272" spans="1:28" x14ac:dyDescent="0.2">
      <c r="A1272" s="17">
        <v>1271</v>
      </c>
      <c r="B1272" t="s">
        <v>3575</v>
      </c>
      <c r="C1272" s="18">
        <v>42481</v>
      </c>
      <c r="D1272" s="18">
        <v>42486</v>
      </c>
      <c r="E1272" t="s">
        <v>77</v>
      </c>
      <c r="F1272" t="s">
        <v>2199</v>
      </c>
      <c r="G1272" t="s">
        <v>2200</v>
      </c>
      <c r="H1272" t="s">
        <v>68</v>
      </c>
      <c r="I1272" t="s">
        <v>54</v>
      </c>
      <c r="J1272" t="s">
        <v>330</v>
      </c>
      <c r="K1272" t="s">
        <v>238</v>
      </c>
      <c r="L1272">
        <v>60623</v>
      </c>
      <c r="M1272" t="s">
        <v>132</v>
      </c>
      <c r="N1272" t="s">
        <v>3576</v>
      </c>
      <c r="O1272" t="s">
        <v>73</v>
      </c>
      <c r="P1272" t="s">
        <v>86</v>
      </c>
      <c r="Q1272" t="s">
        <v>3577</v>
      </c>
      <c r="R1272" s="19">
        <v>102.336</v>
      </c>
      <c r="S1272" s="17">
        <v>4</v>
      </c>
      <c r="T1272" s="20">
        <v>0.2</v>
      </c>
      <c r="U1272" s="19">
        <v>-12.792</v>
      </c>
      <c r="V1272" s="20">
        <f t="shared" si="95"/>
        <v>-0.125</v>
      </c>
      <c r="W1272" s="17">
        <f t="shared" si="96"/>
        <v>2016</v>
      </c>
      <c r="X1272" t="str">
        <f t="shared" si="97"/>
        <v>Apr-2016</v>
      </c>
      <c r="Y1272" s="17">
        <f t="shared" si="98"/>
        <v>5</v>
      </c>
      <c r="Z1272" t="str">
        <f t="shared" si="99"/>
        <v>11-20%</v>
      </c>
      <c r="AA1272" s="17">
        <f>IF(COUNTIF($B$2:B1272,B1272)=1,1,0)</f>
        <v>1</v>
      </c>
      <c r="AB1272" s="17">
        <f>IF(COUNTIF($F$2:F1272,F1272)=1,1,0)</f>
        <v>0</v>
      </c>
    </row>
    <row r="1273" spans="1:28" x14ac:dyDescent="0.2">
      <c r="A1273" s="17">
        <v>1272</v>
      </c>
      <c r="B1273" t="s">
        <v>3575</v>
      </c>
      <c r="C1273" s="18">
        <v>42481</v>
      </c>
      <c r="D1273" s="18">
        <v>42486</v>
      </c>
      <c r="E1273" t="s">
        <v>77</v>
      </c>
      <c r="F1273" t="s">
        <v>2199</v>
      </c>
      <c r="G1273" t="s">
        <v>2200</v>
      </c>
      <c r="H1273" t="s">
        <v>68</v>
      </c>
      <c r="I1273" t="s">
        <v>54</v>
      </c>
      <c r="J1273" t="s">
        <v>330</v>
      </c>
      <c r="K1273" t="s">
        <v>238</v>
      </c>
      <c r="L1273">
        <v>60623</v>
      </c>
      <c r="M1273" t="s">
        <v>132</v>
      </c>
      <c r="N1273" t="s">
        <v>2853</v>
      </c>
      <c r="O1273" t="s">
        <v>73</v>
      </c>
      <c r="P1273" t="s">
        <v>105</v>
      </c>
      <c r="Q1273" t="s">
        <v>2854</v>
      </c>
      <c r="R1273" s="19">
        <v>48.792000000000002</v>
      </c>
      <c r="S1273" s="17">
        <v>3</v>
      </c>
      <c r="T1273" s="20">
        <v>0.8</v>
      </c>
      <c r="U1273" s="19">
        <v>-126.8592</v>
      </c>
      <c r="V1273" s="20">
        <f t="shared" si="95"/>
        <v>-2.6</v>
      </c>
      <c r="W1273" s="17">
        <f t="shared" si="96"/>
        <v>2016</v>
      </c>
      <c r="X1273" t="str">
        <f t="shared" si="97"/>
        <v>Apr-2016</v>
      </c>
      <c r="Y1273" s="17">
        <f t="shared" si="98"/>
        <v>5</v>
      </c>
      <c r="Z1273" t="str">
        <f t="shared" si="99"/>
        <v>Over 50%</v>
      </c>
      <c r="AA1273" s="17">
        <f>IF(COUNTIF($B$2:B1273,B1273)=1,1,0)</f>
        <v>0</v>
      </c>
      <c r="AB1273" s="17">
        <f>IF(COUNTIF($F$2:F1273,F1273)=1,1,0)</f>
        <v>0</v>
      </c>
    </row>
    <row r="1274" spans="1:28" x14ac:dyDescent="0.2">
      <c r="A1274" s="17">
        <v>1273</v>
      </c>
      <c r="B1274" t="s">
        <v>3575</v>
      </c>
      <c r="C1274" s="18">
        <v>42481</v>
      </c>
      <c r="D1274" s="18">
        <v>42486</v>
      </c>
      <c r="E1274" t="s">
        <v>77</v>
      </c>
      <c r="F1274" t="s">
        <v>2199</v>
      </c>
      <c r="G1274" t="s">
        <v>2200</v>
      </c>
      <c r="H1274" t="s">
        <v>68</v>
      </c>
      <c r="I1274" t="s">
        <v>54</v>
      </c>
      <c r="J1274" t="s">
        <v>330</v>
      </c>
      <c r="K1274" t="s">
        <v>238</v>
      </c>
      <c r="L1274">
        <v>60623</v>
      </c>
      <c r="M1274" t="s">
        <v>132</v>
      </c>
      <c r="N1274" t="s">
        <v>3578</v>
      </c>
      <c r="O1274" t="s">
        <v>73</v>
      </c>
      <c r="P1274" t="s">
        <v>102</v>
      </c>
      <c r="Q1274" t="s">
        <v>3579</v>
      </c>
      <c r="R1274" s="19">
        <v>44.847999999999999</v>
      </c>
      <c r="S1274" s="17">
        <v>8</v>
      </c>
      <c r="T1274" s="20">
        <v>0.8</v>
      </c>
      <c r="U1274" s="19">
        <v>-67.272000000000006</v>
      </c>
      <c r="V1274" s="20">
        <f t="shared" si="95"/>
        <v>-1.5000000000000002</v>
      </c>
      <c r="W1274" s="17">
        <f t="shared" si="96"/>
        <v>2016</v>
      </c>
      <c r="X1274" t="str">
        <f t="shared" si="97"/>
        <v>Apr-2016</v>
      </c>
      <c r="Y1274" s="17">
        <f t="shared" si="98"/>
        <v>5</v>
      </c>
      <c r="Z1274" t="str">
        <f t="shared" si="99"/>
        <v>Over 50%</v>
      </c>
      <c r="AA1274" s="17">
        <f>IF(COUNTIF($B$2:B1274,B1274)=1,1,0)</f>
        <v>0</v>
      </c>
      <c r="AB1274" s="17">
        <f>IF(COUNTIF($F$2:F1274,F1274)=1,1,0)</f>
        <v>0</v>
      </c>
    </row>
    <row r="1275" spans="1:28" x14ac:dyDescent="0.2">
      <c r="A1275" s="17">
        <v>1274</v>
      </c>
      <c r="B1275" t="s">
        <v>3580</v>
      </c>
      <c r="C1275" s="18">
        <v>42516</v>
      </c>
      <c r="D1275" s="18">
        <v>42516</v>
      </c>
      <c r="E1275" t="s">
        <v>1320</v>
      </c>
      <c r="F1275" t="s">
        <v>3201</v>
      </c>
      <c r="G1275" t="s">
        <v>3202</v>
      </c>
      <c r="H1275" t="s">
        <v>53</v>
      </c>
      <c r="I1275" t="s">
        <v>54</v>
      </c>
      <c r="J1275" t="s">
        <v>130</v>
      </c>
      <c r="K1275" t="s">
        <v>131</v>
      </c>
      <c r="L1275">
        <v>76106</v>
      </c>
      <c r="M1275" t="s">
        <v>132</v>
      </c>
      <c r="N1275" t="s">
        <v>2959</v>
      </c>
      <c r="O1275" t="s">
        <v>73</v>
      </c>
      <c r="P1275" t="s">
        <v>117</v>
      </c>
      <c r="Q1275" t="s">
        <v>2960</v>
      </c>
      <c r="R1275" s="19">
        <v>10.368</v>
      </c>
      <c r="S1275" s="17">
        <v>2</v>
      </c>
      <c r="T1275" s="20">
        <v>0.2</v>
      </c>
      <c r="U1275" s="19">
        <v>3.6288</v>
      </c>
      <c r="V1275" s="20">
        <f t="shared" si="95"/>
        <v>0.35</v>
      </c>
      <c r="W1275" s="17">
        <f t="shared" si="96"/>
        <v>2016</v>
      </c>
      <c r="X1275" t="str">
        <f t="shared" si="97"/>
        <v>May-2016</v>
      </c>
      <c r="Y1275" s="17">
        <f t="shared" si="98"/>
        <v>0</v>
      </c>
      <c r="Z1275" t="str">
        <f t="shared" si="99"/>
        <v>11-20%</v>
      </c>
      <c r="AA1275" s="17">
        <f>IF(COUNTIF($B$2:B1275,B1275)=1,1,0)</f>
        <v>1</v>
      </c>
      <c r="AB1275" s="17">
        <f>IF(COUNTIF($F$2:F1275,F1275)=1,1,0)</f>
        <v>0</v>
      </c>
    </row>
    <row r="1276" spans="1:28" x14ac:dyDescent="0.2">
      <c r="A1276" s="17">
        <v>1275</v>
      </c>
      <c r="B1276" t="s">
        <v>3580</v>
      </c>
      <c r="C1276" s="18">
        <v>42516</v>
      </c>
      <c r="D1276" s="18">
        <v>42516</v>
      </c>
      <c r="E1276" t="s">
        <v>1320</v>
      </c>
      <c r="F1276" t="s">
        <v>3201</v>
      </c>
      <c r="G1276" t="s">
        <v>3202</v>
      </c>
      <c r="H1276" t="s">
        <v>53</v>
      </c>
      <c r="I1276" t="s">
        <v>54</v>
      </c>
      <c r="J1276" t="s">
        <v>130</v>
      </c>
      <c r="K1276" t="s">
        <v>131</v>
      </c>
      <c r="L1276">
        <v>76106</v>
      </c>
      <c r="M1276" t="s">
        <v>132</v>
      </c>
      <c r="N1276" t="s">
        <v>3581</v>
      </c>
      <c r="O1276" t="s">
        <v>59</v>
      </c>
      <c r="P1276" t="s">
        <v>63</v>
      </c>
      <c r="Q1276" t="s">
        <v>3582</v>
      </c>
      <c r="R1276" s="19">
        <v>388.43</v>
      </c>
      <c r="S1276" s="17">
        <v>5</v>
      </c>
      <c r="T1276" s="20">
        <v>0.3</v>
      </c>
      <c r="U1276" s="19">
        <v>-88.784000000000006</v>
      </c>
      <c r="V1276" s="20">
        <f t="shared" si="95"/>
        <v>-0.22857142857142859</v>
      </c>
      <c r="W1276" s="17">
        <f t="shared" si="96"/>
        <v>2016</v>
      </c>
      <c r="X1276" t="str">
        <f t="shared" si="97"/>
        <v>May-2016</v>
      </c>
      <c r="Y1276" s="17">
        <f t="shared" si="98"/>
        <v>0</v>
      </c>
      <c r="Z1276" t="str">
        <f t="shared" si="99"/>
        <v>21-30%</v>
      </c>
      <c r="AA1276" s="17">
        <f>IF(COUNTIF($B$2:B1276,B1276)=1,1,0)</f>
        <v>0</v>
      </c>
      <c r="AB1276" s="17">
        <f>IF(COUNTIF($F$2:F1276,F1276)=1,1,0)</f>
        <v>0</v>
      </c>
    </row>
    <row r="1277" spans="1:28" x14ac:dyDescent="0.2">
      <c r="A1277" s="17">
        <v>1276</v>
      </c>
      <c r="B1277" t="s">
        <v>3580</v>
      </c>
      <c r="C1277" s="18">
        <v>42516</v>
      </c>
      <c r="D1277" s="18">
        <v>42516</v>
      </c>
      <c r="E1277" t="s">
        <v>1320</v>
      </c>
      <c r="F1277" t="s">
        <v>3201</v>
      </c>
      <c r="G1277" t="s">
        <v>3202</v>
      </c>
      <c r="H1277" t="s">
        <v>53</v>
      </c>
      <c r="I1277" t="s">
        <v>54</v>
      </c>
      <c r="J1277" t="s">
        <v>130</v>
      </c>
      <c r="K1277" t="s">
        <v>131</v>
      </c>
      <c r="L1277">
        <v>76106</v>
      </c>
      <c r="M1277" t="s">
        <v>132</v>
      </c>
      <c r="N1277" t="s">
        <v>478</v>
      </c>
      <c r="O1277" t="s">
        <v>73</v>
      </c>
      <c r="P1277" t="s">
        <v>117</v>
      </c>
      <c r="Q1277" t="s">
        <v>479</v>
      </c>
      <c r="R1277" s="19">
        <v>14.352</v>
      </c>
      <c r="S1277" s="17">
        <v>3</v>
      </c>
      <c r="T1277" s="20">
        <v>0.2</v>
      </c>
      <c r="U1277" s="19">
        <v>5.2026000000000003</v>
      </c>
      <c r="V1277" s="20">
        <f t="shared" si="95"/>
        <v>0.36249999999999999</v>
      </c>
      <c r="W1277" s="17">
        <f t="shared" si="96"/>
        <v>2016</v>
      </c>
      <c r="X1277" t="str">
        <f t="shared" si="97"/>
        <v>May-2016</v>
      </c>
      <c r="Y1277" s="17">
        <f t="shared" si="98"/>
        <v>0</v>
      </c>
      <c r="Z1277" t="str">
        <f t="shared" si="99"/>
        <v>11-20%</v>
      </c>
      <c r="AA1277" s="17">
        <f>IF(COUNTIF($B$2:B1277,B1277)=1,1,0)</f>
        <v>0</v>
      </c>
      <c r="AB1277" s="17">
        <f>IF(COUNTIF($F$2:F1277,F1277)=1,1,0)</f>
        <v>0</v>
      </c>
    </row>
    <row r="1278" spans="1:28" x14ac:dyDescent="0.2">
      <c r="A1278" s="17">
        <v>1277</v>
      </c>
      <c r="B1278" t="s">
        <v>3580</v>
      </c>
      <c r="C1278" s="18">
        <v>42516</v>
      </c>
      <c r="D1278" s="18">
        <v>42516</v>
      </c>
      <c r="E1278" t="s">
        <v>1320</v>
      </c>
      <c r="F1278" t="s">
        <v>3201</v>
      </c>
      <c r="G1278" t="s">
        <v>3202</v>
      </c>
      <c r="H1278" t="s">
        <v>53</v>
      </c>
      <c r="I1278" t="s">
        <v>54</v>
      </c>
      <c r="J1278" t="s">
        <v>130</v>
      </c>
      <c r="K1278" t="s">
        <v>131</v>
      </c>
      <c r="L1278">
        <v>76106</v>
      </c>
      <c r="M1278" t="s">
        <v>132</v>
      </c>
      <c r="N1278" t="s">
        <v>3583</v>
      </c>
      <c r="O1278" t="s">
        <v>98</v>
      </c>
      <c r="P1278" t="s">
        <v>188</v>
      </c>
      <c r="Q1278" t="s">
        <v>3584</v>
      </c>
      <c r="R1278" s="19">
        <v>63.991999999999997</v>
      </c>
      <c r="S1278" s="17">
        <v>1</v>
      </c>
      <c r="T1278" s="20">
        <v>0.2</v>
      </c>
      <c r="U1278" s="19">
        <v>-7.1990999999999996</v>
      </c>
      <c r="V1278" s="20">
        <f t="shared" si="95"/>
        <v>-0.1125</v>
      </c>
      <c r="W1278" s="17">
        <f t="shared" si="96"/>
        <v>2016</v>
      </c>
      <c r="X1278" t="str">
        <f t="shared" si="97"/>
        <v>May-2016</v>
      </c>
      <c r="Y1278" s="17">
        <f t="shared" si="98"/>
        <v>0</v>
      </c>
      <c r="Z1278" t="str">
        <f t="shared" si="99"/>
        <v>11-20%</v>
      </c>
      <c r="AA1278" s="17">
        <f>IF(COUNTIF($B$2:B1278,B1278)=1,1,0)</f>
        <v>0</v>
      </c>
      <c r="AB1278" s="17">
        <f>IF(COUNTIF($F$2:F1278,F1278)=1,1,0)</f>
        <v>0</v>
      </c>
    </row>
    <row r="1279" spans="1:28" x14ac:dyDescent="0.2">
      <c r="A1279" s="17">
        <v>1278</v>
      </c>
      <c r="B1279" t="s">
        <v>3585</v>
      </c>
      <c r="C1279" s="18">
        <v>42492</v>
      </c>
      <c r="D1279" s="18">
        <v>42497</v>
      </c>
      <c r="E1279" t="s">
        <v>77</v>
      </c>
      <c r="F1279" t="s">
        <v>3586</v>
      </c>
      <c r="G1279" t="s">
        <v>3587</v>
      </c>
      <c r="H1279" t="s">
        <v>53</v>
      </c>
      <c r="I1279" t="s">
        <v>54</v>
      </c>
      <c r="J1279" t="s">
        <v>211</v>
      </c>
      <c r="K1279" t="s">
        <v>131</v>
      </c>
      <c r="L1279">
        <v>77070</v>
      </c>
      <c r="M1279" t="s">
        <v>132</v>
      </c>
      <c r="N1279" t="s">
        <v>3588</v>
      </c>
      <c r="O1279" t="s">
        <v>73</v>
      </c>
      <c r="P1279" t="s">
        <v>95</v>
      </c>
      <c r="Q1279" t="s">
        <v>3589</v>
      </c>
      <c r="R1279" s="19">
        <v>86.352000000000004</v>
      </c>
      <c r="S1279" s="17">
        <v>3</v>
      </c>
      <c r="T1279" s="20">
        <v>0.2</v>
      </c>
      <c r="U1279" s="19">
        <v>5.3970000000000002</v>
      </c>
      <c r="V1279" s="20">
        <f t="shared" si="95"/>
        <v>6.25E-2</v>
      </c>
      <c r="W1279" s="17">
        <f t="shared" si="96"/>
        <v>2016</v>
      </c>
      <c r="X1279" t="str">
        <f t="shared" si="97"/>
        <v>May-2016</v>
      </c>
      <c r="Y1279" s="17">
        <f t="shared" si="98"/>
        <v>5</v>
      </c>
      <c r="Z1279" t="str">
        <f t="shared" si="99"/>
        <v>11-20%</v>
      </c>
      <c r="AA1279" s="17">
        <f>IF(COUNTIF($B$2:B1279,B1279)=1,1,0)</f>
        <v>1</v>
      </c>
      <c r="AB1279" s="17">
        <f>IF(COUNTIF($F$2:F1279,F1279)=1,1,0)</f>
        <v>1</v>
      </c>
    </row>
    <row r="1280" spans="1:28" x14ac:dyDescent="0.2">
      <c r="A1280" s="17">
        <v>1279</v>
      </c>
      <c r="B1280" t="s">
        <v>3590</v>
      </c>
      <c r="C1280" s="18">
        <v>41890</v>
      </c>
      <c r="D1280" s="18">
        <v>41893</v>
      </c>
      <c r="E1280" t="s">
        <v>215</v>
      </c>
      <c r="F1280" t="s">
        <v>2895</v>
      </c>
      <c r="G1280" t="s">
        <v>2896</v>
      </c>
      <c r="H1280" t="s">
        <v>68</v>
      </c>
      <c r="I1280" t="s">
        <v>54</v>
      </c>
      <c r="J1280" t="s">
        <v>3591</v>
      </c>
      <c r="K1280" t="s">
        <v>1302</v>
      </c>
      <c r="L1280">
        <v>31204</v>
      </c>
      <c r="M1280" t="s">
        <v>57</v>
      </c>
      <c r="N1280" t="s">
        <v>3592</v>
      </c>
      <c r="O1280" t="s">
        <v>98</v>
      </c>
      <c r="P1280" t="s">
        <v>188</v>
      </c>
      <c r="Q1280" t="s">
        <v>3593</v>
      </c>
      <c r="R1280" s="19">
        <v>32.97</v>
      </c>
      <c r="S1280" s="17">
        <v>3</v>
      </c>
      <c r="T1280" s="20">
        <v>0</v>
      </c>
      <c r="U1280" s="19">
        <v>12.8583</v>
      </c>
      <c r="V1280" s="20">
        <f t="shared" si="95"/>
        <v>0.39</v>
      </c>
      <c r="W1280" s="17">
        <f t="shared" si="96"/>
        <v>2014</v>
      </c>
      <c r="X1280" t="str">
        <f t="shared" si="97"/>
        <v>Sep-2014</v>
      </c>
      <c r="Y1280" s="17">
        <f t="shared" si="98"/>
        <v>3</v>
      </c>
      <c r="Z1280" t="str">
        <f t="shared" si="99"/>
        <v>0% (No Discount)</v>
      </c>
      <c r="AA1280" s="17">
        <f>IF(COUNTIF($B$2:B1280,B1280)=1,1,0)</f>
        <v>1</v>
      </c>
      <c r="AB1280" s="17">
        <f>IF(COUNTIF($F$2:F1280,F1280)=1,1,0)</f>
        <v>0</v>
      </c>
    </row>
    <row r="1281" spans="1:28" x14ac:dyDescent="0.2">
      <c r="A1281" s="17">
        <v>1280</v>
      </c>
      <c r="B1281" t="s">
        <v>3590</v>
      </c>
      <c r="C1281" s="18">
        <v>41890</v>
      </c>
      <c r="D1281" s="18">
        <v>41893</v>
      </c>
      <c r="E1281" t="s">
        <v>215</v>
      </c>
      <c r="F1281" t="s">
        <v>2895</v>
      </c>
      <c r="G1281" t="s">
        <v>2896</v>
      </c>
      <c r="H1281" t="s">
        <v>68</v>
      </c>
      <c r="I1281" t="s">
        <v>54</v>
      </c>
      <c r="J1281" t="s">
        <v>3591</v>
      </c>
      <c r="K1281" t="s">
        <v>1302</v>
      </c>
      <c r="L1281">
        <v>31204</v>
      </c>
      <c r="M1281" t="s">
        <v>57</v>
      </c>
      <c r="N1281" t="s">
        <v>3594</v>
      </c>
      <c r="O1281" t="s">
        <v>98</v>
      </c>
      <c r="P1281" t="s">
        <v>188</v>
      </c>
      <c r="Q1281" t="s">
        <v>3595</v>
      </c>
      <c r="R1281" s="19">
        <v>83.88</v>
      </c>
      <c r="S1281" s="17">
        <v>4</v>
      </c>
      <c r="T1281" s="20">
        <v>0</v>
      </c>
      <c r="U1281" s="19">
        <v>30.1968</v>
      </c>
      <c r="V1281" s="20">
        <f t="shared" si="95"/>
        <v>0.36000000000000004</v>
      </c>
      <c r="W1281" s="17">
        <f t="shared" si="96"/>
        <v>2014</v>
      </c>
      <c r="X1281" t="str">
        <f t="shared" si="97"/>
        <v>Sep-2014</v>
      </c>
      <c r="Y1281" s="17">
        <f t="shared" si="98"/>
        <v>3</v>
      </c>
      <c r="Z1281" t="str">
        <f t="shared" si="99"/>
        <v>0% (No Discount)</v>
      </c>
      <c r="AA1281" s="17">
        <f>IF(COUNTIF($B$2:B1281,B1281)=1,1,0)</f>
        <v>0</v>
      </c>
      <c r="AB1281" s="17">
        <f>IF(COUNTIF($F$2:F1281,F1281)=1,1,0)</f>
        <v>0</v>
      </c>
    </row>
    <row r="1282" spans="1:28" x14ac:dyDescent="0.2">
      <c r="A1282" s="17">
        <v>1281</v>
      </c>
      <c r="B1282" t="s">
        <v>3596</v>
      </c>
      <c r="C1282" s="18">
        <v>42618</v>
      </c>
      <c r="D1282" s="18">
        <v>42619</v>
      </c>
      <c r="E1282" t="s">
        <v>215</v>
      </c>
      <c r="F1282" t="s">
        <v>2595</v>
      </c>
      <c r="G1282" t="s">
        <v>2596</v>
      </c>
      <c r="H1282" t="s">
        <v>53</v>
      </c>
      <c r="I1282" t="s">
        <v>54</v>
      </c>
      <c r="J1282" t="s">
        <v>3597</v>
      </c>
      <c r="K1282" t="s">
        <v>516</v>
      </c>
      <c r="L1282">
        <v>52402</v>
      </c>
      <c r="M1282" t="s">
        <v>132</v>
      </c>
      <c r="N1282" t="s">
        <v>3598</v>
      </c>
      <c r="O1282" t="s">
        <v>98</v>
      </c>
      <c r="P1282" t="s">
        <v>99</v>
      </c>
      <c r="Q1282" t="s">
        <v>3599</v>
      </c>
      <c r="R1282" s="19">
        <v>278.39999999999998</v>
      </c>
      <c r="S1282" s="17">
        <v>3</v>
      </c>
      <c r="T1282" s="20">
        <v>0</v>
      </c>
      <c r="U1282" s="19">
        <v>80.736000000000004</v>
      </c>
      <c r="V1282" s="20">
        <f t="shared" ref="V1282:V1345" si="100">IFERROR(U1282/R1282,0)</f>
        <v>0.29000000000000004</v>
      </c>
      <c r="W1282" s="17">
        <f t="shared" ref="W1282:W1345" si="101">YEAR(C1282)</f>
        <v>2016</v>
      </c>
      <c r="X1282" t="str">
        <f t="shared" ref="X1282:X1345" si="102">TEXT(C1282,"mmm-yyyy")</f>
        <v>Sep-2016</v>
      </c>
      <c r="Y1282" s="17">
        <f t="shared" ref="Y1282:Y1345" si="103">D1282-C1282</f>
        <v>1</v>
      </c>
      <c r="Z1282" t="str">
        <f t="shared" ref="Z1282:Z1345" si="104">IF(T1282=0,"0% (No Discount)",IF(T1282&lt;=0.1,"1-10%",IF(T1282&lt;=0.2,"11-20%",IF(T1282&lt;=0.3,"21-30%",IF(T1282&lt;=0.4,"31-40%",IF(T1282&lt;=0.5,"41-50%","Over 50%"))))))</f>
        <v>0% (No Discount)</v>
      </c>
      <c r="AA1282" s="17">
        <f>IF(COUNTIF($B$2:B1282,B1282)=1,1,0)</f>
        <v>1</v>
      </c>
      <c r="AB1282" s="17">
        <f>IF(COUNTIF($F$2:F1282,F1282)=1,1,0)</f>
        <v>0</v>
      </c>
    </row>
    <row r="1283" spans="1:28" x14ac:dyDescent="0.2">
      <c r="A1283" s="17">
        <v>1282</v>
      </c>
      <c r="B1283" t="s">
        <v>3600</v>
      </c>
      <c r="C1283" s="18">
        <v>42834</v>
      </c>
      <c r="D1283" s="18">
        <v>42836</v>
      </c>
      <c r="E1283" t="s">
        <v>215</v>
      </c>
      <c r="F1283" t="s">
        <v>1706</v>
      </c>
      <c r="G1283" t="s">
        <v>1707</v>
      </c>
      <c r="H1283" t="s">
        <v>53</v>
      </c>
      <c r="I1283" t="s">
        <v>54</v>
      </c>
      <c r="J1283" t="s">
        <v>1553</v>
      </c>
      <c r="K1283" t="s">
        <v>81</v>
      </c>
      <c r="L1283">
        <v>32216</v>
      </c>
      <c r="M1283" t="s">
        <v>57</v>
      </c>
      <c r="N1283" t="s">
        <v>3601</v>
      </c>
      <c r="O1283" t="s">
        <v>73</v>
      </c>
      <c r="P1283" t="s">
        <v>74</v>
      </c>
      <c r="Q1283" t="s">
        <v>3602</v>
      </c>
      <c r="R1283" s="19">
        <v>15.12</v>
      </c>
      <c r="S1283" s="17">
        <v>3</v>
      </c>
      <c r="T1283" s="20">
        <v>0.2</v>
      </c>
      <c r="U1283" s="19">
        <v>4.9139999999999997</v>
      </c>
      <c r="V1283" s="20">
        <f t="shared" si="100"/>
        <v>0.32500000000000001</v>
      </c>
      <c r="W1283" s="17">
        <f t="shared" si="101"/>
        <v>2017</v>
      </c>
      <c r="X1283" t="str">
        <f t="shared" si="102"/>
        <v>Apr-2017</v>
      </c>
      <c r="Y1283" s="17">
        <f t="shared" si="103"/>
        <v>2</v>
      </c>
      <c r="Z1283" t="str">
        <f t="shared" si="104"/>
        <v>11-20%</v>
      </c>
      <c r="AA1283" s="17">
        <f>IF(COUNTIF($B$2:B1283,B1283)=1,1,0)</f>
        <v>1</v>
      </c>
      <c r="AB1283" s="17">
        <f>IF(COUNTIF($F$2:F1283,F1283)=1,1,0)</f>
        <v>0</v>
      </c>
    </row>
    <row r="1284" spans="1:28" x14ac:dyDescent="0.2">
      <c r="A1284" s="17">
        <v>1283</v>
      </c>
      <c r="B1284" t="s">
        <v>3600</v>
      </c>
      <c r="C1284" s="18">
        <v>42834</v>
      </c>
      <c r="D1284" s="18">
        <v>42836</v>
      </c>
      <c r="E1284" t="s">
        <v>215</v>
      </c>
      <c r="F1284" t="s">
        <v>1706</v>
      </c>
      <c r="G1284" t="s">
        <v>1707</v>
      </c>
      <c r="H1284" t="s">
        <v>53</v>
      </c>
      <c r="I1284" t="s">
        <v>54</v>
      </c>
      <c r="J1284" t="s">
        <v>1553</v>
      </c>
      <c r="K1284" t="s">
        <v>81</v>
      </c>
      <c r="L1284">
        <v>32216</v>
      </c>
      <c r="M1284" t="s">
        <v>57</v>
      </c>
      <c r="N1284" t="s">
        <v>3603</v>
      </c>
      <c r="O1284" t="s">
        <v>73</v>
      </c>
      <c r="P1284" t="s">
        <v>102</v>
      </c>
      <c r="Q1284" t="s">
        <v>3604</v>
      </c>
      <c r="R1284" s="19">
        <v>17.43</v>
      </c>
      <c r="S1284" s="17">
        <v>1</v>
      </c>
      <c r="T1284" s="20">
        <v>0.7</v>
      </c>
      <c r="U1284" s="19">
        <v>-13.363</v>
      </c>
      <c r="V1284" s="20">
        <f t="shared" si="100"/>
        <v>-0.76666666666666661</v>
      </c>
      <c r="W1284" s="17">
        <f t="shared" si="101"/>
        <v>2017</v>
      </c>
      <c r="X1284" t="str">
        <f t="shared" si="102"/>
        <v>Apr-2017</v>
      </c>
      <c r="Y1284" s="17">
        <f t="shared" si="103"/>
        <v>2</v>
      </c>
      <c r="Z1284" t="str">
        <f t="shared" si="104"/>
        <v>Over 50%</v>
      </c>
      <c r="AA1284" s="17">
        <f>IF(COUNTIF($B$2:B1284,B1284)=1,1,0)</f>
        <v>0</v>
      </c>
      <c r="AB1284" s="17">
        <f>IF(COUNTIF($F$2:F1284,F1284)=1,1,0)</f>
        <v>0</v>
      </c>
    </row>
    <row r="1285" spans="1:28" x14ac:dyDescent="0.2">
      <c r="A1285" s="17">
        <v>1284</v>
      </c>
      <c r="B1285" t="s">
        <v>3600</v>
      </c>
      <c r="C1285" s="18">
        <v>42834</v>
      </c>
      <c r="D1285" s="18">
        <v>42836</v>
      </c>
      <c r="E1285" t="s">
        <v>215</v>
      </c>
      <c r="F1285" t="s">
        <v>1706</v>
      </c>
      <c r="G1285" t="s">
        <v>1707</v>
      </c>
      <c r="H1285" t="s">
        <v>53</v>
      </c>
      <c r="I1285" t="s">
        <v>54</v>
      </c>
      <c r="J1285" t="s">
        <v>1553</v>
      </c>
      <c r="K1285" t="s">
        <v>81</v>
      </c>
      <c r="L1285">
        <v>32216</v>
      </c>
      <c r="M1285" t="s">
        <v>57</v>
      </c>
      <c r="N1285" t="s">
        <v>3605</v>
      </c>
      <c r="O1285" t="s">
        <v>73</v>
      </c>
      <c r="P1285" t="s">
        <v>117</v>
      </c>
      <c r="Q1285" t="s">
        <v>3606</v>
      </c>
      <c r="R1285" s="19">
        <v>251.64</v>
      </c>
      <c r="S1285" s="17">
        <v>3</v>
      </c>
      <c r="T1285" s="20">
        <v>0.2</v>
      </c>
      <c r="U1285" s="19">
        <v>88.073999999999998</v>
      </c>
      <c r="V1285" s="20">
        <f t="shared" si="100"/>
        <v>0.35000000000000003</v>
      </c>
      <c r="W1285" s="17">
        <f t="shared" si="101"/>
        <v>2017</v>
      </c>
      <c r="X1285" t="str">
        <f t="shared" si="102"/>
        <v>Apr-2017</v>
      </c>
      <c r="Y1285" s="17">
        <f t="shared" si="103"/>
        <v>2</v>
      </c>
      <c r="Z1285" t="str">
        <f t="shared" si="104"/>
        <v>11-20%</v>
      </c>
      <c r="AA1285" s="17">
        <f>IF(COUNTIF($B$2:B1285,B1285)=1,1,0)</f>
        <v>0</v>
      </c>
      <c r="AB1285" s="17">
        <f>IF(COUNTIF($F$2:F1285,F1285)=1,1,0)</f>
        <v>0</v>
      </c>
    </row>
    <row r="1286" spans="1:28" x14ac:dyDescent="0.2">
      <c r="A1286" s="17">
        <v>1285</v>
      </c>
      <c r="B1286" t="s">
        <v>3607</v>
      </c>
      <c r="C1286" s="18">
        <v>42344</v>
      </c>
      <c r="D1286" s="18">
        <v>42350</v>
      </c>
      <c r="E1286" t="s">
        <v>77</v>
      </c>
      <c r="F1286" t="s">
        <v>1308</v>
      </c>
      <c r="G1286" t="s">
        <v>1309</v>
      </c>
      <c r="H1286" t="s">
        <v>53</v>
      </c>
      <c r="I1286" t="s">
        <v>54</v>
      </c>
      <c r="J1286" t="s">
        <v>1267</v>
      </c>
      <c r="K1286" t="s">
        <v>131</v>
      </c>
      <c r="L1286">
        <v>78745</v>
      </c>
      <c r="M1286" t="s">
        <v>132</v>
      </c>
      <c r="N1286" t="s">
        <v>3608</v>
      </c>
      <c r="O1286" t="s">
        <v>73</v>
      </c>
      <c r="P1286" t="s">
        <v>102</v>
      </c>
      <c r="Q1286" t="s">
        <v>3609</v>
      </c>
      <c r="R1286" s="19">
        <v>2.7719999999999998</v>
      </c>
      <c r="S1286" s="17">
        <v>7</v>
      </c>
      <c r="T1286" s="20">
        <v>0.8</v>
      </c>
      <c r="U1286" s="19">
        <v>-4.851</v>
      </c>
      <c r="V1286" s="20">
        <f t="shared" si="100"/>
        <v>-1.7500000000000002</v>
      </c>
      <c r="W1286" s="17">
        <f t="shared" si="101"/>
        <v>2015</v>
      </c>
      <c r="X1286" t="str">
        <f t="shared" si="102"/>
        <v>Dec-2015</v>
      </c>
      <c r="Y1286" s="17">
        <f t="shared" si="103"/>
        <v>6</v>
      </c>
      <c r="Z1286" t="str">
        <f t="shared" si="104"/>
        <v>Over 50%</v>
      </c>
      <c r="AA1286" s="17">
        <f>IF(COUNTIF($B$2:B1286,B1286)=1,1,0)</f>
        <v>1</v>
      </c>
      <c r="AB1286" s="17">
        <f>IF(COUNTIF($F$2:F1286,F1286)=1,1,0)</f>
        <v>0</v>
      </c>
    </row>
    <row r="1287" spans="1:28" x14ac:dyDescent="0.2">
      <c r="A1287" s="17">
        <v>1286</v>
      </c>
      <c r="B1287" t="s">
        <v>3610</v>
      </c>
      <c r="C1287" s="18">
        <v>42547</v>
      </c>
      <c r="D1287" s="18">
        <v>42554</v>
      </c>
      <c r="E1287" t="s">
        <v>77</v>
      </c>
      <c r="F1287" t="s">
        <v>3611</v>
      </c>
      <c r="G1287" t="s">
        <v>3612</v>
      </c>
      <c r="H1287" t="s">
        <v>53</v>
      </c>
      <c r="I1287" t="s">
        <v>54</v>
      </c>
      <c r="J1287" t="s">
        <v>3613</v>
      </c>
      <c r="K1287" t="s">
        <v>1430</v>
      </c>
      <c r="L1287">
        <v>2908</v>
      </c>
      <c r="M1287" t="s">
        <v>175</v>
      </c>
      <c r="N1287" t="s">
        <v>1545</v>
      </c>
      <c r="O1287" t="s">
        <v>73</v>
      </c>
      <c r="P1287" t="s">
        <v>86</v>
      </c>
      <c r="Q1287" t="s">
        <v>1546</v>
      </c>
      <c r="R1287" s="19">
        <v>14.9</v>
      </c>
      <c r="S1287" s="17">
        <v>5</v>
      </c>
      <c r="T1287" s="20">
        <v>0</v>
      </c>
      <c r="U1287" s="19">
        <v>1.0429999999999999</v>
      </c>
      <c r="V1287" s="20">
        <f t="shared" si="100"/>
        <v>6.9999999999999993E-2</v>
      </c>
      <c r="W1287" s="17">
        <f t="shared" si="101"/>
        <v>2016</v>
      </c>
      <c r="X1287" t="str">
        <f t="shared" si="102"/>
        <v>Jun-2016</v>
      </c>
      <c r="Y1287" s="17">
        <f t="shared" si="103"/>
        <v>7</v>
      </c>
      <c r="Z1287" t="str">
        <f t="shared" si="104"/>
        <v>0% (No Discount)</v>
      </c>
      <c r="AA1287" s="17">
        <f>IF(COUNTIF($B$2:B1287,B1287)=1,1,0)</f>
        <v>1</v>
      </c>
      <c r="AB1287" s="17">
        <f>IF(COUNTIF($F$2:F1287,F1287)=1,1,0)</f>
        <v>1</v>
      </c>
    </row>
    <row r="1288" spans="1:28" x14ac:dyDescent="0.2">
      <c r="A1288" s="17">
        <v>1287</v>
      </c>
      <c r="B1288" t="s">
        <v>3614</v>
      </c>
      <c r="C1288" s="18">
        <v>42189</v>
      </c>
      <c r="D1288" s="18">
        <v>42193</v>
      </c>
      <c r="E1288" t="s">
        <v>77</v>
      </c>
      <c r="F1288" t="s">
        <v>558</v>
      </c>
      <c r="G1288" t="s">
        <v>559</v>
      </c>
      <c r="H1288" t="s">
        <v>129</v>
      </c>
      <c r="I1288" t="s">
        <v>54</v>
      </c>
      <c r="J1288" t="s">
        <v>293</v>
      </c>
      <c r="K1288" t="s">
        <v>294</v>
      </c>
      <c r="L1288">
        <v>10035</v>
      </c>
      <c r="M1288" t="s">
        <v>175</v>
      </c>
      <c r="N1288" t="s">
        <v>3615</v>
      </c>
      <c r="O1288" t="s">
        <v>73</v>
      </c>
      <c r="P1288" t="s">
        <v>95</v>
      </c>
      <c r="Q1288" t="s">
        <v>3616</v>
      </c>
      <c r="R1288" s="19">
        <v>15.48</v>
      </c>
      <c r="S1288" s="17">
        <v>3</v>
      </c>
      <c r="T1288" s="20">
        <v>0</v>
      </c>
      <c r="U1288" s="19">
        <v>4.4892000000000003</v>
      </c>
      <c r="V1288" s="20">
        <f t="shared" si="100"/>
        <v>0.29000000000000004</v>
      </c>
      <c r="W1288" s="17">
        <f t="shared" si="101"/>
        <v>2015</v>
      </c>
      <c r="X1288" t="str">
        <f t="shared" si="102"/>
        <v>Jul-2015</v>
      </c>
      <c r="Y1288" s="17">
        <f t="shared" si="103"/>
        <v>4</v>
      </c>
      <c r="Z1288" t="str">
        <f t="shared" si="104"/>
        <v>0% (No Discount)</v>
      </c>
      <c r="AA1288" s="17">
        <f>IF(COUNTIF($B$2:B1288,B1288)=1,1,0)</f>
        <v>1</v>
      </c>
      <c r="AB1288" s="17">
        <f>IF(COUNTIF($F$2:F1288,F1288)=1,1,0)</f>
        <v>0</v>
      </c>
    </row>
    <row r="1289" spans="1:28" x14ac:dyDescent="0.2">
      <c r="A1289" s="17">
        <v>1288</v>
      </c>
      <c r="B1289" t="s">
        <v>3617</v>
      </c>
      <c r="C1289" s="18">
        <v>42696</v>
      </c>
      <c r="D1289" s="18">
        <v>42700</v>
      </c>
      <c r="E1289" t="s">
        <v>77</v>
      </c>
      <c r="F1289" t="s">
        <v>3618</v>
      </c>
      <c r="G1289" t="s">
        <v>3619</v>
      </c>
      <c r="H1289" t="s">
        <v>68</v>
      </c>
      <c r="I1289" t="s">
        <v>54</v>
      </c>
      <c r="J1289" t="s">
        <v>293</v>
      </c>
      <c r="K1289" t="s">
        <v>294</v>
      </c>
      <c r="L1289">
        <v>10009</v>
      </c>
      <c r="M1289" t="s">
        <v>175</v>
      </c>
      <c r="N1289" t="s">
        <v>325</v>
      </c>
      <c r="O1289" t="s">
        <v>59</v>
      </c>
      <c r="P1289" t="s">
        <v>92</v>
      </c>
      <c r="Q1289" t="s">
        <v>326</v>
      </c>
      <c r="R1289" s="19">
        <v>39.880000000000003</v>
      </c>
      <c r="S1289" s="17">
        <v>2</v>
      </c>
      <c r="T1289" s="20">
        <v>0</v>
      </c>
      <c r="U1289" s="19">
        <v>11.166399999999999</v>
      </c>
      <c r="V1289" s="20">
        <f t="shared" si="100"/>
        <v>0.27999999999999997</v>
      </c>
      <c r="W1289" s="17">
        <f t="shared" si="101"/>
        <v>2016</v>
      </c>
      <c r="X1289" t="str">
        <f t="shared" si="102"/>
        <v>Nov-2016</v>
      </c>
      <c r="Y1289" s="17">
        <f t="shared" si="103"/>
        <v>4</v>
      </c>
      <c r="Z1289" t="str">
        <f t="shared" si="104"/>
        <v>0% (No Discount)</v>
      </c>
      <c r="AA1289" s="17">
        <f>IF(COUNTIF($B$2:B1289,B1289)=1,1,0)</f>
        <v>1</v>
      </c>
      <c r="AB1289" s="17">
        <f>IF(COUNTIF($F$2:F1289,F1289)=1,1,0)</f>
        <v>1</v>
      </c>
    </row>
    <row r="1290" spans="1:28" x14ac:dyDescent="0.2">
      <c r="A1290" s="17">
        <v>1289</v>
      </c>
      <c r="B1290" t="s">
        <v>3617</v>
      </c>
      <c r="C1290" s="18">
        <v>42696</v>
      </c>
      <c r="D1290" s="18">
        <v>42700</v>
      </c>
      <c r="E1290" t="s">
        <v>77</v>
      </c>
      <c r="F1290" t="s">
        <v>3618</v>
      </c>
      <c r="G1290" t="s">
        <v>3619</v>
      </c>
      <c r="H1290" t="s">
        <v>68</v>
      </c>
      <c r="I1290" t="s">
        <v>54</v>
      </c>
      <c r="J1290" t="s">
        <v>293</v>
      </c>
      <c r="K1290" t="s">
        <v>294</v>
      </c>
      <c r="L1290">
        <v>10009</v>
      </c>
      <c r="M1290" t="s">
        <v>175</v>
      </c>
      <c r="N1290" t="s">
        <v>2109</v>
      </c>
      <c r="O1290" t="s">
        <v>73</v>
      </c>
      <c r="P1290" t="s">
        <v>102</v>
      </c>
      <c r="Q1290" t="s">
        <v>2110</v>
      </c>
      <c r="R1290" s="19">
        <v>12.192</v>
      </c>
      <c r="S1290" s="17">
        <v>4</v>
      </c>
      <c r="T1290" s="20">
        <v>0.2</v>
      </c>
      <c r="U1290" s="19">
        <v>4.1147999999999998</v>
      </c>
      <c r="V1290" s="20">
        <f t="shared" si="100"/>
        <v>0.33749999999999997</v>
      </c>
      <c r="W1290" s="17">
        <f t="shared" si="101"/>
        <v>2016</v>
      </c>
      <c r="X1290" t="str">
        <f t="shared" si="102"/>
        <v>Nov-2016</v>
      </c>
      <c r="Y1290" s="17">
        <f t="shared" si="103"/>
        <v>4</v>
      </c>
      <c r="Z1290" t="str">
        <f t="shared" si="104"/>
        <v>11-20%</v>
      </c>
      <c r="AA1290" s="17">
        <f>IF(COUNTIF($B$2:B1290,B1290)=1,1,0)</f>
        <v>0</v>
      </c>
      <c r="AB1290" s="17">
        <f>IF(COUNTIF($F$2:F1290,F1290)=1,1,0)</f>
        <v>0</v>
      </c>
    </row>
    <row r="1291" spans="1:28" x14ac:dyDescent="0.2">
      <c r="A1291" s="17">
        <v>1290</v>
      </c>
      <c r="B1291" t="s">
        <v>3617</v>
      </c>
      <c r="C1291" s="18">
        <v>42696</v>
      </c>
      <c r="D1291" s="18">
        <v>42700</v>
      </c>
      <c r="E1291" t="s">
        <v>77</v>
      </c>
      <c r="F1291" t="s">
        <v>3618</v>
      </c>
      <c r="G1291" t="s">
        <v>3619</v>
      </c>
      <c r="H1291" t="s">
        <v>68</v>
      </c>
      <c r="I1291" t="s">
        <v>54</v>
      </c>
      <c r="J1291" t="s">
        <v>293</v>
      </c>
      <c r="K1291" t="s">
        <v>294</v>
      </c>
      <c r="L1291">
        <v>10009</v>
      </c>
      <c r="M1291" t="s">
        <v>175</v>
      </c>
      <c r="N1291" t="s">
        <v>3620</v>
      </c>
      <c r="O1291" t="s">
        <v>73</v>
      </c>
      <c r="P1291" t="s">
        <v>95</v>
      </c>
      <c r="Q1291" t="s">
        <v>3621</v>
      </c>
      <c r="R1291" s="19">
        <v>20.82</v>
      </c>
      <c r="S1291" s="17">
        <v>3</v>
      </c>
      <c r="T1291" s="20">
        <v>0</v>
      </c>
      <c r="U1291" s="19">
        <v>7.4951999999999996</v>
      </c>
      <c r="V1291" s="20">
        <f t="shared" si="100"/>
        <v>0.36</v>
      </c>
      <c r="W1291" s="17">
        <f t="shared" si="101"/>
        <v>2016</v>
      </c>
      <c r="X1291" t="str">
        <f t="shared" si="102"/>
        <v>Nov-2016</v>
      </c>
      <c r="Y1291" s="17">
        <f t="shared" si="103"/>
        <v>4</v>
      </c>
      <c r="Z1291" t="str">
        <f t="shared" si="104"/>
        <v>0% (No Discount)</v>
      </c>
      <c r="AA1291" s="17">
        <f>IF(COUNTIF($B$2:B1291,B1291)=1,1,0)</f>
        <v>0</v>
      </c>
      <c r="AB1291" s="17">
        <f>IF(COUNTIF($F$2:F1291,F1291)=1,1,0)</f>
        <v>0</v>
      </c>
    </row>
    <row r="1292" spans="1:28" x14ac:dyDescent="0.2">
      <c r="A1292" s="17">
        <v>1291</v>
      </c>
      <c r="B1292" t="s">
        <v>3622</v>
      </c>
      <c r="C1292" s="18">
        <v>42684</v>
      </c>
      <c r="D1292" s="18">
        <v>42686</v>
      </c>
      <c r="E1292" t="s">
        <v>215</v>
      </c>
      <c r="F1292" t="s">
        <v>2162</v>
      </c>
      <c r="G1292" t="s">
        <v>2163</v>
      </c>
      <c r="H1292" t="s">
        <v>129</v>
      </c>
      <c r="I1292" t="s">
        <v>54</v>
      </c>
      <c r="J1292" t="s">
        <v>154</v>
      </c>
      <c r="K1292" t="s">
        <v>70</v>
      </c>
      <c r="L1292">
        <v>94122</v>
      </c>
      <c r="M1292" t="s">
        <v>71</v>
      </c>
      <c r="N1292" t="s">
        <v>3623</v>
      </c>
      <c r="O1292" t="s">
        <v>73</v>
      </c>
      <c r="P1292" t="s">
        <v>102</v>
      </c>
      <c r="Q1292" t="s">
        <v>3624</v>
      </c>
      <c r="R1292" s="19">
        <v>13.215999999999999</v>
      </c>
      <c r="S1292" s="17">
        <v>4</v>
      </c>
      <c r="T1292" s="20">
        <v>0.2</v>
      </c>
      <c r="U1292" s="19">
        <v>4.4603999999999999</v>
      </c>
      <c r="V1292" s="20">
        <f t="shared" si="100"/>
        <v>0.33750000000000002</v>
      </c>
      <c r="W1292" s="17">
        <f t="shared" si="101"/>
        <v>2016</v>
      </c>
      <c r="X1292" t="str">
        <f t="shared" si="102"/>
        <v>Nov-2016</v>
      </c>
      <c r="Y1292" s="17">
        <f t="shared" si="103"/>
        <v>2</v>
      </c>
      <c r="Z1292" t="str">
        <f t="shared" si="104"/>
        <v>11-20%</v>
      </c>
      <c r="AA1292" s="17">
        <f>IF(COUNTIF($B$2:B1292,B1292)=1,1,0)</f>
        <v>1</v>
      </c>
      <c r="AB1292" s="17">
        <f>IF(COUNTIF($F$2:F1292,F1292)=1,1,0)</f>
        <v>0</v>
      </c>
    </row>
    <row r="1293" spans="1:28" x14ac:dyDescent="0.2">
      <c r="A1293" s="17">
        <v>1292</v>
      </c>
      <c r="B1293" t="s">
        <v>3622</v>
      </c>
      <c r="C1293" s="18">
        <v>42684</v>
      </c>
      <c r="D1293" s="18">
        <v>42686</v>
      </c>
      <c r="E1293" t="s">
        <v>215</v>
      </c>
      <c r="F1293" t="s">
        <v>2162</v>
      </c>
      <c r="G1293" t="s">
        <v>2163</v>
      </c>
      <c r="H1293" t="s">
        <v>129</v>
      </c>
      <c r="I1293" t="s">
        <v>54</v>
      </c>
      <c r="J1293" t="s">
        <v>154</v>
      </c>
      <c r="K1293" t="s">
        <v>70</v>
      </c>
      <c r="L1293">
        <v>94122</v>
      </c>
      <c r="M1293" t="s">
        <v>71</v>
      </c>
      <c r="N1293" t="s">
        <v>3388</v>
      </c>
      <c r="O1293" t="s">
        <v>73</v>
      </c>
      <c r="P1293" t="s">
        <v>117</v>
      </c>
      <c r="Q1293" t="s">
        <v>3389</v>
      </c>
      <c r="R1293" s="19">
        <v>32.4</v>
      </c>
      <c r="S1293" s="17">
        <v>5</v>
      </c>
      <c r="T1293" s="20">
        <v>0</v>
      </c>
      <c r="U1293" s="19">
        <v>15.552</v>
      </c>
      <c r="V1293" s="20">
        <f t="shared" si="100"/>
        <v>0.48</v>
      </c>
      <c r="W1293" s="17">
        <f t="shared" si="101"/>
        <v>2016</v>
      </c>
      <c r="X1293" t="str">
        <f t="shared" si="102"/>
        <v>Nov-2016</v>
      </c>
      <c r="Y1293" s="17">
        <f t="shared" si="103"/>
        <v>2</v>
      </c>
      <c r="Z1293" t="str">
        <f t="shared" si="104"/>
        <v>0% (No Discount)</v>
      </c>
      <c r="AA1293" s="17">
        <f>IF(COUNTIF($B$2:B1293,B1293)=1,1,0)</f>
        <v>0</v>
      </c>
      <c r="AB1293" s="17">
        <f>IF(COUNTIF($F$2:F1293,F1293)=1,1,0)</f>
        <v>0</v>
      </c>
    </row>
    <row r="1294" spans="1:28" x14ac:dyDescent="0.2">
      <c r="A1294" s="17">
        <v>1293</v>
      </c>
      <c r="B1294" t="s">
        <v>3625</v>
      </c>
      <c r="C1294" s="18">
        <v>42243</v>
      </c>
      <c r="D1294" s="18">
        <v>42248</v>
      </c>
      <c r="E1294" t="s">
        <v>77</v>
      </c>
      <c r="F1294" t="s">
        <v>563</v>
      </c>
      <c r="G1294" t="s">
        <v>564</v>
      </c>
      <c r="H1294" t="s">
        <v>53</v>
      </c>
      <c r="I1294" t="s">
        <v>54</v>
      </c>
      <c r="J1294" t="s">
        <v>977</v>
      </c>
      <c r="K1294" t="s">
        <v>70</v>
      </c>
      <c r="L1294">
        <v>92105</v>
      </c>
      <c r="M1294" t="s">
        <v>71</v>
      </c>
      <c r="N1294" t="s">
        <v>605</v>
      </c>
      <c r="O1294" t="s">
        <v>73</v>
      </c>
      <c r="P1294" t="s">
        <v>606</v>
      </c>
      <c r="Q1294" t="s">
        <v>607</v>
      </c>
      <c r="R1294" s="19">
        <v>32.94</v>
      </c>
      <c r="S1294" s="17">
        <v>3</v>
      </c>
      <c r="T1294" s="20">
        <v>0</v>
      </c>
      <c r="U1294" s="19">
        <v>9.2232000000000003</v>
      </c>
      <c r="V1294" s="20">
        <f t="shared" si="100"/>
        <v>0.28000000000000003</v>
      </c>
      <c r="W1294" s="17">
        <f t="shared" si="101"/>
        <v>2015</v>
      </c>
      <c r="X1294" t="str">
        <f t="shared" si="102"/>
        <v>Aug-2015</v>
      </c>
      <c r="Y1294" s="17">
        <f t="shared" si="103"/>
        <v>5</v>
      </c>
      <c r="Z1294" t="str">
        <f t="shared" si="104"/>
        <v>0% (No Discount)</v>
      </c>
      <c r="AA1294" s="17">
        <f>IF(COUNTIF($B$2:B1294,B1294)=1,1,0)</f>
        <v>1</v>
      </c>
      <c r="AB1294" s="17">
        <f>IF(COUNTIF($F$2:F1294,F1294)=1,1,0)</f>
        <v>0</v>
      </c>
    </row>
    <row r="1295" spans="1:28" x14ac:dyDescent="0.2">
      <c r="A1295" s="17">
        <v>1294</v>
      </c>
      <c r="B1295" t="s">
        <v>3625</v>
      </c>
      <c r="C1295" s="18">
        <v>42243</v>
      </c>
      <c r="D1295" s="18">
        <v>42248</v>
      </c>
      <c r="E1295" t="s">
        <v>77</v>
      </c>
      <c r="F1295" t="s">
        <v>563</v>
      </c>
      <c r="G1295" t="s">
        <v>564</v>
      </c>
      <c r="H1295" t="s">
        <v>53</v>
      </c>
      <c r="I1295" t="s">
        <v>54</v>
      </c>
      <c r="J1295" t="s">
        <v>977</v>
      </c>
      <c r="K1295" t="s">
        <v>70</v>
      </c>
      <c r="L1295">
        <v>92105</v>
      </c>
      <c r="M1295" t="s">
        <v>71</v>
      </c>
      <c r="N1295" t="s">
        <v>3626</v>
      </c>
      <c r="O1295" t="s">
        <v>73</v>
      </c>
      <c r="P1295" t="s">
        <v>117</v>
      </c>
      <c r="Q1295" t="s">
        <v>3627</v>
      </c>
      <c r="R1295" s="19">
        <v>114.2</v>
      </c>
      <c r="S1295" s="17">
        <v>5</v>
      </c>
      <c r="T1295" s="20">
        <v>0</v>
      </c>
      <c r="U1295" s="19">
        <v>52.531999999999996</v>
      </c>
      <c r="V1295" s="20">
        <f t="shared" si="100"/>
        <v>0.45999999999999996</v>
      </c>
      <c r="W1295" s="17">
        <f t="shared" si="101"/>
        <v>2015</v>
      </c>
      <c r="X1295" t="str">
        <f t="shared" si="102"/>
        <v>Aug-2015</v>
      </c>
      <c r="Y1295" s="17">
        <f t="shared" si="103"/>
        <v>5</v>
      </c>
      <c r="Z1295" t="str">
        <f t="shared" si="104"/>
        <v>0% (No Discount)</v>
      </c>
      <c r="AA1295" s="17">
        <f>IF(COUNTIF($B$2:B1295,B1295)=1,1,0)</f>
        <v>0</v>
      </c>
      <c r="AB1295" s="17">
        <f>IF(COUNTIF($F$2:F1295,F1295)=1,1,0)</f>
        <v>0</v>
      </c>
    </row>
    <row r="1296" spans="1:28" x14ac:dyDescent="0.2">
      <c r="A1296" s="17">
        <v>1295</v>
      </c>
      <c r="B1296" t="s">
        <v>3625</v>
      </c>
      <c r="C1296" s="18">
        <v>42243</v>
      </c>
      <c r="D1296" s="18">
        <v>42248</v>
      </c>
      <c r="E1296" t="s">
        <v>77</v>
      </c>
      <c r="F1296" t="s">
        <v>563</v>
      </c>
      <c r="G1296" t="s">
        <v>564</v>
      </c>
      <c r="H1296" t="s">
        <v>53</v>
      </c>
      <c r="I1296" t="s">
        <v>54</v>
      </c>
      <c r="J1296" t="s">
        <v>977</v>
      </c>
      <c r="K1296" t="s">
        <v>70</v>
      </c>
      <c r="L1296">
        <v>92105</v>
      </c>
      <c r="M1296" t="s">
        <v>71</v>
      </c>
      <c r="N1296" t="s">
        <v>419</v>
      </c>
      <c r="O1296" t="s">
        <v>73</v>
      </c>
      <c r="P1296" t="s">
        <v>74</v>
      </c>
      <c r="Q1296" t="s">
        <v>420</v>
      </c>
      <c r="R1296" s="19">
        <v>3.08</v>
      </c>
      <c r="S1296" s="17">
        <v>1</v>
      </c>
      <c r="T1296" s="20">
        <v>0</v>
      </c>
      <c r="U1296" s="19">
        <v>1.4783999999999999</v>
      </c>
      <c r="V1296" s="20">
        <f t="shared" si="100"/>
        <v>0.48</v>
      </c>
      <c r="W1296" s="17">
        <f t="shared" si="101"/>
        <v>2015</v>
      </c>
      <c r="X1296" t="str">
        <f t="shared" si="102"/>
        <v>Aug-2015</v>
      </c>
      <c r="Y1296" s="17">
        <f t="shared" si="103"/>
        <v>5</v>
      </c>
      <c r="Z1296" t="str">
        <f t="shared" si="104"/>
        <v>0% (No Discount)</v>
      </c>
      <c r="AA1296" s="17">
        <f>IF(COUNTIF($B$2:B1296,B1296)=1,1,0)</f>
        <v>0</v>
      </c>
      <c r="AB1296" s="17">
        <f>IF(COUNTIF($F$2:F1296,F1296)=1,1,0)</f>
        <v>0</v>
      </c>
    </row>
    <row r="1297" spans="1:28" x14ac:dyDescent="0.2">
      <c r="A1297" s="17">
        <v>1296</v>
      </c>
      <c r="B1297" t="s">
        <v>3628</v>
      </c>
      <c r="C1297" s="18">
        <v>42149</v>
      </c>
      <c r="D1297" s="18">
        <v>42153</v>
      </c>
      <c r="E1297" t="s">
        <v>77</v>
      </c>
      <c r="F1297" t="s">
        <v>3629</v>
      </c>
      <c r="G1297" t="s">
        <v>3630</v>
      </c>
      <c r="H1297" t="s">
        <v>53</v>
      </c>
      <c r="I1297" t="s">
        <v>54</v>
      </c>
      <c r="J1297" t="s">
        <v>3631</v>
      </c>
      <c r="K1297" t="s">
        <v>484</v>
      </c>
      <c r="L1297">
        <v>81001</v>
      </c>
      <c r="M1297" t="s">
        <v>71</v>
      </c>
      <c r="N1297" t="s">
        <v>2853</v>
      </c>
      <c r="O1297" t="s">
        <v>73</v>
      </c>
      <c r="P1297" t="s">
        <v>105</v>
      </c>
      <c r="Q1297" t="s">
        <v>2854</v>
      </c>
      <c r="R1297" s="19">
        <v>845.72799999999995</v>
      </c>
      <c r="S1297" s="17">
        <v>13</v>
      </c>
      <c r="T1297" s="20">
        <v>0.2</v>
      </c>
      <c r="U1297" s="19">
        <v>84.572800000000001</v>
      </c>
      <c r="V1297" s="20">
        <f t="shared" si="100"/>
        <v>0.1</v>
      </c>
      <c r="W1297" s="17">
        <f t="shared" si="101"/>
        <v>2015</v>
      </c>
      <c r="X1297" t="str">
        <f t="shared" si="102"/>
        <v>May-2015</v>
      </c>
      <c r="Y1297" s="17">
        <f t="shared" si="103"/>
        <v>4</v>
      </c>
      <c r="Z1297" t="str">
        <f t="shared" si="104"/>
        <v>11-20%</v>
      </c>
      <c r="AA1297" s="17">
        <f>IF(COUNTIF($B$2:B1297,B1297)=1,1,0)</f>
        <v>1</v>
      </c>
      <c r="AB1297" s="17">
        <f>IF(COUNTIF($F$2:F1297,F1297)=1,1,0)</f>
        <v>1</v>
      </c>
    </row>
    <row r="1298" spans="1:28" x14ac:dyDescent="0.2">
      <c r="A1298" s="17">
        <v>1297</v>
      </c>
      <c r="B1298" t="s">
        <v>3632</v>
      </c>
      <c r="C1298" s="18">
        <v>43099</v>
      </c>
      <c r="D1298" s="18">
        <v>43103</v>
      </c>
      <c r="E1298" t="s">
        <v>77</v>
      </c>
      <c r="F1298" t="s">
        <v>3633</v>
      </c>
      <c r="G1298" t="s">
        <v>3634</v>
      </c>
      <c r="H1298" t="s">
        <v>68</v>
      </c>
      <c r="I1298" t="s">
        <v>54</v>
      </c>
      <c r="J1298" t="s">
        <v>775</v>
      </c>
      <c r="K1298" t="s">
        <v>70</v>
      </c>
      <c r="L1298">
        <v>94533</v>
      </c>
      <c r="M1298" t="s">
        <v>71</v>
      </c>
      <c r="N1298" t="s">
        <v>2086</v>
      </c>
      <c r="O1298" t="s">
        <v>73</v>
      </c>
      <c r="P1298" t="s">
        <v>102</v>
      </c>
      <c r="Q1298" t="s">
        <v>2087</v>
      </c>
      <c r="R1298" s="19">
        <v>13.904</v>
      </c>
      <c r="S1298" s="17">
        <v>2</v>
      </c>
      <c r="T1298" s="20">
        <v>0.2</v>
      </c>
      <c r="U1298" s="19">
        <v>4.5187999999999997</v>
      </c>
      <c r="V1298" s="20">
        <f t="shared" si="100"/>
        <v>0.32499999999999996</v>
      </c>
      <c r="W1298" s="17">
        <f t="shared" si="101"/>
        <v>2017</v>
      </c>
      <c r="X1298" t="str">
        <f t="shared" si="102"/>
        <v>Dec-2017</v>
      </c>
      <c r="Y1298" s="17">
        <f t="shared" si="103"/>
        <v>4</v>
      </c>
      <c r="Z1298" t="str">
        <f t="shared" si="104"/>
        <v>11-20%</v>
      </c>
      <c r="AA1298" s="17">
        <f>IF(COUNTIF($B$2:B1298,B1298)=1,1,0)</f>
        <v>1</v>
      </c>
      <c r="AB1298" s="17">
        <f>IF(COUNTIF($F$2:F1298,F1298)=1,1,0)</f>
        <v>1</v>
      </c>
    </row>
    <row r="1299" spans="1:28" x14ac:dyDescent="0.2">
      <c r="A1299" s="17">
        <v>1298</v>
      </c>
      <c r="B1299" t="s">
        <v>3632</v>
      </c>
      <c r="C1299" s="18">
        <v>43099</v>
      </c>
      <c r="D1299" s="18">
        <v>43103</v>
      </c>
      <c r="E1299" t="s">
        <v>77</v>
      </c>
      <c r="F1299" t="s">
        <v>3633</v>
      </c>
      <c r="G1299" t="s">
        <v>3634</v>
      </c>
      <c r="H1299" t="s">
        <v>68</v>
      </c>
      <c r="I1299" t="s">
        <v>54</v>
      </c>
      <c r="J1299" t="s">
        <v>775</v>
      </c>
      <c r="K1299" t="s">
        <v>70</v>
      </c>
      <c r="L1299">
        <v>94533</v>
      </c>
      <c r="M1299" t="s">
        <v>71</v>
      </c>
      <c r="N1299" t="s">
        <v>2241</v>
      </c>
      <c r="O1299" t="s">
        <v>73</v>
      </c>
      <c r="P1299" t="s">
        <v>102</v>
      </c>
      <c r="Q1299" t="s">
        <v>3635</v>
      </c>
      <c r="R1299" s="19">
        <v>20.72</v>
      </c>
      <c r="S1299" s="17">
        <v>2</v>
      </c>
      <c r="T1299" s="20">
        <v>0.2</v>
      </c>
      <c r="U1299" s="19">
        <v>6.4749999999999996</v>
      </c>
      <c r="V1299" s="20">
        <f t="shared" si="100"/>
        <v>0.3125</v>
      </c>
      <c r="W1299" s="17">
        <f t="shared" si="101"/>
        <v>2017</v>
      </c>
      <c r="X1299" t="str">
        <f t="shared" si="102"/>
        <v>Dec-2017</v>
      </c>
      <c r="Y1299" s="17">
        <f t="shared" si="103"/>
        <v>4</v>
      </c>
      <c r="Z1299" t="str">
        <f t="shared" si="104"/>
        <v>11-20%</v>
      </c>
      <c r="AA1299" s="17">
        <f>IF(COUNTIF($B$2:B1299,B1299)=1,1,0)</f>
        <v>0</v>
      </c>
      <c r="AB1299" s="17">
        <f>IF(COUNTIF($F$2:F1299,F1299)=1,1,0)</f>
        <v>0</v>
      </c>
    </row>
    <row r="1300" spans="1:28" x14ac:dyDescent="0.2">
      <c r="A1300" s="17">
        <v>1299</v>
      </c>
      <c r="B1300" t="s">
        <v>3636</v>
      </c>
      <c r="C1300" s="18">
        <v>42712</v>
      </c>
      <c r="D1300" s="18">
        <v>42716</v>
      </c>
      <c r="E1300" t="s">
        <v>50</v>
      </c>
      <c r="F1300" t="s">
        <v>3637</v>
      </c>
      <c r="G1300" t="s">
        <v>3638</v>
      </c>
      <c r="H1300" t="s">
        <v>68</v>
      </c>
      <c r="I1300" t="s">
        <v>54</v>
      </c>
      <c r="J1300" t="s">
        <v>463</v>
      </c>
      <c r="K1300" t="s">
        <v>256</v>
      </c>
      <c r="L1300">
        <v>55106</v>
      </c>
      <c r="M1300" t="s">
        <v>132</v>
      </c>
      <c r="N1300" t="s">
        <v>1814</v>
      </c>
      <c r="O1300" t="s">
        <v>98</v>
      </c>
      <c r="P1300" t="s">
        <v>99</v>
      </c>
      <c r="Q1300" t="s">
        <v>1815</v>
      </c>
      <c r="R1300" s="19">
        <v>114.95</v>
      </c>
      <c r="S1300" s="17">
        <v>5</v>
      </c>
      <c r="T1300" s="20">
        <v>0</v>
      </c>
      <c r="U1300" s="19">
        <v>2.2989999999999999</v>
      </c>
      <c r="V1300" s="20">
        <f t="shared" si="100"/>
        <v>0.02</v>
      </c>
      <c r="W1300" s="17">
        <f t="shared" si="101"/>
        <v>2016</v>
      </c>
      <c r="X1300" t="str">
        <f t="shared" si="102"/>
        <v>Dec-2016</v>
      </c>
      <c r="Y1300" s="17">
        <f t="shared" si="103"/>
        <v>4</v>
      </c>
      <c r="Z1300" t="str">
        <f t="shared" si="104"/>
        <v>0% (No Discount)</v>
      </c>
      <c r="AA1300" s="17">
        <f>IF(COUNTIF($B$2:B1300,B1300)=1,1,0)</f>
        <v>1</v>
      </c>
      <c r="AB1300" s="17">
        <f>IF(COUNTIF($F$2:F1300,F1300)=1,1,0)</f>
        <v>1</v>
      </c>
    </row>
    <row r="1301" spans="1:28" x14ac:dyDescent="0.2">
      <c r="A1301" s="17">
        <v>1300</v>
      </c>
      <c r="B1301" t="s">
        <v>3639</v>
      </c>
      <c r="C1301" s="18">
        <v>42281</v>
      </c>
      <c r="D1301" s="18">
        <v>42284</v>
      </c>
      <c r="E1301" t="s">
        <v>215</v>
      </c>
      <c r="F1301" t="s">
        <v>3367</v>
      </c>
      <c r="G1301" t="s">
        <v>3368</v>
      </c>
      <c r="H1301" t="s">
        <v>53</v>
      </c>
      <c r="I1301" t="s">
        <v>54</v>
      </c>
      <c r="J1301" t="s">
        <v>154</v>
      </c>
      <c r="K1301" t="s">
        <v>70</v>
      </c>
      <c r="L1301">
        <v>94109</v>
      </c>
      <c r="M1301" t="s">
        <v>71</v>
      </c>
      <c r="N1301" t="s">
        <v>663</v>
      </c>
      <c r="O1301" t="s">
        <v>73</v>
      </c>
      <c r="P1301" t="s">
        <v>86</v>
      </c>
      <c r="Q1301" t="s">
        <v>664</v>
      </c>
      <c r="R1301" s="19">
        <v>26.96</v>
      </c>
      <c r="S1301" s="17">
        <v>2</v>
      </c>
      <c r="T1301" s="20">
        <v>0</v>
      </c>
      <c r="U1301" s="19">
        <v>7.0095999999999998</v>
      </c>
      <c r="V1301" s="20">
        <f t="shared" si="100"/>
        <v>0.26</v>
      </c>
      <c r="W1301" s="17">
        <f t="shared" si="101"/>
        <v>2015</v>
      </c>
      <c r="X1301" t="str">
        <f t="shared" si="102"/>
        <v>Oct-2015</v>
      </c>
      <c r="Y1301" s="17">
        <f t="shared" si="103"/>
        <v>3</v>
      </c>
      <c r="Z1301" t="str">
        <f t="shared" si="104"/>
        <v>0% (No Discount)</v>
      </c>
      <c r="AA1301" s="17">
        <f>IF(COUNTIF($B$2:B1301,B1301)=1,1,0)</f>
        <v>1</v>
      </c>
      <c r="AB1301" s="17">
        <f>IF(COUNTIF($F$2:F1301,F1301)=1,1,0)</f>
        <v>0</v>
      </c>
    </row>
    <row r="1302" spans="1:28" x14ac:dyDescent="0.2">
      <c r="A1302" s="17">
        <v>1301</v>
      </c>
      <c r="B1302" t="s">
        <v>3640</v>
      </c>
      <c r="C1302" s="18">
        <v>42727</v>
      </c>
      <c r="D1302" s="18">
        <v>42729</v>
      </c>
      <c r="E1302" t="s">
        <v>50</v>
      </c>
      <c r="F1302" t="s">
        <v>842</v>
      </c>
      <c r="G1302" t="s">
        <v>843</v>
      </c>
      <c r="H1302" t="s">
        <v>53</v>
      </c>
      <c r="I1302" t="s">
        <v>54</v>
      </c>
      <c r="J1302" t="s">
        <v>345</v>
      </c>
      <c r="K1302" t="s">
        <v>346</v>
      </c>
      <c r="L1302">
        <v>22153</v>
      </c>
      <c r="M1302" t="s">
        <v>57</v>
      </c>
      <c r="N1302" t="s">
        <v>221</v>
      </c>
      <c r="O1302" t="s">
        <v>59</v>
      </c>
      <c r="P1302" t="s">
        <v>92</v>
      </c>
      <c r="Q1302" t="s">
        <v>222</v>
      </c>
      <c r="R1302" s="19">
        <v>572.76</v>
      </c>
      <c r="S1302" s="17">
        <v>6</v>
      </c>
      <c r="T1302" s="20">
        <v>0</v>
      </c>
      <c r="U1302" s="19">
        <v>166.10040000000001</v>
      </c>
      <c r="V1302" s="20">
        <f t="shared" si="100"/>
        <v>0.29000000000000004</v>
      </c>
      <c r="W1302" s="17">
        <f t="shared" si="101"/>
        <v>2016</v>
      </c>
      <c r="X1302" t="str">
        <f t="shared" si="102"/>
        <v>Dec-2016</v>
      </c>
      <c r="Y1302" s="17">
        <f t="shared" si="103"/>
        <v>2</v>
      </c>
      <c r="Z1302" t="str">
        <f t="shared" si="104"/>
        <v>0% (No Discount)</v>
      </c>
      <c r="AA1302" s="17">
        <f>IF(COUNTIF($B$2:B1302,B1302)=1,1,0)</f>
        <v>1</v>
      </c>
      <c r="AB1302" s="17">
        <f>IF(COUNTIF($F$2:F1302,F1302)=1,1,0)</f>
        <v>0</v>
      </c>
    </row>
    <row r="1303" spans="1:28" x14ac:dyDescent="0.2">
      <c r="A1303" s="17">
        <v>1302</v>
      </c>
      <c r="B1303" t="s">
        <v>3640</v>
      </c>
      <c r="C1303" s="18">
        <v>42727</v>
      </c>
      <c r="D1303" s="18">
        <v>42729</v>
      </c>
      <c r="E1303" t="s">
        <v>50</v>
      </c>
      <c r="F1303" t="s">
        <v>842</v>
      </c>
      <c r="G1303" t="s">
        <v>843</v>
      </c>
      <c r="H1303" t="s">
        <v>53</v>
      </c>
      <c r="I1303" t="s">
        <v>54</v>
      </c>
      <c r="J1303" t="s">
        <v>345</v>
      </c>
      <c r="K1303" t="s">
        <v>346</v>
      </c>
      <c r="L1303">
        <v>22153</v>
      </c>
      <c r="M1303" t="s">
        <v>57</v>
      </c>
      <c r="N1303" t="s">
        <v>221</v>
      </c>
      <c r="O1303" t="s">
        <v>59</v>
      </c>
      <c r="P1303" t="s">
        <v>92</v>
      </c>
      <c r="Q1303" t="s">
        <v>222</v>
      </c>
      <c r="R1303" s="19">
        <v>286.38</v>
      </c>
      <c r="S1303" s="17">
        <v>3</v>
      </c>
      <c r="T1303" s="20">
        <v>0</v>
      </c>
      <c r="U1303" s="19">
        <v>83.050200000000004</v>
      </c>
      <c r="V1303" s="20">
        <f t="shared" si="100"/>
        <v>0.29000000000000004</v>
      </c>
      <c r="W1303" s="17">
        <f t="shared" si="101"/>
        <v>2016</v>
      </c>
      <c r="X1303" t="str">
        <f t="shared" si="102"/>
        <v>Dec-2016</v>
      </c>
      <c r="Y1303" s="17">
        <f t="shared" si="103"/>
        <v>2</v>
      </c>
      <c r="Z1303" t="str">
        <f t="shared" si="104"/>
        <v>0% (No Discount)</v>
      </c>
      <c r="AA1303" s="17">
        <f>IF(COUNTIF($B$2:B1303,B1303)=1,1,0)</f>
        <v>0</v>
      </c>
      <c r="AB1303" s="17">
        <f>IF(COUNTIF($F$2:F1303,F1303)=1,1,0)</f>
        <v>0</v>
      </c>
    </row>
    <row r="1304" spans="1:28" x14ac:dyDescent="0.2">
      <c r="A1304" s="17">
        <v>1303</v>
      </c>
      <c r="B1304" t="s">
        <v>3641</v>
      </c>
      <c r="C1304" s="18">
        <v>42266</v>
      </c>
      <c r="D1304" s="18">
        <v>42271</v>
      </c>
      <c r="E1304" t="s">
        <v>50</v>
      </c>
      <c r="F1304" t="s">
        <v>3642</v>
      </c>
      <c r="G1304" t="s">
        <v>3643</v>
      </c>
      <c r="H1304" t="s">
        <v>129</v>
      </c>
      <c r="I1304" t="s">
        <v>54</v>
      </c>
      <c r="J1304" t="s">
        <v>1157</v>
      </c>
      <c r="K1304" t="s">
        <v>346</v>
      </c>
      <c r="L1304">
        <v>22204</v>
      </c>
      <c r="M1304" t="s">
        <v>57</v>
      </c>
      <c r="N1304" t="s">
        <v>3644</v>
      </c>
      <c r="O1304" t="s">
        <v>59</v>
      </c>
      <c r="P1304" t="s">
        <v>60</v>
      </c>
      <c r="Q1304" t="s">
        <v>3645</v>
      </c>
      <c r="R1304" s="19">
        <v>61.96</v>
      </c>
      <c r="S1304" s="17">
        <v>2</v>
      </c>
      <c r="T1304" s="20">
        <v>0</v>
      </c>
      <c r="U1304" s="19">
        <v>4.3372000000000002</v>
      </c>
      <c r="V1304" s="20">
        <f t="shared" si="100"/>
        <v>7.0000000000000007E-2</v>
      </c>
      <c r="W1304" s="17">
        <f t="shared" si="101"/>
        <v>2015</v>
      </c>
      <c r="X1304" t="str">
        <f t="shared" si="102"/>
        <v>Sep-2015</v>
      </c>
      <c r="Y1304" s="17">
        <f t="shared" si="103"/>
        <v>5</v>
      </c>
      <c r="Z1304" t="str">
        <f t="shared" si="104"/>
        <v>0% (No Discount)</v>
      </c>
      <c r="AA1304" s="17">
        <f>IF(COUNTIF($B$2:B1304,B1304)=1,1,0)</f>
        <v>1</v>
      </c>
      <c r="AB1304" s="17">
        <f>IF(COUNTIF($F$2:F1304,F1304)=1,1,0)</f>
        <v>1</v>
      </c>
    </row>
    <row r="1305" spans="1:28" x14ac:dyDescent="0.2">
      <c r="A1305" s="17">
        <v>1304</v>
      </c>
      <c r="B1305" t="s">
        <v>3646</v>
      </c>
      <c r="C1305" s="18">
        <v>42919</v>
      </c>
      <c r="D1305" s="18">
        <v>42923</v>
      </c>
      <c r="E1305" t="s">
        <v>77</v>
      </c>
      <c r="F1305" t="s">
        <v>3647</v>
      </c>
      <c r="G1305" t="s">
        <v>3648</v>
      </c>
      <c r="H1305" t="s">
        <v>53</v>
      </c>
      <c r="I1305" t="s">
        <v>54</v>
      </c>
      <c r="J1305" t="s">
        <v>524</v>
      </c>
      <c r="K1305" t="s">
        <v>1302</v>
      </c>
      <c r="L1305">
        <v>31907</v>
      </c>
      <c r="M1305" t="s">
        <v>57</v>
      </c>
      <c r="N1305" t="s">
        <v>3649</v>
      </c>
      <c r="O1305" t="s">
        <v>59</v>
      </c>
      <c r="P1305" t="s">
        <v>92</v>
      </c>
      <c r="Q1305" t="s">
        <v>3650</v>
      </c>
      <c r="R1305" s="19">
        <v>23.99</v>
      </c>
      <c r="S1305" s="17">
        <v>1</v>
      </c>
      <c r="T1305" s="20">
        <v>0</v>
      </c>
      <c r="U1305" s="19">
        <v>5.5176999999999996</v>
      </c>
      <c r="V1305" s="20">
        <f t="shared" si="100"/>
        <v>0.23</v>
      </c>
      <c r="W1305" s="17">
        <f t="shared" si="101"/>
        <v>2017</v>
      </c>
      <c r="X1305" t="str">
        <f t="shared" si="102"/>
        <v>Jul-2017</v>
      </c>
      <c r="Y1305" s="17">
        <f t="shared" si="103"/>
        <v>4</v>
      </c>
      <c r="Z1305" t="str">
        <f t="shared" si="104"/>
        <v>0% (No Discount)</v>
      </c>
      <c r="AA1305" s="17">
        <f>IF(COUNTIF($B$2:B1305,B1305)=1,1,0)</f>
        <v>1</v>
      </c>
      <c r="AB1305" s="17">
        <f>IF(COUNTIF($F$2:F1305,F1305)=1,1,0)</f>
        <v>1</v>
      </c>
    </row>
    <row r="1306" spans="1:28" x14ac:dyDescent="0.2">
      <c r="A1306" s="17">
        <v>1305</v>
      </c>
      <c r="B1306" t="s">
        <v>3646</v>
      </c>
      <c r="C1306" s="18">
        <v>42919</v>
      </c>
      <c r="D1306" s="18">
        <v>42923</v>
      </c>
      <c r="E1306" t="s">
        <v>77</v>
      </c>
      <c r="F1306" t="s">
        <v>3647</v>
      </c>
      <c r="G1306" t="s">
        <v>3648</v>
      </c>
      <c r="H1306" t="s">
        <v>53</v>
      </c>
      <c r="I1306" t="s">
        <v>54</v>
      </c>
      <c r="J1306" t="s">
        <v>524</v>
      </c>
      <c r="K1306" t="s">
        <v>1302</v>
      </c>
      <c r="L1306">
        <v>31907</v>
      </c>
      <c r="M1306" t="s">
        <v>57</v>
      </c>
      <c r="N1306" t="s">
        <v>2617</v>
      </c>
      <c r="O1306" t="s">
        <v>98</v>
      </c>
      <c r="P1306" t="s">
        <v>99</v>
      </c>
      <c r="Q1306" t="s">
        <v>2618</v>
      </c>
      <c r="R1306" s="19">
        <v>287.97000000000003</v>
      </c>
      <c r="S1306" s="17">
        <v>3</v>
      </c>
      <c r="T1306" s="20">
        <v>0</v>
      </c>
      <c r="U1306" s="19">
        <v>77.751900000000006</v>
      </c>
      <c r="V1306" s="20">
        <f t="shared" si="100"/>
        <v>0.27</v>
      </c>
      <c r="W1306" s="17">
        <f t="shared" si="101"/>
        <v>2017</v>
      </c>
      <c r="X1306" t="str">
        <f t="shared" si="102"/>
        <v>Jul-2017</v>
      </c>
      <c r="Y1306" s="17">
        <f t="shared" si="103"/>
        <v>4</v>
      </c>
      <c r="Z1306" t="str">
        <f t="shared" si="104"/>
        <v>0% (No Discount)</v>
      </c>
      <c r="AA1306" s="17">
        <f>IF(COUNTIF($B$2:B1306,B1306)=1,1,0)</f>
        <v>0</v>
      </c>
      <c r="AB1306" s="17">
        <f>IF(COUNTIF($F$2:F1306,F1306)=1,1,0)</f>
        <v>0</v>
      </c>
    </row>
    <row r="1307" spans="1:28" x14ac:dyDescent="0.2">
      <c r="A1307" s="17">
        <v>1306</v>
      </c>
      <c r="B1307" t="s">
        <v>3651</v>
      </c>
      <c r="C1307" s="18">
        <v>42565</v>
      </c>
      <c r="D1307" s="18">
        <v>42567</v>
      </c>
      <c r="E1307" t="s">
        <v>50</v>
      </c>
      <c r="F1307" t="s">
        <v>2493</v>
      </c>
      <c r="G1307" t="s">
        <v>2494</v>
      </c>
      <c r="H1307" t="s">
        <v>53</v>
      </c>
      <c r="I1307" t="s">
        <v>54</v>
      </c>
      <c r="J1307" t="s">
        <v>211</v>
      </c>
      <c r="K1307" t="s">
        <v>131</v>
      </c>
      <c r="L1307">
        <v>77036</v>
      </c>
      <c r="M1307" t="s">
        <v>132</v>
      </c>
      <c r="N1307" t="s">
        <v>3652</v>
      </c>
      <c r="O1307" t="s">
        <v>98</v>
      </c>
      <c r="P1307" t="s">
        <v>99</v>
      </c>
      <c r="Q1307" t="s">
        <v>3653</v>
      </c>
      <c r="R1307" s="19">
        <v>419.94400000000002</v>
      </c>
      <c r="S1307" s="17">
        <v>7</v>
      </c>
      <c r="T1307" s="20">
        <v>0.2</v>
      </c>
      <c r="U1307" s="19">
        <v>52.493000000000002</v>
      </c>
      <c r="V1307" s="20">
        <f t="shared" si="100"/>
        <v>0.125</v>
      </c>
      <c r="W1307" s="17">
        <f t="shared" si="101"/>
        <v>2016</v>
      </c>
      <c r="X1307" t="str">
        <f t="shared" si="102"/>
        <v>Jul-2016</v>
      </c>
      <c r="Y1307" s="17">
        <f t="shared" si="103"/>
        <v>2</v>
      </c>
      <c r="Z1307" t="str">
        <f t="shared" si="104"/>
        <v>11-20%</v>
      </c>
      <c r="AA1307" s="17">
        <f>IF(COUNTIF($B$2:B1307,B1307)=1,1,0)</f>
        <v>1</v>
      </c>
      <c r="AB1307" s="17">
        <f>IF(COUNTIF($F$2:F1307,F1307)=1,1,0)</f>
        <v>0</v>
      </c>
    </row>
    <row r="1308" spans="1:28" x14ac:dyDescent="0.2">
      <c r="A1308" s="17">
        <v>1307</v>
      </c>
      <c r="B1308" t="s">
        <v>3654</v>
      </c>
      <c r="C1308" s="18">
        <v>42541</v>
      </c>
      <c r="D1308" s="18">
        <v>42542</v>
      </c>
      <c r="E1308" t="s">
        <v>215</v>
      </c>
      <c r="F1308" t="s">
        <v>1014</v>
      </c>
      <c r="G1308" t="s">
        <v>1015</v>
      </c>
      <c r="H1308" t="s">
        <v>53</v>
      </c>
      <c r="I1308" t="s">
        <v>54</v>
      </c>
      <c r="J1308" t="s">
        <v>630</v>
      </c>
      <c r="K1308" t="s">
        <v>70</v>
      </c>
      <c r="L1308">
        <v>91104</v>
      </c>
      <c r="M1308" t="s">
        <v>71</v>
      </c>
      <c r="N1308" t="s">
        <v>1897</v>
      </c>
      <c r="O1308" t="s">
        <v>73</v>
      </c>
      <c r="P1308" t="s">
        <v>117</v>
      </c>
      <c r="Q1308" t="s">
        <v>1898</v>
      </c>
      <c r="R1308" s="19">
        <v>46.76</v>
      </c>
      <c r="S1308" s="17">
        <v>7</v>
      </c>
      <c r="T1308" s="20">
        <v>0</v>
      </c>
      <c r="U1308" s="19">
        <v>22.444800000000001</v>
      </c>
      <c r="V1308" s="20">
        <f t="shared" si="100"/>
        <v>0.48000000000000004</v>
      </c>
      <c r="W1308" s="17">
        <f t="shared" si="101"/>
        <v>2016</v>
      </c>
      <c r="X1308" t="str">
        <f t="shared" si="102"/>
        <v>Jun-2016</v>
      </c>
      <c r="Y1308" s="17">
        <f t="shared" si="103"/>
        <v>1</v>
      </c>
      <c r="Z1308" t="str">
        <f t="shared" si="104"/>
        <v>0% (No Discount)</v>
      </c>
      <c r="AA1308" s="17">
        <f>IF(COUNTIF($B$2:B1308,B1308)=1,1,0)</f>
        <v>1</v>
      </c>
      <c r="AB1308" s="17">
        <f>IF(COUNTIF($F$2:F1308,F1308)=1,1,0)</f>
        <v>0</v>
      </c>
    </row>
    <row r="1309" spans="1:28" x14ac:dyDescent="0.2">
      <c r="A1309" s="17">
        <v>1308</v>
      </c>
      <c r="B1309" t="s">
        <v>3654</v>
      </c>
      <c r="C1309" s="18">
        <v>42541</v>
      </c>
      <c r="D1309" s="18">
        <v>42542</v>
      </c>
      <c r="E1309" t="s">
        <v>215</v>
      </c>
      <c r="F1309" t="s">
        <v>1014</v>
      </c>
      <c r="G1309" t="s">
        <v>1015</v>
      </c>
      <c r="H1309" t="s">
        <v>53</v>
      </c>
      <c r="I1309" t="s">
        <v>54</v>
      </c>
      <c r="J1309" t="s">
        <v>630</v>
      </c>
      <c r="K1309" t="s">
        <v>70</v>
      </c>
      <c r="L1309">
        <v>91104</v>
      </c>
      <c r="M1309" t="s">
        <v>71</v>
      </c>
      <c r="N1309" t="s">
        <v>3081</v>
      </c>
      <c r="O1309" t="s">
        <v>73</v>
      </c>
      <c r="P1309" t="s">
        <v>102</v>
      </c>
      <c r="Q1309" t="s">
        <v>3082</v>
      </c>
      <c r="R1309" s="19">
        <v>17.712</v>
      </c>
      <c r="S1309" s="17">
        <v>3</v>
      </c>
      <c r="T1309" s="20">
        <v>0.2</v>
      </c>
      <c r="U1309" s="19">
        <v>6.4206000000000003</v>
      </c>
      <c r="V1309" s="20">
        <f t="shared" si="100"/>
        <v>0.36250000000000004</v>
      </c>
      <c r="W1309" s="17">
        <f t="shared" si="101"/>
        <v>2016</v>
      </c>
      <c r="X1309" t="str">
        <f t="shared" si="102"/>
        <v>Jun-2016</v>
      </c>
      <c r="Y1309" s="17">
        <f t="shared" si="103"/>
        <v>1</v>
      </c>
      <c r="Z1309" t="str">
        <f t="shared" si="104"/>
        <v>11-20%</v>
      </c>
      <c r="AA1309" s="17">
        <f>IF(COUNTIF($B$2:B1309,B1309)=1,1,0)</f>
        <v>0</v>
      </c>
      <c r="AB1309" s="17">
        <f>IF(COUNTIF($F$2:F1309,F1309)=1,1,0)</f>
        <v>0</v>
      </c>
    </row>
    <row r="1310" spans="1:28" x14ac:dyDescent="0.2">
      <c r="A1310" s="17">
        <v>1309</v>
      </c>
      <c r="B1310" t="s">
        <v>3654</v>
      </c>
      <c r="C1310" s="18">
        <v>42541</v>
      </c>
      <c r="D1310" s="18">
        <v>42542</v>
      </c>
      <c r="E1310" t="s">
        <v>215</v>
      </c>
      <c r="F1310" t="s">
        <v>1014</v>
      </c>
      <c r="G1310" t="s">
        <v>1015</v>
      </c>
      <c r="H1310" t="s">
        <v>53</v>
      </c>
      <c r="I1310" t="s">
        <v>54</v>
      </c>
      <c r="J1310" t="s">
        <v>630</v>
      </c>
      <c r="K1310" t="s">
        <v>70</v>
      </c>
      <c r="L1310">
        <v>91104</v>
      </c>
      <c r="M1310" t="s">
        <v>71</v>
      </c>
      <c r="N1310" t="s">
        <v>3655</v>
      </c>
      <c r="O1310" t="s">
        <v>73</v>
      </c>
      <c r="P1310" t="s">
        <v>105</v>
      </c>
      <c r="Q1310" t="s">
        <v>3656</v>
      </c>
      <c r="R1310" s="19">
        <v>21.78</v>
      </c>
      <c r="S1310" s="17">
        <v>2</v>
      </c>
      <c r="T1310" s="20">
        <v>0</v>
      </c>
      <c r="U1310" s="19">
        <v>5.6627999999999998</v>
      </c>
      <c r="V1310" s="20">
        <f t="shared" si="100"/>
        <v>0.25999999999999995</v>
      </c>
      <c r="W1310" s="17">
        <f t="shared" si="101"/>
        <v>2016</v>
      </c>
      <c r="X1310" t="str">
        <f t="shared" si="102"/>
        <v>Jun-2016</v>
      </c>
      <c r="Y1310" s="17">
        <f t="shared" si="103"/>
        <v>1</v>
      </c>
      <c r="Z1310" t="str">
        <f t="shared" si="104"/>
        <v>0% (No Discount)</v>
      </c>
      <c r="AA1310" s="17">
        <f>IF(COUNTIF($B$2:B1310,B1310)=1,1,0)</f>
        <v>0</v>
      </c>
      <c r="AB1310" s="17">
        <f>IF(COUNTIF($F$2:F1310,F1310)=1,1,0)</f>
        <v>0</v>
      </c>
    </row>
    <row r="1311" spans="1:28" x14ac:dyDescent="0.2">
      <c r="A1311" s="17">
        <v>1310</v>
      </c>
      <c r="B1311" t="s">
        <v>3654</v>
      </c>
      <c r="C1311" s="18">
        <v>42541</v>
      </c>
      <c r="D1311" s="18">
        <v>42542</v>
      </c>
      <c r="E1311" t="s">
        <v>215</v>
      </c>
      <c r="F1311" t="s">
        <v>1014</v>
      </c>
      <c r="G1311" t="s">
        <v>1015</v>
      </c>
      <c r="H1311" t="s">
        <v>53</v>
      </c>
      <c r="I1311" t="s">
        <v>54</v>
      </c>
      <c r="J1311" t="s">
        <v>630</v>
      </c>
      <c r="K1311" t="s">
        <v>70</v>
      </c>
      <c r="L1311">
        <v>91104</v>
      </c>
      <c r="M1311" t="s">
        <v>71</v>
      </c>
      <c r="N1311" t="s">
        <v>1595</v>
      </c>
      <c r="O1311" t="s">
        <v>73</v>
      </c>
      <c r="P1311" t="s">
        <v>86</v>
      </c>
      <c r="Q1311" t="s">
        <v>1596</v>
      </c>
      <c r="R1311" s="19">
        <v>161.94</v>
      </c>
      <c r="S1311" s="17">
        <v>3</v>
      </c>
      <c r="T1311" s="20">
        <v>0</v>
      </c>
      <c r="U1311" s="19">
        <v>9.7164000000000001</v>
      </c>
      <c r="V1311" s="20">
        <f t="shared" si="100"/>
        <v>6.0000000000000005E-2</v>
      </c>
      <c r="W1311" s="17">
        <f t="shared" si="101"/>
        <v>2016</v>
      </c>
      <c r="X1311" t="str">
        <f t="shared" si="102"/>
        <v>Jun-2016</v>
      </c>
      <c r="Y1311" s="17">
        <f t="shared" si="103"/>
        <v>1</v>
      </c>
      <c r="Z1311" t="str">
        <f t="shared" si="104"/>
        <v>0% (No Discount)</v>
      </c>
      <c r="AA1311" s="17">
        <f>IF(COUNTIF($B$2:B1311,B1311)=1,1,0)</f>
        <v>0</v>
      </c>
      <c r="AB1311" s="17">
        <f>IF(COUNTIF($F$2:F1311,F1311)=1,1,0)</f>
        <v>0</v>
      </c>
    </row>
    <row r="1312" spans="1:28" x14ac:dyDescent="0.2">
      <c r="A1312" s="17">
        <v>1311</v>
      </c>
      <c r="B1312" t="s">
        <v>3654</v>
      </c>
      <c r="C1312" s="18">
        <v>42541</v>
      </c>
      <c r="D1312" s="18">
        <v>42542</v>
      </c>
      <c r="E1312" t="s">
        <v>215</v>
      </c>
      <c r="F1312" t="s">
        <v>1014</v>
      </c>
      <c r="G1312" t="s">
        <v>1015</v>
      </c>
      <c r="H1312" t="s">
        <v>53</v>
      </c>
      <c r="I1312" t="s">
        <v>54</v>
      </c>
      <c r="J1312" t="s">
        <v>630</v>
      </c>
      <c r="K1312" t="s">
        <v>70</v>
      </c>
      <c r="L1312">
        <v>91104</v>
      </c>
      <c r="M1312" t="s">
        <v>71</v>
      </c>
      <c r="N1312" t="s">
        <v>3657</v>
      </c>
      <c r="O1312" t="s">
        <v>59</v>
      </c>
      <c r="P1312" t="s">
        <v>63</v>
      </c>
      <c r="Q1312" t="s">
        <v>3658</v>
      </c>
      <c r="R1312" s="19">
        <v>161.56800000000001</v>
      </c>
      <c r="S1312" s="17">
        <v>2</v>
      </c>
      <c r="T1312" s="20">
        <v>0.2</v>
      </c>
      <c r="U1312" s="19">
        <v>-8.0784000000000002</v>
      </c>
      <c r="V1312" s="20">
        <f t="shared" si="100"/>
        <v>-4.9999999999999996E-2</v>
      </c>
      <c r="W1312" s="17">
        <f t="shared" si="101"/>
        <v>2016</v>
      </c>
      <c r="X1312" t="str">
        <f t="shared" si="102"/>
        <v>Jun-2016</v>
      </c>
      <c r="Y1312" s="17">
        <f t="shared" si="103"/>
        <v>1</v>
      </c>
      <c r="Z1312" t="str">
        <f t="shared" si="104"/>
        <v>11-20%</v>
      </c>
      <c r="AA1312" s="17">
        <f>IF(COUNTIF($B$2:B1312,B1312)=1,1,0)</f>
        <v>0</v>
      </c>
      <c r="AB1312" s="17">
        <f>IF(COUNTIF($F$2:F1312,F1312)=1,1,0)</f>
        <v>0</v>
      </c>
    </row>
    <row r="1313" spans="1:28" x14ac:dyDescent="0.2">
      <c r="A1313" s="17">
        <v>1312</v>
      </c>
      <c r="B1313" t="s">
        <v>3659</v>
      </c>
      <c r="C1313" s="18">
        <v>42713</v>
      </c>
      <c r="D1313" s="18">
        <v>42717</v>
      </c>
      <c r="E1313" t="s">
        <v>77</v>
      </c>
      <c r="F1313" t="s">
        <v>2112</v>
      </c>
      <c r="G1313" t="s">
        <v>2113</v>
      </c>
      <c r="H1313" t="s">
        <v>53</v>
      </c>
      <c r="I1313" t="s">
        <v>54</v>
      </c>
      <c r="J1313" t="s">
        <v>1511</v>
      </c>
      <c r="K1313" t="s">
        <v>1275</v>
      </c>
      <c r="L1313">
        <v>1841</v>
      </c>
      <c r="M1313" t="s">
        <v>175</v>
      </c>
      <c r="N1313" t="s">
        <v>3660</v>
      </c>
      <c r="O1313" t="s">
        <v>73</v>
      </c>
      <c r="P1313" t="s">
        <v>74</v>
      </c>
      <c r="Q1313" t="s">
        <v>3661</v>
      </c>
      <c r="R1313" s="19">
        <v>3.69</v>
      </c>
      <c r="S1313" s="17">
        <v>1</v>
      </c>
      <c r="T1313" s="20">
        <v>0</v>
      </c>
      <c r="U1313" s="19">
        <v>1.7343</v>
      </c>
      <c r="V1313" s="20">
        <f t="shared" si="100"/>
        <v>0.47</v>
      </c>
      <c r="W1313" s="17">
        <f t="shared" si="101"/>
        <v>2016</v>
      </c>
      <c r="X1313" t="str">
        <f t="shared" si="102"/>
        <v>Dec-2016</v>
      </c>
      <c r="Y1313" s="17">
        <f t="shared" si="103"/>
        <v>4</v>
      </c>
      <c r="Z1313" t="str">
        <f t="shared" si="104"/>
        <v>0% (No Discount)</v>
      </c>
      <c r="AA1313" s="17">
        <f>IF(COUNTIF($B$2:B1313,B1313)=1,1,0)</f>
        <v>1</v>
      </c>
      <c r="AB1313" s="17">
        <f>IF(COUNTIF($F$2:F1313,F1313)=1,1,0)</f>
        <v>0</v>
      </c>
    </row>
    <row r="1314" spans="1:28" x14ac:dyDescent="0.2">
      <c r="A1314" s="17">
        <v>1313</v>
      </c>
      <c r="B1314" t="s">
        <v>3659</v>
      </c>
      <c r="C1314" s="18">
        <v>42713</v>
      </c>
      <c r="D1314" s="18">
        <v>42717</v>
      </c>
      <c r="E1314" t="s">
        <v>77</v>
      </c>
      <c r="F1314" t="s">
        <v>2112</v>
      </c>
      <c r="G1314" t="s">
        <v>2113</v>
      </c>
      <c r="H1314" t="s">
        <v>53</v>
      </c>
      <c r="I1314" t="s">
        <v>54</v>
      </c>
      <c r="J1314" t="s">
        <v>1511</v>
      </c>
      <c r="K1314" t="s">
        <v>1275</v>
      </c>
      <c r="L1314">
        <v>1841</v>
      </c>
      <c r="M1314" t="s">
        <v>175</v>
      </c>
      <c r="N1314" t="s">
        <v>3662</v>
      </c>
      <c r="O1314" t="s">
        <v>73</v>
      </c>
      <c r="P1314" t="s">
        <v>74</v>
      </c>
      <c r="Q1314" t="s">
        <v>3663</v>
      </c>
      <c r="R1314" s="19">
        <v>122.12</v>
      </c>
      <c r="S1314" s="17">
        <v>4</v>
      </c>
      <c r="T1314" s="20">
        <v>0</v>
      </c>
      <c r="U1314" s="19">
        <v>56.175199999999997</v>
      </c>
      <c r="V1314" s="20">
        <f t="shared" si="100"/>
        <v>0.45999999999999996</v>
      </c>
      <c r="W1314" s="17">
        <f t="shared" si="101"/>
        <v>2016</v>
      </c>
      <c r="X1314" t="str">
        <f t="shared" si="102"/>
        <v>Dec-2016</v>
      </c>
      <c r="Y1314" s="17">
        <f t="shared" si="103"/>
        <v>4</v>
      </c>
      <c r="Z1314" t="str">
        <f t="shared" si="104"/>
        <v>0% (No Discount)</v>
      </c>
      <c r="AA1314" s="17">
        <f>IF(COUNTIF($B$2:B1314,B1314)=1,1,0)</f>
        <v>0</v>
      </c>
      <c r="AB1314" s="17">
        <f>IF(COUNTIF($F$2:F1314,F1314)=1,1,0)</f>
        <v>0</v>
      </c>
    </row>
    <row r="1315" spans="1:28" x14ac:dyDescent="0.2">
      <c r="A1315" s="17">
        <v>1314</v>
      </c>
      <c r="B1315" t="s">
        <v>3664</v>
      </c>
      <c r="C1315" s="18">
        <v>42637</v>
      </c>
      <c r="D1315" s="18">
        <v>42644</v>
      </c>
      <c r="E1315" t="s">
        <v>77</v>
      </c>
      <c r="F1315" t="s">
        <v>138</v>
      </c>
      <c r="G1315" t="s">
        <v>139</v>
      </c>
      <c r="H1315" t="s">
        <v>53</v>
      </c>
      <c r="I1315" t="s">
        <v>54</v>
      </c>
      <c r="J1315" t="s">
        <v>524</v>
      </c>
      <c r="K1315" t="s">
        <v>525</v>
      </c>
      <c r="L1315">
        <v>43229</v>
      </c>
      <c r="M1315" t="s">
        <v>175</v>
      </c>
      <c r="N1315" t="s">
        <v>2514</v>
      </c>
      <c r="O1315" t="s">
        <v>59</v>
      </c>
      <c r="P1315" t="s">
        <v>63</v>
      </c>
      <c r="Q1315" t="s">
        <v>2515</v>
      </c>
      <c r="R1315" s="19">
        <v>155.37200000000001</v>
      </c>
      <c r="S1315" s="17">
        <v>2</v>
      </c>
      <c r="T1315" s="20">
        <v>0.3</v>
      </c>
      <c r="U1315" s="19">
        <v>-13.317600000000001</v>
      </c>
      <c r="V1315" s="20">
        <f t="shared" si="100"/>
        <v>-8.5714285714285715E-2</v>
      </c>
      <c r="W1315" s="17">
        <f t="shared" si="101"/>
        <v>2016</v>
      </c>
      <c r="X1315" t="str">
        <f t="shared" si="102"/>
        <v>Sep-2016</v>
      </c>
      <c r="Y1315" s="17">
        <f t="shared" si="103"/>
        <v>7</v>
      </c>
      <c r="Z1315" t="str">
        <f t="shared" si="104"/>
        <v>21-30%</v>
      </c>
      <c r="AA1315" s="17">
        <f>IF(COUNTIF($B$2:B1315,B1315)=1,1,0)</f>
        <v>1</v>
      </c>
      <c r="AB1315" s="17">
        <f>IF(COUNTIF($F$2:F1315,F1315)=1,1,0)</f>
        <v>0</v>
      </c>
    </row>
    <row r="1316" spans="1:28" x14ac:dyDescent="0.2">
      <c r="A1316" s="17">
        <v>1315</v>
      </c>
      <c r="B1316" t="s">
        <v>3665</v>
      </c>
      <c r="C1316" s="18">
        <v>42722</v>
      </c>
      <c r="D1316" s="18">
        <v>42727</v>
      </c>
      <c r="E1316" t="s">
        <v>77</v>
      </c>
      <c r="F1316" t="s">
        <v>3666</v>
      </c>
      <c r="G1316" t="s">
        <v>3667</v>
      </c>
      <c r="H1316" t="s">
        <v>68</v>
      </c>
      <c r="I1316" t="s">
        <v>54</v>
      </c>
      <c r="J1316" t="s">
        <v>69</v>
      </c>
      <c r="K1316" t="s">
        <v>70</v>
      </c>
      <c r="L1316">
        <v>90032</v>
      </c>
      <c r="M1316" t="s">
        <v>71</v>
      </c>
      <c r="N1316" t="s">
        <v>3668</v>
      </c>
      <c r="O1316" t="s">
        <v>73</v>
      </c>
      <c r="P1316" t="s">
        <v>117</v>
      </c>
      <c r="Q1316" t="s">
        <v>3669</v>
      </c>
      <c r="R1316" s="19">
        <v>38.880000000000003</v>
      </c>
      <c r="S1316" s="17">
        <v>6</v>
      </c>
      <c r="T1316" s="20">
        <v>0</v>
      </c>
      <c r="U1316" s="19">
        <v>18.662400000000002</v>
      </c>
      <c r="V1316" s="20">
        <f t="shared" si="100"/>
        <v>0.48000000000000004</v>
      </c>
      <c r="W1316" s="17">
        <f t="shared" si="101"/>
        <v>2016</v>
      </c>
      <c r="X1316" t="str">
        <f t="shared" si="102"/>
        <v>Dec-2016</v>
      </c>
      <c r="Y1316" s="17">
        <f t="shared" si="103"/>
        <v>5</v>
      </c>
      <c r="Z1316" t="str">
        <f t="shared" si="104"/>
        <v>0% (No Discount)</v>
      </c>
      <c r="AA1316" s="17">
        <f>IF(COUNTIF($B$2:B1316,B1316)=1,1,0)</f>
        <v>1</v>
      </c>
      <c r="AB1316" s="17">
        <f>IF(COUNTIF($F$2:F1316,F1316)=1,1,0)</f>
        <v>1</v>
      </c>
    </row>
    <row r="1317" spans="1:28" x14ac:dyDescent="0.2">
      <c r="A1317" s="17">
        <v>1316</v>
      </c>
      <c r="B1317" t="s">
        <v>3665</v>
      </c>
      <c r="C1317" s="18">
        <v>42722</v>
      </c>
      <c r="D1317" s="18">
        <v>42727</v>
      </c>
      <c r="E1317" t="s">
        <v>77</v>
      </c>
      <c r="F1317" t="s">
        <v>3666</v>
      </c>
      <c r="G1317" t="s">
        <v>3667</v>
      </c>
      <c r="H1317" t="s">
        <v>68</v>
      </c>
      <c r="I1317" t="s">
        <v>54</v>
      </c>
      <c r="J1317" t="s">
        <v>69</v>
      </c>
      <c r="K1317" t="s">
        <v>70</v>
      </c>
      <c r="L1317">
        <v>90032</v>
      </c>
      <c r="M1317" t="s">
        <v>71</v>
      </c>
      <c r="N1317" t="s">
        <v>3670</v>
      </c>
      <c r="O1317" t="s">
        <v>59</v>
      </c>
      <c r="P1317" t="s">
        <v>92</v>
      </c>
      <c r="Q1317" t="s">
        <v>3671</v>
      </c>
      <c r="R1317" s="19">
        <v>183.84</v>
      </c>
      <c r="S1317" s="17">
        <v>8</v>
      </c>
      <c r="T1317" s="20">
        <v>0</v>
      </c>
      <c r="U1317" s="19">
        <v>62.505600000000001</v>
      </c>
      <c r="V1317" s="20">
        <f t="shared" si="100"/>
        <v>0.34</v>
      </c>
      <c r="W1317" s="17">
        <f t="shared" si="101"/>
        <v>2016</v>
      </c>
      <c r="X1317" t="str">
        <f t="shared" si="102"/>
        <v>Dec-2016</v>
      </c>
      <c r="Y1317" s="17">
        <f t="shared" si="103"/>
        <v>5</v>
      </c>
      <c r="Z1317" t="str">
        <f t="shared" si="104"/>
        <v>0% (No Discount)</v>
      </c>
      <c r="AA1317" s="17">
        <f>IF(COUNTIF($B$2:B1317,B1317)=1,1,0)</f>
        <v>0</v>
      </c>
      <c r="AB1317" s="17">
        <f>IF(COUNTIF($F$2:F1317,F1317)=1,1,0)</f>
        <v>0</v>
      </c>
    </row>
    <row r="1318" spans="1:28" x14ac:dyDescent="0.2">
      <c r="A1318" s="17">
        <v>1317</v>
      </c>
      <c r="B1318" t="s">
        <v>3665</v>
      </c>
      <c r="C1318" s="18">
        <v>42722</v>
      </c>
      <c r="D1318" s="18">
        <v>42727</v>
      </c>
      <c r="E1318" t="s">
        <v>77</v>
      </c>
      <c r="F1318" t="s">
        <v>3666</v>
      </c>
      <c r="G1318" t="s">
        <v>3667</v>
      </c>
      <c r="H1318" t="s">
        <v>68</v>
      </c>
      <c r="I1318" t="s">
        <v>54</v>
      </c>
      <c r="J1318" t="s">
        <v>69</v>
      </c>
      <c r="K1318" t="s">
        <v>70</v>
      </c>
      <c r="L1318">
        <v>90032</v>
      </c>
      <c r="M1318" t="s">
        <v>71</v>
      </c>
      <c r="N1318" t="s">
        <v>1637</v>
      </c>
      <c r="O1318" t="s">
        <v>73</v>
      </c>
      <c r="P1318" t="s">
        <v>606</v>
      </c>
      <c r="Q1318" t="s">
        <v>1638</v>
      </c>
      <c r="R1318" s="19">
        <v>579.29999999999995</v>
      </c>
      <c r="S1318" s="17">
        <v>5</v>
      </c>
      <c r="T1318" s="20">
        <v>0</v>
      </c>
      <c r="U1318" s="19">
        <v>28.965</v>
      </c>
      <c r="V1318" s="20">
        <f t="shared" si="100"/>
        <v>0.05</v>
      </c>
      <c r="W1318" s="17">
        <f t="shared" si="101"/>
        <v>2016</v>
      </c>
      <c r="X1318" t="str">
        <f t="shared" si="102"/>
        <v>Dec-2016</v>
      </c>
      <c r="Y1318" s="17">
        <f t="shared" si="103"/>
        <v>5</v>
      </c>
      <c r="Z1318" t="str">
        <f t="shared" si="104"/>
        <v>0% (No Discount)</v>
      </c>
      <c r="AA1318" s="17">
        <f>IF(COUNTIF($B$2:B1318,B1318)=1,1,0)</f>
        <v>0</v>
      </c>
      <c r="AB1318" s="17">
        <f>IF(COUNTIF($F$2:F1318,F1318)=1,1,0)</f>
        <v>0</v>
      </c>
    </row>
    <row r="1319" spans="1:28" x14ac:dyDescent="0.2">
      <c r="A1319" s="17">
        <v>1318</v>
      </c>
      <c r="B1319" t="s">
        <v>3672</v>
      </c>
      <c r="C1319" s="18">
        <v>43079</v>
      </c>
      <c r="D1319" s="18">
        <v>43083</v>
      </c>
      <c r="E1319" t="s">
        <v>77</v>
      </c>
      <c r="F1319" t="s">
        <v>628</v>
      </c>
      <c r="G1319" t="s">
        <v>629</v>
      </c>
      <c r="H1319" t="s">
        <v>53</v>
      </c>
      <c r="I1319" t="s">
        <v>54</v>
      </c>
      <c r="J1319" t="s">
        <v>173</v>
      </c>
      <c r="K1319" t="s">
        <v>174</v>
      </c>
      <c r="L1319">
        <v>19120</v>
      </c>
      <c r="M1319" t="s">
        <v>175</v>
      </c>
      <c r="N1319" t="s">
        <v>3673</v>
      </c>
      <c r="O1319" t="s">
        <v>98</v>
      </c>
      <c r="P1319" t="s">
        <v>188</v>
      </c>
      <c r="Q1319" t="s">
        <v>3674</v>
      </c>
      <c r="R1319" s="19">
        <v>14.2</v>
      </c>
      <c r="S1319" s="17">
        <v>1</v>
      </c>
      <c r="T1319" s="20">
        <v>0.2</v>
      </c>
      <c r="U1319" s="19">
        <v>3.3725000000000001</v>
      </c>
      <c r="V1319" s="20">
        <f t="shared" si="100"/>
        <v>0.23750000000000002</v>
      </c>
      <c r="W1319" s="17">
        <f t="shared" si="101"/>
        <v>2017</v>
      </c>
      <c r="X1319" t="str">
        <f t="shared" si="102"/>
        <v>Dec-2017</v>
      </c>
      <c r="Y1319" s="17">
        <f t="shared" si="103"/>
        <v>4</v>
      </c>
      <c r="Z1319" t="str">
        <f t="shared" si="104"/>
        <v>11-20%</v>
      </c>
      <c r="AA1319" s="17">
        <f>IF(COUNTIF($B$2:B1319,B1319)=1,1,0)</f>
        <v>1</v>
      </c>
      <c r="AB1319" s="17">
        <f>IF(COUNTIF($F$2:F1319,F1319)=1,1,0)</f>
        <v>0</v>
      </c>
    </row>
    <row r="1320" spans="1:28" x14ac:dyDescent="0.2">
      <c r="A1320" s="17">
        <v>1319</v>
      </c>
      <c r="B1320" t="s">
        <v>3675</v>
      </c>
      <c r="C1320" s="18">
        <v>41821</v>
      </c>
      <c r="D1320" s="18">
        <v>41825</v>
      </c>
      <c r="E1320" t="s">
        <v>77</v>
      </c>
      <c r="F1320" t="s">
        <v>3676</v>
      </c>
      <c r="G1320" t="s">
        <v>3677</v>
      </c>
      <c r="H1320" t="s">
        <v>68</v>
      </c>
      <c r="I1320" t="s">
        <v>54</v>
      </c>
      <c r="J1320" t="s">
        <v>3678</v>
      </c>
      <c r="K1320" t="s">
        <v>81</v>
      </c>
      <c r="L1320">
        <v>32725</v>
      </c>
      <c r="M1320" t="s">
        <v>57</v>
      </c>
      <c r="N1320" t="s">
        <v>3551</v>
      </c>
      <c r="O1320" t="s">
        <v>98</v>
      </c>
      <c r="P1320" t="s">
        <v>99</v>
      </c>
      <c r="Q1320" t="s">
        <v>3552</v>
      </c>
      <c r="R1320" s="19">
        <v>575.91999999999996</v>
      </c>
      <c r="S1320" s="17">
        <v>2</v>
      </c>
      <c r="T1320" s="20">
        <v>0.2</v>
      </c>
      <c r="U1320" s="19">
        <v>71.989999999999995</v>
      </c>
      <c r="V1320" s="20">
        <f t="shared" si="100"/>
        <v>0.125</v>
      </c>
      <c r="W1320" s="17">
        <f t="shared" si="101"/>
        <v>2014</v>
      </c>
      <c r="X1320" t="str">
        <f t="shared" si="102"/>
        <v>Jul-2014</v>
      </c>
      <c r="Y1320" s="17">
        <f t="shared" si="103"/>
        <v>4</v>
      </c>
      <c r="Z1320" t="str">
        <f t="shared" si="104"/>
        <v>11-20%</v>
      </c>
      <c r="AA1320" s="17">
        <f>IF(COUNTIF($B$2:B1320,B1320)=1,1,0)</f>
        <v>1</v>
      </c>
      <c r="AB1320" s="17">
        <f>IF(COUNTIF($F$2:F1320,F1320)=1,1,0)</f>
        <v>1</v>
      </c>
    </row>
    <row r="1321" spans="1:28" x14ac:dyDescent="0.2">
      <c r="A1321" s="17">
        <v>1320</v>
      </c>
      <c r="B1321" t="s">
        <v>3675</v>
      </c>
      <c r="C1321" s="18">
        <v>41821</v>
      </c>
      <c r="D1321" s="18">
        <v>41825</v>
      </c>
      <c r="E1321" t="s">
        <v>77</v>
      </c>
      <c r="F1321" t="s">
        <v>3676</v>
      </c>
      <c r="G1321" t="s">
        <v>3677</v>
      </c>
      <c r="H1321" t="s">
        <v>68</v>
      </c>
      <c r="I1321" t="s">
        <v>54</v>
      </c>
      <c r="J1321" t="s">
        <v>3678</v>
      </c>
      <c r="K1321" t="s">
        <v>81</v>
      </c>
      <c r="L1321">
        <v>32725</v>
      </c>
      <c r="M1321" t="s">
        <v>57</v>
      </c>
      <c r="N1321" t="s">
        <v>2423</v>
      </c>
      <c r="O1321" t="s">
        <v>73</v>
      </c>
      <c r="P1321" t="s">
        <v>102</v>
      </c>
      <c r="Q1321" t="s">
        <v>2424</v>
      </c>
      <c r="R1321" s="19">
        <v>5.1840000000000002</v>
      </c>
      <c r="S1321" s="17">
        <v>6</v>
      </c>
      <c r="T1321" s="20">
        <v>0.7</v>
      </c>
      <c r="U1321" s="19">
        <v>-3.6288</v>
      </c>
      <c r="V1321" s="20">
        <f t="shared" si="100"/>
        <v>-0.7</v>
      </c>
      <c r="W1321" s="17">
        <f t="shared" si="101"/>
        <v>2014</v>
      </c>
      <c r="X1321" t="str">
        <f t="shared" si="102"/>
        <v>Jul-2014</v>
      </c>
      <c r="Y1321" s="17">
        <f t="shared" si="103"/>
        <v>4</v>
      </c>
      <c r="Z1321" t="str">
        <f t="shared" si="104"/>
        <v>Over 50%</v>
      </c>
      <c r="AA1321" s="17">
        <f>IF(COUNTIF($B$2:B1321,B1321)=1,1,0)</f>
        <v>0</v>
      </c>
      <c r="AB1321" s="17">
        <f>IF(COUNTIF($F$2:F1321,F1321)=1,1,0)</f>
        <v>0</v>
      </c>
    </row>
    <row r="1322" spans="1:28" x14ac:dyDescent="0.2">
      <c r="A1322" s="17">
        <v>1321</v>
      </c>
      <c r="B1322" t="s">
        <v>3679</v>
      </c>
      <c r="C1322" s="18">
        <v>42769</v>
      </c>
      <c r="D1322" s="18">
        <v>42774</v>
      </c>
      <c r="E1322" t="s">
        <v>77</v>
      </c>
      <c r="F1322" t="s">
        <v>3680</v>
      </c>
      <c r="G1322" t="s">
        <v>3681</v>
      </c>
      <c r="H1322" t="s">
        <v>53</v>
      </c>
      <c r="I1322" t="s">
        <v>54</v>
      </c>
      <c r="J1322" t="s">
        <v>1037</v>
      </c>
      <c r="K1322" t="s">
        <v>525</v>
      </c>
      <c r="L1322">
        <v>45231</v>
      </c>
      <c r="M1322" t="s">
        <v>175</v>
      </c>
      <c r="N1322" t="s">
        <v>2761</v>
      </c>
      <c r="O1322" t="s">
        <v>73</v>
      </c>
      <c r="P1322" t="s">
        <v>102</v>
      </c>
      <c r="Q1322" t="s">
        <v>2762</v>
      </c>
      <c r="R1322" s="19">
        <v>5.2290000000000001</v>
      </c>
      <c r="S1322" s="17">
        <v>3</v>
      </c>
      <c r="T1322" s="20">
        <v>0.7</v>
      </c>
      <c r="U1322" s="19">
        <v>-4.1832000000000003</v>
      </c>
      <c r="V1322" s="20">
        <f t="shared" si="100"/>
        <v>-0.8</v>
      </c>
      <c r="W1322" s="17">
        <f t="shared" si="101"/>
        <v>2017</v>
      </c>
      <c r="X1322" t="str">
        <f t="shared" si="102"/>
        <v>Feb-2017</v>
      </c>
      <c r="Y1322" s="17">
        <f t="shared" si="103"/>
        <v>5</v>
      </c>
      <c r="Z1322" t="str">
        <f t="shared" si="104"/>
        <v>Over 50%</v>
      </c>
      <c r="AA1322" s="17">
        <f>IF(COUNTIF($B$2:B1322,B1322)=1,1,0)</f>
        <v>1</v>
      </c>
      <c r="AB1322" s="17">
        <f>IF(COUNTIF($F$2:F1322,F1322)=1,1,0)</f>
        <v>1</v>
      </c>
    </row>
    <row r="1323" spans="1:28" x14ac:dyDescent="0.2">
      <c r="A1323" s="17">
        <v>1322</v>
      </c>
      <c r="B1323" t="s">
        <v>3679</v>
      </c>
      <c r="C1323" s="18">
        <v>42769</v>
      </c>
      <c r="D1323" s="18">
        <v>42774</v>
      </c>
      <c r="E1323" t="s">
        <v>77</v>
      </c>
      <c r="F1323" t="s">
        <v>3680</v>
      </c>
      <c r="G1323" t="s">
        <v>3681</v>
      </c>
      <c r="H1323" t="s">
        <v>53</v>
      </c>
      <c r="I1323" t="s">
        <v>54</v>
      </c>
      <c r="J1323" t="s">
        <v>1037</v>
      </c>
      <c r="K1323" t="s">
        <v>525</v>
      </c>
      <c r="L1323">
        <v>45231</v>
      </c>
      <c r="M1323" t="s">
        <v>175</v>
      </c>
      <c r="N1323" t="s">
        <v>2043</v>
      </c>
      <c r="O1323" t="s">
        <v>73</v>
      </c>
      <c r="P1323" t="s">
        <v>86</v>
      </c>
      <c r="Q1323" t="s">
        <v>2044</v>
      </c>
      <c r="R1323" s="19">
        <v>285.55200000000002</v>
      </c>
      <c r="S1323" s="17">
        <v>2</v>
      </c>
      <c r="T1323" s="20">
        <v>0.2</v>
      </c>
      <c r="U1323" s="19">
        <v>35.694000000000003</v>
      </c>
      <c r="V1323" s="20">
        <f t="shared" si="100"/>
        <v>0.125</v>
      </c>
      <c r="W1323" s="17">
        <f t="shared" si="101"/>
        <v>2017</v>
      </c>
      <c r="X1323" t="str">
        <f t="shared" si="102"/>
        <v>Feb-2017</v>
      </c>
      <c r="Y1323" s="17">
        <f t="shared" si="103"/>
        <v>5</v>
      </c>
      <c r="Z1323" t="str">
        <f t="shared" si="104"/>
        <v>11-20%</v>
      </c>
      <c r="AA1323" s="17">
        <f>IF(COUNTIF($B$2:B1323,B1323)=1,1,0)</f>
        <v>0</v>
      </c>
      <c r="AB1323" s="17">
        <f>IF(COUNTIF($F$2:F1323,F1323)=1,1,0)</f>
        <v>0</v>
      </c>
    </row>
    <row r="1324" spans="1:28" x14ac:dyDescent="0.2">
      <c r="A1324" s="17">
        <v>1323</v>
      </c>
      <c r="B1324" t="s">
        <v>3682</v>
      </c>
      <c r="C1324" s="18">
        <v>42797</v>
      </c>
      <c r="D1324" s="18">
        <v>42802</v>
      </c>
      <c r="E1324" t="s">
        <v>77</v>
      </c>
      <c r="F1324" t="s">
        <v>3683</v>
      </c>
      <c r="G1324" t="s">
        <v>3684</v>
      </c>
      <c r="H1324" t="s">
        <v>53</v>
      </c>
      <c r="I1324" t="s">
        <v>54</v>
      </c>
      <c r="J1324" t="s">
        <v>3685</v>
      </c>
      <c r="K1324" t="s">
        <v>56</v>
      </c>
      <c r="L1324">
        <v>42071</v>
      </c>
      <c r="M1324" t="s">
        <v>57</v>
      </c>
      <c r="N1324" t="s">
        <v>3686</v>
      </c>
      <c r="O1324" t="s">
        <v>73</v>
      </c>
      <c r="P1324" t="s">
        <v>105</v>
      </c>
      <c r="Q1324" t="s">
        <v>3687</v>
      </c>
      <c r="R1324" s="19">
        <v>72.8</v>
      </c>
      <c r="S1324" s="17">
        <v>5</v>
      </c>
      <c r="T1324" s="20">
        <v>0</v>
      </c>
      <c r="U1324" s="19">
        <v>19.655999999999999</v>
      </c>
      <c r="V1324" s="20">
        <f t="shared" si="100"/>
        <v>0.27</v>
      </c>
      <c r="W1324" s="17">
        <f t="shared" si="101"/>
        <v>2017</v>
      </c>
      <c r="X1324" t="str">
        <f t="shared" si="102"/>
        <v>Mar-2017</v>
      </c>
      <c r="Y1324" s="17">
        <f t="shared" si="103"/>
        <v>5</v>
      </c>
      <c r="Z1324" t="str">
        <f t="shared" si="104"/>
        <v>0% (No Discount)</v>
      </c>
      <c r="AA1324" s="17">
        <f>IF(COUNTIF($B$2:B1324,B1324)=1,1,0)</f>
        <v>1</v>
      </c>
      <c r="AB1324" s="17">
        <f>IF(COUNTIF($F$2:F1324,F1324)=1,1,0)</f>
        <v>1</v>
      </c>
    </row>
    <row r="1325" spans="1:28" x14ac:dyDescent="0.2">
      <c r="A1325" s="17">
        <v>1324</v>
      </c>
      <c r="B1325" t="s">
        <v>3688</v>
      </c>
      <c r="C1325" s="18">
        <v>43017</v>
      </c>
      <c r="D1325" s="18">
        <v>43018</v>
      </c>
      <c r="E1325" t="s">
        <v>215</v>
      </c>
      <c r="F1325" t="s">
        <v>3689</v>
      </c>
      <c r="G1325" t="s">
        <v>3690</v>
      </c>
      <c r="H1325" t="s">
        <v>53</v>
      </c>
      <c r="I1325" t="s">
        <v>54</v>
      </c>
      <c r="J1325" t="s">
        <v>548</v>
      </c>
      <c r="K1325" t="s">
        <v>115</v>
      </c>
      <c r="L1325">
        <v>28403</v>
      </c>
      <c r="M1325" t="s">
        <v>57</v>
      </c>
      <c r="N1325" t="s">
        <v>3691</v>
      </c>
      <c r="O1325" t="s">
        <v>73</v>
      </c>
      <c r="P1325" t="s">
        <v>117</v>
      </c>
      <c r="Q1325" t="s">
        <v>3692</v>
      </c>
      <c r="R1325" s="19">
        <v>10.816000000000001</v>
      </c>
      <c r="S1325" s="17">
        <v>4</v>
      </c>
      <c r="T1325" s="20">
        <v>0.2</v>
      </c>
      <c r="U1325" s="19">
        <v>3.5152000000000001</v>
      </c>
      <c r="V1325" s="20">
        <f t="shared" si="100"/>
        <v>0.32500000000000001</v>
      </c>
      <c r="W1325" s="17">
        <f t="shared" si="101"/>
        <v>2017</v>
      </c>
      <c r="X1325" t="str">
        <f t="shared" si="102"/>
        <v>Oct-2017</v>
      </c>
      <c r="Y1325" s="17">
        <f t="shared" si="103"/>
        <v>1</v>
      </c>
      <c r="Z1325" t="str">
        <f t="shared" si="104"/>
        <v>11-20%</v>
      </c>
      <c r="AA1325" s="17">
        <f>IF(COUNTIF($B$2:B1325,B1325)=1,1,0)</f>
        <v>1</v>
      </c>
      <c r="AB1325" s="17">
        <f>IF(COUNTIF($F$2:F1325,F1325)=1,1,0)</f>
        <v>1</v>
      </c>
    </row>
    <row r="1326" spans="1:28" x14ac:dyDescent="0.2">
      <c r="A1326" s="17">
        <v>1325</v>
      </c>
      <c r="B1326" t="s">
        <v>3693</v>
      </c>
      <c r="C1326" s="18">
        <v>41910</v>
      </c>
      <c r="D1326" s="18">
        <v>41915</v>
      </c>
      <c r="E1326" t="s">
        <v>77</v>
      </c>
      <c r="F1326" t="s">
        <v>3694</v>
      </c>
      <c r="G1326" t="s">
        <v>3695</v>
      </c>
      <c r="H1326" t="s">
        <v>68</v>
      </c>
      <c r="I1326" t="s">
        <v>54</v>
      </c>
      <c r="J1326" t="s">
        <v>1511</v>
      </c>
      <c r="K1326" t="s">
        <v>1275</v>
      </c>
      <c r="L1326">
        <v>1841</v>
      </c>
      <c r="M1326" t="s">
        <v>175</v>
      </c>
      <c r="N1326" t="s">
        <v>1667</v>
      </c>
      <c r="O1326" t="s">
        <v>73</v>
      </c>
      <c r="P1326" t="s">
        <v>86</v>
      </c>
      <c r="Q1326" t="s">
        <v>1668</v>
      </c>
      <c r="R1326" s="19">
        <v>46.26</v>
      </c>
      <c r="S1326" s="17">
        <v>3</v>
      </c>
      <c r="T1326" s="20">
        <v>0</v>
      </c>
      <c r="U1326" s="19">
        <v>12.4902</v>
      </c>
      <c r="V1326" s="20">
        <f t="shared" si="100"/>
        <v>0.27</v>
      </c>
      <c r="W1326" s="17">
        <f t="shared" si="101"/>
        <v>2014</v>
      </c>
      <c r="X1326" t="str">
        <f t="shared" si="102"/>
        <v>Sep-2014</v>
      </c>
      <c r="Y1326" s="17">
        <f t="shared" si="103"/>
        <v>5</v>
      </c>
      <c r="Z1326" t="str">
        <f t="shared" si="104"/>
        <v>0% (No Discount)</v>
      </c>
      <c r="AA1326" s="17">
        <f>IF(COUNTIF($B$2:B1326,B1326)=1,1,0)</f>
        <v>1</v>
      </c>
      <c r="AB1326" s="17">
        <f>IF(COUNTIF($F$2:F1326,F1326)=1,1,0)</f>
        <v>1</v>
      </c>
    </row>
    <row r="1327" spans="1:28" x14ac:dyDescent="0.2">
      <c r="A1327" s="17">
        <v>1326</v>
      </c>
      <c r="B1327" t="s">
        <v>3696</v>
      </c>
      <c r="C1327" s="18">
        <v>41786</v>
      </c>
      <c r="D1327" s="18">
        <v>41789</v>
      </c>
      <c r="E1327" t="s">
        <v>215</v>
      </c>
      <c r="F1327" t="s">
        <v>853</v>
      </c>
      <c r="G1327" t="s">
        <v>854</v>
      </c>
      <c r="H1327" t="s">
        <v>53</v>
      </c>
      <c r="I1327" t="s">
        <v>54</v>
      </c>
      <c r="J1327" t="s">
        <v>330</v>
      </c>
      <c r="K1327" t="s">
        <v>238</v>
      </c>
      <c r="L1327">
        <v>60653</v>
      </c>
      <c r="M1327" t="s">
        <v>132</v>
      </c>
      <c r="N1327" t="s">
        <v>3697</v>
      </c>
      <c r="O1327" t="s">
        <v>73</v>
      </c>
      <c r="P1327" t="s">
        <v>102</v>
      </c>
      <c r="Q1327" t="s">
        <v>3698</v>
      </c>
      <c r="R1327" s="19">
        <v>17.46</v>
      </c>
      <c r="S1327" s="17">
        <v>6</v>
      </c>
      <c r="T1327" s="20">
        <v>0.8</v>
      </c>
      <c r="U1327" s="19">
        <v>-30.555</v>
      </c>
      <c r="V1327" s="20">
        <f t="shared" si="100"/>
        <v>-1.75</v>
      </c>
      <c r="W1327" s="17">
        <f t="shared" si="101"/>
        <v>2014</v>
      </c>
      <c r="X1327" t="str">
        <f t="shared" si="102"/>
        <v>May-2014</v>
      </c>
      <c r="Y1327" s="17">
        <f t="shared" si="103"/>
        <v>3</v>
      </c>
      <c r="Z1327" t="str">
        <f t="shared" si="104"/>
        <v>Over 50%</v>
      </c>
      <c r="AA1327" s="17">
        <f>IF(COUNTIF($B$2:B1327,B1327)=1,1,0)</f>
        <v>1</v>
      </c>
      <c r="AB1327" s="17">
        <f>IF(COUNTIF($F$2:F1327,F1327)=1,1,0)</f>
        <v>0</v>
      </c>
    </row>
    <row r="1328" spans="1:28" x14ac:dyDescent="0.2">
      <c r="A1328" s="17">
        <v>1327</v>
      </c>
      <c r="B1328" t="s">
        <v>3699</v>
      </c>
      <c r="C1328" s="18">
        <v>42169</v>
      </c>
      <c r="D1328" s="18">
        <v>42173</v>
      </c>
      <c r="E1328" t="s">
        <v>77</v>
      </c>
      <c r="F1328" t="s">
        <v>558</v>
      </c>
      <c r="G1328" t="s">
        <v>559</v>
      </c>
      <c r="H1328" t="s">
        <v>129</v>
      </c>
      <c r="I1328" t="s">
        <v>54</v>
      </c>
      <c r="J1328" t="s">
        <v>173</v>
      </c>
      <c r="K1328" t="s">
        <v>174</v>
      </c>
      <c r="L1328">
        <v>19120</v>
      </c>
      <c r="M1328" t="s">
        <v>175</v>
      </c>
      <c r="N1328" t="s">
        <v>3467</v>
      </c>
      <c r="O1328" t="s">
        <v>59</v>
      </c>
      <c r="P1328" t="s">
        <v>92</v>
      </c>
      <c r="Q1328" t="s">
        <v>3468</v>
      </c>
      <c r="R1328" s="19">
        <v>51.072000000000003</v>
      </c>
      <c r="S1328" s="17">
        <v>6</v>
      </c>
      <c r="T1328" s="20">
        <v>0.2</v>
      </c>
      <c r="U1328" s="19">
        <v>5.1071999999999997</v>
      </c>
      <c r="V1328" s="20">
        <f t="shared" si="100"/>
        <v>9.9999999999999992E-2</v>
      </c>
      <c r="W1328" s="17">
        <f t="shared" si="101"/>
        <v>2015</v>
      </c>
      <c r="X1328" t="str">
        <f t="shared" si="102"/>
        <v>Jun-2015</v>
      </c>
      <c r="Y1328" s="17">
        <f t="shared" si="103"/>
        <v>4</v>
      </c>
      <c r="Z1328" t="str">
        <f t="shared" si="104"/>
        <v>11-20%</v>
      </c>
      <c r="AA1328" s="17">
        <f>IF(COUNTIF($B$2:B1328,B1328)=1,1,0)</f>
        <v>1</v>
      </c>
      <c r="AB1328" s="17">
        <f>IF(COUNTIF($F$2:F1328,F1328)=1,1,0)</f>
        <v>0</v>
      </c>
    </row>
    <row r="1329" spans="1:28" x14ac:dyDescent="0.2">
      <c r="A1329" s="17">
        <v>1328</v>
      </c>
      <c r="B1329" t="s">
        <v>3700</v>
      </c>
      <c r="C1329" s="18">
        <v>42459</v>
      </c>
      <c r="D1329" s="18">
        <v>42461</v>
      </c>
      <c r="E1329" t="s">
        <v>215</v>
      </c>
      <c r="F1329" t="s">
        <v>3701</v>
      </c>
      <c r="G1329" t="s">
        <v>3702</v>
      </c>
      <c r="H1329" t="s">
        <v>68</v>
      </c>
      <c r="I1329" t="s">
        <v>54</v>
      </c>
      <c r="J1329" t="s">
        <v>2834</v>
      </c>
      <c r="K1329" t="s">
        <v>776</v>
      </c>
      <c r="L1329">
        <v>6360</v>
      </c>
      <c r="M1329" t="s">
        <v>175</v>
      </c>
      <c r="N1329" t="s">
        <v>2977</v>
      </c>
      <c r="O1329" t="s">
        <v>73</v>
      </c>
      <c r="P1329" t="s">
        <v>117</v>
      </c>
      <c r="Q1329" t="s">
        <v>2978</v>
      </c>
      <c r="R1329" s="19">
        <v>11.34</v>
      </c>
      <c r="S1329" s="17">
        <v>1</v>
      </c>
      <c r="T1329" s="20">
        <v>0</v>
      </c>
      <c r="U1329" s="19">
        <v>5.5566000000000004</v>
      </c>
      <c r="V1329" s="20">
        <f t="shared" si="100"/>
        <v>0.49000000000000005</v>
      </c>
      <c r="W1329" s="17">
        <f t="shared" si="101"/>
        <v>2016</v>
      </c>
      <c r="X1329" t="str">
        <f t="shared" si="102"/>
        <v>Mar-2016</v>
      </c>
      <c r="Y1329" s="17">
        <f t="shared" si="103"/>
        <v>2</v>
      </c>
      <c r="Z1329" t="str">
        <f t="shared" si="104"/>
        <v>0% (No Discount)</v>
      </c>
      <c r="AA1329" s="17">
        <f>IF(COUNTIF($B$2:B1329,B1329)=1,1,0)</f>
        <v>1</v>
      </c>
      <c r="AB1329" s="17">
        <f>IF(COUNTIF($F$2:F1329,F1329)=1,1,0)</f>
        <v>1</v>
      </c>
    </row>
    <row r="1330" spans="1:28" x14ac:dyDescent="0.2">
      <c r="A1330" s="17">
        <v>1329</v>
      </c>
      <c r="B1330" t="s">
        <v>3703</v>
      </c>
      <c r="C1330" s="18">
        <v>43023</v>
      </c>
      <c r="D1330" s="18">
        <v>43026</v>
      </c>
      <c r="E1330" t="s">
        <v>50</v>
      </c>
      <c r="F1330" t="s">
        <v>3704</v>
      </c>
      <c r="G1330" t="s">
        <v>3705</v>
      </c>
      <c r="H1330" t="s">
        <v>129</v>
      </c>
      <c r="I1330" t="s">
        <v>54</v>
      </c>
      <c r="J1330" t="s">
        <v>154</v>
      </c>
      <c r="K1330" t="s">
        <v>70</v>
      </c>
      <c r="L1330">
        <v>94110</v>
      </c>
      <c r="M1330" t="s">
        <v>71</v>
      </c>
      <c r="N1330" t="s">
        <v>3706</v>
      </c>
      <c r="O1330" t="s">
        <v>73</v>
      </c>
      <c r="P1330" t="s">
        <v>95</v>
      </c>
      <c r="Q1330" t="s">
        <v>3707</v>
      </c>
      <c r="R1330" s="19">
        <v>87.92</v>
      </c>
      <c r="S1330" s="17">
        <v>4</v>
      </c>
      <c r="T1330" s="20">
        <v>0</v>
      </c>
      <c r="U1330" s="19">
        <v>26.376000000000001</v>
      </c>
      <c r="V1330" s="20">
        <f t="shared" si="100"/>
        <v>0.3</v>
      </c>
      <c r="W1330" s="17">
        <f t="shared" si="101"/>
        <v>2017</v>
      </c>
      <c r="X1330" t="str">
        <f t="shared" si="102"/>
        <v>Oct-2017</v>
      </c>
      <c r="Y1330" s="17">
        <f t="shared" si="103"/>
        <v>3</v>
      </c>
      <c r="Z1330" t="str">
        <f t="shared" si="104"/>
        <v>0% (No Discount)</v>
      </c>
      <c r="AA1330" s="17">
        <f>IF(COUNTIF($B$2:B1330,B1330)=1,1,0)</f>
        <v>1</v>
      </c>
      <c r="AB1330" s="17">
        <f>IF(COUNTIF($F$2:F1330,F1330)=1,1,0)</f>
        <v>1</v>
      </c>
    </row>
    <row r="1331" spans="1:28" x14ac:dyDescent="0.2">
      <c r="A1331" s="17">
        <v>1330</v>
      </c>
      <c r="B1331" t="s">
        <v>3708</v>
      </c>
      <c r="C1331" s="18">
        <v>42513</v>
      </c>
      <c r="D1331" s="18">
        <v>42517</v>
      </c>
      <c r="E1331" t="s">
        <v>77</v>
      </c>
      <c r="F1331" t="s">
        <v>3709</v>
      </c>
      <c r="G1331" t="s">
        <v>3710</v>
      </c>
      <c r="H1331" t="s">
        <v>53</v>
      </c>
      <c r="I1331" t="s">
        <v>54</v>
      </c>
      <c r="J1331" t="s">
        <v>154</v>
      </c>
      <c r="K1331" t="s">
        <v>70</v>
      </c>
      <c r="L1331">
        <v>94109</v>
      </c>
      <c r="M1331" t="s">
        <v>71</v>
      </c>
      <c r="N1331" t="s">
        <v>3505</v>
      </c>
      <c r="O1331" t="s">
        <v>59</v>
      </c>
      <c r="P1331" t="s">
        <v>92</v>
      </c>
      <c r="Q1331" t="s">
        <v>3506</v>
      </c>
      <c r="R1331" s="19">
        <v>37.049999999999997</v>
      </c>
      <c r="S1331" s="17">
        <v>3</v>
      </c>
      <c r="T1331" s="20">
        <v>0</v>
      </c>
      <c r="U1331" s="19">
        <v>16.302</v>
      </c>
      <c r="V1331" s="20">
        <f t="shared" si="100"/>
        <v>0.44</v>
      </c>
      <c r="W1331" s="17">
        <f t="shared" si="101"/>
        <v>2016</v>
      </c>
      <c r="X1331" t="str">
        <f t="shared" si="102"/>
        <v>May-2016</v>
      </c>
      <c r="Y1331" s="17">
        <f t="shared" si="103"/>
        <v>4</v>
      </c>
      <c r="Z1331" t="str">
        <f t="shared" si="104"/>
        <v>0% (No Discount)</v>
      </c>
      <c r="AA1331" s="17">
        <f>IF(COUNTIF($B$2:B1331,B1331)=1,1,0)</f>
        <v>1</v>
      </c>
      <c r="AB1331" s="17">
        <f>IF(COUNTIF($F$2:F1331,F1331)=1,1,0)</f>
        <v>1</v>
      </c>
    </row>
    <row r="1332" spans="1:28" x14ac:dyDescent="0.2">
      <c r="A1332" s="17">
        <v>1331</v>
      </c>
      <c r="B1332" t="s">
        <v>3711</v>
      </c>
      <c r="C1332" s="18">
        <v>42888</v>
      </c>
      <c r="D1332" s="18">
        <v>42892</v>
      </c>
      <c r="E1332" t="s">
        <v>77</v>
      </c>
      <c r="F1332" t="s">
        <v>3712</v>
      </c>
      <c r="G1332" t="s">
        <v>3713</v>
      </c>
      <c r="H1332" t="s">
        <v>129</v>
      </c>
      <c r="I1332" t="s">
        <v>54</v>
      </c>
      <c r="J1332" t="s">
        <v>2661</v>
      </c>
      <c r="K1332" t="s">
        <v>525</v>
      </c>
      <c r="L1332">
        <v>44052</v>
      </c>
      <c r="M1332" t="s">
        <v>175</v>
      </c>
      <c r="N1332" t="s">
        <v>1968</v>
      </c>
      <c r="O1332" t="s">
        <v>98</v>
      </c>
      <c r="P1332" t="s">
        <v>99</v>
      </c>
      <c r="Q1332" t="s">
        <v>1969</v>
      </c>
      <c r="R1332" s="19">
        <v>2.97</v>
      </c>
      <c r="S1332" s="17">
        <v>1</v>
      </c>
      <c r="T1332" s="20">
        <v>0.4</v>
      </c>
      <c r="U1332" s="19">
        <v>-0.64349999999999996</v>
      </c>
      <c r="V1332" s="20">
        <f t="shared" si="100"/>
        <v>-0.21666666666666665</v>
      </c>
      <c r="W1332" s="17">
        <f t="shared" si="101"/>
        <v>2017</v>
      </c>
      <c r="X1332" t="str">
        <f t="shared" si="102"/>
        <v>Jun-2017</v>
      </c>
      <c r="Y1332" s="17">
        <f t="shared" si="103"/>
        <v>4</v>
      </c>
      <c r="Z1332" t="str">
        <f t="shared" si="104"/>
        <v>31-40%</v>
      </c>
      <c r="AA1332" s="17">
        <f>IF(COUNTIF($B$2:B1332,B1332)=1,1,0)</f>
        <v>1</v>
      </c>
      <c r="AB1332" s="17">
        <f>IF(COUNTIF($F$2:F1332,F1332)=1,1,0)</f>
        <v>1</v>
      </c>
    </row>
    <row r="1333" spans="1:28" x14ac:dyDescent="0.2">
      <c r="A1333" s="17">
        <v>1332</v>
      </c>
      <c r="B1333" t="s">
        <v>3711</v>
      </c>
      <c r="C1333" s="18">
        <v>42888</v>
      </c>
      <c r="D1333" s="18">
        <v>42892</v>
      </c>
      <c r="E1333" t="s">
        <v>77</v>
      </c>
      <c r="F1333" t="s">
        <v>3712</v>
      </c>
      <c r="G1333" t="s">
        <v>3713</v>
      </c>
      <c r="H1333" t="s">
        <v>129</v>
      </c>
      <c r="I1333" t="s">
        <v>54</v>
      </c>
      <c r="J1333" t="s">
        <v>2661</v>
      </c>
      <c r="K1333" t="s">
        <v>525</v>
      </c>
      <c r="L1333">
        <v>44052</v>
      </c>
      <c r="M1333" t="s">
        <v>175</v>
      </c>
      <c r="N1333" t="s">
        <v>1797</v>
      </c>
      <c r="O1333" t="s">
        <v>73</v>
      </c>
      <c r="P1333" t="s">
        <v>86</v>
      </c>
      <c r="Q1333" t="s">
        <v>1798</v>
      </c>
      <c r="R1333" s="19">
        <v>27.44</v>
      </c>
      <c r="S1333" s="17">
        <v>2</v>
      </c>
      <c r="T1333" s="20">
        <v>0.2</v>
      </c>
      <c r="U1333" s="19">
        <v>2.4009999999999998</v>
      </c>
      <c r="V1333" s="20">
        <f t="shared" si="100"/>
        <v>8.7499999999999994E-2</v>
      </c>
      <c r="W1333" s="17">
        <f t="shared" si="101"/>
        <v>2017</v>
      </c>
      <c r="X1333" t="str">
        <f t="shared" si="102"/>
        <v>Jun-2017</v>
      </c>
      <c r="Y1333" s="17">
        <f t="shared" si="103"/>
        <v>4</v>
      </c>
      <c r="Z1333" t="str">
        <f t="shared" si="104"/>
        <v>11-20%</v>
      </c>
      <c r="AA1333" s="17">
        <f>IF(COUNTIF($B$2:B1333,B1333)=1,1,0)</f>
        <v>0</v>
      </c>
      <c r="AB1333" s="17">
        <f>IF(COUNTIF($F$2:F1333,F1333)=1,1,0)</f>
        <v>0</v>
      </c>
    </row>
    <row r="1334" spans="1:28" x14ac:dyDescent="0.2">
      <c r="A1334" s="17">
        <v>1333</v>
      </c>
      <c r="B1334" t="s">
        <v>3714</v>
      </c>
      <c r="C1334" s="18">
        <v>41686</v>
      </c>
      <c r="D1334" s="18">
        <v>41691</v>
      </c>
      <c r="E1334" t="s">
        <v>77</v>
      </c>
      <c r="F1334" t="s">
        <v>3715</v>
      </c>
      <c r="G1334" t="s">
        <v>3716</v>
      </c>
      <c r="H1334" t="s">
        <v>53</v>
      </c>
      <c r="I1334" t="s">
        <v>54</v>
      </c>
      <c r="J1334" t="s">
        <v>844</v>
      </c>
      <c r="K1334" t="s">
        <v>131</v>
      </c>
      <c r="L1334">
        <v>75220</v>
      </c>
      <c r="M1334" t="s">
        <v>132</v>
      </c>
      <c r="N1334" t="s">
        <v>2970</v>
      </c>
      <c r="O1334" t="s">
        <v>73</v>
      </c>
      <c r="P1334" t="s">
        <v>102</v>
      </c>
      <c r="Q1334" t="s">
        <v>2971</v>
      </c>
      <c r="R1334" s="19">
        <v>1.08</v>
      </c>
      <c r="S1334" s="17">
        <v>3</v>
      </c>
      <c r="T1334" s="20">
        <v>0.8</v>
      </c>
      <c r="U1334" s="19">
        <v>-1.728</v>
      </c>
      <c r="V1334" s="20">
        <f t="shared" si="100"/>
        <v>-1.5999999999999999</v>
      </c>
      <c r="W1334" s="17">
        <f t="shared" si="101"/>
        <v>2014</v>
      </c>
      <c r="X1334" t="str">
        <f t="shared" si="102"/>
        <v>Feb-2014</v>
      </c>
      <c r="Y1334" s="17">
        <f t="shared" si="103"/>
        <v>5</v>
      </c>
      <c r="Z1334" t="str">
        <f t="shared" si="104"/>
        <v>Over 50%</v>
      </c>
      <c r="AA1334" s="17">
        <f>IF(COUNTIF($B$2:B1334,B1334)=1,1,0)</f>
        <v>1</v>
      </c>
      <c r="AB1334" s="17">
        <f>IF(COUNTIF($F$2:F1334,F1334)=1,1,0)</f>
        <v>1</v>
      </c>
    </row>
    <row r="1335" spans="1:28" x14ac:dyDescent="0.2">
      <c r="A1335" s="17">
        <v>1334</v>
      </c>
      <c r="B1335" t="s">
        <v>3714</v>
      </c>
      <c r="C1335" s="18">
        <v>41686</v>
      </c>
      <c r="D1335" s="18">
        <v>41691</v>
      </c>
      <c r="E1335" t="s">
        <v>77</v>
      </c>
      <c r="F1335" t="s">
        <v>3715</v>
      </c>
      <c r="G1335" t="s">
        <v>3716</v>
      </c>
      <c r="H1335" t="s">
        <v>53</v>
      </c>
      <c r="I1335" t="s">
        <v>54</v>
      </c>
      <c r="J1335" t="s">
        <v>844</v>
      </c>
      <c r="K1335" t="s">
        <v>131</v>
      </c>
      <c r="L1335">
        <v>75220</v>
      </c>
      <c r="M1335" t="s">
        <v>132</v>
      </c>
      <c r="N1335" t="s">
        <v>3717</v>
      </c>
      <c r="O1335" t="s">
        <v>73</v>
      </c>
      <c r="P1335" t="s">
        <v>105</v>
      </c>
      <c r="Q1335" t="s">
        <v>3718</v>
      </c>
      <c r="R1335" s="19">
        <v>7.96</v>
      </c>
      <c r="S1335" s="17">
        <v>2</v>
      </c>
      <c r="T1335" s="20">
        <v>0.8</v>
      </c>
      <c r="U1335" s="19">
        <v>-13.93</v>
      </c>
      <c r="V1335" s="20">
        <f t="shared" si="100"/>
        <v>-1.75</v>
      </c>
      <c r="W1335" s="17">
        <f t="shared" si="101"/>
        <v>2014</v>
      </c>
      <c r="X1335" t="str">
        <f t="shared" si="102"/>
        <v>Feb-2014</v>
      </c>
      <c r="Y1335" s="17">
        <f t="shared" si="103"/>
        <v>5</v>
      </c>
      <c r="Z1335" t="str">
        <f t="shared" si="104"/>
        <v>Over 50%</v>
      </c>
      <c r="AA1335" s="17">
        <f>IF(COUNTIF($B$2:B1335,B1335)=1,1,0)</f>
        <v>0</v>
      </c>
      <c r="AB1335" s="17">
        <f>IF(COUNTIF($F$2:F1335,F1335)=1,1,0)</f>
        <v>0</v>
      </c>
    </row>
    <row r="1336" spans="1:28" x14ac:dyDescent="0.2">
      <c r="A1336" s="17">
        <v>1335</v>
      </c>
      <c r="B1336" t="s">
        <v>3719</v>
      </c>
      <c r="C1336" s="18">
        <v>41765</v>
      </c>
      <c r="D1336" s="18">
        <v>41769</v>
      </c>
      <c r="E1336" t="s">
        <v>77</v>
      </c>
      <c r="F1336" t="s">
        <v>127</v>
      </c>
      <c r="G1336" t="s">
        <v>128</v>
      </c>
      <c r="H1336" t="s">
        <v>129</v>
      </c>
      <c r="I1336" t="s">
        <v>54</v>
      </c>
      <c r="J1336" t="s">
        <v>69</v>
      </c>
      <c r="K1336" t="s">
        <v>70</v>
      </c>
      <c r="L1336">
        <v>90049</v>
      </c>
      <c r="M1336" t="s">
        <v>71</v>
      </c>
      <c r="N1336" t="s">
        <v>2820</v>
      </c>
      <c r="O1336" t="s">
        <v>73</v>
      </c>
      <c r="P1336" t="s">
        <v>102</v>
      </c>
      <c r="Q1336" t="s">
        <v>2821</v>
      </c>
      <c r="R1336" s="19">
        <v>140.73599999999999</v>
      </c>
      <c r="S1336" s="17">
        <v>8</v>
      </c>
      <c r="T1336" s="20">
        <v>0.2</v>
      </c>
      <c r="U1336" s="19">
        <v>52.776000000000003</v>
      </c>
      <c r="V1336" s="20">
        <f t="shared" si="100"/>
        <v>0.37500000000000006</v>
      </c>
      <c r="W1336" s="17">
        <f t="shared" si="101"/>
        <v>2014</v>
      </c>
      <c r="X1336" t="str">
        <f t="shared" si="102"/>
        <v>May-2014</v>
      </c>
      <c r="Y1336" s="17">
        <f t="shared" si="103"/>
        <v>4</v>
      </c>
      <c r="Z1336" t="str">
        <f t="shared" si="104"/>
        <v>11-20%</v>
      </c>
      <c r="AA1336" s="17">
        <f>IF(COUNTIF($B$2:B1336,B1336)=1,1,0)</f>
        <v>1</v>
      </c>
      <c r="AB1336" s="17">
        <f>IF(COUNTIF($F$2:F1336,F1336)=1,1,0)</f>
        <v>0</v>
      </c>
    </row>
    <row r="1337" spans="1:28" x14ac:dyDescent="0.2">
      <c r="A1337" s="17">
        <v>1336</v>
      </c>
      <c r="B1337" t="s">
        <v>3720</v>
      </c>
      <c r="C1337" s="18">
        <v>42506</v>
      </c>
      <c r="D1337" s="18">
        <v>42513</v>
      </c>
      <c r="E1337" t="s">
        <v>77</v>
      </c>
      <c r="F1337" t="s">
        <v>3721</v>
      </c>
      <c r="G1337" t="s">
        <v>3722</v>
      </c>
      <c r="H1337" t="s">
        <v>53</v>
      </c>
      <c r="I1337" t="s">
        <v>54</v>
      </c>
      <c r="J1337" t="s">
        <v>3723</v>
      </c>
      <c r="K1337" t="s">
        <v>776</v>
      </c>
      <c r="L1337">
        <v>6457</v>
      </c>
      <c r="M1337" t="s">
        <v>175</v>
      </c>
      <c r="N1337" t="s">
        <v>3724</v>
      </c>
      <c r="O1337" t="s">
        <v>73</v>
      </c>
      <c r="P1337" t="s">
        <v>86</v>
      </c>
      <c r="Q1337" t="s">
        <v>3725</v>
      </c>
      <c r="R1337" s="19">
        <v>552.55999999999995</v>
      </c>
      <c r="S1337" s="17">
        <v>4</v>
      </c>
      <c r="T1337" s="20">
        <v>0</v>
      </c>
      <c r="U1337" s="19">
        <v>0</v>
      </c>
      <c r="V1337" s="20">
        <f t="shared" si="100"/>
        <v>0</v>
      </c>
      <c r="W1337" s="17">
        <f t="shared" si="101"/>
        <v>2016</v>
      </c>
      <c r="X1337" t="str">
        <f t="shared" si="102"/>
        <v>May-2016</v>
      </c>
      <c r="Y1337" s="17">
        <f t="shared" si="103"/>
        <v>7</v>
      </c>
      <c r="Z1337" t="str">
        <f t="shared" si="104"/>
        <v>0% (No Discount)</v>
      </c>
      <c r="AA1337" s="17">
        <f>IF(COUNTIF($B$2:B1337,B1337)=1,1,0)</f>
        <v>1</v>
      </c>
      <c r="AB1337" s="17">
        <f>IF(COUNTIF($F$2:F1337,F1337)=1,1,0)</f>
        <v>1</v>
      </c>
    </row>
    <row r="1338" spans="1:28" x14ac:dyDescent="0.2">
      <c r="A1338" s="17">
        <v>1337</v>
      </c>
      <c r="B1338" t="s">
        <v>3726</v>
      </c>
      <c r="C1338" s="18">
        <v>42827</v>
      </c>
      <c r="D1338" s="18">
        <v>42832</v>
      </c>
      <c r="E1338" t="s">
        <v>77</v>
      </c>
      <c r="F1338" t="s">
        <v>3727</v>
      </c>
      <c r="G1338" t="s">
        <v>3728</v>
      </c>
      <c r="H1338" t="s">
        <v>53</v>
      </c>
      <c r="I1338" t="s">
        <v>54</v>
      </c>
      <c r="J1338" t="s">
        <v>69</v>
      </c>
      <c r="K1338" t="s">
        <v>70</v>
      </c>
      <c r="L1338">
        <v>90008</v>
      </c>
      <c r="M1338" t="s">
        <v>71</v>
      </c>
      <c r="N1338" t="s">
        <v>3541</v>
      </c>
      <c r="O1338" t="s">
        <v>59</v>
      </c>
      <c r="P1338" t="s">
        <v>92</v>
      </c>
      <c r="Q1338" t="s">
        <v>3542</v>
      </c>
      <c r="R1338" s="19">
        <v>25.11</v>
      </c>
      <c r="S1338" s="17">
        <v>3</v>
      </c>
      <c r="T1338" s="20">
        <v>0</v>
      </c>
      <c r="U1338" s="19">
        <v>6.5286</v>
      </c>
      <c r="V1338" s="20">
        <f t="shared" si="100"/>
        <v>0.26</v>
      </c>
      <c r="W1338" s="17">
        <f t="shared" si="101"/>
        <v>2017</v>
      </c>
      <c r="X1338" t="str">
        <f t="shared" si="102"/>
        <v>Apr-2017</v>
      </c>
      <c r="Y1338" s="17">
        <f t="shared" si="103"/>
        <v>5</v>
      </c>
      <c r="Z1338" t="str">
        <f t="shared" si="104"/>
        <v>0% (No Discount)</v>
      </c>
      <c r="AA1338" s="17">
        <f>IF(COUNTIF($B$2:B1338,B1338)=1,1,0)</f>
        <v>1</v>
      </c>
      <c r="AB1338" s="17">
        <f>IF(COUNTIF($F$2:F1338,F1338)=1,1,0)</f>
        <v>1</v>
      </c>
    </row>
    <row r="1339" spans="1:28" x14ac:dyDescent="0.2">
      <c r="A1339" s="17">
        <v>1338</v>
      </c>
      <c r="B1339" t="s">
        <v>3729</v>
      </c>
      <c r="C1339" s="18">
        <v>42825</v>
      </c>
      <c r="D1339" s="18">
        <v>42827</v>
      </c>
      <c r="E1339" t="s">
        <v>50</v>
      </c>
      <c r="F1339" t="s">
        <v>3730</v>
      </c>
      <c r="G1339" t="s">
        <v>3731</v>
      </c>
      <c r="H1339" t="s">
        <v>53</v>
      </c>
      <c r="I1339" t="s">
        <v>54</v>
      </c>
      <c r="J1339" t="s">
        <v>293</v>
      </c>
      <c r="K1339" t="s">
        <v>294</v>
      </c>
      <c r="L1339">
        <v>10011</v>
      </c>
      <c r="M1339" t="s">
        <v>175</v>
      </c>
      <c r="N1339" t="s">
        <v>3732</v>
      </c>
      <c r="O1339" t="s">
        <v>59</v>
      </c>
      <c r="P1339" t="s">
        <v>92</v>
      </c>
      <c r="Q1339" t="s">
        <v>3733</v>
      </c>
      <c r="R1339" s="19">
        <v>29.78</v>
      </c>
      <c r="S1339" s="17">
        <v>2</v>
      </c>
      <c r="T1339" s="20">
        <v>0</v>
      </c>
      <c r="U1339" s="19">
        <v>8.0405999999999995</v>
      </c>
      <c r="V1339" s="20">
        <f t="shared" si="100"/>
        <v>0.26999999999999996</v>
      </c>
      <c r="W1339" s="17">
        <f t="shared" si="101"/>
        <v>2017</v>
      </c>
      <c r="X1339" t="str">
        <f t="shared" si="102"/>
        <v>Mar-2017</v>
      </c>
      <c r="Y1339" s="17">
        <f t="shared" si="103"/>
        <v>2</v>
      </c>
      <c r="Z1339" t="str">
        <f t="shared" si="104"/>
        <v>0% (No Discount)</v>
      </c>
      <c r="AA1339" s="17">
        <f>IF(COUNTIF($B$2:B1339,B1339)=1,1,0)</f>
        <v>1</v>
      </c>
      <c r="AB1339" s="17">
        <f>IF(COUNTIF($F$2:F1339,F1339)=1,1,0)</f>
        <v>1</v>
      </c>
    </row>
    <row r="1340" spans="1:28" x14ac:dyDescent="0.2">
      <c r="A1340" s="17">
        <v>1339</v>
      </c>
      <c r="B1340" t="s">
        <v>3729</v>
      </c>
      <c r="C1340" s="18">
        <v>42825</v>
      </c>
      <c r="D1340" s="18">
        <v>42827</v>
      </c>
      <c r="E1340" t="s">
        <v>50</v>
      </c>
      <c r="F1340" t="s">
        <v>3730</v>
      </c>
      <c r="G1340" t="s">
        <v>3731</v>
      </c>
      <c r="H1340" t="s">
        <v>53</v>
      </c>
      <c r="I1340" t="s">
        <v>54</v>
      </c>
      <c r="J1340" t="s">
        <v>293</v>
      </c>
      <c r="K1340" t="s">
        <v>294</v>
      </c>
      <c r="L1340">
        <v>10011</v>
      </c>
      <c r="M1340" t="s">
        <v>175</v>
      </c>
      <c r="N1340" t="s">
        <v>3734</v>
      </c>
      <c r="O1340" t="s">
        <v>98</v>
      </c>
      <c r="P1340" t="s">
        <v>99</v>
      </c>
      <c r="Q1340" t="s">
        <v>3735</v>
      </c>
      <c r="R1340" s="19">
        <v>677.58</v>
      </c>
      <c r="S1340" s="17">
        <v>3</v>
      </c>
      <c r="T1340" s="20">
        <v>0</v>
      </c>
      <c r="U1340" s="19">
        <v>176.17080000000001</v>
      </c>
      <c r="V1340" s="20">
        <f t="shared" si="100"/>
        <v>0.26</v>
      </c>
      <c r="W1340" s="17">
        <f t="shared" si="101"/>
        <v>2017</v>
      </c>
      <c r="X1340" t="str">
        <f t="shared" si="102"/>
        <v>Mar-2017</v>
      </c>
      <c r="Y1340" s="17">
        <f t="shared" si="103"/>
        <v>2</v>
      </c>
      <c r="Z1340" t="str">
        <f t="shared" si="104"/>
        <v>0% (No Discount)</v>
      </c>
      <c r="AA1340" s="17">
        <f>IF(COUNTIF($B$2:B1340,B1340)=1,1,0)</f>
        <v>0</v>
      </c>
      <c r="AB1340" s="17">
        <f>IF(COUNTIF($F$2:F1340,F1340)=1,1,0)</f>
        <v>0</v>
      </c>
    </row>
    <row r="1341" spans="1:28" x14ac:dyDescent="0.2">
      <c r="A1341" s="17">
        <v>1340</v>
      </c>
      <c r="B1341" t="s">
        <v>3729</v>
      </c>
      <c r="C1341" s="18">
        <v>42825</v>
      </c>
      <c r="D1341" s="18">
        <v>42827</v>
      </c>
      <c r="E1341" t="s">
        <v>50</v>
      </c>
      <c r="F1341" t="s">
        <v>3730</v>
      </c>
      <c r="G1341" t="s">
        <v>3731</v>
      </c>
      <c r="H1341" t="s">
        <v>53</v>
      </c>
      <c r="I1341" t="s">
        <v>54</v>
      </c>
      <c r="J1341" t="s">
        <v>293</v>
      </c>
      <c r="K1341" t="s">
        <v>294</v>
      </c>
      <c r="L1341">
        <v>10011</v>
      </c>
      <c r="M1341" t="s">
        <v>175</v>
      </c>
      <c r="N1341" t="s">
        <v>3736</v>
      </c>
      <c r="O1341" t="s">
        <v>73</v>
      </c>
      <c r="P1341" t="s">
        <v>117</v>
      </c>
      <c r="Q1341" t="s">
        <v>3737</v>
      </c>
      <c r="R1341" s="19">
        <v>75.040000000000006</v>
      </c>
      <c r="S1341" s="17">
        <v>8</v>
      </c>
      <c r="T1341" s="20">
        <v>0</v>
      </c>
      <c r="U1341" s="19">
        <v>36.019199999999998</v>
      </c>
      <c r="V1341" s="20">
        <f t="shared" si="100"/>
        <v>0.47999999999999993</v>
      </c>
      <c r="W1341" s="17">
        <f t="shared" si="101"/>
        <v>2017</v>
      </c>
      <c r="X1341" t="str">
        <f t="shared" si="102"/>
        <v>Mar-2017</v>
      </c>
      <c r="Y1341" s="17">
        <f t="shared" si="103"/>
        <v>2</v>
      </c>
      <c r="Z1341" t="str">
        <f t="shared" si="104"/>
        <v>0% (No Discount)</v>
      </c>
      <c r="AA1341" s="17">
        <f>IF(COUNTIF($B$2:B1341,B1341)=1,1,0)</f>
        <v>0</v>
      </c>
      <c r="AB1341" s="17">
        <f>IF(COUNTIF($F$2:F1341,F1341)=1,1,0)</f>
        <v>0</v>
      </c>
    </row>
    <row r="1342" spans="1:28" x14ac:dyDescent="0.2">
      <c r="A1342" s="17">
        <v>1341</v>
      </c>
      <c r="B1342" t="s">
        <v>3738</v>
      </c>
      <c r="C1342" s="18">
        <v>42737</v>
      </c>
      <c r="D1342" s="18">
        <v>42739</v>
      </c>
      <c r="E1342" t="s">
        <v>215</v>
      </c>
      <c r="F1342" t="s">
        <v>3739</v>
      </c>
      <c r="G1342" t="s">
        <v>3740</v>
      </c>
      <c r="H1342" t="s">
        <v>68</v>
      </c>
      <c r="I1342" t="s">
        <v>54</v>
      </c>
      <c r="J1342" t="s">
        <v>1553</v>
      </c>
      <c r="K1342" t="s">
        <v>115</v>
      </c>
      <c r="L1342">
        <v>28540</v>
      </c>
      <c r="M1342" t="s">
        <v>57</v>
      </c>
      <c r="N1342" t="s">
        <v>3741</v>
      </c>
      <c r="O1342" t="s">
        <v>98</v>
      </c>
      <c r="P1342" t="s">
        <v>711</v>
      </c>
      <c r="Q1342" t="s">
        <v>3742</v>
      </c>
      <c r="R1342" s="19">
        <v>695.7</v>
      </c>
      <c r="S1342" s="17">
        <v>2</v>
      </c>
      <c r="T1342" s="20">
        <v>0.5</v>
      </c>
      <c r="U1342" s="19">
        <v>-27.827999999999999</v>
      </c>
      <c r="V1342" s="20">
        <f t="shared" si="100"/>
        <v>-3.9999999999999994E-2</v>
      </c>
      <c r="W1342" s="17">
        <f t="shared" si="101"/>
        <v>2017</v>
      </c>
      <c r="X1342" t="str">
        <f t="shared" si="102"/>
        <v>Jan-2017</v>
      </c>
      <c r="Y1342" s="17">
        <f t="shared" si="103"/>
        <v>2</v>
      </c>
      <c r="Z1342" t="str">
        <f t="shared" si="104"/>
        <v>41-50%</v>
      </c>
      <c r="AA1342" s="17">
        <f>IF(COUNTIF($B$2:B1342,B1342)=1,1,0)</f>
        <v>1</v>
      </c>
      <c r="AB1342" s="17">
        <f>IF(COUNTIF($F$2:F1342,F1342)=1,1,0)</f>
        <v>1</v>
      </c>
    </row>
    <row r="1343" spans="1:28" x14ac:dyDescent="0.2">
      <c r="A1343" s="17">
        <v>1342</v>
      </c>
      <c r="B1343" t="s">
        <v>3738</v>
      </c>
      <c r="C1343" s="18">
        <v>42737</v>
      </c>
      <c r="D1343" s="18">
        <v>42739</v>
      </c>
      <c r="E1343" t="s">
        <v>215</v>
      </c>
      <c r="F1343" t="s">
        <v>3739</v>
      </c>
      <c r="G1343" t="s">
        <v>3740</v>
      </c>
      <c r="H1343" t="s">
        <v>68</v>
      </c>
      <c r="I1343" t="s">
        <v>54</v>
      </c>
      <c r="J1343" t="s">
        <v>1553</v>
      </c>
      <c r="K1343" t="s">
        <v>115</v>
      </c>
      <c r="L1343">
        <v>28540</v>
      </c>
      <c r="M1343" t="s">
        <v>57</v>
      </c>
      <c r="N1343" t="s">
        <v>3401</v>
      </c>
      <c r="O1343" t="s">
        <v>73</v>
      </c>
      <c r="P1343" t="s">
        <v>102</v>
      </c>
      <c r="Q1343" t="s">
        <v>3402</v>
      </c>
      <c r="R1343" s="19">
        <v>15.66</v>
      </c>
      <c r="S1343" s="17">
        <v>5</v>
      </c>
      <c r="T1343" s="20">
        <v>0.7</v>
      </c>
      <c r="U1343" s="19">
        <v>-12.528</v>
      </c>
      <c r="V1343" s="20">
        <f t="shared" si="100"/>
        <v>-0.8</v>
      </c>
      <c r="W1343" s="17">
        <f t="shared" si="101"/>
        <v>2017</v>
      </c>
      <c r="X1343" t="str">
        <f t="shared" si="102"/>
        <v>Jan-2017</v>
      </c>
      <c r="Y1343" s="17">
        <f t="shared" si="103"/>
        <v>2</v>
      </c>
      <c r="Z1343" t="str">
        <f t="shared" si="104"/>
        <v>Over 50%</v>
      </c>
      <c r="AA1343" s="17">
        <f>IF(COUNTIF($B$2:B1343,B1343)=1,1,0)</f>
        <v>0</v>
      </c>
      <c r="AB1343" s="17">
        <f>IF(COUNTIF($F$2:F1343,F1343)=1,1,0)</f>
        <v>0</v>
      </c>
    </row>
    <row r="1344" spans="1:28" x14ac:dyDescent="0.2">
      <c r="A1344" s="17">
        <v>1343</v>
      </c>
      <c r="B1344" t="s">
        <v>3738</v>
      </c>
      <c r="C1344" s="18">
        <v>42737</v>
      </c>
      <c r="D1344" s="18">
        <v>42739</v>
      </c>
      <c r="E1344" t="s">
        <v>215</v>
      </c>
      <c r="F1344" t="s">
        <v>3739</v>
      </c>
      <c r="G1344" t="s">
        <v>3740</v>
      </c>
      <c r="H1344" t="s">
        <v>68</v>
      </c>
      <c r="I1344" t="s">
        <v>54</v>
      </c>
      <c r="J1344" t="s">
        <v>1553</v>
      </c>
      <c r="K1344" t="s">
        <v>115</v>
      </c>
      <c r="L1344">
        <v>28540</v>
      </c>
      <c r="M1344" t="s">
        <v>57</v>
      </c>
      <c r="N1344" t="s">
        <v>195</v>
      </c>
      <c r="O1344" t="s">
        <v>73</v>
      </c>
      <c r="P1344" t="s">
        <v>102</v>
      </c>
      <c r="Q1344" t="s">
        <v>196</v>
      </c>
      <c r="R1344" s="19">
        <v>28.853999999999999</v>
      </c>
      <c r="S1344" s="17">
        <v>6</v>
      </c>
      <c r="T1344" s="20">
        <v>0.7</v>
      </c>
      <c r="U1344" s="19">
        <v>-21.159600000000001</v>
      </c>
      <c r="V1344" s="20">
        <f t="shared" si="100"/>
        <v>-0.73333333333333339</v>
      </c>
      <c r="W1344" s="17">
        <f t="shared" si="101"/>
        <v>2017</v>
      </c>
      <c r="X1344" t="str">
        <f t="shared" si="102"/>
        <v>Jan-2017</v>
      </c>
      <c r="Y1344" s="17">
        <f t="shared" si="103"/>
        <v>2</v>
      </c>
      <c r="Z1344" t="str">
        <f t="shared" si="104"/>
        <v>Over 50%</v>
      </c>
      <c r="AA1344" s="17">
        <f>IF(COUNTIF($B$2:B1344,B1344)=1,1,0)</f>
        <v>0</v>
      </c>
      <c r="AB1344" s="17">
        <f>IF(COUNTIF($F$2:F1344,F1344)=1,1,0)</f>
        <v>0</v>
      </c>
    </row>
    <row r="1345" spans="1:28" x14ac:dyDescent="0.2">
      <c r="A1345" s="17">
        <v>1344</v>
      </c>
      <c r="B1345" t="s">
        <v>3743</v>
      </c>
      <c r="C1345" s="18">
        <v>42152</v>
      </c>
      <c r="D1345" s="18">
        <v>42156</v>
      </c>
      <c r="E1345" t="s">
        <v>77</v>
      </c>
      <c r="F1345" t="s">
        <v>434</v>
      </c>
      <c r="G1345" t="s">
        <v>435</v>
      </c>
      <c r="H1345" t="s">
        <v>53</v>
      </c>
      <c r="I1345" t="s">
        <v>54</v>
      </c>
      <c r="J1345" t="s">
        <v>3744</v>
      </c>
      <c r="K1345" t="s">
        <v>294</v>
      </c>
      <c r="L1345">
        <v>11520</v>
      </c>
      <c r="M1345" t="s">
        <v>175</v>
      </c>
      <c r="N1345" t="s">
        <v>3745</v>
      </c>
      <c r="O1345" t="s">
        <v>73</v>
      </c>
      <c r="P1345" t="s">
        <v>95</v>
      </c>
      <c r="Q1345" t="s">
        <v>3746</v>
      </c>
      <c r="R1345" s="19">
        <v>47.82</v>
      </c>
      <c r="S1345" s="17">
        <v>3</v>
      </c>
      <c r="T1345" s="20">
        <v>0</v>
      </c>
      <c r="U1345" s="19">
        <v>14.346</v>
      </c>
      <c r="V1345" s="20">
        <f t="shared" si="100"/>
        <v>0.3</v>
      </c>
      <c r="W1345" s="17">
        <f t="shared" si="101"/>
        <v>2015</v>
      </c>
      <c r="X1345" t="str">
        <f t="shared" si="102"/>
        <v>May-2015</v>
      </c>
      <c r="Y1345" s="17">
        <f t="shared" si="103"/>
        <v>4</v>
      </c>
      <c r="Z1345" t="str">
        <f t="shared" si="104"/>
        <v>0% (No Discount)</v>
      </c>
      <c r="AA1345" s="17">
        <f>IF(COUNTIF($B$2:B1345,B1345)=1,1,0)</f>
        <v>1</v>
      </c>
      <c r="AB1345" s="17">
        <f>IF(COUNTIF($F$2:F1345,F1345)=1,1,0)</f>
        <v>0</v>
      </c>
    </row>
    <row r="1346" spans="1:28" x14ac:dyDescent="0.2">
      <c r="A1346" s="17">
        <v>1345</v>
      </c>
      <c r="B1346" t="s">
        <v>3743</v>
      </c>
      <c r="C1346" s="18">
        <v>42152</v>
      </c>
      <c r="D1346" s="18">
        <v>42156</v>
      </c>
      <c r="E1346" t="s">
        <v>77</v>
      </c>
      <c r="F1346" t="s">
        <v>434</v>
      </c>
      <c r="G1346" t="s">
        <v>435</v>
      </c>
      <c r="H1346" t="s">
        <v>53</v>
      </c>
      <c r="I1346" t="s">
        <v>54</v>
      </c>
      <c r="J1346" t="s">
        <v>3744</v>
      </c>
      <c r="K1346" t="s">
        <v>294</v>
      </c>
      <c r="L1346">
        <v>11520</v>
      </c>
      <c r="M1346" t="s">
        <v>175</v>
      </c>
      <c r="N1346" t="s">
        <v>3747</v>
      </c>
      <c r="O1346" t="s">
        <v>73</v>
      </c>
      <c r="P1346" t="s">
        <v>74</v>
      </c>
      <c r="Q1346" t="s">
        <v>3748</v>
      </c>
      <c r="R1346" s="19">
        <v>13.05</v>
      </c>
      <c r="S1346" s="17">
        <v>5</v>
      </c>
      <c r="T1346" s="20">
        <v>0</v>
      </c>
      <c r="U1346" s="19">
        <v>6.0030000000000001</v>
      </c>
      <c r="V1346" s="20">
        <f t="shared" ref="V1346:V1409" si="105">IFERROR(U1346/R1346,0)</f>
        <v>0.45999999999999996</v>
      </c>
      <c r="W1346" s="17">
        <f t="shared" ref="W1346:W1409" si="106">YEAR(C1346)</f>
        <v>2015</v>
      </c>
      <c r="X1346" t="str">
        <f t="shared" ref="X1346:X1409" si="107">TEXT(C1346,"mmm-yyyy")</f>
        <v>May-2015</v>
      </c>
      <c r="Y1346" s="17">
        <f t="shared" ref="Y1346:Y1409" si="108">D1346-C1346</f>
        <v>4</v>
      </c>
      <c r="Z1346" t="str">
        <f t="shared" ref="Z1346:Z1409" si="109">IF(T1346=0,"0% (No Discount)",IF(T1346&lt;=0.1,"1-10%",IF(T1346&lt;=0.2,"11-20%",IF(T1346&lt;=0.3,"21-30%",IF(T1346&lt;=0.4,"31-40%",IF(T1346&lt;=0.5,"41-50%","Over 50%"))))))</f>
        <v>0% (No Discount)</v>
      </c>
      <c r="AA1346" s="17">
        <f>IF(COUNTIF($B$2:B1346,B1346)=1,1,0)</f>
        <v>0</v>
      </c>
      <c r="AB1346" s="17">
        <f>IF(COUNTIF($F$2:F1346,F1346)=1,1,0)</f>
        <v>0</v>
      </c>
    </row>
    <row r="1347" spans="1:28" x14ac:dyDescent="0.2">
      <c r="A1347" s="17">
        <v>1346</v>
      </c>
      <c r="B1347" t="s">
        <v>3749</v>
      </c>
      <c r="C1347" s="18">
        <v>41715</v>
      </c>
      <c r="D1347" s="18">
        <v>41722</v>
      </c>
      <c r="E1347" t="s">
        <v>77</v>
      </c>
      <c r="F1347" t="s">
        <v>1786</v>
      </c>
      <c r="G1347" t="s">
        <v>1787</v>
      </c>
      <c r="H1347" t="s">
        <v>53</v>
      </c>
      <c r="I1347" t="s">
        <v>54</v>
      </c>
      <c r="J1347" t="s">
        <v>962</v>
      </c>
      <c r="K1347" t="s">
        <v>256</v>
      </c>
      <c r="L1347">
        <v>55044</v>
      </c>
      <c r="M1347" t="s">
        <v>132</v>
      </c>
      <c r="N1347" t="s">
        <v>2328</v>
      </c>
      <c r="O1347" t="s">
        <v>73</v>
      </c>
      <c r="P1347" t="s">
        <v>105</v>
      </c>
      <c r="Q1347" t="s">
        <v>2329</v>
      </c>
      <c r="R1347" s="19">
        <v>93.78</v>
      </c>
      <c r="S1347" s="17">
        <v>2</v>
      </c>
      <c r="T1347" s="20">
        <v>0</v>
      </c>
      <c r="U1347" s="19">
        <v>36.574199999999998</v>
      </c>
      <c r="V1347" s="20">
        <f t="shared" si="105"/>
        <v>0.38999999999999996</v>
      </c>
      <c r="W1347" s="17">
        <f t="shared" si="106"/>
        <v>2014</v>
      </c>
      <c r="X1347" t="str">
        <f t="shared" si="107"/>
        <v>Mar-2014</v>
      </c>
      <c r="Y1347" s="17">
        <f t="shared" si="108"/>
        <v>7</v>
      </c>
      <c r="Z1347" t="str">
        <f t="shared" si="109"/>
        <v>0% (No Discount)</v>
      </c>
      <c r="AA1347" s="17">
        <f>IF(COUNTIF($B$2:B1347,B1347)=1,1,0)</f>
        <v>1</v>
      </c>
      <c r="AB1347" s="17">
        <f>IF(COUNTIF($F$2:F1347,F1347)=1,1,0)</f>
        <v>0</v>
      </c>
    </row>
    <row r="1348" spans="1:28" x14ac:dyDescent="0.2">
      <c r="A1348" s="17">
        <v>1347</v>
      </c>
      <c r="B1348" t="s">
        <v>3749</v>
      </c>
      <c r="C1348" s="18">
        <v>41715</v>
      </c>
      <c r="D1348" s="18">
        <v>41722</v>
      </c>
      <c r="E1348" t="s">
        <v>77</v>
      </c>
      <c r="F1348" t="s">
        <v>1786</v>
      </c>
      <c r="G1348" t="s">
        <v>1787</v>
      </c>
      <c r="H1348" t="s">
        <v>53</v>
      </c>
      <c r="I1348" t="s">
        <v>54</v>
      </c>
      <c r="J1348" t="s">
        <v>962</v>
      </c>
      <c r="K1348" t="s">
        <v>256</v>
      </c>
      <c r="L1348">
        <v>55044</v>
      </c>
      <c r="M1348" t="s">
        <v>132</v>
      </c>
      <c r="N1348" t="s">
        <v>3750</v>
      </c>
      <c r="O1348" t="s">
        <v>73</v>
      </c>
      <c r="P1348" t="s">
        <v>117</v>
      </c>
      <c r="Q1348" t="s">
        <v>3751</v>
      </c>
      <c r="R1348" s="19">
        <v>47.18</v>
      </c>
      <c r="S1348" s="17">
        <v>7</v>
      </c>
      <c r="T1348" s="20">
        <v>0</v>
      </c>
      <c r="U1348" s="19">
        <v>23.59</v>
      </c>
      <c r="V1348" s="20">
        <f t="shared" si="105"/>
        <v>0.5</v>
      </c>
      <c r="W1348" s="17">
        <f t="shared" si="106"/>
        <v>2014</v>
      </c>
      <c r="X1348" t="str">
        <f t="shared" si="107"/>
        <v>Mar-2014</v>
      </c>
      <c r="Y1348" s="17">
        <f t="shared" si="108"/>
        <v>7</v>
      </c>
      <c r="Z1348" t="str">
        <f t="shared" si="109"/>
        <v>0% (No Discount)</v>
      </c>
      <c r="AA1348" s="17">
        <f>IF(COUNTIF($B$2:B1348,B1348)=1,1,0)</f>
        <v>0</v>
      </c>
      <c r="AB1348" s="17">
        <f>IF(COUNTIF($F$2:F1348,F1348)=1,1,0)</f>
        <v>0</v>
      </c>
    </row>
    <row r="1349" spans="1:28" x14ac:dyDescent="0.2">
      <c r="A1349" s="17">
        <v>1348</v>
      </c>
      <c r="B1349" t="s">
        <v>3749</v>
      </c>
      <c r="C1349" s="18">
        <v>41715</v>
      </c>
      <c r="D1349" s="18">
        <v>41722</v>
      </c>
      <c r="E1349" t="s">
        <v>77</v>
      </c>
      <c r="F1349" t="s">
        <v>1786</v>
      </c>
      <c r="G1349" t="s">
        <v>1787</v>
      </c>
      <c r="H1349" t="s">
        <v>53</v>
      </c>
      <c r="I1349" t="s">
        <v>54</v>
      </c>
      <c r="J1349" t="s">
        <v>962</v>
      </c>
      <c r="K1349" t="s">
        <v>256</v>
      </c>
      <c r="L1349">
        <v>55044</v>
      </c>
      <c r="M1349" t="s">
        <v>132</v>
      </c>
      <c r="N1349" t="s">
        <v>3752</v>
      </c>
      <c r="O1349" t="s">
        <v>73</v>
      </c>
      <c r="P1349" t="s">
        <v>95</v>
      </c>
      <c r="Q1349" t="s">
        <v>3753</v>
      </c>
      <c r="R1349" s="19">
        <v>19.68</v>
      </c>
      <c r="S1349" s="17">
        <v>6</v>
      </c>
      <c r="T1349" s="20">
        <v>0</v>
      </c>
      <c r="U1349" s="19">
        <v>5.7072000000000003</v>
      </c>
      <c r="V1349" s="20">
        <f t="shared" si="105"/>
        <v>0.29000000000000004</v>
      </c>
      <c r="W1349" s="17">
        <f t="shared" si="106"/>
        <v>2014</v>
      </c>
      <c r="X1349" t="str">
        <f t="shared" si="107"/>
        <v>Mar-2014</v>
      </c>
      <c r="Y1349" s="17">
        <f t="shared" si="108"/>
        <v>7</v>
      </c>
      <c r="Z1349" t="str">
        <f t="shared" si="109"/>
        <v>0% (No Discount)</v>
      </c>
      <c r="AA1349" s="17">
        <f>IF(COUNTIF($B$2:B1349,B1349)=1,1,0)</f>
        <v>0</v>
      </c>
      <c r="AB1349" s="17">
        <f>IF(COUNTIF($F$2:F1349,F1349)=1,1,0)</f>
        <v>0</v>
      </c>
    </row>
    <row r="1350" spans="1:28" x14ac:dyDescent="0.2">
      <c r="A1350" s="17">
        <v>1349</v>
      </c>
      <c r="B1350" t="s">
        <v>3749</v>
      </c>
      <c r="C1350" s="18">
        <v>41715</v>
      </c>
      <c r="D1350" s="18">
        <v>41722</v>
      </c>
      <c r="E1350" t="s">
        <v>77</v>
      </c>
      <c r="F1350" t="s">
        <v>1786</v>
      </c>
      <c r="G1350" t="s">
        <v>1787</v>
      </c>
      <c r="H1350" t="s">
        <v>53</v>
      </c>
      <c r="I1350" t="s">
        <v>54</v>
      </c>
      <c r="J1350" t="s">
        <v>962</v>
      </c>
      <c r="K1350" t="s">
        <v>256</v>
      </c>
      <c r="L1350">
        <v>55044</v>
      </c>
      <c r="M1350" t="s">
        <v>132</v>
      </c>
      <c r="N1350" t="s">
        <v>3754</v>
      </c>
      <c r="O1350" t="s">
        <v>73</v>
      </c>
      <c r="P1350" t="s">
        <v>102</v>
      </c>
      <c r="Q1350" t="s">
        <v>3755</v>
      </c>
      <c r="R1350" s="19">
        <v>53.4</v>
      </c>
      <c r="S1350" s="17">
        <v>10</v>
      </c>
      <c r="T1350" s="20">
        <v>0</v>
      </c>
      <c r="U1350" s="19">
        <v>25.097999999999999</v>
      </c>
      <c r="V1350" s="20">
        <f t="shared" si="105"/>
        <v>0.47</v>
      </c>
      <c r="W1350" s="17">
        <f t="shared" si="106"/>
        <v>2014</v>
      </c>
      <c r="X1350" t="str">
        <f t="shared" si="107"/>
        <v>Mar-2014</v>
      </c>
      <c r="Y1350" s="17">
        <f t="shared" si="108"/>
        <v>7</v>
      </c>
      <c r="Z1350" t="str">
        <f t="shared" si="109"/>
        <v>0% (No Discount)</v>
      </c>
      <c r="AA1350" s="17">
        <f>IF(COUNTIF($B$2:B1350,B1350)=1,1,0)</f>
        <v>0</v>
      </c>
      <c r="AB1350" s="17">
        <f>IF(COUNTIF($F$2:F1350,F1350)=1,1,0)</f>
        <v>0</v>
      </c>
    </row>
    <row r="1351" spans="1:28" x14ac:dyDescent="0.2">
      <c r="A1351" s="17">
        <v>1350</v>
      </c>
      <c r="B1351" t="s">
        <v>3749</v>
      </c>
      <c r="C1351" s="18">
        <v>41715</v>
      </c>
      <c r="D1351" s="18">
        <v>41722</v>
      </c>
      <c r="E1351" t="s">
        <v>77</v>
      </c>
      <c r="F1351" t="s">
        <v>1786</v>
      </c>
      <c r="G1351" t="s">
        <v>1787</v>
      </c>
      <c r="H1351" t="s">
        <v>53</v>
      </c>
      <c r="I1351" t="s">
        <v>54</v>
      </c>
      <c r="J1351" t="s">
        <v>962</v>
      </c>
      <c r="K1351" t="s">
        <v>256</v>
      </c>
      <c r="L1351">
        <v>55044</v>
      </c>
      <c r="M1351" t="s">
        <v>132</v>
      </c>
      <c r="N1351" t="s">
        <v>3756</v>
      </c>
      <c r="O1351" t="s">
        <v>73</v>
      </c>
      <c r="P1351" t="s">
        <v>102</v>
      </c>
      <c r="Q1351" t="s">
        <v>3757</v>
      </c>
      <c r="R1351" s="19">
        <v>35.880000000000003</v>
      </c>
      <c r="S1351" s="17">
        <v>6</v>
      </c>
      <c r="T1351" s="20">
        <v>0</v>
      </c>
      <c r="U1351" s="19">
        <v>17.2224</v>
      </c>
      <c r="V1351" s="20">
        <f t="shared" si="105"/>
        <v>0.48</v>
      </c>
      <c r="W1351" s="17">
        <f t="shared" si="106"/>
        <v>2014</v>
      </c>
      <c r="X1351" t="str">
        <f t="shared" si="107"/>
        <v>Mar-2014</v>
      </c>
      <c r="Y1351" s="17">
        <f t="shared" si="108"/>
        <v>7</v>
      </c>
      <c r="Z1351" t="str">
        <f t="shared" si="109"/>
        <v>0% (No Discount)</v>
      </c>
      <c r="AA1351" s="17">
        <f>IF(COUNTIF($B$2:B1351,B1351)=1,1,0)</f>
        <v>0</v>
      </c>
      <c r="AB1351" s="17">
        <f>IF(COUNTIF($F$2:F1351,F1351)=1,1,0)</f>
        <v>0</v>
      </c>
    </row>
    <row r="1352" spans="1:28" x14ac:dyDescent="0.2">
      <c r="A1352" s="17">
        <v>1351</v>
      </c>
      <c r="B1352" t="s">
        <v>3758</v>
      </c>
      <c r="C1352" s="18">
        <v>41915</v>
      </c>
      <c r="D1352" s="18">
        <v>41920</v>
      </c>
      <c r="E1352" t="s">
        <v>50</v>
      </c>
      <c r="F1352" t="s">
        <v>3759</v>
      </c>
      <c r="G1352" t="s">
        <v>3760</v>
      </c>
      <c r="H1352" t="s">
        <v>53</v>
      </c>
      <c r="I1352" t="s">
        <v>54</v>
      </c>
      <c r="J1352" t="s">
        <v>2412</v>
      </c>
      <c r="K1352" t="s">
        <v>238</v>
      </c>
      <c r="L1352">
        <v>60201</v>
      </c>
      <c r="M1352" t="s">
        <v>132</v>
      </c>
      <c r="N1352" t="s">
        <v>3221</v>
      </c>
      <c r="O1352" t="s">
        <v>59</v>
      </c>
      <c r="P1352" t="s">
        <v>63</v>
      </c>
      <c r="Q1352" t="s">
        <v>3222</v>
      </c>
      <c r="R1352" s="19">
        <v>258.279</v>
      </c>
      <c r="S1352" s="17">
        <v>3</v>
      </c>
      <c r="T1352" s="20">
        <v>0.3</v>
      </c>
      <c r="U1352" s="19">
        <v>-70.104299999999995</v>
      </c>
      <c r="V1352" s="20">
        <f t="shared" si="105"/>
        <v>-0.27142857142857141</v>
      </c>
      <c r="W1352" s="17">
        <f t="shared" si="106"/>
        <v>2014</v>
      </c>
      <c r="X1352" t="str">
        <f t="shared" si="107"/>
        <v>Oct-2014</v>
      </c>
      <c r="Y1352" s="17">
        <f t="shared" si="108"/>
        <v>5</v>
      </c>
      <c r="Z1352" t="str">
        <f t="shared" si="109"/>
        <v>21-30%</v>
      </c>
      <c r="AA1352" s="17">
        <f>IF(COUNTIF($B$2:B1352,B1352)=1,1,0)</f>
        <v>1</v>
      </c>
      <c r="AB1352" s="17">
        <f>IF(COUNTIF($F$2:F1352,F1352)=1,1,0)</f>
        <v>1</v>
      </c>
    </row>
    <row r="1353" spans="1:28" x14ac:dyDescent="0.2">
      <c r="A1353" s="17">
        <v>1352</v>
      </c>
      <c r="B1353" t="s">
        <v>3761</v>
      </c>
      <c r="C1353" s="18">
        <v>42457</v>
      </c>
      <c r="D1353" s="18">
        <v>42460</v>
      </c>
      <c r="E1353" t="s">
        <v>215</v>
      </c>
      <c r="F1353" t="s">
        <v>3739</v>
      </c>
      <c r="G1353" t="s">
        <v>3740</v>
      </c>
      <c r="H1353" t="s">
        <v>68</v>
      </c>
      <c r="I1353" t="s">
        <v>54</v>
      </c>
      <c r="J1353" t="s">
        <v>1157</v>
      </c>
      <c r="K1353" t="s">
        <v>346</v>
      </c>
      <c r="L1353">
        <v>22204</v>
      </c>
      <c r="M1353" t="s">
        <v>57</v>
      </c>
      <c r="N1353" t="s">
        <v>3762</v>
      </c>
      <c r="O1353" t="s">
        <v>73</v>
      </c>
      <c r="P1353" t="s">
        <v>86</v>
      </c>
      <c r="Q1353" t="s">
        <v>3763</v>
      </c>
      <c r="R1353" s="19">
        <v>31.4</v>
      </c>
      <c r="S1353" s="17">
        <v>2</v>
      </c>
      <c r="T1353" s="20">
        <v>0</v>
      </c>
      <c r="U1353" s="19">
        <v>7.85</v>
      </c>
      <c r="V1353" s="20">
        <f t="shared" si="105"/>
        <v>0.25</v>
      </c>
      <c r="W1353" s="17">
        <f t="shared" si="106"/>
        <v>2016</v>
      </c>
      <c r="X1353" t="str">
        <f t="shared" si="107"/>
        <v>Mar-2016</v>
      </c>
      <c r="Y1353" s="17">
        <f t="shared" si="108"/>
        <v>3</v>
      </c>
      <c r="Z1353" t="str">
        <f t="shared" si="109"/>
        <v>0% (No Discount)</v>
      </c>
      <c r="AA1353" s="17">
        <f>IF(COUNTIF($B$2:B1353,B1353)=1,1,0)</f>
        <v>1</v>
      </c>
      <c r="AB1353" s="17">
        <f>IF(COUNTIF($F$2:F1353,F1353)=1,1,0)</f>
        <v>0</v>
      </c>
    </row>
    <row r="1354" spans="1:28" x14ac:dyDescent="0.2">
      <c r="A1354" s="17">
        <v>1353</v>
      </c>
      <c r="B1354" t="s">
        <v>3764</v>
      </c>
      <c r="C1354" s="18">
        <v>42859</v>
      </c>
      <c r="D1354" s="18">
        <v>42864</v>
      </c>
      <c r="E1354" t="s">
        <v>77</v>
      </c>
      <c r="F1354" t="s">
        <v>2942</v>
      </c>
      <c r="G1354" t="s">
        <v>2943</v>
      </c>
      <c r="H1354" t="s">
        <v>68</v>
      </c>
      <c r="I1354" t="s">
        <v>54</v>
      </c>
      <c r="J1354" t="s">
        <v>154</v>
      </c>
      <c r="K1354" t="s">
        <v>70</v>
      </c>
      <c r="L1354">
        <v>94109</v>
      </c>
      <c r="M1354" t="s">
        <v>71</v>
      </c>
      <c r="N1354" t="s">
        <v>2052</v>
      </c>
      <c r="O1354" t="s">
        <v>98</v>
      </c>
      <c r="P1354" t="s">
        <v>99</v>
      </c>
      <c r="Q1354" t="s">
        <v>2053</v>
      </c>
      <c r="R1354" s="19">
        <v>183.96</v>
      </c>
      <c r="S1354" s="17">
        <v>5</v>
      </c>
      <c r="T1354" s="20">
        <v>0.2</v>
      </c>
      <c r="U1354" s="19">
        <v>20.695499999999999</v>
      </c>
      <c r="V1354" s="20">
        <f t="shared" si="105"/>
        <v>0.11249999999999999</v>
      </c>
      <c r="W1354" s="17">
        <f t="shared" si="106"/>
        <v>2017</v>
      </c>
      <c r="X1354" t="str">
        <f t="shared" si="107"/>
        <v>May-2017</v>
      </c>
      <c r="Y1354" s="17">
        <f t="shared" si="108"/>
        <v>5</v>
      </c>
      <c r="Z1354" t="str">
        <f t="shared" si="109"/>
        <v>11-20%</v>
      </c>
      <c r="AA1354" s="17">
        <f>IF(COUNTIF($B$2:B1354,B1354)=1,1,0)</f>
        <v>1</v>
      </c>
      <c r="AB1354" s="17">
        <f>IF(COUNTIF($F$2:F1354,F1354)=1,1,0)</f>
        <v>0</v>
      </c>
    </row>
    <row r="1355" spans="1:28" x14ac:dyDescent="0.2">
      <c r="A1355" s="17">
        <v>1354</v>
      </c>
      <c r="B1355" t="s">
        <v>3764</v>
      </c>
      <c r="C1355" s="18">
        <v>42859</v>
      </c>
      <c r="D1355" s="18">
        <v>42864</v>
      </c>
      <c r="E1355" t="s">
        <v>77</v>
      </c>
      <c r="F1355" t="s">
        <v>2942</v>
      </c>
      <c r="G1355" t="s">
        <v>2943</v>
      </c>
      <c r="H1355" t="s">
        <v>68</v>
      </c>
      <c r="I1355" t="s">
        <v>54</v>
      </c>
      <c r="J1355" t="s">
        <v>154</v>
      </c>
      <c r="K1355" t="s">
        <v>70</v>
      </c>
      <c r="L1355">
        <v>94109</v>
      </c>
      <c r="M1355" t="s">
        <v>71</v>
      </c>
      <c r="N1355" t="s">
        <v>2796</v>
      </c>
      <c r="O1355" t="s">
        <v>73</v>
      </c>
      <c r="P1355" t="s">
        <v>117</v>
      </c>
      <c r="Q1355" t="s">
        <v>2797</v>
      </c>
      <c r="R1355" s="19">
        <v>17.61</v>
      </c>
      <c r="S1355" s="17">
        <v>3</v>
      </c>
      <c r="T1355" s="20">
        <v>0</v>
      </c>
      <c r="U1355" s="19">
        <v>8.4527999999999999</v>
      </c>
      <c r="V1355" s="20">
        <f t="shared" si="105"/>
        <v>0.48</v>
      </c>
      <c r="W1355" s="17">
        <f t="shared" si="106"/>
        <v>2017</v>
      </c>
      <c r="X1355" t="str">
        <f t="shared" si="107"/>
        <v>May-2017</v>
      </c>
      <c r="Y1355" s="17">
        <f t="shared" si="108"/>
        <v>5</v>
      </c>
      <c r="Z1355" t="str">
        <f t="shared" si="109"/>
        <v>0% (No Discount)</v>
      </c>
      <c r="AA1355" s="17">
        <f>IF(COUNTIF($B$2:B1355,B1355)=1,1,0)</f>
        <v>0</v>
      </c>
      <c r="AB1355" s="17">
        <f>IF(COUNTIF($F$2:F1355,F1355)=1,1,0)</f>
        <v>0</v>
      </c>
    </row>
    <row r="1356" spans="1:28" x14ac:dyDescent="0.2">
      <c r="A1356" s="17">
        <v>1355</v>
      </c>
      <c r="B1356" t="s">
        <v>3764</v>
      </c>
      <c r="C1356" s="18">
        <v>42859</v>
      </c>
      <c r="D1356" s="18">
        <v>42864</v>
      </c>
      <c r="E1356" t="s">
        <v>77</v>
      </c>
      <c r="F1356" t="s">
        <v>2942</v>
      </c>
      <c r="G1356" t="s">
        <v>2943</v>
      </c>
      <c r="H1356" t="s">
        <v>68</v>
      </c>
      <c r="I1356" t="s">
        <v>54</v>
      </c>
      <c r="J1356" t="s">
        <v>154</v>
      </c>
      <c r="K1356" t="s">
        <v>70</v>
      </c>
      <c r="L1356">
        <v>94109</v>
      </c>
      <c r="M1356" t="s">
        <v>71</v>
      </c>
      <c r="N1356" t="s">
        <v>932</v>
      </c>
      <c r="O1356" t="s">
        <v>59</v>
      </c>
      <c r="P1356" t="s">
        <v>83</v>
      </c>
      <c r="Q1356" t="s">
        <v>933</v>
      </c>
      <c r="R1356" s="19">
        <v>300.904</v>
      </c>
      <c r="S1356" s="17">
        <v>1</v>
      </c>
      <c r="T1356" s="20">
        <v>0.2</v>
      </c>
      <c r="U1356" s="19">
        <v>11.283899999999999</v>
      </c>
      <c r="V1356" s="20">
        <f t="shared" si="105"/>
        <v>3.7499999999999999E-2</v>
      </c>
      <c r="W1356" s="17">
        <f t="shared" si="106"/>
        <v>2017</v>
      </c>
      <c r="X1356" t="str">
        <f t="shared" si="107"/>
        <v>May-2017</v>
      </c>
      <c r="Y1356" s="17">
        <f t="shared" si="108"/>
        <v>5</v>
      </c>
      <c r="Z1356" t="str">
        <f t="shared" si="109"/>
        <v>11-20%</v>
      </c>
      <c r="AA1356" s="17">
        <f>IF(COUNTIF($B$2:B1356,B1356)=1,1,0)</f>
        <v>0</v>
      </c>
      <c r="AB1356" s="17">
        <f>IF(COUNTIF($F$2:F1356,F1356)=1,1,0)</f>
        <v>0</v>
      </c>
    </row>
    <row r="1357" spans="1:28" x14ac:dyDescent="0.2">
      <c r="A1357" s="17">
        <v>1356</v>
      </c>
      <c r="B1357" t="s">
        <v>3765</v>
      </c>
      <c r="C1357" s="18">
        <v>41825</v>
      </c>
      <c r="D1357" s="18">
        <v>41825</v>
      </c>
      <c r="E1357" t="s">
        <v>1320</v>
      </c>
      <c r="F1357" t="s">
        <v>3571</v>
      </c>
      <c r="G1357" t="s">
        <v>3572</v>
      </c>
      <c r="H1357" t="s">
        <v>53</v>
      </c>
      <c r="I1357" t="s">
        <v>54</v>
      </c>
      <c r="J1357" t="s">
        <v>211</v>
      </c>
      <c r="K1357" t="s">
        <v>131</v>
      </c>
      <c r="L1357">
        <v>77036</v>
      </c>
      <c r="M1357" t="s">
        <v>132</v>
      </c>
      <c r="N1357" t="s">
        <v>868</v>
      </c>
      <c r="O1357" t="s">
        <v>73</v>
      </c>
      <c r="P1357" t="s">
        <v>86</v>
      </c>
      <c r="Q1357" t="s">
        <v>869</v>
      </c>
      <c r="R1357" s="19">
        <v>220.77600000000001</v>
      </c>
      <c r="S1357" s="17">
        <v>3</v>
      </c>
      <c r="T1357" s="20">
        <v>0.2</v>
      </c>
      <c r="U1357" s="19">
        <v>-44.155200000000001</v>
      </c>
      <c r="V1357" s="20">
        <f t="shared" si="105"/>
        <v>-0.19999999999999998</v>
      </c>
      <c r="W1357" s="17">
        <f t="shared" si="106"/>
        <v>2014</v>
      </c>
      <c r="X1357" t="str">
        <f t="shared" si="107"/>
        <v>Jul-2014</v>
      </c>
      <c r="Y1357" s="17">
        <f t="shared" si="108"/>
        <v>0</v>
      </c>
      <c r="Z1357" t="str">
        <f t="shared" si="109"/>
        <v>11-20%</v>
      </c>
      <c r="AA1357" s="17">
        <f>IF(COUNTIF($B$2:B1357,B1357)=1,1,0)</f>
        <v>1</v>
      </c>
      <c r="AB1357" s="17">
        <f>IF(COUNTIF($F$2:F1357,F1357)=1,1,0)</f>
        <v>0</v>
      </c>
    </row>
    <row r="1358" spans="1:28" x14ac:dyDescent="0.2">
      <c r="A1358" s="17">
        <v>1357</v>
      </c>
      <c r="B1358" t="s">
        <v>3765</v>
      </c>
      <c r="C1358" s="18">
        <v>41825</v>
      </c>
      <c r="D1358" s="18">
        <v>41825</v>
      </c>
      <c r="E1358" t="s">
        <v>1320</v>
      </c>
      <c r="F1358" t="s">
        <v>3571</v>
      </c>
      <c r="G1358" t="s">
        <v>3572</v>
      </c>
      <c r="H1358" t="s">
        <v>53</v>
      </c>
      <c r="I1358" t="s">
        <v>54</v>
      </c>
      <c r="J1358" t="s">
        <v>211</v>
      </c>
      <c r="K1358" t="s">
        <v>131</v>
      </c>
      <c r="L1358">
        <v>77036</v>
      </c>
      <c r="M1358" t="s">
        <v>132</v>
      </c>
      <c r="N1358" t="s">
        <v>3576</v>
      </c>
      <c r="O1358" t="s">
        <v>73</v>
      </c>
      <c r="P1358" t="s">
        <v>86</v>
      </c>
      <c r="Q1358" t="s">
        <v>3577</v>
      </c>
      <c r="R1358" s="19">
        <v>281.42399999999998</v>
      </c>
      <c r="S1358" s="17">
        <v>11</v>
      </c>
      <c r="T1358" s="20">
        <v>0.2</v>
      </c>
      <c r="U1358" s="19">
        <v>-35.177999999999997</v>
      </c>
      <c r="V1358" s="20">
        <f t="shared" si="105"/>
        <v>-0.125</v>
      </c>
      <c r="W1358" s="17">
        <f t="shared" si="106"/>
        <v>2014</v>
      </c>
      <c r="X1358" t="str">
        <f t="shared" si="107"/>
        <v>Jul-2014</v>
      </c>
      <c r="Y1358" s="17">
        <f t="shared" si="108"/>
        <v>0</v>
      </c>
      <c r="Z1358" t="str">
        <f t="shared" si="109"/>
        <v>11-20%</v>
      </c>
      <c r="AA1358" s="17">
        <f>IF(COUNTIF($B$2:B1358,B1358)=1,1,0)</f>
        <v>0</v>
      </c>
      <c r="AB1358" s="17">
        <f>IF(COUNTIF($F$2:F1358,F1358)=1,1,0)</f>
        <v>0</v>
      </c>
    </row>
    <row r="1359" spans="1:28" x14ac:dyDescent="0.2">
      <c r="A1359" s="17">
        <v>1358</v>
      </c>
      <c r="B1359" t="s">
        <v>3766</v>
      </c>
      <c r="C1359" s="18">
        <v>42495</v>
      </c>
      <c r="D1359" s="18">
        <v>42497</v>
      </c>
      <c r="E1359" t="s">
        <v>215</v>
      </c>
      <c r="F1359" t="s">
        <v>3767</v>
      </c>
      <c r="G1359" t="s">
        <v>3768</v>
      </c>
      <c r="H1359" t="s">
        <v>53</v>
      </c>
      <c r="I1359" t="s">
        <v>54</v>
      </c>
      <c r="J1359" t="s">
        <v>1505</v>
      </c>
      <c r="K1359" t="s">
        <v>56</v>
      </c>
      <c r="L1359">
        <v>40214</v>
      </c>
      <c r="M1359" t="s">
        <v>57</v>
      </c>
      <c r="N1359" t="s">
        <v>3769</v>
      </c>
      <c r="O1359" t="s">
        <v>73</v>
      </c>
      <c r="P1359" t="s">
        <v>117</v>
      </c>
      <c r="Q1359" t="s">
        <v>3770</v>
      </c>
      <c r="R1359" s="19">
        <v>79.14</v>
      </c>
      <c r="S1359" s="17">
        <v>3</v>
      </c>
      <c r="T1359" s="20">
        <v>0</v>
      </c>
      <c r="U1359" s="19">
        <v>36.404400000000003</v>
      </c>
      <c r="V1359" s="20">
        <f t="shared" si="105"/>
        <v>0.46</v>
      </c>
      <c r="W1359" s="17">
        <f t="shared" si="106"/>
        <v>2016</v>
      </c>
      <c r="X1359" t="str">
        <f t="shared" si="107"/>
        <v>May-2016</v>
      </c>
      <c r="Y1359" s="17">
        <f t="shared" si="108"/>
        <v>2</v>
      </c>
      <c r="Z1359" t="str">
        <f t="shared" si="109"/>
        <v>0% (No Discount)</v>
      </c>
      <c r="AA1359" s="17">
        <f>IF(COUNTIF($B$2:B1359,B1359)=1,1,0)</f>
        <v>1</v>
      </c>
      <c r="AB1359" s="17">
        <f>IF(COUNTIF($F$2:F1359,F1359)=1,1,0)</f>
        <v>1</v>
      </c>
    </row>
    <row r="1360" spans="1:28" x14ac:dyDescent="0.2">
      <c r="A1360" s="17">
        <v>1359</v>
      </c>
      <c r="B1360" t="s">
        <v>3771</v>
      </c>
      <c r="C1360" s="18">
        <v>42851</v>
      </c>
      <c r="D1360" s="18">
        <v>42852</v>
      </c>
      <c r="E1360" t="s">
        <v>215</v>
      </c>
      <c r="F1360" t="s">
        <v>3772</v>
      </c>
      <c r="G1360" t="s">
        <v>3773</v>
      </c>
      <c r="H1360" t="s">
        <v>53</v>
      </c>
      <c r="I1360" t="s">
        <v>54</v>
      </c>
      <c r="J1360" t="s">
        <v>130</v>
      </c>
      <c r="K1360" t="s">
        <v>131</v>
      </c>
      <c r="L1360">
        <v>76106</v>
      </c>
      <c r="M1360" t="s">
        <v>132</v>
      </c>
      <c r="N1360" t="s">
        <v>2077</v>
      </c>
      <c r="O1360" t="s">
        <v>59</v>
      </c>
      <c r="P1360" t="s">
        <v>92</v>
      </c>
      <c r="Q1360" t="s">
        <v>2078</v>
      </c>
      <c r="R1360" s="19">
        <v>1.988</v>
      </c>
      <c r="S1360" s="17">
        <v>1</v>
      </c>
      <c r="T1360" s="20">
        <v>0.6</v>
      </c>
      <c r="U1360" s="19">
        <v>-1.4413</v>
      </c>
      <c r="V1360" s="20">
        <f t="shared" si="105"/>
        <v>-0.72499999999999998</v>
      </c>
      <c r="W1360" s="17">
        <f t="shared" si="106"/>
        <v>2017</v>
      </c>
      <c r="X1360" t="str">
        <f t="shared" si="107"/>
        <v>Apr-2017</v>
      </c>
      <c r="Y1360" s="17">
        <f t="shared" si="108"/>
        <v>1</v>
      </c>
      <c r="Z1360" t="str">
        <f t="shared" si="109"/>
        <v>Over 50%</v>
      </c>
      <c r="AA1360" s="17">
        <f>IF(COUNTIF($B$2:B1360,B1360)=1,1,0)</f>
        <v>1</v>
      </c>
      <c r="AB1360" s="17">
        <f>IF(COUNTIF($F$2:F1360,F1360)=1,1,0)</f>
        <v>1</v>
      </c>
    </row>
    <row r="1361" spans="1:28" x14ac:dyDescent="0.2">
      <c r="A1361" s="17">
        <v>1360</v>
      </c>
      <c r="B1361" t="s">
        <v>3774</v>
      </c>
      <c r="C1361" s="18">
        <v>41908</v>
      </c>
      <c r="D1361" s="18">
        <v>41913</v>
      </c>
      <c r="E1361" t="s">
        <v>50</v>
      </c>
      <c r="F1361" t="s">
        <v>3775</v>
      </c>
      <c r="G1361" t="s">
        <v>3776</v>
      </c>
      <c r="H1361" t="s">
        <v>53</v>
      </c>
      <c r="I1361" t="s">
        <v>54</v>
      </c>
      <c r="J1361" t="s">
        <v>69</v>
      </c>
      <c r="K1361" t="s">
        <v>70</v>
      </c>
      <c r="L1361">
        <v>90049</v>
      </c>
      <c r="M1361" t="s">
        <v>71</v>
      </c>
      <c r="N1361" t="s">
        <v>3777</v>
      </c>
      <c r="O1361" t="s">
        <v>59</v>
      </c>
      <c r="P1361" t="s">
        <v>63</v>
      </c>
      <c r="Q1361" t="s">
        <v>3778</v>
      </c>
      <c r="R1361" s="19">
        <v>145.56800000000001</v>
      </c>
      <c r="S1361" s="17">
        <v>2</v>
      </c>
      <c r="T1361" s="20">
        <v>0.2</v>
      </c>
      <c r="U1361" s="19">
        <v>0</v>
      </c>
      <c r="V1361" s="20">
        <f t="shared" si="105"/>
        <v>0</v>
      </c>
      <c r="W1361" s="17">
        <f t="shared" si="106"/>
        <v>2014</v>
      </c>
      <c r="X1361" t="str">
        <f t="shared" si="107"/>
        <v>Sep-2014</v>
      </c>
      <c r="Y1361" s="17">
        <f t="shared" si="108"/>
        <v>5</v>
      </c>
      <c r="Z1361" t="str">
        <f t="shared" si="109"/>
        <v>11-20%</v>
      </c>
      <c r="AA1361" s="17">
        <f>IF(COUNTIF($B$2:B1361,B1361)=1,1,0)</f>
        <v>1</v>
      </c>
      <c r="AB1361" s="17">
        <f>IF(COUNTIF($F$2:F1361,F1361)=1,1,0)</f>
        <v>1</v>
      </c>
    </row>
    <row r="1362" spans="1:28" x14ac:dyDescent="0.2">
      <c r="A1362" s="17">
        <v>1361</v>
      </c>
      <c r="B1362" t="s">
        <v>3779</v>
      </c>
      <c r="C1362" s="18">
        <v>43027</v>
      </c>
      <c r="D1362" s="18">
        <v>43033</v>
      </c>
      <c r="E1362" t="s">
        <v>77</v>
      </c>
      <c r="F1362" t="s">
        <v>3780</v>
      </c>
      <c r="G1362" t="s">
        <v>3781</v>
      </c>
      <c r="H1362" t="s">
        <v>68</v>
      </c>
      <c r="I1362" t="s">
        <v>54</v>
      </c>
      <c r="J1362" t="s">
        <v>173</v>
      </c>
      <c r="K1362" t="s">
        <v>174</v>
      </c>
      <c r="L1362">
        <v>19120</v>
      </c>
      <c r="M1362" t="s">
        <v>175</v>
      </c>
      <c r="N1362" t="s">
        <v>2622</v>
      </c>
      <c r="O1362" t="s">
        <v>73</v>
      </c>
      <c r="P1362" t="s">
        <v>95</v>
      </c>
      <c r="Q1362" t="s">
        <v>2623</v>
      </c>
      <c r="R1362" s="19">
        <v>123.256</v>
      </c>
      <c r="S1362" s="17">
        <v>7</v>
      </c>
      <c r="T1362" s="20">
        <v>0.2</v>
      </c>
      <c r="U1362" s="19">
        <v>9.2441999999999993</v>
      </c>
      <c r="V1362" s="20">
        <f t="shared" si="105"/>
        <v>7.4999999999999997E-2</v>
      </c>
      <c r="W1362" s="17">
        <f t="shared" si="106"/>
        <v>2017</v>
      </c>
      <c r="X1362" t="str">
        <f t="shared" si="107"/>
        <v>Oct-2017</v>
      </c>
      <c r="Y1362" s="17">
        <f t="shared" si="108"/>
        <v>6</v>
      </c>
      <c r="Z1362" t="str">
        <f t="shared" si="109"/>
        <v>11-20%</v>
      </c>
      <c r="AA1362" s="17">
        <f>IF(COUNTIF($B$2:B1362,B1362)=1,1,0)</f>
        <v>1</v>
      </c>
      <c r="AB1362" s="17">
        <f>IF(COUNTIF($F$2:F1362,F1362)=1,1,0)</f>
        <v>1</v>
      </c>
    </row>
    <row r="1363" spans="1:28" x14ac:dyDescent="0.2">
      <c r="A1363" s="17">
        <v>1362</v>
      </c>
      <c r="B1363" t="s">
        <v>3779</v>
      </c>
      <c r="C1363" s="18">
        <v>43027</v>
      </c>
      <c r="D1363" s="18">
        <v>43033</v>
      </c>
      <c r="E1363" t="s">
        <v>77</v>
      </c>
      <c r="F1363" t="s">
        <v>3780</v>
      </c>
      <c r="G1363" t="s">
        <v>3781</v>
      </c>
      <c r="H1363" t="s">
        <v>68</v>
      </c>
      <c r="I1363" t="s">
        <v>54</v>
      </c>
      <c r="J1363" t="s">
        <v>173</v>
      </c>
      <c r="K1363" t="s">
        <v>174</v>
      </c>
      <c r="L1363">
        <v>19120</v>
      </c>
      <c r="M1363" t="s">
        <v>175</v>
      </c>
      <c r="N1363" t="s">
        <v>3782</v>
      </c>
      <c r="O1363" t="s">
        <v>73</v>
      </c>
      <c r="P1363" t="s">
        <v>117</v>
      </c>
      <c r="Q1363" t="s">
        <v>3783</v>
      </c>
      <c r="R1363" s="19">
        <v>23.68</v>
      </c>
      <c r="S1363" s="17">
        <v>4</v>
      </c>
      <c r="T1363" s="20">
        <v>0.2</v>
      </c>
      <c r="U1363" s="19">
        <v>7.4</v>
      </c>
      <c r="V1363" s="20">
        <f t="shared" si="105"/>
        <v>0.3125</v>
      </c>
      <c r="W1363" s="17">
        <f t="shared" si="106"/>
        <v>2017</v>
      </c>
      <c r="X1363" t="str">
        <f t="shared" si="107"/>
        <v>Oct-2017</v>
      </c>
      <c r="Y1363" s="17">
        <f t="shared" si="108"/>
        <v>6</v>
      </c>
      <c r="Z1363" t="str">
        <f t="shared" si="109"/>
        <v>11-20%</v>
      </c>
      <c r="AA1363" s="17">
        <f>IF(COUNTIF($B$2:B1363,B1363)=1,1,0)</f>
        <v>0</v>
      </c>
      <c r="AB1363" s="17">
        <f>IF(COUNTIF($F$2:F1363,F1363)=1,1,0)</f>
        <v>0</v>
      </c>
    </row>
    <row r="1364" spans="1:28" x14ac:dyDescent="0.2">
      <c r="A1364" s="17">
        <v>1363</v>
      </c>
      <c r="B1364" t="s">
        <v>3779</v>
      </c>
      <c r="C1364" s="18">
        <v>43027</v>
      </c>
      <c r="D1364" s="18">
        <v>43033</v>
      </c>
      <c r="E1364" t="s">
        <v>77</v>
      </c>
      <c r="F1364" t="s">
        <v>3780</v>
      </c>
      <c r="G1364" t="s">
        <v>3781</v>
      </c>
      <c r="H1364" t="s">
        <v>68</v>
      </c>
      <c r="I1364" t="s">
        <v>54</v>
      </c>
      <c r="J1364" t="s">
        <v>173</v>
      </c>
      <c r="K1364" t="s">
        <v>174</v>
      </c>
      <c r="L1364">
        <v>19120</v>
      </c>
      <c r="M1364" t="s">
        <v>175</v>
      </c>
      <c r="N1364" t="s">
        <v>3784</v>
      </c>
      <c r="O1364" t="s">
        <v>98</v>
      </c>
      <c r="P1364" t="s">
        <v>99</v>
      </c>
      <c r="Q1364" t="s">
        <v>3785</v>
      </c>
      <c r="R1364" s="19">
        <v>309.57600000000002</v>
      </c>
      <c r="S1364" s="17">
        <v>4</v>
      </c>
      <c r="T1364" s="20">
        <v>0.4</v>
      </c>
      <c r="U1364" s="19">
        <v>-56.755600000000001</v>
      </c>
      <c r="V1364" s="20">
        <f t="shared" si="105"/>
        <v>-0.18333333333333332</v>
      </c>
      <c r="W1364" s="17">
        <f t="shared" si="106"/>
        <v>2017</v>
      </c>
      <c r="X1364" t="str">
        <f t="shared" si="107"/>
        <v>Oct-2017</v>
      </c>
      <c r="Y1364" s="17">
        <f t="shared" si="108"/>
        <v>6</v>
      </c>
      <c r="Z1364" t="str">
        <f t="shared" si="109"/>
        <v>31-40%</v>
      </c>
      <c r="AA1364" s="17">
        <f>IF(COUNTIF($B$2:B1364,B1364)=1,1,0)</f>
        <v>0</v>
      </c>
      <c r="AB1364" s="17">
        <f>IF(COUNTIF($F$2:F1364,F1364)=1,1,0)</f>
        <v>0</v>
      </c>
    </row>
    <row r="1365" spans="1:28" x14ac:dyDescent="0.2">
      <c r="A1365" s="17">
        <v>1364</v>
      </c>
      <c r="B1365" t="s">
        <v>3786</v>
      </c>
      <c r="C1365" s="18">
        <v>43049</v>
      </c>
      <c r="D1365" s="18">
        <v>43050</v>
      </c>
      <c r="E1365" t="s">
        <v>215</v>
      </c>
      <c r="F1365" t="s">
        <v>3787</v>
      </c>
      <c r="G1365" t="s">
        <v>3788</v>
      </c>
      <c r="H1365" t="s">
        <v>68</v>
      </c>
      <c r="I1365" t="s">
        <v>54</v>
      </c>
      <c r="J1365" t="s">
        <v>1341</v>
      </c>
      <c r="K1365" t="s">
        <v>337</v>
      </c>
      <c r="L1365">
        <v>85705</v>
      </c>
      <c r="M1365" t="s">
        <v>71</v>
      </c>
      <c r="N1365" t="s">
        <v>2474</v>
      </c>
      <c r="O1365" t="s">
        <v>73</v>
      </c>
      <c r="P1365" t="s">
        <v>102</v>
      </c>
      <c r="Q1365" t="s">
        <v>2475</v>
      </c>
      <c r="R1365" s="19">
        <v>38.387999999999998</v>
      </c>
      <c r="S1365" s="17">
        <v>14</v>
      </c>
      <c r="T1365" s="20">
        <v>0.7</v>
      </c>
      <c r="U1365" s="19">
        <v>-25.591999999999999</v>
      </c>
      <c r="V1365" s="20">
        <f t="shared" si="105"/>
        <v>-0.66666666666666663</v>
      </c>
      <c r="W1365" s="17">
        <f t="shared" si="106"/>
        <v>2017</v>
      </c>
      <c r="X1365" t="str">
        <f t="shared" si="107"/>
        <v>Nov-2017</v>
      </c>
      <c r="Y1365" s="17">
        <f t="shared" si="108"/>
        <v>1</v>
      </c>
      <c r="Z1365" t="str">
        <f t="shared" si="109"/>
        <v>Over 50%</v>
      </c>
      <c r="AA1365" s="17">
        <f>IF(COUNTIF($B$2:B1365,B1365)=1,1,0)</f>
        <v>1</v>
      </c>
      <c r="AB1365" s="17">
        <f>IF(COUNTIF($F$2:F1365,F1365)=1,1,0)</f>
        <v>1</v>
      </c>
    </row>
    <row r="1366" spans="1:28" x14ac:dyDescent="0.2">
      <c r="A1366" s="17">
        <v>1365</v>
      </c>
      <c r="B1366" t="s">
        <v>3786</v>
      </c>
      <c r="C1366" s="18">
        <v>43049</v>
      </c>
      <c r="D1366" s="18">
        <v>43050</v>
      </c>
      <c r="E1366" t="s">
        <v>215</v>
      </c>
      <c r="F1366" t="s">
        <v>3787</v>
      </c>
      <c r="G1366" t="s">
        <v>3788</v>
      </c>
      <c r="H1366" t="s">
        <v>68</v>
      </c>
      <c r="I1366" t="s">
        <v>54</v>
      </c>
      <c r="J1366" t="s">
        <v>1341</v>
      </c>
      <c r="K1366" t="s">
        <v>337</v>
      </c>
      <c r="L1366">
        <v>85705</v>
      </c>
      <c r="M1366" t="s">
        <v>71</v>
      </c>
      <c r="N1366" t="s">
        <v>3789</v>
      </c>
      <c r="O1366" t="s">
        <v>98</v>
      </c>
      <c r="P1366" t="s">
        <v>711</v>
      </c>
      <c r="Q1366" t="s">
        <v>3790</v>
      </c>
      <c r="R1366" s="19">
        <v>95.994</v>
      </c>
      <c r="S1366" s="17">
        <v>2</v>
      </c>
      <c r="T1366" s="20">
        <v>0.7</v>
      </c>
      <c r="U1366" s="19">
        <v>-63.996000000000002</v>
      </c>
      <c r="V1366" s="20">
        <f t="shared" si="105"/>
        <v>-0.66666666666666674</v>
      </c>
      <c r="W1366" s="17">
        <f t="shared" si="106"/>
        <v>2017</v>
      </c>
      <c r="X1366" t="str">
        <f t="shared" si="107"/>
        <v>Nov-2017</v>
      </c>
      <c r="Y1366" s="17">
        <f t="shared" si="108"/>
        <v>1</v>
      </c>
      <c r="Z1366" t="str">
        <f t="shared" si="109"/>
        <v>Over 50%</v>
      </c>
      <c r="AA1366" s="17">
        <f>IF(COUNTIF($B$2:B1366,B1366)=1,1,0)</f>
        <v>0</v>
      </c>
      <c r="AB1366" s="17">
        <f>IF(COUNTIF($F$2:F1366,F1366)=1,1,0)</f>
        <v>0</v>
      </c>
    </row>
    <row r="1367" spans="1:28" x14ac:dyDescent="0.2">
      <c r="A1367" s="17">
        <v>1366</v>
      </c>
      <c r="B1367" t="s">
        <v>3786</v>
      </c>
      <c r="C1367" s="18">
        <v>43049</v>
      </c>
      <c r="D1367" s="18">
        <v>43050</v>
      </c>
      <c r="E1367" t="s">
        <v>215</v>
      </c>
      <c r="F1367" t="s">
        <v>3787</v>
      </c>
      <c r="G1367" t="s">
        <v>3788</v>
      </c>
      <c r="H1367" t="s">
        <v>68</v>
      </c>
      <c r="I1367" t="s">
        <v>54</v>
      </c>
      <c r="J1367" t="s">
        <v>1341</v>
      </c>
      <c r="K1367" t="s">
        <v>337</v>
      </c>
      <c r="L1367">
        <v>85705</v>
      </c>
      <c r="M1367" t="s">
        <v>71</v>
      </c>
      <c r="N1367" t="s">
        <v>3791</v>
      </c>
      <c r="O1367" t="s">
        <v>98</v>
      </c>
      <c r="P1367" t="s">
        <v>188</v>
      </c>
      <c r="Q1367" t="s">
        <v>3792</v>
      </c>
      <c r="R1367" s="19">
        <v>239.952</v>
      </c>
      <c r="S1367" s="17">
        <v>6</v>
      </c>
      <c r="T1367" s="20">
        <v>0.2</v>
      </c>
      <c r="U1367" s="19">
        <v>-35.992800000000003</v>
      </c>
      <c r="V1367" s="20">
        <f t="shared" si="105"/>
        <v>-0.15000000000000002</v>
      </c>
      <c r="W1367" s="17">
        <f t="shared" si="106"/>
        <v>2017</v>
      </c>
      <c r="X1367" t="str">
        <f t="shared" si="107"/>
        <v>Nov-2017</v>
      </c>
      <c r="Y1367" s="17">
        <f t="shared" si="108"/>
        <v>1</v>
      </c>
      <c r="Z1367" t="str">
        <f t="shared" si="109"/>
        <v>11-20%</v>
      </c>
      <c r="AA1367" s="17">
        <f>IF(COUNTIF($B$2:B1367,B1367)=1,1,0)</f>
        <v>0</v>
      </c>
      <c r="AB1367" s="17">
        <f>IF(COUNTIF($F$2:F1367,F1367)=1,1,0)</f>
        <v>0</v>
      </c>
    </row>
    <row r="1368" spans="1:28" x14ac:dyDescent="0.2">
      <c r="A1368" s="17">
        <v>1367</v>
      </c>
      <c r="B1368" t="s">
        <v>3786</v>
      </c>
      <c r="C1368" s="18">
        <v>43049</v>
      </c>
      <c r="D1368" s="18">
        <v>43050</v>
      </c>
      <c r="E1368" t="s">
        <v>215</v>
      </c>
      <c r="F1368" t="s">
        <v>3787</v>
      </c>
      <c r="G1368" t="s">
        <v>3788</v>
      </c>
      <c r="H1368" t="s">
        <v>68</v>
      </c>
      <c r="I1368" t="s">
        <v>54</v>
      </c>
      <c r="J1368" t="s">
        <v>1341</v>
      </c>
      <c r="K1368" t="s">
        <v>337</v>
      </c>
      <c r="L1368">
        <v>85705</v>
      </c>
      <c r="M1368" t="s">
        <v>71</v>
      </c>
      <c r="N1368" t="s">
        <v>890</v>
      </c>
      <c r="O1368" t="s">
        <v>98</v>
      </c>
      <c r="P1368" t="s">
        <v>99</v>
      </c>
      <c r="Q1368" t="s">
        <v>891</v>
      </c>
      <c r="R1368" s="19">
        <v>201.584</v>
      </c>
      <c r="S1368" s="17">
        <v>2</v>
      </c>
      <c r="T1368" s="20">
        <v>0.2</v>
      </c>
      <c r="U1368" s="19">
        <v>15.1188</v>
      </c>
      <c r="V1368" s="20">
        <f t="shared" si="105"/>
        <v>7.4999999999999997E-2</v>
      </c>
      <c r="W1368" s="17">
        <f t="shared" si="106"/>
        <v>2017</v>
      </c>
      <c r="X1368" t="str">
        <f t="shared" si="107"/>
        <v>Nov-2017</v>
      </c>
      <c r="Y1368" s="17">
        <f t="shared" si="108"/>
        <v>1</v>
      </c>
      <c r="Z1368" t="str">
        <f t="shared" si="109"/>
        <v>11-20%</v>
      </c>
      <c r="AA1368" s="17">
        <f>IF(COUNTIF($B$2:B1368,B1368)=1,1,0)</f>
        <v>0</v>
      </c>
      <c r="AB1368" s="17">
        <f>IF(COUNTIF($F$2:F1368,F1368)=1,1,0)</f>
        <v>0</v>
      </c>
    </row>
    <row r="1369" spans="1:28" x14ac:dyDescent="0.2">
      <c r="A1369" s="17">
        <v>1368</v>
      </c>
      <c r="B1369" t="s">
        <v>3786</v>
      </c>
      <c r="C1369" s="18">
        <v>43049</v>
      </c>
      <c r="D1369" s="18">
        <v>43050</v>
      </c>
      <c r="E1369" t="s">
        <v>215</v>
      </c>
      <c r="F1369" t="s">
        <v>3787</v>
      </c>
      <c r="G1369" t="s">
        <v>3788</v>
      </c>
      <c r="H1369" t="s">
        <v>68</v>
      </c>
      <c r="I1369" t="s">
        <v>54</v>
      </c>
      <c r="J1369" t="s">
        <v>1341</v>
      </c>
      <c r="K1369" t="s">
        <v>337</v>
      </c>
      <c r="L1369">
        <v>85705</v>
      </c>
      <c r="M1369" t="s">
        <v>71</v>
      </c>
      <c r="N1369" t="s">
        <v>1225</v>
      </c>
      <c r="O1369" t="s">
        <v>59</v>
      </c>
      <c r="P1369" t="s">
        <v>63</v>
      </c>
      <c r="Q1369" t="s">
        <v>1226</v>
      </c>
      <c r="R1369" s="19">
        <v>899.13599999999997</v>
      </c>
      <c r="S1369" s="17">
        <v>4</v>
      </c>
      <c r="T1369" s="20">
        <v>0.2</v>
      </c>
      <c r="U1369" s="19">
        <v>-146.1096</v>
      </c>
      <c r="V1369" s="20">
        <f t="shared" si="105"/>
        <v>-0.16250000000000001</v>
      </c>
      <c r="W1369" s="17">
        <f t="shared" si="106"/>
        <v>2017</v>
      </c>
      <c r="X1369" t="str">
        <f t="shared" si="107"/>
        <v>Nov-2017</v>
      </c>
      <c r="Y1369" s="17">
        <f t="shared" si="108"/>
        <v>1</v>
      </c>
      <c r="Z1369" t="str">
        <f t="shared" si="109"/>
        <v>11-20%</v>
      </c>
      <c r="AA1369" s="17">
        <f>IF(COUNTIF($B$2:B1369,B1369)=1,1,0)</f>
        <v>0</v>
      </c>
      <c r="AB1369" s="17">
        <f>IF(COUNTIF($F$2:F1369,F1369)=1,1,0)</f>
        <v>0</v>
      </c>
    </row>
    <row r="1370" spans="1:28" x14ac:dyDescent="0.2">
      <c r="A1370" s="17">
        <v>1369</v>
      </c>
      <c r="B1370" t="s">
        <v>3793</v>
      </c>
      <c r="C1370" s="18">
        <v>42924</v>
      </c>
      <c r="D1370" s="18">
        <v>42927</v>
      </c>
      <c r="E1370" t="s">
        <v>215</v>
      </c>
      <c r="F1370" t="s">
        <v>3794</v>
      </c>
      <c r="G1370" t="s">
        <v>3795</v>
      </c>
      <c r="H1370" t="s">
        <v>129</v>
      </c>
      <c r="I1370" t="s">
        <v>54</v>
      </c>
      <c r="J1370" t="s">
        <v>3796</v>
      </c>
      <c r="K1370" t="s">
        <v>70</v>
      </c>
      <c r="L1370">
        <v>90660</v>
      </c>
      <c r="M1370" t="s">
        <v>71</v>
      </c>
      <c r="N1370" t="s">
        <v>1176</v>
      </c>
      <c r="O1370" t="s">
        <v>59</v>
      </c>
      <c r="P1370" t="s">
        <v>92</v>
      </c>
      <c r="Q1370" t="s">
        <v>1177</v>
      </c>
      <c r="R1370" s="19">
        <v>145.9</v>
      </c>
      <c r="S1370" s="17">
        <v>5</v>
      </c>
      <c r="T1370" s="20">
        <v>0</v>
      </c>
      <c r="U1370" s="19">
        <v>62.737000000000002</v>
      </c>
      <c r="V1370" s="20">
        <f t="shared" si="105"/>
        <v>0.43</v>
      </c>
      <c r="W1370" s="17">
        <f t="shared" si="106"/>
        <v>2017</v>
      </c>
      <c r="X1370" t="str">
        <f t="shared" si="107"/>
        <v>Jul-2017</v>
      </c>
      <c r="Y1370" s="17">
        <f t="shared" si="108"/>
        <v>3</v>
      </c>
      <c r="Z1370" t="str">
        <f t="shared" si="109"/>
        <v>0% (No Discount)</v>
      </c>
      <c r="AA1370" s="17">
        <f>IF(COUNTIF($B$2:B1370,B1370)=1,1,0)</f>
        <v>1</v>
      </c>
      <c r="AB1370" s="17">
        <f>IF(COUNTIF($F$2:F1370,F1370)=1,1,0)</f>
        <v>1</v>
      </c>
    </row>
    <row r="1371" spans="1:28" x14ac:dyDescent="0.2">
      <c r="A1371" s="17">
        <v>1370</v>
      </c>
      <c r="B1371" t="s">
        <v>3797</v>
      </c>
      <c r="C1371" s="18">
        <v>42362</v>
      </c>
      <c r="D1371" s="18">
        <v>42366</v>
      </c>
      <c r="E1371" t="s">
        <v>77</v>
      </c>
      <c r="F1371" t="s">
        <v>3721</v>
      </c>
      <c r="G1371" t="s">
        <v>3722</v>
      </c>
      <c r="H1371" t="s">
        <v>53</v>
      </c>
      <c r="I1371" t="s">
        <v>54</v>
      </c>
      <c r="J1371" t="s">
        <v>1111</v>
      </c>
      <c r="K1371" t="s">
        <v>484</v>
      </c>
      <c r="L1371">
        <v>80906</v>
      </c>
      <c r="M1371" t="s">
        <v>71</v>
      </c>
      <c r="N1371" t="s">
        <v>793</v>
      </c>
      <c r="O1371" t="s">
        <v>59</v>
      </c>
      <c r="P1371" t="s">
        <v>60</v>
      </c>
      <c r="Q1371" t="s">
        <v>794</v>
      </c>
      <c r="R1371" s="19">
        <v>590.05799999999999</v>
      </c>
      <c r="S1371" s="17">
        <v>7</v>
      </c>
      <c r="T1371" s="20">
        <v>0.7</v>
      </c>
      <c r="U1371" s="19">
        <v>-786.74400000000003</v>
      </c>
      <c r="V1371" s="20">
        <f t="shared" si="105"/>
        <v>-1.3333333333333335</v>
      </c>
      <c r="W1371" s="17">
        <f t="shared" si="106"/>
        <v>2015</v>
      </c>
      <c r="X1371" t="str">
        <f t="shared" si="107"/>
        <v>Dec-2015</v>
      </c>
      <c r="Y1371" s="17">
        <f t="shared" si="108"/>
        <v>4</v>
      </c>
      <c r="Z1371" t="str">
        <f t="shared" si="109"/>
        <v>Over 50%</v>
      </c>
      <c r="AA1371" s="17">
        <f>IF(COUNTIF($B$2:B1371,B1371)=1,1,0)</f>
        <v>1</v>
      </c>
      <c r="AB1371" s="17">
        <f>IF(COUNTIF($F$2:F1371,F1371)=1,1,0)</f>
        <v>0</v>
      </c>
    </row>
    <row r="1372" spans="1:28" x14ac:dyDescent="0.2">
      <c r="A1372" s="17">
        <v>1371</v>
      </c>
      <c r="B1372" t="s">
        <v>3797</v>
      </c>
      <c r="C1372" s="18">
        <v>42362</v>
      </c>
      <c r="D1372" s="18">
        <v>42366</v>
      </c>
      <c r="E1372" t="s">
        <v>77</v>
      </c>
      <c r="F1372" t="s">
        <v>3721</v>
      </c>
      <c r="G1372" t="s">
        <v>3722</v>
      </c>
      <c r="H1372" t="s">
        <v>53</v>
      </c>
      <c r="I1372" t="s">
        <v>54</v>
      </c>
      <c r="J1372" t="s">
        <v>1111</v>
      </c>
      <c r="K1372" t="s">
        <v>484</v>
      </c>
      <c r="L1372">
        <v>80906</v>
      </c>
      <c r="M1372" t="s">
        <v>71</v>
      </c>
      <c r="N1372" t="s">
        <v>2485</v>
      </c>
      <c r="O1372" t="s">
        <v>73</v>
      </c>
      <c r="P1372" t="s">
        <v>95</v>
      </c>
      <c r="Q1372" t="s">
        <v>2486</v>
      </c>
      <c r="R1372" s="19">
        <v>14.04</v>
      </c>
      <c r="S1372" s="17">
        <v>3</v>
      </c>
      <c r="T1372" s="20">
        <v>0.2</v>
      </c>
      <c r="U1372" s="19">
        <v>1.5794999999999999</v>
      </c>
      <c r="V1372" s="20">
        <f t="shared" si="105"/>
        <v>0.1125</v>
      </c>
      <c r="W1372" s="17">
        <f t="shared" si="106"/>
        <v>2015</v>
      </c>
      <c r="X1372" t="str">
        <f t="shared" si="107"/>
        <v>Dec-2015</v>
      </c>
      <c r="Y1372" s="17">
        <f t="shared" si="108"/>
        <v>4</v>
      </c>
      <c r="Z1372" t="str">
        <f t="shared" si="109"/>
        <v>11-20%</v>
      </c>
      <c r="AA1372" s="17">
        <f>IF(COUNTIF($B$2:B1372,B1372)=1,1,0)</f>
        <v>0</v>
      </c>
      <c r="AB1372" s="17">
        <f>IF(COUNTIF($F$2:F1372,F1372)=1,1,0)</f>
        <v>0</v>
      </c>
    </row>
    <row r="1373" spans="1:28" x14ac:dyDescent="0.2">
      <c r="A1373" s="17">
        <v>1372</v>
      </c>
      <c r="B1373" t="s">
        <v>3798</v>
      </c>
      <c r="C1373" s="18">
        <v>42801</v>
      </c>
      <c r="D1373" s="18">
        <v>42806</v>
      </c>
      <c r="E1373" t="s">
        <v>77</v>
      </c>
      <c r="F1373" t="s">
        <v>3799</v>
      </c>
      <c r="G1373" t="s">
        <v>3800</v>
      </c>
      <c r="H1373" t="s">
        <v>129</v>
      </c>
      <c r="I1373" t="s">
        <v>54</v>
      </c>
      <c r="J1373" t="s">
        <v>3248</v>
      </c>
      <c r="K1373" t="s">
        <v>2769</v>
      </c>
      <c r="L1373">
        <v>20735</v>
      </c>
      <c r="M1373" t="s">
        <v>175</v>
      </c>
      <c r="N1373" t="s">
        <v>3801</v>
      </c>
      <c r="O1373" t="s">
        <v>98</v>
      </c>
      <c r="P1373" t="s">
        <v>188</v>
      </c>
      <c r="Q1373" t="s">
        <v>3802</v>
      </c>
      <c r="R1373" s="19">
        <v>49.08</v>
      </c>
      <c r="S1373" s="17">
        <v>3</v>
      </c>
      <c r="T1373" s="20">
        <v>0</v>
      </c>
      <c r="U1373" s="19">
        <v>4.9080000000000004</v>
      </c>
      <c r="V1373" s="20">
        <f t="shared" si="105"/>
        <v>0.1</v>
      </c>
      <c r="W1373" s="17">
        <f t="shared" si="106"/>
        <v>2017</v>
      </c>
      <c r="X1373" t="str">
        <f t="shared" si="107"/>
        <v>Mar-2017</v>
      </c>
      <c r="Y1373" s="17">
        <f t="shared" si="108"/>
        <v>5</v>
      </c>
      <c r="Z1373" t="str">
        <f t="shared" si="109"/>
        <v>0% (No Discount)</v>
      </c>
      <c r="AA1373" s="17">
        <f>IF(COUNTIF($B$2:B1373,B1373)=1,1,0)</f>
        <v>1</v>
      </c>
      <c r="AB1373" s="17">
        <f>IF(COUNTIF($F$2:F1373,F1373)=1,1,0)</f>
        <v>1</v>
      </c>
    </row>
    <row r="1374" spans="1:28" x14ac:dyDescent="0.2">
      <c r="A1374" s="17">
        <v>1373</v>
      </c>
      <c r="B1374" t="s">
        <v>3803</v>
      </c>
      <c r="C1374" s="18">
        <v>41730</v>
      </c>
      <c r="D1374" s="18">
        <v>41735</v>
      </c>
      <c r="E1374" t="s">
        <v>50</v>
      </c>
      <c r="F1374" t="s">
        <v>317</v>
      </c>
      <c r="G1374" t="s">
        <v>318</v>
      </c>
      <c r="H1374" t="s">
        <v>53</v>
      </c>
      <c r="I1374" t="s">
        <v>54</v>
      </c>
      <c r="J1374" t="s">
        <v>2137</v>
      </c>
      <c r="K1374" t="s">
        <v>70</v>
      </c>
      <c r="L1374">
        <v>94591</v>
      </c>
      <c r="M1374" t="s">
        <v>71</v>
      </c>
      <c r="N1374" t="s">
        <v>2285</v>
      </c>
      <c r="O1374" t="s">
        <v>73</v>
      </c>
      <c r="P1374" t="s">
        <v>74</v>
      </c>
      <c r="Q1374" t="s">
        <v>2286</v>
      </c>
      <c r="R1374" s="19">
        <v>29.6</v>
      </c>
      <c r="S1374" s="17">
        <v>2</v>
      </c>
      <c r="T1374" s="20">
        <v>0</v>
      </c>
      <c r="U1374" s="19">
        <v>14.8</v>
      </c>
      <c r="V1374" s="20">
        <f t="shared" si="105"/>
        <v>0.5</v>
      </c>
      <c r="W1374" s="17">
        <f t="shared" si="106"/>
        <v>2014</v>
      </c>
      <c r="X1374" t="str">
        <f t="shared" si="107"/>
        <v>Apr-2014</v>
      </c>
      <c r="Y1374" s="17">
        <f t="shared" si="108"/>
        <v>5</v>
      </c>
      <c r="Z1374" t="str">
        <f t="shared" si="109"/>
        <v>0% (No Discount)</v>
      </c>
      <c r="AA1374" s="17">
        <f>IF(COUNTIF($B$2:B1374,B1374)=1,1,0)</f>
        <v>1</v>
      </c>
      <c r="AB1374" s="17">
        <f>IF(COUNTIF($F$2:F1374,F1374)=1,1,0)</f>
        <v>0</v>
      </c>
    </row>
    <row r="1375" spans="1:28" x14ac:dyDescent="0.2">
      <c r="A1375" s="17">
        <v>1374</v>
      </c>
      <c r="B1375" t="s">
        <v>3803</v>
      </c>
      <c r="C1375" s="18">
        <v>41730</v>
      </c>
      <c r="D1375" s="18">
        <v>41735</v>
      </c>
      <c r="E1375" t="s">
        <v>50</v>
      </c>
      <c r="F1375" t="s">
        <v>317</v>
      </c>
      <c r="G1375" t="s">
        <v>318</v>
      </c>
      <c r="H1375" t="s">
        <v>53</v>
      </c>
      <c r="I1375" t="s">
        <v>54</v>
      </c>
      <c r="J1375" t="s">
        <v>2137</v>
      </c>
      <c r="K1375" t="s">
        <v>70</v>
      </c>
      <c r="L1375">
        <v>94591</v>
      </c>
      <c r="M1375" t="s">
        <v>71</v>
      </c>
      <c r="N1375" t="s">
        <v>3804</v>
      </c>
      <c r="O1375" t="s">
        <v>73</v>
      </c>
      <c r="P1375" t="s">
        <v>102</v>
      </c>
      <c r="Q1375" t="s">
        <v>3805</v>
      </c>
      <c r="R1375" s="19">
        <v>17.088000000000001</v>
      </c>
      <c r="S1375" s="17">
        <v>4</v>
      </c>
      <c r="T1375" s="20">
        <v>0.2</v>
      </c>
      <c r="U1375" s="19">
        <v>5.5536000000000003</v>
      </c>
      <c r="V1375" s="20">
        <f t="shared" si="105"/>
        <v>0.32500000000000001</v>
      </c>
      <c r="W1375" s="17">
        <f t="shared" si="106"/>
        <v>2014</v>
      </c>
      <c r="X1375" t="str">
        <f t="shared" si="107"/>
        <v>Apr-2014</v>
      </c>
      <c r="Y1375" s="17">
        <f t="shared" si="108"/>
        <v>5</v>
      </c>
      <c r="Z1375" t="str">
        <f t="shared" si="109"/>
        <v>11-20%</v>
      </c>
      <c r="AA1375" s="17">
        <f>IF(COUNTIF($B$2:B1375,B1375)=1,1,0)</f>
        <v>0</v>
      </c>
      <c r="AB1375" s="17">
        <f>IF(COUNTIF($F$2:F1375,F1375)=1,1,0)</f>
        <v>0</v>
      </c>
    </row>
    <row r="1376" spans="1:28" x14ac:dyDescent="0.2">
      <c r="A1376" s="17">
        <v>1375</v>
      </c>
      <c r="B1376" t="s">
        <v>3806</v>
      </c>
      <c r="C1376" s="18">
        <v>42261</v>
      </c>
      <c r="D1376" s="18">
        <v>42266</v>
      </c>
      <c r="E1376" t="s">
        <v>77</v>
      </c>
      <c r="F1376" t="s">
        <v>2084</v>
      </c>
      <c r="G1376" t="s">
        <v>2085</v>
      </c>
      <c r="H1376" t="s">
        <v>53</v>
      </c>
      <c r="I1376" t="s">
        <v>54</v>
      </c>
      <c r="J1376" t="s">
        <v>3807</v>
      </c>
      <c r="K1376" t="s">
        <v>148</v>
      </c>
      <c r="L1376">
        <v>84604</v>
      </c>
      <c r="M1376" t="s">
        <v>71</v>
      </c>
      <c r="N1376" t="s">
        <v>3808</v>
      </c>
      <c r="O1376" t="s">
        <v>59</v>
      </c>
      <c r="P1376" t="s">
        <v>83</v>
      </c>
      <c r="Q1376" t="s">
        <v>3809</v>
      </c>
      <c r="R1376" s="19">
        <v>912.75</v>
      </c>
      <c r="S1376" s="17">
        <v>5</v>
      </c>
      <c r="T1376" s="20">
        <v>0</v>
      </c>
      <c r="U1376" s="19">
        <v>118.6575</v>
      </c>
      <c r="V1376" s="20">
        <f t="shared" si="105"/>
        <v>0.13</v>
      </c>
      <c r="W1376" s="17">
        <f t="shared" si="106"/>
        <v>2015</v>
      </c>
      <c r="X1376" t="str">
        <f t="shared" si="107"/>
        <v>Sep-2015</v>
      </c>
      <c r="Y1376" s="17">
        <f t="shared" si="108"/>
        <v>5</v>
      </c>
      <c r="Z1376" t="str">
        <f t="shared" si="109"/>
        <v>0% (No Discount)</v>
      </c>
      <c r="AA1376" s="17">
        <f>IF(COUNTIF($B$2:B1376,B1376)=1,1,0)</f>
        <v>1</v>
      </c>
      <c r="AB1376" s="17">
        <f>IF(COUNTIF($F$2:F1376,F1376)=1,1,0)</f>
        <v>0</v>
      </c>
    </row>
    <row r="1377" spans="1:28" x14ac:dyDescent="0.2">
      <c r="A1377" s="17">
        <v>1376</v>
      </c>
      <c r="B1377" t="s">
        <v>3810</v>
      </c>
      <c r="C1377" s="18">
        <v>41855</v>
      </c>
      <c r="D1377" s="18">
        <v>41860</v>
      </c>
      <c r="E1377" t="s">
        <v>50</v>
      </c>
      <c r="F1377" t="s">
        <v>917</v>
      </c>
      <c r="G1377" t="s">
        <v>918</v>
      </c>
      <c r="H1377" t="s">
        <v>53</v>
      </c>
      <c r="I1377" t="s">
        <v>54</v>
      </c>
      <c r="J1377" t="s">
        <v>3811</v>
      </c>
      <c r="K1377" t="s">
        <v>148</v>
      </c>
      <c r="L1377">
        <v>84062</v>
      </c>
      <c r="M1377" t="s">
        <v>71</v>
      </c>
      <c r="N1377" t="s">
        <v>3812</v>
      </c>
      <c r="O1377" t="s">
        <v>73</v>
      </c>
      <c r="P1377" t="s">
        <v>105</v>
      </c>
      <c r="Q1377" t="s">
        <v>3813</v>
      </c>
      <c r="R1377" s="19">
        <v>1089.75</v>
      </c>
      <c r="S1377" s="17">
        <v>3</v>
      </c>
      <c r="T1377" s="20">
        <v>0</v>
      </c>
      <c r="U1377" s="19">
        <v>305.13</v>
      </c>
      <c r="V1377" s="20">
        <f t="shared" si="105"/>
        <v>0.27999999999999997</v>
      </c>
      <c r="W1377" s="17">
        <f t="shared" si="106"/>
        <v>2014</v>
      </c>
      <c r="X1377" t="str">
        <f t="shared" si="107"/>
        <v>Aug-2014</v>
      </c>
      <c r="Y1377" s="17">
        <f t="shared" si="108"/>
        <v>5</v>
      </c>
      <c r="Z1377" t="str">
        <f t="shared" si="109"/>
        <v>0% (No Discount)</v>
      </c>
      <c r="AA1377" s="17">
        <f>IF(COUNTIF($B$2:B1377,B1377)=1,1,0)</f>
        <v>1</v>
      </c>
      <c r="AB1377" s="17">
        <f>IF(COUNTIF($F$2:F1377,F1377)=1,1,0)</f>
        <v>0</v>
      </c>
    </row>
    <row r="1378" spans="1:28" x14ac:dyDescent="0.2">
      <c r="A1378" s="17">
        <v>1377</v>
      </c>
      <c r="B1378" t="s">
        <v>3810</v>
      </c>
      <c r="C1378" s="18">
        <v>41855</v>
      </c>
      <c r="D1378" s="18">
        <v>41860</v>
      </c>
      <c r="E1378" t="s">
        <v>50</v>
      </c>
      <c r="F1378" t="s">
        <v>917</v>
      </c>
      <c r="G1378" t="s">
        <v>918</v>
      </c>
      <c r="H1378" t="s">
        <v>53</v>
      </c>
      <c r="I1378" t="s">
        <v>54</v>
      </c>
      <c r="J1378" t="s">
        <v>3811</v>
      </c>
      <c r="K1378" t="s">
        <v>148</v>
      </c>
      <c r="L1378">
        <v>84062</v>
      </c>
      <c r="M1378" t="s">
        <v>71</v>
      </c>
      <c r="N1378" t="s">
        <v>3814</v>
      </c>
      <c r="O1378" t="s">
        <v>73</v>
      </c>
      <c r="P1378" t="s">
        <v>117</v>
      </c>
      <c r="Q1378" t="s">
        <v>3815</v>
      </c>
      <c r="R1378" s="19">
        <v>447.84</v>
      </c>
      <c r="S1378" s="17">
        <v>8</v>
      </c>
      <c r="T1378" s="20">
        <v>0</v>
      </c>
      <c r="U1378" s="19">
        <v>219.44159999999999</v>
      </c>
      <c r="V1378" s="20">
        <f t="shared" si="105"/>
        <v>0.49</v>
      </c>
      <c r="W1378" s="17">
        <f t="shared" si="106"/>
        <v>2014</v>
      </c>
      <c r="X1378" t="str">
        <f t="shared" si="107"/>
        <v>Aug-2014</v>
      </c>
      <c r="Y1378" s="17">
        <f t="shared" si="108"/>
        <v>5</v>
      </c>
      <c r="Z1378" t="str">
        <f t="shared" si="109"/>
        <v>0% (No Discount)</v>
      </c>
      <c r="AA1378" s="17">
        <f>IF(COUNTIF($B$2:B1378,B1378)=1,1,0)</f>
        <v>0</v>
      </c>
      <c r="AB1378" s="17">
        <f>IF(COUNTIF($F$2:F1378,F1378)=1,1,0)</f>
        <v>0</v>
      </c>
    </row>
    <row r="1379" spans="1:28" x14ac:dyDescent="0.2">
      <c r="A1379" s="17">
        <v>1378</v>
      </c>
      <c r="B1379" t="s">
        <v>3810</v>
      </c>
      <c r="C1379" s="18">
        <v>41855</v>
      </c>
      <c r="D1379" s="18">
        <v>41860</v>
      </c>
      <c r="E1379" t="s">
        <v>50</v>
      </c>
      <c r="F1379" t="s">
        <v>917</v>
      </c>
      <c r="G1379" t="s">
        <v>918</v>
      </c>
      <c r="H1379" t="s">
        <v>53</v>
      </c>
      <c r="I1379" t="s">
        <v>54</v>
      </c>
      <c r="J1379" t="s">
        <v>3811</v>
      </c>
      <c r="K1379" t="s">
        <v>148</v>
      </c>
      <c r="L1379">
        <v>84062</v>
      </c>
      <c r="M1379" t="s">
        <v>71</v>
      </c>
      <c r="N1379" t="s">
        <v>3816</v>
      </c>
      <c r="O1379" t="s">
        <v>73</v>
      </c>
      <c r="P1379" t="s">
        <v>95</v>
      </c>
      <c r="Q1379" t="s">
        <v>3817</v>
      </c>
      <c r="R1379" s="19">
        <v>16.399999999999999</v>
      </c>
      <c r="S1379" s="17">
        <v>5</v>
      </c>
      <c r="T1379" s="20">
        <v>0</v>
      </c>
      <c r="U1379" s="19">
        <v>4.2640000000000002</v>
      </c>
      <c r="V1379" s="20">
        <f t="shared" si="105"/>
        <v>0.26000000000000006</v>
      </c>
      <c r="W1379" s="17">
        <f t="shared" si="106"/>
        <v>2014</v>
      </c>
      <c r="X1379" t="str">
        <f t="shared" si="107"/>
        <v>Aug-2014</v>
      </c>
      <c r="Y1379" s="17">
        <f t="shared" si="108"/>
        <v>5</v>
      </c>
      <c r="Z1379" t="str">
        <f t="shared" si="109"/>
        <v>0% (No Discount)</v>
      </c>
      <c r="AA1379" s="17">
        <f>IF(COUNTIF($B$2:B1379,B1379)=1,1,0)</f>
        <v>0</v>
      </c>
      <c r="AB1379" s="17">
        <f>IF(COUNTIF($F$2:F1379,F1379)=1,1,0)</f>
        <v>0</v>
      </c>
    </row>
    <row r="1380" spans="1:28" x14ac:dyDescent="0.2">
      <c r="A1380" s="17">
        <v>1379</v>
      </c>
      <c r="B1380" t="s">
        <v>3810</v>
      </c>
      <c r="C1380" s="18">
        <v>41855</v>
      </c>
      <c r="D1380" s="18">
        <v>41860</v>
      </c>
      <c r="E1380" t="s">
        <v>50</v>
      </c>
      <c r="F1380" t="s">
        <v>917</v>
      </c>
      <c r="G1380" t="s">
        <v>918</v>
      </c>
      <c r="H1380" t="s">
        <v>53</v>
      </c>
      <c r="I1380" t="s">
        <v>54</v>
      </c>
      <c r="J1380" t="s">
        <v>3811</v>
      </c>
      <c r="K1380" t="s">
        <v>148</v>
      </c>
      <c r="L1380">
        <v>84062</v>
      </c>
      <c r="M1380" t="s">
        <v>71</v>
      </c>
      <c r="N1380" t="s">
        <v>3818</v>
      </c>
      <c r="O1380" t="s">
        <v>98</v>
      </c>
      <c r="P1380" t="s">
        <v>99</v>
      </c>
      <c r="Q1380" t="s">
        <v>3819</v>
      </c>
      <c r="R1380" s="19">
        <v>399.96</v>
      </c>
      <c r="S1380" s="17">
        <v>5</v>
      </c>
      <c r="T1380" s="20">
        <v>0.2</v>
      </c>
      <c r="U1380" s="19">
        <v>34.996499999999997</v>
      </c>
      <c r="V1380" s="20">
        <f t="shared" si="105"/>
        <v>8.7499999999999994E-2</v>
      </c>
      <c r="W1380" s="17">
        <f t="shared" si="106"/>
        <v>2014</v>
      </c>
      <c r="X1380" t="str">
        <f t="shared" si="107"/>
        <v>Aug-2014</v>
      </c>
      <c r="Y1380" s="17">
        <f t="shared" si="108"/>
        <v>5</v>
      </c>
      <c r="Z1380" t="str">
        <f t="shared" si="109"/>
        <v>11-20%</v>
      </c>
      <c r="AA1380" s="17">
        <f>IF(COUNTIF($B$2:B1380,B1380)=1,1,0)</f>
        <v>0</v>
      </c>
      <c r="AB1380" s="17">
        <f>IF(COUNTIF($F$2:F1380,F1380)=1,1,0)</f>
        <v>0</v>
      </c>
    </row>
    <row r="1381" spans="1:28" x14ac:dyDescent="0.2">
      <c r="A1381" s="17">
        <v>1380</v>
      </c>
      <c r="B1381" t="s">
        <v>3810</v>
      </c>
      <c r="C1381" s="18">
        <v>41855</v>
      </c>
      <c r="D1381" s="18">
        <v>41860</v>
      </c>
      <c r="E1381" t="s">
        <v>50</v>
      </c>
      <c r="F1381" t="s">
        <v>917</v>
      </c>
      <c r="G1381" t="s">
        <v>918</v>
      </c>
      <c r="H1381" t="s">
        <v>53</v>
      </c>
      <c r="I1381" t="s">
        <v>54</v>
      </c>
      <c r="J1381" t="s">
        <v>3811</v>
      </c>
      <c r="K1381" t="s">
        <v>148</v>
      </c>
      <c r="L1381">
        <v>84062</v>
      </c>
      <c r="M1381" t="s">
        <v>71</v>
      </c>
      <c r="N1381" t="s">
        <v>3820</v>
      </c>
      <c r="O1381" t="s">
        <v>73</v>
      </c>
      <c r="P1381" t="s">
        <v>86</v>
      </c>
      <c r="Q1381" t="s">
        <v>3821</v>
      </c>
      <c r="R1381" s="19">
        <v>158.9</v>
      </c>
      <c r="S1381" s="17">
        <v>5</v>
      </c>
      <c r="T1381" s="20">
        <v>0</v>
      </c>
      <c r="U1381" s="19">
        <v>7.9450000000000003</v>
      </c>
      <c r="V1381" s="20">
        <f t="shared" si="105"/>
        <v>0.05</v>
      </c>
      <c r="W1381" s="17">
        <f t="shared" si="106"/>
        <v>2014</v>
      </c>
      <c r="X1381" t="str">
        <f t="shared" si="107"/>
        <v>Aug-2014</v>
      </c>
      <c r="Y1381" s="17">
        <f t="shared" si="108"/>
        <v>5</v>
      </c>
      <c r="Z1381" t="str">
        <f t="shared" si="109"/>
        <v>0% (No Discount)</v>
      </c>
      <c r="AA1381" s="17">
        <f>IF(COUNTIF($B$2:B1381,B1381)=1,1,0)</f>
        <v>0</v>
      </c>
      <c r="AB1381" s="17">
        <f>IF(COUNTIF($F$2:F1381,F1381)=1,1,0)</f>
        <v>0</v>
      </c>
    </row>
    <row r="1382" spans="1:28" x14ac:dyDescent="0.2">
      <c r="A1382" s="17">
        <v>1381</v>
      </c>
      <c r="B1382" t="s">
        <v>3810</v>
      </c>
      <c r="C1382" s="18">
        <v>41855</v>
      </c>
      <c r="D1382" s="18">
        <v>41860</v>
      </c>
      <c r="E1382" t="s">
        <v>50</v>
      </c>
      <c r="F1382" t="s">
        <v>917</v>
      </c>
      <c r="G1382" t="s">
        <v>918</v>
      </c>
      <c r="H1382" t="s">
        <v>53</v>
      </c>
      <c r="I1382" t="s">
        <v>54</v>
      </c>
      <c r="J1382" t="s">
        <v>3811</v>
      </c>
      <c r="K1382" t="s">
        <v>148</v>
      </c>
      <c r="L1382">
        <v>84062</v>
      </c>
      <c r="M1382" t="s">
        <v>71</v>
      </c>
      <c r="N1382" t="s">
        <v>441</v>
      </c>
      <c r="O1382" t="s">
        <v>73</v>
      </c>
      <c r="P1382" t="s">
        <v>102</v>
      </c>
      <c r="Q1382" t="s">
        <v>442</v>
      </c>
      <c r="R1382" s="19">
        <v>13.183999999999999</v>
      </c>
      <c r="S1382" s="17">
        <v>1</v>
      </c>
      <c r="T1382" s="20">
        <v>0.2</v>
      </c>
      <c r="U1382" s="19">
        <v>4.7792000000000003</v>
      </c>
      <c r="V1382" s="20">
        <f t="shared" si="105"/>
        <v>0.36250000000000004</v>
      </c>
      <c r="W1382" s="17">
        <f t="shared" si="106"/>
        <v>2014</v>
      </c>
      <c r="X1382" t="str">
        <f t="shared" si="107"/>
        <v>Aug-2014</v>
      </c>
      <c r="Y1382" s="17">
        <f t="shared" si="108"/>
        <v>5</v>
      </c>
      <c r="Z1382" t="str">
        <f t="shared" si="109"/>
        <v>11-20%</v>
      </c>
      <c r="AA1382" s="17">
        <f>IF(COUNTIF($B$2:B1382,B1382)=1,1,0)</f>
        <v>0</v>
      </c>
      <c r="AB1382" s="17">
        <f>IF(COUNTIF($F$2:F1382,F1382)=1,1,0)</f>
        <v>0</v>
      </c>
    </row>
    <row r="1383" spans="1:28" x14ac:dyDescent="0.2">
      <c r="A1383" s="17">
        <v>1382</v>
      </c>
      <c r="B1383" t="s">
        <v>3822</v>
      </c>
      <c r="C1383" s="18">
        <v>42616</v>
      </c>
      <c r="D1383" s="18">
        <v>42622</v>
      </c>
      <c r="E1383" t="s">
        <v>77</v>
      </c>
      <c r="F1383" t="s">
        <v>3823</v>
      </c>
      <c r="G1383" t="s">
        <v>3824</v>
      </c>
      <c r="H1383" t="s">
        <v>129</v>
      </c>
      <c r="I1383" t="s">
        <v>54</v>
      </c>
      <c r="J1383" t="s">
        <v>483</v>
      </c>
      <c r="K1383" t="s">
        <v>238</v>
      </c>
      <c r="L1383">
        <v>60505</v>
      </c>
      <c r="M1383" t="s">
        <v>132</v>
      </c>
      <c r="N1383" t="s">
        <v>2295</v>
      </c>
      <c r="O1383" t="s">
        <v>59</v>
      </c>
      <c r="P1383" t="s">
        <v>92</v>
      </c>
      <c r="Q1383" t="s">
        <v>2296</v>
      </c>
      <c r="R1383" s="19">
        <v>83.951999999999998</v>
      </c>
      <c r="S1383" s="17">
        <v>3</v>
      </c>
      <c r="T1383" s="20">
        <v>0.6</v>
      </c>
      <c r="U1383" s="19">
        <v>-90.248400000000004</v>
      </c>
      <c r="V1383" s="20">
        <f t="shared" si="105"/>
        <v>-1.0750000000000002</v>
      </c>
      <c r="W1383" s="17">
        <f t="shared" si="106"/>
        <v>2016</v>
      </c>
      <c r="X1383" t="str">
        <f t="shared" si="107"/>
        <v>Sep-2016</v>
      </c>
      <c r="Y1383" s="17">
        <f t="shared" si="108"/>
        <v>6</v>
      </c>
      <c r="Z1383" t="str">
        <f t="shared" si="109"/>
        <v>Over 50%</v>
      </c>
      <c r="AA1383" s="17">
        <f>IF(COUNTIF($B$2:B1383,B1383)=1,1,0)</f>
        <v>1</v>
      </c>
      <c r="AB1383" s="17">
        <f>IF(COUNTIF($F$2:F1383,F1383)=1,1,0)</f>
        <v>1</v>
      </c>
    </row>
    <row r="1384" spans="1:28" x14ac:dyDescent="0.2">
      <c r="A1384" s="17">
        <v>1383</v>
      </c>
      <c r="B1384" t="s">
        <v>3825</v>
      </c>
      <c r="C1384" s="18">
        <v>42405</v>
      </c>
      <c r="D1384" s="18">
        <v>42405</v>
      </c>
      <c r="E1384" t="s">
        <v>1320</v>
      </c>
      <c r="F1384" t="s">
        <v>3826</v>
      </c>
      <c r="G1384" t="s">
        <v>3827</v>
      </c>
      <c r="H1384" t="s">
        <v>129</v>
      </c>
      <c r="I1384" t="s">
        <v>54</v>
      </c>
      <c r="J1384" t="s">
        <v>3828</v>
      </c>
      <c r="K1384" t="s">
        <v>1302</v>
      </c>
      <c r="L1384">
        <v>30080</v>
      </c>
      <c r="M1384" t="s">
        <v>57</v>
      </c>
      <c r="N1384" t="s">
        <v>3429</v>
      </c>
      <c r="O1384" t="s">
        <v>73</v>
      </c>
      <c r="P1384" t="s">
        <v>86</v>
      </c>
      <c r="Q1384" t="s">
        <v>3430</v>
      </c>
      <c r="R1384" s="19">
        <v>80.98</v>
      </c>
      <c r="S1384" s="17">
        <v>1</v>
      </c>
      <c r="T1384" s="20">
        <v>0</v>
      </c>
      <c r="U1384" s="19">
        <v>1.6195999999999999</v>
      </c>
      <c r="V1384" s="20">
        <f t="shared" si="105"/>
        <v>1.9999999999999997E-2</v>
      </c>
      <c r="W1384" s="17">
        <f t="shared" si="106"/>
        <v>2016</v>
      </c>
      <c r="X1384" t="str">
        <f t="shared" si="107"/>
        <v>Feb-2016</v>
      </c>
      <c r="Y1384" s="17">
        <f t="shared" si="108"/>
        <v>0</v>
      </c>
      <c r="Z1384" t="str">
        <f t="shared" si="109"/>
        <v>0% (No Discount)</v>
      </c>
      <c r="AA1384" s="17">
        <f>IF(COUNTIF($B$2:B1384,B1384)=1,1,0)</f>
        <v>1</v>
      </c>
      <c r="AB1384" s="17">
        <f>IF(COUNTIF($F$2:F1384,F1384)=1,1,0)</f>
        <v>1</v>
      </c>
    </row>
    <row r="1385" spans="1:28" x14ac:dyDescent="0.2">
      <c r="A1385" s="17">
        <v>1384</v>
      </c>
      <c r="B1385" t="s">
        <v>3825</v>
      </c>
      <c r="C1385" s="18">
        <v>42405</v>
      </c>
      <c r="D1385" s="18">
        <v>42405</v>
      </c>
      <c r="E1385" t="s">
        <v>1320</v>
      </c>
      <c r="F1385" t="s">
        <v>3826</v>
      </c>
      <c r="G1385" t="s">
        <v>3827</v>
      </c>
      <c r="H1385" t="s">
        <v>129</v>
      </c>
      <c r="I1385" t="s">
        <v>54</v>
      </c>
      <c r="J1385" t="s">
        <v>3828</v>
      </c>
      <c r="K1385" t="s">
        <v>1302</v>
      </c>
      <c r="L1385">
        <v>30080</v>
      </c>
      <c r="M1385" t="s">
        <v>57</v>
      </c>
      <c r="N1385" t="s">
        <v>3829</v>
      </c>
      <c r="O1385" t="s">
        <v>73</v>
      </c>
      <c r="P1385" t="s">
        <v>117</v>
      </c>
      <c r="Q1385" t="s">
        <v>3830</v>
      </c>
      <c r="R1385" s="19">
        <v>348.84</v>
      </c>
      <c r="S1385" s="17">
        <v>9</v>
      </c>
      <c r="T1385" s="20">
        <v>0</v>
      </c>
      <c r="U1385" s="19">
        <v>170.9316</v>
      </c>
      <c r="V1385" s="20">
        <f t="shared" si="105"/>
        <v>0.49000000000000005</v>
      </c>
      <c r="W1385" s="17">
        <f t="shared" si="106"/>
        <v>2016</v>
      </c>
      <c r="X1385" t="str">
        <f t="shared" si="107"/>
        <v>Feb-2016</v>
      </c>
      <c r="Y1385" s="17">
        <f t="shared" si="108"/>
        <v>0</v>
      </c>
      <c r="Z1385" t="str">
        <f t="shared" si="109"/>
        <v>0% (No Discount)</v>
      </c>
      <c r="AA1385" s="17">
        <f>IF(COUNTIF($B$2:B1385,B1385)=1,1,0)</f>
        <v>0</v>
      </c>
      <c r="AB1385" s="17">
        <f>IF(COUNTIF($F$2:F1385,F1385)=1,1,0)</f>
        <v>0</v>
      </c>
    </row>
    <row r="1386" spans="1:28" x14ac:dyDescent="0.2">
      <c r="A1386" s="17">
        <v>1385</v>
      </c>
      <c r="B1386" t="s">
        <v>3825</v>
      </c>
      <c r="C1386" s="18">
        <v>42405</v>
      </c>
      <c r="D1386" s="18">
        <v>42405</v>
      </c>
      <c r="E1386" t="s">
        <v>1320</v>
      </c>
      <c r="F1386" t="s">
        <v>3826</v>
      </c>
      <c r="G1386" t="s">
        <v>3827</v>
      </c>
      <c r="H1386" t="s">
        <v>129</v>
      </c>
      <c r="I1386" t="s">
        <v>54</v>
      </c>
      <c r="J1386" t="s">
        <v>3828</v>
      </c>
      <c r="K1386" t="s">
        <v>1302</v>
      </c>
      <c r="L1386">
        <v>30080</v>
      </c>
      <c r="M1386" t="s">
        <v>57</v>
      </c>
      <c r="N1386" t="s">
        <v>3831</v>
      </c>
      <c r="O1386" t="s">
        <v>73</v>
      </c>
      <c r="P1386" t="s">
        <v>296</v>
      </c>
      <c r="Q1386" t="s">
        <v>3832</v>
      </c>
      <c r="R1386" s="19">
        <v>9.4499999999999993</v>
      </c>
      <c r="S1386" s="17">
        <v>5</v>
      </c>
      <c r="T1386" s="20">
        <v>0</v>
      </c>
      <c r="U1386" s="19">
        <v>0.189</v>
      </c>
      <c r="V1386" s="20">
        <f t="shared" si="105"/>
        <v>0.02</v>
      </c>
      <c r="W1386" s="17">
        <f t="shared" si="106"/>
        <v>2016</v>
      </c>
      <c r="X1386" t="str">
        <f t="shared" si="107"/>
        <v>Feb-2016</v>
      </c>
      <c r="Y1386" s="17">
        <f t="shared" si="108"/>
        <v>0</v>
      </c>
      <c r="Z1386" t="str">
        <f t="shared" si="109"/>
        <v>0% (No Discount)</v>
      </c>
      <c r="AA1386" s="17">
        <f>IF(COUNTIF($B$2:B1386,B1386)=1,1,0)</f>
        <v>0</v>
      </c>
      <c r="AB1386" s="17">
        <f>IF(COUNTIF($F$2:F1386,F1386)=1,1,0)</f>
        <v>0</v>
      </c>
    </row>
    <row r="1387" spans="1:28" x14ac:dyDescent="0.2">
      <c r="A1387" s="17">
        <v>1386</v>
      </c>
      <c r="B1387" t="s">
        <v>3825</v>
      </c>
      <c r="C1387" s="18">
        <v>42405</v>
      </c>
      <c r="D1387" s="18">
        <v>42405</v>
      </c>
      <c r="E1387" t="s">
        <v>1320</v>
      </c>
      <c r="F1387" t="s">
        <v>3826</v>
      </c>
      <c r="G1387" t="s">
        <v>3827</v>
      </c>
      <c r="H1387" t="s">
        <v>129</v>
      </c>
      <c r="I1387" t="s">
        <v>54</v>
      </c>
      <c r="J1387" t="s">
        <v>3828</v>
      </c>
      <c r="K1387" t="s">
        <v>1302</v>
      </c>
      <c r="L1387">
        <v>30080</v>
      </c>
      <c r="M1387" t="s">
        <v>57</v>
      </c>
      <c r="N1387" t="s">
        <v>1112</v>
      </c>
      <c r="O1387" t="s">
        <v>59</v>
      </c>
      <c r="P1387" t="s">
        <v>92</v>
      </c>
      <c r="Q1387" t="s">
        <v>3833</v>
      </c>
      <c r="R1387" s="19">
        <v>18.84</v>
      </c>
      <c r="S1387" s="17">
        <v>3</v>
      </c>
      <c r="T1387" s="20">
        <v>0</v>
      </c>
      <c r="U1387" s="19">
        <v>7.1592000000000002</v>
      </c>
      <c r="V1387" s="20">
        <f t="shared" si="105"/>
        <v>0.38</v>
      </c>
      <c r="W1387" s="17">
        <f t="shared" si="106"/>
        <v>2016</v>
      </c>
      <c r="X1387" t="str">
        <f t="shared" si="107"/>
        <v>Feb-2016</v>
      </c>
      <c r="Y1387" s="17">
        <f t="shared" si="108"/>
        <v>0</v>
      </c>
      <c r="Z1387" t="str">
        <f t="shared" si="109"/>
        <v>0% (No Discount)</v>
      </c>
      <c r="AA1387" s="17">
        <f>IF(COUNTIF($B$2:B1387,B1387)=1,1,0)</f>
        <v>0</v>
      </c>
      <c r="AB1387" s="17">
        <f>IF(COUNTIF($F$2:F1387,F1387)=1,1,0)</f>
        <v>0</v>
      </c>
    </row>
    <row r="1388" spans="1:28" x14ac:dyDescent="0.2">
      <c r="A1388" s="17">
        <v>1387</v>
      </c>
      <c r="B1388" t="s">
        <v>3825</v>
      </c>
      <c r="C1388" s="18">
        <v>42405</v>
      </c>
      <c r="D1388" s="18">
        <v>42405</v>
      </c>
      <c r="E1388" t="s">
        <v>1320</v>
      </c>
      <c r="F1388" t="s">
        <v>3826</v>
      </c>
      <c r="G1388" t="s">
        <v>3827</v>
      </c>
      <c r="H1388" t="s">
        <v>129</v>
      </c>
      <c r="I1388" t="s">
        <v>54</v>
      </c>
      <c r="J1388" t="s">
        <v>3828</v>
      </c>
      <c r="K1388" t="s">
        <v>1302</v>
      </c>
      <c r="L1388">
        <v>30080</v>
      </c>
      <c r="M1388" t="s">
        <v>57</v>
      </c>
      <c r="N1388" t="s">
        <v>2264</v>
      </c>
      <c r="O1388" t="s">
        <v>59</v>
      </c>
      <c r="P1388" t="s">
        <v>60</v>
      </c>
      <c r="Q1388" t="s">
        <v>2265</v>
      </c>
      <c r="R1388" s="19">
        <v>239.98</v>
      </c>
      <c r="S1388" s="17">
        <v>2</v>
      </c>
      <c r="T1388" s="20">
        <v>0</v>
      </c>
      <c r="U1388" s="19">
        <v>52.7956</v>
      </c>
      <c r="V1388" s="20">
        <f t="shared" si="105"/>
        <v>0.22</v>
      </c>
      <c r="W1388" s="17">
        <f t="shared" si="106"/>
        <v>2016</v>
      </c>
      <c r="X1388" t="str">
        <f t="shared" si="107"/>
        <v>Feb-2016</v>
      </c>
      <c r="Y1388" s="17">
        <f t="shared" si="108"/>
        <v>0</v>
      </c>
      <c r="Z1388" t="str">
        <f t="shared" si="109"/>
        <v>0% (No Discount)</v>
      </c>
      <c r="AA1388" s="17">
        <f>IF(COUNTIF($B$2:B1388,B1388)=1,1,0)</f>
        <v>0</v>
      </c>
      <c r="AB1388" s="17">
        <f>IF(COUNTIF($F$2:F1388,F1388)=1,1,0)</f>
        <v>0</v>
      </c>
    </row>
    <row r="1389" spans="1:28" x14ac:dyDescent="0.2">
      <c r="A1389" s="17">
        <v>1388</v>
      </c>
      <c r="B1389" t="s">
        <v>3825</v>
      </c>
      <c r="C1389" s="18">
        <v>42405</v>
      </c>
      <c r="D1389" s="18">
        <v>42405</v>
      </c>
      <c r="E1389" t="s">
        <v>1320</v>
      </c>
      <c r="F1389" t="s">
        <v>3826</v>
      </c>
      <c r="G1389" t="s">
        <v>3827</v>
      </c>
      <c r="H1389" t="s">
        <v>129</v>
      </c>
      <c r="I1389" t="s">
        <v>54</v>
      </c>
      <c r="J1389" t="s">
        <v>3828</v>
      </c>
      <c r="K1389" t="s">
        <v>1302</v>
      </c>
      <c r="L1389">
        <v>30080</v>
      </c>
      <c r="M1389" t="s">
        <v>57</v>
      </c>
      <c r="N1389" t="s">
        <v>3834</v>
      </c>
      <c r="O1389" t="s">
        <v>73</v>
      </c>
      <c r="P1389" t="s">
        <v>200</v>
      </c>
      <c r="Q1389" t="s">
        <v>3835</v>
      </c>
      <c r="R1389" s="19">
        <v>167.96</v>
      </c>
      <c r="S1389" s="17">
        <v>2</v>
      </c>
      <c r="T1389" s="20">
        <v>0</v>
      </c>
      <c r="U1389" s="19">
        <v>78.941199999999995</v>
      </c>
      <c r="V1389" s="20">
        <f t="shared" si="105"/>
        <v>0.47</v>
      </c>
      <c r="W1389" s="17">
        <f t="shared" si="106"/>
        <v>2016</v>
      </c>
      <c r="X1389" t="str">
        <f t="shared" si="107"/>
        <v>Feb-2016</v>
      </c>
      <c r="Y1389" s="17">
        <f t="shared" si="108"/>
        <v>0</v>
      </c>
      <c r="Z1389" t="str">
        <f t="shared" si="109"/>
        <v>0% (No Discount)</v>
      </c>
      <c r="AA1389" s="17">
        <f>IF(COUNTIF($B$2:B1389,B1389)=1,1,0)</f>
        <v>0</v>
      </c>
      <c r="AB1389" s="17">
        <f>IF(COUNTIF($F$2:F1389,F1389)=1,1,0)</f>
        <v>0</v>
      </c>
    </row>
    <row r="1390" spans="1:28" x14ac:dyDescent="0.2">
      <c r="A1390" s="17">
        <v>1389</v>
      </c>
      <c r="B1390" t="s">
        <v>3825</v>
      </c>
      <c r="C1390" s="18">
        <v>42405</v>
      </c>
      <c r="D1390" s="18">
        <v>42405</v>
      </c>
      <c r="E1390" t="s">
        <v>1320</v>
      </c>
      <c r="F1390" t="s">
        <v>3826</v>
      </c>
      <c r="G1390" t="s">
        <v>3827</v>
      </c>
      <c r="H1390" t="s">
        <v>129</v>
      </c>
      <c r="I1390" t="s">
        <v>54</v>
      </c>
      <c r="J1390" t="s">
        <v>3828</v>
      </c>
      <c r="K1390" t="s">
        <v>1302</v>
      </c>
      <c r="L1390">
        <v>30080</v>
      </c>
      <c r="M1390" t="s">
        <v>57</v>
      </c>
      <c r="N1390" t="s">
        <v>641</v>
      </c>
      <c r="O1390" t="s">
        <v>98</v>
      </c>
      <c r="P1390" t="s">
        <v>99</v>
      </c>
      <c r="Q1390" t="s">
        <v>642</v>
      </c>
      <c r="R1390" s="19">
        <v>104.85</v>
      </c>
      <c r="S1390" s="17">
        <v>3</v>
      </c>
      <c r="T1390" s="20">
        <v>0</v>
      </c>
      <c r="U1390" s="19">
        <v>28.3095</v>
      </c>
      <c r="V1390" s="20">
        <f t="shared" si="105"/>
        <v>0.27</v>
      </c>
      <c r="W1390" s="17">
        <f t="shared" si="106"/>
        <v>2016</v>
      </c>
      <c r="X1390" t="str">
        <f t="shared" si="107"/>
        <v>Feb-2016</v>
      </c>
      <c r="Y1390" s="17">
        <f t="shared" si="108"/>
        <v>0</v>
      </c>
      <c r="Z1390" t="str">
        <f t="shared" si="109"/>
        <v>0% (No Discount)</v>
      </c>
      <c r="AA1390" s="17">
        <f>IF(COUNTIF($B$2:B1390,B1390)=1,1,0)</f>
        <v>0</v>
      </c>
      <c r="AB1390" s="17">
        <f>IF(COUNTIF($F$2:F1390,F1390)=1,1,0)</f>
        <v>0</v>
      </c>
    </row>
    <row r="1391" spans="1:28" x14ac:dyDescent="0.2">
      <c r="A1391" s="17">
        <v>1390</v>
      </c>
      <c r="B1391" t="s">
        <v>3825</v>
      </c>
      <c r="C1391" s="18">
        <v>42405</v>
      </c>
      <c r="D1391" s="18">
        <v>42405</v>
      </c>
      <c r="E1391" t="s">
        <v>1320</v>
      </c>
      <c r="F1391" t="s">
        <v>3826</v>
      </c>
      <c r="G1391" t="s">
        <v>3827</v>
      </c>
      <c r="H1391" t="s">
        <v>129</v>
      </c>
      <c r="I1391" t="s">
        <v>54</v>
      </c>
      <c r="J1391" t="s">
        <v>3828</v>
      </c>
      <c r="K1391" t="s">
        <v>1302</v>
      </c>
      <c r="L1391">
        <v>30080</v>
      </c>
      <c r="M1391" t="s">
        <v>57</v>
      </c>
      <c r="N1391" t="s">
        <v>1221</v>
      </c>
      <c r="O1391" t="s">
        <v>98</v>
      </c>
      <c r="P1391" t="s">
        <v>99</v>
      </c>
      <c r="Q1391" t="s">
        <v>1222</v>
      </c>
      <c r="R1391" s="19">
        <v>484.83</v>
      </c>
      <c r="S1391" s="17">
        <v>3</v>
      </c>
      <c r="T1391" s="20">
        <v>0</v>
      </c>
      <c r="U1391" s="19">
        <v>126.0558</v>
      </c>
      <c r="V1391" s="20">
        <f t="shared" si="105"/>
        <v>0.26</v>
      </c>
      <c r="W1391" s="17">
        <f t="shared" si="106"/>
        <v>2016</v>
      </c>
      <c r="X1391" t="str">
        <f t="shared" si="107"/>
        <v>Feb-2016</v>
      </c>
      <c r="Y1391" s="17">
        <f t="shared" si="108"/>
        <v>0</v>
      </c>
      <c r="Z1391" t="str">
        <f t="shared" si="109"/>
        <v>0% (No Discount)</v>
      </c>
      <c r="AA1391" s="17">
        <f>IF(COUNTIF($B$2:B1391,B1391)=1,1,0)</f>
        <v>0</v>
      </c>
      <c r="AB1391" s="17">
        <f>IF(COUNTIF($F$2:F1391,F1391)=1,1,0)</f>
        <v>0</v>
      </c>
    </row>
    <row r="1392" spans="1:28" x14ac:dyDescent="0.2">
      <c r="A1392" s="17">
        <v>1391</v>
      </c>
      <c r="B1392" t="s">
        <v>3825</v>
      </c>
      <c r="C1392" s="18">
        <v>42405</v>
      </c>
      <c r="D1392" s="18">
        <v>42405</v>
      </c>
      <c r="E1392" t="s">
        <v>1320</v>
      </c>
      <c r="F1392" t="s">
        <v>3826</v>
      </c>
      <c r="G1392" t="s">
        <v>3827</v>
      </c>
      <c r="H1392" t="s">
        <v>129</v>
      </c>
      <c r="I1392" t="s">
        <v>54</v>
      </c>
      <c r="J1392" t="s">
        <v>3828</v>
      </c>
      <c r="K1392" t="s">
        <v>1302</v>
      </c>
      <c r="L1392">
        <v>30080</v>
      </c>
      <c r="M1392" t="s">
        <v>57</v>
      </c>
      <c r="N1392" t="s">
        <v>1762</v>
      </c>
      <c r="O1392" t="s">
        <v>73</v>
      </c>
      <c r="P1392" t="s">
        <v>117</v>
      </c>
      <c r="Q1392" t="s">
        <v>1763</v>
      </c>
      <c r="R1392" s="19">
        <v>122.97</v>
      </c>
      <c r="S1392" s="17">
        <v>3</v>
      </c>
      <c r="T1392" s="20">
        <v>0</v>
      </c>
      <c r="U1392" s="19">
        <v>60.255299999999998</v>
      </c>
      <c r="V1392" s="20">
        <f t="shared" si="105"/>
        <v>0.49</v>
      </c>
      <c r="W1392" s="17">
        <f t="shared" si="106"/>
        <v>2016</v>
      </c>
      <c r="X1392" t="str">
        <f t="shared" si="107"/>
        <v>Feb-2016</v>
      </c>
      <c r="Y1392" s="17">
        <f t="shared" si="108"/>
        <v>0</v>
      </c>
      <c r="Z1392" t="str">
        <f t="shared" si="109"/>
        <v>0% (No Discount)</v>
      </c>
      <c r="AA1392" s="17">
        <f>IF(COUNTIF($B$2:B1392,B1392)=1,1,0)</f>
        <v>0</v>
      </c>
      <c r="AB1392" s="17">
        <f>IF(COUNTIF($F$2:F1392,F1392)=1,1,0)</f>
        <v>0</v>
      </c>
    </row>
    <row r="1393" spans="1:28" x14ac:dyDescent="0.2">
      <c r="A1393" s="17">
        <v>1392</v>
      </c>
      <c r="B1393" t="s">
        <v>3825</v>
      </c>
      <c r="C1393" s="18">
        <v>42405</v>
      </c>
      <c r="D1393" s="18">
        <v>42405</v>
      </c>
      <c r="E1393" t="s">
        <v>1320</v>
      </c>
      <c r="F1393" t="s">
        <v>3826</v>
      </c>
      <c r="G1393" t="s">
        <v>3827</v>
      </c>
      <c r="H1393" t="s">
        <v>129</v>
      </c>
      <c r="I1393" t="s">
        <v>54</v>
      </c>
      <c r="J1393" t="s">
        <v>3828</v>
      </c>
      <c r="K1393" t="s">
        <v>1302</v>
      </c>
      <c r="L1393">
        <v>30080</v>
      </c>
      <c r="M1393" t="s">
        <v>57</v>
      </c>
      <c r="N1393" t="s">
        <v>990</v>
      </c>
      <c r="O1393" t="s">
        <v>73</v>
      </c>
      <c r="P1393" t="s">
        <v>86</v>
      </c>
      <c r="Q1393" t="s">
        <v>991</v>
      </c>
      <c r="R1393" s="19">
        <v>154.44</v>
      </c>
      <c r="S1393" s="17">
        <v>3</v>
      </c>
      <c r="T1393" s="20">
        <v>0</v>
      </c>
      <c r="U1393" s="19">
        <v>1.5444</v>
      </c>
      <c r="V1393" s="20">
        <f t="shared" si="105"/>
        <v>0.01</v>
      </c>
      <c r="W1393" s="17">
        <f t="shared" si="106"/>
        <v>2016</v>
      </c>
      <c r="X1393" t="str">
        <f t="shared" si="107"/>
        <v>Feb-2016</v>
      </c>
      <c r="Y1393" s="17">
        <f t="shared" si="108"/>
        <v>0</v>
      </c>
      <c r="Z1393" t="str">
        <f t="shared" si="109"/>
        <v>0% (No Discount)</v>
      </c>
      <c r="AA1393" s="17">
        <f>IF(COUNTIF($B$2:B1393,B1393)=1,1,0)</f>
        <v>0</v>
      </c>
      <c r="AB1393" s="17">
        <f>IF(COUNTIF($F$2:F1393,F1393)=1,1,0)</f>
        <v>0</v>
      </c>
    </row>
    <row r="1394" spans="1:28" x14ac:dyDescent="0.2">
      <c r="A1394" s="17">
        <v>1393</v>
      </c>
      <c r="B1394" t="s">
        <v>3825</v>
      </c>
      <c r="C1394" s="18">
        <v>42405</v>
      </c>
      <c r="D1394" s="18">
        <v>42405</v>
      </c>
      <c r="E1394" t="s">
        <v>1320</v>
      </c>
      <c r="F1394" t="s">
        <v>3826</v>
      </c>
      <c r="G1394" t="s">
        <v>3827</v>
      </c>
      <c r="H1394" t="s">
        <v>129</v>
      </c>
      <c r="I1394" t="s">
        <v>54</v>
      </c>
      <c r="J1394" t="s">
        <v>3828</v>
      </c>
      <c r="K1394" t="s">
        <v>1302</v>
      </c>
      <c r="L1394">
        <v>30080</v>
      </c>
      <c r="M1394" t="s">
        <v>57</v>
      </c>
      <c r="N1394" t="s">
        <v>323</v>
      </c>
      <c r="O1394" t="s">
        <v>73</v>
      </c>
      <c r="P1394" t="s">
        <v>117</v>
      </c>
      <c r="Q1394" t="s">
        <v>324</v>
      </c>
      <c r="R1394" s="19">
        <v>342.37</v>
      </c>
      <c r="S1394" s="17">
        <v>7</v>
      </c>
      <c r="T1394" s="20">
        <v>0</v>
      </c>
      <c r="U1394" s="19">
        <v>160.91390000000001</v>
      </c>
      <c r="V1394" s="20">
        <f t="shared" si="105"/>
        <v>0.47000000000000003</v>
      </c>
      <c r="W1394" s="17">
        <f t="shared" si="106"/>
        <v>2016</v>
      </c>
      <c r="X1394" t="str">
        <f t="shared" si="107"/>
        <v>Feb-2016</v>
      </c>
      <c r="Y1394" s="17">
        <f t="shared" si="108"/>
        <v>0</v>
      </c>
      <c r="Z1394" t="str">
        <f t="shared" si="109"/>
        <v>0% (No Discount)</v>
      </c>
      <c r="AA1394" s="17">
        <f>IF(COUNTIF($B$2:B1394,B1394)=1,1,0)</f>
        <v>0</v>
      </c>
      <c r="AB1394" s="17">
        <f>IF(COUNTIF($F$2:F1394,F1394)=1,1,0)</f>
        <v>0</v>
      </c>
    </row>
    <row r="1395" spans="1:28" x14ac:dyDescent="0.2">
      <c r="A1395" s="17">
        <v>1394</v>
      </c>
      <c r="B1395" t="s">
        <v>3836</v>
      </c>
      <c r="C1395" s="18">
        <v>42919</v>
      </c>
      <c r="D1395" s="18">
        <v>42920</v>
      </c>
      <c r="E1395" t="s">
        <v>215</v>
      </c>
      <c r="F1395" t="s">
        <v>3837</v>
      </c>
      <c r="G1395" t="s">
        <v>3838</v>
      </c>
      <c r="H1395" t="s">
        <v>68</v>
      </c>
      <c r="I1395" t="s">
        <v>54</v>
      </c>
      <c r="J1395" t="s">
        <v>2253</v>
      </c>
      <c r="K1395" t="s">
        <v>115</v>
      </c>
      <c r="L1395">
        <v>27217</v>
      </c>
      <c r="M1395" t="s">
        <v>57</v>
      </c>
      <c r="N1395" t="s">
        <v>799</v>
      </c>
      <c r="O1395" t="s">
        <v>73</v>
      </c>
      <c r="P1395" t="s">
        <v>95</v>
      </c>
      <c r="Q1395" t="s">
        <v>800</v>
      </c>
      <c r="R1395" s="19">
        <v>9.5519999999999996</v>
      </c>
      <c r="S1395" s="17">
        <v>3</v>
      </c>
      <c r="T1395" s="20">
        <v>0.2</v>
      </c>
      <c r="U1395" s="19">
        <v>1.5522</v>
      </c>
      <c r="V1395" s="20">
        <f t="shared" si="105"/>
        <v>0.16250000000000001</v>
      </c>
      <c r="W1395" s="17">
        <f t="shared" si="106"/>
        <v>2017</v>
      </c>
      <c r="X1395" t="str">
        <f t="shared" si="107"/>
        <v>Jul-2017</v>
      </c>
      <c r="Y1395" s="17">
        <f t="shared" si="108"/>
        <v>1</v>
      </c>
      <c r="Z1395" t="str">
        <f t="shared" si="109"/>
        <v>11-20%</v>
      </c>
      <c r="AA1395" s="17">
        <f>IF(COUNTIF($B$2:B1395,B1395)=1,1,0)</f>
        <v>1</v>
      </c>
      <c r="AB1395" s="17">
        <f>IF(COUNTIF($F$2:F1395,F1395)=1,1,0)</f>
        <v>1</v>
      </c>
    </row>
    <row r="1396" spans="1:28" x14ac:dyDescent="0.2">
      <c r="A1396" s="17">
        <v>1395</v>
      </c>
      <c r="B1396" t="s">
        <v>3839</v>
      </c>
      <c r="C1396" s="18">
        <v>43017</v>
      </c>
      <c r="D1396" s="18">
        <v>43022</v>
      </c>
      <c r="E1396" t="s">
        <v>77</v>
      </c>
      <c r="F1396" t="s">
        <v>2665</v>
      </c>
      <c r="G1396" t="s">
        <v>2666</v>
      </c>
      <c r="H1396" t="s">
        <v>68</v>
      </c>
      <c r="I1396" t="s">
        <v>54</v>
      </c>
      <c r="J1396" t="s">
        <v>483</v>
      </c>
      <c r="K1396" t="s">
        <v>238</v>
      </c>
      <c r="L1396">
        <v>60505</v>
      </c>
      <c r="M1396" t="s">
        <v>132</v>
      </c>
      <c r="N1396" t="s">
        <v>3840</v>
      </c>
      <c r="O1396" t="s">
        <v>59</v>
      </c>
      <c r="P1396" t="s">
        <v>83</v>
      </c>
      <c r="Q1396" t="s">
        <v>3841</v>
      </c>
      <c r="R1396" s="19">
        <v>652.45000000000005</v>
      </c>
      <c r="S1396" s="17">
        <v>5</v>
      </c>
      <c r="T1396" s="20">
        <v>0.5</v>
      </c>
      <c r="U1396" s="19">
        <v>-430.61700000000002</v>
      </c>
      <c r="V1396" s="20">
        <f t="shared" si="105"/>
        <v>-0.66</v>
      </c>
      <c r="W1396" s="17">
        <f t="shared" si="106"/>
        <v>2017</v>
      </c>
      <c r="X1396" t="str">
        <f t="shared" si="107"/>
        <v>Oct-2017</v>
      </c>
      <c r="Y1396" s="17">
        <f t="shared" si="108"/>
        <v>5</v>
      </c>
      <c r="Z1396" t="str">
        <f t="shared" si="109"/>
        <v>41-50%</v>
      </c>
      <c r="AA1396" s="17">
        <f>IF(COUNTIF($B$2:B1396,B1396)=1,1,0)</f>
        <v>1</v>
      </c>
      <c r="AB1396" s="17">
        <f>IF(COUNTIF($F$2:F1396,F1396)=1,1,0)</f>
        <v>0</v>
      </c>
    </row>
    <row r="1397" spans="1:28" x14ac:dyDescent="0.2">
      <c r="A1397" s="17">
        <v>1396</v>
      </c>
      <c r="B1397" t="s">
        <v>3839</v>
      </c>
      <c r="C1397" s="18">
        <v>43017</v>
      </c>
      <c r="D1397" s="18">
        <v>43022</v>
      </c>
      <c r="E1397" t="s">
        <v>77</v>
      </c>
      <c r="F1397" t="s">
        <v>2665</v>
      </c>
      <c r="G1397" t="s">
        <v>2666</v>
      </c>
      <c r="H1397" t="s">
        <v>68</v>
      </c>
      <c r="I1397" t="s">
        <v>54</v>
      </c>
      <c r="J1397" t="s">
        <v>483</v>
      </c>
      <c r="K1397" t="s">
        <v>238</v>
      </c>
      <c r="L1397">
        <v>60505</v>
      </c>
      <c r="M1397" t="s">
        <v>132</v>
      </c>
      <c r="N1397" t="s">
        <v>3842</v>
      </c>
      <c r="O1397" t="s">
        <v>59</v>
      </c>
      <c r="P1397" t="s">
        <v>83</v>
      </c>
      <c r="Q1397" t="s">
        <v>3843</v>
      </c>
      <c r="R1397" s="19">
        <v>66.644999999999996</v>
      </c>
      <c r="S1397" s="17">
        <v>3</v>
      </c>
      <c r="T1397" s="20">
        <v>0.5</v>
      </c>
      <c r="U1397" s="19">
        <v>-42.652799999999999</v>
      </c>
      <c r="V1397" s="20">
        <f t="shared" si="105"/>
        <v>-0.64</v>
      </c>
      <c r="W1397" s="17">
        <f t="shared" si="106"/>
        <v>2017</v>
      </c>
      <c r="X1397" t="str">
        <f t="shared" si="107"/>
        <v>Oct-2017</v>
      </c>
      <c r="Y1397" s="17">
        <f t="shared" si="108"/>
        <v>5</v>
      </c>
      <c r="Z1397" t="str">
        <f t="shared" si="109"/>
        <v>41-50%</v>
      </c>
      <c r="AA1397" s="17">
        <f>IF(COUNTIF($B$2:B1397,B1397)=1,1,0)</f>
        <v>0</v>
      </c>
      <c r="AB1397" s="17">
        <f>IF(COUNTIF($F$2:F1397,F1397)=1,1,0)</f>
        <v>0</v>
      </c>
    </row>
    <row r="1398" spans="1:28" x14ac:dyDescent="0.2">
      <c r="A1398" s="17">
        <v>1397</v>
      </c>
      <c r="B1398" t="s">
        <v>3844</v>
      </c>
      <c r="C1398" s="18">
        <v>42698</v>
      </c>
      <c r="D1398" s="18">
        <v>42700</v>
      </c>
      <c r="E1398" t="s">
        <v>215</v>
      </c>
      <c r="F1398" t="s">
        <v>3337</v>
      </c>
      <c r="G1398" t="s">
        <v>3338</v>
      </c>
      <c r="H1398" t="s">
        <v>53</v>
      </c>
      <c r="I1398" t="s">
        <v>54</v>
      </c>
      <c r="J1398" t="s">
        <v>293</v>
      </c>
      <c r="K1398" t="s">
        <v>294</v>
      </c>
      <c r="L1398">
        <v>10035</v>
      </c>
      <c r="M1398" t="s">
        <v>175</v>
      </c>
      <c r="N1398" t="s">
        <v>3845</v>
      </c>
      <c r="O1398" t="s">
        <v>73</v>
      </c>
      <c r="P1398" t="s">
        <v>102</v>
      </c>
      <c r="Q1398" t="s">
        <v>3846</v>
      </c>
      <c r="R1398" s="19">
        <v>17.216000000000001</v>
      </c>
      <c r="S1398" s="17">
        <v>4</v>
      </c>
      <c r="T1398" s="20">
        <v>0.2</v>
      </c>
      <c r="U1398" s="19">
        <v>6.0255999999999998</v>
      </c>
      <c r="V1398" s="20">
        <f t="shared" si="105"/>
        <v>0.35</v>
      </c>
      <c r="W1398" s="17">
        <f t="shared" si="106"/>
        <v>2016</v>
      </c>
      <c r="X1398" t="str">
        <f t="shared" si="107"/>
        <v>Nov-2016</v>
      </c>
      <c r="Y1398" s="17">
        <f t="shared" si="108"/>
        <v>2</v>
      </c>
      <c r="Z1398" t="str">
        <f t="shared" si="109"/>
        <v>11-20%</v>
      </c>
      <c r="AA1398" s="17">
        <f>IF(COUNTIF($B$2:B1398,B1398)=1,1,0)</f>
        <v>1</v>
      </c>
      <c r="AB1398" s="17">
        <f>IF(COUNTIF($F$2:F1398,F1398)=1,1,0)</f>
        <v>0</v>
      </c>
    </row>
    <row r="1399" spans="1:28" x14ac:dyDescent="0.2">
      <c r="A1399" s="17">
        <v>1398</v>
      </c>
      <c r="B1399" t="s">
        <v>3844</v>
      </c>
      <c r="C1399" s="18">
        <v>42698</v>
      </c>
      <c r="D1399" s="18">
        <v>42700</v>
      </c>
      <c r="E1399" t="s">
        <v>215</v>
      </c>
      <c r="F1399" t="s">
        <v>3337</v>
      </c>
      <c r="G1399" t="s">
        <v>3338</v>
      </c>
      <c r="H1399" t="s">
        <v>53</v>
      </c>
      <c r="I1399" t="s">
        <v>54</v>
      </c>
      <c r="J1399" t="s">
        <v>293</v>
      </c>
      <c r="K1399" t="s">
        <v>294</v>
      </c>
      <c r="L1399">
        <v>10035</v>
      </c>
      <c r="M1399" t="s">
        <v>175</v>
      </c>
      <c r="N1399" t="s">
        <v>2404</v>
      </c>
      <c r="O1399" t="s">
        <v>73</v>
      </c>
      <c r="P1399" t="s">
        <v>117</v>
      </c>
      <c r="Q1399" t="s">
        <v>2405</v>
      </c>
      <c r="R1399" s="19">
        <v>11.56</v>
      </c>
      <c r="S1399" s="17">
        <v>2</v>
      </c>
      <c r="T1399" s="20">
        <v>0</v>
      </c>
      <c r="U1399" s="19">
        <v>5.6643999999999997</v>
      </c>
      <c r="V1399" s="20">
        <f t="shared" si="105"/>
        <v>0.48999999999999994</v>
      </c>
      <c r="W1399" s="17">
        <f t="shared" si="106"/>
        <v>2016</v>
      </c>
      <c r="X1399" t="str">
        <f t="shared" si="107"/>
        <v>Nov-2016</v>
      </c>
      <c r="Y1399" s="17">
        <f t="shared" si="108"/>
        <v>2</v>
      </c>
      <c r="Z1399" t="str">
        <f t="shared" si="109"/>
        <v>0% (No Discount)</v>
      </c>
      <c r="AA1399" s="17">
        <f>IF(COUNTIF($B$2:B1399,B1399)=1,1,0)</f>
        <v>0</v>
      </c>
      <c r="AB1399" s="17">
        <f>IF(COUNTIF($F$2:F1399,F1399)=1,1,0)</f>
        <v>0</v>
      </c>
    </row>
    <row r="1400" spans="1:28" x14ac:dyDescent="0.2">
      <c r="A1400" s="17">
        <v>1399</v>
      </c>
      <c r="B1400" t="s">
        <v>3844</v>
      </c>
      <c r="C1400" s="18">
        <v>42698</v>
      </c>
      <c r="D1400" s="18">
        <v>42700</v>
      </c>
      <c r="E1400" t="s">
        <v>215</v>
      </c>
      <c r="F1400" t="s">
        <v>3337</v>
      </c>
      <c r="G1400" t="s">
        <v>3338</v>
      </c>
      <c r="H1400" t="s">
        <v>53</v>
      </c>
      <c r="I1400" t="s">
        <v>54</v>
      </c>
      <c r="J1400" t="s">
        <v>293</v>
      </c>
      <c r="K1400" t="s">
        <v>294</v>
      </c>
      <c r="L1400">
        <v>10035</v>
      </c>
      <c r="M1400" t="s">
        <v>175</v>
      </c>
      <c r="N1400" t="s">
        <v>782</v>
      </c>
      <c r="O1400" t="s">
        <v>98</v>
      </c>
      <c r="P1400" t="s">
        <v>188</v>
      </c>
      <c r="Q1400" t="s">
        <v>783</v>
      </c>
      <c r="R1400" s="19">
        <v>88.4</v>
      </c>
      <c r="S1400" s="17">
        <v>4</v>
      </c>
      <c r="T1400" s="20">
        <v>0</v>
      </c>
      <c r="U1400" s="19">
        <v>11.492000000000001</v>
      </c>
      <c r="V1400" s="20">
        <f t="shared" si="105"/>
        <v>0.13</v>
      </c>
      <c r="W1400" s="17">
        <f t="shared" si="106"/>
        <v>2016</v>
      </c>
      <c r="X1400" t="str">
        <f t="shared" si="107"/>
        <v>Nov-2016</v>
      </c>
      <c r="Y1400" s="17">
        <f t="shared" si="108"/>
        <v>2</v>
      </c>
      <c r="Z1400" t="str">
        <f t="shared" si="109"/>
        <v>0% (No Discount)</v>
      </c>
      <c r="AA1400" s="17">
        <f>IF(COUNTIF($B$2:B1400,B1400)=1,1,0)</f>
        <v>0</v>
      </c>
      <c r="AB1400" s="17">
        <f>IF(COUNTIF($F$2:F1400,F1400)=1,1,0)</f>
        <v>0</v>
      </c>
    </row>
    <row r="1401" spans="1:28" x14ac:dyDescent="0.2">
      <c r="A1401" s="17">
        <v>1400</v>
      </c>
      <c r="B1401" t="s">
        <v>3844</v>
      </c>
      <c r="C1401" s="18">
        <v>42698</v>
      </c>
      <c r="D1401" s="18">
        <v>42700</v>
      </c>
      <c r="E1401" t="s">
        <v>215</v>
      </c>
      <c r="F1401" t="s">
        <v>3337</v>
      </c>
      <c r="G1401" t="s">
        <v>3338</v>
      </c>
      <c r="H1401" t="s">
        <v>53</v>
      </c>
      <c r="I1401" t="s">
        <v>54</v>
      </c>
      <c r="J1401" t="s">
        <v>293</v>
      </c>
      <c r="K1401" t="s">
        <v>294</v>
      </c>
      <c r="L1401">
        <v>10035</v>
      </c>
      <c r="M1401" t="s">
        <v>175</v>
      </c>
      <c r="N1401" t="s">
        <v>3847</v>
      </c>
      <c r="O1401" t="s">
        <v>73</v>
      </c>
      <c r="P1401" t="s">
        <v>117</v>
      </c>
      <c r="Q1401" t="s">
        <v>3848</v>
      </c>
      <c r="R1401" s="19">
        <v>6.48</v>
      </c>
      <c r="S1401" s="17">
        <v>1</v>
      </c>
      <c r="T1401" s="20">
        <v>0</v>
      </c>
      <c r="U1401" s="19">
        <v>3.1103999999999998</v>
      </c>
      <c r="V1401" s="20">
        <f t="shared" si="105"/>
        <v>0.47999999999999993</v>
      </c>
      <c r="W1401" s="17">
        <f t="shared" si="106"/>
        <v>2016</v>
      </c>
      <c r="X1401" t="str">
        <f t="shared" si="107"/>
        <v>Nov-2016</v>
      </c>
      <c r="Y1401" s="17">
        <f t="shared" si="108"/>
        <v>2</v>
      </c>
      <c r="Z1401" t="str">
        <f t="shared" si="109"/>
        <v>0% (No Discount)</v>
      </c>
      <c r="AA1401" s="17">
        <f>IF(COUNTIF($B$2:B1401,B1401)=1,1,0)</f>
        <v>0</v>
      </c>
      <c r="AB1401" s="17">
        <f>IF(COUNTIF($F$2:F1401,F1401)=1,1,0)</f>
        <v>0</v>
      </c>
    </row>
    <row r="1402" spans="1:28" x14ac:dyDescent="0.2">
      <c r="A1402" s="17">
        <v>1401</v>
      </c>
      <c r="B1402" t="s">
        <v>3849</v>
      </c>
      <c r="C1402" s="18">
        <v>42675</v>
      </c>
      <c r="D1402" s="18">
        <v>42679</v>
      </c>
      <c r="E1402" t="s">
        <v>77</v>
      </c>
      <c r="F1402" t="s">
        <v>3850</v>
      </c>
      <c r="G1402" t="s">
        <v>3851</v>
      </c>
      <c r="H1402" t="s">
        <v>129</v>
      </c>
      <c r="I1402" t="s">
        <v>54</v>
      </c>
      <c r="J1402" t="s">
        <v>2008</v>
      </c>
      <c r="K1402" t="s">
        <v>346</v>
      </c>
      <c r="L1402">
        <v>24153</v>
      </c>
      <c r="M1402" t="s">
        <v>57</v>
      </c>
      <c r="N1402" t="s">
        <v>275</v>
      </c>
      <c r="O1402" t="s">
        <v>98</v>
      </c>
      <c r="P1402" t="s">
        <v>99</v>
      </c>
      <c r="Q1402" t="s">
        <v>276</v>
      </c>
      <c r="R1402" s="19">
        <v>21.8</v>
      </c>
      <c r="S1402" s="17">
        <v>2</v>
      </c>
      <c r="T1402" s="20">
        <v>0</v>
      </c>
      <c r="U1402" s="19">
        <v>6.1040000000000001</v>
      </c>
      <c r="V1402" s="20">
        <f t="shared" si="105"/>
        <v>0.27999999999999997</v>
      </c>
      <c r="W1402" s="17">
        <f t="shared" si="106"/>
        <v>2016</v>
      </c>
      <c r="X1402" t="str">
        <f t="shared" si="107"/>
        <v>Nov-2016</v>
      </c>
      <c r="Y1402" s="17">
        <f t="shared" si="108"/>
        <v>4</v>
      </c>
      <c r="Z1402" t="str">
        <f t="shared" si="109"/>
        <v>0% (No Discount)</v>
      </c>
      <c r="AA1402" s="17">
        <f>IF(COUNTIF($B$2:B1402,B1402)=1,1,0)</f>
        <v>1</v>
      </c>
      <c r="AB1402" s="17">
        <f>IF(COUNTIF($F$2:F1402,F1402)=1,1,0)</f>
        <v>1</v>
      </c>
    </row>
    <row r="1403" spans="1:28" x14ac:dyDescent="0.2">
      <c r="A1403" s="17">
        <v>1402</v>
      </c>
      <c r="B1403" t="s">
        <v>3849</v>
      </c>
      <c r="C1403" s="18">
        <v>42675</v>
      </c>
      <c r="D1403" s="18">
        <v>42679</v>
      </c>
      <c r="E1403" t="s">
        <v>77</v>
      </c>
      <c r="F1403" t="s">
        <v>3850</v>
      </c>
      <c r="G1403" t="s">
        <v>3851</v>
      </c>
      <c r="H1403" t="s">
        <v>129</v>
      </c>
      <c r="I1403" t="s">
        <v>54</v>
      </c>
      <c r="J1403" t="s">
        <v>2008</v>
      </c>
      <c r="K1403" t="s">
        <v>346</v>
      </c>
      <c r="L1403">
        <v>24153</v>
      </c>
      <c r="M1403" t="s">
        <v>57</v>
      </c>
      <c r="N1403" t="s">
        <v>2190</v>
      </c>
      <c r="O1403" t="s">
        <v>73</v>
      </c>
      <c r="P1403" t="s">
        <v>200</v>
      </c>
      <c r="Q1403" t="s">
        <v>2191</v>
      </c>
      <c r="R1403" s="19">
        <v>251.79</v>
      </c>
      <c r="S1403" s="17">
        <v>3</v>
      </c>
      <c r="T1403" s="20">
        <v>0</v>
      </c>
      <c r="U1403" s="19">
        <v>118.3413</v>
      </c>
      <c r="V1403" s="20">
        <f t="shared" si="105"/>
        <v>0.47000000000000003</v>
      </c>
      <c r="W1403" s="17">
        <f t="shared" si="106"/>
        <v>2016</v>
      </c>
      <c r="X1403" t="str">
        <f t="shared" si="107"/>
        <v>Nov-2016</v>
      </c>
      <c r="Y1403" s="17">
        <f t="shared" si="108"/>
        <v>4</v>
      </c>
      <c r="Z1403" t="str">
        <f t="shared" si="109"/>
        <v>0% (No Discount)</v>
      </c>
      <c r="AA1403" s="17">
        <f>IF(COUNTIF($B$2:B1403,B1403)=1,1,0)</f>
        <v>0</v>
      </c>
      <c r="AB1403" s="17">
        <f>IF(COUNTIF($F$2:F1403,F1403)=1,1,0)</f>
        <v>0</v>
      </c>
    </row>
    <row r="1404" spans="1:28" x14ac:dyDescent="0.2">
      <c r="A1404" s="17">
        <v>1403</v>
      </c>
      <c r="B1404" t="s">
        <v>3852</v>
      </c>
      <c r="C1404" s="18">
        <v>42479</v>
      </c>
      <c r="D1404" s="18">
        <v>42485</v>
      </c>
      <c r="E1404" t="s">
        <v>77</v>
      </c>
      <c r="F1404" t="s">
        <v>422</v>
      </c>
      <c r="G1404" t="s">
        <v>423</v>
      </c>
      <c r="H1404" t="s">
        <v>129</v>
      </c>
      <c r="I1404" t="s">
        <v>54</v>
      </c>
      <c r="J1404" t="s">
        <v>524</v>
      </c>
      <c r="K1404" t="s">
        <v>525</v>
      </c>
      <c r="L1404">
        <v>43229</v>
      </c>
      <c r="M1404" t="s">
        <v>175</v>
      </c>
      <c r="N1404" t="s">
        <v>3853</v>
      </c>
      <c r="O1404" t="s">
        <v>59</v>
      </c>
      <c r="P1404" t="s">
        <v>83</v>
      </c>
      <c r="Q1404" t="s">
        <v>3854</v>
      </c>
      <c r="R1404" s="19">
        <v>205.17599999999999</v>
      </c>
      <c r="S1404" s="17">
        <v>2</v>
      </c>
      <c r="T1404" s="20">
        <v>0.4</v>
      </c>
      <c r="U1404" s="19">
        <v>-58.133200000000002</v>
      </c>
      <c r="V1404" s="20">
        <f t="shared" si="105"/>
        <v>-0.28333333333333338</v>
      </c>
      <c r="W1404" s="17">
        <f t="shared" si="106"/>
        <v>2016</v>
      </c>
      <c r="X1404" t="str">
        <f t="shared" si="107"/>
        <v>Apr-2016</v>
      </c>
      <c r="Y1404" s="17">
        <f t="shared" si="108"/>
        <v>6</v>
      </c>
      <c r="Z1404" t="str">
        <f t="shared" si="109"/>
        <v>31-40%</v>
      </c>
      <c r="AA1404" s="17">
        <f>IF(COUNTIF($B$2:B1404,B1404)=1,1,0)</f>
        <v>1</v>
      </c>
      <c r="AB1404" s="17">
        <f>IF(COUNTIF($F$2:F1404,F1404)=1,1,0)</f>
        <v>0</v>
      </c>
    </row>
    <row r="1405" spans="1:28" x14ac:dyDescent="0.2">
      <c r="A1405" s="17">
        <v>1404</v>
      </c>
      <c r="B1405" t="s">
        <v>3852</v>
      </c>
      <c r="C1405" s="18">
        <v>42479</v>
      </c>
      <c r="D1405" s="18">
        <v>42485</v>
      </c>
      <c r="E1405" t="s">
        <v>77</v>
      </c>
      <c r="F1405" t="s">
        <v>422</v>
      </c>
      <c r="G1405" t="s">
        <v>423</v>
      </c>
      <c r="H1405" t="s">
        <v>129</v>
      </c>
      <c r="I1405" t="s">
        <v>54</v>
      </c>
      <c r="J1405" t="s">
        <v>524</v>
      </c>
      <c r="K1405" t="s">
        <v>525</v>
      </c>
      <c r="L1405">
        <v>43229</v>
      </c>
      <c r="M1405" t="s">
        <v>175</v>
      </c>
      <c r="N1405" t="s">
        <v>3855</v>
      </c>
      <c r="O1405" t="s">
        <v>73</v>
      </c>
      <c r="P1405" t="s">
        <v>117</v>
      </c>
      <c r="Q1405" t="s">
        <v>3856</v>
      </c>
      <c r="R1405" s="19">
        <v>419.4</v>
      </c>
      <c r="S1405" s="17">
        <v>5</v>
      </c>
      <c r="T1405" s="20">
        <v>0.2</v>
      </c>
      <c r="U1405" s="19">
        <v>146.79</v>
      </c>
      <c r="V1405" s="20">
        <f t="shared" si="105"/>
        <v>0.35</v>
      </c>
      <c r="W1405" s="17">
        <f t="shared" si="106"/>
        <v>2016</v>
      </c>
      <c r="X1405" t="str">
        <f t="shared" si="107"/>
        <v>Apr-2016</v>
      </c>
      <c r="Y1405" s="17">
        <f t="shared" si="108"/>
        <v>6</v>
      </c>
      <c r="Z1405" t="str">
        <f t="shared" si="109"/>
        <v>11-20%</v>
      </c>
      <c r="AA1405" s="17">
        <f>IF(COUNTIF($B$2:B1405,B1405)=1,1,0)</f>
        <v>0</v>
      </c>
      <c r="AB1405" s="17">
        <f>IF(COUNTIF($F$2:F1405,F1405)=1,1,0)</f>
        <v>0</v>
      </c>
    </row>
    <row r="1406" spans="1:28" x14ac:dyDescent="0.2">
      <c r="A1406" s="17">
        <v>1405</v>
      </c>
      <c r="B1406" t="s">
        <v>3857</v>
      </c>
      <c r="C1406" s="18">
        <v>41735</v>
      </c>
      <c r="D1406" s="18">
        <v>41737</v>
      </c>
      <c r="E1406" t="s">
        <v>215</v>
      </c>
      <c r="F1406" t="s">
        <v>1529</v>
      </c>
      <c r="G1406" t="s">
        <v>1530</v>
      </c>
      <c r="H1406" t="s">
        <v>129</v>
      </c>
      <c r="I1406" t="s">
        <v>54</v>
      </c>
      <c r="J1406" t="s">
        <v>173</v>
      </c>
      <c r="K1406" t="s">
        <v>174</v>
      </c>
      <c r="L1406">
        <v>19143</v>
      </c>
      <c r="M1406" t="s">
        <v>175</v>
      </c>
      <c r="N1406" t="s">
        <v>1991</v>
      </c>
      <c r="O1406" t="s">
        <v>73</v>
      </c>
      <c r="P1406" t="s">
        <v>606</v>
      </c>
      <c r="Q1406" t="s">
        <v>1992</v>
      </c>
      <c r="R1406" s="19">
        <v>10.304</v>
      </c>
      <c r="S1406" s="17">
        <v>1</v>
      </c>
      <c r="T1406" s="20">
        <v>0.2</v>
      </c>
      <c r="U1406" s="19">
        <v>-2.1896</v>
      </c>
      <c r="V1406" s="20">
        <f t="shared" si="105"/>
        <v>-0.21249999999999999</v>
      </c>
      <c r="W1406" s="17">
        <f t="shared" si="106"/>
        <v>2014</v>
      </c>
      <c r="X1406" t="str">
        <f t="shared" si="107"/>
        <v>Apr-2014</v>
      </c>
      <c r="Y1406" s="17">
        <f t="shared" si="108"/>
        <v>2</v>
      </c>
      <c r="Z1406" t="str">
        <f t="shared" si="109"/>
        <v>11-20%</v>
      </c>
      <c r="AA1406" s="17">
        <f>IF(COUNTIF($B$2:B1406,B1406)=1,1,0)</f>
        <v>1</v>
      </c>
      <c r="AB1406" s="17">
        <f>IF(COUNTIF($F$2:F1406,F1406)=1,1,0)</f>
        <v>0</v>
      </c>
    </row>
    <row r="1407" spans="1:28" x14ac:dyDescent="0.2">
      <c r="A1407" s="17">
        <v>1406</v>
      </c>
      <c r="B1407" t="s">
        <v>3857</v>
      </c>
      <c r="C1407" s="18">
        <v>41735</v>
      </c>
      <c r="D1407" s="18">
        <v>41737</v>
      </c>
      <c r="E1407" t="s">
        <v>215</v>
      </c>
      <c r="F1407" t="s">
        <v>1529</v>
      </c>
      <c r="G1407" t="s">
        <v>1530</v>
      </c>
      <c r="H1407" t="s">
        <v>129</v>
      </c>
      <c r="I1407" t="s">
        <v>54</v>
      </c>
      <c r="J1407" t="s">
        <v>173</v>
      </c>
      <c r="K1407" t="s">
        <v>174</v>
      </c>
      <c r="L1407">
        <v>19143</v>
      </c>
      <c r="M1407" t="s">
        <v>175</v>
      </c>
      <c r="N1407" t="s">
        <v>3858</v>
      </c>
      <c r="O1407" t="s">
        <v>59</v>
      </c>
      <c r="P1407" t="s">
        <v>83</v>
      </c>
      <c r="Q1407" t="s">
        <v>3309</v>
      </c>
      <c r="R1407" s="19">
        <v>154.76400000000001</v>
      </c>
      <c r="S1407" s="17">
        <v>3</v>
      </c>
      <c r="T1407" s="20">
        <v>0.4</v>
      </c>
      <c r="U1407" s="19">
        <v>-36.111600000000003</v>
      </c>
      <c r="V1407" s="20">
        <f t="shared" si="105"/>
        <v>-0.23333333333333334</v>
      </c>
      <c r="W1407" s="17">
        <f t="shared" si="106"/>
        <v>2014</v>
      </c>
      <c r="X1407" t="str">
        <f t="shared" si="107"/>
        <v>Apr-2014</v>
      </c>
      <c r="Y1407" s="17">
        <f t="shared" si="108"/>
        <v>2</v>
      </c>
      <c r="Z1407" t="str">
        <f t="shared" si="109"/>
        <v>31-40%</v>
      </c>
      <c r="AA1407" s="17">
        <f>IF(COUNTIF($B$2:B1407,B1407)=1,1,0)</f>
        <v>0</v>
      </c>
      <c r="AB1407" s="17">
        <f>IF(COUNTIF($F$2:F1407,F1407)=1,1,0)</f>
        <v>0</v>
      </c>
    </row>
    <row r="1408" spans="1:28" x14ac:dyDescent="0.2">
      <c r="A1408" s="17">
        <v>1407</v>
      </c>
      <c r="B1408" t="s">
        <v>3857</v>
      </c>
      <c r="C1408" s="18">
        <v>41735</v>
      </c>
      <c r="D1408" s="18">
        <v>41737</v>
      </c>
      <c r="E1408" t="s">
        <v>215</v>
      </c>
      <c r="F1408" t="s">
        <v>1529</v>
      </c>
      <c r="G1408" t="s">
        <v>1530</v>
      </c>
      <c r="H1408" t="s">
        <v>129</v>
      </c>
      <c r="I1408" t="s">
        <v>54</v>
      </c>
      <c r="J1408" t="s">
        <v>173</v>
      </c>
      <c r="K1408" t="s">
        <v>174</v>
      </c>
      <c r="L1408">
        <v>19143</v>
      </c>
      <c r="M1408" t="s">
        <v>175</v>
      </c>
      <c r="N1408" t="s">
        <v>759</v>
      </c>
      <c r="O1408" t="s">
        <v>98</v>
      </c>
      <c r="P1408" t="s">
        <v>188</v>
      </c>
      <c r="Q1408" t="s">
        <v>760</v>
      </c>
      <c r="R1408" s="19">
        <v>116.78400000000001</v>
      </c>
      <c r="S1408" s="17">
        <v>2</v>
      </c>
      <c r="T1408" s="20">
        <v>0.2</v>
      </c>
      <c r="U1408" s="19">
        <v>21.896999999999998</v>
      </c>
      <c r="V1408" s="20">
        <f t="shared" si="105"/>
        <v>0.18749999999999997</v>
      </c>
      <c r="W1408" s="17">
        <f t="shared" si="106"/>
        <v>2014</v>
      </c>
      <c r="X1408" t="str">
        <f t="shared" si="107"/>
        <v>Apr-2014</v>
      </c>
      <c r="Y1408" s="17">
        <f t="shared" si="108"/>
        <v>2</v>
      </c>
      <c r="Z1408" t="str">
        <f t="shared" si="109"/>
        <v>11-20%</v>
      </c>
      <c r="AA1408" s="17">
        <f>IF(COUNTIF($B$2:B1408,B1408)=1,1,0)</f>
        <v>0</v>
      </c>
      <c r="AB1408" s="17">
        <f>IF(COUNTIF($F$2:F1408,F1408)=1,1,0)</f>
        <v>0</v>
      </c>
    </row>
    <row r="1409" spans="1:28" x14ac:dyDescent="0.2">
      <c r="A1409" s="17">
        <v>1408</v>
      </c>
      <c r="B1409" t="s">
        <v>3859</v>
      </c>
      <c r="C1409" s="18">
        <v>42615</v>
      </c>
      <c r="D1409" s="18">
        <v>42619</v>
      </c>
      <c r="E1409" t="s">
        <v>77</v>
      </c>
      <c r="F1409" t="s">
        <v>343</v>
      </c>
      <c r="G1409" t="s">
        <v>344</v>
      </c>
      <c r="H1409" t="s">
        <v>53</v>
      </c>
      <c r="I1409" t="s">
        <v>54</v>
      </c>
      <c r="J1409" t="s">
        <v>293</v>
      </c>
      <c r="K1409" t="s">
        <v>294</v>
      </c>
      <c r="L1409">
        <v>10024</v>
      </c>
      <c r="M1409" t="s">
        <v>175</v>
      </c>
      <c r="N1409" t="s">
        <v>3860</v>
      </c>
      <c r="O1409" t="s">
        <v>73</v>
      </c>
      <c r="P1409" t="s">
        <v>95</v>
      </c>
      <c r="Q1409" t="s">
        <v>3861</v>
      </c>
      <c r="R1409" s="19">
        <v>75.48</v>
      </c>
      <c r="S1409" s="17">
        <v>2</v>
      </c>
      <c r="T1409" s="20">
        <v>0</v>
      </c>
      <c r="U1409" s="19">
        <v>19.6248</v>
      </c>
      <c r="V1409" s="20">
        <f t="shared" si="105"/>
        <v>0.26</v>
      </c>
      <c r="W1409" s="17">
        <f t="shared" si="106"/>
        <v>2016</v>
      </c>
      <c r="X1409" t="str">
        <f t="shared" si="107"/>
        <v>Sep-2016</v>
      </c>
      <c r="Y1409" s="17">
        <f t="shared" si="108"/>
        <v>4</v>
      </c>
      <c r="Z1409" t="str">
        <f t="shared" si="109"/>
        <v>0% (No Discount)</v>
      </c>
      <c r="AA1409" s="17">
        <f>IF(COUNTIF($B$2:B1409,B1409)=1,1,0)</f>
        <v>1</v>
      </c>
      <c r="AB1409" s="17">
        <f>IF(COUNTIF($F$2:F1409,F1409)=1,1,0)</f>
        <v>0</v>
      </c>
    </row>
    <row r="1410" spans="1:28" x14ac:dyDescent="0.2">
      <c r="A1410" s="17">
        <v>1409</v>
      </c>
      <c r="B1410" t="s">
        <v>3859</v>
      </c>
      <c r="C1410" s="18">
        <v>42615</v>
      </c>
      <c r="D1410" s="18">
        <v>42619</v>
      </c>
      <c r="E1410" t="s">
        <v>77</v>
      </c>
      <c r="F1410" t="s">
        <v>343</v>
      </c>
      <c r="G1410" t="s">
        <v>344</v>
      </c>
      <c r="H1410" t="s">
        <v>53</v>
      </c>
      <c r="I1410" t="s">
        <v>54</v>
      </c>
      <c r="J1410" t="s">
        <v>293</v>
      </c>
      <c r="K1410" t="s">
        <v>294</v>
      </c>
      <c r="L1410">
        <v>10024</v>
      </c>
      <c r="M1410" t="s">
        <v>175</v>
      </c>
      <c r="N1410" t="s">
        <v>1216</v>
      </c>
      <c r="O1410" t="s">
        <v>59</v>
      </c>
      <c r="P1410" t="s">
        <v>92</v>
      </c>
      <c r="Q1410" t="s">
        <v>1217</v>
      </c>
      <c r="R1410" s="19">
        <v>39.979999999999997</v>
      </c>
      <c r="S1410" s="17">
        <v>2</v>
      </c>
      <c r="T1410" s="20">
        <v>0</v>
      </c>
      <c r="U1410" s="19">
        <v>9.9949999999999992</v>
      </c>
      <c r="V1410" s="20">
        <f t="shared" ref="V1410:V1473" si="110">IFERROR(U1410/R1410,0)</f>
        <v>0.25</v>
      </c>
      <c r="W1410" s="17">
        <f t="shared" ref="W1410:W1473" si="111">YEAR(C1410)</f>
        <v>2016</v>
      </c>
      <c r="X1410" t="str">
        <f t="shared" ref="X1410:X1473" si="112">TEXT(C1410,"mmm-yyyy")</f>
        <v>Sep-2016</v>
      </c>
      <c r="Y1410" s="17">
        <f t="shared" ref="Y1410:Y1473" si="113">D1410-C1410</f>
        <v>4</v>
      </c>
      <c r="Z1410" t="str">
        <f t="shared" ref="Z1410:Z1473" si="114">IF(T1410=0,"0% (No Discount)",IF(T1410&lt;=0.1,"1-10%",IF(T1410&lt;=0.2,"11-20%",IF(T1410&lt;=0.3,"21-30%",IF(T1410&lt;=0.4,"31-40%",IF(T1410&lt;=0.5,"41-50%","Over 50%"))))))</f>
        <v>0% (No Discount)</v>
      </c>
      <c r="AA1410" s="17">
        <f>IF(COUNTIF($B$2:B1410,B1410)=1,1,0)</f>
        <v>0</v>
      </c>
      <c r="AB1410" s="17">
        <f>IF(COUNTIF($F$2:F1410,F1410)=1,1,0)</f>
        <v>0</v>
      </c>
    </row>
    <row r="1411" spans="1:28" x14ac:dyDescent="0.2">
      <c r="A1411" s="17">
        <v>1410</v>
      </c>
      <c r="B1411" t="s">
        <v>3862</v>
      </c>
      <c r="C1411" s="18">
        <v>42638</v>
      </c>
      <c r="D1411" s="18">
        <v>42643</v>
      </c>
      <c r="E1411" t="s">
        <v>77</v>
      </c>
      <c r="F1411" t="s">
        <v>3863</v>
      </c>
      <c r="G1411" t="s">
        <v>3864</v>
      </c>
      <c r="H1411" t="s">
        <v>53</v>
      </c>
      <c r="I1411" t="s">
        <v>54</v>
      </c>
      <c r="J1411" t="s">
        <v>571</v>
      </c>
      <c r="K1411" t="s">
        <v>337</v>
      </c>
      <c r="L1411">
        <v>85023</v>
      </c>
      <c r="M1411" t="s">
        <v>71</v>
      </c>
      <c r="N1411" t="s">
        <v>2909</v>
      </c>
      <c r="O1411" t="s">
        <v>59</v>
      </c>
      <c r="P1411" t="s">
        <v>83</v>
      </c>
      <c r="Q1411" t="s">
        <v>2910</v>
      </c>
      <c r="R1411" s="19">
        <v>393.16500000000002</v>
      </c>
      <c r="S1411" s="17">
        <v>3</v>
      </c>
      <c r="T1411" s="20">
        <v>0.5</v>
      </c>
      <c r="U1411" s="19">
        <v>-204.44579999999999</v>
      </c>
      <c r="V1411" s="20">
        <f t="shared" si="110"/>
        <v>-0.51999999999999991</v>
      </c>
      <c r="W1411" s="17">
        <f t="shared" si="111"/>
        <v>2016</v>
      </c>
      <c r="X1411" t="str">
        <f t="shared" si="112"/>
        <v>Sep-2016</v>
      </c>
      <c r="Y1411" s="17">
        <f t="shared" si="113"/>
        <v>5</v>
      </c>
      <c r="Z1411" t="str">
        <f t="shared" si="114"/>
        <v>41-50%</v>
      </c>
      <c r="AA1411" s="17">
        <f>IF(COUNTIF($B$2:B1411,B1411)=1,1,0)</f>
        <v>1</v>
      </c>
      <c r="AB1411" s="17">
        <f>IF(COUNTIF($F$2:F1411,F1411)=1,1,0)</f>
        <v>1</v>
      </c>
    </row>
    <row r="1412" spans="1:28" x14ac:dyDescent="0.2">
      <c r="A1412" s="17">
        <v>1411</v>
      </c>
      <c r="B1412" t="s">
        <v>3865</v>
      </c>
      <c r="C1412" s="18">
        <v>43043</v>
      </c>
      <c r="D1412" s="18">
        <v>43050</v>
      </c>
      <c r="E1412" t="s">
        <v>77</v>
      </c>
      <c r="F1412" t="s">
        <v>3794</v>
      </c>
      <c r="G1412" t="s">
        <v>3795</v>
      </c>
      <c r="H1412" t="s">
        <v>129</v>
      </c>
      <c r="I1412" t="s">
        <v>54</v>
      </c>
      <c r="J1412" t="s">
        <v>787</v>
      </c>
      <c r="K1412" t="s">
        <v>131</v>
      </c>
      <c r="L1412">
        <v>75051</v>
      </c>
      <c r="M1412" t="s">
        <v>132</v>
      </c>
      <c r="N1412" t="s">
        <v>1699</v>
      </c>
      <c r="O1412" t="s">
        <v>73</v>
      </c>
      <c r="P1412" t="s">
        <v>74</v>
      </c>
      <c r="Q1412" t="s">
        <v>1700</v>
      </c>
      <c r="R1412" s="19">
        <v>23.68</v>
      </c>
      <c r="S1412" s="17">
        <v>2</v>
      </c>
      <c r="T1412" s="20">
        <v>0.2</v>
      </c>
      <c r="U1412" s="19">
        <v>8.8800000000000008</v>
      </c>
      <c r="V1412" s="20">
        <f t="shared" si="110"/>
        <v>0.37500000000000006</v>
      </c>
      <c r="W1412" s="17">
        <f t="shared" si="111"/>
        <v>2017</v>
      </c>
      <c r="X1412" t="str">
        <f t="shared" si="112"/>
        <v>Nov-2017</v>
      </c>
      <c r="Y1412" s="17">
        <f t="shared" si="113"/>
        <v>7</v>
      </c>
      <c r="Z1412" t="str">
        <f t="shared" si="114"/>
        <v>11-20%</v>
      </c>
      <c r="AA1412" s="17">
        <f>IF(COUNTIF($B$2:B1412,B1412)=1,1,0)</f>
        <v>1</v>
      </c>
      <c r="AB1412" s="17">
        <f>IF(COUNTIF($F$2:F1412,F1412)=1,1,0)</f>
        <v>0</v>
      </c>
    </row>
    <row r="1413" spans="1:28" x14ac:dyDescent="0.2">
      <c r="A1413" s="17">
        <v>1412</v>
      </c>
      <c r="B1413" t="s">
        <v>3866</v>
      </c>
      <c r="C1413" s="18">
        <v>42560</v>
      </c>
      <c r="D1413" s="18">
        <v>42564</v>
      </c>
      <c r="E1413" t="s">
        <v>77</v>
      </c>
      <c r="F1413" t="s">
        <v>609</v>
      </c>
      <c r="G1413" t="s">
        <v>610</v>
      </c>
      <c r="H1413" t="s">
        <v>68</v>
      </c>
      <c r="I1413" t="s">
        <v>54</v>
      </c>
      <c r="J1413" t="s">
        <v>293</v>
      </c>
      <c r="K1413" t="s">
        <v>294</v>
      </c>
      <c r="L1413">
        <v>10035</v>
      </c>
      <c r="M1413" t="s">
        <v>175</v>
      </c>
      <c r="N1413" t="s">
        <v>2488</v>
      </c>
      <c r="O1413" t="s">
        <v>59</v>
      </c>
      <c r="P1413" t="s">
        <v>63</v>
      </c>
      <c r="Q1413" t="s">
        <v>2489</v>
      </c>
      <c r="R1413" s="19">
        <v>408.00599999999997</v>
      </c>
      <c r="S1413" s="17">
        <v>2</v>
      </c>
      <c r="T1413" s="20">
        <v>0.1</v>
      </c>
      <c r="U1413" s="19">
        <v>72.534400000000005</v>
      </c>
      <c r="V1413" s="20">
        <f t="shared" si="110"/>
        <v>0.17777777777777781</v>
      </c>
      <c r="W1413" s="17">
        <f t="shared" si="111"/>
        <v>2016</v>
      </c>
      <c r="X1413" t="str">
        <f t="shared" si="112"/>
        <v>Jul-2016</v>
      </c>
      <c r="Y1413" s="17">
        <f t="shared" si="113"/>
        <v>4</v>
      </c>
      <c r="Z1413" t="str">
        <f t="shared" si="114"/>
        <v>1-10%</v>
      </c>
      <c r="AA1413" s="17">
        <f>IF(COUNTIF($B$2:B1413,B1413)=1,1,0)</f>
        <v>1</v>
      </c>
      <c r="AB1413" s="17">
        <f>IF(COUNTIF($F$2:F1413,F1413)=1,1,0)</f>
        <v>0</v>
      </c>
    </row>
    <row r="1414" spans="1:28" x14ac:dyDescent="0.2">
      <c r="A1414" s="17">
        <v>1413</v>
      </c>
      <c r="B1414" t="s">
        <v>3866</v>
      </c>
      <c r="C1414" s="18">
        <v>42560</v>
      </c>
      <c r="D1414" s="18">
        <v>42564</v>
      </c>
      <c r="E1414" t="s">
        <v>77</v>
      </c>
      <c r="F1414" t="s">
        <v>609</v>
      </c>
      <c r="G1414" t="s">
        <v>610</v>
      </c>
      <c r="H1414" t="s">
        <v>68</v>
      </c>
      <c r="I1414" t="s">
        <v>54</v>
      </c>
      <c r="J1414" t="s">
        <v>293</v>
      </c>
      <c r="K1414" t="s">
        <v>294</v>
      </c>
      <c r="L1414">
        <v>10035</v>
      </c>
      <c r="M1414" t="s">
        <v>175</v>
      </c>
      <c r="N1414" t="s">
        <v>1890</v>
      </c>
      <c r="O1414" t="s">
        <v>59</v>
      </c>
      <c r="P1414" t="s">
        <v>92</v>
      </c>
      <c r="Q1414" t="s">
        <v>1891</v>
      </c>
      <c r="R1414" s="19">
        <v>165.28</v>
      </c>
      <c r="S1414" s="17">
        <v>4</v>
      </c>
      <c r="T1414" s="20">
        <v>0</v>
      </c>
      <c r="U1414" s="19">
        <v>14.8752</v>
      </c>
      <c r="V1414" s="20">
        <f t="shared" si="110"/>
        <v>0.09</v>
      </c>
      <c r="W1414" s="17">
        <f t="shared" si="111"/>
        <v>2016</v>
      </c>
      <c r="X1414" t="str">
        <f t="shared" si="112"/>
        <v>Jul-2016</v>
      </c>
      <c r="Y1414" s="17">
        <f t="shared" si="113"/>
        <v>4</v>
      </c>
      <c r="Z1414" t="str">
        <f t="shared" si="114"/>
        <v>0% (No Discount)</v>
      </c>
      <c r="AA1414" s="17">
        <f>IF(COUNTIF($B$2:B1414,B1414)=1,1,0)</f>
        <v>0</v>
      </c>
      <c r="AB1414" s="17">
        <f>IF(COUNTIF($F$2:F1414,F1414)=1,1,0)</f>
        <v>0</v>
      </c>
    </row>
    <row r="1415" spans="1:28" x14ac:dyDescent="0.2">
      <c r="A1415" s="17">
        <v>1414</v>
      </c>
      <c r="B1415" t="s">
        <v>3867</v>
      </c>
      <c r="C1415" s="18">
        <v>41820</v>
      </c>
      <c r="D1415" s="18">
        <v>41825</v>
      </c>
      <c r="E1415" t="s">
        <v>77</v>
      </c>
      <c r="F1415" t="s">
        <v>3868</v>
      </c>
      <c r="G1415" t="s">
        <v>3869</v>
      </c>
      <c r="H1415" t="s">
        <v>53</v>
      </c>
      <c r="I1415" t="s">
        <v>54</v>
      </c>
      <c r="J1415" t="s">
        <v>293</v>
      </c>
      <c r="K1415" t="s">
        <v>294</v>
      </c>
      <c r="L1415">
        <v>10024</v>
      </c>
      <c r="M1415" t="s">
        <v>175</v>
      </c>
      <c r="N1415" t="s">
        <v>3870</v>
      </c>
      <c r="O1415" t="s">
        <v>73</v>
      </c>
      <c r="P1415" t="s">
        <v>102</v>
      </c>
      <c r="Q1415" t="s">
        <v>3871</v>
      </c>
      <c r="R1415" s="19">
        <v>334.76799999999997</v>
      </c>
      <c r="S1415" s="17">
        <v>7</v>
      </c>
      <c r="T1415" s="20">
        <v>0.2</v>
      </c>
      <c r="U1415" s="19">
        <v>108.7996</v>
      </c>
      <c r="V1415" s="20">
        <f t="shared" si="110"/>
        <v>0.32500000000000001</v>
      </c>
      <c r="W1415" s="17">
        <f t="shared" si="111"/>
        <v>2014</v>
      </c>
      <c r="X1415" t="str">
        <f t="shared" si="112"/>
        <v>Jun-2014</v>
      </c>
      <c r="Y1415" s="17">
        <f t="shared" si="113"/>
        <v>5</v>
      </c>
      <c r="Z1415" t="str">
        <f t="shared" si="114"/>
        <v>11-20%</v>
      </c>
      <c r="AA1415" s="17">
        <f>IF(COUNTIF($B$2:B1415,B1415)=1,1,0)</f>
        <v>1</v>
      </c>
      <c r="AB1415" s="17">
        <f>IF(COUNTIF($F$2:F1415,F1415)=1,1,0)</f>
        <v>1</v>
      </c>
    </row>
    <row r="1416" spans="1:28" x14ac:dyDescent="0.2">
      <c r="A1416" s="17">
        <v>1415</v>
      </c>
      <c r="B1416" t="s">
        <v>3872</v>
      </c>
      <c r="C1416" s="18">
        <v>42763</v>
      </c>
      <c r="D1416" s="18">
        <v>42766</v>
      </c>
      <c r="E1416" t="s">
        <v>50</v>
      </c>
      <c r="F1416" t="s">
        <v>3873</v>
      </c>
      <c r="G1416" t="s">
        <v>3874</v>
      </c>
      <c r="H1416" t="s">
        <v>129</v>
      </c>
      <c r="I1416" t="s">
        <v>54</v>
      </c>
      <c r="J1416" t="s">
        <v>1743</v>
      </c>
      <c r="K1416" t="s">
        <v>70</v>
      </c>
      <c r="L1416">
        <v>92627</v>
      </c>
      <c r="M1416" t="s">
        <v>71</v>
      </c>
      <c r="N1416" t="s">
        <v>3583</v>
      </c>
      <c r="O1416" t="s">
        <v>98</v>
      </c>
      <c r="P1416" t="s">
        <v>188</v>
      </c>
      <c r="Q1416" t="s">
        <v>3584</v>
      </c>
      <c r="R1416" s="19">
        <v>239.97</v>
      </c>
      <c r="S1416" s="17">
        <v>3</v>
      </c>
      <c r="T1416" s="20">
        <v>0</v>
      </c>
      <c r="U1416" s="19">
        <v>26.396699999999999</v>
      </c>
      <c r="V1416" s="20">
        <f t="shared" si="110"/>
        <v>0.11</v>
      </c>
      <c r="W1416" s="17">
        <f t="shared" si="111"/>
        <v>2017</v>
      </c>
      <c r="X1416" t="str">
        <f t="shared" si="112"/>
        <v>Jan-2017</v>
      </c>
      <c r="Y1416" s="17">
        <f t="shared" si="113"/>
        <v>3</v>
      </c>
      <c r="Z1416" t="str">
        <f t="shared" si="114"/>
        <v>0% (No Discount)</v>
      </c>
      <c r="AA1416" s="17">
        <f>IF(COUNTIF($B$2:B1416,B1416)=1,1,0)</f>
        <v>1</v>
      </c>
      <c r="AB1416" s="17">
        <f>IF(COUNTIF($F$2:F1416,F1416)=1,1,0)</f>
        <v>1</v>
      </c>
    </row>
    <row r="1417" spans="1:28" x14ac:dyDescent="0.2">
      <c r="A1417" s="17">
        <v>1416</v>
      </c>
      <c r="B1417" t="s">
        <v>3872</v>
      </c>
      <c r="C1417" s="18">
        <v>42763</v>
      </c>
      <c r="D1417" s="18">
        <v>42766</v>
      </c>
      <c r="E1417" t="s">
        <v>50</v>
      </c>
      <c r="F1417" t="s">
        <v>3873</v>
      </c>
      <c r="G1417" t="s">
        <v>3874</v>
      </c>
      <c r="H1417" t="s">
        <v>129</v>
      </c>
      <c r="I1417" t="s">
        <v>54</v>
      </c>
      <c r="J1417" t="s">
        <v>1743</v>
      </c>
      <c r="K1417" t="s">
        <v>70</v>
      </c>
      <c r="L1417">
        <v>92627</v>
      </c>
      <c r="M1417" t="s">
        <v>71</v>
      </c>
      <c r="N1417" t="s">
        <v>3875</v>
      </c>
      <c r="O1417" t="s">
        <v>59</v>
      </c>
      <c r="P1417" t="s">
        <v>92</v>
      </c>
      <c r="Q1417" t="s">
        <v>3876</v>
      </c>
      <c r="R1417" s="19">
        <v>37.74</v>
      </c>
      <c r="S1417" s="17">
        <v>3</v>
      </c>
      <c r="T1417" s="20">
        <v>0</v>
      </c>
      <c r="U1417" s="19">
        <v>12.8316</v>
      </c>
      <c r="V1417" s="20">
        <f t="shared" si="110"/>
        <v>0.33999999999999997</v>
      </c>
      <c r="W1417" s="17">
        <f t="shared" si="111"/>
        <v>2017</v>
      </c>
      <c r="X1417" t="str">
        <f t="shared" si="112"/>
        <v>Jan-2017</v>
      </c>
      <c r="Y1417" s="17">
        <f t="shared" si="113"/>
        <v>3</v>
      </c>
      <c r="Z1417" t="str">
        <f t="shared" si="114"/>
        <v>0% (No Discount)</v>
      </c>
      <c r="AA1417" s="17">
        <f>IF(COUNTIF($B$2:B1417,B1417)=1,1,0)</f>
        <v>0</v>
      </c>
      <c r="AB1417" s="17">
        <f>IF(COUNTIF($F$2:F1417,F1417)=1,1,0)</f>
        <v>0</v>
      </c>
    </row>
    <row r="1418" spans="1:28" x14ac:dyDescent="0.2">
      <c r="A1418" s="17">
        <v>1417</v>
      </c>
      <c r="B1418" t="s">
        <v>3877</v>
      </c>
      <c r="C1418" s="18">
        <v>42268</v>
      </c>
      <c r="D1418" s="18">
        <v>42271</v>
      </c>
      <c r="E1418" t="s">
        <v>215</v>
      </c>
      <c r="F1418" t="s">
        <v>3878</v>
      </c>
      <c r="G1418" t="s">
        <v>3879</v>
      </c>
      <c r="H1418" t="s">
        <v>68</v>
      </c>
      <c r="I1418" t="s">
        <v>54</v>
      </c>
      <c r="J1418" t="s">
        <v>211</v>
      </c>
      <c r="K1418" t="s">
        <v>131</v>
      </c>
      <c r="L1418">
        <v>77041</v>
      </c>
      <c r="M1418" t="s">
        <v>132</v>
      </c>
      <c r="N1418" t="s">
        <v>3880</v>
      </c>
      <c r="O1418" t="s">
        <v>98</v>
      </c>
      <c r="P1418" t="s">
        <v>99</v>
      </c>
      <c r="Q1418" t="s">
        <v>3881</v>
      </c>
      <c r="R1418" s="19">
        <v>946.34400000000005</v>
      </c>
      <c r="S1418" s="17">
        <v>7</v>
      </c>
      <c r="T1418" s="20">
        <v>0.2</v>
      </c>
      <c r="U1418" s="19">
        <v>118.29300000000001</v>
      </c>
      <c r="V1418" s="20">
        <f t="shared" si="110"/>
        <v>0.125</v>
      </c>
      <c r="W1418" s="17">
        <f t="shared" si="111"/>
        <v>2015</v>
      </c>
      <c r="X1418" t="str">
        <f t="shared" si="112"/>
        <v>Sep-2015</v>
      </c>
      <c r="Y1418" s="17">
        <f t="shared" si="113"/>
        <v>3</v>
      </c>
      <c r="Z1418" t="str">
        <f t="shared" si="114"/>
        <v>11-20%</v>
      </c>
      <c r="AA1418" s="17">
        <f>IF(COUNTIF($B$2:B1418,B1418)=1,1,0)</f>
        <v>1</v>
      </c>
      <c r="AB1418" s="17">
        <f>IF(COUNTIF($F$2:F1418,F1418)=1,1,0)</f>
        <v>1</v>
      </c>
    </row>
    <row r="1419" spans="1:28" x14ac:dyDescent="0.2">
      <c r="A1419" s="17">
        <v>1418</v>
      </c>
      <c r="B1419" t="s">
        <v>3877</v>
      </c>
      <c r="C1419" s="18">
        <v>42268</v>
      </c>
      <c r="D1419" s="18">
        <v>42271</v>
      </c>
      <c r="E1419" t="s">
        <v>215</v>
      </c>
      <c r="F1419" t="s">
        <v>3878</v>
      </c>
      <c r="G1419" t="s">
        <v>3879</v>
      </c>
      <c r="H1419" t="s">
        <v>68</v>
      </c>
      <c r="I1419" t="s">
        <v>54</v>
      </c>
      <c r="J1419" t="s">
        <v>211</v>
      </c>
      <c r="K1419" t="s">
        <v>131</v>
      </c>
      <c r="L1419">
        <v>77041</v>
      </c>
      <c r="M1419" t="s">
        <v>132</v>
      </c>
      <c r="N1419" t="s">
        <v>2863</v>
      </c>
      <c r="O1419" t="s">
        <v>98</v>
      </c>
      <c r="P1419" t="s">
        <v>188</v>
      </c>
      <c r="Q1419" t="s">
        <v>2864</v>
      </c>
      <c r="R1419" s="19">
        <v>151.19999999999999</v>
      </c>
      <c r="S1419" s="17">
        <v>3</v>
      </c>
      <c r="T1419" s="20">
        <v>0.2</v>
      </c>
      <c r="U1419" s="19">
        <v>32.130000000000003</v>
      </c>
      <c r="V1419" s="20">
        <f t="shared" si="110"/>
        <v>0.21250000000000002</v>
      </c>
      <c r="W1419" s="17">
        <f t="shared" si="111"/>
        <v>2015</v>
      </c>
      <c r="X1419" t="str">
        <f t="shared" si="112"/>
        <v>Sep-2015</v>
      </c>
      <c r="Y1419" s="17">
        <f t="shared" si="113"/>
        <v>3</v>
      </c>
      <c r="Z1419" t="str">
        <f t="shared" si="114"/>
        <v>11-20%</v>
      </c>
      <c r="AA1419" s="17">
        <f>IF(COUNTIF($B$2:B1419,B1419)=1,1,0)</f>
        <v>0</v>
      </c>
      <c r="AB1419" s="17">
        <f>IF(COUNTIF($F$2:F1419,F1419)=1,1,0)</f>
        <v>0</v>
      </c>
    </row>
    <row r="1420" spans="1:28" x14ac:dyDescent="0.2">
      <c r="A1420" s="17">
        <v>1419</v>
      </c>
      <c r="B1420" t="s">
        <v>3877</v>
      </c>
      <c r="C1420" s="18">
        <v>42268</v>
      </c>
      <c r="D1420" s="18">
        <v>42271</v>
      </c>
      <c r="E1420" t="s">
        <v>215</v>
      </c>
      <c r="F1420" t="s">
        <v>3878</v>
      </c>
      <c r="G1420" t="s">
        <v>3879</v>
      </c>
      <c r="H1420" t="s">
        <v>68</v>
      </c>
      <c r="I1420" t="s">
        <v>54</v>
      </c>
      <c r="J1420" t="s">
        <v>211</v>
      </c>
      <c r="K1420" t="s">
        <v>131</v>
      </c>
      <c r="L1420">
        <v>77041</v>
      </c>
      <c r="M1420" t="s">
        <v>132</v>
      </c>
      <c r="N1420" t="s">
        <v>286</v>
      </c>
      <c r="O1420" t="s">
        <v>59</v>
      </c>
      <c r="P1420" t="s">
        <v>92</v>
      </c>
      <c r="Q1420" t="s">
        <v>287</v>
      </c>
      <c r="R1420" s="19">
        <v>4.9279999999999999</v>
      </c>
      <c r="S1420" s="17">
        <v>4</v>
      </c>
      <c r="T1420" s="20">
        <v>0.6</v>
      </c>
      <c r="U1420" s="19">
        <v>-1.4783999999999999</v>
      </c>
      <c r="V1420" s="20">
        <f t="shared" si="110"/>
        <v>-0.3</v>
      </c>
      <c r="W1420" s="17">
        <f t="shared" si="111"/>
        <v>2015</v>
      </c>
      <c r="X1420" t="str">
        <f t="shared" si="112"/>
        <v>Sep-2015</v>
      </c>
      <c r="Y1420" s="17">
        <f t="shared" si="113"/>
        <v>3</v>
      </c>
      <c r="Z1420" t="str">
        <f t="shared" si="114"/>
        <v>Over 50%</v>
      </c>
      <c r="AA1420" s="17">
        <f>IF(COUNTIF($B$2:B1420,B1420)=1,1,0)</f>
        <v>0</v>
      </c>
      <c r="AB1420" s="17">
        <f>IF(COUNTIF($F$2:F1420,F1420)=1,1,0)</f>
        <v>0</v>
      </c>
    </row>
    <row r="1421" spans="1:28" x14ac:dyDescent="0.2">
      <c r="A1421" s="17">
        <v>1420</v>
      </c>
      <c r="B1421" t="s">
        <v>3882</v>
      </c>
      <c r="C1421" s="18">
        <v>42273</v>
      </c>
      <c r="D1421" s="18">
        <v>42277</v>
      </c>
      <c r="E1421" t="s">
        <v>77</v>
      </c>
      <c r="F1421" t="s">
        <v>3883</v>
      </c>
      <c r="G1421" t="s">
        <v>3884</v>
      </c>
      <c r="H1421" t="s">
        <v>68</v>
      </c>
      <c r="I1421" t="s">
        <v>54</v>
      </c>
      <c r="J1421" t="s">
        <v>1855</v>
      </c>
      <c r="K1421" t="s">
        <v>337</v>
      </c>
      <c r="L1421">
        <v>85204</v>
      </c>
      <c r="M1421" t="s">
        <v>71</v>
      </c>
      <c r="N1421" t="s">
        <v>3885</v>
      </c>
      <c r="O1421" t="s">
        <v>73</v>
      </c>
      <c r="P1421" t="s">
        <v>117</v>
      </c>
      <c r="Q1421" t="s">
        <v>3886</v>
      </c>
      <c r="R1421" s="19">
        <v>86.272000000000006</v>
      </c>
      <c r="S1421" s="17">
        <v>4</v>
      </c>
      <c r="T1421" s="20">
        <v>0.2</v>
      </c>
      <c r="U1421" s="19">
        <v>31.273599999999998</v>
      </c>
      <c r="V1421" s="20">
        <f t="shared" si="110"/>
        <v>0.36249999999999993</v>
      </c>
      <c r="W1421" s="17">
        <f t="shared" si="111"/>
        <v>2015</v>
      </c>
      <c r="X1421" t="str">
        <f t="shared" si="112"/>
        <v>Sep-2015</v>
      </c>
      <c r="Y1421" s="17">
        <f t="shared" si="113"/>
        <v>4</v>
      </c>
      <c r="Z1421" t="str">
        <f t="shared" si="114"/>
        <v>11-20%</v>
      </c>
      <c r="AA1421" s="17">
        <f>IF(COUNTIF($B$2:B1421,B1421)=1,1,0)</f>
        <v>1</v>
      </c>
      <c r="AB1421" s="17">
        <f>IF(COUNTIF($F$2:F1421,F1421)=1,1,0)</f>
        <v>1</v>
      </c>
    </row>
    <row r="1422" spans="1:28" x14ac:dyDescent="0.2">
      <c r="A1422" s="17">
        <v>1421</v>
      </c>
      <c r="B1422" t="s">
        <v>3882</v>
      </c>
      <c r="C1422" s="18">
        <v>42273</v>
      </c>
      <c r="D1422" s="18">
        <v>42277</v>
      </c>
      <c r="E1422" t="s">
        <v>77</v>
      </c>
      <c r="F1422" t="s">
        <v>3883</v>
      </c>
      <c r="G1422" t="s">
        <v>3884</v>
      </c>
      <c r="H1422" t="s">
        <v>68</v>
      </c>
      <c r="I1422" t="s">
        <v>54</v>
      </c>
      <c r="J1422" t="s">
        <v>1855</v>
      </c>
      <c r="K1422" t="s">
        <v>337</v>
      </c>
      <c r="L1422">
        <v>85204</v>
      </c>
      <c r="M1422" t="s">
        <v>71</v>
      </c>
      <c r="N1422" t="s">
        <v>1093</v>
      </c>
      <c r="O1422" t="s">
        <v>73</v>
      </c>
      <c r="P1422" t="s">
        <v>102</v>
      </c>
      <c r="Q1422" t="s">
        <v>1094</v>
      </c>
      <c r="R1422" s="19">
        <v>72.587999999999994</v>
      </c>
      <c r="S1422" s="17">
        <v>2</v>
      </c>
      <c r="T1422" s="20">
        <v>0.7</v>
      </c>
      <c r="U1422" s="19">
        <v>-48.392000000000003</v>
      </c>
      <c r="V1422" s="20">
        <f t="shared" si="110"/>
        <v>-0.66666666666666674</v>
      </c>
      <c r="W1422" s="17">
        <f t="shared" si="111"/>
        <v>2015</v>
      </c>
      <c r="X1422" t="str">
        <f t="shared" si="112"/>
        <v>Sep-2015</v>
      </c>
      <c r="Y1422" s="17">
        <f t="shared" si="113"/>
        <v>4</v>
      </c>
      <c r="Z1422" t="str">
        <f t="shared" si="114"/>
        <v>Over 50%</v>
      </c>
      <c r="AA1422" s="17">
        <f>IF(COUNTIF($B$2:B1422,B1422)=1,1,0)</f>
        <v>0</v>
      </c>
      <c r="AB1422" s="17">
        <f>IF(COUNTIF($F$2:F1422,F1422)=1,1,0)</f>
        <v>0</v>
      </c>
    </row>
    <row r="1423" spans="1:28" x14ac:dyDescent="0.2">
      <c r="A1423" s="17">
        <v>1422</v>
      </c>
      <c r="B1423" t="s">
        <v>3882</v>
      </c>
      <c r="C1423" s="18">
        <v>42273</v>
      </c>
      <c r="D1423" s="18">
        <v>42277</v>
      </c>
      <c r="E1423" t="s">
        <v>77</v>
      </c>
      <c r="F1423" t="s">
        <v>3883</v>
      </c>
      <c r="G1423" t="s">
        <v>3884</v>
      </c>
      <c r="H1423" t="s">
        <v>68</v>
      </c>
      <c r="I1423" t="s">
        <v>54</v>
      </c>
      <c r="J1423" t="s">
        <v>1855</v>
      </c>
      <c r="K1423" t="s">
        <v>337</v>
      </c>
      <c r="L1423">
        <v>85204</v>
      </c>
      <c r="M1423" t="s">
        <v>71</v>
      </c>
      <c r="N1423" t="s">
        <v>3887</v>
      </c>
      <c r="O1423" t="s">
        <v>73</v>
      </c>
      <c r="P1423" t="s">
        <v>105</v>
      </c>
      <c r="Q1423" t="s">
        <v>3888</v>
      </c>
      <c r="R1423" s="19">
        <v>60.671999999999997</v>
      </c>
      <c r="S1423" s="17">
        <v>2</v>
      </c>
      <c r="T1423" s="20">
        <v>0.2</v>
      </c>
      <c r="U1423" s="19">
        <v>14.409599999999999</v>
      </c>
      <c r="V1423" s="20">
        <f t="shared" si="110"/>
        <v>0.23749999999999999</v>
      </c>
      <c r="W1423" s="17">
        <f t="shared" si="111"/>
        <v>2015</v>
      </c>
      <c r="X1423" t="str">
        <f t="shared" si="112"/>
        <v>Sep-2015</v>
      </c>
      <c r="Y1423" s="17">
        <f t="shared" si="113"/>
        <v>4</v>
      </c>
      <c r="Z1423" t="str">
        <f t="shared" si="114"/>
        <v>11-20%</v>
      </c>
      <c r="AA1423" s="17">
        <f>IF(COUNTIF($B$2:B1423,B1423)=1,1,0)</f>
        <v>0</v>
      </c>
      <c r="AB1423" s="17">
        <f>IF(COUNTIF($F$2:F1423,F1423)=1,1,0)</f>
        <v>0</v>
      </c>
    </row>
    <row r="1424" spans="1:28" x14ac:dyDescent="0.2">
      <c r="A1424" s="17">
        <v>1423</v>
      </c>
      <c r="B1424" t="s">
        <v>3882</v>
      </c>
      <c r="C1424" s="18">
        <v>42273</v>
      </c>
      <c r="D1424" s="18">
        <v>42277</v>
      </c>
      <c r="E1424" t="s">
        <v>77</v>
      </c>
      <c r="F1424" t="s">
        <v>3883</v>
      </c>
      <c r="G1424" t="s">
        <v>3884</v>
      </c>
      <c r="H1424" t="s">
        <v>68</v>
      </c>
      <c r="I1424" t="s">
        <v>54</v>
      </c>
      <c r="J1424" t="s">
        <v>1855</v>
      </c>
      <c r="K1424" t="s">
        <v>337</v>
      </c>
      <c r="L1424">
        <v>85204</v>
      </c>
      <c r="M1424" t="s">
        <v>71</v>
      </c>
      <c r="N1424" t="s">
        <v>2746</v>
      </c>
      <c r="O1424" t="s">
        <v>73</v>
      </c>
      <c r="P1424" t="s">
        <v>102</v>
      </c>
      <c r="Q1424" t="s">
        <v>2747</v>
      </c>
      <c r="R1424" s="19">
        <v>77.031000000000006</v>
      </c>
      <c r="S1424" s="17">
        <v>9</v>
      </c>
      <c r="T1424" s="20">
        <v>0.7</v>
      </c>
      <c r="U1424" s="19">
        <v>-59.057099999999998</v>
      </c>
      <c r="V1424" s="20">
        <f t="shared" si="110"/>
        <v>-0.76666666666666661</v>
      </c>
      <c r="W1424" s="17">
        <f t="shared" si="111"/>
        <v>2015</v>
      </c>
      <c r="X1424" t="str">
        <f t="shared" si="112"/>
        <v>Sep-2015</v>
      </c>
      <c r="Y1424" s="17">
        <f t="shared" si="113"/>
        <v>4</v>
      </c>
      <c r="Z1424" t="str">
        <f t="shared" si="114"/>
        <v>Over 50%</v>
      </c>
      <c r="AA1424" s="17">
        <f>IF(COUNTIF($B$2:B1424,B1424)=1,1,0)</f>
        <v>0</v>
      </c>
      <c r="AB1424" s="17">
        <f>IF(COUNTIF($F$2:F1424,F1424)=1,1,0)</f>
        <v>0</v>
      </c>
    </row>
    <row r="1425" spans="1:28" x14ac:dyDescent="0.2">
      <c r="A1425" s="17">
        <v>1424</v>
      </c>
      <c r="B1425" t="s">
        <v>3882</v>
      </c>
      <c r="C1425" s="18">
        <v>42273</v>
      </c>
      <c r="D1425" s="18">
        <v>42277</v>
      </c>
      <c r="E1425" t="s">
        <v>77</v>
      </c>
      <c r="F1425" t="s">
        <v>3883</v>
      </c>
      <c r="G1425" t="s">
        <v>3884</v>
      </c>
      <c r="H1425" t="s">
        <v>68</v>
      </c>
      <c r="I1425" t="s">
        <v>54</v>
      </c>
      <c r="J1425" t="s">
        <v>1855</v>
      </c>
      <c r="K1425" t="s">
        <v>337</v>
      </c>
      <c r="L1425">
        <v>85204</v>
      </c>
      <c r="M1425" t="s">
        <v>71</v>
      </c>
      <c r="N1425" t="s">
        <v>1431</v>
      </c>
      <c r="O1425" t="s">
        <v>73</v>
      </c>
      <c r="P1425" t="s">
        <v>86</v>
      </c>
      <c r="Q1425" t="s">
        <v>1432</v>
      </c>
      <c r="R1425" s="19">
        <v>119.904</v>
      </c>
      <c r="S1425" s="17">
        <v>6</v>
      </c>
      <c r="T1425" s="20">
        <v>0.2</v>
      </c>
      <c r="U1425" s="19">
        <v>-1.4987999999999999</v>
      </c>
      <c r="V1425" s="20">
        <f t="shared" si="110"/>
        <v>-1.2499999999999999E-2</v>
      </c>
      <c r="W1425" s="17">
        <f t="shared" si="111"/>
        <v>2015</v>
      </c>
      <c r="X1425" t="str">
        <f t="shared" si="112"/>
        <v>Sep-2015</v>
      </c>
      <c r="Y1425" s="17">
        <f t="shared" si="113"/>
        <v>4</v>
      </c>
      <c r="Z1425" t="str">
        <f t="shared" si="114"/>
        <v>11-20%</v>
      </c>
      <c r="AA1425" s="17">
        <f>IF(COUNTIF($B$2:B1425,B1425)=1,1,0)</f>
        <v>0</v>
      </c>
      <c r="AB1425" s="17">
        <f>IF(COUNTIF($F$2:F1425,F1425)=1,1,0)</f>
        <v>0</v>
      </c>
    </row>
    <row r="1426" spans="1:28" x14ac:dyDescent="0.2">
      <c r="A1426" s="17">
        <v>1425</v>
      </c>
      <c r="B1426" t="s">
        <v>3882</v>
      </c>
      <c r="C1426" s="18">
        <v>42273</v>
      </c>
      <c r="D1426" s="18">
        <v>42277</v>
      </c>
      <c r="E1426" t="s">
        <v>77</v>
      </c>
      <c r="F1426" t="s">
        <v>3883</v>
      </c>
      <c r="G1426" t="s">
        <v>3884</v>
      </c>
      <c r="H1426" t="s">
        <v>68</v>
      </c>
      <c r="I1426" t="s">
        <v>54</v>
      </c>
      <c r="J1426" t="s">
        <v>1855</v>
      </c>
      <c r="K1426" t="s">
        <v>337</v>
      </c>
      <c r="L1426">
        <v>85204</v>
      </c>
      <c r="M1426" t="s">
        <v>71</v>
      </c>
      <c r="N1426" t="s">
        <v>3889</v>
      </c>
      <c r="O1426" t="s">
        <v>98</v>
      </c>
      <c r="P1426" t="s">
        <v>99</v>
      </c>
      <c r="Q1426" t="s">
        <v>3890</v>
      </c>
      <c r="R1426" s="19">
        <v>263.95999999999998</v>
      </c>
      <c r="S1426" s="17">
        <v>5</v>
      </c>
      <c r="T1426" s="20">
        <v>0.2</v>
      </c>
      <c r="U1426" s="19">
        <v>23.096499999999999</v>
      </c>
      <c r="V1426" s="20">
        <f t="shared" si="110"/>
        <v>8.7500000000000008E-2</v>
      </c>
      <c r="W1426" s="17">
        <f t="shared" si="111"/>
        <v>2015</v>
      </c>
      <c r="X1426" t="str">
        <f t="shared" si="112"/>
        <v>Sep-2015</v>
      </c>
      <c r="Y1426" s="17">
        <f t="shared" si="113"/>
        <v>4</v>
      </c>
      <c r="Z1426" t="str">
        <f t="shared" si="114"/>
        <v>11-20%</v>
      </c>
      <c r="AA1426" s="17">
        <f>IF(COUNTIF($B$2:B1426,B1426)=1,1,0)</f>
        <v>0</v>
      </c>
      <c r="AB1426" s="17">
        <f>IF(COUNTIF($F$2:F1426,F1426)=1,1,0)</f>
        <v>0</v>
      </c>
    </row>
    <row r="1427" spans="1:28" x14ac:dyDescent="0.2">
      <c r="A1427" s="17">
        <v>1426</v>
      </c>
      <c r="B1427" t="s">
        <v>3882</v>
      </c>
      <c r="C1427" s="18">
        <v>42273</v>
      </c>
      <c r="D1427" s="18">
        <v>42277</v>
      </c>
      <c r="E1427" t="s">
        <v>77</v>
      </c>
      <c r="F1427" t="s">
        <v>3883</v>
      </c>
      <c r="G1427" t="s">
        <v>3884</v>
      </c>
      <c r="H1427" t="s">
        <v>68</v>
      </c>
      <c r="I1427" t="s">
        <v>54</v>
      </c>
      <c r="J1427" t="s">
        <v>1855</v>
      </c>
      <c r="K1427" t="s">
        <v>337</v>
      </c>
      <c r="L1427">
        <v>85204</v>
      </c>
      <c r="M1427" t="s">
        <v>71</v>
      </c>
      <c r="N1427" t="s">
        <v>1661</v>
      </c>
      <c r="O1427" t="s">
        <v>73</v>
      </c>
      <c r="P1427" t="s">
        <v>86</v>
      </c>
      <c r="Q1427" t="s">
        <v>1662</v>
      </c>
      <c r="R1427" s="19">
        <v>363.64800000000002</v>
      </c>
      <c r="S1427" s="17">
        <v>4</v>
      </c>
      <c r="T1427" s="20">
        <v>0.2</v>
      </c>
      <c r="U1427" s="19">
        <v>-86.366399999999999</v>
      </c>
      <c r="V1427" s="20">
        <f t="shared" si="110"/>
        <v>-0.23749999999999999</v>
      </c>
      <c r="W1427" s="17">
        <f t="shared" si="111"/>
        <v>2015</v>
      </c>
      <c r="X1427" t="str">
        <f t="shared" si="112"/>
        <v>Sep-2015</v>
      </c>
      <c r="Y1427" s="17">
        <f t="shared" si="113"/>
        <v>4</v>
      </c>
      <c r="Z1427" t="str">
        <f t="shared" si="114"/>
        <v>11-20%</v>
      </c>
      <c r="AA1427" s="17">
        <f>IF(COUNTIF($B$2:B1427,B1427)=1,1,0)</f>
        <v>0</v>
      </c>
      <c r="AB1427" s="17">
        <f>IF(COUNTIF($F$2:F1427,F1427)=1,1,0)</f>
        <v>0</v>
      </c>
    </row>
    <row r="1428" spans="1:28" x14ac:dyDescent="0.2">
      <c r="A1428" s="17">
        <v>1427</v>
      </c>
      <c r="B1428" t="s">
        <v>3891</v>
      </c>
      <c r="C1428" s="18">
        <v>42308</v>
      </c>
      <c r="D1428" s="18">
        <v>42312</v>
      </c>
      <c r="E1428" t="s">
        <v>50</v>
      </c>
      <c r="F1428" t="s">
        <v>3892</v>
      </c>
      <c r="G1428" t="s">
        <v>3893</v>
      </c>
      <c r="H1428" t="s">
        <v>68</v>
      </c>
      <c r="I1428" t="s">
        <v>54</v>
      </c>
      <c r="J1428" t="s">
        <v>2673</v>
      </c>
      <c r="K1428" t="s">
        <v>70</v>
      </c>
      <c r="L1428">
        <v>93905</v>
      </c>
      <c r="M1428" t="s">
        <v>71</v>
      </c>
      <c r="N1428" t="s">
        <v>2070</v>
      </c>
      <c r="O1428" t="s">
        <v>73</v>
      </c>
      <c r="P1428" t="s">
        <v>102</v>
      </c>
      <c r="Q1428" t="s">
        <v>2071</v>
      </c>
      <c r="R1428" s="19">
        <v>9.7279999999999998</v>
      </c>
      <c r="S1428" s="17">
        <v>2</v>
      </c>
      <c r="T1428" s="20">
        <v>0.2</v>
      </c>
      <c r="U1428" s="19">
        <v>3.2831999999999999</v>
      </c>
      <c r="V1428" s="20">
        <f t="shared" si="110"/>
        <v>0.33750000000000002</v>
      </c>
      <c r="W1428" s="17">
        <f t="shared" si="111"/>
        <v>2015</v>
      </c>
      <c r="X1428" t="str">
        <f t="shared" si="112"/>
        <v>Oct-2015</v>
      </c>
      <c r="Y1428" s="17">
        <f t="shared" si="113"/>
        <v>4</v>
      </c>
      <c r="Z1428" t="str">
        <f t="shared" si="114"/>
        <v>11-20%</v>
      </c>
      <c r="AA1428" s="17">
        <f>IF(COUNTIF($B$2:B1428,B1428)=1,1,0)</f>
        <v>1</v>
      </c>
      <c r="AB1428" s="17">
        <f>IF(COUNTIF($F$2:F1428,F1428)=1,1,0)</f>
        <v>1</v>
      </c>
    </row>
    <row r="1429" spans="1:28" x14ac:dyDescent="0.2">
      <c r="A1429" s="17">
        <v>1428</v>
      </c>
      <c r="B1429" t="s">
        <v>3891</v>
      </c>
      <c r="C1429" s="18">
        <v>42308</v>
      </c>
      <c r="D1429" s="18">
        <v>42312</v>
      </c>
      <c r="E1429" t="s">
        <v>50</v>
      </c>
      <c r="F1429" t="s">
        <v>3892</v>
      </c>
      <c r="G1429" t="s">
        <v>3893</v>
      </c>
      <c r="H1429" t="s">
        <v>68</v>
      </c>
      <c r="I1429" t="s">
        <v>54</v>
      </c>
      <c r="J1429" t="s">
        <v>2673</v>
      </c>
      <c r="K1429" t="s">
        <v>70</v>
      </c>
      <c r="L1429">
        <v>93905</v>
      </c>
      <c r="M1429" t="s">
        <v>71</v>
      </c>
      <c r="N1429" t="s">
        <v>528</v>
      </c>
      <c r="O1429" t="s">
        <v>73</v>
      </c>
      <c r="P1429" t="s">
        <v>200</v>
      </c>
      <c r="Q1429" t="s">
        <v>529</v>
      </c>
      <c r="R1429" s="19">
        <v>14.75</v>
      </c>
      <c r="S1429" s="17">
        <v>5</v>
      </c>
      <c r="T1429" s="20">
        <v>0</v>
      </c>
      <c r="U1429" s="19">
        <v>7.08</v>
      </c>
      <c r="V1429" s="20">
        <f t="shared" si="110"/>
        <v>0.48</v>
      </c>
      <c r="W1429" s="17">
        <f t="shared" si="111"/>
        <v>2015</v>
      </c>
      <c r="X1429" t="str">
        <f t="shared" si="112"/>
        <v>Oct-2015</v>
      </c>
      <c r="Y1429" s="17">
        <f t="shared" si="113"/>
        <v>4</v>
      </c>
      <c r="Z1429" t="str">
        <f t="shared" si="114"/>
        <v>0% (No Discount)</v>
      </c>
      <c r="AA1429" s="17">
        <f>IF(COUNTIF($B$2:B1429,B1429)=1,1,0)</f>
        <v>0</v>
      </c>
      <c r="AB1429" s="17">
        <f>IF(COUNTIF($F$2:F1429,F1429)=1,1,0)</f>
        <v>0</v>
      </c>
    </row>
    <row r="1430" spans="1:28" x14ac:dyDescent="0.2">
      <c r="A1430" s="17">
        <v>1429</v>
      </c>
      <c r="B1430" t="s">
        <v>3891</v>
      </c>
      <c r="C1430" s="18">
        <v>42308</v>
      </c>
      <c r="D1430" s="18">
        <v>42312</v>
      </c>
      <c r="E1430" t="s">
        <v>50</v>
      </c>
      <c r="F1430" t="s">
        <v>3892</v>
      </c>
      <c r="G1430" t="s">
        <v>3893</v>
      </c>
      <c r="H1430" t="s">
        <v>68</v>
      </c>
      <c r="I1430" t="s">
        <v>54</v>
      </c>
      <c r="J1430" t="s">
        <v>2673</v>
      </c>
      <c r="K1430" t="s">
        <v>70</v>
      </c>
      <c r="L1430">
        <v>93905</v>
      </c>
      <c r="M1430" t="s">
        <v>71</v>
      </c>
      <c r="N1430" t="s">
        <v>3894</v>
      </c>
      <c r="O1430" t="s">
        <v>73</v>
      </c>
      <c r="P1430" t="s">
        <v>102</v>
      </c>
      <c r="Q1430" t="s">
        <v>3895</v>
      </c>
      <c r="R1430" s="19">
        <v>29.8</v>
      </c>
      <c r="S1430" s="17">
        <v>5</v>
      </c>
      <c r="T1430" s="20">
        <v>0.2</v>
      </c>
      <c r="U1430" s="19">
        <v>9.3125</v>
      </c>
      <c r="V1430" s="20">
        <f t="shared" si="110"/>
        <v>0.3125</v>
      </c>
      <c r="W1430" s="17">
        <f t="shared" si="111"/>
        <v>2015</v>
      </c>
      <c r="X1430" t="str">
        <f t="shared" si="112"/>
        <v>Oct-2015</v>
      </c>
      <c r="Y1430" s="17">
        <f t="shared" si="113"/>
        <v>4</v>
      </c>
      <c r="Z1430" t="str">
        <f t="shared" si="114"/>
        <v>11-20%</v>
      </c>
      <c r="AA1430" s="17">
        <f>IF(COUNTIF($B$2:B1430,B1430)=1,1,0)</f>
        <v>0</v>
      </c>
      <c r="AB1430" s="17">
        <f>IF(COUNTIF($F$2:F1430,F1430)=1,1,0)</f>
        <v>0</v>
      </c>
    </row>
    <row r="1431" spans="1:28" x14ac:dyDescent="0.2">
      <c r="A1431" s="17">
        <v>1430</v>
      </c>
      <c r="B1431" t="s">
        <v>3891</v>
      </c>
      <c r="C1431" s="18">
        <v>42308</v>
      </c>
      <c r="D1431" s="18">
        <v>42312</v>
      </c>
      <c r="E1431" t="s">
        <v>50</v>
      </c>
      <c r="F1431" t="s">
        <v>3892</v>
      </c>
      <c r="G1431" t="s">
        <v>3893</v>
      </c>
      <c r="H1431" t="s">
        <v>68</v>
      </c>
      <c r="I1431" t="s">
        <v>54</v>
      </c>
      <c r="J1431" t="s">
        <v>2673</v>
      </c>
      <c r="K1431" t="s">
        <v>70</v>
      </c>
      <c r="L1431">
        <v>93905</v>
      </c>
      <c r="M1431" t="s">
        <v>71</v>
      </c>
      <c r="N1431" t="s">
        <v>2287</v>
      </c>
      <c r="O1431" t="s">
        <v>73</v>
      </c>
      <c r="P1431" t="s">
        <v>74</v>
      </c>
      <c r="Q1431" t="s">
        <v>2288</v>
      </c>
      <c r="R1431" s="19">
        <v>427.42</v>
      </c>
      <c r="S1431" s="17">
        <v>14</v>
      </c>
      <c r="T1431" s="20">
        <v>0</v>
      </c>
      <c r="U1431" s="19">
        <v>196.61320000000001</v>
      </c>
      <c r="V1431" s="20">
        <f t="shared" si="110"/>
        <v>0.46</v>
      </c>
      <c r="W1431" s="17">
        <f t="shared" si="111"/>
        <v>2015</v>
      </c>
      <c r="X1431" t="str">
        <f t="shared" si="112"/>
        <v>Oct-2015</v>
      </c>
      <c r="Y1431" s="17">
        <f t="shared" si="113"/>
        <v>4</v>
      </c>
      <c r="Z1431" t="str">
        <f t="shared" si="114"/>
        <v>0% (No Discount)</v>
      </c>
      <c r="AA1431" s="17">
        <f>IF(COUNTIF($B$2:B1431,B1431)=1,1,0)</f>
        <v>0</v>
      </c>
      <c r="AB1431" s="17">
        <f>IF(COUNTIF($F$2:F1431,F1431)=1,1,0)</f>
        <v>0</v>
      </c>
    </row>
    <row r="1432" spans="1:28" x14ac:dyDescent="0.2">
      <c r="A1432" s="17">
        <v>1431</v>
      </c>
      <c r="B1432" t="s">
        <v>3896</v>
      </c>
      <c r="C1432" s="18">
        <v>43065</v>
      </c>
      <c r="D1432" s="18">
        <v>43069</v>
      </c>
      <c r="E1432" t="s">
        <v>77</v>
      </c>
      <c r="F1432" t="s">
        <v>2507</v>
      </c>
      <c r="G1432" t="s">
        <v>2508</v>
      </c>
      <c r="H1432" t="s">
        <v>53</v>
      </c>
      <c r="I1432" t="s">
        <v>54</v>
      </c>
      <c r="J1432" t="s">
        <v>524</v>
      </c>
      <c r="K1432" t="s">
        <v>525</v>
      </c>
      <c r="L1432">
        <v>43229</v>
      </c>
      <c r="M1432" t="s">
        <v>175</v>
      </c>
      <c r="N1432" t="s">
        <v>2052</v>
      </c>
      <c r="O1432" t="s">
        <v>98</v>
      </c>
      <c r="P1432" t="s">
        <v>99</v>
      </c>
      <c r="Q1432" t="s">
        <v>2053</v>
      </c>
      <c r="R1432" s="19">
        <v>220.75200000000001</v>
      </c>
      <c r="S1432" s="17">
        <v>8</v>
      </c>
      <c r="T1432" s="20">
        <v>0.4</v>
      </c>
      <c r="U1432" s="19">
        <v>-40.471200000000003</v>
      </c>
      <c r="V1432" s="20">
        <f t="shared" si="110"/>
        <v>-0.18333333333333335</v>
      </c>
      <c r="W1432" s="17">
        <f t="shared" si="111"/>
        <v>2017</v>
      </c>
      <c r="X1432" t="str">
        <f t="shared" si="112"/>
        <v>Nov-2017</v>
      </c>
      <c r="Y1432" s="17">
        <f t="shared" si="113"/>
        <v>4</v>
      </c>
      <c r="Z1432" t="str">
        <f t="shared" si="114"/>
        <v>31-40%</v>
      </c>
      <c r="AA1432" s="17">
        <f>IF(COUNTIF($B$2:B1432,B1432)=1,1,0)</f>
        <v>1</v>
      </c>
      <c r="AB1432" s="17">
        <f>IF(COUNTIF($F$2:F1432,F1432)=1,1,0)</f>
        <v>0</v>
      </c>
    </row>
    <row r="1433" spans="1:28" x14ac:dyDescent="0.2">
      <c r="A1433" s="17">
        <v>1432</v>
      </c>
      <c r="B1433" t="s">
        <v>3897</v>
      </c>
      <c r="C1433" s="18">
        <v>41992</v>
      </c>
      <c r="D1433" s="18">
        <v>41994</v>
      </c>
      <c r="E1433" t="s">
        <v>50</v>
      </c>
      <c r="F1433" t="s">
        <v>120</v>
      </c>
      <c r="G1433" t="s">
        <v>121</v>
      </c>
      <c r="H1433" t="s">
        <v>53</v>
      </c>
      <c r="I1433" t="s">
        <v>54</v>
      </c>
      <c r="J1433" t="s">
        <v>2612</v>
      </c>
      <c r="K1433" t="s">
        <v>385</v>
      </c>
      <c r="L1433">
        <v>35630</v>
      </c>
      <c r="M1433" t="s">
        <v>57</v>
      </c>
      <c r="N1433" t="s">
        <v>3898</v>
      </c>
      <c r="O1433" t="s">
        <v>73</v>
      </c>
      <c r="P1433" t="s">
        <v>102</v>
      </c>
      <c r="Q1433" t="s">
        <v>3899</v>
      </c>
      <c r="R1433" s="19">
        <v>152.76</v>
      </c>
      <c r="S1433" s="17">
        <v>6</v>
      </c>
      <c r="T1433" s="20">
        <v>0</v>
      </c>
      <c r="U1433" s="19">
        <v>74.852400000000003</v>
      </c>
      <c r="V1433" s="20">
        <f t="shared" si="110"/>
        <v>0.49000000000000005</v>
      </c>
      <c r="W1433" s="17">
        <f t="shared" si="111"/>
        <v>2014</v>
      </c>
      <c r="X1433" t="str">
        <f t="shared" si="112"/>
        <v>Dec-2014</v>
      </c>
      <c r="Y1433" s="17">
        <f t="shared" si="113"/>
        <v>2</v>
      </c>
      <c r="Z1433" t="str">
        <f t="shared" si="114"/>
        <v>0% (No Discount)</v>
      </c>
      <c r="AA1433" s="17">
        <f>IF(COUNTIF($B$2:B1433,B1433)=1,1,0)</f>
        <v>1</v>
      </c>
      <c r="AB1433" s="17">
        <f>IF(COUNTIF($F$2:F1433,F1433)=1,1,0)</f>
        <v>0</v>
      </c>
    </row>
    <row r="1434" spans="1:28" x14ac:dyDescent="0.2">
      <c r="A1434" s="17">
        <v>1433</v>
      </c>
      <c r="B1434" t="s">
        <v>3897</v>
      </c>
      <c r="C1434" s="18">
        <v>41992</v>
      </c>
      <c r="D1434" s="18">
        <v>41994</v>
      </c>
      <c r="E1434" t="s">
        <v>50</v>
      </c>
      <c r="F1434" t="s">
        <v>120</v>
      </c>
      <c r="G1434" t="s">
        <v>121</v>
      </c>
      <c r="H1434" t="s">
        <v>53</v>
      </c>
      <c r="I1434" t="s">
        <v>54</v>
      </c>
      <c r="J1434" t="s">
        <v>2612</v>
      </c>
      <c r="K1434" t="s">
        <v>385</v>
      </c>
      <c r="L1434">
        <v>35630</v>
      </c>
      <c r="M1434" t="s">
        <v>57</v>
      </c>
      <c r="N1434" t="s">
        <v>2031</v>
      </c>
      <c r="O1434" t="s">
        <v>73</v>
      </c>
      <c r="P1434" t="s">
        <v>606</v>
      </c>
      <c r="Q1434" t="s">
        <v>2032</v>
      </c>
      <c r="R1434" s="19">
        <v>7.27</v>
      </c>
      <c r="S1434" s="17">
        <v>1</v>
      </c>
      <c r="T1434" s="20">
        <v>0</v>
      </c>
      <c r="U1434" s="19">
        <v>1.9629000000000001</v>
      </c>
      <c r="V1434" s="20">
        <f t="shared" si="110"/>
        <v>0.27</v>
      </c>
      <c r="W1434" s="17">
        <f t="shared" si="111"/>
        <v>2014</v>
      </c>
      <c r="X1434" t="str">
        <f t="shared" si="112"/>
        <v>Dec-2014</v>
      </c>
      <c r="Y1434" s="17">
        <f t="shared" si="113"/>
        <v>2</v>
      </c>
      <c r="Z1434" t="str">
        <f t="shared" si="114"/>
        <v>0% (No Discount)</v>
      </c>
      <c r="AA1434" s="17">
        <f>IF(COUNTIF($B$2:B1434,B1434)=1,1,0)</f>
        <v>0</v>
      </c>
      <c r="AB1434" s="17">
        <f>IF(COUNTIF($F$2:F1434,F1434)=1,1,0)</f>
        <v>0</v>
      </c>
    </row>
    <row r="1435" spans="1:28" x14ac:dyDescent="0.2">
      <c r="A1435" s="17">
        <v>1434</v>
      </c>
      <c r="B1435" t="s">
        <v>3897</v>
      </c>
      <c r="C1435" s="18">
        <v>41992</v>
      </c>
      <c r="D1435" s="18">
        <v>41994</v>
      </c>
      <c r="E1435" t="s">
        <v>50</v>
      </c>
      <c r="F1435" t="s">
        <v>120</v>
      </c>
      <c r="G1435" t="s">
        <v>121</v>
      </c>
      <c r="H1435" t="s">
        <v>53</v>
      </c>
      <c r="I1435" t="s">
        <v>54</v>
      </c>
      <c r="J1435" t="s">
        <v>2612</v>
      </c>
      <c r="K1435" t="s">
        <v>385</v>
      </c>
      <c r="L1435">
        <v>35630</v>
      </c>
      <c r="M1435" t="s">
        <v>57</v>
      </c>
      <c r="N1435" t="s">
        <v>363</v>
      </c>
      <c r="O1435" t="s">
        <v>59</v>
      </c>
      <c r="P1435" t="s">
        <v>63</v>
      </c>
      <c r="Q1435" t="s">
        <v>364</v>
      </c>
      <c r="R1435" s="19">
        <v>1819.86</v>
      </c>
      <c r="S1435" s="17">
        <v>14</v>
      </c>
      <c r="T1435" s="20">
        <v>0</v>
      </c>
      <c r="U1435" s="19">
        <v>163.78739999999999</v>
      </c>
      <c r="V1435" s="20">
        <f t="shared" si="110"/>
        <v>0.09</v>
      </c>
      <c r="W1435" s="17">
        <f t="shared" si="111"/>
        <v>2014</v>
      </c>
      <c r="X1435" t="str">
        <f t="shared" si="112"/>
        <v>Dec-2014</v>
      </c>
      <c r="Y1435" s="17">
        <f t="shared" si="113"/>
        <v>2</v>
      </c>
      <c r="Z1435" t="str">
        <f t="shared" si="114"/>
        <v>0% (No Discount)</v>
      </c>
      <c r="AA1435" s="17">
        <f>IF(COUNTIF($B$2:B1435,B1435)=1,1,0)</f>
        <v>0</v>
      </c>
      <c r="AB1435" s="17">
        <f>IF(COUNTIF($F$2:F1435,F1435)=1,1,0)</f>
        <v>0</v>
      </c>
    </row>
    <row r="1436" spans="1:28" x14ac:dyDescent="0.2">
      <c r="A1436" s="17">
        <v>1435</v>
      </c>
      <c r="B1436" t="s">
        <v>3900</v>
      </c>
      <c r="C1436" s="18">
        <v>42730</v>
      </c>
      <c r="D1436" s="18">
        <v>42734</v>
      </c>
      <c r="E1436" t="s">
        <v>77</v>
      </c>
      <c r="F1436" t="s">
        <v>1950</v>
      </c>
      <c r="G1436" t="s">
        <v>1951</v>
      </c>
      <c r="H1436" t="s">
        <v>53</v>
      </c>
      <c r="I1436" t="s">
        <v>54</v>
      </c>
      <c r="J1436" t="s">
        <v>122</v>
      </c>
      <c r="K1436" t="s">
        <v>123</v>
      </c>
      <c r="L1436">
        <v>98105</v>
      </c>
      <c r="M1436" t="s">
        <v>71</v>
      </c>
      <c r="N1436" t="s">
        <v>3901</v>
      </c>
      <c r="O1436" t="s">
        <v>73</v>
      </c>
      <c r="P1436" t="s">
        <v>117</v>
      </c>
      <c r="Q1436" t="s">
        <v>3902</v>
      </c>
      <c r="R1436" s="19">
        <v>33.9</v>
      </c>
      <c r="S1436" s="17">
        <v>5</v>
      </c>
      <c r="T1436" s="20">
        <v>0</v>
      </c>
      <c r="U1436" s="19">
        <v>15.593999999999999</v>
      </c>
      <c r="V1436" s="20">
        <f t="shared" si="110"/>
        <v>0.46</v>
      </c>
      <c r="W1436" s="17">
        <f t="shared" si="111"/>
        <v>2016</v>
      </c>
      <c r="X1436" t="str">
        <f t="shared" si="112"/>
        <v>Dec-2016</v>
      </c>
      <c r="Y1436" s="17">
        <f t="shared" si="113"/>
        <v>4</v>
      </c>
      <c r="Z1436" t="str">
        <f t="shared" si="114"/>
        <v>0% (No Discount)</v>
      </c>
      <c r="AA1436" s="17">
        <f>IF(COUNTIF($B$2:B1436,B1436)=1,1,0)</f>
        <v>1</v>
      </c>
      <c r="AB1436" s="17">
        <f>IF(COUNTIF($F$2:F1436,F1436)=1,1,0)</f>
        <v>0</v>
      </c>
    </row>
    <row r="1437" spans="1:28" x14ac:dyDescent="0.2">
      <c r="A1437" s="17">
        <v>1436</v>
      </c>
      <c r="B1437" t="s">
        <v>3903</v>
      </c>
      <c r="C1437" s="18">
        <v>42906</v>
      </c>
      <c r="D1437" s="18">
        <v>42913</v>
      </c>
      <c r="E1437" t="s">
        <v>77</v>
      </c>
      <c r="F1437" t="s">
        <v>3904</v>
      </c>
      <c r="G1437" t="s">
        <v>3905</v>
      </c>
      <c r="H1437" t="s">
        <v>53</v>
      </c>
      <c r="I1437" t="s">
        <v>54</v>
      </c>
      <c r="J1437" t="s">
        <v>3906</v>
      </c>
      <c r="K1437" t="s">
        <v>525</v>
      </c>
      <c r="L1437">
        <v>44134</v>
      </c>
      <c r="M1437" t="s">
        <v>175</v>
      </c>
      <c r="N1437" t="s">
        <v>3907</v>
      </c>
      <c r="O1437" t="s">
        <v>73</v>
      </c>
      <c r="P1437" t="s">
        <v>117</v>
      </c>
      <c r="Q1437" t="s">
        <v>3908</v>
      </c>
      <c r="R1437" s="19">
        <v>31.103999999999999</v>
      </c>
      <c r="S1437" s="17">
        <v>6</v>
      </c>
      <c r="T1437" s="20">
        <v>0.2</v>
      </c>
      <c r="U1437" s="19">
        <v>10.8864</v>
      </c>
      <c r="V1437" s="20">
        <f t="shared" si="110"/>
        <v>0.35000000000000003</v>
      </c>
      <c r="W1437" s="17">
        <f t="shared" si="111"/>
        <v>2017</v>
      </c>
      <c r="X1437" t="str">
        <f t="shared" si="112"/>
        <v>Jun-2017</v>
      </c>
      <c r="Y1437" s="17">
        <f t="shared" si="113"/>
        <v>7</v>
      </c>
      <c r="Z1437" t="str">
        <f t="shared" si="114"/>
        <v>11-20%</v>
      </c>
      <c r="AA1437" s="17">
        <f>IF(COUNTIF($B$2:B1437,B1437)=1,1,0)</f>
        <v>1</v>
      </c>
      <c r="AB1437" s="17">
        <f>IF(COUNTIF($F$2:F1437,F1437)=1,1,0)</f>
        <v>1</v>
      </c>
    </row>
    <row r="1438" spans="1:28" x14ac:dyDescent="0.2">
      <c r="A1438" s="17">
        <v>1437</v>
      </c>
      <c r="B1438" t="s">
        <v>3903</v>
      </c>
      <c r="C1438" s="18">
        <v>42906</v>
      </c>
      <c r="D1438" s="18">
        <v>42913</v>
      </c>
      <c r="E1438" t="s">
        <v>77</v>
      </c>
      <c r="F1438" t="s">
        <v>3904</v>
      </c>
      <c r="G1438" t="s">
        <v>3905</v>
      </c>
      <c r="H1438" t="s">
        <v>53</v>
      </c>
      <c r="I1438" t="s">
        <v>54</v>
      </c>
      <c r="J1438" t="s">
        <v>3906</v>
      </c>
      <c r="K1438" t="s">
        <v>525</v>
      </c>
      <c r="L1438">
        <v>44134</v>
      </c>
      <c r="M1438" t="s">
        <v>175</v>
      </c>
      <c r="N1438" t="s">
        <v>3752</v>
      </c>
      <c r="O1438" t="s">
        <v>73</v>
      </c>
      <c r="P1438" t="s">
        <v>95</v>
      </c>
      <c r="Q1438" t="s">
        <v>3753</v>
      </c>
      <c r="R1438" s="19">
        <v>5.2480000000000002</v>
      </c>
      <c r="S1438" s="17">
        <v>2</v>
      </c>
      <c r="T1438" s="20">
        <v>0.2</v>
      </c>
      <c r="U1438" s="19">
        <v>0.59040000000000004</v>
      </c>
      <c r="V1438" s="20">
        <f t="shared" si="110"/>
        <v>0.1125</v>
      </c>
      <c r="W1438" s="17">
        <f t="shared" si="111"/>
        <v>2017</v>
      </c>
      <c r="X1438" t="str">
        <f t="shared" si="112"/>
        <v>Jun-2017</v>
      </c>
      <c r="Y1438" s="17">
        <f t="shared" si="113"/>
        <v>7</v>
      </c>
      <c r="Z1438" t="str">
        <f t="shared" si="114"/>
        <v>11-20%</v>
      </c>
      <c r="AA1438" s="17">
        <f>IF(COUNTIF($B$2:B1438,B1438)=1,1,0)</f>
        <v>0</v>
      </c>
      <c r="AB1438" s="17">
        <f>IF(COUNTIF($F$2:F1438,F1438)=1,1,0)</f>
        <v>0</v>
      </c>
    </row>
    <row r="1439" spans="1:28" x14ac:dyDescent="0.2">
      <c r="A1439" s="17">
        <v>1438</v>
      </c>
      <c r="B1439" t="s">
        <v>3909</v>
      </c>
      <c r="C1439" s="18">
        <v>42292</v>
      </c>
      <c r="D1439" s="18">
        <v>42292</v>
      </c>
      <c r="E1439" t="s">
        <v>1320</v>
      </c>
      <c r="F1439" t="s">
        <v>359</v>
      </c>
      <c r="G1439" t="s">
        <v>360</v>
      </c>
      <c r="H1439" t="s">
        <v>53</v>
      </c>
      <c r="I1439" t="s">
        <v>54</v>
      </c>
      <c r="J1439" t="s">
        <v>1646</v>
      </c>
      <c r="K1439" t="s">
        <v>131</v>
      </c>
      <c r="L1439">
        <v>79109</v>
      </c>
      <c r="M1439" t="s">
        <v>132</v>
      </c>
      <c r="N1439" t="s">
        <v>3910</v>
      </c>
      <c r="O1439" t="s">
        <v>98</v>
      </c>
      <c r="P1439" t="s">
        <v>188</v>
      </c>
      <c r="Q1439" t="s">
        <v>3911</v>
      </c>
      <c r="R1439" s="19">
        <v>263.88</v>
      </c>
      <c r="S1439" s="17">
        <v>3</v>
      </c>
      <c r="T1439" s="20">
        <v>0.2</v>
      </c>
      <c r="U1439" s="19">
        <v>42.880499999999998</v>
      </c>
      <c r="V1439" s="20">
        <f t="shared" si="110"/>
        <v>0.16250000000000001</v>
      </c>
      <c r="W1439" s="17">
        <f t="shared" si="111"/>
        <v>2015</v>
      </c>
      <c r="X1439" t="str">
        <f t="shared" si="112"/>
        <v>Oct-2015</v>
      </c>
      <c r="Y1439" s="17">
        <f t="shared" si="113"/>
        <v>0</v>
      </c>
      <c r="Z1439" t="str">
        <f t="shared" si="114"/>
        <v>11-20%</v>
      </c>
      <c r="AA1439" s="17">
        <f>IF(COUNTIF($B$2:B1439,B1439)=1,1,0)</f>
        <v>1</v>
      </c>
      <c r="AB1439" s="17">
        <f>IF(COUNTIF($F$2:F1439,F1439)=1,1,0)</f>
        <v>0</v>
      </c>
    </row>
    <row r="1440" spans="1:28" x14ac:dyDescent="0.2">
      <c r="A1440" s="17">
        <v>1439</v>
      </c>
      <c r="B1440" t="s">
        <v>3909</v>
      </c>
      <c r="C1440" s="18">
        <v>42292</v>
      </c>
      <c r="D1440" s="18">
        <v>42292</v>
      </c>
      <c r="E1440" t="s">
        <v>1320</v>
      </c>
      <c r="F1440" t="s">
        <v>359</v>
      </c>
      <c r="G1440" t="s">
        <v>360</v>
      </c>
      <c r="H1440" t="s">
        <v>53</v>
      </c>
      <c r="I1440" t="s">
        <v>54</v>
      </c>
      <c r="J1440" t="s">
        <v>1646</v>
      </c>
      <c r="K1440" t="s">
        <v>131</v>
      </c>
      <c r="L1440">
        <v>79109</v>
      </c>
      <c r="M1440" t="s">
        <v>132</v>
      </c>
      <c r="N1440" t="s">
        <v>1904</v>
      </c>
      <c r="O1440" t="s">
        <v>59</v>
      </c>
      <c r="P1440" t="s">
        <v>63</v>
      </c>
      <c r="Q1440" t="s">
        <v>1905</v>
      </c>
      <c r="R1440" s="19">
        <v>2453.4299999999998</v>
      </c>
      <c r="S1440" s="17">
        <v>5</v>
      </c>
      <c r="T1440" s="20">
        <v>0.3</v>
      </c>
      <c r="U1440" s="19">
        <v>-350.49</v>
      </c>
      <c r="V1440" s="20">
        <f t="shared" si="110"/>
        <v>-0.14285714285714288</v>
      </c>
      <c r="W1440" s="17">
        <f t="shared" si="111"/>
        <v>2015</v>
      </c>
      <c r="X1440" t="str">
        <f t="shared" si="112"/>
        <v>Oct-2015</v>
      </c>
      <c r="Y1440" s="17">
        <f t="shared" si="113"/>
        <v>0</v>
      </c>
      <c r="Z1440" t="str">
        <f t="shared" si="114"/>
        <v>21-30%</v>
      </c>
      <c r="AA1440" s="17">
        <f>IF(COUNTIF($B$2:B1440,B1440)=1,1,0)</f>
        <v>0</v>
      </c>
      <c r="AB1440" s="17">
        <f>IF(COUNTIF($F$2:F1440,F1440)=1,1,0)</f>
        <v>0</v>
      </c>
    </row>
    <row r="1441" spans="1:28" x14ac:dyDescent="0.2">
      <c r="A1441" s="17">
        <v>1440</v>
      </c>
      <c r="B1441" t="s">
        <v>3912</v>
      </c>
      <c r="C1441" s="18">
        <v>42837</v>
      </c>
      <c r="D1441" s="18">
        <v>42840</v>
      </c>
      <c r="E1441" t="s">
        <v>50</v>
      </c>
      <c r="F1441" t="s">
        <v>1902</v>
      </c>
      <c r="G1441" t="s">
        <v>1903</v>
      </c>
      <c r="H1441" t="s">
        <v>53</v>
      </c>
      <c r="I1441" t="s">
        <v>54</v>
      </c>
      <c r="J1441" t="s">
        <v>3613</v>
      </c>
      <c r="K1441" t="s">
        <v>1430</v>
      </c>
      <c r="L1441">
        <v>2908</v>
      </c>
      <c r="M1441" t="s">
        <v>175</v>
      </c>
      <c r="N1441" t="s">
        <v>3913</v>
      </c>
      <c r="O1441" t="s">
        <v>73</v>
      </c>
      <c r="P1441" t="s">
        <v>102</v>
      </c>
      <c r="Q1441" t="s">
        <v>1244</v>
      </c>
      <c r="R1441" s="19">
        <v>29.7</v>
      </c>
      <c r="S1441" s="17">
        <v>5</v>
      </c>
      <c r="T1441" s="20">
        <v>0</v>
      </c>
      <c r="U1441" s="19">
        <v>13.365</v>
      </c>
      <c r="V1441" s="20">
        <f t="shared" si="110"/>
        <v>0.45</v>
      </c>
      <c r="W1441" s="17">
        <f t="shared" si="111"/>
        <v>2017</v>
      </c>
      <c r="X1441" t="str">
        <f t="shared" si="112"/>
        <v>Apr-2017</v>
      </c>
      <c r="Y1441" s="17">
        <f t="shared" si="113"/>
        <v>3</v>
      </c>
      <c r="Z1441" t="str">
        <f t="shared" si="114"/>
        <v>0% (No Discount)</v>
      </c>
      <c r="AA1441" s="17">
        <f>IF(COUNTIF($B$2:B1441,B1441)=1,1,0)</f>
        <v>1</v>
      </c>
      <c r="AB1441" s="17">
        <f>IF(COUNTIF($F$2:F1441,F1441)=1,1,0)</f>
        <v>0</v>
      </c>
    </row>
    <row r="1442" spans="1:28" x14ac:dyDescent="0.2">
      <c r="A1442" s="17">
        <v>1441</v>
      </c>
      <c r="B1442" t="s">
        <v>3912</v>
      </c>
      <c r="C1442" s="18">
        <v>42837</v>
      </c>
      <c r="D1442" s="18">
        <v>42840</v>
      </c>
      <c r="E1442" t="s">
        <v>50</v>
      </c>
      <c r="F1442" t="s">
        <v>1902</v>
      </c>
      <c r="G1442" t="s">
        <v>1903</v>
      </c>
      <c r="H1442" t="s">
        <v>53</v>
      </c>
      <c r="I1442" t="s">
        <v>54</v>
      </c>
      <c r="J1442" t="s">
        <v>3613</v>
      </c>
      <c r="K1442" t="s">
        <v>1430</v>
      </c>
      <c r="L1442">
        <v>2908</v>
      </c>
      <c r="M1442" t="s">
        <v>175</v>
      </c>
      <c r="N1442" t="s">
        <v>3914</v>
      </c>
      <c r="O1442" t="s">
        <v>73</v>
      </c>
      <c r="P1442" t="s">
        <v>117</v>
      </c>
      <c r="Q1442" t="s">
        <v>3915</v>
      </c>
      <c r="R1442" s="19">
        <v>39.96</v>
      </c>
      <c r="S1442" s="17">
        <v>4</v>
      </c>
      <c r="T1442" s="20">
        <v>0</v>
      </c>
      <c r="U1442" s="19">
        <v>17.981999999999999</v>
      </c>
      <c r="V1442" s="20">
        <f t="shared" si="110"/>
        <v>0.44999999999999996</v>
      </c>
      <c r="W1442" s="17">
        <f t="shared" si="111"/>
        <v>2017</v>
      </c>
      <c r="X1442" t="str">
        <f t="shared" si="112"/>
        <v>Apr-2017</v>
      </c>
      <c r="Y1442" s="17">
        <f t="shared" si="113"/>
        <v>3</v>
      </c>
      <c r="Z1442" t="str">
        <f t="shared" si="114"/>
        <v>0% (No Discount)</v>
      </c>
      <c r="AA1442" s="17">
        <f>IF(COUNTIF($B$2:B1442,B1442)=1,1,0)</f>
        <v>0</v>
      </c>
      <c r="AB1442" s="17">
        <f>IF(COUNTIF($F$2:F1442,F1442)=1,1,0)</f>
        <v>0</v>
      </c>
    </row>
    <row r="1443" spans="1:28" x14ac:dyDescent="0.2">
      <c r="A1443" s="17">
        <v>1442</v>
      </c>
      <c r="B1443" t="s">
        <v>3916</v>
      </c>
      <c r="C1443" s="18">
        <v>43088</v>
      </c>
      <c r="D1443" s="18">
        <v>43093</v>
      </c>
      <c r="E1443" t="s">
        <v>50</v>
      </c>
      <c r="F1443" t="s">
        <v>3917</v>
      </c>
      <c r="G1443" t="s">
        <v>3918</v>
      </c>
      <c r="H1443" t="s">
        <v>53</v>
      </c>
      <c r="I1443" t="s">
        <v>54</v>
      </c>
      <c r="J1443" t="s">
        <v>154</v>
      </c>
      <c r="K1443" t="s">
        <v>70</v>
      </c>
      <c r="L1443">
        <v>94110</v>
      </c>
      <c r="M1443" t="s">
        <v>71</v>
      </c>
      <c r="N1443" t="s">
        <v>2807</v>
      </c>
      <c r="O1443" t="s">
        <v>73</v>
      </c>
      <c r="P1443" t="s">
        <v>102</v>
      </c>
      <c r="Q1443" t="s">
        <v>2808</v>
      </c>
      <c r="R1443" s="19">
        <v>36.671999999999997</v>
      </c>
      <c r="S1443" s="17">
        <v>2</v>
      </c>
      <c r="T1443" s="20">
        <v>0.2</v>
      </c>
      <c r="U1443" s="19">
        <v>11.46</v>
      </c>
      <c r="V1443" s="20">
        <f t="shared" si="110"/>
        <v>0.31250000000000006</v>
      </c>
      <c r="W1443" s="17">
        <f t="shared" si="111"/>
        <v>2017</v>
      </c>
      <c r="X1443" t="str">
        <f t="shared" si="112"/>
        <v>Dec-2017</v>
      </c>
      <c r="Y1443" s="17">
        <f t="shared" si="113"/>
        <v>5</v>
      </c>
      <c r="Z1443" t="str">
        <f t="shared" si="114"/>
        <v>11-20%</v>
      </c>
      <c r="AA1443" s="17">
        <f>IF(COUNTIF($B$2:B1443,B1443)=1,1,0)</f>
        <v>1</v>
      </c>
      <c r="AB1443" s="17">
        <f>IF(COUNTIF($F$2:F1443,F1443)=1,1,0)</f>
        <v>1</v>
      </c>
    </row>
    <row r="1444" spans="1:28" x14ac:dyDescent="0.2">
      <c r="A1444" s="17">
        <v>1443</v>
      </c>
      <c r="B1444" t="s">
        <v>3919</v>
      </c>
      <c r="C1444" s="18">
        <v>42952</v>
      </c>
      <c r="D1444" s="18">
        <v>42955</v>
      </c>
      <c r="E1444" t="s">
        <v>215</v>
      </c>
      <c r="F1444" t="s">
        <v>3920</v>
      </c>
      <c r="G1444" t="s">
        <v>3921</v>
      </c>
      <c r="H1444" t="s">
        <v>68</v>
      </c>
      <c r="I1444" t="s">
        <v>54</v>
      </c>
      <c r="J1444" t="s">
        <v>1496</v>
      </c>
      <c r="K1444" t="s">
        <v>56</v>
      </c>
      <c r="L1444">
        <v>40475</v>
      </c>
      <c r="M1444" t="s">
        <v>57</v>
      </c>
      <c r="N1444" t="s">
        <v>1296</v>
      </c>
      <c r="O1444" t="s">
        <v>73</v>
      </c>
      <c r="P1444" t="s">
        <v>117</v>
      </c>
      <c r="Q1444" t="s">
        <v>1297</v>
      </c>
      <c r="R1444" s="19">
        <v>13.76</v>
      </c>
      <c r="S1444" s="17">
        <v>2</v>
      </c>
      <c r="T1444" s="20">
        <v>0</v>
      </c>
      <c r="U1444" s="19">
        <v>6.3296000000000001</v>
      </c>
      <c r="V1444" s="20">
        <f t="shared" si="110"/>
        <v>0.46</v>
      </c>
      <c r="W1444" s="17">
        <f t="shared" si="111"/>
        <v>2017</v>
      </c>
      <c r="X1444" t="str">
        <f t="shared" si="112"/>
        <v>Aug-2017</v>
      </c>
      <c r="Y1444" s="17">
        <f t="shared" si="113"/>
        <v>3</v>
      </c>
      <c r="Z1444" t="str">
        <f t="shared" si="114"/>
        <v>0% (No Discount)</v>
      </c>
      <c r="AA1444" s="17">
        <f>IF(COUNTIF($B$2:B1444,B1444)=1,1,0)</f>
        <v>1</v>
      </c>
      <c r="AB1444" s="17">
        <f>IF(COUNTIF($F$2:F1444,F1444)=1,1,0)</f>
        <v>1</v>
      </c>
    </row>
    <row r="1445" spans="1:28" x14ac:dyDescent="0.2">
      <c r="A1445" s="17">
        <v>1444</v>
      </c>
      <c r="B1445" t="s">
        <v>3922</v>
      </c>
      <c r="C1445" s="18">
        <v>42278</v>
      </c>
      <c r="D1445" s="18">
        <v>42283</v>
      </c>
      <c r="E1445" t="s">
        <v>77</v>
      </c>
      <c r="F1445" t="s">
        <v>3923</v>
      </c>
      <c r="G1445" t="s">
        <v>3924</v>
      </c>
      <c r="H1445" t="s">
        <v>68</v>
      </c>
      <c r="I1445" t="s">
        <v>54</v>
      </c>
      <c r="J1445" t="s">
        <v>483</v>
      </c>
      <c r="K1445" t="s">
        <v>484</v>
      </c>
      <c r="L1445">
        <v>80013</v>
      </c>
      <c r="M1445" t="s">
        <v>71</v>
      </c>
      <c r="N1445" t="s">
        <v>574</v>
      </c>
      <c r="O1445" t="s">
        <v>73</v>
      </c>
      <c r="P1445" t="s">
        <v>86</v>
      </c>
      <c r="Q1445" t="s">
        <v>575</v>
      </c>
      <c r="R1445" s="19">
        <v>139.42400000000001</v>
      </c>
      <c r="S1445" s="17">
        <v>4</v>
      </c>
      <c r="T1445" s="20">
        <v>0.2</v>
      </c>
      <c r="U1445" s="19">
        <v>17.428000000000001</v>
      </c>
      <c r="V1445" s="20">
        <f t="shared" si="110"/>
        <v>0.125</v>
      </c>
      <c r="W1445" s="17">
        <f t="shared" si="111"/>
        <v>2015</v>
      </c>
      <c r="X1445" t="str">
        <f t="shared" si="112"/>
        <v>Oct-2015</v>
      </c>
      <c r="Y1445" s="17">
        <f t="shared" si="113"/>
        <v>5</v>
      </c>
      <c r="Z1445" t="str">
        <f t="shared" si="114"/>
        <v>11-20%</v>
      </c>
      <c r="AA1445" s="17">
        <f>IF(COUNTIF($B$2:B1445,B1445)=1,1,0)</f>
        <v>1</v>
      </c>
      <c r="AB1445" s="17">
        <f>IF(COUNTIF($F$2:F1445,F1445)=1,1,0)</f>
        <v>1</v>
      </c>
    </row>
    <row r="1446" spans="1:28" x14ac:dyDescent="0.2">
      <c r="A1446" s="17">
        <v>1445</v>
      </c>
      <c r="B1446" t="s">
        <v>3925</v>
      </c>
      <c r="C1446" s="18">
        <v>42513</v>
      </c>
      <c r="D1446" s="18">
        <v>42518</v>
      </c>
      <c r="E1446" t="s">
        <v>77</v>
      </c>
      <c r="F1446" t="s">
        <v>945</v>
      </c>
      <c r="G1446" t="s">
        <v>946</v>
      </c>
      <c r="H1446" t="s">
        <v>53</v>
      </c>
      <c r="I1446" t="s">
        <v>54</v>
      </c>
      <c r="J1446" t="s">
        <v>330</v>
      </c>
      <c r="K1446" t="s">
        <v>238</v>
      </c>
      <c r="L1446">
        <v>60623</v>
      </c>
      <c r="M1446" t="s">
        <v>132</v>
      </c>
      <c r="N1446" t="s">
        <v>3536</v>
      </c>
      <c r="O1446" t="s">
        <v>98</v>
      </c>
      <c r="P1446" t="s">
        <v>99</v>
      </c>
      <c r="Q1446" t="s">
        <v>3537</v>
      </c>
      <c r="R1446" s="19">
        <v>1979.9280000000001</v>
      </c>
      <c r="S1446" s="17">
        <v>9</v>
      </c>
      <c r="T1446" s="20">
        <v>0.2</v>
      </c>
      <c r="U1446" s="19">
        <v>148.49459999999999</v>
      </c>
      <c r="V1446" s="20">
        <f t="shared" si="110"/>
        <v>7.4999999999999997E-2</v>
      </c>
      <c r="W1446" s="17">
        <f t="shared" si="111"/>
        <v>2016</v>
      </c>
      <c r="X1446" t="str">
        <f t="shared" si="112"/>
        <v>May-2016</v>
      </c>
      <c r="Y1446" s="17">
        <f t="shared" si="113"/>
        <v>5</v>
      </c>
      <c r="Z1446" t="str">
        <f t="shared" si="114"/>
        <v>11-20%</v>
      </c>
      <c r="AA1446" s="17">
        <f>IF(COUNTIF($B$2:B1446,B1446)=1,1,0)</f>
        <v>1</v>
      </c>
      <c r="AB1446" s="17">
        <f>IF(COUNTIF($F$2:F1446,F1446)=1,1,0)</f>
        <v>0</v>
      </c>
    </row>
    <row r="1447" spans="1:28" x14ac:dyDescent="0.2">
      <c r="A1447" s="17">
        <v>1446</v>
      </c>
      <c r="B1447" t="s">
        <v>3926</v>
      </c>
      <c r="C1447" s="18">
        <v>42899</v>
      </c>
      <c r="D1447" s="18">
        <v>42902</v>
      </c>
      <c r="E1447" t="s">
        <v>215</v>
      </c>
      <c r="F1447" t="s">
        <v>1529</v>
      </c>
      <c r="G1447" t="s">
        <v>1530</v>
      </c>
      <c r="H1447" t="s">
        <v>129</v>
      </c>
      <c r="I1447" t="s">
        <v>54</v>
      </c>
      <c r="J1447" t="s">
        <v>330</v>
      </c>
      <c r="K1447" t="s">
        <v>238</v>
      </c>
      <c r="L1447">
        <v>60653</v>
      </c>
      <c r="M1447" t="s">
        <v>132</v>
      </c>
      <c r="N1447" t="s">
        <v>990</v>
      </c>
      <c r="O1447" t="s">
        <v>73</v>
      </c>
      <c r="P1447" t="s">
        <v>86</v>
      </c>
      <c r="Q1447" t="s">
        <v>991</v>
      </c>
      <c r="R1447" s="19">
        <v>164.73599999999999</v>
      </c>
      <c r="S1447" s="17">
        <v>4</v>
      </c>
      <c r="T1447" s="20">
        <v>0.2</v>
      </c>
      <c r="U1447" s="19">
        <v>-39.1248</v>
      </c>
      <c r="V1447" s="20">
        <f t="shared" si="110"/>
        <v>-0.23750000000000002</v>
      </c>
      <c r="W1447" s="17">
        <f t="shared" si="111"/>
        <v>2017</v>
      </c>
      <c r="X1447" t="str">
        <f t="shared" si="112"/>
        <v>Jun-2017</v>
      </c>
      <c r="Y1447" s="17">
        <f t="shared" si="113"/>
        <v>3</v>
      </c>
      <c r="Z1447" t="str">
        <f t="shared" si="114"/>
        <v>11-20%</v>
      </c>
      <c r="AA1447" s="17">
        <f>IF(COUNTIF($B$2:B1447,B1447)=1,1,0)</f>
        <v>1</v>
      </c>
      <c r="AB1447" s="17">
        <f>IF(COUNTIF($F$2:F1447,F1447)=1,1,0)</f>
        <v>0</v>
      </c>
    </row>
    <row r="1448" spans="1:28" x14ac:dyDescent="0.2">
      <c r="A1448" s="17">
        <v>1447</v>
      </c>
      <c r="B1448" t="s">
        <v>3926</v>
      </c>
      <c r="C1448" s="18">
        <v>42899</v>
      </c>
      <c r="D1448" s="18">
        <v>42902</v>
      </c>
      <c r="E1448" t="s">
        <v>215</v>
      </c>
      <c r="F1448" t="s">
        <v>1529</v>
      </c>
      <c r="G1448" t="s">
        <v>1530</v>
      </c>
      <c r="H1448" t="s">
        <v>129</v>
      </c>
      <c r="I1448" t="s">
        <v>54</v>
      </c>
      <c r="J1448" t="s">
        <v>330</v>
      </c>
      <c r="K1448" t="s">
        <v>238</v>
      </c>
      <c r="L1448">
        <v>60653</v>
      </c>
      <c r="M1448" t="s">
        <v>132</v>
      </c>
      <c r="N1448" t="s">
        <v>3927</v>
      </c>
      <c r="O1448" t="s">
        <v>59</v>
      </c>
      <c r="P1448" t="s">
        <v>63</v>
      </c>
      <c r="Q1448" t="s">
        <v>3928</v>
      </c>
      <c r="R1448" s="19">
        <v>470.30200000000002</v>
      </c>
      <c r="S1448" s="17">
        <v>7</v>
      </c>
      <c r="T1448" s="20">
        <v>0.3</v>
      </c>
      <c r="U1448" s="19">
        <v>-87.341800000000006</v>
      </c>
      <c r="V1448" s="20">
        <f t="shared" si="110"/>
        <v>-0.18571428571428572</v>
      </c>
      <c r="W1448" s="17">
        <f t="shared" si="111"/>
        <v>2017</v>
      </c>
      <c r="X1448" t="str">
        <f t="shared" si="112"/>
        <v>Jun-2017</v>
      </c>
      <c r="Y1448" s="17">
        <f t="shared" si="113"/>
        <v>3</v>
      </c>
      <c r="Z1448" t="str">
        <f t="shared" si="114"/>
        <v>21-30%</v>
      </c>
      <c r="AA1448" s="17">
        <f>IF(COUNTIF($B$2:B1448,B1448)=1,1,0)</f>
        <v>0</v>
      </c>
      <c r="AB1448" s="17">
        <f>IF(COUNTIF($F$2:F1448,F1448)=1,1,0)</f>
        <v>0</v>
      </c>
    </row>
    <row r="1449" spans="1:28" x14ac:dyDescent="0.2">
      <c r="A1449" s="17">
        <v>1448</v>
      </c>
      <c r="B1449" t="s">
        <v>3926</v>
      </c>
      <c r="C1449" s="18">
        <v>42899</v>
      </c>
      <c r="D1449" s="18">
        <v>42902</v>
      </c>
      <c r="E1449" t="s">
        <v>215</v>
      </c>
      <c r="F1449" t="s">
        <v>1529</v>
      </c>
      <c r="G1449" t="s">
        <v>1530</v>
      </c>
      <c r="H1449" t="s">
        <v>129</v>
      </c>
      <c r="I1449" t="s">
        <v>54</v>
      </c>
      <c r="J1449" t="s">
        <v>330</v>
      </c>
      <c r="K1449" t="s">
        <v>238</v>
      </c>
      <c r="L1449">
        <v>60653</v>
      </c>
      <c r="M1449" t="s">
        <v>132</v>
      </c>
      <c r="N1449" t="s">
        <v>3929</v>
      </c>
      <c r="O1449" t="s">
        <v>98</v>
      </c>
      <c r="P1449" t="s">
        <v>99</v>
      </c>
      <c r="Q1449" t="s">
        <v>3930</v>
      </c>
      <c r="R1449" s="19">
        <v>47.984000000000002</v>
      </c>
      <c r="S1449" s="17">
        <v>2</v>
      </c>
      <c r="T1449" s="20">
        <v>0.2</v>
      </c>
      <c r="U1449" s="19">
        <v>5.9980000000000002</v>
      </c>
      <c r="V1449" s="20">
        <f t="shared" si="110"/>
        <v>0.125</v>
      </c>
      <c r="W1449" s="17">
        <f t="shared" si="111"/>
        <v>2017</v>
      </c>
      <c r="X1449" t="str">
        <f t="shared" si="112"/>
        <v>Jun-2017</v>
      </c>
      <c r="Y1449" s="17">
        <f t="shared" si="113"/>
        <v>3</v>
      </c>
      <c r="Z1449" t="str">
        <f t="shared" si="114"/>
        <v>11-20%</v>
      </c>
      <c r="AA1449" s="17">
        <f>IF(COUNTIF($B$2:B1449,B1449)=1,1,0)</f>
        <v>0</v>
      </c>
      <c r="AB1449" s="17">
        <f>IF(COUNTIF($F$2:F1449,F1449)=1,1,0)</f>
        <v>0</v>
      </c>
    </row>
    <row r="1450" spans="1:28" x14ac:dyDescent="0.2">
      <c r="A1450" s="17">
        <v>1449</v>
      </c>
      <c r="B1450" t="s">
        <v>3931</v>
      </c>
      <c r="C1450" s="18">
        <v>41752</v>
      </c>
      <c r="D1450" s="18">
        <v>41753</v>
      </c>
      <c r="E1450" t="s">
        <v>215</v>
      </c>
      <c r="F1450" t="s">
        <v>3171</v>
      </c>
      <c r="G1450" t="s">
        <v>3172</v>
      </c>
      <c r="H1450" t="s">
        <v>68</v>
      </c>
      <c r="I1450" t="s">
        <v>54</v>
      </c>
      <c r="J1450" t="s">
        <v>173</v>
      </c>
      <c r="K1450" t="s">
        <v>174</v>
      </c>
      <c r="L1450">
        <v>19134</v>
      </c>
      <c r="M1450" t="s">
        <v>175</v>
      </c>
      <c r="N1450" t="s">
        <v>3932</v>
      </c>
      <c r="O1450" t="s">
        <v>73</v>
      </c>
      <c r="P1450" t="s">
        <v>102</v>
      </c>
      <c r="Q1450" t="s">
        <v>3933</v>
      </c>
      <c r="R1450" s="19">
        <v>2.5019999999999998</v>
      </c>
      <c r="S1450" s="17">
        <v>3</v>
      </c>
      <c r="T1450" s="20">
        <v>0.7</v>
      </c>
      <c r="U1450" s="19">
        <v>-1.7514000000000001</v>
      </c>
      <c r="V1450" s="20">
        <f t="shared" si="110"/>
        <v>-0.70000000000000007</v>
      </c>
      <c r="W1450" s="17">
        <f t="shared" si="111"/>
        <v>2014</v>
      </c>
      <c r="X1450" t="str">
        <f t="shared" si="112"/>
        <v>Apr-2014</v>
      </c>
      <c r="Y1450" s="17">
        <f t="shared" si="113"/>
        <v>1</v>
      </c>
      <c r="Z1450" t="str">
        <f t="shared" si="114"/>
        <v>Over 50%</v>
      </c>
      <c r="AA1450" s="17">
        <f>IF(COUNTIF($B$2:B1450,B1450)=1,1,0)</f>
        <v>1</v>
      </c>
      <c r="AB1450" s="17">
        <f>IF(COUNTIF($F$2:F1450,F1450)=1,1,0)</f>
        <v>0</v>
      </c>
    </row>
    <row r="1451" spans="1:28" x14ac:dyDescent="0.2">
      <c r="A1451" s="17">
        <v>1450</v>
      </c>
      <c r="B1451" t="s">
        <v>3934</v>
      </c>
      <c r="C1451" s="18">
        <v>42125</v>
      </c>
      <c r="D1451" s="18">
        <v>42131</v>
      </c>
      <c r="E1451" t="s">
        <v>77</v>
      </c>
      <c r="F1451" t="s">
        <v>733</v>
      </c>
      <c r="G1451" t="s">
        <v>734</v>
      </c>
      <c r="H1451" t="s">
        <v>68</v>
      </c>
      <c r="I1451" t="s">
        <v>54</v>
      </c>
      <c r="J1451" t="s">
        <v>69</v>
      </c>
      <c r="K1451" t="s">
        <v>70</v>
      </c>
      <c r="L1451">
        <v>90008</v>
      </c>
      <c r="M1451" t="s">
        <v>71</v>
      </c>
      <c r="N1451" t="s">
        <v>3935</v>
      </c>
      <c r="O1451" t="s">
        <v>98</v>
      </c>
      <c r="P1451" t="s">
        <v>99</v>
      </c>
      <c r="Q1451" t="s">
        <v>3936</v>
      </c>
      <c r="R1451" s="19">
        <v>88.751999999999995</v>
      </c>
      <c r="S1451" s="17">
        <v>3</v>
      </c>
      <c r="T1451" s="20">
        <v>0.2</v>
      </c>
      <c r="U1451" s="19">
        <v>11.093999999999999</v>
      </c>
      <c r="V1451" s="20">
        <f t="shared" si="110"/>
        <v>0.125</v>
      </c>
      <c r="W1451" s="17">
        <f t="shared" si="111"/>
        <v>2015</v>
      </c>
      <c r="X1451" t="str">
        <f t="shared" si="112"/>
        <v>May-2015</v>
      </c>
      <c r="Y1451" s="17">
        <f t="shared" si="113"/>
        <v>6</v>
      </c>
      <c r="Z1451" t="str">
        <f t="shared" si="114"/>
        <v>11-20%</v>
      </c>
      <c r="AA1451" s="17">
        <f>IF(COUNTIF($B$2:B1451,B1451)=1,1,0)</f>
        <v>1</v>
      </c>
      <c r="AB1451" s="17">
        <f>IF(COUNTIF($F$2:F1451,F1451)=1,1,0)</f>
        <v>0</v>
      </c>
    </row>
    <row r="1452" spans="1:28" x14ac:dyDescent="0.2">
      <c r="A1452" s="17">
        <v>1451</v>
      </c>
      <c r="B1452" t="s">
        <v>3937</v>
      </c>
      <c r="C1452" s="18">
        <v>42204</v>
      </c>
      <c r="D1452" s="18">
        <v>42205</v>
      </c>
      <c r="E1452" t="s">
        <v>215</v>
      </c>
      <c r="F1452" t="s">
        <v>3938</v>
      </c>
      <c r="G1452" t="s">
        <v>3939</v>
      </c>
      <c r="H1452" t="s">
        <v>53</v>
      </c>
      <c r="I1452" t="s">
        <v>54</v>
      </c>
      <c r="J1452" t="s">
        <v>571</v>
      </c>
      <c r="K1452" t="s">
        <v>337</v>
      </c>
      <c r="L1452">
        <v>85023</v>
      </c>
      <c r="M1452" t="s">
        <v>71</v>
      </c>
      <c r="N1452" t="s">
        <v>3940</v>
      </c>
      <c r="O1452" t="s">
        <v>73</v>
      </c>
      <c r="P1452" t="s">
        <v>102</v>
      </c>
      <c r="Q1452" t="s">
        <v>3941</v>
      </c>
      <c r="R1452" s="19">
        <v>2.0249999999999999</v>
      </c>
      <c r="S1452" s="17">
        <v>1</v>
      </c>
      <c r="T1452" s="20">
        <v>0.7</v>
      </c>
      <c r="U1452" s="19">
        <v>-1.35</v>
      </c>
      <c r="V1452" s="20">
        <f t="shared" si="110"/>
        <v>-0.66666666666666674</v>
      </c>
      <c r="W1452" s="17">
        <f t="shared" si="111"/>
        <v>2015</v>
      </c>
      <c r="X1452" t="str">
        <f t="shared" si="112"/>
        <v>Jul-2015</v>
      </c>
      <c r="Y1452" s="17">
        <f t="shared" si="113"/>
        <v>1</v>
      </c>
      <c r="Z1452" t="str">
        <f t="shared" si="114"/>
        <v>Over 50%</v>
      </c>
      <c r="AA1452" s="17">
        <f>IF(COUNTIF($B$2:B1452,B1452)=1,1,0)</f>
        <v>1</v>
      </c>
      <c r="AB1452" s="17">
        <f>IF(COUNTIF($F$2:F1452,F1452)=1,1,0)</f>
        <v>1</v>
      </c>
    </row>
    <row r="1453" spans="1:28" x14ac:dyDescent="0.2">
      <c r="A1453" s="17">
        <v>1452</v>
      </c>
      <c r="B1453" t="s">
        <v>3942</v>
      </c>
      <c r="C1453" s="18">
        <v>42700</v>
      </c>
      <c r="D1453" s="18">
        <v>42703</v>
      </c>
      <c r="E1453" t="s">
        <v>215</v>
      </c>
      <c r="F1453" t="s">
        <v>3943</v>
      </c>
      <c r="G1453" t="s">
        <v>3944</v>
      </c>
      <c r="H1453" t="s">
        <v>68</v>
      </c>
      <c r="I1453" t="s">
        <v>54</v>
      </c>
      <c r="J1453" t="s">
        <v>3945</v>
      </c>
      <c r="K1453" t="s">
        <v>385</v>
      </c>
      <c r="L1453">
        <v>36608</v>
      </c>
      <c r="M1453" t="s">
        <v>57</v>
      </c>
      <c r="N1453" t="s">
        <v>3477</v>
      </c>
      <c r="O1453" t="s">
        <v>73</v>
      </c>
      <c r="P1453" t="s">
        <v>117</v>
      </c>
      <c r="Q1453" t="s">
        <v>213</v>
      </c>
      <c r="R1453" s="19">
        <v>70.98</v>
      </c>
      <c r="S1453" s="17">
        <v>7</v>
      </c>
      <c r="T1453" s="20">
        <v>0</v>
      </c>
      <c r="U1453" s="19">
        <v>34.780200000000001</v>
      </c>
      <c r="V1453" s="20">
        <f t="shared" si="110"/>
        <v>0.49</v>
      </c>
      <c r="W1453" s="17">
        <f t="shared" si="111"/>
        <v>2016</v>
      </c>
      <c r="X1453" t="str">
        <f t="shared" si="112"/>
        <v>Nov-2016</v>
      </c>
      <c r="Y1453" s="17">
        <f t="shared" si="113"/>
        <v>3</v>
      </c>
      <c r="Z1453" t="str">
        <f t="shared" si="114"/>
        <v>0% (No Discount)</v>
      </c>
      <c r="AA1453" s="17">
        <f>IF(COUNTIF($B$2:B1453,B1453)=1,1,0)</f>
        <v>1</v>
      </c>
      <c r="AB1453" s="17">
        <f>IF(COUNTIF($F$2:F1453,F1453)=1,1,0)</f>
        <v>1</v>
      </c>
    </row>
    <row r="1454" spans="1:28" x14ac:dyDescent="0.2">
      <c r="A1454" s="17">
        <v>1453</v>
      </c>
      <c r="B1454" t="s">
        <v>3942</v>
      </c>
      <c r="C1454" s="18">
        <v>42700</v>
      </c>
      <c r="D1454" s="18">
        <v>42703</v>
      </c>
      <c r="E1454" t="s">
        <v>215</v>
      </c>
      <c r="F1454" t="s">
        <v>3943</v>
      </c>
      <c r="G1454" t="s">
        <v>3944</v>
      </c>
      <c r="H1454" t="s">
        <v>68</v>
      </c>
      <c r="I1454" t="s">
        <v>54</v>
      </c>
      <c r="J1454" t="s">
        <v>3945</v>
      </c>
      <c r="K1454" t="s">
        <v>385</v>
      </c>
      <c r="L1454">
        <v>36608</v>
      </c>
      <c r="M1454" t="s">
        <v>57</v>
      </c>
      <c r="N1454" t="s">
        <v>3946</v>
      </c>
      <c r="O1454" t="s">
        <v>73</v>
      </c>
      <c r="P1454" t="s">
        <v>102</v>
      </c>
      <c r="Q1454" t="s">
        <v>3947</v>
      </c>
      <c r="R1454" s="19">
        <v>91.68</v>
      </c>
      <c r="S1454" s="17">
        <v>3</v>
      </c>
      <c r="T1454" s="20">
        <v>0</v>
      </c>
      <c r="U1454" s="19">
        <v>45.84</v>
      </c>
      <c r="V1454" s="20">
        <f t="shared" si="110"/>
        <v>0.5</v>
      </c>
      <c r="W1454" s="17">
        <f t="shared" si="111"/>
        <v>2016</v>
      </c>
      <c r="X1454" t="str">
        <f t="shared" si="112"/>
        <v>Nov-2016</v>
      </c>
      <c r="Y1454" s="17">
        <f t="shared" si="113"/>
        <v>3</v>
      </c>
      <c r="Z1454" t="str">
        <f t="shared" si="114"/>
        <v>0% (No Discount)</v>
      </c>
      <c r="AA1454" s="17">
        <f>IF(COUNTIF($B$2:B1454,B1454)=1,1,0)</f>
        <v>0</v>
      </c>
      <c r="AB1454" s="17">
        <f>IF(COUNTIF($F$2:F1454,F1454)=1,1,0)</f>
        <v>0</v>
      </c>
    </row>
    <row r="1455" spans="1:28" x14ac:dyDescent="0.2">
      <c r="A1455" s="17">
        <v>1454</v>
      </c>
      <c r="B1455" t="s">
        <v>3942</v>
      </c>
      <c r="C1455" s="18">
        <v>42700</v>
      </c>
      <c r="D1455" s="18">
        <v>42703</v>
      </c>
      <c r="E1455" t="s">
        <v>215</v>
      </c>
      <c r="F1455" t="s">
        <v>3943</v>
      </c>
      <c r="G1455" t="s">
        <v>3944</v>
      </c>
      <c r="H1455" t="s">
        <v>68</v>
      </c>
      <c r="I1455" t="s">
        <v>54</v>
      </c>
      <c r="J1455" t="s">
        <v>3945</v>
      </c>
      <c r="K1455" t="s">
        <v>385</v>
      </c>
      <c r="L1455">
        <v>36608</v>
      </c>
      <c r="M1455" t="s">
        <v>57</v>
      </c>
      <c r="N1455" t="s">
        <v>3940</v>
      </c>
      <c r="O1455" t="s">
        <v>73</v>
      </c>
      <c r="P1455" t="s">
        <v>102</v>
      </c>
      <c r="Q1455" t="s">
        <v>3941</v>
      </c>
      <c r="R1455" s="19">
        <v>33.75</v>
      </c>
      <c r="S1455" s="17">
        <v>5</v>
      </c>
      <c r="T1455" s="20">
        <v>0</v>
      </c>
      <c r="U1455" s="19">
        <v>16.875</v>
      </c>
      <c r="V1455" s="20">
        <f t="shared" si="110"/>
        <v>0.5</v>
      </c>
      <c r="W1455" s="17">
        <f t="shared" si="111"/>
        <v>2016</v>
      </c>
      <c r="X1455" t="str">
        <f t="shared" si="112"/>
        <v>Nov-2016</v>
      </c>
      <c r="Y1455" s="17">
        <f t="shared" si="113"/>
        <v>3</v>
      </c>
      <c r="Z1455" t="str">
        <f t="shared" si="114"/>
        <v>0% (No Discount)</v>
      </c>
      <c r="AA1455" s="17">
        <f>IF(COUNTIF($B$2:B1455,B1455)=1,1,0)</f>
        <v>0</v>
      </c>
      <c r="AB1455" s="17">
        <f>IF(COUNTIF($F$2:F1455,F1455)=1,1,0)</f>
        <v>0</v>
      </c>
    </row>
    <row r="1456" spans="1:28" x14ac:dyDescent="0.2">
      <c r="A1456" s="17">
        <v>1455</v>
      </c>
      <c r="B1456" t="s">
        <v>3942</v>
      </c>
      <c r="C1456" s="18">
        <v>42700</v>
      </c>
      <c r="D1456" s="18">
        <v>42703</v>
      </c>
      <c r="E1456" t="s">
        <v>215</v>
      </c>
      <c r="F1456" t="s">
        <v>3943</v>
      </c>
      <c r="G1456" t="s">
        <v>3944</v>
      </c>
      <c r="H1456" t="s">
        <v>68</v>
      </c>
      <c r="I1456" t="s">
        <v>54</v>
      </c>
      <c r="J1456" t="s">
        <v>3945</v>
      </c>
      <c r="K1456" t="s">
        <v>385</v>
      </c>
      <c r="L1456">
        <v>36608</v>
      </c>
      <c r="M1456" t="s">
        <v>57</v>
      </c>
      <c r="N1456" t="s">
        <v>3948</v>
      </c>
      <c r="O1456" t="s">
        <v>98</v>
      </c>
      <c r="P1456" t="s">
        <v>711</v>
      </c>
      <c r="Q1456" t="s">
        <v>3949</v>
      </c>
      <c r="R1456" s="19">
        <v>3040</v>
      </c>
      <c r="S1456" s="17">
        <v>8</v>
      </c>
      <c r="T1456" s="20">
        <v>0</v>
      </c>
      <c r="U1456" s="19">
        <v>1459.2</v>
      </c>
      <c r="V1456" s="20">
        <f t="shared" si="110"/>
        <v>0.48000000000000004</v>
      </c>
      <c r="W1456" s="17">
        <f t="shared" si="111"/>
        <v>2016</v>
      </c>
      <c r="X1456" t="str">
        <f t="shared" si="112"/>
        <v>Nov-2016</v>
      </c>
      <c r="Y1456" s="17">
        <f t="shared" si="113"/>
        <v>3</v>
      </c>
      <c r="Z1456" t="str">
        <f t="shared" si="114"/>
        <v>0% (No Discount)</v>
      </c>
      <c r="AA1456" s="17">
        <f>IF(COUNTIF($B$2:B1456,B1456)=1,1,0)</f>
        <v>0</v>
      </c>
      <c r="AB1456" s="17">
        <f>IF(COUNTIF($F$2:F1456,F1456)=1,1,0)</f>
        <v>0</v>
      </c>
    </row>
    <row r="1457" spans="1:28" x14ac:dyDescent="0.2">
      <c r="A1457" s="17">
        <v>1456</v>
      </c>
      <c r="B1457" t="s">
        <v>3950</v>
      </c>
      <c r="C1457" s="18">
        <v>42898</v>
      </c>
      <c r="D1457" s="18">
        <v>42905</v>
      </c>
      <c r="E1457" t="s">
        <v>77</v>
      </c>
      <c r="F1457" t="s">
        <v>3951</v>
      </c>
      <c r="G1457" t="s">
        <v>3952</v>
      </c>
      <c r="H1457" t="s">
        <v>129</v>
      </c>
      <c r="I1457" t="s">
        <v>54</v>
      </c>
      <c r="J1457" t="s">
        <v>524</v>
      </c>
      <c r="K1457" t="s">
        <v>1302</v>
      </c>
      <c r="L1457">
        <v>31907</v>
      </c>
      <c r="M1457" t="s">
        <v>57</v>
      </c>
      <c r="N1457" t="s">
        <v>3953</v>
      </c>
      <c r="O1457" t="s">
        <v>73</v>
      </c>
      <c r="P1457" t="s">
        <v>102</v>
      </c>
      <c r="Q1457" t="s">
        <v>3954</v>
      </c>
      <c r="R1457" s="19">
        <v>91.2</v>
      </c>
      <c r="S1457" s="17">
        <v>3</v>
      </c>
      <c r="T1457" s="20">
        <v>0</v>
      </c>
      <c r="U1457" s="19">
        <v>41.951999999999998</v>
      </c>
      <c r="V1457" s="20">
        <f t="shared" si="110"/>
        <v>0.45999999999999996</v>
      </c>
      <c r="W1457" s="17">
        <f t="shared" si="111"/>
        <v>2017</v>
      </c>
      <c r="X1457" t="str">
        <f t="shared" si="112"/>
        <v>Jun-2017</v>
      </c>
      <c r="Y1457" s="17">
        <f t="shared" si="113"/>
        <v>7</v>
      </c>
      <c r="Z1457" t="str">
        <f t="shared" si="114"/>
        <v>0% (No Discount)</v>
      </c>
      <c r="AA1457" s="17">
        <f>IF(COUNTIF($B$2:B1457,B1457)=1,1,0)</f>
        <v>1</v>
      </c>
      <c r="AB1457" s="17">
        <f>IF(COUNTIF($F$2:F1457,F1457)=1,1,0)</f>
        <v>1</v>
      </c>
    </row>
    <row r="1458" spans="1:28" x14ac:dyDescent="0.2">
      <c r="A1458" s="17">
        <v>1457</v>
      </c>
      <c r="B1458" t="s">
        <v>3950</v>
      </c>
      <c r="C1458" s="18">
        <v>42898</v>
      </c>
      <c r="D1458" s="18">
        <v>42905</v>
      </c>
      <c r="E1458" t="s">
        <v>77</v>
      </c>
      <c r="F1458" t="s">
        <v>3951</v>
      </c>
      <c r="G1458" t="s">
        <v>3952</v>
      </c>
      <c r="H1458" t="s">
        <v>129</v>
      </c>
      <c r="I1458" t="s">
        <v>54</v>
      </c>
      <c r="J1458" t="s">
        <v>524</v>
      </c>
      <c r="K1458" t="s">
        <v>1302</v>
      </c>
      <c r="L1458">
        <v>31907</v>
      </c>
      <c r="M1458" t="s">
        <v>57</v>
      </c>
      <c r="N1458" t="s">
        <v>3955</v>
      </c>
      <c r="O1458" t="s">
        <v>59</v>
      </c>
      <c r="P1458" t="s">
        <v>83</v>
      </c>
      <c r="Q1458" t="s">
        <v>3956</v>
      </c>
      <c r="R1458" s="19">
        <v>452.94</v>
      </c>
      <c r="S1458" s="17">
        <v>3</v>
      </c>
      <c r="T1458" s="20">
        <v>0</v>
      </c>
      <c r="U1458" s="19">
        <v>67.941000000000003</v>
      </c>
      <c r="V1458" s="20">
        <f t="shared" si="110"/>
        <v>0.15</v>
      </c>
      <c r="W1458" s="17">
        <f t="shared" si="111"/>
        <v>2017</v>
      </c>
      <c r="X1458" t="str">
        <f t="shared" si="112"/>
        <v>Jun-2017</v>
      </c>
      <c r="Y1458" s="17">
        <f t="shared" si="113"/>
        <v>7</v>
      </c>
      <c r="Z1458" t="str">
        <f t="shared" si="114"/>
        <v>0% (No Discount)</v>
      </c>
      <c r="AA1458" s="17">
        <f>IF(COUNTIF($B$2:B1458,B1458)=1,1,0)</f>
        <v>0</v>
      </c>
      <c r="AB1458" s="17">
        <f>IF(COUNTIF($F$2:F1458,F1458)=1,1,0)</f>
        <v>0</v>
      </c>
    </row>
    <row r="1459" spans="1:28" x14ac:dyDescent="0.2">
      <c r="A1459" s="17">
        <v>1458</v>
      </c>
      <c r="B1459" t="s">
        <v>3957</v>
      </c>
      <c r="C1459" s="18">
        <v>42233</v>
      </c>
      <c r="D1459" s="18">
        <v>42237</v>
      </c>
      <c r="E1459" t="s">
        <v>77</v>
      </c>
      <c r="F1459" t="s">
        <v>3923</v>
      </c>
      <c r="G1459" t="s">
        <v>3924</v>
      </c>
      <c r="H1459" t="s">
        <v>68</v>
      </c>
      <c r="I1459" t="s">
        <v>54</v>
      </c>
      <c r="J1459" t="s">
        <v>3958</v>
      </c>
      <c r="K1459" t="s">
        <v>1275</v>
      </c>
      <c r="L1459">
        <v>2740</v>
      </c>
      <c r="M1459" t="s">
        <v>175</v>
      </c>
      <c r="N1459" t="s">
        <v>1324</v>
      </c>
      <c r="O1459" t="s">
        <v>73</v>
      </c>
      <c r="P1459" t="s">
        <v>102</v>
      </c>
      <c r="Q1459" t="s">
        <v>1325</v>
      </c>
      <c r="R1459" s="19">
        <v>52.2</v>
      </c>
      <c r="S1459" s="17">
        <v>9</v>
      </c>
      <c r="T1459" s="20">
        <v>0</v>
      </c>
      <c r="U1459" s="19">
        <v>23.49</v>
      </c>
      <c r="V1459" s="20">
        <f t="shared" si="110"/>
        <v>0.44999999999999996</v>
      </c>
      <c r="W1459" s="17">
        <f t="shared" si="111"/>
        <v>2015</v>
      </c>
      <c r="X1459" t="str">
        <f t="shared" si="112"/>
        <v>Aug-2015</v>
      </c>
      <c r="Y1459" s="17">
        <f t="shared" si="113"/>
        <v>4</v>
      </c>
      <c r="Z1459" t="str">
        <f t="shared" si="114"/>
        <v>0% (No Discount)</v>
      </c>
      <c r="AA1459" s="17">
        <f>IF(COUNTIF($B$2:B1459,B1459)=1,1,0)</f>
        <v>1</v>
      </c>
      <c r="AB1459" s="17">
        <f>IF(COUNTIF($F$2:F1459,F1459)=1,1,0)</f>
        <v>0</v>
      </c>
    </row>
    <row r="1460" spans="1:28" x14ac:dyDescent="0.2">
      <c r="A1460" s="17">
        <v>1459</v>
      </c>
      <c r="B1460" t="s">
        <v>3959</v>
      </c>
      <c r="C1460" s="18">
        <v>42638</v>
      </c>
      <c r="D1460" s="18">
        <v>42644</v>
      </c>
      <c r="E1460" t="s">
        <v>77</v>
      </c>
      <c r="F1460" t="s">
        <v>3960</v>
      </c>
      <c r="G1460" t="s">
        <v>3961</v>
      </c>
      <c r="H1460" t="s">
        <v>68</v>
      </c>
      <c r="I1460" t="s">
        <v>54</v>
      </c>
      <c r="J1460" t="s">
        <v>3962</v>
      </c>
      <c r="K1460" t="s">
        <v>131</v>
      </c>
      <c r="L1460">
        <v>75061</v>
      </c>
      <c r="M1460" t="s">
        <v>132</v>
      </c>
      <c r="N1460" t="s">
        <v>2525</v>
      </c>
      <c r="O1460" t="s">
        <v>73</v>
      </c>
      <c r="P1460" t="s">
        <v>74</v>
      </c>
      <c r="Q1460" t="s">
        <v>2526</v>
      </c>
      <c r="R1460" s="19">
        <v>15.936</v>
      </c>
      <c r="S1460" s="17">
        <v>4</v>
      </c>
      <c r="T1460" s="20">
        <v>0.2</v>
      </c>
      <c r="U1460" s="19">
        <v>5.1791999999999998</v>
      </c>
      <c r="V1460" s="20">
        <f t="shared" si="110"/>
        <v>0.32500000000000001</v>
      </c>
      <c r="W1460" s="17">
        <f t="shared" si="111"/>
        <v>2016</v>
      </c>
      <c r="X1460" t="str">
        <f t="shared" si="112"/>
        <v>Sep-2016</v>
      </c>
      <c r="Y1460" s="17">
        <f t="shared" si="113"/>
        <v>6</v>
      </c>
      <c r="Z1460" t="str">
        <f t="shared" si="114"/>
        <v>11-20%</v>
      </c>
      <c r="AA1460" s="17">
        <f>IF(COUNTIF($B$2:B1460,B1460)=1,1,0)</f>
        <v>1</v>
      </c>
      <c r="AB1460" s="17">
        <f>IF(COUNTIF($F$2:F1460,F1460)=1,1,0)</f>
        <v>1</v>
      </c>
    </row>
    <row r="1461" spans="1:28" x14ac:dyDescent="0.2">
      <c r="A1461" s="17">
        <v>1460</v>
      </c>
      <c r="B1461" t="s">
        <v>3963</v>
      </c>
      <c r="C1461" s="18">
        <v>41763</v>
      </c>
      <c r="D1461" s="18">
        <v>41763</v>
      </c>
      <c r="E1461" t="s">
        <v>1320</v>
      </c>
      <c r="F1461" t="s">
        <v>112</v>
      </c>
      <c r="G1461" t="s">
        <v>113</v>
      </c>
      <c r="H1461" t="s">
        <v>53</v>
      </c>
      <c r="I1461" t="s">
        <v>54</v>
      </c>
      <c r="J1461" t="s">
        <v>3723</v>
      </c>
      <c r="K1461" t="s">
        <v>776</v>
      </c>
      <c r="L1461">
        <v>6457</v>
      </c>
      <c r="M1461" t="s">
        <v>175</v>
      </c>
      <c r="N1461" t="s">
        <v>3964</v>
      </c>
      <c r="O1461" t="s">
        <v>59</v>
      </c>
      <c r="P1461" t="s">
        <v>92</v>
      </c>
      <c r="Q1461" t="s">
        <v>3965</v>
      </c>
      <c r="R1461" s="19">
        <v>27.46</v>
      </c>
      <c r="S1461" s="17">
        <v>2</v>
      </c>
      <c r="T1461" s="20">
        <v>0</v>
      </c>
      <c r="U1461" s="19">
        <v>9.8856000000000002</v>
      </c>
      <c r="V1461" s="20">
        <f t="shared" si="110"/>
        <v>0.36</v>
      </c>
      <c r="W1461" s="17">
        <f t="shared" si="111"/>
        <v>2014</v>
      </c>
      <c r="X1461" t="str">
        <f t="shared" si="112"/>
        <v>May-2014</v>
      </c>
      <c r="Y1461" s="17">
        <f t="shared" si="113"/>
        <v>0</v>
      </c>
      <c r="Z1461" t="str">
        <f t="shared" si="114"/>
        <v>0% (No Discount)</v>
      </c>
      <c r="AA1461" s="17">
        <f>IF(COUNTIF($B$2:B1461,B1461)=1,1,0)</f>
        <v>1</v>
      </c>
      <c r="AB1461" s="17">
        <f>IF(COUNTIF($F$2:F1461,F1461)=1,1,0)</f>
        <v>0</v>
      </c>
    </row>
    <row r="1462" spans="1:28" x14ac:dyDescent="0.2">
      <c r="A1462" s="17">
        <v>1461</v>
      </c>
      <c r="B1462" t="s">
        <v>3966</v>
      </c>
      <c r="C1462" s="18">
        <v>42339</v>
      </c>
      <c r="D1462" s="18">
        <v>42346</v>
      </c>
      <c r="E1462" t="s">
        <v>77</v>
      </c>
      <c r="F1462" t="s">
        <v>842</v>
      </c>
      <c r="G1462" t="s">
        <v>843</v>
      </c>
      <c r="H1462" t="s">
        <v>53</v>
      </c>
      <c r="I1462" t="s">
        <v>54</v>
      </c>
      <c r="J1462" t="s">
        <v>122</v>
      </c>
      <c r="K1462" t="s">
        <v>123</v>
      </c>
      <c r="L1462">
        <v>98103</v>
      </c>
      <c r="M1462" t="s">
        <v>71</v>
      </c>
      <c r="N1462" t="s">
        <v>3967</v>
      </c>
      <c r="O1462" t="s">
        <v>73</v>
      </c>
      <c r="P1462" t="s">
        <v>102</v>
      </c>
      <c r="Q1462" t="s">
        <v>3968</v>
      </c>
      <c r="R1462" s="19">
        <v>55.423999999999999</v>
      </c>
      <c r="S1462" s="17">
        <v>2</v>
      </c>
      <c r="T1462" s="20">
        <v>0.2</v>
      </c>
      <c r="U1462" s="19">
        <v>19.398399999999999</v>
      </c>
      <c r="V1462" s="20">
        <f t="shared" si="110"/>
        <v>0.35</v>
      </c>
      <c r="W1462" s="17">
        <f t="shared" si="111"/>
        <v>2015</v>
      </c>
      <c r="X1462" t="str">
        <f t="shared" si="112"/>
        <v>Dec-2015</v>
      </c>
      <c r="Y1462" s="17">
        <f t="shared" si="113"/>
        <v>7</v>
      </c>
      <c r="Z1462" t="str">
        <f t="shared" si="114"/>
        <v>11-20%</v>
      </c>
      <c r="AA1462" s="17">
        <f>IF(COUNTIF($B$2:B1462,B1462)=1,1,0)</f>
        <v>1</v>
      </c>
      <c r="AB1462" s="17">
        <f>IF(COUNTIF($F$2:F1462,F1462)=1,1,0)</f>
        <v>0</v>
      </c>
    </row>
    <row r="1463" spans="1:28" x14ac:dyDescent="0.2">
      <c r="A1463" s="17">
        <v>1462</v>
      </c>
      <c r="B1463" t="s">
        <v>3969</v>
      </c>
      <c r="C1463" s="18">
        <v>42440</v>
      </c>
      <c r="D1463" s="18">
        <v>42444</v>
      </c>
      <c r="E1463" t="s">
        <v>77</v>
      </c>
      <c r="F1463" t="s">
        <v>3970</v>
      </c>
      <c r="G1463" t="s">
        <v>3971</v>
      </c>
      <c r="H1463" t="s">
        <v>53</v>
      </c>
      <c r="I1463" t="s">
        <v>54</v>
      </c>
      <c r="J1463" t="s">
        <v>3972</v>
      </c>
      <c r="K1463" t="s">
        <v>817</v>
      </c>
      <c r="L1463">
        <v>8360</v>
      </c>
      <c r="M1463" t="s">
        <v>175</v>
      </c>
      <c r="N1463" t="s">
        <v>2432</v>
      </c>
      <c r="O1463" t="s">
        <v>59</v>
      </c>
      <c r="P1463" t="s">
        <v>83</v>
      </c>
      <c r="Q1463" t="s">
        <v>2433</v>
      </c>
      <c r="R1463" s="19">
        <v>244.006</v>
      </c>
      <c r="S1463" s="17">
        <v>2</v>
      </c>
      <c r="T1463" s="20">
        <v>0.3</v>
      </c>
      <c r="U1463" s="19">
        <v>-31.372199999999999</v>
      </c>
      <c r="V1463" s="20">
        <f t="shared" si="110"/>
        <v>-0.12857142857142856</v>
      </c>
      <c r="W1463" s="17">
        <f t="shared" si="111"/>
        <v>2016</v>
      </c>
      <c r="X1463" t="str">
        <f t="shared" si="112"/>
        <v>Mar-2016</v>
      </c>
      <c r="Y1463" s="17">
        <f t="shared" si="113"/>
        <v>4</v>
      </c>
      <c r="Z1463" t="str">
        <f t="shared" si="114"/>
        <v>21-30%</v>
      </c>
      <c r="AA1463" s="17">
        <f>IF(COUNTIF($B$2:B1463,B1463)=1,1,0)</f>
        <v>1</v>
      </c>
      <c r="AB1463" s="17">
        <f>IF(COUNTIF($F$2:F1463,F1463)=1,1,0)</f>
        <v>1</v>
      </c>
    </row>
    <row r="1464" spans="1:28" x14ac:dyDescent="0.2">
      <c r="A1464" s="17">
        <v>1463</v>
      </c>
      <c r="B1464" t="s">
        <v>3973</v>
      </c>
      <c r="C1464" s="18">
        <v>42608</v>
      </c>
      <c r="D1464" s="18">
        <v>42610</v>
      </c>
      <c r="E1464" t="s">
        <v>215</v>
      </c>
      <c r="F1464" t="s">
        <v>235</v>
      </c>
      <c r="G1464" t="s">
        <v>236</v>
      </c>
      <c r="H1464" t="s">
        <v>68</v>
      </c>
      <c r="I1464" t="s">
        <v>54</v>
      </c>
      <c r="J1464" t="s">
        <v>630</v>
      </c>
      <c r="K1464" t="s">
        <v>131</v>
      </c>
      <c r="L1464">
        <v>77506</v>
      </c>
      <c r="M1464" t="s">
        <v>132</v>
      </c>
      <c r="N1464" t="s">
        <v>1626</v>
      </c>
      <c r="O1464" t="s">
        <v>98</v>
      </c>
      <c r="P1464" t="s">
        <v>188</v>
      </c>
      <c r="Q1464" t="s">
        <v>1627</v>
      </c>
      <c r="R1464" s="19">
        <v>159.98400000000001</v>
      </c>
      <c r="S1464" s="17">
        <v>2</v>
      </c>
      <c r="T1464" s="20">
        <v>0.2</v>
      </c>
      <c r="U1464" s="19">
        <v>43.995600000000003</v>
      </c>
      <c r="V1464" s="20">
        <f t="shared" si="110"/>
        <v>0.27500000000000002</v>
      </c>
      <c r="W1464" s="17">
        <f t="shared" si="111"/>
        <v>2016</v>
      </c>
      <c r="X1464" t="str">
        <f t="shared" si="112"/>
        <v>Aug-2016</v>
      </c>
      <c r="Y1464" s="17">
        <f t="shared" si="113"/>
        <v>2</v>
      </c>
      <c r="Z1464" t="str">
        <f t="shared" si="114"/>
        <v>11-20%</v>
      </c>
      <c r="AA1464" s="17">
        <f>IF(COUNTIF($B$2:B1464,B1464)=1,1,0)</f>
        <v>1</v>
      </c>
      <c r="AB1464" s="17">
        <f>IF(COUNTIF($F$2:F1464,F1464)=1,1,0)</f>
        <v>0</v>
      </c>
    </row>
    <row r="1465" spans="1:28" x14ac:dyDescent="0.2">
      <c r="A1465" s="17">
        <v>1464</v>
      </c>
      <c r="B1465" t="s">
        <v>3973</v>
      </c>
      <c r="C1465" s="18">
        <v>42608</v>
      </c>
      <c r="D1465" s="18">
        <v>42610</v>
      </c>
      <c r="E1465" t="s">
        <v>215</v>
      </c>
      <c r="F1465" t="s">
        <v>235</v>
      </c>
      <c r="G1465" t="s">
        <v>236</v>
      </c>
      <c r="H1465" t="s">
        <v>68</v>
      </c>
      <c r="I1465" t="s">
        <v>54</v>
      </c>
      <c r="J1465" t="s">
        <v>630</v>
      </c>
      <c r="K1465" t="s">
        <v>131</v>
      </c>
      <c r="L1465">
        <v>77506</v>
      </c>
      <c r="M1465" t="s">
        <v>132</v>
      </c>
      <c r="N1465" t="s">
        <v>3364</v>
      </c>
      <c r="O1465" t="s">
        <v>59</v>
      </c>
      <c r="P1465" t="s">
        <v>63</v>
      </c>
      <c r="Q1465" t="s">
        <v>3365</v>
      </c>
      <c r="R1465" s="19">
        <v>1024.7159999999999</v>
      </c>
      <c r="S1465" s="17">
        <v>6</v>
      </c>
      <c r="T1465" s="20">
        <v>0.3</v>
      </c>
      <c r="U1465" s="19">
        <v>-29.2776</v>
      </c>
      <c r="V1465" s="20">
        <f t="shared" si="110"/>
        <v>-2.8571428571428574E-2</v>
      </c>
      <c r="W1465" s="17">
        <f t="shared" si="111"/>
        <v>2016</v>
      </c>
      <c r="X1465" t="str">
        <f t="shared" si="112"/>
        <v>Aug-2016</v>
      </c>
      <c r="Y1465" s="17">
        <f t="shared" si="113"/>
        <v>2</v>
      </c>
      <c r="Z1465" t="str">
        <f t="shared" si="114"/>
        <v>21-30%</v>
      </c>
      <c r="AA1465" s="17">
        <f>IF(COUNTIF($B$2:B1465,B1465)=1,1,0)</f>
        <v>0</v>
      </c>
      <c r="AB1465" s="17">
        <f>IF(COUNTIF($F$2:F1465,F1465)=1,1,0)</f>
        <v>0</v>
      </c>
    </row>
    <row r="1466" spans="1:28" x14ac:dyDescent="0.2">
      <c r="A1466" s="17">
        <v>1465</v>
      </c>
      <c r="B1466" t="s">
        <v>3974</v>
      </c>
      <c r="C1466" s="18">
        <v>42720</v>
      </c>
      <c r="D1466" s="18">
        <v>42723</v>
      </c>
      <c r="E1466" t="s">
        <v>215</v>
      </c>
      <c r="F1466" t="s">
        <v>3975</v>
      </c>
      <c r="G1466" t="s">
        <v>3976</v>
      </c>
      <c r="H1466" t="s">
        <v>68</v>
      </c>
      <c r="I1466" t="s">
        <v>54</v>
      </c>
      <c r="J1466" t="s">
        <v>293</v>
      </c>
      <c r="K1466" t="s">
        <v>294</v>
      </c>
      <c r="L1466">
        <v>10009</v>
      </c>
      <c r="M1466" t="s">
        <v>175</v>
      </c>
      <c r="N1466" t="s">
        <v>3167</v>
      </c>
      <c r="O1466" t="s">
        <v>73</v>
      </c>
      <c r="P1466" t="s">
        <v>296</v>
      </c>
      <c r="Q1466" t="s">
        <v>3168</v>
      </c>
      <c r="R1466" s="19">
        <v>3.68</v>
      </c>
      <c r="S1466" s="17">
        <v>2</v>
      </c>
      <c r="T1466" s="20">
        <v>0</v>
      </c>
      <c r="U1466" s="19">
        <v>1.8031999999999999</v>
      </c>
      <c r="V1466" s="20">
        <f t="shared" si="110"/>
        <v>0.48999999999999994</v>
      </c>
      <c r="W1466" s="17">
        <f t="shared" si="111"/>
        <v>2016</v>
      </c>
      <c r="X1466" t="str">
        <f t="shared" si="112"/>
        <v>Dec-2016</v>
      </c>
      <c r="Y1466" s="17">
        <f t="shared" si="113"/>
        <v>3</v>
      </c>
      <c r="Z1466" t="str">
        <f t="shared" si="114"/>
        <v>0% (No Discount)</v>
      </c>
      <c r="AA1466" s="17">
        <f>IF(COUNTIF($B$2:B1466,B1466)=1,1,0)</f>
        <v>1</v>
      </c>
      <c r="AB1466" s="17">
        <f>IF(COUNTIF($F$2:F1466,F1466)=1,1,0)</f>
        <v>1</v>
      </c>
    </row>
    <row r="1467" spans="1:28" x14ac:dyDescent="0.2">
      <c r="A1467" s="17">
        <v>1466</v>
      </c>
      <c r="B1467" t="s">
        <v>3977</v>
      </c>
      <c r="C1467" s="18">
        <v>41859</v>
      </c>
      <c r="D1467" s="18">
        <v>41865</v>
      </c>
      <c r="E1467" t="s">
        <v>77</v>
      </c>
      <c r="F1467" t="s">
        <v>828</v>
      </c>
      <c r="G1467" t="s">
        <v>829</v>
      </c>
      <c r="H1467" t="s">
        <v>53</v>
      </c>
      <c r="I1467" t="s">
        <v>54</v>
      </c>
      <c r="J1467" t="s">
        <v>3978</v>
      </c>
      <c r="K1467" t="s">
        <v>337</v>
      </c>
      <c r="L1467">
        <v>85301</v>
      </c>
      <c r="M1467" t="s">
        <v>71</v>
      </c>
      <c r="N1467" t="s">
        <v>3046</v>
      </c>
      <c r="O1467" t="s">
        <v>59</v>
      </c>
      <c r="P1467" t="s">
        <v>92</v>
      </c>
      <c r="Q1467" t="s">
        <v>3047</v>
      </c>
      <c r="R1467" s="19">
        <v>121.376</v>
      </c>
      <c r="S1467" s="17">
        <v>4</v>
      </c>
      <c r="T1467" s="20">
        <v>0.2</v>
      </c>
      <c r="U1467" s="19">
        <v>-3.0344000000000002</v>
      </c>
      <c r="V1467" s="20">
        <f t="shared" si="110"/>
        <v>-2.5000000000000001E-2</v>
      </c>
      <c r="W1467" s="17">
        <f t="shared" si="111"/>
        <v>2014</v>
      </c>
      <c r="X1467" t="str">
        <f t="shared" si="112"/>
        <v>Aug-2014</v>
      </c>
      <c r="Y1467" s="17">
        <f t="shared" si="113"/>
        <v>6</v>
      </c>
      <c r="Z1467" t="str">
        <f t="shared" si="114"/>
        <v>11-20%</v>
      </c>
      <c r="AA1467" s="17">
        <f>IF(COUNTIF($B$2:B1467,B1467)=1,1,0)</f>
        <v>1</v>
      </c>
      <c r="AB1467" s="17">
        <f>IF(COUNTIF($F$2:F1467,F1467)=1,1,0)</f>
        <v>0</v>
      </c>
    </row>
    <row r="1468" spans="1:28" x14ac:dyDescent="0.2">
      <c r="A1468" s="17">
        <v>1467</v>
      </c>
      <c r="B1468" t="s">
        <v>3977</v>
      </c>
      <c r="C1468" s="18">
        <v>41859</v>
      </c>
      <c r="D1468" s="18">
        <v>41865</v>
      </c>
      <c r="E1468" t="s">
        <v>77</v>
      </c>
      <c r="F1468" t="s">
        <v>828</v>
      </c>
      <c r="G1468" t="s">
        <v>829</v>
      </c>
      <c r="H1468" t="s">
        <v>53</v>
      </c>
      <c r="I1468" t="s">
        <v>54</v>
      </c>
      <c r="J1468" t="s">
        <v>3978</v>
      </c>
      <c r="K1468" t="s">
        <v>337</v>
      </c>
      <c r="L1468">
        <v>85301</v>
      </c>
      <c r="M1468" t="s">
        <v>71</v>
      </c>
      <c r="N1468" t="s">
        <v>471</v>
      </c>
      <c r="O1468" t="s">
        <v>98</v>
      </c>
      <c r="P1468" t="s">
        <v>188</v>
      </c>
      <c r="Q1468" t="s">
        <v>472</v>
      </c>
      <c r="R1468" s="19">
        <v>95.975999999999999</v>
      </c>
      <c r="S1468" s="17">
        <v>3</v>
      </c>
      <c r="T1468" s="20">
        <v>0.2</v>
      </c>
      <c r="U1468" s="19">
        <v>-10.7973</v>
      </c>
      <c r="V1468" s="20">
        <f t="shared" si="110"/>
        <v>-0.1125</v>
      </c>
      <c r="W1468" s="17">
        <f t="shared" si="111"/>
        <v>2014</v>
      </c>
      <c r="X1468" t="str">
        <f t="shared" si="112"/>
        <v>Aug-2014</v>
      </c>
      <c r="Y1468" s="17">
        <f t="shared" si="113"/>
        <v>6</v>
      </c>
      <c r="Z1468" t="str">
        <f t="shared" si="114"/>
        <v>11-20%</v>
      </c>
      <c r="AA1468" s="17">
        <f>IF(COUNTIF($B$2:B1468,B1468)=1,1,0)</f>
        <v>0</v>
      </c>
      <c r="AB1468" s="17">
        <f>IF(COUNTIF($F$2:F1468,F1468)=1,1,0)</f>
        <v>0</v>
      </c>
    </row>
    <row r="1469" spans="1:28" x14ac:dyDescent="0.2">
      <c r="A1469" s="17">
        <v>1468</v>
      </c>
      <c r="B1469" t="s">
        <v>3979</v>
      </c>
      <c r="C1469" s="18">
        <v>42140</v>
      </c>
      <c r="D1469" s="18">
        <v>42140</v>
      </c>
      <c r="E1469" t="s">
        <v>1320</v>
      </c>
      <c r="F1469" t="s">
        <v>2316</v>
      </c>
      <c r="G1469" t="s">
        <v>2317</v>
      </c>
      <c r="H1469" t="s">
        <v>129</v>
      </c>
      <c r="I1469" t="s">
        <v>54</v>
      </c>
      <c r="J1469" t="s">
        <v>1553</v>
      </c>
      <c r="K1469" t="s">
        <v>81</v>
      </c>
      <c r="L1469">
        <v>32216</v>
      </c>
      <c r="M1469" t="s">
        <v>57</v>
      </c>
      <c r="N1469" t="s">
        <v>2597</v>
      </c>
      <c r="O1469" t="s">
        <v>98</v>
      </c>
      <c r="P1469" t="s">
        <v>188</v>
      </c>
      <c r="Q1469" t="s">
        <v>2598</v>
      </c>
      <c r="R1469" s="19">
        <v>255.96799999999999</v>
      </c>
      <c r="S1469" s="17">
        <v>4</v>
      </c>
      <c r="T1469" s="20">
        <v>0.2</v>
      </c>
      <c r="U1469" s="19">
        <v>31.995999999999999</v>
      </c>
      <c r="V1469" s="20">
        <f t="shared" si="110"/>
        <v>0.125</v>
      </c>
      <c r="W1469" s="17">
        <f t="shared" si="111"/>
        <v>2015</v>
      </c>
      <c r="X1469" t="str">
        <f t="shared" si="112"/>
        <v>May-2015</v>
      </c>
      <c r="Y1469" s="17">
        <f t="shared" si="113"/>
        <v>0</v>
      </c>
      <c r="Z1469" t="str">
        <f t="shared" si="114"/>
        <v>11-20%</v>
      </c>
      <c r="AA1469" s="17">
        <f>IF(COUNTIF($B$2:B1469,B1469)=1,1,0)</f>
        <v>1</v>
      </c>
      <c r="AB1469" s="17">
        <f>IF(COUNTIF($F$2:F1469,F1469)=1,1,0)</f>
        <v>0</v>
      </c>
    </row>
    <row r="1470" spans="1:28" x14ac:dyDescent="0.2">
      <c r="A1470" s="17">
        <v>1469</v>
      </c>
      <c r="B1470" t="s">
        <v>3980</v>
      </c>
      <c r="C1470" s="18">
        <v>43078</v>
      </c>
      <c r="D1470" s="18">
        <v>43082</v>
      </c>
      <c r="E1470" t="s">
        <v>77</v>
      </c>
      <c r="F1470" t="s">
        <v>3892</v>
      </c>
      <c r="G1470" t="s">
        <v>3893</v>
      </c>
      <c r="H1470" t="s">
        <v>68</v>
      </c>
      <c r="I1470" t="s">
        <v>54</v>
      </c>
      <c r="J1470" t="s">
        <v>909</v>
      </c>
      <c r="K1470" t="s">
        <v>265</v>
      </c>
      <c r="L1470">
        <v>48234</v>
      </c>
      <c r="M1470" t="s">
        <v>132</v>
      </c>
      <c r="N1470" t="s">
        <v>3981</v>
      </c>
      <c r="O1470" t="s">
        <v>59</v>
      </c>
      <c r="P1470" t="s">
        <v>63</v>
      </c>
      <c r="Q1470" t="s">
        <v>3982</v>
      </c>
      <c r="R1470" s="19">
        <v>872.94</v>
      </c>
      <c r="S1470" s="17">
        <v>3</v>
      </c>
      <c r="T1470" s="20">
        <v>0</v>
      </c>
      <c r="U1470" s="19">
        <v>226.96440000000001</v>
      </c>
      <c r="V1470" s="20">
        <f t="shared" si="110"/>
        <v>0.26</v>
      </c>
      <c r="W1470" s="17">
        <f t="shared" si="111"/>
        <v>2017</v>
      </c>
      <c r="X1470" t="str">
        <f t="shared" si="112"/>
        <v>Dec-2017</v>
      </c>
      <c r="Y1470" s="17">
        <f t="shared" si="113"/>
        <v>4</v>
      </c>
      <c r="Z1470" t="str">
        <f t="shared" si="114"/>
        <v>0% (No Discount)</v>
      </c>
      <c r="AA1470" s="17">
        <f>IF(COUNTIF($B$2:B1470,B1470)=1,1,0)</f>
        <v>1</v>
      </c>
      <c r="AB1470" s="17">
        <f>IF(COUNTIF($F$2:F1470,F1470)=1,1,0)</f>
        <v>0</v>
      </c>
    </row>
    <row r="1471" spans="1:28" x14ac:dyDescent="0.2">
      <c r="A1471" s="17">
        <v>1470</v>
      </c>
      <c r="B1471" t="s">
        <v>3980</v>
      </c>
      <c r="C1471" s="18">
        <v>43078</v>
      </c>
      <c r="D1471" s="18">
        <v>43082</v>
      </c>
      <c r="E1471" t="s">
        <v>77</v>
      </c>
      <c r="F1471" t="s">
        <v>3892</v>
      </c>
      <c r="G1471" t="s">
        <v>3893</v>
      </c>
      <c r="H1471" t="s">
        <v>68</v>
      </c>
      <c r="I1471" t="s">
        <v>54</v>
      </c>
      <c r="J1471" t="s">
        <v>909</v>
      </c>
      <c r="K1471" t="s">
        <v>265</v>
      </c>
      <c r="L1471">
        <v>48234</v>
      </c>
      <c r="M1471" t="s">
        <v>132</v>
      </c>
      <c r="N1471" t="s">
        <v>1417</v>
      </c>
      <c r="O1471" t="s">
        <v>73</v>
      </c>
      <c r="P1471" t="s">
        <v>102</v>
      </c>
      <c r="Q1471" t="s">
        <v>1418</v>
      </c>
      <c r="R1471" s="19">
        <v>41.54</v>
      </c>
      <c r="S1471" s="17">
        <v>2</v>
      </c>
      <c r="T1471" s="20">
        <v>0</v>
      </c>
      <c r="U1471" s="19">
        <v>19.523800000000001</v>
      </c>
      <c r="V1471" s="20">
        <f t="shared" si="110"/>
        <v>0.47000000000000003</v>
      </c>
      <c r="W1471" s="17">
        <f t="shared" si="111"/>
        <v>2017</v>
      </c>
      <c r="X1471" t="str">
        <f t="shared" si="112"/>
        <v>Dec-2017</v>
      </c>
      <c r="Y1471" s="17">
        <f t="shared" si="113"/>
        <v>4</v>
      </c>
      <c r="Z1471" t="str">
        <f t="shared" si="114"/>
        <v>0% (No Discount)</v>
      </c>
      <c r="AA1471" s="17">
        <f>IF(COUNTIF($B$2:B1471,B1471)=1,1,0)</f>
        <v>0</v>
      </c>
      <c r="AB1471" s="17">
        <f>IF(COUNTIF($F$2:F1471,F1471)=1,1,0)</f>
        <v>0</v>
      </c>
    </row>
    <row r="1472" spans="1:28" x14ac:dyDescent="0.2">
      <c r="A1472" s="17">
        <v>1471</v>
      </c>
      <c r="B1472" t="s">
        <v>3980</v>
      </c>
      <c r="C1472" s="18">
        <v>43078</v>
      </c>
      <c r="D1472" s="18">
        <v>43082</v>
      </c>
      <c r="E1472" t="s">
        <v>77</v>
      </c>
      <c r="F1472" t="s">
        <v>3892</v>
      </c>
      <c r="G1472" t="s">
        <v>3893</v>
      </c>
      <c r="H1472" t="s">
        <v>68</v>
      </c>
      <c r="I1472" t="s">
        <v>54</v>
      </c>
      <c r="J1472" t="s">
        <v>909</v>
      </c>
      <c r="K1472" t="s">
        <v>265</v>
      </c>
      <c r="L1472">
        <v>48234</v>
      </c>
      <c r="M1472" t="s">
        <v>132</v>
      </c>
      <c r="N1472" t="s">
        <v>3983</v>
      </c>
      <c r="O1472" t="s">
        <v>73</v>
      </c>
      <c r="P1472" t="s">
        <v>117</v>
      </c>
      <c r="Q1472" t="s">
        <v>3984</v>
      </c>
      <c r="R1472" s="19">
        <v>12.96</v>
      </c>
      <c r="S1472" s="17">
        <v>2</v>
      </c>
      <c r="T1472" s="20">
        <v>0</v>
      </c>
      <c r="U1472" s="19">
        <v>6.2207999999999997</v>
      </c>
      <c r="V1472" s="20">
        <f t="shared" si="110"/>
        <v>0.47999999999999993</v>
      </c>
      <c r="W1472" s="17">
        <f t="shared" si="111"/>
        <v>2017</v>
      </c>
      <c r="X1472" t="str">
        <f t="shared" si="112"/>
        <v>Dec-2017</v>
      </c>
      <c r="Y1472" s="17">
        <f t="shared" si="113"/>
        <v>4</v>
      </c>
      <c r="Z1472" t="str">
        <f t="shared" si="114"/>
        <v>0% (No Discount)</v>
      </c>
      <c r="AA1472" s="17">
        <f>IF(COUNTIF($B$2:B1472,B1472)=1,1,0)</f>
        <v>0</v>
      </c>
      <c r="AB1472" s="17">
        <f>IF(COUNTIF($F$2:F1472,F1472)=1,1,0)</f>
        <v>0</v>
      </c>
    </row>
    <row r="1473" spans="1:28" x14ac:dyDescent="0.2">
      <c r="A1473" s="17">
        <v>1472</v>
      </c>
      <c r="B1473" t="s">
        <v>3985</v>
      </c>
      <c r="C1473" s="18">
        <v>42271</v>
      </c>
      <c r="D1473" s="18">
        <v>42274</v>
      </c>
      <c r="E1473" t="s">
        <v>50</v>
      </c>
      <c r="F1473" t="s">
        <v>253</v>
      </c>
      <c r="G1473" t="s">
        <v>254</v>
      </c>
      <c r="H1473" t="s">
        <v>68</v>
      </c>
      <c r="I1473" t="s">
        <v>54</v>
      </c>
      <c r="J1473" t="s">
        <v>173</v>
      </c>
      <c r="K1473" t="s">
        <v>174</v>
      </c>
      <c r="L1473">
        <v>19120</v>
      </c>
      <c r="M1473" t="s">
        <v>175</v>
      </c>
      <c r="N1473" t="s">
        <v>3986</v>
      </c>
      <c r="O1473" t="s">
        <v>73</v>
      </c>
      <c r="P1473" t="s">
        <v>95</v>
      </c>
      <c r="Q1473" t="s">
        <v>3987</v>
      </c>
      <c r="R1473" s="19">
        <v>6.8479999999999999</v>
      </c>
      <c r="S1473" s="17">
        <v>2</v>
      </c>
      <c r="T1473" s="20">
        <v>0.2</v>
      </c>
      <c r="U1473" s="19">
        <v>0.59919999999999995</v>
      </c>
      <c r="V1473" s="20">
        <f t="shared" si="110"/>
        <v>8.7499999999999994E-2</v>
      </c>
      <c r="W1473" s="17">
        <f t="shared" si="111"/>
        <v>2015</v>
      </c>
      <c r="X1473" t="str">
        <f t="shared" si="112"/>
        <v>Sep-2015</v>
      </c>
      <c r="Y1473" s="17">
        <f t="shared" si="113"/>
        <v>3</v>
      </c>
      <c r="Z1473" t="str">
        <f t="shared" si="114"/>
        <v>11-20%</v>
      </c>
      <c r="AA1473" s="17">
        <f>IF(COUNTIF($B$2:B1473,B1473)=1,1,0)</f>
        <v>1</v>
      </c>
      <c r="AB1473" s="17">
        <f>IF(COUNTIF($F$2:F1473,F1473)=1,1,0)</f>
        <v>0</v>
      </c>
    </row>
    <row r="1474" spans="1:28" x14ac:dyDescent="0.2">
      <c r="A1474" s="17">
        <v>1473</v>
      </c>
      <c r="B1474" t="s">
        <v>3988</v>
      </c>
      <c r="C1474" s="18">
        <v>42927</v>
      </c>
      <c r="D1474" s="18">
        <v>42931</v>
      </c>
      <c r="E1474" t="s">
        <v>77</v>
      </c>
      <c r="F1474" t="s">
        <v>3989</v>
      </c>
      <c r="G1474" t="s">
        <v>3990</v>
      </c>
      <c r="H1474" t="s">
        <v>68</v>
      </c>
      <c r="I1474" t="s">
        <v>54</v>
      </c>
      <c r="J1474" t="s">
        <v>69</v>
      </c>
      <c r="K1474" t="s">
        <v>70</v>
      </c>
      <c r="L1474">
        <v>90004</v>
      </c>
      <c r="M1474" t="s">
        <v>71</v>
      </c>
      <c r="N1474" t="s">
        <v>2708</v>
      </c>
      <c r="O1474" t="s">
        <v>73</v>
      </c>
      <c r="P1474" t="s">
        <v>74</v>
      </c>
      <c r="Q1474" t="s">
        <v>2709</v>
      </c>
      <c r="R1474" s="19">
        <v>8.67</v>
      </c>
      <c r="S1474" s="17">
        <v>3</v>
      </c>
      <c r="T1474" s="20">
        <v>0</v>
      </c>
      <c r="U1474" s="19">
        <v>4.0749000000000004</v>
      </c>
      <c r="V1474" s="20">
        <f t="shared" ref="V1474:V1537" si="115">IFERROR(U1474/R1474,0)</f>
        <v>0.47000000000000003</v>
      </c>
      <c r="W1474" s="17">
        <f t="shared" ref="W1474:W1537" si="116">YEAR(C1474)</f>
        <v>2017</v>
      </c>
      <c r="X1474" t="str">
        <f t="shared" ref="X1474:X1537" si="117">TEXT(C1474,"mmm-yyyy")</f>
        <v>Jul-2017</v>
      </c>
      <c r="Y1474" s="17">
        <f t="shared" ref="Y1474:Y1537" si="118">D1474-C1474</f>
        <v>4</v>
      </c>
      <c r="Z1474" t="str">
        <f t="shared" ref="Z1474:Z1537" si="119">IF(T1474=0,"0% (No Discount)",IF(T1474&lt;=0.1,"1-10%",IF(T1474&lt;=0.2,"11-20%",IF(T1474&lt;=0.3,"21-30%",IF(T1474&lt;=0.4,"31-40%",IF(T1474&lt;=0.5,"41-50%","Over 50%"))))))</f>
        <v>0% (No Discount)</v>
      </c>
      <c r="AA1474" s="17">
        <f>IF(COUNTIF($B$2:B1474,B1474)=1,1,0)</f>
        <v>1</v>
      </c>
      <c r="AB1474" s="17">
        <f>IF(COUNTIF($F$2:F1474,F1474)=1,1,0)</f>
        <v>1</v>
      </c>
    </row>
    <row r="1475" spans="1:28" x14ac:dyDescent="0.2">
      <c r="A1475" s="17">
        <v>1474</v>
      </c>
      <c r="B1475" t="s">
        <v>3991</v>
      </c>
      <c r="C1475" s="18">
        <v>42339</v>
      </c>
      <c r="D1475" s="18">
        <v>42340</v>
      </c>
      <c r="E1475" t="s">
        <v>1320</v>
      </c>
      <c r="F1475" t="s">
        <v>3272</v>
      </c>
      <c r="G1475" t="s">
        <v>3273</v>
      </c>
      <c r="H1475" t="s">
        <v>53</v>
      </c>
      <c r="I1475" t="s">
        <v>54</v>
      </c>
      <c r="J1475" t="s">
        <v>211</v>
      </c>
      <c r="K1475" t="s">
        <v>131</v>
      </c>
      <c r="L1475">
        <v>77036</v>
      </c>
      <c r="M1475" t="s">
        <v>132</v>
      </c>
      <c r="N1475" t="s">
        <v>3992</v>
      </c>
      <c r="O1475" t="s">
        <v>59</v>
      </c>
      <c r="P1475" t="s">
        <v>92</v>
      </c>
      <c r="Q1475" t="s">
        <v>3993</v>
      </c>
      <c r="R1475" s="19">
        <v>6.6879999999999997</v>
      </c>
      <c r="S1475" s="17">
        <v>4</v>
      </c>
      <c r="T1475" s="20">
        <v>0.6</v>
      </c>
      <c r="U1475" s="19">
        <v>-4.0128000000000004</v>
      </c>
      <c r="V1475" s="20">
        <f t="shared" si="115"/>
        <v>-0.60000000000000009</v>
      </c>
      <c r="W1475" s="17">
        <f t="shared" si="116"/>
        <v>2015</v>
      </c>
      <c r="X1475" t="str">
        <f t="shared" si="117"/>
        <v>Dec-2015</v>
      </c>
      <c r="Y1475" s="17">
        <f t="shared" si="118"/>
        <v>1</v>
      </c>
      <c r="Z1475" t="str">
        <f t="shared" si="119"/>
        <v>Over 50%</v>
      </c>
      <c r="AA1475" s="17">
        <f>IF(COUNTIF($B$2:B1475,B1475)=1,1,0)</f>
        <v>1</v>
      </c>
      <c r="AB1475" s="17">
        <f>IF(COUNTIF($F$2:F1475,F1475)=1,1,0)</f>
        <v>0</v>
      </c>
    </row>
    <row r="1476" spans="1:28" x14ac:dyDescent="0.2">
      <c r="A1476" s="17">
        <v>1475</v>
      </c>
      <c r="B1476" t="s">
        <v>3994</v>
      </c>
      <c r="C1476" s="18">
        <v>42693</v>
      </c>
      <c r="D1476" s="18">
        <v>42699</v>
      </c>
      <c r="E1476" t="s">
        <v>77</v>
      </c>
      <c r="F1476" t="s">
        <v>3995</v>
      </c>
      <c r="G1476" t="s">
        <v>3996</v>
      </c>
      <c r="H1476" t="s">
        <v>129</v>
      </c>
      <c r="I1476" t="s">
        <v>54</v>
      </c>
      <c r="J1476" t="s">
        <v>3997</v>
      </c>
      <c r="K1476" t="s">
        <v>294</v>
      </c>
      <c r="L1476">
        <v>14304</v>
      </c>
      <c r="M1476" t="s">
        <v>175</v>
      </c>
      <c r="N1476" t="s">
        <v>3998</v>
      </c>
      <c r="O1476" t="s">
        <v>73</v>
      </c>
      <c r="P1476" t="s">
        <v>95</v>
      </c>
      <c r="Q1476" t="s">
        <v>3999</v>
      </c>
      <c r="R1476" s="19">
        <v>17.28</v>
      </c>
      <c r="S1476" s="17">
        <v>6</v>
      </c>
      <c r="T1476" s="20">
        <v>0</v>
      </c>
      <c r="U1476" s="19">
        <v>5.0111999999999997</v>
      </c>
      <c r="V1476" s="20">
        <f t="shared" si="115"/>
        <v>0.28999999999999998</v>
      </c>
      <c r="W1476" s="17">
        <f t="shared" si="116"/>
        <v>2016</v>
      </c>
      <c r="X1476" t="str">
        <f t="shared" si="117"/>
        <v>Nov-2016</v>
      </c>
      <c r="Y1476" s="17">
        <f t="shared" si="118"/>
        <v>6</v>
      </c>
      <c r="Z1476" t="str">
        <f t="shared" si="119"/>
        <v>0% (No Discount)</v>
      </c>
      <c r="AA1476" s="17">
        <f>IF(COUNTIF($B$2:B1476,B1476)=1,1,0)</f>
        <v>1</v>
      </c>
      <c r="AB1476" s="17">
        <f>IF(COUNTIF($F$2:F1476,F1476)=1,1,0)</f>
        <v>1</v>
      </c>
    </row>
    <row r="1477" spans="1:28" x14ac:dyDescent="0.2">
      <c r="A1477" s="17">
        <v>1476</v>
      </c>
      <c r="B1477" t="s">
        <v>3994</v>
      </c>
      <c r="C1477" s="18">
        <v>42693</v>
      </c>
      <c r="D1477" s="18">
        <v>42699</v>
      </c>
      <c r="E1477" t="s">
        <v>77</v>
      </c>
      <c r="F1477" t="s">
        <v>3995</v>
      </c>
      <c r="G1477" t="s">
        <v>3996</v>
      </c>
      <c r="H1477" t="s">
        <v>129</v>
      </c>
      <c r="I1477" t="s">
        <v>54</v>
      </c>
      <c r="J1477" t="s">
        <v>3997</v>
      </c>
      <c r="K1477" t="s">
        <v>294</v>
      </c>
      <c r="L1477">
        <v>14304</v>
      </c>
      <c r="M1477" t="s">
        <v>175</v>
      </c>
      <c r="N1477" t="s">
        <v>3081</v>
      </c>
      <c r="O1477" t="s">
        <v>73</v>
      </c>
      <c r="P1477" t="s">
        <v>102</v>
      </c>
      <c r="Q1477" t="s">
        <v>3082</v>
      </c>
      <c r="R1477" s="19">
        <v>17.712</v>
      </c>
      <c r="S1477" s="17">
        <v>3</v>
      </c>
      <c r="T1477" s="20">
        <v>0.2</v>
      </c>
      <c r="U1477" s="19">
        <v>6.4206000000000003</v>
      </c>
      <c r="V1477" s="20">
        <f t="shared" si="115"/>
        <v>0.36250000000000004</v>
      </c>
      <c r="W1477" s="17">
        <f t="shared" si="116"/>
        <v>2016</v>
      </c>
      <c r="X1477" t="str">
        <f t="shared" si="117"/>
        <v>Nov-2016</v>
      </c>
      <c r="Y1477" s="17">
        <f t="shared" si="118"/>
        <v>6</v>
      </c>
      <c r="Z1477" t="str">
        <f t="shared" si="119"/>
        <v>11-20%</v>
      </c>
      <c r="AA1477" s="17">
        <f>IF(COUNTIF($B$2:B1477,B1477)=1,1,0)</f>
        <v>0</v>
      </c>
      <c r="AB1477" s="17">
        <f>IF(COUNTIF($F$2:F1477,F1477)=1,1,0)</f>
        <v>0</v>
      </c>
    </row>
    <row r="1478" spans="1:28" x14ac:dyDescent="0.2">
      <c r="A1478" s="17">
        <v>1477</v>
      </c>
      <c r="B1478" t="s">
        <v>4000</v>
      </c>
      <c r="C1478" s="18">
        <v>42813</v>
      </c>
      <c r="D1478" s="18">
        <v>42818</v>
      </c>
      <c r="E1478" t="s">
        <v>77</v>
      </c>
      <c r="F1478" t="s">
        <v>2878</v>
      </c>
      <c r="G1478" t="s">
        <v>2879</v>
      </c>
      <c r="H1478" t="s">
        <v>129</v>
      </c>
      <c r="I1478" t="s">
        <v>54</v>
      </c>
      <c r="J1478" t="s">
        <v>293</v>
      </c>
      <c r="K1478" t="s">
        <v>294</v>
      </c>
      <c r="L1478">
        <v>10024</v>
      </c>
      <c r="M1478" t="s">
        <v>175</v>
      </c>
      <c r="N1478" t="s">
        <v>4001</v>
      </c>
      <c r="O1478" t="s">
        <v>73</v>
      </c>
      <c r="P1478" t="s">
        <v>74</v>
      </c>
      <c r="Q1478" t="s">
        <v>4002</v>
      </c>
      <c r="R1478" s="19">
        <v>28.91</v>
      </c>
      <c r="S1478" s="17">
        <v>7</v>
      </c>
      <c r="T1478" s="20">
        <v>0</v>
      </c>
      <c r="U1478" s="19">
        <v>13.2986</v>
      </c>
      <c r="V1478" s="20">
        <f t="shared" si="115"/>
        <v>0.46</v>
      </c>
      <c r="W1478" s="17">
        <f t="shared" si="116"/>
        <v>2017</v>
      </c>
      <c r="X1478" t="str">
        <f t="shared" si="117"/>
        <v>Mar-2017</v>
      </c>
      <c r="Y1478" s="17">
        <f t="shared" si="118"/>
        <v>5</v>
      </c>
      <c r="Z1478" t="str">
        <f t="shared" si="119"/>
        <v>0% (No Discount)</v>
      </c>
      <c r="AA1478" s="17">
        <f>IF(COUNTIF($B$2:B1478,B1478)=1,1,0)</f>
        <v>1</v>
      </c>
      <c r="AB1478" s="17">
        <f>IF(COUNTIF($F$2:F1478,F1478)=1,1,0)</f>
        <v>0</v>
      </c>
    </row>
    <row r="1479" spans="1:28" x14ac:dyDescent="0.2">
      <c r="A1479" s="17">
        <v>1478</v>
      </c>
      <c r="B1479" t="s">
        <v>4003</v>
      </c>
      <c r="C1479" s="18">
        <v>42687</v>
      </c>
      <c r="D1479" s="18">
        <v>42691</v>
      </c>
      <c r="E1479" t="s">
        <v>77</v>
      </c>
      <c r="F1479" t="s">
        <v>4004</v>
      </c>
      <c r="G1479" t="s">
        <v>4005</v>
      </c>
      <c r="H1479" t="s">
        <v>53</v>
      </c>
      <c r="I1479" t="s">
        <v>54</v>
      </c>
      <c r="J1479" t="s">
        <v>4006</v>
      </c>
      <c r="K1479" t="s">
        <v>115</v>
      </c>
      <c r="L1479">
        <v>27360</v>
      </c>
      <c r="M1479" t="s">
        <v>57</v>
      </c>
      <c r="N1479" t="s">
        <v>2607</v>
      </c>
      <c r="O1479" t="s">
        <v>73</v>
      </c>
      <c r="P1479" t="s">
        <v>606</v>
      </c>
      <c r="Q1479" t="s">
        <v>2608</v>
      </c>
      <c r="R1479" s="19">
        <v>52.136000000000003</v>
      </c>
      <c r="S1479" s="17">
        <v>7</v>
      </c>
      <c r="T1479" s="20">
        <v>0.2</v>
      </c>
      <c r="U1479" s="19">
        <v>5.8653000000000004</v>
      </c>
      <c r="V1479" s="20">
        <f t="shared" si="115"/>
        <v>0.1125</v>
      </c>
      <c r="W1479" s="17">
        <f t="shared" si="116"/>
        <v>2016</v>
      </c>
      <c r="X1479" t="str">
        <f t="shared" si="117"/>
        <v>Nov-2016</v>
      </c>
      <c r="Y1479" s="17">
        <f t="shared" si="118"/>
        <v>4</v>
      </c>
      <c r="Z1479" t="str">
        <f t="shared" si="119"/>
        <v>11-20%</v>
      </c>
      <c r="AA1479" s="17">
        <f>IF(COUNTIF($B$2:B1479,B1479)=1,1,0)</f>
        <v>1</v>
      </c>
      <c r="AB1479" s="17">
        <f>IF(COUNTIF($F$2:F1479,F1479)=1,1,0)</f>
        <v>1</v>
      </c>
    </row>
    <row r="1480" spans="1:28" x14ac:dyDescent="0.2">
      <c r="A1480" s="17">
        <v>1479</v>
      </c>
      <c r="B1480" t="s">
        <v>4007</v>
      </c>
      <c r="C1480" s="18">
        <v>43058</v>
      </c>
      <c r="D1480" s="18">
        <v>43059</v>
      </c>
      <c r="E1480" t="s">
        <v>215</v>
      </c>
      <c r="F1480" t="s">
        <v>456</v>
      </c>
      <c r="G1480" t="s">
        <v>457</v>
      </c>
      <c r="H1480" t="s">
        <v>53</v>
      </c>
      <c r="I1480" t="s">
        <v>54</v>
      </c>
      <c r="J1480" t="s">
        <v>4008</v>
      </c>
      <c r="K1480" t="s">
        <v>70</v>
      </c>
      <c r="L1480">
        <v>92683</v>
      </c>
      <c r="M1480" t="s">
        <v>71</v>
      </c>
      <c r="N1480" t="s">
        <v>1714</v>
      </c>
      <c r="O1480" t="s">
        <v>98</v>
      </c>
      <c r="P1480" t="s">
        <v>99</v>
      </c>
      <c r="Q1480" t="s">
        <v>1715</v>
      </c>
      <c r="R1480" s="19">
        <v>31.968</v>
      </c>
      <c r="S1480" s="17">
        <v>4</v>
      </c>
      <c r="T1480" s="20">
        <v>0.2</v>
      </c>
      <c r="U1480" s="19">
        <v>2.3976000000000002</v>
      </c>
      <c r="V1480" s="20">
        <f t="shared" si="115"/>
        <v>7.5000000000000011E-2</v>
      </c>
      <c r="W1480" s="17">
        <f t="shared" si="116"/>
        <v>2017</v>
      </c>
      <c r="X1480" t="str">
        <f t="shared" si="117"/>
        <v>Nov-2017</v>
      </c>
      <c r="Y1480" s="17">
        <f t="shared" si="118"/>
        <v>1</v>
      </c>
      <c r="Z1480" t="str">
        <f t="shared" si="119"/>
        <v>11-20%</v>
      </c>
      <c r="AA1480" s="17">
        <f>IF(COUNTIF($B$2:B1480,B1480)=1,1,0)</f>
        <v>1</v>
      </c>
      <c r="AB1480" s="17">
        <f>IF(COUNTIF($F$2:F1480,F1480)=1,1,0)</f>
        <v>0</v>
      </c>
    </row>
    <row r="1481" spans="1:28" x14ac:dyDescent="0.2">
      <c r="A1481" s="17">
        <v>1480</v>
      </c>
      <c r="B1481" t="s">
        <v>4009</v>
      </c>
      <c r="C1481" s="18">
        <v>42706</v>
      </c>
      <c r="D1481" s="18">
        <v>42712</v>
      </c>
      <c r="E1481" t="s">
        <v>77</v>
      </c>
      <c r="F1481" t="s">
        <v>1551</v>
      </c>
      <c r="G1481" t="s">
        <v>1552</v>
      </c>
      <c r="H1481" t="s">
        <v>53</v>
      </c>
      <c r="I1481" t="s">
        <v>54</v>
      </c>
      <c r="J1481" t="s">
        <v>154</v>
      </c>
      <c r="K1481" t="s">
        <v>70</v>
      </c>
      <c r="L1481">
        <v>94122</v>
      </c>
      <c r="M1481" t="s">
        <v>71</v>
      </c>
      <c r="N1481" t="s">
        <v>4010</v>
      </c>
      <c r="O1481" t="s">
        <v>73</v>
      </c>
      <c r="P1481" t="s">
        <v>117</v>
      </c>
      <c r="Q1481" t="s">
        <v>4011</v>
      </c>
      <c r="R1481" s="19">
        <v>25.92</v>
      </c>
      <c r="S1481" s="17">
        <v>4</v>
      </c>
      <c r="T1481" s="20">
        <v>0</v>
      </c>
      <c r="U1481" s="19">
        <v>12.441599999999999</v>
      </c>
      <c r="V1481" s="20">
        <f t="shared" si="115"/>
        <v>0.47999999999999993</v>
      </c>
      <c r="W1481" s="17">
        <f t="shared" si="116"/>
        <v>2016</v>
      </c>
      <c r="X1481" t="str">
        <f t="shared" si="117"/>
        <v>Dec-2016</v>
      </c>
      <c r="Y1481" s="17">
        <f t="shared" si="118"/>
        <v>6</v>
      </c>
      <c r="Z1481" t="str">
        <f t="shared" si="119"/>
        <v>0% (No Discount)</v>
      </c>
      <c r="AA1481" s="17">
        <f>IF(COUNTIF($B$2:B1481,B1481)=1,1,0)</f>
        <v>1</v>
      </c>
      <c r="AB1481" s="17">
        <f>IF(COUNTIF($F$2:F1481,F1481)=1,1,0)</f>
        <v>0</v>
      </c>
    </row>
    <row r="1482" spans="1:28" x14ac:dyDescent="0.2">
      <c r="A1482" s="17">
        <v>1481</v>
      </c>
      <c r="B1482" t="s">
        <v>4009</v>
      </c>
      <c r="C1482" s="18">
        <v>42706</v>
      </c>
      <c r="D1482" s="18">
        <v>42712</v>
      </c>
      <c r="E1482" t="s">
        <v>77</v>
      </c>
      <c r="F1482" t="s">
        <v>1551</v>
      </c>
      <c r="G1482" t="s">
        <v>1552</v>
      </c>
      <c r="H1482" t="s">
        <v>53</v>
      </c>
      <c r="I1482" t="s">
        <v>54</v>
      </c>
      <c r="J1482" t="s">
        <v>154</v>
      </c>
      <c r="K1482" t="s">
        <v>70</v>
      </c>
      <c r="L1482">
        <v>94122</v>
      </c>
      <c r="M1482" t="s">
        <v>71</v>
      </c>
      <c r="N1482" t="s">
        <v>4012</v>
      </c>
      <c r="O1482" t="s">
        <v>73</v>
      </c>
      <c r="P1482" t="s">
        <v>117</v>
      </c>
      <c r="Q1482" t="s">
        <v>4013</v>
      </c>
      <c r="R1482" s="19">
        <v>40.46</v>
      </c>
      <c r="S1482" s="17">
        <v>7</v>
      </c>
      <c r="T1482" s="20">
        <v>0</v>
      </c>
      <c r="U1482" s="19">
        <v>19.825399999999998</v>
      </c>
      <c r="V1482" s="20">
        <f t="shared" si="115"/>
        <v>0.48999999999999994</v>
      </c>
      <c r="W1482" s="17">
        <f t="shared" si="116"/>
        <v>2016</v>
      </c>
      <c r="X1482" t="str">
        <f t="shared" si="117"/>
        <v>Dec-2016</v>
      </c>
      <c r="Y1482" s="17">
        <f t="shared" si="118"/>
        <v>6</v>
      </c>
      <c r="Z1482" t="str">
        <f t="shared" si="119"/>
        <v>0% (No Discount)</v>
      </c>
      <c r="AA1482" s="17">
        <f>IF(COUNTIF($B$2:B1482,B1482)=1,1,0)</f>
        <v>0</v>
      </c>
      <c r="AB1482" s="17">
        <f>IF(COUNTIF($F$2:F1482,F1482)=1,1,0)</f>
        <v>0</v>
      </c>
    </row>
    <row r="1483" spans="1:28" x14ac:dyDescent="0.2">
      <c r="A1483" s="17">
        <v>1482</v>
      </c>
      <c r="B1483" t="s">
        <v>4009</v>
      </c>
      <c r="C1483" s="18">
        <v>42706</v>
      </c>
      <c r="D1483" s="18">
        <v>42712</v>
      </c>
      <c r="E1483" t="s">
        <v>77</v>
      </c>
      <c r="F1483" t="s">
        <v>1551</v>
      </c>
      <c r="G1483" t="s">
        <v>1552</v>
      </c>
      <c r="H1483" t="s">
        <v>53</v>
      </c>
      <c r="I1483" t="s">
        <v>54</v>
      </c>
      <c r="J1483" t="s">
        <v>154</v>
      </c>
      <c r="K1483" t="s">
        <v>70</v>
      </c>
      <c r="L1483">
        <v>94122</v>
      </c>
      <c r="M1483" t="s">
        <v>71</v>
      </c>
      <c r="N1483" t="s">
        <v>4014</v>
      </c>
      <c r="O1483" t="s">
        <v>73</v>
      </c>
      <c r="P1483" t="s">
        <v>86</v>
      </c>
      <c r="Q1483" t="s">
        <v>4015</v>
      </c>
      <c r="R1483" s="19">
        <v>33.869999999999997</v>
      </c>
      <c r="S1483" s="17">
        <v>3</v>
      </c>
      <c r="T1483" s="20">
        <v>0</v>
      </c>
      <c r="U1483" s="19">
        <v>8.8062000000000005</v>
      </c>
      <c r="V1483" s="20">
        <f t="shared" si="115"/>
        <v>0.26</v>
      </c>
      <c r="W1483" s="17">
        <f t="shared" si="116"/>
        <v>2016</v>
      </c>
      <c r="X1483" t="str">
        <f t="shared" si="117"/>
        <v>Dec-2016</v>
      </c>
      <c r="Y1483" s="17">
        <f t="shared" si="118"/>
        <v>6</v>
      </c>
      <c r="Z1483" t="str">
        <f t="shared" si="119"/>
        <v>0% (No Discount)</v>
      </c>
      <c r="AA1483" s="17">
        <f>IF(COUNTIF($B$2:B1483,B1483)=1,1,0)</f>
        <v>0</v>
      </c>
      <c r="AB1483" s="17">
        <f>IF(COUNTIF($F$2:F1483,F1483)=1,1,0)</f>
        <v>0</v>
      </c>
    </row>
    <row r="1484" spans="1:28" x14ac:dyDescent="0.2">
      <c r="A1484" s="17">
        <v>1483</v>
      </c>
      <c r="B1484" t="s">
        <v>4016</v>
      </c>
      <c r="C1484" s="18">
        <v>42972</v>
      </c>
      <c r="D1484" s="18">
        <v>42975</v>
      </c>
      <c r="E1484" t="s">
        <v>50</v>
      </c>
      <c r="F1484" t="s">
        <v>3213</v>
      </c>
      <c r="G1484" t="s">
        <v>3214</v>
      </c>
      <c r="H1484" t="s">
        <v>53</v>
      </c>
      <c r="I1484" t="s">
        <v>54</v>
      </c>
      <c r="J1484" t="s">
        <v>355</v>
      </c>
      <c r="K1484" t="s">
        <v>362</v>
      </c>
      <c r="L1484">
        <v>38301</v>
      </c>
      <c r="M1484" t="s">
        <v>57</v>
      </c>
      <c r="N1484" t="s">
        <v>1921</v>
      </c>
      <c r="O1484" t="s">
        <v>73</v>
      </c>
      <c r="P1484" t="s">
        <v>95</v>
      </c>
      <c r="Q1484" t="s">
        <v>1922</v>
      </c>
      <c r="R1484" s="19">
        <v>9.7279999999999998</v>
      </c>
      <c r="S1484" s="17">
        <v>2</v>
      </c>
      <c r="T1484" s="20">
        <v>0.2</v>
      </c>
      <c r="U1484" s="19">
        <v>1.7023999999999999</v>
      </c>
      <c r="V1484" s="20">
        <f t="shared" si="115"/>
        <v>0.17499999999999999</v>
      </c>
      <c r="W1484" s="17">
        <f t="shared" si="116"/>
        <v>2017</v>
      </c>
      <c r="X1484" t="str">
        <f t="shared" si="117"/>
        <v>Aug-2017</v>
      </c>
      <c r="Y1484" s="17">
        <f t="shared" si="118"/>
        <v>3</v>
      </c>
      <c r="Z1484" t="str">
        <f t="shared" si="119"/>
        <v>11-20%</v>
      </c>
      <c r="AA1484" s="17">
        <f>IF(COUNTIF($B$2:B1484,B1484)=1,1,0)</f>
        <v>1</v>
      </c>
      <c r="AB1484" s="17">
        <f>IF(COUNTIF($F$2:F1484,F1484)=1,1,0)</f>
        <v>0</v>
      </c>
    </row>
    <row r="1485" spans="1:28" x14ac:dyDescent="0.2">
      <c r="A1485" s="17">
        <v>1484</v>
      </c>
      <c r="B1485" t="s">
        <v>4016</v>
      </c>
      <c r="C1485" s="18">
        <v>42972</v>
      </c>
      <c r="D1485" s="18">
        <v>42975</v>
      </c>
      <c r="E1485" t="s">
        <v>50</v>
      </c>
      <c r="F1485" t="s">
        <v>3213</v>
      </c>
      <c r="G1485" t="s">
        <v>3214</v>
      </c>
      <c r="H1485" t="s">
        <v>53</v>
      </c>
      <c r="I1485" t="s">
        <v>54</v>
      </c>
      <c r="J1485" t="s">
        <v>355</v>
      </c>
      <c r="K1485" t="s">
        <v>362</v>
      </c>
      <c r="L1485">
        <v>38301</v>
      </c>
      <c r="M1485" t="s">
        <v>57</v>
      </c>
      <c r="N1485" t="s">
        <v>4017</v>
      </c>
      <c r="O1485" t="s">
        <v>73</v>
      </c>
      <c r="P1485" t="s">
        <v>117</v>
      </c>
      <c r="Q1485" t="s">
        <v>4018</v>
      </c>
      <c r="R1485" s="19">
        <v>3.4239999999999999</v>
      </c>
      <c r="S1485" s="17">
        <v>1</v>
      </c>
      <c r="T1485" s="20">
        <v>0.2</v>
      </c>
      <c r="U1485" s="19">
        <v>1.07</v>
      </c>
      <c r="V1485" s="20">
        <f t="shared" si="115"/>
        <v>0.3125</v>
      </c>
      <c r="W1485" s="17">
        <f t="shared" si="116"/>
        <v>2017</v>
      </c>
      <c r="X1485" t="str">
        <f t="shared" si="117"/>
        <v>Aug-2017</v>
      </c>
      <c r="Y1485" s="17">
        <f t="shared" si="118"/>
        <v>3</v>
      </c>
      <c r="Z1485" t="str">
        <f t="shared" si="119"/>
        <v>11-20%</v>
      </c>
      <c r="AA1485" s="17">
        <f>IF(COUNTIF($B$2:B1485,B1485)=1,1,0)</f>
        <v>0</v>
      </c>
      <c r="AB1485" s="17">
        <f>IF(COUNTIF($F$2:F1485,F1485)=1,1,0)</f>
        <v>0</v>
      </c>
    </row>
    <row r="1486" spans="1:28" x14ac:dyDescent="0.2">
      <c r="A1486" s="17">
        <v>1485</v>
      </c>
      <c r="B1486" t="s">
        <v>4019</v>
      </c>
      <c r="C1486" s="18">
        <v>42657</v>
      </c>
      <c r="D1486" s="18">
        <v>42661</v>
      </c>
      <c r="E1486" t="s">
        <v>77</v>
      </c>
      <c r="F1486" t="s">
        <v>2439</v>
      </c>
      <c r="G1486" t="s">
        <v>2440</v>
      </c>
      <c r="H1486" t="s">
        <v>68</v>
      </c>
      <c r="I1486" t="s">
        <v>54</v>
      </c>
      <c r="J1486" t="s">
        <v>122</v>
      </c>
      <c r="K1486" t="s">
        <v>123</v>
      </c>
      <c r="L1486">
        <v>98115</v>
      </c>
      <c r="M1486" t="s">
        <v>71</v>
      </c>
      <c r="N1486" t="s">
        <v>4020</v>
      </c>
      <c r="O1486" t="s">
        <v>98</v>
      </c>
      <c r="P1486" t="s">
        <v>188</v>
      </c>
      <c r="Q1486" t="s">
        <v>4021</v>
      </c>
      <c r="R1486" s="19">
        <v>177</v>
      </c>
      <c r="S1486" s="17">
        <v>3</v>
      </c>
      <c r="T1486" s="20">
        <v>0</v>
      </c>
      <c r="U1486" s="19">
        <v>30.09</v>
      </c>
      <c r="V1486" s="20">
        <f t="shared" si="115"/>
        <v>0.17</v>
      </c>
      <c r="W1486" s="17">
        <f t="shared" si="116"/>
        <v>2016</v>
      </c>
      <c r="X1486" t="str">
        <f t="shared" si="117"/>
        <v>Oct-2016</v>
      </c>
      <c r="Y1486" s="17">
        <f t="shared" si="118"/>
        <v>4</v>
      </c>
      <c r="Z1486" t="str">
        <f t="shared" si="119"/>
        <v>0% (No Discount)</v>
      </c>
      <c r="AA1486" s="17">
        <f>IF(COUNTIF($B$2:B1486,B1486)=1,1,0)</f>
        <v>1</v>
      </c>
      <c r="AB1486" s="17">
        <f>IF(COUNTIF($F$2:F1486,F1486)=1,1,0)</f>
        <v>0</v>
      </c>
    </row>
    <row r="1487" spans="1:28" x14ac:dyDescent="0.2">
      <c r="A1487" s="17">
        <v>1486</v>
      </c>
      <c r="B1487" t="s">
        <v>4022</v>
      </c>
      <c r="C1487" s="18">
        <v>41970</v>
      </c>
      <c r="D1487" s="18">
        <v>41976</v>
      </c>
      <c r="E1487" t="s">
        <v>77</v>
      </c>
      <c r="F1487" t="s">
        <v>4023</v>
      </c>
      <c r="G1487" t="s">
        <v>4024</v>
      </c>
      <c r="H1487" t="s">
        <v>53</v>
      </c>
      <c r="I1487" t="s">
        <v>54</v>
      </c>
      <c r="J1487" t="s">
        <v>293</v>
      </c>
      <c r="K1487" t="s">
        <v>294</v>
      </c>
      <c r="L1487">
        <v>10035</v>
      </c>
      <c r="M1487" t="s">
        <v>175</v>
      </c>
      <c r="N1487" t="s">
        <v>4025</v>
      </c>
      <c r="O1487" t="s">
        <v>73</v>
      </c>
      <c r="P1487" t="s">
        <v>296</v>
      </c>
      <c r="Q1487" t="s">
        <v>590</v>
      </c>
      <c r="R1487" s="19">
        <v>3.76</v>
      </c>
      <c r="S1487" s="17">
        <v>2</v>
      </c>
      <c r="T1487" s="20">
        <v>0</v>
      </c>
      <c r="U1487" s="19">
        <v>1.3160000000000001</v>
      </c>
      <c r="V1487" s="20">
        <f t="shared" si="115"/>
        <v>0.35000000000000003</v>
      </c>
      <c r="W1487" s="17">
        <f t="shared" si="116"/>
        <v>2014</v>
      </c>
      <c r="X1487" t="str">
        <f t="shared" si="117"/>
        <v>Nov-2014</v>
      </c>
      <c r="Y1487" s="17">
        <f t="shared" si="118"/>
        <v>6</v>
      </c>
      <c r="Z1487" t="str">
        <f t="shared" si="119"/>
        <v>0% (No Discount)</v>
      </c>
      <c r="AA1487" s="17">
        <f>IF(COUNTIF($B$2:B1487,B1487)=1,1,0)</f>
        <v>1</v>
      </c>
      <c r="AB1487" s="17">
        <f>IF(COUNTIF($F$2:F1487,F1487)=1,1,0)</f>
        <v>1</v>
      </c>
    </row>
    <row r="1488" spans="1:28" x14ac:dyDescent="0.2">
      <c r="A1488" s="17">
        <v>1487</v>
      </c>
      <c r="B1488" t="s">
        <v>4026</v>
      </c>
      <c r="C1488" s="18">
        <v>42311</v>
      </c>
      <c r="D1488" s="18">
        <v>42315</v>
      </c>
      <c r="E1488" t="s">
        <v>77</v>
      </c>
      <c r="F1488" t="s">
        <v>4027</v>
      </c>
      <c r="G1488" t="s">
        <v>4028</v>
      </c>
      <c r="H1488" t="s">
        <v>129</v>
      </c>
      <c r="I1488" t="s">
        <v>54</v>
      </c>
      <c r="J1488" t="s">
        <v>69</v>
      </c>
      <c r="K1488" t="s">
        <v>70</v>
      </c>
      <c r="L1488">
        <v>90008</v>
      </c>
      <c r="M1488" t="s">
        <v>71</v>
      </c>
      <c r="N1488" t="s">
        <v>4029</v>
      </c>
      <c r="O1488" t="s">
        <v>98</v>
      </c>
      <c r="P1488" t="s">
        <v>99</v>
      </c>
      <c r="Q1488" t="s">
        <v>4030</v>
      </c>
      <c r="R1488" s="19">
        <v>1212.848</v>
      </c>
      <c r="S1488" s="17">
        <v>7</v>
      </c>
      <c r="T1488" s="20">
        <v>0.2</v>
      </c>
      <c r="U1488" s="19">
        <v>106.1242</v>
      </c>
      <c r="V1488" s="20">
        <f t="shared" si="115"/>
        <v>8.7500000000000008E-2</v>
      </c>
      <c r="W1488" s="17">
        <f t="shared" si="116"/>
        <v>2015</v>
      </c>
      <c r="X1488" t="str">
        <f t="shared" si="117"/>
        <v>Nov-2015</v>
      </c>
      <c r="Y1488" s="17">
        <f t="shared" si="118"/>
        <v>4</v>
      </c>
      <c r="Z1488" t="str">
        <f t="shared" si="119"/>
        <v>11-20%</v>
      </c>
      <c r="AA1488" s="17">
        <f>IF(COUNTIF($B$2:B1488,B1488)=1,1,0)</f>
        <v>1</v>
      </c>
      <c r="AB1488" s="17">
        <f>IF(COUNTIF($F$2:F1488,F1488)=1,1,0)</f>
        <v>1</v>
      </c>
    </row>
    <row r="1489" spans="1:28" x14ac:dyDescent="0.2">
      <c r="A1489" s="17">
        <v>1488</v>
      </c>
      <c r="B1489" t="s">
        <v>4026</v>
      </c>
      <c r="C1489" s="18">
        <v>42311</v>
      </c>
      <c r="D1489" s="18">
        <v>42315</v>
      </c>
      <c r="E1489" t="s">
        <v>77</v>
      </c>
      <c r="F1489" t="s">
        <v>4027</v>
      </c>
      <c r="G1489" t="s">
        <v>4028</v>
      </c>
      <c r="H1489" t="s">
        <v>129</v>
      </c>
      <c r="I1489" t="s">
        <v>54</v>
      </c>
      <c r="J1489" t="s">
        <v>69</v>
      </c>
      <c r="K1489" t="s">
        <v>70</v>
      </c>
      <c r="L1489">
        <v>90008</v>
      </c>
      <c r="M1489" t="s">
        <v>71</v>
      </c>
      <c r="N1489" t="s">
        <v>4031</v>
      </c>
      <c r="O1489" t="s">
        <v>98</v>
      </c>
      <c r="P1489" t="s">
        <v>188</v>
      </c>
      <c r="Q1489" t="s">
        <v>4032</v>
      </c>
      <c r="R1489" s="19">
        <v>89.97</v>
      </c>
      <c r="S1489" s="17">
        <v>3</v>
      </c>
      <c r="T1489" s="20">
        <v>0</v>
      </c>
      <c r="U1489" s="19">
        <v>37.787399999999998</v>
      </c>
      <c r="V1489" s="20">
        <f t="shared" si="115"/>
        <v>0.42</v>
      </c>
      <c r="W1489" s="17">
        <f t="shared" si="116"/>
        <v>2015</v>
      </c>
      <c r="X1489" t="str">
        <f t="shared" si="117"/>
        <v>Nov-2015</v>
      </c>
      <c r="Y1489" s="17">
        <f t="shared" si="118"/>
        <v>4</v>
      </c>
      <c r="Z1489" t="str">
        <f t="shared" si="119"/>
        <v>0% (No Discount)</v>
      </c>
      <c r="AA1489" s="17">
        <f>IF(COUNTIF($B$2:B1489,B1489)=1,1,0)</f>
        <v>0</v>
      </c>
      <c r="AB1489" s="17">
        <f>IF(COUNTIF($F$2:F1489,F1489)=1,1,0)</f>
        <v>0</v>
      </c>
    </row>
    <row r="1490" spans="1:28" x14ac:dyDescent="0.2">
      <c r="A1490" s="17">
        <v>1489</v>
      </c>
      <c r="B1490" t="s">
        <v>4026</v>
      </c>
      <c r="C1490" s="18">
        <v>42311</v>
      </c>
      <c r="D1490" s="18">
        <v>42315</v>
      </c>
      <c r="E1490" t="s">
        <v>77</v>
      </c>
      <c r="F1490" t="s">
        <v>4027</v>
      </c>
      <c r="G1490" t="s">
        <v>4028</v>
      </c>
      <c r="H1490" t="s">
        <v>129</v>
      </c>
      <c r="I1490" t="s">
        <v>54</v>
      </c>
      <c r="J1490" t="s">
        <v>69</v>
      </c>
      <c r="K1490" t="s">
        <v>70</v>
      </c>
      <c r="L1490">
        <v>90008</v>
      </c>
      <c r="M1490" t="s">
        <v>71</v>
      </c>
      <c r="N1490" t="s">
        <v>1524</v>
      </c>
      <c r="O1490" t="s">
        <v>59</v>
      </c>
      <c r="P1490" t="s">
        <v>92</v>
      </c>
      <c r="Q1490" t="s">
        <v>1525</v>
      </c>
      <c r="R1490" s="19">
        <v>42.6</v>
      </c>
      <c r="S1490" s="17">
        <v>3</v>
      </c>
      <c r="T1490" s="20">
        <v>0</v>
      </c>
      <c r="U1490" s="19">
        <v>16.614000000000001</v>
      </c>
      <c r="V1490" s="20">
        <f t="shared" si="115"/>
        <v>0.39</v>
      </c>
      <c r="W1490" s="17">
        <f t="shared" si="116"/>
        <v>2015</v>
      </c>
      <c r="X1490" t="str">
        <f t="shared" si="117"/>
        <v>Nov-2015</v>
      </c>
      <c r="Y1490" s="17">
        <f t="shared" si="118"/>
        <v>4</v>
      </c>
      <c r="Z1490" t="str">
        <f t="shared" si="119"/>
        <v>0% (No Discount)</v>
      </c>
      <c r="AA1490" s="17">
        <f>IF(COUNTIF($B$2:B1490,B1490)=1,1,0)</f>
        <v>0</v>
      </c>
      <c r="AB1490" s="17">
        <f>IF(COUNTIF($F$2:F1490,F1490)=1,1,0)</f>
        <v>0</v>
      </c>
    </row>
    <row r="1491" spans="1:28" x14ac:dyDescent="0.2">
      <c r="A1491" s="17">
        <v>1490</v>
      </c>
      <c r="B1491" t="s">
        <v>4033</v>
      </c>
      <c r="C1491" s="18">
        <v>41972</v>
      </c>
      <c r="D1491" s="18">
        <v>41979</v>
      </c>
      <c r="E1491" t="s">
        <v>77</v>
      </c>
      <c r="F1491" t="s">
        <v>4034</v>
      </c>
      <c r="G1491" t="s">
        <v>4035</v>
      </c>
      <c r="H1491" t="s">
        <v>53</v>
      </c>
      <c r="I1491" t="s">
        <v>54</v>
      </c>
      <c r="J1491" t="s">
        <v>173</v>
      </c>
      <c r="K1491" t="s">
        <v>174</v>
      </c>
      <c r="L1491">
        <v>19143</v>
      </c>
      <c r="M1491" t="s">
        <v>175</v>
      </c>
      <c r="N1491" t="s">
        <v>3235</v>
      </c>
      <c r="O1491" t="s">
        <v>73</v>
      </c>
      <c r="P1491" t="s">
        <v>74</v>
      </c>
      <c r="Q1491" t="s">
        <v>3236</v>
      </c>
      <c r="R1491" s="19">
        <v>5.04</v>
      </c>
      <c r="S1491" s="17">
        <v>2</v>
      </c>
      <c r="T1491" s="20">
        <v>0.2</v>
      </c>
      <c r="U1491" s="19">
        <v>1.764</v>
      </c>
      <c r="V1491" s="20">
        <f t="shared" si="115"/>
        <v>0.35</v>
      </c>
      <c r="W1491" s="17">
        <f t="shared" si="116"/>
        <v>2014</v>
      </c>
      <c r="X1491" t="str">
        <f t="shared" si="117"/>
        <v>Nov-2014</v>
      </c>
      <c r="Y1491" s="17">
        <f t="shared" si="118"/>
        <v>7</v>
      </c>
      <c r="Z1491" t="str">
        <f t="shared" si="119"/>
        <v>11-20%</v>
      </c>
      <c r="AA1491" s="17">
        <f>IF(COUNTIF($B$2:B1491,B1491)=1,1,0)</f>
        <v>1</v>
      </c>
      <c r="AB1491" s="17">
        <f>IF(COUNTIF($F$2:F1491,F1491)=1,1,0)</f>
        <v>1</v>
      </c>
    </row>
    <row r="1492" spans="1:28" x14ac:dyDescent="0.2">
      <c r="A1492" s="17">
        <v>1491</v>
      </c>
      <c r="B1492" t="s">
        <v>4036</v>
      </c>
      <c r="C1492" s="18">
        <v>42855</v>
      </c>
      <c r="D1492" s="18">
        <v>42860</v>
      </c>
      <c r="E1492" t="s">
        <v>50</v>
      </c>
      <c r="F1492" t="s">
        <v>3291</v>
      </c>
      <c r="G1492" t="s">
        <v>3292</v>
      </c>
      <c r="H1492" t="s">
        <v>68</v>
      </c>
      <c r="I1492" t="s">
        <v>54</v>
      </c>
      <c r="J1492" t="s">
        <v>293</v>
      </c>
      <c r="K1492" t="s">
        <v>294</v>
      </c>
      <c r="L1492">
        <v>10024</v>
      </c>
      <c r="M1492" t="s">
        <v>175</v>
      </c>
      <c r="N1492" t="s">
        <v>226</v>
      </c>
      <c r="O1492" t="s">
        <v>73</v>
      </c>
      <c r="P1492" t="s">
        <v>200</v>
      </c>
      <c r="Q1492" t="s">
        <v>227</v>
      </c>
      <c r="R1492" s="19">
        <v>62.96</v>
      </c>
      <c r="S1492" s="17">
        <v>4</v>
      </c>
      <c r="T1492" s="20">
        <v>0</v>
      </c>
      <c r="U1492" s="19">
        <v>28.332000000000001</v>
      </c>
      <c r="V1492" s="20">
        <f t="shared" si="115"/>
        <v>0.45</v>
      </c>
      <c r="W1492" s="17">
        <f t="shared" si="116"/>
        <v>2017</v>
      </c>
      <c r="X1492" t="str">
        <f t="shared" si="117"/>
        <v>Apr-2017</v>
      </c>
      <c r="Y1492" s="17">
        <f t="shared" si="118"/>
        <v>5</v>
      </c>
      <c r="Z1492" t="str">
        <f t="shared" si="119"/>
        <v>0% (No Discount)</v>
      </c>
      <c r="AA1492" s="17">
        <f>IF(COUNTIF($B$2:B1492,B1492)=1,1,0)</f>
        <v>1</v>
      </c>
      <c r="AB1492" s="17">
        <f>IF(COUNTIF($F$2:F1492,F1492)=1,1,0)</f>
        <v>0</v>
      </c>
    </row>
    <row r="1493" spans="1:28" x14ac:dyDescent="0.2">
      <c r="A1493" s="17">
        <v>1492</v>
      </c>
      <c r="B1493" t="s">
        <v>4037</v>
      </c>
      <c r="C1493" s="18">
        <v>43063</v>
      </c>
      <c r="D1493" s="18">
        <v>43067</v>
      </c>
      <c r="E1493" t="s">
        <v>77</v>
      </c>
      <c r="F1493" t="s">
        <v>4038</v>
      </c>
      <c r="G1493" t="s">
        <v>4039</v>
      </c>
      <c r="H1493" t="s">
        <v>68</v>
      </c>
      <c r="I1493" t="s">
        <v>54</v>
      </c>
      <c r="J1493" t="s">
        <v>293</v>
      </c>
      <c r="K1493" t="s">
        <v>294</v>
      </c>
      <c r="L1493">
        <v>10035</v>
      </c>
      <c r="M1493" t="s">
        <v>175</v>
      </c>
      <c r="N1493" t="s">
        <v>4040</v>
      </c>
      <c r="O1493" t="s">
        <v>73</v>
      </c>
      <c r="P1493" t="s">
        <v>117</v>
      </c>
      <c r="Q1493" t="s">
        <v>4041</v>
      </c>
      <c r="R1493" s="19">
        <v>5.88</v>
      </c>
      <c r="S1493" s="17">
        <v>1</v>
      </c>
      <c r="T1493" s="20">
        <v>0</v>
      </c>
      <c r="U1493" s="19">
        <v>2.8812000000000002</v>
      </c>
      <c r="V1493" s="20">
        <f t="shared" si="115"/>
        <v>0.49000000000000005</v>
      </c>
      <c r="W1493" s="17">
        <f t="shared" si="116"/>
        <v>2017</v>
      </c>
      <c r="X1493" t="str">
        <f t="shared" si="117"/>
        <v>Nov-2017</v>
      </c>
      <c r="Y1493" s="17">
        <f t="shared" si="118"/>
        <v>4</v>
      </c>
      <c r="Z1493" t="str">
        <f t="shared" si="119"/>
        <v>0% (No Discount)</v>
      </c>
      <c r="AA1493" s="17">
        <f>IF(COUNTIF($B$2:B1493,B1493)=1,1,0)</f>
        <v>1</v>
      </c>
      <c r="AB1493" s="17">
        <f>IF(COUNTIF($F$2:F1493,F1493)=1,1,0)</f>
        <v>1</v>
      </c>
    </row>
    <row r="1494" spans="1:28" x14ac:dyDescent="0.2">
      <c r="A1494" s="17">
        <v>1493</v>
      </c>
      <c r="B1494" t="s">
        <v>4037</v>
      </c>
      <c r="C1494" s="18">
        <v>43063</v>
      </c>
      <c r="D1494" s="18">
        <v>43067</v>
      </c>
      <c r="E1494" t="s">
        <v>77</v>
      </c>
      <c r="F1494" t="s">
        <v>4038</v>
      </c>
      <c r="G1494" t="s">
        <v>4039</v>
      </c>
      <c r="H1494" t="s">
        <v>68</v>
      </c>
      <c r="I1494" t="s">
        <v>54</v>
      </c>
      <c r="J1494" t="s">
        <v>293</v>
      </c>
      <c r="K1494" t="s">
        <v>294</v>
      </c>
      <c r="L1494">
        <v>10035</v>
      </c>
      <c r="M1494" t="s">
        <v>175</v>
      </c>
      <c r="N1494" t="s">
        <v>1310</v>
      </c>
      <c r="O1494" t="s">
        <v>59</v>
      </c>
      <c r="P1494" t="s">
        <v>63</v>
      </c>
      <c r="Q1494" t="s">
        <v>1311</v>
      </c>
      <c r="R1494" s="19">
        <v>977.29200000000003</v>
      </c>
      <c r="S1494" s="17">
        <v>6</v>
      </c>
      <c r="T1494" s="20">
        <v>0.1</v>
      </c>
      <c r="U1494" s="19">
        <v>173.74080000000001</v>
      </c>
      <c r="V1494" s="20">
        <f t="shared" si="115"/>
        <v>0.17777777777777778</v>
      </c>
      <c r="W1494" s="17">
        <f t="shared" si="116"/>
        <v>2017</v>
      </c>
      <c r="X1494" t="str">
        <f t="shared" si="117"/>
        <v>Nov-2017</v>
      </c>
      <c r="Y1494" s="17">
        <f t="shared" si="118"/>
        <v>4</v>
      </c>
      <c r="Z1494" t="str">
        <f t="shared" si="119"/>
        <v>1-10%</v>
      </c>
      <c r="AA1494" s="17">
        <f>IF(COUNTIF($B$2:B1494,B1494)=1,1,0)</f>
        <v>0</v>
      </c>
      <c r="AB1494" s="17">
        <f>IF(COUNTIF($F$2:F1494,F1494)=1,1,0)</f>
        <v>0</v>
      </c>
    </row>
    <row r="1495" spans="1:28" x14ac:dyDescent="0.2">
      <c r="A1495" s="17">
        <v>1494</v>
      </c>
      <c r="B1495" t="s">
        <v>4042</v>
      </c>
      <c r="C1495" s="18">
        <v>43038</v>
      </c>
      <c r="D1495" s="18">
        <v>43042</v>
      </c>
      <c r="E1495" t="s">
        <v>77</v>
      </c>
      <c r="F1495" t="s">
        <v>4043</v>
      </c>
      <c r="G1495" t="s">
        <v>4044</v>
      </c>
      <c r="H1495" t="s">
        <v>68</v>
      </c>
      <c r="I1495" t="s">
        <v>54</v>
      </c>
      <c r="J1495" t="s">
        <v>2174</v>
      </c>
      <c r="K1495" t="s">
        <v>123</v>
      </c>
      <c r="L1495">
        <v>98661</v>
      </c>
      <c r="M1495" t="s">
        <v>71</v>
      </c>
      <c r="N1495" t="s">
        <v>3023</v>
      </c>
      <c r="O1495" t="s">
        <v>59</v>
      </c>
      <c r="P1495" t="s">
        <v>92</v>
      </c>
      <c r="Q1495" t="s">
        <v>3024</v>
      </c>
      <c r="R1495" s="19">
        <v>9.64</v>
      </c>
      <c r="S1495" s="17">
        <v>2</v>
      </c>
      <c r="T1495" s="20">
        <v>0</v>
      </c>
      <c r="U1495" s="19">
        <v>3.6631999999999998</v>
      </c>
      <c r="V1495" s="20">
        <f t="shared" si="115"/>
        <v>0.37999999999999995</v>
      </c>
      <c r="W1495" s="17">
        <f t="shared" si="116"/>
        <v>2017</v>
      </c>
      <c r="X1495" t="str">
        <f t="shared" si="117"/>
        <v>Oct-2017</v>
      </c>
      <c r="Y1495" s="17">
        <f t="shared" si="118"/>
        <v>4</v>
      </c>
      <c r="Z1495" t="str">
        <f t="shared" si="119"/>
        <v>0% (No Discount)</v>
      </c>
      <c r="AA1495" s="17">
        <f>IF(COUNTIF($B$2:B1495,B1495)=1,1,0)</f>
        <v>1</v>
      </c>
      <c r="AB1495" s="17">
        <f>IF(COUNTIF($F$2:F1495,F1495)=1,1,0)</f>
        <v>1</v>
      </c>
    </row>
    <row r="1496" spans="1:28" x14ac:dyDescent="0.2">
      <c r="A1496" s="17">
        <v>1495</v>
      </c>
      <c r="B1496" t="s">
        <v>4045</v>
      </c>
      <c r="C1496" s="18">
        <v>41990</v>
      </c>
      <c r="D1496" s="18">
        <v>41992</v>
      </c>
      <c r="E1496" t="s">
        <v>50</v>
      </c>
      <c r="F1496" t="s">
        <v>1457</v>
      </c>
      <c r="G1496" t="s">
        <v>1458</v>
      </c>
      <c r="H1496" t="s">
        <v>53</v>
      </c>
      <c r="I1496" t="s">
        <v>54</v>
      </c>
      <c r="J1496" t="s">
        <v>524</v>
      </c>
      <c r="K1496" t="s">
        <v>1302</v>
      </c>
      <c r="L1496">
        <v>31907</v>
      </c>
      <c r="M1496" t="s">
        <v>57</v>
      </c>
      <c r="N1496" t="s">
        <v>3241</v>
      </c>
      <c r="O1496" t="s">
        <v>73</v>
      </c>
      <c r="P1496" t="s">
        <v>95</v>
      </c>
      <c r="Q1496" t="s">
        <v>3242</v>
      </c>
      <c r="R1496" s="19">
        <v>40.049999999999997</v>
      </c>
      <c r="S1496" s="17">
        <v>3</v>
      </c>
      <c r="T1496" s="20">
        <v>0</v>
      </c>
      <c r="U1496" s="19">
        <v>11.214</v>
      </c>
      <c r="V1496" s="20">
        <f t="shared" si="115"/>
        <v>0.28000000000000003</v>
      </c>
      <c r="W1496" s="17">
        <f t="shared" si="116"/>
        <v>2014</v>
      </c>
      <c r="X1496" t="str">
        <f t="shared" si="117"/>
        <v>Dec-2014</v>
      </c>
      <c r="Y1496" s="17">
        <f t="shared" si="118"/>
        <v>2</v>
      </c>
      <c r="Z1496" t="str">
        <f t="shared" si="119"/>
        <v>0% (No Discount)</v>
      </c>
      <c r="AA1496" s="17">
        <f>IF(COUNTIF($B$2:B1496,B1496)=1,1,0)</f>
        <v>1</v>
      </c>
      <c r="AB1496" s="17">
        <f>IF(COUNTIF($F$2:F1496,F1496)=1,1,0)</f>
        <v>0</v>
      </c>
    </row>
    <row r="1497" spans="1:28" x14ac:dyDescent="0.2">
      <c r="A1497" s="17">
        <v>1496</v>
      </c>
      <c r="B1497" t="s">
        <v>4046</v>
      </c>
      <c r="C1497" s="18">
        <v>42982</v>
      </c>
      <c r="D1497" s="18">
        <v>42986</v>
      </c>
      <c r="E1497" t="s">
        <v>77</v>
      </c>
      <c r="F1497" t="s">
        <v>4047</v>
      </c>
      <c r="G1497" t="s">
        <v>4048</v>
      </c>
      <c r="H1497" t="s">
        <v>53</v>
      </c>
      <c r="I1497" t="s">
        <v>54</v>
      </c>
      <c r="J1497" t="s">
        <v>4049</v>
      </c>
      <c r="K1497" t="s">
        <v>131</v>
      </c>
      <c r="L1497">
        <v>75019</v>
      </c>
      <c r="M1497" t="s">
        <v>132</v>
      </c>
      <c r="N1497" t="s">
        <v>3355</v>
      </c>
      <c r="O1497" t="s">
        <v>73</v>
      </c>
      <c r="P1497" t="s">
        <v>95</v>
      </c>
      <c r="Q1497" t="s">
        <v>3356</v>
      </c>
      <c r="R1497" s="19">
        <v>10.192</v>
      </c>
      <c r="S1497" s="17">
        <v>7</v>
      </c>
      <c r="T1497" s="20">
        <v>0.2</v>
      </c>
      <c r="U1497" s="19">
        <v>3.1850000000000001</v>
      </c>
      <c r="V1497" s="20">
        <f t="shared" si="115"/>
        <v>0.3125</v>
      </c>
      <c r="W1497" s="17">
        <f t="shared" si="116"/>
        <v>2017</v>
      </c>
      <c r="X1497" t="str">
        <f t="shared" si="117"/>
        <v>Sep-2017</v>
      </c>
      <c r="Y1497" s="17">
        <f t="shared" si="118"/>
        <v>4</v>
      </c>
      <c r="Z1497" t="str">
        <f t="shared" si="119"/>
        <v>11-20%</v>
      </c>
      <c r="AA1497" s="17">
        <f>IF(COUNTIF($B$2:B1497,B1497)=1,1,0)</f>
        <v>1</v>
      </c>
      <c r="AB1497" s="17">
        <f>IF(COUNTIF($F$2:F1497,F1497)=1,1,0)</f>
        <v>1</v>
      </c>
    </row>
    <row r="1498" spans="1:28" x14ac:dyDescent="0.2">
      <c r="A1498" s="17">
        <v>1497</v>
      </c>
      <c r="B1498" t="s">
        <v>4046</v>
      </c>
      <c r="C1498" s="18">
        <v>42982</v>
      </c>
      <c r="D1498" s="18">
        <v>42986</v>
      </c>
      <c r="E1498" t="s">
        <v>77</v>
      </c>
      <c r="F1498" t="s">
        <v>4047</v>
      </c>
      <c r="G1498" t="s">
        <v>4048</v>
      </c>
      <c r="H1498" t="s">
        <v>53</v>
      </c>
      <c r="I1498" t="s">
        <v>54</v>
      </c>
      <c r="J1498" t="s">
        <v>4049</v>
      </c>
      <c r="K1498" t="s">
        <v>131</v>
      </c>
      <c r="L1498">
        <v>75019</v>
      </c>
      <c r="M1498" t="s">
        <v>132</v>
      </c>
      <c r="N1498" t="s">
        <v>4050</v>
      </c>
      <c r="O1498" t="s">
        <v>73</v>
      </c>
      <c r="P1498" t="s">
        <v>86</v>
      </c>
      <c r="Q1498" t="s">
        <v>4051</v>
      </c>
      <c r="R1498" s="19">
        <v>16.783999999999999</v>
      </c>
      <c r="S1498" s="17">
        <v>1</v>
      </c>
      <c r="T1498" s="20">
        <v>0.2</v>
      </c>
      <c r="U1498" s="19">
        <v>-0.20979999999999999</v>
      </c>
      <c r="V1498" s="20">
        <f t="shared" si="115"/>
        <v>-1.2500000000000001E-2</v>
      </c>
      <c r="W1498" s="17">
        <f t="shared" si="116"/>
        <v>2017</v>
      </c>
      <c r="X1498" t="str">
        <f t="shared" si="117"/>
        <v>Sep-2017</v>
      </c>
      <c r="Y1498" s="17">
        <f t="shared" si="118"/>
        <v>4</v>
      </c>
      <c r="Z1498" t="str">
        <f t="shared" si="119"/>
        <v>11-20%</v>
      </c>
      <c r="AA1498" s="17">
        <f>IF(COUNTIF($B$2:B1498,B1498)=1,1,0)</f>
        <v>0</v>
      </c>
      <c r="AB1498" s="17">
        <f>IF(COUNTIF($F$2:F1498,F1498)=1,1,0)</f>
        <v>0</v>
      </c>
    </row>
    <row r="1499" spans="1:28" x14ac:dyDescent="0.2">
      <c r="A1499" s="17">
        <v>1498</v>
      </c>
      <c r="B1499" t="s">
        <v>4046</v>
      </c>
      <c r="C1499" s="18">
        <v>42982</v>
      </c>
      <c r="D1499" s="18">
        <v>42986</v>
      </c>
      <c r="E1499" t="s">
        <v>77</v>
      </c>
      <c r="F1499" t="s">
        <v>4047</v>
      </c>
      <c r="G1499" t="s">
        <v>4048</v>
      </c>
      <c r="H1499" t="s">
        <v>53</v>
      </c>
      <c r="I1499" t="s">
        <v>54</v>
      </c>
      <c r="J1499" t="s">
        <v>4049</v>
      </c>
      <c r="K1499" t="s">
        <v>131</v>
      </c>
      <c r="L1499">
        <v>75019</v>
      </c>
      <c r="M1499" t="s">
        <v>132</v>
      </c>
      <c r="N1499" t="s">
        <v>752</v>
      </c>
      <c r="O1499" t="s">
        <v>73</v>
      </c>
      <c r="P1499" t="s">
        <v>95</v>
      </c>
      <c r="Q1499" t="s">
        <v>753</v>
      </c>
      <c r="R1499" s="19">
        <v>13.12</v>
      </c>
      <c r="S1499" s="17">
        <v>5</v>
      </c>
      <c r="T1499" s="20">
        <v>0.2</v>
      </c>
      <c r="U1499" s="19">
        <v>3.7719999999999998</v>
      </c>
      <c r="V1499" s="20">
        <f t="shared" si="115"/>
        <v>0.28749999999999998</v>
      </c>
      <c r="W1499" s="17">
        <f t="shared" si="116"/>
        <v>2017</v>
      </c>
      <c r="X1499" t="str">
        <f t="shared" si="117"/>
        <v>Sep-2017</v>
      </c>
      <c r="Y1499" s="17">
        <f t="shared" si="118"/>
        <v>4</v>
      </c>
      <c r="Z1499" t="str">
        <f t="shared" si="119"/>
        <v>11-20%</v>
      </c>
      <c r="AA1499" s="17">
        <f>IF(COUNTIF($B$2:B1499,B1499)=1,1,0)</f>
        <v>0</v>
      </c>
      <c r="AB1499" s="17">
        <f>IF(COUNTIF($F$2:F1499,F1499)=1,1,0)</f>
        <v>0</v>
      </c>
    </row>
    <row r="1500" spans="1:28" x14ac:dyDescent="0.2">
      <c r="A1500" s="17">
        <v>1499</v>
      </c>
      <c r="B1500" t="s">
        <v>4052</v>
      </c>
      <c r="C1500" s="18">
        <v>42660</v>
      </c>
      <c r="D1500" s="18">
        <v>42663</v>
      </c>
      <c r="E1500" t="s">
        <v>215</v>
      </c>
      <c r="F1500" t="s">
        <v>666</v>
      </c>
      <c r="G1500" t="s">
        <v>667</v>
      </c>
      <c r="H1500" t="s">
        <v>129</v>
      </c>
      <c r="I1500" t="s">
        <v>54</v>
      </c>
      <c r="J1500" t="s">
        <v>154</v>
      </c>
      <c r="K1500" t="s">
        <v>70</v>
      </c>
      <c r="L1500">
        <v>94122</v>
      </c>
      <c r="M1500" t="s">
        <v>71</v>
      </c>
      <c r="N1500" t="s">
        <v>519</v>
      </c>
      <c r="O1500" t="s">
        <v>73</v>
      </c>
      <c r="P1500" t="s">
        <v>102</v>
      </c>
      <c r="Q1500" t="s">
        <v>520</v>
      </c>
      <c r="R1500" s="19">
        <v>18.16</v>
      </c>
      <c r="S1500" s="17">
        <v>5</v>
      </c>
      <c r="T1500" s="20">
        <v>0.2</v>
      </c>
      <c r="U1500" s="19">
        <v>6.5830000000000002</v>
      </c>
      <c r="V1500" s="20">
        <f t="shared" si="115"/>
        <v>0.36249999999999999</v>
      </c>
      <c r="W1500" s="17">
        <f t="shared" si="116"/>
        <v>2016</v>
      </c>
      <c r="X1500" t="str">
        <f t="shared" si="117"/>
        <v>Oct-2016</v>
      </c>
      <c r="Y1500" s="17">
        <f t="shared" si="118"/>
        <v>3</v>
      </c>
      <c r="Z1500" t="str">
        <f t="shared" si="119"/>
        <v>11-20%</v>
      </c>
      <c r="AA1500" s="17">
        <f>IF(COUNTIF($B$2:B1500,B1500)=1,1,0)</f>
        <v>1</v>
      </c>
      <c r="AB1500" s="17">
        <f>IF(COUNTIF($F$2:F1500,F1500)=1,1,0)</f>
        <v>0</v>
      </c>
    </row>
    <row r="1501" spans="1:28" x14ac:dyDescent="0.2">
      <c r="A1501" s="17">
        <v>1500</v>
      </c>
      <c r="B1501" t="s">
        <v>4053</v>
      </c>
      <c r="C1501" s="18">
        <v>43051</v>
      </c>
      <c r="D1501" s="18">
        <v>43057</v>
      </c>
      <c r="E1501" t="s">
        <v>77</v>
      </c>
      <c r="F1501" t="s">
        <v>1396</v>
      </c>
      <c r="G1501" t="s">
        <v>1397</v>
      </c>
      <c r="H1501" t="s">
        <v>53</v>
      </c>
      <c r="I1501" t="s">
        <v>54</v>
      </c>
      <c r="J1501" t="s">
        <v>1267</v>
      </c>
      <c r="K1501" t="s">
        <v>131</v>
      </c>
      <c r="L1501">
        <v>78745</v>
      </c>
      <c r="M1501" t="s">
        <v>132</v>
      </c>
      <c r="N1501" t="s">
        <v>825</v>
      </c>
      <c r="O1501" t="s">
        <v>73</v>
      </c>
      <c r="P1501" t="s">
        <v>117</v>
      </c>
      <c r="Q1501" t="s">
        <v>826</v>
      </c>
      <c r="R1501" s="19">
        <v>16.056000000000001</v>
      </c>
      <c r="S1501" s="17">
        <v>3</v>
      </c>
      <c r="T1501" s="20">
        <v>0.2</v>
      </c>
      <c r="U1501" s="19">
        <v>5.8202999999999996</v>
      </c>
      <c r="V1501" s="20">
        <f t="shared" si="115"/>
        <v>0.36249999999999993</v>
      </c>
      <c r="W1501" s="17">
        <f t="shared" si="116"/>
        <v>2017</v>
      </c>
      <c r="X1501" t="str">
        <f t="shared" si="117"/>
        <v>Nov-2017</v>
      </c>
      <c r="Y1501" s="17">
        <f t="shared" si="118"/>
        <v>6</v>
      </c>
      <c r="Z1501" t="str">
        <f t="shared" si="119"/>
        <v>11-20%</v>
      </c>
      <c r="AA1501" s="17">
        <f>IF(COUNTIF($B$2:B1501,B1501)=1,1,0)</f>
        <v>1</v>
      </c>
      <c r="AB1501" s="17">
        <f>IF(COUNTIF($F$2:F1501,F1501)=1,1,0)</f>
        <v>0</v>
      </c>
    </row>
    <row r="1502" spans="1:28" x14ac:dyDescent="0.2">
      <c r="A1502" s="17">
        <v>1501</v>
      </c>
      <c r="B1502" t="s">
        <v>4053</v>
      </c>
      <c r="C1502" s="18">
        <v>43051</v>
      </c>
      <c r="D1502" s="18">
        <v>43057</v>
      </c>
      <c r="E1502" t="s">
        <v>77</v>
      </c>
      <c r="F1502" t="s">
        <v>1396</v>
      </c>
      <c r="G1502" t="s">
        <v>1397</v>
      </c>
      <c r="H1502" t="s">
        <v>53</v>
      </c>
      <c r="I1502" t="s">
        <v>54</v>
      </c>
      <c r="J1502" t="s">
        <v>1267</v>
      </c>
      <c r="K1502" t="s">
        <v>131</v>
      </c>
      <c r="L1502">
        <v>78745</v>
      </c>
      <c r="M1502" t="s">
        <v>132</v>
      </c>
      <c r="N1502" t="s">
        <v>4054</v>
      </c>
      <c r="O1502" t="s">
        <v>73</v>
      </c>
      <c r="P1502" t="s">
        <v>117</v>
      </c>
      <c r="Q1502" t="s">
        <v>4055</v>
      </c>
      <c r="R1502" s="19">
        <v>223.05600000000001</v>
      </c>
      <c r="S1502" s="17">
        <v>9</v>
      </c>
      <c r="T1502" s="20">
        <v>0.2</v>
      </c>
      <c r="U1502" s="19">
        <v>69.704999999999998</v>
      </c>
      <c r="V1502" s="20">
        <f t="shared" si="115"/>
        <v>0.3125</v>
      </c>
      <c r="W1502" s="17">
        <f t="shared" si="116"/>
        <v>2017</v>
      </c>
      <c r="X1502" t="str">
        <f t="shared" si="117"/>
        <v>Nov-2017</v>
      </c>
      <c r="Y1502" s="17">
        <f t="shared" si="118"/>
        <v>6</v>
      </c>
      <c r="Z1502" t="str">
        <f t="shared" si="119"/>
        <v>11-20%</v>
      </c>
      <c r="AA1502" s="17">
        <f>IF(COUNTIF($B$2:B1502,B1502)=1,1,0)</f>
        <v>0</v>
      </c>
      <c r="AB1502" s="17">
        <f>IF(COUNTIF($F$2:F1502,F1502)=1,1,0)</f>
        <v>0</v>
      </c>
    </row>
    <row r="1503" spans="1:28" x14ac:dyDescent="0.2">
      <c r="A1503" s="17">
        <v>1502</v>
      </c>
      <c r="B1503" t="s">
        <v>4053</v>
      </c>
      <c r="C1503" s="18">
        <v>43051</v>
      </c>
      <c r="D1503" s="18">
        <v>43057</v>
      </c>
      <c r="E1503" t="s">
        <v>77</v>
      </c>
      <c r="F1503" t="s">
        <v>1396</v>
      </c>
      <c r="G1503" t="s">
        <v>1397</v>
      </c>
      <c r="H1503" t="s">
        <v>53</v>
      </c>
      <c r="I1503" t="s">
        <v>54</v>
      </c>
      <c r="J1503" t="s">
        <v>1267</v>
      </c>
      <c r="K1503" t="s">
        <v>131</v>
      </c>
      <c r="L1503">
        <v>78745</v>
      </c>
      <c r="M1503" t="s">
        <v>132</v>
      </c>
      <c r="N1503" t="s">
        <v>3546</v>
      </c>
      <c r="O1503" t="s">
        <v>73</v>
      </c>
      <c r="P1503" t="s">
        <v>86</v>
      </c>
      <c r="Q1503" t="s">
        <v>3547</v>
      </c>
      <c r="R1503" s="19">
        <v>540.048</v>
      </c>
      <c r="S1503" s="17">
        <v>3</v>
      </c>
      <c r="T1503" s="20">
        <v>0.2</v>
      </c>
      <c r="U1503" s="19">
        <v>-47.254199999999997</v>
      </c>
      <c r="V1503" s="20">
        <f t="shared" si="115"/>
        <v>-8.7499999999999994E-2</v>
      </c>
      <c r="W1503" s="17">
        <f t="shared" si="116"/>
        <v>2017</v>
      </c>
      <c r="X1503" t="str">
        <f t="shared" si="117"/>
        <v>Nov-2017</v>
      </c>
      <c r="Y1503" s="17">
        <f t="shared" si="118"/>
        <v>6</v>
      </c>
      <c r="Z1503" t="str">
        <f t="shared" si="119"/>
        <v>11-20%</v>
      </c>
      <c r="AA1503" s="17">
        <f>IF(COUNTIF($B$2:B1503,B1503)=1,1,0)</f>
        <v>0</v>
      </c>
      <c r="AB1503" s="17">
        <f>IF(COUNTIF($F$2:F1503,F1503)=1,1,0)</f>
        <v>0</v>
      </c>
    </row>
    <row r="1504" spans="1:28" x14ac:dyDescent="0.2">
      <c r="A1504" s="17">
        <v>1503</v>
      </c>
      <c r="B1504" t="s">
        <v>4056</v>
      </c>
      <c r="C1504" s="18">
        <v>42698</v>
      </c>
      <c r="D1504" s="18">
        <v>42705</v>
      </c>
      <c r="E1504" t="s">
        <v>77</v>
      </c>
      <c r="F1504" t="s">
        <v>3405</v>
      </c>
      <c r="G1504" t="s">
        <v>3406</v>
      </c>
      <c r="H1504" t="s">
        <v>129</v>
      </c>
      <c r="I1504" t="s">
        <v>54</v>
      </c>
      <c r="J1504" t="s">
        <v>69</v>
      </c>
      <c r="K1504" t="s">
        <v>70</v>
      </c>
      <c r="L1504">
        <v>90045</v>
      </c>
      <c r="M1504" t="s">
        <v>71</v>
      </c>
      <c r="N1504" t="s">
        <v>4057</v>
      </c>
      <c r="O1504" t="s">
        <v>98</v>
      </c>
      <c r="P1504" t="s">
        <v>99</v>
      </c>
      <c r="Q1504" t="s">
        <v>4058</v>
      </c>
      <c r="R1504" s="19">
        <v>33.520000000000003</v>
      </c>
      <c r="S1504" s="17">
        <v>2</v>
      </c>
      <c r="T1504" s="20">
        <v>0.2</v>
      </c>
      <c r="U1504" s="19">
        <v>3.3519999999999999</v>
      </c>
      <c r="V1504" s="20">
        <f t="shared" si="115"/>
        <v>9.9999999999999992E-2</v>
      </c>
      <c r="W1504" s="17">
        <f t="shared" si="116"/>
        <v>2016</v>
      </c>
      <c r="X1504" t="str">
        <f t="shared" si="117"/>
        <v>Nov-2016</v>
      </c>
      <c r="Y1504" s="17">
        <f t="shared" si="118"/>
        <v>7</v>
      </c>
      <c r="Z1504" t="str">
        <f t="shared" si="119"/>
        <v>11-20%</v>
      </c>
      <c r="AA1504" s="17">
        <f>IF(COUNTIF($B$2:B1504,B1504)=1,1,0)</f>
        <v>1</v>
      </c>
      <c r="AB1504" s="17">
        <f>IF(COUNTIF($F$2:F1504,F1504)=1,1,0)</f>
        <v>0</v>
      </c>
    </row>
    <row r="1505" spans="1:28" x14ac:dyDescent="0.2">
      <c r="A1505" s="17">
        <v>1504</v>
      </c>
      <c r="B1505" t="s">
        <v>4056</v>
      </c>
      <c r="C1505" s="18">
        <v>42698</v>
      </c>
      <c r="D1505" s="18">
        <v>42705</v>
      </c>
      <c r="E1505" t="s">
        <v>77</v>
      </c>
      <c r="F1505" t="s">
        <v>3405</v>
      </c>
      <c r="G1505" t="s">
        <v>3406</v>
      </c>
      <c r="H1505" t="s">
        <v>129</v>
      </c>
      <c r="I1505" t="s">
        <v>54</v>
      </c>
      <c r="J1505" t="s">
        <v>69</v>
      </c>
      <c r="K1505" t="s">
        <v>70</v>
      </c>
      <c r="L1505">
        <v>90045</v>
      </c>
      <c r="M1505" t="s">
        <v>71</v>
      </c>
      <c r="N1505" t="s">
        <v>2077</v>
      </c>
      <c r="O1505" t="s">
        <v>59</v>
      </c>
      <c r="P1505" t="s">
        <v>92</v>
      </c>
      <c r="Q1505" t="s">
        <v>2078</v>
      </c>
      <c r="R1505" s="19">
        <v>9.94</v>
      </c>
      <c r="S1505" s="17">
        <v>2</v>
      </c>
      <c r="T1505" s="20">
        <v>0</v>
      </c>
      <c r="U1505" s="19">
        <v>3.0813999999999999</v>
      </c>
      <c r="V1505" s="20">
        <f t="shared" si="115"/>
        <v>0.31</v>
      </c>
      <c r="W1505" s="17">
        <f t="shared" si="116"/>
        <v>2016</v>
      </c>
      <c r="X1505" t="str">
        <f t="shared" si="117"/>
        <v>Nov-2016</v>
      </c>
      <c r="Y1505" s="17">
        <f t="shared" si="118"/>
        <v>7</v>
      </c>
      <c r="Z1505" t="str">
        <f t="shared" si="119"/>
        <v>0% (No Discount)</v>
      </c>
      <c r="AA1505" s="17">
        <f>IF(COUNTIF($B$2:B1505,B1505)=1,1,0)</f>
        <v>0</v>
      </c>
      <c r="AB1505" s="17">
        <f>IF(COUNTIF($F$2:F1505,F1505)=1,1,0)</f>
        <v>0</v>
      </c>
    </row>
    <row r="1506" spans="1:28" x14ac:dyDescent="0.2">
      <c r="A1506" s="17">
        <v>1505</v>
      </c>
      <c r="B1506" t="s">
        <v>4059</v>
      </c>
      <c r="C1506" s="18">
        <v>42217</v>
      </c>
      <c r="D1506" s="18">
        <v>42223</v>
      </c>
      <c r="E1506" t="s">
        <v>77</v>
      </c>
      <c r="F1506" t="s">
        <v>4060</v>
      </c>
      <c r="G1506" t="s">
        <v>4061</v>
      </c>
      <c r="H1506" t="s">
        <v>129</v>
      </c>
      <c r="I1506" t="s">
        <v>54</v>
      </c>
      <c r="J1506" t="s">
        <v>69</v>
      </c>
      <c r="K1506" t="s">
        <v>70</v>
      </c>
      <c r="L1506">
        <v>90004</v>
      </c>
      <c r="M1506" t="s">
        <v>71</v>
      </c>
      <c r="N1506" t="s">
        <v>314</v>
      </c>
      <c r="O1506" t="s">
        <v>73</v>
      </c>
      <c r="P1506" t="s">
        <v>95</v>
      </c>
      <c r="Q1506" t="s">
        <v>315</v>
      </c>
      <c r="R1506" s="19">
        <v>6.72</v>
      </c>
      <c r="S1506" s="17">
        <v>4</v>
      </c>
      <c r="T1506" s="20">
        <v>0</v>
      </c>
      <c r="U1506" s="19">
        <v>3.36</v>
      </c>
      <c r="V1506" s="20">
        <f t="shared" si="115"/>
        <v>0.5</v>
      </c>
      <c r="W1506" s="17">
        <f t="shared" si="116"/>
        <v>2015</v>
      </c>
      <c r="X1506" t="str">
        <f t="shared" si="117"/>
        <v>Aug-2015</v>
      </c>
      <c r="Y1506" s="17">
        <f t="shared" si="118"/>
        <v>6</v>
      </c>
      <c r="Z1506" t="str">
        <f t="shared" si="119"/>
        <v>0% (No Discount)</v>
      </c>
      <c r="AA1506" s="17">
        <f>IF(COUNTIF($B$2:B1506,B1506)=1,1,0)</f>
        <v>1</v>
      </c>
      <c r="AB1506" s="17">
        <f>IF(COUNTIF($F$2:F1506,F1506)=1,1,0)</f>
        <v>1</v>
      </c>
    </row>
    <row r="1507" spans="1:28" x14ac:dyDescent="0.2">
      <c r="A1507" s="17">
        <v>1506</v>
      </c>
      <c r="B1507" t="s">
        <v>4059</v>
      </c>
      <c r="C1507" s="18">
        <v>42217</v>
      </c>
      <c r="D1507" s="18">
        <v>42223</v>
      </c>
      <c r="E1507" t="s">
        <v>77</v>
      </c>
      <c r="F1507" t="s">
        <v>4060</v>
      </c>
      <c r="G1507" t="s">
        <v>4061</v>
      </c>
      <c r="H1507" t="s">
        <v>129</v>
      </c>
      <c r="I1507" t="s">
        <v>54</v>
      </c>
      <c r="J1507" t="s">
        <v>69</v>
      </c>
      <c r="K1507" t="s">
        <v>70</v>
      </c>
      <c r="L1507">
        <v>90004</v>
      </c>
      <c r="M1507" t="s">
        <v>71</v>
      </c>
      <c r="N1507" t="s">
        <v>4062</v>
      </c>
      <c r="O1507" t="s">
        <v>59</v>
      </c>
      <c r="P1507" t="s">
        <v>83</v>
      </c>
      <c r="Q1507" t="s">
        <v>4063</v>
      </c>
      <c r="R1507" s="19">
        <v>1004.976</v>
      </c>
      <c r="S1507" s="17">
        <v>6</v>
      </c>
      <c r="T1507" s="20">
        <v>0.2</v>
      </c>
      <c r="U1507" s="19">
        <v>-175.8708</v>
      </c>
      <c r="V1507" s="20">
        <f t="shared" si="115"/>
        <v>-0.17500000000000002</v>
      </c>
      <c r="W1507" s="17">
        <f t="shared" si="116"/>
        <v>2015</v>
      </c>
      <c r="X1507" t="str">
        <f t="shared" si="117"/>
        <v>Aug-2015</v>
      </c>
      <c r="Y1507" s="17">
        <f t="shared" si="118"/>
        <v>6</v>
      </c>
      <c r="Z1507" t="str">
        <f t="shared" si="119"/>
        <v>11-20%</v>
      </c>
      <c r="AA1507" s="17">
        <f>IF(COUNTIF($B$2:B1507,B1507)=1,1,0)</f>
        <v>0</v>
      </c>
      <c r="AB1507" s="17">
        <f>IF(COUNTIF($F$2:F1507,F1507)=1,1,0)</f>
        <v>0</v>
      </c>
    </row>
    <row r="1508" spans="1:28" x14ac:dyDescent="0.2">
      <c r="A1508" s="17">
        <v>1507</v>
      </c>
      <c r="B1508" t="s">
        <v>4064</v>
      </c>
      <c r="C1508" s="18">
        <v>43093</v>
      </c>
      <c r="D1508" s="18">
        <v>43098</v>
      </c>
      <c r="E1508" t="s">
        <v>77</v>
      </c>
      <c r="F1508" t="s">
        <v>4065</v>
      </c>
      <c r="G1508" t="s">
        <v>4066</v>
      </c>
      <c r="H1508" t="s">
        <v>53</v>
      </c>
      <c r="I1508" t="s">
        <v>54</v>
      </c>
      <c r="J1508" t="s">
        <v>293</v>
      </c>
      <c r="K1508" t="s">
        <v>294</v>
      </c>
      <c r="L1508">
        <v>10024</v>
      </c>
      <c r="M1508" t="s">
        <v>175</v>
      </c>
      <c r="N1508" t="s">
        <v>3894</v>
      </c>
      <c r="O1508" t="s">
        <v>73</v>
      </c>
      <c r="P1508" t="s">
        <v>102</v>
      </c>
      <c r="Q1508" t="s">
        <v>3895</v>
      </c>
      <c r="R1508" s="19">
        <v>17.88</v>
      </c>
      <c r="S1508" s="17">
        <v>3</v>
      </c>
      <c r="T1508" s="20">
        <v>0.2</v>
      </c>
      <c r="U1508" s="19">
        <v>5.5875000000000004</v>
      </c>
      <c r="V1508" s="20">
        <f t="shared" si="115"/>
        <v>0.31250000000000006</v>
      </c>
      <c r="W1508" s="17">
        <f t="shared" si="116"/>
        <v>2017</v>
      </c>
      <c r="X1508" t="str">
        <f t="shared" si="117"/>
        <v>Dec-2017</v>
      </c>
      <c r="Y1508" s="17">
        <f t="shared" si="118"/>
        <v>5</v>
      </c>
      <c r="Z1508" t="str">
        <f t="shared" si="119"/>
        <v>11-20%</v>
      </c>
      <c r="AA1508" s="17">
        <f>IF(COUNTIF($B$2:B1508,B1508)=1,1,0)</f>
        <v>1</v>
      </c>
      <c r="AB1508" s="17">
        <f>IF(COUNTIF($F$2:F1508,F1508)=1,1,0)</f>
        <v>1</v>
      </c>
    </row>
    <row r="1509" spans="1:28" x14ac:dyDescent="0.2">
      <c r="A1509" s="17">
        <v>1508</v>
      </c>
      <c r="B1509" t="s">
        <v>4067</v>
      </c>
      <c r="C1509" s="18">
        <v>42630</v>
      </c>
      <c r="D1509" s="18">
        <v>42636</v>
      </c>
      <c r="E1509" t="s">
        <v>77</v>
      </c>
      <c r="F1509" t="s">
        <v>4004</v>
      </c>
      <c r="G1509" t="s">
        <v>4005</v>
      </c>
      <c r="H1509" t="s">
        <v>53</v>
      </c>
      <c r="I1509" t="s">
        <v>54</v>
      </c>
      <c r="J1509" t="s">
        <v>524</v>
      </c>
      <c r="K1509" t="s">
        <v>1302</v>
      </c>
      <c r="L1509">
        <v>31907</v>
      </c>
      <c r="M1509" t="s">
        <v>57</v>
      </c>
      <c r="N1509" t="s">
        <v>4068</v>
      </c>
      <c r="O1509" t="s">
        <v>98</v>
      </c>
      <c r="P1509" t="s">
        <v>711</v>
      </c>
      <c r="Q1509" t="s">
        <v>4069</v>
      </c>
      <c r="R1509" s="19">
        <v>396</v>
      </c>
      <c r="S1509" s="17">
        <v>4</v>
      </c>
      <c r="T1509" s="20">
        <v>0</v>
      </c>
      <c r="U1509" s="19">
        <v>190.08</v>
      </c>
      <c r="V1509" s="20">
        <f t="shared" si="115"/>
        <v>0.48000000000000004</v>
      </c>
      <c r="W1509" s="17">
        <f t="shared" si="116"/>
        <v>2016</v>
      </c>
      <c r="X1509" t="str">
        <f t="shared" si="117"/>
        <v>Sep-2016</v>
      </c>
      <c r="Y1509" s="17">
        <f t="shared" si="118"/>
        <v>6</v>
      </c>
      <c r="Z1509" t="str">
        <f t="shared" si="119"/>
        <v>0% (No Discount)</v>
      </c>
      <c r="AA1509" s="17">
        <f>IF(COUNTIF($B$2:B1509,B1509)=1,1,0)</f>
        <v>1</v>
      </c>
      <c r="AB1509" s="17">
        <f>IF(COUNTIF($F$2:F1509,F1509)=1,1,0)</f>
        <v>0</v>
      </c>
    </row>
    <row r="1510" spans="1:28" x14ac:dyDescent="0.2">
      <c r="A1510" s="17">
        <v>1509</v>
      </c>
      <c r="B1510" t="s">
        <v>4070</v>
      </c>
      <c r="C1510" s="18">
        <v>43079</v>
      </c>
      <c r="D1510" s="18">
        <v>43079</v>
      </c>
      <c r="E1510" t="s">
        <v>1320</v>
      </c>
      <c r="F1510" t="s">
        <v>577</v>
      </c>
      <c r="G1510" t="s">
        <v>578</v>
      </c>
      <c r="H1510" t="s">
        <v>129</v>
      </c>
      <c r="I1510" t="s">
        <v>54</v>
      </c>
      <c r="J1510" t="s">
        <v>2563</v>
      </c>
      <c r="K1510" t="s">
        <v>165</v>
      </c>
      <c r="L1510">
        <v>68104</v>
      </c>
      <c r="M1510" t="s">
        <v>132</v>
      </c>
      <c r="N1510" t="s">
        <v>4071</v>
      </c>
      <c r="O1510" t="s">
        <v>73</v>
      </c>
      <c r="P1510" t="s">
        <v>102</v>
      </c>
      <c r="Q1510" t="s">
        <v>4072</v>
      </c>
      <c r="R1510" s="19">
        <v>34.5</v>
      </c>
      <c r="S1510" s="17">
        <v>3</v>
      </c>
      <c r="T1510" s="20">
        <v>0</v>
      </c>
      <c r="U1510" s="19">
        <v>15.525</v>
      </c>
      <c r="V1510" s="20">
        <f t="shared" si="115"/>
        <v>0.45</v>
      </c>
      <c r="W1510" s="17">
        <f t="shared" si="116"/>
        <v>2017</v>
      </c>
      <c r="X1510" t="str">
        <f t="shared" si="117"/>
        <v>Dec-2017</v>
      </c>
      <c r="Y1510" s="17">
        <f t="shared" si="118"/>
        <v>0</v>
      </c>
      <c r="Z1510" t="str">
        <f t="shared" si="119"/>
        <v>0% (No Discount)</v>
      </c>
      <c r="AA1510" s="17">
        <f>IF(COUNTIF($B$2:B1510,B1510)=1,1,0)</f>
        <v>1</v>
      </c>
      <c r="AB1510" s="17">
        <f>IF(COUNTIF($F$2:F1510,F1510)=1,1,0)</f>
        <v>0</v>
      </c>
    </row>
    <row r="1511" spans="1:28" x14ac:dyDescent="0.2">
      <c r="A1511" s="17">
        <v>1510</v>
      </c>
      <c r="B1511" t="s">
        <v>4073</v>
      </c>
      <c r="C1511" s="18">
        <v>42990</v>
      </c>
      <c r="D1511" s="18">
        <v>42993</v>
      </c>
      <c r="E1511" t="s">
        <v>215</v>
      </c>
      <c r="F1511" t="s">
        <v>2859</v>
      </c>
      <c r="G1511" t="s">
        <v>2860</v>
      </c>
      <c r="H1511" t="s">
        <v>53</v>
      </c>
      <c r="I1511" t="s">
        <v>54</v>
      </c>
      <c r="J1511" t="s">
        <v>69</v>
      </c>
      <c r="K1511" t="s">
        <v>70</v>
      </c>
      <c r="L1511">
        <v>90036</v>
      </c>
      <c r="M1511" t="s">
        <v>71</v>
      </c>
      <c r="N1511" t="s">
        <v>3992</v>
      </c>
      <c r="O1511" t="s">
        <v>59</v>
      </c>
      <c r="P1511" t="s">
        <v>92</v>
      </c>
      <c r="Q1511" t="s">
        <v>3993</v>
      </c>
      <c r="R1511" s="19">
        <v>8.36</v>
      </c>
      <c r="S1511" s="17">
        <v>2</v>
      </c>
      <c r="T1511" s="20">
        <v>0</v>
      </c>
      <c r="U1511" s="19">
        <v>3.0095999999999998</v>
      </c>
      <c r="V1511" s="20">
        <f t="shared" si="115"/>
        <v>0.36</v>
      </c>
      <c r="W1511" s="17">
        <f t="shared" si="116"/>
        <v>2017</v>
      </c>
      <c r="X1511" t="str">
        <f t="shared" si="117"/>
        <v>Sep-2017</v>
      </c>
      <c r="Y1511" s="17">
        <f t="shared" si="118"/>
        <v>3</v>
      </c>
      <c r="Z1511" t="str">
        <f t="shared" si="119"/>
        <v>0% (No Discount)</v>
      </c>
      <c r="AA1511" s="17">
        <f>IF(COUNTIF($B$2:B1511,B1511)=1,1,0)</f>
        <v>1</v>
      </c>
      <c r="AB1511" s="17">
        <f>IF(COUNTIF($F$2:F1511,F1511)=1,1,0)</f>
        <v>0</v>
      </c>
    </row>
    <row r="1512" spans="1:28" x14ac:dyDescent="0.2">
      <c r="A1512" s="17">
        <v>1511</v>
      </c>
      <c r="B1512" t="s">
        <v>4074</v>
      </c>
      <c r="C1512" s="18">
        <v>42910</v>
      </c>
      <c r="D1512" s="18">
        <v>42917</v>
      </c>
      <c r="E1512" t="s">
        <v>77</v>
      </c>
      <c r="F1512" t="s">
        <v>3960</v>
      </c>
      <c r="G1512" t="s">
        <v>3961</v>
      </c>
      <c r="H1512" t="s">
        <v>68</v>
      </c>
      <c r="I1512" t="s">
        <v>54</v>
      </c>
      <c r="J1512" t="s">
        <v>4075</v>
      </c>
      <c r="K1512" t="s">
        <v>70</v>
      </c>
      <c r="L1512">
        <v>91767</v>
      </c>
      <c r="M1512" t="s">
        <v>71</v>
      </c>
      <c r="N1512" t="s">
        <v>1152</v>
      </c>
      <c r="O1512" t="s">
        <v>73</v>
      </c>
      <c r="P1512" t="s">
        <v>95</v>
      </c>
      <c r="Q1512" t="s">
        <v>1153</v>
      </c>
      <c r="R1512" s="19">
        <v>385.6</v>
      </c>
      <c r="S1512" s="17">
        <v>8</v>
      </c>
      <c r="T1512" s="20">
        <v>0</v>
      </c>
      <c r="U1512" s="19">
        <v>111.824</v>
      </c>
      <c r="V1512" s="20">
        <f t="shared" si="115"/>
        <v>0.28999999999999998</v>
      </c>
      <c r="W1512" s="17">
        <f t="shared" si="116"/>
        <v>2017</v>
      </c>
      <c r="X1512" t="str">
        <f t="shared" si="117"/>
        <v>Jun-2017</v>
      </c>
      <c r="Y1512" s="17">
        <f t="shared" si="118"/>
        <v>7</v>
      </c>
      <c r="Z1512" t="str">
        <f t="shared" si="119"/>
        <v>0% (No Discount)</v>
      </c>
      <c r="AA1512" s="17">
        <f>IF(COUNTIF($B$2:B1512,B1512)=1,1,0)</f>
        <v>1</v>
      </c>
      <c r="AB1512" s="17">
        <f>IF(COUNTIF($F$2:F1512,F1512)=1,1,0)</f>
        <v>0</v>
      </c>
    </row>
    <row r="1513" spans="1:28" x14ac:dyDescent="0.2">
      <c r="A1513" s="17">
        <v>1512</v>
      </c>
      <c r="B1513" t="s">
        <v>4074</v>
      </c>
      <c r="C1513" s="18">
        <v>42910</v>
      </c>
      <c r="D1513" s="18">
        <v>42917</v>
      </c>
      <c r="E1513" t="s">
        <v>77</v>
      </c>
      <c r="F1513" t="s">
        <v>3960</v>
      </c>
      <c r="G1513" t="s">
        <v>3961</v>
      </c>
      <c r="H1513" t="s">
        <v>68</v>
      </c>
      <c r="I1513" t="s">
        <v>54</v>
      </c>
      <c r="J1513" t="s">
        <v>4075</v>
      </c>
      <c r="K1513" t="s">
        <v>70</v>
      </c>
      <c r="L1513">
        <v>91767</v>
      </c>
      <c r="M1513" t="s">
        <v>71</v>
      </c>
      <c r="N1513" t="s">
        <v>799</v>
      </c>
      <c r="O1513" t="s">
        <v>73</v>
      </c>
      <c r="P1513" t="s">
        <v>95</v>
      </c>
      <c r="Q1513" t="s">
        <v>800</v>
      </c>
      <c r="R1513" s="19">
        <v>35.82</v>
      </c>
      <c r="S1513" s="17">
        <v>9</v>
      </c>
      <c r="T1513" s="20">
        <v>0</v>
      </c>
      <c r="U1513" s="19">
        <v>11.820600000000001</v>
      </c>
      <c r="V1513" s="20">
        <f t="shared" si="115"/>
        <v>0.33</v>
      </c>
      <c r="W1513" s="17">
        <f t="shared" si="116"/>
        <v>2017</v>
      </c>
      <c r="X1513" t="str">
        <f t="shared" si="117"/>
        <v>Jun-2017</v>
      </c>
      <c r="Y1513" s="17">
        <f t="shared" si="118"/>
        <v>7</v>
      </c>
      <c r="Z1513" t="str">
        <f t="shared" si="119"/>
        <v>0% (No Discount)</v>
      </c>
      <c r="AA1513" s="17">
        <f>IF(COUNTIF($B$2:B1513,B1513)=1,1,0)</f>
        <v>0</v>
      </c>
      <c r="AB1513" s="17">
        <f>IF(COUNTIF($F$2:F1513,F1513)=1,1,0)</f>
        <v>0</v>
      </c>
    </row>
    <row r="1514" spans="1:28" x14ac:dyDescent="0.2">
      <c r="A1514" s="17">
        <v>1513</v>
      </c>
      <c r="B1514" t="s">
        <v>4076</v>
      </c>
      <c r="C1514" s="18">
        <v>42965</v>
      </c>
      <c r="D1514" s="18">
        <v>42969</v>
      </c>
      <c r="E1514" t="s">
        <v>77</v>
      </c>
      <c r="F1514" t="s">
        <v>1360</v>
      </c>
      <c r="G1514" t="s">
        <v>1361</v>
      </c>
      <c r="H1514" t="s">
        <v>53</v>
      </c>
      <c r="I1514" t="s">
        <v>54</v>
      </c>
      <c r="J1514" t="s">
        <v>844</v>
      </c>
      <c r="K1514" t="s">
        <v>131</v>
      </c>
      <c r="L1514">
        <v>75220</v>
      </c>
      <c r="M1514" t="s">
        <v>132</v>
      </c>
      <c r="N1514" t="s">
        <v>963</v>
      </c>
      <c r="O1514" t="s">
        <v>73</v>
      </c>
      <c r="P1514" t="s">
        <v>86</v>
      </c>
      <c r="Q1514" t="s">
        <v>964</v>
      </c>
      <c r="R1514" s="19">
        <v>200.06399999999999</v>
      </c>
      <c r="S1514" s="17">
        <v>3</v>
      </c>
      <c r="T1514" s="20">
        <v>0.2</v>
      </c>
      <c r="U1514" s="19">
        <v>12.504</v>
      </c>
      <c r="V1514" s="20">
        <f t="shared" si="115"/>
        <v>6.25E-2</v>
      </c>
      <c r="W1514" s="17">
        <f t="shared" si="116"/>
        <v>2017</v>
      </c>
      <c r="X1514" t="str">
        <f t="shared" si="117"/>
        <v>Aug-2017</v>
      </c>
      <c r="Y1514" s="17">
        <f t="shared" si="118"/>
        <v>4</v>
      </c>
      <c r="Z1514" t="str">
        <f t="shared" si="119"/>
        <v>11-20%</v>
      </c>
      <c r="AA1514" s="17">
        <f>IF(COUNTIF($B$2:B1514,B1514)=1,1,0)</f>
        <v>1</v>
      </c>
      <c r="AB1514" s="17">
        <f>IF(COUNTIF($F$2:F1514,F1514)=1,1,0)</f>
        <v>0</v>
      </c>
    </row>
    <row r="1515" spans="1:28" x14ac:dyDescent="0.2">
      <c r="A1515" s="17">
        <v>1514</v>
      </c>
      <c r="B1515" t="s">
        <v>4076</v>
      </c>
      <c r="C1515" s="18">
        <v>42965</v>
      </c>
      <c r="D1515" s="18">
        <v>42969</v>
      </c>
      <c r="E1515" t="s">
        <v>77</v>
      </c>
      <c r="F1515" t="s">
        <v>1360</v>
      </c>
      <c r="G1515" t="s">
        <v>1361</v>
      </c>
      <c r="H1515" t="s">
        <v>53</v>
      </c>
      <c r="I1515" t="s">
        <v>54</v>
      </c>
      <c r="J1515" t="s">
        <v>844</v>
      </c>
      <c r="K1515" t="s">
        <v>131</v>
      </c>
      <c r="L1515">
        <v>75220</v>
      </c>
      <c r="M1515" t="s">
        <v>132</v>
      </c>
      <c r="N1515" t="s">
        <v>1628</v>
      </c>
      <c r="O1515" t="s">
        <v>73</v>
      </c>
      <c r="P1515" t="s">
        <v>102</v>
      </c>
      <c r="Q1515" t="s">
        <v>1629</v>
      </c>
      <c r="R1515" s="19">
        <v>21.38</v>
      </c>
      <c r="S1515" s="17">
        <v>5</v>
      </c>
      <c r="T1515" s="20">
        <v>0.8</v>
      </c>
      <c r="U1515" s="19">
        <v>-33.139000000000003</v>
      </c>
      <c r="V1515" s="20">
        <f t="shared" si="115"/>
        <v>-1.5500000000000003</v>
      </c>
      <c r="W1515" s="17">
        <f t="shared" si="116"/>
        <v>2017</v>
      </c>
      <c r="X1515" t="str">
        <f t="shared" si="117"/>
        <v>Aug-2017</v>
      </c>
      <c r="Y1515" s="17">
        <f t="shared" si="118"/>
        <v>4</v>
      </c>
      <c r="Z1515" t="str">
        <f t="shared" si="119"/>
        <v>Over 50%</v>
      </c>
      <c r="AA1515" s="17">
        <f>IF(COUNTIF($B$2:B1515,B1515)=1,1,0)</f>
        <v>0</v>
      </c>
      <c r="AB1515" s="17">
        <f>IF(COUNTIF($F$2:F1515,F1515)=1,1,0)</f>
        <v>0</v>
      </c>
    </row>
    <row r="1516" spans="1:28" x14ac:dyDescent="0.2">
      <c r="A1516" s="17">
        <v>1515</v>
      </c>
      <c r="B1516" t="s">
        <v>4076</v>
      </c>
      <c r="C1516" s="18">
        <v>42965</v>
      </c>
      <c r="D1516" s="18">
        <v>42969</v>
      </c>
      <c r="E1516" t="s">
        <v>77</v>
      </c>
      <c r="F1516" t="s">
        <v>1360</v>
      </c>
      <c r="G1516" t="s">
        <v>1361</v>
      </c>
      <c r="H1516" t="s">
        <v>53</v>
      </c>
      <c r="I1516" t="s">
        <v>54</v>
      </c>
      <c r="J1516" t="s">
        <v>844</v>
      </c>
      <c r="K1516" t="s">
        <v>131</v>
      </c>
      <c r="L1516">
        <v>75220</v>
      </c>
      <c r="M1516" t="s">
        <v>132</v>
      </c>
      <c r="N1516" t="s">
        <v>2649</v>
      </c>
      <c r="O1516" t="s">
        <v>73</v>
      </c>
      <c r="P1516" t="s">
        <v>102</v>
      </c>
      <c r="Q1516" t="s">
        <v>2650</v>
      </c>
      <c r="R1516" s="19">
        <v>6.7439999999999998</v>
      </c>
      <c r="S1516" s="17">
        <v>4</v>
      </c>
      <c r="T1516" s="20">
        <v>0.8</v>
      </c>
      <c r="U1516" s="19">
        <v>-11.4648</v>
      </c>
      <c r="V1516" s="20">
        <f t="shared" si="115"/>
        <v>-1.7000000000000002</v>
      </c>
      <c r="W1516" s="17">
        <f t="shared" si="116"/>
        <v>2017</v>
      </c>
      <c r="X1516" t="str">
        <f t="shared" si="117"/>
        <v>Aug-2017</v>
      </c>
      <c r="Y1516" s="17">
        <f t="shared" si="118"/>
        <v>4</v>
      </c>
      <c r="Z1516" t="str">
        <f t="shared" si="119"/>
        <v>Over 50%</v>
      </c>
      <c r="AA1516" s="17">
        <f>IF(COUNTIF($B$2:B1516,B1516)=1,1,0)</f>
        <v>0</v>
      </c>
      <c r="AB1516" s="17">
        <f>IF(COUNTIF($F$2:F1516,F1516)=1,1,0)</f>
        <v>0</v>
      </c>
    </row>
    <row r="1517" spans="1:28" x14ac:dyDescent="0.2">
      <c r="A1517" s="17">
        <v>1516</v>
      </c>
      <c r="B1517" t="s">
        <v>4077</v>
      </c>
      <c r="C1517" s="18">
        <v>43080</v>
      </c>
      <c r="D1517" s="18">
        <v>43086</v>
      </c>
      <c r="E1517" t="s">
        <v>77</v>
      </c>
      <c r="F1517" t="s">
        <v>4078</v>
      </c>
      <c r="G1517" t="s">
        <v>4079</v>
      </c>
      <c r="H1517" t="s">
        <v>53</v>
      </c>
      <c r="I1517" t="s">
        <v>54</v>
      </c>
      <c r="J1517" t="s">
        <v>173</v>
      </c>
      <c r="K1517" t="s">
        <v>174</v>
      </c>
      <c r="L1517">
        <v>19120</v>
      </c>
      <c r="M1517" t="s">
        <v>175</v>
      </c>
      <c r="N1517" t="s">
        <v>3777</v>
      </c>
      <c r="O1517" t="s">
        <v>59</v>
      </c>
      <c r="P1517" t="s">
        <v>63</v>
      </c>
      <c r="Q1517" t="s">
        <v>3778</v>
      </c>
      <c r="R1517" s="19">
        <v>63.686</v>
      </c>
      <c r="S1517" s="17">
        <v>1</v>
      </c>
      <c r="T1517" s="20">
        <v>0.3</v>
      </c>
      <c r="U1517" s="19">
        <v>-9.0980000000000008</v>
      </c>
      <c r="V1517" s="20">
        <f t="shared" si="115"/>
        <v>-0.14285714285714288</v>
      </c>
      <c r="W1517" s="17">
        <f t="shared" si="116"/>
        <v>2017</v>
      </c>
      <c r="X1517" t="str">
        <f t="shared" si="117"/>
        <v>Dec-2017</v>
      </c>
      <c r="Y1517" s="17">
        <f t="shared" si="118"/>
        <v>6</v>
      </c>
      <c r="Z1517" t="str">
        <f t="shared" si="119"/>
        <v>21-30%</v>
      </c>
      <c r="AA1517" s="17">
        <f>IF(COUNTIF($B$2:B1517,B1517)=1,1,0)</f>
        <v>1</v>
      </c>
      <c r="AB1517" s="17">
        <f>IF(COUNTIF($F$2:F1517,F1517)=1,1,0)</f>
        <v>1</v>
      </c>
    </row>
    <row r="1518" spans="1:28" x14ac:dyDescent="0.2">
      <c r="A1518" s="17">
        <v>1517</v>
      </c>
      <c r="B1518" t="s">
        <v>4080</v>
      </c>
      <c r="C1518" s="18">
        <v>43079</v>
      </c>
      <c r="D1518" s="18">
        <v>43083</v>
      </c>
      <c r="E1518" t="s">
        <v>50</v>
      </c>
      <c r="F1518" t="s">
        <v>2257</v>
      </c>
      <c r="G1518" t="s">
        <v>2258</v>
      </c>
      <c r="H1518" t="s">
        <v>53</v>
      </c>
      <c r="I1518" t="s">
        <v>54</v>
      </c>
      <c r="J1518" t="s">
        <v>4081</v>
      </c>
      <c r="K1518" t="s">
        <v>1423</v>
      </c>
      <c r="L1518">
        <v>89031</v>
      </c>
      <c r="M1518" t="s">
        <v>71</v>
      </c>
      <c r="N1518" t="s">
        <v>1928</v>
      </c>
      <c r="O1518" t="s">
        <v>59</v>
      </c>
      <c r="P1518" t="s">
        <v>83</v>
      </c>
      <c r="Q1518" t="s">
        <v>1929</v>
      </c>
      <c r="R1518" s="19">
        <v>1669.6</v>
      </c>
      <c r="S1518" s="17">
        <v>4</v>
      </c>
      <c r="T1518" s="20">
        <v>0</v>
      </c>
      <c r="U1518" s="19">
        <v>116.872</v>
      </c>
      <c r="V1518" s="20">
        <f t="shared" si="115"/>
        <v>7.0000000000000007E-2</v>
      </c>
      <c r="W1518" s="17">
        <f t="shared" si="116"/>
        <v>2017</v>
      </c>
      <c r="X1518" t="str">
        <f t="shared" si="117"/>
        <v>Dec-2017</v>
      </c>
      <c r="Y1518" s="17">
        <f t="shared" si="118"/>
        <v>4</v>
      </c>
      <c r="Z1518" t="str">
        <f t="shared" si="119"/>
        <v>0% (No Discount)</v>
      </c>
      <c r="AA1518" s="17">
        <f>IF(COUNTIF($B$2:B1518,B1518)=1,1,0)</f>
        <v>1</v>
      </c>
      <c r="AB1518" s="17">
        <f>IF(COUNTIF($F$2:F1518,F1518)=1,1,0)</f>
        <v>0</v>
      </c>
    </row>
    <row r="1519" spans="1:28" x14ac:dyDescent="0.2">
      <c r="A1519" s="17">
        <v>1518</v>
      </c>
      <c r="B1519" t="s">
        <v>4082</v>
      </c>
      <c r="C1519" s="18">
        <v>41673</v>
      </c>
      <c r="D1519" s="18">
        <v>41676</v>
      </c>
      <c r="E1519" t="s">
        <v>50</v>
      </c>
      <c r="F1519" t="s">
        <v>4083</v>
      </c>
      <c r="G1519" t="s">
        <v>4084</v>
      </c>
      <c r="H1519" t="s">
        <v>53</v>
      </c>
      <c r="I1519" t="s">
        <v>54</v>
      </c>
      <c r="J1519" t="s">
        <v>122</v>
      </c>
      <c r="K1519" t="s">
        <v>123</v>
      </c>
      <c r="L1519">
        <v>98105</v>
      </c>
      <c r="M1519" t="s">
        <v>71</v>
      </c>
      <c r="N1519" t="s">
        <v>1118</v>
      </c>
      <c r="O1519" t="s">
        <v>73</v>
      </c>
      <c r="P1519" t="s">
        <v>102</v>
      </c>
      <c r="Q1519" t="s">
        <v>1119</v>
      </c>
      <c r="R1519" s="19">
        <v>83.84</v>
      </c>
      <c r="S1519" s="17">
        <v>2</v>
      </c>
      <c r="T1519" s="20">
        <v>0.2</v>
      </c>
      <c r="U1519" s="19">
        <v>27.248000000000001</v>
      </c>
      <c r="V1519" s="20">
        <f t="shared" si="115"/>
        <v>0.32500000000000001</v>
      </c>
      <c r="W1519" s="17">
        <f t="shared" si="116"/>
        <v>2014</v>
      </c>
      <c r="X1519" t="str">
        <f t="shared" si="117"/>
        <v>Feb-2014</v>
      </c>
      <c r="Y1519" s="17">
        <f t="shared" si="118"/>
        <v>3</v>
      </c>
      <c r="Z1519" t="str">
        <f t="shared" si="119"/>
        <v>11-20%</v>
      </c>
      <c r="AA1519" s="17">
        <f>IF(COUNTIF($B$2:B1519,B1519)=1,1,0)</f>
        <v>1</v>
      </c>
      <c r="AB1519" s="17">
        <f>IF(COUNTIF($F$2:F1519,F1519)=1,1,0)</f>
        <v>1</v>
      </c>
    </row>
    <row r="1520" spans="1:28" x14ac:dyDescent="0.2">
      <c r="A1520" s="17">
        <v>1519</v>
      </c>
      <c r="B1520" t="s">
        <v>4082</v>
      </c>
      <c r="C1520" s="18">
        <v>41673</v>
      </c>
      <c r="D1520" s="18">
        <v>41676</v>
      </c>
      <c r="E1520" t="s">
        <v>50</v>
      </c>
      <c r="F1520" t="s">
        <v>4083</v>
      </c>
      <c r="G1520" t="s">
        <v>4084</v>
      </c>
      <c r="H1520" t="s">
        <v>53</v>
      </c>
      <c r="I1520" t="s">
        <v>54</v>
      </c>
      <c r="J1520" t="s">
        <v>122</v>
      </c>
      <c r="K1520" t="s">
        <v>123</v>
      </c>
      <c r="L1520">
        <v>98105</v>
      </c>
      <c r="M1520" t="s">
        <v>71</v>
      </c>
      <c r="N1520" t="s">
        <v>2188</v>
      </c>
      <c r="O1520" t="s">
        <v>73</v>
      </c>
      <c r="P1520" t="s">
        <v>102</v>
      </c>
      <c r="Q1520" t="s">
        <v>2189</v>
      </c>
      <c r="R1520" s="19">
        <v>13.272</v>
      </c>
      <c r="S1520" s="17">
        <v>3</v>
      </c>
      <c r="T1520" s="20">
        <v>0.2</v>
      </c>
      <c r="U1520" s="19">
        <v>4.3133999999999997</v>
      </c>
      <c r="V1520" s="20">
        <f t="shared" si="115"/>
        <v>0.32499999999999996</v>
      </c>
      <c r="W1520" s="17">
        <f t="shared" si="116"/>
        <v>2014</v>
      </c>
      <c r="X1520" t="str">
        <f t="shared" si="117"/>
        <v>Feb-2014</v>
      </c>
      <c r="Y1520" s="17">
        <f t="shared" si="118"/>
        <v>3</v>
      </c>
      <c r="Z1520" t="str">
        <f t="shared" si="119"/>
        <v>11-20%</v>
      </c>
      <c r="AA1520" s="17">
        <f>IF(COUNTIF($B$2:B1520,B1520)=1,1,0)</f>
        <v>0</v>
      </c>
      <c r="AB1520" s="17">
        <f>IF(COUNTIF($F$2:F1520,F1520)=1,1,0)</f>
        <v>0</v>
      </c>
    </row>
    <row r="1521" spans="1:28" x14ac:dyDescent="0.2">
      <c r="A1521" s="17">
        <v>1520</v>
      </c>
      <c r="B1521" t="s">
        <v>4085</v>
      </c>
      <c r="C1521" s="18">
        <v>42777</v>
      </c>
      <c r="D1521" s="18">
        <v>42780</v>
      </c>
      <c r="E1521" t="s">
        <v>50</v>
      </c>
      <c r="F1521" t="s">
        <v>876</v>
      </c>
      <c r="G1521" t="s">
        <v>877</v>
      </c>
      <c r="H1521" t="s">
        <v>68</v>
      </c>
      <c r="I1521" t="s">
        <v>54</v>
      </c>
      <c r="J1521" t="s">
        <v>154</v>
      </c>
      <c r="K1521" t="s">
        <v>70</v>
      </c>
      <c r="L1521">
        <v>94110</v>
      </c>
      <c r="M1521" t="s">
        <v>71</v>
      </c>
      <c r="N1521" t="s">
        <v>2901</v>
      </c>
      <c r="O1521" t="s">
        <v>73</v>
      </c>
      <c r="P1521" t="s">
        <v>102</v>
      </c>
      <c r="Q1521" t="s">
        <v>2902</v>
      </c>
      <c r="R1521" s="19">
        <v>21.335999999999999</v>
      </c>
      <c r="S1521" s="17">
        <v>7</v>
      </c>
      <c r="T1521" s="20">
        <v>0.2</v>
      </c>
      <c r="U1521" s="19">
        <v>7.7343000000000002</v>
      </c>
      <c r="V1521" s="20">
        <f t="shared" si="115"/>
        <v>0.36250000000000004</v>
      </c>
      <c r="W1521" s="17">
        <f t="shared" si="116"/>
        <v>2017</v>
      </c>
      <c r="X1521" t="str">
        <f t="shared" si="117"/>
        <v>Feb-2017</v>
      </c>
      <c r="Y1521" s="17">
        <f t="shared" si="118"/>
        <v>3</v>
      </c>
      <c r="Z1521" t="str">
        <f t="shared" si="119"/>
        <v>11-20%</v>
      </c>
      <c r="AA1521" s="17">
        <f>IF(COUNTIF($B$2:B1521,B1521)=1,1,0)</f>
        <v>1</v>
      </c>
      <c r="AB1521" s="17">
        <f>IF(COUNTIF($F$2:F1521,F1521)=1,1,0)</f>
        <v>0</v>
      </c>
    </row>
    <row r="1522" spans="1:28" x14ac:dyDescent="0.2">
      <c r="A1522" s="17">
        <v>1521</v>
      </c>
      <c r="B1522" t="s">
        <v>4086</v>
      </c>
      <c r="C1522" s="18">
        <v>42841</v>
      </c>
      <c r="D1522" s="18">
        <v>42846</v>
      </c>
      <c r="E1522" t="s">
        <v>77</v>
      </c>
      <c r="F1522" t="s">
        <v>4087</v>
      </c>
      <c r="G1522" t="s">
        <v>4088</v>
      </c>
      <c r="H1522" t="s">
        <v>129</v>
      </c>
      <c r="I1522" t="s">
        <v>54</v>
      </c>
      <c r="J1522" t="s">
        <v>330</v>
      </c>
      <c r="K1522" t="s">
        <v>238</v>
      </c>
      <c r="L1522">
        <v>60610</v>
      </c>
      <c r="M1522" t="s">
        <v>132</v>
      </c>
      <c r="N1522" t="s">
        <v>4089</v>
      </c>
      <c r="O1522" t="s">
        <v>73</v>
      </c>
      <c r="P1522" t="s">
        <v>95</v>
      </c>
      <c r="Q1522" t="s">
        <v>4090</v>
      </c>
      <c r="R1522" s="19">
        <v>16.52</v>
      </c>
      <c r="S1522" s="17">
        <v>5</v>
      </c>
      <c r="T1522" s="20">
        <v>0.2</v>
      </c>
      <c r="U1522" s="19">
        <v>2.0649999999999999</v>
      </c>
      <c r="V1522" s="20">
        <f t="shared" si="115"/>
        <v>0.125</v>
      </c>
      <c r="W1522" s="17">
        <f t="shared" si="116"/>
        <v>2017</v>
      </c>
      <c r="X1522" t="str">
        <f t="shared" si="117"/>
        <v>Apr-2017</v>
      </c>
      <c r="Y1522" s="17">
        <f t="shared" si="118"/>
        <v>5</v>
      </c>
      <c r="Z1522" t="str">
        <f t="shared" si="119"/>
        <v>11-20%</v>
      </c>
      <c r="AA1522" s="17">
        <f>IF(COUNTIF($B$2:B1522,B1522)=1,1,0)</f>
        <v>1</v>
      </c>
      <c r="AB1522" s="17">
        <f>IF(COUNTIF($F$2:F1522,F1522)=1,1,0)</f>
        <v>1</v>
      </c>
    </row>
    <row r="1523" spans="1:28" x14ac:dyDescent="0.2">
      <c r="A1523" s="17">
        <v>1522</v>
      </c>
      <c r="B1523" t="s">
        <v>4091</v>
      </c>
      <c r="C1523" s="18">
        <v>42344</v>
      </c>
      <c r="D1523" s="18">
        <v>42349</v>
      </c>
      <c r="E1523" t="s">
        <v>77</v>
      </c>
      <c r="F1523" t="s">
        <v>4092</v>
      </c>
      <c r="G1523" t="s">
        <v>4093</v>
      </c>
      <c r="H1523" t="s">
        <v>53</v>
      </c>
      <c r="I1523" t="s">
        <v>54</v>
      </c>
      <c r="J1523" t="s">
        <v>1341</v>
      </c>
      <c r="K1523" t="s">
        <v>337</v>
      </c>
      <c r="L1523">
        <v>85705</v>
      </c>
      <c r="M1523" t="s">
        <v>71</v>
      </c>
      <c r="N1523" t="s">
        <v>2339</v>
      </c>
      <c r="O1523" t="s">
        <v>59</v>
      </c>
      <c r="P1523" t="s">
        <v>92</v>
      </c>
      <c r="Q1523" t="s">
        <v>2340</v>
      </c>
      <c r="R1523" s="19">
        <v>206.11199999999999</v>
      </c>
      <c r="S1523" s="17">
        <v>6</v>
      </c>
      <c r="T1523" s="20">
        <v>0.2</v>
      </c>
      <c r="U1523" s="19">
        <v>48.951599999999999</v>
      </c>
      <c r="V1523" s="20">
        <f t="shared" si="115"/>
        <v>0.23749999999999999</v>
      </c>
      <c r="W1523" s="17">
        <f t="shared" si="116"/>
        <v>2015</v>
      </c>
      <c r="X1523" t="str">
        <f t="shared" si="117"/>
        <v>Dec-2015</v>
      </c>
      <c r="Y1523" s="17">
        <f t="shared" si="118"/>
        <v>5</v>
      </c>
      <c r="Z1523" t="str">
        <f t="shared" si="119"/>
        <v>11-20%</v>
      </c>
      <c r="AA1523" s="17">
        <f>IF(COUNTIF($B$2:B1523,B1523)=1,1,0)</f>
        <v>1</v>
      </c>
      <c r="AB1523" s="17">
        <f>IF(COUNTIF($F$2:F1523,F1523)=1,1,0)</f>
        <v>1</v>
      </c>
    </row>
    <row r="1524" spans="1:28" x14ac:dyDescent="0.2">
      <c r="A1524" s="17">
        <v>1523</v>
      </c>
      <c r="B1524" t="s">
        <v>4091</v>
      </c>
      <c r="C1524" s="18">
        <v>42344</v>
      </c>
      <c r="D1524" s="18">
        <v>42349</v>
      </c>
      <c r="E1524" t="s">
        <v>77</v>
      </c>
      <c r="F1524" t="s">
        <v>4092</v>
      </c>
      <c r="G1524" t="s">
        <v>4093</v>
      </c>
      <c r="H1524" t="s">
        <v>53</v>
      </c>
      <c r="I1524" t="s">
        <v>54</v>
      </c>
      <c r="J1524" t="s">
        <v>1341</v>
      </c>
      <c r="K1524" t="s">
        <v>337</v>
      </c>
      <c r="L1524">
        <v>85705</v>
      </c>
      <c r="M1524" t="s">
        <v>71</v>
      </c>
      <c r="N1524" t="s">
        <v>4094</v>
      </c>
      <c r="O1524" t="s">
        <v>73</v>
      </c>
      <c r="P1524" t="s">
        <v>117</v>
      </c>
      <c r="Q1524" t="s">
        <v>4095</v>
      </c>
      <c r="R1524" s="19">
        <v>19.920000000000002</v>
      </c>
      <c r="S1524" s="17">
        <v>5</v>
      </c>
      <c r="T1524" s="20">
        <v>0.2</v>
      </c>
      <c r="U1524" s="19">
        <v>6.7229999999999999</v>
      </c>
      <c r="V1524" s="20">
        <f t="shared" si="115"/>
        <v>0.33749999999999997</v>
      </c>
      <c r="W1524" s="17">
        <f t="shared" si="116"/>
        <v>2015</v>
      </c>
      <c r="X1524" t="str">
        <f t="shared" si="117"/>
        <v>Dec-2015</v>
      </c>
      <c r="Y1524" s="17">
        <f t="shared" si="118"/>
        <v>5</v>
      </c>
      <c r="Z1524" t="str">
        <f t="shared" si="119"/>
        <v>11-20%</v>
      </c>
      <c r="AA1524" s="17">
        <f>IF(COUNTIF($B$2:B1524,B1524)=1,1,0)</f>
        <v>0</v>
      </c>
      <c r="AB1524" s="17">
        <f>IF(COUNTIF($F$2:F1524,F1524)=1,1,0)</f>
        <v>0</v>
      </c>
    </row>
    <row r="1525" spans="1:28" x14ac:dyDescent="0.2">
      <c r="A1525" s="17">
        <v>1524</v>
      </c>
      <c r="B1525" t="s">
        <v>4091</v>
      </c>
      <c r="C1525" s="18">
        <v>42344</v>
      </c>
      <c r="D1525" s="18">
        <v>42349</v>
      </c>
      <c r="E1525" t="s">
        <v>77</v>
      </c>
      <c r="F1525" t="s">
        <v>4092</v>
      </c>
      <c r="G1525" t="s">
        <v>4093</v>
      </c>
      <c r="H1525" t="s">
        <v>53</v>
      </c>
      <c r="I1525" t="s">
        <v>54</v>
      </c>
      <c r="J1525" t="s">
        <v>1341</v>
      </c>
      <c r="K1525" t="s">
        <v>337</v>
      </c>
      <c r="L1525">
        <v>85705</v>
      </c>
      <c r="M1525" t="s">
        <v>71</v>
      </c>
      <c r="N1525" t="s">
        <v>1352</v>
      </c>
      <c r="O1525" t="s">
        <v>73</v>
      </c>
      <c r="P1525" t="s">
        <v>117</v>
      </c>
      <c r="Q1525" t="s">
        <v>1353</v>
      </c>
      <c r="R1525" s="19">
        <v>198.27199999999999</v>
      </c>
      <c r="S1525" s="17">
        <v>8</v>
      </c>
      <c r="T1525" s="20">
        <v>0.2</v>
      </c>
      <c r="U1525" s="19">
        <v>61.96</v>
      </c>
      <c r="V1525" s="20">
        <f t="shared" si="115"/>
        <v>0.3125</v>
      </c>
      <c r="W1525" s="17">
        <f t="shared" si="116"/>
        <v>2015</v>
      </c>
      <c r="X1525" t="str">
        <f t="shared" si="117"/>
        <v>Dec-2015</v>
      </c>
      <c r="Y1525" s="17">
        <f t="shared" si="118"/>
        <v>5</v>
      </c>
      <c r="Z1525" t="str">
        <f t="shared" si="119"/>
        <v>11-20%</v>
      </c>
      <c r="AA1525" s="17">
        <f>IF(COUNTIF($B$2:B1525,B1525)=1,1,0)</f>
        <v>0</v>
      </c>
      <c r="AB1525" s="17">
        <f>IF(COUNTIF($F$2:F1525,F1525)=1,1,0)</f>
        <v>0</v>
      </c>
    </row>
    <row r="1526" spans="1:28" x14ac:dyDescent="0.2">
      <c r="A1526" s="17">
        <v>1525</v>
      </c>
      <c r="B1526" t="s">
        <v>4091</v>
      </c>
      <c r="C1526" s="18">
        <v>42344</v>
      </c>
      <c r="D1526" s="18">
        <v>42349</v>
      </c>
      <c r="E1526" t="s">
        <v>77</v>
      </c>
      <c r="F1526" t="s">
        <v>4092</v>
      </c>
      <c r="G1526" t="s">
        <v>4093</v>
      </c>
      <c r="H1526" t="s">
        <v>53</v>
      </c>
      <c r="I1526" t="s">
        <v>54</v>
      </c>
      <c r="J1526" t="s">
        <v>1341</v>
      </c>
      <c r="K1526" t="s">
        <v>337</v>
      </c>
      <c r="L1526">
        <v>85705</v>
      </c>
      <c r="M1526" t="s">
        <v>71</v>
      </c>
      <c r="N1526" t="s">
        <v>990</v>
      </c>
      <c r="O1526" t="s">
        <v>73</v>
      </c>
      <c r="P1526" t="s">
        <v>86</v>
      </c>
      <c r="Q1526" t="s">
        <v>991</v>
      </c>
      <c r="R1526" s="19">
        <v>247.10400000000001</v>
      </c>
      <c r="S1526" s="17">
        <v>6</v>
      </c>
      <c r="T1526" s="20">
        <v>0.2</v>
      </c>
      <c r="U1526" s="19">
        <v>-58.687199999999997</v>
      </c>
      <c r="V1526" s="20">
        <f t="shared" si="115"/>
        <v>-0.23749999999999999</v>
      </c>
      <c r="W1526" s="17">
        <f t="shared" si="116"/>
        <v>2015</v>
      </c>
      <c r="X1526" t="str">
        <f t="shared" si="117"/>
        <v>Dec-2015</v>
      </c>
      <c r="Y1526" s="17">
        <f t="shared" si="118"/>
        <v>5</v>
      </c>
      <c r="Z1526" t="str">
        <f t="shared" si="119"/>
        <v>11-20%</v>
      </c>
      <c r="AA1526" s="17">
        <f>IF(COUNTIF($B$2:B1526,B1526)=1,1,0)</f>
        <v>0</v>
      </c>
      <c r="AB1526" s="17">
        <f>IF(COUNTIF($F$2:F1526,F1526)=1,1,0)</f>
        <v>0</v>
      </c>
    </row>
    <row r="1527" spans="1:28" x14ac:dyDescent="0.2">
      <c r="A1527" s="17">
        <v>1526</v>
      </c>
      <c r="B1527" t="s">
        <v>4091</v>
      </c>
      <c r="C1527" s="18">
        <v>42344</v>
      </c>
      <c r="D1527" s="18">
        <v>42349</v>
      </c>
      <c r="E1527" t="s">
        <v>77</v>
      </c>
      <c r="F1527" t="s">
        <v>4092</v>
      </c>
      <c r="G1527" t="s">
        <v>4093</v>
      </c>
      <c r="H1527" t="s">
        <v>53</v>
      </c>
      <c r="I1527" t="s">
        <v>54</v>
      </c>
      <c r="J1527" t="s">
        <v>1341</v>
      </c>
      <c r="K1527" t="s">
        <v>337</v>
      </c>
      <c r="L1527">
        <v>85705</v>
      </c>
      <c r="M1527" t="s">
        <v>71</v>
      </c>
      <c r="N1527" t="s">
        <v>202</v>
      </c>
      <c r="O1527" t="s">
        <v>73</v>
      </c>
      <c r="P1527" t="s">
        <v>95</v>
      </c>
      <c r="Q1527" t="s">
        <v>203</v>
      </c>
      <c r="R1527" s="19">
        <v>86.304000000000002</v>
      </c>
      <c r="S1527" s="17">
        <v>6</v>
      </c>
      <c r="T1527" s="20">
        <v>0.2</v>
      </c>
      <c r="U1527" s="19">
        <v>9.7091999999999992</v>
      </c>
      <c r="V1527" s="20">
        <f t="shared" si="115"/>
        <v>0.11249999999999999</v>
      </c>
      <c r="W1527" s="17">
        <f t="shared" si="116"/>
        <v>2015</v>
      </c>
      <c r="X1527" t="str">
        <f t="shared" si="117"/>
        <v>Dec-2015</v>
      </c>
      <c r="Y1527" s="17">
        <f t="shared" si="118"/>
        <v>5</v>
      </c>
      <c r="Z1527" t="str">
        <f t="shared" si="119"/>
        <v>11-20%</v>
      </c>
      <c r="AA1527" s="17">
        <f>IF(COUNTIF($B$2:B1527,B1527)=1,1,0)</f>
        <v>0</v>
      </c>
      <c r="AB1527" s="17">
        <f>IF(COUNTIF($F$2:F1527,F1527)=1,1,0)</f>
        <v>0</v>
      </c>
    </row>
    <row r="1528" spans="1:28" x14ac:dyDescent="0.2">
      <c r="A1528" s="17">
        <v>1527</v>
      </c>
      <c r="B1528" t="s">
        <v>4096</v>
      </c>
      <c r="C1528" s="18">
        <v>42573</v>
      </c>
      <c r="D1528" s="18">
        <v>42578</v>
      </c>
      <c r="E1528" t="s">
        <v>77</v>
      </c>
      <c r="F1528" t="s">
        <v>1485</v>
      </c>
      <c r="G1528" t="s">
        <v>1486</v>
      </c>
      <c r="H1528" t="s">
        <v>53</v>
      </c>
      <c r="I1528" t="s">
        <v>54</v>
      </c>
      <c r="J1528" t="s">
        <v>4097</v>
      </c>
      <c r="K1528" t="s">
        <v>174</v>
      </c>
      <c r="L1528">
        <v>18103</v>
      </c>
      <c r="M1528" t="s">
        <v>175</v>
      </c>
      <c r="N1528" t="s">
        <v>4098</v>
      </c>
      <c r="O1528" t="s">
        <v>73</v>
      </c>
      <c r="P1528" t="s">
        <v>95</v>
      </c>
      <c r="Q1528" t="s">
        <v>4099</v>
      </c>
      <c r="R1528" s="19">
        <v>4.16</v>
      </c>
      <c r="S1528" s="17">
        <v>2</v>
      </c>
      <c r="T1528" s="20">
        <v>0.2</v>
      </c>
      <c r="U1528" s="19">
        <v>0.36399999999999999</v>
      </c>
      <c r="V1528" s="20">
        <f t="shared" si="115"/>
        <v>8.7499999999999994E-2</v>
      </c>
      <c r="W1528" s="17">
        <f t="shared" si="116"/>
        <v>2016</v>
      </c>
      <c r="X1528" t="str">
        <f t="shared" si="117"/>
        <v>Jul-2016</v>
      </c>
      <c r="Y1528" s="17">
        <f t="shared" si="118"/>
        <v>5</v>
      </c>
      <c r="Z1528" t="str">
        <f t="shared" si="119"/>
        <v>11-20%</v>
      </c>
      <c r="AA1528" s="17">
        <f>IF(COUNTIF($B$2:B1528,B1528)=1,1,0)</f>
        <v>1</v>
      </c>
      <c r="AB1528" s="17">
        <f>IF(COUNTIF($F$2:F1528,F1528)=1,1,0)</f>
        <v>0</v>
      </c>
    </row>
    <row r="1529" spans="1:28" x14ac:dyDescent="0.2">
      <c r="A1529" s="17">
        <v>1528</v>
      </c>
      <c r="B1529" t="s">
        <v>4096</v>
      </c>
      <c r="C1529" s="18">
        <v>42573</v>
      </c>
      <c r="D1529" s="18">
        <v>42578</v>
      </c>
      <c r="E1529" t="s">
        <v>77</v>
      </c>
      <c r="F1529" t="s">
        <v>1485</v>
      </c>
      <c r="G1529" t="s">
        <v>1486</v>
      </c>
      <c r="H1529" t="s">
        <v>53</v>
      </c>
      <c r="I1529" t="s">
        <v>54</v>
      </c>
      <c r="J1529" t="s">
        <v>4097</v>
      </c>
      <c r="K1529" t="s">
        <v>174</v>
      </c>
      <c r="L1529">
        <v>18103</v>
      </c>
      <c r="M1529" t="s">
        <v>175</v>
      </c>
      <c r="N1529" t="s">
        <v>4100</v>
      </c>
      <c r="O1529" t="s">
        <v>59</v>
      </c>
      <c r="P1529" t="s">
        <v>92</v>
      </c>
      <c r="Q1529" t="s">
        <v>4101</v>
      </c>
      <c r="R1529" s="19">
        <v>11.648</v>
      </c>
      <c r="S1529" s="17">
        <v>2</v>
      </c>
      <c r="T1529" s="20">
        <v>0.2</v>
      </c>
      <c r="U1529" s="19">
        <v>3.3488000000000002</v>
      </c>
      <c r="V1529" s="20">
        <f t="shared" si="115"/>
        <v>0.28750000000000003</v>
      </c>
      <c r="W1529" s="17">
        <f t="shared" si="116"/>
        <v>2016</v>
      </c>
      <c r="X1529" t="str">
        <f t="shared" si="117"/>
        <v>Jul-2016</v>
      </c>
      <c r="Y1529" s="17">
        <f t="shared" si="118"/>
        <v>5</v>
      </c>
      <c r="Z1529" t="str">
        <f t="shared" si="119"/>
        <v>11-20%</v>
      </c>
      <c r="AA1529" s="17">
        <f>IF(COUNTIF($B$2:B1529,B1529)=1,1,0)</f>
        <v>0</v>
      </c>
      <c r="AB1529" s="17">
        <f>IF(COUNTIF($F$2:F1529,F1529)=1,1,0)</f>
        <v>0</v>
      </c>
    </row>
    <row r="1530" spans="1:28" x14ac:dyDescent="0.2">
      <c r="A1530" s="17">
        <v>1529</v>
      </c>
      <c r="B1530" t="s">
        <v>4102</v>
      </c>
      <c r="C1530" s="18">
        <v>42315</v>
      </c>
      <c r="D1530" s="18">
        <v>42318</v>
      </c>
      <c r="E1530" t="s">
        <v>50</v>
      </c>
      <c r="F1530" t="s">
        <v>2548</v>
      </c>
      <c r="G1530" t="s">
        <v>2549</v>
      </c>
      <c r="H1530" t="s">
        <v>68</v>
      </c>
      <c r="I1530" t="s">
        <v>54</v>
      </c>
      <c r="J1530" t="s">
        <v>634</v>
      </c>
      <c r="K1530" t="s">
        <v>272</v>
      </c>
      <c r="L1530">
        <v>19711</v>
      </c>
      <c r="M1530" t="s">
        <v>175</v>
      </c>
      <c r="N1530" t="s">
        <v>4103</v>
      </c>
      <c r="O1530" t="s">
        <v>73</v>
      </c>
      <c r="P1530" t="s">
        <v>296</v>
      </c>
      <c r="Q1530" t="s">
        <v>4104</v>
      </c>
      <c r="R1530" s="19">
        <v>26.18</v>
      </c>
      <c r="S1530" s="17">
        <v>7</v>
      </c>
      <c r="T1530" s="20">
        <v>0</v>
      </c>
      <c r="U1530" s="19">
        <v>0.52359999999999995</v>
      </c>
      <c r="V1530" s="20">
        <f t="shared" si="115"/>
        <v>1.9999999999999997E-2</v>
      </c>
      <c r="W1530" s="17">
        <f t="shared" si="116"/>
        <v>2015</v>
      </c>
      <c r="X1530" t="str">
        <f t="shared" si="117"/>
        <v>Nov-2015</v>
      </c>
      <c r="Y1530" s="17">
        <f t="shared" si="118"/>
        <v>3</v>
      </c>
      <c r="Z1530" t="str">
        <f t="shared" si="119"/>
        <v>0% (No Discount)</v>
      </c>
      <c r="AA1530" s="17">
        <f>IF(COUNTIF($B$2:B1530,B1530)=1,1,0)</f>
        <v>1</v>
      </c>
      <c r="AB1530" s="17">
        <f>IF(COUNTIF($F$2:F1530,F1530)=1,1,0)</f>
        <v>0</v>
      </c>
    </row>
    <row r="1531" spans="1:28" x14ac:dyDescent="0.2">
      <c r="A1531" s="17">
        <v>1530</v>
      </c>
      <c r="B1531" t="s">
        <v>4102</v>
      </c>
      <c r="C1531" s="18">
        <v>42315</v>
      </c>
      <c r="D1531" s="18">
        <v>42318</v>
      </c>
      <c r="E1531" t="s">
        <v>50</v>
      </c>
      <c r="F1531" t="s">
        <v>2548</v>
      </c>
      <c r="G1531" t="s">
        <v>2549</v>
      </c>
      <c r="H1531" t="s">
        <v>68</v>
      </c>
      <c r="I1531" t="s">
        <v>54</v>
      </c>
      <c r="J1531" t="s">
        <v>634</v>
      </c>
      <c r="K1531" t="s">
        <v>272</v>
      </c>
      <c r="L1531">
        <v>19711</v>
      </c>
      <c r="M1531" t="s">
        <v>175</v>
      </c>
      <c r="N1531" t="s">
        <v>4105</v>
      </c>
      <c r="O1531" t="s">
        <v>73</v>
      </c>
      <c r="P1531" t="s">
        <v>117</v>
      </c>
      <c r="Q1531" t="s">
        <v>4106</v>
      </c>
      <c r="R1531" s="19">
        <v>7.3</v>
      </c>
      <c r="S1531" s="17">
        <v>2</v>
      </c>
      <c r="T1531" s="20">
        <v>0</v>
      </c>
      <c r="U1531" s="19">
        <v>3.431</v>
      </c>
      <c r="V1531" s="20">
        <f t="shared" si="115"/>
        <v>0.47000000000000003</v>
      </c>
      <c r="W1531" s="17">
        <f t="shared" si="116"/>
        <v>2015</v>
      </c>
      <c r="X1531" t="str">
        <f t="shared" si="117"/>
        <v>Nov-2015</v>
      </c>
      <c r="Y1531" s="17">
        <f t="shared" si="118"/>
        <v>3</v>
      </c>
      <c r="Z1531" t="str">
        <f t="shared" si="119"/>
        <v>0% (No Discount)</v>
      </c>
      <c r="AA1531" s="17">
        <f>IF(COUNTIF($B$2:B1531,B1531)=1,1,0)</f>
        <v>0</v>
      </c>
      <c r="AB1531" s="17">
        <f>IF(COUNTIF($F$2:F1531,F1531)=1,1,0)</f>
        <v>0</v>
      </c>
    </row>
    <row r="1532" spans="1:28" x14ac:dyDescent="0.2">
      <c r="A1532" s="17">
        <v>1531</v>
      </c>
      <c r="B1532" t="s">
        <v>4107</v>
      </c>
      <c r="C1532" s="18">
        <v>42089</v>
      </c>
      <c r="D1532" s="18">
        <v>42094</v>
      </c>
      <c r="E1532" t="s">
        <v>77</v>
      </c>
      <c r="F1532" t="s">
        <v>2472</v>
      </c>
      <c r="G1532" t="s">
        <v>2473</v>
      </c>
      <c r="H1532" t="s">
        <v>68</v>
      </c>
      <c r="I1532" t="s">
        <v>54</v>
      </c>
      <c r="J1532" t="s">
        <v>1450</v>
      </c>
      <c r="K1532" t="s">
        <v>81</v>
      </c>
      <c r="L1532">
        <v>33142</v>
      </c>
      <c r="M1532" t="s">
        <v>57</v>
      </c>
      <c r="N1532" t="s">
        <v>4108</v>
      </c>
      <c r="O1532" t="s">
        <v>73</v>
      </c>
      <c r="P1532" t="s">
        <v>117</v>
      </c>
      <c r="Q1532" t="s">
        <v>4109</v>
      </c>
      <c r="R1532" s="19">
        <v>74.352000000000004</v>
      </c>
      <c r="S1532" s="17">
        <v>3</v>
      </c>
      <c r="T1532" s="20">
        <v>0.2</v>
      </c>
      <c r="U1532" s="19">
        <v>23.234999999999999</v>
      </c>
      <c r="V1532" s="20">
        <f t="shared" si="115"/>
        <v>0.3125</v>
      </c>
      <c r="W1532" s="17">
        <f t="shared" si="116"/>
        <v>2015</v>
      </c>
      <c r="X1532" t="str">
        <f t="shared" si="117"/>
        <v>Mar-2015</v>
      </c>
      <c r="Y1532" s="17">
        <f t="shared" si="118"/>
        <v>5</v>
      </c>
      <c r="Z1532" t="str">
        <f t="shared" si="119"/>
        <v>11-20%</v>
      </c>
      <c r="AA1532" s="17">
        <f>IF(COUNTIF($B$2:B1532,B1532)=1,1,0)</f>
        <v>1</v>
      </c>
      <c r="AB1532" s="17">
        <f>IF(COUNTIF($F$2:F1532,F1532)=1,1,0)</f>
        <v>0</v>
      </c>
    </row>
    <row r="1533" spans="1:28" x14ac:dyDescent="0.2">
      <c r="A1533" s="17">
        <v>1532</v>
      </c>
      <c r="B1533" t="s">
        <v>4110</v>
      </c>
      <c r="C1533" s="18">
        <v>42978</v>
      </c>
      <c r="D1533" s="18">
        <v>42983</v>
      </c>
      <c r="E1533" t="s">
        <v>77</v>
      </c>
      <c r="F1533" t="s">
        <v>1945</v>
      </c>
      <c r="G1533" t="s">
        <v>1946</v>
      </c>
      <c r="H1533" t="s">
        <v>53</v>
      </c>
      <c r="I1533" t="s">
        <v>54</v>
      </c>
      <c r="J1533" t="s">
        <v>4111</v>
      </c>
      <c r="K1533" t="s">
        <v>337</v>
      </c>
      <c r="L1533">
        <v>85281</v>
      </c>
      <c r="M1533" t="s">
        <v>71</v>
      </c>
      <c r="N1533" t="s">
        <v>4112</v>
      </c>
      <c r="O1533" t="s">
        <v>73</v>
      </c>
      <c r="P1533" t="s">
        <v>86</v>
      </c>
      <c r="Q1533" t="s">
        <v>4113</v>
      </c>
      <c r="R1533" s="19">
        <v>10.744</v>
      </c>
      <c r="S1533" s="17">
        <v>1</v>
      </c>
      <c r="T1533" s="20">
        <v>0.2</v>
      </c>
      <c r="U1533" s="19">
        <v>0.80579999999999996</v>
      </c>
      <c r="V1533" s="20">
        <f t="shared" si="115"/>
        <v>7.4999999999999997E-2</v>
      </c>
      <c r="W1533" s="17">
        <f t="shared" si="116"/>
        <v>2017</v>
      </c>
      <c r="X1533" t="str">
        <f t="shared" si="117"/>
        <v>Aug-2017</v>
      </c>
      <c r="Y1533" s="17">
        <f t="shared" si="118"/>
        <v>5</v>
      </c>
      <c r="Z1533" t="str">
        <f t="shared" si="119"/>
        <v>11-20%</v>
      </c>
      <c r="AA1533" s="17">
        <f>IF(COUNTIF($B$2:B1533,B1533)=1,1,0)</f>
        <v>1</v>
      </c>
      <c r="AB1533" s="17">
        <f>IF(COUNTIF($F$2:F1533,F1533)=1,1,0)</f>
        <v>0</v>
      </c>
    </row>
    <row r="1534" spans="1:28" x14ac:dyDescent="0.2">
      <c r="A1534" s="17">
        <v>1533</v>
      </c>
      <c r="B1534" t="s">
        <v>4110</v>
      </c>
      <c r="C1534" s="18">
        <v>42978</v>
      </c>
      <c r="D1534" s="18">
        <v>42983</v>
      </c>
      <c r="E1534" t="s">
        <v>77</v>
      </c>
      <c r="F1534" t="s">
        <v>1945</v>
      </c>
      <c r="G1534" t="s">
        <v>1946</v>
      </c>
      <c r="H1534" t="s">
        <v>53</v>
      </c>
      <c r="I1534" t="s">
        <v>54</v>
      </c>
      <c r="J1534" t="s">
        <v>4111</v>
      </c>
      <c r="K1534" t="s">
        <v>337</v>
      </c>
      <c r="L1534">
        <v>85281</v>
      </c>
      <c r="M1534" t="s">
        <v>71</v>
      </c>
      <c r="N1534" t="s">
        <v>896</v>
      </c>
      <c r="O1534" t="s">
        <v>73</v>
      </c>
      <c r="P1534" t="s">
        <v>296</v>
      </c>
      <c r="Q1534" t="s">
        <v>897</v>
      </c>
      <c r="R1534" s="19">
        <v>8.3759999999999994</v>
      </c>
      <c r="S1534" s="17">
        <v>3</v>
      </c>
      <c r="T1534" s="20">
        <v>0.2</v>
      </c>
      <c r="U1534" s="19">
        <v>2.7222</v>
      </c>
      <c r="V1534" s="20">
        <f t="shared" si="115"/>
        <v>0.32500000000000001</v>
      </c>
      <c r="W1534" s="17">
        <f t="shared" si="116"/>
        <v>2017</v>
      </c>
      <c r="X1534" t="str">
        <f t="shared" si="117"/>
        <v>Aug-2017</v>
      </c>
      <c r="Y1534" s="17">
        <f t="shared" si="118"/>
        <v>5</v>
      </c>
      <c r="Z1534" t="str">
        <f t="shared" si="119"/>
        <v>11-20%</v>
      </c>
      <c r="AA1534" s="17">
        <f>IF(COUNTIF($B$2:B1534,B1534)=1,1,0)</f>
        <v>0</v>
      </c>
      <c r="AB1534" s="17">
        <f>IF(COUNTIF($F$2:F1534,F1534)=1,1,0)</f>
        <v>0</v>
      </c>
    </row>
    <row r="1535" spans="1:28" x14ac:dyDescent="0.2">
      <c r="A1535" s="17">
        <v>1534</v>
      </c>
      <c r="B1535" t="s">
        <v>4114</v>
      </c>
      <c r="C1535" s="18">
        <v>42708</v>
      </c>
      <c r="D1535" s="18">
        <v>42712</v>
      </c>
      <c r="E1535" t="s">
        <v>77</v>
      </c>
      <c r="F1535" t="s">
        <v>1955</v>
      </c>
      <c r="G1535" t="s">
        <v>1956</v>
      </c>
      <c r="H1535" t="s">
        <v>68</v>
      </c>
      <c r="I1535" t="s">
        <v>54</v>
      </c>
      <c r="J1535" t="s">
        <v>293</v>
      </c>
      <c r="K1535" t="s">
        <v>294</v>
      </c>
      <c r="L1535">
        <v>10035</v>
      </c>
      <c r="M1535" t="s">
        <v>175</v>
      </c>
      <c r="N1535" t="s">
        <v>4115</v>
      </c>
      <c r="O1535" t="s">
        <v>73</v>
      </c>
      <c r="P1535" t="s">
        <v>86</v>
      </c>
      <c r="Q1535" t="s">
        <v>4116</v>
      </c>
      <c r="R1535" s="19">
        <v>212.88</v>
      </c>
      <c r="S1535" s="17">
        <v>6</v>
      </c>
      <c r="T1535" s="20">
        <v>0</v>
      </c>
      <c r="U1535" s="19">
        <v>0</v>
      </c>
      <c r="V1535" s="20">
        <f t="shared" si="115"/>
        <v>0</v>
      </c>
      <c r="W1535" s="17">
        <f t="shared" si="116"/>
        <v>2016</v>
      </c>
      <c r="X1535" t="str">
        <f t="shared" si="117"/>
        <v>Dec-2016</v>
      </c>
      <c r="Y1535" s="17">
        <f t="shared" si="118"/>
        <v>4</v>
      </c>
      <c r="Z1535" t="str">
        <f t="shared" si="119"/>
        <v>0% (No Discount)</v>
      </c>
      <c r="AA1535" s="17">
        <f>IF(COUNTIF($B$2:B1535,B1535)=1,1,0)</f>
        <v>1</v>
      </c>
      <c r="AB1535" s="17">
        <f>IF(COUNTIF($F$2:F1535,F1535)=1,1,0)</f>
        <v>0</v>
      </c>
    </row>
    <row r="1536" spans="1:28" x14ac:dyDescent="0.2">
      <c r="A1536" s="17">
        <v>1535</v>
      </c>
      <c r="B1536" t="s">
        <v>4117</v>
      </c>
      <c r="C1536" s="18">
        <v>42776</v>
      </c>
      <c r="D1536" s="18">
        <v>42780</v>
      </c>
      <c r="E1536" t="s">
        <v>77</v>
      </c>
      <c r="F1536" t="s">
        <v>4118</v>
      </c>
      <c r="G1536" t="s">
        <v>4119</v>
      </c>
      <c r="H1536" t="s">
        <v>129</v>
      </c>
      <c r="I1536" t="s">
        <v>54</v>
      </c>
      <c r="J1536" t="s">
        <v>4120</v>
      </c>
      <c r="K1536" t="s">
        <v>70</v>
      </c>
      <c r="L1536">
        <v>92677</v>
      </c>
      <c r="M1536" t="s">
        <v>71</v>
      </c>
      <c r="N1536" t="s">
        <v>2264</v>
      </c>
      <c r="O1536" t="s">
        <v>59</v>
      </c>
      <c r="P1536" t="s">
        <v>60</v>
      </c>
      <c r="Q1536" t="s">
        <v>2265</v>
      </c>
      <c r="R1536" s="19">
        <v>203.983</v>
      </c>
      <c r="S1536" s="17">
        <v>2</v>
      </c>
      <c r="T1536" s="20">
        <v>0.15</v>
      </c>
      <c r="U1536" s="19">
        <v>16.7986</v>
      </c>
      <c r="V1536" s="20">
        <f t="shared" si="115"/>
        <v>8.2352941176470587E-2</v>
      </c>
      <c r="W1536" s="17">
        <f t="shared" si="116"/>
        <v>2017</v>
      </c>
      <c r="X1536" t="str">
        <f t="shared" si="117"/>
        <v>Feb-2017</v>
      </c>
      <c r="Y1536" s="17">
        <f t="shared" si="118"/>
        <v>4</v>
      </c>
      <c r="Z1536" t="str">
        <f t="shared" si="119"/>
        <v>11-20%</v>
      </c>
      <c r="AA1536" s="17">
        <f>IF(COUNTIF($B$2:B1536,B1536)=1,1,0)</f>
        <v>1</v>
      </c>
      <c r="AB1536" s="17">
        <f>IF(COUNTIF($F$2:F1536,F1536)=1,1,0)</f>
        <v>1</v>
      </c>
    </row>
    <row r="1537" spans="1:28" x14ac:dyDescent="0.2">
      <c r="A1537" s="17">
        <v>1536</v>
      </c>
      <c r="B1537" t="s">
        <v>4121</v>
      </c>
      <c r="C1537" s="18">
        <v>42672</v>
      </c>
      <c r="D1537" s="18">
        <v>42676</v>
      </c>
      <c r="E1537" t="s">
        <v>77</v>
      </c>
      <c r="F1537" t="s">
        <v>4122</v>
      </c>
      <c r="G1537" t="s">
        <v>4123</v>
      </c>
      <c r="H1537" t="s">
        <v>68</v>
      </c>
      <c r="I1537" t="s">
        <v>54</v>
      </c>
      <c r="J1537" t="s">
        <v>4124</v>
      </c>
      <c r="K1537" t="s">
        <v>817</v>
      </c>
      <c r="L1537">
        <v>8302</v>
      </c>
      <c r="M1537" t="s">
        <v>175</v>
      </c>
      <c r="N1537" t="s">
        <v>4125</v>
      </c>
      <c r="O1537" t="s">
        <v>73</v>
      </c>
      <c r="P1537" t="s">
        <v>86</v>
      </c>
      <c r="Q1537" t="s">
        <v>4126</v>
      </c>
      <c r="R1537" s="19">
        <v>40.74</v>
      </c>
      <c r="S1537" s="17">
        <v>3</v>
      </c>
      <c r="T1537" s="20">
        <v>0</v>
      </c>
      <c r="U1537" s="19">
        <v>0.40739999999999998</v>
      </c>
      <c r="V1537" s="20">
        <f t="shared" si="115"/>
        <v>9.9999999999999985E-3</v>
      </c>
      <c r="W1537" s="17">
        <f t="shared" si="116"/>
        <v>2016</v>
      </c>
      <c r="X1537" t="str">
        <f t="shared" si="117"/>
        <v>Oct-2016</v>
      </c>
      <c r="Y1537" s="17">
        <f t="shared" si="118"/>
        <v>4</v>
      </c>
      <c r="Z1537" t="str">
        <f t="shared" si="119"/>
        <v>0% (No Discount)</v>
      </c>
      <c r="AA1537" s="17">
        <f>IF(COUNTIF($B$2:B1537,B1537)=1,1,0)</f>
        <v>1</v>
      </c>
      <c r="AB1537" s="17">
        <f>IF(COUNTIF($F$2:F1537,F1537)=1,1,0)</f>
        <v>1</v>
      </c>
    </row>
    <row r="1538" spans="1:28" x14ac:dyDescent="0.2">
      <c r="A1538" s="17">
        <v>1537</v>
      </c>
      <c r="B1538" t="s">
        <v>4121</v>
      </c>
      <c r="C1538" s="18">
        <v>42672</v>
      </c>
      <c r="D1538" s="18">
        <v>42676</v>
      </c>
      <c r="E1538" t="s">
        <v>77</v>
      </c>
      <c r="F1538" t="s">
        <v>4122</v>
      </c>
      <c r="G1538" t="s">
        <v>4123</v>
      </c>
      <c r="H1538" t="s">
        <v>68</v>
      </c>
      <c r="I1538" t="s">
        <v>54</v>
      </c>
      <c r="J1538" t="s">
        <v>4124</v>
      </c>
      <c r="K1538" t="s">
        <v>817</v>
      </c>
      <c r="L1538">
        <v>8302</v>
      </c>
      <c r="M1538" t="s">
        <v>175</v>
      </c>
      <c r="N1538" t="s">
        <v>4127</v>
      </c>
      <c r="O1538" t="s">
        <v>73</v>
      </c>
      <c r="P1538" t="s">
        <v>105</v>
      </c>
      <c r="Q1538" t="s">
        <v>4128</v>
      </c>
      <c r="R1538" s="19">
        <v>11.67</v>
      </c>
      <c r="S1538" s="17">
        <v>3</v>
      </c>
      <c r="T1538" s="20">
        <v>0</v>
      </c>
      <c r="U1538" s="19">
        <v>3.0341999999999998</v>
      </c>
      <c r="V1538" s="20">
        <f t="shared" ref="V1538:V1601" si="120">IFERROR(U1538/R1538,0)</f>
        <v>0.26</v>
      </c>
      <c r="W1538" s="17">
        <f t="shared" ref="W1538:W1601" si="121">YEAR(C1538)</f>
        <v>2016</v>
      </c>
      <c r="X1538" t="str">
        <f t="shared" ref="X1538:X1601" si="122">TEXT(C1538,"mmm-yyyy")</f>
        <v>Oct-2016</v>
      </c>
      <c r="Y1538" s="17">
        <f t="shared" ref="Y1538:Y1601" si="123">D1538-C1538</f>
        <v>4</v>
      </c>
      <c r="Z1538" t="str">
        <f t="shared" ref="Z1538:Z1601" si="124">IF(T1538=0,"0% (No Discount)",IF(T1538&lt;=0.1,"1-10%",IF(T1538&lt;=0.2,"11-20%",IF(T1538&lt;=0.3,"21-30%",IF(T1538&lt;=0.4,"31-40%",IF(T1538&lt;=0.5,"41-50%","Over 50%"))))))</f>
        <v>0% (No Discount)</v>
      </c>
      <c r="AA1538" s="17">
        <f>IF(COUNTIF($B$2:B1538,B1538)=1,1,0)</f>
        <v>0</v>
      </c>
      <c r="AB1538" s="17">
        <f>IF(COUNTIF($F$2:F1538,F1538)=1,1,0)</f>
        <v>0</v>
      </c>
    </row>
    <row r="1539" spans="1:28" x14ac:dyDescent="0.2">
      <c r="A1539" s="17">
        <v>1538</v>
      </c>
      <c r="B1539" t="s">
        <v>4129</v>
      </c>
      <c r="C1539" s="18">
        <v>42993</v>
      </c>
      <c r="D1539" s="18">
        <v>42995</v>
      </c>
      <c r="E1539" t="s">
        <v>50</v>
      </c>
      <c r="F1539" t="s">
        <v>4130</v>
      </c>
      <c r="G1539" t="s">
        <v>4131</v>
      </c>
      <c r="H1539" t="s">
        <v>53</v>
      </c>
      <c r="I1539" t="s">
        <v>54</v>
      </c>
      <c r="J1539" t="s">
        <v>4132</v>
      </c>
      <c r="K1539" t="s">
        <v>1275</v>
      </c>
      <c r="L1539">
        <v>2149</v>
      </c>
      <c r="M1539" t="s">
        <v>175</v>
      </c>
      <c r="N1539" t="s">
        <v>3474</v>
      </c>
      <c r="O1539" t="s">
        <v>98</v>
      </c>
      <c r="P1539" t="s">
        <v>99</v>
      </c>
      <c r="Q1539" t="s">
        <v>3475</v>
      </c>
      <c r="R1539" s="19">
        <v>39.99</v>
      </c>
      <c r="S1539" s="17">
        <v>1</v>
      </c>
      <c r="T1539" s="20">
        <v>0</v>
      </c>
      <c r="U1539" s="19">
        <v>11.597099999999999</v>
      </c>
      <c r="V1539" s="20">
        <f t="shared" si="120"/>
        <v>0.28999999999999998</v>
      </c>
      <c r="W1539" s="17">
        <f t="shared" si="121"/>
        <v>2017</v>
      </c>
      <c r="X1539" t="str">
        <f t="shared" si="122"/>
        <v>Sep-2017</v>
      </c>
      <c r="Y1539" s="17">
        <f t="shared" si="123"/>
        <v>2</v>
      </c>
      <c r="Z1539" t="str">
        <f t="shared" si="124"/>
        <v>0% (No Discount)</v>
      </c>
      <c r="AA1539" s="17">
        <f>IF(COUNTIF($B$2:B1539,B1539)=1,1,0)</f>
        <v>1</v>
      </c>
      <c r="AB1539" s="17">
        <f>IF(COUNTIF($F$2:F1539,F1539)=1,1,0)</f>
        <v>1</v>
      </c>
    </row>
    <row r="1540" spans="1:28" x14ac:dyDescent="0.2">
      <c r="A1540" s="17">
        <v>1539</v>
      </c>
      <c r="B1540" t="s">
        <v>4129</v>
      </c>
      <c r="C1540" s="18">
        <v>42993</v>
      </c>
      <c r="D1540" s="18">
        <v>42995</v>
      </c>
      <c r="E1540" t="s">
        <v>50</v>
      </c>
      <c r="F1540" t="s">
        <v>4130</v>
      </c>
      <c r="G1540" t="s">
        <v>4131</v>
      </c>
      <c r="H1540" t="s">
        <v>53</v>
      </c>
      <c r="I1540" t="s">
        <v>54</v>
      </c>
      <c r="J1540" t="s">
        <v>4132</v>
      </c>
      <c r="K1540" t="s">
        <v>1275</v>
      </c>
      <c r="L1540">
        <v>2149</v>
      </c>
      <c r="M1540" t="s">
        <v>175</v>
      </c>
      <c r="N1540" t="s">
        <v>1454</v>
      </c>
      <c r="O1540" t="s">
        <v>73</v>
      </c>
      <c r="P1540" t="s">
        <v>95</v>
      </c>
      <c r="Q1540" t="s">
        <v>1455</v>
      </c>
      <c r="R1540" s="19">
        <v>16.28</v>
      </c>
      <c r="S1540" s="17">
        <v>2</v>
      </c>
      <c r="T1540" s="20">
        <v>0</v>
      </c>
      <c r="U1540" s="19">
        <v>6.5119999999999996</v>
      </c>
      <c r="V1540" s="20">
        <f t="shared" si="120"/>
        <v>0.39999999999999997</v>
      </c>
      <c r="W1540" s="17">
        <f t="shared" si="121"/>
        <v>2017</v>
      </c>
      <c r="X1540" t="str">
        <f t="shared" si="122"/>
        <v>Sep-2017</v>
      </c>
      <c r="Y1540" s="17">
        <f t="shared" si="123"/>
        <v>2</v>
      </c>
      <c r="Z1540" t="str">
        <f t="shared" si="124"/>
        <v>0% (No Discount)</v>
      </c>
      <c r="AA1540" s="17">
        <f>IF(COUNTIF($B$2:B1540,B1540)=1,1,0)</f>
        <v>0</v>
      </c>
      <c r="AB1540" s="17">
        <f>IF(COUNTIF($F$2:F1540,F1540)=1,1,0)</f>
        <v>0</v>
      </c>
    </row>
    <row r="1541" spans="1:28" x14ac:dyDescent="0.2">
      <c r="A1541" s="17">
        <v>1540</v>
      </c>
      <c r="B1541" t="s">
        <v>4129</v>
      </c>
      <c r="C1541" s="18">
        <v>42993</v>
      </c>
      <c r="D1541" s="18">
        <v>42995</v>
      </c>
      <c r="E1541" t="s">
        <v>50</v>
      </c>
      <c r="F1541" t="s">
        <v>4130</v>
      </c>
      <c r="G1541" t="s">
        <v>4131</v>
      </c>
      <c r="H1541" t="s">
        <v>53</v>
      </c>
      <c r="I1541" t="s">
        <v>54</v>
      </c>
      <c r="J1541" t="s">
        <v>4132</v>
      </c>
      <c r="K1541" t="s">
        <v>1275</v>
      </c>
      <c r="L1541">
        <v>2149</v>
      </c>
      <c r="M1541" t="s">
        <v>175</v>
      </c>
      <c r="N1541" t="s">
        <v>228</v>
      </c>
      <c r="O1541" t="s">
        <v>59</v>
      </c>
      <c r="P1541" t="s">
        <v>60</v>
      </c>
      <c r="Q1541" t="s">
        <v>229</v>
      </c>
      <c r="R1541" s="19">
        <v>782.94</v>
      </c>
      <c r="S1541" s="17">
        <v>3</v>
      </c>
      <c r="T1541" s="20">
        <v>0</v>
      </c>
      <c r="U1541" s="19">
        <v>203.56440000000001</v>
      </c>
      <c r="V1541" s="20">
        <f t="shared" si="120"/>
        <v>0.26</v>
      </c>
      <c r="W1541" s="17">
        <f t="shared" si="121"/>
        <v>2017</v>
      </c>
      <c r="X1541" t="str">
        <f t="shared" si="122"/>
        <v>Sep-2017</v>
      </c>
      <c r="Y1541" s="17">
        <f t="shared" si="123"/>
        <v>2</v>
      </c>
      <c r="Z1541" t="str">
        <f t="shared" si="124"/>
        <v>0% (No Discount)</v>
      </c>
      <c r="AA1541" s="17">
        <f>IF(COUNTIF($B$2:B1541,B1541)=1,1,0)</f>
        <v>0</v>
      </c>
      <c r="AB1541" s="17">
        <f>IF(COUNTIF($F$2:F1541,F1541)=1,1,0)</f>
        <v>0</v>
      </c>
    </row>
    <row r="1542" spans="1:28" x14ac:dyDescent="0.2">
      <c r="A1542" s="17">
        <v>1541</v>
      </c>
      <c r="B1542" t="s">
        <v>4129</v>
      </c>
      <c r="C1542" s="18">
        <v>42993</v>
      </c>
      <c r="D1542" s="18">
        <v>42995</v>
      </c>
      <c r="E1542" t="s">
        <v>50</v>
      </c>
      <c r="F1542" t="s">
        <v>4130</v>
      </c>
      <c r="G1542" t="s">
        <v>4131</v>
      </c>
      <c r="H1542" t="s">
        <v>53</v>
      </c>
      <c r="I1542" t="s">
        <v>54</v>
      </c>
      <c r="J1542" t="s">
        <v>4132</v>
      </c>
      <c r="K1542" t="s">
        <v>1275</v>
      </c>
      <c r="L1542">
        <v>2149</v>
      </c>
      <c r="M1542" t="s">
        <v>175</v>
      </c>
      <c r="N1542" t="s">
        <v>3967</v>
      </c>
      <c r="O1542" t="s">
        <v>73</v>
      </c>
      <c r="P1542" t="s">
        <v>102</v>
      </c>
      <c r="Q1542" t="s">
        <v>3968</v>
      </c>
      <c r="R1542" s="19">
        <v>242.48</v>
      </c>
      <c r="S1542" s="17">
        <v>7</v>
      </c>
      <c r="T1542" s="20">
        <v>0</v>
      </c>
      <c r="U1542" s="19">
        <v>116.3904</v>
      </c>
      <c r="V1542" s="20">
        <f t="shared" si="120"/>
        <v>0.48000000000000004</v>
      </c>
      <c r="W1542" s="17">
        <f t="shared" si="121"/>
        <v>2017</v>
      </c>
      <c r="X1542" t="str">
        <f t="shared" si="122"/>
        <v>Sep-2017</v>
      </c>
      <c r="Y1542" s="17">
        <f t="shared" si="123"/>
        <v>2</v>
      </c>
      <c r="Z1542" t="str">
        <f t="shared" si="124"/>
        <v>0% (No Discount)</v>
      </c>
      <c r="AA1542" s="17">
        <f>IF(COUNTIF($B$2:B1542,B1542)=1,1,0)</f>
        <v>0</v>
      </c>
      <c r="AB1542" s="17">
        <f>IF(COUNTIF($F$2:F1542,F1542)=1,1,0)</f>
        <v>0</v>
      </c>
    </row>
    <row r="1543" spans="1:28" x14ac:dyDescent="0.2">
      <c r="A1543" s="17">
        <v>1542</v>
      </c>
      <c r="B1543" t="s">
        <v>4133</v>
      </c>
      <c r="C1543" s="18">
        <v>41709</v>
      </c>
      <c r="D1543" s="18">
        <v>41714</v>
      </c>
      <c r="E1543" t="s">
        <v>50</v>
      </c>
      <c r="F1543" t="s">
        <v>2034</v>
      </c>
      <c r="G1543" t="s">
        <v>2035</v>
      </c>
      <c r="H1543" t="s">
        <v>53</v>
      </c>
      <c r="I1543" t="s">
        <v>54</v>
      </c>
      <c r="J1543" t="s">
        <v>524</v>
      </c>
      <c r="K1543" t="s">
        <v>525</v>
      </c>
      <c r="L1543">
        <v>43229</v>
      </c>
      <c r="M1543" t="s">
        <v>175</v>
      </c>
      <c r="N1543" t="s">
        <v>4134</v>
      </c>
      <c r="O1543" t="s">
        <v>59</v>
      </c>
      <c r="P1543" t="s">
        <v>92</v>
      </c>
      <c r="Q1543" t="s">
        <v>1315</v>
      </c>
      <c r="R1543" s="19">
        <v>8.32</v>
      </c>
      <c r="S1543" s="17">
        <v>5</v>
      </c>
      <c r="T1543" s="20">
        <v>0.2</v>
      </c>
      <c r="U1543" s="19">
        <v>2.2879999999999998</v>
      </c>
      <c r="V1543" s="20">
        <f t="shared" si="120"/>
        <v>0.27499999999999997</v>
      </c>
      <c r="W1543" s="17">
        <f t="shared" si="121"/>
        <v>2014</v>
      </c>
      <c r="X1543" t="str">
        <f t="shared" si="122"/>
        <v>Mar-2014</v>
      </c>
      <c r="Y1543" s="17">
        <f t="shared" si="123"/>
        <v>5</v>
      </c>
      <c r="Z1543" t="str">
        <f t="shared" si="124"/>
        <v>11-20%</v>
      </c>
      <c r="AA1543" s="17">
        <f>IF(COUNTIF($B$2:B1543,B1543)=1,1,0)</f>
        <v>1</v>
      </c>
      <c r="AB1543" s="17">
        <f>IF(COUNTIF($F$2:F1543,F1543)=1,1,0)</f>
        <v>0</v>
      </c>
    </row>
    <row r="1544" spans="1:28" x14ac:dyDescent="0.2">
      <c r="A1544" s="17">
        <v>1543</v>
      </c>
      <c r="B1544" t="s">
        <v>4133</v>
      </c>
      <c r="C1544" s="18">
        <v>41709</v>
      </c>
      <c r="D1544" s="18">
        <v>41714</v>
      </c>
      <c r="E1544" t="s">
        <v>50</v>
      </c>
      <c r="F1544" t="s">
        <v>2034</v>
      </c>
      <c r="G1544" t="s">
        <v>2035</v>
      </c>
      <c r="H1544" t="s">
        <v>53</v>
      </c>
      <c r="I1544" t="s">
        <v>54</v>
      </c>
      <c r="J1544" t="s">
        <v>524</v>
      </c>
      <c r="K1544" t="s">
        <v>525</v>
      </c>
      <c r="L1544">
        <v>43229</v>
      </c>
      <c r="M1544" t="s">
        <v>175</v>
      </c>
      <c r="N1544" t="s">
        <v>3332</v>
      </c>
      <c r="O1544" t="s">
        <v>73</v>
      </c>
      <c r="P1544" t="s">
        <v>296</v>
      </c>
      <c r="Q1544" t="s">
        <v>3333</v>
      </c>
      <c r="R1544" s="19">
        <v>10.464</v>
      </c>
      <c r="S1544" s="17">
        <v>6</v>
      </c>
      <c r="T1544" s="20">
        <v>0.2</v>
      </c>
      <c r="U1544" s="19">
        <v>1.7003999999999999</v>
      </c>
      <c r="V1544" s="20">
        <f t="shared" si="120"/>
        <v>0.16249999999999998</v>
      </c>
      <c r="W1544" s="17">
        <f t="shared" si="121"/>
        <v>2014</v>
      </c>
      <c r="X1544" t="str">
        <f t="shared" si="122"/>
        <v>Mar-2014</v>
      </c>
      <c r="Y1544" s="17">
        <f t="shared" si="123"/>
        <v>5</v>
      </c>
      <c r="Z1544" t="str">
        <f t="shared" si="124"/>
        <v>11-20%</v>
      </c>
      <c r="AA1544" s="17">
        <f>IF(COUNTIF($B$2:B1544,B1544)=1,1,0)</f>
        <v>0</v>
      </c>
      <c r="AB1544" s="17">
        <f>IF(COUNTIF($F$2:F1544,F1544)=1,1,0)</f>
        <v>0</v>
      </c>
    </row>
    <row r="1545" spans="1:28" x14ac:dyDescent="0.2">
      <c r="A1545" s="17">
        <v>1544</v>
      </c>
      <c r="B1545" t="s">
        <v>4135</v>
      </c>
      <c r="C1545" s="18">
        <v>41674</v>
      </c>
      <c r="D1545" s="18">
        <v>41678</v>
      </c>
      <c r="E1545" t="s">
        <v>77</v>
      </c>
      <c r="F1545" t="s">
        <v>4136</v>
      </c>
      <c r="G1545" t="s">
        <v>4137</v>
      </c>
      <c r="H1545" t="s">
        <v>129</v>
      </c>
      <c r="I1545" t="s">
        <v>54</v>
      </c>
      <c r="J1545" t="s">
        <v>977</v>
      </c>
      <c r="K1545" t="s">
        <v>70</v>
      </c>
      <c r="L1545">
        <v>92024</v>
      </c>
      <c r="M1545" t="s">
        <v>71</v>
      </c>
      <c r="N1545" t="s">
        <v>2590</v>
      </c>
      <c r="O1545" t="s">
        <v>73</v>
      </c>
      <c r="P1545" t="s">
        <v>102</v>
      </c>
      <c r="Q1545" t="s">
        <v>2591</v>
      </c>
      <c r="R1545" s="19">
        <v>82.896000000000001</v>
      </c>
      <c r="S1545" s="17">
        <v>3</v>
      </c>
      <c r="T1545" s="20">
        <v>0.2</v>
      </c>
      <c r="U1545" s="19">
        <v>29.0136</v>
      </c>
      <c r="V1545" s="20">
        <f t="shared" si="120"/>
        <v>0.35</v>
      </c>
      <c r="W1545" s="17">
        <f t="shared" si="121"/>
        <v>2014</v>
      </c>
      <c r="X1545" t="str">
        <f t="shared" si="122"/>
        <v>Feb-2014</v>
      </c>
      <c r="Y1545" s="17">
        <f t="shared" si="123"/>
        <v>4</v>
      </c>
      <c r="Z1545" t="str">
        <f t="shared" si="124"/>
        <v>11-20%</v>
      </c>
      <c r="AA1545" s="17">
        <f>IF(COUNTIF($B$2:B1545,B1545)=1,1,0)</f>
        <v>1</v>
      </c>
      <c r="AB1545" s="17">
        <f>IF(COUNTIF($F$2:F1545,F1545)=1,1,0)</f>
        <v>1</v>
      </c>
    </row>
    <row r="1546" spans="1:28" x14ac:dyDescent="0.2">
      <c r="A1546" s="17">
        <v>1545</v>
      </c>
      <c r="B1546" t="s">
        <v>4135</v>
      </c>
      <c r="C1546" s="18">
        <v>41674</v>
      </c>
      <c r="D1546" s="18">
        <v>41678</v>
      </c>
      <c r="E1546" t="s">
        <v>77</v>
      </c>
      <c r="F1546" t="s">
        <v>4136</v>
      </c>
      <c r="G1546" t="s">
        <v>4137</v>
      </c>
      <c r="H1546" t="s">
        <v>129</v>
      </c>
      <c r="I1546" t="s">
        <v>54</v>
      </c>
      <c r="J1546" t="s">
        <v>977</v>
      </c>
      <c r="K1546" t="s">
        <v>70</v>
      </c>
      <c r="L1546">
        <v>92024</v>
      </c>
      <c r="M1546" t="s">
        <v>71</v>
      </c>
      <c r="N1546" t="s">
        <v>2897</v>
      </c>
      <c r="O1546" t="s">
        <v>73</v>
      </c>
      <c r="P1546" t="s">
        <v>117</v>
      </c>
      <c r="Q1546" t="s">
        <v>2898</v>
      </c>
      <c r="R1546" s="19">
        <v>34.24</v>
      </c>
      <c r="S1546" s="17">
        <v>4</v>
      </c>
      <c r="T1546" s="20">
        <v>0</v>
      </c>
      <c r="U1546" s="19">
        <v>16.0928</v>
      </c>
      <c r="V1546" s="20">
        <f t="shared" si="120"/>
        <v>0.47</v>
      </c>
      <c r="W1546" s="17">
        <f t="shared" si="121"/>
        <v>2014</v>
      </c>
      <c r="X1546" t="str">
        <f t="shared" si="122"/>
        <v>Feb-2014</v>
      </c>
      <c r="Y1546" s="17">
        <f t="shared" si="123"/>
        <v>4</v>
      </c>
      <c r="Z1546" t="str">
        <f t="shared" si="124"/>
        <v>0% (No Discount)</v>
      </c>
      <c r="AA1546" s="17">
        <f>IF(COUNTIF($B$2:B1546,B1546)=1,1,0)</f>
        <v>0</v>
      </c>
      <c r="AB1546" s="17">
        <f>IF(COUNTIF($F$2:F1546,F1546)=1,1,0)</f>
        <v>0</v>
      </c>
    </row>
    <row r="1547" spans="1:28" x14ac:dyDescent="0.2">
      <c r="A1547" s="17">
        <v>1546</v>
      </c>
      <c r="B1547" t="s">
        <v>4138</v>
      </c>
      <c r="C1547" s="18">
        <v>42004</v>
      </c>
      <c r="D1547" s="18">
        <v>42008</v>
      </c>
      <c r="E1547" t="s">
        <v>50</v>
      </c>
      <c r="F1547" t="s">
        <v>2782</v>
      </c>
      <c r="G1547" t="s">
        <v>2783</v>
      </c>
      <c r="H1547" t="s">
        <v>68</v>
      </c>
      <c r="I1547" t="s">
        <v>54</v>
      </c>
      <c r="J1547" t="s">
        <v>4139</v>
      </c>
      <c r="K1547" t="s">
        <v>294</v>
      </c>
      <c r="L1547">
        <v>13601</v>
      </c>
      <c r="M1547" t="s">
        <v>175</v>
      </c>
      <c r="N1547" t="s">
        <v>793</v>
      </c>
      <c r="O1547" t="s">
        <v>59</v>
      </c>
      <c r="P1547" t="s">
        <v>60</v>
      </c>
      <c r="Q1547" t="s">
        <v>794</v>
      </c>
      <c r="R1547" s="19">
        <v>1573.4880000000001</v>
      </c>
      <c r="S1547" s="17">
        <v>7</v>
      </c>
      <c r="T1547" s="20">
        <v>0.2</v>
      </c>
      <c r="U1547" s="19">
        <v>196.68600000000001</v>
      </c>
      <c r="V1547" s="20">
        <f t="shared" si="120"/>
        <v>0.125</v>
      </c>
      <c r="W1547" s="17">
        <f t="shared" si="121"/>
        <v>2014</v>
      </c>
      <c r="X1547" t="str">
        <f t="shared" si="122"/>
        <v>Dec-2014</v>
      </c>
      <c r="Y1547" s="17">
        <f t="shared" si="123"/>
        <v>4</v>
      </c>
      <c r="Z1547" t="str">
        <f t="shared" si="124"/>
        <v>11-20%</v>
      </c>
      <c r="AA1547" s="17">
        <f>IF(COUNTIF($B$2:B1547,B1547)=1,1,0)</f>
        <v>1</v>
      </c>
      <c r="AB1547" s="17">
        <f>IF(COUNTIF($F$2:F1547,F1547)=1,1,0)</f>
        <v>0</v>
      </c>
    </row>
    <row r="1548" spans="1:28" x14ac:dyDescent="0.2">
      <c r="A1548" s="17">
        <v>1547</v>
      </c>
      <c r="B1548" t="s">
        <v>4140</v>
      </c>
      <c r="C1548" s="18">
        <v>42331</v>
      </c>
      <c r="D1548" s="18">
        <v>42335</v>
      </c>
      <c r="E1548" t="s">
        <v>77</v>
      </c>
      <c r="F1548" t="s">
        <v>1300</v>
      </c>
      <c r="G1548" t="s">
        <v>1301</v>
      </c>
      <c r="H1548" t="s">
        <v>68</v>
      </c>
      <c r="I1548" t="s">
        <v>54</v>
      </c>
      <c r="J1548" t="s">
        <v>707</v>
      </c>
      <c r="K1548" t="s">
        <v>131</v>
      </c>
      <c r="L1548">
        <v>78207</v>
      </c>
      <c r="M1548" t="s">
        <v>132</v>
      </c>
      <c r="N1548" t="s">
        <v>3605</v>
      </c>
      <c r="O1548" t="s">
        <v>73</v>
      </c>
      <c r="P1548" t="s">
        <v>117</v>
      </c>
      <c r="Q1548" t="s">
        <v>3606</v>
      </c>
      <c r="R1548" s="19">
        <v>335.52</v>
      </c>
      <c r="S1548" s="17">
        <v>4</v>
      </c>
      <c r="T1548" s="20">
        <v>0.2</v>
      </c>
      <c r="U1548" s="19">
        <v>117.432</v>
      </c>
      <c r="V1548" s="20">
        <f t="shared" si="120"/>
        <v>0.35000000000000003</v>
      </c>
      <c r="W1548" s="17">
        <f t="shared" si="121"/>
        <v>2015</v>
      </c>
      <c r="X1548" t="str">
        <f t="shared" si="122"/>
        <v>Nov-2015</v>
      </c>
      <c r="Y1548" s="17">
        <f t="shared" si="123"/>
        <v>4</v>
      </c>
      <c r="Z1548" t="str">
        <f t="shared" si="124"/>
        <v>11-20%</v>
      </c>
      <c r="AA1548" s="17">
        <f>IF(COUNTIF($B$2:B1548,B1548)=1,1,0)</f>
        <v>1</v>
      </c>
      <c r="AB1548" s="17">
        <f>IF(COUNTIF($F$2:F1548,F1548)=1,1,0)</f>
        <v>0</v>
      </c>
    </row>
    <row r="1549" spans="1:28" x14ac:dyDescent="0.2">
      <c r="A1549" s="17">
        <v>1548</v>
      </c>
      <c r="B1549" t="s">
        <v>4140</v>
      </c>
      <c r="C1549" s="18">
        <v>42331</v>
      </c>
      <c r="D1549" s="18">
        <v>42335</v>
      </c>
      <c r="E1549" t="s">
        <v>77</v>
      </c>
      <c r="F1549" t="s">
        <v>1300</v>
      </c>
      <c r="G1549" t="s">
        <v>1301</v>
      </c>
      <c r="H1549" t="s">
        <v>68</v>
      </c>
      <c r="I1549" t="s">
        <v>54</v>
      </c>
      <c r="J1549" t="s">
        <v>707</v>
      </c>
      <c r="K1549" t="s">
        <v>131</v>
      </c>
      <c r="L1549">
        <v>78207</v>
      </c>
      <c r="M1549" t="s">
        <v>132</v>
      </c>
      <c r="N1549" t="s">
        <v>3870</v>
      </c>
      <c r="O1549" t="s">
        <v>73</v>
      </c>
      <c r="P1549" t="s">
        <v>102</v>
      </c>
      <c r="Q1549" t="s">
        <v>3871</v>
      </c>
      <c r="R1549" s="19">
        <v>23.911999999999999</v>
      </c>
      <c r="S1549" s="17">
        <v>2</v>
      </c>
      <c r="T1549" s="20">
        <v>0.8</v>
      </c>
      <c r="U1549" s="19">
        <v>-40.650399999999998</v>
      </c>
      <c r="V1549" s="20">
        <f t="shared" si="120"/>
        <v>-1.7</v>
      </c>
      <c r="W1549" s="17">
        <f t="shared" si="121"/>
        <v>2015</v>
      </c>
      <c r="X1549" t="str">
        <f t="shared" si="122"/>
        <v>Nov-2015</v>
      </c>
      <c r="Y1549" s="17">
        <f t="shared" si="123"/>
        <v>4</v>
      </c>
      <c r="Z1549" t="str">
        <f t="shared" si="124"/>
        <v>Over 50%</v>
      </c>
      <c r="AA1549" s="17">
        <f>IF(COUNTIF($B$2:B1549,B1549)=1,1,0)</f>
        <v>0</v>
      </c>
      <c r="AB1549" s="17">
        <f>IF(COUNTIF($F$2:F1549,F1549)=1,1,0)</f>
        <v>0</v>
      </c>
    </row>
    <row r="1550" spans="1:28" x14ac:dyDescent="0.2">
      <c r="A1550" s="17">
        <v>1549</v>
      </c>
      <c r="B1550" t="s">
        <v>4140</v>
      </c>
      <c r="C1550" s="18">
        <v>42331</v>
      </c>
      <c r="D1550" s="18">
        <v>42335</v>
      </c>
      <c r="E1550" t="s">
        <v>77</v>
      </c>
      <c r="F1550" t="s">
        <v>1300</v>
      </c>
      <c r="G1550" t="s">
        <v>1301</v>
      </c>
      <c r="H1550" t="s">
        <v>68</v>
      </c>
      <c r="I1550" t="s">
        <v>54</v>
      </c>
      <c r="J1550" t="s">
        <v>707</v>
      </c>
      <c r="K1550" t="s">
        <v>131</v>
      </c>
      <c r="L1550">
        <v>78207</v>
      </c>
      <c r="M1550" t="s">
        <v>132</v>
      </c>
      <c r="N1550" t="s">
        <v>4141</v>
      </c>
      <c r="O1550" t="s">
        <v>73</v>
      </c>
      <c r="P1550" t="s">
        <v>86</v>
      </c>
      <c r="Q1550" t="s">
        <v>4142</v>
      </c>
      <c r="R1550" s="19">
        <v>27.056000000000001</v>
      </c>
      <c r="S1550" s="17">
        <v>2</v>
      </c>
      <c r="T1550" s="20">
        <v>0.2</v>
      </c>
      <c r="U1550" s="19">
        <v>2.3673999999999999</v>
      </c>
      <c r="V1550" s="20">
        <f t="shared" si="120"/>
        <v>8.7499999999999994E-2</v>
      </c>
      <c r="W1550" s="17">
        <f t="shared" si="121"/>
        <v>2015</v>
      </c>
      <c r="X1550" t="str">
        <f t="shared" si="122"/>
        <v>Nov-2015</v>
      </c>
      <c r="Y1550" s="17">
        <f t="shared" si="123"/>
        <v>4</v>
      </c>
      <c r="Z1550" t="str">
        <f t="shared" si="124"/>
        <v>11-20%</v>
      </c>
      <c r="AA1550" s="17">
        <f>IF(COUNTIF($B$2:B1550,B1550)=1,1,0)</f>
        <v>0</v>
      </c>
      <c r="AB1550" s="17">
        <f>IF(COUNTIF($F$2:F1550,F1550)=1,1,0)</f>
        <v>0</v>
      </c>
    </row>
    <row r="1551" spans="1:28" x14ac:dyDescent="0.2">
      <c r="A1551" s="17">
        <v>1550</v>
      </c>
      <c r="B1551" t="s">
        <v>4143</v>
      </c>
      <c r="C1551" s="18">
        <v>41826</v>
      </c>
      <c r="D1551" s="18">
        <v>41828</v>
      </c>
      <c r="E1551" t="s">
        <v>215</v>
      </c>
      <c r="F1551" t="s">
        <v>1859</v>
      </c>
      <c r="G1551" t="s">
        <v>1860</v>
      </c>
      <c r="H1551" t="s">
        <v>53</v>
      </c>
      <c r="I1551" t="s">
        <v>54</v>
      </c>
      <c r="J1551" t="s">
        <v>293</v>
      </c>
      <c r="K1551" t="s">
        <v>294</v>
      </c>
      <c r="L1551">
        <v>10011</v>
      </c>
      <c r="M1551" t="s">
        <v>175</v>
      </c>
      <c r="N1551" t="s">
        <v>3494</v>
      </c>
      <c r="O1551" t="s">
        <v>98</v>
      </c>
      <c r="P1551" t="s">
        <v>1246</v>
      </c>
      <c r="Q1551" t="s">
        <v>3495</v>
      </c>
      <c r="R1551" s="19">
        <v>559.99199999999996</v>
      </c>
      <c r="S1551" s="17">
        <v>1</v>
      </c>
      <c r="T1551" s="20">
        <v>0.2</v>
      </c>
      <c r="U1551" s="19">
        <v>174.9975</v>
      </c>
      <c r="V1551" s="20">
        <f t="shared" si="120"/>
        <v>0.3125</v>
      </c>
      <c r="W1551" s="17">
        <f t="shared" si="121"/>
        <v>2014</v>
      </c>
      <c r="X1551" t="str">
        <f t="shared" si="122"/>
        <v>Jul-2014</v>
      </c>
      <c r="Y1551" s="17">
        <f t="shared" si="123"/>
        <v>2</v>
      </c>
      <c r="Z1551" t="str">
        <f t="shared" si="124"/>
        <v>11-20%</v>
      </c>
      <c r="AA1551" s="17">
        <f>IF(COUNTIF($B$2:B1551,B1551)=1,1,0)</f>
        <v>1</v>
      </c>
      <c r="AB1551" s="17">
        <f>IF(COUNTIF($F$2:F1551,F1551)=1,1,0)</f>
        <v>0</v>
      </c>
    </row>
    <row r="1552" spans="1:28" x14ac:dyDescent="0.2">
      <c r="A1552" s="17">
        <v>1551</v>
      </c>
      <c r="B1552" t="s">
        <v>4144</v>
      </c>
      <c r="C1552" s="18">
        <v>43052</v>
      </c>
      <c r="D1552" s="18">
        <v>43057</v>
      </c>
      <c r="E1552" t="s">
        <v>50</v>
      </c>
      <c r="F1552" t="s">
        <v>3951</v>
      </c>
      <c r="G1552" t="s">
        <v>3952</v>
      </c>
      <c r="H1552" t="s">
        <v>129</v>
      </c>
      <c r="I1552" t="s">
        <v>54</v>
      </c>
      <c r="J1552" t="s">
        <v>211</v>
      </c>
      <c r="K1552" t="s">
        <v>131</v>
      </c>
      <c r="L1552">
        <v>77095</v>
      </c>
      <c r="M1552" t="s">
        <v>132</v>
      </c>
      <c r="N1552" t="s">
        <v>4145</v>
      </c>
      <c r="O1552" t="s">
        <v>73</v>
      </c>
      <c r="P1552" t="s">
        <v>105</v>
      </c>
      <c r="Q1552" t="s">
        <v>4146</v>
      </c>
      <c r="R1552" s="19">
        <v>9.3239999999999998</v>
      </c>
      <c r="S1552" s="17">
        <v>6</v>
      </c>
      <c r="T1552" s="20">
        <v>0.8</v>
      </c>
      <c r="U1552" s="19">
        <v>-24.708600000000001</v>
      </c>
      <c r="V1552" s="20">
        <f t="shared" si="120"/>
        <v>-2.65</v>
      </c>
      <c r="W1552" s="17">
        <f t="shared" si="121"/>
        <v>2017</v>
      </c>
      <c r="X1552" t="str">
        <f t="shared" si="122"/>
        <v>Nov-2017</v>
      </c>
      <c r="Y1552" s="17">
        <f t="shared" si="123"/>
        <v>5</v>
      </c>
      <c r="Z1552" t="str">
        <f t="shared" si="124"/>
        <v>Over 50%</v>
      </c>
      <c r="AA1552" s="17">
        <f>IF(COUNTIF($B$2:B1552,B1552)=1,1,0)</f>
        <v>1</v>
      </c>
      <c r="AB1552" s="17">
        <f>IF(COUNTIF($F$2:F1552,F1552)=1,1,0)</f>
        <v>0</v>
      </c>
    </row>
    <row r="1553" spans="1:28" x14ac:dyDescent="0.2">
      <c r="A1553" s="17">
        <v>1552</v>
      </c>
      <c r="B1553" t="s">
        <v>4147</v>
      </c>
      <c r="C1553" s="18">
        <v>42538</v>
      </c>
      <c r="D1553" s="18">
        <v>42543</v>
      </c>
      <c r="E1553" t="s">
        <v>77</v>
      </c>
      <c r="F1553" t="s">
        <v>4148</v>
      </c>
      <c r="G1553" t="s">
        <v>4149</v>
      </c>
      <c r="H1553" t="s">
        <v>53</v>
      </c>
      <c r="I1553" t="s">
        <v>54</v>
      </c>
      <c r="J1553" t="s">
        <v>977</v>
      </c>
      <c r="K1553" t="s">
        <v>70</v>
      </c>
      <c r="L1553">
        <v>92024</v>
      </c>
      <c r="M1553" t="s">
        <v>71</v>
      </c>
      <c r="N1553" t="s">
        <v>3814</v>
      </c>
      <c r="O1553" t="s">
        <v>73</v>
      </c>
      <c r="P1553" t="s">
        <v>117</v>
      </c>
      <c r="Q1553" t="s">
        <v>3815</v>
      </c>
      <c r="R1553" s="19">
        <v>111.96</v>
      </c>
      <c r="S1553" s="17">
        <v>2</v>
      </c>
      <c r="T1553" s="20">
        <v>0</v>
      </c>
      <c r="U1553" s="19">
        <v>54.860399999999998</v>
      </c>
      <c r="V1553" s="20">
        <f t="shared" si="120"/>
        <v>0.49</v>
      </c>
      <c r="W1553" s="17">
        <f t="shared" si="121"/>
        <v>2016</v>
      </c>
      <c r="X1553" t="str">
        <f t="shared" si="122"/>
        <v>Jun-2016</v>
      </c>
      <c r="Y1553" s="17">
        <f t="shared" si="123"/>
        <v>5</v>
      </c>
      <c r="Z1553" t="str">
        <f t="shared" si="124"/>
        <v>0% (No Discount)</v>
      </c>
      <c r="AA1553" s="17">
        <f>IF(COUNTIF($B$2:B1553,B1553)=1,1,0)</f>
        <v>1</v>
      </c>
      <c r="AB1553" s="17">
        <f>IF(COUNTIF($F$2:F1553,F1553)=1,1,0)</f>
        <v>1</v>
      </c>
    </row>
    <row r="1554" spans="1:28" x14ac:dyDescent="0.2">
      <c r="A1554" s="17">
        <v>1553</v>
      </c>
      <c r="B1554" t="s">
        <v>4150</v>
      </c>
      <c r="C1554" s="18">
        <v>41762</v>
      </c>
      <c r="D1554" s="18">
        <v>41764</v>
      </c>
      <c r="E1554" t="s">
        <v>215</v>
      </c>
      <c r="F1554" t="s">
        <v>1642</v>
      </c>
      <c r="G1554" t="s">
        <v>1643</v>
      </c>
      <c r="H1554" t="s">
        <v>129</v>
      </c>
      <c r="I1554" t="s">
        <v>54</v>
      </c>
      <c r="J1554" t="s">
        <v>4151</v>
      </c>
      <c r="K1554" t="s">
        <v>141</v>
      </c>
      <c r="L1554">
        <v>54915</v>
      </c>
      <c r="M1554" t="s">
        <v>132</v>
      </c>
      <c r="N1554" t="s">
        <v>4152</v>
      </c>
      <c r="O1554" t="s">
        <v>73</v>
      </c>
      <c r="P1554" t="s">
        <v>74</v>
      </c>
      <c r="Q1554" t="s">
        <v>4153</v>
      </c>
      <c r="R1554" s="19">
        <v>21.56</v>
      </c>
      <c r="S1554" s="17">
        <v>7</v>
      </c>
      <c r="T1554" s="20">
        <v>0</v>
      </c>
      <c r="U1554" s="19">
        <v>10.348800000000001</v>
      </c>
      <c r="V1554" s="20">
        <f t="shared" si="120"/>
        <v>0.48000000000000004</v>
      </c>
      <c r="W1554" s="17">
        <f t="shared" si="121"/>
        <v>2014</v>
      </c>
      <c r="X1554" t="str">
        <f t="shared" si="122"/>
        <v>May-2014</v>
      </c>
      <c r="Y1554" s="17">
        <f t="shared" si="123"/>
        <v>2</v>
      </c>
      <c r="Z1554" t="str">
        <f t="shared" si="124"/>
        <v>0% (No Discount)</v>
      </c>
      <c r="AA1554" s="17">
        <f>IF(COUNTIF($B$2:B1554,B1554)=1,1,0)</f>
        <v>1</v>
      </c>
      <c r="AB1554" s="17">
        <f>IF(COUNTIF($F$2:F1554,F1554)=1,1,0)</f>
        <v>0</v>
      </c>
    </row>
    <row r="1555" spans="1:28" x14ac:dyDescent="0.2">
      <c r="A1555" s="17">
        <v>1554</v>
      </c>
      <c r="B1555" t="s">
        <v>4154</v>
      </c>
      <c r="C1555" s="18">
        <v>43024</v>
      </c>
      <c r="D1555" s="18">
        <v>43029</v>
      </c>
      <c r="E1555" t="s">
        <v>77</v>
      </c>
      <c r="F1555" t="s">
        <v>4155</v>
      </c>
      <c r="G1555" t="s">
        <v>4156</v>
      </c>
      <c r="H1555" t="s">
        <v>53</v>
      </c>
      <c r="I1555" t="s">
        <v>54</v>
      </c>
      <c r="J1555" t="s">
        <v>1496</v>
      </c>
      <c r="K1555" t="s">
        <v>56</v>
      </c>
      <c r="L1555">
        <v>40475</v>
      </c>
      <c r="M1555" t="s">
        <v>57</v>
      </c>
      <c r="N1555" t="s">
        <v>2720</v>
      </c>
      <c r="O1555" t="s">
        <v>73</v>
      </c>
      <c r="P1555" t="s">
        <v>102</v>
      </c>
      <c r="Q1555" t="s">
        <v>2721</v>
      </c>
      <c r="R1555" s="19">
        <v>124.75</v>
      </c>
      <c r="S1555" s="17">
        <v>5</v>
      </c>
      <c r="T1555" s="20">
        <v>0</v>
      </c>
      <c r="U1555" s="19">
        <v>57.384999999999998</v>
      </c>
      <c r="V1555" s="20">
        <f t="shared" si="120"/>
        <v>0.45999999999999996</v>
      </c>
      <c r="W1555" s="17">
        <f t="shared" si="121"/>
        <v>2017</v>
      </c>
      <c r="X1555" t="str">
        <f t="shared" si="122"/>
        <v>Oct-2017</v>
      </c>
      <c r="Y1555" s="17">
        <f t="shared" si="123"/>
        <v>5</v>
      </c>
      <c r="Z1555" t="str">
        <f t="shared" si="124"/>
        <v>0% (No Discount)</v>
      </c>
      <c r="AA1555" s="17">
        <f>IF(COUNTIF($B$2:B1555,B1555)=1,1,0)</f>
        <v>1</v>
      </c>
      <c r="AB1555" s="17">
        <f>IF(COUNTIF($F$2:F1555,F1555)=1,1,0)</f>
        <v>1</v>
      </c>
    </row>
    <row r="1556" spans="1:28" x14ac:dyDescent="0.2">
      <c r="A1556" s="17">
        <v>1555</v>
      </c>
      <c r="B1556" t="s">
        <v>4157</v>
      </c>
      <c r="C1556" s="18">
        <v>42041</v>
      </c>
      <c r="D1556" s="18">
        <v>42048</v>
      </c>
      <c r="E1556" t="s">
        <v>77</v>
      </c>
      <c r="F1556" t="s">
        <v>876</v>
      </c>
      <c r="G1556" t="s">
        <v>877</v>
      </c>
      <c r="H1556" t="s">
        <v>68</v>
      </c>
      <c r="I1556" t="s">
        <v>54</v>
      </c>
      <c r="J1556" t="s">
        <v>4158</v>
      </c>
      <c r="K1556" t="s">
        <v>123</v>
      </c>
      <c r="L1556">
        <v>98006</v>
      </c>
      <c r="M1556" t="s">
        <v>71</v>
      </c>
      <c r="N1556" t="s">
        <v>4159</v>
      </c>
      <c r="O1556" t="s">
        <v>73</v>
      </c>
      <c r="P1556" t="s">
        <v>95</v>
      </c>
      <c r="Q1556" t="s">
        <v>4160</v>
      </c>
      <c r="R1556" s="19">
        <v>5.28</v>
      </c>
      <c r="S1556" s="17">
        <v>3</v>
      </c>
      <c r="T1556" s="20">
        <v>0</v>
      </c>
      <c r="U1556" s="19">
        <v>1.5311999999999999</v>
      </c>
      <c r="V1556" s="20">
        <f t="shared" si="120"/>
        <v>0.28999999999999998</v>
      </c>
      <c r="W1556" s="17">
        <f t="shared" si="121"/>
        <v>2015</v>
      </c>
      <c r="X1556" t="str">
        <f t="shared" si="122"/>
        <v>Feb-2015</v>
      </c>
      <c r="Y1556" s="17">
        <f t="shared" si="123"/>
        <v>7</v>
      </c>
      <c r="Z1556" t="str">
        <f t="shared" si="124"/>
        <v>0% (No Discount)</v>
      </c>
      <c r="AA1556" s="17">
        <f>IF(COUNTIF($B$2:B1556,B1556)=1,1,0)</f>
        <v>1</v>
      </c>
      <c r="AB1556" s="17">
        <f>IF(COUNTIF($F$2:F1556,F1556)=1,1,0)</f>
        <v>0</v>
      </c>
    </row>
    <row r="1557" spans="1:28" x14ac:dyDescent="0.2">
      <c r="A1557" s="17">
        <v>1556</v>
      </c>
      <c r="B1557" t="s">
        <v>4161</v>
      </c>
      <c r="C1557" s="18">
        <v>42982</v>
      </c>
      <c r="D1557" s="18">
        <v>42986</v>
      </c>
      <c r="E1557" t="s">
        <v>77</v>
      </c>
      <c r="F1557" t="s">
        <v>4162</v>
      </c>
      <c r="G1557" t="s">
        <v>4163</v>
      </c>
      <c r="H1557" t="s">
        <v>53</v>
      </c>
      <c r="I1557" t="s">
        <v>54</v>
      </c>
      <c r="J1557" t="s">
        <v>1203</v>
      </c>
      <c r="K1557" t="s">
        <v>294</v>
      </c>
      <c r="L1557">
        <v>11561</v>
      </c>
      <c r="M1557" t="s">
        <v>175</v>
      </c>
      <c r="N1557" t="s">
        <v>257</v>
      </c>
      <c r="O1557" t="s">
        <v>98</v>
      </c>
      <c r="P1557" t="s">
        <v>188</v>
      </c>
      <c r="Q1557" t="s">
        <v>258</v>
      </c>
      <c r="R1557" s="19">
        <v>91.96</v>
      </c>
      <c r="S1557" s="17">
        <v>4</v>
      </c>
      <c r="T1557" s="20">
        <v>0</v>
      </c>
      <c r="U1557" s="19">
        <v>39.5428</v>
      </c>
      <c r="V1557" s="20">
        <f t="shared" si="120"/>
        <v>0.43000000000000005</v>
      </c>
      <c r="W1557" s="17">
        <f t="shared" si="121"/>
        <v>2017</v>
      </c>
      <c r="X1557" t="str">
        <f t="shared" si="122"/>
        <v>Sep-2017</v>
      </c>
      <c r="Y1557" s="17">
        <f t="shared" si="123"/>
        <v>4</v>
      </c>
      <c r="Z1557" t="str">
        <f t="shared" si="124"/>
        <v>0% (No Discount)</v>
      </c>
      <c r="AA1557" s="17">
        <f>IF(COUNTIF($B$2:B1557,B1557)=1,1,0)</f>
        <v>1</v>
      </c>
      <c r="AB1557" s="17">
        <f>IF(COUNTIF($F$2:F1557,F1557)=1,1,0)</f>
        <v>1</v>
      </c>
    </row>
    <row r="1558" spans="1:28" x14ac:dyDescent="0.2">
      <c r="A1558" s="17">
        <v>1557</v>
      </c>
      <c r="B1558" t="s">
        <v>4164</v>
      </c>
      <c r="C1558" s="18">
        <v>42499</v>
      </c>
      <c r="D1558" s="18">
        <v>42505</v>
      </c>
      <c r="E1558" t="s">
        <v>77</v>
      </c>
      <c r="F1558" t="s">
        <v>4165</v>
      </c>
      <c r="G1558" t="s">
        <v>4166</v>
      </c>
      <c r="H1558" t="s">
        <v>53</v>
      </c>
      <c r="I1558" t="s">
        <v>54</v>
      </c>
      <c r="J1558" t="s">
        <v>173</v>
      </c>
      <c r="K1558" t="s">
        <v>174</v>
      </c>
      <c r="L1558">
        <v>19140</v>
      </c>
      <c r="M1558" t="s">
        <v>175</v>
      </c>
      <c r="N1558" t="s">
        <v>4167</v>
      </c>
      <c r="O1558" t="s">
        <v>73</v>
      </c>
      <c r="P1558" t="s">
        <v>200</v>
      </c>
      <c r="Q1558" t="s">
        <v>698</v>
      </c>
      <c r="R1558" s="19">
        <v>9.3439999999999994</v>
      </c>
      <c r="S1558" s="17">
        <v>1</v>
      </c>
      <c r="T1558" s="20">
        <v>0.2</v>
      </c>
      <c r="U1558" s="19">
        <v>3.504</v>
      </c>
      <c r="V1558" s="20">
        <f t="shared" si="120"/>
        <v>0.375</v>
      </c>
      <c r="W1558" s="17">
        <f t="shared" si="121"/>
        <v>2016</v>
      </c>
      <c r="X1558" t="str">
        <f t="shared" si="122"/>
        <v>May-2016</v>
      </c>
      <c r="Y1558" s="17">
        <f t="shared" si="123"/>
        <v>6</v>
      </c>
      <c r="Z1558" t="str">
        <f t="shared" si="124"/>
        <v>11-20%</v>
      </c>
      <c r="AA1558" s="17">
        <f>IF(COUNTIF($B$2:B1558,B1558)=1,1,0)</f>
        <v>1</v>
      </c>
      <c r="AB1558" s="17">
        <f>IF(COUNTIF($F$2:F1558,F1558)=1,1,0)</f>
        <v>1</v>
      </c>
    </row>
    <row r="1559" spans="1:28" x14ac:dyDescent="0.2">
      <c r="A1559" s="17">
        <v>1558</v>
      </c>
      <c r="B1559" t="s">
        <v>4164</v>
      </c>
      <c r="C1559" s="18">
        <v>42499</v>
      </c>
      <c r="D1559" s="18">
        <v>42505</v>
      </c>
      <c r="E1559" t="s">
        <v>77</v>
      </c>
      <c r="F1559" t="s">
        <v>4165</v>
      </c>
      <c r="G1559" t="s">
        <v>4166</v>
      </c>
      <c r="H1559" t="s">
        <v>53</v>
      </c>
      <c r="I1559" t="s">
        <v>54</v>
      </c>
      <c r="J1559" t="s">
        <v>173</v>
      </c>
      <c r="K1559" t="s">
        <v>174</v>
      </c>
      <c r="L1559">
        <v>19140</v>
      </c>
      <c r="M1559" t="s">
        <v>175</v>
      </c>
      <c r="N1559" t="s">
        <v>4168</v>
      </c>
      <c r="O1559" t="s">
        <v>73</v>
      </c>
      <c r="P1559" t="s">
        <v>95</v>
      </c>
      <c r="Q1559" t="s">
        <v>4169</v>
      </c>
      <c r="R1559" s="19">
        <v>79.36</v>
      </c>
      <c r="S1559" s="17">
        <v>5</v>
      </c>
      <c r="T1559" s="20">
        <v>0.2</v>
      </c>
      <c r="U1559" s="19">
        <v>9.92</v>
      </c>
      <c r="V1559" s="20">
        <f t="shared" si="120"/>
        <v>0.125</v>
      </c>
      <c r="W1559" s="17">
        <f t="shared" si="121"/>
        <v>2016</v>
      </c>
      <c r="X1559" t="str">
        <f t="shared" si="122"/>
        <v>May-2016</v>
      </c>
      <c r="Y1559" s="17">
        <f t="shared" si="123"/>
        <v>6</v>
      </c>
      <c r="Z1559" t="str">
        <f t="shared" si="124"/>
        <v>11-20%</v>
      </c>
      <c r="AA1559" s="17">
        <f>IF(COUNTIF($B$2:B1559,B1559)=1,1,0)</f>
        <v>0</v>
      </c>
      <c r="AB1559" s="17">
        <f>IF(COUNTIF($F$2:F1559,F1559)=1,1,0)</f>
        <v>0</v>
      </c>
    </row>
    <row r="1560" spans="1:28" x14ac:dyDescent="0.2">
      <c r="A1560" s="17">
        <v>1559</v>
      </c>
      <c r="B1560" t="s">
        <v>4170</v>
      </c>
      <c r="C1560" s="18">
        <v>42079</v>
      </c>
      <c r="D1560" s="18">
        <v>42081</v>
      </c>
      <c r="E1560" t="s">
        <v>50</v>
      </c>
      <c r="F1560" t="s">
        <v>1677</v>
      </c>
      <c r="G1560" t="s">
        <v>1678</v>
      </c>
      <c r="H1560" t="s">
        <v>53</v>
      </c>
      <c r="I1560" t="s">
        <v>54</v>
      </c>
      <c r="J1560" t="s">
        <v>122</v>
      </c>
      <c r="K1560" t="s">
        <v>123</v>
      </c>
      <c r="L1560">
        <v>98103</v>
      </c>
      <c r="M1560" t="s">
        <v>71</v>
      </c>
      <c r="N1560" t="s">
        <v>3858</v>
      </c>
      <c r="O1560" t="s">
        <v>59</v>
      </c>
      <c r="P1560" t="s">
        <v>83</v>
      </c>
      <c r="Q1560" t="s">
        <v>3309</v>
      </c>
      <c r="R1560" s="19">
        <v>171.96</v>
      </c>
      <c r="S1560" s="17">
        <v>2</v>
      </c>
      <c r="T1560" s="20">
        <v>0</v>
      </c>
      <c r="U1560" s="19">
        <v>44.709600000000002</v>
      </c>
      <c r="V1560" s="20">
        <f t="shared" si="120"/>
        <v>0.26</v>
      </c>
      <c r="W1560" s="17">
        <f t="shared" si="121"/>
        <v>2015</v>
      </c>
      <c r="X1560" t="str">
        <f t="shared" si="122"/>
        <v>Mar-2015</v>
      </c>
      <c r="Y1560" s="17">
        <f t="shared" si="123"/>
        <v>2</v>
      </c>
      <c r="Z1560" t="str">
        <f t="shared" si="124"/>
        <v>0% (No Discount)</v>
      </c>
      <c r="AA1560" s="17">
        <f>IF(COUNTIF($B$2:B1560,B1560)=1,1,0)</f>
        <v>1</v>
      </c>
      <c r="AB1560" s="17">
        <f>IF(COUNTIF($F$2:F1560,F1560)=1,1,0)</f>
        <v>0</v>
      </c>
    </row>
    <row r="1561" spans="1:28" x14ac:dyDescent="0.2">
      <c r="A1561" s="17">
        <v>1560</v>
      </c>
      <c r="B1561" t="s">
        <v>4171</v>
      </c>
      <c r="C1561" s="18">
        <v>42469</v>
      </c>
      <c r="D1561" s="18">
        <v>42473</v>
      </c>
      <c r="E1561" t="s">
        <v>77</v>
      </c>
      <c r="F1561" t="s">
        <v>4172</v>
      </c>
      <c r="G1561" t="s">
        <v>4173</v>
      </c>
      <c r="H1561" t="s">
        <v>68</v>
      </c>
      <c r="I1561" t="s">
        <v>54</v>
      </c>
      <c r="J1561" t="s">
        <v>122</v>
      </c>
      <c r="K1561" t="s">
        <v>123</v>
      </c>
      <c r="L1561">
        <v>98103</v>
      </c>
      <c r="M1561" t="s">
        <v>71</v>
      </c>
      <c r="N1561" t="s">
        <v>2743</v>
      </c>
      <c r="O1561" t="s">
        <v>73</v>
      </c>
      <c r="P1561" t="s">
        <v>102</v>
      </c>
      <c r="Q1561" t="s">
        <v>2744</v>
      </c>
      <c r="R1561" s="19">
        <v>35.351999999999997</v>
      </c>
      <c r="S1561" s="17">
        <v>9</v>
      </c>
      <c r="T1561" s="20">
        <v>0.2</v>
      </c>
      <c r="U1561" s="19">
        <v>12.815099999999999</v>
      </c>
      <c r="V1561" s="20">
        <f t="shared" si="120"/>
        <v>0.36249999999999999</v>
      </c>
      <c r="W1561" s="17">
        <f t="shared" si="121"/>
        <v>2016</v>
      </c>
      <c r="X1561" t="str">
        <f t="shared" si="122"/>
        <v>Apr-2016</v>
      </c>
      <c r="Y1561" s="17">
        <f t="shared" si="123"/>
        <v>4</v>
      </c>
      <c r="Z1561" t="str">
        <f t="shared" si="124"/>
        <v>11-20%</v>
      </c>
      <c r="AA1561" s="17">
        <f>IF(COUNTIF($B$2:B1561,B1561)=1,1,0)</f>
        <v>1</v>
      </c>
      <c r="AB1561" s="17">
        <f>IF(COUNTIF($F$2:F1561,F1561)=1,1,0)</f>
        <v>1</v>
      </c>
    </row>
    <row r="1562" spans="1:28" x14ac:dyDescent="0.2">
      <c r="A1562" s="17">
        <v>1561</v>
      </c>
      <c r="B1562" t="s">
        <v>4174</v>
      </c>
      <c r="C1562" s="18">
        <v>41733</v>
      </c>
      <c r="D1562" s="18">
        <v>41738</v>
      </c>
      <c r="E1562" t="s">
        <v>77</v>
      </c>
      <c r="F1562" t="s">
        <v>2723</v>
      </c>
      <c r="G1562" t="s">
        <v>2724</v>
      </c>
      <c r="H1562" t="s">
        <v>129</v>
      </c>
      <c r="I1562" t="s">
        <v>54</v>
      </c>
      <c r="J1562" t="s">
        <v>154</v>
      </c>
      <c r="K1562" t="s">
        <v>70</v>
      </c>
      <c r="L1562">
        <v>94109</v>
      </c>
      <c r="M1562" t="s">
        <v>71</v>
      </c>
      <c r="N1562" t="s">
        <v>4175</v>
      </c>
      <c r="O1562" t="s">
        <v>73</v>
      </c>
      <c r="P1562" t="s">
        <v>74</v>
      </c>
      <c r="Q1562" t="s">
        <v>4176</v>
      </c>
      <c r="R1562" s="19">
        <v>18.899999999999999</v>
      </c>
      <c r="S1562" s="17">
        <v>6</v>
      </c>
      <c r="T1562" s="20">
        <v>0</v>
      </c>
      <c r="U1562" s="19">
        <v>9.0719999999999992</v>
      </c>
      <c r="V1562" s="20">
        <f t="shared" si="120"/>
        <v>0.48</v>
      </c>
      <c r="W1562" s="17">
        <f t="shared" si="121"/>
        <v>2014</v>
      </c>
      <c r="X1562" t="str">
        <f t="shared" si="122"/>
        <v>Apr-2014</v>
      </c>
      <c r="Y1562" s="17">
        <f t="shared" si="123"/>
        <v>5</v>
      </c>
      <c r="Z1562" t="str">
        <f t="shared" si="124"/>
        <v>0% (No Discount)</v>
      </c>
      <c r="AA1562" s="17">
        <f>IF(COUNTIF($B$2:B1562,B1562)=1,1,0)</f>
        <v>1</v>
      </c>
      <c r="AB1562" s="17">
        <f>IF(COUNTIF($F$2:F1562,F1562)=1,1,0)</f>
        <v>0</v>
      </c>
    </row>
    <row r="1563" spans="1:28" x14ac:dyDescent="0.2">
      <c r="A1563" s="17">
        <v>1562</v>
      </c>
      <c r="B1563" t="s">
        <v>4177</v>
      </c>
      <c r="C1563" s="18">
        <v>42983</v>
      </c>
      <c r="D1563" s="18">
        <v>42984</v>
      </c>
      <c r="E1563" t="s">
        <v>215</v>
      </c>
      <c r="F1563" t="s">
        <v>404</v>
      </c>
      <c r="G1563" t="s">
        <v>405</v>
      </c>
      <c r="H1563" t="s">
        <v>129</v>
      </c>
      <c r="I1563" t="s">
        <v>54</v>
      </c>
      <c r="J1563" t="s">
        <v>122</v>
      </c>
      <c r="K1563" t="s">
        <v>123</v>
      </c>
      <c r="L1563">
        <v>98115</v>
      </c>
      <c r="M1563" t="s">
        <v>71</v>
      </c>
      <c r="N1563" t="s">
        <v>1312</v>
      </c>
      <c r="O1563" t="s">
        <v>73</v>
      </c>
      <c r="P1563" t="s">
        <v>95</v>
      </c>
      <c r="Q1563" t="s">
        <v>1313</v>
      </c>
      <c r="R1563" s="19">
        <v>2.78</v>
      </c>
      <c r="S1563" s="17">
        <v>1</v>
      </c>
      <c r="T1563" s="20">
        <v>0</v>
      </c>
      <c r="U1563" s="19">
        <v>0.7228</v>
      </c>
      <c r="V1563" s="20">
        <f t="shared" si="120"/>
        <v>0.26</v>
      </c>
      <c r="W1563" s="17">
        <f t="shared" si="121"/>
        <v>2017</v>
      </c>
      <c r="X1563" t="str">
        <f t="shared" si="122"/>
        <v>Sep-2017</v>
      </c>
      <c r="Y1563" s="17">
        <f t="shared" si="123"/>
        <v>1</v>
      </c>
      <c r="Z1563" t="str">
        <f t="shared" si="124"/>
        <v>0% (No Discount)</v>
      </c>
      <c r="AA1563" s="17">
        <f>IF(COUNTIF($B$2:B1563,B1563)=1,1,0)</f>
        <v>1</v>
      </c>
      <c r="AB1563" s="17">
        <f>IF(COUNTIF($F$2:F1563,F1563)=1,1,0)</f>
        <v>0</v>
      </c>
    </row>
    <row r="1564" spans="1:28" x14ac:dyDescent="0.2">
      <c r="A1564" s="17">
        <v>1563</v>
      </c>
      <c r="B1564" t="s">
        <v>4178</v>
      </c>
      <c r="C1564" s="18">
        <v>42916</v>
      </c>
      <c r="D1564" s="18">
        <v>42916</v>
      </c>
      <c r="E1564" t="s">
        <v>1320</v>
      </c>
      <c r="F1564" t="s">
        <v>4179</v>
      </c>
      <c r="G1564" t="s">
        <v>4180</v>
      </c>
      <c r="H1564" t="s">
        <v>53</v>
      </c>
      <c r="I1564" t="s">
        <v>54</v>
      </c>
      <c r="J1564" t="s">
        <v>293</v>
      </c>
      <c r="K1564" t="s">
        <v>294</v>
      </c>
      <c r="L1564">
        <v>10011</v>
      </c>
      <c r="M1564" t="s">
        <v>175</v>
      </c>
      <c r="N1564" t="s">
        <v>82</v>
      </c>
      <c r="O1564" t="s">
        <v>59</v>
      </c>
      <c r="P1564" t="s">
        <v>83</v>
      </c>
      <c r="Q1564" t="s">
        <v>84</v>
      </c>
      <c r="R1564" s="19">
        <v>1044.6300000000001</v>
      </c>
      <c r="S1564" s="17">
        <v>5</v>
      </c>
      <c r="T1564" s="20">
        <v>0.4</v>
      </c>
      <c r="U1564" s="19">
        <v>-295.9785</v>
      </c>
      <c r="V1564" s="20">
        <f t="shared" si="120"/>
        <v>-0.28333333333333333</v>
      </c>
      <c r="W1564" s="17">
        <f t="shared" si="121"/>
        <v>2017</v>
      </c>
      <c r="X1564" t="str">
        <f t="shared" si="122"/>
        <v>Jun-2017</v>
      </c>
      <c r="Y1564" s="17">
        <f t="shared" si="123"/>
        <v>0</v>
      </c>
      <c r="Z1564" t="str">
        <f t="shared" si="124"/>
        <v>31-40%</v>
      </c>
      <c r="AA1564" s="17">
        <f>IF(COUNTIF($B$2:B1564,B1564)=1,1,0)</f>
        <v>1</v>
      </c>
      <c r="AB1564" s="17">
        <f>IF(COUNTIF($F$2:F1564,F1564)=1,1,0)</f>
        <v>1</v>
      </c>
    </row>
    <row r="1565" spans="1:28" x14ac:dyDescent="0.2">
      <c r="A1565" s="17">
        <v>1564</v>
      </c>
      <c r="B1565" t="s">
        <v>4181</v>
      </c>
      <c r="C1565" s="18">
        <v>42317</v>
      </c>
      <c r="D1565" s="18">
        <v>42317</v>
      </c>
      <c r="E1565" t="s">
        <v>1320</v>
      </c>
      <c r="F1565" t="s">
        <v>4182</v>
      </c>
      <c r="G1565" t="s">
        <v>4183</v>
      </c>
      <c r="H1565" t="s">
        <v>53</v>
      </c>
      <c r="I1565" t="s">
        <v>54</v>
      </c>
      <c r="J1565" t="s">
        <v>173</v>
      </c>
      <c r="K1565" t="s">
        <v>174</v>
      </c>
      <c r="L1565">
        <v>19134</v>
      </c>
      <c r="M1565" t="s">
        <v>175</v>
      </c>
      <c r="N1565" t="s">
        <v>898</v>
      </c>
      <c r="O1565" t="s">
        <v>73</v>
      </c>
      <c r="P1565" t="s">
        <v>117</v>
      </c>
      <c r="Q1565" t="s">
        <v>899</v>
      </c>
      <c r="R1565" s="19">
        <v>11.352</v>
      </c>
      <c r="S1565" s="17">
        <v>3</v>
      </c>
      <c r="T1565" s="20">
        <v>0.2</v>
      </c>
      <c r="U1565" s="19">
        <v>4.1151</v>
      </c>
      <c r="V1565" s="20">
        <f t="shared" si="120"/>
        <v>0.36249999999999999</v>
      </c>
      <c r="W1565" s="17">
        <f t="shared" si="121"/>
        <v>2015</v>
      </c>
      <c r="X1565" t="str">
        <f t="shared" si="122"/>
        <v>Nov-2015</v>
      </c>
      <c r="Y1565" s="17">
        <f t="shared" si="123"/>
        <v>0</v>
      </c>
      <c r="Z1565" t="str">
        <f t="shared" si="124"/>
        <v>11-20%</v>
      </c>
      <c r="AA1565" s="17">
        <f>IF(COUNTIF($B$2:B1565,B1565)=1,1,0)</f>
        <v>1</v>
      </c>
      <c r="AB1565" s="17">
        <f>IF(COUNTIF($F$2:F1565,F1565)=1,1,0)</f>
        <v>1</v>
      </c>
    </row>
    <row r="1566" spans="1:28" x14ac:dyDescent="0.2">
      <c r="A1566" s="17">
        <v>1565</v>
      </c>
      <c r="B1566" t="s">
        <v>4184</v>
      </c>
      <c r="C1566" s="18">
        <v>41702</v>
      </c>
      <c r="D1566" s="18">
        <v>41702</v>
      </c>
      <c r="E1566" t="s">
        <v>1320</v>
      </c>
      <c r="F1566" t="s">
        <v>513</v>
      </c>
      <c r="G1566" t="s">
        <v>514</v>
      </c>
      <c r="H1566" t="s">
        <v>53</v>
      </c>
      <c r="I1566" t="s">
        <v>54</v>
      </c>
      <c r="J1566" t="s">
        <v>409</v>
      </c>
      <c r="K1566" t="s">
        <v>410</v>
      </c>
      <c r="L1566">
        <v>29203</v>
      </c>
      <c r="M1566" t="s">
        <v>57</v>
      </c>
      <c r="N1566" t="s">
        <v>4185</v>
      </c>
      <c r="O1566" t="s">
        <v>73</v>
      </c>
      <c r="P1566" t="s">
        <v>86</v>
      </c>
      <c r="Q1566" t="s">
        <v>4186</v>
      </c>
      <c r="R1566" s="19">
        <v>354.9</v>
      </c>
      <c r="S1566" s="17">
        <v>5</v>
      </c>
      <c r="T1566" s="20">
        <v>0</v>
      </c>
      <c r="U1566" s="19">
        <v>17.745000000000001</v>
      </c>
      <c r="V1566" s="20">
        <f t="shared" si="120"/>
        <v>0.05</v>
      </c>
      <c r="W1566" s="17">
        <f t="shared" si="121"/>
        <v>2014</v>
      </c>
      <c r="X1566" t="str">
        <f t="shared" si="122"/>
        <v>Mar-2014</v>
      </c>
      <c r="Y1566" s="17">
        <f t="shared" si="123"/>
        <v>0</v>
      </c>
      <c r="Z1566" t="str">
        <f t="shared" si="124"/>
        <v>0% (No Discount)</v>
      </c>
      <c r="AA1566" s="17">
        <f>IF(COUNTIF($B$2:B1566,B1566)=1,1,0)</f>
        <v>1</v>
      </c>
      <c r="AB1566" s="17">
        <f>IF(COUNTIF($F$2:F1566,F1566)=1,1,0)</f>
        <v>0</v>
      </c>
    </row>
    <row r="1567" spans="1:28" x14ac:dyDescent="0.2">
      <c r="A1567" s="17">
        <v>1566</v>
      </c>
      <c r="B1567" t="s">
        <v>4187</v>
      </c>
      <c r="C1567" s="18">
        <v>42082</v>
      </c>
      <c r="D1567" s="18">
        <v>42088</v>
      </c>
      <c r="E1567" t="s">
        <v>77</v>
      </c>
      <c r="F1567" t="s">
        <v>2282</v>
      </c>
      <c r="G1567" t="s">
        <v>2283</v>
      </c>
      <c r="H1567" t="s">
        <v>129</v>
      </c>
      <c r="I1567" t="s">
        <v>54</v>
      </c>
      <c r="J1567" t="s">
        <v>122</v>
      </c>
      <c r="K1567" t="s">
        <v>123</v>
      </c>
      <c r="L1567">
        <v>98105</v>
      </c>
      <c r="M1567" t="s">
        <v>71</v>
      </c>
      <c r="N1567" t="s">
        <v>3417</v>
      </c>
      <c r="O1567" t="s">
        <v>98</v>
      </c>
      <c r="P1567" t="s">
        <v>99</v>
      </c>
      <c r="Q1567" t="s">
        <v>3418</v>
      </c>
      <c r="R1567" s="19">
        <v>453.57600000000002</v>
      </c>
      <c r="S1567" s="17">
        <v>3</v>
      </c>
      <c r="T1567" s="20">
        <v>0.2</v>
      </c>
      <c r="U1567" s="19">
        <v>39.687899999999999</v>
      </c>
      <c r="V1567" s="20">
        <f t="shared" si="120"/>
        <v>8.7499999999999994E-2</v>
      </c>
      <c r="W1567" s="17">
        <f t="shared" si="121"/>
        <v>2015</v>
      </c>
      <c r="X1567" t="str">
        <f t="shared" si="122"/>
        <v>Mar-2015</v>
      </c>
      <c r="Y1567" s="17">
        <f t="shared" si="123"/>
        <v>6</v>
      </c>
      <c r="Z1567" t="str">
        <f t="shared" si="124"/>
        <v>11-20%</v>
      </c>
      <c r="AA1567" s="17">
        <f>IF(COUNTIF($B$2:B1567,B1567)=1,1,0)</f>
        <v>1</v>
      </c>
      <c r="AB1567" s="17">
        <f>IF(COUNTIF($F$2:F1567,F1567)=1,1,0)</f>
        <v>0</v>
      </c>
    </row>
    <row r="1568" spans="1:28" x14ac:dyDescent="0.2">
      <c r="A1568" s="17">
        <v>1567</v>
      </c>
      <c r="B1568" t="s">
        <v>4188</v>
      </c>
      <c r="C1568" s="18">
        <v>42337</v>
      </c>
      <c r="D1568" s="18">
        <v>42338</v>
      </c>
      <c r="E1568" t="s">
        <v>215</v>
      </c>
      <c r="F1568" t="s">
        <v>4189</v>
      </c>
      <c r="G1568" t="s">
        <v>4190</v>
      </c>
      <c r="H1568" t="s">
        <v>53</v>
      </c>
      <c r="I1568" t="s">
        <v>54</v>
      </c>
      <c r="J1568" t="s">
        <v>4191</v>
      </c>
      <c r="K1568" t="s">
        <v>131</v>
      </c>
      <c r="L1568">
        <v>75002</v>
      </c>
      <c r="M1568" t="s">
        <v>132</v>
      </c>
      <c r="N1568" t="s">
        <v>4192</v>
      </c>
      <c r="O1568" t="s">
        <v>98</v>
      </c>
      <c r="P1568" t="s">
        <v>188</v>
      </c>
      <c r="Q1568" t="s">
        <v>4193</v>
      </c>
      <c r="R1568" s="19">
        <v>21.48</v>
      </c>
      <c r="S1568" s="17">
        <v>3</v>
      </c>
      <c r="T1568" s="20">
        <v>0.2</v>
      </c>
      <c r="U1568" s="19">
        <v>-0.26850000000000002</v>
      </c>
      <c r="V1568" s="20">
        <f t="shared" si="120"/>
        <v>-1.2500000000000001E-2</v>
      </c>
      <c r="W1568" s="17">
        <f t="shared" si="121"/>
        <v>2015</v>
      </c>
      <c r="X1568" t="str">
        <f t="shared" si="122"/>
        <v>Nov-2015</v>
      </c>
      <c r="Y1568" s="17">
        <f t="shared" si="123"/>
        <v>1</v>
      </c>
      <c r="Z1568" t="str">
        <f t="shared" si="124"/>
        <v>11-20%</v>
      </c>
      <c r="AA1568" s="17">
        <f>IF(COUNTIF($B$2:B1568,B1568)=1,1,0)</f>
        <v>1</v>
      </c>
      <c r="AB1568" s="17">
        <f>IF(COUNTIF($F$2:F1568,F1568)=1,1,0)</f>
        <v>1</v>
      </c>
    </row>
    <row r="1569" spans="1:28" x14ac:dyDescent="0.2">
      <c r="A1569" s="17">
        <v>1568</v>
      </c>
      <c r="B1569" t="s">
        <v>4188</v>
      </c>
      <c r="C1569" s="18">
        <v>42337</v>
      </c>
      <c r="D1569" s="18">
        <v>42338</v>
      </c>
      <c r="E1569" t="s">
        <v>215</v>
      </c>
      <c r="F1569" t="s">
        <v>4189</v>
      </c>
      <c r="G1569" t="s">
        <v>4190</v>
      </c>
      <c r="H1569" t="s">
        <v>53</v>
      </c>
      <c r="I1569" t="s">
        <v>54</v>
      </c>
      <c r="J1569" t="s">
        <v>4191</v>
      </c>
      <c r="K1569" t="s">
        <v>131</v>
      </c>
      <c r="L1569">
        <v>75002</v>
      </c>
      <c r="M1569" t="s">
        <v>132</v>
      </c>
      <c r="N1569" t="s">
        <v>4194</v>
      </c>
      <c r="O1569" t="s">
        <v>73</v>
      </c>
      <c r="P1569" t="s">
        <v>102</v>
      </c>
      <c r="Q1569" t="s">
        <v>4195</v>
      </c>
      <c r="R1569" s="19">
        <v>8.7840000000000007</v>
      </c>
      <c r="S1569" s="17">
        <v>4</v>
      </c>
      <c r="T1569" s="20">
        <v>0.8</v>
      </c>
      <c r="U1569" s="19">
        <v>-13.6152</v>
      </c>
      <c r="V1569" s="20">
        <f t="shared" si="120"/>
        <v>-1.5499999999999998</v>
      </c>
      <c r="W1569" s="17">
        <f t="shared" si="121"/>
        <v>2015</v>
      </c>
      <c r="X1569" t="str">
        <f t="shared" si="122"/>
        <v>Nov-2015</v>
      </c>
      <c r="Y1569" s="17">
        <f t="shared" si="123"/>
        <v>1</v>
      </c>
      <c r="Z1569" t="str">
        <f t="shared" si="124"/>
        <v>Over 50%</v>
      </c>
      <c r="AA1569" s="17">
        <f>IF(COUNTIF($B$2:B1569,B1569)=1,1,0)</f>
        <v>0</v>
      </c>
      <c r="AB1569" s="17">
        <f>IF(COUNTIF($F$2:F1569,F1569)=1,1,0)</f>
        <v>0</v>
      </c>
    </row>
    <row r="1570" spans="1:28" x14ac:dyDescent="0.2">
      <c r="A1570" s="17">
        <v>1569</v>
      </c>
      <c r="B1570" t="s">
        <v>4196</v>
      </c>
      <c r="C1570" s="18">
        <v>42897</v>
      </c>
      <c r="D1570" s="18">
        <v>42897</v>
      </c>
      <c r="E1570" t="s">
        <v>1320</v>
      </c>
      <c r="F1570" t="s">
        <v>1994</v>
      </c>
      <c r="G1570" t="s">
        <v>1995</v>
      </c>
      <c r="H1570" t="s">
        <v>53</v>
      </c>
      <c r="I1570" t="s">
        <v>54</v>
      </c>
      <c r="J1570" t="s">
        <v>69</v>
      </c>
      <c r="K1570" t="s">
        <v>70</v>
      </c>
      <c r="L1570">
        <v>90004</v>
      </c>
      <c r="M1570" t="s">
        <v>71</v>
      </c>
      <c r="N1570" t="s">
        <v>1762</v>
      </c>
      <c r="O1570" t="s">
        <v>73</v>
      </c>
      <c r="P1570" t="s">
        <v>117</v>
      </c>
      <c r="Q1570" t="s">
        <v>1763</v>
      </c>
      <c r="R1570" s="19">
        <v>122.97</v>
      </c>
      <c r="S1570" s="17">
        <v>3</v>
      </c>
      <c r="T1570" s="20">
        <v>0</v>
      </c>
      <c r="U1570" s="19">
        <v>60.255299999999998</v>
      </c>
      <c r="V1570" s="20">
        <f t="shared" si="120"/>
        <v>0.49</v>
      </c>
      <c r="W1570" s="17">
        <f t="shared" si="121"/>
        <v>2017</v>
      </c>
      <c r="X1570" t="str">
        <f t="shared" si="122"/>
        <v>Jun-2017</v>
      </c>
      <c r="Y1570" s="17">
        <f t="shared" si="123"/>
        <v>0</v>
      </c>
      <c r="Z1570" t="str">
        <f t="shared" si="124"/>
        <v>0% (No Discount)</v>
      </c>
      <c r="AA1570" s="17">
        <f>IF(COUNTIF($B$2:B1570,B1570)=1,1,0)</f>
        <v>1</v>
      </c>
      <c r="AB1570" s="17">
        <f>IF(COUNTIF($F$2:F1570,F1570)=1,1,0)</f>
        <v>0</v>
      </c>
    </row>
    <row r="1571" spans="1:28" x14ac:dyDescent="0.2">
      <c r="A1571" s="17">
        <v>1570</v>
      </c>
      <c r="B1571" t="s">
        <v>4197</v>
      </c>
      <c r="C1571" s="18">
        <v>43065</v>
      </c>
      <c r="D1571" s="18">
        <v>43069</v>
      </c>
      <c r="E1571" t="s">
        <v>77</v>
      </c>
      <c r="F1571" t="s">
        <v>2856</v>
      </c>
      <c r="G1571" t="s">
        <v>2857</v>
      </c>
      <c r="H1571" t="s">
        <v>68</v>
      </c>
      <c r="I1571" t="s">
        <v>54</v>
      </c>
      <c r="J1571" t="s">
        <v>1768</v>
      </c>
      <c r="K1571" t="s">
        <v>1302</v>
      </c>
      <c r="L1571">
        <v>30318</v>
      </c>
      <c r="M1571" t="s">
        <v>57</v>
      </c>
      <c r="N1571" t="s">
        <v>4198</v>
      </c>
      <c r="O1571" t="s">
        <v>73</v>
      </c>
      <c r="P1571" t="s">
        <v>95</v>
      </c>
      <c r="Q1571" t="s">
        <v>4199</v>
      </c>
      <c r="R1571" s="19">
        <v>12.84</v>
      </c>
      <c r="S1571" s="17">
        <v>3</v>
      </c>
      <c r="T1571" s="20">
        <v>0</v>
      </c>
      <c r="U1571" s="19">
        <v>3.7235999999999998</v>
      </c>
      <c r="V1571" s="20">
        <f t="shared" si="120"/>
        <v>0.28999999999999998</v>
      </c>
      <c r="W1571" s="17">
        <f t="shared" si="121"/>
        <v>2017</v>
      </c>
      <c r="X1571" t="str">
        <f t="shared" si="122"/>
        <v>Nov-2017</v>
      </c>
      <c r="Y1571" s="17">
        <f t="shared" si="123"/>
        <v>4</v>
      </c>
      <c r="Z1571" t="str">
        <f t="shared" si="124"/>
        <v>0% (No Discount)</v>
      </c>
      <c r="AA1571" s="17">
        <f>IF(COUNTIF($B$2:B1571,B1571)=1,1,0)</f>
        <v>1</v>
      </c>
      <c r="AB1571" s="17">
        <f>IF(COUNTIF($F$2:F1571,F1571)=1,1,0)</f>
        <v>0</v>
      </c>
    </row>
    <row r="1572" spans="1:28" x14ac:dyDescent="0.2">
      <c r="A1572" s="17">
        <v>1571</v>
      </c>
      <c r="B1572" t="s">
        <v>4200</v>
      </c>
      <c r="C1572" s="18">
        <v>41966</v>
      </c>
      <c r="D1572" s="18">
        <v>41968</v>
      </c>
      <c r="E1572" t="s">
        <v>215</v>
      </c>
      <c r="F1572" t="s">
        <v>1615</v>
      </c>
      <c r="G1572" t="s">
        <v>1616</v>
      </c>
      <c r="H1572" t="s">
        <v>53</v>
      </c>
      <c r="I1572" t="s">
        <v>54</v>
      </c>
      <c r="J1572" t="s">
        <v>69</v>
      </c>
      <c r="K1572" t="s">
        <v>70</v>
      </c>
      <c r="L1572">
        <v>90004</v>
      </c>
      <c r="M1572" t="s">
        <v>71</v>
      </c>
      <c r="N1572" t="s">
        <v>411</v>
      </c>
      <c r="O1572" t="s">
        <v>59</v>
      </c>
      <c r="P1572" t="s">
        <v>63</v>
      </c>
      <c r="Q1572" t="s">
        <v>412</v>
      </c>
      <c r="R1572" s="19">
        <v>603.91999999999996</v>
      </c>
      <c r="S1572" s="17">
        <v>5</v>
      </c>
      <c r="T1572" s="20">
        <v>0.2</v>
      </c>
      <c r="U1572" s="19">
        <v>-67.941000000000003</v>
      </c>
      <c r="V1572" s="20">
        <f t="shared" si="120"/>
        <v>-0.11250000000000002</v>
      </c>
      <c r="W1572" s="17">
        <f t="shared" si="121"/>
        <v>2014</v>
      </c>
      <c r="X1572" t="str">
        <f t="shared" si="122"/>
        <v>Nov-2014</v>
      </c>
      <c r="Y1572" s="17">
        <f t="shared" si="123"/>
        <v>2</v>
      </c>
      <c r="Z1572" t="str">
        <f t="shared" si="124"/>
        <v>11-20%</v>
      </c>
      <c r="AA1572" s="17">
        <f>IF(COUNTIF($B$2:B1572,B1572)=1,1,0)</f>
        <v>1</v>
      </c>
      <c r="AB1572" s="17">
        <f>IF(COUNTIF($F$2:F1572,F1572)=1,1,0)</f>
        <v>0</v>
      </c>
    </row>
    <row r="1573" spans="1:28" x14ac:dyDescent="0.2">
      <c r="A1573" s="17">
        <v>1572</v>
      </c>
      <c r="B1573" t="s">
        <v>4200</v>
      </c>
      <c r="C1573" s="18">
        <v>41966</v>
      </c>
      <c r="D1573" s="18">
        <v>41968</v>
      </c>
      <c r="E1573" t="s">
        <v>215</v>
      </c>
      <c r="F1573" t="s">
        <v>1615</v>
      </c>
      <c r="G1573" t="s">
        <v>1616</v>
      </c>
      <c r="H1573" t="s">
        <v>53</v>
      </c>
      <c r="I1573" t="s">
        <v>54</v>
      </c>
      <c r="J1573" t="s">
        <v>69</v>
      </c>
      <c r="K1573" t="s">
        <v>70</v>
      </c>
      <c r="L1573">
        <v>90004</v>
      </c>
      <c r="M1573" t="s">
        <v>71</v>
      </c>
      <c r="N1573" t="s">
        <v>4201</v>
      </c>
      <c r="O1573" t="s">
        <v>73</v>
      </c>
      <c r="P1573" t="s">
        <v>200</v>
      </c>
      <c r="Q1573" t="s">
        <v>4202</v>
      </c>
      <c r="R1573" s="19">
        <v>21.84</v>
      </c>
      <c r="S1573" s="17">
        <v>3</v>
      </c>
      <c r="T1573" s="20">
        <v>0</v>
      </c>
      <c r="U1573" s="19">
        <v>10.4832</v>
      </c>
      <c r="V1573" s="20">
        <f t="shared" si="120"/>
        <v>0.48</v>
      </c>
      <c r="W1573" s="17">
        <f t="shared" si="121"/>
        <v>2014</v>
      </c>
      <c r="X1573" t="str">
        <f t="shared" si="122"/>
        <v>Nov-2014</v>
      </c>
      <c r="Y1573" s="17">
        <f t="shared" si="123"/>
        <v>2</v>
      </c>
      <c r="Z1573" t="str">
        <f t="shared" si="124"/>
        <v>0% (No Discount)</v>
      </c>
      <c r="AA1573" s="17">
        <f>IF(COUNTIF($B$2:B1573,B1573)=1,1,0)</f>
        <v>0</v>
      </c>
      <c r="AB1573" s="17">
        <f>IF(COUNTIF($F$2:F1573,F1573)=1,1,0)</f>
        <v>0</v>
      </c>
    </row>
    <row r="1574" spans="1:28" x14ac:dyDescent="0.2">
      <c r="A1574" s="17">
        <v>1573</v>
      </c>
      <c r="B1574" t="s">
        <v>4200</v>
      </c>
      <c r="C1574" s="18">
        <v>41966</v>
      </c>
      <c r="D1574" s="18">
        <v>41968</v>
      </c>
      <c r="E1574" t="s">
        <v>215</v>
      </c>
      <c r="F1574" t="s">
        <v>1615</v>
      </c>
      <c r="G1574" t="s">
        <v>1616</v>
      </c>
      <c r="H1574" t="s">
        <v>53</v>
      </c>
      <c r="I1574" t="s">
        <v>54</v>
      </c>
      <c r="J1574" t="s">
        <v>69</v>
      </c>
      <c r="K1574" t="s">
        <v>70</v>
      </c>
      <c r="L1574">
        <v>90004</v>
      </c>
      <c r="M1574" t="s">
        <v>71</v>
      </c>
      <c r="N1574" t="s">
        <v>4203</v>
      </c>
      <c r="O1574" t="s">
        <v>98</v>
      </c>
      <c r="P1574" t="s">
        <v>188</v>
      </c>
      <c r="Q1574" t="s">
        <v>4204</v>
      </c>
      <c r="R1574" s="19">
        <v>29.99</v>
      </c>
      <c r="S1574" s="17">
        <v>1</v>
      </c>
      <c r="T1574" s="20">
        <v>0</v>
      </c>
      <c r="U1574" s="19">
        <v>6.2979000000000003</v>
      </c>
      <c r="V1574" s="20">
        <f t="shared" si="120"/>
        <v>0.21000000000000002</v>
      </c>
      <c r="W1574" s="17">
        <f t="shared" si="121"/>
        <v>2014</v>
      </c>
      <c r="X1574" t="str">
        <f t="shared" si="122"/>
        <v>Nov-2014</v>
      </c>
      <c r="Y1574" s="17">
        <f t="shared" si="123"/>
        <v>2</v>
      </c>
      <c r="Z1574" t="str">
        <f t="shared" si="124"/>
        <v>0% (No Discount)</v>
      </c>
      <c r="AA1574" s="17">
        <f>IF(COUNTIF($B$2:B1574,B1574)=1,1,0)</f>
        <v>0</v>
      </c>
      <c r="AB1574" s="17">
        <f>IF(COUNTIF($F$2:F1574,F1574)=1,1,0)</f>
        <v>0</v>
      </c>
    </row>
    <row r="1575" spans="1:28" x14ac:dyDescent="0.2">
      <c r="A1575" s="17">
        <v>1574</v>
      </c>
      <c r="B1575" t="s">
        <v>4200</v>
      </c>
      <c r="C1575" s="18">
        <v>41966</v>
      </c>
      <c r="D1575" s="18">
        <v>41968</v>
      </c>
      <c r="E1575" t="s">
        <v>215</v>
      </c>
      <c r="F1575" t="s">
        <v>1615</v>
      </c>
      <c r="G1575" t="s">
        <v>1616</v>
      </c>
      <c r="H1575" t="s">
        <v>53</v>
      </c>
      <c r="I1575" t="s">
        <v>54</v>
      </c>
      <c r="J1575" t="s">
        <v>69</v>
      </c>
      <c r="K1575" t="s">
        <v>70</v>
      </c>
      <c r="L1575">
        <v>90004</v>
      </c>
      <c r="M1575" t="s">
        <v>71</v>
      </c>
      <c r="N1575" t="s">
        <v>1839</v>
      </c>
      <c r="O1575" t="s">
        <v>59</v>
      </c>
      <c r="P1575" t="s">
        <v>63</v>
      </c>
      <c r="Q1575" t="s">
        <v>1840</v>
      </c>
      <c r="R1575" s="19">
        <v>381.44</v>
      </c>
      <c r="S1575" s="17">
        <v>2</v>
      </c>
      <c r="T1575" s="20">
        <v>0.2</v>
      </c>
      <c r="U1575" s="19">
        <v>23.84</v>
      </c>
      <c r="V1575" s="20">
        <f t="shared" si="120"/>
        <v>6.25E-2</v>
      </c>
      <c r="W1575" s="17">
        <f t="shared" si="121"/>
        <v>2014</v>
      </c>
      <c r="X1575" t="str">
        <f t="shared" si="122"/>
        <v>Nov-2014</v>
      </c>
      <c r="Y1575" s="17">
        <f t="shared" si="123"/>
        <v>2</v>
      </c>
      <c r="Z1575" t="str">
        <f t="shared" si="124"/>
        <v>11-20%</v>
      </c>
      <c r="AA1575" s="17">
        <f>IF(COUNTIF($B$2:B1575,B1575)=1,1,0)</f>
        <v>0</v>
      </c>
      <c r="AB1575" s="17">
        <f>IF(COUNTIF($F$2:F1575,F1575)=1,1,0)</f>
        <v>0</v>
      </c>
    </row>
    <row r="1576" spans="1:28" x14ac:dyDescent="0.2">
      <c r="A1576" s="17">
        <v>1575</v>
      </c>
      <c r="B1576" t="s">
        <v>4205</v>
      </c>
      <c r="C1576" s="18">
        <v>41988</v>
      </c>
      <c r="D1576" s="18">
        <v>41991</v>
      </c>
      <c r="E1576" t="s">
        <v>215</v>
      </c>
      <c r="F1576" t="s">
        <v>4206</v>
      </c>
      <c r="G1576" t="s">
        <v>4207</v>
      </c>
      <c r="H1576" t="s">
        <v>53</v>
      </c>
      <c r="I1576" t="s">
        <v>54</v>
      </c>
      <c r="J1576" t="s">
        <v>4208</v>
      </c>
      <c r="K1576" t="s">
        <v>131</v>
      </c>
      <c r="L1576">
        <v>79907</v>
      </c>
      <c r="M1576" t="s">
        <v>132</v>
      </c>
      <c r="N1576" t="s">
        <v>4209</v>
      </c>
      <c r="O1576" t="s">
        <v>98</v>
      </c>
      <c r="P1576" t="s">
        <v>99</v>
      </c>
      <c r="Q1576" t="s">
        <v>4210</v>
      </c>
      <c r="R1576" s="19">
        <v>40.68</v>
      </c>
      <c r="S1576" s="17">
        <v>3</v>
      </c>
      <c r="T1576" s="20">
        <v>0.2</v>
      </c>
      <c r="U1576" s="19">
        <v>-9.1530000000000005</v>
      </c>
      <c r="V1576" s="20">
        <f t="shared" si="120"/>
        <v>-0.22500000000000001</v>
      </c>
      <c r="W1576" s="17">
        <f t="shared" si="121"/>
        <v>2014</v>
      </c>
      <c r="X1576" t="str">
        <f t="shared" si="122"/>
        <v>Dec-2014</v>
      </c>
      <c r="Y1576" s="17">
        <f t="shared" si="123"/>
        <v>3</v>
      </c>
      <c r="Z1576" t="str">
        <f t="shared" si="124"/>
        <v>11-20%</v>
      </c>
      <c r="AA1576" s="17">
        <f>IF(COUNTIF($B$2:B1576,B1576)=1,1,0)</f>
        <v>1</v>
      </c>
      <c r="AB1576" s="17">
        <f>IF(COUNTIF($F$2:F1576,F1576)=1,1,0)</f>
        <v>1</v>
      </c>
    </row>
    <row r="1577" spans="1:28" x14ac:dyDescent="0.2">
      <c r="A1577" s="17">
        <v>1576</v>
      </c>
      <c r="B1577" t="s">
        <v>4205</v>
      </c>
      <c r="C1577" s="18">
        <v>41988</v>
      </c>
      <c r="D1577" s="18">
        <v>41991</v>
      </c>
      <c r="E1577" t="s">
        <v>215</v>
      </c>
      <c r="F1577" t="s">
        <v>4206</v>
      </c>
      <c r="G1577" t="s">
        <v>4207</v>
      </c>
      <c r="H1577" t="s">
        <v>53</v>
      </c>
      <c r="I1577" t="s">
        <v>54</v>
      </c>
      <c r="J1577" t="s">
        <v>4208</v>
      </c>
      <c r="K1577" t="s">
        <v>131</v>
      </c>
      <c r="L1577">
        <v>79907</v>
      </c>
      <c r="M1577" t="s">
        <v>132</v>
      </c>
      <c r="N1577" t="s">
        <v>2509</v>
      </c>
      <c r="O1577" t="s">
        <v>59</v>
      </c>
      <c r="P1577" t="s">
        <v>63</v>
      </c>
      <c r="Q1577" t="s">
        <v>2510</v>
      </c>
      <c r="R1577" s="19">
        <v>763.28</v>
      </c>
      <c r="S1577" s="17">
        <v>5</v>
      </c>
      <c r="T1577" s="20">
        <v>0.3</v>
      </c>
      <c r="U1577" s="19">
        <v>-21.808</v>
      </c>
      <c r="V1577" s="20">
        <f t="shared" si="120"/>
        <v>-2.8571428571428571E-2</v>
      </c>
      <c r="W1577" s="17">
        <f t="shared" si="121"/>
        <v>2014</v>
      </c>
      <c r="X1577" t="str">
        <f t="shared" si="122"/>
        <v>Dec-2014</v>
      </c>
      <c r="Y1577" s="17">
        <f t="shared" si="123"/>
        <v>3</v>
      </c>
      <c r="Z1577" t="str">
        <f t="shared" si="124"/>
        <v>21-30%</v>
      </c>
      <c r="AA1577" s="17">
        <f>IF(COUNTIF($B$2:B1577,B1577)=1,1,0)</f>
        <v>0</v>
      </c>
      <c r="AB1577" s="17">
        <f>IF(COUNTIF($F$2:F1577,F1577)=1,1,0)</f>
        <v>0</v>
      </c>
    </row>
    <row r="1578" spans="1:28" x14ac:dyDescent="0.2">
      <c r="A1578" s="17">
        <v>1577</v>
      </c>
      <c r="B1578" t="s">
        <v>4211</v>
      </c>
      <c r="C1578" s="18">
        <v>42482</v>
      </c>
      <c r="D1578" s="18">
        <v>42487</v>
      </c>
      <c r="E1578" t="s">
        <v>77</v>
      </c>
      <c r="F1578" t="s">
        <v>4212</v>
      </c>
      <c r="G1578" t="s">
        <v>4213</v>
      </c>
      <c r="H1578" t="s">
        <v>129</v>
      </c>
      <c r="I1578" t="s">
        <v>54</v>
      </c>
      <c r="J1578" t="s">
        <v>483</v>
      </c>
      <c r="K1578" t="s">
        <v>238</v>
      </c>
      <c r="L1578">
        <v>60505</v>
      </c>
      <c r="M1578" t="s">
        <v>132</v>
      </c>
      <c r="N1578" t="s">
        <v>1328</v>
      </c>
      <c r="O1578" t="s">
        <v>73</v>
      </c>
      <c r="P1578" t="s">
        <v>86</v>
      </c>
      <c r="Q1578" t="s">
        <v>1329</v>
      </c>
      <c r="R1578" s="19">
        <v>23.952000000000002</v>
      </c>
      <c r="S1578" s="17">
        <v>2</v>
      </c>
      <c r="T1578" s="20">
        <v>0.2</v>
      </c>
      <c r="U1578" s="19">
        <v>2.3952</v>
      </c>
      <c r="V1578" s="20">
        <f t="shared" si="120"/>
        <v>9.9999999999999992E-2</v>
      </c>
      <c r="W1578" s="17">
        <f t="shared" si="121"/>
        <v>2016</v>
      </c>
      <c r="X1578" t="str">
        <f t="shared" si="122"/>
        <v>Apr-2016</v>
      </c>
      <c r="Y1578" s="17">
        <f t="shared" si="123"/>
        <v>5</v>
      </c>
      <c r="Z1578" t="str">
        <f t="shared" si="124"/>
        <v>11-20%</v>
      </c>
      <c r="AA1578" s="17">
        <f>IF(COUNTIF($B$2:B1578,B1578)=1,1,0)</f>
        <v>1</v>
      </c>
      <c r="AB1578" s="17">
        <f>IF(COUNTIF($F$2:F1578,F1578)=1,1,0)</f>
        <v>1</v>
      </c>
    </row>
    <row r="1579" spans="1:28" x14ac:dyDescent="0.2">
      <c r="A1579" s="17">
        <v>1578</v>
      </c>
      <c r="B1579" t="s">
        <v>4214</v>
      </c>
      <c r="C1579" s="18">
        <v>42513</v>
      </c>
      <c r="D1579" s="18">
        <v>42517</v>
      </c>
      <c r="E1579" t="s">
        <v>77</v>
      </c>
      <c r="F1579" t="s">
        <v>3375</v>
      </c>
      <c r="G1579" t="s">
        <v>3376</v>
      </c>
      <c r="H1579" t="s">
        <v>129</v>
      </c>
      <c r="I1579" t="s">
        <v>54</v>
      </c>
      <c r="J1579" t="s">
        <v>2612</v>
      </c>
      <c r="K1579" t="s">
        <v>385</v>
      </c>
      <c r="L1579">
        <v>35630</v>
      </c>
      <c r="M1579" t="s">
        <v>57</v>
      </c>
      <c r="N1579" t="s">
        <v>4215</v>
      </c>
      <c r="O1579" t="s">
        <v>73</v>
      </c>
      <c r="P1579" t="s">
        <v>117</v>
      </c>
      <c r="Q1579" t="s">
        <v>4216</v>
      </c>
      <c r="R1579" s="19">
        <v>4.9800000000000004</v>
      </c>
      <c r="S1579" s="17">
        <v>1</v>
      </c>
      <c r="T1579" s="20">
        <v>0</v>
      </c>
      <c r="U1579" s="19">
        <v>2.4401999999999999</v>
      </c>
      <c r="V1579" s="20">
        <f t="shared" si="120"/>
        <v>0.48999999999999994</v>
      </c>
      <c r="W1579" s="17">
        <f t="shared" si="121"/>
        <v>2016</v>
      </c>
      <c r="X1579" t="str">
        <f t="shared" si="122"/>
        <v>May-2016</v>
      </c>
      <c r="Y1579" s="17">
        <f t="shared" si="123"/>
        <v>4</v>
      </c>
      <c r="Z1579" t="str">
        <f t="shared" si="124"/>
        <v>0% (No Discount)</v>
      </c>
      <c r="AA1579" s="17">
        <f>IF(COUNTIF($B$2:B1579,B1579)=1,1,0)</f>
        <v>1</v>
      </c>
      <c r="AB1579" s="17">
        <f>IF(COUNTIF($F$2:F1579,F1579)=1,1,0)</f>
        <v>0</v>
      </c>
    </row>
    <row r="1580" spans="1:28" x14ac:dyDescent="0.2">
      <c r="A1580" s="17">
        <v>1579</v>
      </c>
      <c r="B1580" t="s">
        <v>4217</v>
      </c>
      <c r="C1580" s="18">
        <v>42427</v>
      </c>
      <c r="D1580" s="18">
        <v>42430</v>
      </c>
      <c r="E1580" t="s">
        <v>215</v>
      </c>
      <c r="F1580" t="s">
        <v>2483</v>
      </c>
      <c r="G1580" t="s">
        <v>2484</v>
      </c>
      <c r="H1580" t="s">
        <v>53</v>
      </c>
      <c r="I1580" t="s">
        <v>54</v>
      </c>
      <c r="J1580" t="s">
        <v>293</v>
      </c>
      <c r="K1580" t="s">
        <v>294</v>
      </c>
      <c r="L1580">
        <v>10011</v>
      </c>
      <c r="M1580" t="s">
        <v>175</v>
      </c>
      <c r="N1580" t="s">
        <v>4218</v>
      </c>
      <c r="O1580" t="s">
        <v>73</v>
      </c>
      <c r="P1580" t="s">
        <v>105</v>
      </c>
      <c r="Q1580" t="s">
        <v>4219</v>
      </c>
      <c r="R1580" s="19">
        <v>170.88</v>
      </c>
      <c r="S1580" s="17">
        <v>3</v>
      </c>
      <c r="T1580" s="20">
        <v>0</v>
      </c>
      <c r="U1580" s="19">
        <v>49.555199999999999</v>
      </c>
      <c r="V1580" s="20">
        <f t="shared" si="120"/>
        <v>0.28999999999999998</v>
      </c>
      <c r="W1580" s="17">
        <f t="shared" si="121"/>
        <v>2016</v>
      </c>
      <c r="X1580" t="str">
        <f t="shared" si="122"/>
        <v>Feb-2016</v>
      </c>
      <c r="Y1580" s="17">
        <f t="shared" si="123"/>
        <v>3</v>
      </c>
      <c r="Z1580" t="str">
        <f t="shared" si="124"/>
        <v>0% (No Discount)</v>
      </c>
      <c r="AA1580" s="17">
        <f>IF(COUNTIF($B$2:B1580,B1580)=1,1,0)</f>
        <v>1</v>
      </c>
      <c r="AB1580" s="17">
        <f>IF(COUNTIF($F$2:F1580,F1580)=1,1,0)</f>
        <v>0</v>
      </c>
    </row>
    <row r="1581" spans="1:28" x14ac:dyDescent="0.2">
      <c r="A1581" s="17">
        <v>1580</v>
      </c>
      <c r="B1581" t="s">
        <v>4220</v>
      </c>
      <c r="C1581" s="18">
        <v>42225</v>
      </c>
      <c r="D1581" s="18">
        <v>42228</v>
      </c>
      <c r="E1581" t="s">
        <v>215</v>
      </c>
      <c r="F1581" t="s">
        <v>2267</v>
      </c>
      <c r="G1581" t="s">
        <v>2268</v>
      </c>
      <c r="H1581" t="s">
        <v>53</v>
      </c>
      <c r="I1581" t="s">
        <v>54</v>
      </c>
      <c r="J1581" t="s">
        <v>293</v>
      </c>
      <c r="K1581" t="s">
        <v>294</v>
      </c>
      <c r="L1581">
        <v>10024</v>
      </c>
      <c r="M1581" t="s">
        <v>175</v>
      </c>
      <c r="N1581" t="s">
        <v>1409</v>
      </c>
      <c r="O1581" t="s">
        <v>98</v>
      </c>
      <c r="P1581" t="s">
        <v>99</v>
      </c>
      <c r="Q1581" t="s">
        <v>1410</v>
      </c>
      <c r="R1581" s="19">
        <v>307.98</v>
      </c>
      <c r="S1581" s="17">
        <v>2</v>
      </c>
      <c r="T1581" s="20">
        <v>0</v>
      </c>
      <c r="U1581" s="19">
        <v>89.3142</v>
      </c>
      <c r="V1581" s="20">
        <f t="shared" si="120"/>
        <v>0.28999999999999998</v>
      </c>
      <c r="W1581" s="17">
        <f t="shared" si="121"/>
        <v>2015</v>
      </c>
      <c r="X1581" t="str">
        <f t="shared" si="122"/>
        <v>Aug-2015</v>
      </c>
      <c r="Y1581" s="17">
        <f t="shared" si="123"/>
        <v>3</v>
      </c>
      <c r="Z1581" t="str">
        <f t="shared" si="124"/>
        <v>0% (No Discount)</v>
      </c>
      <c r="AA1581" s="17">
        <f>IF(COUNTIF($B$2:B1581,B1581)=1,1,0)</f>
        <v>1</v>
      </c>
      <c r="AB1581" s="17">
        <f>IF(COUNTIF($F$2:F1581,F1581)=1,1,0)</f>
        <v>0</v>
      </c>
    </row>
    <row r="1582" spans="1:28" x14ac:dyDescent="0.2">
      <c r="A1582" s="17">
        <v>1581</v>
      </c>
      <c r="B1582" t="s">
        <v>4220</v>
      </c>
      <c r="C1582" s="18">
        <v>42225</v>
      </c>
      <c r="D1582" s="18">
        <v>42228</v>
      </c>
      <c r="E1582" t="s">
        <v>215</v>
      </c>
      <c r="F1582" t="s">
        <v>2267</v>
      </c>
      <c r="G1582" t="s">
        <v>2268</v>
      </c>
      <c r="H1582" t="s">
        <v>53</v>
      </c>
      <c r="I1582" t="s">
        <v>54</v>
      </c>
      <c r="J1582" t="s">
        <v>293</v>
      </c>
      <c r="K1582" t="s">
        <v>294</v>
      </c>
      <c r="L1582">
        <v>10024</v>
      </c>
      <c r="M1582" t="s">
        <v>175</v>
      </c>
      <c r="N1582" t="s">
        <v>955</v>
      </c>
      <c r="O1582" t="s">
        <v>59</v>
      </c>
      <c r="P1582" t="s">
        <v>83</v>
      </c>
      <c r="Q1582" t="s">
        <v>956</v>
      </c>
      <c r="R1582" s="19">
        <v>382.80599999999998</v>
      </c>
      <c r="S1582" s="17">
        <v>9</v>
      </c>
      <c r="T1582" s="20">
        <v>0.4</v>
      </c>
      <c r="U1582" s="19">
        <v>-153.1224</v>
      </c>
      <c r="V1582" s="20">
        <f t="shared" si="120"/>
        <v>-0.4</v>
      </c>
      <c r="W1582" s="17">
        <f t="shared" si="121"/>
        <v>2015</v>
      </c>
      <c r="X1582" t="str">
        <f t="shared" si="122"/>
        <v>Aug-2015</v>
      </c>
      <c r="Y1582" s="17">
        <f t="shared" si="123"/>
        <v>3</v>
      </c>
      <c r="Z1582" t="str">
        <f t="shared" si="124"/>
        <v>31-40%</v>
      </c>
      <c r="AA1582" s="17">
        <f>IF(COUNTIF($B$2:B1582,B1582)=1,1,0)</f>
        <v>0</v>
      </c>
      <c r="AB1582" s="17">
        <f>IF(COUNTIF($F$2:F1582,F1582)=1,1,0)</f>
        <v>0</v>
      </c>
    </row>
    <row r="1583" spans="1:28" x14ac:dyDescent="0.2">
      <c r="A1583" s="17">
        <v>1582</v>
      </c>
      <c r="B1583" t="s">
        <v>4220</v>
      </c>
      <c r="C1583" s="18">
        <v>42225</v>
      </c>
      <c r="D1583" s="18">
        <v>42228</v>
      </c>
      <c r="E1583" t="s">
        <v>215</v>
      </c>
      <c r="F1583" t="s">
        <v>2267</v>
      </c>
      <c r="G1583" t="s">
        <v>2268</v>
      </c>
      <c r="H1583" t="s">
        <v>53</v>
      </c>
      <c r="I1583" t="s">
        <v>54</v>
      </c>
      <c r="J1583" t="s">
        <v>293</v>
      </c>
      <c r="K1583" t="s">
        <v>294</v>
      </c>
      <c r="L1583">
        <v>10024</v>
      </c>
      <c r="M1583" t="s">
        <v>175</v>
      </c>
      <c r="N1583" t="s">
        <v>862</v>
      </c>
      <c r="O1583" t="s">
        <v>73</v>
      </c>
      <c r="P1583" t="s">
        <v>86</v>
      </c>
      <c r="Q1583" t="s">
        <v>863</v>
      </c>
      <c r="R1583" s="19">
        <v>41.96</v>
      </c>
      <c r="S1583" s="17">
        <v>2</v>
      </c>
      <c r="T1583" s="20">
        <v>0</v>
      </c>
      <c r="U1583" s="19">
        <v>2.9371999999999998</v>
      </c>
      <c r="V1583" s="20">
        <f t="shared" si="120"/>
        <v>6.9999999999999993E-2</v>
      </c>
      <c r="W1583" s="17">
        <f t="shared" si="121"/>
        <v>2015</v>
      </c>
      <c r="X1583" t="str">
        <f t="shared" si="122"/>
        <v>Aug-2015</v>
      </c>
      <c r="Y1583" s="17">
        <f t="shared" si="123"/>
        <v>3</v>
      </c>
      <c r="Z1583" t="str">
        <f t="shared" si="124"/>
        <v>0% (No Discount)</v>
      </c>
      <c r="AA1583" s="17">
        <f>IF(COUNTIF($B$2:B1583,B1583)=1,1,0)</f>
        <v>0</v>
      </c>
      <c r="AB1583" s="17">
        <f>IF(COUNTIF($F$2:F1583,F1583)=1,1,0)</f>
        <v>0</v>
      </c>
    </row>
    <row r="1584" spans="1:28" x14ac:dyDescent="0.2">
      <c r="A1584" s="17">
        <v>1583</v>
      </c>
      <c r="B1584" t="s">
        <v>4220</v>
      </c>
      <c r="C1584" s="18">
        <v>42225</v>
      </c>
      <c r="D1584" s="18">
        <v>42228</v>
      </c>
      <c r="E1584" t="s">
        <v>215</v>
      </c>
      <c r="F1584" t="s">
        <v>2267</v>
      </c>
      <c r="G1584" t="s">
        <v>2268</v>
      </c>
      <c r="H1584" t="s">
        <v>53</v>
      </c>
      <c r="I1584" t="s">
        <v>54</v>
      </c>
      <c r="J1584" t="s">
        <v>293</v>
      </c>
      <c r="K1584" t="s">
        <v>294</v>
      </c>
      <c r="L1584">
        <v>10024</v>
      </c>
      <c r="M1584" t="s">
        <v>175</v>
      </c>
      <c r="N1584" t="s">
        <v>2725</v>
      </c>
      <c r="O1584" t="s">
        <v>73</v>
      </c>
      <c r="P1584" t="s">
        <v>102</v>
      </c>
      <c r="Q1584" t="s">
        <v>2726</v>
      </c>
      <c r="R1584" s="19">
        <v>1217.568</v>
      </c>
      <c r="S1584" s="17">
        <v>2</v>
      </c>
      <c r="T1584" s="20">
        <v>0.2</v>
      </c>
      <c r="U1584" s="19">
        <v>456.58800000000002</v>
      </c>
      <c r="V1584" s="20">
        <f t="shared" si="120"/>
        <v>0.375</v>
      </c>
      <c r="W1584" s="17">
        <f t="shared" si="121"/>
        <v>2015</v>
      </c>
      <c r="X1584" t="str">
        <f t="shared" si="122"/>
        <v>Aug-2015</v>
      </c>
      <c r="Y1584" s="17">
        <f t="shared" si="123"/>
        <v>3</v>
      </c>
      <c r="Z1584" t="str">
        <f t="shared" si="124"/>
        <v>11-20%</v>
      </c>
      <c r="AA1584" s="17">
        <f>IF(COUNTIF($B$2:B1584,B1584)=1,1,0)</f>
        <v>0</v>
      </c>
      <c r="AB1584" s="17">
        <f>IF(COUNTIF($F$2:F1584,F1584)=1,1,0)</f>
        <v>0</v>
      </c>
    </row>
    <row r="1585" spans="1:28" x14ac:dyDescent="0.2">
      <c r="A1585" s="17">
        <v>1584</v>
      </c>
      <c r="B1585" t="s">
        <v>4220</v>
      </c>
      <c r="C1585" s="18">
        <v>42225</v>
      </c>
      <c r="D1585" s="18">
        <v>42228</v>
      </c>
      <c r="E1585" t="s">
        <v>215</v>
      </c>
      <c r="F1585" t="s">
        <v>2267</v>
      </c>
      <c r="G1585" t="s">
        <v>2268</v>
      </c>
      <c r="H1585" t="s">
        <v>53</v>
      </c>
      <c r="I1585" t="s">
        <v>54</v>
      </c>
      <c r="J1585" t="s">
        <v>293</v>
      </c>
      <c r="K1585" t="s">
        <v>294</v>
      </c>
      <c r="L1585">
        <v>10024</v>
      </c>
      <c r="M1585" t="s">
        <v>175</v>
      </c>
      <c r="N1585" t="s">
        <v>549</v>
      </c>
      <c r="O1585" t="s">
        <v>59</v>
      </c>
      <c r="P1585" t="s">
        <v>92</v>
      </c>
      <c r="Q1585" t="s">
        <v>550</v>
      </c>
      <c r="R1585" s="19">
        <v>47.04</v>
      </c>
      <c r="S1585" s="17">
        <v>3</v>
      </c>
      <c r="T1585" s="20">
        <v>0</v>
      </c>
      <c r="U1585" s="19">
        <v>18.345600000000001</v>
      </c>
      <c r="V1585" s="20">
        <f t="shared" si="120"/>
        <v>0.39</v>
      </c>
      <c r="W1585" s="17">
        <f t="shared" si="121"/>
        <v>2015</v>
      </c>
      <c r="X1585" t="str">
        <f t="shared" si="122"/>
        <v>Aug-2015</v>
      </c>
      <c r="Y1585" s="17">
        <f t="shared" si="123"/>
        <v>3</v>
      </c>
      <c r="Z1585" t="str">
        <f t="shared" si="124"/>
        <v>0% (No Discount)</v>
      </c>
      <c r="AA1585" s="17">
        <f>IF(COUNTIF($B$2:B1585,B1585)=1,1,0)</f>
        <v>0</v>
      </c>
      <c r="AB1585" s="17">
        <f>IF(COUNTIF($F$2:F1585,F1585)=1,1,0)</f>
        <v>0</v>
      </c>
    </row>
    <row r="1586" spans="1:28" x14ac:dyDescent="0.2">
      <c r="A1586" s="17">
        <v>1585</v>
      </c>
      <c r="B1586" t="s">
        <v>4220</v>
      </c>
      <c r="C1586" s="18">
        <v>42225</v>
      </c>
      <c r="D1586" s="18">
        <v>42228</v>
      </c>
      <c r="E1586" t="s">
        <v>215</v>
      </c>
      <c r="F1586" t="s">
        <v>2267</v>
      </c>
      <c r="G1586" t="s">
        <v>2268</v>
      </c>
      <c r="H1586" t="s">
        <v>53</v>
      </c>
      <c r="I1586" t="s">
        <v>54</v>
      </c>
      <c r="J1586" t="s">
        <v>293</v>
      </c>
      <c r="K1586" t="s">
        <v>294</v>
      </c>
      <c r="L1586">
        <v>10024</v>
      </c>
      <c r="M1586" t="s">
        <v>175</v>
      </c>
      <c r="N1586" t="s">
        <v>286</v>
      </c>
      <c r="O1586" t="s">
        <v>59</v>
      </c>
      <c r="P1586" t="s">
        <v>92</v>
      </c>
      <c r="Q1586" t="s">
        <v>287</v>
      </c>
      <c r="R1586" s="19">
        <v>6.16</v>
      </c>
      <c r="S1586" s="17">
        <v>2</v>
      </c>
      <c r="T1586" s="20">
        <v>0</v>
      </c>
      <c r="U1586" s="19">
        <v>2.9567999999999999</v>
      </c>
      <c r="V1586" s="20">
        <f t="shared" si="120"/>
        <v>0.48</v>
      </c>
      <c r="W1586" s="17">
        <f t="shared" si="121"/>
        <v>2015</v>
      </c>
      <c r="X1586" t="str">
        <f t="shared" si="122"/>
        <v>Aug-2015</v>
      </c>
      <c r="Y1586" s="17">
        <f t="shared" si="123"/>
        <v>3</v>
      </c>
      <c r="Z1586" t="str">
        <f t="shared" si="124"/>
        <v>0% (No Discount)</v>
      </c>
      <c r="AA1586" s="17">
        <f>IF(COUNTIF($B$2:B1586,B1586)=1,1,0)</f>
        <v>0</v>
      </c>
      <c r="AB1586" s="17">
        <f>IF(COUNTIF($F$2:F1586,F1586)=1,1,0)</f>
        <v>0</v>
      </c>
    </row>
    <row r="1587" spans="1:28" x14ac:dyDescent="0.2">
      <c r="A1587" s="17">
        <v>1586</v>
      </c>
      <c r="B1587" t="s">
        <v>4220</v>
      </c>
      <c r="C1587" s="18">
        <v>42225</v>
      </c>
      <c r="D1587" s="18">
        <v>42228</v>
      </c>
      <c r="E1587" t="s">
        <v>215</v>
      </c>
      <c r="F1587" t="s">
        <v>2267</v>
      </c>
      <c r="G1587" t="s">
        <v>2268</v>
      </c>
      <c r="H1587" t="s">
        <v>53</v>
      </c>
      <c r="I1587" t="s">
        <v>54</v>
      </c>
      <c r="J1587" t="s">
        <v>293</v>
      </c>
      <c r="K1587" t="s">
        <v>294</v>
      </c>
      <c r="L1587">
        <v>10024</v>
      </c>
      <c r="M1587" t="s">
        <v>175</v>
      </c>
      <c r="N1587" t="s">
        <v>1850</v>
      </c>
      <c r="O1587" t="s">
        <v>98</v>
      </c>
      <c r="P1587" t="s">
        <v>99</v>
      </c>
      <c r="Q1587" t="s">
        <v>1851</v>
      </c>
      <c r="R1587" s="19">
        <v>979.95</v>
      </c>
      <c r="S1587" s="17">
        <v>5</v>
      </c>
      <c r="T1587" s="20">
        <v>0</v>
      </c>
      <c r="U1587" s="19">
        <v>274.38600000000002</v>
      </c>
      <c r="V1587" s="20">
        <f t="shared" si="120"/>
        <v>0.28000000000000003</v>
      </c>
      <c r="W1587" s="17">
        <f t="shared" si="121"/>
        <v>2015</v>
      </c>
      <c r="X1587" t="str">
        <f t="shared" si="122"/>
        <v>Aug-2015</v>
      </c>
      <c r="Y1587" s="17">
        <f t="shared" si="123"/>
        <v>3</v>
      </c>
      <c r="Z1587" t="str">
        <f t="shared" si="124"/>
        <v>0% (No Discount)</v>
      </c>
      <c r="AA1587" s="17">
        <f>IF(COUNTIF($B$2:B1587,B1587)=1,1,0)</f>
        <v>0</v>
      </c>
      <c r="AB1587" s="17">
        <f>IF(COUNTIF($F$2:F1587,F1587)=1,1,0)</f>
        <v>0</v>
      </c>
    </row>
    <row r="1588" spans="1:28" x14ac:dyDescent="0.2">
      <c r="A1588" s="17">
        <v>1587</v>
      </c>
      <c r="B1588" t="s">
        <v>4220</v>
      </c>
      <c r="C1588" s="18">
        <v>42225</v>
      </c>
      <c r="D1588" s="18">
        <v>42228</v>
      </c>
      <c r="E1588" t="s">
        <v>215</v>
      </c>
      <c r="F1588" t="s">
        <v>2267</v>
      </c>
      <c r="G1588" t="s">
        <v>2268</v>
      </c>
      <c r="H1588" t="s">
        <v>53</v>
      </c>
      <c r="I1588" t="s">
        <v>54</v>
      </c>
      <c r="J1588" t="s">
        <v>293</v>
      </c>
      <c r="K1588" t="s">
        <v>294</v>
      </c>
      <c r="L1588">
        <v>10024</v>
      </c>
      <c r="M1588" t="s">
        <v>175</v>
      </c>
      <c r="N1588" t="s">
        <v>4221</v>
      </c>
      <c r="O1588" t="s">
        <v>73</v>
      </c>
      <c r="P1588" t="s">
        <v>117</v>
      </c>
      <c r="Q1588" t="s">
        <v>4222</v>
      </c>
      <c r="R1588" s="19">
        <v>143.69999999999999</v>
      </c>
      <c r="S1588" s="17">
        <v>3</v>
      </c>
      <c r="T1588" s="20">
        <v>0</v>
      </c>
      <c r="U1588" s="19">
        <v>68.975999999999999</v>
      </c>
      <c r="V1588" s="20">
        <f t="shared" si="120"/>
        <v>0.48000000000000004</v>
      </c>
      <c r="W1588" s="17">
        <f t="shared" si="121"/>
        <v>2015</v>
      </c>
      <c r="X1588" t="str">
        <f t="shared" si="122"/>
        <v>Aug-2015</v>
      </c>
      <c r="Y1588" s="17">
        <f t="shared" si="123"/>
        <v>3</v>
      </c>
      <c r="Z1588" t="str">
        <f t="shared" si="124"/>
        <v>0% (No Discount)</v>
      </c>
      <c r="AA1588" s="17">
        <f>IF(COUNTIF($B$2:B1588,B1588)=1,1,0)</f>
        <v>0</v>
      </c>
      <c r="AB1588" s="17">
        <f>IF(COUNTIF($F$2:F1588,F1588)=1,1,0)</f>
        <v>0</v>
      </c>
    </row>
    <row r="1589" spans="1:28" x14ac:dyDescent="0.2">
      <c r="A1589" s="17">
        <v>1588</v>
      </c>
      <c r="B1589" t="s">
        <v>4220</v>
      </c>
      <c r="C1589" s="18">
        <v>42225</v>
      </c>
      <c r="D1589" s="18">
        <v>42228</v>
      </c>
      <c r="E1589" t="s">
        <v>215</v>
      </c>
      <c r="F1589" t="s">
        <v>2267</v>
      </c>
      <c r="G1589" t="s">
        <v>2268</v>
      </c>
      <c r="H1589" t="s">
        <v>53</v>
      </c>
      <c r="I1589" t="s">
        <v>54</v>
      </c>
      <c r="J1589" t="s">
        <v>293</v>
      </c>
      <c r="K1589" t="s">
        <v>294</v>
      </c>
      <c r="L1589">
        <v>10024</v>
      </c>
      <c r="M1589" t="s">
        <v>175</v>
      </c>
      <c r="N1589" t="s">
        <v>4223</v>
      </c>
      <c r="O1589" t="s">
        <v>73</v>
      </c>
      <c r="P1589" t="s">
        <v>296</v>
      </c>
      <c r="Q1589" t="s">
        <v>4224</v>
      </c>
      <c r="R1589" s="19">
        <v>10.65</v>
      </c>
      <c r="S1589" s="17">
        <v>3</v>
      </c>
      <c r="T1589" s="20">
        <v>0</v>
      </c>
      <c r="U1589" s="19">
        <v>5.0054999999999996</v>
      </c>
      <c r="V1589" s="20">
        <f t="shared" si="120"/>
        <v>0.47</v>
      </c>
      <c r="W1589" s="17">
        <f t="shared" si="121"/>
        <v>2015</v>
      </c>
      <c r="X1589" t="str">
        <f t="shared" si="122"/>
        <v>Aug-2015</v>
      </c>
      <c r="Y1589" s="17">
        <f t="shared" si="123"/>
        <v>3</v>
      </c>
      <c r="Z1589" t="str">
        <f t="shared" si="124"/>
        <v>0% (No Discount)</v>
      </c>
      <c r="AA1589" s="17">
        <f>IF(COUNTIF($B$2:B1589,B1589)=1,1,0)</f>
        <v>0</v>
      </c>
      <c r="AB1589" s="17">
        <f>IF(COUNTIF($F$2:F1589,F1589)=1,1,0)</f>
        <v>0</v>
      </c>
    </row>
    <row r="1590" spans="1:28" x14ac:dyDescent="0.2">
      <c r="A1590" s="17">
        <v>1589</v>
      </c>
      <c r="B1590" t="s">
        <v>4220</v>
      </c>
      <c r="C1590" s="18">
        <v>42225</v>
      </c>
      <c r="D1590" s="18">
        <v>42228</v>
      </c>
      <c r="E1590" t="s">
        <v>215</v>
      </c>
      <c r="F1590" t="s">
        <v>2267</v>
      </c>
      <c r="G1590" t="s">
        <v>2268</v>
      </c>
      <c r="H1590" t="s">
        <v>53</v>
      </c>
      <c r="I1590" t="s">
        <v>54</v>
      </c>
      <c r="J1590" t="s">
        <v>293</v>
      </c>
      <c r="K1590" t="s">
        <v>294</v>
      </c>
      <c r="L1590">
        <v>10024</v>
      </c>
      <c r="M1590" t="s">
        <v>175</v>
      </c>
      <c r="N1590" t="s">
        <v>1556</v>
      </c>
      <c r="O1590" t="s">
        <v>98</v>
      </c>
      <c r="P1590" t="s">
        <v>188</v>
      </c>
      <c r="Q1590" t="s">
        <v>1557</v>
      </c>
      <c r="R1590" s="19">
        <v>247.8</v>
      </c>
      <c r="S1590" s="17">
        <v>4</v>
      </c>
      <c r="T1590" s="20">
        <v>0</v>
      </c>
      <c r="U1590" s="19">
        <v>34.692</v>
      </c>
      <c r="V1590" s="20">
        <f t="shared" si="120"/>
        <v>0.13999999999999999</v>
      </c>
      <c r="W1590" s="17">
        <f t="shared" si="121"/>
        <v>2015</v>
      </c>
      <c r="X1590" t="str">
        <f t="shared" si="122"/>
        <v>Aug-2015</v>
      </c>
      <c r="Y1590" s="17">
        <f t="shared" si="123"/>
        <v>3</v>
      </c>
      <c r="Z1590" t="str">
        <f t="shared" si="124"/>
        <v>0% (No Discount)</v>
      </c>
      <c r="AA1590" s="17">
        <f>IF(COUNTIF($B$2:B1590,B1590)=1,1,0)</f>
        <v>0</v>
      </c>
      <c r="AB1590" s="17">
        <f>IF(COUNTIF($F$2:F1590,F1590)=1,1,0)</f>
        <v>0</v>
      </c>
    </row>
    <row r="1591" spans="1:28" x14ac:dyDescent="0.2">
      <c r="A1591" s="17">
        <v>1590</v>
      </c>
      <c r="B1591" t="s">
        <v>4225</v>
      </c>
      <c r="C1591" s="18">
        <v>42502</v>
      </c>
      <c r="D1591" s="18">
        <v>42506</v>
      </c>
      <c r="E1591" t="s">
        <v>77</v>
      </c>
      <c r="F1591" t="s">
        <v>4226</v>
      </c>
      <c r="G1591" t="s">
        <v>4227</v>
      </c>
      <c r="H1591" t="s">
        <v>68</v>
      </c>
      <c r="I1591" t="s">
        <v>54</v>
      </c>
      <c r="J1591" t="s">
        <v>3012</v>
      </c>
      <c r="K1591" t="s">
        <v>346</v>
      </c>
      <c r="L1591">
        <v>23464</v>
      </c>
      <c r="M1591" t="s">
        <v>57</v>
      </c>
      <c r="N1591" t="s">
        <v>1769</v>
      </c>
      <c r="O1591" t="s">
        <v>73</v>
      </c>
      <c r="P1591" t="s">
        <v>95</v>
      </c>
      <c r="Q1591" t="s">
        <v>1770</v>
      </c>
      <c r="R1591" s="19">
        <v>10.96</v>
      </c>
      <c r="S1591" s="17">
        <v>4</v>
      </c>
      <c r="T1591" s="20">
        <v>0</v>
      </c>
      <c r="U1591" s="19">
        <v>2.9592000000000001</v>
      </c>
      <c r="V1591" s="20">
        <f t="shared" si="120"/>
        <v>0.26999999999999996</v>
      </c>
      <c r="W1591" s="17">
        <f t="shared" si="121"/>
        <v>2016</v>
      </c>
      <c r="X1591" t="str">
        <f t="shared" si="122"/>
        <v>May-2016</v>
      </c>
      <c r="Y1591" s="17">
        <f t="shared" si="123"/>
        <v>4</v>
      </c>
      <c r="Z1591" t="str">
        <f t="shared" si="124"/>
        <v>0% (No Discount)</v>
      </c>
      <c r="AA1591" s="17">
        <f>IF(COUNTIF($B$2:B1591,B1591)=1,1,0)</f>
        <v>1</v>
      </c>
      <c r="AB1591" s="17">
        <f>IF(COUNTIF($F$2:F1591,F1591)=1,1,0)</f>
        <v>1</v>
      </c>
    </row>
    <row r="1592" spans="1:28" x14ac:dyDescent="0.2">
      <c r="A1592" s="17">
        <v>1591</v>
      </c>
      <c r="B1592" t="s">
        <v>4228</v>
      </c>
      <c r="C1592" s="18">
        <v>42475</v>
      </c>
      <c r="D1592" s="18">
        <v>42479</v>
      </c>
      <c r="E1592" t="s">
        <v>77</v>
      </c>
      <c r="F1592" t="s">
        <v>4229</v>
      </c>
      <c r="G1592" t="s">
        <v>4230</v>
      </c>
      <c r="H1592" t="s">
        <v>68</v>
      </c>
      <c r="I1592" t="s">
        <v>54</v>
      </c>
      <c r="J1592" t="s">
        <v>4231</v>
      </c>
      <c r="K1592" t="s">
        <v>131</v>
      </c>
      <c r="L1592">
        <v>76051</v>
      </c>
      <c r="M1592" t="s">
        <v>132</v>
      </c>
      <c r="N1592" t="s">
        <v>4232</v>
      </c>
      <c r="O1592" t="s">
        <v>73</v>
      </c>
      <c r="P1592" t="s">
        <v>95</v>
      </c>
      <c r="Q1592" t="s">
        <v>4233</v>
      </c>
      <c r="R1592" s="19">
        <v>33.488</v>
      </c>
      <c r="S1592" s="17">
        <v>7</v>
      </c>
      <c r="T1592" s="20">
        <v>0.2</v>
      </c>
      <c r="U1592" s="19">
        <v>5.8604000000000003</v>
      </c>
      <c r="V1592" s="20">
        <f t="shared" si="120"/>
        <v>0.17500000000000002</v>
      </c>
      <c r="W1592" s="17">
        <f t="shared" si="121"/>
        <v>2016</v>
      </c>
      <c r="X1592" t="str">
        <f t="shared" si="122"/>
        <v>Apr-2016</v>
      </c>
      <c r="Y1592" s="17">
        <f t="shared" si="123"/>
        <v>4</v>
      </c>
      <c r="Z1592" t="str">
        <f t="shared" si="124"/>
        <v>11-20%</v>
      </c>
      <c r="AA1592" s="17">
        <f>IF(COUNTIF($B$2:B1592,B1592)=1,1,0)</f>
        <v>1</v>
      </c>
      <c r="AB1592" s="17">
        <f>IF(COUNTIF($F$2:F1592,F1592)=1,1,0)</f>
        <v>1</v>
      </c>
    </row>
    <row r="1593" spans="1:28" x14ac:dyDescent="0.2">
      <c r="A1593" s="17">
        <v>1592</v>
      </c>
      <c r="B1593" t="s">
        <v>4228</v>
      </c>
      <c r="C1593" s="18">
        <v>42475</v>
      </c>
      <c r="D1593" s="18">
        <v>42479</v>
      </c>
      <c r="E1593" t="s">
        <v>77</v>
      </c>
      <c r="F1593" t="s">
        <v>4229</v>
      </c>
      <c r="G1593" t="s">
        <v>4230</v>
      </c>
      <c r="H1593" t="s">
        <v>68</v>
      </c>
      <c r="I1593" t="s">
        <v>54</v>
      </c>
      <c r="J1593" t="s">
        <v>4231</v>
      </c>
      <c r="K1593" t="s">
        <v>131</v>
      </c>
      <c r="L1593">
        <v>76051</v>
      </c>
      <c r="M1593" t="s">
        <v>132</v>
      </c>
      <c r="N1593" t="s">
        <v>601</v>
      </c>
      <c r="O1593" t="s">
        <v>73</v>
      </c>
      <c r="P1593" t="s">
        <v>296</v>
      </c>
      <c r="Q1593" t="s">
        <v>602</v>
      </c>
      <c r="R1593" s="19">
        <v>8.0399999999999991</v>
      </c>
      <c r="S1593" s="17">
        <v>5</v>
      </c>
      <c r="T1593" s="20">
        <v>0.2</v>
      </c>
      <c r="U1593" s="19">
        <v>2.9144999999999999</v>
      </c>
      <c r="V1593" s="20">
        <f t="shared" si="120"/>
        <v>0.36250000000000004</v>
      </c>
      <c r="W1593" s="17">
        <f t="shared" si="121"/>
        <v>2016</v>
      </c>
      <c r="X1593" t="str">
        <f t="shared" si="122"/>
        <v>Apr-2016</v>
      </c>
      <c r="Y1593" s="17">
        <f t="shared" si="123"/>
        <v>4</v>
      </c>
      <c r="Z1593" t="str">
        <f t="shared" si="124"/>
        <v>11-20%</v>
      </c>
      <c r="AA1593" s="17">
        <f>IF(COUNTIF($B$2:B1593,B1593)=1,1,0)</f>
        <v>0</v>
      </c>
      <c r="AB1593" s="17">
        <f>IF(COUNTIF($F$2:F1593,F1593)=1,1,0)</f>
        <v>0</v>
      </c>
    </row>
    <row r="1594" spans="1:28" x14ac:dyDescent="0.2">
      <c r="A1594" s="17">
        <v>1593</v>
      </c>
      <c r="B1594" t="s">
        <v>4234</v>
      </c>
      <c r="C1594" s="18">
        <v>42178</v>
      </c>
      <c r="D1594" s="18">
        <v>42180</v>
      </c>
      <c r="E1594" t="s">
        <v>50</v>
      </c>
      <c r="F1594" t="s">
        <v>4235</v>
      </c>
      <c r="G1594" t="s">
        <v>4236</v>
      </c>
      <c r="H1594" t="s">
        <v>53</v>
      </c>
      <c r="I1594" t="s">
        <v>54</v>
      </c>
      <c r="J1594" t="s">
        <v>3049</v>
      </c>
      <c r="K1594" t="s">
        <v>123</v>
      </c>
      <c r="L1594">
        <v>98502</v>
      </c>
      <c r="M1594" t="s">
        <v>71</v>
      </c>
      <c r="N1594" t="s">
        <v>4237</v>
      </c>
      <c r="O1594" t="s">
        <v>98</v>
      </c>
      <c r="P1594" t="s">
        <v>99</v>
      </c>
      <c r="Q1594" t="s">
        <v>4238</v>
      </c>
      <c r="R1594" s="19">
        <v>201.56800000000001</v>
      </c>
      <c r="S1594" s="17">
        <v>4</v>
      </c>
      <c r="T1594" s="20">
        <v>0.2</v>
      </c>
      <c r="U1594" s="19">
        <v>22.676400000000001</v>
      </c>
      <c r="V1594" s="20">
        <f t="shared" si="120"/>
        <v>0.1125</v>
      </c>
      <c r="W1594" s="17">
        <f t="shared" si="121"/>
        <v>2015</v>
      </c>
      <c r="X1594" t="str">
        <f t="shared" si="122"/>
        <v>Jun-2015</v>
      </c>
      <c r="Y1594" s="17">
        <f t="shared" si="123"/>
        <v>2</v>
      </c>
      <c r="Z1594" t="str">
        <f t="shared" si="124"/>
        <v>11-20%</v>
      </c>
      <c r="AA1594" s="17">
        <f>IF(COUNTIF($B$2:B1594,B1594)=1,1,0)</f>
        <v>1</v>
      </c>
      <c r="AB1594" s="17">
        <f>IF(COUNTIF($F$2:F1594,F1594)=1,1,0)</f>
        <v>1</v>
      </c>
    </row>
    <row r="1595" spans="1:28" x14ac:dyDescent="0.2">
      <c r="A1595" s="17">
        <v>1594</v>
      </c>
      <c r="B1595" t="s">
        <v>4239</v>
      </c>
      <c r="C1595" s="18">
        <v>41931</v>
      </c>
      <c r="D1595" s="18">
        <v>41931</v>
      </c>
      <c r="E1595" t="s">
        <v>1320</v>
      </c>
      <c r="F1595" t="s">
        <v>1945</v>
      </c>
      <c r="G1595" t="s">
        <v>1946</v>
      </c>
      <c r="H1595" t="s">
        <v>53</v>
      </c>
      <c r="I1595" t="s">
        <v>54</v>
      </c>
      <c r="J1595" t="s">
        <v>69</v>
      </c>
      <c r="K1595" t="s">
        <v>70</v>
      </c>
      <c r="L1595">
        <v>90032</v>
      </c>
      <c r="M1595" t="s">
        <v>71</v>
      </c>
      <c r="N1595" t="s">
        <v>4240</v>
      </c>
      <c r="O1595" t="s">
        <v>73</v>
      </c>
      <c r="P1595" t="s">
        <v>117</v>
      </c>
      <c r="Q1595" t="s">
        <v>4241</v>
      </c>
      <c r="R1595" s="19">
        <v>13.44</v>
      </c>
      <c r="S1595" s="17">
        <v>3</v>
      </c>
      <c r="T1595" s="20">
        <v>0</v>
      </c>
      <c r="U1595" s="19">
        <v>6.5856000000000003</v>
      </c>
      <c r="V1595" s="20">
        <f t="shared" si="120"/>
        <v>0.49000000000000005</v>
      </c>
      <c r="W1595" s="17">
        <f t="shared" si="121"/>
        <v>2014</v>
      </c>
      <c r="X1595" t="str">
        <f t="shared" si="122"/>
        <v>Oct-2014</v>
      </c>
      <c r="Y1595" s="17">
        <f t="shared" si="123"/>
        <v>0</v>
      </c>
      <c r="Z1595" t="str">
        <f t="shared" si="124"/>
        <v>0% (No Discount)</v>
      </c>
      <c r="AA1595" s="17">
        <f>IF(COUNTIF($B$2:B1595,B1595)=1,1,0)</f>
        <v>1</v>
      </c>
      <c r="AB1595" s="17">
        <f>IF(COUNTIF($F$2:F1595,F1595)=1,1,0)</f>
        <v>0</v>
      </c>
    </row>
    <row r="1596" spans="1:28" x14ac:dyDescent="0.2">
      <c r="A1596" s="17">
        <v>1595</v>
      </c>
      <c r="B1596" t="s">
        <v>4242</v>
      </c>
      <c r="C1596" s="18">
        <v>42087</v>
      </c>
      <c r="D1596" s="18">
        <v>42090</v>
      </c>
      <c r="E1596" t="s">
        <v>215</v>
      </c>
      <c r="F1596" t="s">
        <v>4243</v>
      </c>
      <c r="G1596" t="s">
        <v>4244</v>
      </c>
      <c r="H1596" t="s">
        <v>129</v>
      </c>
      <c r="I1596" t="s">
        <v>54</v>
      </c>
      <c r="J1596" t="s">
        <v>1416</v>
      </c>
      <c r="K1596" t="s">
        <v>238</v>
      </c>
      <c r="L1596">
        <v>61604</v>
      </c>
      <c r="M1596" t="s">
        <v>132</v>
      </c>
      <c r="N1596" t="s">
        <v>4245</v>
      </c>
      <c r="O1596" t="s">
        <v>59</v>
      </c>
      <c r="P1596" t="s">
        <v>60</v>
      </c>
      <c r="Q1596" t="s">
        <v>4246</v>
      </c>
      <c r="R1596" s="19">
        <v>359.05799999999999</v>
      </c>
      <c r="S1596" s="17">
        <v>3</v>
      </c>
      <c r="T1596" s="20">
        <v>0.3</v>
      </c>
      <c r="U1596" s="19">
        <v>-35.905799999999999</v>
      </c>
      <c r="V1596" s="20">
        <f t="shared" si="120"/>
        <v>-0.1</v>
      </c>
      <c r="W1596" s="17">
        <f t="shared" si="121"/>
        <v>2015</v>
      </c>
      <c r="X1596" t="str">
        <f t="shared" si="122"/>
        <v>Mar-2015</v>
      </c>
      <c r="Y1596" s="17">
        <f t="shared" si="123"/>
        <v>3</v>
      </c>
      <c r="Z1596" t="str">
        <f t="shared" si="124"/>
        <v>21-30%</v>
      </c>
      <c r="AA1596" s="17">
        <f>IF(COUNTIF($B$2:B1596,B1596)=1,1,0)</f>
        <v>1</v>
      </c>
      <c r="AB1596" s="17">
        <f>IF(COUNTIF($F$2:F1596,F1596)=1,1,0)</f>
        <v>1</v>
      </c>
    </row>
    <row r="1597" spans="1:28" x14ac:dyDescent="0.2">
      <c r="A1597" s="17">
        <v>1596</v>
      </c>
      <c r="B1597" t="s">
        <v>4247</v>
      </c>
      <c r="C1597" s="18">
        <v>42863</v>
      </c>
      <c r="D1597" s="18">
        <v>42867</v>
      </c>
      <c r="E1597" t="s">
        <v>77</v>
      </c>
      <c r="F1597" t="s">
        <v>1736</v>
      </c>
      <c r="G1597" t="s">
        <v>1737</v>
      </c>
      <c r="H1597" t="s">
        <v>53</v>
      </c>
      <c r="I1597" t="s">
        <v>54</v>
      </c>
      <c r="J1597" t="s">
        <v>524</v>
      </c>
      <c r="K1597" t="s">
        <v>525</v>
      </c>
      <c r="L1597">
        <v>43229</v>
      </c>
      <c r="M1597" t="s">
        <v>175</v>
      </c>
      <c r="N1597" t="s">
        <v>3447</v>
      </c>
      <c r="O1597" t="s">
        <v>59</v>
      </c>
      <c r="P1597" t="s">
        <v>63</v>
      </c>
      <c r="Q1597" t="s">
        <v>3448</v>
      </c>
      <c r="R1597" s="19">
        <v>47.991999999999997</v>
      </c>
      <c r="S1597" s="17">
        <v>2</v>
      </c>
      <c r="T1597" s="20">
        <v>0.3</v>
      </c>
      <c r="U1597" s="19">
        <v>-2.0568</v>
      </c>
      <c r="V1597" s="20">
        <f t="shared" si="120"/>
        <v>-4.2857142857142858E-2</v>
      </c>
      <c r="W1597" s="17">
        <f t="shared" si="121"/>
        <v>2017</v>
      </c>
      <c r="X1597" t="str">
        <f t="shared" si="122"/>
        <v>May-2017</v>
      </c>
      <c r="Y1597" s="17">
        <f t="shared" si="123"/>
        <v>4</v>
      </c>
      <c r="Z1597" t="str">
        <f t="shared" si="124"/>
        <v>21-30%</v>
      </c>
      <c r="AA1597" s="17">
        <f>IF(COUNTIF($B$2:B1597,B1597)=1,1,0)</f>
        <v>1</v>
      </c>
      <c r="AB1597" s="17">
        <f>IF(COUNTIF($F$2:F1597,F1597)=1,1,0)</f>
        <v>0</v>
      </c>
    </row>
    <row r="1598" spans="1:28" x14ac:dyDescent="0.2">
      <c r="A1598" s="17">
        <v>1597</v>
      </c>
      <c r="B1598" t="s">
        <v>4248</v>
      </c>
      <c r="C1598" s="18">
        <v>43024</v>
      </c>
      <c r="D1598" s="18">
        <v>43026</v>
      </c>
      <c r="E1598" t="s">
        <v>215</v>
      </c>
      <c r="F1598" t="s">
        <v>1751</v>
      </c>
      <c r="G1598" t="s">
        <v>1752</v>
      </c>
      <c r="H1598" t="s">
        <v>68</v>
      </c>
      <c r="I1598" t="s">
        <v>54</v>
      </c>
      <c r="J1598" t="s">
        <v>293</v>
      </c>
      <c r="K1598" t="s">
        <v>294</v>
      </c>
      <c r="L1598">
        <v>10011</v>
      </c>
      <c r="M1598" t="s">
        <v>175</v>
      </c>
      <c r="N1598" t="s">
        <v>1780</v>
      </c>
      <c r="O1598" t="s">
        <v>59</v>
      </c>
      <c r="P1598" t="s">
        <v>92</v>
      </c>
      <c r="Q1598" t="s">
        <v>1781</v>
      </c>
      <c r="R1598" s="19">
        <v>547.29999999999995</v>
      </c>
      <c r="S1598" s="17">
        <v>13</v>
      </c>
      <c r="T1598" s="20">
        <v>0</v>
      </c>
      <c r="U1598" s="19">
        <v>175.136</v>
      </c>
      <c r="V1598" s="20">
        <f t="shared" si="120"/>
        <v>0.32</v>
      </c>
      <c r="W1598" s="17">
        <f t="shared" si="121"/>
        <v>2017</v>
      </c>
      <c r="X1598" t="str">
        <f t="shared" si="122"/>
        <v>Oct-2017</v>
      </c>
      <c r="Y1598" s="17">
        <f t="shared" si="123"/>
        <v>2</v>
      </c>
      <c r="Z1598" t="str">
        <f t="shared" si="124"/>
        <v>0% (No Discount)</v>
      </c>
      <c r="AA1598" s="17">
        <f>IF(COUNTIF($B$2:B1598,B1598)=1,1,0)</f>
        <v>1</v>
      </c>
      <c r="AB1598" s="17">
        <f>IF(COUNTIF($F$2:F1598,F1598)=1,1,0)</f>
        <v>0</v>
      </c>
    </row>
    <row r="1599" spans="1:28" x14ac:dyDescent="0.2">
      <c r="A1599" s="17">
        <v>1598</v>
      </c>
      <c r="B1599" t="s">
        <v>4249</v>
      </c>
      <c r="C1599" s="18">
        <v>43058</v>
      </c>
      <c r="D1599" s="18">
        <v>43060</v>
      </c>
      <c r="E1599" t="s">
        <v>50</v>
      </c>
      <c r="F1599" t="s">
        <v>4162</v>
      </c>
      <c r="G1599" t="s">
        <v>4163</v>
      </c>
      <c r="H1599" t="s">
        <v>53</v>
      </c>
      <c r="I1599" t="s">
        <v>54</v>
      </c>
      <c r="J1599" t="s">
        <v>4250</v>
      </c>
      <c r="K1599" t="s">
        <v>131</v>
      </c>
      <c r="L1599">
        <v>75007</v>
      </c>
      <c r="M1599" t="s">
        <v>132</v>
      </c>
      <c r="N1599" t="s">
        <v>4251</v>
      </c>
      <c r="O1599" t="s">
        <v>73</v>
      </c>
      <c r="P1599" t="s">
        <v>117</v>
      </c>
      <c r="Q1599" t="s">
        <v>4252</v>
      </c>
      <c r="R1599" s="19">
        <v>16.896000000000001</v>
      </c>
      <c r="S1599" s="17">
        <v>4</v>
      </c>
      <c r="T1599" s="20">
        <v>0.2</v>
      </c>
      <c r="U1599" s="19">
        <v>5.28</v>
      </c>
      <c r="V1599" s="20">
        <f t="shared" si="120"/>
        <v>0.3125</v>
      </c>
      <c r="W1599" s="17">
        <f t="shared" si="121"/>
        <v>2017</v>
      </c>
      <c r="X1599" t="str">
        <f t="shared" si="122"/>
        <v>Nov-2017</v>
      </c>
      <c r="Y1599" s="17">
        <f t="shared" si="123"/>
        <v>2</v>
      </c>
      <c r="Z1599" t="str">
        <f t="shared" si="124"/>
        <v>11-20%</v>
      </c>
      <c r="AA1599" s="17">
        <f>IF(COUNTIF($B$2:B1599,B1599)=1,1,0)</f>
        <v>1</v>
      </c>
      <c r="AB1599" s="17">
        <f>IF(COUNTIF($F$2:F1599,F1599)=1,1,0)</f>
        <v>0</v>
      </c>
    </row>
    <row r="1600" spans="1:28" x14ac:dyDescent="0.2">
      <c r="A1600" s="17">
        <v>1599</v>
      </c>
      <c r="B1600" t="s">
        <v>4249</v>
      </c>
      <c r="C1600" s="18">
        <v>43058</v>
      </c>
      <c r="D1600" s="18">
        <v>43060</v>
      </c>
      <c r="E1600" t="s">
        <v>50</v>
      </c>
      <c r="F1600" t="s">
        <v>4162</v>
      </c>
      <c r="G1600" t="s">
        <v>4163</v>
      </c>
      <c r="H1600" t="s">
        <v>53</v>
      </c>
      <c r="I1600" t="s">
        <v>54</v>
      </c>
      <c r="J1600" t="s">
        <v>4250</v>
      </c>
      <c r="K1600" t="s">
        <v>131</v>
      </c>
      <c r="L1600">
        <v>75007</v>
      </c>
      <c r="M1600" t="s">
        <v>132</v>
      </c>
      <c r="N1600" t="s">
        <v>4253</v>
      </c>
      <c r="O1600" t="s">
        <v>73</v>
      </c>
      <c r="P1600" t="s">
        <v>606</v>
      </c>
      <c r="Q1600" t="s">
        <v>4254</v>
      </c>
      <c r="R1600" s="19">
        <v>6.6719999999999997</v>
      </c>
      <c r="S1600" s="17">
        <v>1</v>
      </c>
      <c r="T1600" s="20">
        <v>0.2</v>
      </c>
      <c r="U1600" s="19">
        <v>0.50039999999999996</v>
      </c>
      <c r="V1600" s="20">
        <f t="shared" si="120"/>
        <v>7.4999999999999997E-2</v>
      </c>
      <c r="W1600" s="17">
        <f t="shared" si="121"/>
        <v>2017</v>
      </c>
      <c r="X1600" t="str">
        <f t="shared" si="122"/>
        <v>Nov-2017</v>
      </c>
      <c r="Y1600" s="17">
        <f t="shared" si="123"/>
        <v>2</v>
      </c>
      <c r="Z1600" t="str">
        <f t="shared" si="124"/>
        <v>11-20%</v>
      </c>
      <c r="AA1600" s="17">
        <f>IF(COUNTIF($B$2:B1600,B1600)=1,1,0)</f>
        <v>0</v>
      </c>
      <c r="AB1600" s="17">
        <f>IF(COUNTIF($F$2:F1600,F1600)=1,1,0)</f>
        <v>0</v>
      </c>
    </row>
    <row r="1601" spans="1:28" x14ac:dyDescent="0.2">
      <c r="A1601" s="17">
        <v>1600</v>
      </c>
      <c r="B1601" t="s">
        <v>4249</v>
      </c>
      <c r="C1601" s="18">
        <v>43058</v>
      </c>
      <c r="D1601" s="18">
        <v>43060</v>
      </c>
      <c r="E1601" t="s">
        <v>50</v>
      </c>
      <c r="F1601" t="s">
        <v>4162</v>
      </c>
      <c r="G1601" t="s">
        <v>4163</v>
      </c>
      <c r="H1601" t="s">
        <v>53</v>
      </c>
      <c r="I1601" t="s">
        <v>54</v>
      </c>
      <c r="J1601" t="s">
        <v>4250</v>
      </c>
      <c r="K1601" t="s">
        <v>131</v>
      </c>
      <c r="L1601">
        <v>75007</v>
      </c>
      <c r="M1601" t="s">
        <v>132</v>
      </c>
      <c r="N1601" t="s">
        <v>1189</v>
      </c>
      <c r="O1601" t="s">
        <v>73</v>
      </c>
      <c r="P1601" t="s">
        <v>95</v>
      </c>
      <c r="Q1601" t="s">
        <v>1190</v>
      </c>
      <c r="R1601" s="19">
        <v>99.135999999999996</v>
      </c>
      <c r="S1601" s="17">
        <v>4</v>
      </c>
      <c r="T1601" s="20">
        <v>0.2</v>
      </c>
      <c r="U1601" s="19">
        <v>8.6744000000000003</v>
      </c>
      <c r="V1601" s="20">
        <f t="shared" si="120"/>
        <v>8.7500000000000008E-2</v>
      </c>
      <c r="W1601" s="17">
        <f t="shared" si="121"/>
        <v>2017</v>
      </c>
      <c r="X1601" t="str">
        <f t="shared" si="122"/>
        <v>Nov-2017</v>
      </c>
      <c r="Y1601" s="17">
        <f t="shared" si="123"/>
        <v>2</v>
      </c>
      <c r="Z1601" t="str">
        <f t="shared" si="124"/>
        <v>11-20%</v>
      </c>
      <c r="AA1601" s="17">
        <f>IF(COUNTIF($B$2:B1601,B1601)=1,1,0)</f>
        <v>0</v>
      </c>
      <c r="AB1601" s="17">
        <f>IF(COUNTIF($F$2:F1601,F1601)=1,1,0)</f>
        <v>0</v>
      </c>
    </row>
    <row r="1602" spans="1:28" x14ac:dyDescent="0.2">
      <c r="A1602" s="17">
        <v>1601</v>
      </c>
      <c r="B1602" t="s">
        <v>4249</v>
      </c>
      <c r="C1602" s="18">
        <v>43058</v>
      </c>
      <c r="D1602" s="18">
        <v>43060</v>
      </c>
      <c r="E1602" t="s">
        <v>50</v>
      </c>
      <c r="F1602" t="s">
        <v>4162</v>
      </c>
      <c r="G1602" t="s">
        <v>4163</v>
      </c>
      <c r="H1602" t="s">
        <v>53</v>
      </c>
      <c r="I1602" t="s">
        <v>54</v>
      </c>
      <c r="J1602" t="s">
        <v>4250</v>
      </c>
      <c r="K1602" t="s">
        <v>131</v>
      </c>
      <c r="L1602">
        <v>75007</v>
      </c>
      <c r="M1602" t="s">
        <v>132</v>
      </c>
      <c r="N1602" t="s">
        <v>1216</v>
      </c>
      <c r="O1602" t="s">
        <v>59</v>
      </c>
      <c r="P1602" t="s">
        <v>92</v>
      </c>
      <c r="Q1602" t="s">
        <v>1217</v>
      </c>
      <c r="R1602" s="19">
        <v>15.992000000000001</v>
      </c>
      <c r="S1602" s="17">
        <v>2</v>
      </c>
      <c r="T1602" s="20">
        <v>0.6</v>
      </c>
      <c r="U1602" s="19">
        <v>-13.993</v>
      </c>
      <c r="V1602" s="20">
        <f t="shared" ref="V1602:V1665" si="125">IFERROR(U1602/R1602,0)</f>
        <v>-0.875</v>
      </c>
      <c r="W1602" s="17">
        <f t="shared" ref="W1602:W1665" si="126">YEAR(C1602)</f>
        <v>2017</v>
      </c>
      <c r="X1602" t="str">
        <f t="shared" ref="X1602:X1665" si="127">TEXT(C1602,"mmm-yyyy")</f>
        <v>Nov-2017</v>
      </c>
      <c r="Y1602" s="17">
        <f t="shared" ref="Y1602:Y1665" si="128">D1602-C1602</f>
        <v>2</v>
      </c>
      <c r="Z1602" t="str">
        <f t="shared" ref="Z1602:Z1665" si="129">IF(T1602=0,"0% (No Discount)",IF(T1602&lt;=0.1,"1-10%",IF(T1602&lt;=0.2,"11-20%",IF(T1602&lt;=0.3,"21-30%",IF(T1602&lt;=0.4,"31-40%",IF(T1602&lt;=0.5,"41-50%","Over 50%"))))))</f>
        <v>Over 50%</v>
      </c>
      <c r="AA1602" s="17">
        <f>IF(COUNTIF($B$2:B1602,B1602)=1,1,0)</f>
        <v>0</v>
      </c>
      <c r="AB1602" s="17">
        <f>IF(COUNTIF($F$2:F1602,F1602)=1,1,0)</f>
        <v>0</v>
      </c>
    </row>
    <row r="1603" spans="1:28" x14ac:dyDescent="0.2">
      <c r="A1603" s="17">
        <v>1602</v>
      </c>
      <c r="B1603" t="s">
        <v>4255</v>
      </c>
      <c r="C1603" s="18">
        <v>42498</v>
      </c>
      <c r="D1603" s="18">
        <v>42503</v>
      </c>
      <c r="E1603" t="s">
        <v>50</v>
      </c>
      <c r="F1603" t="s">
        <v>2794</v>
      </c>
      <c r="G1603" t="s">
        <v>2795</v>
      </c>
      <c r="H1603" t="s">
        <v>68</v>
      </c>
      <c r="I1603" t="s">
        <v>54</v>
      </c>
      <c r="J1603" t="s">
        <v>271</v>
      </c>
      <c r="K1603" t="s">
        <v>272</v>
      </c>
      <c r="L1603">
        <v>19901</v>
      </c>
      <c r="M1603" t="s">
        <v>175</v>
      </c>
      <c r="N1603" t="s">
        <v>4256</v>
      </c>
      <c r="O1603" t="s">
        <v>59</v>
      </c>
      <c r="P1603" t="s">
        <v>92</v>
      </c>
      <c r="Q1603" t="s">
        <v>4257</v>
      </c>
      <c r="R1603" s="19">
        <v>211.96</v>
      </c>
      <c r="S1603" s="17">
        <v>2</v>
      </c>
      <c r="T1603" s="20">
        <v>0</v>
      </c>
      <c r="U1603" s="19">
        <v>42.392000000000003</v>
      </c>
      <c r="V1603" s="20">
        <f t="shared" si="125"/>
        <v>0.2</v>
      </c>
      <c r="W1603" s="17">
        <f t="shared" si="126"/>
        <v>2016</v>
      </c>
      <c r="X1603" t="str">
        <f t="shared" si="127"/>
        <v>May-2016</v>
      </c>
      <c r="Y1603" s="17">
        <f t="shared" si="128"/>
        <v>5</v>
      </c>
      <c r="Z1603" t="str">
        <f t="shared" si="129"/>
        <v>0% (No Discount)</v>
      </c>
      <c r="AA1603" s="17">
        <f>IF(COUNTIF($B$2:B1603,B1603)=1,1,0)</f>
        <v>1</v>
      </c>
      <c r="AB1603" s="17">
        <f>IF(COUNTIF($F$2:F1603,F1603)=1,1,0)</f>
        <v>0</v>
      </c>
    </row>
    <row r="1604" spans="1:28" x14ac:dyDescent="0.2">
      <c r="A1604" s="17">
        <v>1603</v>
      </c>
      <c r="B1604" t="s">
        <v>4258</v>
      </c>
      <c r="C1604" s="18">
        <v>42715</v>
      </c>
      <c r="D1604" s="18">
        <v>42721</v>
      </c>
      <c r="E1604" t="s">
        <v>77</v>
      </c>
      <c r="F1604" t="s">
        <v>1938</v>
      </c>
      <c r="G1604" t="s">
        <v>1939</v>
      </c>
      <c r="H1604" t="s">
        <v>53</v>
      </c>
      <c r="I1604" t="s">
        <v>54</v>
      </c>
      <c r="J1604" t="s">
        <v>3828</v>
      </c>
      <c r="K1604" t="s">
        <v>362</v>
      </c>
      <c r="L1604">
        <v>37167</v>
      </c>
      <c r="M1604" t="s">
        <v>57</v>
      </c>
      <c r="N1604" t="s">
        <v>4259</v>
      </c>
      <c r="O1604" t="s">
        <v>73</v>
      </c>
      <c r="P1604" t="s">
        <v>95</v>
      </c>
      <c r="Q1604" t="s">
        <v>4260</v>
      </c>
      <c r="R1604" s="19">
        <v>6.6719999999999997</v>
      </c>
      <c r="S1604" s="17">
        <v>3</v>
      </c>
      <c r="T1604" s="20">
        <v>0.2</v>
      </c>
      <c r="U1604" s="19">
        <v>1.6679999999999999</v>
      </c>
      <c r="V1604" s="20">
        <f t="shared" si="125"/>
        <v>0.25</v>
      </c>
      <c r="W1604" s="17">
        <f t="shared" si="126"/>
        <v>2016</v>
      </c>
      <c r="X1604" t="str">
        <f t="shared" si="127"/>
        <v>Dec-2016</v>
      </c>
      <c r="Y1604" s="17">
        <f t="shared" si="128"/>
        <v>6</v>
      </c>
      <c r="Z1604" t="str">
        <f t="shared" si="129"/>
        <v>11-20%</v>
      </c>
      <c r="AA1604" s="17">
        <f>IF(COUNTIF($B$2:B1604,B1604)=1,1,0)</f>
        <v>1</v>
      </c>
      <c r="AB1604" s="17">
        <f>IF(COUNTIF($F$2:F1604,F1604)=1,1,0)</f>
        <v>0</v>
      </c>
    </row>
    <row r="1605" spans="1:28" x14ac:dyDescent="0.2">
      <c r="A1605" s="17">
        <v>1604</v>
      </c>
      <c r="B1605" t="s">
        <v>4261</v>
      </c>
      <c r="C1605" s="18">
        <v>43069</v>
      </c>
      <c r="D1605" s="18">
        <v>43073</v>
      </c>
      <c r="E1605" t="s">
        <v>77</v>
      </c>
      <c r="F1605" t="s">
        <v>2130</v>
      </c>
      <c r="G1605" t="s">
        <v>2131</v>
      </c>
      <c r="H1605" t="s">
        <v>53</v>
      </c>
      <c r="I1605" t="s">
        <v>54</v>
      </c>
      <c r="J1605" t="s">
        <v>634</v>
      </c>
      <c r="K1605" t="s">
        <v>272</v>
      </c>
      <c r="L1605">
        <v>19711</v>
      </c>
      <c r="M1605" t="s">
        <v>175</v>
      </c>
      <c r="N1605" t="s">
        <v>4262</v>
      </c>
      <c r="O1605" t="s">
        <v>73</v>
      </c>
      <c r="P1605" t="s">
        <v>95</v>
      </c>
      <c r="Q1605" t="s">
        <v>4263</v>
      </c>
      <c r="R1605" s="19">
        <v>155.94</v>
      </c>
      <c r="S1605" s="17">
        <v>6</v>
      </c>
      <c r="T1605" s="20">
        <v>0</v>
      </c>
      <c r="U1605" s="19">
        <v>45.2226</v>
      </c>
      <c r="V1605" s="20">
        <f t="shared" si="125"/>
        <v>0.28999999999999998</v>
      </c>
      <c r="W1605" s="17">
        <f t="shared" si="126"/>
        <v>2017</v>
      </c>
      <c r="X1605" t="str">
        <f t="shared" si="127"/>
        <v>Nov-2017</v>
      </c>
      <c r="Y1605" s="17">
        <f t="shared" si="128"/>
        <v>4</v>
      </c>
      <c r="Z1605" t="str">
        <f t="shared" si="129"/>
        <v>0% (No Discount)</v>
      </c>
      <c r="AA1605" s="17">
        <f>IF(COUNTIF($B$2:B1605,B1605)=1,1,0)</f>
        <v>1</v>
      </c>
      <c r="AB1605" s="17">
        <f>IF(COUNTIF($F$2:F1605,F1605)=1,1,0)</f>
        <v>0</v>
      </c>
    </row>
    <row r="1606" spans="1:28" x14ac:dyDescent="0.2">
      <c r="A1606" s="17">
        <v>1605</v>
      </c>
      <c r="B1606" t="s">
        <v>4264</v>
      </c>
      <c r="C1606" s="18">
        <v>42479</v>
      </c>
      <c r="D1606" s="18">
        <v>42484</v>
      </c>
      <c r="E1606" t="s">
        <v>50</v>
      </c>
      <c r="F1606" t="s">
        <v>1079</v>
      </c>
      <c r="G1606" t="s">
        <v>1080</v>
      </c>
      <c r="H1606" t="s">
        <v>53</v>
      </c>
      <c r="I1606" t="s">
        <v>54</v>
      </c>
      <c r="J1606" t="s">
        <v>69</v>
      </c>
      <c r="K1606" t="s">
        <v>70</v>
      </c>
      <c r="L1606">
        <v>90049</v>
      </c>
      <c r="M1606" t="s">
        <v>71</v>
      </c>
      <c r="N1606" t="s">
        <v>3377</v>
      </c>
      <c r="O1606" t="s">
        <v>98</v>
      </c>
      <c r="P1606" t="s">
        <v>99</v>
      </c>
      <c r="Q1606" t="s">
        <v>3378</v>
      </c>
      <c r="R1606" s="19">
        <v>39.96</v>
      </c>
      <c r="S1606" s="17">
        <v>5</v>
      </c>
      <c r="T1606" s="20">
        <v>0.2</v>
      </c>
      <c r="U1606" s="19">
        <v>12.987</v>
      </c>
      <c r="V1606" s="20">
        <f t="shared" si="125"/>
        <v>0.32500000000000001</v>
      </c>
      <c r="W1606" s="17">
        <f t="shared" si="126"/>
        <v>2016</v>
      </c>
      <c r="X1606" t="str">
        <f t="shared" si="127"/>
        <v>Apr-2016</v>
      </c>
      <c r="Y1606" s="17">
        <f t="shared" si="128"/>
        <v>5</v>
      </c>
      <c r="Z1606" t="str">
        <f t="shared" si="129"/>
        <v>11-20%</v>
      </c>
      <c r="AA1606" s="17">
        <f>IF(COUNTIF($B$2:B1606,B1606)=1,1,0)</f>
        <v>1</v>
      </c>
      <c r="AB1606" s="17">
        <f>IF(COUNTIF($F$2:F1606,F1606)=1,1,0)</f>
        <v>0</v>
      </c>
    </row>
    <row r="1607" spans="1:28" x14ac:dyDescent="0.2">
      <c r="A1607" s="17">
        <v>1606</v>
      </c>
      <c r="B1607" t="s">
        <v>4264</v>
      </c>
      <c r="C1607" s="18">
        <v>42479</v>
      </c>
      <c r="D1607" s="18">
        <v>42484</v>
      </c>
      <c r="E1607" t="s">
        <v>50</v>
      </c>
      <c r="F1607" t="s">
        <v>1079</v>
      </c>
      <c r="G1607" t="s">
        <v>1080</v>
      </c>
      <c r="H1607" t="s">
        <v>53</v>
      </c>
      <c r="I1607" t="s">
        <v>54</v>
      </c>
      <c r="J1607" t="s">
        <v>69</v>
      </c>
      <c r="K1607" t="s">
        <v>70</v>
      </c>
      <c r="L1607">
        <v>90049</v>
      </c>
      <c r="M1607" t="s">
        <v>71</v>
      </c>
      <c r="N1607" t="s">
        <v>4265</v>
      </c>
      <c r="O1607" t="s">
        <v>73</v>
      </c>
      <c r="P1607" t="s">
        <v>95</v>
      </c>
      <c r="Q1607" t="s">
        <v>4266</v>
      </c>
      <c r="R1607" s="19">
        <v>5.46</v>
      </c>
      <c r="S1607" s="17">
        <v>3</v>
      </c>
      <c r="T1607" s="20">
        <v>0</v>
      </c>
      <c r="U1607" s="19">
        <v>1.5287999999999999</v>
      </c>
      <c r="V1607" s="20">
        <f t="shared" si="125"/>
        <v>0.27999999999999997</v>
      </c>
      <c r="W1607" s="17">
        <f t="shared" si="126"/>
        <v>2016</v>
      </c>
      <c r="X1607" t="str">
        <f t="shared" si="127"/>
        <v>Apr-2016</v>
      </c>
      <c r="Y1607" s="17">
        <f t="shared" si="128"/>
        <v>5</v>
      </c>
      <c r="Z1607" t="str">
        <f t="shared" si="129"/>
        <v>0% (No Discount)</v>
      </c>
      <c r="AA1607" s="17">
        <f>IF(COUNTIF($B$2:B1607,B1607)=1,1,0)</f>
        <v>0</v>
      </c>
      <c r="AB1607" s="17">
        <f>IF(COUNTIF($F$2:F1607,F1607)=1,1,0)</f>
        <v>0</v>
      </c>
    </row>
    <row r="1608" spans="1:28" x14ac:dyDescent="0.2">
      <c r="A1608" s="17">
        <v>1607</v>
      </c>
      <c r="B1608" t="s">
        <v>4264</v>
      </c>
      <c r="C1608" s="18">
        <v>42479</v>
      </c>
      <c r="D1608" s="18">
        <v>42484</v>
      </c>
      <c r="E1608" t="s">
        <v>50</v>
      </c>
      <c r="F1608" t="s">
        <v>1079</v>
      </c>
      <c r="G1608" t="s">
        <v>1080</v>
      </c>
      <c r="H1608" t="s">
        <v>53</v>
      </c>
      <c r="I1608" t="s">
        <v>54</v>
      </c>
      <c r="J1608" t="s">
        <v>69</v>
      </c>
      <c r="K1608" t="s">
        <v>70</v>
      </c>
      <c r="L1608">
        <v>90049</v>
      </c>
      <c r="M1608" t="s">
        <v>71</v>
      </c>
      <c r="N1608" t="s">
        <v>4267</v>
      </c>
      <c r="O1608" t="s">
        <v>73</v>
      </c>
      <c r="P1608" t="s">
        <v>95</v>
      </c>
      <c r="Q1608" t="s">
        <v>4268</v>
      </c>
      <c r="R1608" s="19">
        <v>73.2</v>
      </c>
      <c r="S1608" s="17">
        <v>5</v>
      </c>
      <c r="T1608" s="20">
        <v>0</v>
      </c>
      <c r="U1608" s="19">
        <v>21.228000000000002</v>
      </c>
      <c r="V1608" s="20">
        <f t="shared" si="125"/>
        <v>0.29000000000000004</v>
      </c>
      <c r="W1608" s="17">
        <f t="shared" si="126"/>
        <v>2016</v>
      </c>
      <c r="X1608" t="str">
        <f t="shared" si="127"/>
        <v>Apr-2016</v>
      </c>
      <c r="Y1608" s="17">
        <f t="shared" si="128"/>
        <v>5</v>
      </c>
      <c r="Z1608" t="str">
        <f t="shared" si="129"/>
        <v>0% (No Discount)</v>
      </c>
      <c r="AA1608" s="17">
        <f>IF(COUNTIF($B$2:B1608,B1608)=1,1,0)</f>
        <v>0</v>
      </c>
      <c r="AB1608" s="17">
        <f>IF(COUNTIF($F$2:F1608,F1608)=1,1,0)</f>
        <v>0</v>
      </c>
    </row>
    <row r="1609" spans="1:28" x14ac:dyDescent="0.2">
      <c r="A1609" s="17">
        <v>1608</v>
      </c>
      <c r="B1609" t="s">
        <v>4264</v>
      </c>
      <c r="C1609" s="18">
        <v>42479</v>
      </c>
      <c r="D1609" s="18">
        <v>42484</v>
      </c>
      <c r="E1609" t="s">
        <v>50</v>
      </c>
      <c r="F1609" t="s">
        <v>1079</v>
      </c>
      <c r="G1609" t="s">
        <v>1080</v>
      </c>
      <c r="H1609" t="s">
        <v>53</v>
      </c>
      <c r="I1609" t="s">
        <v>54</v>
      </c>
      <c r="J1609" t="s">
        <v>69</v>
      </c>
      <c r="K1609" t="s">
        <v>70</v>
      </c>
      <c r="L1609">
        <v>90049</v>
      </c>
      <c r="M1609" t="s">
        <v>71</v>
      </c>
      <c r="N1609" t="s">
        <v>1403</v>
      </c>
      <c r="O1609" t="s">
        <v>73</v>
      </c>
      <c r="P1609" t="s">
        <v>102</v>
      </c>
      <c r="Q1609" t="s">
        <v>1404</v>
      </c>
      <c r="R1609" s="19">
        <v>5.84</v>
      </c>
      <c r="S1609" s="17">
        <v>1</v>
      </c>
      <c r="T1609" s="20">
        <v>0.2</v>
      </c>
      <c r="U1609" s="19">
        <v>1.9710000000000001</v>
      </c>
      <c r="V1609" s="20">
        <f t="shared" si="125"/>
        <v>0.33750000000000002</v>
      </c>
      <c r="W1609" s="17">
        <f t="shared" si="126"/>
        <v>2016</v>
      </c>
      <c r="X1609" t="str">
        <f t="shared" si="127"/>
        <v>Apr-2016</v>
      </c>
      <c r="Y1609" s="17">
        <f t="shared" si="128"/>
        <v>5</v>
      </c>
      <c r="Z1609" t="str">
        <f t="shared" si="129"/>
        <v>11-20%</v>
      </c>
      <c r="AA1609" s="17">
        <f>IF(COUNTIF($B$2:B1609,B1609)=1,1,0)</f>
        <v>0</v>
      </c>
      <c r="AB1609" s="17">
        <f>IF(COUNTIF($F$2:F1609,F1609)=1,1,0)</f>
        <v>0</v>
      </c>
    </row>
    <row r="1610" spans="1:28" x14ac:dyDescent="0.2">
      <c r="A1610" s="17">
        <v>1609</v>
      </c>
      <c r="B1610" t="s">
        <v>4264</v>
      </c>
      <c r="C1610" s="18">
        <v>42479</v>
      </c>
      <c r="D1610" s="18">
        <v>42484</v>
      </c>
      <c r="E1610" t="s">
        <v>50</v>
      </c>
      <c r="F1610" t="s">
        <v>1079</v>
      </c>
      <c r="G1610" t="s">
        <v>1080</v>
      </c>
      <c r="H1610" t="s">
        <v>53</v>
      </c>
      <c r="I1610" t="s">
        <v>54</v>
      </c>
      <c r="J1610" t="s">
        <v>69</v>
      </c>
      <c r="K1610" t="s">
        <v>70</v>
      </c>
      <c r="L1610">
        <v>90049</v>
      </c>
      <c r="M1610" t="s">
        <v>71</v>
      </c>
      <c r="N1610" t="s">
        <v>587</v>
      </c>
      <c r="O1610" t="s">
        <v>73</v>
      </c>
      <c r="P1610" t="s">
        <v>117</v>
      </c>
      <c r="Q1610" t="s">
        <v>2220</v>
      </c>
      <c r="R1610" s="19">
        <v>22.72</v>
      </c>
      <c r="S1610" s="17">
        <v>4</v>
      </c>
      <c r="T1610" s="20">
        <v>0</v>
      </c>
      <c r="U1610" s="19">
        <v>10.224</v>
      </c>
      <c r="V1610" s="20">
        <f t="shared" si="125"/>
        <v>0.45</v>
      </c>
      <c r="W1610" s="17">
        <f t="shared" si="126"/>
        <v>2016</v>
      </c>
      <c r="X1610" t="str">
        <f t="shared" si="127"/>
        <v>Apr-2016</v>
      </c>
      <c r="Y1610" s="17">
        <f t="shared" si="128"/>
        <v>5</v>
      </c>
      <c r="Z1610" t="str">
        <f t="shared" si="129"/>
        <v>0% (No Discount)</v>
      </c>
      <c r="AA1610" s="17">
        <f>IF(COUNTIF($B$2:B1610,B1610)=1,1,0)</f>
        <v>0</v>
      </c>
      <c r="AB1610" s="17">
        <f>IF(COUNTIF($F$2:F1610,F1610)=1,1,0)</f>
        <v>0</v>
      </c>
    </row>
    <row r="1611" spans="1:28" x14ac:dyDescent="0.2">
      <c r="A1611" s="17">
        <v>1610</v>
      </c>
      <c r="B1611" t="s">
        <v>4264</v>
      </c>
      <c r="C1611" s="18">
        <v>42479</v>
      </c>
      <c r="D1611" s="18">
        <v>42484</v>
      </c>
      <c r="E1611" t="s">
        <v>50</v>
      </c>
      <c r="F1611" t="s">
        <v>1079</v>
      </c>
      <c r="G1611" t="s">
        <v>1080</v>
      </c>
      <c r="H1611" t="s">
        <v>53</v>
      </c>
      <c r="I1611" t="s">
        <v>54</v>
      </c>
      <c r="J1611" t="s">
        <v>69</v>
      </c>
      <c r="K1611" t="s">
        <v>70</v>
      </c>
      <c r="L1611">
        <v>90049</v>
      </c>
      <c r="M1611" t="s">
        <v>71</v>
      </c>
      <c r="N1611" t="s">
        <v>4269</v>
      </c>
      <c r="O1611" t="s">
        <v>73</v>
      </c>
      <c r="P1611" t="s">
        <v>102</v>
      </c>
      <c r="Q1611" t="s">
        <v>4270</v>
      </c>
      <c r="R1611" s="19">
        <v>9.3360000000000003</v>
      </c>
      <c r="S1611" s="17">
        <v>3</v>
      </c>
      <c r="T1611" s="20">
        <v>0.2</v>
      </c>
      <c r="U1611" s="19">
        <v>3.2675999999999998</v>
      </c>
      <c r="V1611" s="20">
        <f t="shared" si="125"/>
        <v>0.35</v>
      </c>
      <c r="W1611" s="17">
        <f t="shared" si="126"/>
        <v>2016</v>
      </c>
      <c r="X1611" t="str">
        <f t="shared" si="127"/>
        <v>Apr-2016</v>
      </c>
      <c r="Y1611" s="17">
        <f t="shared" si="128"/>
        <v>5</v>
      </c>
      <c r="Z1611" t="str">
        <f t="shared" si="129"/>
        <v>11-20%</v>
      </c>
      <c r="AA1611" s="17">
        <f>IF(COUNTIF($B$2:B1611,B1611)=1,1,0)</f>
        <v>0</v>
      </c>
      <c r="AB1611" s="17">
        <f>IF(COUNTIF($F$2:F1611,F1611)=1,1,0)</f>
        <v>0</v>
      </c>
    </row>
    <row r="1612" spans="1:28" x14ac:dyDescent="0.2">
      <c r="A1612" s="17">
        <v>1611</v>
      </c>
      <c r="B1612" t="s">
        <v>4271</v>
      </c>
      <c r="C1612" s="18">
        <v>41785</v>
      </c>
      <c r="D1612" s="18">
        <v>41789</v>
      </c>
      <c r="E1612" t="s">
        <v>77</v>
      </c>
      <c r="F1612" t="s">
        <v>4272</v>
      </c>
      <c r="G1612" t="s">
        <v>4273</v>
      </c>
      <c r="H1612" t="s">
        <v>68</v>
      </c>
      <c r="I1612" t="s">
        <v>54</v>
      </c>
      <c r="J1612" t="s">
        <v>69</v>
      </c>
      <c r="K1612" t="s">
        <v>70</v>
      </c>
      <c r="L1612">
        <v>90008</v>
      </c>
      <c r="M1612" t="s">
        <v>71</v>
      </c>
      <c r="N1612" t="s">
        <v>4245</v>
      </c>
      <c r="O1612" t="s">
        <v>59</v>
      </c>
      <c r="P1612" t="s">
        <v>60</v>
      </c>
      <c r="Q1612" t="s">
        <v>4246</v>
      </c>
      <c r="R1612" s="19">
        <v>290.666</v>
      </c>
      <c r="S1612" s="17">
        <v>2</v>
      </c>
      <c r="T1612" s="20">
        <v>0.15</v>
      </c>
      <c r="U1612" s="19">
        <v>27.3568</v>
      </c>
      <c r="V1612" s="20">
        <f t="shared" si="125"/>
        <v>9.4117647058823528E-2</v>
      </c>
      <c r="W1612" s="17">
        <f t="shared" si="126"/>
        <v>2014</v>
      </c>
      <c r="X1612" t="str">
        <f t="shared" si="127"/>
        <v>May-2014</v>
      </c>
      <c r="Y1612" s="17">
        <f t="shared" si="128"/>
        <v>4</v>
      </c>
      <c r="Z1612" t="str">
        <f t="shared" si="129"/>
        <v>11-20%</v>
      </c>
      <c r="AA1612" s="17">
        <f>IF(COUNTIF($B$2:B1612,B1612)=1,1,0)</f>
        <v>1</v>
      </c>
      <c r="AB1612" s="17">
        <f>IF(COUNTIF($F$2:F1612,F1612)=1,1,0)</f>
        <v>1</v>
      </c>
    </row>
    <row r="1613" spans="1:28" x14ac:dyDescent="0.2">
      <c r="A1613" s="17">
        <v>1612</v>
      </c>
      <c r="B1613" t="s">
        <v>4271</v>
      </c>
      <c r="C1613" s="18">
        <v>41785</v>
      </c>
      <c r="D1613" s="18">
        <v>41789</v>
      </c>
      <c r="E1613" t="s">
        <v>77</v>
      </c>
      <c r="F1613" t="s">
        <v>4272</v>
      </c>
      <c r="G1613" t="s">
        <v>4273</v>
      </c>
      <c r="H1613" t="s">
        <v>68</v>
      </c>
      <c r="I1613" t="s">
        <v>54</v>
      </c>
      <c r="J1613" t="s">
        <v>69</v>
      </c>
      <c r="K1613" t="s">
        <v>70</v>
      </c>
      <c r="L1613">
        <v>90008</v>
      </c>
      <c r="M1613" t="s">
        <v>71</v>
      </c>
      <c r="N1613" t="s">
        <v>4274</v>
      </c>
      <c r="O1613" t="s">
        <v>98</v>
      </c>
      <c r="P1613" t="s">
        <v>99</v>
      </c>
      <c r="Q1613" t="s">
        <v>4275</v>
      </c>
      <c r="R1613" s="19">
        <v>201.584</v>
      </c>
      <c r="S1613" s="17">
        <v>2</v>
      </c>
      <c r="T1613" s="20">
        <v>0.2</v>
      </c>
      <c r="U1613" s="19">
        <v>20.1584</v>
      </c>
      <c r="V1613" s="20">
        <f t="shared" si="125"/>
        <v>0.1</v>
      </c>
      <c r="W1613" s="17">
        <f t="shared" si="126"/>
        <v>2014</v>
      </c>
      <c r="X1613" t="str">
        <f t="shared" si="127"/>
        <v>May-2014</v>
      </c>
      <c r="Y1613" s="17">
        <f t="shared" si="128"/>
        <v>4</v>
      </c>
      <c r="Z1613" t="str">
        <f t="shared" si="129"/>
        <v>11-20%</v>
      </c>
      <c r="AA1613" s="17">
        <f>IF(COUNTIF($B$2:B1613,B1613)=1,1,0)</f>
        <v>0</v>
      </c>
      <c r="AB1613" s="17">
        <f>IF(COUNTIF($F$2:F1613,F1613)=1,1,0)</f>
        <v>0</v>
      </c>
    </row>
    <row r="1614" spans="1:28" x14ac:dyDescent="0.2">
      <c r="A1614" s="17">
        <v>1613</v>
      </c>
      <c r="B1614" t="s">
        <v>4271</v>
      </c>
      <c r="C1614" s="18">
        <v>41785</v>
      </c>
      <c r="D1614" s="18">
        <v>41789</v>
      </c>
      <c r="E1614" t="s">
        <v>77</v>
      </c>
      <c r="F1614" t="s">
        <v>4272</v>
      </c>
      <c r="G1614" t="s">
        <v>4273</v>
      </c>
      <c r="H1614" t="s">
        <v>68</v>
      </c>
      <c r="I1614" t="s">
        <v>54</v>
      </c>
      <c r="J1614" t="s">
        <v>69</v>
      </c>
      <c r="K1614" t="s">
        <v>70</v>
      </c>
      <c r="L1614">
        <v>90008</v>
      </c>
      <c r="M1614" t="s">
        <v>71</v>
      </c>
      <c r="N1614" t="s">
        <v>340</v>
      </c>
      <c r="O1614" t="s">
        <v>98</v>
      </c>
      <c r="P1614" t="s">
        <v>99</v>
      </c>
      <c r="Q1614" t="s">
        <v>341</v>
      </c>
      <c r="R1614" s="19">
        <v>83.983999999999995</v>
      </c>
      <c r="S1614" s="17">
        <v>2</v>
      </c>
      <c r="T1614" s="20">
        <v>0.2</v>
      </c>
      <c r="U1614" s="19">
        <v>31.494</v>
      </c>
      <c r="V1614" s="20">
        <f t="shared" si="125"/>
        <v>0.375</v>
      </c>
      <c r="W1614" s="17">
        <f t="shared" si="126"/>
        <v>2014</v>
      </c>
      <c r="X1614" t="str">
        <f t="shared" si="127"/>
        <v>May-2014</v>
      </c>
      <c r="Y1614" s="17">
        <f t="shared" si="128"/>
        <v>4</v>
      </c>
      <c r="Z1614" t="str">
        <f t="shared" si="129"/>
        <v>11-20%</v>
      </c>
      <c r="AA1614" s="17">
        <f>IF(COUNTIF($B$2:B1614,B1614)=1,1,0)</f>
        <v>0</v>
      </c>
      <c r="AB1614" s="17">
        <f>IF(COUNTIF($F$2:F1614,F1614)=1,1,0)</f>
        <v>0</v>
      </c>
    </row>
    <row r="1615" spans="1:28" x14ac:dyDescent="0.2">
      <c r="A1615" s="17">
        <v>1614</v>
      </c>
      <c r="B1615" t="s">
        <v>4276</v>
      </c>
      <c r="C1615" s="18">
        <v>43090</v>
      </c>
      <c r="D1615" s="18">
        <v>43094</v>
      </c>
      <c r="E1615" t="s">
        <v>77</v>
      </c>
      <c r="F1615" t="s">
        <v>3837</v>
      </c>
      <c r="G1615" t="s">
        <v>3838</v>
      </c>
      <c r="H1615" t="s">
        <v>68</v>
      </c>
      <c r="I1615" t="s">
        <v>54</v>
      </c>
      <c r="J1615" t="s">
        <v>3234</v>
      </c>
      <c r="K1615" t="s">
        <v>70</v>
      </c>
      <c r="L1615">
        <v>94601</v>
      </c>
      <c r="M1615" t="s">
        <v>71</v>
      </c>
      <c r="N1615" t="s">
        <v>1548</v>
      </c>
      <c r="O1615" t="s">
        <v>73</v>
      </c>
      <c r="P1615" t="s">
        <v>86</v>
      </c>
      <c r="Q1615" t="s">
        <v>1549</v>
      </c>
      <c r="R1615" s="19">
        <v>1000.02</v>
      </c>
      <c r="S1615" s="17">
        <v>7</v>
      </c>
      <c r="T1615" s="20">
        <v>0</v>
      </c>
      <c r="U1615" s="19">
        <v>290.00580000000002</v>
      </c>
      <c r="V1615" s="20">
        <f t="shared" si="125"/>
        <v>0.29000000000000004</v>
      </c>
      <c r="W1615" s="17">
        <f t="shared" si="126"/>
        <v>2017</v>
      </c>
      <c r="X1615" t="str">
        <f t="shared" si="127"/>
        <v>Dec-2017</v>
      </c>
      <c r="Y1615" s="17">
        <f t="shared" si="128"/>
        <v>4</v>
      </c>
      <c r="Z1615" t="str">
        <f t="shared" si="129"/>
        <v>0% (No Discount)</v>
      </c>
      <c r="AA1615" s="17">
        <f>IF(COUNTIF($B$2:B1615,B1615)=1,1,0)</f>
        <v>1</v>
      </c>
      <c r="AB1615" s="17">
        <f>IF(COUNTIF($F$2:F1615,F1615)=1,1,0)</f>
        <v>0</v>
      </c>
    </row>
    <row r="1616" spans="1:28" x14ac:dyDescent="0.2">
      <c r="A1616" s="17">
        <v>1615</v>
      </c>
      <c r="B1616" t="s">
        <v>4277</v>
      </c>
      <c r="C1616" s="18">
        <v>42444</v>
      </c>
      <c r="D1616" s="18">
        <v>42448</v>
      </c>
      <c r="E1616" t="s">
        <v>77</v>
      </c>
      <c r="F1616" t="s">
        <v>4087</v>
      </c>
      <c r="G1616" t="s">
        <v>4088</v>
      </c>
      <c r="H1616" t="s">
        <v>129</v>
      </c>
      <c r="I1616" t="s">
        <v>54</v>
      </c>
      <c r="J1616" t="s">
        <v>173</v>
      </c>
      <c r="K1616" t="s">
        <v>174</v>
      </c>
      <c r="L1616">
        <v>19143</v>
      </c>
      <c r="M1616" t="s">
        <v>175</v>
      </c>
      <c r="N1616" t="s">
        <v>4278</v>
      </c>
      <c r="O1616" t="s">
        <v>98</v>
      </c>
      <c r="P1616" t="s">
        <v>188</v>
      </c>
      <c r="Q1616" t="s">
        <v>4279</v>
      </c>
      <c r="R1616" s="19">
        <v>83.975999999999999</v>
      </c>
      <c r="S1616" s="17">
        <v>3</v>
      </c>
      <c r="T1616" s="20">
        <v>0.2</v>
      </c>
      <c r="U1616" s="19">
        <v>-13.646100000000001</v>
      </c>
      <c r="V1616" s="20">
        <f t="shared" si="125"/>
        <v>-0.16250000000000001</v>
      </c>
      <c r="W1616" s="17">
        <f t="shared" si="126"/>
        <v>2016</v>
      </c>
      <c r="X1616" t="str">
        <f t="shared" si="127"/>
        <v>Mar-2016</v>
      </c>
      <c r="Y1616" s="17">
        <f t="shared" si="128"/>
        <v>4</v>
      </c>
      <c r="Z1616" t="str">
        <f t="shared" si="129"/>
        <v>11-20%</v>
      </c>
      <c r="AA1616" s="17">
        <f>IF(COUNTIF($B$2:B1616,B1616)=1,1,0)</f>
        <v>1</v>
      </c>
      <c r="AB1616" s="17">
        <f>IF(COUNTIF($F$2:F1616,F1616)=1,1,0)</f>
        <v>0</v>
      </c>
    </row>
    <row r="1617" spans="1:28" x14ac:dyDescent="0.2">
      <c r="A1617" s="17">
        <v>1616</v>
      </c>
      <c r="B1617" t="s">
        <v>4280</v>
      </c>
      <c r="C1617" s="18">
        <v>42226</v>
      </c>
      <c r="D1617" s="18">
        <v>42232</v>
      </c>
      <c r="E1617" t="s">
        <v>77</v>
      </c>
      <c r="F1617" t="s">
        <v>3823</v>
      </c>
      <c r="G1617" t="s">
        <v>3824</v>
      </c>
      <c r="H1617" t="s">
        <v>129</v>
      </c>
      <c r="I1617" t="s">
        <v>54</v>
      </c>
      <c r="J1617" t="s">
        <v>255</v>
      </c>
      <c r="K1617" t="s">
        <v>256</v>
      </c>
      <c r="L1617">
        <v>55122</v>
      </c>
      <c r="M1617" t="s">
        <v>132</v>
      </c>
      <c r="N1617" t="s">
        <v>2151</v>
      </c>
      <c r="O1617" t="s">
        <v>73</v>
      </c>
      <c r="P1617" t="s">
        <v>74</v>
      </c>
      <c r="Q1617" t="s">
        <v>2152</v>
      </c>
      <c r="R1617" s="19">
        <v>3.75</v>
      </c>
      <c r="S1617" s="17">
        <v>1</v>
      </c>
      <c r="T1617" s="20">
        <v>0</v>
      </c>
      <c r="U1617" s="19">
        <v>1.8</v>
      </c>
      <c r="V1617" s="20">
        <f t="shared" si="125"/>
        <v>0.48000000000000004</v>
      </c>
      <c r="W1617" s="17">
        <f t="shared" si="126"/>
        <v>2015</v>
      </c>
      <c r="X1617" t="str">
        <f t="shared" si="127"/>
        <v>Aug-2015</v>
      </c>
      <c r="Y1617" s="17">
        <f t="shared" si="128"/>
        <v>6</v>
      </c>
      <c r="Z1617" t="str">
        <f t="shared" si="129"/>
        <v>0% (No Discount)</v>
      </c>
      <c r="AA1617" s="17">
        <f>IF(COUNTIF($B$2:B1617,B1617)=1,1,0)</f>
        <v>1</v>
      </c>
      <c r="AB1617" s="17">
        <f>IF(COUNTIF($F$2:F1617,F1617)=1,1,0)</f>
        <v>0</v>
      </c>
    </row>
    <row r="1618" spans="1:28" x14ac:dyDescent="0.2">
      <c r="A1618" s="17">
        <v>1617</v>
      </c>
      <c r="B1618" t="s">
        <v>4280</v>
      </c>
      <c r="C1618" s="18">
        <v>42226</v>
      </c>
      <c r="D1618" s="18">
        <v>42232</v>
      </c>
      <c r="E1618" t="s">
        <v>77</v>
      </c>
      <c r="F1618" t="s">
        <v>3823</v>
      </c>
      <c r="G1618" t="s">
        <v>3824</v>
      </c>
      <c r="H1618" t="s">
        <v>129</v>
      </c>
      <c r="I1618" t="s">
        <v>54</v>
      </c>
      <c r="J1618" t="s">
        <v>255</v>
      </c>
      <c r="K1618" t="s">
        <v>256</v>
      </c>
      <c r="L1618">
        <v>55122</v>
      </c>
      <c r="M1618" t="s">
        <v>132</v>
      </c>
      <c r="N1618" t="s">
        <v>1071</v>
      </c>
      <c r="O1618" t="s">
        <v>73</v>
      </c>
      <c r="P1618" t="s">
        <v>74</v>
      </c>
      <c r="Q1618" t="s">
        <v>1072</v>
      </c>
      <c r="R1618" s="19">
        <v>41.4</v>
      </c>
      <c r="S1618" s="17">
        <v>4</v>
      </c>
      <c r="T1618" s="20">
        <v>0</v>
      </c>
      <c r="U1618" s="19">
        <v>19.872</v>
      </c>
      <c r="V1618" s="20">
        <f t="shared" si="125"/>
        <v>0.48000000000000004</v>
      </c>
      <c r="W1618" s="17">
        <f t="shared" si="126"/>
        <v>2015</v>
      </c>
      <c r="X1618" t="str">
        <f t="shared" si="127"/>
        <v>Aug-2015</v>
      </c>
      <c r="Y1618" s="17">
        <f t="shared" si="128"/>
        <v>6</v>
      </c>
      <c r="Z1618" t="str">
        <f t="shared" si="129"/>
        <v>0% (No Discount)</v>
      </c>
      <c r="AA1618" s="17">
        <f>IF(COUNTIF($B$2:B1618,B1618)=1,1,0)</f>
        <v>0</v>
      </c>
      <c r="AB1618" s="17">
        <f>IF(COUNTIF($F$2:F1618,F1618)=1,1,0)</f>
        <v>0</v>
      </c>
    </row>
    <row r="1619" spans="1:28" x14ac:dyDescent="0.2">
      <c r="A1619" s="17">
        <v>1618</v>
      </c>
      <c r="B1619" t="s">
        <v>4280</v>
      </c>
      <c r="C1619" s="18">
        <v>42226</v>
      </c>
      <c r="D1619" s="18">
        <v>42232</v>
      </c>
      <c r="E1619" t="s">
        <v>77</v>
      </c>
      <c r="F1619" t="s">
        <v>3823</v>
      </c>
      <c r="G1619" t="s">
        <v>3824</v>
      </c>
      <c r="H1619" t="s">
        <v>129</v>
      </c>
      <c r="I1619" t="s">
        <v>54</v>
      </c>
      <c r="J1619" t="s">
        <v>255</v>
      </c>
      <c r="K1619" t="s">
        <v>256</v>
      </c>
      <c r="L1619">
        <v>55122</v>
      </c>
      <c r="M1619" t="s">
        <v>132</v>
      </c>
      <c r="N1619" t="s">
        <v>4281</v>
      </c>
      <c r="O1619" t="s">
        <v>73</v>
      </c>
      <c r="P1619" t="s">
        <v>95</v>
      </c>
      <c r="Q1619" t="s">
        <v>4282</v>
      </c>
      <c r="R1619" s="19">
        <v>29.79</v>
      </c>
      <c r="S1619" s="17">
        <v>3</v>
      </c>
      <c r="T1619" s="20">
        <v>0</v>
      </c>
      <c r="U1619" s="19">
        <v>12.511799999999999</v>
      </c>
      <c r="V1619" s="20">
        <f t="shared" si="125"/>
        <v>0.42</v>
      </c>
      <c r="W1619" s="17">
        <f t="shared" si="126"/>
        <v>2015</v>
      </c>
      <c r="X1619" t="str">
        <f t="shared" si="127"/>
        <v>Aug-2015</v>
      </c>
      <c r="Y1619" s="17">
        <f t="shared" si="128"/>
        <v>6</v>
      </c>
      <c r="Z1619" t="str">
        <f t="shared" si="129"/>
        <v>0% (No Discount)</v>
      </c>
      <c r="AA1619" s="17">
        <f>IF(COUNTIF($B$2:B1619,B1619)=1,1,0)</f>
        <v>0</v>
      </c>
      <c r="AB1619" s="17">
        <f>IF(COUNTIF($F$2:F1619,F1619)=1,1,0)</f>
        <v>0</v>
      </c>
    </row>
    <row r="1620" spans="1:28" x14ac:dyDescent="0.2">
      <c r="A1620" s="17">
        <v>1619</v>
      </c>
      <c r="B1620" t="s">
        <v>4283</v>
      </c>
      <c r="C1620" s="18">
        <v>42623</v>
      </c>
      <c r="D1620" s="18">
        <v>42627</v>
      </c>
      <c r="E1620" t="s">
        <v>50</v>
      </c>
      <c r="F1620" t="s">
        <v>451</v>
      </c>
      <c r="G1620" t="s">
        <v>452</v>
      </c>
      <c r="H1620" t="s">
        <v>129</v>
      </c>
      <c r="I1620" t="s">
        <v>54</v>
      </c>
      <c r="J1620" t="s">
        <v>293</v>
      </c>
      <c r="K1620" t="s">
        <v>294</v>
      </c>
      <c r="L1620">
        <v>10011</v>
      </c>
      <c r="M1620" t="s">
        <v>175</v>
      </c>
      <c r="N1620" t="s">
        <v>4284</v>
      </c>
      <c r="O1620" t="s">
        <v>73</v>
      </c>
      <c r="P1620" t="s">
        <v>86</v>
      </c>
      <c r="Q1620" t="s">
        <v>4285</v>
      </c>
      <c r="R1620" s="19">
        <v>59.48</v>
      </c>
      <c r="S1620" s="17">
        <v>2</v>
      </c>
      <c r="T1620" s="20">
        <v>0</v>
      </c>
      <c r="U1620" s="19">
        <v>8.9220000000000006</v>
      </c>
      <c r="V1620" s="20">
        <f t="shared" si="125"/>
        <v>0.15000000000000002</v>
      </c>
      <c r="W1620" s="17">
        <f t="shared" si="126"/>
        <v>2016</v>
      </c>
      <c r="X1620" t="str">
        <f t="shared" si="127"/>
        <v>Sep-2016</v>
      </c>
      <c r="Y1620" s="17">
        <f t="shared" si="128"/>
        <v>4</v>
      </c>
      <c r="Z1620" t="str">
        <f t="shared" si="129"/>
        <v>0% (No Discount)</v>
      </c>
      <c r="AA1620" s="17">
        <f>IF(COUNTIF($B$2:B1620,B1620)=1,1,0)</f>
        <v>1</v>
      </c>
      <c r="AB1620" s="17">
        <f>IF(COUNTIF($F$2:F1620,F1620)=1,1,0)</f>
        <v>0</v>
      </c>
    </row>
    <row r="1621" spans="1:28" x14ac:dyDescent="0.2">
      <c r="A1621" s="17">
        <v>1620</v>
      </c>
      <c r="B1621" t="s">
        <v>4283</v>
      </c>
      <c r="C1621" s="18">
        <v>42623</v>
      </c>
      <c r="D1621" s="18">
        <v>42627</v>
      </c>
      <c r="E1621" t="s">
        <v>50</v>
      </c>
      <c r="F1621" t="s">
        <v>451</v>
      </c>
      <c r="G1621" t="s">
        <v>452</v>
      </c>
      <c r="H1621" t="s">
        <v>129</v>
      </c>
      <c r="I1621" t="s">
        <v>54</v>
      </c>
      <c r="J1621" t="s">
        <v>293</v>
      </c>
      <c r="K1621" t="s">
        <v>294</v>
      </c>
      <c r="L1621">
        <v>10011</v>
      </c>
      <c r="M1621" t="s">
        <v>175</v>
      </c>
      <c r="N1621" t="s">
        <v>4286</v>
      </c>
      <c r="O1621" t="s">
        <v>73</v>
      </c>
      <c r="P1621" t="s">
        <v>117</v>
      </c>
      <c r="Q1621" t="s">
        <v>4287</v>
      </c>
      <c r="R1621" s="19">
        <v>6.69</v>
      </c>
      <c r="S1621" s="17">
        <v>1</v>
      </c>
      <c r="T1621" s="20">
        <v>0</v>
      </c>
      <c r="U1621" s="19">
        <v>3.0773999999999999</v>
      </c>
      <c r="V1621" s="20">
        <f t="shared" si="125"/>
        <v>0.45999999999999996</v>
      </c>
      <c r="W1621" s="17">
        <f t="shared" si="126"/>
        <v>2016</v>
      </c>
      <c r="X1621" t="str">
        <f t="shared" si="127"/>
        <v>Sep-2016</v>
      </c>
      <c r="Y1621" s="17">
        <f t="shared" si="128"/>
        <v>4</v>
      </c>
      <c r="Z1621" t="str">
        <f t="shared" si="129"/>
        <v>0% (No Discount)</v>
      </c>
      <c r="AA1621" s="17">
        <f>IF(COUNTIF($B$2:B1621,B1621)=1,1,0)</f>
        <v>0</v>
      </c>
      <c r="AB1621" s="17">
        <f>IF(COUNTIF($F$2:F1621,F1621)=1,1,0)</f>
        <v>0</v>
      </c>
    </row>
    <row r="1622" spans="1:28" x14ac:dyDescent="0.2">
      <c r="A1622" s="17">
        <v>1621</v>
      </c>
      <c r="B1622" t="s">
        <v>4288</v>
      </c>
      <c r="C1622" s="18">
        <v>42924</v>
      </c>
      <c r="D1622" s="18">
        <v>42931</v>
      </c>
      <c r="E1622" t="s">
        <v>77</v>
      </c>
      <c r="F1622" t="s">
        <v>4289</v>
      </c>
      <c r="G1622" t="s">
        <v>4290</v>
      </c>
      <c r="H1622" t="s">
        <v>53</v>
      </c>
      <c r="I1622" t="s">
        <v>54</v>
      </c>
      <c r="J1622" t="s">
        <v>4291</v>
      </c>
      <c r="K1622" t="s">
        <v>123</v>
      </c>
      <c r="L1622">
        <v>98031</v>
      </c>
      <c r="M1622" t="s">
        <v>71</v>
      </c>
      <c r="N1622" t="s">
        <v>4292</v>
      </c>
      <c r="O1622" t="s">
        <v>59</v>
      </c>
      <c r="P1622" t="s">
        <v>92</v>
      </c>
      <c r="Q1622" t="s">
        <v>4293</v>
      </c>
      <c r="R1622" s="19">
        <v>198.46</v>
      </c>
      <c r="S1622" s="17">
        <v>2</v>
      </c>
      <c r="T1622" s="20">
        <v>0</v>
      </c>
      <c r="U1622" s="19">
        <v>99.23</v>
      </c>
      <c r="V1622" s="20">
        <f t="shared" si="125"/>
        <v>0.5</v>
      </c>
      <c r="W1622" s="17">
        <f t="shared" si="126"/>
        <v>2017</v>
      </c>
      <c r="X1622" t="str">
        <f t="shared" si="127"/>
        <v>Jul-2017</v>
      </c>
      <c r="Y1622" s="17">
        <f t="shared" si="128"/>
        <v>7</v>
      </c>
      <c r="Z1622" t="str">
        <f t="shared" si="129"/>
        <v>0% (No Discount)</v>
      </c>
      <c r="AA1622" s="17">
        <f>IF(COUNTIF($B$2:B1622,B1622)=1,1,0)</f>
        <v>1</v>
      </c>
      <c r="AB1622" s="17">
        <f>IF(COUNTIF($F$2:F1622,F1622)=1,1,0)</f>
        <v>1</v>
      </c>
    </row>
    <row r="1623" spans="1:28" x14ac:dyDescent="0.2">
      <c r="A1623" s="17">
        <v>1622</v>
      </c>
      <c r="B1623" t="s">
        <v>4288</v>
      </c>
      <c r="C1623" s="18">
        <v>42924</v>
      </c>
      <c r="D1623" s="18">
        <v>42931</v>
      </c>
      <c r="E1623" t="s">
        <v>77</v>
      </c>
      <c r="F1623" t="s">
        <v>4289</v>
      </c>
      <c r="G1623" t="s">
        <v>4290</v>
      </c>
      <c r="H1623" t="s">
        <v>53</v>
      </c>
      <c r="I1623" t="s">
        <v>54</v>
      </c>
      <c r="J1623" t="s">
        <v>4291</v>
      </c>
      <c r="K1623" t="s">
        <v>123</v>
      </c>
      <c r="L1623">
        <v>98031</v>
      </c>
      <c r="M1623" t="s">
        <v>71</v>
      </c>
      <c r="N1623" t="s">
        <v>2003</v>
      </c>
      <c r="O1623" t="s">
        <v>73</v>
      </c>
      <c r="P1623" t="s">
        <v>74</v>
      </c>
      <c r="Q1623" t="s">
        <v>2004</v>
      </c>
      <c r="R1623" s="19">
        <v>786.48</v>
      </c>
      <c r="S1623" s="17">
        <v>8</v>
      </c>
      <c r="T1623" s="20">
        <v>0</v>
      </c>
      <c r="U1623" s="19">
        <v>385.37520000000001</v>
      </c>
      <c r="V1623" s="20">
        <f t="shared" si="125"/>
        <v>0.49</v>
      </c>
      <c r="W1623" s="17">
        <f t="shared" si="126"/>
        <v>2017</v>
      </c>
      <c r="X1623" t="str">
        <f t="shared" si="127"/>
        <v>Jul-2017</v>
      </c>
      <c r="Y1623" s="17">
        <f t="shared" si="128"/>
        <v>7</v>
      </c>
      <c r="Z1623" t="str">
        <f t="shared" si="129"/>
        <v>0% (No Discount)</v>
      </c>
      <c r="AA1623" s="17">
        <f>IF(COUNTIF($B$2:B1623,B1623)=1,1,0)</f>
        <v>0</v>
      </c>
      <c r="AB1623" s="17">
        <f>IF(COUNTIF($F$2:F1623,F1623)=1,1,0)</f>
        <v>0</v>
      </c>
    </row>
    <row r="1624" spans="1:28" x14ac:dyDescent="0.2">
      <c r="A1624" s="17">
        <v>1623</v>
      </c>
      <c r="B1624" t="s">
        <v>4288</v>
      </c>
      <c r="C1624" s="18">
        <v>42924</v>
      </c>
      <c r="D1624" s="18">
        <v>42931</v>
      </c>
      <c r="E1624" t="s">
        <v>77</v>
      </c>
      <c r="F1624" t="s">
        <v>4289</v>
      </c>
      <c r="G1624" t="s">
        <v>4290</v>
      </c>
      <c r="H1624" t="s">
        <v>53</v>
      </c>
      <c r="I1624" t="s">
        <v>54</v>
      </c>
      <c r="J1624" t="s">
        <v>4291</v>
      </c>
      <c r="K1624" t="s">
        <v>123</v>
      </c>
      <c r="L1624">
        <v>98031</v>
      </c>
      <c r="M1624" t="s">
        <v>71</v>
      </c>
      <c r="N1624" t="s">
        <v>1959</v>
      </c>
      <c r="O1624" t="s">
        <v>73</v>
      </c>
      <c r="P1624" t="s">
        <v>102</v>
      </c>
      <c r="Q1624" t="s">
        <v>1960</v>
      </c>
      <c r="R1624" s="19">
        <v>23.167999999999999</v>
      </c>
      <c r="S1624" s="17">
        <v>2</v>
      </c>
      <c r="T1624" s="20">
        <v>0.2</v>
      </c>
      <c r="U1624" s="19">
        <v>7.8192000000000004</v>
      </c>
      <c r="V1624" s="20">
        <f t="shared" si="125"/>
        <v>0.33750000000000002</v>
      </c>
      <c r="W1624" s="17">
        <f t="shared" si="126"/>
        <v>2017</v>
      </c>
      <c r="X1624" t="str">
        <f t="shared" si="127"/>
        <v>Jul-2017</v>
      </c>
      <c r="Y1624" s="17">
        <f t="shared" si="128"/>
        <v>7</v>
      </c>
      <c r="Z1624" t="str">
        <f t="shared" si="129"/>
        <v>11-20%</v>
      </c>
      <c r="AA1624" s="17">
        <f>IF(COUNTIF($B$2:B1624,B1624)=1,1,0)</f>
        <v>0</v>
      </c>
      <c r="AB1624" s="17">
        <f>IF(COUNTIF($F$2:F1624,F1624)=1,1,0)</f>
        <v>0</v>
      </c>
    </row>
    <row r="1625" spans="1:28" x14ac:dyDescent="0.2">
      <c r="A1625" s="17">
        <v>1624</v>
      </c>
      <c r="B1625" t="s">
        <v>4288</v>
      </c>
      <c r="C1625" s="18">
        <v>42924</v>
      </c>
      <c r="D1625" s="18">
        <v>42931</v>
      </c>
      <c r="E1625" t="s">
        <v>77</v>
      </c>
      <c r="F1625" t="s">
        <v>4289</v>
      </c>
      <c r="G1625" t="s">
        <v>4290</v>
      </c>
      <c r="H1625" t="s">
        <v>53</v>
      </c>
      <c r="I1625" t="s">
        <v>54</v>
      </c>
      <c r="J1625" t="s">
        <v>4291</v>
      </c>
      <c r="K1625" t="s">
        <v>123</v>
      </c>
      <c r="L1625">
        <v>98031</v>
      </c>
      <c r="M1625" t="s">
        <v>71</v>
      </c>
      <c r="N1625" t="s">
        <v>4294</v>
      </c>
      <c r="O1625" t="s">
        <v>98</v>
      </c>
      <c r="P1625" t="s">
        <v>188</v>
      </c>
      <c r="Q1625" t="s">
        <v>4295</v>
      </c>
      <c r="R1625" s="19">
        <v>50</v>
      </c>
      <c r="S1625" s="17">
        <v>2</v>
      </c>
      <c r="T1625" s="20">
        <v>0</v>
      </c>
      <c r="U1625" s="19">
        <v>10.5</v>
      </c>
      <c r="V1625" s="20">
        <f t="shared" si="125"/>
        <v>0.21</v>
      </c>
      <c r="W1625" s="17">
        <f t="shared" si="126"/>
        <v>2017</v>
      </c>
      <c r="X1625" t="str">
        <f t="shared" si="127"/>
        <v>Jul-2017</v>
      </c>
      <c r="Y1625" s="17">
        <f t="shared" si="128"/>
        <v>7</v>
      </c>
      <c r="Z1625" t="str">
        <f t="shared" si="129"/>
        <v>0% (No Discount)</v>
      </c>
      <c r="AA1625" s="17">
        <f>IF(COUNTIF($B$2:B1625,B1625)=1,1,0)</f>
        <v>0</v>
      </c>
      <c r="AB1625" s="17">
        <f>IF(COUNTIF($F$2:F1625,F1625)=1,1,0)</f>
        <v>0</v>
      </c>
    </row>
    <row r="1626" spans="1:28" x14ac:dyDescent="0.2">
      <c r="A1626" s="17">
        <v>1625</v>
      </c>
      <c r="B1626" t="s">
        <v>4296</v>
      </c>
      <c r="C1626" s="18">
        <v>42357</v>
      </c>
      <c r="D1626" s="18">
        <v>42362</v>
      </c>
      <c r="E1626" t="s">
        <v>77</v>
      </c>
      <c r="F1626" t="s">
        <v>4297</v>
      </c>
      <c r="G1626" t="s">
        <v>4298</v>
      </c>
      <c r="H1626" t="s">
        <v>53</v>
      </c>
      <c r="I1626" t="s">
        <v>54</v>
      </c>
      <c r="J1626" t="s">
        <v>69</v>
      </c>
      <c r="K1626" t="s">
        <v>70</v>
      </c>
      <c r="L1626">
        <v>90049</v>
      </c>
      <c r="M1626" t="s">
        <v>71</v>
      </c>
      <c r="N1626" t="s">
        <v>3880</v>
      </c>
      <c r="O1626" t="s">
        <v>98</v>
      </c>
      <c r="P1626" t="s">
        <v>99</v>
      </c>
      <c r="Q1626" t="s">
        <v>3881</v>
      </c>
      <c r="R1626" s="19">
        <v>675.96</v>
      </c>
      <c r="S1626" s="17">
        <v>5</v>
      </c>
      <c r="T1626" s="20">
        <v>0.2</v>
      </c>
      <c r="U1626" s="19">
        <v>84.495000000000005</v>
      </c>
      <c r="V1626" s="20">
        <f t="shared" si="125"/>
        <v>0.125</v>
      </c>
      <c r="W1626" s="17">
        <f t="shared" si="126"/>
        <v>2015</v>
      </c>
      <c r="X1626" t="str">
        <f t="shared" si="127"/>
        <v>Dec-2015</v>
      </c>
      <c r="Y1626" s="17">
        <f t="shared" si="128"/>
        <v>5</v>
      </c>
      <c r="Z1626" t="str">
        <f t="shared" si="129"/>
        <v>11-20%</v>
      </c>
      <c r="AA1626" s="17">
        <f>IF(COUNTIF($B$2:B1626,B1626)=1,1,0)</f>
        <v>1</v>
      </c>
      <c r="AB1626" s="17">
        <f>IF(COUNTIF($F$2:F1626,F1626)=1,1,0)</f>
        <v>1</v>
      </c>
    </row>
    <row r="1627" spans="1:28" x14ac:dyDescent="0.2">
      <c r="A1627" s="17">
        <v>1626</v>
      </c>
      <c r="B1627" t="s">
        <v>4296</v>
      </c>
      <c r="C1627" s="18">
        <v>42357</v>
      </c>
      <c r="D1627" s="18">
        <v>42362</v>
      </c>
      <c r="E1627" t="s">
        <v>77</v>
      </c>
      <c r="F1627" t="s">
        <v>4297</v>
      </c>
      <c r="G1627" t="s">
        <v>4298</v>
      </c>
      <c r="H1627" t="s">
        <v>53</v>
      </c>
      <c r="I1627" t="s">
        <v>54</v>
      </c>
      <c r="J1627" t="s">
        <v>69</v>
      </c>
      <c r="K1627" t="s">
        <v>70</v>
      </c>
      <c r="L1627">
        <v>90049</v>
      </c>
      <c r="M1627" t="s">
        <v>71</v>
      </c>
      <c r="N1627" t="s">
        <v>2738</v>
      </c>
      <c r="O1627" t="s">
        <v>98</v>
      </c>
      <c r="P1627" t="s">
        <v>188</v>
      </c>
      <c r="Q1627" t="s">
        <v>4299</v>
      </c>
      <c r="R1627" s="19">
        <v>1265.8499999999999</v>
      </c>
      <c r="S1627" s="17">
        <v>3</v>
      </c>
      <c r="T1627" s="20">
        <v>0</v>
      </c>
      <c r="U1627" s="19">
        <v>556.97400000000005</v>
      </c>
      <c r="V1627" s="20">
        <f t="shared" si="125"/>
        <v>0.44000000000000006</v>
      </c>
      <c r="W1627" s="17">
        <f t="shared" si="126"/>
        <v>2015</v>
      </c>
      <c r="X1627" t="str">
        <f t="shared" si="127"/>
        <v>Dec-2015</v>
      </c>
      <c r="Y1627" s="17">
        <f t="shared" si="128"/>
        <v>5</v>
      </c>
      <c r="Z1627" t="str">
        <f t="shared" si="129"/>
        <v>0% (No Discount)</v>
      </c>
      <c r="AA1627" s="17">
        <f>IF(COUNTIF($B$2:B1627,B1627)=1,1,0)</f>
        <v>0</v>
      </c>
      <c r="AB1627" s="17">
        <f>IF(COUNTIF($F$2:F1627,F1627)=1,1,0)</f>
        <v>0</v>
      </c>
    </row>
    <row r="1628" spans="1:28" x14ac:dyDescent="0.2">
      <c r="A1628" s="17">
        <v>1627</v>
      </c>
      <c r="B1628" t="s">
        <v>4300</v>
      </c>
      <c r="C1628" s="18">
        <v>42324</v>
      </c>
      <c r="D1628" s="18">
        <v>42330</v>
      </c>
      <c r="E1628" t="s">
        <v>77</v>
      </c>
      <c r="F1628" t="s">
        <v>1559</v>
      </c>
      <c r="G1628" t="s">
        <v>1560</v>
      </c>
      <c r="H1628" t="s">
        <v>129</v>
      </c>
      <c r="I1628" t="s">
        <v>54</v>
      </c>
      <c r="J1628" t="s">
        <v>293</v>
      </c>
      <c r="K1628" t="s">
        <v>294</v>
      </c>
      <c r="L1628">
        <v>10011</v>
      </c>
      <c r="M1628" t="s">
        <v>175</v>
      </c>
      <c r="N1628" t="s">
        <v>2164</v>
      </c>
      <c r="O1628" t="s">
        <v>73</v>
      </c>
      <c r="P1628" t="s">
        <v>105</v>
      </c>
      <c r="Q1628" t="s">
        <v>2165</v>
      </c>
      <c r="R1628" s="19">
        <v>523.25</v>
      </c>
      <c r="S1628" s="17">
        <v>5</v>
      </c>
      <c r="T1628" s="20">
        <v>0</v>
      </c>
      <c r="U1628" s="19">
        <v>141.2775</v>
      </c>
      <c r="V1628" s="20">
        <f t="shared" si="125"/>
        <v>0.27</v>
      </c>
      <c r="W1628" s="17">
        <f t="shared" si="126"/>
        <v>2015</v>
      </c>
      <c r="X1628" t="str">
        <f t="shared" si="127"/>
        <v>Nov-2015</v>
      </c>
      <c r="Y1628" s="17">
        <f t="shared" si="128"/>
        <v>6</v>
      </c>
      <c r="Z1628" t="str">
        <f t="shared" si="129"/>
        <v>0% (No Discount)</v>
      </c>
      <c r="AA1628" s="17">
        <f>IF(COUNTIF($B$2:B1628,B1628)=1,1,0)</f>
        <v>1</v>
      </c>
      <c r="AB1628" s="17">
        <f>IF(COUNTIF($F$2:F1628,F1628)=1,1,0)</f>
        <v>0</v>
      </c>
    </row>
    <row r="1629" spans="1:28" x14ac:dyDescent="0.2">
      <c r="A1629" s="17">
        <v>1628</v>
      </c>
      <c r="B1629" t="s">
        <v>4301</v>
      </c>
      <c r="C1629" s="18">
        <v>42271</v>
      </c>
      <c r="D1629" s="18">
        <v>42277</v>
      </c>
      <c r="E1629" t="s">
        <v>77</v>
      </c>
      <c r="F1629" t="s">
        <v>4302</v>
      </c>
      <c r="G1629" t="s">
        <v>4303</v>
      </c>
      <c r="H1629" t="s">
        <v>53</v>
      </c>
      <c r="I1629" t="s">
        <v>54</v>
      </c>
      <c r="J1629" t="s">
        <v>4304</v>
      </c>
      <c r="K1629" t="s">
        <v>765</v>
      </c>
      <c r="L1629">
        <v>70506</v>
      </c>
      <c r="M1629" t="s">
        <v>57</v>
      </c>
      <c r="N1629" t="s">
        <v>3411</v>
      </c>
      <c r="O1629" t="s">
        <v>59</v>
      </c>
      <c r="P1629" t="s">
        <v>63</v>
      </c>
      <c r="Q1629" t="s">
        <v>3412</v>
      </c>
      <c r="R1629" s="19">
        <v>517.5</v>
      </c>
      <c r="S1629" s="17">
        <v>6</v>
      </c>
      <c r="T1629" s="20">
        <v>0</v>
      </c>
      <c r="U1629" s="19">
        <v>155.25</v>
      </c>
      <c r="V1629" s="20">
        <f t="shared" si="125"/>
        <v>0.3</v>
      </c>
      <c r="W1629" s="17">
        <f t="shared" si="126"/>
        <v>2015</v>
      </c>
      <c r="X1629" t="str">
        <f t="shared" si="127"/>
        <v>Sep-2015</v>
      </c>
      <c r="Y1629" s="17">
        <f t="shared" si="128"/>
        <v>6</v>
      </c>
      <c r="Z1629" t="str">
        <f t="shared" si="129"/>
        <v>0% (No Discount)</v>
      </c>
      <c r="AA1629" s="17">
        <f>IF(COUNTIF($B$2:B1629,B1629)=1,1,0)</f>
        <v>1</v>
      </c>
      <c r="AB1629" s="17">
        <f>IF(COUNTIF($F$2:F1629,F1629)=1,1,0)</f>
        <v>1</v>
      </c>
    </row>
    <row r="1630" spans="1:28" x14ac:dyDescent="0.2">
      <c r="A1630" s="17">
        <v>1629</v>
      </c>
      <c r="B1630" t="s">
        <v>4305</v>
      </c>
      <c r="C1630" s="18">
        <v>42907</v>
      </c>
      <c r="D1630" s="18">
        <v>42911</v>
      </c>
      <c r="E1630" t="s">
        <v>50</v>
      </c>
      <c r="F1630" t="s">
        <v>2041</v>
      </c>
      <c r="G1630" t="s">
        <v>2042</v>
      </c>
      <c r="H1630" t="s">
        <v>53</v>
      </c>
      <c r="I1630" t="s">
        <v>54</v>
      </c>
      <c r="J1630" t="s">
        <v>2212</v>
      </c>
      <c r="K1630" t="s">
        <v>525</v>
      </c>
      <c r="L1630">
        <v>44105</v>
      </c>
      <c r="M1630" t="s">
        <v>175</v>
      </c>
      <c r="N1630" t="s">
        <v>4306</v>
      </c>
      <c r="O1630" t="s">
        <v>59</v>
      </c>
      <c r="P1630" t="s">
        <v>92</v>
      </c>
      <c r="Q1630" t="s">
        <v>4307</v>
      </c>
      <c r="R1630" s="19">
        <v>17.920000000000002</v>
      </c>
      <c r="S1630" s="17">
        <v>5</v>
      </c>
      <c r="T1630" s="20">
        <v>0.2</v>
      </c>
      <c r="U1630" s="19">
        <v>2.464</v>
      </c>
      <c r="V1630" s="20">
        <f t="shared" si="125"/>
        <v>0.13749999999999998</v>
      </c>
      <c r="W1630" s="17">
        <f t="shared" si="126"/>
        <v>2017</v>
      </c>
      <c r="X1630" t="str">
        <f t="shared" si="127"/>
        <v>Jun-2017</v>
      </c>
      <c r="Y1630" s="17">
        <f t="shared" si="128"/>
        <v>4</v>
      </c>
      <c r="Z1630" t="str">
        <f t="shared" si="129"/>
        <v>11-20%</v>
      </c>
      <c r="AA1630" s="17">
        <f>IF(COUNTIF($B$2:B1630,B1630)=1,1,0)</f>
        <v>1</v>
      </c>
      <c r="AB1630" s="17">
        <f>IF(COUNTIF($F$2:F1630,F1630)=1,1,0)</f>
        <v>0</v>
      </c>
    </row>
    <row r="1631" spans="1:28" x14ac:dyDescent="0.2">
      <c r="A1631" s="17">
        <v>1630</v>
      </c>
      <c r="B1631" t="s">
        <v>4305</v>
      </c>
      <c r="C1631" s="18">
        <v>42907</v>
      </c>
      <c r="D1631" s="18">
        <v>42911</v>
      </c>
      <c r="E1631" t="s">
        <v>50</v>
      </c>
      <c r="F1631" t="s">
        <v>2041</v>
      </c>
      <c r="G1631" t="s">
        <v>2042</v>
      </c>
      <c r="H1631" t="s">
        <v>53</v>
      </c>
      <c r="I1631" t="s">
        <v>54</v>
      </c>
      <c r="J1631" t="s">
        <v>2212</v>
      </c>
      <c r="K1631" t="s">
        <v>525</v>
      </c>
      <c r="L1631">
        <v>44105</v>
      </c>
      <c r="M1631" t="s">
        <v>175</v>
      </c>
      <c r="N1631" t="s">
        <v>2807</v>
      </c>
      <c r="O1631" t="s">
        <v>73</v>
      </c>
      <c r="P1631" t="s">
        <v>102</v>
      </c>
      <c r="Q1631" t="s">
        <v>2808</v>
      </c>
      <c r="R1631" s="19">
        <v>41.256</v>
      </c>
      <c r="S1631" s="17">
        <v>6</v>
      </c>
      <c r="T1631" s="20">
        <v>0.7</v>
      </c>
      <c r="U1631" s="19">
        <v>-34.380000000000003</v>
      </c>
      <c r="V1631" s="20">
        <f t="shared" si="125"/>
        <v>-0.83333333333333337</v>
      </c>
      <c r="W1631" s="17">
        <f t="shared" si="126"/>
        <v>2017</v>
      </c>
      <c r="X1631" t="str">
        <f t="shared" si="127"/>
        <v>Jun-2017</v>
      </c>
      <c r="Y1631" s="17">
        <f t="shared" si="128"/>
        <v>4</v>
      </c>
      <c r="Z1631" t="str">
        <f t="shared" si="129"/>
        <v>Over 50%</v>
      </c>
      <c r="AA1631" s="17">
        <f>IF(COUNTIF($B$2:B1631,B1631)=1,1,0)</f>
        <v>0</v>
      </c>
      <c r="AB1631" s="17">
        <f>IF(COUNTIF($F$2:F1631,F1631)=1,1,0)</f>
        <v>0</v>
      </c>
    </row>
    <row r="1632" spans="1:28" x14ac:dyDescent="0.2">
      <c r="A1632" s="17">
        <v>1631</v>
      </c>
      <c r="B1632" t="s">
        <v>4308</v>
      </c>
      <c r="C1632" s="18">
        <v>42498</v>
      </c>
      <c r="D1632" s="18">
        <v>42498</v>
      </c>
      <c r="E1632" t="s">
        <v>1320</v>
      </c>
      <c r="F1632" t="s">
        <v>513</v>
      </c>
      <c r="G1632" t="s">
        <v>514</v>
      </c>
      <c r="H1632" t="s">
        <v>53</v>
      </c>
      <c r="I1632" t="s">
        <v>54</v>
      </c>
      <c r="J1632" t="s">
        <v>2212</v>
      </c>
      <c r="K1632" t="s">
        <v>525</v>
      </c>
      <c r="L1632">
        <v>44105</v>
      </c>
      <c r="M1632" t="s">
        <v>175</v>
      </c>
      <c r="N1632" t="s">
        <v>4309</v>
      </c>
      <c r="O1632" t="s">
        <v>73</v>
      </c>
      <c r="P1632" t="s">
        <v>86</v>
      </c>
      <c r="Q1632" t="s">
        <v>4310</v>
      </c>
      <c r="R1632" s="19">
        <v>1006.056</v>
      </c>
      <c r="S1632" s="17">
        <v>3</v>
      </c>
      <c r="T1632" s="20">
        <v>0.2</v>
      </c>
      <c r="U1632" s="19">
        <v>88.029899999999998</v>
      </c>
      <c r="V1632" s="20">
        <f t="shared" si="125"/>
        <v>8.7499999999999994E-2</v>
      </c>
      <c r="W1632" s="17">
        <f t="shared" si="126"/>
        <v>2016</v>
      </c>
      <c r="X1632" t="str">
        <f t="shared" si="127"/>
        <v>May-2016</v>
      </c>
      <c r="Y1632" s="17">
        <f t="shared" si="128"/>
        <v>0</v>
      </c>
      <c r="Z1632" t="str">
        <f t="shared" si="129"/>
        <v>11-20%</v>
      </c>
      <c r="AA1632" s="17">
        <f>IF(COUNTIF($B$2:B1632,B1632)=1,1,0)</f>
        <v>1</v>
      </c>
      <c r="AB1632" s="17">
        <f>IF(COUNTIF($F$2:F1632,F1632)=1,1,0)</f>
        <v>0</v>
      </c>
    </row>
    <row r="1633" spans="1:28" x14ac:dyDescent="0.2">
      <c r="A1633" s="17">
        <v>1632</v>
      </c>
      <c r="B1633" t="s">
        <v>4308</v>
      </c>
      <c r="C1633" s="18">
        <v>42498</v>
      </c>
      <c r="D1633" s="18">
        <v>42498</v>
      </c>
      <c r="E1633" t="s">
        <v>1320</v>
      </c>
      <c r="F1633" t="s">
        <v>513</v>
      </c>
      <c r="G1633" t="s">
        <v>514</v>
      </c>
      <c r="H1633" t="s">
        <v>53</v>
      </c>
      <c r="I1633" t="s">
        <v>54</v>
      </c>
      <c r="J1633" t="s">
        <v>2212</v>
      </c>
      <c r="K1633" t="s">
        <v>525</v>
      </c>
      <c r="L1633">
        <v>44105</v>
      </c>
      <c r="M1633" t="s">
        <v>175</v>
      </c>
      <c r="N1633" t="s">
        <v>1897</v>
      </c>
      <c r="O1633" t="s">
        <v>73</v>
      </c>
      <c r="P1633" t="s">
        <v>117</v>
      </c>
      <c r="Q1633" t="s">
        <v>1898</v>
      </c>
      <c r="R1633" s="19">
        <v>10.688000000000001</v>
      </c>
      <c r="S1633" s="17">
        <v>2</v>
      </c>
      <c r="T1633" s="20">
        <v>0.2</v>
      </c>
      <c r="U1633" s="19">
        <v>3.7408000000000001</v>
      </c>
      <c r="V1633" s="20">
        <f t="shared" si="125"/>
        <v>0.35</v>
      </c>
      <c r="W1633" s="17">
        <f t="shared" si="126"/>
        <v>2016</v>
      </c>
      <c r="X1633" t="str">
        <f t="shared" si="127"/>
        <v>May-2016</v>
      </c>
      <c r="Y1633" s="17">
        <f t="shared" si="128"/>
        <v>0</v>
      </c>
      <c r="Z1633" t="str">
        <f t="shared" si="129"/>
        <v>11-20%</v>
      </c>
      <c r="AA1633" s="17">
        <f>IF(COUNTIF($B$2:B1633,B1633)=1,1,0)</f>
        <v>0</v>
      </c>
      <c r="AB1633" s="17">
        <f>IF(COUNTIF($F$2:F1633,F1633)=1,1,0)</f>
        <v>0</v>
      </c>
    </row>
    <row r="1634" spans="1:28" x14ac:dyDescent="0.2">
      <c r="A1634" s="17">
        <v>1633</v>
      </c>
      <c r="B1634" t="s">
        <v>4308</v>
      </c>
      <c r="C1634" s="18">
        <v>42498</v>
      </c>
      <c r="D1634" s="18">
        <v>42498</v>
      </c>
      <c r="E1634" t="s">
        <v>1320</v>
      </c>
      <c r="F1634" t="s">
        <v>513</v>
      </c>
      <c r="G1634" t="s">
        <v>514</v>
      </c>
      <c r="H1634" t="s">
        <v>53</v>
      </c>
      <c r="I1634" t="s">
        <v>54</v>
      </c>
      <c r="J1634" t="s">
        <v>2212</v>
      </c>
      <c r="K1634" t="s">
        <v>525</v>
      </c>
      <c r="L1634">
        <v>44105</v>
      </c>
      <c r="M1634" t="s">
        <v>175</v>
      </c>
      <c r="N1634" t="s">
        <v>1961</v>
      </c>
      <c r="O1634" t="s">
        <v>73</v>
      </c>
      <c r="P1634" t="s">
        <v>117</v>
      </c>
      <c r="Q1634" t="s">
        <v>1962</v>
      </c>
      <c r="R1634" s="19">
        <v>10.368</v>
      </c>
      <c r="S1634" s="17">
        <v>2</v>
      </c>
      <c r="T1634" s="20">
        <v>0.2</v>
      </c>
      <c r="U1634" s="19">
        <v>3.6288</v>
      </c>
      <c r="V1634" s="20">
        <f t="shared" si="125"/>
        <v>0.35</v>
      </c>
      <c r="W1634" s="17">
        <f t="shared" si="126"/>
        <v>2016</v>
      </c>
      <c r="X1634" t="str">
        <f t="shared" si="127"/>
        <v>May-2016</v>
      </c>
      <c r="Y1634" s="17">
        <f t="shared" si="128"/>
        <v>0</v>
      </c>
      <c r="Z1634" t="str">
        <f t="shared" si="129"/>
        <v>11-20%</v>
      </c>
      <c r="AA1634" s="17">
        <f>IF(COUNTIF($B$2:B1634,B1634)=1,1,0)</f>
        <v>0</v>
      </c>
      <c r="AB1634" s="17">
        <f>IF(COUNTIF($F$2:F1634,F1634)=1,1,0)</f>
        <v>0</v>
      </c>
    </row>
    <row r="1635" spans="1:28" x14ac:dyDescent="0.2">
      <c r="A1635" s="17">
        <v>1634</v>
      </c>
      <c r="B1635" t="s">
        <v>4308</v>
      </c>
      <c r="C1635" s="18">
        <v>42498</v>
      </c>
      <c r="D1635" s="18">
        <v>42498</v>
      </c>
      <c r="E1635" t="s">
        <v>1320</v>
      </c>
      <c r="F1635" t="s">
        <v>513</v>
      </c>
      <c r="G1635" t="s">
        <v>514</v>
      </c>
      <c r="H1635" t="s">
        <v>53</v>
      </c>
      <c r="I1635" t="s">
        <v>54</v>
      </c>
      <c r="J1635" t="s">
        <v>2212</v>
      </c>
      <c r="K1635" t="s">
        <v>525</v>
      </c>
      <c r="L1635">
        <v>44105</v>
      </c>
      <c r="M1635" t="s">
        <v>175</v>
      </c>
      <c r="N1635" t="s">
        <v>3762</v>
      </c>
      <c r="O1635" t="s">
        <v>73</v>
      </c>
      <c r="P1635" t="s">
        <v>86</v>
      </c>
      <c r="Q1635" t="s">
        <v>3763</v>
      </c>
      <c r="R1635" s="19">
        <v>25.12</v>
      </c>
      <c r="S1635" s="17">
        <v>2</v>
      </c>
      <c r="T1635" s="20">
        <v>0.2</v>
      </c>
      <c r="U1635" s="19">
        <v>1.57</v>
      </c>
      <c r="V1635" s="20">
        <f t="shared" si="125"/>
        <v>6.25E-2</v>
      </c>
      <c r="W1635" s="17">
        <f t="shared" si="126"/>
        <v>2016</v>
      </c>
      <c r="X1635" t="str">
        <f t="shared" si="127"/>
        <v>May-2016</v>
      </c>
      <c r="Y1635" s="17">
        <f t="shared" si="128"/>
        <v>0</v>
      </c>
      <c r="Z1635" t="str">
        <f t="shared" si="129"/>
        <v>11-20%</v>
      </c>
      <c r="AA1635" s="17">
        <f>IF(COUNTIF($B$2:B1635,B1635)=1,1,0)</f>
        <v>0</v>
      </c>
      <c r="AB1635" s="17">
        <f>IF(COUNTIF($F$2:F1635,F1635)=1,1,0)</f>
        <v>0</v>
      </c>
    </row>
    <row r="1636" spans="1:28" x14ac:dyDescent="0.2">
      <c r="A1636" s="17">
        <v>1635</v>
      </c>
      <c r="B1636" t="s">
        <v>4308</v>
      </c>
      <c r="C1636" s="18">
        <v>42498</v>
      </c>
      <c r="D1636" s="18">
        <v>42498</v>
      </c>
      <c r="E1636" t="s">
        <v>1320</v>
      </c>
      <c r="F1636" t="s">
        <v>513</v>
      </c>
      <c r="G1636" t="s">
        <v>514</v>
      </c>
      <c r="H1636" t="s">
        <v>53</v>
      </c>
      <c r="I1636" t="s">
        <v>54</v>
      </c>
      <c r="J1636" t="s">
        <v>2212</v>
      </c>
      <c r="K1636" t="s">
        <v>525</v>
      </c>
      <c r="L1636">
        <v>44105</v>
      </c>
      <c r="M1636" t="s">
        <v>175</v>
      </c>
      <c r="N1636" t="s">
        <v>1886</v>
      </c>
      <c r="O1636" t="s">
        <v>98</v>
      </c>
      <c r="P1636" t="s">
        <v>188</v>
      </c>
      <c r="Q1636" t="s">
        <v>1887</v>
      </c>
      <c r="R1636" s="19">
        <v>58.112000000000002</v>
      </c>
      <c r="S1636" s="17">
        <v>2</v>
      </c>
      <c r="T1636" s="20">
        <v>0.2</v>
      </c>
      <c r="U1636" s="19">
        <v>7.2640000000000002</v>
      </c>
      <c r="V1636" s="20">
        <f t="shared" si="125"/>
        <v>0.125</v>
      </c>
      <c r="W1636" s="17">
        <f t="shared" si="126"/>
        <v>2016</v>
      </c>
      <c r="X1636" t="str">
        <f t="shared" si="127"/>
        <v>May-2016</v>
      </c>
      <c r="Y1636" s="17">
        <f t="shared" si="128"/>
        <v>0</v>
      </c>
      <c r="Z1636" t="str">
        <f t="shared" si="129"/>
        <v>11-20%</v>
      </c>
      <c r="AA1636" s="17">
        <f>IF(COUNTIF($B$2:B1636,B1636)=1,1,0)</f>
        <v>0</v>
      </c>
      <c r="AB1636" s="17">
        <f>IF(COUNTIF($F$2:F1636,F1636)=1,1,0)</f>
        <v>0</v>
      </c>
    </row>
    <row r="1637" spans="1:28" x14ac:dyDescent="0.2">
      <c r="A1637" s="17">
        <v>1636</v>
      </c>
      <c r="B1637" t="s">
        <v>4311</v>
      </c>
      <c r="C1637" s="18">
        <v>41969</v>
      </c>
      <c r="D1637" s="18">
        <v>41975</v>
      </c>
      <c r="E1637" t="s">
        <v>77</v>
      </c>
      <c r="F1637" t="s">
        <v>4312</v>
      </c>
      <c r="G1637" t="s">
        <v>4313</v>
      </c>
      <c r="H1637" t="s">
        <v>53</v>
      </c>
      <c r="I1637" t="s">
        <v>54</v>
      </c>
      <c r="J1637" t="s">
        <v>4314</v>
      </c>
      <c r="K1637" t="s">
        <v>447</v>
      </c>
      <c r="L1637">
        <v>97224</v>
      </c>
      <c r="M1637" t="s">
        <v>71</v>
      </c>
      <c r="N1637" t="s">
        <v>3086</v>
      </c>
      <c r="O1637" t="s">
        <v>73</v>
      </c>
      <c r="P1637" t="s">
        <v>117</v>
      </c>
      <c r="Q1637" t="s">
        <v>3087</v>
      </c>
      <c r="R1637" s="19">
        <v>15.552</v>
      </c>
      <c r="S1637" s="17">
        <v>3</v>
      </c>
      <c r="T1637" s="20">
        <v>0.2</v>
      </c>
      <c r="U1637" s="19">
        <v>5.4432</v>
      </c>
      <c r="V1637" s="20">
        <f t="shared" si="125"/>
        <v>0.35000000000000003</v>
      </c>
      <c r="W1637" s="17">
        <f t="shared" si="126"/>
        <v>2014</v>
      </c>
      <c r="X1637" t="str">
        <f t="shared" si="127"/>
        <v>Nov-2014</v>
      </c>
      <c r="Y1637" s="17">
        <f t="shared" si="128"/>
        <v>6</v>
      </c>
      <c r="Z1637" t="str">
        <f t="shared" si="129"/>
        <v>11-20%</v>
      </c>
      <c r="AA1637" s="17">
        <f>IF(COUNTIF($B$2:B1637,B1637)=1,1,0)</f>
        <v>1</v>
      </c>
      <c r="AB1637" s="17">
        <f>IF(COUNTIF($F$2:F1637,F1637)=1,1,0)</f>
        <v>1</v>
      </c>
    </row>
    <row r="1638" spans="1:28" x14ac:dyDescent="0.2">
      <c r="A1638" s="17">
        <v>1637</v>
      </c>
      <c r="B1638" t="s">
        <v>4311</v>
      </c>
      <c r="C1638" s="18">
        <v>41969</v>
      </c>
      <c r="D1638" s="18">
        <v>41975</v>
      </c>
      <c r="E1638" t="s">
        <v>77</v>
      </c>
      <c r="F1638" t="s">
        <v>4312</v>
      </c>
      <c r="G1638" t="s">
        <v>4313</v>
      </c>
      <c r="H1638" t="s">
        <v>53</v>
      </c>
      <c r="I1638" t="s">
        <v>54</v>
      </c>
      <c r="J1638" t="s">
        <v>4314</v>
      </c>
      <c r="K1638" t="s">
        <v>447</v>
      </c>
      <c r="L1638">
        <v>97224</v>
      </c>
      <c r="M1638" t="s">
        <v>71</v>
      </c>
      <c r="N1638" t="s">
        <v>2963</v>
      </c>
      <c r="O1638" t="s">
        <v>73</v>
      </c>
      <c r="P1638" t="s">
        <v>86</v>
      </c>
      <c r="Q1638" t="s">
        <v>2964</v>
      </c>
      <c r="R1638" s="19">
        <v>669.08</v>
      </c>
      <c r="S1638" s="17">
        <v>5</v>
      </c>
      <c r="T1638" s="20">
        <v>0.2</v>
      </c>
      <c r="U1638" s="19">
        <v>-167.27</v>
      </c>
      <c r="V1638" s="20">
        <f t="shared" si="125"/>
        <v>-0.25</v>
      </c>
      <c r="W1638" s="17">
        <f t="shared" si="126"/>
        <v>2014</v>
      </c>
      <c r="X1638" t="str">
        <f t="shared" si="127"/>
        <v>Nov-2014</v>
      </c>
      <c r="Y1638" s="17">
        <f t="shared" si="128"/>
        <v>6</v>
      </c>
      <c r="Z1638" t="str">
        <f t="shared" si="129"/>
        <v>11-20%</v>
      </c>
      <c r="AA1638" s="17">
        <f>IF(COUNTIF($B$2:B1638,B1638)=1,1,0)</f>
        <v>0</v>
      </c>
      <c r="AB1638" s="17">
        <f>IF(COUNTIF($F$2:F1638,F1638)=1,1,0)</f>
        <v>0</v>
      </c>
    </row>
    <row r="1639" spans="1:28" x14ac:dyDescent="0.2">
      <c r="A1639" s="17">
        <v>1638</v>
      </c>
      <c r="B1639" t="s">
        <v>4311</v>
      </c>
      <c r="C1639" s="18">
        <v>41969</v>
      </c>
      <c r="D1639" s="18">
        <v>41975</v>
      </c>
      <c r="E1639" t="s">
        <v>77</v>
      </c>
      <c r="F1639" t="s">
        <v>4312</v>
      </c>
      <c r="G1639" t="s">
        <v>4313</v>
      </c>
      <c r="H1639" t="s">
        <v>53</v>
      </c>
      <c r="I1639" t="s">
        <v>54</v>
      </c>
      <c r="J1639" t="s">
        <v>4314</v>
      </c>
      <c r="K1639" t="s">
        <v>447</v>
      </c>
      <c r="L1639">
        <v>97224</v>
      </c>
      <c r="M1639" t="s">
        <v>71</v>
      </c>
      <c r="N1639" t="s">
        <v>4315</v>
      </c>
      <c r="O1639" t="s">
        <v>98</v>
      </c>
      <c r="P1639" t="s">
        <v>99</v>
      </c>
      <c r="Q1639" t="s">
        <v>4316</v>
      </c>
      <c r="R1639" s="19">
        <v>438.33600000000001</v>
      </c>
      <c r="S1639" s="17">
        <v>4</v>
      </c>
      <c r="T1639" s="20">
        <v>0.2</v>
      </c>
      <c r="U1639" s="19">
        <v>-87.667199999999994</v>
      </c>
      <c r="V1639" s="20">
        <f t="shared" si="125"/>
        <v>-0.19999999999999998</v>
      </c>
      <c r="W1639" s="17">
        <f t="shared" si="126"/>
        <v>2014</v>
      </c>
      <c r="X1639" t="str">
        <f t="shared" si="127"/>
        <v>Nov-2014</v>
      </c>
      <c r="Y1639" s="17">
        <f t="shared" si="128"/>
        <v>6</v>
      </c>
      <c r="Z1639" t="str">
        <f t="shared" si="129"/>
        <v>11-20%</v>
      </c>
      <c r="AA1639" s="17">
        <f>IF(COUNTIF($B$2:B1639,B1639)=1,1,0)</f>
        <v>0</v>
      </c>
      <c r="AB1639" s="17">
        <f>IF(COUNTIF($F$2:F1639,F1639)=1,1,0)</f>
        <v>0</v>
      </c>
    </row>
    <row r="1640" spans="1:28" x14ac:dyDescent="0.2">
      <c r="A1640" s="17">
        <v>1639</v>
      </c>
      <c r="B1640" t="s">
        <v>4317</v>
      </c>
      <c r="C1640" s="18">
        <v>42516</v>
      </c>
      <c r="D1640" s="18">
        <v>42522</v>
      </c>
      <c r="E1640" t="s">
        <v>77</v>
      </c>
      <c r="F1640" t="s">
        <v>4318</v>
      </c>
      <c r="G1640" t="s">
        <v>4319</v>
      </c>
      <c r="H1640" t="s">
        <v>53</v>
      </c>
      <c r="I1640" t="s">
        <v>54</v>
      </c>
      <c r="J1640" t="s">
        <v>123</v>
      </c>
      <c r="K1640" t="s">
        <v>3068</v>
      </c>
      <c r="L1640">
        <v>20016</v>
      </c>
      <c r="M1640" t="s">
        <v>175</v>
      </c>
      <c r="N1640" t="s">
        <v>4320</v>
      </c>
      <c r="O1640" t="s">
        <v>73</v>
      </c>
      <c r="P1640" t="s">
        <v>117</v>
      </c>
      <c r="Q1640" t="s">
        <v>4321</v>
      </c>
      <c r="R1640" s="19">
        <v>19.440000000000001</v>
      </c>
      <c r="S1640" s="17">
        <v>3</v>
      </c>
      <c r="T1640" s="20">
        <v>0</v>
      </c>
      <c r="U1640" s="19">
        <v>9.3312000000000008</v>
      </c>
      <c r="V1640" s="20">
        <f t="shared" si="125"/>
        <v>0.48000000000000004</v>
      </c>
      <c r="W1640" s="17">
        <f t="shared" si="126"/>
        <v>2016</v>
      </c>
      <c r="X1640" t="str">
        <f t="shared" si="127"/>
        <v>May-2016</v>
      </c>
      <c r="Y1640" s="17">
        <f t="shared" si="128"/>
        <v>6</v>
      </c>
      <c r="Z1640" t="str">
        <f t="shared" si="129"/>
        <v>0% (No Discount)</v>
      </c>
      <c r="AA1640" s="17">
        <f>IF(COUNTIF($B$2:B1640,B1640)=1,1,0)</f>
        <v>1</v>
      </c>
      <c r="AB1640" s="17">
        <f>IF(COUNTIF($F$2:F1640,F1640)=1,1,0)</f>
        <v>1</v>
      </c>
    </row>
    <row r="1641" spans="1:28" x14ac:dyDescent="0.2">
      <c r="A1641" s="17">
        <v>1640</v>
      </c>
      <c r="B1641" t="s">
        <v>4317</v>
      </c>
      <c r="C1641" s="18">
        <v>42516</v>
      </c>
      <c r="D1641" s="18">
        <v>42522</v>
      </c>
      <c r="E1641" t="s">
        <v>77</v>
      </c>
      <c r="F1641" t="s">
        <v>4318</v>
      </c>
      <c r="G1641" t="s">
        <v>4319</v>
      </c>
      <c r="H1641" t="s">
        <v>53</v>
      </c>
      <c r="I1641" t="s">
        <v>54</v>
      </c>
      <c r="J1641" t="s">
        <v>123</v>
      </c>
      <c r="K1641" t="s">
        <v>3068</v>
      </c>
      <c r="L1641">
        <v>20016</v>
      </c>
      <c r="M1641" t="s">
        <v>175</v>
      </c>
      <c r="N1641" t="s">
        <v>2138</v>
      </c>
      <c r="O1641" t="s">
        <v>73</v>
      </c>
      <c r="P1641" t="s">
        <v>102</v>
      </c>
      <c r="Q1641" t="s">
        <v>2139</v>
      </c>
      <c r="R1641" s="19">
        <v>9.64</v>
      </c>
      <c r="S1641" s="17">
        <v>2</v>
      </c>
      <c r="T1641" s="20">
        <v>0</v>
      </c>
      <c r="U1641" s="19">
        <v>4.4344000000000001</v>
      </c>
      <c r="V1641" s="20">
        <f t="shared" si="125"/>
        <v>0.45999999999999996</v>
      </c>
      <c r="W1641" s="17">
        <f t="shared" si="126"/>
        <v>2016</v>
      </c>
      <c r="X1641" t="str">
        <f t="shared" si="127"/>
        <v>May-2016</v>
      </c>
      <c r="Y1641" s="17">
        <f t="shared" si="128"/>
        <v>6</v>
      </c>
      <c r="Z1641" t="str">
        <f t="shared" si="129"/>
        <v>0% (No Discount)</v>
      </c>
      <c r="AA1641" s="17">
        <f>IF(COUNTIF($B$2:B1641,B1641)=1,1,0)</f>
        <v>0</v>
      </c>
      <c r="AB1641" s="17">
        <f>IF(COUNTIF($F$2:F1641,F1641)=1,1,0)</f>
        <v>0</v>
      </c>
    </row>
    <row r="1642" spans="1:28" x14ac:dyDescent="0.2">
      <c r="A1642" s="17">
        <v>1641</v>
      </c>
      <c r="B1642" t="s">
        <v>4317</v>
      </c>
      <c r="C1642" s="18">
        <v>42516</v>
      </c>
      <c r="D1642" s="18">
        <v>42522</v>
      </c>
      <c r="E1642" t="s">
        <v>77</v>
      </c>
      <c r="F1642" t="s">
        <v>4318</v>
      </c>
      <c r="G1642" t="s">
        <v>4319</v>
      </c>
      <c r="H1642" t="s">
        <v>53</v>
      </c>
      <c r="I1642" t="s">
        <v>54</v>
      </c>
      <c r="J1642" t="s">
        <v>123</v>
      </c>
      <c r="K1642" t="s">
        <v>3068</v>
      </c>
      <c r="L1642">
        <v>20016</v>
      </c>
      <c r="M1642" t="s">
        <v>175</v>
      </c>
      <c r="N1642" t="s">
        <v>356</v>
      </c>
      <c r="O1642" t="s">
        <v>73</v>
      </c>
      <c r="P1642" t="s">
        <v>117</v>
      </c>
      <c r="Q1642" t="s">
        <v>357</v>
      </c>
      <c r="R1642" s="19">
        <v>12.7</v>
      </c>
      <c r="S1642" s="17">
        <v>2</v>
      </c>
      <c r="T1642" s="20">
        <v>0</v>
      </c>
      <c r="U1642" s="19">
        <v>5.8419999999999996</v>
      </c>
      <c r="V1642" s="20">
        <f t="shared" si="125"/>
        <v>0.46</v>
      </c>
      <c r="W1642" s="17">
        <f t="shared" si="126"/>
        <v>2016</v>
      </c>
      <c r="X1642" t="str">
        <f t="shared" si="127"/>
        <v>May-2016</v>
      </c>
      <c r="Y1642" s="17">
        <f t="shared" si="128"/>
        <v>6</v>
      </c>
      <c r="Z1642" t="str">
        <f t="shared" si="129"/>
        <v>0% (No Discount)</v>
      </c>
      <c r="AA1642" s="17">
        <f>IF(COUNTIF($B$2:B1642,B1642)=1,1,0)</f>
        <v>0</v>
      </c>
      <c r="AB1642" s="17">
        <f>IF(COUNTIF($F$2:F1642,F1642)=1,1,0)</f>
        <v>0</v>
      </c>
    </row>
    <row r="1643" spans="1:28" x14ac:dyDescent="0.2">
      <c r="A1643" s="17">
        <v>1642</v>
      </c>
      <c r="B1643" t="s">
        <v>4317</v>
      </c>
      <c r="C1643" s="18">
        <v>42516</v>
      </c>
      <c r="D1643" s="18">
        <v>42522</v>
      </c>
      <c r="E1643" t="s">
        <v>77</v>
      </c>
      <c r="F1643" t="s">
        <v>4318</v>
      </c>
      <c r="G1643" t="s">
        <v>4319</v>
      </c>
      <c r="H1643" t="s">
        <v>53</v>
      </c>
      <c r="I1643" t="s">
        <v>54</v>
      </c>
      <c r="J1643" t="s">
        <v>123</v>
      </c>
      <c r="K1643" t="s">
        <v>3068</v>
      </c>
      <c r="L1643">
        <v>20016</v>
      </c>
      <c r="M1643" t="s">
        <v>175</v>
      </c>
      <c r="N1643" t="s">
        <v>453</v>
      </c>
      <c r="O1643" t="s">
        <v>59</v>
      </c>
      <c r="P1643" t="s">
        <v>92</v>
      </c>
      <c r="Q1643" t="s">
        <v>454</v>
      </c>
      <c r="R1643" s="19">
        <v>41.37</v>
      </c>
      <c r="S1643" s="17">
        <v>3</v>
      </c>
      <c r="T1643" s="20">
        <v>0</v>
      </c>
      <c r="U1643" s="19">
        <v>17.375399999999999</v>
      </c>
      <c r="V1643" s="20">
        <f t="shared" si="125"/>
        <v>0.42</v>
      </c>
      <c r="W1643" s="17">
        <f t="shared" si="126"/>
        <v>2016</v>
      </c>
      <c r="X1643" t="str">
        <f t="shared" si="127"/>
        <v>May-2016</v>
      </c>
      <c r="Y1643" s="17">
        <f t="shared" si="128"/>
        <v>6</v>
      </c>
      <c r="Z1643" t="str">
        <f t="shared" si="129"/>
        <v>0% (No Discount)</v>
      </c>
      <c r="AA1643" s="17">
        <f>IF(COUNTIF($B$2:B1643,B1643)=1,1,0)</f>
        <v>0</v>
      </c>
      <c r="AB1643" s="17">
        <f>IF(COUNTIF($F$2:F1643,F1643)=1,1,0)</f>
        <v>0</v>
      </c>
    </row>
    <row r="1644" spans="1:28" x14ac:dyDescent="0.2">
      <c r="A1644" s="17">
        <v>1643</v>
      </c>
      <c r="B1644" t="s">
        <v>4322</v>
      </c>
      <c r="C1644" s="18">
        <v>41972</v>
      </c>
      <c r="D1644" s="18">
        <v>41977</v>
      </c>
      <c r="E1644" t="s">
        <v>77</v>
      </c>
      <c r="F1644" t="s">
        <v>4323</v>
      </c>
      <c r="G1644" t="s">
        <v>4324</v>
      </c>
      <c r="H1644" t="s">
        <v>68</v>
      </c>
      <c r="I1644" t="s">
        <v>54</v>
      </c>
      <c r="J1644" t="s">
        <v>4325</v>
      </c>
      <c r="K1644" t="s">
        <v>238</v>
      </c>
      <c r="L1644">
        <v>60076</v>
      </c>
      <c r="M1644" t="s">
        <v>132</v>
      </c>
      <c r="N1644" t="s">
        <v>2168</v>
      </c>
      <c r="O1644" t="s">
        <v>73</v>
      </c>
      <c r="P1644" t="s">
        <v>296</v>
      </c>
      <c r="Q1644" t="s">
        <v>590</v>
      </c>
      <c r="R1644" s="19">
        <v>12.624000000000001</v>
      </c>
      <c r="S1644" s="17">
        <v>2</v>
      </c>
      <c r="T1644" s="20">
        <v>0.2</v>
      </c>
      <c r="U1644" s="19">
        <v>3.9449999999999998</v>
      </c>
      <c r="V1644" s="20">
        <f t="shared" si="125"/>
        <v>0.3125</v>
      </c>
      <c r="W1644" s="17">
        <f t="shared" si="126"/>
        <v>2014</v>
      </c>
      <c r="X1644" t="str">
        <f t="shared" si="127"/>
        <v>Nov-2014</v>
      </c>
      <c r="Y1644" s="17">
        <f t="shared" si="128"/>
        <v>5</v>
      </c>
      <c r="Z1644" t="str">
        <f t="shared" si="129"/>
        <v>11-20%</v>
      </c>
      <c r="AA1644" s="17">
        <f>IF(COUNTIF($B$2:B1644,B1644)=1,1,0)</f>
        <v>1</v>
      </c>
      <c r="AB1644" s="17">
        <f>IF(COUNTIF($F$2:F1644,F1644)=1,1,0)</f>
        <v>1</v>
      </c>
    </row>
    <row r="1645" spans="1:28" x14ac:dyDescent="0.2">
      <c r="A1645" s="17">
        <v>1644</v>
      </c>
      <c r="B1645" t="s">
        <v>4326</v>
      </c>
      <c r="C1645" s="18">
        <v>42082</v>
      </c>
      <c r="D1645" s="18">
        <v>42083</v>
      </c>
      <c r="E1645" t="s">
        <v>215</v>
      </c>
      <c r="F1645" t="s">
        <v>821</v>
      </c>
      <c r="G1645" t="s">
        <v>822</v>
      </c>
      <c r="H1645" t="s">
        <v>68</v>
      </c>
      <c r="I1645" t="s">
        <v>54</v>
      </c>
      <c r="J1645" t="s">
        <v>122</v>
      </c>
      <c r="K1645" t="s">
        <v>123</v>
      </c>
      <c r="L1645">
        <v>98115</v>
      </c>
      <c r="M1645" t="s">
        <v>71</v>
      </c>
      <c r="N1645" t="s">
        <v>1608</v>
      </c>
      <c r="O1645" t="s">
        <v>73</v>
      </c>
      <c r="P1645" t="s">
        <v>86</v>
      </c>
      <c r="Q1645" t="s">
        <v>1609</v>
      </c>
      <c r="R1645" s="19">
        <v>1247.6400000000001</v>
      </c>
      <c r="S1645" s="17">
        <v>3</v>
      </c>
      <c r="T1645" s="20">
        <v>0</v>
      </c>
      <c r="U1645" s="19">
        <v>349.33920000000001</v>
      </c>
      <c r="V1645" s="20">
        <f t="shared" si="125"/>
        <v>0.27999999999999997</v>
      </c>
      <c r="W1645" s="17">
        <f t="shared" si="126"/>
        <v>2015</v>
      </c>
      <c r="X1645" t="str">
        <f t="shared" si="127"/>
        <v>Mar-2015</v>
      </c>
      <c r="Y1645" s="17">
        <f t="shared" si="128"/>
        <v>1</v>
      </c>
      <c r="Z1645" t="str">
        <f t="shared" si="129"/>
        <v>0% (No Discount)</v>
      </c>
      <c r="AA1645" s="17">
        <f>IF(COUNTIF($B$2:B1645,B1645)=1,1,0)</f>
        <v>1</v>
      </c>
      <c r="AB1645" s="17">
        <f>IF(COUNTIF($F$2:F1645,F1645)=1,1,0)</f>
        <v>0</v>
      </c>
    </row>
    <row r="1646" spans="1:28" x14ac:dyDescent="0.2">
      <c r="A1646" s="17">
        <v>1645</v>
      </c>
      <c r="B1646" t="s">
        <v>4326</v>
      </c>
      <c r="C1646" s="18">
        <v>42082</v>
      </c>
      <c r="D1646" s="18">
        <v>42083</v>
      </c>
      <c r="E1646" t="s">
        <v>215</v>
      </c>
      <c r="F1646" t="s">
        <v>821</v>
      </c>
      <c r="G1646" t="s">
        <v>822</v>
      </c>
      <c r="H1646" t="s">
        <v>68</v>
      </c>
      <c r="I1646" t="s">
        <v>54</v>
      </c>
      <c r="J1646" t="s">
        <v>122</v>
      </c>
      <c r="K1646" t="s">
        <v>123</v>
      </c>
      <c r="L1646">
        <v>98115</v>
      </c>
      <c r="M1646" t="s">
        <v>71</v>
      </c>
      <c r="N1646" t="s">
        <v>4327</v>
      </c>
      <c r="O1646" t="s">
        <v>98</v>
      </c>
      <c r="P1646" t="s">
        <v>1246</v>
      </c>
      <c r="Q1646" t="s">
        <v>4328</v>
      </c>
      <c r="R1646" s="19">
        <v>3149.93</v>
      </c>
      <c r="S1646" s="17">
        <v>7</v>
      </c>
      <c r="T1646" s="20">
        <v>0</v>
      </c>
      <c r="U1646" s="19">
        <v>1480.4671000000001</v>
      </c>
      <c r="V1646" s="20">
        <f t="shared" si="125"/>
        <v>0.47000000000000003</v>
      </c>
      <c r="W1646" s="17">
        <f t="shared" si="126"/>
        <v>2015</v>
      </c>
      <c r="X1646" t="str">
        <f t="shared" si="127"/>
        <v>Mar-2015</v>
      </c>
      <c r="Y1646" s="17">
        <f t="shared" si="128"/>
        <v>1</v>
      </c>
      <c r="Z1646" t="str">
        <f t="shared" si="129"/>
        <v>0% (No Discount)</v>
      </c>
      <c r="AA1646" s="17">
        <f>IF(COUNTIF($B$2:B1646,B1646)=1,1,0)</f>
        <v>0</v>
      </c>
      <c r="AB1646" s="17">
        <f>IF(COUNTIF($F$2:F1646,F1646)=1,1,0)</f>
        <v>0</v>
      </c>
    </row>
    <row r="1647" spans="1:28" x14ac:dyDescent="0.2">
      <c r="A1647" s="17">
        <v>1646</v>
      </c>
      <c r="B1647" t="s">
        <v>4326</v>
      </c>
      <c r="C1647" s="18">
        <v>42082</v>
      </c>
      <c r="D1647" s="18">
        <v>42083</v>
      </c>
      <c r="E1647" t="s">
        <v>215</v>
      </c>
      <c r="F1647" t="s">
        <v>821</v>
      </c>
      <c r="G1647" t="s">
        <v>822</v>
      </c>
      <c r="H1647" t="s">
        <v>68</v>
      </c>
      <c r="I1647" t="s">
        <v>54</v>
      </c>
      <c r="J1647" t="s">
        <v>122</v>
      </c>
      <c r="K1647" t="s">
        <v>123</v>
      </c>
      <c r="L1647">
        <v>98115</v>
      </c>
      <c r="M1647" t="s">
        <v>71</v>
      </c>
      <c r="N1647" t="s">
        <v>4329</v>
      </c>
      <c r="O1647" t="s">
        <v>73</v>
      </c>
      <c r="P1647" t="s">
        <v>117</v>
      </c>
      <c r="Q1647" t="s">
        <v>4330</v>
      </c>
      <c r="R1647" s="19">
        <v>209.7</v>
      </c>
      <c r="S1647" s="17">
        <v>2</v>
      </c>
      <c r="T1647" s="20">
        <v>0</v>
      </c>
      <c r="U1647" s="19">
        <v>100.65600000000001</v>
      </c>
      <c r="V1647" s="20">
        <f t="shared" si="125"/>
        <v>0.48000000000000004</v>
      </c>
      <c r="W1647" s="17">
        <f t="shared" si="126"/>
        <v>2015</v>
      </c>
      <c r="X1647" t="str">
        <f t="shared" si="127"/>
        <v>Mar-2015</v>
      </c>
      <c r="Y1647" s="17">
        <f t="shared" si="128"/>
        <v>1</v>
      </c>
      <c r="Z1647" t="str">
        <f t="shared" si="129"/>
        <v>0% (No Discount)</v>
      </c>
      <c r="AA1647" s="17">
        <f>IF(COUNTIF($B$2:B1647,B1647)=1,1,0)</f>
        <v>0</v>
      </c>
      <c r="AB1647" s="17">
        <f>IF(COUNTIF($F$2:F1647,F1647)=1,1,0)</f>
        <v>0</v>
      </c>
    </row>
    <row r="1648" spans="1:28" x14ac:dyDescent="0.2">
      <c r="A1648" s="17">
        <v>1647</v>
      </c>
      <c r="B1648" t="s">
        <v>4331</v>
      </c>
      <c r="C1648" s="18">
        <v>42309</v>
      </c>
      <c r="D1648" s="18">
        <v>42311</v>
      </c>
      <c r="E1648" t="s">
        <v>215</v>
      </c>
      <c r="F1648" t="s">
        <v>814</v>
      </c>
      <c r="G1648" t="s">
        <v>815</v>
      </c>
      <c r="H1648" t="s">
        <v>129</v>
      </c>
      <c r="I1648" t="s">
        <v>54</v>
      </c>
      <c r="J1648" t="s">
        <v>173</v>
      </c>
      <c r="K1648" t="s">
        <v>174</v>
      </c>
      <c r="L1648">
        <v>19140</v>
      </c>
      <c r="M1648" t="s">
        <v>175</v>
      </c>
      <c r="N1648" t="s">
        <v>782</v>
      </c>
      <c r="O1648" t="s">
        <v>98</v>
      </c>
      <c r="P1648" t="s">
        <v>188</v>
      </c>
      <c r="Q1648" t="s">
        <v>783</v>
      </c>
      <c r="R1648" s="19">
        <v>35.36</v>
      </c>
      <c r="S1648" s="17">
        <v>2</v>
      </c>
      <c r="T1648" s="20">
        <v>0.2</v>
      </c>
      <c r="U1648" s="19">
        <v>-3.0939999999999999</v>
      </c>
      <c r="V1648" s="20">
        <f t="shared" si="125"/>
        <v>-8.7499999999999994E-2</v>
      </c>
      <c r="W1648" s="17">
        <f t="shared" si="126"/>
        <v>2015</v>
      </c>
      <c r="X1648" t="str">
        <f t="shared" si="127"/>
        <v>Nov-2015</v>
      </c>
      <c r="Y1648" s="17">
        <f t="shared" si="128"/>
        <v>2</v>
      </c>
      <c r="Z1648" t="str">
        <f t="shared" si="129"/>
        <v>11-20%</v>
      </c>
      <c r="AA1648" s="17">
        <f>IF(COUNTIF($B$2:B1648,B1648)=1,1,0)</f>
        <v>1</v>
      </c>
      <c r="AB1648" s="17">
        <f>IF(COUNTIF($F$2:F1648,F1648)=1,1,0)</f>
        <v>0</v>
      </c>
    </row>
    <row r="1649" spans="1:28" x14ac:dyDescent="0.2">
      <c r="A1649" s="17">
        <v>1648</v>
      </c>
      <c r="B1649" t="s">
        <v>4331</v>
      </c>
      <c r="C1649" s="18">
        <v>42309</v>
      </c>
      <c r="D1649" s="18">
        <v>42311</v>
      </c>
      <c r="E1649" t="s">
        <v>215</v>
      </c>
      <c r="F1649" t="s">
        <v>814</v>
      </c>
      <c r="G1649" t="s">
        <v>815</v>
      </c>
      <c r="H1649" t="s">
        <v>129</v>
      </c>
      <c r="I1649" t="s">
        <v>54</v>
      </c>
      <c r="J1649" t="s">
        <v>173</v>
      </c>
      <c r="K1649" t="s">
        <v>174</v>
      </c>
      <c r="L1649">
        <v>19140</v>
      </c>
      <c r="M1649" t="s">
        <v>175</v>
      </c>
      <c r="N1649" t="s">
        <v>4332</v>
      </c>
      <c r="O1649" t="s">
        <v>73</v>
      </c>
      <c r="P1649" t="s">
        <v>296</v>
      </c>
      <c r="Q1649" t="s">
        <v>4333</v>
      </c>
      <c r="R1649" s="19">
        <v>3.1680000000000001</v>
      </c>
      <c r="S1649" s="17">
        <v>2</v>
      </c>
      <c r="T1649" s="20">
        <v>0.2</v>
      </c>
      <c r="U1649" s="19">
        <v>-0.71279999999999999</v>
      </c>
      <c r="V1649" s="20">
        <f t="shared" si="125"/>
        <v>-0.22499999999999998</v>
      </c>
      <c r="W1649" s="17">
        <f t="shared" si="126"/>
        <v>2015</v>
      </c>
      <c r="X1649" t="str">
        <f t="shared" si="127"/>
        <v>Nov-2015</v>
      </c>
      <c r="Y1649" s="17">
        <f t="shared" si="128"/>
        <v>2</v>
      </c>
      <c r="Z1649" t="str">
        <f t="shared" si="129"/>
        <v>11-20%</v>
      </c>
      <c r="AA1649" s="17">
        <f>IF(COUNTIF($B$2:B1649,B1649)=1,1,0)</f>
        <v>0</v>
      </c>
      <c r="AB1649" s="17">
        <f>IF(COUNTIF($F$2:F1649,F1649)=1,1,0)</f>
        <v>0</v>
      </c>
    </row>
    <row r="1650" spans="1:28" x14ac:dyDescent="0.2">
      <c r="A1650" s="17">
        <v>1649</v>
      </c>
      <c r="B1650" t="s">
        <v>4334</v>
      </c>
      <c r="C1650" s="18">
        <v>42273</v>
      </c>
      <c r="D1650" s="18">
        <v>42276</v>
      </c>
      <c r="E1650" t="s">
        <v>50</v>
      </c>
      <c r="F1650" t="s">
        <v>1971</v>
      </c>
      <c r="G1650" t="s">
        <v>1972</v>
      </c>
      <c r="H1650" t="s">
        <v>53</v>
      </c>
      <c r="I1650" t="s">
        <v>54</v>
      </c>
      <c r="J1650" t="s">
        <v>173</v>
      </c>
      <c r="K1650" t="s">
        <v>174</v>
      </c>
      <c r="L1650">
        <v>19143</v>
      </c>
      <c r="M1650" t="s">
        <v>175</v>
      </c>
      <c r="N1650" t="s">
        <v>4335</v>
      </c>
      <c r="O1650" t="s">
        <v>73</v>
      </c>
      <c r="P1650" t="s">
        <v>102</v>
      </c>
      <c r="Q1650" t="s">
        <v>4336</v>
      </c>
      <c r="R1650" s="19">
        <v>121.104</v>
      </c>
      <c r="S1650" s="17">
        <v>6</v>
      </c>
      <c r="T1650" s="20">
        <v>0.7</v>
      </c>
      <c r="U1650" s="19">
        <v>-100.92</v>
      </c>
      <c r="V1650" s="20">
        <f t="shared" si="125"/>
        <v>-0.83333333333333337</v>
      </c>
      <c r="W1650" s="17">
        <f t="shared" si="126"/>
        <v>2015</v>
      </c>
      <c r="X1650" t="str">
        <f t="shared" si="127"/>
        <v>Sep-2015</v>
      </c>
      <c r="Y1650" s="17">
        <f t="shared" si="128"/>
        <v>3</v>
      </c>
      <c r="Z1650" t="str">
        <f t="shared" si="129"/>
        <v>Over 50%</v>
      </c>
      <c r="AA1650" s="17">
        <f>IF(COUNTIF($B$2:B1650,B1650)=1,1,0)</f>
        <v>1</v>
      </c>
      <c r="AB1650" s="17">
        <f>IF(COUNTIF($F$2:F1650,F1650)=1,1,0)</f>
        <v>0</v>
      </c>
    </row>
    <row r="1651" spans="1:28" x14ac:dyDescent="0.2">
      <c r="A1651" s="17">
        <v>1650</v>
      </c>
      <c r="B1651" t="s">
        <v>4334</v>
      </c>
      <c r="C1651" s="18">
        <v>42273</v>
      </c>
      <c r="D1651" s="18">
        <v>42276</v>
      </c>
      <c r="E1651" t="s">
        <v>50</v>
      </c>
      <c r="F1651" t="s">
        <v>1971</v>
      </c>
      <c r="G1651" t="s">
        <v>1972</v>
      </c>
      <c r="H1651" t="s">
        <v>53</v>
      </c>
      <c r="I1651" t="s">
        <v>54</v>
      </c>
      <c r="J1651" t="s">
        <v>173</v>
      </c>
      <c r="K1651" t="s">
        <v>174</v>
      </c>
      <c r="L1651">
        <v>19143</v>
      </c>
      <c r="M1651" t="s">
        <v>175</v>
      </c>
      <c r="N1651" t="s">
        <v>4337</v>
      </c>
      <c r="O1651" t="s">
        <v>98</v>
      </c>
      <c r="P1651" t="s">
        <v>99</v>
      </c>
      <c r="Q1651" t="s">
        <v>4338</v>
      </c>
      <c r="R1651" s="19">
        <v>45.893999999999998</v>
      </c>
      <c r="S1651" s="17">
        <v>1</v>
      </c>
      <c r="T1651" s="20">
        <v>0.4</v>
      </c>
      <c r="U1651" s="19">
        <v>-9.1788000000000007</v>
      </c>
      <c r="V1651" s="20">
        <f t="shared" si="125"/>
        <v>-0.2</v>
      </c>
      <c r="W1651" s="17">
        <f t="shared" si="126"/>
        <v>2015</v>
      </c>
      <c r="X1651" t="str">
        <f t="shared" si="127"/>
        <v>Sep-2015</v>
      </c>
      <c r="Y1651" s="17">
        <f t="shared" si="128"/>
        <v>3</v>
      </c>
      <c r="Z1651" t="str">
        <f t="shared" si="129"/>
        <v>31-40%</v>
      </c>
      <c r="AA1651" s="17">
        <f>IF(COUNTIF($B$2:B1651,B1651)=1,1,0)</f>
        <v>0</v>
      </c>
      <c r="AB1651" s="17">
        <f>IF(COUNTIF($F$2:F1651,F1651)=1,1,0)</f>
        <v>0</v>
      </c>
    </row>
    <row r="1652" spans="1:28" x14ac:dyDescent="0.2">
      <c r="A1652" s="17">
        <v>1651</v>
      </c>
      <c r="B1652" t="s">
        <v>4339</v>
      </c>
      <c r="C1652" s="18">
        <v>41880</v>
      </c>
      <c r="D1652" s="18">
        <v>41880</v>
      </c>
      <c r="E1652" t="s">
        <v>1320</v>
      </c>
      <c r="F1652" t="s">
        <v>4340</v>
      </c>
      <c r="G1652" t="s">
        <v>4341</v>
      </c>
      <c r="H1652" t="s">
        <v>68</v>
      </c>
      <c r="I1652" t="s">
        <v>54</v>
      </c>
      <c r="J1652" t="s">
        <v>154</v>
      </c>
      <c r="K1652" t="s">
        <v>70</v>
      </c>
      <c r="L1652">
        <v>94110</v>
      </c>
      <c r="M1652" t="s">
        <v>71</v>
      </c>
      <c r="N1652" t="s">
        <v>4342</v>
      </c>
      <c r="O1652" t="s">
        <v>73</v>
      </c>
      <c r="P1652" t="s">
        <v>117</v>
      </c>
      <c r="Q1652" t="s">
        <v>4343</v>
      </c>
      <c r="R1652" s="19">
        <v>109.92</v>
      </c>
      <c r="S1652" s="17">
        <v>2</v>
      </c>
      <c r="T1652" s="20">
        <v>0</v>
      </c>
      <c r="U1652" s="19">
        <v>53.860799999999998</v>
      </c>
      <c r="V1652" s="20">
        <f t="shared" si="125"/>
        <v>0.49</v>
      </c>
      <c r="W1652" s="17">
        <f t="shared" si="126"/>
        <v>2014</v>
      </c>
      <c r="X1652" t="str">
        <f t="shared" si="127"/>
        <v>Aug-2014</v>
      </c>
      <c r="Y1652" s="17">
        <f t="shared" si="128"/>
        <v>0</v>
      </c>
      <c r="Z1652" t="str">
        <f t="shared" si="129"/>
        <v>0% (No Discount)</v>
      </c>
      <c r="AA1652" s="17">
        <f>IF(COUNTIF($B$2:B1652,B1652)=1,1,0)</f>
        <v>1</v>
      </c>
      <c r="AB1652" s="17">
        <f>IF(COUNTIF($F$2:F1652,F1652)=1,1,0)</f>
        <v>1</v>
      </c>
    </row>
    <row r="1653" spans="1:28" x14ac:dyDescent="0.2">
      <c r="A1653" s="17">
        <v>1652</v>
      </c>
      <c r="B1653" t="s">
        <v>4339</v>
      </c>
      <c r="C1653" s="18">
        <v>41880</v>
      </c>
      <c r="D1653" s="18">
        <v>41880</v>
      </c>
      <c r="E1653" t="s">
        <v>1320</v>
      </c>
      <c r="F1653" t="s">
        <v>4340</v>
      </c>
      <c r="G1653" t="s">
        <v>4341</v>
      </c>
      <c r="H1653" t="s">
        <v>68</v>
      </c>
      <c r="I1653" t="s">
        <v>54</v>
      </c>
      <c r="J1653" t="s">
        <v>154</v>
      </c>
      <c r="K1653" t="s">
        <v>70</v>
      </c>
      <c r="L1653">
        <v>94110</v>
      </c>
      <c r="M1653" t="s">
        <v>71</v>
      </c>
      <c r="N1653" t="s">
        <v>4344</v>
      </c>
      <c r="O1653" t="s">
        <v>73</v>
      </c>
      <c r="P1653" t="s">
        <v>117</v>
      </c>
      <c r="Q1653" t="s">
        <v>4345</v>
      </c>
      <c r="R1653" s="19">
        <v>13.36</v>
      </c>
      <c r="S1653" s="17">
        <v>2</v>
      </c>
      <c r="T1653" s="20">
        <v>0</v>
      </c>
      <c r="U1653" s="19">
        <v>6.4127999999999998</v>
      </c>
      <c r="V1653" s="20">
        <f t="shared" si="125"/>
        <v>0.48</v>
      </c>
      <c r="W1653" s="17">
        <f t="shared" si="126"/>
        <v>2014</v>
      </c>
      <c r="X1653" t="str">
        <f t="shared" si="127"/>
        <v>Aug-2014</v>
      </c>
      <c r="Y1653" s="17">
        <f t="shared" si="128"/>
        <v>0</v>
      </c>
      <c r="Z1653" t="str">
        <f t="shared" si="129"/>
        <v>0% (No Discount)</v>
      </c>
      <c r="AA1653" s="17">
        <f>IF(COUNTIF($B$2:B1653,B1653)=1,1,0)</f>
        <v>0</v>
      </c>
      <c r="AB1653" s="17">
        <f>IF(COUNTIF($F$2:F1653,F1653)=1,1,0)</f>
        <v>0</v>
      </c>
    </row>
    <row r="1654" spans="1:28" x14ac:dyDescent="0.2">
      <c r="A1654" s="17">
        <v>1653</v>
      </c>
      <c r="B1654" t="s">
        <v>4346</v>
      </c>
      <c r="C1654" s="18">
        <v>43057</v>
      </c>
      <c r="D1654" s="18">
        <v>43060</v>
      </c>
      <c r="E1654" t="s">
        <v>215</v>
      </c>
      <c r="F1654" t="s">
        <v>4347</v>
      </c>
      <c r="G1654" t="s">
        <v>4348</v>
      </c>
      <c r="H1654" t="s">
        <v>53</v>
      </c>
      <c r="I1654" t="s">
        <v>54</v>
      </c>
      <c r="J1654" t="s">
        <v>122</v>
      </c>
      <c r="K1654" t="s">
        <v>123</v>
      </c>
      <c r="L1654">
        <v>98105</v>
      </c>
      <c r="M1654" t="s">
        <v>71</v>
      </c>
      <c r="N1654" t="s">
        <v>424</v>
      </c>
      <c r="O1654" t="s">
        <v>73</v>
      </c>
      <c r="P1654" t="s">
        <v>86</v>
      </c>
      <c r="Q1654" t="s">
        <v>425</v>
      </c>
      <c r="R1654" s="19">
        <v>169.68</v>
      </c>
      <c r="S1654" s="17">
        <v>6</v>
      </c>
      <c r="T1654" s="20">
        <v>0</v>
      </c>
      <c r="U1654" s="19">
        <v>45.813600000000001</v>
      </c>
      <c r="V1654" s="20">
        <f t="shared" si="125"/>
        <v>0.27</v>
      </c>
      <c r="W1654" s="17">
        <f t="shared" si="126"/>
        <v>2017</v>
      </c>
      <c r="X1654" t="str">
        <f t="shared" si="127"/>
        <v>Nov-2017</v>
      </c>
      <c r="Y1654" s="17">
        <f t="shared" si="128"/>
        <v>3</v>
      </c>
      <c r="Z1654" t="str">
        <f t="shared" si="129"/>
        <v>0% (No Discount)</v>
      </c>
      <c r="AA1654" s="17">
        <f>IF(COUNTIF($B$2:B1654,B1654)=1,1,0)</f>
        <v>1</v>
      </c>
      <c r="AB1654" s="17">
        <f>IF(COUNTIF($F$2:F1654,F1654)=1,1,0)</f>
        <v>1</v>
      </c>
    </row>
    <row r="1655" spans="1:28" x14ac:dyDescent="0.2">
      <c r="A1655" s="17">
        <v>1654</v>
      </c>
      <c r="B1655" t="s">
        <v>4346</v>
      </c>
      <c r="C1655" s="18">
        <v>43057</v>
      </c>
      <c r="D1655" s="18">
        <v>43060</v>
      </c>
      <c r="E1655" t="s">
        <v>215</v>
      </c>
      <c r="F1655" t="s">
        <v>4347</v>
      </c>
      <c r="G1655" t="s">
        <v>4348</v>
      </c>
      <c r="H1655" t="s">
        <v>53</v>
      </c>
      <c r="I1655" t="s">
        <v>54</v>
      </c>
      <c r="J1655" t="s">
        <v>122</v>
      </c>
      <c r="K1655" t="s">
        <v>123</v>
      </c>
      <c r="L1655">
        <v>98105</v>
      </c>
      <c r="M1655" t="s">
        <v>71</v>
      </c>
      <c r="N1655" t="s">
        <v>936</v>
      </c>
      <c r="O1655" t="s">
        <v>98</v>
      </c>
      <c r="P1655" t="s">
        <v>188</v>
      </c>
      <c r="Q1655" t="s">
        <v>1816</v>
      </c>
      <c r="R1655" s="19">
        <v>132.52000000000001</v>
      </c>
      <c r="S1655" s="17">
        <v>4</v>
      </c>
      <c r="T1655" s="20">
        <v>0</v>
      </c>
      <c r="U1655" s="19">
        <v>54.333199999999998</v>
      </c>
      <c r="V1655" s="20">
        <f t="shared" si="125"/>
        <v>0.41</v>
      </c>
      <c r="W1655" s="17">
        <f t="shared" si="126"/>
        <v>2017</v>
      </c>
      <c r="X1655" t="str">
        <f t="shared" si="127"/>
        <v>Nov-2017</v>
      </c>
      <c r="Y1655" s="17">
        <f t="shared" si="128"/>
        <v>3</v>
      </c>
      <c r="Z1655" t="str">
        <f t="shared" si="129"/>
        <v>0% (No Discount)</v>
      </c>
      <c r="AA1655" s="17">
        <f>IF(COUNTIF($B$2:B1655,B1655)=1,1,0)</f>
        <v>0</v>
      </c>
      <c r="AB1655" s="17">
        <f>IF(COUNTIF($F$2:F1655,F1655)=1,1,0)</f>
        <v>0</v>
      </c>
    </row>
    <row r="1656" spans="1:28" x14ac:dyDescent="0.2">
      <c r="A1656" s="17">
        <v>1655</v>
      </c>
      <c r="B1656" t="s">
        <v>4346</v>
      </c>
      <c r="C1656" s="18">
        <v>43057</v>
      </c>
      <c r="D1656" s="18">
        <v>43060</v>
      </c>
      <c r="E1656" t="s">
        <v>215</v>
      </c>
      <c r="F1656" t="s">
        <v>4347</v>
      </c>
      <c r="G1656" t="s">
        <v>4348</v>
      </c>
      <c r="H1656" t="s">
        <v>53</v>
      </c>
      <c r="I1656" t="s">
        <v>54</v>
      </c>
      <c r="J1656" t="s">
        <v>122</v>
      </c>
      <c r="K1656" t="s">
        <v>123</v>
      </c>
      <c r="L1656">
        <v>98105</v>
      </c>
      <c r="M1656" t="s">
        <v>71</v>
      </c>
      <c r="N1656" t="s">
        <v>4349</v>
      </c>
      <c r="O1656" t="s">
        <v>73</v>
      </c>
      <c r="P1656" t="s">
        <v>296</v>
      </c>
      <c r="Q1656" t="s">
        <v>4350</v>
      </c>
      <c r="R1656" s="19">
        <v>2.96</v>
      </c>
      <c r="S1656" s="17">
        <v>2</v>
      </c>
      <c r="T1656" s="20">
        <v>0</v>
      </c>
      <c r="U1656" s="19">
        <v>1.4208000000000001</v>
      </c>
      <c r="V1656" s="20">
        <f t="shared" si="125"/>
        <v>0.48000000000000004</v>
      </c>
      <c r="W1656" s="17">
        <f t="shared" si="126"/>
        <v>2017</v>
      </c>
      <c r="X1656" t="str">
        <f t="shared" si="127"/>
        <v>Nov-2017</v>
      </c>
      <c r="Y1656" s="17">
        <f t="shared" si="128"/>
        <v>3</v>
      </c>
      <c r="Z1656" t="str">
        <f t="shared" si="129"/>
        <v>0% (No Discount)</v>
      </c>
      <c r="AA1656" s="17">
        <f>IF(COUNTIF($B$2:B1656,B1656)=1,1,0)</f>
        <v>0</v>
      </c>
      <c r="AB1656" s="17">
        <f>IF(COUNTIF($F$2:F1656,F1656)=1,1,0)</f>
        <v>0</v>
      </c>
    </row>
    <row r="1657" spans="1:28" x14ac:dyDescent="0.2">
      <c r="A1657" s="17">
        <v>1656</v>
      </c>
      <c r="B1657" t="s">
        <v>4346</v>
      </c>
      <c r="C1657" s="18">
        <v>43057</v>
      </c>
      <c r="D1657" s="18">
        <v>43060</v>
      </c>
      <c r="E1657" t="s">
        <v>215</v>
      </c>
      <c r="F1657" t="s">
        <v>4347</v>
      </c>
      <c r="G1657" t="s">
        <v>4348</v>
      </c>
      <c r="H1657" t="s">
        <v>53</v>
      </c>
      <c r="I1657" t="s">
        <v>54</v>
      </c>
      <c r="J1657" t="s">
        <v>122</v>
      </c>
      <c r="K1657" t="s">
        <v>123</v>
      </c>
      <c r="L1657">
        <v>98105</v>
      </c>
      <c r="M1657" t="s">
        <v>71</v>
      </c>
      <c r="N1657" t="s">
        <v>4351</v>
      </c>
      <c r="O1657" t="s">
        <v>73</v>
      </c>
      <c r="P1657" t="s">
        <v>102</v>
      </c>
      <c r="Q1657" t="s">
        <v>4352</v>
      </c>
      <c r="R1657" s="19">
        <v>8.4480000000000004</v>
      </c>
      <c r="S1657" s="17">
        <v>2</v>
      </c>
      <c r="T1657" s="20">
        <v>0.2</v>
      </c>
      <c r="U1657" s="19">
        <v>2.9567999999999999</v>
      </c>
      <c r="V1657" s="20">
        <f t="shared" si="125"/>
        <v>0.35</v>
      </c>
      <c r="W1657" s="17">
        <f t="shared" si="126"/>
        <v>2017</v>
      </c>
      <c r="X1657" t="str">
        <f t="shared" si="127"/>
        <v>Nov-2017</v>
      </c>
      <c r="Y1657" s="17">
        <f t="shared" si="128"/>
        <v>3</v>
      </c>
      <c r="Z1657" t="str">
        <f t="shared" si="129"/>
        <v>11-20%</v>
      </c>
      <c r="AA1657" s="17">
        <f>IF(COUNTIF($B$2:B1657,B1657)=1,1,0)</f>
        <v>0</v>
      </c>
      <c r="AB1657" s="17">
        <f>IF(COUNTIF($F$2:F1657,F1657)=1,1,0)</f>
        <v>0</v>
      </c>
    </row>
    <row r="1658" spans="1:28" x14ac:dyDescent="0.2">
      <c r="A1658" s="17">
        <v>1657</v>
      </c>
      <c r="B1658" t="s">
        <v>4346</v>
      </c>
      <c r="C1658" s="18">
        <v>43057</v>
      </c>
      <c r="D1658" s="18">
        <v>43060</v>
      </c>
      <c r="E1658" t="s">
        <v>215</v>
      </c>
      <c r="F1658" t="s">
        <v>4347</v>
      </c>
      <c r="G1658" t="s">
        <v>4348</v>
      </c>
      <c r="H1658" t="s">
        <v>53</v>
      </c>
      <c r="I1658" t="s">
        <v>54</v>
      </c>
      <c r="J1658" t="s">
        <v>122</v>
      </c>
      <c r="K1658" t="s">
        <v>123</v>
      </c>
      <c r="L1658">
        <v>98105</v>
      </c>
      <c r="M1658" t="s">
        <v>71</v>
      </c>
      <c r="N1658" t="s">
        <v>3576</v>
      </c>
      <c r="O1658" t="s">
        <v>73</v>
      </c>
      <c r="P1658" t="s">
        <v>86</v>
      </c>
      <c r="Q1658" t="s">
        <v>3577</v>
      </c>
      <c r="R1658" s="19">
        <v>95.94</v>
      </c>
      <c r="S1658" s="17">
        <v>3</v>
      </c>
      <c r="T1658" s="20">
        <v>0</v>
      </c>
      <c r="U1658" s="19">
        <v>9.5939999999999994</v>
      </c>
      <c r="V1658" s="20">
        <f t="shared" si="125"/>
        <v>9.9999999999999992E-2</v>
      </c>
      <c r="W1658" s="17">
        <f t="shared" si="126"/>
        <v>2017</v>
      </c>
      <c r="X1658" t="str">
        <f t="shared" si="127"/>
        <v>Nov-2017</v>
      </c>
      <c r="Y1658" s="17">
        <f t="shared" si="128"/>
        <v>3</v>
      </c>
      <c r="Z1658" t="str">
        <f t="shared" si="129"/>
        <v>0% (No Discount)</v>
      </c>
      <c r="AA1658" s="17">
        <f>IF(COUNTIF($B$2:B1658,B1658)=1,1,0)</f>
        <v>0</v>
      </c>
      <c r="AB1658" s="17">
        <f>IF(COUNTIF($F$2:F1658,F1658)=1,1,0)</f>
        <v>0</v>
      </c>
    </row>
    <row r="1659" spans="1:28" x14ac:dyDescent="0.2">
      <c r="A1659" s="17">
        <v>1658</v>
      </c>
      <c r="B1659" t="s">
        <v>4353</v>
      </c>
      <c r="C1659" s="18">
        <v>41771</v>
      </c>
      <c r="D1659" s="18">
        <v>41774</v>
      </c>
      <c r="E1659" t="s">
        <v>215</v>
      </c>
      <c r="F1659" t="s">
        <v>2787</v>
      </c>
      <c r="G1659" t="s">
        <v>2788</v>
      </c>
      <c r="H1659" t="s">
        <v>53</v>
      </c>
      <c r="I1659" t="s">
        <v>54</v>
      </c>
      <c r="J1659" t="s">
        <v>2581</v>
      </c>
      <c r="K1659" t="s">
        <v>141</v>
      </c>
      <c r="L1659">
        <v>53209</v>
      </c>
      <c r="M1659" t="s">
        <v>132</v>
      </c>
      <c r="N1659" t="s">
        <v>2077</v>
      </c>
      <c r="O1659" t="s">
        <v>59</v>
      </c>
      <c r="P1659" t="s">
        <v>92</v>
      </c>
      <c r="Q1659" t="s">
        <v>2078</v>
      </c>
      <c r="R1659" s="19">
        <v>34.79</v>
      </c>
      <c r="S1659" s="17">
        <v>7</v>
      </c>
      <c r="T1659" s="20">
        <v>0</v>
      </c>
      <c r="U1659" s="19">
        <v>10.7849</v>
      </c>
      <c r="V1659" s="20">
        <f t="shared" si="125"/>
        <v>0.31</v>
      </c>
      <c r="W1659" s="17">
        <f t="shared" si="126"/>
        <v>2014</v>
      </c>
      <c r="X1659" t="str">
        <f t="shared" si="127"/>
        <v>May-2014</v>
      </c>
      <c r="Y1659" s="17">
        <f t="shared" si="128"/>
        <v>3</v>
      </c>
      <c r="Z1659" t="str">
        <f t="shared" si="129"/>
        <v>0% (No Discount)</v>
      </c>
      <c r="AA1659" s="17">
        <f>IF(COUNTIF($B$2:B1659,B1659)=1,1,0)</f>
        <v>1</v>
      </c>
      <c r="AB1659" s="17">
        <f>IF(COUNTIF($F$2:F1659,F1659)=1,1,0)</f>
        <v>0</v>
      </c>
    </row>
    <row r="1660" spans="1:28" x14ac:dyDescent="0.2">
      <c r="A1660" s="17">
        <v>1659</v>
      </c>
      <c r="B1660" t="s">
        <v>4354</v>
      </c>
      <c r="C1660" s="18">
        <v>42755</v>
      </c>
      <c r="D1660" s="18">
        <v>42761</v>
      </c>
      <c r="E1660" t="s">
        <v>77</v>
      </c>
      <c r="F1660" t="s">
        <v>4355</v>
      </c>
      <c r="G1660" t="s">
        <v>4356</v>
      </c>
      <c r="H1660" t="s">
        <v>53</v>
      </c>
      <c r="I1660" t="s">
        <v>54</v>
      </c>
      <c r="J1660" t="s">
        <v>69</v>
      </c>
      <c r="K1660" t="s">
        <v>70</v>
      </c>
      <c r="L1660">
        <v>90045</v>
      </c>
      <c r="M1660" t="s">
        <v>71</v>
      </c>
      <c r="N1660" t="s">
        <v>4357</v>
      </c>
      <c r="O1660" t="s">
        <v>98</v>
      </c>
      <c r="P1660" t="s">
        <v>99</v>
      </c>
      <c r="Q1660" t="s">
        <v>4358</v>
      </c>
      <c r="R1660" s="19">
        <v>160.77600000000001</v>
      </c>
      <c r="S1660" s="17">
        <v>3</v>
      </c>
      <c r="T1660" s="20">
        <v>0.2</v>
      </c>
      <c r="U1660" s="19">
        <v>10.048500000000001</v>
      </c>
      <c r="V1660" s="20">
        <f t="shared" si="125"/>
        <v>6.25E-2</v>
      </c>
      <c r="W1660" s="17">
        <f t="shared" si="126"/>
        <v>2017</v>
      </c>
      <c r="X1660" t="str">
        <f t="shared" si="127"/>
        <v>Jan-2017</v>
      </c>
      <c r="Y1660" s="17">
        <f t="shared" si="128"/>
        <v>6</v>
      </c>
      <c r="Z1660" t="str">
        <f t="shared" si="129"/>
        <v>11-20%</v>
      </c>
      <c r="AA1660" s="17">
        <f>IF(COUNTIF($B$2:B1660,B1660)=1,1,0)</f>
        <v>1</v>
      </c>
      <c r="AB1660" s="17">
        <f>IF(COUNTIF($F$2:F1660,F1660)=1,1,0)</f>
        <v>1</v>
      </c>
    </row>
    <row r="1661" spans="1:28" x14ac:dyDescent="0.2">
      <c r="A1661" s="17">
        <v>1660</v>
      </c>
      <c r="B1661" t="s">
        <v>4359</v>
      </c>
      <c r="C1661" s="18">
        <v>43038</v>
      </c>
      <c r="D1661" s="18">
        <v>43045</v>
      </c>
      <c r="E1661" t="s">
        <v>77</v>
      </c>
      <c r="F1661" t="s">
        <v>4360</v>
      </c>
      <c r="G1661" t="s">
        <v>4361</v>
      </c>
      <c r="H1661" t="s">
        <v>53</v>
      </c>
      <c r="I1661" t="s">
        <v>54</v>
      </c>
      <c r="J1661" t="s">
        <v>122</v>
      </c>
      <c r="K1661" t="s">
        <v>123</v>
      </c>
      <c r="L1661">
        <v>98115</v>
      </c>
      <c r="M1661" t="s">
        <v>71</v>
      </c>
      <c r="N1661" t="s">
        <v>3179</v>
      </c>
      <c r="O1661" t="s">
        <v>73</v>
      </c>
      <c r="P1661" t="s">
        <v>102</v>
      </c>
      <c r="Q1661" t="s">
        <v>3180</v>
      </c>
      <c r="R1661" s="19">
        <v>88.751999999999995</v>
      </c>
      <c r="S1661" s="17">
        <v>3</v>
      </c>
      <c r="T1661" s="20">
        <v>0.2</v>
      </c>
      <c r="U1661" s="19">
        <v>27.734999999999999</v>
      </c>
      <c r="V1661" s="20">
        <f t="shared" si="125"/>
        <v>0.3125</v>
      </c>
      <c r="W1661" s="17">
        <f t="shared" si="126"/>
        <v>2017</v>
      </c>
      <c r="X1661" t="str">
        <f t="shared" si="127"/>
        <v>Oct-2017</v>
      </c>
      <c r="Y1661" s="17">
        <f t="shared" si="128"/>
        <v>7</v>
      </c>
      <c r="Z1661" t="str">
        <f t="shared" si="129"/>
        <v>11-20%</v>
      </c>
      <c r="AA1661" s="17">
        <f>IF(COUNTIF($B$2:B1661,B1661)=1,1,0)</f>
        <v>1</v>
      </c>
      <c r="AB1661" s="17">
        <f>IF(COUNTIF($F$2:F1661,F1661)=1,1,0)</f>
        <v>1</v>
      </c>
    </row>
    <row r="1662" spans="1:28" x14ac:dyDescent="0.2">
      <c r="A1662" s="17">
        <v>1661</v>
      </c>
      <c r="B1662" t="s">
        <v>4359</v>
      </c>
      <c r="C1662" s="18">
        <v>43038</v>
      </c>
      <c r="D1662" s="18">
        <v>43045</v>
      </c>
      <c r="E1662" t="s">
        <v>77</v>
      </c>
      <c r="F1662" t="s">
        <v>4360</v>
      </c>
      <c r="G1662" t="s">
        <v>4361</v>
      </c>
      <c r="H1662" t="s">
        <v>53</v>
      </c>
      <c r="I1662" t="s">
        <v>54</v>
      </c>
      <c r="J1662" t="s">
        <v>122</v>
      </c>
      <c r="K1662" t="s">
        <v>123</v>
      </c>
      <c r="L1662">
        <v>98115</v>
      </c>
      <c r="M1662" t="s">
        <v>71</v>
      </c>
      <c r="N1662" t="s">
        <v>3329</v>
      </c>
      <c r="O1662" t="s">
        <v>73</v>
      </c>
      <c r="P1662" t="s">
        <v>102</v>
      </c>
      <c r="Q1662" t="s">
        <v>3330</v>
      </c>
      <c r="R1662" s="19">
        <v>13.904</v>
      </c>
      <c r="S1662" s="17">
        <v>2</v>
      </c>
      <c r="T1662" s="20">
        <v>0.2</v>
      </c>
      <c r="U1662" s="19">
        <v>5.2140000000000004</v>
      </c>
      <c r="V1662" s="20">
        <f t="shared" si="125"/>
        <v>0.37500000000000006</v>
      </c>
      <c r="W1662" s="17">
        <f t="shared" si="126"/>
        <v>2017</v>
      </c>
      <c r="X1662" t="str">
        <f t="shared" si="127"/>
        <v>Oct-2017</v>
      </c>
      <c r="Y1662" s="17">
        <f t="shared" si="128"/>
        <v>7</v>
      </c>
      <c r="Z1662" t="str">
        <f t="shared" si="129"/>
        <v>11-20%</v>
      </c>
      <c r="AA1662" s="17">
        <f>IF(COUNTIF($B$2:B1662,B1662)=1,1,0)</f>
        <v>0</v>
      </c>
      <c r="AB1662" s="17">
        <f>IF(COUNTIF($F$2:F1662,F1662)=1,1,0)</f>
        <v>0</v>
      </c>
    </row>
    <row r="1663" spans="1:28" x14ac:dyDescent="0.2">
      <c r="A1663" s="17">
        <v>1662</v>
      </c>
      <c r="B1663" t="s">
        <v>4362</v>
      </c>
      <c r="C1663" s="18">
        <v>42855</v>
      </c>
      <c r="D1663" s="18">
        <v>42861</v>
      </c>
      <c r="E1663" t="s">
        <v>77</v>
      </c>
      <c r="F1663" t="s">
        <v>3637</v>
      </c>
      <c r="G1663" t="s">
        <v>3638</v>
      </c>
      <c r="H1663" t="s">
        <v>68</v>
      </c>
      <c r="I1663" t="s">
        <v>54</v>
      </c>
      <c r="J1663" t="s">
        <v>173</v>
      </c>
      <c r="K1663" t="s">
        <v>174</v>
      </c>
      <c r="L1663">
        <v>19143</v>
      </c>
      <c r="M1663" t="s">
        <v>175</v>
      </c>
      <c r="N1663" t="s">
        <v>3734</v>
      </c>
      <c r="O1663" t="s">
        <v>98</v>
      </c>
      <c r="P1663" t="s">
        <v>99</v>
      </c>
      <c r="Q1663" t="s">
        <v>3735</v>
      </c>
      <c r="R1663" s="19">
        <v>677.58</v>
      </c>
      <c r="S1663" s="17">
        <v>5</v>
      </c>
      <c r="T1663" s="20">
        <v>0.4</v>
      </c>
      <c r="U1663" s="19">
        <v>-158.102</v>
      </c>
      <c r="V1663" s="20">
        <f t="shared" si="125"/>
        <v>-0.23333333333333334</v>
      </c>
      <c r="W1663" s="17">
        <f t="shared" si="126"/>
        <v>2017</v>
      </c>
      <c r="X1663" t="str">
        <f t="shared" si="127"/>
        <v>Apr-2017</v>
      </c>
      <c r="Y1663" s="17">
        <f t="shared" si="128"/>
        <v>6</v>
      </c>
      <c r="Z1663" t="str">
        <f t="shared" si="129"/>
        <v>31-40%</v>
      </c>
      <c r="AA1663" s="17">
        <f>IF(COUNTIF($B$2:B1663,B1663)=1,1,0)</f>
        <v>1</v>
      </c>
      <c r="AB1663" s="17">
        <f>IF(COUNTIF($F$2:F1663,F1663)=1,1,0)</f>
        <v>0</v>
      </c>
    </row>
    <row r="1664" spans="1:28" x14ac:dyDescent="0.2">
      <c r="A1664" s="17">
        <v>1663</v>
      </c>
      <c r="B1664" t="s">
        <v>4362</v>
      </c>
      <c r="C1664" s="18">
        <v>42855</v>
      </c>
      <c r="D1664" s="18">
        <v>42861</v>
      </c>
      <c r="E1664" t="s">
        <v>77</v>
      </c>
      <c r="F1664" t="s">
        <v>3637</v>
      </c>
      <c r="G1664" t="s">
        <v>3638</v>
      </c>
      <c r="H1664" t="s">
        <v>68</v>
      </c>
      <c r="I1664" t="s">
        <v>54</v>
      </c>
      <c r="J1664" t="s">
        <v>173</v>
      </c>
      <c r="K1664" t="s">
        <v>174</v>
      </c>
      <c r="L1664">
        <v>19143</v>
      </c>
      <c r="M1664" t="s">
        <v>175</v>
      </c>
      <c r="N1664" t="s">
        <v>4363</v>
      </c>
      <c r="O1664" t="s">
        <v>73</v>
      </c>
      <c r="P1664" t="s">
        <v>102</v>
      </c>
      <c r="Q1664" t="s">
        <v>4364</v>
      </c>
      <c r="R1664" s="19">
        <v>13.896000000000001</v>
      </c>
      <c r="S1664" s="17">
        <v>3</v>
      </c>
      <c r="T1664" s="20">
        <v>0.7</v>
      </c>
      <c r="U1664" s="19">
        <v>-9.2639999999999993</v>
      </c>
      <c r="V1664" s="20">
        <f t="shared" si="125"/>
        <v>-0.66666666666666663</v>
      </c>
      <c r="W1664" s="17">
        <f t="shared" si="126"/>
        <v>2017</v>
      </c>
      <c r="X1664" t="str">
        <f t="shared" si="127"/>
        <v>Apr-2017</v>
      </c>
      <c r="Y1664" s="17">
        <f t="shared" si="128"/>
        <v>6</v>
      </c>
      <c r="Z1664" t="str">
        <f t="shared" si="129"/>
        <v>Over 50%</v>
      </c>
      <c r="AA1664" s="17">
        <f>IF(COUNTIF($B$2:B1664,B1664)=1,1,0)</f>
        <v>0</v>
      </c>
      <c r="AB1664" s="17">
        <f>IF(COUNTIF($F$2:F1664,F1664)=1,1,0)</f>
        <v>0</v>
      </c>
    </row>
    <row r="1665" spans="1:28" x14ac:dyDescent="0.2">
      <c r="A1665" s="17">
        <v>1664</v>
      </c>
      <c r="B1665" t="s">
        <v>4365</v>
      </c>
      <c r="C1665" s="18">
        <v>42698</v>
      </c>
      <c r="D1665" s="18">
        <v>42700</v>
      </c>
      <c r="E1665" t="s">
        <v>50</v>
      </c>
      <c r="F1665" t="s">
        <v>4366</v>
      </c>
      <c r="G1665" t="s">
        <v>4367</v>
      </c>
      <c r="H1665" t="s">
        <v>53</v>
      </c>
      <c r="I1665" t="s">
        <v>54</v>
      </c>
      <c r="J1665" t="s">
        <v>844</v>
      </c>
      <c r="K1665" t="s">
        <v>131</v>
      </c>
      <c r="L1665">
        <v>75217</v>
      </c>
      <c r="M1665" t="s">
        <v>132</v>
      </c>
      <c r="N1665" t="s">
        <v>1856</v>
      </c>
      <c r="O1665" t="s">
        <v>73</v>
      </c>
      <c r="P1665" t="s">
        <v>86</v>
      </c>
      <c r="Q1665" t="s">
        <v>1857</v>
      </c>
      <c r="R1665" s="19">
        <v>41.92</v>
      </c>
      <c r="S1665" s="17">
        <v>5</v>
      </c>
      <c r="T1665" s="20">
        <v>0.2</v>
      </c>
      <c r="U1665" s="19">
        <v>3.6680000000000001</v>
      </c>
      <c r="V1665" s="20">
        <f t="shared" si="125"/>
        <v>8.7499999999999994E-2</v>
      </c>
      <c r="W1665" s="17">
        <f t="shared" si="126"/>
        <v>2016</v>
      </c>
      <c r="X1665" t="str">
        <f t="shared" si="127"/>
        <v>Nov-2016</v>
      </c>
      <c r="Y1665" s="17">
        <f t="shared" si="128"/>
        <v>2</v>
      </c>
      <c r="Z1665" t="str">
        <f t="shared" si="129"/>
        <v>11-20%</v>
      </c>
      <c r="AA1665" s="17">
        <f>IF(COUNTIF($B$2:B1665,B1665)=1,1,0)</f>
        <v>1</v>
      </c>
      <c r="AB1665" s="17">
        <f>IF(COUNTIF($F$2:F1665,F1665)=1,1,0)</f>
        <v>1</v>
      </c>
    </row>
    <row r="1666" spans="1:28" x14ac:dyDescent="0.2">
      <c r="A1666" s="17">
        <v>1665</v>
      </c>
      <c r="B1666" t="s">
        <v>4365</v>
      </c>
      <c r="C1666" s="18">
        <v>42698</v>
      </c>
      <c r="D1666" s="18">
        <v>42700</v>
      </c>
      <c r="E1666" t="s">
        <v>50</v>
      </c>
      <c r="F1666" t="s">
        <v>4366</v>
      </c>
      <c r="G1666" t="s">
        <v>4367</v>
      </c>
      <c r="H1666" t="s">
        <v>53</v>
      </c>
      <c r="I1666" t="s">
        <v>54</v>
      </c>
      <c r="J1666" t="s">
        <v>844</v>
      </c>
      <c r="K1666" t="s">
        <v>131</v>
      </c>
      <c r="L1666">
        <v>75217</v>
      </c>
      <c r="M1666" t="s">
        <v>132</v>
      </c>
      <c r="N1666" t="s">
        <v>2738</v>
      </c>
      <c r="O1666" t="s">
        <v>98</v>
      </c>
      <c r="P1666" t="s">
        <v>188</v>
      </c>
      <c r="Q1666" t="s">
        <v>2739</v>
      </c>
      <c r="R1666" s="19">
        <v>297.57600000000002</v>
      </c>
      <c r="S1666" s="17">
        <v>3</v>
      </c>
      <c r="T1666" s="20">
        <v>0.2</v>
      </c>
      <c r="U1666" s="19">
        <v>-7.4394</v>
      </c>
      <c r="V1666" s="20">
        <f t="shared" ref="V1666:V1729" si="130">IFERROR(U1666/R1666,0)</f>
        <v>-2.4999999999999998E-2</v>
      </c>
      <c r="W1666" s="17">
        <f t="shared" ref="W1666:W1729" si="131">YEAR(C1666)</f>
        <v>2016</v>
      </c>
      <c r="X1666" t="str">
        <f t="shared" ref="X1666:X1729" si="132">TEXT(C1666,"mmm-yyyy")</f>
        <v>Nov-2016</v>
      </c>
      <c r="Y1666" s="17">
        <f t="shared" ref="Y1666:Y1729" si="133">D1666-C1666</f>
        <v>2</v>
      </c>
      <c r="Z1666" t="str">
        <f t="shared" ref="Z1666:Z1729" si="134">IF(T1666=0,"0% (No Discount)",IF(T1666&lt;=0.1,"1-10%",IF(T1666&lt;=0.2,"11-20%",IF(T1666&lt;=0.3,"21-30%",IF(T1666&lt;=0.4,"31-40%",IF(T1666&lt;=0.5,"41-50%","Over 50%"))))))</f>
        <v>11-20%</v>
      </c>
      <c r="AA1666" s="17">
        <f>IF(COUNTIF($B$2:B1666,B1666)=1,1,0)</f>
        <v>0</v>
      </c>
      <c r="AB1666" s="17">
        <f>IF(COUNTIF($F$2:F1666,F1666)=1,1,0)</f>
        <v>0</v>
      </c>
    </row>
    <row r="1667" spans="1:28" x14ac:dyDescent="0.2">
      <c r="A1667" s="17">
        <v>1666</v>
      </c>
      <c r="B1667" t="s">
        <v>4365</v>
      </c>
      <c r="C1667" s="18">
        <v>42698</v>
      </c>
      <c r="D1667" s="18">
        <v>42700</v>
      </c>
      <c r="E1667" t="s">
        <v>50</v>
      </c>
      <c r="F1667" t="s">
        <v>4366</v>
      </c>
      <c r="G1667" t="s">
        <v>4367</v>
      </c>
      <c r="H1667" t="s">
        <v>53</v>
      </c>
      <c r="I1667" t="s">
        <v>54</v>
      </c>
      <c r="J1667" t="s">
        <v>844</v>
      </c>
      <c r="K1667" t="s">
        <v>131</v>
      </c>
      <c r="L1667">
        <v>75217</v>
      </c>
      <c r="M1667" t="s">
        <v>132</v>
      </c>
      <c r="N1667" t="s">
        <v>4368</v>
      </c>
      <c r="O1667" t="s">
        <v>73</v>
      </c>
      <c r="P1667" t="s">
        <v>296</v>
      </c>
      <c r="Q1667" t="s">
        <v>4369</v>
      </c>
      <c r="R1667" s="19">
        <v>4.3440000000000003</v>
      </c>
      <c r="S1667" s="17">
        <v>3</v>
      </c>
      <c r="T1667" s="20">
        <v>0.2</v>
      </c>
      <c r="U1667" s="19">
        <v>0.86880000000000002</v>
      </c>
      <c r="V1667" s="20">
        <f t="shared" si="130"/>
        <v>0.19999999999999998</v>
      </c>
      <c r="W1667" s="17">
        <f t="shared" si="131"/>
        <v>2016</v>
      </c>
      <c r="X1667" t="str">
        <f t="shared" si="132"/>
        <v>Nov-2016</v>
      </c>
      <c r="Y1667" s="17">
        <f t="shared" si="133"/>
        <v>2</v>
      </c>
      <c r="Z1667" t="str">
        <f t="shared" si="134"/>
        <v>11-20%</v>
      </c>
      <c r="AA1667" s="17">
        <f>IF(COUNTIF($B$2:B1667,B1667)=1,1,0)</f>
        <v>0</v>
      </c>
      <c r="AB1667" s="17">
        <f>IF(COUNTIF($F$2:F1667,F1667)=1,1,0)</f>
        <v>0</v>
      </c>
    </row>
    <row r="1668" spans="1:28" x14ac:dyDescent="0.2">
      <c r="A1668" s="17">
        <v>1667</v>
      </c>
      <c r="B1668" t="s">
        <v>4365</v>
      </c>
      <c r="C1668" s="18">
        <v>42698</v>
      </c>
      <c r="D1668" s="18">
        <v>42700</v>
      </c>
      <c r="E1668" t="s">
        <v>50</v>
      </c>
      <c r="F1668" t="s">
        <v>4366</v>
      </c>
      <c r="G1668" t="s">
        <v>4367</v>
      </c>
      <c r="H1668" t="s">
        <v>53</v>
      </c>
      <c r="I1668" t="s">
        <v>54</v>
      </c>
      <c r="J1668" t="s">
        <v>844</v>
      </c>
      <c r="K1668" t="s">
        <v>131</v>
      </c>
      <c r="L1668">
        <v>75217</v>
      </c>
      <c r="M1668" t="s">
        <v>132</v>
      </c>
      <c r="N1668" t="s">
        <v>4370</v>
      </c>
      <c r="O1668" t="s">
        <v>98</v>
      </c>
      <c r="P1668" t="s">
        <v>188</v>
      </c>
      <c r="Q1668" t="s">
        <v>4371</v>
      </c>
      <c r="R1668" s="19">
        <v>94.992000000000004</v>
      </c>
      <c r="S1668" s="17">
        <v>2</v>
      </c>
      <c r="T1668" s="20">
        <v>0.2</v>
      </c>
      <c r="U1668" s="19">
        <v>-2.3748</v>
      </c>
      <c r="V1668" s="20">
        <f t="shared" si="130"/>
        <v>-2.4999999999999998E-2</v>
      </c>
      <c r="W1668" s="17">
        <f t="shared" si="131"/>
        <v>2016</v>
      </c>
      <c r="X1668" t="str">
        <f t="shared" si="132"/>
        <v>Nov-2016</v>
      </c>
      <c r="Y1668" s="17">
        <f t="shared" si="133"/>
        <v>2</v>
      </c>
      <c r="Z1668" t="str">
        <f t="shared" si="134"/>
        <v>11-20%</v>
      </c>
      <c r="AA1668" s="17">
        <f>IF(COUNTIF($B$2:B1668,B1668)=1,1,0)</f>
        <v>0</v>
      </c>
      <c r="AB1668" s="17">
        <f>IF(COUNTIF($F$2:F1668,F1668)=1,1,0)</f>
        <v>0</v>
      </c>
    </row>
    <row r="1669" spans="1:28" x14ac:dyDescent="0.2">
      <c r="A1669" s="17">
        <v>1668</v>
      </c>
      <c r="B1669" t="s">
        <v>4365</v>
      </c>
      <c r="C1669" s="18">
        <v>42698</v>
      </c>
      <c r="D1669" s="18">
        <v>42700</v>
      </c>
      <c r="E1669" t="s">
        <v>50</v>
      </c>
      <c r="F1669" t="s">
        <v>4366</v>
      </c>
      <c r="G1669" t="s">
        <v>4367</v>
      </c>
      <c r="H1669" t="s">
        <v>53</v>
      </c>
      <c r="I1669" t="s">
        <v>54</v>
      </c>
      <c r="J1669" t="s">
        <v>844</v>
      </c>
      <c r="K1669" t="s">
        <v>131</v>
      </c>
      <c r="L1669">
        <v>75217</v>
      </c>
      <c r="M1669" t="s">
        <v>132</v>
      </c>
      <c r="N1669" t="s">
        <v>4372</v>
      </c>
      <c r="O1669" t="s">
        <v>73</v>
      </c>
      <c r="P1669" t="s">
        <v>117</v>
      </c>
      <c r="Q1669" t="s">
        <v>4373</v>
      </c>
      <c r="R1669" s="19">
        <v>74.352000000000004</v>
      </c>
      <c r="S1669" s="17">
        <v>3</v>
      </c>
      <c r="T1669" s="20">
        <v>0.2</v>
      </c>
      <c r="U1669" s="19">
        <v>23.234999999999999</v>
      </c>
      <c r="V1669" s="20">
        <f t="shared" si="130"/>
        <v>0.3125</v>
      </c>
      <c r="W1669" s="17">
        <f t="shared" si="131"/>
        <v>2016</v>
      </c>
      <c r="X1669" t="str">
        <f t="shared" si="132"/>
        <v>Nov-2016</v>
      </c>
      <c r="Y1669" s="17">
        <f t="shared" si="133"/>
        <v>2</v>
      </c>
      <c r="Z1669" t="str">
        <f t="shared" si="134"/>
        <v>11-20%</v>
      </c>
      <c r="AA1669" s="17">
        <f>IF(COUNTIF($B$2:B1669,B1669)=1,1,0)</f>
        <v>0</v>
      </c>
      <c r="AB1669" s="17">
        <f>IF(COUNTIF($F$2:F1669,F1669)=1,1,0)</f>
        <v>0</v>
      </c>
    </row>
    <row r="1670" spans="1:28" x14ac:dyDescent="0.2">
      <c r="A1670" s="17">
        <v>1669</v>
      </c>
      <c r="B1670" t="s">
        <v>4365</v>
      </c>
      <c r="C1670" s="18">
        <v>42698</v>
      </c>
      <c r="D1670" s="18">
        <v>42700</v>
      </c>
      <c r="E1670" t="s">
        <v>50</v>
      </c>
      <c r="F1670" t="s">
        <v>4366</v>
      </c>
      <c r="G1670" t="s">
        <v>4367</v>
      </c>
      <c r="H1670" t="s">
        <v>53</v>
      </c>
      <c r="I1670" t="s">
        <v>54</v>
      </c>
      <c r="J1670" t="s">
        <v>844</v>
      </c>
      <c r="K1670" t="s">
        <v>131</v>
      </c>
      <c r="L1670">
        <v>75217</v>
      </c>
      <c r="M1670" t="s">
        <v>132</v>
      </c>
      <c r="N1670" t="s">
        <v>2485</v>
      </c>
      <c r="O1670" t="s">
        <v>73</v>
      </c>
      <c r="P1670" t="s">
        <v>95</v>
      </c>
      <c r="Q1670" t="s">
        <v>2486</v>
      </c>
      <c r="R1670" s="19">
        <v>14.04</v>
      </c>
      <c r="S1670" s="17">
        <v>3</v>
      </c>
      <c r="T1670" s="20">
        <v>0.2</v>
      </c>
      <c r="U1670" s="19">
        <v>1.5794999999999999</v>
      </c>
      <c r="V1670" s="20">
        <f t="shared" si="130"/>
        <v>0.1125</v>
      </c>
      <c r="W1670" s="17">
        <f t="shared" si="131"/>
        <v>2016</v>
      </c>
      <c r="X1670" t="str">
        <f t="shared" si="132"/>
        <v>Nov-2016</v>
      </c>
      <c r="Y1670" s="17">
        <f t="shared" si="133"/>
        <v>2</v>
      </c>
      <c r="Z1670" t="str">
        <f t="shared" si="134"/>
        <v>11-20%</v>
      </c>
      <c r="AA1670" s="17">
        <f>IF(COUNTIF($B$2:B1670,B1670)=1,1,0)</f>
        <v>0</v>
      </c>
      <c r="AB1670" s="17">
        <f>IF(COUNTIF($F$2:F1670,F1670)=1,1,0)</f>
        <v>0</v>
      </c>
    </row>
    <row r="1671" spans="1:28" x14ac:dyDescent="0.2">
      <c r="A1671" s="17">
        <v>1670</v>
      </c>
      <c r="B1671" t="s">
        <v>4374</v>
      </c>
      <c r="C1671" s="18">
        <v>42014</v>
      </c>
      <c r="D1671" s="18">
        <v>42019</v>
      </c>
      <c r="E1671" t="s">
        <v>77</v>
      </c>
      <c r="F1671" t="s">
        <v>3917</v>
      </c>
      <c r="G1671" t="s">
        <v>3918</v>
      </c>
      <c r="H1671" t="s">
        <v>53</v>
      </c>
      <c r="I1671" t="s">
        <v>54</v>
      </c>
      <c r="J1671" t="s">
        <v>293</v>
      </c>
      <c r="K1671" t="s">
        <v>294</v>
      </c>
      <c r="L1671">
        <v>10011</v>
      </c>
      <c r="M1671" t="s">
        <v>175</v>
      </c>
      <c r="N1671" t="s">
        <v>1633</v>
      </c>
      <c r="O1671" t="s">
        <v>59</v>
      </c>
      <c r="P1671" t="s">
        <v>83</v>
      </c>
      <c r="Q1671" t="s">
        <v>1634</v>
      </c>
      <c r="R1671" s="19">
        <v>1018.104</v>
      </c>
      <c r="S1671" s="17">
        <v>4</v>
      </c>
      <c r="T1671" s="20">
        <v>0.4</v>
      </c>
      <c r="U1671" s="19">
        <v>-373.3048</v>
      </c>
      <c r="V1671" s="20">
        <f t="shared" si="130"/>
        <v>-0.36666666666666664</v>
      </c>
      <c r="W1671" s="17">
        <f t="shared" si="131"/>
        <v>2015</v>
      </c>
      <c r="X1671" t="str">
        <f t="shared" si="132"/>
        <v>Jan-2015</v>
      </c>
      <c r="Y1671" s="17">
        <f t="shared" si="133"/>
        <v>5</v>
      </c>
      <c r="Z1671" t="str">
        <f t="shared" si="134"/>
        <v>31-40%</v>
      </c>
      <c r="AA1671" s="17">
        <f>IF(COUNTIF($B$2:B1671,B1671)=1,1,0)</f>
        <v>1</v>
      </c>
      <c r="AB1671" s="17">
        <f>IF(COUNTIF($F$2:F1671,F1671)=1,1,0)</f>
        <v>0</v>
      </c>
    </row>
    <row r="1672" spans="1:28" x14ac:dyDescent="0.2">
      <c r="A1672" s="17">
        <v>1671</v>
      </c>
      <c r="B1672" t="s">
        <v>4375</v>
      </c>
      <c r="C1672" s="18">
        <v>43027</v>
      </c>
      <c r="D1672" s="18">
        <v>43034</v>
      </c>
      <c r="E1672" t="s">
        <v>77</v>
      </c>
      <c r="F1672" t="s">
        <v>4235</v>
      </c>
      <c r="G1672" t="s">
        <v>4236</v>
      </c>
      <c r="H1672" t="s">
        <v>53</v>
      </c>
      <c r="I1672" t="s">
        <v>54</v>
      </c>
      <c r="J1672" t="s">
        <v>211</v>
      </c>
      <c r="K1672" t="s">
        <v>131</v>
      </c>
      <c r="L1672">
        <v>77095</v>
      </c>
      <c r="M1672" t="s">
        <v>132</v>
      </c>
      <c r="N1672" t="s">
        <v>4376</v>
      </c>
      <c r="O1672" t="s">
        <v>98</v>
      </c>
      <c r="P1672" t="s">
        <v>99</v>
      </c>
      <c r="Q1672" t="s">
        <v>4377</v>
      </c>
      <c r="R1672" s="19">
        <v>16.68</v>
      </c>
      <c r="S1672" s="17">
        <v>3</v>
      </c>
      <c r="T1672" s="20">
        <v>0.2</v>
      </c>
      <c r="U1672" s="19">
        <v>5.2125000000000004</v>
      </c>
      <c r="V1672" s="20">
        <f t="shared" si="130"/>
        <v>0.3125</v>
      </c>
      <c r="W1672" s="17">
        <f t="shared" si="131"/>
        <v>2017</v>
      </c>
      <c r="X1672" t="str">
        <f t="shared" si="132"/>
        <v>Oct-2017</v>
      </c>
      <c r="Y1672" s="17">
        <f t="shared" si="133"/>
        <v>7</v>
      </c>
      <c r="Z1672" t="str">
        <f t="shared" si="134"/>
        <v>11-20%</v>
      </c>
      <c r="AA1672" s="17">
        <f>IF(COUNTIF($B$2:B1672,B1672)=1,1,0)</f>
        <v>1</v>
      </c>
      <c r="AB1672" s="17">
        <f>IF(COUNTIF($F$2:F1672,F1672)=1,1,0)</f>
        <v>0</v>
      </c>
    </row>
    <row r="1673" spans="1:28" x14ac:dyDescent="0.2">
      <c r="A1673" s="17">
        <v>1672</v>
      </c>
      <c r="B1673" t="s">
        <v>4378</v>
      </c>
      <c r="C1673" s="18">
        <v>42451</v>
      </c>
      <c r="D1673" s="18">
        <v>42454</v>
      </c>
      <c r="E1673" t="s">
        <v>215</v>
      </c>
      <c r="F1673" t="s">
        <v>4379</v>
      </c>
      <c r="G1673" t="s">
        <v>4380</v>
      </c>
      <c r="H1673" t="s">
        <v>68</v>
      </c>
      <c r="I1673" t="s">
        <v>54</v>
      </c>
      <c r="J1673" t="s">
        <v>4081</v>
      </c>
      <c r="K1673" t="s">
        <v>1423</v>
      </c>
      <c r="L1673">
        <v>89031</v>
      </c>
      <c r="M1673" t="s">
        <v>71</v>
      </c>
      <c r="N1673" t="s">
        <v>3266</v>
      </c>
      <c r="O1673" t="s">
        <v>98</v>
      </c>
      <c r="P1673" t="s">
        <v>188</v>
      </c>
      <c r="Q1673" t="s">
        <v>3267</v>
      </c>
      <c r="R1673" s="19">
        <v>58.58</v>
      </c>
      <c r="S1673" s="17">
        <v>2</v>
      </c>
      <c r="T1673" s="20">
        <v>0</v>
      </c>
      <c r="U1673" s="19">
        <v>19.331399999999999</v>
      </c>
      <c r="V1673" s="20">
        <f t="shared" si="130"/>
        <v>0.32999999999999996</v>
      </c>
      <c r="W1673" s="17">
        <f t="shared" si="131"/>
        <v>2016</v>
      </c>
      <c r="X1673" t="str">
        <f t="shared" si="132"/>
        <v>Mar-2016</v>
      </c>
      <c r="Y1673" s="17">
        <f t="shared" si="133"/>
        <v>3</v>
      </c>
      <c r="Z1673" t="str">
        <f t="shared" si="134"/>
        <v>0% (No Discount)</v>
      </c>
      <c r="AA1673" s="17">
        <f>IF(COUNTIF($B$2:B1673,B1673)=1,1,0)</f>
        <v>1</v>
      </c>
      <c r="AB1673" s="17">
        <f>IF(COUNTIF($F$2:F1673,F1673)=1,1,0)</f>
        <v>1</v>
      </c>
    </row>
    <row r="1674" spans="1:28" x14ac:dyDescent="0.2">
      <c r="A1674" s="17">
        <v>1673</v>
      </c>
      <c r="B1674" t="s">
        <v>4381</v>
      </c>
      <c r="C1674" s="18">
        <v>42919</v>
      </c>
      <c r="D1674" s="18">
        <v>42923</v>
      </c>
      <c r="E1674" t="s">
        <v>77</v>
      </c>
      <c r="F1674" t="s">
        <v>3017</v>
      </c>
      <c r="G1674" t="s">
        <v>3018</v>
      </c>
      <c r="H1674" t="s">
        <v>53</v>
      </c>
      <c r="I1674" t="s">
        <v>54</v>
      </c>
      <c r="J1674" t="s">
        <v>4382</v>
      </c>
      <c r="K1674" t="s">
        <v>131</v>
      </c>
      <c r="L1674">
        <v>75023</v>
      </c>
      <c r="M1674" t="s">
        <v>132</v>
      </c>
      <c r="N1674" t="s">
        <v>340</v>
      </c>
      <c r="O1674" t="s">
        <v>98</v>
      </c>
      <c r="P1674" t="s">
        <v>99</v>
      </c>
      <c r="Q1674" t="s">
        <v>341</v>
      </c>
      <c r="R1674" s="19">
        <v>167.96799999999999</v>
      </c>
      <c r="S1674" s="17">
        <v>4</v>
      </c>
      <c r="T1674" s="20">
        <v>0.2</v>
      </c>
      <c r="U1674" s="19">
        <v>62.988</v>
      </c>
      <c r="V1674" s="20">
        <f t="shared" si="130"/>
        <v>0.375</v>
      </c>
      <c r="W1674" s="17">
        <f t="shared" si="131"/>
        <v>2017</v>
      </c>
      <c r="X1674" t="str">
        <f t="shared" si="132"/>
        <v>Jul-2017</v>
      </c>
      <c r="Y1674" s="17">
        <f t="shared" si="133"/>
        <v>4</v>
      </c>
      <c r="Z1674" t="str">
        <f t="shared" si="134"/>
        <v>11-20%</v>
      </c>
      <c r="AA1674" s="17">
        <f>IF(COUNTIF($B$2:B1674,B1674)=1,1,0)</f>
        <v>1</v>
      </c>
      <c r="AB1674" s="17">
        <f>IF(COUNTIF($F$2:F1674,F1674)=1,1,0)</f>
        <v>0</v>
      </c>
    </row>
    <row r="1675" spans="1:28" x14ac:dyDescent="0.2">
      <c r="A1675" s="17">
        <v>1674</v>
      </c>
      <c r="B1675" t="s">
        <v>4383</v>
      </c>
      <c r="C1675" s="18">
        <v>42349</v>
      </c>
      <c r="D1675" s="18">
        <v>42350</v>
      </c>
      <c r="E1675" t="s">
        <v>215</v>
      </c>
      <c r="F1675" t="s">
        <v>4384</v>
      </c>
      <c r="G1675" t="s">
        <v>4385</v>
      </c>
      <c r="H1675" t="s">
        <v>53</v>
      </c>
      <c r="I1675" t="s">
        <v>54</v>
      </c>
      <c r="J1675" t="s">
        <v>4386</v>
      </c>
      <c r="K1675" t="s">
        <v>346</v>
      </c>
      <c r="L1675">
        <v>23434</v>
      </c>
      <c r="M1675" t="s">
        <v>57</v>
      </c>
      <c r="N1675" t="s">
        <v>2003</v>
      </c>
      <c r="O1675" t="s">
        <v>73</v>
      </c>
      <c r="P1675" t="s">
        <v>74</v>
      </c>
      <c r="Q1675" t="s">
        <v>2004</v>
      </c>
      <c r="R1675" s="19">
        <v>196.62</v>
      </c>
      <c r="S1675" s="17">
        <v>2</v>
      </c>
      <c r="T1675" s="20">
        <v>0</v>
      </c>
      <c r="U1675" s="19">
        <v>96.343800000000002</v>
      </c>
      <c r="V1675" s="20">
        <f t="shared" si="130"/>
        <v>0.49</v>
      </c>
      <c r="W1675" s="17">
        <f t="shared" si="131"/>
        <v>2015</v>
      </c>
      <c r="X1675" t="str">
        <f t="shared" si="132"/>
        <v>Dec-2015</v>
      </c>
      <c r="Y1675" s="17">
        <f t="shared" si="133"/>
        <v>1</v>
      </c>
      <c r="Z1675" t="str">
        <f t="shared" si="134"/>
        <v>0% (No Discount)</v>
      </c>
      <c r="AA1675" s="17">
        <f>IF(COUNTIF($B$2:B1675,B1675)=1,1,0)</f>
        <v>1</v>
      </c>
      <c r="AB1675" s="17">
        <f>IF(COUNTIF($F$2:F1675,F1675)=1,1,0)</f>
        <v>1</v>
      </c>
    </row>
    <row r="1676" spans="1:28" x14ac:dyDescent="0.2">
      <c r="A1676" s="17">
        <v>1675</v>
      </c>
      <c r="B1676" t="s">
        <v>4387</v>
      </c>
      <c r="C1676" s="18">
        <v>42264</v>
      </c>
      <c r="D1676" s="18">
        <v>42268</v>
      </c>
      <c r="E1676" t="s">
        <v>77</v>
      </c>
      <c r="F1676" t="s">
        <v>2089</v>
      </c>
      <c r="G1676" t="s">
        <v>2090</v>
      </c>
      <c r="H1676" t="s">
        <v>68</v>
      </c>
      <c r="I1676" t="s">
        <v>54</v>
      </c>
      <c r="J1676" t="s">
        <v>211</v>
      </c>
      <c r="K1676" t="s">
        <v>131</v>
      </c>
      <c r="L1676">
        <v>77041</v>
      </c>
      <c r="M1676" t="s">
        <v>132</v>
      </c>
      <c r="N1676" t="s">
        <v>3543</v>
      </c>
      <c r="O1676" t="s">
        <v>59</v>
      </c>
      <c r="P1676" t="s">
        <v>92</v>
      </c>
      <c r="Q1676" t="s">
        <v>3544</v>
      </c>
      <c r="R1676" s="19">
        <v>21.936</v>
      </c>
      <c r="S1676" s="17">
        <v>2</v>
      </c>
      <c r="T1676" s="20">
        <v>0.6</v>
      </c>
      <c r="U1676" s="19">
        <v>-10.419600000000001</v>
      </c>
      <c r="V1676" s="20">
        <f t="shared" si="130"/>
        <v>-0.47500000000000003</v>
      </c>
      <c r="W1676" s="17">
        <f t="shared" si="131"/>
        <v>2015</v>
      </c>
      <c r="X1676" t="str">
        <f t="shared" si="132"/>
        <v>Sep-2015</v>
      </c>
      <c r="Y1676" s="17">
        <f t="shared" si="133"/>
        <v>4</v>
      </c>
      <c r="Z1676" t="str">
        <f t="shared" si="134"/>
        <v>Over 50%</v>
      </c>
      <c r="AA1676" s="17">
        <f>IF(COUNTIF($B$2:B1676,B1676)=1,1,0)</f>
        <v>1</v>
      </c>
      <c r="AB1676" s="17">
        <f>IF(COUNTIF($F$2:F1676,F1676)=1,1,0)</f>
        <v>0</v>
      </c>
    </row>
    <row r="1677" spans="1:28" x14ac:dyDescent="0.2">
      <c r="A1677" s="17">
        <v>1676</v>
      </c>
      <c r="B1677" t="s">
        <v>4387</v>
      </c>
      <c r="C1677" s="18">
        <v>42264</v>
      </c>
      <c r="D1677" s="18">
        <v>42268</v>
      </c>
      <c r="E1677" t="s">
        <v>77</v>
      </c>
      <c r="F1677" t="s">
        <v>2089</v>
      </c>
      <c r="G1677" t="s">
        <v>2090</v>
      </c>
      <c r="H1677" t="s">
        <v>68</v>
      </c>
      <c r="I1677" t="s">
        <v>54</v>
      </c>
      <c r="J1677" t="s">
        <v>211</v>
      </c>
      <c r="K1677" t="s">
        <v>131</v>
      </c>
      <c r="L1677">
        <v>77041</v>
      </c>
      <c r="M1677" t="s">
        <v>132</v>
      </c>
      <c r="N1677" t="s">
        <v>4194</v>
      </c>
      <c r="O1677" t="s">
        <v>73</v>
      </c>
      <c r="P1677" t="s">
        <v>102</v>
      </c>
      <c r="Q1677" t="s">
        <v>4195</v>
      </c>
      <c r="R1677" s="19">
        <v>6.5880000000000001</v>
      </c>
      <c r="S1677" s="17">
        <v>3</v>
      </c>
      <c r="T1677" s="20">
        <v>0.8</v>
      </c>
      <c r="U1677" s="19">
        <v>-10.211399999999999</v>
      </c>
      <c r="V1677" s="20">
        <f t="shared" si="130"/>
        <v>-1.5499999999999998</v>
      </c>
      <c r="W1677" s="17">
        <f t="shared" si="131"/>
        <v>2015</v>
      </c>
      <c r="X1677" t="str">
        <f t="shared" si="132"/>
        <v>Sep-2015</v>
      </c>
      <c r="Y1677" s="17">
        <f t="shared" si="133"/>
        <v>4</v>
      </c>
      <c r="Z1677" t="str">
        <f t="shared" si="134"/>
        <v>Over 50%</v>
      </c>
      <c r="AA1677" s="17">
        <f>IF(COUNTIF($B$2:B1677,B1677)=1,1,0)</f>
        <v>0</v>
      </c>
      <c r="AB1677" s="17">
        <f>IF(COUNTIF($F$2:F1677,F1677)=1,1,0)</f>
        <v>0</v>
      </c>
    </row>
    <row r="1678" spans="1:28" x14ac:dyDescent="0.2">
      <c r="A1678" s="17">
        <v>1677</v>
      </c>
      <c r="B1678" t="s">
        <v>4388</v>
      </c>
      <c r="C1678" s="18">
        <v>42508</v>
      </c>
      <c r="D1678" s="18">
        <v>42514</v>
      </c>
      <c r="E1678" t="s">
        <v>77</v>
      </c>
      <c r="F1678" t="s">
        <v>4389</v>
      </c>
      <c r="G1678" t="s">
        <v>4390</v>
      </c>
      <c r="H1678" t="s">
        <v>53</v>
      </c>
      <c r="I1678" t="s">
        <v>54</v>
      </c>
      <c r="J1678" t="s">
        <v>154</v>
      </c>
      <c r="K1678" t="s">
        <v>70</v>
      </c>
      <c r="L1678">
        <v>94110</v>
      </c>
      <c r="M1678" t="s">
        <v>71</v>
      </c>
      <c r="N1678" t="s">
        <v>304</v>
      </c>
      <c r="O1678" t="s">
        <v>73</v>
      </c>
      <c r="P1678" t="s">
        <v>86</v>
      </c>
      <c r="Q1678" t="s">
        <v>305</v>
      </c>
      <c r="R1678" s="19">
        <v>104.28</v>
      </c>
      <c r="S1678" s="17">
        <v>3</v>
      </c>
      <c r="T1678" s="20">
        <v>0</v>
      </c>
      <c r="U1678" s="19">
        <v>26.07</v>
      </c>
      <c r="V1678" s="20">
        <f t="shared" si="130"/>
        <v>0.25</v>
      </c>
      <c r="W1678" s="17">
        <f t="shared" si="131"/>
        <v>2016</v>
      </c>
      <c r="X1678" t="str">
        <f t="shared" si="132"/>
        <v>May-2016</v>
      </c>
      <c r="Y1678" s="17">
        <f t="shared" si="133"/>
        <v>6</v>
      </c>
      <c r="Z1678" t="str">
        <f t="shared" si="134"/>
        <v>0% (No Discount)</v>
      </c>
      <c r="AA1678" s="17">
        <f>IF(COUNTIF($B$2:B1678,B1678)=1,1,0)</f>
        <v>1</v>
      </c>
      <c r="AB1678" s="17">
        <f>IF(COUNTIF($F$2:F1678,F1678)=1,1,0)</f>
        <v>1</v>
      </c>
    </row>
    <row r="1679" spans="1:28" x14ac:dyDescent="0.2">
      <c r="A1679" s="17">
        <v>1678</v>
      </c>
      <c r="B1679" t="s">
        <v>4388</v>
      </c>
      <c r="C1679" s="18">
        <v>42508</v>
      </c>
      <c r="D1679" s="18">
        <v>42514</v>
      </c>
      <c r="E1679" t="s">
        <v>77</v>
      </c>
      <c r="F1679" t="s">
        <v>4389</v>
      </c>
      <c r="G1679" t="s">
        <v>4390</v>
      </c>
      <c r="H1679" t="s">
        <v>53</v>
      </c>
      <c r="I1679" t="s">
        <v>54</v>
      </c>
      <c r="J1679" t="s">
        <v>154</v>
      </c>
      <c r="K1679" t="s">
        <v>70</v>
      </c>
      <c r="L1679">
        <v>94110</v>
      </c>
      <c r="M1679" t="s">
        <v>71</v>
      </c>
      <c r="N1679" t="s">
        <v>478</v>
      </c>
      <c r="O1679" t="s">
        <v>73</v>
      </c>
      <c r="P1679" t="s">
        <v>117</v>
      </c>
      <c r="Q1679" t="s">
        <v>479</v>
      </c>
      <c r="R1679" s="19">
        <v>17.940000000000001</v>
      </c>
      <c r="S1679" s="17">
        <v>3</v>
      </c>
      <c r="T1679" s="20">
        <v>0</v>
      </c>
      <c r="U1679" s="19">
        <v>8.7905999999999995</v>
      </c>
      <c r="V1679" s="20">
        <f t="shared" si="130"/>
        <v>0.48999999999999994</v>
      </c>
      <c r="W1679" s="17">
        <f t="shared" si="131"/>
        <v>2016</v>
      </c>
      <c r="X1679" t="str">
        <f t="shared" si="132"/>
        <v>May-2016</v>
      </c>
      <c r="Y1679" s="17">
        <f t="shared" si="133"/>
        <v>6</v>
      </c>
      <c r="Z1679" t="str">
        <f t="shared" si="134"/>
        <v>0% (No Discount)</v>
      </c>
      <c r="AA1679" s="17">
        <f>IF(COUNTIF($B$2:B1679,B1679)=1,1,0)</f>
        <v>0</v>
      </c>
      <c r="AB1679" s="17">
        <f>IF(COUNTIF($F$2:F1679,F1679)=1,1,0)</f>
        <v>0</v>
      </c>
    </row>
    <row r="1680" spans="1:28" x14ac:dyDescent="0.2">
      <c r="A1680" s="17">
        <v>1679</v>
      </c>
      <c r="B1680" t="s">
        <v>4391</v>
      </c>
      <c r="C1680" s="18">
        <v>41889</v>
      </c>
      <c r="D1680" s="18">
        <v>41895</v>
      </c>
      <c r="E1680" t="s">
        <v>77</v>
      </c>
      <c r="F1680" t="s">
        <v>1009</v>
      </c>
      <c r="G1680" t="s">
        <v>1010</v>
      </c>
      <c r="H1680" t="s">
        <v>68</v>
      </c>
      <c r="I1680" t="s">
        <v>54</v>
      </c>
      <c r="J1680" t="s">
        <v>173</v>
      </c>
      <c r="K1680" t="s">
        <v>174</v>
      </c>
      <c r="L1680">
        <v>19134</v>
      </c>
      <c r="M1680" t="s">
        <v>175</v>
      </c>
      <c r="N1680" t="s">
        <v>3429</v>
      </c>
      <c r="O1680" t="s">
        <v>73</v>
      </c>
      <c r="P1680" t="s">
        <v>86</v>
      </c>
      <c r="Q1680" t="s">
        <v>3430</v>
      </c>
      <c r="R1680" s="19">
        <v>64.784000000000006</v>
      </c>
      <c r="S1680" s="17">
        <v>1</v>
      </c>
      <c r="T1680" s="20">
        <v>0.2</v>
      </c>
      <c r="U1680" s="19">
        <v>-14.5764</v>
      </c>
      <c r="V1680" s="20">
        <f t="shared" si="130"/>
        <v>-0.22499999999999998</v>
      </c>
      <c r="W1680" s="17">
        <f t="shared" si="131"/>
        <v>2014</v>
      </c>
      <c r="X1680" t="str">
        <f t="shared" si="132"/>
        <v>Sep-2014</v>
      </c>
      <c r="Y1680" s="17">
        <f t="shared" si="133"/>
        <v>6</v>
      </c>
      <c r="Z1680" t="str">
        <f t="shared" si="134"/>
        <v>11-20%</v>
      </c>
      <c r="AA1680" s="17">
        <f>IF(COUNTIF($B$2:B1680,B1680)=1,1,0)</f>
        <v>1</v>
      </c>
      <c r="AB1680" s="17">
        <f>IF(COUNTIF($F$2:F1680,F1680)=1,1,0)</f>
        <v>0</v>
      </c>
    </row>
    <row r="1681" spans="1:28" x14ac:dyDescent="0.2">
      <c r="A1681" s="17">
        <v>1680</v>
      </c>
      <c r="B1681" t="s">
        <v>4391</v>
      </c>
      <c r="C1681" s="18">
        <v>41889</v>
      </c>
      <c r="D1681" s="18">
        <v>41895</v>
      </c>
      <c r="E1681" t="s">
        <v>77</v>
      </c>
      <c r="F1681" t="s">
        <v>1009</v>
      </c>
      <c r="G1681" t="s">
        <v>1010</v>
      </c>
      <c r="H1681" t="s">
        <v>68</v>
      </c>
      <c r="I1681" t="s">
        <v>54</v>
      </c>
      <c r="J1681" t="s">
        <v>173</v>
      </c>
      <c r="K1681" t="s">
        <v>174</v>
      </c>
      <c r="L1681">
        <v>19134</v>
      </c>
      <c r="M1681" t="s">
        <v>175</v>
      </c>
      <c r="N1681" t="s">
        <v>3282</v>
      </c>
      <c r="O1681" t="s">
        <v>98</v>
      </c>
      <c r="P1681" t="s">
        <v>99</v>
      </c>
      <c r="Q1681" t="s">
        <v>3283</v>
      </c>
      <c r="R1681" s="19">
        <v>32.381999999999998</v>
      </c>
      <c r="S1681" s="17">
        <v>3</v>
      </c>
      <c r="T1681" s="20">
        <v>0.4</v>
      </c>
      <c r="U1681" s="19">
        <v>4.3175999999999997</v>
      </c>
      <c r="V1681" s="20">
        <f t="shared" si="130"/>
        <v>0.13333333333333333</v>
      </c>
      <c r="W1681" s="17">
        <f t="shared" si="131"/>
        <v>2014</v>
      </c>
      <c r="X1681" t="str">
        <f t="shared" si="132"/>
        <v>Sep-2014</v>
      </c>
      <c r="Y1681" s="17">
        <f t="shared" si="133"/>
        <v>6</v>
      </c>
      <c r="Z1681" t="str">
        <f t="shared" si="134"/>
        <v>31-40%</v>
      </c>
      <c r="AA1681" s="17">
        <f>IF(COUNTIF($B$2:B1681,B1681)=1,1,0)</f>
        <v>0</v>
      </c>
      <c r="AB1681" s="17">
        <f>IF(COUNTIF($F$2:F1681,F1681)=1,1,0)</f>
        <v>0</v>
      </c>
    </row>
    <row r="1682" spans="1:28" x14ac:dyDescent="0.2">
      <c r="A1682" s="17">
        <v>1681</v>
      </c>
      <c r="B1682" t="s">
        <v>4391</v>
      </c>
      <c r="C1682" s="18">
        <v>41889</v>
      </c>
      <c r="D1682" s="18">
        <v>41895</v>
      </c>
      <c r="E1682" t="s">
        <v>77</v>
      </c>
      <c r="F1682" t="s">
        <v>1009</v>
      </c>
      <c r="G1682" t="s">
        <v>1010</v>
      </c>
      <c r="H1682" t="s">
        <v>68</v>
      </c>
      <c r="I1682" t="s">
        <v>54</v>
      </c>
      <c r="J1682" t="s">
        <v>173</v>
      </c>
      <c r="K1682" t="s">
        <v>174</v>
      </c>
      <c r="L1682">
        <v>19134</v>
      </c>
      <c r="M1682" t="s">
        <v>175</v>
      </c>
      <c r="N1682" t="s">
        <v>4392</v>
      </c>
      <c r="O1682" t="s">
        <v>59</v>
      </c>
      <c r="P1682" t="s">
        <v>92</v>
      </c>
      <c r="Q1682" t="s">
        <v>4393</v>
      </c>
      <c r="R1682" s="19">
        <v>42.368000000000002</v>
      </c>
      <c r="S1682" s="17">
        <v>2</v>
      </c>
      <c r="T1682" s="20">
        <v>0.2</v>
      </c>
      <c r="U1682" s="19">
        <v>8.4735999999999994</v>
      </c>
      <c r="V1682" s="20">
        <f t="shared" si="130"/>
        <v>0.19999999999999998</v>
      </c>
      <c r="W1682" s="17">
        <f t="shared" si="131"/>
        <v>2014</v>
      </c>
      <c r="X1682" t="str">
        <f t="shared" si="132"/>
        <v>Sep-2014</v>
      </c>
      <c r="Y1682" s="17">
        <f t="shared" si="133"/>
        <v>6</v>
      </c>
      <c r="Z1682" t="str">
        <f t="shared" si="134"/>
        <v>11-20%</v>
      </c>
      <c r="AA1682" s="17">
        <f>IF(COUNTIF($B$2:B1682,B1682)=1,1,0)</f>
        <v>0</v>
      </c>
      <c r="AB1682" s="17">
        <f>IF(COUNTIF($F$2:F1682,F1682)=1,1,0)</f>
        <v>0</v>
      </c>
    </row>
    <row r="1683" spans="1:28" x14ac:dyDescent="0.2">
      <c r="A1683" s="17">
        <v>1682</v>
      </c>
      <c r="B1683" t="s">
        <v>4391</v>
      </c>
      <c r="C1683" s="18">
        <v>41889</v>
      </c>
      <c r="D1683" s="18">
        <v>41895</v>
      </c>
      <c r="E1683" t="s">
        <v>77</v>
      </c>
      <c r="F1683" t="s">
        <v>1009</v>
      </c>
      <c r="G1683" t="s">
        <v>1010</v>
      </c>
      <c r="H1683" t="s">
        <v>68</v>
      </c>
      <c r="I1683" t="s">
        <v>54</v>
      </c>
      <c r="J1683" t="s">
        <v>173</v>
      </c>
      <c r="K1683" t="s">
        <v>174</v>
      </c>
      <c r="L1683">
        <v>19134</v>
      </c>
      <c r="M1683" t="s">
        <v>175</v>
      </c>
      <c r="N1683" t="s">
        <v>4394</v>
      </c>
      <c r="O1683" t="s">
        <v>98</v>
      </c>
      <c r="P1683" t="s">
        <v>711</v>
      </c>
      <c r="Q1683" t="s">
        <v>4395</v>
      </c>
      <c r="R1683" s="19">
        <v>399.54</v>
      </c>
      <c r="S1683" s="17">
        <v>4</v>
      </c>
      <c r="T1683" s="20">
        <v>0.7</v>
      </c>
      <c r="U1683" s="19">
        <v>-559.35599999999999</v>
      </c>
      <c r="V1683" s="20">
        <f t="shared" si="130"/>
        <v>-1.4</v>
      </c>
      <c r="W1683" s="17">
        <f t="shared" si="131"/>
        <v>2014</v>
      </c>
      <c r="X1683" t="str">
        <f t="shared" si="132"/>
        <v>Sep-2014</v>
      </c>
      <c r="Y1683" s="17">
        <f t="shared" si="133"/>
        <v>6</v>
      </c>
      <c r="Z1683" t="str">
        <f t="shared" si="134"/>
        <v>Over 50%</v>
      </c>
      <c r="AA1683" s="17">
        <f>IF(COUNTIF($B$2:B1683,B1683)=1,1,0)</f>
        <v>0</v>
      </c>
      <c r="AB1683" s="17">
        <f>IF(COUNTIF($F$2:F1683,F1683)=1,1,0)</f>
        <v>0</v>
      </c>
    </row>
    <row r="1684" spans="1:28" x14ac:dyDescent="0.2">
      <c r="A1684" s="17">
        <v>1683</v>
      </c>
      <c r="B1684" t="s">
        <v>4396</v>
      </c>
      <c r="C1684" s="18">
        <v>42642</v>
      </c>
      <c r="D1684" s="18">
        <v>42644</v>
      </c>
      <c r="E1684" t="s">
        <v>50</v>
      </c>
      <c r="F1684" t="s">
        <v>4397</v>
      </c>
      <c r="G1684" t="s">
        <v>4398</v>
      </c>
      <c r="H1684" t="s">
        <v>53</v>
      </c>
      <c r="I1684" t="s">
        <v>54</v>
      </c>
      <c r="J1684" t="s">
        <v>69</v>
      </c>
      <c r="K1684" t="s">
        <v>70</v>
      </c>
      <c r="L1684">
        <v>90008</v>
      </c>
      <c r="M1684" t="s">
        <v>71</v>
      </c>
      <c r="N1684" t="s">
        <v>2531</v>
      </c>
      <c r="O1684" t="s">
        <v>73</v>
      </c>
      <c r="P1684" t="s">
        <v>117</v>
      </c>
      <c r="Q1684" t="s">
        <v>2532</v>
      </c>
      <c r="R1684" s="19">
        <v>18.97</v>
      </c>
      <c r="S1684" s="17">
        <v>1</v>
      </c>
      <c r="T1684" s="20">
        <v>0</v>
      </c>
      <c r="U1684" s="19">
        <v>9.1056000000000008</v>
      </c>
      <c r="V1684" s="20">
        <f t="shared" si="130"/>
        <v>0.48000000000000009</v>
      </c>
      <c r="W1684" s="17">
        <f t="shared" si="131"/>
        <v>2016</v>
      </c>
      <c r="X1684" t="str">
        <f t="shared" si="132"/>
        <v>Sep-2016</v>
      </c>
      <c r="Y1684" s="17">
        <f t="shared" si="133"/>
        <v>2</v>
      </c>
      <c r="Z1684" t="str">
        <f t="shared" si="134"/>
        <v>0% (No Discount)</v>
      </c>
      <c r="AA1684" s="17">
        <f>IF(COUNTIF($B$2:B1684,B1684)=1,1,0)</f>
        <v>1</v>
      </c>
      <c r="AB1684" s="17">
        <f>IF(COUNTIF($F$2:F1684,F1684)=1,1,0)</f>
        <v>1</v>
      </c>
    </row>
    <row r="1685" spans="1:28" x14ac:dyDescent="0.2">
      <c r="A1685" s="17">
        <v>1684</v>
      </c>
      <c r="B1685" t="s">
        <v>4399</v>
      </c>
      <c r="C1685" s="18">
        <v>42681</v>
      </c>
      <c r="D1685" s="18">
        <v>42686</v>
      </c>
      <c r="E1685" t="s">
        <v>77</v>
      </c>
      <c r="F1685" t="s">
        <v>1025</v>
      </c>
      <c r="G1685" t="s">
        <v>1026</v>
      </c>
      <c r="H1685" t="s">
        <v>68</v>
      </c>
      <c r="I1685" t="s">
        <v>54</v>
      </c>
      <c r="J1685" t="s">
        <v>154</v>
      </c>
      <c r="K1685" t="s">
        <v>70</v>
      </c>
      <c r="L1685">
        <v>94110</v>
      </c>
      <c r="M1685" t="s">
        <v>71</v>
      </c>
      <c r="N1685" t="s">
        <v>2480</v>
      </c>
      <c r="O1685" t="s">
        <v>59</v>
      </c>
      <c r="P1685" t="s">
        <v>92</v>
      </c>
      <c r="Q1685" t="s">
        <v>2481</v>
      </c>
      <c r="R1685" s="19">
        <v>14.82</v>
      </c>
      <c r="S1685" s="17">
        <v>3</v>
      </c>
      <c r="T1685" s="20">
        <v>0</v>
      </c>
      <c r="U1685" s="19">
        <v>6.2244000000000002</v>
      </c>
      <c r="V1685" s="20">
        <f t="shared" si="130"/>
        <v>0.42</v>
      </c>
      <c r="W1685" s="17">
        <f t="shared" si="131"/>
        <v>2016</v>
      </c>
      <c r="X1685" t="str">
        <f t="shared" si="132"/>
        <v>Nov-2016</v>
      </c>
      <c r="Y1685" s="17">
        <f t="shared" si="133"/>
        <v>5</v>
      </c>
      <c r="Z1685" t="str">
        <f t="shared" si="134"/>
        <v>0% (No Discount)</v>
      </c>
      <c r="AA1685" s="17">
        <f>IF(COUNTIF($B$2:B1685,B1685)=1,1,0)</f>
        <v>1</v>
      </c>
      <c r="AB1685" s="17">
        <f>IF(COUNTIF($F$2:F1685,F1685)=1,1,0)</f>
        <v>0</v>
      </c>
    </row>
    <row r="1686" spans="1:28" x14ac:dyDescent="0.2">
      <c r="A1686" s="17">
        <v>1685</v>
      </c>
      <c r="B1686" t="s">
        <v>4400</v>
      </c>
      <c r="C1686" s="18">
        <v>42849</v>
      </c>
      <c r="D1686" s="18">
        <v>42852</v>
      </c>
      <c r="E1686" t="s">
        <v>215</v>
      </c>
      <c r="F1686" t="s">
        <v>3892</v>
      </c>
      <c r="G1686" t="s">
        <v>3893</v>
      </c>
      <c r="H1686" t="s">
        <v>68</v>
      </c>
      <c r="I1686" t="s">
        <v>54</v>
      </c>
      <c r="J1686" t="s">
        <v>173</v>
      </c>
      <c r="K1686" t="s">
        <v>174</v>
      </c>
      <c r="L1686">
        <v>19143</v>
      </c>
      <c r="M1686" t="s">
        <v>175</v>
      </c>
      <c r="N1686" t="s">
        <v>4401</v>
      </c>
      <c r="O1686" t="s">
        <v>73</v>
      </c>
      <c r="P1686" t="s">
        <v>105</v>
      </c>
      <c r="Q1686" t="s">
        <v>4402</v>
      </c>
      <c r="R1686" s="19">
        <v>99.28</v>
      </c>
      <c r="S1686" s="17">
        <v>2</v>
      </c>
      <c r="T1686" s="20">
        <v>0.2</v>
      </c>
      <c r="U1686" s="19">
        <v>12.41</v>
      </c>
      <c r="V1686" s="20">
        <f t="shared" si="130"/>
        <v>0.125</v>
      </c>
      <c r="W1686" s="17">
        <f t="shared" si="131"/>
        <v>2017</v>
      </c>
      <c r="X1686" t="str">
        <f t="shared" si="132"/>
        <v>Apr-2017</v>
      </c>
      <c r="Y1686" s="17">
        <f t="shared" si="133"/>
        <v>3</v>
      </c>
      <c r="Z1686" t="str">
        <f t="shared" si="134"/>
        <v>11-20%</v>
      </c>
      <c r="AA1686" s="17">
        <f>IF(COUNTIF($B$2:B1686,B1686)=1,1,0)</f>
        <v>1</v>
      </c>
      <c r="AB1686" s="17">
        <f>IF(COUNTIF($F$2:F1686,F1686)=1,1,0)</f>
        <v>0</v>
      </c>
    </row>
    <row r="1687" spans="1:28" x14ac:dyDescent="0.2">
      <c r="A1687" s="17">
        <v>1686</v>
      </c>
      <c r="B1687" t="s">
        <v>4400</v>
      </c>
      <c r="C1687" s="18">
        <v>42849</v>
      </c>
      <c r="D1687" s="18">
        <v>42852</v>
      </c>
      <c r="E1687" t="s">
        <v>215</v>
      </c>
      <c r="F1687" t="s">
        <v>3892</v>
      </c>
      <c r="G1687" t="s">
        <v>3893</v>
      </c>
      <c r="H1687" t="s">
        <v>68</v>
      </c>
      <c r="I1687" t="s">
        <v>54</v>
      </c>
      <c r="J1687" t="s">
        <v>173</v>
      </c>
      <c r="K1687" t="s">
        <v>174</v>
      </c>
      <c r="L1687">
        <v>19143</v>
      </c>
      <c r="M1687" t="s">
        <v>175</v>
      </c>
      <c r="N1687" t="s">
        <v>3608</v>
      </c>
      <c r="O1687" t="s">
        <v>73</v>
      </c>
      <c r="P1687" t="s">
        <v>102</v>
      </c>
      <c r="Q1687" t="s">
        <v>3609</v>
      </c>
      <c r="R1687" s="19">
        <v>1.1879999999999999</v>
      </c>
      <c r="S1687" s="17">
        <v>2</v>
      </c>
      <c r="T1687" s="20">
        <v>0.7</v>
      </c>
      <c r="U1687" s="19">
        <v>-0.99</v>
      </c>
      <c r="V1687" s="20">
        <f t="shared" si="130"/>
        <v>-0.83333333333333337</v>
      </c>
      <c r="W1687" s="17">
        <f t="shared" si="131"/>
        <v>2017</v>
      </c>
      <c r="X1687" t="str">
        <f t="shared" si="132"/>
        <v>Apr-2017</v>
      </c>
      <c r="Y1687" s="17">
        <f t="shared" si="133"/>
        <v>3</v>
      </c>
      <c r="Z1687" t="str">
        <f t="shared" si="134"/>
        <v>Over 50%</v>
      </c>
      <c r="AA1687" s="17">
        <f>IF(COUNTIF($B$2:B1687,B1687)=1,1,0)</f>
        <v>0</v>
      </c>
      <c r="AB1687" s="17">
        <f>IF(COUNTIF($F$2:F1687,F1687)=1,1,0)</f>
        <v>0</v>
      </c>
    </row>
    <row r="1688" spans="1:28" x14ac:dyDescent="0.2">
      <c r="A1688" s="17">
        <v>1687</v>
      </c>
      <c r="B1688" t="s">
        <v>4400</v>
      </c>
      <c r="C1688" s="18">
        <v>42849</v>
      </c>
      <c r="D1688" s="18">
        <v>42852</v>
      </c>
      <c r="E1688" t="s">
        <v>215</v>
      </c>
      <c r="F1688" t="s">
        <v>3892</v>
      </c>
      <c r="G1688" t="s">
        <v>3893</v>
      </c>
      <c r="H1688" t="s">
        <v>68</v>
      </c>
      <c r="I1688" t="s">
        <v>54</v>
      </c>
      <c r="J1688" t="s">
        <v>173</v>
      </c>
      <c r="K1688" t="s">
        <v>174</v>
      </c>
      <c r="L1688">
        <v>19143</v>
      </c>
      <c r="M1688" t="s">
        <v>175</v>
      </c>
      <c r="N1688" t="s">
        <v>4403</v>
      </c>
      <c r="O1688" t="s">
        <v>73</v>
      </c>
      <c r="P1688" t="s">
        <v>102</v>
      </c>
      <c r="Q1688" t="s">
        <v>4404</v>
      </c>
      <c r="R1688" s="19">
        <v>7.5179999999999998</v>
      </c>
      <c r="S1688" s="17">
        <v>2</v>
      </c>
      <c r="T1688" s="20">
        <v>0.7</v>
      </c>
      <c r="U1688" s="19">
        <v>-5.7637999999999998</v>
      </c>
      <c r="V1688" s="20">
        <f t="shared" si="130"/>
        <v>-0.76666666666666661</v>
      </c>
      <c r="W1688" s="17">
        <f t="shared" si="131"/>
        <v>2017</v>
      </c>
      <c r="X1688" t="str">
        <f t="shared" si="132"/>
        <v>Apr-2017</v>
      </c>
      <c r="Y1688" s="17">
        <f t="shared" si="133"/>
        <v>3</v>
      </c>
      <c r="Z1688" t="str">
        <f t="shared" si="134"/>
        <v>Over 50%</v>
      </c>
      <c r="AA1688" s="17">
        <f>IF(COUNTIF($B$2:B1688,B1688)=1,1,0)</f>
        <v>0</v>
      </c>
      <c r="AB1688" s="17">
        <f>IF(COUNTIF($F$2:F1688,F1688)=1,1,0)</f>
        <v>0</v>
      </c>
    </row>
    <row r="1689" spans="1:28" x14ac:dyDescent="0.2">
      <c r="A1689" s="17">
        <v>1688</v>
      </c>
      <c r="B1689" t="s">
        <v>4405</v>
      </c>
      <c r="C1689" s="18">
        <v>43079</v>
      </c>
      <c r="D1689" s="18">
        <v>43081</v>
      </c>
      <c r="E1689" t="s">
        <v>215</v>
      </c>
      <c r="F1689" t="s">
        <v>4189</v>
      </c>
      <c r="G1689" t="s">
        <v>4190</v>
      </c>
      <c r="H1689" t="s">
        <v>53</v>
      </c>
      <c r="I1689" t="s">
        <v>54</v>
      </c>
      <c r="J1689" t="s">
        <v>173</v>
      </c>
      <c r="K1689" t="s">
        <v>174</v>
      </c>
      <c r="L1689">
        <v>19140</v>
      </c>
      <c r="M1689" t="s">
        <v>175</v>
      </c>
      <c r="N1689" t="s">
        <v>2916</v>
      </c>
      <c r="O1689" t="s">
        <v>73</v>
      </c>
      <c r="P1689" t="s">
        <v>117</v>
      </c>
      <c r="Q1689" t="s">
        <v>2917</v>
      </c>
      <c r="R1689" s="19">
        <v>10.368</v>
      </c>
      <c r="S1689" s="17">
        <v>2</v>
      </c>
      <c r="T1689" s="20">
        <v>0.2</v>
      </c>
      <c r="U1689" s="19">
        <v>3.6288</v>
      </c>
      <c r="V1689" s="20">
        <f t="shared" si="130"/>
        <v>0.35</v>
      </c>
      <c r="W1689" s="17">
        <f t="shared" si="131"/>
        <v>2017</v>
      </c>
      <c r="X1689" t="str">
        <f t="shared" si="132"/>
        <v>Dec-2017</v>
      </c>
      <c r="Y1689" s="17">
        <f t="shared" si="133"/>
        <v>2</v>
      </c>
      <c r="Z1689" t="str">
        <f t="shared" si="134"/>
        <v>11-20%</v>
      </c>
      <c r="AA1689" s="17">
        <f>IF(COUNTIF($B$2:B1689,B1689)=1,1,0)</f>
        <v>1</v>
      </c>
      <c r="AB1689" s="17">
        <f>IF(COUNTIF($F$2:F1689,F1689)=1,1,0)</f>
        <v>0</v>
      </c>
    </row>
    <row r="1690" spans="1:28" x14ac:dyDescent="0.2">
      <c r="A1690" s="17">
        <v>1689</v>
      </c>
      <c r="B1690" t="s">
        <v>4405</v>
      </c>
      <c r="C1690" s="18">
        <v>43079</v>
      </c>
      <c r="D1690" s="18">
        <v>43081</v>
      </c>
      <c r="E1690" t="s">
        <v>215</v>
      </c>
      <c r="F1690" t="s">
        <v>4189</v>
      </c>
      <c r="G1690" t="s">
        <v>4190</v>
      </c>
      <c r="H1690" t="s">
        <v>53</v>
      </c>
      <c r="I1690" t="s">
        <v>54</v>
      </c>
      <c r="J1690" t="s">
        <v>173</v>
      </c>
      <c r="K1690" t="s">
        <v>174</v>
      </c>
      <c r="L1690">
        <v>19140</v>
      </c>
      <c r="M1690" t="s">
        <v>175</v>
      </c>
      <c r="N1690" t="s">
        <v>2466</v>
      </c>
      <c r="O1690" t="s">
        <v>59</v>
      </c>
      <c r="P1690" t="s">
        <v>92</v>
      </c>
      <c r="Q1690" t="s">
        <v>2467</v>
      </c>
      <c r="R1690" s="19">
        <v>310.88</v>
      </c>
      <c r="S1690" s="17">
        <v>2</v>
      </c>
      <c r="T1690" s="20">
        <v>0.2</v>
      </c>
      <c r="U1690" s="19">
        <v>23.315999999999999</v>
      </c>
      <c r="V1690" s="20">
        <f t="shared" si="130"/>
        <v>7.4999999999999997E-2</v>
      </c>
      <c r="W1690" s="17">
        <f t="shared" si="131"/>
        <v>2017</v>
      </c>
      <c r="X1690" t="str">
        <f t="shared" si="132"/>
        <v>Dec-2017</v>
      </c>
      <c r="Y1690" s="17">
        <f t="shared" si="133"/>
        <v>2</v>
      </c>
      <c r="Z1690" t="str">
        <f t="shared" si="134"/>
        <v>11-20%</v>
      </c>
      <c r="AA1690" s="17">
        <f>IF(COUNTIF($B$2:B1690,B1690)=1,1,0)</f>
        <v>0</v>
      </c>
      <c r="AB1690" s="17">
        <f>IF(COUNTIF($F$2:F1690,F1690)=1,1,0)</f>
        <v>0</v>
      </c>
    </row>
    <row r="1691" spans="1:28" x14ac:dyDescent="0.2">
      <c r="A1691" s="17">
        <v>1690</v>
      </c>
      <c r="B1691" t="s">
        <v>4406</v>
      </c>
      <c r="C1691" s="18">
        <v>41867</v>
      </c>
      <c r="D1691" s="18">
        <v>41871</v>
      </c>
      <c r="E1691" t="s">
        <v>77</v>
      </c>
      <c r="F1691" t="s">
        <v>569</v>
      </c>
      <c r="G1691" t="s">
        <v>570</v>
      </c>
      <c r="H1691" t="s">
        <v>53</v>
      </c>
      <c r="I1691" t="s">
        <v>54</v>
      </c>
      <c r="J1691" t="s">
        <v>173</v>
      </c>
      <c r="K1691" t="s">
        <v>174</v>
      </c>
      <c r="L1691">
        <v>19143</v>
      </c>
      <c r="M1691" t="s">
        <v>175</v>
      </c>
      <c r="N1691" t="s">
        <v>107</v>
      </c>
      <c r="O1691" t="s">
        <v>59</v>
      </c>
      <c r="P1691" t="s">
        <v>83</v>
      </c>
      <c r="Q1691" t="s">
        <v>108</v>
      </c>
      <c r="R1691" s="19">
        <v>853.09199999999998</v>
      </c>
      <c r="S1691" s="17">
        <v>6</v>
      </c>
      <c r="T1691" s="20">
        <v>0.4</v>
      </c>
      <c r="U1691" s="19">
        <v>-227.49119999999999</v>
      </c>
      <c r="V1691" s="20">
        <f t="shared" si="130"/>
        <v>-0.26666666666666666</v>
      </c>
      <c r="W1691" s="17">
        <f t="shared" si="131"/>
        <v>2014</v>
      </c>
      <c r="X1691" t="str">
        <f t="shared" si="132"/>
        <v>Aug-2014</v>
      </c>
      <c r="Y1691" s="17">
        <f t="shared" si="133"/>
        <v>4</v>
      </c>
      <c r="Z1691" t="str">
        <f t="shared" si="134"/>
        <v>31-40%</v>
      </c>
      <c r="AA1691" s="17">
        <f>IF(COUNTIF($B$2:B1691,B1691)=1,1,0)</f>
        <v>1</v>
      </c>
      <c r="AB1691" s="17">
        <f>IF(COUNTIF($F$2:F1691,F1691)=1,1,0)</f>
        <v>0</v>
      </c>
    </row>
    <row r="1692" spans="1:28" x14ac:dyDescent="0.2">
      <c r="A1692" s="17">
        <v>1691</v>
      </c>
      <c r="B1692" t="s">
        <v>4407</v>
      </c>
      <c r="C1692" s="18">
        <v>43078</v>
      </c>
      <c r="D1692" s="18">
        <v>43084</v>
      </c>
      <c r="E1692" t="s">
        <v>77</v>
      </c>
      <c r="F1692" t="s">
        <v>4408</v>
      </c>
      <c r="G1692" t="s">
        <v>4409</v>
      </c>
      <c r="H1692" t="s">
        <v>53</v>
      </c>
      <c r="I1692" t="s">
        <v>54</v>
      </c>
      <c r="J1692" t="s">
        <v>4410</v>
      </c>
      <c r="K1692" t="s">
        <v>281</v>
      </c>
      <c r="L1692">
        <v>46203</v>
      </c>
      <c r="M1692" t="s">
        <v>132</v>
      </c>
      <c r="N1692" t="s">
        <v>4286</v>
      </c>
      <c r="O1692" t="s">
        <v>73</v>
      </c>
      <c r="P1692" t="s">
        <v>117</v>
      </c>
      <c r="Q1692" t="s">
        <v>4287</v>
      </c>
      <c r="R1692" s="19">
        <v>33.450000000000003</v>
      </c>
      <c r="S1692" s="17">
        <v>5</v>
      </c>
      <c r="T1692" s="20">
        <v>0</v>
      </c>
      <c r="U1692" s="19">
        <v>15.387</v>
      </c>
      <c r="V1692" s="20">
        <f t="shared" si="130"/>
        <v>0.45999999999999996</v>
      </c>
      <c r="W1692" s="17">
        <f t="shared" si="131"/>
        <v>2017</v>
      </c>
      <c r="X1692" t="str">
        <f t="shared" si="132"/>
        <v>Dec-2017</v>
      </c>
      <c r="Y1692" s="17">
        <f t="shared" si="133"/>
        <v>6</v>
      </c>
      <c r="Z1692" t="str">
        <f t="shared" si="134"/>
        <v>0% (No Discount)</v>
      </c>
      <c r="AA1692" s="17">
        <f>IF(COUNTIF($B$2:B1692,B1692)=1,1,0)</f>
        <v>1</v>
      </c>
      <c r="AB1692" s="17">
        <f>IF(COUNTIF($F$2:F1692,F1692)=1,1,0)</f>
        <v>1</v>
      </c>
    </row>
    <row r="1693" spans="1:28" x14ac:dyDescent="0.2">
      <c r="A1693" s="17">
        <v>1692</v>
      </c>
      <c r="B1693" t="s">
        <v>4407</v>
      </c>
      <c r="C1693" s="18">
        <v>43078</v>
      </c>
      <c r="D1693" s="18">
        <v>43084</v>
      </c>
      <c r="E1693" t="s">
        <v>77</v>
      </c>
      <c r="F1693" t="s">
        <v>4408</v>
      </c>
      <c r="G1693" t="s">
        <v>4409</v>
      </c>
      <c r="H1693" t="s">
        <v>53</v>
      </c>
      <c r="I1693" t="s">
        <v>54</v>
      </c>
      <c r="J1693" t="s">
        <v>4410</v>
      </c>
      <c r="K1693" t="s">
        <v>281</v>
      </c>
      <c r="L1693">
        <v>46203</v>
      </c>
      <c r="M1693" t="s">
        <v>132</v>
      </c>
      <c r="N1693" t="s">
        <v>372</v>
      </c>
      <c r="O1693" t="s">
        <v>73</v>
      </c>
      <c r="P1693" t="s">
        <v>102</v>
      </c>
      <c r="Q1693" t="s">
        <v>373</v>
      </c>
      <c r="R1693" s="19">
        <v>10.4</v>
      </c>
      <c r="S1693" s="17">
        <v>5</v>
      </c>
      <c r="T1693" s="20">
        <v>0</v>
      </c>
      <c r="U1693" s="19">
        <v>5.0960000000000001</v>
      </c>
      <c r="V1693" s="20">
        <f t="shared" si="130"/>
        <v>0.49</v>
      </c>
      <c r="W1693" s="17">
        <f t="shared" si="131"/>
        <v>2017</v>
      </c>
      <c r="X1693" t="str">
        <f t="shared" si="132"/>
        <v>Dec-2017</v>
      </c>
      <c r="Y1693" s="17">
        <f t="shared" si="133"/>
        <v>6</v>
      </c>
      <c r="Z1693" t="str">
        <f t="shared" si="134"/>
        <v>0% (No Discount)</v>
      </c>
      <c r="AA1693" s="17">
        <f>IF(COUNTIF($B$2:B1693,B1693)=1,1,0)</f>
        <v>0</v>
      </c>
      <c r="AB1693" s="17">
        <f>IF(COUNTIF($F$2:F1693,F1693)=1,1,0)</f>
        <v>0</v>
      </c>
    </row>
    <row r="1694" spans="1:28" x14ac:dyDescent="0.2">
      <c r="A1694" s="17">
        <v>1693</v>
      </c>
      <c r="B1694" t="s">
        <v>4411</v>
      </c>
      <c r="C1694" s="18">
        <v>42443</v>
      </c>
      <c r="D1694" s="18">
        <v>42448</v>
      </c>
      <c r="E1694" t="s">
        <v>77</v>
      </c>
      <c r="F1694" t="s">
        <v>4412</v>
      </c>
      <c r="G1694" t="s">
        <v>4413</v>
      </c>
      <c r="H1694" t="s">
        <v>53</v>
      </c>
      <c r="I1694" t="s">
        <v>54</v>
      </c>
      <c r="J1694" t="s">
        <v>524</v>
      </c>
      <c r="K1694" t="s">
        <v>525</v>
      </c>
      <c r="L1694">
        <v>43229</v>
      </c>
      <c r="M1694" t="s">
        <v>175</v>
      </c>
      <c r="N1694" t="s">
        <v>1942</v>
      </c>
      <c r="O1694" t="s">
        <v>59</v>
      </c>
      <c r="P1694" t="s">
        <v>92</v>
      </c>
      <c r="Q1694" t="s">
        <v>1943</v>
      </c>
      <c r="R1694" s="19">
        <v>21.88</v>
      </c>
      <c r="S1694" s="17">
        <v>5</v>
      </c>
      <c r="T1694" s="20">
        <v>0.2</v>
      </c>
      <c r="U1694" s="19">
        <v>6.2904999999999998</v>
      </c>
      <c r="V1694" s="20">
        <f t="shared" si="130"/>
        <v>0.28749999999999998</v>
      </c>
      <c r="W1694" s="17">
        <f t="shared" si="131"/>
        <v>2016</v>
      </c>
      <c r="X1694" t="str">
        <f t="shared" si="132"/>
        <v>Mar-2016</v>
      </c>
      <c r="Y1694" s="17">
        <f t="shared" si="133"/>
        <v>5</v>
      </c>
      <c r="Z1694" t="str">
        <f t="shared" si="134"/>
        <v>11-20%</v>
      </c>
      <c r="AA1694" s="17">
        <f>IF(COUNTIF($B$2:B1694,B1694)=1,1,0)</f>
        <v>1</v>
      </c>
      <c r="AB1694" s="17">
        <f>IF(COUNTIF($F$2:F1694,F1694)=1,1,0)</f>
        <v>1</v>
      </c>
    </row>
    <row r="1695" spans="1:28" x14ac:dyDescent="0.2">
      <c r="A1695" s="17">
        <v>1694</v>
      </c>
      <c r="B1695" t="s">
        <v>4414</v>
      </c>
      <c r="C1695" s="18">
        <v>42547</v>
      </c>
      <c r="D1695" s="18">
        <v>42550</v>
      </c>
      <c r="E1695" t="s">
        <v>50</v>
      </c>
      <c r="F1695" t="s">
        <v>3712</v>
      </c>
      <c r="G1695" t="s">
        <v>3713</v>
      </c>
      <c r="H1695" t="s">
        <v>129</v>
      </c>
      <c r="I1695" t="s">
        <v>54</v>
      </c>
      <c r="J1695" t="s">
        <v>4382</v>
      </c>
      <c r="K1695" t="s">
        <v>131</v>
      </c>
      <c r="L1695">
        <v>75023</v>
      </c>
      <c r="M1695" t="s">
        <v>132</v>
      </c>
      <c r="N1695" t="s">
        <v>4415</v>
      </c>
      <c r="O1695" t="s">
        <v>98</v>
      </c>
      <c r="P1695" t="s">
        <v>188</v>
      </c>
      <c r="Q1695" t="s">
        <v>4416</v>
      </c>
      <c r="R1695" s="19">
        <v>13.616</v>
      </c>
      <c r="S1695" s="17">
        <v>2</v>
      </c>
      <c r="T1695" s="20">
        <v>0.2</v>
      </c>
      <c r="U1695" s="19">
        <v>3.5741999999999998</v>
      </c>
      <c r="V1695" s="20">
        <f t="shared" si="130"/>
        <v>0.26250000000000001</v>
      </c>
      <c r="W1695" s="17">
        <f t="shared" si="131"/>
        <v>2016</v>
      </c>
      <c r="X1695" t="str">
        <f t="shared" si="132"/>
        <v>Jun-2016</v>
      </c>
      <c r="Y1695" s="17">
        <f t="shared" si="133"/>
        <v>3</v>
      </c>
      <c r="Z1695" t="str">
        <f t="shared" si="134"/>
        <v>11-20%</v>
      </c>
      <c r="AA1695" s="17">
        <f>IF(COUNTIF($B$2:B1695,B1695)=1,1,0)</f>
        <v>1</v>
      </c>
      <c r="AB1695" s="17">
        <f>IF(COUNTIF($F$2:F1695,F1695)=1,1,0)</f>
        <v>0</v>
      </c>
    </row>
    <row r="1696" spans="1:28" x14ac:dyDescent="0.2">
      <c r="A1696" s="17">
        <v>1695</v>
      </c>
      <c r="B1696" t="s">
        <v>4417</v>
      </c>
      <c r="C1696" s="18">
        <v>42272</v>
      </c>
      <c r="D1696" s="18">
        <v>42275</v>
      </c>
      <c r="E1696" t="s">
        <v>50</v>
      </c>
      <c r="F1696" t="s">
        <v>2395</v>
      </c>
      <c r="G1696" t="s">
        <v>2396</v>
      </c>
      <c r="H1696" t="s">
        <v>129</v>
      </c>
      <c r="I1696" t="s">
        <v>54</v>
      </c>
      <c r="J1696" t="s">
        <v>4418</v>
      </c>
      <c r="K1696" t="s">
        <v>817</v>
      </c>
      <c r="L1696">
        <v>7002</v>
      </c>
      <c r="M1696" t="s">
        <v>175</v>
      </c>
      <c r="N1696" t="s">
        <v>4419</v>
      </c>
      <c r="O1696" t="s">
        <v>98</v>
      </c>
      <c r="P1696" t="s">
        <v>188</v>
      </c>
      <c r="Q1696" t="s">
        <v>4420</v>
      </c>
      <c r="R1696" s="19">
        <v>63.96</v>
      </c>
      <c r="S1696" s="17">
        <v>4</v>
      </c>
      <c r="T1696" s="20">
        <v>0</v>
      </c>
      <c r="U1696" s="19">
        <v>19.8276</v>
      </c>
      <c r="V1696" s="20">
        <f t="shared" si="130"/>
        <v>0.31</v>
      </c>
      <c r="W1696" s="17">
        <f t="shared" si="131"/>
        <v>2015</v>
      </c>
      <c r="X1696" t="str">
        <f t="shared" si="132"/>
        <v>Sep-2015</v>
      </c>
      <c r="Y1696" s="17">
        <f t="shared" si="133"/>
        <v>3</v>
      </c>
      <c r="Z1696" t="str">
        <f t="shared" si="134"/>
        <v>0% (No Discount)</v>
      </c>
      <c r="AA1696" s="17">
        <f>IF(COUNTIF($B$2:B1696,B1696)=1,1,0)</f>
        <v>1</v>
      </c>
      <c r="AB1696" s="17">
        <f>IF(COUNTIF($F$2:F1696,F1696)=1,1,0)</f>
        <v>0</v>
      </c>
    </row>
    <row r="1697" spans="1:28" x14ac:dyDescent="0.2">
      <c r="A1697" s="17">
        <v>1696</v>
      </c>
      <c r="B1697" t="s">
        <v>4417</v>
      </c>
      <c r="C1697" s="18">
        <v>42272</v>
      </c>
      <c r="D1697" s="18">
        <v>42275</v>
      </c>
      <c r="E1697" t="s">
        <v>50</v>
      </c>
      <c r="F1697" t="s">
        <v>2395</v>
      </c>
      <c r="G1697" t="s">
        <v>2396</v>
      </c>
      <c r="H1697" t="s">
        <v>129</v>
      </c>
      <c r="I1697" t="s">
        <v>54</v>
      </c>
      <c r="J1697" t="s">
        <v>4418</v>
      </c>
      <c r="K1697" t="s">
        <v>817</v>
      </c>
      <c r="L1697">
        <v>7002</v>
      </c>
      <c r="M1697" t="s">
        <v>175</v>
      </c>
      <c r="N1697" t="s">
        <v>1253</v>
      </c>
      <c r="O1697" t="s">
        <v>73</v>
      </c>
      <c r="P1697" t="s">
        <v>102</v>
      </c>
      <c r="Q1697" t="s">
        <v>1254</v>
      </c>
      <c r="R1697" s="19">
        <v>14.46</v>
      </c>
      <c r="S1697" s="17">
        <v>3</v>
      </c>
      <c r="T1697" s="20">
        <v>0</v>
      </c>
      <c r="U1697" s="19">
        <v>7.0853999999999999</v>
      </c>
      <c r="V1697" s="20">
        <f t="shared" si="130"/>
        <v>0.49</v>
      </c>
      <c r="W1697" s="17">
        <f t="shared" si="131"/>
        <v>2015</v>
      </c>
      <c r="X1697" t="str">
        <f t="shared" si="132"/>
        <v>Sep-2015</v>
      </c>
      <c r="Y1697" s="17">
        <f t="shared" si="133"/>
        <v>3</v>
      </c>
      <c r="Z1697" t="str">
        <f t="shared" si="134"/>
        <v>0% (No Discount)</v>
      </c>
      <c r="AA1697" s="17">
        <f>IF(COUNTIF($B$2:B1697,B1697)=1,1,0)</f>
        <v>0</v>
      </c>
      <c r="AB1697" s="17">
        <f>IF(COUNTIF($F$2:F1697,F1697)=1,1,0)</f>
        <v>0</v>
      </c>
    </row>
    <row r="1698" spans="1:28" x14ac:dyDescent="0.2">
      <c r="A1698" s="17">
        <v>1697</v>
      </c>
      <c r="B1698" t="s">
        <v>4417</v>
      </c>
      <c r="C1698" s="18">
        <v>42272</v>
      </c>
      <c r="D1698" s="18">
        <v>42275</v>
      </c>
      <c r="E1698" t="s">
        <v>50</v>
      </c>
      <c r="F1698" t="s">
        <v>2395</v>
      </c>
      <c r="G1698" t="s">
        <v>2396</v>
      </c>
      <c r="H1698" t="s">
        <v>129</v>
      </c>
      <c r="I1698" t="s">
        <v>54</v>
      </c>
      <c r="J1698" t="s">
        <v>4418</v>
      </c>
      <c r="K1698" t="s">
        <v>817</v>
      </c>
      <c r="L1698">
        <v>7002</v>
      </c>
      <c r="M1698" t="s">
        <v>175</v>
      </c>
      <c r="N1698" t="s">
        <v>340</v>
      </c>
      <c r="O1698" t="s">
        <v>98</v>
      </c>
      <c r="P1698" t="s">
        <v>99</v>
      </c>
      <c r="Q1698" t="s">
        <v>341</v>
      </c>
      <c r="R1698" s="19">
        <v>104.98</v>
      </c>
      <c r="S1698" s="17">
        <v>2</v>
      </c>
      <c r="T1698" s="20">
        <v>0</v>
      </c>
      <c r="U1698" s="19">
        <v>52.49</v>
      </c>
      <c r="V1698" s="20">
        <f t="shared" si="130"/>
        <v>0.5</v>
      </c>
      <c r="W1698" s="17">
        <f t="shared" si="131"/>
        <v>2015</v>
      </c>
      <c r="X1698" t="str">
        <f t="shared" si="132"/>
        <v>Sep-2015</v>
      </c>
      <c r="Y1698" s="17">
        <f t="shared" si="133"/>
        <v>3</v>
      </c>
      <c r="Z1698" t="str">
        <f t="shared" si="134"/>
        <v>0% (No Discount)</v>
      </c>
      <c r="AA1698" s="17">
        <f>IF(COUNTIF($B$2:B1698,B1698)=1,1,0)</f>
        <v>0</v>
      </c>
      <c r="AB1698" s="17">
        <f>IF(COUNTIF($F$2:F1698,F1698)=1,1,0)</f>
        <v>0</v>
      </c>
    </row>
    <row r="1699" spans="1:28" x14ac:dyDescent="0.2">
      <c r="A1699" s="17">
        <v>1698</v>
      </c>
      <c r="B1699" t="s">
        <v>4421</v>
      </c>
      <c r="C1699" s="18">
        <v>42365</v>
      </c>
      <c r="D1699" s="18">
        <v>42369</v>
      </c>
      <c r="E1699" t="s">
        <v>77</v>
      </c>
      <c r="F1699" t="s">
        <v>1339</v>
      </c>
      <c r="G1699" t="s">
        <v>1340</v>
      </c>
      <c r="H1699" t="s">
        <v>53</v>
      </c>
      <c r="I1699" t="s">
        <v>54</v>
      </c>
      <c r="J1699" t="s">
        <v>69</v>
      </c>
      <c r="K1699" t="s">
        <v>70</v>
      </c>
      <c r="L1699">
        <v>90008</v>
      </c>
      <c r="M1699" t="s">
        <v>71</v>
      </c>
      <c r="N1699" t="s">
        <v>2570</v>
      </c>
      <c r="O1699" t="s">
        <v>73</v>
      </c>
      <c r="P1699" t="s">
        <v>105</v>
      </c>
      <c r="Q1699" t="s">
        <v>2571</v>
      </c>
      <c r="R1699" s="19">
        <v>106.96</v>
      </c>
      <c r="S1699" s="17">
        <v>2</v>
      </c>
      <c r="T1699" s="20">
        <v>0</v>
      </c>
      <c r="U1699" s="19">
        <v>31.0184</v>
      </c>
      <c r="V1699" s="20">
        <f t="shared" si="130"/>
        <v>0.29000000000000004</v>
      </c>
      <c r="W1699" s="17">
        <f t="shared" si="131"/>
        <v>2015</v>
      </c>
      <c r="X1699" t="str">
        <f t="shared" si="132"/>
        <v>Dec-2015</v>
      </c>
      <c r="Y1699" s="17">
        <f t="shared" si="133"/>
        <v>4</v>
      </c>
      <c r="Z1699" t="str">
        <f t="shared" si="134"/>
        <v>0% (No Discount)</v>
      </c>
      <c r="AA1699" s="17">
        <f>IF(COUNTIF($B$2:B1699,B1699)=1,1,0)</f>
        <v>1</v>
      </c>
      <c r="AB1699" s="17">
        <f>IF(COUNTIF($F$2:F1699,F1699)=1,1,0)</f>
        <v>0</v>
      </c>
    </row>
    <row r="1700" spans="1:28" x14ac:dyDescent="0.2">
      <c r="A1700" s="17">
        <v>1699</v>
      </c>
      <c r="B1700" t="s">
        <v>4421</v>
      </c>
      <c r="C1700" s="18">
        <v>42365</v>
      </c>
      <c r="D1700" s="18">
        <v>42369</v>
      </c>
      <c r="E1700" t="s">
        <v>77</v>
      </c>
      <c r="F1700" t="s">
        <v>1339</v>
      </c>
      <c r="G1700" t="s">
        <v>1340</v>
      </c>
      <c r="H1700" t="s">
        <v>53</v>
      </c>
      <c r="I1700" t="s">
        <v>54</v>
      </c>
      <c r="J1700" t="s">
        <v>69</v>
      </c>
      <c r="K1700" t="s">
        <v>70</v>
      </c>
      <c r="L1700">
        <v>90008</v>
      </c>
      <c r="M1700" t="s">
        <v>71</v>
      </c>
      <c r="N1700" t="s">
        <v>4422</v>
      </c>
      <c r="O1700" t="s">
        <v>73</v>
      </c>
      <c r="P1700" t="s">
        <v>74</v>
      </c>
      <c r="Q1700" t="s">
        <v>4423</v>
      </c>
      <c r="R1700" s="19">
        <v>21.56</v>
      </c>
      <c r="S1700" s="17">
        <v>7</v>
      </c>
      <c r="T1700" s="20">
        <v>0</v>
      </c>
      <c r="U1700" s="19">
        <v>10.348800000000001</v>
      </c>
      <c r="V1700" s="20">
        <f t="shared" si="130"/>
        <v>0.48000000000000004</v>
      </c>
      <c r="W1700" s="17">
        <f t="shared" si="131"/>
        <v>2015</v>
      </c>
      <c r="X1700" t="str">
        <f t="shared" si="132"/>
        <v>Dec-2015</v>
      </c>
      <c r="Y1700" s="17">
        <f t="shared" si="133"/>
        <v>4</v>
      </c>
      <c r="Z1700" t="str">
        <f t="shared" si="134"/>
        <v>0% (No Discount)</v>
      </c>
      <c r="AA1700" s="17">
        <f>IF(COUNTIF($B$2:B1700,B1700)=1,1,0)</f>
        <v>0</v>
      </c>
      <c r="AB1700" s="17">
        <f>IF(COUNTIF($F$2:F1700,F1700)=1,1,0)</f>
        <v>0</v>
      </c>
    </row>
    <row r="1701" spans="1:28" x14ac:dyDescent="0.2">
      <c r="A1701" s="17">
        <v>1700</v>
      </c>
      <c r="B1701" t="s">
        <v>4424</v>
      </c>
      <c r="C1701" s="18">
        <v>41793</v>
      </c>
      <c r="D1701" s="18">
        <v>41797</v>
      </c>
      <c r="E1701" t="s">
        <v>50</v>
      </c>
      <c r="F1701" t="s">
        <v>546</v>
      </c>
      <c r="G1701" t="s">
        <v>547</v>
      </c>
      <c r="H1701" t="s">
        <v>53</v>
      </c>
      <c r="I1701" t="s">
        <v>54</v>
      </c>
      <c r="J1701" t="s">
        <v>122</v>
      </c>
      <c r="K1701" t="s">
        <v>123</v>
      </c>
      <c r="L1701">
        <v>98115</v>
      </c>
      <c r="M1701" t="s">
        <v>71</v>
      </c>
      <c r="N1701" t="s">
        <v>3308</v>
      </c>
      <c r="O1701" t="s">
        <v>59</v>
      </c>
      <c r="P1701" t="s">
        <v>83</v>
      </c>
      <c r="Q1701" t="s">
        <v>3309</v>
      </c>
      <c r="R1701" s="19">
        <v>515.88</v>
      </c>
      <c r="S1701" s="17">
        <v>6</v>
      </c>
      <c r="T1701" s="20">
        <v>0</v>
      </c>
      <c r="U1701" s="19">
        <v>113.4936</v>
      </c>
      <c r="V1701" s="20">
        <f t="shared" si="130"/>
        <v>0.22</v>
      </c>
      <c r="W1701" s="17">
        <f t="shared" si="131"/>
        <v>2014</v>
      </c>
      <c r="X1701" t="str">
        <f t="shared" si="132"/>
        <v>Jun-2014</v>
      </c>
      <c r="Y1701" s="17">
        <f t="shared" si="133"/>
        <v>4</v>
      </c>
      <c r="Z1701" t="str">
        <f t="shared" si="134"/>
        <v>0% (No Discount)</v>
      </c>
      <c r="AA1701" s="17">
        <f>IF(COUNTIF($B$2:B1701,B1701)=1,1,0)</f>
        <v>1</v>
      </c>
      <c r="AB1701" s="17">
        <f>IF(COUNTIF($F$2:F1701,F1701)=1,1,0)</f>
        <v>0</v>
      </c>
    </row>
    <row r="1702" spans="1:28" x14ac:dyDescent="0.2">
      <c r="A1702" s="17">
        <v>1701</v>
      </c>
      <c r="B1702" t="s">
        <v>4425</v>
      </c>
      <c r="C1702" s="18">
        <v>42198</v>
      </c>
      <c r="D1702" s="18">
        <v>42200</v>
      </c>
      <c r="E1702" t="s">
        <v>50</v>
      </c>
      <c r="F1702" t="s">
        <v>3767</v>
      </c>
      <c r="G1702" t="s">
        <v>3768</v>
      </c>
      <c r="H1702" t="s">
        <v>53</v>
      </c>
      <c r="I1702" t="s">
        <v>54</v>
      </c>
      <c r="J1702" t="s">
        <v>293</v>
      </c>
      <c r="K1702" t="s">
        <v>294</v>
      </c>
      <c r="L1702">
        <v>10035</v>
      </c>
      <c r="M1702" t="s">
        <v>175</v>
      </c>
      <c r="N1702" t="s">
        <v>3081</v>
      </c>
      <c r="O1702" t="s">
        <v>73</v>
      </c>
      <c r="P1702" t="s">
        <v>102</v>
      </c>
      <c r="Q1702" t="s">
        <v>3082</v>
      </c>
      <c r="R1702" s="19">
        <v>11.808</v>
      </c>
      <c r="S1702" s="17">
        <v>2</v>
      </c>
      <c r="T1702" s="20">
        <v>0.2</v>
      </c>
      <c r="U1702" s="19">
        <v>4.2804000000000002</v>
      </c>
      <c r="V1702" s="20">
        <f t="shared" si="130"/>
        <v>0.36250000000000004</v>
      </c>
      <c r="W1702" s="17">
        <f t="shared" si="131"/>
        <v>2015</v>
      </c>
      <c r="X1702" t="str">
        <f t="shared" si="132"/>
        <v>Jul-2015</v>
      </c>
      <c r="Y1702" s="17">
        <f t="shared" si="133"/>
        <v>2</v>
      </c>
      <c r="Z1702" t="str">
        <f t="shared" si="134"/>
        <v>11-20%</v>
      </c>
      <c r="AA1702" s="17">
        <f>IF(COUNTIF($B$2:B1702,B1702)=1,1,0)</f>
        <v>1</v>
      </c>
      <c r="AB1702" s="17">
        <f>IF(COUNTIF($F$2:F1702,F1702)=1,1,0)</f>
        <v>0</v>
      </c>
    </row>
    <row r="1703" spans="1:28" x14ac:dyDescent="0.2">
      <c r="A1703" s="17">
        <v>1702</v>
      </c>
      <c r="B1703" t="s">
        <v>4425</v>
      </c>
      <c r="C1703" s="18">
        <v>42198</v>
      </c>
      <c r="D1703" s="18">
        <v>42200</v>
      </c>
      <c r="E1703" t="s">
        <v>50</v>
      </c>
      <c r="F1703" t="s">
        <v>3767</v>
      </c>
      <c r="G1703" t="s">
        <v>3768</v>
      </c>
      <c r="H1703" t="s">
        <v>53</v>
      </c>
      <c r="I1703" t="s">
        <v>54</v>
      </c>
      <c r="J1703" t="s">
        <v>293</v>
      </c>
      <c r="K1703" t="s">
        <v>294</v>
      </c>
      <c r="L1703">
        <v>10035</v>
      </c>
      <c r="M1703" t="s">
        <v>175</v>
      </c>
      <c r="N1703" t="s">
        <v>1839</v>
      </c>
      <c r="O1703" t="s">
        <v>59</v>
      </c>
      <c r="P1703" t="s">
        <v>63</v>
      </c>
      <c r="Q1703" t="s">
        <v>1840</v>
      </c>
      <c r="R1703" s="19">
        <v>1931.04</v>
      </c>
      <c r="S1703" s="17">
        <v>9</v>
      </c>
      <c r="T1703" s="20">
        <v>0.1</v>
      </c>
      <c r="U1703" s="19">
        <v>321.83999999999997</v>
      </c>
      <c r="V1703" s="20">
        <f t="shared" si="130"/>
        <v>0.16666666666666666</v>
      </c>
      <c r="W1703" s="17">
        <f t="shared" si="131"/>
        <v>2015</v>
      </c>
      <c r="X1703" t="str">
        <f t="shared" si="132"/>
        <v>Jul-2015</v>
      </c>
      <c r="Y1703" s="17">
        <f t="shared" si="133"/>
        <v>2</v>
      </c>
      <c r="Z1703" t="str">
        <f t="shared" si="134"/>
        <v>1-10%</v>
      </c>
      <c r="AA1703" s="17">
        <f>IF(COUNTIF($B$2:B1703,B1703)=1,1,0)</f>
        <v>0</v>
      </c>
      <c r="AB1703" s="17">
        <f>IF(COUNTIF($F$2:F1703,F1703)=1,1,0)</f>
        <v>0</v>
      </c>
    </row>
    <row r="1704" spans="1:28" x14ac:dyDescent="0.2">
      <c r="A1704" s="17">
        <v>1703</v>
      </c>
      <c r="B1704" t="s">
        <v>4425</v>
      </c>
      <c r="C1704" s="18">
        <v>42198</v>
      </c>
      <c r="D1704" s="18">
        <v>42200</v>
      </c>
      <c r="E1704" t="s">
        <v>50</v>
      </c>
      <c r="F1704" t="s">
        <v>3767</v>
      </c>
      <c r="G1704" t="s">
        <v>3768</v>
      </c>
      <c r="H1704" t="s">
        <v>53</v>
      </c>
      <c r="I1704" t="s">
        <v>54</v>
      </c>
      <c r="J1704" t="s">
        <v>293</v>
      </c>
      <c r="K1704" t="s">
        <v>294</v>
      </c>
      <c r="L1704">
        <v>10035</v>
      </c>
      <c r="M1704" t="s">
        <v>175</v>
      </c>
      <c r="N1704" t="s">
        <v>3220</v>
      </c>
      <c r="O1704" t="s">
        <v>73</v>
      </c>
      <c r="P1704" t="s">
        <v>117</v>
      </c>
      <c r="Q1704" t="s">
        <v>213</v>
      </c>
      <c r="R1704" s="19">
        <v>9.9600000000000009</v>
      </c>
      <c r="S1704" s="17">
        <v>2</v>
      </c>
      <c r="T1704" s="20">
        <v>0</v>
      </c>
      <c r="U1704" s="19">
        <v>4.6811999999999996</v>
      </c>
      <c r="V1704" s="20">
        <f t="shared" si="130"/>
        <v>0.46999999999999992</v>
      </c>
      <c r="W1704" s="17">
        <f t="shared" si="131"/>
        <v>2015</v>
      </c>
      <c r="X1704" t="str">
        <f t="shared" si="132"/>
        <v>Jul-2015</v>
      </c>
      <c r="Y1704" s="17">
        <f t="shared" si="133"/>
        <v>2</v>
      </c>
      <c r="Z1704" t="str">
        <f t="shared" si="134"/>
        <v>0% (No Discount)</v>
      </c>
      <c r="AA1704" s="17">
        <f>IF(COUNTIF($B$2:B1704,B1704)=1,1,0)</f>
        <v>0</v>
      </c>
      <c r="AB1704" s="17">
        <f>IF(COUNTIF($F$2:F1704,F1704)=1,1,0)</f>
        <v>0</v>
      </c>
    </row>
    <row r="1705" spans="1:28" x14ac:dyDescent="0.2">
      <c r="A1705" s="17">
        <v>1704</v>
      </c>
      <c r="B1705" t="s">
        <v>4426</v>
      </c>
      <c r="C1705" s="18">
        <v>41672</v>
      </c>
      <c r="D1705" s="18">
        <v>41676</v>
      </c>
      <c r="E1705" t="s">
        <v>77</v>
      </c>
      <c r="F1705" t="s">
        <v>4427</v>
      </c>
      <c r="G1705" t="s">
        <v>4428</v>
      </c>
      <c r="H1705" t="s">
        <v>129</v>
      </c>
      <c r="I1705" t="s">
        <v>54</v>
      </c>
      <c r="J1705" t="s">
        <v>977</v>
      </c>
      <c r="K1705" t="s">
        <v>70</v>
      </c>
      <c r="L1705">
        <v>92037</v>
      </c>
      <c r="M1705" t="s">
        <v>71</v>
      </c>
      <c r="N1705" t="s">
        <v>4429</v>
      </c>
      <c r="O1705" t="s">
        <v>73</v>
      </c>
      <c r="P1705" t="s">
        <v>296</v>
      </c>
      <c r="Q1705" t="s">
        <v>590</v>
      </c>
      <c r="R1705" s="19">
        <v>12.35</v>
      </c>
      <c r="S1705" s="17">
        <v>5</v>
      </c>
      <c r="T1705" s="20">
        <v>0</v>
      </c>
      <c r="U1705" s="19">
        <v>5.8045</v>
      </c>
      <c r="V1705" s="20">
        <f t="shared" si="130"/>
        <v>0.47000000000000003</v>
      </c>
      <c r="W1705" s="17">
        <f t="shared" si="131"/>
        <v>2014</v>
      </c>
      <c r="X1705" t="str">
        <f t="shared" si="132"/>
        <v>Feb-2014</v>
      </c>
      <c r="Y1705" s="17">
        <f t="shared" si="133"/>
        <v>4</v>
      </c>
      <c r="Z1705" t="str">
        <f t="shared" si="134"/>
        <v>0% (No Discount)</v>
      </c>
      <c r="AA1705" s="17">
        <f>IF(COUNTIF($B$2:B1705,B1705)=1,1,0)</f>
        <v>1</v>
      </c>
      <c r="AB1705" s="17">
        <f>IF(COUNTIF($F$2:F1705,F1705)=1,1,0)</f>
        <v>1</v>
      </c>
    </row>
    <row r="1706" spans="1:28" x14ac:dyDescent="0.2">
      <c r="A1706" s="17">
        <v>1705</v>
      </c>
      <c r="B1706" t="s">
        <v>4430</v>
      </c>
      <c r="C1706" s="18">
        <v>42437</v>
      </c>
      <c r="D1706" s="18">
        <v>42437</v>
      </c>
      <c r="E1706" t="s">
        <v>1320</v>
      </c>
      <c r="F1706" t="s">
        <v>2600</v>
      </c>
      <c r="G1706" t="s">
        <v>2601</v>
      </c>
      <c r="H1706" t="s">
        <v>53</v>
      </c>
      <c r="I1706" t="s">
        <v>54</v>
      </c>
      <c r="J1706" t="s">
        <v>3978</v>
      </c>
      <c r="K1706" t="s">
        <v>337</v>
      </c>
      <c r="L1706">
        <v>85301</v>
      </c>
      <c r="M1706" t="s">
        <v>71</v>
      </c>
      <c r="N1706" t="s">
        <v>3277</v>
      </c>
      <c r="O1706" t="s">
        <v>73</v>
      </c>
      <c r="P1706" t="s">
        <v>102</v>
      </c>
      <c r="Q1706" t="s">
        <v>3278</v>
      </c>
      <c r="R1706" s="19">
        <v>9.702</v>
      </c>
      <c r="S1706" s="17">
        <v>3</v>
      </c>
      <c r="T1706" s="20">
        <v>0.7</v>
      </c>
      <c r="U1706" s="19">
        <v>-7.1147999999999998</v>
      </c>
      <c r="V1706" s="20">
        <f t="shared" si="130"/>
        <v>-0.73333333333333328</v>
      </c>
      <c r="W1706" s="17">
        <f t="shared" si="131"/>
        <v>2016</v>
      </c>
      <c r="X1706" t="str">
        <f t="shared" si="132"/>
        <v>Mar-2016</v>
      </c>
      <c r="Y1706" s="17">
        <f t="shared" si="133"/>
        <v>0</v>
      </c>
      <c r="Z1706" t="str">
        <f t="shared" si="134"/>
        <v>Over 50%</v>
      </c>
      <c r="AA1706" s="17">
        <f>IF(COUNTIF($B$2:B1706,B1706)=1,1,0)</f>
        <v>1</v>
      </c>
      <c r="AB1706" s="17">
        <f>IF(COUNTIF($F$2:F1706,F1706)=1,1,0)</f>
        <v>0</v>
      </c>
    </row>
    <row r="1707" spans="1:28" x14ac:dyDescent="0.2">
      <c r="A1707" s="17">
        <v>1706</v>
      </c>
      <c r="B1707" t="s">
        <v>4431</v>
      </c>
      <c r="C1707" s="18">
        <v>42330</v>
      </c>
      <c r="D1707" s="18">
        <v>42334</v>
      </c>
      <c r="E1707" t="s">
        <v>77</v>
      </c>
      <c r="F1707" t="s">
        <v>120</v>
      </c>
      <c r="G1707" t="s">
        <v>121</v>
      </c>
      <c r="H1707" t="s">
        <v>53</v>
      </c>
      <c r="I1707" t="s">
        <v>54</v>
      </c>
      <c r="J1707" t="s">
        <v>173</v>
      </c>
      <c r="K1707" t="s">
        <v>174</v>
      </c>
      <c r="L1707">
        <v>19120</v>
      </c>
      <c r="M1707" t="s">
        <v>175</v>
      </c>
      <c r="N1707" t="s">
        <v>2419</v>
      </c>
      <c r="O1707" t="s">
        <v>73</v>
      </c>
      <c r="P1707" t="s">
        <v>102</v>
      </c>
      <c r="Q1707" t="s">
        <v>2420</v>
      </c>
      <c r="R1707" s="19">
        <v>11.61</v>
      </c>
      <c r="S1707" s="17">
        <v>2</v>
      </c>
      <c r="T1707" s="20">
        <v>0.7</v>
      </c>
      <c r="U1707" s="19">
        <v>-9.2880000000000003</v>
      </c>
      <c r="V1707" s="20">
        <f t="shared" si="130"/>
        <v>-0.8</v>
      </c>
      <c r="W1707" s="17">
        <f t="shared" si="131"/>
        <v>2015</v>
      </c>
      <c r="X1707" t="str">
        <f t="shared" si="132"/>
        <v>Nov-2015</v>
      </c>
      <c r="Y1707" s="17">
        <f t="shared" si="133"/>
        <v>4</v>
      </c>
      <c r="Z1707" t="str">
        <f t="shared" si="134"/>
        <v>Over 50%</v>
      </c>
      <c r="AA1707" s="17">
        <f>IF(COUNTIF($B$2:B1707,B1707)=1,1,0)</f>
        <v>1</v>
      </c>
      <c r="AB1707" s="17">
        <f>IF(COUNTIF($F$2:F1707,F1707)=1,1,0)</f>
        <v>0</v>
      </c>
    </row>
    <row r="1708" spans="1:28" x14ac:dyDescent="0.2">
      <c r="A1708" s="17">
        <v>1707</v>
      </c>
      <c r="B1708" t="s">
        <v>4432</v>
      </c>
      <c r="C1708" s="18">
        <v>43038</v>
      </c>
      <c r="D1708" s="18">
        <v>43044</v>
      </c>
      <c r="E1708" t="s">
        <v>77</v>
      </c>
      <c r="F1708" t="s">
        <v>4433</v>
      </c>
      <c r="G1708" t="s">
        <v>4434</v>
      </c>
      <c r="H1708" t="s">
        <v>53</v>
      </c>
      <c r="I1708" t="s">
        <v>54</v>
      </c>
      <c r="J1708" t="s">
        <v>154</v>
      </c>
      <c r="K1708" t="s">
        <v>70</v>
      </c>
      <c r="L1708">
        <v>94122</v>
      </c>
      <c r="M1708" t="s">
        <v>71</v>
      </c>
      <c r="N1708" t="s">
        <v>4435</v>
      </c>
      <c r="O1708" t="s">
        <v>73</v>
      </c>
      <c r="P1708" t="s">
        <v>74</v>
      </c>
      <c r="Q1708" t="s">
        <v>4436</v>
      </c>
      <c r="R1708" s="19">
        <v>43.86</v>
      </c>
      <c r="S1708" s="17">
        <v>6</v>
      </c>
      <c r="T1708" s="20">
        <v>0</v>
      </c>
      <c r="U1708" s="19">
        <v>20.6142</v>
      </c>
      <c r="V1708" s="20">
        <f t="shared" si="130"/>
        <v>0.47000000000000003</v>
      </c>
      <c r="W1708" s="17">
        <f t="shared" si="131"/>
        <v>2017</v>
      </c>
      <c r="X1708" t="str">
        <f t="shared" si="132"/>
        <v>Oct-2017</v>
      </c>
      <c r="Y1708" s="17">
        <f t="shared" si="133"/>
        <v>6</v>
      </c>
      <c r="Z1708" t="str">
        <f t="shared" si="134"/>
        <v>0% (No Discount)</v>
      </c>
      <c r="AA1708" s="17">
        <f>IF(COUNTIF($B$2:B1708,B1708)=1,1,0)</f>
        <v>1</v>
      </c>
      <c r="AB1708" s="17">
        <f>IF(COUNTIF($F$2:F1708,F1708)=1,1,0)</f>
        <v>1</v>
      </c>
    </row>
    <row r="1709" spans="1:28" x14ac:dyDescent="0.2">
      <c r="A1709" s="17">
        <v>1708</v>
      </c>
      <c r="B1709" t="s">
        <v>4432</v>
      </c>
      <c r="C1709" s="18">
        <v>43038</v>
      </c>
      <c r="D1709" s="18">
        <v>43044</v>
      </c>
      <c r="E1709" t="s">
        <v>77</v>
      </c>
      <c r="F1709" t="s">
        <v>4433</v>
      </c>
      <c r="G1709" t="s">
        <v>4434</v>
      </c>
      <c r="H1709" t="s">
        <v>53</v>
      </c>
      <c r="I1709" t="s">
        <v>54</v>
      </c>
      <c r="J1709" t="s">
        <v>154</v>
      </c>
      <c r="K1709" t="s">
        <v>70</v>
      </c>
      <c r="L1709">
        <v>94122</v>
      </c>
      <c r="M1709" t="s">
        <v>71</v>
      </c>
      <c r="N1709" t="s">
        <v>3598</v>
      </c>
      <c r="O1709" t="s">
        <v>98</v>
      </c>
      <c r="P1709" t="s">
        <v>99</v>
      </c>
      <c r="Q1709" t="s">
        <v>3599</v>
      </c>
      <c r="R1709" s="19">
        <v>148.47999999999999</v>
      </c>
      <c r="S1709" s="17">
        <v>2</v>
      </c>
      <c r="T1709" s="20">
        <v>0.2</v>
      </c>
      <c r="U1709" s="19">
        <v>16.704000000000001</v>
      </c>
      <c r="V1709" s="20">
        <f t="shared" si="130"/>
        <v>0.11250000000000002</v>
      </c>
      <c r="W1709" s="17">
        <f t="shared" si="131"/>
        <v>2017</v>
      </c>
      <c r="X1709" t="str">
        <f t="shared" si="132"/>
        <v>Oct-2017</v>
      </c>
      <c r="Y1709" s="17">
        <f t="shared" si="133"/>
        <v>6</v>
      </c>
      <c r="Z1709" t="str">
        <f t="shared" si="134"/>
        <v>11-20%</v>
      </c>
      <c r="AA1709" s="17">
        <f>IF(COUNTIF($B$2:B1709,B1709)=1,1,0)</f>
        <v>0</v>
      </c>
      <c r="AB1709" s="17">
        <f>IF(COUNTIF($F$2:F1709,F1709)=1,1,0)</f>
        <v>0</v>
      </c>
    </row>
    <row r="1710" spans="1:28" x14ac:dyDescent="0.2">
      <c r="A1710" s="17">
        <v>1709</v>
      </c>
      <c r="B1710" t="s">
        <v>4432</v>
      </c>
      <c r="C1710" s="18">
        <v>43038</v>
      </c>
      <c r="D1710" s="18">
        <v>43044</v>
      </c>
      <c r="E1710" t="s">
        <v>77</v>
      </c>
      <c r="F1710" t="s">
        <v>4433</v>
      </c>
      <c r="G1710" t="s">
        <v>4434</v>
      </c>
      <c r="H1710" t="s">
        <v>53</v>
      </c>
      <c r="I1710" t="s">
        <v>54</v>
      </c>
      <c r="J1710" t="s">
        <v>154</v>
      </c>
      <c r="K1710" t="s">
        <v>70</v>
      </c>
      <c r="L1710">
        <v>94122</v>
      </c>
      <c r="M1710" t="s">
        <v>71</v>
      </c>
      <c r="N1710" t="s">
        <v>4437</v>
      </c>
      <c r="O1710" t="s">
        <v>73</v>
      </c>
      <c r="P1710" t="s">
        <v>117</v>
      </c>
      <c r="Q1710" t="s">
        <v>4438</v>
      </c>
      <c r="R1710" s="19">
        <v>7.42</v>
      </c>
      <c r="S1710" s="17">
        <v>2</v>
      </c>
      <c r="T1710" s="20">
        <v>0</v>
      </c>
      <c r="U1710" s="19">
        <v>3.71</v>
      </c>
      <c r="V1710" s="20">
        <f t="shared" si="130"/>
        <v>0.5</v>
      </c>
      <c r="W1710" s="17">
        <f t="shared" si="131"/>
        <v>2017</v>
      </c>
      <c r="X1710" t="str">
        <f t="shared" si="132"/>
        <v>Oct-2017</v>
      </c>
      <c r="Y1710" s="17">
        <f t="shared" si="133"/>
        <v>6</v>
      </c>
      <c r="Z1710" t="str">
        <f t="shared" si="134"/>
        <v>0% (No Discount)</v>
      </c>
      <c r="AA1710" s="17">
        <f>IF(COUNTIF($B$2:B1710,B1710)=1,1,0)</f>
        <v>0</v>
      </c>
      <c r="AB1710" s="17">
        <f>IF(COUNTIF($F$2:F1710,F1710)=1,1,0)</f>
        <v>0</v>
      </c>
    </row>
    <row r="1711" spans="1:28" x14ac:dyDescent="0.2">
      <c r="A1711" s="17">
        <v>1710</v>
      </c>
      <c r="B1711" t="s">
        <v>4432</v>
      </c>
      <c r="C1711" s="18">
        <v>43038</v>
      </c>
      <c r="D1711" s="18">
        <v>43044</v>
      </c>
      <c r="E1711" t="s">
        <v>77</v>
      </c>
      <c r="F1711" t="s">
        <v>4433</v>
      </c>
      <c r="G1711" t="s">
        <v>4434</v>
      </c>
      <c r="H1711" t="s">
        <v>53</v>
      </c>
      <c r="I1711" t="s">
        <v>54</v>
      </c>
      <c r="J1711" t="s">
        <v>154</v>
      </c>
      <c r="K1711" t="s">
        <v>70</v>
      </c>
      <c r="L1711">
        <v>94122</v>
      </c>
      <c r="M1711" t="s">
        <v>71</v>
      </c>
      <c r="N1711" t="s">
        <v>288</v>
      </c>
      <c r="O1711" t="s">
        <v>59</v>
      </c>
      <c r="P1711" t="s">
        <v>63</v>
      </c>
      <c r="Q1711" t="s">
        <v>289</v>
      </c>
      <c r="R1711" s="19">
        <v>71.992000000000004</v>
      </c>
      <c r="S1711" s="17">
        <v>1</v>
      </c>
      <c r="T1711" s="20">
        <v>0.2</v>
      </c>
      <c r="U1711" s="19">
        <v>-0.89990000000000003</v>
      </c>
      <c r="V1711" s="20">
        <f t="shared" si="130"/>
        <v>-1.2499999999999999E-2</v>
      </c>
      <c r="W1711" s="17">
        <f t="shared" si="131"/>
        <v>2017</v>
      </c>
      <c r="X1711" t="str">
        <f t="shared" si="132"/>
        <v>Oct-2017</v>
      </c>
      <c r="Y1711" s="17">
        <f t="shared" si="133"/>
        <v>6</v>
      </c>
      <c r="Z1711" t="str">
        <f t="shared" si="134"/>
        <v>11-20%</v>
      </c>
      <c r="AA1711" s="17">
        <f>IF(COUNTIF($B$2:B1711,B1711)=1,1,0)</f>
        <v>0</v>
      </c>
      <c r="AB1711" s="17">
        <f>IF(COUNTIF($F$2:F1711,F1711)=1,1,0)</f>
        <v>0</v>
      </c>
    </row>
    <row r="1712" spans="1:28" x14ac:dyDescent="0.2">
      <c r="A1712" s="17">
        <v>1711</v>
      </c>
      <c r="B1712" t="s">
        <v>4432</v>
      </c>
      <c r="C1712" s="18">
        <v>43038</v>
      </c>
      <c r="D1712" s="18">
        <v>43044</v>
      </c>
      <c r="E1712" t="s">
        <v>77</v>
      </c>
      <c r="F1712" t="s">
        <v>4433</v>
      </c>
      <c r="G1712" t="s">
        <v>4434</v>
      </c>
      <c r="H1712" t="s">
        <v>53</v>
      </c>
      <c r="I1712" t="s">
        <v>54</v>
      </c>
      <c r="J1712" t="s">
        <v>154</v>
      </c>
      <c r="K1712" t="s">
        <v>70</v>
      </c>
      <c r="L1712">
        <v>94122</v>
      </c>
      <c r="M1712" t="s">
        <v>71</v>
      </c>
      <c r="N1712" t="s">
        <v>799</v>
      </c>
      <c r="O1712" t="s">
        <v>73</v>
      </c>
      <c r="P1712" t="s">
        <v>95</v>
      </c>
      <c r="Q1712" t="s">
        <v>800</v>
      </c>
      <c r="R1712" s="19">
        <v>19.899999999999999</v>
      </c>
      <c r="S1712" s="17">
        <v>5</v>
      </c>
      <c r="T1712" s="20">
        <v>0</v>
      </c>
      <c r="U1712" s="19">
        <v>6.5670000000000002</v>
      </c>
      <c r="V1712" s="20">
        <f t="shared" si="130"/>
        <v>0.33</v>
      </c>
      <c r="W1712" s="17">
        <f t="shared" si="131"/>
        <v>2017</v>
      </c>
      <c r="X1712" t="str">
        <f t="shared" si="132"/>
        <v>Oct-2017</v>
      </c>
      <c r="Y1712" s="17">
        <f t="shared" si="133"/>
        <v>6</v>
      </c>
      <c r="Z1712" t="str">
        <f t="shared" si="134"/>
        <v>0% (No Discount)</v>
      </c>
      <c r="AA1712" s="17">
        <f>IF(COUNTIF($B$2:B1712,B1712)=1,1,0)</f>
        <v>0</v>
      </c>
      <c r="AB1712" s="17">
        <f>IF(COUNTIF($F$2:F1712,F1712)=1,1,0)</f>
        <v>0</v>
      </c>
    </row>
    <row r="1713" spans="1:28" x14ac:dyDescent="0.2">
      <c r="A1713" s="17">
        <v>1712</v>
      </c>
      <c r="B1713" t="s">
        <v>4432</v>
      </c>
      <c r="C1713" s="18">
        <v>43038</v>
      </c>
      <c r="D1713" s="18">
        <v>43044</v>
      </c>
      <c r="E1713" t="s">
        <v>77</v>
      </c>
      <c r="F1713" t="s">
        <v>4433</v>
      </c>
      <c r="G1713" t="s">
        <v>4434</v>
      </c>
      <c r="H1713" t="s">
        <v>53</v>
      </c>
      <c r="I1713" t="s">
        <v>54</v>
      </c>
      <c r="J1713" t="s">
        <v>154</v>
      </c>
      <c r="K1713" t="s">
        <v>70</v>
      </c>
      <c r="L1713">
        <v>94122</v>
      </c>
      <c r="M1713" t="s">
        <v>71</v>
      </c>
      <c r="N1713" t="s">
        <v>742</v>
      </c>
      <c r="O1713" t="s">
        <v>73</v>
      </c>
      <c r="P1713" t="s">
        <v>105</v>
      </c>
      <c r="Q1713" t="s">
        <v>743</v>
      </c>
      <c r="R1713" s="19">
        <v>1702.12</v>
      </c>
      <c r="S1713" s="17">
        <v>14</v>
      </c>
      <c r="T1713" s="20">
        <v>0</v>
      </c>
      <c r="U1713" s="19">
        <v>510.63600000000002</v>
      </c>
      <c r="V1713" s="20">
        <f t="shared" si="130"/>
        <v>0.30000000000000004</v>
      </c>
      <c r="W1713" s="17">
        <f t="shared" si="131"/>
        <v>2017</v>
      </c>
      <c r="X1713" t="str">
        <f t="shared" si="132"/>
        <v>Oct-2017</v>
      </c>
      <c r="Y1713" s="17">
        <f t="shared" si="133"/>
        <v>6</v>
      </c>
      <c r="Z1713" t="str">
        <f t="shared" si="134"/>
        <v>0% (No Discount)</v>
      </c>
      <c r="AA1713" s="17">
        <f>IF(COUNTIF($B$2:B1713,B1713)=1,1,0)</f>
        <v>0</v>
      </c>
      <c r="AB1713" s="17">
        <f>IF(COUNTIF($F$2:F1713,F1713)=1,1,0)</f>
        <v>0</v>
      </c>
    </row>
    <row r="1714" spans="1:28" x14ac:dyDescent="0.2">
      <c r="A1714" s="17">
        <v>1713</v>
      </c>
      <c r="B1714" t="s">
        <v>4439</v>
      </c>
      <c r="C1714" s="18">
        <v>42034</v>
      </c>
      <c r="D1714" s="18">
        <v>42039</v>
      </c>
      <c r="E1714" t="s">
        <v>77</v>
      </c>
      <c r="F1714" t="s">
        <v>1659</v>
      </c>
      <c r="G1714" t="s">
        <v>1660</v>
      </c>
      <c r="H1714" t="s">
        <v>53</v>
      </c>
      <c r="I1714" t="s">
        <v>54</v>
      </c>
      <c r="J1714" t="s">
        <v>211</v>
      </c>
      <c r="K1714" t="s">
        <v>131</v>
      </c>
      <c r="L1714">
        <v>77070</v>
      </c>
      <c r="M1714" t="s">
        <v>132</v>
      </c>
      <c r="N1714" t="s">
        <v>4440</v>
      </c>
      <c r="O1714" t="s">
        <v>73</v>
      </c>
      <c r="P1714" t="s">
        <v>117</v>
      </c>
      <c r="Q1714" t="s">
        <v>4441</v>
      </c>
      <c r="R1714" s="19">
        <v>14.304</v>
      </c>
      <c r="S1714" s="17">
        <v>6</v>
      </c>
      <c r="T1714" s="20">
        <v>0.2</v>
      </c>
      <c r="U1714" s="19">
        <v>5.0064000000000002</v>
      </c>
      <c r="V1714" s="20">
        <f t="shared" si="130"/>
        <v>0.35000000000000003</v>
      </c>
      <c r="W1714" s="17">
        <f t="shared" si="131"/>
        <v>2015</v>
      </c>
      <c r="X1714" t="str">
        <f t="shared" si="132"/>
        <v>Jan-2015</v>
      </c>
      <c r="Y1714" s="17">
        <f t="shared" si="133"/>
        <v>5</v>
      </c>
      <c r="Z1714" t="str">
        <f t="shared" si="134"/>
        <v>11-20%</v>
      </c>
      <c r="AA1714" s="17">
        <f>IF(COUNTIF($B$2:B1714,B1714)=1,1,0)</f>
        <v>1</v>
      </c>
      <c r="AB1714" s="17">
        <f>IF(COUNTIF($F$2:F1714,F1714)=1,1,0)</f>
        <v>0</v>
      </c>
    </row>
    <row r="1715" spans="1:28" x14ac:dyDescent="0.2">
      <c r="A1715" s="17">
        <v>1714</v>
      </c>
      <c r="B1715" t="s">
        <v>4442</v>
      </c>
      <c r="C1715" s="18">
        <v>42986</v>
      </c>
      <c r="D1715" s="18">
        <v>42991</v>
      </c>
      <c r="E1715" t="s">
        <v>50</v>
      </c>
      <c r="F1715" t="s">
        <v>4360</v>
      </c>
      <c r="G1715" t="s">
        <v>4361</v>
      </c>
      <c r="H1715" t="s">
        <v>53</v>
      </c>
      <c r="I1715" t="s">
        <v>54</v>
      </c>
      <c r="J1715" t="s">
        <v>330</v>
      </c>
      <c r="K1715" t="s">
        <v>238</v>
      </c>
      <c r="L1715">
        <v>60610</v>
      </c>
      <c r="M1715" t="s">
        <v>132</v>
      </c>
      <c r="N1715" t="s">
        <v>837</v>
      </c>
      <c r="O1715" t="s">
        <v>59</v>
      </c>
      <c r="P1715" t="s">
        <v>83</v>
      </c>
      <c r="Q1715" t="s">
        <v>838</v>
      </c>
      <c r="R1715" s="19">
        <v>765.625</v>
      </c>
      <c r="S1715" s="17">
        <v>7</v>
      </c>
      <c r="T1715" s="20">
        <v>0.5</v>
      </c>
      <c r="U1715" s="19">
        <v>-566.5625</v>
      </c>
      <c r="V1715" s="20">
        <f t="shared" si="130"/>
        <v>-0.74</v>
      </c>
      <c r="W1715" s="17">
        <f t="shared" si="131"/>
        <v>2017</v>
      </c>
      <c r="X1715" t="str">
        <f t="shared" si="132"/>
        <v>Sep-2017</v>
      </c>
      <c r="Y1715" s="17">
        <f t="shared" si="133"/>
        <v>5</v>
      </c>
      <c r="Z1715" t="str">
        <f t="shared" si="134"/>
        <v>41-50%</v>
      </c>
      <c r="AA1715" s="17">
        <f>IF(COUNTIF($B$2:B1715,B1715)=1,1,0)</f>
        <v>1</v>
      </c>
      <c r="AB1715" s="17">
        <f>IF(COUNTIF($F$2:F1715,F1715)=1,1,0)</f>
        <v>0</v>
      </c>
    </row>
    <row r="1716" spans="1:28" x14ac:dyDescent="0.2">
      <c r="A1716" s="17">
        <v>1715</v>
      </c>
      <c r="B1716" t="s">
        <v>4443</v>
      </c>
      <c r="C1716" s="18">
        <v>43015</v>
      </c>
      <c r="D1716" s="18">
        <v>43021</v>
      </c>
      <c r="E1716" t="s">
        <v>77</v>
      </c>
      <c r="F1716" t="s">
        <v>2435</v>
      </c>
      <c r="G1716" t="s">
        <v>2436</v>
      </c>
      <c r="H1716" t="s">
        <v>53</v>
      </c>
      <c r="I1716" t="s">
        <v>54</v>
      </c>
      <c r="J1716" t="s">
        <v>154</v>
      </c>
      <c r="K1716" t="s">
        <v>70</v>
      </c>
      <c r="L1716">
        <v>94110</v>
      </c>
      <c r="M1716" t="s">
        <v>71</v>
      </c>
      <c r="N1716" t="s">
        <v>4444</v>
      </c>
      <c r="O1716" t="s">
        <v>59</v>
      </c>
      <c r="P1716" t="s">
        <v>60</v>
      </c>
      <c r="Q1716" t="s">
        <v>4445</v>
      </c>
      <c r="R1716" s="19">
        <v>307.666</v>
      </c>
      <c r="S1716" s="17">
        <v>2</v>
      </c>
      <c r="T1716" s="20">
        <v>0.15</v>
      </c>
      <c r="U1716" s="19">
        <v>-14.478400000000001</v>
      </c>
      <c r="V1716" s="20">
        <f t="shared" si="130"/>
        <v>-4.7058823529411764E-2</v>
      </c>
      <c r="W1716" s="17">
        <f t="shared" si="131"/>
        <v>2017</v>
      </c>
      <c r="X1716" t="str">
        <f t="shared" si="132"/>
        <v>Oct-2017</v>
      </c>
      <c r="Y1716" s="17">
        <f t="shared" si="133"/>
        <v>6</v>
      </c>
      <c r="Z1716" t="str">
        <f t="shared" si="134"/>
        <v>11-20%</v>
      </c>
      <c r="AA1716" s="17">
        <f>IF(COUNTIF($B$2:B1716,B1716)=1,1,0)</f>
        <v>1</v>
      </c>
      <c r="AB1716" s="17">
        <f>IF(COUNTIF($F$2:F1716,F1716)=1,1,0)</f>
        <v>0</v>
      </c>
    </row>
    <row r="1717" spans="1:28" x14ac:dyDescent="0.2">
      <c r="A1717" s="17">
        <v>1716</v>
      </c>
      <c r="B1717" t="s">
        <v>4446</v>
      </c>
      <c r="C1717" s="18">
        <v>42490</v>
      </c>
      <c r="D1717" s="18">
        <v>42494</v>
      </c>
      <c r="E1717" t="s">
        <v>77</v>
      </c>
      <c r="F1717" t="s">
        <v>2146</v>
      </c>
      <c r="G1717" t="s">
        <v>2147</v>
      </c>
      <c r="H1717" t="s">
        <v>53</v>
      </c>
      <c r="I1717" t="s">
        <v>54</v>
      </c>
      <c r="J1717" t="s">
        <v>293</v>
      </c>
      <c r="K1717" t="s">
        <v>294</v>
      </c>
      <c r="L1717">
        <v>10011</v>
      </c>
      <c r="M1717" t="s">
        <v>175</v>
      </c>
      <c r="N1717" t="s">
        <v>1253</v>
      </c>
      <c r="O1717" t="s">
        <v>73</v>
      </c>
      <c r="P1717" t="s">
        <v>102</v>
      </c>
      <c r="Q1717" t="s">
        <v>1254</v>
      </c>
      <c r="R1717" s="19">
        <v>7.7119999999999997</v>
      </c>
      <c r="S1717" s="17">
        <v>2</v>
      </c>
      <c r="T1717" s="20">
        <v>0.2</v>
      </c>
      <c r="U1717" s="19">
        <v>2.7955999999999999</v>
      </c>
      <c r="V1717" s="20">
        <f t="shared" si="130"/>
        <v>0.36249999999999999</v>
      </c>
      <c r="W1717" s="17">
        <f t="shared" si="131"/>
        <v>2016</v>
      </c>
      <c r="X1717" t="str">
        <f t="shared" si="132"/>
        <v>Apr-2016</v>
      </c>
      <c r="Y1717" s="17">
        <f t="shared" si="133"/>
        <v>4</v>
      </c>
      <c r="Z1717" t="str">
        <f t="shared" si="134"/>
        <v>11-20%</v>
      </c>
      <c r="AA1717" s="17">
        <f>IF(COUNTIF($B$2:B1717,B1717)=1,1,0)</f>
        <v>1</v>
      </c>
      <c r="AB1717" s="17">
        <f>IF(COUNTIF($F$2:F1717,F1717)=1,1,0)</f>
        <v>0</v>
      </c>
    </row>
    <row r="1718" spans="1:28" x14ac:dyDescent="0.2">
      <c r="A1718" s="17">
        <v>1717</v>
      </c>
      <c r="B1718" t="s">
        <v>4447</v>
      </c>
      <c r="C1718" s="18">
        <v>42509</v>
      </c>
      <c r="D1718" s="18">
        <v>42514</v>
      </c>
      <c r="E1718" t="s">
        <v>77</v>
      </c>
      <c r="F1718" t="s">
        <v>1786</v>
      </c>
      <c r="G1718" t="s">
        <v>1787</v>
      </c>
      <c r="H1718" t="s">
        <v>53</v>
      </c>
      <c r="I1718" t="s">
        <v>54</v>
      </c>
      <c r="J1718" t="s">
        <v>293</v>
      </c>
      <c r="K1718" t="s">
        <v>294</v>
      </c>
      <c r="L1718">
        <v>10011</v>
      </c>
      <c r="M1718" t="s">
        <v>175</v>
      </c>
      <c r="N1718" t="s">
        <v>2106</v>
      </c>
      <c r="O1718" t="s">
        <v>73</v>
      </c>
      <c r="P1718" t="s">
        <v>105</v>
      </c>
      <c r="Q1718" t="s">
        <v>2107</v>
      </c>
      <c r="R1718" s="19">
        <v>242.9</v>
      </c>
      <c r="S1718" s="17">
        <v>5</v>
      </c>
      <c r="T1718" s="20">
        <v>0</v>
      </c>
      <c r="U1718" s="19">
        <v>70.441000000000003</v>
      </c>
      <c r="V1718" s="20">
        <f t="shared" si="130"/>
        <v>0.28999999999999998</v>
      </c>
      <c r="W1718" s="17">
        <f t="shared" si="131"/>
        <v>2016</v>
      </c>
      <c r="X1718" t="str">
        <f t="shared" si="132"/>
        <v>May-2016</v>
      </c>
      <c r="Y1718" s="17">
        <f t="shared" si="133"/>
        <v>5</v>
      </c>
      <c r="Z1718" t="str">
        <f t="shared" si="134"/>
        <v>0% (No Discount)</v>
      </c>
      <c r="AA1718" s="17">
        <f>IF(COUNTIF($B$2:B1718,B1718)=1,1,0)</f>
        <v>1</v>
      </c>
      <c r="AB1718" s="17">
        <f>IF(COUNTIF($F$2:F1718,F1718)=1,1,0)</f>
        <v>0</v>
      </c>
    </row>
    <row r="1719" spans="1:28" x14ac:dyDescent="0.2">
      <c r="A1719" s="17">
        <v>1718</v>
      </c>
      <c r="B1719" t="s">
        <v>4447</v>
      </c>
      <c r="C1719" s="18">
        <v>42509</v>
      </c>
      <c r="D1719" s="18">
        <v>42514</v>
      </c>
      <c r="E1719" t="s">
        <v>77</v>
      </c>
      <c r="F1719" t="s">
        <v>1786</v>
      </c>
      <c r="G1719" t="s">
        <v>1787</v>
      </c>
      <c r="H1719" t="s">
        <v>53</v>
      </c>
      <c r="I1719" t="s">
        <v>54</v>
      </c>
      <c r="J1719" t="s">
        <v>293</v>
      </c>
      <c r="K1719" t="s">
        <v>294</v>
      </c>
      <c r="L1719">
        <v>10011</v>
      </c>
      <c r="M1719" t="s">
        <v>175</v>
      </c>
      <c r="N1719" t="s">
        <v>367</v>
      </c>
      <c r="O1719" t="s">
        <v>73</v>
      </c>
      <c r="P1719" t="s">
        <v>86</v>
      </c>
      <c r="Q1719" t="s">
        <v>368</v>
      </c>
      <c r="R1719" s="19">
        <v>454.9</v>
      </c>
      <c r="S1719" s="17">
        <v>5</v>
      </c>
      <c r="T1719" s="20">
        <v>0</v>
      </c>
      <c r="U1719" s="19">
        <v>0</v>
      </c>
      <c r="V1719" s="20">
        <f t="shared" si="130"/>
        <v>0</v>
      </c>
      <c r="W1719" s="17">
        <f t="shared" si="131"/>
        <v>2016</v>
      </c>
      <c r="X1719" t="str">
        <f t="shared" si="132"/>
        <v>May-2016</v>
      </c>
      <c r="Y1719" s="17">
        <f t="shared" si="133"/>
        <v>5</v>
      </c>
      <c r="Z1719" t="str">
        <f t="shared" si="134"/>
        <v>0% (No Discount)</v>
      </c>
      <c r="AA1719" s="17">
        <f>IF(COUNTIF($B$2:B1719,B1719)=1,1,0)</f>
        <v>0</v>
      </c>
      <c r="AB1719" s="17">
        <f>IF(COUNTIF($F$2:F1719,F1719)=1,1,0)</f>
        <v>0</v>
      </c>
    </row>
    <row r="1720" spans="1:28" x14ac:dyDescent="0.2">
      <c r="A1720" s="17">
        <v>1719</v>
      </c>
      <c r="B1720" t="s">
        <v>4447</v>
      </c>
      <c r="C1720" s="18">
        <v>42509</v>
      </c>
      <c r="D1720" s="18">
        <v>42514</v>
      </c>
      <c r="E1720" t="s">
        <v>77</v>
      </c>
      <c r="F1720" t="s">
        <v>1786</v>
      </c>
      <c r="G1720" t="s">
        <v>1787</v>
      </c>
      <c r="H1720" t="s">
        <v>53</v>
      </c>
      <c r="I1720" t="s">
        <v>54</v>
      </c>
      <c r="J1720" t="s">
        <v>293</v>
      </c>
      <c r="K1720" t="s">
        <v>294</v>
      </c>
      <c r="L1720">
        <v>10011</v>
      </c>
      <c r="M1720" t="s">
        <v>175</v>
      </c>
      <c r="N1720" t="s">
        <v>4448</v>
      </c>
      <c r="O1720" t="s">
        <v>59</v>
      </c>
      <c r="P1720" t="s">
        <v>92</v>
      </c>
      <c r="Q1720" t="s">
        <v>4449</v>
      </c>
      <c r="R1720" s="19">
        <v>35.92</v>
      </c>
      <c r="S1720" s="17">
        <v>4</v>
      </c>
      <c r="T1720" s="20">
        <v>0</v>
      </c>
      <c r="U1720" s="19">
        <v>15.086399999999999</v>
      </c>
      <c r="V1720" s="20">
        <f t="shared" si="130"/>
        <v>0.42</v>
      </c>
      <c r="W1720" s="17">
        <f t="shared" si="131"/>
        <v>2016</v>
      </c>
      <c r="X1720" t="str">
        <f t="shared" si="132"/>
        <v>May-2016</v>
      </c>
      <c r="Y1720" s="17">
        <f t="shared" si="133"/>
        <v>5</v>
      </c>
      <c r="Z1720" t="str">
        <f t="shared" si="134"/>
        <v>0% (No Discount)</v>
      </c>
      <c r="AA1720" s="17">
        <f>IF(COUNTIF($B$2:B1720,B1720)=1,1,0)</f>
        <v>0</v>
      </c>
      <c r="AB1720" s="17">
        <f>IF(COUNTIF($F$2:F1720,F1720)=1,1,0)</f>
        <v>0</v>
      </c>
    </row>
    <row r="1721" spans="1:28" x14ac:dyDescent="0.2">
      <c r="A1721" s="17">
        <v>1720</v>
      </c>
      <c r="B1721" t="s">
        <v>4447</v>
      </c>
      <c r="C1721" s="18">
        <v>42509</v>
      </c>
      <c r="D1721" s="18">
        <v>42514</v>
      </c>
      <c r="E1721" t="s">
        <v>77</v>
      </c>
      <c r="F1721" t="s">
        <v>1786</v>
      </c>
      <c r="G1721" t="s">
        <v>1787</v>
      </c>
      <c r="H1721" t="s">
        <v>53</v>
      </c>
      <c r="I1721" t="s">
        <v>54</v>
      </c>
      <c r="J1721" t="s">
        <v>293</v>
      </c>
      <c r="K1721" t="s">
        <v>294</v>
      </c>
      <c r="L1721">
        <v>10011</v>
      </c>
      <c r="M1721" t="s">
        <v>175</v>
      </c>
      <c r="N1721" t="s">
        <v>2077</v>
      </c>
      <c r="O1721" t="s">
        <v>59</v>
      </c>
      <c r="P1721" t="s">
        <v>92</v>
      </c>
      <c r="Q1721" t="s">
        <v>2078</v>
      </c>
      <c r="R1721" s="19">
        <v>39.76</v>
      </c>
      <c r="S1721" s="17">
        <v>8</v>
      </c>
      <c r="T1721" s="20">
        <v>0</v>
      </c>
      <c r="U1721" s="19">
        <v>12.3256</v>
      </c>
      <c r="V1721" s="20">
        <f t="shared" si="130"/>
        <v>0.31</v>
      </c>
      <c r="W1721" s="17">
        <f t="shared" si="131"/>
        <v>2016</v>
      </c>
      <c r="X1721" t="str">
        <f t="shared" si="132"/>
        <v>May-2016</v>
      </c>
      <c r="Y1721" s="17">
        <f t="shared" si="133"/>
        <v>5</v>
      </c>
      <c r="Z1721" t="str">
        <f t="shared" si="134"/>
        <v>0% (No Discount)</v>
      </c>
      <c r="AA1721" s="17">
        <f>IF(COUNTIF($B$2:B1721,B1721)=1,1,0)</f>
        <v>0</v>
      </c>
      <c r="AB1721" s="17">
        <f>IF(COUNTIF($F$2:F1721,F1721)=1,1,0)</f>
        <v>0</v>
      </c>
    </row>
    <row r="1722" spans="1:28" x14ac:dyDescent="0.2">
      <c r="A1722" s="17">
        <v>1721</v>
      </c>
      <c r="B1722" t="s">
        <v>4447</v>
      </c>
      <c r="C1722" s="18">
        <v>42509</v>
      </c>
      <c r="D1722" s="18">
        <v>42514</v>
      </c>
      <c r="E1722" t="s">
        <v>77</v>
      </c>
      <c r="F1722" t="s">
        <v>1786</v>
      </c>
      <c r="G1722" t="s">
        <v>1787</v>
      </c>
      <c r="H1722" t="s">
        <v>53</v>
      </c>
      <c r="I1722" t="s">
        <v>54</v>
      </c>
      <c r="J1722" t="s">
        <v>293</v>
      </c>
      <c r="K1722" t="s">
        <v>294</v>
      </c>
      <c r="L1722">
        <v>10011</v>
      </c>
      <c r="M1722" t="s">
        <v>175</v>
      </c>
      <c r="N1722" t="s">
        <v>2079</v>
      </c>
      <c r="O1722" t="s">
        <v>73</v>
      </c>
      <c r="P1722" t="s">
        <v>102</v>
      </c>
      <c r="Q1722" t="s">
        <v>2080</v>
      </c>
      <c r="R1722" s="19">
        <v>47.744</v>
      </c>
      <c r="S1722" s="17">
        <v>4</v>
      </c>
      <c r="T1722" s="20">
        <v>0.2</v>
      </c>
      <c r="U1722" s="19">
        <v>14.92</v>
      </c>
      <c r="V1722" s="20">
        <f t="shared" si="130"/>
        <v>0.3125</v>
      </c>
      <c r="W1722" s="17">
        <f t="shared" si="131"/>
        <v>2016</v>
      </c>
      <c r="X1722" t="str">
        <f t="shared" si="132"/>
        <v>May-2016</v>
      </c>
      <c r="Y1722" s="17">
        <f t="shared" si="133"/>
        <v>5</v>
      </c>
      <c r="Z1722" t="str">
        <f t="shared" si="134"/>
        <v>11-20%</v>
      </c>
      <c r="AA1722" s="17">
        <f>IF(COUNTIF($B$2:B1722,B1722)=1,1,0)</f>
        <v>0</v>
      </c>
      <c r="AB1722" s="17">
        <f>IF(COUNTIF($F$2:F1722,F1722)=1,1,0)</f>
        <v>0</v>
      </c>
    </row>
    <row r="1723" spans="1:28" x14ac:dyDescent="0.2">
      <c r="A1723" s="17">
        <v>1722</v>
      </c>
      <c r="B1723" t="s">
        <v>4450</v>
      </c>
      <c r="C1723" s="18">
        <v>42358</v>
      </c>
      <c r="D1723" s="18">
        <v>42363</v>
      </c>
      <c r="E1723" t="s">
        <v>77</v>
      </c>
      <c r="F1723" t="s">
        <v>456</v>
      </c>
      <c r="G1723" t="s">
        <v>457</v>
      </c>
      <c r="H1723" t="s">
        <v>53</v>
      </c>
      <c r="I1723" t="s">
        <v>54</v>
      </c>
      <c r="J1723" t="s">
        <v>330</v>
      </c>
      <c r="K1723" t="s">
        <v>238</v>
      </c>
      <c r="L1723">
        <v>60623</v>
      </c>
      <c r="M1723" t="s">
        <v>132</v>
      </c>
      <c r="N1723" t="s">
        <v>3301</v>
      </c>
      <c r="O1723" t="s">
        <v>98</v>
      </c>
      <c r="P1723" t="s">
        <v>99</v>
      </c>
      <c r="Q1723" t="s">
        <v>3302</v>
      </c>
      <c r="R1723" s="19">
        <v>159.98400000000001</v>
      </c>
      <c r="S1723" s="17">
        <v>2</v>
      </c>
      <c r="T1723" s="20">
        <v>0.2</v>
      </c>
      <c r="U1723" s="19">
        <v>11.998799999999999</v>
      </c>
      <c r="V1723" s="20">
        <f t="shared" si="130"/>
        <v>7.4999999999999997E-2</v>
      </c>
      <c r="W1723" s="17">
        <f t="shared" si="131"/>
        <v>2015</v>
      </c>
      <c r="X1723" t="str">
        <f t="shared" si="132"/>
        <v>Dec-2015</v>
      </c>
      <c r="Y1723" s="17">
        <f t="shared" si="133"/>
        <v>5</v>
      </c>
      <c r="Z1723" t="str">
        <f t="shared" si="134"/>
        <v>11-20%</v>
      </c>
      <c r="AA1723" s="17">
        <f>IF(COUNTIF($B$2:B1723,B1723)=1,1,0)</f>
        <v>1</v>
      </c>
      <c r="AB1723" s="17">
        <f>IF(COUNTIF($F$2:F1723,F1723)=1,1,0)</f>
        <v>0</v>
      </c>
    </row>
    <row r="1724" spans="1:28" x14ac:dyDescent="0.2">
      <c r="A1724" s="17">
        <v>1723</v>
      </c>
      <c r="B1724" t="s">
        <v>4450</v>
      </c>
      <c r="C1724" s="18">
        <v>42358</v>
      </c>
      <c r="D1724" s="18">
        <v>42363</v>
      </c>
      <c r="E1724" t="s">
        <v>77</v>
      </c>
      <c r="F1724" t="s">
        <v>456</v>
      </c>
      <c r="G1724" t="s">
        <v>457</v>
      </c>
      <c r="H1724" t="s">
        <v>53</v>
      </c>
      <c r="I1724" t="s">
        <v>54</v>
      </c>
      <c r="J1724" t="s">
        <v>330</v>
      </c>
      <c r="K1724" t="s">
        <v>238</v>
      </c>
      <c r="L1724">
        <v>60623</v>
      </c>
      <c r="M1724" t="s">
        <v>132</v>
      </c>
      <c r="N1724" t="s">
        <v>4451</v>
      </c>
      <c r="O1724" t="s">
        <v>98</v>
      </c>
      <c r="P1724" t="s">
        <v>188</v>
      </c>
      <c r="Q1724" t="s">
        <v>4452</v>
      </c>
      <c r="R1724" s="19">
        <v>255.96799999999999</v>
      </c>
      <c r="S1724" s="17">
        <v>4</v>
      </c>
      <c r="T1724" s="20">
        <v>0.2</v>
      </c>
      <c r="U1724" s="19">
        <v>51.193600000000004</v>
      </c>
      <c r="V1724" s="20">
        <f t="shared" si="130"/>
        <v>0.2</v>
      </c>
      <c r="W1724" s="17">
        <f t="shared" si="131"/>
        <v>2015</v>
      </c>
      <c r="X1724" t="str">
        <f t="shared" si="132"/>
        <v>Dec-2015</v>
      </c>
      <c r="Y1724" s="17">
        <f t="shared" si="133"/>
        <v>5</v>
      </c>
      <c r="Z1724" t="str">
        <f t="shared" si="134"/>
        <v>11-20%</v>
      </c>
      <c r="AA1724" s="17">
        <f>IF(COUNTIF($B$2:B1724,B1724)=1,1,0)</f>
        <v>0</v>
      </c>
      <c r="AB1724" s="17">
        <f>IF(COUNTIF($F$2:F1724,F1724)=1,1,0)</f>
        <v>0</v>
      </c>
    </row>
    <row r="1725" spans="1:28" x14ac:dyDescent="0.2">
      <c r="A1725" s="17">
        <v>1724</v>
      </c>
      <c r="B1725" t="s">
        <v>4450</v>
      </c>
      <c r="C1725" s="18">
        <v>42358</v>
      </c>
      <c r="D1725" s="18">
        <v>42363</v>
      </c>
      <c r="E1725" t="s">
        <v>77</v>
      </c>
      <c r="F1725" t="s">
        <v>456</v>
      </c>
      <c r="G1725" t="s">
        <v>457</v>
      </c>
      <c r="H1725" t="s">
        <v>53</v>
      </c>
      <c r="I1725" t="s">
        <v>54</v>
      </c>
      <c r="J1725" t="s">
        <v>330</v>
      </c>
      <c r="K1725" t="s">
        <v>238</v>
      </c>
      <c r="L1725">
        <v>60623</v>
      </c>
      <c r="M1725" t="s">
        <v>132</v>
      </c>
      <c r="N1725" t="s">
        <v>4453</v>
      </c>
      <c r="O1725" t="s">
        <v>59</v>
      </c>
      <c r="P1725" t="s">
        <v>60</v>
      </c>
      <c r="Q1725" t="s">
        <v>4454</v>
      </c>
      <c r="R1725" s="19">
        <v>359.05799999999999</v>
      </c>
      <c r="S1725" s="17">
        <v>3</v>
      </c>
      <c r="T1725" s="20">
        <v>0.3</v>
      </c>
      <c r="U1725" s="19">
        <v>-71.811599999999999</v>
      </c>
      <c r="V1725" s="20">
        <f t="shared" si="130"/>
        <v>-0.2</v>
      </c>
      <c r="W1725" s="17">
        <f t="shared" si="131"/>
        <v>2015</v>
      </c>
      <c r="X1725" t="str">
        <f t="shared" si="132"/>
        <v>Dec-2015</v>
      </c>
      <c r="Y1725" s="17">
        <f t="shared" si="133"/>
        <v>5</v>
      </c>
      <c r="Z1725" t="str">
        <f t="shared" si="134"/>
        <v>21-30%</v>
      </c>
      <c r="AA1725" s="17">
        <f>IF(COUNTIF($B$2:B1725,B1725)=1,1,0)</f>
        <v>0</v>
      </c>
      <c r="AB1725" s="17">
        <f>IF(COUNTIF($F$2:F1725,F1725)=1,1,0)</f>
        <v>0</v>
      </c>
    </row>
    <row r="1726" spans="1:28" x14ac:dyDescent="0.2">
      <c r="A1726" s="17">
        <v>1725</v>
      </c>
      <c r="B1726" t="s">
        <v>4455</v>
      </c>
      <c r="C1726" s="18">
        <v>42357</v>
      </c>
      <c r="D1726" s="18">
        <v>42358</v>
      </c>
      <c r="E1726" t="s">
        <v>215</v>
      </c>
      <c r="F1726" t="s">
        <v>2298</v>
      </c>
      <c r="G1726" t="s">
        <v>2299</v>
      </c>
      <c r="H1726" t="s">
        <v>53</v>
      </c>
      <c r="I1726" t="s">
        <v>54</v>
      </c>
      <c r="J1726" t="s">
        <v>173</v>
      </c>
      <c r="K1726" t="s">
        <v>174</v>
      </c>
      <c r="L1726">
        <v>19143</v>
      </c>
      <c r="M1726" t="s">
        <v>175</v>
      </c>
      <c r="N1726" t="s">
        <v>4456</v>
      </c>
      <c r="O1726" t="s">
        <v>73</v>
      </c>
      <c r="P1726" t="s">
        <v>105</v>
      </c>
      <c r="Q1726" t="s">
        <v>4457</v>
      </c>
      <c r="R1726" s="19">
        <v>434.35199999999998</v>
      </c>
      <c r="S1726" s="17">
        <v>3</v>
      </c>
      <c r="T1726" s="20">
        <v>0.2</v>
      </c>
      <c r="U1726" s="19">
        <v>43.435200000000002</v>
      </c>
      <c r="V1726" s="20">
        <f t="shared" si="130"/>
        <v>0.1</v>
      </c>
      <c r="W1726" s="17">
        <f t="shared" si="131"/>
        <v>2015</v>
      </c>
      <c r="X1726" t="str">
        <f t="shared" si="132"/>
        <v>Dec-2015</v>
      </c>
      <c r="Y1726" s="17">
        <f t="shared" si="133"/>
        <v>1</v>
      </c>
      <c r="Z1726" t="str">
        <f t="shared" si="134"/>
        <v>11-20%</v>
      </c>
      <c r="AA1726" s="17">
        <f>IF(COUNTIF($B$2:B1726,B1726)=1,1,0)</f>
        <v>1</v>
      </c>
      <c r="AB1726" s="17">
        <f>IF(COUNTIF($F$2:F1726,F1726)=1,1,0)</f>
        <v>0</v>
      </c>
    </row>
    <row r="1727" spans="1:28" x14ac:dyDescent="0.2">
      <c r="A1727" s="17">
        <v>1726</v>
      </c>
      <c r="B1727" t="s">
        <v>4455</v>
      </c>
      <c r="C1727" s="18">
        <v>42357</v>
      </c>
      <c r="D1727" s="18">
        <v>42358</v>
      </c>
      <c r="E1727" t="s">
        <v>215</v>
      </c>
      <c r="F1727" t="s">
        <v>2298</v>
      </c>
      <c r="G1727" t="s">
        <v>2299</v>
      </c>
      <c r="H1727" t="s">
        <v>53</v>
      </c>
      <c r="I1727" t="s">
        <v>54</v>
      </c>
      <c r="J1727" t="s">
        <v>173</v>
      </c>
      <c r="K1727" t="s">
        <v>174</v>
      </c>
      <c r="L1727">
        <v>19143</v>
      </c>
      <c r="M1727" t="s">
        <v>175</v>
      </c>
      <c r="N1727" t="s">
        <v>4458</v>
      </c>
      <c r="O1727" t="s">
        <v>73</v>
      </c>
      <c r="P1727" t="s">
        <v>105</v>
      </c>
      <c r="Q1727" t="s">
        <v>4459</v>
      </c>
      <c r="R1727" s="19">
        <v>3.552</v>
      </c>
      <c r="S1727" s="17">
        <v>2</v>
      </c>
      <c r="T1727" s="20">
        <v>0.2</v>
      </c>
      <c r="U1727" s="19">
        <v>0.44400000000000001</v>
      </c>
      <c r="V1727" s="20">
        <f t="shared" si="130"/>
        <v>0.125</v>
      </c>
      <c r="W1727" s="17">
        <f t="shared" si="131"/>
        <v>2015</v>
      </c>
      <c r="X1727" t="str">
        <f t="shared" si="132"/>
        <v>Dec-2015</v>
      </c>
      <c r="Y1727" s="17">
        <f t="shared" si="133"/>
        <v>1</v>
      </c>
      <c r="Z1727" t="str">
        <f t="shared" si="134"/>
        <v>11-20%</v>
      </c>
      <c r="AA1727" s="17">
        <f>IF(COUNTIF($B$2:B1727,B1727)=1,1,0)</f>
        <v>0</v>
      </c>
      <c r="AB1727" s="17">
        <f>IF(COUNTIF($F$2:F1727,F1727)=1,1,0)</f>
        <v>0</v>
      </c>
    </row>
    <row r="1728" spans="1:28" x14ac:dyDescent="0.2">
      <c r="A1728" s="17">
        <v>1727</v>
      </c>
      <c r="B1728" t="s">
        <v>4455</v>
      </c>
      <c r="C1728" s="18">
        <v>42357</v>
      </c>
      <c r="D1728" s="18">
        <v>42358</v>
      </c>
      <c r="E1728" t="s">
        <v>215</v>
      </c>
      <c r="F1728" t="s">
        <v>2298</v>
      </c>
      <c r="G1728" t="s">
        <v>2299</v>
      </c>
      <c r="H1728" t="s">
        <v>53</v>
      </c>
      <c r="I1728" t="s">
        <v>54</v>
      </c>
      <c r="J1728" t="s">
        <v>173</v>
      </c>
      <c r="K1728" t="s">
        <v>174</v>
      </c>
      <c r="L1728">
        <v>19143</v>
      </c>
      <c r="M1728" t="s">
        <v>175</v>
      </c>
      <c r="N1728" t="s">
        <v>4460</v>
      </c>
      <c r="O1728" t="s">
        <v>73</v>
      </c>
      <c r="P1728" t="s">
        <v>105</v>
      </c>
      <c r="Q1728" t="s">
        <v>4461</v>
      </c>
      <c r="R1728" s="19">
        <v>88.831999999999994</v>
      </c>
      <c r="S1728" s="17">
        <v>4</v>
      </c>
      <c r="T1728" s="20">
        <v>0.2</v>
      </c>
      <c r="U1728" s="19">
        <v>7.7728000000000002</v>
      </c>
      <c r="V1728" s="20">
        <f t="shared" si="130"/>
        <v>8.7500000000000008E-2</v>
      </c>
      <c r="W1728" s="17">
        <f t="shared" si="131"/>
        <v>2015</v>
      </c>
      <c r="X1728" t="str">
        <f t="shared" si="132"/>
        <v>Dec-2015</v>
      </c>
      <c r="Y1728" s="17">
        <f t="shared" si="133"/>
        <v>1</v>
      </c>
      <c r="Z1728" t="str">
        <f t="shared" si="134"/>
        <v>11-20%</v>
      </c>
      <c r="AA1728" s="17">
        <f>IF(COUNTIF($B$2:B1728,B1728)=1,1,0)</f>
        <v>0</v>
      </c>
      <c r="AB1728" s="17">
        <f>IF(COUNTIF($F$2:F1728,F1728)=1,1,0)</f>
        <v>0</v>
      </c>
    </row>
    <row r="1729" spans="1:28" x14ac:dyDescent="0.2">
      <c r="A1729" s="17">
        <v>1728</v>
      </c>
      <c r="B1729" t="s">
        <v>4462</v>
      </c>
      <c r="C1729" s="18">
        <v>42854</v>
      </c>
      <c r="D1729" s="18">
        <v>42859</v>
      </c>
      <c r="E1729" t="s">
        <v>50</v>
      </c>
      <c r="F1729" t="s">
        <v>4463</v>
      </c>
      <c r="G1729" t="s">
        <v>4464</v>
      </c>
      <c r="H1729" t="s">
        <v>68</v>
      </c>
      <c r="I1729" t="s">
        <v>54</v>
      </c>
      <c r="J1729" t="s">
        <v>895</v>
      </c>
      <c r="K1729" t="s">
        <v>525</v>
      </c>
      <c r="L1729">
        <v>43017</v>
      </c>
      <c r="M1729" t="s">
        <v>175</v>
      </c>
      <c r="N1729" t="s">
        <v>4465</v>
      </c>
      <c r="O1729" t="s">
        <v>59</v>
      </c>
      <c r="P1729" t="s">
        <v>83</v>
      </c>
      <c r="Q1729" t="s">
        <v>4466</v>
      </c>
      <c r="R1729" s="19">
        <v>1048.3499999999999</v>
      </c>
      <c r="S1729" s="17">
        <v>5</v>
      </c>
      <c r="T1729" s="20">
        <v>0.4</v>
      </c>
      <c r="U1729" s="19">
        <v>-69.89</v>
      </c>
      <c r="V1729" s="20">
        <f t="shared" si="130"/>
        <v>-6.666666666666668E-2</v>
      </c>
      <c r="W1729" s="17">
        <f t="shared" si="131"/>
        <v>2017</v>
      </c>
      <c r="X1729" t="str">
        <f t="shared" si="132"/>
        <v>Apr-2017</v>
      </c>
      <c r="Y1729" s="17">
        <f t="shared" si="133"/>
        <v>5</v>
      </c>
      <c r="Z1729" t="str">
        <f t="shared" si="134"/>
        <v>31-40%</v>
      </c>
      <c r="AA1729" s="17">
        <f>IF(COUNTIF($B$2:B1729,B1729)=1,1,0)</f>
        <v>1</v>
      </c>
      <c r="AB1729" s="17">
        <f>IF(COUNTIF($F$2:F1729,F1729)=1,1,0)</f>
        <v>1</v>
      </c>
    </row>
    <row r="1730" spans="1:28" x14ac:dyDescent="0.2">
      <c r="A1730" s="17">
        <v>1729</v>
      </c>
      <c r="B1730" t="s">
        <v>4467</v>
      </c>
      <c r="C1730" s="18">
        <v>42407</v>
      </c>
      <c r="D1730" s="18">
        <v>42407</v>
      </c>
      <c r="E1730" t="s">
        <v>1320</v>
      </c>
      <c r="F1730" t="s">
        <v>2084</v>
      </c>
      <c r="G1730" t="s">
        <v>2085</v>
      </c>
      <c r="H1730" t="s">
        <v>53</v>
      </c>
      <c r="I1730" t="s">
        <v>54</v>
      </c>
      <c r="J1730" t="s">
        <v>345</v>
      </c>
      <c r="K1730" t="s">
        <v>346</v>
      </c>
      <c r="L1730">
        <v>22153</v>
      </c>
      <c r="M1730" t="s">
        <v>57</v>
      </c>
      <c r="N1730" t="s">
        <v>4294</v>
      </c>
      <c r="O1730" t="s">
        <v>98</v>
      </c>
      <c r="P1730" t="s">
        <v>188</v>
      </c>
      <c r="Q1730" t="s">
        <v>4295</v>
      </c>
      <c r="R1730" s="19">
        <v>100</v>
      </c>
      <c r="S1730" s="17">
        <v>4</v>
      </c>
      <c r="T1730" s="20">
        <v>0</v>
      </c>
      <c r="U1730" s="19">
        <v>21</v>
      </c>
      <c r="V1730" s="20">
        <f t="shared" ref="V1730:V1793" si="135">IFERROR(U1730/R1730,0)</f>
        <v>0.21</v>
      </c>
      <c r="W1730" s="17">
        <f t="shared" ref="W1730:W1793" si="136">YEAR(C1730)</f>
        <v>2016</v>
      </c>
      <c r="X1730" t="str">
        <f t="shared" ref="X1730:X1793" si="137">TEXT(C1730,"mmm-yyyy")</f>
        <v>Feb-2016</v>
      </c>
      <c r="Y1730" s="17">
        <f t="shared" ref="Y1730:Y1793" si="138">D1730-C1730</f>
        <v>0</v>
      </c>
      <c r="Z1730" t="str">
        <f t="shared" ref="Z1730:Z1793" si="139">IF(T1730=0,"0% (No Discount)",IF(T1730&lt;=0.1,"1-10%",IF(T1730&lt;=0.2,"11-20%",IF(T1730&lt;=0.3,"21-30%",IF(T1730&lt;=0.4,"31-40%",IF(T1730&lt;=0.5,"41-50%","Over 50%"))))))</f>
        <v>0% (No Discount)</v>
      </c>
      <c r="AA1730" s="17">
        <f>IF(COUNTIF($B$2:B1730,B1730)=1,1,0)</f>
        <v>1</v>
      </c>
      <c r="AB1730" s="17">
        <f>IF(COUNTIF($F$2:F1730,F1730)=1,1,0)</f>
        <v>0</v>
      </c>
    </row>
    <row r="1731" spans="1:28" x14ac:dyDescent="0.2">
      <c r="A1731" s="17">
        <v>1730</v>
      </c>
      <c r="B1731" t="s">
        <v>4467</v>
      </c>
      <c r="C1731" s="18">
        <v>42407</v>
      </c>
      <c r="D1731" s="18">
        <v>42407</v>
      </c>
      <c r="E1731" t="s">
        <v>1320</v>
      </c>
      <c r="F1731" t="s">
        <v>2084</v>
      </c>
      <c r="G1731" t="s">
        <v>2085</v>
      </c>
      <c r="H1731" t="s">
        <v>53</v>
      </c>
      <c r="I1731" t="s">
        <v>54</v>
      </c>
      <c r="J1731" t="s">
        <v>345</v>
      </c>
      <c r="K1731" t="s">
        <v>346</v>
      </c>
      <c r="L1731">
        <v>22153</v>
      </c>
      <c r="M1731" t="s">
        <v>57</v>
      </c>
      <c r="N1731" t="s">
        <v>2805</v>
      </c>
      <c r="O1731" t="s">
        <v>73</v>
      </c>
      <c r="P1731" t="s">
        <v>74</v>
      </c>
      <c r="Q1731" t="s">
        <v>2806</v>
      </c>
      <c r="R1731" s="19">
        <v>7.83</v>
      </c>
      <c r="S1731" s="17">
        <v>3</v>
      </c>
      <c r="T1731" s="20">
        <v>0</v>
      </c>
      <c r="U1731" s="19">
        <v>3.6017999999999999</v>
      </c>
      <c r="V1731" s="20">
        <f t="shared" si="135"/>
        <v>0.45999999999999996</v>
      </c>
      <c r="W1731" s="17">
        <f t="shared" si="136"/>
        <v>2016</v>
      </c>
      <c r="X1731" t="str">
        <f t="shared" si="137"/>
        <v>Feb-2016</v>
      </c>
      <c r="Y1731" s="17">
        <f t="shared" si="138"/>
        <v>0</v>
      </c>
      <c r="Z1731" t="str">
        <f t="shared" si="139"/>
        <v>0% (No Discount)</v>
      </c>
      <c r="AA1731" s="17">
        <f>IF(COUNTIF($B$2:B1731,B1731)=1,1,0)</f>
        <v>0</v>
      </c>
      <c r="AB1731" s="17">
        <f>IF(COUNTIF($F$2:F1731,F1731)=1,1,0)</f>
        <v>0</v>
      </c>
    </row>
    <row r="1732" spans="1:28" x14ac:dyDescent="0.2">
      <c r="A1732" s="17">
        <v>1731</v>
      </c>
      <c r="B1732" t="s">
        <v>4468</v>
      </c>
      <c r="C1732" s="18">
        <v>41910</v>
      </c>
      <c r="D1732" s="18">
        <v>41915</v>
      </c>
      <c r="E1732" t="s">
        <v>77</v>
      </c>
      <c r="F1732" t="s">
        <v>3975</v>
      </c>
      <c r="G1732" t="s">
        <v>3976</v>
      </c>
      <c r="H1732" t="s">
        <v>68</v>
      </c>
      <c r="I1732" t="s">
        <v>54</v>
      </c>
      <c r="J1732" t="s">
        <v>1738</v>
      </c>
      <c r="K1732" t="s">
        <v>115</v>
      </c>
      <c r="L1732">
        <v>28314</v>
      </c>
      <c r="M1732" t="s">
        <v>57</v>
      </c>
      <c r="N1732" t="s">
        <v>4469</v>
      </c>
      <c r="O1732" t="s">
        <v>73</v>
      </c>
      <c r="P1732" t="s">
        <v>117</v>
      </c>
      <c r="Q1732" t="s">
        <v>4470</v>
      </c>
      <c r="R1732" s="19">
        <v>96.256</v>
      </c>
      <c r="S1732" s="17">
        <v>8</v>
      </c>
      <c r="T1732" s="20">
        <v>0.2</v>
      </c>
      <c r="U1732" s="19">
        <v>31.283200000000001</v>
      </c>
      <c r="V1732" s="20">
        <f t="shared" si="135"/>
        <v>0.32500000000000001</v>
      </c>
      <c r="W1732" s="17">
        <f t="shared" si="136"/>
        <v>2014</v>
      </c>
      <c r="X1732" t="str">
        <f t="shared" si="137"/>
        <v>Sep-2014</v>
      </c>
      <c r="Y1732" s="17">
        <f t="shared" si="138"/>
        <v>5</v>
      </c>
      <c r="Z1732" t="str">
        <f t="shared" si="139"/>
        <v>11-20%</v>
      </c>
      <c r="AA1732" s="17">
        <f>IF(COUNTIF($B$2:B1732,B1732)=1,1,0)</f>
        <v>1</v>
      </c>
      <c r="AB1732" s="17">
        <f>IF(COUNTIF($F$2:F1732,F1732)=1,1,0)</f>
        <v>0</v>
      </c>
    </row>
    <row r="1733" spans="1:28" x14ac:dyDescent="0.2">
      <c r="A1733" s="17">
        <v>1732</v>
      </c>
      <c r="B1733" t="s">
        <v>4468</v>
      </c>
      <c r="C1733" s="18">
        <v>41910</v>
      </c>
      <c r="D1733" s="18">
        <v>41915</v>
      </c>
      <c r="E1733" t="s">
        <v>77</v>
      </c>
      <c r="F1733" t="s">
        <v>3975</v>
      </c>
      <c r="G1733" t="s">
        <v>3976</v>
      </c>
      <c r="H1733" t="s">
        <v>68</v>
      </c>
      <c r="I1733" t="s">
        <v>54</v>
      </c>
      <c r="J1733" t="s">
        <v>1738</v>
      </c>
      <c r="K1733" t="s">
        <v>115</v>
      </c>
      <c r="L1733">
        <v>28314</v>
      </c>
      <c r="M1733" t="s">
        <v>57</v>
      </c>
      <c r="N1733" t="s">
        <v>595</v>
      </c>
      <c r="O1733" t="s">
        <v>73</v>
      </c>
      <c r="P1733" t="s">
        <v>117</v>
      </c>
      <c r="Q1733" t="s">
        <v>596</v>
      </c>
      <c r="R1733" s="19">
        <v>10.688000000000001</v>
      </c>
      <c r="S1733" s="17">
        <v>2</v>
      </c>
      <c r="T1733" s="20">
        <v>0.2</v>
      </c>
      <c r="U1733" s="19">
        <v>3.7408000000000001</v>
      </c>
      <c r="V1733" s="20">
        <f t="shared" si="135"/>
        <v>0.35</v>
      </c>
      <c r="W1733" s="17">
        <f t="shared" si="136"/>
        <v>2014</v>
      </c>
      <c r="X1733" t="str">
        <f t="shared" si="137"/>
        <v>Sep-2014</v>
      </c>
      <c r="Y1733" s="17">
        <f t="shared" si="138"/>
        <v>5</v>
      </c>
      <c r="Z1733" t="str">
        <f t="shared" si="139"/>
        <v>11-20%</v>
      </c>
      <c r="AA1733" s="17">
        <f>IF(COUNTIF($B$2:B1733,B1733)=1,1,0)</f>
        <v>0</v>
      </c>
      <c r="AB1733" s="17">
        <f>IF(COUNTIF($F$2:F1733,F1733)=1,1,0)</f>
        <v>0</v>
      </c>
    </row>
    <row r="1734" spans="1:28" x14ac:dyDescent="0.2">
      <c r="A1734" s="17">
        <v>1733</v>
      </c>
      <c r="B1734" t="s">
        <v>4471</v>
      </c>
      <c r="C1734" s="18">
        <v>42561</v>
      </c>
      <c r="D1734" s="18">
        <v>42565</v>
      </c>
      <c r="E1734" t="s">
        <v>77</v>
      </c>
      <c r="F1734" t="s">
        <v>970</v>
      </c>
      <c r="G1734" t="s">
        <v>971</v>
      </c>
      <c r="H1734" t="s">
        <v>53</v>
      </c>
      <c r="I1734" t="s">
        <v>54</v>
      </c>
      <c r="J1734" t="s">
        <v>844</v>
      </c>
      <c r="K1734" t="s">
        <v>131</v>
      </c>
      <c r="L1734">
        <v>75081</v>
      </c>
      <c r="M1734" t="s">
        <v>132</v>
      </c>
      <c r="N1734" t="s">
        <v>1684</v>
      </c>
      <c r="O1734" t="s">
        <v>73</v>
      </c>
      <c r="P1734" t="s">
        <v>86</v>
      </c>
      <c r="Q1734" t="s">
        <v>1685</v>
      </c>
      <c r="R1734" s="19">
        <v>338.04</v>
      </c>
      <c r="S1734" s="17">
        <v>3</v>
      </c>
      <c r="T1734" s="20">
        <v>0.2</v>
      </c>
      <c r="U1734" s="19">
        <v>-33.804000000000002</v>
      </c>
      <c r="V1734" s="20">
        <f t="shared" si="135"/>
        <v>-0.1</v>
      </c>
      <c r="W1734" s="17">
        <f t="shared" si="136"/>
        <v>2016</v>
      </c>
      <c r="X1734" t="str">
        <f t="shared" si="137"/>
        <v>Jul-2016</v>
      </c>
      <c r="Y1734" s="17">
        <f t="shared" si="138"/>
        <v>4</v>
      </c>
      <c r="Z1734" t="str">
        <f t="shared" si="139"/>
        <v>11-20%</v>
      </c>
      <c r="AA1734" s="17">
        <f>IF(COUNTIF($B$2:B1734,B1734)=1,1,0)</f>
        <v>1</v>
      </c>
      <c r="AB1734" s="17">
        <f>IF(COUNTIF($F$2:F1734,F1734)=1,1,0)</f>
        <v>0</v>
      </c>
    </row>
    <row r="1735" spans="1:28" x14ac:dyDescent="0.2">
      <c r="A1735" s="17">
        <v>1734</v>
      </c>
      <c r="B1735" t="s">
        <v>4471</v>
      </c>
      <c r="C1735" s="18">
        <v>42561</v>
      </c>
      <c r="D1735" s="18">
        <v>42565</v>
      </c>
      <c r="E1735" t="s">
        <v>77</v>
      </c>
      <c r="F1735" t="s">
        <v>970</v>
      </c>
      <c r="G1735" t="s">
        <v>971</v>
      </c>
      <c r="H1735" t="s">
        <v>53</v>
      </c>
      <c r="I1735" t="s">
        <v>54</v>
      </c>
      <c r="J1735" t="s">
        <v>844</v>
      </c>
      <c r="K1735" t="s">
        <v>131</v>
      </c>
      <c r="L1735">
        <v>75081</v>
      </c>
      <c r="M1735" t="s">
        <v>132</v>
      </c>
      <c r="N1735" t="s">
        <v>1152</v>
      </c>
      <c r="O1735" t="s">
        <v>73</v>
      </c>
      <c r="P1735" t="s">
        <v>95</v>
      </c>
      <c r="Q1735" t="s">
        <v>1153</v>
      </c>
      <c r="R1735" s="19">
        <v>154.24</v>
      </c>
      <c r="S1735" s="17">
        <v>4</v>
      </c>
      <c r="T1735" s="20">
        <v>0.2</v>
      </c>
      <c r="U1735" s="19">
        <v>17.352</v>
      </c>
      <c r="V1735" s="20">
        <f t="shared" si="135"/>
        <v>0.11249999999999999</v>
      </c>
      <c r="W1735" s="17">
        <f t="shared" si="136"/>
        <v>2016</v>
      </c>
      <c r="X1735" t="str">
        <f t="shared" si="137"/>
        <v>Jul-2016</v>
      </c>
      <c r="Y1735" s="17">
        <f t="shared" si="138"/>
        <v>4</v>
      </c>
      <c r="Z1735" t="str">
        <f t="shared" si="139"/>
        <v>11-20%</v>
      </c>
      <c r="AA1735" s="17">
        <f>IF(COUNTIF($B$2:B1735,B1735)=1,1,0)</f>
        <v>0</v>
      </c>
      <c r="AB1735" s="17">
        <f>IF(COUNTIF($F$2:F1735,F1735)=1,1,0)</f>
        <v>0</v>
      </c>
    </row>
    <row r="1736" spans="1:28" x14ac:dyDescent="0.2">
      <c r="A1736" s="17">
        <v>1735</v>
      </c>
      <c r="B1736" t="s">
        <v>4472</v>
      </c>
      <c r="C1736" s="18">
        <v>42945</v>
      </c>
      <c r="D1736" s="18">
        <v>42948</v>
      </c>
      <c r="E1736" t="s">
        <v>50</v>
      </c>
      <c r="F1736" t="s">
        <v>1439</v>
      </c>
      <c r="G1736" t="s">
        <v>1440</v>
      </c>
      <c r="H1736" t="s">
        <v>53</v>
      </c>
      <c r="I1736" t="s">
        <v>54</v>
      </c>
      <c r="J1736" t="s">
        <v>1553</v>
      </c>
      <c r="K1736" t="s">
        <v>115</v>
      </c>
      <c r="L1736">
        <v>28540</v>
      </c>
      <c r="M1736" t="s">
        <v>57</v>
      </c>
      <c r="N1736" t="s">
        <v>4473</v>
      </c>
      <c r="O1736" t="s">
        <v>73</v>
      </c>
      <c r="P1736" t="s">
        <v>105</v>
      </c>
      <c r="Q1736" t="s">
        <v>4474</v>
      </c>
      <c r="R1736" s="19">
        <v>34.847999999999999</v>
      </c>
      <c r="S1736" s="17">
        <v>2</v>
      </c>
      <c r="T1736" s="20">
        <v>0.2</v>
      </c>
      <c r="U1736" s="19">
        <v>6.5339999999999998</v>
      </c>
      <c r="V1736" s="20">
        <f t="shared" si="135"/>
        <v>0.1875</v>
      </c>
      <c r="W1736" s="17">
        <f t="shared" si="136"/>
        <v>2017</v>
      </c>
      <c r="X1736" t="str">
        <f t="shared" si="137"/>
        <v>Jul-2017</v>
      </c>
      <c r="Y1736" s="17">
        <f t="shared" si="138"/>
        <v>3</v>
      </c>
      <c r="Z1736" t="str">
        <f t="shared" si="139"/>
        <v>11-20%</v>
      </c>
      <c r="AA1736" s="17">
        <f>IF(COUNTIF($B$2:B1736,B1736)=1,1,0)</f>
        <v>1</v>
      </c>
      <c r="AB1736" s="17">
        <f>IF(COUNTIF($F$2:F1736,F1736)=1,1,0)</f>
        <v>0</v>
      </c>
    </row>
    <row r="1737" spans="1:28" x14ac:dyDescent="0.2">
      <c r="A1737" s="17">
        <v>1736</v>
      </c>
      <c r="B1737" t="s">
        <v>4472</v>
      </c>
      <c r="C1737" s="18">
        <v>42945</v>
      </c>
      <c r="D1737" s="18">
        <v>42948</v>
      </c>
      <c r="E1737" t="s">
        <v>50</v>
      </c>
      <c r="F1737" t="s">
        <v>1439</v>
      </c>
      <c r="G1737" t="s">
        <v>1440</v>
      </c>
      <c r="H1737" t="s">
        <v>53</v>
      </c>
      <c r="I1737" t="s">
        <v>54</v>
      </c>
      <c r="J1737" t="s">
        <v>1553</v>
      </c>
      <c r="K1737" t="s">
        <v>115</v>
      </c>
      <c r="L1737">
        <v>28540</v>
      </c>
      <c r="M1737" t="s">
        <v>57</v>
      </c>
      <c r="N1737" t="s">
        <v>3510</v>
      </c>
      <c r="O1737" t="s">
        <v>98</v>
      </c>
      <c r="P1737" t="s">
        <v>99</v>
      </c>
      <c r="Q1737" t="s">
        <v>3511</v>
      </c>
      <c r="R1737" s="19">
        <v>22</v>
      </c>
      <c r="S1737" s="17">
        <v>5</v>
      </c>
      <c r="T1737" s="20">
        <v>0.2</v>
      </c>
      <c r="U1737" s="19">
        <v>1.375</v>
      </c>
      <c r="V1737" s="20">
        <f t="shared" si="135"/>
        <v>6.25E-2</v>
      </c>
      <c r="W1737" s="17">
        <f t="shared" si="136"/>
        <v>2017</v>
      </c>
      <c r="X1737" t="str">
        <f t="shared" si="137"/>
        <v>Jul-2017</v>
      </c>
      <c r="Y1737" s="17">
        <f t="shared" si="138"/>
        <v>3</v>
      </c>
      <c r="Z1737" t="str">
        <f t="shared" si="139"/>
        <v>11-20%</v>
      </c>
      <c r="AA1737" s="17">
        <f>IF(COUNTIF($B$2:B1737,B1737)=1,1,0)</f>
        <v>0</v>
      </c>
      <c r="AB1737" s="17">
        <f>IF(COUNTIF($F$2:F1737,F1737)=1,1,0)</f>
        <v>0</v>
      </c>
    </row>
    <row r="1738" spans="1:28" x14ac:dyDescent="0.2">
      <c r="A1738" s="17">
        <v>1737</v>
      </c>
      <c r="B1738" t="s">
        <v>4472</v>
      </c>
      <c r="C1738" s="18">
        <v>42945</v>
      </c>
      <c r="D1738" s="18">
        <v>42948</v>
      </c>
      <c r="E1738" t="s">
        <v>50</v>
      </c>
      <c r="F1738" t="s">
        <v>1439</v>
      </c>
      <c r="G1738" t="s">
        <v>1440</v>
      </c>
      <c r="H1738" t="s">
        <v>53</v>
      </c>
      <c r="I1738" t="s">
        <v>54</v>
      </c>
      <c r="J1738" t="s">
        <v>1553</v>
      </c>
      <c r="K1738" t="s">
        <v>115</v>
      </c>
      <c r="L1738">
        <v>28540</v>
      </c>
      <c r="M1738" t="s">
        <v>57</v>
      </c>
      <c r="N1738" t="s">
        <v>94</v>
      </c>
      <c r="O1738" t="s">
        <v>73</v>
      </c>
      <c r="P1738" t="s">
        <v>95</v>
      </c>
      <c r="Q1738" t="s">
        <v>96</v>
      </c>
      <c r="R1738" s="19">
        <v>4.3680000000000003</v>
      </c>
      <c r="S1738" s="17">
        <v>3</v>
      </c>
      <c r="T1738" s="20">
        <v>0.2</v>
      </c>
      <c r="U1738" s="19">
        <v>0.38219999999999998</v>
      </c>
      <c r="V1738" s="20">
        <f t="shared" si="135"/>
        <v>8.7499999999999994E-2</v>
      </c>
      <c r="W1738" s="17">
        <f t="shared" si="136"/>
        <v>2017</v>
      </c>
      <c r="X1738" t="str">
        <f t="shared" si="137"/>
        <v>Jul-2017</v>
      </c>
      <c r="Y1738" s="17">
        <f t="shared" si="138"/>
        <v>3</v>
      </c>
      <c r="Z1738" t="str">
        <f t="shared" si="139"/>
        <v>11-20%</v>
      </c>
      <c r="AA1738" s="17">
        <f>IF(COUNTIF($B$2:B1738,B1738)=1,1,0)</f>
        <v>0</v>
      </c>
      <c r="AB1738" s="17">
        <f>IF(COUNTIF($F$2:F1738,F1738)=1,1,0)</f>
        <v>0</v>
      </c>
    </row>
    <row r="1739" spans="1:28" x14ac:dyDescent="0.2">
      <c r="A1739" s="17">
        <v>1738</v>
      </c>
      <c r="B1739" t="s">
        <v>4475</v>
      </c>
      <c r="C1739" s="18">
        <v>42250</v>
      </c>
      <c r="D1739" s="18">
        <v>42256</v>
      </c>
      <c r="E1739" t="s">
        <v>77</v>
      </c>
      <c r="F1739" t="s">
        <v>939</v>
      </c>
      <c r="G1739" t="s">
        <v>940</v>
      </c>
      <c r="H1739" t="s">
        <v>68</v>
      </c>
      <c r="I1739" t="s">
        <v>54</v>
      </c>
      <c r="J1739" t="s">
        <v>154</v>
      </c>
      <c r="K1739" t="s">
        <v>70</v>
      </c>
      <c r="L1739">
        <v>94122</v>
      </c>
      <c r="M1739" t="s">
        <v>71</v>
      </c>
      <c r="N1739" t="s">
        <v>1856</v>
      </c>
      <c r="O1739" t="s">
        <v>73</v>
      </c>
      <c r="P1739" t="s">
        <v>86</v>
      </c>
      <c r="Q1739" t="s">
        <v>1857</v>
      </c>
      <c r="R1739" s="19">
        <v>31.44</v>
      </c>
      <c r="S1739" s="17">
        <v>3</v>
      </c>
      <c r="T1739" s="20">
        <v>0</v>
      </c>
      <c r="U1739" s="19">
        <v>8.4887999999999995</v>
      </c>
      <c r="V1739" s="20">
        <f t="shared" si="135"/>
        <v>0.26999999999999996</v>
      </c>
      <c r="W1739" s="17">
        <f t="shared" si="136"/>
        <v>2015</v>
      </c>
      <c r="X1739" t="str">
        <f t="shared" si="137"/>
        <v>Sep-2015</v>
      </c>
      <c r="Y1739" s="17">
        <f t="shared" si="138"/>
        <v>6</v>
      </c>
      <c r="Z1739" t="str">
        <f t="shared" si="139"/>
        <v>0% (No Discount)</v>
      </c>
      <c r="AA1739" s="17">
        <f>IF(COUNTIF($B$2:B1739,B1739)=1,1,0)</f>
        <v>1</v>
      </c>
      <c r="AB1739" s="17">
        <f>IF(COUNTIF($F$2:F1739,F1739)=1,1,0)</f>
        <v>0</v>
      </c>
    </row>
    <row r="1740" spans="1:28" x14ac:dyDescent="0.2">
      <c r="A1740" s="17">
        <v>1739</v>
      </c>
      <c r="B1740" t="s">
        <v>4475</v>
      </c>
      <c r="C1740" s="18">
        <v>42250</v>
      </c>
      <c r="D1740" s="18">
        <v>42256</v>
      </c>
      <c r="E1740" t="s">
        <v>77</v>
      </c>
      <c r="F1740" t="s">
        <v>939</v>
      </c>
      <c r="G1740" t="s">
        <v>940</v>
      </c>
      <c r="H1740" t="s">
        <v>68</v>
      </c>
      <c r="I1740" t="s">
        <v>54</v>
      </c>
      <c r="J1740" t="s">
        <v>154</v>
      </c>
      <c r="K1740" t="s">
        <v>70</v>
      </c>
      <c r="L1740">
        <v>94122</v>
      </c>
      <c r="M1740" t="s">
        <v>71</v>
      </c>
      <c r="N1740" t="s">
        <v>4192</v>
      </c>
      <c r="O1740" t="s">
        <v>98</v>
      </c>
      <c r="P1740" t="s">
        <v>188</v>
      </c>
      <c r="Q1740" t="s">
        <v>4193</v>
      </c>
      <c r="R1740" s="19">
        <v>17.899999999999999</v>
      </c>
      <c r="S1740" s="17">
        <v>2</v>
      </c>
      <c r="T1740" s="20">
        <v>0</v>
      </c>
      <c r="U1740" s="19">
        <v>3.4009999999999998</v>
      </c>
      <c r="V1740" s="20">
        <f t="shared" si="135"/>
        <v>0.19</v>
      </c>
      <c r="W1740" s="17">
        <f t="shared" si="136"/>
        <v>2015</v>
      </c>
      <c r="X1740" t="str">
        <f t="shared" si="137"/>
        <v>Sep-2015</v>
      </c>
      <c r="Y1740" s="17">
        <f t="shared" si="138"/>
        <v>6</v>
      </c>
      <c r="Z1740" t="str">
        <f t="shared" si="139"/>
        <v>0% (No Discount)</v>
      </c>
      <c r="AA1740" s="17">
        <f>IF(COUNTIF($B$2:B1740,B1740)=1,1,0)</f>
        <v>0</v>
      </c>
      <c r="AB1740" s="17">
        <f>IF(COUNTIF($F$2:F1740,F1740)=1,1,0)</f>
        <v>0</v>
      </c>
    </row>
    <row r="1741" spans="1:28" x14ac:dyDescent="0.2">
      <c r="A1741" s="17">
        <v>1740</v>
      </c>
      <c r="B1741" t="s">
        <v>4475</v>
      </c>
      <c r="C1741" s="18">
        <v>42250</v>
      </c>
      <c r="D1741" s="18">
        <v>42256</v>
      </c>
      <c r="E1741" t="s">
        <v>77</v>
      </c>
      <c r="F1741" t="s">
        <v>939</v>
      </c>
      <c r="G1741" t="s">
        <v>940</v>
      </c>
      <c r="H1741" t="s">
        <v>68</v>
      </c>
      <c r="I1741" t="s">
        <v>54</v>
      </c>
      <c r="J1741" t="s">
        <v>154</v>
      </c>
      <c r="K1741" t="s">
        <v>70</v>
      </c>
      <c r="L1741">
        <v>94122</v>
      </c>
      <c r="M1741" t="s">
        <v>71</v>
      </c>
      <c r="N1741" t="s">
        <v>4476</v>
      </c>
      <c r="O1741" t="s">
        <v>98</v>
      </c>
      <c r="P1741" t="s">
        <v>188</v>
      </c>
      <c r="Q1741" t="s">
        <v>4477</v>
      </c>
      <c r="R1741" s="19">
        <v>129.44999999999999</v>
      </c>
      <c r="S1741" s="17">
        <v>5</v>
      </c>
      <c r="T1741" s="20">
        <v>0</v>
      </c>
      <c r="U1741" s="19">
        <v>46.601999999999997</v>
      </c>
      <c r="V1741" s="20">
        <f t="shared" si="135"/>
        <v>0.36</v>
      </c>
      <c r="W1741" s="17">
        <f t="shared" si="136"/>
        <v>2015</v>
      </c>
      <c r="X1741" t="str">
        <f t="shared" si="137"/>
        <v>Sep-2015</v>
      </c>
      <c r="Y1741" s="17">
        <f t="shared" si="138"/>
        <v>6</v>
      </c>
      <c r="Z1741" t="str">
        <f t="shared" si="139"/>
        <v>0% (No Discount)</v>
      </c>
      <c r="AA1741" s="17">
        <f>IF(COUNTIF($B$2:B1741,B1741)=1,1,0)</f>
        <v>0</v>
      </c>
      <c r="AB1741" s="17">
        <f>IF(COUNTIF($F$2:F1741,F1741)=1,1,0)</f>
        <v>0</v>
      </c>
    </row>
    <row r="1742" spans="1:28" x14ac:dyDescent="0.2">
      <c r="A1742" s="17">
        <v>1741</v>
      </c>
      <c r="B1742" t="s">
        <v>4478</v>
      </c>
      <c r="C1742" s="18">
        <v>41860</v>
      </c>
      <c r="D1742" s="18">
        <v>41867</v>
      </c>
      <c r="E1742" t="s">
        <v>77</v>
      </c>
      <c r="F1742" t="s">
        <v>4479</v>
      </c>
      <c r="G1742" t="s">
        <v>4480</v>
      </c>
      <c r="H1742" t="s">
        <v>129</v>
      </c>
      <c r="I1742" t="s">
        <v>54</v>
      </c>
      <c r="J1742" t="s">
        <v>977</v>
      </c>
      <c r="K1742" t="s">
        <v>70</v>
      </c>
      <c r="L1742">
        <v>92037</v>
      </c>
      <c r="M1742" t="s">
        <v>71</v>
      </c>
      <c r="N1742" t="s">
        <v>3747</v>
      </c>
      <c r="O1742" t="s">
        <v>73</v>
      </c>
      <c r="P1742" t="s">
        <v>74</v>
      </c>
      <c r="Q1742" t="s">
        <v>3748</v>
      </c>
      <c r="R1742" s="19">
        <v>20.88</v>
      </c>
      <c r="S1742" s="17">
        <v>8</v>
      </c>
      <c r="T1742" s="20">
        <v>0</v>
      </c>
      <c r="U1742" s="19">
        <v>9.6047999999999991</v>
      </c>
      <c r="V1742" s="20">
        <f t="shared" si="135"/>
        <v>0.45999999999999996</v>
      </c>
      <c r="W1742" s="17">
        <f t="shared" si="136"/>
        <v>2014</v>
      </c>
      <c r="X1742" t="str">
        <f t="shared" si="137"/>
        <v>Aug-2014</v>
      </c>
      <c r="Y1742" s="17">
        <f t="shared" si="138"/>
        <v>7</v>
      </c>
      <c r="Z1742" t="str">
        <f t="shared" si="139"/>
        <v>0% (No Discount)</v>
      </c>
      <c r="AA1742" s="17">
        <f>IF(COUNTIF($B$2:B1742,B1742)=1,1,0)</f>
        <v>1</v>
      </c>
      <c r="AB1742" s="17">
        <f>IF(COUNTIF($F$2:F1742,F1742)=1,1,0)</f>
        <v>1</v>
      </c>
    </row>
    <row r="1743" spans="1:28" x14ac:dyDescent="0.2">
      <c r="A1743" s="17">
        <v>1742</v>
      </c>
      <c r="B1743" t="s">
        <v>4481</v>
      </c>
      <c r="C1743" s="18">
        <v>43038</v>
      </c>
      <c r="D1743" s="18">
        <v>43042</v>
      </c>
      <c r="E1743" t="s">
        <v>77</v>
      </c>
      <c r="F1743" t="s">
        <v>4206</v>
      </c>
      <c r="G1743" t="s">
        <v>4207</v>
      </c>
      <c r="H1743" t="s">
        <v>53</v>
      </c>
      <c r="I1743" t="s">
        <v>54</v>
      </c>
      <c r="J1743" t="s">
        <v>173</v>
      </c>
      <c r="K1743" t="s">
        <v>174</v>
      </c>
      <c r="L1743">
        <v>19140</v>
      </c>
      <c r="M1743" t="s">
        <v>175</v>
      </c>
      <c r="N1743" t="s">
        <v>4482</v>
      </c>
      <c r="O1743" t="s">
        <v>73</v>
      </c>
      <c r="P1743" t="s">
        <v>117</v>
      </c>
      <c r="Q1743" t="s">
        <v>4483</v>
      </c>
      <c r="R1743" s="19">
        <v>20.736000000000001</v>
      </c>
      <c r="S1743" s="17">
        <v>4</v>
      </c>
      <c r="T1743" s="20">
        <v>0.2</v>
      </c>
      <c r="U1743" s="19">
        <v>7.2576000000000001</v>
      </c>
      <c r="V1743" s="20">
        <f t="shared" si="135"/>
        <v>0.35</v>
      </c>
      <c r="W1743" s="17">
        <f t="shared" si="136"/>
        <v>2017</v>
      </c>
      <c r="X1743" t="str">
        <f t="shared" si="137"/>
        <v>Oct-2017</v>
      </c>
      <c r="Y1743" s="17">
        <f t="shared" si="138"/>
        <v>4</v>
      </c>
      <c r="Z1743" t="str">
        <f t="shared" si="139"/>
        <v>11-20%</v>
      </c>
      <c r="AA1743" s="17">
        <f>IF(COUNTIF($B$2:B1743,B1743)=1,1,0)</f>
        <v>1</v>
      </c>
      <c r="AB1743" s="17">
        <f>IF(COUNTIF($F$2:F1743,F1743)=1,1,0)</f>
        <v>0</v>
      </c>
    </row>
    <row r="1744" spans="1:28" x14ac:dyDescent="0.2">
      <c r="A1744" s="17">
        <v>1743</v>
      </c>
      <c r="B1744" t="s">
        <v>4481</v>
      </c>
      <c r="C1744" s="18">
        <v>43038</v>
      </c>
      <c r="D1744" s="18">
        <v>43042</v>
      </c>
      <c r="E1744" t="s">
        <v>77</v>
      </c>
      <c r="F1744" t="s">
        <v>4206</v>
      </c>
      <c r="G1744" t="s">
        <v>4207</v>
      </c>
      <c r="H1744" t="s">
        <v>53</v>
      </c>
      <c r="I1744" t="s">
        <v>54</v>
      </c>
      <c r="J1744" t="s">
        <v>173</v>
      </c>
      <c r="K1744" t="s">
        <v>174</v>
      </c>
      <c r="L1744">
        <v>19140</v>
      </c>
      <c r="M1744" t="s">
        <v>175</v>
      </c>
      <c r="N1744" t="s">
        <v>4306</v>
      </c>
      <c r="O1744" t="s">
        <v>59</v>
      </c>
      <c r="P1744" t="s">
        <v>92</v>
      </c>
      <c r="Q1744" t="s">
        <v>4307</v>
      </c>
      <c r="R1744" s="19">
        <v>7.1680000000000001</v>
      </c>
      <c r="S1744" s="17">
        <v>2</v>
      </c>
      <c r="T1744" s="20">
        <v>0.2</v>
      </c>
      <c r="U1744" s="19">
        <v>0.98560000000000003</v>
      </c>
      <c r="V1744" s="20">
        <f t="shared" si="135"/>
        <v>0.13750000000000001</v>
      </c>
      <c r="W1744" s="17">
        <f t="shared" si="136"/>
        <v>2017</v>
      </c>
      <c r="X1744" t="str">
        <f t="shared" si="137"/>
        <v>Oct-2017</v>
      </c>
      <c r="Y1744" s="17">
        <f t="shared" si="138"/>
        <v>4</v>
      </c>
      <c r="Z1744" t="str">
        <f t="shared" si="139"/>
        <v>11-20%</v>
      </c>
      <c r="AA1744" s="17">
        <f>IF(COUNTIF($B$2:B1744,B1744)=1,1,0)</f>
        <v>0</v>
      </c>
      <c r="AB1744" s="17">
        <f>IF(COUNTIF($F$2:F1744,F1744)=1,1,0)</f>
        <v>0</v>
      </c>
    </row>
    <row r="1745" spans="1:28" x14ac:dyDescent="0.2">
      <c r="A1745" s="17">
        <v>1744</v>
      </c>
      <c r="B1745" t="s">
        <v>4481</v>
      </c>
      <c r="C1745" s="18">
        <v>43038</v>
      </c>
      <c r="D1745" s="18">
        <v>43042</v>
      </c>
      <c r="E1745" t="s">
        <v>77</v>
      </c>
      <c r="F1745" t="s">
        <v>4206</v>
      </c>
      <c r="G1745" t="s">
        <v>4207</v>
      </c>
      <c r="H1745" t="s">
        <v>53</v>
      </c>
      <c r="I1745" t="s">
        <v>54</v>
      </c>
      <c r="J1745" t="s">
        <v>173</v>
      </c>
      <c r="K1745" t="s">
        <v>174</v>
      </c>
      <c r="L1745">
        <v>19140</v>
      </c>
      <c r="M1745" t="s">
        <v>175</v>
      </c>
      <c r="N1745" t="s">
        <v>2764</v>
      </c>
      <c r="O1745" t="s">
        <v>73</v>
      </c>
      <c r="P1745" t="s">
        <v>86</v>
      </c>
      <c r="Q1745" t="s">
        <v>2765</v>
      </c>
      <c r="R1745" s="19">
        <v>11.167999999999999</v>
      </c>
      <c r="S1745" s="17">
        <v>2</v>
      </c>
      <c r="T1745" s="20">
        <v>0.2</v>
      </c>
      <c r="U1745" s="19">
        <v>-2.5127999999999999</v>
      </c>
      <c r="V1745" s="20">
        <f t="shared" si="135"/>
        <v>-0.22500000000000001</v>
      </c>
      <c r="W1745" s="17">
        <f t="shared" si="136"/>
        <v>2017</v>
      </c>
      <c r="X1745" t="str">
        <f t="shared" si="137"/>
        <v>Oct-2017</v>
      </c>
      <c r="Y1745" s="17">
        <f t="shared" si="138"/>
        <v>4</v>
      </c>
      <c r="Z1745" t="str">
        <f t="shared" si="139"/>
        <v>11-20%</v>
      </c>
      <c r="AA1745" s="17">
        <f>IF(COUNTIF($B$2:B1745,B1745)=1,1,0)</f>
        <v>0</v>
      </c>
      <c r="AB1745" s="17">
        <f>IF(COUNTIF($F$2:F1745,F1745)=1,1,0)</f>
        <v>0</v>
      </c>
    </row>
    <row r="1746" spans="1:28" x14ac:dyDescent="0.2">
      <c r="A1746" s="17">
        <v>1745</v>
      </c>
      <c r="B1746" t="s">
        <v>4481</v>
      </c>
      <c r="C1746" s="18">
        <v>43038</v>
      </c>
      <c r="D1746" s="18">
        <v>43042</v>
      </c>
      <c r="E1746" t="s">
        <v>77</v>
      </c>
      <c r="F1746" t="s">
        <v>4206</v>
      </c>
      <c r="G1746" t="s">
        <v>4207</v>
      </c>
      <c r="H1746" t="s">
        <v>53</v>
      </c>
      <c r="I1746" t="s">
        <v>54</v>
      </c>
      <c r="J1746" t="s">
        <v>173</v>
      </c>
      <c r="K1746" t="s">
        <v>174</v>
      </c>
      <c r="L1746">
        <v>19140</v>
      </c>
      <c r="M1746" t="s">
        <v>175</v>
      </c>
      <c r="N1746" t="s">
        <v>2175</v>
      </c>
      <c r="O1746" t="s">
        <v>98</v>
      </c>
      <c r="P1746" t="s">
        <v>188</v>
      </c>
      <c r="Q1746" t="s">
        <v>2176</v>
      </c>
      <c r="R1746" s="19">
        <v>442.4</v>
      </c>
      <c r="S1746" s="17">
        <v>7</v>
      </c>
      <c r="T1746" s="20">
        <v>0.2</v>
      </c>
      <c r="U1746" s="19">
        <v>-55.3</v>
      </c>
      <c r="V1746" s="20">
        <f t="shared" si="135"/>
        <v>-0.125</v>
      </c>
      <c r="W1746" s="17">
        <f t="shared" si="136"/>
        <v>2017</v>
      </c>
      <c r="X1746" t="str">
        <f t="shared" si="137"/>
        <v>Oct-2017</v>
      </c>
      <c r="Y1746" s="17">
        <f t="shared" si="138"/>
        <v>4</v>
      </c>
      <c r="Z1746" t="str">
        <f t="shared" si="139"/>
        <v>11-20%</v>
      </c>
      <c r="AA1746" s="17">
        <f>IF(COUNTIF($B$2:B1746,B1746)=1,1,0)</f>
        <v>0</v>
      </c>
      <c r="AB1746" s="17">
        <f>IF(COUNTIF($F$2:F1746,F1746)=1,1,0)</f>
        <v>0</v>
      </c>
    </row>
    <row r="1747" spans="1:28" x14ac:dyDescent="0.2">
      <c r="A1747" s="17">
        <v>1746</v>
      </c>
      <c r="B1747" t="s">
        <v>4484</v>
      </c>
      <c r="C1747" s="18">
        <v>41796</v>
      </c>
      <c r="D1747" s="18">
        <v>41799</v>
      </c>
      <c r="E1747" t="s">
        <v>215</v>
      </c>
      <c r="F1747" t="s">
        <v>2493</v>
      </c>
      <c r="G1747" t="s">
        <v>2494</v>
      </c>
      <c r="H1747" t="s">
        <v>53</v>
      </c>
      <c r="I1747" t="s">
        <v>54</v>
      </c>
      <c r="J1747" t="s">
        <v>416</v>
      </c>
      <c r="K1747" t="s">
        <v>294</v>
      </c>
      <c r="L1747">
        <v>14609</v>
      </c>
      <c r="M1747" t="s">
        <v>175</v>
      </c>
      <c r="N1747" t="s">
        <v>717</v>
      </c>
      <c r="O1747" t="s">
        <v>73</v>
      </c>
      <c r="P1747" t="s">
        <v>95</v>
      </c>
      <c r="Q1747" t="s">
        <v>718</v>
      </c>
      <c r="R1747" s="19">
        <v>13.36</v>
      </c>
      <c r="S1747" s="17">
        <v>2</v>
      </c>
      <c r="T1747" s="20">
        <v>0</v>
      </c>
      <c r="U1747" s="19">
        <v>4.9432</v>
      </c>
      <c r="V1747" s="20">
        <f t="shared" si="135"/>
        <v>0.37</v>
      </c>
      <c r="W1747" s="17">
        <f t="shared" si="136"/>
        <v>2014</v>
      </c>
      <c r="X1747" t="str">
        <f t="shared" si="137"/>
        <v>Jun-2014</v>
      </c>
      <c r="Y1747" s="17">
        <f t="shared" si="138"/>
        <v>3</v>
      </c>
      <c r="Z1747" t="str">
        <f t="shared" si="139"/>
        <v>0% (No Discount)</v>
      </c>
      <c r="AA1747" s="17">
        <f>IF(COUNTIF($B$2:B1747,B1747)=1,1,0)</f>
        <v>1</v>
      </c>
      <c r="AB1747" s="17">
        <f>IF(COUNTIF($F$2:F1747,F1747)=1,1,0)</f>
        <v>0</v>
      </c>
    </row>
    <row r="1748" spans="1:28" x14ac:dyDescent="0.2">
      <c r="A1748" s="17">
        <v>1747</v>
      </c>
      <c r="B1748" t="s">
        <v>4485</v>
      </c>
      <c r="C1748" s="18">
        <v>42595</v>
      </c>
      <c r="D1748" s="18">
        <v>42599</v>
      </c>
      <c r="E1748" t="s">
        <v>50</v>
      </c>
      <c r="F1748" t="s">
        <v>1692</v>
      </c>
      <c r="G1748" t="s">
        <v>1693</v>
      </c>
      <c r="H1748" t="s">
        <v>53</v>
      </c>
      <c r="I1748" t="s">
        <v>54</v>
      </c>
      <c r="J1748" t="s">
        <v>1553</v>
      </c>
      <c r="K1748" t="s">
        <v>115</v>
      </c>
      <c r="L1748">
        <v>28540</v>
      </c>
      <c r="M1748" t="s">
        <v>57</v>
      </c>
      <c r="N1748" t="s">
        <v>2389</v>
      </c>
      <c r="O1748" t="s">
        <v>73</v>
      </c>
      <c r="P1748" t="s">
        <v>102</v>
      </c>
      <c r="Q1748" t="s">
        <v>2390</v>
      </c>
      <c r="R1748" s="19">
        <v>11.231999999999999</v>
      </c>
      <c r="S1748" s="17">
        <v>8</v>
      </c>
      <c r="T1748" s="20">
        <v>0.7</v>
      </c>
      <c r="U1748" s="19">
        <v>-8.2368000000000006</v>
      </c>
      <c r="V1748" s="20">
        <f t="shared" si="135"/>
        <v>-0.73333333333333339</v>
      </c>
      <c r="W1748" s="17">
        <f t="shared" si="136"/>
        <v>2016</v>
      </c>
      <c r="X1748" t="str">
        <f t="shared" si="137"/>
        <v>Aug-2016</v>
      </c>
      <c r="Y1748" s="17">
        <f t="shared" si="138"/>
        <v>4</v>
      </c>
      <c r="Z1748" t="str">
        <f t="shared" si="139"/>
        <v>Over 50%</v>
      </c>
      <c r="AA1748" s="17">
        <f>IF(COUNTIF($B$2:B1748,B1748)=1,1,0)</f>
        <v>1</v>
      </c>
      <c r="AB1748" s="17">
        <f>IF(COUNTIF($F$2:F1748,F1748)=1,1,0)</f>
        <v>0</v>
      </c>
    </row>
    <row r="1749" spans="1:28" x14ac:dyDescent="0.2">
      <c r="A1749" s="17">
        <v>1748</v>
      </c>
      <c r="B1749" t="s">
        <v>4485</v>
      </c>
      <c r="C1749" s="18">
        <v>42595</v>
      </c>
      <c r="D1749" s="18">
        <v>42599</v>
      </c>
      <c r="E1749" t="s">
        <v>50</v>
      </c>
      <c r="F1749" t="s">
        <v>1692</v>
      </c>
      <c r="G1749" t="s">
        <v>1693</v>
      </c>
      <c r="H1749" t="s">
        <v>53</v>
      </c>
      <c r="I1749" t="s">
        <v>54</v>
      </c>
      <c r="J1749" t="s">
        <v>1553</v>
      </c>
      <c r="K1749" t="s">
        <v>115</v>
      </c>
      <c r="L1749">
        <v>28540</v>
      </c>
      <c r="M1749" t="s">
        <v>57</v>
      </c>
      <c r="N1749" t="s">
        <v>4486</v>
      </c>
      <c r="O1749" t="s">
        <v>73</v>
      </c>
      <c r="P1749" t="s">
        <v>117</v>
      </c>
      <c r="Q1749" t="s">
        <v>213</v>
      </c>
      <c r="R1749" s="19">
        <v>10.272</v>
      </c>
      <c r="S1749" s="17">
        <v>3</v>
      </c>
      <c r="T1749" s="20">
        <v>0.2</v>
      </c>
      <c r="U1749" s="19">
        <v>3.21</v>
      </c>
      <c r="V1749" s="20">
        <f t="shared" si="135"/>
        <v>0.3125</v>
      </c>
      <c r="W1749" s="17">
        <f t="shared" si="136"/>
        <v>2016</v>
      </c>
      <c r="X1749" t="str">
        <f t="shared" si="137"/>
        <v>Aug-2016</v>
      </c>
      <c r="Y1749" s="17">
        <f t="shared" si="138"/>
        <v>4</v>
      </c>
      <c r="Z1749" t="str">
        <f t="shared" si="139"/>
        <v>11-20%</v>
      </c>
      <c r="AA1749" s="17">
        <f>IF(COUNTIF($B$2:B1749,B1749)=1,1,0)</f>
        <v>0</v>
      </c>
      <c r="AB1749" s="17">
        <f>IF(COUNTIF($F$2:F1749,F1749)=1,1,0)</f>
        <v>0</v>
      </c>
    </row>
    <row r="1750" spans="1:28" x14ac:dyDescent="0.2">
      <c r="A1750" s="17">
        <v>1749</v>
      </c>
      <c r="B1750" t="s">
        <v>4487</v>
      </c>
      <c r="C1750" s="18">
        <v>41754</v>
      </c>
      <c r="D1750" s="18">
        <v>41758</v>
      </c>
      <c r="E1750" t="s">
        <v>77</v>
      </c>
      <c r="F1750" t="s">
        <v>4488</v>
      </c>
      <c r="G1750" t="s">
        <v>4489</v>
      </c>
      <c r="H1750" t="s">
        <v>129</v>
      </c>
      <c r="I1750" t="s">
        <v>54</v>
      </c>
      <c r="J1750" t="s">
        <v>211</v>
      </c>
      <c r="K1750" t="s">
        <v>131</v>
      </c>
      <c r="L1750">
        <v>77095</v>
      </c>
      <c r="M1750" t="s">
        <v>132</v>
      </c>
      <c r="N1750" t="s">
        <v>2861</v>
      </c>
      <c r="O1750" t="s">
        <v>73</v>
      </c>
      <c r="P1750" t="s">
        <v>117</v>
      </c>
      <c r="Q1750" t="s">
        <v>2862</v>
      </c>
      <c r="R1750" s="19">
        <v>10.368</v>
      </c>
      <c r="S1750" s="17">
        <v>2</v>
      </c>
      <c r="T1750" s="20">
        <v>0.2</v>
      </c>
      <c r="U1750" s="19">
        <v>3.6288</v>
      </c>
      <c r="V1750" s="20">
        <f t="shared" si="135"/>
        <v>0.35</v>
      </c>
      <c r="W1750" s="17">
        <f t="shared" si="136"/>
        <v>2014</v>
      </c>
      <c r="X1750" t="str">
        <f t="shared" si="137"/>
        <v>Apr-2014</v>
      </c>
      <c r="Y1750" s="17">
        <f t="shared" si="138"/>
        <v>4</v>
      </c>
      <c r="Z1750" t="str">
        <f t="shared" si="139"/>
        <v>11-20%</v>
      </c>
      <c r="AA1750" s="17">
        <f>IF(COUNTIF($B$2:B1750,B1750)=1,1,0)</f>
        <v>1</v>
      </c>
      <c r="AB1750" s="17">
        <f>IF(COUNTIF($F$2:F1750,F1750)=1,1,0)</f>
        <v>1</v>
      </c>
    </row>
    <row r="1751" spans="1:28" x14ac:dyDescent="0.2">
      <c r="A1751" s="17">
        <v>1750</v>
      </c>
      <c r="B1751" t="s">
        <v>4487</v>
      </c>
      <c r="C1751" s="18">
        <v>41754</v>
      </c>
      <c r="D1751" s="18">
        <v>41758</v>
      </c>
      <c r="E1751" t="s">
        <v>77</v>
      </c>
      <c r="F1751" t="s">
        <v>4488</v>
      </c>
      <c r="G1751" t="s">
        <v>4489</v>
      </c>
      <c r="H1751" t="s">
        <v>129</v>
      </c>
      <c r="I1751" t="s">
        <v>54</v>
      </c>
      <c r="J1751" t="s">
        <v>211</v>
      </c>
      <c r="K1751" t="s">
        <v>131</v>
      </c>
      <c r="L1751">
        <v>77095</v>
      </c>
      <c r="M1751" t="s">
        <v>132</v>
      </c>
      <c r="N1751" t="s">
        <v>4098</v>
      </c>
      <c r="O1751" t="s">
        <v>73</v>
      </c>
      <c r="P1751" t="s">
        <v>95</v>
      </c>
      <c r="Q1751" t="s">
        <v>4099</v>
      </c>
      <c r="R1751" s="19">
        <v>6.24</v>
      </c>
      <c r="S1751" s="17">
        <v>3</v>
      </c>
      <c r="T1751" s="20">
        <v>0.2</v>
      </c>
      <c r="U1751" s="19">
        <v>0.54600000000000004</v>
      </c>
      <c r="V1751" s="20">
        <f t="shared" si="135"/>
        <v>8.7500000000000008E-2</v>
      </c>
      <c r="W1751" s="17">
        <f t="shared" si="136"/>
        <v>2014</v>
      </c>
      <c r="X1751" t="str">
        <f t="shared" si="137"/>
        <v>Apr-2014</v>
      </c>
      <c r="Y1751" s="17">
        <f t="shared" si="138"/>
        <v>4</v>
      </c>
      <c r="Z1751" t="str">
        <f t="shared" si="139"/>
        <v>11-20%</v>
      </c>
      <c r="AA1751" s="17">
        <f>IF(COUNTIF($B$2:B1751,B1751)=1,1,0)</f>
        <v>0</v>
      </c>
      <c r="AB1751" s="17">
        <f>IF(COUNTIF($F$2:F1751,F1751)=1,1,0)</f>
        <v>0</v>
      </c>
    </row>
    <row r="1752" spans="1:28" x14ac:dyDescent="0.2">
      <c r="A1752" s="17">
        <v>1751</v>
      </c>
      <c r="B1752" t="s">
        <v>4490</v>
      </c>
      <c r="C1752" s="18">
        <v>42330</v>
      </c>
      <c r="D1752" s="18">
        <v>42335</v>
      </c>
      <c r="E1752" t="s">
        <v>77</v>
      </c>
      <c r="F1752" t="s">
        <v>2099</v>
      </c>
      <c r="G1752" t="s">
        <v>2100</v>
      </c>
      <c r="H1752" t="s">
        <v>129</v>
      </c>
      <c r="I1752" t="s">
        <v>54</v>
      </c>
      <c r="J1752" t="s">
        <v>707</v>
      </c>
      <c r="K1752" t="s">
        <v>131</v>
      </c>
      <c r="L1752">
        <v>78207</v>
      </c>
      <c r="M1752" t="s">
        <v>132</v>
      </c>
      <c r="N1752" t="s">
        <v>4491</v>
      </c>
      <c r="O1752" t="s">
        <v>59</v>
      </c>
      <c r="P1752" t="s">
        <v>83</v>
      </c>
      <c r="Q1752" t="s">
        <v>4492</v>
      </c>
      <c r="R1752" s="19">
        <v>206.96199999999999</v>
      </c>
      <c r="S1752" s="17">
        <v>2</v>
      </c>
      <c r="T1752" s="20">
        <v>0.3</v>
      </c>
      <c r="U1752" s="19">
        <v>-32.522599999999997</v>
      </c>
      <c r="V1752" s="20">
        <f t="shared" si="135"/>
        <v>-0.15714285714285714</v>
      </c>
      <c r="W1752" s="17">
        <f t="shared" si="136"/>
        <v>2015</v>
      </c>
      <c r="X1752" t="str">
        <f t="shared" si="137"/>
        <v>Nov-2015</v>
      </c>
      <c r="Y1752" s="17">
        <f t="shared" si="138"/>
        <v>5</v>
      </c>
      <c r="Z1752" t="str">
        <f t="shared" si="139"/>
        <v>21-30%</v>
      </c>
      <c r="AA1752" s="17">
        <f>IF(COUNTIF($B$2:B1752,B1752)=1,1,0)</f>
        <v>1</v>
      </c>
      <c r="AB1752" s="17">
        <f>IF(COUNTIF($F$2:F1752,F1752)=1,1,0)</f>
        <v>0</v>
      </c>
    </row>
    <row r="1753" spans="1:28" x14ac:dyDescent="0.2">
      <c r="A1753" s="17">
        <v>1752</v>
      </c>
      <c r="B1753" t="s">
        <v>4493</v>
      </c>
      <c r="C1753" s="18">
        <v>43022</v>
      </c>
      <c r="D1753" s="18">
        <v>43025</v>
      </c>
      <c r="E1753" t="s">
        <v>215</v>
      </c>
      <c r="F1753" t="s">
        <v>4494</v>
      </c>
      <c r="G1753" t="s">
        <v>4495</v>
      </c>
      <c r="H1753" t="s">
        <v>53</v>
      </c>
      <c r="I1753" t="s">
        <v>54</v>
      </c>
      <c r="J1753" t="s">
        <v>3234</v>
      </c>
      <c r="K1753" t="s">
        <v>70</v>
      </c>
      <c r="L1753">
        <v>94601</v>
      </c>
      <c r="M1753" t="s">
        <v>71</v>
      </c>
      <c r="N1753" t="s">
        <v>1164</v>
      </c>
      <c r="O1753" t="s">
        <v>59</v>
      </c>
      <c r="P1753" t="s">
        <v>92</v>
      </c>
      <c r="Q1753" t="s">
        <v>1165</v>
      </c>
      <c r="R1753" s="19">
        <v>9.4600000000000009</v>
      </c>
      <c r="S1753" s="17">
        <v>2</v>
      </c>
      <c r="T1753" s="20">
        <v>0</v>
      </c>
      <c r="U1753" s="19">
        <v>3.6894</v>
      </c>
      <c r="V1753" s="20">
        <f t="shared" si="135"/>
        <v>0.38999999999999996</v>
      </c>
      <c r="W1753" s="17">
        <f t="shared" si="136"/>
        <v>2017</v>
      </c>
      <c r="X1753" t="str">
        <f t="shared" si="137"/>
        <v>Oct-2017</v>
      </c>
      <c r="Y1753" s="17">
        <f t="shared" si="138"/>
        <v>3</v>
      </c>
      <c r="Z1753" t="str">
        <f t="shared" si="139"/>
        <v>0% (No Discount)</v>
      </c>
      <c r="AA1753" s="17">
        <f>IF(COUNTIF($B$2:B1753,B1753)=1,1,0)</f>
        <v>1</v>
      </c>
      <c r="AB1753" s="17">
        <f>IF(COUNTIF($F$2:F1753,F1753)=1,1,0)</f>
        <v>1</v>
      </c>
    </row>
    <row r="1754" spans="1:28" x14ac:dyDescent="0.2">
      <c r="A1754" s="17">
        <v>1753</v>
      </c>
      <c r="B1754" t="s">
        <v>4496</v>
      </c>
      <c r="C1754" s="18">
        <v>43071</v>
      </c>
      <c r="D1754" s="18">
        <v>43074</v>
      </c>
      <c r="E1754" t="s">
        <v>215</v>
      </c>
      <c r="F1754" t="s">
        <v>876</v>
      </c>
      <c r="G1754" t="s">
        <v>877</v>
      </c>
      <c r="H1754" t="s">
        <v>68</v>
      </c>
      <c r="I1754" t="s">
        <v>54</v>
      </c>
      <c r="J1754" t="s">
        <v>154</v>
      </c>
      <c r="K1754" t="s">
        <v>70</v>
      </c>
      <c r="L1754">
        <v>94122</v>
      </c>
      <c r="M1754" t="s">
        <v>71</v>
      </c>
      <c r="N1754" t="s">
        <v>3254</v>
      </c>
      <c r="O1754" t="s">
        <v>73</v>
      </c>
      <c r="P1754" t="s">
        <v>86</v>
      </c>
      <c r="Q1754" t="s">
        <v>3255</v>
      </c>
      <c r="R1754" s="19">
        <v>559.62</v>
      </c>
      <c r="S1754" s="17">
        <v>9</v>
      </c>
      <c r="T1754" s="20">
        <v>0</v>
      </c>
      <c r="U1754" s="19">
        <v>151.09739999999999</v>
      </c>
      <c r="V1754" s="20">
        <f t="shared" si="135"/>
        <v>0.26999999999999996</v>
      </c>
      <c r="W1754" s="17">
        <f t="shared" si="136"/>
        <v>2017</v>
      </c>
      <c r="X1754" t="str">
        <f t="shared" si="137"/>
        <v>Dec-2017</v>
      </c>
      <c r="Y1754" s="17">
        <f t="shared" si="138"/>
        <v>3</v>
      </c>
      <c r="Z1754" t="str">
        <f t="shared" si="139"/>
        <v>0% (No Discount)</v>
      </c>
      <c r="AA1754" s="17">
        <f>IF(COUNTIF($B$2:B1754,B1754)=1,1,0)</f>
        <v>1</v>
      </c>
      <c r="AB1754" s="17">
        <f>IF(COUNTIF($F$2:F1754,F1754)=1,1,0)</f>
        <v>0</v>
      </c>
    </row>
    <row r="1755" spans="1:28" x14ac:dyDescent="0.2">
      <c r="A1755" s="17">
        <v>1754</v>
      </c>
      <c r="B1755" t="s">
        <v>4496</v>
      </c>
      <c r="C1755" s="18">
        <v>43071</v>
      </c>
      <c r="D1755" s="18">
        <v>43074</v>
      </c>
      <c r="E1755" t="s">
        <v>215</v>
      </c>
      <c r="F1755" t="s">
        <v>876</v>
      </c>
      <c r="G1755" t="s">
        <v>877</v>
      </c>
      <c r="H1755" t="s">
        <v>68</v>
      </c>
      <c r="I1755" t="s">
        <v>54</v>
      </c>
      <c r="J1755" t="s">
        <v>154</v>
      </c>
      <c r="K1755" t="s">
        <v>70</v>
      </c>
      <c r="L1755">
        <v>94122</v>
      </c>
      <c r="M1755" t="s">
        <v>71</v>
      </c>
      <c r="N1755" t="s">
        <v>4342</v>
      </c>
      <c r="O1755" t="s">
        <v>73</v>
      </c>
      <c r="P1755" t="s">
        <v>117</v>
      </c>
      <c r="Q1755" t="s">
        <v>4343</v>
      </c>
      <c r="R1755" s="19">
        <v>109.92</v>
      </c>
      <c r="S1755" s="17">
        <v>2</v>
      </c>
      <c r="T1755" s="20">
        <v>0</v>
      </c>
      <c r="U1755" s="19">
        <v>53.860799999999998</v>
      </c>
      <c r="V1755" s="20">
        <f t="shared" si="135"/>
        <v>0.49</v>
      </c>
      <c r="W1755" s="17">
        <f t="shared" si="136"/>
        <v>2017</v>
      </c>
      <c r="X1755" t="str">
        <f t="shared" si="137"/>
        <v>Dec-2017</v>
      </c>
      <c r="Y1755" s="17">
        <f t="shared" si="138"/>
        <v>3</v>
      </c>
      <c r="Z1755" t="str">
        <f t="shared" si="139"/>
        <v>0% (No Discount)</v>
      </c>
      <c r="AA1755" s="17">
        <f>IF(COUNTIF($B$2:B1755,B1755)=1,1,0)</f>
        <v>0</v>
      </c>
      <c r="AB1755" s="17">
        <f>IF(COUNTIF($F$2:F1755,F1755)=1,1,0)</f>
        <v>0</v>
      </c>
    </row>
    <row r="1756" spans="1:28" x14ac:dyDescent="0.2">
      <c r="A1756" s="17">
        <v>1755</v>
      </c>
      <c r="B1756" t="s">
        <v>4496</v>
      </c>
      <c r="C1756" s="18">
        <v>43071</v>
      </c>
      <c r="D1756" s="18">
        <v>43074</v>
      </c>
      <c r="E1756" t="s">
        <v>215</v>
      </c>
      <c r="F1756" t="s">
        <v>876</v>
      </c>
      <c r="G1756" t="s">
        <v>877</v>
      </c>
      <c r="H1756" t="s">
        <v>68</v>
      </c>
      <c r="I1756" t="s">
        <v>54</v>
      </c>
      <c r="J1756" t="s">
        <v>154</v>
      </c>
      <c r="K1756" t="s">
        <v>70</v>
      </c>
      <c r="L1756">
        <v>94122</v>
      </c>
      <c r="M1756" t="s">
        <v>71</v>
      </c>
      <c r="N1756" t="s">
        <v>4497</v>
      </c>
      <c r="O1756" t="s">
        <v>73</v>
      </c>
      <c r="P1756" t="s">
        <v>117</v>
      </c>
      <c r="Q1756" t="s">
        <v>4498</v>
      </c>
      <c r="R1756" s="19">
        <v>8.56</v>
      </c>
      <c r="S1756" s="17">
        <v>2</v>
      </c>
      <c r="T1756" s="20">
        <v>0</v>
      </c>
      <c r="U1756" s="19">
        <v>3.8519999999999999</v>
      </c>
      <c r="V1756" s="20">
        <f t="shared" si="135"/>
        <v>0.44999999999999996</v>
      </c>
      <c r="W1756" s="17">
        <f t="shared" si="136"/>
        <v>2017</v>
      </c>
      <c r="X1756" t="str">
        <f t="shared" si="137"/>
        <v>Dec-2017</v>
      </c>
      <c r="Y1756" s="17">
        <f t="shared" si="138"/>
        <v>3</v>
      </c>
      <c r="Z1756" t="str">
        <f t="shared" si="139"/>
        <v>0% (No Discount)</v>
      </c>
      <c r="AA1756" s="17">
        <f>IF(COUNTIF($B$2:B1756,B1756)=1,1,0)</f>
        <v>0</v>
      </c>
      <c r="AB1756" s="17">
        <f>IF(COUNTIF($F$2:F1756,F1756)=1,1,0)</f>
        <v>0</v>
      </c>
    </row>
    <row r="1757" spans="1:28" x14ac:dyDescent="0.2">
      <c r="A1757" s="17">
        <v>1756</v>
      </c>
      <c r="B1757" t="s">
        <v>4499</v>
      </c>
      <c r="C1757" s="18">
        <v>42346</v>
      </c>
      <c r="D1757" s="18">
        <v>42349</v>
      </c>
      <c r="E1757" t="s">
        <v>50</v>
      </c>
      <c r="F1757" t="s">
        <v>4212</v>
      </c>
      <c r="G1757" t="s">
        <v>4213</v>
      </c>
      <c r="H1757" t="s">
        <v>129</v>
      </c>
      <c r="I1757" t="s">
        <v>54</v>
      </c>
      <c r="J1757" t="s">
        <v>130</v>
      </c>
      <c r="K1757" t="s">
        <v>131</v>
      </c>
      <c r="L1757">
        <v>76106</v>
      </c>
      <c r="M1757" t="s">
        <v>132</v>
      </c>
      <c r="N1757" t="s">
        <v>3310</v>
      </c>
      <c r="O1757" t="s">
        <v>73</v>
      </c>
      <c r="P1757" t="s">
        <v>117</v>
      </c>
      <c r="Q1757" t="s">
        <v>3311</v>
      </c>
      <c r="R1757" s="19">
        <v>360.71199999999999</v>
      </c>
      <c r="S1757" s="17">
        <v>11</v>
      </c>
      <c r="T1757" s="20">
        <v>0.2</v>
      </c>
      <c r="U1757" s="19">
        <v>130.75810000000001</v>
      </c>
      <c r="V1757" s="20">
        <f t="shared" si="135"/>
        <v>0.36250000000000004</v>
      </c>
      <c r="W1757" s="17">
        <f t="shared" si="136"/>
        <v>2015</v>
      </c>
      <c r="X1757" t="str">
        <f t="shared" si="137"/>
        <v>Dec-2015</v>
      </c>
      <c r="Y1757" s="17">
        <f t="shared" si="138"/>
        <v>3</v>
      </c>
      <c r="Z1757" t="str">
        <f t="shared" si="139"/>
        <v>11-20%</v>
      </c>
      <c r="AA1757" s="17">
        <f>IF(COUNTIF($B$2:B1757,B1757)=1,1,0)</f>
        <v>1</v>
      </c>
      <c r="AB1757" s="17">
        <f>IF(COUNTIF($F$2:F1757,F1757)=1,1,0)</f>
        <v>0</v>
      </c>
    </row>
    <row r="1758" spans="1:28" x14ac:dyDescent="0.2">
      <c r="A1758" s="17">
        <v>1757</v>
      </c>
      <c r="B1758" t="s">
        <v>4499</v>
      </c>
      <c r="C1758" s="18">
        <v>42346</v>
      </c>
      <c r="D1758" s="18">
        <v>42349</v>
      </c>
      <c r="E1758" t="s">
        <v>50</v>
      </c>
      <c r="F1758" t="s">
        <v>4212</v>
      </c>
      <c r="G1758" t="s">
        <v>4213</v>
      </c>
      <c r="H1758" t="s">
        <v>129</v>
      </c>
      <c r="I1758" t="s">
        <v>54</v>
      </c>
      <c r="J1758" t="s">
        <v>130</v>
      </c>
      <c r="K1758" t="s">
        <v>131</v>
      </c>
      <c r="L1758">
        <v>76106</v>
      </c>
      <c r="M1758" t="s">
        <v>132</v>
      </c>
      <c r="N1758" t="s">
        <v>4500</v>
      </c>
      <c r="O1758" t="s">
        <v>98</v>
      </c>
      <c r="P1758" t="s">
        <v>99</v>
      </c>
      <c r="Q1758" t="s">
        <v>4501</v>
      </c>
      <c r="R1758" s="19">
        <v>1718.4</v>
      </c>
      <c r="S1758" s="17">
        <v>6</v>
      </c>
      <c r="T1758" s="20">
        <v>0.2</v>
      </c>
      <c r="U1758" s="19">
        <v>150.36000000000001</v>
      </c>
      <c r="V1758" s="20">
        <f t="shared" si="135"/>
        <v>8.7500000000000008E-2</v>
      </c>
      <c r="W1758" s="17">
        <f t="shared" si="136"/>
        <v>2015</v>
      </c>
      <c r="X1758" t="str">
        <f t="shared" si="137"/>
        <v>Dec-2015</v>
      </c>
      <c r="Y1758" s="17">
        <f t="shared" si="138"/>
        <v>3</v>
      </c>
      <c r="Z1758" t="str">
        <f t="shared" si="139"/>
        <v>11-20%</v>
      </c>
      <c r="AA1758" s="17">
        <f>IF(COUNTIF($B$2:B1758,B1758)=1,1,0)</f>
        <v>0</v>
      </c>
      <c r="AB1758" s="17">
        <f>IF(COUNTIF($F$2:F1758,F1758)=1,1,0)</f>
        <v>0</v>
      </c>
    </row>
    <row r="1759" spans="1:28" x14ac:dyDescent="0.2">
      <c r="A1759" s="17">
        <v>1758</v>
      </c>
      <c r="B1759" t="s">
        <v>4502</v>
      </c>
      <c r="C1759" s="18">
        <v>42198</v>
      </c>
      <c r="D1759" s="18">
        <v>42200</v>
      </c>
      <c r="E1759" t="s">
        <v>215</v>
      </c>
      <c r="F1759" t="s">
        <v>3003</v>
      </c>
      <c r="G1759" t="s">
        <v>3004</v>
      </c>
      <c r="H1759" t="s">
        <v>129</v>
      </c>
      <c r="I1759" t="s">
        <v>54</v>
      </c>
      <c r="J1759" t="s">
        <v>211</v>
      </c>
      <c r="K1759" t="s">
        <v>131</v>
      </c>
      <c r="L1759">
        <v>77095</v>
      </c>
      <c r="M1759" t="s">
        <v>132</v>
      </c>
      <c r="N1759" t="s">
        <v>3967</v>
      </c>
      <c r="O1759" t="s">
        <v>73</v>
      </c>
      <c r="P1759" t="s">
        <v>102</v>
      </c>
      <c r="Q1759" t="s">
        <v>3968</v>
      </c>
      <c r="R1759" s="19">
        <v>41.567999999999998</v>
      </c>
      <c r="S1759" s="17">
        <v>6</v>
      </c>
      <c r="T1759" s="20">
        <v>0.8</v>
      </c>
      <c r="U1759" s="19">
        <v>-66.508799999999994</v>
      </c>
      <c r="V1759" s="20">
        <f t="shared" si="135"/>
        <v>-1.5999999999999999</v>
      </c>
      <c r="W1759" s="17">
        <f t="shared" si="136"/>
        <v>2015</v>
      </c>
      <c r="X1759" t="str">
        <f t="shared" si="137"/>
        <v>Jul-2015</v>
      </c>
      <c r="Y1759" s="17">
        <f t="shared" si="138"/>
        <v>2</v>
      </c>
      <c r="Z1759" t="str">
        <f t="shared" si="139"/>
        <v>Over 50%</v>
      </c>
      <c r="AA1759" s="17">
        <f>IF(COUNTIF($B$2:B1759,B1759)=1,1,0)</f>
        <v>1</v>
      </c>
      <c r="AB1759" s="17">
        <f>IF(COUNTIF($F$2:F1759,F1759)=1,1,0)</f>
        <v>0</v>
      </c>
    </row>
    <row r="1760" spans="1:28" x14ac:dyDescent="0.2">
      <c r="A1760" s="17">
        <v>1759</v>
      </c>
      <c r="B1760" t="s">
        <v>4503</v>
      </c>
      <c r="C1760" s="18">
        <v>41770</v>
      </c>
      <c r="D1760" s="18">
        <v>41776</v>
      </c>
      <c r="E1760" t="s">
        <v>77</v>
      </c>
      <c r="F1760" t="s">
        <v>4504</v>
      </c>
      <c r="G1760" t="s">
        <v>4505</v>
      </c>
      <c r="H1760" t="s">
        <v>53</v>
      </c>
      <c r="I1760" t="s">
        <v>54</v>
      </c>
      <c r="J1760" t="s">
        <v>211</v>
      </c>
      <c r="K1760" t="s">
        <v>131</v>
      </c>
      <c r="L1760">
        <v>77095</v>
      </c>
      <c r="M1760" t="s">
        <v>132</v>
      </c>
      <c r="N1760" t="s">
        <v>3266</v>
      </c>
      <c r="O1760" t="s">
        <v>98</v>
      </c>
      <c r="P1760" t="s">
        <v>188</v>
      </c>
      <c r="Q1760" t="s">
        <v>3267</v>
      </c>
      <c r="R1760" s="19">
        <v>46.863999999999997</v>
      </c>
      <c r="S1760" s="17">
        <v>2</v>
      </c>
      <c r="T1760" s="20">
        <v>0.2</v>
      </c>
      <c r="U1760" s="19">
        <v>7.6154000000000002</v>
      </c>
      <c r="V1760" s="20">
        <f t="shared" si="135"/>
        <v>0.16250000000000001</v>
      </c>
      <c r="W1760" s="17">
        <f t="shared" si="136"/>
        <v>2014</v>
      </c>
      <c r="X1760" t="str">
        <f t="shared" si="137"/>
        <v>May-2014</v>
      </c>
      <c r="Y1760" s="17">
        <f t="shared" si="138"/>
        <v>6</v>
      </c>
      <c r="Z1760" t="str">
        <f t="shared" si="139"/>
        <v>11-20%</v>
      </c>
      <c r="AA1760" s="17">
        <f>IF(COUNTIF($B$2:B1760,B1760)=1,1,0)</f>
        <v>1</v>
      </c>
      <c r="AB1760" s="17">
        <f>IF(COUNTIF($F$2:F1760,F1760)=1,1,0)</f>
        <v>1</v>
      </c>
    </row>
    <row r="1761" spans="1:28" x14ac:dyDescent="0.2">
      <c r="A1761" s="17">
        <v>1760</v>
      </c>
      <c r="B1761" t="s">
        <v>4506</v>
      </c>
      <c r="C1761" s="18">
        <v>41644</v>
      </c>
      <c r="D1761" s="18">
        <v>41651</v>
      </c>
      <c r="E1761" t="s">
        <v>77</v>
      </c>
      <c r="F1761" t="s">
        <v>3970</v>
      </c>
      <c r="G1761" t="s">
        <v>3971</v>
      </c>
      <c r="H1761" t="s">
        <v>53</v>
      </c>
      <c r="I1761" t="s">
        <v>54</v>
      </c>
      <c r="J1761" t="s">
        <v>173</v>
      </c>
      <c r="K1761" t="s">
        <v>174</v>
      </c>
      <c r="L1761">
        <v>19143</v>
      </c>
      <c r="M1761" t="s">
        <v>175</v>
      </c>
      <c r="N1761" t="s">
        <v>1454</v>
      </c>
      <c r="O1761" t="s">
        <v>73</v>
      </c>
      <c r="P1761" t="s">
        <v>95</v>
      </c>
      <c r="Q1761" t="s">
        <v>1455</v>
      </c>
      <c r="R1761" s="19">
        <v>19.536000000000001</v>
      </c>
      <c r="S1761" s="17">
        <v>3</v>
      </c>
      <c r="T1761" s="20">
        <v>0.2</v>
      </c>
      <c r="U1761" s="19">
        <v>4.8840000000000003</v>
      </c>
      <c r="V1761" s="20">
        <f t="shared" si="135"/>
        <v>0.25</v>
      </c>
      <c r="W1761" s="17">
        <f t="shared" si="136"/>
        <v>2014</v>
      </c>
      <c r="X1761" t="str">
        <f t="shared" si="137"/>
        <v>Jan-2014</v>
      </c>
      <c r="Y1761" s="17">
        <f t="shared" si="138"/>
        <v>7</v>
      </c>
      <c r="Z1761" t="str">
        <f t="shared" si="139"/>
        <v>11-20%</v>
      </c>
      <c r="AA1761" s="17">
        <f>IF(COUNTIF($B$2:B1761,B1761)=1,1,0)</f>
        <v>1</v>
      </c>
      <c r="AB1761" s="17">
        <f>IF(COUNTIF($F$2:F1761,F1761)=1,1,0)</f>
        <v>0</v>
      </c>
    </row>
    <row r="1762" spans="1:28" x14ac:dyDescent="0.2">
      <c r="A1762" s="17">
        <v>1761</v>
      </c>
      <c r="B1762" t="s">
        <v>4507</v>
      </c>
      <c r="C1762" s="18">
        <v>42252</v>
      </c>
      <c r="D1762" s="18">
        <v>42256</v>
      </c>
      <c r="E1762" t="s">
        <v>77</v>
      </c>
      <c r="F1762" t="s">
        <v>1339</v>
      </c>
      <c r="G1762" t="s">
        <v>1340</v>
      </c>
      <c r="H1762" t="s">
        <v>53</v>
      </c>
      <c r="I1762" t="s">
        <v>54</v>
      </c>
      <c r="J1762" t="s">
        <v>977</v>
      </c>
      <c r="K1762" t="s">
        <v>70</v>
      </c>
      <c r="L1762">
        <v>92105</v>
      </c>
      <c r="M1762" t="s">
        <v>71</v>
      </c>
      <c r="N1762" t="s">
        <v>4508</v>
      </c>
      <c r="O1762" t="s">
        <v>59</v>
      </c>
      <c r="P1762" t="s">
        <v>60</v>
      </c>
      <c r="Q1762" t="s">
        <v>4509</v>
      </c>
      <c r="R1762" s="19">
        <v>411.33199999999999</v>
      </c>
      <c r="S1762" s="17">
        <v>4</v>
      </c>
      <c r="T1762" s="20">
        <v>0.15</v>
      </c>
      <c r="U1762" s="19">
        <v>-4.8391999999999999</v>
      </c>
      <c r="V1762" s="20">
        <f t="shared" si="135"/>
        <v>-1.1764705882352941E-2</v>
      </c>
      <c r="W1762" s="17">
        <f t="shared" si="136"/>
        <v>2015</v>
      </c>
      <c r="X1762" t="str">
        <f t="shared" si="137"/>
        <v>Sep-2015</v>
      </c>
      <c r="Y1762" s="17">
        <f t="shared" si="138"/>
        <v>4</v>
      </c>
      <c r="Z1762" t="str">
        <f t="shared" si="139"/>
        <v>11-20%</v>
      </c>
      <c r="AA1762" s="17">
        <f>IF(COUNTIF($B$2:B1762,B1762)=1,1,0)</f>
        <v>1</v>
      </c>
      <c r="AB1762" s="17">
        <f>IF(COUNTIF($F$2:F1762,F1762)=1,1,0)</f>
        <v>0</v>
      </c>
    </row>
    <row r="1763" spans="1:28" x14ac:dyDescent="0.2">
      <c r="A1763" s="17">
        <v>1762</v>
      </c>
      <c r="B1763" t="s">
        <v>4507</v>
      </c>
      <c r="C1763" s="18">
        <v>42252</v>
      </c>
      <c r="D1763" s="18">
        <v>42256</v>
      </c>
      <c r="E1763" t="s">
        <v>77</v>
      </c>
      <c r="F1763" t="s">
        <v>1339</v>
      </c>
      <c r="G1763" t="s">
        <v>1340</v>
      </c>
      <c r="H1763" t="s">
        <v>53</v>
      </c>
      <c r="I1763" t="s">
        <v>54</v>
      </c>
      <c r="J1763" t="s">
        <v>977</v>
      </c>
      <c r="K1763" t="s">
        <v>70</v>
      </c>
      <c r="L1763">
        <v>92105</v>
      </c>
      <c r="M1763" t="s">
        <v>71</v>
      </c>
      <c r="N1763" t="s">
        <v>4510</v>
      </c>
      <c r="O1763" t="s">
        <v>73</v>
      </c>
      <c r="P1763" t="s">
        <v>102</v>
      </c>
      <c r="Q1763" t="s">
        <v>4511</v>
      </c>
      <c r="R1763" s="19">
        <v>28.751999999999999</v>
      </c>
      <c r="S1763" s="17">
        <v>6</v>
      </c>
      <c r="T1763" s="20">
        <v>0.2</v>
      </c>
      <c r="U1763" s="19">
        <v>9.7037999999999993</v>
      </c>
      <c r="V1763" s="20">
        <f t="shared" si="135"/>
        <v>0.33749999999999997</v>
      </c>
      <c r="W1763" s="17">
        <f t="shared" si="136"/>
        <v>2015</v>
      </c>
      <c r="X1763" t="str">
        <f t="shared" si="137"/>
        <v>Sep-2015</v>
      </c>
      <c r="Y1763" s="17">
        <f t="shared" si="138"/>
        <v>4</v>
      </c>
      <c r="Z1763" t="str">
        <f t="shared" si="139"/>
        <v>11-20%</v>
      </c>
      <c r="AA1763" s="17">
        <f>IF(COUNTIF($B$2:B1763,B1763)=1,1,0)</f>
        <v>0</v>
      </c>
      <c r="AB1763" s="17">
        <f>IF(COUNTIF($F$2:F1763,F1763)=1,1,0)</f>
        <v>0</v>
      </c>
    </row>
    <row r="1764" spans="1:28" x14ac:dyDescent="0.2">
      <c r="A1764" s="17">
        <v>1763</v>
      </c>
      <c r="B1764" t="s">
        <v>4507</v>
      </c>
      <c r="C1764" s="18">
        <v>42252</v>
      </c>
      <c r="D1764" s="18">
        <v>42256</v>
      </c>
      <c r="E1764" t="s">
        <v>77</v>
      </c>
      <c r="F1764" t="s">
        <v>1339</v>
      </c>
      <c r="G1764" t="s">
        <v>1340</v>
      </c>
      <c r="H1764" t="s">
        <v>53</v>
      </c>
      <c r="I1764" t="s">
        <v>54</v>
      </c>
      <c r="J1764" t="s">
        <v>977</v>
      </c>
      <c r="K1764" t="s">
        <v>70</v>
      </c>
      <c r="L1764">
        <v>92105</v>
      </c>
      <c r="M1764" t="s">
        <v>71</v>
      </c>
      <c r="N1764" t="s">
        <v>4512</v>
      </c>
      <c r="O1764" t="s">
        <v>59</v>
      </c>
      <c r="P1764" t="s">
        <v>60</v>
      </c>
      <c r="Q1764" t="s">
        <v>4513</v>
      </c>
      <c r="R1764" s="19">
        <v>293.19900000000001</v>
      </c>
      <c r="S1764" s="17">
        <v>3</v>
      </c>
      <c r="T1764" s="20">
        <v>0.15</v>
      </c>
      <c r="U1764" s="19">
        <v>-20.696400000000001</v>
      </c>
      <c r="V1764" s="20">
        <f t="shared" si="135"/>
        <v>-7.0588235294117646E-2</v>
      </c>
      <c r="W1764" s="17">
        <f t="shared" si="136"/>
        <v>2015</v>
      </c>
      <c r="X1764" t="str">
        <f t="shared" si="137"/>
        <v>Sep-2015</v>
      </c>
      <c r="Y1764" s="17">
        <f t="shared" si="138"/>
        <v>4</v>
      </c>
      <c r="Z1764" t="str">
        <f t="shared" si="139"/>
        <v>11-20%</v>
      </c>
      <c r="AA1764" s="17">
        <f>IF(COUNTIF($B$2:B1764,B1764)=1,1,0)</f>
        <v>0</v>
      </c>
      <c r="AB1764" s="17">
        <f>IF(COUNTIF($F$2:F1764,F1764)=1,1,0)</f>
        <v>0</v>
      </c>
    </row>
    <row r="1765" spans="1:28" x14ac:dyDescent="0.2">
      <c r="A1765" s="17">
        <v>1764</v>
      </c>
      <c r="B1765" t="s">
        <v>4514</v>
      </c>
      <c r="C1765" s="18">
        <v>42586</v>
      </c>
      <c r="D1765" s="18">
        <v>42590</v>
      </c>
      <c r="E1765" t="s">
        <v>77</v>
      </c>
      <c r="F1765" t="s">
        <v>4515</v>
      </c>
      <c r="G1765" t="s">
        <v>4516</v>
      </c>
      <c r="H1765" t="s">
        <v>129</v>
      </c>
      <c r="I1765" t="s">
        <v>54</v>
      </c>
      <c r="J1765" t="s">
        <v>4386</v>
      </c>
      <c r="K1765" t="s">
        <v>346</v>
      </c>
      <c r="L1765">
        <v>23434</v>
      </c>
      <c r="M1765" t="s">
        <v>57</v>
      </c>
      <c r="N1765" t="s">
        <v>1436</v>
      </c>
      <c r="O1765" t="s">
        <v>73</v>
      </c>
      <c r="P1765" t="s">
        <v>606</v>
      </c>
      <c r="Q1765" t="s">
        <v>1437</v>
      </c>
      <c r="R1765" s="19">
        <v>35.06</v>
      </c>
      <c r="S1765" s="17">
        <v>2</v>
      </c>
      <c r="T1765" s="20">
        <v>0</v>
      </c>
      <c r="U1765" s="19">
        <v>10.518000000000001</v>
      </c>
      <c r="V1765" s="20">
        <f t="shared" si="135"/>
        <v>0.3</v>
      </c>
      <c r="W1765" s="17">
        <f t="shared" si="136"/>
        <v>2016</v>
      </c>
      <c r="X1765" t="str">
        <f t="shared" si="137"/>
        <v>Aug-2016</v>
      </c>
      <c r="Y1765" s="17">
        <f t="shared" si="138"/>
        <v>4</v>
      </c>
      <c r="Z1765" t="str">
        <f t="shared" si="139"/>
        <v>0% (No Discount)</v>
      </c>
      <c r="AA1765" s="17">
        <f>IF(COUNTIF($B$2:B1765,B1765)=1,1,0)</f>
        <v>1</v>
      </c>
      <c r="AB1765" s="17">
        <f>IF(COUNTIF($F$2:F1765,F1765)=1,1,0)</f>
        <v>1</v>
      </c>
    </row>
    <row r="1766" spans="1:28" x14ac:dyDescent="0.2">
      <c r="A1766" s="17">
        <v>1765</v>
      </c>
      <c r="B1766" t="s">
        <v>4514</v>
      </c>
      <c r="C1766" s="18">
        <v>42586</v>
      </c>
      <c r="D1766" s="18">
        <v>42590</v>
      </c>
      <c r="E1766" t="s">
        <v>77</v>
      </c>
      <c r="F1766" t="s">
        <v>4515</v>
      </c>
      <c r="G1766" t="s">
        <v>4516</v>
      </c>
      <c r="H1766" t="s">
        <v>129</v>
      </c>
      <c r="I1766" t="s">
        <v>54</v>
      </c>
      <c r="J1766" t="s">
        <v>4386</v>
      </c>
      <c r="K1766" t="s">
        <v>346</v>
      </c>
      <c r="L1766">
        <v>23434</v>
      </c>
      <c r="M1766" t="s">
        <v>57</v>
      </c>
      <c r="N1766" t="s">
        <v>2446</v>
      </c>
      <c r="O1766" t="s">
        <v>73</v>
      </c>
      <c r="P1766" t="s">
        <v>74</v>
      </c>
      <c r="Q1766" t="s">
        <v>2447</v>
      </c>
      <c r="R1766" s="19">
        <v>4.13</v>
      </c>
      <c r="S1766" s="17">
        <v>1</v>
      </c>
      <c r="T1766" s="20">
        <v>0</v>
      </c>
      <c r="U1766" s="19">
        <v>1.8997999999999999</v>
      </c>
      <c r="V1766" s="20">
        <f t="shared" si="135"/>
        <v>0.46</v>
      </c>
      <c r="W1766" s="17">
        <f t="shared" si="136"/>
        <v>2016</v>
      </c>
      <c r="X1766" t="str">
        <f t="shared" si="137"/>
        <v>Aug-2016</v>
      </c>
      <c r="Y1766" s="17">
        <f t="shared" si="138"/>
        <v>4</v>
      </c>
      <c r="Z1766" t="str">
        <f t="shared" si="139"/>
        <v>0% (No Discount)</v>
      </c>
      <c r="AA1766" s="17">
        <f>IF(COUNTIF($B$2:B1766,B1766)=1,1,0)</f>
        <v>0</v>
      </c>
      <c r="AB1766" s="17">
        <f>IF(COUNTIF($F$2:F1766,F1766)=1,1,0)</f>
        <v>0</v>
      </c>
    </row>
    <row r="1767" spans="1:28" x14ac:dyDescent="0.2">
      <c r="A1767" s="17">
        <v>1766</v>
      </c>
      <c r="B1767" t="s">
        <v>4514</v>
      </c>
      <c r="C1767" s="18">
        <v>42586</v>
      </c>
      <c r="D1767" s="18">
        <v>42590</v>
      </c>
      <c r="E1767" t="s">
        <v>77</v>
      </c>
      <c r="F1767" t="s">
        <v>4515</v>
      </c>
      <c r="G1767" t="s">
        <v>4516</v>
      </c>
      <c r="H1767" t="s">
        <v>129</v>
      </c>
      <c r="I1767" t="s">
        <v>54</v>
      </c>
      <c r="J1767" t="s">
        <v>4386</v>
      </c>
      <c r="K1767" t="s">
        <v>346</v>
      </c>
      <c r="L1767">
        <v>23434</v>
      </c>
      <c r="M1767" t="s">
        <v>57</v>
      </c>
      <c r="N1767" t="s">
        <v>4517</v>
      </c>
      <c r="O1767" t="s">
        <v>59</v>
      </c>
      <c r="P1767" t="s">
        <v>92</v>
      </c>
      <c r="Q1767" t="s">
        <v>4518</v>
      </c>
      <c r="R1767" s="19">
        <v>109.8</v>
      </c>
      <c r="S1767" s="17">
        <v>9</v>
      </c>
      <c r="T1767" s="20">
        <v>0</v>
      </c>
      <c r="U1767" s="19">
        <v>46.116</v>
      </c>
      <c r="V1767" s="20">
        <f t="shared" si="135"/>
        <v>0.42</v>
      </c>
      <c r="W1767" s="17">
        <f t="shared" si="136"/>
        <v>2016</v>
      </c>
      <c r="X1767" t="str">
        <f t="shared" si="137"/>
        <v>Aug-2016</v>
      </c>
      <c r="Y1767" s="17">
        <f t="shared" si="138"/>
        <v>4</v>
      </c>
      <c r="Z1767" t="str">
        <f t="shared" si="139"/>
        <v>0% (No Discount)</v>
      </c>
      <c r="AA1767" s="17">
        <f>IF(COUNTIF($B$2:B1767,B1767)=1,1,0)</f>
        <v>0</v>
      </c>
      <c r="AB1767" s="17">
        <f>IF(COUNTIF($F$2:F1767,F1767)=1,1,0)</f>
        <v>0</v>
      </c>
    </row>
    <row r="1768" spans="1:28" x14ac:dyDescent="0.2">
      <c r="A1768" s="17">
        <v>1767</v>
      </c>
      <c r="B1768" t="s">
        <v>4514</v>
      </c>
      <c r="C1768" s="18">
        <v>42586</v>
      </c>
      <c r="D1768" s="18">
        <v>42590</v>
      </c>
      <c r="E1768" t="s">
        <v>77</v>
      </c>
      <c r="F1768" t="s">
        <v>4515</v>
      </c>
      <c r="G1768" t="s">
        <v>4516</v>
      </c>
      <c r="H1768" t="s">
        <v>129</v>
      </c>
      <c r="I1768" t="s">
        <v>54</v>
      </c>
      <c r="J1768" t="s">
        <v>4386</v>
      </c>
      <c r="K1768" t="s">
        <v>346</v>
      </c>
      <c r="L1768">
        <v>23434</v>
      </c>
      <c r="M1768" t="s">
        <v>57</v>
      </c>
      <c r="N1768" t="s">
        <v>4519</v>
      </c>
      <c r="O1768" t="s">
        <v>73</v>
      </c>
      <c r="P1768" t="s">
        <v>74</v>
      </c>
      <c r="Q1768" t="s">
        <v>4520</v>
      </c>
      <c r="R1768" s="19">
        <v>9.82</v>
      </c>
      <c r="S1768" s="17">
        <v>2</v>
      </c>
      <c r="T1768" s="20">
        <v>0</v>
      </c>
      <c r="U1768" s="19">
        <v>4.8117999999999999</v>
      </c>
      <c r="V1768" s="20">
        <f t="shared" si="135"/>
        <v>0.49</v>
      </c>
      <c r="W1768" s="17">
        <f t="shared" si="136"/>
        <v>2016</v>
      </c>
      <c r="X1768" t="str">
        <f t="shared" si="137"/>
        <v>Aug-2016</v>
      </c>
      <c r="Y1768" s="17">
        <f t="shared" si="138"/>
        <v>4</v>
      </c>
      <c r="Z1768" t="str">
        <f t="shared" si="139"/>
        <v>0% (No Discount)</v>
      </c>
      <c r="AA1768" s="17">
        <f>IF(COUNTIF($B$2:B1768,B1768)=1,1,0)</f>
        <v>0</v>
      </c>
      <c r="AB1768" s="17">
        <f>IF(COUNTIF($F$2:F1768,F1768)=1,1,0)</f>
        <v>0</v>
      </c>
    </row>
    <row r="1769" spans="1:28" x14ac:dyDescent="0.2">
      <c r="A1769" s="17">
        <v>1768</v>
      </c>
      <c r="B1769" t="s">
        <v>4521</v>
      </c>
      <c r="C1769" s="18">
        <v>41720</v>
      </c>
      <c r="D1769" s="18">
        <v>41724</v>
      </c>
      <c r="E1769" t="s">
        <v>77</v>
      </c>
      <c r="F1769" t="s">
        <v>4522</v>
      </c>
      <c r="G1769" t="s">
        <v>4523</v>
      </c>
      <c r="H1769" t="s">
        <v>53</v>
      </c>
      <c r="I1769" t="s">
        <v>54</v>
      </c>
      <c r="J1769" t="s">
        <v>4524</v>
      </c>
      <c r="K1769" t="s">
        <v>115</v>
      </c>
      <c r="L1769">
        <v>27405</v>
      </c>
      <c r="M1769" t="s">
        <v>57</v>
      </c>
      <c r="N1769" t="s">
        <v>282</v>
      </c>
      <c r="O1769" t="s">
        <v>73</v>
      </c>
      <c r="P1769" t="s">
        <v>102</v>
      </c>
      <c r="Q1769" t="s">
        <v>283</v>
      </c>
      <c r="R1769" s="19">
        <v>7.6440000000000001</v>
      </c>
      <c r="S1769" s="17">
        <v>4</v>
      </c>
      <c r="T1769" s="20">
        <v>0.7</v>
      </c>
      <c r="U1769" s="19">
        <v>-5.8604000000000003</v>
      </c>
      <c r="V1769" s="20">
        <f t="shared" si="135"/>
        <v>-0.76666666666666672</v>
      </c>
      <c r="W1769" s="17">
        <f t="shared" si="136"/>
        <v>2014</v>
      </c>
      <c r="X1769" t="str">
        <f t="shared" si="137"/>
        <v>Mar-2014</v>
      </c>
      <c r="Y1769" s="17">
        <f t="shared" si="138"/>
        <v>4</v>
      </c>
      <c r="Z1769" t="str">
        <f t="shared" si="139"/>
        <v>Over 50%</v>
      </c>
      <c r="AA1769" s="17">
        <f>IF(COUNTIF($B$2:B1769,B1769)=1,1,0)</f>
        <v>1</v>
      </c>
      <c r="AB1769" s="17">
        <f>IF(COUNTIF($F$2:F1769,F1769)=1,1,0)</f>
        <v>1</v>
      </c>
    </row>
    <row r="1770" spans="1:28" x14ac:dyDescent="0.2">
      <c r="A1770" s="17">
        <v>1769</v>
      </c>
      <c r="B1770" t="s">
        <v>4521</v>
      </c>
      <c r="C1770" s="18">
        <v>41720</v>
      </c>
      <c r="D1770" s="18">
        <v>41724</v>
      </c>
      <c r="E1770" t="s">
        <v>77</v>
      </c>
      <c r="F1770" t="s">
        <v>4522</v>
      </c>
      <c r="G1770" t="s">
        <v>4523</v>
      </c>
      <c r="H1770" t="s">
        <v>53</v>
      </c>
      <c r="I1770" t="s">
        <v>54</v>
      </c>
      <c r="J1770" t="s">
        <v>4524</v>
      </c>
      <c r="K1770" t="s">
        <v>115</v>
      </c>
      <c r="L1770">
        <v>27405</v>
      </c>
      <c r="M1770" t="s">
        <v>57</v>
      </c>
      <c r="N1770" t="s">
        <v>645</v>
      </c>
      <c r="O1770" t="s">
        <v>73</v>
      </c>
      <c r="P1770" t="s">
        <v>102</v>
      </c>
      <c r="Q1770" t="s">
        <v>646</v>
      </c>
      <c r="R1770" s="19">
        <v>51.465000000000003</v>
      </c>
      <c r="S1770" s="17">
        <v>5</v>
      </c>
      <c r="T1770" s="20">
        <v>0.7</v>
      </c>
      <c r="U1770" s="19">
        <v>-39.456499999999998</v>
      </c>
      <c r="V1770" s="20">
        <f t="shared" si="135"/>
        <v>-0.76666666666666661</v>
      </c>
      <c r="W1770" s="17">
        <f t="shared" si="136"/>
        <v>2014</v>
      </c>
      <c r="X1770" t="str">
        <f t="shared" si="137"/>
        <v>Mar-2014</v>
      </c>
      <c r="Y1770" s="17">
        <f t="shared" si="138"/>
        <v>4</v>
      </c>
      <c r="Z1770" t="str">
        <f t="shared" si="139"/>
        <v>Over 50%</v>
      </c>
      <c r="AA1770" s="17">
        <f>IF(COUNTIF($B$2:B1770,B1770)=1,1,0)</f>
        <v>0</v>
      </c>
      <c r="AB1770" s="17">
        <f>IF(COUNTIF($F$2:F1770,F1770)=1,1,0)</f>
        <v>0</v>
      </c>
    </row>
    <row r="1771" spans="1:28" x14ac:dyDescent="0.2">
      <c r="A1771" s="17">
        <v>1770</v>
      </c>
      <c r="B1771" t="s">
        <v>4525</v>
      </c>
      <c r="C1771" s="18">
        <v>42796</v>
      </c>
      <c r="D1771" s="18">
        <v>42802</v>
      </c>
      <c r="E1771" t="s">
        <v>77</v>
      </c>
      <c r="F1771" t="s">
        <v>382</v>
      </c>
      <c r="G1771" t="s">
        <v>383</v>
      </c>
      <c r="H1771" t="s">
        <v>68</v>
      </c>
      <c r="I1771" t="s">
        <v>54</v>
      </c>
      <c r="J1771" t="s">
        <v>844</v>
      </c>
      <c r="K1771" t="s">
        <v>131</v>
      </c>
      <c r="L1771">
        <v>75081</v>
      </c>
      <c r="M1771" t="s">
        <v>132</v>
      </c>
      <c r="N1771" t="s">
        <v>1900</v>
      </c>
      <c r="O1771" t="s">
        <v>73</v>
      </c>
      <c r="P1771" t="s">
        <v>606</v>
      </c>
      <c r="Q1771" t="s">
        <v>1327</v>
      </c>
      <c r="R1771" s="19">
        <v>6.976</v>
      </c>
      <c r="S1771" s="17">
        <v>4</v>
      </c>
      <c r="T1771" s="20">
        <v>0.2</v>
      </c>
      <c r="U1771" s="19">
        <v>-1.3952</v>
      </c>
      <c r="V1771" s="20">
        <f t="shared" si="135"/>
        <v>-0.2</v>
      </c>
      <c r="W1771" s="17">
        <f t="shared" si="136"/>
        <v>2017</v>
      </c>
      <c r="X1771" t="str">
        <f t="shared" si="137"/>
        <v>Mar-2017</v>
      </c>
      <c r="Y1771" s="17">
        <f t="shared" si="138"/>
        <v>6</v>
      </c>
      <c r="Z1771" t="str">
        <f t="shared" si="139"/>
        <v>11-20%</v>
      </c>
      <c r="AA1771" s="17">
        <f>IF(COUNTIF($B$2:B1771,B1771)=1,1,0)</f>
        <v>1</v>
      </c>
      <c r="AB1771" s="17">
        <f>IF(COUNTIF($F$2:F1771,F1771)=1,1,0)</f>
        <v>0</v>
      </c>
    </row>
    <row r="1772" spans="1:28" x14ac:dyDescent="0.2">
      <c r="A1772" s="17">
        <v>1771</v>
      </c>
      <c r="B1772" t="s">
        <v>4525</v>
      </c>
      <c r="C1772" s="18">
        <v>42796</v>
      </c>
      <c r="D1772" s="18">
        <v>42802</v>
      </c>
      <c r="E1772" t="s">
        <v>77</v>
      </c>
      <c r="F1772" t="s">
        <v>382</v>
      </c>
      <c r="G1772" t="s">
        <v>383</v>
      </c>
      <c r="H1772" t="s">
        <v>68</v>
      </c>
      <c r="I1772" t="s">
        <v>54</v>
      </c>
      <c r="J1772" t="s">
        <v>844</v>
      </c>
      <c r="K1772" t="s">
        <v>131</v>
      </c>
      <c r="L1772">
        <v>75081</v>
      </c>
      <c r="M1772" t="s">
        <v>132</v>
      </c>
      <c r="N1772" t="s">
        <v>259</v>
      </c>
      <c r="O1772" t="s">
        <v>73</v>
      </c>
      <c r="P1772" t="s">
        <v>102</v>
      </c>
      <c r="Q1772" t="s">
        <v>260</v>
      </c>
      <c r="R1772" s="19">
        <v>12.222</v>
      </c>
      <c r="S1772" s="17">
        <v>7</v>
      </c>
      <c r="T1772" s="20">
        <v>0.8</v>
      </c>
      <c r="U1772" s="19">
        <v>-20.1663</v>
      </c>
      <c r="V1772" s="20">
        <f t="shared" si="135"/>
        <v>-1.6500000000000001</v>
      </c>
      <c r="W1772" s="17">
        <f t="shared" si="136"/>
        <v>2017</v>
      </c>
      <c r="X1772" t="str">
        <f t="shared" si="137"/>
        <v>Mar-2017</v>
      </c>
      <c r="Y1772" s="17">
        <f t="shared" si="138"/>
        <v>6</v>
      </c>
      <c r="Z1772" t="str">
        <f t="shared" si="139"/>
        <v>Over 50%</v>
      </c>
      <c r="AA1772" s="17">
        <f>IF(COUNTIF($B$2:B1772,B1772)=1,1,0)</f>
        <v>0</v>
      </c>
      <c r="AB1772" s="17">
        <f>IF(COUNTIF($F$2:F1772,F1772)=1,1,0)</f>
        <v>0</v>
      </c>
    </row>
    <row r="1773" spans="1:28" x14ac:dyDescent="0.2">
      <c r="A1773" s="17">
        <v>1772</v>
      </c>
      <c r="B1773" t="s">
        <v>4526</v>
      </c>
      <c r="C1773" s="18">
        <v>42701</v>
      </c>
      <c r="D1773" s="18">
        <v>42703</v>
      </c>
      <c r="E1773" t="s">
        <v>50</v>
      </c>
      <c r="F1773" t="s">
        <v>540</v>
      </c>
      <c r="G1773" t="s">
        <v>541</v>
      </c>
      <c r="H1773" t="s">
        <v>68</v>
      </c>
      <c r="I1773" t="s">
        <v>54</v>
      </c>
      <c r="J1773" t="s">
        <v>330</v>
      </c>
      <c r="K1773" t="s">
        <v>238</v>
      </c>
      <c r="L1773">
        <v>60623</v>
      </c>
      <c r="M1773" t="s">
        <v>132</v>
      </c>
      <c r="N1773" t="s">
        <v>3359</v>
      </c>
      <c r="O1773" t="s">
        <v>73</v>
      </c>
      <c r="P1773" t="s">
        <v>86</v>
      </c>
      <c r="Q1773" t="s">
        <v>3360</v>
      </c>
      <c r="R1773" s="19">
        <v>97.983999999999995</v>
      </c>
      <c r="S1773" s="17">
        <v>2</v>
      </c>
      <c r="T1773" s="20">
        <v>0.2</v>
      </c>
      <c r="U1773" s="19">
        <v>-24.495999999999999</v>
      </c>
      <c r="V1773" s="20">
        <f t="shared" si="135"/>
        <v>-0.25</v>
      </c>
      <c r="W1773" s="17">
        <f t="shared" si="136"/>
        <v>2016</v>
      </c>
      <c r="X1773" t="str">
        <f t="shared" si="137"/>
        <v>Nov-2016</v>
      </c>
      <c r="Y1773" s="17">
        <f t="shared" si="138"/>
        <v>2</v>
      </c>
      <c r="Z1773" t="str">
        <f t="shared" si="139"/>
        <v>11-20%</v>
      </c>
      <c r="AA1773" s="17">
        <f>IF(COUNTIF($B$2:B1773,B1773)=1,1,0)</f>
        <v>1</v>
      </c>
      <c r="AB1773" s="17">
        <f>IF(COUNTIF($F$2:F1773,F1773)=1,1,0)</f>
        <v>0</v>
      </c>
    </row>
    <row r="1774" spans="1:28" x14ac:dyDescent="0.2">
      <c r="A1774" s="17">
        <v>1773</v>
      </c>
      <c r="B1774" t="s">
        <v>4526</v>
      </c>
      <c r="C1774" s="18">
        <v>42701</v>
      </c>
      <c r="D1774" s="18">
        <v>42703</v>
      </c>
      <c r="E1774" t="s">
        <v>50</v>
      </c>
      <c r="F1774" t="s">
        <v>540</v>
      </c>
      <c r="G1774" t="s">
        <v>541</v>
      </c>
      <c r="H1774" t="s">
        <v>68</v>
      </c>
      <c r="I1774" t="s">
        <v>54</v>
      </c>
      <c r="J1774" t="s">
        <v>330</v>
      </c>
      <c r="K1774" t="s">
        <v>238</v>
      </c>
      <c r="L1774">
        <v>60623</v>
      </c>
      <c r="M1774" t="s">
        <v>132</v>
      </c>
      <c r="N1774" t="s">
        <v>873</v>
      </c>
      <c r="O1774" t="s">
        <v>98</v>
      </c>
      <c r="P1774" t="s">
        <v>188</v>
      </c>
      <c r="Q1774" t="s">
        <v>874</v>
      </c>
      <c r="R1774" s="19">
        <v>62.4</v>
      </c>
      <c r="S1774" s="17">
        <v>6</v>
      </c>
      <c r="T1774" s="20">
        <v>0.2</v>
      </c>
      <c r="U1774" s="19">
        <v>19.5</v>
      </c>
      <c r="V1774" s="20">
        <f t="shared" si="135"/>
        <v>0.3125</v>
      </c>
      <c r="W1774" s="17">
        <f t="shared" si="136"/>
        <v>2016</v>
      </c>
      <c r="X1774" t="str">
        <f t="shared" si="137"/>
        <v>Nov-2016</v>
      </c>
      <c r="Y1774" s="17">
        <f t="shared" si="138"/>
        <v>2</v>
      </c>
      <c r="Z1774" t="str">
        <f t="shared" si="139"/>
        <v>11-20%</v>
      </c>
      <c r="AA1774" s="17">
        <f>IF(COUNTIF($B$2:B1774,B1774)=1,1,0)</f>
        <v>0</v>
      </c>
      <c r="AB1774" s="17">
        <f>IF(COUNTIF($F$2:F1774,F1774)=1,1,0)</f>
        <v>0</v>
      </c>
    </row>
    <row r="1775" spans="1:28" x14ac:dyDescent="0.2">
      <c r="A1775" s="17">
        <v>1774</v>
      </c>
      <c r="B1775" t="s">
        <v>4527</v>
      </c>
      <c r="C1775" s="18">
        <v>41757</v>
      </c>
      <c r="D1775" s="18">
        <v>41762</v>
      </c>
      <c r="E1775" t="s">
        <v>77</v>
      </c>
      <c r="F1775" t="s">
        <v>4229</v>
      </c>
      <c r="G1775" t="s">
        <v>4230</v>
      </c>
      <c r="H1775" t="s">
        <v>68</v>
      </c>
      <c r="I1775" t="s">
        <v>54</v>
      </c>
      <c r="J1775" t="s">
        <v>4528</v>
      </c>
      <c r="K1775" t="s">
        <v>2769</v>
      </c>
      <c r="L1775">
        <v>21215</v>
      </c>
      <c r="M1775" t="s">
        <v>175</v>
      </c>
      <c r="N1775" t="s">
        <v>4529</v>
      </c>
      <c r="O1775" t="s">
        <v>73</v>
      </c>
      <c r="P1775" t="s">
        <v>102</v>
      </c>
      <c r="Q1775" t="s">
        <v>4530</v>
      </c>
      <c r="R1775" s="19">
        <v>20.86</v>
      </c>
      <c r="S1775" s="17">
        <v>2</v>
      </c>
      <c r="T1775" s="20">
        <v>0</v>
      </c>
      <c r="U1775" s="19">
        <v>9.3870000000000005</v>
      </c>
      <c r="V1775" s="20">
        <f t="shared" si="135"/>
        <v>0.45</v>
      </c>
      <c r="W1775" s="17">
        <f t="shared" si="136"/>
        <v>2014</v>
      </c>
      <c r="X1775" t="str">
        <f t="shared" si="137"/>
        <v>Apr-2014</v>
      </c>
      <c r="Y1775" s="17">
        <f t="shared" si="138"/>
        <v>5</v>
      </c>
      <c r="Z1775" t="str">
        <f t="shared" si="139"/>
        <v>0% (No Discount)</v>
      </c>
      <c r="AA1775" s="17">
        <f>IF(COUNTIF($B$2:B1775,B1775)=1,1,0)</f>
        <v>1</v>
      </c>
      <c r="AB1775" s="17">
        <f>IF(COUNTIF($F$2:F1775,F1775)=1,1,0)</f>
        <v>0</v>
      </c>
    </row>
    <row r="1776" spans="1:28" x14ac:dyDescent="0.2">
      <c r="A1776" s="17">
        <v>1775</v>
      </c>
      <c r="B1776" t="s">
        <v>4527</v>
      </c>
      <c r="C1776" s="18">
        <v>41757</v>
      </c>
      <c r="D1776" s="18">
        <v>41762</v>
      </c>
      <c r="E1776" t="s">
        <v>77</v>
      </c>
      <c r="F1776" t="s">
        <v>4229</v>
      </c>
      <c r="G1776" t="s">
        <v>4230</v>
      </c>
      <c r="H1776" t="s">
        <v>68</v>
      </c>
      <c r="I1776" t="s">
        <v>54</v>
      </c>
      <c r="J1776" t="s">
        <v>4528</v>
      </c>
      <c r="K1776" t="s">
        <v>2769</v>
      </c>
      <c r="L1776">
        <v>21215</v>
      </c>
      <c r="M1776" t="s">
        <v>175</v>
      </c>
      <c r="N1776" t="s">
        <v>4531</v>
      </c>
      <c r="O1776" t="s">
        <v>73</v>
      </c>
      <c r="P1776" t="s">
        <v>86</v>
      </c>
      <c r="Q1776" t="s">
        <v>4532</v>
      </c>
      <c r="R1776" s="19">
        <v>497.61</v>
      </c>
      <c r="S1776" s="17">
        <v>9</v>
      </c>
      <c r="T1776" s="20">
        <v>0</v>
      </c>
      <c r="U1776" s="19">
        <v>129.37860000000001</v>
      </c>
      <c r="V1776" s="20">
        <f t="shared" si="135"/>
        <v>0.26</v>
      </c>
      <c r="W1776" s="17">
        <f t="shared" si="136"/>
        <v>2014</v>
      </c>
      <c r="X1776" t="str">
        <f t="shared" si="137"/>
        <v>Apr-2014</v>
      </c>
      <c r="Y1776" s="17">
        <f t="shared" si="138"/>
        <v>5</v>
      </c>
      <c r="Z1776" t="str">
        <f t="shared" si="139"/>
        <v>0% (No Discount)</v>
      </c>
      <c r="AA1776" s="17">
        <f>IF(COUNTIF($B$2:B1776,B1776)=1,1,0)</f>
        <v>0</v>
      </c>
      <c r="AB1776" s="17">
        <f>IF(COUNTIF($F$2:F1776,F1776)=1,1,0)</f>
        <v>0</v>
      </c>
    </row>
    <row r="1777" spans="1:28" x14ac:dyDescent="0.2">
      <c r="A1777" s="17">
        <v>1776</v>
      </c>
      <c r="B1777" t="s">
        <v>4527</v>
      </c>
      <c r="C1777" s="18">
        <v>41757</v>
      </c>
      <c r="D1777" s="18">
        <v>41762</v>
      </c>
      <c r="E1777" t="s">
        <v>77</v>
      </c>
      <c r="F1777" t="s">
        <v>4229</v>
      </c>
      <c r="G1777" t="s">
        <v>4230</v>
      </c>
      <c r="H1777" t="s">
        <v>68</v>
      </c>
      <c r="I1777" t="s">
        <v>54</v>
      </c>
      <c r="J1777" t="s">
        <v>4528</v>
      </c>
      <c r="K1777" t="s">
        <v>2769</v>
      </c>
      <c r="L1777">
        <v>21215</v>
      </c>
      <c r="M1777" t="s">
        <v>175</v>
      </c>
      <c r="N1777" t="s">
        <v>4533</v>
      </c>
      <c r="O1777" t="s">
        <v>73</v>
      </c>
      <c r="P1777" t="s">
        <v>95</v>
      </c>
      <c r="Q1777" t="s">
        <v>4534</v>
      </c>
      <c r="R1777" s="19">
        <v>5.34</v>
      </c>
      <c r="S1777" s="17">
        <v>2</v>
      </c>
      <c r="T1777" s="20">
        <v>0</v>
      </c>
      <c r="U1777" s="19">
        <v>1.4952000000000001</v>
      </c>
      <c r="V1777" s="20">
        <f t="shared" si="135"/>
        <v>0.28000000000000003</v>
      </c>
      <c r="W1777" s="17">
        <f t="shared" si="136"/>
        <v>2014</v>
      </c>
      <c r="X1777" t="str">
        <f t="shared" si="137"/>
        <v>Apr-2014</v>
      </c>
      <c r="Y1777" s="17">
        <f t="shared" si="138"/>
        <v>5</v>
      </c>
      <c r="Z1777" t="str">
        <f t="shared" si="139"/>
        <v>0% (No Discount)</v>
      </c>
      <c r="AA1777" s="17">
        <f>IF(COUNTIF($B$2:B1777,B1777)=1,1,0)</f>
        <v>0</v>
      </c>
      <c r="AB1777" s="17">
        <f>IF(COUNTIF($F$2:F1777,F1777)=1,1,0)</f>
        <v>0</v>
      </c>
    </row>
    <row r="1778" spans="1:28" x14ac:dyDescent="0.2">
      <c r="A1778" s="17">
        <v>1777</v>
      </c>
      <c r="B1778" t="s">
        <v>4527</v>
      </c>
      <c r="C1778" s="18">
        <v>41757</v>
      </c>
      <c r="D1778" s="18">
        <v>41762</v>
      </c>
      <c r="E1778" t="s">
        <v>77</v>
      </c>
      <c r="F1778" t="s">
        <v>4229</v>
      </c>
      <c r="G1778" t="s">
        <v>4230</v>
      </c>
      <c r="H1778" t="s">
        <v>68</v>
      </c>
      <c r="I1778" t="s">
        <v>54</v>
      </c>
      <c r="J1778" t="s">
        <v>4528</v>
      </c>
      <c r="K1778" t="s">
        <v>2769</v>
      </c>
      <c r="L1778">
        <v>21215</v>
      </c>
      <c r="M1778" t="s">
        <v>175</v>
      </c>
      <c r="N1778" t="s">
        <v>3235</v>
      </c>
      <c r="O1778" t="s">
        <v>73</v>
      </c>
      <c r="P1778" t="s">
        <v>74</v>
      </c>
      <c r="Q1778" t="s">
        <v>3236</v>
      </c>
      <c r="R1778" s="19">
        <v>3.15</v>
      </c>
      <c r="S1778" s="17">
        <v>1</v>
      </c>
      <c r="T1778" s="20">
        <v>0</v>
      </c>
      <c r="U1778" s="19">
        <v>1.512</v>
      </c>
      <c r="V1778" s="20">
        <f t="shared" si="135"/>
        <v>0.48000000000000004</v>
      </c>
      <c r="W1778" s="17">
        <f t="shared" si="136"/>
        <v>2014</v>
      </c>
      <c r="X1778" t="str">
        <f t="shared" si="137"/>
        <v>Apr-2014</v>
      </c>
      <c r="Y1778" s="17">
        <f t="shared" si="138"/>
        <v>5</v>
      </c>
      <c r="Z1778" t="str">
        <f t="shared" si="139"/>
        <v>0% (No Discount)</v>
      </c>
      <c r="AA1778" s="17">
        <f>IF(COUNTIF($B$2:B1778,B1778)=1,1,0)</f>
        <v>0</v>
      </c>
      <c r="AB1778" s="17">
        <f>IF(COUNTIF($F$2:F1778,F1778)=1,1,0)</f>
        <v>0</v>
      </c>
    </row>
    <row r="1779" spans="1:28" x14ac:dyDescent="0.2">
      <c r="A1779" s="17">
        <v>1778</v>
      </c>
      <c r="B1779" t="s">
        <v>4535</v>
      </c>
      <c r="C1779" s="18">
        <v>42332</v>
      </c>
      <c r="D1779" s="18">
        <v>42336</v>
      </c>
      <c r="E1779" t="s">
        <v>77</v>
      </c>
      <c r="F1779" t="s">
        <v>278</v>
      </c>
      <c r="G1779" t="s">
        <v>279</v>
      </c>
      <c r="H1779" t="s">
        <v>53</v>
      </c>
      <c r="I1779" t="s">
        <v>54</v>
      </c>
      <c r="J1779" t="s">
        <v>69</v>
      </c>
      <c r="K1779" t="s">
        <v>70</v>
      </c>
      <c r="L1779">
        <v>90004</v>
      </c>
      <c r="M1779" t="s">
        <v>71</v>
      </c>
      <c r="N1779" t="s">
        <v>4536</v>
      </c>
      <c r="O1779" t="s">
        <v>73</v>
      </c>
      <c r="P1779" t="s">
        <v>117</v>
      </c>
      <c r="Q1779" t="s">
        <v>4537</v>
      </c>
      <c r="R1779" s="19">
        <v>368.91</v>
      </c>
      <c r="S1779" s="17">
        <v>9</v>
      </c>
      <c r="T1779" s="20">
        <v>0</v>
      </c>
      <c r="U1779" s="19">
        <v>180.76589999999999</v>
      </c>
      <c r="V1779" s="20">
        <f t="shared" si="135"/>
        <v>0.48999999999999994</v>
      </c>
      <c r="W1779" s="17">
        <f t="shared" si="136"/>
        <v>2015</v>
      </c>
      <c r="X1779" t="str">
        <f t="shared" si="137"/>
        <v>Nov-2015</v>
      </c>
      <c r="Y1779" s="17">
        <f t="shared" si="138"/>
        <v>4</v>
      </c>
      <c r="Z1779" t="str">
        <f t="shared" si="139"/>
        <v>0% (No Discount)</v>
      </c>
      <c r="AA1779" s="17">
        <f>IF(COUNTIF($B$2:B1779,B1779)=1,1,0)</f>
        <v>1</v>
      </c>
      <c r="AB1779" s="17">
        <f>IF(COUNTIF($F$2:F1779,F1779)=1,1,0)</f>
        <v>0</v>
      </c>
    </row>
    <row r="1780" spans="1:28" x14ac:dyDescent="0.2">
      <c r="A1780" s="17">
        <v>1779</v>
      </c>
      <c r="B1780" t="s">
        <v>4535</v>
      </c>
      <c r="C1780" s="18">
        <v>42332</v>
      </c>
      <c r="D1780" s="18">
        <v>42336</v>
      </c>
      <c r="E1780" t="s">
        <v>77</v>
      </c>
      <c r="F1780" t="s">
        <v>278</v>
      </c>
      <c r="G1780" t="s">
        <v>279</v>
      </c>
      <c r="H1780" t="s">
        <v>53</v>
      </c>
      <c r="I1780" t="s">
        <v>54</v>
      </c>
      <c r="J1780" t="s">
        <v>69</v>
      </c>
      <c r="K1780" t="s">
        <v>70</v>
      </c>
      <c r="L1780">
        <v>90004</v>
      </c>
      <c r="M1780" t="s">
        <v>71</v>
      </c>
      <c r="N1780" t="s">
        <v>1682</v>
      </c>
      <c r="O1780" t="s">
        <v>73</v>
      </c>
      <c r="P1780" t="s">
        <v>95</v>
      </c>
      <c r="Q1780" t="s">
        <v>1683</v>
      </c>
      <c r="R1780" s="19">
        <v>14.7</v>
      </c>
      <c r="S1780" s="17">
        <v>5</v>
      </c>
      <c r="T1780" s="20">
        <v>0</v>
      </c>
      <c r="U1780" s="19">
        <v>6.6150000000000002</v>
      </c>
      <c r="V1780" s="20">
        <f t="shared" si="135"/>
        <v>0.45</v>
      </c>
      <c r="W1780" s="17">
        <f t="shared" si="136"/>
        <v>2015</v>
      </c>
      <c r="X1780" t="str">
        <f t="shared" si="137"/>
        <v>Nov-2015</v>
      </c>
      <c r="Y1780" s="17">
        <f t="shared" si="138"/>
        <v>4</v>
      </c>
      <c r="Z1780" t="str">
        <f t="shared" si="139"/>
        <v>0% (No Discount)</v>
      </c>
      <c r="AA1780" s="17">
        <f>IF(COUNTIF($B$2:B1780,B1780)=1,1,0)</f>
        <v>0</v>
      </c>
      <c r="AB1780" s="17">
        <f>IF(COUNTIF($F$2:F1780,F1780)=1,1,0)</f>
        <v>0</v>
      </c>
    </row>
    <row r="1781" spans="1:28" x14ac:dyDescent="0.2">
      <c r="A1781" s="17">
        <v>1780</v>
      </c>
      <c r="B1781" t="s">
        <v>4538</v>
      </c>
      <c r="C1781" s="18">
        <v>42685</v>
      </c>
      <c r="D1781" s="18">
        <v>42690</v>
      </c>
      <c r="E1781" t="s">
        <v>77</v>
      </c>
      <c r="F1781" t="s">
        <v>3586</v>
      </c>
      <c r="G1781" t="s">
        <v>3587</v>
      </c>
      <c r="H1781" t="s">
        <v>53</v>
      </c>
      <c r="I1781" t="s">
        <v>54</v>
      </c>
      <c r="J1781" t="s">
        <v>293</v>
      </c>
      <c r="K1781" t="s">
        <v>294</v>
      </c>
      <c r="L1781">
        <v>10011</v>
      </c>
      <c r="M1781" t="s">
        <v>175</v>
      </c>
      <c r="N1781" t="s">
        <v>3205</v>
      </c>
      <c r="O1781" t="s">
        <v>98</v>
      </c>
      <c r="P1781" t="s">
        <v>188</v>
      </c>
      <c r="Q1781" t="s">
        <v>3206</v>
      </c>
      <c r="R1781" s="19">
        <v>59.97</v>
      </c>
      <c r="S1781" s="17">
        <v>3</v>
      </c>
      <c r="T1781" s="20">
        <v>0</v>
      </c>
      <c r="U1781" s="19">
        <v>14.9925</v>
      </c>
      <c r="V1781" s="20">
        <f t="shared" si="135"/>
        <v>0.25</v>
      </c>
      <c r="W1781" s="17">
        <f t="shared" si="136"/>
        <v>2016</v>
      </c>
      <c r="X1781" t="str">
        <f t="shared" si="137"/>
        <v>Nov-2016</v>
      </c>
      <c r="Y1781" s="17">
        <f t="shared" si="138"/>
        <v>5</v>
      </c>
      <c r="Z1781" t="str">
        <f t="shared" si="139"/>
        <v>0% (No Discount)</v>
      </c>
      <c r="AA1781" s="17">
        <f>IF(COUNTIF($B$2:B1781,B1781)=1,1,0)</f>
        <v>1</v>
      </c>
      <c r="AB1781" s="17">
        <f>IF(COUNTIF($F$2:F1781,F1781)=1,1,0)</f>
        <v>0</v>
      </c>
    </row>
    <row r="1782" spans="1:28" x14ac:dyDescent="0.2">
      <c r="A1782" s="17">
        <v>1781</v>
      </c>
      <c r="B1782" t="s">
        <v>4538</v>
      </c>
      <c r="C1782" s="18">
        <v>42685</v>
      </c>
      <c r="D1782" s="18">
        <v>42690</v>
      </c>
      <c r="E1782" t="s">
        <v>77</v>
      </c>
      <c r="F1782" t="s">
        <v>3586</v>
      </c>
      <c r="G1782" t="s">
        <v>3587</v>
      </c>
      <c r="H1782" t="s">
        <v>53</v>
      </c>
      <c r="I1782" t="s">
        <v>54</v>
      </c>
      <c r="J1782" t="s">
        <v>293</v>
      </c>
      <c r="K1782" t="s">
        <v>294</v>
      </c>
      <c r="L1782">
        <v>10011</v>
      </c>
      <c r="M1782" t="s">
        <v>175</v>
      </c>
      <c r="N1782" t="s">
        <v>963</v>
      </c>
      <c r="O1782" t="s">
        <v>73</v>
      </c>
      <c r="P1782" t="s">
        <v>86</v>
      </c>
      <c r="Q1782" t="s">
        <v>964</v>
      </c>
      <c r="R1782" s="19">
        <v>83.36</v>
      </c>
      <c r="S1782" s="17">
        <v>1</v>
      </c>
      <c r="T1782" s="20">
        <v>0</v>
      </c>
      <c r="U1782" s="19">
        <v>20.84</v>
      </c>
      <c r="V1782" s="20">
        <f t="shared" si="135"/>
        <v>0.25</v>
      </c>
      <c r="W1782" s="17">
        <f t="shared" si="136"/>
        <v>2016</v>
      </c>
      <c r="X1782" t="str">
        <f t="shared" si="137"/>
        <v>Nov-2016</v>
      </c>
      <c r="Y1782" s="17">
        <f t="shared" si="138"/>
        <v>5</v>
      </c>
      <c r="Z1782" t="str">
        <f t="shared" si="139"/>
        <v>0% (No Discount)</v>
      </c>
      <c r="AA1782" s="17">
        <f>IF(COUNTIF($B$2:B1782,B1782)=1,1,0)</f>
        <v>0</v>
      </c>
      <c r="AB1782" s="17">
        <f>IF(COUNTIF($F$2:F1782,F1782)=1,1,0)</f>
        <v>0</v>
      </c>
    </row>
    <row r="1783" spans="1:28" x14ac:dyDescent="0.2">
      <c r="A1783" s="17">
        <v>1782</v>
      </c>
      <c r="B1783" t="s">
        <v>4539</v>
      </c>
      <c r="C1783" s="18">
        <v>42194</v>
      </c>
      <c r="D1783" s="18">
        <v>42198</v>
      </c>
      <c r="E1783" t="s">
        <v>77</v>
      </c>
      <c r="F1783" t="s">
        <v>1025</v>
      </c>
      <c r="G1783" t="s">
        <v>1026</v>
      </c>
      <c r="H1783" t="s">
        <v>68</v>
      </c>
      <c r="I1783" t="s">
        <v>54</v>
      </c>
      <c r="J1783" t="s">
        <v>640</v>
      </c>
      <c r="K1783" t="s">
        <v>1275</v>
      </c>
      <c r="L1783">
        <v>2038</v>
      </c>
      <c r="M1783" t="s">
        <v>175</v>
      </c>
      <c r="N1783" t="s">
        <v>4540</v>
      </c>
      <c r="O1783" t="s">
        <v>73</v>
      </c>
      <c r="P1783" t="s">
        <v>117</v>
      </c>
      <c r="Q1783" t="s">
        <v>4541</v>
      </c>
      <c r="R1783" s="19">
        <v>6.58</v>
      </c>
      <c r="S1783" s="17">
        <v>2</v>
      </c>
      <c r="T1783" s="20">
        <v>0</v>
      </c>
      <c r="U1783" s="19">
        <v>3.0268000000000002</v>
      </c>
      <c r="V1783" s="20">
        <f t="shared" si="135"/>
        <v>0.46</v>
      </c>
      <c r="W1783" s="17">
        <f t="shared" si="136"/>
        <v>2015</v>
      </c>
      <c r="X1783" t="str">
        <f t="shared" si="137"/>
        <v>Jul-2015</v>
      </c>
      <c r="Y1783" s="17">
        <f t="shared" si="138"/>
        <v>4</v>
      </c>
      <c r="Z1783" t="str">
        <f t="shared" si="139"/>
        <v>0% (No Discount)</v>
      </c>
      <c r="AA1783" s="17">
        <f>IF(COUNTIF($B$2:B1783,B1783)=1,1,0)</f>
        <v>1</v>
      </c>
      <c r="AB1783" s="17">
        <f>IF(COUNTIF($F$2:F1783,F1783)=1,1,0)</f>
        <v>0</v>
      </c>
    </row>
    <row r="1784" spans="1:28" x14ac:dyDescent="0.2">
      <c r="A1784" s="17">
        <v>1783</v>
      </c>
      <c r="B1784" t="s">
        <v>4539</v>
      </c>
      <c r="C1784" s="18">
        <v>42194</v>
      </c>
      <c r="D1784" s="18">
        <v>42198</v>
      </c>
      <c r="E1784" t="s">
        <v>77</v>
      </c>
      <c r="F1784" t="s">
        <v>1025</v>
      </c>
      <c r="G1784" t="s">
        <v>1026</v>
      </c>
      <c r="H1784" t="s">
        <v>68</v>
      </c>
      <c r="I1784" t="s">
        <v>54</v>
      </c>
      <c r="J1784" t="s">
        <v>640</v>
      </c>
      <c r="K1784" t="s">
        <v>1275</v>
      </c>
      <c r="L1784">
        <v>2038</v>
      </c>
      <c r="M1784" t="s">
        <v>175</v>
      </c>
      <c r="N1784" t="s">
        <v>3162</v>
      </c>
      <c r="O1784" t="s">
        <v>73</v>
      </c>
      <c r="P1784" t="s">
        <v>102</v>
      </c>
      <c r="Q1784" t="s">
        <v>3163</v>
      </c>
      <c r="R1784" s="19">
        <v>122.94</v>
      </c>
      <c r="S1784" s="17">
        <v>3</v>
      </c>
      <c r="T1784" s="20">
        <v>0</v>
      </c>
      <c r="U1784" s="19">
        <v>59.011200000000002</v>
      </c>
      <c r="V1784" s="20">
        <f t="shared" si="135"/>
        <v>0.48000000000000004</v>
      </c>
      <c r="W1784" s="17">
        <f t="shared" si="136"/>
        <v>2015</v>
      </c>
      <c r="X1784" t="str">
        <f t="shared" si="137"/>
        <v>Jul-2015</v>
      </c>
      <c r="Y1784" s="17">
        <f t="shared" si="138"/>
        <v>4</v>
      </c>
      <c r="Z1784" t="str">
        <f t="shared" si="139"/>
        <v>0% (No Discount)</v>
      </c>
      <c r="AA1784" s="17">
        <f>IF(COUNTIF($B$2:B1784,B1784)=1,1,0)</f>
        <v>0</v>
      </c>
      <c r="AB1784" s="17">
        <f>IF(COUNTIF($F$2:F1784,F1784)=1,1,0)</f>
        <v>0</v>
      </c>
    </row>
    <row r="1785" spans="1:28" x14ac:dyDescent="0.2">
      <c r="A1785" s="17">
        <v>1784</v>
      </c>
      <c r="B1785" t="s">
        <v>4542</v>
      </c>
      <c r="C1785" s="18">
        <v>43000</v>
      </c>
      <c r="D1785" s="18">
        <v>43004</v>
      </c>
      <c r="E1785" t="s">
        <v>77</v>
      </c>
      <c r="F1785" t="s">
        <v>4543</v>
      </c>
      <c r="G1785" t="s">
        <v>4544</v>
      </c>
      <c r="H1785" t="s">
        <v>68</v>
      </c>
      <c r="I1785" t="s">
        <v>54</v>
      </c>
      <c r="J1785" t="s">
        <v>2581</v>
      </c>
      <c r="K1785" t="s">
        <v>141</v>
      </c>
      <c r="L1785">
        <v>53209</v>
      </c>
      <c r="M1785" t="s">
        <v>132</v>
      </c>
      <c r="N1785" t="s">
        <v>4342</v>
      </c>
      <c r="O1785" t="s">
        <v>73</v>
      </c>
      <c r="P1785" t="s">
        <v>117</v>
      </c>
      <c r="Q1785" t="s">
        <v>4343</v>
      </c>
      <c r="R1785" s="19">
        <v>219.84</v>
      </c>
      <c r="S1785" s="17">
        <v>4</v>
      </c>
      <c r="T1785" s="20">
        <v>0</v>
      </c>
      <c r="U1785" s="19">
        <v>107.7216</v>
      </c>
      <c r="V1785" s="20">
        <f t="shared" si="135"/>
        <v>0.49</v>
      </c>
      <c r="W1785" s="17">
        <f t="shared" si="136"/>
        <v>2017</v>
      </c>
      <c r="X1785" t="str">
        <f t="shared" si="137"/>
        <v>Sep-2017</v>
      </c>
      <c r="Y1785" s="17">
        <f t="shared" si="138"/>
        <v>4</v>
      </c>
      <c r="Z1785" t="str">
        <f t="shared" si="139"/>
        <v>0% (No Discount)</v>
      </c>
      <c r="AA1785" s="17">
        <f>IF(COUNTIF($B$2:B1785,B1785)=1,1,0)</f>
        <v>1</v>
      </c>
      <c r="AB1785" s="17">
        <f>IF(COUNTIF($F$2:F1785,F1785)=1,1,0)</f>
        <v>1</v>
      </c>
    </row>
    <row r="1786" spans="1:28" x14ac:dyDescent="0.2">
      <c r="A1786" s="17">
        <v>1785</v>
      </c>
      <c r="B1786" t="s">
        <v>4542</v>
      </c>
      <c r="C1786" s="18">
        <v>43000</v>
      </c>
      <c r="D1786" s="18">
        <v>43004</v>
      </c>
      <c r="E1786" t="s">
        <v>77</v>
      </c>
      <c r="F1786" t="s">
        <v>4543</v>
      </c>
      <c r="G1786" t="s">
        <v>4544</v>
      </c>
      <c r="H1786" t="s">
        <v>68</v>
      </c>
      <c r="I1786" t="s">
        <v>54</v>
      </c>
      <c r="J1786" t="s">
        <v>2581</v>
      </c>
      <c r="K1786" t="s">
        <v>141</v>
      </c>
      <c r="L1786">
        <v>53209</v>
      </c>
      <c r="M1786" t="s">
        <v>132</v>
      </c>
      <c r="N1786" t="s">
        <v>3801</v>
      </c>
      <c r="O1786" t="s">
        <v>98</v>
      </c>
      <c r="P1786" t="s">
        <v>188</v>
      </c>
      <c r="Q1786" t="s">
        <v>3802</v>
      </c>
      <c r="R1786" s="19">
        <v>98.16</v>
      </c>
      <c r="S1786" s="17">
        <v>6</v>
      </c>
      <c r="T1786" s="20">
        <v>0</v>
      </c>
      <c r="U1786" s="19">
        <v>9.8160000000000007</v>
      </c>
      <c r="V1786" s="20">
        <f t="shared" si="135"/>
        <v>0.1</v>
      </c>
      <c r="W1786" s="17">
        <f t="shared" si="136"/>
        <v>2017</v>
      </c>
      <c r="X1786" t="str">
        <f t="shared" si="137"/>
        <v>Sep-2017</v>
      </c>
      <c r="Y1786" s="17">
        <f t="shared" si="138"/>
        <v>4</v>
      </c>
      <c r="Z1786" t="str">
        <f t="shared" si="139"/>
        <v>0% (No Discount)</v>
      </c>
      <c r="AA1786" s="17">
        <f>IF(COUNTIF($B$2:B1786,B1786)=1,1,0)</f>
        <v>0</v>
      </c>
      <c r="AB1786" s="17">
        <f>IF(COUNTIF($F$2:F1786,F1786)=1,1,0)</f>
        <v>0</v>
      </c>
    </row>
    <row r="1787" spans="1:28" x14ac:dyDescent="0.2">
      <c r="A1787" s="17">
        <v>1786</v>
      </c>
      <c r="B1787" t="s">
        <v>4542</v>
      </c>
      <c r="C1787" s="18">
        <v>43000</v>
      </c>
      <c r="D1787" s="18">
        <v>43004</v>
      </c>
      <c r="E1787" t="s">
        <v>77</v>
      </c>
      <c r="F1787" t="s">
        <v>4543</v>
      </c>
      <c r="G1787" t="s">
        <v>4544</v>
      </c>
      <c r="H1787" t="s">
        <v>68</v>
      </c>
      <c r="I1787" t="s">
        <v>54</v>
      </c>
      <c r="J1787" t="s">
        <v>2581</v>
      </c>
      <c r="K1787" t="s">
        <v>141</v>
      </c>
      <c r="L1787">
        <v>53209</v>
      </c>
      <c r="M1787" t="s">
        <v>132</v>
      </c>
      <c r="N1787" t="s">
        <v>3397</v>
      </c>
      <c r="O1787" t="s">
        <v>73</v>
      </c>
      <c r="P1787" t="s">
        <v>102</v>
      </c>
      <c r="Q1787" t="s">
        <v>3398</v>
      </c>
      <c r="R1787" s="19">
        <v>33.04</v>
      </c>
      <c r="S1787" s="17">
        <v>8</v>
      </c>
      <c r="T1787" s="20">
        <v>0</v>
      </c>
      <c r="U1787" s="19">
        <v>15.5288</v>
      </c>
      <c r="V1787" s="20">
        <f t="shared" si="135"/>
        <v>0.47000000000000003</v>
      </c>
      <c r="W1787" s="17">
        <f t="shared" si="136"/>
        <v>2017</v>
      </c>
      <c r="X1787" t="str">
        <f t="shared" si="137"/>
        <v>Sep-2017</v>
      </c>
      <c r="Y1787" s="17">
        <f t="shared" si="138"/>
        <v>4</v>
      </c>
      <c r="Z1787" t="str">
        <f t="shared" si="139"/>
        <v>0% (No Discount)</v>
      </c>
      <c r="AA1787" s="17">
        <f>IF(COUNTIF($B$2:B1787,B1787)=1,1,0)</f>
        <v>0</v>
      </c>
      <c r="AB1787" s="17">
        <f>IF(COUNTIF($F$2:F1787,F1787)=1,1,0)</f>
        <v>0</v>
      </c>
    </row>
    <row r="1788" spans="1:28" x14ac:dyDescent="0.2">
      <c r="A1788" s="17">
        <v>1787</v>
      </c>
      <c r="B1788" t="s">
        <v>4542</v>
      </c>
      <c r="C1788" s="18">
        <v>43000</v>
      </c>
      <c r="D1788" s="18">
        <v>43004</v>
      </c>
      <c r="E1788" t="s">
        <v>77</v>
      </c>
      <c r="F1788" t="s">
        <v>4543</v>
      </c>
      <c r="G1788" t="s">
        <v>4544</v>
      </c>
      <c r="H1788" t="s">
        <v>68</v>
      </c>
      <c r="I1788" t="s">
        <v>54</v>
      </c>
      <c r="J1788" t="s">
        <v>2581</v>
      </c>
      <c r="K1788" t="s">
        <v>141</v>
      </c>
      <c r="L1788">
        <v>53209</v>
      </c>
      <c r="M1788" t="s">
        <v>132</v>
      </c>
      <c r="N1788" t="s">
        <v>4545</v>
      </c>
      <c r="O1788" t="s">
        <v>98</v>
      </c>
      <c r="P1788" t="s">
        <v>99</v>
      </c>
      <c r="Q1788" t="s">
        <v>4546</v>
      </c>
      <c r="R1788" s="19">
        <v>86.97</v>
      </c>
      <c r="S1788" s="17">
        <v>3</v>
      </c>
      <c r="T1788" s="20">
        <v>0</v>
      </c>
      <c r="U1788" s="19">
        <v>25.221299999999999</v>
      </c>
      <c r="V1788" s="20">
        <f t="shared" si="135"/>
        <v>0.28999999999999998</v>
      </c>
      <c r="W1788" s="17">
        <f t="shared" si="136"/>
        <v>2017</v>
      </c>
      <c r="X1788" t="str">
        <f t="shared" si="137"/>
        <v>Sep-2017</v>
      </c>
      <c r="Y1788" s="17">
        <f t="shared" si="138"/>
        <v>4</v>
      </c>
      <c r="Z1788" t="str">
        <f t="shared" si="139"/>
        <v>0% (No Discount)</v>
      </c>
      <c r="AA1788" s="17">
        <f>IF(COUNTIF($B$2:B1788,B1788)=1,1,0)</f>
        <v>0</v>
      </c>
      <c r="AB1788" s="17">
        <f>IF(COUNTIF($F$2:F1788,F1788)=1,1,0)</f>
        <v>0</v>
      </c>
    </row>
    <row r="1789" spans="1:28" x14ac:dyDescent="0.2">
      <c r="A1789" s="17">
        <v>1788</v>
      </c>
      <c r="B1789" t="s">
        <v>4547</v>
      </c>
      <c r="C1789" s="18">
        <v>42050</v>
      </c>
      <c r="D1789" s="18">
        <v>42054</v>
      </c>
      <c r="E1789" t="s">
        <v>77</v>
      </c>
      <c r="F1789" t="s">
        <v>4548</v>
      </c>
      <c r="G1789" t="s">
        <v>4549</v>
      </c>
      <c r="H1789" t="s">
        <v>68</v>
      </c>
      <c r="I1789" t="s">
        <v>54</v>
      </c>
      <c r="J1789" t="s">
        <v>4550</v>
      </c>
      <c r="K1789" t="s">
        <v>141</v>
      </c>
      <c r="L1789">
        <v>53142</v>
      </c>
      <c r="M1789" t="s">
        <v>132</v>
      </c>
      <c r="N1789" t="s">
        <v>3238</v>
      </c>
      <c r="O1789" t="s">
        <v>98</v>
      </c>
      <c r="P1789" t="s">
        <v>99</v>
      </c>
      <c r="Q1789" t="s">
        <v>3239</v>
      </c>
      <c r="R1789" s="19">
        <v>134.97</v>
      </c>
      <c r="S1789" s="17">
        <v>3</v>
      </c>
      <c r="T1789" s="20">
        <v>0</v>
      </c>
      <c r="U1789" s="19">
        <v>64.785600000000002</v>
      </c>
      <c r="V1789" s="20">
        <f t="shared" si="135"/>
        <v>0.48000000000000004</v>
      </c>
      <c r="W1789" s="17">
        <f t="shared" si="136"/>
        <v>2015</v>
      </c>
      <c r="X1789" t="str">
        <f t="shared" si="137"/>
        <v>Feb-2015</v>
      </c>
      <c r="Y1789" s="17">
        <f t="shared" si="138"/>
        <v>4</v>
      </c>
      <c r="Z1789" t="str">
        <f t="shared" si="139"/>
        <v>0% (No Discount)</v>
      </c>
      <c r="AA1789" s="17">
        <f>IF(COUNTIF($B$2:B1789,B1789)=1,1,0)</f>
        <v>1</v>
      </c>
      <c r="AB1789" s="17">
        <f>IF(COUNTIF($F$2:F1789,F1789)=1,1,0)</f>
        <v>1</v>
      </c>
    </row>
    <row r="1790" spans="1:28" x14ac:dyDescent="0.2">
      <c r="A1790" s="17">
        <v>1789</v>
      </c>
      <c r="B1790" t="s">
        <v>4547</v>
      </c>
      <c r="C1790" s="18">
        <v>42050</v>
      </c>
      <c r="D1790" s="18">
        <v>42054</v>
      </c>
      <c r="E1790" t="s">
        <v>77</v>
      </c>
      <c r="F1790" t="s">
        <v>4548</v>
      </c>
      <c r="G1790" t="s">
        <v>4549</v>
      </c>
      <c r="H1790" t="s">
        <v>68</v>
      </c>
      <c r="I1790" t="s">
        <v>54</v>
      </c>
      <c r="J1790" t="s">
        <v>4550</v>
      </c>
      <c r="K1790" t="s">
        <v>141</v>
      </c>
      <c r="L1790">
        <v>53142</v>
      </c>
      <c r="M1790" t="s">
        <v>132</v>
      </c>
      <c r="N1790" t="s">
        <v>2985</v>
      </c>
      <c r="O1790" t="s">
        <v>98</v>
      </c>
      <c r="P1790" t="s">
        <v>99</v>
      </c>
      <c r="Q1790" t="s">
        <v>2986</v>
      </c>
      <c r="R1790" s="19">
        <v>699.98</v>
      </c>
      <c r="S1790" s="17">
        <v>2</v>
      </c>
      <c r="T1790" s="20">
        <v>0</v>
      </c>
      <c r="U1790" s="19">
        <v>195.99440000000001</v>
      </c>
      <c r="V1790" s="20">
        <f t="shared" si="135"/>
        <v>0.28000000000000003</v>
      </c>
      <c r="W1790" s="17">
        <f t="shared" si="136"/>
        <v>2015</v>
      </c>
      <c r="X1790" t="str">
        <f t="shared" si="137"/>
        <v>Feb-2015</v>
      </c>
      <c r="Y1790" s="17">
        <f t="shared" si="138"/>
        <v>4</v>
      </c>
      <c r="Z1790" t="str">
        <f t="shared" si="139"/>
        <v>0% (No Discount)</v>
      </c>
      <c r="AA1790" s="17">
        <f>IF(COUNTIF($B$2:B1790,B1790)=1,1,0)</f>
        <v>0</v>
      </c>
      <c r="AB1790" s="17">
        <f>IF(COUNTIF($F$2:F1790,F1790)=1,1,0)</f>
        <v>0</v>
      </c>
    </row>
    <row r="1791" spans="1:28" x14ac:dyDescent="0.2">
      <c r="A1791" s="17">
        <v>1790</v>
      </c>
      <c r="B1791" t="s">
        <v>4547</v>
      </c>
      <c r="C1791" s="18">
        <v>42050</v>
      </c>
      <c r="D1791" s="18">
        <v>42054</v>
      </c>
      <c r="E1791" t="s">
        <v>77</v>
      </c>
      <c r="F1791" t="s">
        <v>4548</v>
      </c>
      <c r="G1791" t="s">
        <v>4549</v>
      </c>
      <c r="H1791" t="s">
        <v>68</v>
      </c>
      <c r="I1791" t="s">
        <v>54</v>
      </c>
      <c r="J1791" t="s">
        <v>4550</v>
      </c>
      <c r="K1791" t="s">
        <v>141</v>
      </c>
      <c r="L1791">
        <v>53142</v>
      </c>
      <c r="M1791" t="s">
        <v>132</v>
      </c>
      <c r="N1791" t="s">
        <v>4551</v>
      </c>
      <c r="O1791" t="s">
        <v>98</v>
      </c>
      <c r="P1791" t="s">
        <v>188</v>
      </c>
      <c r="Q1791" t="s">
        <v>4552</v>
      </c>
      <c r="R1791" s="19">
        <v>139.94999999999999</v>
      </c>
      <c r="S1791" s="17">
        <v>5</v>
      </c>
      <c r="T1791" s="20">
        <v>0</v>
      </c>
      <c r="U1791" s="19">
        <v>26.590499999999999</v>
      </c>
      <c r="V1791" s="20">
        <f t="shared" si="135"/>
        <v>0.19</v>
      </c>
      <c r="W1791" s="17">
        <f t="shared" si="136"/>
        <v>2015</v>
      </c>
      <c r="X1791" t="str">
        <f t="shared" si="137"/>
        <v>Feb-2015</v>
      </c>
      <c r="Y1791" s="17">
        <f t="shared" si="138"/>
        <v>4</v>
      </c>
      <c r="Z1791" t="str">
        <f t="shared" si="139"/>
        <v>0% (No Discount)</v>
      </c>
      <c r="AA1791" s="17">
        <f>IF(COUNTIF($B$2:B1791,B1791)=1,1,0)</f>
        <v>0</v>
      </c>
      <c r="AB1791" s="17">
        <f>IF(COUNTIF($F$2:F1791,F1791)=1,1,0)</f>
        <v>0</v>
      </c>
    </row>
    <row r="1792" spans="1:28" x14ac:dyDescent="0.2">
      <c r="A1792" s="17">
        <v>1791</v>
      </c>
      <c r="B1792" t="s">
        <v>4553</v>
      </c>
      <c r="C1792" s="18">
        <v>41912</v>
      </c>
      <c r="D1792" s="18">
        <v>41916</v>
      </c>
      <c r="E1792" t="s">
        <v>77</v>
      </c>
      <c r="F1792" t="s">
        <v>1360</v>
      </c>
      <c r="G1792" t="s">
        <v>1361</v>
      </c>
      <c r="H1792" t="s">
        <v>53</v>
      </c>
      <c r="I1792" t="s">
        <v>54</v>
      </c>
      <c r="J1792" t="s">
        <v>293</v>
      </c>
      <c r="K1792" t="s">
        <v>294</v>
      </c>
      <c r="L1792">
        <v>10011</v>
      </c>
      <c r="M1792" t="s">
        <v>175</v>
      </c>
      <c r="N1792" t="s">
        <v>2347</v>
      </c>
      <c r="O1792" t="s">
        <v>73</v>
      </c>
      <c r="P1792" t="s">
        <v>117</v>
      </c>
      <c r="Q1792" t="s">
        <v>2348</v>
      </c>
      <c r="R1792" s="19">
        <v>48.94</v>
      </c>
      <c r="S1792" s="17">
        <v>1</v>
      </c>
      <c r="T1792" s="20">
        <v>0</v>
      </c>
      <c r="U1792" s="19">
        <v>24.47</v>
      </c>
      <c r="V1792" s="20">
        <f t="shared" si="135"/>
        <v>0.5</v>
      </c>
      <c r="W1792" s="17">
        <f t="shared" si="136"/>
        <v>2014</v>
      </c>
      <c r="X1792" t="str">
        <f t="shared" si="137"/>
        <v>Sep-2014</v>
      </c>
      <c r="Y1792" s="17">
        <f t="shared" si="138"/>
        <v>4</v>
      </c>
      <c r="Z1792" t="str">
        <f t="shared" si="139"/>
        <v>0% (No Discount)</v>
      </c>
      <c r="AA1792" s="17">
        <f>IF(COUNTIF($B$2:B1792,B1792)=1,1,0)</f>
        <v>1</v>
      </c>
      <c r="AB1792" s="17">
        <f>IF(COUNTIF($F$2:F1792,F1792)=1,1,0)</f>
        <v>0</v>
      </c>
    </row>
    <row r="1793" spans="1:28" x14ac:dyDescent="0.2">
      <c r="A1793" s="17">
        <v>1792</v>
      </c>
      <c r="B1793" t="s">
        <v>4554</v>
      </c>
      <c r="C1793" s="18">
        <v>41974</v>
      </c>
      <c r="D1793" s="18">
        <v>41976</v>
      </c>
      <c r="E1793" t="s">
        <v>215</v>
      </c>
      <c r="F1793" t="s">
        <v>2210</v>
      </c>
      <c r="G1793" t="s">
        <v>2211</v>
      </c>
      <c r="H1793" t="s">
        <v>53</v>
      </c>
      <c r="I1793" t="s">
        <v>54</v>
      </c>
      <c r="J1793" t="s">
        <v>140</v>
      </c>
      <c r="K1793" t="s">
        <v>141</v>
      </c>
      <c r="L1793">
        <v>53711</v>
      </c>
      <c r="M1793" t="s">
        <v>132</v>
      </c>
      <c r="N1793" t="s">
        <v>4555</v>
      </c>
      <c r="O1793" t="s">
        <v>59</v>
      </c>
      <c r="P1793" t="s">
        <v>63</v>
      </c>
      <c r="Q1793" t="s">
        <v>4556</v>
      </c>
      <c r="R1793" s="19">
        <v>2807.84</v>
      </c>
      <c r="S1793" s="17">
        <v>8</v>
      </c>
      <c r="T1793" s="20">
        <v>0</v>
      </c>
      <c r="U1793" s="19">
        <v>673.88160000000005</v>
      </c>
      <c r="V1793" s="20">
        <f t="shared" si="135"/>
        <v>0.24</v>
      </c>
      <c r="W1793" s="17">
        <f t="shared" si="136"/>
        <v>2014</v>
      </c>
      <c r="X1793" t="str">
        <f t="shared" si="137"/>
        <v>Dec-2014</v>
      </c>
      <c r="Y1793" s="17">
        <f t="shared" si="138"/>
        <v>2</v>
      </c>
      <c r="Z1793" t="str">
        <f t="shared" si="139"/>
        <v>0% (No Discount)</v>
      </c>
      <c r="AA1793" s="17">
        <f>IF(COUNTIF($B$2:B1793,B1793)=1,1,0)</f>
        <v>1</v>
      </c>
      <c r="AB1793" s="17">
        <f>IF(COUNTIF($F$2:F1793,F1793)=1,1,0)</f>
        <v>0</v>
      </c>
    </row>
    <row r="1794" spans="1:28" x14ac:dyDescent="0.2">
      <c r="A1794" s="17">
        <v>1793</v>
      </c>
      <c r="B1794" t="s">
        <v>4554</v>
      </c>
      <c r="C1794" s="18">
        <v>41974</v>
      </c>
      <c r="D1794" s="18">
        <v>41976</v>
      </c>
      <c r="E1794" t="s">
        <v>215</v>
      </c>
      <c r="F1794" t="s">
        <v>2210</v>
      </c>
      <c r="G1794" t="s">
        <v>2211</v>
      </c>
      <c r="H1794" t="s">
        <v>53</v>
      </c>
      <c r="I1794" t="s">
        <v>54</v>
      </c>
      <c r="J1794" t="s">
        <v>140</v>
      </c>
      <c r="K1794" t="s">
        <v>141</v>
      </c>
      <c r="L1794">
        <v>53711</v>
      </c>
      <c r="M1794" t="s">
        <v>132</v>
      </c>
      <c r="N1794" t="s">
        <v>4557</v>
      </c>
      <c r="O1794" t="s">
        <v>73</v>
      </c>
      <c r="P1794" t="s">
        <v>95</v>
      </c>
      <c r="Q1794" t="s">
        <v>4558</v>
      </c>
      <c r="R1794" s="19">
        <v>46.64</v>
      </c>
      <c r="S1794" s="17">
        <v>4</v>
      </c>
      <c r="T1794" s="20">
        <v>0</v>
      </c>
      <c r="U1794" s="19">
        <v>12.5928</v>
      </c>
      <c r="V1794" s="20">
        <f t="shared" ref="V1794:V1857" si="140">IFERROR(U1794/R1794,0)</f>
        <v>0.27</v>
      </c>
      <c r="W1794" s="17">
        <f t="shared" ref="W1794:W1857" si="141">YEAR(C1794)</f>
        <v>2014</v>
      </c>
      <c r="X1794" t="str">
        <f t="shared" ref="X1794:X1857" si="142">TEXT(C1794,"mmm-yyyy")</f>
        <v>Dec-2014</v>
      </c>
      <c r="Y1794" s="17">
        <f t="shared" ref="Y1794:Y1857" si="143">D1794-C1794</f>
        <v>2</v>
      </c>
      <c r="Z1794" t="str">
        <f t="shared" ref="Z1794:Z1857" si="144">IF(T1794=0,"0% (No Discount)",IF(T1794&lt;=0.1,"1-10%",IF(T1794&lt;=0.2,"11-20%",IF(T1794&lt;=0.3,"21-30%",IF(T1794&lt;=0.4,"31-40%",IF(T1794&lt;=0.5,"41-50%","Over 50%"))))))</f>
        <v>0% (No Discount)</v>
      </c>
      <c r="AA1794" s="17">
        <f>IF(COUNTIF($B$2:B1794,B1794)=1,1,0)</f>
        <v>0</v>
      </c>
      <c r="AB1794" s="17">
        <f>IF(COUNTIF($F$2:F1794,F1794)=1,1,0)</f>
        <v>0</v>
      </c>
    </row>
    <row r="1795" spans="1:28" x14ac:dyDescent="0.2">
      <c r="A1795" s="17">
        <v>1794</v>
      </c>
      <c r="B1795" t="s">
        <v>4559</v>
      </c>
      <c r="C1795" s="18">
        <v>41981</v>
      </c>
      <c r="D1795" s="18">
        <v>41986</v>
      </c>
      <c r="E1795" t="s">
        <v>77</v>
      </c>
      <c r="F1795" t="s">
        <v>4560</v>
      </c>
      <c r="G1795" t="s">
        <v>4561</v>
      </c>
      <c r="H1795" t="s">
        <v>68</v>
      </c>
      <c r="I1795" t="s">
        <v>54</v>
      </c>
      <c r="J1795" t="s">
        <v>211</v>
      </c>
      <c r="K1795" t="s">
        <v>131</v>
      </c>
      <c r="L1795">
        <v>77041</v>
      </c>
      <c r="M1795" t="s">
        <v>132</v>
      </c>
      <c r="N1795" t="s">
        <v>551</v>
      </c>
      <c r="O1795" t="s">
        <v>73</v>
      </c>
      <c r="P1795" t="s">
        <v>86</v>
      </c>
      <c r="Q1795" t="s">
        <v>552</v>
      </c>
      <c r="R1795" s="19">
        <v>60.415999999999997</v>
      </c>
      <c r="S1795" s="17">
        <v>2</v>
      </c>
      <c r="T1795" s="20">
        <v>0.2</v>
      </c>
      <c r="U1795" s="19">
        <v>6.0415999999999999</v>
      </c>
      <c r="V1795" s="20">
        <f t="shared" si="140"/>
        <v>0.1</v>
      </c>
      <c r="W1795" s="17">
        <f t="shared" si="141"/>
        <v>2014</v>
      </c>
      <c r="X1795" t="str">
        <f t="shared" si="142"/>
        <v>Dec-2014</v>
      </c>
      <c r="Y1795" s="17">
        <f t="shared" si="143"/>
        <v>5</v>
      </c>
      <c r="Z1795" t="str">
        <f t="shared" si="144"/>
        <v>11-20%</v>
      </c>
      <c r="AA1795" s="17">
        <f>IF(COUNTIF($B$2:B1795,B1795)=1,1,0)</f>
        <v>1</v>
      </c>
      <c r="AB1795" s="17">
        <f>IF(COUNTIF($F$2:F1795,F1795)=1,1,0)</f>
        <v>1</v>
      </c>
    </row>
    <row r="1796" spans="1:28" x14ac:dyDescent="0.2">
      <c r="A1796" s="17">
        <v>1795</v>
      </c>
      <c r="B1796" t="s">
        <v>4562</v>
      </c>
      <c r="C1796" s="18">
        <v>42618</v>
      </c>
      <c r="D1796" s="18">
        <v>42623</v>
      </c>
      <c r="E1796" t="s">
        <v>77</v>
      </c>
      <c r="F1796" t="s">
        <v>4563</v>
      </c>
      <c r="G1796" t="s">
        <v>4564</v>
      </c>
      <c r="H1796" t="s">
        <v>129</v>
      </c>
      <c r="I1796" t="s">
        <v>54</v>
      </c>
      <c r="J1796" t="s">
        <v>4565</v>
      </c>
      <c r="K1796" t="s">
        <v>4566</v>
      </c>
      <c r="L1796">
        <v>66062</v>
      </c>
      <c r="M1796" t="s">
        <v>132</v>
      </c>
      <c r="N1796" t="s">
        <v>3588</v>
      </c>
      <c r="O1796" t="s">
        <v>73</v>
      </c>
      <c r="P1796" t="s">
        <v>95</v>
      </c>
      <c r="Q1796" t="s">
        <v>3589</v>
      </c>
      <c r="R1796" s="19">
        <v>107.94</v>
      </c>
      <c r="S1796" s="17">
        <v>3</v>
      </c>
      <c r="T1796" s="20">
        <v>0</v>
      </c>
      <c r="U1796" s="19">
        <v>26.984999999999999</v>
      </c>
      <c r="V1796" s="20">
        <f t="shared" si="140"/>
        <v>0.25</v>
      </c>
      <c r="W1796" s="17">
        <f t="shared" si="141"/>
        <v>2016</v>
      </c>
      <c r="X1796" t="str">
        <f t="shared" si="142"/>
        <v>Sep-2016</v>
      </c>
      <c r="Y1796" s="17">
        <f t="shared" si="143"/>
        <v>5</v>
      </c>
      <c r="Z1796" t="str">
        <f t="shared" si="144"/>
        <v>0% (No Discount)</v>
      </c>
      <c r="AA1796" s="17">
        <f>IF(COUNTIF($B$2:B1796,B1796)=1,1,0)</f>
        <v>1</v>
      </c>
      <c r="AB1796" s="17">
        <f>IF(COUNTIF($F$2:F1796,F1796)=1,1,0)</f>
        <v>1</v>
      </c>
    </row>
    <row r="1797" spans="1:28" x14ac:dyDescent="0.2">
      <c r="A1797" s="17">
        <v>1796</v>
      </c>
      <c r="B1797" t="s">
        <v>4567</v>
      </c>
      <c r="C1797" s="18">
        <v>42974</v>
      </c>
      <c r="D1797" s="18">
        <v>42977</v>
      </c>
      <c r="E1797" t="s">
        <v>215</v>
      </c>
      <c r="F1797" t="s">
        <v>2355</v>
      </c>
      <c r="G1797" t="s">
        <v>2356</v>
      </c>
      <c r="H1797" t="s">
        <v>129</v>
      </c>
      <c r="I1797" t="s">
        <v>54</v>
      </c>
      <c r="J1797" t="s">
        <v>293</v>
      </c>
      <c r="K1797" t="s">
        <v>294</v>
      </c>
      <c r="L1797">
        <v>10024</v>
      </c>
      <c r="M1797" t="s">
        <v>175</v>
      </c>
      <c r="N1797" t="s">
        <v>3390</v>
      </c>
      <c r="O1797" t="s">
        <v>73</v>
      </c>
      <c r="P1797" t="s">
        <v>86</v>
      </c>
      <c r="Q1797" t="s">
        <v>3391</v>
      </c>
      <c r="R1797" s="19">
        <v>63.84</v>
      </c>
      <c r="S1797" s="17">
        <v>8</v>
      </c>
      <c r="T1797" s="20">
        <v>0</v>
      </c>
      <c r="U1797" s="19">
        <v>16.598400000000002</v>
      </c>
      <c r="V1797" s="20">
        <f t="shared" si="140"/>
        <v>0.26</v>
      </c>
      <c r="W1797" s="17">
        <f t="shared" si="141"/>
        <v>2017</v>
      </c>
      <c r="X1797" t="str">
        <f t="shared" si="142"/>
        <v>Aug-2017</v>
      </c>
      <c r="Y1797" s="17">
        <f t="shared" si="143"/>
        <v>3</v>
      </c>
      <c r="Z1797" t="str">
        <f t="shared" si="144"/>
        <v>0% (No Discount)</v>
      </c>
      <c r="AA1797" s="17">
        <f>IF(COUNTIF($B$2:B1797,B1797)=1,1,0)</f>
        <v>1</v>
      </c>
      <c r="AB1797" s="17">
        <f>IF(COUNTIF($F$2:F1797,F1797)=1,1,0)</f>
        <v>0</v>
      </c>
    </row>
    <row r="1798" spans="1:28" x14ac:dyDescent="0.2">
      <c r="A1798" s="17">
        <v>1797</v>
      </c>
      <c r="B1798" t="s">
        <v>4567</v>
      </c>
      <c r="C1798" s="18">
        <v>42974</v>
      </c>
      <c r="D1798" s="18">
        <v>42977</v>
      </c>
      <c r="E1798" t="s">
        <v>215</v>
      </c>
      <c r="F1798" t="s">
        <v>2355</v>
      </c>
      <c r="G1798" t="s">
        <v>2356</v>
      </c>
      <c r="H1798" t="s">
        <v>129</v>
      </c>
      <c r="I1798" t="s">
        <v>54</v>
      </c>
      <c r="J1798" t="s">
        <v>293</v>
      </c>
      <c r="K1798" t="s">
        <v>294</v>
      </c>
      <c r="L1798">
        <v>10024</v>
      </c>
      <c r="M1798" t="s">
        <v>175</v>
      </c>
      <c r="N1798" t="s">
        <v>4568</v>
      </c>
      <c r="O1798" t="s">
        <v>98</v>
      </c>
      <c r="P1798" t="s">
        <v>99</v>
      </c>
      <c r="Q1798" t="s">
        <v>4569</v>
      </c>
      <c r="R1798" s="19">
        <v>347.97</v>
      </c>
      <c r="S1798" s="17">
        <v>3</v>
      </c>
      <c r="T1798" s="20">
        <v>0</v>
      </c>
      <c r="U1798" s="19">
        <v>100.9113</v>
      </c>
      <c r="V1798" s="20">
        <f t="shared" si="140"/>
        <v>0.28999999999999998</v>
      </c>
      <c r="W1798" s="17">
        <f t="shared" si="141"/>
        <v>2017</v>
      </c>
      <c r="X1798" t="str">
        <f t="shared" si="142"/>
        <v>Aug-2017</v>
      </c>
      <c r="Y1798" s="17">
        <f t="shared" si="143"/>
        <v>3</v>
      </c>
      <c r="Z1798" t="str">
        <f t="shared" si="144"/>
        <v>0% (No Discount)</v>
      </c>
      <c r="AA1798" s="17">
        <f>IF(COUNTIF($B$2:B1798,B1798)=1,1,0)</f>
        <v>0</v>
      </c>
      <c r="AB1798" s="17">
        <f>IF(COUNTIF($F$2:F1798,F1798)=1,1,0)</f>
        <v>0</v>
      </c>
    </row>
    <row r="1799" spans="1:28" x14ac:dyDescent="0.2">
      <c r="A1799" s="17">
        <v>1798</v>
      </c>
      <c r="B1799" t="s">
        <v>4567</v>
      </c>
      <c r="C1799" s="18">
        <v>42974</v>
      </c>
      <c r="D1799" s="18">
        <v>42977</v>
      </c>
      <c r="E1799" t="s">
        <v>215</v>
      </c>
      <c r="F1799" t="s">
        <v>2355</v>
      </c>
      <c r="G1799" t="s">
        <v>2356</v>
      </c>
      <c r="H1799" t="s">
        <v>129</v>
      </c>
      <c r="I1799" t="s">
        <v>54</v>
      </c>
      <c r="J1799" t="s">
        <v>293</v>
      </c>
      <c r="K1799" t="s">
        <v>294</v>
      </c>
      <c r="L1799">
        <v>10024</v>
      </c>
      <c r="M1799" t="s">
        <v>175</v>
      </c>
      <c r="N1799" t="s">
        <v>101</v>
      </c>
      <c r="O1799" t="s">
        <v>73</v>
      </c>
      <c r="P1799" t="s">
        <v>102</v>
      </c>
      <c r="Q1799" t="s">
        <v>103</v>
      </c>
      <c r="R1799" s="19">
        <v>37.008000000000003</v>
      </c>
      <c r="S1799" s="17">
        <v>6</v>
      </c>
      <c r="T1799" s="20">
        <v>0.2</v>
      </c>
      <c r="U1799" s="19">
        <v>11.565</v>
      </c>
      <c r="V1799" s="20">
        <f t="shared" si="140"/>
        <v>0.31249999999999994</v>
      </c>
      <c r="W1799" s="17">
        <f t="shared" si="141"/>
        <v>2017</v>
      </c>
      <c r="X1799" t="str">
        <f t="shared" si="142"/>
        <v>Aug-2017</v>
      </c>
      <c r="Y1799" s="17">
        <f t="shared" si="143"/>
        <v>3</v>
      </c>
      <c r="Z1799" t="str">
        <f t="shared" si="144"/>
        <v>11-20%</v>
      </c>
      <c r="AA1799" s="17">
        <f>IF(COUNTIF($B$2:B1799,B1799)=1,1,0)</f>
        <v>0</v>
      </c>
      <c r="AB1799" s="17">
        <f>IF(COUNTIF($F$2:F1799,F1799)=1,1,0)</f>
        <v>0</v>
      </c>
    </row>
    <row r="1800" spans="1:28" x14ac:dyDescent="0.2">
      <c r="A1800" s="17">
        <v>1799</v>
      </c>
      <c r="B1800" t="s">
        <v>4570</v>
      </c>
      <c r="C1800" s="18">
        <v>42558</v>
      </c>
      <c r="D1800" s="18">
        <v>42562</v>
      </c>
      <c r="E1800" t="s">
        <v>77</v>
      </c>
      <c r="F1800" t="s">
        <v>4504</v>
      </c>
      <c r="G1800" t="s">
        <v>4505</v>
      </c>
      <c r="H1800" t="s">
        <v>53</v>
      </c>
      <c r="I1800" t="s">
        <v>54</v>
      </c>
      <c r="J1800" t="s">
        <v>658</v>
      </c>
      <c r="K1800" t="s">
        <v>70</v>
      </c>
      <c r="L1800">
        <v>95123</v>
      </c>
      <c r="M1800" t="s">
        <v>71</v>
      </c>
      <c r="N1800" t="s">
        <v>1907</v>
      </c>
      <c r="O1800" t="s">
        <v>59</v>
      </c>
      <c r="P1800" t="s">
        <v>92</v>
      </c>
      <c r="Q1800" t="s">
        <v>1908</v>
      </c>
      <c r="R1800" s="19">
        <v>215.65</v>
      </c>
      <c r="S1800" s="17">
        <v>5</v>
      </c>
      <c r="T1800" s="20">
        <v>0</v>
      </c>
      <c r="U1800" s="19">
        <v>73.320999999999998</v>
      </c>
      <c r="V1800" s="20">
        <f t="shared" si="140"/>
        <v>0.33999999999999997</v>
      </c>
      <c r="W1800" s="17">
        <f t="shared" si="141"/>
        <v>2016</v>
      </c>
      <c r="X1800" t="str">
        <f t="shared" si="142"/>
        <v>Jul-2016</v>
      </c>
      <c r="Y1800" s="17">
        <f t="shared" si="143"/>
        <v>4</v>
      </c>
      <c r="Z1800" t="str">
        <f t="shared" si="144"/>
        <v>0% (No Discount)</v>
      </c>
      <c r="AA1800" s="17">
        <f>IF(COUNTIF($B$2:B1800,B1800)=1,1,0)</f>
        <v>1</v>
      </c>
      <c r="AB1800" s="17">
        <f>IF(COUNTIF($F$2:F1800,F1800)=1,1,0)</f>
        <v>0</v>
      </c>
    </row>
    <row r="1801" spans="1:28" x14ac:dyDescent="0.2">
      <c r="A1801" s="17">
        <v>1800</v>
      </c>
      <c r="B1801" t="s">
        <v>4571</v>
      </c>
      <c r="C1801" s="18">
        <v>42590</v>
      </c>
      <c r="D1801" s="18">
        <v>42592</v>
      </c>
      <c r="E1801" t="s">
        <v>50</v>
      </c>
      <c r="F1801" t="s">
        <v>4572</v>
      </c>
      <c r="G1801" t="s">
        <v>4573</v>
      </c>
      <c r="H1801" t="s">
        <v>53</v>
      </c>
      <c r="I1801" t="s">
        <v>54</v>
      </c>
      <c r="J1801" t="s">
        <v>844</v>
      </c>
      <c r="K1801" t="s">
        <v>131</v>
      </c>
      <c r="L1801">
        <v>75081</v>
      </c>
      <c r="M1801" t="s">
        <v>132</v>
      </c>
      <c r="N1801" t="s">
        <v>896</v>
      </c>
      <c r="O1801" t="s">
        <v>73</v>
      </c>
      <c r="P1801" t="s">
        <v>296</v>
      </c>
      <c r="Q1801" t="s">
        <v>897</v>
      </c>
      <c r="R1801" s="19">
        <v>11.167999999999999</v>
      </c>
      <c r="S1801" s="17">
        <v>4</v>
      </c>
      <c r="T1801" s="20">
        <v>0.2</v>
      </c>
      <c r="U1801" s="19">
        <v>3.6295999999999999</v>
      </c>
      <c r="V1801" s="20">
        <f t="shared" si="140"/>
        <v>0.32500000000000001</v>
      </c>
      <c r="W1801" s="17">
        <f t="shared" si="141"/>
        <v>2016</v>
      </c>
      <c r="X1801" t="str">
        <f t="shared" si="142"/>
        <v>Aug-2016</v>
      </c>
      <c r="Y1801" s="17">
        <f t="shared" si="143"/>
        <v>2</v>
      </c>
      <c r="Z1801" t="str">
        <f t="shared" si="144"/>
        <v>11-20%</v>
      </c>
      <c r="AA1801" s="17">
        <f>IF(COUNTIF($B$2:B1801,B1801)=1,1,0)</f>
        <v>1</v>
      </c>
      <c r="AB1801" s="17">
        <f>IF(COUNTIF($F$2:F1801,F1801)=1,1,0)</f>
        <v>1</v>
      </c>
    </row>
    <row r="1802" spans="1:28" x14ac:dyDescent="0.2">
      <c r="A1802" s="17">
        <v>1801</v>
      </c>
      <c r="B1802" t="s">
        <v>4571</v>
      </c>
      <c r="C1802" s="18">
        <v>42590</v>
      </c>
      <c r="D1802" s="18">
        <v>42592</v>
      </c>
      <c r="E1802" t="s">
        <v>50</v>
      </c>
      <c r="F1802" t="s">
        <v>4572</v>
      </c>
      <c r="G1802" t="s">
        <v>4573</v>
      </c>
      <c r="H1802" t="s">
        <v>53</v>
      </c>
      <c r="I1802" t="s">
        <v>54</v>
      </c>
      <c r="J1802" t="s">
        <v>844</v>
      </c>
      <c r="K1802" t="s">
        <v>131</v>
      </c>
      <c r="L1802">
        <v>75081</v>
      </c>
      <c r="M1802" t="s">
        <v>132</v>
      </c>
      <c r="N1802" t="s">
        <v>4574</v>
      </c>
      <c r="O1802" t="s">
        <v>73</v>
      </c>
      <c r="P1802" t="s">
        <v>117</v>
      </c>
      <c r="Q1802" t="s">
        <v>4575</v>
      </c>
      <c r="R1802" s="19">
        <v>53.951999999999998</v>
      </c>
      <c r="S1802" s="17">
        <v>3</v>
      </c>
      <c r="T1802" s="20">
        <v>0.2</v>
      </c>
      <c r="U1802" s="19">
        <v>17.534400000000002</v>
      </c>
      <c r="V1802" s="20">
        <f t="shared" si="140"/>
        <v>0.32500000000000007</v>
      </c>
      <c r="W1802" s="17">
        <f t="shared" si="141"/>
        <v>2016</v>
      </c>
      <c r="X1802" t="str">
        <f t="shared" si="142"/>
        <v>Aug-2016</v>
      </c>
      <c r="Y1802" s="17">
        <f t="shared" si="143"/>
        <v>2</v>
      </c>
      <c r="Z1802" t="str">
        <f t="shared" si="144"/>
        <v>11-20%</v>
      </c>
      <c r="AA1802" s="17">
        <f>IF(COUNTIF($B$2:B1802,B1802)=1,1,0)</f>
        <v>0</v>
      </c>
      <c r="AB1802" s="17">
        <f>IF(COUNTIF($F$2:F1802,F1802)=1,1,0)</f>
        <v>0</v>
      </c>
    </row>
    <row r="1803" spans="1:28" x14ac:dyDescent="0.2">
      <c r="A1803" s="17">
        <v>1802</v>
      </c>
      <c r="B1803" t="s">
        <v>4576</v>
      </c>
      <c r="C1803" s="18">
        <v>42687</v>
      </c>
      <c r="D1803" s="18">
        <v>42693</v>
      </c>
      <c r="E1803" t="s">
        <v>77</v>
      </c>
      <c r="F1803" t="s">
        <v>1893</v>
      </c>
      <c r="G1803" t="s">
        <v>1894</v>
      </c>
      <c r="H1803" t="s">
        <v>129</v>
      </c>
      <c r="I1803" t="s">
        <v>54</v>
      </c>
      <c r="J1803" t="s">
        <v>1592</v>
      </c>
      <c r="K1803" t="s">
        <v>123</v>
      </c>
      <c r="L1803">
        <v>98002</v>
      </c>
      <c r="M1803" t="s">
        <v>71</v>
      </c>
      <c r="N1803" t="s">
        <v>3992</v>
      </c>
      <c r="O1803" t="s">
        <v>59</v>
      </c>
      <c r="P1803" t="s">
        <v>92</v>
      </c>
      <c r="Q1803" t="s">
        <v>3993</v>
      </c>
      <c r="R1803" s="19">
        <v>4.18</v>
      </c>
      <c r="S1803" s="17">
        <v>1</v>
      </c>
      <c r="T1803" s="20">
        <v>0</v>
      </c>
      <c r="U1803" s="19">
        <v>1.5047999999999999</v>
      </c>
      <c r="V1803" s="20">
        <f t="shared" si="140"/>
        <v>0.36</v>
      </c>
      <c r="W1803" s="17">
        <f t="shared" si="141"/>
        <v>2016</v>
      </c>
      <c r="X1803" t="str">
        <f t="shared" si="142"/>
        <v>Nov-2016</v>
      </c>
      <c r="Y1803" s="17">
        <f t="shared" si="143"/>
        <v>6</v>
      </c>
      <c r="Z1803" t="str">
        <f t="shared" si="144"/>
        <v>0% (No Discount)</v>
      </c>
      <c r="AA1803" s="17">
        <f>IF(COUNTIF($B$2:B1803,B1803)=1,1,0)</f>
        <v>1</v>
      </c>
      <c r="AB1803" s="17">
        <f>IF(COUNTIF($F$2:F1803,F1803)=1,1,0)</f>
        <v>0</v>
      </c>
    </row>
    <row r="1804" spans="1:28" x14ac:dyDescent="0.2">
      <c r="A1804" s="17">
        <v>1803</v>
      </c>
      <c r="B1804" t="s">
        <v>4577</v>
      </c>
      <c r="C1804" s="18">
        <v>43000</v>
      </c>
      <c r="D1804" s="18">
        <v>43004</v>
      </c>
      <c r="E1804" t="s">
        <v>50</v>
      </c>
      <c r="F1804" t="s">
        <v>2930</v>
      </c>
      <c r="G1804" t="s">
        <v>2931</v>
      </c>
      <c r="H1804" t="s">
        <v>53</v>
      </c>
      <c r="I1804" t="s">
        <v>54</v>
      </c>
      <c r="J1804" t="s">
        <v>173</v>
      </c>
      <c r="K1804" t="s">
        <v>174</v>
      </c>
      <c r="L1804">
        <v>19134</v>
      </c>
      <c r="M1804" t="s">
        <v>175</v>
      </c>
      <c r="N1804" t="s">
        <v>1744</v>
      </c>
      <c r="O1804" t="s">
        <v>73</v>
      </c>
      <c r="P1804" t="s">
        <v>102</v>
      </c>
      <c r="Q1804" t="s">
        <v>1745</v>
      </c>
      <c r="R1804" s="19">
        <v>5.6070000000000002</v>
      </c>
      <c r="S1804" s="17">
        <v>1</v>
      </c>
      <c r="T1804" s="20">
        <v>0.7</v>
      </c>
      <c r="U1804" s="19">
        <v>-4.2987000000000002</v>
      </c>
      <c r="V1804" s="20">
        <f t="shared" si="140"/>
        <v>-0.76666666666666672</v>
      </c>
      <c r="W1804" s="17">
        <f t="shared" si="141"/>
        <v>2017</v>
      </c>
      <c r="X1804" t="str">
        <f t="shared" si="142"/>
        <v>Sep-2017</v>
      </c>
      <c r="Y1804" s="17">
        <f t="shared" si="143"/>
        <v>4</v>
      </c>
      <c r="Z1804" t="str">
        <f t="shared" si="144"/>
        <v>Over 50%</v>
      </c>
      <c r="AA1804" s="17">
        <f>IF(COUNTIF($B$2:B1804,B1804)=1,1,0)</f>
        <v>1</v>
      </c>
      <c r="AB1804" s="17">
        <f>IF(COUNTIF($F$2:F1804,F1804)=1,1,0)</f>
        <v>0</v>
      </c>
    </row>
    <row r="1805" spans="1:28" x14ac:dyDescent="0.2">
      <c r="A1805" s="17">
        <v>1804</v>
      </c>
      <c r="B1805" t="s">
        <v>4577</v>
      </c>
      <c r="C1805" s="18">
        <v>43000</v>
      </c>
      <c r="D1805" s="18">
        <v>43004</v>
      </c>
      <c r="E1805" t="s">
        <v>50</v>
      </c>
      <c r="F1805" t="s">
        <v>2930</v>
      </c>
      <c r="G1805" t="s">
        <v>2931</v>
      </c>
      <c r="H1805" t="s">
        <v>53</v>
      </c>
      <c r="I1805" t="s">
        <v>54</v>
      </c>
      <c r="J1805" t="s">
        <v>173</v>
      </c>
      <c r="K1805" t="s">
        <v>174</v>
      </c>
      <c r="L1805">
        <v>19134</v>
      </c>
      <c r="M1805" t="s">
        <v>175</v>
      </c>
      <c r="N1805" t="s">
        <v>1832</v>
      </c>
      <c r="O1805" t="s">
        <v>73</v>
      </c>
      <c r="P1805" t="s">
        <v>606</v>
      </c>
      <c r="Q1805" t="s">
        <v>1833</v>
      </c>
      <c r="R1805" s="19">
        <v>4663.7359999999999</v>
      </c>
      <c r="S1805" s="17">
        <v>7</v>
      </c>
      <c r="T1805" s="20">
        <v>0.2</v>
      </c>
      <c r="U1805" s="19">
        <v>-1049.3406</v>
      </c>
      <c r="V1805" s="20">
        <f t="shared" si="140"/>
        <v>-0.22500000000000001</v>
      </c>
      <c r="W1805" s="17">
        <f t="shared" si="141"/>
        <v>2017</v>
      </c>
      <c r="X1805" t="str">
        <f t="shared" si="142"/>
        <v>Sep-2017</v>
      </c>
      <c r="Y1805" s="17">
        <f t="shared" si="143"/>
        <v>4</v>
      </c>
      <c r="Z1805" t="str">
        <f t="shared" si="144"/>
        <v>11-20%</v>
      </c>
      <c r="AA1805" s="17">
        <f>IF(COUNTIF($B$2:B1805,B1805)=1,1,0)</f>
        <v>0</v>
      </c>
      <c r="AB1805" s="17">
        <f>IF(COUNTIF($F$2:F1805,F1805)=1,1,0)</f>
        <v>0</v>
      </c>
    </row>
    <row r="1806" spans="1:28" x14ac:dyDescent="0.2">
      <c r="A1806" s="17">
        <v>1805</v>
      </c>
      <c r="B1806" t="s">
        <v>4577</v>
      </c>
      <c r="C1806" s="18">
        <v>43000</v>
      </c>
      <c r="D1806" s="18">
        <v>43004</v>
      </c>
      <c r="E1806" t="s">
        <v>50</v>
      </c>
      <c r="F1806" t="s">
        <v>2930</v>
      </c>
      <c r="G1806" t="s">
        <v>2931</v>
      </c>
      <c r="H1806" t="s">
        <v>53</v>
      </c>
      <c r="I1806" t="s">
        <v>54</v>
      </c>
      <c r="J1806" t="s">
        <v>173</v>
      </c>
      <c r="K1806" t="s">
        <v>174</v>
      </c>
      <c r="L1806">
        <v>19134</v>
      </c>
      <c r="M1806" t="s">
        <v>175</v>
      </c>
      <c r="N1806" t="s">
        <v>4578</v>
      </c>
      <c r="O1806" t="s">
        <v>98</v>
      </c>
      <c r="P1806" t="s">
        <v>188</v>
      </c>
      <c r="Q1806" t="s">
        <v>4579</v>
      </c>
      <c r="R1806" s="19">
        <v>79.983999999999995</v>
      </c>
      <c r="S1806" s="17">
        <v>2</v>
      </c>
      <c r="T1806" s="20">
        <v>0.2</v>
      </c>
      <c r="U1806" s="19">
        <v>22.9954</v>
      </c>
      <c r="V1806" s="20">
        <f t="shared" si="140"/>
        <v>0.28750000000000003</v>
      </c>
      <c r="W1806" s="17">
        <f t="shared" si="141"/>
        <v>2017</v>
      </c>
      <c r="X1806" t="str">
        <f t="shared" si="142"/>
        <v>Sep-2017</v>
      </c>
      <c r="Y1806" s="17">
        <f t="shared" si="143"/>
        <v>4</v>
      </c>
      <c r="Z1806" t="str">
        <f t="shared" si="144"/>
        <v>11-20%</v>
      </c>
      <c r="AA1806" s="17">
        <f>IF(COUNTIF($B$2:B1806,B1806)=1,1,0)</f>
        <v>0</v>
      </c>
      <c r="AB1806" s="17">
        <f>IF(COUNTIF($F$2:F1806,F1806)=1,1,0)</f>
        <v>0</v>
      </c>
    </row>
    <row r="1807" spans="1:28" x14ac:dyDescent="0.2">
      <c r="A1807" s="17">
        <v>1806</v>
      </c>
      <c r="B1807" t="s">
        <v>4580</v>
      </c>
      <c r="C1807" s="18">
        <v>42729</v>
      </c>
      <c r="D1807" s="18">
        <v>42732</v>
      </c>
      <c r="E1807" t="s">
        <v>215</v>
      </c>
      <c r="F1807" t="s">
        <v>1207</v>
      </c>
      <c r="G1807" t="s">
        <v>1208</v>
      </c>
      <c r="H1807" t="s">
        <v>68</v>
      </c>
      <c r="I1807" t="s">
        <v>54</v>
      </c>
      <c r="J1807" t="s">
        <v>69</v>
      </c>
      <c r="K1807" t="s">
        <v>70</v>
      </c>
      <c r="L1807">
        <v>90049</v>
      </c>
      <c r="M1807" t="s">
        <v>71</v>
      </c>
      <c r="N1807" t="s">
        <v>3469</v>
      </c>
      <c r="O1807" t="s">
        <v>98</v>
      </c>
      <c r="P1807" t="s">
        <v>99</v>
      </c>
      <c r="Q1807" t="s">
        <v>3470</v>
      </c>
      <c r="R1807" s="19">
        <v>2575.944</v>
      </c>
      <c r="S1807" s="17">
        <v>7</v>
      </c>
      <c r="T1807" s="20">
        <v>0.2</v>
      </c>
      <c r="U1807" s="19">
        <v>257.59440000000001</v>
      </c>
      <c r="V1807" s="20">
        <f t="shared" si="140"/>
        <v>0.1</v>
      </c>
      <c r="W1807" s="17">
        <f t="shared" si="141"/>
        <v>2016</v>
      </c>
      <c r="X1807" t="str">
        <f t="shared" si="142"/>
        <v>Dec-2016</v>
      </c>
      <c r="Y1807" s="17">
        <f t="shared" si="143"/>
        <v>3</v>
      </c>
      <c r="Z1807" t="str">
        <f t="shared" si="144"/>
        <v>11-20%</v>
      </c>
      <c r="AA1807" s="17">
        <f>IF(COUNTIF($B$2:B1807,B1807)=1,1,0)</f>
        <v>1</v>
      </c>
      <c r="AB1807" s="17">
        <f>IF(COUNTIF($F$2:F1807,F1807)=1,1,0)</f>
        <v>0</v>
      </c>
    </row>
    <row r="1808" spans="1:28" x14ac:dyDescent="0.2">
      <c r="A1808" s="17">
        <v>1807</v>
      </c>
      <c r="B1808" t="s">
        <v>4580</v>
      </c>
      <c r="C1808" s="18">
        <v>42729</v>
      </c>
      <c r="D1808" s="18">
        <v>42732</v>
      </c>
      <c r="E1808" t="s">
        <v>215</v>
      </c>
      <c r="F1808" t="s">
        <v>1207</v>
      </c>
      <c r="G1808" t="s">
        <v>1208</v>
      </c>
      <c r="H1808" t="s">
        <v>68</v>
      </c>
      <c r="I1808" t="s">
        <v>54</v>
      </c>
      <c r="J1808" t="s">
        <v>69</v>
      </c>
      <c r="K1808" t="s">
        <v>70</v>
      </c>
      <c r="L1808">
        <v>90049</v>
      </c>
      <c r="M1808" t="s">
        <v>71</v>
      </c>
      <c r="N1808" t="s">
        <v>2011</v>
      </c>
      <c r="O1808" t="s">
        <v>73</v>
      </c>
      <c r="P1808" t="s">
        <v>117</v>
      </c>
      <c r="Q1808" t="s">
        <v>2012</v>
      </c>
      <c r="R1808" s="19">
        <v>45.36</v>
      </c>
      <c r="S1808" s="17">
        <v>7</v>
      </c>
      <c r="T1808" s="20">
        <v>0</v>
      </c>
      <c r="U1808" s="19">
        <v>21.7728</v>
      </c>
      <c r="V1808" s="20">
        <f t="shared" si="140"/>
        <v>0.48</v>
      </c>
      <c r="W1808" s="17">
        <f t="shared" si="141"/>
        <v>2016</v>
      </c>
      <c r="X1808" t="str">
        <f t="shared" si="142"/>
        <v>Dec-2016</v>
      </c>
      <c r="Y1808" s="17">
        <f t="shared" si="143"/>
        <v>3</v>
      </c>
      <c r="Z1808" t="str">
        <f t="shared" si="144"/>
        <v>0% (No Discount)</v>
      </c>
      <c r="AA1808" s="17">
        <f>IF(COUNTIF($B$2:B1808,B1808)=1,1,0)</f>
        <v>0</v>
      </c>
      <c r="AB1808" s="17">
        <f>IF(COUNTIF($F$2:F1808,F1808)=1,1,0)</f>
        <v>0</v>
      </c>
    </row>
    <row r="1809" spans="1:28" x14ac:dyDescent="0.2">
      <c r="A1809" s="17">
        <v>1808</v>
      </c>
      <c r="B1809" t="s">
        <v>4580</v>
      </c>
      <c r="C1809" s="18">
        <v>42729</v>
      </c>
      <c r="D1809" s="18">
        <v>42732</v>
      </c>
      <c r="E1809" t="s">
        <v>215</v>
      </c>
      <c r="F1809" t="s">
        <v>1207</v>
      </c>
      <c r="G1809" t="s">
        <v>1208</v>
      </c>
      <c r="H1809" t="s">
        <v>68</v>
      </c>
      <c r="I1809" t="s">
        <v>54</v>
      </c>
      <c r="J1809" t="s">
        <v>69</v>
      </c>
      <c r="K1809" t="s">
        <v>70</v>
      </c>
      <c r="L1809">
        <v>90049</v>
      </c>
      <c r="M1809" t="s">
        <v>71</v>
      </c>
      <c r="N1809" t="s">
        <v>1886</v>
      </c>
      <c r="O1809" t="s">
        <v>98</v>
      </c>
      <c r="P1809" t="s">
        <v>188</v>
      </c>
      <c r="Q1809" t="s">
        <v>1887</v>
      </c>
      <c r="R1809" s="19">
        <v>254.24</v>
      </c>
      <c r="S1809" s="17">
        <v>7</v>
      </c>
      <c r="T1809" s="20">
        <v>0</v>
      </c>
      <c r="U1809" s="19">
        <v>76.272000000000006</v>
      </c>
      <c r="V1809" s="20">
        <f t="shared" si="140"/>
        <v>0.3</v>
      </c>
      <c r="W1809" s="17">
        <f t="shared" si="141"/>
        <v>2016</v>
      </c>
      <c r="X1809" t="str">
        <f t="shared" si="142"/>
        <v>Dec-2016</v>
      </c>
      <c r="Y1809" s="17">
        <f t="shared" si="143"/>
        <v>3</v>
      </c>
      <c r="Z1809" t="str">
        <f t="shared" si="144"/>
        <v>0% (No Discount)</v>
      </c>
      <c r="AA1809" s="17">
        <f>IF(COUNTIF($B$2:B1809,B1809)=1,1,0)</f>
        <v>0</v>
      </c>
      <c r="AB1809" s="17">
        <f>IF(COUNTIF($F$2:F1809,F1809)=1,1,0)</f>
        <v>0</v>
      </c>
    </row>
    <row r="1810" spans="1:28" x14ac:dyDescent="0.2">
      <c r="A1810" s="17">
        <v>1809</v>
      </c>
      <c r="B1810" t="s">
        <v>4581</v>
      </c>
      <c r="C1810" s="18">
        <v>42411</v>
      </c>
      <c r="D1810" s="18">
        <v>42413</v>
      </c>
      <c r="E1810" t="s">
        <v>215</v>
      </c>
      <c r="F1810" t="s">
        <v>4582</v>
      </c>
      <c r="G1810" t="s">
        <v>4583</v>
      </c>
      <c r="H1810" t="s">
        <v>68</v>
      </c>
      <c r="I1810" t="s">
        <v>54</v>
      </c>
      <c r="J1810" t="s">
        <v>4584</v>
      </c>
      <c r="K1810" t="s">
        <v>677</v>
      </c>
      <c r="L1810">
        <v>74133</v>
      </c>
      <c r="M1810" t="s">
        <v>132</v>
      </c>
      <c r="N1810" t="s">
        <v>4585</v>
      </c>
      <c r="O1810" t="s">
        <v>98</v>
      </c>
      <c r="P1810" t="s">
        <v>99</v>
      </c>
      <c r="Q1810" t="s">
        <v>4586</v>
      </c>
      <c r="R1810" s="19">
        <v>69.930000000000007</v>
      </c>
      <c r="S1810" s="17">
        <v>7</v>
      </c>
      <c r="T1810" s="20">
        <v>0</v>
      </c>
      <c r="U1810" s="19">
        <v>0.69930000000000003</v>
      </c>
      <c r="V1810" s="20">
        <f t="shared" si="140"/>
        <v>0.01</v>
      </c>
      <c r="W1810" s="17">
        <f t="shared" si="141"/>
        <v>2016</v>
      </c>
      <c r="X1810" t="str">
        <f t="shared" si="142"/>
        <v>Feb-2016</v>
      </c>
      <c r="Y1810" s="17">
        <f t="shared" si="143"/>
        <v>2</v>
      </c>
      <c r="Z1810" t="str">
        <f t="shared" si="144"/>
        <v>0% (No Discount)</v>
      </c>
      <c r="AA1810" s="17">
        <f>IF(COUNTIF($B$2:B1810,B1810)=1,1,0)</f>
        <v>1</v>
      </c>
      <c r="AB1810" s="17">
        <f>IF(COUNTIF($F$2:F1810,F1810)=1,1,0)</f>
        <v>1</v>
      </c>
    </row>
    <row r="1811" spans="1:28" x14ac:dyDescent="0.2">
      <c r="A1811" s="17">
        <v>1810</v>
      </c>
      <c r="B1811" t="s">
        <v>4587</v>
      </c>
      <c r="C1811" s="18">
        <v>42666</v>
      </c>
      <c r="D1811" s="18">
        <v>42672</v>
      </c>
      <c r="E1811" t="s">
        <v>77</v>
      </c>
      <c r="F1811" t="s">
        <v>848</v>
      </c>
      <c r="G1811" t="s">
        <v>849</v>
      </c>
      <c r="H1811" t="s">
        <v>68</v>
      </c>
      <c r="I1811" t="s">
        <v>54</v>
      </c>
      <c r="J1811" t="s">
        <v>330</v>
      </c>
      <c r="K1811" t="s">
        <v>238</v>
      </c>
      <c r="L1811">
        <v>60610</v>
      </c>
      <c r="M1811" t="s">
        <v>132</v>
      </c>
      <c r="N1811" t="s">
        <v>4588</v>
      </c>
      <c r="O1811" t="s">
        <v>59</v>
      </c>
      <c r="P1811" t="s">
        <v>92</v>
      </c>
      <c r="Q1811" t="s">
        <v>4589</v>
      </c>
      <c r="R1811" s="19">
        <v>16.155999999999999</v>
      </c>
      <c r="S1811" s="17">
        <v>7</v>
      </c>
      <c r="T1811" s="20">
        <v>0.6</v>
      </c>
      <c r="U1811" s="19">
        <v>-12.117000000000001</v>
      </c>
      <c r="V1811" s="20">
        <f t="shared" si="140"/>
        <v>-0.75000000000000011</v>
      </c>
      <c r="W1811" s="17">
        <f t="shared" si="141"/>
        <v>2016</v>
      </c>
      <c r="X1811" t="str">
        <f t="shared" si="142"/>
        <v>Oct-2016</v>
      </c>
      <c r="Y1811" s="17">
        <f t="shared" si="143"/>
        <v>6</v>
      </c>
      <c r="Z1811" t="str">
        <f t="shared" si="144"/>
        <v>Over 50%</v>
      </c>
      <c r="AA1811" s="17">
        <f>IF(COUNTIF($B$2:B1811,B1811)=1,1,0)</f>
        <v>1</v>
      </c>
      <c r="AB1811" s="17">
        <f>IF(COUNTIF($F$2:F1811,F1811)=1,1,0)</f>
        <v>0</v>
      </c>
    </row>
    <row r="1812" spans="1:28" x14ac:dyDescent="0.2">
      <c r="A1812" s="17">
        <v>1811</v>
      </c>
      <c r="B1812" t="s">
        <v>4587</v>
      </c>
      <c r="C1812" s="18">
        <v>42666</v>
      </c>
      <c r="D1812" s="18">
        <v>42672</v>
      </c>
      <c r="E1812" t="s">
        <v>77</v>
      </c>
      <c r="F1812" t="s">
        <v>848</v>
      </c>
      <c r="G1812" t="s">
        <v>849</v>
      </c>
      <c r="H1812" t="s">
        <v>68</v>
      </c>
      <c r="I1812" t="s">
        <v>54</v>
      </c>
      <c r="J1812" t="s">
        <v>330</v>
      </c>
      <c r="K1812" t="s">
        <v>238</v>
      </c>
      <c r="L1812">
        <v>60610</v>
      </c>
      <c r="M1812" t="s">
        <v>132</v>
      </c>
      <c r="N1812" t="s">
        <v>4590</v>
      </c>
      <c r="O1812" t="s">
        <v>73</v>
      </c>
      <c r="P1812" t="s">
        <v>117</v>
      </c>
      <c r="Q1812" t="s">
        <v>4591</v>
      </c>
      <c r="R1812" s="19">
        <v>54.816000000000003</v>
      </c>
      <c r="S1812" s="17">
        <v>3</v>
      </c>
      <c r="T1812" s="20">
        <v>0.2</v>
      </c>
      <c r="U1812" s="19">
        <v>17.815200000000001</v>
      </c>
      <c r="V1812" s="20">
        <f t="shared" si="140"/>
        <v>0.32500000000000001</v>
      </c>
      <c r="W1812" s="17">
        <f t="shared" si="141"/>
        <v>2016</v>
      </c>
      <c r="X1812" t="str">
        <f t="shared" si="142"/>
        <v>Oct-2016</v>
      </c>
      <c r="Y1812" s="17">
        <f t="shared" si="143"/>
        <v>6</v>
      </c>
      <c r="Z1812" t="str">
        <f t="shared" si="144"/>
        <v>11-20%</v>
      </c>
      <c r="AA1812" s="17">
        <f>IF(COUNTIF($B$2:B1812,B1812)=1,1,0)</f>
        <v>0</v>
      </c>
      <c r="AB1812" s="17">
        <f>IF(COUNTIF($F$2:F1812,F1812)=1,1,0)</f>
        <v>0</v>
      </c>
    </row>
    <row r="1813" spans="1:28" x14ac:dyDescent="0.2">
      <c r="A1813" s="17">
        <v>1812</v>
      </c>
      <c r="B1813" t="s">
        <v>4592</v>
      </c>
      <c r="C1813" s="18">
        <v>41799</v>
      </c>
      <c r="D1813" s="18">
        <v>41801</v>
      </c>
      <c r="E1813" t="s">
        <v>50</v>
      </c>
      <c r="F1813" t="s">
        <v>3196</v>
      </c>
      <c r="G1813" t="s">
        <v>3197</v>
      </c>
      <c r="H1813" t="s">
        <v>53</v>
      </c>
      <c r="I1813" t="s">
        <v>54</v>
      </c>
      <c r="J1813" t="s">
        <v>3358</v>
      </c>
      <c r="K1813" t="s">
        <v>346</v>
      </c>
      <c r="L1813">
        <v>22801</v>
      </c>
      <c r="M1813" t="s">
        <v>57</v>
      </c>
      <c r="N1813" t="s">
        <v>566</v>
      </c>
      <c r="O1813" t="s">
        <v>59</v>
      </c>
      <c r="P1813" t="s">
        <v>83</v>
      </c>
      <c r="Q1813" t="s">
        <v>567</v>
      </c>
      <c r="R1813" s="19">
        <v>1441.3</v>
      </c>
      <c r="S1813" s="17">
        <v>7</v>
      </c>
      <c r="T1813" s="20">
        <v>0</v>
      </c>
      <c r="U1813" s="19">
        <v>245.02099999999999</v>
      </c>
      <c r="V1813" s="20">
        <f t="shared" si="140"/>
        <v>0.16999999999999998</v>
      </c>
      <c r="W1813" s="17">
        <f t="shared" si="141"/>
        <v>2014</v>
      </c>
      <c r="X1813" t="str">
        <f t="shared" si="142"/>
        <v>Jun-2014</v>
      </c>
      <c r="Y1813" s="17">
        <f t="shared" si="143"/>
        <v>2</v>
      </c>
      <c r="Z1813" t="str">
        <f t="shared" si="144"/>
        <v>0% (No Discount)</v>
      </c>
      <c r="AA1813" s="17">
        <f>IF(COUNTIF($B$2:B1813,B1813)=1,1,0)</f>
        <v>1</v>
      </c>
      <c r="AB1813" s="17">
        <f>IF(COUNTIF($F$2:F1813,F1813)=1,1,0)</f>
        <v>0</v>
      </c>
    </row>
    <row r="1814" spans="1:28" x14ac:dyDescent="0.2">
      <c r="A1814" s="17">
        <v>1813</v>
      </c>
      <c r="B1814" t="s">
        <v>4593</v>
      </c>
      <c r="C1814" s="18">
        <v>43059</v>
      </c>
      <c r="D1814" s="18">
        <v>43065</v>
      </c>
      <c r="E1814" t="s">
        <v>77</v>
      </c>
      <c r="F1814" t="s">
        <v>4594</v>
      </c>
      <c r="G1814" t="s">
        <v>4595</v>
      </c>
      <c r="H1814" t="s">
        <v>53</v>
      </c>
      <c r="I1814" t="s">
        <v>54</v>
      </c>
      <c r="J1814" t="s">
        <v>634</v>
      </c>
      <c r="K1814" t="s">
        <v>525</v>
      </c>
      <c r="L1814">
        <v>43055</v>
      </c>
      <c r="M1814" t="s">
        <v>175</v>
      </c>
      <c r="N1814" t="s">
        <v>1130</v>
      </c>
      <c r="O1814" t="s">
        <v>59</v>
      </c>
      <c r="P1814" t="s">
        <v>92</v>
      </c>
      <c r="Q1814" t="s">
        <v>1131</v>
      </c>
      <c r="R1814" s="19">
        <v>77.599999999999994</v>
      </c>
      <c r="S1814" s="17">
        <v>5</v>
      </c>
      <c r="T1814" s="20">
        <v>0.2</v>
      </c>
      <c r="U1814" s="19">
        <v>28.13</v>
      </c>
      <c r="V1814" s="20">
        <f t="shared" si="140"/>
        <v>0.36249999999999999</v>
      </c>
      <c r="W1814" s="17">
        <f t="shared" si="141"/>
        <v>2017</v>
      </c>
      <c r="X1814" t="str">
        <f t="shared" si="142"/>
        <v>Nov-2017</v>
      </c>
      <c r="Y1814" s="17">
        <f t="shared" si="143"/>
        <v>6</v>
      </c>
      <c r="Z1814" t="str">
        <f t="shared" si="144"/>
        <v>11-20%</v>
      </c>
      <c r="AA1814" s="17">
        <f>IF(COUNTIF($B$2:B1814,B1814)=1,1,0)</f>
        <v>1</v>
      </c>
      <c r="AB1814" s="17">
        <f>IF(COUNTIF($F$2:F1814,F1814)=1,1,0)</f>
        <v>1</v>
      </c>
    </row>
    <row r="1815" spans="1:28" x14ac:dyDescent="0.2">
      <c r="A1815" s="17">
        <v>1814</v>
      </c>
      <c r="B1815" t="s">
        <v>4593</v>
      </c>
      <c r="C1815" s="18">
        <v>43059</v>
      </c>
      <c r="D1815" s="18">
        <v>43065</v>
      </c>
      <c r="E1815" t="s">
        <v>77</v>
      </c>
      <c r="F1815" t="s">
        <v>4594</v>
      </c>
      <c r="G1815" t="s">
        <v>4595</v>
      </c>
      <c r="H1815" t="s">
        <v>53</v>
      </c>
      <c r="I1815" t="s">
        <v>54</v>
      </c>
      <c r="J1815" t="s">
        <v>634</v>
      </c>
      <c r="K1815" t="s">
        <v>525</v>
      </c>
      <c r="L1815">
        <v>43055</v>
      </c>
      <c r="M1815" t="s">
        <v>175</v>
      </c>
      <c r="N1815" t="s">
        <v>1587</v>
      </c>
      <c r="O1815" t="s">
        <v>59</v>
      </c>
      <c r="P1815" t="s">
        <v>92</v>
      </c>
      <c r="Q1815" t="s">
        <v>1588</v>
      </c>
      <c r="R1815" s="19">
        <v>4.6559999999999997</v>
      </c>
      <c r="S1815" s="17">
        <v>2</v>
      </c>
      <c r="T1815" s="20">
        <v>0.2</v>
      </c>
      <c r="U1815" s="19">
        <v>1.5713999999999999</v>
      </c>
      <c r="V1815" s="20">
        <f t="shared" si="140"/>
        <v>0.33750000000000002</v>
      </c>
      <c r="W1815" s="17">
        <f t="shared" si="141"/>
        <v>2017</v>
      </c>
      <c r="X1815" t="str">
        <f t="shared" si="142"/>
        <v>Nov-2017</v>
      </c>
      <c r="Y1815" s="17">
        <f t="shared" si="143"/>
        <v>6</v>
      </c>
      <c r="Z1815" t="str">
        <f t="shared" si="144"/>
        <v>11-20%</v>
      </c>
      <c r="AA1815" s="17">
        <f>IF(COUNTIF($B$2:B1815,B1815)=1,1,0)</f>
        <v>0</v>
      </c>
      <c r="AB1815" s="17">
        <f>IF(COUNTIF($F$2:F1815,F1815)=1,1,0)</f>
        <v>0</v>
      </c>
    </row>
    <row r="1816" spans="1:28" x14ac:dyDescent="0.2">
      <c r="A1816" s="17">
        <v>1815</v>
      </c>
      <c r="B1816" t="s">
        <v>4596</v>
      </c>
      <c r="C1816" s="18">
        <v>42261</v>
      </c>
      <c r="D1816" s="18">
        <v>42265</v>
      </c>
      <c r="E1816" t="s">
        <v>77</v>
      </c>
      <c r="F1816" t="s">
        <v>3463</v>
      </c>
      <c r="G1816" t="s">
        <v>3464</v>
      </c>
      <c r="H1816" t="s">
        <v>68</v>
      </c>
      <c r="I1816" t="s">
        <v>54</v>
      </c>
      <c r="J1816" t="s">
        <v>69</v>
      </c>
      <c r="K1816" t="s">
        <v>70</v>
      </c>
      <c r="L1816">
        <v>90045</v>
      </c>
      <c r="M1816" t="s">
        <v>71</v>
      </c>
      <c r="N1816" t="s">
        <v>955</v>
      </c>
      <c r="O1816" t="s">
        <v>59</v>
      </c>
      <c r="P1816" t="s">
        <v>83</v>
      </c>
      <c r="Q1816" t="s">
        <v>956</v>
      </c>
      <c r="R1816" s="19">
        <v>170.136</v>
      </c>
      <c r="S1816" s="17">
        <v>3</v>
      </c>
      <c r="T1816" s="20">
        <v>0.2</v>
      </c>
      <c r="U1816" s="19">
        <v>-8.5068000000000001</v>
      </c>
      <c r="V1816" s="20">
        <f t="shared" si="140"/>
        <v>-0.05</v>
      </c>
      <c r="W1816" s="17">
        <f t="shared" si="141"/>
        <v>2015</v>
      </c>
      <c r="X1816" t="str">
        <f t="shared" si="142"/>
        <v>Sep-2015</v>
      </c>
      <c r="Y1816" s="17">
        <f t="shared" si="143"/>
        <v>4</v>
      </c>
      <c r="Z1816" t="str">
        <f t="shared" si="144"/>
        <v>11-20%</v>
      </c>
      <c r="AA1816" s="17">
        <f>IF(COUNTIF($B$2:B1816,B1816)=1,1,0)</f>
        <v>1</v>
      </c>
      <c r="AB1816" s="17">
        <f>IF(COUNTIF($F$2:F1816,F1816)=1,1,0)</f>
        <v>0</v>
      </c>
    </row>
    <row r="1817" spans="1:28" x14ac:dyDescent="0.2">
      <c r="A1817" s="17">
        <v>1816</v>
      </c>
      <c r="B1817" t="s">
        <v>4597</v>
      </c>
      <c r="C1817" s="18">
        <v>42159</v>
      </c>
      <c r="D1817" s="18">
        <v>42159</v>
      </c>
      <c r="E1817" t="s">
        <v>1320</v>
      </c>
      <c r="F1817" t="s">
        <v>2754</v>
      </c>
      <c r="G1817" t="s">
        <v>2755</v>
      </c>
      <c r="H1817" t="s">
        <v>53</v>
      </c>
      <c r="I1817" t="s">
        <v>54</v>
      </c>
      <c r="J1817" t="s">
        <v>122</v>
      </c>
      <c r="K1817" t="s">
        <v>123</v>
      </c>
      <c r="L1817">
        <v>98105</v>
      </c>
      <c r="M1817" t="s">
        <v>71</v>
      </c>
      <c r="N1817" t="s">
        <v>4598</v>
      </c>
      <c r="O1817" t="s">
        <v>73</v>
      </c>
      <c r="P1817" t="s">
        <v>74</v>
      </c>
      <c r="Q1817" t="s">
        <v>4599</v>
      </c>
      <c r="R1817" s="19">
        <v>7.38</v>
      </c>
      <c r="S1817" s="17">
        <v>2</v>
      </c>
      <c r="T1817" s="20">
        <v>0</v>
      </c>
      <c r="U1817" s="19">
        <v>3.4685999999999999</v>
      </c>
      <c r="V1817" s="20">
        <f t="shared" si="140"/>
        <v>0.47</v>
      </c>
      <c r="W1817" s="17">
        <f t="shared" si="141"/>
        <v>2015</v>
      </c>
      <c r="X1817" t="str">
        <f t="shared" si="142"/>
        <v>Jun-2015</v>
      </c>
      <c r="Y1817" s="17">
        <f t="shared" si="143"/>
        <v>0</v>
      </c>
      <c r="Z1817" t="str">
        <f t="shared" si="144"/>
        <v>0% (No Discount)</v>
      </c>
      <c r="AA1817" s="17">
        <f>IF(COUNTIF($B$2:B1817,B1817)=1,1,0)</f>
        <v>1</v>
      </c>
      <c r="AB1817" s="17">
        <f>IF(COUNTIF($F$2:F1817,F1817)=1,1,0)</f>
        <v>0</v>
      </c>
    </row>
    <row r="1818" spans="1:28" x14ac:dyDescent="0.2">
      <c r="A1818" s="17">
        <v>1817</v>
      </c>
      <c r="B1818" t="s">
        <v>4597</v>
      </c>
      <c r="C1818" s="18">
        <v>42159</v>
      </c>
      <c r="D1818" s="18">
        <v>42159</v>
      </c>
      <c r="E1818" t="s">
        <v>1320</v>
      </c>
      <c r="F1818" t="s">
        <v>2754</v>
      </c>
      <c r="G1818" t="s">
        <v>2755</v>
      </c>
      <c r="H1818" t="s">
        <v>53</v>
      </c>
      <c r="I1818" t="s">
        <v>54</v>
      </c>
      <c r="J1818" t="s">
        <v>122</v>
      </c>
      <c r="K1818" t="s">
        <v>123</v>
      </c>
      <c r="L1818">
        <v>98105</v>
      </c>
      <c r="M1818" t="s">
        <v>71</v>
      </c>
      <c r="N1818" t="s">
        <v>809</v>
      </c>
      <c r="O1818" t="s">
        <v>73</v>
      </c>
      <c r="P1818" t="s">
        <v>95</v>
      </c>
      <c r="Q1818" t="s">
        <v>810</v>
      </c>
      <c r="R1818" s="19">
        <v>9.26</v>
      </c>
      <c r="S1818" s="17">
        <v>2</v>
      </c>
      <c r="T1818" s="20">
        <v>0</v>
      </c>
      <c r="U1818" s="19">
        <v>3.0558000000000001</v>
      </c>
      <c r="V1818" s="20">
        <f t="shared" si="140"/>
        <v>0.33</v>
      </c>
      <c r="W1818" s="17">
        <f t="shared" si="141"/>
        <v>2015</v>
      </c>
      <c r="X1818" t="str">
        <f t="shared" si="142"/>
        <v>Jun-2015</v>
      </c>
      <c r="Y1818" s="17">
        <f t="shared" si="143"/>
        <v>0</v>
      </c>
      <c r="Z1818" t="str">
        <f t="shared" si="144"/>
        <v>0% (No Discount)</v>
      </c>
      <c r="AA1818" s="17">
        <f>IF(COUNTIF($B$2:B1818,B1818)=1,1,0)</f>
        <v>0</v>
      </c>
      <c r="AB1818" s="17">
        <f>IF(COUNTIF($F$2:F1818,F1818)=1,1,0)</f>
        <v>0</v>
      </c>
    </row>
    <row r="1819" spans="1:28" x14ac:dyDescent="0.2">
      <c r="A1819" s="17">
        <v>1818</v>
      </c>
      <c r="B1819" t="s">
        <v>4600</v>
      </c>
      <c r="C1819" s="18">
        <v>42351</v>
      </c>
      <c r="D1819" s="18">
        <v>42353</v>
      </c>
      <c r="E1819" t="s">
        <v>50</v>
      </c>
      <c r="F1819" t="s">
        <v>3680</v>
      </c>
      <c r="G1819" t="s">
        <v>3681</v>
      </c>
      <c r="H1819" t="s">
        <v>53</v>
      </c>
      <c r="I1819" t="s">
        <v>54</v>
      </c>
      <c r="J1819" t="s">
        <v>69</v>
      </c>
      <c r="K1819" t="s">
        <v>70</v>
      </c>
      <c r="L1819">
        <v>90036</v>
      </c>
      <c r="M1819" t="s">
        <v>71</v>
      </c>
      <c r="N1819" t="s">
        <v>4601</v>
      </c>
      <c r="O1819" t="s">
        <v>73</v>
      </c>
      <c r="P1819" t="s">
        <v>74</v>
      </c>
      <c r="Q1819" t="s">
        <v>4602</v>
      </c>
      <c r="R1819" s="19">
        <v>9.9600000000000009</v>
      </c>
      <c r="S1819" s="17">
        <v>2</v>
      </c>
      <c r="T1819" s="20">
        <v>0</v>
      </c>
      <c r="U1819" s="19">
        <v>4.5815999999999999</v>
      </c>
      <c r="V1819" s="20">
        <f t="shared" si="140"/>
        <v>0.45999999999999996</v>
      </c>
      <c r="W1819" s="17">
        <f t="shared" si="141"/>
        <v>2015</v>
      </c>
      <c r="X1819" t="str">
        <f t="shared" si="142"/>
        <v>Dec-2015</v>
      </c>
      <c r="Y1819" s="17">
        <f t="shared" si="143"/>
        <v>2</v>
      </c>
      <c r="Z1819" t="str">
        <f t="shared" si="144"/>
        <v>0% (No Discount)</v>
      </c>
      <c r="AA1819" s="17">
        <f>IF(COUNTIF($B$2:B1819,B1819)=1,1,0)</f>
        <v>1</v>
      </c>
      <c r="AB1819" s="17">
        <f>IF(COUNTIF($F$2:F1819,F1819)=1,1,0)</f>
        <v>0</v>
      </c>
    </row>
    <row r="1820" spans="1:28" x14ac:dyDescent="0.2">
      <c r="A1820" s="17">
        <v>1819</v>
      </c>
      <c r="B1820" t="s">
        <v>4603</v>
      </c>
      <c r="C1820" s="18">
        <v>41784</v>
      </c>
      <c r="D1820" s="18">
        <v>41788</v>
      </c>
      <c r="E1820" t="s">
        <v>77</v>
      </c>
      <c r="F1820" t="s">
        <v>4604</v>
      </c>
      <c r="G1820" t="s">
        <v>4605</v>
      </c>
      <c r="H1820" t="s">
        <v>53</v>
      </c>
      <c r="I1820" t="s">
        <v>54</v>
      </c>
      <c r="J1820" t="s">
        <v>330</v>
      </c>
      <c r="K1820" t="s">
        <v>238</v>
      </c>
      <c r="L1820">
        <v>60623</v>
      </c>
      <c r="M1820" t="s">
        <v>132</v>
      </c>
      <c r="N1820" t="s">
        <v>4606</v>
      </c>
      <c r="O1820" t="s">
        <v>73</v>
      </c>
      <c r="P1820" t="s">
        <v>105</v>
      </c>
      <c r="Q1820" t="s">
        <v>4607</v>
      </c>
      <c r="R1820" s="19">
        <v>75.599999999999994</v>
      </c>
      <c r="S1820" s="17">
        <v>2</v>
      </c>
      <c r="T1820" s="20">
        <v>0.8</v>
      </c>
      <c r="U1820" s="19">
        <v>-166.32</v>
      </c>
      <c r="V1820" s="20">
        <f t="shared" si="140"/>
        <v>-2.2000000000000002</v>
      </c>
      <c r="W1820" s="17">
        <f t="shared" si="141"/>
        <v>2014</v>
      </c>
      <c r="X1820" t="str">
        <f t="shared" si="142"/>
        <v>May-2014</v>
      </c>
      <c r="Y1820" s="17">
        <f t="shared" si="143"/>
        <v>4</v>
      </c>
      <c r="Z1820" t="str">
        <f t="shared" si="144"/>
        <v>Over 50%</v>
      </c>
      <c r="AA1820" s="17">
        <f>IF(COUNTIF($B$2:B1820,B1820)=1,1,0)</f>
        <v>1</v>
      </c>
      <c r="AB1820" s="17">
        <f>IF(COUNTIF($F$2:F1820,F1820)=1,1,0)</f>
        <v>1</v>
      </c>
    </row>
    <row r="1821" spans="1:28" x14ac:dyDescent="0.2">
      <c r="A1821" s="17">
        <v>1820</v>
      </c>
      <c r="B1821" t="s">
        <v>4603</v>
      </c>
      <c r="C1821" s="18">
        <v>41784</v>
      </c>
      <c r="D1821" s="18">
        <v>41788</v>
      </c>
      <c r="E1821" t="s">
        <v>77</v>
      </c>
      <c r="F1821" t="s">
        <v>4604</v>
      </c>
      <c r="G1821" t="s">
        <v>4605</v>
      </c>
      <c r="H1821" t="s">
        <v>53</v>
      </c>
      <c r="I1821" t="s">
        <v>54</v>
      </c>
      <c r="J1821" t="s">
        <v>330</v>
      </c>
      <c r="K1821" t="s">
        <v>238</v>
      </c>
      <c r="L1821">
        <v>60623</v>
      </c>
      <c r="M1821" t="s">
        <v>132</v>
      </c>
      <c r="N1821" t="s">
        <v>4608</v>
      </c>
      <c r="O1821" t="s">
        <v>59</v>
      </c>
      <c r="P1821" t="s">
        <v>92</v>
      </c>
      <c r="Q1821" t="s">
        <v>4609</v>
      </c>
      <c r="R1821" s="19">
        <v>29.32</v>
      </c>
      <c r="S1821" s="17">
        <v>2</v>
      </c>
      <c r="T1821" s="20">
        <v>0.6</v>
      </c>
      <c r="U1821" s="19">
        <v>-24.189</v>
      </c>
      <c r="V1821" s="20">
        <f t="shared" si="140"/>
        <v>-0.82499999999999996</v>
      </c>
      <c r="W1821" s="17">
        <f t="shared" si="141"/>
        <v>2014</v>
      </c>
      <c r="X1821" t="str">
        <f t="shared" si="142"/>
        <v>May-2014</v>
      </c>
      <c r="Y1821" s="17">
        <f t="shared" si="143"/>
        <v>4</v>
      </c>
      <c r="Z1821" t="str">
        <f t="shared" si="144"/>
        <v>Over 50%</v>
      </c>
      <c r="AA1821" s="17">
        <f>IF(COUNTIF($B$2:B1821,B1821)=1,1,0)</f>
        <v>0</v>
      </c>
      <c r="AB1821" s="17">
        <f>IF(COUNTIF($F$2:F1821,F1821)=1,1,0)</f>
        <v>0</v>
      </c>
    </row>
    <row r="1822" spans="1:28" x14ac:dyDescent="0.2">
      <c r="A1822" s="17">
        <v>1821</v>
      </c>
      <c r="B1822" t="s">
        <v>4610</v>
      </c>
      <c r="C1822" s="18">
        <v>42416</v>
      </c>
      <c r="D1822" s="18">
        <v>42420</v>
      </c>
      <c r="E1822" t="s">
        <v>77</v>
      </c>
      <c r="F1822" t="s">
        <v>924</v>
      </c>
      <c r="G1822" t="s">
        <v>925</v>
      </c>
      <c r="H1822" t="s">
        <v>68</v>
      </c>
      <c r="I1822" t="s">
        <v>54</v>
      </c>
      <c r="J1822" t="s">
        <v>330</v>
      </c>
      <c r="K1822" t="s">
        <v>238</v>
      </c>
      <c r="L1822">
        <v>60623</v>
      </c>
      <c r="M1822" t="s">
        <v>132</v>
      </c>
      <c r="N1822" t="s">
        <v>4611</v>
      </c>
      <c r="O1822" t="s">
        <v>73</v>
      </c>
      <c r="P1822" t="s">
        <v>105</v>
      </c>
      <c r="Q1822" t="s">
        <v>4612</v>
      </c>
      <c r="R1822" s="19">
        <v>92.063999999999993</v>
      </c>
      <c r="S1822" s="17">
        <v>6</v>
      </c>
      <c r="T1822" s="20">
        <v>0.8</v>
      </c>
      <c r="U1822" s="19">
        <v>-225.55680000000001</v>
      </c>
      <c r="V1822" s="20">
        <f t="shared" si="140"/>
        <v>-2.4500000000000002</v>
      </c>
      <c r="W1822" s="17">
        <f t="shared" si="141"/>
        <v>2016</v>
      </c>
      <c r="X1822" t="str">
        <f t="shared" si="142"/>
        <v>Feb-2016</v>
      </c>
      <c r="Y1822" s="17">
        <f t="shared" si="143"/>
        <v>4</v>
      </c>
      <c r="Z1822" t="str">
        <f t="shared" si="144"/>
        <v>Over 50%</v>
      </c>
      <c r="AA1822" s="17">
        <f>IF(COUNTIF($B$2:B1822,B1822)=1,1,0)</f>
        <v>1</v>
      </c>
      <c r="AB1822" s="17">
        <f>IF(COUNTIF($F$2:F1822,F1822)=1,1,0)</f>
        <v>0</v>
      </c>
    </row>
    <row r="1823" spans="1:28" x14ac:dyDescent="0.2">
      <c r="A1823" s="17">
        <v>1822</v>
      </c>
      <c r="B1823" t="s">
        <v>4610</v>
      </c>
      <c r="C1823" s="18">
        <v>42416</v>
      </c>
      <c r="D1823" s="18">
        <v>42420</v>
      </c>
      <c r="E1823" t="s">
        <v>77</v>
      </c>
      <c r="F1823" t="s">
        <v>924</v>
      </c>
      <c r="G1823" t="s">
        <v>925</v>
      </c>
      <c r="H1823" t="s">
        <v>68</v>
      </c>
      <c r="I1823" t="s">
        <v>54</v>
      </c>
      <c r="J1823" t="s">
        <v>330</v>
      </c>
      <c r="K1823" t="s">
        <v>238</v>
      </c>
      <c r="L1823">
        <v>60623</v>
      </c>
      <c r="M1823" t="s">
        <v>132</v>
      </c>
      <c r="N1823" t="s">
        <v>295</v>
      </c>
      <c r="O1823" t="s">
        <v>73</v>
      </c>
      <c r="P1823" t="s">
        <v>296</v>
      </c>
      <c r="Q1823" t="s">
        <v>297</v>
      </c>
      <c r="R1823" s="19">
        <v>6.976</v>
      </c>
      <c r="S1823" s="17">
        <v>4</v>
      </c>
      <c r="T1823" s="20">
        <v>0.2</v>
      </c>
      <c r="U1823" s="19">
        <v>1.8311999999999999</v>
      </c>
      <c r="V1823" s="20">
        <f t="shared" si="140"/>
        <v>0.26250000000000001</v>
      </c>
      <c r="W1823" s="17">
        <f t="shared" si="141"/>
        <v>2016</v>
      </c>
      <c r="X1823" t="str">
        <f t="shared" si="142"/>
        <v>Feb-2016</v>
      </c>
      <c r="Y1823" s="17">
        <f t="shared" si="143"/>
        <v>4</v>
      </c>
      <c r="Z1823" t="str">
        <f t="shared" si="144"/>
        <v>11-20%</v>
      </c>
      <c r="AA1823" s="17">
        <f>IF(COUNTIF($B$2:B1823,B1823)=1,1,0)</f>
        <v>0</v>
      </c>
      <c r="AB1823" s="17">
        <f>IF(COUNTIF($F$2:F1823,F1823)=1,1,0)</f>
        <v>0</v>
      </c>
    </row>
    <row r="1824" spans="1:28" x14ac:dyDescent="0.2">
      <c r="A1824" s="17">
        <v>1823</v>
      </c>
      <c r="B1824" t="s">
        <v>4610</v>
      </c>
      <c r="C1824" s="18">
        <v>42416</v>
      </c>
      <c r="D1824" s="18">
        <v>42420</v>
      </c>
      <c r="E1824" t="s">
        <v>77</v>
      </c>
      <c r="F1824" t="s">
        <v>924</v>
      </c>
      <c r="G1824" t="s">
        <v>925</v>
      </c>
      <c r="H1824" t="s">
        <v>68</v>
      </c>
      <c r="I1824" t="s">
        <v>54</v>
      </c>
      <c r="J1824" t="s">
        <v>330</v>
      </c>
      <c r="K1824" t="s">
        <v>238</v>
      </c>
      <c r="L1824">
        <v>60623</v>
      </c>
      <c r="M1824" t="s">
        <v>132</v>
      </c>
      <c r="N1824" t="s">
        <v>4613</v>
      </c>
      <c r="O1824" t="s">
        <v>59</v>
      </c>
      <c r="P1824" t="s">
        <v>63</v>
      </c>
      <c r="Q1824" t="s">
        <v>4614</v>
      </c>
      <c r="R1824" s="19">
        <v>62.957999999999998</v>
      </c>
      <c r="S1824" s="17">
        <v>3</v>
      </c>
      <c r="T1824" s="20">
        <v>0.3</v>
      </c>
      <c r="U1824" s="19">
        <v>-2.6981999999999999</v>
      </c>
      <c r="V1824" s="20">
        <f t="shared" si="140"/>
        <v>-4.2857142857142858E-2</v>
      </c>
      <c r="W1824" s="17">
        <f t="shared" si="141"/>
        <v>2016</v>
      </c>
      <c r="X1824" t="str">
        <f t="shared" si="142"/>
        <v>Feb-2016</v>
      </c>
      <c r="Y1824" s="17">
        <f t="shared" si="143"/>
        <v>4</v>
      </c>
      <c r="Z1824" t="str">
        <f t="shared" si="144"/>
        <v>21-30%</v>
      </c>
      <c r="AA1824" s="17">
        <f>IF(COUNTIF($B$2:B1824,B1824)=1,1,0)</f>
        <v>0</v>
      </c>
      <c r="AB1824" s="17">
        <f>IF(COUNTIF($F$2:F1824,F1824)=1,1,0)</f>
        <v>0</v>
      </c>
    </row>
    <row r="1825" spans="1:28" x14ac:dyDescent="0.2">
      <c r="A1825" s="17">
        <v>1824</v>
      </c>
      <c r="B1825" t="s">
        <v>4610</v>
      </c>
      <c r="C1825" s="18">
        <v>42416</v>
      </c>
      <c r="D1825" s="18">
        <v>42420</v>
      </c>
      <c r="E1825" t="s">
        <v>77</v>
      </c>
      <c r="F1825" t="s">
        <v>924</v>
      </c>
      <c r="G1825" t="s">
        <v>925</v>
      </c>
      <c r="H1825" t="s">
        <v>68</v>
      </c>
      <c r="I1825" t="s">
        <v>54</v>
      </c>
      <c r="J1825" t="s">
        <v>330</v>
      </c>
      <c r="K1825" t="s">
        <v>238</v>
      </c>
      <c r="L1825">
        <v>60623</v>
      </c>
      <c r="M1825" t="s">
        <v>132</v>
      </c>
      <c r="N1825" t="s">
        <v>4615</v>
      </c>
      <c r="O1825" t="s">
        <v>73</v>
      </c>
      <c r="P1825" t="s">
        <v>117</v>
      </c>
      <c r="Q1825" t="s">
        <v>4616</v>
      </c>
      <c r="R1825" s="19">
        <v>5.1840000000000002</v>
      </c>
      <c r="S1825" s="17">
        <v>1</v>
      </c>
      <c r="T1825" s="20">
        <v>0.2</v>
      </c>
      <c r="U1825" s="19">
        <v>1.8144</v>
      </c>
      <c r="V1825" s="20">
        <f t="shared" si="140"/>
        <v>0.35</v>
      </c>
      <c r="W1825" s="17">
        <f t="shared" si="141"/>
        <v>2016</v>
      </c>
      <c r="X1825" t="str">
        <f t="shared" si="142"/>
        <v>Feb-2016</v>
      </c>
      <c r="Y1825" s="17">
        <f t="shared" si="143"/>
        <v>4</v>
      </c>
      <c r="Z1825" t="str">
        <f t="shared" si="144"/>
        <v>11-20%</v>
      </c>
      <c r="AA1825" s="17">
        <f>IF(COUNTIF($B$2:B1825,B1825)=1,1,0)</f>
        <v>0</v>
      </c>
      <c r="AB1825" s="17">
        <f>IF(COUNTIF($F$2:F1825,F1825)=1,1,0)</f>
        <v>0</v>
      </c>
    </row>
    <row r="1826" spans="1:28" x14ac:dyDescent="0.2">
      <c r="A1826" s="17">
        <v>1825</v>
      </c>
      <c r="B1826" t="s">
        <v>4617</v>
      </c>
      <c r="C1826" s="18">
        <v>42726</v>
      </c>
      <c r="D1826" s="18">
        <v>42732</v>
      </c>
      <c r="E1826" t="s">
        <v>77</v>
      </c>
      <c r="F1826" t="s">
        <v>1706</v>
      </c>
      <c r="G1826" t="s">
        <v>1707</v>
      </c>
      <c r="H1826" t="s">
        <v>53</v>
      </c>
      <c r="I1826" t="s">
        <v>54</v>
      </c>
      <c r="J1826" t="s">
        <v>4618</v>
      </c>
      <c r="K1826" t="s">
        <v>447</v>
      </c>
      <c r="L1826">
        <v>97756</v>
      </c>
      <c r="M1826" t="s">
        <v>71</v>
      </c>
      <c r="N1826" t="s">
        <v>3401</v>
      </c>
      <c r="O1826" t="s">
        <v>73</v>
      </c>
      <c r="P1826" t="s">
        <v>102</v>
      </c>
      <c r="Q1826" t="s">
        <v>3402</v>
      </c>
      <c r="R1826" s="19">
        <v>31.32</v>
      </c>
      <c r="S1826" s="17">
        <v>10</v>
      </c>
      <c r="T1826" s="20">
        <v>0.7</v>
      </c>
      <c r="U1826" s="19">
        <v>-25.056000000000001</v>
      </c>
      <c r="V1826" s="20">
        <f t="shared" si="140"/>
        <v>-0.8</v>
      </c>
      <c r="W1826" s="17">
        <f t="shared" si="141"/>
        <v>2016</v>
      </c>
      <c r="X1826" t="str">
        <f t="shared" si="142"/>
        <v>Dec-2016</v>
      </c>
      <c r="Y1826" s="17">
        <f t="shared" si="143"/>
        <v>6</v>
      </c>
      <c r="Z1826" t="str">
        <f t="shared" si="144"/>
        <v>Over 50%</v>
      </c>
      <c r="AA1826" s="17">
        <f>IF(COUNTIF($B$2:B1826,B1826)=1,1,0)</f>
        <v>1</v>
      </c>
      <c r="AB1826" s="17">
        <f>IF(COUNTIF($F$2:F1826,F1826)=1,1,0)</f>
        <v>0</v>
      </c>
    </row>
    <row r="1827" spans="1:28" x14ac:dyDescent="0.2">
      <c r="A1827" s="17">
        <v>1826</v>
      </c>
      <c r="B1827" t="s">
        <v>4617</v>
      </c>
      <c r="C1827" s="18">
        <v>42726</v>
      </c>
      <c r="D1827" s="18">
        <v>42732</v>
      </c>
      <c r="E1827" t="s">
        <v>77</v>
      </c>
      <c r="F1827" t="s">
        <v>1706</v>
      </c>
      <c r="G1827" t="s">
        <v>1707</v>
      </c>
      <c r="H1827" t="s">
        <v>53</v>
      </c>
      <c r="I1827" t="s">
        <v>54</v>
      </c>
      <c r="J1827" t="s">
        <v>4618</v>
      </c>
      <c r="K1827" t="s">
        <v>447</v>
      </c>
      <c r="L1827">
        <v>97756</v>
      </c>
      <c r="M1827" t="s">
        <v>71</v>
      </c>
      <c r="N1827" t="s">
        <v>1393</v>
      </c>
      <c r="O1827" t="s">
        <v>59</v>
      </c>
      <c r="P1827" t="s">
        <v>92</v>
      </c>
      <c r="Q1827" t="s">
        <v>1394</v>
      </c>
      <c r="R1827" s="19">
        <v>11.84</v>
      </c>
      <c r="S1827" s="17">
        <v>4</v>
      </c>
      <c r="T1827" s="20">
        <v>0.2</v>
      </c>
      <c r="U1827" s="19">
        <v>3.1080000000000001</v>
      </c>
      <c r="V1827" s="20">
        <f t="shared" si="140"/>
        <v>0.26250000000000001</v>
      </c>
      <c r="W1827" s="17">
        <f t="shared" si="141"/>
        <v>2016</v>
      </c>
      <c r="X1827" t="str">
        <f t="shared" si="142"/>
        <v>Dec-2016</v>
      </c>
      <c r="Y1827" s="17">
        <f t="shared" si="143"/>
        <v>6</v>
      </c>
      <c r="Z1827" t="str">
        <f t="shared" si="144"/>
        <v>11-20%</v>
      </c>
      <c r="AA1827" s="17">
        <f>IF(COUNTIF($B$2:B1827,B1827)=1,1,0)</f>
        <v>0</v>
      </c>
      <c r="AB1827" s="17">
        <f>IF(COUNTIF($F$2:F1827,F1827)=1,1,0)</f>
        <v>0</v>
      </c>
    </row>
    <row r="1828" spans="1:28" x14ac:dyDescent="0.2">
      <c r="A1828" s="17">
        <v>1827</v>
      </c>
      <c r="B1828" t="s">
        <v>4617</v>
      </c>
      <c r="C1828" s="18">
        <v>42726</v>
      </c>
      <c r="D1828" s="18">
        <v>42732</v>
      </c>
      <c r="E1828" t="s">
        <v>77</v>
      </c>
      <c r="F1828" t="s">
        <v>1706</v>
      </c>
      <c r="G1828" t="s">
        <v>1707</v>
      </c>
      <c r="H1828" t="s">
        <v>53</v>
      </c>
      <c r="I1828" t="s">
        <v>54</v>
      </c>
      <c r="J1828" t="s">
        <v>4618</v>
      </c>
      <c r="K1828" t="s">
        <v>447</v>
      </c>
      <c r="L1828">
        <v>97756</v>
      </c>
      <c r="M1828" t="s">
        <v>71</v>
      </c>
      <c r="N1828" t="s">
        <v>4619</v>
      </c>
      <c r="O1828" t="s">
        <v>59</v>
      </c>
      <c r="P1828" t="s">
        <v>92</v>
      </c>
      <c r="Q1828" t="s">
        <v>4620</v>
      </c>
      <c r="R1828" s="19">
        <v>22.783999999999999</v>
      </c>
      <c r="S1828" s="17">
        <v>1</v>
      </c>
      <c r="T1828" s="20">
        <v>0.2</v>
      </c>
      <c r="U1828" s="19">
        <v>4.8415999999999997</v>
      </c>
      <c r="V1828" s="20">
        <f t="shared" si="140"/>
        <v>0.21249999999999999</v>
      </c>
      <c r="W1828" s="17">
        <f t="shared" si="141"/>
        <v>2016</v>
      </c>
      <c r="X1828" t="str">
        <f t="shared" si="142"/>
        <v>Dec-2016</v>
      </c>
      <c r="Y1828" s="17">
        <f t="shared" si="143"/>
        <v>6</v>
      </c>
      <c r="Z1828" t="str">
        <f t="shared" si="144"/>
        <v>11-20%</v>
      </c>
      <c r="AA1828" s="17">
        <f>IF(COUNTIF($B$2:B1828,B1828)=1,1,0)</f>
        <v>0</v>
      </c>
      <c r="AB1828" s="17">
        <f>IF(COUNTIF($F$2:F1828,F1828)=1,1,0)</f>
        <v>0</v>
      </c>
    </row>
    <row r="1829" spans="1:28" x14ac:dyDescent="0.2">
      <c r="A1829" s="17">
        <v>1828</v>
      </c>
      <c r="B1829" t="s">
        <v>4621</v>
      </c>
      <c r="C1829" s="18">
        <v>42408</v>
      </c>
      <c r="D1829" s="18">
        <v>42411</v>
      </c>
      <c r="E1829" t="s">
        <v>50</v>
      </c>
      <c r="F1829" t="s">
        <v>4622</v>
      </c>
      <c r="G1829" t="s">
        <v>4623</v>
      </c>
      <c r="H1829" t="s">
        <v>129</v>
      </c>
      <c r="I1829" t="s">
        <v>54</v>
      </c>
      <c r="J1829" t="s">
        <v>4624</v>
      </c>
      <c r="K1829" t="s">
        <v>115</v>
      </c>
      <c r="L1829">
        <v>27604</v>
      </c>
      <c r="M1829" t="s">
        <v>57</v>
      </c>
      <c r="N1829" t="s">
        <v>4625</v>
      </c>
      <c r="O1829" t="s">
        <v>98</v>
      </c>
      <c r="P1829" t="s">
        <v>99</v>
      </c>
      <c r="Q1829" t="s">
        <v>4626</v>
      </c>
      <c r="R1829" s="19">
        <v>1127.9760000000001</v>
      </c>
      <c r="S1829" s="17">
        <v>3</v>
      </c>
      <c r="T1829" s="20">
        <v>0.2</v>
      </c>
      <c r="U1829" s="19">
        <v>126.8973</v>
      </c>
      <c r="V1829" s="20">
        <f t="shared" si="140"/>
        <v>0.11249999999999999</v>
      </c>
      <c r="W1829" s="17">
        <f t="shared" si="141"/>
        <v>2016</v>
      </c>
      <c r="X1829" t="str">
        <f t="shared" si="142"/>
        <v>Feb-2016</v>
      </c>
      <c r="Y1829" s="17">
        <f t="shared" si="143"/>
        <v>3</v>
      </c>
      <c r="Z1829" t="str">
        <f t="shared" si="144"/>
        <v>11-20%</v>
      </c>
      <c r="AA1829" s="17">
        <f>IF(COUNTIF($B$2:B1829,B1829)=1,1,0)</f>
        <v>1</v>
      </c>
      <c r="AB1829" s="17">
        <f>IF(COUNTIF($F$2:F1829,F1829)=1,1,0)</f>
        <v>1</v>
      </c>
    </row>
    <row r="1830" spans="1:28" x14ac:dyDescent="0.2">
      <c r="A1830" s="17">
        <v>1829</v>
      </c>
      <c r="B1830" t="s">
        <v>4627</v>
      </c>
      <c r="C1830" s="18">
        <v>42198</v>
      </c>
      <c r="D1830" s="18">
        <v>42200</v>
      </c>
      <c r="E1830" t="s">
        <v>50</v>
      </c>
      <c r="F1830" t="s">
        <v>4628</v>
      </c>
      <c r="G1830" t="s">
        <v>4629</v>
      </c>
      <c r="H1830" t="s">
        <v>68</v>
      </c>
      <c r="I1830" t="s">
        <v>54</v>
      </c>
      <c r="J1830" t="s">
        <v>3591</v>
      </c>
      <c r="K1830" t="s">
        <v>1302</v>
      </c>
      <c r="L1830">
        <v>31204</v>
      </c>
      <c r="M1830" t="s">
        <v>57</v>
      </c>
      <c r="N1830" t="s">
        <v>2813</v>
      </c>
      <c r="O1830" t="s">
        <v>73</v>
      </c>
      <c r="P1830" t="s">
        <v>117</v>
      </c>
      <c r="Q1830" t="s">
        <v>2814</v>
      </c>
      <c r="R1830" s="19">
        <v>38.880000000000003</v>
      </c>
      <c r="S1830" s="17">
        <v>6</v>
      </c>
      <c r="T1830" s="20">
        <v>0</v>
      </c>
      <c r="U1830" s="19">
        <v>18.662400000000002</v>
      </c>
      <c r="V1830" s="20">
        <f t="shared" si="140"/>
        <v>0.48000000000000004</v>
      </c>
      <c r="W1830" s="17">
        <f t="shared" si="141"/>
        <v>2015</v>
      </c>
      <c r="X1830" t="str">
        <f t="shared" si="142"/>
        <v>Jul-2015</v>
      </c>
      <c r="Y1830" s="17">
        <f t="shared" si="143"/>
        <v>2</v>
      </c>
      <c r="Z1830" t="str">
        <f t="shared" si="144"/>
        <v>0% (No Discount)</v>
      </c>
      <c r="AA1830" s="17">
        <f>IF(COUNTIF($B$2:B1830,B1830)=1,1,0)</f>
        <v>1</v>
      </c>
      <c r="AB1830" s="17">
        <f>IF(COUNTIF($F$2:F1830,F1830)=1,1,0)</f>
        <v>1</v>
      </c>
    </row>
    <row r="1831" spans="1:28" x14ac:dyDescent="0.2">
      <c r="A1831" s="17">
        <v>1830</v>
      </c>
      <c r="B1831" t="s">
        <v>4630</v>
      </c>
      <c r="C1831" s="18">
        <v>41777</v>
      </c>
      <c r="D1831" s="18">
        <v>41783</v>
      </c>
      <c r="E1831" t="s">
        <v>77</v>
      </c>
      <c r="F1831" t="s">
        <v>834</v>
      </c>
      <c r="G1831" t="s">
        <v>835</v>
      </c>
      <c r="H1831" t="s">
        <v>53</v>
      </c>
      <c r="I1831" t="s">
        <v>54</v>
      </c>
      <c r="J1831" t="s">
        <v>2212</v>
      </c>
      <c r="K1831" t="s">
        <v>525</v>
      </c>
      <c r="L1831">
        <v>44105</v>
      </c>
      <c r="M1831" t="s">
        <v>175</v>
      </c>
      <c r="N1831" t="s">
        <v>4631</v>
      </c>
      <c r="O1831" t="s">
        <v>98</v>
      </c>
      <c r="P1831" t="s">
        <v>99</v>
      </c>
      <c r="Q1831" t="s">
        <v>4632</v>
      </c>
      <c r="R1831" s="19">
        <v>779.79600000000005</v>
      </c>
      <c r="S1831" s="17">
        <v>2</v>
      </c>
      <c r="T1831" s="20">
        <v>0.4</v>
      </c>
      <c r="U1831" s="19">
        <v>-168.95580000000001</v>
      </c>
      <c r="V1831" s="20">
        <f t="shared" si="140"/>
        <v>-0.21666666666666667</v>
      </c>
      <c r="W1831" s="17">
        <f t="shared" si="141"/>
        <v>2014</v>
      </c>
      <c r="X1831" t="str">
        <f t="shared" si="142"/>
        <v>May-2014</v>
      </c>
      <c r="Y1831" s="17">
        <f t="shared" si="143"/>
        <v>6</v>
      </c>
      <c r="Z1831" t="str">
        <f t="shared" si="144"/>
        <v>31-40%</v>
      </c>
      <c r="AA1831" s="17">
        <f>IF(COUNTIF($B$2:B1831,B1831)=1,1,0)</f>
        <v>1</v>
      </c>
      <c r="AB1831" s="17">
        <f>IF(COUNTIF($F$2:F1831,F1831)=1,1,0)</f>
        <v>0</v>
      </c>
    </row>
    <row r="1832" spans="1:28" x14ac:dyDescent="0.2">
      <c r="A1832" s="17">
        <v>1831</v>
      </c>
      <c r="B1832" t="s">
        <v>4633</v>
      </c>
      <c r="C1832" s="18">
        <v>43029</v>
      </c>
      <c r="D1832" s="18">
        <v>43029</v>
      </c>
      <c r="E1832" t="s">
        <v>1320</v>
      </c>
      <c r="F1832" t="s">
        <v>3003</v>
      </c>
      <c r="G1832" t="s">
        <v>3004</v>
      </c>
      <c r="H1832" t="s">
        <v>129</v>
      </c>
      <c r="I1832" t="s">
        <v>54</v>
      </c>
      <c r="J1832" t="s">
        <v>4634</v>
      </c>
      <c r="K1832" t="s">
        <v>677</v>
      </c>
      <c r="L1832">
        <v>74403</v>
      </c>
      <c r="M1832" t="s">
        <v>132</v>
      </c>
      <c r="N1832" t="s">
        <v>4635</v>
      </c>
      <c r="O1832" t="s">
        <v>98</v>
      </c>
      <c r="P1832" t="s">
        <v>99</v>
      </c>
      <c r="Q1832" t="s">
        <v>4636</v>
      </c>
      <c r="R1832" s="19">
        <v>1439.92</v>
      </c>
      <c r="S1832" s="17">
        <v>8</v>
      </c>
      <c r="T1832" s="20">
        <v>0</v>
      </c>
      <c r="U1832" s="19">
        <v>374.37920000000003</v>
      </c>
      <c r="V1832" s="20">
        <f t="shared" si="140"/>
        <v>0.26</v>
      </c>
      <c r="W1832" s="17">
        <f t="shared" si="141"/>
        <v>2017</v>
      </c>
      <c r="X1832" t="str">
        <f t="shared" si="142"/>
        <v>Oct-2017</v>
      </c>
      <c r="Y1832" s="17">
        <f t="shared" si="143"/>
        <v>0</v>
      </c>
      <c r="Z1832" t="str">
        <f t="shared" si="144"/>
        <v>0% (No Discount)</v>
      </c>
      <c r="AA1832" s="17">
        <f>IF(COUNTIF($B$2:B1832,B1832)=1,1,0)</f>
        <v>1</v>
      </c>
      <c r="AB1832" s="17">
        <f>IF(COUNTIF($F$2:F1832,F1832)=1,1,0)</f>
        <v>0</v>
      </c>
    </row>
    <row r="1833" spans="1:28" x14ac:dyDescent="0.2">
      <c r="A1833" s="17">
        <v>1832</v>
      </c>
      <c r="B1833" t="s">
        <v>4633</v>
      </c>
      <c r="C1833" s="18">
        <v>43029</v>
      </c>
      <c r="D1833" s="18">
        <v>43029</v>
      </c>
      <c r="E1833" t="s">
        <v>1320</v>
      </c>
      <c r="F1833" t="s">
        <v>3003</v>
      </c>
      <c r="G1833" t="s">
        <v>3004</v>
      </c>
      <c r="H1833" t="s">
        <v>129</v>
      </c>
      <c r="I1833" t="s">
        <v>54</v>
      </c>
      <c r="J1833" t="s">
        <v>4634</v>
      </c>
      <c r="K1833" t="s">
        <v>677</v>
      </c>
      <c r="L1833">
        <v>74403</v>
      </c>
      <c r="M1833" t="s">
        <v>132</v>
      </c>
      <c r="N1833" t="s">
        <v>2909</v>
      </c>
      <c r="O1833" t="s">
        <v>59</v>
      </c>
      <c r="P1833" t="s">
        <v>83</v>
      </c>
      <c r="Q1833" t="s">
        <v>2910</v>
      </c>
      <c r="R1833" s="19">
        <v>262.11</v>
      </c>
      <c r="S1833" s="17">
        <v>1</v>
      </c>
      <c r="T1833" s="20">
        <v>0</v>
      </c>
      <c r="U1833" s="19">
        <v>62.906399999999998</v>
      </c>
      <c r="V1833" s="20">
        <f t="shared" si="140"/>
        <v>0.24</v>
      </c>
      <c r="W1833" s="17">
        <f t="shared" si="141"/>
        <v>2017</v>
      </c>
      <c r="X1833" t="str">
        <f t="shared" si="142"/>
        <v>Oct-2017</v>
      </c>
      <c r="Y1833" s="17">
        <f t="shared" si="143"/>
        <v>0</v>
      </c>
      <c r="Z1833" t="str">
        <f t="shared" si="144"/>
        <v>0% (No Discount)</v>
      </c>
      <c r="AA1833" s="17">
        <f>IF(COUNTIF($B$2:B1833,B1833)=1,1,0)</f>
        <v>0</v>
      </c>
      <c r="AB1833" s="17">
        <f>IF(COUNTIF($F$2:F1833,F1833)=1,1,0)</f>
        <v>0</v>
      </c>
    </row>
    <row r="1834" spans="1:28" x14ac:dyDescent="0.2">
      <c r="A1834" s="17">
        <v>1833</v>
      </c>
      <c r="B1834" t="s">
        <v>4637</v>
      </c>
      <c r="C1834" s="18">
        <v>42313</v>
      </c>
      <c r="D1834" s="18">
        <v>42317</v>
      </c>
      <c r="E1834" t="s">
        <v>77</v>
      </c>
      <c r="F1834" t="s">
        <v>2794</v>
      </c>
      <c r="G1834" t="s">
        <v>2795</v>
      </c>
      <c r="H1834" t="s">
        <v>68</v>
      </c>
      <c r="I1834" t="s">
        <v>54</v>
      </c>
      <c r="J1834" t="s">
        <v>764</v>
      </c>
      <c r="K1834" t="s">
        <v>115</v>
      </c>
      <c r="L1834">
        <v>28110</v>
      </c>
      <c r="M1834" t="s">
        <v>57</v>
      </c>
      <c r="N1834" t="s">
        <v>3411</v>
      </c>
      <c r="O1834" t="s">
        <v>59</v>
      </c>
      <c r="P1834" t="s">
        <v>63</v>
      </c>
      <c r="Q1834" t="s">
        <v>3412</v>
      </c>
      <c r="R1834" s="19">
        <v>207</v>
      </c>
      <c r="S1834" s="17">
        <v>3</v>
      </c>
      <c r="T1834" s="20">
        <v>0.2</v>
      </c>
      <c r="U1834" s="19">
        <v>25.875</v>
      </c>
      <c r="V1834" s="20">
        <f t="shared" si="140"/>
        <v>0.125</v>
      </c>
      <c r="W1834" s="17">
        <f t="shared" si="141"/>
        <v>2015</v>
      </c>
      <c r="X1834" t="str">
        <f t="shared" si="142"/>
        <v>Nov-2015</v>
      </c>
      <c r="Y1834" s="17">
        <f t="shared" si="143"/>
        <v>4</v>
      </c>
      <c r="Z1834" t="str">
        <f t="shared" si="144"/>
        <v>11-20%</v>
      </c>
      <c r="AA1834" s="17">
        <f>IF(COUNTIF($B$2:B1834,B1834)=1,1,0)</f>
        <v>1</v>
      </c>
      <c r="AB1834" s="17">
        <f>IF(COUNTIF($F$2:F1834,F1834)=1,1,0)</f>
        <v>0</v>
      </c>
    </row>
    <row r="1835" spans="1:28" x14ac:dyDescent="0.2">
      <c r="A1835" s="17">
        <v>1834</v>
      </c>
      <c r="B1835" t="s">
        <v>4638</v>
      </c>
      <c r="C1835" s="18">
        <v>42948</v>
      </c>
      <c r="D1835" s="18">
        <v>42954</v>
      </c>
      <c r="E1835" t="s">
        <v>77</v>
      </c>
      <c r="F1835" t="s">
        <v>3739</v>
      </c>
      <c r="G1835" t="s">
        <v>3740</v>
      </c>
      <c r="H1835" t="s">
        <v>68</v>
      </c>
      <c r="I1835" t="s">
        <v>54</v>
      </c>
      <c r="J1835" t="s">
        <v>1267</v>
      </c>
      <c r="K1835" t="s">
        <v>131</v>
      </c>
      <c r="L1835">
        <v>78745</v>
      </c>
      <c r="M1835" t="s">
        <v>132</v>
      </c>
      <c r="N1835" t="s">
        <v>4639</v>
      </c>
      <c r="O1835" t="s">
        <v>98</v>
      </c>
      <c r="P1835" t="s">
        <v>711</v>
      </c>
      <c r="Q1835" t="s">
        <v>4640</v>
      </c>
      <c r="R1835" s="19">
        <v>1439.982</v>
      </c>
      <c r="S1835" s="17">
        <v>3</v>
      </c>
      <c r="T1835" s="20">
        <v>0.4</v>
      </c>
      <c r="U1835" s="19">
        <v>-263.99669999999998</v>
      </c>
      <c r="V1835" s="20">
        <f t="shared" si="140"/>
        <v>-0.18333333333333332</v>
      </c>
      <c r="W1835" s="17">
        <f t="shared" si="141"/>
        <v>2017</v>
      </c>
      <c r="X1835" t="str">
        <f t="shared" si="142"/>
        <v>Aug-2017</v>
      </c>
      <c r="Y1835" s="17">
        <f t="shared" si="143"/>
        <v>6</v>
      </c>
      <c r="Z1835" t="str">
        <f t="shared" si="144"/>
        <v>31-40%</v>
      </c>
      <c r="AA1835" s="17">
        <f>IF(COUNTIF($B$2:B1835,B1835)=1,1,0)</f>
        <v>1</v>
      </c>
      <c r="AB1835" s="17">
        <f>IF(COUNTIF($F$2:F1835,F1835)=1,1,0)</f>
        <v>0</v>
      </c>
    </row>
    <row r="1836" spans="1:28" x14ac:dyDescent="0.2">
      <c r="A1836" s="17">
        <v>1835</v>
      </c>
      <c r="B1836" t="s">
        <v>4638</v>
      </c>
      <c r="C1836" s="18">
        <v>42948</v>
      </c>
      <c r="D1836" s="18">
        <v>42954</v>
      </c>
      <c r="E1836" t="s">
        <v>77</v>
      </c>
      <c r="F1836" t="s">
        <v>3739</v>
      </c>
      <c r="G1836" t="s">
        <v>3740</v>
      </c>
      <c r="H1836" t="s">
        <v>68</v>
      </c>
      <c r="I1836" t="s">
        <v>54</v>
      </c>
      <c r="J1836" t="s">
        <v>1267</v>
      </c>
      <c r="K1836" t="s">
        <v>131</v>
      </c>
      <c r="L1836">
        <v>78745</v>
      </c>
      <c r="M1836" t="s">
        <v>132</v>
      </c>
      <c r="N1836" t="s">
        <v>4641</v>
      </c>
      <c r="O1836" t="s">
        <v>73</v>
      </c>
      <c r="P1836" t="s">
        <v>117</v>
      </c>
      <c r="Q1836" t="s">
        <v>4642</v>
      </c>
      <c r="R1836" s="19">
        <v>36.287999999999997</v>
      </c>
      <c r="S1836" s="17">
        <v>7</v>
      </c>
      <c r="T1836" s="20">
        <v>0.2</v>
      </c>
      <c r="U1836" s="19">
        <v>12.700799999999999</v>
      </c>
      <c r="V1836" s="20">
        <f t="shared" si="140"/>
        <v>0.35000000000000003</v>
      </c>
      <c r="W1836" s="17">
        <f t="shared" si="141"/>
        <v>2017</v>
      </c>
      <c r="X1836" t="str">
        <f t="shared" si="142"/>
        <v>Aug-2017</v>
      </c>
      <c r="Y1836" s="17">
        <f t="shared" si="143"/>
        <v>6</v>
      </c>
      <c r="Z1836" t="str">
        <f t="shared" si="144"/>
        <v>11-20%</v>
      </c>
      <c r="AA1836" s="17">
        <f>IF(COUNTIF($B$2:B1836,B1836)=1,1,0)</f>
        <v>0</v>
      </c>
      <c r="AB1836" s="17">
        <f>IF(COUNTIF($F$2:F1836,F1836)=1,1,0)</f>
        <v>0</v>
      </c>
    </row>
    <row r="1837" spans="1:28" x14ac:dyDescent="0.2">
      <c r="A1837" s="17">
        <v>1836</v>
      </c>
      <c r="B1837" t="s">
        <v>4643</v>
      </c>
      <c r="C1837" s="18">
        <v>41811</v>
      </c>
      <c r="D1837" s="18">
        <v>41814</v>
      </c>
      <c r="E1837" t="s">
        <v>215</v>
      </c>
      <c r="F1837" t="s">
        <v>4504</v>
      </c>
      <c r="G1837" t="s">
        <v>4505</v>
      </c>
      <c r="H1837" t="s">
        <v>53</v>
      </c>
      <c r="I1837" t="s">
        <v>54</v>
      </c>
      <c r="J1837" t="s">
        <v>4644</v>
      </c>
      <c r="K1837" t="s">
        <v>776</v>
      </c>
      <c r="L1837">
        <v>6450</v>
      </c>
      <c r="M1837" t="s">
        <v>175</v>
      </c>
      <c r="N1837" t="s">
        <v>155</v>
      </c>
      <c r="O1837" t="s">
        <v>73</v>
      </c>
      <c r="P1837" t="s">
        <v>95</v>
      </c>
      <c r="Q1837" t="s">
        <v>156</v>
      </c>
      <c r="R1837" s="19">
        <v>21.4</v>
      </c>
      <c r="S1837" s="17">
        <v>5</v>
      </c>
      <c r="T1837" s="20">
        <v>0</v>
      </c>
      <c r="U1837" s="19">
        <v>6.2060000000000004</v>
      </c>
      <c r="V1837" s="20">
        <f t="shared" si="140"/>
        <v>0.29000000000000004</v>
      </c>
      <c r="W1837" s="17">
        <f t="shared" si="141"/>
        <v>2014</v>
      </c>
      <c r="X1837" t="str">
        <f t="shared" si="142"/>
        <v>Jun-2014</v>
      </c>
      <c r="Y1837" s="17">
        <f t="shared" si="143"/>
        <v>3</v>
      </c>
      <c r="Z1837" t="str">
        <f t="shared" si="144"/>
        <v>0% (No Discount)</v>
      </c>
      <c r="AA1837" s="17">
        <f>IF(COUNTIF($B$2:B1837,B1837)=1,1,0)</f>
        <v>1</v>
      </c>
      <c r="AB1837" s="17">
        <f>IF(COUNTIF($F$2:F1837,F1837)=1,1,0)</f>
        <v>0</v>
      </c>
    </row>
    <row r="1838" spans="1:28" x14ac:dyDescent="0.2">
      <c r="A1838" s="17">
        <v>1837</v>
      </c>
      <c r="B1838" t="s">
        <v>4645</v>
      </c>
      <c r="C1838" s="18">
        <v>42785</v>
      </c>
      <c r="D1838" s="18">
        <v>42787</v>
      </c>
      <c r="E1838" t="s">
        <v>50</v>
      </c>
      <c r="F1838" t="s">
        <v>3960</v>
      </c>
      <c r="G1838" t="s">
        <v>3961</v>
      </c>
      <c r="H1838" t="s">
        <v>68</v>
      </c>
      <c r="I1838" t="s">
        <v>54</v>
      </c>
      <c r="J1838" t="s">
        <v>3296</v>
      </c>
      <c r="K1838" t="s">
        <v>1302</v>
      </c>
      <c r="L1838">
        <v>30076</v>
      </c>
      <c r="M1838" t="s">
        <v>57</v>
      </c>
      <c r="N1838" t="s">
        <v>719</v>
      </c>
      <c r="O1838" t="s">
        <v>73</v>
      </c>
      <c r="P1838" t="s">
        <v>105</v>
      </c>
      <c r="Q1838" t="s">
        <v>720</v>
      </c>
      <c r="R1838" s="19">
        <v>1245.8599999999999</v>
      </c>
      <c r="S1838" s="17">
        <v>7</v>
      </c>
      <c r="T1838" s="20">
        <v>0</v>
      </c>
      <c r="U1838" s="19">
        <v>361.29939999999999</v>
      </c>
      <c r="V1838" s="20">
        <f t="shared" si="140"/>
        <v>0.29000000000000004</v>
      </c>
      <c r="W1838" s="17">
        <f t="shared" si="141"/>
        <v>2017</v>
      </c>
      <c r="X1838" t="str">
        <f t="shared" si="142"/>
        <v>Feb-2017</v>
      </c>
      <c r="Y1838" s="17">
        <f t="shared" si="143"/>
        <v>2</v>
      </c>
      <c r="Z1838" t="str">
        <f t="shared" si="144"/>
        <v>0% (No Discount)</v>
      </c>
      <c r="AA1838" s="17">
        <f>IF(COUNTIF($B$2:B1838,B1838)=1,1,0)</f>
        <v>1</v>
      </c>
      <c r="AB1838" s="17">
        <f>IF(COUNTIF($F$2:F1838,F1838)=1,1,0)</f>
        <v>0</v>
      </c>
    </row>
    <row r="1839" spans="1:28" x14ac:dyDescent="0.2">
      <c r="A1839" s="17">
        <v>1838</v>
      </c>
      <c r="B1839" t="s">
        <v>4646</v>
      </c>
      <c r="C1839" s="18">
        <v>41852</v>
      </c>
      <c r="D1839" s="18">
        <v>41856</v>
      </c>
      <c r="E1839" t="s">
        <v>77</v>
      </c>
      <c r="F1839" t="s">
        <v>4647</v>
      </c>
      <c r="G1839" t="s">
        <v>4648</v>
      </c>
      <c r="H1839" t="s">
        <v>68</v>
      </c>
      <c r="I1839" t="s">
        <v>54</v>
      </c>
      <c r="J1839" t="s">
        <v>494</v>
      </c>
      <c r="K1839" t="s">
        <v>115</v>
      </c>
      <c r="L1839">
        <v>28205</v>
      </c>
      <c r="M1839" t="s">
        <v>57</v>
      </c>
      <c r="N1839" t="s">
        <v>72</v>
      </c>
      <c r="O1839" t="s">
        <v>73</v>
      </c>
      <c r="P1839" t="s">
        <v>74</v>
      </c>
      <c r="Q1839" t="s">
        <v>75</v>
      </c>
      <c r="R1839" s="19">
        <v>17.544</v>
      </c>
      <c r="S1839" s="17">
        <v>3</v>
      </c>
      <c r="T1839" s="20">
        <v>0.2</v>
      </c>
      <c r="U1839" s="19">
        <v>5.9211</v>
      </c>
      <c r="V1839" s="20">
        <f t="shared" si="140"/>
        <v>0.33749999999999997</v>
      </c>
      <c r="W1839" s="17">
        <f t="shared" si="141"/>
        <v>2014</v>
      </c>
      <c r="X1839" t="str">
        <f t="shared" si="142"/>
        <v>Aug-2014</v>
      </c>
      <c r="Y1839" s="17">
        <f t="shared" si="143"/>
        <v>4</v>
      </c>
      <c r="Z1839" t="str">
        <f t="shared" si="144"/>
        <v>11-20%</v>
      </c>
      <c r="AA1839" s="17">
        <f>IF(COUNTIF($B$2:B1839,B1839)=1,1,0)</f>
        <v>1</v>
      </c>
      <c r="AB1839" s="17">
        <f>IF(COUNTIF($F$2:F1839,F1839)=1,1,0)</f>
        <v>1</v>
      </c>
    </row>
    <row r="1840" spans="1:28" x14ac:dyDescent="0.2">
      <c r="A1840" s="17">
        <v>1839</v>
      </c>
      <c r="B1840" t="s">
        <v>4646</v>
      </c>
      <c r="C1840" s="18">
        <v>41852</v>
      </c>
      <c r="D1840" s="18">
        <v>41856</v>
      </c>
      <c r="E1840" t="s">
        <v>77</v>
      </c>
      <c r="F1840" t="s">
        <v>4647</v>
      </c>
      <c r="G1840" t="s">
        <v>4648</v>
      </c>
      <c r="H1840" t="s">
        <v>68</v>
      </c>
      <c r="I1840" t="s">
        <v>54</v>
      </c>
      <c r="J1840" t="s">
        <v>494</v>
      </c>
      <c r="K1840" t="s">
        <v>115</v>
      </c>
      <c r="L1840">
        <v>28205</v>
      </c>
      <c r="M1840" t="s">
        <v>57</v>
      </c>
      <c r="N1840" t="s">
        <v>453</v>
      </c>
      <c r="O1840" t="s">
        <v>59</v>
      </c>
      <c r="P1840" t="s">
        <v>92</v>
      </c>
      <c r="Q1840" t="s">
        <v>454</v>
      </c>
      <c r="R1840" s="19">
        <v>44.128</v>
      </c>
      <c r="S1840" s="17">
        <v>4</v>
      </c>
      <c r="T1840" s="20">
        <v>0.2</v>
      </c>
      <c r="U1840" s="19">
        <v>12.135199999999999</v>
      </c>
      <c r="V1840" s="20">
        <f t="shared" si="140"/>
        <v>0.27499999999999997</v>
      </c>
      <c r="W1840" s="17">
        <f t="shared" si="141"/>
        <v>2014</v>
      </c>
      <c r="X1840" t="str">
        <f t="shared" si="142"/>
        <v>Aug-2014</v>
      </c>
      <c r="Y1840" s="17">
        <f t="shared" si="143"/>
        <v>4</v>
      </c>
      <c r="Z1840" t="str">
        <f t="shared" si="144"/>
        <v>11-20%</v>
      </c>
      <c r="AA1840" s="17">
        <f>IF(COUNTIF($B$2:B1840,B1840)=1,1,0)</f>
        <v>0</v>
      </c>
      <c r="AB1840" s="17">
        <f>IF(COUNTIF($F$2:F1840,F1840)=1,1,0)</f>
        <v>0</v>
      </c>
    </row>
    <row r="1841" spans="1:28" x14ac:dyDescent="0.2">
      <c r="A1841" s="17">
        <v>1840</v>
      </c>
      <c r="B1841" t="s">
        <v>4646</v>
      </c>
      <c r="C1841" s="18">
        <v>41852</v>
      </c>
      <c r="D1841" s="18">
        <v>41856</v>
      </c>
      <c r="E1841" t="s">
        <v>77</v>
      </c>
      <c r="F1841" t="s">
        <v>4647</v>
      </c>
      <c r="G1841" t="s">
        <v>4648</v>
      </c>
      <c r="H1841" t="s">
        <v>68</v>
      </c>
      <c r="I1841" t="s">
        <v>54</v>
      </c>
      <c r="J1841" t="s">
        <v>494</v>
      </c>
      <c r="K1841" t="s">
        <v>115</v>
      </c>
      <c r="L1841">
        <v>28205</v>
      </c>
      <c r="M1841" t="s">
        <v>57</v>
      </c>
      <c r="N1841" t="s">
        <v>4649</v>
      </c>
      <c r="O1841" t="s">
        <v>73</v>
      </c>
      <c r="P1841" t="s">
        <v>105</v>
      </c>
      <c r="Q1841" t="s">
        <v>4650</v>
      </c>
      <c r="R1841" s="19">
        <v>62.92</v>
      </c>
      <c r="S1841" s="17">
        <v>1</v>
      </c>
      <c r="T1841" s="20">
        <v>0.2</v>
      </c>
      <c r="U1841" s="19">
        <v>10.224500000000001</v>
      </c>
      <c r="V1841" s="20">
        <f t="shared" si="140"/>
        <v>0.16250000000000001</v>
      </c>
      <c r="W1841" s="17">
        <f t="shared" si="141"/>
        <v>2014</v>
      </c>
      <c r="X1841" t="str">
        <f t="shared" si="142"/>
        <v>Aug-2014</v>
      </c>
      <c r="Y1841" s="17">
        <f t="shared" si="143"/>
        <v>4</v>
      </c>
      <c r="Z1841" t="str">
        <f t="shared" si="144"/>
        <v>11-20%</v>
      </c>
      <c r="AA1841" s="17">
        <f>IF(COUNTIF($B$2:B1841,B1841)=1,1,0)</f>
        <v>0</v>
      </c>
      <c r="AB1841" s="17">
        <f>IF(COUNTIF($F$2:F1841,F1841)=1,1,0)</f>
        <v>0</v>
      </c>
    </row>
    <row r="1842" spans="1:28" x14ac:dyDescent="0.2">
      <c r="A1842" s="17">
        <v>1841</v>
      </c>
      <c r="B1842" t="s">
        <v>4646</v>
      </c>
      <c r="C1842" s="18">
        <v>41852</v>
      </c>
      <c r="D1842" s="18">
        <v>41856</v>
      </c>
      <c r="E1842" t="s">
        <v>77</v>
      </c>
      <c r="F1842" t="s">
        <v>4647</v>
      </c>
      <c r="G1842" t="s">
        <v>4648</v>
      </c>
      <c r="H1842" t="s">
        <v>68</v>
      </c>
      <c r="I1842" t="s">
        <v>54</v>
      </c>
      <c r="J1842" t="s">
        <v>494</v>
      </c>
      <c r="K1842" t="s">
        <v>115</v>
      </c>
      <c r="L1842">
        <v>28205</v>
      </c>
      <c r="M1842" t="s">
        <v>57</v>
      </c>
      <c r="N1842" t="s">
        <v>587</v>
      </c>
      <c r="O1842" t="s">
        <v>73</v>
      </c>
      <c r="P1842" t="s">
        <v>117</v>
      </c>
      <c r="Q1842" t="s">
        <v>588</v>
      </c>
      <c r="R1842" s="19">
        <v>78.304000000000002</v>
      </c>
      <c r="S1842" s="17">
        <v>2</v>
      </c>
      <c r="T1842" s="20">
        <v>0.2</v>
      </c>
      <c r="U1842" s="19">
        <v>29.364000000000001</v>
      </c>
      <c r="V1842" s="20">
        <f t="shared" si="140"/>
        <v>0.375</v>
      </c>
      <c r="W1842" s="17">
        <f t="shared" si="141"/>
        <v>2014</v>
      </c>
      <c r="X1842" t="str">
        <f t="shared" si="142"/>
        <v>Aug-2014</v>
      </c>
      <c r="Y1842" s="17">
        <f t="shared" si="143"/>
        <v>4</v>
      </c>
      <c r="Z1842" t="str">
        <f t="shared" si="144"/>
        <v>11-20%</v>
      </c>
      <c r="AA1842" s="17">
        <f>IF(COUNTIF($B$2:B1842,B1842)=1,1,0)</f>
        <v>0</v>
      </c>
      <c r="AB1842" s="17">
        <f>IF(COUNTIF($F$2:F1842,F1842)=1,1,0)</f>
        <v>0</v>
      </c>
    </row>
    <row r="1843" spans="1:28" x14ac:dyDescent="0.2">
      <c r="A1843" s="17">
        <v>1842</v>
      </c>
      <c r="B1843" t="s">
        <v>4651</v>
      </c>
      <c r="C1843" s="18">
        <v>42569</v>
      </c>
      <c r="D1843" s="18">
        <v>42574</v>
      </c>
      <c r="E1843" t="s">
        <v>77</v>
      </c>
      <c r="F1843" t="s">
        <v>4652</v>
      </c>
      <c r="G1843" t="s">
        <v>4653</v>
      </c>
      <c r="H1843" t="s">
        <v>68</v>
      </c>
      <c r="I1843" t="s">
        <v>54</v>
      </c>
      <c r="J1843" t="s">
        <v>4654</v>
      </c>
      <c r="K1843" t="s">
        <v>56</v>
      </c>
      <c r="L1843">
        <v>42104</v>
      </c>
      <c r="M1843" t="s">
        <v>57</v>
      </c>
      <c r="N1843" t="s">
        <v>4655</v>
      </c>
      <c r="O1843" t="s">
        <v>59</v>
      </c>
      <c r="P1843" t="s">
        <v>63</v>
      </c>
      <c r="Q1843" t="s">
        <v>4656</v>
      </c>
      <c r="R1843" s="19">
        <v>140.81</v>
      </c>
      <c r="S1843" s="17">
        <v>1</v>
      </c>
      <c r="T1843" s="20">
        <v>0</v>
      </c>
      <c r="U1843" s="19">
        <v>39.4268</v>
      </c>
      <c r="V1843" s="20">
        <f t="shared" si="140"/>
        <v>0.27999999999999997</v>
      </c>
      <c r="W1843" s="17">
        <f t="shared" si="141"/>
        <v>2016</v>
      </c>
      <c r="X1843" t="str">
        <f t="shared" si="142"/>
        <v>Jul-2016</v>
      </c>
      <c r="Y1843" s="17">
        <f t="shared" si="143"/>
        <v>5</v>
      </c>
      <c r="Z1843" t="str">
        <f t="shared" si="144"/>
        <v>0% (No Discount)</v>
      </c>
      <c r="AA1843" s="17">
        <f>IF(COUNTIF($B$2:B1843,B1843)=1,1,0)</f>
        <v>1</v>
      </c>
      <c r="AB1843" s="17">
        <f>IF(COUNTIF($F$2:F1843,F1843)=1,1,0)</f>
        <v>1</v>
      </c>
    </row>
    <row r="1844" spans="1:28" x14ac:dyDescent="0.2">
      <c r="A1844" s="17">
        <v>1843</v>
      </c>
      <c r="B1844" t="s">
        <v>4657</v>
      </c>
      <c r="C1844" s="18">
        <v>42044</v>
      </c>
      <c r="D1844" s="18">
        <v>42046</v>
      </c>
      <c r="E1844" t="s">
        <v>50</v>
      </c>
      <c r="F1844" t="s">
        <v>1201</v>
      </c>
      <c r="G1844" t="s">
        <v>1202</v>
      </c>
      <c r="H1844" t="s">
        <v>68</v>
      </c>
      <c r="I1844" t="s">
        <v>54</v>
      </c>
      <c r="J1844" t="s">
        <v>707</v>
      </c>
      <c r="K1844" t="s">
        <v>131</v>
      </c>
      <c r="L1844">
        <v>78207</v>
      </c>
      <c r="M1844" t="s">
        <v>132</v>
      </c>
      <c r="N1844" t="s">
        <v>1227</v>
      </c>
      <c r="O1844" t="s">
        <v>73</v>
      </c>
      <c r="P1844" t="s">
        <v>74</v>
      </c>
      <c r="Q1844" t="s">
        <v>1228</v>
      </c>
      <c r="R1844" s="19">
        <v>40.095999999999997</v>
      </c>
      <c r="S1844" s="17">
        <v>4</v>
      </c>
      <c r="T1844" s="20">
        <v>0.2</v>
      </c>
      <c r="U1844" s="19">
        <v>13.532400000000001</v>
      </c>
      <c r="V1844" s="20">
        <f t="shared" si="140"/>
        <v>0.33750000000000008</v>
      </c>
      <c r="W1844" s="17">
        <f t="shared" si="141"/>
        <v>2015</v>
      </c>
      <c r="X1844" t="str">
        <f t="shared" si="142"/>
        <v>Feb-2015</v>
      </c>
      <c r="Y1844" s="17">
        <f t="shared" si="143"/>
        <v>2</v>
      </c>
      <c r="Z1844" t="str">
        <f t="shared" si="144"/>
        <v>11-20%</v>
      </c>
      <c r="AA1844" s="17">
        <f>IF(COUNTIF($B$2:B1844,B1844)=1,1,0)</f>
        <v>1</v>
      </c>
      <c r="AB1844" s="17">
        <f>IF(COUNTIF($F$2:F1844,F1844)=1,1,0)</f>
        <v>0</v>
      </c>
    </row>
    <row r="1845" spans="1:28" x14ac:dyDescent="0.2">
      <c r="A1845" s="17">
        <v>1844</v>
      </c>
      <c r="B1845" t="s">
        <v>4657</v>
      </c>
      <c r="C1845" s="18">
        <v>42044</v>
      </c>
      <c r="D1845" s="18">
        <v>42046</v>
      </c>
      <c r="E1845" t="s">
        <v>50</v>
      </c>
      <c r="F1845" t="s">
        <v>1201</v>
      </c>
      <c r="G1845" t="s">
        <v>1202</v>
      </c>
      <c r="H1845" t="s">
        <v>68</v>
      </c>
      <c r="I1845" t="s">
        <v>54</v>
      </c>
      <c r="J1845" t="s">
        <v>707</v>
      </c>
      <c r="K1845" t="s">
        <v>131</v>
      </c>
      <c r="L1845">
        <v>78207</v>
      </c>
      <c r="M1845" t="s">
        <v>132</v>
      </c>
      <c r="N1845" t="s">
        <v>4658</v>
      </c>
      <c r="O1845" t="s">
        <v>59</v>
      </c>
      <c r="P1845" t="s">
        <v>92</v>
      </c>
      <c r="Q1845" t="s">
        <v>4659</v>
      </c>
      <c r="R1845" s="19">
        <v>40.783999999999999</v>
      </c>
      <c r="S1845" s="17">
        <v>2</v>
      </c>
      <c r="T1845" s="20">
        <v>0.6</v>
      </c>
      <c r="U1845" s="19">
        <v>-30.588000000000001</v>
      </c>
      <c r="V1845" s="20">
        <f t="shared" si="140"/>
        <v>-0.75</v>
      </c>
      <c r="W1845" s="17">
        <f t="shared" si="141"/>
        <v>2015</v>
      </c>
      <c r="X1845" t="str">
        <f t="shared" si="142"/>
        <v>Feb-2015</v>
      </c>
      <c r="Y1845" s="17">
        <f t="shared" si="143"/>
        <v>2</v>
      </c>
      <c r="Z1845" t="str">
        <f t="shared" si="144"/>
        <v>Over 50%</v>
      </c>
      <c r="AA1845" s="17">
        <f>IF(COUNTIF($B$2:B1845,B1845)=1,1,0)</f>
        <v>0</v>
      </c>
      <c r="AB1845" s="17">
        <f>IF(COUNTIF($F$2:F1845,F1845)=1,1,0)</f>
        <v>0</v>
      </c>
    </row>
    <row r="1846" spans="1:28" x14ac:dyDescent="0.2">
      <c r="A1846" s="17">
        <v>1845</v>
      </c>
      <c r="B1846" t="s">
        <v>4660</v>
      </c>
      <c r="C1846" s="18">
        <v>42945</v>
      </c>
      <c r="D1846" s="18">
        <v>42949</v>
      </c>
      <c r="E1846" t="s">
        <v>77</v>
      </c>
      <c r="F1846" t="s">
        <v>4661</v>
      </c>
      <c r="G1846" t="s">
        <v>4662</v>
      </c>
      <c r="H1846" t="s">
        <v>53</v>
      </c>
      <c r="I1846" t="s">
        <v>54</v>
      </c>
      <c r="J1846" t="s">
        <v>122</v>
      </c>
      <c r="K1846" t="s">
        <v>123</v>
      </c>
      <c r="L1846">
        <v>98115</v>
      </c>
      <c r="M1846" t="s">
        <v>71</v>
      </c>
      <c r="N1846" t="s">
        <v>187</v>
      </c>
      <c r="O1846" t="s">
        <v>98</v>
      </c>
      <c r="P1846" t="s">
        <v>188</v>
      </c>
      <c r="Q1846" t="s">
        <v>189</v>
      </c>
      <c r="R1846" s="19">
        <v>90.57</v>
      </c>
      <c r="S1846" s="17">
        <v>3</v>
      </c>
      <c r="T1846" s="20">
        <v>0</v>
      </c>
      <c r="U1846" s="19">
        <v>11.774100000000001</v>
      </c>
      <c r="V1846" s="20">
        <f t="shared" si="140"/>
        <v>0.13</v>
      </c>
      <c r="W1846" s="17">
        <f t="shared" si="141"/>
        <v>2017</v>
      </c>
      <c r="X1846" t="str">
        <f t="shared" si="142"/>
        <v>Jul-2017</v>
      </c>
      <c r="Y1846" s="17">
        <f t="shared" si="143"/>
        <v>4</v>
      </c>
      <c r="Z1846" t="str">
        <f t="shared" si="144"/>
        <v>0% (No Discount)</v>
      </c>
      <c r="AA1846" s="17">
        <f>IF(COUNTIF($B$2:B1846,B1846)=1,1,0)</f>
        <v>1</v>
      </c>
      <c r="AB1846" s="17">
        <f>IF(COUNTIF($F$2:F1846,F1846)=1,1,0)</f>
        <v>1</v>
      </c>
    </row>
    <row r="1847" spans="1:28" x14ac:dyDescent="0.2">
      <c r="A1847" s="17">
        <v>1846</v>
      </c>
      <c r="B1847" t="s">
        <v>4663</v>
      </c>
      <c r="C1847" s="18">
        <v>42747</v>
      </c>
      <c r="D1847" s="18">
        <v>42752</v>
      </c>
      <c r="E1847" t="s">
        <v>50</v>
      </c>
      <c r="F1847" t="s">
        <v>4488</v>
      </c>
      <c r="G1847" t="s">
        <v>4489</v>
      </c>
      <c r="H1847" t="s">
        <v>129</v>
      </c>
      <c r="I1847" t="s">
        <v>54</v>
      </c>
      <c r="J1847" t="s">
        <v>123</v>
      </c>
      <c r="K1847" t="s">
        <v>3068</v>
      </c>
      <c r="L1847">
        <v>20016</v>
      </c>
      <c r="M1847" t="s">
        <v>175</v>
      </c>
      <c r="N1847" t="s">
        <v>595</v>
      </c>
      <c r="O1847" t="s">
        <v>73</v>
      </c>
      <c r="P1847" t="s">
        <v>117</v>
      </c>
      <c r="Q1847" t="s">
        <v>596</v>
      </c>
      <c r="R1847" s="19">
        <v>40.08</v>
      </c>
      <c r="S1847" s="17">
        <v>6</v>
      </c>
      <c r="T1847" s="20">
        <v>0</v>
      </c>
      <c r="U1847" s="19">
        <v>19.238399999999999</v>
      </c>
      <c r="V1847" s="20">
        <f t="shared" si="140"/>
        <v>0.48</v>
      </c>
      <c r="W1847" s="17">
        <f t="shared" si="141"/>
        <v>2017</v>
      </c>
      <c r="X1847" t="str">
        <f t="shared" si="142"/>
        <v>Jan-2017</v>
      </c>
      <c r="Y1847" s="17">
        <f t="shared" si="143"/>
        <v>5</v>
      </c>
      <c r="Z1847" t="str">
        <f t="shared" si="144"/>
        <v>0% (No Discount)</v>
      </c>
      <c r="AA1847" s="17">
        <f>IF(COUNTIF($B$2:B1847,B1847)=1,1,0)</f>
        <v>1</v>
      </c>
      <c r="AB1847" s="17">
        <f>IF(COUNTIF($F$2:F1847,F1847)=1,1,0)</f>
        <v>0</v>
      </c>
    </row>
    <row r="1848" spans="1:28" x14ac:dyDescent="0.2">
      <c r="A1848" s="17">
        <v>1847</v>
      </c>
      <c r="B1848" t="s">
        <v>4663</v>
      </c>
      <c r="C1848" s="18">
        <v>42747</v>
      </c>
      <c r="D1848" s="18">
        <v>42752</v>
      </c>
      <c r="E1848" t="s">
        <v>50</v>
      </c>
      <c r="F1848" t="s">
        <v>4488</v>
      </c>
      <c r="G1848" t="s">
        <v>4489</v>
      </c>
      <c r="H1848" t="s">
        <v>129</v>
      </c>
      <c r="I1848" t="s">
        <v>54</v>
      </c>
      <c r="J1848" t="s">
        <v>123</v>
      </c>
      <c r="K1848" t="s">
        <v>3068</v>
      </c>
      <c r="L1848">
        <v>20016</v>
      </c>
      <c r="M1848" t="s">
        <v>175</v>
      </c>
      <c r="N1848" t="s">
        <v>4664</v>
      </c>
      <c r="O1848" t="s">
        <v>59</v>
      </c>
      <c r="P1848" t="s">
        <v>92</v>
      </c>
      <c r="Q1848" t="s">
        <v>4665</v>
      </c>
      <c r="R1848" s="19">
        <v>37.68</v>
      </c>
      <c r="S1848" s="17">
        <v>2</v>
      </c>
      <c r="T1848" s="20">
        <v>0</v>
      </c>
      <c r="U1848" s="19">
        <v>15.8256</v>
      </c>
      <c r="V1848" s="20">
        <f t="shared" si="140"/>
        <v>0.42</v>
      </c>
      <c r="W1848" s="17">
        <f t="shared" si="141"/>
        <v>2017</v>
      </c>
      <c r="X1848" t="str">
        <f t="shared" si="142"/>
        <v>Jan-2017</v>
      </c>
      <c r="Y1848" s="17">
        <f t="shared" si="143"/>
        <v>5</v>
      </c>
      <c r="Z1848" t="str">
        <f t="shared" si="144"/>
        <v>0% (No Discount)</v>
      </c>
      <c r="AA1848" s="17">
        <f>IF(COUNTIF($B$2:B1848,B1848)=1,1,0)</f>
        <v>0</v>
      </c>
      <c r="AB1848" s="17">
        <f>IF(COUNTIF($F$2:F1848,F1848)=1,1,0)</f>
        <v>0</v>
      </c>
    </row>
    <row r="1849" spans="1:28" x14ac:dyDescent="0.2">
      <c r="A1849" s="17">
        <v>1848</v>
      </c>
      <c r="B1849" t="s">
        <v>4666</v>
      </c>
      <c r="C1849" s="18">
        <v>42988</v>
      </c>
      <c r="D1849" s="18">
        <v>42988</v>
      </c>
      <c r="E1849" t="s">
        <v>1320</v>
      </c>
      <c r="F1849" t="s">
        <v>3322</v>
      </c>
      <c r="G1849" t="s">
        <v>3323</v>
      </c>
      <c r="H1849" t="s">
        <v>68</v>
      </c>
      <c r="I1849" t="s">
        <v>54</v>
      </c>
      <c r="J1849" t="s">
        <v>69</v>
      </c>
      <c r="K1849" t="s">
        <v>70</v>
      </c>
      <c r="L1849">
        <v>90004</v>
      </c>
      <c r="M1849" t="s">
        <v>71</v>
      </c>
      <c r="N1849" t="s">
        <v>1194</v>
      </c>
      <c r="O1849" t="s">
        <v>59</v>
      </c>
      <c r="P1849" t="s">
        <v>63</v>
      </c>
      <c r="Q1849" t="s">
        <v>1195</v>
      </c>
      <c r="R1849" s="19">
        <v>362.35199999999998</v>
      </c>
      <c r="S1849" s="17">
        <v>3</v>
      </c>
      <c r="T1849" s="20">
        <v>0.2</v>
      </c>
      <c r="U1849" s="19">
        <v>27.176400000000001</v>
      </c>
      <c r="V1849" s="20">
        <f t="shared" si="140"/>
        <v>7.5000000000000011E-2</v>
      </c>
      <c r="W1849" s="17">
        <f t="shared" si="141"/>
        <v>2017</v>
      </c>
      <c r="X1849" t="str">
        <f t="shared" si="142"/>
        <v>Sep-2017</v>
      </c>
      <c r="Y1849" s="17">
        <f t="shared" si="143"/>
        <v>0</v>
      </c>
      <c r="Z1849" t="str">
        <f t="shared" si="144"/>
        <v>11-20%</v>
      </c>
      <c r="AA1849" s="17">
        <f>IF(COUNTIF($B$2:B1849,B1849)=1,1,0)</f>
        <v>1</v>
      </c>
      <c r="AB1849" s="17">
        <f>IF(COUNTIF($F$2:F1849,F1849)=1,1,0)</f>
        <v>0</v>
      </c>
    </row>
    <row r="1850" spans="1:28" x14ac:dyDescent="0.2">
      <c r="A1850" s="17">
        <v>1849</v>
      </c>
      <c r="B1850" t="s">
        <v>4666</v>
      </c>
      <c r="C1850" s="18">
        <v>42988</v>
      </c>
      <c r="D1850" s="18">
        <v>42988</v>
      </c>
      <c r="E1850" t="s">
        <v>1320</v>
      </c>
      <c r="F1850" t="s">
        <v>3322</v>
      </c>
      <c r="G1850" t="s">
        <v>3323</v>
      </c>
      <c r="H1850" t="s">
        <v>68</v>
      </c>
      <c r="I1850" t="s">
        <v>54</v>
      </c>
      <c r="J1850" t="s">
        <v>69</v>
      </c>
      <c r="K1850" t="s">
        <v>70</v>
      </c>
      <c r="L1850">
        <v>90004</v>
      </c>
      <c r="M1850" t="s">
        <v>71</v>
      </c>
      <c r="N1850" t="s">
        <v>1248</v>
      </c>
      <c r="O1850" t="s">
        <v>73</v>
      </c>
      <c r="P1850" t="s">
        <v>102</v>
      </c>
      <c r="Q1850" t="s">
        <v>1249</v>
      </c>
      <c r="R1850" s="19">
        <v>7.1840000000000002</v>
      </c>
      <c r="S1850" s="17">
        <v>2</v>
      </c>
      <c r="T1850" s="20">
        <v>0.2</v>
      </c>
      <c r="U1850" s="19">
        <v>2.2450000000000001</v>
      </c>
      <c r="V1850" s="20">
        <f t="shared" si="140"/>
        <v>0.3125</v>
      </c>
      <c r="W1850" s="17">
        <f t="shared" si="141"/>
        <v>2017</v>
      </c>
      <c r="X1850" t="str">
        <f t="shared" si="142"/>
        <v>Sep-2017</v>
      </c>
      <c r="Y1850" s="17">
        <f t="shared" si="143"/>
        <v>0</v>
      </c>
      <c r="Z1850" t="str">
        <f t="shared" si="144"/>
        <v>11-20%</v>
      </c>
      <c r="AA1850" s="17">
        <f>IF(COUNTIF($B$2:B1850,B1850)=1,1,0)</f>
        <v>0</v>
      </c>
      <c r="AB1850" s="17">
        <f>IF(COUNTIF($F$2:F1850,F1850)=1,1,0)</f>
        <v>0</v>
      </c>
    </row>
    <row r="1851" spans="1:28" x14ac:dyDescent="0.2">
      <c r="A1851" s="17">
        <v>1850</v>
      </c>
      <c r="B1851" t="s">
        <v>4667</v>
      </c>
      <c r="C1851" s="18">
        <v>42205</v>
      </c>
      <c r="D1851" s="18">
        <v>42210</v>
      </c>
      <c r="E1851" t="s">
        <v>50</v>
      </c>
      <c r="F1851" t="s">
        <v>2873</v>
      </c>
      <c r="G1851" t="s">
        <v>2874</v>
      </c>
      <c r="H1851" t="s">
        <v>53</v>
      </c>
      <c r="I1851" t="s">
        <v>54</v>
      </c>
      <c r="J1851" t="s">
        <v>4668</v>
      </c>
      <c r="K1851" t="s">
        <v>281</v>
      </c>
      <c r="L1851">
        <v>46614</v>
      </c>
      <c r="M1851" t="s">
        <v>132</v>
      </c>
      <c r="N1851" t="s">
        <v>4669</v>
      </c>
      <c r="O1851" t="s">
        <v>73</v>
      </c>
      <c r="P1851" t="s">
        <v>86</v>
      </c>
      <c r="Q1851" t="s">
        <v>4670</v>
      </c>
      <c r="R1851" s="19">
        <v>34.76</v>
      </c>
      <c r="S1851" s="17">
        <v>1</v>
      </c>
      <c r="T1851" s="20">
        <v>0</v>
      </c>
      <c r="U1851" s="19">
        <v>9.7327999999999992</v>
      </c>
      <c r="V1851" s="20">
        <f t="shared" si="140"/>
        <v>0.27999999999999997</v>
      </c>
      <c r="W1851" s="17">
        <f t="shared" si="141"/>
        <v>2015</v>
      </c>
      <c r="X1851" t="str">
        <f t="shared" si="142"/>
        <v>Jul-2015</v>
      </c>
      <c r="Y1851" s="17">
        <f t="shared" si="143"/>
        <v>5</v>
      </c>
      <c r="Z1851" t="str">
        <f t="shared" si="144"/>
        <v>0% (No Discount)</v>
      </c>
      <c r="AA1851" s="17">
        <f>IF(COUNTIF($B$2:B1851,B1851)=1,1,0)</f>
        <v>1</v>
      </c>
      <c r="AB1851" s="17">
        <f>IF(COUNTIF($F$2:F1851,F1851)=1,1,0)</f>
        <v>0</v>
      </c>
    </row>
    <row r="1852" spans="1:28" x14ac:dyDescent="0.2">
      <c r="A1852" s="17">
        <v>1851</v>
      </c>
      <c r="B1852" t="s">
        <v>4667</v>
      </c>
      <c r="C1852" s="18">
        <v>42205</v>
      </c>
      <c r="D1852" s="18">
        <v>42210</v>
      </c>
      <c r="E1852" t="s">
        <v>50</v>
      </c>
      <c r="F1852" t="s">
        <v>2873</v>
      </c>
      <c r="G1852" t="s">
        <v>2874</v>
      </c>
      <c r="H1852" t="s">
        <v>53</v>
      </c>
      <c r="I1852" t="s">
        <v>54</v>
      </c>
      <c r="J1852" t="s">
        <v>4668</v>
      </c>
      <c r="K1852" t="s">
        <v>281</v>
      </c>
      <c r="L1852">
        <v>46614</v>
      </c>
      <c r="M1852" t="s">
        <v>132</v>
      </c>
      <c r="N1852" t="s">
        <v>2277</v>
      </c>
      <c r="O1852" t="s">
        <v>98</v>
      </c>
      <c r="P1852" t="s">
        <v>188</v>
      </c>
      <c r="Q1852" t="s">
        <v>2278</v>
      </c>
      <c r="R1852" s="19">
        <v>831.2</v>
      </c>
      <c r="S1852" s="17">
        <v>5</v>
      </c>
      <c r="T1852" s="20">
        <v>0</v>
      </c>
      <c r="U1852" s="19">
        <v>124.68</v>
      </c>
      <c r="V1852" s="20">
        <f t="shared" si="140"/>
        <v>0.15</v>
      </c>
      <c r="W1852" s="17">
        <f t="shared" si="141"/>
        <v>2015</v>
      </c>
      <c r="X1852" t="str">
        <f t="shared" si="142"/>
        <v>Jul-2015</v>
      </c>
      <c r="Y1852" s="17">
        <f t="shared" si="143"/>
        <v>5</v>
      </c>
      <c r="Z1852" t="str">
        <f t="shared" si="144"/>
        <v>0% (No Discount)</v>
      </c>
      <c r="AA1852" s="17">
        <f>IF(COUNTIF($B$2:B1852,B1852)=1,1,0)</f>
        <v>0</v>
      </c>
      <c r="AB1852" s="17">
        <f>IF(COUNTIF($F$2:F1852,F1852)=1,1,0)</f>
        <v>0</v>
      </c>
    </row>
    <row r="1853" spans="1:28" x14ac:dyDescent="0.2">
      <c r="A1853" s="17">
        <v>1852</v>
      </c>
      <c r="B1853" t="s">
        <v>4667</v>
      </c>
      <c r="C1853" s="18">
        <v>42205</v>
      </c>
      <c r="D1853" s="18">
        <v>42210</v>
      </c>
      <c r="E1853" t="s">
        <v>50</v>
      </c>
      <c r="F1853" t="s">
        <v>2873</v>
      </c>
      <c r="G1853" t="s">
        <v>2874</v>
      </c>
      <c r="H1853" t="s">
        <v>53</v>
      </c>
      <c r="I1853" t="s">
        <v>54</v>
      </c>
      <c r="J1853" t="s">
        <v>4668</v>
      </c>
      <c r="K1853" t="s">
        <v>281</v>
      </c>
      <c r="L1853">
        <v>46614</v>
      </c>
      <c r="M1853" t="s">
        <v>132</v>
      </c>
      <c r="N1853" t="s">
        <v>4671</v>
      </c>
      <c r="O1853" t="s">
        <v>73</v>
      </c>
      <c r="P1853" t="s">
        <v>117</v>
      </c>
      <c r="Q1853" t="s">
        <v>4672</v>
      </c>
      <c r="R1853" s="19">
        <v>26.4</v>
      </c>
      <c r="S1853" s="17">
        <v>5</v>
      </c>
      <c r="T1853" s="20">
        <v>0</v>
      </c>
      <c r="U1853" s="19">
        <v>11.88</v>
      </c>
      <c r="V1853" s="20">
        <f t="shared" si="140"/>
        <v>0.45000000000000007</v>
      </c>
      <c r="W1853" s="17">
        <f t="shared" si="141"/>
        <v>2015</v>
      </c>
      <c r="X1853" t="str">
        <f t="shared" si="142"/>
        <v>Jul-2015</v>
      </c>
      <c r="Y1853" s="17">
        <f t="shared" si="143"/>
        <v>5</v>
      </c>
      <c r="Z1853" t="str">
        <f t="shared" si="144"/>
        <v>0% (No Discount)</v>
      </c>
      <c r="AA1853" s="17">
        <f>IF(COUNTIF($B$2:B1853,B1853)=1,1,0)</f>
        <v>0</v>
      </c>
      <c r="AB1853" s="17">
        <f>IF(COUNTIF($F$2:F1853,F1853)=1,1,0)</f>
        <v>0</v>
      </c>
    </row>
    <row r="1854" spans="1:28" x14ac:dyDescent="0.2">
      <c r="A1854" s="17">
        <v>1853</v>
      </c>
      <c r="B1854" t="s">
        <v>4667</v>
      </c>
      <c r="C1854" s="18">
        <v>42205</v>
      </c>
      <c r="D1854" s="18">
        <v>42210</v>
      </c>
      <c r="E1854" t="s">
        <v>50</v>
      </c>
      <c r="F1854" t="s">
        <v>2873</v>
      </c>
      <c r="G1854" t="s">
        <v>2874</v>
      </c>
      <c r="H1854" t="s">
        <v>53</v>
      </c>
      <c r="I1854" t="s">
        <v>54</v>
      </c>
      <c r="J1854" t="s">
        <v>4668</v>
      </c>
      <c r="K1854" t="s">
        <v>281</v>
      </c>
      <c r="L1854">
        <v>46614</v>
      </c>
      <c r="M1854" t="s">
        <v>132</v>
      </c>
      <c r="N1854" t="s">
        <v>1502</v>
      </c>
      <c r="O1854" t="s">
        <v>73</v>
      </c>
      <c r="P1854" t="s">
        <v>200</v>
      </c>
      <c r="Q1854" t="s">
        <v>1503</v>
      </c>
      <c r="R1854" s="19">
        <v>106.75</v>
      </c>
      <c r="S1854" s="17">
        <v>7</v>
      </c>
      <c r="T1854" s="20">
        <v>0</v>
      </c>
      <c r="U1854" s="19">
        <v>49.104999999999997</v>
      </c>
      <c r="V1854" s="20">
        <f t="shared" si="140"/>
        <v>0.45999999999999996</v>
      </c>
      <c r="W1854" s="17">
        <f t="shared" si="141"/>
        <v>2015</v>
      </c>
      <c r="X1854" t="str">
        <f t="shared" si="142"/>
        <v>Jul-2015</v>
      </c>
      <c r="Y1854" s="17">
        <f t="shared" si="143"/>
        <v>5</v>
      </c>
      <c r="Z1854" t="str">
        <f t="shared" si="144"/>
        <v>0% (No Discount)</v>
      </c>
      <c r="AA1854" s="17">
        <f>IF(COUNTIF($B$2:B1854,B1854)=1,1,0)</f>
        <v>0</v>
      </c>
      <c r="AB1854" s="17">
        <f>IF(COUNTIF($F$2:F1854,F1854)=1,1,0)</f>
        <v>0</v>
      </c>
    </row>
    <row r="1855" spans="1:28" x14ac:dyDescent="0.2">
      <c r="A1855" s="17">
        <v>1854</v>
      </c>
      <c r="B1855" t="s">
        <v>4667</v>
      </c>
      <c r="C1855" s="18">
        <v>42205</v>
      </c>
      <c r="D1855" s="18">
        <v>42210</v>
      </c>
      <c r="E1855" t="s">
        <v>50</v>
      </c>
      <c r="F1855" t="s">
        <v>2873</v>
      </c>
      <c r="G1855" t="s">
        <v>2874</v>
      </c>
      <c r="H1855" t="s">
        <v>53</v>
      </c>
      <c r="I1855" t="s">
        <v>54</v>
      </c>
      <c r="J1855" t="s">
        <v>4668</v>
      </c>
      <c r="K1855" t="s">
        <v>281</v>
      </c>
      <c r="L1855">
        <v>46614</v>
      </c>
      <c r="M1855" t="s">
        <v>132</v>
      </c>
      <c r="N1855" t="s">
        <v>4673</v>
      </c>
      <c r="O1855" t="s">
        <v>73</v>
      </c>
      <c r="P1855" t="s">
        <v>117</v>
      </c>
      <c r="Q1855" t="s">
        <v>4674</v>
      </c>
      <c r="R1855" s="19">
        <v>97.82</v>
      </c>
      <c r="S1855" s="17">
        <v>2</v>
      </c>
      <c r="T1855" s="20">
        <v>0</v>
      </c>
      <c r="U1855" s="19">
        <v>45.9754</v>
      </c>
      <c r="V1855" s="20">
        <f t="shared" si="140"/>
        <v>0.47000000000000003</v>
      </c>
      <c r="W1855" s="17">
        <f t="shared" si="141"/>
        <v>2015</v>
      </c>
      <c r="X1855" t="str">
        <f t="shared" si="142"/>
        <v>Jul-2015</v>
      </c>
      <c r="Y1855" s="17">
        <f t="shared" si="143"/>
        <v>5</v>
      </c>
      <c r="Z1855" t="str">
        <f t="shared" si="144"/>
        <v>0% (No Discount)</v>
      </c>
      <c r="AA1855" s="17">
        <f>IF(COUNTIF($B$2:B1855,B1855)=1,1,0)</f>
        <v>0</v>
      </c>
      <c r="AB1855" s="17">
        <f>IF(COUNTIF($F$2:F1855,F1855)=1,1,0)</f>
        <v>0</v>
      </c>
    </row>
    <row r="1856" spans="1:28" x14ac:dyDescent="0.2">
      <c r="A1856" s="17">
        <v>1855</v>
      </c>
      <c r="B1856" t="s">
        <v>4667</v>
      </c>
      <c r="C1856" s="18">
        <v>42205</v>
      </c>
      <c r="D1856" s="18">
        <v>42210</v>
      </c>
      <c r="E1856" t="s">
        <v>50</v>
      </c>
      <c r="F1856" t="s">
        <v>2873</v>
      </c>
      <c r="G1856" t="s">
        <v>2874</v>
      </c>
      <c r="H1856" t="s">
        <v>53</v>
      </c>
      <c r="I1856" t="s">
        <v>54</v>
      </c>
      <c r="J1856" t="s">
        <v>4668</v>
      </c>
      <c r="K1856" t="s">
        <v>281</v>
      </c>
      <c r="L1856">
        <v>46614</v>
      </c>
      <c r="M1856" t="s">
        <v>132</v>
      </c>
      <c r="N1856" t="s">
        <v>424</v>
      </c>
      <c r="O1856" t="s">
        <v>73</v>
      </c>
      <c r="P1856" t="s">
        <v>86</v>
      </c>
      <c r="Q1856" t="s">
        <v>425</v>
      </c>
      <c r="R1856" s="19">
        <v>141.4</v>
      </c>
      <c r="S1856" s="17">
        <v>5</v>
      </c>
      <c r="T1856" s="20">
        <v>0</v>
      </c>
      <c r="U1856" s="19">
        <v>38.177999999999997</v>
      </c>
      <c r="V1856" s="20">
        <f t="shared" si="140"/>
        <v>0.26999999999999996</v>
      </c>
      <c r="W1856" s="17">
        <f t="shared" si="141"/>
        <v>2015</v>
      </c>
      <c r="X1856" t="str">
        <f t="shared" si="142"/>
        <v>Jul-2015</v>
      </c>
      <c r="Y1856" s="17">
        <f t="shared" si="143"/>
        <v>5</v>
      </c>
      <c r="Z1856" t="str">
        <f t="shared" si="144"/>
        <v>0% (No Discount)</v>
      </c>
      <c r="AA1856" s="17">
        <f>IF(COUNTIF($B$2:B1856,B1856)=1,1,0)</f>
        <v>0</v>
      </c>
      <c r="AB1856" s="17">
        <f>IF(COUNTIF($F$2:F1856,F1856)=1,1,0)</f>
        <v>0</v>
      </c>
    </row>
    <row r="1857" spans="1:28" x14ac:dyDescent="0.2">
      <c r="A1857" s="17">
        <v>1856</v>
      </c>
      <c r="B1857" t="s">
        <v>4675</v>
      </c>
      <c r="C1857" s="18">
        <v>41803</v>
      </c>
      <c r="D1857" s="18">
        <v>41807</v>
      </c>
      <c r="E1857" t="s">
        <v>77</v>
      </c>
      <c r="F1857" t="s">
        <v>4463</v>
      </c>
      <c r="G1857" t="s">
        <v>4464</v>
      </c>
      <c r="H1857" t="s">
        <v>68</v>
      </c>
      <c r="I1857" t="s">
        <v>54</v>
      </c>
      <c r="J1857" t="s">
        <v>69</v>
      </c>
      <c r="K1857" t="s">
        <v>70</v>
      </c>
      <c r="L1857">
        <v>90032</v>
      </c>
      <c r="M1857" t="s">
        <v>71</v>
      </c>
      <c r="N1857" t="s">
        <v>4676</v>
      </c>
      <c r="O1857" t="s">
        <v>73</v>
      </c>
      <c r="P1857" t="s">
        <v>95</v>
      </c>
      <c r="Q1857" t="s">
        <v>3070</v>
      </c>
      <c r="R1857" s="19">
        <v>14.52</v>
      </c>
      <c r="S1857" s="17">
        <v>3</v>
      </c>
      <c r="T1857" s="20">
        <v>0</v>
      </c>
      <c r="U1857" s="19">
        <v>4.7915999999999999</v>
      </c>
      <c r="V1857" s="20">
        <f t="shared" si="140"/>
        <v>0.33</v>
      </c>
      <c r="W1857" s="17">
        <f t="shared" si="141"/>
        <v>2014</v>
      </c>
      <c r="X1857" t="str">
        <f t="shared" si="142"/>
        <v>Jun-2014</v>
      </c>
      <c r="Y1857" s="17">
        <f t="shared" si="143"/>
        <v>4</v>
      </c>
      <c r="Z1857" t="str">
        <f t="shared" si="144"/>
        <v>0% (No Discount)</v>
      </c>
      <c r="AA1857" s="17">
        <f>IF(COUNTIF($B$2:B1857,B1857)=1,1,0)</f>
        <v>1</v>
      </c>
      <c r="AB1857" s="17">
        <f>IF(COUNTIF($F$2:F1857,F1857)=1,1,0)</f>
        <v>0</v>
      </c>
    </row>
    <row r="1858" spans="1:28" x14ac:dyDescent="0.2">
      <c r="A1858" s="17">
        <v>1857</v>
      </c>
      <c r="B1858" t="s">
        <v>4677</v>
      </c>
      <c r="C1858" s="18">
        <v>42867</v>
      </c>
      <c r="D1858" s="18">
        <v>42870</v>
      </c>
      <c r="E1858" t="s">
        <v>50</v>
      </c>
      <c r="F1858" t="s">
        <v>1251</v>
      </c>
      <c r="G1858" t="s">
        <v>1252</v>
      </c>
      <c r="H1858" t="s">
        <v>68</v>
      </c>
      <c r="I1858" t="s">
        <v>54</v>
      </c>
      <c r="J1858" t="s">
        <v>211</v>
      </c>
      <c r="K1858" t="s">
        <v>131</v>
      </c>
      <c r="L1858">
        <v>77041</v>
      </c>
      <c r="M1858" t="s">
        <v>132</v>
      </c>
      <c r="N1858" t="s">
        <v>3576</v>
      </c>
      <c r="O1858" t="s">
        <v>73</v>
      </c>
      <c r="P1858" t="s">
        <v>86</v>
      </c>
      <c r="Q1858" t="s">
        <v>3577</v>
      </c>
      <c r="R1858" s="19">
        <v>127.92</v>
      </c>
      <c r="S1858" s="17">
        <v>5</v>
      </c>
      <c r="T1858" s="20">
        <v>0.2</v>
      </c>
      <c r="U1858" s="19">
        <v>-15.99</v>
      </c>
      <c r="V1858" s="20">
        <f t="shared" ref="V1858:V1921" si="145">IFERROR(U1858/R1858,0)</f>
        <v>-0.125</v>
      </c>
      <c r="W1858" s="17">
        <f t="shared" ref="W1858:W1921" si="146">YEAR(C1858)</f>
        <v>2017</v>
      </c>
      <c r="X1858" t="str">
        <f t="shared" ref="X1858:X1921" si="147">TEXT(C1858,"mmm-yyyy")</f>
        <v>May-2017</v>
      </c>
      <c r="Y1858" s="17">
        <f t="shared" ref="Y1858:Y1921" si="148">D1858-C1858</f>
        <v>3</v>
      </c>
      <c r="Z1858" t="str">
        <f t="shared" ref="Z1858:Z1921" si="149">IF(T1858=0,"0% (No Discount)",IF(T1858&lt;=0.1,"1-10%",IF(T1858&lt;=0.2,"11-20%",IF(T1858&lt;=0.3,"21-30%",IF(T1858&lt;=0.4,"31-40%",IF(T1858&lt;=0.5,"41-50%","Over 50%"))))))</f>
        <v>11-20%</v>
      </c>
      <c r="AA1858" s="17">
        <f>IF(COUNTIF($B$2:B1858,B1858)=1,1,0)</f>
        <v>1</v>
      </c>
      <c r="AB1858" s="17">
        <f>IF(COUNTIF($F$2:F1858,F1858)=1,1,0)</f>
        <v>0</v>
      </c>
    </row>
    <row r="1859" spans="1:28" x14ac:dyDescent="0.2">
      <c r="A1859" s="17">
        <v>1858</v>
      </c>
      <c r="B1859" t="s">
        <v>4677</v>
      </c>
      <c r="C1859" s="18">
        <v>42867</v>
      </c>
      <c r="D1859" s="18">
        <v>42870</v>
      </c>
      <c r="E1859" t="s">
        <v>50</v>
      </c>
      <c r="F1859" t="s">
        <v>1251</v>
      </c>
      <c r="G1859" t="s">
        <v>1252</v>
      </c>
      <c r="H1859" t="s">
        <v>68</v>
      </c>
      <c r="I1859" t="s">
        <v>54</v>
      </c>
      <c r="J1859" t="s">
        <v>211</v>
      </c>
      <c r="K1859" t="s">
        <v>131</v>
      </c>
      <c r="L1859">
        <v>77041</v>
      </c>
      <c r="M1859" t="s">
        <v>132</v>
      </c>
      <c r="N1859" t="s">
        <v>4678</v>
      </c>
      <c r="O1859" t="s">
        <v>73</v>
      </c>
      <c r="P1859" t="s">
        <v>102</v>
      </c>
      <c r="Q1859" t="s">
        <v>4679</v>
      </c>
      <c r="R1859" s="19">
        <v>34.24</v>
      </c>
      <c r="S1859" s="17">
        <v>4</v>
      </c>
      <c r="T1859" s="20">
        <v>0.8</v>
      </c>
      <c r="U1859" s="19">
        <v>-53.072000000000003</v>
      </c>
      <c r="V1859" s="20">
        <f t="shared" si="145"/>
        <v>-1.55</v>
      </c>
      <c r="W1859" s="17">
        <f t="shared" si="146"/>
        <v>2017</v>
      </c>
      <c r="X1859" t="str">
        <f t="shared" si="147"/>
        <v>May-2017</v>
      </c>
      <c r="Y1859" s="17">
        <f t="shared" si="148"/>
        <v>3</v>
      </c>
      <c r="Z1859" t="str">
        <f t="shared" si="149"/>
        <v>Over 50%</v>
      </c>
      <c r="AA1859" s="17">
        <f>IF(COUNTIF($B$2:B1859,B1859)=1,1,0)</f>
        <v>0</v>
      </c>
      <c r="AB1859" s="17">
        <f>IF(COUNTIF($F$2:F1859,F1859)=1,1,0)</f>
        <v>0</v>
      </c>
    </row>
    <row r="1860" spans="1:28" x14ac:dyDescent="0.2">
      <c r="A1860" s="17">
        <v>1859</v>
      </c>
      <c r="B1860" t="s">
        <v>4680</v>
      </c>
      <c r="C1860" s="18">
        <v>42250</v>
      </c>
      <c r="D1860" s="18">
        <v>42252</v>
      </c>
      <c r="E1860" t="s">
        <v>215</v>
      </c>
      <c r="F1860" t="s">
        <v>733</v>
      </c>
      <c r="G1860" t="s">
        <v>734</v>
      </c>
      <c r="H1860" t="s">
        <v>68</v>
      </c>
      <c r="I1860" t="s">
        <v>54</v>
      </c>
      <c r="J1860" t="s">
        <v>542</v>
      </c>
      <c r="K1860" t="s">
        <v>776</v>
      </c>
      <c r="L1860">
        <v>6010</v>
      </c>
      <c r="M1860" t="s">
        <v>175</v>
      </c>
      <c r="N1860" t="s">
        <v>133</v>
      </c>
      <c r="O1860" t="s">
        <v>73</v>
      </c>
      <c r="P1860" t="s">
        <v>105</v>
      </c>
      <c r="Q1860" t="s">
        <v>134</v>
      </c>
      <c r="R1860" s="19">
        <v>137.62</v>
      </c>
      <c r="S1860" s="17">
        <v>2</v>
      </c>
      <c r="T1860" s="20">
        <v>0</v>
      </c>
      <c r="U1860" s="19">
        <v>60.552799999999998</v>
      </c>
      <c r="V1860" s="20">
        <f t="shared" si="145"/>
        <v>0.43999999999999995</v>
      </c>
      <c r="W1860" s="17">
        <f t="shared" si="146"/>
        <v>2015</v>
      </c>
      <c r="X1860" t="str">
        <f t="shared" si="147"/>
        <v>Sep-2015</v>
      </c>
      <c r="Y1860" s="17">
        <f t="shared" si="148"/>
        <v>2</v>
      </c>
      <c r="Z1860" t="str">
        <f t="shared" si="149"/>
        <v>0% (No Discount)</v>
      </c>
      <c r="AA1860" s="17">
        <f>IF(COUNTIF($B$2:B1860,B1860)=1,1,0)</f>
        <v>1</v>
      </c>
      <c r="AB1860" s="17">
        <f>IF(COUNTIF($F$2:F1860,F1860)=1,1,0)</f>
        <v>0</v>
      </c>
    </row>
    <row r="1861" spans="1:28" x14ac:dyDescent="0.2">
      <c r="A1861" s="17">
        <v>1860</v>
      </c>
      <c r="B1861" t="s">
        <v>4680</v>
      </c>
      <c r="C1861" s="18">
        <v>42250</v>
      </c>
      <c r="D1861" s="18">
        <v>42252</v>
      </c>
      <c r="E1861" t="s">
        <v>215</v>
      </c>
      <c r="F1861" t="s">
        <v>733</v>
      </c>
      <c r="G1861" t="s">
        <v>734</v>
      </c>
      <c r="H1861" t="s">
        <v>68</v>
      </c>
      <c r="I1861" t="s">
        <v>54</v>
      </c>
      <c r="J1861" t="s">
        <v>542</v>
      </c>
      <c r="K1861" t="s">
        <v>776</v>
      </c>
      <c r="L1861">
        <v>6010</v>
      </c>
      <c r="M1861" t="s">
        <v>175</v>
      </c>
      <c r="N1861" t="s">
        <v>4681</v>
      </c>
      <c r="O1861" t="s">
        <v>98</v>
      </c>
      <c r="P1861" t="s">
        <v>99</v>
      </c>
      <c r="Q1861" t="s">
        <v>4682</v>
      </c>
      <c r="R1861" s="19">
        <v>100.49</v>
      </c>
      <c r="S1861" s="17">
        <v>1</v>
      </c>
      <c r="T1861" s="20">
        <v>0</v>
      </c>
      <c r="U1861" s="19">
        <v>25.122499999999999</v>
      </c>
      <c r="V1861" s="20">
        <f t="shared" si="145"/>
        <v>0.25</v>
      </c>
      <c r="W1861" s="17">
        <f t="shared" si="146"/>
        <v>2015</v>
      </c>
      <c r="X1861" t="str">
        <f t="shared" si="147"/>
        <v>Sep-2015</v>
      </c>
      <c r="Y1861" s="17">
        <f t="shared" si="148"/>
        <v>2</v>
      </c>
      <c r="Z1861" t="str">
        <f t="shared" si="149"/>
        <v>0% (No Discount)</v>
      </c>
      <c r="AA1861" s="17">
        <f>IF(COUNTIF($B$2:B1861,B1861)=1,1,0)</f>
        <v>0</v>
      </c>
      <c r="AB1861" s="17">
        <f>IF(COUNTIF($F$2:F1861,F1861)=1,1,0)</f>
        <v>0</v>
      </c>
    </row>
    <row r="1862" spans="1:28" x14ac:dyDescent="0.2">
      <c r="A1862" s="17">
        <v>1861</v>
      </c>
      <c r="B1862" t="s">
        <v>4683</v>
      </c>
      <c r="C1862" s="18">
        <v>42820</v>
      </c>
      <c r="D1862" s="18">
        <v>42821</v>
      </c>
      <c r="E1862" t="s">
        <v>215</v>
      </c>
      <c r="F1862" t="s">
        <v>2553</v>
      </c>
      <c r="G1862" t="s">
        <v>2554</v>
      </c>
      <c r="H1862" t="s">
        <v>53</v>
      </c>
      <c r="I1862" t="s">
        <v>54</v>
      </c>
      <c r="J1862" t="s">
        <v>293</v>
      </c>
      <c r="K1862" t="s">
        <v>294</v>
      </c>
      <c r="L1862">
        <v>10009</v>
      </c>
      <c r="M1862" t="s">
        <v>175</v>
      </c>
      <c r="N1862" t="s">
        <v>4684</v>
      </c>
      <c r="O1862" t="s">
        <v>59</v>
      </c>
      <c r="P1862" t="s">
        <v>60</v>
      </c>
      <c r="Q1862" t="s">
        <v>4685</v>
      </c>
      <c r="R1862" s="19">
        <v>257.56799999999998</v>
      </c>
      <c r="S1862" s="17">
        <v>2</v>
      </c>
      <c r="T1862" s="20">
        <v>0.2</v>
      </c>
      <c r="U1862" s="19">
        <v>-28.976400000000002</v>
      </c>
      <c r="V1862" s="20">
        <f t="shared" si="145"/>
        <v>-0.11250000000000002</v>
      </c>
      <c r="W1862" s="17">
        <f t="shared" si="146"/>
        <v>2017</v>
      </c>
      <c r="X1862" t="str">
        <f t="shared" si="147"/>
        <v>Mar-2017</v>
      </c>
      <c r="Y1862" s="17">
        <f t="shared" si="148"/>
        <v>1</v>
      </c>
      <c r="Z1862" t="str">
        <f t="shared" si="149"/>
        <v>11-20%</v>
      </c>
      <c r="AA1862" s="17">
        <f>IF(COUNTIF($B$2:B1862,B1862)=1,1,0)</f>
        <v>1</v>
      </c>
      <c r="AB1862" s="17">
        <f>IF(COUNTIF($F$2:F1862,F1862)=1,1,0)</f>
        <v>0</v>
      </c>
    </row>
    <row r="1863" spans="1:28" x14ac:dyDescent="0.2">
      <c r="A1863" s="17">
        <v>1862</v>
      </c>
      <c r="B1863" t="s">
        <v>4683</v>
      </c>
      <c r="C1863" s="18">
        <v>42820</v>
      </c>
      <c r="D1863" s="18">
        <v>42821</v>
      </c>
      <c r="E1863" t="s">
        <v>215</v>
      </c>
      <c r="F1863" t="s">
        <v>2553</v>
      </c>
      <c r="G1863" t="s">
        <v>2554</v>
      </c>
      <c r="H1863" t="s">
        <v>53</v>
      </c>
      <c r="I1863" t="s">
        <v>54</v>
      </c>
      <c r="J1863" t="s">
        <v>293</v>
      </c>
      <c r="K1863" t="s">
        <v>294</v>
      </c>
      <c r="L1863">
        <v>10009</v>
      </c>
      <c r="M1863" t="s">
        <v>175</v>
      </c>
      <c r="N1863" t="s">
        <v>768</v>
      </c>
      <c r="O1863" t="s">
        <v>98</v>
      </c>
      <c r="P1863" t="s">
        <v>99</v>
      </c>
      <c r="Q1863" t="s">
        <v>769</v>
      </c>
      <c r="R1863" s="19">
        <v>119.96</v>
      </c>
      <c r="S1863" s="17">
        <v>4</v>
      </c>
      <c r="T1863" s="20">
        <v>0</v>
      </c>
      <c r="U1863" s="19">
        <v>33.588799999999999</v>
      </c>
      <c r="V1863" s="20">
        <f t="shared" si="145"/>
        <v>0.28000000000000003</v>
      </c>
      <c r="W1863" s="17">
        <f t="shared" si="146"/>
        <v>2017</v>
      </c>
      <c r="X1863" t="str">
        <f t="shared" si="147"/>
        <v>Mar-2017</v>
      </c>
      <c r="Y1863" s="17">
        <f t="shared" si="148"/>
        <v>1</v>
      </c>
      <c r="Z1863" t="str">
        <f t="shared" si="149"/>
        <v>0% (No Discount)</v>
      </c>
      <c r="AA1863" s="17">
        <f>IF(COUNTIF($B$2:B1863,B1863)=1,1,0)</f>
        <v>0</v>
      </c>
      <c r="AB1863" s="17">
        <f>IF(COUNTIF($F$2:F1863,F1863)=1,1,0)</f>
        <v>0</v>
      </c>
    </row>
    <row r="1864" spans="1:28" x14ac:dyDescent="0.2">
      <c r="A1864" s="17">
        <v>1863</v>
      </c>
      <c r="B1864" t="s">
        <v>4686</v>
      </c>
      <c r="C1864" s="18">
        <v>41955</v>
      </c>
      <c r="D1864" s="18">
        <v>41955</v>
      </c>
      <c r="E1864" t="s">
        <v>1320</v>
      </c>
      <c r="F1864" t="s">
        <v>1457</v>
      </c>
      <c r="G1864" t="s">
        <v>1458</v>
      </c>
      <c r="H1864" t="s">
        <v>53</v>
      </c>
      <c r="I1864" t="s">
        <v>54</v>
      </c>
      <c r="J1864" t="s">
        <v>707</v>
      </c>
      <c r="K1864" t="s">
        <v>131</v>
      </c>
      <c r="L1864">
        <v>78207</v>
      </c>
      <c r="M1864" t="s">
        <v>132</v>
      </c>
      <c r="N1864" t="s">
        <v>788</v>
      </c>
      <c r="O1864" t="s">
        <v>73</v>
      </c>
      <c r="P1864" t="s">
        <v>86</v>
      </c>
      <c r="Q1864" t="s">
        <v>789</v>
      </c>
      <c r="R1864" s="19">
        <v>49.631999999999998</v>
      </c>
      <c r="S1864" s="17">
        <v>4</v>
      </c>
      <c r="T1864" s="20">
        <v>0.2</v>
      </c>
      <c r="U1864" s="19">
        <v>4.9631999999999996</v>
      </c>
      <c r="V1864" s="20">
        <f t="shared" si="145"/>
        <v>9.9999999999999992E-2</v>
      </c>
      <c r="W1864" s="17">
        <f t="shared" si="146"/>
        <v>2014</v>
      </c>
      <c r="X1864" t="str">
        <f t="shared" si="147"/>
        <v>Nov-2014</v>
      </c>
      <c r="Y1864" s="17">
        <f t="shared" si="148"/>
        <v>0</v>
      </c>
      <c r="Z1864" t="str">
        <f t="shared" si="149"/>
        <v>11-20%</v>
      </c>
      <c r="AA1864" s="17">
        <f>IF(COUNTIF($B$2:B1864,B1864)=1,1,0)</f>
        <v>1</v>
      </c>
      <c r="AB1864" s="17">
        <f>IF(COUNTIF($F$2:F1864,F1864)=1,1,0)</f>
        <v>0</v>
      </c>
    </row>
    <row r="1865" spans="1:28" x14ac:dyDescent="0.2">
      <c r="A1865" s="17">
        <v>1864</v>
      </c>
      <c r="B1865" t="s">
        <v>4687</v>
      </c>
      <c r="C1865" s="18">
        <v>42656</v>
      </c>
      <c r="D1865" s="18">
        <v>42660</v>
      </c>
      <c r="E1865" t="s">
        <v>77</v>
      </c>
      <c r="F1865" t="s">
        <v>4688</v>
      </c>
      <c r="G1865" t="s">
        <v>4689</v>
      </c>
      <c r="H1865" t="s">
        <v>68</v>
      </c>
      <c r="I1865" t="s">
        <v>54</v>
      </c>
      <c r="J1865" t="s">
        <v>483</v>
      </c>
      <c r="K1865" t="s">
        <v>484</v>
      </c>
      <c r="L1865">
        <v>80013</v>
      </c>
      <c r="M1865" t="s">
        <v>71</v>
      </c>
      <c r="N1865" t="s">
        <v>1255</v>
      </c>
      <c r="O1865" t="s">
        <v>59</v>
      </c>
      <c r="P1865" t="s">
        <v>83</v>
      </c>
      <c r="Q1865" t="s">
        <v>1256</v>
      </c>
      <c r="R1865" s="19">
        <v>727.45</v>
      </c>
      <c r="S1865" s="17">
        <v>5</v>
      </c>
      <c r="T1865" s="20">
        <v>0.5</v>
      </c>
      <c r="U1865" s="19">
        <v>-465.56799999999998</v>
      </c>
      <c r="V1865" s="20">
        <f t="shared" si="145"/>
        <v>-0.6399999999999999</v>
      </c>
      <c r="W1865" s="17">
        <f t="shared" si="146"/>
        <v>2016</v>
      </c>
      <c r="X1865" t="str">
        <f t="shared" si="147"/>
        <v>Oct-2016</v>
      </c>
      <c r="Y1865" s="17">
        <f t="shared" si="148"/>
        <v>4</v>
      </c>
      <c r="Z1865" t="str">
        <f t="shared" si="149"/>
        <v>41-50%</v>
      </c>
      <c r="AA1865" s="17">
        <f>IF(COUNTIF($B$2:B1865,B1865)=1,1,0)</f>
        <v>1</v>
      </c>
      <c r="AB1865" s="17">
        <f>IF(COUNTIF($F$2:F1865,F1865)=1,1,0)</f>
        <v>1</v>
      </c>
    </row>
    <row r="1866" spans="1:28" x14ac:dyDescent="0.2">
      <c r="A1866" s="17">
        <v>1865</v>
      </c>
      <c r="B1866" t="s">
        <v>4687</v>
      </c>
      <c r="C1866" s="18">
        <v>42656</v>
      </c>
      <c r="D1866" s="18">
        <v>42660</v>
      </c>
      <c r="E1866" t="s">
        <v>77</v>
      </c>
      <c r="F1866" t="s">
        <v>4688</v>
      </c>
      <c r="G1866" t="s">
        <v>4689</v>
      </c>
      <c r="H1866" t="s">
        <v>68</v>
      </c>
      <c r="I1866" t="s">
        <v>54</v>
      </c>
      <c r="J1866" t="s">
        <v>483</v>
      </c>
      <c r="K1866" t="s">
        <v>484</v>
      </c>
      <c r="L1866">
        <v>80013</v>
      </c>
      <c r="M1866" t="s">
        <v>71</v>
      </c>
      <c r="N1866" t="s">
        <v>4690</v>
      </c>
      <c r="O1866" t="s">
        <v>59</v>
      </c>
      <c r="P1866" t="s">
        <v>92</v>
      </c>
      <c r="Q1866" t="s">
        <v>4691</v>
      </c>
      <c r="R1866" s="19">
        <v>24.96</v>
      </c>
      <c r="S1866" s="17">
        <v>3</v>
      </c>
      <c r="T1866" s="20">
        <v>0.2</v>
      </c>
      <c r="U1866" s="19">
        <v>4.3680000000000003</v>
      </c>
      <c r="V1866" s="20">
        <f t="shared" si="145"/>
        <v>0.17500000000000002</v>
      </c>
      <c r="W1866" s="17">
        <f t="shared" si="146"/>
        <v>2016</v>
      </c>
      <c r="X1866" t="str">
        <f t="shared" si="147"/>
        <v>Oct-2016</v>
      </c>
      <c r="Y1866" s="17">
        <f t="shared" si="148"/>
        <v>4</v>
      </c>
      <c r="Z1866" t="str">
        <f t="shared" si="149"/>
        <v>11-20%</v>
      </c>
      <c r="AA1866" s="17">
        <f>IF(COUNTIF($B$2:B1866,B1866)=1,1,0)</f>
        <v>0</v>
      </c>
      <c r="AB1866" s="17">
        <f>IF(COUNTIF($F$2:F1866,F1866)=1,1,0)</f>
        <v>0</v>
      </c>
    </row>
    <row r="1867" spans="1:28" x14ac:dyDescent="0.2">
      <c r="A1867" s="17">
        <v>1866</v>
      </c>
      <c r="B1867" t="s">
        <v>4692</v>
      </c>
      <c r="C1867" s="18">
        <v>43051</v>
      </c>
      <c r="D1867" s="18">
        <v>43051</v>
      </c>
      <c r="E1867" t="s">
        <v>1320</v>
      </c>
      <c r="F1867" t="s">
        <v>2073</v>
      </c>
      <c r="G1867" t="s">
        <v>2074</v>
      </c>
      <c r="H1867" t="s">
        <v>68</v>
      </c>
      <c r="I1867" t="s">
        <v>54</v>
      </c>
      <c r="J1867" t="s">
        <v>634</v>
      </c>
      <c r="K1867" t="s">
        <v>525</v>
      </c>
      <c r="L1867">
        <v>43055</v>
      </c>
      <c r="M1867" t="s">
        <v>175</v>
      </c>
      <c r="N1867" t="s">
        <v>4693</v>
      </c>
      <c r="O1867" t="s">
        <v>98</v>
      </c>
      <c r="P1867" t="s">
        <v>99</v>
      </c>
      <c r="Q1867" t="s">
        <v>4694</v>
      </c>
      <c r="R1867" s="19">
        <v>370.78199999999998</v>
      </c>
      <c r="S1867" s="17">
        <v>3</v>
      </c>
      <c r="T1867" s="20">
        <v>0.4</v>
      </c>
      <c r="U1867" s="19">
        <v>-92.695499999999996</v>
      </c>
      <c r="V1867" s="20">
        <f t="shared" si="145"/>
        <v>-0.25</v>
      </c>
      <c r="W1867" s="17">
        <f t="shared" si="146"/>
        <v>2017</v>
      </c>
      <c r="X1867" t="str">
        <f t="shared" si="147"/>
        <v>Nov-2017</v>
      </c>
      <c r="Y1867" s="17">
        <f t="shared" si="148"/>
        <v>0</v>
      </c>
      <c r="Z1867" t="str">
        <f t="shared" si="149"/>
        <v>31-40%</v>
      </c>
      <c r="AA1867" s="17">
        <f>IF(COUNTIF($B$2:B1867,B1867)=1,1,0)</f>
        <v>1</v>
      </c>
      <c r="AB1867" s="17">
        <f>IF(COUNTIF($F$2:F1867,F1867)=1,1,0)</f>
        <v>0</v>
      </c>
    </row>
    <row r="1868" spans="1:28" x14ac:dyDescent="0.2">
      <c r="A1868" s="17">
        <v>1867</v>
      </c>
      <c r="B1868" t="s">
        <v>4695</v>
      </c>
      <c r="C1868" s="18">
        <v>42840</v>
      </c>
      <c r="D1868" s="18">
        <v>42843</v>
      </c>
      <c r="E1868" t="s">
        <v>215</v>
      </c>
      <c r="F1868" t="s">
        <v>2856</v>
      </c>
      <c r="G1868" t="s">
        <v>2857</v>
      </c>
      <c r="H1868" t="s">
        <v>68</v>
      </c>
      <c r="I1868" t="s">
        <v>54</v>
      </c>
      <c r="J1868" t="s">
        <v>55</v>
      </c>
      <c r="K1868" t="s">
        <v>1423</v>
      </c>
      <c r="L1868">
        <v>89015</v>
      </c>
      <c r="M1868" t="s">
        <v>71</v>
      </c>
      <c r="N1868" t="s">
        <v>3148</v>
      </c>
      <c r="O1868" t="s">
        <v>59</v>
      </c>
      <c r="P1868" t="s">
        <v>92</v>
      </c>
      <c r="Q1868" t="s">
        <v>3149</v>
      </c>
      <c r="R1868" s="19">
        <v>196.45</v>
      </c>
      <c r="S1868" s="17">
        <v>5</v>
      </c>
      <c r="T1868" s="20">
        <v>0</v>
      </c>
      <c r="U1868" s="19">
        <v>70.721999999999994</v>
      </c>
      <c r="V1868" s="20">
        <f t="shared" si="145"/>
        <v>0.36</v>
      </c>
      <c r="W1868" s="17">
        <f t="shared" si="146"/>
        <v>2017</v>
      </c>
      <c r="X1868" t="str">
        <f t="shared" si="147"/>
        <v>Apr-2017</v>
      </c>
      <c r="Y1868" s="17">
        <f t="shared" si="148"/>
        <v>3</v>
      </c>
      <c r="Z1868" t="str">
        <f t="shared" si="149"/>
        <v>0% (No Discount)</v>
      </c>
      <c r="AA1868" s="17">
        <f>IF(COUNTIF($B$2:B1868,B1868)=1,1,0)</f>
        <v>1</v>
      </c>
      <c r="AB1868" s="17">
        <f>IF(COUNTIF($F$2:F1868,F1868)=1,1,0)</f>
        <v>0</v>
      </c>
    </row>
    <row r="1869" spans="1:28" x14ac:dyDescent="0.2">
      <c r="A1869" s="17">
        <v>1868</v>
      </c>
      <c r="B1869" t="s">
        <v>4696</v>
      </c>
      <c r="C1869" s="18">
        <v>42180</v>
      </c>
      <c r="D1869" s="18">
        <v>42186</v>
      </c>
      <c r="E1869" t="s">
        <v>77</v>
      </c>
      <c r="F1869" t="s">
        <v>4622</v>
      </c>
      <c r="G1869" t="s">
        <v>4623</v>
      </c>
      <c r="H1869" t="s">
        <v>129</v>
      </c>
      <c r="I1869" t="s">
        <v>54</v>
      </c>
      <c r="J1869" t="s">
        <v>173</v>
      </c>
      <c r="K1869" t="s">
        <v>174</v>
      </c>
      <c r="L1869">
        <v>19143</v>
      </c>
      <c r="M1869" t="s">
        <v>175</v>
      </c>
      <c r="N1869" t="s">
        <v>4697</v>
      </c>
      <c r="O1869" t="s">
        <v>73</v>
      </c>
      <c r="P1869" t="s">
        <v>117</v>
      </c>
      <c r="Q1869" t="s">
        <v>4698</v>
      </c>
      <c r="R1869" s="19">
        <v>31.103999999999999</v>
      </c>
      <c r="S1869" s="17">
        <v>6</v>
      </c>
      <c r="T1869" s="20">
        <v>0.2</v>
      </c>
      <c r="U1869" s="19">
        <v>10.8864</v>
      </c>
      <c r="V1869" s="20">
        <f t="shared" si="145"/>
        <v>0.35000000000000003</v>
      </c>
      <c r="W1869" s="17">
        <f t="shared" si="146"/>
        <v>2015</v>
      </c>
      <c r="X1869" t="str">
        <f t="shared" si="147"/>
        <v>Jun-2015</v>
      </c>
      <c r="Y1869" s="17">
        <f t="shared" si="148"/>
        <v>6</v>
      </c>
      <c r="Z1869" t="str">
        <f t="shared" si="149"/>
        <v>11-20%</v>
      </c>
      <c r="AA1869" s="17">
        <f>IF(COUNTIF($B$2:B1869,B1869)=1,1,0)</f>
        <v>1</v>
      </c>
      <c r="AB1869" s="17">
        <f>IF(COUNTIF($F$2:F1869,F1869)=1,1,0)</f>
        <v>0</v>
      </c>
    </row>
    <row r="1870" spans="1:28" x14ac:dyDescent="0.2">
      <c r="A1870" s="17">
        <v>1869</v>
      </c>
      <c r="B1870" t="s">
        <v>4696</v>
      </c>
      <c r="C1870" s="18">
        <v>42180</v>
      </c>
      <c r="D1870" s="18">
        <v>42186</v>
      </c>
      <c r="E1870" t="s">
        <v>77</v>
      </c>
      <c r="F1870" t="s">
        <v>4622</v>
      </c>
      <c r="G1870" t="s">
        <v>4623</v>
      </c>
      <c r="H1870" t="s">
        <v>129</v>
      </c>
      <c r="I1870" t="s">
        <v>54</v>
      </c>
      <c r="J1870" t="s">
        <v>173</v>
      </c>
      <c r="K1870" t="s">
        <v>174</v>
      </c>
      <c r="L1870">
        <v>19143</v>
      </c>
      <c r="M1870" t="s">
        <v>175</v>
      </c>
      <c r="N1870" t="s">
        <v>4699</v>
      </c>
      <c r="O1870" t="s">
        <v>73</v>
      </c>
      <c r="P1870" t="s">
        <v>86</v>
      </c>
      <c r="Q1870" t="s">
        <v>4700</v>
      </c>
      <c r="R1870" s="19">
        <v>78.256</v>
      </c>
      <c r="S1870" s="17">
        <v>2</v>
      </c>
      <c r="T1870" s="20">
        <v>0.2</v>
      </c>
      <c r="U1870" s="19">
        <v>-17.607600000000001</v>
      </c>
      <c r="V1870" s="20">
        <f t="shared" si="145"/>
        <v>-0.22500000000000001</v>
      </c>
      <c r="W1870" s="17">
        <f t="shared" si="146"/>
        <v>2015</v>
      </c>
      <c r="X1870" t="str">
        <f t="shared" si="147"/>
        <v>Jun-2015</v>
      </c>
      <c r="Y1870" s="17">
        <f t="shared" si="148"/>
        <v>6</v>
      </c>
      <c r="Z1870" t="str">
        <f t="shared" si="149"/>
        <v>11-20%</v>
      </c>
      <c r="AA1870" s="17">
        <f>IF(COUNTIF($B$2:B1870,B1870)=1,1,0)</f>
        <v>0</v>
      </c>
      <c r="AB1870" s="17">
        <f>IF(COUNTIF($F$2:F1870,F1870)=1,1,0)</f>
        <v>0</v>
      </c>
    </row>
    <row r="1871" spans="1:28" x14ac:dyDescent="0.2">
      <c r="A1871" s="17">
        <v>1870</v>
      </c>
      <c r="B1871" t="s">
        <v>4701</v>
      </c>
      <c r="C1871" s="18">
        <v>42608</v>
      </c>
      <c r="D1871" s="18">
        <v>42611</v>
      </c>
      <c r="E1871" t="s">
        <v>50</v>
      </c>
      <c r="F1871" t="s">
        <v>1989</v>
      </c>
      <c r="G1871" t="s">
        <v>1990</v>
      </c>
      <c r="H1871" t="s">
        <v>53</v>
      </c>
      <c r="I1871" t="s">
        <v>54</v>
      </c>
      <c r="J1871" t="s">
        <v>122</v>
      </c>
      <c r="K1871" t="s">
        <v>123</v>
      </c>
      <c r="L1871">
        <v>98103</v>
      </c>
      <c r="M1871" t="s">
        <v>71</v>
      </c>
      <c r="N1871" t="s">
        <v>2813</v>
      </c>
      <c r="O1871" t="s">
        <v>73</v>
      </c>
      <c r="P1871" t="s">
        <v>117</v>
      </c>
      <c r="Q1871" t="s">
        <v>2814</v>
      </c>
      <c r="R1871" s="19">
        <v>6.48</v>
      </c>
      <c r="S1871" s="17">
        <v>1</v>
      </c>
      <c r="T1871" s="20">
        <v>0</v>
      </c>
      <c r="U1871" s="19">
        <v>3.1103999999999998</v>
      </c>
      <c r="V1871" s="20">
        <f t="shared" si="145"/>
        <v>0.47999999999999993</v>
      </c>
      <c r="W1871" s="17">
        <f t="shared" si="146"/>
        <v>2016</v>
      </c>
      <c r="X1871" t="str">
        <f t="shared" si="147"/>
        <v>Aug-2016</v>
      </c>
      <c r="Y1871" s="17">
        <f t="shared" si="148"/>
        <v>3</v>
      </c>
      <c r="Z1871" t="str">
        <f t="shared" si="149"/>
        <v>0% (No Discount)</v>
      </c>
      <c r="AA1871" s="17">
        <f>IF(COUNTIF($B$2:B1871,B1871)=1,1,0)</f>
        <v>1</v>
      </c>
      <c r="AB1871" s="17">
        <f>IF(COUNTIF($F$2:F1871,F1871)=1,1,0)</f>
        <v>0</v>
      </c>
    </row>
    <row r="1872" spans="1:28" x14ac:dyDescent="0.2">
      <c r="A1872" s="17">
        <v>1871</v>
      </c>
      <c r="B1872" t="s">
        <v>4702</v>
      </c>
      <c r="C1872" s="18">
        <v>41841</v>
      </c>
      <c r="D1872" s="18">
        <v>41845</v>
      </c>
      <c r="E1872" t="s">
        <v>77</v>
      </c>
      <c r="F1872" t="s">
        <v>4703</v>
      </c>
      <c r="G1872" t="s">
        <v>4704</v>
      </c>
      <c r="H1872" t="s">
        <v>68</v>
      </c>
      <c r="I1872" t="s">
        <v>54</v>
      </c>
      <c r="J1872" t="s">
        <v>154</v>
      </c>
      <c r="K1872" t="s">
        <v>70</v>
      </c>
      <c r="L1872">
        <v>94122</v>
      </c>
      <c r="M1872" t="s">
        <v>71</v>
      </c>
      <c r="N1872" t="s">
        <v>4705</v>
      </c>
      <c r="O1872" t="s">
        <v>73</v>
      </c>
      <c r="P1872" t="s">
        <v>95</v>
      </c>
      <c r="Q1872" t="s">
        <v>4706</v>
      </c>
      <c r="R1872" s="19">
        <v>99.2</v>
      </c>
      <c r="S1872" s="17">
        <v>5</v>
      </c>
      <c r="T1872" s="20">
        <v>0</v>
      </c>
      <c r="U1872" s="19">
        <v>25.792000000000002</v>
      </c>
      <c r="V1872" s="20">
        <f t="shared" si="145"/>
        <v>0.26</v>
      </c>
      <c r="W1872" s="17">
        <f t="shared" si="146"/>
        <v>2014</v>
      </c>
      <c r="X1872" t="str">
        <f t="shared" si="147"/>
        <v>Jul-2014</v>
      </c>
      <c r="Y1872" s="17">
        <f t="shared" si="148"/>
        <v>4</v>
      </c>
      <c r="Z1872" t="str">
        <f t="shared" si="149"/>
        <v>0% (No Discount)</v>
      </c>
      <c r="AA1872" s="17">
        <f>IF(COUNTIF($B$2:B1872,B1872)=1,1,0)</f>
        <v>1</v>
      </c>
      <c r="AB1872" s="17">
        <f>IF(COUNTIF($F$2:F1872,F1872)=1,1,0)</f>
        <v>1</v>
      </c>
    </row>
    <row r="1873" spans="1:28" x14ac:dyDescent="0.2">
      <c r="A1873" s="17">
        <v>1872</v>
      </c>
      <c r="B1873" t="s">
        <v>4702</v>
      </c>
      <c r="C1873" s="18">
        <v>41841</v>
      </c>
      <c r="D1873" s="18">
        <v>41845</v>
      </c>
      <c r="E1873" t="s">
        <v>77</v>
      </c>
      <c r="F1873" t="s">
        <v>4703</v>
      </c>
      <c r="G1873" t="s">
        <v>4704</v>
      </c>
      <c r="H1873" t="s">
        <v>68</v>
      </c>
      <c r="I1873" t="s">
        <v>54</v>
      </c>
      <c r="J1873" t="s">
        <v>154</v>
      </c>
      <c r="K1873" t="s">
        <v>70</v>
      </c>
      <c r="L1873">
        <v>94122</v>
      </c>
      <c r="M1873" t="s">
        <v>71</v>
      </c>
      <c r="N1873" t="s">
        <v>1758</v>
      </c>
      <c r="O1873" t="s">
        <v>59</v>
      </c>
      <c r="P1873" t="s">
        <v>63</v>
      </c>
      <c r="Q1873" t="s">
        <v>1759</v>
      </c>
      <c r="R1873" s="19">
        <v>801.56799999999998</v>
      </c>
      <c r="S1873" s="17">
        <v>2</v>
      </c>
      <c r="T1873" s="20">
        <v>0.2</v>
      </c>
      <c r="U1873" s="19">
        <v>50.097999999999999</v>
      </c>
      <c r="V1873" s="20">
        <f t="shared" si="145"/>
        <v>6.25E-2</v>
      </c>
      <c r="W1873" s="17">
        <f t="shared" si="146"/>
        <v>2014</v>
      </c>
      <c r="X1873" t="str">
        <f t="shared" si="147"/>
        <v>Jul-2014</v>
      </c>
      <c r="Y1873" s="17">
        <f t="shared" si="148"/>
        <v>4</v>
      </c>
      <c r="Z1873" t="str">
        <f t="shared" si="149"/>
        <v>11-20%</v>
      </c>
      <c r="AA1873" s="17">
        <f>IF(COUNTIF($B$2:B1873,B1873)=1,1,0)</f>
        <v>0</v>
      </c>
      <c r="AB1873" s="17">
        <f>IF(COUNTIF($F$2:F1873,F1873)=1,1,0)</f>
        <v>0</v>
      </c>
    </row>
    <row r="1874" spans="1:28" x14ac:dyDescent="0.2">
      <c r="A1874" s="17">
        <v>1873</v>
      </c>
      <c r="B1874" t="s">
        <v>4702</v>
      </c>
      <c r="C1874" s="18">
        <v>41841</v>
      </c>
      <c r="D1874" s="18">
        <v>41845</v>
      </c>
      <c r="E1874" t="s">
        <v>77</v>
      </c>
      <c r="F1874" t="s">
        <v>4703</v>
      </c>
      <c r="G1874" t="s">
        <v>4704</v>
      </c>
      <c r="H1874" t="s">
        <v>68</v>
      </c>
      <c r="I1874" t="s">
        <v>54</v>
      </c>
      <c r="J1874" t="s">
        <v>154</v>
      </c>
      <c r="K1874" t="s">
        <v>70</v>
      </c>
      <c r="L1874">
        <v>94122</v>
      </c>
      <c r="M1874" t="s">
        <v>71</v>
      </c>
      <c r="N1874" t="s">
        <v>4707</v>
      </c>
      <c r="O1874" t="s">
        <v>59</v>
      </c>
      <c r="P1874" t="s">
        <v>83</v>
      </c>
      <c r="Q1874" t="s">
        <v>4708</v>
      </c>
      <c r="R1874" s="19">
        <v>272.84800000000001</v>
      </c>
      <c r="S1874" s="17">
        <v>1</v>
      </c>
      <c r="T1874" s="20">
        <v>0.2</v>
      </c>
      <c r="U1874" s="19">
        <v>27.284800000000001</v>
      </c>
      <c r="V1874" s="20">
        <f t="shared" si="145"/>
        <v>9.9999999999999992E-2</v>
      </c>
      <c r="W1874" s="17">
        <f t="shared" si="146"/>
        <v>2014</v>
      </c>
      <c r="X1874" t="str">
        <f t="shared" si="147"/>
        <v>Jul-2014</v>
      </c>
      <c r="Y1874" s="17">
        <f t="shared" si="148"/>
        <v>4</v>
      </c>
      <c r="Z1874" t="str">
        <f t="shared" si="149"/>
        <v>11-20%</v>
      </c>
      <c r="AA1874" s="17">
        <f>IF(COUNTIF($B$2:B1874,B1874)=1,1,0)</f>
        <v>0</v>
      </c>
      <c r="AB1874" s="17">
        <f>IF(COUNTIF($F$2:F1874,F1874)=1,1,0)</f>
        <v>0</v>
      </c>
    </row>
    <row r="1875" spans="1:28" x14ac:dyDescent="0.2">
      <c r="A1875" s="17">
        <v>1874</v>
      </c>
      <c r="B1875" t="s">
        <v>4709</v>
      </c>
      <c r="C1875" s="18">
        <v>43060</v>
      </c>
      <c r="D1875" s="18">
        <v>43064</v>
      </c>
      <c r="E1875" t="s">
        <v>77</v>
      </c>
      <c r="F1875" t="s">
        <v>4710</v>
      </c>
      <c r="G1875" t="s">
        <v>4711</v>
      </c>
      <c r="H1875" t="s">
        <v>53</v>
      </c>
      <c r="I1875" t="s">
        <v>54</v>
      </c>
      <c r="J1875" t="s">
        <v>4712</v>
      </c>
      <c r="K1875" t="s">
        <v>123</v>
      </c>
      <c r="L1875">
        <v>99207</v>
      </c>
      <c r="M1875" t="s">
        <v>71</v>
      </c>
      <c r="N1875" t="s">
        <v>4713</v>
      </c>
      <c r="O1875" t="s">
        <v>59</v>
      </c>
      <c r="P1875" t="s">
        <v>83</v>
      </c>
      <c r="Q1875" t="s">
        <v>4714</v>
      </c>
      <c r="R1875" s="19">
        <v>70.98</v>
      </c>
      <c r="S1875" s="17">
        <v>1</v>
      </c>
      <c r="T1875" s="20">
        <v>0</v>
      </c>
      <c r="U1875" s="19">
        <v>20.584199999999999</v>
      </c>
      <c r="V1875" s="20">
        <f t="shared" si="145"/>
        <v>0.28999999999999998</v>
      </c>
      <c r="W1875" s="17">
        <f t="shared" si="146"/>
        <v>2017</v>
      </c>
      <c r="X1875" t="str">
        <f t="shared" si="147"/>
        <v>Nov-2017</v>
      </c>
      <c r="Y1875" s="17">
        <f t="shared" si="148"/>
        <v>4</v>
      </c>
      <c r="Z1875" t="str">
        <f t="shared" si="149"/>
        <v>0% (No Discount)</v>
      </c>
      <c r="AA1875" s="17">
        <f>IF(COUNTIF($B$2:B1875,B1875)=1,1,0)</f>
        <v>1</v>
      </c>
      <c r="AB1875" s="17">
        <f>IF(COUNTIF($F$2:F1875,F1875)=1,1,0)</f>
        <v>1</v>
      </c>
    </row>
    <row r="1876" spans="1:28" x14ac:dyDescent="0.2">
      <c r="A1876" s="17">
        <v>1875</v>
      </c>
      <c r="B1876" t="s">
        <v>4715</v>
      </c>
      <c r="C1876" s="18">
        <v>41794</v>
      </c>
      <c r="D1876" s="18">
        <v>41799</v>
      </c>
      <c r="E1876" t="s">
        <v>77</v>
      </c>
      <c r="F1876" t="s">
        <v>791</v>
      </c>
      <c r="G1876" t="s">
        <v>792</v>
      </c>
      <c r="H1876" t="s">
        <v>129</v>
      </c>
      <c r="I1876" t="s">
        <v>54</v>
      </c>
      <c r="J1876" t="s">
        <v>524</v>
      </c>
      <c r="K1876" t="s">
        <v>525</v>
      </c>
      <c r="L1876">
        <v>43229</v>
      </c>
      <c r="M1876" t="s">
        <v>175</v>
      </c>
      <c r="N1876" t="s">
        <v>3477</v>
      </c>
      <c r="O1876" t="s">
        <v>73</v>
      </c>
      <c r="P1876" t="s">
        <v>117</v>
      </c>
      <c r="Q1876" t="s">
        <v>213</v>
      </c>
      <c r="R1876" s="19">
        <v>16.224</v>
      </c>
      <c r="S1876" s="17">
        <v>2</v>
      </c>
      <c r="T1876" s="20">
        <v>0.2</v>
      </c>
      <c r="U1876" s="19">
        <v>5.8811999999999998</v>
      </c>
      <c r="V1876" s="20">
        <f t="shared" si="145"/>
        <v>0.36249999999999999</v>
      </c>
      <c r="W1876" s="17">
        <f t="shared" si="146"/>
        <v>2014</v>
      </c>
      <c r="X1876" t="str">
        <f t="shared" si="147"/>
        <v>Jun-2014</v>
      </c>
      <c r="Y1876" s="17">
        <f t="shared" si="148"/>
        <v>5</v>
      </c>
      <c r="Z1876" t="str">
        <f t="shared" si="149"/>
        <v>11-20%</v>
      </c>
      <c r="AA1876" s="17">
        <f>IF(COUNTIF($B$2:B1876,B1876)=1,1,0)</f>
        <v>1</v>
      </c>
      <c r="AB1876" s="17">
        <f>IF(COUNTIF($F$2:F1876,F1876)=1,1,0)</f>
        <v>0</v>
      </c>
    </row>
    <row r="1877" spans="1:28" x14ac:dyDescent="0.2">
      <c r="A1877" s="17">
        <v>1876</v>
      </c>
      <c r="B1877" t="s">
        <v>4716</v>
      </c>
      <c r="C1877" s="18">
        <v>42439</v>
      </c>
      <c r="D1877" s="18">
        <v>42445</v>
      </c>
      <c r="E1877" t="s">
        <v>77</v>
      </c>
      <c r="F1877" t="s">
        <v>1485</v>
      </c>
      <c r="G1877" t="s">
        <v>1486</v>
      </c>
      <c r="H1877" t="s">
        <v>53</v>
      </c>
      <c r="I1877" t="s">
        <v>54</v>
      </c>
      <c r="J1877" t="s">
        <v>1203</v>
      </c>
      <c r="K1877" t="s">
        <v>294</v>
      </c>
      <c r="L1877">
        <v>11561</v>
      </c>
      <c r="M1877" t="s">
        <v>175</v>
      </c>
      <c r="N1877" t="s">
        <v>2313</v>
      </c>
      <c r="O1877" t="s">
        <v>59</v>
      </c>
      <c r="P1877" t="s">
        <v>60</v>
      </c>
      <c r="Q1877" t="s">
        <v>2314</v>
      </c>
      <c r="R1877" s="19">
        <v>176.78399999999999</v>
      </c>
      <c r="S1877" s="17">
        <v>1</v>
      </c>
      <c r="T1877" s="20">
        <v>0.2</v>
      </c>
      <c r="U1877" s="19">
        <v>-22.097999999999999</v>
      </c>
      <c r="V1877" s="20">
        <f t="shared" si="145"/>
        <v>-0.125</v>
      </c>
      <c r="W1877" s="17">
        <f t="shared" si="146"/>
        <v>2016</v>
      </c>
      <c r="X1877" t="str">
        <f t="shared" si="147"/>
        <v>Mar-2016</v>
      </c>
      <c r="Y1877" s="17">
        <f t="shared" si="148"/>
        <v>6</v>
      </c>
      <c r="Z1877" t="str">
        <f t="shared" si="149"/>
        <v>11-20%</v>
      </c>
      <c r="AA1877" s="17">
        <f>IF(COUNTIF($B$2:B1877,B1877)=1,1,0)</f>
        <v>1</v>
      </c>
      <c r="AB1877" s="17">
        <f>IF(COUNTIF($F$2:F1877,F1877)=1,1,0)</f>
        <v>0</v>
      </c>
    </row>
    <row r="1878" spans="1:28" x14ac:dyDescent="0.2">
      <c r="A1878" s="17">
        <v>1877</v>
      </c>
      <c r="B1878" t="s">
        <v>4717</v>
      </c>
      <c r="C1878" s="18">
        <v>42819</v>
      </c>
      <c r="D1878" s="18">
        <v>42823</v>
      </c>
      <c r="E1878" t="s">
        <v>77</v>
      </c>
      <c r="F1878" t="s">
        <v>4718</v>
      </c>
      <c r="G1878" t="s">
        <v>4719</v>
      </c>
      <c r="H1878" t="s">
        <v>53</v>
      </c>
      <c r="I1878" t="s">
        <v>54</v>
      </c>
      <c r="J1878" t="s">
        <v>707</v>
      </c>
      <c r="K1878" t="s">
        <v>131</v>
      </c>
      <c r="L1878">
        <v>78207</v>
      </c>
      <c r="M1878" t="s">
        <v>132</v>
      </c>
      <c r="N1878" t="s">
        <v>1850</v>
      </c>
      <c r="O1878" t="s">
        <v>98</v>
      </c>
      <c r="P1878" t="s">
        <v>99</v>
      </c>
      <c r="Q1878" t="s">
        <v>1851</v>
      </c>
      <c r="R1878" s="19">
        <v>470.37599999999998</v>
      </c>
      <c r="S1878" s="17">
        <v>3</v>
      </c>
      <c r="T1878" s="20">
        <v>0.2</v>
      </c>
      <c r="U1878" s="19">
        <v>47.037599999999998</v>
      </c>
      <c r="V1878" s="20">
        <f t="shared" si="145"/>
        <v>0.1</v>
      </c>
      <c r="W1878" s="17">
        <f t="shared" si="146"/>
        <v>2017</v>
      </c>
      <c r="X1878" t="str">
        <f t="shared" si="147"/>
        <v>Mar-2017</v>
      </c>
      <c r="Y1878" s="17">
        <f t="shared" si="148"/>
        <v>4</v>
      </c>
      <c r="Z1878" t="str">
        <f t="shared" si="149"/>
        <v>11-20%</v>
      </c>
      <c r="AA1878" s="17">
        <f>IF(COUNTIF($B$2:B1878,B1878)=1,1,0)</f>
        <v>1</v>
      </c>
      <c r="AB1878" s="17">
        <f>IF(COUNTIF($F$2:F1878,F1878)=1,1,0)</f>
        <v>1</v>
      </c>
    </row>
    <row r="1879" spans="1:28" x14ac:dyDescent="0.2">
      <c r="A1879" s="17">
        <v>1878</v>
      </c>
      <c r="B1879" t="s">
        <v>4720</v>
      </c>
      <c r="C1879" s="18">
        <v>43098</v>
      </c>
      <c r="D1879" s="18">
        <v>43102</v>
      </c>
      <c r="E1879" t="s">
        <v>77</v>
      </c>
      <c r="F1879" t="s">
        <v>4297</v>
      </c>
      <c r="G1879" t="s">
        <v>4298</v>
      </c>
      <c r="H1879" t="s">
        <v>53</v>
      </c>
      <c r="I1879" t="s">
        <v>54</v>
      </c>
      <c r="J1879" t="s">
        <v>69</v>
      </c>
      <c r="K1879" t="s">
        <v>70</v>
      </c>
      <c r="L1879">
        <v>90049</v>
      </c>
      <c r="M1879" t="s">
        <v>71</v>
      </c>
      <c r="N1879" t="s">
        <v>3221</v>
      </c>
      <c r="O1879" t="s">
        <v>59</v>
      </c>
      <c r="P1879" t="s">
        <v>63</v>
      </c>
      <c r="Q1879" t="s">
        <v>3222</v>
      </c>
      <c r="R1879" s="19">
        <v>393.56799999999998</v>
      </c>
      <c r="S1879" s="17">
        <v>4</v>
      </c>
      <c r="T1879" s="20">
        <v>0.2</v>
      </c>
      <c r="U1879" s="19">
        <v>-44.276400000000002</v>
      </c>
      <c r="V1879" s="20">
        <f t="shared" si="145"/>
        <v>-0.11250000000000002</v>
      </c>
      <c r="W1879" s="17">
        <f t="shared" si="146"/>
        <v>2017</v>
      </c>
      <c r="X1879" t="str">
        <f t="shared" si="147"/>
        <v>Dec-2017</v>
      </c>
      <c r="Y1879" s="17">
        <f t="shared" si="148"/>
        <v>4</v>
      </c>
      <c r="Z1879" t="str">
        <f t="shared" si="149"/>
        <v>11-20%</v>
      </c>
      <c r="AA1879" s="17">
        <f>IF(COUNTIF($B$2:B1879,B1879)=1,1,0)</f>
        <v>1</v>
      </c>
      <c r="AB1879" s="17">
        <f>IF(COUNTIF($F$2:F1879,F1879)=1,1,0)</f>
        <v>0</v>
      </c>
    </row>
    <row r="1880" spans="1:28" x14ac:dyDescent="0.2">
      <c r="A1880" s="17">
        <v>1879</v>
      </c>
      <c r="B1880" t="s">
        <v>4720</v>
      </c>
      <c r="C1880" s="18">
        <v>43098</v>
      </c>
      <c r="D1880" s="18">
        <v>43102</v>
      </c>
      <c r="E1880" t="s">
        <v>77</v>
      </c>
      <c r="F1880" t="s">
        <v>4297</v>
      </c>
      <c r="G1880" t="s">
        <v>4298</v>
      </c>
      <c r="H1880" t="s">
        <v>53</v>
      </c>
      <c r="I1880" t="s">
        <v>54</v>
      </c>
      <c r="J1880" t="s">
        <v>69</v>
      </c>
      <c r="K1880" t="s">
        <v>70</v>
      </c>
      <c r="L1880">
        <v>90049</v>
      </c>
      <c r="M1880" t="s">
        <v>71</v>
      </c>
      <c r="N1880" t="s">
        <v>890</v>
      </c>
      <c r="O1880" t="s">
        <v>98</v>
      </c>
      <c r="P1880" t="s">
        <v>99</v>
      </c>
      <c r="Q1880" t="s">
        <v>891</v>
      </c>
      <c r="R1880" s="19">
        <v>302.37599999999998</v>
      </c>
      <c r="S1880" s="17">
        <v>3</v>
      </c>
      <c r="T1880" s="20">
        <v>0.2</v>
      </c>
      <c r="U1880" s="19">
        <v>22.6782</v>
      </c>
      <c r="V1880" s="20">
        <f t="shared" si="145"/>
        <v>7.5000000000000011E-2</v>
      </c>
      <c r="W1880" s="17">
        <f t="shared" si="146"/>
        <v>2017</v>
      </c>
      <c r="X1880" t="str">
        <f t="shared" si="147"/>
        <v>Dec-2017</v>
      </c>
      <c r="Y1880" s="17">
        <f t="shared" si="148"/>
        <v>4</v>
      </c>
      <c r="Z1880" t="str">
        <f t="shared" si="149"/>
        <v>11-20%</v>
      </c>
      <c r="AA1880" s="17">
        <f>IF(COUNTIF($B$2:B1880,B1880)=1,1,0)</f>
        <v>0</v>
      </c>
      <c r="AB1880" s="17">
        <f>IF(COUNTIF($F$2:F1880,F1880)=1,1,0)</f>
        <v>0</v>
      </c>
    </row>
    <row r="1881" spans="1:28" x14ac:dyDescent="0.2">
      <c r="A1881" s="17">
        <v>1880</v>
      </c>
      <c r="B1881" t="s">
        <v>4721</v>
      </c>
      <c r="C1881" s="18">
        <v>42822</v>
      </c>
      <c r="D1881" s="18">
        <v>42827</v>
      </c>
      <c r="E1881" t="s">
        <v>77</v>
      </c>
      <c r="F1881" t="s">
        <v>2665</v>
      </c>
      <c r="G1881" t="s">
        <v>2666</v>
      </c>
      <c r="H1881" t="s">
        <v>68</v>
      </c>
      <c r="I1881" t="s">
        <v>54</v>
      </c>
      <c r="J1881" t="s">
        <v>1553</v>
      </c>
      <c r="K1881" t="s">
        <v>81</v>
      </c>
      <c r="L1881">
        <v>32216</v>
      </c>
      <c r="M1881" t="s">
        <v>57</v>
      </c>
      <c r="N1881" t="s">
        <v>3898</v>
      </c>
      <c r="O1881" t="s">
        <v>73</v>
      </c>
      <c r="P1881" t="s">
        <v>102</v>
      </c>
      <c r="Q1881" t="s">
        <v>3899</v>
      </c>
      <c r="R1881" s="19">
        <v>68.742000000000004</v>
      </c>
      <c r="S1881" s="17">
        <v>9</v>
      </c>
      <c r="T1881" s="20">
        <v>0.7</v>
      </c>
      <c r="U1881" s="19">
        <v>-48.119399999999999</v>
      </c>
      <c r="V1881" s="20">
        <f t="shared" si="145"/>
        <v>-0.7</v>
      </c>
      <c r="W1881" s="17">
        <f t="shared" si="146"/>
        <v>2017</v>
      </c>
      <c r="X1881" t="str">
        <f t="shared" si="147"/>
        <v>Mar-2017</v>
      </c>
      <c r="Y1881" s="17">
        <f t="shared" si="148"/>
        <v>5</v>
      </c>
      <c r="Z1881" t="str">
        <f t="shared" si="149"/>
        <v>Over 50%</v>
      </c>
      <c r="AA1881" s="17">
        <f>IF(COUNTIF($B$2:B1881,B1881)=1,1,0)</f>
        <v>1</v>
      </c>
      <c r="AB1881" s="17">
        <f>IF(COUNTIF($F$2:F1881,F1881)=1,1,0)</f>
        <v>0</v>
      </c>
    </row>
    <row r="1882" spans="1:28" x14ac:dyDescent="0.2">
      <c r="A1882" s="17">
        <v>1881</v>
      </c>
      <c r="B1882" t="s">
        <v>4722</v>
      </c>
      <c r="C1882" s="18">
        <v>42068</v>
      </c>
      <c r="D1882" s="18">
        <v>42068</v>
      </c>
      <c r="E1882" t="s">
        <v>1320</v>
      </c>
      <c r="F1882" t="s">
        <v>1448</v>
      </c>
      <c r="G1882" t="s">
        <v>1449</v>
      </c>
      <c r="H1882" t="s">
        <v>53</v>
      </c>
      <c r="I1882" t="s">
        <v>54</v>
      </c>
      <c r="J1882" t="s">
        <v>293</v>
      </c>
      <c r="K1882" t="s">
        <v>294</v>
      </c>
      <c r="L1882">
        <v>10011</v>
      </c>
      <c r="M1882" t="s">
        <v>175</v>
      </c>
      <c r="N1882" t="s">
        <v>4723</v>
      </c>
      <c r="O1882" t="s">
        <v>73</v>
      </c>
      <c r="P1882" t="s">
        <v>200</v>
      </c>
      <c r="Q1882" t="s">
        <v>698</v>
      </c>
      <c r="R1882" s="19">
        <v>29.34</v>
      </c>
      <c r="S1882" s="17">
        <v>3</v>
      </c>
      <c r="T1882" s="20">
        <v>0</v>
      </c>
      <c r="U1882" s="19">
        <v>14.67</v>
      </c>
      <c r="V1882" s="20">
        <f t="shared" si="145"/>
        <v>0.5</v>
      </c>
      <c r="W1882" s="17">
        <f t="shared" si="146"/>
        <v>2015</v>
      </c>
      <c r="X1882" t="str">
        <f t="shared" si="147"/>
        <v>Mar-2015</v>
      </c>
      <c r="Y1882" s="17">
        <f t="shared" si="148"/>
        <v>0</v>
      </c>
      <c r="Z1882" t="str">
        <f t="shared" si="149"/>
        <v>0% (No Discount)</v>
      </c>
      <c r="AA1882" s="17">
        <f>IF(COUNTIF($B$2:B1882,B1882)=1,1,0)</f>
        <v>1</v>
      </c>
      <c r="AB1882" s="17">
        <f>IF(COUNTIF($F$2:F1882,F1882)=1,1,0)</f>
        <v>0</v>
      </c>
    </row>
    <row r="1883" spans="1:28" x14ac:dyDescent="0.2">
      <c r="A1883" s="17">
        <v>1882</v>
      </c>
      <c r="B1883" t="s">
        <v>4722</v>
      </c>
      <c r="C1883" s="18">
        <v>42068</v>
      </c>
      <c r="D1883" s="18">
        <v>42068</v>
      </c>
      <c r="E1883" t="s">
        <v>1320</v>
      </c>
      <c r="F1883" t="s">
        <v>1448</v>
      </c>
      <c r="G1883" t="s">
        <v>1449</v>
      </c>
      <c r="H1883" t="s">
        <v>53</v>
      </c>
      <c r="I1883" t="s">
        <v>54</v>
      </c>
      <c r="J1883" t="s">
        <v>293</v>
      </c>
      <c r="K1883" t="s">
        <v>294</v>
      </c>
      <c r="L1883">
        <v>10011</v>
      </c>
      <c r="M1883" t="s">
        <v>175</v>
      </c>
      <c r="N1883" t="s">
        <v>331</v>
      </c>
      <c r="O1883" t="s">
        <v>59</v>
      </c>
      <c r="P1883" t="s">
        <v>63</v>
      </c>
      <c r="Q1883" t="s">
        <v>332</v>
      </c>
      <c r="R1883" s="19">
        <v>383.60700000000003</v>
      </c>
      <c r="S1883" s="17">
        <v>7</v>
      </c>
      <c r="T1883" s="20">
        <v>0.1</v>
      </c>
      <c r="U1883" s="19">
        <v>63.9345</v>
      </c>
      <c r="V1883" s="20">
        <f t="shared" si="145"/>
        <v>0.16666666666666666</v>
      </c>
      <c r="W1883" s="17">
        <f t="shared" si="146"/>
        <v>2015</v>
      </c>
      <c r="X1883" t="str">
        <f t="shared" si="147"/>
        <v>Mar-2015</v>
      </c>
      <c r="Y1883" s="17">
        <f t="shared" si="148"/>
        <v>0</v>
      </c>
      <c r="Z1883" t="str">
        <f t="shared" si="149"/>
        <v>1-10%</v>
      </c>
      <c r="AA1883" s="17">
        <f>IF(COUNTIF($B$2:B1883,B1883)=1,1,0)</f>
        <v>0</v>
      </c>
      <c r="AB1883" s="17">
        <f>IF(COUNTIF($F$2:F1883,F1883)=1,1,0)</f>
        <v>0</v>
      </c>
    </row>
    <row r="1884" spans="1:28" x14ac:dyDescent="0.2">
      <c r="A1884" s="17">
        <v>1883</v>
      </c>
      <c r="B1884" t="s">
        <v>4722</v>
      </c>
      <c r="C1884" s="18">
        <v>42068</v>
      </c>
      <c r="D1884" s="18">
        <v>42068</v>
      </c>
      <c r="E1884" t="s">
        <v>1320</v>
      </c>
      <c r="F1884" t="s">
        <v>1448</v>
      </c>
      <c r="G1884" t="s">
        <v>1449</v>
      </c>
      <c r="H1884" t="s">
        <v>53</v>
      </c>
      <c r="I1884" t="s">
        <v>54</v>
      </c>
      <c r="J1884" t="s">
        <v>293</v>
      </c>
      <c r="K1884" t="s">
        <v>294</v>
      </c>
      <c r="L1884">
        <v>10011</v>
      </c>
      <c r="M1884" t="s">
        <v>175</v>
      </c>
      <c r="N1884" t="s">
        <v>1684</v>
      </c>
      <c r="O1884" t="s">
        <v>73</v>
      </c>
      <c r="P1884" t="s">
        <v>86</v>
      </c>
      <c r="Q1884" t="s">
        <v>1685</v>
      </c>
      <c r="R1884" s="19">
        <v>563.4</v>
      </c>
      <c r="S1884" s="17">
        <v>4</v>
      </c>
      <c r="T1884" s="20">
        <v>0</v>
      </c>
      <c r="U1884" s="19">
        <v>67.608000000000004</v>
      </c>
      <c r="V1884" s="20">
        <f t="shared" si="145"/>
        <v>0.12000000000000001</v>
      </c>
      <c r="W1884" s="17">
        <f t="shared" si="146"/>
        <v>2015</v>
      </c>
      <c r="X1884" t="str">
        <f t="shared" si="147"/>
        <v>Mar-2015</v>
      </c>
      <c r="Y1884" s="17">
        <f t="shared" si="148"/>
        <v>0</v>
      </c>
      <c r="Z1884" t="str">
        <f t="shared" si="149"/>
        <v>0% (No Discount)</v>
      </c>
      <c r="AA1884" s="17">
        <f>IF(COUNTIF($B$2:B1884,B1884)=1,1,0)</f>
        <v>0</v>
      </c>
      <c r="AB1884" s="17">
        <f>IF(COUNTIF($F$2:F1884,F1884)=1,1,0)</f>
        <v>0</v>
      </c>
    </row>
    <row r="1885" spans="1:28" x14ac:dyDescent="0.2">
      <c r="A1885" s="17">
        <v>1884</v>
      </c>
      <c r="B1885" t="s">
        <v>4724</v>
      </c>
      <c r="C1885" s="18">
        <v>42687</v>
      </c>
      <c r="D1885" s="18">
        <v>42691</v>
      </c>
      <c r="E1885" t="s">
        <v>77</v>
      </c>
      <c r="F1885" t="s">
        <v>2162</v>
      </c>
      <c r="G1885" t="s">
        <v>2163</v>
      </c>
      <c r="H1885" t="s">
        <v>129</v>
      </c>
      <c r="I1885" t="s">
        <v>54</v>
      </c>
      <c r="J1885" t="s">
        <v>173</v>
      </c>
      <c r="K1885" t="s">
        <v>174</v>
      </c>
      <c r="L1885">
        <v>19143</v>
      </c>
      <c r="M1885" t="s">
        <v>175</v>
      </c>
      <c r="N1885" t="s">
        <v>3829</v>
      </c>
      <c r="O1885" t="s">
        <v>73</v>
      </c>
      <c r="P1885" t="s">
        <v>117</v>
      </c>
      <c r="Q1885" t="s">
        <v>3830</v>
      </c>
      <c r="R1885" s="19">
        <v>217.05600000000001</v>
      </c>
      <c r="S1885" s="17">
        <v>7</v>
      </c>
      <c r="T1885" s="20">
        <v>0.2</v>
      </c>
      <c r="U1885" s="19">
        <v>78.6828</v>
      </c>
      <c r="V1885" s="20">
        <f t="shared" si="145"/>
        <v>0.36249999999999999</v>
      </c>
      <c r="W1885" s="17">
        <f t="shared" si="146"/>
        <v>2016</v>
      </c>
      <c r="X1885" t="str">
        <f t="shared" si="147"/>
        <v>Nov-2016</v>
      </c>
      <c r="Y1885" s="17">
        <f t="shared" si="148"/>
        <v>4</v>
      </c>
      <c r="Z1885" t="str">
        <f t="shared" si="149"/>
        <v>11-20%</v>
      </c>
      <c r="AA1885" s="17">
        <f>IF(COUNTIF($B$2:B1885,B1885)=1,1,0)</f>
        <v>1</v>
      </c>
      <c r="AB1885" s="17">
        <f>IF(COUNTIF($F$2:F1885,F1885)=1,1,0)</f>
        <v>0</v>
      </c>
    </row>
    <row r="1886" spans="1:28" x14ac:dyDescent="0.2">
      <c r="A1886" s="17">
        <v>1885</v>
      </c>
      <c r="B1886" t="s">
        <v>4725</v>
      </c>
      <c r="C1886" s="18">
        <v>42754</v>
      </c>
      <c r="D1886" s="18">
        <v>42758</v>
      </c>
      <c r="E1886" t="s">
        <v>50</v>
      </c>
      <c r="F1886" t="s">
        <v>2483</v>
      </c>
      <c r="G1886" t="s">
        <v>2484</v>
      </c>
      <c r="H1886" t="s">
        <v>53</v>
      </c>
      <c r="I1886" t="s">
        <v>54</v>
      </c>
      <c r="J1886" t="s">
        <v>4726</v>
      </c>
      <c r="K1886" t="s">
        <v>131</v>
      </c>
      <c r="L1886">
        <v>76248</v>
      </c>
      <c r="M1886" t="s">
        <v>132</v>
      </c>
      <c r="N1886" t="s">
        <v>4727</v>
      </c>
      <c r="O1886" t="s">
        <v>73</v>
      </c>
      <c r="P1886" t="s">
        <v>74</v>
      </c>
      <c r="Q1886" t="s">
        <v>4728</v>
      </c>
      <c r="R1886" s="19">
        <v>6</v>
      </c>
      <c r="S1886" s="17">
        <v>2</v>
      </c>
      <c r="T1886" s="20">
        <v>0.2</v>
      </c>
      <c r="U1886" s="19">
        <v>2.1</v>
      </c>
      <c r="V1886" s="20">
        <f t="shared" si="145"/>
        <v>0.35000000000000003</v>
      </c>
      <c r="W1886" s="17">
        <f t="shared" si="146"/>
        <v>2017</v>
      </c>
      <c r="X1886" t="str">
        <f t="shared" si="147"/>
        <v>Jan-2017</v>
      </c>
      <c r="Y1886" s="17">
        <f t="shared" si="148"/>
        <v>4</v>
      </c>
      <c r="Z1886" t="str">
        <f t="shared" si="149"/>
        <v>11-20%</v>
      </c>
      <c r="AA1886" s="17">
        <f>IF(COUNTIF($B$2:B1886,B1886)=1,1,0)</f>
        <v>1</v>
      </c>
      <c r="AB1886" s="17">
        <f>IF(COUNTIF($F$2:F1886,F1886)=1,1,0)</f>
        <v>0</v>
      </c>
    </row>
    <row r="1887" spans="1:28" x14ac:dyDescent="0.2">
      <c r="A1887" s="17">
        <v>1886</v>
      </c>
      <c r="B1887" t="s">
        <v>4729</v>
      </c>
      <c r="C1887" s="18">
        <v>42482</v>
      </c>
      <c r="D1887" s="18">
        <v>42486</v>
      </c>
      <c r="E1887" t="s">
        <v>50</v>
      </c>
      <c r="F1887" t="s">
        <v>414</v>
      </c>
      <c r="G1887" t="s">
        <v>415</v>
      </c>
      <c r="H1887" t="s">
        <v>53</v>
      </c>
      <c r="I1887" t="s">
        <v>54</v>
      </c>
      <c r="J1887" t="s">
        <v>154</v>
      </c>
      <c r="K1887" t="s">
        <v>70</v>
      </c>
      <c r="L1887">
        <v>94122</v>
      </c>
      <c r="M1887" t="s">
        <v>71</v>
      </c>
      <c r="N1887" t="s">
        <v>4730</v>
      </c>
      <c r="O1887" t="s">
        <v>59</v>
      </c>
      <c r="P1887" t="s">
        <v>92</v>
      </c>
      <c r="Q1887" t="s">
        <v>4731</v>
      </c>
      <c r="R1887" s="19">
        <v>31.56</v>
      </c>
      <c r="S1887" s="17">
        <v>3</v>
      </c>
      <c r="T1887" s="20">
        <v>0</v>
      </c>
      <c r="U1887" s="19">
        <v>10.4148</v>
      </c>
      <c r="V1887" s="20">
        <f t="shared" si="145"/>
        <v>0.33</v>
      </c>
      <c r="W1887" s="17">
        <f t="shared" si="146"/>
        <v>2016</v>
      </c>
      <c r="X1887" t="str">
        <f t="shared" si="147"/>
        <v>Apr-2016</v>
      </c>
      <c r="Y1887" s="17">
        <f t="shared" si="148"/>
        <v>4</v>
      </c>
      <c r="Z1887" t="str">
        <f t="shared" si="149"/>
        <v>0% (No Discount)</v>
      </c>
      <c r="AA1887" s="17">
        <f>IF(COUNTIF($B$2:B1887,B1887)=1,1,0)</f>
        <v>1</v>
      </c>
      <c r="AB1887" s="17">
        <f>IF(COUNTIF($F$2:F1887,F1887)=1,1,0)</f>
        <v>0</v>
      </c>
    </row>
    <row r="1888" spans="1:28" x14ac:dyDescent="0.2">
      <c r="A1888" s="17">
        <v>1887</v>
      </c>
      <c r="B1888" t="s">
        <v>4732</v>
      </c>
      <c r="C1888" s="18">
        <v>41772</v>
      </c>
      <c r="D1888" s="18">
        <v>41774</v>
      </c>
      <c r="E1888" t="s">
        <v>215</v>
      </c>
      <c r="F1888" t="s">
        <v>3193</v>
      </c>
      <c r="G1888" t="s">
        <v>3194</v>
      </c>
      <c r="H1888" t="s">
        <v>129</v>
      </c>
      <c r="I1888" t="s">
        <v>54</v>
      </c>
      <c r="J1888" t="s">
        <v>2362</v>
      </c>
      <c r="K1888" t="s">
        <v>81</v>
      </c>
      <c r="L1888">
        <v>33012</v>
      </c>
      <c r="M1888" t="s">
        <v>57</v>
      </c>
      <c r="N1888" t="s">
        <v>1820</v>
      </c>
      <c r="O1888" t="s">
        <v>73</v>
      </c>
      <c r="P1888" t="s">
        <v>296</v>
      </c>
      <c r="Q1888" t="s">
        <v>590</v>
      </c>
      <c r="R1888" s="19">
        <v>7.1040000000000001</v>
      </c>
      <c r="S1888" s="17">
        <v>2</v>
      </c>
      <c r="T1888" s="20">
        <v>0.2</v>
      </c>
      <c r="U1888" s="19">
        <v>2.3976000000000002</v>
      </c>
      <c r="V1888" s="20">
        <f t="shared" si="145"/>
        <v>0.33750000000000002</v>
      </c>
      <c r="W1888" s="17">
        <f t="shared" si="146"/>
        <v>2014</v>
      </c>
      <c r="X1888" t="str">
        <f t="shared" si="147"/>
        <v>May-2014</v>
      </c>
      <c r="Y1888" s="17">
        <f t="shared" si="148"/>
        <v>2</v>
      </c>
      <c r="Z1888" t="str">
        <f t="shared" si="149"/>
        <v>11-20%</v>
      </c>
      <c r="AA1888" s="17">
        <f>IF(COUNTIF($B$2:B1888,B1888)=1,1,0)</f>
        <v>1</v>
      </c>
      <c r="AB1888" s="17">
        <f>IF(COUNTIF($F$2:F1888,F1888)=1,1,0)</f>
        <v>0</v>
      </c>
    </row>
    <row r="1889" spans="1:28" x14ac:dyDescent="0.2">
      <c r="A1889" s="17">
        <v>1888</v>
      </c>
      <c r="B1889" t="s">
        <v>4732</v>
      </c>
      <c r="C1889" s="18">
        <v>41772</v>
      </c>
      <c r="D1889" s="18">
        <v>41774</v>
      </c>
      <c r="E1889" t="s">
        <v>215</v>
      </c>
      <c r="F1889" t="s">
        <v>3193</v>
      </c>
      <c r="G1889" t="s">
        <v>3194</v>
      </c>
      <c r="H1889" t="s">
        <v>129</v>
      </c>
      <c r="I1889" t="s">
        <v>54</v>
      </c>
      <c r="J1889" t="s">
        <v>2362</v>
      </c>
      <c r="K1889" t="s">
        <v>81</v>
      </c>
      <c r="L1889">
        <v>33012</v>
      </c>
      <c r="M1889" t="s">
        <v>57</v>
      </c>
      <c r="N1889" t="s">
        <v>3513</v>
      </c>
      <c r="O1889" t="s">
        <v>73</v>
      </c>
      <c r="P1889" t="s">
        <v>102</v>
      </c>
      <c r="Q1889" t="s">
        <v>3514</v>
      </c>
      <c r="R1889" s="19">
        <v>398.35199999999998</v>
      </c>
      <c r="S1889" s="17">
        <v>8</v>
      </c>
      <c r="T1889" s="20">
        <v>0.7</v>
      </c>
      <c r="U1889" s="19">
        <v>-331.96</v>
      </c>
      <c r="V1889" s="20">
        <f t="shared" si="145"/>
        <v>-0.83333333333333337</v>
      </c>
      <c r="W1889" s="17">
        <f t="shared" si="146"/>
        <v>2014</v>
      </c>
      <c r="X1889" t="str">
        <f t="shared" si="147"/>
        <v>May-2014</v>
      </c>
      <c r="Y1889" s="17">
        <f t="shared" si="148"/>
        <v>2</v>
      </c>
      <c r="Z1889" t="str">
        <f t="shared" si="149"/>
        <v>Over 50%</v>
      </c>
      <c r="AA1889" s="17">
        <f>IF(COUNTIF($B$2:B1889,B1889)=1,1,0)</f>
        <v>0</v>
      </c>
      <c r="AB1889" s="17">
        <f>IF(COUNTIF($F$2:F1889,F1889)=1,1,0)</f>
        <v>0</v>
      </c>
    </row>
    <row r="1890" spans="1:28" x14ac:dyDescent="0.2">
      <c r="A1890" s="17">
        <v>1889</v>
      </c>
      <c r="B1890" t="s">
        <v>4733</v>
      </c>
      <c r="C1890" s="18">
        <v>41933</v>
      </c>
      <c r="D1890" s="18">
        <v>41934</v>
      </c>
      <c r="E1890" t="s">
        <v>215</v>
      </c>
      <c r="F1890" t="s">
        <v>191</v>
      </c>
      <c r="G1890" t="s">
        <v>192</v>
      </c>
      <c r="H1890" t="s">
        <v>53</v>
      </c>
      <c r="I1890" t="s">
        <v>54</v>
      </c>
      <c r="J1890" t="s">
        <v>775</v>
      </c>
      <c r="K1890" t="s">
        <v>525</v>
      </c>
      <c r="L1890">
        <v>45014</v>
      </c>
      <c r="M1890" t="s">
        <v>175</v>
      </c>
      <c r="N1890" t="s">
        <v>2024</v>
      </c>
      <c r="O1890" t="s">
        <v>73</v>
      </c>
      <c r="P1890" t="s">
        <v>105</v>
      </c>
      <c r="Q1890" t="s">
        <v>2025</v>
      </c>
      <c r="R1890" s="19">
        <v>121.792</v>
      </c>
      <c r="S1890" s="17">
        <v>4</v>
      </c>
      <c r="T1890" s="20">
        <v>0.2</v>
      </c>
      <c r="U1890" s="19">
        <v>13.701599999999999</v>
      </c>
      <c r="V1890" s="20">
        <f t="shared" si="145"/>
        <v>0.11249999999999999</v>
      </c>
      <c r="W1890" s="17">
        <f t="shared" si="146"/>
        <v>2014</v>
      </c>
      <c r="X1890" t="str">
        <f t="shared" si="147"/>
        <v>Oct-2014</v>
      </c>
      <c r="Y1890" s="17">
        <f t="shared" si="148"/>
        <v>1</v>
      </c>
      <c r="Z1890" t="str">
        <f t="shared" si="149"/>
        <v>11-20%</v>
      </c>
      <c r="AA1890" s="17">
        <f>IF(COUNTIF($B$2:B1890,B1890)=1,1,0)</f>
        <v>1</v>
      </c>
      <c r="AB1890" s="17">
        <f>IF(COUNTIF($F$2:F1890,F1890)=1,1,0)</f>
        <v>0</v>
      </c>
    </row>
    <row r="1891" spans="1:28" x14ac:dyDescent="0.2">
      <c r="A1891" s="17">
        <v>1890</v>
      </c>
      <c r="B1891" t="s">
        <v>4733</v>
      </c>
      <c r="C1891" s="18">
        <v>41933</v>
      </c>
      <c r="D1891" s="18">
        <v>41934</v>
      </c>
      <c r="E1891" t="s">
        <v>215</v>
      </c>
      <c r="F1891" t="s">
        <v>191</v>
      </c>
      <c r="G1891" t="s">
        <v>192</v>
      </c>
      <c r="H1891" t="s">
        <v>53</v>
      </c>
      <c r="I1891" t="s">
        <v>54</v>
      </c>
      <c r="J1891" t="s">
        <v>775</v>
      </c>
      <c r="K1891" t="s">
        <v>525</v>
      </c>
      <c r="L1891">
        <v>45014</v>
      </c>
      <c r="M1891" t="s">
        <v>175</v>
      </c>
      <c r="N1891" t="s">
        <v>1384</v>
      </c>
      <c r="O1891" t="s">
        <v>59</v>
      </c>
      <c r="P1891" t="s">
        <v>83</v>
      </c>
      <c r="Q1891" t="s">
        <v>1385</v>
      </c>
      <c r="R1891" s="19">
        <v>409.59</v>
      </c>
      <c r="S1891" s="17">
        <v>3</v>
      </c>
      <c r="T1891" s="20">
        <v>0.4</v>
      </c>
      <c r="U1891" s="19">
        <v>-122.877</v>
      </c>
      <c r="V1891" s="20">
        <f t="shared" si="145"/>
        <v>-0.3</v>
      </c>
      <c r="W1891" s="17">
        <f t="shared" si="146"/>
        <v>2014</v>
      </c>
      <c r="X1891" t="str">
        <f t="shared" si="147"/>
        <v>Oct-2014</v>
      </c>
      <c r="Y1891" s="17">
        <f t="shared" si="148"/>
        <v>1</v>
      </c>
      <c r="Z1891" t="str">
        <f t="shared" si="149"/>
        <v>31-40%</v>
      </c>
      <c r="AA1891" s="17">
        <f>IF(COUNTIF($B$2:B1891,B1891)=1,1,0)</f>
        <v>0</v>
      </c>
      <c r="AB1891" s="17">
        <f>IF(COUNTIF($F$2:F1891,F1891)=1,1,0)</f>
        <v>0</v>
      </c>
    </row>
    <row r="1892" spans="1:28" x14ac:dyDescent="0.2">
      <c r="A1892" s="17">
        <v>1891</v>
      </c>
      <c r="B1892" t="s">
        <v>4734</v>
      </c>
      <c r="C1892" s="18">
        <v>41712</v>
      </c>
      <c r="D1892" s="18">
        <v>41716</v>
      </c>
      <c r="E1892" t="s">
        <v>77</v>
      </c>
      <c r="F1892" t="s">
        <v>1389</v>
      </c>
      <c r="G1892" t="s">
        <v>1390</v>
      </c>
      <c r="H1892" t="s">
        <v>68</v>
      </c>
      <c r="I1892" t="s">
        <v>54</v>
      </c>
      <c r="J1892" t="s">
        <v>1487</v>
      </c>
      <c r="K1892" t="s">
        <v>70</v>
      </c>
      <c r="L1892">
        <v>92646</v>
      </c>
      <c r="M1892" t="s">
        <v>71</v>
      </c>
      <c r="N1892" t="s">
        <v>2062</v>
      </c>
      <c r="O1892" t="s">
        <v>73</v>
      </c>
      <c r="P1892" t="s">
        <v>117</v>
      </c>
      <c r="Q1892" t="s">
        <v>2063</v>
      </c>
      <c r="R1892" s="19">
        <v>10.56</v>
      </c>
      <c r="S1892" s="17">
        <v>2</v>
      </c>
      <c r="T1892" s="20">
        <v>0</v>
      </c>
      <c r="U1892" s="19">
        <v>4.7519999999999998</v>
      </c>
      <c r="V1892" s="20">
        <f t="shared" si="145"/>
        <v>0.44999999999999996</v>
      </c>
      <c r="W1892" s="17">
        <f t="shared" si="146"/>
        <v>2014</v>
      </c>
      <c r="X1892" t="str">
        <f t="shared" si="147"/>
        <v>Mar-2014</v>
      </c>
      <c r="Y1892" s="17">
        <f t="shared" si="148"/>
        <v>4</v>
      </c>
      <c r="Z1892" t="str">
        <f t="shared" si="149"/>
        <v>0% (No Discount)</v>
      </c>
      <c r="AA1892" s="17">
        <f>IF(COUNTIF($B$2:B1892,B1892)=1,1,0)</f>
        <v>1</v>
      </c>
      <c r="AB1892" s="17">
        <f>IF(COUNTIF($F$2:F1892,F1892)=1,1,0)</f>
        <v>0</v>
      </c>
    </row>
    <row r="1893" spans="1:28" x14ac:dyDescent="0.2">
      <c r="A1893" s="17">
        <v>1892</v>
      </c>
      <c r="B1893" t="s">
        <v>4734</v>
      </c>
      <c r="C1893" s="18">
        <v>41712</v>
      </c>
      <c r="D1893" s="18">
        <v>41716</v>
      </c>
      <c r="E1893" t="s">
        <v>77</v>
      </c>
      <c r="F1893" t="s">
        <v>1389</v>
      </c>
      <c r="G1893" t="s">
        <v>1390</v>
      </c>
      <c r="H1893" t="s">
        <v>68</v>
      </c>
      <c r="I1893" t="s">
        <v>54</v>
      </c>
      <c r="J1893" t="s">
        <v>1487</v>
      </c>
      <c r="K1893" t="s">
        <v>70</v>
      </c>
      <c r="L1893">
        <v>92646</v>
      </c>
      <c r="M1893" t="s">
        <v>71</v>
      </c>
      <c r="N1893" t="s">
        <v>4735</v>
      </c>
      <c r="O1893" t="s">
        <v>73</v>
      </c>
      <c r="P1893" t="s">
        <v>95</v>
      </c>
      <c r="Q1893" t="s">
        <v>4736</v>
      </c>
      <c r="R1893" s="19">
        <v>3.38</v>
      </c>
      <c r="S1893" s="17">
        <v>1</v>
      </c>
      <c r="T1893" s="20">
        <v>0</v>
      </c>
      <c r="U1893" s="19">
        <v>1.2505999999999999</v>
      </c>
      <c r="V1893" s="20">
        <f t="shared" si="145"/>
        <v>0.37</v>
      </c>
      <c r="W1893" s="17">
        <f t="shared" si="146"/>
        <v>2014</v>
      </c>
      <c r="X1893" t="str">
        <f t="shared" si="147"/>
        <v>Mar-2014</v>
      </c>
      <c r="Y1893" s="17">
        <f t="shared" si="148"/>
        <v>4</v>
      </c>
      <c r="Z1893" t="str">
        <f t="shared" si="149"/>
        <v>0% (No Discount)</v>
      </c>
      <c r="AA1893" s="17">
        <f>IF(COUNTIF($B$2:B1893,B1893)=1,1,0)</f>
        <v>0</v>
      </c>
      <c r="AB1893" s="17">
        <f>IF(COUNTIF($F$2:F1893,F1893)=1,1,0)</f>
        <v>0</v>
      </c>
    </row>
    <row r="1894" spans="1:28" x14ac:dyDescent="0.2">
      <c r="A1894" s="17">
        <v>1893</v>
      </c>
      <c r="B1894" t="s">
        <v>4737</v>
      </c>
      <c r="C1894" s="18">
        <v>43091</v>
      </c>
      <c r="D1894" s="18">
        <v>43093</v>
      </c>
      <c r="E1894" t="s">
        <v>50</v>
      </c>
      <c r="F1894" t="s">
        <v>1659</v>
      </c>
      <c r="G1894" t="s">
        <v>1660</v>
      </c>
      <c r="H1894" t="s">
        <v>53</v>
      </c>
      <c r="I1894" t="s">
        <v>54</v>
      </c>
      <c r="J1894" t="s">
        <v>4738</v>
      </c>
      <c r="K1894" t="s">
        <v>81</v>
      </c>
      <c r="L1894">
        <v>32127</v>
      </c>
      <c r="M1894" t="s">
        <v>57</v>
      </c>
      <c r="N1894" t="s">
        <v>4723</v>
      </c>
      <c r="O1894" t="s">
        <v>73</v>
      </c>
      <c r="P1894" t="s">
        <v>200</v>
      </c>
      <c r="Q1894" t="s">
        <v>698</v>
      </c>
      <c r="R1894" s="19">
        <v>7.8239999999999998</v>
      </c>
      <c r="S1894" s="17">
        <v>1</v>
      </c>
      <c r="T1894" s="20">
        <v>0.2</v>
      </c>
      <c r="U1894" s="19">
        <v>2.9340000000000002</v>
      </c>
      <c r="V1894" s="20">
        <f t="shared" si="145"/>
        <v>0.37500000000000006</v>
      </c>
      <c r="W1894" s="17">
        <f t="shared" si="146"/>
        <v>2017</v>
      </c>
      <c r="X1894" t="str">
        <f t="shared" si="147"/>
        <v>Dec-2017</v>
      </c>
      <c r="Y1894" s="17">
        <f t="shared" si="148"/>
        <v>2</v>
      </c>
      <c r="Z1894" t="str">
        <f t="shared" si="149"/>
        <v>11-20%</v>
      </c>
      <c r="AA1894" s="17">
        <f>IF(COUNTIF($B$2:B1894,B1894)=1,1,0)</f>
        <v>1</v>
      </c>
      <c r="AB1894" s="17">
        <f>IF(COUNTIF($F$2:F1894,F1894)=1,1,0)</f>
        <v>0</v>
      </c>
    </row>
    <row r="1895" spans="1:28" x14ac:dyDescent="0.2">
      <c r="A1895" s="17">
        <v>1894</v>
      </c>
      <c r="B1895" t="s">
        <v>4739</v>
      </c>
      <c r="C1895" s="18">
        <v>42698</v>
      </c>
      <c r="D1895" s="18">
        <v>42703</v>
      </c>
      <c r="E1895" t="s">
        <v>77</v>
      </c>
      <c r="F1895" t="s">
        <v>2232</v>
      </c>
      <c r="G1895" t="s">
        <v>2233</v>
      </c>
      <c r="H1895" t="s">
        <v>53</v>
      </c>
      <c r="I1895" t="s">
        <v>54</v>
      </c>
      <c r="J1895" t="s">
        <v>4740</v>
      </c>
      <c r="K1895" t="s">
        <v>447</v>
      </c>
      <c r="L1895">
        <v>97504</v>
      </c>
      <c r="M1895" t="s">
        <v>71</v>
      </c>
      <c r="N1895" t="s">
        <v>4741</v>
      </c>
      <c r="O1895" t="s">
        <v>73</v>
      </c>
      <c r="P1895" t="s">
        <v>117</v>
      </c>
      <c r="Q1895" t="s">
        <v>4742</v>
      </c>
      <c r="R1895" s="19">
        <v>24.783999999999999</v>
      </c>
      <c r="S1895" s="17">
        <v>1</v>
      </c>
      <c r="T1895" s="20">
        <v>0.2</v>
      </c>
      <c r="U1895" s="19">
        <v>7.7450000000000001</v>
      </c>
      <c r="V1895" s="20">
        <f t="shared" si="145"/>
        <v>0.3125</v>
      </c>
      <c r="W1895" s="17">
        <f t="shared" si="146"/>
        <v>2016</v>
      </c>
      <c r="X1895" t="str">
        <f t="shared" si="147"/>
        <v>Nov-2016</v>
      </c>
      <c r="Y1895" s="17">
        <f t="shared" si="148"/>
        <v>5</v>
      </c>
      <c r="Z1895" t="str">
        <f t="shared" si="149"/>
        <v>11-20%</v>
      </c>
      <c r="AA1895" s="17">
        <f>IF(COUNTIF($B$2:B1895,B1895)=1,1,0)</f>
        <v>1</v>
      </c>
      <c r="AB1895" s="17">
        <f>IF(COUNTIF($F$2:F1895,F1895)=1,1,0)</f>
        <v>0</v>
      </c>
    </row>
    <row r="1896" spans="1:28" x14ac:dyDescent="0.2">
      <c r="A1896" s="17">
        <v>1895</v>
      </c>
      <c r="B1896" t="s">
        <v>4743</v>
      </c>
      <c r="C1896" s="18">
        <v>43071</v>
      </c>
      <c r="D1896" s="18">
        <v>43074</v>
      </c>
      <c r="E1896" t="s">
        <v>215</v>
      </c>
      <c r="F1896" t="s">
        <v>4744</v>
      </c>
      <c r="G1896" t="s">
        <v>4745</v>
      </c>
      <c r="H1896" t="s">
        <v>53</v>
      </c>
      <c r="I1896" t="s">
        <v>54</v>
      </c>
      <c r="J1896" t="s">
        <v>4746</v>
      </c>
      <c r="K1896" t="s">
        <v>346</v>
      </c>
      <c r="L1896">
        <v>22901</v>
      </c>
      <c r="M1896" t="s">
        <v>57</v>
      </c>
      <c r="N1896" t="s">
        <v>4747</v>
      </c>
      <c r="O1896" t="s">
        <v>73</v>
      </c>
      <c r="P1896" t="s">
        <v>95</v>
      </c>
      <c r="Q1896" t="s">
        <v>4748</v>
      </c>
      <c r="R1896" s="19">
        <v>34.65</v>
      </c>
      <c r="S1896" s="17">
        <v>3</v>
      </c>
      <c r="T1896" s="20">
        <v>0</v>
      </c>
      <c r="U1896" s="19">
        <v>10.395</v>
      </c>
      <c r="V1896" s="20">
        <f t="shared" si="145"/>
        <v>0.3</v>
      </c>
      <c r="W1896" s="17">
        <f t="shared" si="146"/>
        <v>2017</v>
      </c>
      <c r="X1896" t="str">
        <f t="shared" si="147"/>
        <v>Dec-2017</v>
      </c>
      <c r="Y1896" s="17">
        <f t="shared" si="148"/>
        <v>3</v>
      </c>
      <c r="Z1896" t="str">
        <f t="shared" si="149"/>
        <v>0% (No Discount)</v>
      </c>
      <c r="AA1896" s="17">
        <f>IF(COUNTIF($B$2:B1896,B1896)=1,1,0)</f>
        <v>1</v>
      </c>
      <c r="AB1896" s="17">
        <f>IF(COUNTIF($F$2:F1896,F1896)=1,1,0)</f>
        <v>1</v>
      </c>
    </row>
    <row r="1897" spans="1:28" x14ac:dyDescent="0.2">
      <c r="A1897" s="17">
        <v>1896</v>
      </c>
      <c r="B1897" t="s">
        <v>4749</v>
      </c>
      <c r="C1897" s="18">
        <v>42369</v>
      </c>
      <c r="D1897" s="18">
        <v>42373</v>
      </c>
      <c r="E1897" t="s">
        <v>77</v>
      </c>
      <c r="F1897" t="s">
        <v>1079</v>
      </c>
      <c r="G1897" t="s">
        <v>1080</v>
      </c>
      <c r="H1897" t="s">
        <v>53</v>
      </c>
      <c r="I1897" t="s">
        <v>54</v>
      </c>
      <c r="J1897" t="s">
        <v>4750</v>
      </c>
      <c r="K1897" t="s">
        <v>1794</v>
      </c>
      <c r="L1897">
        <v>59801</v>
      </c>
      <c r="M1897" t="s">
        <v>71</v>
      </c>
      <c r="N1897" t="s">
        <v>2241</v>
      </c>
      <c r="O1897" t="s">
        <v>73</v>
      </c>
      <c r="P1897" t="s">
        <v>102</v>
      </c>
      <c r="Q1897" t="s">
        <v>2242</v>
      </c>
      <c r="R1897" s="19">
        <v>487.98399999999998</v>
      </c>
      <c r="S1897" s="17">
        <v>2</v>
      </c>
      <c r="T1897" s="20">
        <v>0.2</v>
      </c>
      <c r="U1897" s="19">
        <v>152.495</v>
      </c>
      <c r="V1897" s="20">
        <f t="shared" si="145"/>
        <v>0.3125</v>
      </c>
      <c r="W1897" s="17">
        <f t="shared" si="146"/>
        <v>2015</v>
      </c>
      <c r="X1897" t="str">
        <f t="shared" si="147"/>
        <v>Dec-2015</v>
      </c>
      <c r="Y1897" s="17">
        <f t="shared" si="148"/>
        <v>4</v>
      </c>
      <c r="Z1897" t="str">
        <f t="shared" si="149"/>
        <v>11-20%</v>
      </c>
      <c r="AA1897" s="17">
        <f>IF(COUNTIF($B$2:B1897,B1897)=1,1,0)</f>
        <v>1</v>
      </c>
      <c r="AB1897" s="17">
        <f>IF(COUNTIF($F$2:F1897,F1897)=1,1,0)</f>
        <v>0</v>
      </c>
    </row>
    <row r="1898" spans="1:28" x14ac:dyDescent="0.2">
      <c r="A1898" s="17">
        <v>1897</v>
      </c>
      <c r="B1898" t="s">
        <v>4751</v>
      </c>
      <c r="C1898" s="18">
        <v>43011</v>
      </c>
      <c r="D1898" s="18">
        <v>43014</v>
      </c>
      <c r="E1898" t="s">
        <v>215</v>
      </c>
      <c r="F1898" t="s">
        <v>4752</v>
      </c>
      <c r="G1898" t="s">
        <v>4753</v>
      </c>
      <c r="H1898" t="s">
        <v>53</v>
      </c>
      <c r="I1898" t="s">
        <v>54</v>
      </c>
      <c r="J1898" t="s">
        <v>436</v>
      </c>
      <c r="K1898" t="s">
        <v>256</v>
      </c>
      <c r="L1898">
        <v>55407</v>
      </c>
      <c r="M1898" t="s">
        <v>132</v>
      </c>
      <c r="N1898" t="s">
        <v>4754</v>
      </c>
      <c r="O1898" t="s">
        <v>73</v>
      </c>
      <c r="P1898" t="s">
        <v>102</v>
      </c>
      <c r="Q1898" t="s">
        <v>4755</v>
      </c>
      <c r="R1898" s="19">
        <v>1793.98</v>
      </c>
      <c r="S1898" s="17">
        <v>2</v>
      </c>
      <c r="T1898" s="20">
        <v>0</v>
      </c>
      <c r="U1898" s="19">
        <v>843.17060000000004</v>
      </c>
      <c r="V1898" s="20">
        <f t="shared" si="145"/>
        <v>0.47000000000000003</v>
      </c>
      <c r="W1898" s="17">
        <f t="shared" si="146"/>
        <v>2017</v>
      </c>
      <c r="X1898" t="str">
        <f t="shared" si="147"/>
        <v>Oct-2017</v>
      </c>
      <c r="Y1898" s="17">
        <f t="shared" si="148"/>
        <v>3</v>
      </c>
      <c r="Z1898" t="str">
        <f t="shared" si="149"/>
        <v>0% (No Discount)</v>
      </c>
      <c r="AA1898" s="17">
        <f>IF(COUNTIF($B$2:B1898,B1898)=1,1,0)</f>
        <v>1</v>
      </c>
      <c r="AB1898" s="17">
        <f>IF(COUNTIF($F$2:F1898,F1898)=1,1,0)</f>
        <v>1</v>
      </c>
    </row>
    <row r="1899" spans="1:28" x14ac:dyDescent="0.2">
      <c r="A1899" s="17">
        <v>1898</v>
      </c>
      <c r="B1899" t="s">
        <v>4756</v>
      </c>
      <c r="C1899" s="18">
        <v>41880</v>
      </c>
      <c r="D1899" s="18">
        <v>41884</v>
      </c>
      <c r="E1899" t="s">
        <v>50</v>
      </c>
      <c r="F1899" t="s">
        <v>3030</v>
      </c>
      <c r="G1899" t="s">
        <v>3031</v>
      </c>
      <c r="H1899" t="s">
        <v>53</v>
      </c>
      <c r="I1899" t="s">
        <v>54</v>
      </c>
      <c r="J1899" t="s">
        <v>1450</v>
      </c>
      <c r="K1899" t="s">
        <v>81</v>
      </c>
      <c r="L1899">
        <v>33178</v>
      </c>
      <c r="M1899" t="s">
        <v>57</v>
      </c>
      <c r="N1899" t="s">
        <v>4757</v>
      </c>
      <c r="O1899" t="s">
        <v>73</v>
      </c>
      <c r="P1899" t="s">
        <v>200</v>
      </c>
      <c r="Q1899" t="s">
        <v>4758</v>
      </c>
      <c r="R1899" s="19">
        <v>29.808</v>
      </c>
      <c r="S1899" s="17">
        <v>2</v>
      </c>
      <c r="T1899" s="20">
        <v>0.2</v>
      </c>
      <c r="U1899" s="19">
        <v>10.805400000000001</v>
      </c>
      <c r="V1899" s="20">
        <f t="shared" si="145"/>
        <v>0.36250000000000004</v>
      </c>
      <c r="W1899" s="17">
        <f t="shared" si="146"/>
        <v>2014</v>
      </c>
      <c r="X1899" t="str">
        <f t="shared" si="147"/>
        <v>Aug-2014</v>
      </c>
      <c r="Y1899" s="17">
        <f t="shared" si="148"/>
        <v>4</v>
      </c>
      <c r="Z1899" t="str">
        <f t="shared" si="149"/>
        <v>11-20%</v>
      </c>
      <c r="AA1899" s="17">
        <f>IF(COUNTIF($B$2:B1899,B1899)=1,1,0)</f>
        <v>1</v>
      </c>
      <c r="AB1899" s="17">
        <f>IF(COUNTIF($F$2:F1899,F1899)=1,1,0)</f>
        <v>0</v>
      </c>
    </row>
    <row r="1900" spans="1:28" x14ac:dyDescent="0.2">
      <c r="A1900" s="17">
        <v>1899</v>
      </c>
      <c r="B1900" t="s">
        <v>4756</v>
      </c>
      <c r="C1900" s="18">
        <v>41880</v>
      </c>
      <c r="D1900" s="18">
        <v>41884</v>
      </c>
      <c r="E1900" t="s">
        <v>50</v>
      </c>
      <c r="F1900" t="s">
        <v>3030</v>
      </c>
      <c r="G1900" t="s">
        <v>3031</v>
      </c>
      <c r="H1900" t="s">
        <v>53</v>
      </c>
      <c r="I1900" t="s">
        <v>54</v>
      </c>
      <c r="J1900" t="s">
        <v>1450</v>
      </c>
      <c r="K1900" t="s">
        <v>81</v>
      </c>
      <c r="L1900">
        <v>33178</v>
      </c>
      <c r="M1900" t="s">
        <v>57</v>
      </c>
      <c r="N1900" t="s">
        <v>4759</v>
      </c>
      <c r="O1900" t="s">
        <v>73</v>
      </c>
      <c r="P1900" t="s">
        <v>102</v>
      </c>
      <c r="Q1900" t="s">
        <v>4760</v>
      </c>
      <c r="R1900" s="19">
        <v>505.17599999999999</v>
      </c>
      <c r="S1900" s="17">
        <v>4</v>
      </c>
      <c r="T1900" s="20">
        <v>0.7</v>
      </c>
      <c r="U1900" s="19">
        <v>-336.78399999999999</v>
      </c>
      <c r="V1900" s="20">
        <f t="shared" si="145"/>
        <v>-0.66666666666666663</v>
      </c>
      <c r="W1900" s="17">
        <f t="shared" si="146"/>
        <v>2014</v>
      </c>
      <c r="X1900" t="str">
        <f t="shared" si="147"/>
        <v>Aug-2014</v>
      </c>
      <c r="Y1900" s="17">
        <f t="shared" si="148"/>
        <v>4</v>
      </c>
      <c r="Z1900" t="str">
        <f t="shared" si="149"/>
        <v>Over 50%</v>
      </c>
      <c r="AA1900" s="17">
        <f>IF(COUNTIF($B$2:B1900,B1900)=1,1,0)</f>
        <v>0</v>
      </c>
      <c r="AB1900" s="17">
        <f>IF(COUNTIF($F$2:F1900,F1900)=1,1,0)</f>
        <v>0</v>
      </c>
    </row>
    <row r="1901" spans="1:28" x14ac:dyDescent="0.2">
      <c r="A1901" s="17">
        <v>1900</v>
      </c>
      <c r="B1901" t="s">
        <v>4756</v>
      </c>
      <c r="C1901" s="18">
        <v>41880</v>
      </c>
      <c r="D1901" s="18">
        <v>41884</v>
      </c>
      <c r="E1901" t="s">
        <v>50</v>
      </c>
      <c r="F1901" t="s">
        <v>3030</v>
      </c>
      <c r="G1901" t="s">
        <v>3031</v>
      </c>
      <c r="H1901" t="s">
        <v>53</v>
      </c>
      <c r="I1901" t="s">
        <v>54</v>
      </c>
      <c r="J1901" t="s">
        <v>1450</v>
      </c>
      <c r="K1901" t="s">
        <v>81</v>
      </c>
      <c r="L1901">
        <v>33178</v>
      </c>
      <c r="M1901" t="s">
        <v>57</v>
      </c>
      <c r="N1901" t="s">
        <v>1733</v>
      </c>
      <c r="O1901" t="s">
        <v>59</v>
      </c>
      <c r="P1901" t="s">
        <v>83</v>
      </c>
      <c r="Q1901" t="s">
        <v>1734</v>
      </c>
      <c r="R1901" s="19">
        <v>174.05850000000001</v>
      </c>
      <c r="S1901" s="17">
        <v>3</v>
      </c>
      <c r="T1901" s="20">
        <v>0.45</v>
      </c>
      <c r="U1901" s="19">
        <v>-110.7645</v>
      </c>
      <c r="V1901" s="20">
        <f t="shared" si="145"/>
        <v>-0.63636363636363635</v>
      </c>
      <c r="W1901" s="17">
        <f t="shared" si="146"/>
        <v>2014</v>
      </c>
      <c r="X1901" t="str">
        <f t="shared" si="147"/>
        <v>Aug-2014</v>
      </c>
      <c r="Y1901" s="17">
        <f t="shared" si="148"/>
        <v>4</v>
      </c>
      <c r="Z1901" t="str">
        <f t="shared" si="149"/>
        <v>41-50%</v>
      </c>
      <c r="AA1901" s="17">
        <f>IF(COUNTIF($B$2:B1901,B1901)=1,1,0)</f>
        <v>0</v>
      </c>
      <c r="AB1901" s="17">
        <f>IF(COUNTIF($F$2:F1901,F1901)=1,1,0)</f>
        <v>0</v>
      </c>
    </row>
    <row r="1902" spans="1:28" x14ac:dyDescent="0.2">
      <c r="A1902" s="17">
        <v>1901</v>
      </c>
      <c r="B1902" t="s">
        <v>4761</v>
      </c>
      <c r="C1902" s="18">
        <v>42550</v>
      </c>
      <c r="D1902" s="18">
        <v>42554</v>
      </c>
      <c r="E1902" t="s">
        <v>50</v>
      </c>
      <c r="F1902" t="s">
        <v>4034</v>
      </c>
      <c r="G1902" t="s">
        <v>4035</v>
      </c>
      <c r="H1902" t="s">
        <v>53</v>
      </c>
      <c r="I1902" t="s">
        <v>54</v>
      </c>
      <c r="J1902" t="s">
        <v>2612</v>
      </c>
      <c r="K1902" t="s">
        <v>410</v>
      </c>
      <c r="L1902">
        <v>29501</v>
      </c>
      <c r="M1902" t="s">
        <v>57</v>
      </c>
      <c r="N1902" t="s">
        <v>3576</v>
      </c>
      <c r="O1902" t="s">
        <v>73</v>
      </c>
      <c r="P1902" t="s">
        <v>86</v>
      </c>
      <c r="Q1902" t="s">
        <v>3577</v>
      </c>
      <c r="R1902" s="19">
        <v>191.88</v>
      </c>
      <c r="S1902" s="17">
        <v>6</v>
      </c>
      <c r="T1902" s="20">
        <v>0</v>
      </c>
      <c r="U1902" s="19">
        <v>19.187999999999999</v>
      </c>
      <c r="V1902" s="20">
        <f t="shared" si="145"/>
        <v>9.9999999999999992E-2</v>
      </c>
      <c r="W1902" s="17">
        <f t="shared" si="146"/>
        <v>2016</v>
      </c>
      <c r="X1902" t="str">
        <f t="shared" si="147"/>
        <v>Jun-2016</v>
      </c>
      <c r="Y1902" s="17">
        <f t="shared" si="148"/>
        <v>4</v>
      </c>
      <c r="Z1902" t="str">
        <f t="shared" si="149"/>
        <v>0% (No Discount)</v>
      </c>
      <c r="AA1902" s="17">
        <f>IF(COUNTIF($B$2:B1902,B1902)=1,1,0)</f>
        <v>1</v>
      </c>
      <c r="AB1902" s="17">
        <f>IF(COUNTIF($F$2:F1902,F1902)=1,1,0)</f>
        <v>0</v>
      </c>
    </row>
    <row r="1903" spans="1:28" x14ac:dyDescent="0.2">
      <c r="A1903" s="17">
        <v>1902</v>
      </c>
      <c r="B1903" t="s">
        <v>4762</v>
      </c>
      <c r="C1903" s="18">
        <v>42602</v>
      </c>
      <c r="D1903" s="18">
        <v>42605</v>
      </c>
      <c r="E1903" t="s">
        <v>215</v>
      </c>
      <c r="F1903" t="s">
        <v>960</v>
      </c>
      <c r="G1903" t="s">
        <v>961</v>
      </c>
      <c r="H1903" t="s">
        <v>129</v>
      </c>
      <c r="I1903" t="s">
        <v>54</v>
      </c>
      <c r="J1903" t="s">
        <v>909</v>
      </c>
      <c r="K1903" t="s">
        <v>265</v>
      </c>
      <c r="L1903">
        <v>48205</v>
      </c>
      <c r="M1903" t="s">
        <v>132</v>
      </c>
      <c r="N1903" t="s">
        <v>4763</v>
      </c>
      <c r="O1903" t="s">
        <v>98</v>
      </c>
      <c r="P1903" t="s">
        <v>99</v>
      </c>
      <c r="Q1903" t="s">
        <v>4764</v>
      </c>
      <c r="R1903" s="19">
        <v>14.78</v>
      </c>
      <c r="S1903" s="17">
        <v>2</v>
      </c>
      <c r="T1903" s="20">
        <v>0</v>
      </c>
      <c r="U1903" s="19">
        <v>3.9906000000000001</v>
      </c>
      <c r="V1903" s="20">
        <f t="shared" si="145"/>
        <v>0.27</v>
      </c>
      <c r="W1903" s="17">
        <f t="shared" si="146"/>
        <v>2016</v>
      </c>
      <c r="X1903" t="str">
        <f t="shared" si="147"/>
        <v>Aug-2016</v>
      </c>
      <c r="Y1903" s="17">
        <f t="shared" si="148"/>
        <v>3</v>
      </c>
      <c r="Z1903" t="str">
        <f t="shared" si="149"/>
        <v>0% (No Discount)</v>
      </c>
      <c r="AA1903" s="17">
        <f>IF(COUNTIF($B$2:B1903,B1903)=1,1,0)</f>
        <v>1</v>
      </c>
      <c r="AB1903" s="17">
        <f>IF(COUNTIF($F$2:F1903,F1903)=1,1,0)</f>
        <v>0</v>
      </c>
    </row>
    <row r="1904" spans="1:28" x14ac:dyDescent="0.2">
      <c r="A1904" s="17">
        <v>1903</v>
      </c>
      <c r="B1904" t="s">
        <v>4765</v>
      </c>
      <c r="C1904" s="18">
        <v>43029</v>
      </c>
      <c r="D1904" s="18">
        <v>43030</v>
      </c>
      <c r="E1904" t="s">
        <v>215</v>
      </c>
      <c r="F1904" t="s">
        <v>3892</v>
      </c>
      <c r="G1904" t="s">
        <v>3893</v>
      </c>
      <c r="H1904" t="s">
        <v>68</v>
      </c>
      <c r="I1904" t="s">
        <v>54</v>
      </c>
      <c r="J1904" t="s">
        <v>345</v>
      </c>
      <c r="K1904" t="s">
        <v>447</v>
      </c>
      <c r="L1904">
        <v>97477</v>
      </c>
      <c r="M1904" t="s">
        <v>71</v>
      </c>
      <c r="N1904" t="s">
        <v>2550</v>
      </c>
      <c r="O1904" t="s">
        <v>73</v>
      </c>
      <c r="P1904" t="s">
        <v>117</v>
      </c>
      <c r="Q1904" t="s">
        <v>2551</v>
      </c>
      <c r="R1904" s="19">
        <v>5.1840000000000002</v>
      </c>
      <c r="S1904" s="17">
        <v>1</v>
      </c>
      <c r="T1904" s="20">
        <v>0.2</v>
      </c>
      <c r="U1904" s="19">
        <v>1.8144</v>
      </c>
      <c r="V1904" s="20">
        <f t="shared" si="145"/>
        <v>0.35</v>
      </c>
      <c r="W1904" s="17">
        <f t="shared" si="146"/>
        <v>2017</v>
      </c>
      <c r="X1904" t="str">
        <f t="shared" si="147"/>
        <v>Oct-2017</v>
      </c>
      <c r="Y1904" s="17">
        <f t="shared" si="148"/>
        <v>1</v>
      </c>
      <c r="Z1904" t="str">
        <f t="shared" si="149"/>
        <v>11-20%</v>
      </c>
      <c r="AA1904" s="17">
        <f>IF(COUNTIF($B$2:B1904,B1904)=1,1,0)</f>
        <v>1</v>
      </c>
      <c r="AB1904" s="17">
        <f>IF(COUNTIF($F$2:F1904,F1904)=1,1,0)</f>
        <v>0</v>
      </c>
    </row>
    <row r="1905" spans="1:28" x14ac:dyDescent="0.2">
      <c r="A1905" s="17">
        <v>1904</v>
      </c>
      <c r="B1905" t="s">
        <v>4765</v>
      </c>
      <c r="C1905" s="18">
        <v>43029</v>
      </c>
      <c r="D1905" s="18">
        <v>43030</v>
      </c>
      <c r="E1905" t="s">
        <v>215</v>
      </c>
      <c r="F1905" t="s">
        <v>3892</v>
      </c>
      <c r="G1905" t="s">
        <v>3893</v>
      </c>
      <c r="H1905" t="s">
        <v>68</v>
      </c>
      <c r="I1905" t="s">
        <v>54</v>
      </c>
      <c r="J1905" t="s">
        <v>345</v>
      </c>
      <c r="K1905" t="s">
        <v>447</v>
      </c>
      <c r="L1905">
        <v>97477</v>
      </c>
      <c r="M1905" t="s">
        <v>71</v>
      </c>
      <c r="N1905" t="s">
        <v>4766</v>
      </c>
      <c r="O1905" t="s">
        <v>59</v>
      </c>
      <c r="P1905" t="s">
        <v>63</v>
      </c>
      <c r="Q1905" t="s">
        <v>4767</v>
      </c>
      <c r="R1905" s="19">
        <v>478.48</v>
      </c>
      <c r="S1905" s="17">
        <v>2</v>
      </c>
      <c r="T1905" s="20">
        <v>0.2</v>
      </c>
      <c r="U1905" s="19">
        <v>47.847999999999999</v>
      </c>
      <c r="V1905" s="20">
        <f t="shared" si="145"/>
        <v>9.9999999999999992E-2</v>
      </c>
      <c r="W1905" s="17">
        <f t="shared" si="146"/>
        <v>2017</v>
      </c>
      <c r="X1905" t="str">
        <f t="shared" si="147"/>
        <v>Oct-2017</v>
      </c>
      <c r="Y1905" s="17">
        <f t="shared" si="148"/>
        <v>1</v>
      </c>
      <c r="Z1905" t="str">
        <f t="shared" si="149"/>
        <v>11-20%</v>
      </c>
      <c r="AA1905" s="17">
        <f>IF(COUNTIF($B$2:B1905,B1905)=1,1,0)</f>
        <v>0</v>
      </c>
      <c r="AB1905" s="17">
        <f>IF(COUNTIF($F$2:F1905,F1905)=1,1,0)</f>
        <v>0</v>
      </c>
    </row>
    <row r="1906" spans="1:28" x14ac:dyDescent="0.2">
      <c r="A1906" s="17">
        <v>1905</v>
      </c>
      <c r="B1906" t="s">
        <v>4765</v>
      </c>
      <c r="C1906" s="18">
        <v>43029</v>
      </c>
      <c r="D1906" s="18">
        <v>43030</v>
      </c>
      <c r="E1906" t="s">
        <v>215</v>
      </c>
      <c r="F1906" t="s">
        <v>3892</v>
      </c>
      <c r="G1906" t="s">
        <v>3893</v>
      </c>
      <c r="H1906" t="s">
        <v>68</v>
      </c>
      <c r="I1906" t="s">
        <v>54</v>
      </c>
      <c r="J1906" t="s">
        <v>345</v>
      </c>
      <c r="K1906" t="s">
        <v>447</v>
      </c>
      <c r="L1906">
        <v>97477</v>
      </c>
      <c r="M1906" t="s">
        <v>71</v>
      </c>
      <c r="N1906" t="s">
        <v>3673</v>
      </c>
      <c r="O1906" t="s">
        <v>98</v>
      </c>
      <c r="P1906" t="s">
        <v>188</v>
      </c>
      <c r="Q1906" t="s">
        <v>3674</v>
      </c>
      <c r="R1906" s="19">
        <v>28.4</v>
      </c>
      <c r="S1906" s="17">
        <v>2</v>
      </c>
      <c r="T1906" s="20">
        <v>0.2</v>
      </c>
      <c r="U1906" s="19">
        <v>6.7450000000000001</v>
      </c>
      <c r="V1906" s="20">
        <f t="shared" si="145"/>
        <v>0.23750000000000002</v>
      </c>
      <c r="W1906" s="17">
        <f t="shared" si="146"/>
        <v>2017</v>
      </c>
      <c r="X1906" t="str">
        <f t="shared" si="147"/>
        <v>Oct-2017</v>
      </c>
      <c r="Y1906" s="17">
        <f t="shared" si="148"/>
        <v>1</v>
      </c>
      <c r="Z1906" t="str">
        <f t="shared" si="149"/>
        <v>11-20%</v>
      </c>
      <c r="AA1906" s="17">
        <f>IF(COUNTIF($B$2:B1906,B1906)=1,1,0)</f>
        <v>0</v>
      </c>
      <c r="AB1906" s="17">
        <f>IF(COUNTIF($F$2:F1906,F1906)=1,1,0)</f>
        <v>0</v>
      </c>
    </row>
    <row r="1907" spans="1:28" x14ac:dyDescent="0.2">
      <c r="A1907" s="17">
        <v>1906</v>
      </c>
      <c r="B1907" t="s">
        <v>4768</v>
      </c>
      <c r="C1907" s="18">
        <v>43029</v>
      </c>
      <c r="D1907" s="18">
        <v>43032</v>
      </c>
      <c r="E1907" t="s">
        <v>215</v>
      </c>
      <c r="F1907" t="s">
        <v>4769</v>
      </c>
      <c r="G1907" t="s">
        <v>4770</v>
      </c>
      <c r="H1907" t="s">
        <v>68</v>
      </c>
      <c r="I1907" t="s">
        <v>54</v>
      </c>
      <c r="J1907" t="s">
        <v>4410</v>
      </c>
      <c r="K1907" t="s">
        <v>281</v>
      </c>
      <c r="L1907">
        <v>46203</v>
      </c>
      <c r="M1907" t="s">
        <v>132</v>
      </c>
      <c r="N1907" t="s">
        <v>1661</v>
      </c>
      <c r="O1907" t="s">
        <v>73</v>
      </c>
      <c r="P1907" t="s">
        <v>86</v>
      </c>
      <c r="Q1907" t="s">
        <v>1662</v>
      </c>
      <c r="R1907" s="19">
        <v>909.12</v>
      </c>
      <c r="S1907" s="17">
        <v>8</v>
      </c>
      <c r="T1907" s="20">
        <v>0</v>
      </c>
      <c r="U1907" s="19">
        <v>9.0912000000000006</v>
      </c>
      <c r="V1907" s="20">
        <f t="shared" si="145"/>
        <v>0.01</v>
      </c>
      <c r="W1907" s="17">
        <f t="shared" si="146"/>
        <v>2017</v>
      </c>
      <c r="X1907" t="str">
        <f t="shared" si="147"/>
        <v>Oct-2017</v>
      </c>
      <c r="Y1907" s="17">
        <f t="shared" si="148"/>
        <v>3</v>
      </c>
      <c r="Z1907" t="str">
        <f t="shared" si="149"/>
        <v>0% (No Discount)</v>
      </c>
      <c r="AA1907" s="17">
        <f>IF(COUNTIF($B$2:B1907,B1907)=1,1,0)</f>
        <v>1</v>
      </c>
      <c r="AB1907" s="17">
        <f>IF(COUNTIF($F$2:F1907,F1907)=1,1,0)</f>
        <v>1</v>
      </c>
    </row>
    <row r="1908" spans="1:28" x14ac:dyDescent="0.2">
      <c r="A1908" s="17">
        <v>1907</v>
      </c>
      <c r="B1908" t="s">
        <v>4771</v>
      </c>
      <c r="C1908" s="18">
        <v>42507</v>
      </c>
      <c r="D1908" s="18">
        <v>42511</v>
      </c>
      <c r="E1908" t="s">
        <v>77</v>
      </c>
      <c r="F1908" t="s">
        <v>4548</v>
      </c>
      <c r="G1908" t="s">
        <v>4549</v>
      </c>
      <c r="H1908" t="s">
        <v>68</v>
      </c>
      <c r="I1908" t="s">
        <v>54</v>
      </c>
      <c r="J1908" t="s">
        <v>4772</v>
      </c>
      <c r="K1908" t="s">
        <v>81</v>
      </c>
      <c r="L1908">
        <v>32712</v>
      </c>
      <c r="M1908" t="s">
        <v>57</v>
      </c>
      <c r="N1908" t="s">
        <v>4773</v>
      </c>
      <c r="O1908" t="s">
        <v>73</v>
      </c>
      <c r="P1908" t="s">
        <v>102</v>
      </c>
      <c r="Q1908" t="s">
        <v>4774</v>
      </c>
      <c r="R1908" s="19">
        <v>2.952</v>
      </c>
      <c r="S1908" s="17">
        <v>2</v>
      </c>
      <c r="T1908" s="20">
        <v>0.7</v>
      </c>
      <c r="U1908" s="19">
        <v>-2.1648000000000001</v>
      </c>
      <c r="V1908" s="20">
        <f t="shared" si="145"/>
        <v>-0.73333333333333339</v>
      </c>
      <c r="W1908" s="17">
        <f t="shared" si="146"/>
        <v>2016</v>
      </c>
      <c r="X1908" t="str">
        <f t="shared" si="147"/>
        <v>May-2016</v>
      </c>
      <c r="Y1908" s="17">
        <f t="shared" si="148"/>
        <v>4</v>
      </c>
      <c r="Z1908" t="str">
        <f t="shared" si="149"/>
        <v>Over 50%</v>
      </c>
      <c r="AA1908" s="17">
        <f>IF(COUNTIF($B$2:B1908,B1908)=1,1,0)</f>
        <v>1</v>
      </c>
      <c r="AB1908" s="17">
        <f>IF(COUNTIF($F$2:F1908,F1908)=1,1,0)</f>
        <v>0</v>
      </c>
    </row>
    <row r="1909" spans="1:28" x14ac:dyDescent="0.2">
      <c r="A1909" s="17">
        <v>1908</v>
      </c>
      <c r="B1909" t="s">
        <v>4771</v>
      </c>
      <c r="C1909" s="18">
        <v>42507</v>
      </c>
      <c r="D1909" s="18">
        <v>42511</v>
      </c>
      <c r="E1909" t="s">
        <v>77</v>
      </c>
      <c r="F1909" t="s">
        <v>4548</v>
      </c>
      <c r="G1909" t="s">
        <v>4549</v>
      </c>
      <c r="H1909" t="s">
        <v>68</v>
      </c>
      <c r="I1909" t="s">
        <v>54</v>
      </c>
      <c r="J1909" t="s">
        <v>4772</v>
      </c>
      <c r="K1909" t="s">
        <v>81</v>
      </c>
      <c r="L1909">
        <v>32712</v>
      </c>
      <c r="M1909" t="s">
        <v>57</v>
      </c>
      <c r="N1909" t="s">
        <v>1935</v>
      </c>
      <c r="O1909" t="s">
        <v>73</v>
      </c>
      <c r="P1909" t="s">
        <v>102</v>
      </c>
      <c r="Q1909" t="s">
        <v>1936</v>
      </c>
      <c r="R1909" s="19">
        <v>27.018000000000001</v>
      </c>
      <c r="S1909" s="17">
        <v>6</v>
      </c>
      <c r="T1909" s="20">
        <v>0.7</v>
      </c>
      <c r="U1909" s="19">
        <v>-21.6144</v>
      </c>
      <c r="V1909" s="20">
        <f t="shared" si="145"/>
        <v>-0.79999999999999993</v>
      </c>
      <c r="W1909" s="17">
        <f t="shared" si="146"/>
        <v>2016</v>
      </c>
      <c r="X1909" t="str">
        <f t="shared" si="147"/>
        <v>May-2016</v>
      </c>
      <c r="Y1909" s="17">
        <f t="shared" si="148"/>
        <v>4</v>
      </c>
      <c r="Z1909" t="str">
        <f t="shared" si="149"/>
        <v>Over 50%</v>
      </c>
      <c r="AA1909" s="17">
        <f>IF(COUNTIF($B$2:B1909,B1909)=1,1,0)</f>
        <v>0</v>
      </c>
      <c r="AB1909" s="17">
        <f>IF(COUNTIF($F$2:F1909,F1909)=1,1,0)</f>
        <v>0</v>
      </c>
    </row>
    <row r="1910" spans="1:28" x14ac:dyDescent="0.2">
      <c r="A1910" s="17">
        <v>1909</v>
      </c>
      <c r="B1910" t="s">
        <v>4775</v>
      </c>
      <c r="C1910" s="18">
        <v>42038</v>
      </c>
      <c r="D1910" s="18">
        <v>42039</v>
      </c>
      <c r="E1910" t="s">
        <v>215</v>
      </c>
      <c r="F1910" t="s">
        <v>3883</v>
      </c>
      <c r="G1910" t="s">
        <v>3884</v>
      </c>
      <c r="H1910" t="s">
        <v>68</v>
      </c>
      <c r="I1910" t="s">
        <v>54</v>
      </c>
      <c r="J1910" t="s">
        <v>69</v>
      </c>
      <c r="K1910" t="s">
        <v>70</v>
      </c>
      <c r="L1910">
        <v>90008</v>
      </c>
      <c r="M1910" t="s">
        <v>71</v>
      </c>
      <c r="N1910" t="s">
        <v>4776</v>
      </c>
      <c r="O1910" t="s">
        <v>59</v>
      </c>
      <c r="P1910" t="s">
        <v>92</v>
      </c>
      <c r="Q1910" t="s">
        <v>4777</v>
      </c>
      <c r="R1910" s="19">
        <v>136.91999999999999</v>
      </c>
      <c r="S1910" s="17">
        <v>4</v>
      </c>
      <c r="T1910" s="20">
        <v>0</v>
      </c>
      <c r="U1910" s="19">
        <v>41.076000000000001</v>
      </c>
      <c r="V1910" s="20">
        <f t="shared" si="145"/>
        <v>0.30000000000000004</v>
      </c>
      <c r="W1910" s="17">
        <f t="shared" si="146"/>
        <v>2015</v>
      </c>
      <c r="X1910" t="str">
        <f t="shared" si="147"/>
        <v>Feb-2015</v>
      </c>
      <c r="Y1910" s="17">
        <f t="shared" si="148"/>
        <v>1</v>
      </c>
      <c r="Z1910" t="str">
        <f t="shared" si="149"/>
        <v>0% (No Discount)</v>
      </c>
      <c r="AA1910" s="17">
        <f>IF(COUNTIF($B$2:B1910,B1910)=1,1,0)</f>
        <v>1</v>
      </c>
      <c r="AB1910" s="17">
        <f>IF(COUNTIF($F$2:F1910,F1910)=1,1,0)</f>
        <v>0</v>
      </c>
    </row>
    <row r="1911" spans="1:28" x14ac:dyDescent="0.2">
      <c r="A1911" s="17">
        <v>1910</v>
      </c>
      <c r="B1911" t="s">
        <v>4778</v>
      </c>
      <c r="C1911" s="18">
        <v>43087</v>
      </c>
      <c r="D1911" s="18">
        <v>43092</v>
      </c>
      <c r="E1911" t="s">
        <v>77</v>
      </c>
      <c r="F1911" t="s">
        <v>4779</v>
      </c>
      <c r="G1911" t="s">
        <v>4780</v>
      </c>
      <c r="H1911" t="s">
        <v>53</v>
      </c>
      <c r="I1911" t="s">
        <v>54</v>
      </c>
      <c r="J1911" t="s">
        <v>2375</v>
      </c>
      <c r="K1911" t="s">
        <v>294</v>
      </c>
      <c r="L1911">
        <v>11572</v>
      </c>
      <c r="M1911" t="s">
        <v>175</v>
      </c>
      <c r="N1911" t="s">
        <v>4781</v>
      </c>
      <c r="O1911" t="s">
        <v>59</v>
      </c>
      <c r="P1911" t="s">
        <v>92</v>
      </c>
      <c r="Q1911" t="s">
        <v>4782</v>
      </c>
      <c r="R1911" s="19">
        <v>18.96</v>
      </c>
      <c r="S1911" s="17">
        <v>2</v>
      </c>
      <c r="T1911" s="20">
        <v>0</v>
      </c>
      <c r="U1911" s="19">
        <v>8.532</v>
      </c>
      <c r="V1911" s="20">
        <f t="shared" si="145"/>
        <v>0.44999999999999996</v>
      </c>
      <c r="W1911" s="17">
        <f t="shared" si="146"/>
        <v>2017</v>
      </c>
      <c r="X1911" t="str">
        <f t="shared" si="147"/>
        <v>Dec-2017</v>
      </c>
      <c r="Y1911" s="17">
        <f t="shared" si="148"/>
        <v>5</v>
      </c>
      <c r="Z1911" t="str">
        <f t="shared" si="149"/>
        <v>0% (No Discount)</v>
      </c>
      <c r="AA1911" s="17">
        <f>IF(COUNTIF($B$2:B1911,B1911)=1,1,0)</f>
        <v>1</v>
      </c>
      <c r="AB1911" s="17">
        <f>IF(COUNTIF($F$2:F1911,F1911)=1,1,0)</f>
        <v>1</v>
      </c>
    </row>
    <row r="1912" spans="1:28" x14ac:dyDescent="0.2">
      <c r="A1912" s="17">
        <v>1911</v>
      </c>
      <c r="B1912" t="s">
        <v>4783</v>
      </c>
      <c r="C1912" s="18">
        <v>42689</v>
      </c>
      <c r="D1912" s="18">
        <v>42696</v>
      </c>
      <c r="E1912" t="s">
        <v>77</v>
      </c>
      <c r="F1912" t="s">
        <v>382</v>
      </c>
      <c r="G1912" t="s">
        <v>383</v>
      </c>
      <c r="H1912" t="s">
        <v>68</v>
      </c>
      <c r="I1912" t="s">
        <v>54</v>
      </c>
      <c r="J1912" t="s">
        <v>69</v>
      </c>
      <c r="K1912" t="s">
        <v>70</v>
      </c>
      <c r="L1912">
        <v>90008</v>
      </c>
      <c r="M1912" t="s">
        <v>71</v>
      </c>
      <c r="N1912" t="s">
        <v>936</v>
      </c>
      <c r="O1912" t="s">
        <v>98</v>
      </c>
      <c r="P1912" t="s">
        <v>188</v>
      </c>
      <c r="Q1912" t="s">
        <v>1816</v>
      </c>
      <c r="R1912" s="19">
        <v>99.39</v>
      </c>
      <c r="S1912" s="17">
        <v>3</v>
      </c>
      <c r="T1912" s="20">
        <v>0</v>
      </c>
      <c r="U1912" s="19">
        <v>40.749899999999997</v>
      </c>
      <c r="V1912" s="20">
        <f t="shared" si="145"/>
        <v>0.41</v>
      </c>
      <c r="W1912" s="17">
        <f t="shared" si="146"/>
        <v>2016</v>
      </c>
      <c r="X1912" t="str">
        <f t="shared" si="147"/>
        <v>Nov-2016</v>
      </c>
      <c r="Y1912" s="17">
        <f t="shared" si="148"/>
        <v>7</v>
      </c>
      <c r="Z1912" t="str">
        <f t="shared" si="149"/>
        <v>0% (No Discount)</v>
      </c>
      <c r="AA1912" s="17">
        <f>IF(COUNTIF($B$2:B1912,B1912)=1,1,0)</f>
        <v>1</v>
      </c>
      <c r="AB1912" s="17">
        <f>IF(COUNTIF($F$2:F1912,F1912)=1,1,0)</f>
        <v>0</v>
      </c>
    </row>
    <row r="1913" spans="1:28" x14ac:dyDescent="0.2">
      <c r="A1913" s="17">
        <v>1912</v>
      </c>
      <c r="B1913" t="s">
        <v>4784</v>
      </c>
      <c r="C1913" s="18">
        <v>42919</v>
      </c>
      <c r="D1913" s="18">
        <v>42922</v>
      </c>
      <c r="E1913" t="s">
        <v>50</v>
      </c>
      <c r="F1913" t="s">
        <v>3322</v>
      </c>
      <c r="G1913" t="s">
        <v>3323</v>
      </c>
      <c r="H1913" t="s">
        <v>68</v>
      </c>
      <c r="I1913" t="s">
        <v>54</v>
      </c>
      <c r="J1913" t="s">
        <v>211</v>
      </c>
      <c r="K1913" t="s">
        <v>131</v>
      </c>
      <c r="L1913">
        <v>77041</v>
      </c>
      <c r="M1913" t="s">
        <v>132</v>
      </c>
      <c r="N1913" t="s">
        <v>4785</v>
      </c>
      <c r="O1913" t="s">
        <v>73</v>
      </c>
      <c r="P1913" t="s">
        <v>117</v>
      </c>
      <c r="Q1913" t="s">
        <v>4786</v>
      </c>
      <c r="R1913" s="19">
        <v>273.89600000000002</v>
      </c>
      <c r="S1913" s="17">
        <v>7</v>
      </c>
      <c r="T1913" s="20">
        <v>0.2</v>
      </c>
      <c r="U1913" s="19">
        <v>92.439899999999994</v>
      </c>
      <c r="V1913" s="20">
        <f t="shared" si="145"/>
        <v>0.33749999999999997</v>
      </c>
      <c r="W1913" s="17">
        <f t="shared" si="146"/>
        <v>2017</v>
      </c>
      <c r="X1913" t="str">
        <f t="shared" si="147"/>
        <v>Jul-2017</v>
      </c>
      <c r="Y1913" s="17">
        <f t="shared" si="148"/>
        <v>3</v>
      </c>
      <c r="Z1913" t="str">
        <f t="shared" si="149"/>
        <v>11-20%</v>
      </c>
      <c r="AA1913" s="17">
        <f>IF(COUNTIF($B$2:B1913,B1913)=1,1,0)</f>
        <v>1</v>
      </c>
      <c r="AB1913" s="17">
        <f>IF(COUNTIF($F$2:F1913,F1913)=1,1,0)</f>
        <v>0</v>
      </c>
    </row>
    <row r="1914" spans="1:28" x14ac:dyDescent="0.2">
      <c r="A1914" s="17">
        <v>1913</v>
      </c>
      <c r="B1914" t="s">
        <v>4784</v>
      </c>
      <c r="C1914" s="18">
        <v>42919</v>
      </c>
      <c r="D1914" s="18">
        <v>42922</v>
      </c>
      <c r="E1914" t="s">
        <v>50</v>
      </c>
      <c r="F1914" t="s">
        <v>3322</v>
      </c>
      <c r="G1914" t="s">
        <v>3323</v>
      </c>
      <c r="H1914" t="s">
        <v>68</v>
      </c>
      <c r="I1914" t="s">
        <v>54</v>
      </c>
      <c r="J1914" t="s">
        <v>211</v>
      </c>
      <c r="K1914" t="s">
        <v>131</v>
      </c>
      <c r="L1914">
        <v>77041</v>
      </c>
      <c r="M1914" t="s">
        <v>132</v>
      </c>
      <c r="N1914" t="s">
        <v>4787</v>
      </c>
      <c r="O1914" t="s">
        <v>98</v>
      </c>
      <c r="P1914" t="s">
        <v>711</v>
      </c>
      <c r="Q1914" t="s">
        <v>4788</v>
      </c>
      <c r="R1914" s="19">
        <v>597.13199999999995</v>
      </c>
      <c r="S1914" s="17">
        <v>3</v>
      </c>
      <c r="T1914" s="20">
        <v>0.4</v>
      </c>
      <c r="U1914" s="19">
        <v>49.761000000000003</v>
      </c>
      <c r="V1914" s="20">
        <f t="shared" si="145"/>
        <v>8.3333333333333343E-2</v>
      </c>
      <c r="W1914" s="17">
        <f t="shared" si="146"/>
        <v>2017</v>
      </c>
      <c r="X1914" t="str">
        <f t="shared" si="147"/>
        <v>Jul-2017</v>
      </c>
      <c r="Y1914" s="17">
        <f t="shared" si="148"/>
        <v>3</v>
      </c>
      <c r="Z1914" t="str">
        <f t="shared" si="149"/>
        <v>31-40%</v>
      </c>
      <c r="AA1914" s="17">
        <f>IF(COUNTIF($B$2:B1914,B1914)=1,1,0)</f>
        <v>0</v>
      </c>
      <c r="AB1914" s="17">
        <f>IF(COUNTIF($F$2:F1914,F1914)=1,1,0)</f>
        <v>0</v>
      </c>
    </row>
    <row r="1915" spans="1:28" x14ac:dyDescent="0.2">
      <c r="A1915" s="17">
        <v>1914</v>
      </c>
      <c r="B1915" t="s">
        <v>4789</v>
      </c>
      <c r="C1915" s="18">
        <v>41654</v>
      </c>
      <c r="D1915" s="18">
        <v>41656</v>
      </c>
      <c r="E1915" t="s">
        <v>215</v>
      </c>
      <c r="F1915" t="s">
        <v>4790</v>
      </c>
      <c r="G1915" t="s">
        <v>4791</v>
      </c>
      <c r="H1915" t="s">
        <v>53</v>
      </c>
      <c r="I1915" t="s">
        <v>54</v>
      </c>
      <c r="J1915" t="s">
        <v>3296</v>
      </c>
      <c r="K1915" t="s">
        <v>1302</v>
      </c>
      <c r="L1915">
        <v>30076</v>
      </c>
      <c r="M1915" t="s">
        <v>57</v>
      </c>
      <c r="N1915" t="s">
        <v>1048</v>
      </c>
      <c r="O1915" t="s">
        <v>98</v>
      </c>
      <c r="P1915" t="s">
        <v>188</v>
      </c>
      <c r="Q1915" t="s">
        <v>1049</v>
      </c>
      <c r="R1915" s="19">
        <v>149.94999999999999</v>
      </c>
      <c r="S1915" s="17">
        <v>5</v>
      </c>
      <c r="T1915" s="20">
        <v>0</v>
      </c>
      <c r="U1915" s="19">
        <v>65.977999999999994</v>
      </c>
      <c r="V1915" s="20">
        <f t="shared" si="145"/>
        <v>0.44</v>
      </c>
      <c r="W1915" s="17">
        <f t="shared" si="146"/>
        <v>2014</v>
      </c>
      <c r="X1915" t="str">
        <f t="shared" si="147"/>
        <v>Jan-2014</v>
      </c>
      <c r="Y1915" s="17">
        <f t="shared" si="148"/>
        <v>2</v>
      </c>
      <c r="Z1915" t="str">
        <f t="shared" si="149"/>
        <v>0% (No Discount)</v>
      </c>
      <c r="AA1915" s="17">
        <f>IF(COUNTIF($B$2:B1915,B1915)=1,1,0)</f>
        <v>1</v>
      </c>
      <c r="AB1915" s="17">
        <f>IF(COUNTIF($F$2:F1915,F1915)=1,1,0)</f>
        <v>1</v>
      </c>
    </row>
    <row r="1916" spans="1:28" x14ac:dyDescent="0.2">
      <c r="A1916" s="17">
        <v>1915</v>
      </c>
      <c r="B1916" t="s">
        <v>4792</v>
      </c>
      <c r="C1916" s="18">
        <v>42855</v>
      </c>
      <c r="D1916" s="18">
        <v>42860</v>
      </c>
      <c r="E1916" t="s">
        <v>77</v>
      </c>
      <c r="F1916" t="s">
        <v>2988</v>
      </c>
      <c r="G1916" t="s">
        <v>2989</v>
      </c>
      <c r="H1916" t="s">
        <v>129</v>
      </c>
      <c r="I1916" t="s">
        <v>54</v>
      </c>
      <c r="J1916" t="s">
        <v>3497</v>
      </c>
      <c r="K1916" t="s">
        <v>81</v>
      </c>
      <c r="L1916">
        <v>33437</v>
      </c>
      <c r="M1916" t="s">
        <v>57</v>
      </c>
      <c r="N1916" t="s">
        <v>4793</v>
      </c>
      <c r="O1916" t="s">
        <v>73</v>
      </c>
      <c r="P1916" t="s">
        <v>74</v>
      </c>
      <c r="Q1916" t="s">
        <v>4794</v>
      </c>
      <c r="R1916" s="19">
        <v>4.6079999999999997</v>
      </c>
      <c r="S1916" s="17">
        <v>2</v>
      </c>
      <c r="T1916" s="20">
        <v>0.2</v>
      </c>
      <c r="U1916" s="19">
        <v>1.6704000000000001</v>
      </c>
      <c r="V1916" s="20">
        <f t="shared" si="145"/>
        <v>0.36250000000000004</v>
      </c>
      <c r="W1916" s="17">
        <f t="shared" si="146"/>
        <v>2017</v>
      </c>
      <c r="X1916" t="str">
        <f t="shared" si="147"/>
        <v>Apr-2017</v>
      </c>
      <c r="Y1916" s="17">
        <f t="shared" si="148"/>
        <v>5</v>
      </c>
      <c r="Z1916" t="str">
        <f t="shared" si="149"/>
        <v>11-20%</v>
      </c>
      <c r="AA1916" s="17">
        <f>IF(COUNTIF($B$2:B1916,B1916)=1,1,0)</f>
        <v>1</v>
      </c>
      <c r="AB1916" s="17">
        <f>IF(COUNTIF($F$2:F1916,F1916)=1,1,0)</f>
        <v>0</v>
      </c>
    </row>
    <row r="1917" spans="1:28" x14ac:dyDescent="0.2">
      <c r="A1917" s="17">
        <v>1916</v>
      </c>
      <c r="B1917" t="s">
        <v>4792</v>
      </c>
      <c r="C1917" s="18">
        <v>42855</v>
      </c>
      <c r="D1917" s="18">
        <v>42860</v>
      </c>
      <c r="E1917" t="s">
        <v>77</v>
      </c>
      <c r="F1917" t="s">
        <v>2988</v>
      </c>
      <c r="G1917" t="s">
        <v>2989</v>
      </c>
      <c r="H1917" t="s">
        <v>129</v>
      </c>
      <c r="I1917" t="s">
        <v>54</v>
      </c>
      <c r="J1917" t="s">
        <v>3497</v>
      </c>
      <c r="K1917" t="s">
        <v>81</v>
      </c>
      <c r="L1917">
        <v>33437</v>
      </c>
      <c r="M1917" t="s">
        <v>57</v>
      </c>
      <c r="N1917" t="s">
        <v>3530</v>
      </c>
      <c r="O1917" t="s">
        <v>73</v>
      </c>
      <c r="P1917" t="s">
        <v>95</v>
      </c>
      <c r="Q1917" t="s">
        <v>3070</v>
      </c>
      <c r="R1917" s="19">
        <v>15.528</v>
      </c>
      <c r="S1917" s="17">
        <v>3</v>
      </c>
      <c r="T1917" s="20">
        <v>0.2</v>
      </c>
      <c r="U1917" s="19">
        <v>4.8525</v>
      </c>
      <c r="V1917" s="20">
        <f t="shared" si="145"/>
        <v>0.3125</v>
      </c>
      <c r="W1917" s="17">
        <f t="shared" si="146"/>
        <v>2017</v>
      </c>
      <c r="X1917" t="str">
        <f t="shared" si="147"/>
        <v>Apr-2017</v>
      </c>
      <c r="Y1917" s="17">
        <f t="shared" si="148"/>
        <v>5</v>
      </c>
      <c r="Z1917" t="str">
        <f t="shared" si="149"/>
        <v>11-20%</v>
      </c>
      <c r="AA1917" s="17">
        <f>IF(COUNTIF($B$2:B1917,B1917)=1,1,0)</f>
        <v>0</v>
      </c>
      <c r="AB1917" s="17">
        <f>IF(COUNTIF($F$2:F1917,F1917)=1,1,0)</f>
        <v>0</v>
      </c>
    </row>
    <row r="1918" spans="1:28" x14ac:dyDescent="0.2">
      <c r="A1918" s="17">
        <v>1917</v>
      </c>
      <c r="B1918" t="s">
        <v>4792</v>
      </c>
      <c r="C1918" s="18">
        <v>42855</v>
      </c>
      <c r="D1918" s="18">
        <v>42860</v>
      </c>
      <c r="E1918" t="s">
        <v>77</v>
      </c>
      <c r="F1918" t="s">
        <v>2988</v>
      </c>
      <c r="G1918" t="s">
        <v>2989</v>
      </c>
      <c r="H1918" t="s">
        <v>129</v>
      </c>
      <c r="I1918" t="s">
        <v>54</v>
      </c>
      <c r="J1918" t="s">
        <v>3497</v>
      </c>
      <c r="K1918" t="s">
        <v>81</v>
      </c>
      <c r="L1918">
        <v>33437</v>
      </c>
      <c r="M1918" t="s">
        <v>57</v>
      </c>
      <c r="N1918" t="s">
        <v>2525</v>
      </c>
      <c r="O1918" t="s">
        <v>73</v>
      </c>
      <c r="P1918" t="s">
        <v>74</v>
      </c>
      <c r="Q1918" t="s">
        <v>2526</v>
      </c>
      <c r="R1918" s="19">
        <v>11.952</v>
      </c>
      <c r="S1918" s="17">
        <v>3</v>
      </c>
      <c r="T1918" s="20">
        <v>0.2</v>
      </c>
      <c r="U1918" s="19">
        <v>3.8843999999999999</v>
      </c>
      <c r="V1918" s="20">
        <f t="shared" si="145"/>
        <v>0.32500000000000001</v>
      </c>
      <c r="W1918" s="17">
        <f t="shared" si="146"/>
        <v>2017</v>
      </c>
      <c r="X1918" t="str">
        <f t="shared" si="147"/>
        <v>Apr-2017</v>
      </c>
      <c r="Y1918" s="17">
        <f t="shared" si="148"/>
        <v>5</v>
      </c>
      <c r="Z1918" t="str">
        <f t="shared" si="149"/>
        <v>11-20%</v>
      </c>
      <c r="AA1918" s="17">
        <f>IF(COUNTIF($B$2:B1918,B1918)=1,1,0)</f>
        <v>0</v>
      </c>
      <c r="AB1918" s="17">
        <f>IF(COUNTIF($F$2:F1918,F1918)=1,1,0)</f>
        <v>0</v>
      </c>
    </row>
    <row r="1919" spans="1:28" x14ac:dyDescent="0.2">
      <c r="A1919" s="17">
        <v>1918</v>
      </c>
      <c r="B1919" t="s">
        <v>4795</v>
      </c>
      <c r="C1919" s="18">
        <v>42316</v>
      </c>
      <c r="D1919" s="18">
        <v>42322</v>
      </c>
      <c r="E1919" t="s">
        <v>77</v>
      </c>
      <c r="F1919" t="s">
        <v>3868</v>
      </c>
      <c r="G1919" t="s">
        <v>3869</v>
      </c>
      <c r="H1919" t="s">
        <v>53</v>
      </c>
      <c r="I1919" t="s">
        <v>54</v>
      </c>
      <c r="J1919" t="s">
        <v>640</v>
      </c>
      <c r="K1919" t="s">
        <v>1275</v>
      </c>
      <c r="L1919">
        <v>2038</v>
      </c>
      <c r="M1919" t="s">
        <v>175</v>
      </c>
      <c r="N1919" t="s">
        <v>1500</v>
      </c>
      <c r="O1919" t="s">
        <v>73</v>
      </c>
      <c r="P1919" t="s">
        <v>95</v>
      </c>
      <c r="Q1919" t="s">
        <v>1501</v>
      </c>
      <c r="R1919" s="19">
        <v>11.65</v>
      </c>
      <c r="S1919" s="17">
        <v>5</v>
      </c>
      <c r="T1919" s="20">
        <v>0</v>
      </c>
      <c r="U1919" s="19">
        <v>3.3784999999999998</v>
      </c>
      <c r="V1919" s="20">
        <f t="shared" si="145"/>
        <v>0.28999999999999998</v>
      </c>
      <c r="W1919" s="17">
        <f t="shared" si="146"/>
        <v>2015</v>
      </c>
      <c r="X1919" t="str">
        <f t="shared" si="147"/>
        <v>Nov-2015</v>
      </c>
      <c r="Y1919" s="17">
        <f t="shared" si="148"/>
        <v>6</v>
      </c>
      <c r="Z1919" t="str">
        <f t="shared" si="149"/>
        <v>0% (No Discount)</v>
      </c>
      <c r="AA1919" s="17">
        <f>IF(COUNTIF($B$2:B1919,B1919)=1,1,0)</f>
        <v>1</v>
      </c>
      <c r="AB1919" s="17">
        <f>IF(COUNTIF($F$2:F1919,F1919)=1,1,0)</f>
        <v>0</v>
      </c>
    </row>
    <row r="1920" spans="1:28" x14ac:dyDescent="0.2">
      <c r="A1920" s="17">
        <v>1919</v>
      </c>
      <c r="B1920" t="s">
        <v>4796</v>
      </c>
      <c r="C1920" s="18">
        <v>42307</v>
      </c>
      <c r="D1920" s="18">
        <v>42309</v>
      </c>
      <c r="E1920" t="s">
        <v>50</v>
      </c>
      <c r="F1920" t="s">
        <v>4622</v>
      </c>
      <c r="G1920" t="s">
        <v>4623</v>
      </c>
      <c r="H1920" t="s">
        <v>129</v>
      </c>
      <c r="I1920" t="s">
        <v>54</v>
      </c>
      <c r="J1920" t="s">
        <v>909</v>
      </c>
      <c r="K1920" t="s">
        <v>265</v>
      </c>
      <c r="L1920">
        <v>48227</v>
      </c>
      <c r="M1920" t="s">
        <v>132</v>
      </c>
      <c r="N1920" t="s">
        <v>4797</v>
      </c>
      <c r="O1920" t="s">
        <v>98</v>
      </c>
      <c r="P1920" t="s">
        <v>99</v>
      </c>
      <c r="Q1920" t="s">
        <v>4798</v>
      </c>
      <c r="R1920" s="19">
        <v>299.89999999999998</v>
      </c>
      <c r="S1920" s="17">
        <v>2</v>
      </c>
      <c r="T1920" s="20">
        <v>0</v>
      </c>
      <c r="U1920" s="19">
        <v>74.974999999999994</v>
      </c>
      <c r="V1920" s="20">
        <f t="shared" si="145"/>
        <v>0.25</v>
      </c>
      <c r="W1920" s="17">
        <f t="shared" si="146"/>
        <v>2015</v>
      </c>
      <c r="X1920" t="str">
        <f t="shared" si="147"/>
        <v>Oct-2015</v>
      </c>
      <c r="Y1920" s="17">
        <f t="shared" si="148"/>
        <v>2</v>
      </c>
      <c r="Z1920" t="str">
        <f t="shared" si="149"/>
        <v>0% (No Discount)</v>
      </c>
      <c r="AA1920" s="17">
        <f>IF(COUNTIF($B$2:B1920,B1920)=1,1,0)</f>
        <v>1</v>
      </c>
      <c r="AB1920" s="17">
        <f>IF(COUNTIF($F$2:F1920,F1920)=1,1,0)</f>
        <v>0</v>
      </c>
    </row>
    <row r="1921" spans="1:28" x14ac:dyDescent="0.2">
      <c r="A1921" s="17">
        <v>1920</v>
      </c>
      <c r="B1921" t="s">
        <v>4799</v>
      </c>
      <c r="C1921" s="18">
        <v>42964</v>
      </c>
      <c r="D1921" s="18">
        <v>42966</v>
      </c>
      <c r="E1921" t="s">
        <v>215</v>
      </c>
      <c r="F1921" t="s">
        <v>4800</v>
      </c>
      <c r="G1921" t="s">
        <v>4801</v>
      </c>
      <c r="H1921" t="s">
        <v>68</v>
      </c>
      <c r="I1921" t="s">
        <v>54</v>
      </c>
      <c r="J1921" t="s">
        <v>4139</v>
      </c>
      <c r="K1921" t="s">
        <v>294</v>
      </c>
      <c r="L1921">
        <v>13601</v>
      </c>
      <c r="M1921" t="s">
        <v>175</v>
      </c>
      <c r="N1921" t="s">
        <v>4802</v>
      </c>
      <c r="O1921" t="s">
        <v>73</v>
      </c>
      <c r="P1921" t="s">
        <v>102</v>
      </c>
      <c r="Q1921" t="s">
        <v>4803</v>
      </c>
      <c r="R1921" s="19">
        <v>895.92</v>
      </c>
      <c r="S1921" s="17">
        <v>5</v>
      </c>
      <c r="T1921" s="20">
        <v>0.2</v>
      </c>
      <c r="U1921" s="19">
        <v>302.37299999999999</v>
      </c>
      <c r="V1921" s="20">
        <f t="shared" si="145"/>
        <v>0.33750000000000002</v>
      </c>
      <c r="W1921" s="17">
        <f t="shared" si="146"/>
        <v>2017</v>
      </c>
      <c r="X1921" t="str">
        <f t="shared" si="147"/>
        <v>Aug-2017</v>
      </c>
      <c r="Y1921" s="17">
        <f t="shared" si="148"/>
        <v>2</v>
      </c>
      <c r="Z1921" t="str">
        <f t="shared" si="149"/>
        <v>11-20%</v>
      </c>
      <c r="AA1921" s="17">
        <f>IF(COUNTIF($B$2:B1921,B1921)=1,1,0)</f>
        <v>1</v>
      </c>
      <c r="AB1921" s="17">
        <f>IF(COUNTIF($F$2:F1921,F1921)=1,1,0)</f>
        <v>1</v>
      </c>
    </row>
    <row r="1922" spans="1:28" x14ac:dyDescent="0.2">
      <c r="A1922" s="17">
        <v>1921</v>
      </c>
      <c r="B1922" t="s">
        <v>4799</v>
      </c>
      <c r="C1922" s="18">
        <v>42964</v>
      </c>
      <c r="D1922" s="18">
        <v>42966</v>
      </c>
      <c r="E1922" t="s">
        <v>215</v>
      </c>
      <c r="F1922" t="s">
        <v>4800</v>
      </c>
      <c r="G1922" t="s">
        <v>4801</v>
      </c>
      <c r="H1922" t="s">
        <v>68</v>
      </c>
      <c r="I1922" t="s">
        <v>54</v>
      </c>
      <c r="J1922" t="s">
        <v>4139</v>
      </c>
      <c r="K1922" t="s">
        <v>294</v>
      </c>
      <c r="L1922">
        <v>13601</v>
      </c>
      <c r="M1922" t="s">
        <v>175</v>
      </c>
      <c r="N1922" t="s">
        <v>4804</v>
      </c>
      <c r="O1922" t="s">
        <v>59</v>
      </c>
      <c r="P1922" t="s">
        <v>63</v>
      </c>
      <c r="Q1922" t="s">
        <v>4805</v>
      </c>
      <c r="R1922" s="19">
        <v>462.56400000000002</v>
      </c>
      <c r="S1922" s="17">
        <v>2</v>
      </c>
      <c r="T1922" s="20">
        <v>0.1</v>
      </c>
      <c r="U1922" s="19">
        <v>97.6524</v>
      </c>
      <c r="V1922" s="20">
        <f t="shared" ref="V1922:V1985" si="150">IFERROR(U1922/R1922,0)</f>
        <v>0.21111111111111111</v>
      </c>
      <c r="W1922" s="17">
        <f t="shared" ref="W1922:W1985" si="151">YEAR(C1922)</f>
        <v>2017</v>
      </c>
      <c r="X1922" t="str">
        <f t="shared" ref="X1922:X1985" si="152">TEXT(C1922,"mmm-yyyy")</f>
        <v>Aug-2017</v>
      </c>
      <c r="Y1922" s="17">
        <f t="shared" ref="Y1922:Y1985" si="153">D1922-C1922</f>
        <v>2</v>
      </c>
      <c r="Z1922" t="str">
        <f t="shared" ref="Z1922:Z1985" si="154">IF(T1922=0,"0% (No Discount)",IF(T1922&lt;=0.1,"1-10%",IF(T1922&lt;=0.2,"11-20%",IF(T1922&lt;=0.3,"21-30%",IF(T1922&lt;=0.4,"31-40%",IF(T1922&lt;=0.5,"41-50%","Over 50%"))))))</f>
        <v>1-10%</v>
      </c>
      <c r="AA1922" s="17">
        <f>IF(COUNTIF($B$2:B1922,B1922)=1,1,0)</f>
        <v>0</v>
      </c>
      <c r="AB1922" s="17">
        <f>IF(COUNTIF($F$2:F1922,F1922)=1,1,0)</f>
        <v>0</v>
      </c>
    </row>
    <row r="1923" spans="1:28" x14ac:dyDescent="0.2">
      <c r="A1923" s="17">
        <v>1922</v>
      </c>
      <c r="B1923" t="s">
        <v>4806</v>
      </c>
      <c r="C1923" s="18">
        <v>42280</v>
      </c>
      <c r="D1923" s="18">
        <v>42286</v>
      </c>
      <c r="E1923" t="s">
        <v>77</v>
      </c>
      <c r="F1923" t="s">
        <v>802</v>
      </c>
      <c r="G1923" t="s">
        <v>803</v>
      </c>
      <c r="H1923" t="s">
        <v>68</v>
      </c>
      <c r="I1923" t="s">
        <v>54</v>
      </c>
      <c r="J1923" t="s">
        <v>4807</v>
      </c>
      <c r="K1923" t="s">
        <v>174</v>
      </c>
      <c r="L1923">
        <v>19601</v>
      </c>
      <c r="M1923" t="s">
        <v>175</v>
      </c>
      <c r="N1923" t="s">
        <v>4808</v>
      </c>
      <c r="O1923" t="s">
        <v>73</v>
      </c>
      <c r="P1923" t="s">
        <v>86</v>
      </c>
      <c r="Q1923" t="s">
        <v>2688</v>
      </c>
      <c r="R1923" s="19">
        <v>15.007999999999999</v>
      </c>
      <c r="S1923" s="17">
        <v>2</v>
      </c>
      <c r="T1923" s="20">
        <v>0.2</v>
      </c>
      <c r="U1923" s="19">
        <v>1.5007999999999999</v>
      </c>
      <c r="V1923" s="20">
        <f t="shared" si="150"/>
        <v>0.1</v>
      </c>
      <c r="W1923" s="17">
        <f t="shared" si="151"/>
        <v>2015</v>
      </c>
      <c r="X1923" t="str">
        <f t="shared" si="152"/>
        <v>Oct-2015</v>
      </c>
      <c r="Y1923" s="17">
        <f t="shared" si="153"/>
        <v>6</v>
      </c>
      <c r="Z1923" t="str">
        <f t="shared" si="154"/>
        <v>11-20%</v>
      </c>
      <c r="AA1923" s="17">
        <f>IF(COUNTIF($B$2:B1923,B1923)=1,1,0)</f>
        <v>1</v>
      </c>
      <c r="AB1923" s="17">
        <f>IF(COUNTIF($F$2:F1923,F1923)=1,1,0)</f>
        <v>0</v>
      </c>
    </row>
    <row r="1924" spans="1:28" x14ac:dyDescent="0.2">
      <c r="A1924" s="17">
        <v>1923</v>
      </c>
      <c r="B1924" t="s">
        <v>4809</v>
      </c>
      <c r="C1924" s="18">
        <v>42559</v>
      </c>
      <c r="D1924" s="18">
        <v>42561</v>
      </c>
      <c r="E1924" t="s">
        <v>50</v>
      </c>
      <c r="F1924" t="s">
        <v>4810</v>
      </c>
      <c r="G1924" t="s">
        <v>4811</v>
      </c>
      <c r="H1924" t="s">
        <v>68</v>
      </c>
      <c r="I1924" t="s">
        <v>54</v>
      </c>
      <c r="J1924" t="s">
        <v>1157</v>
      </c>
      <c r="K1924" t="s">
        <v>131</v>
      </c>
      <c r="L1924">
        <v>76017</v>
      </c>
      <c r="M1924" t="s">
        <v>132</v>
      </c>
      <c r="N1924" t="s">
        <v>4812</v>
      </c>
      <c r="O1924" t="s">
        <v>98</v>
      </c>
      <c r="P1924" t="s">
        <v>99</v>
      </c>
      <c r="Q1924" t="s">
        <v>4813</v>
      </c>
      <c r="R1924" s="19">
        <v>863.64</v>
      </c>
      <c r="S1924" s="17">
        <v>9</v>
      </c>
      <c r="T1924" s="20">
        <v>0.2</v>
      </c>
      <c r="U1924" s="19">
        <v>107.955</v>
      </c>
      <c r="V1924" s="20">
        <f t="shared" si="150"/>
        <v>0.125</v>
      </c>
      <c r="W1924" s="17">
        <f t="shared" si="151"/>
        <v>2016</v>
      </c>
      <c r="X1924" t="str">
        <f t="shared" si="152"/>
        <v>Jul-2016</v>
      </c>
      <c r="Y1924" s="17">
        <f t="shared" si="153"/>
        <v>2</v>
      </c>
      <c r="Z1924" t="str">
        <f t="shared" si="154"/>
        <v>11-20%</v>
      </c>
      <c r="AA1924" s="17">
        <f>IF(COUNTIF($B$2:B1924,B1924)=1,1,0)</f>
        <v>1</v>
      </c>
      <c r="AB1924" s="17">
        <f>IF(COUNTIF($F$2:F1924,F1924)=1,1,0)</f>
        <v>1</v>
      </c>
    </row>
    <row r="1925" spans="1:28" x14ac:dyDescent="0.2">
      <c r="A1925" s="17">
        <v>1924</v>
      </c>
      <c r="B1925" t="s">
        <v>4809</v>
      </c>
      <c r="C1925" s="18">
        <v>42559</v>
      </c>
      <c r="D1925" s="18">
        <v>42561</v>
      </c>
      <c r="E1925" t="s">
        <v>50</v>
      </c>
      <c r="F1925" t="s">
        <v>4810</v>
      </c>
      <c r="G1925" t="s">
        <v>4811</v>
      </c>
      <c r="H1925" t="s">
        <v>68</v>
      </c>
      <c r="I1925" t="s">
        <v>54</v>
      </c>
      <c r="J1925" t="s">
        <v>1157</v>
      </c>
      <c r="K1925" t="s">
        <v>131</v>
      </c>
      <c r="L1925">
        <v>76017</v>
      </c>
      <c r="M1925" t="s">
        <v>132</v>
      </c>
      <c r="N1925" t="s">
        <v>1593</v>
      </c>
      <c r="O1925" t="s">
        <v>73</v>
      </c>
      <c r="P1925" t="s">
        <v>95</v>
      </c>
      <c r="Q1925" t="s">
        <v>1594</v>
      </c>
      <c r="R1925" s="19">
        <v>47.616</v>
      </c>
      <c r="S1925" s="17">
        <v>3</v>
      </c>
      <c r="T1925" s="20">
        <v>0.2</v>
      </c>
      <c r="U1925" s="19">
        <v>3.5712000000000002</v>
      </c>
      <c r="V1925" s="20">
        <f t="shared" si="150"/>
        <v>7.4999999999999997E-2</v>
      </c>
      <c r="W1925" s="17">
        <f t="shared" si="151"/>
        <v>2016</v>
      </c>
      <c r="X1925" t="str">
        <f t="shared" si="152"/>
        <v>Jul-2016</v>
      </c>
      <c r="Y1925" s="17">
        <f t="shared" si="153"/>
        <v>2</v>
      </c>
      <c r="Z1925" t="str">
        <f t="shared" si="154"/>
        <v>11-20%</v>
      </c>
      <c r="AA1925" s="17">
        <f>IF(COUNTIF($B$2:B1925,B1925)=1,1,0)</f>
        <v>0</v>
      </c>
      <c r="AB1925" s="17">
        <f>IF(COUNTIF($F$2:F1925,F1925)=1,1,0)</f>
        <v>0</v>
      </c>
    </row>
    <row r="1926" spans="1:28" x14ac:dyDescent="0.2">
      <c r="A1926" s="17">
        <v>1925</v>
      </c>
      <c r="B1926" t="s">
        <v>4814</v>
      </c>
      <c r="C1926" s="18">
        <v>43074</v>
      </c>
      <c r="D1926" s="18">
        <v>43076</v>
      </c>
      <c r="E1926" t="s">
        <v>50</v>
      </c>
      <c r="F1926" t="s">
        <v>2267</v>
      </c>
      <c r="G1926" t="s">
        <v>2268</v>
      </c>
      <c r="H1926" t="s">
        <v>53</v>
      </c>
      <c r="I1926" t="s">
        <v>54</v>
      </c>
      <c r="J1926" t="s">
        <v>977</v>
      </c>
      <c r="K1926" t="s">
        <v>70</v>
      </c>
      <c r="L1926">
        <v>92024</v>
      </c>
      <c r="M1926" t="s">
        <v>71</v>
      </c>
      <c r="N1926" t="s">
        <v>1352</v>
      </c>
      <c r="O1926" t="s">
        <v>73</v>
      </c>
      <c r="P1926" t="s">
        <v>117</v>
      </c>
      <c r="Q1926" t="s">
        <v>1353</v>
      </c>
      <c r="R1926" s="19">
        <v>92.94</v>
      </c>
      <c r="S1926" s="17">
        <v>3</v>
      </c>
      <c r="T1926" s="20">
        <v>0</v>
      </c>
      <c r="U1926" s="19">
        <v>41.823</v>
      </c>
      <c r="V1926" s="20">
        <f t="shared" si="150"/>
        <v>0.45</v>
      </c>
      <c r="W1926" s="17">
        <f t="shared" si="151"/>
        <v>2017</v>
      </c>
      <c r="X1926" t="str">
        <f t="shared" si="152"/>
        <v>Dec-2017</v>
      </c>
      <c r="Y1926" s="17">
        <f t="shared" si="153"/>
        <v>2</v>
      </c>
      <c r="Z1926" t="str">
        <f t="shared" si="154"/>
        <v>0% (No Discount)</v>
      </c>
      <c r="AA1926" s="17">
        <f>IF(COUNTIF($B$2:B1926,B1926)=1,1,0)</f>
        <v>1</v>
      </c>
      <c r="AB1926" s="17">
        <f>IF(COUNTIF($F$2:F1926,F1926)=1,1,0)</f>
        <v>0</v>
      </c>
    </row>
    <row r="1927" spans="1:28" x14ac:dyDescent="0.2">
      <c r="A1927" s="17">
        <v>1926</v>
      </c>
      <c r="B1927" t="s">
        <v>4815</v>
      </c>
      <c r="C1927" s="18">
        <v>42803</v>
      </c>
      <c r="D1927" s="18">
        <v>42807</v>
      </c>
      <c r="E1927" t="s">
        <v>77</v>
      </c>
      <c r="F1927" t="s">
        <v>2942</v>
      </c>
      <c r="G1927" t="s">
        <v>2943</v>
      </c>
      <c r="H1927" t="s">
        <v>68</v>
      </c>
      <c r="I1927" t="s">
        <v>54</v>
      </c>
      <c r="J1927" t="s">
        <v>154</v>
      </c>
      <c r="K1927" t="s">
        <v>70</v>
      </c>
      <c r="L1927">
        <v>94110</v>
      </c>
      <c r="M1927" t="s">
        <v>71</v>
      </c>
      <c r="N1927" t="s">
        <v>1210</v>
      </c>
      <c r="O1927" t="s">
        <v>98</v>
      </c>
      <c r="P1927" t="s">
        <v>188</v>
      </c>
      <c r="Q1927" t="s">
        <v>1211</v>
      </c>
      <c r="R1927" s="19">
        <v>199.98</v>
      </c>
      <c r="S1927" s="17">
        <v>2</v>
      </c>
      <c r="T1927" s="20">
        <v>0</v>
      </c>
      <c r="U1927" s="19">
        <v>69.992999999999995</v>
      </c>
      <c r="V1927" s="20">
        <f t="shared" si="150"/>
        <v>0.35</v>
      </c>
      <c r="W1927" s="17">
        <f t="shared" si="151"/>
        <v>2017</v>
      </c>
      <c r="X1927" t="str">
        <f t="shared" si="152"/>
        <v>Mar-2017</v>
      </c>
      <c r="Y1927" s="17">
        <f t="shared" si="153"/>
        <v>4</v>
      </c>
      <c r="Z1927" t="str">
        <f t="shared" si="154"/>
        <v>0% (No Discount)</v>
      </c>
      <c r="AA1927" s="17">
        <f>IF(COUNTIF($B$2:B1927,B1927)=1,1,0)</f>
        <v>1</v>
      </c>
      <c r="AB1927" s="17">
        <f>IF(COUNTIF($F$2:F1927,F1927)=1,1,0)</f>
        <v>0</v>
      </c>
    </row>
    <row r="1928" spans="1:28" x14ac:dyDescent="0.2">
      <c r="A1928" s="17">
        <v>1927</v>
      </c>
      <c r="B1928" t="s">
        <v>4816</v>
      </c>
      <c r="C1928" s="18">
        <v>42530</v>
      </c>
      <c r="D1928" s="18">
        <v>42536</v>
      </c>
      <c r="E1928" t="s">
        <v>77</v>
      </c>
      <c r="F1928" t="s">
        <v>3503</v>
      </c>
      <c r="G1928" t="s">
        <v>3504</v>
      </c>
      <c r="H1928" t="s">
        <v>53</v>
      </c>
      <c r="I1928" t="s">
        <v>54</v>
      </c>
      <c r="J1928" t="s">
        <v>69</v>
      </c>
      <c r="K1928" t="s">
        <v>70</v>
      </c>
      <c r="L1928">
        <v>90045</v>
      </c>
      <c r="M1928" t="s">
        <v>71</v>
      </c>
      <c r="N1928" t="s">
        <v>4817</v>
      </c>
      <c r="O1928" t="s">
        <v>98</v>
      </c>
      <c r="P1928" t="s">
        <v>99</v>
      </c>
      <c r="Q1928" t="s">
        <v>4818</v>
      </c>
      <c r="R1928" s="19">
        <v>177.48</v>
      </c>
      <c r="S1928" s="17">
        <v>3</v>
      </c>
      <c r="T1928" s="20">
        <v>0.2</v>
      </c>
      <c r="U1928" s="19">
        <v>19.9665</v>
      </c>
      <c r="V1928" s="20">
        <f t="shared" si="150"/>
        <v>0.1125</v>
      </c>
      <c r="W1928" s="17">
        <f t="shared" si="151"/>
        <v>2016</v>
      </c>
      <c r="X1928" t="str">
        <f t="shared" si="152"/>
        <v>Jun-2016</v>
      </c>
      <c r="Y1928" s="17">
        <f t="shared" si="153"/>
        <v>6</v>
      </c>
      <c r="Z1928" t="str">
        <f t="shared" si="154"/>
        <v>11-20%</v>
      </c>
      <c r="AA1928" s="17">
        <f>IF(COUNTIF($B$2:B1928,B1928)=1,1,0)</f>
        <v>1</v>
      </c>
      <c r="AB1928" s="17">
        <f>IF(COUNTIF($F$2:F1928,F1928)=1,1,0)</f>
        <v>0</v>
      </c>
    </row>
    <row r="1929" spans="1:28" x14ac:dyDescent="0.2">
      <c r="A1929" s="17">
        <v>1928</v>
      </c>
      <c r="B1929" t="s">
        <v>4819</v>
      </c>
      <c r="C1929" s="18">
        <v>43067</v>
      </c>
      <c r="D1929" s="18">
        <v>43070</v>
      </c>
      <c r="E1929" t="s">
        <v>215</v>
      </c>
      <c r="F1929" t="s">
        <v>2528</v>
      </c>
      <c r="G1929" t="s">
        <v>2529</v>
      </c>
      <c r="H1929" t="s">
        <v>53</v>
      </c>
      <c r="I1929" t="s">
        <v>54</v>
      </c>
      <c r="J1929" t="s">
        <v>836</v>
      </c>
      <c r="K1929" t="s">
        <v>484</v>
      </c>
      <c r="L1929">
        <v>80219</v>
      </c>
      <c r="M1929" t="s">
        <v>71</v>
      </c>
      <c r="N1929" t="s">
        <v>1656</v>
      </c>
      <c r="O1929" t="s">
        <v>73</v>
      </c>
      <c r="P1929" t="s">
        <v>117</v>
      </c>
      <c r="Q1929" t="s">
        <v>1657</v>
      </c>
      <c r="R1929" s="19">
        <v>88.768000000000001</v>
      </c>
      <c r="S1929" s="17">
        <v>2</v>
      </c>
      <c r="T1929" s="20">
        <v>0.2</v>
      </c>
      <c r="U1929" s="19">
        <v>31.0688</v>
      </c>
      <c r="V1929" s="20">
        <f t="shared" si="150"/>
        <v>0.35</v>
      </c>
      <c r="W1929" s="17">
        <f t="shared" si="151"/>
        <v>2017</v>
      </c>
      <c r="X1929" t="str">
        <f t="shared" si="152"/>
        <v>Nov-2017</v>
      </c>
      <c r="Y1929" s="17">
        <f t="shared" si="153"/>
        <v>3</v>
      </c>
      <c r="Z1929" t="str">
        <f t="shared" si="154"/>
        <v>11-20%</v>
      </c>
      <c r="AA1929" s="17">
        <f>IF(COUNTIF($B$2:B1929,B1929)=1,1,0)</f>
        <v>1</v>
      </c>
      <c r="AB1929" s="17">
        <f>IF(COUNTIF($F$2:F1929,F1929)=1,1,0)</f>
        <v>0</v>
      </c>
    </row>
    <row r="1930" spans="1:28" x14ac:dyDescent="0.2">
      <c r="A1930" s="17">
        <v>1929</v>
      </c>
      <c r="B1930" t="s">
        <v>4820</v>
      </c>
      <c r="C1930" s="18">
        <v>42810</v>
      </c>
      <c r="D1930" s="18">
        <v>42812</v>
      </c>
      <c r="E1930" t="s">
        <v>50</v>
      </c>
      <c r="F1930" t="s">
        <v>814</v>
      </c>
      <c r="G1930" t="s">
        <v>815</v>
      </c>
      <c r="H1930" t="s">
        <v>129</v>
      </c>
      <c r="I1930" t="s">
        <v>54</v>
      </c>
      <c r="J1930" t="s">
        <v>122</v>
      </c>
      <c r="K1930" t="s">
        <v>123</v>
      </c>
      <c r="L1930">
        <v>98105</v>
      </c>
      <c r="M1930" t="s">
        <v>71</v>
      </c>
      <c r="N1930" t="s">
        <v>4821</v>
      </c>
      <c r="O1930" t="s">
        <v>73</v>
      </c>
      <c r="P1930" t="s">
        <v>117</v>
      </c>
      <c r="Q1930" t="s">
        <v>4822</v>
      </c>
      <c r="R1930" s="19">
        <v>6.48</v>
      </c>
      <c r="S1930" s="17">
        <v>1</v>
      </c>
      <c r="T1930" s="20">
        <v>0</v>
      </c>
      <c r="U1930" s="19">
        <v>3.1103999999999998</v>
      </c>
      <c r="V1930" s="20">
        <f t="shared" si="150"/>
        <v>0.47999999999999993</v>
      </c>
      <c r="W1930" s="17">
        <f t="shared" si="151"/>
        <v>2017</v>
      </c>
      <c r="X1930" t="str">
        <f t="shared" si="152"/>
        <v>Mar-2017</v>
      </c>
      <c r="Y1930" s="17">
        <f t="shared" si="153"/>
        <v>2</v>
      </c>
      <c r="Z1930" t="str">
        <f t="shared" si="154"/>
        <v>0% (No Discount)</v>
      </c>
      <c r="AA1930" s="17">
        <f>IF(COUNTIF($B$2:B1930,B1930)=1,1,0)</f>
        <v>1</v>
      </c>
      <c r="AB1930" s="17">
        <f>IF(COUNTIF($F$2:F1930,F1930)=1,1,0)</f>
        <v>0</v>
      </c>
    </row>
    <row r="1931" spans="1:28" x14ac:dyDescent="0.2">
      <c r="A1931" s="17">
        <v>1930</v>
      </c>
      <c r="B1931" t="s">
        <v>4820</v>
      </c>
      <c r="C1931" s="18">
        <v>42810</v>
      </c>
      <c r="D1931" s="18">
        <v>42812</v>
      </c>
      <c r="E1931" t="s">
        <v>50</v>
      </c>
      <c r="F1931" t="s">
        <v>814</v>
      </c>
      <c r="G1931" t="s">
        <v>815</v>
      </c>
      <c r="H1931" t="s">
        <v>129</v>
      </c>
      <c r="I1931" t="s">
        <v>54</v>
      </c>
      <c r="J1931" t="s">
        <v>122</v>
      </c>
      <c r="K1931" t="s">
        <v>123</v>
      </c>
      <c r="L1931">
        <v>98105</v>
      </c>
      <c r="M1931" t="s">
        <v>71</v>
      </c>
      <c r="N1931" t="s">
        <v>1038</v>
      </c>
      <c r="O1931" t="s">
        <v>73</v>
      </c>
      <c r="P1931" t="s">
        <v>86</v>
      </c>
      <c r="Q1931" t="s">
        <v>1039</v>
      </c>
      <c r="R1931" s="19">
        <v>46.51</v>
      </c>
      <c r="S1931" s="17">
        <v>1</v>
      </c>
      <c r="T1931" s="20">
        <v>0</v>
      </c>
      <c r="U1931" s="19">
        <v>1.8604000000000001</v>
      </c>
      <c r="V1931" s="20">
        <f t="shared" si="150"/>
        <v>0.04</v>
      </c>
      <c r="W1931" s="17">
        <f t="shared" si="151"/>
        <v>2017</v>
      </c>
      <c r="X1931" t="str">
        <f t="shared" si="152"/>
        <v>Mar-2017</v>
      </c>
      <c r="Y1931" s="17">
        <f t="shared" si="153"/>
        <v>2</v>
      </c>
      <c r="Z1931" t="str">
        <f t="shared" si="154"/>
        <v>0% (No Discount)</v>
      </c>
      <c r="AA1931" s="17">
        <f>IF(COUNTIF($B$2:B1931,B1931)=1,1,0)</f>
        <v>0</v>
      </c>
      <c r="AB1931" s="17">
        <f>IF(COUNTIF($F$2:F1931,F1931)=1,1,0)</f>
        <v>0</v>
      </c>
    </row>
    <row r="1932" spans="1:28" x14ac:dyDescent="0.2">
      <c r="A1932" s="17">
        <v>1931</v>
      </c>
      <c r="B1932" t="s">
        <v>4820</v>
      </c>
      <c r="C1932" s="18">
        <v>42810</v>
      </c>
      <c r="D1932" s="18">
        <v>42812</v>
      </c>
      <c r="E1932" t="s">
        <v>50</v>
      </c>
      <c r="F1932" t="s">
        <v>814</v>
      </c>
      <c r="G1932" t="s">
        <v>815</v>
      </c>
      <c r="H1932" t="s">
        <v>129</v>
      </c>
      <c r="I1932" t="s">
        <v>54</v>
      </c>
      <c r="J1932" t="s">
        <v>122</v>
      </c>
      <c r="K1932" t="s">
        <v>123</v>
      </c>
      <c r="L1932">
        <v>98105</v>
      </c>
      <c r="M1932" t="s">
        <v>71</v>
      </c>
      <c r="N1932" t="s">
        <v>3536</v>
      </c>
      <c r="O1932" t="s">
        <v>98</v>
      </c>
      <c r="P1932" t="s">
        <v>99</v>
      </c>
      <c r="Q1932" t="s">
        <v>3537</v>
      </c>
      <c r="R1932" s="19">
        <v>659.976</v>
      </c>
      <c r="S1932" s="17">
        <v>3</v>
      </c>
      <c r="T1932" s="20">
        <v>0.2</v>
      </c>
      <c r="U1932" s="19">
        <v>49.498199999999997</v>
      </c>
      <c r="V1932" s="20">
        <f t="shared" si="150"/>
        <v>7.4999999999999997E-2</v>
      </c>
      <c r="W1932" s="17">
        <f t="shared" si="151"/>
        <v>2017</v>
      </c>
      <c r="X1932" t="str">
        <f t="shared" si="152"/>
        <v>Mar-2017</v>
      </c>
      <c r="Y1932" s="17">
        <f t="shared" si="153"/>
        <v>2</v>
      </c>
      <c r="Z1932" t="str">
        <f t="shared" si="154"/>
        <v>11-20%</v>
      </c>
      <c r="AA1932" s="17">
        <f>IF(COUNTIF($B$2:B1932,B1932)=1,1,0)</f>
        <v>0</v>
      </c>
      <c r="AB1932" s="17">
        <f>IF(COUNTIF($F$2:F1932,F1932)=1,1,0)</f>
        <v>0</v>
      </c>
    </row>
    <row r="1933" spans="1:28" x14ac:dyDescent="0.2">
      <c r="A1933" s="17">
        <v>1932</v>
      </c>
      <c r="B1933" t="s">
        <v>4823</v>
      </c>
      <c r="C1933" s="18">
        <v>42701</v>
      </c>
      <c r="D1933" s="18">
        <v>42703</v>
      </c>
      <c r="E1933" t="s">
        <v>50</v>
      </c>
      <c r="F1933" t="s">
        <v>995</v>
      </c>
      <c r="G1933" t="s">
        <v>996</v>
      </c>
      <c r="H1933" t="s">
        <v>53</v>
      </c>
      <c r="I1933" t="s">
        <v>54</v>
      </c>
      <c r="J1933" t="s">
        <v>650</v>
      </c>
      <c r="K1933" t="s">
        <v>337</v>
      </c>
      <c r="L1933">
        <v>85254</v>
      </c>
      <c r="M1933" t="s">
        <v>71</v>
      </c>
      <c r="N1933" t="s">
        <v>4824</v>
      </c>
      <c r="O1933" t="s">
        <v>98</v>
      </c>
      <c r="P1933" t="s">
        <v>99</v>
      </c>
      <c r="Q1933" t="s">
        <v>4825</v>
      </c>
      <c r="R1933" s="19">
        <v>271.99200000000002</v>
      </c>
      <c r="S1933" s="17">
        <v>1</v>
      </c>
      <c r="T1933" s="20">
        <v>0.2</v>
      </c>
      <c r="U1933" s="19">
        <v>23.799299999999999</v>
      </c>
      <c r="V1933" s="20">
        <f t="shared" si="150"/>
        <v>8.7499999999999994E-2</v>
      </c>
      <c r="W1933" s="17">
        <f t="shared" si="151"/>
        <v>2016</v>
      </c>
      <c r="X1933" t="str">
        <f t="shared" si="152"/>
        <v>Nov-2016</v>
      </c>
      <c r="Y1933" s="17">
        <f t="shared" si="153"/>
        <v>2</v>
      </c>
      <c r="Z1933" t="str">
        <f t="shared" si="154"/>
        <v>11-20%</v>
      </c>
      <c r="AA1933" s="17">
        <f>IF(COUNTIF($B$2:B1933,B1933)=1,1,0)</f>
        <v>1</v>
      </c>
      <c r="AB1933" s="17">
        <f>IF(COUNTIF($F$2:F1933,F1933)=1,1,0)</f>
        <v>0</v>
      </c>
    </row>
    <row r="1934" spans="1:28" x14ac:dyDescent="0.2">
      <c r="A1934" s="17">
        <v>1933</v>
      </c>
      <c r="B1934" t="s">
        <v>4826</v>
      </c>
      <c r="C1934" s="18">
        <v>42953</v>
      </c>
      <c r="D1934" s="18">
        <v>42957</v>
      </c>
      <c r="E1934" t="s">
        <v>50</v>
      </c>
      <c r="F1934" t="s">
        <v>2336</v>
      </c>
      <c r="G1934" t="s">
        <v>2337</v>
      </c>
      <c r="H1934" t="s">
        <v>53</v>
      </c>
      <c r="I1934" t="s">
        <v>54</v>
      </c>
      <c r="J1934" t="s">
        <v>4304</v>
      </c>
      <c r="K1934" t="s">
        <v>765</v>
      </c>
      <c r="L1934">
        <v>70506</v>
      </c>
      <c r="M1934" t="s">
        <v>57</v>
      </c>
      <c r="N1934" t="s">
        <v>4827</v>
      </c>
      <c r="O1934" t="s">
        <v>59</v>
      </c>
      <c r="P1934" t="s">
        <v>60</v>
      </c>
      <c r="Q1934" t="s">
        <v>4828</v>
      </c>
      <c r="R1934" s="19">
        <v>145.74</v>
      </c>
      <c r="S1934" s="17">
        <v>3</v>
      </c>
      <c r="T1934" s="20">
        <v>0</v>
      </c>
      <c r="U1934" s="19">
        <v>23.3184</v>
      </c>
      <c r="V1934" s="20">
        <f t="shared" si="150"/>
        <v>0.16</v>
      </c>
      <c r="W1934" s="17">
        <f t="shared" si="151"/>
        <v>2017</v>
      </c>
      <c r="X1934" t="str">
        <f t="shared" si="152"/>
        <v>Aug-2017</v>
      </c>
      <c r="Y1934" s="17">
        <f t="shared" si="153"/>
        <v>4</v>
      </c>
      <c r="Z1934" t="str">
        <f t="shared" si="154"/>
        <v>0% (No Discount)</v>
      </c>
      <c r="AA1934" s="17">
        <f>IF(COUNTIF($B$2:B1934,B1934)=1,1,0)</f>
        <v>1</v>
      </c>
      <c r="AB1934" s="17">
        <f>IF(COUNTIF($F$2:F1934,F1934)=1,1,0)</f>
        <v>0</v>
      </c>
    </row>
    <row r="1935" spans="1:28" x14ac:dyDescent="0.2">
      <c r="A1935" s="17">
        <v>1934</v>
      </c>
      <c r="B1935" t="s">
        <v>4826</v>
      </c>
      <c r="C1935" s="18">
        <v>42953</v>
      </c>
      <c r="D1935" s="18">
        <v>42957</v>
      </c>
      <c r="E1935" t="s">
        <v>50</v>
      </c>
      <c r="F1935" t="s">
        <v>2336</v>
      </c>
      <c r="G1935" t="s">
        <v>2337</v>
      </c>
      <c r="H1935" t="s">
        <v>53</v>
      </c>
      <c r="I1935" t="s">
        <v>54</v>
      </c>
      <c r="J1935" t="s">
        <v>4304</v>
      </c>
      <c r="K1935" t="s">
        <v>765</v>
      </c>
      <c r="L1935">
        <v>70506</v>
      </c>
      <c r="M1935" t="s">
        <v>57</v>
      </c>
      <c r="N1935" t="s">
        <v>286</v>
      </c>
      <c r="O1935" t="s">
        <v>59</v>
      </c>
      <c r="P1935" t="s">
        <v>92</v>
      </c>
      <c r="Q1935" t="s">
        <v>287</v>
      </c>
      <c r="R1935" s="19">
        <v>15.4</v>
      </c>
      <c r="S1935" s="17">
        <v>5</v>
      </c>
      <c r="T1935" s="20">
        <v>0</v>
      </c>
      <c r="U1935" s="19">
        <v>7.3920000000000003</v>
      </c>
      <c r="V1935" s="20">
        <f t="shared" si="150"/>
        <v>0.48000000000000004</v>
      </c>
      <c r="W1935" s="17">
        <f t="shared" si="151"/>
        <v>2017</v>
      </c>
      <c r="X1935" t="str">
        <f t="shared" si="152"/>
        <v>Aug-2017</v>
      </c>
      <c r="Y1935" s="17">
        <f t="shared" si="153"/>
        <v>4</v>
      </c>
      <c r="Z1935" t="str">
        <f t="shared" si="154"/>
        <v>0% (No Discount)</v>
      </c>
      <c r="AA1935" s="17">
        <f>IF(COUNTIF($B$2:B1935,B1935)=1,1,0)</f>
        <v>0</v>
      </c>
      <c r="AB1935" s="17">
        <f>IF(COUNTIF($F$2:F1935,F1935)=1,1,0)</f>
        <v>0</v>
      </c>
    </row>
    <row r="1936" spans="1:28" x14ac:dyDescent="0.2">
      <c r="A1936" s="17">
        <v>1935</v>
      </c>
      <c r="B1936" t="s">
        <v>4829</v>
      </c>
      <c r="C1936" s="18">
        <v>43066</v>
      </c>
      <c r="D1936" s="18">
        <v>43072</v>
      </c>
      <c r="E1936" t="s">
        <v>77</v>
      </c>
      <c r="F1936" t="s">
        <v>2942</v>
      </c>
      <c r="G1936" t="s">
        <v>2943</v>
      </c>
      <c r="H1936" t="s">
        <v>68</v>
      </c>
      <c r="I1936" t="s">
        <v>54</v>
      </c>
      <c r="J1936" t="s">
        <v>154</v>
      </c>
      <c r="K1936" t="s">
        <v>70</v>
      </c>
      <c r="L1936">
        <v>94109</v>
      </c>
      <c r="M1936" t="s">
        <v>71</v>
      </c>
      <c r="N1936" t="s">
        <v>4673</v>
      </c>
      <c r="O1936" t="s">
        <v>73</v>
      </c>
      <c r="P1936" t="s">
        <v>117</v>
      </c>
      <c r="Q1936" t="s">
        <v>4674</v>
      </c>
      <c r="R1936" s="19">
        <v>244.55</v>
      </c>
      <c r="S1936" s="17">
        <v>5</v>
      </c>
      <c r="T1936" s="20">
        <v>0</v>
      </c>
      <c r="U1936" s="19">
        <v>114.9385</v>
      </c>
      <c r="V1936" s="20">
        <f t="shared" si="150"/>
        <v>0.47</v>
      </c>
      <c r="W1936" s="17">
        <f t="shared" si="151"/>
        <v>2017</v>
      </c>
      <c r="X1936" t="str">
        <f t="shared" si="152"/>
        <v>Nov-2017</v>
      </c>
      <c r="Y1936" s="17">
        <f t="shared" si="153"/>
        <v>6</v>
      </c>
      <c r="Z1936" t="str">
        <f t="shared" si="154"/>
        <v>0% (No Discount)</v>
      </c>
      <c r="AA1936" s="17">
        <f>IF(COUNTIF($B$2:B1936,B1936)=1,1,0)</f>
        <v>1</v>
      </c>
      <c r="AB1936" s="17">
        <f>IF(COUNTIF($F$2:F1936,F1936)=1,1,0)</f>
        <v>0</v>
      </c>
    </row>
    <row r="1937" spans="1:28" x14ac:dyDescent="0.2">
      <c r="A1937" s="17">
        <v>1936</v>
      </c>
      <c r="B1937" t="s">
        <v>4829</v>
      </c>
      <c r="C1937" s="18">
        <v>43066</v>
      </c>
      <c r="D1937" s="18">
        <v>43072</v>
      </c>
      <c r="E1937" t="s">
        <v>77</v>
      </c>
      <c r="F1937" t="s">
        <v>2942</v>
      </c>
      <c r="G1937" t="s">
        <v>2943</v>
      </c>
      <c r="H1937" t="s">
        <v>68</v>
      </c>
      <c r="I1937" t="s">
        <v>54</v>
      </c>
      <c r="J1937" t="s">
        <v>154</v>
      </c>
      <c r="K1937" t="s">
        <v>70</v>
      </c>
      <c r="L1937">
        <v>94109</v>
      </c>
      <c r="M1937" t="s">
        <v>71</v>
      </c>
      <c r="N1937" t="s">
        <v>4830</v>
      </c>
      <c r="O1937" t="s">
        <v>98</v>
      </c>
      <c r="P1937" t="s">
        <v>188</v>
      </c>
      <c r="Q1937" t="s">
        <v>4831</v>
      </c>
      <c r="R1937" s="19">
        <v>166.16</v>
      </c>
      <c r="S1937" s="17">
        <v>8</v>
      </c>
      <c r="T1937" s="20">
        <v>0</v>
      </c>
      <c r="U1937" s="19">
        <v>59.817599999999999</v>
      </c>
      <c r="V1937" s="20">
        <f t="shared" si="150"/>
        <v>0.36</v>
      </c>
      <c r="W1937" s="17">
        <f t="shared" si="151"/>
        <v>2017</v>
      </c>
      <c r="X1937" t="str">
        <f t="shared" si="152"/>
        <v>Nov-2017</v>
      </c>
      <c r="Y1937" s="17">
        <f t="shared" si="153"/>
        <v>6</v>
      </c>
      <c r="Z1937" t="str">
        <f t="shared" si="154"/>
        <v>0% (No Discount)</v>
      </c>
      <c r="AA1937" s="17">
        <f>IF(COUNTIF($B$2:B1937,B1937)=1,1,0)</f>
        <v>0</v>
      </c>
      <c r="AB1937" s="17">
        <f>IF(COUNTIF($F$2:F1937,F1937)=1,1,0)</f>
        <v>0</v>
      </c>
    </row>
    <row r="1938" spans="1:28" x14ac:dyDescent="0.2">
      <c r="A1938" s="17">
        <v>1937</v>
      </c>
      <c r="B1938" t="s">
        <v>4832</v>
      </c>
      <c r="C1938" s="18">
        <v>42149</v>
      </c>
      <c r="D1938" s="18">
        <v>42151</v>
      </c>
      <c r="E1938" t="s">
        <v>50</v>
      </c>
      <c r="F1938" t="s">
        <v>3995</v>
      </c>
      <c r="G1938" t="s">
        <v>3996</v>
      </c>
      <c r="H1938" t="s">
        <v>129</v>
      </c>
      <c r="I1938" t="s">
        <v>54</v>
      </c>
      <c r="J1938" t="s">
        <v>154</v>
      </c>
      <c r="K1938" t="s">
        <v>70</v>
      </c>
      <c r="L1938">
        <v>94109</v>
      </c>
      <c r="M1938" t="s">
        <v>71</v>
      </c>
      <c r="N1938" t="s">
        <v>3442</v>
      </c>
      <c r="O1938" t="s">
        <v>59</v>
      </c>
      <c r="P1938" t="s">
        <v>92</v>
      </c>
      <c r="Q1938" t="s">
        <v>3443</v>
      </c>
      <c r="R1938" s="19">
        <v>14.73</v>
      </c>
      <c r="S1938" s="17">
        <v>3</v>
      </c>
      <c r="T1938" s="20">
        <v>0</v>
      </c>
      <c r="U1938" s="19">
        <v>4.8609</v>
      </c>
      <c r="V1938" s="20">
        <f t="shared" si="150"/>
        <v>0.33</v>
      </c>
      <c r="W1938" s="17">
        <f t="shared" si="151"/>
        <v>2015</v>
      </c>
      <c r="X1938" t="str">
        <f t="shared" si="152"/>
        <v>May-2015</v>
      </c>
      <c r="Y1938" s="17">
        <f t="shared" si="153"/>
        <v>2</v>
      </c>
      <c r="Z1938" t="str">
        <f t="shared" si="154"/>
        <v>0% (No Discount)</v>
      </c>
      <c r="AA1938" s="17">
        <f>IF(COUNTIF($B$2:B1938,B1938)=1,1,0)</f>
        <v>1</v>
      </c>
      <c r="AB1938" s="17">
        <f>IF(COUNTIF($F$2:F1938,F1938)=1,1,0)</f>
        <v>0</v>
      </c>
    </row>
    <row r="1939" spans="1:28" x14ac:dyDescent="0.2">
      <c r="A1939" s="17">
        <v>1938</v>
      </c>
      <c r="B1939" t="s">
        <v>4833</v>
      </c>
      <c r="C1939" s="18">
        <v>42559</v>
      </c>
      <c r="D1939" s="18">
        <v>42563</v>
      </c>
      <c r="E1939" t="s">
        <v>77</v>
      </c>
      <c r="F1939" t="s">
        <v>4834</v>
      </c>
      <c r="G1939" t="s">
        <v>4835</v>
      </c>
      <c r="H1939" t="s">
        <v>53</v>
      </c>
      <c r="I1939" t="s">
        <v>54</v>
      </c>
      <c r="J1939" t="s">
        <v>4836</v>
      </c>
      <c r="K1939" t="s">
        <v>484</v>
      </c>
      <c r="L1939">
        <v>80020</v>
      </c>
      <c r="M1939" t="s">
        <v>71</v>
      </c>
      <c r="N1939" t="s">
        <v>4837</v>
      </c>
      <c r="O1939" t="s">
        <v>73</v>
      </c>
      <c r="P1939" t="s">
        <v>102</v>
      </c>
      <c r="Q1939" t="s">
        <v>4838</v>
      </c>
      <c r="R1939" s="19">
        <v>19.968</v>
      </c>
      <c r="S1939" s="17">
        <v>2</v>
      </c>
      <c r="T1939" s="20">
        <v>0.7</v>
      </c>
      <c r="U1939" s="19">
        <v>-13.311999999999999</v>
      </c>
      <c r="V1939" s="20">
        <f t="shared" si="150"/>
        <v>-0.66666666666666663</v>
      </c>
      <c r="W1939" s="17">
        <f t="shared" si="151"/>
        <v>2016</v>
      </c>
      <c r="X1939" t="str">
        <f t="shared" si="152"/>
        <v>Jul-2016</v>
      </c>
      <c r="Y1939" s="17">
        <f t="shared" si="153"/>
        <v>4</v>
      </c>
      <c r="Z1939" t="str">
        <f t="shared" si="154"/>
        <v>Over 50%</v>
      </c>
      <c r="AA1939" s="17">
        <f>IF(COUNTIF($B$2:B1939,B1939)=1,1,0)</f>
        <v>1</v>
      </c>
      <c r="AB1939" s="17">
        <f>IF(COUNTIF($F$2:F1939,F1939)=1,1,0)</f>
        <v>1</v>
      </c>
    </row>
    <row r="1940" spans="1:28" x14ac:dyDescent="0.2">
      <c r="A1940" s="17">
        <v>1939</v>
      </c>
      <c r="B1940" t="s">
        <v>4833</v>
      </c>
      <c r="C1940" s="18">
        <v>42559</v>
      </c>
      <c r="D1940" s="18">
        <v>42563</v>
      </c>
      <c r="E1940" t="s">
        <v>77</v>
      </c>
      <c r="F1940" t="s">
        <v>4834</v>
      </c>
      <c r="G1940" t="s">
        <v>4835</v>
      </c>
      <c r="H1940" t="s">
        <v>53</v>
      </c>
      <c r="I1940" t="s">
        <v>54</v>
      </c>
      <c r="J1940" t="s">
        <v>4836</v>
      </c>
      <c r="K1940" t="s">
        <v>484</v>
      </c>
      <c r="L1940">
        <v>80020</v>
      </c>
      <c r="M1940" t="s">
        <v>71</v>
      </c>
      <c r="N1940" t="s">
        <v>4839</v>
      </c>
      <c r="O1940" t="s">
        <v>73</v>
      </c>
      <c r="P1940" t="s">
        <v>86</v>
      </c>
      <c r="Q1940" t="s">
        <v>4840</v>
      </c>
      <c r="R1940" s="19">
        <v>33.488</v>
      </c>
      <c r="S1940" s="17">
        <v>7</v>
      </c>
      <c r="T1940" s="20">
        <v>0.2</v>
      </c>
      <c r="U1940" s="19">
        <v>-1.2558</v>
      </c>
      <c r="V1940" s="20">
        <f t="shared" si="150"/>
        <v>-3.7499999999999999E-2</v>
      </c>
      <c r="W1940" s="17">
        <f t="shared" si="151"/>
        <v>2016</v>
      </c>
      <c r="X1940" t="str">
        <f t="shared" si="152"/>
        <v>Jul-2016</v>
      </c>
      <c r="Y1940" s="17">
        <f t="shared" si="153"/>
        <v>4</v>
      </c>
      <c r="Z1940" t="str">
        <f t="shared" si="154"/>
        <v>11-20%</v>
      </c>
      <c r="AA1940" s="17">
        <f>IF(COUNTIF($B$2:B1940,B1940)=1,1,0)</f>
        <v>0</v>
      </c>
      <c r="AB1940" s="17">
        <f>IF(COUNTIF($F$2:F1940,F1940)=1,1,0)</f>
        <v>0</v>
      </c>
    </row>
    <row r="1941" spans="1:28" x14ac:dyDescent="0.2">
      <c r="A1941" s="17">
        <v>1940</v>
      </c>
      <c r="B1941" t="s">
        <v>4833</v>
      </c>
      <c r="C1941" s="18">
        <v>42559</v>
      </c>
      <c r="D1941" s="18">
        <v>42563</v>
      </c>
      <c r="E1941" t="s">
        <v>77</v>
      </c>
      <c r="F1941" t="s">
        <v>4834</v>
      </c>
      <c r="G1941" t="s">
        <v>4835</v>
      </c>
      <c r="H1941" t="s">
        <v>53</v>
      </c>
      <c r="I1941" t="s">
        <v>54</v>
      </c>
      <c r="J1941" t="s">
        <v>4836</v>
      </c>
      <c r="K1941" t="s">
        <v>484</v>
      </c>
      <c r="L1941">
        <v>80020</v>
      </c>
      <c r="M1941" t="s">
        <v>71</v>
      </c>
      <c r="N1941" t="s">
        <v>185</v>
      </c>
      <c r="O1941" t="s">
        <v>73</v>
      </c>
      <c r="P1941" t="s">
        <v>102</v>
      </c>
      <c r="Q1941" t="s">
        <v>186</v>
      </c>
      <c r="R1941" s="19">
        <v>8.7360000000000007</v>
      </c>
      <c r="S1941" s="17">
        <v>4</v>
      </c>
      <c r="T1941" s="20">
        <v>0.7</v>
      </c>
      <c r="U1941" s="19">
        <v>-6.1151999999999997</v>
      </c>
      <c r="V1941" s="20">
        <f t="shared" si="150"/>
        <v>-0.7</v>
      </c>
      <c r="W1941" s="17">
        <f t="shared" si="151"/>
        <v>2016</v>
      </c>
      <c r="X1941" t="str">
        <f t="shared" si="152"/>
        <v>Jul-2016</v>
      </c>
      <c r="Y1941" s="17">
        <f t="shared" si="153"/>
        <v>4</v>
      </c>
      <c r="Z1941" t="str">
        <f t="shared" si="154"/>
        <v>Over 50%</v>
      </c>
      <c r="AA1941" s="17">
        <f>IF(COUNTIF($B$2:B1941,B1941)=1,1,0)</f>
        <v>0</v>
      </c>
      <c r="AB1941" s="17">
        <f>IF(COUNTIF($F$2:F1941,F1941)=1,1,0)</f>
        <v>0</v>
      </c>
    </row>
    <row r="1942" spans="1:28" x14ac:dyDescent="0.2">
      <c r="A1942" s="17">
        <v>1941</v>
      </c>
      <c r="B1942" t="s">
        <v>4833</v>
      </c>
      <c r="C1942" s="18">
        <v>42559</v>
      </c>
      <c r="D1942" s="18">
        <v>42563</v>
      </c>
      <c r="E1942" t="s">
        <v>77</v>
      </c>
      <c r="F1942" t="s">
        <v>4834</v>
      </c>
      <c r="G1942" t="s">
        <v>4835</v>
      </c>
      <c r="H1942" t="s">
        <v>53</v>
      </c>
      <c r="I1942" t="s">
        <v>54</v>
      </c>
      <c r="J1942" t="s">
        <v>4836</v>
      </c>
      <c r="K1942" t="s">
        <v>484</v>
      </c>
      <c r="L1942">
        <v>80020</v>
      </c>
      <c r="M1942" t="s">
        <v>71</v>
      </c>
      <c r="N1942" t="s">
        <v>715</v>
      </c>
      <c r="O1942" t="s">
        <v>59</v>
      </c>
      <c r="P1942" t="s">
        <v>63</v>
      </c>
      <c r="Q1942" t="s">
        <v>716</v>
      </c>
      <c r="R1942" s="19">
        <v>662.88</v>
      </c>
      <c r="S1942" s="17">
        <v>3</v>
      </c>
      <c r="T1942" s="20">
        <v>0.2</v>
      </c>
      <c r="U1942" s="19">
        <v>74.573999999999998</v>
      </c>
      <c r="V1942" s="20">
        <f t="shared" si="150"/>
        <v>0.1125</v>
      </c>
      <c r="W1942" s="17">
        <f t="shared" si="151"/>
        <v>2016</v>
      </c>
      <c r="X1942" t="str">
        <f t="shared" si="152"/>
        <v>Jul-2016</v>
      </c>
      <c r="Y1942" s="17">
        <f t="shared" si="153"/>
        <v>4</v>
      </c>
      <c r="Z1942" t="str">
        <f t="shared" si="154"/>
        <v>11-20%</v>
      </c>
      <c r="AA1942" s="17">
        <f>IF(COUNTIF($B$2:B1942,B1942)=1,1,0)</f>
        <v>0</v>
      </c>
      <c r="AB1942" s="17">
        <f>IF(COUNTIF($F$2:F1942,F1942)=1,1,0)</f>
        <v>0</v>
      </c>
    </row>
    <row r="1943" spans="1:28" x14ac:dyDescent="0.2">
      <c r="A1943" s="17">
        <v>1942</v>
      </c>
      <c r="B1943" t="s">
        <v>4841</v>
      </c>
      <c r="C1943" s="18">
        <v>42976</v>
      </c>
      <c r="D1943" s="18">
        <v>42979</v>
      </c>
      <c r="E1943" t="s">
        <v>215</v>
      </c>
      <c r="F1943" t="s">
        <v>3701</v>
      </c>
      <c r="G1943" t="s">
        <v>3702</v>
      </c>
      <c r="H1943" t="s">
        <v>68</v>
      </c>
      <c r="I1943" t="s">
        <v>54</v>
      </c>
      <c r="J1943" t="s">
        <v>1351</v>
      </c>
      <c r="K1943" t="s">
        <v>238</v>
      </c>
      <c r="L1943">
        <v>62301</v>
      </c>
      <c r="M1943" t="s">
        <v>132</v>
      </c>
      <c r="N1943" t="s">
        <v>879</v>
      </c>
      <c r="O1943" t="s">
        <v>73</v>
      </c>
      <c r="P1943" t="s">
        <v>74</v>
      </c>
      <c r="Q1943" t="s">
        <v>880</v>
      </c>
      <c r="R1943" s="19">
        <v>47.36</v>
      </c>
      <c r="S1943" s="17">
        <v>4</v>
      </c>
      <c r="T1943" s="20">
        <v>0.2</v>
      </c>
      <c r="U1943" s="19">
        <v>17.760000000000002</v>
      </c>
      <c r="V1943" s="20">
        <f t="shared" si="150"/>
        <v>0.37500000000000006</v>
      </c>
      <c r="W1943" s="17">
        <f t="shared" si="151"/>
        <v>2017</v>
      </c>
      <c r="X1943" t="str">
        <f t="shared" si="152"/>
        <v>Aug-2017</v>
      </c>
      <c r="Y1943" s="17">
        <f t="shared" si="153"/>
        <v>3</v>
      </c>
      <c r="Z1943" t="str">
        <f t="shared" si="154"/>
        <v>11-20%</v>
      </c>
      <c r="AA1943" s="17">
        <f>IF(COUNTIF($B$2:B1943,B1943)=1,1,0)</f>
        <v>1</v>
      </c>
      <c r="AB1943" s="17">
        <f>IF(COUNTIF($F$2:F1943,F1943)=1,1,0)</f>
        <v>0</v>
      </c>
    </row>
    <row r="1944" spans="1:28" x14ac:dyDescent="0.2">
      <c r="A1944" s="17">
        <v>1943</v>
      </c>
      <c r="B1944" t="s">
        <v>4841</v>
      </c>
      <c r="C1944" s="18">
        <v>42976</v>
      </c>
      <c r="D1944" s="18">
        <v>42979</v>
      </c>
      <c r="E1944" t="s">
        <v>215</v>
      </c>
      <c r="F1944" t="s">
        <v>3701</v>
      </c>
      <c r="G1944" t="s">
        <v>3702</v>
      </c>
      <c r="H1944" t="s">
        <v>68</v>
      </c>
      <c r="I1944" t="s">
        <v>54</v>
      </c>
      <c r="J1944" t="s">
        <v>1351</v>
      </c>
      <c r="K1944" t="s">
        <v>238</v>
      </c>
      <c r="L1944">
        <v>62301</v>
      </c>
      <c r="M1944" t="s">
        <v>132</v>
      </c>
      <c r="N1944" t="s">
        <v>1797</v>
      </c>
      <c r="O1944" t="s">
        <v>73</v>
      </c>
      <c r="P1944" t="s">
        <v>86</v>
      </c>
      <c r="Q1944" t="s">
        <v>1798</v>
      </c>
      <c r="R1944" s="19">
        <v>27.44</v>
      </c>
      <c r="S1944" s="17">
        <v>2</v>
      </c>
      <c r="T1944" s="20">
        <v>0.2</v>
      </c>
      <c r="U1944" s="19">
        <v>2.4009999999999998</v>
      </c>
      <c r="V1944" s="20">
        <f t="shared" si="150"/>
        <v>8.7499999999999994E-2</v>
      </c>
      <c r="W1944" s="17">
        <f t="shared" si="151"/>
        <v>2017</v>
      </c>
      <c r="X1944" t="str">
        <f t="shared" si="152"/>
        <v>Aug-2017</v>
      </c>
      <c r="Y1944" s="17">
        <f t="shared" si="153"/>
        <v>3</v>
      </c>
      <c r="Z1944" t="str">
        <f t="shared" si="154"/>
        <v>11-20%</v>
      </c>
      <c r="AA1944" s="17">
        <f>IF(COUNTIF($B$2:B1944,B1944)=1,1,0)</f>
        <v>0</v>
      </c>
      <c r="AB1944" s="17">
        <f>IF(COUNTIF($F$2:F1944,F1944)=1,1,0)</f>
        <v>0</v>
      </c>
    </row>
    <row r="1945" spans="1:28" x14ac:dyDescent="0.2">
      <c r="A1945" s="17">
        <v>1944</v>
      </c>
      <c r="B1945" t="s">
        <v>4841</v>
      </c>
      <c r="C1945" s="18">
        <v>42976</v>
      </c>
      <c r="D1945" s="18">
        <v>42979</v>
      </c>
      <c r="E1945" t="s">
        <v>215</v>
      </c>
      <c r="F1945" t="s">
        <v>3701</v>
      </c>
      <c r="G1945" t="s">
        <v>3702</v>
      </c>
      <c r="H1945" t="s">
        <v>68</v>
      </c>
      <c r="I1945" t="s">
        <v>54</v>
      </c>
      <c r="J1945" t="s">
        <v>1351</v>
      </c>
      <c r="K1945" t="s">
        <v>238</v>
      </c>
      <c r="L1945">
        <v>62301</v>
      </c>
      <c r="M1945" t="s">
        <v>132</v>
      </c>
      <c r="N1945" t="s">
        <v>2970</v>
      </c>
      <c r="O1945" t="s">
        <v>73</v>
      </c>
      <c r="P1945" t="s">
        <v>102</v>
      </c>
      <c r="Q1945" t="s">
        <v>2971</v>
      </c>
      <c r="R1945" s="19">
        <v>3.24</v>
      </c>
      <c r="S1945" s="17">
        <v>9</v>
      </c>
      <c r="T1945" s="20">
        <v>0.8</v>
      </c>
      <c r="U1945" s="19">
        <v>-5.1840000000000002</v>
      </c>
      <c r="V1945" s="20">
        <f t="shared" si="150"/>
        <v>-1.5999999999999999</v>
      </c>
      <c r="W1945" s="17">
        <f t="shared" si="151"/>
        <v>2017</v>
      </c>
      <c r="X1945" t="str">
        <f t="shared" si="152"/>
        <v>Aug-2017</v>
      </c>
      <c r="Y1945" s="17">
        <f t="shared" si="153"/>
        <v>3</v>
      </c>
      <c r="Z1945" t="str">
        <f t="shared" si="154"/>
        <v>Over 50%</v>
      </c>
      <c r="AA1945" s="17">
        <f>IF(COUNTIF($B$2:B1945,B1945)=1,1,0)</f>
        <v>0</v>
      </c>
      <c r="AB1945" s="17">
        <f>IF(COUNTIF($F$2:F1945,F1945)=1,1,0)</f>
        <v>0</v>
      </c>
    </row>
    <row r="1946" spans="1:28" x14ac:dyDescent="0.2">
      <c r="A1946" s="17">
        <v>1945</v>
      </c>
      <c r="B1946" t="s">
        <v>4842</v>
      </c>
      <c r="C1946" s="18">
        <v>42541</v>
      </c>
      <c r="D1946" s="18">
        <v>42547</v>
      </c>
      <c r="E1946" t="s">
        <v>77</v>
      </c>
      <c r="F1946" t="s">
        <v>924</v>
      </c>
      <c r="G1946" t="s">
        <v>925</v>
      </c>
      <c r="H1946" t="s">
        <v>68</v>
      </c>
      <c r="I1946" t="s">
        <v>54</v>
      </c>
      <c r="J1946" t="s">
        <v>4250</v>
      </c>
      <c r="K1946" t="s">
        <v>131</v>
      </c>
      <c r="L1946">
        <v>75007</v>
      </c>
      <c r="M1946" t="s">
        <v>132</v>
      </c>
      <c r="N1946" t="s">
        <v>4031</v>
      </c>
      <c r="O1946" t="s">
        <v>98</v>
      </c>
      <c r="P1946" t="s">
        <v>188</v>
      </c>
      <c r="Q1946" t="s">
        <v>4032</v>
      </c>
      <c r="R1946" s="19">
        <v>95.968000000000004</v>
      </c>
      <c r="S1946" s="17">
        <v>4</v>
      </c>
      <c r="T1946" s="20">
        <v>0.2</v>
      </c>
      <c r="U1946" s="19">
        <v>26.391200000000001</v>
      </c>
      <c r="V1946" s="20">
        <f t="shared" si="150"/>
        <v>0.27500000000000002</v>
      </c>
      <c r="W1946" s="17">
        <f t="shared" si="151"/>
        <v>2016</v>
      </c>
      <c r="X1946" t="str">
        <f t="shared" si="152"/>
        <v>Jun-2016</v>
      </c>
      <c r="Y1946" s="17">
        <f t="shared" si="153"/>
        <v>6</v>
      </c>
      <c r="Z1946" t="str">
        <f t="shared" si="154"/>
        <v>11-20%</v>
      </c>
      <c r="AA1946" s="17">
        <f>IF(COUNTIF($B$2:B1946,B1946)=1,1,0)</f>
        <v>1</v>
      </c>
      <c r="AB1946" s="17">
        <f>IF(COUNTIF($F$2:F1946,F1946)=1,1,0)</f>
        <v>0</v>
      </c>
    </row>
    <row r="1947" spans="1:28" x14ac:dyDescent="0.2">
      <c r="A1947" s="17">
        <v>1946</v>
      </c>
      <c r="B1947" t="s">
        <v>4842</v>
      </c>
      <c r="C1947" s="18">
        <v>42541</v>
      </c>
      <c r="D1947" s="18">
        <v>42547</v>
      </c>
      <c r="E1947" t="s">
        <v>77</v>
      </c>
      <c r="F1947" t="s">
        <v>924</v>
      </c>
      <c r="G1947" t="s">
        <v>925</v>
      </c>
      <c r="H1947" t="s">
        <v>68</v>
      </c>
      <c r="I1947" t="s">
        <v>54</v>
      </c>
      <c r="J1947" t="s">
        <v>4250</v>
      </c>
      <c r="K1947" t="s">
        <v>131</v>
      </c>
      <c r="L1947">
        <v>75007</v>
      </c>
      <c r="M1947" t="s">
        <v>132</v>
      </c>
      <c r="N1947" t="s">
        <v>4615</v>
      </c>
      <c r="O1947" t="s">
        <v>73</v>
      </c>
      <c r="P1947" t="s">
        <v>117</v>
      </c>
      <c r="Q1947" t="s">
        <v>4616</v>
      </c>
      <c r="R1947" s="19">
        <v>10.368</v>
      </c>
      <c r="S1947" s="17">
        <v>2</v>
      </c>
      <c r="T1947" s="20">
        <v>0.2</v>
      </c>
      <c r="U1947" s="19">
        <v>3.6288</v>
      </c>
      <c r="V1947" s="20">
        <f t="shared" si="150"/>
        <v>0.35</v>
      </c>
      <c r="W1947" s="17">
        <f t="shared" si="151"/>
        <v>2016</v>
      </c>
      <c r="X1947" t="str">
        <f t="shared" si="152"/>
        <v>Jun-2016</v>
      </c>
      <c r="Y1947" s="17">
        <f t="shared" si="153"/>
        <v>6</v>
      </c>
      <c r="Z1947" t="str">
        <f t="shared" si="154"/>
        <v>11-20%</v>
      </c>
      <c r="AA1947" s="17">
        <f>IF(COUNTIF($B$2:B1947,B1947)=1,1,0)</f>
        <v>0</v>
      </c>
      <c r="AB1947" s="17">
        <f>IF(COUNTIF($F$2:F1947,F1947)=1,1,0)</f>
        <v>0</v>
      </c>
    </row>
    <row r="1948" spans="1:28" x14ac:dyDescent="0.2">
      <c r="A1948" s="17">
        <v>1947</v>
      </c>
      <c r="B1948" t="s">
        <v>4843</v>
      </c>
      <c r="C1948" s="18">
        <v>42980</v>
      </c>
      <c r="D1948" s="18">
        <v>42984</v>
      </c>
      <c r="E1948" t="s">
        <v>77</v>
      </c>
      <c r="F1948" t="s">
        <v>4844</v>
      </c>
      <c r="G1948" t="s">
        <v>4845</v>
      </c>
      <c r="H1948" t="s">
        <v>68</v>
      </c>
      <c r="I1948" t="s">
        <v>54</v>
      </c>
      <c r="J1948" t="s">
        <v>293</v>
      </c>
      <c r="K1948" t="s">
        <v>294</v>
      </c>
      <c r="L1948">
        <v>10009</v>
      </c>
      <c r="M1948" t="s">
        <v>175</v>
      </c>
      <c r="N1948" t="s">
        <v>1344</v>
      </c>
      <c r="O1948" t="s">
        <v>73</v>
      </c>
      <c r="P1948" t="s">
        <v>95</v>
      </c>
      <c r="Q1948" t="s">
        <v>1345</v>
      </c>
      <c r="R1948" s="19">
        <v>23.1</v>
      </c>
      <c r="S1948" s="17">
        <v>2</v>
      </c>
      <c r="T1948" s="20">
        <v>0</v>
      </c>
      <c r="U1948" s="19">
        <v>6.468</v>
      </c>
      <c r="V1948" s="20">
        <f t="shared" si="150"/>
        <v>0.27999999999999997</v>
      </c>
      <c r="W1948" s="17">
        <f t="shared" si="151"/>
        <v>2017</v>
      </c>
      <c r="X1948" t="str">
        <f t="shared" si="152"/>
        <v>Sep-2017</v>
      </c>
      <c r="Y1948" s="17">
        <f t="shared" si="153"/>
        <v>4</v>
      </c>
      <c r="Z1948" t="str">
        <f t="shared" si="154"/>
        <v>0% (No Discount)</v>
      </c>
      <c r="AA1948" s="17">
        <f>IF(COUNTIF($B$2:B1948,B1948)=1,1,0)</f>
        <v>1</v>
      </c>
      <c r="AB1948" s="17">
        <f>IF(COUNTIF($F$2:F1948,F1948)=1,1,0)</f>
        <v>1</v>
      </c>
    </row>
    <row r="1949" spans="1:28" x14ac:dyDescent="0.2">
      <c r="A1949" s="17">
        <v>1948</v>
      </c>
      <c r="B1949" t="s">
        <v>4843</v>
      </c>
      <c r="C1949" s="18">
        <v>42980</v>
      </c>
      <c r="D1949" s="18">
        <v>42984</v>
      </c>
      <c r="E1949" t="s">
        <v>77</v>
      </c>
      <c r="F1949" t="s">
        <v>4844</v>
      </c>
      <c r="G1949" t="s">
        <v>4845</v>
      </c>
      <c r="H1949" t="s">
        <v>68</v>
      </c>
      <c r="I1949" t="s">
        <v>54</v>
      </c>
      <c r="J1949" t="s">
        <v>293</v>
      </c>
      <c r="K1949" t="s">
        <v>294</v>
      </c>
      <c r="L1949">
        <v>10009</v>
      </c>
      <c r="M1949" t="s">
        <v>175</v>
      </c>
      <c r="N1949" t="s">
        <v>4588</v>
      </c>
      <c r="O1949" t="s">
        <v>59</v>
      </c>
      <c r="P1949" t="s">
        <v>92</v>
      </c>
      <c r="Q1949" t="s">
        <v>4589</v>
      </c>
      <c r="R1949" s="19">
        <v>11.54</v>
      </c>
      <c r="S1949" s="17">
        <v>2</v>
      </c>
      <c r="T1949" s="20">
        <v>0</v>
      </c>
      <c r="U1949" s="19">
        <v>3.4620000000000002</v>
      </c>
      <c r="V1949" s="20">
        <f t="shared" si="150"/>
        <v>0.30000000000000004</v>
      </c>
      <c r="W1949" s="17">
        <f t="shared" si="151"/>
        <v>2017</v>
      </c>
      <c r="X1949" t="str">
        <f t="shared" si="152"/>
        <v>Sep-2017</v>
      </c>
      <c r="Y1949" s="17">
        <f t="shared" si="153"/>
        <v>4</v>
      </c>
      <c r="Z1949" t="str">
        <f t="shared" si="154"/>
        <v>0% (No Discount)</v>
      </c>
      <c r="AA1949" s="17">
        <f>IF(COUNTIF($B$2:B1949,B1949)=1,1,0)</f>
        <v>0</v>
      </c>
      <c r="AB1949" s="17">
        <f>IF(COUNTIF($F$2:F1949,F1949)=1,1,0)</f>
        <v>0</v>
      </c>
    </row>
    <row r="1950" spans="1:28" x14ac:dyDescent="0.2">
      <c r="A1950" s="17">
        <v>1949</v>
      </c>
      <c r="B1950" t="s">
        <v>4843</v>
      </c>
      <c r="C1950" s="18">
        <v>42980</v>
      </c>
      <c r="D1950" s="18">
        <v>42984</v>
      </c>
      <c r="E1950" t="s">
        <v>77</v>
      </c>
      <c r="F1950" t="s">
        <v>4844</v>
      </c>
      <c r="G1950" t="s">
        <v>4845</v>
      </c>
      <c r="H1950" t="s">
        <v>68</v>
      </c>
      <c r="I1950" t="s">
        <v>54</v>
      </c>
      <c r="J1950" t="s">
        <v>293</v>
      </c>
      <c r="K1950" t="s">
        <v>294</v>
      </c>
      <c r="L1950">
        <v>10009</v>
      </c>
      <c r="M1950" t="s">
        <v>175</v>
      </c>
      <c r="N1950" t="s">
        <v>1633</v>
      </c>
      <c r="O1950" t="s">
        <v>59</v>
      </c>
      <c r="P1950" t="s">
        <v>83</v>
      </c>
      <c r="Q1950" t="s">
        <v>1634</v>
      </c>
      <c r="R1950" s="19">
        <v>254.52600000000001</v>
      </c>
      <c r="S1950" s="17">
        <v>1</v>
      </c>
      <c r="T1950" s="20">
        <v>0.4</v>
      </c>
      <c r="U1950" s="19">
        <v>-93.3262</v>
      </c>
      <c r="V1950" s="20">
        <f t="shared" si="150"/>
        <v>-0.36666666666666664</v>
      </c>
      <c r="W1950" s="17">
        <f t="shared" si="151"/>
        <v>2017</v>
      </c>
      <c r="X1950" t="str">
        <f t="shared" si="152"/>
        <v>Sep-2017</v>
      </c>
      <c r="Y1950" s="17">
        <f t="shared" si="153"/>
        <v>4</v>
      </c>
      <c r="Z1950" t="str">
        <f t="shared" si="154"/>
        <v>31-40%</v>
      </c>
      <c r="AA1950" s="17">
        <f>IF(COUNTIF($B$2:B1950,B1950)=1,1,0)</f>
        <v>0</v>
      </c>
      <c r="AB1950" s="17">
        <f>IF(COUNTIF($F$2:F1950,F1950)=1,1,0)</f>
        <v>0</v>
      </c>
    </row>
    <row r="1951" spans="1:28" x14ac:dyDescent="0.2">
      <c r="A1951" s="17">
        <v>1950</v>
      </c>
      <c r="B1951" t="s">
        <v>4843</v>
      </c>
      <c r="C1951" s="18">
        <v>42980</v>
      </c>
      <c r="D1951" s="18">
        <v>42984</v>
      </c>
      <c r="E1951" t="s">
        <v>77</v>
      </c>
      <c r="F1951" t="s">
        <v>4844</v>
      </c>
      <c r="G1951" t="s">
        <v>4845</v>
      </c>
      <c r="H1951" t="s">
        <v>68</v>
      </c>
      <c r="I1951" t="s">
        <v>54</v>
      </c>
      <c r="J1951" t="s">
        <v>293</v>
      </c>
      <c r="K1951" t="s">
        <v>294</v>
      </c>
      <c r="L1951">
        <v>10009</v>
      </c>
      <c r="M1951" t="s">
        <v>175</v>
      </c>
      <c r="N1951" t="s">
        <v>464</v>
      </c>
      <c r="O1951" t="s">
        <v>73</v>
      </c>
      <c r="P1951" t="s">
        <v>105</v>
      </c>
      <c r="Q1951" t="s">
        <v>465</v>
      </c>
      <c r="R1951" s="19">
        <v>12.98</v>
      </c>
      <c r="S1951" s="17">
        <v>1</v>
      </c>
      <c r="T1951" s="20">
        <v>0</v>
      </c>
      <c r="U1951" s="19">
        <v>3.7642000000000002</v>
      </c>
      <c r="V1951" s="20">
        <f t="shared" si="150"/>
        <v>0.28999999999999998</v>
      </c>
      <c r="W1951" s="17">
        <f t="shared" si="151"/>
        <v>2017</v>
      </c>
      <c r="X1951" t="str">
        <f t="shared" si="152"/>
        <v>Sep-2017</v>
      </c>
      <c r="Y1951" s="17">
        <f t="shared" si="153"/>
        <v>4</v>
      </c>
      <c r="Z1951" t="str">
        <f t="shared" si="154"/>
        <v>0% (No Discount)</v>
      </c>
      <c r="AA1951" s="17">
        <f>IF(COUNTIF($B$2:B1951,B1951)=1,1,0)</f>
        <v>0</v>
      </c>
      <c r="AB1951" s="17">
        <f>IF(COUNTIF($F$2:F1951,F1951)=1,1,0)</f>
        <v>0</v>
      </c>
    </row>
    <row r="1952" spans="1:28" x14ac:dyDescent="0.2">
      <c r="A1952" s="17">
        <v>1951</v>
      </c>
      <c r="B1952" t="s">
        <v>4843</v>
      </c>
      <c r="C1952" s="18">
        <v>42980</v>
      </c>
      <c r="D1952" s="18">
        <v>42984</v>
      </c>
      <c r="E1952" t="s">
        <v>77</v>
      </c>
      <c r="F1952" t="s">
        <v>4844</v>
      </c>
      <c r="G1952" t="s">
        <v>4845</v>
      </c>
      <c r="H1952" t="s">
        <v>68</v>
      </c>
      <c r="I1952" t="s">
        <v>54</v>
      </c>
      <c r="J1952" t="s">
        <v>293</v>
      </c>
      <c r="K1952" t="s">
        <v>294</v>
      </c>
      <c r="L1952">
        <v>10009</v>
      </c>
      <c r="M1952" t="s">
        <v>175</v>
      </c>
      <c r="N1952" t="s">
        <v>3623</v>
      </c>
      <c r="O1952" t="s">
        <v>73</v>
      </c>
      <c r="P1952" t="s">
        <v>102</v>
      </c>
      <c r="Q1952" t="s">
        <v>3624</v>
      </c>
      <c r="R1952" s="19">
        <v>26.431999999999999</v>
      </c>
      <c r="S1952" s="17">
        <v>8</v>
      </c>
      <c r="T1952" s="20">
        <v>0.2</v>
      </c>
      <c r="U1952" s="19">
        <v>8.9207999999999998</v>
      </c>
      <c r="V1952" s="20">
        <f t="shared" si="150"/>
        <v>0.33750000000000002</v>
      </c>
      <c r="W1952" s="17">
        <f t="shared" si="151"/>
        <v>2017</v>
      </c>
      <c r="X1952" t="str">
        <f t="shared" si="152"/>
        <v>Sep-2017</v>
      </c>
      <c r="Y1952" s="17">
        <f t="shared" si="153"/>
        <v>4</v>
      </c>
      <c r="Z1952" t="str">
        <f t="shared" si="154"/>
        <v>11-20%</v>
      </c>
      <c r="AA1952" s="17">
        <f>IF(COUNTIF($B$2:B1952,B1952)=1,1,0)</f>
        <v>0</v>
      </c>
      <c r="AB1952" s="17">
        <f>IF(COUNTIF($F$2:F1952,F1952)=1,1,0)</f>
        <v>0</v>
      </c>
    </row>
    <row r="1953" spans="1:28" x14ac:dyDescent="0.2">
      <c r="A1953" s="17">
        <v>1952</v>
      </c>
      <c r="B1953" t="s">
        <v>4843</v>
      </c>
      <c r="C1953" s="18">
        <v>42980</v>
      </c>
      <c r="D1953" s="18">
        <v>42984</v>
      </c>
      <c r="E1953" t="s">
        <v>77</v>
      </c>
      <c r="F1953" t="s">
        <v>4844</v>
      </c>
      <c r="G1953" t="s">
        <v>4845</v>
      </c>
      <c r="H1953" t="s">
        <v>68</v>
      </c>
      <c r="I1953" t="s">
        <v>54</v>
      </c>
      <c r="J1953" t="s">
        <v>293</v>
      </c>
      <c r="K1953" t="s">
        <v>294</v>
      </c>
      <c r="L1953">
        <v>10009</v>
      </c>
      <c r="M1953" t="s">
        <v>175</v>
      </c>
      <c r="N1953" t="s">
        <v>3093</v>
      </c>
      <c r="O1953" t="s">
        <v>98</v>
      </c>
      <c r="P1953" t="s">
        <v>99</v>
      </c>
      <c r="Q1953" t="s">
        <v>3094</v>
      </c>
      <c r="R1953" s="19">
        <v>197.97</v>
      </c>
      <c r="S1953" s="17">
        <v>3</v>
      </c>
      <c r="T1953" s="20">
        <v>0</v>
      </c>
      <c r="U1953" s="19">
        <v>57.411299999999997</v>
      </c>
      <c r="V1953" s="20">
        <f t="shared" si="150"/>
        <v>0.28999999999999998</v>
      </c>
      <c r="W1953" s="17">
        <f t="shared" si="151"/>
        <v>2017</v>
      </c>
      <c r="X1953" t="str">
        <f t="shared" si="152"/>
        <v>Sep-2017</v>
      </c>
      <c r="Y1953" s="17">
        <f t="shared" si="153"/>
        <v>4</v>
      </c>
      <c r="Z1953" t="str">
        <f t="shared" si="154"/>
        <v>0% (No Discount)</v>
      </c>
      <c r="AA1953" s="17">
        <f>IF(COUNTIF($B$2:B1953,B1953)=1,1,0)</f>
        <v>0</v>
      </c>
      <c r="AB1953" s="17">
        <f>IF(COUNTIF($F$2:F1953,F1953)=1,1,0)</f>
        <v>0</v>
      </c>
    </row>
    <row r="1954" spans="1:28" x14ac:dyDescent="0.2">
      <c r="A1954" s="17">
        <v>1953</v>
      </c>
      <c r="B1954" t="s">
        <v>4843</v>
      </c>
      <c r="C1954" s="18">
        <v>42980</v>
      </c>
      <c r="D1954" s="18">
        <v>42984</v>
      </c>
      <c r="E1954" t="s">
        <v>77</v>
      </c>
      <c r="F1954" t="s">
        <v>4844</v>
      </c>
      <c r="G1954" t="s">
        <v>4845</v>
      </c>
      <c r="H1954" t="s">
        <v>68</v>
      </c>
      <c r="I1954" t="s">
        <v>54</v>
      </c>
      <c r="J1954" t="s">
        <v>293</v>
      </c>
      <c r="K1954" t="s">
        <v>294</v>
      </c>
      <c r="L1954">
        <v>10009</v>
      </c>
      <c r="M1954" t="s">
        <v>175</v>
      </c>
      <c r="N1954" t="s">
        <v>4175</v>
      </c>
      <c r="O1954" t="s">
        <v>73</v>
      </c>
      <c r="P1954" t="s">
        <v>74</v>
      </c>
      <c r="Q1954" t="s">
        <v>4176</v>
      </c>
      <c r="R1954" s="19">
        <v>18.899999999999999</v>
      </c>
      <c r="S1954" s="17">
        <v>6</v>
      </c>
      <c r="T1954" s="20">
        <v>0</v>
      </c>
      <c r="U1954" s="19">
        <v>9.0719999999999992</v>
      </c>
      <c r="V1954" s="20">
        <f t="shared" si="150"/>
        <v>0.48</v>
      </c>
      <c r="W1954" s="17">
        <f t="shared" si="151"/>
        <v>2017</v>
      </c>
      <c r="X1954" t="str">
        <f t="shared" si="152"/>
        <v>Sep-2017</v>
      </c>
      <c r="Y1954" s="17">
        <f t="shared" si="153"/>
        <v>4</v>
      </c>
      <c r="Z1954" t="str">
        <f t="shared" si="154"/>
        <v>0% (No Discount)</v>
      </c>
      <c r="AA1954" s="17">
        <f>IF(COUNTIF($B$2:B1954,B1954)=1,1,0)</f>
        <v>0</v>
      </c>
      <c r="AB1954" s="17">
        <f>IF(COUNTIF($F$2:F1954,F1954)=1,1,0)</f>
        <v>0</v>
      </c>
    </row>
    <row r="1955" spans="1:28" x14ac:dyDescent="0.2">
      <c r="A1955" s="17">
        <v>1954</v>
      </c>
      <c r="B1955" t="s">
        <v>4843</v>
      </c>
      <c r="C1955" s="18">
        <v>42980</v>
      </c>
      <c r="D1955" s="18">
        <v>42984</v>
      </c>
      <c r="E1955" t="s">
        <v>77</v>
      </c>
      <c r="F1955" t="s">
        <v>4844</v>
      </c>
      <c r="G1955" t="s">
        <v>4845</v>
      </c>
      <c r="H1955" t="s">
        <v>68</v>
      </c>
      <c r="I1955" t="s">
        <v>54</v>
      </c>
      <c r="J1955" t="s">
        <v>293</v>
      </c>
      <c r="K1955" t="s">
        <v>294</v>
      </c>
      <c r="L1955">
        <v>10009</v>
      </c>
      <c r="M1955" t="s">
        <v>175</v>
      </c>
      <c r="N1955" t="s">
        <v>1825</v>
      </c>
      <c r="O1955" t="s">
        <v>59</v>
      </c>
      <c r="P1955" t="s">
        <v>63</v>
      </c>
      <c r="Q1955" t="s">
        <v>1826</v>
      </c>
      <c r="R1955" s="19">
        <v>1282.4100000000001</v>
      </c>
      <c r="S1955" s="17">
        <v>5</v>
      </c>
      <c r="T1955" s="20">
        <v>0.1</v>
      </c>
      <c r="U1955" s="19">
        <v>213.73500000000001</v>
      </c>
      <c r="V1955" s="20">
        <f t="shared" si="150"/>
        <v>0.16666666666666666</v>
      </c>
      <c r="W1955" s="17">
        <f t="shared" si="151"/>
        <v>2017</v>
      </c>
      <c r="X1955" t="str">
        <f t="shared" si="152"/>
        <v>Sep-2017</v>
      </c>
      <c r="Y1955" s="17">
        <f t="shared" si="153"/>
        <v>4</v>
      </c>
      <c r="Z1955" t="str">
        <f t="shared" si="154"/>
        <v>1-10%</v>
      </c>
      <c r="AA1955" s="17">
        <f>IF(COUNTIF($B$2:B1955,B1955)=1,1,0)</f>
        <v>0</v>
      </c>
      <c r="AB1955" s="17">
        <f>IF(COUNTIF($F$2:F1955,F1955)=1,1,0)</f>
        <v>0</v>
      </c>
    </row>
    <row r="1956" spans="1:28" x14ac:dyDescent="0.2">
      <c r="A1956" s="17">
        <v>1955</v>
      </c>
      <c r="B1956" t="s">
        <v>4843</v>
      </c>
      <c r="C1956" s="18">
        <v>42980</v>
      </c>
      <c r="D1956" s="18">
        <v>42984</v>
      </c>
      <c r="E1956" t="s">
        <v>77</v>
      </c>
      <c r="F1956" t="s">
        <v>4844</v>
      </c>
      <c r="G1956" t="s">
        <v>4845</v>
      </c>
      <c r="H1956" t="s">
        <v>68</v>
      </c>
      <c r="I1956" t="s">
        <v>54</v>
      </c>
      <c r="J1956" t="s">
        <v>293</v>
      </c>
      <c r="K1956" t="s">
        <v>294</v>
      </c>
      <c r="L1956">
        <v>10009</v>
      </c>
      <c r="M1956" t="s">
        <v>175</v>
      </c>
      <c r="N1956" t="s">
        <v>4846</v>
      </c>
      <c r="O1956" t="s">
        <v>73</v>
      </c>
      <c r="P1956" t="s">
        <v>95</v>
      </c>
      <c r="Q1956" t="s">
        <v>4847</v>
      </c>
      <c r="R1956" s="19">
        <v>4.92</v>
      </c>
      <c r="S1956" s="17">
        <v>3</v>
      </c>
      <c r="T1956" s="20">
        <v>0</v>
      </c>
      <c r="U1956" s="19">
        <v>2.214</v>
      </c>
      <c r="V1956" s="20">
        <f t="shared" si="150"/>
        <v>0.45</v>
      </c>
      <c r="W1956" s="17">
        <f t="shared" si="151"/>
        <v>2017</v>
      </c>
      <c r="X1956" t="str">
        <f t="shared" si="152"/>
        <v>Sep-2017</v>
      </c>
      <c r="Y1956" s="17">
        <f t="shared" si="153"/>
        <v>4</v>
      </c>
      <c r="Z1956" t="str">
        <f t="shared" si="154"/>
        <v>0% (No Discount)</v>
      </c>
      <c r="AA1956" s="17">
        <f>IF(COUNTIF($B$2:B1956,B1956)=1,1,0)</f>
        <v>0</v>
      </c>
      <c r="AB1956" s="17">
        <f>IF(COUNTIF($F$2:F1956,F1956)=1,1,0)</f>
        <v>0</v>
      </c>
    </row>
    <row r="1957" spans="1:28" x14ac:dyDescent="0.2">
      <c r="A1957" s="17">
        <v>1956</v>
      </c>
      <c r="B1957" t="s">
        <v>4843</v>
      </c>
      <c r="C1957" s="18">
        <v>42980</v>
      </c>
      <c r="D1957" s="18">
        <v>42984</v>
      </c>
      <c r="E1957" t="s">
        <v>77</v>
      </c>
      <c r="F1957" t="s">
        <v>4844</v>
      </c>
      <c r="G1957" t="s">
        <v>4845</v>
      </c>
      <c r="H1957" t="s">
        <v>68</v>
      </c>
      <c r="I1957" t="s">
        <v>54</v>
      </c>
      <c r="J1957" t="s">
        <v>293</v>
      </c>
      <c r="K1957" t="s">
        <v>294</v>
      </c>
      <c r="L1957">
        <v>10009</v>
      </c>
      <c r="M1957" t="s">
        <v>175</v>
      </c>
      <c r="N1957" t="s">
        <v>4848</v>
      </c>
      <c r="O1957" t="s">
        <v>98</v>
      </c>
      <c r="P1957" t="s">
        <v>188</v>
      </c>
      <c r="Q1957" t="s">
        <v>4849</v>
      </c>
      <c r="R1957" s="19">
        <v>238</v>
      </c>
      <c r="S1957" s="17">
        <v>2</v>
      </c>
      <c r="T1957" s="20">
        <v>0</v>
      </c>
      <c r="U1957" s="19">
        <v>38.08</v>
      </c>
      <c r="V1957" s="20">
        <f t="shared" si="150"/>
        <v>0.16</v>
      </c>
      <c r="W1957" s="17">
        <f t="shared" si="151"/>
        <v>2017</v>
      </c>
      <c r="X1957" t="str">
        <f t="shared" si="152"/>
        <v>Sep-2017</v>
      </c>
      <c r="Y1957" s="17">
        <f t="shared" si="153"/>
        <v>4</v>
      </c>
      <c r="Z1957" t="str">
        <f t="shared" si="154"/>
        <v>0% (No Discount)</v>
      </c>
      <c r="AA1957" s="17">
        <f>IF(COUNTIF($B$2:B1957,B1957)=1,1,0)</f>
        <v>0</v>
      </c>
      <c r="AB1957" s="17">
        <f>IF(COUNTIF($F$2:F1957,F1957)=1,1,0)</f>
        <v>0</v>
      </c>
    </row>
    <row r="1958" spans="1:28" x14ac:dyDescent="0.2">
      <c r="A1958" s="17">
        <v>1957</v>
      </c>
      <c r="B1958" t="s">
        <v>4843</v>
      </c>
      <c r="C1958" s="18">
        <v>42980</v>
      </c>
      <c r="D1958" s="18">
        <v>42984</v>
      </c>
      <c r="E1958" t="s">
        <v>77</v>
      </c>
      <c r="F1958" t="s">
        <v>4844</v>
      </c>
      <c r="G1958" t="s">
        <v>4845</v>
      </c>
      <c r="H1958" t="s">
        <v>68</v>
      </c>
      <c r="I1958" t="s">
        <v>54</v>
      </c>
      <c r="J1958" t="s">
        <v>293</v>
      </c>
      <c r="K1958" t="s">
        <v>294</v>
      </c>
      <c r="L1958">
        <v>10009</v>
      </c>
      <c r="M1958" t="s">
        <v>175</v>
      </c>
      <c r="N1958" t="s">
        <v>885</v>
      </c>
      <c r="O1958" t="s">
        <v>98</v>
      </c>
      <c r="P1958" t="s">
        <v>188</v>
      </c>
      <c r="Q1958" t="s">
        <v>886</v>
      </c>
      <c r="R1958" s="19">
        <v>167.97</v>
      </c>
      <c r="S1958" s="17">
        <v>3</v>
      </c>
      <c r="T1958" s="20">
        <v>0</v>
      </c>
      <c r="U1958" s="19">
        <v>40.312800000000003</v>
      </c>
      <c r="V1958" s="20">
        <f t="shared" si="150"/>
        <v>0.24000000000000002</v>
      </c>
      <c r="W1958" s="17">
        <f t="shared" si="151"/>
        <v>2017</v>
      </c>
      <c r="X1958" t="str">
        <f t="shared" si="152"/>
        <v>Sep-2017</v>
      </c>
      <c r="Y1958" s="17">
        <f t="shared" si="153"/>
        <v>4</v>
      </c>
      <c r="Z1958" t="str">
        <f t="shared" si="154"/>
        <v>0% (No Discount)</v>
      </c>
      <c r="AA1958" s="17">
        <f>IF(COUNTIF($B$2:B1958,B1958)=1,1,0)</f>
        <v>0</v>
      </c>
      <c r="AB1958" s="17">
        <f>IF(COUNTIF($F$2:F1958,F1958)=1,1,0)</f>
        <v>0</v>
      </c>
    </row>
    <row r="1959" spans="1:28" x14ac:dyDescent="0.2">
      <c r="A1959" s="17">
        <v>1958</v>
      </c>
      <c r="B1959" t="s">
        <v>4843</v>
      </c>
      <c r="C1959" s="18">
        <v>42980</v>
      </c>
      <c r="D1959" s="18">
        <v>42984</v>
      </c>
      <c r="E1959" t="s">
        <v>77</v>
      </c>
      <c r="F1959" t="s">
        <v>4844</v>
      </c>
      <c r="G1959" t="s">
        <v>4845</v>
      </c>
      <c r="H1959" t="s">
        <v>68</v>
      </c>
      <c r="I1959" t="s">
        <v>54</v>
      </c>
      <c r="J1959" t="s">
        <v>293</v>
      </c>
      <c r="K1959" t="s">
        <v>294</v>
      </c>
      <c r="L1959">
        <v>10009</v>
      </c>
      <c r="M1959" t="s">
        <v>175</v>
      </c>
      <c r="N1959" t="s">
        <v>4497</v>
      </c>
      <c r="O1959" t="s">
        <v>73</v>
      </c>
      <c r="P1959" t="s">
        <v>117</v>
      </c>
      <c r="Q1959" t="s">
        <v>4498</v>
      </c>
      <c r="R1959" s="19">
        <v>17.12</v>
      </c>
      <c r="S1959" s="17">
        <v>4</v>
      </c>
      <c r="T1959" s="20">
        <v>0</v>
      </c>
      <c r="U1959" s="19">
        <v>7.7039999999999997</v>
      </c>
      <c r="V1959" s="20">
        <f t="shared" si="150"/>
        <v>0.44999999999999996</v>
      </c>
      <c r="W1959" s="17">
        <f t="shared" si="151"/>
        <v>2017</v>
      </c>
      <c r="X1959" t="str">
        <f t="shared" si="152"/>
        <v>Sep-2017</v>
      </c>
      <c r="Y1959" s="17">
        <f t="shared" si="153"/>
        <v>4</v>
      </c>
      <c r="Z1959" t="str">
        <f t="shared" si="154"/>
        <v>0% (No Discount)</v>
      </c>
      <c r="AA1959" s="17">
        <f>IF(COUNTIF($B$2:B1959,B1959)=1,1,0)</f>
        <v>0</v>
      </c>
      <c r="AB1959" s="17">
        <f>IF(COUNTIF($F$2:F1959,F1959)=1,1,0)</f>
        <v>0</v>
      </c>
    </row>
    <row r="1960" spans="1:28" x14ac:dyDescent="0.2">
      <c r="A1960" s="17">
        <v>1959</v>
      </c>
      <c r="B1960" t="s">
        <v>4850</v>
      </c>
      <c r="C1960" s="18">
        <v>42988</v>
      </c>
      <c r="D1960" s="18">
        <v>42993</v>
      </c>
      <c r="E1960" t="s">
        <v>50</v>
      </c>
      <c r="F1960" t="s">
        <v>2974</v>
      </c>
      <c r="G1960" t="s">
        <v>2975</v>
      </c>
      <c r="H1960" t="s">
        <v>53</v>
      </c>
      <c r="I1960" t="s">
        <v>54</v>
      </c>
      <c r="J1960" t="s">
        <v>345</v>
      </c>
      <c r="K1960" t="s">
        <v>624</v>
      </c>
      <c r="L1960">
        <v>65807</v>
      </c>
      <c r="M1960" t="s">
        <v>132</v>
      </c>
      <c r="N1960" t="s">
        <v>3198</v>
      </c>
      <c r="O1960" t="s">
        <v>73</v>
      </c>
      <c r="P1960" t="s">
        <v>102</v>
      </c>
      <c r="Q1960" t="s">
        <v>3199</v>
      </c>
      <c r="R1960" s="19">
        <v>16.2</v>
      </c>
      <c r="S1960" s="17">
        <v>3</v>
      </c>
      <c r="T1960" s="20">
        <v>0</v>
      </c>
      <c r="U1960" s="19">
        <v>7.7759999999999998</v>
      </c>
      <c r="V1960" s="20">
        <f t="shared" si="150"/>
        <v>0.48</v>
      </c>
      <c r="W1960" s="17">
        <f t="shared" si="151"/>
        <v>2017</v>
      </c>
      <c r="X1960" t="str">
        <f t="shared" si="152"/>
        <v>Sep-2017</v>
      </c>
      <c r="Y1960" s="17">
        <f t="shared" si="153"/>
        <v>5</v>
      </c>
      <c r="Z1960" t="str">
        <f t="shared" si="154"/>
        <v>0% (No Discount)</v>
      </c>
      <c r="AA1960" s="17">
        <f>IF(COUNTIF($B$2:B1960,B1960)=1,1,0)</f>
        <v>1</v>
      </c>
      <c r="AB1960" s="17">
        <f>IF(COUNTIF($F$2:F1960,F1960)=1,1,0)</f>
        <v>0</v>
      </c>
    </row>
    <row r="1961" spans="1:28" x14ac:dyDescent="0.2">
      <c r="A1961" s="17">
        <v>1960</v>
      </c>
      <c r="B1961" t="s">
        <v>4850</v>
      </c>
      <c r="C1961" s="18">
        <v>42988</v>
      </c>
      <c r="D1961" s="18">
        <v>42993</v>
      </c>
      <c r="E1961" t="s">
        <v>50</v>
      </c>
      <c r="F1961" t="s">
        <v>2974</v>
      </c>
      <c r="G1961" t="s">
        <v>2975</v>
      </c>
      <c r="H1961" t="s">
        <v>53</v>
      </c>
      <c r="I1961" t="s">
        <v>54</v>
      </c>
      <c r="J1961" t="s">
        <v>345</v>
      </c>
      <c r="K1961" t="s">
        <v>624</v>
      </c>
      <c r="L1961">
        <v>65807</v>
      </c>
      <c r="M1961" t="s">
        <v>132</v>
      </c>
      <c r="N1961" t="s">
        <v>4851</v>
      </c>
      <c r="O1961" t="s">
        <v>73</v>
      </c>
      <c r="P1961" t="s">
        <v>105</v>
      </c>
      <c r="Q1961" t="s">
        <v>4852</v>
      </c>
      <c r="R1961" s="19">
        <v>33.99</v>
      </c>
      <c r="S1961" s="17">
        <v>3</v>
      </c>
      <c r="T1961" s="20">
        <v>0</v>
      </c>
      <c r="U1961" s="19">
        <v>14.6157</v>
      </c>
      <c r="V1961" s="20">
        <f t="shared" si="150"/>
        <v>0.43</v>
      </c>
      <c r="W1961" s="17">
        <f t="shared" si="151"/>
        <v>2017</v>
      </c>
      <c r="X1961" t="str">
        <f t="shared" si="152"/>
        <v>Sep-2017</v>
      </c>
      <c r="Y1961" s="17">
        <f t="shared" si="153"/>
        <v>5</v>
      </c>
      <c r="Z1961" t="str">
        <f t="shared" si="154"/>
        <v>0% (No Discount)</v>
      </c>
      <c r="AA1961" s="17">
        <f>IF(COUNTIF($B$2:B1961,B1961)=1,1,0)</f>
        <v>0</v>
      </c>
      <c r="AB1961" s="17">
        <f>IF(COUNTIF($F$2:F1961,F1961)=1,1,0)</f>
        <v>0</v>
      </c>
    </row>
    <row r="1962" spans="1:28" x14ac:dyDescent="0.2">
      <c r="A1962" s="17">
        <v>1961</v>
      </c>
      <c r="B1962" t="s">
        <v>4850</v>
      </c>
      <c r="C1962" s="18">
        <v>42988</v>
      </c>
      <c r="D1962" s="18">
        <v>42993</v>
      </c>
      <c r="E1962" t="s">
        <v>50</v>
      </c>
      <c r="F1962" t="s">
        <v>2974</v>
      </c>
      <c r="G1962" t="s">
        <v>2975</v>
      </c>
      <c r="H1962" t="s">
        <v>53</v>
      </c>
      <c r="I1962" t="s">
        <v>54</v>
      </c>
      <c r="J1962" t="s">
        <v>345</v>
      </c>
      <c r="K1962" t="s">
        <v>624</v>
      </c>
      <c r="L1962">
        <v>65807</v>
      </c>
      <c r="M1962" t="s">
        <v>132</v>
      </c>
      <c r="N1962" t="s">
        <v>4370</v>
      </c>
      <c r="O1962" t="s">
        <v>98</v>
      </c>
      <c r="P1962" t="s">
        <v>188</v>
      </c>
      <c r="Q1962" t="s">
        <v>4371</v>
      </c>
      <c r="R1962" s="19">
        <v>296.85000000000002</v>
      </c>
      <c r="S1962" s="17">
        <v>5</v>
      </c>
      <c r="T1962" s="20">
        <v>0</v>
      </c>
      <c r="U1962" s="19">
        <v>53.433</v>
      </c>
      <c r="V1962" s="20">
        <f t="shared" si="150"/>
        <v>0.18</v>
      </c>
      <c r="W1962" s="17">
        <f t="shared" si="151"/>
        <v>2017</v>
      </c>
      <c r="X1962" t="str">
        <f t="shared" si="152"/>
        <v>Sep-2017</v>
      </c>
      <c r="Y1962" s="17">
        <f t="shared" si="153"/>
        <v>5</v>
      </c>
      <c r="Z1962" t="str">
        <f t="shared" si="154"/>
        <v>0% (No Discount)</v>
      </c>
      <c r="AA1962" s="17">
        <f>IF(COUNTIF($B$2:B1962,B1962)=1,1,0)</f>
        <v>0</v>
      </c>
      <c r="AB1962" s="17">
        <f>IF(COUNTIF($F$2:F1962,F1962)=1,1,0)</f>
        <v>0</v>
      </c>
    </row>
    <row r="1963" spans="1:28" x14ac:dyDescent="0.2">
      <c r="A1963" s="17">
        <v>1962</v>
      </c>
      <c r="B1963" t="s">
        <v>4850</v>
      </c>
      <c r="C1963" s="18">
        <v>42988</v>
      </c>
      <c r="D1963" s="18">
        <v>42993</v>
      </c>
      <c r="E1963" t="s">
        <v>50</v>
      </c>
      <c r="F1963" t="s">
        <v>2974</v>
      </c>
      <c r="G1963" t="s">
        <v>2975</v>
      </c>
      <c r="H1963" t="s">
        <v>53</v>
      </c>
      <c r="I1963" t="s">
        <v>54</v>
      </c>
      <c r="J1963" t="s">
        <v>345</v>
      </c>
      <c r="K1963" t="s">
        <v>624</v>
      </c>
      <c r="L1963">
        <v>65807</v>
      </c>
      <c r="M1963" t="s">
        <v>132</v>
      </c>
      <c r="N1963" t="s">
        <v>4853</v>
      </c>
      <c r="O1963" t="s">
        <v>98</v>
      </c>
      <c r="P1963" t="s">
        <v>188</v>
      </c>
      <c r="Q1963" t="s">
        <v>4854</v>
      </c>
      <c r="R1963" s="19">
        <v>112.8</v>
      </c>
      <c r="S1963" s="17">
        <v>6</v>
      </c>
      <c r="T1963" s="20">
        <v>0</v>
      </c>
      <c r="U1963" s="19">
        <v>6.7679999999999998</v>
      </c>
      <c r="V1963" s="20">
        <f t="shared" si="150"/>
        <v>0.06</v>
      </c>
      <c r="W1963" s="17">
        <f t="shared" si="151"/>
        <v>2017</v>
      </c>
      <c r="X1963" t="str">
        <f t="shared" si="152"/>
        <v>Sep-2017</v>
      </c>
      <c r="Y1963" s="17">
        <f t="shared" si="153"/>
        <v>5</v>
      </c>
      <c r="Z1963" t="str">
        <f t="shared" si="154"/>
        <v>0% (No Discount)</v>
      </c>
      <c r="AA1963" s="17">
        <f>IF(COUNTIF($B$2:B1963,B1963)=1,1,0)</f>
        <v>0</v>
      </c>
      <c r="AB1963" s="17">
        <f>IF(COUNTIF($F$2:F1963,F1963)=1,1,0)</f>
        <v>0</v>
      </c>
    </row>
    <row r="1964" spans="1:28" x14ac:dyDescent="0.2">
      <c r="A1964" s="17">
        <v>1963</v>
      </c>
      <c r="B1964" t="s">
        <v>4850</v>
      </c>
      <c r="C1964" s="18">
        <v>42988</v>
      </c>
      <c r="D1964" s="18">
        <v>42993</v>
      </c>
      <c r="E1964" t="s">
        <v>50</v>
      </c>
      <c r="F1964" t="s">
        <v>2974</v>
      </c>
      <c r="G1964" t="s">
        <v>2975</v>
      </c>
      <c r="H1964" t="s">
        <v>53</v>
      </c>
      <c r="I1964" t="s">
        <v>54</v>
      </c>
      <c r="J1964" t="s">
        <v>345</v>
      </c>
      <c r="K1964" t="s">
        <v>624</v>
      </c>
      <c r="L1964">
        <v>65807</v>
      </c>
      <c r="M1964" t="s">
        <v>132</v>
      </c>
      <c r="N1964" t="s">
        <v>4855</v>
      </c>
      <c r="O1964" t="s">
        <v>73</v>
      </c>
      <c r="P1964" t="s">
        <v>102</v>
      </c>
      <c r="Q1964" t="s">
        <v>4856</v>
      </c>
      <c r="R1964" s="19">
        <v>13.71</v>
      </c>
      <c r="S1964" s="17">
        <v>3</v>
      </c>
      <c r="T1964" s="20">
        <v>0</v>
      </c>
      <c r="U1964" s="19">
        <v>6.5808</v>
      </c>
      <c r="V1964" s="20">
        <f t="shared" si="150"/>
        <v>0.48</v>
      </c>
      <c r="W1964" s="17">
        <f t="shared" si="151"/>
        <v>2017</v>
      </c>
      <c r="X1964" t="str">
        <f t="shared" si="152"/>
        <v>Sep-2017</v>
      </c>
      <c r="Y1964" s="17">
        <f t="shared" si="153"/>
        <v>5</v>
      </c>
      <c r="Z1964" t="str">
        <f t="shared" si="154"/>
        <v>0% (No Discount)</v>
      </c>
      <c r="AA1964" s="17">
        <f>IF(COUNTIF($B$2:B1964,B1964)=1,1,0)</f>
        <v>0</v>
      </c>
      <c r="AB1964" s="17">
        <f>IF(COUNTIF($F$2:F1964,F1964)=1,1,0)</f>
        <v>0</v>
      </c>
    </row>
    <row r="1965" spans="1:28" x14ac:dyDescent="0.2">
      <c r="A1965" s="17">
        <v>1964</v>
      </c>
      <c r="B1965" t="s">
        <v>4850</v>
      </c>
      <c r="C1965" s="18">
        <v>42988</v>
      </c>
      <c r="D1965" s="18">
        <v>42993</v>
      </c>
      <c r="E1965" t="s">
        <v>50</v>
      </c>
      <c r="F1965" t="s">
        <v>2974</v>
      </c>
      <c r="G1965" t="s">
        <v>2975</v>
      </c>
      <c r="H1965" t="s">
        <v>53</v>
      </c>
      <c r="I1965" t="s">
        <v>54</v>
      </c>
      <c r="J1965" t="s">
        <v>345</v>
      </c>
      <c r="K1965" t="s">
        <v>624</v>
      </c>
      <c r="L1965">
        <v>65807</v>
      </c>
      <c r="M1965" t="s">
        <v>132</v>
      </c>
      <c r="N1965" t="s">
        <v>4094</v>
      </c>
      <c r="O1965" t="s">
        <v>73</v>
      </c>
      <c r="P1965" t="s">
        <v>117</v>
      </c>
      <c r="Q1965" t="s">
        <v>4095</v>
      </c>
      <c r="R1965" s="19">
        <v>24.9</v>
      </c>
      <c r="S1965" s="17">
        <v>5</v>
      </c>
      <c r="T1965" s="20">
        <v>0</v>
      </c>
      <c r="U1965" s="19">
        <v>11.702999999999999</v>
      </c>
      <c r="V1965" s="20">
        <f t="shared" si="150"/>
        <v>0.47000000000000003</v>
      </c>
      <c r="W1965" s="17">
        <f t="shared" si="151"/>
        <v>2017</v>
      </c>
      <c r="X1965" t="str">
        <f t="shared" si="152"/>
        <v>Sep-2017</v>
      </c>
      <c r="Y1965" s="17">
        <f t="shared" si="153"/>
        <v>5</v>
      </c>
      <c r="Z1965" t="str">
        <f t="shared" si="154"/>
        <v>0% (No Discount)</v>
      </c>
      <c r="AA1965" s="17">
        <f>IF(COUNTIF($B$2:B1965,B1965)=1,1,0)</f>
        <v>0</v>
      </c>
      <c r="AB1965" s="17">
        <f>IF(COUNTIF($F$2:F1965,F1965)=1,1,0)</f>
        <v>0</v>
      </c>
    </row>
    <row r="1966" spans="1:28" x14ac:dyDescent="0.2">
      <c r="A1966" s="17">
        <v>1965</v>
      </c>
      <c r="B1966" t="s">
        <v>4850</v>
      </c>
      <c r="C1966" s="18">
        <v>42988</v>
      </c>
      <c r="D1966" s="18">
        <v>42993</v>
      </c>
      <c r="E1966" t="s">
        <v>50</v>
      </c>
      <c r="F1966" t="s">
        <v>2974</v>
      </c>
      <c r="G1966" t="s">
        <v>2975</v>
      </c>
      <c r="H1966" t="s">
        <v>53</v>
      </c>
      <c r="I1966" t="s">
        <v>54</v>
      </c>
      <c r="J1966" t="s">
        <v>345</v>
      </c>
      <c r="K1966" t="s">
        <v>624</v>
      </c>
      <c r="L1966">
        <v>65807</v>
      </c>
      <c r="M1966" t="s">
        <v>132</v>
      </c>
      <c r="N1966" t="s">
        <v>2461</v>
      </c>
      <c r="O1966" t="s">
        <v>73</v>
      </c>
      <c r="P1966" t="s">
        <v>86</v>
      </c>
      <c r="Q1966" t="s">
        <v>2462</v>
      </c>
      <c r="R1966" s="19">
        <v>286.29000000000002</v>
      </c>
      <c r="S1966" s="17">
        <v>3</v>
      </c>
      <c r="T1966" s="20">
        <v>0</v>
      </c>
      <c r="U1966" s="19">
        <v>17.177399999999999</v>
      </c>
      <c r="V1966" s="20">
        <f t="shared" si="150"/>
        <v>5.9999999999999991E-2</v>
      </c>
      <c r="W1966" s="17">
        <f t="shared" si="151"/>
        <v>2017</v>
      </c>
      <c r="X1966" t="str">
        <f t="shared" si="152"/>
        <v>Sep-2017</v>
      </c>
      <c r="Y1966" s="17">
        <f t="shared" si="153"/>
        <v>5</v>
      </c>
      <c r="Z1966" t="str">
        <f t="shared" si="154"/>
        <v>0% (No Discount)</v>
      </c>
      <c r="AA1966" s="17">
        <f>IF(COUNTIF($B$2:B1966,B1966)=1,1,0)</f>
        <v>0</v>
      </c>
      <c r="AB1966" s="17">
        <f>IF(COUNTIF($F$2:F1966,F1966)=1,1,0)</f>
        <v>0</v>
      </c>
    </row>
    <row r="1967" spans="1:28" x14ac:dyDescent="0.2">
      <c r="A1967" s="17">
        <v>1966</v>
      </c>
      <c r="B1967" t="s">
        <v>4850</v>
      </c>
      <c r="C1967" s="18">
        <v>42988</v>
      </c>
      <c r="D1967" s="18">
        <v>42993</v>
      </c>
      <c r="E1967" t="s">
        <v>50</v>
      </c>
      <c r="F1967" t="s">
        <v>2974</v>
      </c>
      <c r="G1967" t="s">
        <v>2975</v>
      </c>
      <c r="H1967" t="s">
        <v>53</v>
      </c>
      <c r="I1967" t="s">
        <v>54</v>
      </c>
      <c r="J1967" t="s">
        <v>345</v>
      </c>
      <c r="K1967" t="s">
        <v>624</v>
      </c>
      <c r="L1967">
        <v>65807</v>
      </c>
      <c r="M1967" t="s">
        <v>132</v>
      </c>
      <c r="N1967" t="s">
        <v>4857</v>
      </c>
      <c r="O1967" t="s">
        <v>73</v>
      </c>
      <c r="P1967" t="s">
        <v>105</v>
      </c>
      <c r="Q1967" t="s">
        <v>4858</v>
      </c>
      <c r="R1967" s="19">
        <v>24.18</v>
      </c>
      <c r="S1967" s="17">
        <v>2</v>
      </c>
      <c r="T1967" s="20">
        <v>0</v>
      </c>
      <c r="U1967" s="19">
        <v>7.2539999999999996</v>
      </c>
      <c r="V1967" s="20">
        <f t="shared" si="150"/>
        <v>0.3</v>
      </c>
      <c r="W1967" s="17">
        <f t="shared" si="151"/>
        <v>2017</v>
      </c>
      <c r="X1967" t="str">
        <f t="shared" si="152"/>
        <v>Sep-2017</v>
      </c>
      <c r="Y1967" s="17">
        <f t="shared" si="153"/>
        <v>5</v>
      </c>
      <c r="Z1967" t="str">
        <f t="shared" si="154"/>
        <v>0% (No Discount)</v>
      </c>
      <c r="AA1967" s="17">
        <f>IF(COUNTIF($B$2:B1967,B1967)=1,1,0)</f>
        <v>0</v>
      </c>
      <c r="AB1967" s="17">
        <f>IF(COUNTIF($F$2:F1967,F1967)=1,1,0)</f>
        <v>0</v>
      </c>
    </row>
    <row r="1968" spans="1:28" x14ac:dyDescent="0.2">
      <c r="A1968" s="17">
        <v>1967</v>
      </c>
      <c r="B1968" t="s">
        <v>4859</v>
      </c>
      <c r="C1968" s="18">
        <v>43090</v>
      </c>
      <c r="D1968" s="18">
        <v>43097</v>
      </c>
      <c r="E1968" t="s">
        <v>77</v>
      </c>
      <c r="F1968" t="s">
        <v>1804</v>
      </c>
      <c r="G1968" t="s">
        <v>1805</v>
      </c>
      <c r="H1968" t="s">
        <v>53</v>
      </c>
      <c r="I1968" t="s">
        <v>54</v>
      </c>
      <c r="J1968" t="s">
        <v>4860</v>
      </c>
      <c r="K1968" t="s">
        <v>817</v>
      </c>
      <c r="L1968">
        <v>7501</v>
      </c>
      <c r="M1968" t="s">
        <v>175</v>
      </c>
      <c r="N1968" t="s">
        <v>2118</v>
      </c>
      <c r="O1968" t="s">
        <v>98</v>
      </c>
      <c r="P1968" t="s">
        <v>99</v>
      </c>
      <c r="Q1968" t="s">
        <v>2119</v>
      </c>
      <c r="R1968" s="19">
        <v>281.97000000000003</v>
      </c>
      <c r="S1968" s="17">
        <v>3</v>
      </c>
      <c r="T1968" s="20">
        <v>0</v>
      </c>
      <c r="U1968" s="19">
        <v>78.951599999999999</v>
      </c>
      <c r="V1968" s="20">
        <f t="shared" si="150"/>
        <v>0.27999999999999997</v>
      </c>
      <c r="W1968" s="17">
        <f t="shared" si="151"/>
        <v>2017</v>
      </c>
      <c r="X1968" t="str">
        <f t="shared" si="152"/>
        <v>Dec-2017</v>
      </c>
      <c r="Y1968" s="17">
        <f t="shared" si="153"/>
        <v>7</v>
      </c>
      <c r="Z1968" t="str">
        <f t="shared" si="154"/>
        <v>0% (No Discount)</v>
      </c>
      <c r="AA1968" s="17">
        <f>IF(COUNTIF($B$2:B1968,B1968)=1,1,0)</f>
        <v>1</v>
      </c>
      <c r="AB1968" s="17">
        <f>IF(COUNTIF($F$2:F1968,F1968)=1,1,0)</f>
        <v>0</v>
      </c>
    </row>
    <row r="1969" spans="1:28" x14ac:dyDescent="0.2">
      <c r="A1969" s="17">
        <v>1968</v>
      </c>
      <c r="B1969" t="s">
        <v>4859</v>
      </c>
      <c r="C1969" s="18">
        <v>43090</v>
      </c>
      <c r="D1969" s="18">
        <v>43097</v>
      </c>
      <c r="E1969" t="s">
        <v>77</v>
      </c>
      <c r="F1969" t="s">
        <v>1804</v>
      </c>
      <c r="G1969" t="s">
        <v>1805</v>
      </c>
      <c r="H1969" t="s">
        <v>53</v>
      </c>
      <c r="I1969" t="s">
        <v>54</v>
      </c>
      <c r="J1969" t="s">
        <v>4860</v>
      </c>
      <c r="K1969" t="s">
        <v>817</v>
      </c>
      <c r="L1969">
        <v>7501</v>
      </c>
      <c r="M1969" t="s">
        <v>175</v>
      </c>
      <c r="N1969" t="s">
        <v>4861</v>
      </c>
      <c r="O1969" t="s">
        <v>73</v>
      </c>
      <c r="P1969" t="s">
        <v>606</v>
      </c>
      <c r="Q1969" t="s">
        <v>4862</v>
      </c>
      <c r="R1969" s="19">
        <v>69.5</v>
      </c>
      <c r="S1969" s="17">
        <v>5</v>
      </c>
      <c r="T1969" s="20">
        <v>0</v>
      </c>
      <c r="U1969" s="19">
        <v>20.155000000000001</v>
      </c>
      <c r="V1969" s="20">
        <f t="shared" si="150"/>
        <v>0.29000000000000004</v>
      </c>
      <c r="W1969" s="17">
        <f t="shared" si="151"/>
        <v>2017</v>
      </c>
      <c r="X1969" t="str">
        <f t="shared" si="152"/>
        <v>Dec-2017</v>
      </c>
      <c r="Y1969" s="17">
        <f t="shared" si="153"/>
        <v>7</v>
      </c>
      <c r="Z1969" t="str">
        <f t="shared" si="154"/>
        <v>0% (No Discount)</v>
      </c>
      <c r="AA1969" s="17">
        <f>IF(COUNTIF($B$2:B1969,B1969)=1,1,0)</f>
        <v>0</v>
      </c>
      <c r="AB1969" s="17">
        <f>IF(COUNTIF($F$2:F1969,F1969)=1,1,0)</f>
        <v>0</v>
      </c>
    </row>
    <row r="1970" spans="1:28" x14ac:dyDescent="0.2">
      <c r="A1970" s="17">
        <v>1969</v>
      </c>
      <c r="B1970" t="s">
        <v>4859</v>
      </c>
      <c r="C1970" s="18">
        <v>43090</v>
      </c>
      <c r="D1970" s="18">
        <v>43097</v>
      </c>
      <c r="E1970" t="s">
        <v>77</v>
      </c>
      <c r="F1970" t="s">
        <v>1804</v>
      </c>
      <c r="G1970" t="s">
        <v>1805</v>
      </c>
      <c r="H1970" t="s">
        <v>53</v>
      </c>
      <c r="I1970" t="s">
        <v>54</v>
      </c>
      <c r="J1970" t="s">
        <v>4860</v>
      </c>
      <c r="K1970" t="s">
        <v>817</v>
      </c>
      <c r="L1970">
        <v>7501</v>
      </c>
      <c r="M1970" t="s">
        <v>175</v>
      </c>
      <c r="N1970" t="s">
        <v>728</v>
      </c>
      <c r="O1970" t="s">
        <v>73</v>
      </c>
      <c r="P1970" t="s">
        <v>117</v>
      </c>
      <c r="Q1970" t="s">
        <v>729</v>
      </c>
      <c r="R1970" s="19">
        <v>166.44</v>
      </c>
      <c r="S1970" s="17">
        <v>3</v>
      </c>
      <c r="T1970" s="20">
        <v>0</v>
      </c>
      <c r="U1970" s="19">
        <v>79.891199999999998</v>
      </c>
      <c r="V1970" s="20">
        <f t="shared" si="150"/>
        <v>0.48</v>
      </c>
      <c r="W1970" s="17">
        <f t="shared" si="151"/>
        <v>2017</v>
      </c>
      <c r="X1970" t="str">
        <f t="shared" si="152"/>
        <v>Dec-2017</v>
      </c>
      <c r="Y1970" s="17">
        <f t="shared" si="153"/>
        <v>7</v>
      </c>
      <c r="Z1970" t="str">
        <f t="shared" si="154"/>
        <v>0% (No Discount)</v>
      </c>
      <c r="AA1970" s="17">
        <f>IF(COUNTIF($B$2:B1970,B1970)=1,1,0)</f>
        <v>0</v>
      </c>
      <c r="AB1970" s="17">
        <f>IF(COUNTIF($F$2:F1970,F1970)=1,1,0)</f>
        <v>0</v>
      </c>
    </row>
    <row r="1971" spans="1:28" x14ac:dyDescent="0.2">
      <c r="A1971" s="17">
        <v>1970</v>
      </c>
      <c r="B1971" t="s">
        <v>4863</v>
      </c>
      <c r="C1971" s="18">
        <v>43001</v>
      </c>
      <c r="D1971" s="18">
        <v>43007</v>
      </c>
      <c r="E1971" t="s">
        <v>77</v>
      </c>
      <c r="F1971" t="s">
        <v>1902</v>
      </c>
      <c r="G1971" t="s">
        <v>1903</v>
      </c>
      <c r="H1971" t="s">
        <v>53</v>
      </c>
      <c r="I1971" t="s">
        <v>54</v>
      </c>
      <c r="J1971" t="s">
        <v>4584</v>
      </c>
      <c r="K1971" t="s">
        <v>677</v>
      </c>
      <c r="L1971">
        <v>74133</v>
      </c>
      <c r="M1971" t="s">
        <v>132</v>
      </c>
      <c r="N1971" t="s">
        <v>759</v>
      </c>
      <c r="O1971" t="s">
        <v>98</v>
      </c>
      <c r="P1971" t="s">
        <v>188</v>
      </c>
      <c r="Q1971" t="s">
        <v>760</v>
      </c>
      <c r="R1971" s="19">
        <v>291.95999999999998</v>
      </c>
      <c r="S1971" s="17">
        <v>4</v>
      </c>
      <c r="T1971" s="20">
        <v>0</v>
      </c>
      <c r="U1971" s="19">
        <v>102.18600000000001</v>
      </c>
      <c r="V1971" s="20">
        <f t="shared" si="150"/>
        <v>0.35000000000000003</v>
      </c>
      <c r="W1971" s="17">
        <f t="shared" si="151"/>
        <v>2017</v>
      </c>
      <c r="X1971" t="str">
        <f t="shared" si="152"/>
        <v>Sep-2017</v>
      </c>
      <c r="Y1971" s="17">
        <f t="shared" si="153"/>
        <v>6</v>
      </c>
      <c r="Z1971" t="str">
        <f t="shared" si="154"/>
        <v>0% (No Discount)</v>
      </c>
      <c r="AA1971" s="17">
        <f>IF(COUNTIF($B$2:B1971,B1971)=1,1,0)</f>
        <v>1</v>
      </c>
      <c r="AB1971" s="17">
        <f>IF(COUNTIF($F$2:F1971,F1971)=1,1,0)</f>
        <v>0</v>
      </c>
    </row>
    <row r="1972" spans="1:28" x14ac:dyDescent="0.2">
      <c r="A1972" s="17">
        <v>1971</v>
      </c>
      <c r="B1972" t="s">
        <v>4864</v>
      </c>
      <c r="C1972" s="18">
        <v>42861</v>
      </c>
      <c r="D1972" s="18">
        <v>42866</v>
      </c>
      <c r="E1972" t="s">
        <v>77</v>
      </c>
      <c r="F1972" t="s">
        <v>4515</v>
      </c>
      <c r="G1972" t="s">
        <v>4516</v>
      </c>
      <c r="H1972" t="s">
        <v>129</v>
      </c>
      <c r="I1972" t="s">
        <v>54</v>
      </c>
      <c r="J1972" t="s">
        <v>330</v>
      </c>
      <c r="K1972" t="s">
        <v>238</v>
      </c>
      <c r="L1972">
        <v>60623</v>
      </c>
      <c r="M1972" t="s">
        <v>132</v>
      </c>
      <c r="N1972" t="s">
        <v>4533</v>
      </c>
      <c r="O1972" t="s">
        <v>73</v>
      </c>
      <c r="P1972" t="s">
        <v>95</v>
      </c>
      <c r="Q1972" t="s">
        <v>4534</v>
      </c>
      <c r="R1972" s="19">
        <v>6.4080000000000004</v>
      </c>
      <c r="S1972" s="17">
        <v>3</v>
      </c>
      <c r="T1972" s="20">
        <v>0.2</v>
      </c>
      <c r="U1972" s="19">
        <v>0.64080000000000004</v>
      </c>
      <c r="V1972" s="20">
        <f t="shared" si="150"/>
        <v>0.1</v>
      </c>
      <c r="W1972" s="17">
        <f t="shared" si="151"/>
        <v>2017</v>
      </c>
      <c r="X1972" t="str">
        <f t="shared" si="152"/>
        <v>May-2017</v>
      </c>
      <c r="Y1972" s="17">
        <f t="shared" si="153"/>
        <v>5</v>
      </c>
      <c r="Z1972" t="str">
        <f t="shared" si="154"/>
        <v>11-20%</v>
      </c>
      <c r="AA1972" s="17">
        <f>IF(COUNTIF($B$2:B1972,B1972)=1,1,0)</f>
        <v>1</v>
      </c>
      <c r="AB1972" s="17">
        <f>IF(COUNTIF($F$2:F1972,F1972)=1,1,0)</f>
        <v>0</v>
      </c>
    </row>
    <row r="1973" spans="1:28" x14ac:dyDescent="0.2">
      <c r="A1973" s="17">
        <v>1972</v>
      </c>
      <c r="B1973" t="s">
        <v>4864</v>
      </c>
      <c r="C1973" s="18">
        <v>42861</v>
      </c>
      <c r="D1973" s="18">
        <v>42866</v>
      </c>
      <c r="E1973" t="s">
        <v>77</v>
      </c>
      <c r="F1973" t="s">
        <v>4515</v>
      </c>
      <c r="G1973" t="s">
        <v>4516</v>
      </c>
      <c r="H1973" t="s">
        <v>129</v>
      </c>
      <c r="I1973" t="s">
        <v>54</v>
      </c>
      <c r="J1973" t="s">
        <v>330</v>
      </c>
      <c r="K1973" t="s">
        <v>238</v>
      </c>
      <c r="L1973">
        <v>60623</v>
      </c>
      <c r="M1973" t="s">
        <v>132</v>
      </c>
      <c r="N1973" t="s">
        <v>759</v>
      </c>
      <c r="O1973" t="s">
        <v>98</v>
      </c>
      <c r="P1973" t="s">
        <v>188</v>
      </c>
      <c r="Q1973" t="s">
        <v>760</v>
      </c>
      <c r="R1973" s="19">
        <v>408.74400000000003</v>
      </c>
      <c r="S1973" s="17">
        <v>7</v>
      </c>
      <c r="T1973" s="20">
        <v>0.2</v>
      </c>
      <c r="U1973" s="19">
        <v>76.639499999999998</v>
      </c>
      <c r="V1973" s="20">
        <f t="shared" si="150"/>
        <v>0.18749999999999997</v>
      </c>
      <c r="W1973" s="17">
        <f t="shared" si="151"/>
        <v>2017</v>
      </c>
      <c r="X1973" t="str">
        <f t="shared" si="152"/>
        <v>May-2017</v>
      </c>
      <c r="Y1973" s="17">
        <f t="shared" si="153"/>
        <v>5</v>
      </c>
      <c r="Z1973" t="str">
        <f t="shared" si="154"/>
        <v>11-20%</v>
      </c>
      <c r="AA1973" s="17">
        <f>IF(COUNTIF($B$2:B1973,B1973)=1,1,0)</f>
        <v>0</v>
      </c>
      <c r="AB1973" s="17">
        <f>IF(COUNTIF($F$2:F1973,F1973)=1,1,0)</f>
        <v>0</v>
      </c>
    </row>
    <row r="1974" spans="1:28" x14ac:dyDescent="0.2">
      <c r="A1974" s="17">
        <v>1973</v>
      </c>
      <c r="B1974" t="s">
        <v>4865</v>
      </c>
      <c r="C1974" s="18">
        <v>41987</v>
      </c>
      <c r="D1974" s="18">
        <v>41992</v>
      </c>
      <c r="E1974" t="s">
        <v>77</v>
      </c>
      <c r="F1974" t="s">
        <v>4866</v>
      </c>
      <c r="G1974" t="s">
        <v>4867</v>
      </c>
      <c r="H1974" t="s">
        <v>53</v>
      </c>
      <c r="I1974" t="s">
        <v>54</v>
      </c>
      <c r="J1974" t="s">
        <v>330</v>
      </c>
      <c r="K1974" t="s">
        <v>238</v>
      </c>
      <c r="L1974">
        <v>60610</v>
      </c>
      <c r="M1974" t="s">
        <v>132</v>
      </c>
      <c r="N1974" t="s">
        <v>4868</v>
      </c>
      <c r="O1974" t="s">
        <v>73</v>
      </c>
      <c r="P1974" t="s">
        <v>102</v>
      </c>
      <c r="Q1974" t="s">
        <v>4869</v>
      </c>
      <c r="R1974" s="19">
        <v>5.1040000000000001</v>
      </c>
      <c r="S1974" s="17">
        <v>4</v>
      </c>
      <c r="T1974" s="20">
        <v>0.8</v>
      </c>
      <c r="U1974" s="19">
        <v>-8.6768000000000001</v>
      </c>
      <c r="V1974" s="20">
        <f t="shared" si="150"/>
        <v>-1.7</v>
      </c>
      <c r="W1974" s="17">
        <f t="shared" si="151"/>
        <v>2014</v>
      </c>
      <c r="X1974" t="str">
        <f t="shared" si="152"/>
        <v>Dec-2014</v>
      </c>
      <c r="Y1974" s="17">
        <f t="shared" si="153"/>
        <v>5</v>
      </c>
      <c r="Z1974" t="str">
        <f t="shared" si="154"/>
        <v>Over 50%</v>
      </c>
      <c r="AA1974" s="17">
        <f>IF(COUNTIF($B$2:B1974,B1974)=1,1,0)</f>
        <v>1</v>
      </c>
      <c r="AB1974" s="17">
        <f>IF(COUNTIF($F$2:F1974,F1974)=1,1,0)</f>
        <v>1</v>
      </c>
    </row>
    <row r="1975" spans="1:28" x14ac:dyDescent="0.2">
      <c r="A1975" s="17">
        <v>1974</v>
      </c>
      <c r="B1975" t="s">
        <v>4865</v>
      </c>
      <c r="C1975" s="18">
        <v>41987</v>
      </c>
      <c r="D1975" s="18">
        <v>41992</v>
      </c>
      <c r="E1975" t="s">
        <v>77</v>
      </c>
      <c r="F1975" t="s">
        <v>4866</v>
      </c>
      <c r="G1975" t="s">
        <v>4867</v>
      </c>
      <c r="H1975" t="s">
        <v>53</v>
      </c>
      <c r="I1975" t="s">
        <v>54</v>
      </c>
      <c r="J1975" t="s">
        <v>330</v>
      </c>
      <c r="K1975" t="s">
        <v>238</v>
      </c>
      <c r="L1975">
        <v>60610</v>
      </c>
      <c r="M1975" t="s">
        <v>132</v>
      </c>
      <c r="N1975" t="s">
        <v>3177</v>
      </c>
      <c r="O1975" t="s">
        <v>73</v>
      </c>
      <c r="P1975" t="s">
        <v>296</v>
      </c>
      <c r="Q1975" t="s">
        <v>3178</v>
      </c>
      <c r="R1975" s="19">
        <v>2.8959999999999999</v>
      </c>
      <c r="S1975" s="17">
        <v>2</v>
      </c>
      <c r="T1975" s="20">
        <v>0.2</v>
      </c>
      <c r="U1975" s="19">
        <v>0.47060000000000002</v>
      </c>
      <c r="V1975" s="20">
        <f t="shared" si="150"/>
        <v>0.16250000000000001</v>
      </c>
      <c r="W1975" s="17">
        <f t="shared" si="151"/>
        <v>2014</v>
      </c>
      <c r="X1975" t="str">
        <f t="shared" si="152"/>
        <v>Dec-2014</v>
      </c>
      <c r="Y1975" s="17">
        <f t="shared" si="153"/>
        <v>5</v>
      </c>
      <c r="Z1975" t="str">
        <f t="shared" si="154"/>
        <v>11-20%</v>
      </c>
      <c r="AA1975" s="17">
        <f>IF(COUNTIF($B$2:B1975,B1975)=1,1,0)</f>
        <v>0</v>
      </c>
      <c r="AB1975" s="17">
        <f>IF(COUNTIF($F$2:F1975,F1975)=1,1,0)</f>
        <v>0</v>
      </c>
    </row>
    <row r="1976" spans="1:28" x14ac:dyDescent="0.2">
      <c r="A1976" s="17">
        <v>1975</v>
      </c>
      <c r="B1976" t="s">
        <v>4865</v>
      </c>
      <c r="C1976" s="18">
        <v>41987</v>
      </c>
      <c r="D1976" s="18">
        <v>41992</v>
      </c>
      <c r="E1976" t="s">
        <v>77</v>
      </c>
      <c r="F1976" t="s">
        <v>4866</v>
      </c>
      <c r="G1976" t="s">
        <v>4867</v>
      </c>
      <c r="H1976" t="s">
        <v>53</v>
      </c>
      <c r="I1976" t="s">
        <v>54</v>
      </c>
      <c r="J1976" t="s">
        <v>330</v>
      </c>
      <c r="K1976" t="s">
        <v>238</v>
      </c>
      <c r="L1976">
        <v>60610</v>
      </c>
      <c r="M1976" t="s">
        <v>132</v>
      </c>
      <c r="N1976" t="s">
        <v>4870</v>
      </c>
      <c r="O1976" t="s">
        <v>98</v>
      </c>
      <c r="P1976" t="s">
        <v>188</v>
      </c>
      <c r="Q1976" t="s">
        <v>4871</v>
      </c>
      <c r="R1976" s="19">
        <v>35.015999999999998</v>
      </c>
      <c r="S1976" s="17">
        <v>3</v>
      </c>
      <c r="T1976" s="20">
        <v>0.2</v>
      </c>
      <c r="U1976" s="19">
        <v>-2.1884999999999999</v>
      </c>
      <c r="V1976" s="20">
        <f t="shared" si="150"/>
        <v>-6.25E-2</v>
      </c>
      <c r="W1976" s="17">
        <f t="shared" si="151"/>
        <v>2014</v>
      </c>
      <c r="X1976" t="str">
        <f t="shared" si="152"/>
        <v>Dec-2014</v>
      </c>
      <c r="Y1976" s="17">
        <f t="shared" si="153"/>
        <v>5</v>
      </c>
      <c r="Z1976" t="str">
        <f t="shared" si="154"/>
        <v>11-20%</v>
      </c>
      <c r="AA1976" s="17">
        <f>IF(COUNTIF($B$2:B1976,B1976)=1,1,0)</f>
        <v>0</v>
      </c>
      <c r="AB1976" s="17">
        <f>IF(COUNTIF($F$2:F1976,F1976)=1,1,0)</f>
        <v>0</v>
      </c>
    </row>
    <row r="1977" spans="1:28" x14ac:dyDescent="0.2">
      <c r="A1977" s="17">
        <v>1976</v>
      </c>
      <c r="B1977" t="s">
        <v>4872</v>
      </c>
      <c r="C1977" s="18">
        <v>41930</v>
      </c>
      <c r="D1977" s="18">
        <v>41932</v>
      </c>
      <c r="E1977" t="s">
        <v>50</v>
      </c>
      <c r="F1977" t="s">
        <v>1138</v>
      </c>
      <c r="G1977" t="s">
        <v>1139</v>
      </c>
      <c r="H1977" t="s">
        <v>68</v>
      </c>
      <c r="I1977" t="s">
        <v>54</v>
      </c>
      <c r="J1977" t="s">
        <v>1849</v>
      </c>
      <c r="K1977" t="s">
        <v>385</v>
      </c>
      <c r="L1977">
        <v>36116</v>
      </c>
      <c r="M1977" t="s">
        <v>57</v>
      </c>
      <c r="N1977" t="s">
        <v>868</v>
      </c>
      <c r="O1977" t="s">
        <v>73</v>
      </c>
      <c r="P1977" t="s">
        <v>86</v>
      </c>
      <c r="Q1977" t="s">
        <v>869</v>
      </c>
      <c r="R1977" s="19">
        <v>275.97000000000003</v>
      </c>
      <c r="S1977" s="17">
        <v>3</v>
      </c>
      <c r="T1977" s="20">
        <v>0</v>
      </c>
      <c r="U1977" s="19">
        <v>11.0388</v>
      </c>
      <c r="V1977" s="20">
        <f t="shared" si="150"/>
        <v>3.9999999999999994E-2</v>
      </c>
      <c r="W1977" s="17">
        <f t="shared" si="151"/>
        <v>2014</v>
      </c>
      <c r="X1977" t="str">
        <f t="shared" si="152"/>
        <v>Oct-2014</v>
      </c>
      <c r="Y1977" s="17">
        <f t="shared" si="153"/>
        <v>2</v>
      </c>
      <c r="Z1977" t="str">
        <f t="shared" si="154"/>
        <v>0% (No Discount)</v>
      </c>
      <c r="AA1977" s="17">
        <f>IF(COUNTIF($B$2:B1977,B1977)=1,1,0)</f>
        <v>1</v>
      </c>
      <c r="AB1977" s="17">
        <f>IF(COUNTIF($F$2:F1977,F1977)=1,1,0)</f>
        <v>0</v>
      </c>
    </row>
    <row r="1978" spans="1:28" x14ac:dyDescent="0.2">
      <c r="A1978" s="17">
        <v>1977</v>
      </c>
      <c r="B1978" t="s">
        <v>4872</v>
      </c>
      <c r="C1978" s="18">
        <v>41930</v>
      </c>
      <c r="D1978" s="18">
        <v>41932</v>
      </c>
      <c r="E1978" t="s">
        <v>50</v>
      </c>
      <c r="F1978" t="s">
        <v>1138</v>
      </c>
      <c r="G1978" t="s">
        <v>1139</v>
      </c>
      <c r="H1978" t="s">
        <v>68</v>
      </c>
      <c r="I1978" t="s">
        <v>54</v>
      </c>
      <c r="J1978" t="s">
        <v>1849</v>
      </c>
      <c r="K1978" t="s">
        <v>385</v>
      </c>
      <c r="L1978">
        <v>36116</v>
      </c>
      <c r="M1978" t="s">
        <v>57</v>
      </c>
      <c r="N1978" t="s">
        <v>4873</v>
      </c>
      <c r="O1978" t="s">
        <v>98</v>
      </c>
      <c r="P1978" t="s">
        <v>99</v>
      </c>
      <c r="Q1978" t="s">
        <v>4874</v>
      </c>
      <c r="R1978" s="19">
        <v>1394.95</v>
      </c>
      <c r="S1978" s="17">
        <v>5</v>
      </c>
      <c r="T1978" s="20">
        <v>0</v>
      </c>
      <c r="U1978" s="19">
        <v>362.68700000000001</v>
      </c>
      <c r="V1978" s="20">
        <f t="shared" si="150"/>
        <v>0.26</v>
      </c>
      <c r="W1978" s="17">
        <f t="shared" si="151"/>
        <v>2014</v>
      </c>
      <c r="X1978" t="str">
        <f t="shared" si="152"/>
        <v>Oct-2014</v>
      </c>
      <c r="Y1978" s="17">
        <f t="shared" si="153"/>
        <v>2</v>
      </c>
      <c r="Z1978" t="str">
        <f t="shared" si="154"/>
        <v>0% (No Discount)</v>
      </c>
      <c r="AA1978" s="17">
        <f>IF(COUNTIF($B$2:B1978,B1978)=1,1,0)</f>
        <v>0</v>
      </c>
      <c r="AB1978" s="17">
        <f>IF(COUNTIF($F$2:F1978,F1978)=1,1,0)</f>
        <v>0</v>
      </c>
    </row>
    <row r="1979" spans="1:28" x14ac:dyDescent="0.2">
      <c r="A1979" s="17">
        <v>1978</v>
      </c>
      <c r="B1979" t="s">
        <v>4872</v>
      </c>
      <c r="C1979" s="18">
        <v>41930</v>
      </c>
      <c r="D1979" s="18">
        <v>41932</v>
      </c>
      <c r="E1979" t="s">
        <v>50</v>
      </c>
      <c r="F1979" t="s">
        <v>1138</v>
      </c>
      <c r="G1979" t="s">
        <v>1139</v>
      </c>
      <c r="H1979" t="s">
        <v>68</v>
      </c>
      <c r="I1979" t="s">
        <v>54</v>
      </c>
      <c r="J1979" t="s">
        <v>1849</v>
      </c>
      <c r="K1979" t="s">
        <v>385</v>
      </c>
      <c r="L1979">
        <v>36116</v>
      </c>
      <c r="M1979" t="s">
        <v>57</v>
      </c>
      <c r="N1979" t="s">
        <v>4875</v>
      </c>
      <c r="O1979" t="s">
        <v>59</v>
      </c>
      <c r="P1979" t="s">
        <v>63</v>
      </c>
      <c r="Q1979" t="s">
        <v>4876</v>
      </c>
      <c r="R1979" s="19">
        <v>545.88</v>
      </c>
      <c r="S1979" s="17">
        <v>6</v>
      </c>
      <c r="T1979" s="20">
        <v>0</v>
      </c>
      <c r="U1979" s="19">
        <v>70.964399999999998</v>
      </c>
      <c r="V1979" s="20">
        <f t="shared" si="150"/>
        <v>0.13</v>
      </c>
      <c r="W1979" s="17">
        <f t="shared" si="151"/>
        <v>2014</v>
      </c>
      <c r="X1979" t="str">
        <f t="shared" si="152"/>
        <v>Oct-2014</v>
      </c>
      <c r="Y1979" s="17">
        <f t="shared" si="153"/>
        <v>2</v>
      </c>
      <c r="Z1979" t="str">
        <f t="shared" si="154"/>
        <v>0% (No Discount)</v>
      </c>
      <c r="AA1979" s="17">
        <f>IF(COUNTIF($B$2:B1979,B1979)=1,1,0)</f>
        <v>0</v>
      </c>
      <c r="AB1979" s="17">
        <f>IF(COUNTIF($F$2:F1979,F1979)=1,1,0)</f>
        <v>0</v>
      </c>
    </row>
    <row r="1980" spans="1:28" x14ac:dyDescent="0.2">
      <c r="A1980" s="17">
        <v>1979</v>
      </c>
      <c r="B1980" t="s">
        <v>4877</v>
      </c>
      <c r="C1980" s="18">
        <v>42132</v>
      </c>
      <c r="D1980" s="18">
        <v>42136</v>
      </c>
      <c r="E1980" t="s">
        <v>77</v>
      </c>
      <c r="F1980" t="s">
        <v>1853</v>
      </c>
      <c r="G1980" t="s">
        <v>1854</v>
      </c>
      <c r="H1980" t="s">
        <v>53</v>
      </c>
      <c r="I1980" t="s">
        <v>54</v>
      </c>
      <c r="J1980" t="s">
        <v>2008</v>
      </c>
      <c r="K1980" t="s">
        <v>447</v>
      </c>
      <c r="L1980">
        <v>97301</v>
      </c>
      <c r="M1980" t="s">
        <v>71</v>
      </c>
      <c r="N1980" t="s">
        <v>4878</v>
      </c>
      <c r="O1980" t="s">
        <v>73</v>
      </c>
      <c r="P1980" t="s">
        <v>95</v>
      </c>
      <c r="Q1980" t="s">
        <v>4879</v>
      </c>
      <c r="R1980" s="19">
        <v>5.2480000000000002</v>
      </c>
      <c r="S1980" s="17">
        <v>2</v>
      </c>
      <c r="T1980" s="20">
        <v>0.2</v>
      </c>
      <c r="U1980" s="19">
        <v>0.59040000000000004</v>
      </c>
      <c r="V1980" s="20">
        <f t="shared" si="150"/>
        <v>0.1125</v>
      </c>
      <c r="W1980" s="17">
        <f t="shared" si="151"/>
        <v>2015</v>
      </c>
      <c r="X1980" t="str">
        <f t="shared" si="152"/>
        <v>May-2015</v>
      </c>
      <c r="Y1980" s="17">
        <f t="shared" si="153"/>
        <v>4</v>
      </c>
      <c r="Z1980" t="str">
        <f t="shared" si="154"/>
        <v>11-20%</v>
      </c>
      <c r="AA1980" s="17">
        <f>IF(COUNTIF($B$2:B1980,B1980)=1,1,0)</f>
        <v>1</v>
      </c>
      <c r="AB1980" s="17">
        <f>IF(COUNTIF($F$2:F1980,F1980)=1,1,0)</f>
        <v>0</v>
      </c>
    </row>
    <row r="1981" spans="1:28" x14ac:dyDescent="0.2">
      <c r="A1981" s="17">
        <v>1980</v>
      </c>
      <c r="B1981" t="s">
        <v>4880</v>
      </c>
      <c r="C1981" s="18">
        <v>42474</v>
      </c>
      <c r="D1981" s="18">
        <v>42474</v>
      </c>
      <c r="E1981" t="s">
        <v>1320</v>
      </c>
      <c r="F1981" t="s">
        <v>3775</v>
      </c>
      <c r="G1981" t="s">
        <v>3776</v>
      </c>
      <c r="H1981" t="s">
        <v>53</v>
      </c>
      <c r="I1981" t="s">
        <v>54</v>
      </c>
      <c r="J1981" t="s">
        <v>3978</v>
      </c>
      <c r="K1981" t="s">
        <v>337</v>
      </c>
      <c r="L1981">
        <v>85301</v>
      </c>
      <c r="M1981" t="s">
        <v>71</v>
      </c>
      <c r="N1981" t="s">
        <v>1166</v>
      </c>
      <c r="O1981" t="s">
        <v>59</v>
      </c>
      <c r="P1981" t="s">
        <v>63</v>
      </c>
      <c r="Q1981" t="s">
        <v>1167</v>
      </c>
      <c r="R1981" s="19">
        <v>933.53599999999994</v>
      </c>
      <c r="S1981" s="17">
        <v>4</v>
      </c>
      <c r="T1981" s="20">
        <v>0.2</v>
      </c>
      <c r="U1981" s="19">
        <v>105.0228</v>
      </c>
      <c r="V1981" s="20">
        <f t="shared" si="150"/>
        <v>0.11250000000000002</v>
      </c>
      <c r="W1981" s="17">
        <f t="shared" si="151"/>
        <v>2016</v>
      </c>
      <c r="X1981" t="str">
        <f t="shared" si="152"/>
        <v>Apr-2016</v>
      </c>
      <c r="Y1981" s="17">
        <f t="shared" si="153"/>
        <v>0</v>
      </c>
      <c r="Z1981" t="str">
        <f t="shared" si="154"/>
        <v>11-20%</v>
      </c>
      <c r="AA1981" s="17">
        <f>IF(COUNTIF($B$2:B1981,B1981)=1,1,0)</f>
        <v>1</v>
      </c>
      <c r="AB1981" s="17">
        <f>IF(COUNTIF($F$2:F1981,F1981)=1,1,0)</f>
        <v>0</v>
      </c>
    </row>
    <row r="1982" spans="1:28" x14ac:dyDescent="0.2">
      <c r="A1982" s="17">
        <v>1981</v>
      </c>
      <c r="B1982" t="s">
        <v>4880</v>
      </c>
      <c r="C1982" s="18">
        <v>42474</v>
      </c>
      <c r="D1982" s="18">
        <v>42474</v>
      </c>
      <c r="E1982" t="s">
        <v>1320</v>
      </c>
      <c r="F1982" t="s">
        <v>3775</v>
      </c>
      <c r="G1982" t="s">
        <v>3776</v>
      </c>
      <c r="H1982" t="s">
        <v>53</v>
      </c>
      <c r="I1982" t="s">
        <v>54</v>
      </c>
      <c r="J1982" t="s">
        <v>3978</v>
      </c>
      <c r="K1982" t="s">
        <v>337</v>
      </c>
      <c r="L1982">
        <v>85301</v>
      </c>
      <c r="M1982" t="s">
        <v>71</v>
      </c>
      <c r="N1982" t="s">
        <v>983</v>
      </c>
      <c r="O1982" t="s">
        <v>73</v>
      </c>
      <c r="P1982" t="s">
        <v>86</v>
      </c>
      <c r="Q1982" t="s">
        <v>984</v>
      </c>
      <c r="R1982" s="19">
        <v>42.975999999999999</v>
      </c>
      <c r="S1982" s="17">
        <v>4</v>
      </c>
      <c r="T1982" s="20">
        <v>0.2</v>
      </c>
      <c r="U1982" s="19">
        <v>4.2976000000000001</v>
      </c>
      <c r="V1982" s="20">
        <f t="shared" si="150"/>
        <v>0.1</v>
      </c>
      <c r="W1982" s="17">
        <f t="shared" si="151"/>
        <v>2016</v>
      </c>
      <c r="X1982" t="str">
        <f t="shared" si="152"/>
        <v>Apr-2016</v>
      </c>
      <c r="Y1982" s="17">
        <f t="shared" si="153"/>
        <v>0</v>
      </c>
      <c r="Z1982" t="str">
        <f t="shared" si="154"/>
        <v>11-20%</v>
      </c>
      <c r="AA1982" s="17">
        <f>IF(COUNTIF($B$2:B1982,B1982)=1,1,0)</f>
        <v>0</v>
      </c>
      <c r="AB1982" s="17">
        <f>IF(COUNTIF($F$2:F1982,F1982)=1,1,0)</f>
        <v>0</v>
      </c>
    </row>
    <row r="1983" spans="1:28" x14ac:dyDescent="0.2">
      <c r="A1983" s="17">
        <v>1982</v>
      </c>
      <c r="B1983" t="s">
        <v>4881</v>
      </c>
      <c r="C1983" s="18">
        <v>42352</v>
      </c>
      <c r="D1983" s="18">
        <v>42354</v>
      </c>
      <c r="E1983" t="s">
        <v>50</v>
      </c>
      <c r="F1983" t="s">
        <v>1349</v>
      </c>
      <c r="G1983" t="s">
        <v>1350</v>
      </c>
      <c r="H1983" t="s">
        <v>68</v>
      </c>
      <c r="I1983" t="s">
        <v>54</v>
      </c>
      <c r="J1983" t="s">
        <v>524</v>
      </c>
      <c r="K1983" t="s">
        <v>1302</v>
      </c>
      <c r="L1983">
        <v>31907</v>
      </c>
      <c r="M1983" t="s">
        <v>57</v>
      </c>
      <c r="N1983" t="s">
        <v>2459</v>
      </c>
      <c r="O1983" t="s">
        <v>73</v>
      </c>
      <c r="P1983" t="s">
        <v>102</v>
      </c>
      <c r="Q1983" t="s">
        <v>2460</v>
      </c>
      <c r="R1983" s="19">
        <v>3.76</v>
      </c>
      <c r="S1983" s="17">
        <v>2</v>
      </c>
      <c r="T1983" s="20">
        <v>0</v>
      </c>
      <c r="U1983" s="19">
        <v>1.8048</v>
      </c>
      <c r="V1983" s="20">
        <f t="shared" si="150"/>
        <v>0.48000000000000004</v>
      </c>
      <c r="W1983" s="17">
        <f t="shared" si="151"/>
        <v>2015</v>
      </c>
      <c r="X1983" t="str">
        <f t="shared" si="152"/>
        <v>Dec-2015</v>
      </c>
      <c r="Y1983" s="17">
        <f t="shared" si="153"/>
        <v>2</v>
      </c>
      <c r="Z1983" t="str">
        <f t="shared" si="154"/>
        <v>0% (No Discount)</v>
      </c>
      <c r="AA1983" s="17">
        <f>IF(COUNTIF($B$2:B1983,B1983)=1,1,0)</f>
        <v>1</v>
      </c>
      <c r="AB1983" s="17">
        <f>IF(COUNTIF($F$2:F1983,F1983)=1,1,0)</f>
        <v>0</v>
      </c>
    </row>
    <row r="1984" spans="1:28" x14ac:dyDescent="0.2">
      <c r="A1984" s="17">
        <v>1983</v>
      </c>
      <c r="B1984" t="s">
        <v>4882</v>
      </c>
      <c r="C1984" s="18">
        <v>41976</v>
      </c>
      <c r="D1984" s="18">
        <v>41982</v>
      </c>
      <c r="E1984" t="s">
        <v>77</v>
      </c>
      <c r="F1984" t="s">
        <v>1396</v>
      </c>
      <c r="G1984" t="s">
        <v>1397</v>
      </c>
      <c r="H1984" t="s">
        <v>53</v>
      </c>
      <c r="I1984" t="s">
        <v>54</v>
      </c>
      <c r="J1984" t="s">
        <v>4883</v>
      </c>
      <c r="K1984" t="s">
        <v>677</v>
      </c>
      <c r="L1984">
        <v>73120</v>
      </c>
      <c r="M1984" t="s">
        <v>132</v>
      </c>
      <c r="N1984" t="s">
        <v>4884</v>
      </c>
      <c r="O1984" t="s">
        <v>98</v>
      </c>
      <c r="P1984" t="s">
        <v>99</v>
      </c>
      <c r="Q1984" t="s">
        <v>4885</v>
      </c>
      <c r="R1984" s="19">
        <v>479.96</v>
      </c>
      <c r="S1984" s="17">
        <v>4</v>
      </c>
      <c r="T1984" s="20">
        <v>0</v>
      </c>
      <c r="U1984" s="19">
        <v>134.3888</v>
      </c>
      <c r="V1984" s="20">
        <f t="shared" si="150"/>
        <v>0.28000000000000003</v>
      </c>
      <c r="W1984" s="17">
        <f t="shared" si="151"/>
        <v>2014</v>
      </c>
      <c r="X1984" t="str">
        <f t="shared" si="152"/>
        <v>Dec-2014</v>
      </c>
      <c r="Y1984" s="17">
        <f t="shared" si="153"/>
        <v>6</v>
      </c>
      <c r="Z1984" t="str">
        <f t="shared" si="154"/>
        <v>0% (No Discount)</v>
      </c>
      <c r="AA1984" s="17">
        <f>IF(COUNTIF($B$2:B1984,B1984)=1,1,0)</f>
        <v>1</v>
      </c>
      <c r="AB1984" s="17">
        <f>IF(COUNTIF($F$2:F1984,F1984)=1,1,0)</f>
        <v>0</v>
      </c>
    </row>
    <row r="1985" spans="1:28" x14ac:dyDescent="0.2">
      <c r="A1985" s="17">
        <v>1984</v>
      </c>
      <c r="B1985" t="s">
        <v>4886</v>
      </c>
      <c r="C1985" s="18">
        <v>41968</v>
      </c>
      <c r="D1985" s="18">
        <v>41970</v>
      </c>
      <c r="E1985" t="s">
        <v>50</v>
      </c>
      <c r="F1985" t="s">
        <v>3676</v>
      </c>
      <c r="G1985" t="s">
        <v>3677</v>
      </c>
      <c r="H1985" t="s">
        <v>68</v>
      </c>
      <c r="I1985" t="s">
        <v>54</v>
      </c>
      <c r="J1985" t="s">
        <v>1021</v>
      </c>
      <c r="K1985" t="s">
        <v>70</v>
      </c>
      <c r="L1985">
        <v>94513</v>
      </c>
      <c r="M1985" t="s">
        <v>71</v>
      </c>
      <c r="N1985" t="s">
        <v>2570</v>
      </c>
      <c r="O1985" t="s">
        <v>73</v>
      </c>
      <c r="P1985" t="s">
        <v>105</v>
      </c>
      <c r="Q1985" t="s">
        <v>2571</v>
      </c>
      <c r="R1985" s="19">
        <v>320.88</v>
      </c>
      <c r="S1985" s="17">
        <v>6</v>
      </c>
      <c r="T1985" s="20">
        <v>0</v>
      </c>
      <c r="U1985" s="19">
        <v>93.055199999999999</v>
      </c>
      <c r="V1985" s="20">
        <f t="shared" si="150"/>
        <v>0.28999999999999998</v>
      </c>
      <c r="W1985" s="17">
        <f t="shared" si="151"/>
        <v>2014</v>
      </c>
      <c r="X1985" t="str">
        <f t="shared" si="152"/>
        <v>Nov-2014</v>
      </c>
      <c r="Y1985" s="17">
        <f t="shared" si="153"/>
        <v>2</v>
      </c>
      <c r="Z1985" t="str">
        <f t="shared" si="154"/>
        <v>0% (No Discount)</v>
      </c>
      <c r="AA1985" s="17">
        <f>IF(COUNTIF($B$2:B1985,B1985)=1,1,0)</f>
        <v>1</v>
      </c>
      <c r="AB1985" s="17">
        <f>IF(COUNTIF($F$2:F1985,F1985)=1,1,0)</f>
        <v>0</v>
      </c>
    </row>
    <row r="1986" spans="1:28" x14ac:dyDescent="0.2">
      <c r="A1986" s="17">
        <v>1985</v>
      </c>
      <c r="B1986" t="s">
        <v>4886</v>
      </c>
      <c r="C1986" s="18">
        <v>41968</v>
      </c>
      <c r="D1986" s="18">
        <v>41970</v>
      </c>
      <c r="E1986" t="s">
        <v>50</v>
      </c>
      <c r="F1986" t="s">
        <v>3676</v>
      </c>
      <c r="G1986" t="s">
        <v>3677</v>
      </c>
      <c r="H1986" t="s">
        <v>68</v>
      </c>
      <c r="I1986" t="s">
        <v>54</v>
      </c>
      <c r="J1986" t="s">
        <v>1021</v>
      </c>
      <c r="K1986" t="s">
        <v>70</v>
      </c>
      <c r="L1986">
        <v>94513</v>
      </c>
      <c r="M1986" t="s">
        <v>71</v>
      </c>
      <c r="N1986" t="s">
        <v>2921</v>
      </c>
      <c r="O1986" t="s">
        <v>59</v>
      </c>
      <c r="P1986" t="s">
        <v>92</v>
      </c>
      <c r="Q1986" t="s">
        <v>952</v>
      </c>
      <c r="R1986" s="19">
        <v>23.88</v>
      </c>
      <c r="S1986" s="17">
        <v>3</v>
      </c>
      <c r="T1986" s="20">
        <v>0</v>
      </c>
      <c r="U1986" s="19">
        <v>10.507199999999999</v>
      </c>
      <c r="V1986" s="20">
        <f t="shared" ref="V1986:V2049" si="155">IFERROR(U1986/R1986,0)</f>
        <v>0.44</v>
      </c>
      <c r="W1986" s="17">
        <f t="shared" ref="W1986:W2049" si="156">YEAR(C1986)</f>
        <v>2014</v>
      </c>
      <c r="X1986" t="str">
        <f t="shared" ref="X1986:X2049" si="157">TEXT(C1986,"mmm-yyyy")</f>
        <v>Nov-2014</v>
      </c>
      <c r="Y1986" s="17">
        <f t="shared" ref="Y1986:Y2049" si="158">D1986-C1986</f>
        <v>2</v>
      </c>
      <c r="Z1986" t="str">
        <f t="shared" ref="Z1986:Z2049" si="159">IF(T1986=0,"0% (No Discount)",IF(T1986&lt;=0.1,"1-10%",IF(T1986&lt;=0.2,"11-20%",IF(T1986&lt;=0.3,"21-30%",IF(T1986&lt;=0.4,"31-40%",IF(T1986&lt;=0.5,"41-50%","Over 50%"))))))</f>
        <v>0% (No Discount)</v>
      </c>
      <c r="AA1986" s="17">
        <f>IF(COUNTIF($B$2:B1986,B1986)=1,1,0)</f>
        <v>0</v>
      </c>
      <c r="AB1986" s="17">
        <f>IF(COUNTIF($F$2:F1986,F1986)=1,1,0)</f>
        <v>0</v>
      </c>
    </row>
    <row r="1987" spans="1:28" x14ac:dyDescent="0.2">
      <c r="A1987" s="17">
        <v>1986</v>
      </c>
      <c r="B1987" t="s">
        <v>4886</v>
      </c>
      <c r="C1987" s="18">
        <v>41968</v>
      </c>
      <c r="D1987" s="18">
        <v>41970</v>
      </c>
      <c r="E1987" t="s">
        <v>50</v>
      </c>
      <c r="F1987" t="s">
        <v>3676</v>
      </c>
      <c r="G1987" t="s">
        <v>3677</v>
      </c>
      <c r="H1987" t="s">
        <v>68</v>
      </c>
      <c r="I1987" t="s">
        <v>54</v>
      </c>
      <c r="J1987" t="s">
        <v>1021</v>
      </c>
      <c r="K1987" t="s">
        <v>70</v>
      </c>
      <c r="L1987">
        <v>94513</v>
      </c>
      <c r="M1987" t="s">
        <v>71</v>
      </c>
      <c r="N1987" t="s">
        <v>4286</v>
      </c>
      <c r="O1987" t="s">
        <v>73</v>
      </c>
      <c r="P1987" t="s">
        <v>117</v>
      </c>
      <c r="Q1987" t="s">
        <v>4287</v>
      </c>
      <c r="R1987" s="19">
        <v>26.76</v>
      </c>
      <c r="S1987" s="17">
        <v>4</v>
      </c>
      <c r="T1987" s="20">
        <v>0</v>
      </c>
      <c r="U1987" s="19">
        <v>12.3096</v>
      </c>
      <c r="V1987" s="20">
        <f t="shared" si="155"/>
        <v>0.45999999999999996</v>
      </c>
      <c r="W1987" s="17">
        <f t="shared" si="156"/>
        <v>2014</v>
      </c>
      <c r="X1987" t="str">
        <f t="shared" si="157"/>
        <v>Nov-2014</v>
      </c>
      <c r="Y1987" s="17">
        <f t="shared" si="158"/>
        <v>2</v>
      </c>
      <c r="Z1987" t="str">
        <f t="shared" si="159"/>
        <v>0% (No Discount)</v>
      </c>
      <c r="AA1987" s="17">
        <f>IF(COUNTIF($B$2:B1987,B1987)=1,1,0)</f>
        <v>0</v>
      </c>
      <c r="AB1987" s="17">
        <f>IF(COUNTIF($F$2:F1987,F1987)=1,1,0)</f>
        <v>0</v>
      </c>
    </row>
    <row r="1988" spans="1:28" x14ac:dyDescent="0.2">
      <c r="A1988" s="17">
        <v>1987</v>
      </c>
      <c r="B1988" t="s">
        <v>4887</v>
      </c>
      <c r="C1988" s="18">
        <v>42576</v>
      </c>
      <c r="D1988" s="18">
        <v>42578</v>
      </c>
      <c r="E1988" t="s">
        <v>215</v>
      </c>
      <c r="F1988" t="s">
        <v>4888</v>
      </c>
      <c r="G1988" t="s">
        <v>4889</v>
      </c>
      <c r="H1988" t="s">
        <v>53</v>
      </c>
      <c r="I1988" t="s">
        <v>54</v>
      </c>
      <c r="J1988" t="s">
        <v>524</v>
      </c>
      <c r="K1988" t="s">
        <v>525</v>
      </c>
      <c r="L1988">
        <v>43229</v>
      </c>
      <c r="M1988" t="s">
        <v>175</v>
      </c>
      <c r="N1988" t="s">
        <v>1245</v>
      </c>
      <c r="O1988" t="s">
        <v>98</v>
      </c>
      <c r="P1988" t="s">
        <v>1246</v>
      </c>
      <c r="Q1988" t="s">
        <v>1247</v>
      </c>
      <c r="R1988" s="19">
        <v>1439.9760000000001</v>
      </c>
      <c r="S1988" s="17">
        <v>4</v>
      </c>
      <c r="T1988" s="20">
        <v>0.4</v>
      </c>
      <c r="U1988" s="19">
        <v>191.99680000000001</v>
      </c>
      <c r="V1988" s="20">
        <f t="shared" si="155"/>
        <v>0.13333333333333333</v>
      </c>
      <c r="W1988" s="17">
        <f t="shared" si="156"/>
        <v>2016</v>
      </c>
      <c r="X1988" t="str">
        <f t="shared" si="157"/>
        <v>Jul-2016</v>
      </c>
      <c r="Y1988" s="17">
        <f t="shared" si="158"/>
        <v>2</v>
      </c>
      <c r="Z1988" t="str">
        <f t="shared" si="159"/>
        <v>31-40%</v>
      </c>
      <c r="AA1988" s="17">
        <f>IF(COUNTIF($B$2:B1988,B1988)=1,1,0)</f>
        <v>1</v>
      </c>
      <c r="AB1988" s="17">
        <f>IF(COUNTIF($F$2:F1988,F1988)=1,1,0)</f>
        <v>1</v>
      </c>
    </row>
    <row r="1989" spans="1:28" x14ac:dyDescent="0.2">
      <c r="A1989" s="17">
        <v>1988</v>
      </c>
      <c r="B1989" t="s">
        <v>4890</v>
      </c>
      <c r="C1989" s="18">
        <v>42317</v>
      </c>
      <c r="D1989" s="18">
        <v>42321</v>
      </c>
      <c r="E1989" t="s">
        <v>77</v>
      </c>
      <c r="F1989" t="s">
        <v>4744</v>
      </c>
      <c r="G1989" t="s">
        <v>4745</v>
      </c>
      <c r="H1989" t="s">
        <v>53</v>
      </c>
      <c r="I1989" t="s">
        <v>54</v>
      </c>
      <c r="J1989" t="s">
        <v>345</v>
      </c>
      <c r="K1989" t="s">
        <v>624</v>
      </c>
      <c r="L1989">
        <v>65807</v>
      </c>
      <c r="M1989" t="s">
        <v>132</v>
      </c>
      <c r="N1989" t="s">
        <v>4891</v>
      </c>
      <c r="O1989" t="s">
        <v>73</v>
      </c>
      <c r="P1989" t="s">
        <v>102</v>
      </c>
      <c r="Q1989" t="s">
        <v>4892</v>
      </c>
      <c r="R1989" s="19">
        <v>17.22</v>
      </c>
      <c r="S1989" s="17">
        <v>3</v>
      </c>
      <c r="T1989" s="20">
        <v>0</v>
      </c>
      <c r="U1989" s="19">
        <v>7.9211999999999998</v>
      </c>
      <c r="V1989" s="20">
        <f t="shared" si="155"/>
        <v>0.46</v>
      </c>
      <c r="W1989" s="17">
        <f t="shared" si="156"/>
        <v>2015</v>
      </c>
      <c r="X1989" t="str">
        <f t="shared" si="157"/>
        <v>Nov-2015</v>
      </c>
      <c r="Y1989" s="17">
        <f t="shared" si="158"/>
        <v>4</v>
      </c>
      <c r="Z1989" t="str">
        <f t="shared" si="159"/>
        <v>0% (No Discount)</v>
      </c>
      <c r="AA1989" s="17">
        <f>IF(COUNTIF($B$2:B1989,B1989)=1,1,0)</f>
        <v>1</v>
      </c>
      <c r="AB1989" s="17">
        <f>IF(COUNTIF($F$2:F1989,F1989)=1,1,0)</f>
        <v>0</v>
      </c>
    </row>
    <row r="1990" spans="1:28" x14ac:dyDescent="0.2">
      <c r="A1990" s="17">
        <v>1989</v>
      </c>
      <c r="B1990" t="s">
        <v>4890</v>
      </c>
      <c r="C1990" s="18">
        <v>42317</v>
      </c>
      <c r="D1990" s="18">
        <v>42321</v>
      </c>
      <c r="E1990" t="s">
        <v>77</v>
      </c>
      <c r="F1990" t="s">
        <v>4744</v>
      </c>
      <c r="G1990" t="s">
        <v>4745</v>
      </c>
      <c r="H1990" t="s">
        <v>53</v>
      </c>
      <c r="I1990" t="s">
        <v>54</v>
      </c>
      <c r="J1990" t="s">
        <v>345</v>
      </c>
      <c r="K1990" t="s">
        <v>624</v>
      </c>
      <c r="L1990">
        <v>65807</v>
      </c>
      <c r="M1990" t="s">
        <v>132</v>
      </c>
      <c r="N1990" t="s">
        <v>4893</v>
      </c>
      <c r="O1990" t="s">
        <v>59</v>
      </c>
      <c r="P1990" t="s">
        <v>83</v>
      </c>
      <c r="Q1990" t="s">
        <v>4894</v>
      </c>
      <c r="R1990" s="19">
        <v>1024.3800000000001</v>
      </c>
      <c r="S1990" s="17">
        <v>7</v>
      </c>
      <c r="T1990" s="20">
        <v>0</v>
      </c>
      <c r="U1990" s="19">
        <v>215.1198</v>
      </c>
      <c r="V1990" s="20">
        <f t="shared" si="155"/>
        <v>0.20999999999999996</v>
      </c>
      <c r="W1990" s="17">
        <f t="shared" si="156"/>
        <v>2015</v>
      </c>
      <c r="X1990" t="str">
        <f t="shared" si="157"/>
        <v>Nov-2015</v>
      </c>
      <c r="Y1990" s="17">
        <f t="shared" si="158"/>
        <v>4</v>
      </c>
      <c r="Z1990" t="str">
        <f t="shared" si="159"/>
        <v>0% (No Discount)</v>
      </c>
      <c r="AA1990" s="17">
        <f>IF(COUNTIF($B$2:B1990,B1990)=1,1,0)</f>
        <v>0</v>
      </c>
      <c r="AB1990" s="17">
        <f>IF(COUNTIF($F$2:F1990,F1990)=1,1,0)</f>
        <v>0</v>
      </c>
    </row>
    <row r="1991" spans="1:28" x14ac:dyDescent="0.2">
      <c r="A1991" s="17">
        <v>1990</v>
      </c>
      <c r="B1991" t="s">
        <v>4890</v>
      </c>
      <c r="C1991" s="18">
        <v>42317</v>
      </c>
      <c r="D1991" s="18">
        <v>42321</v>
      </c>
      <c r="E1991" t="s">
        <v>77</v>
      </c>
      <c r="F1991" t="s">
        <v>4744</v>
      </c>
      <c r="G1991" t="s">
        <v>4745</v>
      </c>
      <c r="H1991" t="s">
        <v>53</v>
      </c>
      <c r="I1991" t="s">
        <v>54</v>
      </c>
      <c r="J1991" t="s">
        <v>345</v>
      </c>
      <c r="K1991" t="s">
        <v>624</v>
      </c>
      <c r="L1991">
        <v>65807</v>
      </c>
      <c r="M1991" t="s">
        <v>132</v>
      </c>
      <c r="N1991" t="s">
        <v>4895</v>
      </c>
      <c r="O1991" t="s">
        <v>73</v>
      </c>
      <c r="P1991" t="s">
        <v>200</v>
      </c>
      <c r="Q1991" t="s">
        <v>2991</v>
      </c>
      <c r="R1991" s="19">
        <v>26.22</v>
      </c>
      <c r="S1991" s="17">
        <v>3</v>
      </c>
      <c r="T1991" s="20">
        <v>0</v>
      </c>
      <c r="U1991" s="19">
        <v>12.323399999999999</v>
      </c>
      <c r="V1991" s="20">
        <f t="shared" si="155"/>
        <v>0.47</v>
      </c>
      <c r="W1991" s="17">
        <f t="shared" si="156"/>
        <v>2015</v>
      </c>
      <c r="X1991" t="str">
        <f t="shared" si="157"/>
        <v>Nov-2015</v>
      </c>
      <c r="Y1991" s="17">
        <f t="shared" si="158"/>
        <v>4</v>
      </c>
      <c r="Z1991" t="str">
        <f t="shared" si="159"/>
        <v>0% (No Discount)</v>
      </c>
      <c r="AA1991" s="17">
        <f>IF(COUNTIF($B$2:B1991,B1991)=1,1,0)</f>
        <v>0</v>
      </c>
      <c r="AB1991" s="17">
        <f>IF(COUNTIF($F$2:F1991,F1991)=1,1,0)</f>
        <v>0</v>
      </c>
    </row>
    <row r="1992" spans="1:28" x14ac:dyDescent="0.2">
      <c r="A1992" s="17">
        <v>1991</v>
      </c>
      <c r="B1992" t="s">
        <v>4890</v>
      </c>
      <c r="C1992" s="18">
        <v>42317</v>
      </c>
      <c r="D1992" s="18">
        <v>42321</v>
      </c>
      <c r="E1992" t="s">
        <v>77</v>
      </c>
      <c r="F1992" t="s">
        <v>4744</v>
      </c>
      <c r="G1992" t="s">
        <v>4745</v>
      </c>
      <c r="H1992" t="s">
        <v>53</v>
      </c>
      <c r="I1992" t="s">
        <v>54</v>
      </c>
      <c r="J1992" t="s">
        <v>345</v>
      </c>
      <c r="K1992" t="s">
        <v>624</v>
      </c>
      <c r="L1992">
        <v>65807</v>
      </c>
      <c r="M1992" t="s">
        <v>132</v>
      </c>
      <c r="N1992" t="s">
        <v>4896</v>
      </c>
      <c r="O1992" t="s">
        <v>73</v>
      </c>
      <c r="P1992" t="s">
        <v>117</v>
      </c>
      <c r="Q1992" t="s">
        <v>4897</v>
      </c>
      <c r="R1992" s="19">
        <v>17.34</v>
      </c>
      <c r="S1992" s="17">
        <v>3</v>
      </c>
      <c r="T1992" s="20">
        <v>0</v>
      </c>
      <c r="U1992" s="19">
        <v>8.4966000000000008</v>
      </c>
      <c r="V1992" s="20">
        <f t="shared" si="155"/>
        <v>0.49000000000000005</v>
      </c>
      <c r="W1992" s="17">
        <f t="shared" si="156"/>
        <v>2015</v>
      </c>
      <c r="X1992" t="str">
        <f t="shared" si="157"/>
        <v>Nov-2015</v>
      </c>
      <c r="Y1992" s="17">
        <f t="shared" si="158"/>
        <v>4</v>
      </c>
      <c r="Z1992" t="str">
        <f t="shared" si="159"/>
        <v>0% (No Discount)</v>
      </c>
      <c r="AA1992" s="17">
        <f>IF(COUNTIF($B$2:B1992,B1992)=1,1,0)</f>
        <v>0</v>
      </c>
      <c r="AB1992" s="17">
        <f>IF(COUNTIF($F$2:F1992,F1992)=1,1,0)</f>
        <v>0</v>
      </c>
    </row>
    <row r="1993" spans="1:28" x14ac:dyDescent="0.2">
      <c r="A1993" s="17">
        <v>1992</v>
      </c>
      <c r="B1993" t="s">
        <v>4898</v>
      </c>
      <c r="C1993" s="18">
        <v>42790</v>
      </c>
      <c r="D1993" s="18">
        <v>42794</v>
      </c>
      <c r="E1993" t="s">
        <v>77</v>
      </c>
      <c r="F1993" t="s">
        <v>4888</v>
      </c>
      <c r="G1993" t="s">
        <v>4889</v>
      </c>
      <c r="H1993" t="s">
        <v>53</v>
      </c>
      <c r="I1993" t="s">
        <v>54</v>
      </c>
      <c r="J1993" t="s">
        <v>173</v>
      </c>
      <c r="K1993" t="s">
        <v>174</v>
      </c>
      <c r="L1993">
        <v>19134</v>
      </c>
      <c r="M1993" t="s">
        <v>175</v>
      </c>
      <c r="N1993" t="s">
        <v>3623</v>
      </c>
      <c r="O1993" t="s">
        <v>73</v>
      </c>
      <c r="P1993" t="s">
        <v>102</v>
      </c>
      <c r="Q1993" t="s">
        <v>3624</v>
      </c>
      <c r="R1993" s="19">
        <v>4.9560000000000004</v>
      </c>
      <c r="S1993" s="17">
        <v>4</v>
      </c>
      <c r="T1993" s="20">
        <v>0.7</v>
      </c>
      <c r="U1993" s="19">
        <v>-3.7995999999999999</v>
      </c>
      <c r="V1993" s="20">
        <f t="shared" si="155"/>
        <v>-0.76666666666666661</v>
      </c>
      <c r="W1993" s="17">
        <f t="shared" si="156"/>
        <v>2017</v>
      </c>
      <c r="X1993" t="str">
        <f t="shared" si="157"/>
        <v>Feb-2017</v>
      </c>
      <c r="Y1993" s="17">
        <f t="shared" si="158"/>
        <v>4</v>
      </c>
      <c r="Z1993" t="str">
        <f t="shared" si="159"/>
        <v>Over 50%</v>
      </c>
      <c r="AA1993" s="17">
        <f>IF(COUNTIF($B$2:B1993,B1993)=1,1,0)</f>
        <v>1</v>
      </c>
      <c r="AB1993" s="17">
        <f>IF(COUNTIF($F$2:F1993,F1993)=1,1,0)</f>
        <v>0</v>
      </c>
    </row>
    <row r="1994" spans="1:28" x14ac:dyDescent="0.2">
      <c r="A1994" s="17">
        <v>1993</v>
      </c>
      <c r="B1994" t="s">
        <v>4899</v>
      </c>
      <c r="C1994" s="18">
        <v>42911</v>
      </c>
      <c r="D1994" s="18">
        <v>42918</v>
      </c>
      <c r="E1994" t="s">
        <v>77</v>
      </c>
      <c r="F1994" t="s">
        <v>4515</v>
      </c>
      <c r="G1994" t="s">
        <v>4516</v>
      </c>
      <c r="H1994" t="s">
        <v>129</v>
      </c>
      <c r="I1994" t="s">
        <v>54</v>
      </c>
      <c r="J1994" t="s">
        <v>345</v>
      </c>
      <c r="K1994" t="s">
        <v>447</v>
      </c>
      <c r="L1994">
        <v>97477</v>
      </c>
      <c r="M1994" t="s">
        <v>71</v>
      </c>
      <c r="N1994" t="s">
        <v>1699</v>
      </c>
      <c r="O1994" t="s">
        <v>73</v>
      </c>
      <c r="P1994" t="s">
        <v>74</v>
      </c>
      <c r="Q1994" t="s">
        <v>1700</v>
      </c>
      <c r="R1994" s="19">
        <v>71.040000000000006</v>
      </c>
      <c r="S1994" s="17">
        <v>6</v>
      </c>
      <c r="T1994" s="20">
        <v>0.2</v>
      </c>
      <c r="U1994" s="19">
        <v>26.64</v>
      </c>
      <c r="V1994" s="20">
        <f t="shared" si="155"/>
        <v>0.375</v>
      </c>
      <c r="W1994" s="17">
        <f t="shared" si="156"/>
        <v>2017</v>
      </c>
      <c r="X1994" t="str">
        <f t="shared" si="157"/>
        <v>Jun-2017</v>
      </c>
      <c r="Y1994" s="17">
        <f t="shared" si="158"/>
        <v>7</v>
      </c>
      <c r="Z1994" t="str">
        <f t="shared" si="159"/>
        <v>11-20%</v>
      </c>
      <c r="AA1994" s="17">
        <f>IF(COUNTIF($B$2:B1994,B1994)=1,1,0)</f>
        <v>1</v>
      </c>
      <c r="AB1994" s="17">
        <f>IF(COUNTIF($F$2:F1994,F1994)=1,1,0)</f>
        <v>0</v>
      </c>
    </row>
    <row r="1995" spans="1:28" x14ac:dyDescent="0.2">
      <c r="A1995" s="17">
        <v>1994</v>
      </c>
      <c r="B1995" t="s">
        <v>4899</v>
      </c>
      <c r="C1995" s="18">
        <v>42911</v>
      </c>
      <c r="D1995" s="18">
        <v>42918</v>
      </c>
      <c r="E1995" t="s">
        <v>77</v>
      </c>
      <c r="F1995" t="s">
        <v>4515</v>
      </c>
      <c r="G1995" t="s">
        <v>4516</v>
      </c>
      <c r="H1995" t="s">
        <v>129</v>
      </c>
      <c r="I1995" t="s">
        <v>54</v>
      </c>
      <c r="J1995" t="s">
        <v>345</v>
      </c>
      <c r="K1995" t="s">
        <v>447</v>
      </c>
      <c r="L1995">
        <v>97477</v>
      </c>
      <c r="M1995" t="s">
        <v>71</v>
      </c>
      <c r="N1995" t="s">
        <v>4900</v>
      </c>
      <c r="O1995" t="s">
        <v>73</v>
      </c>
      <c r="P1995" t="s">
        <v>95</v>
      </c>
      <c r="Q1995" t="s">
        <v>4901</v>
      </c>
      <c r="R1995" s="19">
        <v>5.3440000000000003</v>
      </c>
      <c r="S1995" s="17">
        <v>2</v>
      </c>
      <c r="T1995" s="20">
        <v>0.2</v>
      </c>
      <c r="U1995" s="19">
        <v>0.73480000000000001</v>
      </c>
      <c r="V1995" s="20">
        <f t="shared" si="155"/>
        <v>0.13749999999999998</v>
      </c>
      <c r="W1995" s="17">
        <f t="shared" si="156"/>
        <v>2017</v>
      </c>
      <c r="X1995" t="str">
        <f t="shared" si="157"/>
        <v>Jun-2017</v>
      </c>
      <c r="Y1995" s="17">
        <f t="shared" si="158"/>
        <v>7</v>
      </c>
      <c r="Z1995" t="str">
        <f t="shared" si="159"/>
        <v>11-20%</v>
      </c>
      <c r="AA1995" s="17">
        <f>IF(COUNTIF($B$2:B1995,B1995)=1,1,0)</f>
        <v>0</v>
      </c>
      <c r="AB1995" s="17">
        <f>IF(COUNTIF($F$2:F1995,F1995)=1,1,0)</f>
        <v>0</v>
      </c>
    </row>
    <row r="1996" spans="1:28" x14ac:dyDescent="0.2">
      <c r="A1996" s="17">
        <v>1995</v>
      </c>
      <c r="B1996" t="s">
        <v>4899</v>
      </c>
      <c r="C1996" s="18">
        <v>42911</v>
      </c>
      <c r="D1996" s="18">
        <v>42918</v>
      </c>
      <c r="E1996" t="s">
        <v>77</v>
      </c>
      <c r="F1996" t="s">
        <v>4515</v>
      </c>
      <c r="G1996" t="s">
        <v>4516</v>
      </c>
      <c r="H1996" t="s">
        <v>129</v>
      </c>
      <c r="I1996" t="s">
        <v>54</v>
      </c>
      <c r="J1996" t="s">
        <v>345</v>
      </c>
      <c r="K1996" t="s">
        <v>447</v>
      </c>
      <c r="L1996">
        <v>97477</v>
      </c>
      <c r="M1996" t="s">
        <v>71</v>
      </c>
      <c r="N1996" t="s">
        <v>4902</v>
      </c>
      <c r="O1996" t="s">
        <v>73</v>
      </c>
      <c r="P1996" t="s">
        <v>296</v>
      </c>
      <c r="Q1996" t="s">
        <v>4903</v>
      </c>
      <c r="R1996" s="19">
        <v>11.304</v>
      </c>
      <c r="S1996" s="17">
        <v>3</v>
      </c>
      <c r="T1996" s="20">
        <v>0.2</v>
      </c>
      <c r="U1996" s="19">
        <v>-2.1194999999999999</v>
      </c>
      <c r="V1996" s="20">
        <f t="shared" si="155"/>
        <v>-0.1875</v>
      </c>
      <c r="W1996" s="17">
        <f t="shared" si="156"/>
        <v>2017</v>
      </c>
      <c r="X1996" t="str">
        <f t="shared" si="157"/>
        <v>Jun-2017</v>
      </c>
      <c r="Y1996" s="17">
        <f t="shared" si="158"/>
        <v>7</v>
      </c>
      <c r="Z1996" t="str">
        <f t="shared" si="159"/>
        <v>11-20%</v>
      </c>
      <c r="AA1996" s="17">
        <f>IF(COUNTIF($B$2:B1996,B1996)=1,1,0)</f>
        <v>0</v>
      </c>
      <c r="AB1996" s="17">
        <f>IF(COUNTIF($F$2:F1996,F1996)=1,1,0)</f>
        <v>0</v>
      </c>
    </row>
    <row r="1997" spans="1:28" x14ac:dyDescent="0.2">
      <c r="A1997" s="17">
        <v>1996</v>
      </c>
      <c r="B1997" t="s">
        <v>4904</v>
      </c>
      <c r="C1997" s="18">
        <v>43071</v>
      </c>
      <c r="D1997" s="18">
        <v>43073</v>
      </c>
      <c r="E1997" t="s">
        <v>50</v>
      </c>
      <c r="F1997" t="s">
        <v>4905</v>
      </c>
      <c r="G1997" t="s">
        <v>4906</v>
      </c>
      <c r="H1997" t="s">
        <v>53</v>
      </c>
      <c r="I1997" t="s">
        <v>54</v>
      </c>
      <c r="J1997" t="s">
        <v>211</v>
      </c>
      <c r="K1997" t="s">
        <v>131</v>
      </c>
      <c r="L1997">
        <v>77036</v>
      </c>
      <c r="M1997" t="s">
        <v>132</v>
      </c>
      <c r="N1997" t="s">
        <v>4907</v>
      </c>
      <c r="O1997" t="s">
        <v>73</v>
      </c>
      <c r="P1997" t="s">
        <v>105</v>
      </c>
      <c r="Q1997" t="s">
        <v>4908</v>
      </c>
      <c r="R1997" s="19">
        <v>294.62</v>
      </c>
      <c r="S1997" s="17">
        <v>5</v>
      </c>
      <c r="T1997" s="20">
        <v>0.8</v>
      </c>
      <c r="U1997" s="19">
        <v>-766.01199999999994</v>
      </c>
      <c r="V1997" s="20">
        <f t="shared" si="155"/>
        <v>-2.5999999999999996</v>
      </c>
      <c r="W1997" s="17">
        <f t="shared" si="156"/>
        <v>2017</v>
      </c>
      <c r="X1997" t="str">
        <f t="shared" si="157"/>
        <v>Dec-2017</v>
      </c>
      <c r="Y1997" s="17">
        <f t="shared" si="158"/>
        <v>2</v>
      </c>
      <c r="Z1997" t="str">
        <f t="shared" si="159"/>
        <v>Over 50%</v>
      </c>
      <c r="AA1997" s="17">
        <f>IF(COUNTIF($B$2:B1997,B1997)=1,1,0)</f>
        <v>1</v>
      </c>
      <c r="AB1997" s="17">
        <f>IF(COUNTIF($F$2:F1997,F1997)=1,1,0)</f>
        <v>1</v>
      </c>
    </row>
    <row r="1998" spans="1:28" x14ac:dyDescent="0.2">
      <c r="A1998" s="17">
        <v>1997</v>
      </c>
      <c r="B1998" t="s">
        <v>4904</v>
      </c>
      <c r="C1998" s="18">
        <v>43071</v>
      </c>
      <c r="D1998" s="18">
        <v>43073</v>
      </c>
      <c r="E1998" t="s">
        <v>50</v>
      </c>
      <c r="F1998" t="s">
        <v>4905</v>
      </c>
      <c r="G1998" t="s">
        <v>4906</v>
      </c>
      <c r="H1998" t="s">
        <v>53</v>
      </c>
      <c r="I1998" t="s">
        <v>54</v>
      </c>
      <c r="J1998" t="s">
        <v>211</v>
      </c>
      <c r="K1998" t="s">
        <v>131</v>
      </c>
      <c r="L1998">
        <v>77036</v>
      </c>
      <c r="M1998" t="s">
        <v>132</v>
      </c>
      <c r="N1998" t="s">
        <v>1942</v>
      </c>
      <c r="O1998" t="s">
        <v>59</v>
      </c>
      <c r="P1998" t="s">
        <v>92</v>
      </c>
      <c r="Q1998" t="s">
        <v>1943</v>
      </c>
      <c r="R1998" s="19">
        <v>8.7520000000000007</v>
      </c>
      <c r="S1998" s="17">
        <v>4</v>
      </c>
      <c r="T1998" s="20">
        <v>0.6</v>
      </c>
      <c r="U1998" s="19">
        <v>-3.7195999999999998</v>
      </c>
      <c r="V1998" s="20">
        <f t="shared" si="155"/>
        <v>-0.42499999999999993</v>
      </c>
      <c r="W1998" s="17">
        <f t="shared" si="156"/>
        <v>2017</v>
      </c>
      <c r="X1998" t="str">
        <f t="shared" si="157"/>
        <v>Dec-2017</v>
      </c>
      <c r="Y1998" s="17">
        <f t="shared" si="158"/>
        <v>2</v>
      </c>
      <c r="Z1998" t="str">
        <f t="shared" si="159"/>
        <v>Over 50%</v>
      </c>
      <c r="AA1998" s="17">
        <f>IF(COUNTIF($B$2:B1998,B1998)=1,1,0)</f>
        <v>0</v>
      </c>
      <c r="AB1998" s="17">
        <f>IF(COUNTIF($F$2:F1998,F1998)=1,1,0)</f>
        <v>0</v>
      </c>
    </row>
    <row r="1999" spans="1:28" x14ac:dyDescent="0.2">
      <c r="A1999" s="17">
        <v>1998</v>
      </c>
      <c r="B1999" t="s">
        <v>4909</v>
      </c>
      <c r="C1999" s="18">
        <v>41676</v>
      </c>
      <c r="D1999" s="18">
        <v>41679</v>
      </c>
      <c r="E1999" t="s">
        <v>215</v>
      </c>
      <c r="F1999" t="s">
        <v>4628</v>
      </c>
      <c r="G1999" t="s">
        <v>4629</v>
      </c>
      <c r="H1999" t="s">
        <v>68</v>
      </c>
      <c r="I1999" t="s">
        <v>54</v>
      </c>
      <c r="J1999" t="s">
        <v>4910</v>
      </c>
      <c r="K1999" t="s">
        <v>346</v>
      </c>
      <c r="L1999">
        <v>23320</v>
      </c>
      <c r="M1999" t="s">
        <v>57</v>
      </c>
      <c r="N1999" t="s">
        <v>2151</v>
      </c>
      <c r="O1999" t="s">
        <v>73</v>
      </c>
      <c r="P1999" t="s">
        <v>74</v>
      </c>
      <c r="Q1999" t="s">
        <v>2152</v>
      </c>
      <c r="R1999" s="19">
        <v>15</v>
      </c>
      <c r="S1999" s="17">
        <v>4</v>
      </c>
      <c r="T1999" s="20">
        <v>0</v>
      </c>
      <c r="U1999" s="19">
        <v>7.2</v>
      </c>
      <c r="V1999" s="20">
        <f t="shared" si="155"/>
        <v>0.48000000000000004</v>
      </c>
      <c r="W1999" s="17">
        <f t="shared" si="156"/>
        <v>2014</v>
      </c>
      <c r="X1999" t="str">
        <f t="shared" si="157"/>
        <v>Feb-2014</v>
      </c>
      <c r="Y1999" s="17">
        <f t="shared" si="158"/>
        <v>3</v>
      </c>
      <c r="Z1999" t="str">
        <f t="shared" si="159"/>
        <v>0% (No Discount)</v>
      </c>
      <c r="AA1999" s="17">
        <f>IF(COUNTIF($B$2:B1999,B1999)=1,1,0)</f>
        <v>1</v>
      </c>
      <c r="AB1999" s="17">
        <f>IF(COUNTIF($F$2:F1999,F1999)=1,1,0)</f>
        <v>0</v>
      </c>
    </row>
    <row r="2000" spans="1:28" x14ac:dyDescent="0.2">
      <c r="A2000" s="17">
        <v>1999</v>
      </c>
      <c r="B2000" t="s">
        <v>4909</v>
      </c>
      <c r="C2000" s="18">
        <v>41676</v>
      </c>
      <c r="D2000" s="18">
        <v>41679</v>
      </c>
      <c r="E2000" t="s">
        <v>215</v>
      </c>
      <c r="F2000" t="s">
        <v>4628</v>
      </c>
      <c r="G2000" t="s">
        <v>4629</v>
      </c>
      <c r="H2000" t="s">
        <v>68</v>
      </c>
      <c r="I2000" t="s">
        <v>54</v>
      </c>
      <c r="J2000" t="s">
        <v>4910</v>
      </c>
      <c r="K2000" t="s">
        <v>346</v>
      </c>
      <c r="L2000">
        <v>23320</v>
      </c>
      <c r="M2000" t="s">
        <v>57</v>
      </c>
      <c r="N2000" t="s">
        <v>1221</v>
      </c>
      <c r="O2000" t="s">
        <v>98</v>
      </c>
      <c r="P2000" t="s">
        <v>99</v>
      </c>
      <c r="Q2000" t="s">
        <v>1222</v>
      </c>
      <c r="R2000" s="19">
        <v>161.61000000000001</v>
      </c>
      <c r="S2000" s="17">
        <v>1</v>
      </c>
      <c r="T2000" s="20">
        <v>0</v>
      </c>
      <c r="U2000" s="19">
        <v>42.018599999999999</v>
      </c>
      <c r="V2000" s="20">
        <f t="shared" si="155"/>
        <v>0.25999999999999995</v>
      </c>
      <c r="W2000" s="17">
        <f t="shared" si="156"/>
        <v>2014</v>
      </c>
      <c r="X2000" t="str">
        <f t="shared" si="157"/>
        <v>Feb-2014</v>
      </c>
      <c r="Y2000" s="17">
        <f t="shared" si="158"/>
        <v>3</v>
      </c>
      <c r="Z2000" t="str">
        <f t="shared" si="159"/>
        <v>0% (No Discount)</v>
      </c>
      <c r="AA2000" s="17">
        <f>IF(COUNTIF($B$2:B2000,B2000)=1,1,0)</f>
        <v>0</v>
      </c>
      <c r="AB2000" s="17">
        <f>IF(COUNTIF($F$2:F2000,F2000)=1,1,0)</f>
        <v>0</v>
      </c>
    </row>
    <row r="2001" spans="1:28" x14ac:dyDescent="0.2">
      <c r="A2001" s="17">
        <v>2000</v>
      </c>
      <c r="B2001" t="s">
        <v>4909</v>
      </c>
      <c r="C2001" s="18">
        <v>41676</v>
      </c>
      <c r="D2001" s="18">
        <v>41679</v>
      </c>
      <c r="E2001" t="s">
        <v>215</v>
      </c>
      <c r="F2001" t="s">
        <v>4628</v>
      </c>
      <c r="G2001" t="s">
        <v>4629</v>
      </c>
      <c r="H2001" t="s">
        <v>68</v>
      </c>
      <c r="I2001" t="s">
        <v>54</v>
      </c>
      <c r="J2001" t="s">
        <v>4910</v>
      </c>
      <c r="K2001" t="s">
        <v>346</v>
      </c>
      <c r="L2001">
        <v>23320</v>
      </c>
      <c r="M2001" t="s">
        <v>57</v>
      </c>
      <c r="N2001" t="s">
        <v>4545</v>
      </c>
      <c r="O2001" t="s">
        <v>98</v>
      </c>
      <c r="P2001" t="s">
        <v>99</v>
      </c>
      <c r="Q2001" t="s">
        <v>4546</v>
      </c>
      <c r="R2001" s="19">
        <v>144.94999999999999</v>
      </c>
      <c r="S2001" s="17">
        <v>5</v>
      </c>
      <c r="T2001" s="20">
        <v>0</v>
      </c>
      <c r="U2001" s="19">
        <v>42.035499999999999</v>
      </c>
      <c r="V2001" s="20">
        <f t="shared" si="155"/>
        <v>0.29000000000000004</v>
      </c>
      <c r="W2001" s="17">
        <f t="shared" si="156"/>
        <v>2014</v>
      </c>
      <c r="X2001" t="str">
        <f t="shared" si="157"/>
        <v>Feb-2014</v>
      </c>
      <c r="Y2001" s="17">
        <f t="shared" si="158"/>
        <v>3</v>
      </c>
      <c r="Z2001" t="str">
        <f t="shared" si="159"/>
        <v>0% (No Discount)</v>
      </c>
      <c r="AA2001" s="17">
        <f>IF(COUNTIF($B$2:B2001,B2001)=1,1,0)</f>
        <v>0</v>
      </c>
      <c r="AB2001" s="17">
        <f>IF(COUNTIF($F$2:F2001,F2001)=1,1,0)</f>
        <v>0</v>
      </c>
    </row>
    <row r="2002" spans="1:28" x14ac:dyDescent="0.2">
      <c r="A2002" s="17">
        <v>2001</v>
      </c>
      <c r="B2002" t="s">
        <v>4911</v>
      </c>
      <c r="C2002" s="18">
        <v>42836</v>
      </c>
      <c r="D2002" s="18">
        <v>42843</v>
      </c>
      <c r="E2002" t="s">
        <v>77</v>
      </c>
      <c r="F2002" t="s">
        <v>4912</v>
      </c>
      <c r="G2002" t="s">
        <v>4913</v>
      </c>
      <c r="H2002" t="s">
        <v>53</v>
      </c>
      <c r="I2002" t="s">
        <v>54</v>
      </c>
      <c r="J2002" t="s">
        <v>630</v>
      </c>
      <c r="K2002" t="s">
        <v>70</v>
      </c>
      <c r="L2002">
        <v>91104</v>
      </c>
      <c r="M2002" t="s">
        <v>71</v>
      </c>
      <c r="N2002" t="s">
        <v>471</v>
      </c>
      <c r="O2002" t="s">
        <v>98</v>
      </c>
      <c r="P2002" t="s">
        <v>188</v>
      </c>
      <c r="Q2002" t="s">
        <v>472</v>
      </c>
      <c r="R2002" s="19">
        <v>199.95</v>
      </c>
      <c r="S2002" s="17">
        <v>5</v>
      </c>
      <c r="T2002" s="20">
        <v>0</v>
      </c>
      <c r="U2002" s="19">
        <v>21.994499999999999</v>
      </c>
      <c r="V2002" s="20">
        <f t="shared" si="155"/>
        <v>0.11</v>
      </c>
      <c r="W2002" s="17">
        <f t="shared" si="156"/>
        <v>2017</v>
      </c>
      <c r="X2002" t="str">
        <f t="shared" si="157"/>
        <v>Apr-2017</v>
      </c>
      <c r="Y2002" s="17">
        <f t="shared" si="158"/>
        <v>7</v>
      </c>
      <c r="Z2002" t="str">
        <f t="shared" si="159"/>
        <v>0% (No Discount)</v>
      </c>
      <c r="AA2002" s="17">
        <f>IF(COUNTIF($B$2:B2002,B2002)=1,1,0)</f>
        <v>1</v>
      </c>
      <c r="AB2002" s="17">
        <f>IF(COUNTIF($F$2:F2002,F2002)=1,1,0)</f>
        <v>1</v>
      </c>
    </row>
    <row r="2003" spans="1:28" x14ac:dyDescent="0.2">
      <c r="A2003" s="17">
        <v>2002</v>
      </c>
      <c r="B2003" t="s">
        <v>4911</v>
      </c>
      <c r="C2003" s="18">
        <v>42836</v>
      </c>
      <c r="D2003" s="18">
        <v>42843</v>
      </c>
      <c r="E2003" t="s">
        <v>77</v>
      </c>
      <c r="F2003" t="s">
        <v>4912</v>
      </c>
      <c r="G2003" t="s">
        <v>4913</v>
      </c>
      <c r="H2003" t="s">
        <v>53</v>
      </c>
      <c r="I2003" t="s">
        <v>54</v>
      </c>
      <c r="J2003" t="s">
        <v>630</v>
      </c>
      <c r="K2003" t="s">
        <v>70</v>
      </c>
      <c r="L2003">
        <v>91104</v>
      </c>
      <c r="M2003" t="s">
        <v>71</v>
      </c>
      <c r="N2003" t="s">
        <v>4232</v>
      </c>
      <c r="O2003" t="s">
        <v>73</v>
      </c>
      <c r="P2003" t="s">
        <v>95</v>
      </c>
      <c r="Q2003" t="s">
        <v>4233</v>
      </c>
      <c r="R2003" s="19">
        <v>41.86</v>
      </c>
      <c r="S2003" s="17">
        <v>7</v>
      </c>
      <c r="T2003" s="20">
        <v>0</v>
      </c>
      <c r="U2003" s="19">
        <v>14.2324</v>
      </c>
      <c r="V2003" s="20">
        <f t="shared" si="155"/>
        <v>0.34</v>
      </c>
      <c r="W2003" s="17">
        <f t="shared" si="156"/>
        <v>2017</v>
      </c>
      <c r="X2003" t="str">
        <f t="shared" si="157"/>
        <v>Apr-2017</v>
      </c>
      <c r="Y2003" s="17">
        <f t="shared" si="158"/>
        <v>7</v>
      </c>
      <c r="Z2003" t="str">
        <f t="shared" si="159"/>
        <v>0% (No Discount)</v>
      </c>
      <c r="AA2003" s="17">
        <f>IF(COUNTIF($B$2:B2003,B2003)=1,1,0)</f>
        <v>0</v>
      </c>
      <c r="AB2003" s="17">
        <f>IF(COUNTIF($F$2:F2003,F2003)=1,1,0)</f>
        <v>0</v>
      </c>
    </row>
    <row r="2004" spans="1:28" x14ac:dyDescent="0.2">
      <c r="A2004" s="17">
        <v>2003</v>
      </c>
      <c r="B2004" t="s">
        <v>4914</v>
      </c>
      <c r="C2004" s="18">
        <v>43094</v>
      </c>
      <c r="D2004" s="18">
        <v>43097</v>
      </c>
      <c r="E2004" t="s">
        <v>50</v>
      </c>
      <c r="F2004" t="s">
        <v>4494</v>
      </c>
      <c r="G2004" t="s">
        <v>4495</v>
      </c>
      <c r="H2004" t="s">
        <v>53</v>
      </c>
      <c r="I2004" t="s">
        <v>54</v>
      </c>
      <c r="J2004" t="s">
        <v>1505</v>
      </c>
      <c r="K2004" t="s">
        <v>56</v>
      </c>
      <c r="L2004">
        <v>40214</v>
      </c>
      <c r="M2004" t="s">
        <v>57</v>
      </c>
      <c r="N2004" t="s">
        <v>3576</v>
      </c>
      <c r="O2004" t="s">
        <v>73</v>
      </c>
      <c r="P2004" t="s">
        <v>86</v>
      </c>
      <c r="Q2004" t="s">
        <v>3577</v>
      </c>
      <c r="R2004" s="19">
        <v>95.94</v>
      </c>
      <c r="S2004" s="17">
        <v>3</v>
      </c>
      <c r="T2004" s="20">
        <v>0</v>
      </c>
      <c r="U2004" s="19">
        <v>9.5939999999999994</v>
      </c>
      <c r="V2004" s="20">
        <f t="shared" si="155"/>
        <v>9.9999999999999992E-2</v>
      </c>
      <c r="W2004" s="17">
        <f t="shared" si="156"/>
        <v>2017</v>
      </c>
      <c r="X2004" t="str">
        <f t="shared" si="157"/>
        <v>Dec-2017</v>
      </c>
      <c r="Y2004" s="17">
        <f t="shared" si="158"/>
        <v>3</v>
      </c>
      <c r="Z2004" t="str">
        <f t="shared" si="159"/>
        <v>0% (No Discount)</v>
      </c>
      <c r="AA2004" s="17">
        <f>IF(COUNTIF($B$2:B2004,B2004)=1,1,0)</f>
        <v>1</v>
      </c>
      <c r="AB2004" s="17">
        <f>IF(COUNTIF($F$2:F2004,F2004)=1,1,0)</f>
        <v>0</v>
      </c>
    </row>
    <row r="2005" spans="1:28" x14ac:dyDescent="0.2">
      <c r="A2005" s="17">
        <v>2004</v>
      </c>
      <c r="B2005" t="s">
        <v>4914</v>
      </c>
      <c r="C2005" s="18">
        <v>43094</v>
      </c>
      <c r="D2005" s="18">
        <v>43097</v>
      </c>
      <c r="E2005" t="s">
        <v>50</v>
      </c>
      <c r="F2005" t="s">
        <v>4494</v>
      </c>
      <c r="G2005" t="s">
        <v>4495</v>
      </c>
      <c r="H2005" t="s">
        <v>53</v>
      </c>
      <c r="I2005" t="s">
        <v>54</v>
      </c>
      <c r="J2005" t="s">
        <v>1505</v>
      </c>
      <c r="K2005" t="s">
        <v>56</v>
      </c>
      <c r="L2005">
        <v>40214</v>
      </c>
      <c r="M2005" t="s">
        <v>57</v>
      </c>
      <c r="N2005" t="s">
        <v>331</v>
      </c>
      <c r="O2005" t="s">
        <v>59</v>
      </c>
      <c r="P2005" t="s">
        <v>63</v>
      </c>
      <c r="Q2005" t="s">
        <v>332</v>
      </c>
      <c r="R2005" s="19">
        <v>304.45</v>
      </c>
      <c r="S2005" s="17">
        <v>5</v>
      </c>
      <c r="T2005" s="20">
        <v>0</v>
      </c>
      <c r="U2005" s="19">
        <v>76.112499999999997</v>
      </c>
      <c r="V2005" s="20">
        <f t="shared" si="155"/>
        <v>0.25</v>
      </c>
      <c r="W2005" s="17">
        <f t="shared" si="156"/>
        <v>2017</v>
      </c>
      <c r="X2005" t="str">
        <f t="shared" si="157"/>
        <v>Dec-2017</v>
      </c>
      <c r="Y2005" s="17">
        <f t="shared" si="158"/>
        <v>3</v>
      </c>
      <c r="Z2005" t="str">
        <f t="shared" si="159"/>
        <v>0% (No Discount)</v>
      </c>
      <c r="AA2005" s="17">
        <f>IF(COUNTIF($B$2:B2005,B2005)=1,1,0)</f>
        <v>0</v>
      </c>
      <c r="AB2005" s="17">
        <f>IF(COUNTIF($F$2:F2005,F2005)=1,1,0)</f>
        <v>0</v>
      </c>
    </row>
    <row r="2006" spans="1:28" x14ac:dyDescent="0.2">
      <c r="A2006" s="17">
        <v>2005</v>
      </c>
      <c r="B2006" t="s">
        <v>4915</v>
      </c>
      <c r="C2006" s="18">
        <v>42836</v>
      </c>
      <c r="D2006" s="18">
        <v>42843</v>
      </c>
      <c r="E2006" t="s">
        <v>77</v>
      </c>
      <c r="F2006" t="s">
        <v>2832</v>
      </c>
      <c r="G2006" t="s">
        <v>2833</v>
      </c>
      <c r="H2006" t="s">
        <v>129</v>
      </c>
      <c r="I2006" t="s">
        <v>54</v>
      </c>
      <c r="J2006" t="s">
        <v>4916</v>
      </c>
      <c r="K2006" t="s">
        <v>131</v>
      </c>
      <c r="L2006">
        <v>79424</v>
      </c>
      <c r="M2006" t="s">
        <v>132</v>
      </c>
      <c r="N2006" t="s">
        <v>448</v>
      </c>
      <c r="O2006" t="s">
        <v>73</v>
      </c>
      <c r="P2006" t="s">
        <v>102</v>
      </c>
      <c r="Q2006" t="s">
        <v>449</v>
      </c>
      <c r="R2006" s="19">
        <v>11.364000000000001</v>
      </c>
      <c r="S2006" s="17">
        <v>3</v>
      </c>
      <c r="T2006" s="20">
        <v>0.8</v>
      </c>
      <c r="U2006" s="19">
        <v>-17.045999999999999</v>
      </c>
      <c r="V2006" s="20">
        <f t="shared" si="155"/>
        <v>-1.4999999999999998</v>
      </c>
      <c r="W2006" s="17">
        <f t="shared" si="156"/>
        <v>2017</v>
      </c>
      <c r="X2006" t="str">
        <f t="shared" si="157"/>
        <v>Apr-2017</v>
      </c>
      <c r="Y2006" s="17">
        <f t="shared" si="158"/>
        <v>7</v>
      </c>
      <c r="Z2006" t="str">
        <f t="shared" si="159"/>
        <v>Over 50%</v>
      </c>
      <c r="AA2006" s="17">
        <f>IF(COUNTIF($B$2:B2006,B2006)=1,1,0)</f>
        <v>1</v>
      </c>
      <c r="AB2006" s="17">
        <f>IF(COUNTIF($F$2:F2006,F2006)=1,1,0)</f>
        <v>0</v>
      </c>
    </row>
    <row r="2007" spans="1:28" x14ac:dyDescent="0.2">
      <c r="A2007" s="17">
        <v>2006</v>
      </c>
      <c r="B2007" t="s">
        <v>4917</v>
      </c>
      <c r="C2007" s="18">
        <v>42004</v>
      </c>
      <c r="D2007" s="18">
        <v>42008</v>
      </c>
      <c r="E2007" t="s">
        <v>77</v>
      </c>
      <c r="F2007" t="s">
        <v>2840</v>
      </c>
      <c r="G2007" t="s">
        <v>2841</v>
      </c>
      <c r="H2007" t="s">
        <v>68</v>
      </c>
      <c r="I2007" t="s">
        <v>54</v>
      </c>
      <c r="J2007" t="s">
        <v>409</v>
      </c>
      <c r="K2007" t="s">
        <v>624</v>
      </c>
      <c r="L2007">
        <v>65203</v>
      </c>
      <c r="M2007" t="s">
        <v>132</v>
      </c>
      <c r="N2007" t="s">
        <v>2983</v>
      </c>
      <c r="O2007" t="s">
        <v>73</v>
      </c>
      <c r="P2007" t="s">
        <v>95</v>
      </c>
      <c r="Q2007" t="s">
        <v>2984</v>
      </c>
      <c r="R2007" s="19">
        <v>29.68</v>
      </c>
      <c r="S2007" s="17">
        <v>7</v>
      </c>
      <c r="T2007" s="20">
        <v>0</v>
      </c>
      <c r="U2007" s="19">
        <v>11.575200000000001</v>
      </c>
      <c r="V2007" s="20">
        <f t="shared" si="155"/>
        <v>0.39</v>
      </c>
      <c r="W2007" s="17">
        <f t="shared" si="156"/>
        <v>2014</v>
      </c>
      <c r="X2007" t="str">
        <f t="shared" si="157"/>
        <v>Dec-2014</v>
      </c>
      <c r="Y2007" s="17">
        <f t="shared" si="158"/>
        <v>4</v>
      </c>
      <c r="Z2007" t="str">
        <f t="shared" si="159"/>
        <v>0% (No Discount)</v>
      </c>
      <c r="AA2007" s="17">
        <f>IF(COUNTIF($B$2:B2007,B2007)=1,1,0)</f>
        <v>1</v>
      </c>
      <c r="AB2007" s="17">
        <f>IF(COUNTIF($F$2:F2007,F2007)=1,1,0)</f>
        <v>0</v>
      </c>
    </row>
    <row r="2008" spans="1:28" x14ac:dyDescent="0.2">
      <c r="A2008" s="17">
        <v>2007</v>
      </c>
      <c r="B2008" t="s">
        <v>4917</v>
      </c>
      <c r="C2008" s="18">
        <v>42004</v>
      </c>
      <c r="D2008" s="18">
        <v>42008</v>
      </c>
      <c r="E2008" t="s">
        <v>77</v>
      </c>
      <c r="F2008" t="s">
        <v>2840</v>
      </c>
      <c r="G2008" t="s">
        <v>2841</v>
      </c>
      <c r="H2008" t="s">
        <v>68</v>
      </c>
      <c r="I2008" t="s">
        <v>54</v>
      </c>
      <c r="J2008" t="s">
        <v>409</v>
      </c>
      <c r="K2008" t="s">
        <v>624</v>
      </c>
      <c r="L2008">
        <v>65203</v>
      </c>
      <c r="M2008" t="s">
        <v>132</v>
      </c>
      <c r="N2008" t="s">
        <v>997</v>
      </c>
      <c r="O2008" t="s">
        <v>98</v>
      </c>
      <c r="P2008" t="s">
        <v>188</v>
      </c>
      <c r="Q2008" t="s">
        <v>998</v>
      </c>
      <c r="R2008" s="19">
        <v>47.53</v>
      </c>
      <c r="S2008" s="17">
        <v>7</v>
      </c>
      <c r="T2008" s="20">
        <v>0</v>
      </c>
      <c r="U2008" s="19">
        <v>16.1602</v>
      </c>
      <c r="V2008" s="20">
        <f t="shared" si="155"/>
        <v>0.33999999999999997</v>
      </c>
      <c r="W2008" s="17">
        <f t="shared" si="156"/>
        <v>2014</v>
      </c>
      <c r="X2008" t="str">
        <f t="shared" si="157"/>
        <v>Dec-2014</v>
      </c>
      <c r="Y2008" s="17">
        <f t="shared" si="158"/>
        <v>4</v>
      </c>
      <c r="Z2008" t="str">
        <f t="shared" si="159"/>
        <v>0% (No Discount)</v>
      </c>
      <c r="AA2008" s="17">
        <f>IF(COUNTIF($B$2:B2008,B2008)=1,1,0)</f>
        <v>0</v>
      </c>
      <c r="AB2008" s="17">
        <f>IF(COUNTIF($F$2:F2008,F2008)=1,1,0)</f>
        <v>0</v>
      </c>
    </row>
    <row r="2009" spans="1:28" x14ac:dyDescent="0.2">
      <c r="A2009" s="17">
        <v>2008</v>
      </c>
      <c r="B2009" t="s">
        <v>4918</v>
      </c>
      <c r="C2009" s="18">
        <v>42950</v>
      </c>
      <c r="D2009" s="18">
        <v>42951</v>
      </c>
      <c r="E2009" t="s">
        <v>215</v>
      </c>
      <c r="F2009" t="s">
        <v>4182</v>
      </c>
      <c r="G2009" t="s">
        <v>4183</v>
      </c>
      <c r="H2009" t="s">
        <v>53</v>
      </c>
      <c r="I2009" t="s">
        <v>54</v>
      </c>
      <c r="J2009" t="s">
        <v>330</v>
      </c>
      <c r="K2009" t="s">
        <v>238</v>
      </c>
      <c r="L2009">
        <v>60623</v>
      </c>
      <c r="M2009" t="s">
        <v>132</v>
      </c>
      <c r="N2009" t="s">
        <v>4919</v>
      </c>
      <c r="O2009" t="s">
        <v>59</v>
      </c>
      <c r="P2009" t="s">
        <v>60</v>
      </c>
      <c r="Q2009" t="s">
        <v>4920</v>
      </c>
      <c r="R2009" s="19">
        <v>183.37200000000001</v>
      </c>
      <c r="S2009" s="17">
        <v>2</v>
      </c>
      <c r="T2009" s="20">
        <v>0.3</v>
      </c>
      <c r="U2009" s="19">
        <v>-36.674399999999999</v>
      </c>
      <c r="V2009" s="20">
        <f t="shared" si="155"/>
        <v>-0.19999999999999998</v>
      </c>
      <c r="W2009" s="17">
        <f t="shared" si="156"/>
        <v>2017</v>
      </c>
      <c r="X2009" t="str">
        <f t="shared" si="157"/>
        <v>Aug-2017</v>
      </c>
      <c r="Y2009" s="17">
        <f t="shared" si="158"/>
        <v>1</v>
      </c>
      <c r="Z2009" t="str">
        <f t="shared" si="159"/>
        <v>21-30%</v>
      </c>
      <c r="AA2009" s="17">
        <f>IF(COUNTIF($B$2:B2009,B2009)=1,1,0)</f>
        <v>1</v>
      </c>
      <c r="AB2009" s="17">
        <f>IF(COUNTIF($F$2:F2009,F2009)=1,1,0)</f>
        <v>0</v>
      </c>
    </row>
    <row r="2010" spans="1:28" x14ac:dyDescent="0.2">
      <c r="A2010" s="17">
        <v>2009</v>
      </c>
      <c r="B2010" t="s">
        <v>4921</v>
      </c>
      <c r="C2010" s="18">
        <v>41958</v>
      </c>
      <c r="D2010" s="18">
        <v>41964</v>
      </c>
      <c r="E2010" t="s">
        <v>77</v>
      </c>
      <c r="F2010" t="s">
        <v>3727</v>
      </c>
      <c r="G2010" t="s">
        <v>3728</v>
      </c>
      <c r="H2010" t="s">
        <v>53</v>
      </c>
      <c r="I2010" t="s">
        <v>54</v>
      </c>
      <c r="J2010" t="s">
        <v>4922</v>
      </c>
      <c r="K2010" t="s">
        <v>362</v>
      </c>
      <c r="L2010">
        <v>37604</v>
      </c>
      <c r="M2010" t="s">
        <v>57</v>
      </c>
      <c r="N2010" t="s">
        <v>4159</v>
      </c>
      <c r="O2010" t="s">
        <v>73</v>
      </c>
      <c r="P2010" t="s">
        <v>95</v>
      </c>
      <c r="Q2010" t="s">
        <v>4160</v>
      </c>
      <c r="R2010" s="19">
        <v>4.2240000000000002</v>
      </c>
      <c r="S2010" s="17">
        <v>3</v>
      </c>
      <c r="T2010" s="20">
        <v>0.2</v>
      </c>
      <c r="U2010" s="19">
        <v>0.47520000000000001</v>
      </c>
      <c r="V2010" s="20">
        <f t="shared" si="155"/>
        <v>0.1125</v>
      </c>
      <c r="W2010" s="17">
        <f t="shared" si="156"/>
        <v>2014</v>
      </c>
      <c r="X2010" t="str">
        <f t="shared" si="157"/>
        <v>Nov-2014</v>
      </c>
      <c r="Y2010" s="17">
        <f t="shared" si="158"/>
        <v>6</v>
      </c>
      <c r="Z2010" t="str">
        <f t="shared" si="159"/>
        <v>11-20%</v>
      </c>
      <c r="AA2010" s="17">
        <f>IF(COUNTIF($B$2:B2010,B2010)=1,1,0)</f>
        <v>1</v>
      </c>
      <c r="AB2010" s="17">
        <f>IF(COUNTIF($F$2:F2010,F2010)=1,1,0)</f>
        <v>0</v>
      </c>
    </row>
    <row r="2011" spans="1:28" x14ac:dyDescent="0.2">
      <c r="A2011" s="17">
        <v>2010</v>
      </c>
      <c r="B2011" t="s">
        <v>4921</v>
      </c>
      <c r="C2011" s="18">
        <v>41958</v>
      </c>
      <c r="D2011" s="18">
        <v>41964</v>
      </c>
      <c r="E2011" t="s">
        <v>77</v>
      </c>
      <c r="F2011" t="s">
        <v>3727</v>
      </c>
      <c r="G2011" t="s">
        <v>3728</v>
      </c>
      <c r="H2011" t="s">
        <v>53</v>
      </c>
      <c r="I2011" t="s">
        <v>54</v>
      </c>
      <c r="J2011" t="s">
        <v>4922</v>
      </c>
      <c r="K2011" t="s">
        <v>362</v>
      </c>
      <c r="L2011">
        <v>37604</v>
      </c>
      <c r="M2011" t="s">
        <v>57</v>
      </c>
      <c r="N2011" t="s">
        <v>386</v>
      </c>
      <c r="O2011" t="s">
        <v>73</v>
      </c>
      <c r="P2011" t="s">
        <v>105</v>
      </c>
      <c r="Q2011" t="s">
        <v>387</v>
      </c>
      <c r="R2011" s="19">
        <v>333.05599999999998</v>
      </c>
      <c r="S2011" s="17">
        <v>2</v>
      </c>
      <c r="T2011" s="20">
        <v>0.2</v>
      </c>
      <c r="U2011" s="19">
        <v>29.142399999999999</v>
      </c>
      <c r="V2011" s="20">
        <f t="shared" si="155"/>
        <v>8.7499999999999994E-2</v>
      </c>
      <c r="W2011" s="17">
        <f t="shared" si="156"/>
        <v>2014</v>
      </c>
      <c r="X2011" t="str">
        <f t="shared" si="157"/>
        <v>Nov-2014</v>
      </c>
      <c r="Y2011" s="17">
        <f t="shared" si="158"/>
        <v>6</v>
      </c>
      <c r="Z2011" t="str">
        <f t="shared" si="159"/>
        <v>11-20%</v>
      </c>
      <c r="AA2011" s="17">
        <f>IF(COUNTIF($B$2:B2011,B2011)=1,1,0)</f>
        <v>0</v>
      </c>
      <c r="AB2011" s="17">
        <f>IF(COUNTIF($F$2:F2011,F2011)=1,1,0)</f>
        <v>0</v>
      </c>
    </row>
    <row r="2012" spans="1:28" x14ac:dyDescent="0.2">
      <c r="A2012" s="17">
        <v>2011</v>
      </c>
      <c r="B2012" t="s">
        <v>4921</v>
      </c>
      <c r="C2012" s="18">
        <v>41958</v>
      </c>
      <c r="D2012" s="18">
        <v>41964</v>
      </c>
      <c r="E2012" t="s">
        <v>77</v>
      </c>
      <c r="F2012" t="s">
        <v>3727</v>
      </c>
      <c r="G2012" t="s">
        <v>3728</v>
      </c>
      <c r="H2012" t="s">
        <v>53</v>
      </c>
      <c r="I2012" t="s">
        <v>54</v>
      </c>
      <c r="J2012" t="s">
        <v>4922</v>
      </c>
      <c r="K2012" t="s">
        <v>362</v>
      </c>
      <c r="L2012">
        <v>37604</v>
      </c>
      <c r="M2012" t="s">
        <v>57</v>
      </c>
      <c r="N2012" t="s">
        <v>2229</v>
      </c>
      <c r="O2012" t="s">
        <v>73</v>
      </c>
      <c r="P2012" t="s">
        <v>117</v>
      </c>
      <c r="Q2012" t="s">
        <v>2230</v>
      </c>
      <c r="R2012" s="19">
        <v>24.896000000000001</v>
      </c>
      <c r="S2012" s="17">
        <v>4</v>
      </c>
      <c r="T2012" s="20">
        <v>0.2</v>
      </c>
      <c r="U2012" s="19">
        <v>7.78</v>
      </c>
      <c r="V2012" s="20">
        <f t="shared" si="155"/>
        <v>0.3125</v>
      </c>
      <c r="W2012" s="17">
        <f t="shared" si="156"/>
        <v>2014</v>
      </c>
      <c r="X2012" t="str">
        <f t="shared" si="157"/>
        <v>Nov-2014</v>
      </c>
      <c r="Y2012" s="17">
        <f t="shared" si="158"/>
        <v>6</v>
      </c>
      <c r="Z2012" t="str">
        <f t="shared" si="159"/>
        <v>11-20%</v>
      </c>
      <c r="AA2012" s="17">
        <f>IF(COUNTIF($B$2:B2012,B2012)=1,1,0)</f>
        <v>0</v>
      </c>
      <c r="AB2012" s="17">
        <f>IF(COUNTIF($F$2:F2012,F2012)=1,1,0)</f>
        <v>0</v>
      </c>
    </row>
    <row r="2013" spans="1:28" x14ac:dyDescent="0.2">
      <c r="A2013" s="17">
        <v>2012</v>
      </c>
      <c r="B2013" t="s">
        <v>4923</v>
      </c>
      <c r="C2013" s="18">
        <v>42349</v>
      </c>
      <c r="D2013" s="18">
        <v>42349</v>
      </c>
      <c r="E2013" t="s">
        <v>1320</v>
      </c>
      <c r="F2013" t="s">
        <v>4924</v>
      </c>
      <c r="G2013" t="s">
        <v>4925</v>
      </c>
      <c r="H2013" t="s">
        <v>53</v>
      </c>
      <c r="I2013" t="s">
        <v>54</v>
      </c>
      <c r="J2013" t="s">
        <v>211</v>
      </c>
      <c r="K2013" t="s">
        <v>131</v>
      </c>
      <c r="L2013">
        <v>77041</v>
      </c>
      <c r="M2013" t="s">
        <v>132</v>
      </c>
      <c r="N2013" t="s">
        <v>2330</v>
      </c>
      <c r="O2013" t="s">
        <v>98</v>
      </c>
      <c r="P2013" t="s">
        <v>188</v>
      </c>
      <c r="Q2013" t="s">
        <v>2331</v>
      </c>
      <c r="R2013" s="19">
        <v>159.98400000000001</v>
      </c>
      <c r="S2013" s="17">
        <v>2</v>
      </c>
      <c r="T2013" s="20">
        <v>0.2</v>
      </c>
      <c r="U2013" s="19">
        <v>35.996400000000001</v>
      </c>
      <c r="V2013" s="20">
        <f t="shared" si="155"/>
        <v>0.22500000000000001</v>
      </c>
      <c r="W2013" s="17">
        <f t="shared" si="156"/>
        <v>2015</v>
      </c>
      <c r="X2013" t="str">
        <f t="shared" si="157"/>
        <v>Dec-2015</v>
      </c>
      <c r="Y2013" s="17">
        <f t="shared" si="158"/>
        <v>0</v>
      </c>
      <c r="Z2013" t="str">
        <f t="shared" si="159"/>
        <v>11-20%</v>
      </c>
      <c r="AA2013" s="17">
        <f>IF(COUNTIF($B$2:B2013,B2013)=1,1,0)</f>
        <v>1</v>
      </c>
      <c r="AB2013" s="17">
        <f>IF(COUNTIF($F$2:F2013,F2013)=1,1,0)</f>
        <v>1</v>
      </c>
    </row>
    <row r="2014" spans="1:28" x14ac:dyDescent="0.2">
      <c r="A2014" s="17">
        <v>2013</v>
      </c>
      <c r="B2014" t="s">
        <v>4923</v>
      </c>
      <c r="C2014" s="18">
        <v>42349</v>
      </c>
      <c r="D2014" s="18">
        <v>42349</v>
      </c>
      <c r="E2014" t="s">
        <v>1320</v>
      </c>
      <c r="F2014" t="s">
        <v>4924</v>
      </c>
      <c r="G2014" t="s">
        <v>4925</v>
      </c>
      <c r="H2014" t="s">
        <v>53</v>
      </c>
      <c r="I2014" t="s">
        <v>54</v>
      </c>
      <c r="J2014" t="s">
        <v>211</v>
      </c>
      <c r="K2014" t="s">
        <v>131</v>
      </c>
      <c r="L2014">
        <v>77041</v>
      </c>
      <c r="M2014" t="s">
        <v>132</v>
      </c>
      <c r="N2014" t="s">
        <v>4926</v>
      </c>
      <c r="O2014" t="s">
        <v>73</v>
      </c>
      <c r="P2014" t="s">
        <v>86</v>
      </c>
      <c r="Q2014" t="s">
        <v>4927</v>
      </c>
      <c r="R2014" s="19">
        <v>46.344000000000001</v>
      </c>
      <c r="S2014" s="17">
        <v>3</v>
      </c>
      <c r="T2014" s="20">
        <v>0.2</v>
      </c>
      <c r="U2014" s="19">
        <v>4.6344000000000003</v>
      </c>
      <c r="V2014" s="20">
        <f t="shared" si="155"/>
        <v>0.1</v>
      </c>
      <c r="W2014" s="17">
        <f t="shared" si="156"/>
        <v>2015</v>
      </c>
      <c r="X2014" t="str">
        <f t="shared" si="157"/>
        <v>Dec-2015</v>
      </c>
      <c r="Y2014" s="17">
        <f t="shared" si="158"/>
        <v>0</v>
      </c>
      <c r="Z2014" t="str">
        <f t="shared" si="159"/>
        <v>11-20%</v>
      </c>
      <c r="AA2014" s="17">
        <f>IF(COUNTIF($B$2:B2014,B2014)=1,1,0)</f>
        <v>0</v>
      </c>
      <c r="AB2014" s="17">
        <f>IF(COUNTIF($F$2:F2014,F2014)=1,1,0)</f>
        <v>0</v>
      </c>
    </row>
    <row r="2015" spans="1:28" x14ac:dyDescent="0.2">
      <c r="A2015" s="17">
        <v>2014</v>
      </c>
      <c r="B2015" t="s">
        <v>4928</v>
      </c>
      <c r="C2015" s="18">
        <v>42631</v>
      </c>
      <c r="D2015" s="18">
        <v>42636</v>
      </c>
      <c r="E2015" t="s">
        <v>77</v>
      </c>
      <c r="F2015" t="s">
        <v>4929</v>
      </c>
      <c r="G2015" t="s">
        <v>4930</v>
      </c>
      <c r="H2015" t="s">
        <v>53</v>
      </c>
      <c r="I2015" t="s">
        <v>54</v>
      </c>
      <c r="J2015" t="s">
        <v>1592</v>
      </c>
      <c r="K2015" t="s">
        <v>385</v>
      </c>
      <c r="L2015">
        <v>36830</v>
      </c>
      <c r="M2015" t="s">
        <v>57</v>
      </c>
      <c r="N2015" t="s">
        <v>4555</v>
      </c>
      <c r="O2015" t="s">
        <v>59</v>
      </c>
      <c r="P2015" t="s">
        <v>63</v>
      </c>
      <c r="Q2015" t="s">
        <v>4556</v>
      </c>
      <c r="R2015" s="19">
        <v>350.98</v>
      </c>
      <c r="S2015" s="17">
        <v>1</v>
      </c>
      <c r="T2015" s="20">
        <v>0</v>
      </c>
      <c r="U2015" s="19">
        <v>84.235200000000006</v>
      </c>
      <c r="V2015" s="20">
        <f t="shared" si="155"/>
        <v>0.24</v>
      </c>
      <c r="W2015" s="17">
        <f t="shared" si="156"/>
        <v>2016</v>
      </c>
      <c r="X2015" t="str">
        <f t="shared" si="157"/>
        <v>Sep-2016</v>
      </c>
      <c r="Y2015" s="17">
        <f t="shared" si="158"/>
        <v>5</v>
      </c>
      <c r="Z2015" t="str">
        <f t="shared" si="159"/>
        <v>0% (No Discount)</v>
      </c>
      <c r="AA2015" s="17">
        <f>IF(COUNTIF($B$2:B2015,B2015)=1,1,0)</f>
        <v>1</v>
      </c>
      <c r="AB2015" s="17">
        <f>IF(COUNTIF($F$2:F2015,F2015)=1,1,0)</f>
        <v>1</v>
      </c>
    </row>
    <row r="2016" spans="1:28" x14ac:dyDescent="0.2">
      <c r="A2016" s="17">
        <v>2015</v>
      </c>
      <c r="B2016" t="s">
        <v>4928</v>
      </c>
      <c r="C2016" s="18">
        <v>42631</v>
      </c>
      <c r="D2016" s="18">
        <v>42636</v>
      </c>
      <c r="E2016" t="s">
        <v>77</v>
      </c>
      <c r="F2016" t="s">
        <v>4929</v>
      </c>
      <c r="G2016" t="s">
        <v>4930</v>
      </c>
      <c r="H2016" t="s">
        <v>53</v>
      </c>
      <c r="I2016" t="s">
        <v>54</v>
      </c>
      <c r="J2016" t="s">
        <v>1592</v>
      </c>
      <c r="K2016" t="s">
        <v>385</v>
      </c>
      <c r="L2016">
        <v>36830</v>
      </c>
      <c r="M2016" t="s">
        <v>57</v>
      </c>
      <c r="N2016" t="s">
        <v>4931</v>
      </c>
      <c r="O2016" t="s">
        <v>73</v>
      </c>
      <c r="P2016" t="s">
        <v>117</v>
      </c>
      <c r="Q2016" t="s">
        <v>4932</v>
      </c>
      <c r="R2016" s="19">
        <v>13.08</v>
      </c>
      <c r="S2016" s="17">
        <v>2</v>
      </c>
      <c r="T2016" s="20">
        <v>0</v>
      </c>
      <c r="U2016" s="19">
        <v>6.0167999999999999</v>
      </c>
      <c r="V2016" s="20">
        <f t="shared" si="155"/>
        <v>0.45999999999999996</v>
      </c>
      <c r="W2016" s="17">
        <f t="shared" si="156"/>
        <v>2016</v>
      </c>
      <c r="X2016" t="str">
        <f t="shared" si="157"/>
        <v>Sep-2016</v>
      </c>
      <c r="Y2016" s="17">
        <f t="shared" si="158"/>
        <v>5</v>
      </c>
      <c r="Z2016" t="str">
        <f t="shared" si="159"/>
        <v>0% (No Discount)</v>
      </c>
      <c r="AA2016" s="17">
        <f>IF(COUNTIF($B$2:B2016,B2016)=1,1,0)</f>
        <v>0</v>
      </c>
      <c r="AB2016" s="17">
        <f>IF(COUNTIF($F$2:F2016,F2016)=1,1,0)</f>
        <v>0</v>
      </c>
    </row>
    <row r="2017" spans="1:28" x14ac:dyDescent="0.2">
      <c r="A2017" s="17">
        <v>2016</v>
      </c>
      <c r="B2017" t="s">
        <v>4928</v>
      </c>
      <c r="C2017" s="18">
        <v>42631</v>
      </c>
      <c r="D2017" s="18">
        <v>42636</v>
      </c>
      <c r="E2017" t="s">
        <v>77</v>
      </c>
      <c r="F2017" t="s">
        <v>4929</v>
      </c>
      <c r="G2017" t="s">
        <v>4930</v>
      </c>
      <c r="H2017" t="s">
        <v>53</v>
      </c>
      <c r="I2017" t="s">
        <v>54</v>
      </c>
      <c r="J2017" t="s">
        <v>1592</v>
      </c>
      <c r="K2017" t="s">
        <v>385</v>
      </c>
      <c r="L2017">
        <v>36830</v>
      </c>
      <c r="M2017" t="s">
        <v>57</v>
      </c>
      <c r="N2017" t="s">
        <v>3546</v>
      </c>
      <c r="O2017" t="s">
        <v>73</v>
      </c>
      <c r="P2017" t="s">
        <v>86</v>
      </c>
      <c r="Q2017" t="s">
        <v>3547</v>
      </c>
      <c r="R2017" s="19">
        <v>900.08</v>
      </c>
      <c r="S2017" s="17">
        <v>4</v>
      </c>
      <c r="T2017" s="20">
        <v>0</v>
      </c>
      <c r="U2017" s="19">
        <v>117.0104</v>
      </c>
      <c r="V2017" s="20">
        <f t="shared" si="155"/>
        <v>0.13</v>
      </c>
      <c r="W2017" s="17">
        <f t="shared" si="156"/>
        <v>2016</v>
      </c>
      <c r="X2017" t="str">
        <f t="shared" si="157"/>
        <v>Sep-2016</v>
      </c>
      <c r="Y2017" s="17">
        <f t="shared" si="158"/>
        <v>5</v>
      </c>
      <c r="Z2017" t="str">
        <f t="shared" si="159"/>
        <v>0% (No Discount)</v>
      </c>
      <c r="AA2017" s="17">
        <f>IF(COUNTIF($B$2:B2017,B2017)=1,1,0)</f>
        <v>0</v>
      </c>
      <c r="AB2017" s="17">
        <f>IF(COUNTIF($F$2:F2017,F2017)=1,1,0)</f>
        <v>0</v>
      </c>
    </row>
    <row r="2018" spans="1:28" x14ac:dyDescent="0.2">
      <c r="A2018" s="17">
        <v>2017</v>
      </c>
      <c r="B2018" t="s">
        <v>4933</v>
      </c>
      <c r="C2018" s="18">
        <v>42082</v>
      </c>
      <c r="D2018" s="18">
        <v>42086</v>
      </c>
      <c r="E2018" t="s">
        <v>77</v>
      </c>
      <c r="F2018" t="s">
        <v>2681</v>
      </c>
      <c r="G2018" t="s">
        <v>2682</v>
      </c>
      <c r="H2018" t="s">
        <v>53</v>
      </c>
      <c r="I2018" t="s">
        <v>54</v>
      </c>
      <c r="J2018" t="s">
        <v>4934</v>
      </c>
      <c r="K2018" t="s">
        <v>70</v>
      </c>
      <c r="L2018">
        <v>92404</v>
      </c>
      <c r="M2018" t="s">
        <v>71</v>
      </c>
      <c r="N2018" t="s">
        <v>4194</v>
      </c>
      <c r="O2018" t="s">
        <v>73</v>
      </c>
      <c r="P2018" t="s">
        <v>102</v>
      </c>
      <c r="Q2018" t="s">
        <v>4195</v>
      </c>
      <c r="R2018" s="19">
        <v>17.568000000000001</v>
      </c>
      <c r="S2018" s="17">
        <v>2</v>
      </c>
      <c r="T2018" s="20">
        <v>0.2</v>
      </c>
      <c r="U2018" s="19">
        <v>6.3684000000000003</v>
      </c>
      <c r="V2018" s="20">
        <f t="shared" si="155"/>
        <v>0.36249999999999999</v>
      </c>
      <c r="W2018" s="17">
        <f t="shared" si="156"/>
        <v>2015</v>
      </c>
      <c r="X2018" t="str">
        <f t="shared" si="157"/>
        <v>Mar-2015</v>
      </c>
      <c r="Y2018" s="17">
        <f t="shared" si="158"/>
        <v>4</v>
      </c>
      <c r="Z2018" t="str">
        <f t="shared" si="159"/>
        <v>11-20%</v>
      </c>
      <c r="AA2018" s="17">
        <f>IF(COUNTIF($B$2:B2018,B2018)=1,1,0)</f>
        <v>1</v>
      </c>
      <c r="AB2018" s="17">
        <f>IF(COUNTIF($F$2:F2018,F2018)=1,1,0)</f>
        <v>0</v>
      </c>
    </row>
    <row r="2019" spans="1:28" x14ac:dyDescent="0.2">
      <c r="A2019" s="17">
        <v>2018</v>
      </c>
      <c r="B2019" t="s">
        <v>4933</v>
      </c>
      <c r="C2019" s="18">
        <v>42082</v>
      </c>
      <c r="D2019" s="18">
        <v>42086</v>
      </c>
      <c r="E2019" t="s">
        <v>77</v>
      </c>
      <c r="F2019" t="s">
        <v>2681</v>
      </c>
      <c r="G2019" t="s">
        <v>2682</v>
      </c>
      <c r="H2019" t="s">
        <v>53</v>
      </c>
      <c r="I2019" t="s">
        <v>54</v>
      </c>
      <c r="J2019" t="s">
        <v>4934</v>
      </c>
      <c r="K2019" t="s">
        <v>70</v>
      </c>
      <c r="L2019">
        <v>92404</v>
      </c>
      <c r="M2019" t="s">
        <v>71</v>
      </c>
      <c r="N2019" t="s">
        <v>72</v>
      </c>
      <c r="O2019" t="s">
        <v>73</v>
      </c>
      <c r="P2019" t="s">
        <v>74</v>
      </c>
      <c r="Q2019" t="s">
        <v>75</v>
      </c>
      <c r="R2019" s="19">
        <v>14.62</v>
      </c>
      <c r="S2019" s="17">
        <v>2</v>
      </c>
      <c r="T2019" s="20">
        <v>0</v>
      </c>
      <c r="U2019" s="19">
        <v>6.8714000000000004</v>
      </c>
      <c r="V2019" s="20">
        <f t="shared" si="155"/>
        <v>0.47000000000000003</v>
      </c>
      <c r="W2019" s="17">
        <f t="shared" si="156"/>
        <v>2015</v>
      </c>
      <c r="X2019" t="str">
        <f t="shared" si="157"/>
        <v>Mar-2015</v>
      </c>
      <c r="Y2019" s="17">
        <f t="shared" si="158"/>
        <v>4</v>
      </c>
      <c r="Z2019" t="str">
        <f t="shared" si="159"/>
        <v>0% (No Discount)</v>
      </c>
      <c r="AA2019" s="17">
        <f>IF(COUNTIF($B$2:B2019,B2019)=1,1,0)</f>
        <v>0</v>
      </c>
      <c r="AB2019" s="17">
        <f>IF(COUNTIF($F$2:F2019,F2019)=1,1,0)</f>
        <v>0</v>
      </c>
    </row>
    <row r="2020" spans="1:28" x14ac:dyDescent="0.2">
      <c r="A2020" s="17">
        <v>2019</v>
      </c>
      <c r="B2020" t="s">
        <v>4933</v>
      </c>
      <c r="C2020" s="18">
        <v>42082</v>
      </c>
      <c r="D2020" s="18">
        <v>42086</v>
      </c>
      <c r="E2020" t="s">
        <v>77</v>
      </c>
      <c r="F2020" t="s">
        <v>2681</v>
      </c>
      <c r="G2020" t="s">
        <v>2682</v>
      </c>
      <c r="H2020" t="s">
        <v>53</v>
      </c>
      <c r="I2020" t="s">
        <v>54</v>
      </c>
      <c r="J2020" t="s">
        <v>4934</v>
      </c>
      <c r="K2020" t="s">
        <v>70</v>
      </c>
      <c r="L2020">
        <v>92404</v>
      </c>
      <c r="M2020" t="s">
        <v>71</v>
      </c>
      <c r="N2020" t="s">
        <v>4253</v>
      </c>
      <c r="O2020" t="s">
        <v>73</v>
      </c>
      <c r="P2020" t="s">
        <v>606</v>
      </c>
      <c r="Q2020" t="s">
        <v>4254</v>
      </c>
      <c r="R2020" s="19">
        <v>33.36</v>
      </c>
      <c r="S2020" s="17">
        <v>4</v>
      </c>
      <c r="T2020" s="20">
        <v>0</v>
      </c>
      <c r="U2020" s="19">
        <v>8.6736000000000004</v>
      </c>
      <c r="V2020" s="20">
        <f t="shared" si="155"/>
        <v>0.26</v>
      </c>
      <c r="W2020" s="17">
        <f t="shared" si="156"/>
        <v>2015</v>
      </c>
      <c r="X2020" t="str">
        <f t="shared" si="157"/>
        <v>Mar-2015</v>
      </c>
      <c r="Y2020" s="17">
        <f t="shared" si="158"/>
        <v>4</v>
      </c>
      <c r="Z2020" t="str">
        <f t="shared" si="159"/>
        <v>0% (No Discount)</v>
      </c>
      <c r="AA2020" s="17">
        <f>IF(COUNTIF($B$2:B2020,B2020)=1,1,0)</f>
        <v>0</v>
      </c>
      <c r="AB2020" s="17">
        <f>IF(COUNTIF($F$2:F2020,F2020)=1,1,0)</f>
        <v>0</v>
      </c>
    </row>
    <row r="2021" spans="1:28" x14ac:dyDescent="0.2">
      <c r="A2021" s="17">
        <v>2020</v>
      </c>
      <c r="B2021" t="s">
        <v>4933</v>
      </c>
      <c r="C2021" s="18">
        <v>42082</v>
      </c>
      <c r="D2021" s="18">
        <v>42086</v>
      </c>
      <c r="E2021" t="s">
        <v>77</v>
      </c>
      <c r="F2021" t="s">
        <v>2681</v>
      </c>
      <c r="G2021" t="s">
        <v>2682</v>
      </c>
      <c r="H2021" t="s">
        <v>53</v>
      </c>
      <c r="I2021" t="s">
        <v>54</v>
      </c>
      <c r="J2021" t="s">
        <v>4934</v>
      </c>
      <c r="K2021" t="s">
        <v>70</v>
      </c>
      <c r="L2021">
        <v>92404</v>
      </c>
      <c r="M2021" t="s">
        <v>71</v>
      </c>
      <c r="N2021" t="s">
        <v>825</v>
      </c>
      <c r="O2021" t="s">
        <v>73</v>
      </c>
      <c r="P2021" t="s">
        <v>117</v>
      </c>
      <c r="Q2021" t="s">
        <v>826</v>
      </c>
      <c r="R2021" s="19">
        <v>40.14</v>
      </c>
      <c r="S2021" s="17">
        <v>6</v>
      </c>
      <c r="T2021" s="20">
        <v>0</v>
      </c>
      <c r="U2021" s="19">
        <v>19.668600000000001</v>
      </c>
      <c r="V2021" s="20">
        <f t="shared" si="155"/>
        <v>0.49000000000000005</v>
      </c>
      <c r="W2021" s="17">
        <f t="shared" si="156"/>
        <v>2015</v>
      </c>
      <c r="X2021" t="str">
        <f t="shared" si="157"/>
        <v>Mar-2015</v>
      </c>
      <c r="Y2021" s="17">
        <f t="shared" si="158"/>
        <v>4</v>
      </c>
      <c r="Z2021" t="str">
        <f t="shared" si="159"/>
        <v>0% (No Discount)</v>
      </c>
      <c r="AA2021" s="17">
        <f>IF(COUNTIF($B$2:B2021,B2021)=1,1,0)</f>
        <v>0</v>
      </c>
      <c r="AB2021" s="17">
        <f>IF(COUNTIF($F$2:F2021,F2021)=1,1,0)</f>
        <v>0</v>
      </c>
    </row>
    <row r="2022" spans="1:28" x14ac:dyDescent="0.2">
      <c r="A2022" s="17">
        <v>2021</v>
      </c>
      <c r="B2022" t="s">
        <v>4935</v>
      </c>
      <c r="C2022" s="18">
        <v>42632</v>
      </c>
      <c r="D2022" s="18">
        <v>42634</v>
      </c>
      <c r="E2022" t="s">
        <v>215</v>
      </c>
      <c r="F2022" t="s">
        <v>4936</v>
      </c>
      <c r="G2022" t="s">
        <v>4937</v>
      </c>
      <c r="H2022" t="s">
        <v>129</v>
      </c>
      <c r="I2022" t="s">
        <v>54</v>
      </c>
      <c r="J2022" t="s">
        <v>3613</v>
      </c>
      <c r="K2022" t="s">
        <v>1430</v>
      </c>
      <c r="L2022">
        <v>2908</v>
      </c>
      <c r="M2022" t="s">
        <v>175</v>
      </c>
      <c r="N2022" t="s">
        <v>2043</v>
      </c>
      <c r="O2022" t="s">
        <v>73</v>
      </c>
      <c r="P2022" t="s">
        <v>86</v>
      </c>
      <c r="Q2022" t="s">
        <v>2044</v>
      </c>
      <c r="R2022" s="19">
        <v>1606.23</v>
      </c>
      <c r="S2022" s="17">
        <v>9</v>
      </c>
      <c r="T2022" s="20">
        <v>0</v>
      </c>
      <c r="U2022" s="19">
        <v>481.86900000000003</v>
      </c>
      <c r="V2022" s="20">
        <f t="shared" si="155"/>
        <v>0.3</v>
      </c>
      <c r="W2022" s="17">
        <f t="shared" si="156"/>
        <v>2016</v>
      </c>
      <c r="X2022" t="str">
        <f t="shared" si="157"/>
        <v>Sep-2016</v>
      </c>
      <c r="Y2022" s="17">
        <f t="shared" si="158"/>
        <v>2</v>
      </c>
      <c r="Z2022" t="str">
        <f t="shared" si="159"/>
        <v>0% (No Discount)</v>
      </c>
      <c r="AA2022" s="17">
        <f>IF(COUNTIF($B$2:B2022,B2022)=1,1,0)</f>
        <v>1</v>
      </c>
      <c r="AB2022" s="17">
        <f>IF(COUNTIF($F$2:F2022,F2022)=1,1,0)</f>
        <v>1</v>
      </c>
    </row>
    <row r="2023" spans="1:28" x14ac:dyDescent="0.2">
      <c r="A2023" s="17">
        <v>2022</v>
      </c>
      <c r="B2023" t="s">
        <v>4935</v>
      </c>
      <c r="C2023" s="18">
        <v>42632</v>
      </c>
      <c r="D2023" s="18">
        <v>42634</v>
      </c>
      <c r="E2023" t="s">
        <v>215</v>
      </c>
      <c r="F2023" t="s">
        <v>4936</v>
      </c>
      <c r="G2023" t="s">
        <v>4937</v>
      </c>
      <c r="H2023" t="s">
        <v>129</v>
      </c>
      <c r="I2023" t="s">
        <v>54</v>
      </c>
      <c r="J2023" t="s">
        <v>3613</v>
      </c>
      <c r="K2023" t="s">
        <v>1430</v>
      </c>
      <c r="L2023">
        <v>2908</v>
      </c>
      <c r="M2023" t="s">
        <v>175</v>
      </c>
      <c r="N2023" t="s">
        <v>587</v>
      </c>
      <c r="O2023" t="s">
        <v>73</v>
      </c>
      <c r="P2023" t="s">
        <v>117</v>
      </c>
      <c r="Q2023" t="s">
        <v>2220</v>
      </c>
      <c r="R2023" s="19">
        <v>17.04</v>
      </c>
      <c r="S2023" s="17">
        <v>3</v>
      </c>
      <c r="T2023" s="20">
        <v>0</v>
      </c>
      <c r="U2023" s="19">
        <v>7.6680000000000001</v>
      </c>
      <c r="V2023" s="20">
        <f t="shared" si="155"/>
        <v>0.45</v>
      </c>
      <c r="W2023" s="17">
        <f t="shared" si="156"/>
        <v>2016</v>
      </c>
      <c r="X2023" t="str">
        <f t="shared" si="157"/>
        <v>Sep-2016</v>
      </c>
      <c r="Y2023" s="17">
        <f t="shared" si="158"/>
        <v>2</v>
      </c>
      <c r="Z2023" t="str">
        <f t="shared" si="159"/>
        <v>0% (No Discount)</v>
      </c>
      <c r="AA2023" s="17">
        <f>IF(COUNTIF($B$2:B2023,B2023)=1,1,0)</f>
        <v>0</v>
      </c>
      <c r="AB2023" s="17">
        <f>IF(COUNTIF($F$2:F2023,F2023)=1,1,0)</f>
        <v>0</v>
      </c>
    </row>
    <row r="2024" spans="1:28" x14ac:dyDescent="0.2">
      <c r="A2024" s="17">
        <v>2023</v>
      </c>
      <c r="B2024" t="s">
        <v>4935</v>
      </c>
      <c r="C2024" s="18">
        <v>42632</v>
      </c>
      <c r="D2024" s="18">
        <v>42634</v>
      </c>
      <c r="E2024" t="s">
        <v>215</v>
      </c>
      <c r="F2024" t="s">
        <v>4936</v>
      </c>
      <c r="G2024" t="s">
        <v>4937</v>
      </c>
      <c r="H2024" t="s">
        <v>129</v>
      </c>
      <c r="I2024" t="s">
        <v>54</v>
      </c>
      <c r="J2024" t="s">
        <v>3613</v>
      </c>
      <c r="K2024" t="s">
        <v>1430</v>
      </c>
      <c r="L2024">
        <v>2908</v>
      </c>
      <c r="M2024" t="s">
        <v>175</v>
      </c>
      <c r="N2024" t="s">
        <v>2882</v>
      </c>
      <c r="O2024" t="s">
        <v>73</v>
      </c>
      <c r="P2024" t="s">
        <v>102</v>
      </c>
      <c r="Q2024" t="s">
        <v>2883</v>
      </c>
      <c r="R2024" s="19">
        <v>49.53</v>
      </c>
      <c r="S2024" s="17">
        <v>3</v>
      </c>
      <c r="T2024" s="20">
        <v>0</v>
      </c>
      <c r="U2024" s="19">
        <v>23.7744</v>
      </c>
      <c r="V2024" s="20">
        <f t="shared" si="155"/>
        <v>0.48</v>
      </c>
      <c r="W2024" s="17">
        <f t="shared" si="156"/>
        <v>2016</v>
      </c>
      <c r="X2024" t="str">
        <f t="shared" si="157"/>
        <v>Sep-2016</v>
      </c>
      <c r="Y2024" s="17">
        <f t="shared" si="158"/>
        <v>2</v>
      </c>
      <c r="Z2024" t="str">
        <f t="shared" si="159"/>
        <v>0% (No Discount)</v>
      </c>
      <c r="AA2024" s="17">
        <f>IF(COUNTIF($B$2:B2024,B2024)=1,1,0)</f>
        <v>0</v>
      </c>
      <c r="AB2024" s="17">
        <f>IF(COUNTIF($F$2:F2024,F2024)=1,1,0)</f>
        <v>0</v>
      </c>
    </row>
    <row r="2025" spans="1:28" x14ac:dyDescent="0.2">
      <c r="A2025" s="17">
        <v>2024</v>
      </c>
      <c r="B2025" t="s">
        <v>4935</v>
      </c>
      <c r="C2025" s="18">
        <v>42632</v>
      </c>
      <c r="D2025" s="18">
        <v>42634</v>
      </c>
      <c r="E2025" t="s">
        <v>215</v>
      </c>
      <c r="F2025" t="s">
        <v>4936</v>
      </c>
      <c r="G2025" t="s">
        <v>4937</v>
      </c>
      <c r="H2025" t="s">
        <v>129</v>
      </c>
      <c r="I2025" t="s">
        <v>54</v>
      </c>
      <c r="J2025" t="s">
        <v>3613</v>
      </c>
      <c r="K2025" t="s">
        <v>1430</v>
      </c>
      <c r="L2025">
        <v>2908</v>
      </c>
      <c r="M2025" t="s">
        <v>175</v>
      </c>
      <c r="N2025" t="s">
        <v>2509</v>
      </c>
      <c r="O2025" t="s">
        <v>59</v>
      </c>
      <c r="P2025" t="s">
        <v>63</v>
      </c>
      <c r="Q2025" t="s">
        <v>2510</v>
      </c>
      <c r="R2025" s="19">
        <v>872.32</v>
      </c>
      <c r="S2025" s="17">
        <v>4</v>
      </c>
      <c r="T2025" s="20">
        <v>0</v>
      </c>
      <c r="U2025" s="19">
        <v>244.24959999999999</v>
      </c>
      <c r="V2025" s="20">
        <f t="shared" si="155"/>
        <v>0.27999999999999997</v>
      </c>
      <c r="W2025" s="17">
        <f t="shared" si="156"/>
        <v>2016</v>
      </c>
      <c r="X2025" t="str">
        <f t="shared" si="157"/>
        <v>Sep-2016</v>
      </c>
      <c r="Y2025" s="17">
        <f t="shared" si="158"/>
        <v>2</v>
      </c>
      <c r="Z2025" t="str">
        <f t="shared" si="159"/>
        <v>0% (No Discount)</v>
      </c>
      <c r="AA2025" s="17">
        <f>IF(COUNTIF($B$2:B2025,B2025)=1,1,0)</f>
        <v>0</v>
      </c>
      <c r="AB2025" s="17">
        <f>IF(COUNTIF($F$2:F2025,F2025)=1,1,0)</f>
        <v>0</v>
      </c>
    </row>
    <row r="2026" spans="1:28" x14ac:dyDescent="0.2">
      <c r="A2026" s="17">
        <v>2025</v>
      </c>
      <c r="B2026" t="s">
        <v>4938</v>
      </c>
      <c r="C2026" s="18">
        <v>42967</v>
      </c>
      <c r="D2026" s="18">
        <v>42969</v>
      </c>
      <c r="E2026" t="s">
        <v>50</v>
      </c>
      <c r="F2026" t="s">
        <v>3611</v>
      </c>
      <c r="G2026" t="s">
        <v>3612</v>
      </c>
      <c r="H2026" t="s">
        <v>53</v>
      </c>
      <c r="I2026" t="s">
        <v>54</v>
      </c>
      <c r="J2026" t="s">
        <v>3524</v>
      </c>
      <c r="K2026" t="s">
        <v>70</v>
      </c>
      <c r="L2026">
        <v>93727</v>
      </c>
      <c r="M2026" t="s">
        <v>71</v>
      </c>
      <c r="N2026" t="s">
        <v>3870</v>
      </c>
      <c r="O2026" t="s">
        <v>73</v>
      </c>
      <c r="P2026" t="s">
        <v>102</v>
      </c>
      <c r="Q2026" t="s">
        <v>3871</v>
      </c>
      <c r="R2026" s="19">
        <v>239.12</v>
      </c>
      <c r="S2026" s="17">
        <v>5</v>
      </c>
      <c r="T2026" s="20">
        <v>0.2</v>
      </c>
      <c r="U2026" s="19">
        <v>77.713999999999999</v>
      </c>
      <c r="V2026" s="20">
        <f t="shared" si="155"/>
        <v>0.32500000000000001</v>
      </c>
      <c r="W2026" s="17">
        <f t="shared" si="156"/>
        <v>2017</v>
      </c>
      <c r="X2026" t="str">
        <f t="shared" si="157"/>
        <v>Aug-2017</v>
      </c>
      <c r="Y2026" s="17">
        <f t="shared" si="158"/>
        <v>2</v>
      </c>
      <c r="Z2026" t="str">
        <f t="shared" si="159"/>
        <v>11-20%</v>
      </c>
      <c r="AA2026" s="17">
        <f>IF(COUNTIF($B$2:B2026,B2026)=1,1,0)</f>
        <v>1</v>
      </c>
      <c r="AB2026" s="17">
        <f>IF(COUNTIF($F$2:F2026,F2026)=1,1,0)</f>
        <v>0</v>
      </c>
    </row>
    <row r="2027" spans="1:28" x14ac:dyDescent="0.2">
      <c r="A2027" s="17">
        <v>2026</v>
      </c>
      <c r="B2027" t="s">
        <v>4939</v>
      </c>
      <c r="C2027" s="18">
        <v>42076</v>
      </c>
      <c r="D2027" s="18">
        <v>42078</v>
      </c>
      <c r="E2027" t="s">
        <v>215</v>
      </c>
      <c r="F2027" t="s">
        <v>4302</v>
      </c>
      <c r="G2027" t="s">
        <v>4303</v>
      </c>
      <c r="H2027" t="s">
        <v>53</v>
      </c>
      <c r="I2027" t="s">
        <v>54</v>
      </c>
      <c r="J2027" t="s">
        <v>122</v>
      </c>
      <c r="K2027" t="s">
        <v>123</v>
      </c>
      <c r="L2027">
        <v>98103</v>
      </c>
      <c r="M2027" t="s">
        <v>71</v>
      </c>
      <c r="N2027" t="s">
        <v>2495</v>
      </c>
      <c r="O2027" t="s">
        <v>59</v>
      </c>
      <c r="P2027" t="s">
        <v>60</v>
      </c>
      <c r="Q2027" t="s">
        <v>2496</v>
      </c>
      <c r="R2027" s="19">
        <v>141.96</v>
      </c>
      <c r="S2027" s="17">
        <v>2</v>
      </c>
      <c r="T2027" s="20">
        <v>0</v>
      </c>
      <c r="U2027" s="19">
        <v>39.748800000000003</v>
      </c>
      <c r="V2027" s="20">
        <f t="shared" si="155"/>
        <v>0.28000000000000003</v>
      </c>
      <c r="W2027" s="17">
        <f t="shared" si="156"/>
        <v>2015</v>
      </c>
      <c r="X2027" t="str">
        <f t="shared" si="157"/>
        <v>Mar-2015</v>
      </c>
      <c r="Y2027" s="17">
        <f t="shared" si="158"/>
        <v>2</v>
      </c>
      <c r="Z2027" t="str">
        <f t="shared" si="159"/>
        <v>0% (No Discount)</v>
      </c>
      <c r="AA2027" s="17">
        <f>IF(COUNTIF($B$2:B2027,B2027)=1,1,0)</f>
        <v>1</v>
      </c>
      <c r="AB2027" s="17">
        <f>IF(COUNTIF($F$2:F2027,F2027)=1,1,0)</f>
        <v>0</v>
      </c>
    </row>
    <row r="2028" spans="1:28" x14ac:dyDescent="0.2">
      <c r="A2028" s="17">
        <v>2027</v>
      </c>
      <c r="B2028" t="s">
        <v>4940</v>
      </c>
      <c r="C2028" s="18">
        <v>42621</v>
      </c>
      <c r="D2028" s="18">
        <v>42623</v>
      </c>
      <c r="E2028" t="s">
        <v>50</v>
      </c>
      <c r="F2028" t="s">
        <v>814</v>
      </c>
      <c r="G2028" t="s">
        <v>815</v>
      </c>
      <c r="H2028" t="s">
        <v>129</v>
      </c>
      <c r="I2028" t="s">
        <v>54</v>
      </c>
      <c r="J2028" t="s">
        <v>2503</v>
      </c>
      <c r="K2028" t="s">
        <v>70</v>
      </c>
      <c r="L2028">
        <v>93534</v>
      </c>
      <c r="M2028" t="s">
        <v>71</v>
      </c>
      <c r="N2028" t="s">
        <v>1373</v>
      </c>
      <c r="O2028" t="s">
        <v>73</v>
      </c>
      <c r="P2028" t="s">
        <v>102</v>
      </c>
      <c r="Q2028" t="s">
        <v>1374</v>
      </c>
      <c r="R2028" s="19">
        <v>33.024000000000001</v>
      </c>
      <c r="S2028" s="17">
        <v>2</v>
      </c>
      <c r="T2028" s="20">
        <v>0.2</v>
      </c>
      <c r="U2028" s="19">
        <v>11.558400000000001</v>
      </c>
      <c r="V2028" s="20">
        <f t="shared" si="155"/>
        <v>0.35000000000000003</v>
      </c>
      <c r="W2028" s="17">
        <f t="shared" si="156"/>
        <v>2016</v>
      </c>
      <c r="X2028" t="str">
        <f t="shared" si="157"/>
        <v>Sep-2016</v>
      </c>
      <c r="Y2028" s="17">
        <f t="shared" si="158"/>
        <v>2</v>
      </c>
      <c r="Z2028" t="str">
        <f t="shared" si="159"/>
        <v>11-20%</v>
      </c>
      <c r="AA2028" s="17">
        <f>IF(COUNTIF($B$2:B2028,B2028)=1,1,0)</f>
        <v>1</v>
      </c>
      <c r="AB2028" s="17">
        <f>IF(COUNTIF($F$2:F2028,F2028)=1,1,0)</f>
        <v>0</v>
      </c>
    </row>
    <row r="2029" spans="1:28" x14ac:dyDescent="0.2">
      <c r="A2029" s="17">
        <v>2028</v>
      </c>
      <c r="B2029" t="s">
        <v>4940</v>
      </c>
      <c r="C2029" s="18">
        <v>42621</v>
      </c>
      <c r="D2029" s="18">
        <v>42623</v>
      </c>
      <c r="E2029" t="s">
        <v>50</v>
      </c>
      <c r="F2029" t="s">
        <v>814</v>
      </c>
      <c r="G2029" t="s">
        <v>815</v>
      </c>
      <c r="H2029" t="s">
        <v>129</v>
      </c>
      <c r="I2029" t="s">
        <v>54</v>
      </c>
      <c r="J2029" t="s">
        <v>2503</v>
      </c>
      <c r="K2029" t="s">
        <v>70</v>
      </c>
      <c r="L2029">
        <v>93534</v>
      </c>
      <c r="M2029" t="s">
        <v>71</v>
      </c>
      <c r="N2029" t="s">
        <v>2132</v>
      </c>
      <c r="O2029" t="s">
        <v>73</v>
      </c>
      <c r="P2029" t="s">
        <v>102</v>
      </c>
      <c r="Q2029" t="s">
        <v>2133</v>
      </c>
      <c r="R2029" s="19">
        <v>67.135999999999996</v>
      </c>
      <c r="S2029" s="17">
        <v>4</v>
      </c>
      <c r="T2029" s="20">
        <v>0.2</v>
      </c>
      <c r="U2029" s="19">
        <v>23.497599999999998</v>
      </c>
      <c r="V2029" s="20">
        <f t="shared" si="155"/>
        <v>0.35</v>
      </c>
      <c r="W2029" s="17">
        <f t="shared" si="156"/>
        <v>2016</v>
      </c>
      <c r="X2029" t="str">
        <f t="shared" si="157"/>
        <v>Sep-2016</v>
      </c>
      <c r="Y2029" s="17">
        <f t="shared" si="158"/>
        <v>2</v>
      </c>
      <c r="Z2029" t="str">
        <f t="shared" si="159"/>
        <v>11-20%</v>
      </c>
      <c r="AA2029" s="17">
        <f>IF(COUNTIF($B$2:B2029,B2029)=1,1,0)</f>
        <v>0</v>
      </c>
      <c r="AB2029" s="17">
        <f>IF(COUNTIF($F$2:F2029,F2029)=1,1,0)</f>
        <v>0</v>
      </c>
    </row>
    <row r="2030" spans="1:28" x14ac:dyDescent="0.2">
      <c r="A2030" s="17">
        <v>2029</v>
      </c>
      <c r="B2030" t="s">
        <v>4941</v>
      </c>
      <c r="C2030" s="18">
        <v>42334</v>
      </c>
      <c r="D2030" s="18">
        <v>42338</v>
      </c>
      <c r="E2030" t="s">
        <v>77</v>
      </c>
      <c r="F2030" t="s">
        <v>2718</v>
      </c>
      <c r="G2030" t="s">
        <v>2719</v>
      </c>
      <c r="H2030" t="s">
        <v>68</v>
      </c>
      <c r="I2030" t="s">
        <v>54</v>
      </c>
      <c r="J2030" t="s">
        <v>4942</v>
      </c>
      <c r="K2030" t="s">
        <v>1275</v>
      </c>
      <c r="L2030">
        <v>1453</v>
      </c>
      <c r="M2030" t="s">
        <v>175</v>
      </c>
      <c r="N2030" t="s">
        <v>823</v>
      </c>
      <c r="O2030" t="s">
        <v>73</v>
      </c>
      <c r="P2030" t="s">
        <v>102</v>
      </c>
      <c r="Q2030" t="s">
        <v>824</v>
      </c>
      <c r="R2030" s="19">
        <v>14.73</v>
      </c>
      <c r="S2030" s="17">
        <v>3</v>
      </c>
      <c r="T2030" s="20">
        <v>0</v>
      </c>
      <c r="U2030" s="19">
        <v>6.9230999999999998</v>
      </c>
      <c r="V2030" s="20">
        <f t="shared" si="155"/>
        <v>0.47</v>
      </c>
      <c r="W2030" s="17">
        <f t="shared" si="156"/>
        <v>2015</v>
      </c>
      <c r="X2030" t="str">
        <f t="shared" si="157"/>
        <v>Nov-2015</v>
      </c>
      <c r="Y2030" s="17">
        <f t="shared" si="158"/>
        <v>4</v>
      </c>
      <c r="Z2030" t="str">
        <f t="shared" si="159"/>
        <v>0% (No Discount)</v>
      </c>
      <c r="AA2030" s="17">
        <f>IF(COUNTIF($B$2:B2030,B2030)=1,1,0)</f>
        <v>1</v>
      </c>
      <c r="AB2030" s="17">
        <f>IF(COUNTIF($F$2:F2030,F2030)=1,1,0)</f>
        <v>0</v>
      </c>
    </row>
    <row r="2031" spans="1:28" x14ac:dyDescent="0.2">
      <c r="A2031" s="17">
        <v>2030</v>
      </c>
      <c r="B2031" t="s">
        <v>4941</v>
      </c>
      <c r="C2031" s="18">
        <v>42334</v>
      </c>
      <c r="D2031" s="18">
        <v>42338</v>
      </c>
      <c r="E2031" t="s">
        <v>77</v>
      </c>
      <c r="F2031" t="s">
        <v>2718</v>
      </c>
      <c r="G2031" t="s">
        <v>2719</v>
      </c>
      <c r="H2031" t="s">
        <v>68</v>
      </c>
      <c r="I2031" t="s">
        <v>54</v>
      </c>
      <c r="J2031" t="s">
        <v>4942</v>
      </c>
      <c r="K2031" t="s">
        <v>1275</v>
      </c>
      <c r="L2031">
        <v>1453</v>
      </c>
      <c r="M2031" t="s">
        <v>175</v>
      </c>
      <c r="N2031" t="s">
        <v>4943</v>
      </c>
      <c r="O2031" t="s">
        <v>73</v>
      </c>
      <c r="P2031" t="s">
        <v>86</v>
      </c>
      <c r="Q2031" t="s">
        <v>4944</v>
      </c>
      <c r="R2031" s="19">
        <v>104.9</v>
      </c>
      <c r="S2031" s="17">
        <v>5</v>
      </c>
      <c r="T2031" s="20">
        <v>0</v>
      </c>
      <c r="U2031" s="19">
        <v>25.175999999999998</v>
      </c>
      <c r="V2031" s="20">
        <f t="shared" si="155"/>
        <v>0.23999999999999996</v>
      </c>
      <c r="W2031" s="17">
        <f t="shared" si="156"/>
        <v>2015</v>
      </c>
      <c r="X2031" t="str">
        <f t="shared" si="157"/>
        <v>Nov-2015</v>
      </c>
      <c r="Y2031" s="17">
        <f t="shared" si="158"/>
        <v>4</v>
      </c>
      <c r="Z2031" t="str">
        <f t="shared" si="159"/>
        <v>0% (No Discount)</v>
      </c>
      <c r="AA2031" s="17">
        <f>IF(COUNTIF($B$2:B2031,B2031)=1,1,0)</f>
        <v>0</v>
      </c>
      <c r="AB2031" s="17">
        <f>IF(COUNTIF($F$2:F2031,F2031)=1,1,0)</f>
        <v>0</v>
      </c>
    </row>
    <row r="2032" spans="1:28" x14ac:dyDescent="0.2">
      <c r="A2032" s="17">
        <v>2031</v>
      </c>
      <c r="B2032" t="s">
        <v>4941</v>
      </c>
      <c r="C2032" s="18">
        <v>42334</v>
      </c>
      <c r="D2032" s="18">
        <v>42338</v>
      </c>
      <c r="E2032" t="s">
        <v>77</v>
      </c>
      <c r="F2032" t="s">
        <v>2718</v>
      </c>
      <c r="G2032" t="s">
        <v>2719</v>
      </c>
      <c r="H2032" t="s">
        <v>68</v>
      </c>
      <c r="I2032" t="s">
        <v>54</v>
      </c>
      <c r="J2032" t="s">
        <v>4942</v>
      </c>
      <c r="K2032" t="s">
        <v>1275</v>
      </c>
      <c r="L2032">
        <v>1453</v>
      </c>
      <c r="M2032" t="s">
        <v>175</v>
      </c>
      <c r="N2032" t="s">
        <v>3109</v>
      </c>
      <c r="O2032" t="s">
        <v>73</v>
      </c>
      <c r="P2032" t="s">
        <v>102</v>
      </c>
      <c r="Q2032" t="s">
        <v>3110</v>
      </c>
      <c r="R2032" s="19">
        <v>61.04</v>
      </c>
      <c r="S2032" s="17">
        <v>4</v>
      </c>
      <c r="T2032" s="20">
        <v>0</v>
      </c>
      <c r="U2032" s="19">
        <v>30.52</v>
      </c>
      <c r="V2032" s="20">
        <f t="shared" si="155"/>
        <v>0.5</v>
      </c>
      <c r="W2032" s="17">
        <f t="shared" si="156"/>
        <v>2015</v>
      </c>
      <c r="X2032" t="str">
        <f t="shared" si="157"/>
        <v>Nov-2015</v>
      </c>
      <c r="Y2032" s="17">
        <f t="shared" si="158"/>
        <v>4</v>
      </c>
      <c r="Z2032" t="str">
        <f t="shared" si="159"/>
        <v>0% (No Discount)</v>
      </c>
      <c r="AA2032" s="17">
        <f>IF(COUNTIF($B$2:B2032,B2032)=1,1,0)</f>
        <v>0</v>
      </c>
      <c r="AB2032" s="17">
        <f>IF(COUNTIF($F$2:F2032,F2032)=1,1,0)</f>
        <v>0</v>
      </c>
    </row>
    <row r="2033" spans="1:28" x14ac:dyDescent="0.2">
      <c r="A2033" s="17">
        <v>2032</v>
      </c>
      <c r="B2033" t="s">
        <v>4941</v>
      </c>
      <c r="C2033" s="18">
        <v>42334</v>
      </c>
      <c r="D2033" s="18">
        <v>42338</v>
      </c>
      <c r="E2033" t="s">
        <v>77</v>
      </c>
      <c r="F2033" t="s">
        <v>2718</v>
      </c>
      <c r="G2033" t="s">
        <v>2719</v>
      </c>
      <c r="H2033" t="s">
        <v>68</v>
      </c>
      <c r="I2033" t="s">
        <v>54</v>
      </c>
      <c r="J2033" t="s">
        <v>4942</v>
      </c>
      <c r="K2033" t="s">
        <v>1275</v>
      </c>
      <c r="L2033">
        <v>1453</v>
      </c>
      <c r="M2033" t="s">
        <v>175</v>
      </c>
      <c r="N2033" t="s">
        <v>4105</v>
      </c>
      <c r="O2033" t="s">
        <v>73</v>
      </c>
      <c r="P2033" t="s">
        <v>117</v>
      </c>
      <c r="Q2033" t="s">
        <v>4106</v>
      </c>
      <c r="R2033" s="19">
        <v>10.95</v>
      </c>
      <c r="S2033" s="17">
        <v>3</v>
      </c>
      <c r="T2033" s="20">
        <v>0</v>
      </c>
      <c r="U2033" s="19">
        <v>5.1464999999999996</v>
      </c>
      <c r="V2033" s="20">
        <f t="shared" si="155"/>
        <v>0.47</v>
      </c>
      <c r="W2033" s="17">
        <f t="shared" si="156"/>
        <v>2015</v>
      </c>
      <c r="X2033" t="str">
        <f t="shared" si="157"/>
        <v>Nov-2015</v>
      </c>
      <c r="Y2033" s="17">
        <f t="shared" si="158"/>
        <v>4</v>
      </c>
      <c r="Z2033" t="str">
        <f t="shared" si="159"/>
        <v>0% (No Discount)</v>
      </c>
      <c r="AA2033" s="17">
        <f>IF(COUNTIF($B$2:B2033,B2033)=1,1,0)</f>
        <v>0</v>
      </c>
      <c r="AB2033" s="17">
        <f>IF(COUNTIF($F$2:F2033,F2033)=1,1,0)</f>
        <v>0</v>
      </c>
    </row>
    <row r="2034" spans="1:28" x14ac:dyDescent="0.2">
      <c r="A2034" s="17">
        <v>2033</v>
      </c>
      <c r="B2034" t="s">
        <v>4945</v>
      </c>
      <c r="C2034" s="18">
        <v>42713</v>
      </c>
      <c r="D2034" s="18">
        <v>42717</v>
      </c>
      <c r="E2034" t="s">
        <v>77</v>
      </c>
      <c r="F2034" t="s">
        <v>2794</v>
      </c>
      <c r="G2034" t="s">
        <v>2795</v>
      </c>
      <c r="H2034" t="s">
        <v>68</v>
      </c>
      <c r="I2034" t="s">
        <v>54</v>
      </c>
      <c r="J2034" t="s">
        <v>130</v>
      </c>
      <c r="K2034" t="s">
        <v>131</v>
      </c>
      <c r="L2034">
        <v>76106</v>
      </c>
      <c r="M2034" t="s">
        <v>132</v>
      </c>
      <c r="N2034" t="s">
        <v>2796</v>
      </c>
      <c r="O2034" t="s">
        <v>73</v>
      </c>
      <c r="P2034" t="s">
        <v>117</v>
      </c>
      <c r="Q2034" t="s">
        <v>2797</v>
      </c>
      <c r="R2034" s="19">
        <v>9.3919999999999995</v>
      </c>
      <c r="S2034" s="17">
        <v>2</v>
      </c>
      <c r="T2034" s="20">
        <v>0.2</v>
      </c>
      <c r="U2034" s="19">
        <v>3.2871999999999999</v>
      </c>
      <c r="V2034" s="20">
        <f t="shared" si="155"/>
        <v>0.35000000000000003</v>
      </c>
      <c r="W2034" s="17">
        <f t="shared" si="156"/>
        <v>2016</v>
      </c>
      <c r="X2034" t="str">
        <f t="shared" si="157"/>
        <v>Dec-2016</v>
      </c>
      <c r="Y2034" s="17">
        <f t="shared" si="158"/>
        <v>4</v>
      </c>
      <c r="Z2034" t="str">
        <f t="shared" si="159"/>
        <v>11-20%</v>
      </c>
      <c r="AA2034" s="17">
        <f>IF(COUNTIF($B$2:B2034,B2034)=1,1,0)</f>
        <v>1</v>
      </c>
      <c r="AB2034" s="17">
        <f>IF(COUNTIF($F$2:F2034,F2034)=1,1,0)</f>
        <v>0</v>
      </c>
    </row>
    <row r="2035" spans="1:28" x14ac:dyDescent="0.2">
      <c r="A2035" s="17">
        <v>2034</v>
      </c>
      <c r="B2035" t="s">
        <v>4945</v>
      </c>
      <c r="C2035" s="18">
        <v>42713</v>
      </c>
      <c r="D2035" s="18">
        <v>42717</v>
      </c>
      <c r="E2035" t="s">
        <v>77</v>
      </c>
      <c r="F2035" t="s">
        <v>2794</v>
      </c>
      <c r="G2035" t="s">
        <v>2795</v>
      </c>
      <c r="H2035" t="s">
        <v>68</v>
      </c>
      <c r="I2035" t="s">
        <v>54</v>
      </c>
      <c r="J2035" t="s">
        <v>130</v>
      </c>
      <c r="K2035" t="s">
        <v>131</v>
      </c>
      <c r="L2035">
        <v>76106</v>
      </c>
      <c r="M2035" t="s">
        <v>132</v>
      </c>
      <c r="N2035" t="s">
        <v>4557</v>
      </c>
      <c r="O2035" t="s">
        <v>73</v>
      </c>
      <c r="P2035" t="s">
        <v>95</v>
      </c>
      <c r="Q2035" t="s">
        <v>4558</v>
      </c>
      <c r="R2035" s="19">
        <v>9.3279999999999994</v>
      </c>
      <c r="S2035" s="17">
        <v>1</v>
      </c>
      <c r="T2035" s="20">
        <v>0.2</v>
      </c>
      <c r="U2035" s="19">
        <v>0.81620000000000004</v>
      </c>
      <c r="V2035" s="20">
        <f t="shared" si="155"/>
        <v>8.7500000000000008E-2</v>
      </c>
      <c r="W2035" s="17">
        <f t="shared" si="156"/>
        <v>2016</v>
      </c>
      <c r="X2035" t="str">
        <f t="shared" si="157"/>
        <v>Dec-2016</v>
      </c>
      <c r="Y2035" s="17">
        <f t="shared" si="158"/>
        <v>4</v>
      </c>
      <c r="Z2035" t="str">
        <f t="shared" si="159"/>
        <v>11-20%</v>
      </c>
      <c r="AA2035" s="17">
        <f>IF(COUNTIF($B$2:B2035,B2035)=1,1,0)</f>
        <v>0</v>
      </c>
      <c r="AB2035" s="17">
        <f>IF(COUNTIF($F$2:F2035,F2035)=1,1,0)</f>
        <v>0</v>
      </c>
    </row>
    <row r="2036" spans="1:28" x14ac:dyDescent="0.2">
      <c r="A2036" s="17">
        <v>2035</v>
      </c>
      <c r="B2036" t="s">
        <v>4946</v>
      </c>
      <c r="C2036" s="18">
        <v>43003</v>
      </c>
      <c r="D2036" s="18">
        <v>43007</v>
      </c>
      <c r="E2036" t="s">
        <v>77</v>
      </c>
      <c r="F2036" t="s">
        <v>4947</v>
      </c>
      <c r="G2036" t="s">
        <v>4948</v>
      </c>
      <c r="H2036" t="s">
        <v>53</v>
      </c>
      <c r="I2036" t="s">
        <v>54</v>
      </c>
      <c r="J2036" t="s">
        <v>416</v>
      </c>
      <c r="K2036" t="s">
        <v>256</v>
      </c>
      <c r="L2036">
        <v>55901</v>
      </c>
      <c r="M2036" t="s">
        <v>132</v>
      </c>
      <c r="N2036" t="s">
        <v>3397</v>
      </c>
      <c r="O2036" t="s">
        <v>73</v>
      </c>
      <c r="P2036" t="s">
        <v>102</v>
      </c>
      <c r="Q2036" t="s">
        <v>3398</v>
      </c>
      <c r="R2036" s="19">
        <v>8.26</v>
      </c>
      <c r="S2036" s="17">
        <v>2</v>
      </c>
      <c r="T2036" s="20">
        <v>0</v>
      </c>
      <c r="U2036" s="19">
        <v>3.8822000000000001</v>
      </c>
      <c r="V2036" s="20">
        <f t="shared" si="155"/>
        <v>0.47000000000000003</v>
      </c>
      <c r="W2036" s="17">
        <f t="shared" si="156"/>
        <v>2017</v>
      </c>
      <c r="X2036" t="str">
        <f t="shared" si="157"/>
        <v>Sep-2017</v>
      </c>
      <c r="Y2036" s="17">
        <f t="shared" si="158"/>
        <v>4</v>
      </c>
      <c r="Z2036" t="str">
        <f t="shared" si="159"/>
        <v>0% (No Discount)</v>
      </c>
      <c r="AA2036" s="17">
        <f>IF(COUNTIF($B$2:B2036,B2036)=1,1,0)</f>
        <v>1</v>
      </c>
      <c r="AB2036" s="17">
        <f>IF(COUNTIF($F$2:F2036,F2036)=1,1,0)</f>
        <v>1</v>
      </c>
    </row>
    <row r="2037" spans="1:28" x14ac:dyDescent="0.2">
      <c r="A2037" s="17">
        <v>2036</v>
      </c>
      <c r="B2037" t="s">
        <v>4946</v>
      </c>
      <c r="C2037" s="18">
        <v>43003</v>
      </c>
      <c r="D2037" s="18">
        <v>43007</v>
      </c>
      <c r="E2037" t="s">
        <v>77</v>
      </c>
      <c r="F2037" t="s">
        <v>4947</v>
      </c>
      <c r="G2037" t="s">
        <v>4948</v>
      </c>
      <c r="H2037" t="s">
        <v>53</v>
      </c>
      <c r="I2037" t="s">
        <v>54</v>
      </c>
      <c r="J2037" t="s">
        <v>416</v>
      </c>
      <c r="K2037" t="s">
        <v>256</v>
      </c>
      <c r="L2037">
        <v>55901</v>
      </c>
      <c r="M2037" t="s">
        <v>132</v>
      </c>
      <c r="N2037" t="s">
        <v>288</v>
      </c>
      <c r="O2037" t="s">
        <v>59</v>
      </c>
      <c r="P2037" t="s">
        <v>63</v>
      </c>
      <c r="Q2037" t="s">
        <v>289</v>
      </c>
      <c r="R2037" s="19">
        <v>269.97000000000003</v>
      </c>
      <c r="S2037" s="17">
        <v>3</v>
      </c>
      <c r="T2037" s="20">
        <v>0</v>
      </c>
      <c r="U2037" s="19">
        <v>51.2943</v>
      </c>
      <c r="V2037" s="20">
        <f t="shared" si="155"/>
        <v>0.18999999999999997</v>
      </c>
      <c r="W2037" s="17">
        <f t="shared" si="156"/>
        <v>2017</v>
      </c>
      <c r="X2037" t="str">
        <f t="shared" si="157"/>
        <v>Sep-2017</v>
      </c>
      <c r="Y2037" s="17">
        <f t="shared" si="158"/>
        <v>4</v>
      </c>
      <c r="Z2037" t="str">
        <f t="shared" si="159"/>
        <v>0% (No Discount)</v>
      </c>
      <c r="AA2037" s="17">
        <f>IF(COUNTIF($B$2:B2037,B2037)=1,1,0)</f>
        <v>0</v>
      </c>
      <c r="AB2037" s="17">
        <f>IF(COUNTIF($F$2:F2037,F2037)=1,1,0)</f>
        <v>0</v>
      </c>
    </row>
    <row r="2038" spans="1:28" x14ac:dyDescent="0.2">
      <c r="A2038" s="17">
        <v>2037</v>
      </c>
      <c r="B2038" t="s">
        <v>4949</v>
      </c>
      <c r="C2038" s="18">
        <v>42027</v>
      </c>
      <c r="D2038" s="18">
        <v>42031</v>
      </c>
      <c r="E2038" t="s">
        <v>77</v>
      </c>
      <c r="F2038" t="s">
        <v>1711</v>
      </c>
      <c r="G2038" t="s">
        <v>1712</v>
      </c>
      <c r="H2038" t="s">
        <v>129</v>
      </c>
      <c r="I2038" t="s">
        <v>54</v>
      </c>
      <c r="J2038" t="s">
        <v>4950</v>
      </c>
      <c r="K2038" t="s">
        <v>1794</v>
      </c>
      <c r="L2038">
        <v>59715</v>
      </c>
      <c r="M2038" t="s">
        <v>71</v>
      </c>
      <c r="N2038" t="s">
        <v>1470</v>
      </c>
      <c r="O2038" t="s">
        <v>73</v>
      </c>
      <c r="P2038" t="s">
        <v>117</v>
      </c>
      <c r="Q2038" t="s">
        <v>1471</v>
      </c>
      <c r="R2038" s="19">
        <v>29.04</v>
      </c>
      <c r="S2038" s="17">
        <v>3</v>
      </c>
      <c r="T2038" s="20">
        <v>0</v>
      </c>
      <c r="U2038" s="19">
        <v>13.9392</v>
      </c>
      <c r="V2038" s="20">
        <f t="shared" si="155"/>
        <v>0.48</v>
      </c>
      <c r="W2038" s="17">
        <f t="shared" si="156"/>
        <v>2015</v>
      </c>
      <c r="X2038" t="str">
        <f t="shared" si="157"/>
        <v>Jan-2015</v>
      </c>
      <c r="Y2038" s="17">
        <f t="shared" si="158"/>
        <v>4</v>
      </c>
      <c r="Z2038" t="str">
        <f t="shared" si="159"/>
        <v>0% (No Discount)</v>
      </c>
      <c r="AA2038" s="17">
        <f>IF(COUNTIF($B$2:B2038,B2038)=1,1,0)</f>
        <v>1</v>
      </c>
      <c r="AB2038" s="17">
        <f>IF(COUNTIF($F$2:F2038,F2038)=1,1,0)</f>
        <v>0</v>
      </c>
    </row>
    <row r="2039" spans="1:28" x14ac:dyDescent="0.2">
      <c r="A2039" s="17">
        <v>2038</v>
      </c>
      <c r="B2039" t="s">
        <v>4949</v>
      </c>
      <c r="C2039" s="18">
        <v>42027</v>
      </c>
      <c r="D2039" s="18">
        <v>42031</v>
      </c>
      <c r="E2039" t="s">
        <v>77</v>
      </c>
      <c r="F2039" t="s">
        <v>1711</v>
      </c>
      <c r="G2039" t="s">
        <v>1712</v>
      </c>
      <c r="H2039" t="s">
        <v>129</v>
      </c>
      <c r="I2039" t="s">
        <v>54</v>
      </c>
      <c r="J2039" t="s">
        <v>4950</v>
      </c>
      <c r="K2039" t="s">
        <v>1794</v>
      </c>
      <c r="L2039">
        <v>59715</v>
      </c>
      <c r="M2039" t="s">
        <v>71</v>
      </c>
      <c r="N2039" t="s">
        <v>4435</v>
      </c>
      <c r="O2039" t="s">
        <v>73</v>
      </c>
      <c r="P2039" t="s">
        <v>74</v>
      </c>
      <c r="Q2039" t="s">
        <v>4436</v>
      </c>
      <c r="R2039" s="19">
        <v>14.62</v>
      </c>
      <c r="S2039" s="17">
        <v>2</v>
      </c>
      <c r="T2039" s="20">
        <v>0</v>
      </c>
      <c r="U2039" s="19">
        <v>6.8714000000000004</v>
      </c>
      <c r="V2039" s="20">
        <f t="shared" si="155"/>
        <v>0.47000000000000003</v>
      </c>
      <c r="W2039" s="17">
        <f t="shared" si="156"/>
        <v>2015</v>
      </c>
      <c r="X2039" t="str">
        <f t="shared" si="157"/>
        <v>Jan-2015</v>
      </c>
      <c r="Y2039" s="17">
        <f t="shared" si="158"/>
        <v>4</v>
      </c>
      <c r="Z2039" t="str">
        <f t="shared" si="159"/>
        <v>0% (No Discount)</v>
      </c>
      <c r="AA2039" s="17">
        <f>IF(COUNTIF($B$2:B2039,B2039)=1,1,0)</f>
        <v>0</v>
      </c>
      <c r="AB2039" s="17">
        <f>IF(COUNTIF($F$2:F2039,F2039)=1,1,0)</f>
        <v>0</v>
      </c>
    </row>
    <row r="2040" spans="1:28" x14ac:dyDescent="0.2">
      <c r="A2040" s="17">
        <v>2039</v>
      </c>
      <c r="B2040" t="s">
        <v>4951</v>
      </c>
      <c r="C2040" s="18">
        <v>42173</v>
      </c>
      <c r="D2040" s="18">
        <v>42178</v>
      </c>
      <c r="E2040" t="s">
        <v>77</v>
      </c>
      <c r="F2040" t="s">
        <v>3190</v>
      </c>
      <c r="G2040" t="s">
        <v>3191</v>
      </c>
      <c r="H2040" t="s">
        <v>129</v>
      </c>
      <c r="I2040" t="s">
        <v>54</v>
      </c>
      <c r="J2040" t="s">
        <v>1416</v>
      </c>
      <c r="K2040" t="s">
        <v>337</v>
      </c>
      <c r="L2040">
        <v>85345</v>
      </c>
      <c r="M2040" t="s">
        <v>71</v>
      </c>
      <c r="N2040" t="s">
        <v>4952</v>
      </c>
      <c r="O2040" t="s">
        <v>73</v>
      </c>
      <c r="P2040" t="s">
        <v>117</v>
      </c>
      <c r="Q2040" t="s">
        <v>4953</v>
      </c>
      <c r="R2040" s="19">
        <v>11.952</v>
      </c>
      <c r="S2040" s="17">
        <v>3</v>
      </c>
      <c r="T2040" s="20">
        <v>0.2</v>
      </c>
      <c r="U2040" s="19">
        <v>4.3326000000000002</v>
      </c>
      <c r="V2040" s="20">
        <f t="shared" si="155"/>
        <v>0.36250000000000004</v>
      </c>
      <c r="W2040" s="17">
        <f t="shared" si="156"/>
        <v>2015</v>
      </c>
      <c r="X2040" t="str">
        <f t="shared" si="157"/>
        <v>Jun-2015</v>
      </c>
      <c r="Y2040" s="17">
        <f t="shared" si="158"/>
        <v>5</v>
      </c>
      <c r="Z2040" t="str">
        <f t="shared" si="159"/>
        <v>11-20%</v>
      </c>
      <c r="AA2040" s="17">
        <f>IF(COUNTIF($B$2:B2040,B2040)=1,1,0)</f>
        <v>1</v>
      </c>
      <c r="AB2040" s="17">
        <f>IF(COUNTIF($F$2:F2040,F2040)=1,1,0)</f>
        <v>0</v>
      </c>
    </row>
    <row r="2041" spans="1:28" x14ac:dyDescent="0.2">
      <c r="A2041" s="17">
        <v>2040</v>
      </c>
      <c r="B2041" t="s">
        <v>4951</v>
      </c>
      <c r="C2041" s="18">
        <v>42173</v>
      </c>
      <c r="D2041" s="18">
        <v>42178</v>
      </c>
      <c r="E2041" t="s">
        <v>77</v>
      </c>
      <c r="F2041" t="s">
        <v>3190</v>
      </c>
      <c r="G2041" t="s">
        <v>3191</v>
      </c>
      <c r="H2041" t="s">
        <v>129</v>
      </c>
      <c r="I2041" t="s">
        <v>54</v>
      </c>
      <c r="J2041" t="s">
        <v>1416</v>
      </c>
      <c r="K2041" t="s">
        <v>337</v>
      </c>
      <c r="L2041">
        <v>85345</v>
      </c>
      <c r="M2041" t="s">
        <v>71</v>
      </c>
      <c r="N2041" t="s">
        <v>3427</v>
      </c>
      <c r="O2041" t="s">
        <v>73</v>
      </c>
      <c r="P2041" t="s">
        <v>102</v>
      </c>
      <c r="Q2041" t="s">
        <v>3428</v>
      </c>
      <c r="R2041" s="19">
        <v>4.5359999999999996</v>
      </c>
      <c r="S2041" s="17">
        <v>7</v>
      </c>
      <c r="T2041" s="20">
        <v>0.7</v>
      </c>
      <c r="U2041" s="19">
        <v>-3.3264</v>
      </c>
      <c r="V2041" s="20">
        <f t="shared" si="155"/>
        <v>-0.73333333333333339</v>
      </c>
      <c r="W2041" s="17">
        <f t="shared" si="156"/>
        <v>2015</v>
      </c>
      <c r="X2041" t="str">
        <f t="shared" si="157"/>
        <v>Jun-2015</v>
      </c>
      <c r="Y2041" s="17">
        <f t="shared" si="158"/>
        <v>5</v>
      </c>
      <c r="Z2041" t="str">
        <f t="shared" si="159"/>
        <v>Over 50%</v>
      </c>
      <c r="AA2041" s="17">
        <f>IF(COUNTIF($B$2:B2041,B2041)=1,1,0)</f>
        <v>0</v>
      </c>
      <c r="AB2041" s="17">
        <f>IF(COUNTIF($F$2:F2041,F2041)=1,1,0)</f>
        <v>0</v>
      </c>
    </row>
    <row r="2042" spans="1:28" x14ac:dyDescent="0.2">
      <c r="A2042" s="17">
        <v>2041</v>
      </c>
      <c r="B2042" t="s">
        <v>4951</v>
      </c>
      <c r="C2042" s="18">
        <v>42173</v>
      </c>
      <c r="D2042" s="18">
        <v>42178</v>
      </c>
      <c r="E2042" t="s">
        <v>77</v>
      </c>
      <c r="F2042" t="s">
        <v>3190</v>
      </c>
      <c r="G2042" t="s">
        <v>3191</v>
      </c>
      <c r="H2042" t="s">
        <v>129</v>
      </c>
      <c r="I2042" t="s">
        <v>54</v>
      </c>
      <c r="J2042" t="s">
        <v>1416</v>
      </c>
      <c r="K2042" t="s">
        <v>337</v>
      </c>
      <c r="L2042">
        <v>85345</v>
      </c>
      <c r="M2042" t="s">
        <v>71</v>
      </c>
      <c r="N2042" t="s">
        <v>3109</v>
      </c>
      <c r="O2042" t="s">
        <v>73</v>
      </c>
      <c r="P2042" t="s">
        <v>102</v>
      </c>
      <c r="Q2042" t="s">
        <v>3110</v>
      </c>
      <c r="R2042" s="19">
        <v>9.1560000000000006</v>
      </c>
      <c r="S2042" s="17">
        <v>2</v>
      </c>
      <c r="T2042" s="20">
        <v>0.7</v>
      </c>
      <c r="U2042" s="19">
        <v>-6.1040000000000001</v>
      </c>
      <c r="V2042" s="20">
        <f t="shared" si="155"/>
        <v>-0.66666666666666663</v>
      </c>
      <c r="W2042" s="17">
        <f t="shared" si="156"/>
        <v>2015</v>
      </c>
      <c r="X2042" t="str">
        <f t="shared" si="157"/>
        <v>Jun-2015</v>
      </c>
      <c r="Y2042" s="17">
        <f t="shared" si="158"/>
        <v>5</v>
      </c>
      <c r="Z2042" t="str">
        <f t="shared" si="159"/>
        <v>Over 50%</v>
      </c>
      <c r="AA2042" s="17">
        <f>IF(COUNTIF($B$2:B2042,B2042)=1,1,0)</f>
        <v>0</v>
      </c>
      <c r="AB2042" s="17">
        <f>IF(COUNTIF($F$2:F2042,F2042)=1,1,0)</f>
        <v>0</v>
      </c>
    </row>
    <row r="2043" spans="1:28" x14ac:dyDescent="0.2">
      <c r="A2043" s="17">
        <v>2042</v>
      </c>
      <c r="B2043" t="s">
        <v>4951</v>
      </c>
      <c r="C2043" s="18">
        <v>42173</v>
      </c>
      <c r="D2043" s="18">
        <v>42178</v>
      </c>
      <c r="E2043" t="s">
        <v>77</v>
      </c>
      <c r="F2043" t="s">
        <v>3190</v>
      </c>
      <c r="G2043" t="s">
        <v>3191</v>
      </c>
      <c r="H2043" t="s">
        <v>129</v>
      </c>
      <c r="I2043" t="s">
        <v>54</v>
      </c>
      <c r="J2043" t="s">
        <v>1416</v>
      </c>
      <c r="K2043" t="s">
        <v>337</v>
      </c>
      <c r="L2043">
        <v>85345</v>
      </c>
      <c r="M2043" t="s">
        <v>71</v>
      </c>
      <c r="N2043" t="s">
        <v>4664</v>
      </c>
      <c r="O2043" t="s">
        <v>59</v>
      </c>
      <c r="P2043" t="s">
        <v>92</v>
      </c>
      <c r="Q2043" t="s">
        <v>4665</v>
      </c>
      <c r="R2043" s="19">
        <v>75.36</v>
      </c>
      <c r="S2043" s="17">
        <v>5</v>
      </c>
      <c r="T2043" s="20">
        <v>0.2</v>
      </c>
      <c r="U2043" s="19">
        <v>20.724</v>
      </c>
      <c r="V2043" s="20">
        <f t="shared" si="155"/>
        <v>0.27500000000000002</v>
      </c>
      <c r="W2043" s="17">
        <f t="shared" si="156"/>
        <v>2015</v>
      </c>
      <c r="X2043" t="str">
        <f t="shared" si="157"/>
        <v>Jun-2015</v>
      </c>
      <c r="Y2043" s="17">
        <f t="shared" si="158"/>
        <v>5</v>
      </c>
      <c r="Z2043" t="str">
        <f t="shared" si="159"/>
        <v>11-20%</v>
      </c>
      <c r="AA2043" s="17">
        <f>IF(COUNTIF($B$2:B2043,B2043)=1,1,0)</f>
        <v>0</v>
      </c>
      <c r="AB2043" s="17">
        <f>IF(COUNTIF($F$2:F2043,F2043)=1,1,0)</f>
        <v>0</v>
      </c>
    </row>
    <row r="2044" spans="1:28" x14ac:dyDescent="0.2">
      <c r="A2044" s="17">
        <v>2043</v>
      </c>
      <c r="B2044" t="s">
        <v>4954</v>
      </c>
      <c r="C2044" s="18">
        <v>42279</v>
      </c>
      <c r="D2044" s="18">
        <v>42285</v>
      </c>
      <c r="E2044" t="s">
        <v>77</v>
      </c>
      <c r="F2044" t="s">
        <v>1606</v>
      </c>
      <c r="G2044" t="s">
        <v>1607</v>
      </c>
      <c r="H2044" t="s">
        <v>68</v>
      </c>
      <c r="I2044" t="s">
        <v>54</v>
      </c>
      <c r="J2044" t="s">
        <v>977</v>
      </c>
      <c r="K2044" t="s">
        <v>70</v>
      </c>
      <c r="L2044">
        <v>92105</v>
      </c>
      <c r="M2044" t="s">
        <v>71</v>
      </c>
      <c r="N2044" t="s">
        <v>4955</v>
      </c>
      <c r="O2044" t="s">
        <v>73</v>
      </c>
      <c r="P2044" t="s">
        <v>102</v>
      </c>
      <c r="Q2044" t="s">
        <v>4956</v>
      </c>
      <c r="R2044" s="19">
        <v>57.503999999999998</v>
      </c>
      <c r="S2044" s="17">
        <v>6</v>
      </c>
      <c r="T2044" s="20">
        <v>0.2</v>
      </c>
      <c r="U2044" s="19">
        <v>20.1264</v>
      </c>
      <c r="V2044" s="20">
        <f t="shared" si="155"/>
        <v>0.35000000000000003</v>
      </c>
      <c r="W2044" s="17">
        <f t="shared" si="156"/>
        <v>2015</v>
      </c>
      <c r="X2044" t="str">
        <f t="shared" si="157"/>
        <v>Oct-2015</v>
      </c>
      <c r="Y2044" s="17">
        <f t="shared" si="158"/>
        <v>6</v>
      </c>
      <c r="Z2044" t="str">
        <f t="shared" si="159"/>
        <v>11-20%</v>
      </c>
      <c r="AA2044" s="17">
        <f>IF(COUNTIF($B$2:B2044,B2044)=1,1,0)</f>
        <v>1</v>
      </c>
      <c r="AB2044" s="17">
        <f>IF(COUNTIF($F$2:F2044,F2044)=1,1,0)</f>
        <v>0</v>
      </c>
    </row>
    <row r="2045" spans="1:28" x14ac:dyDescent="0.2">
      <c r="A2045" s="17">
        <v>2044</v>
      </c>
      <c r="B2045" t="s">
        <v>4957</v>
      </c>
      <c r="C2045" s="18">
        <v>43057</v>
      </c>
      <c r="D2045" s="18">
        <v>43062</v>
      </c>
      <c r="E2045" t="s">
        <v>77</v>
      </c>
      <c r="F2045" t="s">
        <v>4043</v>
      </c>
      <c r="G2045" t="s">
        <v>4044</v>
      </c>
      <c r="H2045" t="s">
        <v>68</v>
      </c>
      <c r="I2045" t="s">
        <v>54</v>
      </c>
      <c r="J2045" t="s">
        <v>1149</v>
      </c>
      <c r="K2045" t="s">
        <v>525</v>
      </c>
      <c r="L2045">
        <v>44107</v>
      </c>
      <c r="M2045" t="s">
        <v>175</v>
      </c>
      <c r="N2045" t="s">
        <v>3620</v>
      </c>
      <c r="O2045" t="s">
        <v>73</v>
      </c>
      <c r="P2045" t="s">
        <v>95</v>
      </c>
      <c r="Q2045" t="s">
        <v>3621</v>
      </c>
      <c r="R2045" s="19">
        <v>38.863999999999997</v>
      </c>
      <c r="S2045" s="17">
        <v>7</v>
      </c>
      <c r="T2045" s="20">
        <v>0.2</v>
      </c>
      <c r="U2045" s="19">
        <v>7.7728000000000002</v>
      </c>
      <c r="V2045" s="20">
        <f t="shared" si="155"/>
        <v>0.2</v>
      </c>
      <c r="W2045" s="17">
        <f t="shared" si="156"/>
        <v>2017</v>
      </c>
      <c r="X2045" t="str">
        <f t="shared" si="157"/>
        <v>Nov-2017</v>
      </c>
      <c r="Y2045" s="17">
        <f t="shared" si="158"/>
        <v>5</v>
      </c>
      <c r="Z2045" t="str">
        <f t="shared" si="159"/>
        <v>11-20%</v>
      </c>
      <c r="AA2045" s="17">
        <f>IF(COUNTIF($B$2:B2045,B2045)=1,1,0)</f>
        <v>1</v>
      </c>
      <c r="AB2045" s="17">
        <f>IF(COUNTIF($F$2:F2045,F2045)=1,1,0)</f>
        <v>0</v>
      </c>
    </row>
    <row r="2046" spans="1:28" x14ac:dyDescent="0.2">
      <c r="A2046" s="17">
        <v>2045</v>
      </c>
      <c r="B2046" t="s">
        <v>4958</v>
      </c>
      <c r="C2046" s="18">
        <v>41868</v>
      </c>
      <c r="D2046" s="18">
        <v>41874</v>
      </c>
      <c r="E2046" t="s">
        <v>77</v>
      </c>
      <c r="F2046" t="s">
        <v>162</v>
      </c>
      <c r="G2046" t="s">
        <v>163</v>
      </c>
      <c r="H2046" t="s">
        <v>68</v>
      </c>
      <c r="I2046" t="s">
        <v>54</v>
      </c>
      <c r="J2046" t="s">
        <v>211</v>
      </c>
      <c r="K2046" t="s">
        <v>131</v>
      </c>
      <c r="L2046">
        <v>77095</v>
      </c>
      <c r="M2046" t="s">
        <v>132</v>
      </c>
      <c r="N2046" t="s">
        <v>3907</v>
      </c>
      <c r="O2046" t="s">
        <v>73</v>
      </c>
      <c r="P2046" t="s">
        <v>117</v>
      </c>
      <c r="Q2046" t="s">
        <v>3908</v>
      </c>
      <c r="R2046" s="19">
        <v>15.552</v>
      </c>
      <c r="S2046" s="17">
        <v>3</v>
      </c>
      <c r="T2046" s="20">
        <v>0.2</v>
      </c>
      <c r="U2046" s="19">
        <v>5.4432</v>
      </c>
      <c r="V2046" s="20">
        <f t="shared" si="155"/>
        <v>0.35000000000000003</v>
      </c>
      <c r="W2046" s="17">
        <f t="shared" si="156"/>
        <v>2014</v>
      </c>
      <c r="X2046" t="str">
        <f t="shared" si="157"/>
        <v>Aug-2014</v>
      </c>
      <c r="Y2046" s="17">
        <f t="shared" si="158"/>
        <v>6</v>
      </c>
      <c r="Z2046" t="str">
        <f t="shared" si="159"/>
        <v>11-20%</v>
      </c>
      <c r="AA2046" s="17">
        <f>IF(COUNTIF($B$2:B2046,B2046)=1,1,0)</f>
        <v>1</v>
      </c>
      <c r="AB2046" s="17">
        <f>IF(COUNTIF($F$2:F2046,F2046)=1,1,0)</f>
        <v>0</v>
      </c>
    </row>
    <row r="2047" spans="1:28" x14ac:dyDescent="0.2">
      <c r="A2047" s="17">
        <v>2046</v>
      </c>
      <c r="B2047" t="s">
        <v>4959</v>
      </c>
      <c r="C2047" s="18">
        <v>42568</v>
      </c>
      <c r="D2047" s="18">
        <v>42572</v>
      </c>
      <c r="E2047" t="s">
        <v>77</v>
      </c>
      <c r="F2047" t="s">
        <v>4960</v>
      </c>
      <c r="G2047" t="s">
        <v>4961</v>
      </c>
      <c r="H2047" t="s">
        <v>68</v>
      </c>
      <c r="I2047" t="s">
        <v>54</v>
      </c>
      <c r="J2047" t="s">
        <v>4962</v>
      </c>
      <c r="K2047" t="s">
        <v>817</v>
      </c>
      <c r="L2047">
        <v>8861</v>
      </c>
      <c r="M2047" t="s">
        <v>175</v>
      </c>
      <c r="N2047" t="s">
        <v>2853</v>
      </c>
      <c r="O2047" t="s">
        <v>73</v>
      </c>
      <c r="P2047" t="s">
        <v>105</v>
      </c>
      <c r="Q2047" t="s">
        <v>2854</v>
      </c>
      <c r="R2047" s="19">
        <v>162.63999999999999</v>
      </c>
      <c r="S2047" s="17">
        <v>2</v>
      </c>
      <c r="T2047" s="20">
        <v>0</v>
      </c>
      <c r="U2047" s="19">
        <v>45.539200000000001</v>
      </c>
      <c r="V2047" s="20">
        <f t="shared" si="155"/>
        <v>0.28000000000000003</v>
      </c>
      <c r="W2047" s="17">
        <f t="shared" si="156"/>
        <v>2016</v>
      </c>
      <c r="X2047" t="str">
        <f t="shared" si="157"/>
        <v>Jul-2016</v>
      </c>
      <c r="Y2047" s="17">
        <f t="shared" si="158"/>
        <v>4</v>
      </c>
      <c r="Z2047" t="str">
        <f t="shared" si="159"/>
        <v>0% (No Discount)</v>
      </c>
      <c r="AA2047" s="17">
        <f>IF(COUNTIF($B$2:B2047,B2047)=1,1,0)</f>
        <v>1</v>
      </c>
      <c r="AB2047" s="17">
        <f>IF(COUNTIF($F$2:F2047,F2047)=1,1,0)</f>
        <v>1</v>
      </c>
    </row>
    <row r="2048" spans="1:28" x14ac:dyDescent="0.2">
      <c r="A2048" s="17">
        <v>2047</v>
      </c>
      <c r="B2048" t="s">
        <v>4959</v>
      </c>
      <c r="C2048" s="18">
        <v>42568</v>
      </c>
      <c r="D2048" s="18">
        <v>42572</v>
      </c>
      <c r="E2048" t="s">
        <v>77</v>
      </c>
      <c r="F2048" t="s">
        <v>4960</v>
      </c>
      <c r="G2048" t="s">
        <v>4961</v>
      </c>
      <c r="H2048" t="s">
        <v>68</v>
      </c>
      <c r="I2048" t="s">
        <v>54</v>
      </c>
      <c r="J2048" t="s">
        <v>4962</v>
      </c>
      <c r="K2048" t="s">
        <v>817</v>
      </c>
      <c r="L2048">
        <v>8861</v>
      </c>
      <c r="M2048" t="s">
        <v>175</v>
      </c>
      <c r="N2048" t="s">
        <v>1076</v>
      </c>
      <c r="O2048" t="s">
        <v>98</v>
      </c>
      <c r="P2048" t="s">
        <v>99</v>
      </c>
      <c r="Q2048" t="s">
        <v>1077</v>
      </c>
      <c r="R2048" s="19">
        <v>597</v>
      </c>
      <c r="S2048" s="17">
        <v>3</v>
      </c>
      <c r="T2048" s="20">
        <v>0</v>
      </c>
      <c r="U2048" s="19">
        <v>280.58999999999997</v>
      </c>
      <c r="V2048" s="20">
        <f t="shared" si="155"/>
        <v>0.47</v>
      </c>
      <c r="W2048" s="17">
        <f t="shared" si="156"/>
        <v>2016</v>
      </c>
      <c r="X2048" t="str">
        <f t="shared" si="157"/>
        <v>Jul-2016</v>
      </c>
      <c r="Y2048" s="17">
        <f t="shared" si="158"/>
        <v>4</v>
      </c>
      <c r="Z2048" t="str">
        <f t="shared" si="159"/>
        <v>0% (No Discount)</v>
      </c>
      <c r="AA2048" s="17">
        <f>IF(COUNTIF($B$2:B2048,B2048)=1,1,0)</f>
        <v>0</v>
      </c>
      <c r="AB2048" s="17">
        <f>IF(COUNTIF($F$2:F2048,F2048)=1,1,0)</f>
        <v>0</v>
      </c>
    </row>
    <row r="2049" spans="1:28" x14ac:dyDescent="0.2">
      <c r="A2049" s="17">
        <v>2048</v>
      </c>
      <c r="B2049" t="s">
        <v>4959</v>
      </c>
      <c r="C2049" s="18">
        <v>42568</v>
      </c>
      <c r="D2049" s="18">
        <v>42572</v>
      </c>
      <c r="E2049" t="s">
        <v>77</v>
      </c>
      <c r="F2049" t="s">
        <v>4960</v>
      </c>
      <c r="G2049" t="s">
        <v>4961</v>
      </c>
      <c r="H2049" t="s">
        <v>68</v>
      </c>
      <c r="I2049" t="s">
        <v>54</v>
      </c>
      <c r="J2049" t="s">
        <v>4962</v>
      </c>
      <c r="K2049" t="s">
        <v>817</v>
      </c>
      <c r="L2049">
        <v>8861</v>
      </c>
      <c r="M2049" t="s">
        <v>175</v>
      </c>
      <c r="N2049" t="s">
        <v>1656</v>
      </c>
      <c r="O2049" t="s">
        <v>73</v>
      </c>
      <c r="P2049" t="s">
        <v>117</v>
      </c>
      <c r="Q2049" t="s">
        <v>1657</v>
      </c>
      <c r="R2049" s="19">
        <v>55.48</v>
      </c>
      <c r="S2049" s="17">
        <v>1</v>
      </c>
      <c r="T2049" s="20">
        <v>0</v>
      </c>
      <c r="U2049" s="19">
        <v>26.630400000000002</v>
      </c>
      <c r="V2049" s="20">
        <f t="shared" si="155"/>
        <v>0.48000000000000004</v>
      </c>
      <c r="W2049" s="17">
        <f t="shared" si="156"/>
        <v>2016</v>
      </c>
      <c r="X2049" t="str">
        <f t="shared" si="157"/>
        <v>Jul-2016</v>
      </c>
      <c r="Y2049" s="17">
        <f t="shared" si="158"/>
        <v>4</v>
      </c>
      <c r="Z2049" t="str">
        <f t="shared" si="159"/>
        <v>0% (No Discount)</v>
      </c>
      <c r="AA2049" s="17">
        <f>IF(COUNTIF($B$2:B2049,B2049)=1,1,0)</f>
        <v>0</v>
      </c>
      <c r="AB2049" s="17">
        <f>IF(COUNTIF($F$2:F2049,F2049)=1,1,0)</f>
        <v>0</v>
      </c>
    </row>
    <row r="2050" spans="1:28" x14ac:dyDescent="0.2">
      <c r="A2050" s="17">
        <v>2049</v>
      </c>
      <c r="B2050" t="s">
        <v>4963</v>
      </c>
      <c r="C2050" s="18">
        <v>42196</v>
      </c>
      <c r="D2050" s="18">
        <v>42198</v>
      </c>
      <c r="E2050" t="s">
        <v>215</v>
      </c>
      <c r="F2050" t="s">
        <v>2067</v>
      </c>
      <c r="G2050" t="s">
        <v>2068</v>
      </c>
      <c r="H2050" t="s">
        <v>53</v>
      </c>
      <c r="I2050" t="s">
        <v>54</v>
      </c>
      <c r="J2050" t="s">
        <v>173</v>
      </c>
      <c r="K2050" t="s">
        <v>174</v>
      </c>
      <c r="L2050">
        <v>19134</v>
      </c>
      <c r="M2050" t="s">
        <v>175</v>
      </c>
      <c r="N2050" t="s">
        <v>197</v>
      </c>
      <c r="O2050" t="s">
        <v>59</v>
      </c>
      <c r="P2050" t="s">
        <v>92</v>
      </c>
      <c r="Q2050" t="s">
        <v>198</v>
      </c>
      <c r="R2050" s="19">
        <v>289.8</v>
      </c>
      <c r="S2050" s="17">
        <v>7</v>
      </c>
      <c r="T2050" s="20">
        <v>0.2</v>
      </c>
      <c r="U2050" s="19">
        <v>36.225000000000001</v>
      </c>
      <c r="V2050" s="20">
        <f t="shared" ref="V2050:V2113" si="160">IFERROR(U2050/R2050,0)</f>
        <v>0.125</v>
      </c>
      <c r="W2050" s="17">
        <f t="shared" ref="W2050:W2113" si="161">YEAR(C2050)</f>
        <v>2015</v>
      </c>
      <c r="X2050" t="str">
        <f t="shared" ref="X2050:X2113" si="162">TEXT(C2050,"mmm-yyyy")</f>
        <v>Jul-2015</v>
      </c>
      <c r="Y2050" s="17">
        <f t="shared" ref="Y2050:Y2113" si="163">D2050-C2050</f>
        <v>2</v>
      </c>
      <c r="Z2050" t="str">
        <f t="shared" ref="Z2050:Z2113" si="164">IF(T2050=0,"0% (No Discount)",IF(T2050&lt;=0.1,"1-10%",IF(T2050&lt;=0.2,"11-20%",IF(T2050&lt;=0.3,"21-30%",IF(T2050&lt;=0.4,"31-40%",IF(T2050&lt;=0.5,"41-50%","Over 50%"))))))</f>
        <v>11-20%</v>
      </c>
      <c r="AA2050" s="17">
        <f>IF(COUNTIF($B$2:B2050,B2050)=1,1,0)</f>
        <v>1</v>
      </c>
      <c r="AB2050" s="17">
        <f>IF(COUNTIF($F$2:F2050,F2050)=1,1,0)</f>
        <v>0</v>
      </c>
    </row>
    <row r="2051" spans="1:28" x14ac:dyDescent="0.2">
      <c r="A2051" s="17">
        <v>2050</v>
      </c>
      <c r="B2051" t="s">
        <v>4963</v>
      </c>
      <c r="C2051" s="18">
        <v>42196</v>
      </c>
      <c r="D2051" s="18">
        <v>42198</v>
      </c>
      <c r="E2051" t="s">
        <v>215</v>
      </c>
      <c r="F2051" t="s">
        <v>2067</v>
      </c>
      <c r="G2051" t="s">
        <v>2068</v>
      </c>
      <c r="H2051" t="s">
        <v>53</v>
      </c>
      <c r="I2051" t="s">
        <v>54</v>
      </c>
      <c r="J2051" t="s">
        <v>173</v>
      </c>
      <c r="K2051" t="s">
        <v>174</v>
      </c>
      <c r="L2051">
        <v>19134</v>
      </c>
      <c r="M2051" t="s">
        <v>175</v>
      </c>
      <c r="N2051" t="s">
        <v>2997</v>
      </c>
      <c r="O2051" t="s">
        <v>73</v>
      </c>
      <c r="P2051" t="s">
        <v>102</v>
      </c>
      <c r="Q2051" t="s">
        <v>2998</v>
      </c>
      <c r="R2051" s="19">
        <v>2.5019999999999998</v>
      </c>
      <c r="S2051" s="17">
        <v>3</v>
      </c>
      <c r="T2051" s="20">
        <v>0.7</v>
      </c>
      <c r="U2051" s="19">
        <v>-2.0015999999999998</v>
      </c>
      <c r="V2051" s="20">
        <f t="shared" si="160"/>
        <v>-0.8</v>
      </c>
      <c r="W2051" s="17">
        <f t="shared" si="161"/>
        <v>2015</v>
      </c>
      <c r="X2051" t="str">
        <f t="shared" si="162"/>
        <v>Jul-2015</v>
      </c>
      <c r="Y2051" s="17">
        <f t="shared" si="163"/>
        <v>2</v>
      </c>
      <c r="Z2051" t="str">
        <f t="shared" si="164"/>
        <v>Over 50%</v>
      </c>
      <c r="AA2051" s="17">
        <f>IF(COUNTIF($B$2:B2051,B2051)=1,1,0)</f>
        <v>0</v>
      </c>
      <c r="AB2051" s="17">
        <f>IF(COUNTIF($F$2:F2051,F2051)=1,1,0)</f>
        <v>0</v>
      </c>
    </row>
    <row r="2052" spans="1:28" x14ac:dyDescent="0.2">
      <c r="A2052" s="17">
        <v>2051</v>
      </c>
      <c r="B2052" t="s">
        <v>4963</v>
      </c>
      <c r="C2052" s="18">
        <v>42196</v>
      </c>
      <c r="D2052" s="18">
        <v>42198</v>
      </c>
      <c r="E2052" t="s">
        <v>215</v>
      </c>
      <c r="F2052" t="s">
        <v>2067</v>
      </c>
      <c r="G2052" t="s">
        <v>2068</v>
      </c>
      <c r="H2052" t="s">
        <v>53</v>
      </c>
      <c r="I2052" t="s">
        <v>54</v>
      </c>
      <c r="J2052" t="s">
        <v>173</v>
      </c>
      <c r="K2052" t="s">
        <v>174</v>
      </c>
      <c r="L2052">
        <v>19134</v>
      </c>
      <c r="M2052" t="s">
        <v>175</v>
      </c>
      <c r="N2052" t="s">
        <v>3198</v>
      </c>
      <c r="O2052" t="s">
        <v>73</v>
      </c>
      <c r="P2052" t="s">
        <v>102</v>
      </c>
      <c r="Q2052" t="s">
        <v>3199</v>
      </c>
      <c r="R2052" s="19">
        <v>6.48</v>
      </c>
      <c r="S2052" s="17">
        <v>4</v>
      </c>
      <c r="T2052" s="20">
        <v>0.7</v>
      </c>
      <c r="U2052" s="19">
        <v>-4.7519999999999998</v>
      </c>
      <c r="V2052" s="20">
        <f t="shared" si="160"/>
        <v>-0.73333333333333328</v>
      </c>
      <c r="W2052" s="17">
        <f t="shared" si="161"/>
        <v>2015</v>
      </c>
      <c r="X2052" t="str">
        <f t="shared" si="162"/>
        <v>Jul-2015</v>
      </c>
      <c r="Y2052" s="17">
        <f t="shared" si="163"/>
        <v>2</v>
      </c>
      <c r="Z2052" t="str">
        <f t="shared" si="164"/>
        <v>Over 50%</v>
      </c>
      <c r="AA2052" s="17">
        <f>IF(COUNTIF($B$2:B2052,B2052)=1,1,0)</f>
        <v>0</v>
      </c>
      <c r="AB2052" s="17">
        <f>IF(COUNTIF($F$2:F2052,F2052)=1,1,0)</f>
        <v>0</v>
      </c>
    </row>
    <row r="2053" spans="1:28" x14ac:dyDescent="0.2">
      <c r="A2053" s="17">
        <v>2052</v>
      </c>
      <c r="B2053" t="s">
        <v>4963</v>
      </c>
      <c r="C2053" s="18">
        <v>42196</v>
      </c>
      <c r="D2053" s="18">
        <v>42198</v>
      </c>
      <c r="E2053" t="s">
        <v>215</v>
      </c>
      <c r="F2053" t="s">
        <v>2067</v>
      </c>
      <c r="G2053" t="s">
        <v>2068</v>
      </c>
      <c r="H2053" t="s">
        <v>53</v>
      </c>
      <c r="I2053" t="s">
        <v>54</v>
      </c>
      <c r="J2053" t="s">
        <v>173</v>
      </c>
      <c r="K2053" t="s">
        <v>174</v>
      </c>
      <c r="L2053">
        <v>19134</v>
      </c>
      <c r="M2053" t="s">
        <v>175</v>
      </c>
      <c r="N2053" t="s">
        <v>4964</v>
      </c>
      <c r="O2053" t="s">
        <v>59</v>
      </c>
      <c r="P2053" t="s">
        <v>63</v>
      </c>
      <c r="Q2053" t="s">
        <v>4965</v>
      </c>
      <c r="R2053" s="19">
        <v>341.488</v>
      </c>
      <c r="S2053" s="17">
        <v>8</v>
      </c>
      <c r="T2053" s="20">
        <v>0.3</v>
      </c>
      <c r="U2053" s="19">
        <v>-73.176000000000002</v>
      </c>
      <c r="V2053" s="20">
        <f t="shared" si="160"/>
        <v>-0.2142857142857143</v>
      </c>
      <c r="W2053" s="17">
        <f t="shared" si="161"/>
        <v>2015</v>
      </c>
      <c r="X2053" t="str">
        <f t="shared" si="162"/>
        <v>Jul-2015</v>
      </c>
      <c r="Y2053" s="17">
        <f t="shared" si="163"/>
        <v>2</v>
      </c>
      <c r="Z2053" t="str">
        <f t="shared" si="164"/>
        <v>21-30%</v>
      </c>
      <c r="AA2053" s="17">
        <f>IF(COUNTIF($B$2:B2053,B2053)=1,1,0)</f>
        <v>0</v>
      </c>
      <c r="AB2053" s="17">
        <f>IF(COUNTIF($F$2:F2053,F2053)=1,1,0)</f>
        <v>0</v>
      </c>
    </row>
    <row r="2054" spans="1:28" x14ac:dyDescent="0.2">
      <c r="A2054" s="17">
        <v>2053</v>
      </c>
      <c r="B2054" t="s">
        <v>4963</v>
      </c>
      <c r="C2054" s="18">
        <v>42196</v>
      </c>
      <c r="D2054" s="18">
        <v>42198</v>
      </c>
      <c r="E2054" t="s">
        <v>215</v>
      </c>
      <c r="F2054" t="s">
        <v>2067</v>
      </c>
      <c r="G2054" t="s">
        <v>2068</v>
      </c>
      <c r="H2054" t="s">
        <v>53</v>
      </c>
      <c r="I2054" t="s">
        <v>54</v>
      </c>
      <c r="J2054" t="s">
        <v>173</v>
      </c>
      <c r="K2054" t="s">
        <v>174</v>
      </c>
      <c r="L2054">
        <v>19134</v>
      </c>
      <c r="M2054" t="s">
        <v>175</v>
      </c>
      <c r="N2054" t="s">
        <v>1312</v>
      </c>
      <c r="O2054" t="s">
        <v>73</v>
      </c>
      <c r="P2054" t="s">
        <v>95</v>
      </c>
      <c r="Q2054" t="s">
        <v>1313</v>
      </c>
      <c r="R2054" s="19">
        <v>11.12</v>
      </c>
      <c r="S2054" s="17">
        <v>5</v>
      </c>
      <c r="T2054" s="20">
        <v>0.2</v>
      </c>
      <c r="U2054" s="19">
        <v>0.83399999999999996</v>
      </c>
      <c r="V2054" s="20">
        <f t="shared" si="160"/>
        <v>7.4999999999999997E-2</v>
      </c>
      <c r="W2054" s="17">
        <f t="shared" si="161"/>
        <v>2015</v>
      </c>
      <c r="X2054" t="str">
        <f t="shared" si="162"/>
        <v>Jul-2015</v>
      </c>
      <c r="Y2054" s="17">
        <f t="shared" si="163"/>
        <v>2</v>
      </c>
      <c r="Z2054" t="str">
        <f t="shared" si="164"/>
        <v>11-20%</v>
      </c>
      <c r="AA2054" s="17">
        <f>IF(COUNTIF($B$2:B2054,B2054)=1,1,0)</f>
        <v>0</v>
      </c>
      <c r="AB2054" s="17">
        <f>IF(COUNTIF($F$2:F2054,F2054)=1,1,0)</f>
        <v>0</v>
      </c>
    </row>
    <row r="2055" spans="1:28" x14ac:dyDescent="0.2">
      <c r="A2055" s="17">
        <v>2054</v>
      </c>
      <c r="B2055" t="s">
        <v>4963</v>
      </c>
      <c r="C2055" s="18">
        <v>42196</v>
      </c>
      <c r="D2055" s="18">
        <v>42198</v>
      </c>
      <c r="E2055" t="s">
        <v>215</v>
      </c>
      <c r="F2055" t="s">
        <v>2067</v>
      </c>
      <c r="G2055" t="s">
        <v>2068</v>
      </c>
      <c r="H2055" t="s">
        <v>53</v>
      </c>
      <c r="I2055" t="s">
        <v>54</v>
      </c>
      <c r="J2055" t="s">
        <v>173</v>
      </c>
      <c r="K2055" t="s">
        <v>174</v>
      </c>
      <c r="L2055">
        <v>19134</v>
      </c>
      <c r="M2055" t="s">
        <v>175</v>
      </c>
      <c r="N2055" t="s">
        <v>4966</v>
      </c>
      <c r="O2055" t="s">
        <v>59</v>
      </c>
      <c r="P2055" t="s">
        <v>92</v>
      </c>
      <c r="Q2055" t="s">
        <v>4967</v>
      </c>
      <c r="R2055" s="19">
        <v>25.344000000000001</v>
      </c>
      <c r="S2055" s="17">
        <v>6</v>
      </c>
      <c r="T2055" s="20">
        <v>0.2</v>
      </c>
      <c r="U2055" s="19">
        <v>3.4847999999999999</v>
      </c>
      <c r="V2055" s="20">
        <f t="shared" si="160"/>
        <v>0.13749999999999998</v>
      </c>
      <c r="W2055" s="17">
        <f t="shared" si="161"/>
        <v>2015</v>
      </c>
      <c r="X2055" t="str">
        <f t="shared" si="162"/>
        <v>Jul-2015</v>
      </c>
      <c r="Y2055" s="17">
        <f t="shared" si="163"/>
        <v>2</v>
      </c>
      <c r="Z2055" t="str">
        <f t="shared" si="164"/>
        <v>11-20%</v>
      </c>
      <c r="AA2055" s="17">
        <f>IF(COUNTIF($B$2:B2055,B2055)=1,1,0)</f>
        <v>0</v>
      </c>
      <c r="AB2055" s="17">
        <f>IF(COUNTIF($F$2:F2055,F2055)=1,1,0)</f>
        <v>0</v>
      </c>
    </row>
    <row r="2056" spans="1:28" x14ac:dyDescent="0.2">
      <c r="A2056" s="17">
        <v>2055</v>
      </c>
      <c r="B2056" t="s">
        <v>4968</v>
      </c>
      <c r="C2056" s="18">
        <v>42705</v>
      </c>
      <c r="D2056" s="18">
        <v>42711</v>
      </c>
      <c r="E2056" t="s">
        <v>77</v>
      </c>
      <c r="F2056" t="s">
        <v>4235</v>
      </c>
      <c r="G2056" t="s">
        <v>4236</v>
      </c>
      <c r="H2056" t="s">
        <v>53</v>
      </c>
      <c r="I2056" t="s">
        <v>54</v>
      </c>
      <c r="J2056" t="s">
        <v>1496</v>
      </c>
      <c r="K2056" t="s">
        <v>281</v>
      </c>
      <c r="L2056">
        <v>47374</v>
      </c>
      <c r="M2056" t="s">
        <v>132</v>
      </c>
      <c r="N2056" t="s">
        <v>4588</v>
      </c>
      <c r="O2056" t="s">
        <v>59</v>
      </c>
      <c r="P2056" t="s">
        <v>92</v>
      </c>
      <c r="Q2056" t="s">
        <v>4589</v>
      </c>
      <c r="R2056" s="19">
        <v>17.309999999999999</v>
      </c>
      <c r="S2056" s="17">
        <v>3</v>
      </c>
      <c r="T2056" s="20">
        <v>0</v>
      </c>
      <c r="U2056" s="19">
        <v>5.1929999999999996</v>
      </c>
      <c r="V2056" s="20">
        <f t="shared" si="160"/>
        <v>0.3</v>
      </c>
      <c r="W2056" s="17">
        <f t="shared" si="161"/>
        <v>2016</v>
      </c>
      <c r="X2056" t="str">
        <f t="shared" si="162"/>
        <v>Dec-2016</v>
      </c>
      <c r="Y2056" s="17">
        <f t="shared" si="163"/>
        <v>6</v>
      </c>
      <c r="Z2056" t="str">
        <f t="shared" si="164"/>
        <v>0% (No Discount)</v>
      </c>
      <c r="AA2056" s="17">
        <f>IF(COUNTIF($B$2:B2056,B2056)=1,1,0)</f>
        <v>1</v>
      </c>
      <c r="AB2056" s="17">
        <f>IF(COUNTIF($F$2:F2056,F2056)=1,1,0)</f>
        <v>0</v>
      </c>
    </row>
    <row r="2057" spans="1:28" x14ac:dyDescent="0.2">
      <c r="A2057" s="17">
        <v>2056</v>
      </c>
      <c r="B2057" t="s">
        <v>4969</v>
      </c>
      <c r="C2057" s="18">
        <v>43091</v>
      </c>
      <c r="D2057" s="18">
        <v>43094</v>
      </c>
      <c r="E2057" t="s">
        <v>215</v>
      </c>
      <c r="F2057" t="s">
        <v>2029</v>
      </c>
      <c r="G2057" t="s">
        <v>2030</v>
      </c>
      <c r="H2057" t="s">
        <v>53</v>
      </c>
      <c r="I2057" t="s">
        <v>54</v>
      </c>
      <c r="J2057" t="s">
        <v>909</v>
      </c>
      <c r="K2057" t="s">
        <v>265</v>
      </c>
      <c r="L2057">
        <v>48227</v>
      </c>
      <c r="M2057" t="s">
        <v>132</v>
      </c>
      <c r="N2057" t="s">
        <v>4970</v>
      </c>
      <c r="O2057" t="s">
        <v>98</v>
      </c>
      <c r="P2057" t="s">
        <v>188</v>
      </c>
      <c r="Q2057" t="s">
        <v>4971</v>
      </c>
      <c r="R2057" s="19">
        <v>199.95</v>
      </c>
      <c r="S2057" s="17">
        <v>5</v>
      </c>
      <c r="T2057" s="20">
        <v>0</v>
      </c>
      <c r="U2057" s="19">
        <v>63.984000000000002</v>
      </c>
      <c r="V2057" s="20">
        <f t="shared" si="160"/>
        <v>0.32</v>
      </c>
      <c r="W2057" s="17">
        <f t="shared" si="161"/>
        <v>2017</v>
      </c>
      <c r="X2057" t="str">
        <f t="shared" si="162"/>
        <v>Dec-2017</v>
      </c>
      <c r="Y2057" s="17">
        <f t="shared" si="163"/>
        <v>3</v>
      </c>
      <c r="Z2057" t="str">
        <f t="shared" si="164"/>
        <v>0% (No Discount)</v>
      </c>
      <c r="AA2057" s="17">
        <f>IF(COUNTIF($B$2:B2057,B2057)=1,1,0)</f>
        <v>1</v>
      </c>
      <c r="AB2057" s="17">
        <f>IF(COUNTIF($F$2:F2057,F2057)=1,1,0)</f>
        <v>0</v>
      </c>
    </row>
    <row r="2058" spans="1:28" x14ac:dyDescent="0.2">
      <c r="A2058" s="17">
        <v>2057</v>
      </c>
      <c r="B2058" t="s">
        <v>4969</v>
      </c>
      <c r="C2058" s="18">
        <v>43091</v>
      </c>
      <c r="D2058" s="18">
        <v>43094</v>
      </c>
      <c r="E2058" t="s">
        <v>215</v>
      </c>
      <c r="F2058" t="s">
        <v>2029</v>
      </c>
      <c r="G2058" t="s">
        <v>2030</v>
      </c>
      <c r="H2058" t="s">
        <v>53</v>
      </c>
      <c r="I2058" t="s">
        <v>54</v>
      </c>
      <c r="J2058" t="s">
        <v>909</v>
      </c>
      <c r="K2058" t="s">
        <v>265</v>
      </c>
      <c r="L2058">
        <v>48227</v>
      </c>
      <c r="M2058" t="s">
        <v>132</v>
      </c>
      <c r="N2058" t="s">
        <v>2488</v>
      </c>
      <c r="O2058" t="s">
        <v>59</v>
      </c>
      <c r="P2058" t="s">
        <v>63</v>
      </c>
      <c r="Q2058" t="s">
        <v>2489</v>
      </c>
      <c r="R2058" s="19">
        <v>1586.69</v>
      </c>
      <c r="S2058" s="17">
        <v>7</v>
      </c>
      <c r="T2058" s="20">
        <v>0</v>
      </c>
      <c r="U2058" s="19">
        <v>412.5394</v>
      </c>
      <c r="V2058" s="20">
        <f t="shared" si="160"/>
        <v>0.26</v>
      </c>
      <c r="W2058" s="17">
        <f t="shared" si="161"/>
        <v>2017</v>
      </c>
      <c r="X2058" t="str">
        <f t="shared" si="162"/>
        <v>Dec-2017</v>
      </c>
      <c r="Y2058" s="17">
        <f t="shared" si="163"/>
        <v>3</v>
      </c>
      <c r="Z2058" t="str">
        <f t="shared" si="164"/>
        <v>0% (No Discount)</v>
      </c>
      <c r="AA2058" s="17">
        <f>IF(COUNTIF($B$2:B2058,B2058)=1,1,0)</f>
        <v>0</v>
      </c>
      <c r="AB2058" s="17">
        <f>IF(COUNTIF($F$2:F2058,F2058)=1,1,0)</f>
        <v>0</v>
      </c>
    </row>
    <row r="2059" spans="1:28" x14ac:dyDescent="0.2">
      <c r="A2059" s="17">
        <v>2058</v>
      </c>
      <c r="B2059" t="s">
        <v>4969</v>
      </c>
      <c r="C2059" s="18">
        <v>43091</v>
      </c>
      <c r="D2059" s="18">
        <v>43094</v>
      </c>
      <c r="E2059" t="s">
        <v>215</v>
      </c>
      <c r="F2059" t="s">
        <v>2029</v>
      </c>
      <c r="G2059" t="s">
        <v>2030</v>
      </c>
      <c r="H2059" t="s">
        <v>53</v>
      </c>
      <c r="I2059" t="s">
        <v>54</v>
      </c>
      <c r="J2059" t="s">
        <v>909</v>
      </c>
      <c r="K2059" t="s">
        <v>265</v>
      </c>
      <c r="L2059">
        <v>48227</v>
      </c>
      <c r="M2059" t="s">
        <v>132</v>
      </c>
      <c r="N2059" t="s">
        <v>505</v>
      </c>
      <c r="O2059" t="s">
        <v>98</v>
      </c>
      <c r="P2059" t="s">
        <v>188</v>
      </c>
      <c r="Q2059" t="s">
        <v>506</v>
      </c>
      <c r="R2059" s="19">
        <v>84.99</v>
      </c>
      <c r="S2059" s="17">
        <v>1</v>
      </c>
      <c r="T2059" s="20">
        <v>0</v>
      </c>
      <c r="U2059" s="19">
        <v>30.596399999999999</v>
      </c>
      <c r="V2059" s="20">
        <f t="shared" si="160"/>
        <v>0.36</v>
      </c>
      <c r="W2059" s="17">
        <f t="shared" si="161"/>
        <v>2017</v>
      </c>
      <c r="X2059" t="str">
        <f t="shared" si="162"/>
        <v>Dec-2017</v>
      </c>
      <c r="Y2059" s="17">
        <f t="shared" si="163"/>
        <v>3</v>
      </c>
      <c r="Z2059" t="str">
        <f t="shared" si="164"/>
        <v>0% (No Discount)</v>
      </c>
      <c r="AA2059" s="17">
        <f>IF(COUNTIF($B$2:B2059,B2059)=1,1,0)</f>
        <v>0</v>
      </c>
      <c r="AB2059" s="17">
        <f>IF(COUNTIF($F$2:F2059,F2059)=1,1,0)</f>
        <v>0</v>
      </c>
    </row>
    <row r="2060" spans="1:28" x14ac:dyDescent="0.2">
      <c r="A2060" s="17">
        <v>2059</v>
      </c>
      <c r="B2060" t="s">
        <v>4969</v>
      </c>
      <c r="C2060" s="18">
        <v>43091</v>
      </c>
      <c r="D2060" s="18">
        <v>43094</v>
      </c>
      <c r="E2060" t="s">
        <v>215</v>
      </c>
      <c r="F2060" t="s">
        <v>2029</v>
      </c>
      <c r="G2060" t="s">
        <v>2030</v>
      </c>
      <c r="H2060" t="s">
        <v>53</v>
      </c>
      <c r="I2060" t="s">
        <v>54</v>
      </c>
      <c r="J2060" t="s">
        <v>909</v>
      </c>
      <c r="K2060" t="s">
        <v>265</v>
      </c>
      <c r="L2060">
        <v>48227</v>
      </c>
      <c r="M2060" t="s">
        <v>132</v>
      </c>
      <c r="N2060" t="s">
        <v>566</v>
      </c>
      <c r="O2060" t="s">
        <v>59</v>
      </c>
      <c r="P2060" t="s">
        <v>83</v>
      </c>
      <c r="Q2060" t="s">
        <v>567</v>
      </c>
      <c r="R2060" s="19">
        <v>411.8</v>
      </c>
      <c r="S2060" s="17">
        <v>2</v>
      </c>
      <c r="T2060" s="20">
        <v>0</v>
      </c>
      <c r="U2060" s="19">
        <v>70.006</v>
      </c>
      <c r="V2060" s="20">
        <f t="shared" si="160"/>
        <v>0.16999999999999998</v>
      </c>
      <c r="W2060" s="17">
        <f t="shared" si="161"/>
        <v>2017</v>
      </c>
      <c r="X2060" t="str">
        <f t="shared" si="162"/>
        <v>Dec-2017</v>
      </c>
      <c r="Y2060" s="17">
        <f t="shared" si="163"/>
        <v>3</v>
      </c>
      <c r="Z2060" t="str">
        <f t="shared" si="164"/>
        <v>0% (No Discount)</v>
      </c>
      <c r="AA2060" s="17">
        <f>IF(COUNTIF($B$2:B2060,B2060)=1,1,0)</f>
        <v>0</v>
      </c>
      <c r="AB2060" s="17">
        <f>IF(COUNTIF($F$2:F2060,F2060)=1,1,0)</f>
        <v>0</v>
      </c>
    </row>
    <row r="2061" spans="1:28" x14ac:dyDescent="0.2">
      <c r="A2061" s="17">
        <v>2060</v>
      </c>
      <c r="B2061" t="s">
        <v>4972</v>
      </c>
      <c r="C2061" s="18">
        <v>41943</v>
      </c>
      <c r="D2061" s="18">
        <v>41947</v>
      </c>
      <c r="E2061" t="s">
        <v>77</v>
      </c>
      <c r="F2061" t="s">
        <v>540</v>
      </c>
      <c r="G2061" t="s">
        <v>541</v>
      </c>
      <c r="H2061" t="s">
        <v>68</v>
      </c>
      <c r="I2061" t="s">
        <v>54</v>
      </c>
      <c r="J2061" t="s">
        <v>69</v>
      </c>
      <c r="K2061" t="s">
        <v>70</v>
      </c>
      <c r="L2061">
        <v>90049</v>
      </c>
      <c r="M2061" t="s">
        <v>71</v>
      </c>
      <c r="N2061" t="s">
        <v>4973</v>
      </c>
      <c r="O2061" t="s">
        <v>73</v>
      </c>
      <c r="P2061" t="s">
        <v>296</v>
      </c>
      <c r="Q2061" t="s">
        <v>590</v>
      </c>
      <c r="R2061" s="19">
        <v>11.34</v>
      </c>
      <c r="S2061" s="17">
        <v>3</v>
      </c>
      <c r="T2061" s="20">
        <v>0</v>
      </c>
      <c r="U2061" s="19">
        <v>5.2164000000000001</v>
      </c>
      <c r="V2061" s="20">
        <f t="shared" si="160"/>
        <v>0.46</v>
      </c>
      <c r="W2061" s="17">
        <f t="shared" si="161"/>
        <v>2014</v>
      </c>
      <c r="X2061" t="str">
        <f t="shared" si="162"/>
        <v>Oct-2014</v>
      </c>
      <c r="Y2061" s="17">
        <f t="shared" si="163"/>
        <v>4</v>
      </c>
      <c r="Z2061" t="str">
        <f t="shared" si="164"/>
        <v>0% (No Discount)</v>
      </c>
      <c r="AA2061" s="17">
        <f>IF(COUNTIF($B$2:B2061,B2061)=1,1,0)</f>
        <v>1</v>
      </c>
      <c r="AB2061" s="17">
        <f>IF(COUNTIF($F$2:F2061,F2061)=1,1,0)</f>
        <v>0</v>
      </c>
    </row>
    <row r="2062" spans="1:28" x14ac:dyDescent="0.2">
      <c r="A2062" s="17">
        <v>2061</v>
      </c>
      <c r="B2062" t="s">
        <v>4972</v>
      </c>
      <c r="C2062" s="18">
        <v>41943</v>
      </c>
      <c r="D2062" s="18">
        <v>41947</v>
      </c>
      <c r="E2062" t="s">
        <v>77</v>
      </c>
      <c r="F2062" t="s">
        <v>540</v>
      </c>
      <c r="G2062" t="s">
        <v>541</v>
      </c>
      <c r="H2062" t="s">
        <v>68</v>
      </c>
      <c r="I2062" t="s">
        <v>54</v>
      </c>
      <c r="J2062" t="s">
        <v>69</v>
      </c>
      <c r="K2062" t="s">
        <v>70</v>
      </c>
      <c r="L2062">
        <v>90049</v>
      </c>
      <c r="M2062" t="s">
        <v>71</v>
      </c>
      <c r="N2062" t="s">
        <v>4974</v>
      </c>
      <c r="O2062" t="s">
        <v>73</v>
      </c>
      <c r="P2062" t="s">
        <v>86</v>
      </c>
      <c r="Q2062" t="s">
        <v>4975</v>
      </c>
      <c r="R2062" s="19">
        <v>80.3</v>
      </c>
      <c r="S2062" s="17">
        <v>5</v>
      </c>
      <c r="T2062" s="20">
        <v>0</v>
      </c>
      <c r="U2062" s="19">
        <v>20.878</v>
      </c>
      <c r="V2062" s="20">
        <f t="shared" si="160"/>
        <v>0.26</v>
      </c>
      <c r="W2062" s="17">
        <f t="shared" si="161"/>
        <v>2014</v>
      </c>
      <c r="X2062" t="str">
        <f t="shared" si="162"/>
        <v>Oct-2014</v>
      </c>
      <c r="Y2062" s="17">
        <f t="shared" si="163"/>
        <v>4</v>
      </c>
      <c r="Z2062" t="str">
        <f t="shared" si="164"/>
        <v>0% (No Discount)</v>
      </c>
      <c r="AA2062" s="17">
        <f>IF(COUNTIF($B$2:B2062,B2062)=1,1,0)</f>
        <v>0</v>
      </c>
      <c r="AB2062" s="17">
        <f>IF(COUNTIF($F$2:F2062,F2062)=1,1,0)</f>
        <v>0</v>
      </c>
    </row>
    <row r="2063" spans="1:28" x14ac:dyDescent="0.2">
      <c r="A2063" s="17">
        <v>2062</v>
      </c>
      <c r="B2063" t="s">
        <v>4972</v>
      </c>
      <c r="C2063" s="18">
        <v>41943</v>
      </c>
      <c r="D2063" s="18">
        <v>41947</v>
      </c>
      <c r="E2063" t="s">
        <v>77</v>
      </c>
      <c r="F2063" t="s">
        <v>540</v>
      </c>
      <c r="G2063" t="s">
        <v>541</v>
      </c>
      <c r="H2063" t="s">
        <v>68</v>
      </c>
      <c r="I2063" t="s">
        <v>54</v>
      </c>
      <c r="J2063" t="s">
        <v>69</v>
      </c>
      <c r="K2063" t="s">
        <v>70</v>
      </c>
      <c r="L2063">
        <v>90049</v>
      </c>
      <c r="M2063" t="s">
        <v>71</v>
      </c>
      <c r="N2063" t="s">
        <v>4976</v>
      </c>
      <c r="O2063" t="s">
        <v>73</v>
      </c>
      <c r="P2063" t="s">
        <v>102</v>
      </c>
      <c r="Q2063" t="s">
        <v>4977</v>
      </c>
      <c r="R2063" s="19">
        <v>15.968</v>
      </c>
      <c r="S2063" s="17">
        <v>2</v>
      </c>
      <c r="T2063" s="20">
        <v>0.2</v>
      </c>
      <c r="U2063" s="19">
        <v>5.3891999999999998</v>
      </c>
      <c r="V2063" s="20">
        <f t="shared" si="160"/>
        <v>0.33749999999999997</v>
      </c>
      <c r="W2063" s="17">
        <f t="shared" si="161"/>
        <v>2014</v>
      </c>
      <c r="X2063" t="str">
        <f t="shared" si="162"/>
        <v>Oct-2014</v>
      </c>
      <c r="Y2063" s="17">
        <f t="shared" si="163"/>
        <v>4</v>
      </c>
      <c r="Z2063" t="str">
        <f t="shared" si="164"/>
        <v>11-20%</v>
      </c>
      <c r="AA2063" s="17">
        <f>IF(COUNTIF($B$2:B2063,B2063)=1,1,0)</f>
        <v>0</v>
      </c>
      <c r="AB2063" s="17">
        <f>IF(COUNTIF($F$2:F2063,F2063)=1,1,0)</f>
        <v>0</v>
      </c>
    </row>
    <row r="2064" spans="1:28" x14ac:dyDescent="0.2">
      <c r="A2064" s="17">
        <v>2063</v>
      </c>
      <c r="B2064" t="s">
        <v>4972</v>
      </c>
      <c r="C2064" s="18">
        <v>41943</v>
      </c>
      <c r="D2064" s="18">
        <v>41947</v>
      </c>
      <c r="E2064" t="s">
        <v>77</v>
      </c>
      <c r="F2064" t="s">
        <v>540</v>
      </c>
      <c r="G2064" t="s">
        <v>541</v>
      </c>
      <c r="H2064" t="s">
        <v>68</v>
      </c>
      <c r="I2064" t="s">
        <v>54</v>
      </c>
      <c r="J2064" t="s">
        <v>69</v>
      </c>
      <c r="K2064" t="s">
        <v>70</v>
      </c>
      <c r="L2064">
        <v>90049</v>
      </c>
      <c r="M2064" t="s">
        <v>71</v>
      </c>
      <c r="N2064" t="s">
        <v>4978</v>
      </c>
      <c r="O2064" t="s">
        <v>73</v>
      </c>
      <c r="P2064" t="s">
        <v>117</v>
      </c>
      <c r="Q2064" t="s">
        <v>4979</v>
      </c>
      <c r="R2064" s="19">
        <v>64.739999999999995</v>
      </c>
      <c r="S2064" s="17">
        <v>13</v>
      </c>
      <c r="T2064" s="20">
        <v>0</v>
      </c>
      <c r="U2064" s="19">
        <v>30.427800000000001</v>
      </c>
      <c r="V2064" s="20">
        <f t="shared" si="160"/>
        <v>0.47000000000000008</v>
      </c>
      <c r="W2064" s="17">
        <f t="shared" si="161"/>
        <v>2014</v>
      </c>
      <c r="X2064" t="str">
        <f t="shared" si="162"/>
        <v>Oct-2014</v>
      </c>
      <c r="Y2064" s="17">
        <f t="shared" si="163"/>
        <v>4</v>
      </c>
      <c r="Z2064" t="str">
        <f t="shared" si="164"/>
        <v>0% (No Discount)</v>
      </c>
      <c r="AA2064" s="17">
        <f>IF(COUNTIF($B$2:B2064,B2064)=1,1,0)</f>
        <v>0</v>
      </c>
      <c r="AB2064" s="17">
        <f>IF(COUNTIF($F$2:F2064,F2064)=1,1,0)</f>
        <v>0</v>
      </c>
    </row>
    <row r="2065" spans="1:28" x14ac:dyDescent="0.2">
      <c r="A2065" s="17">
        <v>2064</v>
      </c>
      <c r="B2065" t="s">
        <v>4972</v>
      </c>
      <c r="C2065" s="18">
        <v>41943</v>
      </c>
      <c r="D2065" s="18">
        <v>41947</v>
      </c>
      <c r="E2065" t="s">
        <v>77</v>
      </c>
      <c r="F2065" t="s">
        <v>540</v>
      </c>
      <c r="G2065" t="s">
        <v>541</v>
      </c>
      <c r="H2065" t="s">
        <v>68</v>
      </c>
      <c r="I2065" t="s">
        <v>54</v>
      </c>
      <c r="J2065" t="s">
        <v>69</v>
      </c>
      <c r="K2065" t="s">
        <v>70</v>
      </c>
      <c r="L2065">
        <v>90049</v>
      </c>
      <c r="M2065" t="s">
        <v>71</v>
      </c>
      <c r="N2065" t="s">
        <v>4980</v>
      </c>
      <c r="O2065" t="s">
        <v>73</v>
      </c>
      <c r="P2065" t="s">
        <v>102</v>
      </c>
      <c r="Q2065" t="s">
        <v>4981</v>
      </c>
      <c r="R2065" s="19">
        <v>19.295999999999999</v>
      </c>
      <c r="S2065" s="17">
        <v>3</v>
      </c>
      <c r="T2065" s="20">
        <v>0.2</v>
      </c>
      <c r="U2065" s="19">
        <v>6.03</v>
      </c>
      <c r="V2065" s="20">
        <f t="shared" si="160"/>
        <v>0.3125</v>
      </c>
      <c r="W2065" s="17">
        <f t="shared" si="161"/>
        <v>2014</v>
      </c>
      <c r="X2065" t="str">
        <f t="shared" si="162"/>
        <v>Oct-2014</v>
      </c>
      <c r="Y2065" s="17">
        <f t="shared" si="163"/>
        <v>4</v>
      </c>
      <c r="Z2065" t="str">
        <f t="shared" si="164"/>
        <v>11-20%</v>
      </c>
      <c r="AA2065" s="17">
        <f>IF(COUNTIF($B$2:B2065,B2065)=1,1,0)</f>
        <v>0</v>
      </c>
      <c r="AB2065" s="17">
        <f>IF(COUNTIF($F$2:F2065,F2065)=1,1,0)</f>
        <v>0</v>
      </c>
    </row>
    <row r="2066" spans="1:28" x14ac:dyDescent="0.2">
      <c r="A2066" s="17">
        <v>2065</v>
      </c>
      <c r="B2066" t="s">
        <v>4972</v>
      </c>
      <c r="C2066" s="18">
        <v>41943</v>
      </c>
      <c r="D2066" s="18">
        <v>41947</v>
      </c>
      <c r="E2066" t="s">
        <v>77</v>
      </c>
      <c r="F2066" t="s">
        <v>540</v>
      </c>
      <c r="G2066" t="s">
        <v>541</v>
      </c>
      <c r="H2066" t="s">
        <v>68</v>
      </c>
      <c r="I2066" t="s">
        <v>54</v>
      </c>
      <c r="J2066" t="s">
        <v>69</v>
      </c>
      <c r="K2066" t="s">
        <v>70</v>
      </c>
      <c r="L2066">
        <v>90049</v>
      </c>
      <c r="M2066" t="s">
        <v>71</v>
      </c>
      <c r="N2066" t="s">
        <v>2114</v>
      </c>
      <c r="O2066" t="s">
        <v>73</v>
      </c>
      <c r="P2066" t="s">
        <v>86</v>
      </c>
      <c r="Q2066" t="s">
        <v>2115</v>
      </c>
      <c r="R2066" s="19">
        <v>405.64</v>
      </c>
      <c r="S2066" s="17">
        <v>4</v>
      </c>
      <c r="T2066" s="20">
        <v>0</v>
      </c>
      <c r="U2066" s="19">
        <v>12.1692</v>
      </c>
      <c r="V2066" s="20">
        <f t="shared" si="160"/>
        <v>3.0000000000000002E-2</v>
      </c>
      <c r="W2066" s="17">
        <f t="shared" si="161"/>
        <v>2014</v>
      </c>
      <c r="X2066" t="str">
        <f t="shared" si="162"/>
        <v>Oct-2014</v>
      </c>
      <c r="Y2066" s="17">
        <f t="shared" si="163"/>
        <v>4</v>
      </c>
      <c r="Z2066" t="str">
        <f t="shared" si="164"/>
        <v>0% (No Discount)</v>
      </c>
      <c r="AA2066" s="17">
        <f>IF(COUNTIF($B$2:B2066,B2066)=1,1,0)</f>
        <v>0</v>
      </c>
      <c r="AB2066" s="17">
        <f>IF(COUNTIF($F$2:F2066,F2066)=1,1,0)</f>
        <v>0</v>
      </c>
    </row>
    <row r="2067" spans="1:28" x14ac:dyDescent="0.2">
      <c r="A2067" s="17">
        <v>2066</v>
      </c>
      <c r="B2067" t="s">
        <v>4972</v>
      </c>
      <c r="C2067" s="18">
        <v>41943</v>
      </c>
      <c r="D2067" s="18">
        <v>41947</v>
      </c>
      <c r="E2067" t="s">
        <v>77</v>
      </c>
      <c r="F2067" t="s">
        <v>540</v>
      </c>
      <c r="G2067" t="s">
        <v>541</v>
      </c>
      <c r="H2067" t="s">
        <v>68</v>
      </c>
      <c r="I2067" t="s">
        <v>54</v>
      </c>
      <c r="J2067" t="s">
        <v>69</v>
      </c>
      <c r="K2067" t="s">
        <v>70</v>
      </c>
      <c r="L2067">
        <v>90049</v>
      </c>
      <c r="M2067" t="s">
        <v>71</v>
      </c>
      <c r="N2067" t="s">
        <v>4964</v>
      </c>
      <c r="O2067" t="s">
        <v>59</v>
      </c>
      <c r="P2067" t="s">
        <v>63</v>
      </c>
      <c r="Q2067" t="s">
        <v>4965</v>
      </c>
      <c r="R2067" s="19">
        <v>146.352</v>
      </c>
      <c r="S2067" s="17">
        <v>3</v>
      </c>
      <c r="T2067" s="20">
        <v>0.2</v>
      </c>
      <c r="U2067" s="19">
        <v>-9.1470000000000002</v>
      </c>
      <c r="V2067" s="20">
        <f t="shared" si="160"/>
        <v>-6.25E-2</v>
      </c>
      <c r="W2067" s="17">
        <f t="shared" si="161"/>
        <v>2014</v>
      </c>
      <c r="X2067" t="str">
        <f t="shared" si="162"/>
        <v>Oct-2014</v>
      </c>
      <c r="Y2067" s="17">
        <f t="shared" si="163"/>
        <v>4</v>
      </c>
      <c r="Z2067" t="str">
        <f t="shared" si="164"/>
        <v>11-20%</v>
      </c>
      <c r="AA2067" s="17">
        <f>IF(COUNTIF($B$2:B2067,B2067)=1,1,0)</f>
        <v>0</v>
      </c>
      <c r="AB2067" s="17">
        <f>IF(COUNTIF($F$2:F2067,F2067)=1,1,0)</f>
        <v>0</v>
      </c>
    </row>
    <row r="2068" spans="1:28" x14ac:dyDescent="0.2">
      <c r="A2068" s="17">
        <v>2067</v>
      </c>
      <c r="B2068" t="s">
        <v>4972</v>
      </c>
      <c r="C2068" s="18">
        <v>41943</v>
      </c>
      <c r="D2068" s="18">
        <v>41947</v>
      </c>
      <c r="E2068" t="s">
        <v>77</v>
      </c>
      <c r="F2068" t="s">
        <v>540</v>
      </c>
      <c r="G2068" t="s">
        <v>541</v>
      </c>
      <c r="H2068" t="s">
        <v>68</v>
      </c>
      <c r="I2068" t="s">
        <v>54</v>
      </c>
      <c r="J2068" t="s">
        <v>69</v>
      </c>
      <c r="K2068" t="s">
        <v>70</v>
      </c>
      <c r="L2068">
        <v>90049</v>
      </c>
      <c r="M2068" t="s">
        <v>71</v>
      </c>
      <c r="N2068" t="s">
        <v>4551</v>
      </c>
      <c r="O2068" t="s">
        <v>98</v>
      </c>
      <c r="P2068" t="s">
        <v>188</v>
      </c>
      <c r="Q2068" t="s">
        <v>4552</v>
      </c>
      <c r="R2068" s="19">
        <v>251.91</v>
      </c>
      <c r="S2068" s="17">
        <v>9</v>
      </c>
      <c r="T2068" s="20">
        <v>0</v>
      </c>
      <c r="U2068" s="19">
        <v>47.862900000000003</v>
      </c>
      <c r="V2068" s="20">
        <f t="shared" si="160"/>
        <v>0.19</v>
      </c>
      <c r="W2068" s="17">
        <f t="shared" si="161"/>
        <v>2014</v>
      </c>
      <c r="X2068" t="str">
        <f t="shared" si="162"/>
        <v>Oct-2014</v>
      </c>
      <c r="Y2068" s="17">
        <f t="shared" si="163"/>
        <v>4</v>
      </c>
      <c r="Z2068" t="str">
        <f t="shared" si="164"/>
        <v>0% (No Discount)</v>
      </c>
      <c r="AA2068" s="17">
        <f>IF(COUNTIF($B$2:B2068,B2068)=1,1,0)</f>
        <v>0</v>
      </c>
      <c r="AB2068" s="17">
        <f>IF(COUNTIF($F$2:F2068,F2068)=1,1,0)</f>
        <v>0</v>
      </c>
    </row>
    <row r="2069" spans="1:28" x14ac:dyDescent="0.2">
      <c r="A2069" s="17">
        <v>2068</v>
      </c>
      <c r="B2069" t="s">
        <v>4972</v>
      </c>
      <c r="C2069" s="18">
        <v>41943</v>
      </c>
      <c r="D2069" s="18">
        <v>41947</v>
      </c>
      <c r="E2069" t="s">
        <v>77</v>
      </c>
      <c r="F2069" t="s">
        <v>540</v>
      </c>
      <c r="G2069" t="s">
        <v>541</v>
      </c>
      <c r="H2069" t="s">
        <v>68</v>
      </c>
      <c r="I2069" t="s">
        <v>54</v>
      </c>
      <c r="J2069" t="s">
        <v>69</v>
      </c>
      <c r="K2069" t="s">
        <v>70</v>
      </c>
      <c r="L2069">
        <v>90049</v>
      </c>
      <c r="M2069" t="s">
        <v>71</v>
      </c>
      <c r="N2069" t="s">
        <v>4089</v>
      </c>
      <c r="O2069" t="s">
        <v>73</v>
      </c>
      <c r="P2069" t="s">
        <v>95</v>
      </c>
      <c r="Q2069" t="s">
        <v>4090</v>
      </c>
      <c r="R2069" s="19">
        <v>12.39</v>
      </c>
      <c r="S2069" s="17">
        <v>3</v>
      </c>
      <c r="T2069" s="20">
        <v>0</v>
      </c>
      <c r="U2069" s="19">
        <v>3.7170000000000001</v>
      </c>
      <c r="V2069" s="20">
        <f t="shared" si="160"/>
        <v>0.3</v>
      </c>
      <c r="W2069" s="17">
        <f t="shared" si="161"/>
        <v>2014</v>
      </c>
      <c r="X2069" t="str">
        <f t="shared" si="162"/>
        <v>Oct-2014</v>
      </c>
      <c r="Y2069" s="17">
        <f t="shared" si="163"/>
        <v>4</v>
      </c>
      <c r="Z2069" t="str">
        <f t="shared" si="164"/>
        <v>0% (No Discount)</v>
      </c>
      <c r="AA2069" s="17">
        <f>IF(COUNTIF($B$2:B2069,B2069)=1,1,0)</f>
        <v>0</v>
      </c>
      <c r="AB2069" s="17">
        <f>IF(COUNTIF($F$2:F2069,F2069)=1,1,0)</f>
        <v>0</v>
      </c>
    </row>
    <row r="2070" spans="1:28" x14ac:dyDescent="0.2">
      <c r="A2070" s="17">
        <v>2069</v>
      </c>
      <c r="B2070" t="s">
        <v>4982</v>
      </c>
      <c r="C2070" s="18">
        <v>42107</v>
      </c>
      <c r="D2070" s="18">
        <v>42113</v>
      </c>
      <c r="E2070" t="s">
        <v>77</v>
      </c>
      <c r="F2070" t="s">
        <v>2006</v>
      </c>
      <c r="G2070" t="s">
        <v>2007</v>
      </c>
      <c r="H2070" t="s">
        <v>53</v>
      </c>
      <c r="I2070" t="s">
        <v>54</v>
      </c>
      <c r="J2070" t="s">
        <v>4075</v>
      </c>
      <c r="K2070" t="s">
        <v>70</v>
      </c>
      <c r="L2070">
        <v>91767</v>
      </c>
      <c r="M2070" t="s">
        <v>71</v>
      </c>
      <c r="N2070" t="s">
        <v>4983</v>
      </c>
      <c r="O2070" t="s">
        <v>98</v>
      </c>
      <c r="P2070" t="s">
        <v>188</v>
      </c>
      <c r="Q2070" t="s">
        <v>4984</v>
      </c>
      <c r="R2070" s="19">
        <v>199.96</v>
      </c>
      <c r="S2070" s="17">
        <v>4</v>
      </c>
      <c r="T2070" s="20">
        <v>0</v>
      </c>
      <c r="U2070" s="19">
        <v>69.986000000000004</v>
      </c>
      <c r="V2070" s="20">
        <f t="shared" si="160"/>
        <v>0.35000000000000003</v>
      </c>
      <c r="W2070" s="17">
        <f t="shared" si="161"/>
        <v>2015</v>
      </c>
      <c r="X2070" t="str">
        <f t="shared" si="162"/>
        <v>Apr-2015</v>
      </c>
      <c r="Y2070" s="17">
        <f t="shared" si="163"/>
        <v>6</v>
      </c>
      <c r="Z2070" t="str">
        <f t="shared" si="164"/>
        <v>0% (No Discount)</v>
      </c>
      <c r="AA2070" s="17">
        <f>IF(COUNTIF($B$2:B2070,B2070)=1,1,0)</f>
        <v>1</v>
      </c>
      <c r="AB2070" s="17">
        <f>IF(COUNTIF($F$2:F2070,F2070)=1,1,0)</f>
        <v>0</v>
      </c>
    </row>
    <row r="2071" spans="1:28" x14ac:dyDescent="0.2">
      <c r="A2071" s="17">
        <v>2070</v>
      </c>
      <c r="B2071" t="s">
        <v>4982</v>
      </c>
      <c r="C2071" s="18">
        <v>42107</v>
      </c>
      <c r="D2071" s="18">
        <v>42113</v>
      </c>
      <c r="E2071" t="s">
        <v>77</v>
      </c>
      <c r="F2071" t="s">
        <v>2006</v>
      </c>
      <c r="G2071" t="s">
        <v>2007</v>
      </c>
      <c r="H2071" t="s">
        <v>53</v>
      </c>
      <c r="I2071" t="s">
        <v>54</v>
      </c>
      <c r="J2071" t="s">
        <v>4075</v>
      </c>
      <c r="K2071" t="s">
        <v>70</v>
      </c>
      <c r="L2071">
        <v>91767</v>
      </c>
      <c r="M2071" t="s">
        <v>71</v>
      </c>
      <c r="N2071" t="s">
        <v>4985</v>
      </c>
      <c r="O2071" t="s">
        <v>59</v>
      </c>
      <c r="P2071" t="s">
        <v>83</v>
      </c>
      <c r="Q2071" t="s">
        <v>4986</v>
      </c>
      <c r="R2071" s="19">
        <v>710.83199999999999</v>
      </c>
      <c r="S2071" s="17">
        <v>3</v>
      </c>
      <c r="T2071" s="20">
        <v>0.2</v>
      </c>
      <c r="U2071" s="19">
        <v>-97.739400000000003</v>
      </c>
      <c r="V2071" s="20">
        <f t="shared" si="160"/>
        <v>-0.13750000000000001</v>
      </c>
      <c r="W2071" s="17">
        <f t="shared" si="161"/>
        <v>2015</v>
      </c>
      <c r="X2071" t="str">
        <f t="shared" si="162"/>
        <v>Apr-2015</v>
      </c>
      <c r="Y2071" s="17">
        <f t="shared" si="163"/>
        <v>6</v>
      </c>
      <c r="Z2071" t="str">
        <f t="shared" si="164"/>
        <v>11-20%</v>
      </c>
      <c r="AA2071" s="17">
        <f>IF(COUNTIF($B$2:B2071,B2071)=1,1,0)</f>
        <v>0</v>
      </c>
      <c r="AB2071" s="17">
        <f>IF(COUNTIF($F$2:F2071,F2071)=1,1,0)</f>
        <v>0</v>
      </c>
    </row>
    <row r="2072" spans="1:28" x14ac:dyDescent="0.2">
      <c r="A2072" s="17">
        <v>2071</v>
      </c>
      <c r="B2072" t="s">
        <v>4987</v>
      </c>
      <c r="C2072" s="18">
        <v>42572</v>
      </c>
      <c r="D2072" s="18">
        <v>42574</v>
      </c>
      <c r="E2072" t="s">
        <v>50</v>
      </c>
      <c r="F2072" t="s">
        <v>4988</v>
      </c>
      <c r="G2072" t="s">
        <v>4989</v>
      </c>
      <c r="H2072" t="s">
        <v>68</v>
      </c>
      <c r="I2072" t="s">
        <v>54</v>
      </c>
      <c r="J2072" t="s">
        <v>173</v>
      </c>
      <c r="K2072" t="s">
        <v>174</v>
      </c>
      <c r="L2072">
        <v>19134</v>
      </c>
      <c r="M2072" t="s">
        <v>175</v>
      </c>
      <c r="N2072" t="s">
        <v>2476</v>
      </c>
      <c r="O2072" t="s">
        <v>73</v>
      </c>
      <c r="P2072" t="s">
        <v>102</v>
      </c>
      <c r="Q2072" t="s">
        <v>2477</v>
      </c>
      <c r="R2072" s="19">
        <v>1.9410000000000001</v>
      </c>
      <c r="S2072" s="17">
        <v>1</v>
      </c>
      <c r="T2072" s="20">
        <v>0.7</v>
      </c>
      <c r="U2072" s="19">
        <v>-1.294</v>
      </c>
      <c r="V2072" s="20">
        <f t="shared" si="160"/>
        <v>-0.66666666666666663</v>
      </c>
      <c r="W2072" s="17">
        <f t="shared" si="161"/>
        <v>2016</v>
      </c>
      <c r="X2072" t="str">
        <f t="shared" si="162"/>
        <v>Jul-2016</v>
      </c>
      <c r="Y2072" s="17">
        <f t="shared" si="163"/>
        <v>2</v>
      </c>
      <c r="Z2072" t="str">
        <f t="shared" si="164"/>
        <v>Over 50%</v>
      </c>
      <c r="AA2072" s="17">
        <f>IF(COUNTIF($B$2:B2072,B2072)=1,1,0)</f>
        <v>1</v>
      </c>
      <c r="AB2072" s="17">
        <f>IF(COUNTIF($F$2:F2072,F2072)=1,1,0)</f>
        <v>1</v>
      </c>
    </row>
    <row r="2073" spans="1:28" x14ac:dyDescent="0.2">
      <c r="A2073" s="17">
        <v>2072</v>
      </c>
      <c r="B2073" t="s">
        <v>4990</v>
      </c>
      <c r="C2073" s="18">
        <v>43059</v>
      </c>
      <c r="D2073" s="18">
        <v>43064</v>
      </c>
      <c r="E2073" t="s">
        <v>77</v>
      </c>
      <c r="F2073" t="s">
        <v>4991</v>
      </c>
      <c r="G2073" t="s">
        <v>4992</v>
      </c>
      <c r="H2073" t="s">
        <v>53</v>
      </c>
      <c r="I2073" t="s">
        <v>54</v>
      </c>
      <c r="J2073" t="s">
        <v>4993</v>
      </c>
      <c r="K2073" t="s">
        <v>70</v>
      </c>
      <c r="L2073">
        <v>91761</v>
      </c>
      <c r="M2073" t="s">
        <v>71</v>
      </c>
      <c r="N2073" t="s">
        <v>1477</v>
      </c>
      <c r="O2073" t="s">
        <v>59</v>
      </c>
      <c r="P2073" t="s">
        <v>63</v>
      </c>
      <c r="Q2073" t="s">
        <v>1478</v>
      </c>
      <c r="R2073" s="19">
        <v>283.92</v>
      </c>
      <c r="S2073" s="17">
        <v>5</v>
      </c>
      <c r="T2073" s="20">
        <v>0.2</v>
      </c>
      <c r="U2073" s="19">
        <v>-46.137</v>
      </c>
      <c r="V2073" s="20">
        <f t="shared" si="160"/>
        <v>-0.16250000000000001</v>
      </c>
      <c r="W2073" s="17">
        <f t="shared" si="161"/>
        <v>2017</v>
      </c>
      <c r="X2073" t="str">
        <f t="shared" si="162"/>
        <v>Nov-2017</v>
      </c>
      <c r="Y2073" s="17">
        <f t="shared" si="163"/>
        <v>5</v>
      </c>
      <c r="Z2073" t="str">
        <f t="shared" si="164"/>
        <v>11-20%</v>
      </c>
      <c r="AA2073" s="17">
        <f>IF(COUNTIF($B$2:B2073,B2073)=1,1,0)</f>
        <v>1</v>
      </c>
      <c r="AB2073" s="17">
        <f>IF(COUNTIF($F$2:F2073,F2073)=1,1,0)</f>
        <v>1</v>
      </c>
    </row>
    <row r="2074" spans="1:28" x14ac:dyDescent="0.2">
      <c r="A2074" s="17">
        <v>2073</v>
      </c>
      <c r="B2074" t="s">
        <v>4994</v>
      </c>
      <c r="C2074" s="18">
        <v>42700</v>
      </c>
      <c r="D2074" s="18">
        <v>42706</v>
      </c>
      <c r="E2074" t="s">
        <v>77</v>
      </c>
      <c r="F2074" t="s">
        <v>4995</v>
      </c>
      <c r="G2074" t="s">
        <v>4996</v>
      </c>
      <c r="H2074" t="s">
        <v>68</v>
      </c>
      <c r="I2074" t="s">
        <v>54</v>
      </c>
      <c r="J2074" t="s">
        <v>122</v>
      </c>
      <c r="K2074" t="s">
        <v>123</v>
      </c>
      <c r="L2074">
        <v>98105</v>
      </c>
      <c r="M2074" t="s">
        <v>71</v>
      </c>
      <c r="N2074" t="s">
        <v>4855</v>
      </c>
      <c r="O2074" t="s">
        <v>73</v>
      </c>
      <c r="P2074" t="s">
        <v>102</v>
      </c>
      <c r="Q2074" t="s">
        <v>4856</v>
      </c>
      <c r="R2074" s="19">
        <v>7.3120000000000003</v>
      </c>
      <c r="S2074" s="17">
        <v>2</v>
      </c>
      <c r="T2074" s="20">
        <v>0.2</v>
      </c>
      <c r="U2074" s="19">
        <v>2.5592000000000001</v>
      </c>
      <c r="V2074" s="20">
        <f t="shared" si="160"/>
        <v>0.35000000000000003</v>
      </c>
      <c r="W2074" s="17">
        <f t="shared" si="161"/>
        <v>2016</v>
      </c>
      <c r="X2074" t="str">
        <f t="shared" si="162"/>
        <v>Nov-2016</v>
      </c>
      <c r="Y2074" s="17">
        <f t="shared" si="163"/>
        <v>6</v>
      </c>
      <c r="Z2074" t="str">
        <f t="shared" si="164"/>
        <v>11-20%</v>
      </c>
      <c r="AA2074" s="17">
        <f>IF(COUNTIF($B$2:B2074,B2074)=1,1,0)</f>
        <v>1</v>
      </c>
      <c r="AB2074" s="17">
        <f>IF(COUNTIF($F$2:F2074,F2074)=1,1,0)</f>
        <v>1</v>
      </c>
    </row>
    <row r="2075" spans="1:28" x14ac:dyDescent="0.2">
      <c r="A2075" s="17">
        <v>2074</v>
      </c>
      <c r="B2075" t="s">
        <v>4997</v>
      </c>
      <c r="C2075" s="18">
        <v>43046</v>
      </c>
      <c r="D2075" s="18">
        <v>43051</v>
      </c>
      <c r="E2075" t="s">
        <v>50</v>
      </c>
      <c r="F2075" t="s">
        <v>4136</v>
      </c>
      <c r="G2075" t="s">
        <v>4137</v>
      </c>
      <c r="H2075" t="s">
        <v>129</v>
      </c>
      <c r="I2075" t="s">
        <v>54</v>
      </c>
      <c r="J2075" t="s">
        <v>1021</v>
      </c>
      <c r="K2075" t="s">
        <v>70</v>
      </c>
      <c r="L2075">
        <v>94513</v>
      </c>
      <c r="M2075" t="s">
        <v>71</v>
      </c>
      <c r="N2075" t="s">
        <v>4998</v>
      </c>
      <c r="O2075" t="s">
        <v>98</v>
      </c>
      <c r="P2075" t="s">
        <v>188</v>
      </c>
      <c r="Q2075" t="s">
        <v>4999</v>
      </c>
      <c r="R2075" s="19">
        <v>59.97</v>
      </c>
      <c r="S2075" s="17">
        <v>3</v>
      </c>
      <c r="T2075" s="20">
        <v>0</v>
      </c>
      <c r="U2075" s="19">
        <v>13.793100000000001</v>
      </c>
      <c r="V2075" s="20">
        <f t="shared" si="160"/>
        <v>0.23</v>
      </c>
      <c r="W2075" s="17">
        <f t="shared" si="161"/>
        <v>2017</v>
      </c>
      <c r="X2075" t="str">
        <f t="shared" si="162"/>
        <v>Nov-2017</v>
      </c>
      <c r="Y2075" s="17">
        <f t="shared" si="163"/>
        <v>5</v>
      </c>
      <c r="Z2075" t="str">
        <f t="shared" si="164"/>
        <v>0% (No Discount)</v>
      </c>
      <c r="AA2075" s="17">
        <f>IF(COUNTIF($B$2:B2075,B2075)=1,1,0)</f>
        <v>1</v>
      </c>
      <c r="AB2075" s="17">
        <f>IF(COUNTIF($F$2:F2075,F2075)=1,1,0)</f>
        <v>0</v>
      </c>
    </row>
    <row r="2076" spans="1:28" x14ac:dyDescent="0.2">
      <c r="A2076" s="17">
        <v>2075</v>
      </c>
      <c r="B2076" t="s">
        <v>4997</v>
      </c>
      <c r="C2076" s="18">
        <v>43046</v>
      </c>
      <c r="D2076" s="18">
        <v>43051</v>
      </c>
      <c r="E2076" t="s">
        <v>50</v>
      </c>
      <c r="F2076" t="s">
        <v>4136</v>
      </c>
      <c r="G2076" t="s">
        <v>4137</v>
      </c>
      <c r="H2076" t="s">
        <v>129</v>
      </c>
      <c r="I2076" t="s">
        <v>54</v>
      </c>
      <c r="J2076" t="s">
        <v>1021</v>
      </c>
      <c r="K2076" t="s">
        <v>70</v>
      </c>
      <c r="L2076">
        <v>94513</v>
      </c>
      <c r="M2076" t="s">
        <v>71</v>
      </c>
      <c r="N2076" t="s">
        <v>5000</v>
      </c>
      <c r="O2076" t="s">
        <v>98</v>
      </c>
      <c r="P2076" t="s">
        <v>99</v>
      </c>
      <c r="Q2076" t="s">
        <v>5001</v>
      </c>
      <c r="R2076" s="19">
        <v>761.54399999999998</v>
      </c>
      <c r="S2076" s="17">
        <v>7</v>
      </c>
      <c r="T2076" s="20">
        <v>0.2</v>
      </c>
      <c r="U2076" s="19">
        <v>66.635099999999994</v>
      </c>
      <c r="V2076" s="20">
        <f t="shared" si="160"/>
        <v>8.7499999999999994E-2</v>
      </c>
      <c r="W2076" s="17">
        <f t="shared" si="161"/>
        <v>2017</v>
      </c>
      <c r="X2076" t="str">
        <f t="shared" si="162"/>
        <v>Nov-2017</v>
      </c>
      <c r="Y2076" s="17">
        <f t="shared" si="163"/>
        <v>5</v>
      </c>
      <c r="Z2076" t="str">
        <f t="shared" si="164"/>
        <v>11-20%</v>
      </c>
      <c r="AA2076" s="17">
        <f>IF(COUNTIF($B$2:B2076,B2076)=1,1,0)</f>
        <v>0</v>
      </c>
      <c r="AB2076" s="17">
        <f>IF(COUNTIF($F$2:F2076,F2076)=1,1,0)</f>
        <v>0</v>
      </c>
    </row>
    <row r="2077" spans="1:28" x14ac:dyDescent="0.2">
      <c r="A2077" s="17">
        <v>2076</v>
      </c>
      <c r="B2077" t="s">
        <v>5002</v>
      </c>
      <c r="C2077" s="18">
        <v>41974</v>
      </c>
      <c r="D2077" s="18">
        <v>41978</v>
      </c>
      <c r="E2077" t="s">
        <v>77</v>
      </c>
      <c r="F2077" t="s">
        <v>2595</v>
      </c>
      <c r="G2077" t="s">
        <v>2596</v>
      </c>
      <c r="H2077" t="s">
        <v>53</v>
      </c>
      <c r="I2077" t="s">
        <v>54</v>
      </c>
      <c r="J2077" t="s">
        <v>154</v>
      </c>
      <c r="K2077" t="s">
        <v>70</v>
      </c>
      <c r="L2077">
        <v>94122</v>
      </c>
      <c r="M2077" t="s">
        <v>71</v>
      </c>
      <c r="N2077" t="s">
        <v>1130</v>
      </c>
      <c r="O2077" t="s">
        <v>59</v>
      </c>
      <c r="P2077" t="s">
        <v>92</v>
      </c>
      <c r="Q2077" t="s">
        <v>1131</v>
      </c>
      <c r="R2077" s="19">
        <v>58.2</v>
      </c>
      <c r="S2077" s="17">
        <v>3</v>
      </c>
      <c r="T2077" s="20">
        <v>0</v>
      </c>
      <c r="U2077" s="19">
        <v>28.518000000000001</v>
      </c>
      <c r="V2077" s="20">
        <f t="shared" si="160"/>
        <v>0.49</v>
      </c>
      <c r="W2077" s="17">
        <f t="shared" si="161"/>
        <v>2014</v>
      </c>
      <c r="X2077" t="str">
        <f t="shared" si="162"/>
        <v>Dec-2014</v>
      </c>
      <c r="Y2077" s="17">
        <f t="shared" si="163"/>
        <v>4</v>
      </c>
      <c r="Z2077" t="str">
        <f t="shared" si="164"/>
        <v>0% (No Discount)</v>
      </c>
      <c r="AA2077" s="17">
        <f>IF(COUNTIF($B$2:B2077,B2077)=1,1,0)</f>
        <v>1</v>
      </c>
      <c r="AB2077" s="17">
        <f>IF(COUNTIF($F$2:F2077,F2077)=1,1,0)</f>
        <v>0</v>
      </c>
    </row>
    <row r="2078" spans="1:28" x14ac:dyDescent="0.2">
      <c r="A2078" s="17">
        <v>2077</v>
      </c>
      <c r="B2078" t="s">
        <v>5003</v>
      </c>
      <c r="C2078" s="18">
        <v>42990</v>
      </c>
      <c r="D2078" s="18">
        <v>42993</v>
      </c>
      <c r="E2078" t="s">
        <v>215</v>
      </c>
      <c r="F2078" t="s">
        <v>5004</v>
      </c>
      <c r="G2078" t="s">
        <v>5005</v>
      </c>
      <c r="H2078" t="s">
        <v>53</v>
      </c>
      <c r="I2078" t="s">
        <v>54</v>
      </c>
      <c r="J2078" t="s">
        <v>4528</v>
      </c>
      <c r="K2078" t="s">
        <v>2769</v>
      </c>
      <c r="L2078">
        <v>21215</v>
      </c>
      <c r="M2078" t="s">
        <v>175</v>
      </c>
      <c r="N2078" t="s">
        <v>965</v>
      </c>
      <c r="O2078" t="s">
        <v>73</v>
      </c>
      <c r="P2078" t="s">
        <v>117</v>
      </c>
      <c r="Q2078" t="s">
        <v>966</v>
      </c>
      <c r="R2078" s="19">
        <v>39.9</v>
      </c>
      <c r="S2078" s="17">
        <v>5</v>
      </c>
      <c r="T2078" s="20">
        <v>0</v>
      </c>
      <c r="U2078" s="19">
        <v>19.95</v>
      </c>
      <c r="V2078" s="20">
        <f t="shared" si="160"/>
        <v>0.5</v>
      </c>
      <c r="W2078" s="17">
        <f t="shared" si="161"/>
        <v>2017</v>
      </c>
      <c r="X2078" t="str">
        <f t="shared" si="162"/>
        <v>Sep-2017</v>
      </c>
      <c r="Y2078" s="17">
        <f t="shared" si="163"/>
        <v>3</v>
      </c>
      <c r="Z2078" t="str">
        <f t="shared" si="164"/>
        <v>0% (No Discount)</v>
      </c>
      <c r="AA2078" s="17">
        <f>IF(COUNTIF($B$2:B2078,B2078)=1,1,0)</f>
        <v>1</v>
      </c>
      <c r="AB2078" s="17">
        <f>IF(COUNTIF($F$2:F2078,F2078)=1,1,0)</f>
        <v>1</v>
      </c>
    </row>
    <row r="2079" spans="1:28" x14ac:dyDescent="0.2">
      <c r="A2079" s="17">
        <v>2078</v>
      </c>
      <c r="B2079" t="s">
        <v>5003</v>
      </c>
      <c r="C2079" s="18">
        <v>42990</v>
      </c>
      <c r="D2079" s="18">
        <v>42993</v>
      </c>
      <c r="E2079" t="s">
        <v>215</v>
      </c>
      <c r="F2079" t="s">
        <v>5004</v>
      </c>
      <c r="G2079" t="s">
        <v>5005</v>
      </c>
      <c r="H2079" t="s">
        <v>53</v>
      </c>
      <c r="I2079" t="s">
        <v>54</v>
      </c>
      <c r="J2079" t="s">
        <v>4528</v>
      </c>
      <c r="K2079" t="s">
        <v>2769</v>
      </c>
      <c r="L2079">
        <v>21215</v>
      </c>
      <c r="M2079" t="s">
        <v>175</v>
      </c>
      <c r="N2079" t="s">
        <v>464</v>
      </c>
      <c r="O2079" t="s">
        <v>73</v>
      </c>
      <c r="P2079" t="s">
        <v>105</v>
      </c>
      <c r="Q2079" t="s">
        <v>465</v>
      </c>
      <c r="R2079" s="19">
        <v>90.86</v>
      </c>
      <c r="S2079" s="17">
        <v>7</v>
      </c>
      <c r="T2079" s="20">
        <v>0</v>
      </c>
      <c r="U2079" s="19">
        <v>26.349399999999999</v>
      </c>
      <c r="V2079" s="20">
        <f t="shared" si="160"/>
        <v>0.28999999999999998</v>
      </c>
      <c r="W2079" s="17">
        <f t="shared" si="161"/>
        <v>2017</v>
      </c>
      <c r="X2079" t="str">
        <f t="shared" si="162"/>
        <v>Sep-2017</v>
      </c>
      <c r="Y2079" s="17">
        <f t="shared" si="163"/>
        <v>3</v>
      </c>
      <c r="Z2079" t="str">
        <f t="shared" si="164"/>
        <v>0% (No Discount)</v>
      </c>
      <c r="AA2079" s="17">
        <f>IF(COUNTIF($B$2:B2079,B2079)=1,1,0)</f>
        <v>0</v>
      </c>
      <c r="AB2079" s="17">
        <f>IF(COUNTIF($F$2:F2079,F2079)=1,1,0)</f>
        <v>0</v>
      </c>
    </row>
    <row r="2080" spans="1:28" x14ac:dyDescent="0.2">
      <c r="A2080" s="17">
        <v>2079</v>
      </c>
      <c r="B2080" t="s">
        <v>5003</v>
      </c>
      <c r="C2080" s="18">
        <v>42990</v>
      </c>
      <c r="D2080" s="18">
        <v>42993</v>
      </c>
      <c r="E2080" t="s">
        <v>215</v>
      </c>
      <c r="F2080" t="s">
        <v>5004</v>
      </c>
      <c r="G2080" t="s">
        <v>5005</v>
      </c>
      <c r="H2080" t="s">
        <v>53</v>
      </c>
      <c r="I2080" t="s">
        <v>54</v>
      </c>
      <c r="J2080" t="s">
        <v>4528</v>
      </c>
      <c r="K2080" t="s">
        <v>2769</v>
      </c>
      <c r="L2080">
        <v>21215</v>
      </c>
      <c r="M2080" t="s">
        <v>175</v>
      </c>
      <c r="N2080" t="s">
        <v>1128</v>
      </c>
      <c r="O2080" t="s">
        <v>73</v>
      </c>
      <c r="P2080" t="s">
        <v>117</v>
      </c>
      <c r="Q2080" t="s">
        <v>1129</v>
      </c>
      <c r="R2080" s="19">
        <v>94.85</v>
      </c>
      <c r="S2080" s="17">
        <v>5</v>
      </c>
      <c r="T2080" s="20">
        <v>0</v>
      </c>
      <c r="U2080" s="19">
        <v>45.527999999999999</v>
      </c>
      <c r="V2080" s="20">
        <f t="shared" si="160"/>
        <v>0.48000000000000004</v>
      </c>
      <c r="W2080" s="17">
        <f t="shared" si="161"/>
        <v>2017</v>
      </c>
      <c r="X2080" t="str">
        <f t="shared" si="162"/>
        <v>Sep-2017</v>
      </c>
      <c r="Y2080" s="17">
        <f t="shared" si="163"/>
        <v>3</v>
      </c>
      <c r="Z2080" t="str">
        <f t="shared" si="164"/>
        <v>0% (No Discount)</v>
      </c>
      <c r="AA2080" s="17">
        <f>IF(COUNTIF($B$2:B2080,B2080)=1,1,0)</f>
        <v>0</v>
      </c>
      <c r="AB2080" s="17">
        <f>IF(COUNTIF($F$2:F2080,F2080)=1,1,0)</f>
        <v>0</v>
      </c>
    </row>
    <row r="2081" spans="1:28" x14ac:dyDescent="0.2">
      <c r="A2081" s="17">
        <v>2080</v>
      </c>
      <c r="B2081" t="s">
        <v>5006</v>
      </c>
      <c r="C2081" s="18">
        <v>42362</v>
      </c>
      <c r="D2081" s="18">
        <v>42367</v>
      </c>
      <c r="E2081" t="s">
        <v>77</v>
      </c>
      <c r="F2081" t="s">
        <v>2791</v>
      </c>
      <c r="G2081" t="s">
        <v>2792</v>
      </c>
      <c r="H2081" t="s">
        <v>53</v>
      </c>
      <c r="I2081" t="s">
        <v>54</v>
      </c>
      <c r="J2081" t="s">
        <v>571</v>
      </c>
      <c r="K2081" t="s">
        <v>337</v>
      </c>
      <c r="L2081">
        <v>85023</v>
      </c>
      <c r="M2081" t="s">
        <v>71</v>
      </c>
      <c r="N2081" t="s">
        <v>5007</v>
      </c>
      <c r="O2081" t="s">
        <v>73</v>
      </c>
      <c r="P2081" t="s">
        <v>117</v>
      </c>
      <c r="Q2081" t="s">
        <v>5008</v>
      </c>
      <c r="R2081" s="19">
        <v>106.232</v>
      </c>
      <c r="S2081" s="17">
        <v>7</v>
      </c>
      <c r="T2081" s="20">
        <v>0.2</v>
      </c>
      <c r="U2081" s="19">
        <v>37.181199999999997</v>
      </c>
      <c r="V2081" s="20">
        <f t="shared" si="160"/>
        <v>0.35</v>
      </c>
      <c r="W2081" s="17">
        <f t="shared" si="161"/>
        <v>2015</v>
      </c>
      <c r="X2081" t="str">
        <f t="shared" si="162"/>
        <v>Dec-2015</v>
      </c>
      <c r="Y2081" s="17">
        <f t="shared" si="163"/>
        <v>5</v>
      </c>
      <c r="Z2081" t="str">
        <f t="shared" si="164"/>
        <v>11-20%</v>
      </c>
      <c r="AA2081" s="17">
        <f>IF(COUNTIF($B$2:B2081,B2081)=1,1,0)</f>
        <v>1</v>
      </c>
      <c r="AB2081" s="17">
        <f>IF(COUNTIF($F$2:F2081,F2081)=1,1,0)</f>
        <v>0</v>
      </c>
    </row>
    <row r="2082" spans="1:28" x14ac:dyDescent="0.2">
      <c r="A2082" s="17">
        <v>2081</v>
      </c>
      <c r="B2082" t="s">
        <v>5006</v>
      </c>
      <c r="C2082" s="18">
        <v>42362</v>
      </c>
      <c r="D2082" s="18">
        <v>42367</v>
      </c>
      <c r="E2082" t="s">
        <v>77</v>
      </c>
      <c r="F2082" t="s">
        <v>2791</v>
      </c>
      <c r="G2082" t="s">
        <v>2792</v>
      </c>
      <c r="H2082" t="s">
        <v>53</v>
      </c>
      <c r="I2082" t="s">
        <v>54</v>
      </c>
      <c r="J2082" t="s">
        <v>571</v>
      </c>
      <c r="K2082" t="s">
        <v>337</v>
      </c>
      <c r="L2082">
        <v>85023</v>
      </c>
      <c r="M2082" t="s">
        <v>71</v>
      </c>
      <c r="N2082" t="s">
        <v>2370</v>
      </c>
      <c r="O2082" t="s">
        <v>98</v>
      </c>
      <c r="P2082" t="s">
        <v>99</v>
      </c>
      <c r="Q2082" t="s">
        <v>2371</v>
      </c>
      <c r="R2082" s="19">
        <v>111.98399999999999</v>
      </c>
      <c r="S2082" s="17">
        <v>2</v>
      </c>
      <c r="T2082" s="20">
        <v>0.2</v>
      </c>
      <c r="U2082" s="19">
        <v>11.198399999999999</v>
      </c>
      <c r="V2082" s="20">
        <f t="shared" si="160"/>
        <v>0.1</v>
      </c>
      <c r="W2082" s="17">
        <f t="shared" si="161"/>
        <v>2015</v>
      </c>
      <c r="X2082" t="str">
        <f t="shared" si="162"/>
        <v>Dec-2015</v>
      </c>
      <c r="Y2082" s="17">
        <f t="shared" si="163"/>
        <v>5</v>
      </c>
      <c r="Z2082" t="str">
        <f t="shared" si="164"/>
        <v>11-20%</v>
      </c>
      <c r="AA2082" s="17">
        <f>IF(COUNTIF($B$2:B2082,B2082)=1,1,0)</f>
        <v>0</v>
      </c>
      <c r="AB2082" s="17">
        <f>IF(COUNTIF($F$2:F2082,F2082)=1,1,0)</f>
        <v>0</v>
      </c>
    </row>
    <row r="2083" spans="1:28" x14ac:dyDescent="0.2">
      <c r="A2083" s="17">
        <v>2082</v>
      </c>
      <c r="B2083" t="s">
        <v>5006</v>
      </c>
      <c r="C2083" s="18">
        <v>42362</v>
      </c>
      <c r="D2083" s="18">
        <v>42367</v>
      </c>
      <c r="E2083" t="s">
        <v>77</v>
      </c>
      <c r="F2083" t="s">
        <v>2791</v>
      </c>
      <c r="G2083" t="s">
        <v>2792</v>
      </c>
      <c r="H2083" t="s">
        <v>53</v>
      </c>
      <c r="I2083" t="s">
        <v>54</v>
      </c>
      <c r="J2083" t="s">
        <v>571</v>
      </c>
      <c r="K2083" t="s">
        <v>337</v>
      </c>
      <c r="L2083">
        <v>85023</v>
      </c>
      <c r="M2083" t="s">
        <v>71</v>
      </c>
      <c r="N2083" t="s">
        <v>3023</v>
      </c>
      <c r="O2083" t="s">
        <v>59</v>
      </c>
      <c r="P2083" t="s">
        <v>92</v>
      </c>
      <c r="Q2083" t="s">
        <v>3024</v>
      </c>
      <c r="R2083" s="19">
        <v>7.7119999999999997</v>
      </c>
      <c r="S2083" s="17">
        <v>2</v>
      </c>
      <c r="T2083" s="20">
        <v>0.2</v>
      </c>
      <c r="U2083" s="19">
        <v>1.7352000000000001</v>
      </c>
      <c r="V2083" s="20">
        <f t="shared" si="160"/>
        <v>0.22500000000000001</v>
      </c>
      <c r="W2083" s="17">
        <f t="shared" si="161"/>
        <v>2015</v>
      </c>
      <c r="X2083" t="str">
        <f t="shared" si="162"/>
        <v>Dec-2015</v>
      </c>
      <c r="Y2083" s="17">
        <f t="shared" si="163"/>
        <v>5</v>
      </c>
      <c r="Z2083" t="str">
        <f t="shared" si="164"/>
        <v>11-20%</v>
      </c>
      <c r="AA2083" s="17">
        <f>IF(COUNTIF($B$2:B2083,B2083)=1,1,0)</f>
        <v>0</v>
      </c>
      <c r="AB2083" s="17">
        <f>IF(COUNTIF($F$2:F2083,F2083)=1,1,0)</f>
        <v>0</v>
      </c>
    </row>
    <row r="2084" spans="1:28" x14ac:dyDescent="0.2">
      <c r="A2084" s="17">
        <v>2083</v>
      </c>
      <c r="B2084" t="s">
        <v>5009</v>
      </c>
      <c r="C2084" s="18">
        <v>42789</v>
      </c>
      <c r="D2084" s="18">
        <v>42795</v>
      </c>
      <c r="E2084" t="s">
        <v>77</v>
      </c>
      <c r="F2084" t="s">
        <v>2067</v>
      </c>
      <c r="G2084" t="s">
        <v>2068</v>
      </c>
      <c r="H2084" t="s">
        <v>53</v>
      </c>
      <c r="I2084" t="s">
        <v>54</v>
      </c>
      <c r="J2084" t="s">
        <v>69</v>
      </c>
      <c r="K2084" t="s">
        <v>70</v>
      </c>
      <c r="L2084">
        <v>90008</v>
      </c>
      <c r="M2084" t="s">
        <v>71</v>
      </c>
      <c r="N2084" t="s">
        <v>3573</v>
      </c>
      <c r="O2084" t="s">
        <v>73</v>
      </c>
      <c r="P2084" t="s">
        <v>117</v>
      </c>
      <c r="Q2084" t="s">
        <v>3574</v>
      </c>
      <c r="R2084" s="19">
        <v>37.44</v>
      </c>
      <c r="S2084" s="17">
        <v>6</v>
      </c>
      <c r="T2084" s="20">
        <v>0</v>
      </c>
      <c r="U2084" s="19">
        <v>16.847999999999999</v>
      </c>
      <c r="V2084" s="20">
        <f t="shared" si="160"/>
        <v>0.45</v>
      </c>
      <c r="W2084" s="17">
        <f t="shared" si="161"/>
        <v>2017</v>
      </c>
      <c r="X2084" t="str">
        <f t="shared" si="162"/>
        <v>Feb-2017</v>
      </c>
      <c r="Y2084" s="17">
        <f t="shared" si="163"/>
        <v>6</v>
      </c>
      <c r="Z2084" t="str">
        <f t="shared" si="164"/>
        <v>0% (No Discount)</v>
      </c>
      <c r="AA2084" s="17">
        <f>IF(COUNTIF($B$2:B2084,B2084)=1,1,0)</f>
        <v>1</v>
      </c>
      <c r="AB2084" s="17">
        <f>IF(COUNTIF($F$2:F2084,F2084)=1,1,0)</f>
        <v>0</v>
      </c>
    </row>
    <row r="2085" spans="1:28" x14ac:dyDescent="0.2">
      <c r="A2085" s="17">
        <v>2084</v>
      </c>
      <c r="B2085" t="s">
        <v>5010</v>
      </c>
      <c r="C2085" s="18">
        <v>41966</v>
      </c>
      <c r="D2085" s="18">
        <v>41972</v>
      </c>
      <c r="E2085" t="s">
        <v>77</v>
      </c>
      <c r="F2085" t="s">
        <v>4479</v>
      </c>
      <c r="G2085" t="s">
        <v>4480</v>
      </c>
      <c r="H2085" t="s">
        <v>129</v>
      </c>
      <c r="I2085" t="s">
        <v>54</v>
      </c>
      <c r="J2085" t="s">
        <v>211</v>
      </c>
      <c r="K2085" t="s">
        <v>131</v>
      </c>
      <c r="L2085">
        <v>77036</v>
      </c>
      <c r="M2085" t="s">
        <v>132</v>
      </c>
      <c r="N2085" t="s">
        <v>1699</v>
      </c>
      <c r="O2085" t="s">
        <v>73</v>
      </c>
      <c r="P2085" t="s">
        <v>74</v>
      </c>
      <c r="Q2085" t="s">
        <v>1700</v>
      </c>
      <c r="R2085" s="19">
        <v>23.68</v>
      </c>
      <c r="S2085" s="17">
        <v>2</v>
      </c>
      <c r="T2085" s="20">
        <v>0.2</v>
      </c>
      <c r="U2085" s="19">
        <v>8.8800000000000008</v>
      </c>
      <c r="V2085" s="20">
        <f t="shared" si="160"/>
        <v>0.37500000000000006</v>
      </c>
      <c r="W2085" s="17">
        <f t="shared" si="161"/>
        <v>2014</v>
      </c>
      <c r="X2085" t="str">
        <f t="shared" si="162"/>
        <v>Nov-2014</v>
      </c>
      <c r="Y2085" s="17">
        <f t="shared" si="163"/>
        <v>6</v>
      </c>
      <c r="Z2085" t="str">
        <f t="shared" si="164"/>
        <v>11-20%</v>
      </c>
      <c r="AA2085" s="17">
        <f>IF(COUNTIF($B$2:B2085,B2085)=1,1,0)</f>
        <v>1</v>
      </c>
      <c r="AB2085" s="17">
        <f>IF(COUNTIF($F$2:F2085,F2085)=1,1,0)</f>
        <v>0</v>
      </c>
    </row>
    <row r="2086" spans="1:28" x14ac:dyDescent="0.2">
      <c r="A2086" s="17">
        <v>2085</v>
      </c>
      <c r="B2086" t="s">
        <v>5011</v>
      </c>
      <c r="C2086" s="18">
        <v>42544</v>
      </c>
      <c r="D2086" s="18">
        <v>42549</v>
      </c>
      <c r="E2086" t="s">
        <v>77</v>
      </c>
      <c r="F2086" t="s">
        <v>120</v>
      </c>
      <c r="G2086" t="s">
        <v>121</v>
      </c>
      <c r="H2086" t="s">
        <v>53</v>
      </c>
      <c r="I2086" t="s">
        <v>54</v>
      </c>
      <c r="J2086" t="s">
        <v>293</v>
      </c>
      <c r="K2086" t="s">
        <v>294</v>
      </c>
      <c r="L2086">
        <v>10009</v>
      </c>
      <c r="M2086" t="s">
        <v>175</v>
      </c>
      <c r="N2086" t="s">
        <v>2287</v>
      </c>
      <c r="O2086" t="s">
        <v>73</v>
      </c>
      <c r="P2086" t="s">
        <v>74</v>
      </c>
      <c r="Q2086" t="s">
        <v>2288</v>
      </c>
      <c r="R2086" s="19">
        <v>122.12</v>
      </c>
      <c r="S2086" s="17">
        <v>4</v>
      </c>
      <c r="T2086" s="20">
        <v>0</v>
      </c>
      <c r="U2086" s="19">
        <v>56.175199999999997</v>
      </c>
      <c r="V2086" s="20">
        <f t="shared" si="160"/>
        <v>0.45999999999999996</v>
      </c>
      <c r="W2086" s="17">
        <f t="shared" si="161"/>
        <v>2016</v>
      </c>
      <c r="X2086" t="str">
        <f t="shared" si="162"/>
        <v>Jun-2016</v>
      </c>
      <c r="Y2086" s="17">
        <f t="shared" si="163"/>
        <v>5</v>
      </c>
      <c r="Z2086" t="str">
        <f t="shared" si="164"/>
        <v>0% (No Discount)</v>
      </c>
      <c r="AA2086" s="17">
        <f>IF(COUNTIF($B$2:B2086,B2086)=1,1,0)</f>
        <v>1</v>
      </c>
      <c r="AB2086" s="17">
        <f>IF(COUNTIF($F$2:F2086,F2086)=1,1,0)</f>
        <v>0</v>
      </c>
    </row>
    <row r="2087" spans="1:28" x14ac:dyDescent="0.2">
      <c r="A2087" s="17">
        <v>2086</v>
      </c>
      <c r="B2087" t="s">
        <v>5011</v>
      </c>
      <c r="C2087" s="18">
        <v>42544</v>
      </c>
      <c r="D2087" s="18">
        <v>42549</v>
      </c>
      <c r="E2087" t="s">
        <v>77</v>
      </c>
      <c r="F2087" t="s">
        <v>120</v>
      </c>
      <c r="G2087" t="s">
        <v>121</v>
      </c>
      <c r="H2087" t="s">
        <v>53</v>
      </c>
      <c r="I2087" t="s">
        <v>54</v>
      </c>
      <c r="J2087" t="s">
        <v>293</v>
      </c>
      <c r="K2087" t="s">
        <v>294</v>
      </c>
      <c r="L2087">
        <v>10009</v>
      </c>
      <c r="M2087" t="s">
        <v>175</v>
      </c>
      <c r="N2087" t="s">
        <v>5012</v>
      </c>
      <c r="O2087" t="s">
        <v>73</v>
      </c>
      <c r="P2087" t="s">
        <v>74</v>
      </c>
      <c r="Q2087" t="s">
        <v>5013</v>
      </c>
      <c r="R2087" s="19">
        <v>18.45</v>
      </c>
      <c r="S2087" s="17">
        <v>5</v>
      </c>
      <c r="T2087" s="20">
        <v>0</v>
      </c>
      <c r="U2087" s="19">
        <v>8.6715</v>
      </c>
      <c r="V2087" s="20">
        <f t="shared" si="160"/>
        <v>0.47000000000000003</v>
      </c>
      <c r="W2087" s="17">
        <f t="shared" si="161"/>
        <v>2016</v>
      </c>
      <c r="X2087" t="str">
        <f t="shared" si="162"/>
        <v>Jun-2016</v>
      </c>
      <c r="Y2087" s="17">
        <f t="shared" si="163"/>
        <v>5</v>
      </c>
      <c r="Z2087" t="str">
        <f t="shared" si="164"/>
        <v>0% (No Discount)</v>
      </c>
      <c r="AA2087" s="17">
        <f>IF(COUNTIF($B$2:B2087,B2087)=1,1,0)</f>
        <v>0</v>
      </c>
      <c r="AB2087" s="17">
        <f>IF(COUNTIF($F$2:F2087,F2087)=1,1,0)</f>
        <v>0</v>
      </c>
    </row>
    <row r="2088" spans="1:28" x14ac:dyDescent="0.2">
      <c r="A2088" s="17">
        <v>2087</v>
      </c>
      <c r="B2088" t="s">
        <v>5011</v>
      </c>
      <c r="C2088" s="18">
        <v>42544</v>
      </c>
      <c r="D2088" s="18">
        <v>42549</v>
      </c>
      <c r="E2088" t="s">
        <v>77</v>
      </c>
      <c r="F2088" t="s">
        <v>120</v>
      </c>
      <c r="G2088" t="s">
        <v>121</v>
      </c>
      <c r="H2088" t="s">
        <v>53</v>
      </c>
      <c r="I2088" t="s">
        <v>54</v>
      </c>
      <c r="J2088" t="s">
        <v>293</v>
      </c>
      <c r="K2088" t="s">
        <v>294</v>
      </c>
      <c r="L2088">
        <v>10009</v>
      </c>
      <c r="M2088" t="s">
        <v>175</v>
      </c>
      <c r="N2088" t="s">
        <v>1574</v>
      </c>
      <c r="O2088" t="s">
        <v>73</v>
      </c>
      <c r="P2088" t="s">
        <v>86</v>
      </c>
      <c r="Q2088" t="s">
        <v>1575</v>
      </c>
      <c r="R2088" s="19">
        <v>324.89999999999998</v>
      </c>
      <c r="S2088" s="17">
        <v>5</v>
      </c>
      <c r="T2088" s="20">
        <v>0</v>
      </c>
      <c r="U2088" s="19">
        <v>38.988</v>
      </c>
      <c r="V2088" s="20">
        <f t="shared" si="160"/>
        <v>0.12000000000000001</v>
      </c>
      <c r="W2088" s="17">
        <f t="shared" si="161"/>
        <v>2016</v>
      </c>
      <c r="X2088" t="str">
        <f t="shared" si="162"/>
        <v>Jun-2016</v>
      </c>
      <c r="Y2088" s="17">
        <f t="shared" si="163"/>
        <v>5</v>
      </c>
      <c r="Z2088" t="str">
        <f t="shared" si="164"/>
        <v>0% (No Discount)</v>
      </c>
      <c r="AA2088" s="17">
        <f>IF(COUNTIF($B$2:B2088,B2088)=1,1,0)</f>
        <v>0</v>
      </c>
      <c r="AB2088" s="17">
        <f>IF(COUNTIF($F$2:F2088,F2088)=1,1,0)</f>
        <v>0</v>
      </c>
    </row>
    <row r="2089" spans="1:28" x14ac:dyDescent="0.2">
      <c r="A2089" s="17">
        <v>2088</v>
      </c>
      <c r="B2089" t="s">
        <v>5011</v>
      </c>
      <c r="C2089" s="18">
        <v>42544</v>
      </c>
      <c r="D2089" s="18">
        <v>42549</v>
      </c>
      <c r="E2089" t="s">
        <v>77</v>
      </c>
      <c r="F2089" t="s">
        <v>120</v>
      </c>
      <c r="G2089" t="s">
        <v>121</v>
      </c>
      <c r="H2089" t="s">
        <v>53</v>
      </c>
      <c r="I2089" t="s">
        <v>54</v>
      </c>
      <c r="J2089" t="s">
        <v>293</v>
      </c>
      <c r="K2089" t="s">
        <v>294</v>
      </c>
      <c r="L2089">
        <v>10009</v>
      </c>
      <c r="M2089" t="s">
        <v>175</v>
      </c>
      <c r="N2089" t="s">
        <v>4673</v>
      </c>
      <c r="O2089" t="s">
        <v>73</v>
      </c>
      <c r="P2089" t="s">
        <v>117</v>
      </c>
      <c r="Q2089" t="s">
        <v>4674</v>
      </c>
      <c r="R2089" s="19">
        <v>146.72999999999999</v>
      </c>
      <c r="S2089" s="17">
        <v>3</v>
      </c>
      <c r="T2089" s="20">
        <v>0</v>
      </c>
      <c r="U2089" s="19">
        <v>68.963099999999997</v>
      </c>
      <c r="V2089" s="20">
        <f t="shared" si="160"/>
        <v>0.47000000000000003</v>
      </c>
      <c r="W2089" s="17">
        <f t="shared" si="161"/>
        <v>2016</v>
      </c>
      <c r="X2089" t="str">
        <f t="shared" si="162"/>
        <v>Jun-2016</v>
      </c>
      <c r="Y2089" s="17">
        <f t="shared" si="163"/>
        <v>5</v>
      </c>
      <c r="Z2089" t="str">
        <f t="shared" si="164"/>
        <v>0% (No Discount)</v>
      </c>
      <c r="AA2089" s="17">
        <f>IF(COUNTIF($B$2:B2089,B2089)=1,1,0)</f>
        <v>0</v>
      </c>
      <c r="AB2089" s="17">
        <f>IF(COUNTIF($F$2:F2089,F2089)=1,1,0)</f>
        <v>0</v>
      </c>
    </row>
    <row r="2090" spans="1:28" x14ac:dyDescent="0.2">
      <c r="A2090" s="17">
        <v>2089</v>
      </c>
      <c r="B2090" t="s">
        <v>5011</v>
      </c>
      <c r="C2090" s="18">
        <v>42544</v>
      </c>
      <c r="D2090" s="18">
        <v>42549</v>
      </c>
      <c r="E2090" t="s">
        <v>77</v>
      </c>
      <c r="F2090" t="s">
        <v>120</v>
      </c>
      <c r="G2090" t="s">
        <v>121</v>
      </c>
      <c r="H2090" t="s">
        <v>53</v>
      </c>
      <c r="I2090" t="s">
        <v>54</v>
      </c>
      <c r="J2090" t="s">
        <v>293</v>
      </c>
      <c r="K2090" t="s">
        <v>294</v>
      </c>
      <c r="L2090">
        <v>10009</v>
      </c>
      <c r="M2090" t="s">
        <v>175</v>
      </c>
      <c r="N2090" t="s">
        <v>5014</v>
      </c>
      <c r="O2090" t="s">
        <v>73</v>
      </c>
      <c r="P2090" t="s">
        <v>296</v>
      </c>
      <c r="Q2090" t="s">
        <v>5015</v>
      </c>
      <c r="R2090" s="19">
        <v>3.96</v>
      </c>
      <c r="S2090" s="17">
        <v>2</v>
      </c>
      <c r="T2090" s="20">
        <v>0</v>
      </c>
      <c r="U2090" s="19">
        <v>1.4652000000000001</v>
      </c>
      <c r="V2090" s="20">
        <f t="shared" si="160"/>
        <v>0.37</v>
      </c>
      <c r="W2090" s="17">
        <f t="shared" si="161"/>
        <v>2016</v>
      </c>
      <c r="X2090" t="str">
        <f t="shared" si="162"/>
        <v>Jun-2016</v>
      </c>
      <c r="Y2090" s="17">
        <f t="shared" si="163"/>
        <v>5</v>
      </c>
      <c r="Z2090" t="str">
        <f t="shared" si="164"/>
        <v>0% (No Discount)</v>
      </c>
      <c r="AA2090" s="17">
        <f>IF(COUNTIF($B$2:B2090,B2090)=1,1,0)</f>
        <v>0</v>
      </c>
      <c r="AB2090" s="17">
        <f>IF(COUNTIF($F$2:F2090,F2090)=1,1,0)</f>
        <v>0</v>
      </c>
    </row>
    <row r="2091" spans="1:28" x14ac:dyDescent="0.2">
      <c r="A2091" s="17">
        <v>2090</v>
      </c>
      <c r="B2091" t="s">
        <v>5016</v>
      </c>
      <c r="C2091" s="18">
        <v>42303</v>
      </c>
      <c r="D2091" s="18">
        <v>42307</v>
      </c>
      <c r="E2091" t="s">
        <v>77</v>
      </c>
      <c r="F2091" t="s">
        <v>1751</v>
      </c>
      <c r="G2091" t="s">
        <v>1752</v>
      </c>
      <c r="H2091" t="s">
        <v>68</v>
      </c>
      <c r="I2091" t="s">
        <v>54</v>
      </c>
      <c r="J2091" t="s">
        <v>5017</v>
      </c>
      <c r="K2091" t="s">
        <v>70</v>
      </c>
      <c r="L2091">
        <v>91730</v>
      </c>
      <c r="M2091" t="s">
        <v>71</v>
      </c>
      <c r="N2091" t="s">
        <v>5018</v>
      </c>
      <c r="O2091" t="s">
        <v>73</v>
      </c>
      <c r="P2091" t="s">
        <v>74</v>
      </c>
      <c r="Q2091" t="s">
        <v>5019</v>
      </c>
      <c r="R2091" s="19">
        <v>5.76</v>
      </c>
      <c r="S2091" s="17">
        <v>2</v>
      </c>
      <c r="T2091" s="20">
        <v>0</v>
      </c>
      <c r="U2091" s="19">
        <v>2.6496</v>
      </c>
      <c r="V2091" s="20">
        <f t="shared" si="160"/>
        <v>0.46</v>
      </c>
      <c r="W2091" s="17">
        <f t="shared" si="161"/>
        <v>2015</v>
      </c>
      <c r="X2091" t="str">
        <f t="shared" si="162"/>
        <v>Oct-2015</v>
      </c>
      <c r="Y2091" s="17">
        <f t="shared" si="163"/>
        <v>4</v>
      </c>
      <c r="Z2091" t="str">
        <f t="shared" si="164"/>
        <v>0% (No Discount)</v>
      </c>
      <c r="AA2091" s="17">
        <f>IF(COUNTIF($B$2:B2091,B2091)=1,1,0)</f>
        <v>1</v>
      </c>
      <c r="AB2091" s="17">
        <f>IF(COUNTIF($F$2:F2091,F2091)=1,1,0)</f>
        <v>0</v>
      </c>
    </row>
    <row r="2092" spans="1:28" x14ac:dyDescent="0.2">
      <c r="A2092" s="17">
        <v>2091</v>
      </c>
      <c r="B2092" t="s">
        <v>5020</v>
      </c>
      <c r="C2092" s="18">
        <v>42931</v>
      </c>
      <c r="D2092" s="18">
        <v>42935</v>
      </c>
      <c r="E2092" t="s">
        <v>77</v>
      </c>
      <c r="F2092" t="s">
        <v>5021</v>
      </c>
      <c r="G2092" t="s">
        <v>5022</v>
      </c>
      <c r="H2092" t="s">
        <v>53</v>
      </c>
      <c r="I2092" t="s">
        <v>54</v>
      </c>
      <c r="J2092" t="s">
        <v>548</v>
      </c>
      <c r="K2092" t="s">
        <v>272</v>
      </c>
      <c r="L2092">
        <v>19805</v>
      </c>
      <c r="M2092" t="s">
        <v>175</v>
      </c>
      <c r="N2092" t="s">
        <v>2399</v>
      </c>
      <c r="O2092" t="s">
        <v>73</v>
      </c>
      <c r="P2092" t="s">
        <v>102</v>
      </c>
      <c r="Q2092" t="s">
        <v>2400</v>
      </c>
      <c r="R2092" s="19">
        <v>26.55</v>
      </c>
      <c r="S2092" s="17">
        <v>3</v>
      </c>
      <c r="T2092" s="20">
        <v>0</v>
      </c>
      <c r="U2092" s="19">
        <v>13.009499999999999</v>
      </c>
      <c r="V2092" s="20">
        <f t="shared" si="160"/>
        <v>0.48999999999999994</v>
      </c>
      <c r="W2092" s="17">
        <f t="shared" si="161"/>
        <v>2017</v>
      </c>
      <c r="X2092" t="str">
        <f t="shared" si="162"/>
        <v>Jul-2017</v>
      </c>
      <c r="Y2092" s="17">
        <f t="shared" si="163"/>
        <v>4</v>
      </c>
      <c r="Z2092" t="str">
        <f t="shared" si="164"/>
        <v>0% (No Discount)</v>
      </c>
      <c r="AA2092" s="17">
        <f>IF(COUNTIF($B$2:B2092,B2092)=1,1,0)</f>
        <v>1</v>
      </c>
      <c r="AB2092" s="17">
        <f>IF(COUNTIF($F$2:F2092,F2092)=1,1,0)</f>
        <v>1</v>
      </c>
    </row>
    <row r="2093" spans="1:28" x14ac:dyDescent="0.2">
      <c r="A2093" s="17">
        <v>2092</v>
      </c>
      <c r="B2093" t="s">
        <v>5020</v>
      </c>
      <c r="C2093" s="18">
        <v>42931</v>
      </c>
      <c r="D2093" s="18">
        <v>42935</v>
      </c>
      <c r="E2093" t="s">
        <v>77</v>
      </c>
      <c r="F2093" t="s">
        <v>5021</v>
      </c>
      <c r="G2093" t="s">
        <v>5022</v>
      </c>
      <c r="H2093" t="s">
        <v>53</v>
      </c>
      <c r="I2093" t="s">
        <v>54</v>
      </c>
      <c r="J2093" t="s">
        <v>548</v>
      </c>
      <c r="K2093" t="s">
        <v>272</v>
      </c>
      <c r="L2093">
        <v>19805</v>
      </c>
      <c r="M2093" t="s">
        <v>175</v>
      </c>
      <c r="N2093" t="s">
        <v>4491</v>
      </c>
      <c r="O2093" t="s">
        <v>59</v>
      </c>
      <c r="P2093" t="s">
        <v>83</v>
      </c>
      <c r="Q2093" t="s">
        <v>4492</v>
      </c>
      <c r="R2093" s="19">
        <v>310.44299999999998</v>
      </c>
      <c r="S2093" s="17">
        <v>3</v>
      </c>
      <c r="T2093" s="20">
        <v>0.3</v>
      </c>
      <c r="U2093" s="19">
        <v>-48.783900000000003</v>
      </c>
      <c r="V2093" s="20">
        <f t="shared" si="160"/>
        <v>-0.15714285714285717</v>
      </c>
      <c r="W2093" s="17">
        <f t="shared" si="161"/>
        <v>2017</v>
      </c>
      <c r="X2093" t="str">
        <f t="shared" si="162"/>
        <v>Jul-2017</v>
      </c>
      <c r="Y2093" s="17">
        <f t="shared" si="163"/>
        <v>4</v>
      </c>
      <c r="Z2093" t="str">
        <f t="shared" si="164"/>
        <v>21-30%</v>
      </c>
      <c r="AA2093" s="17">
        <f>IF(COUNTIF($B$2:B2093,B2093)=1,1,0)</f>
        <v>0</v>
      </c>
      <c r="AB2093" s="17">
        <f>IF(COUNTIF($F$2:F2093,F2093)=1,1,0)</f>
        <v>0</v>
      </c>
    </row>
    <row r="2094" spans="1:28" x14ac:dyDescent="0.2">
      <c r="A2094" s="17">
        <v>2093</v>
      </c>
      <c r="B2094" t="s">
        <v>5023</v>
      </c>
      <c r="C2094" s="18">
        <v>41960</v>
      </c>
      <c r="D2094" s="18">
        <v>41964</v>
      </c>
      <c r="E2094" t="s">
        <v>77</v>
      </c>
      <c r="F2094" t="s">
        <v>791</v>
      </c>
      <c r="G2094" t="s">
        <v>792</v>
      </c>
      <c r="H2094" t="s">
        <v>129</v>
      </c>
      <c r="I2094" t="s">
        <v>54</v>
      </c>
      <c r="J2094" t="s">
        <v>5024</v>
      </c>
      <c r="K2094" t="s">
        <v>256</v>
      </c>
      <c r="L2094">
        <v>56560</v>
      </c>
      <c r="M2094" t="s">
        <v>132</v>
      </c>
      <c r="N2094" t="s">
        <v>3927</v>
      </c>
      <c r="O2094" t="s">
        <v>59</v>
      </c>
      <c r="P2094" t="s">
        <v>63</v>
      </c>
      <c r="Q2094" t="s">
        <v>3928</v>
      </c>
      <c r="R2094" s="19">
        <v>479.9</v>
      </c>
      <c r="S2094" s="17">
        <v>5</v>
      </c>
      <c r="T2094" s="20">
        <v>0</v>
      </c>
      <c r="U2094" s="19">
        <v>81.582999999999998</v>
      </c>
      <c r="V2094" s="20">
        <f t="shared" si="160"/>
        <v>0.17</v>
      </c>
      <c r="W2094" s="17">
        <f t="shared" si="161"/>
        <v>2014</v>
      </c>
      <c r="X2094" t="str">
        <f t="shared" si="162"/>
        <v>Nov-2014</v>
      </c>
      <c r="Y2094" s="17">
        <f t="shared" si="163"/>
        <v>4</v>
      </c>
      <c r="Z2094" t="str">
        <f t="shared" si="164"/>
        <v>0% (No Discount)</v>
      </c>
      <c r="AA2094" s="17">
        <f>IF(COUNTIF($B$2:B2094,B2094)=1,1,0)</f>
        <v>1</v>
      </c>
      <c r="AB2094" s="17">
        <f>IF(COUNTIF($F$2:F2094,F2094)=1,1,0)</f>
        <v>0</v>
      </c>
    </row>
    <row r="2095" spans="1:28" x14ac:dyDescent="0.2">
      <c r="A2095" s="17">
        <v>2094</v>
      </c>
      <c r="B2095" t="s">
        <v>5025</v>
      </c>
      <c r="C2095" s="18">
        <v>42107</v>
      </c>
      <c r="D2095" s="18">
        <v>42109</v>
      </c>
      <c r="E2095" t="s">
        <v>50</v>
      </c>
      <c r="F2095" t="s">
        <v>4189</v>
      </c>
      <c r="G2095" t="s">
        <v>4190</v>
      </c>
      <c r="H2095" t="s">
        <v>53</v>
      </c>
      <c r="I2095" t="s">
        <v>54</v>
      </c>
      <c r="J2095" t="s">
        <v>2885</v>
      </c>
      <c r="K2095" t="s">
        <v>696</v>
      </c>
      <c r="L2095">
        <v>87401</v>
      </c>
      <c r="M2095" t="s">
        <v>71</v>
      </c>
      <c r="N2095" t="s">
        <v>1991</v>
      </c>
      <c r="O2095" t="s">
        <v>73</v>
      </c>
      <c r="P2095" t="s">
        <v>606</v>
      </c>
      <c r="Q2095" t="s">
        <v>1992</v>
      </c>
      <c r="R2095" s="19">
        <v>12.88</v>
      </c>
      <c r="S2095" s="17">
        <v>1</v>
      </c>
      <c r="T2095" s="20">
        <v>0</v>
      </c>
      <c r="U2095" s="19">
        <v>0.38640000000000002</v>
      </c>
      <c r="V2095" s="20">
        <f t="shared" si="160"/>
        <v>0.03</v>
      </c>
      <c r="W2095" s="17">
        <f t="shared" si="161"/>
        <v>2015</v>
      </c>
      <c r="X2095" t="str">
        <f t="shared" si="162"/>
        <v>Apr-2015</v>
      </c>
      <c r="Y2095" s="17">
        <f t="shared" si="163"/>
        <v>2</v>
      </c>
      <c r="Z2095" t="str">
        <f t="shared" si="164"/>
        <v>0% (No Discount)</v>
      </c>
      <c r="AA2095" s="17">
        <f>IF(COUNTIF($B$2:B2095,B2095)=1,1,0)</f>
        <v>1</v>
      </c>
      <c r="AB2095" s="17">
        <f>IF(COUNTIF($F$2:F2095,F2095)=1,1,0)</f>
        <v>0</v>
      </c>
    </row>
    <row r="2096" spans="1:28" x14ac:dyDescent="0.2">
      <c r="A2096" s="17">
        <v>2095</v>
      </c>
      <c r="B2096" t="s">
        <v>5026</v>
      </c>
      <c r="C2096" s="18">
        <v>42333</v>
      </c>
      <c r="D2096" s="18">
        <v>42337</v>
      </c>
      <c r="E2096" t="s">
        <v>77</v>
      </c>
      <c r="F2096" t="s">
        <v>171</v>
      </c>
      <c r="G2096" t="s">
        <v>172</v>
      </c>
      <c r="H2096" t="s">
        <v>53</v>
      </c>
      <c r="I2096" t="s">
        <v>54</v>
      </c>
      <c r="J2096" t="s">
        <v>548</v>
      </c>
      <c r="K2096" t="s">
        <v>115</v>
      </c>
      <c r="L2096">
        <v>28403</v>
      </c>
      <c r="M2096" t="s">
        <v>57</v>
      </c>
      <c r="N2096" t="s">
        <v>5027</v>
      </c>
      <c r="O2096" t="s">
        <v>73</v>
      </c>
      <c r="P2096" t="s">
        <v>95</v>
      </c>
      <c r="Q2096" t="s">
        <v>5028</v>
      </c>
      <c r="R2096" s="19">
        <v>13.12</v>
      </c>
      <c r="S2096" s="17">
        <v>5</v>
      </c>
      <c r="T2096" s="20">
        <v>0.2</v>
      </c>
      <c r="U2096" s="19">
        <v>1.476</v>
      </c>
      <c r="V2096" s="20">
        <f t="shared" si="160"/>
        <v>0.1125</v>
      </c>
      <c r="W2096" s="17">
        <f t="shared" si="161"/>
        <v>2015</v>
      </c>
      <c r="X2096" t="str">
        <f t="shared" si="162"/>
        <v>Nov-2015</v>
      </c>
      <c r="Y2096" s="17">
        <f t="shared" si="163"/>
        <v>4</v>
      </c>
      <c r="Z2096" t="str">
        <f t="shared" si="164"/>
        <v>11-20%</v>
      </c>
      <c r="AA2096" s="17">
        <f>IF(COUNTIF($B$2:B2096,B2096)=1,1,0)</f>
        <v>1</v>
      </c>
      <c r="AB2096" s="17">
        <f>IF(COUNTIF($F$2:F2096,F2096)=1,1,0)</f>
        <v>0</v>
      </c>
    </row>
    <row r="2097" spans="1:28" x14ac:dyDescent="0.2">
      <c r="A2097" s="17">
        <v>2096</v>
      </c>
      <c r="B2097" t="s">
        <v>5029</v>
      </c>
      <c r="C2097" s="18">
        <v>42505</v>
      </c>
      <c r="D2097" s="18">
        <v>42510</v>
      </c>
      <c r="E2097" t="s">
        <v>77</v>
      </c>
      <c r="F2097" t="s">
        <v>224</v>
      </c>
      <c r="G2097" t="s">
        <v>225</v>
      </c>
      <c r="H2097" t="s">
        <v>129</v>
      </c>
      <c r="I2097" t="s">
        <v>54</v>
      </c>
      <c r="J2097" t="s">
        <v>355</v>
      </c>
      <c r="K2097" t="s">
        <v>1519</v>
      </c>
      <c r="L2097">
        <v>39212</v>
      </c>
      <c r="M2097" t="s">
        <v>57</v>
      </c>
      <c r="N2097" t="s">
        <v>5030</v>
      </c>
      <c r="O2097" t="s">
        <v>73</v>
      </c>
      <c r="P2097" t="s">
        <v>102</v>
      </c>
      <c r="Q2097" t="s">
        <v>5031</v>
      </c>
      <c r="R2097" s="19">
        <v>511.84</v>
      </c>
      <c r="S2097" s="17">
        <v>8</v>
      </c>
      <c r="T2097" s="20">
        <v>0</v>
      </c>
      <c r="U2097" s="19">
        <v>240.56479999999999</v>
      </c>
      <c r="V2097" s="20">
        <f t="shared" si="160"/>
        <v>0.47000000000000003</v>
      </c>
      <c r="W2097" s="17">
        <f t="shared" si="161"/>
        <v>2016</v>
      </c>
      <c r="X2097" t="str">
        <f t="shared" si="162"/>
        <v>May-2016</v>
      </c>
      <c r="Y2097" s="17">
        <f t="shared" si="163"/>
        <v>5</v>
      </c>
      <c r="Z2097" t="str">
        <f t="shared" si="164"/>
        <v>0% (No Discount)</v>
      </c>
      <c r="AA2097" s="17">
        <f>IF(COUNTIF($B$2:B2097,B2097)=1,1,0)</f>
        <v>1</v>
      </c>
      <c r="AB2097" s="17">
        <f>IF(COUNTIF($F$2:F2097,F2097)=1,1,0)</f>
        <v>0</v>
      </c>
    </row>
    <row r="2098" spans="1:28" x14ac:dyDescent="0.2">
      <c r="A2098" s="17">
        <v>2097</v>
      </c>
      <c r="B2098" t="s">
        <v>5029</v>
      </c>
      <c r="C2098" s="18">
        <v>42505</v>
      </c>
      <c r="D2098" s="18">
        <v>42510</v>
      </c>
      <c r="E2098" t="s">
        <v>77</v>
      </c>
      <c r="F2098" t="s">
        <v>224</v>
      </c>
      <c r="G2098" t="s">
        <v>225</v>
      </c>
      <c r="H2098" t="s">
        <v>129</v>
      </c>
      <c r="I2098" t="s">
        <v>54</v>
      </c>
      <c r="J2098" t="s">
        <v>355</v>
      </c>
      <c r="K2098" t="s">
        <v>1519</v>
      </c>
      <c r="L2098">
        <v>39212</v>
      </c>
      <c r="M2098" t="s">
        <v>57</v>
      </c>
      <c r="N2098" t="s">
        <v>5032</v>
      </c>
      <c r="O2098" t="s">
        <v>73</v>
      </c>
      <c r="P2098" t="s">
        <v>95</v>
      </c>
      <c r="Q2098" t="s">
        <v>5033</v>
      </c>
      <c r="R2098" s="19">
        <v>91.96</v>
      </c>
      <c r="S2098" s="17">
        <v>4</v>
      </c>
      <c r="T2098" s="20">
        <v>0</v>
      </c>
      <c r="U2098" s="19">
        <v>25.748799999999999</v>
      </c>
      <c r="V2098" s="20">
        <f t="shared" si="160"/>
        <v>0.28000000000000003</v>
      </c>
      <c r="W2098" s="17">
        <f t="shared" si="161"/>
        <v>2016</v>
      </c>
      <c r="X2098" t="str">
        <f t="shared" si="162"/>
        <v>May-2016</v>
      </c>
      <c r="Y2098" s="17">
        <f t="shared" si="163"/>
        <v>5</v>
      </c>
      <c r="Z2098" t="str">
        <f t="shared" si="164"/>
        <v>0% (No Discount)</v>
      </c>
      <c r="AA2098" s="17">
        <f>IF(COUNTIF($B$2:B2098,B2098)=1,1,0)</f>
        <v>0</v>
      </c>
      <c r="AB2098" s="17">
        <f>IF(COUNTIF($F$2:F2098,F2098)=1,1,0)</f>
        <v>0</v>
      </c>
    </row>
    <row r="2099" spans="1:28" x14ac:dyDescent="0.2">
      <c r="A2099" s="17">
        <v>2098</v>
      </c>
      <c r="B2099" t="s">
        <v>5029</v>
      </c>
      <c r="C2099" s="18">
        <v>42505</v>
      </c>
      <c r="D2099" s="18">
        <v>42510</v>
      </c>
      <c r="E2099" t="s">
        <v>77</v>
      </c>
      <c r="F2099" t="s">
        <v>224</v>
      </c>
      <c r="G2099" t="s">
        <v>225</v>
      </c>
      <c r="H2099" t="s">
        <v>129</v>
      </c>
      <c r="I2099" t="s">
        <v>54</v>
      </c>
      <c r="J2099" t="s">
        <v>355</v>
      </c>
      <c r="K2099" t="s">
        <v>1519</v>
      </c>
      <c r="L2099">
        <v>39212</v>
      </c>
      <c r="M2099" t="s">
        <v>57</v>
      </c>
      <c r="N2099" t="s">
        <v>1771</v>
      </c>
      <c r="O2099" t="s">
        <v>73</v>
      </c>
      <c r="P2099" t="s">
        <v>95</v>
      </c>
      <c r="Q2099" t="s">
        <v>1772</v>
      </c>
      <c r="R2099" s="19">
        <v>8.34</v>
      </c>
      <c r="S2099" s="17">
        <v>3</v>
      </c>
      <c r="T2099" s="20">
        <v>0</v>
      </c>
      <c r="U2099" s="19">
        <v>2.1684000000000001</v>
      </c>
      <c r="V2099" s="20">
        <f t="shared" si="160"/>
        <v>0.26</v>
      </c>
      <c r="W2099" s="17">
        <f t="shared" si="161"/>
        <v>2016</v>
      </c>
      <c r="X2099" t="str">
        <f t="shared" si="162"/>
        <v>May-2016</v>
      </c>
      <c r="Y2099" s="17">
        <f t="shared" si="163"/>
        <v>5</v>
      </c>
      <c r="Z2099" t="str">
        <f t="shared" si="164"/>
        <v>0% (No Discount)</v>
      </c>
      <c r="AA2099" s="17">
        <f>IF(COUNTIF($B$2:B2099,B2099)=1,1,0)</f>
        <v>0</v>
      </c>
      <c r="AB2099" s="17">
        <f>IF(COUNTIF($F$2:F2099,F2099)=1,1,0)</f>
        <v>0</v>
      </c>
    </row>
    <row r="2100" spans="1:28" x14ac:dyDescent="0.2">
      <c r="A2100" s="17">
        <v>2099</v>
      </c>
      <c r="B2100" t="s">
        <v>5034</v>
      </c>
      <c r="C2100" s="18">
        <v>42985</v>
      </c>
      <c r="D2100" s="18">
        <v>42990</v>
      </c>
      <c r="E2100" t="s">
        <v>77</v>
      </c>
      <c r="F2100" t="s">
        <v>693</v>
      </c>
      <c r="G2100" t="s">
        <v>694</v>
      </c>
      <c r="H2100" t="s">
        <v>53</v>
      </c>
      <c r="I2100" t="s">
        <v>54</v>
      </c>
      <c r="J2100" t="s">
        <v>446</v>
      </c>
      <c r="K2100" t="s">
        <v>447</v>
      </c>
      <c r="L2100">
        <v>97206</v>
      </c>
      <c r="M2100" t="s">
        <v>71</v>
      </c>
      <c r="N2100" t="s">
        <v>3762</v>
      </c>
      <c r="O2100" t="s">
        <v>73</v>
      </c>
      <c r="P2100" t="s">
        <v>86</v>
      </c>
      <c r="Q2100" t="s">
        <v>3763</v>
      </c>
      <c r="R2100" s="19">
        <v>37.68</v>
      </c>
      <c r="S2100" s="17">
        <v>3</v>
      </c>
      <c r="T2100" s="20">
        <v>0.2</v>
      </c>
      <c r="U2100" s="19">
        <v>2.355</v>
      </c>
      <c r="V2100" s="20">
        <f t="shared" si="160"/>
        <v>6.25E-2</v>
      </c>
      <c r="W2100" s="17">
        <f t="shared" si="161"/>
        <v>2017</v>
      </c>
      <c r="X2100" t="str">
        <f t="shared" si="162"/>
        <v>Sep-2017</v>
      </c>
      <c r="Y2100" s="17">
        <f t="shared" si="163"/>
        <v>5</v>
      </c>
      <c r="Z2100" t="str">
        <f t="shared" si="164"/>
        <v>11-20%</v>
      </c>
      <c r="AA2100" s="17">
        <f>IF(COUNTIF($B$2:B2100,B2100)=1,1,0)</f>
        <v>1</v>
      </c>
      <c r="AB2100" s="17">
        <f>IF(COUNTIF($F$2:F2100,F2100)=1,1,0)</f>
        <v>0</v>
      </c>
    </row>
    <row r="2101" spans="1:28" x14ac:dyDescent="0.2">
      <c r="A2101" s="17">
        <v>2100</v>
      </c>
      <c r="B2101" t="s">
        <v>5034</v>
      </c>
      <c r="C2101" s="18">
        <v>42985</v>
      </c>
      <c r="D2101" s="18">
        <v>42990</v>
      </c>
      <c r="E2101" t="s">
        <v>77</v>
      </c>
      <c r="F2101" t="s">
        <v>693</v>
      </c>
      <c r="G2101" t="s">
        <v>694</v>
      </c>
      <c r="H2101" t="s">
        <v>53</v>
      </c>
      <c r="I2101" t="s">
        <v>54</v>
      </c>
      <c r="J2101" t="s">
        <v>446</v>
      </c>
      <c r="K2101" t="s">
        <v>447</v>
      </c>
      <c r="L2101">
        <v>97206</v>
      </c>
      <c r="M2101" t="s">
        <v>71</v>
      </c>
      <c r="N2101" t="s">
        <v>4578</v>
      </c>
      <c r="O2101" t="s">
        <v>98</v>
      </c>
      <c r="P2101" t="s">
        <v>188</v>
      </c>
      <c r="Q2101" t="s">
        <v>4579</v>
      </c>
      <c r="R2101" s="19">
        <v>279.94400000000002</v>
      </c>
      <c r="S2101" s="17">
        <v>7</v>
      </c>
      <c r="T2101" s="20">
        <v>0.2</v>
      </c>
      <c r="U2101" s="19">
        <v>80.483900000000006</v>
      </c>
      <c r="V2101" s="20">
        <f t="shared" si="160"/>
        <v>0.28749999999999998</v>
      </c>
      <c r="W2101" s="17">
        <f t="shared" si="161"/>
        <v>2017</v>
      </c>
      <c r="X2101" t="str">
        <f t="shared" si="162"/>
        <v>Sep-2017</v>
      </c>
      <c r="Y2101" s="17">
        <f t="shared" si="163"/>
        <v>5</v>
      </c>
      <c r="Z2101" t="str">
        <f t="shared" si="164"/>
        <v>11-20%</v>
      </c>
      <c r="AA2101" s="17">
        <f>IF(COUNTIF($B$2:B2101,B2101)=1,1,0)</f>
        <v>0</v>
      </c>
      <c r="AB2101" s="17">
        <f>IF(COUNTIF($F$2:F2101,F2101)=1,1,0)</f>
        <v>0</v>
      </c>
    </row>
    <row r="2102" spans="1:28" x14ac:dyDescent="0.2">
      <c r="A2102" s="17">
        <v>2101</v>
      </c>
      <c r="B2102" t="s">
        <v>5035</v>
      </c>
      <c r="C2102" s="18">
        <v>41708</v>
      </c>
      <c r="D2102" s="18">
        <v>41715</v>
      </c>
      <c r="E2102" t="s">
        <v>77</v>
      </c>
      <c r="F2102" t="s">
        <v>3486</v>
      </c>
      <c r="G2102" t="s">
        <v>3487</v>
      </c>
      <c r="H2102" t="s">
        <v>53</v>
      </c>
      <c r="I2102" t="s">
        <v>54</v>
      </c>
      <c r="J2102" t="s">
        <v>836</v>
      </c>
      <c r="K2102" t="s">
        <v>484</v>
      </c>
      <c r="L2102">
        <v>80219</v>
      </c>
      <c r="M2102" t="s">
        <v>71</v>
      </c>
      <c r="N2102" t="s">
        <v>5036</v>
      </c>
      <c r="O2102" t="s">
        <v>73</v>
      </c>
      <c r="P2102" t="s">
        <v>86</v>
      </c>
      <c r="Q2102" t="s">
        <v>5037</v>
      </c>
      <c r="R2102" s="19">
        <v>636.40800000000002</v>
      </c>
      <c r="S2102" s="17">
        <v>3</v>
      </c>
      <c r="T2102" s="20">
        <v>0.2</v>
      </c>
      <c r="U2102" s="19">
        <v>-15.9102</v>
      </c>
      <c r="V2102" s="20">
        <f t="shared" si="160"/>
        <v>-2.4999999999999998E-2</v>
      </c>
      <c r="W2102" s="17">
        <f t="shared" si="161"/>
        <v>2014</v>
      </c>
      <c r="X2102" t="str">
        <f t="shared" si="162"/>
        <v>Mar-2014</v>
      </c>
      <c r="Y2102" s="17">
        <f t="shared" si="163"/>
        <v>7</v>
      </c>
      <c r="Z2102" t="str">
        <f t="shared" si="164"/>
        <v>11-20%</v>
      </c>
      <c r="AA2102" s="17">
        <f>IF(COUNTIF($B$2:B2102,B2102)=1,1,0)</f>
        <v>1</v>
      </c>
      <c r="AB2102" s="17">
        <f>IF(COUNTIF($F$2:F2102,F2102)=1,1,0)</f>
        <v>0</v>
      </c>
    </row>
    <row r="2103" spans="1:28" x14ac:dyDescent="0.2">
      <c r="A2103" s="17">
        <v>2102</v>
      </c>
      <c r="B2103" t="s">
        <v>5035</v>
      </c>
      <c r="C2103" s="18">
        <v>41708</v>
      </c>
      <c r="D2103" s="18">
        <v>41715</v>
      </c>
      <c r="E2103" t="s">
        <v>77</v>
      </c>
      <c r="F2103" t="s">
        <v>3486</v>
      </c>
      <c r="G2103" t="s">
        <v>3487</v>
      </c>
      <c r="H2103" t="s">
        <v>53</v>
      </c>
      <c r="I2103" t="s">
        <v>54</v>
      </c>
      <c r="J2103" t="s">
        <v>836</v>
      </c>
      <c r="K2103" t="s">
        <v>484</v>
      </c>
      <c r="L2103">
        <v>80219</v>
      </c>
      <c r="M2103" t="s">
        <v>71</v>
      </c>
      <c r="N2103" t="s">
        <v>4262</v>
      </c>
      <c r="O2103" t="s">
        <v>73</v>
      </c>
      <c r="P2103" t="s">
        <v>95</v>
      </c>
      <c r="Q2103" t="s">
        <v>4263</v>
      </c>
      <c r="R2103" s="19">
        <v>83.168000000000006</v>
      </c>
      <c r="S2103" s="17">
        <v>4</v>
      </c>
      <c r="T2103" s="20">
        <v>0.2</v>
      </c>
      <c r="U2103" s="19">
        <v>9.3564000000000007</v>
      </c>
      <c r="V2103" s="20">
        <f t="shared" si="160"/>
        <v>0.1125</v>
      </c>
      <c r="W2103" s="17">
        <f t="shared" si="161"/>
        <v>2014</v>
      </c>
      <c r="X2103" t="str">
        <f t="shared" si="162"/>
        <v>Mar-2014</v>
      </c>
      <c r="Y2103" s="17">
        <f t="shared" si="163"/>
        <v>7</v>
      </c>
      <c r="Z2103" t="str">
        <f t="shared" si="164"/>
        <v>11-20%</v>
      </c>
      <c r="AA2103" s="17">
        <f>IF(COUNTIF($B$2:B2103,B2103)=1,1,0)</f>
        <v>0</v>
      </c>
      <c r="AB2103" s="17">
        <f>IF(COUNTIF($F$2:F2103,F2103)=1,1,0)</f>
        <v>0</v>
      </c>
    </row>
    <row r="2104" spans="1:28" x14ac:dyDescent="0.2">
      <c r="A2104" s="17">
        <v>2103</v>
      </c>
      <c r="B2104" t="s">
        <v>5038</v>
      </c>
      <c r="C2104" s="18">
        <v>41838</v>
      </c>
      <c r="D2104" s="18">
        <v>41838</v>
      </c>
      <c r="E2104" t="s">
        <v>1320</v>
      </c>
      <c r="F2104" t="s">
        <v>5039</v>
      </c>
      <c r="G2104" t="s">
        <v>5040</v>
      </c>
      <c r="H2104" t="s">
        <v>129</v>
      </c>
      <c r="I2104" t="s">
        <v>54</v>
      </c>
      <c r="J2104" t="s">
        <v>1341</v>
      </c>
      <c r="K2104" t="s">
        <v>337</v>
      </c>
      <c r="L2104">
        <v>85705</v>
      </c>
      <c r="M2104" t="s">
        <v>71</v>
      </c>
      <c r="N2104" t="s">
        <v>1580</v>
      </c>
      <c r="O2104" t="s">
        <v>59</v>
      </c>
      <c r="P2104" t="s">
        <v>63</v>
      </c>
      <c r="Q2104" t="s">
        <v>1581</v>
      </c>
      <c r="R2104" s="19">
        <v>259.13600000000002</v>
      </c>
      <c r="S2104" s="17">
        <v>4</v>
      </c>
      <c r="T2104" s="20">
        <v>0.2</v>
      </c>
      <c r="U2104" s="19">
        <v>-25.913599999999999</v>
      </c>
      <c r="V2104" s="20">
        <f t="shared" si="160"/>
        <v>-9.9999999999999992E-2</v>
      </c>
      <c r="W2104" s="17">
        <f t="shared" si="161"/>
        <v>2014</v>
      </c>
      <c r="X2104" t="str">
        <f t="shared" si="162"/>
        <v>Jul-2014</v>
      </c>
      <c r="Y2104" s="17">
        <f t="shared" si="163"/>
        <v>0</v>
      </c>
      <c r="Z2104" t="str">
        <f t="shared" si="164"/>
        <v>11-20%</v>
      </c>
      <c r="AA2104" s="17">
        <f>IF(COUNTIF($B$2:B2104,B2104)=1,1,0)</f>
        <v>1</v>
      </c>
      <c r="AB2104" s="17">
        <f>IF(COUNTIF($F$2:F2104,F2104)=1,1,0)</f>
        <v>1</v>
      </c>
    </row>
    <row r="2105" spans="1:28" x14ac:dyDescent="0.2">
      <c r="A2105" s="17">
        <v>2104</v>
      </c>
      <c r="B2105" t="s">
        <v>5041</v>
      </c>
      <c r="C2105" s="18">
        <v>42818</v>
      </c>
      <c r="D2105" s="18">
        <v>42822</v>
      </c>
      <c r="E2105" t="s">
        <v>50</v>
      </c>
      <c r="F2105" t="s">
        <v>2638</v>
      </c>
      <c r="G2105" t="s">
        <v>2639</v>
      </c>
      <c r="H2105" t="s">
        <v>68</v>
      </c>
      <c r="I2105" t="s">
        <v>54</v>
      </c>
      <c r="J2105" t="s">
        <v>293</v>
      </c>
      <c r="K2105" t="s">
        <v>294</v>
      </c>
      <c r="L2105">
        <v>10009</v>
      </c>
      <c r="M2105" t="s">
        <v>175</v>
      </c>
      <c r="N2105" t="s">
        <v>1762</v>
      </c>
      <c r="O2105" t="s">
        <v>73</v>
      </c>
      <c r="P2105" t="s">
        <v>117</v>
      </c>
      <c r="Q2105" t="s">
        <v>5042</v>
      </c>
      <c r="R2105" s="19">
        <v>221.92</v>
      </c>
      <c r="S2105" s="17">
        <v>4</v>
      </c>
      <c r="T2105" s="20">
        <v>0</v>
      </c>
      <c r="U2105" s="19">
        <v>106.52160000000001</v>
      </c>
      <c r="V2105" s="20">
        <f t="shared" si="160"/>
        <v>0.48000000000000004</v>
      </c>
      <c r="W2105" s="17">
        <f t="shared" si="161"/>
        <v>2017</v>
      </c>
      <c r="X2105" t="str">
        <f t="shared" si="162"/>
        <v>Mar-2017</v>
      </c>
      <c r="Y2105" s="17">
        <f t="shared" si="163"/>
        <v>4</v>
      </c>
      <c r="Z2105" t="str">
        <f t="shared" si="164"/>
        <v>0% (No Discount)</v>
      </c>
      <c r="AA2105" s="17">
        <f>IF(COUNTIF($B$2:B2105,B2105)=1,1,0)</f>
        <v>1</v>
      </c>
      <c r="AB2105" s="17">
        <f>IF(COUNTIF($F$2:F2105,F2105)=1,1,0)</f>
        <v>0</v>
      </c>
    </row>
    <row r="2106" spans="1:28" x14ac:dyDescent="0.2">
      <c r="A2106" s="17">
        <v>2105</v>
      </c>
      <c r="B2106" t="s">
        <v>5041</v>
      </c>
      <c r="C2106" s="18">
        <v>42818</v>
      </c>
      <c r="D2106" s="18">
        <v>42822</v>
      </c>
      <c r="E2106" t="s">
        <v>50</v>
      </c>
      <c r="F2106" t="s">
        <v>2638</v>
      </c>
      <c r="G2106" t="s">
        <v>2639</v>
      </c>
      <c r="H2106" t="s">
        <v>68</v>
      </c>
      <c r="I2106" t="s">
        <v>54</v>
      </c>
      <c r="J2106" t="s">
        <v>293</v>
      </c>
      <c r="K2106" t="s">
        <v>294</v>
      </c>
      <c r="L2106">
        <v>10009</v>
      </c>
      <c r="M2106" t="s">
        <v>175</v>
      </c>
      <c r="N2106" t="s">
        <v>873</v>
      </c>
      <c r="O2106" t="s">
        <v>98</v>
      </c>
      <c r="P2106" t="s">
        <v>188</v>
      </c>
      <c r="Q2106" t="s">
        <v>874</v>
      </c>
      <c r="R2106" s="19">
        <v>26</v>
      </c>
      <c r="S2106" s="17">
        <v>2</v>
      </c>
      <c r="T2106" s="20">
        <v>0</v>
      </c>
      <c r="U2106" s="19">
        <v>11.7</v>
      </c>
      <c r="V2106" s="20">
        <f t="shared" si="160"/>
        <v>0.44999999999999996</v>
      </c>
      <c r="W2106" s="17">
        <f t="shared" si="161"/>
        <v>2017</v>
      </c>
      <c r="X2106" t="str">
        <f t="shared" si="162"/>
        <v>Mar-2017</v>
      </c>
      <c r="Y2106" s="17">
        <f t="shared" si="163"/>
        <v>4</v>
      </c>
      <c r="Z2106" t="str">
        <f t="shared" si="164"/>
        <v>0% (No Discount)</v>
      </c>
      <c r="AA2106" s="17">
        <f>IF(COUNTIF($B$2:B2106,B2106)=1,1,0)</f>
        <v>0</v>
      </c>
      <c r="AB2106" s="17">
        <f>IF(COUNTIF($F$2:F2106,F2106)=1,1,0)</f>
        <v>0</v>
      </c>
    </row>
    <row r="2107" spans="1:28" x14ac:dyDescent="0.2">
      <c r="A2107" s="17">
        <v>2106</v>
      </c>
      <c r="B2107" t="s">
        <v>5043</v>
      </c>
      <c r="C2107" s="18">
        <v>41912</v>
      </c>
      <c r="D2107" s="18">
        <v>41917</v>
      </c>
      <c r="E2107" t="s">
        <v>77</v>
      </c>
      <c r="F2107" t="s">
        <v>5044</v>
      </c>
      <c r="G2107" t="s">
        <v>5045</v>
      </c>
      <c r="H2107" t="s">
        <v>53</v>
      </c>
      <c r="I2107" t="s">
        <v>54</v>
      </c>
      <c r="J2107" t="s">
        <v>3497</v>
      </c>
      <c r="K2107" t="s">
        <v>81</v>
      </c>
      <c r="L2107">
        <v>33437</v>
      </c>
      <c r="M2107" t="s">
        <v>57</v>
      </c>
      <c r="N2107" t="s">
        <v>3847</v>
      </c>
      <c r="O2107" t="s">
        <v>73</v>
      </c>
      <c r="P2107" t="s">
        <v>117</v>
      </c>
      <c r="Q2107" t="s">
        <v>3848</v>
      </c>
      <c r="R2107" s="19">
        <v>15.552</v>
      </c>
      <c r="S2107" s="17">
        <v>3</v>
      </c>
      <c r="T2107" s="20">
        <v>0.2</v>
      </c>
      <c r="U2107" s="19">
        <v>5.4432</v>
      </c>
      <c r="V2107" s="20">
        <f t="shared" si="160"/>
        <v>0.35000000000000003</v>
      </c>
      <c r="W2107" s="17">
        <f t="shared" si="161"/>
        <v>2014</v>
      </c>
      <c r="X2107" t="str">
        <f t="shared" si="162"/>
        <v>Sep-2014</v>
      </c>
      <c r="Y2107" s="17">
        <f t="shared" si="163"/>
        <v>5</v>
      </c>
      <c r="Z2107" t="str">
        <f t="shared" si="164"/>
        <v>11-20%</v>
      </c>
      <c r="AA2107" s="17">
        <f>IF(COUNTIF($B$2:B2107,B2107)=1,1,0)</f>
        <v>1</v>
      </c>
      <c r="AB2107" s="17">
        <f>IF(COUNTIF($F$2:F2107,F2107)=1,1,0)</f>
        <v>1</v>
      </c>
    </row>
    <row r="2108" spans="1:28" x14ac:dyDescent="0.2">
      <c r="A2108" s="17">
        <v>2107</v>
      </c>
      <c r="B2108" t="s">
        <v>5046</v>
      </c>
      <c r="C2108" s="18">
        <v>41908</v>
      </c>
      <c r="D2108" s="18">
        <v>41908</v>
      </c>
      <c r="E2108" t="s">
        <v>1320</v>
      </c>
      <c r="F2108" t="s">
        <v>3666</v>
      </c>
      <c r="G2108" t="s">
        <v>3667</v>
      </c>
      <c r="H2108" t="s">
        <v>68</v>
      </c>
      <c r="I2108" t="s">
        <v>54</v>
      </c>
      <c r="J2108" t="s">
        <v>5047</v>
      </c>
      <c r="K2108" t="s">
        <v>131</v>
      </c>
      <c r="L2108">
        <v>75150</v>
      </c>
      <c r="M2108" t="s">
        <v>132</v>
      </c>
      <c r="N2108" t="s">
        <v>1001</v>
      </c>
      <c r="O2108" t="s">
        <v>73</v>
      </c>
      <c r="P2108" t="s">
        <v>102</v>
      </c>
      <c r="Q2108" t="s">
        <v>1002</v>
      </c>
      <c r="R2108" s="19">
        <v>0.876</v>
      </c>
      <c r="S2108" s="17">
        <v>1</v>
      </c>
      <c r="T2108" s="20">
        <v>0.8</v>
      </c>
      <c r="U2108" s="19">
        <v>-1.4016</v>
      </c>
      <c r="V2108" s="20">
        <f t="shared" si="160"/>
        <v>-1.5999999999999999</v>
      </c>
      <c r="W2108" s="17">
        <f t="shared" si="161"/>
        <v>2014</v>
      </c>
      <c r="X2108" t="str">
        <f t="shared" si="162"/>
        <v>Sep-2014</v>
      </c>
      <c r="Y2108" s="17">
        <f t="shared" si="163"/>
        <v>0</v>
      </c>
      <c r="Z2108" t="str">
        <f t="shared" si="164"/>
        <v>Over 50%</v>
      </c>
      <c r="AA2108" s="17">
        <f>IF(COUNTIF($B$2:B2108,B2108)=1,1,0)</f>
        <v>1</v>
      </c>
      <c r="AB2108" s="17">
        <f>IF(COUNTIF($F$2:F2108,F2108)=1,1,0)</f>
        <v>0</v>
      </c>
    </row>
    <row r="2109" spans="1:28" x14ac:dyDescent="0.2">
      <c r="A2109" s="17">
        <v>2108</v>
      </c>
      <c r="B2109" t="s">
        <v>5048</v>
      </c>
      <c r="C2109" s="18">
        <v>42308</v>
      </c>
      <c r="D2109" s="18">
        <v>42308</v>
      </c>
      <c r="E2109" t="s">
        <v>1320</v>
      </c>
      <c r="F2109" t="s">
        <v>621</v>
      </c>
      <c r="G2109" t="s">
        <v>622</v>
      </c>
      <c r="H2109" t="s">
        <v>53</v>
      </c>
      <c r="I2109" t="s">
        <v>54</v>
      </c>
      <c r="J2109" t="s">
        <v>804</v>
      </c>
      <c r="K2109" t="s">
        <v>70</v>
      </c>
      <c r="L2109">
        <v>92374</v>
      </c>
      <c r="M2109" t="s">
        <v>71</v>
      </c>
      <c r="N2109" t="s">
        <v>1482</v>
      </c>
      <c r="O2109" t="s">
        <v>73</v>
      </c>
      <c r="P2109" t="s">
        <v>117</v>
      </c>
      <c r="Q2109" t="s">
        <v>1483</v>
      </c>
      <c r="R2109" s="19">
        <v>19.98</v>
      </c>
      <c r="S2109" s="17">
        <v>1</v>
      </c>
      <c r="T2109" s="20">
        <v>0</v>
      </c>
      <c r="U2109" s="19">
        <v>9.3905999999999992</v>
      </c>
      <c r="V2109" s="20">
        <f t="shared" si="160"/>
        <v>0.47</v>
      </c>
      <c r="W2109" s="17">
        <f t="shared" si="161"/>
        <v>2015</v>
      </c>
      <c r="X2109" t="str">
        <f t="shared" si="162"/>
        <v>Oct-2015</v>
      </c>
      <c r="Y2109" s="17">
        <f t="shared" si="163"/>
        <v>0</v>
      </c>
      <c r="Z2109" t="str">
        <f t="shared" si="164"/>
        <v>0% (No Discount)</v>
      </c>
      <c r="AA2109" s="17">
        <f>IF(COUNTIF($B$2:B2109,B2109)=1,1,0)</f>
        <v>1</v>
      </c>
      <c r="AB2109" s="17">
        <f>IF(COUNTIF($F$2:F2109,F2109)=1,1,0)</f>
        <v>0</v>
      </c>
    </row>
    <row r="2110" spans="1:28" x14ac:dyDescent="0.2">
      <c r="A2110" s="17">
        <v>2109</v>
      </c>
      <c r="B2110" t="s">
        <v>5048</v>
      </c>
      <c r="C2110" s="18">
        <v>42308</v>
      </c>
      <c r="D2110" s="18">
        <v>42308</v>
      </c>
      <c r="E2110" t="s">
        <v>1320</v>
      </c>
      <c r="F2110" t="s">
        <v>621</v>
      </c>
      <c r="G2110" t="s">
        <v>622</v>
      </c>
      <c r="H2110" t="s">
        <v>53</v>
      </c>
      <c r="I2110" t="s">
        <v>54</v>
      </c>
      <c r="J2110" t="s">
        <v>804</v>
      </c>
      <c r="K2110" t="s">
        <v>70</v>
      </c>
      <c r="L2110">
        <v>92374</v>
      </c>
      <c r="M2110" t="s">
        <v>71</v>
      </c>
      <c r="N2110" t="s">
        <v>3513</v>
      </c>
      <c r="O2110" t="s">
        <v>73</v>
      </c>
      <c r="P2110" t="s">
        <v>102</v>
      </c>
      <c r="Q2110" t="s">
        <v>3514</v>
      </c>
      <c r="R2110" s="19">
        <v>398.35199999999998</v>
      </c>
      <c r="S2110" s="17">
        <v>3</v>
      </c>
      <c r="T2110" s="20">
        <v>0.2</v>
      </c>
      <c r="U2110" s="19">
        <v>124.485</v>
      </c>
      <c r="V2110" s="20">
        <f t="shared" si="160"/>
        <v>0.3125</v>
      </c>
      <c r="W2110" s="17">
        <f t="shared" si="161"/>
        <v>2015</v>
      </c>
      <c r="X2110" t="str">
        <f t="shared" si="162"/>
        <v>Oct-2015</v>
      </c>
      <c r="Y2110" s="17">
        <f t="shared" si="163"/>
        <v>0</v>
      </c>
      <c r="Z2110" t="str">
        <f t="shared" si="164"/>
        <v>11-20%</v>
      </c>
      <c r="AA2110" s="17">
        <f>IF(COUNTIF($B$2:B2110,B2110)=1,1,0)</f>
        <v>0</v>
      </c>
      <c r="AB2110" s="17">
        <f>IF(COUNTIF($F$2:F2110,F2110)=1,1,0)</f>
        <v>0</v>
      </c>
    </row>
    <row r="2111" spans="1:28" x14ac:dyDescent="0.2">
      <c r="A2111" s="17">
        <v>2110</v>
      </c>
      <c r="B2111" t="s">
        <v>5048</v>
      </c>
      <c r="C2111" s="18">
        <v>42308</v>
      </c>
      <c r="D2111" s="18">
        <v>42308</v>
      </c>
      <c r="E2111" t="s">
        <v>1320</v>
      </c>
      <c r="F2111" t="s">
        <v>621</v>
      </c>
      <c r="G2111" t="s">
        <v>622</v>
      </c>
      <c r="H2111" t="s">
        <v>53</v>
      </c>
      <c r="I2111" t="s">
        <v>54</v>
      </c>
      <c r="J2111" t="s">
        <v>804</v>
      </c>
      <c r="K2111" t="s">
        <v>70</v>
      </c>
      <c r="L2111">
        <v>92374</v>
      </c>
      <c r="M2111" t="s">
        <v>71</v>
      </c>
      <c r="N2111" t="s">
        <v>5049</v>
      </c>
      <c r="O2111" t="s">
        <v>73</v>
      </c>
      <c r="P2111" t="s">
        <v>95</v>
      </c>
      <c r="Q2111" t="s">
        <v>5050</v>
      </c>
      <c r="R2111" s="19">
        <v>5.04</v>
      </c>
      <c r="S2111" s="17">
        <v>3</v>
      </c>
      <c r="T2111" s="20">
        <v>0</v>
      </c>
      <c r="U2111" s="19">
        <v>1.26</v>
      </c>
      <c r="V2111" s="20">
        <f t="shared" si="160"/>
        <v>0.25</v>
      </c>
      <c r="W2111" s="17">
        <f t="shared" si="161"/>
        <v>2015</v>
      </c>
      <c r="X2111" t="str">
        <f t="shared" si="162"/>
        <v>Oct-2015</v>
      </c>
      <c r="Y2111" s="17">
        <f t="shared" si="163"/>
        <v>0</v>
      </c>
      <c r="Z2111" t="str">
        <f t="shared" si="164"/>
        <v>0% (No Discount)</v>
      </c>
      <c r="AA2111" s="17">
        <f>IF(COUNTIF($B$2:B2111,B2111)=1,1,0)</f>
        <v>0</v>
      </c>
      <c r="AB2111" s="17">
        <f>IF(COUNTIF($F$2:F2111,F2111)=1,1,0)</f>
        <v>0</v>
      </c>
    </row>
    <row r="2112" spans="1:28" x14ac:dyDescent="0.2">
      <c r="A2112" s="17">
        <v>2111</v>
      </c>
      <c r="B2112" t="s">
        <v>5048</v>
      </c>
      <c r="C2112" s="18">
        <v>42308</v>
      </c>
      <c r="D2112" s="18">
        <v>42308</v>
      </c>
      <c r="E2112" t="s">
        <v>1320</v>
      </c>
      <c r="F2112" t="s">
        <v>621</v>
      </c>
      <c r="G2112" t="s">
        <v>622</v>
      </c>
      <c r="H2112" t="s">
        <v>53</v>
      </c>
      <c r="I2112" t="s">
        <v>54</v>
      </c>
      <c r="J2112" t="s">
        <v>804</v>
      </c>
      <c r="K2112" t="s">
        <v>70</v>
      </c>
      <c r="L2112">
        <v>92374</v>
      </c>
      <c r="M2112" t="s">
        <v>71</v>
      </c>
      <c r="N2112" t="s">
        <v>896</v>
      </c>
      <c r="O2112" t="s">
        <v>73</v>
      </c>
      <c r="P2112" t="s">
        <v>296</v>
      </c>
      <c r="Q2112" t="s">
        <v>897</v>
      </c>
      <c r="R2112" s="19">
        <v>17.45</v>
      </c>
      <c r="S2112" s="17">
        <v>5</v>
      </c>
      <c r="T2112" s="20">
        <v>0</v>
      </c>
      <c r="U2112" s="19">
        <v>8.0269999999999992</v>
      </c>
      <c r="V2112" s="20">
        <f t="shared" si="160"/>
        <v>0.45999999999999996</v>
      </c>
      <c r="W2112" s="17">
        <f t="shared" si="161"/>
        <v>2015</v>
      </c>
      <c r="X2112" t="str">
        <f t="shared" si="162"/>
        <v>Oct-2015</v>
      </c>
      <c r="Y2112" s="17">
        <f t="shared" si="163"/>
        <v>0</v>
      </c>
      <c r="Z2112" t="str">
        <f t="shared" si="164"/>
        <v>0% (No Discount)</v>
      </c>
      <c r="AA2112" s="17">
        <f>IF(COUNTIF($B$2:B2112,B2112)=1,1,0)</f>
        <v>0</v>
      </c>
      <c r="AB2112" s="17">
        <f>IF(COUNTIF($F$2:F2112,F2112)=1,1,0)</f>
        <v>0</v>
      </c>
    </row>
    <row r="2113" spans="1:28" x14ac:dyDescent="0.2">
      <c r="A2113" s="17">
        <v>2112</v>
      </c>
      <c r="B2113" t="s">
        <v>5048</v>
      </c>
      <c r="C2113" s="18">
        <v>42308</v>
      </c>
      <c r="D2113" s="18">
        <v>42308</v>
      </c>
      <c r="E2113" t="s">
        <v>1320</v>
      </c>
      <c r="F2113" t="s">
        <v>621</v>
      </c>
      <c r="G2113" t="s">
        <v>622</v>
      </c>
      <c r="H2113" t="s">
        <v>53</v>
      </c>
      <c r="I2113" t="s">
        <v>54</v>
      </c>
      <c r="J2113" t="s">
        <v>804</v>
      </c>
      <c r="K2113" t="s">
        <v>70</v>
      </c>
      <c r="L2113">
        <v>92374</v>
      </c>
      <c r="M2113" t="s">
        <v>71</v>
      </c>
      <c r="N2113" t="s">
        <v>230</v>
      </c>
      <c r="O2113" t="s">
        <v>59</v>
      </c>
      <c r="P2113" t="s">
        <v>63</v>
      </c>
      <c r="Q2113" t="s">
        <v>231</v>
      </c>
      <c r="R2113" s="19">
        <v>323.13600000000002</v>
      </c>
      <c r="S2113" s="17">
        <v>4</v>
      </c>
      <c r="T2113" s="20">
        <v>0.2</v>
      </c>
      <c r="U2113" s="19">
        <v>20.196000000000002</v>
      </c>
      <c r="V2113" s="20">
        <f t="shared" si="160"/>
        <v>6.25E-2</v>
      </c>
      <c r="W2113" s="17">
        <f t="shared" si="161"/>
        <v>2015</v>
      </c>
      <c r="X2113" t="str">
        <f t="shared" si="162"/>
        <v>Oct-2015</v>
      </c>
      <c r="Y2113" s="17">
        <f t="shared" si="163"/>
        <v>0</v>
      </c>
      <c r="Z2113" t="str">
        <f t="shared" si="164"/>
        <v>11-20%</v>
      </c>
      <c r="AA2113" s="17">
        <f>IF(COUNTIF($B$2:B2113,B2113)=1,1,0)</f>
        <v>0</v>
      </c>
      <c r="AB2113" s="17">
        <f>IF(COUNTIF($F$2:F2113,F2113)=1,1,0)</f>
        <v>0</v>
      </c>
    </row>
    <row r="2114" spans="1:28" x14ac:dyDescent="0.2">
      <c r="A2114" s="17">
        <v>2113</v>
      </c>
      <c r="B2114" t="s">
        <v>5048</v>
      </c>
      <c r="C2114" s="18">
        <v>42308</v>
      </c>
      <c r="D2114" s="18">
        <v>42308</v>
      </c>
      <c r="E2114" t="s">
        <v>1320</v>
      </c>
      <c r="F2114" t="s">
        <v>621</v>
      </c>
      <c r="G2114" t="s">
        <v>622</v>
      </c>
      <c r="H2114" t="s">
        <v>53</v>
      </c>
      <c r="I2114" t="s">
        <v>54</v>
      </c>
      <c r="J2114" t="s">
        <v>804</v>
      </c>
      <c r="K2114" t="s">
        <v>70</v>
      </c>
      <c r="L2114">
        <v>92374</v>
      </c>
      <c r="M2114" t="s">
        <v>71</v>
      </c>
      <c r="N2114" t="s">
        <v>2205</v>
      </c>
      <c r="O2114" t="s">
        <v>73</v>
      </c>
      <c r="P2114" t="s">
        <v>606</v>
      </c>
      <c r="Q2114" t="s">
        <v>2206</v>
      </c>
      <c r="R2114" s="19">
        <v>29.7</v>
      </c>
      <c r="S2114" s="17">
        <v>3</v>
      </c>
      <c r="T2114" s="20">
        <v>0</v>
      </c>
      <c r="U2114" s="19">
        <v>8.0190000000000001</v>
      </c>
      <c r="V2114" s="20">
        <f t="shared" ref="V2114:V2177" si="165">IFERROR(U2114/R2114,0)</f>
        <v>0.27</v>
      </c>
      <c r="W2114" s="17">
        <f t="shared" ref="W2114:W2177" si="166">YEAR(C2114)</f>
        <v>2015</v>
      </c>
      <c r="X2114" t="str">
        <f t="shared" ref="X2114:X2177" si="167">TEXT(C2114,"mmm-yyyy")</f>
        <v>Oct-2015</v>
      </c>
      <c r="Y2114" s="17">
        <f t="shared" ref="Y2114:Y2177" si="168">D2114-C2114</f>
        <v>0</v>
      </c>
      <c r="Z2114" t="str">
        <f t="shared" ref="Z2114:Z2177" si="169">IF(T2114=0,"0% (No Discount)",IF(T2114&lt;=0.1,"1-10%",IF(T2114&lt;=0.2,"11-20%",IF(T2114&lt;=0.3,"21-30%",IF(T2114&lt;=0.4,"31-40%",IF(T2114&lt;=0.5,"41-50%","Over 50%"))))))</f>
        <v>0% (No Discount)</v>
      </c>
      <c r="AA2114" s="17">
        <f>IF(COUNTIF($B$2:B2114,B2114)=1,1,0)</f>
        <v>0</v>
      </c>
      <c r="AB2114" s="17">
        <f>IF(COUNTIF($F$2:F2114,F2114)=1,1,0)</f>
        <v>0</v>
      </c>
    </row>
    <row r="2115" spans="1:28" x14ac:dyDescent="0.2">
      <c r="A2115" s="17">
        <v>2114</v>
      </c>
      <c r="B2115" t="s">
        <v>5048</v>
      </c>
      <c r="C2115" s="18">
        <v>42308</v>
      </c>
      <c r="D2115" s="18">
        <v>42308</v>
      </c>
      <c r="E2115" t="s">
        <v>1320</v>
      </c>
      <c r="F2115" t="s">
        <v>621</v>
      </c>
      <c r="G2115" t="s">
        <v>622</v>
      </c>
      <c r="H2115" t="s">
        <v>53</v>
      </c>
      <c r="I2115" t="s">
        <v>54</v>
      </c>
      <c r="J2115" t="s">
        <v>804</v>
      </c>
      <c r="K2115" t="s">
        <v>70</v>
      </c>
      <c r="L2115">
        <v>92374</v>
      </c>
      <c r="M2115" t="s">
        <v>71</v>
      </c>
      <c r="N2115" t="s">
        <v>5051</v>
      </c>
      <c r="O2115" t="s">
        <v>98</v>
      </c>
      <c r="P2115" t="s">
        <v>99</v>
      </c>
      <c r="Q2115" t="s">
        <v>5052</v>
      </c>
      <c r="R2115" s="19">
        <v>1295.8399999999999</v>
      </c>
      <c r="S2115" s="17">
        <v>4</v>
      </c>
      <c r="T2115" s="20">
        <v>0.2</v>
      </c>
      <c r="U2115" s="19">
        <v>145.78200000000001</v>
      </c>
      <c r="V2115" s="20">
        <f t="shared" si="165"/>
        <v>0.11250000000000002</v>
      </c>
      <c r="W2115" s="17">
        <f t="shared" si="166"/>
        <v>2015</v>
      </c>
      <c r="X2115" t="str">
        <f t="shared" si="167"/>
        <v>Oct-2015</v>
      </c>
      <c r="Y2115" s="17">
        <f t="shared" si="168"/>
        <v>0</v>
      </c>
      <c r="Z2115" t="str">
        <f t="shared" si="169"/>
        <v>11-20%</v>
      </c>
      <c r="AA2115" s="17">
        <f>IF(COUNTIF($B$2:B2115,B2115)=1,1,0)</f>
        <v>0</v>
      </c>
      <c r="AB2115" s="17">
        <f>IF(COUNTIF($F$2:F2115,F2115)=1,1,0)</f>
        <v>0</v>
      </c>
    </row>
    <row r="2116" spans="1:28" x14ac:dyDescent="0.2">
      <c r="A2116" s="17">
        <v>2115</v>
      </c>
      <c r="B2116" t="s">
        <v>5048</v>
      </c>
      <c r="C2116" s="18">
        <v>42308</v>
      </c>
      <c r="D2116" s="18">
        <v>42308</v>
      </c>
      <c r="E2116" t="s">
        <v>1320</v>
      </c>
      <c r="F2116" t="s">
        <v>621</v>
      </c>
      <c r="G2116" t="s">
        <v>622</v>
      </c>
      <c r="H2116" t="s">
        <v>53</v>
      </c>
      <c r="I2116" t="s">
        <v>54</v>
      </c>
      <c r="J2116" t="s">
        <v>804</v>
      </c>
      <c r="K2116" t="s">
        <v>70</v>
      </c>
      <c r="L2116">
        <v>92374</v>
      </c>
      <c r="M2116" t="s">
        <v>71</v>
      </c>
      <c r="N2116" t="s">
        <v>5053</v>
      </c>
      <c r="O2116" t="s">
        <v>73</v>
      </c>
      <c r="P2116" t="s">
        <v>86</v>
      </c>
      <c r="Q2116" t="s">
        <v>5054</v>
      </c>
      <c r="R2116" s="19">
        <v>46.84</v>
      </c>
      <c r="S2116" s="17">
        <v>2</v>
      </c>
      <c r="T2116" s="20">
        <v>0</v>
      </c>
      <c r="U2116" s="19">
        <v>12.646800000000001</v>
      </c>
      <c r="V2116" s="20">
        <f t="shared" si="165"/>
        <v>0.27</v>
      </c>
      <c r="W2116" s="17">
        <f t="shared" si="166"/>
        <v>2015</v>
      </c>
      <c r="X2116" t="str">
        <f t="shared" si="167"/>
        <v>Oct-2015</v>
      </c>
      <c r="Y2116" s="17">
        <f t="shared" si="168"/>
        <v>0</v>
      </c>
      <c r="Z2116" t="str">
        <f t="shared" si="169"/>
        <v>0% (No Discount)</v>
      </c>
      <c r="AA2116" s="17">
        <f>IF(COUNTIF($B$2:B2116,B2116)=1,1,0)</f>
        <v>0</v>
      </c>
      <c r="AB2116" s="17">
        <f>IF(COUNTIF($F$2:F2116,F2116)=1,1,0)</f>
        <v>0</v>
      </c>
    </row>
    <row r="2117" spans="1:28" x14ac:dyDescent="0.2">
      <c r="A2117" s="17">
        <v>2116</v>
      </c>
      <c r="B2117" t="s">
        <v>5048</v>
      </c>
      <c r="C2117" s="18">
        <v>42308</v>
      </c>
      <c r="D2117" s="18">
        <v>42308</v>
      </c>
      <c r="E2117" t="s">
        <v>1320</v>
      </c>
      <c r="F2117" t="s">
        <v>621</v>
      </c>
      <c r="G2117" t="s">
        <v>622</v>
      </c>
      <c r="H2117" t="s">
        <v>53</v>
      </c>
      <c r="I2117" t="s">
        <v>54</v>
      </c>
      <c r="J2117" t="s">
        <v>804</v>
      </c>
      <c r="K2117" t="s">
        <v>70</v>
      </c>
      <c r="L2117">
        <v>92374</v>
      </c>
      <c r="M2117" t="s">
        <v>71</v>
      </c>
      <c r="N2117" t="s">
        <v>5055</v>
      </c>
      <c r="O2117" t="s">
        <v>59</v>
      </c>
      <c r="P2117" t="s">
        <v>60</v>
      </c>
      <c r="Q2117" t="s">
        <v>5056</v>
      </c>
      <c r="R2117" s="19">
        <v>425.83300000000003</v>
      </c>
      <c r="S2117" s="17">
        <v>1</v>
      </c>
      <c r="T2117" s="20">
        <v>0.15</v>
      </c>
      <c r="U2117" s="19">
        <v>20.039200000000001</v>
      </c>
      <c r="V2117" s="20">
        <f t="shared" si="165"/>
        <v>4.7058823529411764E-2</v>
      </c>
      <c r="W2117" s="17">
        <f t="shared" si="166"/>
        <v>2015</v>
      </c>
      <c r="X2117" t="str">
        <f t="shared" si="167"/>
        <v>Oct-2015</v>
      </c>
      <c r="Y2117" s="17">
        <f t="shared" si="168"/>
        <v>0</v>
      </c>
      <c r="Z2117" t="str">
        <f t="shared" si="169"/>
        <v>11-20%</v>
      </c>
      <c r="AA2117" s="17">
        <f>IF(COUNTIF($B$2:B2117,B2117)=1,1,0)</f>
        <v>0</v>
      </c>
      <c r="AB2117" s="17">
        <f>IF(COUNTIF($F$2:F2117,F2117)=1,1,0)</f>
        <v>0</v>
      </c>
    </row>
    <row r="2118" spans="1:28" x14ac:dyDescent="0.2">
      <c r="A2118" s="17">
        <v>2117</v>
      </c>
      <c r="B2118" t="s">
        <v>5057</v>
      </c>
      <c r="C2118" s="18">
        <v>42289</v>
      </c>
      <c r="D2118" s="18">
        <v>42294</v>
      </c>
      <c r="E2118" t="s">
        <v>50</v>
      </c>
      <c r="F2118" t="s">
        <v>2873</v>
      </c>
      <c r="G2118" t="s">
        <v>2874</v>
      </c>
      <c r="H2118" t="s">
        <v>53</v>
      </c>
      <c r="I2118" t="s">
        <v>54</v>
      </c>
      <c r="J2118" t="s">
        <v>416</v>
      </c>
      <c r="K2118" t="s">
        <v>294</v>
      </c>
      <c r="L2118">
        <v>14609</v>
      </c>
      <c r="M2118" t="s">
        <v>175</v>
      </c>
      <c r="N2118" t="s">
        <v>4465</v>
      </c>
      <c r="O2118" t="s">
        <v>59</v>
      </c>
      <c r="P2118" t="s">
        <v>83</v>
      </c>
      <c r="Q2118" t="s">
        <v>4466</v>
      </c>
      <c r="R2118" s="19">
        <v>209.67</v>
      </c>
      <c r="S2118" s="17">
        <v>1</v>
      </c>
      <c r="T2118" s="20">
        <v>0.4</v>
      </c>
      <c r="U2118" s="19">
        <v>-13.978</v>
      </c>
      <c r="V2118" s="20">
        <f t="shared" si="165"/>
        <v>-6.6666666666666666E-2</v>
      </c>
      <c r="W2118" s="17">
        <f t="shared" si="166"/>
        <v>2015</v>
      </c>
      <c r="X2118" t="str">
        <f t="shared" si="167"/>
        <v>Oct-2015</v>
      </c>
      <c r="Y2118" s="17">
        <f t="shared" si="168"/>
        <v>5</v>
      </c>
      <c r="Z2118" t="str">
        <f t="shared" si="169"/>
        <v>31-40%</v>
      </c>
      <c r="AA2118" s="17">
        <f>IF(COUNTIF($B$2:B2118,B2118)=1,1,0)</f>
        <v>1</v>
      </c>
      <c r="AB2118" s="17">
        <f>IF(COUNTIF($F$2:F2118,F2118)=1,1,0)</f>
        <v>0</v>
      </c>
    </row>
    <row r="2119" spans="1:28" x14ac:dyDescent="0.2">
      <c r="A2119" s="17">
        <v>2118</v>
      </c>
      <c r="B2119" t="s">
        <v>5058</v>
      </c>
      <c r="C2119" s="18">
        <v>42632</v>
      </c>
      <c r="D2119" s="18">
        <v>42636</v>
      </c>
      <c r="E2119" t="s">
        <v>77</v>
      </c>
      <c r="F2119" t="s">
        <v>5059</v>
      </c>
      <c r="G2119" t="s">
        <v>5060</v>
      </c>
      <c r="H2119" t="s">
        <v>53</v>
      </c>
      <c r="I2119" t="s">
        <v>54</v>
      </c>
      <c r="J2119" t="s">
        <v>5061</v>
      </c>
      <c r="K2119" t="s">
        <v>70</v>
      </c>
      <c r="L2119">
        <v>95207</v>
      </c>
      <c r="M2119" t="s">
        <v>71</v>
      </c>
      <c r="N2119" t="s">
        <v>1578</v>
      </c>
      <c r="O2119" t="s">
        <v>73</v>
      </c>
      <c r="P2119" t="s">
        <v>117</v>
      </c>
      <c r="Q2119" t="s">
        <v>1579</v>
      </c>
      <c r="R2119" s="19">
        <v>159.88</v>
      </c>
      <c r="S2119" s="17">
        <v>7</v>
      </c>
      <c r="T2119" s="20">
        <v>0</v>
      </c>
      <c r="U2119" s="19">
        <v>73.544799999999995</v>
      </c>
      <c r="V2119" s="20">
        <f t="shared" si="165"/>
        <v>0.45999999999999996</v>
      </c>
      <c r="W2119" s="17">
        <f t="shared" si="166"/>
        <v>2016</v>
      </c>
      <c r="X2119" t="str">
        <f t="shared" si="167"/>
        <v>Sep-2016</v>
      </c>
      <c r="Y2119" s="17">
        <f t="shared" si="168"/>
        <v>4</v>
      </c>
      <c r="Z2119" t="str">
        <f t="shared" si="169"/>
        <v>0% (No Discount)</v>
      </c>
      <c r="AA2119" s="17">
        <f>IF(COUNTIF($B$2:B2119,B2119)=1,1,0)</f>
        <v>1</v>
      </c>
      <c r="AB2119" s="17">
        <f>IF(COUNTIF($F$2:F2119,F2119)=1,1,0)</f>
        <v>1</v>
      </c>
    </row>
    <row r="2120" spans="1:28" x14ac:dyDescent="0.2">
      <c r="A2120" s="17">
        <v>2119</v>
      </c>
      <c r="B2120" t="s">
        <v>5062</v>
      </c>
      <c r="C2120" s="18">
        <v>42838</v>
      </c>
      <c r="D2120" s="18">
        <v>42840</v>
      </c>
      <c r="E2120" t="s">
        <v>215</v>
      </c>
      <c r="F2120" t="s">
        <v>2840</v>
      </c>
      <c r="G2120" t="s">
        <v>2841</v>
      </c>
      <c r="H2120" t="s">
        <v>68</v>
      </c>
      <c r="I2120" t="s">
        <v>54</v>
      </c>
      <c r="J2120" t="s">
        <v>122</v>
      </c>
      <c r="K2120" t="s">
        <v>123</v>
      </c>
      <c r="L2120">
        <v>98105</v>
      </c>
      <c r="M2120" t="s">
        <v>71</v>
      </c>
      <c r="N2120" t="s">
        <v>942</v>
      </c>
      <c r="O2120" t="s">
        <v>73</v>
      </c>
      <c r="P2120" t="s">
        <v>117</v>
      </c>
      <c r="Q2120" t="s">
        <v>943</v>
      </c>
      <c r="R2120" s="19">
        <v>5.28</v>
      </c>
      <c r="S2120" s="17">
        <v>1</v>
      </c>
      <c r="T2120" s="20">
        <v>0</v>
      </c>
      <c r="U2120" s="19">
        <v>2.3759999999999999</v>
      </c>
      <c r="V2120" s="20">
        <f t="shared" si="165"/>
        <v>0.44999999999999996</v>
      </c>
      <c r="W2120" s="17">
        <f t="shared" si="166"/>
        <v>2017</v>
      </c>
      <c r="X2120" t="str">
        <f t="shared" si="167"/>
        <v>Apr-2017</v>
      </c>
      <c r="Y2120" s="17">
        <f t="shared" si="168"/>
        <v>2</v>
      </c>
      <c r="Z2120" t="str">
        <f t="shared" si="169"/>
        <v>0% (No Discount)</v>
      </c>
      <c r="AA2120" s="17">
        <f>IF(COUNTIF($B$2:B2120,B2120)=1,1,0)</f>
        <v>1</v>
      </c>
      <c r="AB2120" s="17">
        <f>IF(COUNTIF($F$2:F2120,F2120)=1,1,0)</f>
        <v>0</v>
      </c>
    </row>
    <row r="2121" spans="1:28" x14ac:dyDescent="0.2">
      <c r="A2121" s="17">
        <v>2120</v>
      </c>
      <c r="B2121" t="s">
        <v>5062</v>
      </c>
      <c r="C2121" s="18">
        <v>42838</v>
      </c>
      <c r="D2121" s="18">
        <v>42840</v>
      </c>
      <c r="E2121" t="s">
        <v>215</v>
      </c>
      <c r="F2121" t="s">
        <v>2840</v>
      </c>
      <c r="G2121" t="s">
        <v>2841</v>
      </c>
      <c r="H2121" t="s">
        <v>68</v>
      </c>
      <c r="I2121" t="s">
        <v>54</v>
      </c>
      <c r="J2121" t="s">
        <v>122</v>
      </c>
      <c r="K2121" t="s">
        <v>123</v>
      </c>
      <c r="L2121">
        <v>98105</v>
      </c>
      <c r="M2121" t="s">
        <v>71</v>
      </c>
      <c r="N2121" t="s">
        <v>4802</v>
      </c>
      <c r="O2121" t="s">
        <v>73</v>
      </c>
      <c r="P2121" t="s">
        <v>102</v>
      </c>
      <c r="Q2121" t="s">
        <v>4803</v>
      </c>
      <c r="R2121" s="19">
        <v>895.92</v>
      </c>
      <c r="S2121" s="17">
        <v>5</v>
      </c>
      <c r="T2121" s="20">
        <v>0.2</v>
      </c>
      <c r="U2121" s="19">
        <v>302.37299999999999</v>
      </c>
      <c r="V2121" s="20">
        <f t="shared" si="165"/>
        <v>0.33750000000000002</v>
      </c>
      <c r="W2121" s="17">
        <f t="shared" si="166"/>
        <v>2017</v>
      </c>
      <c r="X2121" t="str">
        <f t="shared" si="167"/>
        <v>Apr-2017</v>
      </c>
      <c r="Y2121" s="17">
        <f t="shared" si="168"/>
        <v>2</v>
      </c>
      <c r="Z2121" t="str">
        <f t="shared" si="169"/>
        <v>11-20%</v>
      </c>
      <c r="AA2121" s="17">
        <f>IF(COUNTIF($B$2:B2121,B2121)=1,1,0)</f>
        <v>0</v>
      </c>
      <c r="AB2121" s="17">
        <f>IF(COUNTIF($F$2:F2121,F2121)=1,1,0)</f>
        <v>0</v>
      </c>
    </row>
    <row r="2122" spans="1:28" x14ac:dyDescent="0.2">
      <c r="A2122" s="17">
        <v>2121</v>
      </c>
      <c r="B2122" t="s">
        <v>5063</v>
      </c>
      <c r="C2122" s="18">
        <v>42742</v>
      </c>
      <c r="D2122" s="18">
        <v>42748</v>
      </c>
      <c r="E2122" t="s">
        <v>77</v>
      </c>
      <c r="F2122" t="s">
        <v>3938</v>
      </c>
      <c r="G2122" t="s">
        <v>3939</v>
      </c>
      <c r="H2122" t="s">
        <v>53</v>
      </c>
      <c r="I2122" t="s">
        <v>54</v>
      </c>
      <c r="J2122" t="s">
        <v>5064</v>
      </c>
      <c r="K2122" t="s">
        <v>81</v>
      </c>
      <c r="L2122">
        <v>32174</v>
      </c>
      <c r="M2122" t="s">
        <v>57</v>
      </c>
      <c r="N2122" t="s">
        <v>2947</v>
      </c>
      <c r="O2122" t="s">
        <v>73</v>
      </c>
      <c r="P2122" t="s">
        <v>102</v>
      </c>
      <c r="Q2122" t="s">
        <v>2948</v>
      </c>
      <c r="R2122" s="19">
        <v>2.8079999999999998</v>
      </c>
      <c r="S2122" s="17">
        <v>3</v>
      </c>
      <c r="T2122" s="20">
        <v>0.7</v>
      </c>
      <c r="U2122" s="19">
        <v>-1.9656</v>
      </c>
      <c r="V2122" s="20">
        <f t="shared" si="165"/>
        <v>-0.70000000000000007</v>
      </c>
      <c r="W2122" s="17">
        <f t="shared" si="166"/>
        <v>2017</v>
      </c>
      <c r="X2122" t="str">
        <f t="shared" si="167"/>
        <v>Jan-2017</v>
      </c>
      <c r="Y2122" s="17">
        <f t="shared" si="168"/>
        <v>6</v>
      </c>
      <c r="Z2122" t="str">
        <f t="shared" si="169"/>
        <v>Over 50%</v>
      </c>
      <c r="AA2122" s="17">
        <f>IF(COUNTIF($B$2:B2122,B2122)=1,1,0)</f>
        <v>1</v>
      </c>
      <c r="AB2122" s="17">
        <f>IF(COUNTIF($F$2:F2122,F2122)=1,1,0)</f>
        <v>0</v>
      </c>
    </row>
    <row r="2123" spans="1:28" x14ac:dyDescent="0.2">
      <c r="A2123" s="17">
        <v>2122</v>
      </c>
      <c r="B2123" t="s">
        <v>5065</v>
      </c>
      <c r="C2123" s="18">
        <v>43048</v>
      </c>
      <c r="D2123" s="18">
        <v>43050</v>
      </c>
      <c r="E2123" t="s">
        <v>215</v>
      </c>
      <c r="F2123" t="s">
        <v>733</v>
      </c>
      <c r="G2123" t="s">
        <v>734</v>
      </c>
      <c r="H2123" t="s">
        <v>68</v>
      </c>
      <c r="I2123" t="s">
        <v>54</v>
      </c>
      <c r="J2123" t="s">
        <v>5066</v>
      </c>
      <c r="K2123" t="s">
        <v>70</v>
      </c>
      <c r="L2123">
        <v>94086</v>
      </c>
      <c r="M2123" t="s">
        <v>71</v>
      </c>
      <c r="N2123" t="s">
        <v>288</v>
      </c>
      <c r="O2123" t="s">
        <v>59</v>
      </c>
      <c r="P2123" t="s">
        <v>63</v>
      </c>
      <c r="Q2123" t="s">
        <v>289</v>
      </c>
      <c r="R2123" s="19">
        <v>215.976</v>
      </c>
      <c r="S2123" s="17">
        <v>3</v>
      </c>
      <c r="T2123" s="20">
        <v>0.2</v>
      </c>
      <c r="U2123" s="19">
        <v>-2.6997</v>
      </c>
      <c r="V2123" s="20">
        <f t="shared" si="165"/>
        <v>-1.2500000000000001E-2</v>
      </c>
      <c r="W2123" s="17">
        <f t="shared" si="166"/>
        <v>2017</v>
      </c>
      <c r="X2123" t="str">
        <f t="shared" si="167"/>
        <v>Nov-2017</v>
      </c>
      <c r="Y2123" s="17">
        <f t="shared" si="168"/>
        <v>2</v>
      </c>
      <c r="Z2123" t="str">
        <f t="shared" si="169"/>
        <v>11-20%</v>
      </c>
      <c r="AA2123" s="17">
        <f>IF(COUNTIF($B$2:B2123,B2123)=1,1,0)</f>
        <v>1</v>
      </c>
      <c r="AB2123" s="17">
        <f>IF(COUNTIF($F$2:F2123,F2123)=1,1,0)</f>
        <v>0</v>
      </c>
    </row>
    <row r="2124" spans="1:28" x14ac:dyDescent="0.2">
      <c r="A2124" s="17">
        <v>2123</v>
      </c>
      <c r="B2124" t="s">
        <v>5067</v>
      </c>
      <c r="C2124" s="18">
        <v>43000</v>
      </c>
      <c r="D2124" s="18">
        <v>43002</v>
      </c>
      <c r="E2124" t="s">
        <v>50</v>
      </c>
      <c r="F2124" t="s">
        <v>3193</v>
      </c>
      <c r="G2124" t="s">
        <v>3194</v>
      </c>
      <c r="H2124" t="s">
        <v>129</v>
      </c>
      <c r="I2124" t="s">
        <v>54</v>
      </c>
      <c r="J2124" t="s">
        <v>3339</v>
      </c>
      <c r="K2124" t="s">
        <v>265</v>
      </c>
      <c r="L2124">
        <v>48911</v>
      </c>
      <c r="M2124" t="s">
        <v>132</v>
      </c>
      <c r="N2124" t="s">
        <v>1475</v>
      </c>
      <c r="O2124" t="s">
        <v>59</v>
      </c>
      <c r="P2124" t="s">
        <v>60</v>
      </c>
      <c r="Q2124" t="s">
        <v>1476</v>
      </c>
      <c r="R2124" s="19">
        <v>241.96</v>
      </c>
      <c r="S2124" s="17">
        <v>2</v>
      </c>
      <c r="T2124" s="20">
        <v>0</v>
      </c>
      <c r="U2124" s="19">
        <v>41.133200000000002</v>
      </c>
      <c r="V2124" s="20">
        <f t="shared" si="165"/>
        <v>0.17</v>
      </c>
      <c r="W2124" s="17">
        <f t="shared" si="166"/>
        <v>2017</v>
      </c>
      <c r="X2124" t="str">
        <f t="shared" si="167"/>
        <v>Sep-2017</v>
      </c>
      <c r="Y2124" s="17">
        <f t="shared" si="168"/>
        <v>2</v>
      </c>
      <c r="Z2124" t="str">
        <f t="shared" si="169"/>
        <v>0% (No Discount)</v>
      </c>
      <c r="AA2124" s="17">
        <f>IF(COUNTIF($B$2:B2124,B2124)=1,1,0)</f>
        <v>1</v>
      </c>
      <c r="AB2124" s="17">
        <f>IF(COUNTIF($F$2:F2124,F2124)=1,1,0)</f>
        <v>0</v>
      </c>
    </row>
    <row r="2125" spans="1:28" x14ac:dyDescent="0.2">
      <c r="A2125" s="17">
        <v>2124</v>
      </c>
      <c r="B2125" t="s">
        <v>5067</v>
      </c>
      <c r="C2125" s="18">
        <v>43000</v>
      </c>
      <c r="D2125" s="18">
        <v>43002</v>
      </c>
      <c r="E2125" t="s">
        <v>50</v>
      </c>
      <c r="F2125" t="s">
        <v>3193</v>
      </c>
      <c r="G2125" t="s">
        <v>3194</v>
      </c>
      <c r="H2125" t="s">
        <v>129</v>
      </c>
      <c r="I2125" t="s">
        <v>54</v>
      </c>
      <c r="J2125" t="s">
        <v>3339</v>
      </c>
      <c r="K2125" t="s">
        <v>265</v>
      </c>
      <c r="L2125">
        <v>48911</v>
      </c>
      <c r="M2125" t="s">
        <v>132</v>
      </c>
      <c r="N2125" t="s">
        <v>419</v>
      </c>
      <c r="O2125" t="s">
        <v>73</v>
      </c>
      <c r="P2125" t="s">
        <v>74</v>
      </c>
      <c r="Q2125" t="s">
        <v>420</v>
      </c>
      <c r="R2125" s="19">
        <v>27.72</v>
      </c>
      <c r="S2125" s="17">
        <v>9</v>
      </c>
      <c r="T2125" s="20">
        <v>0</v>
      </c>
      <c r="U2125" s="19">
        <v>13.3056</v>
      </c>
      <c r="V2125" s="20">
        <f t="shared" si="165"/>
        <v>0.48000000000000004</v>
      </c>
      <c r="W2125" s="17">
        <f t="shared" si="166"/>
        <v>2017</v>
      </c>
      <c r="X2125" t="str">
        <f t="shared" si="167"/>
        <v>Sep-2017</v>
      </c>
      <c r="Y2125" s="17">
        <f t="shared" si="168"/>
        <v>2</v>
      </c>
      <c r="Z2125" t="str">
        <f t="shared" si="169"/>
        <v>0% (No Discount)</v>
      </c>
      <c r="AA2125" s="17">
        <f>IF(COUNTIF($B$2:B2125,B2125)=1,1,0)</f>
        <v>0</v>
      </c>
      <c r="AB2125" s="17">
        <f>IF(COUNTIF($F$2:F2125,F2125)=1,1,0)</f>
        <v>0</v>
      </c>
    </row>
    <row r="2126" spans="1:28" x14ac:dyDescent="0.2">
      <c r="A2126" s="17">
        <v>2125</v>
      </c>
      <c r="B2126" t="s">
        <v>5068</v>
      </c>
      <c r="C2126" s="18">
        <v>43070</v>
      </c>
      <c r="D2126" s="18">
        <v>43074</v>
      </c>
      <c r="E2126" t="s">
        <v>77</v>
      </c>
      <c r="F2126" t="s">
        <v>3193</v>
      </c>
      <c r="G2126" t="s">
        <v>3194</v>
      </c>
      <c r="H2126" t="s">
        <v>129</v>
      </c>
      <c r="I2126" t="s">
        <v>54</v>
      </c>
      <c r="J2126" t="s">
        <v>173</v>
      </c>
      <c r="K2126" t="s">
        <v>174</v>
      </c>
      <c r="L2126">
        <v>19143</v>
      </c>
      <c r="M2126" t="s">
        <v>175</v>
      </c>
      <c r="N2126" t="s">
        <v>5069</v>
      </c>
      <c r="O2126" t="s">
        <v>73</v>
      </c>
      <c r="P2126" t="s">
        <v>200</v>
      </c>
      <c r="Q2126" t="s">
        <v>5070</v>
      </c>
      <c r="R2126" s="19">
        <v>104.68</v>
      </c>
      <c r="S2126" s="17">
        <v>5</v>
      </c>
      <c r="T2126" s="20">
        <v>0.2</v>
      </c>
      <c r="U2126" s="19">
        <v>35.329500000000003</v>
      </c>
      <c r="V2126" s="20">
        <f t="shared" si="165"/>
        <v>0.33750000000000002</v>
      </c>
      <c r="W2126" s="17">
        <f t="shared" si="166"/>
        <v>2017</v>
      </c>
      <c r="X2126" t="str">
        <f t="shared" si="167"/>
        <v>Dec-2017</v>
      </c>
      <c r="Y2126" s="17">
        <f t="shared" si="168"/>
        <v>4</v>
      </c>
      <c r="Z2126" t="str">
        <f t="shared" si="169"/>
        <v>11-20%</v>
      </c>
      <c r="AA2126" s="17">
        <f>IF(COUNTIF($B$2:B2126,B2126)=1,1,0)</f>
        <v>1</v>
      </c>
      <c r="AB2126" s="17">
        <f>IF(COUNTIF($F$2:F2126,F2126)=1,1,0)</f>
        <v>0</v>
      </c>
    </row>
    <row r="2127" spans="1:28" x14ac:dyDescent="0.2">
      <c r="A2127" s="17">
        <v>2126</v>
      </c>
      <c r="B2127" t="s">
        <v>5068</v>
      </c>
      <c r="C2127" s="18">
        <v>43070</v>
      </c>
      <c r="D2127" s="18">
        <v>43074</v>
      </c>
      <c r="E2127" t="s">
        <v>77</v>
      </c>
      <c r="F2127" t="s">
        <v>3193</v>
      </c>
      <c r="G2127" t="s">
        <v>3194</v>
      </c>
      <c r="H2127" t="s">
        <v>129</v>
      </c>
      <c r="I2127" t="s">
        <v>54</v>
      </c>
      <c r="J2127" t="s">
        <v>173</v>
      </c>
      <c r="K2127" t="s">
        <v>174</v>
      </c>
      <c r="L2127">
        <v>19143</v>
      </c>
      <c r="M2127" t="s">
        <v>175</v>
      </c>
      <c r="N2127" t="s">
        <v>5071</v>
      </c>
      <c r="O2127" t="s">
        <v>98</v>
      </c>
      <c r="P2127" t="s">
        <v>99</v>
      </c>
      <c r="Q2127" t="s">
        <v>5072</v>
      </c>
      <c r="R2127" s="19">
        <v>62.957999999999998</v>
      </c>
      <c r="S2127" s="17">
        <v>7</v>
      </c>
      <c r="T2127" s="20">
        <v>0.4</v>
      </c>
      <c r="U2127" s="19">
        <v>9.4436999999999998</v>
      </c>
      <c r="V2127" s="20">
        <f t="shared" si="165"/>
        <v>0.15</v>
      </c>
      <c r="W2127" s="17">
        <f t="shared" si="166"/>
        <v>2017</v>
      </c>
      <c r="X2127" t="str">
        <f t="shared" si="167"/>
        <v>Dec-2017</v>
      </c>
      <c r="Y2127" s="17">
        <f t="shared" si="168"/>
        <v>4</v>
      </c>
      <c r="Z2127" t="str">
        <f t="shared" si="169"/>
        <v>31-40%</v>
      </c>
      <c r="AA2127" s="17">
        <f>IF(COUNTIF($B$2:B2127,B2127)=1,1,0)</f>
        <v>0</v>
      </c>
      <c r="AB2127" s="17">
        <f>IF(COUNTIF($F$2:F2127,F2127)=1,1,0)</f>
        <v>0</v>
      </c>
    </row>
    <row r="2128" spans="1:28" x14ac:dyDescent="0.2">
      <c r="A2128" s="17">
        <v>2127</v>
      </c>
      <c r="B2128" t="s">
        <v>5073</v>
      </c>
      <c r="C2128" s="18">
        <v>41813</v>
      </c>
      <c r="D2128" s="18">
        <v>41818</v>
      </c>
      <c r="E2128" t="s">
        <v>77</v>
      </c>
      <c r="F2128" t="s">
        <v>5074</v>
      </c>
      <c r="G2128" t="s">
        <v>5075</v>
      </c>
      <c r="H2128" t="s">
        <v>53</v>
      </c>
      <c r="I2128" t="s">
        <v>54</v>
      </c>
      <c r="J2128" t="s">
        <v>173</v>
      </c>
      <c r="K2128" t="s">
        <v>174</v>
      </c>
      <c r="L2128">
        <v>19143</v>
      </c>
      <c r="M2128" t="s">
        <v>175</v>
      </c>
      <c r="N2128" t="s">
        <v>1445</v>
      </c>
      <c r="O2128" t="s">
        <v>98</v>
      </c>
      <c r="P2128" t="s">
        <v>188</v>
      </c>
      <c r="Q2128" t="s">
        <v>1446</v>
      </c>
      <c r="R2128" s="19">
        <v>86.376000000000005</v>
      </c>
      <c r="S2128" s="17">
        <v>3</v>
      </c>
      <c r="T2128" s="20">
        <v>0.2</v>
      </c>
      <c r="U2128" s="19">
        <v>1.0797000000000001</v>
      </c>
      <c r="V2128" s="20">
        <f t="shared" si="165"/>
        <v>1.2500000000000001E-2</v>
      </c>
      <c r="W2128" s="17">
        <f t="shared" si="166"/>
        <v>2014</v>
      </c>
      <c r="X2128" t="str">
        <f t="shared" si="167"/>
        <v>Jun-2014</v>
      </c>
      <c r="Y2128" s="17">
        <f t="shared" si="168"/>
        <v>5</v>
      </c>
      <c r="Z2128" t="str">
        <f t="shared" si="169"/>
        <v>11-20%</v>
      </c>
      <c r="AA2128" s="17">
        <f>IF(COUNTIF($B$2:B2128,B2128)=1,1,0)</f>
        <v>1</v>
      </c>
      <c r="AB2128" s="17">
        <f>IF(COUNTIF($F$2:F2128,F2128)=1,1,0)</f>
        <v>1</v>
      </c>
    </row>
    <row r="2129" spans="1:28" x14ac:dyDescent="0.2">
      <c r="A2129" s="17">
        <v>2128</v>
      </c>
      <c r="B2129" t="s">
        <v>5076</v>
      </c>
      <c r="C2129" s="18">
        <v>42281</v>
      </c>
      <c r="D2129" s="18">
        <v>42286</v>
      </c>
      <c r="E2129" t="s">
        <v>77</v>
      </c>
      <c r="F2129" t="s">
        <v>3823</v>
      </c>
      <c r="G2129" t="s">
        <v>3824</v>
      </c>
      <c r="H2129" t="s">
        <v>129</v>
      </c>
      <c r="I2129" t="s">
        <v>54</v>
      </c>
      <c r="J2129" t="s">
        <v>173</v>
      </c>
      <c r="K2129" t="s">
        <v>174</v>
      </c>
      <c r="L2129">
        <v>19134</v>
      </c>
      <c r="M2129" t="s">
        <v>175</v>
      </c>
      <c r="N2129" t="s">
        <v>5077</v>
      </c>
      <c r="O2129" t="s">
        <v>59</v>
      </c>
      <c r="P2129" t="s">
        <v>92</v>
      </c>
      <c r="Q2129" t="s">
        <v>5078</v>
      </c>
      <c r="R2129" s="19">
        <v>64.944000000000003</v>
      </c>
      <c r="S2129" s="17">
        <v>3</v>
      </c>
      <c r="T2129" s="20">
        <v>0.2</v>
      </c>
      <c r="U2129" s="19">
        <v>6.4943999999999997</v>
      </c>
      <c r="V2129" s="20">
        <f t="shared" si="165"/>
        <v>9.9999999999999992E-2</v>
      </c>
      <c r="W2129" s="17">
        <f t="shared" si="166"/>
        <v>2015</v>
      </c>
      <c r="X2129" t="str">
        <f t="shared" si="167"/>
        <v>Oct-2015</v>
      </c>
      <c r="Y2129" s="17">
        <f t="shared" si="168"/>
        <v>5</v>
      </c>
      <c r="Z2129" t="str">
        <f t="shared" si="169"/>
        <v>11-20%</v>
      </c>
      <c r="AA2129" s="17">
        <f>IF(COUNTIF($B$2:B2129,B2129)=1,1,0)</f>
        <v>1</v>
      </c>
      <c r="AB2129" s="17">
        <f>IF(COUNTIF($F$2:F2129,F2129)=1,1,0)</f>
        <v>0</v>
      </c>
    </row>
    <row r="2130" spans="1:28" x14ac:dyDescent="0.2">
      <c r="A2130" s="17">
        <v>2129</v>
      </c>
      <c r="B2130" t="s">
        <v>5076</v>
      </c>
      <c r="C2130" s="18">
        <v>42281</v>
      </c>
      <c r="D2130" s="18">
        <v>42286</v>
      </c>
      <c r="E2130" t="s">
        <v>77</v>
      </c>
      <c r="F2130" t="s">
        <v>3823</v>
      </c>
      <c r="G2130" t="s">
        <v>3824</v>
      </c>
      <c r="H2130" t="s">
        <v>129</v>
      </c>
      <c r="I2130" t="s">
        <v>54</v>
      </c>
      <c r="J2130" t="s">
        <v>173</v>
      </c>
      <c r="K2130" t="s">
        <v>174</v>
      </c>
      <c r="L2130">
        <v>19134</v>
      </c>
      <c r="M2130" t="s">
        <v>175</v>
      </c>
      <c r="N2130" t="s">
        <v>3983</v>
      </c>
      <c r="O2130" t="s">
        <v>73</v>
      </c>
      <c r="P2130" t="s">
        <v>117</v>
      </c>
      <c r="Q2130" t="s">
        <v>3984</v>
      </c>
      <c r="R2130" s="19">
        <v>20.736000000000001</v>
      </c>
      <c r="S2130" s="17">
        <v>4</v>
      </c>
      <c r="T2130" s="20">
        <v>0.2</v>
      </c>
      <c r="U2130" s="19">
        <v>7.2576000000000001</v>
      </c>
      <c r="V2130" s="20">
        <f t="shared" si="165"/>
        <v>0.35</v>
      </c>
      <c r="W2130" s="17">
        <f t="shared" si="166"/>
        <v>2015</v>
      </c>
      <c r="X2130" t="str">
        <f t="shared" si="167"/>
        <v>Oct-2015</v>
      </c>
      <c r="Y2130" s="17">
        <f t="shared" si="168"/>
        <v>5</v>
      </c>
      <c r="Z2130" t="str">
        <f t="shared" si="169"/>
        <v>11-20%</v>
      </c>
      <c r="AA2130" s="17">
        <f>IF(COUNTIF($B$2:B2130,B2130)=1,1,0)</f>
        <v>0</v>
      </c>
      <c r="AB2130" s="17">
        <f>IF(COUNTIF($F$2:F2130,F2130)=1,1,0)</f>
        <v>0</v>
      </c>
    </row>
    <row r="2131" spans="1:28" x14ac:dyDescent="0.2">
      <c r="A2131" s="17">
        <v>2130</v>
      </c>
      <c r="B2131" t="s">
        <v>5079</v>
      </c>
      <c r="C2131" s="18">
        <v>41779</v>
      </c>
      <c r="D2131" s="18">
        <v>41781</v>
      </c>
      <c r="E2131" t="s">
        <v>50</v>
      </c>
      <c r="F2131" t="s">
        <v>5080</v>
      </c>
      <c r="G2131" t="s">
        <v>5081</v>
      </c>
      <c r="H2131" t="s">
        <v>68</v>
      </c>
      <c r="I2131" t="s">
        <v>54</v>
      </c>
      <c r="J2131" t="s">
        <v>271</v>
      </c>
      <c r="K2131" t="s">
        <v>2728</v>
      </c>
      <c r="L2131">
        <v>3820</v>
      </c>
      <c r="M2131" t="s">
        <v>175</v>
      </c>
      <c r="N2131" t="s">
        <v>5082</v>
      </c>
      <c r="O2131" t="s">
        <v>73</v>
      </c>
      <c r="P2131" t="s">
        <v>105</v>
      </c>
      <c r="Q2131" t="s">
        <v>5083</v>
      </c>
      <c r="R2131" s="19">
        <v>33.28</v>
      </c>
      <c r="S2131" s="17">
        <v>4</v>
      </c>
      <c r="T2131" s="20">
        <v>0</v>
      </c>
      <c r="U2131" s="19">
        <v>9.3184000000000005</v>
      </c>
      <c r="V2131" s="20">
        <f t="shared" si="165"/>
        <v>0.28000000000000003</v>
      </c>
      <c r="W2131" s="17">
        <f t="shared" si="166"/>
        <v>2014</v>
      </c>
      <c r="X2131" t="str">
        <f t="shared" si="167"/>
        <v>May-2014</v>
      </c>
      <c r="Y2131" s="17">
        <f t="shared" si="168"/>
        <v>2</v>
      </c>
      <c r="Z2131" t="str">
        <f t="shared" si="169"/>
        <v>0% (No Discount)</v>
      </c>
      <c r="AA2131" s="17">
        <f>IF(COUNTIF($B$2:B2131,B2131)=1,1,0)</f>
        <v>1</v>
      </c>
      <c r="AB2131" s="17">
        <f>IF(COUNTIF($F$2:F2131,F2131)=1,1,0)</f>
        <v>1</v>
      </c>
    </row>
    <row r="2132" spans="1:28" x14ac:dyDescent="0.2">
      <c r="A2132" s="17">
        <v>2131</v>
      </c>
      <c r="B2132" t="s">
        <v>5079</v>
      </c>
      <c r="C2132" s="18">
        <v>41779</v>
      </c>
      <c r="D2132" s="18">
        <v>41781</v>
      </c>
      <c r="E2132" t="s">
        <v>50</v>
      </c>
      <c r="F2132" t="s">
        <v>5080</v>
      </c>
      <c r="G2132" t="s">
        <v>5081</v>
      </c>
      <c r="H2132" t="s">
        <v>68</v>
      </c>
      <c r="I2132" t="s">
        <v>54</v>
      </c>
      <c r="J2132" t="s">
        <v>271</v>
      </c>
      <c r="K2132" t="s">
        <v>2728</v>
      </c>
      <c r="L2132">
        <v>3820</v>
      </c>
      <c r="M2132" t="s">
        <v>175</v>
      </c>
      <c r="N2132" t="s">
        <v>5084</v>
      </c>
      <c r="O2132" t="s">
        <v>73</v>
      </c>
      <c r="P2132" t="s">
        <v>95</v>
      </c>
      <c r="Q2132" t="s">
        <v>5085</v>
      </c>
      <c r="R2132" s="19">
        <v>38.520000000000003</v>
      </c>
      <c r="S2132" s="17">
        <v>9</v>
      </c>
      <c r="T2132" s="20">
        <v>0</v>
      </c>
      <c r="U2132" s="19">
        <v>11.9412</v>
      </c>
      <c r="V2132" s="20">
        <f t="shared" si="165"/>
        <v>0.31</v>
      </c>
      <c r="W2132" s="17">
        <f t="shared" si="166"/>
        <v>2014</v>
      </c>
      <c r="X2132" t="str">
        <f t="shared" si="167"/>
        <v>May-2014</v>
      </c>
      <c r="Y2132" s="17">
        <f t="shared" si="168"/>
        <v>2</v>
      </c>
      <c r="Z2132" t="str">
        <f t="shared" si="169"/>
        <v>0% (No Discount)</v>
      </c>
      <c r="AA2132" s="17">
        <f>IF(COUNTIF($B$2:B2132,B2132)=1,1,0)</f>
        <v>0</v>
      </c>
      <c r="AB2132" s="17">
        <f>IF(COUNTIF($F$2:F2132,F2132)=1,1,0)</f>
        <v>0</v>
      </c>
    </row>
    <row r="2133" spans="1:28" x14ac:dyDescent="0.2">
      <c r="A2133" s="17">
        <v>2132</v>
      </c>
      <c r="B2133" t="s">
        <v>5079</v>
      </c>
      <c r="C2133" s="18">
        <v>41779</v>
      </c>
      <c r="D2133" s="18">
        <v>41781</v>
      </c>
      <c r="E2133" t="s">
        <v>50</v>
      </c>
      <c r="F2133" t="s">
        <v>5080</v>
      </c>
      <c r="G2133" t="s">
        <v>5081</v>
      </c>
      <c r="H2133" t="s">
        <v>68</v>
      </c>
      <c r="I2133" t="s">
        <v>54</v>
      </c>
      <c r="J2133" t="s">
        <v>271</v>
      </c>
      <c r="K2133" t="s">
        <v>2728</v>
      </c>
      <c r="L2133">
        <v>3820</v>
      </c>
      <c r="M2133" t="s">
        <v>175</v>
      </c>
      <c r="N2133" t="s">
        <v>3498</v>
      </c>
      <c r="O2133" t="s">
        <v>59</v>
      </c>
      <c r="P2133" t="s">
        <v>92</v>
      </c>
      <c r="Q2133" t="s">
        <v>3499</v>
      </c>
      <c r="R2133" s="19">
        <v>139.86000000000001</v>
      </c>
      <c r="S2133" s="17">
        <v>7</v>
      </c>
      <c r="T2133" s="20">
        <v>0</v>
      </c>
      <c r="U2133" s="19">
        <v>60.139800000000001</v>
      </c>
      <c r="V2133" s="20">
        <f t="shared" si="165"/>
        <v>0.42999999999999994</v>
      </c>
      <c r="W2133" s="17">
        <f t="shared" si="166"/>
        <v>2014</v>
      </c>
      <c r="X2133" t="str">
        <f t="shared" si="167"/>
        <v>May-2014</v>
      </c>
      <c r="Y2133" s="17">
        <f t="shared" si="168"/>
        <v>2</v>
      </c>
      <c r="Z2133" t="str">
        <f t="shared" si="169"/>
        <v>0% (No Discount)</v>
      </c>
      <c r="AA2133" s="17">
        <f>IF(COUNTIF($B$2:B2133,B2133)=1,1,0)</f>
        <v>0</v>
      </c>
      <c r="AB2133" s="17">
        <f>IF(COUNTIF($F$2:F2133,F2133)=1,1,0)</f>
        <v>0</v>
      </c>
    </row>
    <row r="2134" spans="1:28" x14ac:dyDescent="0.2">
      <c r="A2134" s="17">
        <v>2133</v>
      </c>
      <c r="B2134" t="s">
        <v>5086</v>
      </c>
      <c r="C2134" s="18">
        <v>42328</v>
      </c>
      <c r="D2134" s="18">
        <v>42334</v>
      </c>
      <c r="E2134" t="s">
        <v>77</v>
      </c>
      <c r="F2134" t="s">
        <v>2483</v>
      </c>
      <c r="G2134" t="s">
        <v>2484</v>
      </c>
      <c r="H2134" t="s">
        <v>53</v>
      </c>
      <c r="I2134" t="s">
        <v>54</v>
      </c>
      <c r="J2134" t="s">
        <v>293</v>
      </c>
      <c r="K2134" t="s">
        <v>294</v>
      </c>
      <c r="L2134">
        <v>10011</v>
      </c>
      <c r="M2134" t="s">
        <v>175</v>
      </c>
      <c r="N2134" t="s">
        <v>5087</v>
      </c>
      <c r="O2134" t="s">
        <v>73</v>
      </c>
      <c r="P2134" t="s">
        <v>117</v>
      </c>
      <c r="Q2134" t="s">
        <v>5088</v>
      </c>
      <c r="R2134" s="19">
        <v>19.649999999999999</v>
      </c>
      <c r="S2134" s="17">
        <v>3</v>
      </c>
      <c r="T2134" s="20">
        <v>0</v>
      </c>
      <c r="U2134" s="19">
        <v>9.0389999999999997</v>
      </c>
      <c r="V2134" s="20">
        <f t="shared" si="165"/>
        <v>0.46</v>
      </c>
      <c r="W2134" s="17">
        <f t="shared" si="166"/>
        <v>2015</v>
      </c>
      <c r="X2134" t="str">
        <f t="shared" si="167"/>
        <v>Nov-2015</v>
      </c>
      <c r="Y2134" s="17">
        <f t="shared" si="168"/>
        <v>6</v>
      </c>
      <c r="Z2134" t="str">
        <f t="shared" si="169"/>
        <v>0% (No Discount)</v>
      </c>
      <c r="AA2134" s="17">
        <f>IF(COUNTIF($B$2:B2134,B2134)=1,1,0)</f>
        <v>1</v>
      </c>
      <c r="AB2134" s="17">
        <f>IF(COUNTIF($F$2:F2134,F2134)=1,1,0)</f>
        <v>0</v>
      </c>
    </row>
    <row r="2135" spans="1:28" x14ac:dyDescent="0.2">
      <c r="A2135" s="17">
        <v>2134</v>
      </c>
      <c r="B2135" t="s">
        <v>5089</v>
      </c>
      <c r="C2135" s="18">
        <v>42338</v>
      </c>
      <c r="D2135" s="18">
        <v>42342</v>
      </c>
      <c r="E2135" t="s">
        <v>77</v>
      </c>
      <c r="F2135" t="s">
        <v>5090</v>
      </c>
      <c r="G2135" t="s">
        <v>5091</v>
      </c>
      <c r="H2135" t="s">
        <v>53</v>
      </c>
      <c r="I2135" t="s">
        <v>54</v>
      </c>
      <c r="J2135" t="s">
        <v>173</v>
      </c>
      <c r="K2135" t="s">
        <v>174</v>
      </c>
      <c r="L2135">
        <v>19134</v>
      </c>
      <c r="M2135" t="s">
        <v>175</v>
      </c>
      <c r="N2135" t="s">
        <v>124</v>
      </c>
      <c r="O2135" t="s">
        <v>73</v>
      </c>
      <c r="P2135" t="s">
        <v>102</v>
      </c>
      <c r="Q2135" t="s">
        <v>125</v>
      </c>
      <c r="R2135" s="19">
        <v>152.99100000000001</v>
      </c>
      <c r="S2135" s="17">
        <v>3</v>
      </c>
      <c r="T2135" s="20">
        <v>0.7</v>
      </c>
      <c r="U2135" s="19">
        <v>-122.39279999999999</v>
      </c>
      <c r="V2135" s="20">
        <f t="shared" si="165"/>
        <v>-0.79999999999999993</v>
      </c>
      <c r="W2135" s="17">
        <f t="shared" si="166"/>
        <v>2015</v>
      </c>
      <c r="X2135" t="str">
        <f t="shared" si="167"/>
        <v>Nov-2015</v>
      </c>
      <c r="Y2135" s="17">
        <f t="shared" si="168"/>
        <v>4</v>
      </c>
      <c r="Z2135" t="str">
        <f t="shared" si="169"/>
        <v>Over 50%</v>
      </c>
      <c r="AA2135" s="17">
        <f>IF(COUNTIF($B$2:B2135,B2135)=1,1,0)</f>
        <v>1</v>
      </c>
      <c r="AB2135" s="17">
        <f>IF(COUNTIF($F$2:F2135,F2135)=1,1,0)</f>
        <v>1</v>
      </c>
    </row>
    <row r="2136" spans="1:28" x14ac:dyDescent="0.2">
      <c r="A2136" s="17">
        <v>2135</v>
      </c>
      <c r="B2136" t="s">
        <v>5089</v>
      </c>
      <c r="C2136" s="18">
        <v>42338</v>
      </c>
      <c r="D2136" s="18">
        <v>42342</v>
      </c>
      <c r="E2136" t="s">
        <v>77</v>
      </c>
      <c r="F2136" t="s">
        <v>5090</v>
      </c>
      <c r="G2136" t="s">
        <v>5091</v>
      </c>
      <c r="H2136" t="s">
        <v>53</v>
      </c>
      <c r="I2136" t="s">
        <v>54</v>
      </c>
      <c r="J2136" t="s">
        <v>173</v>
      </c>
      <c r="K2136" t="s">
        <v>174</v>
      </c>
      <c r="L2136">
        <v>19134</v>
      </c>
      <c r="M2136" t="s">
        <v>175</v>
      </c>
      <c r="N2136" t="s">
        <v>3831</v>
      </c>
      <c r="O2136" t="s">
        <v>73</v>
      </c>
      <c r="P2136" t="s">
        <v>296</v>
      </c>
      <c r="Q2136" t="s">
        <v>3832</v>
      </c>
      <c r="R2136" s="19">
        <v>10.584</v>
      </c>
      <c r="S2136" s="17">
        <v>7</v>
      </c>
      <c r="T2136" s="20">
        <v>0.2</v>
      </c>
      <c r="U2136" s="19">
        <v>-2.3814000000000002</v>
      </c>
      <c r="V2136" s="20">
        <f t="shared" si="165"/>
        <v>-0.22500000000000003</v>
      </c>
      <c r="W2136" s="17">
        <f t="shared" si="166"/>
        <v>2015</v>
      </c>
      <c r="X2136" t="str">
        <f t="shared" si="167"/>
        <v>Nov-2015</v>
      </c>
      <c r="Y2136" s="17">
        <f t="shared" si="168"/>
        <v>4</v>
      </c>
      <c r="Z2136" t="str">
        <f t="shared" si="169"/>
        <v>11-20%</v>
      </c>
      <c r="AA2136" s="17">
        <f>IF(COUNTIF($B$2:B2136,B2136)=1,1,0)</f>
        <v>0</v>
      </c>
      <c r="AB2136" s="17">
        <f>IF(COUNTIF($F$2:F2136,F2136)=1,1,0)</f>
        <v>0</v>
      </c>
    </row>
    <row r="2137" spans="1:28" x14ac:dyDescent="0.2">
      <c r="A2137" s="17">
        <v>2136</v>
      </c>
      <c r="B2137" t="s">
        <v>5089</v>
      </c>
      <c r="C2137" s="18">
        <v>42338</v>
      </c>
      <c r="D2137" s="18">
        <v>42342</v>
      </c>
      <c r="E2137" t="s">
        <v>77</v>
      </c>
      <c r="F2137" t="s">
        <v>5090</v>
      </c>
      <c r="G2137" t="s">
        <v>5091</v>
      </c>
      <c r="H2137" t="s">
        <v>53</v>
      </c>
      <c r="I2137" t="s">
        <v>54</v>
      </c>
      <c r="J2137" t="s">
        <v>173</v>
      </c>
      <c r="K2137" t="s">
        <v>174</v>
      </c>
      <c r="L2137">
        <v>19134</v>
      </c>
      <c r="M2137" t="s">
        <v>175</v>
      </c>
      <c r="N2137" t="s">
        <v>5092</v>
      </c>
      <c r="O2137" t="s">
        <v>98</v>
      </c>
      <c r="P2137" t="s">
        <v>99</v>
      </c>
      <c r="Q2137" t="s">
        <v>5093</v>
      </c>
      <c r="R2137" s="19">
        <v>94.92</v>
      </c>
      <c r="S2137" s="17">
        <v>4</v>
      </c>
      <c r="T2137" s="20">
        <v>0.4</v>
      </c>
      <c r="U2137" s="19">
        <v>15.82</v>
      </c>
      <c r="V2137" s="20">
        <f t="shared" si="165"/>
        <v>0.16666666666666666</v>
      </c>
      <c r="W2137" s="17">
        <f t="shared" si="166"/>
        <v>2015</v>
      </c>
      <c r="X2137" t="str">
        <f t="shared" si="167"/>
        <v>Nov-2015</v>
      </c>
      <c r="Y2137" s="17">
        <f t="shared" si="168"/>
        <v>4</v>
      </c>
      <c r="Z2137" t="str">
        <f t="shared" si="169"/>
        <v>31-40%</v>
      </c>
      <c r="AA2137" s="17">
        <f>IF(COUNTIF($B$2:B2137,B2137)=1,1,0)</f>
        <v>0</v>
      </c>
      <c r="AB2137" s="17">
        <f>IF(COUNTIF($F$2:F2137,F2137)=1,1,0)</f>
        <v>0</v>
      </c>
    </row>
    <row r="2138" spans="1:28" x14ac:dyDescent="0.2">
      <c r="A2138" s="17">
        <v>2137</v>
      </c>
      <c r="B2138" t="s">
        <v>5094</v>
      </c>
      <c r="C2138" s="18">
        <v>42369</v>
      </c>
      <c r="D2138" s="18">
        <v>42374</v>
      </c>
      <c r="E2138" t="s">
        <v>77</v>
      </c>
      <c r="F2138" t="s">
        <v>5095</v>
      </c>
      <c r="G2138" t="s">
        <v>5096</v>
      </c>
      <c r="H2138" t="s">
        <v>53</v>
      </c>
      <c r="I2138" t="s">
        <v>54</v>
      </c>
      <c r="J2138" t="s">
        <v>787</v>
      </c>
      <c r="K2138" t="s">
        <v>131</v>
      </c>
      <c r="L2138">
        <v>75051</v>
      </c>
      <c r="M2138" t="s">
        <v>132</v>
      </c>
      <c r="N2138" t="s">
        <v>5097</v>
      </c>
      <c r="O2138" t="s">
        <v>59</v>
      </c>
      <c r="P2138" t="s">
        <v>92</v>
      </c>
      <c r="Q2138" t="s">
        <v>5098</v>
      </c>
      <c r="R2138" s="19">
        <v>14.76</v>
      </c>
      <c r="S2138" s="17">
        <v>5</v>
      </c>
      <c r="T2138" s="20">
        <v>0.6</v>
      </c>
      <c r="U2138" s="19">
        <v>-11.439</v>
      </c>
      <c r="V2138" s="20">
        <f t="shared" si="165"/>
        <v>-0.77500000000000002</v>
      </c>
      <c r="W2138" s="17">
        <f t="shared" si="166"/>
        <v>2015</v>
      </c>
      <c r="X2138" t="str">
        <f t="shared" si="167"/>
        <v>Dec-2015</v>
      </c>
      <c r="Y2138" s="17">
        <f t="shared" si="168"/>
        <v>5</v>
      </c>
      <c r="Z2138" t="str">
        <f t="shared" si="169"/>
        <v>Over 50%</v>
      </c>
      <c r="AA2138" s="17">
        <f>IF(COUNTIF($B$2:B2138,B2138)=1,1,0)</f>
        <v>1</v>
      </c>
      <c r="AB2138" s="17">
        <f>IF(COUNTIF($F$2:F2138,F2138)=1,1,0)</f>
        <v>1</v>
      </c>
    </row>
    <row r="2139" spans="1:28" x14ac:dyDescent="0.2">
      <c r="A2139" s="17">
        <v>2138</v>
      </c>
      <c r="B2139" t="s">
        <v>5094</v>
      </c>
      <c r="C2139" s="18">
        <v>42369</v>
      </c>
      <c r="D2139" s="18">
        <v>42374</v>
      </c>
      <c r="E2139" t="s">
        <v>77</v>
      </c>
      <c r="F2139" t="s">
        <v>5095</v>
      </c>
      <c r="G2139" t="s">
        <v>5096</v>
      </c>
      <c r="H2139" t="s">
        <v>53</v>
      </c>
      <c r="I2139" t="s">
        <v>54</v>
      </c>
      <c r="J2139" t="s">
        <v>787</v>
      </c>
      <c r="K2139" t="s">
        <v>131</v>
      </c>
      <c r="L2139">
        <v>75051</v>
      </c>
      <c r="M2139" t="s">
        <v>132</v>
      </c>
      <c r="N2139" t="s">
        <v>4855</v>
      </c>
      <c r="O2139" t="s">
        <v>73</v>
      </c>
      <c r="P2139" t="s">
        <v>102</v>
      </c>
      <c r="Q2139" t="s">
        <v>4856</v>
      </c>
      <c r="R2139" s="19">
        <v>3.6560000000000001</v>
      </c>
      <c r="S2139" s="17">
        <v>4</v>
      </c>
      <c r="T2139" s="20">
        <v>0.8</v>
      </c>
      <c r="U2139" s="19">
        <v>-5.8495999999999997</v>
      </c>
      <c r="V2139" s="20">
        <f t="shared" si="165"/>
        <v>-1.5999999999999999</v>
      </c>
      <c r="W2139" s="17">
        <f t="shared" si="166"/>
        <v>2015</v>
      </c>
      <c r="X2139" t="str">
        <f t="shared" si="167"/>
        <v>Dec-2015</v>
      </c>
      <c r="Y2139" s="17">
        <f t="shared" si="168"/>
        <v>5</v>
      </c>
      <c r="Z2139" t="str">
        <f t="shared" si="169"/>
        <v>Over 50%</v>
      </c>
      <c r="AA2139" s="17">
        <f>IF(COUNTIF($B$2:B2139,B2139)=1,1,0)</f>
        <v>0</v>
      </c>
      <c r="AB2139" s="17">
        <f>IF(COUNTIF($F$2:F2139,F2139)=1,1,0)</f>
        <v>0</v>
      </c>
    </row>
    <row r="2140" spans="1:28" x14ac:dyDescent="0.2">
      <c r="A2140" s="17">
        <v>2139</v>
      </c>
      <c r="B2140" t="s">
        <v>5099</v>
      </c>
      <c r="C2140" s="18">
        <v>43055</v>
      </c>
      <c r="D2140" s="18">
        <v>43055</v>
      </c>
      <c r="E2140" t="s">
        <v>1320</v>
      </c>
      <c r="F2140" t="s">
        <v>4888</v>
      </c>
      <c r="G2140" t="s">
        <v>4889</v>
      </c>
      <c r="H2140" t="s">
        <v>53</v>
      </c>
      <c r="I2140" t="s">
        <v>54</v>
      </c>
      <c r="J2140" t="s">
        <v>293</v>
      </c>
      <c r="K2140" t="s">
        <v>294</v>
      </c>
      <c r="L2140">
        <v>10009</v>
      </c>
      <c r="M2140" t="s">
        <v>175</v>
      </c>
      <c r="N2140" t="s">
        <v>2347</v>
      </c>
      <c r="O2140" t="s">
        <v>73</v>
      </c>
      <c r="P2140" t="s">
        <v>117</v>
      </c>
      <c r="Q2140" t="s">
        <v>2348</v>
      </c>
      <c r="R2140" s="19">
        <v>146.82</v>
      </c>
      <c r="S2140" s="17">
        <v>3</v>
      </c>
      <c r="T2140" s="20">
        <v>0</v>
      </c>
      <c r="U2140" s="19">
        <v>73.41</v>
      </c>
      <c r="V2140" s="20">
        <f t="shared" si="165"/>
        <v>0.5</v>
      </c>
      <c r="W2140" s="17">
        <f t="shared" si="166"/>
        <v>2017</v>
      </c>
      <c r="X2140" t="str">
        <f t="shared" si="167"/>
        <v>Nov-2017</v>
      </c>
      <c r="Y2140" s="17">
        <f t="shared" si="168"/>
        <v>0</v>
      </c>
      <c r="Z2140" t="str">
        <f t="shared" si="169"/>
        <v>0% (No Discount)</v>
      </c>
      <c r="AA2140" s="17">
        <f>IF(COUNTIF($B$2:B2140,B2140)=1,1,0)</f>
        <v>1</v>
      </c>
      <c r="AB2140" s="17">
        <f>IF(COUNTIF($F$2:F2140,F2140)=1,1,0)</f>
        <v>0</v>
      </c>
    </row>
    <row r="2141" spans="1:28" x14ac:dyDescent="0.2">
      <c r="A2141" s="17">
        <v>2140</v>
      </c>
      <c r="B2141" t="s">
        <v>5100</v>
      </c>
      <c r="C2141" s="18">
        <v>41796</v>
      </c>
      <c r="D2141" s="18">
        <v>41801</v>
      </c>
      <c r="E2141" t="s">
        <v>77</v>
      </c>
      <c r="F2141" t="s">
        <v>2251</v>
      </c>
      <c r="G2141" t="s">
        <v>2252</v>
      </c>
      <c r="H2141" t="s">
        <v>68</v>
      </c>
      <c r="I2141" t="s">
        <v>54</v>
      </c>
      <c r="J2141" t="s">
        <v>1203</v>
      </c>
      <c r="K2141" t="s">
        <v>294</v>
      </c>
      <c r="L2141">
        <v>11561</v>
      </c>
      <c r="M2141" t="s">
        <v>175</v>
      </c>
      <c r="N2141" t="s">
        <v>1417</v>
      </c>
      <c r="O2141" t="s">
        <v>73</v>
      </c>
      <c r="P2141" t="s">
        <v>102</v>
      </c>
      <c r="Q2141" t="s">
        <v>1418</v>
      </c>
      <c r="R2141" s="19">
        <v>149.54400000000001</v>
      </c>
      <c r="S2141" s="17">
        <v>9</v>
      </c>
      <c r="T2141" s="20">
        <v>0.2</v>
      </c>
      <c r="U2141" s="19">
        <v>50.4711</v>
      </c>
      <c r="V2141" s="20">
        <f t="shared" si="165"/>
        <v>0.33749999999999997</v>
      </c>
      <c r="W2141" s="17">
        <f t="shared" si="166"/>
        <v>2014</v>
      </c>
      <c r="X2141" t="str">
        <f t="shared" si="167"/>
        <v>Jun-2014</v>
      </c>
      <c r="Y2141" s="17">
        <f t="shared" si="168"/>
        <v>5</v>
      </c>
      <c r="Z2141" t="str">
        <f t="shared" si="169"/>
        <v>11-20%</v>
      </c>
      <c r="AA2141" s="17">
        <f>IF(COUNTIF($B$2:B2141,B2141)=1,1,0)</f>
        <v>1</v>
      </c>
      <c r="AB2141" s="17">
        <f>IF(COUNTIF($F$2:F2141,F2141)=1,1,0)</f>
        <v>0</v>
      </c>
    </row>
    <row r="2142" spans="1:28" x14ac:dyDescent="0.2">
      <c r="A2142" s="17">
        <v>2141</v>
      </c>
      <c r="B2142" t="s">
        <v>5100</v>
      </c>
      <c r="C2142" s="18">
        <v>41796</v>
      </c>
      <c r="D2142" s="18">
        <v>41801</v>
      </c>
      <c r="E2142" t="s">
        <v>77</v>
      </c>
      <c r="F2142" t="s">
        <v>2251</v>
      </c>
      <c r="G2142" t="s">
        <v>2252</v>
      </c>
      <c r="H2142" t="s">
        <v>68</v>
      </c>
      <c r="I2142" t="s">
        <v>54</v>
      </c>
      <c r="J2142" t="s">
        <v>1203</v>
      </c>
      <c r="K2142" t="s">
        <v>294</v>
      </c>
      <c r="L2142">
        <v>11561</v>
      </c>
      <c r="M2142" t="s">
        <v>175</v>
      </c>
      <c r="N2142" t="s">
        <v>5101</v>
      </c>
      <c r="O2142" t="s">
        <v>73</v>
      </c>
      <c r="P2142" t="s">
        <v>606</v>
      </c>
      <c r="Q2142" t="s">
        <v>5102</v>
      </c>
      <c r="R2142" s="19">
        <v>17.14</v>
      </c>
      <c r="S2142" s="17">
        <v>2</v>
      </c>
      <c r="T2142" s="20">
        <v>0</v>
      </c>
      <c r="U2142" s="19">
        <v>4.4564000000000004</v>
      </c>
      <c r="V2142" s="20">
        <f t="shared" si="165"/>
        <v>0.26</v>
      </c>
      <c r="W2142" s="17">
        <f t="shared" si="166"/>
        <v>2014</v>
      </c>
      <c r="X2142" t="str">
        <f t="shared" si="167"/>
        <v>Jun-2014</v>
      </c>
      <c r="Y2142" s="17">
        <f t="shared" si="168"/>
        <v>5</v>
      </c>
      <c r="Z2142" t="str">
        <f t="shared" si="169"/>
        <v>0% (No Discount)</v>
      </c>
      <c r="AA2142" s="17">
        <f>IF(COUNTIF($B$2:B2142,B2142)=1,1,0)</f>
        <v>0</v>
      </c>
      <c r="AB2142" s="17">
        <f>IF(COUNTIF($F$2:F2142,F2142)=1,1,0)</f>
        <v>0</v>
      </c>
    </row>
    <row r="2143" spans="1:28" x14ac:dyDescent="0.2">
      <c r="A2143" s="17">
        <v>2142</v>
      </c>
      <c r="B2143" t="s">
        <v>5100</v>
      </c>
      <c r="C2143" s="18">
        <v>41796</v>
      </c>
      <c r="D2143" s="18">
        <v>41801</v>
      </c>
      <c r="E2143" t="s">
        <v>77</v>
      </c>
      <c r="F2143" t="s">
        <v>2251</v>
      </c>
      <c r="G2143" t="s">
        <v>2252</v>
      </c>
      <c r="H2143" t="s">
        <v>68</v>
      </c>
      <c r="I2143" t="s">
        <v>54</v>
      </c>
      <c r="J2143" t="s">
        <v>1203</v>
      </c>
      <c r="K2143" t="s">
        <v>294</v>
      </c>
      <c r="L2143">
        <v>11561</v>
      </c>
      <c r="M2143" t="s">
        <v>175</v>
      </c>
      <c r="N2143" t="s">
        <v>5103</v>
      </c>
      <c r="O2143" t="s">
        <v>59</v>
      </c>
      <c r="P2143" t="s">
        <v>83</v>
      </c>
      <c r="Q2143" t="s">
        <v>5104</v>
      </c>
      <c r="R2143" s="19">
        <v>991.76400000000001</v>
      </c>
      <c r="S2143" s="17">
        <v>3</v>
      </c>
      <c r="T2143" s="20">
        <v>0.4</v>
      </c>
      <c r="U2143" s="19">
        <v>-347.11739999999998</v>
      </c>
      <c r="V2143" s="20">
        <f t="shared" si="165"/>
        <v>-0.35</v>
      </c>
      <c r="W2143" s="17">
        <f t="shared" si="166"/>
        <v>2014</v>
      </c>
      <c r="X2143" t="str">
        <f t="shared" si="167"/>
        <v>Jun-2014</v>
      </c>
      <c r="Y2143" s="17">
        <f t="shared" si="168"/>
        <v>5</v>
      </c>
      <c r="Z2143" t="str">
        <f t="shared" si="169"/>
        <v>31-40%</v>
      </c>
      <c r="AA2143" s="17">
        <f>IF(COUNTIF($B$2:B2143,B2143)=1,1,0)</f>
        <v>0</v>
      </c>
      <c r="AB2143" s="17">
        <f>IF(COUNTIF($F$2:F2143,F2143)=1,1,0)</f>
        <v>0</v>
      </c>
    </row>
    <row r="2144" spans="1:28" x14ac:dyDescent="0.2">
      <c r="A2144" s="17">
        <v>2143</v>
      </c>
      <c r="B2144" t="s">
        <v>5105</v>
      </c>
      <c r="C2144" s="18">
        <v>42614</v>
      </c>
      <c r="D2144" s="18">
        <v>42618</v>
      </c>
      <c r="E2144" t="s">
        <v>77</v>
      </c>
      <c r="F2144" t="s">
        <v>1389</v>
      </c>
      <c r="G2144" t="s">
        <v>1390</v>
      </c>
      <c r="H2144" t="s">
        <v>68</v>
      </c>
      <c r="I2144" t="s">
        <v>54</v>
      </c>
      <c r="J2144" t="s">
        <v>173</v>
      </c>
      <c r="K2144" t="s">
        <v>174</v>
      </c>
      <c r="L2144">
        <v>19140</v>
      </c>
      <c r="M2144" t="s">
        <v>175</v>
      </c>
      <c r="N2144" t="s">
        <v>356</v>
      </c>
      <c r="O2144" t="s">
        <v>73</v>
      </c>
      <c r="P2144" t="s">
        <v>117</v>
      </c>
      <c r="Q2144" t="s">
        <v>357</v>
      </c>
      <c r="R2144" s="19">
        <v>30.48</v>
      </c>
      <c r="S2144" s="17">
        <v>6</v>
      </c>
      <c r="T2144" s="20">
        <v>0.2</v>
      </c>
      <c r="U2144" s="19">
        <v>9.9060000000000006</v>
      </c>
      <c r="V2144" s="20">
        <f t="shared" si="165"/>
        <v>0.32500000000000001</v>
      </c>
      <c r="W2144" s="17">
        <f t="shared" si="166"/>
        <v>2016</v>
      </c>
      <c r="X2144" t="str">
        <f t="shared" si="167"/>
        <v>Sep-2016</v>
      </c>
      <c r="Y2144" s="17">
        <f t="shared" si="168"/>
        <v>4</v>
      </c>
      <c r="Z2144" t="str">
        <f t="shared" si="169"/>
        <v>11-20%</v>
      </c>
      <c r="AA2144" s="17">
        <f>IF(COUNTIF($B$2:B2144,B2144)=1,1,0)</f>
        <v>1</v>
      </c>
      <c r="AB2144" s="17">
        <f>IF(COUNTIF($F$2:F2144,F2144)=1,1,0)</f>
        <v>0</v>
      </c>
    </row>
    <row r="2145" spans="1:28" x14ac:dyDescent="0.2">
      <c r="A2145" s="17">
        <v>2144</v>
      </c>
      <c r="B2145" t="s">
        <v>5105</v>
      </c>
      <c r="C2145" s="18">
        <v>42614</v>
      </c>
      <c r="D2145" s="18">
        <v>42618</v>
      </c>
      <c r="E2145" t="s">
        <v>77</v>
      </c>
      <c r="F2145" t="s">
        <v>1389</v>
      </c>
      <c r="G2145" t="s">
        <v>1390</v>
      </c>
      <c r="H2145" t="s">
        <v>68</v>
      </c>
      <c r="I2145" t="s">
        <v>54</v>
      </c>
      <c r="J2145" t="s">
        <v>173</v>
      </c>
      <c r="K2145" t="s">
        <v>174</v>
      </c>
      <c r="L2145">
        <v>19140</v>
      </c>
      <c r="M2145" t="s">
        <v>175</v>
      </c>
      <c r="N2145" t="s">
        <v>585</v>
      </c>
      <c r="O2145" t="s">
        <v>98</v>
      </c>
      <c r="P2145" t="s">
        <v>99</v>
      </c>
      <c r="Q2145" t="s">
        <v>586</v>
      </c>
      <c r="R2145" s="19">
        <v>23.988</v>
      </c>
      <c r="S2145" s="17">
        <v>2</v>
      </c>
      <c r="T2145" s="20">
        <v>0.4</v>
      </c>
      <c r="U2145" s="19">
        <v>-4.7976000000000001</v>
      </c>
      <c r="V2145" s="20">
        <f t="shared" si="165"/>
        <v>-0.2</v>
      </c>
      <c r="W2145" s="17">
        <f t="shared" si="166"/>
        <v>2016</v>
      </c>
      <c r="X2145" t="str">
        <f t="shared" si="167"/>
        <v>Sep-2016</v>
      </c>
      <c r="Y2145" s="17">
        <f t="shared" si="168"/>
        <v>4</v>
      </c>
      <c r="Z2145" t="str">
        <f t="shared" si="169"/>
        <v>31-40%</v>
      </c>
      <c r="AA2145" s="17">
        <f>IF(COUNTIF($B$2:B2145,B2145)=1,1,0)</f>
        <v>0</v>
      </c>
      <c r="AB2145" s="17">
        <f>IF(COUNTIF($F$2:F2145,F2145)=1,1,0)</f>
        <v>0</v>
      </c>
    </row>
    <row r="2146" spans="1:28" x14ac:dyDescent="0.2">
      <c r="A2146" s="17">
        <v>2145</v>
      </c>
      <c r="B2146" t="s">
        <v>5105</v>
      </c>
      <c r="C2146" s="18">
        <v>42614</v>
      </c>
      <c r="D2146" s="18">
        <v>42618</v>
      </c>
      <c r="E2146" t="s">
        <v>77</v>
      </c>
      <c r="F2146" t="s">
        <v>1389</v>
      </c>
      <c r="G2146" t="s">
        <v>1390</v>
      </c>
      <c r="H2146" t="s">
        <v>68</v>
      </c>
      <c r="I2146" t="s">
        <v>54</v>
      </c>
      <c r="J2146" t="s">
        <v>173</v>
      </c>
      <c r="K2146" t="s">
        <v>174</v>
      </c>
      <c r="L2146">
        <v>19140</v>
      </c>
      <c r="M2146" t="s">
        <v>175</v>
      </c>
      <c r="N2146" t="s">
        <v>589</v>
      </c>
      <c r="O2146" t="s">
        <v>73</v>
      </c>
      <c r="P2146" t="s">
        <v>296</v>
      </c>
      <c r="Q2146" t="s">
        <v>590</v>
      </c>
      <c r="R2146" s="19">
        <v>16.687999999999999</v>
      </c>
      <c r="S2146" s="17">
        <v>7</v>
      </c>
      <c r="T2146" s="20">
        <v>0.2</v>
      </c>
      <c r="U2146" s="19">
        <v>5.4236000000000004</v>
      </c>
      <c r="V2146" s="20">
        <f t="shared" si="165"/>
        <v>0.32500000000000007</v>
      </c>
      <c r="W2146" s="17">
        <f t="shared" si="166"/>
        <v>2016</v>
      </c>
      <c r="X2146" t="str">
        <f t="shared" si="167"/>
        <v>Sep-2016</v>
      </c>
      <c r="Y2146" s="17">
        <f t="shared" si="168"/>
        <v>4</v>
      </c>
      <c r="Z2146" t="str">
        <f t="shared" si="169"/>
        <v>11-20%</v>
      </c>
      <c r="AA2146" s="17">
        <f>IF(COUNTIF($B$2:B2146,B2146)=1,1,0)</f>
        <v>0</v>
      </c>
      <c r="AB2146" s="17">
        <f>IF(COUNTIF($F$2:F2146,F2146)=1,1,0)</f>
        <v>0</v>
      </c>
    </row>
    <row r="2147" spans="1:28" x14ac:dyDescent="0.2">
      <c r="A2147" s="17">
        <v>2146</v>
      </c>
      <c r="B2147" t="s">
        <v>5106</v>
      </c>
      <c r="C2147" s="18">
        <v>42546</v>
      </c>
      <c r="D2147" s="18">
        <v>42550</v>
      </c>
      <c r="E2147" t="s">
        <v>77</v>
      </c>
      <c r="F2147" t="s">
        <v>3171</v>
      </c>
      <c r="G2147" t="s">
        <v>3172</v>
      </c>
      <c r="H2147" t="s">
        <v>68</v>
      </c>
      <c r="I2147" t="s">
        <v>54</v>
      </c>
      <c r="J2147" t="s">
        <v>5107</v>
      </c>
      <c r="K2147" t="s">
        <v>174</v>
      </c>
      <c r="L2147">
        <v>17403</v>
      </c>
      <c r="M2147" t="s">
        <v>175</v>
      </c>
      <c r="N2147" t="s">
        <v>972</v>
      </c>
      <c r="O2147" t="s">
        <v>59</v>
      </c>
      <c r="P2147" t="s">
        <v>63</v>
      </c>
      <c r="Q2147" t="s">
        <v>973</v>
      </c>
      <c r="R2147" s="19">
        <v>422.05799999999999</v>
      </c>
      <c r="S2147" s="17">
        <v>3</v>
      </c>
      <c r="T2147" s="20">
        <v>0.3</v>
      </c>
      <c r="U2147" s="19">
        <v>-18.088200000000001</v>
      </c>
      <c r="V2147" s="20">
        <f t="shared" si="165"/>
        <v>-4.2857142857142858E-2</v>
      </c>
      <c r="W2147" s="17">
        <f t="shared" si="166"/>
        <v>2016</v>
      </c>
      <c r="X2147" t="str">
        <f t="shared" si="167"/>
        <v>Jun-2016</v>
      </c>
      <c r="Y2147" s="17">
        <f t="shared" si="168"/>
        <v>4</v>
      </c>
      <c r="Z2147" t="str">
        <f t="shared" si="169"/>
        <v>21-30%</v>
      </c>
      <c r="AA2147" s="17">
        <f>IF(COUNTIF($B$2:B2147,B2147)=1,1,0)</f>
        <v>1</v>
      </c>
      <c r="AB2147" s="17">
        <f>IF(COUNTIF($F$2:F2147,F2147)=1,1,0)</f>
        <v>0</v>
      </c>
    </row>
    <row r="2148" spans="1:28" x14ac:dyDescent="0.2">
      <c r="A2148" s="17">
        <v>2147</v>
      </c>
      <c r="B2148" t="s">
        <v>5106</v>
      </c>
      <c r="C2148" s="18">
        <v>42546</v>
      </c>
      <c r="D2148" s="18">
        <v>42550</v>
      </c>
      <c r="E2148" t="s">
        <v>77</v>
      </c>
      <c r="F2148" t="s">
        <v>3171</v>
      </c>
      <c r="G2148" t="s">
        <v>3172</v>
      </c>
      <c r="H2148" t="s">
        <v>68</v>
      </c>
      <c r="I2148" t="s">
        <v>54</v>
      </c>
      <c r="J2148" t="s">
        <v>5107</v>
      </c>
      <c r="K2148" t="s">
        <v>174</v>
      </c>
      <c r="L2148">
        <v>17403</v>
      </c>
      <c r="M2148" t="s">
        <v>175</v>
      </c>
      <c r="N2148" t="s">
        <v>603</v>
      </c>
      <c r="O2148" t="s">
        <v>73</v>
      </c>
      <c r="P2148" t="s">
        <v>102</v>
      </c>
      <c r="Q2148" t="s">
        <v>604</v>
      </c>
      <c r="R2148" s="19">
        <v>38.088000000000001</v>
      </c>
      <c r="S2148" s="17">
        <v>4</v>
      </c>
      <c r="T2148" s="20">
        <v>0.7</v>
      </c>
      <c r="U2148" s="19">
        <v>-27.9312</v>
      </c>
      <c r="V2148" s="20">
        <f t="shared" si="165"/>
        <v>-0.73333333333333328</v>
      </c>
      <c r="W2148" s="17">
        <f t="shared" si="166"/>
        <v>2016</v>
      </c>
      <c r="X2148" t="str">
        <f t="shared" si="167"/>
        <v>Jun-2016</v>
      </c>
      <c r="Y2148" s="17">
        <f t="shared" si="168"/>
        <v>4</v>
      </c>
      <c r="Z2148" t="str">
        <f t="shared" si="169"/>
        <v>Over 50%</v>
      </c>
      <c r="AA2148" s="17">
        <f>IF(COUNTIF($B$2:B2148,B2148)=1,1,0)</f>
        <v>0</v>
      </c>
      <c r="AB2148" s="17">
        <f>IF(COUNTIF($F$2:F2148,F2148)=1,1,0)</f>
        <v>0</v>
      </c>
    </row>
    <row r="2149" spans="1:28" x14ac:dyDescent="0.2">
      <c r="A2149" s="17">
        <v>2148</v>
      </c>
      <c r="B2149" t="s">
        <v>5106</v>
      </c>
      <c r="C2149" s="18">
        <v>42546</v>
      </c>
      <c r="D2149" s="18">
        <v>42550</v>
      </c>
      <c r="E2149" t="s">
        <v>77</v>
      </c>
      <c r="F2149" t="s">
        <v>3171</v>
      </c>
      <c r="G2149" t="s">
        <v>3172</v>
      </c>
      <c r="H2149" t="s">
        <v>68</v>
      </c>
      <c r="I2149" t="s">
        <v>54</v>
      </c>
      <c r="J2149" t="s">
        <v>5107</v>
      </c>
      <c r="K2149" t="s">
        <v>174</v>
      </c>
      <c r="L2149">
        <v>17403</v>
      </c>
      <c r="M2149" t="s">
        <v>175</v>
      </c>
      <c r="N2149" t="s">
        <v>266</v>
      </c>
      <c r="O2149" t="s">
        <v>73</v>
      </c>
      <c r="P2149" t="s">
        <v>86</v>
      </c>
      <c r="Q2149" t="s">
        <v>267</v>
      </c>
      <c r="R2149" s="19">
        <v>254.352</v>
      </c>
      <c r="S2149" s="17">
        <v>6</v>
      </c>
      <c r="T2149" s="20">
        <v>0.2</v>
      </c>
      <c r="U2149" s="19">
        <v>-50.870399999999997</v>
      </c>
      <c r="V2149" s="20">
        <f t="shared" si="165"/>
        <v>-0.19999999999999998</v>
      </c>
      <c r="W2149" s="17">
        <f t="shared" si="166"/>
        <v>2016</v>
      </c>
      <c r="X2149" t="str">
        <f t="shared" si="167"/>
        <v>Jun-2016</v>
      </c>
      <c r="Y2149" s="17">
        <f t="shared" si="168"/>
        <v>4</v>
      </c>
      <c r="Z2149" t="str">
        <f t="shared" si="169"/>
        <v>11-20%</v>
      </c>
      <c r="AA2149" s="17">
        <f>IF(COUNTIF($B$2:B2149,B2149)=1,1,0)</f>
        <v>0</v>
      </c>
      <c r="AB2149" s="17">
        <f>IF(COUNTIF($F$2:F2149,F2149)=1,1,0)</f>
        <v>0</v>
      </c>
    </row>
    <row r="2150" spans="1:28" x14ac:dyDescent="0.2">
      <c r="A2150" s="17">
        <v>2149</v>
      </c>
      <c r="B2150" t="s">
        <v>5108</v>
      </c>
      <c r="C2150" s="18">
        <v>41985</v>
      </c>
      <c r="D2150" s="18">
        <v>41990</v>
      </c>
      <c r="E2150" t="s">
        <v>77</v>
      </c>
      <c r="F2150" t="s">
        <v>5090</v>
      </c>
      <c r="G2150" t="s">
        <v>5091</v>
      </c>
      <c r="H2150" t="s">
        <v>53</v>
      </c>
      <c r="I2150" t="s">
        <v>54</v>
      </c>
      <c r="J2150" t="s">
        <v>114</v>
      </c>
      <c r="K2150" t="s">
        <v>70</v>
      </c>
      <c r="L2150">
        <v>94521</v>
      </c>
      <c r="M2150" t="s">
        <v>71</v>
      </c>
      <c r="N2150" t="s">
        <v>3104</v>
      </c>
      <c r="O2150" t="s">
        <v>59</v>
      </c>
      <c r="P2150" t="s">
        <v>92</v>
      </c>
      <c r="Q2150" t="s">
        <v>3105</v>
      </c>
      <c r="R2150" s="19">
        <v>43.31</v>
      </c>
      <c r="S2150" s="17">
        <v>1</v>
      </c>
      <c r="T2150" s="20">
        <v>0</v>
      </c>
      <c r="U2150" s="19">
        <v>4.3310000000000004</v>
      </c>
      <c r="V2150" s="20">
        <f t="shared" si="165"/>
        <v>0.1</v>
      </c>
      <c r="W2150" s="17">
        <f t="shared" si="166"/>
        <v>2014</v>
      </c>
      <c r="X2150" t="str">
        <f t="shared" si="167"/>
        <v>Dec-2014</v>
      </c>
      <c r="Y2150" s="17">
        <f t="shared" si="168"/>
        <v>5</v>
      </c>
      <c r="Z2150" t="str">
        <f t="shared" si="169"/>
        <v>0% (No Discount)</v>
      </c>
      <c r="AA2150" s="17">
        <f>IF(COUNTIF($B$2:B2150,B2150)=1,1,0)</f>
        <v>1</v>
      </c>
      <c r="AB2150" s="17">
        <f>IF(COUNTIF($F$2:F2150,F2150)=1,1,0)</f>
        <v>0</v>
      </c>
    </row>
    <row r="2151" spans="1:28" x14ac:dyDescent="0.2">
      <c r="A2151" s="17">
        <v>2150</v>
      </c>
      <c r="B2151" t="s">
        <v>5109</v>
      </c>
      <c r="C2151" s="18">
        <v>42825</v>
      </c>
      <c r="D2151" s="18">
        <v>42830</v>
      </c>
      <c r="E2151" t="s">
        <v>77</v>
      </c>
      <c r="F2151" t="s">
        <v>1381</v>
      </c>
      <c r="G2151" t="s">
        <v>1382</v>
      </c>
      <c r="H2151" t="s">
        <v>53</v>
      </c>
      <c r="I2151" t="s">
        <v>54</v>
      </c>
      <c r="J2151" t="s">
        <v>293</v>
      </c>
      <c r="K2151" t="s">
        <v>294</v>
      </c>
      <c r="L2151">
        <v>10035</v>
      </c>
      <c r="M2151" t="s">
        <v>175</v>
      </c>
      <c r="N2151" t="s">
        <v>5110</v>
      </c>
      <c r="O2151" t="s">
        <v>98</v>
      </c>
      <c r="P2151" t="s">
        <v>99</v>
      </c>
      <c r="Q2151" t="s">
        <v>5111</v>
      </c>
      <c r="R2151" s="19">
        <v>84.95</v>
      </c>
      <c r="S2151" s="17">
        <v>5</v>
      </c>
      <c r="T2151" s="20">
        <v>0</v>
      </c>
      <c r="U2151" s="19">
        <v>22.087</v>
      </c>
      <c r="V2151" s="20">
        <f t="shared" si="165"/>
        <v>0.26</v>
      </c>
      <c r="W2151" s="17">
        <f t="shared" si="166"/>
        <v>2017</v>
      </c>
      <c r="X2151" t="str">
        <f t="shared" si="167"/>
        <v>Mar-2017</v>
      </c>
      <c r="Y2151" s="17">
        <f t="shared" si="168"/>
        <v>5</v>
      </c>
      <c r="Z2151" t="str">
        <f t="shared" si="169"/>
        <v>0% (No Discount)</v>
      </c>
      <c r="AA2151" s="17">
        <f>IF(COUNTIF($B$2:B2151,B2151)=1,1,0)</f>
        <v>1</v>
      </c>
      <c r="AB2151" s="17">
        <f>IF(COUNTIF($F$2:F2151,F2151)=1,1,0)</f>
        <v>0</v>
      </c>
    </row>
    <row r="2152" spans="1:28" x14ac:dyDescent="0.2">
      <c r="A2152" s="17">
        <v>2151</v>
      </c>
      <c r="B2152" t="s">
        <v>5112</v>
      </c>
      <c r="C2152" s="18">
        <v>43058</v>
      </c>
      <c r="D2152" s="18">
        <v>43065</v>
      </c>
      <c r="E2152" t="s">
        <v>77</v>
      </c>
      <c r="F2152" t="s">
        <v>5113</v>
      </c>
      <c r="G2152" t="s">
        <v>5114</v>
      </c>
      <c r="H2152" t="s">
        <v>53</v>
      </c>
      <c r="I2152" t="s">
        <v>54</v>
      </c>
      <c r="J2152" t="s">
        <v>5115</v>
      </c>
      <c r="K2152" t="s">
        <v>131</v>
      </c>
      <c r="L2152">
        <v>77840</v>
      </c>
      <c r="M2152" t="s">
        <v>132</v>
      </c>
      <c r="N2152" t="s">
        <v>3581</v>
      </c>
      <c r="O2152" t="s">
        <v>59</v>
      </c>
      <c r="P2152" t="s">
        <v>63</v>
      </c>
      <c r="Q2152" t="s">
        <v>3582</v>
      </c>
      <c r="R2152" s="19">
        <v>233.05799999999999</v>
      </c>
      <c r="S2152" s="17">
        <v>3</v>
      </c>
      <c r="T2152" s="20">
        <v>0.3</v>
      </c>
      <c r="U2152" s="19">
        <v>-53.270400000000002</v>
      </c>
      <c r="V2152" s="20">
        <f t="shared" si="165"/>
        <v>-0.22857142857142859</v>
      </c>
      <c r="W2152" s="17">
        <f t="shared" si="166"/>
        <v>2017</v>
      </c>
      <c r="X2152" t="str">
        <f t="shared" si="167"/>
        <v>Nov-2017</v>
      </c>
      <c r="Y2152" s="17">
        <f t="shared" si="168"/>
        <v>7</v>
      </c>
      <c r="Z2152" t="str">
        <f t="shared" si="169"/>
        <v>21-30%</v>
      </c>
      <c r="AA2152" s="17">
        <f>IF(COUNTIF($B$2:B2152,B2152)=1,1,0)</f>
        <v>1</v>
      </c>
      <c r="AB2152" s="17">
        <f>IF(COUNTIF($F$2:F2152,F2152)=1,1,0)</f>
        <v>1</v>
      </c>
    </row>
    <row r="2153" spans="1:28" x14ac:dyDescent="0.2">
      <c r="A2153" s="17">
        <v>2152</v>
      </c>
      <c r="B2153" t="s">
        <v>5116</v>
      </c>
      <c r="C2153" s="18">
        <v>41967</v>
      </c>
      <c r="D2153" s="18">
        <v>41972</v>
      </c>
      <c r="E2153" t="s">
        <v>50</v>
      </c>
      <c r="F2153" t="s">
        <v>5117</v>
      </c>
      <c r="G2153" t="s">
        <v>5118</v>
      </c>
      <c r="H2153" t="s">
        <v>53</v>
      </c>
      <c r="I2153" t="s">
        <v>54</v>
      </c>
      <c r="J2153" t="s">
        <v>5119</v>
      </c>
      <c r="K2153" t="s">
        <v>624</v>
      </c>
      <c r="L2153">
        <v>63116</v>
      </c>
      <c r="M2153" t="s">
        <v>132</v>
      </c>
      <c r="N2153" t="s">
        <v>1612</v>
      </c>
      <c r="O2153" t="s">
        <v>98</v>
      </c>
      <c r="P2153" t="s">
        <v>188</v>
      </c>
      <c r="Q2153" t="s">
        <v>1613</v>
      </c>
      <c r="R2153" s="19">
        <v>111.79</v>
      </c>
      <c r="S2153" s="17">
        <v>7</v>
      </c>
      <c r="T2153" s="20">
        <v>0</v>
      </c>
      <c r="U2153" s="19">
        <v>43.598100000000002</v>
      </c>
      <c r="V2153" s="20">
        <f t="shared" si="165"/>
        <v>0.39</v>
      </c>
      <c r="W2153" s="17">
        <f t="shared" si="166"/>
        <v>2014</v>
      </c>
      <c r="X2153" t="str">
        <f t="shared" si="167"/>
        <v>Nov-2014</v>
      </c>
      <c r="Y2153" s="17">
        <f t="shared" si="168"/>
        <v>5</v>
      </c>
      <c r="Z2153" t="str">
        <f t="shared" si="169"/>
        <v>0% (No Discount)</v>
      </c>
      <c r="AA2153" s="17">
        <f>IF(COUNTIF($B$2:B2153,B2153)=1,1,0)</f>
        <v>1</v>
      </c>
      <c r="AB2153" s="17">
        <f>IF(COUNTIF($F$2:F2153,F2153)=1,1,0)</f>
        <v>1</v>
      </c>
    </row>
    <row r="2154" spans="1:28" x14ac:dyDescent="0.2">
      <c r="A2154" s="17">
        <v>2153</v>
      </c>
      <c r="B2154" t="s">
        <v>5120</v>
      </c>
      <c r="C2154" s="18">
        <v>42330</v>
      </c>
      <c r="D2154" s="18">
        <v>42334</v>
      </c>
      <c r="E2154" t="s">
        <v>77</v>
      </c>
      <c r="F2154" t="s">
        <v>4065</v>
      </c>
      <c r="G2154" t="s">
        <v>4066</v>
      </c>
      <c r="H2154" t="s">
        <v>53</v>
      </c>
      <c r="I2154" t="s">
        <v>54</v>
      </c>
      <c r="J2154" t="s">
        <v>1351</v>
      </c>
      <c r="K2154" t="s">
        <v>1275</v>
      </c>
      <c r="L2154">
        <v>2169</v>
      </c>
      <c r="M2154" t="s">
        <v>175</v>
      </c>
      <c r="N2154" t="s">
        <v>4094</v>
      </c>
      <c r="O2154" t="s">
        <v>73</v>
      </c>
      <c r="P2154" t="s">
        <v>117</v>
      </c>
      <c r="Q2154" t="s">
        <v>4095</v>
      </c>
      <c r="R2154" s="19">
        <v>14.94</v>
      </c>
      <c r="S2154" s="17">
        <v>3</v>
      </c>
      <c r="T2154" s="20">
        <v>0</v>
      </c>
      <c r="U2154" s="19">
        <v>7.0217999999999998</v>
      </c>
      <c r="V2154" s="20">
        <f t="shared" si="165"/>
        <v>0.47000000000000003</v>
      </c>
      <c r="W2154" s="17">
        <f t="shared" si="166"/>
        <v>2015</v>
      </c>
      <c r="X2154" t="str">
        <f t="shared" si="167"/>
        <v>Nov-2015</v>
      </c>
      <c r="Y2154" s="17">
        <f t="shared" si="168"/>
        <v>4</v>
      </c>
      <c r="Z2154" t="str">
        <f t="shared" si="169"/>
        <v>0% (No Discount)</v>
      </c>
      <c r="AA2154" s="17">
        <f>IF(COUNTIF($B$2:B2154,B2154)=1,1,0)</f>
        <v>1</v>
      </c>
      <c r="AB2154" s="17">
        <f>IF(COUNTIF($F$2:F2154,F2154)=1,1,0)</f>
        <v>0</v>
      </c>
    </row>
    <row r="2155" spans="1:28" x14ac:dyDescent="0.2">
      <c r="A2155" s="17">
        <v>2154</v>
      </c>
      <c r="B2155" t="s">
        <v>5121</v>
      </c>
      <c r="C2155" s="18">
        <v>42565</v>
      </c>
      <c r="D2155" s="18">
        <v>42569</v>
      </c>
      <c r="E2155" t="s">
        <v>77</v>
      </c>
      <c r="F2155" t="s">
        <v>988</v>
      </c>
      <c r="G2155" t="s">
        <v>989</v>
      </c>
      <c r="H2155" t="s">
        <v>68</v>
      </c>
      <c r="I2155" t="s">
        <v>54</v>
      </c>
      <c r="J2155" t="s">
        <v>293</v>
      </c>
      <c r="K2155" t="s">
        <v>294</v>
      </c>
      <c r="L2155">
        <v>10009</v>
      </c>
      <c r="M2155" t="s">
        <v>175</v>
      </c>
      <c r="N2155" t="s">
        <v>2399</v>
      </c>
      <c r="O2155" t="s">
        <v>73</v>
      </c>
      <c r="P2155" t="s">
        <v>102</v>
      </c>
      <c r="Q2155" t="s">
        <v>2400</v>
      </c>
      <c r="R2155" s="19">
        <v>14.16</v>
      </c>
      <c r="S2155" s="17">
        <v>2</v>
      </c>
      <c r="T2155" s="20">
        <v>0.2</v>
      </c>
      <c r="U2155" s="19">
        <v>5.133</v>
      </c>
      <c r="V2155" s="20">
        <f t="shared" si="165"/>
        <v>0.36249999999999999</v>
      </c>
      <c r="W2155" s="17">
        <f t="shared" si="166"/>
        <v>2016</v>
      </c>
      <c r="X2155" t="str">
        <f t="shared" si="167"/>
        <v>Jul-2016</v>
      </c>
      <c r="Y2155" s="17">
        <f t="shared" si="168"/>
        <v>4</v>
      </c>
      <c r="Z2155" t="str">
        <f t="shared" si="169"/>
        <v>11-20%</v>
      </c>
      <c r="AA2155" s="17">
        <f>IF(COUNTIF($B$2:B2155,B2155)=1,1,0)</f>
        <v>1</v>
      </c>
      <c r="AB2155" s="17">
        <f>IF(COUNTIF($F$2:F2155,F2155)=1,1,0)</f>
        <v>0</v>
      </c>
    </row>
    <row r="2156" spans="1:28" x14ac:dyDescent="0.2">
      <c r="A2156" s="17">
        <v>2155</v>
      </c>
      <c r="B2156" t="s">
        <v>5122</v>
      </c>
      <c r="C2156" s="18">
        <v>42490</v>
      </c>
      <c r="D2156" s="18">
        <v>42495</v>
      </c>
      <c r="E2156" t="s">
        <v>77</v>
      </c>
      <c r="F2156" t="s">
        <v>3472</v>
      </c>
      <c r="G2156" t="s">
        <v>3473</v>
      </c>
      <c r="H2156" t="s">
        <v>129</v>
      </c>
      <c r="I2156" t="s">
        <v>54</v>
      </c>
      <c r="J2156" t="s">
        <v>844</v>
      </c>
      <c r="K2156" t="s">
        <v>131</v>
      </c>
      <c r="L2156">
        <v>75081</v>
      </c>
      <c r="M2156" t="s">
        <v>132</v>
      </c>
      <c r="N2156" t="s">
        <v>4664</v>
      </c>
      <c r="O2156" t="s">
        <v>59</v>
      </c>
      <c r="P2156" t="s">
        <v>92</v>
      </c>
      <c r="Q2156" t="s">
        <v>4665</v>
      </c>
      <c r="R2156" s="19">
        <v>22.608000000000001</v>
      </c>
      <c r="S2156" s="17">
        <v>3</v>
      </c>
      <c r="T2156" s="20">
        <v>0.6</v>
      </c>
      <c r="U2156" s="19">
        <v>-10.1736</v>
      </c>
      <c r="V2156" s="20">
        <f t="shared" si="165"/>
        <v>-0.45</v>
      </c>
      <c r="W2156" s="17">
        <f t="shared" si="166"/>
        <v>2016</v>
      </c>
      <c r="X2156" t="str">
        <f t="shared" si="167"/>
        <v>Apr-2016</v>
      </c>
      <c r="Y2156" s="17">
        <f t="shared" si="168"/>
        <v>5</v>
      </c>
      <c r="Z2156" t="str">
        <f t="shared" si="169"/>
        <v>Over 50%</v>
      </c>
      <c r="AA2156" s="17">
        <f>IF(COUNTIF($B$2:B2156,B2156)=1,1,0)</f>
        <v>1</v>
      </c>
      <c r="AB2156" s="17">
        <f>IF(COUNTIF($F$2:F2156,F2156)=1,1,0)</f>
        <v>0</v>
      </c>
    </row>
    <row r="2157" spans="1:28" x14ac:dyDescent="0.2">
      <c r="A2157" s="17">
        <v>2156</v>
      </c>
      <c r="B2157" t="s">
        <v>5123</v>
      </c>
      <c r="C2157" s="18">
        <v>42576</v>
      </c>
      <c r="D2157" s="18">
        <v>42578</v>
      </c>
      <c r="E2157" t="s">
        <v>50</v>
      </c>
      <c r="F2157" t="s">
        <v>3772</v>
      </c>
      <c r="G2157" t="s">
        <v>3773</v>
      </c>
      <c r="H2157" t="s">
        <v>53</v>
      </c>
      <c r="I2157" t="s">
        <v>54</v>
      </c>
      <c r="J2157" t="s">
        <v>69</v>
      </c>
      <c r="K2157" t="s">
        <v>70</v>
      </c>
      <c r="L2157">
        <v>90032</v>
      </c>
      <c r="M2157" t="s">
        <v>71</v>
      </c>
      <c r="N2157" t="s">
        <v>1204</v>
      </c>
      <c r="O2157" t="s">
        <v>73</v>
      </c>
      <c r="P2157" t="s">
        <v>296</v>
      </c>
      <c r="Q2157" t="s">
        <v>1205</v>
      </c>
      <c r="R2157" s="19">
        <v>21.48</v>
      </c>
      <c r="S2157" s="17">
        <v>6</v>
      </c>
      <c r="T2157" s="20">
        <v>0</v>
      </c>
      <c r="U2157" s="19">
        <v>10.74</v>
      </c>
      <c r="V2157" s="20">
        <f t="shared" si="165"/>
        <v>0.5</v>
      </c>
      <c r="W2157" s="17">
        <f t="shared" si="166"/>
        <v>2016</v>
      </c>
      <c r="X2157" t="str">
        <f t="shared" si="167"/>
        <v>Jul-2016</v>
      </c>
      <c r="Y2157" s="17">
        <f t="shared" si="168"/>
        <v>2</v>
      </c>
      <c r="Z2157" t="str">
        <f t="shared" si="169"/>
        <v>0% (No Discount)</v>
      </c>
      <c r="AA2157" s="17">
        <f>IF(COUNTIF($B$2:B2157,B2157)=1,1,0)</f>
        <v>1</v>
      </c>
      <c r="AB2157" s="17">
        <f>IF(COUNTIF($F$2:F2157,F2157)=1,1,0)</f>
        <v>0</v>
      </c>
    </row>
    <row r="2158" spans="1:28" x14ac:dyDescent="0.2">
      <c r="A2158" s="17">
        <v>2157</v>
      </c>
      <c r="B2158" t="s">
        <v>5124</v>
      </c>
      <c r="C2158" s="18">
        <v>41812</v>
      </c>
      <c r="D2158" s="18">
        <v>41814</v>
      </c>
      <c r="E2158" t="s">
        <v>215</v>
      </c>
      <c r="F2158" t="s">
        <v>1994</v>
      </c>
      <c r="G2158" t="s">
        <v>1995</v>
      </c>
      <c r="H2158" t="s">
        <v>53</v>
      </c>
      <c r="I2158" t="s">
        <v>54</v>
      </c>
      <c r="J2158" t="s">
        <v>436</v>
      </c>
      <c r="K2158" t="s">
        <v>256</v>
      </c>
      <c r="L2158">
        <v>55407</v>
      </c>
      <c r="M2158" t="s">
        <v>132</v>
      </c>
      <c r="N2158" t="s">
        <v>2963</v>
      </c>
      <c r="O2158" t="s">
        <v>73</v>
      </c>
      <c r="P2158" t="s">
        <v>86</v>
      </c>
      <c r="Q2158" t="s">
        <v>2964</v>
      </c>
      <c r="R2158" s="19">
        <v>501.81</v>
      </c>
      <c r="S2158" s="17">
        <v>3</v>
      </c>
      <c r="T2158" s="20">
        <v>0</v>
      </c>
      <c r="U2158" s="19">
        <v>0</v>
      </c>
      <c r="V2158" s="20">
        <f t="shared" si="165"/>
        <v>0</v>
      </c>
      <c r="W2158" s="17">
        <f t="shared" si="166"/>
        <v>2014</v>
      </c>
      <c r="X2158" t="str">
        <f t="shared" si="167"/>
        <v>Jun-2014</v>
      </c>
      <c r="Y2158" s="17">
        <f t="shared" si="168"/>
        <v>2</v>
      </c>
      <c r="Z2158" t="str">
        <f t="shared" si="169"/>
        <v>0% (No Discount)</v>
      </c>
      <c r="AA2158" s="17">
        <f>IF(COUNTIF($B$2:B2158,B2158)=1,1,0)</f>
        <v>1</v>
      </c>
      <c r="AB2158" s="17">
        <f>IF(COUNTIF($F$2:F2158,F2158)=1,1,0)</f>
        <v>0</v>
      </c>
    </row>
    <row r="2159" spans="1:28" x14ac:dyDescent="0.2">
      <c r="A2159" s="17">
        <v>2158</v>
      </c>
      <c r="B2159" t="s">
        <v>5124</v>
      </c>
      <c r="C2159" s="18">
        <v>41812</v>
      </c>
      <c r="D2159" s="18">
        <v>41814</v>
      </c>
      <c r="E2159" t="s">
        <v>215</v>
      </c>
      <c r="F2159" t="s">
        <v>1994</v>
      </c>
      <c r="G2159" t="s">
        <v>1995</v>
      </c>
      <c r="H2159" t="s">
        <v>53</v>
      </c>
      <c r="I2159" t="s">
        <v>54</v>
      </c>
      <c r="J2159" t="s">
        <v>436</v>
      </c>
      <c r="K2159" t="s">
        <v>256</v>
      </c>
      <c r="L2159">
        <v>55407</v>
      </c>
      <c r="M2159" t="s">
        <v>132</v>
      </c>
      <c r="N2159" t="s">
        <v>1595</v>
      </c>
      <c r="O2159" t="s">
        <v>73</v>
      </c>
      <c r="P2159" t="s">
        <v>86</v>
      </c>
      <c r="Q2159" t="s">
        <v>1596</v>
      </c>
      <c r="R2159" s="19">
        <v>161.94</v>
      </c>
      <c r="S2159" s="17">
        <v>3</v>
      </c>
      <c r="T2159" s="20">
        <v>0</v>
      </c>
      <c r="U2159" s="19">
        <v>9.7164000000000001</v>
      </c>
      <c r="V2159" s="20">
        <f t="shared" si="165"/>
        <v>6.0000000000000005E-2</v>
      </c>
      <c r="W2159" s="17">
        <f t="shared" si="166"/>
        <v>2014</v>
      </c>
      <c r="X2159" t="str">
        <f t="shared" si="167"/>
        <v>Jun-2014</v>
      </c>
      <c r="Y2159" s="17">
        <f t="shared" si="168"/>
        <v>2</v>
      </c>
      <c r="Z2159" t="str">
        <f t="shared" si="169"/>
        <v>0% (No Discount)</v>
      </c>
      <c r="AA2159" s="17">
        <f>IF(COUNTIF($B$2:B2159,B2159)=1,1,0)</f>
        <v>0</v>
      </c>
      <c r="AB2159" s="17">
        <f>IF(COUNTIF($F$2:F2159,F2159)=1,1,0)</f>
        <v>0</v>
      </c>
    </row>
    <row r="2160" spans="1:28" x14ac:dyDescent="0.2">
      <c r="A2160" s="17">
        <v>2159</v>
      </c>
      <c r="B2160" t="s">
        <v>5125</v>
      </c>
      <c r="C2160" s="18">
        <v>43029</v>
      </c>
      <c r="D2160" s="18">
        <v>43034</v>
      </c>
      <c r="E2160" t="s">
        <v>77</v>
      </c>
      <c r="F2160" t="s">
        <v>666</v>
      </c>
      <c r="G2160" t="s">
        <v>667</v>
      </c>
      <c r="H2160" t="s">
        <v>129</v>
      </c>
      <c r="I2160" t="s">
        <v>54</v>
      </c>
      <c r="J2160" t="s">
        <v>3678</v>
      </c>
      <c r="K2160" t="s">
        <v>81</v>
      </c>
      <c r="L2160">
        <v>32725</v>
      </c>
      <c r="M2160" t="s">
        <v>57</v>
      </c>
      <c r="N2160" t="s">
        <v>5126</v>
      </c>
      <c r="O2160" t="s">
        <v>73</v>
      </c>
      <c r="P2160" t="s">
        <v>95</v>
      </c>
      <c r="Q2160" t="s">
        <v>5127</v>
      </c>
      <c r="R2160" s="19">
        <v>17.856000000000002</v>
      </c>
      <c r="S2160" s="17">
        <v>4</v>
      </c>
      <c r="T2160" s="20">
        <v>0.2</v>
      </c>
      <c r="U2160" s="19">
        <v>2.0087999999999999</v>
      </c>
      <c r="V2160" s="20">
        <f t="shared" si="165"/>
        <v>0.11249999999999999</v>
      </c>
      <c r="W2160" s="17">
        <f t="shared" si="166"/>
        <v>2017</v>
      </c>
      <c r="X2160" t="str">
        <f t="shared" si="167"/>
        <v>Oct-2017</v>
      </c>
      <c r="Y2160" s="17">
        <f t="shared" si="168"/>
        <v>5</v>
      </c>
      <c r="Z2160" t="str">
        <f t="shared" si="169"/>
        <v>11-20%</v>
      </c>
      <c r="AA2160" s="17">
        <f>IF(COUNTIF($B$2:B2160,B2160)=1,1,0)</f>
        <v>1</v>
      </c>
      <c r="AB2160" s="17">
        <f>IF(COUNTIF($F$2:F2160,F2160)=1,1,0)</f>
        <v>0</v>
      </c>
    </row>
    <row r="2161" spans="1:28" x14ac:dyDescent="0.2">
      <c r="A2161" s="17">
        <v>2160</v>
      </c>
      <c r="B2161" t="s">
        <v>5128</v>
      </c>
      <c r="C2161" s="18">
        <v>42616</v>
      </c>
      <c r="D2161" s="18">
        <v>42622</v>
      </c>
      <c r="E2161" t="s">
        <v>77</v>
      </c>
      <c r="F2161" t="s">
        <v>1984</v>
      </c>
      <c r="G2161" t="s">
        <v>1985</v>
      </c>
      <c r="H2161" t="s">
        <v>53</v>
      </c>
      <c r="I2161" t="s">
        <v>54</v>
      </c>
      <c r="J2161" t="s">
        <v>330</v>
      </c>
      <c r="K2161" t="s">
        <v>238</v>
      </c>
      <c r="L2161">
        <v>60610</v>
      </c>
      <c r="M2161" t="s">
        <v>132</v>
      </c>
      <c r="N2161" t="s">
        <v>3557</v>
      </c>
      <c r="O2161" t="s">
        <v>73</v>
      </c>
      <c r="P2161" t="s">
        <v>102</v>
      </c>
      <c r="Q2161" t="s">
        <v>3558</v>
      </c>
      <c r="R2161" s="19">
        <v>8.8079999999999998</v>
      </c>
      <c r="S2161" s="17">
        <v>3</v>
      </c>
      <c r="T2161" s="20">
        <v>0.8</v>
      </c>
      <c r="U2161" s="19">
        <v>-14.973599999999999</v>
      </c>
      <c r="V2161" s="20">
        <f t="shared" si="165"/>
        <v>-1.7</v>
      </c>
      <c r="W2161" s="17">
        <f t="shared" si="166"/>
        <v>2016</v>
      </c>
      <c r="X2161" t="str">
        <f t="shared" si="167"/>
        <v>Sep-2016</v>
      </c>
      <c r="Y2161" s="17">
        <f t="shared" si="168"/>
        <v>6</v>
      </c>
      <c r="Z2161" t="str">
        <f t="shared" si="169"/>
        <v>Over 50%</v>
      </c>
      <c r="AA2161" s="17">
        <f>IF(COUNTIF($B$2:B2161,B2161)=1,1,0)</f>
        <v>1</v>
      </c>
      <c r="AB2161" s="17">
        <f>IF(COUNTIF($F$2:F2161,F2161)=1,1,0)</f>
        <v>0</v>
      </c>
    </row>
    <row r="2162" spans="1:28" x14ac:dyDescent="0.2">
      <c r="A2162" s="17">
        <v>2161</v>
      </c>
      <c r="B2162" t="s">
        <v>5129</v>
      </c>
      <c r="C2162" s="18">
        <v>42504</v>
      </c>
      <c r="D2162" s="18">
        <v>42504</v>
      </c>
      <c r="E2162" t="s">
        <v>1320</v>
      </c>
      <c r="F2162" t="s">
        <v>970</v>
      </c>
      <c r="G2162" t="s">
        <v>971</v>
      </c>
      <c r="H2162" t="s">
        <v>53</v>
      </c>
      <c r="I2162" t="s">
        <v>54</v>
      </c>
      <c r="J2162" t="s">
        <v>1037</v>
      </c>
      <c r="K2162" t="s">
        <v>525</v>
      </c>
      <c r="L2162">
        <v>45231</v>
      </c>
      <c r="M2162" t="s">
        <v>175</v>
      </c>
      <c r="N2162" t="s">
        <v>4292</v>
      </c>
      <c r="O2162" t="s">
        <v>59</v>
      </c>
      <c r="P2162" t="s">
        <v>92</v>
      </c>
      <c r="Q2162" t="s">
        <v>4293</v>
      </c>
      <c r="R2162" s="19">
        <v>79.384</v>
      </c>
      <c r="S2162" s="17">
        <v>1</v>
      </c>
      <c r="T2162" s="20">
        <v>0.2</v>
      </c>
      <c r="U2162" s="19">
        <v>29.768999999999998</v>
      </c>
      <c r="V2162" s="20">
        <f t="shared" si="165"/>
        <v>0.375</v>
      </c>
      <c r="W2162" s="17">
        <f t="shared" si="166"/>
        <v>2016</v>
      </c>
      <c r="X2162" t="str">
        <f t="shared" si="167"/>
        <v>May-2016</v>
      </c>
      <c r="Y2162" s="17">
        <f t="shared" si="168"/>
        <v>0</v>
      </c>
      <c r="Z2162" t="str">
        <f t="shared" si="169"/>
        <v>11-20%</v>
      </c>
      <c r="AA2162" s="17">
        <f>IF(COUNTIF($B$2:B2162,B2162)=1,1,0)</f>
        <v>1</v>
      </c>
      <c r="AB2162" s="17">
        <f>IF(COUNTIF($F$2:F2162,F2162)=1,1,0)</f>
        <v>0</v>
      </c>
    </row>
    <row r="2163" spans="1:28" x14ac:dyDescent="0.2">
      <c r="A2163" s="17">
        <v>2162</v>
      </c>
      <c r="B2163" t="s">
        <v>5130</v>
      </c>
      <c r="C2163" s="18">
        <v>42376</v>
      </c>
      <c r="D2163" s="18">
        <v>42381</v>
      </c>
      <c r="E2163" t="s">
        <v>77</v>
      </c>
      <c r="F2163" t="s">
        <v>960</v>
      </c>
      <c r="G2163" t="s">
        <v>961</v>
      </c>
      <c r="H2163" t="s">
        <v>129</v>
      </c>
      <c r="I2163" t="s">
        <v>54</v>
      </c>
      <c r="J2163" t="s">
        <v>3234</v>
      </c>
      <c r="K2163" t="s">
        <v>70</v>
      </c>
      <c r="L2163">
        <v>94601</v>
      </c>
      <c r="M2163" t="s">
        <v>71</v>
      </c>
      <c r="N2163" t="s">
        <v>5131</v>
      </c>
      <c r="O2163" t="s">
        <v>73</v>
      </c>
      <c r="P2163" t="s">
        <v>95</v>
      </c>
      <c r="Q2163" t="s">
        <v>5132</v>
      </c>
      <c r="R2163" s="19">
        <v>34.58</v>
      </c>
      <c r="S2163" s="17">
        <v>1</v>
      </c>
      <c r="T2163" s="20">
        <v>0</v>
      </c>
      <c r="U2163" s="19">
        <v>10.0282</v>
      </c>
      <c r="V2163" s="20">
        <f t="shared" si="165"/>
        <v>0.29000000000000004</v>
      </c>
      <c r="W2163" s="17">
        <f t="shared" si="166"/>
        <v>2016</v>
      </c>
      <c r="X2163" t="str">
        <f t="shared" si="167"/>
        <v>Jan-2016</v>
      </c>
      <c r="Y2163" s="17">
        <f t="shared" si="168"/>
        <v>5</v>
      </c>
      <c r="Z2163" t="str">
        <f t="shared" si="169"/>
        <v>0% (No Discount)</v>
      </c>
      <c r="AA2163" s="17">
        <f>IF(COUNTIF($B$2:B2163,B2163)=1,1,0)</f>
        <v>1</v>
      </c>
      <c r="AB2163" s="17">
        <f>IF(COUNTIF($F$2:F2163,F2163)=1,1,0)</f>
        <v>0</v>
      </c>
    </row>
    <row r="2164" spans="1:28" x14ac:dyDescent="0.2">
      <c r="A2164" s="17">
        <v>2163</v>
      </c>
      <c r="B2164" t="s">
        <v>5133</v>
      </c>
      <c r="C2164" s="18">
        <v>42807</v>
      </c>
      <c r="D2164" s="18">
        <v>42813</v>
      </c>
      <c r="E2164" t="s">
        <v>77</v>
      </c>
      <c r="F2164" t="s">
        <v>5134</v>
      </c>
      <c r="G2164" t="s">
        <v>5135</v>
      </c>
      <c r="H2164" t="s">
        <v>129</v>
      </c>
      <c r="I2164" t="s">
        <v>54</v>
      </c>
      <c r="J2164" t="s">
        <v>5136</v>
      </c>
      <c r="K2164" t="s">
        <v>70</v>
      </c>
      <c r="L2164">
        <v>95336</v>
      </c>
      <c r="M2164" t="s">
        <v>71</v>
      </c>
      <c r="N2164" t="s">
        <v>4329</v>
      </c>
      <c r="O2164" t="s">
        <v>73</v>
      </c>
      <c r="P2164" t="s">
        <v>117</v>
      </c>
      <c r="Q2164" t="s">
        <v>4330</v>
      </c>
      <c r="R2164" s="19">
        <v>314.55</v>
      </c>
      <c r="S2164" s="17">
        <v>3</v>
      </c>
      <c r="T2164" s="20">
        <v>0</v>
      </c>
      <c r="U2164" s="19">
        <v>150.98400000000001</v>
      </c>
      <c r="V2164" s="20">
        <f t="shared" si="165"/>
        <v>0.48000000000000004</v>
      </c>
      <c r="W2164" s="17">
        <f t="shared" si="166"/>
        <v>2017</v>
      </c>
      <c r="X2164" t="str">
        <f t="shared" si="167"/>
        <v>Mar-2017</v>
      </c>
      <c r="Y2164" s="17">
        <f t="shared" si="168"/>
        <v>6</v>
      </c>
      <c r="Z2164" t="str">
        <f t="shared" si="169"/>
        <v>0% (No Discount)</v>
      </c>
      <c r="AA2164" s="17">
        <f>IF(COUNTIF($B$2:B2164,B2164)=1,1,0)</f>
        <v>1</v>
      </c>
      <c r="AB2164" s="17">
        <f>IF(COUNTIF($F$2:F2164,F2164)=1,1,0)</f>
        <v>1</v>
      </c>
    </row>
    <row r="2165" spans="1:28" x14ac:dyDescent="0.2">
      <c r="A2165" s="17">
        <v>2164</v>
      </c>
      <c r="B2165" t="s">
        <v>5137</v>
      </c>
      <c r="C2165" s="18">
        <v>42656</v>
      </c>
      <c r="D2165" s="18">
        <v>42662</v>
      </c>
      <c r="E2165" t="s">
        <v>77</v>
      </c>
      <c r="F2165" t="s">
        <v>628</v>
      </c>
      <c r="G2165" t="s">
        <v>629</v>
      </c>
      <c r="H2165" t="s">
        <v>53</v>
      </c>
      <c r="I2165" t="s">
        <v>54</v>
      </c>
      <c r="J2165" t="s">
        <v>2018</v>
      </c>
      <c r="K2165" t="s">
        <v>131</v>
      </c>
      <c r="L2165">
        <v>78041</v>
      </c>
      <c r="M2165" t="s">
        <v>132</v>
      </c>
      <c r="N2165" t="s">
        <v>2597</v>
      </c>
      <c r="O2165" t="s">
        <v>98</v>
      </c>
      <c r="P2165" t="s">
        <v>188</v>
      </c>
      <c r="Q2165" t="s">
        <v>2598</v>
      </c>
      <c r="R2165" s="19">
        <v>191.976</v>
      </c>
      <c r="S2165" s="17">
        <v>3</v>
      </c>
      <c r="T2165" s="20">
        <v>0.2</v>
      </c>
      <c r="U2165" s="19">
        <v>23.997</v>
      </c>
      <c r="V2165" s="20">
        <f t="shared" si="165"/>
        <v>0.125</v>
      </c>
      <c r="W2165" s="17">
        <f t="shared" si="166"/>
        <v>2016</v>
      </c>
      <c r="X2165" t="str">
        <f t="shared" si="167"/>
        <v>Oct-2016</v>
      </c>
      <c r="Y2165" s="17">
        <f t="shared" si="168"/>
        <v>6</v>
      </c>
      <c r="Z2165" t="str">
        <f t="shared" si="169"/>
        <v>11-20%</v>
      </c>
      <c r="AA2165" s="17">
        <f>IF(COUNTIF($B$2:B2165,B2165)=1,1,0)</f>
        <v>1</v>
      </c>
      <c r="AB2165" s="17">
        <f>IF(COUNTIF($F$2:F2165,F2165)=1,1,0)</f>
        <v>0</v>
      </c>
    </row>
    <row r="2166" spans="1:28" x14ac:dyDescent="0.2">
      <c r="A2166" s="17">
        <v>2165</v>
      </c>
      <c r="B2166" t="s">
        <v>5137</v>
      </c>
      <c r="C2166" s="18">
        <v>42656</v>
      </c>
      <c r="D2166" s="18">
        <v>42662</v>
      </c>
      <c r="E2166" t="s">
        <v>77</v>
      </c>
      <c r="F2166" t="s">
        <v>628</v>
      </c>
      <c r="G2166" t="s">
        <v>629</v>
      </c>
      <c r="H2166" t="s">
        <v>53</v>
      </c>
      <c r="I2166" t="s">
        <v>54</v>
      </c>
      <c r="J2166" t="s">
        <v>2018</v>
      </c>
      <c r="K2166" t="s">
        <v>131</v>
      </c>
      <c r="L2166">
        <v>78041</v>
      </c>
      <c r="M2166" t="s">
        <v>132</v>
      </c>
      <c r="N2166" t="s">
        <v>5138</v>
      </c>
      <c r="O2166" t="s">
        <v>73</v>
      </c>
      <c r="P2166" t="s">
        <v>117</v>
      </c>
      <c r="Q2166" t="s">
        <v>5139</v>
      </c>
      <c r="R2166" s="19">
        <v>8.2880000000000003</v>
      </c>
      <c r="S2166" s="17">
        <v>2</v>
      </c>
      <c r="T2166" s="20">
        <v>0.2</v>
      </c>
      <c r="U2166" s="19">
        <v>3.0044</v>
      </c>
      <c r="V2166" s="20">
        <f t="shared" si="165"/>
        <v>0.36249999999999999</v>
      </c>
      <c r="W2166" s="17">
        <f t="shared" si="166"/>
        <v>2016</v>
      </c>
      <c r="X2166" t="str">
        <f t="shared" si="167"/>
        <v>Oct-2016</v>
      </c>
      <c r="Y2166" s="17">
        <f t="shared" si="168"/>
        <v>6</v>
      </c>
      <c r="Z2166" t="str">
        <f t="shared" si="169"/>
        <v>11-20%</v>
      </c>
      <c r="AA2166" s="17">
        <f>IF(COUNTIF($B$2:B2166,B2166)=1,1,0)</f>
        <v>0</v>
      </c>
      <c r="AB2166" s="17">
        <f>IF(COUNTIF($F$2:F2166,F2166)=1,1,0)</f>
        <v>0</v>
      </c>
    </row>
    <row r="2167" spans="1:28" x14ac:dyDescent="0.2">
      <c r="A2167" s="17">
        <v>2166</v>
      </c>
      <c r="B2167" t="s">
        <v>5137</v>
      </c>
      <c r="C2167" s="18">
        <v>42656</v>
      </c>
      <c r="D2167" s="18">
        <v>42662</v>
      </c>
      <c r="E2167" t="s">
        <v>77</v>
      </c>
      <c r="F2167" t="s">
        <v>628</v>
      </c>
      <c r="G2167" t="s">
        <v>629</v>
      </c>
      <c r="H2167" t="s">
        <v>53</v>
      </c>
      <c r="I2167" t="s">
        <v>54</v>
      </c>
      <c r="J2167" t="s">
        <v>2018</v>
      </c>
      <c r="K2167" t="s">
        <v>131</v>
      </c>
      <c r="L2167">
        <v>78041</v>
      </c>
      <c r="M2167" t="s">
        <v>132</v>
      </c>
      <c r="N2167" t="s">
        <v>2295</v>
      </c>
      <c r="O2167" t="s">
        <v>59</v>
      </c>
      <c r="P2167" t="s">
        <v>92</v>
      </c>
      <c r="Q2167" t="s">
        <v>2296</v>
      </c>
      <c r="R2167" s="19">
        <v>139.91999999999999</v>
      </c>
      <c r="S2167" s="17">
        <v>5</v>
      </c>
      <c r="T2167" s="20">
        <v>0.6</v>
      </c>
      <c r="U2167" s="19">
        <v>-150.41399999999999</v>
      </c>
      <c r="V2167" s="20">
        <f t="shared" si="165"/>
        <v>-1.075</v>
      </c>
      <c r="W2167" s="17">
        <f t="shared" si="166"/>
        <v>2016</v>
      </c>
      <c r="X2167" t="str">
        <f t="shared" si="167"/>
        <v>Oct-2016</v>
      </c>
      <c r="Y2167" s="17">
        <f t="shared" si="168"/>
        <v>6</v>
      </c>
      <c r="Z2167" t="str">
        <f t="shared" si="169"/>
        <v>Over 50%</v>
      </c>
      <c r="AA2167" s="17">
        <f>IF(COUNTIF($B$2:B2167,B2167)=1,1,0)</f>
        <v>0</v>
      </c>
      <c r="AB2167" s="17">
        <f>IF(COUNTIF($F$2:F2167,F2167)=1,1,0)</f>
        <v>0</v>
      </c>
    </row>
    <row r="2168" spans="1:28" x14ac:dyDescent="0.2">
      <c r="A2168" s="17">
        <v>2167</v>
      </c>
      <c r="B2168" t="s">
        <v>5137</v>
      </c>
      <c r="C2168" s="18">
        <v>42656</v>
      </c>
      <c r="D2168" s="18">
        <v>42662</v>
      </c>
      <c r="E2168" t="s">
        <v>77</v>
      </c>
      <c r="F2168" t="s">
        <v>628</v>
      </c>
      <c r="G2168" t="s">
        <v>629</v>
      </c>
      <c r="H2168" t="s">
        <v>53</v>
      </c>
      <c r="I2168" t="s">
        <v>54</v>
      </c>
      <c r="J2168" t="s">
        <v>2018</v>
      </c>
      <c r="K2168" t="s">
        <v>131</v>
      </c>
      <c r="L2168">
        <v>78041</v>
      </c>
      <c r="M2168" t="s">
        <v>132</v>
      </c>
      <c r="N2168" t="s">
        <v>4705</v>
      </c>
      <c r="O2168" t="s">
        <v>73</v>
      </c>
      <c r="P2168" t="s">
        <v>95</v>
      </c>
      <c r="Q2168" t="s">
        <v>4706</v>
      </c>
      <c r="R2168" s="19">
        <v>15.872</v>
      </c>
      <c r="S2168" s="17">
        <v>1</v>
      </c>
      <c r="T2168" s="20">
        <v>0.2</v>
      </c>
      <c r="U2168" s="19">
        <v>1.1903999999999999</v>
      </c>
      <c r="V2168" s="20">
        <f t="shared" si="165"/>
        <v>7.4999999999999997E-2</v>
      </c>
      <c r="W2168" s="17">
        <f t="shared" si="166"/>
        <v>2016</v>
      </c>
      <c r="X2168" t="str">
        <f t="shared" si="167"/>
        <v>Oct-2016</v>
      </c>
      <c r="Y2168" s="17">
        <f t="shared" si="168"/>
        <v>6</v>
      </c>
      <c r="Z2168" t="str">
        <f t="shared" si="169"/>
        <v>11-20%</v>
      </c>
      <c r="AA2168" s="17">
        <f>IF(COUNTIF($B$2:B2168,B2168)=1,1,0)</f>
        <v>0</v>
      </c>
      <c r="AB2168" s="17">
        <f>IF(COUNTIF($F$2:F2168,F2168)=1,1,0)</f>
        <v>0</v>
      </c>
    </row>
    <row r="2169" spans="1:28" x14ac:dyDescent="0.2">
      <c r="A2169" s="17">
        <v>2168</v>
      </c>
      <c r="B2169" t="s">
        <v>5137</v>
      </c>
      <c r="C2169" s="18">
        <v>42656</v>
      </c>
      <c r="D2169" s="18">
        <v>42662</v>
      </c>
      <c r="E2169" t="s">
        <v>77</v>
      </c>
      <c r="F2169" t="s">
        <v>628</v>
      </c>
      <c r="G2169" t="s">
        <v>629</v>
      </c>
      <c r="H2169" t="s">
        <v>53</v>
      </c>
      <c r="I2169" t="s">
        <v>54</v>
      </c>
      <c r="J2169" t="s">
        <v>2018</v>
      </c>
      <c r="K2169" t="s">
        <v>131</v>
      </c>
      <c r="L2169">
        <v>78041</v>
      </c>
      <c r="M2169" t="s">
        <v>132</v>
      </c>
      <c r="N2169" t="s">
        <v>1248</v>
      </c>
      <c r="O2169" t="s">
        <v>73</v>
      </c>
      <c r="P2169" t="s">
        <v>102</v>
      </c>
      <c r="Q2169" t="s">
        <v>1249</v>
      </c>
      <c r="R2169" s="19">
        <v>6.2859999999999996</v>
      </c>
      <c r="S2169" s="17">
        <v>7</v>
      </c>
      <c r="T2169" s="20">
        <v>0.8</v>
      </c>
      <c r="U2169" s="19">
        <v>-11.000500000000001</v>
      </c>
      <c r="V2169" s="20">
        <f t="shared" si="165"/>
        <v>-1.7500000000000002</v>
      </c>
      <c r="W2169" s="17">
        <f t="shared" si="166"/>
        <v>2016</v>
      </c>
      <c r="X2169" t="str">
        <f t="shared" si="167"/>
        <v>Oct-2016</v>
      </c>
      <c r="Y2169" s="17">
        <f t="shared" si="168"/>
        <v>6</v>
      </c>
      <c r="Z2169" t="str">
        <f t="shared" si="169"/>
        <v>Over 50%</v>
      </c>
      <c r="AA2169" s="17">
        <f>IF(COUNTIF($B$2:B2169,B2169)=1,1,0)</f>
        <v>0</v>
      </c>
      <c r="AB2169" s="17">
        <f>IF(COUNTIF($F$2:F2169,F2169)=1,1,0)</f>
        <v>0</v>
      </c>
    </row>
    <row r="2170" spans="1:28" x14ac:dyDescent="0.2">
      <c r="A2170" s="17">
        <v>2169</v>
      </c>
      <c r="B2170" t="s">
        <v>5140</v>
      </c>
      <c r="C2170" s="18">
        <v>42762</v>
      </c>
      <c r="D2170" s="18">
        <v>42765</v>
      </c>
      <c r="E2170" t="s">
        <v>50</v>
      </c>
      <c r="F2170" t="s">
        <v>5141</v>
      </c>
      <c r="G2170" t="s">
        <v>5142</v>
      </c>
      <c r="H2170" t="s">
        <v>53</v>
      </c>
      <c r="I2170" t="s">
        <v>54</v>
      </c>
      <c r="J2170" t="s">
        <v>4291</v>
      </c>
      <c r="K2170" t="s">
        <v>525</v>
      </c>
      <c r="L2170">
        <v>44240</v>
      </c>
      <c r="M2170" t="s">
        <v>175</v>
      </c>
      <c r="N2170" t="s">
        <v>2019</v>
      </c>
      <c r="O2170" t="s">
        <v>73</v>
      </c>
      <c r="P2170" t="s">
        <v>95</v>
      </c>
      <c r="Q2170" t="s">
        <v>2020</v>
      </c>
      <c r="R2170" s="19">
        <v>14.016</v>
      </c>
      <c r="S2170" s="17">
        <v>3</v>
      </c>
      <c r="T2170" s="20">
        <v>0.2</v>
      </c>
      <c r="U2170" s="19">
        <v>1.752</v>
      </c>
      <c r="V2170" s="20">
        <f t="shared" si="165"/>
        <v>0.125</v>
      </c>
      <c r="W2170" s="17">
        <f t="shared" si="166"/>
        <v>2017</v>
      </c>
      <c r="X2170" t="str">
        <f t="shared" si="167"/>
        <v>Jan-2017</v>
      </c>
      <c r="Y2170" s="17">
        <f t="shared" si="168"/>
        <v>3</v>
      </c>
      <c r="Z2170" t="str">
        <f t="shared" si="169"/>
        <v>11-20%</v>
      </c>
      <c r="AA2170" s="17">
        <f>IF(COUNTIF($B$2:B2170,B2170)=1,1,0)</f>
        <v>1</v>
      </c>
      <c r="AB2170" s="17">
        <f>IF(COUNTIF($F$2:F2170,F2170)=1,1,0)</f>
        <v>1</v>
      </c>
    </row>
    <row r="2171" spans="1:28" x14ac:dyDescent="0.2">
      <c r="A2171" s="17">
        <v>2170</v>
      </c>
      <c r="B2171" t="s">
        <v>5140</v>
      </c>
      <c r="C2171" s="18">
        <v>42762</v>
      </c>
      <c r="D2171" s="18">
        <v>42765</v>
      </c>
      <c r="E2171" t="s">
        <v>50</v>
      </c>
      <c r="F2171" t="s">
        <v>5141</v>
      </c>
      <c r="G2171" t="s">
        <v>5142</v>
      </c>
      <c r="H2171" t="s">
        <v>53</v>
      </c>
      <c r="I2171" t="s">
        <v>54</v>
      </c>
      <c r="J2171" t="s">
        <v>4291</v>
      </c>
      <c r="K2171" t="s">
        <v>525</v>
      </c>
      <c r="L2171">
        <v>44240</v>
      </c>
      <c r="M2171" t="s">
        <v>175</v>
      </c>
      <c r="N2171" t="s">
        <v>2772</v>
      </c>
      <c r="O2171" t="s">
        <v>98</v>
      </c>
      <c r="P2171" t="s">
        <v>188</v>
      </c>
      <c r="Q2171" t="s">
        <v>2773</v>
      </c>
      <c r="R2171" s="19">
        <v>71.975999999999999</v>
      </c>
      <c r="S2171" s="17">
        <v>3</v>
      </c>
      <c r="T2171" s="20">
        <v>0.2</v>
      </c>
      <c r="U2171" s="19">
        <v>-8.9969999999999999</v>
      </c>
      <c r="V2171" s="20">
        <f t="shared" si="165"/>
        <v>-0.125</v>
      </c>
      <c r="W2171" s="17">
        <f t="shared" si="166"/>
        <v>2017</v>
      </c>
      <c r="X2171" t="str">
        <f t="shared" si="167"/>
        <v>Jan-2017</v>
      </c>
      <c r="Y2171" s="17">
        <f t="shared" si="168"/>
        <v>3</v>
      </c>
      <c r="Z2171" t="str">
        <f t="shared" si="169"/>
        <v>11-20%</v>
      </c>
      <c r="AA2171" s="17">
        <f>IF(COUNTIF($B$2:B2171,B2171)=1,1,0)</f>
        <v>0</v>
      </c>
      <c r="AB2171" s="17">
        <f>IF(COUNTIF($F$2:F2171,F2171)=1,1,0)</f>
        <v>0</v>
      </c>
    </row>
    <row r="2172" spans="1:28" x14ac:dyDescent="0.2">
      <c r="A2172" s="17">
        <v>2171</v>
      </c>
      <c r="B2172" t="s">
        <v>5140</v>
      </c>
      <c r="C2172" s="18">
        <v>42762</v>
      </c>
      <c r="D2172" s="18">
        <v>42765</v>
      </c>
      <c r="E2172" t="s">
        <v>50</v>
      </c>
      <c r="F2172" t="s">
        <v>5141</v>
      </c>
      <c r="G2172" t="s">
        <v>5142</v>
      </c>
      <c r="H2172" t="s">
        <v>53</v>
      </c>
      <c r="I2172" t="s">
        <v>54</v>
      </c>
      <c r="J2172" t="s">
        <v>4291</v>
      </c>
      <c r="K2172" t="s">
        <v>525</v>
      </c>
      <c r="L2172">
        <v>44240</v>
      </c>
      <c r="M2172" t="s">
        <v>175</v>
      </c>
      <c r="N2172" t="s">
        <v>721</v>
      </c>
      <c r="O2172" t="s">
        <v>98</v>
      </c>
      <c r="P2172" t="s">
        <v>99</v>
      </c>
      <c r="Q2172" t="s">
        <v>722</v>
      </c>
      <c r="R2172" s="19">
        <v>107.982</v>
      </c>
      <c r="S2172" s="17">
        <v>3</v>
      </c>
      <c r="T2172" s="20">
        <v>0.4</v>
      </c>
      <c r="U2172" s="19">
        <v>-26.9955</v>
      </c>
      <c r="V2172" s="20">
        <f t="shared" si="165"/>
        <v>-0.25</v>
      </c>
      <c r="W2172" s="17">
        <f t="shared" si="166"/>
        <v>2017</v>
      </c>
      <c r="X2172" t="str">
        <f t="shared" si="167"/>
        <v>Jan-2017</v>
      </c>
      <c r="Y2172" s="17">
        <f t="shared" si="168"/>
        <v>3</v>
      </c>
      <c r="Z2172" t="str">
        <f t="shared" si="169"/>
        <v>31-40%</v>
      </c>
      <c r="AA2172" s="17">
        <f>IF(COUNTIF($B$2:B2172,B2172)=1,1,0)</f>
        <v>0</v>
      </c>
      <c r="AB2172" s="17">
        <f>IF(COUNTIF($F$2:F2172,F2172)=1,1,0)</f>
        <v>0</v>
      </c>
    </row>
    <row r="2173" spans="1:28" x14ac:dyDescent="0.2">
      <c r="A2173" s="17">
        <v>2172</v>
      </c>
      <c r="B2173" t="s">
        <v>5143</v>
      </c>
      <c r="C2173" s="18">
        <v>43058</v>
      </c>
      <c r="D2173" s="18">
        <v>43064</v>
      </c>
      <c r="E2173" t="s">
        <v>77</v>
      </c>
      <c r="F2173" t="s">
        <v>235</v>
      </c>
      <c r="G2173" t="s">
        <v>236</v>
      </c>
      <c r="H2173" t="s">
        <v>68</v>
      </c>
      <c r="I2173" t="s">
        <v>54</v>
      </c>
      <c r="J2173" t="s">
        <v>5144</v>
      </c>
      <c r="K2173" t="s">
        <v>131</v>
      </c>
      <c r="L2173">
        <v>76903</v>
      </c>
      <c r="M2173" t="s">
        <v>132</v>
      </c>
      <c r="N2173" t="s">
        <v>2509</v>
      </c>
      <c r="O2173" t="s">
        <v>59</v>
      </c>
      <c r="P2173" t="s">
        <v>63</v>
      </c>
      <c r="Q2173" t="s">
        <v>2510</v>
      </c>
      <c r="R2173" s="19">
        <v>305.31200000000001</v>
      </c>
      <c r="S2173" s="17">
        <v>2</v>
      </c>
      <c r="T2173" s="20">
        <v>0.3</v>
      </c>
      <c r="U2173" s="19">
        <v>-8.7232000000000003</v>
      </c>
      <c r="V2173" s="20">
        <f t="shared" si="165"/>
        <v>-2.8571428571428571E-2</v>
      </c>
      <c r="W2173" s="17">
        <f t="shared" si="166"/>
        <v>2017</v>
      </c>
      <c r="X2173" t="str">
        <f t="shared" si="167"/>
        <v>Nov-2017</v>
      </c>
      <c r="Y2173" s="17">
        <f t="shared" si="168"/>
        <v>6</v>
      </c>
      <c r="Z2173" t="str">
        <f t="shared" si="169"/>
        <v>21-30%</v>
      </c>
      <c r="AA2173" s="17">
        <f>IF(COUNTIF($B$2:B2173,B2173)=1,1,0)</f>
        <v>1</v>
      </c>
      <c r="AB2173" s="17">
        <f>IF(COUNTIF($F$2:F2173,F2173)=1,1,0)</f>
        <v>0</v>
      </c>
    </row>
    <row r="2174" spans="1:28" x14ac:dyDescent="0.2">
      <c r="A2174" s="17">
        <v>2173</v>
      </c>
      <c r="B2174" t="s">
        <v>5145</v>
      </c>
      <c r="C2174" s="18">
        <v>41852</v>
      </c>
      <c r="D2174" s="18">
        <v>41854</v>
      </c>
      <c r="E2174" t="s">
        <v>215</v>
      </c>
      <c r="F2174" t="s">
        <v>5146</v>
      </c>
      <c r="G2174" t="s">
        <v>5147</v>
      </c>
      <c r="H2174" t="s">
        <v>53</v>
      </c>
      <c r="I2174" t="s">
        <v>54</v>
      </c>
      <c r="J2174" t="s">
        <v>154</v>
      </c>
      <c r="K2174" t="s">
        <v>70</v>
      </c>
      <c r="L2174">
        <v>94122</v>
      </c>
      <c r="M2174" t="s">
        <v>71</v>
      </c>
      <c r="N2174" t="s">
        <v>5148</v>
      </c>
      <c r="O2174" t="s">
        <v>73</v>
      </c>
      <c r="P2174" t="s">
        <v>102</v>
      </c>
      <c r="Q2174" t="s">
        <v>5149</v>
      </c>
      <c r="R2174" s="19">
        <v>19.751999999999999</v>
      </c>
      <c r="S2174" s="17">
        <v>3</v>
      </c>
      <c r="T2174" s="20">
        <v>0.2</v>
      </c>
      <c r="U2174" s="19">
        <v>6.9131999999999998</v>
      </c>
      <c r="V2174" s="20">
        <f t="shared" si="165"/>
        <v>0.35000000000000003</v>
      </c>
      <c r="W2174" s="17">
        <f t="shared" si="166"/>
        <v>2014</v>
      </c>
      <c r="X2174" t="str">
        <f t="shared" si="167"/>
        <v>Aug-2014</v>
      </c>
      <c r="Y2174" s="17">
        <f t="shared" si="168"/>
        <v>2</v>
      </c>
      <c r="Z2174" t="str">
        <f t="shared" si="169"/>
        <v>11-20%</v>
      </c>
      <c r="AA2174" s="17">
        <f>IF(COUNTIF($B$2:B2174,B2174)=1,1,0)</f>
        <v>1</v>
      </c>
      <c r="AB2174" s="17">
        <f>IF(COUNTIF($F$2:F2174,F2174)=1,1,0)</f>
        <v>1</v>
      </c>
    </row>
    <row r="2175" spans="1:28" x14ac:dyDescent="0.2">
      <c r="A2175" s="17">
        <v>2174</v>
      </c>
      <c r="B2175" t="s">
        <v>5150</v>
      </c>
      <c r="C2175" s="18">
        <v>42581</v>
      </c>
      <c r="D2175" s="18">
        <v>42586</v>
      </c>
      <c r="E2175" t="s">
        <v>77</v>
      </c>
      <c r="F2175" t="s">
        <v>577</v>
      </c>
      <c r="G2175" t="s">
        <v>578</v>
      </c>
      <c r="H2175" t="s">
        <v>129</v>
      </c>
      <c r="I2175" t="s">
        <v>54</v>
      </c>
      <c r="J2175" t="s">
        <v>211</v>
      </c>
      <c r="K2175" t="s">
        <v>131</v>
      </c>
      <c r="L2175">
        <v>77070</v>
      </c>
      <c r="M2175" t="s">
        <v>132</v>
      </c>
      <c r="N2175" t="s">
        <v>4363</v>
      </c>
      <c r="O2175" t="s">
        <v>73</v>
      </c>
      <c r="P2175" t="s">
        <v>102</v>
      </c>
      <c r="Q2175" t="s">
        <v>4364</v>
      </c>
      <c r="R2175" s="19">
        <v>9.2639999999999993</v>
      </c>
      <c r="S2175" s="17">
        <v>3</v>
      </c>
      <c r="T2175" s="20">
        <v>0.8</v>
      </c>
      <c r="U2175" s="19">
        <v>-13.896000000000001</v>
      </c>
      <c r="V2175" s="20">
        <f t="shared" si="165"/>
        <v>-1.5000000000000002</v>
      </c>
      <c r="W2175" s="17">
        <f t="shared" si="166"/>
        <v>2016</v>
      </c>
      <c r="X2175" t="str">
        <f t="shared" si="167"/>
        <v>Jul-2016</v>
      </c>
      <c r="Y2175" s="17">
        <f t="shared" si="168"/>
        <v>5</v>
      </c>
      <c r="Z2175" t="str">
        <f t="shared" si="169"/>
        <v>Over 50%</v>
      </c>
      <c r="AA2175" s="17">
        <f>IF(COUNTIF($B$2:B2175,B2175)=1,1,0)</f>
        <v>1</v>
      </c>
      <c r="AB2175" s="17">
        <f>IF(COUNTIF($F$2:F2175,F2175)=1,1,0)</f>
        <v>0</v>
      </c>
    </row>
    <row r="2176" spans="1:28" x14ac:dyDescent="0.2">
      <c r="A2176" s="17">
        <v>2175</v>
      </c>
      <c r="B2176" t="s">
        <v>5151</v>
      </c>
      <c r="C2176" s="18">
        <v>42215</v>
      </c>
      <c r="D2176" s="18">
        <v>42219</v>
      </c>
      <c r="E2176" t="s">
        <v>50</v>
      </c>
      <c r="F2176" t="s">
        <v>4988</v>
      </c>
      <c r="G2176" t="s">
        <v>4989</v>
      </c>
      <c r="H2176" t="s">
        <v>68</v>
      </c>
      <c r="I2176" t="s">
        <v>54</v>
      </c>
      <c r="J2176" t="s">
        <v>211</v>
      </c>
      <c r="K2176" t="s">
        <v>131</v>
      </c>
      <c r="L2176">
        <v>77041</v>
      </c>
      <c r="M2176" t="s">
        <v>132</v>
      </c>
      <c r="N2176" t="s">
        <v>4926</v>
      </c>
      <c r="O2176" t="s">
        <v>73</v>
      </c>
      <c r="P2176" t="s">
        <v>86</v>
      </c>
      <c r="Q2176" t="s">
        <v>4927</v>
      </c>
      <c r="R2176" s="19">
        <v>61.792000000000002</v>
      </c>
      <c r="S2176" s="17">
        <v>4</v>
      </c>
      <c r="T2176" s="20">
        <v>0.2</v>
      </c>
      <c r="U2176" s="19">
        <v>6.1791999999999998</v>
      </c>
      <c r="V2176" s="20">
        <f t="shared" si="165"/>
        <v>9.9999999999999992E-2</v>
      </c>
      <c r="W2176" s="17">
        <f t="shared" si="166"/>
        <v>2015</v>
      </c>
      <c r="X2176" t="str">
        <f t="shared" si="167"/>
        <v>Jul-2015</v>
      </c>
      <c r="Y2176" s="17">
        <f t="shared" si="168"/>
        <v>4</v>
      </c>
      <c r="Z2176" t="str">
        <f t="shared" si="169"/>
        <v>11-20%</v>
      </c>
      <c r="AA2176" s="17">
        <f>IF(COUNTIF($B$2:B2176,B2176)=1,1,0)</f>
        <v>1</v>
      </c>
      <c r="AB2176" s="17">
        <f>IF(COUNTIF($F$2:F2176,F2176)=1,1,0)</f>
        <v>0</v>
      </c>
    </row>
    <row r="2177" spans="1:28" x14ac:dyDescent="0.2">
      <c r="A2177" s="17">
        <v>2176</v>
      </c>
      <c r="B2177" t="s">
        <v>5152</v>
      </c>
      <c r="C2177" s="18">
        <v>42658</v>
      </c>
      <c r="D2177" s="18">
        <v>42664</v>
      </c>
      <c r="E2177" t="s">
        <v>77</v>
      </c>
      <c r="F2177" t="s">
        <v>5153</v>
      </c>
      <c r="G2177" t="s">
        <v>5154</v>
      </c>
      <c r="H2177" t="s">
        <v>129</v>
      </c>
      <c r="I2177" t="s">
        <v>54</v>
      </c>
      <c r="J2177" t="s">
        <v>5155</v>
      </c>
      <c r="K2177" t="s">
        <v>148</v>
      </c>
      <c r="L2177">
        <v>84106</v>
      </c>
      <c r="M2177" t="s">
        <v>71</v>
      </c>
      <c r="N2177" t="s">
        <v>5156</v>
      </c>
      <c r="O2177" t="s">
        <v>73</v>
      </c>
      <c r="P2177" t="s">
        <v>117</v>
      </c>
      <c r="Q2177" t="s">
        <v>5157</v>
      </c>
      <c r="R2177" s="19">
        <v>45.68</v>
      </c>
      <c r="S2177" s="17">
        <v>2</v>
      </c>
      <c r="T2177" s="20">
        <v>0</v>
      </c>
      <c r="U2177" s="19">
        <v>21.012799999999999</v>
      </c>
      <c r="V2177" s="20">
        <f t="shared" si="165"/>
        <v>0.45999999999999996</v>
      </c>
      <c r="W2177" s="17">
        <f t="shared" si="166"/>
        <v>2016</v>
      </c>
      <c r="X2177" t="str">
        <f t="shared" si="167"/>
        <v>Oct-2016</v>
      </c>
      <c r="Y2177" s="17">
        <f t="shared" si="168"/>
        <v>6</v>
      </c>
      <c r="Z2177" t="str">
        <f t="shared" si="169"/>
        <v>0% (No Discount)</v>
      </c>
      <c r="AA2177" s="17">
        <f>IF(COUNTIF($B$2:B2177,B2177)=1,1,0)</f>
        <v>1</v>
      </c>
      <c r="AB2177" s="17">
        <f>IF(COUNTIF($F$2:F2177,F2177)=1,1,0)</f>
        <v>1</v>
      </c>
    </row>
    <row r="2178" spans="1:28" x14ac:dyDescent="0.2">
      <c r="A2178" s="17">
        <v>2177</v>
      </c>
      <c r="B2178" t="s">
        <v>5152</v>
      </c>
      <c r="C2178" s="18">
        <v>42658</v>
      </c>
      <c r="D2178" s="18">
        <v>42664</v>
      </c>
      <c r="E2178" t="s">
        <v>77</v>
      </c>
      <c r="F2178" t="s">
        <v>5153</v>
      </c>
      <c r="G2178" t="s">
        <v>5154</v>
      </c>
      <c r="H2178" t="s">
        <v>129</v>
      </c>
      <c r="I2178" t="s">
        <v>54</v>
      </c>
      <c r="J2178" t="s">
        <v>5155</v>
      </c>
      <c r="K2178" t="s">
        <v>148</v>
      </c>
      <c r="L2178">
        <v>84106</v>
      </c>
      <c r="M2178" t="s">
        <v>71</v>
      </c>
      <c r="N2178" t="s">
        <v>4344</v>
      </c>
      <c r="O2178" t="s">
        <v>73</v>
      </c>
      <c r="P2178" t="s">
        <v>117</v>
      </c>
      <c r="Q2178" t="s">
        <v>4345</v>
      </c>
      <c r="R2178" s="19">
        <v>60.12</v>
      </c>
      <c r="S2178" s="17">
        <v>9</v>
      </c>
      <c r="T2178" s="20">
        <v>0</v>
      </c>
      <c r="U2178" s="19">
        <v>28.857600000000001</v>
      </c>
      <c r="V2178" s="20">
        <f t="shared" ref="V2178:V2241" si="170">IFERROR(U2178/R2178,0)</f>
        <v>0.48000000000000004</v>
      </c>
      <c r="W2178" s="17">
        <f t="shared" ref="W2178:W2241" si="171">YEAR(C2178)</f>
        <v>2016</v>
      </c>
      <c r="X2178" t="str">
        <f t="shared" ref="X2178:X2241" si="172">TEXT(C2178,"mmm-yyyy")</f>
        <v>Oct-2016</v>
      </c>
      <c r="Y2178" s="17">
        <f t="shared" ref="Y2178:Y2241" si="173">D2178-C2178</f>
        <v>6</v>
      </c>
      <c r="Z2178" t="str">
        <f t="shared" ref="Z2178:Z2241" si="174">IF(T2178=0,"0% (No Discount)",IF(T2178&lt;=0.1,"1-10%",IF(T2178&lt;=0.2,"11-20%",IF(T2178&lt;=0.3,"21-30%",IF(T2178&lt;=0.4,"31-40%",IF(T2178&lt;=0.5,"41-50%","Over 50%"))))))</f>
        <v>0% (No Discount)</v>
      </c>
      <c r="AA2178" s="17">
        <f>IF(COUNTIF($B$2:B2178,B2178)=1,1,0)</f>
        <v>0</v>
      </c>
      <c r="AB2178" s="17">
        <f>IF(COUNTIF($F$2:F2178,F2178)=1,1,0)</f>
        <v>0</v>
      </c>
    </row>
    <row r="2179" spans="1:28" x14ac:dyDescent="0.2">
      <c r="A2179" s="17">
        <v>2178</v>
      </c>
      <c r="B2179" t="s">
        <v>5152</v>
      </c>
      <c r="C2179" s="18">
        <v>42658</v>
      </c>
      <c r="D2179" s="18">
        <v>42664</v>
      </c>
      <c r="E2179" t="s">
        <v>77</v>
      </c>
      <c r="F2179" t="s">
        <v>5153</v>
      </c>
      <c r="G2179" t="s">
        <v>5154</v>
      </c>
      <c r="H2179" t="s">
        <v>129</v>
      </c>
      <c r="I2179" t="s">
        <v>54</v>
      </c>
      <c r="J2179" t="s">
        <v>5155</v>
      </c>
      <c r="K2179" t="s">
        <v>148</v>
      </c>
      <c r="L2179">
        <v>84106</v>
      </c>
      <c r="M2179" t="s">
        <v>71</v>
      </c>
      <c r="N2179" t="s">
        <v>4529</v>
      </c>
      <c r="O2179" t="s">
        <v>73</v>
      </c>
      <c r="P2179" t="s">
        <v>102</v>
      </c>
      <c r="Q2179" t="s">
        <v>4530</v>
      </c>
      <c r="R2179" s="19">
        <v>41.72</v>
      </c>
      <c r="S2179" s="17">
        <v>5</v>
      </c>
      <c r="T2179" s="20">
        <v>0.2</v>
      </c>
      <c r="U2179" s="19">
        <v>13.0375</v>
      </c>
      <c r="V2179" s="20">
        <f t="shared" si="170"/>
        <v>0.3125</v>
      </c>
      <c r="W2179" s="17">
        <f t="shared" si="171"/>
        <v>2016</v>
      </c>
      <c r="X2179" t="str">
        <f t="shared" si="172"/>
        <v>Oct-2016</v>
      </c>
      <c r="Y2179" s="17">
        <f t="shared" si="173"/>
        <v>6</v>
      </c>
      <c r="Z2179" t="str">
        <f t="shared" si="174"/>
        <v>11-20%</v>
      </c>
      <c r="AA2179" s="17">
        <f>IF(COUNTIF($B$2:B2179,B2179)=1,1,0)</f>
        <v>0</v>
      </c>
      <c r="AB2179" s="17">
        <f>IF(COUNTIF($F$2:F2179,F2179)=1,1,0)</f>
        <v>0</v>
      </c>
    </row>
    <row r="2180" spans="1:28" x14ac:dyDescent="0.2">
      <c r="A2180" s="17">
        <v>2179</v>
      </c>
      <c r="B2180" t="s">
        <v>5152</v>
      </c>
      <c r="C2180" s="18">
        <v>42658</v>
      </c>
      <c r="D2180" s="18">
        <v>42664</v>
      </c>
      <c r="E2180" t="s">
        <v>77</v>
      </c>
      <c r="F2180" t="s">
        <v>5153</v>
      </c>
      <c r="G2180" t="s">
        <v>5154</v>
      </c>
      <c r="H2180" t="s">
        <v>129</v>
      </c>
      <c r="I2180" t="s">
        <v>54</v>
      </c>
      <c r="J2180" t="s">
        <v>5155</v>
      </c>
      <c r="K2180" t="s">
        <v>148</v>
      </c>
      <c r="L2180">
        <v>84106</v>
      </c>
      <c r="M2180" t="s">
        <v>71</v>
      </c>
      <c r="N2180" t="s">
        <v>1669</v>
      </c>
      <c r="O2180" t="s">
        <v>73</v>
      </c>
      <c r="P2180" t="s">
        <v>117</v>
      </c>
      <c r="Q2180" t="s">
        <v>1670</v>
      </c>
      <c r="R2180" s="19">
        <v>71.599999999999994</v>
      </c>
      <c r="S2180" s="17">
        <v>8</v>
      </c>
      <c r="T2180" s="20">
        <v>0</v>
      </c>
      <c r="U2180" s="19">
        <v>32.936</v>
      </c>
      <c r="V2180" s="20">
        <f t="shared" si="170"/>
        <v>0.46</v>
      </c>
      <c r="W2180" s="17">
        <f t="shared" si="171"/>
        <v>2016</v>
      </c>
      <c r="X2180" t="str">
        <f t="shared" si="172"/>
        <v>Oct-2016</v>
      </c>
      <c r="Y2180" s="17">
        <f t="shared" si="173"/>
        <v>6</v>
      </c>
      <c r="Z2180" t="str">
        <f t="shared" si="174"/>
        <v>0% (No Discount)</v>
      </c>
      <c r="AA2180" s="17">
        <f>IF(COUNTIF($B$2:B2180,B2180)=1,1,0)</f>
        <v>0</v>
      </c>
      <c r="AB2180" s="17">
        <f>IF(COUNTIF($F$2:F2180,F2180)=1,1,0)</f>
        <v>0</v>
      </c>
    </row>
    <row r="2181" spans="1:28" x14ac:dyDescent="0.2">
      <c r="A2181" s="17">
        <v>2180</v>
      </c>
      <c r="B2181" t="s">
        <v>5158</v>
      </c>
      <c r="C2181" s="18">
        <v>42497</v>
      </c>
      <c r="D2181" s="18">
        <v>42501</v>
      </c>
      <c r="E2181" t="s">
        <v>77</v>
      </c>
      <c r="F2181" t="s">
        <v>1485</v>
      </c>
      <c r="G2181" t="s">
        <v>1486</v>
      </c>
      <c r="H2181" t="s">
        <v>53</v>
      </c>
      <c r="I2181" t="s">
        <v>54</v>
      </c>
      <c r="J2181" t="s">
        <v>293</v>
      </c>
      <c r="K2181" t="s">
        <v>294</v>
      </c>
      <c r="L2181">
        <v>10009</v>
      </c>
      <c r="M2181" t="s">
        <v>175</v>
      </c>
      <c r="N2181" t="s">
        <v>1366</v>
      </c>
      <c r="O2181" t="s">
        <v>73</v>
      </c>
      <c r="P2181" t="s">
        <v>102</v>
      </c>
      <c r="Q2181" t="s">
        <v>1367</v>
      </c>
      <c r="R2181" s="19">
        <v>85.231999999999999</v>
      </c>
      <c r="S2181" s="17">
        <v>7</v>
      </c>
      <c r="T2181" s="20">
        <v>0.2</v>
      </c>
      <c r="U2181" s="19">
        <v>30.896599999999999</v>
      </c>
      <c r="V2181" s="20">
        <f t="shared" si="170"/>
        <v>0.36249999999999999</v>
      </c>
      <c r="W2181" s="17">
        <f t="shared" si="171"/>
        <v>2016</v>
      </c>
      <c r="X2181" t="str">
        <f t="shared" si="172"/>
        <v>May-2016</v>
      </c>
      <c r="Y2181" s="17">
        <f t="shared" si="173"/>
        <v>4</v>
      </c>
      <c r="Z2181" t="str">
        <f t="shared" si="174"/>
        <v>11-20%</v>
      </c>
      <c r="AA2181" s="17">
        <f>IF(COUNTIF($B$2:B2181,B2181)=1,1,0)</f>
        <v>1</v>
      </c>
      <c r="AB2181" s="17">
        <f>IF(COUNTIF($F$2:F2181,F2181)=1,1,0)</f>
        <v>0</v>
      </c>
    </row>
    <row r="2182" spans="1:28" x14ac:dyDescent="0.2">
      <c r="A2182" s="17">
        <v>2181</v>
      </c>
      <c r="B2182" t="s">
        <v>5158</v>
      </c>
      <c r="C2182" s="18">
        <v>42497</v>
      </c>
      <c r="D2182" s="18">
        <v>42501</v>
      </c>
      <c r="E2182" t="s">
        <v>77</v>
      </c>
      <c r="F2182" t="s">
        <v>1485</v>
      </c>
      <c r="G2182" t="s">
        <v>1486</v>
      </c>
      <c r="H2182" t="s">
        <v>53</v>
      </c>
      <c r="I2182" t="s">
        <v>54</v>
      </c>
      <c r="J2182" t="s">
        <v>293</v>
      </c>
      <c r="K2182" t="s">
        <v>294</v>
      </c>
      <c r="L2182">
        <v>10009</v>
      </c>
      <c r="M2182" t="s">
        <v>175</v>
      </c>
      <c r="N2182" t="s">
        <v>1699</v>
      </c>
      <c r="O2182" t="s">
        <v>73</v>
      </c>
      <c r="P2182" t="s">
        <v>74</v>
      </c>
      <c r="Q2182" t="s">
        <v>1700</v>
      </c>
      <c r="R2182" s="19">
        <v>44.4</v>
      </c>
      <c r="S2182" s="17">
        <v>3</v>
      </c>
      <c r="T2182" s="20">
        <v>0</v>
      </c>
      <c r="U2182" s="19">
        <v>22.2</v>
      </c>
      <c r="V2182" s="20">
        <f t="shared" si="170"/>
        <v>0.5</v>
      </c>
      <c r="W2182" s="17">
        <f t="shared" si="171"/>
        <v>2016</v>
      </c>
      <c r="X2182" t="str">
        <f t="shared" si="172"/>
        <v>May-2016</v>
      </c>
      <c r="Y2182" s="17">
        <f t="shared" si="173"/>
        <v>4</v>
      </c>
      <c r="Z2182" t="str">
        <f t="shared" si="174"/>
        <v>0% (No Discount)</v>
      </c>
      <c r="AA2182" s="17">
        <f>IF(COUNTIF($B$2:B2182,B2182)=1,1,0)</f>
        <v>0</v>
      </c>
      <c r="AB2182" s="17">
        <f>IF(COUNTIF($F$2:F2182,F2182)=1,1,0)</f>
        <v>0</v>
      </c>
    </row>
    <row r="2183" spans="1:28" x14ac:dyDescent="0.2">
      <c r="A2183" s="17">
        <v>2182</v>
      </c>
      <c r="B2183" t="s">
        <v>5158</v>
      </c>
      <c r="C2183" s="18">
        <v>42497</v>
      </c>
      <c r="D2183" s="18">
        <v>42501</v>
      </c>
      <c r="E2183" t="s">
        <v>77</v>
      </c>
      <c r="F2183" t="s">
        <v>1485</v>
      </c>
      <c r="G2183" t="s">
        <v>1486</v>
      </c>
      <c r="H2183" t="s">
        <v>53</v>
      </c>
      <c r="I2183" t="s">
        <v>54</v>
      </c>
      <c r="J2183" t="s">
        <v>293</v>
      </c>
      <c r="K2183" t="s">
        <v>294</v>
      </c>
      <c r="L2183">
        <v>10009</v>
      </c>
      <c r="M2183" t="s">
        <v>175</v>
      </c>
      <c r="N2183" t="s">
        <v>5159</v>
      </c>
      <c r="O2183" t="s">
        <v>59</v>
      </c>
      <c r="P2183" t="s">
        <v>63</v>
      </c>
      <c r="Q2183" t="s">
        <v>5160</v>
      </c>
      <c r="R2183" s="19">
        <v>442.76400000000001</v>
      </c>
      <c r="S2183" s="17">
        <v>4</v>
      </c>
      <c r="T2183" s="20">
        <v>0.1</v>
      </c>
      <c r="U2183" s="19">
        <v>59.035200000000003</v>
      </c>
      <c r="V2183" s="20">
        <f t="shared" si="170"/>
        <v>0.13333333333333333</v>
      </c>
      <c r="W2183" s="17">
        <f t="shared" si="171"/>
        <v>2016</v>
      </c>
      <c r="X2183" t="str">
        <f t="shared" si="172"/>
        <v>May-2016</v>
      </c>
      <c r="Y2183" s="17">
        <f t="shared" si="173"/>
        <v>4</v>
      </c>
      <c r="Z2183" t="str">
        <f t="shared" si="174"/>
        <v>1-10%</v>
      </c>
      <c r="AA2183" s="17">
        <f>IF(COUNTIF($B$2:B2183,B2183)=1,1,0)</f>
        <v>0</v>
      </c>
      <c r="AB2183" s="17">
        <f>IF(COUNTIF($F$2:F2183,F2183)=1,1,0)</f>
        <v>0</v>
      </c>
    </row>
    <row r="2184" spans="1:28" x14ac:dyDescent="0.2">
      <c r="A2184" s="17">
        <v>2183</v>
      </c>
      <c r="B2184" t="s">
        <v>5158</v>
      </c>
      <c r="C2184" s="18">
        <v>42497</v>
      </c>
      <c r="D2184" s="18">
        <v>42501</v>
      </c>
      <c r="E2184" t="s">
        <v>77</v>
      </c>
      <c r="F2184" t="s">
        <v>1485</v>
      </c>
      <c r="G2184" t="s">
        <v>1486</v>
      </c>
      <c r="H2184" t="s">
        <v>53</v>
      </c>
      <c r="I2184" t="s">
        <v>54</v>
      </c>
      <c r="J2184" t="s">
        <v>293</v>
      </c>
      <c r="K2184" t="s">
        <v>294</v>
      </c>
      <c r="L2184">
        <v>10009</v>
      </c>
      <c r="M2184" t="s">
        <v>175</v>
      </c>
      <c r="N2184" t="s">
        <v>4639</v>
      </c>
      <c r="O2184" t="s">
        <v>98</v>
      </c>
      <c r="P2184" t="s">
        <v>711</v>
      </c>
      <c r="Q2184" t="s">
        <v>4640</v>
      </c>
      <c r="R2184" s="19">
        <v>3999.95</v>
      </c>
      <c r="S2184" s="17">
        <v>5</v>
      </c>
      <c r="T2184" s="20">
        <v>0</v>
      </c>
      <c r="U2184" s="19">
        <v>1159.9855</v>
      </c>
      <c r="V2184" s="20">
        <f t="shared" si="170"/>
        <v>0.29000000000000004</v>
      </c>
      <c r="W2184" s="17">
        <f t="shared" si="171"/>
        <v>2016</v>
      </c>
      <c r="X2184" t="str">
        <f t="shared" si="172"/>
        <v>May-2016</v>
      </c>
      <c r="Y2184" s="17">
        <f t="shared" si="173"/>
        <v>4</v>
      </c>
      <c r="Z2184" t="str">
        <f t="shared" si="174"/>
        <v>0% (No Discount)</v>
      </c>
      <c r="AA2184" s="17">
        <f>IF(COUNTIF($B$2:B2184,B2184)=1,1,0)</f>
        <v>0</v>
      </c>
      <c r="AB2184" s="17">
        <f>IF(COUNTIF($F$2:F2184,F2184)=1,1,0)</f>
        <v>0</v>
      </c>
    </row>
    <row r="2185" spans="1:28" x14ac:dyDescent="0.2">
      <c r="A2185" s="17">
        <v>2184</v>
      </c>
      <c r="B2185" t="s">
        <v>5158</v>
      </c>
      <c r="C2185" s="18">
        <v>42497</v>
      </c>
      <c r="D2185" s="18">
        <v>42501</v>
      </c>
      <c r="E2185" t="s">
        <v>77</v>
      </c>
      <c r="F2185" t="s">
        <v>1485</v>
      </c>
      <c r="G2185" t="s">
        <v>1486</v>
      </c>
      <c r="H2185" t="s">
        <v>53</v>
      </c>
      <c r="I2185" t="s">
        <v>54</v>
      </c>
      <c r="J2185" t="s">
        <v>293</v>
      </c>
      <c r="K2185" t="s">
        <v>294</v>
      </c>
      <c r="L2185">
        <v>10009</v>
      </c>
      <c r="M2185" t="s">
        <v>175</v>
      </c>
      <c r="N2185" t="s">
        <v>471</v>
      </c>
      <c r="O2185" t="s">
        <v>98</v>
      </c>
      <c r="P2185" t="s">
        <v>188</v>
      </c>
      <c r="Q2185" t="s">
        <v>472</v>
      </c>
      <c r="R2185" s="19">
        <v>199.95</v>
      </c>
      <c r="S2185" s="17">
        <v>5</v>
      </c>
      <c r="T2185" s="20">
        <v>0</v>
      </c>
      <c r="U2185" s="19">
        <v>21.994499999999999</v>
      </c>
      <c r="V2185" s="20">
        <f t="shared" si="170"/>
        <v>0.11</v>
      </c>
      <c r="W2185" s="17">
        <f t="shared" si="171"/>
        <v>2016</v>
      </c>
      <c r="X2185" t="str">
        <f t="shared" si="172"/>
        <v>May-2016</v>
      </c>
      <c r="Y2185" s="17">
        <f t="shared" si="173"/>
        <v>4</v>
      </c>
      <c r="Z2185" t="str">
        <f t="shared" si="174"/>
        <v>0% (No Discount)</v>
      </c>
      <c r="AA2185" s="17">
        <f>IF(COUNTIF($B$2:B2185,B2185)=1,1,0)</f>
        <v>0</v>
      </c>
      <c r="AB2185" s="17">
        <f>IF(COUNTIF($F$2:F2185,F2185)=1,1,0)</f>
        <v>0</v>
      </c>
    </row>
    <row r="2186" spans="1:28" x14ac:dyDescent="0.2">
      <c r="A2186" s="17">
        <v>2185</v>
      </c>
      <c r="B2186" t="s">
        <v>5158</v>
      </c>
      <c r="C2186" s="18">
        <v>42497</v>
      </c>
      <c r="D2186" s="18">
        <v>42501</v>
      </c>
      <c r="E2186" t="s">
        <v>77</v>
      </c>
      <c r="F2186" t="s">
        <v>1485</v>
      </c>
      <c r="G2186" t="s">
        <v>1486</v>
      </c>
      <c r="H2186" t="s">
        <v>53</v>
      </c>
      <c r="I2186" t="s">
        <v>54</v>
      </c>
      <c r="J2186" t="s">
        <v>293</v>
      </c>
      <c r="K2186" t="s">
        <v>294</v>
      </c>
      <c r="L2186">
        <v>10009</v>
      </c>
      <c r="M2186" t="s">
        <v>175</v>
      </c>
      <c r="N2186" t="s">
        <v>2921</v>
      </c>
      <c r="O2186" t="s">
        <v>59</v>
      </c>
      <c r="P2186" t="s">
        <v>92</v>
      </c>
      <c r="Q2186" t="s">
        <v>952</v>
      </c>
      <c r="R2186" s="19">
        <v>63.68</v>
      </c>
      <c r="S2186" s="17">
        <v>8</v>
      </c>
      <c r="T2186" s="20">
        <v>0</v>
      </c>
      <c r="U2186" s="19">
        <v>28.019200000000001</v>
      </c>
      <c r="V2186" s="20">
        <f t="shared" si="170"/>
        <v>0.44</v>
      </c>
      <c r="W2186" s="17">
        <f t="shared" si="171"/>
        <v>2016</v>
      </c>
      <c r="X2186" t="str">
        <f t="shared" si="172"/>
        <v>May-2016</v>
      </c>
      <c r="Y2186" s="17">
        <f t="shared" si="173"/>
        <v>4</v>
      </c>
      <c r="Z2186" t="str">
        <f t="shared" si="174"/>
        <v>0% (No Discount)</v>
      </c>
      <c r="AA2186" s="17">
        <f>IF(COUNTIF($B$2:B2186,B2186)=1,1,0)</f>
        <v>0</v>
      </c>
      <c r="AB2186" s="17">
        <f>IF(COUNTIF($F$2:F2186,F2186)=1,1,0)</f>
        <v>0</v>
      </c>
    </row>
    <row r="2187" spans="1:28" x14ac:dyDescent="0.2">
      <c r="A2187" s="17">
        <v>2186</v>
      </c>
      <c r="B2187" t="s">
        <v>5161</v>
      </c>
      <c r="C2187" s="18">
        <v>42948</v>
      </c>
      <c r="D2187" s="18">
        <v>42951</v>
      </c>
      <c r="E2187" t="s">
        <v>50</v>
      </c>
      <c r="F2187" t="s">
        <v>848</v>
      </c>
      <c r="G2187" t="s">
        <v>849</v>
      </c>
      <c r="H2187" t="s">
        <v>68</v>
      </c>
      <c r="I2187" t="s">
        <v>54</v>
      </c>
      <c r="J2187" t="s">
        <v>2673</v>
      </c>
      <c r="K2187" t="s">
        <v>70</v>
      </c>
      <c r="L2187">
        <v>93905</v>
      </c>
      <c r="M2187" t="s">
        <v>71</v>
      </c>
      <c r="N2187" t="s">
        <v>645</v>
      </c>
      <c r="O2187" t="s">
        <v>73</v>
      </c>
      <c r="P2187" t="s">
        <v>102</v>
      </c>
      <c r="Q2187" t="s">
        <v>646</v>
      </c>
      <c r="R2187" s="19">
        <v>54.896000000000001</v>
      </c>
      <c r="S2187" s="17">
        <v>2</v>
      </c>
      <c r="T2187" s="20">
        <v>0.2</v>
      </c>
      <c r="U2187" s="19">
        <v>18.5274</v>
      </c>
      <c r="V2187" s="20">
        <f t="shared" si="170"/>
        <v>0.33750000000000002</v>
      </c>
      <c r="W2187" s="17">
        <f t="shared" si="171"/>
        <v>2017</v>
      </c>
      <c r="X2187" t="str">
        <f t="shared" si="172"/>
        <v>Aug-2017</v>
      </c>
      <c r="Y2187" s="17">
        <f t="shared" si="173"/>
        <v>3</v>
      </c>
      <c r="Z2187" t="str">
        <f t="shared" si="174"/>
        <v>11-20%</v>
      </c>
      <c r="AA2187" s="17">
        <f>IF(COUNTIF($B$2:B2187,B2187)=1,1,0)</f>
        <v>1</v>
      </c>
      <c r="AB2187" s="17">
        <f>IF(COUNTIF($F$2:F2187,F2187)=1,1,0)</f>
        <v>0</v>
      </c>
    </row>
    <row r="2188" spans="1:28" x14ac:dyDescent="0.2">
      <c r="A2188" s="17">
        <v>2187</v>
      </c>
      <c r="B2188" t="s">
        <v>5162</v>
      </c>
      <c r="C2188" s="18">
        <v>42565</v>
      </c>
      <c r="D2188" s="18">
        <v>42565</v>
      </c>
      <c r="E2188" t="s">
        <v>1320</v>
      </c>
      <c r="F2188" t="s">
        <v>5163</v>
      </c>
      <c r="G2188" t="s">
        <v>5164</v>
      </c>
      <c r="H2188" t="s">
        <v>53</v>
      </c>
      <c r="I2188" t="s">
        <v>54</v>
      </c>
      <c r="J2188" t="s">
        <v>1713</v>
      </c>
      <c r="K2188" t="s">
        <v>385</v>
      </c>
      <c r="L2188">
        <v>35810</v>
      </c>
      <c r="M2188" t="s">
        <v>57</v>
      </c>
      <c r="N2188" t="s">
        <v>770</v>
      </c>
      <c r="O2188" t="s">
        <v>98</v>
      </c>
      <c r="P2188" t="s">
        <v>188</v>
      </c>
      <c r="Q2188" t="s">
        <v>771</v>
      </c>
      <c r="R2188" s="19">
        <v>29</v>
      </c>
      <c r="S2188" s="17">
        <v>2</v>
      </c>
      <c r="T2188" s="20">
        <v>0</v>
      </c>
      <c r="U2188" s="19">
        <v>7.25</v>
      </c>
      <c r="V2188" s="20">
        <f t="shared" si="170"/>
        <v>0.25</v>
      </c>
      <c r="W2188" s="17">
        <f t="shared" si="171"/>
        <v>2016</v>
      </c>
      <c r="X2188" t="str">
        <f t="shared" si="172"/>
        <v>Jul-2016</v>
      </c>
      <c r="Y2188" s="17">
        <f t="shared" si="173"/>
        <v>0</v>
      </c>
      <c r="Z2188" t="str">
        <f t="shared" si="174"/>
        <v>0% (No Discount)</v>
      </c>
      <c r="AA2188" s="17">
        <f>IF(COUNTIF($B$2:B2188,B2188)=1,1,0)</f>
        <v>1</v>
      </c>
      <c r="AB2188" s="17">
        <f>IF(COUNTIF($F$2:F2188,F2188)=1,1,0)</f>
        <v>1</v>
      </c>
    </row>
    <row r="2189" spans="1:28" x14ac:dyDescent="0.2">
      <c r="A2189" s="17">
        <v>2188</v>
      </c>
      <c r="B2189" t="s">
        <v>5165</v>
      </c>
      <c r="C2189" s="18">
        <v>42957</v>
      </c>
      <c r="D2189" s="18">
        <v>42962</v>
      </c>
      <c r="E2189" t="s">
        <v>77</v>
      </c>
      <c r="F2189" t="s">
        <v>5146</v>
      </c>
      <c r="G2189" t="s">
        <v>5147</v>
      </c>
      <c r="H2189" t="s">
        <v>53</v>
      </c>
      <c r="I2189" t="s">
        <v>54</v>
      </c>
      <c r="J2189" t="s">
        <v>524</v>
      </c>
      <c r="K2189" t="s">
        <v>281</v>
      </c>
      <c r="L2189">
        <v>47201</v>
      </c>
      <c r="M2189" t="s">
        <v>132</v>
      </c>
      <c r="N2189" t="s">
        <v>4167</v>
      </c>
      <c r="O2189" t="s">
        <v>73</v>
      </c>
      <c r="P2189" t="s">
        <v>200</v>
      </c>
      <c r="Q2189" t="s">
        <v>698</v>
      </c>
      <c r="R2189" s="19">
        <v>70.08</v>
      </c>
      <c r="S2189" s="17">
        <v>6</v>
      </c>
      <c r="T2189" s="20">
        <v>0</v>
      </c>
      <c r="U2189" s="19">
        <v>35.04</v>
      </c>
      <c r="V2189" s="20">
        <f t="shared" si="170"/>
        <v>0.5</v>
      </c>
      <c r="W2189" s="17">
        <f t="shared" si="171"/>
        <v>2017</v>
      </c>
      <c r="X2189" t="str">
        <f t="shared" si="172"/>
        <v>Aug-2017</v>
      </c>
      <c r="Y2189" s="17">
        <f t="shared" si="173"/>
        <v>5</v>
      </c>
      <c r="Z2189" t="str">
        <f t="shared" si="174"/>
        <v>0% (No Discount)</v>
      </c>
      <c r="AA2189" s="17">
        <f>IF(COUNTIF($B$2:B2189,B2189)=1,1,0)</f>
        <v>1</v>
      </c>
      <c r="AB2189" s="17">
        <f>IF(COUNTIF($F$2:F2189,F2189)=1,1,0)</f>
        <v>0</v>
      </c>
    </row>
    <row r="2190" spans="1:28" x14ac:dyDescent="0.2">
      <c r="A2190" s="17">
        <v>2189</v>
      </c>
      <c r="B2190" t="s">
        <v>5165</v>
      </c>
      <c r="C2190" s="18">
        <v>42957</v>
      </c>
      <c r="D2190" s="18">
        <v>42962</v>
      </c>
      <c r="E2190" t="s">
        <v>77</v>
      </c>
      <c r="F2190" t="s">
        <v>5146</v>
      </c>
      <c r="G2190" t="s">
        <v>5147</v>
      </c>
      <c r="H2190" t="s">
        <v>53</v>
      </c>
      <c r="I2190" t="s">
        <v>54</v>
      </c>
      <c r="J2190" t="s">
        <v>524</v>
      </c>
      <c r="K2190" t="s">
        <v>281</v>
      </c>
      <c r="L2190">
        <v>47201</v>
      </c>
      <c r="M2190" t="s">
        <v>132</v>
      </c>
      <c r="N2190" t="s">
        <v>365</v>
      </c>
      <c r="O2190" t="s">
        <v>59</v>
      </c>
      <c r="P2190" t="s">
        <v>92</v>
      </c>
      <c r="Q2190" t="s">
        <v>366</v>
      </c>
      <c r="R2190" s="19">
        <v>121.3</v>
      </c>
      <c r="S2190" s="17">
        <v>2</v>
      </c>
      <c r="T2190" s="20">
        <v>0</v>
      </c>
      <c r="U2190" s="19">
        <v>25.472999999999999</v>
      </c>
      <c r="V2190" s="20">
        <f t="shared" si="170"/>
        <v>0.21</v>
      </c>
      <c r="W2190" s="17">
        <f t="shared" si="171"/>
        <v>2017</v>
      </c>
      <c r="X2190" t="str">
        <f t="shared" si="172"/>
        <v>Aug-2017</v>
      </c>
      <c r="Y2190" s="17">
        <f t="shared" si="173"/>
        <v>5</v>
      </c>
      <c r="Z2190" t="str">
        <f t="shared" si="174"/>
        <v>0% (No Discount)</v>
      </c>
      <c r="AA2190" s="17">
        <f>IF(COUNTIF($B$2:B2190,B2190)=1,1,0)</f>
        <v>0</v>
      </c>
      <c r="AB2190" s="17">
        <f>IF(COUNTIF($F$2:F2190,F2190)=1,1,0)</f>
        <v>0</v>
      </c>
    </row>
    <row r="2191" spans="1:28" x14ac:dyDescent="0.2">
      <c r="A2191" s="17">
        <v>2190</v>
      </c>
      <c r="B2191" t="s">
        <v>5165</v>
      </c>
      <c r="C2191" s="18">
        <v>42957</v>
      </c>
      <c r="D2191" s="18">
        <v>42962</v>
      </c>
      <c r="E2191" t="s">
        <v>77</v>
      </c>
      <c r="F2191" t="s">
        <v>5146</v>
      </c>
      <c r="G2191" t="s">
        <v>5147</v>
      </c>
      <c r="H2191" t="s">
        <v>53</v>
      </c>
      <c r="I2191" t="s">
        <v>54</v>
      </c>
      <c r="J2191" t="s">
        <v>524</v>
      </c>
      <c r="K2191" t="s">
        <v>281</v>
      </c>
      <c r="L2191">
        <v>47201</v>
      </c>
      <c r="M2191" t="s">
        <v>132</v>
      </c>
      <c r="N2191" t="s">
        <v>1221</v>
      </c>
      <c r="O2191" t="s">
        <v>98</v>
      </c>
      <c r="P2191" t="s">
        <v>99</v>
      </c>
      <c r="Q2191" t="s">
        <v>1222</v>
      </c>
      <c r="R2191" s="19">
        <v>1454.49</v>
      </c>
      <c r="S2191" s="17">
        <v>9</v>
      </c>
      <c r="T2191" s="20">
        <v>0</v>
      </c>
      <c r="U2191" s="19">
        <v>378.16739999999999</v>
      </c>
      <c r="V2191" s="20">
        <f t="shared" si="170"/>
        <v>0.26</v>
      </c>
      <c r="W2191" s="17">
        <f t="shared" si="171"/>
        <v>2017</v>
      </c>
      <c r="X2191" t="str">
        <f t="shared" si="172"/>
        <v>Aug-2017</v>
      </c>
      <c r="Y2191" s="17">
        <f t="shared" si="173"/>
        <v>5</v>
      </c>
      <c r="Z2191" t="str">
        <f t="shared" si="174"/>
        <v>0% (No Discount)</v>
      </c>
      <c r="AA2191" s="17">
        <f>IF(COUNTIF($B$2:B2191,B2191)=1,1,0)</f>
        <v>0</v>
      </c>
      <c r="AB2191" s="17">
        <f>IF(COUNTIF($F$2:F2191,F2191)=1,1,0)</f>
        <v>0</v>
      </c>
    </row>
    <row r="2192" spans="1:28" x14ac:dyDescent="0.2">
      <c r="A2192" s="17">
        <v>2191</v>
      </c>
      <c r="B2192" t="s">
        <v>5166</v>
      </c>
      <c r="C2192" s="18">
        <v>42546</v>
      </c>
      <c r="D2192" s="18">
        <v>42550</v>
      </c>
      <c r="E2192" t="s">
        <v>77</v>
      </c>
      <c r="F2192" t="s">
        <v>2041</v>
      </c>
      <c r="G2192" t="s">
        <v>2042</v>
      </c>
      <c r="H2192" t="s">
        <v>53</v>
      </c>
      <c r="I2192" t="s">
        <v>54</v>
      </c>
      <c r="J2192" t="s">
        <v>69</v>
      </c>
      <c r="K2192" t="s">
        <v>70</v>
      </c>
      <c r="L2192">
        <v>90049</v>
      </c>
      <c r="M2192" t="s">
        <v>71</v>
      </c>
      <c r="N2192" t="s">
        <v>5167</v>
      </c>
      <c r="O2192" t="s">
        <v>73</v>
      </c>
      <c r="P2192" t="s">
        <v>105</v>
      </c>
      <c r="Q2192" t="s">
        <v>5168</v>
      </c>
      <c r="R2192" s="19">
        <v>60.81</v>
      </c>
      <c r="S2192" s="17">
        <v>3</v>
      </c>
      <c r="T2192" s="20">
        <v>0</v>
      </c>
      <c r="U2192" s="19">
        <v>17.026800000000001</v>
      </c>
      <c r="V2192" s="20">
        <f t="shared" si="170"/>
        <v>0.28000000000000003</v>
      </c>
      <c r="W2192" s="17">
        <f t="shared" si="171"/>
        <v>2016</v>
      </c>
      <c r="X2192" t="str">
        <f t="shared" si="172"/>
        <v>Jun-2016</v>
      </c>
      <c r="Y2192" s="17">
        <f t="shared" si="173"/>
        <v>4</v>
      </c>
      <c r="Z2192" t="str">
        <f t="shared" si="174"/>
        <v>0% (No Discount)</v>
      </c>
      <c r="AA2192" s="17">
        <f>IF(COUNTIF($B$2:B2192,B2192)=1,1,0)</f>
        <v>1</v>
      </c>
      <c r="AB2192" s="17">
        <f>IF(COUNTIF($F$2:F2192,F2192)=1,1,0)</f>
        <v>0</v>
      </c>
    </row>
    <row r="2193" spans="1:28" x14ac:dyDescent="0.2">
      <c r="A2193" s="17">
        <v>2192</v>
      </c>
      <c r="B2193" t="s">
        <v>5169</v>
      </c>
      <c r="C2193" s="18">
        <v>42714</v>
      </c>
      <c r="D2193" s="18">
        <v>42721</v>
      </c>
      <c r="E2193" t="s">
        <v>77</v>
      </c>
      <c r="F2193" t="s">
        <v>2319</v>
      </c>
      <c r="G2193" t="s">
        <v>2320</v>
      </c>
      <c r="H2193" t="s">
        <v>53</v>
      </c>
      <c r="I2193" t="s">
        <v>54</v>
      </c>
      <c r="J2193" t="s">
        <v>122</v>
      </c>
      <c r="K2193" t="s">
        <v>123</v>
      </c>
      <c r="L2193">
        <v>98105</v>
      </c>
      <c r="M2193" t="s">
        <v>71</v>
      </c>
      <c r="N2193" t="s">
        <v>5030</v>
      </c>
      <c r="O2193" t="s">
        <v>73</v>
      </c>
      <c r="P2193" t="s">
        <v>102</v>
      </c>
      <c r="Q2193" t="s">
        <v>5031</v>
      </c>
      <c r="R2193" s="19">
        <v>153.55199999999999</v>
      </c>
      <c r="S2193" s="17">
        <v>3</v>
      </c>
      <c r="T2193" s="20">
        <v>0.2</v>
      </c>
      <c r="U2193" s="19">
        <v>51.823799999999999</v>
      </c>
      <c r="V2193" s="20">
        <f t="shared" si="170"/>
        <v>0.33750000000000002</v>
      </c>
      <c r="W2193" s="17">
        <f t="shared" si="171"/>
        <v>2016</v>
      </c>
      <c r="X2193" t="str">
        <f t="shared" si="172"/>
        <v>Dec-2016</v>
      </c>
      <c r="Y2193" s="17">
        <f t="shared" si="173"/>
        <v>7</v>
      </c>
      <c r="Z2193" t="str">
        <f t="shared" si="174"/>
        <v>11-20%</v>
      </c>
      <c r="AA2193" s="17">
        <f>IF(COUNTIF($B$2:B2193,B2193)=1,1,0)</f>
        <v>1</v>
      </c>
      <c r="AB2193" s="17">
        <f>IF(COUNTIF($F$2:F2193,F2193)=1,1,0)</f>
        <v>0</v>
      </c>
    </row>
    <row r="2194" spans="1:28" x14ac:dyDescent="0.2">
      <c r="A2194" s="17">
        <v>2193</v>
      </c>
      <c r="B2194" t="s">
        <v>5169</v>
      </c>
      <c r="C2194" s="18">
        <v>42714</v>
      </c>
      <c r="D2194" s="18">
        <v>42721</v>
      </c>
      <c r="E2194" t="s">
        <v>77</v>
      </c>
      <c r="F2194" t="s">
        <v>2319</v>
      </c>
      <c r="G2194" t="s">
        <v>2320</v>
      </c>
      <c r="H2194" t="s">
        <v>53</v>
      </c>
      <c r="I2194" t="s">
        <v>54</v>
      </c>
      <c r="J2194" t="s">
        <v>122</v>
      </c>
      <c r="K2194" t="s">
        <v>123</v>
      </c>
      <c r="L2194">
        <v>98105</v>
      </c>
      <c r="M2194" t="s">
        <v>71</v>
      </c>
      <c r="N2194" t="s">
        <v>4473</v>
      </c>
      <c r="O2194" t="s">
        <v>73</v>
      </c>
      <c r="P2194" t="s">
        <v>105</v>
      </c>
      <c r="Q2194" t="s">
        <v>4474</v>
      </c>
      <c r="R2194" s="19">
        <v>65.34</v>
      </c>
      <c r="S2194" s="17">
        <v>3</v>
      </c>
      <c r="T2194" s="20">
        <v>0</v>
      </c>
      <c r="U2194" s="19">
        <v>22.869</v>
      </c>
      <c r="V2194" s="20">
        <f t="shared" si="170"/>
        <v>0.35</v>
      </c>
      <c r="W2194" s="17">
        <f t="shared" si="171"/>
        <v>2016</v>
      </c>
      <c r="X2194" t="str">
        <f t="shared" si="172"/>
        <v>Dec-2016</v>
      </c>
      <c r="Y2194" s="17">
        <f t="shared" si="173"/>
        <v>7</v>
      </c>
      <c r="Z2194" t="str">
        <f t="shared" si="174"/>
        <v>0% (No Discount)</v>
      </c>
      <c r="AA2194" s="17">
        <f>IF(COUNTIF($B$2:B2194,B2194)=1,1,0)</f>
        <v>0</v>
      </c>
      <c r="AB2194" s="17">
        <f>IF(COUNTIF($F$2:F2194,F2194)=1,1,0)</f>
        <v>0</v>
      </c>
    </row>
    <row r="2195" spans="1:28" x14ac:dyDescent="0.2">
      <c r="A2195" s="17">
        <v>2194</v>
      </c>
      <c r="B2195" t="s">
        <v>5169</v>
      </c>
      <c r="C2195" s="18">
        <v>42714</v>
      </c>
      <c r="D2195" s="18">
        <v>42721</v>
      </c>
      <c r="E2195" t="s">
        <v>77</v>
      </c>
      <c r="F2195" t="s">
        <v>2319</v>
      </c>
      <c r="G2195" t="s">
        <v>2320</v>
      </c>
      <c r="H2195" t="s">
        <v>53</v>
      </c>
      <c r="I2195" t="s">
        <v>54</v>
      </c>
      <c r="J2195" t="s">
        <v>122</v>
      </c>
      <c r="K2195" t="s">
        <v>123</v>
      </c>
      <c r="L2195">
        <v>98105</v>
      </c>
      <c r="M2195" t="s">
        <v>71</v>
      </c>
      <c r="N2195" t="s">
        <v>4108</v>
      </c>
      <c r="O2195" t="s">
        <v>73</v>
      </c>
      <c r="P2195" t="s">
        <v>117</v>
      </c>
      <c r="Q2195" t="s">
        <v>4109</v>
      </c>
      <c r="R2195" s="19">
        <v>123.92</v>
      </c>
      <c r="S2195" s="17">
        <v>4</v>
      </c>
      <c r="T2195" s="20">
        <v>0</v>
      </c>
      <c r="U2195" s="19">
        <v>55.764000000000003</v>
      </c>
      <c r="V2195" s="20">
        <f t="shared" si="170"/>
        <v>0.45</v>
      </c>
      <c r="W2195" s="17">
        <f t="shared" si="171"/>
        <v>2016</v>
      </c>
      <c r="X2195" t="str">
        <f t="shared" si="172"/>
        <v>Dec-2016</v>
      </c>
      <c r="Y2195" s="17">
        <f t="shared" si="173"/>
        <v>7</v>
      </c>
      <c r="Z2195" t="str">
        <f t="shared" si="174"/>
        <v>0% (No Discount)</v>
      </c>
      <c r="AA2195" s="17">
        <f>IF(COUNTIF($B$2:B2195,B2195)=1,1,0)</f>
        <v>0</v>
      </c>
      <c r="AB2195" s="17">
        <f>IF(COUNTIF($F$2:F2195,F2195)=1,1,0)</f>
        <v>0</v>
      </c>
    </row>
    <row r="2196" spans="1:28" x14ac:dyDescent="0.2">
      <c r="A2196" s="17">
        <v>2195</v>
      </c>
      <c r="B2196" t="s">
        <v>5169</v>
      </c>
      <c r="C2196" s="18">
        <v>42714</v>
      </c>
      <c r="D2196" s="18">
        <v>42721</v>
      </c>
      <c r="E2196" t="s">
        <v>77</v>
      </c>
      <c r="F2196" t="s">
        <v>2319</v>
      </c>
      <c r="G2196" t="s">
        <v>2320</v>
      </c>
      <c r="H2196" t="s">
        <v>53</v>
      </c>
      <c r="I2196" t="s">
        <v>54</v>
      </c>
      <c r="J2196" t="s">
        <v>122</v>
      </c>
      <c r="K2196" t="s">
        <v>123</v>
      </c>
      <c r="L2196">
        <v>98105</v>
      </c>
      <c r="M2196" t="s">
        <v>71</v>
      </c>
      <c r="N2196" t="s">
        <v>5170</v>
      </c>
      <c r="O2196" t="s">
        <v>73</v>
      </c>
      <c r="P2196" t="s">
        <v>105</v>
      </c>
      <c r="Q2196" t="s">
        <v>5171</v>
      </c>
      <c r="R2196" s="19">
        <v>35.1</v>
      </c>
      <c r="S2196" s="17">
        <v>3</v>
      </c>
      <c r="T2196" s="20">
        <v>0</v>
      </c>
      <c r="U2196" s="19">
        <v>12.285</v>
      </c>
      <c r="V2196" s="20">
        <f t="shared" si="170"/>
        <v>0.35</v>
      </c>
      <c r="W2196" s="17">
        <f t="shared" si="171"/>
        <v>2016</v>
      </c>
      <c r="X2196" t="str">
        <f t="shared" si="172"/>
        <v>Dec-2016</v>
      </c>
      <c r="Y2196" s="17">
        <f t="shared" si="173"/>
        <v>7</v>
      </c>
      <c r="Z2196" t="str">
        <f t="shared" si="174"/>
        <v>0% (No Discount)</v>
      </c>
      <c r="AA2196" s="17">
        <f>IF(COUNTIF($B$2:B2196,B2196)=1,1,0)</f>
        <v>0</v>
      </c>
      <c r="AB2196" s="17">
        <f>IF(COUNTIF($F$2:F2196,F2196)=1,1,0)</f>
        <v>0</v>
      </c>
    </row>
    <row r="2197" spans="1:28" x14ac:dyDescent="0.2">
      <c r="A2197" s="17">
        <v>2196</v>
      </c>
      <c r="B2197" t="s">
        <v>5169</v>
      </c>
      <c r="C2197" s="18">
        <v>42714</v>
      </c>
      <c r="D2197" s="18">
        <v>42721</v>
      </c>
      <c r="E2197" t="s">
        <v>77</v>
      </c>
      <c r="F2197" t="s">
        <v>2319</v>
      </c>
      <c r="G2197" t="s">
        <v>2320</v>
      </c>
      <c r="H2197" t="s">
        <v>53</v>
      </c>
      <c r="I2197" t="s">
        <v>54</v>
      </c>
      <c r="J2197" t="s">
        <v>122</v>
      </c>
      <c r="K2197" t="s">
        <v>123</v>
      </c>
      <c r="L2197">
        <v>98105</v>
      </c>
      <c r="M2197" t="s">
        <v>71</v>
      </c>
      <c r="N2197" t="s">
        <v>4192</v>
      </c>
      <c r="O2197" t="s">
        <v>98</v>
      </c>
      <c r="P2197" t="s">
        <v>188</v>
      </c>
      <c r="Q2197" t="s">
        <v>4193</v>
      </c>
      <c r="R2197" s="19">
        <v>44.75</v>
      </c>
      <c r="S2197" s="17">
        <v>5</v>
      </c>
      <c r="T2197" s="20">
        <v>0</v>
      </c>
      <c r="U2197" s="19">
        <v>8.5024999999999995</v>
      </c>
      <c r="V2197" s="20">
        <f t="shared" si="170"/>
        <v>0.19</v>
      </c>
      <c r="W2197" s="17">
        <f t="shared" si="171"/>
        <v>2016</v>
      </c>
      <c r="X2197" t="str">
        <f t="shared" si="172"/>
        <v>Dec-2016</v>
      </c>
      <c r="Y2197" s="17">
        <f t="shared" si="173"/>
        <v>7</v>
      </c>
      <c r="Z2197" t="str">
        <f t="shared" si="174"/>
        <v>0% (No Discount)</v>
      </c>
      <c r="AA2197" s="17">
        <f>IF(COUNTIF($B$2:B2197,B2197)=1,1,0)</f>
        <v>0</v>
      </c>
      <c r="AB2197" s="17">
        <f>IF(COUNTIF($F$2:F2197,F2197)=1,1,0)</f>
        <v>0</v>
      </c>
    </row>
    <row r="2198" spans="1:28" x14ac:dyDescent="0.2">
      <c r="A2198" s="17">
        <v>2197</v>
      </c>
      <c r="B2198" t="s">
        <v>5172</v>
      </c>
      <c r="C2198" s="18">
        <v>42705</v>
      </c>
      <c r="D2198" s="18">
        <v>42710</v>
      </c>
      <c r="E2198" t="s">
        <v>77</v>
      </c>
      <c r="F2198" t="s">
        <v>3098</v>
      </c>
      <c r="G2198" t="s">
        <v>3099</v>
      </c>
      <c r="H2198" t="s">
        <v>53</v>
      </c>
      <c r="I2198" t="s">
        <v>54</v>
      </c>
      <c r="J2198" t="s">
        <v>5173</v>
      </c>
      <c r="K2198" t="s">
        <v>362</v>
      </c>
      <c r="L2198">
        <v>37918</v>
      </c>
      <c r="M2198" t="s">
        <v>57</v>
      </c>
      <c r="N2198" t="s">
        <v>614</v>
      </c>
      <c r="O2198" t="s">
        <v>73</v>
      </c>
      <c r="P2198" t="s">
        <v>95</v>
      </c>
      <c r="Q2198" t="s">
        <v>615</v>
      </c>
      <c r="R2198" s="19">
        <v>4.7039999999999997</v>
      </c>
      <c r="S2198" s="17">
        <v>2</v>
      </c>
      <c r="T2198" s="20">
        <v>0.2</v>
      </c>
      <c r="U2198" s="19">
        <v>0.41160000000000002</v>
      </c>
      <c r="V2198" s="20">
        <f t="shared" si="170"/>
        <v>8.7500000000000008E-2</v>
      </c>
      <c r="W2198" s="17">
        <f t="shared" si="171"/>
        <v>2016</v>
      </c>
      <c r="X2198" t="str">
        <f t="shared" si="172"/>
        <v>Dec-2016</v>
      </c>
      <c r="Y2198" s="17">
        <f t="shared" si="173"/>
        <v>5</v>
      </c>
      <c r="Z2198" t="str">
        <f t="shared" si="174"/>
        <v>11-20%</v>
      </c>
      <c r="AA2198" s="17">
        <f>IF(COUNTIF($B$2:B2198,B2198)=1,1,0)</f>
        <v>1</v>
      </c>
      <c r="AB2198" s="17">
        <f>IF(COUNTIF($F$2:F2198,F2198)=1,1,0)</f>
        <v>0</v>
      </c>
    </row>
    <row r="2199" spans="1:28" x14ac:dyDescent="0.2">
      <c r="A2199" s="17">
        <v>2198</v>
      </c>
      <c r="B2199" t="s">
        <v>5174</v>
      </c>
      <c r="C2199" s="18">
        <v>41971</v>
      </c>
      <c r="D2199" s="18">
        <v>41977</v>
      </c>
      <c r="E2199" t="s">
        <v>77</v>
      </c>
      <c r="F2199" t="s">
        <v>5004</v>
      </c>
      <c r="G2199" t="s">
        <v>5005</v>
      </c>
      <c r="H2199" t="s">
        <v>53</v>
      </c>
      <c r="I2199" t="s">
        <v>54</v>
      </c>
      <c r="J2199" t="s">
        <v>1849</v>
      </c>
      <c r="K2199" t="s">
        <v>385</v>
      </c>
      <c r="L2199">
        <v>36116</v>
      </c>
      <c r="M2199" t="s">
        <v>57</v>
      </c>
      <c r="N2199" t="s">
        <v>2222</v>
      </c>
      <c r="O2199" t="s">
        <v>73</v>
      </c>
      <c r="P2199" t="s">
        <v>95</v>
      </c>
      <c r="Q2199" t="s">
        <v>2223</v>
      </c>
      <c r="R2199" s="19">
        <v>14.67</v>
      </c>
      <c r="S2199" s="17">
        <v>3</v>
      </c>
      <c r="T2199" s="20">
        <v>0</v>
      </c>
      <c r="U2199" s="19">
        <v>3.9609000000000001</v>
      </c>
      <c r="V2199" s="20">
        <f t="shared" si="170"/>
        <v>0.27</v>
      </c>
      <c r="W2199" s="17">
        <f t="shared" si="171"/>
        <v>2014</v>
      </c>
      <c r="X2199" t="str">
        <f t="shared" si="172"/>
        <v>Nov-2014</v>
      </c>
      <c r="Y2199" s="17">
        <f t="shared" si="173"/>
        <v>6</v>
      </c>
      <c r="Z2199" t="str">
        <f t="shared" si="174"/>
        <v>0% (No Discount)</v>
      </c>
      <c r="AA2199" s="17">
        <f>IF(COUNTIF($B$2:B2199,B2199)=1,1,0)</f>
        <v>1</v>
      </c>
      <c r="AB2199" s="17">
        <f>IF(COUNTIF($F$2:F2199,F2199)=1,1,0)</f>
        <v>0</v>
      </c>
    </row>
    <row r="2200" spans="1:28" x14ac:dyDescent="0.2">
      <c r="A2200" s="17">
        <v>2199</v>
      </c>
      <c r="B2200" t="s">
        <v>5175</v>
      </c>
      <c r="C2200" s="18">
        <v>42091</v>
      </c>
      <c r="D2200" s="18">
        <v>42096</v>
      </c>
      <c r="E2200" t="s">
        <v>77</v>
      </c>
      <c r="F2200" t="s">
        <v>2034</v>
      </c>
      <c r="G2200" t="s">
        <v>2035</v>
      </c>
      <c r="H2200" t="s">
        <v>53</v>
      </c>
      <c r="I2200" t="s">
        <v>54</v>
      </c>
      <c r="J2200" t="s">
        <v>173</v>
      </c>
      <c r="K2200" t="s">
        <v>174</v>
      </c>
      <c r="L2200">
        <v>19120</v>
      </c>
      <c r="M2200" t="s">
        <v>175</v>
      </c>
      <c r="N2200" t="s">
        <v>437</v>
      </c>
      <c r="O2200" t="s">
        <v>73</v>
      </c>
      <c r="P2200" t="s">
        <v>117</v>
      </c>
      <c r="Q2200" t="s">
        <v>438</v>
      </c>
      <c r="R2200" s="19">
        <v>15.552</v>
      </c>
      <c r="S2200" s="17">
        <v>3</v>
      </c>
      <c r="T2200" s="20">
        <v>0.2</v>
      </c>
      <c r="U2200" s="19">
        <v>5.4432</v>
      </c>
      <c r="V2200" s="20">
        <f t="shared" si="170"/>
        <v>0.35000000000000003</v>
      </c>
      <c r="W2200" s="17">
        <f t="shared" si="171"/>
        <v>2015</v>
      </c>
      <c r="X2200" t="str">
        <f t="shared" si="172"/>
        <v>Mar-2015</v>
      </c>
      <c r="Y2200" s="17">
        <f t="shared" si="173"/>
        <v>5</v>
      </c>
      <c r="Z2200" t="str">
        <f t="shared" si="174"/>
        <v>11-20%</v>
      </c>
      <c r="AA2200" s="17">
        <f>IF(COUNTIF($B$2:B2200,B2200)=1,1,0)</f>
        <v>1</v>
      </c>
      <c r="AB2200" s="17">
        <f>IF(COUNTIF($F$2:F2200,F2200)=1,1,0)</f>
        <v>0</v>
      </c>
    </row>
    <row r="2201" spans="1:28" x14ac:dyDescent="0.2">
      <c r="A2201" s="17">
        <v>2200</v>
      </c>
      <c r="B2201" t="s">
        <v>5175</v>
      </c>
      <c r="C2201" s="18">
        <v>42091</v>
      </c>
      <c r="D2201" s="18">
        <v>42096</v>
      </c>
      <c r="E2201" t="s">
        <v>77</v>
      </c>
      <c r="F2201" t="s">
        <v>2034</v>
      </c>
      <c r="G2201" t="s">
        <v>2035</v>
      </c>
      <c r="H2201" t="s">
        <v>53</v>
      </c>
      <c r="I2201" t="s">
        <v>54</v>
      </c>
      <c r="J2201" t="s">
        <v>173</v>
      </c>
      <c r="K2201" t="s">
        <v>174</v>
      </c>
      <c r="L2201">
        <v>19120</v>
      </c>
      <c r="M2201" t="s">
        <v>175</v>
      </c>
      <c r="N2201" t="s">
        <v>4931</v>
      </c>
      <c r="O2201" t="s">
        <v>73</v>
      </c>
      <c r="P2201" t="s">
        <v>117</v>
      </c>
      <c r="Q2201" t="s">
        <v>4932</v>
      </c>
      <c r="R2201" s="19">
        <v>5.2320000000000002</v>
      </c>
      <c r="S2201" s="17">
        <v>1</v>
      </c>
      <c r="T2201" s="20">
        <v>0.2</v>
      </c>
      <c r="U2201" s="19">
        <v>1.7003999999999999</v>
      </c>
      <c r="V2201" s="20">
        <f t="shared" si="170"/>
        <v>0.32499999999999996</v>
      </c>
      <c r="W2201" s="17">
        <f t="shared" si="171"/>
        <v>2015</v>
      </c>
      <c r="X2201" t="str">
        <f t="shared" si="172"/>
        <v>Mar-2015</v>
      </c>
      <c r="Y2201" s="17">
        <f t="shared" si="173"/>
        <v>5</v>
      </c>
      <c r="Z2201" t="str">
        <f t="shared" si="174"/>
        <v>11-20%</v>
      </c>
      <c r="AA2201" s="17">
        <f>IF(COUNTIF($B$2:B2201,B2201)=1,1,0)</f>
        <v>0</v>
      </c>
      <c r="AB2201" s="17">
        <f>IF(COUNTIF($F$2:F2201,F2201)=1,1,0)</f>
        <v>0</v>
      </c>
    </row>
    <row r="2202" spans="1:28" x14ac:dyDescent="0.2">
      <c r="A2202" s="17">
        <v>2201</v>
      </c>
      <c r="B2202" t="s">
        <v>5176</v>
      </c>
      <c r="C2202" s="18">
        <v>41791</v>
      </c>
      <c r="D2202" s="18">
        <v>41796</v>
      </c>
      <c r="E2202" t="s">
        <v>77</v>
      </c>
      <c r="F2202" t="s">
        <v>2507</v>
      </c>
      <c r="G2202" t="s">
        <v>2508</v>
      </c>
      <c r="H2202" t="s">
        <v>53</v>
      </c>
      <c r="I2202" t="s">
        <v>54</v>
      </c>
      <c r="J2202" t="s">
        <v>5177</v>
      </c>
      <c r="K2202" t="s">
        <v>1739</v>
      </c>
      <c r="L2202">
        <v>72209</v>
      </c>
      <c r="M2202" t="s">
        <v>57</v>
      </c>
      <c r="N2202" t="s">
        <v>1393</v>
      </c>
      <c r="O2202" t="s">
        <v>59</v>
      </c>
      <c r="P2202" t="s">
        <v>92</v>
      </c>
      <c r="Q2202" t="s">
        <v>1394</v>
      </c>
      <c r="R2202" s="19">
        <v>22.2</v>
      </c>
      <c r="S2202" s="17">
        <v>6</v>
      </c>
      <c r="T2202" s="20">
        <v>0</v>
      </c>
      <c r="U2202" s="19">
        <v>9.1020000000000003</v>
      </c>
      <c r="V2202" s="20">
        <f t="shared" si="170"/>
        <v>0.41000000000000003</v>
      </c>
      <c r="W2202" s="17">
        <f t="shared" si="171"/>
        <v>2014</v>
      </c>
      <c r="X2202" t="str">
        <f t="shared" si="172"/>
        <v>Jun-2014</v>
      </c>
      <c r="Y2202" s="17">
        <f t="shared" si="173"/>
        <v>5</v>
      </c>
      <c r="Z2202" t="str">
        <f t="shared" si="174"/>
        <v>0% (No Discount)</v>
      </c>
      <c r="AA2202" s="17">
        <f>IF(COUNTIF($B$2:B2202,B2202)=1,1,0)</f>
        <v>1</v>
      </c>
      <c r="AB2202" s="17">
        <f>IF(COUNTIF($F$2:F2202,F2202)=1,1,0)</f>
        <v>0</v>
      </c>
    </row>
    <row r="2203" spans="1:28" x14ac:dyDescent="0.2">
      <c r="A2203" s="17">
        <v>2202</v>
      </c>
      <c r="B2203" t="s">
        <v>5176</v>
      </c>
      <c r="C2203" s="18">
        <v>41791</v>
      </c>
      <c r="D2203" s="18">
        <v>41796</v>
      </c>
      <c r="E2203" t="s">
        <v>77</v>
      </c>
      <c r="F2203" t="s">
        <v>2507</v>
      </c>
      <c r="G2203" t="s">
        <v>2508</v>
      </c>
      <c r="H2203" t="s">
        <v>53</v>
      </c>
      <c r="I2203" t="s">
        <v>54</v>
      </c>
      <c r="J2203" t="s">
        <v>5177</v>
      </c>
      <c r="K2203" t="s">
        <v>1739</v>
      </c>
      <c r="L2203">
        <v>72209</v>
      </c>
      <c r="M2203" t="s">
        <v>57</v>
      </c>
      <c r="N2203" t="s">
        <v>890</v>
      </c>
      <c r="O2203" t="s">
        <v>98</v>
      </c>
      <c r="P2203" t="s">
        <v>99</v>
      </c>
      <c r="Q2203" t="s">
        <v>891</v>
      </c>
      <c r="R2203" s="19">
        <v>881.93</v>
      </c>
      <c r="S2203" s="17">
        <v>7</v>
      </c>
      <c r="T2203" s="20">
        <v>0</v>
      </c>
      <c r="U2203" s="19">
        <v>229.30179999999999</v>
      </c>
      <c r="V2203" s="20">
        <f t="shared" si="170"/>
        <v>0.26</v>
      </c>
      <c r="W2203" s="17">
        <f t="shared" si="171"/>
        <v>2014</v>
      </c>
      <c r="X2203" t="str">
        <f t="shared" si="172"/>
        <v>Jun-2014</v>
      </c>
      <c r="Y2203" s="17">
        <f t="shared" si="173"/>
        <v>5</v>
      </c>
      <c r="Z2203" t="str">
        <f t="shared" si="174"/>
        <v>0% (No Discount)</v>
      </c>
      <c r="AA2203" s="17">
        <f>IF(COUNTIF($B$2:B2203,B2203)=1,1,0)</f>
        <v>0</v>
      </c>
      <c r="AB2203" s="17">
        <f>IF(COUNTIF($F$2:F2203,F2203)=1,1,0)</f>
        <v>0</v>
      </c>
    </row>
    <row r="2204" spans="1:28" x14ac:dyDescent="0.2">
      <c r="A2204" s="17">
        <v>2203</v>
      </c>
      <c r="B2204" t="s">
        <v>5178</v>
      </c>
      <c r="C2204" s="18">
        <v>42253</v>
      </c>
      <c r="D2204" s="18">
        <v>42259</v>
      </c>
      <c r="E2204" t="s">
        <v>77</v>
      </c>
      <c r="F2204" t="s">
        <v>3873</v>
      </c>
      <c r="G2204" t="s">
        <v>3874</v>
      </c>
      <c r="H2204" t="s">
        <v>129</v>
      </c>
      <c r="I2204" t="s">
        <v>54</v>
      </c>
      <c r="J2204" t="s">
        <v>122</v>
      </c>
      <c r="K2204" t="s">
        <v>123</v>
      </c>
      <c r="L2204">
        <v>98103</v>
      </c>
      <c r="M2204" t="s">
        <v>71</v>
      </c>
      <c r="N2204" t="s">
        <v>1283</v>
      </c>
      <c r="O2204" t="s">
        <v>73</v>
      </c>
      <c r="P2204" t="s">
        <v>102</v>
      </c>
      <c r="Q2204" t="s">
        <v>1284</v>
      </c>
      <c r="R2204" s="19">
        <v>6.0960000000000001</v>
      </c>
      <c r="S2204" s="17">
        <v>2</v>
      </c>
      <c r="T2204" s="20">
        <v>0.2</v>
      </c>
      <c r="U2204" s="19">
        <v>2.1335999999999999</v>
      </c>
      <c r="V2204" s="20">
        <f t="shared" si="170"/>
        <v>0.35</v>
      </c>
      <c r="W2204" s="17">
        <f t="shared" si="171"/>
        <v>2015</v>
      </c>
      <c r="X2204" t="str">
        <f t="shared" si="172"/>
        <v>Sep-2015</v>
      </c>
      <c r="Y2204" s="17">
        <f t="shared" si="173"/>
        <v>6</v>
      </c>
      <c r="Z2204" t="str">
        <f t="shared" si="174"/>
        <v>11-20%</v>
      </c>
      <c r="AA2204" s="17">
        <f>IF(COUNTIF($B$2:B2204,B2204)=1,1,0)</f>
        <v>1</v>
      </c>
      <c r="AB2204" s="17">
        <f>IF(COUNTIF($F$2:F2204,F2204)=1,1,0)</f>
        <v>0</v>
      </c>
    </row>
    <row r="2205" spans="1:28" x14ac:dyDescent="0.2">
      <c r="A2205" s="17">
        <v>2204</v>
      </c>
      <c r="B2205" t="s">
        <v>5178</v>
      </c>
      <c r="C2205" s="18">
        <v>42253</v>
      </c>
      <c r="D2205" s="18">
        <v>42259</v>
      </c>
      <c r="E2205" t="s">
        <v>77</v>
      </c>
      <c r="F2205" t="s">
        <v>3873</v>
      </c>
      <c r="G2205" t="s">
        <v>3874</v>
      </c>
      <c r="H2205" t="s">
        <v>129</v>
      </c>
      <c r="I2205" t="s">
        <v>54</v>
      </c>
      <c r="J2205" t="s">
        <v>122</v>
      </c>
      <c r="K2205" t="s">
        <v>123</v>
      </c>
      <c r="L2205">
        <v>98103</v>
      </c>
      <c r="M2205" t="s">
        <v>71</v>
      </c>
      <c r="N2205" t="s">
        <v>5179</v>
      </c>
      <c r="O2205" t="s">
        <v>59</v>
      </c>
      <c r="P2205" t="s">
        <v>92</v>
      </c>
      <c r="Q2205" t="s">
        <v>5180</v>
      </c>
      <c r="R2205" s="19">
        <v>191.82</v>
      </c>
      <c r="S2205" s="17">
        <v>3</v>
      </c>
      <c r="T2205" s="20">
        <v>0</v>
      </c>
      <c r="U2205" s="19">
        <v>74.809799999999996</v>
      </c>
      <c r="V2205" s="20">
        <f t="shared" si="170"/>
        <v>0.39</v>
      </c>
      <c r="W2205" s="17">
        <f t="shared" si="171"/>
        <v>2015</v>
      </c>
      <c r="X2205" t="str">
        <f t="shared" si="172"/>
        <v>Sep-2015</v>
      </c>
      <c r="Y2205" s="17">
        <f t="shared" si="173"/>
        <v>6</v>
      </c>
      <c r="Z2205" t="str">
        <f t="shared" si="174"/>
        <v>0% (No Discount)</v>
      </c>
      <c r="AA2205" s="17">
        <f>IF(COUNTIF($B$2:B2205,B2205)=1,1,0)</f>
        <v>0</v>
      </c>
      <c r="AB2205" s="17">
        <f>IF(COUNTIF($F$2:F2205,F2205)=1,1,0)</f>
        <v>0</v>
      </c>
    </row>
    <row r="2206" spans="1:28" x14ac:dyDescent="0.2">
      <c r="A2206" s="17">
        <v>2205</v>
      </c>
      <c r="B2206" t="s">
        <v>5181</v>
      </c>
      <c r="C2206" s="18">
        <v>42184</v>
      </c>
      <c r="D2206" s="18">
        <v>42190</v>
      </c>
      <c r="E2206" t="s">
        <v>77</v>
      </c>
      <c r="F2206" t="s">
        <v>546</v>
      </c>
      <c r="G2206" t="s">
        <v>547</v>
      </c>
      <c r="H2206" t="s">
        <v>53</v>
      </c>
      <c r="I2206" t="s">
        <v>54</v>
      </c>
      <c r="J2206" t="s">
        <v>2503</v>
      </c>
      <c r="K2206" t="s">
        <v>174</v>
      </c>
      <c r="L2206">
        <v>17602</v>
      </c>
      <c r="M2206" t="s">
        <v>175</v>
      </c>
      <c r="N2206" t="s">
        <v>3964</v>
      </c>
      <c r="O2206" t="s">
        <v>59</v>
      </c>
      <c r="P2206" t="s">
        <v>92</v>
      </c>
      <c r="Q2206" t="s">
        <v>5182</v>
      </c>
      <c r="R2206" s="19">
        <v>20.103999999999999</v>
      </c>
      <c r="S2206" s="17">
        <v>1</v>
      </c>
      <c r="T2206" s="20">
        <v>0.2</v>
      </c>
      <c r="U2206" s="19">
        <v>1.7591000000000001</v>
      </c>
      <c r="V2206" s="20">
        <f t="shared" si="170"/>
        <v>8.7500000000000008E-2</v>
      </c>
      <c r="W2206" s="17">
        <f t="shared" si="171"/>
        <v>2015</v>
      </c>
      <c r="X2206" t="str">
        <f t="shared" si="172"/>
        <v>Jun-2015</v>
      </c>
      <c r="Y2206" s="17">
        <f t="shared" si="173"/>
        <v>6</v>
      </c>
      <c r="Z2206" t="str">
        <f t="shared" si="174"/>
        <v>11-20%</v>
      </c>
      <c r="AA2206" s="17">
        <f>IF(COUNTIF($B$2:B2206,B2206)=1,1,0)</f>
        <v>1</v>
      </c>
      <c r="AB2206" s="17">
        <f>IF(COUNTIF($F$2:F2206,F2206)=1,1,0)</f>
        <v>0</v>
      </c>
    </row>
    <row r="2207" spans="1:28" x14ac:dyDescent="0.2">
      <c r="A2207" s="17">
        <v>2206</v>
      </c>
      <c r="B2207" t="s">
        <v>5183</v>
      </c>
      <c r="C2207" s="18">
        <v>42623</v>
      </c>
      <c r="D2207" s="18">
        <v>42625</v>
      </c>
      <c r="E2207" t="s">
        <v>50</v>
      </c>
      <c r="F2207" t="s">
        <v>2878</v>
      </c>
      <c r="G2207" t="s">
        <v>2879</v>
      </c>
      <c r="H2207" t="s">
        <v>129</v>
      </c>
      <c r="I2207" t="s">
        <v>54</v>
      </c>
      <c r="J2207" t="s">
        <v>542</v>
      </c>
      <c r="K2207" t="s">
        <v>362</v>
      </c>
      <c r="L2207">
        <v>37620</v>
      </c>
      <c r="M2207" t="s">
        <v>57</v>
      </c>
      <c r="N2207" t="s">
        <v>5184</v>
      </c>
      <c r="O2207" t="s">
        <v>73</v>
      </c>
      <c r="P2207" t="s">
        <v>95</v>
      </c>
      <c r="Q2207" t="s">
        <v>5185</v>
      </c>
      <c r="R2207" s="19">
        <v>67.56</v>
      </c>
      <c r="S2207" s="17">
        <v>3</v>
      </c>
      <c r="T2207" s="20">
        <v>0.2</v>
      </c>
      <c r="U2207" s="19">
        <v>8.4450000000000003</v>
      </c>
      <c r="V2207" s="20">
        <f t="shared" si="170"/>
        <v>0.125</v>
      </c>
      <c r="W2207" s="17">
        <f t="shared" si="171"/>
        <v>2016</v>
      </c>
      <c r="X2207" t="str">
        <f t="shared" si="172"/>
        <v>Sep-2016</v>
      </c>
      <c r="Y2207" s="17">
        <f t="shared" si="173"/>
        <v>2</v>
      </c>
      <c r="Z2207" t="str">
        <f t="shared" si="174"/>
        <v>11-20%</v>
      </c>
      <c r="AA2207" s="17">
        <f>IF(COUNTIF($B$2:B2207,B2207)=1,1,0)</f>
        <v>1</v>
      </c>
      <c r="AB2207" s="17">
        <f>IF(COUNTIF($F$2:F2207,F2207)=1,1,0)</f>
        <v>0</v>
      </c>
    </row>
    <row r="2208" spans="1:28" x14ac:dyDescent="0.2">
      <c r="A2208" s="17">
        <v>2207</v>
      </c>
      <c r="B2208" t="s">
        <v>5186</v>
      </c>
      <c r="C2208" s="18">
        <v>41834</v>
      </c>
      <c r="D2208" s="18">
        <v>41840</v>
      </c>
      <c r="E2208" t="s">
        <v>77</v>
      </c>
      <c r="F2208" t="s">
        <v>5187</v>
      </c>
      <c r="G2208" t="s">
        <v>5188</v>
      </c>
      <c r="H2208" t="s">
        <v>129</v>
      </c>
      <c r="I2208" t="s">
        <v>54</v>
      </c>
      <c r="J2208" t="s">
        <v>483</v>
      </c>
      <c r="K2208" t="s">
        <v>238</v>
      </c>
      <c r="L2208">
        <v>60505</v>
      </c>
      <c r="M2208" t="s">
        <v>132</v>
      </c>
      <c r="N2208" t="s">
        <v>1628</v>
      </c>
      <c r="O2208" t="s">
        <v>73</v>
      </c>
      <c r="P2208" t="s">
        <v>102</v>
      </c>
      <c r="Q2208" t="s">
        <v>1629</v>
      </c>
      <c r="R2208" s="19">
        <v>29.931999999999999</v>
      </c>
      <c r="S2208" s="17">
        <v>7</v>
      </c>
      <c r="T2208" s="20">
        <v>0.8</v>
      </c>
      <c r="U2208" s="19">
        <v>-46.394599999999997</v>
      </c>
      <c r="V2208" s="20">
        <f t="shared" si="170"/>
        <v>-1.55</v>
      </c>
      <c r="W2208" s="17">
        <f t="shared" si="171"/>
        <v>2014</v>
      </c>
      <c r="X2208" t="str">
        <f t="shared" si="172"/>
        <v>Jul-2014</v>
      </c>
      <c r="Y2208" s="17">
        <f t="shared" si="173"/>
        <v>6</v>
      </c>
      <c r="Z2208" t="str">
        <f t="shared" si="174"/>
        <v>Over 50%</v>
      </c>
      <c r="AA2208" s="17">
        <f>IF(COUNTIF($B$2:B2208,B2208)=1,1,0)</f>
        <v>1</v>
      </c>
      <c r="AB2208" s="17">
        <f>IF(COUNTIF($F$2:F2208,F2208)=1,1,0)</f>
        <v>1</v>
      </c>
    </row>
    <row r="2209" spans="1:28" x14ac:dyDescent="0.2">
      <c r="A2209" s="17">
        <v>2208</v>
      </c>
      <c r="B2209" t="s">
        <v>5186</v>
      </c>
      <c r="C2209" s="18">
        <v>41834</v>
      </c>
      <c r="D2209" s="18">
        <v>41840</v>
      </c>
      <c r="E2209" t="s">
        <v>77</v>
      </c>
      <c r="F2209" t="s">
        <v>5187</v>
      </c>
      <c r="G2209" t="s">
        <v>5188</v>
      </c>
      <c r="H2209" t="s">
        <v>129</v>
      </c>
      <c r="I2209" t="s">
        <v>54</v>
      </c>
      <c r="J2209" t="s">
        <v>483</v>
      </c>
      <c r="K2209" t="s">
        <v>238</v>
      </c>
      <c r="L2209">
        <v>60505</v>
      </c>
      <c r="M2209" t="s">
        <v>132</v>
      </c>
      <c r="N2209" t="s">
        <v>795</v>
      </c>
      <c r="O2209" t="s">
        <v>98</v>
      </c>
      <c r="P2209" t="s">
        <v>99</v>
      </c>
      <c r="Q2209" t="s">
        <v>796</v>
      </c>
      <c r="R2209" s="19">
        <v>38.271999999999998</v>
      </c>
      <c r="S2209" s="17">
        <v>4</v>
      </c>
      <c r="T2209" s="20">
        <v>0.2</v>
      </c>
      <c r="U2209" s="19">
        <v>3.8271999999999999</v>
      </c>
      <c r="V2209" s="20">
        <f t="shared" si="170"/>
        <v>0.1</v>
      </c>
      <c r="W2209" s="17">
        <f t="shared" si="171"/>
        <v>2014</v>
      </c>
      <c r="X2209" t="str">
        <f t="shared" si="172"/>
        <v>Jul-2014</v>
      </c>
      <c r="Y2209" s="17">
        <f t="shared" si="173"/>
        <v>6</v>
      </c>
      <c r="Z2209" t="str">
        <f t="shared" si="174"/>
        <v>11-20%</v>
      </c>
      <c r="AA2209" s="17">
        <f>IF(COUNTIF($B$2:B2209,B2209)=1,1,0)</f>
        <v>0</v>
      </c>
      <c r="AB2209" s="17">
        <f>IF(COUNTIF($F$2:F2209,F2209)=1,1,0)</f>
        <v>0</v>
      </c>
    </row>
    <row r="2210" spans="1:28" x14ac:dyDescent="0.2">
      <c r="A2210" s="17">
        <v>2209</v>
      </c>
      <c r="B2210" t="s">
        <v>5189</v>
      </c>
      <c r="C2210" s="18">
        <v>42238</v>
      </c>
      <c r="D2210" s="18">
        <v>42242</v>
      </c>
      <c r="E2210" t="s">
        <v>77</v>
      </c>
      <c r="F2210" t="s">
        <v>444</v>
      </c>
      <c r="G2210" t="s">
        <v>445</v>
      </c>
      <c r="H2210" t="s">
        <v>129</v>
      </c>
      <c r="I2210" t="s">
        <v>54</v>
      </c>
      <c r="J2210" t="s">
        <v>293</v>
      </c>
      <c r="K2210" t="s">
        <v>294</v>
      </c>
      <c r="L2210">
        <v>10009</v>
      </c>
      <c r="M2210" t="s">
        <v>175</v>
      </c>
      <c r="N2210" t="s">
        <v>499</v>
      </c>
      <c r="O2210" t="s">
        <v>73</v>
      </c>
      <c r="P2210" t="s">
        <v>95</v>
      </c>
      <c r="Q2210" t="s">
        <v>500</v>
      </c>
      <c r="R2210" s="19">
        <v>16.52</v>
      </c>
      <c r="S2210" s="17">
        <v>4</v>
      </c>
      <c r="T2210" s="20">
        <v>0</v>
      </c>
      <c r="U2210" s="19">
        <v>7.5991999999999997</v>
      </c>
      <c r="V2210" s="20">
        <f t="shared" si="170"/>
        <v>0.46</v>
      </c>
      <c r="W2210" s="17">
        <f t="shared" si="171"/>
        <v>2015</v>
      </c>
      <c r="X2210" t="str">
        <f t="shared" si="172"/>
        <v>Aug-2015</v>
      </c>
      <c r="Y2210" s="17">
        <f t="shared" si="173"/>
        <v>4</v>
      </c>
      <c r="Z2210" t="str">
        <f t="shared" si="174"/>
        <v>0% (No Discount)</v>
      </c>
      <c r="AA2210" s="17">
        <f>IF(COUNTIF($B$2:B2210,B2210)=1,1,0)</f>
        <v>1</v>
      </c>
      <c r="AB2210" s="17">
        <f>IF(COUNTIF($F$2:F2210,F2210)=1,1,0)</f>
        <v>0</v>
      </c>
    </row>
    <row r="2211" spans="1:28" x14ac:dyDescent="0.2">
      <c r="A2211" s="17">
        <v>2210</v>
      </c>
      <c r="B2211" t="s">
        <v>5190</v>
      </c>
      <c r="C2211" s="18">
        <v>41957</v>
      </c>
      <c r="D2211" s="18">
        <v>41959</v>
      </c>
      <c r="E2211" t="s">
        <v>50</v>
      </c>
      <c r="F2211" t="s">
        <v>5191</v>
      </c>
      <c r="G2211" t="s">
        <v>5192</v>
      </c>
      <c r="H2211" t="s">
        <v>53</v>
      </c>
      <c r="I2211" t="s">
        <v>54</v>
      </c>
      <c r="J2211" t="s">
        <v>775</v>
      </c>
      <c r="K2211" t="s">
        <v>776</v>
      </c>
      <c r="L2211">
        <v>6824</v>
      </c>
      <c r="M2211" t="s">
        <v>175</v>
      </c>
      <c r="N2211" t="s">
        <v>5193</v>
      </c>
      <c r="O2211" t="s">
        <v>98</v>
      </c>
      <c r="P2211" t="s">
        <v>99</v>
      </c>
      <c r="Q2211" t="s">
        <v>5194</v>
      </c>
      <c r="R2211" s="19">
        <v>832.93</v>
      </c>
      <c r="S2211" s="17">
        <v>7</v>
      </c>
      <c r="T2211" s="20">
        <v>0</v>
      </c>
      <c r="U2211" s="19">
        <v>233.22040000000001</v>
      </c>
      <c r="V2211" s="20">
        <f t="shared" si="170"/>
        <v>0.28000000000000003</v>
      </c>
      <c r="W2211" s="17">
        <f t="shared" si="171"/>
        <v>2014</v>
      </c>
      <c r="X2211" t="str">
        <f t="shared" si="172"/>
        <v>Nov-2014</v>
      </c>
      <c r="Y2211" s="17">
        <f t="shared" si="173"/>
        <v>2</v>
      </c>
      <c r="Z2211" t="str">
        <f t="shared" si="174"/>
        <v>0% (No Discount)</v>
      </c>
      <c r="AA2211" s="17">
        <f>IF(COUNTIF($B$2:B2211,B2211)=1,1,0)</f>
        <v>1</v>
      </c>
      <c r="AB2211" s="17">
        <f>IF(COUNTIF($F$2:F2211,F2211)=1,1,0)</f>
        <v>1</v>
      </c>
    </row>
    <row r="2212" spans="1:28" x14ac:dyDescent="0.2">
      <c r="A2212" s="17">
        <v>2211</v>
      </c>
      <c r="B2212" t="s">
        <v>5190</v>
      </c>
      <c r="C2212" s="18">
        <v>41957</v>
      </c>
      <c r="D2212" s="18">
        <v>41959</v>
      </c>
      <c r="E2212" t="s">
        <v>50</v>
      </c>
      <c r="F2212" t="s">
        <v>5191</v>
      </c>
      <c r="G2212" t="s">
        <v>5192</v>
      </c>
      <c r="H2212" t="s">
        <v>53</v>
      </c>
      <c r="I2212" t="s">
        <v>54</v>
      </c>
      <c r="J2212" t="s">
        <v>775</v>
      </c>
      <c r="K2212" t="s">
        <v>776</v>
      </c>
      <c r="L2212">
        <v>6824</v>
      </c>
      <c r="M2212" t="s">
        <v>175</v>
      </c>
      <c r="N2212" t="s">
        <v>1001</v>
      </c>
      <c r="O2212" t="s">
        <v>73</v>
      </c>
      <c r="P2212" t="s">
        <v>102</v>
      </c>
      <c r="Q2212" t="s">
        <v>1002</v>
      </c>
      <c r="R2212" s="19">
        <v>43.8</v>
      </c>
      <c r="S2212" s="17">
        <v>10</v>
      </c>
      <c r="T2212" s="20">
        <v>0</v>
      </c>
      <c r="U2212" s="19">
        <v>21.024000000000001</v>
      </c>
      <c r="V2212" s="20">
        <f t="shared" si="170"/>
        <v>0.48000000000000004</v>
      </c>
      <c r="W2212" s="17">
        <f t="shared" si="171"/>
        <v>2014</v>
      </c>
      <c r="X2212" t="str">
        <f t="shared" si="172"/>
        <v>Nov-2014</v>
      </c>
      <c r="Y2212" s="17">
        <f t="shared" si="173"/>
        <v>2</v>
      </c>
      <c r="Z2212" t="str">
        <f t="shared" si="174"/>
        <v>0% (No Discount)</v>
      </c>
      <c r="AA2212" s="17">
        <f>IF(COUNTIF($B$2:B2212,B2212)=1,1,0)</f>
        <v>0</v>
      </c>
      <c r="AB2212" s="17">
        <f>IF(COUNTIF($F$2:F2212,F2212)=1,1,0)</f>
        <v>0</v>
      </c>
    </row>
    <row r="2213" spans="1:28" x14ac:dyDescent="0.2">
      <c r="A2213" s="17">
        <v>2212</v>
      </c>
      <c r="B2213" t="s">
        <v>5195</v>
      </c>
      <c r="C2213" s="18">
        <v>42701</v>
      </c>
      <c r="D2213" s="18">
        <v>42704</v>
      </c>
      <c r="E2213" t="s">
        <v>215</v>
      </c>
      <c r="F2213" t="s">
        <v>1300</v>
      </c>
      <c r="G2213" t="s">
        <v>1301</v>
      </c>
      <c r="H2213" t="s">
        <v>68</v>
      </c>
      <c r="I2213" t="s">
        <v>54</v>
      </c>
      <c r="J2213" t="s">
        <v>5196</v>
      </c>
      <c r="K2213" t="s">
        <v>265</v>
      </c>
      <c r="L2213">
        <v>48146</v>
      </c>
      <c r="M2213" t="s">
        <v>132</v>
      </c>
      <c r="N2213" t="s">
        <v>5197</v>
      </c>
      <c r="O2213" t="s">
        <v>73</v>
      </c>
      <c r="P2213" t="s">
        <v>105</v>
      </c>
      <c r="Q2213" t="s">
        <v>5198</v>
      </c>
      <c r="R2213" s="19">
        <v>167.292</v>
      </c>
      <c r="S2213" s="17">
        <v>6</v>
      </c>
      <c r="T2213" s="20">
        <v>0.1</v>
      </c>
      <c r="U2213" s="19">
        <v>29.7408</v>
      </c>
      <c r="V2213" s="20">
        <f t="shared" si="170"/>
        <v>0.17777777777777778</v>
      </c>
      <c r="W2213" s="17">
        <f t="shared" si="171"/>
        <v>2016</v>
      </c>
      <c r="X2213" t="str">
        <f t="shared" si="172"/>
        <v>Nov-2016</v>
      </c>
      <c r="Y2213" s="17">
        <f t="shared" si="173"/>
        <v>3</v>
      </c>
      <c r="Z2213" t="str">
        <f t="shared" si="174"/>
        <v>1-10%</v>
      </c>
      <c r="AA2213" s="17">
        <f>IF(COUNTIF($B$2:B2213,B2213)=1,1,0)</f>
        <v>1</v>
      </c>
      <c r="AB2213" s="17">
        <f>IF(COUNTIF($F$2:F2213,F2213)=1,1,0)</f>
        <v>0</v>
      </c>
    </row>
    <row r="2214" spans="1:28" x14ac:dyDescent="0.2">
      <c r="A2214" s="17">
        <v>2213</v>
      </c>
      <c r="B2214" t="s">
        <v>5199</v>
      </c>
      <c r="C2214" s="18">
        <v>43060</v>
      </c>
      <c r="D2214" s="18">
        <v>43064</v>
      </c>
      <c r="E2214" t="s">
        <v>77</v>
      </c>
      <c r="F2214" t="s">
        <v>2927</v>
      </c>
      <c r="G2214" t="s">
        <v>2928</v>
      </c>
      <c r="H2214" t="s">
        <v>53</v>
      </c>
      <c r="I2214" t="s">
        <v>54</v>
      </c>
      <c r="J2214" t="s">
        <v>293</v>
      </c>
      <c r="K2214" t="s">
        <v>294</v>
      </c>
      <c r="L2214">
        <v>10035</v>
      </c>
      <c r="M2214" t="s">
        <v>175</v>
      </c>
      <c r="N2214" t="s">
        <v>3543</v>
      </c>
      <c r="O2214" t="s">
        <v>59</v>
      </c>
      <c r="P2214" t="s">
        <v>92</v>
      </c>
      <c r="Q2214" t="s">
        <v>3544</v>
      </c>
      <c r="R2214" s="19">
        <v>27.42</v>
      </c>
      <c r="S2214" s="17">
        <v>1</v>
      </c>
      <c r="T2214" s="20">
        <v>0</v>
      </c>
      <c r="U2214" s="19">
        <v>11.2422</v>
      </c>
      <c r="V2214" s="20">
        <f t="shared" si="170"/>
        <v>0.41</v>
      </c>
      <c r="W2214" s="17">
        <f t="shared" si="171"/>
        <v>2017</v>
      </c>
      <c r="X2214" t="str">
        <f t="shared" si="172"/>
        <v>Nov-2017</v>
      </c>
      <c r="Y2214" s="17">
        <f t="shared" si="173"/>
        <v>4</v>
      </c>
      <c r="Z2214" t="str">
        <f t="shared" si="174"/>
        <v>0% (No Discount)</v>
      </c>
      <c r="AA2214" s="17">
        <f>IF(COUNTIF($B$2:B2214,B2214)=1,1,0)</f>
        <v>1</v>
      </c>
      <c r="AB2214" s="17">
        <f>IF(COUNTIF($F$2:F2214,F2214)=1,1,0)</f>
        <v>0</v>
      </c>
    </row>
    <row r="2215" spans="1:28" x14ac:dyDescent="0.2">
      <c r="A2215" s="17">
        <v>2214</v>
      </c>
      <c r="B2215" t="s">
        <v>5200</v>
      </c>
      <c r="C2215" s="18">
        <v>43009</v>
      </c>
      <c r="D2215" s="18">
        <v>43010</v>
      </c>
      <c r="E2215" t="s">
        <v>215</v>
      </c>
      <c r="F2215" t="s">
        <v>4366</v>
      </c>
      <c r="G2215" t="s">
        <v>4367</v>
      </c>
      <c r="H2215" t="s">
        <v>53</v>
      </c>
      <c r="I2215" t="s">
        <v>54</v>
      </c>
      <c r="J2215" t="s">
        <v>658</v>
      </c>
      <c r="K2215" t="s">
        <v>70</v>
      </c>
      <c r="L2215">
        <v>95123</v>
      </c>
      <c r="M2215" t="s">
        <v>71</v>
      </c>
      <c r="N2215" t="s">
        <v>2970</v>
      </c>
      <c r="O2215" t="s">
        <v>73</v>
      </c>
      <c r="P2215" t="s">
        <v>102</v>
      </c>
      <c r="Q2215" t="s">
        <v>2971</v>
      </c>
      <c r="R2215" s="19">
        <v>1.44</v>
      </c>
      <c r="S2215" s="17">
        <v>1</v>
      </c>
      <c r="T2215" s="20">
        <v>0.2</v>
      </c>
      <c r="U2215" s="19">
        <v>0.504</v>
      </c>
      <c r="V2215" s="20">
        <f t="shared" si="170"/>
        <v>0.35000000000000003</v>
      </c>
      <c r="W2215" s="17">
        <f t="shared" si="171"/>
        <v>2017</v>
      </c>
      <c r="X2215" t="str">
        <f t="shared" si="172"/>
        <v>Oct-2017</v>
      </c>
      <c r="Y2215" s="17">
        <f t="shared" si="173"/>
        <v>1</v>
      </c>
      <c r="Z2215" t="str">
        <f t="shared" si="174"/>
        <v>11-20%</v>
      </c>
      <c r="AA2215" s="17">
        <f>IF(COUNTIF($B$2:B2215,B2215)=1,1,0)</f>
        <v>1</v>
      </c>
      <c r="AB2215" s="17">
        <f>IF(COUNTIF($F$2:F2215,F2215)=1,1,0)</f>
        <v>0</v>
      </c>
    </row>
    <row r="2216" spans="1:28" x14ac:dyDescent="0.2">
      <c r="A2216" s="17">
        <v>2215</v>
      </c>
      <c r="B2216" t="s">
        <v>5200</v>
      </c>
      <c r="C2216" s="18">
        <v>43009</v>
      </c>
      <c r="D2216" s="18">
        <v>43010</v>
      </c>
      <c r="E2216" t="s">
        <v>215</v>
      </c>
      <c r="F2216" t="s">
        <v>4366</v>
      </c>
      <c r="G2216" t="s">
        <v>4367</v>
      </c>
      <c r="H2216" t="s">
        <v>53</v>
      </c>
      <c r="I2216" t="s">
        <v>54</v>
      </c>
      <c r="J2216" t="s">
        <v>658</v>
      </c>
      <c r="K2216" t="s">
        <v>70</v>
      </c>
      <c r="L2216">
        <v>95123</v>
      </c>
      <c r="M2216" t="s">
        <v>71</v>
      </c>
      <c r="N2216" t="s">
        <v>1243</v>
      </c>
      <c r="O2216" t="s">
        <v>73</v>
      </c>
      <c r="P2216" t="s">
        <v>102</v>
      </c>
      <c r="Q2216" t="s">
        <v>1244</v>
      </c>
      <c r="R2216" s="19">
        <v>61.776000000000003</v>
      </c>
      <c r="S2216" s="17">
        <v>13</v>
      </c>
      <c r="T2216" s="20">
        <v>0.2</v>
      </c>
      <c r="U2216" s="19">
        <v>20.849399999999999</v>
      </c>
      <c r="V2216" s="20">
        <f t="shared" si="170"/>
        <v>0.33749999999999997</v>
      </c>
      <c r="W2216" s="17">
        <f t="shared" si="171"/>
        <v>2017</v>
      </c>
      <c r="X2216" t="str">
        <f t="shared" si="172"/>
        <v>Oct-2017</v>
      </c>
      <c r="Y2216" s="17">
        <f t="shared" si="173"/>
        <v>1</v>
      </c>
      <c r="Z2216" t="str">
        <f t="shared" si="174"/>
        <v>11-20%</v>
      </c>
      <c r="AA2216" s="17">
        <f>IF(COUNTIF($B$2:B2216,B2216)=1,1,0)</f>
        <v>0</v>
      </c>
      <c r="AB2216" s="17">
        <f>IF(COUNTIF($F$2:F2216,F2216)=1,1,0)</f>
        <v>0</v>
      </c>
    </row>
    <row r="2217" spans="1:28" x14ac:dyDescent="0.2">
      <c r="A2217" s="17">
        <v>2216</v>
      </c>
      <c r="B2217" t="s">
        <v>5200</v>
      </c>
      <c r="C2217" s="18">
        <v>43009</v>
      </c>
      <c r="D2217" s="18">
        <v>43010</v>
      </c>
      <c r="E2217" t="s">
        <v>215</v>
      </c>
      <c r="F2217" t="s">
        <v>4366</v>
      </c>
      <c r="G2217" t="s">
        <v>4367</v>
      </c>
      <c r="H2217" t="s">
        <v>53</v>
      </c>
      <c r="I2217" t="s">
        <v>54</v>
      </c>
      <c r="J2217" t="s">
        <v>658</v>
      </c>
      <c r="K2217" t="s">
        <v>70</v>
      </c>
      <c r="L2217">
        <v>95123</v>
      </c>
      <c r="M2217" t="s">
        <v>71</v>
      </c>
      <c r="N2217" t="s">
        <v>2545</v>
      </c>
      <c r="O2217" t="s">
        <v>73</v>
      </c>
      <c r="P2217" t="s">
        <v>105</v>
      </c>
      <c r="Q2217" t="s">
        <v>3369</v>
      </c>
      <c r="R2217" s="19">
        <v>241.96</v>
      </c>
      <c r="S2217" s="17">
        <v>2</v>
      </c>
      <c r="T2217" s="20">
        <v>0</v>
      </c>
      <c r="U2217" s="19">
        <v>60.49</v>
      </c>
      <c r="V2217" s="20">
        <f t="shared" si="170"/>
        <v>0.25</v>
      </c>
      <c r="W2217" s="17">
        <f t="shared" si="171"/>
        <v>2017</v>
      </c>
      <c r="X2217" t="str">
        <f t="shared" si="172"/>
        <v>Oct-2017</v>
      </c>
      <c r="Y2217" s="17">
        <f t="shared" si="173"/>
        <v>1</v>
      </c>
      <c r="Z2217" t="str">
        <f t="shared" si="174"/>
        <v>0% (No Discount)</v>
      </c>
      <c r="AA2217" s="17">
        <f>IF(COUNTIF($B$2:B2217,B2217)=1,1,0)</f>
        <v>0</v>
      </c>
      <c r="AB2217" s="17">
        <f>IF(COUNTIF($F$2:F2217,F2217)=1,1,0)</f>
        <v>0</v>
      </c>
    </row>
    <row r="2218" spans="1:28" x14ac:dyDescent="0.2">
      <c r="A2218" s="17">
        <v>2217</v>
      </c>
      <c r="B2218" t="s">
        <v>5200</v>
      </c>
      <c r="C2218" s="18">
        <v>43009</v>
      </c>
      <c r="D2218" s="18">
        <v>43010</v>
      </c>
      <c r="E2218" t="s">
        <v>215</v>
      </c>
      <c r="F2218" t="s">
        <v>4366</v>
      </c>
      <c r="G2218" t="s">
        <v>4367</v>
      </c>
      <c r="H2218" t="s">
        <v>53</v>
      </c>
      <c r="I2218" t="s">
        <v>54</v>
      </c>
      <c r="J2218" t="s">
        <v>658</v>
      </c>
      <c r="K2218" t="s">
        <v>70</v>
      </c>
      <c r="L2218">
        <v>95123</v>
      </c>
      <c r="M2218" t="s">
        <v>71</v>
      </c>
      <c r="N2218" t="s">
        <v>5201</v>
      </c>
      <c r="O2218" t="s">
        <v>59</v>
      </c>
      <c r="P2218" t="s">
        <v>63</v>
      </c>
      <c r="Q2218" t="s">
        <v>5202</v>
      </c>
      <c r="R2218" s="19">
        <v>108.608</v>
      </c>
      <c r="S2218" s="17">
        <v>4</v>
      </c>
      <c r="T2218" s="20">
        <v>0.2</v>
      </c>
      <c r="U2218" s="19">
        <v>9.5031999999999996</v>
      </c>
      <c r="V2218" s="20">
        <f t="shared" si="170"/>
        <v>8.7499999999999994E-2</v>
      </c>
      <c r="W2218" s="17">
        <f t="shared" si="171"/>
        <v>2017</v>
      </c>
      <c r="X2218" t="str">
        <f t="shared" si="172"/>
        <v>Oct-2017</v>
      </c>
      <c r="Y2218" s="17">
        <f t="shared" si="173"/>
        <v>1</v>
      </c>
      <c r="Z2218" t="str">
        <f t="shared" si="174"/>
        <v>11-20%</v>
      </c>
      <c r="AA2218" s="17">
        <f>IF(COUNTIF($B$2:B2218,B2218)=1,1,0)</f>
        <v>0</v>
      </c>
      <c r="AB2218" s="17">
        <f>IF(COUNTIF($F$2:F2218,F2218)=1,1,0)</f>
        <v>0</v>
      </c>
    </row>
    <row r="2219" spans="1:28" x14ac:dyDescent="0.2">
      <c r="A2219" s="17">
        <v>2218</v>
      </c>
      <c r="B2219" t="s">
        <v>5203</v>
      </c>
      <c r="C2219" s="18">
        <v>41902</v>
      </c>
      <c r="D2219" s="18">
        <v>41907</v>
      </c>
      <c r="E2219" t="s">
        <v>77</v>
      </c>
      <c r="F2219" t="s">
        <v>5204</v>
      </c>
      <c r="G2219" t="s">
        <v>5205</v>
      </c>
      <c r="H2219" t="s">
        <v>68</v>
      </c>
      <c r="I2219" t="s">
        <v>54</v>
      </c>
      <c r="J2219" t="s">
        <v>1553</v>
      </c>
      <c r="K2219" t="s">
        <v>81</v>
      </c>
      <c r="L2219">
        <v>32216</v>
      </c>
      <c r="M2219" t="s">
        <v>57</v>
      </c>
      <c r="N2219" t="s">
        <v>5206</v>
      </c>
      <c r="O2219" t="s">
        <v>73</v>
      </c>
      <c r="P2219" t="s">
        <v>95</v>
      </c>
      <c r="Q2219" t="s">
        <v>5207</v>
      </c>
      <c r="R2219" s="19">
        <v>2.8159999999999998</v>
      </c>
      <c r="S2219" s="17">
        <v>2</v>
      </c>
      <c r="T2219" s="20">
        <v>0.2</v>
      </c>
      <c r="U2219" s="19">
        <v>0.98560000000000003</v>
      </c>
      <c r="V2219" s="20">
        <f t="shared" si="170"/>
        <v>0.35000000000000003</v>
      </c>
      <c r="W2219" s="17">
        <f t="shared" si="171"/>
        <v>2014</v>
      </c>
      <c r="X2219" t="str">
        <f t="shared" si="172"/>
        <v>Sep-2014</v>
      </c>
      <c r="Y2219" s="17">
        <f t="shared" si="173"/>
        <v>5</v>
      </c>
      <c r="Z2219" t="str">
        <f t="shared" si="174"/>
        <v>11-20%</v>
      </c>
      <c r="AA2219" s="17">
        <f>IF(COUNTIF($B$2:B2219,B2219)=1,1,0)</f>
        <v>1</v>
      </c>
      <c r="AB2219" s="17">
        <f>IF(COUNTIF($F$2:F2219,F2219)=1,1,0)</f>
        <v>1</v>
      </c>
    </row>
    <row r="2220" spans="1:28" x14ac:dyDescent="0.2">
      <c r="A2220" s="17">
        <v>2219</v>
      </c>
      <c r="B2220" t="s">
        <v>5208</v>
      </c>
      <c r="C2220" s="18">
        <v>42944</v>
      </c>
      <c r="D2220" s="18">
        <v>42948</v>
      </c>
      <c r="E2220" t="s">
        <v>77</v>
      </c>
      <c r="F2220" t="s">
        <v>5209</v>
      </c>
      <c r="G2220" t="s">
        <v>5210</v>
      </c>
      <c r="H2220" t="s">
        <v>68</v>
      </c>
      <c r="I2220" t="s">
        <v>54</v>
      </c>
      <c r="J2220" t="s">
        <v>154</v>
      </c>
      <c r="K2220" t="s">
        <v>70</v>
      </c>
      <c r="L2220">
        <v>94110</v>
      </c>
      <c r="M2220" t="s">
        <v>71</v>
      </c>
      <c r="N2220" t="s">
        <v>2947</v>
      </c>
      <c r="O2220" t="s">
        <v>73</v>
      </c>
      <c r="P2220" t="s">
        <v>102</v>
      </c>
      <c r="Q2220" t="s">
        <v>2948</v>
      </c>
      <c r="R2220" s="19">
        <v>9.984</v>
      </c>
      <c r="S2220" s="17">
        <v>4</v>
      </c>
      <c r="T2220" s="20">
        <v>0.2</v>
      </c>
      <c r="U2220" s="19">
        <v>3.6192000000000002</v>
      </c>
      <c r="V2220" s="20">
        <f t="shared" si="170"/>
        <v>0.36250000000000004</v>
      </c>
      <c r="W2220" s="17">
        <f t="shared" si="171"/>
        <v>2017</v>
      </c>
      <c r="X2220" t="str">
        <f t="shared" si="172"/>
        <v>Jul-2017</v>
      </c>
      <c r="Y2220" s="17">
        <f t="shared" si="173"/>
        <v>4</v>
      </c>
      <c r="Z2220" t="str">
        <f t="shared" si="174"/>
        <v>11-20%</v>
      </c>
      <c r="AA2220" s="17">
        <f>IF(COUNTIF($B$2:B2220,B2220)=1,1,0)</f>
        <v>1</v>
      </c>
      <c r="AB2220" s="17">
        <f>IF(COUNTIF($F$2:F2220,F2220)=1,1,0)</f>
        <v>1</v>
      </c>
    </row>
    <row r="2221" spans="1:28" x14ac:dyDescent="0.2">
      <c r="A2221" s="17">
        <v>2220</v>
      </c>
      <c r="B2221" t="s">
        <v>5208</v>
      </c>
      <c r="C2221" s="18">
        <v>42944</v>
      </c>
      <c r="D2221" s="18">
        <v>42948</v>
      </c>
      <c r="E2221" t="s">
        <v>77</v>
      </c>
      <c r="F2221" t="s">
        <v>5209</v>
      </c>
      <c r="G2221" t="s">
        <v>5210</v>
      </c>
      <c r="H2221" t="s">
        <v>68</v>
      </c>
      <c r="I2221" t="s">
        <v>54</v>
      </c>
      <c r="J2221" t="s">
        <v>154</v>
      </c>
      <c r="K2221" t="s">
        <v>70</v>
      </c>
      <c r="L2221">
        <v>94110</v>
      </c>
      <c r="M2221" t="s">
        <v>71</v>
      </c>
      <c r="N2221" t="s">
        <v>1441</v>
      </c>
      <c r="O2221" t="s">
        <v>73</v>
      </c>
      <c r="P2221" t="s">
        <v>86</v>
      </c>
      <c r="Q2221" t="s">
        <v>1442</v>
      </c>
      <c r="R2221" s="19">
        <v>14.98</v>
      </c>
      <c r="S2221" s="17">
        <v>1</v>
      </c>
      <c r="T2221" s="20">
        <v>0</v>
      </c>
      <c r="U2221" s="19">
        <v>4.1943999999999999</v>
      </c>
      <c r="V2221" s="20">
        <f t="shared" si="170"/>
        <v>0.27999999999999997</v>
      </c>
      <c r="W2221" s="17">
        <f t="shared" si="171"/>
        <v>2017</v>
      </c>
      <c r="X2221" t="str">
        <f t="shared" si="172"/>
        <v>Jul-2017</v>
      </c>
      <c r="Y2221" s="17">
        <f t="shared" si="173"/>
        <v>4</v>
      </c>
      <c r="Z2221" t="str">
        <f t="shared" si="174"/>
        <v>0% (No Discount)</v>
      </c>
      <c r="AA2221" s="17">
        <f>IF(COUNTIF($B$2:B2221,B2221)=1,1,0)</f>
        <v>0</v>
      </c>
      <c r="AB2221" s="17">
        <f>IF(COUNTIF($F$2:F2221,F2221)=1,1,0)</f>
        <v>0</v>
      </c>
    </row>
    <row r="2222" spans="1:28" x14ac:dyDescent="0.2">
      <c r="A2222" s="17">
        <v>2221</v>
      </c>
      <c r="B2222" t="s">
        <v>5208</v>
      </c>
      <c r="C2222" s="18">
        <v>42944</v>
      </c>
      <c r="D2222" s="18">
        <v>42948</v>
      </c>
      <c r="E2222" t="s">
        <v>77</v>
      </c>
      <c r="F2222" t="s">
        <v>5209</v>
      </c>
      <c r="G2222" t="s">
        <v>5210</v>
      </c>
      <c r="H2222" t="s">
        <v>68</v>
      </c>
      <c r="I2222" t="s">
        <v>54</v>
      </c>
      <c r="J2222" t="s">
        <v>154</v>
      </c>
      <c r="K2222" t="s">
        <v>70</v>
      </c>
      <c r="L2222">
        <v>94110</v>
      </c>
      <c r="M2222" t="s">
        <v>71</v>
      </c>
      <c r="N2222" t="s">
        <v>4500</v>
      </c>
      <c r="O2222" t="s">
        <v>98</v>
      </c>
      <c r="P2222" t="s">
        <v>99</v>
      </c>
      <c r="Q2222" t="s">
        <v>4501</v>
      </c>
      <c r="R2222" s="19">
        <v>1145.5999999999999</v>
      </c>
      <c r="S2222" s="17">
        <v>4</v>
      </c>
      <c r="T2222" s="20">
        <v>0.2</v>
      </c>
      <c r="U2222" s="19">
        <v>100.24</v>
      </c>
      <c r="V2222" s="20">
        <f t="shared" si="170"/>
        <v>8.7500000000000008E-2</v>
      </c>
      <c r="W2222" s="17">
        <f t="shared" si="171"/>
        <v>2017</v>
      </c>
      <c r="X2222" t="str">
        <f t="shared" si="172"/>
        <v>Jul-2017</v>
      </c>
      <c r="Y2222" s="17">
        <f t="shared" si="173"/>
        <v>4</v>
      </c>
      <c r="Z2222" t="str">
        <f t="shared" si="174"/>
        <v>11-20%</v>
      </c>
      <c r="AA2222" s="17">
        <f>IF(COUNTIF($B$2:B2222,B2222)=1,1,0)</f>
        <v>0</v>
      </c>
      <c r="AB2222" s="17">
        <f>IF(COUNTIF($F$2:F2222,F2222)=1,1,0)</f>
        <v>0</v>
      </c>
    </row>
    <row r="2223" spans="1:28" x14ac:dyDescent="0.2">
      <c r="A2223" s="17">
        <v>2222</v>
      </c>
      <c r="B2223" t="s">
        <v>5211</v>
      </c>
      <c r="C2223" s="18">
        <v>42344</v>
      </c>
      <c r="D2223" s="18">
        <v>42344</v>
      </c>
      <c r="E2223" t="s">
        <v>1320</v>
      </c>
      <c r="F2223" t="s">
        <v>5212</v>
      </c>
      <c r="G2223" t="s">
        <v>5213</v>
      </c>
      <c r="H2223" t="s">
        <v>53</v>
      </c>
      <c r="I2223" t="s">
        <v>54</v>
      </c>
      <c r="J2223" t="s">
        <v>5214</v>
      </c>
      <c r="K2223" t="s">
        <v>525</v>
      </c>
      <c r="L2223">
        <v>43302</v>
      </c>
      <c r="M2223" t="s">
        <v>175</v>
      </c>
      <c r="N2223" t="s">
        <v>5051</v>
      </c>
      <c r="O2223" t="s">
        <v>98</v>
      </c>
      <c r="P2223" t="s">
        <v>99</v>
      </c>
      <c r="Q2223" t="s">
        <v>5052</v>
      </c>
      <c r="R2223" s="19">
        <v>485.94</v>
      </c>
      <c r="S2223" s="17">
        <v>2</v>
      </c>
      <c r="T2223" s="20">
        <v>0.4</v>
      </c>
      <c r="U2223" s="19">
        <v>-89.088999999999999</v>
      </c>
      <c r="V2223" s="20">
        <f t="shared" si="170"/>
        <v>-0.18333333333333332</v>
      </c>
      <c r="W2223" s="17">
        <f t="shared" si="171"/>
        <v>2015</v>
      </c>
      <c r="X2223" t="str">
        <f t="shared" si="172"/>
        <v>Dec-2015</v>
      </c>
      <c r="Y2223" s="17">
        <f t="shared" si="173"/>
        <v>0</v>
      </c>
      <c r="Z2223" t="str">
        <f t="shared" si="174"/>
        <v>31-40%</v>
      </c>
      <c r="AA2223" s="17">
        <f>IF(COUNTIF($B$2:B2223,B2223)=1,1,0)</f>
        <v>1</v>
      </c>
      <c r="AB2223" s="17">
        <f>IF(COUNTIF($F$2:F2223,F2223)=1,1,0)</f>
        <v>1</v>
      </c>
    </row>
    <row r="2224" spans="1:28" x14ac:dyDescent="0.2">
      <c r="A2224" s="17">
        <v>2223</v>
      </c>
      <c r="B2224" t="s">
        <v>5211</v>
      </c>
      <c r="C2224" s="18">
        <v>42344</v>
      </c>
      <c r="D2224" s="18">
        <v>42344</v>
      </c>
      <c r="E2224" t="s">
        <v>1320</v>
      </c>
      <c r="F2224" t="s">
        <v>5212</v>
      </c>
      <c r="G2224" t="s">
        <v>5213</v>
      </c>
      <c r="H2224" t="s">
        <v>53</v>
      </c>
      <c r="I2224" t="s">
        <v>54</v>
      </c>
      <c r="J2224" t="s">
        <v>5214</v>
      </c>
      <c r="K2224" t="s">
        <v>525</v>
      </c>
      <c r="L2224">
        <v>43302</v>
      </c>
      <c r="M2224" t="s">
        <v>175</v>
      </c>
      <c r="N2224" t="s">
        <v>2019</v>
      </c>
      <c r="O2224" t="s">
        <v>73</v>
      </c>
      <c r="P2224" t="s">
        <v>95</v>
      </c>
      <c r="Q2224" t="s">
        <v>2020</v>
      </c>
      <c r="R2224" s="19">
        <v>37.375999999999998</v>
      </c>
      <c r="S2224" s="17">
        <v>8</v>
      </c>
      <c r="T2224" s="20">
        <v>0.2</v>
      </c>
      <c r="U2224" s="19">
        <v>4.6719999999999997</v>
      </c>
      <c r="V2224" s="20">
        <f t="shared" si="170"/>
        <v>0.125</v>
      </c>
      <c r="W2224" s="17">
        <f t="shared" si="171"/>
        <v>2015</v>
      </c>
      <c r="X2224" t="str">
        <f t="shared" si="172"/>
        <v>Dec-2015</v>
      </c>
      <c r="Y2224" s="17">
        <f t="shared" si="173"/>
        <v>0</v>
      </c>
      <c r="Z2224" t="str">
        <f t="shared" si="174"/>
        <v>11-20%</v>
      </c>
      <c r="AA2224" s="17">
        <f>IF(COUNTIF($B$2:B2224,B2224)=1,1,0)</f>
        <v>0</v>
      </c>
      <c r="AB2224" s="17">
        <f>IF(COUNTIF($F$2:F2224,F2224)=1,1,0)</f>
        <v>0</v>
      </c>
    </row>
    <row r="2225" spans="1:28" x14ac:dyDescent="0.2">
      <c r="A2225" s="17">
        <v>2224</v>
      </c>
      <c r="B2225" t="s">
        <v>5211</v>
      </c>
      <c r="C2225" s="18">
        <v>42344</v>
      </c>
      <c r="D2225" s="18">
        <v>42344</v>
      </c>
      <c r="E2225" t="s">
        <v>1320</v>
      </c>
      <c r="F2225" t="s">
        <v>5212</v>
      </c>
      <c r="G2225" t="s">
        <v>5213</v>
      </c>
      <c r="H2225" t="s">
        <v>53</v>
      </c>
      <c r="I2225" t="s">
        <v>54</v>
      </c>
      <c r="J2225" t="s">
        <v>5214</v>
      </c>
      <c r="K2225" t="s">
        <v>525</v>
      </c>
      <c r="L2225">
        <v>43302</v>
      </c>
      <c r="M2225" t="s">
        <v>175</v>
      </c>
      <c r="N2225" t="s">
        <v>919</v>
      </c>
      <c r="O2225" t="s">
        <v>59</v>
      </c>
      <c r="P2225" t="s">
        <v>63</v>
      </c>
      <c r="Q2225" t="s">
        <v>920</v>
      </c>
      <c r="R2225" s="19">
        <v>70.686000000000007</v>
      </c>
      <c r="S2225" s="17">
        <v>1</v>
      </c>
      <c r="T2225" s="20">
        <v>0.3</v>
      </c>
      <c r="U2225" s="19">
        <v>-24.235199999999999</v>
      </c>
      <c r="V2225" s="20">
        <f t="shared" si="170"/>
        <v>-0.3428571428571428</v>
      </c>
      <c r="W2225" s="17">
        <f t="shared" si="171"/>
        <v>2015</v>
      </c>
      <c r="X2225" t="str">
        <f t="shared" si="172"/>
        <v>Dec-2015</v>
      </c>
      <c r="Y2225" s="17">
        <f t="shared" si="173"/>
        <v>0</v>
      </c>
      <c r="Z2225" t="str">
        <f t="shared" si="174"/>
        <v>21-30%</v>
      </c>
      <c r="AA2225" s="17">
        <f>IF(COUNTIF($B$2:B2225,B2225)=1,1,0)</f>
        <v>0</v>
      </c>
      <c r="AB2225" s="17">
        <f>IF(COUNTIF($F$2:F2225,F2225)=1,1,0)</f>
        <v>0</v>
      </c>
    </row>
    <row r="2226" spans="1:28" x14ac:dyDescent="0.2">
      <c r="A2226" s="17">
        <v>2225</v>
      </c>
      <c r="B2226" t="s">
        <v>5215</v>
      </c>
      <c r="C2226" s="18">
        <v>42947</v>
      </c>
      <c r="D2226" s="18">
        <v>42952</v>
      </c>
      <c r="E2226" t="s">
        <v>77</v>
      </c>
      <c r="F2226" t="s">
        <v>924</v>
      </c>
      <c r="G2226" t="s">
        <v>925</v>
      </c>
      <c r="H2226" t="s">
        <v>68</v>
      </c>
      <c r="I2226" t="s">
        <v>54</v>
      </c>
      <c r="J2226" t="s">
        <v>173</v>
      </c>
      <c r="K2226" t="s">
        <v>174</v>
      </c>
      <c r="L2226">
        <v>19134</v>
      </c>
      <c r="M2226" t="s">
        <v>175</v>
      </c>
      <c r="N2226" t="s">
        <v>5216</v>
      </c>
      <c r="O2226" t="s">
        <v>73</v>
      </c>
      <c r="P2226" t="s">
        <v>117</v>
      </c>
      <c r="Q2226" t="s">
        <v>5217</v>
      </c>
      <c r="R2226" s="19">
        <v>54.816000000000003</v>
      </c>
      <c r="S2226" s="17">
        <v>3</v>
      </c>
      <c r="T2226" s="20">
        <v>0.2</v>
      </c>
      <c r="U2226" s="19">
        <v>17.815200000000001</v>
      </c>
      <c r="V2226" s="20">
        <f t="shared" si="170"/>
        <v>0.32500000000000001</v>
      </c>
      <c r="W2226" s="17">
        <f t="shared" si="171"/>
        <v>2017</v>
      </c>
      <c r="X2226" t="str">
        <f t="shared" si="172"/>
        <v>Jul-2017</v>
      </c>
      <c r="Y2226" s="17">
        <f t="shared" si="173"/>
        <v>5</v>
      </c>
      <c r="Z2226" t="str">
        <f t="shared" si="174"/>
        <v>11-20%</v>
      </c>
      <c r="AA2226" s="17">
        <f>IF(COUNTIF($B$2:B2226,B2226)=1,1,0)</f>
        <v>1</v>
      </c>
      <c r="AB2226" s="17">
        <f>IF(COUNTIF($F$2:F2226,F2226)=1,1,0)</f>
        <v>0</v>
      </c>
    </row>
    <row r="2227" spans="1:28" x14ac:dyDescent="0.2">
      <c r="A2227" s="17">
        <v>2226</v>
      </c>
      <c r="B2227" t="s">
        <v>5218</v>
      </c>
      <c r="C2227" s="18">
        <v>42448</v>
      </c>
      <c r="D2227" s="18">
        <v>42450</v>
      </c>
      <c r="E2227" t="s">
        <v>50</v>
      </c>
      <c r="F2227" t="s">
        <v>5219</v>
      </c>
      <c r="G2227" t="s">
        <v>5220</v>
      </c>
      <c r="H2227" t="s">
        <v>53</v>
      </c>
      <c r="I2227" t="s">
        <v>54</v>
      </c>
      <c r="J2227" t="s">
        <v>5221</v>
      </c>
      <c r="K2227" t="s">
        <v>484</v>
      </c>
      <c r="L2227">
        <v>80122</v>
      </c>
      <c r="M2227" t="s">
        <v>71</v>
      </c>
      <c r="N2227" t="s">
        <v>5222</v>
      </c>
      <c r="O2227" t="s">
        <v>59</v>
      </c>
      <c r="P2227" t="s">
        <v>60</v>
      </c>
      <c r="Q2227" t="s">
        <v>5223</v>
      </c>
      <c r="R2227" s="19">
        <v>72.293999999999997</v>
      </c>
      <c r="S2227" s="17">
        <v>1</v>
      </c>
      <c r="T2227" s="20">
        <v>0.7</v>
      </c>
      <c r="U2227" s="19">
        <v>-98.8018</v>
      </c>
      <c r="V2227" s="20">
        <f t="shared" si="170"/>
        <v>-1.3666666666666667</v>
      </c>
      <c r="W2227" s="17">
        <f t="shared" si="171"/>
        <v>2016</v>
      </c>
      <c r="X2227" t="str">
        <f t="shared" si="172"/>
        <v>Mar-2016</v>
      </c>
      <c r="Y2227" s="17">
        <f t="shared" si="173"/>
        <v>2</v>
      </c>
      <c r="Z2227" t="str">
        <f t="shared" si="174"/>
        <v>Over 50%</v>
      </c>
      <c r="AA2227" s="17">
        <f>IF(COUNTIF($B$2:B2227,B2227)=1,1,0)</f>
        <v>1</v>
      </c>
      <c r="AB2227" s="17">
        <f>IF(COUNTIF($F$2:F2227,F2227)=1,1,0)</f>
        <v>1</v>
      </c>
    </row>
    <row r="2228" spans="1:28" x14ac:dyDescent="0.2">
      <c r="A2228" s="17">
        <v>2227</v>
      </c>
      <c r="B2228" t="s">
        <v>5224</v>
      </c>
      <c r="C2228" s="18">
        <v>42945</v>
      </c>
      <c r="D2228" s="18">
        <v>42950</v>
      </c>
      <c r="E2228" t="s">
        <v>77</v>
      </c>
      <c r="F2228" t="s">
        <v>1376</v>
      </c>
      <c r="G2228" t="s">
        <v>1377</v>
      </c>
      <c r="H2228" t="s">
        <v>68</v>
      </c>
      <c r="I2228" t="s">
        <v>54</v>
      </c>
      <c r="J2228" t="s">
        <v>1267</v>
      </c>
      <c r="K2228" t="s">
        <v>131</v>
      </c>
      <c r="L2228">
        <v>78745</v>
      </c>
      <c r="M2228" t="s">
        <v>132</v>
      </c>
      <c r="N2228" t="s">
        <v>3177</v>
      </c>
      <c r="O2228" t="s">
        <v>73</v>
      </c>
      <c r="P2228" t="s">
        <v>296</v>
      </c>
      <c r="Q2228" t="s">
        <v>3178</v>
      </c>
      <c r="R2228" s="19">
        <v>2.8959999999999999</v>
      </c>
      <c r="S2228" s="17">
        <v>2</v>
      </c>
      <c r="T2228" s="20">
        <v>0.2</v>
      </c>
      <c r="U2228" s="19">
        <v>0.47060000000000002</v>
      </c>
      <c r="V2228" s="20">
        <f t="shared" si="170"/>
        <v>0.16250000000000001</v>
      </c>
      <c r="W2228" s="17">
        <f t="shared" si="171"/>
        <v>2017</v>
      </c>
      <c r="X2228" t="str">
        <f t="shared" si="172"/>
        <v>Jul-2017</v>
      </c>
      <c r="Y2228" s="17">
        <f t="shared" si="173"/>
        <v>5</v>
      </c>
      <c r="Z2228" t="str">
        <f t="shared" si="174"/>
        <v>11-20%</v>
      </c>
      <c r="AA2228" s="17">
        <f>IF(COUNTIF($B$2:B2228,B2228)=1,1,0)</f>
        <v>1</v>
      </c>
      <c r="AB2228" s="17">
        <f>IF(COUNTIF($F$2:F2228,F2228)=1,1,0)</f>
        <v>0</v>
      </c>
    </row>
    <row r="2229" spans="1:28" x14ac:dyDescent="0.2">
      <c r="A2229" s="17">
        <v>2228</v>
      </c>
      <c r="B2229" t="s">
        <v>5224</v>
      </c>
      <c r="C2229" s="18">
        <v>42945</v>
      </c>
      <c r="D2229" s="18">
        <v>42950</v>
      </c>
      <c r="E2229" t="s">
        <v>77</v>
      </c>
      <c r="F2229" t="s">
        <v>1376</v>
      </c>
      <c r="G2229" t="s">
        <v>1377</v>
      </c>
      <c r="H2229" t="s">
        <v>68</v>
      </c>
      <c r="I2229" t="s">
        <v>54</v>
      </c>
      <c r="J2229" t="s">
        <v>1267</v>
      </c>
      <c r="K2229" t="s">
        <v>131</v>
      </c>
      <c r="L2229">
        <v>78745</v>
      </c>
      <c r="M2229" t="s">
        <v>132</v>
      </c>
      <c r="N2229" t="s">
        <v>1952</v>
      </c>
      <c r="O2229" t="s">
        <v>98</v>
      </c>
      <c r="P2229" t="s">
        <v>99</v>
      </c>
      <c r="Q2229" t="s">
        <v>1953</v>
      </c>
      <c r="R2229" s="19">
        <v>124.792</v>
      </c>
      <c r="S2229" s="17">
        <v>1</v>
      </c>
      <c r="T2229" s="20">
        <v>0.2</v>
      </c>
      <c r="U2229" s="19">
        <v>15.599</v>
      </c>
      <c r="V2229" s="20">
        <f t="shared" si="170"/>
        <v>0.125</v>
      </c>
      <c r="W2229" s="17">
        <f t="shared" si="171"/>
        <v>2017</v>
      </c>
      <c r="X2229" t="str">
        <f t="shared" si="172"/>
        <v>Jul-2017</v>
      </c>
      <c r="Y2229" s="17">
        <f t="shared" si="173"/>
        <v>5</v>
      </c>
      <c r="Z2229" t="str">
        <f t="shared" si="174"/>
        <v>11-20%</v>
      </c>
      <c r="AA2229" s="17">
        <f>IF(COUNTIF($B$2:B2229,B2229)=1,1,0)</f>
        <v>0</v>
      </c>
      <c r="AB2229" s="17">
        <f>IF(COUNTIF($F$2:F2229,F2229)=1,1,0)</f>
        <v>0</v>
      </c>
    </row>
    <row r="2230" spans="1:28" x14ac:dyDescent="0.2">
      <c r="A2230" s="17">
        <v>2229</v>
      </c>
      <c r="B2230" t="s">
        <v>5225</v>
      </c>
      <c r="C2230" s="18">
        <v>42644</v>
      </c>
      <c r="D2230" s="18">
        <v>42648</v>
      </c>
      <c r="E2230" t="s">
        <v>77</v>
      </c>
      <c r="F2230" t="s">
        <v>3503</v>
      </c>
      <c r="G2230" t="s">
        <v>3504</v>
      </c>
      <c r="H2230" t="s">
        <v>53</v>
      </c>
      <c r="I2230" t="s">
        <v>54</v>
      </c>
      <c r="J2230" t="s">
        <v>293</v>
      </c>
      <c r="K2230" t="s">
        <v>294</v>
      </c>
      <c r="L2230">
        <v>10024</v>
      </c>
      <c r="M2230" t="s">
        <v>175</v>
      </c>
      <c r="N2230" t="s">
        <v>5103</v>
      </c>
      <c r="O2230" t="s">
        <v>59</v>
      </c>
      <c r="P2230" t="s">
        <v>83</v>
      </c>
      <c r="Q2230" t="s">
        <v>5104</v>
      </c>
      <c r="R2230" s="19">
        <v>330.58800000000002</v>
      </c>
      <c r="S2230" s="17">
        <v>1</v>
      </c>
      <c r="T2230" s="20">
        <v>0.4</v>
      </c>
      <c r="U2230" s="19">
        <v>-115.7058</v>
      </c>
      <c r="V2230" s="20">
        <f t="shared" si="170"/>
        <v>-0.35</v>
      </c>
      <c r="W2230" s="17">
        <f t="shared" si="171"/>
        <v>2016</v>
      </c>
      <c r="X2230" t="str">
        <f t="shared" si="172"/>
        <v>Oct-2016</v>
      </c>
      <c r="Y2230" s="17">
        <f t="shared" si="173"/>
        <v>4</v>
      </c>
      <c r="Z2230" t="str">
        <f t="shared" si="174"/>
        <v>31-40%</v>
      </c>
      <c r="AA2230" s="17">
        <f>IF(COUNTIF($B$2:B2230,B2230)=1,1,0)</f>
        <v>1</v>
      </c>
      <c r="AB2230" s="17">
        <f>IF(COUNTIF($F$2:F2230,F2230)=1,1,0)</f>
        <v>0</v>
      </c>
    </row>
    <row r="2231" spans="1:28" x14ac:dyDescent="0.2">
      <c r="A2231" s="17">
        <v>2230</v>
      </c>
      <c r="B2231" t="s">
        <v>5226</v>
      </c>
      <c r="C2231" s="18">
        <v>41729</v>
      </c>
      <c r="D2231" s="18">
        <v>41734</v>
      </c>
      <c r="E2231" t="s">
        <v>77</v>
      </c>
      <c r="F2231" t="s">
        <v>3367</v>
      </c>
      <c r="G2231" t="s">
        <v>3368</v>
      </c>
      <c r="H2231" t="s">
        <v>53</v>
      </c>
      <c r="I2231" t="s">
        <v>54</v>
      </c>
      <c r="J2231" t="s">
        <v>154</v>
      </c>
      <c r="K2231" t="s">
        <v>70</v>
      </c>
      <c r="L2231">
        <v>94122</v>
      </c>
      <c r="M2231" t="s">
        <v>71</v>
      </c>
      <c r="N2231" t="s">
        <v>4759</v>
      </c>
      <c r="O2231" t="s">
        <v>73</v>
      </c>
      <c r="P2231" t="s">
        <v>102</v>
      </c>
      <c r="Q2231" t="s">
        <v>4760</v>
      </c>
      <c r="R2231" s="19">
        <v>673.56799999999998</v>
      </c>
      <c r="S2231" s="17">
        <v>2</v>
      </c>
      <c r="T2231" s="20">
        <v>0.2</v>
      </c>
      <c r="U2231" s="19">
        <v>252.58799999999999</v>
      </c>
      <c r="V2231" s="20">
        <f t="shared" si="170"/>
        <v>0.375</v>
      </c>
      <c r="W2231" s="17">
        <f t="shared" si="171"/>
        <v>2014</v>
      </c>
      <c r="X2231" t="str">
        <f t="shared" si="172"/>
        <v>Mar-2014</v>
      </c>
      <c r="Y2231" s="17">
        <f t="shared" si="173"/>
        <v>5</v>
      </c>
      <c r="Z2231" t="str">
        <f t="shared" si="174"/>
        <v>11-20%</v>
      </c>
      <c r="AA2231" s="17">
        <f>IF(COUNTIF($B$2:B2231,B2231)=1,1,0)</f>
        <v>1</v>
      </c>
      <c r="AB2231" s="17">
        <f>IF(COUNTIF($F$2:F2231,F2231)=1,1,0)</f>
        <v>0</v>
      </c>
    </row>
    <row r="2232" spans="1:28" x14ac:dyDescent="0.2">
      <c r="A2232" s="17">
        <v>2231</v>
      </c>
      <c r="B2232" t="s">
        <v>5226</v>
      </c>
      <c r="C2232" s="18">
        <v>41729</v>
      </c>
      <c r="D2232" s="18">
        <v>41734</v>
      </c>
      <c r="E2232" t="s">
        <v>77</v>
      </c>
      <c r="F2232" t="s">
        <v>3367</v>
      </c>
      <c r="G2232" t="s">
        <v>3368</v>
      </c>
      <c r="H2232" t="s">
        <v>53</v>
      </c>
      <c r="I2232" t="s">
        <v>54</v>
      </c>
      <c r="J2232" t="s">
        <v>154</v>
      </c>
      <c r="K2232" t="s">
        <v>70</v>
      </c>
      <c r="L2232">
        <v>94122</v>
      </c>
      <c r="M2232" t="s">
        <v>71</v>
      </c>
      <c r="N2232" t="s">
        <v>5227</v>
      </c>
      <c r="O2232" t="s">
        <v>73</v>
      </c>
      <c r="P2232" t="s">
        <v>105</v>
      </c>
      <c r="Q2232" t="s">
        <v>5228</v>
      </c>
      <c r="R2232" s="19">
        <v>52.98</v>
      </c>
      <c r="S2232" s="17">
        <v>2</v>
      </c>
      <c r="T2232" s="20">
        <v>0</v>
      </c>
      <c r="U2232" s="19">
        <v>14.8344</v>
      </c>
      <c r="V2232" s="20">
        <f t="shared" si="170"/>
        <v>0.28000000000000003</v>
      </c>
      <c r="W2232" s="17">
        <f t="shared" si="171"/>
        <v>2014</v>
      </c>
      <c r="X2232" t="str">
        <f t="shared" si="172"/>
        <v>Mar-2014</v>
      </c>
      <c r="Y2232" s="17">
        <f t="shared" si="173"/>
        <v>5</v>
      </c>
      <c r="Z2232" t="str">
        <f t="shared" si="174"/>
        <v>0% (No Discount)</v>
      </c>
      <c r="AA2232" s="17">
        <f>IF(COUNTIF($B$2:B2232,B2232)=1,1,0)</f>
        <v>0</v>
      </c>
      <c r="AB2232" s="17">
        <f>IF(COUNTIF($F$2:F2232,F2232)=1,1,0)</f>
        <v>0</v>
      </c>
    </row>
    <row r="2233" spans="1:28" x14ac:dyDescent="0.2">
      <c r="A2233" s="17">
        <v>2232</v>
      </c>
      <c r="B2233" t="s">
        <v>5229</v>
      </c>
      <c r="C2233" s="18">
        <v>42912</v>
      </c>
      <c r="D2233" s="18">
        <v>42917</v>
      </c>
      <c r="E2233" t="s">
        <v>77</v>
      </c>
      <c r="F2233" t="s">
        <v>5230</v>
      </c>
      <c r="G2233" t="s">
        <v>5231</v>
      </c>
      <c r="H2233" t="s">
        <v>53</v>
      </c>
      <c r="I2233" t="s">
        <v>54</v>
      </c>
      <c r="J2233" t="s">
        <v>3324</v>
      </c>
      <c r="K2233" t="s">
        <v>281</v>
      </c>
      <c r="L2233">
        <v>46350</v>
      </c>
      <c r="M2233" t="s">
        <v>132</v>
      </c>
      <c r="N2233" t="s">
        <v>3144</v>
      </c>
      <c r="O2233" t="s">
        <v>59</v>
      </c>
      <c r="P2233" t="s">
        <v>92</v>
      </c>
      <c r="Q2233" t="s">
        <v>3145</v>
      </c>
      <c r="R2233" s="19">
        <v>526.45000000000005</v>
      </c>
      <c r="S2233" s="17">
        <v>5</v>
      </c>
      <c r="T2233" s="20">
        <v>0</v>
      </c>
      <c r="U2233" s="19">
        <v>31.587</v>
      </c>
      <c r="V2233" s="20">
        <f t="shared" si="170"/>
        <v>0.06</v>
      </c>
      <c r="W2233" s="17">
        <f t="shared" si="171"/>
        <v>2017</v>
      </c>
      <c r="X2233" t="str">
        <f t="shared" si="172"/>
        <v>Jun-2017</v>
      </c>
      <c r="Y2233" s="17">
        <f t="shared" si="173"/>
        <v>5</v>
      </c>
      <c r="Z2233" t="str">
        <f t="shared" si="174"/>
        <v>0% (No Discount)</v>
      </c>
      <c r="AA2233" s="17">
        <f>IF(COUNTIF($B$2:B2233,B2233)=1,1,0)</f>
        <v>1</v>
      </c>
      <c r="AB2233" s="17">
        <f>IF(COUNTIF($F$2:F2233,F2233)=1,1,0)</f>
        <v>1</v>
      </c>
    </row>
    <row r="2234" spans="1:28" x14ac:dyDescent="0.2">
      <c r="A2234" s="17">
        <v>2233</v>
      </c>
      <c r="B2234" t="s">
        <v>5232</v>
      </c>
      <c r="C2234" s="18">
        <v>42925</v>
      </c>
      <c r="D2234" s="18">
        <v>42930</v>
      </c>
      <c r="E2234" t="s">
        <v>77</v>
      </c>
      <c r="F2234" t="s">
        <v>5141</v>
      </c>
      <c r="G2234" t="s">
        <v>5142</v>
      </c>
      <c r="H2234" t="s">
        <v>53</v>
      </c>
      <c r="I2234" t="s">
        <v>54</v>
      </c>
      <c r="J2234" t="s">
        <v>330</v>
      </c>
      <c r="K2234" t="s">
        <v>238</v>
      </c>
      <c r="L2234">
        <v>60610</v>
      </c>
      <c r="M2234" t="s">
        <v>132</v>
      </c>
      <c r="N2234" t="s">
        <v>5233</v>
      </c>
      <c r="O2234" t="s">
        <v>73</v>
      </c>
      <c r="P2234" t="s">
        <v>86</v>
      </c>
      <c r="Q2234" t="s">
        <v>5234</v>
      </c>
      <c r="R2234" s="19">
        <v>228.92</v>
      </c>
      <c r="S2234" s="17">
        <v>5</v>
      </c>
      <c r="T2234" s="20">
        <v>0.2</v>
      </c>
      <c r="U2234" s="19">
        <v>14.307499999999999</v>
      </c>
      <c r="V2234" s="20">
        <f t="shared" si="170"/>
        <v>6.25E-2</v>
      </c>
      <c r="W2234" s="17">
        <f t="shared" si="171"/>
        <v>2017</v>
      </c>
      <c r="X2234" t="str">
        <f t="shared" si="172"/>
        <v>Jul-2017</v>
      </c>
      <c r="Y2234" s="17">
        <f t="shared" si="173"/>
        <v>5</v>
      </c>
      <c r="Z2234" t="str">
        <f t="shared" si="174"/>
        <v>11-20%</v>
      </c>
      <c r="AA2234" s="17">
        <f>IF(COUNTIF($B$2:B2234,B2234)=1,1,0)</f>
        <v>1</v>
      </c>
      <c r="AB2234" s="17">
        <f>IF(COUNTIF($F$2:F2234,F2234)=1,1,0)</f>
        <v>0</v>
      </c>
    </row>
    <row r="2235" spans="1:28" x14ac:dyDescent="0.2">
      <c r="A2235" s="17">
        <v>2234</v>
      </c>
      <c r="B2235" t="s">
        <v>5235</v>
      </c>
      <c r="C2235" s="18">
        <v>42352</v>
      </c>
      <c r="D2235" s="18">
        <v>42354</v>
      </c>
      <c r="E2235" t="s">
        <v>50</v>
      </c>
      <c r="F2235" t="s">
        <v>2244</v>
      </c>
      <c r="G2235" t="s">
        <v>2245</v>
      </c>
      <c r="H2235" t="s">
        <v>53</v>
      </c>
      <c r="I2235" t="s">
        <v>54</v>
      </c>
      <c r="J2235" t="s">
        <v>446</v>
      </c>
      <c r="K2235" t="s">
        <v>447</v>
      </c>
      <c r="L2235">
        <v>97206</v>
      </c>
      <c r="M2235" t="s">
        <v>71</v>
      </c>
      <c r="N2235" t="s">
        <v>5236</v>
      </c>
      <c r="O2235" t="s">
        <v>98</v>
      </c>
      <c r="P2235" t="s">
        <v>99</v>
      </c>
      <c r="Q2235" t="s">
        <v>5237</v>
      </c>
      <c r="R2235" s="19">
        <v>319.96800000000002</v>
      </c>
      <c r="S2235" s="17">
        <v>4</v>
      </c>
      <c r="T2235" s="20">
        <v>0.2</v>
      </c>
      <c r="U2235" s="19">
        <v>35.996400000000001</v>
      </c>
      <c r="V2235" s="20">
        <f t="shared" si="170"/>
        <v>0.1125</v>
      </c>
      <c r="W2235" s="17">
        <f t="shared" si="171"/>
        <v>2015</v>
      </c>
      <c r="X2235" t="str">
        <f t="shared" si="172"/>
        <v>Dec-2015</v>
      </c>
      <c r="Y2235" s="17">
        <f t="shared" si="173"/>
        <v>2</v>
      </c>
      <c r="Z2235" t="str">
        <f t="shared" si="174"/>
        <v>11-20%</v>
      </c>
      <c r="AA2235" s="17">
        <f>IF(COUNTIF($B$2:B2235,B2235)=1,1,0)</f>
        <v>1</v>
      </c>
      <c r="AB2235" s="17">
        <f>IF(COUNTIF($F$2:F2235,F2235)=1,1,0)</f>
        <v>0</v>
      </c>
    </row>
    <row r="2236" spans="1:28" x14ac:dyDescent="0.2">
      <c r="A2236" s="17">
        <v>2235</v>
      </c>
      <c r="B2236" t="s">
        <v>5238</v>
      </c>
      <c r="C2236" s="18">
        <v>43074</v>
      </c>
      <c r="D2236" s="18">
        <v>43079</v>
      </c>
      <c r="E2236" t="s">
        <v>77</v>
      </c>
      <c r="F2236" t="s">
        <v>3637</v>
      </c>
      <c r="G2236" t="s">
        <v>3638</v>
      </c>
      <c r="H2236" t="s">
        <v>68</v>
      </c>
      <c r="I2236" t="s">
        <v>54</v>
      </c>
      <c r="J2236" t="s">
        <v>2253</v>
      </c>
      <c r="K2236" t="s">
        <v>5239</v>
      </c>
      <c r="L2236">
        <v>5408</v>
      </c>
      <c r="M2236" t="s">
        <v>175</v>
      </c>
      <c r="N2236" t="s">
        <v>3266</v>
      </c>
      <c r="O2236" t="s">
        <v>98</v>
      </c>
      <c r="P2236" t="s">
        <v>188</v>
      </c>
      <c r="Q2236" t="s">
        <v>3267</v>
      </c>
      <c r="R2236" s="19">
        <v>205.03</v>
      </c>
      <c r="S2236" s="17">
        <v>7</v>
      </c>
      <c r="T2236" s="20">
        <v>0</v>
      </c>
      <c r="U2236" s="19">
        <v>67.659899999999993</v>
      </c>
      <c r="V2236" s="20">
        <f t="shared" si="170"/>
        <v>0.32999999999999996</v>
      </c>
      <c r="W2236" s="17">
        <f t="shared" si="171"/>
        <v>2017</v>
      </c>
      <c r="X2236" t="str">
        <f t="shared" si="172"/>
        <v>Dec-2017</v>
      </c>
      <c r="Y2236" s="17">
        <f t="shared" si="173"/>
        <v>5</v>
      </c>
      <c r="Z2236" t="str">
        <f t="shared" si="174"/>
        <v>0% (No Discount)</v>
      </c>
      <c r="AA2236" s="17">
        <f>IF(COUNTIF($B$2:B2236,B2236)=1,1,0)</f>
        <v>1</v>
      </c>
      <c r="AB2236" s="17">
        <f>IF(COUNTIF($F$2:F2236,F2236)=1,1,0)</f>
        <v>0</v>
      </c>
    </row>
    <row r="2237" spans="1:28" x14ac:dyDescent="0.2">
      <c r="A2237" s="17">
        <v>2236</v>
      </c>
      <c r="B2237" t="s">
        <v>5240</v>
      </c>
      <c r="C2237" s="18">
        <v>42262</v>
      </c>
      <c r="D2237" s="18">
        <v>42264</v>
      </c>
      <c r="E2237" t="s">
        <v>50</v>
      </c>
      <c r="F2237" t="s">
        <v>4947</v>
      </c>
      <c r="G2237" t="s">
        <v>4948</v>
      </c>
      <c r="H2237" t="s">
        <v>53</v>
      </c>
      <c r="I2237" t="s">
        <v>54</v>
      </c>
      <c r="J2237" t="s">
        <v>4410</v>
      </c>
      <c r="K2237" t="s">
        <v>281</v>
      </c>
      <c r="L2237">
        <v>46203</v>
      </c>
      <c r="M2237" t="s">
        <v>132</v>
      </c>
      <c r="N2237" t="s">
        <v>2461</v>
      </c>
      <c r="O2237" t="s">
        <v>73</v>
      </c>
      <c r="P2237" t="s">
        <v>86</v>
      </c>
      <c r="Q2237" t="s">
        <v>2462</v>
      </c>
      <c r="R2237" s="19">
        <v>190.86</v>
      </c>
      <c r="S2237" s="17">
        <v>2</v>
      </c>
      <c r="T2237" s="20">
        <v>0</v>
      </c>
      <c r="U2237" s="19">
        <v>11.451599999999999</v>
      </c>
      <c r="V2237" s="20">
        <f t="shared" si="170"/>
        <v>5.9999999999999991E-2</v>
      </c>
      <c r="W2237" s="17">
        <f t="shared" si="171"/>
        <v>2015</v>
      </c>
      <c r="X2237" t="str">
        <f t="shared" si="172"/>
        <v>Sep-2015</v>
      </c>
      <c r="Y2237" s="17">
        <f t="shared" si="173"/>
        <v>2</v>
      </c>
      <c r="Z2237" t="str">
        <f t="shared" si="174"/>
        <v>0% (No Discount)</v>
      </c>
      <c r="AA2237" s="17">
        <f>IF(COUNTIF($B$2:B2237,B2237)=1,1,0)</f>
        <v>1</v>
      </c>
      <c r="AB2237" s="17">
        <f>IF(COUNTIF($F$2:F2237,F2237)=1,1,0)</f>
        <v>0</v>
      </c>
    </row>
    <row r="2238" spans="1:28" x14ac:dyDescent="0.2">
      <c r="A2238" s="17">
        <v>2237</v>
      </c>
      <c r="B2238" t="s">
        <v>5240</v>
      </c>
      <c r="C2238" s="18">
        <v>42262</v>
      </c>
      <c r="D2238" s="18">
        <v>42264</v>
      </c>
      <c r="E2238" t="s">
        <v>50</v>
      </c>
      <c r="F2238" t="s">
        <v>4947</v>
      </c>
      <c r="G2238" t="s">
        <v>4948</v>
      </c>
      <c r="H2238" t="s">
        <v>53</v>
      </c>
      <c r="I2238" t="s">
        <v>54</v>
      </c>
      <c r="J2238" t="s">
        <v>4410</v>
      </c>
      <c r="K2238" t="s">
        <v>281</v>
      </c>
      <c r="L2238">
        <v>46203</v>
      </c>
      <c r="M2238" t="s">
        <v>132</v>
      </c>
      <c r="N2238" t="s">
        <v>5241</v>
      </c>
      <c r="O2238" t="s">
        <v>73</v>
      </c>
      <c r="P2238" t="s">
        <v>95</v>
      </c>
      <c r="Q2238" t="s">
        <v>5242</v>
      </c>
      <c r="R2238" s="19">
        <v>24.32</v>
      </c>
      <c r="S2238" s="17">
        <v>8</v>
      </c>
      <c r="T2238" s="20">
        <v>0</v>
      </c>
      <c r="U2238" s="19">
        <v>8.2688000000000006</v>
      </c>
      <c r="V2238" s="20">
        <f t="shared" si="170"/>
        <v>0.34</v>
      </c>
      <c r="W2238" s="17">
        <f t="shared" si="171"/>
        <v>2015</v>
      </c>
      <c r="X2238" t="str">
        <f t="shared" si="172"/>
        <v>Sep-2015</v>
      </c>
      <c r="Y2238" s="17">
        <f t="shared" si="173"/>
        <v>2</v>
      </c>
      <c r="Z2238" t="str">
        <f t="shared" si="174"/>
        <v>0% (No Discount)</v>
      </c>
      <c r="AA2238" s="17">
        <f>IF(COUNTIF($B$2:B2238,B2238)=1,1,0)</f>
        <v>0</v>
      </c>
      <c r="AB2238" s="17">
        <f>IF(COUNTIF($F$2:F2238,F2238)=1,1,0)</f>
        <v>0</v>
      </c>
    </row>
    <row r="2239" spans="1:28" x14ac:dyDescent="0.2">
      <c r="A2239" s="17">
        <v>2238</v>
      </c>
      <c r="B2239" t="s">
        <v>5243</v>
      </c>
      <c r="C2239" s="18">
        <v>42566</v>
      </c>
      <c r="D2239" s="18">
        <v>42572</v>
      </c>
      <c r="E2239" t="s">
        <v>77</v>
      </c>
      <c r="F2239" t="s">
        <v>4936</v>
      </c>
      <c r="G2239" t="s">
        <v>4937</v>
      </c>
      <c r="H2239" t="s">
        <v>129</v>
      </c>
      <c r="I2239" t="s">
        <v>54</v>
      </c>
      <c r="J2239" t="s">
        <v>3807</v>
      </c>
      <c r="K2239" t="s">
        <v>148</v>
      </c>
      <c r="L2239">
        <v>84604</v>
      </c>
      <c r="M2239" t="s">
        <v>71</v>
      </c>
      <c r="N2239" t="s">
        <v>5244</v>
      </c>
      <c r="O2239" t="s">
        <v>73</v>
      </c>
      <c r="P2239" t="s">
        <v>606</v>
      </c>
      <c r="Q2239" t="s">
        <v>5245</v>
      </c>
      <c r="R2239" s="19">
        <v>44.4</v>
      </c>
      <c r="S2239" s="17">
        <v>5</v>
      </c>
      <c r="T2239" s="20">
        <v>0</v>
      </c>
      <c r="U2239" s="19">
        <v>12.432</v>
      </c>
      <c r="V2239" s="20">
        <f t="shared" si="170"/>
        <v>0.28000000000000003</v>
      </c>
      <c r="W2239" s="17">
        <f t="shared" si="171"/>
        <v>2016</v>
      </c>
      <c r="X2239" t="str">
        <f t="shared" si="172"/>
        <v>Jul-2016</v>
      </c>
      <c r="Y2239" s="17">
        <f t="shared" si="173"/>
        <v>6</v>
      </c>
      <c r="Z2239" t="str">
        <f t="shared" si="174"/>
        <v>0% (No Discount)</v>
      </c>
      <c r="AA2239" s="17">
        <f>IF(COUNTIF($B$2:B2239,B2239)=1,1,0)</f>
        <v>1</v>
      </c>
      <c r="AB2239" s="17">
        <f>IF(COUNTIF($F$2:F2239,F2239)=1,1,0)</f>
        <v>0</v>
      </c>
    </row>
    <row r="2240" spans="1:28" x14ac:dyDescent="0.2">
      <c r="A2240" s="17">
        <v>2239</v>
      </c>
      <c r="B2240" t="s">
        <v>5246</v>
      </c>
      <c r="C2240" s="18">
        <v>42845</v>
      </c>
      <c r="D2240" s="18">
        <v>42851</v>
      </c>
      <c r="E2240" t="s">
        <v>77</v>
      </c>
      <c r="F2240" t="s">
        <v>2690</v>
      </c>
      <c r="G2240" t="s">
        <v>2691</v>
      </c>
      <c r="H2240" t="s">
        <v>129</v>
      </c>
      <c r="I2240" t="s">
        <v>54</v>
      </c>
      <c r="J2240" t="s">
        <v>330</v>
      </c>
      <c r="K2240" t="s">
        <v>238</v>
      </c>
      <c r="L2240">
        <v>60610</v>
      </c>
      <c r="M2240" t="s">
        <v>132</v>
      </c>
      <c r="N2240" t="s">
        <v>5247</v>
      </c>
      <c r="O2240" t="s">
        <v>59</v>
      </c>
      <c r="P2240" t="s">
        <v>92</v>
      </c>
      <c r="Q2240" t="s">
        <v>5248</v>
      </c>
      <c r="R2240" s="19">
        <v>44.4</v>
      </c>
      <c r="S2240" s="17">
        <v>2</v>
      </c>
      <c r="T2240" s="20">
        <v>0.6</v>
      </c>
      <c r="U2240" s="19">
        <v>-52.17</v>
      </c>
      <c r="V2240" s="20">
        <f t="shared" si="170"/>
        <v>-1.175</v>
      </c>
      <c r="W2240" s="17">
        <f t="shared" si="171"/>
        <v>2017</v>
      </c>
      <c r="X2240" t="str">
        <f t="shared" si="172"/>
        <v>Apr-2017</v>
      </c>
      <c r="Y2240" s="17">
        <f t="shared" si="173"/>
        <v>6</v>
      </c>
      <c r="Z2240" t="str">
        <f t="shared" si="174"/>
        <v>Over 50%</v>
      </c>
      <c r="AA2240" s="17">
        <f>IF(COUNTIF($B$2:B2240,B2240)=1,1,0)</f>
        <v>1</v>
      </c>
      <c r="AB2240" s="17">
        <f>IF(COUNTIF($F$2:F2240,F2240)=1,1,0)</f>
        <v>0</v>
      </c>
    </row>
    <row r="2241" spans="1:28" x14ac:dyDescent="0.2">
      <c r="A2241" s="17">
        <v>2240</v>
      </c>
      <c r="B2241" t="s">
        <v>5249</v>
      </c>
      <c r="C2241" s="18">
        <v>42689</v>
      </c>
      <c r="D2241" s="18">
        <v>42691</v>
      </c>
      <c r="E2241" t="s">
        <v>50</v>
      </c>
      <c r="F2241" t="s">
        <v>5250</v>
      </c>
      <c r="G2241" t="s">
        <v>5251</v>
      </c>
      <c r="H2241" t="s">
        <v>53</v>
      </c>
      <c r="I2241" t="s">
        <v>54</v>
      </c>
      <c r="J2241" t="s">
        <v>69</v>
      </c>
      <c r="K2241" t="s">
        <v>70</v>
      </c>
      <c r="L2241">
        <v>90049</v>
      </c>
      <c r="M2241" t="s">
        <v>71</v>
      </c>
      <c r="N2241" t="s">
        <v>1774</v>
      </c>
      <c r="O2241" t="s">
        <v>73</v>
      </c>
      <c r="P2241" t="s">
        <v>102</v>
      </c>
      <c r="Q2241" t="s">
        <v>1775</v>
      </c>
      <c r="R2241" s="19">
        <v>1016.792</v>
      </c>
      <c r="S2241" s="17">
        <v>1</v>
      </c>
      <c r="T2241" s="20">
        <v>0.2</v>
      </c>
      <c r="U2241" s="19">
        <v>381.29700000000003</v>
      </c>
      <c r="V2241" s="20">
        <f t="shared" si="170"/>
        <v>0.375</v>
      </c>
      <c r="W2241" s="17">
        <f t="shared" si="171"/>
        <v>2016</v>
      </c>
      <c r="X2241" t="str">
        <f t="shared" si="172"/>
        <v>Nov-2016</v>
      </c>
      <c r="Y2241" s="17">
        <f t="shared" si="173"/>
        <v>2</v>
      </c>
      <c r="Z2241" t="str">
        <f t="shared" si="174"/>
        <v>11-20%</v>
      </c>
      <c r="AA2241" s="17">
        <f>IF(COUNTIF($B$2:B2241,B2241)=1,1,0)</f>
        <v>1</v>
      </c>
      <c r="AB2241" s="17">
        <f>IF(COUNTIF($F$2:F2241,F2241)=1,1,0)</f>
        <v>1</v>
      </c>
    </row>
    <row r="2242" spans="1:28" x14ac:dyDescent="0.2">
      <c r="A2242" s="17">
        <v>2241</v>
      </c>
      <c r="B2242" t="s">
        <v>5249</v>
      </c>
      <c r="C2242" s="18">
        <v>42689</v>
      </c>
      <c r="D2242" s="18">
        <v>42691</v>
      </c>
      <c r="E2242" t="s">
        <v>50</v>
      </c>
      <c r="F2242" t="s">
        <v>5250</v>
      </c>
      <c r="G2242" t="s">
        <v>5251</v>
      </c>
      <c r="H2242" t="s">
        <v>53</v>
      </c>
      <c r="I2242" t="s">
        <v>54</v>
      </c>
      <c r="J2242" t="s">
        <v>69</v>
      </c>
      <c r="K2242" t="s">
        <v>70</v>
      </c>
      <c r="L2242">
        <v>90049</v>
      </c>
      <c r="M2242" t="s">
        <v>71</v>
      </c>
      <c r="N2242" t="s">
        <v>5252</v>
      </c>
      <c r="O2242" t="s">
        <v>73</v>
      </c>
      <c r="P2242" t="s">
        <v>102</v>
      </c>
      <c r="Q2242" t="s">
        <v>5253</v>
      </c>
      <c r="R2242" s="19">
        <v>38.136000000000003</v>
      </c>
      <c r="S2242" s="17">
        <v>7</v>
      </c>
      <c r="T2242" s="20">
        <v>0.2</v>
      </c>
      <c r="U2242" s="19">
        <v>13.3476</v>
      </c>
      <c r="V2242" s="20">
        <f t="shared" ref="V2242:V2305" si="175">IFERROR(U2242/R2242,0)</f>
        <v>0.35</v>
      </c>
      <c r="W2242" s="17">
        <f t="shared" ref="W2242:W2305" si="176">YEAR(C2242)</f>
        <v>2016</v>
      </c>
      <c r="X2242" t="str">
        <f t="shared" ref="X2242:X2305" si="177">TEXT(C2242,"mmm-yyyy")</f>
        <v>Nov-2016</v>
      </c>
      <c r="Y2242" s="17">
        <f t="shared" ref="Y2242:Y2305" si="178">D2242-C2242</f>
        <v>2</v>
      </c>
      <c r="Z2242" t="str">
        <f t="shared" ref="Z2242:Z2305" si="179">IF(T2242=0,"0% (No Discount)",IF(T2242&lt;=0.1,"1-10%",IF(T2242&lt;=0.2,"11-20%",IF(T2242&lt;=0.3,"21-30%",IF(T2242&lt;=0.4,"31-40%",IF(T2242&lt;=0.5,"41-50%","Over 50%"))))))</f>
        <v>11-20%</v>
      </c>
      <c r="AA2242" s="17">
        <f>IF(COUNTIF($B$2:B2242,B2242)=1,1,0)</f>
        <v>0</v>
      </c>
      <c r="AB2242" s="17">
        <f>IF(COUNTIF($F$2:F2242,F2242)=1,1,0)</f>
        <v>0</v>
      </c>
    </row>
    <row r="2243" spans="1:28" x14ac:dyDescent="0.2">
      <c r="A2243" s="17">
        <v>2242</v>
      </c>
      <c r="B2243" t="s">
        <v>5254</v>
      </c>
      <c r="C2243" s="18">
        <v>42700</v>
      </c>
      <c r="D2243" s="18">
        <v>42705</v>
      </c>
      <c r="E2243" t="s">
        <v>77</v>
      </c>
      <c r="F2243" t="s">
        <v>4947</v>
      </c>
      <c r="G2243" t="s">
        <v>4948</v>
      </c>
      <c r="H2243" t="s">
        <v>53</v>
      </c>
      <c r="I2243" t="s">
        <v>54</v>
      </c>
      <c r="J2243" t="s">
        <v>173</v>
      </c>
      <c r="K2243" t="s">
        <v>174</v>
      </c>
      <c r="L2243">
        <v>19134</v>
      </c>
      <c r="M2243" t="s">
        <v>175</v>
      </c>
      <c r="N2243" t="s">
        <v>3536</v>
      </c>
      <c r="O2243" t="s">
        <v>98</v>
      </c>
      <c r="P2243" t="s">
        <v>99</v>
      </c>
      <c r="Q2243" t="s">
        <v>3537</v>
      </c>
      <c r="R2243" s="19">
        <v>494.98200000000003</v>
      </c>
      <c r="S2243" s="17">
        <v>3</v>
      </c>
      <c r="T2243" s="20">
        <v>0.4</v>
      </c>
      <c r="U2243" s="19">
        <v>-115.4958</v>
      </c>
      <c r="V2243" s="20">
        <f t="shared" si="175"/>
        <v>-0.23333333333333334</v>
      </c>
      <c r="W2243" s="17">
        <f t="shared" si="176"/>
        <v>2016</v>
      </c>
      <c r="X2243" t="str">
        <f t="shared" si="177"/>
        <v>Nov-2016</v>
      </c>
      <c r="Y2243" s="17">
        <f t="shared" si="178"/>
        <v>5</v>
      </c>
      <c r="Z2243" t="str">
        <f t="shared" si="179"/>
        <v>31-40%</v>
      </c>
      <c r="AA2243" s="17">
        <f>IF(COUNTIF($B$2:B2243,B2243)=1,1,0)</f>
        <v>1</v>
      </c>
      <c r="AB2243" s="17">
        <f>IF(COUNTIF($F$2:F2243,F2243)=1,1,0)</f>
        <v>0</v>
      </c>
    </row>
    <row r="2244" spans="1:28" x14ac:dyDescent="0.2">
      <c r="A2244" s="17">
        <v>2243</v>
      </c>
      <c r="B2244" t="s">
        <v>5255</v>
      </c>
      <c r="C2244" s="18">
        <v>43060</v>
      </c>
      <c r="D2244" s="18">
        <v>43064</v>
      </c>
      <c r="E2244" t="s">
        <v>77</v>
      </c>
      <c r="F2244" t="s">
        <v>5256</v>
      </c>
      <c r="G2244" t="s">
        <v>5257</v>
      </c>
      <c r="H2244" t="s">
        <v>129</v>
      </c>
      <c r="I2244" t="s">
        <v>54</v>
      </c>
      <c r="J2244" t="s">
        <v>630</v>
      </c>
      <c r="K2244" t="s">
        <v>70</v>
      </c>
      <c r="L2244">
        <v>91104</v>
      </c>
      <c r="M2244" t="s">
        <v>71</v>
      </c>
      <c r="N2244" t="s">
        <v>424</v>
      </c>
      <c r="O2244" t="s">
        <v>73</v>
      </c>
      <c r="P2244" t="s">
        <v>86</v>
      </c>
      <c r="Q2244" t="s">
        <v>425</v>
      </c>
      <c r="R2244" s="19">
        <v>56.56</v>
      </c>
      <c r="S2244" s="17">
        <v>2</v>
      </c>
      <c r="T2244" s="20">
        <v>0</v>
      </c>
      <c r="U2244" s="19">
        <v>15.2712</v>
      </c>
      <c r="V2244" s="20">
        <f t="shared" si="175"/>
        <v>0.27</v>
      </c>
      <c r="W2244" s="17">
        <f t="shared" si="176"/>
        <v>2017</v>
      </c>
      <c r="X2244" t="str">
        <f t="shared" si="177"/>
        <v>Nov-2017</v>
      </c>
      <c r="Y2244" s="17">
        <f t="shared" si="178"/>
        <v>4</v>
      </c>
      <c r="Z2244" t="str">
        <f t="shared" si="179"/>
        <v>0% (No Discount)</v>
      </c>
      <c r="AA2244" s="17">
        <f>IF(COUNTIF($B$2:B2244,B2244)=1,1,0)</f>
        <v>1</v>
      </c>
      <c r="AB2244" s="17">
        <f>IF(COUNTIF($F$2:F2244,F2244)=1,1,0)</f>
        <v>1</v>
      </c>
    </row>
    <row r="2245" spans="1:28" x14ac:dyDescent="0.2">
      <c r="A2245" s="17">
        <v>2244</v>
      </c>
      <c r="B2245" t="s">
        <v>5255</v>
      </c>
      <c r="C2245" s="18">
        <v>43060</v>
      </c>
      <c r="D2245" s="18">
        <v>43064</v>
      </c>
      <c r="E2245" t="s">
        <v>77</v>
      </c>
      <c r="F2245" t="s">
        <v>5256</v>
      </c>
      <c r="G2245" t="s">
        <v>5257</v>
      </c>
      <c r="H2245" t="s">
        <v>129</v>
      </c>
      <c r="I2245" t="s">
        <v>54</v>
      </c>
      <c r="J2245" t="s">
        <v>630</v>
      </c>
      <c r="K2245" t="s">
        <v>70</v>
      </c>
      <c r="L2245">
        <v>91104</v>
      </c>
      <c r="M2245" t="s">
        <v>71</v>
      </c>
      <c r="N2245" t="s">
        <v>1771</v>
      </c>
      <c r="O2245" t="s">
        <v>73</v>
      </c>
      <c r="P2245" t="s">
        <v>95</v>
      </c>
      <c r="Q2245" t="s">
        <v>1772</v>
      </c>
      <c r="R2245" s="19">
        <v>5.56</v>
      </c>
      <c r="S2245" s="17">
        <v>2</v>
      </c>
      <c r="T2245" s="20">
        <v>0</v>
      </c>
      <c r="U2245" s="19">
        <v>1.4456</v>
      </c>
      <c r="V2245" s="20">
        <f t="shared" si="175"/>
        <v>0.26</v>
      </c>
      <c r="W2245" s="17">
        <f t="shared" si="176"/>
        <v>2017</v>
      </c>
      <c r="X2245" t="str">
        <f t="shared" si="177"/>
        <v>Nov-2017</v>
      </c>
      <c r="Y2245" s="17">
        <f t="shared" si="178"/>
        <v>4</v>
      </c>
      <c r="Z2245" t="str">
        <f t="shared" si="179"/>
        <v>0% (No Discount)</v>
      </c>
      <c r="AA2245" s="17">
        <f>IF(COUNTIF($B$2:B2245,B2245)=1,1,0)</f>
        <v>0</v>
      </c>
      <c r="AB2245" s="17">
        <f>IF(COUNTIF($F$2:F2245,F2245)=1,1,0)</f>
        <v>0</v>
      </c>
    </row>
    <row r="2246" spans="1:28" x14ac:dyDescent="0.2">
      <c r="A2246" s="17">
        <v>2245</v>
      </c>
      <c r="B2246" t="s">
        <v>5255</v>
      </c>
      <c r="C2246" s="18">
        <v>43060</v>
      </c>
      <c r="D2246" s="18">
        <v>43064</v>
      </c>
      <c r="E2246" t="s">
        <v>77</v>
      </c>
      <c r="F2246" t="s">
        <v>5256</v>
      </c>
      <c r="G2246" t="s">
        <v>5257</v>
      </c>
      <c r="H2246" t="s">
        <v>129</v>
      </c>
      <c r="I2246" t="s">
        <v>54</v>
      </c>
      <c r="J2246" t="s">
        <v>630</v>
      </c>
      <c r="K2246" t="s">
        <v>70</v>
      </c>
      <c r="L2246">
        <v>91104</v>
      </c>
      <c r="M2246" t="s">
        <v>71</v>
      </c>
      <c r="N2246" t="s">
        <v>1912</v>
      </c>
      <c r="O2246" t="s">
        <v>73</v>
      </c>
      <c r="P2246" t="s">
        <v>296</v>
      </c>
      <c r="Q2246" t="s">
        <v>1913</v>
      </c>
      <c r="R2246" s="19">
        <v>9.02</v>
      </c>
      <c r="S2246" s="17">
        <v>2</v>
      </c>
      <c r="T2246" s="20">
        <v>0</v>
      </c>
      <c r="U2246" s="19">
        <v>3.5177999999999998</v>
      </c>
      <c r="V2246" s="20">
        <f t="shared" si="175"/>
        <v>0.39</v>
      </c>
      <c r="W2246" s="17">
        <f t="shared" si="176"/>
        <v>2017</v>
      </c>
      <c r="X2246" t="str">
        <f t="shared" si="177"/>
        <v>Nov-2017</v>
      </c>
      <c r="Y2246" s="17">
        <f t="shared" si="178"/>
        <v>4</v>
      </c>
      <c r="Z2246" t="str">
        <f t="shared" si="179"/>
        <v>0% (No Discount)</v>
      </c>
      <c r="AA2246" s="17">
        <f>IF(COUNTIF($B$2:B2246,B2246)=1,1,0)</f>
        <v>0</v>
      </c>
      <c r="AB2246" s="17">
        <f>IF(COUNTIF($F$2:F2246,F2246)=1,1,0)</f>
        <v>0</v>
      </c>
    </row>
    <row r="2247" spans="1:28" x14ac:dyDescent="0.2">
      <c r="A2247" s="17">
        <v>2246</v>
      </c>
      <c r="B2247" t="s">
        <v>5255</v>
      </c>
      <c r="C2247" s="18">
        <v>43060</v>
      </c>
      <c r="D2247" s="18">
        <v>43064</v>
      </c>
      <c r="E2247" t="s">
        <v>77</v>
      </c>
      <c r="F2247" t="s">
        <v>5256</v>
      </c>
      <c r="G2247" t="s">
        <v>5257</v>
      </c>
      <c r="H2247" t="s">
        <v>129</v>
      </c>
      <c r="I2247" t="s">
        <v>54</v>
      </c>
      <c r="J2247" t="s">
        <v>630</v>
      </c>
      <c r="K2247" t="s">
        <v>70</v>
      </c>
      <c r="L2247">
        <v>91104</v>
      </c>
      <c r="M2247" t="s">
        <v>71</v>
      </c>
      <c r="N2247" t="s">
        <v>168</v>
      </c>
      <c r="O2247" t="s">
        <v>73</v>
      </c>
      <c r="P2247" t="s">
        <v>105</v>
      </c>
      <c r="Q2247" t="s">
        <v>169</v>
      </c>
      <c r="R2247" s="19">
        <v>8.6199999999999992</v>
      </c>
      <c r="S2247" s="17">
        <v>1</v>
      </c>
      <c r="T2247" s="20">
        <v>0</v>
      </c>
      <c r="U2247" s="19">
        <v>2.2412000000000001</v>
      </c>
      <c r="V2247" s="20">
        <f t="shared" si="175"/>
        <v>0.26</v>
      </c>
      <c r="W2247" s="17">
        <f t="shared" si="176"/>
        <v>2017</v>
      </c>
      <c r="X2247" t="str">
        <f t="shared" si="177"/>
        <v>Nov-2017</v>
      </c>
      <c r="Y2247" s="17">
        <f t="shared" si="178"/>
        <v>4</v>
      </c>
      <c r="Z2247" t="str">
        <f t="shared" si="179"/>
        <v>0% (No Discount)</v>
      </c>
      <c r="AA2247" s="17">
        <f>IF(COUNTIF($B$2:B2247,B2247)=1,1,0)</f>
        <v>0</v>
      </c>
      <c r="AB2247" s="17">
        <f>IF(COUNTIF($F$2:F2247,F2247)=1,1,0)</f>
        <v>0</v>
      </c>
    </row>
    <row r="2248" spans="1:28" x14ac:dyDescent="0.2">
      <c r="A2248" s="17">
        <v>2247</v>
      </c>
      <c r="B2248" t="s">
        <v>5255</v>
      </c>
      <c r="C2248" s="18">
        <v>43060</v>
      </c>
      <c r="D2248" s="18">
        <v>43064</v>
      </c>
      <c r="E2248" t="s">
        <v>77</v>
      </c>
      <c r="F2248" t="s">
        <v>5256</v>
      </c>
      <c r="G2248" t="s">
        <v>5257</v>
      </c>
      <c r="H2248" t="s">
        <v>129</v>
      </c>
      <c r="I2248" t="s">
        <v>54</v>
      </c>
      <c r="J2248" t="s">
        <v>630</v>
      </c>
      <c r="K2248" t="s">
        <v>70</v>
      </c>
      <c r="L2248">
        <v>91104</v>
      </c>
      <c r="M2248" t="s">
        <v>71</v>
      </c>
      <c r="N2248" t="s">
        <v>3536</v>
      </c>
      <c r="O2248" t="s">
        <v>98</v>
      </c>
      <c r="P2248" t="s">
        <v>99</v>
      </c>
      <c r="Q2248" t="s">
        <v>3537</v>
      </c>
      <c r="R2248" s="19">
        <v>659.976</v>
      </c>
      <c r="S2248" s="17">
        <v>3</v>
      </c>
      <c r="T2248" s="20">
        <v>0.2</v>
      </c>
      <c r="U2248" s="19">
        <v>49.498199999999997</v>
      </c>
      <c r="V2248" s="20">
        <f t="shared" si="175"/>
        <v>7.4999999999999997E-2</v>
      </c>
      <c r="W2248" s="17">
        <f t="shared" si="176"/>
        <v>2017</v>
      </c>
      <c r="X2248" t="str">
        <f t="shared" si="177"/>
        <v>Nov-2017</v>
      </c>
      <c r="Y2248" s="17">
        <f t="shared" si="178"/>
        <v>4</v>
      </c>
      <c r="Z2248" t="str">
        <f t="shared" si="179"/>
        <v>11-20%</v>
      </c>
      <c r="AA2248" s="17">
        <f>IF(COUNTIF($B$2:B2248,B2248)=1,1,0)</f>
        <v>0</v>
      </c>
      <c r="AB2248" s="17">
        <f>IF(COUNTIF($F$2:F2248,F2248)=1,1,0)</f>
        <v>0</v>
      </c>
    </row>
    <row r="2249" spans="1:28" x14ac:dyDescent="0.2">
      <c r="A2249" s="17">
        <v>2248</v>
      </c>
      <c r="B2249" t="s">
        <v>5258</v>
      </c>
      <c r="C2249" s="18">
        <v>42050</v>
      </c>
      <c r="D2249" s="18">
        <v>42053</v>
      </c>
      <c r="E2249" t="s">
        <v>50</v>
      </c>
      <c r="F2249" t="s">
        <v>5259</v>
      </c>
      <c r="G2249" t="s">
        <v>5260</v>
      </c>
      <c r="H2249" t="s">
        <v>53</v>
      </c>
      <c r="I2249" t="s">
        <v>54</v>
      </c>
      <c r="J2249" t="s">
        <v>69</v>
      </c>
      <c r="K2249" t="s">
        <v>70</v>
      </c>
      <c r="L2249">
        <v>90004</v>
      </c>
      <c r="M2249" t="s">
        <v>71</v>
      </c>
      <c r="N2249" t="s">
        <v>5261</v>
      </c>
      <c r="O2249" t="s">
        <v>73</v>
      </c>
      <c r="P2249" t="s">
        <v>117</v>
      </c>
      <c r="Q2249" t="s">
        <v>5262</v>
      </c>
      <c r="R2249" s="19">
        <v>13.36</v>
      </c>
      <c r="S2249" s="17">
        <v>2</v>
      </c>
      <c r="T2249" s="20">
        <v>0</v>
      </c>
      <c r="U2249" s="19">
        <v>6.4127999999999998</v>
      </c>
      <c r="V2249" s="20">
        <f t="shared" si="175"/>
        <v>0.48</v>
      </c>
      <c r="W2249" s="17">
        <f t="shared" si="176"/>
        <v>2015</v>
      </c>
      <c r="X2249" t="str">
        <f t="shared" si="177"/>
        <v>Feb-2015</v>
      </c>
      <c r="Y2249" s="17">
        <f t="shared" si="178"/>
        <v>3</v>
      </c>
      <c r="Z2249" t="str">
        <f t="shared" si="179"/>
        <v>0% (No Discount)</v>
      </c>
      <c r="AA2249" s="17">
        <f>IF(COUNTIF($B$2:B2249,B2249)=1,1,0)</f>
        <v>1</v>
      </c>
      <c r="AB2249" s="17">
        <f>IF(COUNTIF($F$2:F2249,F2249)=1,1,0)</f>
        <v>1</v>
      </c>
    </row>
    <row r="2250" spans="1:28" x14ac:dyDescent="0.2">
      <c r="A2250" s="17">
        <v>2249</v>
      </c>
      <c r="B2250" t="s">
        <v>5258</v>
      </c>
      <c r="C2250" s="18">
        <v>42050</v>
      </c>
      <c r="D2250" s="18">
        <v>42053</v>
      </c>
      <c r="E2250" t="s">
        <v>50</v>
      </c>
      <c r="F2250" t="s">
        <v>5259</v>
      </c>
      <c r="G2250" t="s">
        <v>5260</v>
      </c>
      <c r="H2250" t="s">
        <v>53</v>
      </c>
      <c r="I2250" t="s">
        <v>54</v>
      </c>
      <c r="J2250" t="s">
        <v>69</v>
      </c>
      <c r="K2250" t="s">
        <v>70</v>
      </c>
      <c r="L2250">
        <v>90004</v>
      </c>
      <c r="M2250" t="s">
        <v>71</v>
      </c>
      <c r="N2250" t="s">
        <v>4529</v>
      </c>
      <c r="O2250" t="s">
        <v>73</v>
      </c>
      <c r="P2250" t="s">
        <v>102</v>
      </c>
      <c r="Q2250" t="s">
        <v>4530</v>
      </c>
      <c r="R2250" s="19">
        <v>41.72</v>
      </c>
      <c r="S2250" s="17">
        <v>5</v>
      </c>
      <c r="T2250" s="20">
        <v>0.2</v>
      </c>
      <c r="U2250" s="19">
        <v>13.0375</v>
      </c>
      <c r="V2250" s="20">
        <f t="shared" si="175"/>
        <v>0.3125</v>
      </c>
      <c r="W2250" s="17">
        <f t="shared" si="176"/>
        <v>2015</v>
      </c>
      <c r="X2250" t="str">
        <f t="shared" si="177"/>
        <v>Feb-2015</v>
      </c>
      <c r="Y2250" s="17">
        <f t="shared" si="178"/>
        <v>3</v>
      </c>
      <c r="Z2250" t="str">
        <f t="shared" si="179"/>
        <v>11-20%</v>
      </c>
      <c r="AA2250" s="17">
        <f>IF(COUNTIF($B$2:B2250,B2250)=1,1,0)</f>
        <v>0</v>
      </c>
      <c r="AB2250" s="17">
        <f>IF(COUNTIF($F$2:F2250,F2250)=1,1,0)</f>
        <v>0</v>
      </c>
    </row>
    <row r="2251" spans="1:28" x14ac:dyDescent="0.2">
      <c r="A2251" s="17">
        <v>2250</v>
      </c>
      <c r="B2251" t="s">
        <v>5258</v>
      </c>
      <c r="C2251" s="18">
        <v>42050</v>
      </c>
      <c r="D2251" s="18">
        <v>42053</v>
      </c>
      <c r="E2251" t="s">
        <v>50</v>
      </c>
      <c r="F2251" t="s">
        <v>5259</v>
      </c>
      <c r="G2251" t="s">
        <v>5260</v>
      </c>
      <c r="H2251" t="s">
        <v>53</v>
      </c>
      <c r="I2251" t="s">
        <v>54</v>
      </c>
      <c r="J2251" t="s">
        <v>69</v>
      </c>
      <c r="K2251" t="s">
        <v>70</v>
      </c>
      <c r="L2251">
        <v>90004</v>
      </c>
      <c r="M2251" t="s">
        <v>71</v>
      </c>
      <c r="N2251" t="s">
        <v>2423</v>
      </c>
      <c r="O2251" t="s">
        <v>73</v>
      </c>
      <c r="P2251" t="s">
        <v>102</v>
      </c>
      <c r="Q2251" t="s">
        <v>2424</v>
      </c>
      <c r="R2251" s="19">
        <v>11.52</v>
      </c>
      <c r="S2251" s="17">
        <v>5</v>
      </c>
      <c r="T2251" s="20">
        <v>0.2</v>
      </c>
      <c r="U2251" s="19">
        <v>4.1760000000000002</v>
      </c>
      <c r="V2251" s="20">
        <f t="shared" si="175"/>
        <v>0.36250000000000004</v>
      </c>
      <c r="W2251" s="17">
        <f t="shared" si="176"/>
        <v>2015</v>
      </c>
      <c r="X2251" t="str">
        <f t="shared" si="177"/>
        <v>Feb-2015</v>
      </c>
      <c r="Y2251" s="17">
        <f t="shared" si="178"/>
        <v>3</v>
      </c>
      <c r="Z2251" t="str">
        <f t="shared" si="179"/>
        <v>11-20%</v>
      </c>
      <c r="AA2251" s="17">
        <f>IF(COUNTIF($B$2:B2251,B2251)=1,1,0)</f>
        <v>0</v>
      </c>
      <c r="AB2251" s="17">
        <f>IF(COUNTIF($F$2:F2251,F2251)=1,1,0)</f>
        <v>0</v>
      </c>
    </row>
    <row r="2252" spans="1:28" x14ac:dyDescent="0.2">
      <c r="A2252" s="17">
        <v>2251</v>
      </c>
      <c r="B2252" t="s">
        <v>5258</v>
      </c>
      <c r="C2252" s="18">
        <v>42050</v>
      </c>
      <c r="D2252" s="18">
        <v>42053</v>
      </c>
      <c r="E2252" t="s">
        <v>50</v>
      </c>
      <c r="F2252" t="s">
        <v>5259</v>
      </c>
      <c r="G2252" t="s">
        <v>5260</v>
      </c>
      <c r="H2252" t="s">
        <v>53</v>
      </c>
      <c r="I2252" t="s">
        <v>54</v>
      </c>
      <c r="J2252" t="s">
        <v>69</v>
      </c>
      <c r="K2252" t="s">
        <v>70</v>
      </c>
      <c r="L2252">
        <v>90004</v>
      </c>
      <c r="M2252" t="s">
        <v>71</v>
      </c>
      <c r="N2252" t="s">
        <v>5263</v>
      </c>
      <c r="O2252" t="s">
        <v>73</v>
      </c>
      <c r="P2252" t="s">
        <v>105</v>
      </c>
      <c r="Q2252" t="s">
        <v>5264</v>
      </c>
      <c r="R2252" s="19">
        <v>541.44000000000005</v>
      </c>
      <c r="S2252" s="17">
        <v>6</v>
      </c>
      <c r="T2252" s="20">
        <v>0</v>
      </c>
      <c r="U2252" s="19">
        <v>157.01759999999999</v>
      </c>
      <c r="V2252" s="20">
        <f t="shared" si="175"/>
        <v>0.28999999999999992</v>
      </c>
      <c r="W2252" s="17">
        <f t="shared" si="176"/>
        <v>2015</v>
      </c>
      <c r="X2252" t="str">
        <f t="shared" si="177"/>
        <v>Feb-2015</v>
      </c>
      <c r="Y2252" s="17">
        <f t="shared" si="178"/>
        <v>3</v>
      </c>
      <c r="Z2252" t="str">
        <f t="shared" si="179"/>
        <v>0% (No Discount)</v>
      </c>
      <c r="AA2252" s="17">
        <f>IF(COUNTIF($B$2:B2252,B2252)=1,1,0)</f>
        <v>0</v>
      </c>
      <c r="AB2252" s="17">
        <f>IF(COUNTIF($F$2:F2252,F2252)=1,1,0)</f>
        <v>0</v>
      </c>
    </row>
    <row r="2253" spans="1:28" x14ac:dyDescent="0.2">
      <c r="A2253" s="17">
        <v>2252</v>
      </c>
      <c r="B2253" t="s">
        <v>5258</v>
      </c>
      <c r="C2253" s="18">
        <v>42050</v>
      </c>
      <c r="D2253" s="18">
        <v>42053</v>
      </c>
      <c r="E2253" t="s">
        <v>50</v>
      </c>
      <c r="F2253" t="s">
        <v>5259</v>
      </c>
      <c r="G2253" t="s">
        <v>5260</v>
      </c>
      <c r="H2253" t="s">
        <v>53</v>
      </c>
      <c r="I2253" t="s">
        <v>54</v>
      </c>
      <c r="J2253" t="s">
        <v>69</v>
      </c>
      <c r="K2253" t="s">
        <v>70</v>
      </c>
      <c r="L2253">
        <v>90004</v>
      </c>
      <c r="M2253" t="s">
        <v>71</v>
      </c>
      <c r="N2253" t="s">
        <v>4978</v>
      </c>
      <c r="O2253" t="s">
        <v>73</v>
      </c>
      <c r="P2253" t="s">
        <v>117</v>
      </c>
      <c r="Q2253" t="s">
        <v>5265</v>
      </c>
      <c r="R2253" s="19">
        <v>19.440000000000001</v>
      </c>
      <c r="S2253" s="17">
        <v>3</v>
      </c>
      <c r="T2253" s="20">
        <v>0</v>
      </c>
      <c r="U2253" s="19">
        <v>9.3312000000000008</v>
      </c>
      <c r="V2253" s="20">
        <f t="shared" si="175"/>
        <v>0.48000000000000004</v>
      </c>
      <c r="W2253" s="17">
        <f t="shared" si="176"/>
        <v>2015</v>
      </c>
      <c r="X2253" t="str">
        <f t="shared" si="177"/>
        <v>Feb-2015</v>
      </c>
      <c r="Y2253" s="17">
        <f t="shared" si="178"/>
        <v>3</v>
      </c>
      <c r="Z2253" t="str">
        <f t="shared" si="179"/>
        <v>0% (No Discount)</v>
      </c>
      <c r="AA2253" s="17">
        <f>IF(COUNTIF($B$2:B2253,B2253)=1,1,0)</f>
        <v>0</v>
      </c>
      <c r="AB2253" s="17">
        <f>IF(COUNTIF($F$2:F2253,F2253)=1,1,0)</f>
        <v>0</v>
      </c>
    </row>
    <row r="2254" spans="1:28" x14ac:dyDescent="0.2">
      <c r="A2254" s="17">
        <v>2253</v>
      </c>
      <c r="B2254" t="s">
        <v>5266</v>
      </c>
      <c r="C2254" s="18">
        <v>42475</v>
      </c>
      <c r="D2254" s="18">
        <v>42477</v>
      </c>
      <c r="E2254" t="s">
        <v>50</v>
      </c>
      <c r="F2254" t="s">
        <v>3823</v>
      </c>
      <c r="G2254" t="s">
        <v>3824</v>
      </c>
      <c r="H2254" t="s">
        <v>129</v>
      </c>
      <c r="I2254" t="s">
        <v>54</v>
      </c>
      <c r="J2254" t="s">
        <v>977</v>
      </c>
      <c r="K2254" t="s">
        <v>70</v>
      </c>
      <c r="L2254">
        <v>92105</v>
      </c>
      <c r="M2254" t="s">
        <v>71</v>
      </c>
      <c r="N2254" t="s">
        <v>618</v>
      </c>
      <c r="O2254" t="s">
        <v>73</v>
      </c>
      <c r="P2254" t="s">
        <v>117</v>
      </c>
      <c r="Q2254" t="s">
        <v>619</v>
      </c>
      <c r="R2254" s="19">
        <v>143.69999999999999</v>
      </c>
      <c r="S2254" s="17">
        <v>3</v>
      </c>
      <c r="T2254" s="20">
        <v>0</v>
      </c>
      <c r="U2254" s="19">
        <v>68.975999999999999</v>
      </c>
      <c r="V2254" s="20">
        <f t="shared" si="175"/>
        <v>0.48000000000000004</v>
      </c>
      <c r="W2254" s="17">
        <f t="shared" si="176"/>
        <v>2016</v>
      </c>
      <c r="X2254" t="str">
        <f t="shared" si="177"/>
        <v>Apr-2016</v>
      </c>
      <c r="Y2254" s="17">
        <f t="shared" si="178"/>
        <v>2</v>
      </c>
      <c r="Z2254" t="str">
        <f t="shared" si="179"/>
        <v>0% (No Discount)</v>
      </c>
      <c r="AA2254" s="17">
        <f>IF(COUNTIF($B$2:B2254,B2254)=1,1,0)</f>
        <v>1</v>
      </c>
      <c r="AB2254" s="17">
        <f>IF(COUNTIF($F$2:F2254,F2254)=1,1,0)</f>
        <v>0</v>
      </c>
    </row>
    <row r="2255" spans="1:28" x14ac:dyDescent="0.2">
      <c r="A2255" s="17">
        <v>2254</v>
      </c>
      <c r="B2255" t="s">
        <v>5267</v>
      </c>
      <c r="C2255" s="18">
        <v>42275</v>
      </c>
      <c r="D2255" s="18">
        <v>42278</v>
      </c>
      <c r="E2255" t="s">
        <v>215</v>
      </c>
      <c r="F2255" t="s">
        <v>3666</v>
      </c>
      <c r="G2255" t="s">
        <v>3667</v>
      </c>
      <c r="H2255" t="s">
        <v>68</v>
      </c>
      <c r="I2255" t="s">
        <v>54</v>
      </c>
      <c r="J2255" t="s">
        <v>154</v>
      </c>
      <c r="K2255" t="s">
        <v>70</v>
      </c>
      <c r="L2255">
        <v>94110</v>
      </c>
      <c r="M2255" t="s">
        <v>71</v>
      </c>
      <c r="N2255" t="s">
        <v>1362</v>
      </c>
      <c r="O2255" t="s">
        <v>73</v>
      </c>
      <c r="P2255" t="s">
        <v>105</v>
      </c>
      <c r="Q2255" t="s">
        <v>1363</v>
      </c>
      <c r="R2255" s="19">
        <v>43.26</v>
      </c>
      <c r="S2255" s="17">
        <v>3</v>
      </c>
      <c r="T2255" s="20">
        <v>0</v>
      </c>
      <c r="U2255" s="19">
        <v>14.2758</v>
      </c>
      <c r="V2255" s="20">
        <f t="shared" si="175"/>
        <v>0.33</v>
      </c>
      <c r="W2255" s="17">
        <f t="shared" si="176"/>
        <v>2015</v>
      </c>
      <c r="X2255" t="str">
        <f t="shared" si="177"/>
        <v>Sep-2015</v>
      </c>
      <c r="Y2255" s="17">
        <f t="shared" si="178"/>
        <v>3</v>
      </c>
      <c r="Z2255" t="str">
        <f t="shared" si="179"/>
        <v>0% (No Discount)</v>
      </c>
      <c r="AA2255" s="17">
        <f>IF(COUNTIF($B$2:B2255,B2255)=1,1,0)</f>
        <v>1</v>
      </c>
      <c r="AB2255" s="17">
        <f>IF(COUNTIF($F$2:F2255,F2255)=1,1,0)</f>
        <v>0</v>
      </c>
    </row>
    <row r="2256" spans="1:28" x14ac:dyDescent="0.2">
      <c r="A2256" s="17">
        <v>2255</v>
      </c>
      <c r="B2256" t="s">
        <v>5267</v>
      </c>
      <c r="C2256" s="18">
        <v>42275</v>
      </c>
      <c r="D2256" s="18">
        <v>42278</v>
      </c>
      <c r="E2256" t="s">
        <v>215</v>
      </c>
      <c r="F2256" t="s">
        <v>3666</v>
      </c>
      <c r="G2256" t="s">
        <v>3667</v>
      </c>
      <c r="H2256" t="s">
        <v>68</v>
      </c>
      <c r="I2256" t="s">
        <v>54</v>
      </c>
      <c r="J2256" t="s">
        <v>154</v>
      </c>
      <c r="K2256" t="s">
        <v>70</v>
      </c>
      <c r="L2256">
        <v>94110</v>
      </c>
      <c r="M2256" t="s">
        <v>71</v>
      </c>
      <c r="N2256" t="s">
        <v>4473</v>
      </c>
      <c r="O2256" t="s">
        <v>73</v>
      </c>
      <c r="P2256" t="s">
        <v>105</v>
      </c>
      <c r="Q2256" t="s">
        <v>4474</v>
      </c>
      <c r="R2256" s="19">
        <v>43.56</v>
      </c>
      <c r="S2256" s="17">
        <v>2</v>
      </c>
      <c r="T2256" s="20">
        <v>0</v>
      </c>
      <c r="U2256" s="19">
        <v>15.246</v>
      </c>
      <c r="V2256" s="20">
        <f t="shared" si="175"/>
        <v>0.35</v>
      </c>
      <c r="W2256" s="17">
        <f t="shared" si="176"/>
        <v>2015</v>
      </c>
      <c r="X2256" t="str">
        <f t="shared" si="177"/>
        <v>Sep-2015</v>
      </c>
      <c r="Y2256" s="17">
        <f t="shared" si="178"/>
        <v>3</v>
      </c>
      <c r="Z2256" t="str">
        <f t="shared" si="179"/>
        <v>0% (No Discount)</v>
      </c>
      <c r="AA2256" s="17">
        <f>IF(COUNTIF($B$2:B2256,B2256)=1,1,0)</f>
        <v>0</v>
      </c>
      <c r="AB2256" s="17">
        <f>IF(COUNTIF($F$2:F2256,F2256)=1,1,0)</f>
        <v>0</v>
      </c>
    </row>
    <row r="2257" spans="1:28" x14ac:dyDescent="0.2">
      <c r="A2257" s="17">
        <v>2256</v>
      </c>
      <c r="B2257" t="s">
        <v>5268</v>
      </c>
      <c r="C2257" s="18">
        <v>42630</v>
      </c>
      <c r="D2257" s="18">
        <v>42635</v>
      </c>
      <c r="E2257" t="s">
        <v>77</v>
      </c>
      <c r="F2257" t="s">
        <v>1376</v>
      </c>
      <c r="G2257" t="s">
        <v>1377</v>
      </c>
      <c r="H2257" t="s">
        <v>68</v>
      </c>
      <c r="I2257" t="s">
        <v>54</v>
      </c>
      <c r="J2257" t="s">
        <v>5269</v>
      </c>
      <c r="K2257" t="s">
        <v>5270</v>
      </c>
      <c r="L2257">
        <v>4401</v>
      </c>
      <c r="M2257" t="s">
        <v>175</v>
      </c>
      <c r="N2257" t="s">
        <v>5271</v>
      </c>
      <c r="O2257" t="s">
        <v>98</v>
      </c>
      <c r="P2257" t="s">
        <v>99</v>
      </c>
      <c r="Q2257" t="s">
        <v>5272</v>
      </c>
      <c r="R2257" s="19">
        <v>437.85</v>
      </c>
      <c r="S2257" s="17">
        <v>3</v>
      </c>
      <c r="T2257" s="20">
        <v>0</v>
      </c>
      <c r="U2257" s="19">
        <v>131.35499999999999</v>
      </c>
      <c r="V2257" s="20">
        <f t="shared" si="175"/>
        <v>0.29999999999999993</v>
      </c>
      <c r="W2257" s="17">
        <f t="shared" si="176"/>
        <v>2016</v>
      </c>
      <c r="X2257" t="str">
        <f t="shared" si="177"/>
        <v>Sep-2016</v>
      </c>
      <c r="Y2257" s="17">
        <f t="shared" si="178"/>
        <v>5</v>
      </c>
      <c r="Z2257" t="str">
        <f t="shared" si="179"/>
        <v>0% (No Discount)</v>
      </c>
      <c r="AA2257" s="17">
        <f>IF(COUNTIF($B$2:B2257,B2257)=1,1,0)</f>
        <v>1</v>
      </c>
      <c r="AB2257" s="17">
        <f>IF(COUNTIF($F$2:F2257,F2257)=1,1,0)</f>
        <v>0</v>
      </c>
    </row>
    <row r="2258" spans="1:28" x14ac:dyDescent="0.2">
      <c r="A2258" s="17">
        <v>2257</v>
      </c>
      <c r="B2258" t="s">
        <v>5268</v>
      </c>
      <c r="C2258" s="18">
        <v>42630</v>
      </c>
      <c r="D2258" s="18">
        <v>42635</v>
      </c>
      <c r="E2258" t="s">
        <v>77</v>
      </c>
      <c r="F2258" t="s">
        <v>1376</v>
      </c>
      <c r="G2258" t="s">
        <v>1377</v>
      </c>
      <c r="H2258" t="s">
        <v>68</v>
      </c>
      <c r="I2258" t="s">
        <v>54</v>
      </c>
      <c r="J2258" t="s">
        <v>5269</v>
      </c>
      <c r="K2258" t="s">
        <v>5270</v>
      </c>
      <c r="L2258">
        <v>4401</v>
      </c>
      <c r="M2258" t="s">
        <v>175</v>
      </c>
      <c r="N2258" t="s">
        <v>3386</v>
      </c>
      <c r="O2258" t="s">
        <v>59</v>
      </c>
      <c r="P2258" t="s">
        <v>92</v>
      </c>
      <c r="Q2258" t="s">
        <v>3387</v>
      </c>
      <c r="R2258" s="19">
        <v>109.48</v>
      </c>
      <c r="S2258" s="17">
        <v>2</v>
      </c>
      <c r="T2258" s="20">
        <v>0</v>
      </c>
      <c r="U2258" s="19">
        <v>33.938800000000001</v>
      </c>
      <c r="V2258" s="20">
        <f t="shared" si="175"/>
        <v>0.31</v>
      </c>
      <c r="W2258" s="17">
        <f t="shared" si="176"/>
        <v>2016</v>
      </c>
      <c r="X2258" t="str">
        <f t="shared" si="177"/>
        <v>Sep-2016</v>
      </c>
      <c r="Y2258" s="17">
        <f t="shared" si="178"/>
        <v>5</v>
      </c>
      <c r="Z2258" t="str">
        <f t="shared" si="179"/>
        <v>0% (No Discount)</v>
      </c>
      <c r="AA2258" s="17">
        <f>IF(COUNTIF($B$2:B2258,B2258)=1,1,0)</f>
        <v>0</v>
      </c>
      <c r="AB2258" s="17">
        <f>IF(COUNTIF($F$2:F2258,F2258)=1,1,0)</f>
        <v>0</v>
      </c>
    </row>
    <row r="2259" spans="1:28" x14ac:dyDescent="0.2">
      <c r="A2259" s="17">
        <v>2258</v>
      </c>
      <c r="B2259" t="s">
        <v>5273</v>
      </c>
      <c r="C2259" s="18">
        <v>42902</v>
      </c>
      <c r="D2259" s="18">
        <v>42905</v>
      </c>
      <c r="E2259" t="s">
        <v>215</v>
      </c>
      <c r="F2259" t="s">
        <v>569</v>
      </c>
      <c r="G2259" t="s">
        <v>570</v>
      </c>
      <c r="H2259" t="s">
        <v>53</v>
      </c>
      <c r="I2259" t="s">
        <v>54</v>
      </c>
      <c r="J2259" t="s">
        <v>154</v>
      </c>
      <c r="K2259" t="s">
        <v>70</v>
      </c>
      <c r="L2259">
        <v>94122</v>
      </c>
      <c r="M2259" t="s">
        <v>71</v>
      </c>
      <c r="N2259" t="s">
        <v>1520</v>
      </c>
      <c r="O2259" t="s">
        <v>59</v>
      </c>
      <c r="P2259" t="s">
        <v>63</v>
      </c>
      <c r="Q2259" t="s">
        <v>1521</v>
      </c>
      <c r="R2259" s="19">
        <v>1212.96</v>
      </c>
      <c r="S2259" s="17">
        <v>7</v>
      </c>
      <c r="T2259" s="20">
        <v>0.2</v>
      </c>
      <c r="U2259" s="19">
        <v>90.971999999999994</v>
      </c>
      <c r="V2259" s="20">
        <f t="shared" si="175"/>
        <v>7.4999999999999997E-2</v>
      </c>
      <c r="W2259" s="17">
        <f t="shared" si="176"/>
        <v>2017</v>
      </c>
      <c r="X2259" t="str">
        <f t="shared" si="177"/>
        <v>Jun-2017</v>
      </c>
      <c r="Y2259" s="17">
        <f t="shared" si="178"/>
        <v>3</v>
      </c>
      <c r="Z2259" t="str">
        <f t="shared" si="179"/>
        <v>11-20%</v>
      </c>
      <c r="AA2259" s="17">
        <f>IF(COUNTIF($B$2:B2259,B2259)=1,1,0)</f>
        <v>1</v>
      </c>
      <c r="AB2259" s="17">
        <f>IF(COUNTIF($F$2:F2259,F2259)=1,1,0)</f>
        <v>0</v>
      </c>
    </row>
    <row r="2260" spans="1:28" x14ac:dyDescent="0.2">
      <c r="A2260" s="17">
        <v>2259</v>
      </c>
      <c r="B2260" t="s">
        <v>5273</v>
      </c>
      <c r="C2260" s="18">
        <v>42902</v>
      </c>
      <c r="D2260" s="18">
        <v>42905</v>
      </c>
      <c r="E2260" t="s">
        <v>215</v>
      </c>
      <c r="F2260" t="s">
        <v>569</v>
      </c>
      <c r="G2260" t="s">
        <v>570</v>
      </c>
      <c r="H2260" t="s">
        <v>53</v>
      </c>
      <c r="I2260" t="s">
        <v>54</v>
      </c>
      <c r="J2260" t="s">
        <v>154</v>
      </c>
      <c r="K2260" t="s">
        <v>70</v>
      </c>
      <c r="L2260">
        <v>94122</v>
      </c>
      <c r="M2260" t="s">
        <v>71</v>
      </c>
      <c r="N2260" t="s">
        <v>5274</v>
      </c>
      <c r="O2260" t="s">
        <v>73</v>
      </c>
      <c r="P2260" t="s">
        <v>117</v>
      </c>
      <c r="Q2260" t="s">
        <v>5275</v>
      </c>
      <c r="R2260" s="19">
        <v>18.54</v>
      </c>
      <c r="S2260" s="17">
        <v>2</v>
      </c>
      <c r="T2260" s="20">
        <v>0</v>
      </c>
      <c r="U2260" s="19">
        <v>8.7138000000000009</v>
      </c>
      <c r="V2260" s="20">
        <f t="shared" si="175"/>
        <v>0.47000000000000008</v>
      </c>
      <c r="W2260" s="17">
        <f t="shared" si="176"/>
        <v>2017</v>
      </c>
      <c r="X2260" t="str">
        <f t="shared" si="177"/>
        <v>Jun-2017</v>
      </c>
      <c r="Y2260" s="17">
        <f t="shared" si="178"/>
        <v>3</v>
      </c>
      <c r="Z2260" t="str">
        <f t="shared" si="179"/>
        <v>0% (No Discount)</v>
      </c>
      <c r="AA2260" s="17">
        <f>IF(COUNTIF($B$2:B2260,B2260)=1,1,0)</f>
        <v>0</v>
      </c>
      <c r="AB2260" s="17">
        <f>IF(COUNTIF($F$2:F2260,F2260)=1,1,0)</f>
        <v>0</v>
      </c>
    </row>
    <row r="2261" spans="1:28" x14ac:dyDescent="0.2">
      <c r="A2261" s="17">
        <v>2260</v>
      </c>
      <c r="B2261" t="s">
        <v>5276</v>
      </c>
      <c r="C2261" s="18">
        <v>42316</v>
      </c>
      <c r="D2261" s="18">
        <v>42318</v>
      </c>
      <c r="E2261" t="s">
        <v>50</v>
      </c>
      <c r="F2261" t="s">
        <v>5277</v>
      </c>
      <c r="G2261" t="s">
        <v>5278</v>
      </c>
      <c r="H2261" t="s">
        <v>129</v>
      </c>
      <c r="I2261" t="s">
        <v>54</v>
      </c>
      <c r="J2261" t="s">
        <v>977</v>
      </c>
      <c r="K2261" t="s">
        <v>70</v>
      </c>
      <c r="L2261">
        <v>92024</v>
      </c>
      <c r="M2261" t="s">
        <v>71</v>
      </c>
      <c r="N2261" t="s">
        <v>2605</v>
      </c>
      <c r="O2261" t="s">
        <v>73</v>
      </c>
      <c r="P2261" t="s">
        <v>296</v>
      </c>
      <c r="Q2261" t="s">
        <v>2606</v>
      </c>
      <c r="R2261" s="19">
        <v>5</v>
      </c>
      <c r="S2261" s="17">
        <v>1</v>
      </c>
      <c r="T2261" s="20">
        <v>0</v>
      </c>
      <c r="U2261" s="19">
        <v>2.4</v>
      </c>
      <c r="V2261" s="20">
        <f t="shared" si="175"/>
        <v>0.48</v>
      </c>
      <c r="W2261" s="17">
        <f t="shared" si="176"/>
        <v>2015</v>
      </c>
      <c r="X2261" t="str">
        <f t="shared" si="177"/>
        <v>Nov-2015</v>
      </c>
      <c r="Y2261" s="17">
        <f t="shared" si="178"/>
        <v>2</v>
      </c>
      <c r="Z2261" t="str">
        <f t="shared" si="179"/>
        <v>0% (No Discount)</v>
      </c>
      <c r="AA2261" s="17">
        <f>IF(COUNTIF($B$2:B2261,B2261)=1,1,0)</f>
        <v>1</v>
      </c>
      <c r="AB2261" s="17">
        <f>IF(COUNTIF($F$2:F2261,F2261)=1,1,0)</f>
        <v>1</v>
      </c>
    </row>
    <row r="2262" spans="1:28" x14ac:dyDescent="0.2">
      <c r="A2262" s="17">
        <v>2261</v>
      </c>
      <c r="B2262" t="s">
        <v>5276</v>
      </c>
      <c r="C2262" s="18">
        <v>42316</v>
      </c>
      <c r="D2262" s="18">
        <v>42318</v>
      </c>
      <c r="E2262" t="s">
        <v>50</v>
      </c>
      <c r="F2262" t="s">
        <v>5277</v>
      </c>
      <c r="G2262" t="s">
        <v>5278</v>
      </c>
      <c r="H2262" t="s">
        <v>129</v>
      </c>
      <c r="I2262" t="s">
        <v>54</v>
      </c>
      <c r="J2262" t="s">
        <v>977</v>
      </c>
      <c r="K2262" t="s">
        <v>70</v>
      </c>
      <c r="L2262">
        <v>92024</v>
      </c>
      <c r="M2262" t="s">
        <v>71</v>
      </c>
      <c r="N2262" t="s">
        <v>2738</v>
      </c>
      <c r="O2262" t="s">
        <v>98</v>
      </c>
      <c r="P2262" t="s">
        <v>188</v>
      </c>
      <c r="Q2262" t="s">
        <v>2739</v>
      </c>
      <c r="R2262" s="19">
        <v>371.97</v>
      </c>
      <c r="S2262" s="17">
        <v>3</v>
      </c>
      <c r="T2262" s="20">
        <v>0</v>
      </c>
      <c r="U2262" s="19">
        <v>66.954599999999999</v>
      </c>
      <c r="V2262" s="20">
        <f t="shared" si="175"/>
        <v>0.18</v>
      </c>
      <c r="W2262" s="17">
        <f t="shared" si="176"/>
        <v>2015</v>
      </c>
      <c r="X2262" t="str">
        <f t="shared" si="177"/>
        <v>Nov-2015</v>
      </c>
      <c r="Y2262" s="17">
        <f t="shared" si="178"/>
        <v>2</v>
      </c>
      <c r="Z2262" t="str">
        <f t="shared" si="179"/>
        <v>0% (No Discount)</v>
      </c>
      <c r="AA2262" s="17">
        <f>IF(COUNTIF($B$2:B2262,B2262)=1,1,0)</f>
        <v>0</v>
      </c>
      <c r="AB2262" s="17">
        <f>IF(COUNTIF($F$2:F2262,F2262)=1,1,0)</f>
        <v>0</v>
      </c>
    </row>
    <row r="2263" spans="1:28" x14ac:dyDescent="0.2">
      <c r="A2263" s="17">
        <v>2262</v>
      </c>
      <c r="B2263" t="s">
        <v>5279</v>
      </c>
      <c r="C2263" s="18">
        <v>42356</v>
      </c>
      <c r="D2263" s="18">
        <v>42356</v>
      </c>
      <c r="E2263" t="s">
        <v>1320</v>
      </c>
      <c r="F2263" t="s">
        <v>5280</v>
      </c>
      <c r="G2263" t="s">
        <v>5281</v>
      </c>
      <c r="H2263" t="s">
        <v>53</v>
      </c>
      <c r="I2263" t="s">
        <v>54</v>
      </c>
      <c r="J2263" t="s">
        <v>293</v>
      </c>
      <c r="K2263" t="s">
        <v>294</v>
      </c>
      <c r="L2263">
        <v>10035</v>
      </c>
      <c r="M2263" t="s">
        <v>175</v>
      </c>
      <c r="N2263" t="s">
        <v>2277</v>
      </c>
      <c r="O2263" t="s">
        <v>98</v>
      </c>
      <c r="P2263" t="s">
        <v>188</v>
      </c>
      <c r="Q2263" t="s">
        <v>2278</v>
      </c>
      <c r="R2263" s="19">
        <v>166.24</v>
      </c>
      <c r="S2263" s="17">
        <v>1</v>
      </c>
      <c r="T2263" s="20">
        <v>0</v>
      </c>
      <c r="U2263" s="19">
        <v>24.936</v>
      </c>
      <c r="V2263" s="20">
        <f t="shared" si="175"/>
        <v>0.15</v>
      </c>
      <c r="W2263" s="17">
        <f t="shared" si="176"/>
        <v>2015</v>
      </c>
      <c r="X2263" t="str">
        <f t="shared" si="177"/>
        <v>Dec-2015</v>
      </c>
      <c r="Y2263" s="17">
        <f t="shared" si="178"/>
        <v>0</v>
      </c>
      <c r="Z2263" t="str">
        <f t="shared" si="179"/>
        <v>0% (No Discount)</v>
      </c>
      <c r="AA2263" s="17">
        <f>IF(COUNTIF($B$2:B2263,B2263)=1,1,0)</f>
        <v>1</v>
      </c>
      <c r="AB2263" s="17">
        <f>IF(COUNTIF($F$2:F2263,F2263)=1,1,0)</f>
        <v>1</v>
      </c>
    </row>
    <row r="2264" spans="1:28" x14ac:dyDescent="0.2">
      <c r="A2264" s="17">
        <v>2263</v>
      </c>
      <c r="B2264" t="s">
        <v>5282</v>
      </c>
      <c r="C2264" s="18">
        <v>42772</v>
      </c>
      <c r="D2264" s="18">
        <v>42775</v>
      </c>
      <c r="E2264" t="s">
        <v>215</v>
      </c>
      <c r="F2264" t="s">
        <v>5283</v>
      </c>
      <c r="G2264" t="s">
        <v>5284</v>
      </c>
      <c r="H2264" t="s">
        <v>53</v>
      </c>
      <c r="I2264" t="s">
        <v>54</v>
      </c>
      <c r="J2264" t="s">
        <v>1157</v>
      </c>
      <c r="K2264" t="s">
        <v>346</v>
      </c>
      <c r="L2264">
        <v>22204</v>
      </c>
      <c r="M2264" t="s">
        <v>57</v>
      </c>
      <c r="N2264" t="s">
        <v>2264</v>
      </c>
      <c r="O2264" t="s">
        <v>59</v>
      </c>
      <c r="P2264" t="s">
        <v>60</v>
      </c>
      <c r="Q2264" t="s">
        <v>2265</v>
      </c>
      <c r="R2264" s="19">
        <v>359.97</v>
      </c>
      <c r="S2264" s="17">
        <v>3</v>
      </c>
      <c r="T2264" s="20">
        <v>0</v>
      </c>
      <c r="U2264" s="19">
        <v>79.193399999999997</v>
      </c>
      <c r="V2264" s="20">
        <f t="shared" si="175"/>
        <v>0.21999999999999997</v>
      </c>
      <c r="W2264" s="17">
        <f t="shared" si="176"/>
        <v>2017</v>
      </c>
      <c r="X2264" t="str">
        <f t="shared" si="177"/>
        <v>Feb-2017</v>
      </c>
      <c r="Y2264" s="17">
        <f t="shared" si="178"/>
        <v>3</v>
      </c>
      <c r="Z2264" t="str">
        <f t="shared" si="179"/>
        <v>0% (No Discount)</v>
      </c>
      <c r="AA2264" s="17">
        <f>IF(COUNTIF($B$2:B2264,B2264)=1,1,0)</f>
        <v>1</v>
      </c>
      <c r="AB2264" s="17">
        <f>IF(COUNTIF($F$2:F2264,F2264)=1,1,0)</f>
        <v>1</v>
      </c>
    </row>
    <row r="2265" spans="1:28" x14ac:dyDescent="0.2">
      <c r="A2265" s="17">
        <v>2264</v>
      </c>
      <c r="B2265" t="s">
        <v>5285</v>
      </c>
      <c r="C2265" s="18">
        <v>42688</v>
      </c>
      <c r="D2265" s="18">
        <v>42690</v>
      </c>
      <c r="E2265" t="s">
        <v>50</v>
      </c>
      <c r="F2265" t="s">
        <v>1853</v>
      </c>
      <c r="G2265" t="s">
        <v>1854</v>
      </c>
      <c r="H2265" t="s">
        <v>53</v>
      </c>
      <c r="I2265" t="s">
        <v>54</v>
      </c>
      <c r="J2265" t="s">
        <v>1768</v>
      </c>
      <c r="K2265" t="s">
        <v>1302</v>
      </c>
      <c r="L2265">
        <v>30318</v>
      </c>
      <c r="M2265" t="s">
        <v>57</v>
      </c>
      <c r="N2265" t="s">
        <v>5286</v>
      </c>
      <c r="O2265" t="s">
        <v>98</v>
      </c>
      <c r="P2265" t="s">
        <v>188</v>
      </c>
      <c r="Q2265" t="s">
        <v>5287</v>
      </c>
      <c r="R2265" s="19">
        <v>499.98</v>
      </c>
      <c r="S2265" s="17">
        <v>2</v>
      </c>
      <c r="T2265" s="20">
        <v>0</v>
      </c>
      <c r="U2265" s="19">
        <v>114.9954</v>
      </c>
      <c r="V2265" s="20">
        <f t="shared" si="175"/>
        <v>0.23</v>
      </c>
      <c r="W2265" s="17">
        <f t="shared" si="176"/>
        <v>2016</v>
      </c>
      <c r="X2265" t="str">
        <f t="shared" si="177"/>
        <v>Nov-2016</v>
      </c>
      <c r="Y2265" s="17">
        <f t="shared" si="178"/>
        <v>2</v>
      </c>
      <c r="Z2265" t="str">
        <f t="shared" si="179"/>
        <v>0% (No Discount)</v>
      </c>
      <c r="AA2265" s="17">
        <f>IF(COUNTIF($B$2:B2265,B2265)=1,1,0)</f>
        <v>1</v>
      </c>
      <c r="AB2265" s="17">
        <f>IF(COUNTIF($F$2:F2265,F2265)=1,1,0)</f>
        <v>0</v>
      </c>
    </row>
    <row r="2266" spans="1:28" x14ac:dyDescent="0.2">
      <c r="A2266" s="17">
        <v>2265</v>
      </c>
      <c r="B2266" t="s">
        <v>5285</v>
      </c>
      <c r="C2266" s="18">
        <v>42688</v>
      </c>
      <c r="D2266" s="18">
        <v>42690</v>
      </c>
      <c r="E2266" t="s">
        <v>50</v>
      </c>
      <c r="F2266" t="s">
        <v>1853</v>
      </c>
      <c r="G2266" t="s">
        <v>1854</v>
      </c>
      <c r="H2266" t="s">
        <v>53</v>
      </c>
      <c r="I2266" t="s">
        <v>54</v>
      </c>
      <c r="J2266" t="s">
        <v>1768</v>
      </c>
      <c r="K2266" t="s">
        <v>1302</v>
      </c>
      <c r="L2266">
        <v>30318</v>
      </c>
      <c r="M2266" t="s">
        <v>57</v>
      </c>
      <c r="N2266" t="s">
        <v>942</v>
      </c>
      <c r="O2266" t="s">
        <v>73</v>
      </c>
      <c r="P2266" t="s">
        <v>117</v>
      </c>
      <c r="Q2266" t="s">
        <v>943</v>
      </c>
      <c r="R2266" s="19">
        <v>5.28</v>
      </c>
      <c r="S2266" s="17">
        <v>1</v>
      </c>
      <c r="T2266" s="20">
        <v>0</v>
      </c>
      <c r="U2266" s="19">
        <v>2.3759999999999999</v>
      </c>
      <c r="V2266" s="20">
        <f t="shared" si="175"/>
        <v>0.44999999999999996</v>
      </c>
      <c r="W2266" s="17">
        <f t="shared" si="176"/>
        <v>2016</v>
      </c>
      <c r="X2266" t="str">
        <f t="shared" si="177"/>
        <v>Nov-2016</v>
      </c>
      <c r="Y2266" s="17">
        <f t="shared" si="178"/>
        <v>2</v>
      </c>
      <c r="Z2266" t="str">
        <f t="shared" si="179"/>
        <v>0% (No Discount)</v>
      </c>
      <c r="AA2266" s="17">
        <f>IF(COUNTIF($B$2:B2266,B2266)=1,1,0)</f>
        <v>0</v>
      </c>
      <c r="AB2266" s="17">
        <f>IF(COUNTIF($F$2:F2266,F2266)=1,1,0)</f>
        <v>0</v>
      </c>
    </row>
    <row r="2267" spans="1:28" x14ac:dyDescent="0.2">
      <c r="A2267" s="17">
        <v>2266</v>
      </c>
      <c r="B2267" t="s">
        <v>5285</v>
      </c>
      <c r="C2267" s="18">
        <v>42688</v>
      </c>
      <c r="D2267" s="18">
        <v>42690</v>
      </c>
      <c r="E2267" t="s">
        <v>50</v>
      </c>
      <c r="F2267" t="s">
        <v>1853</v>
      </c>
      <c r="G2267" t="s">
        <v>1854</v>
      </c>
      <c r="H2267" t="s">
        <v>53</v>
      </c>
      <c r="I2267" t="s">
        <v>54</v>
      </c>
      <c r="J2267" t="s">
        <v>1768</v>
      </c>
      <c r="K2267" t="s">
        <v>1302</v>
      </c>
      <c r="L2267">
        <v>30318</v>
      </c>
      <c r="M2267" t="s">
        <v>57</v>
      </c>
      <c r="N2267" t="s">
        <v>3623</v>
      </c>
      <c r="O2267" t="s">
        <v>73</v>
      </c>
      <c r="P2267" t="s">
        <v>102</v>
      </c>
      <c r="Q2267" t="s">
        <v>3624</v>
      </c>
      <c r="R2267" s="19">
        <v>8.26</v>
      </c>
      <c r="S2267" s="17">
        <v>2</v>
      </c>
      <c r="T2267" s="20">
        <v>0</v>
      </c>
      <c r="U2267" s="19">
        <v>3.8822000000000001</v>
      </c>
      <c r="V2267" s="20">
        <f t="shared" si="175"/>
        <v>0.47000000000000003</v>
      </c>
      <c r="W2267" s="17">
        <f t="shared" si="176"/>
        <v>2016</v>
      </c>
      <c r="X2267" t="str">
        <f t="shared" si="177"/>
        <v>Nov-2016</v>
      </c>
      <c r="Y2267" s="17">
        <f t="shared" si="178"/>
        <v>2</v>
      </c>
      <c r="Z2267" t="str">
        <f t="shared" si="179"/>
        <v>0% (No Discount)</v>
      </c>
      <c r="AA2267" s="17">
        <f>IF(COUNTIF($B$2:B2267,B2267)=1,1,0)</f>
        <v>0</v>
      </c>
      <c r="AB2267" s="17">
        <f>IF(COUNTIF($F$2:F2267,F2267)=1,1,0)</f>
        <v>0</v>
      </c>
    </row>
    <row r="2268" spans="1:28" x14ac:dyDescent="0.2">
      <c r="A2268" s="17">
        <v>2267</v>
      </c>
      <c r="B2268" t="s">
        <v>5288</v>
      </c>
      <c r="C2268" s="18">
        <v>43020</v>
      </c>
      <c r="D2268" s="18">
        <v>43020</v>
      </c>
      <c r="E2268" t="s">
        <v>1320</v>
      </c>
      <c r="F2268" t="s">
        <v>5289</v>
      </c>
      <c r="G2268" t="s">
        <v>5290</v>
      </c>
      <c r="H2268" t="s">
        <v>129</v>
      </c>
      <c r="I2268" t="s">
        <v>54</v>
      </c>
      <c r="J2268" t="s">
        <v>764</v>
      </c>
      <c r="K2268" t="s">
        <v>115</v>
      </c>
      <c r="L2268">
        <v>28110</v>
      </c>
      <c r="M2268" t="s">
        <v>57</v>
      </c>
      <c r="N2268" t="s">
        <v>5291</v>
      </c>
      <c r="O2268" t="s">
        <v>73</v>
      </c>
      <c r="P2268" t="s">
        <v>117</v>
      </c>
      <c r="Q2268" t="s">
        <v>5292</v>
      </c>
      <c r="R2268" s="19">
        <v>7.968</v>
      </c>
      <c r="S2268" s="17">
        <v>2</v>
      </c>
      <c r="T2268" s="20">
        <v>0.2</v>
      </c>
      <c r="U2268" s="19">
        <v>2.6892</v>
      </c>
      <c r="V2268" s="20">
        <f t="shared" si="175"/>
        <v>0.33750000000000002</v>
      </c>
      <c r="W2268" s="17">
        <f t="shared" si="176"/>
        <v>2017</v>
      </c>
      <c r="X2268" t="str">
        <f t="shared" si="177"/>
        <v>Oct-2017</v>
      </c>
      <c r="Y2268" s="17">
        <f t="shared" si="178"/>
        <v>0</v>
      </c>
      <c r="Z2268" t="str">
        <f t="shared" si="179"/>
        <v>11-20%</v>
      </c>
      <c r="AA2268" s="17">
        <f>IF(COUNTIF($B$2:B2268,B2268)=1,1,0)</f>
        <v>1</v>
      </c>
      <c r="AB2268" s="17">
        <f>IF(COUNTIF($F$2:F2268,F2268)=1,1,0)</f>
        <v>1</v>
      </c>
    </row>
    <row r="2269" spans="1:28" x14ac:dyDescent="0.2">
      <c r="A2269" s="17">
        <v>2268</v>
      </c>
      <c r="B2269" t="s">
        <v>5293</v>
      </c>
      <c r="C2269" s="18">
        <v>42995</v>
      </c>
      <c r="D2269" s="18">
        <v>42995</v>
      </c>
      <c r="E2269" t="s">
        <v>1320</v>
      </c>
      <c r="F2269" t="s">
        <v>5294</v>
      </c>
      <c r="G2269" t="s">
        <v>5295</v>
      </c>
      <c r="H2269" t="s">
        <v>53</v>
      </c>
      <c r="I2269" t="s">
        <v>54</v>
      </c>
      <c r="J2269" t="s">
        <v>122</v>
      </c>
      <c r="K2269" t="s">
        <v>123</v>
      </c>
      <c r="L2269">
        <v>98115</v>
      </c>
      <c r="M2269" t="s">
        <v>71</v>
      </c>
      <c r="N2269" t="s">
        <v>5296</v>
      </c>
      <c r="O2269" t="s">
        <v>73</v>
      </c>
      <c r="P2269" t="s">
        <v>117</v>
      </c>
      <c r="Q2269" t="s">
        <v>5297</v>
      </c>
      <c r="R2269" s="19">
        <v>12.96</v>
      </c>
      <c r="S2269" s="17">
        <v>2</v>
      </c>
      <c r="T2269" s="20">
        <v>0</v>
      </c>
      <c r="U2269" s="19">
        <v>6.3503999999999996</v>
      </c>
      <c r="V2269" s="20">
        <f t="shared" si="175"/>
        <v>0.48999999999999994</v>
      </c>
      <c r="W2269" s="17">
        <f t="shared" si="176"/>
        <v>2017</v>
      </c>
      <c r="X2269" t="str">
        <f t="shared" si="177"/>
        <v>Sep-2017</v>
      </c>
      <c r="Y2269" s="17">
        <f t="shared" si="178"/>
        <v>0</v>
      </c>
      <c r="Z2269" t="str">
        <f t="shared" si="179"/>
        <v>0% (No Discount)</v>
      </c>
      <c r="AA2269" s="17">
        <f>IF(COUNTIF($B$2:B2269,B2269)=1,1,0)</f>
        <v>1</v>
      </c>
      <c r="AB2269" s="17">
        <f>IF(COUNTIF($F$2:F2269,F2269)=1,1,0)</f>
        <v>1</v>
      </c>
    </row>
    <row r="2270" spans="1:28" x14ac:dyDescent="0.2">
      <c r="A2270" s="17">
        <v>2269</v>
      </c>
      <c r="B2270" t="s">
        <v>5298</v>
      </c>
      <c r="C2270" s="18">
        <v>43089</v>
      </c>
      <c r="D2270" s="18">
        <v>43095</v>
      </c>
      <c r="E2270" t="s">
        <v>77</v>
      </c>
      <c r="F2270" t="s">
        <v>1389</v>
      </c>
      <c r="G2270" t="s">
        <v>1390</v>
      </c>
      <c r="H2270" t="s">
        <v>68</v>
      </c>
      <c r="I2270" t="s">
        <v>54</v>
      </c>
      <c r="J2270" t="s">
        <v>416</v>
      </c>
      <c r="K2270" t="s">
        <v>294</v>
      </c>
      <c r="L2270">
        <v>14609</v>
      </c>
      <c r="M2270" t="s">
        <v>175</v>
      </c>
      <c r="N2270" t="s">
        <v>5299</v>
      </c>
      <c r="O2270" t="s">
        <v>73</v>
      </c>
      <c r="P2270" t="s">
        <v>117</v>
      </c>
      <c r="Q2270" t="s">
        <v>5300</v>
      </c>
      <c r="R2270" s="19">
        <v>6.48</v>
      </c>
      <c r="S2270" s="17">
        <v>1</v>
      </c>
      <c r="T2270" s="20">
        <v>0</v>
      </c>
      <c r="U2270" s="19">
        <v>3.1103999999999998</v>
      </c>
      <c r="V2270" s="20">
        <f t="shared" si="175"/>
        <v>0.47999999999999993</v>
      </c>
      <c r="W2270" s="17">
        <f t="shared" si="176"/>
        <v>2017</v>
      </c>
      <c r="X2270" t="str">
        <f t="shared" si="177"/>
        <v>Dec-2017</v>
      </c>
      <c r="Y2270" s="17">
        <f t="shared" si="178"/>
        <v>6</v>
      </c>
      <c r="Z2270" t="str">
        <f t="shared" si="179"/>
        <v>0% (No Discount)</v>
      </c>
      <c r="AA2270" s="17">
        <f>IF(COUNTIF($B$2:B2270,B2270)=1,1,0)</f>
        <v>1</v>
      </c>
      <c r="AB2270" s="17">
        <f>IF(COUNTIF($F$2:F2270,F2270)=1,1,0)</f>
        <v>0</v>
      </c>
    </row>
    <row r="2271" spans="1:28" x14ac:dyDescent="0.2">
      <c r="A2271" s="17">
        <v>2270</v>
      </c>
      <c r="B2271" t="s">
        <v>5298</v>
      </c>
      <c r="C2271" s="18">
        <v>43089</v>
      </c>
      <c r="D2271" s="18">
        <v>43095</v>
      </c>
      <c r="E2271" t="s">
        <v>77</v>
      </c>
      <c r="F2271" t="s">
        <v>1389</v>
      </c>
      <c r="G2271" t="s">
        <v>1390</v>
      </c>
      <c r="H2271" t="s">
        <v>68</v>
      </c>
      <c r="I2271" t="s">
        <v>54</v>
      </c>
      <c r="J2271" t="s">
        <v>416</v>
      </c>
      <c r="K2271" t="s">
        <v>294</v>
      </c>
      <c r="L2271">
        <v>14609</v>
      </c>
      <c r="M2271" t="s">
        <v>175</v>
      </c>
      <c r="N2271" t="s">
        <v>259</v>
      </c>
      <c r="O2271" t="s">
        <v>73</v>
      </c>
      <c r="P2271" t="s">
        <v>102</v>
      </c>
      <c r="Q2271" t="s">
        <v>260</v>
      </c>
      <c r="R2271" s="19">
        <v>6.984</v>
      </c>
      <c r="S2271" s="17">
        <v>1</v>
      </c>
      <c r="T2271" s="20">
        <v>0.2</v>
      </c>
      <c r="U2271" s="19">
        <v>2.3571</v>
      </c>
      <c r="V2271" s="20">
        <f t="shared" si="175"/>
        <v>0.33750000000000002</v>
      </c>
      <c r="W2271" s="17">
        <f t="shared" si="176"/>
        <v>2017</v>
      </c>
      <c r="X2271" t="str">
        <f t="shared" si="177"/>
        <v>Dec-2017</v>
      </c>
      <c r="Y2271" s="17">
        <f t="shared" si="178"/>
        <v>6</v>
      </c>
      <c r="Z2271" t="str">
        <f t="shared" si="179"/>
        <v>11-20%</v>
      </c>
      <c r="AA2271" s="17">
        <f>IF(COUNTIF($B$2:B2271,B2271)=1,1,0)</f>
        <v>0</v>
      </c>
      <c r="AB2271" s="17">
        <f>IF(COUNTIF($F$2:F2271,F2271)=1,1,0)</f>
        <v>0</v>
      </c>
    </row>
    <row r="2272" spans="1:28" x14ac:dyDescent="0.2">
      <c r="A2272" s="17">
        <v>2271</v>
      </c>
      <c r="B2272" t="s">
        <v>5301</v>
      </c>
      <c r="C2272" s="18">
        <v>43071</v>
      </c>
      <c r="D2272" s="18">
        <v>43076</v>
      </c>
      <c r="E2272" t="s">
        <v>77</v>
      </c>
      <c r="F2272" t="s">
        <v>1321</v>
      </c>
      <c r="G2272" t="s">
        <v>1322</v>
      </c>
      <c r="H2272" t="s">
        <v>68</v>
      </c>
      <c r="I2272" t="s">
        <v>54</v>
      </c>
      <c r="J2272" t="s">
        <v>1450</v>
      </c>
      <c r="K2272" t="s">
        <v>81</v>
      </c>
      <c r="L2272">
        <v>33180</v>
      </c>
      <c r="M2272" t="s">
        <v>57</v>
      </c>
      <c r="N2272" t="s">
        <v>1488</v>
      </c>
      <c r="O2272" t="s">
        <v>73</v>
      </c>
      <c r="P2272" t="s">
        <v>95</v>
      </c>
      <c r="Q2272" t="s">
        <v>1489</v>
      </c>
      <c r="R2272" s="19">
        <v>47.96</v>
      </c>
      <c r="S2272" s="17">
        <v>5</v>
      </c>
      <c r="T2272" s="20">
        <v>0.2</v>
      </c>
      <c r="U2272" s="19">
        <v>4.1965000000000003</v>
      </c>
      <c r="V2272" s="20">
        <f t="shared" si="175"/>
        <v>8.7500000000000008E-2</v>
      </c>
      <c r="W2272" s="17">
        <f t="shared" si="176"/>
        <v>2017</v>
      </c>
      <c r="X2272" t="str">
        <f t="shared" si="177"/>
        <v>Dec-2017</v>
      </c>
      <c r="Y2272" s="17">
        <f t="shared" si="178"/>
        <v>5</v>
      </c>
      <c r="Z2272" t="str">
        <f t="shared" si="179"/>
        <v>11-20%</v>
      </c>
      <c r="AA2272" s="17">
        <f>IF(COUNTIF($B$2:B2272,B2272)=1,1,0)</f>
        <v>1</v>
      </c>
      <c r="AB2272" s="17">
        <f>IF(COUNTIF($F$2:F2272,F2272)=1,1,0)</f>
        <v>0</v>
      </c>
    </row>
    <row r="2273" spans="1:28" x14ac:dyDescent="0.2">
      <c r="A2273" s="17">
        <v>2272</v>
      </c>
      <c r="B2273" t="s">
        <v>5302</v>
      </c>
      <c r="C2273" s="18">
        <v>42268</v>
      </c>
      <c r="D2273" s="18">
        <v>42274</v>
      </c>
      <c r="E2273" t="s">
        <v>77</v>
      </c>
      <c r="F2273" t="s">
        <v>724</v>
      </c>
      <c r="G2273" t="s">
        <v>725</v>
      </c>
      <c r="H2273" t="s">
        <v>53</v>
      </c>
      <c r="I2273" t="s">
        <v>54</v>
      </c>
      <c r="J2273" t="s">
        <v>122</v>
      </c>
      <c r="K2273" t="s">
        <v>123</v>
      </c>
      <c r="L2273">
        <v>98105</v>
      </c>
      <c r="M2273" t="s">
        <v>71</v>
      </c>
      <c r="N2273" t="s">
        <v>5303</v>
      </c>
      <c r="O2273" t="s">
        <v>73</v>
      </c>
      <c r="P2273" t="s">
        <v>86</v>
      </c>
      <c r="Q2273" t="s">
        <v>5304</v>
      </c>
      <c r="R2273" s="19">
        <v>199.74</v>
      </c>
      <c r="S2273" s="17">
        <v>6</v>
      </c>
      <c r="T2273" s="20">
        <v>0</v>
      </c>
      <c r="U2273" s="19">
        <v>47.937600000000003</v>
      </c>
      <c r="V2273" s="20">
        <f t="shared" si="175"/>
        <v>0.24000000000000002</v>
      </c>
      <c r="W2273" s="17">
        <f t="shared" si="176"/>
        <v>2015</v>
      </c>
      <c r="X2273" t="str">
        <f t="shared" si="177"/>
        <v>Sep-2015</v>
      </c>
      <c r="Y2273" s="17">
        <f t="shared" si="178"/>
        <v>6</v>
      </c>
      <c r="Z2273" t="str">
        <f t="shared" si="179"/>
        <v>0% (No Discount)</v>
      </c>
      <c r="AA2273" s="17">
        <f>IF(COUNTIF($B$2:B2273,B2273)=1,1,0)</f>
        <v>1</v>
      </c>
      <c r="AB2273" s="17">
        <f>IF(COUNTIF($F$2:F2273,F2273)=1,1,0)</f>
        <v>0</v>
      </c>
    </row>
    <row r="2274" spans="1:28" x14ac:dyDescent="0.2">
      <c r="A2274" s="17">
        <v>2273</v>
      </c>
      <c r="B2274" t="s">
        <v>5305</v>
      </c>
      <c r="C2274" s="18">
        <v>42069</v>
      </c>
      <c r="D2274" s="18">
        <v>42074</v>
      </c>
      <c r="E2274" t="s">
        <v>77</v>
      </c>
      <c r="F2274" t="s">
        <v>1232</v>
      </c>
      <c r="G2274" t="s">
        <v>1233</v>
      </c>
      <c r="H2274" t="s">
        <v>53</v>
      </c>
      <c r="I2274" t="s">
        <v>54</v>
      </c>
      <c r="J2274" t="s">
        <v>154</v>
      </c>
      <c r="K2274" t="s">
        <v>70</v>
      </c>
      <c r="L2274">
        <v>94122</v>
      </c>
      <c r="M2274" t="s">
        <v>71</v>
      </c>
      <c r="N2274" t="s">
        <v>5306</v>
      </c>
      <c r="O2274" t="s">
        <v>59</v>
      </c>
      <c r="P2274" t="s">
        <v>92</v>
      </c>
      <c r="Q2274" t="s">
        <v>5307</v>
      </c>
      <c r="R2274" s="19">
        <v>435.26</v>
      </c>
      <c r="S2274" s="17">
        <v>7</v>
      </c>
      <c r="T2274" s="20">
        <v>0</v>
      </c>
      <c r="U2274" s="19">
        <v>95.757199999999997</v>
      </c>
      <c r="V2274" s="20">
        <f t="shared" si="175"/>
        <v>0.22</v>
      </c>
      <c r="W2274" s="17">
        <f t="shared" si="176"/>
        <v>2015</v>
      </c>
      <c r="X2274" t="str">
        <f t="shared" si="177"/>
        <v>Mar-2015</v>
      </c>
      <c r="Y2274" s="17">
        <f t="shared" si="178"/>
        <v>5</v>
      </c>
      <c r="Z2274" t="str">
        <f t="shared" si="179"/>
        <v>0% (No Discount)</v>
      </c>
      <c r="AA2274" s="17">
        <f>IF(COUNTIF($B$2:B2274,B2274)=1,1,0)</f>
        <v>1</v>
      </c>
      <c r="AB2274" s="17">
        <f>IF(COUNTIF($F$2:F2274,F2274)=1,1,0)</f>
        <v>0</v>
      </c>
    </row>
    <row r="2275" spans="1:28" x14ac:dyDescent="0.2">
      <c r="A2275" s="17">
        <v>2274</v>
      </c>
      <c r="B2275" t="s">
        <v>5305</v>
      </c>
      <c r="C2275" s="18">
        <v>42069</v>
      </c>
      <c r="D2275" s="18">
        <v>42074</v>
      </c>
      <c r="E2275" t="s">
        <v>77</v>
      </c>
      <c r="F2275" t="s">
        <v>1232</v>
      </c>
      <c r="G2275" t="s">
        <v>1233</v>
      </c>
      <c r="H2275" t="s">
        <v>53</v>
      </c>
      <c r="I2275" t="s">
        <v>54</v>
      </c>
      <c r="J2275" t="s">
        <v>154</v>
      </c>
      <c r="K2275" t="s">
        <v>70</v>
      </c>
      <c r="L2275">
        <v>94122</v>
      </c>
      <c r="M2275" t="s">
        <v>71</v>
      </c>
      <c r="N2275" t="s">
        <v>5308</v>
      </c>
      <c r="O2275" t="s">
        <v>98</v>
      </c>
      <c r="P2275" t="s">
        <v>1246</v>
      </c>
      <c r="Q2275" t="s">
        <v>5309</v>
      </c>
      <c r="R2275" s="19">
        <v>1119.9839999999999</v>
      </c>
      <c r="S2275" s="17">
        <v>2</v>
      </c>
      <c r="T2275" s="20">
        <v>0.2</v>
      </c>
      <c r="U2275" s="19">
        <v>377.99459999999999</v>
      </c>
      <c r="V2275" s="20">
        <f t="shared" si="175"/>
        <v>0.33750000000000002</v>
      </c>
      <c r="W2275" s="17">
        <f t="shared" si="176"/>
        <v>2015</v>
      </c>
      <c r="X2275" t="str">
        <f t="shared" si="177"/>
        <v>Mar-2015</v>
      </c>
      <c r="Y2275" s="17">
        <f t="shared" si="178"/>
        <v>5</v>
      </c>
      <c r="Z2275" t="str">
        <f t="shared" si="179"/>
        <v>11-20%</v>
      </c>
      <c r="AA2275" s="17">
        <f>IF(COUNTIF($B$2:B2275,B2275)=1,1,0)</f>
        <v>0</v>
      </c>
      <c r="AB2275" s="17">
        <f>IF(COUNTIF($F$2:F2275,F2275)=1,1,0)</f>
        <v>0</v>
      </c>
    </row>
    <row r="2276" spans="1:28" x14ac:dyDescent="0.2">
      <c r="A2276" s="17">
        <v>2275</v>
      </c>
      <c r="B2276" t="s">
        <v>5310</v>
      </c>
      <c r="C2276" s="18">
        <v>41915</v>
      </c>
      <c r="D2276" s="18">
        <v>41920</v>
      </c>
      <c r="E2276" t="s">
        <v>50</v>
      </c>
      <c r="F2276" t="s">
        <v>1355</v>
      </c>
      <c r="G2276" t="s">
        <v>1356</v>
      </c>
      <c r="H2276" t="s">
        <v>68</v>
      </c>
      <c r="I2276" t="s">
        <v>54</v>
      </c>
      <c r="J2276" t="s">
        <v>69</v>
      </c>
      <c r="K2276" t="s">
        <v>70</v>
      </c>
      <c r="L2276">
        <v>90036</v>
      </c>
      <c r="M2276" t="s">
        <v>71</v>
      </c>
      <c r="N2276" t="s">
        <v>5311</v>
      </c>
      <c r="O2276" t="s">
        <v>59</v>
      </c>
      <c r="P2276" t="s">
        <v>83</v>
      </c>
      <c r="Q2276" t="s">
        <v>5312</v>
      </c>
      <c r="R2276" s="19">
        <v>143.43199999999999</v>
      </c>
      <c r="S2276" s="17">
        <v>1</v>
      </c>
      <c r="T2276" s="20">
        <v>0.2</v>
      </c>
      <c r="U2276" s="19">
        <v>3.5857999999999999</v>
      </c>
      <c r="V2276" s="20">
        <f t="shared" si="175"/>
        <v>2.5000000000000001E-2</v>
      </c>
      <c r="W2276" s="17">
        <f t="shared" si="176"/>
        <v>2014</v>
      </c>
      <c r="X2276" t="str">
        <f t="shared" si="177"/>
        <v>Oct-2014</v>
      </c>
      <c r="Y2276" s="17">
        <f t="shared" si="178"/>
        <v>5</v>
      </c>
      <c r="Z2276" t="str">
        <f t="shared" si="179"/>
        <v>11-20%</v>
      </c>
      <c r="AA2276" s="17">
        <f>IF(COUNTIF($B$2:B2276,B2276)=1,1,0)</f>
        <v>1</v>
      </c>
      <c r="AB2276" s="17">
        <f>IF(COUNTIF($F$2:F2276,F2276)=1,1,0)</f>
        <v>0</v>
      </c>
    </row>
    <row r="2277" spans="1:28" x14ac:dyDescent="0.2">
      <c r="A2277" s="17">
        <v>2276</v>
      </c>
      <c r="B2277" t="s">
        <v>5310</v>
      </c>
      <c r="C2277" s="18">
        <v>41915</v>
      </c>
      <c r="D2277" s="18">
        <v>41920</v>
      </c>
      <c r="E2277" t="s">
        <v>50</v>
      </c>
      <c r="F2277" t="s">
        <v>1355</v>
      </c>
      <c r="G2277" t="s">
        <v>1356</v>
      </c>
      <c r="H2277" t="s">
        <v>68</v>
      </c>
      <c r="I2277" t="s">
        <v>54</v>
      </c>
      <c r="J2277" t="s">
        <v>69</v>
      </c>
      <c r="K2277" t="s">
        <v>70</v>
      </c>
      <c r="L2277">
        <v>90036</v>
      </c>
      <c r="M2277" t="s">
        <v>71</v>
      </c>
      <c r="N2277" t="s">
        <v>176</v>
      </c>
      <c r="O2277" t="s">
        <v>59</v>
      </c>
      <c r="P2277" t="s">
        <v>63</v>
      </c>
      <c r="Q2277" t="s">
        <v>177</v>
      </c>
      <c r="R2277" s="19">
        <v>122.352</v>
      </c>
      <c r="S2277" s="17">
        <v>3</v>
      </c>
      <c r="T2277" s="20">
        <v>0.2</v>
      </c>
      <c r="U2277" s="19">
        <v>13.7646</v>
      </c>
      <c r="V2277" s="20">
        <f t="shared" si="175"/>
        <v>0.11249999999999999</v>
      </c>
      <c r="W2277" s="17">
        <f t="shared" si="176"/>
        <v>2014</v>
      </c>
      <c r="X2277" t="str">
        <f t="shared" si="177"/>
        <v>Oct-2014</v>
      </c>
      <c r="Y2277" s="17">
        <f t="shared" si="178"/>
        <v>5</v>
      </c>
      <c r="Z2277" t="str">
        <f t="shared" si="179"/>
        <v>11-20%</v>
      </c>
      <c r="AA2277" s="17">
        <f>IF(COUNTIF($B$2:B2277,B2277)=1,1,0)</f>
        <v>0</v>
      </c>
      <c r="AB2277" s="17">
        <f>IF(COUNTIF($F$2:F2277,F2277)=1,1,0)</f>
        <v>0</v>
      </c>
    </row>
    <row r="2278" spans="1:28" x14ac:dyDescent="0.2">
      <c r="A2278" s="17">
        <v>2277</v>
      </c>
      <c r="B2278" t="s">
        <v>5313</v>
      </c>
      <c r="C2278" s="18">
        <v>41817</v>
      </c>
      <c r="D2278" s="18">
        <v>41821</v>
      </c>
      <c r="E2278" t="s">
        <v>77</v>
      </c>
      <c r="F2278" t="s">
        <v>1883</v>
      </c>
      <c r="G2278" t="s">
        <v>1884</v>
      </c>
      <c r="H2278" t="s">
        <v>53</v>
      </c>
      <c r="I2278" t="s">
        <v>54</v>
      </c>
      <c r="J2278" t="s">
        <v>5314</v>
      </c>
      <c r="K2278" t="s">
        <v>1519</v>
      </c>
      <c r="L2278">
        <v>38671</v>
      </c>
      <c r="M2278" t="s">
        <v>57</v>
      </c>
      <c r="N2278" t="s">
        <v>3359</v>
      </c>
      <c r="O2278" t="s">
        <v>73</v>
      </c>
      <c r="P2278" t="s">
        <v>86</v>
      </c>
      <c r="Q2278" t="s">
        <v>3360</v>
      </c>
      <c r="R2278" s="19">
        <v>306.2</v>
      </c>
      <c r="S2278" s="17">
        <v>5</v>
      </c>
      <c r="T2278" s="20">
        <v>0</v>
      </c>
      <c r="U2278" s="19">
        <v>0</v>
      </c>
      <c r="V2278" s="20">
        <f t="shared" si="175"/>
        <v>0</v>
      </c>
      <c r="W2278" s="17">
        <f t="shared" si="176"/>
        <v>2014</v>
      </c>
      <c r="X2278" t="str">
        <f t="shared" si="177"/>
        <v>Jun-2014</v>
      </c>
      <c r="Y2278" s="17">
        <f t="shared" si="178"/>
        <v>4</v>
      </c>
      <c r="Z2278" t="str">
        <f t="shared" si="179"/>
        <v>0% (No Discount)</v>
      </c>
      <c r="AA2278" s="17">
        <f>IF(COUNTIF($B$2:B2278,B2278)=1,1,0)</f>
        <v>1</v>
      </c>
      <c r="AB2278" s="17">
        <f>IF(COUNTIF($F$2:F2278,F2278)=1,1,0)</f>
        <v>0</v>
      </c>
    </row>
    <row r="2279" spans="1:28" x14ac:dyDescent="0.2">
      <c r="A2279" s="17">
        <v>2278</v>
      </c>
      <c r="B2279" t="s">
        <v>5313</v>
      </c>
      <c r="C2279" s="18">
        <v>41817</v>
      </c>
      <c r="D2279" s="18">
        <v>41821</v>
      </c>
      <c r="E2279" t="s">
        <v>77</v>
      </c>
      <c r="F2279" t="s">
        <v>1883</v>
      </c>
      <c r="G2279" t="s">
        <v>1884</v>
      </c>
      <c r="H2279" t="s">
        <v>53</v>
      </c>
      <c r="I2279" t="s">
        <v>54</v>
      </c>
      <c r="J2279" t="s">
        <v>5314</v>
      </c>
      <c r="K2279" t="s">
        <v>1519</v>
      </c>
      <c r="L2279">
        <v>38671</v>
      </c>
      <c r="M2279" t="s">
        <v>57</v>
      </c>
      <c r="N2279" t="s">
        <v>3858</v>
      </c>
      <c r="O2279" t="s">
        <v>59</v>
      </c>
      <c r="P2279" t="s">
        <v>83</v>
      </c>
      <c r="Q2279" t="s">
        <v>3309</v>
      </c>
      <c r="R2279" s="19">
        <v>85.98</v>
      </c>
      <c r="S2279" s="17">
        <v>1</v>
      </c>
      <c r="T2279" s="20">
        <v>0</v>
      </c>
      <c r="U2279" s="19">
        <v>22.354800000000001</v>
      </c>
      <c r="V2279" s="20">
        <f t="shared" si="175"/>
        <v>0.26</v>
      </c>
      <c r="W2279" s="17">
        <f t="shared" si="176"/>
        <v>2014</v>
      </c>
      <c r="X2279" t="str">
        <f t="shared" si="177"/>
        <v>Jun-2014</v>
      </c>
      <c r="Y2279" s="17">
        <f t="shared" si="178"/>
        <v>4</v>
      </c>
      <c r="Z2279" t="str">
        <f t="shared" si="179"/>
        <v>0% (No Discount)</v>
      </c>
      <c r="AA2279" s="17">
        <f>IF(COUNTIF($B$2:B2279,B2279)=1,1,0)</f>
        <v>0</v>
      </c>
      <c r="AB2279" s="17">
        <f>IF(COUNTIF($F$2:F2279,F2279)=1,1,0)</f>
        <v>0</v>
      </c>
    </row>
    <row r="2280" spans="1:28" x14ac:dyDescent="0.2">
      <c r="A2280" s="17">
        <v>2279</v>
      </c>
      <c r="B2280" t="s">
        <v>5313</v>
      </c>
      <c r="C2280" s="18">
        <v>41817</v>
      </c>
      <c r="D2280" s="18">
        <v>41821</v>
      </c>
      <c r="E2280" t="s">
        <v>77</v>
      </c>
      <c r="F2280" t="s">
        <v>1883</v>
      </c>
      <c r="G2280" t="s">
        <v>1884</v>
      </c>
      <c r="H2280" t="s">
        <v>53</v>
      </c>
      <c r="I2280" t="s">
        <v>54</v>
      </c>
      <c r="J2280" t="s">
        <v>5314</v>
      </c>
      <c r="K2280" t="s">
        <v>1519</v>
      </c>
      <c r="L2280">
        <v>38671</v>
      </c>
      <c r="M2280" t="s">
        <v>57</v>
      </c>
      <c r="N2280" t="s">
        <v>885</v>
      </c>
      <c r="O2280" t="s">
        <v>98</v>
      </c>
      <c r="P2280" t="s">
        <v>188</v>
      </c>
      <c r="Q2280" t="s">
        <v>886</v>
      </c>
      <c r="R2280" s="19">
        <v>223.96</v>
      </c>
      <c r="S2280" s="17">
        <v>4</v>
      </c>
      <c r="T2280" s="20">
        <v>0</v>
      </c>
      <c r="U2280" s="19">
        <v>53.750399999999999</v>
      </c>
      <c r="V2280" s="20">
        <f t="shared" si="175"/>
        <v>0.24</v>
      </c>
      <c r="W2280" s="17">
        <f t="shared" si="176"/>
        <v>2014</v>
      </c>
      <c r="X2280" t="str">
        <f t="shared" si="177"/>
        <v>Jun-2014</v>
      </c>
      <c r="Y2280" s="17">
        <f t="shared" si="178"/>
        <v>4</v>
      </c>
      <c r="Z2280" t="str">
        <f t="shared" si="179"/>
        <v>0% (No Discount)</v>
      </c>
      <c r="AA2280" s="17">
        <f>IF(COUNTIF($B$2:B2280,B2280)=1,1,0)</f>
        <v>0</v>
      </c>
      <c r="AB2280" s="17">
        <f>IF(COUNTIF($F$2:F2280,F2280)=1,1,0)</f>
        <v>0</v>
      </c>
    </row>
    <row r="2281" spans="1:28" x14ac:dyDescent="0.2">
      <c r="A2281" s="17">
        <v>2280</v>
      </c>
      <c r="B2281" t="s">
        <v>5315</v>
      </c>
      <c r="C2281" s="18">
        <v>43038</v>
      </c>
      <c r="D2281" s="18">
        <v>43041</v>
      </c>
      <c r="E2281" t="s">
        <v>215</v>
      </c>
      <c r="F2281" t="s">
        <v>5316</v>
      </c>
      <c r="G2281" t="s">
        <v>5317</v>
      </c>
      <c r="H2281" t="s">
        <v>53</v>
      </c>
      <c r="I2281" t="s">
        <v>54</v>
      </c>
      <c r="J2281" t="s">
        <v>122</v>
      </c>
      <c r="K2281" t="s">
        <v>123</v>
      </c>
      <c r="L2281">
        <v>98115</v>
      </c>
      <c r="M2281" t="s">
        <v>71</v>
      </c>
      <c r="N2281" t="s">
        <v>4964</v>
      </c>
      <c r="O2281" t="s">
        <v>59</v>
      </c>
      <c r="P2281" t="s">
        <v>63</v>
      </c>
      <c r="Q2281" t="s">
        <v>4965</v>
      </c>
      <c r="R2281" s="19">
        <v>97.567999999999998</v>
      </c>
      <c r="S2281" s="17">
        <v>2</v>
      </c>
      <c r="T2281" s="20">
        <v>0.2</v>
      </c>
      <c r="U2281" s="19">
        <v>-6.0979999999999999</v>
      </c>
      <c r="V2281" s="20">
        <f t="shared" si="175"/>
        <v>-6.25E-2</v>
      </c>
      <c r="W2281" s="17">
        <f t="shared" si="176"/>
        <v>2017</v>
      </c>
      <c r="X2281" t="str">
        <f t="shared" si="177"/>
        <v>Oct-2017</v>
      </c>
      <c r="Y2281" s="17">
        <f t="shared" si="178"/>
        <v>3</v>
      </c>
      <c r="Z2281" t="str">
        <f t="shared" si="179"/>
        <v>11-20%</v>
      </c>
      <c r="AA2281" s="17">
        <f>IF(COUNTIF($B$2:B2281,B2281)=1,1,0)</f>
        <v>1</v>
      </c>
      <c r="AB2281" s="17">
        <f>IF(COUNTIF($F$2:F2281,F2281)=1,1,0)</f>
        <v>1</v>
      </c>
    </row>
    <row r="2282" spans="1:28" x14ac:dyDescent="0.2">
      <c r="A2282" s="17">
        <v>2281</v>
      </c>
      <c r="B2282" t="s">
        <v>5315</v>
      </c>
      <c r="C2282" s="18">
        <v>43038</v>
      </c>
      <c r="D2282" s="18">
        <v>43041</v>
      </c>
      <c r="E2282" t="s">
        <v>215</v>
      </c>
      <c r="F2282" t="s">
        <v>5316</v>
      </c>
      <c r="G2282" t="s">
        <v>5317</v>
      </c>
      <c r="H2282" t="s">
        <v>53</v>
      </c>
      <c r="I2282" t="s">
        <v>54</v>
      </c>
      <c r="J2282" t="s">
        <v>122</v>
      </c>
      <c r="K2282" t="s">
        <v>123</v>
      </c>
      <c r="L2282">
        <v>98115</v>
      </c>
      <c r="M2282" t="s">
        <v>71</v>
      </c>
      <c r="N2282" t="s">
        <v>3927</v>
      </c>
      <c r="O2282" t="s">
        <v>59</v>
      </c>
      <c r="P2282" t="s">
        <v>63</v>
      </c>
      <c r="Q2282" t="s">
        <v>3928</v>
      </c>
      <c r="R2282" s="19">
        <v>614.27200000000005</v>
      </c>
      <c r="S2282" s="17">
        <v>8</v>
      </c>
      <c r="T2282" s="20">
        <v>0.2</v>
      </c>
      <c r="U2282" s="19">
        <v>-23.0352</v>
      </c>
      <c r="V2282" s="20">
        <f t="shared" si="175"/>
        <v>-3.7499999999999999E-2</v>
      </c>
      <c r="W2282" s="17">
        <f t="shared" si="176"/>
        <v>2017</v>
      </c>
      <c r="X2282" t="str">
        <f t="shared" si="177"/>
        <v>Oct-2017</v>
      </c>
      <c r="Y2282" s="17">
        <f t="shared" si="178"/>
        <v>3</v>
      </c>
      <c r="Z2282" t="str">
        <f t="shared" si="179"/>
        <v>11-20%</v>
      </c>
      <c r="AA2282" s="17">
        <f>IF(COUNTIF($B$2:B2282,B2282)=1,1,0)</f>
        <v>0</v>
      </c>
      <c r="AB2282" s="17">
        <f>IF(COUNTIF($F$2:F2282,F2282)=1,1,0)</f>
        <v>0</v>
      </c>
    </row>
    <row r="2283" spans="1:28" x14ac:dyDescent="0.2">
      <c r="A2283" s="17">
        <v>2282</v>
      </c>
      <c r="B2283" t="s">
        <v>5315</v>
      </c>
      <c r="C2283" s="18">
        <v>43038</v>
      </c>
      <c r="D2283" s="18">
        <v>43041</v>
      </c>
      <c r="E2283" t="s">
        <v>215</v>
      </c>
      <c r="F2283" t="s">
        <v>5316</v>
      </c>
      <c r="G2283" t="s">
        <v>5317</v>
      </c>
      <c r="H2283" t="s">
        <v>53</v>
      </c>
      <c r="I2283" t="s">
        <v>54</v>
      </c>
      <c r="J2283" t="s">
        <v>122</v>
      </c>
      <c r="K2283" t="s">
        <v>123</v>
      </c>
      <c r="L2283">
        <v>98115</v>
      </c>
      <c r="M2283" t="s">
        <v>71</v>
      </c>
      <c r="N2283" t="s">
        <v>3527</v>
      </c>
      <c r="O2283" t="s">
        <v>59</v>
      </c>
      <c r="P2283" t="s">
        <v>60</v>
      </c>
      <c r="Q2283" t="s">
        <v>3528</v>
      </c>
      <c r="R2283" s="19">
        <v>199.98</v>
      </c>
      <c r="S2283" s="17">
        <v>2</v>
      </c>
      <c r="T2283" s="20">
        <v>0</v>
      </c>
      <c r="U2283" s="19">
        <v>37.996200000000002</v>
      </c>
      <c r="V2283" s="20">
        <f t="shared" si="175"/>
        <v>0.19000000000000003</v>
      </c>
      <c r="W2283" s="17">
        <f t="shared" si="176"/>
        <v>2017</v>
      </c>
      <c r="X2283" t="str">
        <f t="shared" si="177"/>
        <v>Oct-2017</v>
      </c>
      <c r="Y2283" s="17">
        <f t="shared" si="178"/>
        <v>3</v>
      </c>
      <c r="Z2283" t="str">
        <f t="shared" si="179"/>
        <v>0% (No Discount)</v>
      </c>
      <c r="AA2283" s="17">
        <f>IF(COUNTIF($B$2:B2283,B2283)=1,1,0)</f>
        <v>0</v>
      </c>
      <c r="AB2283" s="17">
        <f>IF(COUNTIF($F$2:F2283,F2283)=1,1,0)</f>
        <v>0</v>
      </c>
    </row>
    <row r="2284" spans="1:28" x14ac:dyDescent="0.2">
      <c r="A2284" s="17">
        <v>2283</v>
      </c>
      <c r="B2284" t="s">
        <v>5318</v>
      </c>
      <c r="C2284" s="18">
        <v>42616</v>
      </c>
      <c r="D2284" s="18">
        <v>42618</v>
      </c>
      <c r="E2284" t="s">
        <v>215</v>
      </c>
      <c r="F2284" t="s">
        <v>4463</v>
      </c>
      <c r="G2284" t="s">
        <v>4464</v>
      </c>
      <c r="H2284" t="s">
        <v>68</v>
      </c>
      <c r="I2284" t="s">
        <v>54</v>
      </c>
      <c r="J2284" t="s">
        <v>3723</v>
      </c>
      <c r="K2284" t="s">
        <v>776</v>
      </c>
      <c r="L2284">
        <v>6457</v>
      </c>
      <c r="M2284" t="s">
        <v>175</v>
      </c>
      <c r="N2284" t="s">
        <v>1296</v>
      </c>
      <c r="O2284" t="s">
        <v>73</v>
      </c>
      <c r="P2284" t="s">
        <v>117</v>
      </c>
      <c r="Q2284" t="s">
        <v>1297</v>
      </c>
      <c r="R2284" s="19">
        <v>48.16</v>
      </c>
      <c r="S2284" s="17">
        <v>7</v>
      </c>
      <c r="T2284" s="20">
        <v>0</v>
      </c>
      <c r="U2284" s="19">
        <v>22.153600000000001</v>
      </c>
      <c r="V2284" s="20">
        <f t="shared" si="175"/>
        <v>0.46000000000000008</v>
      </c>
      <c r="W2284" s="17">
        <f t="shared" si="176"/>
        <v>2016</v>
      </c>
      <c r="X2284" t="str">
        <f t="shared" si="177"/>
        <v>Sep-2016</v>
      </c>
      <c r="Y2284" s="17">
        <f t="shared" si="178"/>
        <v>2</v>
      </c>
      <c r="Z2284" t="str">
        <f t="shared" si="179"/>
        <v>0% (No Discount)</v>
      </c>
      <c r="AA2284" s="17">
        <f>IF(COUNTIF($B$2:B2284,B2284)=1,1,0)</f>
        <v>1</v>
      </c>
      <c r="AB2284" s="17">
        <f>IF(COUNTIF($F$2:F2284,F2284)=1,1,0)</f>
        <v>0</v>
      </c>
    </row>
    <row r="2285" spans="1:28" x14ac:dyDescent="0.2">
      <c r="A2285" s="17">
        <v>2284</v>
      </c>
      <c r="B2285" t="s">
        <v>5319</v>
      </c>
      <c r="C2285" s="18">
        <v>42068</v>
      </c>
      <c r="D2285" s="18">
        <v>42072</v>
      </c>
      <c r="E2285" t="s">
        <v>77</v>
      </c>
      <c r="F2285" t="s">
        <v>1971</v>
      </c>
      <c r="G2285" t="s">
        <v>1972</v>
      </c>
      <c r="H2285" t="s">
        <v>53</v>
      </c>
      <c r="I2285" t="s">
        <v>54</v>
      </c>
      <c r="J2285" t="s">
        <v>5320</v>
      </c>
      <c r="K2285" t="s">
        <v>281</v>
      </c>
      <c r="L2285">
        <v>47362</v>
      </c>
      <c r="M2285" t="s">
        <v>132</v>
      </c>
      <c r="N2285" t="s">
        <v>795</v>
      </c>
      <c r="O2285" t="s">
        <v>98</v>
      </c>
      <c r="P2285" t="s">
        <v>99</v>
      </c>
      <c r="Q2285" t="s">
        <v>796</v>
      </c>
      <c r="R2285" s="19">
        <v>23.92</v>
      </c>
      <c r="S2285" s="17">
        <v>2</v>
      </c>
      <c r="T2285" s="20">
        <v>0</v>
      </c>
      <c r="U2285" s="19">
        <v>6.6976000000000004</v>
      </c>
      <c r="V2285" s="20">
        <f t="shared" si="175"/>
        <v>0.27999999999999997</v>
      </c>
      <c r="W2285" s="17">
        <f t="shared" si="176"/>
        <v>2015</v>
      </c>
      <c r="X2285" t="str">
        <f t="shared" si="177"/>
        <v>Mar-2015</v>
      </c>
      <c r="Y2285" s="17">
        <f t="shared" si="178"/>
        <v>4</v>
      </c>
      <c r="Z2285" t="str">
        <f t="shared" si="179"/>
        <v>0% (No Discount)</v>
      </c>
      <c r="AA2285" s="17">
        <f>IF(COUNTIF($B$2:B2285,B2285)=1,1,0)</f>
        <v>1</v>
      </c>
      <c r="AB2285" s="17">
        <f>IF(COUNTIF($F$2:F2285,F2285)=1,1,0)</f>
        <v>0</v>
      </c>
    </row>
    <row r="2286" spans="1:28" x14ac:dyDescent="0.2">
      <c r="A2286" s="17">
        <v>2285</v>
      </c>
      <c r="B2286" t="s">
        <v>5319</v>
      </c>
      <c r="C2286" s="18">
        <v>42068</v>
      </c>
      <c r="D2286" s="18">
        <v>42072</v>
      </c>
      <c r="E2286" t="s">
        <v>77</v>
      </c>
      <c r="F2286" t="s">
        <v>1971</v>
      </c>
      <c r="G2286" t="s">
        <v>1972</v>
      </c>
      <c r="H2286" t="s">
        <v>53</v>
      </c>
      <c r="I2286" t="s">
        <v>54</v>
      </c>
      <c r="J2286" t="s">
        <v>5320</v>
      </c>
      <c r="K2286" t="s">
        <v>281</v>
      </c>
      <c r="L2286">
        <v>47362</v>
      </c>
      <c r="M2286" t="s">
        <v>132</v>
      </c>
      <c r="N2286" t="s">
        <v>5321</v>
      </c>
      <c r="O2286" t="s">
        <v>73</v>
      </c>
      <c r="P2286" t="s">
        <v>105</v>
      </c>
      <c r="Q2286" t="s">
        <v>1460</v>
      </c>
      <c r="R2286" s="19">
        <v>60.69</v>
      </c>
      <c r="S2286" s="17">
        <v>7</v>
      </c>
      <c r="T2286" s="20">
        <v>0</v>
      </c>
      <c r="U2286" s="19">
        <v>16.386299999999999</v>
      </c>
      <c r="V2286" s="20">
        <f t="shared" si="175"/>
        <v>0.26999999999999996</v>
      </c>
      <c r="W2286" s="17">
        <f t="shared" si="176"/>
        <v>2015</v>
      </c>
      <c r="X2286" t="str">
        <f t="shared" si="177"/>
        <v>Mar-2015</v>
      </c>
      <c r="Y2286" s="17">
        <f t="shared" si="178"/>
        <v>4</v>
      </c>
      <c r="Z2286" t="str">
        <f t="shared" si="179"/>
        <v>0% (No Discount)</v>
      </c>
      <c r="AA2286" s="17">
        <f>IF(COUNTIF($B$2:B2286,B2286)=1,1,0)</f>
        <v>0</v>
      </c>
      <c r="AB2286" s="17">
        <f>IF(COUNTIF($F$2:F2286,F2286)=1,1,0)</f>
        <v>0</v>
      </c>
    </row>
    <row r="2287" spans="1:28" x14ac:dyDescent="0.2">
      <c r="A2287" s="17">
        <v>2286</v>
      </c>
      <c r="B2287" t="s">
        <v>5322</v>
      </c>
      <c r="C2287" s="18">
        <v>42495</v>
      </c>
      <c r="D2287" s="18">
        <v>42498</v>
      </c>
      <c r="E2287" t="s">
        <v>215</v>
      </c>
      <c r="F2287" t="s">
        <v>5323</v>
      </c>
      <c r="G2287" t="s">
        <v>5324</v>
      </c>
      <c r="H2287" t="s">
        <v>68</v>
      </c>
      <c r="I2287" t="s">
        <v>54</v>
      </c>
      <c r="J2287" t="s">
        <v>1215</v>
      </c>
      <c r="K2287" t="s">
        <v>362</v>
      </c>
      <c r="L2287">
        <v>37130</v>
      </c>
      <c r="M2287" t="s">
        <v>57</v>
      </c>
      <c r="N2287" t="s">
        <v>5325</v>
      </c>
      <c r="O2287" t="s">
        <v>73</v>
      </c>
      <c r="P2287" t="s">
        <v>117</v>
      </c>
      <c r="Q2287" t="s">
        <v>5326</v>
      </c>
      <c r="R2287" s="19">
        <v>14.352</v>
      </c>
      <c r="S2287" s="17">
        <v>3</v>
      </c>
      <c r="T2287" s="20">
        <v>0.2</v>
      </c>
      <c r="U2287" s="19">
        <v>5.2026000000000003</v>
      </c>
      <c r="V2287" s="20">
        <f t="shared" si="175"/>
        <v>0.36249999999999999</v>
      </c>
      <c r="W2287" s="17">
        <f t="shared" si="176"/>
        <v>2016</v>
      </c>
      <c r="X2287" t="str">
        <f t="shared" si="177"/>
        <v>May-2016</v>
      </c>
      <c r="Y2287" s="17">
        <f t="shared" si="178"/>
        <v>3</v>
      </c>
      <c r="Z2287" t="str">
        <f t="shared" si="179"/>
        <v>11-20%</v>
      </c>
      <c r="AA2287" s="17">
        <f>IF(COUNTIF($B$2:B2287,B2287)=1,1,0)</f>
        <v>1</v>
      </c>
      <c r="AB2287" s="17">
        <f>IF(COUNTIF($F$2:F2287,F2287)=1,1,0)</f>
        <v>1</v>
      </c>
    </row>
    <row r="2288" spans="1:28" x14ac:dyDescent="0.2">
      <c r="A2288" s="17">
        <v>2287</v>
      </c>
      <c r="B2288" t="s">
        <v>5327</v>
      </c>
      <c r="C2288" s="18">
        <v>43056</v>
      </c>
      <c r="D2288" s="18">
        <v>43062</v>
      </c>
      <c r="E2288" t="s">
        <v>77</v>
      </c>
      <c r="F2288" t="s">
        <v>3294</v>
      </c>
      <c r="G2288" t="s">
        <v>3295</v>
      </c>
      <c r="H2288" t="s">
        <v>53</v>
      </c>
      <c r="I2288" t="s">
        <v>54</v>
      </c>
      <c r="J2288" t="s">
        <v>2008</v>
      </c>
      <c r="K2288" t="s">
        <v>346</v>
      </c>
      <c r="L2288">
        <v>24153</v>
      </c>
      <c r="M2288" t="s">
        <v>57</v>
      </c>
      <c r="N2288" t="s">
        <v>5328</v>
      </c>
      <c r="O2288" t="s">
        <v>73</v>
      </c>
      <c r="P2288" t="s">
        <v>105</v>
      </c>
      <c r="Q2288" t="s">
        <v>5329</v>
      </c>
      <c r="R2288" s="19">
        <v>35.04</v>
      </c>
      <c r="S2288" s="17">
        <v>2</v>
      </c>
      <c r="T2288" s="20">
        <v>0</v>
      </c>
      <c r="U2288" s="19">
        <v>12.263999999999999</v>
      </c>
      <c r="V2288" s="20">
        <f t="shared" si="175"/>
        <v>0.35</v>
      </c>
      <c r="W2288" s="17">
        <f t="shared" si="176"/>
        <v>2017</v>
      </c>
      <c r="X2288" t="str">
        <f t="shared" si="177"/>
        <v>Nov-2017</v>
      </c>
      <c r="Y2288" s="17">
        <f t="shared" si="178"/>
        <v>6</v>
      </c>
      <c r="Z2288" t="str">
        <f t="shared" si="179"/>
        <v>0% (No Discount)</v>
      </c>
      <c r="AA2288" s="17">
        <f>IF(COUNTIF($B$2:B2288,B2288)=1,1,0)</f>
        <v>1</v>
      </c>
      <c r="AB2288" s="17">
        <f>IF(COUNTIF($F$2:F2288,F2288)=1,1,0)</f>
        <v>0</v>
      </c>
    </row>
    <row r="2289" spans="1:28" x14ac:dyDescent="0.2">
      <c r="A2289" s="17">
        <v>2288</v>
      </c>
      <c r="B2289" t="s">
        <v>5330</v>
      </c>
      <c r="C2289" s="18">
        <v>42887</v>
      </c>
      <c r="D2289" s="18">
        <v>42891</v>
      </c>
      <c r="E2289" t="s">
        <v>50</v>
      </c>
      <c r="F2289" t="s">
        <v>1055</v>
      </c>
      <c r="G2289" t="s">
        <v>1056</v>
      </c>
      <c r="H2289" t="s">
        <v>68</v>
      </c>
      <c r="I2289" t="s">
        <v>54</v>
      </c>
      <c r="J2289" t="s">
        <v>2869</v>
      </c>
      <c r="K2289" t="s">
        <v>525</v>
      </c>
      <c r="L2289">
        <v>43615</v>
      </c>
      <c r="M2289" t="s">
        <v>175</v>
      </c>
      <c r="N2289" t="s">
        <v>5331</v>
      </c>
      <c r="O2289" t="s">
        <v>73</v>
      </c>
      <c r="P2289" t="s">
        <v>105</v>
      </c>
      <c r="Q2289" t="s">
        <v>5332</v>
      </c>
      <c r="R2289" s="19">
        <v>17.48</v>
      </c>
      <c r="S2289" s="17">
        <v>5</v>
      </c>
      <c r="T2289" s="20">
        <v>0.2</v>
      </c>
      <c r="U2289" s="19">
        <v>1.3109999999999999</v>
      </c>
      <c r="V2289" s="20">
        <f t="shared" si="175"/>
        <v>7.4999999999999997E-2</v>
      </c>
      <c r="W2289" s="17">
        <f t="shared" si="176"/>
        <v>2017</v>
      </c>
      <c r="X2289" t="str">
        <f t="shared" si="177"/>
        <v>Jun-2017</v>
      </c>
      <c r="Y2289" s="17">
        <f t="shared" si="178"/>
        <v>4</v>
      </c>
      <c r="Z2289" t="str">
        <f t="shared" si="179"/>
        <v>11-20%</v>
      </c>
      <c r="AA2289" s="17">
        <f>IF(COUNTIF($B$2:B2289,B2289)=1,1,0)</f>
        <v>1</v>
      </c>
      <c r="AB2289" s="17">
        <f>IF(COUNTIF($F$2:F2289,F2289)=1,1,0)</f>
        <v>0</v>
      </c>
    </row>
    <row r="2290" spans="1:28" x14ac:dyDescent="0.2">
      <c r="A2290" s="17">
        <v>2289</v>
      </c>
      <c r="B2290" t="s">
        <v>5333</v>
      </c>
      <c r="C2290" s="18">
        <v>42896</v>
      </c>
      <c r="D2290" s="18">
        <v>42899</v>
      </c>
      <c r="E2290" t="s">
        <v>215</v>
      </c>
      <c r="F2290" t="s">
        <v>5044</v>
      </c>
      <c r="G2290" t="s">
        <v>5045</v>
      </c>
      <c r="H2290" t="s">
        <v>53</v>
      </c>
      <c r="I2290" t="s">
        <v>54</v>
      </c>
      <c r="J2290" t="s">
        <v>69</v>
      </c>
      <c r="K2290" t="s">
        <v>70</v>
      </c>
      <c r="L2290">
        <v>90032</v>
      </c>
      <c r="M2290" t="s">
        <v>71</v>
      </c>
      <c r="N2290" t="s">
        <v>3303</v>
      </c>
      <c r="O2290" t="s">
        <v>73</v>
      </c>
      <c r="P2290" t="s">
        <v>95</v>
      </c>
      <c r="Q2290" t="s">
        <v>3304</v>
      </c>
      <c r="R2290" s="19">
        <v>16.399999999999999</v>
      </c>
      <c r="S2290" s="17">
        <v>5</v>
      </c>
      <c r="T2290" s="20">
        <v>0</v>
      </c>
      <c r="U2290" s="19">
        <v>4.7560000000000002</v>
      </c>
      <c r="V2290" s="20">
        <f t="shared" si="175"/>
        <v>0.29000000000000004</v>
      </c>
      <c r="W2290" s="17">
        <f t="shared" si="176"/>
        <v>2017</v>
      </c>
      <c r="X2290" t="str">
        <f t="shared" si="177"/>
        <v>Jun-2017</v>
      </c>
      <c r="Y2290" s="17">
        <f t="shared" si="178"/>
        <v>3</v>
      </c>
      <c r="Z2290" t="str">
        <f t="shared" si="179"/>
        <v>0% (No Discount)</v>
      </c>
      <c r="AA2290" s="17">
        <f>IF(COUNTIF($B$2:B2290,B2290)=1,1,0)</f>
        <v>1</v>
      </c>
      <c r="AB2290" s="17">
        <f>IF(COUNTIF($F$2:F2290,F2290)=1,1,0)</f>
        <v>0</v>
      </c>
    </row>
    <row r="2291" spans="1:28" x14ac:dyDescent="0.2">
      <c r="A2291" s="17">
        <v>2290</v>
      </c>
      <c r="B2291" t="s">
        <v>5334</v>
      </c>
      <c r="C2291" s="18">
        <v>42743</v>
      </c>
      <c r="D2291" s="18">
        <v>42746</v>
      </c>
      <c r="E2291" t="s">
        <v>215</v>
      </c>
      <c r="F2291" t="s">
        <v>5335</v>
      </c>
      <c r="G2291" t="s">
        <v>5336</v>
      </c>
      <c r="H2291" t="s">
        <v>68</v>
      </c>
      <c r="I2291" t="s">
        <v>54</v>
      </c>
      <c r="J2291" t="s">
        <v>122</v>
      </c>
      <c r="K2291" t="s">
        <v>123</v>
      </c>
      <c r="L2291">
        <v>98115</v>
      </c>
      <c r="M2291" t="s">
        <v>71</v>
      </c>
      <c r="N2291" t="s">
        <v>5337</v>
      </c>
      <c r="O2291" t="s">
        <v>59</v>
      </c>
      <c r="P2291" t="s">
        <v>83</v>
      </c>
      <c r="Q2291" t="s">
        <v>5338</v>
      </c>
      <c r="R2291" s="19">
        <v>892.98</v>
      </c>
      <c r="S2291" s="17">
        <v>2</v>
      </c>
      <c r="T2291" s="20">
        <v>0</v>
      </c>
      <c r="U2291" s="19">
        <v>80.368200000000002</v>
      </c>
      <c r="V2291" s="20">
        <f t="shared" si="175"/>
        <v>0.09</v>
      </c>
      <c r="W2291" s="17">
        <f t="shared" si="176"/>
        <v>2017</v>
      </c>
      <c r="X2291" t="str">
        <f t="shared" si="177"/>
        <v>Jan-2017</v>
      </c>
      <c r="Y2291" s="17">
        <f t="shared" si="178"/>
        <v>3</v>
      </c>
      <c r="Z2291" t="str">
        <f t="shared" si="179"/>
        <v>0% (No Discount)</v>
      </c>
      <c r="AA2291" s="17">
        <f>IF(COUNTIF($B$2:B2291,B2291)=1,1,0)</f>
        <v>1</v>
      </c>
      <c r="AB2291" s="17">
        <f>IF(COUNTIF($F$2:F2291,F2291)=1,1,0)</f>
        <v>1</v>
      </c>
    </row>
    <row r="2292" spans="1:28" x14ac:dyDescent="0.2">
      <c r="A2292" s="17">
        <v>2291</v>
      </c>
      <c r="B2292" t="s">
        <v>5339</v>
      </c>
      <c r="C2292" s="18">
        <v>42114</v>
      </c>
      <c r="D2292" s="18">
        <v>42119</v>
      </c>
      <c r="E2292" t="s">
        <v>77</v>
      </c>
      <c r="F2292" t="s">
        <v>3171</v>
      </c>
      <c r="G2292" t="s">
        <v>3172</v>
      </c>
      <c r="H2292" t="s">
        <v>68</v>
      </c>
      <c r="I2292" t="s">
        <v>54</v>
      </c>
      <c r="J2292" t="s">
        <v>524</v>
      </c>
      <c r="K2292" t="s">
        <v>1302</v>
      </c>
      <c r="L2292">
        <v>31907</v>
      </c>
      <c r="M2292" t="s">
        <v>57</v>
      </c>
      <c r="N2292" t="s">
        <v>2617</v>
      </c>
      <c r="O2292" t="s">
        <v>98</v>
      </c>
      <c r="P2292" t="s">
        <v>99</v>
      </c>
      <c r="Q2292" t="s">
        <v>2618</v>
      </c>
      <c r="R2292" s="19">
        <v>287.97000000000003</v>
      </c>
      <c r="S2292" s="17">
        <v>3</v>
      </c>
      <c r="T2292" s="20">
        <v>0</v>
      </c>
      <c r="U2292" s="19">
        <v>77.751900000000006</v>
      </c>
      <c r="V2292" s="20">
        <f t="shared" si="175"/>
        <v>0.27</v>
      </c>
      <c r="W2292" s="17">
        <f t="shared" si="176"/>
        <v>2015</v>
      </c>
      <c r="X2292" t="str">
        <f t="shared" si="177"/>
        <v>Apr-2015</v>
      </c>
      <c r="Y2292" s="17">
        <f t="shared" si="178"/>
        <v>5</v>
      </c>
      <c r="Z2292" t="str">
        <f t="shared" si="179"/>
        <v>0% (No Discount)</v>
      </c>
      <c r="AA2292" s="17">
        <f>IF(COUNTIF($B$2:B2292,B2292)=1,1,0)</f>
        <v>1</v>
      </c>
      <c r="AB2292" s="17">
        <f>IF(COUNTIF($F$2:F2292,F2292)=1,1,0)</f>
        <v>0</v>
      </c>
    </row>
    <row r="2293" spans="1:28" x14ac:dyDescent="0.2">
      <c r="A2293" s="17">
        <v>2292</v>
      </c>
      <c r="B2293" t="s">
        <v>5339</v>
      </c>
      <c r="C2293" s="18">
        <v>42114</v>
      </c>
      <c r="D2293" s="18">
        <v>42119</v>
      </c>
      <c r="E2293" t="s">
        <v>77</v>
      </c>
      <c r="F2293" t="s">
        <v>3171</v>
      </c>
      <c r="G2293" t="s">
        <v>3172</v>
      </c>
      <c r="H2293" t="s">
        <v>68</v>
      </c>
      <c r="I2293" t="s">
        <v>54</v>
      </c>
      <c r="J2293" t="s">
        <v>524</v>
      </c>
      <c r="K2293" t="s">
        <v>1302</v>
      </c>
      <c r="L2293">
        <v>31907</v>
      </c>
      <c r="M2293" t="s">
        <v>57</v>
      </c>
      <c r="N2293" t="s">
        <v>4292</v>
      </c>
      <c r="O2293" t="s">
        <v>59</v>
      </c>
      <c r="P2293" t="s">
        <v>92</v>
      </c>
      <c r="Q2293" t="s">
        <v>4293</v>
      </c>
      <c r="R2293" s="19">
        <v>595.38</v>
      </c>
      <c r="S2293" s="17">
        <v>6</v>
      </c>
      <c r="T2293" s="20">
        <v>0</v>
      </c>
      <c r="U2293" s="19">
        <v>297.69</v>
      </c>
      <c r="V2293" s="20">
        <f t="shared" si="175"/>
        <v>0.5</v>
      </c>
      <c r="W2293" s="17">
        <f t="shared" si="176"/>
        <v>2015</v>
      </c>
      <c r="X2293" t="str">
        <f t="shared" si="177"/>
        <v>Apr-2015</v>
      </c>
      <c r="Y2293" s="17">
        <f t="shared" si="178"/>
        <v>5</v>
      </c>
      <c r="Z2293" t="str">
        <f t="shared" si="179"/>
        <v>0% (No Discount)</v>
      </c>
      <c r="AA2293" s="17">
        <f>IF(COUNTIF($B$2:B2293,B2293)=1,1,0)</f>
        <v>0</v>
      </c>
      <c r="AB2293" s="17">
        <f>IF(COUNTIF($F$2:F2293,F2293)=1,1,0)</f>
        <v>0</v>
      </c>
    </row>
    <row r="2294" spans="1:28" x14ac:dyDescent="0.2">
      <c r="A2294" s="17">
        <v>2293</v>
      </c>
      <c r="B2294" t="s">
        <v>5339</v>
      </c>
      <c r="C2294" s="18">
        <v>42114</v>
      </c>
      <c r="D2294" s="18">
        <v>42119</v>
      </c>
      <c r="E2294" t="s">
        <v>77</v>
      </c>
      <c r="F2294" t="s">
        <v>3171</v>
      </c>
      <c r="G2294" t="s">
        <v>3172</v>
      </c>
      <c r="H2294" t="s">
        <v>68</v>
      </c>
      <c r="I2294" t="s">
        <v>54</v>
      </c>
      <c r="J2294" t="s">
        <v>524</v>
      </c>
      <c r="K2294" t="s">
        <v>1302</v>
      </c>
      <c r="L2294">
        <v>31907</v>
      </c>
      <c r="M2294" t="s">
        <v>57</v>
      </c>
      <c r="N2294" t="s">
        <v>3086</v>
      </c>
      <c r="O2294" t="s">
        <v>73</v>
      </c>
      <c r="P2294" t="s">
        <v>117</v>
      </c>
      <c r="Q2294" t="s">
        <v>3087</v>
      </c>
      <c r="R2294" s="19">
        <v>12.96</v>
      </c>
      <c r="S2294" s="17">
        <v>2</v>
      </c>
      <c r="T2294" s="20">
        <v>0</v>
      </c>
      <c r="U2294" s="19">
        <v>6.2207999999999997</v>
      </c>
      <c r="V2294" s="20">
        <f t="shared" si="175"/>
        <v>0.47999999999999993</v>
      </c>
      <c r="W2294" s="17">
        <f t="shared" si="176"/>
        <v>2015</v>
      </c>
      <c r="X2294" t="str">
        <f t="shared" si="177"/>
        <v>Apr-2015</v>
      </c>
      <c r="Y2294" s="17">
        <f t="shared" si="178"/>
        <v>5</v>
      </c>
      <c r="Z2294" t="str">
        <f t="shared" si="179"/>
        <v>0% (No Discount)</v>
      </c>
      <c r="AA2294" s="17">
        <f>IF(COUNTIF($B$2:B2294,B2294)=1,1,0)</f>
        <v>0</v>
      </c>
      <c r="AB2294" s="17">
        <f>IF(COUNTIF($F$2:F2294,F2294)=1,1,0)</f>
        <v>0</v>
      </c>
    </row>
    <row r="2295" spans="1:28" x14ac:dyDescent="0.2">
      <c r="A2295" s="17">
        <v>2294</v>
      </c>
      <c r="B2295" t="s">
        <v>5340</v>
      </c>
      <c r="C2295" s="18">
        <v>42309</v>
      </c>
      <c r="D2295" s="18">
        <v>42314</v>
      </c>
      <c r="E2295" t="s">
        <v>77</v>
      </c>
      <c r="F2295" t="s">
        <v>3637</v>
      </c>
      <c r="G2295" t="s">
        <v>3638</v>
      </c>
      <c r="H2295" t="s">
        <v>68</v>
      </c>
      <c r="I2295" t="s">
        <v>54</v>
      </c>
      <c r="J2295" t="s">
        <v>293</v>
      </c>
      <c r="K2295" t="s">
        <v>294</v>
      </c>
      <c r="L2295">
        <v>10009</v>
      </c>
      <c r="M2295" t="s">
        <v>175</v>
      </c>
      <c r="N2295" t="s">
        <v>1968</v>
      </c>
      <c r="O2295" t="s">
        <v>98</v>
      </c>
      <c r="P2295" t="s">
        <v>99</v>
      </c>
      <c r="Q2295" t="s">
        <v>1969</v>
      </c>
      <c r="R2295" s="19">
        <v>4.95</v>
      </c>
      <c r="S2295" s="17">
        <v>1</v>
      </c>
      <c r="T2295" s="20">
        <v>0</v>
      </c>
      <c r="U2295" s="19">
        <v>1.3365</v>
      </c>
      <c r="V2295" s="20">
        <f t="shared" si="175"/>
        <v>0.27</v>
      </c>
      <c r="W2295" s="17">
        <f t="shared" si="176"/>
        <v>2015</v>
      </c>
      <c r="X2295" t="str">
        <f t="shared" si="177"/>
        <v>Nov-2015</v>
      </c>
      <c r="Y2295" s="17">
        <f t="shared" si="178"/>
        <v>5</v>
      </c>
      <c r="Z2295" t="str">
        <f t="shared" si="179"/>
        <v>0% (No Discount)</v>
      </c>
      <c r="AA2295" s="17">
        <f>IF(COUNTIF($B$2:B2295,B2295)=1,1,0)</f>
        <v>1</v>
      </c>
      <c r="AB2295" s="17">
        <f>IF(COUNTIF($F$2:F2295,F2295)=1,1,0)</f>
        <v>0</v>
      </c>
    </row>
    <row r="2296" spans="1:28" x14ac:dyDescent="0.2">
      <c r="A2296" s="17">
        <v>2295</v>
      </c>
      <c r="B2296" t="s">
        <v>5341</v>
      </c>
      <c r="C2296" s="18">
        <v>43092</v>
      </c>
      <c r="D2296" s="18">
        <v>43096</v>
      </c>
      <c r="E2296" t="s">
        <v>77</v>
      </c>
      <c r="F2296" t="s">
        <v>4463</v>
      </c>
      <c r="G2296" t="s">
        <v>4464</v>
      </c>
      <c r="H2296" t="s">
        <v>68</v>
      </c>
      <c r="I2296" t="s">
        <v>54</v>
      </c>
      <c r="J2296" t="s">
        <v>3723</v>
      </c>
      <c r="K2296" t="s">
        <v>776</v>
      </c>
      <c r="L2296">
        <v>6457</v>
      </c>
      <c r="M2296" t="s">
        <v>175</v>
      </c>
      <c r="N2296" t="s">
        <v>365</v>
      </c>
      <c r="O2296" t="s">
        <v>59</v>
      </c>
      <c r="P2296" t="s">
        <v>92</v>
      </c>
      <c r="Q2296" t="s">
        <v>366</v>
      </c>
      <c r="R2296" s="19">
        <v>181.95</v>
      </c>
      <c r="S2296" s="17">
        <v>3</v>
      </c>
      <c r="T2296" s="20">
        <v>0</v>
      </c>
      <c r="U2296" s="19">
        <v>38.209499999999998</v>
      </c>
      <c r="V2296" s="20">
        <f t="shared" si="175"/>
        <v>0.21</v>
      </c>
      <c r="W2296" s="17">
        <f t="shared" si="176"/>
        <v>2017</v>
      </c>
      <c r="X2296" t="str">
        <f t="shared" si="177"/>
        <v>Dec-2017</v>
      </c>
      <c r="Y2296" s="17">
        <f t="shared" si="178"/>
        <v>4</v>
      </c>
      <c r="Z2296" t="str">
        <f t="shared" si="179"/>
        <v>0% (No Discount)</v>
      </c>
      <c r="AA2296" s="17">
        <f>IF(COUNTIF($B$2:B2296,B2296)=1,1,0)</f>
        <v>1</v>
      </c>
      <c r="AB2296" s="17">
        <f>IF(COUNTIF($F$2:F2296,F2296)=1,1,0)</f>
        <v>0</v>
      </c>
    </row>
    <row r="2297" spans="1:28" x14ac:dyDescent="0.2">
      <c r="A2297" s="17">
        <v>2296</v>
      </c>
      <c r="B2297" t="s">
        <v>5342</v>
      </c>
      <c r="C2297" s="18">
        <v>42309</v>
      </c>
      <c r="D2297" s="18">
        <v>42313</v>
      </c>
      <c r="E2297" t="s">
        <v>77</v>
      </c>
      <c r="F2297" t="s">
        <v>917</v>
      </c>
      <c r="G2297" t="s">
        <v>918</v>
      </c>
      <c r="H2297" t="s">
        <v>53</v>
      </c>
      <c r="I2297" t="s">
        <v>54</v>
      </c>
      <c r="J2297" t="s">
        <v>293</v>
      </c>
      <c r="K2297" t="s">
        <v>294</v>
      </c>
      <c r="L2297">
        <v>10011</v>
      </c>
      <c r="M2297" t="s">
        <v>175</v>
      </c>
      <c r="N2297" t="s">
        <v>3691</v>
      </c>
      <c r="O2297" t="s">
        <v>73</v>
      </c>
      <c r="P2297" t="s">
        <v>117</v>
      </c>
      <c r="Q2297" t="s">
        <v>3692</v>
      </c>
      <c r="R2297" s="19">
        <v>13.52</v>
      </c>
      <c r="S2297" s="17">
        <v>4</v>
      </c>
      <c r="T2297" s="20">
        <v>0</v>
      </c>
      <c r="U2297" s="19">
        <v>6.2191999999999998</v>
      </c>
      <c r="V2297" s="20">
        <f t="shared" si="175"/>
        <v>0.46</v>
      </c>
      <c r="W2297" s="17">
        <f t="shared" si="176"/>
        <v>2015</v>
      </c>
      <c r="X2297" t="str">
        <f t="shared" si="177"/>
        <v>Nov-2015</v>
      </c>
      <c r="Y2297" s="17">
        <f t="shared" si="178"/>
        <v>4</v>
      </c>
      <c r="Z2297" t="str">
        <f t="shared" si="179"/>
        <v>0% (No Discount)</v>
      </c>
      <c r="AA2297" s="17">
        <f>IF(COUNTIF($B$2:B2297,B2297)=1,1,0)</f>
        <v>1</v>
      </c>
      <c r="AB2297" s="17">
        <f>IF(COUNTIF($F$2:F2297,F2297)=1,1,0)</f>
        <v>0</v>
      </c>
    </row>
    <row r="2298" spans="1:28" x14ac:dyDescent="0.2">
      <c r="A2298" s="17">
        <v>2297</v>
      </c>
      <c r="B2298" t="s">
        <v>5342</v>
      </c>
      <c r="C2298" s="18">
        <v>42309</v>
      </c>
      <c r="D2298" s="18">
        <v>42313</v>
      </c>
      <c r="E2298" t="s">
        <v>77</v>
      </c>
      <c r="F2298" t="s">
        <v>917</v>
      </c>
      <c r="G2298" t="s">
        <v>918</v>
      </c>
      <c r="H2298" t="s">
        <v>53</v>
      </c>
      <c r="I2298" t="s">
        <v>54</v>
      </c>
      <c r="J2298" t="s">
        <v>293</v>
      </c>
      <c r="K2298" t="s">
        <v>294</v>
      </c>
      <c r="L2298">
        <v>10011</v>
      </c>
      <c r="M2298" t="s">
        <v>175</v>
      </c>
      <c r="N2298" t="s">
        <v>2710</v>
      </c>
      <c r="O2298" t="s">
        <v>59</v>
      </c>
      <c r="P2298" t="s">
        <v>92</v>
      </c>
      <c r="Q2298" t="s">
        <v>2711</v>
      </c>
      <c r="R2298" s="19">
        <v>259.7</v>
      </c>
      <c r="S2298" s="17">
        <v>5</v>
      </c>
      <c r="T2298" s="20">
        <v>0</v>
      </c>
      <c r="U2298" s="19">
        <v>106.477</v>
      </c>
      <c r="V2298" s="20">
        <f t="shared" si="175"/>
        <v>0.41000000000000003</v>
      </c>
      <c r="W2298" s="17">
        <f t="shared" si="176"/>
        <v>2015</v>
      </c>
      <c r="X2298" t="str">
        <f t="shared" si="177"/>
        <v>Nov-2015</v>
      </c>
      <c r="Y2298" s="17">
        <f t="shared" si="178"/>
        <v>4</v>
      </c>
      <c r="Z2298" t="str">
        <f t="shared" si="179"/>
        <v>0% (No Discount)</v>
      </c>
      <c r="AA2298" s="17">
        <f>IF(COUNTIF($B$2:B2298,B2298)=1,1,0)</f>
        <v>0</v>
      </c>
      <c r="AB2298" s="17">
        <f>IF(COUNTIF($F$2:F2298,F2298)=1,1,0)</f>
        <v>0</v>
      </c>
    </row>
    <row r="2299" spans="1:28" x14ac:dyDescent="0.2">
      <c r="A2299" s="17">
        <v>2298</v>
      </c>
      <c r="B2299" t="s">
        <v>5342</v>
      </c>
      <c r="C2299" s="18">
        <v>42309</v>
      </c>
      <c r="D2299" s="18">
        <v>42313</v>
      </c>
      <c r="E2299" t="s">
        <v>77</v>
      </c>
      <c r="F2299" t="s">
        <v>917</v>
      </c>
      <c r="G2299" t="s">
        <v>918</v>
      </c>
      <c r="H2299" t="s">
        <v>53</v>
      </c>
      <c r="I2299" t="s">
        <v>54</v>
      </c>
      <c r="J2299" t="s">
        <v>293</v>
      </c>
      <c r="K2299" t="s">
        <v>294</v>
      </c>
      <c r="L2299">
        <v>10011</v>
      </c>
      <c r="M2299" t="s">
        <v>175</v>
      </c>
      <c r="N2299" t="s">
        <v>5343</v>
      </c>
      <c r="O2299" t="s">
        <v>98</v>
      </c>
      <c r="P2299" t="s">
        <v>99</v>
      </c>
      <c r="Q2299" t="s">
        <v>5344</v>
      </c>
      <c r="R2299" s="19">
        <v>42.95</v>
      </c>
      <c r="S2299" s="17">
        <v>1</v>
      </c>
      <c r="T2299" s="20">
        <v>0</v>
      </c>
      <c r="U2299" s="19">
        <v>1.2885</v>
      </c>
      <c r="V2299" s="20">
        <f t="shared" si="175"/>
        <v>0.03</v>
      </c>
      <c r="W2299" s="17">
        <f t="shared" si="176"/>
        <v>2015</v>
      </c>
      <c r="X2299" t="str">
        <f t="shared" si="177"/>
        <v>Nov-2015</v>
      </c>
      <c r="Y2299" s="17">
        <f t="shared" si="178"/>
        <v>4</v>
      </c>
      <c r="Z2299" t="str">
        <f t="shared" si="179"/>
        <v>0% (No Discount)</v>
      </c>
      <c r="AA2299" s="17">
        <f>IF(COUNTIF($B$2:B2299,B2299)=1,1,0)</f>
        <v>0</v>
      </c>
      <c r="AB2299" s="17">
        <f>IF(COUNTIF($F$2:F2299,F2299)=1,1,0)</f>
        <v>0</v>
      </c>
    </row>
    <row r="2300" spans="1:28" x14ac:dyDescent="0.2">
      <c r="A2300" s="17">
        <v>2299</v>
      </c>
      <c r="B2300" t="s">
        <v>5342</v>
      </c>
      <c r="C2300" s="18">
        <v>42309</v>
      </c>
      <c r="D2300" s="18">
        <v>42313</v>
      </c>
      <c r="E2300" t="s">
        <v>77</v>
      </c>
      <c r="F2300" t="s">
        <v>917</v>
      </c>
      <c r="G2300" t="s">
        <v>918</v>
      </c>
      <c r="H2300" t="s">
        <v>53</v>
      </c>
      <c r="I2300" t="s">
        <v>54</v>
      </c>
      <c r="J2300" t="s">
        <v>293</v>
      </c>
      <c r="K2300" t="s">
        <v>294</v>
      </c>
      <c r="L2300">
        <v>10011</v>
      </c>
      <c r="M2300" t="s">
        <v>175</v>
      </c>
      <c r="N2300" t="s">
        <v>2576</v>
      </c>
      <c r="O2300" t="s">
        <v>98</v>
      </c>
      <c r="P2300" t="s">
        <v>188</v>
      </c>
      <c r="Q2300" t="s">
        <v>2577</v>
      </c>
      <c r="R2300" s="19">
        <v>1399.93</v>
      </c>
      <c r="S2300" s="17">
        <v>7</v>
      </c>
      <c r="T2300" s="20">
        <v>0</v>
      </c>
      <c r="U2300" s="19">
        <v>601.96990000000005</v>
      </c>
      <c r="V2300" s="20">
        <f t="shared" si="175"/>
        <v>0.43</v>
      </c>
      <c r="W2300" s="17">
        <f t="shared" si="176"/>
        <v>2015</v>
      </c>
      <c r="X2300" t="str">
        <f t="shared" si="177"/>
        <v>Nov-2015</v>
      </c>
      <c r="Y2300" s="17">
        <f t="shared" si="178"/>
        <v>4</v>
      </c>
      <c r="Z2300" t="str">
        <f t="shared" si="179"/>
        <v>0% (No Discount)</v>
      </c>
      <c r="AA2300" s="17">
        <f>IF(COUNTIF($B$2:B2300,B2300)=1,1,0)</f>
        <v>0</v>
      </c>
      <c r="AB2300" s="17">
        <f>IF(COUNTIF($F$2:F2300,F2300)=1,1,0)</f>
        <v>0</v>
      </c>
    </row>
    <row r="2301" spans="1:28" x14ac:dyDescent="0.2">
      <c r="A2301" s="17">
        <v>2300</v>
      </c>
      <c r="B2301" t="s">
        <v>5342</v>
      </c>
      <c r="C2301" s="18">
        <v>42309</v>
      </c>
      <c r="D2301" s="18">
        <v>42313</v>
      </c>
      <c r="E2301" t="s">
        <v>77</v>
      </c>
      <c r="F2301" t="s">
        <v>917</v>
      </c>
      <c r="G2301" t="s">
        <v>918</v>
      </c>
      <c r="H2301" t="s">
        <v>53</v>
      </c>
      <c r="I2301" t="s">
        <v>54</v>
      </c>
      <c r="J2301" t="s">
        <v>293</v>
      </c>
      <c r="K2301" t="s">
        <v>294</v>
      </c>
      <c r="L2301">
        <v>10011</v>
      </c>
      <c r="M2301" t="s">
        <v>175</v>
      </c>
      <c r="N2301" t="s">
        <v>1888</v>
      </c>
      <c r="O2301" t="s">
        <v>98</v>
      </c>
      <c r="P2301" t="s">
        <v>99</v>
      </c>
      <c r="Q2301" t="s">
        <v>1889</v>
      </c>
      <c r="R2301" s="19">
        <v>503.96</v>
      </c>
      <c r="S2301" s="17">
        <v>4</v>
      </c>
      <c r="T2301" s="20">
        <v>0</v>
      </c>
      <c r="U2301" s="19">
        <v>125.99</v>
      </c>
      <c r="V2301" s="20">
        <f t="shared" si="175"/>
        <v>0.25</v>
      </c>
      <c r="W2301" s="17">
        <f t="shared" si="176"/>
        <v>2015</v>
      </c>
      <c r="X2301" t="str">
        <f t="shared" si="177"/>
        <v>Nov-2015</v>
      </c>
      <c r="Y2301" s="17">
        <f t="shared" si="178"/>
        <v>4</v>
      </c>
      <c r="Z2301" t="str">
        <f t="shared" si="179"/>
        <v>0% (No Discount)</v>
      </c>
      <c r="AA2301" s="17">
        <f>IF(COUNTIF($B$2:B2301,B2301)=1,1,0)</f>
        <v>0</v>
      </c>
      <c r="AB2301" s="17">
        <f>IF(COUNTIF($F$2:F2301,F2301)=1,1,0)</f>
        <v>0</v>
      </c>
    </row>
    <row r="2302" spans="1:28" x14ac:dyDescent="0.2">
      <c r="A2302" s="17">
        <v>2301</v>
      </c>
      <c r="B2302" t="s">
        <v>5345</v>
      </c>
      <c r="C2302" s="18">
        <v>41957</v>
      </c>
      <c r="D2302" s="18">
        <v>41961</v>
      </c>
      <c r="E2302" t="s">
        <v>77</v>
      </c>
      <c r="F2302" t="s">
        <v>1288</v>
      </c>
      <c r="G2302" t="s">
        <v>1289</v>
      </c>
      <c r="H2302" t="s">
        <v>53</v>
      </c>
      <c r="I2302" t="s">
        <v>54</v>
      </c>
      <c r="J2302" t="s">
        <v>5346</v>
      </c>
      <c r="K2302" t="s">
        <v>265</v>
      </c>
      <c r="L2302">
        <v>48640</v>
      </c>
      <c r="M2302" t="s">
        <v>132</v>
      </c>
      <c r="N2302" t="s">
        <v>135</v>
      </c>
      <c r="O2302" t="s">
        <v>73</v>
      </c>
      <c r="P2302" t="s">
        <v>102</v>
      </c>
      <c r="Q2302" t="s">
        <v>136</v>
      </c>
      <c r="R2302" s="19">
        <v>12.72</v>
      </c>
      <c r="S2302" s="17">
        <v>3</v>
      </c>
      <c r="T2302" s="20">
        <v>0</v>
      </c>
      <c r="U2302" s="19">
        <v>6.36</v>
      </c>
      <c r="V2302" s="20">
        <f t="shared" si="175"/>
        <v>0.5</v>
      </c>
      <c r="W2302" s="17">
        <f t="shared" si="176"/>
        <v>2014</v>
      </c>
      <c r="X2302" t="str">
        <f t="shared" si="177"/>
        <v>Nov-2014</v>
      </c>
      <c r="Y2302" s="17">
        <f t="shared" si="178"/>
        <v>4</v>
      </c>
      <c r="Z2302" t="str">
        <f t="shared" si="179"/>
        <v>0% (No Discount)</v>
      </c>
      <c r="AA2302" s="17">
        <f>IF(COUNTIF($B$2:B2302,B2302)=1,1,0)</f>
        <v>1</v>
      </c>
      <c r="AB2302" s="17">
        <f>IF(COUNTIF($F$2:F2302,F2302)=1,1,0)</f>
        <v>0</v>
      </c>
    </row>
    <row r="2303" spans="1:28" x14ac:dyDescent="0.2">
      <c r="A2303" s="17">
        <v>2302</v>
      </c>
      <c r="B2303" t="s">
        <v>5345</v>
      </c>
      <c r="C2303" s="18">
        <v>41957</v>
      </c>
      <c r="D2303" s="18">
        <v>41961</v>
      </c>
      <c r="E2303" t="s">
        <v>77</v>
      </c>
      <c r="F2303" t="s">
        <v>1288</v>
      </c>
      <c r="G2303" t="s">
        <v>1289</v>
      </c>
      <c r="H2303" t="s">
        <v>53</v>
      </c>
      <c r="I2303" t="s">
        <v>54</v>
      </c>
      <c r="J2303" t="s">
        <v>5346</v>
      </c>
      <c r="K2303" t="s">
        <v>265</v>
      </c>
      <c r="L2303">
        <v>48640</v>
      </c>
      <c r="M2303" t="s">
        <v>132</v>
      </c>
      <c r="N2303" t="s">
        <v>2423</v>
      </c>
      <c r="O2303" t="s">
        <v>73</v>
      </c>
      <c r="P2303" t="s">
        <v>102</v>
      </c>
      <c r="Q2303" t="s">
        <v>2424</v>
      </c>
      <c r="R2303" s="19">
        <v>11.52</v>
      </c>
      <c r="S2303" s="17">
        <v>4</v>
      </c>
      <c r="T2303" s="20">
        <v>0</v>
      </c>
      <c r="U2303" s="19">
        <v>5.6448</v>
      </c>
      <c r="V2303" s="20">
        <f t="shared" si="175"/>
        <v>0.49000000000000005</v>
      </c>
      <c r="W2303" s="17">
        <f t="shared" si="176"/>
        <v>2014</v>
      </c>
      <c r="X2303" t="str">
        <f t="shared" si="177"/>
        <v>Nov-2014</v>
      </c>
      <c r="Y2303" s="17">
        <f t="shared" si="178"/>
        <v>4</v>
      </c>
      <c r="Z2303" t="str">
        <f t="shared" si="179"/>
        <v>0% (No Discount)</v>
      </c>
      <c r="AA2303" s="17">
        <f>IF(COUNTIF($B$2:B2303,B2303)=1,1,0)</f>
        <v>0</v>
      </c>
      <c r="AB2303" s="17">
        <f>IF(COUNTIF($F$2:F2303,F2303)=1,1,0)</f>
        <v>0</v>
      </c>
    </row>
    <row r="2304" spans="1:28" x14ac:dyDescent="0.2">
      <c r="A2304" s="17">
        <v>2303</v>
      </c>
      <c r="B2304" t="s">
        <v>5347</v>
      </c>
      <c r="C2304" s="18">
        <v>42386</v>
      </c>
      <c r="D2304" s="18">
        <v>42390</v>
      </c>
      <c r="E2304" t="s">
        <v>77</v>
      </c>
      <c r="F2304" t="s">
        <v>3291</v>
      </c>
      <c r="G2304" t="s">
        <v>3292</v>
      </c>
      <c r="H2304" t="s">
        <v>68</v>
      </c>
      <c r="I2304" t="s">
        <v>54</v>
      </c>
      <c r="J2304" t="s">
        <v>524</v>
      </c>
      <c r="K2304" t="s">
        <v>1302</v>
      </c>
      <c r="L2304">
        <v>31907</v>
      </c>
      <c r="M2304" t="s">
        <v>57</v>
      </c>
      <c r="N2304" t="s">
        <v>2175</v>
      </c>
      <c r="O2304" t="s">
        <v>98</v>
      </c>
      <c r="P2304" t="s">
        <v>188</v>
      </c>
      <c r="Q2304" t="s">
        <v>2176</v>
      </c>
      <c r="R2304" s="19">
        <v>316</v>
      </c>
      <c r="S2304" s="17">
        <v>4</v>
      </c>
      <c r="T2304" s="20">
        <v>0</v>
      </c>
      <c r="U2304" s="19">
        <v>31.6</v>
      </c>
      <c r="V2304" s="20">
        <f t="shared" si="175"/>
        <v>0.1</v>
      </c>
      <c r="W2304" s="17">
        <f t="shared" si="176"/>
        <v>2016</v>
      </c>
      <c r="X2304" t="str">
        <f t="shared" si="177"/>
        <v>Jan-2016</v>
      </c>
      <c r="Y2304" s="17">
        <f t="shared" si="178"/>
        <v>4</v>
      </c>
      <c r="Z2304" t="str">
        <f t="shared" si="179"/>
        <v>0% (No Discount)</v>
      </c>
      <c r="AA2304" s="17">
        <f>IF(COUNTIF($B$2:B2304,B2304)=1,1,0)</f>
        <v>1</v>
      </c>
      <c r="AB2304" s="17">
        <f>IF(COUNTIF($F$2:F2304,F2304)=1,1,0)</f>
        <v>0</v>
      </c>
    </row>
    <row r="2305" spans="1:28" x14ac:dyDescent="0.2">
      <c r="A2305" s="17">
        <v>2304</v>
      </c>
      <c r="B2305" t="s">
        <v>5348</v>
      </c>
      <c r="C2305" s="18">
        <v>42995</v>
      </c>
      <c r="D2305" s="18">
        <v>43000</v>
      </c>
      <c r="E2305" t="s">
        <v>50</v>
      </c>
      <c r="F2305" t="s">
        <v>2099</v>
      </c>
      <c r="G2305" t="s">
        <v>2100</v>
      </c>
      <c r="H2305" t="s">
        <v>129</v>
      </c>
      <c r="I2305" t="s">
        <v>54</v>
      </c>
      <c r="J2305" t="s">
        <v>3296</v>
      </c>
      <c r="K2305" t="s">
        <v>1302</v>
      </c>
      <c r="L2305">
        <v>30076</v>
      </c>
      <c r="M2305" t="s">
        <v>57</v>
      </c>
      <c r="N2305" t="s">
        <v>1310</v>
      </c>
      <c r="O2305" t="s">
        <v>59</v>
      </c>
      <c r="P2305" t="s">
        <v>63</v>
      </c>
      <c r="Q2305" t="s">
        <v>1311</v>
      </c>
      <c r="R2305" s="19">
        <v>723.92</v>
      </c>
      <c r="S2305" s="17">
        <v>4</v>
      </c>
      <c r="T2305" s="20">
        <v>0</v>
      </c>
      <c r="U2305" s="19">
        <v>188.2192</v>
      </c>
      <c r="V2305" s="20">
        <f t="shared" si="175"/>
        <v>0.26</v>
      </c>
      <c r="W2305" s="17">
        <f t="shared" si="176"/>
        <v>2017</v>
      </c>
      <c r="X2305" t="str">
        <f t="shared" si="177"/>
        <v>Sep-2017</v>
      </c>
      <c r="Y2305" s="17">
        <f t="shared" si="178"/>
        <v>5</v>
      </c>
      <c r="Z2305" t="str">
        <f t="shared" si="179"/>
        <v>0% (No Discount)</v>
      </c>
      <c r="AA2305" s="17">
        <f>IF(COUNTIF($B$2:B2305,B2305)=1,1,0)</f>
        <v>1</v>
      </c>
      <c r="AB2305" s="17">
        <f>IF(COUNTIF($F$2:F2305,F2305)=1,1,0)</f>
        <v>0</v>
      </c>
    </row>
    <row r="2306" spans="1:28" x14ac:dyDescent="0.2">
      <c r="A2306" s="17">
        <v>2305</v>
      </c>
      <c r="B2306" t="s">
        <v>5348</v>
      </c>
      <c r="C2306" s="18">
        <v>42995</v>
      </c>
      <c r="D2306" s="18">
        <v>43000</v>
      </c>
      <c r="E2306" t="s">
        <v>50</v>
      </c>
      <c r="F2306" t="s">
        <v>2099</v>
      </c>
      <c r="G2306" t="s">
        <v>2100</v>
      </c>
      <c r="H2306" t="s">
        <v>129</v>
      </c>
      <c r="I2306" t="s">
        <v>54</v>
      </c>
      <c r="J2306" t="s">
        <v>3296</v>
      </c>
      <c r="K2306" t="s">
        <v>1302</v>
      </c>
      <c r="L2306">
        <v>30076</v>
      </c>
      <c r="M2306" t="s">
        <v>57</v>
      </c>
      <c r="N2306" t="s">
        <v>1084</v>
      </c>
      <c r="O2306" t="s">
        <v>73</v>
      </c>
      <c r="P2306" t="s">
        <v>117</v>
      </c>
      <c r="Q2306" t="s">
        <v>213</v>
      </c>
      <c r="R2306" s="19">
        <v>106.32</v>
      </c>
      <c r="S2306" s="17">
        <v>3</v>
      </c>
      <c r="T2306" s="20">
        <v>0</v>
      </c>
      <c r="U2306" s="19">
        <v>49.970399999999998</v>
      </c>
      <c r="V2306" s="20">
        <f t="shared" ref="V2306:V2369" si="180">IFERROR(U2306/R2306,0)</f>
        <v>0.47000000000000003</v>
      </c>
      <c r="W2306" s="17">
        <f t="shared" ref="W2306:W2369" si="181">YEAR(C2306)</f>
        <v>2017</v>
      </c>
      <c r="X2306" t="str">
        <f t="shared" ref="X2306:X2369" si="182">TEXT(C2306,"mmm-yyyy")</f>
        <v>Sep-2017</v>
      </c>
      <c r="Y2306" s="17">
        <f t="shared" ref="Y2306:Y2369" si="183">D2306-C2306</f>
        <v>5</v>
      </c>
      <c r="Z2306" t="str">
        <f t="shared" ref="Z2306:Z2369" si="184">IF(T2306=0,"0% (No Discount)",IF(T2306&lt;=0.1,"1-10%",IF(T2306&lt;=0.2,"11-20%",IF(T2306&lt;=0.3,"21-30%",IF(T2306&lt;=0.4,"31-40%",IF(T2306&lt;=0.5,"41-50%","Over 50%"))))))</f>
        <v>0% (No Discount)</v>
      </c>
      <c r="AA2306" s="17">
        <f>IF(COUNTIF($B$2:B2306,B2306)=1,1,0)</f>
        <v>0</v>
      </c>
      <c r="AB2306" s="17">
        <f>IF(COUNTIF($F$2:F2306,F2306)=1,1,0)</f>
        <v>0</v>
      </c>
    </row>
    <row r="2307" spans="1:28" x14ac:dyDescent="0.2">
      <c r="A2307" s="17">
        <v>2306</v>
      </c>
      <c r="B2307" t="s">
        <v>5349</v>
      </c>
      <c r="C2307" s="18">
        <v>42727</v>
      </c>
      <c r="D2307" s="18">
        <v>42728</v>
      </c>
      <c r="E2307" t="s">
        <v>215</v>
      </c>
      <c r="F2307" t="s">
        <v>1161</v>
      </c>
      <c r="G2307" t="s">
        <v>1162</v>
      </c>
      <c r="H2307" t="s">
        <v>68</v>
      </c>
      <c r="I2307" t="s">
        <v>54</v>
      </c>
      <c r="J2307" t="s">
        <v>330</v>
      </c>
      <c r="K2307" t="s">
        <v>238</v>
      </c>
      <c r="L2307">
        <v>60623</v>
      </c>
      <c r="M2307" t="s">
        <v>132</v>
      </c>
      <c r="N2307" t="s">
        <v>2816</v>
      </c>
      <c r="O2307" t="s">
        <v>59</v>
      </c>
      <c r="P2307" t="s">
        <v>60</v>
      </c>
      <c r="Q2307" t="s">
        <v>2817</v>
      </c>
      <c r="R2307" s="19">
        <v>141.37200000000001</v>
      </c>
      <c r="S2307" s="17">
        <v>2</v>
      </c>
      <c r="T2307" s="20">
        <v>0.3</v>
      </c>
      <c r="U2307" s="19">
        <v>-14.1372</v>
      </c>
      <c r="V2307" s="20">
        <f t="shared" si="180"/>
        <v>-9.9999999999999992E-2</v>
      </c>
      <c r="W2307" s="17">
        <f t="shared" si="181"/>
        <v>2016</v>
      </c>
      <c r="X2307" t="str">
        <f t="shared" si="182"/>
        <v>Dec-2016</v>
      </c>
      <c r="Y2307" s="17">
        <f t="shared" si="183"/>
        <v>1</v>
      </c>
      <c r="Z2307" t="str">
        <f t="shared" si="184"/>
        <v>21-30%</v>
      </c>
      <c r="AA2307" s="17">
        <f>IF(COUNTIF($B$2:B2307,B2307)=1,1,0)</f>
        <v>1</v>
      </c>
      <c r="AB2307" s="17">
        <f>IF(COUNTIF($F$2:F2307,F2307)=1,1,0)</f>
        <v>0</v>
      </c>
    </row>
    <row r="2308" spans="1:28" x14ac:dyDescent="0.2">
      <c r="A2308" s="17">
        <v>2307</v>
      </c>
      <c r="B2308" t="s">
        <v>5350</v>
      </c>
      <c r="C2308" s="18">
        <v>42222</v>
      </c>
      <c r="D2308" s="18">
        <v>42224</v>
      </c>
      <c r="E2308" t="s">
        <v>215</v>
      </c>
      <c r="F2308" t="s">
        <v>871</v>
      </c>
      <c r="G2308" t="s">
        <v>872</v>
      </c>
      <c r="H2308" t="s">
        <v>68</v>
      </c>
      <c r="I2308" t="s">
        <v>54</v>
      </c>
      <c r="J2308" t="s">
        <v>211</v>
      </c>
      <c r="K2308" t="s">
        <v>131</v>
      </c>
      <c r="L2308">
        <v>77041</v>
      </c>
      <c r="M2308" t="s">
        <v>132</v>
      </c>
      <c r="N2308" t="s">
        <v>2977</v>
      </c>
      <c r="O2308" t="s">
        <v>73</v>
      </c>
      <c r="P2308" t="s">
        <v>117</v>
      </c>
      <c r="Q2308" t="s">
        <v>2978</v>
      </c>
      <c r="R2308" s="19">
        <v>27.216000000000001</v>
      </c>
      <c r="S2308" s="17">
        <v>3</v>
      </c>
      <c r="T2308" s="20">
        <v>0.2</v>
      </c>
      <c r="U2308" s="19">
        <v>9.8658000000000001</v>
      </c>
      <c r="V2308" s="20">
        <f t="shared" si="180"/>
        <v>0.36249999999999999</v>
      </c>
      <c r="W2308" s="17">
        <f t="shared" si="181"/>
        <v>2015</v>
      </c>
      <c r="X2308" t="str">
        <f t="shared" si="182"/>
        <v>Aug-2015</v>
      </c>
      <c r="Y2308" s="17">
        <f t="shared" si="183"/>
        <v>2</v>
      </c>
      <c r="Z2308" t="str">
        <f t="shared" si="184"/>
        <v>11-20%</v>
      </c>
      <c r="AA2308" s="17">
        <f>IF(COUNTIF($B$2:B2308,B2308)=1,1,0)</f>
        <v>1</v>
      </c>
      <c r="AB2308" s="17">
        <f>IF(COUNTIF($F$2:F2308,F2308)=1,1,0)</f>
        <v>0</v>
      </c>
    </row>
    <row r="2309" spans="1:28" x14ac:dyDescent="0.2">
      <c r="A2309" s="17">
        <v>2308</v>
      </c>
      <c r="B2309" t="s">
        <v>5351</v>
      </c>
      <c r="C2309" s="18">
        <v>43044</v>
      </c>
      <c r="D2309" s="18">
        <v>43048</v>
      </c>
      <c r="E2309" t="s">
        <v>77</v>
      </c>
      <c r="F2309" t="s">
        <v>5352</v>
      </c>
      <c r="G2309" t="s">
        <v>5353</v>
      </c>
      <c r="H2309" t="s">
        <v>53</v>
      </c>
      <c r="I2309" t="s">
        <v>54</v>
      </c>
      <c r="J2309" t="s">
        <v>293</v>
      </c>
      <c r="K2309" t="s">
        <v>294</v>
      </c>
      <c r="L2309">
        <v>10009</v>
      </c>
      <c r="M2309" t="s">
        <v>175</v>
      </c>
      <c r="N2309" t="s">
        <v>1877</v>
      </c>
      <c r="O2309" t="s">
        <v>98</v>
      </c>
      <c r="P2309" t="s">
        <v>188</v>
      </c>
      <c r="Q2309" t="s">
        <v>1878</v>
      </c>
      <c r="R2309" s="19">
        <v>390.75</v>
      </c>
      <c r="S2309" s="17">
        <v>5</v>
      </c>
      <c r="T2309" s="20">
        <v>0</v>
      </c>
      <c r="U2309" s="19">
        <v>171.93</v>
      </c>
      <c r="V2309" s="20">
        <f t="shared" si="180"/>
        <v>0.44</v>
      </c>
      <c r="W2309" s="17">
        <f t="shared" si="181"/>
        <v>2017</v>
      </c>
      <c r="X2309" t="str">
        <f t="shared" si="182"/>
        <v>Nov-2017</v>
      </c>
      <c r="Y2309" s="17">
        <f t="shared" si="183"/>
        <v>4</v>
      </c>
      <c r="Z2309" t="str">
        <f t="shared" si="184"/>
        <v>0% (No Discount)</v>
      </c>
      <c r="AA2309" s="17">
        <f>IF(COUNTIF($B$2:B2309,B2309)=1,1,0)</f>
        <v>1</v>
      </c>
      <c r="AB2309" s="17">
        <f>IF(COUNTIF($F$2:F2309,F2309)=1,1,0)</f>
        <v>1</v>
      </c>
    </row>
    <row r="2310" spans="1:28" x14ac:dyDescent="0.2">
      <c r="A2310" s="17">
        <v>2309</v>
      </c>
      <c r="B2310" t="s">
        <v>5354</v>
      </c>
      <c r="C2310" s="18">
        <v>42897</v>
      </c>
      <c r="D2310" s="18">
        <v>42898</v>
      </c>
      <c r="E2310" t="s">
        <v>215</v>
      </c>
      <c r="F2310" t="s">
        <v>5355</v>
      </c>
      <c r="G2310" t="s">
        <v>5356</v>
      </c>
      <c r="H2310" t="s">
        <v>129</v>
      </c>
      <c r="I2310" t="s">
        <v>54</v>
      </c>
      <c r="J2310" t="s">
        <v>1416</v>
      </c>
      <c r="K2310" t="s">
        <v>337</v>
      </c>
      <c r="L2310">
        <v>85345</v>
      </c>
      <c r="M2310" t="s">
        <v>71</v>
      </c>
      <c r="N2310" t="s">
        <v>2588</v>
      </c>
      <c r="O2310" t="s">
        <v>59</v>
      </c>
      <c r="P2310" t="s">
        <v>63</v>
      </c>
      <c r="Q2310" t="s">
        <v>2589</v>
      </c>
      <c r="R2310" s="19">
        <v>280.79199999999997</v>
      </c>
      <c r="S2310" s="17">
        <v>1</v>
      </c>
      <c r="T2310" s="20">
        <v>0.2</v>
      </c>
      <c r="U2310" s="19">
        <v>35.098999999999997</v>
      </c>
      <c r="V2310" s="20">
        <f t="shared" si="180"/>
        <v>0.125</v>
      </c>
      <c r="W2310" s="17">
        <f t="shared" si="181"/>
        <v>2017</v>
      </c>
      <c r="X2310" t="str">
        <f t="shared" si="182"/>
        <v>Jun-2017</v>
      </c>
      <c r="Y2310" s="17">
        <f t="shared" si="183"/>
        <v>1</v>
      </c>
      <c r="Z2310" t="str">
        <f t="shared" si="184"/>
        <v>11-20%</v>
      </c>
      <c r="AA2310" s="17">
        <f>IF(COUNTIF($B$2:B2310,B2310)=1,1,0)</f>
        <v>1</v>
      </c>
      <c r="AB2310" s="17">
        <f>IF(COUNTIF($F$2:F2310,F2310)=1,1,0)</f>
        <v>1</v>
      </c>
    </row>
    <row r="2311" spans="1:28" x14ac:dyDescent="0.2">
      <c r="A2311" s="17">
        <v>2310</v>
      </c>
      <c r="B2311" t="s">
        <v>5354</v>
      </c>
      <c r="C2311" s="18">
        <v>42897</v>
      </c>
      <c r="D2311" s="18">
        <v>42898</v>
      </c>
      <c r="E2311" t="s">
        <v>215</v>
      </c>
      <c r="F2311" t="s">
        <v>5355</v>
      </c>
      <c r="G2311" t="s">
        <v>5356</v>
      </c>
      <c r="H2311" t="s">
        <v>129</v>
      </c>
      <c r="I2311" t="s">
        <v>54</v>
      </c>
      <c r="J2311" t="s">
        <v>1416</v>
      </c>
      <c r="K2311" t="s">
        <v>337</v>
      </c>
      <c r="L2311">
        <v>85345</v>
      </c>
      <c r="M2311" t="s">
        <v>71</v>
      </c>
      <c r="N2311" t="s">
        <v>395</v>
      </c>
      <c r="O2311" t="s">
        <v>73</v>
      </c>
      <c r="P2311" t="s">
        <v>86</v>
      </c>
      <c r="Q2311" t="s">
        <v>396</v>
      </c>
      <c r="R2311" s="19">
        <v>68.447999999999993</v>
      </c>
      <c r="S2311" s="17">
        <v>4</v>
      </c>
      <c r="T2311" s="20">
        <v>0.2</v>
      </c>
      <c r="U2311" s="19">
        <v>7.7004000000000001</v>
      </c>
      <c r="V2311" s="20">
        <f t="shared" si="180"/>
        <v>0.11250000000000002</v>
      </c>
      <c r="W2311" s="17">
        <f t="shared" si="181"/>
        <v>2017</v>
      </c>
      <c r="X2311" t="str">
        <f t="shared" si="182"/>
        <v>Jun-2017</v>
      </c>
      <c r="Y2311" s="17">
        <f t="shared" si="183"/>
        <v>1</v>
      </c>
      <c r="Z2311" t="str">
        <f t="shared" si="184"/>
        <v>11-20%</v>
      </c>
      <c r="AA2311" s="17">
        <f>IF(COUNTIF($B$2:B2311,B2311)=1,1,0)</f>
        <v>0</v>
      </c>
      <c r="AB2311" s="17">
        <f>IF(COUNTIF($F$2:F2311,F2311)=1,1,0)</f>
        <v>0</v>
      </c>
    </row>
    <row r="2312" spans="1:28" x14ac:dyDescent="0.2">
      <c r="A2312" s="17">
        <v>2311</v>
      </c>
      <c r="B2312" t="s">
        <v>5354</v>
      </c>
      <c r="C2312" s="18">
        <v>42897</v>
      </c>
      <c r="D2312" s="18">
        <v>42898</v>
      </c>
      <c r="E2312" t="s">
        <v>215</v>
      </c>
      <c r="F2312" t="s">
        <v>5355</v>
      </c>
      <c r="G2312" t="s">
        <v>5356</v>
      </c>
      <c r="H2312" t="s">
        <v>129</v>
      </c>
      <c r="I2312" t="s">
        <v>54</v>
      </c>
      <c r="J2312" t="s">
        <v>1416</v>
      </c>
      <c r="K2312" t="s">
        <v>337</v>
      </c>
      <c r="L2312">
        <v>85345</v>
      </c>
      <c r="M2312" t="s">
        <v>71</v>
      </c>
      <c r="N2312" t="s">
        <v>2622</v>
      </c>
      <c r="O2312" t="s">
        <v>73</v>
      </c>
      <c r="P2312" t="s">
        <v>95</v>
      </c>
      <c r="Q2312" t="s">
        <v>2623</v>
      </c>
      <c r="R2312" s="19">
        <v>88.04</v>
      </c>
      <c r="S2312" s="17">
        <v>5</v>
      </c>
      <c r="T2312" s="20">
        <v>0.2</v>
      </c>
      <c r="U2312" s="19">
        <v>6.6029999999999998</v>
      </c>
      <c r="V2312" s="20">
        <f t="shared" si="180"/>
        <v>7.4999999999999997E-2</v>
      </c>
      <c r="W2312" s="17">
        <f t="shared" si="181"/>
        <v>2017</v>
      </c>
      <c r="X2312" t="str">
        <f t="shared" si="182"/>
        <v>Jun-2017</v>
      </c>
      <c r="Y2312" s="17">
        <f t="shared" si="183"/>
        <v>1</v>
      </c>
      <c r="Z2312" t="str">
        <f t="shared" si="184"/>
        <v>11-20%</v>
      </c>
      <c r="AA2312" s="17">
        <f>IF(COUNTIF($B$2:B2312,B2312)=1,1,0)</f>
        <v>0</v>
      </c>
      <c r="AB2312" s="17">
        <f>IF(COUNTIF($F$2:F2312,F2312)=1,1,0)</f>
        <v>0</v>
      </c>
    </row>
    <row r="2313" spans="1:28" x14ac:dyDescent="0.2">
      <c r="A2313" s="17">
        <v>2312</v>
      </c>
      <c r="B2313" t="s">
        <v>5354</v>
      </c>
      <c r="C2313" s="18">
        <v>42897</v>
      </c>
      <c r="D2313" s="18">
        <v>42898</v>
      </c>
      <c r="E2313" t="s">
        <v>215</v>
      </c>
      <c r="F2313" t="s">
        <v>5355</v>
      </c>
      <c r="G2313" t="s">
        <v>5356</v>
      </c>
      <c r="H2313" t="s">
        <v>129</v>
      </c>
      <c r="I2313" t="s">
        <v>54</v>
      </c>
      <c r="J2313" t="s">
        <v>1416</v>
      </c>
      <c r="K2313" t="s">
        <v>337</v>
      </c>
      <c r="L2313">
        <v>85345</v>
      </c>
      <c r="M2313" t="s">
        <v>71</v>
      </c>
      <c r="N2313" t="s">
        <v>4168</v>
      </c>
      <c r="O2313" t="s">
        <v>73</v>
      </c>
      <c r="P2313" t="s">
        <v>95</v>
      </c>
      <c r="Q2313" t="s">
        <v>4169</v>
      </c>
      <c r="R2313" s="19">
        <v>15.872</v>
      </c>
      <c r="S2313" s="17">
        <v>1</v>
      </c>
      <c r="T2313" s="20">
        <v>0.2</v>
      </c>
      <c r="U2313" s="19">
        <v>1.984</v>
      </c>
      <c r="V2313" s="20">
        <f t="shared" si="180"/>
        <v>0.125</v>
      </c>
      <c r="W2313" s="17">
        <f t="shared" si="181"/>
        <v>2017</v>
      </c>
      <c r="X2313" t="str">
        <f t="shared" si="182"/>
        <v>Jun-2017</v>
      </c>
      <c r="Y2313" s="17">
        <f t="shared" si="183"/>
        <v>1</v>
      </c>
      <c r="Z2313" t="str">
        <f t="shared" si="184"/>
        <v>11-20%</v>
      </c>
      <c r="AA2313" s="17">
        <f>IF(COUNTIF($B$2:B2313,B2313)=1,1,0)</f>
        <v>0</v>
      </c>
      <c r="AB2313" s="17">
        <f>IF(COUNTIF($F$2:F2313,F2313)=1,1,0)</f>
        <v>0</v>
      </c>
    </row>
    <row r="2314" spans="1:28" x14ac:dyDescent="0.2">
      <c r="A2314" s="17">
        <v>2313</v>
      </c>
      <c r="B2314" t="s">
        <v>5354</v>
      </c>
      <c r="C2314" s="18">
        <v>42897</v>
      </c>
      <c r="D2314" s="18">
        <v>42898</v>
      </c>
      <c r="E2314" t="s">
        <v>215</v>
      </c>
      <c r="F2314" t="s">
        <v>5355</v>
      </c>
      <c r="G2314" t="s">
        <v>5356</v>
      </c>
      <c r="H2314" t="s">
        <v>129</v>
      </c>
      <c r="I2314" t="s">
        <v>54</v>
      </c>
      <c r="J2314" t="s">
        <v>1416</v>
      </c>
      <c r="K2314" t="s">
        <v>337</v>
      </c>
      <c r="L2314">
        <v>85345</v>
      </c>
      <c r="M2314" t="s">
        <v>71</v>
      </c>
      <c r="N2314" t="s">
        <v>1721</v>
      </c>
      <c r="O2314" t="s">
        <v>73</v>
      </c>
      <c r="P2314" t="s">
        <v>86</v>
      </c>
      <c r="Q2314" t="s">
        <v>1722</v>
      </c>
      <c r="R2314" s="19">
        <v>215.59200000000001</v>
      </c>
      <c r="S2314" s="17">
        <v>3</v>
      </c>
      <c r="T2314" s="20">
        <v>0.2</v>
      </c>
      <c r="U2314" s="19">
        <v>-48.508200000000002</v>
      </c>
      <c r="V2314" s="20">
        <f t="shared" si="180"/>
        <v>-0.22500000000000001</v>
      </c>
      <c r="W2314" s="17">
        <f t="shared" si="181"/>
        <v>2017</v>
      </c>
      <c r="X2314" t="str">
        <f t="shared" si="182"/>
        <v>Jun-2017</v>
      </c>
      <c r="Y2314" s="17">
        <f t="shared" si="183"/>
        <v>1</v>
      </c>
      <c r="Z2314" t="str">
        <f t="shared" si="184"/>
        <v>11-20%</v>
      </c>
      <c r="AA2314" s="17">
        <f>IF(COUNTIF($B$2:B2314,B2314)=1,1,0)</f>
        <v>0</v>
      </c>
      <c r="AB2314" s="17">
        <f>IF(COUNTIF($F$2:F2314,F2314)=1,1,0)</f>
        <v>0</v>
      </c>
    </row>
    <row r="2315" spans="1:28" x14ac:dyDescent="0.2">
      <c r="A2315" s="17">
        <v>2314</v>
      </c>
      <c r="B2315" t="s">
        <v>5357</v>
      </c>
      <c r="C2315" s="18">
        <v>42936</v>
      </c>
      <c r="D2315" s="18">
        <v>42941</v>
      </c>
      <c r="E2315" t="s">
        <v>77</v>
      </c>
      <c r="F2315" t="s">
        <v>5358</v>
      </c>
      <c r="G2315" t="s">
        <v>5359</v>
      </c>
      <c r="H2315" t="s">
        <v>68</v>
      </c>
      <c r="I2315" t="s">
        <v>54</v>
      </c>
      <c r="J2315" t="s">
        <v>5360</v>
      </c>
      <c r="K2315" t="s">
        <v>5361</v>
      </c>
      <c r="L2315">
        <v>57103</v>
      </c>
      <c r="M2315" t="s">
        <v>132</v>
      </c>
      <c r="N2315" t="s">
        <v>2653</v>
      </c>
      <c r="O2315" t="s">
        <v>73</v>
      </c>
      <c r="P2315" t="s">
        <v>74</v>
      </c>
      <c r="Q2315" t="s">
        <v>2654</v>
      </c>
      <c r="R2315" s="19">
        <v>14.62</v>
      </c>
      <c r="S2315" s="17">
        <v>2</v>
      </c>
      <c r="T2315" s="20">
        <v>0</v>
      </c>
      <c r="U2315" s="19">
        <v>6.8714000000000004</v>
      </c>
      <c r="V2315" s="20">
        <f t="shared" si="180"/>
        <v>0.47000000000000003</v>
      </c>
      <c r="W2315" s="17">
        <f t="shared" si="181"/>
        <v>2017</v>
      </c>
      <c r="X2315" t="str">
        <f t="shared" si="182"/>
        <v>Jul-2017</v>
      </c>
      <c r="Y2315" s="17">
        <f t="shared" si="183"/>
        <v>5</v>
      </c>
      <c r="Z2315" t="str">
        <f t="shared" si="184"/>
        <v>0% (No Discount)</v>
      </c>
      <c r="AA2315" s="17">
        <f>IF(COUNTIF($B$2:B2315,B2315)=1,1,0)</f>
        <v>1</v>
      </c>
      <c r="AB2315" s="17">
        <f>IF(COUNTIF($F$2:F2315,F2315)=1,1,0)</f>
        <v>1</v>
      </c>
    </row>
    <row r="2316" spans="1:28" x14ac:dyDescent="0.2">
      <c r="A2316" s="17">
        <v>2315</v>
      </c>
      <c r="B2316" t="s">
        <v>5357</v>
      </c>
      <c r="C2316" s="18">
        <v>42936</v>
      </c>
      <c r="D2316" s="18">
        <v>42941</v>
      </c>
      <c r="E2316" t="s">
        <v>77</v>
      </c>
      <c r="F2316" t="s">
        <v>5358</v>
      </c>
      <c r="G2316" t="s">
        <v>5359</v>
      </c>
      <c r="H2316" t="s">
        <v>68</v>
      </c>
      <c r="I2316" t="s">
        <v>54</v>
      </c>
      <c r="J2316" t="s">
        <v>5360</v>
      </c>
      <c r="K2316" t="s">
        <v>5361</v>
      </c>
      <c r="L2316">
        <v>57103</v>
      </c>
      <c r="M2316" t="s">
        <v>132</v>
      </c>
      <c r="N2316" t="s">
        <v>386</v>
      </c>
      <c r="O2316" t="s">
        <v>73</v>
      </c>
      <c r="P2316" t="s">
        <v>105</v>
      </c>
      <c r="Q2316" t="s">
        <v>387</v>
      </c>
      <c r="R2316" s="19">
        <v>416.32</v>
      </c>
      <c r="S2316" s="17">
        <v>2</v>
      </c>
      <c r="T2316" s="20">
        <v>0</v>
      </c>
      <c r="U2316" s="19">
        <v>112.4064</v>
      </c>
      <c r="V2316" s="20">
        <f t="shared" si="180"/>
        <v>0.27</v>
      </c>
      <c r="W2316" s="17">
        <f t="shared" si="181"/>
        <v>2017</v>
      </c>
      <c r="X2316" t="str">
        <f t="shared" si="182"/>
        <v>Jul-2017</v>
      </c>
      <c r="Y2316" s="17">
        <f t="shared" si="183"/>
        <v>5</v>
      </c>
      <c r="Z2316" t="str">
        <f t="shared" si="184"/>
        <v>0% (No Discount)</v>
      </c>
      <c r="AA2316" s="17">
        <f>IF(COUNTIF($B$2:B2316,B2316)=1,1,0)</f>
        <v>0</v>
      </c>
      <c r="AB2316" s="17">
        <f>IF(COUNTIF($F$2:F2316,F2316)=1,1,0)</f>
        <v>0</v>
      </c>
    </row>
    <row r="2317" spans="1:28" x14ac:dyDescent="0.2">
      <c r="A2317" s="17">
        <v>2316</v>
      </c>
      <c r="B2317" t="s">
        <v>5357</v>
      </c>
      <c r="C2317" s="18">
        <v>42936</v>
      </c>
      <c r="D2317" s="18">
        <v>42941</v>
      </c>
      <c r="E2317" t="s">
        <v>77</v>
      </c>
      <c r="F2317" t="s">
        <v>5358</v>
      </c>
      <c r="G2317" t="s">
        <v>5359</v>
      </c>
      <c r="H2317" t="s">
        <v>68</v>
      </c>
      <c r="I2317" t="s">
        <v>54</v>
      </c>
      <c r="J2317" t="s">
        <v>5360</v>
      </c>
      <c r="K2317" t="s">
        <v>5361</v>
      </c>
      <c r="L2317">
        <v>57103</v>
      </c>
      <c r="M2317" t="s">
        <v>132</v>
      </c>
      <c r="N2317" t="s">
        <v>1895</v>
      </c>
      <c r="O2317" t="s">
        <v>73</v>
      </c>
      <c r="P2317" t="s">
        <v>102</v>
      </c>
      <c r="Q2317" t="s">
        <v>1896</v>
      </c>
      <c r="R2317" s="19">
        <v>43</v>
      </c>
      <c r="S2317" s="17">
        <v>5</v>
      </c>
      <c r="T2317" s="20">
        <v>0</v>
      </c>
      <c r="U2317" s="19">
        <v>20.21</v>
      </c>
      <c r="V2317" s="20">
        <f t="shared" si="180"/>
        <v>0.47000000000000003</v>
      </c>
      <c r="W2317" s="17">
        <f t="shared" si="181"/>
        <v>2017</v>
      </c>
      <c r="X2317" t="str">
        <f t="shared" si="182"/>
        <v>Jul-2017</v>
      </c>
      <c r="Y2317" s="17">
        <f t="shared" si="183"/>
        <v>5</v>
      </c>
      <c r="Z2317" t="str">
        <f t="shared" si="184"/>
        <v>0% (No Discount)</v>
      </c>
      <c r="AA2317" s="17">
        <f>IF(COUNTIF($B$2:B2317,B2317)=1,1,0)</f>
        <v>0</v>
      </c>
      <c r="AB2317" s="17">
        <f>IF(COUNTIF($F$2:F2317,F2317)=1,1,0)</f>
        <v>0</v>
      </c>
    </row>
    <row r="2318" spans="1:28" x14ac:dyDescent="0.2">
      <c r="A2318" s="17">
        <v>2317</v>
      </c>
      <c r="B2318" t="s">
        <v>5357</v>
      </c>
      <c r="C2318" s="18">
        <v>42936</v>
      </c>
      <c r="D2318" s="18">
        <v>42941</v>
      </c>
      <c r="E2318" t="s">
        <v>77</v>
      </c>
      <c r="F2318" t="s">
        <v>5358</v>
      </c>
      <c r="G2318" t="s">
        <v>5359</v>
      </c>
      <c r="H2318" t="s">
        <v>68</v>
      </c>
      <c r="I2318" t="s">
        <v>54</v>
      </c>
      <c r="J2318" t="s">
        <v>5360</v>
      </c>
      <c r="K2318" t="s">
        <v>5361</v>
      </c>
      <c r="L2318">
        <v>57103</v>
      </c>
      <c r="M2318" t="s">
        <v>132</v>
      </c>
      <c r="N2318" t="s">
        <v>4964</v>
      </c>
      <c r="O2318" t="s">
        <v>59</v>
      </c>
      <c r="P2318" t="s">
        <v>63</v>
      </c>
      <c r="Q2318" t="s">
        <v>4965</v>
      </c>
      <c r="R2318" s="19">
        <v>182.94</v>
      </c>
      <c r="S2318" s="17">
        <v>3</v>
      </c>
      <c r="T2318" s="20">
        <v>0</v>
      </c>
      <c r="U2318" s="19">
        <v>27.440999999999999</v>
      </c>
      <c r="V2318" s="20">
        <f t="shared" si="180"/>
        <v>0.15</v>
      </c>
      <c r="W2318" s="17">
        <f t="shared" si="181"/>
        <v>2017</v>
      </c>
      <c r="X2318" t="str">
        <f t="shared" si="182"/>
        <v>Jul-2017</v>
      </c>
      <c r="Y2318" s="17">
        <f t="shared" si="183"/>
        <v>5</v>
      </c>
      <c r="Z2318" t="str">
        <f t="shared" si="184"/>
        <v>0% (No Discount)</v>
      </c>
      <c r="AA2318" s="17">
        <f>IF(COUNTIF($B$2:B2318,B2318)=1,1,0)</f>
        <v>0</v>
      </c>
      <c r="AB2318" s="17">
        <f>IF(COUNTIF($F$2:F2318,F2318)=1,1,0)</f>
        <v>0</v>
      </c>
    </row>
    <row r="2319" spans="1:28" x14ac:dyDescent="0.2">
      <c r="A2319" s="17">
        <v>2318</v>
      </c>
      <c r="B2319" t="s">
        <v>5357</v>
      </c>
      <c r="C2319" s="18">
        <v>42936</v>
      </c>
      <c r="D2319" s="18">
        <v>42941</v>
      </c>
      <c r="E2319" t="s">
        <v>77</v>
      </c>
      <c r="F2319" t="s">
        <v>5358</v>
      </c>
      <c r="G2319" t="s">
        <v>5359</v>
      </c>
      <c r="H2319" t="s">
        <v>68</v>
      </c>
      <c r="I2319" t="s">
        <v>54</v>
      </c>
      <c r="J2319" t="s">
        <v>5360</v>
      </c>
      <c r="K2319" t="s">
        <v>5361</v>
      </c>
      <c r="L2319">
        <v>57103</v>
      </c>
      <c r="M2319" t="s">
        <v>132</v>
      </c>
      <c r="N2319" t="s">
        <v>3329</v>
      </c>
      <c r="O2319" t="s">
        <v>73</v>
      </c>
      <c r="P2319" t="s">
        <v>102</v>
      </c>
      <c r="Q2319" t="s">
        <v>3330</v>
      </c>
      <c r="R2319" s="19">
        <v>60.83</v>
      </c>
      <c r="S2319" s="17">
        <v>7</v>
      </c>
      <c r="T2319" s="20">
        <v>0</v>
      </c>
      <c r="U2319" s="19">
        <v>30.414999999999999</v>
      </c>
      <c r="V2319" s="20">
        <f t="shared" si="180"/>
        <v>0.5</v>
      </c>
      <c r="W2319" s="17">
        <f t="shared" si="181"/>
        <v>2017</v>
      </c>
      <c r="X2319" t="str">
        <f t="shared" si="182"/>
        <v>Jul-2017</v>
      </c>
      <c r="Y2319" s="17">
        <f t="shared" si="183"/>
        <v>5</v>
      </c>
      <c r="Z2319" t="str">
        <f t="shared" si="184"/>
        <v>0% (No Discount)</v>
      </c>
      <c r="AA2319" s="17">
        <f>IF(COUNTIF($B$2:B2319,B2319)=1,1,0)</f>
        <v>0</v>
      </c>
      <c r="AB2319" s="17">
        <f>IF(COUNTIF($F$2:F2319,F2319)=1,1,0)</f>
        <v>0</v>
      </c>
    </row>
    <row r="2320" spans="1:28" x14ac:dyDescent="0.2">
      <c r="A2320" s="17">
        <v>2319</v>
      </c>
      <c r="B2320" t="s">
        <v>5357</v>
      </c>
      <c r="C2320" s="18">
        <v>42936</v>
      </c>
      <c r="D2320" s="18">
        <v>42941</v>
      </c>
      <c r="E2320" t="s">
        <v>77</v>
      </c>
      <c r="F2320" t="s">
        <v>5358</v>
      </c>
      <c r="G2320" t="s">
        <v>5359</v>
      </c>
      <c r="H2320" t="s">
        <v>68</v>
      </c>
      <c r="I2320" t="s">
        <v>54</v>
      </c>
      <c r="J2320" t="s">
        <v>5360</v>
      </c>
      <c r="K2320" t="s">
        <v>5361</v>
      </c>
      <c r="L2320">
        <v>57103</v>
      </c>
      <c r="M2320" t="s">
        <v>132</v>
      </c>
      <c r="N2320" t="s">
        <v>5362</v>
      </c>
      <c r="O2320" t="s">
        <v>98</v>
      </c>
      <c r="P2320" t="s">
        <v>188</v>
      </c>
      <c r="Q2320" t="s">
        <v>5363</v>
      </c>
      <c r="R2320" s="19">
        <v>389.97</v>
      </c>
      <c r="S2320" s="17">
        <v>3</v>
      </c>
      <c r="T2320" s="20">
        <v>0</v>
      </c>
      <c r="U2320" s="19">
        <v>132.5898</v>
      </c>
      <c r="V2320" s="20">
        <f t="shared" si="180"/>
        <v>0.33999999999999997</v>
      </c>
      <c r="W2320" s="17">
        <f t="shared" si="181"/>
        <v>2017</v>
      </c>
      <c r="X2320" t="str">
        <f t="shared" si="182"/>
        <v>Jul-2017</v>
      </c>
      <c r="Y2320" s="17">
        <f t="shared" si="183"/>
        <v>5</v>
      </c>
      <c r="Z2320" t="str">
        <f t="shared" si="184"/>
        <v>0% (No Discount)</v>
      </c>
      <c r="AA2320" s="17">
        <f>IF(COUNTIF($B$2:B2320,B2320)=1,1,0)</f>
        <v>0</v>
      </c>
      <c r="AB2320" s="17">
        <f>IF(COUNTIF($F$2:F2320,F2320)=1,1,0)</f>
        <v>0</v>
      </c>
    </row>
    <row r="2321" spans="1:28" x14ac:dyDescent="0.2">
      <c r="A2321" s="17">
        <v>2320</v>
      </c>
      <c r="B2321" t="s">
        <v>5364</v>
      </c>
      <c r="C2321" s="18">
        <v>42361</v>
      </c>
      <c r="D2321" s="18">
        <v>42364</v>
      </c>
      <c r="E2321" t="s">
        <v>215</v>
      </c>
      <c r="F2321" t="s">
        <v>1874</v>
      </c>
      <c r="G2321" t="s">
        <v>1875</v>
      </c>
      <c r="H2321" t="s">
        <v>53</v>
      </c>
      <c r="I2321" t="s">
        <v>54</v>
      </c>
      <c r="J2321" t="s">
        <v>1496</v>
      </c>
      <c r="K2321" t="s">
        <v>346</v>
      </c>
      <c r="L2321">
        <v>23223</v>
      </c>
      <c r="M2321" t="s">
        <v>57</v>
      </c>
      <c r="N2321" t="s">
        <v>2106</v>
      </c>
      <c r="O2321" t="s">
        <v>73</v>
      </c>
      <c r="P2321" t="s">
        <v>105</v>
      </c>
      <c r="Q2321" t="s">
        <v>2107</v>
      </c>
      <c r="R2321" s="19">
        <v>194.32</v>
      </c>
      <c r="S2321" s="17">
        <v>4</v>
      </c>
      <c r="T2321" s="20">
        <v>0</v>
      </c>
      <c r="U2321" s="19">
        <v>56.352800000000002</v>
      </c>
      <c r="V2321" s="20">
        <f t="shared" si="180"/>
        <v>0.29000000000000004</v>
      </c>
      <c r="W2321" s="17">
        <f t="shared" si="181"/>
        <v>2015</v>
      </c>
      <c r="X2321" t="str">
        <f t="shared" si="182"/>
        <v>Dec-2015</v>
      </c>
      <c r="Y2321" s="17">
        <f t="shared" si="183"/>
        <v>3</v>
      </c>
      <c r="Z2321" t="str">
        <f t="shared" si="184"/>
        <v>0% (No Discount)</v>
      </c>
      <c r="AA2321" s="17">
        <f>IF(COUNTIF($B$2:B2321,B2321)=1,1,0)</f>
        <v>1</v>
      </c>
      <c r="AB2321" s="17">
        <f>IF(COUNTIF($F$2:F2321,F2321)=1,1,0)</f>
        <v>0</v>
      </c>
    </row>
    <row r="2322" spans="1:28" x14ac:dyDescent="0.2">
      <c r="A2322" s="17">
        <v>2321</v>
      </c>
      <c r="B2322" t="s">
        <v>5365</v>
      </c>
      <c r="C2322" s="18">
        <v>42814</v>
      </c>
      <c r="D2322" s="18">
        <v>42818</v>
      </c>
      <c r="E2322" t="s">
        <v>77</v>
      </c>
      <c r="F2322" t="s">
        <v>2540</v>
      </c>
      <c r="G2322" t="s">
        <v>2541</v>
      </c>
      <c r="H2322" t="s">
        <v>68</v>
      </c>
      <c r="I2322" t="s">
        <v>54</v>
      </c>
      <c r="J2322" t="s">
        <v>122</v>
      </c>
      <c r="K2322" t="s">
        <v>123</v>
      </c>
      <c r="L2322">
        <v>98115</v>
      </c>
      <c r="M2322" t="s">
        <v>71</v>
      </c>
      <c r="N2322" t="s">
        <v>5366</v>
      </c>
      <c r="O2322" t="s">
        <v>98</v>
      </c>
      <c r="P2322" t="s">
        <v>188</v>
      </c>
      <c r="Q2322" t="s">
        <v>5367</v>
      </c>
      <c r="R2322" s="19">
        <v>265.93</v>
      </c>
      <c r="S2322" s="17">
        <v>7</v>
      </c>
      <c r="T2322" s="20">
        <v>0</v>
      </c>
      <c r="U2322" s="19">
        <v>63.8232</v>
      </c>
      <c r="V2322" s="20">
        <f t="shared" si="180"/>
        <v>0.24</v>
      </c>
      <c r="W2322" s="17">
        <f t="shared" si="181"/>
        <v>2017</v>
      </c>
      <c r="X2322" t="str">
        <f t="shared" si="182"/>
        <v>Mar-2017</v>
      </c>
      <c r="Y2322" s="17">
        <f t="shared" si="183"/>
        <v>4</v>
      </c>
      <c r="Z2322" t="str">
        <f t="shared" si="184"/>
        <v>0% (No Discount)</v>
      </c>
      <c r="AA2322" s="17">
        <f>IF(COUNTIF($B$2:B2322,B2322)=1,1,0)</f>
        <v>1</v>
      </c>
      <c r="AB2322" s="17">
        <f>IF(COUNTIF($F$2:F2322,F2322)=1,1,0)</f>
        <v>0</v>
      </c>
    </row>
    <row r="2323" spans="1:28" x14ac:dyDescent="0.2">
      <c r="A2323" s="17">
        <v>2322</v>
      </c>
      <c r="B2323" t="s">
        <v>5368</v>
      </c>
      <c r="C2323" s="18">
        <v>42369</v>
      </c>
      <c r="D2323" s="18">
        <v>42372</v>
      </c>
      <c r="E2323" t="s">
        <v>50</v>
      </c>
      <c r="F2323" t="s">
        <v>2895</v>
      </c>
      <c r="G2323" t="s">
        <v>2896</v>
      </c>
      <c r="H2323" t="s">
        <v>68</v>
      </c>
      <c r="I2323" t="s">
        <v>54</v>
      </c>
      <c r="J2323" t="s">
        <v>55</v>
      </c>
      <c r="K2323" t="s">
        <v>56</v>
      </c>
      <c r="L2323">
        <v>42420</v>
      </c>
      <c r="M2323" t="s">
        <v>57</v>
      </c>
      <c r="N2323" t="s">
        <v>1424</v>
      </c>
      <c r="O2323" t="s">
        <v>73</v>
      </c>
      <c r="P2323" t="s">
        <v>102</v>
      </c>
      <c r="Q2323" t="s">
        <v>1425</v>
      </c>
      <c r="R2323" s="19">
        <v>94.74</v>
      </c>
      <c r="S2323" s="17">
        <v>3</v>
      </c>
      <c r="T2323" s="20">
        <v>0</v>
      </c>
      <c r="U2323" s="19">
        <v>44.527799999999999</v>
      </c>
      <c r="V2323" s="20">
        <f t="shared" si="180"/>
        <v>0.47000000000000003</v>
      </c>
      <c r="W2323" s="17">
        <f t="shared" si="181"/>
        <v>2015</v>
      </c>
      <c r="X2323" t="str">
        <f t="shared" si="182"/>
        <v>Dec-2015</v>
      </c>
      <c r="Y2323" s="17">
        <f t="shared" si="183"/>
        <v>3</v>
      </c>
      <c r="Z2323" t="str">
        <f t="shared" si="184"/>
        <v>0% (No Discount)</v>
      </c>
      <c r="AA2323" s="17">
        <f>IF(COUNTIF($B$2:B2323,B2323)=1,1,0)</f>
        <v>1</v>
      </c>
      <c r="AB2323" s="17">
        <f>IF(COUNTIF($F$2:F2323,F2323)=1,1,0)</f>
        <v>0</v>
      </c>
    </row>
    <row r="2324" spans="1:28" x14ac:dyDescent="0.2">
      <c r="A2324" s="17">
        <v>2323</v>
      </c>
      <c r="B2324" t="s">
        <v>5368</v>
      </c>
      <c r="C2324" s="18">
        <v>42369</v>
      </c>
      <c r="D2324" s="18">
        <v>42372</v>
      </c>
      <c r="E2324" t="s">
        <v>50</v>
      </c>
      <c r="F2324" t="s">
        <v>2895</v>
      </c>
      <c r="G2324" t="s">
        <v>2896</v>
      </c>
      <c r="H2324" t="s">
        <v>68</v>
      </c>
      <c r="I2324" t="s">
        <v>54</v>
      </c>
      <c r="J2324" t="s">
        <v>55</v>
      </c>
      <c r="K2324" t="s">
        <v>56</v>
      </c>
      <c r="L2324">
        <v>42420</v>
      </c>
      <c r="M2324" t="s">
        <v>57</v>
      </c>
      <c r="N2324" t="s">
        <v>1150</v>
      </c>
      <c r="O2324" t="s">
        <v>73</v>
      </c>
      <c r="P2324" t="s">
        <v>102</v>
      </c>
      <c r="Q2324" t="s">
        <v>1151</v>
      </c>
      <c r="R2324" s="19">
        <v>60.64</v>
      </c>
      <c r="S2324" s="17">
        <v>4</v>
      </c>
      <c r="T2324" s="20">
        <v>0</v>
      </c>
      <c r="U2324" s="19">
        <v>27.894400000000001</v>
      </c>
      <c r="V2324" s="20">
        <f t="shared" si="180"/>
        <v>0.46</v>
      </c>
      <c r="W2324" s="17">
        <f t="shared" si="181"/>
        <v>2015</v>
      </c>
      <c r="X2324" t="str">
        <f t="shared" si="182"/>
        <v>Dec-2015</v>
      </c>
      <c r="Y2324" s="17">
        <f t="shared" si="183"/>
        <v>3</v>
      </c>
      <c r="Z2324" t="str">
        <f t="shared" si="184"/>
        <v>0% (No Discount)</v>
      </c>
      <c r="AA2324" s="17">
        <f>IF(COUNTIF($B$2:B2324,B2324)=1,1,0)</f>
        <v>0</v>
      </c>
      <c r="AB2324" s="17">
        <f>IF(COUNTIF($F$2:F2324,F2324)=1,1,0)</f>
        <v>0</v>
      </c>
    </row>
    <row r="2325" spans="1:28" x14ac:dyDescent="0.2">
      <c r="A2325" s="17">
        <v>2324</v>
      </c>
      <c r="B2325" t="s">
        <v>5368</v>
      </c>
      <c r="C2325" s="18">
        <v>42369</v>
      </c>
      <c r="D2325" s="18">
        <v>42372</v>
      </c>
      <c r="E2325" t="s">
        <v>50</v>
      </c>
      <c r="F2325" t="s">
        <v>2895</v>
      </c>
      <c r="G2325" t="s">
        <v>2896</v>
      </c>
      <c r="H2325" t="s">
        <v>68</v>
      </c>
      <c r="I2325" t="s">
        <v>54</v>
      </c>
      <c r="J2325" t="s">
        <v>55</v>
      </c>
      <c r="K2325" t="s">
        <v>56</v>
      </c>
      <c r="L2325">
        <v>42420</v>
      </c>
      <c r="M2325" t="s">
        <v>57</v>
      </c>
      <c r="N2325" t="s">
        <v>3109</v>
      </c>
      <c r="O2325" t="s">
        <v>73</v>
      </c>
      <c r="P2325" t="s">
        <v>102</v>
      </c>
      <c r="Q2325" t="s">
        <v>3110</v>
      </c>
      <c r="R2325" s="19">
        <v>76.3</v>
      </c>
      <c r="S2325" s="17">
        <v>5</v>
      </c>
      <c r="T2325" s="20">
        <v>0</v>
      </c>
      <c r="U2325" s="19">
        <v>38.15</v>
      </c>
      <c r="V2325" s="20">
        <f t="shared" si="180"/>
        <v>0.5</v>
      </c>
      <c r="W2325" s="17">
        <f t="shared" si="181"/>
        <v>2015</v>
      </c>
      <c r="X2325" t="str">
        <f t="shared" si="182"/>
        <v>Dec-2015</v>
      </c>
      <c r="Y2325" s="17">
        <f t="shared" si="183"/>
        <v>3</v>
      </c>
      <c r="Z2325" t="str">
        <f t="shared" si="184"/>
        <v>0% (No Discount)</v>
      </c>
      <c r="AA2325" s="17">
        <f>IF(COUNTIF($B$2:B2325,B2325)=1,1,0)</f>
        <v>0</v>
      </c>
      <c r="AB2325" s="17">
        <f>IF(COUNTIF($F$2:F2325,F2325)=1,1,0)</f>
        <v>0</v>
      </c>
    </row>
    <row r="2326" spans="1:28" x14ac:dyDescent="0.2">
      <c r="A2326" s="17">
        <v>2325</v>
      </c>
      <c r="B2326" t="s">
        <v>5368</v>
      </c>
      <c r="C2326" s="18">
        <v>42369</v>
      </c>
      <c r="D2326" s="18">
        <v>42372</v>
      </c>
      <c r="E2326" t="s">
        <v>50</v>
      </c>
      <c r="F2326" t="s">
        <v>2895</v>
      </c>
      <c r="G2326" t="s">
        <v>2896</v>
      </c>
      <c r="H2326" t="s">
        <v>68</v>
      </c>
      <c r="I2326" t="s">
        <v>54</v>
      </c>
      <c r="J2326" t="s">
        <v>55</v>
      </c>
      <c r="K2326" t="s">
        <v>56</v>
      </c>
      <c r="L2326">
        <v>42420</v>
      </c>
      <c r="M2326" t="s">
        <v>57</v>
      </c>
      <c r="N2326" t="s">
        <v>3953</v>
      </c>
      <c r="O2326" t="s">
        <v>73</v>
      </c>
      <c r="P2326" t="s">
        <v>102</v>
      </c>
      <c r="Q2326" t="s">
        <v>3954</v>
      </c>
      <c r="R2326" s="19">
        <v>364.8</v>
      </c>
      <c r="S2326" s="17">
        <v>12</v>
      </c>
      <c r="T2326" s="20">
        <v>0</v>
      </c>
      <c r="U2326" s="19">
        <v>167.80799999999999</v>
      </c>
      <c r="V2326" s="20">
        <f t="shared" si="180"/>
        <v>0.45999999999999996</v>
      </c>
      <c r="W2326" s="17">
        <f t="shared" si="181"/>
        <v>2015</v>
      </c>
      <c r="X2326" t="str">
        <f t="shared" si="182"/>
        <v>Dec-2015</v>
      </c>
      <c r="Y2326" s="17">
        <f t="shared" si="183"/>
        <v>3</v>
      </c>
      <c r="Z2326" t="str">
        <f t="shared" si="184"/>
        <v>0% (No Discount)</v>
      </c>
      <c r="AA2326" s="17">
        <f>IF(COUNTIF($B$2:B2326,B2326)=1,1,0)</f>
        <v>0</v>
      </c>
      <c r="AB2326" s="17">
        <f>IF(COUNTIF($F$2:F2326,F2326)=1,1,0)</f>
        <v>0</v>
      </c>
    </row>
    <row r="2327" spans="1:28" x14ac:dyDescent="0.2">
      <c r="A2327" s="17">
        <v>2326</v>
      </c>
      <c r="B2327" t="s">
        <v>5369</v>
      </c>
      <c r="C2327" s="18">
        <v>42262</v>
      </c>
      <c r="D2327" s="18">
        <v>42266</v>
      </c>
      <c r="E2327" t="s">
        <v>50</v>
      </c>
      <c r="F2327" t="s">
        <v>5370</v>
      </c>
      <c r="G2327" t="s">
        <v>5371</v>
      </c>
      <c r="H2327" t="s">
        <v>68</v>
      </c>
      <c r="I2327" t="s">
        <v>54</v>
      </c>
      <c r="J2327" t="s">
        <v>293</v>
      </c>
      <c r="K2327" t="s">
        <v>294</v>
      </c>
      <c r="L2327">
        <v>10035</v>
      </c>
      <c r="M2327" t="s">
        <v>175</v>
      </c>
      <c r="N2327" t="s">
        <v>4837</v>
      </c>
      <c r="O2327" t="s">
        <v>73</v>
      </c>
      <c r="P2327" t="s">
        <v>102</v>
      </c>
      <c r="Q2327" t="s">
        <v>4838</v>
      </c>
      <c r="R2327" s="19">
        <v>79.872</v>
      </c>
      <c r="S2327" s="17">
        <v>3</v>
      </c>
      <c r="T2327" s="20">
        <v>0.2</v>
      </c>
      <c r="U2327" s="19">
        <v>29.952000000000002</v>
      </c>
      <c r="V2327" s="20">
        <f t="shared" si="180"/>
        <v>0.375</v>
      </c>
      <c r="W2327" s="17">
        <f t="shared" si="181"/>
        <v>2015</v>
      </c>
      <c r="X2327" t="str">
        <f t="shared" si="182"/>
        <v>Sep-2015</v>
      </c>
      <c r="Y2327" s="17">
        <f t="shared" si="183"/>
        <v>4</v>
      </c>
      <c r="Z2327" t="str">
        <f t="shared" si="184"/>
        <v>11-20%</v>
      </c>
      <c r="AA2327" s="17">
        <f>IF(COUNTIF($B$2:B2327,B2327)=1,1,0)</f>
        <v>1</v>
      </c>
      <c r="AB2327" s="17">
        <f>IF(COUNTIF($F$2:F2327,F2327)=1,1,0)</f>
        <v>1</v>
      </c>
    </row>
    <row r="2328" spans="1:28" x14ac:dyDescent="0.2">
      <c r="A2328" s="17">
        <v>2327</v>
      </c>
      <c r="B2328" t="s">
        <v>5369</v>
      </c>
      <c r="C2328" s="18">
        <v>42262</v>
      </c>
      <c r="D2328" s="18">
        <v>42266</v>
      </c>
      <c r="E2328" t="s">
        <v>50</v>
      </c>
      <c r="F2328" t="s">
        <v>5370</v>
      </c>
      <c r="G2328" t="s">
        <v>5371</v>
      </c>
      <c r="H2328" t="s">
        <v>68</v>
      </c>
      <c r="I2328" t="s">
        <v>54</v>
      </c>
      <c r="J2328" t="s">
        <v>293</v>
      </c>
      <c r="K2328" t="s">
        <v>294</v>
      </c>
      <c r="L2328">
        <v>10035</v>
      </c>
      <c r="M2328" t="s">
        <v>175</v>
      </c>
      <c r="N2328" t="s">
        <v>1106</v>
      </c>
      <c r="O2328" t="s">
        <v>59</v>
      </c>
      <c r="P2328" t="s">
        <v>60</v>
      </c>
      <c r="Q2328" t="s">
        <v>1107</v>
      </c>
      <c r="R2328" s="19">
        <v>46.384</v>
      </c>
      <c r="S2328" s="17">
        <v>1</v>
      </c>
      <c r="T2328" s="20">
        <v>0.2</v>
      </c>
      <c r="U2328" s="19">
        <v>1.1596</v>
      </c>
      <c r="V2328" s="20">
        <f t="shared" si="180"/>
        <v>2.4999999999999998E-2</v>
      </c>
      <c r="W2328" s="17">
        <f t="shared" si="181"/>
        <v>2015</v>
      </c>
      <c r="X2328" t="str">
        <f t="shared" si="182"/>
        <v>Sep-2015</v>
      </c>
      <c r="Y2328" s="17">
        <f t="shared" si="183"/>
        <v>4</v>
      </c>
      <c r="Z2328" t="str">
        <f t="shared" si="184"/>
        <v>11-20%</v>
      </c>
      <c r="AA2328" s="17">
        <f>IF(COUNTIF($B$2:B2328,B2328)=1,1,0)</f>
        <v>0</v>
      </c>
      <c r="AB2328" s="17">
        <f>IF(COUNTIF($F$2:F2328,F2328)=1,1,0)</f>
        <v>0</v>
      </c>
    </row>
    <row r="2329" spans="1:28" x14ac:dyDescent="0.2">
      <c r="A2329" s="17">
        <v>2328</v>
      </c>
      <c r="B2329" t="s">
        <v>5369</v>
      </c>
      <c r="C2329" s="18">
        <v>42262</v>
      </c>
      <c r="D2329" s="18">
        <v>42266</v>
      </c>
      <c r="E2329" t="s">
        <v>50</v>
      </c>
      <c r="F2329" t="s">
        <v>5370</v>
      </c>
      <c r="G2329" t="s">
        <v>5371</v>
      </c>
      <c r="H2329" t="s">
        <v>68</v>
      </c>
      <c r="I2329" t="s">
        <v>54</v>
      </c>
      <c r="J2329" t="s">
        <v>293</v>
      </c>
      <c r="K2329" t="s">
        <v>294</v>
      </c>
      <c r="L2329">
        <v>10035</v>
      </c>
      <c r="M2329" t="s">
        <v>175</v>
      </c>
      <c r="N2329" t="s">
        <v>116</v>
      </c>
      <c r="O2329" t="s">
        <v>73</v>
      </c>
      <c r="P2329" t="s">
        <v>117</v>
      </c>
      <c r="Q2329" t="s">
        <v>118</v>
      </c>
      <c r="R2329" s="19">
        <v>12.96</v>
      </c>
      <c r="S2329" s="17">
        <v>2</v>
      </c>
      <c r="T2329" s="20">
        <v>0</v>
      </c>
      <c r="U2329" s="19">
        <v>6.2207999999999997</v>
      </c>
      <c r="V2329" s="20">
        <f t="shared" si="180"/>
        <v>0.47999999999999993</v>
      </c>
      <c r="W2329" s="17">
        <f t="shared" si="181"/>
        <v>2015</v>
      </c>
      <c r="X2329" t="str">
        <f t="shared" si="182"/>
        <v>Sep-2015</v>
      </c>
      <c r="Y2329" s="17">
        <f t="shared" si="183"/>
        <v>4</v>
      </c>
      <c r="Z2329" t="str">
        <f t="shared" si="184"/>
        <v>0% (No Discount)</v>
      </c>
      <c r="AA2329" s="17">
        <f>IF(COUNTIF($B$2:B2329,B2329)=1,1,0)</f>
        <v>0</v>
      </c>
      <c r="AB2329" s="17">
        <f>IF(COUNTIF($F$2:F2329,F2329)=1,1,0)</f>
        <v>0</v>
      </c>
    </row>
    <row r="2330" spans="1:28" x14ac:dyDescent="0.2">
      <c r="A2330" s="17">
        <v>2329</v>
      </c>
      <c r="B2330" t="s">
        <v>5372</v>
      </c>
      <c r="C2330" s="18">
        <v>43001</v>
      </c>
      <c r="D2330" s="18">
        <v>43004</v>
      </c>
      <c r="E2330" t="s">
        <v>215</v>
      </c>
      <c r="F2330" t="s">
        <v>5373</v>
      </c>
      <c r="G2330" t="s">
        <v>5374</v>
      </c>
      <c r="H2330" t="s">
        <v>129</v>
      </c>
      <c r="I2330" t="s">
        <v>54</v>
      </c>
      <c r="J2330" t="s">
        <v>5375</v>
      </c>
      <c r="K2330" t="s">
        <v>484</v>
      </c>
      <c r="L2330">
        <v>80525</v>
      </c>
      <c r="M2330" t="s">
        <v>71</v>
      </c>
      <c r="N2330" t="s">
        <v>5376</v>
      </c>
      <c r="O2330" t="s">
        <v>73</v>
      </c>
      <c r="P2330" t="s">
        <v>200</v>
      </c>
      <c r="Q2330" t="s">
        <v>5377</v>
      </c>
      <c r="R2330" s="19">
        <v>14.352</v>
      </c>
      <c r="S2330" s="17">
        <v>3</v>
      </c>
      <c r="T2330" s="20">
        <v>0.2</v>
      </c>
      <c r="U2330" s="19">
        <v>5.2026000000000003</v>
      </c>
      <c r="V2330" s="20">
        <f t="shared" si="180"/>
        <v>0.36249999999999999</v>
      </c>
      <c r="W2330" s="17">
        <f t="shared" si="181"/>
        <v>2017</v>
      </c>
      <c r="X2330" t="str">
        <f t="shared" si="182"/>
        <v>Sep-2017</v>
      </c>
      <c r="Y2330" s="17">
        <f t="shared" si="183"/>
        <v>3</v>
      </c>
      <c r="Z2330" t="str">
        <f t="shared" si="184"/>
        <v>11-20%</v>
      </c>
      <c r="AA2330" s="17">
        <f>IF(COUNTIF($B$2:B2330,B2330)=1,1,0)</f>
        <v>1</v>
      </c>
      <c r="AB2330" s="17">
        <f>IF(COUNTIF($F$2:F2330,F2330)=1,1,0)</f>
        <v>1</v>
      </c>
    </row>
    <row r="2331" spans="1:28" x14ac:dyDescent="0.2">
      <c r="A2331" s="17">
        <v>2330</v>
      </c>
      <c r="B2331" t="s">
        <v>5378</v>
      </c>
      <c r="C2331" s="18">
        <v>42363</v>
      </c>
      <c r="D2331" s="18">
        <v>42367</v>
      </c>
      <c r="E2331" t="s">
        <v>77</v>
      </c>
      <c r="F2331" t="s">
        <v>2141</v>
      </c>
      <c r="G2331" t="s">
        <v>2142</v>
      </c>
      <c r="H2331" t="s">
        <v>68</v>
      </c>
      <c r="I2331" t="s">
        <v>54</v>
      </c>
      <c r="J2331" t="s">
        <v>173</v>
      </c>
      <c r="K2331" t="s">
        <v>174</v>
      </c>
      <c r="L2331">
        <v>19140</v>
      </c>
      <c r="M2331" t="s">
        <v>175</v>
      </c>
      <c r="N2331" t="s">
        <v>5379</v>
      </c>
      <c r="O2331" t="s">
        <v>59</v>
      </c>
      <c r="P2331" t="s">
        <v>92</v>
      </c>
      <c r="Q2331" t="s">
        <v>5380</v>
      </c>
      <c r="R2331" s="19">
        <v>547.13599999999997</v>
      </c>
      <c r="S2331" s="17">
        <v>4</v>
      </c>
      <c r="T2331" s="20">
        <v>0.2</v>
      </c>
      <c r="U2331" s="19">
        <v>-68.391999999999996</v>
      </c>
      <c r="V2331" s="20">
        <f t="shared" si="180"/>
        <v>-0.125</v>
      </c>
      <c r="W2331" s="17">
        <f t="shared" si="181"/>
        <v>2015</v>
      </c>
      <c r="X2331" t="str">
        <f t="shared" si="182"/>
        <v>Dec-2015</v>
      </c>
      <c r="Y2331" s="17">
        <f t="shared" si="183"/>
        <v>4</v>
      </c>
      <c r="Z2331" t="str">
        <f t="shared" si="184"/>
        <v>11-20%</v>
      </c>
      <c r="AA2331" s="17">
        <f>IF(COUNTIF($B$2:B2331,B2331)=1,1,0)</f>
        <v>1</v>
      </c>
      <c r="AB2331" s="17">
        <f>IF(COUNTIF($F$2:F2331,F2331)=1,1,0)</f>
        <v>0</v>
      </c>
    </row>
    <row r="2332" spans="1:28" x14ac:dyDescent="0.2">
      <c r="A2332" s="17">
        <v>2331</v>
      </c>
      <c r="B2332" t="s">
        <v>5381</v>
      </c>
      <c r="C2332" s="18">
        <v>42637</v>
      </c>
      <c r="D2332" s="18">
        <v>42639</v>
      </c>
      <c r="E2332" t="s">
        <v>50</v>
      </c>
      <c r="F2332" t="s">
        <v>1376</v>
      </c>
      <c r="G2332" t="s">
        <v>1377</v>
      </c>
      <c r="H2332" t="s">
        <v>68</v>
      </c>
      <c r="I2332" t="s">
        <v>54</v>
      </c>
      <c r="J2332" t="s">
        <v>69</v>
      </c>
      <c r="K2332" t="s">
        <v>70</v>
      </c>
      <c r="L2332">
        <v>90004</v>
      </c>
      <c r="M2332" t="s">
        <v>71</v>
      </c>
      <c r="N2332" t="s">
        <v>862</v>
      </c>
      <c r="O2332" t="s">
        <v>73</v>
      </c>
      <c r="P2332" t="s">
        <v>86</v>
      </c>
      <c r="Q2332" t="s">
        <v>863</v>
      </c>
      <c r="R2332" s="19">
        <v>41.96</v>
      </c>
      <c r="S2332" s="17">
        <v>2</v>
      </c>
      <c r="T2332" s="20">
        <v>0</v>
      </c>
      <c r="U2332" s="19">
        <v>2.9371999999999998</v>
      </c>
      <c r="V2332" s="20">
        <f t="shared" si="180"/>
        <v>6.9999999999999993E-2</v>
      </c>
      <c r="W2332" s="17">
        <f t="shared" si="181"/>
        <v>2016</v>
      </c>
      <c r="X2332" t="str">
        <f t="shared" si="182"/>
        <v>Sep-2016</v>
      </c>
      <c r="Y2332" s="17">
        <f t="shared" si="183"/>
        <v>2</v>
      </c>
      <c r="Z2332" t="str">
        <f t="shared" si="184"/>
        <v>0% (No Discount)</v>
      </c>
      <c r="AA2332" s="17">
        <f>IF(COUNTIF($B$2:B2332,B2332)=1,1,0)</f>
        <v>1</v>
      </c>
      <c r="AB2332" s="17">
        <f>IF(COUNTIF($F$2:F2332,F2332)=1,1,0)</f>
        <v>0</v>
      </c>
    </row>
    <row r="2333" spans="1:28" x14ac:dyDescent="0.2">
      <c r="A2333" s="17">
        <v>2332</v>
      </c>
      <c r="B2333" t="s">
        <v>5381</v>
      </c>
      <c r="C2333" s="18">
        <v>42637</v>
      </c>
      <c r="D2333" s="18">
        <v>42639</v>
      </c>
      <c r="E2333" t="s">
        <v>50</v>
      </c>
      <c r="F2333" t="s">
        <v>1376</v>
      </c>
      <c r="G2333" t="s">
        <v>1377</v>
      </c>
      <c r="H2333" t="s">
        <v>68</v>
      </c>
      <c r="I2333" t="s">
        <v>54</v>
      </c>
      <c r="J2333" t="s">
        <v>69</v>
      </c>
      <c r="K2333" t="s">
        <v>70</v>
      </c>
      <c r="L2333">
        <v>90004</v>
      </c>
      <c r="M2333" t="s">
        <v>71</v>
      </c>
      <c r="N2333" t="s">
        <v>5382</v>
      </c>
      <c r="O2333" t="s">
        <v>73</v>
      </c>
      <c r="P2333" t="s">
        <v>117</v>
      </c>
      <c r="Q2333" t="s">
        <v>5383</v>
      </c>
      <c r="R2333" s="19">
        <v>41.7</v>
      </c>
      <c r="S2333" s="17">
        <v>5</v>
      </c>
      <c r="T2333" s="20">
        <v>0</v>
      </c>
      <c r="U2333" s="19">
        <v>20.85</v>
      </c>
      <c r="V2333" s="20">
        <f t="shared" si="180"/>
        <v>0.5</v>
      </c>
      <c r="W2333" s="17">
        <f t="shared" si="181"/>
        <v>2016</v>
      </c>
      <c r="X2333" t="str">
        <f t="shared" si="182"/>
        <v>Sep-2016</v>
      </c>
      <c r="Y2333" s="17">
        <f t="shared" si="183"/>
        <v>2</v>
      </c>
      <c r="Z2333" t="str">
        <f t="shared" si="184"/>
        <v>0% (No Discount)</v>
      </c>
      <c r="AA2333" s="17">
        <f>IF(COUNTIF($B$2:B2333,B2333)=1,1,0)</f>
        <v>0</v>
      </c>
      <c r="AB2333" s="17">
        <f>IF(COUNTIF($F$2:F2333,F2333)=1,1,0)</f>
        <v>0</v>
      </c>
    </row>
    <row r="2334" spans="1:28" x14ac:dyDescent="0.2">
      <c r="A2334" s="17">
        <v>2333</v>
      </c>
      <c r="B2334" t="s">
        <v>5384</v>
      </c>
      <c r="C2334" s="18">
        <v>42815</v>
      </c>
      <c r="D2334" s="18">
        <v>42819</v>
      </c>
      <c r="E2334" t="s">
        <v>77</v>
      </c>
      <c r="F2334" t="s">
        <v>2974</v>
      </c>
      <c r="G2334" t="s">
        <v>2975</v>
      </c>
      <c r="H2334" t="s">
        <v>53</v>
      </c>
      <c r="I2334" t="s">
        <v>54</v>
      </c>
      <c r="J2334" t="s">
        <v>4304</v>
      </c>
      <c r="K2334" t="s">
        <v>281</v>
      </c>
      <c r="L2334">
        <v>47905</v>
      </c>
      <c r="M2334" t="s">
        <v>132</v>
      </c>
      <c r="N2334" t="s">
        <v>1656</v>
      </c>
      <c r="O2334" t="s">
        <v>73</v>
      </c>
      <c r="P2334" t="s">
        <v>117</v>
      </c>
      <c r="Q2334" t="s">
        <v>1657</v>
      </c>
      <c r="R2334" s="19">
        <v>277.39999999999998</v>
      </c>
      <c r="S2334" s="17">
        <v>5</v>
      </c>
      <c r="T2334" s="20">
        <v>0</v>
      </c>
      <c r="U2334" s="19">
        <v>133.15199999999999</v>
      </c>
      <c r="V2334" s="20">
        <f t="shared" si="180"/>
        <v>0.48</v>
      </c>
      <c r="W2334" s="17">
        <f t="shared" si="181"/>
        <v>2017</v>
      </c>
      <c r="X2334" t="str">
        <f t="shared" si="182"/>
        <v>Mar-2017</v>
      </c>
      <c r="Y2334" s="17">
        <f t="shared" si="183"/>
        <v>4</v>
      </c>
      <c r="Z2334" t="str">
        <f t="shared" si="184"/>
        <v>0% (No Discount)</v>
      </c>
      <c r="AA2334" s="17">
        <f>IF(COUNTIF($B$2:B2334,B2334)=1,1,0)</f>
        <v>1</v>
      </c>
      <c r="AB2334" s="17">
        <f>IF(COUNTIF($F$2:F2334,F2334)=1,1,0)</f>
        <v>0</v>
      </c>
    </row>
    <row r="2335" spans="1:28" x14ac:dyDescent="0.2">
      <c r="A2335" s="17">
        <v>2334</v>
      </c>
      <c r="B2335" t="s">
        <v>5384</v>
      </c>
      <c r="C2335" s="18">
        <v>42815</v>
      </c>
      <c r="D2335" s="18">
        <v>42819</v>
      </c>
      <c r="E2335" t="s">
        <v>77</v>
      </c>
      <c r="F2335" t="s">
        <v>2974</v>
      </c>
      <c r="G2335" t="s">
        <v>2975</v>
      </c>
      <c r="H2335" t="s">
        <v>53</v>
      </c>
      <c r="I2335" t="s">
        <v>54</v>
      </c>
      <c r="J2335" t="s">
        <v>4304</v>
      </c>
      <c r="K2335" t="s">
        <v>281</v>
      </c>
      <c r="L2335">
        <v>47905</v>
      </c>
      <c r="M2335" t="s">
        <v>132</v>
      </c>
      <c r="N2335" t="s">
        <v>2404</v>
      </c>
      <c r="O2335" t="s">
        <v>73</v>
      </c>
      <c r="P2335" t="s">
        <v>117</v>
      </c>
      <c r="Q2335" t="s">
        <v>2405</v>
      </c>
      <c r="R2335" s="19">
        <v>5.78</v>
      </c>
      <c r="S2335" s="17">
        <v>1</v>
      </c>
      <c r="T2335" s="20">
        <v>0</v>
      </c>
      <c r="U2335" s="19">
        <v>2.8321999999999998</v>
      </c>
      <c r="V2335" s="20">
        <f t="shared" si="180"/>
        <v>0.48999999999999994</v>
      </c>
      <c r="W2335" s="17">
        <f t="shared" si="181"/>
        <v>2017</v>
      </c>
      <c r="X2335" t="str">
        <f t="shared" si="182"/>
        <v>Mar-2017</v>
      </c>
      <c r="Y2335" s="17">
        <f t="shared" si="183"/>
        <v>4</v>
      </c>
      <c r="Z2335" t="str">
        <f t="shared" si="184"/>
        <v>0% (No Discount)</v>
      </c>
      <c r="AA2335" s="17">
        <f>IF(COUNTIF($B$2:B2335,B2335)=1,1,0)</f>
        <v>0</v>
      </c>
      <c r="AB2335" s="17">
        <f>IF(COUNTIF($F$2:F2335,F2335)=1,1,0)</f>
        <v>0</v>
      </c>
    </row>
    <row r="2336" spans="1:28" x14ac:dyDescent="0.2">
      <c r="A2336" s="17">
        <v>2335</v>
      </c>
      <c r="B2336" t="s">
        <v>5385</v>
      </c>
      <c r="C2336" s="18">
        <v>41912</v>
      </c>
      <c r="D2336" s="18">
        <v>41916</v>
      </c>
      <c r="E2336" t="s">
        <v>77</v>
      </c>
      <c r="F2336" t="s">
        <v>5386</v>
      </c>
      <c r="G2336" t="s">
        <v>5387</v>
      </c>
      <c r="H2336" t="s">
        <v>53</v>
      </c>
      <c r="I2336" t="s">
        <v>54</v>
      </c>
      <c r="J2336" t="s">
        <v>5388</v>
      </c>
      <c r="K2336" t="s">
        <v>362</v>
      </c>
      <c r="L2336">
        <v>37042</v>
      </c>
      <c r="M2336" t="s">
        <v>57</v>
      </c>
      <c r="N2336" t="s">
        <v>1362</v>
      </c>
      <c r="O2336" t="s">
        <v>73</v>
      </c>
      <c r="P2336" t="s">
        <v>105</v>
      </c>
      <c r="Q2336" t="s">
        <v>1363</v>
      </c>
      <c r="R2336" s="19">
        <v>69.215999999999994</v>
      </c>
      <c r="S2336" s="17">
        <v>6</v>
      </c>
      <c r="T2336" s="20">
        <v>0.2</v>
      </c>
      <c r="U2336" s="19">
        <v>11.2476</v>
      </c>
      <c r="V2336" s="20">
        <f t="shared" si="180"/>
        <v>0.16250000000000001</v>
      </c>
      <c r="W2336" s="17">
        <f t="shared" si="181"/>
        <v>2014</v>
      </c>
      <c r="X2336" t="str">
        <f t="shared" si="182"/>
        <v>Sep-2014</v>
      </c>
      <c r="Y2336" s="17">
        <f t="shared" si="183"/>
        <v>4</v>
      </c>
      <c r="Z2336" t="str">
        <f t="shared" si="184"/>
        <v>11-20%</v>
      </c>
      <c r="AA2336" s="17">
        <f>IF(COUNTIF($B$2:B2336,B2336)=1,1,0)</f>
        <v>1</v>
      </c>
      <c r="AB2336" s="17">
        <f>IF(COUNTIF($F$2:F2336,F2336)=1,1,0)</f>
        <v>1</v>
      </c>
    </row>
    <row r="2337" spans="1:28" x14ac:dyDescent="0.2">
      <c r="A2337" s="17">
        <v>2336</v>
      </c>
      <c r="B2337" t="s">
        <v>5389</v>
      </c>
      <c r="C2337" s="18">
        <v>43079</v>
      </c>
      <c r="D2337" s="18">
        <v>43079</v>
      </c>
      <c r="E2337" t="s">
        <v>1320</v>
      </c>
      <c r="F2337" t="s">
        <v>3561</v>
      </c>
      <c r="G2337" t="s">
        <v>3562</v>
      </c>
      <c r="H2337" t="s">
        <v>53</v>
      </c>
      <c r="I2337" t="s">
        <v>54</v>
      </c>
      <c r="J2337" t="s">
        <v>775</v>
      </c>
      <c r="K2337" t="s">
        <v>776</v>
      </c>
      <c r="L2337">
        <v>6824</v>
      </c>
      <c r="M2337" t="s">
        <v>175</v>
      </c>
      <c r="N2337" t="s">
        <v>616</v>
      </c>
      <c r="O2337" t="s">
        <v>73</v>
      </c>
      <c r="P2337" t="s">
        <v>200</v>
      </c>
      <c r="Q2337" t="s">
        <v>617</v>
      </c>
      <c r="R2337" s="19">
        <v>10.86</v>
      </c>
      <c r="S2337" s="17">
        <v>3</v>
      </c>
      <c r="T2337" s="20">
        <v>0</v>
      </c>
      <c r="U2337" s="19">
        <v>5.1041999999999996</v>
      </c>
      <c r="V2337" s="20">
        <f t="shared" si="180"/>
        <v>0.47</v>
      </c>
      <c r="W2337" s="17">
        <f t="shared" si="181"/>
        <v>2017</v>
      </c>
      <c r="X2337" t="str">
        <f t="shared" si="182"/>
        <v>Dec-2017</v>
      </c>
      <c r="Y2337" s="17">
        <f t="shared" si="183"/>
        <v>0</v>
      </c>
      <c r="Z2337" t="str">
        <f t="shared" si="184"/>
        <v>0% (No Discount)</v>
      </c>
      <c r="AA2337" s="17">
        <f>IF(COUNTIF($B$2:B2337,B2337)=1,1,0)</f>
        <v>1</v>
      </c>
      <c r="AB2337" s="17">
        <f>IF(COUNTIF($F$2:F2337,F2337)=1,1,0)</f>
        <v>0</v>
      </c>
    </row>
    <row r="2338" spans="1:28" x14ac:dyDescent="0.2">
      <c r="A2338" s="17">
        <v>2337</v>
      </c>
      <c r="B2338" t="s">
        <v>5389</v>
      </c>
      <c r="C2338" s="18">
        <v>43079</v>
      </c>
      <c r="D2338" s="18">
        <v>43079</v>
      </c>
      <c r="E2338" t="s">
        <v>1320</v>
      </c>
      <c r="F2338" t="s">
        <v>3561</v>
      </c>
      <c r="G2338" t="s">
        <v>3562</v>
      </c>
      <c r="H2338" t="s">
        <v>53</v>
      </c>
      <c r="I2338" t="s">
        <v>54</v>
      </c>
      <c r="J2338" t="s">
        <v>775</v>
      </c>
      <c r="K2338" t="s">
        <v>776</v>
      </c>
      <c r="L2338">
        <v>6824</v>
      </c>
      <c r="M2338" t="s">
        <v>175</v>
      </c>
      <c r="N2338" t="s">
        <v>5390</v>
      </c>
      <c r="O2338" t="s">
        <v>73</v>
      </c>
      <c r="P2338" t="s">
        <v>105</v>
      </c>
      <c r="Q2338" t="s">
        <v>5391</v>
      </c>
      <c r="R2338" s="19">
        <v>426.79</v>
      </c>
      <c r="S2338" s="17">
        <v>7</v>
      </c>
      <c r="T2338" s="20">
        <v>0</v>
      </c>
      <c r="U2338" s="19">
        <v>123.76909999999999</v>
      </c>
      <c r="V2338" s="20">
        <f t="shared" si="180"/>
        <v>0.28999999999999998</v>
      </c>
      <c r="W2338" s="17">
        <f t="shared" si="181"/>
        <v>2017</v>
      </c>
      <c r="X2338" t="str">
        <f t="shared" si="182"/>
        <v>Dec-2017</v>
      </c>
      <c r="Y2338" s="17">
        <f t="shared" si="183"/>
        <v>0</v>
      </c>
      <c r="Z2338" t="str">
        <f t="shared" si="184"/>
        <v>0% (No Discount)</v>
      </c>
      <c r="AA2338" s="17">
        <f>IF(COUNTIF($B$2:B2338,B2338)=1,1,0)</f>
        <v>0</v>
      </c>
      <c r="AB2338" s="17">
        <f>IF(COUNTIF($F$2:F2338,F2338)=1,1,0)</f>
        <v>0</v>
      </c>
    </row>
    <row r="2339" spans="1:28" x14ac:dyDescent="0.2">
      <c r="A2339" s="17">
        <v>2338</v>
      </c>
      <c r="B2339" t="s">
        <v>5392</v>
      </c>
      <c r="C2339" s="18">
        <v>41874</v>
      </c>
      <c r="D2339" s="18">
        <v>41874</v>
      </c>
      <c r="E2339" t="s">
        <v>1320</v>
      </c>
      <c r="F2339" t="s">
        <v>2528</v>
      </c>
      <c r="G2339" t="s">
        <v>2529</v>
      </c>
      <c r="H2339" t="s">
        <v>53</v>
      </c>
      <c r="I2339" t="s">
        <v>54</v>
      </c>
      <c r="J2339" t="s">
        <v>293</v>
      </c>
      <c r="K2339" t="s">
        <v>294</v>
      </c>
      <c r="L2339">
        <v>10009</v>
      </c>
      <c r="M2339" t="s">
        <v>175</v>
      </c>
      <c r="N2339" t="s">
        <v>5393</v>
      </c>
      <c r="O2339" t="s">
        <v>73</v>
      </c>
      <c r="P2339" t="s">
        <v>117</v>
      </c>
      <c r="Q2339" t="s">
        <v>5394</v>
      </c>
      <c r="R2339" s="19">
        <v>25.92</v>
      </c>
      <c r="S2339" s="17">
        <v>4</v>
      </c>
      <c r="T2339" s="20">
        <v>0</v>
      </c>
      <c r="U2339" s="19">
        <v>12.441599999999999</v>
      </c>
      <c r="V2339" s="20">
        <f t="shared" si="180"/>
        <v>0.47999999999999993</v>
      </c>
      <c r="W2339" s="17">
        <f t="shared" si="181"/>
        <v>2014</v>
      </c>
      <c r="X2339" t="str">
        <f t="shared" si="182"/>
        <v>Aug-2014</v>
      </c>
      <c r="Y2339" s="17">
        <f t="shared" si="183"/>
        <v>0</v>
      </c>
      <c r="Z2339" t="str">
        <f t="shared" si="184"/>
        <v>0% (No Discount)</v>
      </c>
      <c r="AA2339" s="17">
        <f>IF(COUNTIF($B$2:B2339,B2339)=1,1,0)</f>
        <v>1</v>
      </c>
      <c r="AB2339" s="17">
        <f>IF(COUNTIF($F$2:F2339,F2339)=1,1,0)</f>
        <v>0</v>
      </c>
    </row>
    <row r="2340" spans="1:28" x14ac:dyDescent="0.2">
      <c r="A2340" s="17">
        <v>2339</v>
      </c>
      <c r="B2340" t="s">
        <v>5392</v>
      </c>
      <c r="C2340" s="18">
        <v>41874</v>
      </c>
      <c r="D2340" s="18">
        <v>41874</v>
      </c>
      <c r="E2340" t="s">
        <v>1320</v>
      </c>
      <c r="F2340" t="s">
        <v>2528</v>
      </c>
      <c r="G2340" t="s">
        <v>2529</v>
      </c>
      <c r="H2340" t="s">
        <v>53</v>
      </c>
      <c r="I2340" t="s">
        <v>54</v>
      </c>
      <c r="J2340" t="s">
        <v>293</v>
      </c>
      <c r="K2340" t="s">
        <v>294</v>
      </c>
      <c r="L2340">
        <v>10009</v>
      </c>
      <c r="M2340" t="s">
        <v>175</v>
      </c>
      <c r="N2340" t="s">
        <v>1957</v>
      </c>
      <c r="O2340" t="s">
        <v>73</v>
      </c>
      <c r="P2340" t="s">
        <v>117</v>
      </c>
      <c r="Q2340" t="s">
        <v>1958</v>
      </c>
      <c r="R2340" s="19">
        <v>45.92</v>
      </c>
      <c r="S2340" s="17">
        <v>4</v>
      </c>
      <c r="T2340" s="20">
        <v>0</v>
      </c>
      <c r="U2340" s="19">
        <v>22.500800000000002</v>
      </c>
      <c r="V2340" s="20">
        <f t="shared" si="180"/>
        <v>0.49</v>
      </c>
      <c r="W2340" s="17">
        <f t="shared" si="181"/>
        <v>2014</v>
      </c>
      <c r="X2340" t="str">
        <f t="shared" si="182"/>
        <v>Aug-2014</v>
      </c>
      <c r="Y2340" s="17">
        <f t="shared" si="183"/>
        <v>0</v>
      </c>
      <c r="Z2340" t="str">
        <f t="shared" si="184"/>
        <v>0% (No Discount)</v>
      </c>
      <c r="AA2340" s="17">
        <f>IF(COUNTIF($B$2:B2340,B2340)=1,1,0)</f>
        <v>0</v>
      </c>
      <c r="AB2340" s="17">
        <f>IF(COUNTIF($F$2:F2340,F2340)=1,1,0)</f>
        <v>0</v>
      </c>
    </row>
    <row r="2341" spans="1:28" x14ac:dyDescent="0.2">
      <c r="A2341" s="17">
        <v>2340</v>
      </c>
      <c r="B2341" t="s">
        <v>5395</v>
      </c>
      <c r="C2341" s="18">
        <v>41870</v>
      </c>
      <c r="D2341" s="18">
        <v>41875</v>
      </c>
      <c r="E2341" t="s">
        <v>77</v>
      </c>
      <c r="F2341" t="s">
        <v>5316</v>
      </c>
      <c r="G2341" t="s">
        <v>5317</v>
      </c>
      <c r="H2341" t="s">
        <v>53</v>
      </c>
      <c r="I2341" t="s">
        <v>54</v>
      </c>
      <c r="J2341" t="s">
        <v>524</v>
      </c>
      <c r="K2341" t="s">
        <v>525</v>
      </c>
      <c r="L2341">
        <v>43229</v>
      </c>
      <c r="M2341" t="s">
        <v>175</v>
      </c>
      <c r="N2341" t="s">
        <v>429</v>
      </c>
      <c r="O2341" t="s">
        <v>73</v>
      </c>
      <c r="P2341" t="s">
        <v>95</v>
      </c>
      <c r="Q2341" t="s">
        <v>430</v>
      </c>
      <c r="R2341" s="19">
        <v>10.72</v>
      </c>
      <c r="S2341" s="17">
        <v>2</v>
      </c>
      <c r="T2341" s="20">
        <v>0.2</v>
      </c>
      <c r="U2341" s="19">
        <v>1.742</v>
      </c>
      <c r="V2341" s="20">
        <f t="shared" si="180"/>
        <v>0.16249999999999998</v>
      </c>
      <c r="W2341" s="17">
        <f t="shared" si="181"/>
        <v>2014</v>
      </c>
      <c r="X2341" t="str">
        <f t="shared" si="182"/>
        <v>Aug-2014</v>
      </c>
      <c r="Y2341" s="17">
        <f t="shared" si="183"/>
        <v>5</v>
      </c>
      <c r="Z2341" t="str">
        <f t="shared" si="184"/>
        <v>11-20%</v>
      </c>
      <c r="AA2341" s="17">
        <f>IF(COUNTIF($B$2:B2341,B2341)=1,1,0)</f>
        <v>1</v>
      </c>
      <c r="AB2341" s="17">
        <f>IF(COUNTIF($F$2:F2341,F2341)=1,1,0)</f>
        <v>0</v>
      </c>
    </row>
    <row r="2342" spans="1:28" x14ac:dyDescent="0.2">
      <c r="A2342" s="17">
        <v>2341</v>
      </c>
      <c r="B2342" t="s">
        <v>5396</v>
      </c>
      <c r="C2342" s="18">
        <v>42684</v>
      </c>
      <c r="D2342" s="18">
        <v>42689</v>
      </c>
      <c r="E2342" t="s">
        <v>77</v>
      </c>
      <c r="F2342" t="s">
        <v>2435</v>
      </c>
      <c r="G2342" t="s">
        <v>2436</v>
      </c>
      <c r="H2342" t="s">
        <v>53</v>
      </c>
      <c r="I2342" t="s">
        <v>54</v>
      </c>
      <c r="J2342" t="s">
        <v>2126</v>
      </c>
      <c r="K2342" t="s">
        <v>1302</v>
      </c>
      <c r="L2342">
        <v>31088</v>
      </c>
      <c r="M2342" t="s">
        <v>57</v>
      </c>
      <c r="N2342" t="s">
        <v>3458</v>
      </c>
      <c r="O2342" t="s">
        <v>73</v>
      </c>
      <c r="P2342" t="s">
        <v>95</v>
      </c>
      <c r="Q2342" t="s">
        <v>3459</v>
      </c>
      <c r="R2342" s="19">
        <v>41.86</v>
      </c>
      <c r="S2342" s="17">
        <v>7</v>
      </c>
      <c r="T2342" s="20">
        <v>0</v>
      </c>
      <c r="U2342" s="19">
        <v>10.465</v>
      </c>
      <c r="V2342" s="20">
        <f t="shared" si="180"/>
        <v>0.25</v>
      </c>
      <c r="W2342" s="17">
        <f t="shared" si="181"/>
        <v>2016</v>
      </c>
      <c r="X2342" t="str">
        <f t="shared" si="182"/>
        <v>Nov-2016</v>
      </c>
      <c r="Y2342" s="17">
        <f t="shared" si="183"/>
        <v>5</v>
      </c>
      <c r="Z2342" t="str">
        <f t="shared" si="184"/>
        <v>0% (No Discount)</v>
      </c>
      <c r="AA2342" s="17">
        <f>IF(COUNTIF($B$2:B2342,B2342)=1,1,0)</f>
        <v>1</v>
      </c>
      <c r="AB2342" s="17">
        <f>IF(COUNTIF($F$2:F2342,F2342)=1,1,0)</f>
        <v>0</v>
      </c>
    </row>
    <row r="2343" spans="1:28" x14ac:dyDescent="0.2">
      <c r="A2343" s="17">
        <v>2342</v>
      </c>
      <c r="B2343" t="s">
        <v>5397</v>
      </c>
      <c r="C2343" s="18">
        <v>42004</v>
      </c>
      <c r="D2343" s="18">
        <v>42007</v>
      </c>
      <c r="E2343" t="s">
        <v>215</v>
      </c>
      <c r="F2343" t="s">
        <v>422</v>
      </c>
      <c r="G2343" t="s">
        <v>423</v>
      </c>
      <c r="H2343" t="s">
        <v>129</v>
      </c>
      <c r="I2343" t="s">
        <v>54</v>
      </c>
      <c r="J2343" t="s">
        <v>640</v>
      </c>
      <c r="K2343" t="s">
        <v>1275</v>
      </c>
      <c r="L2343">
        <v>2038</v>
      </c>
      <c r="M2343" t="s">
        <v>175</v>
      </c>
      <c r="N2343" t="s">
        <v>5398</v>
      </c>
      <c r="O2343" t="s">
        <v>59</v>
      </c>
      <c r="P2343" t="s">
        <v>92</v>
      </c>
      <c r="Q2343" t="s">
        <v>5399</v>
      </c>
      <c r="R2343" s="19">
        <v>63.2</v>
      </c>
      <c r="S2343" s="17">
        <v>5</v>
      </c>
      <c r="T2343" s="20">
        <v>0</v>
      </c>
      <c r="U2343" s="19">
        <v>23.384</v>
      </c>
      <c r="V2343" s="20">
        <f t="shared" si="180"/>
        <v>0.37</v>
      </c>
      <c r="W2343" s="17">
        <f t="shared" si="181"/>
        <v>2014</v>
      </c>
      <c r="X2343" t="str">
        <f t="shared" si="182"/>
        <v>Dec-2014</v>
      </c>
      <c r="Y2343" s="17">
        <f t="shared" si="183"/>
        <v>3</v>
      </c>
      <c r="Z2343" t="str">
        <f t="shared" si="184"/>
        <v>0% (No Discount)</v>
      </c>
      <c r="AA2343" s="17">
        <f>IF(COUNTIF($B$2:B2343,B2343)=1,1,0)</f>
        <v>1</v>
      </c>
      <c r="AB2343" s="17">
        <f>IF(COUNTIF($F$2:F2343,F2343)=1,1,0)</f>
        <v>0</v>
      </c>
    </row>
    <row r="2344" spans="1:28" x14ac:dyDescent="0.2">
      <c r="A2344" s="17">
        <v>2343</v>
      </c>
      <c r="B2344" t="s">
        <v>5397</v>
      </c>
      <c r="C2344" s="18">
        <v>42004</v>
      </c>
      <c r="D2344" s="18">
        <v>42007</v>
      </c>
      <c r="E2344" t="s">
        <v>215</v>
      </c>
      <c r="F2344" t="s">
        <v>422</v>
      </c>
      <c r="G2344" t="s">
        <v>423</v>
      </c>
      <c r="H2344" t="s">
        <v>129</v>
      </c>
      <c r="I2344" t="s">
        <v>54</v>
      </c>
      <c r="J2344" t="s">
        <v>640</v>
      </c>
      <c r="K2344" t="s">
        <v>1275</v>
      </c>
      <c r="L2344">
        <v>2038</v>
      </c>
      <c r="M2344" t="s">
        <v>175</v>
      </c>
      <c r="N2344" t="s">
        <v>5366</v>
      </c>
      <c r="O2344" t="s">
        <v>98</v>
      </c>
      <c r="P2344" t="s">
        <v>188</v>
      </c>
      <c r="Q2344" t="s">
        <v>5367</v>
      </c>
      <c r="R2344" s="19">
        <v>113.97</v>
      </c>
      <c r="S2344" s="17">
        <v>3</v>
      </c>
      <c r="T2344" s="20">
        <v>0</v>
      </c>
      <c r="U2344" s="19">
        <v>27.352799999999998</v>
      </c>
      <c r="V2344" s="20">
        <f t="shared" si="180"/>
        <v>0.24</v>
      </c>
      <c r="W2344" s="17">
        <f t="shared" si="181"/>
        <v>2014</v>
      </c>
      <c r="X2344" t="str">
        <f t="shared" si="182"/>
        <v>Dec-2014</v>
      </c>
      <c r="Y2344" s="17">
        <f t="shared" si="183"/>
        <v>3</v>
      </c>
      <c r="Z2344" t="str">
        <f t="shared" si="184"/>
        <v>0% (No Discount)</v>
      </c>
      <c r="AA2344" s="17">
        <f>IF(COUNTIF($B$2:B2344,B2344)=1,1,0)</f>
        <v>0</v>
      </c>
      <c r="AB2344" s="17">
        <f>IF(COUNTIF($F$2:F2344,F2344)=1,1,0)</f>
        <v>0</v>
      </c>
    </row>
    <row r="2345" spans="1:28" x14ac:dyDescent="0.2">
      <c r="A2345" s="17">
        <v>2344</v>
      </c>
      <c r="B2345" t="s">
        <v>5400</v>
      </c>
      <c r="C2345" s="18">
        <v>41846</v>
      </c>
      <c r="D2345" s="18">
        <v>41850</v>
      </c>
      <c r="E2345" t="s">
        <v>50</v>
      </c>
      <c r="F2345" t="s">
        <v>4130</v>
      </c>
      <c r="G2345" t="s">
        <v>4131</v>
      </c>
      <c r="H2345" t="s">
        <v>53</v>
      </c>
      <c r="I2345" t="s">
        <v>54</v>
      </c>
      <c r="J2345" t="s">
        <v>330</v>
      </c>
      <c r="K2345" t="s">
        <v>238</v>
      </c>
      <c r="L2345">
        <v>60623</v>
      </c>
      <c r="M2345" t="s">
        <v>132</v>
      </c>
      <c r="N2345" t="s">
        <v>990</v>
      </c>
      <c r="O2345" t="s">
        <v>73</v>
      </c>
      <c r="P2345" t="s">
        <v>86</v>
      </c>
      <c r="Q2345" t="s">
        <v>991</v>
      </c>
      <c r="R2345" s="19">
        <v>123.55200000000001</v>
      </c>
      <c r="S2345" s="17">
        <v>3</v>
      </c>
      <c r="T2345" s="20">
        <v>0.2</v>
      </c>
      <c r="U2345" s="19">
        <v>-29.343599999999999</v>
      </c>
      <c r="V2345" s="20">
        <f t="shared" si="180"/>
        <v>-0.23749999999999999</v>
      </c>
      <c r="W2345" s="17">
        <f t="shared" si="181"/>
        <v>2014</v>
      </c>
      <c r="X2345" t="str">
        <f t="shared" si="182"/>
        <v>Jul-2014</v>
      </c>
      <c r="Y2345" s="17">
        <f t="shared" si="183"/>
        <v>4</v>
      </c>
      <c r="Z2345" t="str">
        <f t="shared" si="184"/>
        <v>11-20%</v>
      </c>
      <c r="AA2345" s="17">
        <f>IF(COUNTIF($B$2:B2345,B2345)=1,1,0)</f>
        <v>1</v>
      </c>
      <c r="AB2345" s="17">
        <f>IF(COUNTIF($F$2:F2345,F2345)=1,1,0)</f>
        <v>0</v>
      </c>
    </row>
    <row r="2346" spans="1:28" x14ac:dyDescent="0.2">
      <c r="A2346" s="17">
        <v>2345</v>
      </c>
      <c r="B2346" t="s">
        <v>5401</v>
      </c>
      <c r="C2346" s="18">
        <v>42422</v>
      </c>
      <c r="D2346" s="18">
        <v>42428</v>
      </c>
      <c r="E2346" t="s">
        <v>77</v>
      </c>
      <c r="F2346" t="s">
        <v>3262</v>
      </c>
      <c r="G2346" t="s">
        <v>3263</v>
      </c>
      <c r="H2346" t="s">
        <v>129</v>
      </c>
      <c r="I2346" t="s">
        <v>54</v>
      </c>
      <c r="J2346" t="s">
        <v>2581</v>
      </c>
      <c r="K2346" t="s">
        <v>141</v>
      </c>
      <c r="L2346">
        <v>53209</v>
      </c>
      <c r="M2346" t="s">
        <v>132</v>
      </c>
      <c r="N2346" t="s">
        <v>5402</v>
      </c>
      <c r="O2346" t="s">
        <v>73</v>
      </c>
      <c r="P2346" t="s">
        <v>105</v>
      </c>
      <c r="Q2346" t="s">
        <v>5403</v>
      </c>
      <c r="R2346" s="19">
        <v>490.32</v>
      </c>
      <c r="S2346" s="17">
        <v>9</v>
      </c>
      <c r="T2346" s="20">
        <v>0</v>
      </c>
      <c r="U2346" s="19">
        <v>137.28960000000001</v>
      </c>
      <c r="V2346" s="20">
        <f t="shared" si="180"/>
        <v>0.28000000000000003</v>
      </c>
      <c r="W2346" s="17">
        <f t="shared" si="181"/>
        <v>2016</v>
      </c>
      <c r="X2346" t="str">
        <f t="shared" si="182"/>
        <v>Feb-2016</v>
      </c>
      <c r="Y2346" s="17">
        <f t="shared" si="183"/>
        <v>6</v>
      </c>
      <c r="Z2346" t="str">
        <f t="shared" si="184"/>
        <v>0% (No Discount)</v>
      </c>
      <c r="AA2346" s="17">
        <f>IF(COUNTIF($B$2:B2346,B2346)=1,1,0)</f>
        <v>1</v>
      </c>
      <c r="AB2346" s="17">
        <f>IF(COUNTIF($F$2:F2346,F2346)=1,1,0)</f>
        <v>0</v>
      </c>
    </row>
    <row r="2347" spans="1:28" x14ac:dyDescent="0.2">
      <c r="A2347" s="17">
        <v>2346</v>
      </c>
      <c r="B2347" t="s">
        <v>5404</v>
      </c>
      <c r="C2347" s="18">
        <v>42442</v>
      </c>
      <c r="D2347" s="18">
        <v>42447</v>
      </c>
      <c r="E2347" t="s">
        <v>77</v>
      </c>
      <c r="F2347" t="s">
        <v>2507</v>
      </c>
      <c r="G2347" t="s">
        <v>2508</v>
      </c>
      <c r="H2347" t="s">
        <v>53</v>
      </c>
      <c r="I2347" t="s">
        <v>54</v>
      </c>
      <c r="J2347" t="s">
        <v>707</v>
      </c>
      <c r="K2347" t="s">
        <v>131</v>
      </c>
      <c r="L2347">
        <v>78207</v>
      </c>
      <c r="M2347" t="s">
        <v>132</v>
      </c>
      <c r="N2347" t="s">
        <v>726</v>
      </c>
      <c r="O2347" t="s">
        <v>73</v>
      </c>
      <c r="P2347" t="s">
        <v>117</v>
      </c>
      <c r="Q2347" t="s">
        <v>5405</v>
      </c>
      <c r="R2347" s="19">
        <v>70.08</v>
      </c>
      <c r="S2347" s="17">
        <v>5</v>
      </c>
      <c r="T2347" s="20">
        <v>0.2</v>
      </c>
      <c r="U2347" s="19">
        <v>24.527999999999999</v>
      </c>
      <c r="V2347" s="20">
        <f t="shared" si="180"/>
        <v>0.35</v>
      </c>
      <c r="W2347" s="17">
        <f t="shared" si="181"/>
        <v>2016</v>
      </c>
      <c r="X2347" t="str">
        <f t="shared" si="182"/>
        <v>Mar-2016</v>
      </c>
      <c r="Y2347" s="17">
        <f t="shared" si="183"/>
        <v>5</v>
      </c>
      <c r="Z2347" t="str">
        <f t="shared" si="184"/>
        <v>11-20%</v>
      </c>
      <c r="AA2347" s="17">
        <f>IF(COUNTIF($B$2:B2347,B2347)=1,1,0)</f>
        <v>1</v>
      </c>
      <c r="AB2347" s="17">
        <f>IF(COUNTIF($F$2:F2347,F2347)=1,1,0)</f>
        <v>0</v>
      </c>
    </row>
    <row r="2348" spans="1:28" x14ac:dyDescent="0.2">
      <c r="A2348" s="17">
        <v>2347</v>
      </c>
      <c r="B2348" t="s">
        <v>5404</v>
      </c>
      <c r="C2348" s="18">
        <v>42442</v>
      </c>
      <c r="D2348" s="18">
        <v>42447</v>
      </c>
      <c r="E2348" t="s">
        <v>77</v>
      </c>
      <c r="F2348" t="s">
        <v>2507</v>
      </c>
      <c r="G2348" t="s">
        <v>2508</v>
      </c>
      <c r="H2348" t="s">
        <v>53</v>
      </c>
      <c r="I2348" t="s">
        <v>54</v>
      </c>
      <c r="J2348" t="s">
        <v>707</v>
      </c>
      <c r="K2348" t="s">
        <v>131</v>
      </c>
      <c r="L2348">
        <v>78207</v>
      </c>
      <c r="M2348" t="s">
        <v>132</v>
      </c>
      <c r="N2348" t="s">
        <v>5406</v>
      </c>
      <c r="O2348" t="s">
        <v>73</v>
      </c>
      <c r="P2348" t="s">
        <v>102</v>
      </c>
      <c r="Q2348" t="s">
        <v>5407</v>
      </c>
      <c r="R2348" s="19">
        <v>1.272</v>
      </c>
      <c r="S2348" s="17">
        <v>2</v>
      </c>
      <c r="T2348" s="20">
        <v>0.8</v>
      </c>
      <c r="U2348" s="19">
        <v>-2.1623999999999999</v>
      </c>
      <c r="V2348" s="20">
        <f t="shared" si="180"/>
        <v>-1.7</v>
      </c>
      <c r="W2348" s="17">
        <f t="shared" si="181"/>
        <v>2016</v>
      </c>
      <c r="X2348" t="str">
        <f t="shared" si="182"/>
        <v>Mar-2016</v>
      </c>
      <c r="Y2348" s="17">
        <f t="shared" si="183"/>
        <v>5</v>
      </c>
      <c r="Z2348" t="str">
        <f t="shared" si="184"/>
        <v>Over 50%</v>
      </c>
      <c r="AA2348" s="17">
        <f>IF(COUNTIF($B$2:B2348,B2348)=1,1,0)</f>
        <v>0</v>
      </c>
      <c r="AB2348" s="17">
        <f>IF(COUNTIF($F$2:F2348,F2348)=1,1,0)</f>
        <v>0</v>
      </c>
    </row>
    <row r="2349" spans="1:28" x14ac:dyDescent="0.2">
      <c r="A2349" s="17">
        <v>2348</v>
      </c>
      <c r="B2349" t="s">
        <v>5404</v>
      </c>
      <c r="C2349" s="18">
        <v>42442</v>
      </c>
      <c r="D2349" s="18">
        <v>42447</v>
      </c>
      <c r="E2349" t="s">
        <v>77</v>
      </c>
      <c r="F2349" t="s">
        <v>2507</v>
      </c>
      <c r="G2349" t="s">
        <v>2508</v>
      </c>
      <c r="H2349" t="s">
        <v>53</v>
      </c>
      <c r="I2349" t="s">
        <v>54</v>
      </c>
      <c r="J2349" t="s">
        <v>707</v>
      </c>
      <c r="K2349" t="s">
        <v>131</v>
      </c>
      <c r="L2349">
        <v>78207</v>
      </c>
      <c r="M2349" t="s">
        <v>132</v>
      </c>
      <c r="N2349" t="s">
        <v>3525</v>
      </c>
      <c r="O2349" t="s">
        <v>59</v>
      </c>
      <c r="P2349" t="s">
        <v>83</v>
      </c>
      <c r="Q2349" t="s">
        <v>3526</v>
      </c>
      <c r="R2349" s="19">
        <v>557.58500000000004</v>
      </c>
      <c r="S2349" s="17">
        <v>5</v>
      </c>
      <c r="T2349" s="20">
        <v>0.3</v>
      </c>
      <c r="U2349" s="19">
        <v>0</v>
      </c>
      <c r="V2349" s="20">
        <f t="shared" si="180"/>
        <v>0</v>
      </c>
      <c r="W2349" s="17">
        <f t="shared" si="181"/>
        <v>2016</v>
      </c>
      <c r="X2349" t="str">
        <f t="shared" si="182"/>
        <v>Mar-2016</v>
      </c>
      <c r="Y2349" s="17">
        <f t="shared" si="183"/>
        <v>5</v>
      </c>
      <c r="Z2349" t="str">
        <f t="shared" si="184"/>
        <v>21-30%</v>
      </c>
      <c r="AA2349" s="17">
        <f>IF(COUNTIF($B$2:B2349,B2349)=1,1,0)</f>
        <v>0</v>
      </c>
      <c r="AB2349" s="17">
        <f>IF(COUNTIF($F$2:F2349,F2349)=1,1,0)</f>
        <v>0</v>
      </c>
    </row>
    <row r="2350" spans="1:28" x14ac:dyDescent="0.2">
      <c r="A2350" s="17">
        <v>2349</v>
      </c>
      <c r="B2350" t="s">
        <v>5408</v>
      </c>
      <c r="C2350" s="18">
        <v>43071</v>
      </c>
      <c r="D2350" s="18">
        <v>43072</v>
      </c>
      <c r="E2350" t="s">
        <v>1320</v>
      </c>
      <c r="F2350" t="s">
        <v>785</v>
      </c>
      <c r="G2350" t="s">
        <v>786</v>
      </c>
      <c r="H2350" t="s">
        <v>68</v>
      </c>
      <c r="I2350" t="s">
        <v>54</v>
      </c>
      <c r="J2350" t="s">
        <v>69</v>
      </c>
      <c r="K2350" t="s">
        <v>70</v>
      </c>
      <c r="L2350">
        <v>90032</v>
      </c>
      <c r="M2350" t="s">
        <v>71</v>
      </c>
      <c r="N2350" t="s">
        <v>2459</v>
      </c>
      <c r="O2350" t="s">
        <v>73</v>
      </c>
      <c r="P2350" t="s">
        <v>102</v>
      </c>
      <c r="Q2350" t="s">
        <v>2460</v>
      </c>
      <c r="R2350" s="19">
        <v>9.0239999999999991</v>
      </c>
      <c r="S2350" s="17">
        <v>6</v>
      </c>
      <c r="T2350" s="20">
        <v>0.2</v>
      </c>
      <c r="U2350" s="19">
        <v>3.1583999999999999</v>
      </c>
      <c r="V2350" s="20">
        <f t="shared" si="180"/>
        <v>0.35000000000000003</v>
      </c>
      <c r="W2350" s="17">
        <f t="shared" si="181"/>
        <v>2017</v>
      </c>
      <c r="X2350" t="str">
        <f t="shared" si="182"/>
        <v>Dec-2017</v>
      </c>
      <c r="Y2350" s="17">
        <f t="shared" si="183"/>
        <v>1</v>
      </c>
      <c r="Z2350" t="str">
        <f t="shared" si="184"/>
        <v>11-20%</v>
      </c>
      <c r="AA2350" s="17">
        <f>IF(COUNTIF($B$2:B2350,B2350)=1,1,0)</f>
        <v>1</v>
      </c>
      <c r="AB2350" s="17">
        <f>IF(COUNTIF($F$2:F2350,F2350)=1,1,0)</f>
        <v>0</v>
      </c>
    </row>
    <row r="2351" spans="1:28" x14ac:dyDescent="0.2">
      <c r="A2351" s="17">
        <v>2350</v>
      </c>
      <c r="B2351" t="s">
        <v>5408</v>
      </c>
      <c r="C2351" s="18">
        <v>43071</v>
      </c>
      <c r="D2351" s="18">
        <v>43072</v>
      </c>
      <c r="E2351" t="s">
        <v>1320</v>
      </c>
      <c r="F2351" t="s">
        <v>785</v>
      </c>
      <c r="G2351" t="s">
        <v>786</v>
      </c>
      <c r="H2351" t="s">
        <v>68</v>
      </c>
      <c r="I2351" t="s">
        <v>54</v>
      </c>
      <c r="J2351" t="s">
        <v>69</v>
      </c>
      <c r="K2351" t="s">
        <v>70</v>
      </c>
      <c r="L2351">
        <v>90032</v>
      </c>
      <c r="M2351" t="s">
        <v>71</v>
      </c>
      <c r="N2351" t="s">
        <v>5409</v>
      </c>
      <c r="O2351" t="s">
        <v>73</v>
      </c>
      <c r="P2351" t="s">
        <v>102</v>
      </c>
      <c r="Q2351" t="s">
        <v>5410</v>
      </c>
      <c r="R2351" s="19">
        <v>69.456000000000003</v>
      </c>
      <c r="S2351" s="17">
        <v>2</v>
      </c>
      <c r="T2351" s="20">
        <v>0.2</v>
      </c>
      <c r="U2351" s="19">
        <v>22.5732</v>
      </c>
      <c r="V2351" s="20">
        <f t="shared" si="180"/>
        <v>0.32500000000000001</v>
      </c>
      <c r="W2351" s="17">
        <f t="shared" si="181"/>
        <v>2017</v>
      </c>
      <c r="X2351" t="str">
        <f t="shared" si="182"/>
        <v>Dec-2017</v>
      </c>
      <c r="Y2351" s="17">
        <f t="shared" si="183"/>
        <v>1</v>
      </c>
      <c r="Z2351" t="str">
        <f t="shared" si="184"/>
        <v>11-20%</v>
      </c>
      <c r="AA2351" s="17">
        <f>IF(COUNTIF($B$2:B2351,B2351)=1,1,0)</f>
        <v>0</v>
      </c>
      <c r="AB2351" s="17">
        <f>IF(COUNTIF($F$2:F2351,F2351)=1,1,0)</f>
        <v>0</v>
      </c>
    </row>
    <row r="2352" spans="1:28" x14ac:dyDescent="0.2">
      <c r="A2352" s="17">
        <v>2351</v>
      </c>
      <c r="B2352" t="s">
        <v>5408</v>
      </c>
      <c r="C2352" s="18">
        <v>43071</v>
      </c>
      <c r="D2352" s="18">
        <v>43072</v>
      </c>
      <c r="E2352" t="s">
        <v>1320</v>
      </c>
      <c r="F2352" t="s">
        <v>785</v>
      </c>
      <c r="G2352" t="s">
        <v>786</v>
      </c>
      <c r="H2352" t="s">
        <v>68</v>
      </c>
      <c r="I2352" t="s">
        <v>54</v>
      </c>
      <c r="J2352" t="s">
        <v>69</v>
      </c>
      <c r="K2352" t="s">
        <v>70</v>
      </c>
      <c r="L2352">
        <v>90032</v>
      </c>
      <c r="M2352" t="s">
        <v>71</v>
      </c>
      <c r="N2352" t="s">
        <v>1466</v>
      </c>
      <c r="O2352" t="s">
        <v>73</v>
      </c>
      <c r="P2352" t="s">
        <v>117</v>
      </c>
      <c r="Q2352" t="s">
        <v>1467</v>
      </c>
      <c r="R2352" s="19">
        <v>10.86</v>
      </c>
      <c r="S2352" s="17">
        <v>2</v>
      </c>
      <c r="T2352" s="20">
        <v>0</v>
      </c>
      <c r="U2352" s="19">
        <v>5.3213999999999997</v>
      </c>
      <c r="V2352" s="20">
        <f t="shared" si="180"/>
        <v>0.49</v>
      </c>
      <c r="W2352" s="17">
        <f t="shared" si="181"/>
        <v>2017</v>
      </c>
      <c r="X2352" t="str">
        <f t="shared" si="182"/>
        <v>Dec-2017</v>
      </c>
      <c r="Y2352" s="17">
        <f t="shared" si="183"/>
        <v>1</v>
      </c>
      <c r="Z2352" t="str">
        <f t="shared" si="184"/>
        <v>0% (No Discount)</v>
      </c>
      <c r="AA2352" s="17">
        <f>IF(COUNTIF($B$2:B2352,B2352)=1,1,0)</f>
        <v>0</v>
      </c>
      <c r="AB2352" s="17">
        <f>IF(COUNTIF($F$2:F2352,F2352)=1,1,0)</f>
        <v>0</v>
      </c>
    </row>
    <row r="2353" spans="1:28" x14ac:dyDescent="0.2">
      <c r="A2353" s="17">
        <v>2352</v>
      </c>
      <c r="B2353" t="s">
        <v>5408</v>
      </c>
      <c r="C2353" s="18">
        <v>43071</v>
      </c>
      <c r="D2353" s="18">
        <v>43072</v>
      </c>
      <c r="E2353" t="s">
        <v>1320</v>
      </c>
      <c r="F2353" t="s">
        <v>785</v>
      </c>
      <c r="G2353" t="s">
        <v>786</v>
      </c>
      <c r="H2353" t="s">
        <v>68</v>
      </c>
      <c r="I2353" t="s">
        <v>54</v>
      </c>
      <c r="J2353" t="s">
        <v>69</v>
      </c>
      <c r="K2353" t="s">
        <v>70</v>
      </c>
      <c r="L2353">
        <v>90032</v>
      </c>
      <c r="M2353" t="s">
        <v>71</v>
      </c>
      <c r="N2353" t="s">
        <v>5227</v>
      </c>
      <c r="O2353" t="s">
        <v>73</v>
      </c>
      <c r="P2353" t="s">
        <v>105</v>
      </c>
      <c r="Q2353" t="s">
        <v>5228</v>
      </c>
      <c r="R2353" s="19">
        <v>79.47</v>
      </c>
      <c r="S2353" s="17">
        <v>3</v>
      </c>
      <c r="T2353" s="20">
        <v>0</v>
      </c>
      <c r="U2353" s="19">
        <v>22.2516</v>
      </c>
      <c r="V2353" s="20">
        <f t="shared" si="180"/>
        <v>0.28000000000000003</v>
      </c>
      <c r="W2353" s="17">
        <f t="shared" si="181"/>
        <v>2017</v>
      </c>
      <c r="X2353" t="str">
        <f t="shared" si="182"/>
        <v>Dec-2017</v>
      </c>
      <c r="Y2353" s="17">
        <f t="shared" si="183"/>
        <v>1</v>
      </c>
      <c r="Z2353" t="str">
        <f t="shared" si="184"/>
        <v>0% (No Discount)</v>
      </c>
      <c r="AA2353" s="17">
        <f>IF(COUNTIF($B$2:B2353,B2353)=1,1,0)</f>
        <v>0</v>
      </c>
      <c r="AB2353" s="17">
        <f>IF(COUNTIF($F$2:F2353,F2353)=1,1,0)</f>
        <v>0</v>
      </c>
    </row>
    <row r="2354" spans="1:28" x14ac:dyDescent="0.2">
      <c r="A2354" s="17">
        <v>2353</v>
      </c>
      <c r="B2354" t="s">
        <v>5408</v>
      </c>
      <c r="C2354" s="18">
        <v>43071</v>
      </c>
      <c r="D2354" s="18">
        <v>43072</v>
      </c>
      <c r="E2354" t="s">
        <v>1320</v>
      </c>
      <c r="F2354" t="s">
        <v>785</v>
      </c>
      <c r="G2354" t="s">
        <v>786</v>
      </c>
      <c r="H2354" t="s">
        <v>68</v>
      </c>
      <c r="I2354" t="s">
        <v>54</v>
      </c>
      <c r="J2354" t="s">
        <v>69</v>
      </c>
      <c r="K2354" t="s">
        <v>70</v>
      </c>
      <c r="L2354">
        <v>90032</v>
      </c>
      <c r="M2354" t="s">
        <v>71</v>
      </c>
      <c r="N2354" t="s">
        <v>314</v>
      </c>
      <c r="O2354" t="s">
        <v>73</v>
      </c>
      <c r="P2354" t="s">
        <v>95</v>
      </c>
      <c r="Q2354" t="s">
        <v>315</v>
      </c>
      <c r="R2354" s="19">
        <v>10.08</v>
      </c>
      <c r="S2354" s="17">
        <v>6</v>
      </c>
      <c r="T2354" s="20">
        <v>0</v>
      </c>
      <c r="U2354" s="19">
        <v>5.04</v>
      </c>
      <c r="V2354" s="20">
        <f t="shared" si="180"/>
        <v>0.5</v>
      </c>
      <c r="W2354" s="17">
        <f t="shared" si="181"/>
        <v>2017</v>
      </c>
      <c r="X2354" t="str">
        <f t="shared" si="182"/>
        <v>Dec-2017</v>
      </c>
      <c r="Y2354" s="17">
        <f t="shared" si="183"/>
        <v>1</v>
      </c>
      <c r="Z2354" t="str">
        <f t="shared" si="184"/>
        <v>0% (No Discount)</v>
      </c>
      <c r="AA2354" s="17">
        <f>IF(COUNTIF($B$2:B2354,B2354)=1,1,0)</f>
        <v>0</v>
      </c>
      <c r="AB2354" s="17">
        <f>IF(COUNTIF($F$2:F2354,F2354)=1,1,0)</f>
        <v>0</v>
      </c>
    </row>
    <row r="2355" spans="1:28" x14ac:dyDescent="0.2">
      <c r="A2355" s="17">
        <v>2354</v>
      </c>
      <c r="B2355" t="s">
        <v>5411</v>
      </c>
      <c r="C2355" s="18">
        <v>42247</v>
      </c>
      <c r="D2355" s="18">
        <v>42249</v>
      </c>
      <c r="E2355" t="s">
        <v>215</v>
      </c>
      <c r="F2355" t="s">
        <v>5412</v>
      </c>
      <c r="G2355" t="s">
        <v>5413</v>
      </c>
      <c r="H2355" t="s">
        <v>68</v>
      </c>
      <c r="I2355" t="s">
        <v>54</v>
      </c>
      <c r="J2355" t="s">
        <v>154</v>
      </c>
      <c r="K2355" t="s">
        <v>70</v>
      </c>
      <c r="L2355">
        <v>94122</v>
      </c>
      <c r="M2355" t="s">
        <v>71</v>
      </c>
      <c r="N2355" t="s">
        <v>228</v>
      </c>
      <c r="O2355" t="s">
        <v>59</v>
      </c>
      <c r="P2355" t="s">
        <v>60</v>
      </c>
      <c r="Q2355" t="s">
        <v>229</v>
      </c>
      <c r="R2355" s="19">
        <v>1552.8309999999999</v>
      </c>
      <c r="S2355" s="17">
        <v>7</v>
      </c>
      <c r="T2355" s="20">
        <v>0.15</v>
      </c>
      <c r="U2355" s="19">
        <v>200.9546</v>
      </c>
      <c r="V2355" s="20">
        <f t="shared" si="180"/>
        <v>0.12941176470588237</v>
      </c>
      <c r="W2355" s="17">
        <f t="shared" si="181"/>
        <v>2015</v>
      </c>
      <c r="X2355" t="str">
        <f t="shared" si="182"/>
        <v>Aug-2015</v>
      </c>
      <c r="Y2355" s="17">
        <f t="shared" si="183"/>
        <v>2</v>
      </c>
      <c r="Z2355" t="str">
        <f t="shared" si="184"/>
        <v>11-20%</v>
      </c>
      <c r="AA2355" s="17">
        <f>IF(COUNTIF($B$2:B2355,B2355)=1,1,0)</f>
        <v>1</v>
      </c>
      <c r="AB2355" s="17">
        <f>IF(COUNTIF($F$2:F2355,F2355)=1,1,0)</f>
        <v>1</v>
      </c>
    </row>
    <row r="2356" spans="1:28" x14ac:dyDescent="0.2">
      <c r="A2356" s="17">
        <v>2355</v>
      </c>
      <c r="B2356" t="s">
        <v>5411</v>
      </c>
      <c r="C2356" s="18">
        <v>42247</v>
      </c>
      <c r="D2356" s="18">
        <v>42249</v>
      </c>
      <c r="E2356" t="s">
        <v>215</v>
      </c>
      <c r="F2356" t="s">
        <v>5412</v>
      </c>
      <c r="G2356" t="s">
        <v>5413</v>
      </c>
      <c r="H2356" t="s">
        <v>68</v>
      </c>
      <c r="I2356" t="s">
        <v>54</v>
      </c>
      <c r="J2356" t="s">
        <v>154</v>
      </c>
      <c r="K2356" t="s">
        <v>70</v>
      </c>
      <c r="L2356">
        <v>94122</v>
      </c>
      <c r="M2356" t="s">
        <v>71</v>
      </c>
      <c r="N2356" t="s">
        <v>645</v>
      </c>
      <c r="O2356" t="s">
        <v>73</v>
      </c>
      <c r="P2356" t="s">
        <v>102</v>
      </c>
      <c r="Q2356" t="s">
        <v>646</v>
      </c>
      <c r="R2356" s="19">
        <v>137.24</v>
      </c>
      <c r="S2356" s="17">
        <v>5</v>
      </c>
      <c r="T2356" s="20">
        <v>0.2</v>
      </c>
      <c r="U2356" s="19">
        <v>46.3185</v>
      </c>
      <c r="V2356" s="20">
        <f t="shared" si="180"/>
        <v>0.33749999999999997</v>
      </c>
      <c r="W2356" s="17">
        <f t="shared" si="181"/>
        <v>2015</v>
      </c>
      <c r="X2356" t="str">
        <f t="shared" si="182"/>
        <v>Aug-2015</v>
      </c>
      <c r="Y2356" s="17">
        <f t="shared" si="183"/>
        <v>2</v>
      </c>
      <c r="Z2356" t="str">
        <f t="shared" si="184"/>
        <v>11-20%</v>
      </c>
      <c r="AA2356" s="17">
        <f>IF(COUNTIF($B$2:B2356,B2356)=1,1,0)</f>
        <v>0</v>
      </c>
      <c r="AB2356" s="17">
        <f>IF(COUNTIF($F$2:F2356,F2356)=1,1,0)</f>
        <v>0</v>
      </c>
    </row>
    <row r="2357" spans="1:28" x14ac:dyDescent="0.2">
      <c r="A2357" s="17">
        <v>2356</v>
      </c>
      <c r="B2357" t="s">
        <v>5411</v>
      </c>
      <c r="C2357" s="18">
        <v>42247</v>
      </c>
      <c r="D2357" s="18">
        <v>42249</v>
      </c>
      <c r="E2357" t="s">
        <v>215</v>
      </c>
      <c r="F2357" t="s">
        <v>5412</v>
      </c>
      <c r="G2357" t="s">
        <v>5413</v>
      </c>
      <c r="H2357" t="s">
        <v>68</v>
      </c>
      <c r="I2357" t="s">
        <v>54</v>
      </c>
      <c r="J2357" t="s">
        <v>154</v>
      </c>
      <c r="K2357" t="s">
        <v>70</v>
      </c>
      <c r="L2357">
        <v>94122</v>
      </c>
      <c r="M2357" t="s">
        <v>71</v>
      </c>
      <c r="N2357" t="s">
        <v>5414</v>
      </c>
      <c r="O2357" t="s">
        <v>98</v>
      </c>
      <c r="P2357" t="s">
        <v>188</v>
      </c>
      <c r="Q2357" t="s">
        <v>5415</v>
      </c>
      <c r="R2357" s="19">
        <v>36.51</v>
      </c>
      <c r="S2357" s="17">
        <v>1</v>
      </c>
      <c r="T2357" s="20">
        <v>0</v>
      </c>
      <c r="U2357" s="19">
        <v>15.699299999999999</v>
      </c>
      <c r="V2357" s="20">
        <f t="shared" si="180"/>
        <v>0.43</v>
      </c>
      <c r="W2357" s="17">
        <f t="shared" si="181"/>
        <v>2015</v>
      </c>
      <c r="X2357" t="str">
        <f t="shared" si="182"/>
        <v>Aug-2015</v>
      </c>
      <c r="Y2357" s="17">
        <f t="shared" si="183"/>
        <v>2</v>
      </c>
      <c r="Z2357" t="str">
        <f t="shared" si="184"/>
        <v>0% (No Discount)</v>
      </c>
      <c r="AA2357" s="17">
        <f>IF(COUNTIF($B$2:B2357,B2357)=1,1,0)</f>
        <v>0</v>
      </c>
      <c r="AB2357" s="17">
        <f>IF(COUNTIF($F$2:F2357,F2357)=1,1,0)</f>
        <v>0</v>
      </c>
    </row>
    <row r="2358" spans="1:28" x14ac:dyDescent="0.2">
      <c r="A2358" s="17">
        <v>2357</v>
      </c>
      <c r="B2358" t="s">
        <v>5411</v>
      </c>
      <c r="C2358" s="18">
        <v>42247</v>
      </c>
      <c r="D2358" s="18">
        <v>42249</v>
      </c>
      <c r="E2358" t="s">
        <v>215</v>
      </c>
      <c r="F2358" t="s">
        <v>5412</v>
      </c>
      <c r="G2358" t="s">
        <v>5413</v>
      </c>
      <c r="H2358" t="s">
        <v>68</v>
      </c>
      <c r="I2358" t="s">
        <v>54</v>
      </c>
      <c r="J2358" t="s">
        <v>154</v>
      </c>
      <c r="K2358" t="s">
        <v>70</v>
      </c>
      <c r="L2358">
        <v>94122</v>
      </c>
      <c r="M2358" t="s">
        <v>71</v>
      </c>
      <c r="N2358" t="s">
        <v>5416</v>
      </c>
      <c r="O2358" t="s">
        <v>98</v>
      </c>
      <c r="P2358" t="s">
        <v>711</v>
      </c>
      <c r="Q2358" t="s">
        <v>5417</v>
      </c>
      <c r="R2358" s="19">
        <v>239.976</v>
      </c>
      <c r="S2358" s="17">
        <v>3</v>
      </c>
      <c r="T2358" s="20">
        <v>0.2</v>
      </c>
      <c r="U2358" s="19">
        <v>80.991900000000001</v>
      </c>
      <c r="V2358" s="20">
        <f t="shared" si="180"/>
        <v>0.33750000000000002</v>
      </c>
      <c r="W2358" s="17">
        <f t="shared" si="181"/>
        <v>2015</v>
      </c>
      <c r="X2358" t="str">
        <f t="shared" si="182"/>
        <v>Aug-2015</v>
      </c>
      <c r="Y2358" s="17">
        <f t="shared" si="183"/>
        <v>2</v>
      </c>
      <c r="Z2358" t="str">
        <f t="shared" si="184"/>
        <v>11-20%</v>
      </c>
      <c r="AA2358" s="17">
        <f>IF(COUNTIF($B$2:B2358,B2358)=1,1,0)</f>
        <v>0</v>
      </c>
      <c r="AB2358" s="17">
        <f>IF(COUNTIF($F$2:F2358,F2358)=1,1,0)</f>
        <v>0</v>
      </c>
    </row>
    <row r="2359" spans="1:28" x14ac:dyDescent="0.2">
      <c r="A2359" s="17">
        <v>2358</v>
      </c>
      <c r="B2359" t="s">
        <v>5418</v>
      </c>
      <c r="C2359" s="18">
        <v>41715</v>
      </c>
      <c r="D2359" s="18">
        <v>41719</v>
      </c>
      <c r="E2359" t="s">
        <v>77</v>
      </c>
      <c r="F2359" t="s">
        <v>2439</v>
      </c>
      <c r="G2359" t="s">
        <v>2440</v>
      </c>
      <c r="H2359" t="s">
        <v>68</v>
      </c>
      <c r="I2359" t="s">
        <v>54</v>
      </c>
      <c r="J2359" t="s">
        <v>293</v>
      </c>
      <c r="K2359" t="s">
        <v>294</v>
      </c>
      <c r="L2359">
        <v>10024</v>
      </c>
      <c r="M2359" t="s">
        <v>175</v>
      </c>
      <c r="N2359" t="s">
        <v>932</v>
      </c>
      <c r="O2359" t="s">
        <v>59</v>
      </c>
      <c r="P2359" t="s">
        <v>83</v>
      </c>
      <c r="Q2359" t="s">
        <v>933</v>
      </c>
      <c r="R2359" s="19">
        <v>1579.7460000000001</v>
      </c>
      <c r="S2359" s="17">
        <v>7</v>
      </c>
      <c r="T2359" s="20">
        <v>0.4</v>
      </c>
      <c r="U2359" s="19">
        <v>-447.59469999999999</v>
      </c>
      <c r="V2359" s="20">
        <f t="shared" si="180"/>
        <v>-0.28333333333333333</v>
      </c>
      <c r="W2359" s="17">
        <f t="shared" si="181"/>
        <v>2014</v>
      </c>
      <c r="X2359" t="str">
        <f t="shared" si="182"/>
        <v>Mar-2014</v>
      </c>
      <c r="Y2359" s="17">
        <f t="shared" si="183"/>
        <v>4</v>
      </c>
      <c r="Z2359" t="str">
        <f t="shared" si="184"/>
        <v>31-40%</v>
      </c>
      <c r="AA2359" s="17">
        <f>IF(COUNTIF($B$2:B2359,B2359)=1,1,0)</f>
        <v>1</v>
      </c>
      <c r="AB2359" s="17">
        <f>IF(COUNTIF($F$2:F2359,F2359)=1,1,0)</f>
        <v>0</v>
      </c>
    </row>
    <row r="2360" spans="1:28" x14ac:dyDescent="0.2">
      <c r="A2360" s="17">
        <v>2359</v>
      </c>
      <c r="B2360" t="s">
        <v>5418</v>
      </c>
      <c r="C2360" s="18">
        <v>41715</v>
      </c>
      <c r="D2360" s="18">
        <v>41719</v>
      </c>
      <c r="E2360" t="s">
        <v>77</v>
      </c>
      <c r="F2360" t="s">
        <v>2439</v>
      </c>
      <c r="G2360" t="s">
        <v>2440</v>
      </c>
      <c r="H2360" t="s">
        <v>68</v>
      </c>
      <c r="I2360" t="s">
        <v>54</v>
      </c>
      <c r="J2360" t="s">
        <v>293</v>
      </c>
      <c r="K2360" t="s">
        <v>294</v>
      </c>
      <c r="L2360">
        <v>10024</v>
      </c>
      <c r="M2360" t="s">
        <v>175</v>
      </c>
      <c r="N2360" t="s">
        <v>5337</v>
      </c>
      <c r="O2360" t="s">
        <v>59</v>
      </c>
      <c r="P2360" t="s">
        <v>83</v>
      </c>
      <c r="Q2360" t="s">
        <v>5338</v>
      </c>
      <c r="R2360" s="19">
        <v>1071.576</v>
      </c>
      <c r="S2360" s="17">
        <v>4</v>
      </c>
      <c r="T2360" s="20">
        <v>0.4</v>
      </c>
      <c r="U2360" s="19">
        <v>-553.64760000000001</v>
      </c>
      <c r="V2360" s="20">
        <f t="shared" si="180"/>
        <v>-0.51666666666666672</v>
      </c>
      <c r="W2360" s="17">
        <f t="shared" si="181"/>
        <v>2014</v>
      </c>
      <c r="X2360" t="str">
        <f t="shared" si="182"/>
        <v>Mar-2014</v>
      </c>
      <c r="Y2360" s="17">
        <f t="shared" si="183"/>
        <v>4</v>
      </c>
      <c r="Z2360" t="str">
        <f t="shared" si="184"/>
        <v>31-40%</v>
      </c>
      <c r="AA2360" s="17">
        <f>IF(COUNTIF($B$2:B2360,B2360)=1,1,0)</f>
        <v>0</v>
      </c>
      <c r="AB2360" s="17">
        <f>IF(COUNTIF($F$2:F2360,F2360)=1,1,0)</f>
        <v>0</v>
      </c>
    </row>
    <row r="2361" spans="1:28" x14ac:dyDescent="0.2">
      <c r="A2361" s="17">
        <v>2360</v>
      </c>
      <c r="B2361" t="s">
        <v>5418</v>
      </c>
      <c r="C2361" s="18">
        <v>41715</v>
      </c>
      <c r="D2361" s="18">
        <v>41719</v>
      </c>
      <c r="E2361" t="s">
        <v>77</v>
      </c>
      <c r="F2361" t="s">
        <v>2439</v>
      </c>
      <c r="G2361" t="s">
        <v>2440</v>
      </c>
      <c r="H2361" t="s">
        <v>68</v>
      </c>
      <c r="I2361" t="s">
        <v>54</v>
      </c>
      <c r="J2361" t="s">
        <v>293</v>
      </c>
      <c r="K2361" t="s">
        <v>294</v>
      </c>
      <c r="L2361">
        <v>10024</v>
      </c>
      <c r="M2361" t="s">
        <v>175</v>
      </c>
      <c r="N2361" t="s">
        <v>4707</v>
      </c>
      <c r="O2361" t="s">
        <v>59</v>
      </c>
      <c r="P2361" t="s">
        <v>83</v>
      </c>
      <c r="Q2361" t="s">
        <v>4708</v>
      </c>
      <c r="R2361" s="19">
        <v>613.90800000000002</v>
      </c>
      <c r="S2361" s="17">
        <v>3</v>
      </c>
      <c r="T2361" s="20">
        <v>0.4</v>
      </c>
      <c r="U2361" s="19">
        <v>-122.7816</v>
      </c>
      <c r="V2361" s="20">
        <f t="shared" si="180"/>
        <v>-0.19999999999999998</v>
      </c>
      <c r="W2361" s="17">
        <f t="shared" si="181"/>
        <v>2014</v>
      </c>
      <c r="X2361" t="str">
        <f t="shared" si="182"/>
        <v>Mar-2014</v>
      </c>
      <c r="Y2361" s="17">
        <f t="shared" si="183"/>
        <v>4</v>
      </c>
      <c r="Z2361" t="str">
        <f t="shared" si="184"/>
        <v>31-40%</v>
      </c>
      <c r="AA2361" s="17">
        <f>IF(COUNTIF($B$2:B2361,B2361)=1,1,0)</f>
        <v>0</v>
      </c>
      <c r="AB2361" s="17">
        <f>IF(COUNTIF($F$2:F2361,F2361)=1,1,0)</f>
        <v>0</v>
      </c>
    </row>
    <row r="2362" spans="1:28" x14ac:dyDescent="0.2">
      <c r="A2362" s="17">
        <v>2361</v>
      </c>
      <c r="B2362" t="s">
        <v>5418</v>
      </c>
      <c r="C2362" s="18">
        <v>41715</v>
      </c>
      <c r="D2362" s="18">
        <v>41719</v>
      </c>
      <c r="E2362" t="s">
        <v>77</v>
      </c>
      <c r="F2362" t="s">
        <v>2439</v>
      </c>
      <c r="G2362" t="s">
        <v>2440</v>
      </c>
      <c r="H2362" t="s">
        <v>68</v>
      </c>
      <c r="I2362" t="s">
        <v>54</v>
      </c>
      <c r="J2362" t="s">
        <v>293</v>
      </c>
      <c r="K2362" t="s">
        <v>294</v>
      </c>
      <c r="L2362">
        <v>10024</v>
      </c>
      <c r="M2362" t="s">
        <v>175</v>
      </c>
      <c r="N2362" t="s">
        <v>5419</v>
      </c>
      <c r="O2362" t="s">
        <v>73</v>
      </c>
      <c r="P2362" t="s">
        <v>117</v>
      </c>
      <c r="Q2362" t="s">
        <v>5420</v>
      </c>
      <c r="R2362" s="19">
        <v>34.86</v>
      </c>
      <c r="S2362" s="17">
        <v>7</v>
      </c>
      <c r="T2362" s="20">
        <v>0</v>
      </c>
      <c r="U2362" s="19">
        <v>16.3842</v>
      </c>
      <c r="V2362" s="20">
        <f t="shared" si="180"/>
        <v>0.47000000000000003</v>
      </c>
      <c r="W2362" s="17">
        <f t="shared" si="181"/>
        <v>2014</v>
      </c>
      <c r="X2362" t="str">
        <f t="shared" si="182"/>
        <v>Mar-2014</v>
      </c>
      <c r="Y2362" s="17">
        <f t="shared" si="183"/>
        <v>4</v>
      </c>
      <c r="Z2362" t="str">
        <f t="shared" si="184"/>
        <v>0% (No Discount)</v>
      </c>
      <c r="AA2362" s="17">
        <f>IF(COUNTIF($B$2:B2362,B2362)=1,1,0)</f>
        <v>0</v>
      </c>
      <c r="AB2362" s="17">
        <f>IF(COUNTIF($F$2:F2362,F2362)=1,1,0)</f>
        <v>0</v>
      </c>
    </row>
    <row r="2363" spans="1:28" x14ac:dyDescent="0.2">
      <c r="A2363" s="17">
        <v>2362</v>
      </c>
      <c r="B2363" t="s">
        <v>5418</v>
      </c>
      <c r="C2363" s="18">
        <v>41715</v>
      </c>
      <c r="D2363" s="18">
        <v>41719</v>
      </c>
      <c r="E2363" t="s">
        <v>77</v>
      </c>
      <c r="F2363" t="s">
        <v>2439</v>
      </c>
      <c r="G2363" t="s">
        <v>2440</v>
      </c>
      <c r="H2363" t="s">
        <v>68</v>
      </c>
      <c r="I2363" t="s">
        <v>54</v>
      </c>
      <c r="J2363" t="s">
        <v>293</v>
      </c>
      <c r="K2363" t="s">
        <v>294</v>
      </c>
      <c r="L2363">
        <v>10024</v>
      </c>
      <c r="M2363" t="s">
        <v>175</v>
      </c>
      <c r="N2363" t="s">
        <v>5421</v>
      </c>
      <c r="O2363" t="s">
        <v>73</v>
      </c>
      <c r="P2363" t="s">
        <v>117</v>
      </c>
      <c r="Q2363" t="s">
        <v>5422</v>
      </c>
      <c r="R2363" s="19">
        <v>155.04</v>
      </c>
      <c r="S2363" s="17">
        <v>4</v>
      </c>
      <c r="T2363" s="20">
        <v>0</v>
      </c>
      <c r="U2363" s="19">
        <v>75.9696</v>
      </c>
      <c r="V2363" s="20">
        <f t="shared" si="180"/>
        <v>0.49000000000000005</v>
      </c>
      <c r="W2363" s="17">
        <f t="shared" si="181"/>
        <v>2014</v>
      </c>
      <c r="X2363" t="str">
        <f t="shared" si="182"/>
        <v>Mar-2014</v>
      </c>
      <c r="Y2363" s="17">
        <f t="shared" si="183"/>
        <v>4</v>
      </c>
      <c r="Z2363" t="str">
        <f t="shared" si="184"/>
        <v>0% (No Discount)</v>
      </c>
      <c r="AA2363" s="17">
        <f>IF(COUNTIF($B$2:B2363,B2363)=1,1,0)</f>
        <v>0</v>
      </c>
      <c r="AB2363" s="17">
        <f>IF(COUNTIF($F$2:F2363,F2363)=1,1,0)</f>
        <v>0</v>
      </c>
    </row>
    <row r="2364" spans="1:28" x14ac:dyDescent="0.2">
      <c r="A2364" s="17">
        <v>2363</v>
      </c>
      <c r="B2364" t="s">
        <v>5423</v>
      </c>
      <c r="C2364" s="18">
        <v>42841</v>
      </c>
      <c r="D2364" s="18">
        <v>42845</v>
      </c>
      <c r="E2364" t="s">
        <v>77</v>
      </c>
      <c r="F2364" t="s">
        <v>1457</v>
      </c>
      <c r="G2364" t="s">
        <v>1458</v>
      </c>
      <c r="H2364" t="s">
        <v>53</v>
      </c>
      <c r="I2364" t="s">
        <v>54</v>
      </c>
      <c r="J2364" t="s">
        <v>524</v>
      </c>
      <c r="K2364" t="s">
        <v>525</v>
      </c>
      <c r="L2364">
        <v>43229</v>
      </c>
      <c r="M2364" t="s">
        <v>175</v>
      </c>
      <c r="N2364" t="s">
        <v>5424</v>
      </c>
      <c r="O2364" t="s">
        <v>73</v>
      </c>
      <c r="P2364" t="s">
        <v>102</v>
      </c>
      <c r="Q2364" t="s">
        <v>5425</v>
      </c>
      <c r="R2364" s="19">
        <v>13.71</v>
      </c>
      <c r="S2364" s="17">
        <v>5</v>
      </c>
      <c r="T2364" s="20">
        <v>0.7</v>
      </c>
      <c r="U2364" s="19">
        <v>-10.054</v>
      </c>
      <c r="V2364" s="20">
        <f t="shared" si="180"/>
        <v>-0.73333333333333328</v>
      </c>
      <c r="W2364" s="17">
        <f t="shared" si="181"/>
        <v>2017</v>
      </c>
      <c r="X2364" t="str">
        <f t="shared" si="182"/>
        <v>Apr-2017</v>
      </c>
      <c r="Y2364" s="17">
        <f t="shared" si="183"/>
        <v>4</v>
      </c>
      <c r="Z2364" t="str">
        <f t="shared" si="184"/>
        <v>Over 50%</v>
      </c>
      <c r="AA2364" s="17">
        <f>IF(COUNTIF($B$2:B2364,B2364)=1,1,0)</f>
        <v>1</v>
      </c>
      <c r="AB2364" s="17">
        <f>IF(COUNTIF($F$2:F2364,F2364)=1,1,0)</f>
        <v>0</v>
      </c>
    </row>
    <row r="2365" spans="1:28" x14ac:dyDescent="0.2">
      <c r="A2365" s="17">
        <v>2364</v>
      </c>
      <c r="B2365" t="s">
        <v>5426</v>
      </c>
      <c r="C2365" s="18">
        <v>42442</v>
      </c>
      <c r="D2365" s="18">
        <v>42447</v>
      </c>
      <c r="E2365" t="s">
        <v>77</v>
      </c>
      <c r="F2365" t="s">
        <v>1279</v>
      </c>
      <c r="G2365" t="s">
        <v>1280</v>
      </c>
      <c r="H2365" t="s">
        <v>129</v>
      </c>
      <c r="I2365" t="s">
        <v>54</v>
      </c>
      <c r="J2365" t="s">
        <v>2269</v>
      </c>
      <c r="K2365" t="s">
        <v>346</v>
      </c>
      <c r="L2365">
        <v>22980</v>
      </c>
      <c r="M2365" t="s">
        <v>57</v>
      </c>
      <c r="N2365" t="s">
        <v>1746</v>
      </c>
      <c r="O2365" t="s">
        <v>59</v>
      </c>
      <c r="P2365" t="s">
        <v>92</v>
      </c>
      <c r="Q2365" t="s">
        <v>1747</v>
      </c>
      <c r="R2365" s="19">
        <v>127.88</v>
      </c>
      <c r="S2365" s="17">
        <v>2</v>
      </c>
      <c r="T2365" s="20">
        <v>0</v>
      </c>
      <c r="U2365" s="19">
        <v>40.921599999999998</v>
      </c>
      <c r="V2365" s="20">
        <f t="shared" si="180"/>
        <v>0.32</v>
      </c>
      <c r="W2365" s="17">
        <f t="shared" si="181"/>
        <v>2016</v>
      </c>
      <c r="X2365" t="str">
        <f t="shared" si="182"/>
        <v>Mar-2016</v>
      </c>
      <c r="Y2365" s="17">
        <f t="shared" si="183"/>
        <v>5</v>
      </c>
      <c r="Z2365" t="str">
        <f t="shared" si="184"/>
        <v>0% (No Discount)</v>
      </c>
      <c r="AA2365" s="17">
        <f>IF(COUNTIF($B$2:B2365,B2365)=1,1,0)</f>
        <v>1</v>
      </c>
      <c r="AB2365" s="17">
        <f>IF(COUNTIF($F$2:F2365,F2365)=1,1,0)</f>
        <v>0</v>
      </c>
    </row>
    <row r="2366" spans="1:28" x14ac:dyDescent="0.2">
      <c r="A2366" s="17">
        <v>2365</v>
      </c>
      <c r="B2366" t="s">
        <v>5426</v>
      </c>
      <c r="C2366" s="18">
        <v>42442</v>
      </c>
      <c r="D2366" s="18">
        <v>42447</v>
      </c>
      <c r="E2366" t="s">
        <v>77</v>
      </c>
      <c r="F2366" t="s">
        <v>1279</v>
      </c>
      <c r="G2366" t="s">
        <v>1280</v>
      </c>
      <c r="H2366" t="s">
        <v>129</v>
      </c>
      <c r="I2366" t="s">
        <v>54</v>
      </c>
      <c r="J2366" t="s">
        <v>2269</v>
      </c>
      <c r="K2366" t="s">
        <v>346</v>
      </c>
      <c r="L2366">
        <v>22980</v>
      </c>
      <c r="M2366" t="s">
        <v>57</v>
      </c>
      <c r="N2366" t="s">
        <v>5427</v>
      </c>
      <c r="O2366" t="s">
        <v>73</v>
      </c>
      <c r="P2366" t="s">
        <v>105</v>
      </c>
      <c r="Q2366" t="s">
        <v>5428</v>
      </c>
      <c r="R2366" s="19">
        <v>160.32</v>
      </c>
      <c r="S2366" s="17">
        <v>2</v>
      </c>
      <c r="T2366" s="20">
        <v>0</v>
      </c>
      <c r="U2366" s="19">
        <v>44.889600000000002</v>
      </c>
      <c r="V2366" s="20">
        <f t="shared" si="180"/>
        <v>0.28000000000000003</v>
      </c>
      <c r="W2366" s="17">
        <f t="shared" si="181"/>
        <v>2016</v>
      </c>
      <c r="X2366" t="str">
        <f t="shared" si="182"/>
        <v>Mar-2016</v>
      </c>
      <c r="Y2366" s="17">
        <f t="shared" si="183"/>
        <v>5</v>
      </c>
      <c r="Z2366" t="str">
        <f t="shared" si="184"/>
        <v>0% (No Discount)</v>
      </c>
      <c r="AA2366" s="17">
        <f>IF(COUNTIF($B$2:B2366,B2366)=1,1,0)</f>
        <v>0</v>
      </c>
      <c r="AB2366" s="17">
        <f>IF(COUNTIF($F$2:F2366,F2366)=1,1,0)</f>
        <v>0</v>
      </c>
    </row>
    <row r="2367" spans="1:28" x14ac:dyDescent="0.2">
      <c r="A2367" s="17">
        <v>2366</v>
      </c>
      <c r="B2367" t="s">
        <v>5426</v>
      </c>
      <c r="C2367" s="18">
        <v>42442</v>
      </c>
      <c r="D2367" s="18">
        <v>42447</v>
      </c>
      <c r="E2367" t="s">
        <v>77</v>
      </c>
      <c r="F2367" t="s">
        <v>1279</v>
      </c>
      <c r="G2367" t="s">
        <v>1280</v>
      </c>
      <c r="H2367" t="s">
        <v>129</v>
      </c>
      <c r="I2367" t="s">
        <v>54</v>
      </c>
      <c r="J2367" t="s">
        <v>2269</v>
      </c>
      <c r="K2367" t="s">
        <v>346</v>
      </c>
      <c r="L2367">
        <v>22980</v>
      </c>
      <c r="M2367" t="s">
        <v>57</v>
      </c>
      <c r="N2367" t="s">
        <v>4071</v>
      </c>
      <c r="O2367" t="s">
        <v>73</v>
      </c>
      <c r="P2367" t="s">
        <v>102</v>
      </c>
      <c r="Q2367" t="s">
        <v>4072</v>
      </c>
      <c r="R2367" s="19">
        <v>46</v>
      </c>
      <c r="S2367" s="17">
        <v>4</v>
      </c>
      <c r="T2367" s="20">
        <v>0</v>
      </c>
      <c r="U2367" s="19">
        <v>20.7</v>
      </c>
      <c r="V2367" s="20">
        <f t="shared" si="180"/>
        <v>0.45</v>
      </c>
      <c r="W2367" s="17">
        <f t="shared" si="181"/>
        <v>2016</v>
      </c>
      <c r="X2367" t="str">
        <f t="shared" si="182"/>
        <v>Mar-2016</v>
      </c>
      <c r="Y2367" s="17">
        <f t="shared" si="183"/>
        <v>5</v>
      </c>
      <c r="Z2367" t="str">
        <f t="shared" si="184"/>
        <v>0% (No Discount)</v>
      </c>
      <c r="AA2367" s="17">
        <f>IF(COUNTIF($B$2:B2367,B2367)=1,1,0)</f>
        <v>0</v>
      </c>
      <c r="AB2367" s="17">
        <f>IF(COUNTIF($F$2:F2367,F2367)=1,1,0)</f>
        <v>0</v>
      </c>
    </row>
    <row r="2368" spans="1:28" x14ac:dyDescent="0.2">
      <c r="A2368" s="17">
        <v>2367</v>
      </c>
      <c r="B2368" t="s">
        <v>5429</v>
      </c>
      <c r="C2368" s="18">
        <v>41967</v>
      </c>
      <c r="D2368" s="18">
        <v>41969</v>
      </c>
      <c r="E2368" t="s">
        <v>50</v>
      </c>
      <c r="F2368" t="s">
        <v>4790</v>
      </c>
      <c r="G2368" t="s">
        <v>4791</v>
      </c>
      <c r="H2368" t="s">
        <v>53</v>
      </c>
      <c r="I2368" t="s">
        <v>54</v>
      </c>
      <c r="J2368" t="s">
        <v>5430</v>
      </c>
      <c r="K2368" t="s">
        <v>70</v>
      </c>
      <c r="L2368">
        <v>95823</v>
      </c>
      <c r="M2368" t="s">
        <v>71</v>
      </c>
      <c r="N2368" t="s">
        <v>5431</v>
      </c>
      <c r="O2368" t="s">
        <v>59</v>
      </c>
      <c r="P2368" t="s">
        <v>63</v>
      </c>
      <c r="Q2368" t="s">
        <v>5432</v>
      </c>
      <c r="R2368" s="19">
        <v>120.712</v>
      </c>
      <c r="S2368" s="17">
        <v>1</v>
      </c>
      <c r="T2368" s="20">
        <v>0.2</v>
      </c>
      <c r="U2368" s="19">
        <v>-18.1068</v>
      </c>
      <c r="V2368" s="20">
        <f t="shared" si="180"/>
        <v>-0.15</v>
      </c>
      <c r="W2368" s="17">
        <f t="shared" si="181"/>
        <v>2014</v>
      </c>
      <c r="X2368" t="str">
        <f t="shared" si="182"/>
        <v>Nov-2014</v>
      </c>
      <c r="Y2368" s="17">
        <f t="shared" si="183"/>
        <v>2</v>
      </c>
      <c r="Z2368" t="str">
        <f t="shared" si="184"/>
        <v>11-20%</v>
      </c>
      <c r="AA2368" s="17">
        <f>IF(COUNTIF($B$2:B2368,B2368)=1,1,0)</f>
        <v>1</v>
      </c>
      <c r="AB2368" s="17">
        <f>IF(COUNTIF($F$2:F2368,F2368)=1,1,0)</f>
        <v>0</v>
      </c>
    </row>
    <row r="2369" spans="1:28" x14ac:dyDescent="0.2">
      <c r="A2369" s="17">
        <v>2368</v>
      </c>
      <c r="B2369" t="s">
        <v>5433</v>
      </c>
      <c r="C2369" s="18">
        <v>42776</v>
      </c>
      <c r="D2369" s="18">
        <v>42779</v>
      </c>
      <c r="E2369" t="s">
        <v>215</v>
      </c>
      <c r="F2369" t="s">
        <v>3715</v>
      </c>
      <c r="G2369" t="s">
        <v>3716</v>
      </c>
      <c r="H2369" t="s">
        <v>53</v>
      </c>
      <c r="I2369" t="s">
        <v>54</v>
      </c>
      <c r="J2369" t="s">
        <v>3248</v>
      </c>
      <c r="K2369" t="s">
        <v>2769</v>
      </c>
      <c r="L2369">
        <v>20735</v>
      </c>
      <c r="M2369" t="s">
        <v>175</v>
      </c>
      <c r="N2369" t="s">
        <v>4012</v>
      </c>
      <c r="O2369" t="s">
        <v>73</v>
      </c>
      <c r="P2369" t="s">
        <v>117</v>
      </c>
      <c r="Q2369" t="s">
        <v>4013</v>
      </c>
      <c r="R2369" s="19">
        <v>23.12</v>
      </c>
      <c r="S2369" s="17">
        <v>4</v>
      </c>
      <c r="T2369" s="20">
        <v>0</v>
      </c>
      <c r="U2369" s="19">
        <v>11.328799999999999</v>
      </c>
      <c r="V2369" s="20">
        <f t="shared" si="180"/>
        <v>0.48999999999999994</v>
      </c>
      <c r="W2369" s="17">
        <f t="shared" si="181"/>
        <v>2017</v>
      </c>
      <c r="X2369" t="str">
        <f t="shared" si="182"/>
        <v>Feb-2017</v>
      </c>
      <c r="Y2369" s="17">
        <f t="shared" si="183"/>
        <v>3</v>
      </c>
      <c r="Z2369" t="str">
        <f t="shared" si="184"/>
        <v>0% (No Discount)</v>
      </c>
      <c r="AA2369" s="17">
        <f>IF(COUNTIF($B$2:B2369,B2369)=1,1,0)</f>
        <v>1</v>
      </c>
      <c r="AB2369" s="17">
        <f>IF(COUNTIF($F$2:F2369,F2369)=1,1,0)</f>
        <v>0</v>
      </c>
    </row>
    <row r="2370" spans="1:28" x14ac:dyDescent="0.2">
      <c r="A2370" s="17">
        <v>2369</v>
      </c>
      <c r="B2370" t="s">
        <v>5434</v>
      </c>
      <c r="C2370" s="18">
        <v>42636</v>
      </c>
      <c r="D2370" s="18">
        <v>42640</v>
      </c>
      <c r="E2370" t="s">
        <v>77</v>
      </c>
      <c r="F2370" t="s">
        <v>1109</v>
      </c>
      <c r="G2370" t="s">
        <v>1110</v>
      </c>
      <c r="H2370" t="s">
        <v>68</v>
      </c>
      <c r="I2370" t="s">
        <v>54</v>
      </c>
      <c r="J2370" t="s">
        <v>775</v>
      </c>
      <c r="K2370" t="s">
        <v>525</v>
      </c>
      <c r="L2370">
        <v>45014</v>
      </c>
      <c r="M2370" t="s">
        <v>175</v>
      </c>
      <c r="N2370" t="s">
        <v>5435</v>
      </c>
      <c r="O2370" t="s">
        <v>59</v>
      </c>
      <c r="P2370" t="s">
        <v>92</v>
      </c>
      <c r="Q2370" t="s">
        <v>5436</v>
      </c>
      <c r="R2370" s="19">
        <v>532.70399999999995</v>
      </c>
      <c r="S2370" s="17">
        <v>6</v>
      </c>
      <c r="T2370" s="20">
        <v>0.2</v>
      </c>
      <c r="U2370" s="19">
        <v>-26.635200000000001</v>
      </c>
      <c r="V2370" s="20">
        <f t="shared" ref="V2370:V2433" si="185">IFERROR(U2370/R2370,0)</f>
        <v>-5.000000000000001E-2</v>
      </c>
      <c r="W2370" s="17">
        <f t="shared" ref="W2370:W2433" si="186">YEAR(C2370)</f>
        <v>2016</v>
      </c>
      <c r="X2370" t="str">
        <f t="shared" ref="X2370:X2433" si="187">TEXT(C2370,"mmm-yyyy")</f>
        <v>Sep-2016</v>
      </c>
      <c r="Y2370" s="17">
        <f t="shared" ref="Y2370:Y2433" si="188">D2370-C2370</f>
        <v>4</v>
      </c>
      <c r="Z2370" t="str">
        <f t="shared" ref="Z2370:Z2433" si="189">IF(T2370=0,"0% (No Discount)",IF(T2370&lt;=0.1,"1-10%",IF(T2370&lt;=0.2,"11-20%",IF(T2370&lt;=0.3,"21-30%",IF(T2370&lt;=0.4,"31-40%",IF(T2370&lt;=0.5,"41-50%","Over 50%"))))))</f>
        <v>11-20%</v>
      </c>
      <c r="AA2370" s="17">
        <f>IF(COUNTIF($B$2:B2370,B2370)=1,1,0)</f>
        <v>1</v>
      </c>
      <c r="AB2370" s="17">
        <f>IF(COUNTIF($F$2:F2370,F2370)=1,1,0)</f>
        <v>0</v>
      </c>
    </row>
    <row r="2371" spans="1:28" x14ac:dyDescent="0.2">
      <c r="A2371" s="17">
        <v>2370</v>
      </c>
      <c r="B2371" t="s">
        <v>5434</v>
      </c>
      <c r="C2371" s="18">
        <v>42636</v>
      </c>
      <c r="D2371" s="18">
        <v>42640</v>
      </c>
      <c r="E2371" t="s">
        <v>77</v>
      </c>
      <c r="F2371" t="s">
        <v>1109</v>
      </c>
      <c r="G2371" t="s">
        <v>1110</v>
      </c>
      <c r="H2371" t="s">
        <v>68</v>
      </c>
      <c r="I2371" t="s">
        <v>54</v>
      </c>
      <c r="J2371" t="s">
        <v>775</v>
      </c>
      <c r="K2371" t="s">
        <v>525</v>
      </c>
      <c r="L2371">
        <v>45014</v>
      </c>
      <c r="M2371" t="s">
        <v>175</v>
      </c>
      <c r="N2371" t="s">
        <v>5437</v>
      </c>
      <c r="O2371" t="s">
        <v>73</v>
      </c>
      <c r="P2371" t="s">
        <v>95</v>
      </c>
      <c r="Q2371" t="s">
        <v>5438</v>
      </c>
      <c r="R2371" s="19">
        <v>4.9119999999999999</v>
      </c>
      <c r="S2371" s="17">
        <v>2</v>
      </c>
      <c r="T2371" s="20">
        <v>0.2</v>
      </c>
      <c r="U2371" s="19">
        <v>0.307</v>
      </c>
      <c r="V2371" s="20">
        <f t="shared" si="185"/>
        <v>6.25E-2</v>
      </c>
      <c r="W2371" s="17">
        <f t="shared" si="186"/>
        <v>2016</v>
      </c>
      <c r="X2371" t="str">
        <f t="shared" si="187"/>
        <v>Sep-2016</v>
      </c>
      <c r="Y2371" s="17">
        <f t="shared" si="188"/>
        <v>4</v>
      </c>
      <c r="Z2371" t="str">
        <f t="shared" si="189"/>
        <v>11-20%</v>
      </c>
      <c r="AA2371" s="17">
        <f>IF(COUNTIF($B$2:B2371,B2371)=1,1,0)</f>
        <v>0</v>
      </c>
      <c r="AB2371" s="17">
        <f>IF(COUNTIF($F$2:F2371,F2371)=1,1,0)</f>
        <v>0</v>
      </c>
    </row>
    <row r="2372" spans="1:28" x14ac:dyDescent="0.2">
      <c r="A2372" s="17">
        <v>2371</v>
      </c>
      <c r="B2372" t="s">
        <v>5439</v>
      </c>
      <c r="C2372" s="18">
        <v>42923</v>
      </c>
      <c r="D2372" s="18">
        <v>42925</v>
      </c>
      <c r="E2372" t="s">
        <v>50</v>
      </c>
      <c r="F2372" t="s">
        <v>1509</v>
      </c>
      <c r="G2372" t="s">
        <v>1510</v>
      </c>
      <c r="H2372" t="s">
        <v>68</v>
      </c>
      <c r="I2372" t="s">
        <v>54</v>
      </c>
      <c r="J2372" t="s">
        <v>1429</v>
      </c>
      <c r="K2372" t="s">
        <v>1430</v>
      </c>
      <c r="L2372">
        <v>2886</v>
      </c>
      <c r="M2372" t="s">
        <v>175</v>
      </c>
      <c r="N2372" t="s">
        <v>2863</v>
      </c>
      <c r="O2372" t="s">
        <v>98</v>
      </c>
      <c r="P2372" t="s">
        <v>188</v>
      </c>
      <c r="Q2372" t="s">
        <v>2864</v>
      </c>
      <c r="R2372" s="19">
        <v>252</v>
      </c>
      <c r="S2372" s="17">
        <v>4</v>
      </c>
      <c r="T2372" s="20">
        <v>0</v>
      </c>
      <c r="U2372" s="19">
        <v>93.24</v>
      </c>
      <c r="V2372" s="20">
        <f t="shared" si="185"/>
        <v>0.37</v>
      </c>
      <c r="W2372" s="17">
        <f t="shared" si="186"/>
        <v>2017</v>
      </c>
      <c r="X2372" t="str">
        <f t="shared" si="187"/>
        <v>Jul-2017</v>
      </c>
      <c r="Y2372" s="17">
        <f t="shared" si="188"/>
        <v>2</v>
      </c>
      <c r="Z2372" t="str">
        <f t="shared" si="189"/>
        <v>0% (No Discount)</v>
      </c>
      <c r="AA2372" s="17">
        <f>IF(COUNTIF($B$2:B2372,B2372)=1,1,0)</f>
        <v>1</v>
      </c>
      <c r="AB2372" s="17">
        <f>IF(COUNTIF($F$2:F2372,F2372)=1,1,0)</f>
        <v>0</v>
      </c>
    </row>
    <row r="2373" spans="1:28" x14ac:dyDescent="0.2">
      <c r="A2373" s="17">
        <v>2372</v>
      </c>
      <c r="B2373" t="s">
        <v>5440</v>
      </c>
      <c r="C2373" s="18">
        <v>42558</v>
      </c>
      <c r="D2373" s="18">
        <v>42562</v>
      </c>
      <c r="E2373" t="s">
        <v>50</v>
      </c>
      <c r="F2373" t="s">
        <v>2442</v>
      </c>
      <c r="G2373" t="s">
        <v>2443</v>
      </c>
      <c r="H2373" t="s">
        <v>68</v>
      </c>
      <c r="I2373" t="s">
        <v>54</v>
      </c>
      <c r="J2373" t="s">
        <v>483</v>
      </c>
      <c r="K2373" t="s">
        <v>238</v>
      </c>
      <c r="L2373">
        <v>60505</v>
      </c>
      <c r="M2373" t="s">
        <v>132</v>
      </c>
      <c r="N2373" t="s">
        <v>4664</v>
      </c>
      <c r="O2373" t="s">
        <v>59</v>
      </c>
      <c r="P2373" t="s">
        <v>92</v>
      </c>
      <c r="Q2373" t="s">
        <v>4665</v>
      </c>
      <c r="R2373" s="19">
        <v>60.287999999999997</v>
      </c>
      <c r="S2373" s="17">
        <v>8</v>
      </c>
      <c r="T2373" s="20">
        <v>0.6</v>
      </c>
      <c r="U2373" s="19">
        <v>-27.1296</v>
      </c>
      <c r="V2373" s="20">
        <f t="shared" si="185"/>
        <v>-0.45</v>
      </c>
      <c r="W2373" s="17">
        <f t="shared" si="186"/>
        <v>2016</v>
      </c>
      <c r="X2373" t="str">
        <f t="shared" si="187"/>
        <v>Jul-2016</v>
      </c>
      <c r="Y2373" s="17">
        <f t="shared" si="188"/>
        <v>4</v>
      </c>
      <c r="Z2373" t="str">
        <f t="shared" si="189"/>
        <v>Over 50%</v>
      </c>
      <c r="AA2373" s="17">
        <f>IF(COUNTIF($B$2:B2373,B2373)=1,1,0)</f>
        <v>1</v>
      </c>
      <c r="AB2373" s="17">
        <f>IF(COUNTIF($F$2:F2373,F2373)=1,1,0)</f>
        <v>0</v>
      </c>
    </row>
    <row r="2374" spans="1:28" x14ac:dyDescent="0.2">
      <c r="A2374" s="17">
        <v>2373</v>
      </c>
      <c r="B2374" t="s">
        <v>5440</v>
      </c>
      <c r="C2374" s="18">
        <v>42558</v>
      </c>
      <c r="D2374" s="18">
        <v>42562</v>
      </c>
      <c r="E2374" t="s">
        <v>50</v>
      </c>
      <c r="F2374" t="s">
        <v>2442</v>
      </c>
      <c r="G2374" t="s">
        <v>2443</v>
      </c>
      <c r="H2374" t="s">
        <v>68</v>
      </c>
      <c r="I2374" t="s">
        <v>54</v>
      </c>
      <c r="J2374" t="s">
        <v>483</v>
      </c>
      <c r="K2374" t="s">
        <v>238</v>
      </c>
      <c r="L2374">
        <v>60505</v>
      </c>
      <c r="M2374" t="s">
        <v>132</v>
      </c>
      <c r="N2374" t="s">
        <v>5441</v>
      </c>
      <c r="O2374" t="s">
        <v>73</v>
      </c>
      <c r="P2374" t="s">
        <v>296</v>
      </c>
      <c r="Q2374" t="s">
        <v>5442</v>
      </c>
      <c r="R2374" s="19">
        <v>2.6320000000000001</v>
      </c>
      <c r="S2374" s="17">
        <v>1</v>
      </c>
      <c r="T2374" s="20">
        <v>0.2</v>
      </c>
      <c r="U2374" s="19">
        <v>0.82250000000000001</v>
      </c>
      <c r="V2374" s="20">
        <f t="shared" si="185"/>
        <v>0.3125</v>
      </c>
      <c r="W2374" s="17">
        <f t="shared" si="186"/>
        <v>2016</v>
      </c>
      <c r="X2374" t="str">
        <f t="shared" si="187"/>
        <v>Jul-2016</v>
      </c>
      <c r="Y2374" s="17">
        <f t="shared" si="188"/>
        <v>4</v>
      </c>
      <c r="Z2374" t="str">
        <f t="shared" si="189"/>
        <v>11-20%</v>
      </c>
      <c r="AA2374" s="17">
        <f>IF(COUNTIF($B$2:B2374,B2374)=1,1,0)</f>
        <v>0</v>
      </c>
      <c r="AB2374" s="17">
        <f>IF(COUNTIF($F$2:F2374,F2374)=1,1,0)</f>
        <v>0</v>
      </c>
    </row>
    <row r="2375" spans="1:28" x14ac:dyDescent="0.2">
      <c r="A2375" s="17">
        <v>2374</v>
      </c>
      <c r="B2375" t="s">
        <v>5440</v>
      </c>
      <c r="C2375" s="18">
        <v>42558</v>
      </c>
      <c r="D2375" s="18">
        <v>42562</v>
      </c>
      <c r="E2375" t="s">
        <v>50</v>
      </c>
      <c r="F2375" t="s">
        <v>2442</v>
      </c>
      <c r="G2375" t="s">
        <v>2443</v>
      </c>
      <c r="H2375" t="s">
        <v>68</v>
      </c>
      <c r="I2375" t="s">
        <v>54</v>
      </c>
      <c r="J2375" t="s">
        <v>483</v>
      </c>
      <c r="K2375" t="s">
        <v>238</v>
      </c>
      <c r="L2375">
        <v>60505</v>
      </c>
      <c r="M2375" t="s">
        <v>132</v>
      </c>
      <c r="N2375" t="s">
        <v>4540</v>
      </c>
      <c r="O2375" t="s">
        <v>73</v>
      </c>
      <c r="P2375" t="s">
        <v>117</v>
      </c>
      <c r="Q2375" t="s">
        <v>4541</v>
      </c>
      <c r="R2375" s="19">
        <v>23.687999999999999</v>
      </c>
      <c r="S2375" s="17">
        <v>9</v>
      </c>
      <c r="T2375" s="20">
        <v>0.2</v>
      </c>
      <c r="U2375" s="19">
        <v>7.6985999999999999</v>
      </c>
      <c r="V2375" s="20">
        <f t="shared" si="185"/>
        <v>0.32500000000000001</v>
      </c>
      <c r="W2375" s="17">
        <f t="shared" si="186"/>
        <v>2016</v>
      </c>
      <c r="X2375" t="str">
        <f t="shared" si="187"/>
        <v>Jul-2016</v>
      </c>
      <c r="Y2375" s="17">
        <f t="shared" si="188"/>
        <v>4</v>
      </c>
      <c r="Z2375" t="str">
        <f t="shared" si="189"/>
        <v>11-20%</v>
      </c>
      <c r="AA2375" s="17">
        <f>IF(COUNTIF($B$2:B2375,B2375)=1,1,0)</f>
        <v>0</v>
      </c>
      <c r="AB2375" s="17">
        <f>IF(COUNTIF($F$2:F2375,F2375)=1,1,0)</f>
        <v>0</v>
      </c>
    </row>
    <row r="2376" spans="1:28" x14ac:dyDescent="0.2">
      <c r="A2376" s="17">
        <v>2375</v>
      </c>
      <c r="B2376" t="s">
        <v>5440</v>
      </c>
      <c r="C2376" s="18">
        <v>42558</v>
      </c>
      <c r="D2376" s="18">
        <v>42562</v>
      </c>
      <c r="E2376" t="s">
        <v>50</v>
      </c>
      <c r="F2376" t="s">
        <v>2442</v>
      </c>
      <c r="G2376" t="s">
        <v>2443</v>
      </c>
      <c r="H2376" t="s">
        <v>68</v>
      </c>
      <c r="I2376" t="s">
        <v>54</v>
      </c>
      <c r="J2376" t="s">
        <v>483</v>
      </c>
      <c r="K2376" t="s">
        <v>238</v>
      </c>
      <c r="L2376">
        <v>60505</v>
      </c>
      <c r="M2376" t="s">
        <v>132</v>
      </c>
      <c r="N2376" t="s">
        <v>1310</v>
      </c>
      <c r="O2376" t="s">
        <v>59</v>
      </c>
      <c r="P2376" t="s">
        <v>63</v>
      </c>
      <c r="Q2376" t="s">
        <v>1311</v>
      </c>
      <c r="R2376" s="19">
        <v>253.37200000000001</v>
      </c>
      <c r="S2376" s="17">
        <v>2</v>
      </c>
      <c r="T2376" s="20">
        <v>0.3</v>
      </c>
      <c r="U2376" s="19">
        <v>-14.478400000000001</v>
      </c>
      <c r="V2376" s="20">
        <f t="shared" si="185"/>
        <v>-5.7142857142857141E-2</v>
      </c>
      <c r="W2376" s="17">
        <f t="shared" si="186"/>
        <v>2016</v>
      </c>
      <c r="X2376" t="str">
        <f t="shared" si="187"/>
        <v>Jul-2016</v>
      </c>
      <c r="Y2376" s="17">
        <f t="shared" si="188"/>
        <v>4</v>
      </c>
      <c r="Z2376" t="str">
        <f t="shared" si="189"/>
        <v>21-30%</v>
      </c>
      <c r="AA2376" s="17">
        <f>IF(COUNTIF($B$2:B2376,B2376)=1,1,0)</f>
        <v>0</v>
      </c>
      <c r="AB2376" s="17">
        <f>IF(COUNTIF($F$2:F2376,F2376)=1,1,0)</f>
        <v>0</v>
      </c>
    </row>
    <row r="2377" spans="1:28" x14ac:dyDescent="0.2">
      <c r="A2377" s="17">
        <v>2376</v>
      </c>
      <c r="B2377" t="s">
        <v>5443</v>
      </c>
      <c r="C2377" s="18">
        <v>42759</v>
      </c>
      <c r="D2377" s="18">
        <v>42765</v>
      </c>
      <c r="E2377" t="s">
        <v>77</v>
      </c>
      <c r="F2377" t="s">
        <v>2029</v>
      </c>
      <c r="G2377" t="s">
        <v>2030</v>
      </c>
      <c r="H2377" t="s">
        <v>53</v>
      </c>
      <c r="I2377" t="s">
        <v>54</v>
      </c>
      <c r="J2377" t="s">
        <v>3828</v>
      </c>
      <c r="K2377" t="s">
        <v>1302</v>
      </c>
      <c r="L2377">
        <v>30080</v>
      </c>
      <c r="M2377" t="s">
        <v>57</v>
      </c>
      <c r="N2377" t="s">
        <v>3831</v>
      </c>
      <c r="O2377" t="s">
        <v>73</v>
      </c>
      <c r="P2377" t="s">
        <v>296</v>
      </c>
      <c r="Q2377" t="s">
        <v>3832</v>
      </c>
      <c r="R2377" s="19">
        <v>5.67</v>
      </c>
      <c r="S2377" s="17">
        <v>3</v>
      </c>
      <c r="T2377" s="20">
        <v>0</v>
      </c>
      <c r="U2377" s="19">
        <v>0.1134</v>
      </c>
      <c r="V2377" s="20">
        <f t="shared" si="185"/>
        <v>0.02</v>
      </c>
      <c r="W2377" s="17">
        <f t="shared" si="186"/>
        <v>2017</v>
      </c>
      <c r="X2377" t="str">
        <f t="shared" si="187"/>
        <v>Jan-2017</v>
      </c>
      <c r="Y2377" s="17">
        <f t="shared" si="188"/>
        <v>6</v>
      </c>
      <c r="Z2377" t="str">
        <f t="shared" si="189"/>
        <v>0% (No Discount)</v>
      </c>
      <c r="AA2377" s="17">
        <f>IF(COUNTIF($B$2:B2377,B2377)=1,1,0)</f>
        <v>1</v>
      </c>
      <c r="AB2377" s="17">
        <f>IF(COUNTIF($F$2:F2377,F2377)=1,1,0)</f>
        <v>0</v>
      </c>
    </row>
    <row r="2378" spans="1:28" x14ac:dyDescent="0.2">
      <c r="A2378" s="17">
        <v>2377</v>
      </c>
      <c r="B2378" t="s">
        <v>5444</v>
      </c>
      <c r="C2378" s="18">
        <v>41870</v>
      </c>
      <c r="D2378" s="18">
        <v>41872</v>
      </c>
      <c r="E2378" t="s">
        <v>50</v>
      </c>
      <c r="F2378" t="s">
        <v>4023</v>
      </c>
      <c r="G2378" t="s">
        <v>4024</v>
      </c>
      <c r="H2378" t="s">
        <v>53</v>
      </c>
      <c r="I2378" t="s">
        <v>54</v>
      </c>
      <c r="J2378" t="s">
        <v>524</v>
      </c>
      <c r="K2378" t="s">
        <v>525</v>
      </c>
      <c r="L2378">
        <v>43229</v>
      </c>
      <c r="M2378" t="s">
        <v>175</v>
      </c>
      <c r="N2378" t="s">
        <v>5030</v>
      </c>
      <c r="O2378" t="s">
        <v>73</v>
      </c>
      <c r="P2378" t="s">
        <v>102</v>
      </c>
      <c r="Q2378" t="s">
        <v>5031</v>
      </c>
      <c r="R2378" s="19">
        <v>76.775999999999996</v>
      </c>
      <c r="S2378" s="17">
        <v>4</v>
      </c>
      <c r="T2378" s="20">
        <v>0.7</v>
      </c>
      <c r="U2378" s="19">
        <v>-58.861600000000003</v>
      </c>
      <c r="V2378" s="20">
        <f t="shared" si="185"/>
        <v>-0.76666666666666672</v>
      </c>
      <c r="W2378" s="17">
        <f t="shared" si="186"/>
        <v>2014</v>
      </c>
      <c r="X2378" t="str">
        <f t="shared" si="187"/>
        <v>Aug-2014</v>
      </c>
      <c r="Y2378" s="17">
        <f t="shared" si="188"/>
        <v>2</v>
      </c>
      <c r="Z2378" t="str">
        <f t="shared" si="189"/>
        <v>Over 50%</v>
      </c>
      <c r="AA2378" s="17">
        <f>IF(COUNTIF($B$2:B2378,B2378)=1,1,0)</f>
        <v>1</v>
      </c>
      <c r="AB2378" s="17">
        <f>IF(COUNTIF($F$2:F2378,F2378)=1,1,0)</f>
        <v>0</v>
      </c>
    </row>
    <row r="2379" spans="1:28" x14ac:dyDescent="0.2">
      <c r="A2379" s="17">
        <v>2378</v>
      </c>
      <c r="B2379" t="s">
        <v>5444</v>
      </c>
      <c r="C2379" s="18">
        <v>41870</v>
      </c>
      <c r="D2379" s="18">
        <v>41872</v>
      </c>
      <c r="E2379" t="s">
        <v>50</v>
      </c>
      <c r="F2379" t="s">
        <v>4023</v>
      </c>
      <c r="G2379" t="s">
        <v>4024</v>
      </c>
      <c r="H2379" t="s">
        <v>53</v>
      </c>
      <c r="I2379" t="s">
        <v>54</v>
      </c>
      <c r="J2379" t="s">
        <v>524</v>
      </c>
      <c r="K2379" t="s">
        <v>525</v>
      </c>
      <c r="L2379">
        <v>43229</v>
      </c>
      <c r="M2379" t="s">
        <v>175</v>
      </c>
      <c r="N2379" t="s">
        <v>5445</v>
      </c>
      <c r="O2379" t="s">
        <v>73</v>
      </c>
      <c r="P2379" t="s">
        <v>606</v>
      </c>
      <c r="Q2379" t="s">
        <v>5446</v>
      </c>
      <c r="R2379" s="19">
        <v>9.1839999999999993</v>
      </c>
      <c r="S2379" s="17">
        <v>2</v>
      </c>
      <c r="T2379" s="20">
        <v>0.2</v>
      </c>
      <c r="U2379" s="19">
        <v>1.1479999999999999</v>
      </c>
      <c r="V2379" s="20">
        <f t="shared" si="185"/>
        <v>0.125</v>
      </c>
      <c r="W2379" s="17">
        <f t="shared" si="186"/>
        <v>2014</v>
      </c>
      <c r="X2379" t="str">
        <f t="shared" si="187"/>
        <v>Aug-2014</v>
      </c>
      <c r="Y2379" s="17">
        <f t="shared" si="188"/>
        <v>2</v>
      </c>
      <c r="Z2379" t="str">
        <f t="shared" si="189"/>
        <v>11-20%</v>
      </c>
      <c r="AA2379" s="17">
        <f>IF(COUNTIF($B$2:B2379,B2379)=1,1,0)</f>
        <v>0</v>
      </c>
      <c r="AB2379" s="17">
        <f>IF(COUNTIF($F$2:F2379,F2379)=1,1,0)</f>
        <v>0</v>
      </c>
    </row>
    <row r="2380" spans="1:28" x14ac:dyDescent="0.2">
      <c r="A2380" s="17">
        <v>2379</v>
      </c>
      <c r="B2380" t="s">
        <v>5447</v>
      </c>
      <c r="C2380" s="18">
        <v>42344</v>
      </c>
      <c r="D2380" s="18">
        <v>42349</v>
      </c>
      <c r="E2380" t="s">
        <v>77</v>
      </c>
      <c r="F2380" t="s">
        <v>3850</v>
      </c>
      <c r="G2380" t="s">
        <v>3851</v>
      </c>
      <c r="H2380" t="s">
        <v>129</v>
      </c>
      <c r="I2380" t="s">
        <v>54</v>
      </c>
      <c r="J2380" t="s">
        <v>5448</v>
      </c>
      <c r="K2380" t="s">
        <v>70</v>
      </c>
      <c r="L2380">
        <v>91360</v>
      </c>
      <c r="M2380" t="s">
        <v>71</v>
      </c>
      <c r="N2380" t="s">
        <v>5087</v>
      </c>
      <c r="O2380" t="s">
        <v>73</v>
      </c>
      <c r="P2380" t="s">
        <v>117</v>
      </c>
      <c r="Q2380" t="s">
        <v>5088</v>
      </c>
      <c r="R2380" s="19">
        <v>32.75</v>
      </c>
      <c r="S2380" s="17">
        <v>5</v>
      </c>
      <c r="T2380" s="20">
        <v>0</v>
      </c>
      <c r="U2380" s="19">
        <v>15.065</v>
      </c>
      <c r="V2380" s="20">
        <f t="shared" si="185"/>
        <v>0.45999999999999996</v>
      </c>
      <c r="W2380" s="17">
        <f t="shared" si="186"/>
        <v>2015</v>
      </c>
      <c r="X2380" t="str">
        <f t="shared" si="187"/>
        <v>Dec-2015</v>
      </c>
      <c r="Y2380" s="17">
        <f t="shared" si="188"/>
        <v>5</v>
      </c>
      <c r="Z2380" t="str">
        <f t="shared" si="189"/>
        <v>0% (No Discount)</v>
      </c>
      <c r="AA2380" s="17">
        <f>IF(COUNTIF($B$2:B2380,B2380)=1,1,0)</f>
        <v>1</v>
      </c>
      <c r="AB2380" s="17">
        <f>IF(COUNTIF($F$2:F2380,F2380)=1,1,0)</f>
        <v>0</v>
      </c>
    </row>
    <row r="2381" spans="1:28" x14ac:dyDescent="0.2">
      <c r="A2381" s="17">
        <v>2380</v>
      </c>
      <c r="B2381" t="s">
        <v>5449</v>
      </c>
      <c r="C2381" s="18">
        <v>42496</v>
      </c>
      <c r="D2381" s="18">
        <v>42500</v>
      </c>
      <c r="E2381" t="s">
        <v>77</v>
      </c>
      <c r="F2381" t="s">
        <v>4563</v>
      </c>
      <c r="G2381" t="s">
        <v>4564</v>
      </c>
      <c r="H2381" t="s">
        <v>129</v>
      </c>
      <c r="I2381" t="s">
        <v>54</v>
      </c>
      <c r="J2381" t="s">
        <v>2661</v>
      </c>
      <c r="K2381" t="s">
        <v>525</v>
      </c>
      <c r="L2381">
        <v>44052</v>
      </c>
      <c r="M2381" t="s">
        <v>175</v>
      </c>
      <c r="N2381" t="s">
        <v>1912</v>
      </c>
      <c r="O2381" t="s">
        <v>73</v>
      </c>
      <c r="P2381" t="s">
        <v>296</v>
      </c>
      <c r="Q2381" t="s">
        <v>1913</v>
      </c>
      <c r="R2381" s="19">
        <v>7.2160000000000002</v>
      </c>
      <c r="S2381" s="17">
        <v>2</v>
      </c>
      <c r="T2381" s="20">
        <v>0.2</v>
      </c>
      <c r="U2381" s="19">
        <v>1.7138</v>
      </c>
      <c r="V2381" s="20">
        <f t="shared" si="185"/>
        <v>0.23749999999999999</v>
      </c>
      <c r="W2381" s="17">
        <f t="shared" si="186"/>
        <v>2016</v>
      </c>
      <c r="X2381" t="str">
        <f t="shared" si="187"/>
        <v>May-2016</v>
      </c>
      <c r="Y2381" s="17">
        <f t="shared" si="188"/>
        <v>4</v>
      </c>
      <c r="Z2381" t="str">
        <f t="shared" si="189"/>
        <v>11-20%</v>
      </c>
      <c r="AA2381" s="17">
        <f>IF(COUNTIF($B$2:B2381,B2381)=1,1,0)</f>
        <v>1</v>
      </c>
      <c r="AB2381" s="17">
        <f>IF(COUNTIF($F$2:F2381,F2381)=1,1,0)</f>
        <v>0</v>
      </c>
    </row>
    <row r="2382" spans="1:28" x14ac:dyDescent="0.2">
      <c r="A2382" s="17">
        <v>2381</v>
      </c>
      <c r="B2382" t="s">
        <v>5449</v>
      </c>
      <c r="C2382" s="18">
        <v>42496</v>
      </c>
      <c r="D2382" s="18">
        <v>42500</v>
      </c>
      <c r="E2382" t="s">
        <v>77</v>
      </c>
      <c r="F2382" t="s">
        <v>4563</v>
      </c>
      <c r="G2382" t="s">
        <v>4564</v>
      </c>
      <c r="H2382" t="s">
        <v>129</v>
      </c>
      <c r="I2382" t="s">
        <v>54</v>
      </c>
      <c r="J2382" t="s">
        <v>2661</v>
      </c>
      <c r="K2382" t="s">
        <v>525</v>
      </c>
      <c r="L2382">
        <v>44052</v>
      </c>
      <c r="M2382" t="s">
        <v>175</v>
      </c>
      <c r="N2382" t="s">
        <v>5450</v>
      </c>
      <c r="O2382" t="s">
        <v>73</v>
      </c>
      <c r="P2382" t="s">
        <v>117</v>
      </c>
      <c r="Q2382" t="s">
        <v>5451</v>
      </c>
      <c r="R2382" s="19">
        <v>49.567999999999998</v>
      </c>
      <c r="S2382" s="17">
        <v>2</v>
      </c>
      <c r="T2382" s="20">
        <v>0.2</v>
      </c>
      <c r="U2382" s="19">
        <v>15.49</v>
      </c>
      <c r="V2382" s="20">
        <f t="shared" si="185"/>
        <v>0.3125</v>
      </c>
      <c r="W2382" s="17">
        <f t="shared" si="186"/>
        <v>2016</v>
      </c>
      <c r="X2382" t="str">
        <f t="shared" si="187"/>
        <v>May-2016</v>
      </c>
      <c r="Y2382" s="17">
        <f t="shared" si="188"/>
        <v>4</v>
      </c>
      <c r="Z2382" t="str">
        <f t="shared" si="189"/>
        <v>11-20%</v>
      </c>
      <c r="AA2382" s="17">
        <f>IF(COUNTIF($B$2:B2382,B2382)=1,1,0)</f>
        <v>0</v>
      </c>
      <c r="AB2382" s="17">
        <f>IF(COUNTIF($F$2:F2382,F2382)=1,1,0)</f>
        <v>0</v>
      </c>
    </row>
    <row r="2383" spans="1:28" x14ac:dyDescent="0.2">
      <c r="A2383" s="17">
        <v>2382</v>
      </c>
      <c r="B2383" t="s">
        <v>5449</v>
      </c>
      <c r="C2383" s="18">
        <v>42496</v>
      </c>
      <c r="D2383" s="18">
        <v>42500</v>
      </c>
      <c r="E2383" t="s">
        <v>77</v>
      </c>
      <c r="F2383" t="s">
        <v>4563</v>
      </c>
      <c r="G2383" t="s">
        <v>4564</v>
      </c>
      <c r="H2383" t="s">
        <v>129</v>
      </c>
      <c r="I2383" t="s">
        <v>54</v>
      </c>
      <c r="J2383" t="s">
        <v>2661</v>
      </c>
      <c r="K2383" t="s">
        <v>525</v>
      </c>
      <c r="L2383">
        <v>44052</v>
      </c>
      <c r="M2383" t="s">
        <v>175</v>
      </c>
      <c r="N2383" t="s">
        <v>197</v>
      </c>
      <c r="O2383" t="s">
        <v>59</v>
      </c>
      <c r="P2383" t="s">
        <v>92</v>
      </c>
      <c r="Q2383" t="s">
        <v>5452</v>
      </c>
      <c r="R2383" s="19">
        <v>54.712000000000003</v>
      </c>
      <c r="S2383" s="17">
        <v>7</v>
      </c>
      <c r="T2383" s="20">
        <v>0.2</v>
      </c>
      <c r="U2383" s="19">
        <v>11.626300000000001</v>
      </c>
      <c r="V2383" s="20">
        <f t="shared" si="185"/>
        <v>0.21249999999999999</v>
      </c>
      <c r="W2383" s="17">
        <f t="shared" si="186"/>
        <v>2016</v>
      </c>
      <c r="X2383" t="str">
        <f t="shared" si="187"/>
        <v>May-2016</v>
      </c>
      <c r="Y2383" s="17">
        <f t="shared" si="188"/>
        <v>4</v>
      </c>
      <c r="Z2383" t="str">
        <f t="shared" si="189"/>
        <v>11-20%</v>
      </c>
      <c r="AA2383" s="17">
        <f>IF(COUNTIF($B$2:B2383,B2383)=1,1,0)</f>
        <v>0</v>
      </c>
      <c r="AB2383" s="17">
        <f>IF(COUNTIF($F$2:F2383,F2383)=1,1,0)</f>
        <v>0</v>
      </c>
    </row>
    <row r="2384" spans="1:28" x14ac:dyDescent="0.2">
      <c r="A2384" s="17">
        <v>2383</v>
      </c>
      <c r="B2384" t="s">
        <v>5453</v>
      </c>
      <c r="C2384" s="18">
        <v>42819</v>
      </c>
      <c r="D2384" s="18">
        <v>42820</v>
      </c>
      <c r="E2384" t="s">
        <v>215</v>
      </c>
      <c r="F2384" t="s">
        <v>5454</v>
      </c>
      <c r="G2384" t="s">
        <v>5455</v>
      </c>
      <c r="H2384" t="s">
        <v>53</v>
      </c>
      <c r="I2384" t="s">
        <v>54</v>
      </c>
      <c r="J2384" t="s">
        <v>3524</v>
      </c>
      <c r="K2384" t="s">
        <v>70</v>
      </c>
      <c r="L2384">
        <v>93727</v>
      </c>
      <c r="M2384" t="s">
        <v>71</v>
      </c>
      <c r="N2384" t="s">
        <v>5456</v>
      </c>
      <c r="O2384" t="s">
        <v>73</v>
      </c>
      <c r="P2384" t="s">
        <v>105</v>
      </c>
      <c r="Q2384" t="s">
        <v>5457</v>
      </c>
      <c r="R2384" s="19">
        <v>176.04</v>
      </c>
      <c r="S2384" s="17">
        <v>4</v>
      </c>
      <c r="T2384" s="20">
        <v>0</v>
      </c>
      <c r="U2384" s="19">
        <v>45.770400000000002</v>
      </c>
      <c r="V2384" s="20">
        <f t="shared" si="185"/>
        <v>0.26</v>
      </c>
      <c r="W2384" s="17">
        <f t="shared" si="186"/>
        <v>2017</v>
      </c>
      <c r="X2384" t="str">
        <f t="shared" si="187"/>
        <v>Mar-2017</v>
      </c>
      <c r="Y2384" s="17">
        <f t="shared" si="188"/>
        <v>1</v>
      </c>
      <c r="Z2384" t="str">
        <f t="shared" si="189"/>
        <v>0% (No Discount)</v>
      </c>
      <c r="AA2384" s="17">
        <f>IF(COUNTIF($B$2:B2384,B2384)=1,1,0)</f>
        <v>1</v>
      </c>
      <c r="AB2384" s="17">
        <f>IF(COUNTIF($F$2:F2384,F2384)=1,1,0)</f>
        <v>1</v>
      </c>
    </row>
    <row r="2385" spans="1:28" x14ac:dyDescent="0.2">
      <c r="A2385" s="17">
        <v>2384</v>
      </c>
      <c r="B2385" t="s">
        <v>5453</v>
      </c>
      <c r="C2385" s="18">
        <v>42819</v>
      </c>
      <c r="D2385" s="18">
        <v>42820</v>
      </c>
      <c r="E2385" t="s">
        <v>215</v>
      </c>
      <c r="F2385" t="s">
        <v>5454</v>
      </c>
      <c r="G2385" t="s">
        <v>5455</v>
      </c>
      <c r="H2385" t="s">
        <v>53</v>
      </c>
      <c r="I2385" t="s">
        <v>54</v>
      </c>
      <c r="J2385" t="s">
        <v>3524</v>
      </c>
      <c r="K2385" t="s">
        <v>70</v>
      </c>
      <c r="L2385">
        <v>93727</v>
      </c>
      <c r="M2385" t="s">
        <v>71</v>
      </c>
      <c r="N2385" t="s">
        <v>5458</v>
      </c>
      <c r="O2385" t="s">
        <v>73</v>
      </c>
      <c r="P2385" t="s">
        <v>95</v>
      </c>
      <c r="Q2385" t="s">
        <v>3070</v>
      </c>
      <c r="R2385" s="19">
        <v>16.02</v>
      </c>
      <c r="S2385" s="17">
        <v>9</v>
      </c>
      <c r="T2385" s="20">
        <v>0</v>
      </c>
      <c r="U2385" s="19">
        <v>4.4855999999999998</v>
      </c>
      <c r="V2385" s="20">
        <f t="shared" si="185"/>
        <v>0.27999999999999997</v>
      </c>
      <c r="W2385" s="17">
        <f t="shared" si="186"/>
        <v>2017</v>
      </c>
      <c r="X2385" t="str">
        <f t="shared" si="187"/>
        <v>Mar-2017</v>
      </c>
      <c r="Y2385" s="17">
        <f t="shared" si="188"/>
        <v>1</v>
      </c>
      <c r="Z2385" t="str">
        <f t="shared" si="189"/>
        <v>0% (No Discount)</v>
      </c>
      <c r="AA2385" s="17">
        <f>IF(COUNTIF($B$2:B2385,B2385)=1,1,0)</f>
        <v>0</v>
      </c>
      <c r="AB2385" s="17">
        <f>IF(COUNTIF($F$2:F2385,F2385)=1,1,0)</f>
        <v>0</v>
      </c>
    </row>
    <row r="2386" spans="1:28" x14ac:dyDescent="0.2">
      <c r="A2386" s="17">
        <v>2385</v>
      </c>
      <c r="B2386" t="s">
        <v>5453</v>
      </c>
      <c r="C2386" s="18">
        <v>42819</v>
      </c>
      <c r="D2386" s="18">
        <v>42820</v>
      </c>
      <c r="E2386" t="s">
        <v>215</v>
      </c>
      <c r="F2386" t="s">
        <v>5454</v>
      </c>
      <c r="G2386" t="s">
        <v>5455</v>
      </c>
      <c r="H2386" t="s">
        <v>53</v>
      </c>
      <c r="I2386" t="s">
        <v>54</v>
      </c>
      <c r="J2386" t="s">
        <v>3524</v>
      </c>
      <c r="K2386" t="s">
        <v>70</v>
      </c>
      <c r="L2386">
        <v>93727</v>
      </c>
      <c r="M2386" t="s">
        <v>71</v>
      </c>
      <c r="N2386" t="s">
        <v>3603</v>
      </c>
      <c r="O2386" t="s">
        <v>73</v>
      </c>
      <c r="P2386" t="s">
        <v>102</v>
      </c>
      <c r="Q2386" t="s">
        <v>3604</v>
      </c>
      <c r="R2386" s="19">
        <v>185.92</v>
      </c>
      <c r="S2386" s="17">
        <v>4</v>
      </c>
      <c r="T2386" s="20">
        <v>0.2</v>
      </c>
      <c r="U2386" s="19">
        <v>62.747999999999998</v>
      </c>
      <c r="V2386" s="20">
        <f t="shared" si="185"/>
        <v>0.33750000000000002</v>
      </c>
      <c r="W2386" s="17">
        <f t="shared" si="186"/>
        <v>2017</v>
      </c>
      <c r="X2386" t="str">
        <f t="shared" si="187"/>
        <v>Mar-2017</v>
      </c>
      <c r="Y2386" s="17">
        <f t="shared" si="188"/>
        <v>1</v>
      </c>
      <c r="Z2386" t="str">
        <f t="shared" si="189"/>
        <v>11-20%</v>
      </c>
      <c r="AA2386" s="17">
        <f>IF(COUNTIF($B$2:B2386,B2386)=1,1,0)</f>
        <v>0</v>
      </c>
      <c r="AB2386" s="17">
        <f>IF(COUNTIF($F$2:F2386,F2386)=1,1,0)</f>
        <v>0</v>
      </c>
    </row>
    <row r="2387" spans="1:28" x14ac:dyDescent="0.2">
      <c r="A2387" s="17">
        <v>2386</v>
      </c>
      <c r="B2387" t="s">
        <v>5453</v>
      </c>
      <c r="C2387" s="18">
        <v>42819</v>
      </c>
      <c r="D2387" s="18">
        <v>42820</v>
      </c>
      <c r="E2387" t="s">
        <v>215</v>
      </c>
      <c r="F2387" t="s">
        <v>5454</v>
      </c>
      <c r="G2387" t="s">
        <v>5455</v>
      </c>
      <c r="H2387" t="s">
        <v>53</v>
      </c>
      <c r="I2387" t="s">
        <v>54</v>
      </c>
      <c r="J2387" t="s">
        <v>3524</v>
      </c>
      <c r="K2387" t="s">
        <v>70</v>
      </c>
      <c r="L2387">
        <v>93727</v>
      </c>
      <c r="M2387" t="s">
        <v>71</v>
      </c>
      <c r="N2387" t="s">
        <v>5459</v>
      </c>
      <c r="O2387" t="s">
        <v>98</v>
      </c>
      <c r="P2387" t="s">
        <v>99</v>
      </c>
      <c r="Q2387" t="s">
        <v>5460</v>
      </c>
      <c r="R2387" s="19">
        <v>211.16800000000001</v>
      </c>
      <c r="S2387" s="17">
        <v>4</v>
      </c>
      <c r="T2387" s="20">
        <v>0.2</v>
      </c>
      <c r="U2387" s="19">
        <v>15.8376</v>
      </c>
      <c r="V2387" s="20">
        <f t="shared" si="185"/>
        <v>7.4999999999999997E-2</v>
      </c>
      <c r="W2387" s="17">
        <f t="shared" si="186"/>
        <v>2017</v>
      </c>
      <c r="X2387" t="str">
        <f t="shared" si="187"/>
        <v>Mar-2017</v>
      </c>
      <c r="Y2387" s="17">
        <f t="shared" si="188"/>
        <v>1</v>
      </c>
      <c r="Z2387" t="str">
        <f t="shared" si="189"/>
        <v>11-20%</v>
      </c>
      <c r="AA2387" s="17">
        <f>IF(COUNTIF($B$2:B2387,B2387)=1,1,0)</f>
        <v>0</v>
      </c>
      <c r="AB2387" s="17">
        <f>IF(COUNTIF($F$2:F2387,F2387)=1,1,0)</f>
        <v>0</v>
      </c>
    </row>
    <row r="2388" spans="1:28" x14ac:dyDescent="0.2">
      <c r="A2388" s="17">
        <v>2387</v>
      </c>
      <c r="B2388" t="s">
        <v>5453</v>
      </c>
      <c r="C2388" s="18">
        <v>42819</v>
      </c>
      <c r="D2388" s="18">
        <v>42820</v>
      </c>
      <c r="E2388" t="s">
        <v>215</v>
      </c>
      <c r="F2388" t="s">
        <v>5454</v>
      </c>
      <c r="G2388" t="s">
        <v>5455</v>
      </c>
      <c r="H2388" t="s">
        <v>53</v>
      </c>
      <c r="I2388" t="s">
        <v>54</v>
      </c>
      <c r="J2388" t="s">
        <v>3524</v>
      </c>
      <c r="K2388" t="s">
        <v>70</v>
      </c>
      <c r="L2388">
        <v>93727</v>
      </c>
      <c r="M2388" t="s">
        <v>71</v>
      </c>
      <c r="N2388" t="s">
        <v>5461</v>
      </c>
      <c r="O2388" t="s">
        <v>98</v>
      </c>
      <c r="P2388" t="s">
        <v>1246</v>
      </c>
      <c r="Q2388" t="s">
        <v>5462</v>
      </c>
      <c r="R2388" s="19">
        <v>479.98399999999998</v>
      </c>
      <c r="S2388" s="17">
        <v>2</v>
      </c>
      <c r="T2388" s="20">
        <v>0.2</v>
      </c>
      <c r="U2388" s="19">
        <v>59.997999999999998</v>
      </c>
      <c r="V2388" s="20">
        <f t="shared" si="185"/>
        <v>0.125</v>
      </c>
      <c r="W2388" s="17">
        <f t="shared" si="186"/>
        <v>2017</v>
      </c>
      <c r="X2388" t="str">
        <f t="shared" si="187"/>
        <v>Mar-2017</v>
      </c>
      <c r="Y2388" s="17">
        <f t="shared" si="188"/>
        <v>1</v>
      </c>
      <c r="Z2388" t="str">
        <f t="shared" si="189"/>
        <v>11-20%</v>
      </c>
      <c r="AA2388" s="17">
        <f>IF(COUNTIF($B$2:B2388,B2388)=1,1,0)</f>
        <v>0</v>
      </c>
      <c r="AB2388" s="17">
        <f>IF(COUNTIF($F$2:F2388,F2388)=1,1,0)</f>
        <v>0</v>
      </c>
    </row>
    <row r="2389" spans="1:28" x14ac:dyDescent="0.2">
      <c r="A2389" s="17">
        <v>2388</v>
      </c>
      <c r="B2389" t="s">
        <v>5463</v>
      </c>
      <c r="C2389" s="18">
        <v>42350</v>
      </c>
      <c r="D2389" s="18">
        <v>42353</v>
      </c>
      <c r="E2389" t="s">
        <v>215</v>
      </c>
      <c r="F2389" t="s">
        <v>5212</v>
      </c>
      <c r="G2389" t="s">
        <v>5213</v>
      </c>
      <c r="H2389" t="s">
        <v>53</v>
      </c>
      <c r="I2389" t="s">
        <v>54</v>
      </c>
      <c r="J2389" t="s">
        <v>977</v>
      </c>
      <c r="K2389" t="s">
        <v>70</v>
      </c>
      <c r="L2389">
        <v>92105</v>
      </c>
      <c r="M2389" t="s">
        <v>71</v>
      </c>
      <c r="N2389" t="s">
        <v>5464</v>
      </c>
      <c r="O2389" t="s">
        <v>73</v>
      </c>
      <c r="P2389" t="s">
        <v>296</v>
      </c>
      <c r="Q2389" t="s">
        <v>590</v>
      </c>
      <c r="R2389" s="19">
        <v>7.86</v>
      </c>
      <c r="S2389" s="17">
        <v>2</v>
      </c>
      <c r="T2389" s="20">
        <v>0</v>
      </c>
      <c r="U2389" s="19">
        <v>3.6156000000000001</v>
      </c>
      <c r="V2389" s="20">
        <f t="shared" si="185"/>
        <v>0.46</v>
      </c>
      <c r="W2389" s="17">
        <f t="shared" si="186"/>
        <v>2015</v>
      </c>
      <c r="X2389" t="str">
        <f t="shared" si="187"/>
        <v>Dec-2015</v>
      </c>
      <c r="Y2389" s="17">
        <f t="shared" si="188"/>
        <v>3</v>
      </c>
      <c r="Z2389" t="str">
        <f t="shared" si="189"/>
        <v>0% (No Discount)</v>
      </c>
      <c r="AA2389" s="17">
        <f>IF(COUNTIF($B$2:B2389,B2389)=1,1,0)</f>
        <v>1</v>
      </c>
      <c r="AB2389" s="17">
        <f>IF(COUNTIF($F$2:F2389,F2389)=1,1,0)</f>
        <v>0</v>
      </c>
    </row>
    <row r="2390" spans="1:28" x14ac:dyDescent="0.2">
      <c r="A2390" s="17">
        <v>2389</v>
      </c>
      <c r="B2390" t="s">
        <v>5463</v>
      </c>
      <c r="C2390" s="18">
        <v>42350</v>
      </c>
      <c r="D2390" s="18">
        <v>42353</v>
      </c>
      <c r="E2390" t="s">
        <v>215</v>
      </c>
      <c r="F2390" t="s">
        <v>5212</v>
      </c>
      <c r="G2390" t="s">
        <v>5213</v>
      </c>
      <c r="H2390" t="s">
        <v>53</v>
      </c>
      <c r="I2390" t="s">
        <v>54</v>
      </c>
      <c r="J2390" t="s">
        <v>977</v>
      </c>
      <c r="K2390" t="s">
        <v>70</v>
      </c>
      <c r="L2390">
        <v>92105</v>
      </c>
      <c r="M2390" t="s">
        <v>71</v>
      </c>
      <c r="N2390" t="s">
        <v>5465</v>
      </c>
      <c r="O2390" t="s">
        <v>73</v>
      </c>
      <c r="P2390" t="s">
        <v>102</v>
      </c>
      <c r="Q2390" t="s">
        <v>5466</v>
      </c>
      <c r="R2390" s="19">
        <v>24.448</v>
      </c>
      <c r="S2390" s="17">
        <v>2</v>
      </c>
      <c r="T2390" s="20">
        <v>0.2</v>
      </c>
      <c r="U2390" s="19">
        <v>8.8623999999999992</v>
      </c>
      <c r="V2390" s="20">
        <f t="shared" si="185"/>
        <v>0.36249999999999993</v>
      </c>
      <c r="W2390" s="17">
        <f t="shared" si="186"/>
        <v>2015</v>
      </c>
      <c r="X2390" t="str">
        <f t="shared" si="187"/>
        <v>Dec-2015</v>
      </c>
      <c r="Y2390" s="17">
        <f t="shared" si="188"/>
        <v>3</v>
      </c>
      <c r="Z2390" t="str">
        <f t="shared" si="189"/>
        <v>11-20%</v>
      </c>
      <c r="AA2390" s="17">
        <f>IF(COUNTIF($B$2:B2390,B2390)=1,1,0)</f>
        <v>0</v>
      </c>
      <c r="AB2390" s="17">
        <f>IF(COUNTIF($F$2:F2390,F2390)=1,1,0)</f>
        <v>0</v>
      </c>
    </row>
    <row r="2391" spans="1:28" x14ac:dyDescent="0.2">
      <c r="A2391" s="17">
        <v>2390</v>
      </c>
      <c r="B2391" t="s">
        <v>5467</v>
      </c>
      <c r="C2391" s="18">
        <v>42344</v>
      </c>
      <c r="D2391" s="18">
        <v>42348</v>
      </c>
      <c r="E2391" t="s">
        <v>77</v>
      </c>
      <c r="F2391" t="s">
        <v>5468</v>
      </c>
      <c r="G2391" t="s">
        <v>5469</v>
      </c>
      <c r="H2391" t="s">
        <v>53</v>
      </c>
      <c r="I2391" t="s">
        <v>54</v>
      </c>
      <c r="J2391" t="s">
        <v>293</v>
      </c>
      <c r="K2391" t="s">
        <v>294</v>
      </c>
      <c r="L2391">
        <v>10009</v>
      </c>
      <c r="M2391" t="s">
        <v>175</v>
      </c>
      <c r="N2391" t="s">
        <v>5470</v>
      </c>
      <c r="O2391" t="s">
        <v>73</v>
      </c>
      <c r="P2391" t="s">
        <v>117</v>
      </c>
      <c r="Q2391" t="s">
        <v>5471</v>
      </c>
      <c r="R2391" s="19">
        <v>6.48</v>
      </c>
      <c r="S2391" s="17">
        <v>1</v>
      </c>
      <c r="T2391" s="20">
        <v>0</v>
      </c>
      <c r="U2391" s="19">
        <v>3.1103999999999998</v>
      </c>
      <c r="V2391" s="20">
        <f t="shared" si="185"/>
        <v>0.47999999999999993</v>
      </c>
      <c r="W2391" s="17">
        <f t="shared" si="186"/>
        <v>2015</v>
      </c>
      <c r="X2391" t="str">
        <f t="shared" si="187"/>
        <v>Dec-2015</v>
      </c>
      <c r="Y2391" s="17">
        <f t="shared" si="188"/>
        <v>4</v>
      </c>
      <c r="Z2391" t="str">
        <f t="shared" si="189"/>
        <v>0% (No Discount)</v>
      </c>
      <c r="AA2391" s="17">
        <f>IF(COUNTIF($B$2:B2391,B2391)=1,1,0)</f>
        <v>1</v>
      </c>
      <c r="AB2391" s="17">
        <f>IF(COUNTIF($F$2:F2391,F2391)=1,1,0)</f>
        <v>1</v>
      </c>
    </row>
    <row r="2392" spans="1:28" x14ac:dyDescent="0.2">
      <c r="A2392" s="17">
        <v>2391</v>
      </c>
      <c r="B2392" t="s">
        <v>5467</v>
      </c>
      <c r="C2392" s="18">
        <v>42344</v>
      </c>
      <c r="D2392" s="18">
        <v>42348</v>
      </c>
      <c r="E2392" t="s">
        <v>77</v>
      </c>
      <c r="F2392" t="s">
        <v>5468</v>
      </c>
      <c r="G2392" t="s">
        <v>5469</v>
      </c>
      <c r="H2392" t="s">
        <v>53</v>
      </c>
      <c r="I2392" t="s">
        <v>54</v>
      </c>
      <c r="J2392" t="s">
        <v>293</v>
      </c>
      <c r="K2392" t="s">
        <v>294</v>
      </c>
      <c r="L2392">
        <v>10009</v>
      </c>
      <c r="M2392" t="s">
        <v>175</v>
      </c>
      <c r="N2392" t="s">
        <v>5472</v>
      </c>
      <c r="O2392" t="s">
        <v>73</v>
      </c>
      <c r="P2392" t="s">
        <v>117</v>
      </c>
      <c r="Q2392" t="s">
        <v>5473</v>
      </c>
      <c r="R2392" s="19">
        <v>41.86</v>
      </c>
      <c r="S2392" s="17">
        <v>7</v>
      </c>
      <c r="T2392" s="20">
        <v>0</v>
      </c>
      <c r="U2392" s="19">
        <v>20.511399999999998</v>
      </c>
      <c r="V2392" s="20">
        <f t="shared" si="185"/>
        <v>0.49</v>
      </c>
      <c r="W2392" s="17">
        <f t="shared" si="186"/>
        <v>2015</v>
      </c>
      <c r="X2392" t="str">
        <f t="shared" si="187"/>
        <v>Dec-2015</v>
      </c>
      <c r="Y2392" s="17">
        <f t="shared" si="188"/>
        <v>4</v>
      </c>
      <c r="Z2392" t="str">
        <f t="shared" si="189"/>
        <v>0% (No Discount)</v>
      </c>
      <c r="AA2392" s="17">
        <f>IF(COUNTIF($B$2:B2392,B2392)=1,1,0)</f>
        <v>0</v>
      </c>
      <c r="AB2392" s="17">
        <f>IF(COUNTIF($F$2:F2392,F2392)=1,1,0)</f>
        <v>0</v>
      </c>
    </row>
    <row r="2393" spans="1:28" x14ac:dyDescent="0.2">
      <c r="A2393" s="17">
        <v>2392</v>
      </c>
      <c r="B2393" t="s">
        <v>5467</v>
      </c>
      <c r="C2393" s="18">
        <v>42344</v>
      </c>
      <c r="D2393" s="18">
        <v>42348</v>
      </c>
      <c r="E2393" t="s">
        <v>77</v>
      </c>
      <c r="F2393" t="s">
        <v>5468</v>
      </c>
      <c r="G2393" t="s">
        <v>5469</v>
      </c>
      <c r="H2393" t="s">
        <v>53</v>
      </c>
      <c r="I2393" t="s">
        <v>54</v>
      </c>
      <c r="J2393" t="s">
        <v>293</v>
      </c>
      <c r="K2393" t="s">
        <v>294</v>
      </c>
      <c r="L2393">
        <v>10009</v>
      </c>
      <c r="M2393" t="s">
        <v>175</v>
      </c>
      <c r="N2393" t="s">
        <v>5474</v>
      </c>
      <c r="O2393" t="s">
        <v>98</v>
      </c>
      <c r="P2393" t="s">
        <v>188</v>
      </c>
      <c r="Q2393" t="s">
        <v>5475</v>
      </c>
      <c r="R2393" s="19">
        <v>1619.91</v>
      </c>
      <c r="S2393" s="17">
        <v>9</v>
      </c>
      <c r="T2393" s="20">
        <v>0</v>
      </c>
      <c r="U2393" s="19">
        <v>97.194599999999994</v>
      </c>
      <c r="V2393" s="20">
        <f t="shared" si="185"/>
        <v>5.9999999999999991E-2</v>
      </c>
      <c r="W2393" s="17">
        <f t="shared" si="186"/>
        <v>2015</v>
      </c>
      <c r="X2393" t="str">
        <f t="shared" si="187"/>
        <v>Dec-2015</v>
      </c>
      <c r="Y2393" s="17">
        <f t="shared" si="188"/>
        <v>4</v>
      </c>
      <c r="Z2393" t="str">
        <f t="shared" si="189"/>
        <v>0% (No Discount)</v>
      </c>
      <c r="AA2393" s="17">
        <f>IF(COUNTIF($B$2:B2393,B2393)=1,1,0)</f>
        <v>0</v>
      </c>
      <c r="AB2393" s="17">
        <f>IF(COUNTIF($F$2:F2393,F2393)=1,1,0)</f>
        <v>0</v>
      </c>
    </row>
    <row r="2394" spans="1:28" x14ac:dyDescent="0.2">
      <c r="A2394" s="17">
        <v>2393</v>
      </c>
      <c r="B2394" t="s">
        <v>5467</v>
      </c>
      <c r="C2394" s="18">
        <v>42344</v>
      </c>
      <c r="D2394" s="18">
        <v>42348</v>
      </c>
      <c r="E2394" t="s">
        <v>77</v>
      </c>
      <c r="F2394" t="s">
        <v>5468</v>
      </c>
      <c r="G2394" t="s">
        <v>5469</v>
      </c>
      <c r="H2394" t="s">
        <v>53</v>
      </c>
      <c r="I2394" t="s">
        <v>54</v>
      </c>
      <c r="J2394" t="s">
        <v>293</v>
      </c>
      <c r="K2394" t="s">
        <v>294</v>
      </c>
      <c r="L2394">
        <v>10009</v>
      </c>
      <c r="M2394" t="s">
        <v>175</v>
      </c>
      <c r="N2394" t="s">
        <v>4619</v>
      </c>
      <c r="O2394" t="s">
        <v>59</v>
      </c>
      <c r="P2394" t="s">
        <v>92</v>
      </c>
      <c r="Q2394" t="s">
        <v>4620</v>
      </c>
      <c r="R2394" s="19">
        <v>113.92</v>
      </c>
      <c r="S2394" s="17">
        <v>4</v>
      </c>
      <c r="T2394" s="20">
        <v>0</v>
      </c>
      <c r="U2394" s="19">
        <v>42.150399999999998</v>
      </c>
      <c r="V2394" s="20">
        <f t="shared" si="185"/>
        <v>0.37</v>
      </c>
      <c r="W2394" s="17">
        <f t="shared" si="186"/>
        <v>2015</v>
      </c>
      <c r="X2394" t="str">
        <f t="shared" si="187"/>
        <v>Dec-2015</v>
      </c>
      <c r="Y2394" s="17">
        <f t="shared" si="188"/>
        <v>4</v>
      </c>
      <c r="Z2394" t="str">
        <f t="shared" si="189"/>
        <v>0% (No Discount)</v>
      </c>
      <c r="AA2394" s="17">
        <f>IF(COUNTIF($B$2:B2394,B2394)=1,1,0)</f>
        <v>0</v>
      </c>
      <c r="AB2394" s="17">
        <f>IF(COUNTIF($F$2:F2394,F2394)=1,1,0)</f>
        <v>0</v>
      </c>
    </row>
    <row r="2395" spans="1:28" x14ac:dyDescent="0.2">
      <c r="A2395" s="17">
        <v>2394</v>
      </c>
      <c r="B2395" t="s">
        <v>5476</v>
      </c>
      <c r="C2395" s="18">
        <v>42446</v>
      </c>
      <c r="D2395" s="18">
        <v>42452</v>
      </c>
      <c r="E2395" t="s">
        <v>77</v>
      </c>
      <c r="F2395" t="s">
        <v>3294</v>
      </c>
      <c r="G2395" t="s">
        <v>3295</v>
      </c>
      <c r="H2395" t="s">
        <v>53</v>
      </c>
      <c r="I2395" t="s">
        <v>54</v>
      </c>
      <c r="J2395" t="s">
        <v>5477</v>
      </c>
      <c r="K2395" t="s">
        <v>1275</v>
      </c>
      <c r="L2395">
        <v>2148</v>
      </c>
      <c r="M2395" t="s">
        <v>175</v>
      </c>
      <c r="N2395" t="s">
        <v>1593</v>
      </c>
      <c r="O2395" t="s">
        <v>73</v>
      </c>
      <c r="P2395" t="s">
        <v>95</v>
      </c>
      <c r="Q2395" t="s">
        <v>1594</v>
      </c>
      <c r="R2395" s="19">
        <v>39.68</v>
      </c>
      <c r="S2395" s="17">
        <v>2</v>
      </c>
      <c r="T2395" s="20">
        <v>0</v>
      </c>
      <c r="U2395" s="19">
        <v>10.316800000000001</v>
      </c>
      <c r="V2395" s="20">
        <f t="shared" si="185"/>
        <v>0.26</v>
      </c>
      <c r="W2395" s="17">
        <f t="shared" si="186"/>
        <v>2016</v>
      </c>
      <c r="X2395" t="str">
        <f t="shared" si="187"/>
        <v>Mar-2016</v>
      </c>
      <c r="Y2395" s="17">
        <f t="shared" si="188"/>
        <v>6</v>
      </c>
      <c r="Z2395" t="str">
        <f t="shared" si="189"/>
        <v>0% (No Discount)</v>
      </c>
      <c r="AA2395" s="17">
        <f>IF(COUNTIF($B$2:B2395,B2395)=1,1,0)</f>
        <v>1</v>
      </c>
      <c r="AB2395" s="17">
        <f>IF(COUNTIF($F$2:F2395,F2395)=1,1,0)</f>
        <v>0</v>
      </c>
    </row>
    <row r="2396" spans="1:28" x14ac:dyDescent="0.2">
      <c r="A2396" s="17">
        <v>2395</v>
      </c>
      <c r="B2396" t="s">
        <v>5478</v>
      </c>
      <c r="C2396" s="18">
        <v>42322</v>
      </c>
      <c r="D2396" s="18">
        <v>42327</v>
      </c>
      <c r="E2396" t="s">
        <v>77</v>
      </c>
      <c r="F2396" t="s">
        <v>5323</v>
      </c>
      <c r="G2396" t="s">
        <v>5324</v>
      </c>
      <c r="H2396" t="s">
        <v>68</v>
      </c>
      <c r="I2396" t="s">
        <v>54</v>
      </c>
      <c r="J2396" t="s">
        <v>293</v>
      </c>
      <c r="K2396" t="s">
        <v>294</v>
      </c>
      <c r="L2396">
        <v>10035</v>
      </c>
      <c r="M2396" t="s">
        <v>175</v>
      </c>
      <c r="N2396" t="s">
        <v>4853</v>
      </c>
      <c r="O2396" t="s">
        <v>98</v>
      </c>
      <c r="P2396" t="s">
        <v>188</v>
      </c>
      <c r="Q2396" t="s">
        <v>4854</v>
      </c>
      <c r="R2396" s="19">
        <v>37.6</v>
      </c>
      <c r="S2396" s="17">
        <v>2</v>
      </c>
      <c r="T2396" s="20">
        <v>0</v>
      </c>
      <c r="U2396" s="19">
        <v>2.2559999999999998</v>
      </c>
      <c r="V2396" s="20">
        <f t="shared" si="185"/>
        <v>5.9999999999999991E-2</v>
      </c>
      <c r="W2396" s="17">
        <f t="shared" si="186"/>
        <v>2015</v>
      </c>
      <c r="X2396" t="str">
        <f t="shared" si="187"/>
        <v>Nov-2015</v>
      </c>
      <c r="Y2396" s="17">
        <f t="shared" si="188"/>
        <v>5</v>
      </c>
      <c r="Z2396" t="str">
        <f t="shared" si="189"/>
        <v>0% (No Discount)</v>
      </c>
      <c r="AA2396" s="17">
        <f>IF(COUNTIF($B$2:B2396,B2396)=1,1,0)</f>
        <v>1</v>
      </c>
      <c r="AB2396" s="17">
        <f>IF(COUNTIF($F$2:F2396,F2396)=1,1,0)</f>
        <v>0</v>
      </c>
    </row>
    <row r="2397" spans="1:28" x14ac:dyDescent="0.2">
      <c r="A2397" s="17">
        <v>2396</v>
      </c>
      <c r="B2397" t="s">
        <v>5478</v>
      </c>
      <c r="C2397" s="18">
        <v>42322</v>
      </c>
      <c r="D2397" s="18">
        <v>42327</v>
      </c>
      <c r="E2397" t="s">
        <v>77</v>
      </c>
      <c r="F2397" t="s">
        <v>5323</v>
      </c>
      <c r="G2397" t="s">
        <v>5324</v>
      </c>
      <c r="H2397" t="s">
        <v>68</v>
      </c>
      <c r="I2397" t="s">
        <v>54</v>
      </c>
      <c r="J2397" t="s">
        <v>293</v>
      </c>
      <c r="K2397" t="s">
        <v>294</v>
      </c>
      <c r="L2397">
        <v>10035</v>
      </c>
      <c r="M2397" t="s">
        <v>175</v>
      </c>
      <c r="N2397" t="s">
        <v>2116</v>
      </c>
      <c r="O2397" t="s">
        <v>98</v>
      </c>
      <c r="P2397" t="s">
        <v>188</v>
      </c>
      <c r="Q2397" t="s">
        <v>2117</v>
      </c>
      <c r="R2397" s="19">
        <v>59.9</v>
      </c>
      <c r="S2397" s="17">
        <v>2</v>
      </c>
      <c r="T2397" s="20">
        <v>0</v>
      </c>
      <c r="U2397" s="19">
        <v>23.96</v>
      </c>
      <c r="V2397" s="20">
        <f t="shared" si="185"/>
        <v>0.4</v>
      </c>
      <c r="W2397" s="17">
        <f t="shared" si="186"/>
        <v>2015</v>
      </c>
      <c r="X2397" t="str">
        <f t="shared" si="187"/>
        <v>Nov-2015</v>
      </c>
      <c r="Y2397" s="17">
        <f t="shared" si="188"/>
        <v>5</v>
      </c>
      <c r="Z2397" t="str">
        <f t="shared" si="189"/>
        <v>0% (No Discount)</v>
      </c>
      <c r="AA2397" s="17">
        <f>IF(COUNTIF($B$2:B2397,B2397)=1,1,0)</f>
        <v>0</v>
      </c>
      <c r="AB2397" s="17">
        <f>IF(COUNTIF($F$2:F2397,F2397)=1,1,0)</f>
        <v>0</v>
      </c>
    </row>
    <row r="2398" spans="1:28" x14ac:dyDescent="0.2">
      <c r="A2398" s="17">
        <v>2397</v>
      </c>
      <c r="B2398" t="s">
        <v>5478</v>
      </c>
      <c r="C2398" s="18">
        <v>42322</v>
      </c>
      <c r="D2398" s="18">
        <v>42327</v>
      </c>
      <c r="E2398" t="s">
        <v>77</v>
      </c>
      <c r="F2398" t="s">
        <v>5323</v>
      </c>
      <c r="G2398" t="s">
        <v>5324</v>
      </c>
      <c r="H2398" t="s">
        <v>68</v>
      </c>
      <c r="I2398" t="s">
        <v>54</v>
      </c>
      <c r="J2398" t="s">
        <v>293</v>
      </c>
      <c r="K2398" t="s">
        <v>294</v>
      </c>
      <c r="L2398">
        <v>10035</v>
      </c>
      <c r="M2398" t="s">
        <v>175</v>
      </c>
      <c r="N2398" t="s">
        <v>3782</v>
      </c>
      <c r="O2398" t="s">
        <v>73</v>
      </c>
      <c r="P2398" t="s">
        <v>117</v>
      </c>
      <c r="Q2398" t="s">
        <v>3783</v>
      </c>
      <c r="R2398" s="19">
        <v>37</v>
      </c>
      <c r="S2398" s="17">
        <v>5</v>
      </c>
      <c r="T2398" s="20">
        <v>0</v>
      </c>
      <c r="U2398" s="19">
        <v>16.649999999999999</v>
      </c>
      <c r="V2398" s="20">
        <f t="shared" si="185"/>
        <v>0.44999999999999996</v>
      </c>
      <c r="W2398" s="17">
        <f t="shared" si="186"/>
        <v>2015</v>
      </c>
      <c r="X2398" t="str">
        <f t="shared" si="187"/>
        <v>Nov-2015</v>
      </c>
      <c r="Y2398" s="17">
        <f t="shared" si="188"/>
        <v>5</v>
      </c>
      <c r="Z2398" t="str">
        <f t="shared" si="189"/>
        <v>0% (No Discount)</v>
      </c>
      <c r="AA2398" s="17">
        <f>IF(COUNTIF($B$2:B2398,B2398)=1,1,0)</f>
        <v>0</v>
      </c>
      <c r="AB2398" s="17">
        <f>IF(COUNTIF($F$2:F2398,F2398)=1,1,0)</f>
        <v>0</v>
      </c>
    </row>
    <row r="2399" spans="1:28" x14ac:dyDescent="0.2">
      <c r="A2399" s="17">
        <v>2398</v>
      </c>
      <c r="B2399" t="s">
        <v>5479</v>
      </c>
      <c r="C2399" s="18">
        <v>42961</v>
      </c>
      <c r="D2399" s="18">
        <v>42963</v>
      </c>
      <c r="E2399" t="s">
        <v>50</v>
      </c>
      <c r="F2399" t="s">
        <v>3522</v>
      </c>
      <c r="G2399" t="s">
        <v>3523</v>
      </c>
      <c r="H2399" t="s">
        <v>53</v>
      </c>
      <c r="I2399" t="s">
        <v>54</v>
      </c>
      <c r="J2399" t="s">
        <v>154</v>
      </c>
      <c r="K2399" t="s">
        <v>70</v>
      </c>
      <c r="L2399">
        <v>94109</v>
      </c>
      <c r="M2399" t="s">
        <v>71</v>
      </c>
      <c r="N2399" t="s">
        <v>2952</v>
      </c>
      <c r="O2399" t="s">
        <v>73</v>
      </c>
      <c r="P2399" t="s">
        <v>74</v>
      </c>
      <c r="Q2399" t="s">
        <v>2953</v>
      </c>
      <c r="R2399" s="19">
        <v>5.76</v>
      </c>
      <c r="S2399" s="17">
        <v>2</v>
      </c>
      <c r="T2399" s="20">
        <v>0</v>
      </c>
      <c r="U2399" s="19">
        <v>2.8224</v>
      </c>
      <c r="V2399" s="20">
        <f t="shared" si="185"/>
        <v>0.49000000000000005</v>
      </c>
      <c r="W2399" s="17">
        <f t="shared" si="186"/>
        <v>2017</v>
      </c>
      <c r="X2399" t="str">
        <f t="shared" si="187"/>
        <v>Aug-2017</v>
      </c>
      <c r="Y2399" s="17">
        <f t="shared" si="188"/>
        <v>2</v>
      </c>
      <c r="Z2399" t="str">
        <f t="shared" si="189"/>
        <v>0% (No Discount)</v>
      </c>
      <c r="AA2399" s="17">
        <f>IF(COUNTIF($B$2:B2399,B2399)=1,1,0)</f>
        <v>1</v>
      </c>
      <c r="AB2399" s="17">
        <f>IF(COUNTIF($F$2:F2399,F2399)=1,1,0)</f>
        <v>0</v>
      </c>
    </row>
    <row r="2400" spans="1:28" x14ac:dyDescent="0.2">
      <c r="A2400" s="17">
        <v>2399</v>
      </c>
      <c r="B2400" t="s">
        <v>5479</v>
      </c>
      <c r="C2400" s="18">
        <v>42961</v>
      </c>
      <c r="D2400" s="18">
        <v>42963</v>
      </c>
      <c r="E2400" t="s">
        <v>50</v>
      </c>
      <c r="F2400" t="s">
        <v>3522</v>
      </c>
      <c r="G2400" t="s">
        <v>3523</v>
      </c>
      <c r="H2400" t="s">
        <v>53</v>
      </c>
      <c r="I2400" t="s">
        <v>54</v>
      </c>
      <c r="J2400" t="s">
        <v>154</v>
      </c>
      <c r="K2400" t="s">
        <v>70</v>
      </c>
      <c r="L2400">
        <v>94109</v>
      </c>
      <c r="M2400" t="s">
        <v>71</v>
      </c>
      <c r="N2400" t="s">
        <v>166</v>
      </c>
      <c r="O2400" t="s">
        <v>73</v>
      </c>
      <c r="P2400" t="s">
        <v>95</v>
      </c>
      <c r="Q2400" t="s">
        <v>167</v>
      </c>
      <c r="R2400" s="19">
        <v>16.68</v>
      </c>
      <c r="S2400" s="17">
        <v>6</v>
      </c>
      <c r="T2400" s="20">
        <v>0</v>
      </c>
      <c r="U2400" s="19">
        <v>4.3368000000000002</v>
      </c>
      <c r="V2400" s="20">
        <f t="shared" si="185"/>
        <v>0.26</v>
      </c>
      <c r="W2400" s="17">
        <f t="shared" si="186"/>
        <v>2017</v>
      </c>
      <c r="X2400" t="str">
        <f t="shared" si="187"/>
        <v>Aug-2017</v>
      </c>
      <c r="Y2400" s="17">
        <f t="shared" si="188"/>
        <v>2</v>
      </c>
      <c r="Z2400" t="str">
        <f t="shared" si="189"/>
        <v>0% (No Discount)</v>
      </c>
      <c r="AA2400" s="17">
        <f>IF(COUNTIF($B$2:B2400,B2400)=1,1,0)</f>
        <v>0</v>
      </c>
      <c r="AB2400" s="17">
        <f>IF(COUNTIF($F$2:F2400,F2400)=1,1,0)</f>
        <v>0</v>
      </c>
    </row>
    <row r="2401" spans="1:28" x14ac:dyDescent="0.2">
      <c r="A2401" s="17">
        <v>2400</v>
      </c>
      <c r="B2401" t="s">
        <v>5480</v>
      </c>
      <c r="C2401" s="18">
        <v>42987</v>
      </c>
      <c r="D2401" s="18">
        <v>42993</v>
      </c>
      <c r="E2401" t="s">
        <v>77</v>
      </c>
      <c r="F2401" t="s">
        <v>1009</v>
      </c>
      <c r="G2401" t="s">
        <v>1010</v>
      </c>
      <c r="H2401" t="s">
        <v>68</v>
      </c>
      <c r="I2401" t="s">
        <v>54</v>
      </c>
      <c r="J2401" t="s">
        <v>2612</v>
      </c>
      <c r="K2401" t="s">
        <v>410</v>
      </c>
      <c r="L2401">
        <v>29501</v>
      </c>
      <c r="M2401" t="s">
        <v>57</v>
      </c>
      <c r="N2401" t="s">
        <v>1721</v>
      </c>
      <c r="O2401" t="s">
        <v>73</v>
      </c>
      <c r="P2401" t="s">
        <v>86</v>
      </c>
      <c r="Q2401" t="s">
        <v>1722</v>
      </c>
      <c r="R2401" s="19">
        <v>628.80999999999995</v>
      </c>
      <c r="S2401" s="17">
        <v>7</v>
      </c>
      <c r="T2401" s="20">
        <v>0</v>
      </c>
      <c r="U2401" s="19">
        <v>12.5762</v>
      </c>
      <c r="V2401" s="20">
        <f t="shared" si="185"/>
        <v>0.02</v>
      </c>
      <c r="W2401" s="17">
        <f t="shared" si="186"/>
        <v>2017</v>
      </c>
      <c r="X2401" t="str">
        <f t="shared" si="187"/>
        <v>Sep-2017</v>
      </c>
      <c r="Y2401" s="17">
        <f t="shared" si="188"/>
        <v>6</v>
      </c>
      <c r="Z2401" t="str">
        <f t="shared" si="189"/>
        <v>0% (No Discount)</v>
      </c>
      <c r="AA2401" s="17">
        <f>IF(COUNTIF($B$2:B2401,B2401)=1,1,0)</f>
        <v>1</v>
      </c>
      <c r="AB2401" s="17">
        <f>IF(COUNTIF($F$2:F2401,F2401)=1,1,0)</f>
        <v>0</v>
      </c>
    </row>
    <row r="2402" spans="1:28" x14ac:dyDescent="0.2">
      <c r="A2402" s="17">
        <v>2401</v>
      </c>
      <c r="B2402" t="s">
        <v>5480</v>
      </c>
      <c r="C2402" s="18">
        <v>42987</v>
      </c>
      <c r="D2402" s="18">
        <v>42993</v>
      </c>
      <c r="E2402" t="s">
        <v>77</v>
      </c>
      <c r="F2402" t="s">
        <v>1009</v>
      </c>
      <c r="G2402" t="s">
        <v>1010</v>
      </c>
      <c r="H2402" t="s">
        <v>68</v>
      </c>
      <c r="I2402" t="s">
        <v>54</v>
      </c>
      <c r="J2402" t="s">
        <v>2612</v>
      </c>
      <c r="K2402" t="s">
        <v>410</v>
      </c>
      <c r="L2402">
        <v>29501</v>
      </c>
      <c r="M2402" t="s">
        <v>57</v>
      </c>
      <c r="N2402" t="s">
        <v>4014</v>
      </c>
      <c r="O2402" t="s">
        <v>73</v>
      </c>
      <c r="P2402" t="s">
        <v>86</v>
      </c>
      <c r="Q2402" t="s">
        <v>4015</v>
      </c>
      <c r="R2402" s="19">
        <v>56.45</v>
      </c>
      <c r="S2402" s="17">
        <v>5</v>
      </c>
      <c r="T2402" s="20">
        <v>0</v>
      </c>
      <c r="U2402" s="19">
        <v>14.677</v>
      </c>
      <c r="V2402" s="20">
        <f t="shared" si="185"/>
        <v>0.25999999999999995</v>
      </c>
      <c r="W2402" s="17">
        <f t="shared" si="186"/>
        <v>2017</v>
      </c>
      <c r="X2402" t="str">
        <f t="shared" si="187"/>
        <v>Sep-2017</v>
      </c>
      <c r="Y2402" s="17">
        <f t="shared" si="188"/>
        <v>6</v>
      </c>
      <c r="Z2402" t="str">
        <f t="shared" si="189"/>
        <v>0% (No Discount)</v>
      </c>
      <c r="AA2402" s="17">
        <f>IF(COUNTIF($B$2:B2402,B2402)=1,1,0)</f>
        <v>0</v>
      </c>
      <c r="AB2402" s="17">
        <f>IF(COUNTIF($F$2:F2402,F2402)=1,1,0)</f>
        <v>0</v>
      </c>
    </row>
    <row r="2403" spans="1:28" x14ac:dyDescent="0.2">
      <c r="A2403" s="17">
        <v>2402</v>
      </c>
      <c r="B2403" t="s">
        <v>5481</v>
      </c>
      <c r="C2403" s="18">
        <v>42826</v>
      </c>
      <c r="D2403" s="18">
        <v>42829</v>
      </c>
      <c r="E2403" t="s">
        <v>50</v>
      </c>
      <c r="F2403" t="s">
        <v>4744</v>
      </c>
      <c r="G2403" t="s">
        <v>4745</v>
      </c>
      <c r="H2403" t="s">
        <v>53</v>
      </c>
      <c r="I2403" t="s">
        <v>54</v>
      </c>
      <c r="J2403" t="s">
        <v>345</v>
      </c>
      <c r="K2403" t="s">
        <v>624</v>
      </c>
      <c r="L2403">
        <v>65807</v>
      </c>
      <c r="M2403" t="s">
        <v>132</v>
      </c>
      <c r="N2403" t="s">
        <v>3762</v>
      </c>
      <c r="O2403" t="s">
        <v>73</v>
      </c>
      <c r="P2403" t="s">
        <v>86</v>
      </c>
      <c r="Q2403" t="s">
        <v>3763</v>
      </c>
      <c r="R2403" s="19">
        <v>94.2</v>
      </c>
      <c r="S2403" s="17">
        <v>6</v>
      </c>
      <c r="T2403" s="20">
        <v>0</v>
      </c>
      <c r="U2403" s="19">
        <v>23.55</v>
      </c>
      <c r="V2403" s="20">
        <f t="shared" si="185"/>
        <v>0.25</v>
      </c>
      <c r="W2403" s="17">
        <f t="shared" si="186"/>
        <v>2017</v>
      </c>
      <c r="X2403" t="str">
        <f t="shared" si="187"/>
        <v>Apr-2017</v>
      </c>
      <c r="Y2403" s="17">
        <f t="shared" si="188"/>
        <v>3</v>
      </c>
      <c r="Z2403" t="str">
        <f t="shared" si="189"/>
        <v>0% (No Discount)</v>
      </c>
      <c r="AA2403" s="17">
        <f>IF(COUNTIF($B$2:B2403,B2403)=1,1,0)</f>
        <v>1</v>
      </c>
      <c r="AB2403" s="17">
        <f>IF(COUNTIF($F$2:F2403,F2403)=1,1,0)</f>
        <v>0</v>
      </c>
    </row>
    <row r="2404" spans="1:28" x14ac:dyDescent="0.2">
      <c r="A2404" s="17">
        <v>2403</v>
      </c>
      <c r="B2404" t="s">
        <v>5481</v>
      </c>
      <c r="C2404" s="18">
        <v>42826</v>
      </c>
      <c r="D2404" s="18">
        <v>42829</v>
      </c>
      <c r="E2404" t="s">
        <v>50</v>
      </c>
      <c r="F2404" t="s">
        <v>4744</v>
      </c>
      <c r="G2404" t="s">
        <v>4745</v>
      </c>
      <c r="H2404" t="s">
        <v>53</v>
      </c>
      <c r="I2404" t="s">
        <v>54</v>
      </c>
      <c r="J2404" t="s">
        <v>345</v>
      </c>
      <c r="K2404" t="s">
        <v>624</v>
      </c>
      <c r="L2404">
        <v>65807</v>
      </c>
      <c r="M2404" t="s">
        <v>132</v>
      </c>
      <c r="N2404" t="s">
        <v>697</v>
      </c>
      <c r="O2404" t="s">
        <v>73</v>
      </c>
      <c r="P2404" t="s">
        <v>200</v>
      </c>
      <c r="Q2404" t="s">
        <v>698</v>
      </c>
      <c r="R2404" s="19">
        <v>28.4</v>
      </c>
      <c r="S2404" s="17">
        <v>5</v>
      </c>
      <c r="T2404" s="20">
        <v>0</v>
      </c>
      <c r="U2404" s="19">
        <v>13.348000000000001</v>
      </c>
      <c r="V2404" s="20">
        <f t="shared" si="185"/>
        <v>0.47000000000000003</v>
      </c>
      <c r="W2404" s="17">
        <f t="shared" si="186"/>
        <v>2017</v>
      </c>
      <c r="X2404" t="str">
        <f t="shared" si="187"/>
        <v>Apr-2017</v>
      </c>
      <c r="Y2404" s="17">
        <f t="shared" si="188"/>
        <v>3</v>
      </c>
      <c r="Z2404" t="str">
        <f t="shared" si="189"/>
        <v>0% (No Discount)</v>
      </c>
      <c r="AA2404" s="17">
        <f>IF(COUNTIF($B$2:B2404,B2404)=1,1,0)</f>
        <v>0</v>
      </c>
      <c r="AB2404" s="17">
        <f>IF(COUNTIF($F$2:F2404,F2404)=1,1,0)</f>
        <v>0</v>
      </c>
    </row>
    <row r="2405" spans="1:28" x14ac:dyDescent="0.2">
      <c r="A2405" s="17">
        <v>2404</v>
      </c>
      <c r="B2405" t="s">
        <v>5482</v>
      </c>
      <c r="C2405" s="18">
        <v>42640</v>
      </c>
      <c r="D2405" s="18">
        <v>42646</v>
      </c>
      <c r="E2405" t="s">
        <v>77</v>
      </c>
      <c r="F2405" t="s">
        <v>3780</v>
      </c>
      <c r="G2405" t="s">
        <v>3781</v>
      </c>
      <c r="H2405" t="s">
        <v>68</v>
      </c>
      <c r="I2405" t="s">
        <v>54</v>
      </c>
      <c r="J2405" t="s">
        <v>1713</v>
      </c>
      <c r="K2405" t="s">
        <v>131</v>
      </c>
      <c r="L2405">
        <v>77340</v>
      </c>
      <c r="M2405" t="s">
        <v>132</v>
      </c>
      <c r="N2405" t="s">
        <v>5483</v>
      </c>
      <c r="O2405" t="s">
        <v>59</v>
      </c>
      <c r="P2405" t="s">
        <v>60</v>
      </c>
      <c r="Q2405" t="s">
        <v>5484</v>
      </c>
      <c r="R2405" s="19">
        <v>956.66480000000001</v>
      </c>
      <c r="S2405" s="17">
        <v>7</v>
      </c>
      <c r="T2405" s="20">
        <v>0.32</v>
      </c>
      <c r="U2405" s="19">
        <v>-225.0976</v>
      </c>
      <c r="V2405" s="20">
        <f t="shared" si="185"/>
        <v>-0.23529411764705882</v>
      </c>
      <c r="W2405" s="17">
        <f t="shared" si="186"/>
        <v>2016</v>
      </c>
      <c r="X2405" t="str">
        <f t="shared" si="187"/>
        <v>Sep-2016</v>
      </c>
      <c r="Y2405" s="17">
        <f t="shared" si="188"/>
        <v>6</v>
      </c>
      <c r="Z2405" t="str">
        <f t="shared" si="189"/>
        <v>31-40%</v>
      </c>
      <c r="AA2405" s="17">
        <f>IF(COUNTIF($B$2:B2405,B2405)=1,1,0)</f>
        <v>1</v>
      </c>
      <c r="AB2405" s="17">
        <f>IF(COUNTIF($F$2:F2405,F2405)=1,1,0)</f>
        <v>0</v>
      </c>
    </row>
    <row r="2406" spans="1:28" x14ac:dyDescent="0.2">
      <c r="A2406" s="17">
        <v>2405</v>
      </c>
      <c r="B2406" t="s">
        <v>5485</v>
      </c>
      <c r="C2406" s="18">
        <v>43015</v>
      </c>
      <c r="D2406" s="18">
        <v>43019</v>
      </c>
      <c r="E2406" t="s">
        <v>77</v>
      </c>
      <c r="F2406" t="s">
        <v>1828</v>
      </c>
      <c r="G2406" t="s">
        <v>1829</v>
      </c>
      <c r="H2406" t="s">
        <v>53</v>
      </c>
      <c r="I2406" t="s">
        <v>54</v>
      </c>
      <c r="J2406" t="s">
        <v>69</v>
      </c>
      <c r="K2406" t="s">
        <v>70</v>
      </c>
      <c r="L2406">
        <v>90045</v>
      </c>
      <c r="M2406" t="s">
        <v>71</v>
      </c>
      <c r="N2406" t="s">
        <v>2738</v>
      </c>
      <c r="O2406" t="s">
        <v>98</v>
      </c>
      <c r="P2406" t="s">
        <v>188</v>
      </c>
      <c r="Q2406" t="s">
        <v>2739</v>
      </c>
      <c r="R2406" s="19">
        <v>1115.9100000000001</v>
      </c>
      <c r="S2406" s="17">
        <v>9</v>
      </c>
      <c r="T2406" s="20">
        <v>0</v>
      </c>
      <c r="U2406" s="19">
        <v>200.8638</v>
      </c>
      <c r="V2406" s="20">
        <f t="shared" si="185"/>
        <v>0.18</v>
      </c>
      <c r="W2406" s="17">
        <f t="shared" si="186"/>
        <v>2017</v>
      </c>
      <c r="X2406" t="str">
        <f t="shared" si="187"/>
        <v>Oct-2017</v>
      </c>
      <c r="Y2406" s="17">
        <f t="shared" si="188"/>
        <v>4</v>
      </c>
      <c r="Z2406" t="str">
        <f t="shared" si="189"/>
        <v>0% (No Discount)</v>
      </c>
      <c r="AA2406" s="17">
        <f>IF(COUNTIF($B$2:B2406,B2406)=1,1,0)</f>
        <v>1</v>
      </c>
      <c r="AB2406" s="17">
        <f>IF(COUNTIF($F$2:F2406,F2406)=1,1,0)</f>
        <v>0</v>
      </c>
    </row>
    <row r="2407" spans="1:28" x14ac:dyDescent="0.2">
      <c r="A2407" s="17">
        <v>2406</v>
      </c>
      <c r="B2407" t="s">
        <v>5485</v>
      </c>
      <c r="C2407" s="18">
        <v>43015</v>
      </c>
      <c r="D2407" s="18">
        <v>43019</v>
      </c>
      <c r="E2407" t="s">
        <v>77</v>
      </c>
      <c r="F2407" t="s">
        <v>1828</v>
      </c>
      <c r="G2407" t="s">
        <v>1829</v>
      </c>
      <c r="H2407" t="s">
        <v>53</v>
      </c>
      <c r="I2407" t="s">
        <v>54</v>
      </c>
      <c r="J2407" t="s">
        <v>69</v>
      </c>
      <c r="K2407" t="s">
        <v>70</v>
      </c>
      <c r="L2407">
        <v>90045</v>
      </c>
      <c r="M2407" t="s">
        <v>71</v>
      </c>
      <c r="N2407" t="s">
        <v>1814</v>
      </c>
      <c r="O2407" t="s">
        <v>98</v>
      </c>
      <c r="P2407" t="s">
        <v>99</v>
      </c>
      <c r="Q2407" t="s">
        <v>1815</v>
      </c>
      <c r="R2407" s="19">
        <v>128.744</v>
      </c>
      <c r="S2407" s="17">
        <v>7</v>
      </c>
      <c r="T2407" s="20">
        <v>0.2</v>
      </c>
      <c r="U2407" s="19">
        <v>-28.967400000000001</v>
      </c>
      <c r="V2407" s="20">
        <f t="shared" si="185"/>
        <v>-0.22500000000000001</v>
      </c>
      <c r="W2407" s="17">
        <f t="shared" si="186"/>
        <v>2017</v>
      </c>
      <c r="X2407" t="str">
        <f t="shared" si="187"/>
        <v>Oct-2017</v>
      </c>
      <c r="Y2407" s="17">
        <f t="shared" si="188"/>
        <v>4</v>
      </c>
      <c r="Z2407" t="str">
        <f t="shared" si="189"/>
        <v>11-20%</v>
      </c>
      <c r="AA2407" s="17">
        <f>IF(COUNTIF($B$2:B2407,B2407)=1,1,0)</f>
        <v>0</v>
      </c>
      <c r="AB2407" s="17">
        <f>IF(COUNTIF($F$2:F2407,F2407)=1,1,0)</f>
        <v>0</v>
      </c>
    </row>
    <row r="2408" spans="1:28" x14ac:dyDescent="0.2">
      <c r="A2408" s="17">
        <v>2407</v>
      </c>
      <c r="B2408" t="s">
        <v>5485</v>
      </c>
      <c r="C2408" s="18">
        <v>43015</v>
      </c>
      <c r="D2408" s="18">
        <v>43019</v>
      </c>
      <c r="E2408" t="s">
        <v>77</v>
      </c>
      <c r="F2408" t="s">
        <v>1828</v>
      </c>
      <c r="G2408" t="s">
        <v>1829</v>
      </c>
      <c r="H2408" t="s">
        <v>53</v>
      </c>
      <c r="I2408" t="s">
        <v>54</v>
      </c>
      <c r="J2408" t="s">
        <v>69</v>
      </c>
      <c r="K2408" t="s">
        <v>70</v>
      </c>
      <c r="L2408">
        <v>90045</v>
      </c>
      <c r="M2408" t="s">
        <v>71</v>
      </c>
      <c r="N2408" t="s">
        <v>1264</v>
      </c>
      <c r="O2408" t="s">
        <v>98</v>
      </c>
      <c r="P2408" t="s">
        <v>99</v>
      </c>
      <c r="Q2408" t="s">
        <v>1265</v>
      </c>
      <c r="R2408" s="19">
        <v>79.92</v>
      </c>
      <c r="S2408" s="17">
        <v>10</v>
      </c>
      <c r="T2408" s="20">
        <v>0.2</v>
      </c>
      <c r="U2408" s="19">
        <v>26.972999999999999</v>
      </c>
      <c r="V2408" s="20">
        <f t="shared" si="185"/>
        <v>0.33749999999999997</v>
      </c>
      <c r="W2408" s="17">
        <f t="shared" si="186"/>
        <v>2017</v>
      </c>
      <c r="X2408" t="str">
        <f t="shared" si="187"/>
        <v>Oct-2017</v>
      </c>
      <c r="Y2408" s="17">
        <f t="shared" si="188"/>
        <v>4</v>
      </c>
      <c r="Z2408" t="str">
        <f t="shared" si="189"/>
        <v>11-20%</v>
      </c>
      <c r="AA2408" s="17">
        <f>IF(COUNTIF($B$2:B2408,B2408)=1,1,0)</f>
        <v>0</v>
      </c>
      <c r="AB2408" s="17">
        <f>IF(COUNTIF($F$2:F2408,F2408)=1,1,0)</f>
        <v>0</v>
      </c>
    </row>
    <row r="2409" spans="1:28" x14ac:dyDescent="0.2">
      <c r="A2409" s="17">
        <v>2408</v>
      </c>
      <c r="B2409" t="s">
        <v>5486</v>
      </c>
      <c r="C2409" s="18">
        <v>42755</v>
      </c>
      <c r="D2409" s="18">
        <v>42760</v>
      </c>
      <c r="E2409" t="s">
        <v>77</v>
      </c>
      <c r="F2409" t="s">
        <v>5487</v>
      </c>
      <c r="G2409" t="s">
        <v>5488</v>
      </c>
      <c r="H2409" t="s">
        <v>53</v>
      </c>
      <c r="I2409" t="s">
        <v>54</v>
      </c>
      <c r="J2409" t="s">
        <v>154</v>
      </c>
      <c r="K2409" t="s">
        <v>70</v>
      </c>
      <c r="L2409">
        <v>94122</v>
      </c>
      <c r="M2409" t="s">
        <v>71</v>
      </c>
      <c r="N2409" t="s">
        <v>4676</v>
      </c>
      <c r="O2409" t="s">
        <v>73</v>
      </c>
      <c r="P2409" t="s">
        <v>95</v>
      </c>
      <c r="Q2409" t="s">
        <v>3070</v>
      </c>
      <c r="R2409" s="19">
        <v>24.2</v>
      </c>
      <c r="S2409" s="17">
        <v>5</v>
      </c>
      <c r="T2409" s="20">
        <v>0</v>
      </c>
      <c r="U2409" s="19">
        <v>7.9859999999999998</v>
      </c>
      <c r="V2409" s="20">
        <f t="shared" si="185"/>
        <v>0.33</v>
      </c>
      <c r="W2409" s="17">
        <f t="shared" si="186"/>
        <v>2017</v>
      </c>
      <c r="X2409" t="str">
        <f t="shared" si="187"/>
        <v>Jan-2017</v>
      </c>
      <c r="Y2409" s="17">
        <f t="shared" si="188"/>
        <v>5</v>
      </c>
      <c r="Z2409" t="str">
        <f t="shared" si="189"/>
        <v>0% (No Discount)</v>
      </c>
      <c r="AA2409" s="17">
        <f>IF(COUNTIF($B$2:B2409,B2409)=1,1,0)</f>
        <v>1</v>
      </c>
      <c r="AB2409" s="17">
        <f>IF(COUNTIF($F$2:F2409,F2409)=1,1,0)</f>
        <v>1</v>
      </c>
    </row>
    <row r="2410" spans="1:28" x14ac:dyDescent="0.2">
      <c r="A2410" s="17">
        <v>2409</v>
      </c>
      <c r="B2410" t="s">
        <v>5486</v>
      </c>
      <c r="C2410" s="18">
        <v>42755</v>
      </c>
      <c r="D2410" s="18">
        <v>42760</v>
      </c>
      <c r="E2410" t="s">
        <v>77</v>
      </c>
      <c r="F2410" t="s">
        <v>5487</v>
      </c>
      <c r="G2410" t="s">
        <v>5488</v>
      </c>
      <c r="H2410" t="s">
        <v>53</v>
      </c>
      <c r="I2410" t="s">
        <v>54</v>
      </c>
      <c r="J2410" t="s">
        <v>154</v>
      </c>
      <c r="K2410" t="s">
        <v>70</v>
      </c>
      <c r="L2410">
        <v>94122</v>
      </c>
      <c r="M2410" t="s">
        <v>71</v>
      </c>
      <c r="N2410" t="s">
        <v>5489</v>
      </c>
      <c r="O2410" t="s">
        <v>98</v>
      </c>
      <c r="P2410" t="s">
        <v>99</v>
      </c>
      <c r="Q2410" t="s">
        <v>5490</v>
      </c>
      <c r="R2410" s="19">
        <v>359.976</v>
      </c>
      <c r="S2410" s="17">
        <v>3</v>
      </c>
      <c r="T2410" s="20">
        <v>0.2</v>
      </c>
      <c r="U2410" s="19">
        <v>130.4913</v>
      </c>
      <c r="V2410" s="20">
        <f t="shared" si="185"/>
        <v>0.36249999999999999</v>
      </c>
      <c r="W2410" s="17">
        <f t="shared" si="186"/>
        <v>2017</v>
      </c>
      <c r="X2410" t="str">
        <f t="shared" si="187"/>
        <v>Jan-2017</v>
      </c>
      <c r="Y2410" s="17">
        <f t="shared" si="188"/>
        <v>5</v>
      </c>
      <c r="Z2410" t="str">
        <f t="shared" si="189"/>
        <v>11-20%</v>
      </c>
      <c r="AA2410" s="17">
        <f>IF(COUNTIF($B$2:B2410,B2410)=1,1,0)</f>
        <v>0</v>
      </c>
      <c r="AB2410" s="17">
        <f>IF(COUNTIF($F$2:F2410,F2410)=1,1,0)</f>
        <v>0</v>
      </c>
    </row>
    <row r="2411" spans="1:28" x14ac:dyDescent="0.2">
      <c r="A2411" s="17">
        <v>2410</v>
      </c>
      <c r="B2411" t="s">
        <v>5491</v>
      </c>
      <c r="C2411" s="18">
        <v>42817</v>
      </c>
      <c r="D2411" s="18">
        <v>42819</v>
      </c>
      <c r="E2411" t="s">
        <v>215</v>
      </c>
      <c r="F2411" t="s">
        <v>2823</v>
      </c>
      <c r="G2411" t="s">
        <v>2824</v>
      </c>
      <c r="H2411" t="s">
        <v>129</v>
      </c>
      <c r="I2411" t="s">
        <v>54</v>
      </c>
      <c r="J2411" t="s">
        <v>154</v>
      </c>
      <c r="K2411" t="s">
        <v>70</v>
      </c>
      <c r="L2411">
        <v>94122</v>
      </c>
      <c r="M2411" t="s">
        <v>71</v>
      </c>
      <c r="N2411" t="s">
        <v>4392</v>
      </c>
      <c r="O2411" t="s">
        <v>59</v>
      </c>
      <c r="P2411" t="s">
        <v>92</v>
      </c>
      <c r="Q2411" t="s">
        <v>4393</v>
      </c>
      <c r="R2411" s="19">
        <v>211.84</v>
      </c>
      <c r="S2411" s="17">
        <v>8</v>
      </c>
      <c r="T2411" s="20">
        <v>0</v>
      </c>
      <c r="U2411" s="19">
        <v>76.2624</v>
      </c>
      <c r="V2411" s="20">
        <f t="shared" si="185"/>
        <v>0.36</v>
      </c>
      <c r="W2411" s="17">
        <f t="shared" si="186"/>
        <v>2017</v>
      </c>
      <c r="X2411" t="str">
        <f t="shared" si="187"/>
        <v>Mar-2017</v>
      </c>
      <c r="Y2411" s="17">
        <f t="shared" si="188"/>
        <v>2</v>
      </c>
      <c r="Z2411" t="str">
        <f t="shared" si="189"/>
        <v>0% (No Discount)</v>
      </c>
      <c r="AA2411" s="17">
        <f>IF(COUNTIF($B$2:B2411,B2411)=1,1,0)</f>
        <v>1</v>
      </c>
      <c r="AB2411" s="17">
        <f>IF(COUNTIF($F$2:F2411,F2411)=1,1,0)</f>
        <v>0</v>
      </c>
    </row>
    <row r="2412" spans="1:28" x14ac:dyDescent="0.2">
      <c r="A2412" s="17">
        <v>2411</v>
      </c>
      <c r="B2412" t="s">
        <v>5492</v>
      </c>
      <c r="C2412" s="18">
        <v>41852</v>
      </c>
      <c r="D2412" s="18">
        <v>41857</v>
      </c>
      <c r="E2412" t="s">
        <v>77</v>
      </c>
      <c r="F2412" t="s">
        <v>2988</v>
      </c>
      <c r="G2412" t="s">
        <v>2989</v>
      </c>
      <c r="H2412" t="s">
        <v>129</v>
      </c>
      <c r="I2412" t="s">
        <v>54</v>
      </c>
      <c r="J2412" t="s">
        <v>173</v>
      </c>
      <c r="K2412" t="s">
        <v>174</v>
      </c>
      <c r="L2412">
        <v>19120</v>
      </c>
      <c r="M2412" t="s">
        <v>175</v>
      </c>
      <c r="N2412" t="s">
        <v>4223</v>
      </c>
      <c r="O2412" t="s">
        <v>73</v>
      </c>
      <c r="P2412" t="s">
        <v>296</v>
      </c>
      <c r="Q2412" t="s">
        <v>4224</v>
      </c>
      <c r="R2412" s="19">
        <v>5.68</v>
      </c>
      <c r="S2412" s="17">
        <v>2</v>
      </c>
      <c r="T2412" s="20">
        <v>0.2</v>
      </c>
      <c r="U2412" s="19">
        <v>1.917</v>
      </c>
      <c r="V2412" s="20">
        <f t="shared" si="185"/>
        <v>0.33750000000000002</v>
      </c>
      <c r="W2412" s="17">
        <f t="shared" si="186"/>
        <v>2014</v>
      </c>
      <c r="X2412" t="str">
        <f t="shared" si="187"/>
        <v>Aug-2014</v>
      </c>
      <c r="Y2412" s="17">
        <f t="shared" si="188"/>
        <v>5</v>
      </c>
      <c r="Z2412" t="str">
        <f t="shared" si="189"/>
        <v>11-20%</v>
      </c>
      <c r="AA2412" s="17">
        <f>IF(COUNTIF($B$2:B2412,B2412)=1,1,0)</f>
        <v>1</v>
      </c>
      <c r="AB2412" s="17">
        <f>IF(COUNTIF($F$2:F2412,F2412)=1,1,0)</f>
        <v>0</v>
      </c>
    </row>
    <row r="2413" spans="1:28" x14ac:dyDescent="0.2">
      <c r="A2413" s="17">
        <v>2412</v>
      </c>
      <c r="B2413" t="s">
        <v>5493</v>
      </c>
      <c r="C2413" s="18">
        <v>42162</v>
      </c>
      <c r="D2413" s="18">
        <v>42164</v>
      </c>
      <c r="E2413" t="s">
        <v>50</v>
      </c>
      <c r="F2413" t="s">
        <v>5494</v>
      </c>
      <c r="G2413" t="s">
        <v>5495</v>
      </c>
      <c r="H2413" t="s">
        <v>68</v>
      </c>
      <c r="I2413" t="s">
        <v>54</v>
      </c>
      <c r="J2413" t="s">
        <v>69</v>
      </c>
      <c r="K2413" t="s">
        <v>70</v>
      </c>
      <c r="L2413">
        <v>90036</v>
      </c>
      <c r="M2413" t="s">
        <v>71</v>
      </c>
      <c r="N2413" t="s">
        <v>2459</v>
      </c>
      <c r="O2413" t="s">
        <v>73</v>
      </c>
      <c r="P2413" t="s">
        <v>102</v>
      </c>
      <c r="Q2413" t="s">
        <v>2460</v>
      </c>
      <c r="R2413" s="19">
        <v>7.52</v>
      </c>
      <c r="S2413" s="17">
        <v>5</v>
      </c>
      <c r="T2413" s="20">
        <v>0.2</v>
      </c>
      <c r="U2413" s="19">
        <v>2.6320000000000001</v>
      </c>
      <c r="V2413" s="20">
        <f t="shared" si="185"/>
        <v>0.35000000000000003</v>
      </c>
      <c r="W2413" s="17">
        <f t="shared" si="186"/>
        <v>2015</v>
      </c>
      <c r="X2413" t="str">
        <f t="shared" si="187"/>
        <v>Jun-2015</v>
      </c>
      <c r="Y2413" s="17">
        <f t="shared" si="188"/>
        <v>2</v>
      </c>
      <c r="Z2413" t="str">
        <f t="shared" si="189"/>
        <v>11-20%</v>
      </c>
      <c r="AA2413" s="17">
        <f>IF(COUNTIF($B$2:B2413,B2413)=1,1,0)</f>
        <v>1</v>
      </c>
      <c r="AB2413" s="17">
        <f>IF(COUNTIF($F$2:F2413,F2413)=1,1,0)</f>
        <v>1</v>
      </c>
    </row>
    <row r="2414" spans="1:28" x14ac:dyDescent="0.2">
      <c r="A2414" s="17">
        <v>2413</v>
      </c>
      <c r="B2414" t="s">
        <v>5496</v>
      </c>
      <c r="C2414" s="18">
        <v>41955</v>
      </c>
      <c r="D2414" s="18">
        <v>41959</v>
      </c>
      <c r="E2414" t="s">
        <v>77</v>
      </c>
      <c r="F2414" t="s">
        <v>2930</v>
      </c>
      <c r="G2414" t="s">
        <v>2931</v>
      </c>
      <c r="H2414" t="s">
        <v>53</v>
      </c>
      <c r="I2414" t="s">
        <v>54</v>
      </c>
      <c r="J2414" t="s">
        <v>69</v>
      </c>
      <c r="K2414" t="s">
        <v>70</v>
      </c>
      <c r="L2414">
        <v>90045</v>
      </c>
      <c r="M2414" t="s">
        <v>71</v>
      </c>
      <c r="N2414" t="s">
        <v>1451</v>
      </c>
      <c r="O2414" t="s">
        <v>73</v>
      </c>
      <c r="P2414" t="s">
        <v>117</v>
      </c>
      <c r="Q2414" t="s">
        <v>1452</v>
      </c>
      <c r="R2414" s="19">
        <v>11.96</v>
      </c>
      <c r="S2414" s="17">
        <v>2</v>
      </c>
      <c r="T2414" s="20">
        <v>0</v>
      </c>
      <c r="U2414" s="19">
        <v>5.8604000000000003</v>
      </c>
      <c r="V2414" s="20">
        <f t="shared" si="185"/>
        <v>0.49</v>
      </c>
      <c r="W2414" s="17">
        <f t="shared" si="186"/>
        <v>2014</v>
      </c>
      <c r="X2414" t="str">
        <f t="shared" si="187"/>
        <v>Nov-2014</v>
      </c>
      <c r="Y2414" s="17">
        <f t="shared" si="188"/>
        <v>4</v>
      </c>
      <c r="Z2414" t="str">
        <f t="shared" si="189"/>
        <v>0% (No Discount)</v>
      </c>
      <c r="AA2414" s="17">
        <f>IF(COUNTIF($B$2:B2414,B2414)=1,1,0)</f>
        <v>1</v>
      </c>
      <c r="AB2414" s="17">
        <f>IF(COUNTIF($F$2:F2414,F2414)=1,1,0)</f>
        <v>0</v>
      </c>
    </row>
    <row r="2415" spans="1:28" x14ac:dyDescent="0.2">
      <c r="A2415" s="17">
        <v>2414</v>
      </c>
      <c r="B2415" t="s">
        <v>5496</v>
      </c>
      <c r="C2415" s="18">
        <v>41955</v>
      </c>
      <c r="D2415" s="18">
        <v>41959</v>
      </c>
      <c r="E2415" t="s">
        <v>77</v>
      </c>
      <c r="F2415" t="s">
        <v>2930</v>
      </c>
      <c r="G2415" t="s">
        <v>2931</v>
      </c>
      <c r="H2415" t="s">
        <v>53</v>
      </c>
      <c r="I2415" t="s">
        <v>54</v>
      </c>
      <c r="J2415" t="s">
        <v>69</v>
      </c>
      <c r="K2415" t="s">
        <v>70</v>
      </c>
      <c r="L2415">
        <v>90045</v>
      </c>
      <c r="M2415" t="s">
        <v>71</v>
      </c>
      <c r="N2415" t="s">
        <v>2909</v>
      </c>
      <c r="O2415" t="s">
        <v>59</v>
      </c>
      <c r="P2415" t="s">
        <v>83</v>
      </c>
      <c r="Q2415" t="s">
        <v>2910</v>
      </c>
      <c r="R2415" s="19">
        <v>629.06399999999996</v>
      </c>
      <c r="S2415" s="17">
        <v>3</v>
      </c>
      <c r="T2415" s="20">
        <v>0.2</v>
      </c>
      <c r="U2415" s="19">
        <v>31.453199999999999</v>
      </c>
      <c r="V2415" s="20">
        <f t="shared" si="185"/>
        <v>0.05</v>
      </c>
      <c r="W2415" s="17">
        <f t="shared" si="186"/>
        <v>2014</v>
      </c>
      <c r="X2415" t="str">
        <f t="shared" si="187"/>
        <v>Nov-2014</v>
      </c>
      <c r="Y2415" s="17">
        <f t="shared" si="188"/>
        <v>4</v>
      </c>
      <c r="Z2415" t="str">
        <f t="shared" si="189"/>
        <v>11-20%</v>
      </c>
      <c r="AA2415" s="17">
        <f>IF(COUNTIF($B$2:B2415,B2415)=1,1,0)</f>
        <v>0</v>
      </c>
      <c r="AB2415" s="17">
        <f>IF(COUNTIF($F$2:F2415,F2415)=1,1,0)</f>
        <v>0</v>
      </c>
    </row>
    <row r="2416" spans="1:28" x14ac:dyDescent="0.2">
      <c r="A2416" s="17">
        <v>2415</v>
      </c>
      <c r="B2416" t="s">
        <v>5497</v>
      </c>
      <c r="C2416" s="18">
        <v>42733</v>
      </c>
      <c r="D2416" s="18">
        <v>42737</v>
      </c>
      <c r="E2416" t="s">
        <v>77</v>
      </c>
      <c r="F2416" t="s">
        <v>1585</v>
      </c>
      <c r="G2416" t="s">
        <v>1586</v>
      </c>
      <c r="H2416" t="s">
        <v>53</v>
      </c>
      <c r="I2416" t="s">
        <v>54</v>
      </c>
      <c r="J2416" t="s">
        <v>2581</v>
      </c>
      <c r="K2416" t="s">
        <v>141</v>
      </c>
      <c r="L2416">
        <v>53209</v>
      </c>
      <c r="M2416" t="s">
        <v>132</v>
      </c>
      <c r="N2416" t="s">
        <v>5431</v>
      </c>
      <c r="O2416" t="s">
        <v>59</v>
      </c>
      <c r="P2416" t="s">
        <v>63</v>
      </c>
      <c r="Q2416" t="s">
        <v>5432</v>
      </c>
      <c r="R2416" s="19">
        <v>754.45</v>
      </c>
      <c r="S2416" s="17">
        <v>5</v>
      </c>
      <c r="T2416" s="20">
        <v>0</v>
      </c>
      <c r="U2416" s="19">
        <v>60.356000000000002</v>
      </c>
      <c r="V2416" s="20">
        <f t="shared" si="185"/>
        <v>0.08</v>
      </c>
      <c r="W2416" s="17">
        <f t="shared" si="186"/>
        <v>2016</v>
      </c>
      <c r="X2416" t="str">
        <f t="shared" si="187"/>
        <v>Dec-2016</v>
      </c>
      <c r="Y2416" s="17">
        <f t="shared" si="188"/>
        <v>4</v>
      </c>
      <c r="Z2416" t="str">
        <f t="shared" si="189"/>
        <v>0% (No Discount)</v>
      </c>
      <c r="AA2416" s="17">
        <f>IF(COUNTIF($B$2:B2416,B2416)=1,1,0)</f>
        <v>1</v>
      </c>
      <c r="AB2416" s="17">
        <f>IF(COUNTIF($F$2:F2416,F2416)=1,1,0)</f>
        <v>0</v>
      </c>
    </row>
    <row r="2417" spans="1:28" x14ac:dyDescent="0.2">
      <c r="A2417" s="17">
        <v>2416</v>
      </c>
      <c r="B2417" t="s">
        <v>5498</v>
      </c>
      <c r="C2417" s="18">
        <v>42191</v>
      </c>
      <c r="D2417" s="18">
        <v>42196</v>
      </c>
      <c r="E2417" t="s">
        <v>77</v>
      </c>
      <c r="F2417" t="s">
        <v>3826</v>
      </c>
      <c r="G2417" t="s">
        <v>3827</v>
      </c>
      <c r="H2417" t="s">
        <v>129</v>
      </c>
      <c r="I2417" t="s">
        <v>54</v>
      </c>
      <c r="J2417" t="s">
        <v>5499</v>
      </c>
      <c r="K2417" t="s">
        <v>1275</v>
      </c>
      <c r="L2417">
        <v>1040</v>
      </c>
      <c r="M2417" t="s">
        <v>175</v>
      </c>
      <c r="N2417" t="s">
        <v>1647</v>
      </c>
      <c r="O2417" t="s">
        <v>59</v>
      </c>
      <c r="P2417" t="s">
        <v>60</v>
      </c>
      <c r="Q2417" t="s">
        <v>1648</v>
      </c>
      <c r="R2417" s="19">
        <v>301.95999999999998</v>
      </c>
      <c r="S2417" s="17">
        <v>2</v>
      </c>
      <c r="T2417" s="20">
        <v>0</v>
      </c>
      <c r="U2417" s="19">
        <v>60.392000000000003</v>
      </c>
      <c r="V2417" s="20">
        <f t="shared" si="185"/>
        <v>0.2</v>
      </c>
      <c r="W2417" s="17">
        <f t="shared" si="186"/>
        <v>2015</v>
      </c>
      <c r="X2417" t="str">
        <f t="shared" si="187"/>
        <v>Jul-2015</v>
      </c>
      <c r="Y2417" s="17">
        <f t="shared" si="188"/>
        <v>5</v>
      </c>
      <c r="Z2417" t="str">
        <f t="shared" si="189"/>
        <v>0% (No Discount)</v>
      </c>
      <c r="AA2417" s="17">
        <f>IF(COUNTIF($B$2:B2417,B2417)=1,1,0)</f>
        <v>1</v>
      </c>
      <c r="AB2417" s="17">
        <f>IF(COUNTIF($F$2:F2417,F2417)=1,1,0)</f>
        <v>0</v>
      </c>
    </row>
    <row r="2418" spans="1:28" x14ac:dyDescent="0.2">
      <c r="A2418" s="17">
        <v>2417</v>
      </c>
      <c r="B2418" t="s">
        <v>5500</v>
      </c>
      <c r="C2418" s="18">
        <v>43020</v>
      </c>
      <c r="D2418" s="18">
        <v>43026</v>
      </c>
      <c r="E2418" t="s">
        <v>77</v>
      </c>
      <c r="F2418" t="s">
        <v>5501</v>
      </c>
      <c r="G2418" t="s">
        <v>5502</v>
      </c>
      <c r="H2418" t="s">
        <v>68</v>
      </c>
      <c r="I2418" t="s">
        <v>54</v>
      </c>
      <c r="J2418" t="s">
        <v>5503</v>
      </c>
      <c r="K2418" t="s">
        <v>696</v>
      </c>
      <c r="L2418">
        <v>87105</v>
      </c>
      <c r="M2418" t="s">
        <v>71</v>
      </c>
      <c r="N2418" t="s">
        <v>4848</v>
      </c>
      <c r="O2418" t="s">
        <v>98</v>
      </c>
      <c r="P2418" t="s">
        <v>188</v>
      </c>
      <c r="Q2418" t="s">
        <v>4849</v>
      </c>
      <c r="R2418" s="19">
        <v>595</v>
      </c>
      <c r="S2418" s="17">
        <v>5</v>
      </c>
      <c r="T2418" s="20">
        <v>0</v>
      </c>
      <c r="U2418" s="19">
        <v>95.2</v>
      </c>
      <c r="V2418" s="20">
        <f t="shared" si="185"/>
        <v>0.16</v>
      </c>
      <c r="W2418" s="17">
        <f t="shared" si="186"/>
        <v>2017</v>
      </c>
      <c r="X2418" t="str">
        <f t="shared" si="187"/>
        <v>Oct-2017</v>
      </c>
      <c r="Y2418" s="17">
        <f t="shared" si="188"/>
        <v>6</v>
      </c>
      <c r="Z2418" t="str">
        <f t="shared" si="189"/>
        <v>0% (No Discount)</v>
      </c>
      <c r="AA2418" s="17">
        <f>IF(COUNTIF($B$2:B2418,B2418)=1,1,0)</f>
        <v>1</v>
      </c>
      <c r="AB2418" s="17">
        <f>IF(COUNTIF($F$2:F2418,F2418)=1,1,0)</f>
        <v>1</v>
      </c>
    </row>
    <row r="2419" spans="1:28" x14ac:dyDescent="0.2">
      <c r="A2419" s="17">
        <v>2418</v>
      </c>
      <c r="B2419" t="s">
        <v>5500</v>
      </c>
      <c r="C2419" s="18">
        <v>43020</v>
      </c>
      <c r="D2419" s="18">
        <v>43026</v>
      </c>
      <c r="E2419" t="s">
        <v>77</v>
      </c>
      <c r="F2419" t="s">
        <v>5501</v>
      </c>
      <c r="G2419" t="s">
        <v>5502</v>
      </c>
      <c r="H2419" t="s">
        <v>68</v>
      </c>
      <c r="I2419" t="s">
        <v>54</v>
      </c>
      <c r="J2419" t="s">
        <v>5503</v>
      </c>
      <c r="K2419" t="s">
        <v>696</v>
      </c>
      <c r="L2419">
        <v>87105</v>
      </c>
      <c r="M2419" t="s">
        <v>71</v>
      </c>
      <c r="N2419" t="s">
        <v>4837</v>
      </c>
      <c r="O2419" t="s">
        <v>73</v>
      </c>
      <c r="P2419" t="s">
        <v>102</v>
      </c>
      <c r="Q2419" t="s">
        <v>4838</v>
      </c>
      <c r="R2419" s="19">
        <v>79.872</v>
      </c>
      <c r="S2419" s="17">
        <v>3</v>
      </c>
      <c r="T2419" s="20">
        <v>0.2</v>
      </c>
      <c r="U2419" s="19">
        <v>29.952000000000002</v>
      </c>
      <c r="V2419" s="20">
        <f t="shared" si="185"/>
        <v>0.375</v>
      </c>
      <c r="W2419" s="17">
        <f t="shared" si="186"/>
        <v>2017</v>
      </c>
      <c r="X2419" t="str">
        <f t="shared" si="187"/>
        <v>Oct-2017</v>
      </c>
      <c r="Y2419" s="17">
        <f t="shared" si="188"/>
        <v>6</v>
      </c>
      <c r="Z2419" t="str">
        <f t="shared" si="189"/>
        <v>11-20%</v>
      </c>
      <c r="AA2419" s="17">
        <f>IF(COUNTIF($B$2:B2419,B2419)=1,1,0)</f>
        <v>0</v>
      </c>
      <c r="AB2419" s="17">
        <f>IF(COUNTIF($F$2:F2419,F2419)=1,1,0)</f>
        <v>0</v>
      </c>
    </row>
    <row r="2420" spans="1:28" x14ac:dyDescent="0.2">
      <c r="A2420" s="17">
        <v>2419</v>
      </c>
      <c r="B2420" t="s">
        <v>5504</v>
      </c>
      <c r="C2420" s="18">
        <v>42511</v>
      </c>
      <c r="D2420" s="18">
        <v>42518</v>
      </c>
      <c r="E2420" t="s">
        <v>77</v>
      </c>
      <c r="F2420" t="s">
        <v>235</v>
      </c>
      <c r="G2420" t="s">
        <v>236</v>
      </c>
      <c r="H2420" t="s">
        <v>68</v>
      </c>
      <c r="I2420" t="s">
        <v>54</v>
      </c>
      <c r="J2420" t="s">
        <v>5505</v>
      </c>
      <c r="K2420" t="s">
        <v>1423</v>
      </c>
      <c r="L2420">
        <v>89431</v>
      </c>
      <c r="M2420" t="s">
        <v>71</v>
      </c>
      <c r="N2420" t="s">
        <v>5506</v>
      </c>
      <c r="O2420" t="s">
        <v>98</v>
      </c>
      <c r="P2420" t="s">
        <v>711</v>
      </c>
      <c r="Q2420" t="s">
        <v>5507</v>
      </c>
      <c r="R2420" s="19">
        <v>2396.4</v>
      </c>
      <c r="S2420" s="17">
        <v>10</v>
      </c>
      <c r="T2420" s="20">
        <v>0.2</v>
      </c>
      <c r="U2420" s="19">
        <v>179.73</v>
      </c>
      <c r="V2420" s="20">
        <f t="shared" si="185"/>
        <v>7.4999999999999997E-2</v>
      </c>
      <c r="W2420" s="17">
        <f t="shared" si="186"/>
        <v>2016</v>
      </c>
      <c r="X2420" t="str">
        <f t="shared" si="187"/>
        <v>May-2016</v>
      </c>
      <c r="Y2420" s="17">
        <f t="shared" si="188"/>
        <v>7</v>
      </c>
      <c r="Z2420" t="str">
        <f t="shared" si="189"/>
        <v>11-20%</v>
      </c>
      <c r="AA2420" s="17">
        <f>IF(COUNTIF($B$2:B2420,B2420)=1,1,0)</f>
        <v>1</v>
      </c>
      <c r="AB2420" s="17">
        <f>IF(COUNTIF($F$2:F2420,F2420)=1,1,0)</f>
        <v>0</v>
      </c>
    </row>
    <row r="2421" spans="1:28" x14ac:dyDescent="0.2">
      <c r="A2421" s="17">
        <v>2420</v>
      </c>
      <c r="B2421" t="s">
        <v>5508</v>
      </c>
      <c r="C2421" s="18">
        <v>43048</v>
      </c>
      <c r="D2421" s="18">
        <v>43053</v>
      </c>
      <c r="E2421" t="s">
        <v>77</v>
      </c>
      <c r="F2421" t="s">
        <v>4960</v>
      </c>
      <c r="G2421" t="s">
        <v>4961</v>
      </c>
      <c r="H2421" t="s">
        <v>68</v>
      </c>
      <c r="I2421" t="s">
        <v>54</v>
      </c>
      <c r="J2421" t="s">
        <v>5509</v>
      </c>
      <c r="K2421" t="s">
        <v>70</v>
      </c>
      <c r="L2421">
        <v>92236</v>
      </c>
      <c r="M2421" t="s">
        <v>71</v>
      </c>
      <c r="N2421" t="s">
        <v>3820</v>
      </c>
      <c r="O2421" t="s">
        <v>73</v>
      </c>
      <c r="P2421" t="s">
        <v>86</v>
      </c>
      <c r="Q2421" t="s">
        <v>3821</v>
      </c>
      <c r="R2421" s="19">
        <v>63.56</v>
      </c>
      <c r="S2421" s="17">
        <v>2</v>
      </c>
      <c r="T2421" s="20">
        <v>0</v>
      </c>
      <c r="U2421" s="19">
        <v>3.1779999999999999</v>
      </c>
      <c r="V2421" s="20">
        <f t="shared" si="185"/>
        <v>4.9999999999999996E-2</v>
      </c>
      <c r="W2421" s="17">
        <f t="shared" si="186"/>
        <v>2017</v>
      </c>
      <c r="X2421" t="str">
        <f t="shared" si="187"/>
        <v>Nov-2017</v>
      </c>
      <c r="Y2421" s="17">
        <f t="shared" si="188"/>
        <v>5</v>
      </c>
      <c r="Z2421" t="str">
        <f t="shared" si="189"/>
        <v>0% (No Discount)</v>
      </c>
      <c r="AA2421" s="17">
        <f>IF(COUNTIF($B$2:B2421,B2421)=1,1,0)</f>
        <v>1</v>
      </c>
      <c r="AB2421" s="17">
        <f>IF(COUNTIF($F$2:F2421,F2421)=1,1,0)</f>
        <v>0</v>
      </c>
    </row>
    <row r="2422" spans="1:28" x14ac:dyDescent="0.2">
      <c r="A2422" s="17">
        <v>2421</v>
      </c>
      <c r="B2422" t="s">
        <v>5508</v>
      </c>
      <c r="C2422" s="18">
        <v>43048</v>
      </c>
      <c r="D2422" s="18">
        <v>43053</v>
      </c>
      <c r="E2422" t="s">
        <v>77</v>
      </c>
      <c r="F2422" t="s">
        <v>4960</v>
      </c>
      <c r="G2422" t="s">
        <v>4961</v>
      </c>
      <c r="H2422" t="s">
        <v>68</v>
      </c>
      <c r="I2422" t="s">
        <v>54</v>
      </c>
      <c r="J2422" t="s">
        <v>5509</v>
      </c>
      <c r="K2422" t="s">
        <v>70</v>
      </c>
      <c r="L2422">
        <v>92236</v>
      </c>
      <c r="M2422" t="s">
        <v>71</v>
      </c>
      <c r="N2422" t="s">
        <v>5510</v>
      </c>
      <c r="O2422" t="s">
        <v>98</v>
      </c>
      <c r="P2422" t="s">
        <v>188</v>
      </c>
      <c r="Q2422" t="s">
        <v>5511</v>
      </c>
      <c r="R2422" s="19">
        <v>99.99</v>
      </c>
      <c r="S2422" s="17">
        <v>1</v>
      </c>
      <c r="T2422" s="20">
        <v>0</v>
      </c>
      <c r="U2422" s="19">
        <v>43.995600000000003</v>
      </c>
      <c r="V2422" s="20">
        <f t="shared" si="185"/>
        <v>0.44000000000000006</v>
      </c>
      <c r="W2422" s="17">
        <f t="shared" si="186"/>
        <v>2017</v>
      </c>
      <c r="X2422" t="str">
        <f t="shared" si="187"/>
        <v>Nov-2017</v>
      </c>
      <c r="Y2422" s="17">
        <f t="shared" si="188"/>
        <v>5</v>
      </c>
      <c r="Z2422" t="str">
        <f t="shared" si="189"/>
        <v>0% (No Discount)</v>
      </c>
      <c r="AA2422" s="17">
        <f>IF(COUNTIF($B$2:B2422,B2422)=1,1,0)</f>
        <v>0</v>
      </c>
      <c r="AB2422" s="17">
        <f>IF(COUNTIF($F$2:F2422,F2422)=1,1,0)</f>
        <v>0</v>
      </c>
    </row>
    <row r="2423" spans="1:28" x14ac:dyDescent="0.2">
      <c r="A2423" s="17">
        <v>2422</v>
      </c>
      <c r="B2423" t="s">
        <v>5512</v>
      </c>
      <c r="C2423" s="18">
        <v>42478</v>
      </c>
      <c r="D2423" s="18">
        <v>42483</v>
      </c>
      <c r="E2423" t="s">
        <v>77</v>
      </c>
      <c r="F2423" t="s">
        <v>5513</v>
      </c>
      <c r="G2423" t="s">
        <v>5514</v>
      </c>
      <c r="H2423" t="s">
        <v>129</v>
      </c>
      <c r="I2423" t="s">
        <v>54</v>
      </c>
      <c r="J2423" t="s">
        <v>5515</v>
      </c>
      <c r="K2423" t="s">
        <v>238</v>
      </c>
      <c r="L2423">
        <v>60126</v>
      </c>
      <c r="M2423" t="s">
        <v>132</v>
      </c>
      <c r="N2423" t="s">
        <v>406</v>
      </c>
      <c r="O2423" t="s">
        <v>73</v>
      </c>
      <c r="P2423" t="s">
        <v>86</v>
      </c>
      <c r="Q2423" t="s">
        <v>407</v>
      </c>
      <c r="R2423" s="19">
        <v>230.376</v>
      </c>
      <c r="S2423" s="17">
        <v>3</v>
      </c>
      <c r="T2423" s="20">
        <v>0.2</v>
      </c>
      <c r="U2423" s="19">
        <v>-48.954900000000002</v>
      </c>
      <c r="V2423" s="20">
        <f t="shared" si="185"/>
        <v>-0.21249999999999999</v>
      </c>
      <c r="W2423" s="17">
        <f t="shared" si="186"/>
        <v>2016</v>
      </c>
      <c r="X2423" t="str">
        <f t="shared" si="187"/>
        <v>Apr-2016</v>
      </c>
      <c r="Y2423" s="17">
        <f t="shared" si="188"/>
        <v>5</v>
      </c>
      <c r="Z2423" t="str">
        <f t="shared" si="189"/>
        <v>11-20%</v>
      </c>
      <c r="AA2423" s="17">
        <f>IF(COUNTIF($B$2:B2423,B2423)=1,1,0)</f>
        <v>1</v>
      </c>
      <c r="AB2423" s="17">
        <f>IF(COUNTIF($F$2:F2423,F2423)=1,1,0)</f>
        <v>1</v>
      </c>
    </row>
    <row r="2424" spans="1:28" x14ac:dyDescent="0.2">
      <c r="A2424" s="17">
        <v>2423</v>
      </c>
      <c r="B2424" t="s">
        <v>5512</v>
      </c>
      <c r="C2424" s="18">
        <v>42478</v>
      </c>
      <c r="D2424" s="18">
        <v>42483</v>
      </c>
      <c r="E2424" t="s">
        <v>77</v>
      </c>
      <c r="F2424" t="s">
        <v>5513</v>
      </c>
      <c r="G2424" t="s">
        <v>5514</v>
      </c>
      <c r="H2424" t="s">
        <v>129</v>
      </c>
      <c r="I2424" t="s">
        <v>54</v>
      </c>
      <c r="J2424" t="s">
        <v>5515</v>
      </c>
      <c r="K2424" t="s">
        <v>238</v>
      </c>
      <c r="L2424">
        <v>60126</v>
      </c>
      <c r="M2424" t="s">
        <v>132</v>
      </c>
      <c r="N2424" t="s">
        <v>2634</v>
      </c>
      <c r="O2424" t="s">
        <v>73</v>
      </c>
      <c r="P2424" t="s">
        <v>117</v>
      </c>
      <c r="Q2424" t="s">
        <v>2635</v>
      </c>
      <c r="R2424" s="19">
        <v>9.6639999999999997</v>
      </c>
      <c r="S2424" s="17">
        <v>2</v>
      </c>
      <c r="T2424" s="20">
        <v>0.2</v>
      </c>
      <c r="U2424" s="19">
        <v>3.2616000000000001</v>
      </c>
      <c r="V2424" s="20">
        <f t="shared" si="185"/>
        <v>0.33750000000000002</v>
      </c>
      <c r="W2424" s="17">
        <f t="shared" si="186"/>
        <v>2016</v>
      </c>
      <c r="X2424" t="str">
        <f t="shared" si="187"/>
        <v>Apr-2016</v>
      </c>
      <c r="Y2424" s="17">
        <f t="shared" si="188"/>
        <v>5</v>
      </c>
      <c r="Z2424" t="str">
        <f t="shared" si="189"/>
        <v>11-20%</v>
      </c>
      <c r="AA2424" s="17">
        <f>IF(COUNTIF($B$2:B2424,B2424)=1,1,0)</f>
        <v>0</v>
      </c>
      <c r="AB2424" s="17">
        <f>IF(COUNTIF($F$2:F2424,F2424)=1,1,0)</f>
        <v>0</v>
      </c>
    </row>
    <row r="2425" spans="1:28" x14ac:dyDescent="0.2">
      <c r="A2425" s="17">
        <v>2424</v>
      </c>
      <c r="B2425" t="s">
        <v>5516</v>
      </c>
      <c r="C2425" s="18">
        <v>43094</v>
      </c>
      <c r="D2425" s="18">
        <v>43099</v>
      </c>
      <c r="E2425" t="s">
        <v>77</v>
      </c>
      <c r="F2425" t="s">
        <v>5352</v>
      </c>
      <c r="G2425" t="s">
        <v>5353</v>
      </c>
      <c r="H2425" t="s">
        <v>53</v>
      </c>
      <c r="I2425" t="s">
        <v>54</v>
      </c>
      <c r="J2425" t="s">
        <v>775</v>
      </c>
      <c r="K2425" t="s">
        <v>525</v>
      </c>
      <c r="L2425">
        <v>45014</v>
      </c>
      <c r="M2425" t="s">
        <v>175</v>
      </c>
      <c r="N2425" t="s">
        <v>2849</v>
      </c>
      <c r="O2425" t="s">
        <v>98</v>
      </c>
      <c r="P2425" t="s">
        <v>188</v>
      </c>
      <c r="Q2425" t="s">
        <v>2850</v>
      </c>
      <c r="R2425" s="19">
        <v>158.928</v>
      </c>
      <c r="S2425" s="17">
        <v>7</v>
      </c>
      <c r="T2425" s="20">
        <v>0.2</v>
      </c>
      <c r="U2425" s="19">
        <v>41.718600000000002</v>
      </c>
      <c r="V2425" s="20">
        <f t="shared" si="185"/>
        <v>0.26250000000000001</v>
      </c>
      <c r="W2425" s="17">
        <f t="shared" si="186"/>
        <v>2017</v>
      </c>
      <c r="X2425" t="str">
        <f t="shared" si="187"/>
        <v>Dec-2017</v>
      </c>
      <c r="Y2425" s="17">
        <f t="shared" si="188"/>
        <v>5</v>
      </c>
      <c r="Z2425" t="str">
        <f t="shared" si="189"/>
        <v>11-20%</v>
      </c>
      <c r="AA2425" s="17">
        <f>IF(COUNTIF($B$2:B2425,B2425)=1,1,0)</f>
        <v>1</v>
      </c>
      <c r="AB2425" s="17">
        <f>IF(COUNTIF($F$2:F2425,F2425)=1,1,0)</f>
        <v>0</v>
      </c>
    </row>
    <row r="2426" spans="1:28" x14ac:dyDescent="0.2">
      <c r="A2426" s="17">
        <v>2425</v>
      </c>
      <c r="B2426" t="s">
        <v>5516</v>
      </c>
      <c r="C2426" s="18">
        <v>43094</v>
      </c>
      <c r="D2426" s="18">
        <v>43099</v>
      </c>
      <c r="E2426" t="s">
        <v>77</v>
      </c>
      <c r="F2426" t="s">
        <v>5352</v>
      </c>
      <c r="G2426" t="s">
        <v>5353</v>
      </c>
      <c r="H2426" t="s">
        <v>53</v>
      </c>
      <c r="I2426" t="s">
        <v>54</v>
      </c>
      <c r="J2426" t="s">
        <v>775</v>
      </c>
      <c r="K2426" t="s">
        <v>525</v>
      </c>
      <c r="L2426">
        <v>45014</v>
      </c>
      <c r="M2426" t="s">
        <v>175</v>
      </c>
      <c r="N2426" t="s">
        <v>5409</v>
      </c>
      <c r="O2426" t="s">
        <v>73</v>
      </c>
      <c r="P2426" t="s">
        <v>102</v>
      </c>
      <c r="Q2426" t="s">
        <v>5410</v>
      </c>
      <c r="R2426" s="19">
        <v>13.023</v>
      </c>
      <c r="S2426" s="17">
        <v>1</v>
      </c>
      <c r="T2426" s="20">
        <v>0.7</v>
      </c>
      <c r="U2426" s="19">
        <v>-10.4184</v>
      </c>
      <c r="V2426" s="20">
        <f t="shared" si="185"/>
        <v>-0.8</v>
      </c>
      <c r="W2426" s="17">
        <f t="shared" si="186"/>
        <v>2017</v>
      </c>
      <c r="X2426" t="str">
        <f t="shared" si="187"/>
        <v>Dec-2017</v>
      </c>
      <c r="Y2426" s="17">
        <f t="shared" si="188"/>
        <v>5</v>
      </c>
      <c r="Z2426" t="str">
        <f t="shared" si="189"/>
        <v>Over 50%</v>
      </c>
      <c r="AA2426" s="17">
        <f>IF(COUNTIF($B$2:B2426,B2426)=1,1,0)</f>
        <v>0</v>
      </c>
      <c r="AB2426" s="17">
        <f>IF(COUNTIF($F$2:F2426,F2426)=1,1,0)</f>
        <v>0</v>
      </c>
    </row>
    <row r="2427" spans="1:28" x14ac:dyDescent="0.2">
      <c r="A2427" s="17">
        <v>2426</v>
      </c>
      <c r="B2427" t="s">
        <v>5516</v>
      </c>
      <c r="C2427" s="18">
        <v>43094</v>
      </c>
      <c r="D2427" s="18">
        <v>43099</v>
      </c>
      <c r="E2427" t="s">
        <v>77</v>
      </c>
      <c r="F2427" t="s">
        <v>5352</v>
      </c>
      <c r="G2427" t="s">
        <v>5353</v>
      </c>
      <c r="H2427" t="s">
        <v>53</v>
      </c>
      <c r="I2427" t="s">
        <v>54</v>
      </c>
      <c r="J2427" t="s">
        <v>775</v>
      </c>
      <c r="K2427" t="s">
        <v>525</v>
      </c>
      <c r="L2427">
        <v>45014</v>
      </c>
      <c r="M2427" t="s">
        <v>175</v>
      </c>
      <c r="N2427" t="s">
        <v>5517</v>
      </c>
      <c r="O2427" t="s">
        <v>59</v>
      </c>
      <c r="P2427" t="s">
        <v>83</v>
      </c>
      <c r="Q2427" t="s">
        <v>5518</v>
      </c>
      <c r="R2427" s="19">
        <v>273.06</v>
      </c>
      <c r="S2427" s="17">
        <v>2</v>
      </c>
      <c r="T2427" s="20">
        <v>0.4</v>
      </c>
      <c r="U2427" s="19">
        <v>-104.673</v>
      </c>
      <c r="V2427" s="20">
        <f t="shared" si="185"/>
        <v>-0.38333333333333336</v>
      </c>
      <c r="W2427" s="17">
        <f t="shared" si="186"/>
        <v>2017</v>
      </c>
      <c r="X2427" t="str">
        <f t="shared" si="187"/>
        <v>Dec-2017</v>
      </c>
      <c r="Y2427" s="17">
        <f t="shared" si="188"/>
        <v>5</v>
      </c>
      <c r="Z2427" t="str">
        <f t="shared" si="189"/>
        <v>31-40%</v>
      </c>
      <c r="AA2427" s="17">
        <f>IF(COUNTIF($B$2:B2427,B2427)=1,1,0)</f>
        <v>0</v>
      </c>
      <c r="AB2427" s="17">
        <f>IF(COUNTIF($F$2:F2427,F2427)=1,1,0)</f>
        <v>0</v>
      </c>
    </row>
    <row r="2428" spans="1:28" x14ac:dyDescent="0.2">
      <c r="A2428" s="17">
        <v>2427</v>
      </c>
      <c r="B2428" t="s">
        <v>5516</v>
      </c>
      <c r="C2428" s="18">
        <v>43094</v>
      </c>
      <c r="D2428" s="18">
        <v>43099</v>
      </c>
      <c r="E2428" t="s">
        <v>77</v>
      </c>
      <c r="F2428" t="s">
        <v>5352</v>
      </c>
      <c r="G2428" t="s">
        <v>5353</v>
      </c>
      <c r="H2428" t="s">
        <v>53</v>
      </c>
      <c r="I2428" t="s">
        <v>54</v>
      </c>
      <c r="J2428" t="s">
        <v>775</v>
      </c>
      <c r="K2428" t="s">
        <v>525</v>
      </c>
      <c r="L2428">
        <v>45014</v>
      </c>
      <c r="M2428" t="s">
        <v>175</v>
      </c>
      <c r="N2428" t="s">
        <v>4973</v>
      </c>
      <c r="O2428" t="s">
        <v>73</v>
      </c>
      <c r="P2428" t="s">
        <v>296</v>
      </c>
      <c r="Q2428" t="s">
        <v>590</v>
      </c>
      <c r="R2428" s="19">
        <v>39.311999999999998</v>
      </c>
      <c r="S2428" s="17">
        <v>13</v>
      </c>
      <c r="T2428" s="20">
        <v>0.2</v>
      </c>
      <c r="U2428" s="19">
        <v>12.776400000000001</v>
      </c>
      <c r="V2428" s="20">
        <f t="shared" si="185"/>
        <v>0.32500000000000001</v>
      </c>
      <c r="W2428" s="17">
        <f t="shared" si="186"/>
        <v>2017</v>
      </c>
      <c r="X2428" t="str">
        <f t="shared" si="187"/>
        <v>Dec-2017</v>
      </c>
      <c r="Y2428" s="17">
        <f t="shared" si="188"/>
        <v>5</v>
      </c>
      <c r="Z2428" t="str">
        <f t="shared" si="189"/>
        <v>11-20%</v>
      </c>
      <c r="AA2428" s="17">
        <f>IF(COUNTIF($B$2:B2428,B2428)=1,1,0)</f>
        <v>0</v>
      </c>
      <c r="AB2428" s="17">
        <f>IF(COUNTIF($F$2:F2428,F2428)=1,1,0)</f>
        <v>0</v>
      </c>
    </row>
    <row r="2429" spans="1:28" x14ac:dyDescent="0.2">
      <c r="A2429" s="17">
        <v>2428</v>
      </c>
      <c r="B2429" t="s">
        <v>5519</v>
      </c>
      <c r="C2429" s="18">
        <v>42532</v>
      </c>
      <c r="D2429" s="18">
        <v>42538</v>
      </c>
      <c r="E2429" t="s">
        <v>77</v>
      </c>
      <c r="F2429" t="s">
        <v>802</v>
      </c>
      <c r="G2429" t="s">
        <v>803</v>
      </c>
      <c r="H2429" t="s">
        <v>68</v>
      </c>
      <c r="I2429" t="s">
        <v>54</v>
      </c>
      <c r="J2429" t="s">
        <v>1157</v>
      </c>
      <c r="K2429" t="s">
        <v>131</v>
      </c>
      <c r="L2429">
        <v>76017</v>
      </c>
      <c r="M2429" t="s">
        <v>132</v>
      </c>
      <c r="N2429" t="s">
        <v>5520</v>
      </c>
      <c r="O2429" t="s">
        <v>73</v>
      </c>
      <c r="P2429" t="s">
        <v>102</v>
      </c>
      <c r="Q2429" t="s">
        <v>5521</v>
      </c>
      <c r="R2429" s="19">
        <v>1.3440000000000001</v>
      </c>
      <c r="S2429" s="17">
        <v>4</v>
      </c>
      <c r="T2429" s="20">
        <v>0.8</v>
      </c>
      <c r="U2429" s="19">
        <v>-2.1503999999999999</v>
      </c>
      <c r="V2429" s="20">
        <f t="shared" si="185"/>
        <v>-1.5999999999999999</v>
      </c>
      <c r="W2429" s="17">
        <f t="shared" si="186"/>
        <v>2016</v>
      </c>
      <c r="X2429" t="str">
        <f t="shared" si="187"/>
        <v>Jun-2016</v>
      </c>
      <c r="Y2429" s="17">
        <f t="shared" si="188"/>
        <v>6</v>
      </c>
      <c r="Z2429" t="str">
        <f t="shared" si="189"/>
        <v>Over 50%</v>
      </c>
      <c r="AA2429" s="17">
        <f>IF(COUNTIF($B$2:B2429,B2429)=1,1,0)</f>
        <v>1</v>
      </c>
      <c r="AB2429" s="17">
        <f>IF(COUNTIF($F$2:F2429,F2429)=1,1,0)</f>
        <v>0</v>
      </c>
    </row>
    <row r="2430" spans="1:28" x14ac:dyDescent="0.2">
      <c r="A2430" s="17">
        <v>2429</v>
      </c>
      <c r="B2430" t="s">
        <v>5519</v>
      </c>
      <c r="C2430" s="18">
        <v>42532</v>
      </c>
      <c r="D2430" s="18">
        <v>42538</v>
      </c>
      <c r="E2430" t="s">
        <v>77</v>
      </c>
      <c r="F2430" t="s">
        <v>802</v>
      </c>
      <c r="G2430" t="s">
        <v>803</v>
      </c>
      <c r="H2430" t="s">
        <v>68</v>
      </c>
      <c r="I2430" t="s">
        <v>54</v>
      </c>
      <c r="J2430" t="s">
        <v>1157</v>
      </c>
      <c r="K2430" t="s">
        <v>131</v>
      </c>
      <c r="L2430">
        <v>76017</v>
      </c>
      <c r="M2430" t="s">
        <v>132</v>
      </c>
      <c r="N2430" t="s">
        <v>5522</v>
      </c>
      <c r="O2430" t="s">
        <v>73</v>
      </c>
      <c r="P2430" t="s">
        <v>102</v>
      </c>
      <c r="Q2430" t="s">
        <v>5523</v>
      </c>
      <c r="R2430" s="19">
        <v>8.2720000000000002</v>
      </c>
      <c r="S2430" s="17">
        <v>4</v>
      </c>
      <c r="T2430" s="20">
        <v>0.8</v>
      </c>
      <c r="U2430" s="19">
        <v>-13.6488</v>
      </c>
      <c r="V2430" s="20">
        <f t="shared" si="185"/>
        <v>-1.65</v>
      </c>
      <c r="W2430" s="17">
        <f t="shared" si="186"/>
        <v>2016</v>
      </c>
      <c r="X2430" t="str">
        <f t="shared" si="187"/>
        <v>Jun-2016</v>
      </c>
      <c r="Y2430" s="17">
        <f t="shared" si="188"/>
        <v>6</v>
      </c>
      <c r="Z2430" t="str">
        <f t="shared" si="189"/>
        <v>Over 50%</v>
      </c>
      <c r="AA2430" s="17">
        <f>IF(COUNTIF($B$2:B2430,B2430)=1,1,0)</f>
        <v>0</v>
      </c>
      <c r="AB2430" s="17">
        <f>IF(COUNTIF($F$2:F2430,F2430)=1,1,0)</f>
        <v>0</v>
      </c>
    </row>
    <row r="2431" spans="1:28" x14ac:dyDescent="0.2">
      <c r="A2431" s="17">
        <v>2430</v>
      </c>
      <c r="B2431" t="s">
        <v>5519</v>
      </c>
      <c r="C2431" s="18">
        <v>42532</v>
      </c>
      <c r="D2431" s="18">
        <v>42538</v>
      </c>
      <c r="E2431" t="s">
        <v>77</v>
      </c>
      <c r="F2431" t="s">
        <v>802</v>
      </c>
      <c r="G2431" t="s">
        <v>803</v>
      </c>
      <c r="H2431" t="s">
        <v>68</v>
      </c>
      <c r="I2431" t="s">
        <v>54</v>
      </c>
      <c r="J2431" t="s">
        <v>1157</v>
      </c>
      <c r="K2431" t="s">
        <v>131</v>
      </c>
      <c r="L2431">
        <v>76017</v>
      </c>
      <c r="M2431" t="s">
        <v>132</v>
      </c>
      <c r="N2431" t="s">
        <v>4306</v>
      </c>
      <c r="O2431" t="s">
        <v>59</v>
      </c>
      <c r="P2431" t="s">
        <v>92</v>
      </c>
      <c r="Q2431" t="s">
        <v>4307</v>
      </c>
      <c r="R2431" s="19">
        <v>12.544</v>
      </c>
      <c r="S2431" s="17">
        <v>7</v>
      </c>
      <c r="T2431" s="20">
        <v>0.6</v>
      </c>
      <c r="U2431" s="19">
        <v>-9.0944000000000003</v>
      </c>
      <c r="V2431" s="20">
        <f t="shared" si="185"/>
        <v>-0.72499999999999998</v>
      </c>
      <c r="W2431" s="17">
        <f t="shared" si="186"/>
        <v>2016</v>
      </c>
      <c r="X2431" t="str">
        <f t="shared" si="187"/>
        <v>Jun-2016</v>
      </c>
      <c r="Y2431" s="17">
        <f t="shared" si="188"/>
        <v>6</v>
      </c>
      <c r="Z2431" t="str">
        <f t="shared" si="189"/>
        <v>Over 50%</v>
      </c>
      <c r="AA2431" s="17">
        <f>IF(COUNTIF($B$2:B2431,B2431)=1,1,0)</f>
        <v>0</v>
      </c>
      <c r="AB2431" s="17">
        <f>IF(COUNTIF($F$2:F2431,F2431)=1,1,0)</f>
        <v>0</v>
      </c>
    </row>
    <row r="2432" spans="1:28" x14ac:dyDescent="0.2">
      <c r="A2432" s="17">
        <v>2431</v>
      </c>
      <c r="B2432" t="s">
        <v>5524</v>
      </c>
      <c r="C2432" s="18">
        <v>42868</v>
      </c>
      <c r="D2432" s="18">
        <v>42875</v>
      </c>
      <c r="E2432" t="s">
        <v>77</v>
      </c>
      <c r="F2432" t="s">
        <v>1540</v>
      </c>
      <c r="G2432" t="s">
        <v>1541</v>
      </c>
      <c r="H2432" t="s">
        <v>129</v>
      </c>
      <c r="I2432" t="s">
        <v>54</v>
      </c>
      <c r="J2432" t="s">
        <v>154</v>
      </c>
      <c r="K2432" t="s">
        <v>70</v>
      </c>
      <c r="L2432">
        <v>94110</v>
      </c>
      <c r="M2432" t="s">
        <v>71</v>
      </c>
      <c r="N2432" t="s">
        <v>72</v>
      </c>
      <c r="O2432" t="s">
        <v>73</v>
      </c>
      <c r="P2432" t="s">
        <v>74</v>
      </c>
      <c r="Q2432" t="s">
        <v>75</v>
      </c>
      <c r="R2432" s="19">
        <v>58.48</v>
      </c>
      <c r="S2432" s="17">
        <v>8</v>
      </c>
      <c r="T2432" s="20">
        <v>0</v>
      </c>
      <c r="U2432" s="19">
        <v>27.485600000000002</v>
      </c>
      <c r="V2432" s="20">
        <f t="shared" si="185"/>
        <v>0.47000000000000003</v>
      </c>
      <c r="W2432" s="17">
        <f t="shared" si="186"/>
        <v>2017</v>
      </c>
      <c r="X2432" t="str">
        <f t="shared" si="187"/>
        <v>May-2017</v>
      </c>
      <c r="Y2432" s="17">
        <f t="shared" si="188"/>
        <v>7</v>
      </c>
      <c r="Z2432" t="str">
        <f t="shared" si="189"/>
        <v>0% (No Discount)</v>
      </c>
      <c r="AA2432" s="17">
        <f>IF(COUNTIF($B$2:B2432,B2432)=1,1,0)</f>
        <v>1</v>
      </c>
      <c r="AB2432" s="17">
        <f>IF(COUNTIF($F$2:F2432,F2432)=1,1,0)</f>
        <v>0</v>
      </c>
    </row>
    <row r="2433" spans="1:28" x14ac:dyDescent="0.2">
      <c r="A2433" s="17">
        <v>2432</v>
      </c>
      <c r="B2433" t="s">
        <v>5525</v>
      </c>
      <c r="C2433" s="18">
        <v>43097</v>
      </c>
      <c r="D2433" s="18">
        <v>43102</v>
      </c>
      <c r="E2433" t="s">
        <v>77</v>
      </c>
      <c r="F2433" t="s">
        <v>3780</v>
      </c>
      <c r="G2433" t="s">
        <v>3781</v>
      </c>
      <c r="H2433" t="s">
        <v>68</v>
      </c>
      <c r="I2433" t="s">
        <v>54</v>
      </c>
      <c r="J2433" t="s">
        <v>122</v>
      </c>
      <c r="K2433" t="s">
        <v>123</v>
      </c>
      <c r="L2433">
        <v>98103</v>
      </c>
      <c r="M2433" t="s">
        <v>71</v>
      </c>
      <c r="N2433" t="s">
        <v>1393</v>
      </c>
      <c r="O2433" t="s">
        <v>59</v>
      </c>
      <c r="P2433" t="s">
        <v>92</v>
      </c>
      <c r="Q2433" t="s">
        <v>1394</v>
      </c>
      <c r="R2433" s="19">
        <v>7.4</v>
      </c>
      <c r="S2433" s="17">
        <v>2</v>
      </c>
      <c r="T2433" s="20">
        <v>0</v>
      </c>
      <c r="U2433" s="19">
        <v>3.0339999999999998</v>
      </c>
      <c r="V2433" s="20">
        <f t="shared" si="185"/>
        <v>0.41</v>
      </c>
      <c r="W2433" s="17">
        <f t="shared" si="186"/>
        <v>2017</v>
      </c>
      <c r="X2433" t="str">
        <f t="shared" si="187"/>
        <v>Dec-2017</v>
      </c>
      <c r="Y2433" s="17">
        <f t="shared" si="188"/>
        <v>5</v>
      </c>
      <c r="Z2433" t="str">
        <f t="shared" si="189"/>
        <v>0% (No Discount)</v>
      </c>
      <c r="AA2433" s="17">
        <f>IF(COUNTIF($B$2:B2433,B2433)=1,1,0)</f>
        <v>1</v>
      </c>
      <c r="AB2433" s="17">
        <f>IF(COUNTIF($F$2:F2433,F2433)=1,1,0)</f>
        <v>0</v>
      </c>
    </row>
    <row r="2434" spans="1:28" x14ac:dyDescent="0.2">
      <c r="A2434" s="17">
        <v>2433</v>
      </c>
      <c r="B2434" t="s">
        <v>5526</v>
      </c>
      <c r="C2434" s="18">
        <v>41723</v>
      </c>
      <c r="D2434" s="18">
        <v>41730</v>
      </c>
      <c r="E2434" t="s">
        <v>77</v>
      </c>
      <c r="F2434" t="s">
        <v>5527</v>
      </c>
      <c r="G2434" t="s">
        <v>5528</v>
      </c>
      <c r="H2434" t="s">
        <v>53</v>
      </c>
      <c r="I2434" t="s">
        <v>54</v>
      </c>
      <c r="J2434" t="s">
        <v>293</v>
      </c>
      <c r="K2434" t="s">
        <v>294</v>
      </c>
      <c r="L2434">
        <v>10009</v>
      </c>
      <c r="M2434" t="s">
        <v>175</v>
      </c>
      <c r="N2434" t="s">
        <v>5529</v>
      </c>
      <c r="O2434" t="s">
        <v>59</v>
      </c>
      <c r="P2434" t="s">
        <v>63</v>
      </c>
      <c r="Q2434" t="s">
        <v>5530</v>
      </c>
      <c r="R2434" s="19">
        <v>366.786</v>
      </c>
      <c r="S2434" s="17">
        <v>7</v>
      </c>
      <c r="T2434" s="20">
        <v>0.1</v>
      </c>
      <c r="U2434" s="19">
        <v>65.206400000000002</v>
      </c>
      <c r="V2434" s="20">
        <f t="shared" ref="V2434:V2497" si="190">IFERROR(U2434/R2434,0)</f>
        <v>0.17777777777777778</v>
      </c>
      <c r="W2434" s="17">
        <f t="shared" ref="W2434:W2497" si="191">YEAR(C2434)</f>
        <v>2014</v>
      </c>
      <c r="X2434" t="str">
        <f t="shared" ref="X2434:X2497" si="192">TEXT(C2434,"mmm-yyyy")</f>
        <v>Mar-2014</v>
      </c>
      <c r="Y2434" s="17">
        <f t="shared" ref="Y2434:Y2497" si="193">D2434-C2434</f>
        <v>7</v>
      </c>
      <c r="Z2434" t="str">
        <f t="shared" ref="Z2434:Z2497" si="194">IF(T2434=0,"0% (No Discount)",IF(T2434&lt;=0.1,"1-10%",IF(T2434&lt;=0.2,"11-20%",IF(T2434&lt;=0.3,"21-30%",IF(T2434&lt;=0.4,"31-40%",IF(T2434&lt;=0.5,"41-50%","Over 50%"))))))</f>
        <v>1-10%</v>
      </c>
      <c r="AA2434" s="17">
        <f>IF(COUNTIF($B$2:B2434,B2434)=1,1,0)</f>
        <v>1</v>
      </c>
      <c r="AB2434" s="17">
        <f>IF(COUNTIF($F$2:F2434,F2434)=1,1,0)</f>
        <v>1</v>
      </c>
    </row>
    <row r="2435" spans="1:28" x14ac:dyDescent="0.2">
      <c r="A2435" s="17">
        <v>2434</v>
      </c>
      <c r="B2435" t="s">
        <v>5531</v>
      </c>
      <c r="C2435" s="18">
        <v>42883</v>
      </c>
      <c r="D2435" s="18">
        <v>42887</v>
      </c>
      <c r="E2435" t="s">
        <v>77</v>
      </c>
      <c r="F2435" t="s">
        <v>888</v>
      </c>
      <c r="G2435" t="s">
        <v>889</v>
      </c>
      <c r="H2435" t="s">
        <v>53</v>
      </c>
      <c r="I2435" t="s">
        <v>54</v>
      </c>
      <c r="J2435" t="s">
        <v>211</v>
      </c>
      <c r="K2435" t="s">
        <v>131</v>
      </c>
      <c r="L2435">
        <v>77070</v>
      </c>
      <c r="M2435" t="s">
        <v>132</v>
      </c>
      <c r="N2435" t="s">
        <v>5110</v>
      </c>
      <c r="O2435" t="s">
        <v>98</v>
      </c>
      <c r="P2435" t="s">
        <v>99</v>
      </c>
      <c r="Q2435" t="s">
        <v>5111</v>
      </c>
      <c r="R2435" s="19">
        <v>54.368000000000002</v>
      </c>
      <c r="S2435" s="17">
        <v>4</v>
      </c>
      <c r="T2435" s="20">
        <v>0.2</v>
      </c>
      <c r="U2435" s="19">
        <v>4.0776000000000003</v>
      </c>
      <c r="V2435" s="20">
        <f t="shared" si="190"/>
        <v>7.4999999999999997E-2</v>
      </c>
      <c r="W2435" s="17">
        <f t="shared" si="191"/>
        <v>2017</v>
      </c>
      <c r="X2435" t="str">
        <f t="shared" si="192"/>
        <v>May-2017</v>
      </c>
      <c r="Y2435" s="17">
        <f t="shared" si="193"/>
        <v>4</v>
      </c>
      <c r="Z2435" t="str">
        <f t="shared" si="194"/>
        <v>11-20%</v>
      </c>
      <c r="AA2435" s="17">
        <f>IF(COUNTIF($B$2:B2435,B2435)=1,1,0)</f>
        <v>1</v>
      </c>
      <c r="AB2435" s="17">
        <f>IF(COUNTIF($F$2:F2435,F2435)=1,1,0)</f>
        <v>0</v>
      </c>
    </row>
    <row r="2436" spans="1:28" x14ac:dyDescent="0.2">
      <c r="A2436" s="17">
        <v>2435</v>
      </c>
      <c r="B2436" t="s">
        <v>5532</v>
      </c>
      <c r="C2436" s="18">
        <v>42322</v>
      </c>
      <c r="D2436" s="18">
        <v>42325</v>
      </c>
      <c r="E2436" t="s">
        <v>215</v>
      </c>
      <c r="F2436" t="s">
        <v>5323</v>
      </c>
      <c r="G2436" t="s">
        <v>5324</v>
      </c>
      <c r="H2436" t="s">
        <v>68</v>
      </c>
      <c r="I2436" t="s">
        <v>54</v>
      </c>
      <c r="J2436" t="s">
        <v>345</v>
      </c>
      <c r="K2436" t="s">
        <v>346</v>
      </c>
      <c r="L2436">
        <v>22153</v>
      </c>
      <c r="M2436" t="s">
        <v>57</v>
      </c>
      <c r="N2436" t="s">
        <v>2455</v>
      </c>
      <c r="O2436" t="s">
        <v>73</v>
      </c>
      <c r="P2436" t="s">
        <v>200</v>
      </c>
      <c r="Q2436" t="s">
        <v>2456</v>
      </c>
      <c r="R2436" s="19">
        <v>33.96</v>
      </c>
      <c r="S2436" s="17">
        <v>2</v>
      </c>
      <c r="T2436" s="20">
        <v>0</v>
      </c>
      <c r="U2436" s="19">
        <v>16.98</v>
      </c>
      <c r="V2436" s="20">
        <f t="shared" si="190"/>
        <v>0.5</v>
      </c>
      <c r="W2436" s="17">
        <f t="shared" si="191"/>
        <v>2015</v>
      </c>
      <c r="X2436" t="str">
        <f t="shared" si="192"/>
        <v>Nov-2015</v>
      </c>
      <c r="Y2436" s="17">
        <f t="shared" si="193"/>
        <v>3</v>
      </c>
      <c r="Z2436" t="str">
        <f t="shared" si="194"/>
        <v>0% (No Discount)</v>
      </c>
      <c r="AA2436" s="17">
        <f>IF(COUNTIF($B$2:B2436,B2436)=1,1,0)</f>
        <v>1</v>
      </c>
      <c r="AB2436" s="17">
        <f>IF(COUNTIF($F$2:F2436,F2436)=1,1,0)</f>
        <v>0</v>
      </c>
    </row>
    <row r="2437" spans="1:28" x14ac:dyDescent="0.2">
      <c r="A2437" s="17">
        <v>2436</v>
      </c>
      <c r="B2437" t="s">
        <v>5532</v>
      </c>
      <c r="C2437" s="18">
        <v>42322</v>
      </c>
      <c r="D2437" s="18">
        <v>42325</v>
      </c>
      <c r="E2437" t="s">
        <v>215</v>
      </c>
      <c r="F2437" t="s">
        <v>5323</v>
      </c>
      <c r="G2437" t="s">
        <v>5324</v>
      </c>
      <c r="H2437" t="s">
        <v>68</v>
      </c>
      <c r="I2437" t="s">
        <v>54</v>
      </c>
      <c r="J2437" t="s">
        <v>345</v>
      </c>
      <c r="K2437" t="s">
        <v>346</v>
      </c>
      <c r="L2437">
        <v>22153</v>
      </c>
      <c r="M2437" t="s">
        <v>57</v>
      </c>
      <c r="N2437" t="s">
        <v>5533</v>
      </c>
      <c r="O2437" t="s">
        <v>73</v>
      </c>
      <c r="P2437" t="s">
        <v>105</v>
      </c>
      <c r="Q2437" t="s">
        <v>5534</v>
      </c>
      <c r="R2437" s="19">
        <v>826.11</v>
      </c>
      <c r="S2437" s="17">
        <v>3</v>
      </c>
      <c r="T2437" s="20">
        <v>0</v>
      </c>
      <c r="U2437" s="19">
        <v>322.18290000000002</v>
      </c>
      <c r="V2437" s="20">
        <f t="shared" si="190"/>
        <v>0.39</v>
      </c>
      <c r="W2437" s="17">
        <f t="shared" si="191"/>
        <v>2015</v>
      </c>
      <c r="X2437" t="str">
        <f t="shared" si="192"/>
        <v>Nov-2015</v>
      </c>
      <c r="Y2437" s="17">
        <f t="shared" si="193"/>
        <v>3</v>
      </c>
      <c r="Z2437" t="str">
        <f t="shared" si="194"/>
        <v>0% (No Discount)</v>
      </c>
      <c r="AA2437" s="17">
        <f>IF(COUNTIF($B$2:B2437,B2437)=1,1,0)</f>
        <v>0</v>
      </c>
      <c r="AB2437" s="17">
        <f>IF(COUNTIF($F$2:F2437,F2437)=1,1,0)</f>
        <v>0</v>
      </c>
    </row>
    <row r="2438" spans="1:28" x14ac:dyDescent="0.2">
      <c r="A2438" s="17">
        <v>2437</v>
      </c>
      <c r="B2438" t="s">
        <v>5535</v>
      </c>
      <c r="C2438" s="18">
        <v>42919</v>
      </c>
      <c r="D2438" s="18">
        <v>42926</v>
      </c>
      <c r="E2438" t="s">
        <v>77</v>
      </c>
      <c r="F2438" t="s">
        <v>2084</v>
      </c>
      <c r="G2438" t="s">
        <v>2085</v>
      </c>
      <c r="H2438" t="s">
        <v>53</v>
      </c>
      <c r="I2438" t="s">
        <v>54</v>
      </c>
      <c r="J2438" t="s">
        <v>2885</v>
      </c>
      <c r="K2438" t="s">
        <v>696</v>
      </c>
      <c r="L2438">
        <v>87401</v>
      </c>
      <c r="M2438" t="s">
        <v>71</v>
      </c>
      <c r="N2438" t="s">
        <v>365</v>
      </c>
      <c r="O2438" t="s">
        <v>59</v>
      </c>
      <c r="P2438" t="s">
        <v>92</v>
      </c>
      <c r="Q2438" t="s">
        <v>366</v>
      </c>
      <c r="R2438" s="19">
        <v>545.85</v>
      </c>
      <c r="S2438" s="17">
        <v>9</v>
      </c>
      <c r="T2438" s="20">
        <v>0</v>
      </c>
      <c r="U2438" s="19">
        <v>114.6285</v>
      </c>
      <c r="V2438" s="20">
        <f t="shared" si="190"/>
        <v>0.21</v>
      </c>
      <c r="W2438" s="17">
        <f t="shared" si="191"/>
        <v>2017</v>
      </c>
      <c r="X2438" t="str">
        <f t="shared" si="192"/>
        <v>Jul-2017</v>
      </c>
      <c r="Y2438" s="17">
        <f t="shared" si="193"/>
        <v>7</v>
      </c>
      <c r="Z2438" t="str">
        <f t="shared" si="194"/>
        <v>0% (No Discount)</v>
      </c>
      <c r="AA2438" s="17">
        <f>IF(COUNTIF($B$2:B2438,B2438)=1,1,0)</f>
        <v>1</v>
      </c>
      <c r="AB2438" s="17">
        <f>IF(COUNTIF($F$2:F2438,F2438)=1,1,0)</f>
        <v>0</v>
      </c>
    </row>
    <row r="2439" spans="1:28" x14ac:dyDescent="0.2">
      <c r="A2439" s="17">
        <v>2438</v>
      </c>
      <c r="B2439" t="s">
        <v>5536</v>
      </c>
      <c r="C2439" s="18">
        <v>41961</v>
      </c>
      <c r="D2439" s="18">
        <v>41963</v>
      </c>
      <c r="E2439" t="s">
        <v>50</v>
      </c>
      <c r="F2439" t="s">
        <v>5537</v>
      </c>
      <c r="G2439" t="s">
        <v>5538</v>
      </c>
      <c r="H2439" t="s">
        <v>53</v>
      </c>
      <c r="I2439" t="s">
        <v>54</v>
      </c>
      <c r="J2439" t="s">
        <v>1505</v>
      </c>
      <c r="K2439" t="s">
        <v>484</v>
      </c>
      <c r="L2439">
        <v>80027</v>
      </c>
      <c r="M2439" t="s">
        <v>71</v>
      </c>
      <c r="N2439" t="s">
        <v>5539</v>
      </c>
      <c r="O2439" t="s">
        <v>59</v>
      </c>
      <c r="P2439" t="s">
        <v>83</v>
      </c>
      <c r="Q2439" t="s">
        <v>5540</v>
      </c>
      <c r="R2439" s="19">
        <v>145.97999999999999</v>
      </c>
      <c r="S2439" s="17">
        <v>2</v>
      </c>
      <c r="T2439" s="20">
        <v>0.5</v>
      </c>
      <c r="U2439" s="19">
        <v>-99.266400000000004</v>
      </c>
      <c r="V2439" s="20">
        <f t="shared" si="190"/>
        <v>-0.68</v>
      </c>
      <c r="W2439" s="17">
        <f t="shared" si="191"/>
        <v>2014</v>
      </c>
      <c r="X2439" t="str">
        <f t="shared" si="192"/>
        <v>Nov-2014</v>
      </c>
      <c r="Y2439" s="17">
        <f t="shared" si="193"/>
        <v>2</v>
      </c>
      <c r="Z2439" t="str">
        <f t="shared" si="194"/>
        <v>41-50%</v>
      </c>
      <c r="AA2439" s="17">
        <f>IF(COUNTIF($B$2:B2439,B2439)=1,1,0)</f>
        <v>1</v>
      </c>
      <c r="AB2439" s="17">
        <f>IF(COUNTIF($F$2:F2439,F2439)=1,1,0)</f>
        <v>1</v>
      </c>
    </row>
    <row r="2440" spans="1:28" x14ac:dyDescent="0.2">
      <c r="A2440" s="17">
        <v>2439</v>
      </c>
      <c r="B2440" t="s">
        <v>5536</v>
      </c>
      <c r="C2440" s="18">
        <v>41961</v>
      </c>
      <c r="D2440" s="18">
        <v>41963</v>
      </c>
      <c r="E2440" t="s">
        <v>50</v>
      </c>
      <c r="F2440" t="s">
        <v>5537</v>
      </c>
      <c r="G2440" t="s">
        <v>5538</v>
      </c>
      <c r="H2440" t="s">
        <v>53</v>
      </c>
      <c r="I2440" t="s">
        <v>54</v>
      </c>
      <c r="J2440" t="s">
        <v>1505</v>
      </c>
      <c r="K2440" t="s">
        <v>484</v>
      </c>
      <c r="L2440">
        <v>80027</v>
      </c>
      <c r="M2440" t="s">
        <v>71</v>
      </c>
      <c r="N2440" t="s">
        <v>3394</v>
      </c>
      <c r="O2440" t="s">
        <v>73</v>
      </c>
      <c r="P2440" t="s">
        <v>117</v>
      </c>
      <c r="Q2440" t="s">
        <v>3395</v>
      </c>
      <c r="R2440" s="19">
        <v>35.808</v>
      </c>
      <c r="S2440" s="17">
        <v>4</v>
      </c>
      <c r="T2440" s="20">
        <v>0.2</v>
      </c>
      <c r="U2440" s="19">
        <v>12.5328</v>
      </c>
      <c r="V2440" s="20">
        <f t="shared" si="190"/>
        <v>0.35</v>
      </c>
      <c r="W2440" s="17">
        <f t="shared" si="191"/>
        <v>2014</v>
      </c>
      <c r="X2440" t="str">
        <f t="shared" si="192"/>
        <v>Nov-2014</v>
      </c>
      <c r="Y2440" s="17">
        <f t="shared" si="193"/>
        <v>2</v>
      </c>
      <c r="Z2440" t="str">
        <f t="shared" si="194"/>
        <v>11-20%</v>
      </c>
      <c r="AA2440" s="17">
        <f>IF(COUNTIF($B$2:B2440,B2440)=1,1,0)</f>
        <v>0</v>
      </c>
      <c r="AB2440" s="17">
        <f>IF(COUNTIF($F$2:F2440,F2440)=1,1,0)</f>
        <v>0</v>
      </c>
    </row>
    <row r="2441" spans="1:28" x14ac:dyDescent="0.2">
      <c r="A2441" s="17">
        <v>2440</v>
      </c>
      <c r="B2441" t="s">
        <v>5541</v>
      </c>
      <c r="C2441" s="18">
        <v>42933</v>
      </c>
      <c r="D2441" s="18">
        <v>42938</v>
      </c>
      <c r="E2441" t="s">
        <v>77</v>
      </c>
      <c r="F2441" t="s">
        <v>4384</v>
      </c>
      <c r="G2441" t="s">
        <v>4385</v>
      </c>
      <c r="H2441" t="s">
        <v>53</v>
      </c>
      <c r="I2441" t="s">
        <v>54</v>
      </c>
      <c r="J2441" t="s">
        <v>929</v>
      </c>
      <c r="K2441" t="s">
        <v>81</v>
      </c>
      <c r="L2441">
        <v>33614</v>
      </c>
      <c r="M2441" t="s">
        <v>57</v>
      </c>
      <c r="N2441" t="s">
        <v>2480</v>
      </c>
      <c r="O2441" t="s">
        <v>59</v>
      </c>
      <c r="P2441" t="s">
        <v>92</v>
      </c>
      <c r="Q2441" t="s">
        <v>2481</v>
      </c>
      <c r="R2441" s="19">
        <v>7.9039999999999999</v>
      </c>
      <c r="S2441" s="17">
        <v>2</v>
      </c>
      <c r="T2441" s="20">
        <v>0.2</v>
      </c>
      <c r="U2441" s="19">
        <v>2.1736</v>
      </c>
      <c r="V2441" s="20">
        <f t="shared" si="190"/>
        <v>0.27500000000000002</v>
      </c>
      <c r="W2441" s="17">
        <f t="shared" si="191"/>
        <v>2017</v>
      </c>
      <c r="X2441" t="str">
        <f t="shared" si="192"/>
        <v>Jul-2017</v>
      </c>
      <c r="Y2441" s="17">
        <f t="shared" si="193"/>
        <v>5</v>
      </c>
      <c r="Z2441" t="str">
        <f t="shared" si="194"/>
        <v>11-20%</v>
      </c>
      <c r="AA2441" s="17">
        <f>IF(COUNTIF($B$2:B2441,B2441)=1,1,0)</f>
        <v>1</v>
      </c>
      <c r="AB2441" s="17">
        <f>IF(COUNTIF($F$2:F2441,F2441)=1,1,0)</f>
        <v>0</v>
      </c>
    </row>
    <row r="2442" spans="1:28" x14ac:dyDescent="0.2">
      <c r="A2442" s="17">
        <v>2441</v>
      </c>
      <c r="B2442" t="s">
        <v>5542</v>
      </c>
      <c r="C2442" s="18">
        <v>42512</v>
      </c>
      <c r="D2442" s="18">
        <v>42517</v>
      </c>
      <c r="E2442" t="s">
        <v>77</v>
      </c>
      <c r="F2442" t="s">
        <v>5113</v>
      </c>
      <c r="G2442" t="s">
        <v>5114</v>
      </c>
      <c r="H2442" t="s">
        <v>53</v>
      </c>
      <c r="I2442" t="s">
        <v>54</v>
      </c>
      <c r="J2442" t="s">
        <v>5543</v>
      </c>
      <c r="K2442" t="s">
        <v>817</v>
      </c>
      <c r="L2442">
        <v>7055</v>
      </c>
      <c r="M2442" t="s">
        <v>175</v>
      </c>
      <c r="N2442" t="s">
        <v>1234</v>
      </c>
      <c r="O2442" t="s">
        <v>98</v>
      </c>
      <c r="P2442" t="s">
        <v>99</v>
      </c>
      <c r="Q2442" t="s">
        <v>1235</v>
      </c>
      <c r="R2442" s="19">
        <v>345</v>
      </c>
      <c r="S2442" s="17">
        <v>5</v>
      </c>
      <c r="T2442" s="20">
        <v>0</v>
      </c>
      <c r="U2442" s="19">
        <v>86.25</v>
      </c>
      <c r="V2442" s="20">
        <f t="shared" si="190"/>
        <v>0.25</v>
      </c>
      <c r="W2442" s="17">
        <f t="shared" si="191"/>
        <v>2016</v>
      </c>
      <c r="X2442" t="str">
        <f t="shared" si="192"/>
        <v>May-2016</v>
      </c>
      <c r="Y2442" s="17">
        <f t="shared" si="193"/>
        <v>5</v>
      </c>
      <c r="Z2442" t="str">
        <f t="shared" si="194"/>
        <v>0% (No Discount)</v>
      </c>
      <c r="AA2442" s="17">
        <f>IF(COUNTIF($B$2:B2442,B2442)=1,1,0)</f>
        <v>1</v>
      </c>
      <c r="AB2442" s="17">
        <f>IF(COUNTIF($F$2:F2442,F2442)=1,1,0)</f>
        <v>0</v>
      </c>
    </row>
    <row r="2443" spans="1:28" x14ac:dyDescent="0.2">
      <c r="A2443" s="17">
        <v>2442</v>
      </c>
      <c r="B2443" t="s">
        <v>5542</v>
      </c>
      <c r="C2443" s="18">
        <v>42512</v>
      </c>
      <c r="D2443" s="18">
        <v>42517</v>
      </c>
      <c r="E2443" t="s">
        <v>77</v>
      </c>
      <c r="F2443" t="s">
        <v>5113</v>
      </c>
      <c r="G2443" t="s">
        <v>5114</v>
      </c>
      <c r="H2443" t="s">
        <v>53</v>
      </c>
      <c r="I2443" t="s">
        <v>54</v>
      </c>
      <c r="J2443" t="s">
        <v>5543</v>
      </c>
      <c r="K2443" t="s">
        <v>817</v>
      </c>
      <c r="L2443">
        <v>7055</v>
      </c>
      <c r="M2443" t="s">
        <v>175</v>
      </c>
      <c r="N2443" t="s">
        <v>912</v>
      </c>
      <c r="O2443" t="s">
        <v>59</v>
      </c>
      <c r="P2443" t="s">
        <v>83</v>
      </c>
      <c r="Q2443" t="s">
        <v>913</v>
      </c>
      <c r="R2443" s="19">
        <v>174.286</v>
      </c>
      <c r="S2443" s="17">
        <v>2</v>
      </c>
      <c r="T2443" s="20">
        <v>0.3</v>
      </c>
      <c r="U2443" s="19">
        <v>-19.918399999999998</v>
      </c>
      <c r="V2443" s="20">
        <f t="shared" si="190"/>
        <v>-0.11428571428571428</v>
      </c>
      <c r="W2443" s="17">
        <f t="shared" si="191"/>
        <v>2016</v>
      </c>
      <c r="X2443" t="str">
        <f t="shared" si="192"/>
        <v>May-2016</v>
      </c>
      <c r="Y2443" s="17">
        <f t="shared" si="193"/>
        <v>5</v>
      </c>
      <c r="Z2443" t="str">
        <f t="shared" si="194"/>
        <v>21-30%</v>
      </c>
      <c r="AA2443" s="17">
        <f>IF(COUNTIF($B$2:B2443,B2443)=1,1,0)</f>
        <v>0</v>
      </c>
      <c r="AB2443" s="17">
        <f>IF(COUNTIF($F$2:F2443,F2443)=1,1,0)</f>
        <v>0</v>
      </c>
    </row>
    <row r="2444" spans="1:28" x14ac:dyDescent="0.2">
      <c r="A2444" s="17">
        <v>2443</v>
      </c>
      <c r="B2444" t="s">
        <v>5542</v>
      </c>
      <c r="C2444" s="18">
        <v>42512</v>
      </c>
      <c r="D2444" s="18">
        <v>42517</v>
      </c>
      <c r="E2444" t="s">
        <v>77</v>
      </c>
      <c r="F2444" t="s">
        <v>5113</v>
      </c>
      <c r="G2444" t="s">
        <v>5114</v>
      </c>
      <c r="H2444" t="s">
        <v>53</v>
      </c>
      <c r="I2444" t="s">
        <v>54</v>
      </c>
      <c r="J2444" t="s">
        <v>5543</v>
      </c>
      <c r="K2444" t="s">
        <v>817</v>
      </c>
      <c r="L2444">
        <v>7055</v>
      </c>
      <c r="M2444" t="s">
        <v>175</v>
      </c>
      <c r="N2444" t="s">
        <v>845</v>
      </c>
      <c r="O2444" t="s">
        <v>73</v>
      </c>
      <c r="P2444" t="s">
        <v>105</v>
      </c>
      <c r="Q2444" t="s">
        <v>846</v>
      </c>
      <c r="R2444" s="19">
        <v>662.84</v>
      </c>
      <c r="S2444" s="17">
        <v>4</v>
      </c>
      <c r="T2444" s="20">
        <v>0</v>
      </c>
      <c r="U2444" s="19">
        <v>172.33840000000001</v>
      </c>
      <c r="V2444" s="20">
        <f t="shared" si="190"/>
        <v>0.26</v>
      </c>
      <c r="W2444" s="17">
        <f t="shared" si="191"/>
        <v>2016</v>
      </c>
      <c r="X2444" t="str">
        <f t="shared" si="192"/>
        <v>May-2016</v>
      </c>
      <c r="Y2444" s="17">
        <f t="shared" si="193"/>
        <v>5</v>
      </c>
      <c r="Z2444" t="str">
        <f t="shared" si="194"/>
        <v>0% (No Discount)</v>
      </c>
      <c r="AA2444" s="17">
        <f>IF(COUNTIF($B$2:B2444,B2444)=1,1,0)</f>
        <v>0</v>
      </c>
      <c r="AB2444" s="17">
        <f>IF(COUNTIF($F$2:F2444,F2444)=1,1,0)</f>
        <v>0</v>
      </c>
    </row>
    <row r="2445" spans="1:28" x14ac:dyDescent="0.2">
      <c r="A2445" s="17">
        <v>2444</v>
      </c>
      <c r="B2445" t="s">
        <v>5542</v>
      </c>
      <c r="C2445" s="18">
        <v>42512</v>
      </c>
      <c r="D2445" s="18">
        <v>42517</v>
      </c>
      <c r="E2445" t="s">
        <v>77</v>
      </c>
      <c r="F2445" t="s">
        <v>5113</v>
      </c>
      <c r="G2445" t="s">
        <v>5114</v>
      </c>
      <c r="H2445" t="s">
        <v>53</v>
      </c>
      <c r="I2445" t="s">
        <v>54</v>
      </c>
      <c r="J2445" t="s">
        <v>5543</v>
      </c>
      <c r="K2445" t="s">
        <v>817</v>
      </c>
      <c r="L2445">
        <v>7055</v>
      </c>
      <c r="M2445" t="s">
        <v>175</v>
      </c>
      <c r="N2445" t="s">
        <v>1782</v>
      </c>
      <c r="O2445" t="s">
        <v>98</v>
      </c>
      <c r="P2445" t="s">
        <v>188</v>
      </c>
      <c r="Q2445" t="s">
        <v>1783</v>
      </c>
      <c r="R2445" s="19">
        <v>95.1</v>
      </c>
      <c r="S2445" s="17">
        <v>5</v>
      </c>
      <c r="T2445" s="20">
        <v>0</v>
      </c>
      <c r="U2445" s="19">
        <v>30.431999999999999</v>
      </c>
      <c r="V2445" s="20">
        <f t="shared" si="190"/>
        <v>0.32</v>
      </c>
      <c r="W2445" s="17">
        <f t="shared" si="191"/>
        <v>2016</v>
      </c>
      <c r="X2445" t="str">
        <f t="shared" si="192"/>
        <v>May-2016</v>
      </c>
      <c r="Y2445" s="17">
        <f t="shared" si="193"/>
        <v>5</v>
      </c>
      <c r="Z2445" t="str">
        <f t="shared" si="194"/>
        <v>0% (No Discount)</v>
      </c>
      <c r="AA2445" s="17">
        <f>IF(COUNTIF($B$2:B2445,B2445)=1,1,0)</f>
        <v>0</v>
      </c>
      <c r="AB2445" s="17">
        <f>IF(COUNTIF($F$2:F2445,F2445)=1,1,0)</f>
        <v>0</v>
      </c>
    </row>
    <row r="2446" spans="1:28" x14ac:dyDescent="0.2">
      <c r="A2446" s="17">
        <v>2445</v>
      </c>
      <c r="B2446" t="s">
        <v>5542</v>
      </c>
      <c r="C2446" s="18">
        <v>42512</v>
      </c>
      <c r="D2446" s="18">
        <v>42517</v>
      </c>
      <c r="E2446" t="s">
        <v>77</v>
      </c>
      <c r="F2446" t="s">
        <v>5113</v>
      </c>
      <c r="G2446" t="s">
        <v>5114</v>
      </c>
      <c r="H2446" t="s">
        <v>53</v>
      </c>
      <c r="I2446" t="s">
        <v>54</v>
      </c>
      <c r="J2446" t="s">
        <v>5543</v>
      </c>
      <c r="K2446" t="s">
        <v>817</v>
      </c>
      <c r="L2446">
        <v>7055</v>
      </c>
      <c r="M2446" t="s">
        <v>175</v>
      </c>
      <c r="N2446" t="s">
        <v>5544</v>
      </c>
      <c r="O2446" t="s">
        <v>73</v>
      </c>
      <c r="P2446" t="s">
        <v>200</v>
      </c>
      <c r="Q2446" t="s">
        <v>5545</v>
      </c>
      <c r="R2446" s="19">
        <v>26.88</v>
      </c>
      <c r="S2446" s="17">
        <v>6</v>
      </c>
      <c r="T2446" s="20">
        <v>0</v>
      </c>
      <c r="U2446" s="19">
        <v>12.9024</v>
      </c>
      <c r="V2446" s="20">
        <f t="shared" si="190"/>
        <v>0.48000000000000004</v>
      </c>
      <c r="W2446" s="17">
        <f t="shared" si="191"/>
        <v>2016</v>
      </c>
      <c r="X2446" t="str">
        <f t="shared" si="192"/>
        <v>May-2016</v>
      </c>
      <c r="Y2446" s="17">
        <f t="shared" si="193"/>
        <v>5</v>
      </c>
      <c r="Z2446" t="str">
        <f t="shared" si="194"/>
        <v>0% (No Discount)</v>
      </c>
      <c r="AA2446" s="17">
        <f>IF(COUNTIF($B$2:B2446,B2446)=1,1,0)</f>
        <v>0</v>
      </c>
      <c r="AB2446" s="17">
        <f>IF(COUNTIF($F$2:F2446,F2446)=1,1,0)</f>
        <v>0</v>
      </c>
    </row>
    <row r="2447" spans="1:28" x14ac:dyDescent="0.2">
      <c r="A2447" s="17">
        <v>2446</v>
      </c>
      <c r="B2447" t="s">
        <v>5542</v>
      </c>
      <c r="C2447" s="18">
        <v>42512</v>
      </c>
      <c r="D2447" s="18">
        <v>42517</v>
      </c>
      <c r="E2447" t="s">
        <v>77</v>
      </c>
      <c r="F2447" t="s">
        <v>5113</v>
      </c>
      <c r="G2447" t="s">
        <v>5114</v>
      </c>
      <c r="H2447" t="s">
        <v>53</v>
      </c>
      <c r="I2447" t="s">
        <v>54</v>
      </c>
      <c r="J2447" t="s">
        <v>5543</v>
      </c>
      <c r="K2447" t="s">
        <v>817</v>
      </c>
      <c r="L2447">
        <v>7055</v>
      </c>
      <c r="M2447" t="s">
        <v>175</v>
      </c>
      <c r="N2447" t="s">
        <v>3784</v>
      </c>
      <c r="O2447" t="s">
        <v>98</v>
      </c>
      <c r="P2447" t="s">
        <v>99</v>
      </c>
      <c r="Q2447" t="s">
        <v>3785</v>
      </c>
      <c r="R2447" s="19">
        <v>257.98</v>
      </c>
      <c r="S2447" s="17">
        <v>2</v>
      </c>
      <c r="T2447" s="20">
        <v>0</v>
      </c>
      <c r="U2447" s="19">
        <v>74.8142</v>
      </c>
      <c r="V2447" s="20">
        <f t="shared" si="190"/>
        <v>0.28999999999999998</v>
      </c>
      <c r="W2447" s="17">
        <f t="shared" si="191"/>
        <v>2016</v>
      </c>
      <c r="X2447" t="str">
        <f t="shared" si="192"/>
        <v>May-2016</v>
      </c>
      <c r="Y2447" s="17">
        <f t="shared" si="193"/>
        <v>5</v>
      </c>
      <c r="Z2447" t="str">
        <f t="shared" si="194"/>
        <v>0% (No Discount)</v>
      </c>
      <c r="AA2447" s="17">
        <f>IF(COUNTIF($B$2:B2447,B2447)=1,1,0)</f>
        <v>0</v>
      </c>
      <c r="AB2447" s="17">
        <f>IF(COUNTIF($F$2:F2447,F2447)=1,1,0)</f>
        <v>0</v>
      </c>
    </row>
    <row r="2448" spans="1:28" x14ac:dyDescent="0.2">
      <c r="A2448" s="17">
        <v>2447</v>
      </c>
      <c r="B2448" t="s">
        <v>5546</v>
      </c>
      <c r="C2448" s="18">
        <v>42272</v>
      </c>
      <c r="D2448" s="18">
        <v>42278</v>
      </c>
      <c r="E2448" t="s">
        <v>77</v>
      </c>
      <c r="F2448" t="s">
        <v>4929</v>
      </c>
      <c r="G2448" t="s">
        <v>4930</v>
      </c>
      <c r="H2448" t="s">
        <v>53</v>
      </c>
      <c r="I2448" t="s">
        <v>54</v>
      </c>
      <c r="J2448" t="s">
        <v>69</v>
      </c>
      <c r="K2448" t="s">
        <v>70</v>
      </c>
      <c r="L2448">
        <v>90004</v>
      </c>
      <c r="M2448" t="s">
        <v>71</v>
      </c>
      <c r="N2448" t="s">
        <v>2990</v>
      </c>
      <c r="O2448" t="s">
        <v>73</v>
      </c>
      <c r="P2448" t="s">
        <v>200</v>
      </c>
      <c r="Q2448" t="s">
        <v>2991</v>
      </c>
      <c r="R2448" s="19">
        <v>17.48</v>
      </c>
      <c r="S2448" s="17">
        <v>2</v>
      </c>
      <c r="T2448" s="20">
        <v>0</v>
      </c>
      <c r="U2448" s="19">
        <v>8.2156000000000002</v>
      </c>
      <c r="V2448" s="20">
        <f t="shared" si="190"/>
        <v>0.47000000000000003</v>
      </c>
      <c r="W2448" s="17">
        <f t="shared" si="191"/>
        <v>2015</v>
      </c>
      <c r="X2448" t="str">
        <f t="shared" si="192"/>
        <v>Sep-2015</v>
      </c>
      <c r="Y2448" s="17">
        <f t="shared" si="193"/>
        <v>6</v>
      </c>
      <c r="Z2448" t="str">
        <f t="shared" si="194"/>
        <v>0% (No Discount)</v>
      </c>
      <c r="AA2448" s="17">
        <f>IF(COUNTIF($B$2:B2448,B2448)=1,1,0)</f>
        <v>1</v>
      </c>
      <c r="AB2448" s="17">
        <f>IF(COUNTIF($F$2:F2448,F2448)=1,1,0)</f>
        <v>0</v>
      </c>
    </row>
    <row r="2449" spans="1:28" x14ac:dyDescent="0.2">
      <c r="A2449" s="17">
        <v>2448</v>
      </c>
      <c r="B2449" t="s">
        <v>5547</v>
      </c>
      <c r="C2449" s="18">
        <v>42674</v>
      </c>
      <c r="D2449" s="18">
        <v>42680</v>
      </c>
      <c r="E2449" t="s">
        <v>77</v>
      </c>
      <c r="F2449" t="s">
        <v>1902</v>
      </c>
      <c r="G2449" t="s">
        <v>1903</v>
      </c>
      <c r="H2449" t="s">
        <v>53</v>
      </c>
      <c r="I2449" t="s">
        <v>54</v>
      </c>
      <c r="J2449" t="s">
        <v>173</v>
      </c>
      <c r="K2449" t="s">
        <v>174</v>
      </c>
      <c r="L2449">
        <v>19143</v>
      </c>
      <c r="M2449" t="s">
        <v>175</v>
      </c>
      <c r="N2449" t="s">
        <v>4655</v>
      </c>
      <c r="O2449" t="s">
        <v>59</v>
      </c>
      <c r="P2449" t="s">
        <v>63</v>
      </c>
      <c r="Q2449" t="s">
        <v>4656</v>
      </c>
      <c r="R2449" s="19">
        <v>492.83499999999998</v>
      </c>
      <c r="S2449" s="17">
        <v>5</v>
      </c>
      <c r="T2449" s="20">
        <v>0.3</v>
      </c>
      <c r="U2449" s="19">
        <v>-14.081</v>
      </c>
      <c r="V2449" s="20">
        <f t="shared" si="190"/>
        <v>-2.8571428571428571E-2</v>
      </c>
      <c r="W2449" s="17">
        <f t="shared" si="191"/>
        <v>2016</v>
      </c>
      <c r="X2449" t="str">
        <f t="shared" si="192"/>
        <v>Oct-2016</v>
      </c>
      <c r="Y2449" s="17">
        <f t="shared" si="193"/>
        <v>6</v>
      </c>
      <c r="Z2449" t="str">
        <f t="shared" si="194"/>
        <v>21-30%</v>
      </c>
      <c r="AA2449" s="17">
        <f>IF(COUNTIF($B$2:B2449,B2449)=1,1,0)</f>
        <v>1</v>
      </c>
      <c r="AB2449" s="17">
        <f>IF(COUNTIF($F$2:F2449,F2449)=1,1,0)</f>
        <v>0</v>
      </c>
    </row>
    <row r="2450" spans="1:28" x14ac:dyDescent="0.2">
      <c r="A2450" s="17">
        <v>2449</v>
      </c>
      <c r="B2450" t="s">
        <v>5548</v>
      </c>
      <c r="C2450" s="18">
        <v>42261</v>
      </c>
      <c r="D2450" s="18">
        <v>42264</v>
      </c>
      <c r="E2450" t="s">
        <v>50</v>
      </c>
      <c r="F2450" t="s">
        <v>1766</v>
      </c>
      <c r="G2450" t="s">
        <v>1767</v>
      </c>
      <c r="H2450" t="s">
        <v>53</v>
      </c>
      <c r="I2450" t="s">
        <v>54</v>
      </c>
      <c r="J2450" t="s">
        <v>5549</v>
      </c>
      <c r="K2450" t="s">
        <v>410</v>
      </c>
      <c r="L2450">
        <v>29406</v>
      </c>
      <c r="M2450" t="s">
        <v>57</v>
      </c>
      <c r="N2450" t="s">
        <v>1721</v>
      </c>
      <c r="O2450" t="s">
        <v>73</v>
      </c>
      <c r="P2450" t="s">
        <v>86</v>
      </c>
      <c r="Q2450" t="s">
        <v>1722</v>
      </c>
      <c r="R2450" s="19">
        <v>269.49</v>
      </c>
      <c r="S2450" s="17">
        <v>3</v>
      </c>
      <c r="T2450" s="20">
        <v>0</v>
      </c>
      <c r="U2450" s="19">
        <v>5.3898000000000001</v>
      </c>
      <c r="V2450" s="20">
        <f t="shared" si="190"/>
        <v>0.02</v>
      </c>
      <c r="W2450" s="17">
        <f t="shared" si="191"/>
        <v>2015</v>
      </c>
      <c r="X2450" t="str">
        <f t="shared" si="192"/>
        <v>Sep-2015</v>
      </c>
      <c r="Y2450" s="17">
        <f t="shared" si="193"/>
        <v>3</v>
      </c>
      <c r="Z2450" t="str">
        <f t="shared" si="194"/>
        <v>0% (No Discount)</v>
      </c>
      <c r="AA2450" s="17">
        <f>IF(COUNTIF($B$2:B2450,B2450)=1,1,0)</f>
        <v>1</v>
      </c>
      <c r="AB2450" s="17">
        <f>IF(COUNTIF($F$2:F2450,F2450)=1,1,0)</f>
        <v>0</v>
      </c>
    </row>
    <row r="2451" spans="1:28" x14ac:dyDescent="0.2">
      <c r="A2451" s="17">
        <v>2450</v>
      </c>
      <c r="B2451" t="s">
        <v>5550</v>
      </c>
      <c r="C2451" s="18">
        <v>42679</v>
      </c>
      <c r="D2451" s="18">
        <v>42684</v>
      </c>
      <c r="E2451" t="s">
        <v>77</v>
      </c>
      <c r="F2451" t="s">
        <v>404</v>
      </c>
      <c r="G2451" t="s">
        <v>405</v>
      </c>
      <c r="H2451" t="s">
        <v>129</v>
      </c>
      <c r="I2451" t="s">
        <v>54</v>
      </c>
      <c r="J2451" t="s">
        <v>658</v>
      </c>
      <c r="K2451" t="s">
        <v>70</v>
      </c>
      <c r="L2451">
        <v>95123</v>
      </c>
      <c r="M2451" t="s">
        <v>71</v>
      </c>
      <c r="N2451" t="s">
        <v>5551</v>
      </c>
      <c r="O2451" t="s">
        <v>73</v>
      </c>
      <c r="P2451" t="s">
        <v>102</v>
      </c>
      <c r="Q2451" t="s">
        <v>5552</v>
      </c>
      <c r="R2451" s="19">
        <v>29.12</v>
      </c>
      <c r="S2451" s="17">
        <v>5</v>
      </c>
      <c r="T2451" s="20">
        <v>0.2</v>
      </c>
      <c r="U2451" s="19">
        <v>9.8279999999999994</v>
      </c>
      <c r="V2451" s="20">
        <f t="shared" si="190"/>
        <v>0.33749999999999997</v>
      </c>
      <c r="W2451" s="17">
        <f t="shared" si="191"/>
        <v>2016</v>
      </c>
      <c r="X2451" t="str">
        <f t="shared" si="192"/>
        <v>Nov-2016</v>
      </c>
      <c r="Y2451" s="17">
        <f t="shared" si="193"/>
        <v>5</v>
      </c>
      <c r="Z2451" t="str">
        <f t="shared" si="194"/>
        <v>11-20%</v>
      </c>
      <c r="AA2451" s="17">
        <f>IF(COUNTIF($B$2:B2451,B2451)=1,1,0)</f>
        <v>1</v>
      </c>
      <c r="AB2451" s="17">
        <f>IF(COUNTIF($F$2:F2451,F2451)=1,1,0)</f>
        <v>0</v>
      </c>
    </row>
    <row r="2452" spans="1:28" x14ac:dyDescent="0.2">
      <c r="A2452" s="17">
        <v>2451</v>
      </c>
      <c r="B2452" t="s">
        <v>5553</v>
      </c>
      <c r="C2452" s="18">
        <v>42811</v>
      </c>
      <c r="D2452" s="18">
        <v>42816</v>
      </c>
      <c r="E2452" t="s">
        <v>50</v>
      </c>
      <c r="F2452" t="s">
        <v>5230</v>
      </c>
      <c r="G2452" t="s">
        <v>5231</v>
      </c>
      <c r="H2452" t="s">
        <v>53</v>
      </c>
      <c r="I2452" t="s">
        <v>54</v>
      </c>
      <c r="J2452" t="s">
        <v>293</v>
      </c>
      <c r="K2452" t="s">
        <v>294</v>
      </c>
      <c r="L2452">
        <v>10011</v>
      </c>
      <c r="M2452" t="s">
        <v>175</v>
      </c>
      <c r="N2452" t="s">
        <v>5554</v>
      </c>
      <c r="O2452" t="s">
        <v>73</v>
      </c>
      <c r="P2452" t="s">
        <v>74</v>
      </c>
      <c r="Q2452" t="s">
        <v>5555</v>
      </c>
      <c r="R2452" s="19">
        <v>18.75</v>
      </c>
      <c r="S2452" s="17">
        <v>5</v>
      </c>
      <c r="T2452" s="20">
        <v>0</v>
      </c>
      <c r="U2452" s="19">
        <v>9</v>
      </c>
      <c r="V2452" s="20">
        <f t="shared" si="190"/>
        <v>0.48</v>
      </c>
      <c r="W2452" s="17">
        <f t="shared" si="191"/>
        <v>2017</v>
      </c>
      <c r="X2452" t="str">
        <f t="shared" si="192"/>
        <v>Mar-2017</v>
      </c>
      <c r="Y2452" s="17">
        <f t="shared" si="193"/>
        <v>5</v>
      </c>
      <c r="Z2452" t="str">
        <f t="shared" si="194"/>
        <v>0% (No Discount)</v>
      </c>
      <c r="AA2452" s="17">
        <f>IF(COUNTIF($B$2:B2452,B2452)=1,1,0)</f>
        <v>1</v>
      </c>
      <c r="AB2452" s="17">
        <f>IF(COUNTIF($F$2:F2452,F2452)=1,1,0)</f>
        <v>0</v>
      </c>
    </row>
    <row r="2453" spans="1:28" x14ac:dyDescent="0.2">
      <c r="A2453" s="17">
        <v>2452</v>
      </c>
      <c r="B2453" t="s">
        <v>5553</v>
      </c>
      <c r="C2453" s="18">
        <v>42811</v>
      </c>
      <c r="D2453" s="18">
        <v>42816</v>
      </c>
      <c r="E2453" t="s">
        <v>50</v>
      </c>
      <c r="F2453" t="s">
        <v>5230</v>
      </c>
      <c r="G2453" t="s">
        <v>5231</v>
      </c>
      <c r="H2453" t="s">
        <v>53</v>
      </c>
      <c r="I2453" t="s">
        <v>54</v>
      </c>
      <c r="J2453" t="s">
        <v>293</v>
      </c>
      <c r="K2453" t="s">
        <v>294</v>
      </c>
      <c r="L2453">
        <v>10011</v>
      </c>
      <c r="M2453" t="s">
        <v>175</v>
      </c>
      <c r="N2453" t="s">
        <v>1674</v>
      </c>
      <c r="O2453" t="s">
        <v>98</v>
      </c>
      <c r="P2453" t="s">
        <v>99</v>
      </c>
      <c r="Q2453" t="s">
        <v>1675</v>
      </c>
      <c r="R2453" s="19">
        <v>119.7</v>
      </c>
      <c r="S2453" s="17">
        <v>6</v>
      </c>
      <c r="T2453" s="20">
        <v>0</v>
      </c>
      <c r="U2453" s="19">
        <v>31.122</v>
      </c>
      <c r="V2453" s="20">
        <f t="shared" si="190"/>
        <v>0.26</v>
      </c>
      <c r="W2453" s="17">
        <f t="shared" si="191"/>
        <v>2017</v>
      </c>
      <c r="X2453" t="str">
        <f t="shared" si="192"/>
        <v>Mar-2017</v>
      </c>
      <c r="Y2453" s="17">
        <f t="shared" si="193"/>
        <v>5</v>
      </c>
      <c r="Z2453" t="str">
        <f t="shared" si="194"/>
        <v>0% (No Discount)</v>
      </c>
      <c r="AA2453" s="17">
        <f>IF(COUNTIF($B$2:B2453,B2453)=1,1,0)</f>
        <v>0</v>
      </c>
      <c r="AB2453" s="17">
        <f>IF(COUNTIF($F$2:F2453,F2453)=1,1,0)</f>
        <v>0</v>
      </c>
    </row>
    <row r="2454" spans="1:28" x14ac:dyDescent="0.2">
      <c r="A2454" s="17">
        <v>2453</v>
      </c>
      <c r="B2454" t="s">
        <v>5553</v>
      </c>
      <c r="C2454" s="18">
        <v>42811</v>
      </c>
      <c r="D2454" s="18">
        <v>42816</v>
      </c>
      <c r="E2454" t="s">
        <v>50</v>
      </c>
      <c r="F2454" t="s">
        <v>5230</v>
      </c>
      <c r="G2454" t="s">
        <v>5231</v>
      </c>
      <c r="H2454" t="s">
        <v>53</v>
      </c>
      <c r="I2454" t="s">
        <v>54</v>
      </c>
      <c r="J2454" t="s">
        <v>293</v>
      </c>
      <c r="K2454" t="s">
        <v>294</v>
      </c>
      <c r="L2454">
        <v>10011</v>
      </c>
      <c r="M2454" t="s">
        <v>175</v>
      </c>
      <c r="N2454" t="s">
        <v>2109</v>
      </c>
      <c r="O2454" t="s">
        <v>73</v>
      </c>
      <c r="P2454" t="s">
        <v>102</v>
      </c>
      <c r="Q2454" t="s">
        <v>2110</v>
      </c>
      <c r="R2454" s="19">
        <v>9.1440000000000001</v>
      </c>
      <c r="S2454" s="17">
        <v>3</v>
      </c>
      <c r="T2454" s="20">
        <v>0.2</v>
      </c>
      <c r="U2454" s="19">
        <v>3.0861000000000001</v>
      </c>
      <c r="V2454" s="20">
        <f t="shared" si="190"/>
        <v>0.33750000000000002</v>
      </c>
      <c r="W2454" s="17">
        <f t="shared" si="191"/>
        <v>2017</v>
      </c>
      <c r="X2454" t="str">
        <f t="shared" si="192"/>
        <v>Mar-2017</v>
      </c>
      <c r="Y2454" s="17">
        <f t="shared" si="193"/>
        <v>5</v>
      </c>
      <c r="Z2454" t="str">
        <f t="shared" si="194"/>
        <v>11-20%</v>
      </c>
      <c r="AA2454" s="17">
        <f>IF(COUNTIF($B$2:B2454,B2454)=1,1,0)</f>
        <v>0</v>
      </c>
      <c r="AB2454" s="17">
        <f>IF(COUNTIF($F$2:F2454,F2454)=1,1,0)</f>
        <v>0</v>
      </c>
    </row>
    <row r="2455" spans="1:28" x14ac:dyDescent="0.2">
      <c r="A2455" s="17">
        <v>2454</v>
      </c>
      <c r="B2455" t="s">
        <v>5553</v>
      </c>
      <c r="C2455" s="18">
        <v>42811</v>
      </c>
      <c r="D2455" s="18">
        <v>42816</v>
      </c>
      <c r="E2455" t="s">
        <v>50</v>
      </c>
      <c r="F2455" t="s">
        <v>5230</v>
      </c>
      <c r="G2455" t="s">
        <v>5231</v>
      </c>
      <c r="H2455" t="s">
        <v>53</v>
      </c>
      <c r="I2455" t="s">
        <v>54</v>
      </c>
      <c r="J2455" t="s">
        <v>293</v>
      </c>
      <c r="K2455" t="s">
        <v>294</v>
      </c>
      <c r="L2455">
        <v>10011</v>
      </c>
      <c r="M2455" t="s">
        <v>175</v>
      </c>
      <c r="N2455" t="s">
        <v>1782</v>
      </c>
      <c r="O2455" t="s">
        <v>98</v>
      </c>
      <c r="P2455" t="s">
        <v>188</v>
      </c>
      <c r="Q2455" t="s">
        <v>1783</v>
      </c>
      <c r="R2455" s="19">
        <v>57.06</v>
      </c>
      <c r="S2455" s="17">
        <v>3</v>
      </c>
      <c r="T2455" s="20">
        <v>0</v>
      </c>
      <c r="U2455" s="19">
        <v>18.2592</v>
      </c>
      <c r="V2455" s="20">
        <f t="shared" si="190"/>
        <v>0.32</v>
      </c>
      <c r="W2455" s="17">
        <f t="shared" si="191"/>
        <v>2017</v>
      </c>
      <c r="X2455" t="str">
        <f t="shared" si="192"/>
        <v>Mar-2017</v>
      </c>
      <c r="Y2455" s="17">
        <f t="shared" si="193"/>
        <v>5</v>
      </c>
      <c r="Z2455" t="str">
        <f t="shared" si="194"/>
        <v>0% (No Discount)</v>
      </c>
      <c r="AA2455" s="17">
        <f>IF(COUNTIF($B$2:B2455,B2455)=1,1,0)</f>
        <v>0</v>
      </c>
      <c r="AB2455" s="17">
        <f>IF(COUNTIF($F$2:F2455,F2455)=1,1,0)</f>
        <v>0</v>
      </c>
    </row>
    <row r="2456" spans="1:28" x14ac:dyDescent="0.2">
      <c r="A2456" s="17">
        <v>2455</v>
      </c>
      <c r="B2456" t="s">
        <v>5553</v>
      </c>
      <c r="C2456" s="18">
        <v>42811</v>
      </c>
      <c r="D2456" s="18">
        <v>42816</v>
      </c>
      <c r="E2456" t="s">
        <v>50</v>
      </c>
      <c r="F2456" t="s">
        <v>5230</v>
      </c>
      <c r="G2456" t="s">
        <v>5231</v>
      </c>
      <c r="H2456" t="s">
        <v>53</v>
      </c>
      <c r="I2456" t="s">
        <v>54</v>
      </c>
      <c r="J2456" t="s">
        <v>293</v>
      </c>
      <c r="K2456" t="s">
        <v>294</v>
      </c>
      <c r="L2456">
        <v>10011</v>
      </c>
      <c r="M2456" t="s">
        <v>175</v>
      </c>
      <c r="N2456" t="s">
        <v>4192</v>
      </c>
      <c r="O2456" t="s">
        <v>98</v>
      </c>
      <c r="P2456" t="s">
        <v>188</v>
      </c>
      <c r="Q2456" t="s">
        <v>4193</v>
      </c>
      <c r="R2456" s="19">
        <v>71.599999999999994</v>
      </c>
      <c r="S2456" s="17">
        <v>8</v>
      </c>
      <c r="T2456" s="20">
        <v>0</v>
      </c>
      <c r="U2456" s="19">
        <v>13.603999999999999</v>
      </c>
      <c r="V2456" s="20">
        <f t="shared" si="190"/>
        <v>0.19</v>
      </c>
      <c r="W2456" s="17">
        <f t="shared" si="191"/>
        <v>2017</v>
      </c>
      <c r="X2456" t="str">
        <f t="shared" si="192"/>
        <v>Mar-2017</v>
      </c>
      <c r="Y2456" s="17">
        <f t="shared" si="193"/>
        <v>5</v>
      </c>
      <c r="Z2456" t="str">
        <f t="shared" si="194"/>
        <v>0% (No Discount)</v>
      </c>
      <c r="AA2456" s="17">
        <f>IF(COUNTIF($B$2:B2456,B2456)=1,1,0)</f>
        <v>0</v>
      </c>
      <c r="AB2456" s="17">
        <f>IF(COUNTIF($F$2:F2456,F2456)=1,1,0)</f>
        <v>0</v>
      </c>
    </row>
    <row r="2457" spans="1:28" x14ac:dyDescent="0.2">
      <c r="A2457" s="17">
        <v>2456</v>
      </c>
      <c r="B2457" t="s">
        <v>5553</v>
      </c>
      <c r="C2457" s="18">
        <v>42811</v>
      </c>
      <c r="D2457" s="18">
        <v>42816</v>
      </c>
      <c r="E2457" t="s">
        <v>50</v>
      </c>
      <c r="F2457" t="s">
        <v>5230</v>
      </c>
      <c r="G2457" t="s">
        <v>5231</v>
      </c>
      <c r="H2457" t="s">
        <v>53</v>
      </c>
      <c r="I2457" t="s">
        <v>54</v>
      </c>
      <c r="J2457" t="s">
        <v>293</v>
      </c>
      <c r="K2457" t="s">
        <v>294</v>
      </c>
      <c r="L2457">
        <v>10011</v>
      </c>
      <c r="M2457" t="s">
        <v>175</v>
      </c>
      <c r="N2457" t="s">
        <v>4112</v>
      </c>
      <c r="O2457" t="s">
        <v>73</v>
      </c>
      <c r="P2457" t="s">
        <v>86</v>
      </c>
      <c r="Q2457" t="s">
        <v>4113</v>
      </c>
      <c r="R2457" s="19">
        <v>107.44</v>
      </c>
      <c r="S2457" s="17">
        <v>8</v>
      </c>
      <c r="T2457" s="20">
        <v>0</v>
      </c>
      <c r="U2457" s="19">
        <v>27.9344</v>
      </c>
      <c r="V2457" s="20">
        <f t="shared" si="190"/>
        <v>0.26</v>
      </c>
      <c r="W2457" s="17">
        <f t="shared" si="191"/>
        <v>2017</v>
      </c>
      <c r="X2457" t="str">
        <f t="shared" si="192"/>
        <v>Mar-2017</v>
      </c>
      <c r="Y2457" s="17">
        <f t="shared" si="193"/>
        <v>5</v>
      </c>
      <c r="Z2457" t="str">
        <f t="shared" si="194"/>
        <v>0% (No Discount)</v>
      </c>
      <c r="AA2457" s="17">
        <f>IF(COUNTIF($B$2:B2457,B2457)=1,1,0)</f>
        <v>0</v>
      </c>
      <c r="AB2457" s="17">
        <f>IF(COUNTIF($F$2:F2457,F2457)=1,1,0)</f>
        <v>0</v>
      </c>
    </row>
    <row r="2458" spans="1:28" x14ac:dyDescent="0.2">
      <c r="A2458" s="17">
        <v>2457</v>
      </c>
      <c r="B2458" t="s">
        <v>5553</v>
      </c>
      <c r="C2458" s="18">
        <v>42811</v>
      </c>
      <c r="D2458" s="18">
        <v>42816</v>
      </c>
      <c r="E2458" t="s">
        <v>50</v>
      </c>
      <c r="F2458" t="s">
        <v>5230</v>
      </c>
      <c r="G2458" t="s">
        <v>5231</v>
      </c>
      <c r="H2458" t="s">
        <v>53</v>
      </c>
      <c r="I2458" t="s">
        <v>54</v>
      </c>
      <c r="J2458" t="s">
        <v>293</v>
      </c>
      <c r="K2458" t="s">
        <v>294</v>
      </c>
      <c r="L2458">
        <v>10011</v>
      </c>
      <c r="M2458" t="s">
        <v>175</v>
      </c>
      <c r="N2458" t="s">
        <v>2653</v>
      </c>
      <c r="O2458" t="s">
        <v>73</v>
      </c>
      <c r="P2458" t="s">
        <v>74</v>
      </c>
      <c r="Q2458" t="s">
        <v>2654</v>
      </c>
      <c r="R2458" s="19">
        <v>7.31</v>
      </c>
      <c r="S2458" s="17">
        <v>1</v>
      </c>
      <c r="T2458" s="20">
        <v>0</v>
      </c>
      <c r="U2458" s="19">
        <v>3.4357000000000002</v>
      </c>
      <c r="V2458" s="20">
        <f t="shared" si="190"/>
        <v>0.47000000000000003</v>
      </c>
      <c r="W2458" s="17">
        <f t="shared" si="191"/>
        <v>2017</v>
      </c>
      <c r="X2458" t="str">
        <f t="shared" si="192"/>
        <v>Mar-2017</v>
      </c>
      <c r="Y2458" s="17">
        <f t="shared" si="193"/>
        <v>5</v>
      </c>
      <c r="Z2458" t="str">
        <f t="shared" si="194"/>
        <v>0% (No Discount)</v>
      </c>
      <c r="AA2458" s="17">
        <f>IF(COUNTIF($B$2:B2458,B2458)=1,1,0)</f>
        <v>0</v>
      </c>
      <c r="AB2458" s="17">
        <f>IF(COUNTIF($F$2:F2458,F2458)=1,1,0)</f>
        <v>0</v>
      </c>
    </row>
    <row r="2459" spans="1:28" x14ac:dyDescent="0.2">
      <c r="A2459" s="17">
        <v>2458</v>
      </c>
      <c r="B2459" t="s">
        <v>5553</v>
      </c>
      <c r="C2459" s="18">
        <v>42811</v>
      </c>
      <c r="D2459" s="18">
        <v>42816</v>
      </c>
      <c r="E2459" t="s">
        <v>50</v>
      </c>
      <c r="F2459" t="s">
        <v>5230</v>
      </c>
      <c r="G2459" t="s">
        <v>5231</v>
      </c>
      <c r="H2459" t="s">
        <v>53</v>
      </c>
      <c r="I2459" t="s">
        <v>54</v>
      </c>
      <c r="J2459" t="s">
        <v>293</v>
      </c>
      <c r="K2459" t="s">
        <v>294</v>
      </c>
      <c r="L2459">
        <v>10011</v>
      </c>
      <c r="M2459" t="s">
        <v>175</v>
      </c>
      <c r="N2459" t="s">
        <v>206</v>
      </c>
      <c r="O2459" t="s">
        <v>73</v>
      </c>
      <c r="P2459" t="s">
        <v>95</v>
      </c>
      <c r="Q2459" t="s">
        <v>207</v>
      </c>
      <c r="R2459" s="19">
        <v>59.1</v>
      </c>
      <c r="S2459" s="17">
        <v>6</v>
      </c>
      <c r="T2459" s="20">
        <v>0</v>
      </c>
      <c r="U2459" s="19">
        <v>22.457999999999998</v>
      </c>
      <c r="V2459" s="20">
        <f t="shared" si="190"/>
        <v>0.37999999999999995</v>
      </c>
      <c r="W2459" s="17">
        <f t="shared" si="191"/>
        <v>2017</v>
      </c>
      <c r="X2459" t="str">
        <f t="shared" si="192"/>
        <v>Mar-2017</v>
      </c>
      <c r="Y2459" s="17">
        <f t="shared" si="193"/>
        <v>5</v>
      </c>
      <c r="Z2459" t="str">
        <f t="shared" si="194"/>
        <v>0% (No Discount)</v>
      </c>
      <c r="AA2459" s="17">
        <f>IF(COUNTIF($B$2:B2459,B2459)=1,1,0)</f>
        <v>0</v>
      </c>
      <c r="AB2459" s="17">
        <f>IF(COUNTIF($F$2:F2459,F2459)=1,1,0)</f>
        <v>0</v>
      </c>
    </row>
    <row r="2460" spans="1:28" x14ac:dyDescent="0.2">
      <c r="A2460" s="17">
        <v>2459</v>
      </c>
      <c r="B2460" t="s">
        <v>5553</v>
      </c>
      <c r="C2460" s="18">
        <v>42811</v>
      </c>
      <c r="D2460" s="18">
        <v>42816</v>
      </c>
      <c r="E2460" t="s">
        <v>50</v>
      </c>
      <c r="F2460" t="s">
        <v>5230</v>
      </c>
      <c r="G2460" t="s">
        <v>5231</v>
      </c>
      <c r="H2460" t="s">
        <v>53</v>
      </c>
      <c r="I2460" t="s">
        <v>54</v>
      </c>
      <c r="J2460" t="s">
        <v>293</v>
      </c>
      <c r="K2460" t="s">
        <v>294</v>
      </c>
      <c r="L2460">
        <v>10011</v>
      </c>
      <c r="M2460" t="s">
        <v>175</v>
      </c>
      <c r="N2460" t="s">
        <v>757</v>
      </c>
      <c r="O2460" t="s">
        <v>73</v>
      </c>
      <c r="P2460" t="s">
        <v>86</v>
      </c>
      <c r="Q2460" t="s">
        <v>758</v>
      </c>
      <c r="R2460" s="19">
        <v>46.53</v>
      </c>
      <c r="S2460" s="17">
        <v>3</v>
      </c>
      <c r="T2460" s="20">
        <v>0</v>
      </c>
      <c r="U2460" s="19">
        <v>12.097799999999999</v>
      </c>
      <c r="V2460" s="20">
        <f t="shared" si="190"/>
        <v>0.26</v>
      </c>
      <c r="W2460" s="17">
        <f t="shared" si="191"/>
        <v>2017</v>
      </c>
      <c r="X2460" t="str">
        <f t="shared" si="192"/>
        <v>Mar-2017</v>
      </c>
      <c r="Y2460" s="17">
        <f t="shared" si="193"/>
        <v>5</v>
      </c>
      <c r="Z2460" t="str">
        <f t="shared" si="194"/>
        <v>0% (No Discount)</v>
      </c>
      <c r="AA2460" s="17">
        <f>IF(COUNTIF($B$2:B2460,B2460)=1,1,0)</f>
        <v>0</v>
      </c>
      <c r="AB2460" s="17">
        <f>IF(COUNTIF($F$2:F2460,F2460)=1,1,0)</f>
        <v>0</v>
      </c>
    </row>
    <row r="2461" spans="1:28" x14ac:dyDescent="0.2">
      <c r="A2461" s="17">
        <v>2460</v>
      </c>
      <c r="B2461" t="s">
        <v>5556</v>
      </c>
      <c r="C2461" s="18">
        <v>42962</v>
      </c>
      <c r="D2461" s="18">
        <v>42968</v>
      </c>
      <c r="E2461" t="s">
        <v>77</v>
      </c>
      <c r="F2461" t="s">
        <v>4297</v>
      </c>
      <c r="G2461" t="s">
        <v>4298</v>
      </c>
      <c r="H2461" t="s">
        <v>53</v>
      </c>
      <c r="I2461" t="s">
        <v>54</v>
      </c>
      <c r="J2461" t="s">
        <v>2158</v>
      </c>
      <c r="K2461" t="s">
        <v>817</v>
      </c>
      <c r="L2461">
        <v>7060</v>
      </c>
      <c r="M2461" t="s">
        <v>175</v>
      </c>
      <c r="N2461" t="s">
        <v>1639</v>
      </c>
      <c r="O2461" t="s">
        <v>73</v>
      </c>
      <c r="P2461" t="s">
        <v>105</v>
      </c>
      <c r="Q2461" t="s">
        <v>1640</v>
      </c>
      <c r="R2461" s="19">
        <v>97.84</v>
      </c>
      <c r="S2461" s="17">
        <v>2</v>
      </c>
      <c r="T2461" s="20">
        <v>0</v>
      </c>
      <c r="U2461" s="19">
        <v>25.438400000000001</v>
      </c>
      <c r="V2461" s="20">
        <f t="shared" si="190"/>
        <v>0.26</v>
      </c>
      <c r="W2461" s="17">
        <f t="shared" si="191"/>
        <v>2017</v>
      </c>
      <c r="X2461" t="str">
        <f t="shared" si="192"/>
        <v>Aug-2017</v>
      </c>
      <c r="Y2461" s="17">
        <f t="shared" si="193"/>
        <v>6</v>
      </c>
      <c r="Z2461" t="str">
        <f t="shared" si="194"/>
        <v>0% (No Discount)</v>
      </c>
      <c r="AA2461" s="17">
        <f>IF(COUNTIF($B$2:B2461,B2461)=1,1,0)</f>
        <v>1</v>
      </c>
      <c r="AB2461" s="17">
        <f>IF(COUNTIF($F$2:F2461,F2461)=1,1,0)</f>
        <v>0</v>
      </c>
    </row>
    <row r="2462" spans="1:28" x14ac:dyDescent="0.2">
      <c r="A2462" s="17">
        <v>2461</v>
      </c>
      <c r="B2462" t="s">
        <v>5557</v>
      </c>
      <c r="C2462" s="18">
        <v>42196</v>
      </c>
      <c r="D2462" s="18">
        <v>42198</v>
      </c>
      <c r="E2462" t="s">
        <v>50</v>
      </c>
      <c r="F2462" t="s">
        <v>5558</v>
      </c>
      <c r="G2462" t="s">
        <v>5559</v>
      </c>
      <c r="H2462" t="s">
        <v>53</v>
      </c>
      <c r="I2462" t="s">
        <v>54</v>
      </c>
      <c r="J2462" t="s">
        <v>122</v>
      </c>
      <c r="K2462" t="s">
        <v>123</v>
      </c>
      <c r="L2462">
        <v>98115</v>
      </c>
      <c r="M2462" t="s">
        <v>71</v>
      </c>
      <c r="N2462" t="s">
        <v>3327</v>
      </c>
      <c r="O2462" t="s">
        <v>73</v>
      </c>
      <c r="P2462" t="s">
        <v>117</v>
      </c>
      <c r="Q2462" t="s">
        <v>3328</v>
      </c>
      <c r="R2462" s="19">
        <v>29.97</v>
      </c>
      <c r="S2462" s="17">
        <v>3</v>
      </c>
      <c r="T2462" s="20">
        <v>0</v>
      </c>
      <c r="U2462" s="19">
        <v>13.486499999999999</v>
      </c>
      <c r="V2462" s="20">
        <f t="shared" si="190"/>
        <v>0.45</v>
      </c>
      <c r="W2462" s="17">
        <f t="shared" si="191"/>
        <v>2015</v>
      </c>
      <c r="X2462" t="str">
        <f t="shared" si="192"/>
        <v>Jul-2015</v>
      </c>
      <c r="Y2462" s="17">
        <f t="shared" si="193"/>
        <v>2</v>
      </c>
      <c r="Z2462" t="str">
        <f t="shared" si="194"/>
        <v>0% (No Discount)</v>
      </c>
      <c r="AA2462" s="17">
        <f>IF(COUNTIF($B$2:B2462,B2462)=1,1,0)</f>
        <v>1</v>
      </c>
      <c r="AB2462" s="17">
        <f>IF(COUNTIF($F$2:F2462,F2462)=1,1,0)</f>
        <v>1</v>
      </c>
    </row>
    <row r="2463" spans="1:28" x14ac:dyDescent="0.2">
      <c r="A2463" s="17">
        <v>2462</v>
      </c>
      <c r="B2463" t="s">
        <v>5557</v>
      </c>
      <c r="C2463" s="18">
        <v>42196</v>
      </c>
      <c r="D2463" s="18">
        <v>42198</v>
      </c>
      <c r="E2463" t="s">
        <v>50</v>
      </c>
      <c r="F2463" t="s">
        <v>5558</v>
      </c>
      <c r="G2463" t="s">
        <v>5559</v>
      </c>
      <c r="H2463" t="s">
        <v>53</v>
      </c>
      <c r="I2463" t="s">
        <v>54</v>
      </c>
      <c r="J2463" t="s">
        <v>122</v>
      </c>
      <c r="K2463" t="s">
        <v>123</v>
      </c>
      <c r="L2463">
        <v>98115</v>
      </c>
      <c r="M2463" t="s">
        <v>71</v>
      </c>
      <c r="N2463" t="s">
        <v>3162</v>
      </c>
      <c r="O2463" t="s">
        <v>73</v>
      </c>
      <c r="P2463" t="s">
        <v>102</v>
      </c>
      <c r="Q2463" t="s">
        <v>3163</v>
      </c>
      <c r="R2463" s="19">
        <v>98.352000000000004</v>
      </c>
      <c r="S2463" s="17">
        <v>3</v>
      </c>
      <c r="T2463" s="20">
        <v>0.2</v>
      </c>
      <c r="U2463" s="19">
        <v>34.423200000000001</v>
      </c>
      <c r="V2463" s="20">
        <f t="shared" si="190"/>
        <v>0.35</v>
      </c>
      <c r="W2463" s="17">
        <f t="shared" si="191"/>
        <v>2015</v>
      </c>
      <c r="X2463" t="str">
        <f t="shared" si="192"/>
        <v>Jul-2015</v>
      </c>
      <c r="Y2463" s="17">
        <f t="shared" si="193"/>
        <v>2</v>
      </c>
      <c r="Z2463" t="str">
        <f t="shared" si="194"/>
        <v>11-20%</v>
      </c>
      <c r="AA2463" s="17">
        <f>IF(COUNTIF($B$2:B2463,B2463)=1,1,0)</f>
        <v>0</v>
      </c>
      <c r="AB2463" s="17">
        <f>IF(COUNTIF($F$2:F2463,F2463)=1,1,0)</f>
        <v>0</v>
      </c>
    </row>
    <row r="2464" spans="1:28" x14ac:dyDescent="0.2">
      <c r="A2464" s="17">
        <v>2463</v>
      </c>
      <c r="B2464" t="s">
        <v>5560</v>
      </c>
      <c r="C2464" s="18">
        <v>43072</v>
      </c>
      <c r="D2464" s="18">
        <v>43078</v>
      </c>
      <c r="E2464" t="s">
        <v>77</v>
      </c>
      <c r="F2464" t="s">
        <v>3647</v>
      </c>
      <c r="G2464" t="s">
        <v>3648</v>
      </c>
      <c r="H2464" t="s">
        <v>53</v>
      </c>
      <c r="I2464" t="s">
        <v>54</v>
      </c>
      <c r="J2464" t="s">
        <v>293</v>
      </c>
      <c r="K2464" t="s">
        <v>294</v>
      </c>
      <c r="L2464">
        <v>10009</v>
      </c>
      <c r="M2464" t="s">
        <v>175</v>
      </c>
      <c r="N2464" t="s">
        <v>1229</v>
      </c>
      <c r="O2464" t="s">
        <v>73</v>
      </c>
      <c r="P2464" t="s">
        <v>102</v>
      </c>
      <c r="Q2464" t="s">
        <v>1230</v>
      </c>
      <c r="R2464" s="19">
        <v>83.92</v>
      </c>
      <c r="S2464" s="17">
        <v>5</v>
      </c>
      <c r="T2464" s="20">
        <v>0.2</v>
      </c>
      <c r="U2464" s="19">
        <v>29.372</v>
      </c>
      <c r="V2464" s="20">
        <f t="shared" si="190"/>
        <v>0.35</v>
      </c>
      <c r="W2464" s="17">
        <f t="shared" si="191"/>
        <v>2017</v>
      </c>
      <c r="X2464" t="str">
        <f t="shared" si="192"/>
        <v>Dec-2017</v>
      </c>
      <c r="Y2464" s="17">
        <f t="shared" si="193"/>
        <v>6</v>
      </c>
      <c r="Z2464" t="str">
        <f t="shared" si="194"/>
        <v>11-20%</v>
      </c>
      <c r="AA2464" s="17">
        <f>IF(COUNTIF($B$2:B2464,B2464)=1,1,0)</f>
        <v>1</v>
      </c>
      <c r="AB2464" s="17">
        <f>IF(COUNTIF($F$2:F2464,F2464)=1,1,0)</f>
        <v>0</v>
      </c>
    </row>
    <row r="2465" spans="1:28" x14ac:dyDescent="0.2">
      <c r="A2465" s="17">
        <v>2464</v>
      </c>
      <c r="B2465" t="s">
        <v>5560</v>
      </c>
      <c r="C2465" s="18">
        <v>43072</v>
      </c>
      <c r="D2465" s="18">
        <v>43078</v>
      </c>
      <c r="E2465" t="s">
        <v>77</v>
      </c>
      <c r="F2465" t="s">
        <v>3647</v>
      </c>
      <c r="G2465" t="s">
        <v>3648</v>
      </c>
      <c r="H2465" t="s">
        <v>53</v>
      </c>
      <c r="I2465" t="s">
        <v>54</v>
      </c>
      <c r="J2465" t="s">
        <v>293</v>
      </c>
      <c r="K2465" t="s">
        <v>294</v>
      </c>
      <c r="L2465">
        <v>10009</v>
      </c>
      <c r="M2465" t="s">
        <v>175</v>
      </c>
      <c r="N2465" t="s">
        <v>5424</v>
      </c>
      <c r="O2465" t="s">
        <v>73</v>
      </c>
      <c r="P2465" t="s">
        <v>102</v>
      </c>
      <c r="Q2465" t="s">
        <v>5425</v>
      </c>
      <c r="R2465" s="19">
        <v>14.624000000000001</v>
      </c>
      <c r="S2465" s="17">
        <v>2</v>
      </c>
      <c r="T2465" s="20">
        <v>0.2</v>
      </c>
      <c r="U2465" s="19">
        <v>5.1184000000000003</v>
      </c>
      <c r="V2465" s="20">
        <f t="shared" si="190"/>
        <v>0.35000000000000003</v>
      </c>
      <c r="W2465" s="17">
        <f t="shared" si="191"/>
        <v>2017</v>
      </c>
      <c r="X2465" t="str">
        <f t="shared" si="192"/>
        <v>Dec-2017</v>
      </c>
      <c r="Y2465" s="17">
        <f t="shared" si="193"/>
        <v>6</v>
      </c>
      <c r="Z2465" t="str">
        <f t="shared" si="194"/>
        <v>11-20%</v>
      </c>
      <c r="AA2465" s="17">
        <f>IF(COUNTIF($B$2:B2465,B2465)=1,1,0)</f>
        <v>0</v>
      </c>
      <c r="AB2465" s="17">
        <f>IF(COUNTIF($F$2:F2465,F2465)=1,1,0)</f>
        <v>0</v>
      </c>
    </row>
    <row r="2466" spans="1:28" x14ac:dyDescent="0.2">
      <c r="A2466" s="17">
        <v>2465</v>
      </c>
      <c r="B2466" t="s">
        <v>5560</v>
      </c>
      <c r="C2466" s="18">
        <v>43072</v>
      </c>
      <c r="D2466" s="18">
        <v>43078</v>
      </c>
      <c r="E2466" t="s">
        <v>77</v>
      </c>
      <c r="F2466" t="s">
        <v>3647</v>
      </c>
      <c r="G2466" t="s">
        <v>3648</v>
      </c>
      <c r="H2466" t="s">
        <v>53</v>
      </c>
      <c r="I2466" t="s">
        <v>54</v>
      </c>
      <c r="J2466" t="s">
        <v>293</v>
      </c>
      <c r="K2466" t="s">
        <v>294</v>
      </c>
      <c r="L2466">
        <v>10009</v>
      </c>
      <c r="M2466" t="s">
        <v>175</v>
      </c>
      <c r="N2466" t="s">
        <v>3243</v>
      </c>
      <c r="O2466" t="s">
        <v>98</v>
      </c>
      <c r="P2466" t="s">
        <v>99</v>
      </c>
      <c r="Q2466" t="s">
        <v>3244</v>
      </c>
      <c r="R2466" s="19">
        <v>136.99</v>
      </c>
      <c r="S2466" s="17">
        <v>1</v>
      </c>
      <c r="T2466" s="20">
        <v>0</v>
      </c>
      <c r="U2466" s="19">
        <v>36.987299999999998</v>
      </c>
      <c r="V2466" s="20">
        <f t="shared" si="190"/>
        <v>0.26999999999999996</v>
      </c>
      <c r="W2466" s="17">
        <f t="shared" si="191"/>
        <v>2017</v>
      </c>
      <c r="X2466" t="str">
        <f t="shared" si="192"/>
        <v>Dec-2017</v>
      </c>
      <c r="Y2466" s="17">
        <f t="shared" si="193"/>
        <v>6</v>
      </c>
      <c r="Z2466" t="str">
        <f t="shared" si="194"/>
        <v>0% (No Discount)</v>
      </c>
      <c r="AA2466" s="17">
        <f>IF(COUNTIF($B$2:B2466,B2466)=1,1,0)</f>
        <v>0</v>
      </c>
      <c r="AB2466" s="17">
        <f>IF(COUNTIF($F$2:F2466,F2466)=1,1,0)</f>
        <v>0</v>
      </c>
    </row>
    <row r="2467" spans="1:28" x14ac:dyDescent="0.2">
      <c r="A2467" s="17">
        <v>2466</v>
      </c>
      <c r="B2467" t="s">
        <v>5560</v>
      </c>
      <c r="C2467" s="18">
        <v>43072</v>
      </c>
      <c r="D2467" s="18">
        <v>43078</v>
      </c>
      <c r="E2467" t="s">
        <v>77</v>
      </c>
      <c r="F2467" t="s">
        <v>3647</v>
      </c>
      <c r="G2467" t="s">
        <v>3648</v>
      </c>
      <c r="H2467" t="s">
        <v>53</v>
      </c>
      <c r="I2467" t="s">
        <v>54</v>
      </c>
      <c r="J2467" t="s">
        <v>293</v>
      </c>
      <c r="K2467" t="s">
        <v>294</v>
      </c>
      <c r="L2467">
        <v>10009</v>
      </c>
      <c r="M2467" t="s">
        <v>175</v>
      </c>
      <c r="N2467" t="s">
        <v>1582</v>
      </c>
      <c r="O2467" t="s">
        <v>73</v>
      </c>
      <c r="P2467" t="s">
        <v>74</v>
      </c>
      <c r="Q2467" t="s">
        <v>1583</v>
      </c>
      <c r="R2467" s="19">
        <v>3.15</v>
      </c>
      <c r="S2467" s="17">
        <v>1</v>
      </c>
      <c r="T2467" s="20">
        <v>0</v>
      </c>
      <c r="U2467" s="19">
        <v>1.512</v>
      </c>
      <c r="V2467" s="20">
        <f t="shared" si="190"/>
        <v>0.48000000000000004</v>
      </c>
      <c r="W2467" s="17">
        <f t="shared" si="191"/>
        <v>2017</v>
      </c>
      <c r="X2467" t="str">
        <f t="shared" si="192"/>
        <v>Dec-2017</v>
      </c>
      <c r="Y2467" s="17">
        <f t="shared" si="193"/>
        <v>6</v>
      </c>
      <c r="Z2467" t="str">
        <f t="shared" si="194"/>
        <v>0% (No Discount)</v>
      </c>
      <c r="AA2467" s="17">
        <f>IF(COUNTIF($B$2:B2467,B2467)=1,1,0)</f>
        <v>0</v>
      </c>
      <c r="AB2467" s="17">
        <f>IF(COUNTIF($F$2:F2467,F2467)=1,1,0)</f>
        <v>0</v>
      </c>
    </row>
    <row r="2468" spans="1:28" x14ac:dyDescent="0.2">
      <c r="A2468" s="17">
        <v>2467</v>
      </c>
      <c r="B2468" t="s">
        <v>5561</v>
      </c>
      <c r="C2468" s="18">
        <v>42859</v>
      </c>
      <c r="D2468" s="18">
        <v>42863</v>
      </c>
      <c r="E2468" t="s">
        <v>77</v>
      </c>
      <c r="F2468" t="s">
        <v>1551</v>
      </c>
      <c r="G2468" t="s">
        <v>1552</v>
      </c>
      <c r="H2468" t="s">
        <v>53</v>
      </c>
      <c r="I2468" t="s">
        <v>54</v>
      </c>
      <c r="J2468" t="s">
        <v>5562</v>
      </c>
      <c r="K2468" t="s">
        <v>346</v>
      </c>
      <c r="L2468">
        <v>23602</v>
      </c>
      <c r="M2468" t="s">
        <v>57</v>
      </c>
      <c r="N2468" t="s">
        <v>5563</v>
      </c>
      <c r="O2468" t="s">
        <v>73</v>
      </c>
      <c r="P2468" t="s">
        <v>117</v>
      </c>
      <c r="Q2468" t="s">
        <v>5564</v>
      </c>
      <c r="R2468" s="19">
        <v>9.11</v>
      </c>
      <c r="S2468" s="17">
        <v>1</v>
      </c>
      <c r="T2468" s="20">
        <v>0</v>
      </c>
      <c r="U2468" s="19">
        <v>4.0994999999999999</v>
      </c>
      <c r="V2468" s="20">
        <f t="shared" si="190"/>
        <v>0.45</v>
      </c>
      <c r="W2468" s="17">
        <f t="shared" si="191"/>
        <v>2017</v>
      </c>
      <c r="X2468" t="str">
        <f t="shared" si="192"/>
        <v>May-2017</v>
      </c>
      <c r="Y2468" s="17">
        <f t="shared" si="193"/>
        <v>4</v>
      </c>
      <c r="Z2468" t="str">
        <f t="shared" si="194"/>
        <v>0% (No Discount)</v>
      </c>
      <c r="AA2468" s="17">
        <f>IF(COUNTIF($B$2:B2468,B2468)=1,1,0)</f>
        <v>1</v>
      </c>
      <c r="AB2468" s="17">
        <f>IF(COUNTIF($F$2:F2468,F2468)=1,1,0)</f>
        <v>0</v>
      </c>
    </row>
    <row r="2469" spans="1:28" x14ac:dyDescent="0.2">
      <c r="A2469" s="17">
        <v>2468</v>
      </c>
      <c r="B2469" t="s">
        <v>5561</v>
      </c>
      <c r="C2469" s="18">
        <v>42859</v>
      </c>
      <c r="D2469" s="18">
        <v>42863</v>
      </c>
      <c r="E2469" t="s">
        <v>77</v>
      </c>
      <c r="F2469" t="s">
        <v>1551</v>
      </c>
      <c r="G2469" t="s">
        <v>1552</v>
      </c>
      <c r="H2469" t="s">
        <v>53</v>
      </c>
      <c r="I2469" t="s">
        <v>54</v>
      </c>
      <c r="J2469" t="s">
        <v>5562</v>
      </c>
      <c r="K2469" t="s">
        <v>346</v>
      </c>
      <c r="L2469">
        <v>23602</v>
      </c>
      <c r="M2469" t="s">
        <v>57</v>
      </c>
      <c r="N2469" t="s">
        <v>1548</v>
      </c>
      <c r="O2469" t="s">
        <v>73</v>
      </c>
      <c r="P2469" t="s">
        <v>86</v>
      </c>
      <c r="Q2469" t="s">
        <v>1549</v>
      </c>
      <c r="R2469" s="19">
        <v>571.44000000000005</v>
      </c>
      <c r="S2469" s="17">
        <v>4</v>
      </c>
      <c r="T2469" s="20">
        <v>0</v>
      </c>
      <c r="U2469" s="19">
        <v>165.7176</v>
      </c>
      <c r="V2469" s="20">
        <f t="shared" si="190"/>
        <v>0.28999999999999998</v>
      </c>
      <c r="W2469" s="17">
        <f t="shared" si="191"/>
        <v>2017</v>
      </c>
      <c r="X2469" t="str">
        <f t="shared" si="192"/>
        <v>May-2017</v>
      </c>
      <c r="Y2469" s="17">
        <f t="shared" si="193"/>
        <v>4</v>
      </c>
      <c r="Z2469" t="str">
        <f t="shared" si="194"/>
        <v>0% (No Discount)</v>
      </c>
      <c r="AA2469" s="17">
        <f>IF(COUNTIF($B$2:B2469,B2469)=1,1,0)</f>
        <v>0</v>
      </c>
      <c r="AB2469" s="17">
        <f>IF(COUNTIF($F$2:F2469,F2469)=1,1,0)</f>
        <v>0</v>
      </c>
    </row>
    <row r="2470" spans="1:28" x14ac:dyDescent="0.2">
      <c r="A2470" s="17">
        <v>2469</v>
      </c>
      <c r="B2470" t="s">
        <v>5561</v>
      </c>
      <c r="C2470" s="18">
        <v>42859</v>
      </c>
      <c r="D2470" s="18">
        <v>42863</v>
      </c>
      <c r="E2470" t="s">
        <v>77</v>
      </c>
      <c r="F2470" t="s">
        <v>1551</v>
      </c>
      <c r="G2470" t="s">
        <v>1552</v>
      </c>
      <c r="H2470" t="s">
        <v>53</v>
      </c>
      <c r="I2470" t="s">
        <v>54</v>
      </c>
      <c r="J2470" t="s">
        <v>5562</v>
      </c>
      <c r="K2470" t="s">
        <v>346</v>
      </c>
      <c r="L2470">
        <v>23602</v>
      </c>
      <c r="M2470" t="s">
        <v>57</v>
      </c>
      <c r="N2470" t="s">
        <v>5565</v>
      </c>
      <c r="O2470" t="s">
        <v>73</v>
      </c>
      <c r="P2470" t="s">
        <v>117</v>
      </c>
      <c r="Q2470" t="s">
        <v>5566</v>
      </c>
      <c r="R2470" s="19">
        <v>32.4</v>
      </c>
      <c r="S2470" s="17">
        <v>5</v>
      </c>
      <c r="T2470" s="20">
        <v>0</v>
      </c>
      <c r="U2470" s="19">
        <v>15.552</v>
      </c>
      <c r="V2470" s="20">
        <f t="shared" si="190"/>
        <v>0.48</v>
      </c>
      <c r="W2470" s="17">
        <f t="shared" si="191"/>
        <v>2017</v>
      </c>
      <c r="X2470" t="str">
        <f t="shared" si="192"/>
        <v>May-2017</v>
      </c>
      <c r="Y2470" s="17">
        <f t="shared" si="193"/>
        <v>4</v>
      </c>
      <c r="Z2470" t="str">
        <f t="shared" si="194"/>
        <v>0% (No Discount)</v>
      </c>
      <c r="AA2470" s="17">
        <f>IF(COUNTIF($B$2:B2470,B2470)=1,1,0)</f>
        <v>0</v>
      </c>
      <c r="AB2470" s="17">
        <f>IF(COUNTIF($F$2:F2470,F2470)=1,1,0)</f>
        <v>0</v>
      </c>
    </row>
    <row r="2471" spans="1:28" x14ac:dyDescent="0.2">
      <c r="A2471" s="17">
        <v>2470</v>
      </c>
      <c r="B2471" t="s">
        <v>5561</v>
      </c>
      <c r="C2471" s="18">
        <v>42859</v>
      </c>
      <c r="D2471" s="18">
        <v>42863</v>
      </c>
      <c r="E2471" t="s">
        <v>77</v>
      </c>
      <c r="F2471" t="s">
        <v>1551</v>
      </c>
      <c r="G2471" t="s">
        <v>1552</v>
      </c>
      <c r="H2471" t="s">
        <v>53</v>
      </c>
      <c r="I2471" t="s">
        <v>54</v>
      </c>
      <c r="J2471" t="s">
        <v>5562</v>
      </c>
      <c r="K2471" t="s">
        <v>346</v>
      </c>
      <c r="L2471">
        <v>23602</v>
      </c>
      <c r="M2471" t="s">
        <v>57</v>
      </c>
      <c r="N2471" t="s">
        <v>4141</v>
      </c>
      <c r="O2471" t="s">
        <v>73</v>
      </c>
      <c r="P2471" t="s">
        <v>86</v>
      </c>
      <c r="Q2471" t="s">
        <v>4142</v>
      </c>
      <c r="R2471" s="19">
        <v>16.91</v>
      </c>
      <c r="S2471" s="17">
        <v>1</v>
      </c>
      <c r="T2471" s="20">
        <v>0</v>
      </c>
      <c r="U2471" s="19">
        <v>4.5656999999999996</v>
      </c>
      <c r="V2471" s="20">
        <f t="shared" si="190"/>
        <v>0.26999999999999996</v>
      </c>
      <c r="W2471" s="17">
        <f t="shared" si="191"/>
        <v>2017</v>
      </c>
      <c r="X2471" t="str">
        <f t="shared" si="192"/>
        <v>May-2017</v>
      </c>
      <c r="Y2471" s="17">
        <f t="shared" si="193"/>
        <v>4</v>
      </c>
      <c r="Z2471" t="str">
        <f t="shared" si="194"/>
        <v>0% (No Discount)</v>
      </c>
      <c r="AA2471" s="17">
        <f>IF(COUNTIF($B$2:B2471,B2471)=1,1,0)</f>
        <v>0</v>
      </c>
      <c r="AB2471" s="17">
        <f>IF(COUNTIF($F$2:F2471,F2471)=1,1,0)</f>
        <v>0</v>
      </c>
    </row>
    <row r="2472" spans="1:28" x14ac:dyDescent="0.2">
      <c r="A2472" s="17">
        <v>2471</v>
      </c>
      <c r="B2472" t="s">
        <v>5567</v>
      </c>
      <c r="C2472" s="18">
        <v>42391</v>
      </c>
      <c r="D2472" s="18">
        <v>42397</v>
      </c>
      <c r="E2472" t="s">
        <v>77</v>
      </c>
      <c r="F2472" t="s">
        <v>5568</v>
      </c>
      <c r="G2472" t="s">
        <v>5569</v>
      </c>
      <c r="H2472" t="s">
        <v>53</v>
      </c>
      <c r="I2472" t="s">
        <v>54</v>
      </c>
      <c r="J2472" t="s">
        <v>1738</v>
      </c>
      <c r="K2472" t="s">
        <v>115</v>
      </c>
      <c r="L2472">
        <v>28314</v>
      </c>
      <c r="M2472" t="s">
        <v>57</v>
      </c>
      <c r="N2472" t="s">
        <v>5570</v>
      </c>
      <c r="O2472" t="s">
        <v>59</v>
      </c>
      <c r="P2472" t="s">
        <v>92</v>
      </c>
      <c r="Q2472" t="s">
        <v>5571</v>
      </c>
      <c r="R2472" s="19">
        <v>14.272</v>
      </c>
      <c r="S2472" s="17">
        <v>8</v>
      </c>
      <c r="T2472" s="20">
        <v>0.2</v>
      </c>
      <c r="U2472" s="19">
        <v>4.2816000000000001</v>
      </c>
      <c r="V2472" s="20">
        <f t="shared" si="190"/>
        <v>0.3</v>
      </c>
      <c r="W2472" s="17">
        <f t="shared" si="191"/>
        <v>2016</v>
      </c>
      <c r="X2472" t="str">
        <f t="shared" si="192"/>
        <v>Jan-2016</v>
      </c>
      <c r="Y2472" s="17">
        <f t="shared" si="193"/>
        <v>6</v>
      </c>
      <c r="Z2472" t="str">
        <f t="shared" si="194"/>
        <v>11-20%</v>
      </c>
      <c r="AA2472" s="17">
        <f>IF(COUNTIF($B$2:B2472,B2472)=1,1,0)</f>
        <v>1</v>
      </c>
      <c r="AB2472" s="17">
        <f>IF(COUNTIF($F$2:F2472,F2472)=1,1,0)</f>
        <v>1</v>
      </c>
    </row>
    <row r="2473" spans="1:28" x14ac:dyDescent="0.2">
      <c r="A2473" s="17">
        <v>2472</v>
      </c>
      <c r="B2473" t="s">
        <v>5567</v>
      </c>
      <c r="C2473" s="18">
        <v>42391</v>
      </c>
      <c r="D2473" s="18">
        <v>42397</v>
      </c>
      <c r="E2473" t="s">
        <v>77</v>
      </c>
      <c r="F2473" t="s">
        <v>5568</v>
      </c>
      <c r="G2473" t="s">
        <v>5569</v>
      </c>
      <c r="H2473" t="s">
        <v>53</v>
      </c>
      <c r="I2473" t="s">
        <v>54</v>
      </c>
      <c r="J2473" t="s">
        <v>1738</v>
      </c>
      <c r="K2473" t="s">
        <v>115</v>
      </c>
      <c r="L2473">
        <v>28314</v>
      </c>
      <c r="M2473" t="s">
        <v>57</v>
      </c>
      <c r="N2473" t="s">
        <v>5055</v>
      </c>
      <c r="O2473" t="s">
        <v>59</v>
      </c>
      <c r="P2473" t="s">
        <v>60</v>
      </c>
      <c r="Q2473" t="s">
        <v>5572</v>
      </c>
      <c r="R2473" s="19">
        <v>451.13600000000002</v>
      </c>
      <c r="S2473" s="17">
        <v>4</v>
      </c>
      <c r="T2473" s="20">
        <v>0.2</v>
      </c>
      <c r="U2473" s="19">
        <v>-67.670400000000001</v>
      </c>
      <c r="V2473" s="20">
        <f t="shared" si="190"/>
        <v>-0.15</v>
      </c>
      <c r="W2473" s="17">
        <f t="shared" si="191"/>
        <v>2016</v>
      </c>
      <c r="X2473" t="str">
        <f t="shared" si="192"/>
        <v>Jan-2016</v>
      </c>
      <c r="Y2473" s="17">
        <f t="shared" si="193"/>
        <v>6</v>
      </c>
      <c r="Z2473" t="str">
        <f t="shared" si="194"/>
        <v>11-20%</v>
      </c>
      <c r="AA2473" s="17">
        <f>IF(COUNTIF($B$2:B2473,B2473)=1,1,0)</f>
        <v>0</v>
      </c>
      <c r="AB2473" s="17">
        <f>IF(COUNTIF($F$2:F2473,F2473)=1,1,0)</f>
        <v>0</v>
      </c>
    </row>
    <row r="2474" spans="1:28" x14ac:dyDescent="0.2">
      <c r="A2474" s="17">
        <v>2473</v>
      </c>
      <c r="B2474" t="s">
        <v>5567</v>
      </c>
      <c r="C2474" s="18">
        <v>42391</v>
      </c>
      <c r="D2474" s="18">
        <v>42397</v>
      </c>
      <c r="E2474" t="s">
        <v>77</v>
      </c>
      <c r="F2474" t="s">
        <v>5568</v>
      </c>
      <c r="G2474" t="s">
        <v>5569</v>
      </c>
      <c r="H2474" t="s">
        <v>53</v>
      </c>
      <c r="I2474" t="s">
        <v>54</v>
      </c>
      <c r="J2474" t="s">
        <v>1738</v>
      </c>
      <c r="K2474" t="s">
        <v>115</v>
      </c>
      <c r="L2474">
        <v>28314</v>
      </c>
      <c r="M2474" t="s">
        <v>57</v>
      </c>
      <c r="N2474" t="s">
        <v>5167</v>
      </c>
      <c r="O2474" t="s">
        <v>73</v>
      </c>
      <c r="P2474" t="s">
        <v>105</v>
      </c>
      <c r="Q2474" t="s">
        <v>5168</v>
      </c>
      <c r="R2474" s="19">
        <v>64.864000000000004</v>
      </c>
      <c r="S2474" s="17">
        <v>4</v>
      </c>
      <c r="T2474" s="20">
        <v>0.2</v>
      </c>
      <c r="U2474" s="19">
        <v>6.4863999999999997</v>
      </c>
      <c r="V2474" s="20">
        <f t="shared" si="190"/>
        <v>9.9999999999999992E-2</v>
      </c>
      <c r="W2474" s="17">
        <f t="shared" si="191"/>
        <v>2016</v>
      </c>
      <c r="X2474" t="str">
        <f t="shared" si="192"/>
        <v>Jan-2016</v>
      </c>
      <c r="Y2474" s="17">
        <f t="shared" si="193"/>
        <v>6</v>
      </c>
      <c r="Z2474" t="str">
        <f t="shared" si="194"/>
        <v>11-20%</v>
      </c>
      <c r="AA2474" s="17">
        <f>IF(COUNTIF($B$2:B2474,B2474)=1,1,0)</f>
        <v>0</v>
      </c>
      <c r="AB2474" s="17">
        <f>IF(COUNTIF($F$2:F2474,F2474)=1,1,0)</f>
        <v>0</v>
      </c>
    </row>
    <row r="2475" spans="1:28" x14ac:dyDescent="0.2">
      <c r="A2475" s="17">
        <v>2474</v>
      </c>
      <c r="B2475" t="s">
        <v>5573</v>
      </c>
      <c r="C2475" s="18">
        <v>42677</v>
      </c>
      <c r="D2475" s="18">
        <v>42680</v>
      </c>
      <c r="E2475" t="s">
        <v>215</v>
      </c>
      <c r="F2475" t="s">
        <v>3564</v>
      </c>
      <c r="G2475" t="s">
        <v>3565</v>
      </c>
      <c r="H2475" t="s">
        <v>53</v>
      </c>
      <c r="I2475" t="s">
        <v>54</v>
      </c>
      <c r="J2475" t="s">
        <v>69</v>
      </c>
      <c r="K2475" t="s">
        <v>70</v>
      </c>
      <c r="L2475">
        <v>90032</v>
      </c>
      <c r="M2475" t="s">
        <v>71</v>
      </c>
      <c r="N2475" t="s">
        <v>5574</v>
      </c>
      <c r="O2475" t="s">
        <v>59</v>
      </c>
      <c r="P2475" t="s">
        <v>63</v>
      </c>
      <c r="Q2475" t="s">
        <v>5575</v>
      </c>
      <c r="R2475" s="19">
        <v>217.584</v>
      </c>
      <c r="S2475" s="17">
        <v>2</v>
      </c>
      <c r="T2475" s="20">
        <v>0.2</v>
      </c>
      <c r="U2475" s="19">
        <v>-29.9178</v>
      </c>
      <c r="V2475" s="20">
        <f t="shared" si="190"/>
        <v>-0.13749999999999998</v>
      </c>
      <c r="W2475" s="17">
        <f t="shared" si="191"/>
        <v>2016</v>
      </c>
      <c r="X2475" t="str">
        <f t="shared" si="192"/>
        <v>Nov-2016</v>
      </c>
      <c r="Y2475" s="17">
        <f t="shared" si="193"/>
        <v>3</v>
      </c>
      <c r="Z2475" t="str">
        <f t="shared" si="194"/>
        <v>11-20%</v>
      </c>
      <c r="AA2475" s="17">
        <f>IF(COUNTIF($B$2:B2475,B2475)=1,1,0)</f>
        <v>1</v>
      </c>
      <c r="AB2475" s="17">
        <f>IF(COUNTIF($F$2:F2475,F2475)=1,1,0)</f>
        <v>0</v>
      </c>
    </row>
    <row r="2476" spans="1:28" x14ac:dyDescent="0.2">
      <c r="A2476" s="17">
        <v>2475</v>
      </c>
      <c r="B2476" t="s">
        <v>5573</v>
      </c>
      <c r="C2476" s="18">
        <v>42677</v>
      </c>
      <c r="D2476" s="18">
        <v>42680</v>
      </c>
      <c r="E2476" t="s">
        <v>215</v>
      </c>
      <c r="F2476" t="s">
        <v>3564</v>
      </c>
      <c r="G2476" t="s">
        <v>3565</v>
      </c>
      <c r="H2476" t="s">
        <v>53</v>
      </c>
      <c r="I2476" t="s">
        <v>54</v>
      </c>
      <c r="J2476" t="s">
        <v>69</v>
      </c>
      <c r="K2476" t="s">
        <v>70</v>
      </c>
      <c r="L2476">
        <v>90032</v>
      </c>
      <c r="M2476" t="s">
        <v>71</v>
      </c>
      <c r="N2476" t="s">
        <v>5576</v>
      </c>
      <c r="O2476" t="s">
        <v>98</v>
      </c>
      <c r="P2476" t="s">
        <v>188</v>
      </c>
      <c r="Q2476" t="s">
        <v>5577</v>
      </c>
      <c r="R2476" s="19">
        <v>82.95</v>
      </c>
      <c r="S2476" s="17">
        <v>5</v>
      </c>
      <c r="T2476" s="20">
        <v>0</v>
      </c>
      <c r="U2476" s="19">
        <v>29.032499999999999</v>
      </c>
      <c r="V2476" s="20">
        <f t="shared" si="190"/>
        <v>0.35</v>
      </c>
      <c r="W2476" s="17">
        <f t="shared" si="191"/>
        <v>2016</v>
      </c>
      <c r="X2476" t="str">
        <f t="shared" si="192"/>
        <v>Nov-2016</v>
      </c>
      <c r="Y2476" s="17">
        <f t="shared" si="193"/>
        <v>3</v>
      </c>
      <c r="Z2476" t="str">
        <f t="shared" si="194"/>
        <v>0% (No Discount)</v>
      </c>
      <c r="AA2476" s="17">
        <f>IF(COUNTIF($B$2:B2476,B2476)=1,1,0)</f>
        <v>0</v>
      </c>
      <c r="AB2476" s="17">
        <f>IF(COUNTIF($F$2:F2476,F2476)=1,1,0)</f>
        <v>0</v>
      </c>
    </row>
    <row r="2477" spans="1:28" x14ac:dyDescent="0.2">
      <c r="A2477" s="17">
        <v>2476</v>
      </c>
      <c r="B2477" t="s">
        <v>5573</v>
      </c>
      <c r="C2477" s="18">
        <v>42677</v>
      </c>
      <c r="D2477" s="18">
        <v>42680</v>
      </c>
      <c r="E2477" t="s">
        <v>215</v>
      </c>
      <c r="F2477" t="s">
        <v>3564</v>
      </c>
      <c r="G2477" t="s">
        <v>3565</v>
      </c>
      <c r="H2477" t="s">
        <v>53</v>
      </c>
      <c r="I2477" t="s">
        <v>54</v>
      </c>
      <c r="J2477" t="s">
        <v>69</v>
      </c>
      <c r="K2477" t="s">
        <v>70</v>
      </c>
      <c r="L2477">
        <v>90032</v>
      </c>
      <c r="M2477" t="s">
        <v>71</v>
      </c>
      <c r="N2477" t="s">
        <v>5578</v>
      </c>
      <c r="O2477" t="s">
        <v>73</v>
      </c>
      <c r="P2477" t="s">
        <v>74</v>
      </c>
      <c r="Q2477" t="s">
        <v>5579</v>
      </c>
      <c r="R2477" s="19">
        <v>87.71</v>
      </c>
      <c r="S2477" s="17">
        <v>7</v>
      </c>
      <c r="T2477" s="20">
        <v>0</v>
      </c>
      <c r="U2477" s="19">
        <v>41.223700000000001</v>
      </c>
      <c r="V2477" s="20">
        <f t="shared" si="190"/>
        <v>0.47000000000000003</v>
      </c>
      <c r="W2477" s="17">
        <f t="shared" si="191"/>
        <v>2016</v>
      </c>
      <c r="X2477" t="str">
        <f t="shared" si="192"/>
        <v>Nov-2016</v>
      </c>
      <c r="Y2477" s="17">
        <f t="shared" si="193"/>
        <v>3</v>
      </c>
      <c r="Z2477" t="str">
        <f t="shared" si="194"/>
        <v>0% (No Discount)</v>
      </c>
      <c r="AA2477" s="17">
        <f>IF(COUNTIF($B$2:B2477,B2477)=1,1,0)</f>
        <v>0</v>
      </c>
      <c r="AB2477" s="17">
        <f>IF(COUNTIF($F$2:F2477,F2477)=1,1,0)</f>
        <v>0</v>
      </c>
    </row>
    <row r="2478" spans="1:28" x14ac:dyDescent="0.2">
      <c r="A2478" s="17">
        <v>2477</v>
      </c>
      <c r="B2478" t="s">
        <v>5573</v>
      </c>
      <c r="C2478" s="18">
        <v>42677</v>
      </c>
      <c r="D2478" s="18">
        <v>42680</v>
      </c>
      <c r="E2478" t="s">
        <v>215</v>
      </c>
      <c r="F2478" t="s">
        <v>3564</v>
      </c>
      <c r="G2478" t="s">
        <v>3565</v>
      </c>
      <c r="H2478" t="s">
        <v>53</v>
      </c>
      <c r="I2478" t="s">
        <v>54</v>
      </c>
      <c r="J2478" t="s">
        <v>69</v>
      </c>
      <c r="K2478" t="s">
        <v>70</v>
      </c>
      <c r="L2478">
        <v>90032</v>
      </c>
      <c r="M2478" t="s">
        <v>71</v>
      </c>
      <c r="N2478" t="s">
        <v>5533</v>
      </c>
      <c r="O2478" t="s">
        <v>73</v>
      </c>
      <c r="P2478" t="s">
        <v>105</v>
      </c>
      <c r="Q2478" t="s">
        <v>5534</v>
      </c>
      <c r="R2478" s="19">
        <v>1101.48</v>
      </c>
      <c r="S2478" s="17">
        <v>4</v>
      </c>
      <c r="T2478" s="20">
        <v>0</v>
      </c>
      <c r="U2478" s="19">
        <v>429.5772</v>
      </c>
      <c r="V2478" s="20">
        <f t="shared" si="190"/>
        <v>0.39</v>
      </c>
      <c r="W2478" s="17">
        <f t="shared" si="191"/>
        <v>2016</v>
      </c>
      <c r="X2478" t="str">
        <f t="shared" si="192"/>
        <v>Nov-2016</v>
      </c>
      <c r="Y2478" s="17">
        <f t="shared" si="193"/>
        <v>3</v>
      </c>
      <c r="Z2478" t="str">
        <f t="shared" si="194"/>
        <v>0% (No Discount)</v>
      </c>
      <c r="AA2478" s="17">
        <f>IF(COUNTIF($B$2:B2478,B2478)=1,1,0)</f>
        <v>0</v>
      </c>
      <c r="AB2478" s="17">
        <f>IF(COUNTIF($F$2:F2478,F2478)=1,1,0)</f>
        <v>0</v>
      </c>
    </row>
    <row r="2479" spans="1:28" x14ac:dyDescent="0.2">
      <c r="A2479" s="17">
        <v>2478</v>
      </c>
      <c r="B2479" t="s">
        <v>5580</v>
      </c>
      <c r="C2479" s="18">
        <v>42982</v>
      </c>
      <c r="D2479" s="18">
        <v>42986</v>
      </c>
      <c r="E2479" t="s">
        <v>50</v>
      </c>
      <c r="F2479" t="s">
        <v>5581</v>
      </c>
      <c r="G2479" t="s">
        <v>5582</v>
      </c>
      <c r="H2479" t="s">
        <v>68</v>
      </c>
      <c r="I2479" t="s">
        <v>54</v>
      </c>
      <c r="J2479" t="s">
        <v>69</v>
      </c>
      <c r="K2479" t="s">
        <v>70</v>
      </c>
      <c r="L2479">
        <v>90036</v>
      </c>
      <c r="M2479" t="s">
        <v>71</v>
      </c>
      <c r="N2479" t="s">
        <v>2350</v>
      </c>
      <c r="O2479" t="s">
        <v>59</v>
      </c>
      <c r="P2479" t="s">
        <v>83</v>
      </c>
      <c r="Q2479" t="s">
        <v>2351</v>
      </c>
      <c r="R2479" s="19">
        <v>1322.3520000000001</v>
      </c>
      <c r="S2479" s="17">
        <v>3</v>
      </c>
      <c r="T2479" s="20">
        <v>0.2</v>
      </c>
      <c r="U2479" s="19">
        <v>-99.176400000000001</v>
      </c>
      <c r="V2479" s="20">
        <f t="shared" si="190"/>
        <v>-7.4999999999999997E-2</v>
      </c>
      <c r="W2479" s="17">
        <f t="shared" si="191"/>
        <v>2017</v>
      </c>
      <c r="X2479" t="str">
        <f t="shared" si="192"/>
        <v>Sep-2017</v>
      </c>
      <c r="Y2479" s="17">
        <f t="shared" si="193"/>
        <v>4</v>
      </c>
      <c r="Z2479" t="str">
        <f t="shared" si="194"/>
        <v>11-20%</v>
      </c>
      <c r="AA2479" s="17">
        <f>IF(COUNTIF($B$2:B2479,B2479)=1,1,0)</f>
        <v>1</v>
      </c>
      <c r="AB2479" s="17">
        <f>IF(COUNTIF($F$2:F2479,F2479)=1,1,0)</f>
        <v>1</v>
      </c>
    </row>
    <row r="2480" spans="1:28" x14ac:dyDescent="0.2">
      <c r="A2480" s="17">
        <v>2479</v>
      </c>
      <c r="B2480" t="s">
        <v>5583</v>
      </c>
      <c r="C2480" s="18">
        <v>41895</v>
      </c>
      <c r="D2480" s="18">
        <v>41901</v>
      </c>
      <c r="E2480" t="s">
        <v>77</v>
      </c>
      <c r="F2480" t="s">
        <v>3571</v>
      </c>
      <c r="G2480" t="s">
        <v>3572</v>
      </c>
      <c r="H2480" t="s">
        <v>53</v>
      </c>
      <c r="I2480" t="s">
        <v>54</v>
      </c>
      <c r="J2480" t="s">
        <v>293</v>
      </c>
      <c r="K2480" t="s">
        <v>294</v>
      </c>
      <c r="L2480">
        <v>10011</v>
      </c>
      <c r="M2480" t="s">
        <v>175</v>
      </c>
      <c r="N2480" t="s">
        <v>94</v>
      </c>
      <c r="O2480" t="s">
        <v>73</v>
      </c>
      <c r="P2480" t="s">
        <v>95</v>
      </c>
      <c r="Q2480" t="s">
        <v>96</v>
      </c>
      <c r="R2480" s="19">
        <v>5.46</v>
      </c>
      <c r="S2480" s="17">
        <v>3</v>
      </c>
      <c r="T2480" s="20">
        <v>0</v>
      </c>
      <c r="U2480" s="19">
        <v>1.4742</v>
      </c>
      <c r="V2480" s="20">
        <f t="shared" si="190"/>
        <v>0.27</v>
      </c>
      <c r="W2480" s="17">
        <f t="shared" si="191"/>
        <v>2014</v>
      </c>
      <c r="X2480" t="str">
        <f t="shared" si="192"/>
        <v>Sep-2014</v>
      </c>
      <c r="Y2480" s="17">
        <f t="shared" si="193"/>
        <v>6</v>
      </c>
      <c r="Z2480" t="str">
        <f t="shared" si="194"/>
        <v>0% (No Discount)</v>
      </c>
      <c r="AA2480" s="17">
        <f>IF(COUNTIF($B$2:B2480,B2480)=1,1,0)</f>
        <v>1</v>
      </c>
      <c r="AB2480" s="17">
        <f>IF(COUNTIF($F$2:F2480,F2480)=1,1,0)</f>
        <v>0</v>
      </c>
    </row>
    <row r="2481" spans="1:28" x14ac:dyDescent="0.2">
      <c r="A2481" s="17">
        <v>2480</v>
      </c>
      <c r="B2481" t="s">
        <v>5584</v>
      </c>
      <c r="C2481" s="18">
        <v>42905</v>
      </c>
      <c r="D2481" s="18">
        <v>42911</v>
      </c>
      <c r="E2481" t="s">
        <v>77</v>
      </c>
      <c r="F2481" t="s">
        <v>3196</v>
      </c>
      <c r="G2481" t="s">
        <v>3197</v>
      </c>
      <c r="H2481" t="s">
        <v>53</v>
      </c>
      <c r="I2481" t="s">
        <v>54</v>
      </c>
      <c r="J2481" t="s">
        <v>844</v>
      </c>
      <c r="K2481" t="s">
        <v>131</v>
      </c>
      <c r="L2481">
        <v>75220</v>
      </c>
      <c r="M2481" t="s">
        <v>132</v>
      </c>
      <c r="N2481" t="s">
        <v>5585</v>
      </c>
      <c r="O2481" t="s">
        <v>73</v>
      </c>
      <c r="P2481" t="s">
        <v>606</v>
      </c>
      <c r="Q2481" t="s">
        <v>5586</v>
      </c>
      <c r="R2481" s="19">
        <v>11.183999999999999</v>
      </c>
      <c r="S2481" s="17">
        <v>1</v>
      </c>
      <c r="T2481" s="20">
        <v>0.2</v>
      </c>
      <c r="U2481" s="19">
        <v>0.83879999999999999</v>
      </c>
      <c r="V2481" s="20">
        <f t="shared" si="190"/>
        <v>7.4999999999999997E-2</v>
      </c>
      <c r="W2481" s="17">
        <f t="shared" si="191"/>
        <v>2017</v>
      </c>
      <c r="X2481" t="str">
        <f t="shared" si="192"/>
        <v>Jun-2017</v>
      </c>
      <c r="Y2481" s="17">
        <f t="shared" si="193"/>
        <v>6</v>
      </c>
      <c r="Z2481" t="str">
        <f t="shared" si="194"/>
        <v>11-20%</v>
      </c>
      <c r="AA2481" s="17">
        <f>IF(COUNTIF($B$2:B2481,B2481)=1,1,0)</f>
        <v>1</v>
      </c>
      <c r="AB2481" s="17">
        <f>IF(COUNTIF($F$2:F2481,F2481)=1,1,0)</f>
        <v>0</v>
      </c>
    </row>
    <row r="2482" spans="1:28" x14ac:dyDescent="0.2">
      <c r="A2482" s="17">
        <v>2481</v>
      </c>
      <c r="B2482" t="s">
        <v>5584</v>
      </c>
      <c r="C2482" s="18">
        <v>42905</v>
      </c>
      <c r="D2482" s="18">
        <v>42911</v>
      </c>
      <c r="E2482" t="s">
        <v>77</v>
      </c>
      <c r="F2482" t="s">
        <v>3196</v>
      </c>
      <c r="G2482" t="s">
        <v>3197</v>
      </c>
      <c r="H2482" t="s">
        <v>53</v>
      </c>
      <c r="I2482" t="s">
        <v>54</v>
      </c>
      <c r="J2482" t="s">
        <v>844</v>
      </c>
      <c r="K2482" t="s">
        <v>131</v>
      </c>
      <c r="L2482">
        <v>75220</v>
      </c>
      <c r="M2482" t="s">
        <v>132</v>
      </c>
      <c r="N2482" t="s">
        <v>406</v>
      </c>
      <c r="O2482" t="s">
        <v>73</v>
      </c>
      <c r="P2482" t="s">
        <v>86</v>
      </c>
      <c r="Q2482" t="s">
        <v>407</v>
      </c>
      <c r="R2482" s="19">
        <v>153.584</v>
      </c>
      <c r="S2482" s="17">
        <v>2</v>
      </c>
      <c r="T2482" s="20">
        <v>0.2</v>
      </c>
      <c r="U2482" s="19">
        <v>-32.636600000000001</v>
      </c>
      <c r="V2482" s="20">
        <f t="shared" si="190"/>
        <v>-0.21249999999999999</v>
      </c>
      <c r="W2482" s="17">
        <f t="shared" si="191"/>
        <v>2017</v>
      </c>
      <c r="X2482" t="str">
        <f t="shared" si="192"/>
        <v>Jun-2017</v>
      </c>
      <c r="Y2482" s="17">
        <f t="shared" si="193"/>
        <v>6</v>
      </c>
      <c r="Z2482" t="str">
        <f t="shared" si="194"/>
        <v>11-20%</v>
      </c>
      <c r="AA2482" s="17">
        <f>IF(COUNTIF($B$2:B2482,B2482)=1,1,0)</f>
        <v>0</v>
      </c>
      <c r="AB2482" s="17">
        <f>IF(COUNTIF($F$2:F2482,F2482)=1,1,0)</f>
        <v>0</v>
      </c>
    </row>
    <row r="2483" spans="1:28" x14ac:dyDescent="0.2">
      <c r="A2483" s="17">
        <v>2482</v>
      </c>
      <c r="B2483" t="s">
        <v>5587</v>
      </c>
      <c r="C2483" s="18">
        <v>43093</v>
      </c>
      <c r="D2483" s="18">
        <v>43100</v>
      </c>
      <c r="E2483" t="s">
        <v>77</v>
      </c>
      <c r="F2483" t="s">
        <v>1019</v>
      </c>
      <c r="G2483" t="s">
        <v>1020</v>
      </c>
      <c r="H2483" t="s">
        <v>53</v>
      </c>
      <c r="I2483" t="s">
        <v>54</v>
      </c>
      <c r="J2483" t="s">
        <v>122</v>
      </c>
      <c r="K2483" t="s">
        <v>123</v>
      </c>
      <c r="L2483">
        <v>98105</v>
      </c>
      <c r="M2483" t="s">
        <v>71</v>
      </c>
      <c r="N2483" t="s">
        <v>2963</v>
      </c>
      <c r="O2483" t="s">
        <v>73</v>
      </c>
      <c r="P2483" t="s">
        <v>86</v>
      </c>
      <c r="Q2483" t="s">
        <v>2964</v>
      </c>
      <c r="R2483" s="19">
        <v>1003.62</v>
      </c>
      <c r="S2483" s="17">
        <v>6</v>
      </c>
      <c r="T2483" s="20">
        <v>0</v>
      </c>
      <c r="U2483" s="19">
        <v>0</v>
      </c>
      <c r="V2483" s="20">
        <f t="shared" si="190"/>
        <v>0</v>
      </c>
      <c r="W2483" s="17">
        <f t="shared" si="191"/>
        <v>2017</v>
      </c>
      <c r="X2483" t="str">
        <f t="shared" si="192"/>
        <v>Dec-2017</v>
      </c>
      <c r="Y2483" s="17">
        <f t="shared" si="193"/>
        <v>7</v>
      </c>
      <c r="Z2483" t="str">
        <f t="shared" si="194"/>
        <v>0% (No Discount)</v>
      </c>
      <c r="AA2483" s="17">
        <f>IF(COUNTIF($B$2:B2483,B2483)=1,1,0)</f>
        <v>1</v>
      </c>
      <c r="AB2483" s="17">
        <f>IF(COUNTIF($F$2:F2483,F2483)=1,1,0)</f>
        <v>0</v>
      </c>
    </row>
    <row r="2484" spans="1:28" x14ac:dyDescent="0.2">
      <c r="A2484" s="17">
        <v>2483</v>
      </c>
      <c r="B2484" t="s">
        <v>5588</v>
      </c>
      <c r="C2484" s="18">
        <v>42975</v>
      </c>
      <c r="D2484" s="18">
        <v>42981</v>
      </c>
      <c r="E2484" t="s">
        <v>77</v>
      </c>
      <c r="F2484" t="s">
        <v>5373</v>
      </c>
      <c r="G2484" t="s">
        <v>5374</v>
      </c>
      <c r="H2484" t="s">
        <v>129</v>
      </c>
      <c r="I2484" t="s">
        <v>54</v>
      </c>
      <c r="J2484" t="s">
        <v>122</v>
      </c>
      <c r="K2484" t="s">
        <v>123</v>
      </c>
      <c r="L2484">
        <v>98105</v>
      </c>
      <c r="M2484" t="s">
        <v>71</v>
      </c>
      <c r="N2484" t="s">
        <v>5589</v>
      </c>
      <c r="O2484" t="s">
        <v>98</v>
      </c>
      <c r="P2484" t="s">
        <v>99</v>
      </c>
      <c r="Q2484" t="s">
        <v>5590</v>
      </c>
      <c r="R2484" s="19">
        <v>35.167999999999999</v>
      </c>
      <c r="S2484" s="17">
        <v>4</v>
      </c>
      <c r="T2484" s="20">
        <v>0.2</v>
      </c>
      <c r="U2484" s="19">
        <v>11.429600000000001</v>
      </c>
      <c r="V2484" s="20">
        <f t="shared" si="190"/>
        <v>0.32500000000000001</v>
      </c>
      <c r="W2484" s="17">
        <f t="shared" si="191"/>
        <v>2017</v>
      </c>
      <c r="X2484" t="str">
        <f t="shared" si="192"/>
        <v>Aug-2017</v>
      </c>
      <c r="Y2484" s="17">
        <f t="shared" si="193"/>
        <v>6</v>
      </c>
      <c r="Z2484" t="str">
        <f t="shared" si="194"/>
        <v>11-20%</v>
      </c>
      <c r="AA2484" s="17">
        <f>IF(COUNTIF($B$2:B2484,B2484)=1,1,0)</f>
        <v>1</v>
      </c>
      <c r="AB2484" s="17">
        <f>IF(COUNTIF($F$2:F2484,F2484)=1,1,0)</f>
        <v>0</v>
      </c>
    </row>
    <row r="2485" spans="1:28" x14ac:dyDescent="0.2">
      <c r="A2485" s="17">
        <v>2484</v>
      </c>
      <c r="B2485" t="s">
        <v>5588</v>
      </c>
      <c r="C2485" s="18">
        <v>42975</v>
      </c>
      <c r="D2485" s="18">
        <v>42981</v>
      </c>
      <c r="E2485" t="s">
        <v>77</v>
      </c>
      <c r="F2485" t="s">
        <v>5373</v>
      </c>
      <c r="G2485" t="s">
        <v>5374</v>
      </c>
      <c r="H2485" t="s">
        <v>129</v>
      </c>
      <c r="I2485" t="s">
        <v>54</v>
      </c>
      <c r="J2485" t="s">
        <v>122</v>
      </c>
      <c r="K2485" t="s">
        <v>123</v>
      </c>
      <c r="L2485">
        <v>98105</v>
      </c>
      <c r="M2485" t="s">
        <v>71</v>
      </c>
      <c r="N2485" t="s">
        <v>1384</v>
      </c>
      <c r="O2485" t="s">
        <v>59</v>
      </c>
      <c r="P2485" t="s">
        <v>83</v>
      </c>
      <c r="Q2485" t="s">
        <v>1385</v>
      </c>
      <c r="R2485" s="19">
        <v>1137.75</v>
      </c>
      <c r="S2485" s="17">
        <v>5</v>
      </c>
      <c r="T2485" s="20">
        <v>0</v>
      </c>
      <c r="U2485" s="19">
        <v>250.30500000000001</v>
      </c>
      <c r="V2485" s="20">
        <f t="shared" si="190"/>
        <v>0.22</v>
      </c>
      <c r="W2485" s="17">
        <f t="shared" si="191"/>
        <v>2017</v>
      </c>
      <c r="X2485" t="str">
        <f t="shared" si="192"/>
        <v>Aug-2017</v>
      </c>
      <c r="Y2485" s="17">
        <f t="shared" si="193"/>
        <v>6</v>
      </c>
      <c r="Z2485" t="str">
        <f t="shared" si="194"/>
        <v>0% (No Discount)</v>
      </c>
      <c r="AA2485" s="17">
        <f>IF(COUNTIF($B$2:B2485,B2485)=1,1,0)</f>
        <v>0</v>
      </c>
      <c r="AB2485" s="17">
        <f>IF(COUNTIF($F$2:F2485,F2485)=1,1,0)</f>
        <v>0</v>
      </c>
    </row>
    <row r="2486" spans="1:28" x14ac:dyDescent="0.2">
      <c r="A2486" s="17">
        <v>2485</v>
      </c>
      <c r="B2486" t="s">
        <v>5588</v>
      </c>
      <c r="C2486" s="18">
        <v>42975</v>
      </c>
      <c r="D2486" s="18">
        <v>42981</v>
      </c>
      <c r="E2486" t="s">
        <v>77</v>
      </c>
      <c r="F2486" t="s">
        <v>5373</v>
      </c>
      <c r="G2486" t="s">
        <v>5374</v>
      </c>
      <c r="H2486" t="s">
        <v>129</v>
      </c>
      <c r="I2486" t="s">
        <v>54</v>
      </c>
      <c r="J2486" t="s">
        <v>122</v>
      </c>
      <c r="K2486" t="s">
        <v>123</v>
      </c>
      <c r="L2486">
        <v>98105</v>
      </c>
      <c r="M2486" t="s">
        <v>71</v>
      </c>
      <c r="N2486" t="s">
        <v>1756</v>
      </c>
      <c r="O2486" t="s">
        <v>73</v>
      </c>
      <c r="P2486" t="s">
        <v>102</v>
      </c>
      <c r="Q2486" t="s">
        <v>1757</v>
      </c>
      <c r="R2486" s="19">
        <v>99.68</v>
      </c>
      <c r="S2486" s="17">
        <v>5</v>
      </c>
      <c r="T2486" s="20">
        <v>0.2</v>
      </c>
      <c r="U2486" s="19">
        <v>32.396000000000001</v>
      </c>
      <c r="V2486" s="20">
        <f t="shared" si="190"/>
        <v>0.32500000000000001</v>
      </c>
      <c r="W2486" s="17">
        <f t="shared" si="191"/>
        <v>2017</v>
      </c>
      <c r="X2486" t="str">
        <f t="shared" si="192"/>
        <v>Aug-2017</v>
      </c>
      <c r="Y2486" s="17">
        <f t="shared" si="193"/>
        <v>6</v>
      </c>
      <c r="Z2486" t="str">
        <f t="shared" si="194"/>
        <v>11-20%</v>
      </c>
      <c r="AA2486" s="17">
        <f>IF(COUNTIF($B$2:B2486,B2486)=1,1,0)</f>
        <v>0</v>
      </c>
      <c r="AB2486" s="17">
        <f>IF(COUNTIF($F$2:F2486,F2486)=1,1,0)</f>
        <v>0</v>
      </c>
    </row>
    <row r="2487" spans="1:28" x14ac:dyDescent="0.2">
      <c r="A2487" s="17">
        <v>2486</v>
      </c>
      <c r="B2487" t="s">
        <v>5588</v>
      </c>
      <c r="C2487" s="18">
        <v>42975</v>
      </c>
      <c r="D2487" s="18">
        <v>42981</v>
      </c>
      <c r="E2487" t="s">
        <v>77</v>
      </c>
      <c r="F2487" t="s">
        <v>5373</v>
      </c>
      <c r="G2487" t="s">
        <v>5374</v>
      </c>
      <c r="H2487" t="s">
        <v>129</v>
      </c>
      <c r="I2487" t="s">
        <v>54</v>
      </c>
      <c r="J2487" t="s">
        <v>122</v>
      </c>
      <c r="K2487" t="s">
        <v>123</v>
      </c>
      <c r="L2487">
        <v>98105</v>
      </c>
      <c r="M2487" t="s">
        <v>71</v>
      </c>
      <c r="N2487" t="s">
        <v>1771</v>
      </c>
      <c r="O2487" t="s">
        <v>73</v>
      </c>
      <c r="P2487" t="s">
        <v>95</v>
      </c>
      <c r="Q2487" t="s">
        <v>1772</v>
      </c>
      <c r="R2487" s="19">
        <v>5.56</v>
      </c>
      <c r="S2487" s="17">
        <v>2</v>
      </c>
      <c r="T2487" s="20">
        <v>0</v>
      </c>
      <c r="U2487" s="19">
        <v>1.4456</v>
      </c>
      <c r="V2487" s="20">
        <f t="shared" si="190"/>
        <v>0.26</v>
      </c>
      <c r="W2487" s="17">
        <f t="shared" si="191"/>
        <v>2017</v>
      </c>
      <c r="X2487" t="str">
        <f t="shared" si="192"/>
        <v>Aug-2017</v>
      </c>
      <c r="Y2487" s="17">
        <f t="shared" si="193"/>
        <v>6</v>
      </c>
      <c r="Z2487" t="str">
        <f t="shared" si="194"/>
        <v>0% (No Discount)</v>
      </c>
      <c r="AA2487" s="17">
        <f>IF(COUNTIF($B$2:B2487,B2487)=1,1,0)</f>
        <v>0</v>
      </c>
      <c r="AB2487" s="17">
        <f>IF(COUNTIF($F$2:F2487,F2487)=1,1,0)</f>
        <v>0</v>
      </c>
    </row>
    <row r="2488" spans="1:28" x14ac:dyDescent="0.2">
      <c r="A2488" s="17">
        <v>2487</v>
      </c>
      <c r="B2488" t="s">
        <v>5591</v>
      </c>
      <c r="C2488" s="18">
        <v>42006</v>
      </c>
      <c r="D2488" s="18">
        <v>42008</v>
      </c>
      <c r="E2488" t="s">
        <v>50</v>
      </c>
      <c r="F2488" t="s">
        <v>1025</v>
      </c>
      <c r="G2488" t="s">
        <v>1026</v>
      </c>
      <c r="H2488" t="s">
        <v>68</v>
      </c>
      <c r="I2488" t="s">
        <v>54</v>
      </c>
      <c r="J2488" t="s">
        <v>634</v>
      </c>
      <c r="K2488" t="s">
        <v>272</v>
      </c>
      <c r="L2488">
        <v>19711</v>
      </c>
      <c r="M2488" t="s">
        <v>175</v>
      </c>
      <c r="N2488" t="s">
        <v>5592</v>
      </c>
      <c r="O2488" t="s">
        <v>73</v>
      </c>
      <c r="P2488" t="s">
        <v>86</v>
      </c>
      <c r="Q2488" t="s">
        <v>5593</v>
      </c>
      <c r="R2488" s="19">
        <v>85.52</v>
      </c>
      <c r="S2488" s="17">
        <v>2</v>
      </c>
      <c r="T2488" s="20">
        <v>0</v>
      </c>
      <c r="U2488" s="19">
        <v>22.235199999999999</v>
      </c>
      <c r="V2488" s="20">
        <f t="shared" si="190"/>
        <v>0.26</v>
      </c>
      <c r="W2488" s="17">
        <f t="shared" si="191"/>
        <v>2015</v>
      </c>
      <c r="X2488" t="str">
        <f t="shared" si="192"/>
        <v>Jan-2015</v>
      </c>
      <c r="Y2488" s="17">
        <f t="shared" si="193"/>
        <v>2</v>
      </c>
      <c r="Z2488" t="str">
        <f t="shared" si="194"/>
        <v>0% (No Discount)</v>
      </c>
      <c r="AA2488" s="17">
        <f>IF(COUNTIF($B$2:B2488,B2488)=1,1,0)</f>
        <v>1</v>
      </c>
      <c r="AB2488" s="17">
        <f>IF(COUNTIF($F$2:F2488,F2488)=1,1,0)</f>
        <v>0</v>
      </c>
    </row>
    <row r="2489" spans="1:28" x14ac:dyDescent="0.2">
      <c r="A2489" s="17">
        <v>2488</v>
      </c>
      <c r="B2489" t="s">
        <v>5591</v>
      </c>
      <c r="C2489" s="18">
        <v>42006</v>
      </c>
      <c r="D2489" s="18">
        <v>42008</v>
      </c>
      <c r="E2489" t="s">
        <v>50</v>
      </c>
      <c r="F2489" t="s">
        <v>1025</v>
      </c>
      <c r="G2489" t="s">
        <v>1026</v>
      </c>
      <c r="H2489" t="s">
        <v>68</v>
      </c>
      <c r="I2489" t="s">
        <v>54</v>
      </c>
      <c r="J2489" t="s">
        <v>634</v>
      </c>
      <c r="K2489" t="s">
        <v>272</v>
      </c>
      <c r="L2489">
        <v>19711</v>
      </c>
      <c r="M2489" t="s">
        <v>175</v>
      </c>
      <c r="N2489" t="s">
        <v>5594</v>
      </c>
      <c r="O2489" t="s">
        <v>73</v>
      </c>
      <c r="P2489" t="s">
        <v>95</v>
      </c>
      <c r="Q2489" t="s">
        <v>5595</v>
      </c>
      <c r="R2489" s="19">
        <v>9.84</v>
      </c>
      <c r="S2489" s="17">
        <v>3</v>
      </c>
      <c r="T2489" s="20">
        <v>0</v>
      </c>
      <c r="U2489" s="19">
        <v>2.6568000000000001</v>
      </c>
      <c r="V2489" s="20">
        <f t="shared" si="190"/>
        <v>0.27</v>
      </c>
      <c r="W2489" s="17">
        <f t="shared" si="191"/>
        <v>2015</v>
      </c>
      <c r="X2489" t="str">
        <f t="shared" si="192"/>
        <v>Jan-2015</v>
      </c>
      <c r="Y2489" s="17">
        <f t="shared" si="193"/>
        <v>2</v>
      </c>
      <c r="Z2489" t="str">
        <f t="shared" si="194"/>
        <v>0% (No Discount)</v>
      </c>
      <c r="AA2489" s="17">
        <f>IF(COUNTIF($B$2:B2489,B2489)=1,1,0)</f>
        <v>0</v>
      </c>
      <c r="AB2489" s="17">
        <f>IF(COUNTIF($F$2:F2489,F2489)=1,1,0)</f>
        <v>0</v>
      </c>
    </row>
    <row r="2490" spans="1:28" x14ac:dyDescent="0.2">
      <c r="A2490" s="17">
        <v>2489</v>
      </c>
      <c r="B2490" t="s">
        <v>5591</v>
      </c>
      <c r="C2490" s="18">
        <v>42006</v>
      </c>
      <c r="D2490" s="18">
        <v>42008</v>
      </c>
      <c r="E2490" t="s">
        <v>50</v>
      </c>
      <c r="F2490" t="s">
        <v>1025</v>
      </c>
      <c r="G2490" t="s">
        <v>1026</v>
      </c>
      <c r="H2490" t="s">
        <v>68</v>
      </c>
      <c r="I2490" t="s">
        <v>54</v>
      </c>
      <c r="J2490" t="s">
        <v>634</v>
      </c>
      <c r="K2490" t="s">
        <v>272</v>
      </c>
      <c r="L2490">
        <v>19711</v>
      </c>
      <c r="M2490" t="s">
        <v>175</v>
      </c>
      <c r="N2490" t="s">
        <v>5261</v>
      </c>
      <c r="O2490" t="s">
        <v>73</v>
      </c>
      <c r="P2490" t="s">
        <v>117</v>
      </c>
      <c r="Q2490" t="s">
        <v>5262</v>
      </c>
      <c r="R2490" s="19">
        <v>20.04</v>
      </c>
      <c r="S2490" s="17">
        <v>3</v>
      </c>
      <c r="T2490" s="20">
        <v>0</v>
      </c>
      <c r="U2490" s="19">
        <v>9.6191999999999993</v>
      </c>
      <c r="V2490" s="20">
        <f t="shared" si="190"/>
        <v>0.48</v>
      </c>
      <c r="W2490" s="17">
        <f t="shared" si="191"/>
        <v>2015</v>
      </c>
      <c r="X2490" t="str">
        <f t="shared" si="192"/>
        <v>Jan-2015</v>
      </c>
      <c r="Y2490" s="17">
        <f t="shared" si="193"/>
        <v>2</v>
      </c>
      <c r="Z2490" t="str">
        <f t="shared" si="194"/>
        <v>0% (No Discount)</v>
      </c>
      <c r="AA2490" s="17">
        <f>IF(COUNTIF($B$2:B2490,B2490)=1,1,0)</f>
        <v>0</v>
      </c>
      <c r="AB2490" s="17">
        <f>IF(COUNTIF($F$2:F2490,F2490)=1,1,0)</f>
        <v>0</v>
      </c>
    </row>
    <row r="2491" spans="1:28" x14ac:dyDescent="0.2">
      <c r="A2491" s="17">
        <v>2490</v>
      </c>
      <c r="B2491" t="s">
        <v>5596</v>
      </c>
      <c r="C2491" s="18">
        <v>42286</v>
      </c>
      <c r="D2491" s="18">
        <v>42290</v>
      </c>
      <c r="E2491" t="s">
        <v>50</v>
      </c>
      <c r="F2491" t="s">
        <v>5597</v>
      </c>
      <c r="G2491" t="s">
        <v>5598</v>
      </c>
      <c r="H2491" t="s">
        <v>53</v>
      </c>
      <c r="I2491" t="s">
        <v>54</v>
      </c>
      <c r="J2491" t="s">
        <v>293</v>
      </c>
      <c r="K2491" t="s">
        <v>294</v>
      </c>
      <c r="L2491">
        <v>10024</v>
      </c>
      <c r="M2491" t="s">
        <v>175</v>
      </c>
      <c r="N2491" t="s">
        <v>5599</v>
      </c>
      <c r="O2491" t="s">
        <v>98</v>
      </c>
      <c r="P2491" t="s">
        <v>99</v>
      </c>
      <c r="Q2491" t="s">
        <v>5600</v>
      </c>
      <c r="R2491" s="19">
        <v>631.96</v>
      </c>
      <c r="S2491" s="17">
        <v>4</v>
      </c>
      <c r="T2491" s="20">
        <v>0</v>
      </c>
      <c r="U2491" s="19">
        <v>303.3408</v>
      </c>
      <c r="V2491" s="20">
        <f t="shared" si="190"/>
        <v>0.48</v>
      </c>
      <c r="W2491" s="17">
        <f t="shared" si="191"/>
        <v>2015</v>
      </c>
      <c r="X2491" t="str">
        <f t="shared" si="192"/>
        <v>Oct-2015</v>
      </c>
      <c r="Y2491" s="17">
        <f t="shared" si="193"/>
        <v>4</v>
      </c>
      <c r="Z2491" t="str">
        <f t="shared" si="194"/>
        <v>0% (No Discount)</v>
      </c>
      <c r="AA2491" s="17">
        <f>IF(COUNTIF($B$2:B2491,B2491)=1,1,0)</f>
        <v>1</v>
      </c>
      <c r="AB2491" s="17">
        <f>IF(COUNTIF($F$2:F2491,F2491)=1,1,0)</f>
        <v>1</v>
      </c>
    </row>
    <row r="2492" spans="1:28" x14ac:dyDescent="0.2">
      <c r="A2492" s="17">
        <v>2491</v>
      </c>
      <c r="B2492" t="s">
        <v>5596</v>
      </c>
      <c r="C2492" s="18">
        <v>42286</v>
      </c>
      <c r="D2492" s="18">
        <v>42290</v>
      </c>
      <c r="E2492" t="s">
        <v>50</v>
      </c>
      <c r="F2492" t="s">
        <v>5597</v>
      </c>
      <c r="G2492" t="s">
        <v>5598</v>
      </c>
      <c r="H2492" t="s">
        <v>53</v>
      </c>
      <c r="I2492" t="s">
        <v>54</v>
      </c>
      <c r="J2492" t="s">
        <v>293</v>
      </c>
      <c r="K2492" t="s">
        <v>294</v>
      </c>
      <c r="L2492">
        <v>10024</v>
      </c>
      <c r="M2492" t="s">
        <v>175</v>
      </c>
      <c r="N2492" t="s">
        <v>5601</v>
      </c>
      <c r="O2492" t="s">
        <v>73</v>
      </c>
      <c r="P2492" t="s">
        <v>117</v>
      </c>
      <c r="Q2492" t="s">
        <v>5602</v>
      </c>
      <c r="R2492" s="19">
        <v>23.92</v>
      </c>
      <c r="S2492" s="17">
        <v>4</v>
      </c>
      <c r="T2492" s="20">
        <v>0</v>
      </c>
      <c r="U2492" s="19">
        <v>10.763999999999999</v>
      </c>
      <c r="V2492" s="20">
        <f t="shared" si="190"/>
        <v>0.44999999999999996</v>
      </c>
      <c r="W2492" s="17">
        <f t="shared" si="191"/>
        <v>2015</v>
      </c>
      <c r="X2492" t="str">
        <f t="shared" si="192"/>
        <v>Oct-2015</v>
      </c>
      <c r="Y2492" s="17">
        <f t="shared" si="193"/>
        <v>4</v>
      </c>
      <c r="Z2492" t="str">
        <f t="shared" si="194"/>
        <v>0% (No Discount)</v>
      </c>
      <c r="AA2492" s="17">
        <f>IF(COUNTIF($B$2:B2492,B2492)=1,1,0)</f>
        <v>0</v>
      </c>
      <c r="AB2492" s="17">
        <f>IF(COUNTIF($F$2:F2492,F2492)=1,1,0)</f>
        <v>0</v>
      </c>
    </row>
    <row r="2493" spans="1:28" x14ac:dyDescent="0.2">
      <c r="A2493" s="17">
        <v>2492</v>
      </c>
      <c r="B2493" t="s">
        <v>5603</v>
      </c>
      <c r="C2493" s="18">
        <v>41986</v>
      </c>
      <c r="D2493" s="18">
        <v>41988</v>
      </c>
      <c r="E2493" t="s">
        <v>50</v>
      </c>
      <c r="F2493" t="s">
        <v>456</v>
      </c>
      <c r="G2493" t="s">
        <v>457</v>
      </c>
      <c r="H2493" t="s">
        <v>53</v>
      </c>
      <c r="I2493" t="s">
        <v>54</v>
      </c>
      <c r="J2493" t="s">
        <v>69</v>
      </c>
      <c r="K2493" t="s">
        <v>70</v>
      </c>
      <c r="L2493">
        <v>90049</v>
      </c>
      <c r="M2493" t="s">
        <v>71</v>
      </c>
      <c r="N2493" t="s">
        <v>4469</v>
      </c>
      <c r="O2493" t="s">
        <v>73</v>
      </c>
      <c r="P2493" t="s">
        <v>117</v>
      </c>
      <c r="Q2493" t="s">
        <v>4470</v>
      </c>
      <c r="R2493" s="19">
        <v>90.24</v>
      </c>
      <c r="S2493" s="17">
        <v>6</v>
      </c>
      <c r="T2493" s="20">
        <v>0</v>
      </c>
      <c r="U2493" s="19">
        <v>41.510399999999997</v>
      </c>
      <c r="V2493" s="20">
        <f t="shared" si="190"/>
        <v>0.46</v>
      </c>
      <c r="W2493" s="17">
        <f t="shared" si="191"/>
        <v>2014</v>
      </c>
      <c r="X2493" t="str">
        <f t="shared" si="192"/>
        <v>Dec-2014</v>
      </c>
      <c r="Y2493" s="17">
        <f t="shared" si="193"/>
        <v>2</v>
      </c>
      <c r="Z2493" t="str">
        <f t="shared" si="194"/>
        <v>0% (No Discount)</v>
      </c>
      <c r="AA2493" s="17">
        <f>IF(COUNTIF($B$2:B2493,B2493)=1,1,0)</f>
        <v>1</v>
      </c>
      <c r="AB2493" s="17">
        <f>IF(COUNTIF($F$2:F2493,F2493)=1,1,0)</f>
        <v>0</v>
      </c>
    </row>
    <row r="2494" spans="1:28" x14ac:dyDescent="0.2">
      <c r="A2494" s="17">
        <v>2493</v>
      </c>
      <c r="B2494" t="s">
        <v>5604</v>
      </c>
      <c r="C2494" s="18">
        <v>41962</v>
      </c>
      <c r="D2494" s="18">
        <v>41966</v>
      </c>
      <c r="E2494" t="s">
        <v>77</v>
      </c>
      <c r="F2494" t="s">
        <v>5605</v>
      </c>
      <c r="G2494" t="s">
        <v>5606</v>
      </c>
      <c r="H2494" t="s">
        <v>53</v>
      </c>
      <c r="I2494" t="s">
        <v>54</v>
      </c>
      <c r="J2494" t="s">
        <v>5607</v>
      </c>
      <c r="K2494" t="s">
        <v>294</v>
      </c>
      <c r="L2494">
        <v>14701</v>
      </c>
      <c r="M2494" t="s">
        <v>175</v>
      </c>
      <c r="N2494" t="s">
        <v>4631</v>
      </c>
      <c r="O2494" t="s">
        <v>98</v>
      </c>
      <c r="P2494" t="s">
        <v>99</v>
      </c>
      <c r="Q2494" t="s">
        <v>4632</v>
      </c>
      <c r="R2494" s="19">
        <v>4548.8100000000004</v>
      </c>
      <c r="S2494" s="17">
        <v>7</v>
      </c>
      <c r="T2494" s="20">
        <v>0</v>
      </c>
      <c r="U2494" s="19">
        <v>1228.1786999999999</v>
      </c>
      <c r="V2494" s="20">
        <f t="shared" si="190"/>
        <v>0.26999999999999996</v>
      </c>
      <c r="W2494" s="17">
        <f t="shared" si="191"/>
        <v>2014</v>
      </c>
      <c r="X2494" t="str">
        <f t="shared" si="192"/>
        <v>Nov-2014</v>
      </c>
      <c r="Y2494" s="17">
        <f t="shared" si="193"/>
        <v>4</v>
      </c>
      <c r="Z2494" t="str">
        <f t="shared" si="194"/>
        <v>0% (No Discount)</v>
      </c>
      <c r="AA2494" s="17">
        <f>IF(COUNTIF($B$2:B2494,B2494)=1,1,0)</f>
        <v>1</v>
      </c>
      <c r="AB2494" s="17">
        <f>IF(COUNTIF($F$2:F2494,F2494)=1,1,0)</f>
        <v>1</v>
      </c>
    </row>
    <row r="2495" spans="1:28" x14ac:dyDescent="0.2">
      <c r="A2495" s="17">
        <v>2494</v>
      </c>
      <c r="B2495" t="s">
        <v>5608</v>
      </c>
      <c r="C2495" s="18">
        <v>42623</v>
      </c>
      <c r="D2495" s="18">
        <v>42627</v>
      </c>
      <c r="E2495" t="s">
        <v>50</v>
      </c>
      <c r="F2495" t="s">
        <v>3486</v>
      </c>
      <c r="G2495" t="s">
        <v>3487</v>
      </c>
      <c r="H2495" t="s">
        <v>53</v>
      </c>
      <c r="I2495" t="s">
        <v>54</v>
      </c>
      <c r="J2495" t="s">
        <v>211</v>
      </c>
      <c r="K2495" t="s">
        <v>131</v>
      </c>
      <c r="L2495">
        <v>77095</v>
      </c>
      <c r="M2495" t="s">
        <v>132</v>
      </c>
      <c r="N2495" t="s">
        <v>3308</v>
      </c>
      <c r="O2495" t="s">
        <v>59</v>
      </c>
      <c r="P2495" t="s">
        <v>83</v>
      </c>
      <c r="Q2495" t="s">
        <v>3309</v>
      </c>
      <c r="R2495" s="19">
        <v>300.93</v>
      </c>
      <c r="S2495" s="17">
        <v>5</v>
      </c>
      <c r="T2495" s="20">
        <v>0.3</v>
      </c>
      <c r="U2495" s="19">
        <v>-34.392000000000003</v>
      </c>
      <c r="V2495" s="20">
        <f t="shared" si="190"/>
        <v>-0.1142857142857143</v>
      </c>
      <c r="W2495" s="17">
        <f t="shared" si="191"/>
        <v>2016</v>
      </c>
      <c r="X2495" t="str">
        <f t="shared" si="192"/>
        <v>Sep-2016</v>
      </c>
      <c r="Y2495" s="17">
        <f t="shared" si="193"/>
        <v>4</v>
      </c>
      <c r="Z2495" t="str">
        <f t="shared" si="194"/>
        <v>21-30%</v>
      </c>
      <c r="AA2495" s="17">
        <f>IF(COUNTIF($B$2:B2495,B2495)=1,1,0)</f>
        <v>1</v>
      </c>
      <c r="AB2495" s="17">
        <f>IF(COUNTIF($F$2:F2495,F2495)=1,1,0)</f>
        <v>0</v>
      </c>
    </row>
    <row r="2496" spans="1:28" x14ac:dyDescent="0.2">
      <c r="A2496" s="17">
        <v>2495</v>
      </c>
      <c r="B2496" t="s">
        <v>5608</v>
      </c>
      <c r="C2496" s="18">
        <v>42623</v>
      </c>
      <c r="D2496" s="18">
        <v>42627</v>
      </c>
      <c r="E2496" t="s">
        <v>50</v>
      </c>
      <c r="F2496" t="s">
        <v>3486</v>
      </c>
      <c r="G2496" t="s">
        <v>3487</v>
      </c>
      <c r="H2496" t="s">
        <v>53</v>
      </c>
      <c r="I2496" t="s">
        <v>54</v>
      </c>
      <c r="J2496" t="s">
        <v>211</v>
      </c>
      <c r="K2496" t="s">
        <v>131</v>
      </c>
      <c r="L2496">
        <v>77095</v>
      </c>
      <c r="M2496" t="s">
        <v>132</v>
      </c>
      <c r="N2496" t="s">
        <v>4635</v>
      </c>
      <c r="O2496" t="s">
        <v>98</v>
      </c>
      <c r="P2496" t="s">
        <v>99</v>
      </c>
      <c r="Q2496" t="s">
        <v>4636</v>
      </c>
      <c r="R2496" s="19">
        <v>719.96</v>
      </c>
      <c r="S2496" s="17">
        <v>5</v>
      </c>
      <c r="T2496" s="20">
        <v>0.2</v>
      </c>
      <c r="U2496" s="19">
        <v>53.997</v>
      </c>
      <c r="V2496" s="20">
        <f t="shared" si="190"/>
        <v>7.4999999999999997E-2</v>
      </c>
      <c r="W2496" s="17">
        <f t="shared" si="191"/>
        <v>2016</v>
      </c>
      <c r="X2496" t="str">
        <f t="shared" si="192"/>
        <v>Sep-2016</v>
      </c>
      <c r="Y2496" s="17">
        <f t="shared" si="193"/>
        <v>4</v>
      </c>
      <c r="Z2496" t="str">
        <f t="shared" si="194"/>
        <v>11-20%</v>
      </c>
      <c r="AA2496" s="17">
        <f>IF(COUNTIF($B$2:B2496,B2496)=1,1,0)</f>
        <v>0</v>
      </c>
      <c r="AB2496" s="17">
        <f>IF(COUNTIF($F$2:F2496,F2496)=1,1,0)</f>
        <v>0</v>
      </c>
    </row>
    <row r="2497" spans="1:28" x14ac:dyDescent="0.2">
      <c r="A2497" s="17">
        <v>2496</v>
      </c>
      <c r="B2497" t="s">
        <v>5609</v>
      </c>
      <c r="C2497" s="18">
        <v>41806</v>
      </c>
      <c r="D2497" s="18">
        <v>41812</v>
      </c>
      <c r="E2497" t="s">
        <v>77</v>
      </c>
      <c r="F2497" t="s">
        <v>5610</v>
      </c>
      <c r="G2497" t="s">
        <v>5611</v>
      </c>
      <c r="H2497" t="s">
        <v>53</v>
      </c>
      <c r="I2497" t="s">
        <v>54</v>
      </c>
      <c r="J2497" t="s">
        <v>5612</v>
      </c>
      <c r="K2497" t="s">
        <v>281</v>
      </c>
      <c r="L2497">
        <v>46544</v>
      </c>
      <c r="M2497" t="s">
        <v>132</v>
      </c>
      <c r="N2497" t="s">
        <v>1617</v>
      </c>
      <c r="O2497" t="s">
        <v>59</v>
      </c>
      <c r="P2497" t="s">
        <v>63</v>
      </c>
      <c r="Q2497" t="s">
        <v>1618</v>
      </c>
      <c r="R2497" s="19">
        <v>647.84</v>
      </c>
      <c r="S2497" s="17">
        <v>8</v>
      </c>
      <c r="T2497" s="20">
        <v>0</v>
      </c>
      <c r="U2497" s="19">
        <v>32.392000000000003</v>
      </c>
      <c r="V2497" s="20">
        <f t="shared" si="190"/>
        <v>0.05</v>
      </c>
      <c r="W2497" s="17">
        <f t="shared" si="191"/>
        <v>2014</v>
      </c>
      <c r="X2497" t="str">
        <f t="shared" si="192"/>
        <v>Jun-2014</v>
      </c>
      <c r="Y2497" s="17">
        <f t="shared" si="193"/>
        <v>6</v>
      </c>
      <c r="Z2497" t="str">
        <f t="shared" si="194"/>
        <v>0% (No Discount)</v>
      </c>
      <c r="AA2497" s="17">
        <f>IF(COUNTIF($B$2:B2497,B2497)=1,1,0)</f>
        <v>1</v>
      </c>
      <c r="AB2497" s="17">
        <f>IF(COUNTIF($F$2:F2497,F2497)=1,1,0)</f>
        <v>1</v>
      </c>
    </row>
    <row r="2498" spans="1:28" x14ac:dyDescent="0.2">
      <c r="A2498" s="17">
        <v>2497</v>
      </c>
      <c r="B2498" t="s">
        <v>5613</v>
      </c>
      <c r="C2498" s="18">
        <v>42273</v>
      </c>
      <c r="D2498" s="18">
        <v>42278</v>
      </c>
      <c r="E2498" t="s">
        <v>77</v>
      </c>
      <c r="F2498" t="s">
        <v>2955</v>
      </c>
      <c r="G2498" t="s">
        <v>2956</v>
      </c>
      <c r="H2498" t="s">
        <v>129</v>
      </c>
      <c r="I2498" t="s">
        <v>54</v>
      </c>
      <c r="J2498" t="s">
        <v>977</v>
      </c>
      <c r="K2498" t="s">
        <v>70</v>
      </c>
      <c r="L2498">
        <v>92037</v>
      </c>
      <c r="M2498" t="s">
        <v>71</v>
      </c>
      <c r="N2498" t="s">
        <v>395</v>
      </c>
      <c r="O2498" t="s">
        <v>73</v>
      </c>
      <c r="P2498" t="s">
        <v>86</v>
      </c>
      <c r="Q2498" t="s">
        <v>396</v>
      </c>
      <c r="R2498" s="19">
        <v>64.17</v>
      </c>
      <c r="S2498" s="17">
        <v>3</v>
      </c>
      <c r="T2498" s="20">
        <v>0</v>
      </c>
      <c r="U2498" s="19">
        <v>18.609300000000001</v>
      </c>
      <c r="V2498" s="20">
        <f t="shared" ref="V2498:V2561" si="195">IFERROR(U2498/R2498,0)</f>
        <v>0.29000000000000004</v>
      </c>
      <c r="W2498" s="17">
        <f t="shared" ref="W2498:W2561" si="196">YEAR(C2498)</f>
        <v>2015</v>
      </c>
      <c r="X2498" t="str">
        <f t="shared" ref="X2498:X2561" si="197">TEXT(C2498,"mmm-yyyy")</f>
        <v>Sep-2015</v>
      </c>
      <c r="Y2498" s="17">
        <f t="shared" ref="Y2498:Y2561" si="198">D2498-C2498</f>
        <v>5</v>
      </c>
      <c r="Z2498" t="str">
        <f t="shared" ref="Z2498:Z2561" si="199">IF(T2498=0,"0% (No Discount)",IF(T2498&lt;=0.1,"1-10%",IF(T2498&lt;=0.2,"11-20%",IF(T2498&lt;=0.3,"21-30%",IF(T2498&lt;=0.4,"31-40%",IF(T2498&lt;=0.5,"41-50%","Over 50%"))))))</f>
        <v>0% (No Discount)</v>
      </c>
      <c r="AA2498" s="17">
        <f>IF(COUNTIF($B$2:B2498,B2498)=1,1,0)</f>
        <v>1</v>
      </c>
      <c r="AB2498" s="17">
        <f>IF(COUNTIF($F$2:F2498,F2498)=1,1,0)</f>
        <v>0</v>
      </c>
    </row>
    <row r="2499" spans="1:28" x14ac:dyDescent="0.2">
      <c r="A2499" s="17">
        <v>2498</v>
      </c>
      <c r="B2499" t="s">
        <v>5613</v>
      </c>
      <c r="C2499" s="18">
        <v>42273</v>
      </c>
      <c r="D2499" s="18">
        <v>42278</v>
      </c>
      <c r="E2499" t="s">
        <v>77</v>
      </c>
      <c r="F2499" t="s">
        <v>2955</v>
      </c>
      <c r="G2499" t="s">
        <v>2956</v>
      </c>
      <c r="H2499" t="s">
        <v>129</v>
      </c>
      <c r="I2499" t="s">
        <v>54</v>
      </c>
      <c r="J2499" t="s">
        <v>977</v>
      </c>
      <c r="K2499" t="s">
        <v>70</v>
      </c>
      <c r="L2499">
        <v>92037</v>
      </c>
      <c r="M2499" t="s">
        <v>71</v>
      </c>
      <c r="N2499" t="s">
        <v>2500</v>
      </c>
      <c r="O2499" t="s">
        <v>73</v>
      </c>
      <c r="P2499" t="s">
        <v>200</v>
      </c>
      <c r="Q2499" t="s">
        <v>2501</v>
      </c>
      <c r="R2499" s="19">
        <v>124.46</v>
      </c>
      <c r="S2499" s="17">
        <v>2</v>
      </c>
      <c r="T2499" s="20">
        <v>0</v>
      </c>
      <c r="U2499" s="19">
        <v>58.496200000000002</v>
      </c>
      <c r="V2499" s="20">
        <f t="shared" si="195"/>
        <v>0.47000000000000003</v>
      </c>
      <c r="W2499" s="17">
        <f t="shared" si="196"/>
        <v>2015</v>
      </c>
      <c r="X2499" t="str">
        <f t="shared" si="197"/>
        <v>Sep-2015</v>
      </c>
      <c r="Y2499" s="17">
        <f t="shared" si="198"/>
        <v>5</v>
      </c>
      <c r="Z2499" t="str">
        <f t="shared" si="199"/>
        <v>0% (No Discount)</v>
      </c>
      <c r="AA2499" s="17">
        <f>IF(COUNTIF($B$2:B2499,B2499)=1,1,0)</f>
        <v>0</v>
      </c>
      <c r="AB2499" s="17">
        <f>IF(COUNTIF($F$2:F2499,F2499)=1,1,0)</f>
        <v>0</v>
      </c>
    </row>
    <row r="2500" spans="1:28" x14ac:dyDescent="0.2">
      <c r="A2500" s="17">
        <v>2499</v>
      </c>
      <c r="B2500" t="s">
        <v>5614</v>
      </c>
      <c r="C2500" s="18">
        <v>42509</v>
      </c>
      <c r="D2500" s="18">
        <v>42514</v>
      </c>
      <c r="E2500" t="s">
        <v>77</v>
      </c>
      <c r="F2500" t="s">
        <v>3218</v>
      </c>
      <c r="G2500" t="s">
        <v>3219</v>
      </c>
      <c r="H2500" t="s">
        <v>68</v>
      </c>
      <c r="I2500" t="s">
        <v>54</v>
      </c>
      <c r="J2500" t="s">
        <v>154</v>
      </c>
      <c r="K2500" t="s">
        <v>70</v>
      </c>
      <c r="L2500">
        <v>94109</v>
      </c>
      <c r="M2500" t="s">
        <v>71</v>
      </c>
      <c r="N2500" t="s">
        <v>4955</v>
      </c>
      <c r="O2500" t="s">
        <v>73</v>
      </c>
      <c r="P2500" t="s">
        <v>102</v>
      </c>
      <c r="Q2500" t="s">
        <v>4956</v>
      </c>
      <c r="R2500" s="19">
        <v>9.5839999999999996</v>
      </c>
      <c r="S2500" s="17">
        <v>1</v>
      </c>
      <c r="T2500" s="20">
        <v>0.2</v>
      </c>
      <c r="U2500" s="19">
        <v>3.3544</v>
      </c>
      <c r="V2500" s="20">
        <f t="shared" si="195"/>
        <v>0.35000000000000003</v>
      </c>
      <c r="W2500" s="17">
        <f t="shared" si="196"/>
        <v>2016</v>
      </c>
      <c r="X2500" t="str">
        <f t="shared" si="197"/>
        <v>May-2016</v>
      </c>
      <c r="Y2500" s="17">
        <f t="shared" si="198"/>
        <v>5</v>
      </c>
      <c r="Z2500" t="str">
        <f t="shared" si="199"/>
        <v>11-20%</v>
      </c>
      <c r="AA2500" s="17">
        <f>IF(COUNTIF($B$2:B2500,B2500)=1,1,0)</f>
        <v>1</v>
      </c>
      <c r="AB2500" s="17">
        <f>IF(COUNTIF($F$2:F2500,F2500)=1,1,0)</f>
        <v>0</v>
      </c>
    </row>
    <row r="2501" spans="1:28" x14ac:dyDescent="0.2">
      <c r="A2501" s="17">
        <v>2500</v>
      </c>
      <c r="B2501" t="s">
        <v>5615</v>
      </c>
      <c r="C2501" s="18">
        <v>42908</v>
      </c>
      <c r="D2501" s="18">
        <v>42909</v>
      </c>
      <c r="E2501" t="s">
        <v>215</v>
      </c>
      <c r="F2501" t="s">
        <v>3571</v>
      </c>
      <c r="G2501" t="s">
        <v>3572</v>
      </c>
      <c r="H2501" t="s">
        <v>53</v>
      </c>
      <c r="I2501" t="s">
        <v>54</v>
      </c>
      <c r="J2501" t="s">
        <v>1450</v>
      </c>
      <c r="K2501" t="s">
        <v>81</v>
      </c>
      <c r="L2501">
        <v>33178</v>
      </c>
      <c r="M2501" t="s">
        <v>57</v>
      </c>
      <c r="N2501" t="s">
        <v>5616</v>
      </c>
      <c r="O2501" t="s">
        <v>73</v>
      </c>
      <c r="P2501" t="s">
        <v>200</v>
      </c>
      <c r="Q2501" t="s">
        <v>5617</v>
      </c>
      <c r="R2501" s="19">
        <v>37.607999999999997</v>
      </c>
      <c r="S2501" s="17">
        <v>3</v>
      </c>
      <c r="T2501" s="20">
        <v>0.2</v>
      </c>
      <c r="U2501" s="19">
        <v>12.6927</v>
      </c>
      <c r="V2501" s="20">
        <f t="shared" si="195"/>
        <v>0.33750000000000002</v>
      </c>
      <c r="W2501" s="17">
        <f t="shared" si="196"/>
        <v>2017</v>
      </c>
      <c r="X2501" t="str">
        <f t="shared" si="197"/>
        <v>Jun-2017</v>
      </c>
      <c r="Y2501" s="17">
        <f t="shared" si="198"/>
        <v>1</v>
      </c>
      <c r="Z2501" t="str">
        <f t="shared" si="199"/>
        <v>11-20%</v>
      </c>
      <c r="AA2501" s="17">
        <f>IF(COUNTIF($B$2:B2501,B2501)=1,1,0)</f>
        <v>1</v>
      </c>
      <c r="AB2501" s="17">
        <f>IF(COUNTIF($F$2:F2501,F2501)=1,1,0)</f>
        <v>0</v>
      </c>
    </row>
    <row r="2502" spans="1:28" x14ac:dyDescent="0.2">
      <c r="A2502" s="17">
        <v>2501</v>
      </c>
      <c r="B2502" t="s">
        <v>5618</v>
      </c>
      <c r="C2502" s="18">
        <v>42903</v>
      </c>
      <c r="D2502" s="18">
        <v>42906</v>
      </c>
      <c r="E2502" t="s">
        <v>215</v>
      </c>
      <c r="F2502" t="s">
        <v>5619</v>
      </c>
      <c r="G2502" t="s">
        <v>5620</v>
      </c>
      <c r="H2502" t="s">
        <v>68</v>
      </c>
      <c r="I2502" t="s">
        <v>54</v>
      </c>
      <c r="J2502" t="s">
        <v>4325</v>
      </c>
      <c r="K2502" t="s">
        <v>238</v>
      </c>
      <c r="L2502">
        <v>60076</v>
      </c>
      <c r="M2502" t="s">
        <v>132</v>
      </c>
      <c r="N2502" t="s">
        <v>3274</v>
      </c>
      <c r="O2502" t="s">
        <v>73</v>
      </c>
      <c r="P2502" t="s">
        <v>117</v>
      </c>
      <c r="Q2502" t="s">
        <v>3275</v>
      </c>
      <c r="R2502" s="19">
        <v>12.224</v>
      </c>
      <c r="S2502" s="17">
        <v>2</v>
      </c>
      <c r="T2502" s="20">
        <v>0.2</v>
      </c>
      <c r="U2502" s="19">
        <v>4.4311999999999996</v>
      </c>
      <c r="V2502" s="20">
        <f t="shared" si="195"/>
        <v>0.36249999999999993</v>
      </c>
      <c r="W2502" s="17">
        <f t="shared" si="196"/>
        <v>2017</v>
      </c>
      <c r="X2502" t="str">
        <f t="shared" si="197"/>
        <v>Jun-2017</v>
      </c>
      <c r="Y2502" s="17">
        <f t="shared" si="198"/>
        <v>3</v>
      </c>
      <c r="Z2502" t="str">
        <f t="shared" si="199"/>
        <v>11-20%</v>
      </c>
      <c r="AA2502" s="17">
        <f>IF(COUNTIF($B$2:B2502,B2502)=1,1,0)</f>
        <v>1</v>
      </c>
      <c r="AB2502" s="17">
        <f>IF(COUNTIF($F$2:F2502,F2502)=1,1,0)</f>
        <v>1</v>
      </c>
    </row>
    <row r="2503" spans="1:28" x14ac:dyDescent="0.2">
      <c r="A2503" s="17">
        <v>2502</v>
      </c>
      <c r="B2503" t="s">
        <v>5618</v>
      </c>
      <c r="C2503" s="18">
        <v>42903</v>
      </c>
      <c r="D2503" s="18">
        <v>42906</v>
      </c>
      <c r="E2503" t="s">
        <v>215</v>
      </c>
      <c r="F2503" t="s">
        <v>5619</v>
      </c>
      <c r="G2503" t="s">
        <v>5620</v>
      </c>
      <c r="H2503" t="s">
        <v>68</v>
      </c>
      <c r="I2503" t="s">
        <v>54</v>
      </c>
      <c r="J2503" t="s">
        <v>4325</v>
      </c>
      <c r="K2503" t="s">
        <v>238</v>
      </c>
      <c r="L2503">
        <v>60076</v>
      </c>
      <c r="M2503" t="s">
        <v>132</v>
      </c>
      <c r="N2503" t="s">
        <v>2423</v>
      </c>
      <c r="O2503" t="s">
        <v>73</v>
      </c>
      <c r="P2503" t="s">
        <v>102</v>
      </c>
      <c r="Q2503" t="s">
        <v>2424</v>
      </c>
      <c r="R2503" s="19">
        <v>2.3039999999999998</v>
      </c>
      <c r="S2503" s="17">
        <v>4</v>
      </c>
      <c r="T2503" s="20">
        <v>0.8</v>
      </c>
      <c r="U2503" s="19">
        <v>-3.5712000000000002</v>
      </c>
      <c r="V2503" s="20">
        <f t="shared" si="195"/>
        <v>-1.5500000000000003</v>
      </c>
      <c r="W2503" s="17">
        <f t="shared" si="196"/>
        <v>2017</v>
      </c>
      <c r="X2503" t="str">
        <f t="shared" si="197"/>
        <v>Jun-2017</v>
      </c>
      <c r="Y2503" s="17">
        <f t="shared" si="198"/>
        <v>3</v>
      </c>
      <c r="Z2503" t="str">
        <f t="shared" si="199"/>
        <v>Over 50%</v>
      </c>
      <c r="AA2503" s="17">
        <f>IF(COUNTIF($B$2:B2503,B2503)=1,1,0)</f>
        <v>0</v>
      </c>
      <c r="AB2503" s="17">
        <f>IF(COUNTIF($F$2:F2503,F2503)=1,1,0)</f>
        <v>0</v>
      </c>
    </row>
    <row r="2504" spans="1:28" x14ac:dyDescent="0.2">
      <c r="A2504" s="17">
        <v>2503</v>
      </c>
      <c r="B2504" t="s">
        <v>5618</v>
      </c>
      <c r="C2504" s="18">
        <v>42903</v>
      </c>
      <c r="D2504" s="18">
        <v>42906</v>
      </c>
      <c r="E2504" t="s">
        <v>215</v>
      </c>
      <c r="F2504" t="s">
        <v>5619</v>
      </c>
      <c r="G2504" t="s">
        <v>5620</v>
      </c>
      <c r="H2504" t="s">
        <v>68</v>
      </c>
      <c r="I2504" t="s">
        <v>54</v>
      </c>
      <c r="J2504" t="s">
        <v>4325</v>
      </c>
      <c r="K2504" t="s">
        <v>238</v>
      </c>
      <c r="L2504">
        <v>60076</v>
      </c>
      <c r="M2504" t="s">
        <v>132</v>
      </c>
      <c r="N2504" t="s">
        <v>2647</v>
      </c>
      <c r="O2504" t="s">
        <v>73</v>
      </c>
      <c r="P2504" t="s">
        <v>102</v>
      </c>
      <c r="Q2504" t="s">
        <v>2648</v>
      </c>
      <c r="R2504" s="19">
        <v>9.36</v>
      </c>
      <c r="S2504" s="17">
        <v>4</v>
      </c>
      <c r="T2504" s="20">
        <v>0.8</v>
      </c>
      <c r="U2504" s="19">
        <v>-16.38</v>
      </c>
      <c r="V2504" s="20">
        <f t="shared" si="195"/>
        <v>-1.75</v>
      </c>
      <c r="W2504" s="17">
        <f t="shared" si="196"/>
        <v>2017</v>
      </c>
      <c r="X2504" t="str">
        <f t="shared" si="197"/>
        <v>Jun-2017</v>
      </c>
      <c r="Y2504" s="17">
        <f t="shared" si="198"/>
        <v>3</v>
      </c>
      <c r="Z2504" t="str">
        <f t="shared" si="199"/>
        <v>Over 50%</v>
      </c>
      <c r="AA2504" s="17">
        <f>IF(COUNTIF($B$2:B2504,B2504)=1,1,0)</f>
        <v>0</v>
      </c>
      <c r="AB2504" s="17">
        <f>IF(COUNTIF($F$2:F2504,F2504)=1,1,0)</f>
        <v>0</v>
      </c>
    </row>
    <row r="2505" spans="1:28" x14ac:dyDescent="0.2">
      <c r="A2505" s="17">
        <v>2504</v>
      </c>
      <c r="B2505" t="s">
        <v>5621</v>
      </c>
      <c r="C2505" s="18">
        <v>42688</v>
      </c>
      <c r="D2505" s="18">
        <v>42693</v>
      </c>
      <c r="E2505" t="s">
        <v>77</v>
      </c>
      <c r="F2505" t="s">
        <v>5622</v>
      </c>
      <c r="G2505" t="s">
        <v>5623</v>
      </c>
      <c r="H2505" t="s">
        <v>53</v>
      </c>
      <c r="I2505" t="s">
        <v>54</v>
      </c>
      <c r="J2505" t="s">
        <v>154</v>
      </c>
      <c r="K2505" t="s">
        <v>70</v>
      </c>
      <c r="L2505">
        <v>94110</v>
      </c>
      <c r="M2505" t="s">
        <v>71</v>
      </c>
      <c r="N2505" t="s">
        <v>5012</v>
      </c>
      <c r="O2505" t="s">
        <v>73</v>
      </c>
      <c r="P2505" t="s">
        <v>74</v>
      </c>
      <c r="Q2505" t="s">
        <v>5013</v>
      </c>
      <c r="R2505" s="19">
        <v>7.38</v>
      </c>
      <c r="S2505" s="17">
        <v>2</v>
      </c>
      <c r="T2505" s="20">
        <v>0</v>
      </c>
      <c r="U2505" s="19">
        <v>3.4685999999999999</v>
      </c>
      <c r="V2505" s="20">
        <f t="shared" si="195"/>
        <v>0.47</v>
      </c>
      <c r="W2505" s="17">
        <f t="shared" si="196"/>
        <v>2016</v>
      </c>
      <c r="X2505" t="str">
        <f t="shared" si="197"/>
        <v>Nov-2016</v>
      </c>
      <c r="Y2505" s="17">
        <f t="shared" si="198"/>
        <v>5</v>
      </c>
      <c r="Z2505" t="str">
        <f t="shared" si="199"/>
        <v>0% (No Discount)</v>
      </c>
      <c r="AA2505" s="17">
        <f>IF(COUNTIF($B$2:B2505,B2505)=1,1,0)</f>
        <v>1</v>
      </c>
      <c r="AB2505" s="17">
        <f>IF(COUNTIF($F$2:F2505,F2505)=1,1,0)</f>
        <v>1</v>
      </c>
    </row>
    <row r="2506" spans="1:28" x14ac:dyDescent="0.2">
      <c r="A2506" s="17">
        <v>2505</v>
      </c>
      <c r="B2506" t="s">
        <v>5624</v>
      </c>
      <c r="C2506" s="18">
        <v>41845</v>
      </c>
      <c r="D2506" s="18">
        <v>41847</v>
      </c>
      <c r="E2506" t="s">
        <v>50</v>
      </c>
      <c r="F2506" t="s">
        <v>945</v>
      </c>
      <c r="G2506" t="s">
        <v>946</v>
      </c>
      <c r="H2506" t="s">
        <v>53</v>
      </c>
      <c r="I2506" t="s">
        <v>54</v>
      </c>
      <c r="J2506" t="s">
        <v>154</v>
      </c>
      <c r="K2506" t="s">
        <v>70</v>
      </c>
      <c r="L2506">
        <v>94122</v>
      </c>
      <c r="M2506" t="s">
        <v>71</v>
      </c>
      <c r="N2506" t="s">
        <v>983</v>
      </c>
      <c r="O2506" t="s">
        <v>73</v>
      </c>
      <c r="P2506" t="s">
        <v>86</v>
      </c>
      <c r="Q2506" t="s">
        <v>984</v>
      </c>
      <c r="R2506" s="19">
        <v>53.72</v>
      </c>
      <c r="S2506" s="17">
        <v>4</v>
      </c>
      <c r="T2506" s="20">
        <v>0</v>
      </c>
      <c r="U2506" s="19">
        <v>15.041600000000001</v>
      </c>
      <c r="V2506" s="20">
        <f t="shared" si="195"/>
        <v>0.28000000000000003</v>
      </c>
      <c r="W2506" s="17">
        <f t="shared" si="196"/>
        <v>2014</v>
      </c>
      <c r="X2506" t="str">
        <f t="shared" si="197"/>
        <v>Jul-2014</v>
      </c>
      <c r="Y2506" s="17">
        <f t="shared" si="198"/>
        <v>2</v>
      </c>
      <c r="Z2506" t="str">
        <f t="shared" si="199"/>
        <v>0% (No Discount)</v>
      </c>
      <c r="AA2506" s="17">
        <f>IF(COUNTIF($B$2:B2506,B2506)=1,1,0)</f>
        <v>1</v>
      </c>
      <c r="AB2506" s="17">
        <f>IF(COUNTIF($F$2:F2506,F2506)=1,1,0)</f>
        <v>0</v>
      </c>
    </row>
    <row r="2507" spans="1:28" x14ac:dyDescent="0.2">
      <c r="A2507" s="17">
        <v>2506</v>
      </c>
      <c r="B2507" t="s">
        <v>5624</v>
      </c>
      <c r="C2507" s="18">
        <v>41845</v>
      </c>
      <c r="D2507" s="18">
        <v>41847</v>
      </c>
      <c r="E2507" t="s">
        <v>50</v>
      </c>
      <c r="F2507" t="s">
        <v>945</v>
      </c>
      <c r="G2507" t="s">
        <v>946</v>
      </c>
      <c r="H2507" t="s">
        <v>53</v>
      </c>
      <c r="I2507" t="s">
        <v>54</v>
      </c>
      <c r="J2507" t="s">
        <v>154</v>
      </c>
      <c r="K2507" t="s">
        <v>70</v>
      </c>
      <c r="L2507">
        <v>94122</v>
      </c>
      <c r="M2507" t="s">
        <v>71</v>
      </c>
      <c r="N2507" t="s">
        <v>5625</v>
      </c>
      <c r="O2507" t="s">
        <v>73</v>
      </c>
      <c r="P2507" t="s">
        <v>606</v>
      </c>
      <c r="Q2507" t="s">
        <v>5626</v>
      </c>
      <c r="R2507" s="19">
        <v>8187.65</v>
      </c>
      <c r="S2507" s="17">
        <v>5</v>
      </c>
      <c r="T2507" s="20">
        <v>0</v>
      </c>
      <c r="U2507" s="19">
        <v>327.50599999999997</v>
      </c>
      <c r="V2507" s="20">
        <f t="shared" si="195"/>
        <v>0.04</v>
      </c>
      <c r="W2507" s="17">
        <f t="shared" si="196"/>
        <v>2014</v>
      </c>
      <c r="X2507" t="str">
        <f t="shared" si="197"/>
        <v>Jul-2014</v>
      </c>
      <c r="Y2507" s="17">
        <f t="shared" si="198"/>
        <v>2</v>
      </c>
      <c r="Z2507" t="str">
        <f t="shared" si="199"/>
        <v>0% (No Discount)</v>
      </c>
      <c r="AA2507" s="17">
        <f>IF(COUNTIF($B$2:B2507,B2507)=1,1,0)</f>
        <v>0</v>
      </c>
      <c r="AB2507" s="17">
        <f>IF(COUNTIF($F$2:F2507,F2507)=1,1,0)</f>
        <v>0</v>
      </c>
    </row>
    <row r="2508" spans="1:28" x14ac:dyDescent="0.2">
      <c r="A2508" s="17">
        <v>2507</v>
      </c>
      <c r="B2508" t="s">
        <v>5624</v>
      </c>
      <c r="C2508" s="18">
        <v>41845</v>
      </c>
      <c r="D2508" s="18">
        <v>41847</v>
      </c>
      <c r="E2508" t="s">
        <v>50</v>
      </c>
      <c r="F2508" t="s">
        <v>945</v>
      </c>
      <c r="G2508" t="s">
        <v>946</v>
      </c>
      <c r="H2508" t="s">
        <v>53</v>
      </c>
      <c r="I2508" t="s">
        <v>54</v>
      </c>
      <c r="J2508" t="s">
        <v>154</v>
      </c>
      <c r="K2508" t="s">
        <v>70</v>
      </c>
      <c r="L2508">
        <v>94122</v>
      </c>
      <c r="M2508" t="s">
        <v>71</v>
      </c>
      <c r="N2508" t="s">
        <v>951</v>
      </c>
      <c r="O2508" t="s">
        <v>59</v>
      </c>
      <c r="P2508" t="s">
        <v>92</v>
      </c>
      <c r="Q2508" t="s">
        <v>952</v>
      </c>
      <c r="R2508" s="19">
        <v>77.92</v>
      </c>
      <c r="S2508" s="17">
        <v>8</v>
      </c>
      <c r="T2508" s="20">
        <v>0</v>
      </c>
      <c r="U2508" s="19">
        <v>34.284799999999997</v>
      </c>
      <c r="V2508" s="20">
        <f t="shared" si="195"/>
        <v>0.43999999999999995</v>
      </c>
      <c r="W2508" s="17">
        <f t="shared" si="196"/>
        <v>2014</v>
      </c>
      <c r="X2508" t="str">
        <f t="shared" si="197"/>
        <v>Jul-2014</v>
      </c>
      <c r="Y2508" s="17">
        <f t="shared" si="198"/>
        <v>2</v>
      </c>
      <c r="Z2508" t="str">
        <f t="shared" si="199"/>
        <v>0% (No Discount)</v>
      </c>
      <c r="AA2508" s="17">
        <f>IF(COUNTIF($B$2:B2508,B2508)=1,1,0)</f>
        <v>0</v>
      </c>
      <c r="AB2508" s="17">
        <f>IF(COUNTIF($F$2:F2508,F2508)=1,1,0)</f>
        <v>0</v>
      </c>
    </row>
    <row r="2509" spans="1:28" x14ac:dyDescent="0.2">
      <c r="A2509" s="17">
        <v>2508</v>
      </c>
      <c r="B2509" t="s">
        <v>5627</v>
      </c>
      <c r="C2509" s="18">
        <v>42187</v>
      </c>
      <c r="D2509" s="18">
        <v>42187</v>
      </c>
      <c r="E2509" t="s">
        <v>1320</v>
      </c>
      <c r="F2509" t="s">
        <v>5117</v>
      </c>
      <c r="G2509" t="s">
        <v>5118</v>
      </c>
      <c r="H2509" t="s">
        <v>53</v>
      </c>
      <c r="I2509" t="s">
        <v>54</v>
      </c>
      <c r="J2509" t="s">
        <v>211</v>
      </c>
      <c r="K2509" t="s">
        <v>131</v>
      </c>
      <c r="L2509">
        <v>77070</v>
      </c>
      <c r="M2509" t="s">
        <v>132</v>
      </c>
      <c r="N2509" t="s">
        <v>5628</v>
      </c>
      <c r="O2509" t="s">
        <v>73</v>
      </c>
      <c r="P2509" t="s">
        <v>105</v>
      </c>
      <c r="Q2509" t="s">
        <v>5629</v>
      </c>
      <c r="R2509" s="19">
        <v>32.783999999999999</v>
      </c>
      <c r="S2509" s="17">
        <v>4</v>
      </c>
      <c r="T2509" s="20">
        <v>0.8</v>
      </c>
      <c r="U2509" s="19">
        <v>-85.238399999999999</v>
      </c>
      <c r="V2509" s="20">
        <f t="shared" si="195"/>
        <v>-2.6</v>
      </c>
      <c r="W2509" s="17">
        <f t="shared" si="196"/>
        <v>2015</v>
      </c>
      <c r="X2509" t="str">
        <f t="shared" si="197"/>
        <v>Jul-2015</v>
      </c>
      <c r="Y2509" s="17">
        <f t="shared" si="198"/>
        <v>0</v>
      </c>
      <c r="Z2509" t="str">
        <f t="shared" si="199"/>
        <v>Over 50%</v>
      </c>
      <c r="AA2509" s="17">
        <f>IF(COUNTIF($B$2:B2509,B2509)=1,1,0)</f>
        <v>1</v>
      </c>
      <c r="AB2509" s="17">
        <f>IF(COUNTIF($F$2:F2509,F2509)=1,1,0)</f>
        <v>0</v>
      </c>
    </row>
    <row r="2510" spans="1:28" x14ac:dyDescent="0.2">
      <c r="A2510" s="17">
        <v>2509</v>
      </c>
      <c r="B2510" t="s">
        <v>5630</v>
      </c>
      <c r="C2510" s="18">
        <v>42796</v>
      </c>
      <c r="D2510" s="18">
        <v>42802</v>
      </c>
      <c r="E2510" t="s">
        <v>77</v>
      </c>
      <c r="F2510" t="s">
        <v>1751</v>
      </c>
      <c r="G2510" t="s">
        <v>1752</v>
      </c>
      <c r="H2510" t="s">
        <v>68</v>
      </c>
      <c r="I2510" t="s">
        <v>54</v>
      </c>
      <c r="J2510" t="s">
        <v>69</v>
      </c>
      <c r="K2510" t="s">
        <v>70</v>
      </c>
      <c r="L2510">
        <v>90045</v>
      </c>
      <c r="M2510" t="s">
        <v>71</v>
      </c>
      <c r="N2510" t="s">
        <v>5631</v>
      </c>
      <c r="O2510" t="s">
        <v>98</v>
      </c>
      <c r="P2510" t="s">
        <v>99</v>
      </c>
      <c r="Q2510" t="s">
        <v>5632</v>
      </c>
      <c r="R2510" s="19">
        <v>196.77600000000001</v>
      </c>
      <c r="S2510" s="17">
        <v>3</v>
      </c>
      <c r="T2510" s="20">
        <v>0.2</v>
      </c>
      <c r="U2510" s="19">
        <v>14.7582</v>
      </c>
      <c r="V2510" s="20">
        <f t="shared" si="195"/>
        <v>7.4999999999999997E-2</v>
      </c>
      <c r="W2510" s="17">
        <f t="shared" si="196"/>
        <v>2017</v>
      </c>
      <c r="X2510" t="str">
        <f t="shared" si="197"/>
        <v>Mar-2017</v>
      </c>
      <c r="Y2510" s="17">
        <f t="shared" si="198"/>
        <v>6</v>
      </c>
      <c r="Z2510" t="str">
        <f t="shared" si="199"/>
        <v>11-20%</v>
      </c>
      <c r="AA2510" s="17">
        <f>IF(COUNTIF($B$2:B2510,B2510)=1,1,0)</f>
        <v>1</v>
      </c>
      <c r="AB2510" s="17">
        <f>IF(COUNTIF($F$2:F2510,F2510)=1,1,0)</f>
        <v>0</v>
      </c>
    </row>
    <row r="2511" spans="1:28" x14ac:dyDescent="0.2">
      <c r="A2511" s="17">
        <v>2510</v>
      </c>
      <c r="B2511" t="s">
        <v>5630</v>
      </c>
      <c r="C2511" s="18">
        <v>42796</v>
      </c>
      <c r="D2511" s="18">
        <v>42802</v>
      </c>
      <c r="E2511" t="s">
        <v>77</v>
      </c>
      <c r="F2511" t="s">
        <v>1751</v>
      </c>
      <c r="G2511" t="s">
        <v>1752</v>
      </c>
      <c r="H2511" t="s">
        <v>68</v>
      </c>
      <c r="I2511" t="s">
        <v>54</v>
      </c>
      <c r="J2511" t="s">
        <v>69</v>
      </c>
      <c r="K2511" t="s">
        <v>70</v>
      </c>
      <c r="L2511">
        <v>90045</v>
      </c>
      <c r="M2511" t="s">
        <v>71</v>
      </c>
      <c r="N2511" t="s">
        <v>3583</v>
      </c>
      <c r="O2511" t="s">
        <v>98</v>
      </c>
      <c r="P2511" t="s">
        <v>188</v>
      </c>
      <c r="Q2511" t="s">
        <v>3584</v>
      </c>
      <c r="R2511" s="19">
        <v>479.94</v>
      </c>
      <c r="S2511" s="17">
        <v>6</v>
      </c>
      <c r="T2511" s="20">
        <v>0</v>
      </c>
      <c r="U2511" s="19">
        <v>52.793399999999998</v>
      </c>
      <c r="V2511" s="20">
        <f t="shared" si="195"/>
        <v>0.11</v>
      </c>
      <c r="W2511" s="17">
        <f t="shared" si="196"/>
        <v>2017</v>
      </c>
      <c r="X2511" t="str">
        <f t="shared" si="197"/>
        <v>Mar-2017</v>
      </c>
      <c r="Y2511" s="17">
        <f t="shared" si="198"/>
        <v>6</v>
      </c>
      <c r="Z2511" t="str">
        <f t="shared" si="199"/>
        <v>0% (No Discount)</v>
      </c>
      <c r="AA2511" s="17">
        <f>IF(COUNTIF($B$2:B2511,B2511)=1,1,0)</f>
        <v>0</v>
      </c>
      <c r="AB2511" s="17">
        <f>IF(COUNTIF($F$2:F2511,F2511)=1,1,0)</f>
        <v>0</v>
      </c>
    </row>
    <row r="2512" spans="1:28" x14ac:dyDescent="0.2">
      <c r="A2512" s="17">
        <v>2511</v>
      </c>
      <c r="B2512" t="s">
        <v>5633</v>
      </c>
      <c r="C2512" s="18">
        <v>42692</v>
      </c>
      <c r="D2512" s="18">
        <v>42697</v>
      </c>
      <c r="E2512" t="s">
        <v>77</v>
      </c>
      <c r="F2512" t="s">
        <v>5187</v>
      </c>
      <c r="G2512" t="s">
        <v>5188</v>
      </c>
      <c r="H2512" t="s">
        <v>129</v>
      </c>
      <c r="I2512" t="s">
        <v>54</v>
      </c>
      <c r="J2512" t="s">
        <v>4883</v>
      </c>
      <c r="K2512" t="s">
        <v>677</v>
      </c>
      <c r="L2512">
        <v>73120</v>
      </c>
      <c r="M2512" t="s">
        <v>132</v>
      </c>
      <c r="N2512" t="s">
        <v>5634</v>
      </c>
      <c r="O2512" t="s">
        <v>73</v>
      </c>
      <c r="P2512" t="s">
        <v>86</v>
      </c>
      <c r="Q2512" t="s">
        <v>5635</v>
      </c>
      <c r="R2512" s="19">
        <v>1117.92</v>
      </c>
      <c r="S2512" s="17">
        <v>4</v>
      </c>
      <c r="T2512" s="20">
        <v>0</v>
      </c>
      <c r="U2512" s="19">
        <v>55.896000000000001</v>
      </c>
      <c r="V2512" s="20">
        <f t="shared" si="195"/>
        <v>4.9999999999999996E-2</v>
      </c>
      <c r="W2512" s="17">
        <f t="shared" si="196"/>
        <v>2016</v>
      </c>
      <c r="X2512" t="str">
        <f t="shared" si="197"/>
        <v>Nov-2016</v>
      </c>
      <c r="Y2512" s="17">
        <f t="shared" si="198"/>
        <v>5</v>
      </c>
      <c r="Z2512" t="str">
        <f t="shared" si="199"/>
        <v>0% (No Discount)</v>
      </c>
      <c r="AA2512" s="17">
        <f>IF(COUNTIF($B$2:B2512,B2512)=1,1,0)</f>
        <v>1</v>
      </c>
      <c r="AB2512" s="17">
        <f>IF(COUNTIF($F$2:F2512,F2512)=1,1,0)</f>
        <v>0</v>
      </c>
    </row>
    <row r="2513" spans="1:28" x14ac:dyDescent="0.2">
      <c r="A2513" s="17">
        <v>2512</v>
      </c>
      <c r="B2513" t="s">
        <v>5636</v>
      </c>
      <c r="C2513" s="18">
        <v>42112</v>
      </c>
      <c r="D2513" s="18">
        <v>42113</v>
      </c>
      <c r="E2513" t="s">
        <v>215</v>
      </c>
      <c r="F2513" t="s">
        <v>5386</v>
      </c>
      <c r="G2513" t="s">
        <v>5387</v>
      </c>
      <c r="H2513" t="s">
        <v>53</v>
      </c>
      <c r="I2513" t="s">
        <v>54</v>
      </c>
      <c r="J2513" t="s">
        <v>764</v>
      </c>
      <c r="K2513" t="s">
        <v>765</v>
      </c>
      <c r="L2513">
        <v>71203</v>
      </c>
      <c r="M2513" t="s">
        <v>57</v>
      </c>
      <c r="N2513" t="s">
        <v>3673</v>
      </c>
      <c r="O2513" t="s">
        <v>98</v>
      </c>
      <c r="P2513" t="s">
        <v>188</v>
      </c>
      <c r="Q2513" t="s">
        <v>3674</v>
      </c>
      <c r="R2513" s="19">
        <v>106.5</v>
      </c>
      <c r="S2513" s="17">
        <v>6</v>
      </c>
      <c r="T2513" s="20">
        <v>0</v>
      </c>
      <c r="U2513" s="19">
        <v>41.534999999999997</v>
      </c>
      <c r="V2513" s="20">
        <f t="shared" si="195"/>
        <v>0.38999999999999996</v>
      </c>
      <c r="W2513" s="17">
        <f t="shared" si="196"/>
        <v>2015</v>
      </c>
      <c r="X2513" t="str">
        <f t="shared" si="197"/>
        <v>Apr-2015</v>
      </c>
      <c r="Y2513" s="17">
        <f t="shared" si="198"/>
        <v>1</v>
      </c>
      <c r="Z2513" t="str">
        <f t="shared" si="199"/>
        <v>0% (No Discount)</v>
      </c>
      <c r="AA2513" s="17">
        <f>IF(COUNTIF($B$2:B2513,B2513)=1,1,0)</f>
        <v>1</v>
      </c>
      <c r="AB2513" s="17">
        <f>IF(COUNTIF($F$2:F2513,F2513)=1,1,0)</f>
        <v>0</v>
      </c>
    </row>
    <row r="2514" spans="1:28" x14ac:dyDescent="0.2">
      <c r="A2514" s="17">
        <v>2513</v>
      </c>
      <c r="B2514" t="s">
        <v>5637</v>
      </c>
      <c r="C2514" s="18">
        <v>43071</v>
      </c>
      <c r="D2514" s="18">
        <v>43075</v>
      </c>
      <c r="E2514" t="s">
        <v>77</v>
      </c>
      <c r="F2514" t="s">
        <v>5638</v>
      </c>
      <c r="G2514" t="s">
        <v>5639</v>
      </c>
      <c r="H2514" t="s">
        <v>129</v>
      </c>
      <c r="I2514" t="s">
        <v>54</v>
      </c>
      <c r="J2514" t="s">
        <v>929</v>
      </c>
      <c r="K2514" t="s">
        <v>81</v>
      </c>
      <c r="L2514">
        <v>33614</v>
      </c>
      <c r="M2514" t="s">
        <v>57</v>
      </c>
      <c r="N2514" t="s">
        <v>1861</v>
      </c>
      <c r="O2514" t="s">
        <v>73</v>
      </c>
      <c r="P2514" t="s">
        <v>102</v>
      </c>
      <c r="Q2514" t="s">
        <v>1862</v>
      </c>
      <c r="R2514" s="19">
        <v>45.66</v>
      </c>
      <c r="S2514" s="17">
        <v>5</v>
      </c>
      <c r="T2514" s="20">
        <v>0.7</v>
      </c>
      <c r="U2514" s="19">
        <v>-33.484000000000002</v>
      </c>
      <c r="V2514" s="20">
        <f t="shared" si="195"/>
        <v>-0.73333333333333339</v>
      </c>
      <c r="W2514" s="17">
        <f t="shared" si="196"/>
        <v>2017</v>
      </c>
      <c r="X2514" t="str">
        <f t="shared" si="197"/>
        <v>Dec-2017</v>
      </c>
      <c r="Y2514" s="17">
        <f t="shared" si="198"/>
        <v>4</v>
      </c>
      <c r="Z2514" t="str">
        <f t="shared" si="199"/>
        <v>Over 50%</v>
      </c>
      <c r="AA2514" s="17">
        <f>IF(COUNTIF($B$2:B2514,B2514)=1,1,0)</f>
        <v>1</v>
      </c>
      <c r="AB2514" s="17">
        <f>IF(COUNTIF($F$2:F2514,F2514)=1,1,0)</f>
        <v>1</v>
      </c>
    </row>
    <row r="2515" spans="1:28" x14ac:dyDescent="0.2">
      <c r="A2515" s="17">
        <v>2514</v>
      </c>
      <c r="B2515" t="s">
        <v>5640</v>
      </c>
      <c r="C2515" s="18">
        <v>42685</v>
      </c>
      <c r="D2515" s="18">
        <v>42691</v>
      </c>
      <c r="E2515" t="s">
        <v>77</v>
      </c>
      <c r="F2515" t="s">
        <v>1564</v>
      </c>
      <c r="G2515" t="s">
        <v>1565</v>
      </c>
      <c r="H2515" t="s">
        <v>68</v>
      </c>
      <c r="I2515" t="s">
        <v>54</v>
      </c>
      <c r="J2515" t="s">
        <v>330</v>
      </c>
      <c r="K2515" t="s">
        <v>238</v>
      </c>
      <c r="L2515">
        <v>60623</v>
      </c>
      <c r="M2515" t="s">
        <v>132</v>
      </c>
      <c r="N2515" t="s">
        <v>4203</v>
      </c>
      <c r="O2515" t="s">
        <v>98</v>
      </c>
      <c r="P2515" t="s">
        <v>188</v>
      </c>
      <c r="Q2515" t="s">
        <v>4204</v>
      </c>
      <c r="R2515" s="19">
        <v>95.968000000000004</v>
      </c>
      <c r="S2515" s="17">
        <v>4</v>
      </c>
      <c r="T2515" s="20">
        <v>0.2</v>
      </c>
      <c r="U2515" s="19">
        <v>1.1996</v>
      </c>
      <c r="V2515" s="20">
        <f t="shared" si="195"/>
        <v>1.2499999999999999E-2</v>
      </c>
      <c r="W2515" s="17">
        <f t="shared" si="196"/>
        <v>2016</v>
      </c>
      <c r="X2515" t="str">
        <f t="shared" si="197"/>
        <v>Nov-2016</v>
      </c>
      <c r="Y2515" s="17">
        <f t="shared" si="198"/>
        <v>6</v>
      </c>
      <c r="Z2515" t="str">
        <f t="shared" si="199"/>
        <v>11-20%</v>
      </c>
      <c r="AA2515" s="17">
        <f>IF(COUNTIF($B$2:B2515,B2515)=1,1,0)</f>
        <v>1</v>
      </c>
      <c r="AB2515" s="17">
        <f>IF(COUNTIF($F$2:F2515,F2515)=1,1,0)</f>
        <v>0</v>
      </c>
    </row>
    <row r="2516" spans="1:28" x14ac:dyDescent="0.2">
      <c r="A2516" s="17">
        <v>2515</v>
      </c>
      <c r="B2516" t="s">
        <v>5640</v>
      </c>
      <c r="C2516" s="18">
        <v>42685</v>
      </c>
      <c r="D2516" s="18">
        <v>42691</v>
      </c>
      <c r="E2516" t="s">
        <v>77</v>
      </c>
      <c r="F2516" t="s">
        <v>1564</v>
      </c>
      <c r="G2516" t="s">
        <v>1565</v>
      </c>
      <c r="H2516" t="s">
        <v>68</v>
      </c>
      <c r="I2516" t="s">
        <v>54</v>
      </c>
      <c r="J2516" t="s">
        <v>330</v>
      </c>
      <c r="K2516" t="s">
        <v>238</v>
      </c>
      <c r="L2516">
        <v>60623</v>
      </c>
      <c r="M2516" t="s">
        <v>132</v>
      </c>
      <c r="N2516" t="s">
        <v>3447</v>
      </c>
      <c r="O2516" t="s">
        <v>59</v>
      </c>
      <c r="P2516" t="s">
        <v>63</v>
      </c>
      <c r="Q2516" t="s">
        <v>3448</v>
      </c>
      <c r="R2516" s="19">
        <v>47.991999999999997</v>
      </c>
      <c r="S2516" s="17">
        <v>2</v>
      </c>
      <c r="T2516" s="20">
        <v>0.3</v>
      </c>
      <c r="U2516" s="19">
        <v>-2.0568</v>
      </c>
      <c r="V2516" s="20">
        <f t="shared" si="195"/>
        <v>-4.2857142857142858E-2</v>
      </c>
      <c r="W2516" s="17">
        <f t="shared" si="196"/>
        <v>2016</v>
      </c>
      <c r="X2516" t="str">
        <f t="shared" si="197"/>
        <v>Nov-2016</v>
      </c>
      <c r="Y2516" s="17">
        <f t="shared" si="198"/>
        <v>6</v>
      </c>
      <c r="Z2516" t="str">
        <f t="shared" si="199"/>
        <v>21-30%</v>
      </c>
      <c r="AA2516" s="17">
        <f>IF(COUNTIF($B$2:B2516,B2516)=1,1,0)</f>
        <v>0</v>
      </c>
      <c r="AB2516" s="17">
        <f>IF(COUNTIF($F$2:F2516,F2516)=1,1,0)</f>
        <v>0</v>
      </c>
    </row>
    <row r="2517" spans="1:28" x14ac:dyDescent="0.2">
      <c r="A2517" s="17">
        <v>2516</v>
      </c>
      <c r="B2517" t="s">
        <v>5641</v>
      </c>
      <c r="C2517" s="18">
        <v>41887</v>
      </c>
      <c r="D2517" s="18">
        <v>41892</v>
      </c>
      <c r="E2517" t="s">
        <v>77</v>
      </c>
      <c r="F2517" t="s">
        <v>3522</v>
      </c>
      <c r="G2517" t="s">
        <v>3523</v>
      </c>
      <c r="H2517" t="s">
        <v>53</v>
      </c>
      <c r="I2517" t="s">
        <v>54</v>
      </c>
      <c r="J2517" t="s">
        <v>4654</v>
      </c>
      <c r="K2517" t="s">
        <v>525</v>
      </c>
      <c r="L2517">
        <v>43402</v>
      </c>
      <c r="M2517" t="s">
        <v>175</v>
      </c>
      <c r="N2517" t="s">
        <v>2149</v>
      </c>
      <c r="O2517" t="s">
        <v>73</v>
      </c>
      <c r="P2517" t="s">
        <v>86</v>
      </c>
      <c r="Q2517" t="s">
        <v>2150</v>
      </c>
      <c r="R2517" s="19">
        <v>264.32</v>
      </c>
      <c r="S2517" s="17">
        <v>2</v>
      </c>
      <c r="T2517" s="20">
        <v>0.2</v>
      </c>
      <c r="U2517" s="19">
        <v>19.824000000000002</v>
      </c>
      <c r="V2517" s="20">
        <f t="shared" si="195"/>
        <v>7.5000000000000011E-2</v>
      </c>
      <c r="W2517" s="17">
        <f t="shared" si="196"/>
        <v>2014</v>
      </c>
      <c r="X2517" t="str">
        <f t="shared" si="197"/>
        <v>Sep-2014</v>
      </c>
      <c r="Y2517" s="17">
        <f t="shared" si="198"/>
        <v>5</v>
      </c>
      <c r="Z2517" t="str">
        <f t="shared" si="199"/>
        <v>11-20%</v>
      </c>
      <c r="AA2517" s="17">
        <f>IF(COUNTIF($B$2:B2517,B2517)=1,1,0)</f>
        <v>1</v>
      </c>
      <c r="AB2517" s="17">
        <f>IF(COUNTIF($F$2:F2517,F2517)=1,1,0)</f>
        <v>0</v>
      </c>
    </row>
    <row r="2518" spans="1:28" x14ac:dyDescent="0.2">
      <c r="A2518" s="17">
        <v>2517</v>
      </c>
      <c r="B2518" t="s">
        <v>5642</v>
      </c>
      <c r="C2518" s="18">
        <v>41958</v>
      </c>
      <c r="D2518" s="18">
        <v>41965</v>
      </c>
      <c r="E2518" t="s">
        <v>77</v>
      </c>
      <c r="F2518" t="s">
        <v>2410</v>
      </c>
      <c r="G2518" t="s">
        <v>2411</v>
      </c>
      <c r="H2518" t="s">
        <v>53</v>
      </c>
      <c r="I2518" t="s">
        <v>54</v>
      </c>
      <c r="J2518" t="s">
        <v>211</v>
      </c>
      <c r="K2518" t="s">
        <v>131</v>
      </c>
      <c r="L2518">
        <v>77095</v>
      </c>
      <c r="M2518" t="s">
        <v>132</v>
      </c>
      <c r="N2518" t="s">
        <v>3834</v>
      </c>
      <c r="O2518" t="s">
        <v>73</v>
      </c>
      <c r="P2518" t="s">
        <v>200</v>
      </c>
      <c r="Q2518" t="s">
        <v>3835</v>
      </c>
      <c r="R2518" s="19">
        <v>604.65599999999995</v>
      </c>
      <c r="S2518" s="17">
        <v>9</v>
      </c>
      <c r="T2518" s="20">
        <v>0.2</v>
      </c>
      <c r="U2518" s="19">
        <v>204.07140000000001</v>
      </c>
      <c r="V2518" s="20">
        <f t="shared" si="195"/>
        <v>0.33750000000000002</v>
      </c>
      <c r="W2518" s="17">
        <f t="shared" si="196"/>
        <v>2014</v>
      </c>
      <c r="X2518" t="str">
        <f t="shared" si="197"/>
        <v>Nov-2014</v>
      </c>
      <c r="Y2518" s="17">
        <f t="shared" si="198"/>
        <v>7</v>
      </c>
      <c r="Z2518" t="str">
        <f t="shared" si="199"/>
        <v>11-20%</v>
      </c>
      <c r="AA2518" s="17">
        <f>IF(COUNTIF($B$2:B2518,B2518)=1,1,0)</f>
        <v>1</v>
      </c>
      <c r="AB2518" s="17">
        <f>IF(COUNTIF($F$2:F2518,F2518)=1,1,0)</f>
        <v>0</v>
      </c>
    </row>
    <row r="2519" spans="1:28" x14ac:dyDescent="0.2">
      <c r="A2519" s="17">
        <v>2518</v>
      </c>
      <c r="B2519" t="s">
        <v>5643</v>
      </c>
      <c r="C2519" s="18">
        <v>42857</v>
      </c>
      <c r="D2519" s="18">
        <v>42862</v>
      </c>
      <c r="E2519" t="s">
        <v>77</v>
      </c>
      <c r="F2519" t="s">
        <v>583</v>
      </c>
      <c r="G2519" t="s">
        <v>584</v>
      </c>
      <c r="H2519" t="s">
        <v>68</v>
      </c>
      <c r="I2519" t="s">
        <v>54</v>
      </c>
      <c r="J2519" t="s">
        <v>816</v>
      </c>
      <c r="K2519" t="s">
        <v>817</v>
      </c>
      <c r="L2519">
        <v>7090</v>
      </c>
      <c r="M2519" t="s">
        <v>175</v>
      </c>
      <c r="N2519" t="s">
        <v>3104</v>
      </c>
      <c r="O2519" t="s">
        <v>59</v>
      </c>
      <c r="P2519" t="s">
        <v>92</v>
      </c>
      <c r="Q2519" t="s">
        <v>3105</v>
      </c>
      <c r="R2519" s="19">
        <v>129.93</v>
      </c>
      <c r="S2519" s="17">
        <v>3</v>
      </c>
      <c r="T2519" s="20">
        <v>0</v>
      </c>
      <c r="U2519" s="19">
        <v>12.993</v>
      </c>
      <c r="V2519" s="20">
        <f t="shared" si="195"/>
        <v>9.9999999999999992E-2</v>
      </c>
      <c r="W2519" s="17">
        <f t="shared" si="196"/>
        <v>2017</v>
      </c>
      <c r="X2519" t="str">
        <f t="shared" si="197"/>
        <v>May-2017</v>
      </c>
      <c r="Y2519" s="17">
        <f t="shared" si="198"/>
        <v>5</v>
      </c>
      <c r="Z2519" t="str">
        <f t="shared" si="199"/>
        <v>0% (No Discount)</v>
      </c>
      <c r="AA2519" s="17">
        <f>IF(COUNTIF($B$2:B2519,B2519)=1,1,0)</f>
        <v>1</v>
      </c>
      <c r="AB2519" s="17">
        <f>IF(COUNTIF($F$2:F2519,F2519)=1,1,0)</f>
        <v>0</v>
      </c>
    </row>
    <row r="2520" spans="1:28" x14ac:dyDescent="0.2">
      <c r="A2520" s="17">
        <v>2519</v>
      </c>
      <c r="B2520" t="s">
        <v>5644</v>
      </c>
      <c r="C2520" s="18">
        <v>42658</v>
      </c>
      <c r="D2520" s="18">
        <v>42664</v>
      </c>
      <c r="E2520" t="s">
        <v>77</v>
      </c>
      <c r="F2520" t="s">
        <v>4427</v>
      </c>
      <c r="G2520" t="s">
        <v>4428</v>
      </c>
      <c r="H2520" t="s">
        <v>129</v>
      </c>
      <c r="I2520" t="s">
        <v>54</v>
      </c>
      <c r="J2520" t="s">
        <v>4883</v>
      </c>
      <c r="K2520" t="s">
        <v>677</v>
      </c>
      <c r="L2520">
        <v>73120</v>
      </c>
      <c r="M2520" t="s">
        <v>132</v>
      </c>
      <c r="N2520" t="s">
        <v>5645</v>
      </c>
      <c r="O2520" t="s">
        <v>73</v>
      </c>
      <c r="P2520" t="s">
        <v>74</v>
      </c>
      <c r="Q2520" t="s">
        <v>5646</v>
      </c>
      <c r="R2520" s="19">
        <v>20.16</v>
      </c>
      <c r="S2520" s="17">
        <v>7</v>
      </c>
      <c r="T2520" s="20">
        <v>0</v>
      </c>
      <c r="U2520" s="19">
        <v>9.8783999999999992</v>
      </c>
      <c r="V2520" s="20">
        <f t="shared" si="195"/>
        <v>0.48999999999999994</v>
      </c>
      <c r="W2520" s="17">
        <f t="shared" si="196"/>
        <v>2016</v>
      </c>
      <c r="X2520" t="str">
        <f t="shared" si="197"/>
        <v>Oct-2016</v>
      </c>
      <c r="Y2520" s="17">
        <f t="shared" si="198"/>
        <v>6</v>
      </c>
      <c r="Z2520" t="str">
        <f t="shared" si="199"/>
        <v>0% (No Discount)</v>
      </c>
      <c r="AA2520" s="17">
        <f>IF(COUNTIF($B$2:B2520,B2520)=1,1,0)</f>
        <v>1</v>
      </c>
      <c r="AB2520" s="17">
        <f>IF(COUNTIF($F$2:F2520,F2520)=1,1,0)</f>
        <v>0</v>
      </c>
    </row>
    <row r="2521" spans="1:28" x14ac:dyDescent="0.2">
      <c r="A2521" s="17">
        <v>2520</v>
      </c>
      <c r="B2521" t="s">
        <v>5644</v>
      </c>
      <c r="C2521" s="18">
        <v>42658</v>
      </c>
      <c r="D2521" s="18">
        <v>42664</v>
      </c>
      <c r="E2521" t="s">
        <v>77</v>
      </c>
      <c r="F2521" t="s">
        <v>4427</v>
      </c>
      <c r="G2521" t="s">
        <v>4428</v>
      </c>
      <c r="H2521" t="s">
        <v>129</v>
      </c>
      <c r="I2521" t="s">
        <v>54</v>
      </c>
      <c r="J2521" t="s">
        <v>4883</v>
      </c>
      <c r="K2521" t="s">
        <v>677</v>
      </c>
      <c r="L2521">
        <v>73120</v>
      </c>
      <c r="M2521" t="s">
        <v>132</v>
      </c>
      <c r="N2521" t="s">
        <v>2397</v>
      </c>
      <c r="O2521" t="s">
        <v>73</v>
      </c>
      <c r="P2521" t="s">
        <v>74</v>
      </c>
      <c r="Q2521" t="s">
        <v>2398</v>
      </c>
      <c r="R2521" s="19">
        <v>29.46</v>
      </c>
      <c r="S2521" s="17">
        <v>6</v>
      </c>
      <c r="T2521" s="20">
        <v>0</v>
      </c>
      <c r="U2521" s="19">
        <v>14.4354</v>
      </c>
      <c r="V2521" s="20">
        <f t="shared" si="195"/>
        <v>0.49</v>
      </c>
      <c r="W2521" s="17">
        <f t="shared" si="196"/>
        <v>2016</v>
      </c>
      <c r="X2521" t="str">
        <f t="shared" si="197"/>
        <v>Oct-2016</v>
      </c>
      <c r="Y2521" s="17">
        <f t="shared" si="198"/>
        <v>6</v>
      </c>
      <c r="Z2521" t="str">
        <f t="shared" si="199"/>
        <v>0% (No Discount)</v>
      </c>
      <c r="AA2521" s="17">
        <f>IF(COUNTIF($B$2:B2521,B2521)=1,1,0)</f>
        <v>0</v>
      </c>
      <c r="AB2521" s="17">
        <f>IF(COUNTIF($F$2:F2521,F2521)=1,1,0)</f>
        <v>0</v>
      </c>
    </row>
    <row r="2522" spans="1:28" x14ac:dyDescent="0.2">
      <c r="A2522" s="17">
        <v>2521</v>
      </c>
      <c r="B2522" t="s">
        <v>5644</v>
      </c>
      <c r="C2522" s="18">
        <v>42658</v>
      </c>
      <c r="D2522" s="18">
        <v>42664</v>
      </c>
      <c r="E2522" t="s">
        <v>77</v>
      </c>
      <c r="F2522" t="s">
        <v>4427</v>
      </c>
      <c r="G2522" t="s">
        <v>4428</v>
      </c>
      <c r="H2522" t="s">
        <v>129</v>
      </c>
      <c r="I2522" t="s">
        <v>54</v>
      </c>
      <c r="J2522" t="s">
        <v>4883</v>
      </c>
      <c r="K2522" t="s">
        <v>677</v>
      </c>
      <c r="L2522">
        <v>73120</v>
      </c>
      <c r="M2522" t="s">
        <v>132</v>
      </c>
      <c r="N2522" t="s">
        <v>5647</v>
      </c>
      <c r="O2522" t="s">
        <v>73</v>
      </c>
      <c r="P2522" t="s">
        <v>105</v>
      </c>
      <c r="Q2522" t="s">
        <v>5648</v>
      </c>
      <c r="R2522" s="19">
        <v>868.59</v>
      </c>
      <c r="S2522" s="17">
        <v>3</v>
      </c>
      <c r="T2522" s="20">
        <v>0</v>
      </c>
      <c r="U2522" s="19">
        <v>251.89109999999999</v>
      </c>
      <c r="V2522" s="20">
        <f t="shared" si="195"/>
        <v>0.28999999999999998</v>
      </c>
      <c r="W2522" s="17">
        <f t="shared" si="196"/>
        <v>2016</v>
      </c>
      <c r="X2522" t="str">
        <f t="shared" si="197"/>
        <v>Oct-2016</v>
      </c>
      <c r="Y2522" s="17">
        <f t="shared" si="198"/>
        <v>6</v>
      </c>
      <c r="Z2522" t="str">
        <f t="shared" si="199"/>
        <v>0% (No Discount)</v>
      </c>
      <c r="AA2522" s="17">
        <f>IF(COUNTIF($B$2:B2522,B2522)=1,1,0)</f>
        <v>0</v>
      </c>
      <c r="AB2522" s="17">
        <f>IF(COUNTIF($F$2:F2522,F2522)=1,1,0)</f>
        <v>0</v>
      </c>
    </row>
    <row r="2523" spans="1:28" x14ac:dyDescent="0.2">
      <c r="A2523" s="17">
        <v>2522</v>
      </c>
      <c r="B2523" t="s">
        <v>5644</v>
      </c>
      <c r="C2523" s="18">
        <v>42658</v>
      </c>
      <c r="D2523" s="18">
        <v>42664</v>
      </c>
      <c r="E2523" t="s">
        <v>77</v>
      </c>
      <c r="F2523" t="s">
        <v>4427</v>
      </c>
      <c r="G2523" t="s">
        <v>4428</v>
      </c>
      <c r="H2523" t="s">
        <v>129</v>
      </c>
      <c r="I2523" t="s">
        <v>54</v>
      </c>
      <c r="J2523" t="s">
        <v>4883</v>
      </c>
      <c r="K2523" t="s">
        <v>677</v>
      </c>
      <c r="L2523">
        <v>73120</v>
      </c>
      <c r="M2523" t="s">
        <v>132</v>
      </c>
      <c r="N2523" t="s">
        <v>437</v>
      </c>
      <c r="O2523" t="s">
        <v>73</v>
      </c>
      <c r="P2523" t="s">
        <v>117</v>
      </c>
      <c r="Q2523" t="s">
        <v>438</v>
      </c>
      <c r="R2523" s="19">
        <v>12.96</v>
      </c>
      <c r="S2523" s="17">
        <v>2</v>
      </c>
      <c r="T2523" s="20">
        <v>0</v>
      </c>
      <c r="U2523" s="19">
        <v>6.2207999999999997</v>
      </c>
      <c r="V2523" s="20">
        <f t="shared" si="195"/>
        <v>0.47999999999999993</v>
      </c>
      <c r="W2523" s="17">
        <f t="shared" si="196"/>
        <v>2016</v>
      </c>
      <c r="X2523" t="str">
        <f t="shared" si="197"/>
        <v>Oct-2016</v>
      </c>
      <c r="Y2523" s="17">
        <f t="shared" si="198"/>
        <v>6</v>
      </c>
      <c r="Z2523" t="str">
        <f t="shared" si="199"/>
        <v>0% (No Discount)</v>
      </c>
      <c r="AA2523" s="17">
        <f>IF(COUNTIF($B$2:B2523,B2523)=1,1,0)</f>
        <v>0</v>
      </c>
      <c r="AB2523" s="17">
        <f>IF(COUNTIF($F$2:F2523,F2523)=1,1,0)</f>
        <v>0</v>
      </c>
    </row>
    <row r="2524" spans="1:28" x14ac:dyDescent="0.2">
      <c r="A2524" s="17">
        <v>2523</v>
      </c>
      <c r="B2524" t="s">
        <v>5644</v>
      </c>
      <c r="C2524" s="18">
        <v>42658</v>
      </c>
      <c r="D2524" s="18">
        <v>42664</v>
      </c>
      <c r="E2524" t="s">
        <v>77</v>
      </c>
      <c r="F2524" t="s">
        <v>4427</v>
      </c>
      <c r="G2524" t="s">
        <v>4428</v>
      </c>
      <c r="H2524" t="s">
        <v>129</v>
      </c>
      <c r="I2524" t="s">
        <v>54</v>
      </c>
      <c r="J2524" t="s">
        <v>4883</v>
      </c>
      <c r="K2524" t="s">
        <v>677</v>
      </c>
      <c r="L2524">
        <v>73120</v>
      </c>
      <c r="M2524" t="s">
        <v>132</v>
      </c>
      <c r="N2524" t="s">
        <v>3510</v>
      </c>
      <c r="O2524" t="s">
        <v>98</v>
      </c>
      <c r="P2524" t="s">
        <v>99</v>
      </c>
      <c r="Q2524" t="s">
        <v>3511</v>
      </c>
      <c r="R2524" s="19">
        <v>5.5</v>
      </c>
      <c r="S2524" s="17">
        <v>1</v>
      </c>
      <c r="T2524" s="20">
        <v>0</v>
      </c>
      <c r="U2524" s="19">
        <v>1.375</v>
      </c>
      <c r="V2524" s="20">
        <f t="shared" si="195"/>
        <v>0.25</v>
      </c>
      <c r="W2524" s="17">
        <f t="shared" si="196"/>
        <v>2016</v>
      </c>
      <c r="X2524" t="str">
        <f t="shared" si="197"/>
        <v>Oct-2016</v>
      </c>
      <c r="Y2524" s="17">
        <f t="shared" si="198"/>
        <v>6</v>
      </c>
      <c r="Z2524" t="str">
        <f t="shared" si="199"/>
        <v>0% (No Discount)</v>
      </c>
      <c r="AA2524" s="17">
        <f>IF(COUNTIF($B$2:B2524,B2524)=1,1,0)</f>
        <v>0</v>
      </c>
      <c r="AB2524" s="17">
        <f>IF(COUNTIF($F$2:F2524,F2524)=1,1,0)</f>
        <v>0</v>
      </c>
    </row>
    <row r="2525" spans="1:28" x14ac:dyDescent="0.2">
      <c r="A2525" s="17">
        <v>2524</v>
      </c>
      <c r="B2525" t="s">
        <v>5644</v>
      </c>
      <c r="C2525" s="18">
        <v>42658</v>
      </c>
      <c r="D2525" s="18">
        <v>42664</v>
      </c>
      <c r="E2525" t="s">
        <v>77</v>
      </c>
      <c r="F2525" t="s">
        <v>4427</v>
      </c>
      <c r="G2525" t="s">
        <v>4428</v>
      </c>
      <c r="H2525" t="s">
        <v>129</v>
      </c>
      <c r="I2525" t="s">
        <v>54</v>
      </c>
      <c r="J2525" t="s">
        <v>4883</v>
      </c>
      <c r="K2525" t="s">
        <v>677</v>
      </c>
      <c r="L2525">
        <v>73120</v>
      </c>
      <c r="M2525" t="s">
        <v>132</v>
      </c>
      <c r="N2525" t="s">
        <v>3953</v>
      </c>
      <c r="O2525" t="s">
        <v>73</v>
      </c>
      <c r="P2525" t="s">
        <v>102</v>
      </c>
      <c r="Q2525" t="s">
        <v>3954</v>
      </c>
      <c r="R2525" s="19">
        <v>121.6</v>
      </c>
      <c r="S2525" s="17">
        <v>4</v>
      </c>
      <c r="T2525" s="20">
        <v>0</v>
      </c>
      <c r="U2525" s="19">
        <v>55.936</v>
      </c>
      <c r="V2525" s="20">
        <f t="shared" si="195"/>
        <v>0.46</v>
      </c>
      <c r="W2525" s="17">
        <f t="shared" si="196"/>
        <v>2016</v>
      </c>
      <c r="X2525" t="str">
        <f t="shared" si="197"/>
        <v>Oct-2016</v>
      </c>
      <c r="Y2525" s="17">
        <f t="shared" si="198"/>
        <v>6</v>
      </c>
      <c r="Z2525" t="str">
        <f t="shared" si="199"/>
        <v>0% (No Discount)</v>
      </c>
      <c r="AA2525" s="17">
        <f>IF(COUNTIF($B$2:B2525,B2525)=1,1,0)</f>
        <v>0</v>
      </c>
      <c r="AB2525" s="17">
        <f>IF(COUNTIF($F$2:F2525,F2525)=1,1,0)</f>
        <v>0</v>
      </c>
    </row>
    <row r="2526" spans="1:28" x14ac:dyDescent="0.2">
      <c r="A2526" s="17">
        <v>2525</v>
      </c>
      <c r="B2526" t="s">
        <v>5649</v>
      </c>
      <c r="C2526" s="18">
        <v>42100</v>
      </c>
      <c r="D2526" s="18">
        <v>42104</v>
      </c>
      <c r="E2526" t="s">
        <v>77</v>
      </c>
      <c r="F2526" t="s">
        <v>5650</v>
      </c>
      <c r="G2526" t="s">
        <v>5651</v>
      </c>
      <c r="H2526" t="s">
        <v>53</v>
      </c>
      <c r="I2526" t="s">
        <v>54</v>
      </c>
      <c r="J2526" t="s">
        <v>211</v>
      </c>
      <c r="K2526" t="s">
        <v>131</v>
      </c>
      <c r="L2526">
        <v>77041</v>
      </c>
      <c r="M2526" t="s">
        <v>132</v>
      </c>
      <c r="N2526" t="s">
        <v>2019</v>
      </c>
      <c r="O2526" t="s">
        <v>73</v>
      </c>
      <c r="P2526" t="s">
        <v>95</v>
      </c>
      <c r="Q2526" t="s">
        <v>2020</v>
      </c>
      <c r="R2526" s="19">
        <v>42.048000000000002</v>
      </c>
      <c r="S2526" s="17">
        <v>9</v>
      </c>
      <c r="T2526" s="20">
        <v>0.2</v>
      </c>
      <c r="U2526" s="19">
        <v>5.2560000000000002</v>
      </c>
      <c r="V2526" s="20">
        <f t="shared" si="195"/>
        <v>0.125</v>
      </c>
      <c r="W2526" s="17">
        <f t="shared" si="196"/>
        <v>2015</v>
      </c>
      <c r="X2526" t="str">
        <f t="shared" si="197"/>
        <v>Apr-2015</v>
      </c>
      <c r="Y2526" s="17">
        <f t="shared" si="198"/>
        <v>4</v>
      </c>
      <c r="Z2526" t="str">
        <f t="shared" si="199"/>
        <v>11-20%</v>
      </c>
      <c r="AA2526" s="17">
        <f>IF(COUNTIF($B$2:B2526,B2526)=1,1,0)</f>
        <v>1</v>
      </c>
      <c r="AB2526" s="17">
        <f>IF(COUNTIF($F$2:F2526,F2526)=1,1,0)</f>
        <v>1</v>
      </c>
    </row>
    <row r="2527" spans="1:28" x14ac:dyDescent="0.2">
      <c r="A2527" s="17">
        <v>2526</v>
      </c>
      <c r="B2527" t="s">
        <v>5649</v>
      </c>
      <c r="C2527" s="18">
        <v>42100</v>
      </c>
      <c r="D2527" s="18">
        <v>42104</v>
      </c>
      <c r="E2527" t="s">
        <v>77</v>
      </c>
      <c r="F2527" t="s">
        <v>5650</v>
      </c>
      <c r="G2527" t="s">
        <v>5651</v>
      </c>
      <c r="H2527" t="s">
        <v>53</v>
      </c>
      <c r="I2527" t="s">
        <v>54</v>
      </c>
      <c r="J2527" t="s">
        <v>211</v>
      </c>
      <c r="K2527" t="s">
        <v>131</v>
      </c>
      <c r="L2527">
        <v>77041</v>
      </c>
      <c r="M2527" t="s">
        <v>132</v>
      </c>
      <c r="N2527" t="s">
        <v>5652</v>
      </c>
      <c r="O2527" t="s">
        <v>98</v>
      </c>
      <c r="P2527" t="s">
        <v>188</v>
      </c>
      <c r="Q2527" t="s">
        <v>5653</v>
      </c>
      <c r="R2527" s="19">
        <v>25.488</v>
      </c>
      <c r="S2527" s="17">
        <v>2</v>
      </c>
      <c r="T2527" s="20">
        <v>0.2</v>
      </c>
      <c r="U2527" s="19">
        <v>4.4603999999999999</v>
      </c>
      <c r="V2527" s="20">
        <f t="shared" si="195"/>
        <v>0.17499999999999999</v>
      </c>
      <c r="W2527" s="17">
        <f t="shared" si="196"/>
        <v>2015</v>
      </c>
      <c r="X2527" t="str">
        <f t="shared" si="197"/>
        <v>Apr-2015</v>
      </c>
      <c r="Y2527" s="17">
        <f t="shared" si="198"/>
        <v>4</v>
      </c>
      <c r="Z2527" t="str">
        <f t="shared" si="199"/>
        <v>11-20%</v>
      </c>
      <c r="AA2527" s="17">
        <f>IF(COUNTIF($B$2:B2527,B2527)=1,1,0)</f>
        <v>0</v>
      </c>
      <c r="AB2527" s="17">
        <f>IF(COUNTIF($F$2:F2527,F2527)=1,1,0)</f>
        <v>0</v>
      </c>
    </row>
    <row r="2528" spans="1:28" x14ac:dyDescent="0.2">
      <c r="A2528" s="17">
        <v>2527</v>
      </c>
      <c r="B2528" t="s">
        <v>5649</v>
      </c>
      <c r="C2528" s="18">
        <v>42100</v>
      </c>
      <c r="D2528" s="18">
        <v>42104</v>
      </c>
      <c r="E2528" t="s">
        <v>77</v>
      </c>
      <c r="F2528" t="s">
        <v>5650</v>
      </c>
      <c r="G2528" t="s">
        <v>5651</v>
      </c>
      <c r="H2528" t="s">
        <v>53</v>
      </c>
      <c r="I2528" t="s">
        <v>54</v>
      </c>
      <c r="J2528" t="s">
        <v>211</v>
      </c>
      <c r="K2528" t="s">
        <v>131</v>
      </c>
      <c r="L2528">
        <v>77041</v>
      </c>
      <c r="M2528" t="s">
        <v>132</v>
      </c>
      <c r="N2528" t="s">
        <v>4071</v>
      </c>
      <c r="O2528" t="s">
        <v>73</v>
      </c>
      <c r="P2528" t="s">
        <v>102</v>
      </c>
      <c r="Q2528" t="s">
        <v>4072</v>
      </c>
      <c r="R2528" s="19">
        <v>6.9</v>
      </c>
      <c r="S2528" s="17">
        <v>3</v>
      </c>
      <c r="T2528" s="20">
        <v>0.8</v>
      </c>
      <c r="U2528" s="19">
        <v>-12.074999999999999</v>
      </c>
      <c r="V2528" s="20">
        <f t="shared" si="195"/>
        <v>-1.7499999999999998</v>
      </c>
      <c r="W2528" s="17">
        <f t="shared" si="196"/>
        <v>2015</v>
      </c>
      <c r="X2528" t="str">
        <f t="shared" si="197"/>
        <v>Apr-2015</v>
      </c>
      <c r="Y2528" s="17">
        <f t="shared" si="198"/>
        <v>4</v>
      </c>
      <c r="Z2528" t="str">
        <f t="shared" si="199"/>
        <v>Over 50%</v>
      </c>
      <c r="AA2528" s="17">
        <f>IF(COUNTIF($B$2:B2528,B2528)=1,1,0)</f>
        <v>0</v>
      </c>
      <c r="AB2528" s="17">
        <f>IF(COUNTIF($F$2:F2528,F2528)=1,1,0)</f>
        <v>0</v>
      </c>
    </row>
    <row r="2529" spans="1:28" x14ac:dyDescent="0.2">
      <c r="A2529" s="17">
        <v>2528</v>
      </c>
      <c r="B2529" t="s">
        <v>5649</v>
      </c>
      <c r="C2529" s="18">
        <v>42100</v>
      </c>
      <c r="D2529" s="18">
        <v>42104</v>
      </c>
      <c r="E2529" t="s">
        <v>77</v>
      </c>
      <c r="F2529" t="s">
        <v>5650</v>
      </c>
      <c r="G2529" t="s">
        <v>5651</v>
      </c>
      <c r="H2529" t="s">
        <v>53</v>
      </c>
      <c r="I2529" t="s">
        <v>54</v>
      </c>
      <c r="J2529" t="s">
        <v>211</v>
      </c>
      <c r="K2529" t="s">
        <v>131</v>
      </c>
      <c r="L2529">
        <v>77041</v>
      </c>
      <c r="M2529" t="s">
        <v>132</v>
      </c>
      <c r="N2529" t="s">
        <v>4980</v>
      </c>
      <c r="O2529" t="s">
        <v>73</v>
      </c>
      <c r="P2529" t="s">
        <v>102</v>
      </c>
      <c r="Q2529" t="s">
        <v>4981</v>
      </c>
      <c r="R2529" s="19">
        <v>9.6479999999999997</v>
      </c>
      <c r="S2529" s="17">
        <v>6</v>
      </c>
      <c r="T2529" s="20">
        <v>0.8</v>
      </c>
      <c r="U2529" s="19">
        <v>-16.884</v>
      </c>
      <c r="V2529" s="20">
        <f t="shared" si="195"/>
        <v>-1.75</v>
      </c>
      <c r="W2529" s="17">
        <f t="shared" si="196"/>
        <v>2015</v>
      </c>
      <c r="X2529" t="str">
        <f t="shared" si="197"/>
        <v>Apr-2015</v>
      </c>
      <c r="Y2529" s="17">
        <f t="shared" si="198"/>
        <v>4</v>
      </c>
      <c r="Z2529" t="str">
        <f t="shared" si="199"/>
        <v>Over 50%</v>
      </c>
      <c r="AA2529" s="17">
        <f>IF(COUNTIF($B$2:B2529,B2529)=1,1,0)</f>
        <v>0</v>
      </c>
      <c r="AB2529" s="17">
        <f>IF(COUNTIF($F$2:F2529,F2529)=1,1,0)</f>
        <v>0</v>
      </c>
    </row>
    <row r="2530" spans="1:28" x14ac:dyDescent="0.2">
      <c r="A2530" s="17">
        <v>2529</v>
      </c>
      <c r="B2530" t="s">
        <v>5649</v>
      </c>
      <c r="C2530" s="18">
        <v>42100</v>
      </c>
      <c r="D2530" s="18">
        <v>42104</v>
      </c>
      <c r="E2530" t="s">
        <v>77</v>
      </c>
      <c r="F2530" t="s">
        <v>5650</v>
      </c>
      <c r="G2530" t="s">
        <v>5651</v>
      </c>
      <c r="H2530" t="s">
        <v>53</v>
      </c>
      <c r="I2530" t="s">
        <v>54</v>
      </c>
      <c r="J2530" t="s">
        <v>211</v>
      </c>
      <c r="K2530" t="s">
        <v>131</v>
      </c>
      <c r="L2530">
        <v>77041</v>
      </c>
      <c r="M2530" t="s">
        <v>132</v>
      </c>
      <c r="N2530" t="s">
        <v>4215</v>
      </c>
      <c r="O2530" t="s">
        <v>73</v>
      </c>
      <c r="P2530" t="s">
        <v>117</v>
      </c>
      <c r="Q2530" t="s">
        <v>4216</v>
      </c>
      <c r="R2530" s="19">
        <v>7.968</v>
      </c>
      <c r="S2530" s="17">
        <v>2</v>
      </c>
      <c r="T2530" s="20">
        <v>0.2</v>
      </c>
      <c r="U2530" s="19">
        <v>2.8883999999999999</v>
      </c>
      <c r="V2530" s="20">
        <f t="shared" si="195"/>
        <v>0.36249999999999999</v>
      </c>
      <c r="W2530" s="17">
        <f t="shared" si="196"/>
        <v>2015</v>
      </c>
      <c r="X2530" t="str">
        <f t="shared" si="197"/>
        <v>Apr-2015</v>
      </c>
      <c r="Y2530" s="17">
        <f t="shared" si="198"/>
        <v>4</v>
      </c>
      <c r="Z2530" t="str">
        <f t="shared" si="199"/>
        <v>11-20%</v>
      </c>
      <c r="AA2530" s="17">
        <f>IF(COUNTIF($B$2:B2530,B2530)=1,1,0)</f>
        <v>0</v>
      </c>
      <c r="AB2530" s="17">
        <f>IF(COUNTIF($F$2:F2530,F2530)=1,1,0)</f>
        <v>0</v>
      </c>
    </row>
    <row r="2531" spans="1:28" x14ac:dyDescent="0.2">
      <c r="A2531" s="17">
        <v>2530</v>
      </c>
      <c r="B2531" t="s">
        <v>5654</v>
      </c>
      <c r="C2531" s="18">
        <v>41936</v>
      </c>
      <c r="D2531" s="18">
        <v>41941</v>
      </c>
      <c r="E2531" t="s">
        <v>77</v>
      </c>
      <c r="F2531" t="s">
        <v>5638</v>
      </c>
      <c r="G2531" t="s">
        <v>5639</v>
      </c>
      <c r="H2531" t="s">
        <v>129</v>
      </c>
      <c r="I2531" t="s">
        <v>54</v>
      </c>
      <c r="J2531" t="s">
        <v>80</v>
      </c>
      <c r="K2531" t="s">
        <v>81</v>
      </c>
      <c r="L2531">
        <v>33311</v>
      </c>
      <c r="M2531" t="s">
        <v>57</v>
      </c>
      <c r="N2531" t="s">
        <v>2916</v>
      </c>
      <c r="O2531" t="s">
        <v>73</v>
      </c>
      <c r="P2531" t="s">
        <v>117</v>
      </c>
      <c r="Q2531" t="s">
        <v>2917</v>
      </c>
      <c r="R2531" s="19">
        <v>10.368</v>
      </c>
      <c r="S2531" s="17">
        <v>2</v>
      </c>
      <c r="T2531" s="20">
        <v>0.2</v>
      </c>
      <c r="U2531" s="19">
        <v>3.6288</v>
      </c>
      <c r="V2531" s="20">
        <f t="shared" si="195"/>
        <v>0.35</v>
      </c>
      <c r="W2531" s="17">
        <f t="shared" si="196"/>
        <v>2014</v>
      </c>
      <c r="X2531" t="str">
        <f t="shared" si="197"/>
        <v>Oct-2014</v>
      </c>
      <c r="Y2531" s="17">
        <f t="shared" si="198"/>
        <v>5</v>
      </c>
      <c r="Z2531" t="str">
        <f t="shared" si="199"/>
        <v>11-20%</v>
      </c>
      <c r="AA2531" s="17">
        <f>IF(COUNTIF($B$2:B2531,B2531)=1,1,0)</f>
        <v>1</v>
      </c>
      <c r="AB2531" s="17">
        <f>IF(COUNTIF($F$2:F2531,F2531)=1,1,0)</f>
        <v>0</v>
      </c>
    </row>
    <row r="2532" spans="1:28" x14ac:dyDescent="0.2">
      <c r="A2532" s="17">
        <v>2531</v>
      </c>
      <c r="B2532" t="s">
        <v>5655</v>
      </c>
      <c r="C2532" s="18">
        <v>41868</v>
      </c>
      <c r="D2532" s="18">
        <v>41872</v>
      </c>
      <c r="E2532" t="s">
        <v>77</v>
      </c>
      <c r="F2532" t="s">
        <v>1213</v>
      </c>
      <c r="G2532" t="s">
        <v>1214</v>
      </c>
      <c r="H2532" t="s">
        <v>68</v>
      </c>
      <c r="I2532" t="s">
        <v>54</v>
      </c>
      <c r="J2532" t="s">
        <v>5177</v>
      </c>
      <c r="K2532" t="s">
        <v>1739</v>
      </c>
      <c r="L2532">
        <v>72209</v>
      </c>
      <c r="M2532" t="s">
        <v>57</v>
      </c>
      <c r="N2532" t="s">
        <v>4590</v>
      </c>
      <c r="O2532" t="s">
        <v>73</v>
      </c>
      <c r="P2532" t="s">
        <v>117</v>
      </c>
      <c r="Q2532" t="s">
        <v>4591</v>
      </c>
      <c r="R2532" s="19">
        <v>114.2</v>
      </c>
      <c r="S2532" s="17">
        <v>5</v>
      </c>
      <c r="T2532" s="20">
        <v>0</v>
      </c>
      <c r="U2532" s="19">
        <v>52.531999999999996</v>
      </c>
      <c r="V2532" s="20">
        <f t="shared" si="195"/>
        <v>0.45999999999999996</v>
      </c>
      <c r="W2532" s="17">
        <f t="shared" si="196"/>
        <v>2014</v>
      </c>
      <c r="X2532" t="str">
        <f t="shared" si="197"/>
        <v>Aug-2014</v>
      </c>
      <c r="Y2532" s="17">
        <f t="shared" si="198"/>
        <v>4</v>
      </c>
      <c r="Z2532" t="str">
        <f t="shared" si="199"/>
        <v>0% (No Discount)</v>
      </c>
      <c r="AA2532" s="17">
        <f>IF(COUNTIF($B$2:B2532,B2532)=1,1,0)</f>
        <v>1</v>
      </c>
      <c r="AB2532" s="17">
        <f>IF(COUNTIF($F$2:F2532,F2532)=1,1,0)</f>
        <v>0</v>
      </c>
    </row>
    <row r="2533" spans="1:28" x14ac:dyDescent="0.2">
      <c r="A2533" s="17">
        <v>2532</v>
      </c>
      <c r="B2533" t="s">
        <v>5655</v>
      </c>
      <c r="C2533" s="18">
        <v>41868</v>
      </c>
      <c r="D2533" s="18">
        <v>41872</v>
      </c>
      <c r="E2533" t="s">
        <v>77</v>
      </c>
      <c r="F2533" t="s">
        <v>1213</v>
      </c>
      <c r="G2533" t="s">
        <v>1214</v>
      </c>
      <c r="H2533" t="s">
        <v>68</v>
      </c>
      <c r="I2533" t="s">
        <v>54</v>
      </c>
      <c r="J2533" t="s">
        <v>5177</v>
      </c>
      <c r="K2533" t="s">
        <v>1739</v>
      </c>
      <c r="L2533">
        <v>72209</v>
      </c>
      <c r="M2533" t="s">
        <v>57</v>
      </c>
      <c r="N2533" t="s">
        <v>5656</v>
      </c>
      <c r="O2533" t="s">
        <v>73</v>
      </c>
      <c r="P2533" t="s">
        <v>102</v>
      </c>
      <c r="Q2533" t="s">
        <v>1249</v>
      </c>
      <c r="R2533" s="19">
        <v>17.96</v>
      </c>
      <c r="S2533" s="17">
        <v>4</v>
      </c>
      <c r="T2533" s="20">
        <v>0</v>
      </c>
      <c r="U2533" s="19">
        <v>8.2615999999999996</v>
      </c>
      <c r="V2533" s="20">
        <f t="shared" si="195"/>
        <v>0.45999999999999996</v>
      </c>
      <c r="W2533" s="17">
        <f t="shared" si="196"/>
        <v>2014</v>
      </c>
      <c r="X2533" t="str">
        <f t="shared" si="197"/>
        <v>Aug-2014</v>
      </c>
      <c r="Y2533" s="17">
        <f t="shared" si="198"/>
        <v>4</v>
      </c>
      <c r="Z2533" t="str">
        <f t="shared" si="199"/>
        <v>0% (No Discount)</v>
      </c>
      <c r="AA2533" s="17">
        <f>IF(COUNTIF($B$2:B2533,B2533)=1,1,0)</f>
        <v>0</v>
      </c>
      <c r="AB2533" s="17">
        <f>IF(COUNTIF($F$2:F2533,F2533)=1,1,0)</f>
        <v>0</v>
      </c>
    </row>
    <row r="2534" spans="1:28" x14ac:dyDescent="0.2">
      <c r="A2534" s="17">
        <v>2533</v>
      </c>
      <c r="B2534" t="s">
        <v>5655</v>
      </c>
      <c r="C2534" s="18">
        <v>41868</v>
      </c>
      <c r="D2534" s="18">
        <v>41872</v>
      </c>
      <c r="E2534" t="s">
        <v>77</v>
      </c>
      <c r="F2534" t="s">
        <v>1213</v>
      </c>
      <c r="G2534" t="s">
        <v>1214</v>
      </c>
      <c r="H2534" t="s">
        <v>68</v>
      </c>
      <c r="I2534" t="s">
        <v>54</v>
      </c>
      <c r="J2534" t="s">
        <v>5177</v>
      </c>
      <c r="K2534" t="s">
        <v>1739</v>
      </c>
      <c r="L2534">
        <v>72209</v>
      </c>
      <c r="M2534" t="s">
        <v>57</v>
      </c>
      <c r="N2534" t="s">
        <v>4368</v>
      </c>
      <c r="O2534" t="s">
        <v>73</v>
      </c>
      <c r="P2534" t="s">
        <v>296</v>
      </c>
      <c r="Q2534" t="s">
        <v>4369</v>
      </c>
      <c r="R2534" s="19">
        <v>12.67</v>
      </c>
      <c r="S2534" s="17">
        <v>7</v>
      </c>
      <c r="T2534" s="20">
        <v>0</v>
      </c>
      <c r="U2534" s="19">
        <v>4.5612000000000004</v>
      </c>
      <c r="V2534" s="20">
        <f t="shared" si="195"/>
        <v>0.36000000000000004</v>
      </c>
      <c r="W2534" s="17">
        <f t="shared" si="196"/>
        <v>2014</v>
      </c>
      <c r="X2534" t="str">
        <f t="shared" si="197"/>
        <v>Aug-2014</v>
      </c>
      <c r="Y2534" s="17">
        <f t="shared" si="198"/>
        <v>4</v>
      </c>
      <c r="Z2534" t="str">
        <f t="shared" si="199"/>
        <v>0% (No Discount)</v>
      </c>
      <c r="AA2534" s="17">
        <f>IF(COUNTIF($B$2:B2534,B2534)=1,1,0)</f>
        <v>0</v>
      </c>
      <c r="AB2534" s="17">
        <f>IF(COUNTIF($F$2:F2534,F2534)=1,1,0)</f>
        <v>0</v>
      </c>
    </row>
    <row r="2535" spans="1:28" x14ac:dyDescent="0.2">
      <c r="A2535" s="17">
        <v>2534</v>
      </c>
      <c r="B2535" t="s">
        <v>5655</v>
      </c>
      <c r="C2535" s="18">
        <v>41868</v>
      </c>
      <c r="D2535" s="18">
        <v>41872</v>
      </c>
      <c r="E2535" t="s">
        <v>77</v>
      </c>
      <c r="F2535" t="s">
        <v>1213</v>
      </c>
      <c r="G2535" t="s">
        <v>1214</v>
      </c>
      <c r="H2535" t="s">
        <v>68</v>
      </c>
      <c r="I2535" t="s">
        <v>54</v>
      </c>
      <c r="J2535" t="s">
        <v>5177</v>
      </c>
      <c r="K2535" t="s">
        <v>1739</v>
      </c>
      <c r="L2535">
        <v>72209</v>
      </c>
      <c r="M2535" t="s">
        <v>57</v>
      </c>
      <c r="N2535" t="s">
        <v>505</v>
      </c>
      <c r="O2535" t="s">
        <v>98</v>
      </c>
      <c r="P2535" t="s">
        <v>188</v>
      </c>
      <c r="Q2535" t="s">
        <v>506</v>
      </c>
      <c r="R2535" s="19">
        <v>339.96</v>
      </c>
      <c r="S2535" s="17">
        <v>4</v>
      </c>
      <c r="T2535" s="20">
        <v>0</v>
      </c>
      <c r="U2535" s="19">
        <v>122.3856</v>
      </c>
      <c r="V2535" s="20">
        <f t="shared" si="195"/>
        <v>0.36</v>
      </c>
      <c r="W2535" s="17">
        <f t="shared" si="196"/>
        <v>2014</v>
      </c>
      <c r="X2535" t="str">
        <f t="shared" si="197"/>
        <v>Aug-2014</v>
      </c>
      <c r="Y2535" s="17">
        <f t="shared" si="198"/>
        <v>4</v>
      </c>
      <c r="Z2535" t="str">
        <f t="shared" si="199"/>
        <v>0% (No Discount)</v>
      </c>
      <c r="AA2535" s="17">
        <f>IF(COUNTIF($B$2:B2535,B2535)=1,1,0)</f>
        <v>0</v>
      </c>
      <c r="AB2535" s="17">
        <f>IF(COUNTIF($F$2:F2535,F2535)=1,1,0)</f>
        <v>0</v>
      </c>
    </row>
    <row r="2536" spans="1:28" x14ac:dyDescent="0.2">
      <c r="A2536" s="17">
        <v>2535</v>
      </c>
      <c r="B2536" t="s">
        <v>5657</v>
      </c>
      <c r="C2536" s="18">
        <v>42962</v>
      </c>
      <c r="D2536" s="18">
        <v>42965</v>
      </c>
      <c r="E2536" t="s">
        <v>50</v>
      </c>
      <c r="F2536" t="s">
        <v>3291</v>
      </c>
      <c r="G2536" t="s">
        <v>3292</v>
      </c>
      <c r="H2536" t="s">
        <v>68</v>
      </c>
      <c r="I2536" t="s">
        <v>54</v>
      </c>
      <c r="J2536" t="s">
        <v>173</v>
      </c>
      <c r="K2536" t="s">
        <v>174</v>
      </c>
      <c r="L2536">
        <v>19120</v>
      </c>
      <c r="M2536" t="s">
        <v>175</v>
      </c>
      <c r="N2536" t="s">
        <v>1801</v>
      </c>
      <c r="O2536" t="s">
        <v>73</v>
      </c>
      <c r="P2536" t="s">
        <v>86</v>
      </c>
      <c r="Q2536" t="s">
        <v>1802</v>
      </c>
      <c r="R2536" s="19">
        <v>1801.6320000000001</v>
      </c>
      <c r="S2536" s="17">
        <v>6</v>
      </c>
      <c r="T2536" s="20">
        <v>0.2</v>
      </c>
      <c r="U2536" s="19">
        <v>-337.80599999999998</v>
      </c>
      <c r="V2536" s="20">
        <f t="shared" si="195"/>
        <v>-0.18749999999999997</v>
      </c>
      <c r="W2536" s="17">
        <f t="shared" si="196"/>
        <v>2017</v>
      </c>
      <c r="X2536" t="str">
        <f t="shared" si="197"/>
        <v>Aug-2017</v>
      </c>
      <c r="Y2536" s="17">
        <f t="shared" si="198"/>
        <v>3</v>
      </c>
      <c r="Z2536" t="str">
        <f t="shared" si="199"/>
        <v>11-20%</v>
      </c>
      <c r="AA2536" s="17">
        <f>IF(COUNTIF($B$2:B2536,B2536)=1,1,0)</f>
        <v>1</v>
      </c>
      <c r="AB2536" s="17">
        <f>IF(COUNTIF($F$2:F2536,F2536)=1,1,0)</f>
        <v>0</v>
      </c>
    </row>
    <row r="2537" spans="1:28" x14ac:dyDescent="0.2">
      <c r="A2537" s="17">
        <v>2536</v>
      </c>
      <c r="B2537" t="s">
        <v>5658</v>
      </c>
      <c r="C2537" s="18">
        <v>42253</v>
      </c>
      <c r="D2537" s="18">
        <v>42255</v>
      </c>
      <c r="E2537" t="s">
        <v>215</v>
      </c>
      <c r="F2537" t="s">
        <v>5659</v>
      </c>
      <c r="G2537" t="s">
        <v>5660</v>
      </c>
      <c r="H2537" t="s">
        <v>68</v>
      </c>
      <c r="I2537" t="s">
        <v>54</v>
      </c>
      <c r="J2537" t="s">
        <v>5661</v>
      </c>
      <c r="K2537" t="s">
        <v>70</v>
      </c>
      <c r="L2537">
        <v>92253</v>
      </c>
      <c r="M2537" t="s">
        <v>71</v>
      </c>
      <c r="N2537" t="s">
        <v>495</v>
      </c>
      <c r="O2537" t="s">
        <v>98</v>
      </c>
      <c r="P2537" t="s">
        <v>188</v>
      </c>
      <c r="Q2537" t="s">
        <v>496</v>
      </c>
      <c r="R2537" s="19">
        <v>46.32</v>
      </c>
      <c r="S2537" s="17">
        <v>4</v>
      </c>
      <c r="T2537" s="20">
        <v>0</v>
      </c>
      <c r="U2537" s="19">
        <v>18.064800000000002</v>
      </c>
      <c r="V2537" s="20">
        <f t="shared" si="195"/>
        <v>0.39</v>
      </c>
      <c r="W2537" s="17">
        <f t="shared" si="196"/>
        <v>2015</v>
      </c>
      <c r="X2537" t="str">
        <f t="shared" si="197"/>
        <v>Sep-2015</v>
      </c>
      <c r="Y2537" s="17">
        <f t="shared" si="198"/>
        <v>2</v>
      </c>
      <c r="Z2537" t="str">
        <f t="shared" si="199"/>
        <v>0% (No Discount)</v>
      </c>
      <c r="AA2537" s="17">
        <f>IF(COUNTIF($B$2:B2537,B2537)=1,1,0)</f>
        <v>1</v>
      </c>
      <c r="AB2537" s="17">
        <f>IF(COUNTIF($F$2:F2537,F2537)=1,1,0)</f>
        <v>1</v>
      </c>
    </row>
    <row r="2538" spans="1:28" x14ac:dyDescent="0.2">
      <c r="A2538" s="17">
        <v>2537</v>
      </c>
      <c r="B2538" t="s">
        <v>5662</v>
      </c>
      <c r="C2538" s="18">
        <v>42031</v>
      </c>
      <c r="D2538" s="18">
        <v>42033</v>
      </c>
      <c r="E2538" t="s">
        <v>50</v>
      </c>
      <c r="F2538" t="s">
        <v>2336</v>
      </c>
      <c r="G2538" t="s">
        <v>2337</v>
      </c>
      <c r="H2538" t="s">
        <v>53</v>
      </c>
      <c r="I2538" t="s">
        <v>54</v>
      </c>
      <c r="J2538" t="s">
        <v>2212</v>
      </c>
      <c r="K2538" t="s">
        <v>525</v>
      </c>
      <c r="L2538">
        <v>44105</v>
      </c>
      <c r="M2538" t="s">
        <v>175</v>
      </c>
      <c r="N2538" t="s">
        <v>363</v>
      </c>
      <c r="O2538" t="s">
        <v>59</v>
      </c>
      <c r="P2538" t="s">
        <v>63</v>
      </c>
      <c r="Q2538" t="s">
        <v>364</v>
      </c>
      <c r="R2538" s="19">
        <v>181.98599999999999</v>
      </c>
      <c r="S2538" s="17">
        <v>2</v>
      </c>
      <c r="T2538" s="20">
        <v>0.3</v>
      </c>
      <c r="U2538" s="19">
        <v>-54.595799999999997</v>
      </c>
      <c r="V2538" s="20">
        <f t="shared" si="195"/>
        <v>-0.3</v>
      </c>
      <c r="W2538" s="17">
        <f t="shared" si="196"/>
        <v>2015</v>
      </c>
      <c r="X2538" t="str">
        <f t="shared" si="197"/>
        <v>Jan-2015</v>
      </c>
      <c r="Y2538" s="17">
        <f t="shared" si="198"/>
        <v>2</v>
      </c>
      <c r="Z2538" t="str">
        <f t="shared" si="199"/>
        <v>21-30%</v>
      </c>
      <c r="AA2538" s="17">
        <f>IF(COUNTIF($B$2:B2538,B2538)=1,1,0)</f>
        <v>1</v>
      </c>
      <c r="AB2538" s="17">
        <f>IF(COUNTIF($F$2:F2538,F2538)=1,1,0)</f>
        <v>0</v>
      </c>
    </row>
    <row r="2539" spans="1:28" x14ac:dyDescent="0.2">
      <c r="A2539" s="17">
        <v>2538</v>
      </c>
      <c r="B2539" t="s">
        <v>5662</v>
      </c>
      <c r="C2539" s="18">
        <v>42031</v>
      </c>
      <c r="D2539" s="18">
        <v>42033</v>
      </c>
      <c r="E2539" t="s">
        <v>50</v>
      </c>
      <c r="F2539" t="s">
        <v>2336</v>
      </c>
      <c r="G2539" t="s">
        <v>2337</v>
      </c>
      <c r="H2539" t="s">
        <v>53</v>
      </c>
      <c r="I2539" t="s">
        <v>54</v>
      </c>
      <c r="J2539" t="s">
        <v>2212</v>
      </c>
      <c r="K2539" t="s">
        <v>525</v>
      </c>
      <c r="L2539">
        <v>44105</v>
      </c>
      <c r="M2539" t="s">
        <v>175</v>
      </c>
      <c r="N2539" t="s">
        <v>4635</v>
      </c>
      <c r="O2539" t="s">
        <v>98</v>
      </c>
      <c r="P2539" t="s">
        <v>99</v>
      </c>
      <c r="Q2539" t="s">
        <v>4636</v>
      </c>
      <c r="R2539" s="19">
        <v>431.976</v>
      </c>
      <c r="S2539" s="17">
        <v>4</v>
      </c>
      <c r="T2539" s="20">
        <v>0.4</v>
      </c>
      <c r="U2539" s="19">
        <v>-100.7944</v>
      </c>
      <c r="V2539" s="20">
        <f t="shared" si="195"/>
        <v>-0.23333333333333334</v>
      </c>
      <c r="W2539" s="17">
        <f t="shared" si="196"/>
        <v>2015</v>
      </c>
      <c r="X2539" t="str">
        <f t="shared" si="197"/>
        <v>Jan-2015</v>
      </c>
      <c r="Y2539" s="17">
        <f t="shared" si="198"/>
        <v>2</v>
      </c>
      <c r="Z2539" t="str">
        <f t="shared" si="199"/>
        <v>31-40%</v>
      </c>
      <c r="AA2539" s="17">
        <f>IF(COUNTIF($B$2:B2539,B2539)=1,1,0)</f>
        <v>0</v>
      </c>
      <c r="AB2539" s="17">
        <f>IF(COUNTIF($F$2:F2539,F2539)=1,1,0)</f>
        <v>0</v>
      </c>
    </row>
    <row r="2540" spans="1:28" x14ac:dyDescent="0.2">
      <c r="A2540" s="17">
        <v>2539</v>
      </c>
      <c r="B2540" t="s">
        <v>5662</v>
      </c>
      <c r="C2540" s="18">
        <v>42031</v>
      </c>
      <c r="D2540" s="18">
        <v>42033</v>
      </c>
      <c r="E2540" t="s">
        <v>50</v>
      </c>
      <c r="F2540" t="s">
        <v>2336</v>
      </c>
      <c r="G2540" t="s">
        <v>2337</v>
      </c>
      <c r="H2540" t="s">
        <v>53</v>
      </c>
      <c r="I2540" t="s">
        <v>54</v>
      </c>
      <c r="J2540" t="s">
        <v>2212</v>
      </c>
      <c r="K2540" t="s">
        <v>525</v>
      </c>
      <c r="L2540">
        <v>44105</v>
      </c>
      <c r="M2540" t="s">
        <v>175</v>
      </c>
      <c r="N2540" t="s">
        <v>5663</v>
      </c>
      <c r="O2540" t="s">
        <v>98</v>
      </c>
      <c r="P2540" t="s">
        <v>99</v>
      </c>
      <c r="Q2540" t="s">
        <v>5664</v>
      </c>
      <c r="R2540" s="19">
        <v>155.37</v>
      </c>
      <c r="S2540" s="17">
        <v>1</v>
      </c>
      <c r="T2540" s="20">
        <v>0.4</v>
      </c>
      <c r="U2540" s="19">
        <v>-36.253</v>
      </c>
      <c r="V2540" s="20">
        <f t="shared" si="195"/>
        <v>-0.23333333333333334</v>
      </c>
      <c r="W2540" s="17">
        <f t="shared" si="196"/>
        <v>2015</v>
      </c>
      <c r="X2540" t="str">
        <f t="shared" si="197"/>
        <v>Jan-2015</v>
      </c>
      <c r="Y2540" s="17">
        <f t="shared" si="198"/>
        <v>2</v>
      </c>
      <c r="Z2540" t="str">
        <f t="shared" si="199"/>
        <v>31-40%</v>
      </c>
      <c r="AA2540" s="17">
        <f>IF(COUNTIF($B$2:B2540,B2540)=1,1,0)</f>
        <v>0</v>
      </c>
      <c r="AB2540" s="17">
        <f>IF(COUNTIF($F$2:F2540,F2540)=1,1,0)</f>
        <v>0</v>
      </c>
    </row>
    <row r="2541" spans="1:28" x14ac:dyDescent="0.2">
      <c r="A2541" s="17">
        <v>2540</v>
      </c>
      <c r="B2541" t="s">
        <v>5665</v>
      </c>
      <c r="C2541" s="18">
        <v>42201</v>
      </c>
      <c r="D2541" s="18">
        <v>42201</v>
      </c>
      <c r="E2541" t="s">
        <v>1320</v>
      </c>
      <c r="F2541" t="s">
        <v>5494</v>
      </c>
      <c r="G2541" t="s">
        <v>5495</v>
      </c>
      <c r="H2541" t="s">
        <v>68</v>
      </c>
      <c r="I2541" t="s">
        <v>54</v>
      </c>
      <c r="J2541" t="s">
        <v>154</v>
      </c>
      <c r="K2541" t="s">
        <v>70</v>
      </c>
      <c r="L2541">
        <v>94122</v>
      </c>
      <c r="M2541" t="s">
        <v>71</v>
      </c>
      <c r="N2541" t="s">
        <v>1225</v>
      </c>
      <c r="O2541" t="s">
        <v>59</v>
      </c>
      <c r="P2541" t="s">
        <v>63</v>
      </c>
      <c r="Q2541" t="s">
        <v>1226</v>
      </c>
      <c r="R2541" s="19">
        <v>1348.704</v>
      </c>
      <c r="S2541" s="17">
        <v>6</v>
      </c>
      <c r="T2541" s="20">
        <v>0.2</v>
      </c>
      <c r="U2541" s="19">
        <v>-219.1644</v>
      </c>
      <c r="V2541" s="20">
        <f t="shared" si="195"/>
        <v>-0.16250000000000001</v>
      </c>
      <c r="W2541" s="17">
        <f t="shared" si="196"/>
        <v>2015</v>
      </c>
      <c r="X2541" t="str">
        <f t="shared" si="197"/>
        <v>Jul-2015</v>
      </c>
      <c r="Y2541" s="17">
        <f t="shared" si="198"/>
        <v>0</v>
      </c>
      <c r="Z2541" t="str">
        <f t="shared" si="199"/>
        <v>11-20%</v>
      </c>
      <c r="AA2541" s="17">
        <f>IF(COUNTIF($B$2:B2541,B2541)=1,1,0)</f>
        <v>1</v>
      </c>
      <c r="AB2541" s="17">
        <f>IF(COUNTIF($F$2:F2541,F2541)=1,1,0)</f>
        <v>0</v>
      </c>
    </row>
    <row r="2542" spans="1:28" x14ac:dyDescent="0.2">
      <c r="A2542" s="17">
        <v>2541</v>
      </c>
      <c r="B2542" t="s">
        <v>5665</v>
      </c>
      <c r="C2542" s="18">
        <v>42201</v>
      </c>
      <c r="D2542" s="18">
        <v>42201</v>
      </c>
      <c r="E2542" t="s">
        <v>1320</v>
      </c>
      <c r="F2542" t="s">
        <v>5494</v>
      </c>
      <c r="G2542" t="s">
        <v>5495</v>
      </c>
      <c r="H2542" t="s">
        <v>68</v>
      </c>
      <c r="I2542" t="s">
        <v>54</v>
      </c>
      <c r="J2542" t="s">
        <v>154</v>
      </c>
      <c r="K2542" t="s">
        <v>70</v>
      </c>
      <c r="L2542">
        <v>94122</v>
      </c>
      <c r="M2542" t="s">
        <v>71</v>
      </c>
      <c r="N2542" t="s">
        <v>1166</v>
      </c>
      <c r="O2542" t="s">
        <v>59</v>
      </c>
      <c r="P2542" t="s">
        <v>63</v>
      </c>
      <c r="Q2542" t="s">
        <v>1167</v>
      </c>
      <c r="R2542" s="19">
        <v>700.15200000000004</v>
      </c>
      <c r="S2542" s="17">
        <v>3</v>
      </c>
      <c r="T2542" s="20">
        <v>0.2</v>
      </c>
      <c r="U2542" s="19">
        <v>78.767099999999999</v>
      </c>
      <c r="V2542" s="20">
        <f t="shared" si="195"/>
        <v>0.11249999999999999</v>
      </c>
      <c r="W2542" s="17">
        <f t="shared" si="196"/>
        <v>2015</v>
      </c>
      <c r="X2542" t="str">
        <f t="shared" si="197"/>
        <v>Jul-2015</v>
      </c>
      <c r="Y2542" s="17">
        <f t="shared" si="198"/>
        <v>0</v>
      </c>
      <c r="Z2542" t="str">
        <f t="shared" si="199"/>
        <v>11-20%</v>
      </c>
      <c r="AA2542" s="17">
        <f>IF(COUNTIF($B$2:B2542,B2542)=1,1,0)</f>
        <v>0</v>
      </c>
      <c r="AB2542" s="17">
        <f>IF(COUNTIF($F$2:F2542,F2542)=1,1,0)</f>
        <v>0</v>
      </c>
    </row>
    <row r="2543" spans="1:28" x14ac:dyDescent="0.2">
      <c r="A2543" s="17">
        <v>2542</v>
      </c>
      <c r="B2543" t="s">
        <v>5666</v>
      </c>
      <c r="C2543" s="18">
        <v>42490</v>
      </c>
      <c r="D2543" s="18">
        <v>42494</v>
      </c>
      <c r="E2543" t="s">
        <v>77</v>
      </c>
      <c r="F2543" t="s">
        <v>5667</v>
      </c>
      <c r="G2543" t="s">
        <v>5668</v>
      </c>
      <c r="H2543" t="s">
        <v>68</v>
      </c>
      <c r="I2543" t="s">
        <v>54</v>
      </c>
      <c r="J2543" t="s">
        <v>650</v>
      </c>
      <c r="K2543" t="s">
        <v>337</v>
      </c>
      <c r="L2543">
        <v>85254</v>
      </c>
      <c r="M2543" t="s">
        <v>71</v>
      </c>
      <c r="N2543" t="s">
        <v>2216</v>
      </c>
      <c r="O2543" t="s">
        <v>59</v>
      </c>
      <c r="P2543" t="s">
        <v>92</v>
      </c>
      <c r="Q2543" t="s">
        <v>2217</v>
      </c>
      <c r="R2543" s="19">
        <v>111.88800000000001</v>
      </c>
      <c r="S2543" s="17">
        <v>7</v>
      </c>
      <c r="T2543" s="20">
        <v>0.2</v>
      </c>
      <c r="U2543" s="19">
        <v>22.377600000000001</v>
      </c>
      <c r="V2543" s="20">
        <f t="shared" si="195"/>
        <v>0.2</v>
      </c>
      <c r="W2543" s="17">
        <f t="shared" si="196"/>
        <v>2016</v>
      </c>
      <c r="X2543" t="str">
        <f t="shared" si="197"/>
        <v>Apr-2016</v>
      </c>
      <c r="Y2543" s="17">
        <f t="shared" si="198"/>
        <v>4</v>
      </c>
      <c r="Z2543" t="str">
        <f t="shared" si="199"/>
        <v>11-20%</v>
      </c>
      <c r="AA2543" s="17">
        <f>IF(COUNTIF($B$2:B2543,B2543)=1,1,0)</f>
        <v>1</v>
      </c>
      <c r="AB2543" s="17">
        <f>IF(COUNTIF($F$2:F2543,F2543)=1,1,0)</f>
        <v>1</v>
      </c>
    </row>
    <row r="2544" spans="1:28" x14ac:dyDescent="0.2">
      <c r="A2544" s="17">
        <v>2543</v>
      </c>
      <c r="B2544" t="s">
        <v>5669</v>
      </c>
      <c r="C2544" s="18">
        <v>41908</v>
      </c>
      <c r="D2544" s="18">
        <v>41913</v>
      </c>
      <c r="E2544" t="s">
        <v>50</v>
      </c>
      <c r="F2544" t="s">
        <v>5670</v>
      </c>
      <c r="G2544" t="s">
        <v>5671</v>
      </c>
      <c r="H2544" t="s">
        <v>68</v>
      </c>
      <c r="I2544" t="s">
        <v>54</v>
      </c>
      <c r="J2544" t="s">
        <v>173</v>
      </c>
      <c r="K2544" t="s">
        <v>174</v>
      </c>
      <c r="L2544">
        <v>19134</v>
      </c>
      <c r="M2544" t="s">
        <v>175</v>
      </c>
      <c r="N2544" t="s">
        <v>3215</v>
      </c>
      <c r="O2544" t="s">
        <v>73</v>
      </c>
      <c r="P2544" t="s">
        <v>105</v>
      </c>
      <c r="Q2544" t="s">
        <v>3216</v>
      </c>
      <c r="R2544" s="19">
        <v>143.952</v>
      </c>
      <c r="S2544" s="17">
        <v>3</v>
      </c>
      <c r="T2544" s="20">
        <v>0.2</v>
      </c>
      <c r="U2544" s="19">
        <v>14.395200000000001</v>
      </c>
      <c r="V2544" s="20">
        <f t="shared" si="195"/>
        <v>0.1</v>
      </c>
      <c r="W2544" s="17">
        <f t="shared" si="196"/>
        <v>2014</v>
      </c>
      <c r="X2544" t="str">
        <f t="shared" si="197"/>
        <v>Sep-2014</v>
      </c>
      <c r="Y2544" s="17">
        <f t="shared" si="198"/>
        <v>5</v>
      </c>
      <c r="Z2544" t="str">
        <f t="shared" si="199"/>
        <v>11-20%</v>
      </c>
      <c r="AA2544" s="17">
        <f>IF(COUNTIF($B$2:B2544,B2544)=1,1,0)</f>
        <v>1</v>
      </c>
      <c r="AB2544" s="17">
        <f>IF(COUNTIF($F$2:F2544,F2544)=1,1,0)</f>
        <v>1</v>
      </c>
    </row>
    <row r="2545" spans="1:28" x14ac:dyDescent="0.2">
      <c r="A2545" s="17">
        <v>2544</v>
      </c>
      <c r="B2545" t="s">
        <v>5672</v>
      </c>
      <c r="C2545" s="18">
        <v>42621</v>
      </c>
      <c r="D2545" s="18">
        <v>42627</v>
      </c>
      <c r="E2545" t="s">
        <v>77</v>
      </c>
      <c r="F2545" t="s">
        <v>3375</v>
      </c>
      <c r="G2545" t="s">
        <v>3376</v>
      </c>
      <c r="H2545" t="s">
        <v>129</v>
      </c>
      <c r="I2545" t="s">
        <v>54</v>
      </c>
      <c r="J2545" t="s">
        <v>5477</v>
      </c>
      <c r="K2545" t="s">
        <v>1275</v>
      </c>
      <c r="L2545">
        <v>2148</v>
      </c>
      <c r="M2545" t="s">
        <v>175</v>
      </c>
      <c r="N2545" t="s">
        <v>5673</v>
      </c>
      <c r="O2545" t="s">
        <v>59</v>
      </c>
      <c r="P2545" t="s">
        <v>60</v>
      </c>
      <c r="Q2545" t="s">
        <v>5674</v>
      </c>
      <c r="R2545" s="19">
        <v>173.94</v>
      </c>
      <c r="S2545" s="17">
        <v>3</v>
      </c>
      <c r="T2545" s="20">
        <v>0</v>
      </c>
      <c r="U2545" s="19">
        <v>13.9152</v>
      </c>
      <c r="V2545" s="20">
        <f t="shared" si="195"/>
        <v>0.08</v>
      </c>
      <c r="W2545" s="17">
        <f t="shared" si="196"/>
        <v>2016</v>
      </c>
      <c r="X2545" t="str">
        <f t="shared" si="197"/>
        <v>Sep-2016</v>
      </c>
      <c r="Y2545" s="17">
        <f t="shared" si="198"/>
        <v>6</v>
      </c>
      <c r="Z2545" t="str">
        <f t="shared" si="199"/>
        <v>0% (No Discount)</v>
      </c>
      <c r="AA2545" s="17">
        <f>IF(COUNTIF($B$2:B2545,B2545)=1,1,0)</f>
        <v>1</v>
      </c>
      <c r="AB2545" s="17">
        <f>IF(COUNTIF($F$2:F2545,F2545)=1,1,0)</f>
        <v>0</v>
      </c>
    </row>
    <row r="2546" spans="1:28" x14ac:dyDescent="0.2">
      <c r="A2546" s="17">
        <v>2545</v>
      </c>
      <c r="B2546" t="s">
        <v>5672</v>
      </c>
      <c r="C2546" s="18">
        <v>42621</v>
      </c>
      <c r="D2546" s="18">
        <v>42627</v>
      </c>
      <c r="E2546" t="s">
        <v>77</v>
      </c>
      <c r="F2546" t="s">
        <v>3375</v>
      </c>
      <c r="G2546" t="s">
        <v>3376</v>
      </c>
      <c r="H2546" t="s">
        <v>129</v>
      </c>
      <c r="I2546" t="s">
        <v>54</v>
      </c>
      <c r="J2546" t="s">
        <v>5477</v>
      </c>
      <c r="K2546" t="s">
        <v>1275</v>
      </c>
      <c r="L2546">
        <v>2148</v>
      </c>
      <c r="M2546" t="s">
        <v>175</v>
      </c>
      <c r="N2546" t="s">
        <v>5012</v>
      </c>
      <c r="O2546" t="s">
        <v>73</v>
      </c>
      <c r="P2546" t="s">
        <v>74</v>
      </c>
      <c r="Q2546" t="s">
        <v>5013</v>
      </c>
      <c r="R2546" s="19">
        <v>14.76</v>
      </c>
      <c r="S2546" s="17">
        <v>4</v>
      </c>
      <c r="T2546" s="20">
        <v>0</v>
      </c>
      <c r="U2546" s="19">
        <v>6.9371999999999998</v>
      </c>
      <c r="V2546" s="20">
        <f t="shared" si="195"/>
        <v>0.47</v>
      </c>
      <c r="W2546" s="17">
        <f t="shared" si="196"/>
        <v>2016</v>
      </c>
      <c r="X2546" t="str">
        <f t="shared" si="197"/>
        <v>Sep-2016</v>
      </c>
      <c r="Y2546" s="17">
        <f t="shared" si="198"/>
        <v>6</v>
      </c>
      <c r="Z2546" t="str">
        <f t="shared" si="199"/>
        <v>0% (No Discount)</v>
      </c>
      <c r="AA2546" s="17">
        <f>IF(COUNTIF($B$2:B2546,B2546)=1,1,0)</f>
        <v>0</v>
      </c>
      <c r="AB2546" s="17">
        <f>IF(COUNTIF($F$2:F2546,F2546)=1,1,0)</f>
        <v>0</v>
      </c>
    </row>
    <row r="2547" spans="1:28" x14ac:dyDescent="0.2">
      <c r="A2547" s="17">
        <v>2546</v>
      </c>
      <c r="B2547" t="s">
        <v>5675</v>
      </c>
      <c r="C2547" s="18">
        <v>42841</v>
      </c>
      <c r="D2547" s="18">
        <v>42845</v>
      </c>
      <c r="E2547" t="s">
        <v>77</v>
      </c>
      <c r="F2547" t="s">
        <v>359</v>
      </c>
      <c r="G2547" t="s">
        <v>360</v>
      </c>
      <c r="H2547" t="s">
        <v>53</v>
      </c>
      <c r="I2547" t="s">
        <v>54</v>
      </c>
      <c r="J2547" t="s">
        <v>658</v>
      </c>
      <c r="K2547" t="s">
        <v>70</v>
      </c>
      <c r="L2547">
        <v>95123</v>
      </c>
      <c r="M2547" t="s">
        <v>71</v>
      </c>
      <c r="N2547" t="s">
        <v>990</v>
      </c>
      <c r="O2547" t="s">
        <v>73</v>
      </c>
      <c r="P2547" t="s">
        <v>86</v>
      </c>
      <c r="Q2547" t="s">
        <v>991</v>
      </c>
      <c r="R2547" s="19">
        <v>205.92</v>
      </c>
      <c r="S2547" s="17">
        <v>4</v>
      </c>
      <c r="T2547" s="20">
        <v>0</v>
      </c>
      <c r="U2547" s="19">
        <v>2.0592000000000001</v>
      </c>
      <c r="V2547" s="20">
        <f t="shared" si="195"/>
        <v>1.0000000000000002E-2</v>
      </c>
      <c r="W2547" s="17">
        <f t="shared" si="196"/>
        <v>2017</v>
      </c>
      <c r="X2547" t="str">
        <f t="shared" si="197"/>
        <v>Apr-2017</v>
      </c>
      <c r="Y2547" s="17">
        <f t="shared" si="198"/>
        <v>4</v>
      </c>
      <c r="Z2547" t="str">
        <f t="shared" si="199"/>
        <v>0% (No Discount)</v>
      </c>
      <c r="AA2547" s="17">
        <f>IF(COUNTIF($B$2:B2547,B2547)=1,1,0)</f>
        <v>1</v>
      </c>
      <c r="AB2547" s="17">
        <f>IF(COUNTIF($F$2:F2547,F2547)=1,1,0)</f>
        <v>0</v>
      </c>
    </row>
    <row r="2548" spans="1:28" x14ac:dyDescent="0.2">
      <c r="A2548" s="17">
        <v>2547</v>
      </c>
      <c r="B2548" t="s">
        <v>5675</v>
      </c>
      <c r="C2548" s="18">
        <v>42841</v>
      </c>
      <c r="D2548" s="18">
        <v>42845</v>
      </c>
      <c r="E2548" t="s">
        <v>77</v>
      </c>
      <c r="F2548" t="s">
        <v>359</v>
      </c>
      <c r="G2548" t="s">
        <v>360</v>
      </c>
      <c r="H2548" t="s">
        <v>53</v>
      </c>
      <c r="I2548" t="s">
        <v>54</v>
      </c>
      <c r="J2548" t="s">
        <v>658</v>
      </c>
      <c r="K2548" t="s">
        <v>70</v>
      </c>
      <c r="L2548">
        <v>95123</v>
      </c>
      <c r="M2548" t="s">
        <v>71</v>
      </c>
      <c r="N2548" t="s">
        <v>1701</v>
      </c>
      <c r="O2548" t="s">
        <v>59</v>
      </c>
      <c r="P2548" t="s">
        <v>60</v>
      </c>
      <c r="Q2548" t="s">
        <v>1702</v>
      </c>
      <c r="R2548" s="19">
        <v>102.833</v>
      </c>
      <c r="S2548" s="17">
        <v>1</v>
      </c>
      <c r="T2548" s="20">
        <v>0.15</v>
      </c>
      <c r="U2548" s="19">
        <v>-6.0490000000000004</v>
      </c>
      <c r="V2548" s="20">
        <f t="shared" si="195"/>
        <v>-5.8823529411764712E-2</v>
      </c>
      <c r="W2548" s="17">
        <f t="shared" si="196"/>
        <v>2017</v>
      </c>
      <c r="X2548" t="str">
        <f t="shared" si="197"/>
        <v>Apr-2017</v>
      </c>
      <c r="Y2548" s="17">
        <f t="shared" si="198"/>
        <v>4</v>
      </c>
      <c r="Z2548" t="str">
        <f t="shared" si="199"/>
        <v>11-20%</v>
      </c>
      <c r="AA2548" s="17">
        <f>IF(COUNTIF($B$2:B2548,B2548)=1,1,0)</f>
        <v>0</v>
      </c>
      <c r="AB2548" s="17">
        <f>IF(COUNTIF($F$2:F2548,F2548)=1,1,0)</f>
        <v>0</v>
      </c>
    </row>
    <row r="2549" spans="1:28" x14ac:dyDescent="0.2">
      <c r="A2549" s="17">
        <v>2548</v>
      </c>
      <c r="B2549" t="s">
        <v>5676</v>
      </c>
      <c r="C2549" s="18">
        <v>42232</v>
      </c>
      <c r="D2549" s="18">
        <v>42238</v>
      </c>
      <c r="E2549" t="s">
        <v>77</v>
      </c>
      <c r="F2549" t="s">
        <v>5605</v>
      </c>
      <c r="G2549" t="s">
        <v>5606</v>
      </c>
      <c r="H2549" t="s">
        <v>53</v>
      </c>
      <c r="I2549" t="s">
        <v>54</v>
      </c>
      <c r="J2549" t="s">
        <v>571</v>
      </c>
      <c r="K2549" t="s">
        <v>337</v>
      </c>
      <c r="L2549">
        <v>85023</v>
      </c>
      <c r="M2549" t="s">
        <v>71</v>
      </c>
      <c r="N2549" t="s">
        <v>3268</v>
      </c>
      <c r="O2549" t="s">
        <v>73</v>
      </c>
      <c r="P2549" t="s">
        <v>95</v>
      </c>
      <c r="Q2549" t="s">
        <v>3269</v>
      </c>
      <c r="R2549" s="19">
        <v>2.3039999999999998</v>
      </c>
      <c r="S2549" s="17">
        <v>1</v>
      </c>
      <c r="T2549" s="20">
        <v>0.2</v>
      </c>
      <c r="U2549" s="19">
        <v>0.25919999999999999</v>
      </c>
      <c r="V2549" s="20">
        <f t="shared" si="195"/>
        <v>0.1125</v>
      </c>
      <c r="W2549" s="17">
        <f t="shared" si="196"/>
        <v>2015</v>
      </c>
      <c r="X2549" t="str">
        <f t="shared" si="197"/>
        <v>Aug-2015</v>
      </c>
      <c r="Y2549" s="17">
        <f t="shared" si="198"/>
        <v>6</v>
      </c>
      <c r="Z2549" t="str">
        <f t="shared" si="199"/>
        <v>11-20%</v>
      </c>
      <c r="AA2549" s="17">
        <f>IF(COUNTIF($B$2:B2549,B2549)=1,1,0)</f>
        <v>1</v>
      </c>
      <c r="AB2549" s="17">
        <f>IF(COUNTIF($F$2:F2549,F2549)=1,1,0)</f>
        <v>0</v>
      </c>
    </row>
    <row r="2550" spans="1:28" x14ac:dyDescent="0.2">
      <c r="A2550" s="17">
        <v>2549</v>
      </c>
      <c r="B2550" t="s">
        <v>5676</v>
      </c>
      <c r="C2550" s="18">
        <v>42232</v>
      </c>
      <c r="D2550" s="18">
        <v>42238</v>
      </c>
      <c r="E2550" t="s">
        <v>77</v>
      </c>
      <c r="F2550" t="s">
        <v>5605</v>
      </c>
      <c r="G2550" t="s">
        <v>5606</v>
      </c>
      <c r="H2550" t="s">
        <v>53</v>
      </c>
      <c r="I2550" t="s">
        <v>54</v>
      </c>
      <c r="J2550" t="s">
        <v>571</v>
      </c>
      <c r="K2550" t="s">
        <v>337</v>
      </c>
      <c r="L2550">
        <v>85023</v>
      </c>
      <c r="M2550" t="s">
        <v>71</v>
      </c>
      <c r="N2550" t="s">
        <v>4625</v>
      </c>
      <c r="O2550" t="s">
        <v>98</v>
      </c>
      <c r="P2550" t="s">
        <v>99</v>
      </c>
      <c r="Q2550" t="s">
        <v>4626</v>
      </c>
      <c r="R2550" s="19">
        <v>1879.96</v>
      </c>
      <c r="S2550" s="17">
        <v>5</v>
      </c>
      <c r="T2550" s="20">
        <v>0.2</v>
      </c>
      <c r="U2550" s="19">
        <v>211.49549999999999</v>
      </c>
      <c r="V2550" s="20">
        <f t="shared" si="195"/>
        <v>0.11249999999999999</v>
      </c>
      <c r="W2550" s="17">
        <f t="shared" si="196"/>
        <v>2015</v>
      </c>
      <c r="X2550" t="str">
        <f t="shared" si="197"/>
        <v>Aug-2015</v>
      </c>
      <c r="Y2550" s="17">
        <f t="shared" si="198"/>
        <v>6</v>
      </c>
      <c r="Z2550" t="str">
        <f t="shared" si="199"/>
        <v>11-20%</v>
      </c>
      <c r="AA2550" s="17">
        <f>IF(COUNTIF($B$2:B2550,B2550)=1,1,0)</f>
        <v>0</v>
      </c>
      <c r="AB2550" s="17">
        <f>IF(COUNTIF($F$2:F2550,F2550)=1,1,0)</f>
        <v>0</v>
      </c>
    </row>
    <row r="2551" spans="1:28" x14ac:dyDescent="0.2">
      <c r="A2551" s="17">
        <v>2550</v>
      </c>
      <c r="B2551" t="s">
        <v>5676</v>
      </c>
      <c r="C2551" s="18">
        <v>42232</v>
      </c>
      <c r="D2551" s="18">
        <v>42238</v>
      </c>
      <c r="E2551" t="s">
        <v>77</v>
      </c>
      <c r="F2551" t="s">
        <v>5605</v>
      </c>
      <c r="G2551" t="s">
        <v>5606</v>
      </c>
      <c r="H2551" t="s">
        <v>53</v>
      </c>
      <c r="I2551" t="s">
        <v>54</v>
      </c>
      <c r="J2551" t="s">
        <v>571</v>
      </c>
      <c r="K2551" t="s">
        <v>337</v>
      </c>
      <c r="L2551">
        <v>85023</v>
      </c>
      <c r="M2551" t="s">
        <v>71</v>
      </c>
      <c r="N2551" t="s">
        <v>4785</v>
      </c>
      <c r="O2551" t="s">
        <v>73</v>
      </c>
      <c r="P2551" t="s">
        <v>117</v>
      </c>
      <c r="Q2551" t="s">
        <v>4786</v>
      </c>
      <c r="R2551" s="19">
        <v>313.024</v>
      </c>
      <c r="S2551" s="17">
        <v>8</v>
      </c>
      <c r="T2551" s="20">
        <v>0.2</v>
      </c>
      <c r="U2551" s="19">
        <v>105.6456</v>
      </c>
      <c r="V2551" s="20">
        <f t="shared" si="195"/>
        <v>0.33750000000000002</v>
      </c>
      <c r="W2551" s="17">
        <f t="shared" si="196"/>
        <v>2015</v>
      </c>
      <c r="X2551" t="str">
        <f t="shared" si="197"/>
        <v>Aug-2015</v>
      </c>
      <c r="Y2551" s="17">
        <f t="shared" si="198"/>
        <v>6</v>
      </c>
      <c r="Z2551" t="str">
        <f t="shared" si="199"/>
        <v>11-20%</v>
      </c>
      <c r="AA2551" s="17">
        <f>IF(COUNTIF($B$2:B2551,B2551)=1,1,0)</f>
        <v>0</v>
      </c>
      <c r="AB2551" s="17">
        <f>IF(COUNTIF($F$2:F2551,F2551)=1,1,0)</f>
        <v>0</v>
      </c>
    </row>
    <row r="2552" spans="1:28" x14ac:dyDescent="0.2">
      <c r="A2552" s="17">
        <v>2551</v>
      </c>
      <c r="B2552" t="s">
        <v>5676</v>
      </c>
      <c r="C2552" s="18">
        <v>42232</v>
      </c>
      <c r="D2552" s="18">
        <v>42238</v>
      </c>
      <c r="E2552" t="s">
        <v>77</v>
      </c>
      <c r="F2552" t="s">
        <v>5605</v>
      </c>
      <c r="G2552" t="s">
        <v>5606</v>
      </c>
      <c r="H2552" t="s">
        <v>53</v>
      </c>
      <c r="I2552" t="s">
        <v>54</v>
      </c>
      <c r="J2552" t="s">
        <v>571</v>
      </c>
      <c r="K2552" t="s">
        <v>337</v>
      </c>
      <c r="L2552">
        <v>85023</v>
      </c>
      <c r="M2552" t="s">
        <v>71</v>
      </c>
      <c r="N2552" t="s">
        <v>3235</v>
      </c>
      <c r="O2552" t="s">
        <v>73</v>
      </c>
      <c r="P2552" t="s">
        <v>74</v>
      </c>
      <c r="Q2552" t="s">
        <v>3236</v>
      </c>
      <c r="R2552" s="19">
        <v>5.04</v>
      </c>
      <c r="S2552" s="17">
        <v>2</v>
      </c>
      <c r="T2552" s="20">
        <v>0.2</v>
      </c>
      <c r="U2552" s="19">
        <v>1.764</v>
      </c>
      <c r="V2552" s="20">
        <f t="shared" si="195"/>
        <v>0.35</v>
      </c>
      <c r="W2552" s="17">
        <f t="shared" si="196"/>
        <v>2015</v>
      </c>
      <c r="X2552" t="str">
        <f t="shared" si="197"/>
        <v>Aug-2015</v>
      </c>
      <c r="Y2552" s="17">
        <f t="shared" si="198"/>
        <v>6</v>
      </c>
      <c r="Z2552" t="str">
        <f t="shared" si="199"/>
        <v>11-20%</v>
      </c>
      <c r="AA2552" s="17">
        <f>IF(COUNTIF($B$2:B2552,B2552)=1,1,0)</f>
        <v>0</v>
      </c>
      <c r="AB2552" s="17">
        <f>IF(COUNTIF($F$2:F2552,F2552)=1,1,0)</f>
        <v>0</v>
      </c>
    </row>
    <row r="2553" spans="1:28" x14ac:dyDescent="0.2">
      <c r="A2553" s="17">
        <v>2552</v>
      </c>
      <c r="B2553" t="s">
        <v>5677</v>
      </c>
      <c r="C2553" s="18">
        <v>43058</v>
      </c>
      <c r="D2553" s="18">
        <v>43062</v>
      </c>
      <c r="E2553" t="s">
        <v>77</v>
      </c>
      <c r="F2553" t="s">
        <v>3863</v>
      </c>
      <c r="G2553" t="s">
        <v>3864</v>
      </c>
      <c r="H2553" t="s">
        <v>53</v>
      </c>
      <c r="I2553" t="s">
        <v>54</v>
      </c>
      <c r="J2553" t="s">
        <v>55</v>
      </c>
      <c r="K2553" t="s">
        <v>56</v>
      </c>
      <c r="L2553">
        <v>42420</v>
      </c>
      <c r="M2553" t="s">
        <v>57</v>
      </c>
      <c r="N2553" t="s">
        <v>5678</v>
      </c>
      <c r="O2553" t="s">
        <v>59</v>
      </c>
      <c r="P2553" t="s">
        <v>92</v>
      </c>
      <c r="Q2553" t="s">
        <v>5679</v>
      </c>
      <c r="R2553" s="19">
        <v>821.88</v>
      </c>
      <c r="S2553" s="17">
        <v>6</v>
      </c>
      <c r="T2553" s="20">
        <v>0</v>
      </c>
      <c r="U2553" s="19">
        <v>213.68879999999999</v>
      </c>
      <c r="V2553" s="20">
        <f t="shared" si="195"/>
        <v>0.26</v>
      </c>
      <c r="W2553" s="17">
        <f t="shared" si="196"/>
        <v>2017</v>
      </c>
      <c r="X2553" t="str">
        <f t="shared" si="197"/>
        <v>Nov-2017</v>
      </c>
      <c r="Y2553" s="17">
        <f t="shared" si="198"/>
        <v>4</v>
      </c>
      <c r="Z2553" t="str">
        <f t="shared" si="199"/>
        <v>0% (No Discount)</v>
      </c>
      <c r="AA2553" s="17">
        <f>IF(COUNTIF($B$2:B2553,B2553)=1,1,0)</f>
        <v>1</v>
      </c>
      <c r="AB2553" s="17">
        <f>IF(COUNTIF($F$2:F2553,F2553)=1,1,0)</f>
        <v>0</v>
      </c>
    </row>
    <row r="2554" spans="1:28" x14ac:dyDescent="0.2">
      <c r="A2554" s="17">
        <v>2553</v>
      </c>
      <c r="B2554" t="s">
        <v>5677</v>
      </c>
      <c r="C2554" s="18">
        <v>43058</v>
      </c>
      <c r="D2554" s="18">
        <v>43062</v>
      </c>
      <c r="E2554" t="s">
        <v>77</v>
      </c>
      <c r="F2554" t="s">
        <v>3863</v>
      </c>
      <c r="G2554" t="s">
        <v>3864</v>
      </c>
      <c r="H2554" t="s">
        <v>53</v>
      </c>
      <c r="I2554" t="s">
        <v>54</v>
      </c>
      <c r="J2554" t="s">
        <v>55</v>
      </c>
      <c r="K2554" t="s">
        <v>56</v>
      </c>
      <c r="L2554">
        <v>42420</v>
      </c>
      <c r="M2554" t="s">
        <v>57</v>
      </c>
      <c r="N2554" t="s">
        <v>4194</v>
      </c>
      <c r="O2554" t="s">
        <v>73</v>
      </c>
      <c r="P2554" t="s">
        <v>102</v>
      </c>
      <c r="Q2554" t="s">
        <v>4195</v>
      </c>
      <c r="R2554" s="19">
        <v>21.96</v>
      </c>
      <c r="S2554" s="17">
        <v>2</v>
      </c>
      <c r="T2554" s="20">
        <v>0</v>
      </c>
      <c r="U2554" s="19">
        <v>10.760400000000001</v>
      </c>
      <c r="V2554" s="20">
        <f t="shared" si="195"/>
        <v>0.49</v>
      </c>
      <c r="W2554" s="17">
        <f t="shared" si="196"/>
        <v>2017</v>
      </c>
      <c r="X2554" t="str">
        <f t="shared" si="197"/>
        <v>Nov-2017</v>
      </c>
      <c r="Y2554" s="17">
        <f t="shared" si="198"/>
        <v>4</v>
      </c>
      <c r="Z2554" t="str">
        <f t="shared" si="199"/>
        <v>0% (No Discount)</v>
      </c>
      <c r="AA2554" s="17">
        <f>IF(COUNTIF($B$2:B2554,B2554)=1,1,0)</f>
        <v>0</v>
      </c>
      <c r="AB2554" s="17">
        <f>IF(COUNTIF($F$2:F2554,F2554)=1,1,0)</f>
        <v>0</v>
      </c>
    </row>
    <row r="2555" spans="1:28" x14ac:dyDescent="0.2">
      <c r="A2555" s="17">
        <v>2554</v>
      </c>
      <c r="B2555" t="s">
        <v>5680</v>
      </c>
      <c r="C2555" s="18">
        <v>42627</v>
      </c>
      <c r="D2555" s="18">
        <v>42631</v>
      </c>
      <c r="E2555" t="s">
        <v>77</v>
      </c>
      <c r="F2555" t="s">
        <v>451</v>
      </c>
      <c r="G2555" t="s">
        <v>452</v>
      </c>
      <c r="H2555" t="s">
        <v>129</v>
      </c>
      <c r="I2555" t="s">
        <v>54</v>
      </c>
      <c r="J2555" t="s">
        <v>409</v>
      </c>
      <c r="K2555" t="s">
        <v>410</v>
      </c>
      <c r="L2555">
        <v>29203</v>
      </c>
      <c r="M2555" t="s">
        <v>57</v>
      </c>
      <c r="N2555" t="s">
        <v>3229</v>
      </c>
      <c r="O2555" t="s">
        <v>73</v>
      </c>
      <c r="P2555" t="s">
        <v>117</v>
      </c>
      <c r="Q2555" t="s">
        <v>3230</v>
      </c>
      <c r="R2555" s="19">
        <v>25.92</v>
      </c>
      <c r="S2555" s="17">
        <v>4</v>
      </c>
      <c r="T2555" s="20">
        <v>0</v>
      </c>
      <c r="U2555" s="19">
        <v>12.441599999999999</v>
      </c>
      <c r="V2555" s="20">
        <f t="shared" si="195"/>
        <v>0.47999999999999993</v>
      </c>
      <c r="W2555" s="17">
        <f t="shared" si="196"/>
        <v>2016</v>
      </c>
      <c r="X2555" t="str">
        <f t="shared" si="197"/>
        <v>Sep-2016</v>
      </c>
      <c r="Y2555" s="17">
        <f t="shared" si="198"/>
        <v>4</v>
      </c>
      <c r="Z2555" t="str">
        <f t="shared" si="199"/>
        <v>0% (No Discount)</v>
      </c>
      <c r="AA2555" s="17">
        <f>IF(COUNTIF($B$2:B2555,B2555)=1,1,0)</f>
        <v>1</v>
      </c>
      <c r="AB2555" s="17">
        <f>IF(COUNTIF($F$2:F2555,F2555)=1,1,0)</f>
        <v>0</v>
      </c>
    </row>
    <row r="2556" spans="1:28" x14ac:dyDescent="0.2">
      <c r="A2556" s="17">
        <v>2555</v>
      </c>
      <c r="B2556" t="s">
        <v>5681</v>
      </c>
      <c r="C2556" s="18">
        <v>42597</v>
      </c>
      <c r="D2556" s="18">
        <v>42602</v>
      </c>
      <c r="E2556" t="s">
        <v>77</v>
      </c>
      <c r="F2556" t="s">
        <v>4718</v>
      </c>
      <c r="G2556" t="s">
        <v>4719</v>
      </c>
      <c r="H2556" t="s">
        <v>53</v>
      </c>
      <c r="I2556" t="s">
        <v>54</v>
      </c>
      <c r="J2556" t="s">
        <v>5682</v>
      </c>
      <c r="K2556" t="s">
        <v>81</v>
      </c>
      <c r="L2556">
        <v>32303</v>
      </c>
      <c r="M2556" t="s">
        <v>57</v>
      </c>
      <c r="N2556" t="s">
        <v>5683</v>
      </c>
      <c r="O2556" t="s">
        <v>98</v>
      </c>
      <c r="P2556" t="s">
        <v>99</v>
      </c>
      <c r="Q2556" t="s">
        <v>5684</v>
      </c>
      <c r="R2556" s="19">
        <v>705.54399999999998</v>
      </c>
      <c r="S2556" s="17">
        <v>7</v>
      </c>
      <c r="T2556" s="20">
        <v>0.2</v>
      </c>
      <c r="U2556" s="19">
        <v>70.554400000000001</v>
      </c>
      <c r="V2556" s="20">
        <f t="shared" si="195"/>
        <v>0.1</v>
      </c>
      <c r="W2556" s="17">
        <f t="shared" si="196"/>
        <v>2016</v>
      </c>
      <c r="X2556" t="str">
        <f t="shared" si="197"/>
        <v>Aug-2016</v>
      </c>
      <c r="Y2556" s="17">
        <f t="shared" si="198"/>
        <v>5</v>
      </c>
      <c r="Z2556" t="str">
        <f t="shared" si="199"/>
        <v>11-20%</v>
      </c>
      <c r="AA2556" s="17">
        <f>IF(COUNTIF($B$2:B2556,B2556)=1,1,0)</f>
        <v>1</v>
      </c>
      <c r="AB2556" s="17">
        <f>IF(COUNTIF($F$2:F2556,F2556)=1,1,0)</f>
        <v>0</v>
      </c>
    </row>
    <row r="2557" spans="1:28" x14ac:dyDescent="0.2">
      <c r="A2557" s="17">
        <v>2556</v>
      </c>
      <c r="B2557" t="s">
        <v>5685</v>
      </c>
      <c r="C2557" s="18">
        <v>42273</v>
      </c>
      <c r="D2557" s="18">
        <v>42277</v>
      </c>
      <c r="E2557" t="s">
        <v>77</v>
      </c>
      <c r="F2557" t="s">
        <v>563</v>
      </c>
      <c r="G2557" t="s">
        <v>564</v>
      </c>
      <c r="H2557" t="s">
        <v>53</v>
      </c>
      <c r="I2557" t="s">
        <v>54</v>
      </c>
      <c r="J2557" t="s">
        <v>293</v>
      </c>
      <c r="K2557" t="s">
        <v>294</v>
      </c>
      <c r="L2557">
        <v>10035</v>
      </c>
      <c r="M2557" t="s">
        <v>175</v>
      </c>
      <c r="N2557" t="s">
        <v>5686</v>
      </c>
      <c r="O2557" t="s">
        <v>98</v>
      </c>
      <c r="P2557" t="s">
        <v>188</v>
      </c>
      <c r="Q2557" t="s">
        <v>5687</v>
      </c>
      <c r="R2557" s="19">
        <v>50</v>
      </c>
      <c r="S2557" s="17">
        <v>2</v>
      </c>
      <c r="T2557" s="20">
        <v>0</v>
      </c>
      <c r="U2557" s="19">
        <v>12</v>
      </c>
      <c r="V2557" s="20">
        <f t="shared" si="195"/>
        <v>0.24</v>
      </c>
      <c r="W2557" s="17">
        <f t="shared" si="196"/>
        <v>2015</v>
      </c>
      <c r="X2557" t="str">
        <f t="shared" si="197"/>
        <v>Sep-2015</v>
      </c>
      <c r="Y2557" s="17">
        <f t="shared" si="198"/>
        <v>4</v>
      </c>
      <c r="Z2557" t="str">
        <f t="shared" si="199"/>
        <v>0% (No Discount)</v>
      </c>
      <c r="AA2557" s="17">
        <f>IF(COUNTIF($B$2:B2557,B2557)=1,1,0)</f>
        <v>1</v>
      </c>
      <c r="AB2557" s="17">
        <f>IF(COUNTIF($F$2:F2557,F2557)=1,1,0)</f>
        <v>0</v>
      </c>
    </row>
    <row r="2558" spans="1:28" x14ac:dyDescent="0.2">
      <c r="A2558" s="17">
        <v>2557</v>
      </c>
      <c r="B2558" t="s">
        <v>5688</v>
      </c>
      <c r="C2558" s="18">
        <v>42651</v>
      </c>
      <c r="D2558" s="18">
        <v>42657</v>
      </c>
      <c r="E2558" t="s">
        <v>77</v>
      </c>
      <c r="F2558" t="s">
        <v>2579</v>
      </c>
      <c r="G2558" t="s">
        <v>2580</v>
      </c>
      <c r="H2558" t="s">
        <v>68</v>
      </c>
      <c r="I2558" t="s">
        <v>54</v>
      </c>
      <c r="J2558" t="s">
        <v>211</v>
      </c>
      <c r="K2558" t="s">
        <v>131</v>
      </c>
      <c r="L2558">
        <v>77070</v>
      </c>
      <c r="M2558" t="s">
        <v>132</v>
      </c>
      <c r="N2558" t="s">
        <v>5689</v>
      </c>
      <c r="O2558" t="s">
        <v>59</v>
      </c>
      <c r="P2558" t="s">
        <v>92</v>
      </c>
      <c r="Q2558" t="s">
        <v>5690</v>
      </c>
      <c r="R2558" s="19">
        <v>51.712000000000003</v>
      </c>
      <c r="S2558" s="17">
        <v>8</v>
      </c>
      <c r="T2558" s="20">
        <v>0.6</v>
      </c>
      <c r="U2558" s="19">
        <v>-32.32</v>
      </c>
      <c r="V2558" s="20">
        <f t="shared" si="195"/>
        <v>-0.625</v>
      </c>
      <c r="W2558" s="17">
        <f t="shared" si="196"/>
        <v>2016</v>
      </c>
      <c r="X2558" t="str">
        <f t="shared" si="197"/>
        <v>Oct-2016</v>
      </c>
      <c r="Y2558" s="17">
        <f t="shared" si="198"/>
        <v>6</v>
      </c>
      <c r="Z2558" t="str">
        <f t="shared" si="199"/>
        <v>Over 50%</v>
      </c>
      <c r="AA2558" s="17">
        <f>IF(COUNTIF($B$2:B2558,B2558)=1,1,0)</f>
        <v>1</v>
      </c>
      <c r="AB2558" s="17">
        <f>IF(COUNTIF($F$2:F2558,F2558)=1,1,0)</f>
        <v>0</v>
      </c>
    </row>
    <row r="2559" spans="1:28" x14ac:dyDescent="0.2">
      <c r="A2559" s="17">
        <v>2558</v>
      </c>
      <c r="B2559" t="s">
        <v>5691</v>
      </c>
      <c r="C2559" s="18">
        <v>42087</v>
      </c>
      <c r="D2559" s="18">
        <v>42093</v>
      </c>
      <c r="E2559" t="s">
        <v>77</v>
      </c>
      <c r="F2559" t="s">
        <v>1161</v>
      </c>
      <c r="G2559" t="s">
        <v>1162</v>
      </c>
      <c r="H2559" t="s">
        <v>68</v>
      </c>
      <c r="I2559" t="s">
        <v>54</v>
      </c>
      <c r="J2559" t="s">
        <v>3441</v>
      </c>
      <c r="K2559" t="s">
        <v>81</v>
      </c>
      <c r="L2559">
        <v>33065</v>
      </c>
      <c r="M2559" t="s">
        <v>57</v>
      </c>
      <c r="N2559" t="s">
        <v>5331</v>
      </c>
      <c r="O2559" t="s">
        <v>73</v>
      </c>
      <c r="P2559" t="s">
        <v>105</v>
      </c>
      <c r="Q2559" t="s">
        <v>5332</v>
      </c>
      <c r="R2559" s="19">
        <v>6.992</v>
      </c>
      <c r="S2559" s="17">
        <v>2</v>
      </c>
      <c r="T2559" s="20">
        <v>0.2</v>
      </c>
      <c r="U2559" s="19">
        <v>0.52439999999999998</v>
      </c>
      <c r="V2559" s="20">
        <f t="shared" si="195"/>
        <v>7.4999999999999997E-2</v>
      </c>
      <c r="W2559" s="17">
        <f t="shared" si="196"/>
        <v>2015</v>
      </c>
      <c r="X2559" t="str">
        <f t="shared" si="197"/>
        <v>Mar-2015</v>
      </c>
      <c r="Y2559" s="17">
        <f t="shared" si="198"/>
        <v>6</v>
      </c>
      <c r="Z2559" t="str">
        <f t="shared" si="199"/>
        <v>11-20%</v>
      </c>
      <c r="AA2559" s="17">
        <f>IF(COUNTIF($B$2:B2559,B2559)=1,1,0)</f>
        <v>1</v>
      </c>
      <c r="AB2559" s="17">
        <f>IF(COUNTIF($F$2:F2559,F2559)=1,1,0)</f>
        <v>0</v>
      </c>
    </row>
    <row r="2560" spans="1:28" x14ac:dyDescent="0.2">
      <c r="A2560" s="17">
        <v>2559</v>
      </c>
      <c r="B2560" t="s">
        <v>5692</v>
      </c>
      <c r="C2560" s="18">
        <v>42155</v>
      </c>
      <c r="D2560" s="18">
        <v>42159</v>
      </c>
      <c r="E2560" t="s">
        <v>77</v>
      </c>
      <c r="F2560" t="s">
        <v>5487</v>
      </c>
      <c r="G2560" t="s">
        <v>5488</v>
      </c>
      <c r="H2560" t="s">
        <v>53</v>
      </c>
      <c r="I2560" t="s">
        <v>54</v>
      </c>
      <c r="J2560" t="s">
        <v>181</v>
      </c>
      <c r="K2560" t="s">
        <v>148</v>
      </c>
      <c r="L2560">
        <v>84057</v>
      </c>
      <c r="M2560" t="s">
        <v>71</v>
      </c>
      <c r="N2560" t="s">
        <v>5693</v>
      </c>
      <c r="O2560" t="s">
        <v>59</v>
      </c>
      <c r="P2560" t="s">
        <v>60</v>
      </c>
      <c r="Q2560" t="s">
        <v>5694</v>
      </c>
      <c r="R2560" s="19">
        <v>1406.86</v>
      </c>
      <c r="S2560" s="17">
        <v>7</v>
      </c>
      <c r="T2560" s="20">
        <v>0</v>
      </c>
      <c r="U2560" s="19">
        <v>140.68600000000001</v>
      </c>
      <c r="V2560" s="20">
        <f t="shared" si="195"/>
        <v>0.1</v>
      </c>
      <c r="W2560" s="17">
        <f t="shared" si="196"/>
        <v>2015</v>
      </c>
      <c r="X2560" t="str">
        <f t="shared" si="197"/>
        <v>May-2015</v>
      </c>
      <c r="Y2560" s="17">
        <f t="shared" si="198"/>
        <v>4</v>
      </c>
      <c r="Z2560" t="str">
        <f t="shared" si="199"/>
        <v>0% (No Discount)</v>
      </c>
      <c r="AA2560" s="17">
        <f>IF(COUNTIF($B$2:B2560,B2560)=1,1,0)</f>
        <v>1</v>
      </c>
      <c r="AB2560" s="17">
        <f>IF(COUNTIF($F$2:F2560,F2560)=1,1,0)</f>
        <v>0</v>
      </c>
    </row>
    <row r="2561" spans="1:28" x14ac:dyDescent="0.2">
      <c r="A2561" s="17">
        <v>2560</v>
      </c>
      <c r="B2561" t="s">
        <v>5692</v>
      </c>
      <c r="C2561" s="18">
        <v>42155</v>
      </c>
      <c r="D2561" s="18">
        <v>42159</v>
      </c>
      <c r="E2561" t="s">
        <v>77</v>
      </c>
      <c r="F2561" t="s">
        <v>5487</v>
      </c>
      <c r="G2561" t="s">
        <v>5488</v>
      </c>
      <c r="H2561" t="s">
        <v>53</v>
      </c>
      <c r="I2561" t="s">
        <v>54</v>
      </c>
      <c r="J2561" t="s">
        <v>181</v>
      </c>
      <c r="K2561" t="s">
        <v>148</v>
      </c>
      <c r="L2561">
        <v>84057</v>
      </c>
      <c r="M2561" t="s">
        <v>71</v>
      </c>
      <c r="N2561" t="s">
        <v>1472</v>
      </c>
      <c r="O2561" t="s">
        <v>73</v>
      </c>
      <c r="P2561" t="s">
        <v>74</v>
      </c>
      <c r="Q2561" t="s">
        <v>1473</v>
      </c>
      <c r="R2561" s="19">
        <v>15.75</v>
      </c>
      <c r="S2561" s="17">
        <v>5</v>
      </c>
      <c r="T2561" s="20">
        <v>0</v>
      </c>
      <c r="U2561" s="19">
        <v>7.56</v>
      </c>
      <c r="V2561" s="20">
        <f t="shared" si="195"/>
        <v>0.48</v>
      </c>
      <c r="W2561" s="17">
        <f t="shared" si="196"/>
        <v>2015</v>
      </c>
      <c r="X2561" t="str">
        <f t="shared" si="197"/>
        <v>May-2015</v>
      </c>
      <c r="Y2561" s="17">
        <f t="shared" si="198"/>
        <v>4</v>
      </c>
      <c r="Z2561" t="str">
        <f t="shared" si="199"/>
        <v>0% (No Discount)</v>
      </c>
      <c r="AA2561" s="17">
        <f>IF(COUNTIF($B$2:B2561,B2561)=1,1,0)</f>
        <v>0</v>
      </c>
      <c r="AB2561" s="17">
        <f>IF(COUNTIF($F$2:F2561,F2561)=1,1,0)</f>
        <v>0</v>
      </c>
    </row>
    <row r="2562" spans="1:28" x14ac:dyDescent="0.2">
      <c r="A2562" s="17">
        <v>2561</v>
      </c>
      <c r="B2562" t="s">
        <v>5692</v>
      </c>
      <c r="C2562" s="18">
        <v>42155</v>
      </c>
      <c r="D2562" s="18">
        <v>42159</v>
      </c>
      <c r="E2562" t="s">
        <v>77</v>
      </c>
      <c r="F2562" t="s">
        <v>5487</v>
      </c>
      <c r="G2562" t="s">
        <v>5488</v>
      </c>
      <c r="H2562" t="s">
        <v>53</v>
      </c>
      <c r="I2562" t="s">
        <v>54</v>
      </c>
      <c r="J2562" t="s">
        <v>181</v>
      </c>
      <c r="K2562" t="s">
        <v>148</v>
      </c>
      <c r="L2562">
        <v>84057</v>
      </c>
      <c r="M2562" t="s">
        <v>71</v>
      </c>
      <c r="N2562" t="s">
        <v>3033</v>
      </c>
      <c r="O2562" t="s">
        <v>73</v>
      </c>
      <c r="P2562" t="s">
        <v>86</v>
      </c>
      <c r="Q2562" t="s">
        <v>3034</v>
      </c>
      <c r="R2562" s="19">
        <v>323.10000000000002</v>
      </c>
      <c r="S2562" s="17">
        <v>2</v>
      </c>
      <c r="T2562" s="20">
        <v>0</v>
      </c>
      <c r="U2562" s="19">
        <v>61.389000000000003</v>
      </c>
      <c r="V2562" s="20">
        <f t="shared" ref="V2562:V2625" si="200">IFERROR(U2562/R2562,0)</f>
        <v>0.19</v>
      </c>
      <c r="W2562" s="17">
        <f t="shared" ref="W2562:W2625" si="201">YEAR(C2562)</f>
        <v>2015</v>
      </c>
      <c r="X2562" t="str">
        <f t="shared" ref="X2562:X2625" si="202">TEXT(C2562,"mmm-yyyy")</f>
        <v>May-2015</v>
      </c>
      <c r="Y2562" s="17">
        <f t="shared" ref="Y2562:Y2625" si="203">D2562-C2562</f>
        <v>4</v>
      </c>
      <c r="Z2562" t="str">
        <f t="shared" ref="Z2562:Z2625" si="204">IF(T2562=0,"0% (No Discount)",IF(T2562&lt;=0.1,"1-10%",IF(T2562&lt;=0.2,"11-20%",IF(T2562&lt;=0.3,"21-30%",IF(T2562&lt;=0.4,"31-40%",IF(T2562&lt;=0.5,"41-50%","Over 50%"))))))</f>
        <v>0% (No Discount)</v>
      </c>
      <c r="AA2562" s="17">
        <f>IF(COUNTIF($B$2:B2562,B2562)=1,1,0)</f>
        <v>0</v>
      </c>
      <c r="AB2562" s="17">
        <f>IF(COUNTIF($F$2:F2562,F2562)=1,1,0)</f>
        <v>0</v>
      </c>
    </row>
    <row r="2563" spans="1:28" x14ac:dyDescent="0.2">
      <c r="A2563" s="17">
        <v>2562</v>
      </c>
      <c r="B2563" t="s">
        <v>5695</v>
      </c>
      <c r="C2563" s="18">
        <v>42363</v>
      </c>
      <c r="D2563" s="18">
        <v>42369</v>
      </c>
      <c r="E2563" t="s">
        <v>77</v>
      </c>
      <c r="F2563" t="s">
        <v>828</v>
      </c>
      <c r="G2563" t="s">
        <v>829</v>
      </c>
      <c r="H2563" t="s">
        <v>53</v>
      </c>
      <c r="I2563" t="s">
        <v>54</v>
      </c>
      <c r="J2563" t="s">
        <v>5696</v>
      </c>
      <c r="K2563" t="s">
        <v>362</v>
      </c>
      <c r="L2563">
        <v>37211</v>
      </c>
      <c r="M2563" t="s">
        <v>57</v>
      </c>
      <c r="N2563" t="s">
        <v>4793</v>
      </c>
      <c r="O2563" t="s">
        <v>73</v>
      </c>
      <c r="P2563" t="s">
        <v>74</v>
      </c>
      <c r="Q2563" t="s">
        <v>4794</v>
      </c>
      <c r="R2563" s="19">
        <v>9.2159999999999993</v>
      </c>
      <c r="S2563" s="17">
        <v>4</v>
      </c>
      <c r="T2563" s="20">
        <v>0.2</v>
      </c>
      <c r="U2563" s="19">
        <v>3.3408000000000002</v>
      </c>
      <c r="V2563" s="20">
        <f t="shared" si="200"/>
        <v>0.36250000000000004</v>
      </c>
      <c r="W2563" s="17">
        <f t="shared" si="201"/>
        <v>2015</v>
      </c>
      <c r="X2563" t="str">
        <f t="shared" si="202"/>
        <v>Dec-2015</v>
      </c>
      <c r="Y2563" s="17">
        <f t="shared" si="203"/>
        <v>6</v>
      </c>
      <c r="Z2563" t="str">
        <f t="shared" si="204"/>
        <v>11-20%</v>
      </c>
      <c r="AA2563" s="17">
        <f>IF(COUNTIF($B$2:B2563,B2563)=1,1,0)</f>
        <v>1</v>
      </c>
      <c r="AB2563" s="17">
        <f>IF(COUNTIF($F$2:F2563,F2563)=1,1,0)</f>
        <v>0</v>
      </c>
    </row>
    <row r="2564" spans="1:28" x14ac:dyDescent="0.2">
      <c r="A2564" s="17">
        <v>2563</v>
      </c>
      <c r="B2564" t="s">
        <v>5695</v>
      </c>
      <c r="C2564" s="18">
        <v>42363</v>
      </c>
      <c r="D2564" s="18">
        <v>42369</v>
      </c>
      <c r="E2564" t="s">
        <v>77</v>
      </c>
      <c r="F2564" t="s">
        <v>828</v>
      </c>
      <c r="G2564" t="s">
        <v>829</v>
      </c>
      <c r="H2564" t="s">
        <v>53</v>
      </c>
      <c r="I2564" t="s">
        <v>54</v>
      </c>
      <c r="J2564" t="s">
        <v>5696</v>
      </c>
      <c r="K2564" t="s">
        <v>362</v>
      </c>
      <c r="L2564">
        <v>37211</v>
      </c>
      <c r="M2564" t="s">
        <v>57</v>
      </c>
      <c r="N2564" t="s">
        <v>5299</v>
      </c>
      <c r="O2564" t="s">
        <v>73</v>
      </c>
      <c r="P2564" t="s">
        <v>117</v>
      </c>
      <c r="Q2564" t="s">
        <v>5300</v>
      </c>
      <c r="R2564" s="19">
        <v>10.368</v>
      </c>
      <c r="S2564" s="17">
        <v>2</v>
      </c>
      <c r="T2564" s="20">
        <v>0.2</v>
      </c>
      <c r="U2564" s="19">
        <v>3.6288</v>
      </c>
      <c r="V2564" s="20">
        <f t="shared" si="200"/>
        <v>0.35</v>
      </c>
      <c r="W2564" s="17">
        <f t="shared" si="201"/>
        <v>2015</v>
      </c>
      <c r="X2564" t="str">
        <f t="shared" si="202"/>
        <v>Dec-2015</v>
      </c>
      <c r="Y2564" s="17">
        <f t="shared" si="203"/>
        <v>6</v>
      </c>
      <c r="Z2564" t="str">
        <f t="shared" si="204"/>
        <v>11-20%</v>
      </c>
      <c r="AA2564" s="17">
        <f>IF(COUNTIF($B$2:B2564,B2564)=1,1,0)</f>
        <v>0</v>
      </c>
      <c r="AB2564" s="17">
        <f>IF(COUNTIF($F$2:F2564,F2564)=1,1,0)</f>
        <v>0</v>
      </c>
    </row>
    <row r="2565" spans="1:28" x14ac:dyDescent="0.2">
      <c r="A2565" s="17">
        <v>2564</v>
      </c>
      <c r="B2565" t="s">
        <v>5697</v>
      </c>
      <c r="C2565" s="18">
        <v>42080</v>
      </c>
      <c r="D2565" s="18">
        <v>42085</v>
      </c>
      <c r="E2565" t="s">
        <v>50</v>
      </c>
      <c r="F2565" t="s">
        <v>3425</v>
      </c>
      <c r="G2565" t="s">
        <v>3426</v>
      </c>
      <c r="H2565" t="s">
        <v>68</v>
      </c>
      <c r="I2565" t="s">
        <v>54</v>
      </c>
      <c r="J2565" t="s">
        <v>293</v>
      </c>
      <c r="K2565" t="s">
        <v>294</v>
      </c>
      <c r="L2565">
        <v>10009</v>
      </c>
      <c r="M2565" t="s">
        <v>175</v>
      </c>
      <c r="N2565" t="s">
        <v>5698</v>
      </c>
      <c r="O2565" t="s">
        <v>98</v>
      </c>
      <c r="P2565" t="s">
        <v>188</v>
      </c>
      <c r="Q2565" t="s">
        <v>5699</v>
      </c>
      <c r="R2565" s="19">
        <v>15.02</v>
      </c>
      <c r="S2565" s="17">
        <v>1</v>
      </c>
      <c r="T2565" s="20">
        <v>0</v>
      </c>
      <c r="U2565" s="19">
        <v>2.7035999999999998</v>
      </c>
      <c r="V2565" s="20">
        <f t="shared" si="200"/>
        <v>0.18</v>
      </c>
      <c r="W2565" s="17">
        <f t="shared" si="201"/>
        <v>2015</v>
      </c>
      <c r="X2565" t="str">
        <f t="shared" si="202"/>
        <v>Mar-2015</v>
      </c>
      <c r="Y2565" s="17">
        <f t="shared" si="203"/>
        <v>5</v>
      </c>
      <c r="Z2565" t="str">
        <f t="shared" si="204"/>
        <v>0% (No Discount)</v>
      </c>
      <c r="AA2565" s="17">
        <f>IF(COUNTIF($B$2:B2565,B2565)=1,1,0)</f>
        <v>1</v>
      </c>
      <c r="AB2565" s="17">
        <f>IF(COUNTIF($F$2:F2565,F2565)=1,1,0)</f>
        <v>0</v>
      </c>
    </row>
    <row r="2566" spans="1:28" x14ac:dyDescent="0.2">
      <c r="A2566" s="17">
        <v>2565</v>
      </c>
      <c r="B2566" t="s">
        <v>5697</v>
      </c>
      <c r="C2566" s="18">
        <v>42080</v>
      </c>
      <c r="D2566" s="18">
        <v>42085</v>
      </c>
      <c r="E2566" t="s">
        <v>50</v>
      </c>
      <c r="F2566" t="s">
        <v>3425</v>
      </c>
      <c r="G2566" t="s">
        <v>3426</v>
      </c>
      <c r="H2566" t="s">
        <v>68</v>
      </c>
      <c r="I2566" t="s">
        <v>54</v>
      </c>
      <c r="J2566" t="s">
        <v>293</v>
      </c>
      <c r="K2566" t="s">
        <v>294</v>
      </c>
      <c r="L2566">
        <v>10009</v>
      </c>
      <c r="M2566" t="s">
        <v>175</v>
      </c>
      <c r="N2566" t="s">
        <v>4141</v>
      </c>
      <c r="O2566" t="s">
        <v>73</v>
      </c>
      <c r="P2566" t="s">
        <v>86</v>
      </c>
      <c r="Q2566" t="s">
        <v>4142</v>
      </c>
      <c r="R2566" s="19">
        <v>33.82</v>
      </c>
      <c r="S2566" s="17">
        <v>2</v>
      </c>
      <c r="T2566" s="20">
        <v>0</v>
      </c>
      <c r="U2566" s="19">
        <v>9.1313999999999993</v>
      </c>
      <c r="V2566" s="20">
        <f t="shared" si="200"/>
        <v>0.26999999999999996</v>
      </c>
      <c r="W2566" s="17">
        <f t="shared" si="201"/>
        <v>2015</v>
      </c>
      <c r="X2566" t="str">
        <f t="shared" si="202"/>
        <v>Mar-2015</v>
      </c>
      <c r="Y2566" s="17">
        <f t="shared" si="203"/>
        <v>5</v>
      </c>
      <c r="Z2566" t="str">
        <f t="shared" si="204"/>
        <v>0% (No Discount)</v>
      </c>
      <c r="AA2566" s="17">
        <f>IF(COUNTIF($B$2:B2566,B2566)=1,1,0)</f>
        <v>0</v>
      </c>
      <c r="AB2566" s="17">
        <f>IF(COUNTIF($F$2:F2566,F2566)=1,1,0)</f>
        <v>0</v>
      </c>
    </row>
    <row r="2567" spans="1:28" x14ac:dyDescent="0.2">
      <c r="A2567" s="17">
        <v>2566</v>
      </c>
      <c r="B2567" t="s">
        <v>5700</v>
      </c>
      <c r="C2567" s="18">
        <v>43090</v>
      </c>
      <c r="D2567" s="18">
        <v>43093</v>
      </c>
      <c r="E2567" t="s">
        <v>215</v>
      </c>
      <c r="F2567" t="s">
        <v>5701</v>
      </c>
      <c r="G2567" t="s">
        <v>5702</v>
      </c>
      <c r="H2567" t="s">
        <v>53</v>
      </c>
      <c r="I2567" t="s">
        <v>54</v>
      </c>
      <c r="J2567" t="s">
        <v>4654</v>
      </c>
      <c r="K2567" t="s">
        <v>56</v>
      </c>
      <c r="L2567">
        <v>42104</v>
      </c>
      <c r="M2567" t="s">
        <v>57</v>
      </c>
      <c r="N2567" t="s">
        <v>3673</v>
      </c>
      <c r="O2567" t="s">
        <v>98</v>
      </c>
      <c r="P2567" t="s">
        <v>188</v>
      </c>
      <c r="Q2567" t="s">
        <v>3674</v>
      </c>
      <c r="R2567" s="19">
        <v>71</v>
      </c>
      <c r="S2567" s="17">
        <v>4</v>
      </c>
      <c r="T2567" s="20">
        <v>0</v>
      </c>
      <c r="U2567" s="19">
        <v>27.69</v>
      </c>
      <c r="V2567" s="20">
        <f t="shared" si="200"/>
        <v>0.39</v>
      </c>
      <c r="W2567" s="17">
        <f t="shared" si="201"/>
        <v>2017</v>
      </c>
      <c r="X2567" t="str">
        <f t="shared" si="202"/>
        <v>Dec-2017</v>
      </c>
      <c r="Y2567" s="17">
        <f t="shared" si="203"/>
        <v>3</v>
      </c>
      <c r="Z2567" t="str">
        <f t="shared" si="204"/>
        <v>0% (No Discount)</v>
      </c>
      <c r="AA2567" s="17">
        <f>IF(COUNTIF($B$2:B2567,B2567)=1,1,0)</f>
        <v>1</v>
      </c>
      <c r="AB2567" s="17">
        <f>IF(COUNTIF($F$2:F2567,F2567)=1,1,0)</f>
        <v>1</v>
      </c>
    </row>
    <row r="2568" spans="1:28" x14ac:dyDescent="0.2">
      <c r="A2568" s="17">
        <v>2567</v>
      </c>
      <c r="B2568" t="s">
        <v>5703</v>
      </c>
      <c r="C2568" s="18">
        <v>43040</v>
      </c>
      <c r="D2568" s="18">
        <v>43042</v>
      </c>
      <c r="E2568" t="s">
        <v>50</v>
      </c>
      <c r="F2568" t="s">
        <v>1971</v>
      </c>
      <c r="G2568" t="s">
        <v>1972</v>
      </c>
      <c r="H2568" t="s">
        <v>53</v>
      </c>
      <c r="I2568" t="s">
        <v>54</v>
      </c>
      <c r="J2568" t="s">
        <v>5704</v>
      </c>
      <c r="K2568" t="s">
        <v>123</v>
      </c>
      <c r="L2568">
        <v>98226</v>
      </c>
      <c r="M2568" t="s">
        <v>71</v>
      </c>
      <c r="N2568" t="s">
        <v>5705</v>
      </c>
      <c r="O2568" t="s">
        <v>73</v>
      </c>
      <c r="P2568" t="s">
        <v>102</v>
      </c>
      <c r="Q2568" t="s">
        <v>5706</v>
      </c>
      <c r="R2568" s="19">
        <v>25.12</v>
      </c>
      <c r="S2568" s="17">
        <v>5</v>
      </c>
      <c r="T2568" s="20">
        <v>0.2</v>
      </c>
      <c r="U2568" s="19">
        <v>7.85</v>
      </c>
      <c r="V2568" s="20">
        <f t="shared" si="200"/>
        <v>0.3125</v>
      </c>
      <c r="W2568" s="17">
        <f t="shared" si="201"/>
        <v>2017</v>
      </c>
      <c r="X2568" t="str">
        <f t="shared" si="202"/>
        <v>Nov-2017</v>
      </c>
      <c r="Y2568" s="17">
        <f t="shared" si="203"/>
        <v>2</v>
      </c>
      <c r="Z2568" t="str">
        <f t="shared" si="204"/>
        <v>11-20%</v>
      </c>
      <c r="AA2568" s="17">
        <f>IF(COUNTIF($B$2:B2568,B2568)=1,1,0)</f>
        <v>1</v>
      </c>
      <c r="AB2568" s="17">
        <f>IF(COUNTIF($F$2:F2568,F2568)=1,1,0)</f>
        <v>0</v>
      </c>
    </row>
    <row r="2569" spans="1:28" x14ac:dyDescent="0.2">
      <c r="A2569" s="17">
        <v>2568</v>
      </c>
      <c r="B2569" t="s">
        <v>5703</v>
      </c>
      <c r="C2569" s="18">
        <v>43040</v>
      </c>
      <c r="D2569" s="18">
        <v>43042</v>
      </c>
      <c r="E2569" t="s">
        <v>50</v>
      </c>
      <c r="F2569" t="s">
        <v>1971</v>
      </c>
      <c r="G2569" t="s">
        <v>1972</v>
      </c>
      <c r="H2569" t="s">
        <v>53</v>
      </c>
      <c r="I2569" t="s">
        <v>54</v>
      </c>
      <c r="J2569" t="s">
        <v>5704</v>
      </c>
      <c r="K2569" t="s">
        <v>123</v>
      </c>
      <c r="L2569">
        <v>98226</v>
      </c>
      <c r="M2569" t="s">
        <v>71</v>
      </c>
      <c r="N2569" t="s">
        <v>4985</v>
      </c>
      <c r="O2569" t="s">
        <v>59</v>
      </c>
      <c r="P2569" t="s">
        <v>83</v>
      </c>
      <c r="Q2569" t="s">
        <v>4986</v>
      </c>
      <c r="R2569" s="19">
        <v>2665.62</v>
      </c>
      <c r="S2569" s="17">
        <v>9</v>
      </c>
      <c r="T2569" s="20">
        <v>0</v>
      </c>
      <c r="U2569" s="19">
        <v>239.9058</v>
      </c>
      <c r="V2569" s="20">
        <f t="shared" si="200"/>
        <v>0.09</v>
      </c>
      <c r="W2569" s="17">
        <f t="shared" si="201"/>
        <v>2017</v>
      </c>
      <c r="X2569" t="str">
        <f t="shared" si="202"/>
        <v>Nov-2017</v>
      </c>
      <c r="Y2569" s="17">
        <f t="shared" si="203"/>
        <v>2</v>
      </c>
      <c r="Z2569" t="str">
        <f t="shared" si="204"/>
        <v>0% (No Discount)</v>
      </c>
      <c r="AA2569" s="17">
        <f>IF(COUNTIF($B$2:B2569,B2569)=1,1,0)</f>
        <v>0</v>
      </c>
      <c r="AB2569" s="17">
        <f>IF(COUNTIF($F$2:F2569,F2569)=1,1,0)</f>
        <v>0</v>
      </c>
    </row>
    <row r="2570" spans="1:28" x14ac:dyDescent="0.2">
      <c r="A2570" s="17">
        <v>2569</v>
      </c>
      <c r="B2570" t="s">
        <v>5707</v>
      </c>
      <c r="C2570" s="18">
        <v>42985</v>
      </c>
      <c r="D2570" s="18">
        <v>42989</v>
      </c>
      <c r="E2570" t="s">
        <v>77</v>
      </c>
      <c r="F2570" t="s">
        <v>3463</v>
      </c>
      <c r="G2570" t="s">
        <v>3464</v>
      </c>
      <c r="H2570" t="s">
        <v>68</v>
      </c>
      <c r="I2570" t="s">
        <v>54</v>
      </c>
      <c r="J2570" t="s">
        <v>293</v>
      </c>
      <c r="K2570" t="s">
        <v>294</v>
      </c>
      <c r="L2570">
        <v>10011</v>
      </c>
      <c r="M2570" t="s">
        <v>175</v>
      </c>
      <c r="N2570" t="s">
        <v>250</v>
      </c>
      <c r="O2570" t="s">
        <v>73</v>
      </c>
      <c r="P2570" t="s">
        <v>86</v>
      </c>
      <c r="Q2570" t="s">
        <v>251</v>
      </c>
      <c r="R2570" s="19">
        <v>478.08</v>
      </c>
      <c r="S2570" s="17">
        <v>8</v>
      </c>
      <c r="T2570" s="20">
        <v>0</v>
      </c>
      <c r="U2570" s="19">
        <v>133.86240000000001</v>
      </c>
      <c r="V2570" s="20">
        <f t="shared" si="200"/>
        <v>0.28000000000000003</v>
      </c>
      <c r="W2570" s="17">
        <f t="shared" si="201"/>
        <v>2017</v>
      </c>
      <c r="X2570" t="str">
        <f t="shared" si="202"/>
        <v>Sep-2017</v>
      </c>
      <c r="Y2570" s="17">
        <f t="shared" si="203"/>
        <v>4</v>
      </c>
      <c r="Z2570" t="str">
        <f t="shared" si="204"/>
        <v>0% (No Discount)</v>
      </c>
      <c r="AA2570" s="17">
        <f>IF(COUNTIF($B$2:B2570,B2570)=1,1,0)</f>
        <v>1</v>
      </c>
      <c r="AB2570" s="17">
        <f>IF(COUNTIF($F$2:F2570,F2570)=1,1,0)</f>
        <v>0</v>
      </c>
    </row>
    <row r="2571" spans="1:28" x14ac:dyDescent="0.2">
      <c r="A2571" s="17">
        <v>2570</v>
      </c>
      <c r="B2571" t="s">
        <v>5708</v>
      </c>
      <c r="C2571" s="18">
        <v>43096</v>
      </c>
      <c r="D2571" s="18">
        <v>43096</v>
      </c>
      <c r="E2571" t="s">
        <v>1320</v>
      </c>
      <c r="F2571" t="s">
        <v>988</v>
      </c>
      <c r="G2571" t="s">
        <v>989</v>
      </c>
      <c r="H2571" t="s">
        <v>68</v>
      </c>
      <c r="I2571" t="s">
        <v>54</v>
      </c>
      <c r="J2571" t="s">
        <v>634</v>
      </c>
      <c r="K2571" t="s">
        <v>525</v>
      </c>
      <c r="L2571">
        <v>43055</v>
      </c>
      <c r="M2571" t="s">
        <v>175</v>
      </c>
      <c r="N2571" t="s">
        <v>3243</v>
      </c>
      <c r="O2571" t="s">
        <v>98</v>
      </c>
      <c r="P2571" t="s">
        <v>99</v>
      </c>
      <c r="Q2571" t="s">
        <v>3244</v>
      </c>
      <c r="R2571" s="19">
        <v>164.38800000000001</v>
      </c>
      <c r="S2571" s="17">
        <v>2</v>
      </c>
      <c r="T2571" s="20">
        <v>0.4</v>
      </c>
      <c r="U2571" s="19">
        <v>-35.617400000000004</v>
      </c>
      <c r="V2571" s="20">
        <f t="shared" si="200"/>
        <v>-0.21666666666666667</v>
      </c>
      <c r="W2571" s="17">
        <f t="shared" si="201"/>
        <v>2017</v>
      </c>
      <c r="X2571" t="str">
        <f t="shared" si="202"/>
        <v>Dec-2017</v>
      </c>
      <c r="Y2571" s="17">
        <f t="shared" si="203"/>
        <v>0</v>
      </c>
      <c r="Z2571" t="str">
        <f t="shared" si="204"/>
        <v>31-40%</v>
      </c>
      <c r="AA2571" s="17">
        <f>IF(COUNTIF($B$2:B2571,B2571)=1,1,0)</f>
        <v>1</v>
      </c>
      <c r="AB2571" s="17">
        <f>IF(COUNTIF($F$2:F2571,F2571)=1,1,0)</f>
        <v>0</v>
      </c>
    </row>
    <row r="2572" spans="1:28" x14ac:dyDescent="0.2">
      <c r="A2572" s="17">
        <v>2571</v>
      </c>
      <c r="B2572" t="s">
        <v>5708</v>
      </c>
      <c r="C2572" s="18">
        <v>43096</v>
      </c>
      <c r="D2572" s="18">
        <v>43096</v>
      </c>
      <c r="E2572" t="s">
        <v>1320</v>
      </c>
      <c r="F2572" t="s">
        <v>988</v>
      </c>
      <c r="G2572" t="s">
        <v>989</v>
      </c>
      <c r="H2572" t="s">
        <v>68</v>
      </c>
      <c r="I2572" t="s">
        <v>54</v>
      </c>
      <c r="J2572" t="s">
        <v>634</v>
      </c>
      <c r="K2572" t="s">
        <v>525</v>
      </c>
      <c r="L2572">
        <v>43055</v>
      </c>
      <c r="M2572" t="s">
        <v>175</v>
      </c>
      <c r="N2572" t="s">
        <v>708</v>
      </c>
      <c r="O2572" t="s">
        <v>73</v>
      </c>
      <c r="P2572" t="s">
        <v>95</v>
      </c>
      <c r="Q2572" t="s">
        <v>709</v>
      </c>
      <c r="R2572" s="19">
        <v>13.247999999999999</v>
      </c>
      <c r="S2572" s="17">
        <v>4</v>
      </c>
      <c r="T2572" s="20">
        <v>0.2</v>
      </c>
      <c r="U2572" s="19">
        <v>3.6432000000000002</v>
      </c>
      <c r="V2572" s="20">
        <f t="shared" si="200"/>
        <v>0.27500000000000002</v>
      </c>
      <c r="W2572" s="17">
        <f t="shared" si="201"/>
        <v>2017</v>
      </c>
      <c r="X2572" t="str">
        <f t="shared" si="202"/>
        <v>Dec-2017</v>
      </c>
      <c r="Y2572" s="17">
        <f t="shared" si="203"/>
        <v>0</v>
      </c>
      <c r="Z2572" t="str">
        <f t="shared" si="204"/>
        <v>11-20%</v>
      </c>
      <c r="AA2572" s="17">
        <f>IF(COUNTIF($B$2:B2572,B2572)=1,1,0)</f>
        <v>0</v>
      </c>
      <c r="AB2572" s="17">
        <f>IF(COUNTIF($F$2:F2572,F2572)=1,1,0)</f>
        <v>0</v>
      </c>
    </row>
    <row r="2573" spans="1:28" x14ac:dyDescent="0.2">
      <c r="A2573" s="17">
        <v>2572</v>
      </c>
      <c r="B2573" t="s">
        <v>5709</v>
      </c>
      <c r="C2573" s="18">
        <v>42932</v>
      </c>
      <c r="D2573" s="18">
        <v>42937</v>
      </c>
      <c r="E2573" t="s">
        <v>77</v>
      </c>
      <c r="F2573" t="s">
        <v>814</v>
      </c>
      <c r="G2573" t="s">
        <v>815</v>
      </c>
      <c r="H2573" t="s">
        <v>129</v>
      </c>
      <c r="I2573" t="s">
        <v>54</v>
      </c>
      <c r="J2573" t="s">
        <v>5710</v>
      </c>
      <c r="K2573" t="s">
        <v>238</v>
      </c>
      <c r="L2573">
        <v>60098</v>
      </c>
      <c r="M2573" t="s">
        <v>132</v>
      </c>
      <c r="N2573" t="s">
        <v>3355</v>
      </c>
      <c r="O2573" t="s">
        <v>73</v>
      </c>
      <c r="P2573" t="s">
        <v>95</v>
      </c>
      <c r="Q2573" t="s">
        <v>3356</v>
      </c>
      <c r="R2573" s="19">
        <v>2.9119999999999999</v>
      </c>
      <c r="S2573" s="17">
        <v>2</v>
      </c>
      <c r="T2573" s="20">
        <v>0.2</v>
      </c>
      <c r="U2573" s="19">
        <v>0.91</v>
      </c>
      <c r="V2573" s="20">
        <f t="shared" si="200"/>
        <v>0.3125</v>
      </c>
      <c r="W2573" s="17">
        <f t="shared" si="201"/>
        <v>2017</v>
      </c>
      <c r="X2573" t="str">
        <f t="shared" si="202"/>
        <v>Jul-2017</v>
      </c>
      <c r="Y2573" s="17">
        <f t="shared" si="203"/>
        <v>5</v>
      </c>
      <c r="Z2573" t="str">
        <f t="shared" si="204"/>
        <v>11-20%</v>
      </c>
      <c r="AA2573" s="17">
        <f>IF(COUNTIF($B$2:B2573,B2573)=1,1,0)</f>
        <v>1</v>
      </c>
      <c r="AB2573" s="17">
        <f>IF(COUNTIF($F$2:F2573,F2573)=1,1,0)</f>
        <v>0</v>
      </c>
    </row>
    <row r="2574" spans="1:28" x14ac:dyDescent="0.2">
      <c r="A2574" s="17">
        <v>2573</v>
      </c>
      <c r="B2574" t="s">
        <v>5711</v>
      </c>
      <c r="C2574" s="18">
        <v>42594</v>
      </c>
      <c r="D2574" s="18">
        <v>42597</v>
      </c>
      <c r="E2574" t="s">
        <v>50</v>
      </c>
      <c r="F2574" t="s">
        <v>5712</v>
      </c>
      <c r="G2574" t="s">
        <v>5713</v>
      </c>
      <c r="H2574" t="s">
        <v>53</v>
      </c>
      <c r="I2574" t="s">
        <v>54</v>
      </c>
      <c r="J2574" t="s">
        <v>4250</v>
      </c>
      <c r="K2574" t="s">
        <v>131</v>
      </c>
      <c r="L2574">
        <v>75007</v>
      </c>
      <c r="M2574" t="s">
        <v>132</v>
      </c>
      <c r="N2574" t="s">
        <v>5286</v>
      </c>
      <c r="O2574" t="s">
        <v>98</v>
      </c>
      <c r="P2574" t="s">
        <v>188</v>
      </c>
      <c r="Q2574" t="s">
        <v>5287</v>
      </c>
      <c r="R2574" s="19">
        <v>1399.944</v>
      </c>
      <c r="S2574" s="17">
        <v>7</v>
      </c>
      <c r="T2574" s="20">
        <v>0.2</v>
      </c>
      <c r="U2574" s="19">
        <v>52.497900000000001</v>
      </c>
      <c r="V2574" s="20">
        <f t="shared" si="200"/>
        <v>3.7499999999999999E-2</v>
      </c>
      <c r="W2574" s="17">
        <f t="shared" si="201"/>
        <v>2016</v>
      </c>
      <c r="X2574" t="str">
        <f t="shared" si="202"/>
        <v>Aug-2016</v>
      </c>
      <c r="Y2574" s="17">
        <f t="shared" si="203"/>
        <v>3</v>
      </c>
      <c r="Z2574" t="str">
        <f t="shared" si="204"/>
        <v>11-20%</v>
      </c>
      <c r="AA2574" s="17">
        <f>IF(COUNTIF($B$2:B2574,B2574)=1,1,0)</f>
        <v>1</v>
      </c>
      <c r="AB2574" s="17">
        <f>IF(COUNTIF($F$2:F2574,F2574)=1,1,0)</f>
        <v>1</v>
      </c>
    </row>
    <row r="2575" spans="1:28" x14ac:dyDescent="0.2">
      <c r="A2575" s="17">
        <v>2574</v>
      </c>
      <c r="B2575" t="s">
        <v>5714</v>
      </c>
      <c r="C2575" s="18">
        <v>42925</v>
      </c>
      <c r="D2575" s="18">
        <v>42930</v>
      </c>
      <c r="E2575" t="s">
        <v>77</v>
      </c>
      <c r="F2575" t="s">
        <v>5289</v>
      </c>
      <c r="G2575" t="s">
        <v>5290</v>
      </c>
      <c r="H2575" t="s">
        <v>129</v>
      </c>
      <c r="I2575" t="s">
        <v>54</v>
      </c>
      <c r="J2575" t="s">
        <v>4304</v>
      </c>
      <c r="K2575" t="s">
        <v>281</v>
      </c>
      <c r="L2575">
        <v>47905</v>
      </c>
      <c r="M2575" t="s">
        <v>132</v>
      </c>
      <c r="N2575" t="s">
        <v>3144</v>
      </c>
      <c r="O2575" t="s">
        <v>59</v>
      </c>
      <c r="P2575" t="s">
        <v>92</v>
      </c>
      <c r="Q2575" t="s">
        <v>3145</v>
      </c>
      <c r="R2575" s="19">
        <v>526.45000000000005</v>
      </c>
      <c r="S2575" s="17">
        <v>5</v>
      </c>
      <c r="T2575" s="20">
        <v>0</v>
      </c>
      <c r="U2575" s="19">
        <v>31.587</v>
      </c>
      <c r="V2575" s="20">
        <f t="shared" si="200"/>
        <v>0.06</v>
      </c>
      <c r="W2575" s="17">
        <f t="shared" si="201"/>
        <v>2017</v>
      </c>
      <c r="X2575" t="str">
        <f t="shared" si="202"/>
        <v>Jul-2017</v>
      </c>
      <c r="Y2575" s="17">
        <f t="shared" si="203"/>
        <v>5</v>
      </c>
      <c r="Z2575" t="str">
        <f t="shared" si="204"/>
        <v>0% (No Discount)</v>
      </c>
      <c r="AA2575" s="17">
        <f>IF(COUNTIF($B$2:B2575,B2575)=1,1,0)</f>
        <v>1</v>
      </c>
      <c r="AB2575" s="17">
        <f>IF(COUNTIF($F$2:F2575,F2575)=1,1,0)</f>
        <v>0</v>
      </c>
    </row>
    <row r="2576" spans="1:28" x14ac:dyDescent="0.2">
      <c r="A2576" s="17">
        <v>2575</v>
      </c>
      <c r="B2576" t="s">
        <v>5715</v>
      </c>
      <c r="C2576" s="18">
        <v>41965</v>
      </c>
      <c r="D2576" s="18">
        <v>41970</v>
      </c>
      <c r="E2576" t="s">
        <v>77</v>
      </c>
      <c r="F2576" t="s">
        <v>242</v>
      </c>
      <c r="G2576" t="s">
        <v>243</v>
      </c>
      <c r="H2576" t="s">
        <v>68</v>
      </c>
      <c r="I2576" t="s">
        <v>54</v>
      </c>
      <c r="J2576" t="s">
        <v>524</v>
      </c>
      <c r="K2576" t="s">
        <v>1302</v>
      </c>
      <c r="L2576">
        <v>31907</v>
      </c>
      <c r="M2576" t="s">
        <v>57</v>
      </c>
      <c r="N2576" t="s">
        <v>3519</v>
      </c>
      <c r="O2576" t="s">
        <v>73</v>
      </c>
      <c r="P2576" t="s">
        <v>200</v>
      </c>
      <c r="Q2576" t="s">
        <v>3520</v>
      </c>
      <c r="R2576" s="19">
        <v>16.23</v>
      </c>
      <c r="S2576" s="17">
        <v>3</v>
      </c>
      <c r="T2576" s="20">
        <v>0</v>
      </c>
      <c r="U2576" s="19">
        <v>7.9527000000000001</v>
      </c>
      <c r="V2576" s="20">
        <f t="shared" si="200"/>
        <v>0.49</v>
      </c>
      <c r="W2576" s="17">
        <f t="shared" si="201"/>
        <v>2014</v>
      </c>
      <c r="X2576" t="str">
        <f t="shared" si="202"/>
        <v>Nov-2014</v>
      </c>
      <c r="Y2576" s="17">
        <f t="shared" si="203"/>
        <v>5</v>
      </c>
      <c r="Z2576" t="str">
        <f t="shared" si="204"/>
        <v>0% (No Discount)</v>
      </c>
      <c r="AA2576" s="17">
        <f>IF(COUNTIF($B$2:B2576,B2576)=1,1,0)</f>
        <v>1</v>
      </c>
      <c r="AB2576" s="17">
        <f>IF(COUNTIF($F$2:F2576,F2576)=1,1,0)</f>
        <v>0</v>
      </c>
    </row>
    <row r="2577" spans="1:28" x14ac:dyDescent="0.2">
      <c r="A2577" s="17">
        <v>2576</v>
      </c>
      <c r="B2577" t="s">
        <v>5715</v>
      </c>
      <c r="C2577" s="18">
        <v>41965</v>
      </c>
      <c r="D2577" s="18">
        <v>41970</v>
      </c>
      <c r="E2577" t="s">
        <v>77</v>
      </c>
      <c r="F2577" t="s">
        <v>242</v>
      </c>
      <c r="G2577" t="s">
        <v>243</v>
      </c>
      <c r="H2577" t="s">
        <v>68</v>
      </c>
      <c r="I2577" t="s">
        <v>54</v>
      </c>
      <c r="J2577" t="s">
        <v>524</v>
      </c>
      <c r="K2577" t="s">
        <v>1302</v>
      </c>
      <c r="L2577">
        <v>31907</v>
      </c>
      <c r="M2577" t="s">
        <v>57</v>
      </c>
      <c r="N2577" t="s">
        <v>2629</v>
      </c>
      <c r="O2577" t="s">
        <v>73</v>
      </c>
      <c r="P2577" t="s">
        <v>102</v>
      </c>
      <c r="Q2577" t="s">
        <v>2630</v>
      </c>
      <c r="R2577" s="19">
        <v>319.89999999999998</v>
      </c>
      <c r="S2577" s="17">
        <v>5</v>
      </c>
      <c r="T2577" s="20">
        <v>0</v>
      </c>
      <c r="U2577" s="19">
        <v>156.751</v>
      </c>
      <c r="V2577" s="20">
        <f t="shared" si="200"/>
        <v>0.49000000000000005</v>
      </c>
      <c r="W2577" s="17">
        <f t="shared" si="201"/>
        <v>2014</v>
      </c>
      <c r="X2577" t="str">
        <f t="shared" si="202"/>
        <v>Nov-2014</v>
      </c>
      <c r="Y2577" s="17">
        <f t="shared" si="203"/>
        <v>5</v>
      </c>
      <c r="Z2577" t="str">
        <f t="shared" si="204"/>
        <v>0% (No Discount)</v>
      </c>
      <c r="AA2577" s="17">
        <f>IF(COUNTIF($B$2:B2577,B2577)=1,1,0)</f>
        <v>0</v>
      </c>
      <c r="AB2577" s="17">
        <f>IF(COUNTIF($F$2:F2577,F2577)=1,1,0)</f>
        <v>0</v>
      </c>
    </row>
    <row r="2578" spans="1:28" x14ac:dyDescent="0.2">
      <c r="A2578" s="17">
        <v>2577</v>
      </c>
      <c r="B2578" t="s">
        <v>5715</v>
      </c>
      <c r="C2578" s="18">
        <v>41965</v>
      </c>
      <c r="D2578" s="18">
        <v>41970</v>
      </c>
      <c r="E2578" t="s">
        <v>77</v>
      </c>
      <c r="F2578" t="s">
        <v>242</v>
      </c>
      <c r="G2578" t="s">
        <v>243</v>
      </c>
      <c r="H2578" t="s">
        <v>68</v>
      </c>
      <c r="I2578" t="s">
        <v>54</v>
      </c>
      <c r="J2578" t="s">
        <v>524</v>
      </c>
      <c r="K2578" t="s">
        <v>1302</v>
      </c>
      <c r="L2578">
        <v>31907</v>
      </c>
      <c r="M2578" t="s">
        <v>57</v>
      </c>
      <c r="N2578" t="s">
        <v>697</v>
      </c>
      <c r="O2578" t="s">
        <v>73</v>
      </c>
      <c r="P2578" t="s">
        <v>200</v>
      </c>
      <c r="Q2578" t="s">
        <v>698</v>
      </c>
      <c r="R2578" s="19">
        <v>11.36</v>
      </c>
      <c r="S2578" s="17">
        <v>2</v>
      </c>
      <c r="T2578" s="20">
        <v>0</v>
      </c>
      <c r="U2578" s="19">
        <v>5.3391999999999999</v>
      </c>
      <c r="V2578" s="20">
        <f t="shared" si="200"/>
        <v>0.47000000000000003</v>
      </c>
      <c r="W2578" s="17">
        <f t="shared" si="201"/>
        <v>2014</v>
      </c>
      <c r="X2578" t="str">
        <f t="shared" si="202"/>
        <v>Nov-2014</v>
      </c>
      <c r="Y2578" s="17">
        <f t="shared" si="203"/>
        <v>5</v>
      </c>
      <c r="Z2578" t="str">
        <f t="shared" si="204"/>
        <v>0% (No Discount)</v>
      </c>
      <c r="AA2578" s="17">
        <f>IF(COUNTIF($B$2:B2578,B2578)=1,1,0)</f>
        <v>0</v>
      </c>
      <c r="AB2578" s="17">
        <f>IF(COUNTIF($F$2:F2578,F2578)=1,1,0)</f>
        <v>0</v>
      </c>
    </row>
    <row r="2579" spans="1:28" x14ac:dyDescent="0.2">
      <c r="A2579" s="17">
        <v>2578</v>
      </c>
      <c r="B2579" t="s">
        <v>5715</v>
      </c>
      <c r="C2579" s="18">
        <v>41965</v>
      </c>
      <c r="D2579" s="18">
        <v>41970</v>
      </c>
      <c r="E2579" t="s">
        <v>77</v>
      </c>
      <c r="F2579" t="s">
        <v>242</v>
      </c>
      <c r="G2579" t="s">
        <v>243</v>
      </c>
      <c r="H2579" t="s">
        <v>68</v>
      </c>
      <c r="I2579" t="s">
        <v>54</v>
      </c>
      <c r="J2579" t="s">
        <v>524</v>
      </c>
      <c r="K2579" t="s">
        <v>1302</v>
      </c>
      <c r="L2579">
        <v>31907</v>
      </c>
      <c r="M2579" t="s">
        <v>57</v>
      </c>
      <c r="N2579" t="s">
        <v>5716</v>
      </c>
      <c r="O2579" t="s">
        <v>73</v>
      </c>
      <c r="P2579" t="s">
        <v>105</v>
      </c>
      <c r="Q2579" t="s">
        <v>5717</v>
      </c>
      <c r="R2579" s="19">
        <v>675.12</v>
      </c>
      <c r="S2579" s="17">
        <v>3</v>
      </c>
      <c r="T2579" s="20">
        <v>0</v>
      </c>
      <c r="U2579" s="19">
        <v>290.30160000000001</v>
      </c>
      <c r="V2579" s="20">
        <f t="shared" si="200"/>
        <v>0.43</v>
      </c>
      <c r="W2579" s="17">
        <f t="shared" si="201"/>
        <v>2014</v>
      </c>
      <c r="X2579" t="str">
        <f t="shared" si="202"/>
        <v>Nov-2014</v>
      </c>
      <c r="Y2579" s="17">
        <f t="shared" si="203"/>
        <v>5</v>
      </c>
      <c r="Z2579" t="str">
        <f t="shared" si="204"/>
        <v>0% (No Discount)</v>
      </c>
      <c r="AA2579" s="17">
        <f>IF(COUNTIF($B$2:B2579,B2579)=1,1,0)</f>
        <v>0</v>
      </c>
      <c r="AB2579" s="17">
        <f>IF(COUNTIF($F$2:F2579,F2579)=1,1,0)</f>
        <v>0</v>
      </c>
    </row>
    <row r="2580" spans="1:28" x14ac:dyDescent="0.2">
      <c r="A2580" s="17">
        <v>2579</v>
      </c>
      <c r="B2580" t="s">
        <v>5718</v>
      </c>
      <c r="C2580" s="18">
        <v>41665</v>
      </c>
      <c r="D2580" s="18">
        <v>41670</v>
      </c>
      <c r="E2580" t="s">
        <v>77</v>
      </c>
      <c r="F2580" t="s">
        <v>1529</v>
      </c>
      <c r="G2580" t="s">
        <v>1530</v>
      </c>
      <c r="H2580" t="s">
        <v>129</v>
      </c>
      <c r="I2580" t="s">
        <v>54</v>
      </c>
      <c r="J2580" t="s">
        <v>2845</v>
      </c>
      <c r="K2580" t="s">
        <v>346</v>
      </c>
      <c r="L2580">
        <v>22304</v>
      </c>
      <c r="M2580" t="s">
        <v>57</v>
      </c>
      <c r="N2580" t="s">
        <v>5719</v>
      </c>
      <c r="O2580" t="s">
        <v>59</v>
      </c>
      <c r="P2580" t="s">
        <v>92</v>
      </c>
      <c r="Q2580" t="s">
        <v>5720</v>
      </c>
      <c r="R2580" s="19">
        <v>62.82</v>
      </c>
      <c r="S2580" s="17">
        <v>3</v>
      </c>
      <c r="T2580" s="20">
        <v>0</v>
      </c>
      <c r="U2580" s="19">
        <v>30.7818</v>
      </c>
      <c r="V2580" s="20">
        <f t="shared" si="200"/>
        <v>0.49</v>
      </c>
      <c r="W2580" s="17">
        <f t="shared" si="201"/>
        <v>2014</v>
      </c>
      <c r="X2580" t="str">
        <f t="shared" si="202"/>
        <v>Jan-2014</v>
      </c>
      <c r="Y2580" s="17">
        <f t="shared" si="203"/>
        <v>5</v>
      </c>
      <c r="Z2580" t="str">
        <f t="shared" si="204"/>
        <v>0% (No Discount)</v>
      </c>
      <c r="AA2580" s="17">
        <f>IF(COUNTIF($B$2:B2580,B2580)=1,1,0)</f>
        <v>1</v>
      </c>
      <c r="AB2580" s="17">
        <f>IF(COUNTIF($F$2:F2580,F2580)=1,1,0)</f>
        <v>0</v>
      </c>
    </row>
    <row r="2581" spans="1:28" x14ac:dyDescent="0.2">
      <c r="A2581" s="17">
        <v>2580</v>
      </c>
      <c r="B2581" t="s">
        <v>5718</v>
      </c>
      <c r="C2581" s="18">
        <v>41665</v>
      </c>
      <c r="D2581" s="18">
        <v>41670</v>
      </c>
      <c r="E2581" t="s">
        <v>77</v>
      </c>
      <c r="F2581" t="s">
        <v>1529</v>
      </c>
      <c r="G2581" t="s">
        <v>1530</v>
      </c>
      <c r="H2581" t="s">
        <v>129</v>
      </c>
      <c r="I2581" t="s">
        <v>54</v>
      </c>
      <c r="J2581" t="s">
        <v>2845</v>
      </c>
      <c r="K2581" t="s">
        <v>346</v>
      </c>
      <c r="L2581">
        <v>22304</v>
      </c>
      <c r="M2581" t="s">
        <v>57</v>
      </c>
      <c r="N2581" t="s">
        <v>3359</v>
      </c>
      <c r="O2581" t="s">
        <v>73</v>
      </c>
      <c r="P2581" t="s">
        <v>86</v>
      </c>
      <c r="Q2581" t="s">
        <v>3360</v>
      </c>
      <c r="R2581" s="19">
        <v>489.92</v>
      </c>
      <c r="S2581" s="17">
        <v>8</v>
      </c>
      <c r="T2581" s="20">
        <v>0</v>
      </c>
      <c r="U2581" s="19">
        <v>0</v>
      </c>
      <c r="V2581" s="20">
        <f t="shared" si="200"/>
        <v>0</v>
      </c>
      <c r="W2581" s="17">
        <f t="shared" si="201"/>
        <v>2014</v>
      </c>
      <c r="X2581" t="str">
        <f t="shared" si="202"/>
        <v>Jan-2014</v>
      </c>
      <c r="Y2581" s="17">
        <f t="shared" si="203"/>
        <v>5</v>
      </c>
      <c r="Z2581" t="str">
        <f t="shared" si="204"/>
        <v>0% (No Discount)</v>
      </c>
      <c r="AA2581" s="17">
        <f>IF(COUNTIF($B$2:B2581,B2581)=1,1,0)</f>
        <v>0</v>
      </c>
      <c r="AB2581" s="17">
        <f>IF(COUNTIF($F$2:F2581,F2581)=1,1,0)</f>
        <v>0</v>
      </c>
    </row>
    <row r="2582" spans="1:28" x14ac:dyDescent="0.2">
      <c r="A2582" s="17">
        <v>2581</v>
      </c>
      <c r="B2582" t="s">
        <v>5718</v>
      </c>
      <c r="C2582" s="18">
        <v>41665</v>
      </c>
      <c r="D2582" s="18">
        <v>41670</v>
      </c>
      <c r="E2582" t="s">
        <v>77</v>
      </c>
      <c r="F2582" t="s">
        <v>1529</v>
      </c>
      <c r="G2582" t="s">
        <v>1530</v>
      </c>
      <c r="H2582" t="s">
        <v>129</v>
      </c>
      <c r="I2582" t="s">
        <v>54</v>
      </c>
      <c r="J2582" t="s">
        <v>2845</v>
      </c>
      <c r="K2582" t="s">
        <v>346</v>
      </c>
      <c r="L2582">
        <v>22304</v>
      </c>
      <c r="M2582" t="s">
        <v>57</v>
      </c>
      <c r="N2582" t="s">
        <v>3668</v>
      </c>
      <c r="O2582" t="s">
        <v>73</v>
      </c>
      <c r="P2582" t="s">
        <v>117</v>
      </c>
      <c r="Q2582" t="s">
        <v>3669</v>
      </c>
      <c r="R2582" s="19">
        <v>19.440000000000001</v>
      </c>
      <c r="S2582" s="17">
        <v>3</v>
      </c>
      <c r="T2582" s="20">
        <v>0</v>
      </c>
      <c r="U2582" s="19">
        <v>9.3312000000000008</v>
      </c>
      <c r="V2582" s="20">
        <f t="shared" si="200"/>
        <v>0.48000000000000004</v>
      </c>
      <c r="W2582" s="17">
        <f t="shared" si="201"/>
        <v>2014</v>
      </c>
      <c r="X2582" t="str">
        <f t="shared" si="202"/>
        <v>Jan-2014</v>
      </c>
      <c r="Y2582" s="17">
        <f t="shared" si="203"/>
        <v>5</v>
      </c>
      <c r="Z2582" t="str">
        <f t="shared" si="204"/>
        <v>0% (No Discount)</v>
      </c>
      <c r="AA2582" s="17">
        <f>IF(COUNTIF($B$2:B2582,B2582)=1,1,0)</f>
        <v>0</v>
      </c>
      <c r="AB2582" s="17">
        <f>IF(COUNTIF($F$2:F2582,F2582)=1,1,0)</f>
        <v>0</v>
      </c>
    </row>
    <row r="2583" spans="1:28" x14ac:dyDescent="0.2">
      <c r="A2583" s="17">
        <v>2582</v>
      </c>
      <c r="B2583" t="s">
        <v>5718</v>
      </c>
      <c r="C2583" s="18">
        <v>41665</v>
      </c>
      <c r="D2583" s="18">
        <v>41670</v>
      </c>
      <c r="E2583" t="s">
        <v>77</v>
      </c>
      <c r="F2583" t="s">
        <v>1529</v>
      </c>
      <c r="G2583" t="s">
        <v>1530</v>
      </c>
      <c r="H2583" t="s">
        <v>129</v>
      </c>
      <c r="I2583" t="s">
        <v>54</v>
      </c>
      <c r="J2583" t="s">
        <v>2845</v>
      </c>
      <c r="K2583" t="s">
        <v>346</v>
      </c>
      <c r="L2583">
        <v>22304</v>
      </c>
      <c r="M2583" t="s">
        <v>57</v>
      </c>
      <c r="N2583" t="s">
        <v>5382</v>
      </c>
      <c r="O2583" t="s">
        <v>73</v>
      </c>
      <c r="P2583" t="s">
        <v>117</v>
      </c>
      <c r="Q2583" t="s">
        <v>5383</v>
      </c>
      <c r="R2583" s="19">
        <v>16.68</v>
      </c>
      <c r="S2583" s="17">
        <v>2</v>
      </c>
      <c r="T2583" s="20">
        <v>0</v>
      </c>
      <c r="U2583" s="19">
        <v>8.34</v>
      </c>
      <c r="V2583" s="20">
        <f t="shared" si="200"/>
        <v>0.5</v>
      </c>
      <c r="W2583" s="17">
        <f t="shared" si="201"/>
        <v>2014</v>
      </c>
      <c r="X2583" t="str">
        <f t="shared" si="202"/>
        <v>Jan-2014</v>
      </c>
      <c r="Y2583" s="17">
        <f t="shared" si="203"/>
        <v>5</v>
      </c>
      <c r="Z2583" t="str">
        <f t="shared" si="204"/>
        <v>0% (No Discount)</v>
      </c>
      <c r="AA2583" s="17">
        <f>IF(COUNTIF($B$2:B2583,B2583)=1,1,0)</f>
        <v>0</v>
      </c>
      <c r="AB2583" s="17">
        <f>IF(COUNTIF($F$2:F2583,F2583)=1,1,0)</f>
        <v>0</v>
      </c>
    </row>
    <row r="2584" spans="1:28" x14ac:dyDescent="0.2">
      <c r="A2584" s="17">
        <v>2583</v>
      </c>
      <c r="B2584" t="s">
        <v>5718</v>
      </c>
      <c r="C2584" s="18">
        <v>41665</v>
      </c>
      <c r="D2584" s="18">
        <v>41670</v>
      </c>
      <c r="E2584" t="s">
        <v>77</v>
      </c>
      <c r="F2584" t="s">
        <v>1529</v>
      </c>
      <c r="G2584" t="s">
        <v>1530</v>
      </c>
      <c r="H2584" t="s">
        <v>129</v>
      </c>
      <c r="I2584" t="s">
        <v>54</v>
      </c>
      <c r="J2584" t="s">
        <v>2845</v>
      </c>
      <c r="K2584" t="s">
        <v>346</v>
      </c>
      <c r="L2584">
        <v>22304</v>
      </c>
      <c r="M2584" t="s">
        <v>57</v>
      </c>
      <c r="N2584" t="s">
        <v>5721</v>
      </c>
      <c r="O2584" t="s">
        <v>98</v>
      </c>
      <c r="P2584" t="s">
        <v>99</v>
      </c>
      <c r="Q2584" t="s">
        <v>5722</v>
      </c>
      <c r="R2584" s="19">
        <v>155.35</v>
      </c>
      <c r="S2584" s="17">
        <v>13</v>
      </c>
      <c r="T2584" s="20">
        <v>0</v>
      </c>
      <c r="U2584" s="19">
        <v>0</v>
      </c>
      <c r="V2584" s="20">
        <f t="shared" si="200"/>
        <v>0</v>
      </c>
      <c r="W2584" s="17">
        <f t="shared" si="201"/>
        <v>2014</v>
      </c>
      <c r="X2584" t="str">
        <f t="shared" si="202"/>
        <v>Jan-2014</v>
      </c>
      <c r="Y2584" s="17">
        <f t="shared" si="203"/>
        <v>5</v>
      </c>
      <c r="Z2584" t="str">
        <f t="shared" si="204"/>
        <v>0% (No Discount)</v>
      </c>
      <c r="AA2584" s="17">
        <f>IF(COUNTIF($B$2:B2584,B2584)=1,1,0)</f>
        <v>0</v>
      </c>
      <c r="AB2584" s="17">
        <f>IF(COUNTIF($F$2:F2584,F2584)=1,1,0)</f>
        <v>0</v>
      </c>
    </row>
    <row r="2585" spans="1:28" x14ac:dyDescent="0.2">
      <c r="A2585" s="17">
        <v>2584</v>
      </c>
      <c r="B2585" t="s">
        <v>5718</v>
      </c>
      <c r="C2585" s="18">
        <v>41665</v>
      </c>
      <c r="D2585" s="18">
        <v>41670</v>
      </c>
      <c r="E2585" t="s">
        <v>77</v>
      </c>
      <c r="F2585" t="s">
        <v>1529</v>
      </c>
      <c r="G2585" t="s">
        <v>1530</v>
      </c>
      <c r="H2585" t="s">
        <v>129</v>
      </c>
      <c r="I2585" t="s">
        <v>54</v>
      </c>
      <c r="J2585" t="s">
        <v>2845</v>
      </c>
      <c r="K2585" t="s">
        <v>346</v>
      </c>
      <c r="L2585">
        <v>22304</v>
      </c>
      <c r="M2585" t="s">
        <v>57</v>
      </c>
      <c r="N2585" t="s">
        <v>5723</v>
      </c>
      <c r="O2585" t="s">
        <v>59</v>
      </c>
      <c r="P2585" t="s">
        <v>92</v>
      </c>
      <c r="Q2585" t="s">
        <v>5724</v>
      </c>
      <c r="R2585" s="19">
        <v>12.42</v>
      </c>
      <c r="S2585" s="17">
        <v>3</v>
      </c>
      <c r="T2585" s="20">
        <v>0</v>
      </c>
      <c r="U2585" s="19">
        <v>4.4711999999999996</v>
      </c>
      <c r="V2585" s="20">
        <f t="shared" si="200"/>
        <v>0.36</v>
      </c>
      <c r="W2585" s="17">
        <f t="shared" si="201"/>
        <v>2014</v>
      </c>
      <c r="X2585" t="str">
        <f t="shared" si="202"/>
        <v>Jan-2014</v>
      </c>
      <c r="Y2585" s="17">
        <f t="shared" si="203"/>
        <v>5</v>
      </c>
      <c r="Z2585" t="str">
        <f t="shared" si="204"/>
        <v>0% (No Discount)</v>
      </c>
      <c r="AA2585" s="17">
        <f>IF(COUNTIF($B$2:B2585,B2585)=1,1,0)</f>
        <v>0</v>
      </c>
      <c r="AB2585" s="17">
        <f>IF(COUNTIF($F$2:F2585,F2585)=1,1,0)</f>
        <v>0</v>
      </c>
    </row>
    <row r="2586" spans="1:28" x14ac:dyDescent="0.2">
      <c r="A2586" s="17">
        <v>2585</v>
      </c>
      <c r="B2586" t="s">
        <v>5718</v>
      </c>
      <c r="C2586" s="18">
        <v>41665</v>
      </c>
      <c r="D2586" s="18">
        <v>41670</v>
      </c>
      <c r="E2586" t="s">
        <v>77</v>
      </c>
      <c r="F2586" t="s">
        <v>1529</v>
      </c>
      <c r="G2586" t="s">
        <v>1530</v>
      </c>
      <c r="H2586" t="s">
        <v>129</v>
      </c>
      <c r="I2586" t="s">
        <v>54</v>
      </c>
      <c r="J2586" t="s">
        <v>2845</v>
      </c>
      <c r="K2586" t="s">
        <v>346</v>
      </c>
      <c r="L2586">
        <v>22304</v>
      </c>
      <c r="M2586" t="s">
        <v>57</v>
      </c>
      <c r="N2586" t="s">
        <v>2118</v>
      </c>
      <c r="O2586" t="s">
        <v>98</v>
      </c>
      <c r="P2586" t="s">
        <v>99</v>
      </c>
      <c r="Q2586" t="s">
        <v>2119</v>
      </c>
      <c r="R2586" s="19">
        <v>187.98</v>
      </c>
      <c r="S2586" s="17">
        <v>2</v>
      </c>
      <c r="T2586" s="20">
        <v>0</v>
      </c>
      <c r="U2586" s="19">
        <v>52.634399999999999</v>
      </c>
      <c r="V2586" s="20">
        <f t="shared" si="200"/>
        <v>0.28000000000000003</v>
      </c>
      <c r="W2586" s="17">
        <f t="shared" si="201"/>
        <v>2014</v>
      </c>
      <c r="X2586" t="str">
        <f t="shared" si="202"/>
        <v>Jan-2014</v>
      </c>
      <c r="Y2586" s="17">
        <f t="shared" si="203"/>
        <v>5</v>
      </c>
      <c r="Z2586" t="str">
        <f t="shared" si="204"/>
        <v>0% (No Discount)</v>
      </c>
      <c r="AA2586" s="17">
        <f>IF(COUNTIF($B$2:B2586,B2586)=1,1,0)</f>
        <v>0</v>
      </c>
      <c r="AB2586" s="17">
        <f>IF(COUNTIF($F$2:F2586,F2586)=1,1,0)</f>
        <v>0</v>
      </c>
    </row>
    <row r="2587" spans="1:28" x14ac:dyDescent="0.2">
      <c r="A2587" s="17">
        <v>2586</v>
      </c>
      <c r="B2587" t="s">
        <v>5725</v>
      </c>
      <c r="C2587" s="18">
        <v>42311</v>
      </c>
      <c r="D2587" s="18">
        <v>42318</v>
      </c>
      <c r="E2587" t="s">
        <v>77</v>
      </c>
      <c r="F2587" t="s">
        <v>2452</v>
      </c>
      <c r="G2587" t="s">
        <v>2453</v>
      </c>
      <c r="H2587" t="s">
        <v>68</v>
      </c>
      <c r="I2587" t="s">
        <v>54</v>
      </c>
      <c r="J2587" t="s">
        <v>5726</v>
      </c>
      <c r="K2587" t="s">
        <v>131</v>
      </c>
      <c r="L2587">
        <v>76117</v>
      </c>
      <c r="M2587" t="s">
        <v>132</v>
      </c>
      <c r="N2587" t="s">
        <v>1292</v>
      </c>
      <c r="O2587" t="s">
        <v>73</v>
      </c>
      <c r="P2587" t="s">
        <v>200</v>
      </c>
      <c r="Q2587" t="s">
        <v>1293</v>
      </c>
      <c r="R2587" s="19">
        <v>6.6079999999999997</v>
      </c>
      <c r="S2587" s="17">
        <v>2</v>
      </c>
      <c r="T2587" s="20">
        <v>0.2</v>
      </c>
      <c r="U2587" s="19">
        <v>2.1476000000000002</v>
      </c>
      <c r="V2587" s="20">
        <f t="shared" si="200"/>
        <v>0.32500000000000007</v>
      </c>
      <c r="W2587" s="17">
        <f t="shared" si="201"/>
        <v>2015</v>
      </c>
      <c r="X2587" t="str">
        <f t="shared" si="202"/>
        <v>Nov-2015</v>
      </c>
      <c r="Y2587" s="17">
        <f t="shared" si="203"/>
        <v>7</v>
      </c>
      <c r="Z2587" t="str">
        <f t="shared" si="204"/>
        <v>11-20%</v>
      </c>
      <c r="AA2587" s="17">
        <f>IF(COUNTIF($B$2:B2587,B2587)=1,1,0)</f>
        <v>1</v>
      </c>
      <c r="AB2587" s="17">
        <f>IF(COUNTIF($F$2:F2587,F2587)=1,1,0)</f>
        <v>0</v>
      </c>
    </row>
    <row r="2588" spans="1:28" x14ac:dyDescent="0.2">
      <c r="A2588" s="17">
        <v>2587</v>
      </c>
      <c r="B2588" t="s">
        <v>5727</v>
      </c>
      <c r="C2588" s="18">
        <v>42916</v>
      </c>
      <c r="D2588" s="18">
        <v>42922</v>
      </c>
      <c r="E2588" t="s">
        <v>77</v>
      </c>
      <c r="F2588" t="s">
        <v>2262</v>
      </c>
      <c r="G2588" t="s">
        <v>2263</v>
      </c>
      <c r="H2588" t="s">
        <v>53</v>
      </c>
      <c r="I2588" t="s">
        <v>54</v>
      </c>
      <c r="J2588" t="s">
        <v>293</v>
      </c>
      <c r="K2588" t="s">
        <v>294</v>
      </c>
      <c r="L2588">
        <v>10024</v>
      </c>
      <c r="M2588" t="s">
        <v>175</v>
      </c>
      <c r="N2588" t="s">
        <v>3319</v>
      </c>
      <c r="O2588" t="s">
        <v>73</v>
      </c>
      <c r="P2588" t="s">
        <v>86</v>
      </c>
      <c r="Q2588" t="s">
        <v>3320</v>
      </c>
      <c r="R2588" s="19">
        <v>248.57</v>
      </c>
      <c r="S2588" s="17">
        <v>7</v>
      </c>
      <c r="T2588" s="20">
        <v>0</v>
      </c>
      <c r="U2588" s="19">
        <v>67.113900000000001</v>
      </c>
      <c r="V2588" s="20">
        <f t="shared" si="200"/>
        <v>0.27</v>
      </c>
      <c r="W2588" s="17">
        <f t="shared" si="201"/>
        <v>2017</v>
      </c>
      <c r="X2588" t="str">
        <f t="shared" si="202"/>
        <v>Jun-2017</v>
      </c>
      <c r="Y2588" s="17">
        <f t="shared" si="203"/>
        <v>6</v>
      </c>
      <c r="Z2588" t="str">
        <f t="shared" si="204"/>
        <v>0% (No Discount)</v>
      </c>
      <c r="AA2588" s="17">
        <f>IF(COUNTIF($B$2:B2588,B2588)=1,1,0)</f>
        <v>1</v>
      </c>
      <c r="AB2588" s="17">
        <f>IF(COUNTIF($F$2:F2588,F2588)=1,1,0)</f>
        <v>0</v>
      </c>
    </row>
    <row r="2589" spans="1:28" x14ac:dyDescent="0.2">
      <c r="A2589" s="17">
        <v>2588</v>
      </c>
      <c r="B2589" t="s">
        <v>5727</v>
      </c>
      <c r="C2589" s="18">
        <v>42916</v>
      </c>
      <c r="D2589" s="18">
        <v>42922</v>
      </c>
      <c r="E2589" t="s">
        <v>77</v>
      </c>
      <c r="F2589" t="s">
        <v>2262</v>
      </c>
      <c r="G2589" t="s">
        <v>2263</v>
      </c>
      <c r="H2589" t="s">
        <v>53</v>
      </c>
      <c r="I2589" t="s">
        <v>54</v>
      </c>
      <c r="J2589" t="s">
        <v>293</v>
      </c>
      <c r="K2589" t="s">
        <v>294</v>
      </c>
      <c r="L2589">
        <v>10024</v>
      </c>
      <c r="M2589" t="s">
        <v>175</v>
      </c>
      <c r="N2589" t="s">
        <v>5728</v>
      </c>
      <c r="O2589" t="s">
        <v>59</v>
      </c>
      <c r="P2589" t="s">
        <v>92</v>
      </c>
      <c r="Q2589" t="s">
        <v>5729</v>
      </c>
      <c r="R2589" s="19">
        <v>22.23</v>
      </c>
      <c r="S2589" s="17">
        <v>1</v>
      </c>
      <c r="T2589" s="20">
        <v>0</v>
      </c>
      <c r="U2589" s="19">
        <v>9.7812000000000001</v>
      </c>
      <c r="V2589" s="20">
        <f t="shared" si="200"/>
        <v>0.44</v>
      </c>
      <c r="W2589" s="17">
        <f t="shared" si="201"/>
        <v>2017</v>
      </c>
      <c r="X2589" t="str">
        <f t="shared" si="202"/>
        <v>Jun-2017</v>
      </c>
      <c r="Y2589" s="17">
        <f t="shared" si="203"/>
        <v>6</v>
      </c>
      <c r="Z2589" t="str">
        <f t="shared" si="204"/>
        <v>0% (No Discount)</v>
      </c>
      <c r="AA2589" s="17">
        <f>IF(COUNTIF($B$2:B2589,B2589)=1,1,0)</f>
        <v>0</v>
      </c>
      <c r="AB2589" s="17">
        <f>IF(COUNTIF($F$2:F2589,F2589)=1,1,0)</f>
        <v>0</v>
      </c>
    </row>
    <row r="2590" spans="1:28" x14ac:dyDescent="0.2">
      <c r="A2590" s="17">
        <v>2589</v>
      </c>
      <c r="B2590" t="s">
        <v>5730</v>
      </c>
      <c r="C2590" s="18">
        <v>42495</v>
      </c>
      <c r="D2590" s="18">
        <v>42499</v>
      </c>
      <c r="E2590" t="s">
        <v>77</v>
      </c>
      <c r="F2590" t="s">
        <v>5256</v>
      </c>
      <c r="G2590" t="s">
        <v>5257</v>
      </c>
      <c r="H2590" t="s">
        <v>129</v>
      </c>
      <c r="I2590" t="s">
        <v>54</v>
      </c>
      <c r="J2590" t="s">
        <v>69</v>
      </c>
      <c r="K2590" t="s">
        <v>70</v>
      </c>
      <c r="L2590">
        <v>90004</v>
      </c>
      <c r="M2590" t="s">
        <v>71</v>
      </c>
      <c r="N2590" t="s">
        <v>4839</v>
      </c>
      <c r="O2590" t="s">
        <v>73</v>
      </c>
      <c r="P2590" t="s">
        <v>86</v>
      </c>
      <c r="Q2590" t="s">
        <v>4840</v>
      </c>
      <c r="R2590" s="19">
        <v>5.98</v>
      </c>
      <c r="S2590" s="17">
        <v>1</v>
      </c>
      <c r="T2590" s="20">
        <v>0</v>
      </c>
      <c r="U2590" s="19">
        <v>1.0165999999999999</v>
      </c>
      <c r="V2590" s="20">
        <f t="shared" si="200"/>
        <v>0.16999999999999998</v>
      </c>
      <c r="W2590" s="17">
        <f t="shared" si="201"/>
        <v>2016</v>
      </c>
      <c r="X2590" t="str">
        <f t="shared" si="202"/>
        <v>May-2016</v>
      </c>
      <c r="Y2590" s="17">
        <f t="shared" si="203"/>
        <v>4</v>
      </c>
      <c r="Z2590" t="str">
        <f t="shared" si="204"/>
        <v>0% (No Discount)</v>
      </c>
      <c r="AA2590" s="17">
        <f>IF(COUNTIF($B$2:B2590,B2590)=1,1,0)</f>
        <v>1</v>
      </c>
      <c r="AB2590" s="17">
        <f>IF(COUNTIF($F$2:F2590,F2590)=1,1,0)</f>
        <v>0</v>
      </c>
    </row>
    <row r="2591" spans="1:28" x14ac:dyDescent="0.2">
      <c r="A2591" s="17">
        <v>2590</v>
      </c>
      <c r="B2591" t="s">
        <v>5730</v>
      </c>
      <c r="C2591" s="18">
        <v>42495</v>
      </c>
      <c r="D2591" s="18">
        <v>42499</v>
      </c>
      <c r="E2591" t="s">
        <v>77</v>
      </c>
      <c r="F2591" t="s">
        <v>5256</v>
      </c>
      <c r="G2591" t="s">
        <v>5257</v>
      </c>
      <c r="H2591" t="s">
        <v>129</v>
      </c>
      <c r="I2591" t="s">
        <v>54</v>
      </c>
      <c r="J2591" t="s">
        <v>69</v>
      </c>
      <c r="K2591" t="s">
        <v>70</v>
      </c>
      <c r="L2591">
        <v>90004</v>
      </c>
      <c r="M2591" t="s">
        <v>71</v>
      </c>
      <c r="N2591" t="s">
        <v>1016</v>
      </c>
      <c r="O2591" t="s">
        <v>98</v>
      </c>
      <c r="P2591" t="s">
        <v>99</v>
      </c>
      <c r="Q2591" t="s">
        <v>1017</v>
      </c>
      <c r="R2591" s="19">
        <v>246.16800000000001</v>
      </c>
      <c r="S2591" s="17">
        <v>3</v>
      </c>
      <c r="T2591" s="20">
        <v>0.2</v>
      </c>
      <c r="U2591" s="19">
        <v>21.5397</v>
      </c>
      <c r="V2591" s="20">
        <f t="shared" si="200"/>
        <v>8.7499999999999994E-2</v>
      </c>
      <c r="W2591" s="17">
        <f t="shared" si="201"/>
        <v>2016</v>
      </c>
      <c r="X2591" t="str">
        <f t="shared" si="202"/>
        <v>May-2016</v>
      </c>
      <c r="Y2591" s="17">
        <f t="shared" si="203"/>
        <v>4</v>
      </c>
      <c r="Z2591" t="str">
        <f t="shared" si="204"/>
        <v>11-20%</v>
      </c>
      <c r="AA2591" s="17">
        <f>IF(COUNTIF($B$2:B2591,B2591)=1,1,0)</f>
        <v>0</v>
      </c>
      <c r="AB2591" s="17">
        <f>IF(COUNTIF($F$2:F2591,F2591)=1,1,0)</f>
        <v>0</v>
      </c>
    </row>
    <row r="2592" spans="1:28" x14ac:dyDescent="0.2">
      <c r="A2592" s="17">
        <v>2591</v>
      </c>
      <c r="B2592" t="s">
        <v>5731</v>
      </c>
      <c r="C2592" s="18">
        <v>42621</v>
      </c>
      <c r="D2592" s="18">
        <v>42627</v>
      </c>
      <c r="E2592" t="s">
        <v>77</v>
      </c>
      <c r="F2592" t="s">
        <v>2847</v>
      </c>
      <c r="G2592" t="s">
        <v>2848</v>
      </c>
      <c r="H2592" t="s">
        <v>53</v>
      </c>
      <c r="I2592" t="s">
        <v>54</v>
      </c>
      <c r="J2592" t="s">
        <v>5732</v>
      </c>
      <c r="K2592" t="s">
        <v>238</v>
      </c>
      <c r="L2592">
        <v>60090</v>
      </c>
      <c r="M2592" t="s">
        <v>132</v>
      </c>
      <c r="N2592" t="s">
        <v>5733</v>
      </c>
      <c r="O2592" t="s">
        <v>59</v>
      </c>
      <c r="P2592" t="s">
        <v>92</v>
      </c>
      <c r="Q2592" t="s">
        <v>5734</v>
      </c>
      <c r="R2592" s="19">
        <v>14.135999999999999</v>
      </c>
      <c r="S2592" s="17">
        <v>2</v>
      </c>
      <c r="T2592" s="20">
        <v>0.6</v>
      </c>
      <c r="U2592" s="19">
        <v>-7.7747999999999999</v>
      </c>
      <c r="V2592" s="20">
        <f t="shared" si="200"/>
        <v>-0.55000000000000004</v>
      </c>
      <c r="W2592" s="17">
        <f t="shared" si="201"/>
        <v>2016</v>
      </c>
      <c r="X2592" t="str">
        <f t="shared" si="202"/>
        <v>Sep-2016</v>
      </c>
      <c r="Y2592" s="17">
        <f t="shared" si="203"/>
        <v>6</v>
      </c>
      <c r="Z2592" t="str">
        <f t="shared" si="204"/>
        <v>Over 50%</v>
      </c>
      <c r="AA2592" s="17">
        <f>IF(COUNTIF($B$2:B2592,B2592)=1,1,0)</f>
        <v>1</v>
      </c>
      <c r="AB2592" s="17">
        <f>IF(COUNTIF($F$2:F2592,F2592)=1,1,0)</f>
        <v>0</v>
      </c>
    </row>
    <row r="2593" spans="1:28" x14ac:dyDescent="0.2">
      <c r="A2593" s="17">
        <v>2592</v>
      </c>
      <c r="B2593" t="s">
        <v>5731</v>
      </c>
      <c r="C2593" s="18">
        <v>42621</v>
      </c>
      <c r="D2593" s="18">
        <v>42627</v>
      </c>
      <c r="E2593" t="s">
        <v>77</v>
      </c>
      <c r="F2593" t="s">
        <v>2847</v>
      </c>
      <c r="G2593" t="s">
        <v>2848</v>
      </c>
      <c r="H2593" t="s">
        <v>53</v>
      </c>
      <c r="I2593" t="s">
        <v>54</v>
      </c>
      <c r="J2593" t="s">
        <v>5732</v>
      </c>
      <c r="K2593" t="s">
        <v>238</v>
      </c>
      <c r="L2593">
        <v>60090</v>
      </c>
      <c r="M2593" t="s">
        <v>132</v>
      </c>
      <c r="N2593" t="s">
        <v>5735</v>
      </c>
      <c r="O2593" t="s">
        <v>59</v>
      </c>
      <c r="P2593" t="s">
        <v>83</v>
      </c>
      <c r="Q2593" t="s">
        <v>5736</v>
      </c>
      <c r="R2593" s="19">
        <v>601.47</v>
      </c>
      <c r="S2593" s="17">
        <v>3</v>
      </c>
      <c r="T2593" s="20">
        <v>0.5</v>
      </c>
      <c r="U2593" s="19">
        <v>-300.73500000000001</v>
      </c>
      <c r="V2593" s="20">
        <f t="shared" si="200"/>
        <v>-0.5</v>
      </c>
      <c r="W2593" s="17">
        <f t="shared" si="201"/>
        <v>2016</v>
      </c>
      <c r="X2593" t="str">
        <f t="shared" si="202"/>
        <v>Sep-2016</v>
      </c>
      <c r="Y2593" s="17">
        <f t="shared" si="203"/>
        <v>6</v>
      </c>
      <c r="Z2593" t="str">
        <f t="shared" si="204"/>
        <v>41-50%</v>
      </c>
      <c r="AA2593" s="17">
        <f>IF(COUNTIF($B$2:B2593,B2593)=1,1,0)</f>
        <v>0</v>
      </c>
      <c r="AB2593" s="17">
        <f>IF(COUNTIF($F$2:F2593,F2593)=1,1,0)</f>
        <v>0</v>
      </c>
    </row>
    <row r="2594" spans="1:28" x14ac:dyDescent="0.2">
      <c r="A2594" s="17">
        <v>2593</v>
      </c>
      <c r="B2594" t="s">
        <v>5737</v>
      </c>
      <c r="C2594" s="18">
        <v>43063</v>
      </c>
      <c r="D2594" s="18">
        <v>43065</v>
      </c>
      <c r="E2594" t="s">
        <v>50</v>
      </c>
      <c r="F2594" t="s">
        <v>2325</v>
      </c>
      <c r="G2594" t="s">
        <v>2326</v>
      </c>
      <c r="H2594" t="s">
        <v>68</v>
      </c>
      <c r="I2594" t="s">
        <v>54</v>
      </c>
      <c r="J2594" t="s">
        <v>5738</v>
      </c>
      <c r="K2594" t="s">
        <v>410</v>
      </c>
      <c r="L2594">
        <v>29483</v>
      </c>
      <c r="M2594" t="s">
        <v>57</v>
      </c>
      <c r="N2594" t="s">
        <v>5092</v>
      </c>
      <c r="O2594" t="s">
        <v>98</v>
      </c>
      <c r="P2594" t="s">
        <v>99</v>
      </c>
      <c r="Q2594" t="s">
        <v>5093</v>
      </c>
      <c r="R2594" s="19">
        <v>79.099999999999994</v>
      </c>
      <c r="S2594" s="17">
        <v>2</v>
      </c>
      <c r="T2594" s="20">
        <v>0</v>
      </c>
      <c r="U2594" s="19">
        <v>39.549999999999997</v>
      </c>
      <c r="V2594" s="20">
        <f t="shared" si="200"/>
        <v>0.5</v>
      </c>
      <c r="W2594" s="17">
        <f t="shared" si="201"/>
        <v>2017</v>
      </c>
      <c r="X2594" t="str">
        <f t="shared" si="202"/>
        <v>Nov-2017</v>
      </c>
      <c r="Y2594" s="17">
        <f t="shared" si="203"/>
        <v>2</v>
      </c>
      <c r="Z2594" t="str">
        <f t="shared" si="204"/>
        <v>0% (No Discount)</v>
      </c>
      <c r="AA2594" s="17">
        <f>IF(COUNTIF($B$2:B2594,B2594)=1,1,0)</f>
        <v>1</v>
      </c>
      <c r="AB2594" s="17">
        <f>IF(COUNTIF($F$2:F2594,F2594)=1,1,0)</f>
        <v>0</v>
      </c>
    </row>
    <row r="2595" spans="1:28" x14ac:dyDescent="0.2">
      <c r="A2595" s="17">
        <v>2594</v>
      </c>
      <c r="B2595" t="s">
        <v>5737</v>
      </c>
      <c r="C2595" s="18">
        <v>43063</v>
      </c>
      <c r="D2595" s="18">
        <v>43065</v>
      </c>
      <c r="E2595" t="s">
        <v>50</v>
      </c>
      <c r="F2595" t="s">
        <v>2325</v>
      </c>
      <c r="G2595" t="s">
        <v>2326</v>
      </c>
      <c r="H2595" t="s">
        <v>68</v>
      </c>
      <c r="I2595" t="s">
        <v>54</v>
      </c>
      <c r="J2595" t="s">
        <v>5738</v>
      </c>
      <c r="K2595" t="s">
        <v>410</v>
      </c>
      <c r="L2595">
        <v>29483</v>
      </c>
      <c r="M2595" t="s">
        <v>57</v>
      </c>
      <c r="N2595" t="s">
        <v>3162</v>
      </c>
      <c r="O2595" t="s">
        <v>73</v>
      </c>
      <c r="P2595" t="s">
        <v>102</v>
      </c>
      <c r="Q2595" t="s">
        <v>3163</v>
      </c>
      <c r="R2595" s="19">
        <v>327.84</v>
      </c>
      <c r="S2595" s="17">
        <v>8</v>
      </c>
      <c r="T2595" s="20">
        <v>0</v>
      </c>
      <c r="U2595" s="19">
        <v>157.36320000000001</v>
      </c>
      <c r="V2595" s="20">
        <f t="shared" si="200"/>
        <v>0.48000000000000004</v>
      </c>
      <c r="W2595" s="17">
        <f t="shared" si="201"/>
        <v>2017</v>
      </c>
      <c r="X2595" t="str">
        <f t="shared" si="202"/>
        <v>Nov-2017</v>
      </c>
      <c r="Y2595" s="17">
        <f t="shared" si="203"/>
        <v>2</v>
      </c>
      <c r="Z2595" t="str">
        <f t="shared" si="204"/>
        <v>0% (No Discount)</v>
      </c>
      <c r="AA2595" s="17">
        <f>IF(COUNTIF($B$2:B2595,B2595)=1,1,0)</f>
        <v>0</v>
      </c>
      <c r="AB2595" s="17">
        <f>IF(COUNTIF($F$2:F2595,F2595)=1,1,0)</f>
        <v>0</v>
      </c>
    </row>
    <row r="2596" spans="1:28" x14ac:dyDescent="0.2">
      <c r="A2596" s="17">
        <v>2595</v>
      </c>
      <c r="B2596" t="s">
        <v>5739</v>
      </c>
      <c r="C2596" s="18">
        <v>42868</v>
      </c>
      <c r="D2596" s="18">
        <v>42872</v>
      </c>
      <c r="E2596" t="s">
        <v>77</v>
      </c>
      <c r="F2596" t="s">
        <v>2638</v>
      </c>
      <c r="G2596" t="s">
        <v>2639</v>
      </c>
      <c r="H2596" t="s">
        <v>68</v>
      </c>
      <c r="I2596" t="s">
        <v>54</v>
      </c>
      <c r="J2596" t="s">
        <v>524</v>
      </c>
      <c r="K2596" t="s">
        <v>281</v>
      </c>
      <c r="L2596">
        <v>47201</v>
      </c>
      <c r="M2596" t="s">
        <v>132</v>
      </c>
      <c r="N2596" t="s">
        <v>985</v>
      </c>
      <c r="O2596" t="s">
        <v>73</v>
      </c>
      <c r="P2596" t="s">
        <v>200</v>
      </c>
      <c r="Q2596" t="s">
        <v>986</v>
      </c>
      <c r="R2596" s="19">
        <v>180.96</v>
      </c>
      <c r="S2596" s="17">
        <v>2</v>
      </c>
      <c r="T2596" s="20">
        <v>0</v>
      </c>
      <c r="U2596" s="19">
        <v>81.432000000000002</v>
      </c>
      <c r="V2596" s="20">
        <f t="shared" si="200"/>
        <v>0.45</v>
      </c>
      <c r="W2596" s="17">
        <f t="shared" si="201"/>
        <v>2017</v>
      </c>
      <c r="X2596" t="str">
        <f t="shared" si="202"/>
        <v>May-2017</v>
      </c>
      <c r="Y2596" s="17">
        <f t="shared" si="203"/>
        <v>4</v>
      </c>
      <c r="Z2596" t="str">
        <f t="shared" si="204"/>
        <v>0% (No Discount)</v>
      </c>
      <c r="AA2596" s="17">
        <f>IF(COUNTIF($B$2:B2596,B2596)=1,1,0)</f>
        <v>1</v>
      </c>
      <c r="AB2596" s="17">
        <f>IF(COUNTIF($F$2:F2596,F2596)=1,1,0)</f>
        <v>0</v>
      </c>
    </row>
    <row r="2597" spans="1:28" x14ac:dyDescent="0.2">
      <c r="A2597" s="17">
        <v>2596</v>
      </c>
      <c r="B2597" t="s">
        <v>5739</v>
      </c>
      <c r="C2597" s="18">
        <v>42868</v>
      </c>
      <c r="D2597" s="18">
        <v>42872</v>
      </c>
      <c r="E2597" t="s">
        <v>77</v>
      </c>
      <c r="F2597" t="s">
        <v>2638</v>
      </c>
      <c r="G2597" t="s">
        <v>2639</v>
      </c>
      <c r="H2597" t="s">
        <v>68</v>
      </c>
      <c r="I2597" t="s">
        <v>54</v>
      </c>
      <c r="J2597" t="s">
        <v>524</v>
      </c>
      <c r="K2597" t="s">
        <v>281</v>
      </c>
      <c r="L2597">
        <v>47201</v>
      </c>
      <c r="M2597" t="s">
        <v>132</v>
      </c>
      <c r="N2597" t="s">
        <v>2241</v>
      </c>
      <c r="O2597" t="s">
        <v>73</v>
      </c>
      <c r="P2597" t="s">
        <v>102</v>
      </c>
      <c r="Q2597" t="s">
        <v>2242</v>
      </c>
      <c r="R2597" s="19">
        <v>914.97</v>
      </c>
      <c r="S2597" s="17">
        <v>3</v>
      </c>
      <c r="T2597" s="20">
        <v>0</v>
      </c>
      <c r="U2597" s="19">
        <v>411.73649999999998</v>
      </c>
      <c r="V2597" s="20">
        <f t="shared" si="200"/>
        <v>0.44999999999999996</v>
      </c>
      <c r="W2597" s="17">
        <f t="shared" si="201"/>
        <v>2017</v>
      </c>
      <c r="X2597" t="str">
        <f t="shared" si="202"/>
        <v>May-2017</v>
      </c>
      <c r="Y2597" s="17">
        <f t="shared" si="203"/>
        <v>4</v>
      </c>
      <c r="Z2597" t="str">
        <f t="shared" si="204"/>
        <v>0% (No Discount)</v>
      </c>
      <c r="AA2597" s="17">
        <f>IF(COUNTIF($B$2:B2597,B2597)=1,1,0)</f>
        <v>0</v>
      </c>
      <c r="AB2597" s="17">
        <f>IF(COUNTIF($F$2:F2597,F2597)=1,1,0)</f>
        <v>0</v>
      </c>
    </row>
    <row r="2598" spans="1:28" x14ac:dyDescent="0.2">
      <c r="A2598" s="17">
        <v>2597</v>
      </c>
      <c r="B2598" t="s">
        <v>5739</v>
      </c>
      <c r="C2598" s="18">
        <v>42868</v>
      </c>
      <c r="D2598" s="18">
        <v>42872</v>
      </c>
      <c r="E2598" t="s">
        <v>77</v>
      </c>
      <c r="F2598" t="s">
        <v>2638</v>
      </c>
      <c r="G2598" t="s">
        <v>2639</v>
      </c>
      <c r="H2598" t="s">
        <v>68</v>
      </c>
      <c r="I2598" t="s">
        <v>54</v>
      </c>
      <c r="J2598" t="s">
        <v>524</v>
      </c>
      <c r="K2598" t="s">
        <v>281</v>
      </c>
      <c r="L2598">
        <v>47201</v>
      </c>
      <c r="M2598" t="s">
        <v>132</v>
      </c>
      <c r="N2598" t="s">
        <v>3818</v>
      </c>
      <c r="O2598" t="s">
        <v>98</v>
      </c>
      <c r="P2598" t="s">
        <v>99</v>
      </c>
      <c r="Q2598" t="s">
        <v>5740</v>
      </c>
      <c r="R2598" s="19">
        <v>587.97</v>
      </c>
      <c r="S2598" s="17">
        <v>3</v>
      </c>
      <c r="T2598" s="20">
        <v>0</v>
      </c>
      <c r="U2598" s="19">
        <v>158.75190000000001</v>
      </c>
      <c r="V2598" s="20">
        <f t="shared" si="200"/>
        <v>0.27</v>
      </c>
      <c r="W2598" s="17">
        <f t="shared" si="201"/>
        <v>2017</v>
      </c>
      <c r="X2598" t="str">
        <f t="shared" si="202"/>
        <v>May-2017</v>
      </c>
      <c r="Y2598" s="17">
        <f t="shared" si="203"/>
        <v>4</v>
      </c>
      <c r="Z2598" t="str">
        <f t="shared" si="204"/>
        <v>0% (No Discount)</v>
      </c>
      <c r="AA2598" s="17">
        <f>IF(COUNTIF($B$2:B2598,B2598)=1,1,0)</f>
        <v>0</v>
      </c>
      <c r="AB2598" s="17">
        <f>IF(COUNTIF($F$2:F2598,F2598)=1,1,0)</f>
        <v>0</v>
      </c>
    </row>
    <row r="2599" spans="1:28" x14ac:dyDescent="0.2">
      <c r="A2599" s="17">
        <v>2598</v>
      </c>
      <c r="B2599" t="s">
        <v>5739</v>
      </c>
      <c r="C2599" s="18">
        <v>42868</v>
      </c>
      <c r="D2599" s="18">
        <v>42872</v>
      </c>
      <c r="E2599" t="s">
        <v>77</v>
      </c>
      <c r="F2599" t="s">
        <v>2638</v>
      </c>
      <c r="G2599" t="s">
        <v>2639</v>
      </c>
      <c r="H2599" t="s">
        <v>68</v>
      </c>
      <c r="I2599" t="s">
        <v>54</v>
      </c>
      <c r="J2599" t="s">
        <v>524</v>
      </c>
      <c r="K2599" t="s">
        <v>281</v>
      </c>
      <c r="L2599">
        <v>47201</v>
      </c>
      <c r="M2599" t="s">
        <v>132</v>
      </c>
      <c r="N2599" t="s">
        <v>5036</v>
      </c>
      <c r="O2599" t="s">
        <v>73</v>
      </c>
      <c r="P2599" t="s">
        <v>86</v>
      </c>
      <c r="Q2599" t="s">
        <v>5037</v>
      </c>
      <c r="R2599" s="19">
        <v>530.34</v>
      </c>
      <c r="S2599" s="17">
        <v>2</v>
      </c>
      <c r="T2599" s="20">
        <v>0</v>
      </c>
      <c r="U2599" s="19">
        <v>95.461200000000005</v>
      </c>
      <c r="V2599" s="20">
        <f t="shared" si="200"/>
        <v>0.18</v>
      </c>
      <c r="W2599" s="17">
        <f t="shared" si="201"/>
        <v>2017</v>
      </c>
      <c r="X2599" t="str">
        <f t="shared" si="202"/>
        <v>May-2017</v>
      </c>
      <c r="Y2599" s="17">
        <f t="shared" si="203"/>
        <v>4</v>
      </c>
      <c r="Z2599" t="str">
        <f t="shared" si="204"/>
        <v>0% (No Discount)</v>
      </c>
      <c r="AA2599" s="17">
        <f>IF(COUNTIF($B$2:B2599,B2599)=1,1,0)</f>
        <v>0</v>
      </c>
      <c r="AB2599" s="17">
        <f>IF(COUNTIF($F$2:F2599,F2599)=1,1,0)</f>
        <v>0</v>
      </c>
    </row>
    <row r="2600" spans="1:28" x14ac:dyDescent="0.2">
      <c r="A2600" s="17">
        <v>2599</v>
      </c>
      <c r="B2600" t="s">
        <v>5739</v>
      </c>
      <c r="C2600" s="18">
        <v>42868</v>
      </c>
      <c r="D2600" s="18">
        <v>42872</v>
      </c>
      <c r="E2600" t="s">
        <v>77</v>
      </c>
      <c r="F2600" t="s">
        <v>2638</v>
      </c>
      <c r="G2600" t="s">
        <v>2639</v>
      </c>
      <c r="H2600" t="s">
        <v>68</v>
      </c>
      <c r="I2600" t="s">
        <v>54</v>
      </c>
      <c r="J2600" t="s">
        <v>524</v>
      </c>
      <c r="K2600" t="s">
        <v>281</v>
      </c>
      <c r="L2600">
        <v>47201</v>
      </c>
      <c r="M2600" t="s">
        <v>132</v>
      </c>
      <c r="N2600" t="s">
        <v>5741</v>
      </c>
      <c r="O2600" t="s">
        <v>73</v>
      </c>
      <c r="P2600" t="s">
        <v>117</v>
      </c>
      <c r="Q2600" t="s">
        <v>5742</v>
      </c>
      <c r="R2600" s="19">
        <v>14.94</v>
      </c>
      <c r="S2600" s="17">
        <v>3</v>
      </c>
      <c r="T2600" s="20">
        <v>0</v>
      </c>
      <c r="U2600" s="19">
        <v>7.3205999999999998</v>
      </c>
      <c r="V2600" s="20">
        <f t="shared" si="200"/>
        <v>0.49</v>
      </c>
      <c r="W2600" s="17">
        <f t="shared" si="201"/>
        <v>2017</v>
      </c>
      <c r="X2600" t="str">
        <f t="shared" si="202"/>
        <v>May-2017</v>
      </c>
      <c r="Y2600" s="17">
        <f t="shared" si="203"/>
        <v>4</v>
      </c>
      <c r="Z2600" t="str">
        <f t="shared" si="204"/>
        <v>0% (No Discount)</v>
      </c>
      <c r="AA2600" s="17">
        <f>IF(COUNTIF($B$2:B2600,B2600)=1,1,0)</f>
        <v>0</v>
      </c>
      <c r="AB2600" s="17">
        <f>IF(COUNTIF($F$2:F2600,F2600)=1,1,0)</f>
        <v>0</v>
      </c>
    </row>
    <row r="2601" spans="1:28" x14ac:dyDescent="0.2">
      <c r="A2601" s="17">
        <v>2600</v>
      </c>
      <c r="B2601" t="s">
        <v>5743</v>
      </c>
      <c r="C2601" s="18">
        <v>42848</v>
      </c>
      <c r="D2601" s="18">
        <v>42854</v>
      </c>
      <c r="E2601" t="s">
        <v>77</v>
      </c>
      <c r="F2601" t="s">
        <v>773</v>
      </c>
      <c r="G2601" t="s">
        <v>774</v>
      </c>
      <c r="H2601" t="s">
        <v>53</v>
      </c>
      <c r="I2601" t="s">
        <v>54</v>
      </c>
      <c r="J2601" t="s">
        <v>293</v>
      </c>
      <c r="K2601" t="s">
        <v>294</v>
      </c>
      <c r="L2601">
        <v>10024</v>
      </c>
      <c r="M2601" t="s">
        <v>175</v>
      </c>
      <c r="N2601" t="s">
        <v>5390</v>
      </c>
      <c r="O2601" t="s">
        <v>73</v>
      </c>
      <c r="P2601" t="s">
        <v>105</v>
      </c>
      <c r="Q2601" t="s">
        <v>5391</v>
      </c>
      <c r="R2601" s="19">
        <v>121.94</v>
      </c>
      <c r="S2601" s="17">
        <v>2</v>
      </c>
      <c r="T2601" s="20">
        <v>0</v>
      </c>
      <c r="U2601" s="19">
        <v>35.3626</v>
      </c>
      <c r="V2601" s="20">
        <f t="shared" si="200"/>
        <v>0.29000000000000004</v>
      </c>
      <c r="W2601" s="17">
        <f t="shared" si="201"/>
        <v>2017</v>
      </c>
      <c r="X2601" t="str">
        <f t="shared" si="202"/>
        <v>Apr-2017</v>
      </c>
      <c r="Y2601" s="17">
        <f t="shared" si="203"/>
        <v>6</v>
      </c>
      <c r="Z2601" t="str">
        <f t="shared" si="204"/>
        <v>0% (No Discount)</v>
      </c>
      <c r="AA2601" s="17">
        <f>IF(COUNTIF($B$2:B2601,B2601)=1,1,0)</f>
        <v>1</v>
      </c>
      <c r="AB2601" s="17">
        <f>IF(COUNTIF($F$2:F2601,F2601)=1,1,0)</f>
        <v>0</v>
      </c>
    </row>
    <row r="2602" spans="1:28" x14ac:dyDescent="0.2">
      <c r="A2602" s="17">
        <v>2601</v>
      </c>
      <c r="B2602" t="s">
        <v>5743</v>
      </c>
      <c r="C2602" s="18">
        <v>42848</v>
      </c>
      <c r="D2602" s="18">
        <v>42854</v>
      </c>
      <c r="E2602" t="s">
        <v>77</v>
      </c>
      <c r="F2602" t="s">
        <v>773</v>
      </c>
      <c r="G2602" t="s">
        <v>774</v>
      </c>
      <c r="H2602" t="s">
        <v>53</v>
      </c>
      <c r="I2602" t="s">
        <v>54</v>
      </c>
      <c r="J2602" t="s">
        <v>293</v>
      </c>
      <c r="K2602" t="s">
        <v>294</v>
      </c>
      <c r="L2602">
        <v>10024</v>
      </c>
      <c r="M2602" t="s">
        <v>175</v>
      </c>
      <c r="N2602" t="s">
        <v>1436</v>
      </c>
      <c r="O2602" t="s">
        <v>73</v>
      </c>
      <c r="P2602" t="s">
        <v>606</v>
      </c>
      <c r="Q2602" t="s">
        <v>1437</v>
      </c>
      <c r="R2602" s="19">
        <v>122.71</v>
      </c>
      <c r="S2602" s="17">
        <v>7</v>
      </c>
      <c r="T2602" s="20">
        <v>0</v>
      </c>
      <c r="U2602" s="19">
        <v>36.813000000000002</v>
      </c>
      <c r="V2602" s="20">
        <f t="shared" si="200"/>
        <v>0.30000000000000004</v>
      </c>
      <c r="W2602" s="17">
        <f t="shared" si="201"/>
        <v>2017</v>
      </c>
      <c r="X2602" t="str">
        <f t="shared" si="202"/>
        <v>Apr-2017</v>
      </c>
      <c r="Y2602" s="17">
        <f t="shared" si="203"/>
        <v>6</v>
      </c>
      <c r="Z2602" t="str">
        <f t="shared" si="204"/>
        <v>0% (No Discount)</v>
      </c>
      <c r="AA2602" s="17">
        <f>IF(COUNTIF($B$2:B2602,B2602)=1,1,0)</f>
        <v>0</v>
      </c>
      <c r="AB2602" s="17">
        <f>IF(COUNTIF($F$2:F2602,F2602)=1,1,0)</f>
        <v>0</v>
      </c>
    </row>
    <row r="2603" spans="1:28" x14ac:dyDescent="0.2">
      <c r="A2603" s="17">
        <v>2602</v>
      </c>
      <c r="B2603" t="s">
        <v>5744</v>
      </c>
      <c r="C2603" s="18">
        <v>42525</v>
      </c>
      <c r="D2603" s="18">
        <v>42525</v>
      </c>
      <c r="E2603" t="s">
        <v>1320</v>
      </c>
      <c r="F2603" t="s">
        <v>5745</v>
      </c>
      <c r="G2603" t="s">
        <v>5746</v>
      </c>
      <c r="H2603" t="s">
        <v>53</v>
      </c>
      <c r="I2603" t="s">
        <v>54</v>
      </c>
      <c r="J2603" t="s">
        <v>293</v>
      </c>
      <c r="K2603" t="s">
        <v>294</v>
      </c>
      <c r="L2603">
        <v>10035</v>
      </c>
      <c r="M2603" t="s">
        <v>175</v>
      </c>
      <c r="N2603" t="s">
        <v>3220</v>
      </c>
      <c r="O2603" t="s">
        <v>73</v>
      </c>
      <c r="P2603" t="s">
        <v>117</v>
      </c>
      <c r="Q2603" t="s">
        <v>213</v>
      </c>
      <c r="R2603" s="19">
        <v>14.94</v>
      </c>
      <c r="S2603" s="17">
        <v>3</v>
      </c>
      <c r="T2603" s="20">
        <v>0</v>
      </c>
      <c r="U2603" s="19">
        <v>7.0217999999999998</v>
      </c>
      <c r="V2603" s="20">
        <f t="shared" si="200"/>
        <v>0.47000000000000003</v>
      </c>
      <c r="W2603" s="17">
        <f t="shared" si="201"/>
        <v>2016</v>
      </c>
      <c r="X2603" t="str">
        <f t="shared" si="202"/>
        <v>Jun-2016</v>
      </c>
      <c r="Y2603" s="17">
        <f t="shared" si="203"/>
        <v>0</v>
      </c>
      <c r="Z2603" t="str">
        <f t="shared" si="204"/>
        <v>0% (No Discount)</v>
      </c>
      <c r="AA2603" s="17">
        <f>IF(COUNTIF($B$2:B2603,B2603)=1,1,0)</f>
        <v>1</v>
      </c>
      <c r="AB2603" s="17">
        <f>IF(COUNTIF($F$2:F2603,F2603)=1,1,0)</f>
        <v>1</v>
      </c>
    </row>
    <row r="2604" spans="1:28" x14ac:dyDescent="0.2">
      <c r="A2604" s="17">
        <v>2603</v>
      </c>
      <c r="B2604" t="s">
        <v>5744</v>
      </c>
      <c r="C2604" s="18">
        <v>42525</v>
      </c>
      <c r="D2604" s="18">
        <v>42525</v>
      </c>
      <c r="E2604" t="s">
        <v>1320</v>
      </c>
      <c r="F2604" t="s">
        <v>5745</v>
      </c>
      <c r="G2604" t="s">
        <v>5746</v>
      </c>
      <c r="H2604" t="s">
        <v>53</v>
      </c>
      <c r="I2604" t="s">
        <v>54</v>
      </c>
      <c r="J2604" t="s">
        <v>293</v>
      </c>
      <c r="K2604" t="s">
        <v>294</v>
      </c>
      <c r="L2604">
        <v>10035</v>
      </c>
      <c r="M2604" t="s">
        <v>175</v>
      </c>
      <c r="N2604" t="s">
        <v>5747</v>
      </c>
      <c r="O2604" t="s">
        <v>98</v>
      </c>
      <c r="P2604" t="s">
        <v>711</v>
      </c>
      <c r="Q2604" t="s">
        <v>5748</v>
      </c>
      <c r="R2604" s="19">
        <v>1349.85</v>
      </c>
      <c r="S2604" s="17">
        <v>3</v>
      </c>
      <c r="T2604" s="20">
        <v>0</v>
      </c>
      <c r="U2604" s="19">
        <v>364.45949999999999</v>
      </c>
      <c r="V2604" s="20">
        <f t="shared" si="200"/>
        <v>0.27</v>
      </c>
      <c r="W2604" s="17">
        <f t="shared" si="201"/>
        <v>2016</v>
      </c>
      <c r="X2604" t="str">
        <f t="shared" si="202"/>
        <v>Jun-2016</v>
      </c>
      <c r="Y2604" s="17">
        <f t="shared" si="203"/>
        <v>0</v>
      </c>
      <c r="Z2604" t="str">
        <f t="shared" si="204"/>
        <v>0% (No Discount)</v>
      </c>
      <c r="AA2604" s="17">
        <f>IF(COUNTIF($B$2:B2604,B2604)=1,1,0)</f>
        <v>0</v>
      </c>
      <c r="AB2604" s="17">
        <f>IF(COUNTIF($F$2:F2604,F2604)=1,1,0)</f>
        <v>0</v>
      </c>
    </row>
    <row r="2605" spans="1:28" x14ac:dyDescent="0.2">
      <c r="A2605" s="17">
        <v>2604</v>
      </c>
      <c r="B2605" t="s">
        <v>5744</v>
      </c>
      <c r="C2605" s="18">
        <v>42525</v>
      </c>
      <c r="D2605" s="18">
        <v>42525</v>
      </c>
      <c r="E2605" t="s">
        <v>1320</v>
      </c>
      <c r="F2605" t="s">
        <v>5745</v>
      </c>
      <c r="G2605" t="s">
        <v>5746</v>
      </c>
      <c r="H2605" t="s">
        <v>53</v>
      </c>
      <c r="I2605" t="s">
        <v>54</v>
      </c>
      <c r="J2605" t="s">
        <v>293</v>
      </c>
      <c r="K2605" t="s">
        <v>294</v>
      </c>
      <c r="L2605">
        <v>10035</v>
      </c>
      <c r="M2605" t="s">
        <v>175</v>
      </c>
      <c r="N2605" t="s">
        <v>4245</v>
      </c>
      <c r="O2605" t="s">
        <v>59</v>
      </c>
      <c r="P2605" t="s">
        <v>60</v>
      </c>
      <c r="Q2605" t="s">
        <v>4246</v>
      </c>
      <c r="R2605" s="19">
        <v>136.78399999999999</v>
      </c>
      <c r="S2605" s="17">
        <v>1</v>
      </c>
      <c r="T2605" s="20">
        <v>0.2</v>
      </c>
      <c r="U2605" s="19">
        <v>5.1294000000000004</v>
      </c>
      <c r="V2605" s="20">
        <f t="shared" si="200"/>
        <v>3.7500000000000006E-2</v>
      </c>
      <c r="W2605" s="17">
        <f t="shared" si="201"/>
        <v>2016</v>
      </c>
      <c r="X2605" t="str">
        <f t="shared" si="202"/>
        <v>Jun-2016</v>
      </c>
      <c r="Y2605" s="17">
        <f t="shared" si="203"/>
        <v>0</v>
      </c>
      <c r="Z2605" t="str">
        <f t="shared" si="204"/>
        <v>11-20%</v>
      </c>
      <c r="AA2605" s="17">
        <f>IF(COUNTIF($B$2:B2605,B2605)=1,1,0)</f>
        <v>0</v>
      </c>
      <c r="AB2605" s="17">
        <f>IF(COUNTIF($F$2:F2605,F2605)=1,1,0)</f>
        <v>0</v>
      </c>
    </row>
    <row r="2606" spans="1:28" x14ac:dyDescent="0.2">
      <c r="A2606" s="17">
        <v>2605</v>
      </c>
      <c r="B2606" t="s">
        <v>5744</v>
      </c>
      <c r="C2606" s="18">
        <v>42525</v>
      </c>
      <c r="D2606" s="18">
        <v>42525</v>
      </c>
      <c r="E2606" t="s">
        <v>1320</v>
      </c>
      <c r="F2606" t="s">
        <v>5745</v>
      </c>
      <c r="G2606" t="s">
        <v>5746</v>
      </c>
      <c r="H2606" t="s">
        <v>53</v>
      </c>
      <c r="I2606" t="s">
        <v>54</v>
      </c>
      <c r="J2606" t="s">
        <v>293</v>
      </c>
      <c r="K2606" t="s">
        <v>294</v>
      </c>
      <c r="L2606">
        <v>10035</v>
      </c>
      <c r="M2606" t="s">
        <v>175</v>
      </c>
      <c r="N2606" t="s">
        <v>2662</v>
      </c>
      <c r="O2606" t="s">
        <v>59</v>
      </c>
      <c r="P2606" t="s">
        <v>92</v>
      </c>
      <c r="Q2606" t="s">
        <v>2663</v>
      </c>
      <c r="R2606" s="19">
        <v>61.12</v>
      </c>
      <c r="S2606" s="17">
        <v>4</v>
      </c>
      <c r="T2606" s="20">
        <v>0</v>
      </c>
      <c r="U2606" s="19">
        <v>20.780799999999999</v>
      </c>
      <c r="V2606" s="20">
        <f t="shared" si="200"/>
        <v>0.34</v>
      </c>
      <c r="W2606" s="17">
        <f t="shared" si="201"/>
        <v>2016</v>
      </c>
      <c r="X2606" t="str">
        <f t="shared" si="202"/>
        <v>Jun-2016</v>
      </c>
      <c r="Y2606" s="17">
        <f t="shared" si="203"/>
        <v>0</v>
      </c>
      <c r="Z2606" t="str">
        <f t="shared" si="204"/>
        <v>0% (No Discount)</v>
      </c>
      <c r="AA2606" s="17">
        <f>IF(COUNTIF($B$2:B2606,B2606)=1,1,0)</f>
        <v>0</v>
      </c>
      <c r="AB2606" s="17">
        <f>IF(COUNTIF($F$2:F2606,F2606)=1,1,0)</f>
        <v>0</v>
      </c>
    </row>
    <row r="2607" spans="1:28" x14ac:dyDescent="0.2">
      <c r="A2607" s="17">
        <v>2606</v>
      </c>
      <c r="B2607" t="s">
        <v>5749</v>
      </c>
      <c r="C2607" s="18">
        <v>41989</v>
      </c>
      <c r="D2607" s="18">
        <v>41994</v>
      </c>
      <c r="E2607" t="s">
        <v>77</v>
      </c>
      <c r="F2607" t="s">
        <v>5750</v>
      </c>
      <c r="G2607" t="s">
        <v>5751</v>
      </c>
      <c r="H2607" t="s">
        <v>68</v>
      </c>
      <c r="I2607" t="s">
        <v>54</v>
      </c>
      <c r="J2607" t="s">
        <v>1553</v>
      </c>
      <c r="K2607" t="s">
        <v>81</v>
      </c>
      <c r="L2607">
        <v>32216</v>
      </c>
      <c r="M2607" t="s">
        <v>57</v>
      </c>
      <c r="N2607" t="s">
        <v>4269</v>
      </c>
      <c r="O2607" t="s">
        <v>73</v>
      </c>
      <c r="P2607" t="s">
        <v>102</v>
      </c>
      <c r="Q2607" t="s">
        <v>4270</v>
      </c>
      <c r="R2607" s="19">
        <v>1.167</v>
      </c>
      <c r="S2607" s="17">
        <v>1</v>
      </c>
      <c r="T2607" s="20">
        <v>0.7</v>
      </c>
      <c r="U2607" s="19">
        <v>-0.85580000000000001</v>
      </c>
      <c r="V2607" s="20">
        <f t="shared" si="200"/>
        <v>-0.73333333333333328</v>
      </c>
      <c r="W2607" s="17">
        <f t="shared" si="201"/>
        <v>2014</v>
      </c>
      <c r="X2607" t="str">
        <f t="shared" si="202"/>
        <v>Dec-2014</v>
      </c>
      <c r="Y2607" s="17">
        <f t="shared" si="203"/>
        <v>5</v>
      </c>
      <c r="Z2607" t="str">
        <f t="shared" si="204"/>
        <v>Over 50%</v>
      </c>
      <c r="AA2607" s="17">
        <f>IF(COUNTIF($B$2:B2607,B2607)=1,1,0)</f>
        <v>1</v>
      </c>
      <c r="AB2607" s="17">
        <f>IF(COUNTIF($F$2:F2607,F2607)=1,1,0)</f>
        <v>1</v>
      </c>
    </row>
    <row r="2608" spans="1:28" x14ac:dyDescent="0.2">
      <c r="A2608" s="17">
        <v>2607</v>
      </c>
      <c r="B2608" t="s">
        <v>5752</v>
      </c>
      <c r="C2608" s="18">
        <v>42433</v>
      </c>
      <c r="D2608" s="18">
        <v>42439</v>
      </c>
      <c r="E2608" t="s">
        <v>77</v>
      </c>
      <c r="F2608" t="s">
        <v>3799</v>
      </c>
      <c r="G2608" t="s">
        <v>3800</v>
      </c>
      <c r="H2608" t="s">
        <v>129</v>
      </c>
      <c r="I2608" t="s">
        <v>54</v>
      </c>
      <c r="J2608" t="s">
        <v>977</v>
      </c>
      <c r="K2608" t="s">
        <v>70</v>
      </c>
      <c r="L2608">
        <v>92024</v>
      </c>
      <c r="M2608" t="s">
        <v>71</v>
      </c>
      <c r="N2608" t="s">
        <v>5753</v>
      </c>
      <c r="O2608" t="s">
        <v>73</v>
      </c>
      <c r="P2608" t="s">
        <v>95</v>
      </c>
      <c r="Q2608" t="s">
        <v>5754</v>
      </c>
      <c r="R2608" s="19">
        <v>16.989999999999998</v>
      </c>
      <c r="S2608" s="17">
        <v>1</v>
      </c>
      <c r="T2608" s="20">
        <v>0</v>
      </c>
      <c r="U2608" s="19">
        <v>4.9271000000000003</v>
      </c>
      <c r="V2608" s="20">
        <f t="shared" si="200"/>
        <v>0.29000000000000004</v>
      </c>
      <c r="W2608" s="17">
        <f t="shared" si="201"/>
        <v>2016</v>
      </c>
      <c r="X2608" t="str">
        <f t="shared" si="202"/>
        <v>Mar-2016</v>
      </c>
      <c r="Y2608" s="17">
        <f t="shared" si="203"/>
        <v>6</v>
      </c>
      <c r="Z2608" t="str">
        <f t="shared" si="204"/>
        <v>0% (No Discount)</v>
      </c>
      <c r="AA2608" s="17">
        <f>IF(COUNTIF($B$2:B2608,B2608)=1,1,0)</f>
        <v>1</v>
      </c>
      <c r="AB2608" s="17">
        <f>IF(COUNTIF($F$2:F2608,F2608)=1,1,0)</f>
        <v>0</v>
      </c>
    </row>
    <row r="2609" spans="1:28" x14ac:dyDescent="0.2">
      <c r="A2609" s="17">
        <v>2608</v>
      </c>
      <c r="B2609" t="s">
        <v>5755</v>
      </c>
      <c r="C2609" s="18">
        <v>41968</v>
      </c>
      <c r="D2609" s="18">
        <v>41973</v>
      </c>
      <c r="E2609" t="s">
        <v>77</v>
      </c>
      <c r="F2609" t="s">
        <v>4960</v>
      </c>
      <c r="G2609" t="s">
        <v>4961</v>
      </c>
      <c r="H2609" t="s">
        <v>68</v>
      </c>
      <c r="I2609" t="s">
        <v>54</v>
      </c>
      <c r="J2609" t="s">
        <v>1157</v>
      </c>
      <c r="K2609" t="s">
        <v>131</v>
      </c>
      <c r="L2609">
        <v>76017</v>
      </c>
      <c r="M2609" t="s">
        <v>132</v>
      </c>
      <c r="N2609" t="s">
        <v>5756</v>
      </c>
      <c r="O2609" t="s">
        <v>98</v>
      </c>
      <c r="P2609" t="s">
        <v>188</v>
      </c>
      <c r="Q2609" t="s">
        <v>5757</v>
      </c>
      <c r="R2609" s="19">
        <v>24.672000000000001</v>
      </c>
      <c r="S2609" s="17">
        <v>3</v>
      </c>
      <c r="T2609" s="20">
        <v>0.2</v>
      </c>
      <c r="U2609" s="19">
        <v>0</v>
      </c>
      <c r="V2609" s="20">
        <f t="shared" si="200"/>
        <v>0</v>
      </c>
      <c r="W2609" s="17">
        <f t="shared" si="201"/>
        <v>2014</v>
      </c>
      <c r="X2609" t="str">
        <f t="shared" si="202"/>
        <v>Nov-2014</v>
      </c>
      <c r="Y2609" s="17">
        <f t="shared" si="203"/>
        <v>5</v>
      </c>
      <c r="Z2609" t="str">
        <f t="shared" si="204"/>
        <v>11-20%</v>
      </c>
      <c r="AA2609" s="17">
        <f>IF(COUNTIF($B$2:B2609,B2609)=1,1,0)</f>
        <v>1</v>
      </c>
      <c r="AB2609" s="17">
        <f>IF(COUNTIF($F$2:F2609,F2609)=1,1,0)</f>
        <v>0</v>
      </c>
    </row>
    <row r="2610" spans="1:28" x14ac:dyDescent="0.2">
      <c r="A2610" s="17">
        <v>2609</v>
      </c>
      <c r="B2610" t="s">
        <v>5755</v>
      </c>
      <c r="C2610" s="18">
        <v>41968</v>
      </c>
      <c r="D2610" s="18">
        <v>41973</v>
      </c>
      <c r="E2610" t="s">
        <v>77</v>
      </c>
      <c r="F2610" t="s">
        <v>4960</v>
      </c>
      <c r="G2610" t="s">
        <v>4961</v>
      </c>
      <c r="H2610" t="s">
        <v>68</v>
      </c>
      <c r="I2610" t="s">
        <v>54</v>
      </c>
      <c r="J2610" t="s">
        <v>1157</v>
      </c>
      <c r="K2610" t="s">
        <v>131</v>
      </c>
      <c r="L2610">
        <v>76017</v>
      </c>
      <c r="M2610" t="s">
        <v>132</v>
      </c>
      <c r="N2610" t="s">
        <v>1582</v>
      </c>
      <c r="O2610" t="s">
        <v>73</v>
      </c>
      <c r="P2610" t="s">
        <v>74</v>
      </c>
      <c r="Q2610" t="s">
        <v>1583</v>
      </c>
      <c r="R2610" s="19">
        <v>2.52</v>
      </c>
      <c r="S2610" s="17">
        <v>1</v>
      </c>
      <c r="T2610" s="20">
        <v>0.2</v>
      </c>
      <c r="U2610" s="19">
        <v>0.88200000000000001</v>
      </c>
      <c r="V2610" s="20">
        <f t="shared" si="200"/>
        <v>0.35</v>
      </c>
      <c r="W2610" s="17">
        <f t="shared" si="201"/>
        <v>2014</v>
      </c>
      <c r="X2610" t="str">
        <f t="shared" si="202"/>
        <v>Nov-2014</v>
      </c>
      <c r="Y2610" s="17">
        <f t="shared" si="203"/>
        <v>5</v>
      </c>
      <c r="Z2610" t="str">
        <f t="shared" si="204"/>
        <v>11-20%</v>
      </c>
      <c r="AA2610" s="17">
        <f>IF(COUNTIF($B$2:B2610,B2610)=1,1,0)</f>
        <v>0</v>
      </c>
      <c r="AB2610" s="17">
        <f>IF(COUNTIF($F$2:F2610,F2610)=1,1,0)</f>
        <v>0</v>
      </c>
    </row>
    <row r="2611" spans="1:28" x14ac:dyDescent="0.2">
      <c r="A2611" s="17">
        <v>2610</v>
      </c>
      <c r="B2611" t="s">
        <v>5755</v>
      </c>
      <c r="C2611" s="18">
        <v>41968</v>
      </c>
      <c r="D2611" s="18">
        <v>41973</v>
      </c>
      <c r="E2611" t="s">
        <v>77</v>
      </c>
      <c r="F2611" t="s">
        <v>4960</v>
      </c>
      <c r="G2611" t="s">
        <v>4961</v>
      </c>
      <c r="H2611" t="s">
        <v>68</v>
      </c>
      <c r="I2611" t="s">
        <v>54</v>
      </c>
      <c r="J2611" t="s">
        <v>1157</v>
      </c>
      <c r="K2611" t="s">
        <v>131</v>
      </c>
      <c r="L2611">
        <v>76017</v>
      </c>
      <c r="M2611" t="s">
        <v>132</v>
      </c>
      <c r="N2611" t="s">
        <v>82</v>
      </c>
      <c r="O2611" t="s">
        <v>59</v>
      </c>
      <c r="P2611" t="s">
        <v>83</v>
      </c>
      <c r="Q2611" t="s">
        <v>84</v>
      </c>
      <c r="R2611" s="19">
        <v>1218.7349999999999</v>
      </c>
      <c r="S2611" s="17">
        <v>5</v>
      </c>
      <c r="T2611" s="20">
        <v>0.3</v>
      </c>
      <c r="U2611" s="19">
        <v>-121.87350000000001</v>
      </c>
      <c r="V2611" s="20">
        <f t="shared" si="200"/>
        <v>-0.10000000000000002</v>
      </c>
      <c r="W2611" s="17">
        <f t="shared" si="201"/>
        <v>2014</v>
      </c>
      <c r="X2611" t="str">
        <f t="shared" si="202"/>
        <v>Nov-2014</v>
      </c>
      <c r="Y2611" s="17">
        <f t="shared" si="203"/>
        <v>5</v>
      </c>
      <c r="Z2611" t="str">
        <f t="shared" si="204"/>
        <v>21-30%</v>
      </c>
      <c r="AA2611" s="17">
        <f>IF(COUNTIF($B$2:B2611,B2611)=1,1,0)</f>
        <v>0</v>
      </c>
      <c r="AB2611" s="17">
        <f>IF(COUNTIF($F$2:F2611,F2611)=1,1,0)</f>
        <v>0</v>
      </c>
    </row>
    <row r="2612" spans="1:28" x14ac:dyDescent="0.2">
      <c r="A2612" s="17">
        <v>2611</v>
      </c>
      <c r="B2612" t="s">
        <v>5755</v>
      </c>
      <c r="C2612" s="18">
        <v>41968</v>
      </c>
      <c r="D2612" s="18">
        <v>41973</v>
      </c>
      <c r="E2612" t="s">
        <v>77</v>
      </c>
      <c r="F2612" t="s">
        <v>4960</v>
      </c>
      <c r="G2612" t="s">
        <v>4961</v>
      </c>
      <c r="H2612" t="s">
        <v>68</v>
      </c>
      <c r="I2612" t="s">
        <v>54</v>
      </c>
      <c r="J2612" t="s">
        <v>1157</v>
      </c>
      <c r="K2612" t="s">
        <v>131</v>
      </c>
      <c r="L2612">
        <v>76017</v>
      </c>
      <c r="M2612" t="s">
        <v>132</v>
      </c>
      <c r="N2612" t="s">
        <v>5012</v>
      </c>
      <c r="O2612" t="s">
        <v>73</v>
      </c>
      <c r="P2612" t="s">
        <v>74</v>
      </c>
      <c r="Q2612" t="s">
        <v>5013</v>
      </c>
      <c r="R2612" s="19">
        <v>5.9039999999999999</v>
      </c>
      <c r="S2612" s="17">
        <v>2</v>
      </c>
      <c r="T2612" s="20">
        <v>0.2</v>
      </c>
      <c r="U2612" s="19">
        <v>1.9925999999999999</v>
      </c>
      <c r="V2612" s="20">
        <f t="shared" si="200"/>
        <v>0.33749999999999997</v>
      </c>
      <c r="W2612" s="17">
        <f t="shared" si="201"/>
        <v>2014</v>
      </c>
      <c r="X2612" t="str">
        <f t="shared" si="202"/>
        <v>Nov-2014</v>
      </c>
      <c r="Y2612" s="17">
        <f t="shared" si="203"/>
        <v>5</v>
      </c>
      <c r="Z2612" t="str">
        <f t="shared" si="204"/>
        <v>11-20%</v>
      </c>
      <c r="AA2612" s="17">
        <f>IF(COUNTIF($B$2:B2612,B2612)=1,1,0)</f>
        <v>0</v>
      </c>
      <c r="AB2612" s="17">
        <f>IF(COUNTIF($F$2:F2612,F2612)=1,1,0)</f>
        <v>0</v>
      </c>
    </row>
    <row r="2613" spans="1:28" x14ac:dyDescent="0.2">
      <c r="A2613" s="17">
        <v>2612</v>
      </c>
      <c r="B2613" t="s">
        <v>5755</v>
      </c>
      <c r="C2613" s="18">
        <v>41968</v>
      </c>
      <c r="D2613" s="18">
        <v>41973</v>
      </c>
      <c r="E2613" t="s">
        <v>77</v>
      </c>
      <c r="F2613" t="s">
        <v>4960</v>
      </c>
      <c r="G2613" t="s">
        <v>4961</v>
      </c>
      <c r="H2613" t="s">
        <v>68</v>
      </c>
      <c r="I2613" t="s">
        <v>54</v>
      </c>
      <c r="J2613" t="s">
        <v>1157</v>
      </c>
      <c r="K2613" t="s">
        <v>131</v>
      </c>
      <c r="L2613">
        <v>76017</v>
      </c>
      <c r="M2613" t="s">
        <v>132</v>
      </c>
      <c r="N2613" t="s">
        <v>3100</v>
      </c>
      <c r="O2613" t="s">
        <v>73</v>
      </c>
      <c r="P2613" t="s">
        <v>117</v>
      </c>
      <c r="Q2613" t="s">
        <v>3101</v>
      </c>
      <c r="R2613" s="19">
        <v>15.696</v>
      </c>
      <c r="S2613" s="17">
        <v>3</v>
      </c>
      <c r="T2613" s="20">
        <v>0.2</v>
      </c>
      <c r="U2613" s="19">
        <v>5.1012000000000004</v>
      </c>
      <c r="V2613" s="20">
        <f t="shared" si="200"/>
        <v>0.32500000000000001</v>
      </c>
      <c r="W2613" s="17">
        <f t="shared" si="201"/>
        <v>2014</v>
      </c>
      <c r="X2613" t="str">
        <f t="shared" si="202"/>
        <v>Nov-2014</v>
      </c>
      <c r="Y2613" s="17">
        <f t="shared" si="203"/>
        <v>5</v>
      </c>
      <c r="Z2613" t="str">
        <f t="shared" si="204"/>
        <v>11-20%</v>
      </c>
      <c r="AA2613" s="17">
        <f>IF(COUNTIF($B$2:B2613,B2613)=1,1,0)</f>
        <v>0</v>
      </c>
      <c r="AB2613" s="17">
        <f>IF(COUNTIF($F$2:F2613,F2613)=1,1,0)</f>
        <v>0</v>
      </c>
    </row>
    <row r="2614" spans="1:28" x14ac:dyDescent="0.2">
      <c r="A2614" s="17">
        <v>2613</v>
      </c>
      <c r="B2614" t="s">
        <v>5755</v>
      </c>
      <c r="C2614" s="18">
        <v>41968</v>
      </c>
      <c r="D2614" s="18">
        <v>41973</v>
      </c>
      <c r="E2614" t="s">
        <v>77</v>
      </c>
      <c r="F2614" t="s">
        <v>4960</v>
      </c>
      <c r="G2614" t="s">
        <v>4961</v>
      </c>
      <c r="H2614" t="s">
        <v>68</v>
      </c>
      <c r="I2614" t="s">
        <v>54</v>
      </c>
      <c r="J2614" t="s">
        <v>1157</v>
      </c>
      <c r="K2614" t="s">
        <v>131</v>
      </c>
      <c r="L2614">
        <v>76017</v>
      </c>
      <c r="M2614" t="s">
        <v>132</v>
      </c>
      <c r="N2614" t="s">
        <v>2101</v>
      </c>
      <c r="O2614" t="s">
        <v>59</v>
      </c>
      <c r="P2614" t="s">
        <v>92</v>
      </c>
      <c r="Q2614" t="s">
        <v>2102</v>
      </c>
      <c r="R2614" s="19">
        <v>6.0960000000000001</v>
      </c>
      <c r="S2614" s="17">
        <v>3</v>
      </c>
      <c r="T2614" s="20">
        <v>0.6</v>
      </c>
      <c r="U2614" s="19">
        <v>-3.9624000000000001</v>
      </c>
      <c r="V2614" s="20">
        <f t="shared" si="200"/>
        <v>-0.65</v>
      </c>
      <c r="W2614" s="17">
        <f t="shared" si="201"/>
        <v>2014</v>
      </c>
      <c r="X2614" t="str">
        <f t="shared" si="202"/>
        <v>Nov-2014</v>
      </c>
      <c r="Y2614" s="17">
        <f t="shared" si="203"/>
        <v>5</v>
      </c>
      <c r="Z2614" t="str">
        <f t="shared" si="204"/>
        <v>Over 50%</v>
      </c>
      <c r="AA2614" s="17">
        <f>IF(COUNTIF($B$2:B2614,B2614)=1,1,0)</f>
        <v>0</v>
      </c>
      <c r="AB2614" s="17">
        <f>IF(COUNTIF($F$2:F2614,F2614)=1,1,0)</f>
        <v>0</v>
      </c>
    </row>
    <row r="2615" spans="1:28" x14ac:dyDescent="0.2">
      <c r="A2615" s="17">
        <v>2614</v>
      </c>
      <c r="B2615" t="s">
        <v>5758</v>
      </c>
      <c r="C2615" s="18">
        <v>42488</v>
      </c>
      <c r="D2615" s="18">
        <v>42495</v>
      </c>
      <c r="E2615" t="s">
        <v>77</v>
      </c>
      <c r="F2615" t="s">
        <v>5759</v>
      </c>
      <c r="G2615" t="s">
        <v>5760</v>
      </c>
      <c r="H2615" t="s">
        <v>68</v>
      </c>
      <c r="I2615" t="s">
        <v>54</v>
      </c>
      <c r="J2615" t="s">
        <v>69</v>
      </c>
      <c r="K2615" t="s">
        <v>70</v>
      </c>
      <c r="L2615">
        <v>90045</v>
      </c>
      <c r="M2615" t="s">
        <v>71</v>
      </c>
      <c r="N2615" t="s">
        <v>3137</v>
      </c>
      <c r="O2615" t="s">
        <v>59</v>
      </c>
      <c r="P2615" t="s">
        <v>63</v>
      </c>
      <c r="Q2615" t="s">
        <v>3138</v>
      </c>
      <c r="R2615" s="19">
        <v>41.567999999999998</v>
      </c>
      <c r="S2615" s="17">
        <v>2</v>
      </c>
      <c r="T2615" s="20">
        <v>0.2</v>
      </c>
      <c r="U2615" s="19">
        <v>2.5979999999999999</v>
      </c>
      <c r="V2615" s="20">
        <f t="shared" si="200"/>
        <v>6.25E-2</v>
      </c>
      <c r="W2615" s="17">
        <f t="shared" si="201"/>
        <v>2016</v>
      </c>
      <c r="X2615" t="str">
        <f t="shared" si="202"/>
        <v>Apr-2016</v>
      </c>
      <c r="Y2615" s="17">
        <f t="shared" si="203"/>
        <v>7</v>
      </c>
      <c r="Z2615" t="str">
        <f t="shared" si="204"/>
        <v>11-20%</v>
      </c>
      <c r="AA2615" s="17">
        <f>IF(COUNTIF($B$2:B2615,B2615)=1,1,0)</f>
        <v>1</v>
      </c>
      <c r="AB2615" s="17">
        <f>IF(COUNTIF($F$2:F2615,F2615)=1,1,0)</f>
        <v>1</v>
      </c>
    </row>
    <row r="2616" spans="1:28" x14ac:dyDescent="0.2">
      <c r="A2616" s="17">
        <v>2615</v>
      </c>
      <c r="B2616" t="s">
        <v>5761</v>
      </c>
      <c r="C2616" s="18">
        <v>41755</v>
      </c>
      <c r="D2616" s="18">
        <v>41762</v>
      </c>
      <c r="E2616" t="s">
        <v>77</v>
      </c>
      <c r="F2616" t="s">
        <v>5762</v>
      </c>
      <c r="G2616" t="s">
        <v>5763</v>
      </c>
      <c r="H2616" t="s">
        <v>68</v>
      </c>
      <c r="I2616" t="s">
        <v>54</v>
      </c>
      <c r="J2616" t="s">
        <v>69</v>
      </c>
      <c r="K2616" t="s">
        <v>70</v>
      </c>
      <c r="L2616">
        <v>90049</v>
      </c>
      <c r="M2616" t="s">
        <v>71</v>
      </c>
      <c r="N2616" t="s">
        <v>1493</v>
      </c>
      <c r="O2616" t="s">
        <v>59</v>
      </c>
      <c r="P2616" t="s">
        <v>63</v>
      </c>
      <c r="Q2616" t="s">
        <v>1494</v>
      </c>
      <c r="R2616" s="19">
        <v>230.28</v>
      </c>
      <c r="S2616" s="17">
        <v>3</v>
      </c>
      <c r="T2616" s="20">
        <v>0.2</v>
      </c>
      <c r="U2616" s="19">
        <v>23.027999999999999</v>
      </c>
      <c r="V2616" s="20">
        <f t="shared" si="200"/>
        <v>9.9999999999999992E-2</v>
      </c>
      <c r="W2616" s="17">
        <f t="shared" si="201"/>
        <v>2014</v>
      </c>
      <c r="X2616" t="str">
        <f t="shared" si="202"/>
        <v>Apr-2014</v>
      </c>
      <c r="Y2616" s="17">
        <f t="shared" si="203"/>
        <v>7</v>
      </c>
      <c r="Z2616" t="str">
        <f t="shared" si="204"/>
        <v>11-20%</v>
      </c>
      <c r="AA2616" s="17">
        <f>IF(COUNTIF($B$2:B2616,B2616)=1,1,0)</f>
        <v>1</v>
      </c>
      <c r="AB2616" s="17">
        <f>IF(COUNTIF($F$2:F2616,F2616)=1,1,0)</f>
        <v>1</v>
      </c>
    </row>
    <row r="2617" spans="1:28" x14ac:dyDescent="0.2">
      <c r="A2617" s="17">
        <v>2616</v>
      </c>
      <c r="B2617" t="s">
        <v>5761</v>
      </c>
      <c r="C2617" s="18">
        <v>41755</v>
      </c>
      <c r="D2617" s="18">
        <v>41762</v>
      </c>
      <c r="E2617" t="s">
        <v>77</v>
      </c>
      <c r="F2617" t="s">
        <v>5762</v>
      </c>
      <c r="G2617" t="s">
        <v>5763</v>
      </c>
      <c r="H2617" t="s">
        <v>68</v>
      </c>
      <c r="I2617" t="s">
        <v>54</v>
      </c>
      <c r="J2617" t="s">
        <v>69</v>
      </c>
      <c r="K2617" t="s">
        <v>70</v>
      </c>
      <c r="L2617">
        <v>90049</v>
      </c>
      <c r="M2617" t="s">
        <v>71</v>
      </c>
      <c r="N2617" t="s">
        <v>204</v>
      </c>
      <c r="O2617" t="s">
        <v>73</v>
      </c>
      <c r="P2617" t="s">
        <v>102</v>
      </c>
      <c r="Q2617" t="s">
        <v>205</v>
      </c>
      <c r="R2617" s="19">
        <v>18.288</v>
      </c>
      <c r="S2617" s="17">
        <v>6</v>
      </c>
      <c r="T2617" s="20">
        <v>0.2</v>
      </c>
      <c r="U2617" s="19">
        <v>5.7149999999999999</v>
      </c>
      <c r="V2617" s="20">
        <f t="shared" si="200"/>
        <v>0.3125</v>
      </c>
      <c r="W2617" s="17">
        <f t="shared" si="201"/>
        <v>2014</v>
      </c>
      <c r="X2617" t="str">
        <f t="shared" si="202"/>
        <v>Apr-2014</v>
      </c>
      <c r="Y2617" s="17">
        <f t="shared" si="203"/>
        <v>7</v>
      </c>
      <c r="Z2617" t="str">
        <f t="shared" si="204"/>
        <v>11-20%</v>
      </c>
      <c r="AA2617" s="17">
        <f>IF(COUNTIF($B$2:B2617,B2617)=1,1,0)</f>
        <v>0</v>
      </c>
      <c r="AB2617" s="17">
        <f>IF(COUNTIF($F$2:F2617,F2617)=1,1,0)</f>
        <v>0</v>
      </c>
    </row>
    <row r="2618" spans="1:28" x14ac:dyDescent="0.2">
      <c r="A2618" s="17">
        <v>2617</v>
      </c>
      <c r="B2618" t="s">
        <v>5764</v>
      </c>
      <c r="C2618" s="18">
        <v>42826</v>
      </c>
      <c r="D2618" s="18">
        <v>42830</v>
      </c>
      <c r="E2618" t="s">
        <v>77</v>
      </c>
      <c r="F2618" t="s">
        <v>2791</v>
      </c>
      <c r="G2618" t="s">
        <v>2792</v>
      </c>
      <c r="H2618" t="s">
        <v>53</v>
      </c>
      <c r="I2618" t="s">
        <v>54</v>
      </c>
      <c r="J2618" t="s">
        <v>154</v>
      </c>
      <c r="K2618" t="s">
        <v>70</v>
      </c>
      <c r="L2618">
        <v>94110</v>
      </c>
      <c r="M2618" t="s">
        <v>71</v>
      </c>
      <c r="N2618" t="s">
        <v>5765</v>
      </c>
      <c r="O2618" t="s">
        <v>73</v>
      </c>
      <c r="P2618" t="s">
        <v>74</v>
      </c>
      <c r="Q2618" t="s">
        <v>5766</v>
      </c>
      <c r="R2618" s="19">
        <v>5.78</v>
      </c>
      <c r="S2618" s="17">
        <v>2</v>
      </c>
      <c r="T2618" s="20">
        <v>0</v>
      </c>
      <c r="U2618" s="19">
        <v>2.7166000000000001</v>
      </c>
      <c r="V2618" s="20">
        <f t="shared" si="200"/>
        <v>0.47000000000000003</v>
      </c>
      <c r="W2618" s="17">
        <f t="shared" si="201"/>
        <v>2017</v>
      </c>
      <c r="X2618" t="str">
        <f t="shared" si="202"/>
        <v>Apr-2017</v>
      </c>
      <c r="Y2618" s="17">
        <f t="shared" si="203"/>
        <v>4</v>
      </c>
      <c r="Z2618" t="str">
        <f t="shared" si="204"/>
        <v>0% (No Discount)</v>
      </c>
      <c r="AA2618" s="17">
        <f>IF(COUNTIF($B$2:B2618,B2618)=1,1,0)</f>
        <v>1</v>
      </c>
      <c r="AB2618" s="17">
        <f>IF(COUNTIF($F$2:F2618,F2618)=1,1,0)</f>
        <v>0</v>
      </c>
    </row>
    <row r="2619" spans="1:28" x14ac:dyDescent="0.2">
      <c r="A2619" s="17">
        <v>2618</v>
      </c>
      <c r="B2619" t="s">
        <v>5764</v>
      </c>
      <c r="C2619" s="18">
        <v>42826</v>
      </c>
      <c r="D2619" s="18">
        <v>42830</v>
      </c>
      <c r="E2619" t="s">
        <v>77</v>
      </c>
      <c r="F2619" t="s">
        <v>2791</v>
      </c>
      <c r="G2619" t="s">
        <v>2792</v>
      </c>
      <c r="H2619" t="s">
        <v>53</v>
      </c>
      <c r="I2619" t="s">
        <v>54</v>
      </c>
      <c r="J2619" t="s">
        <v>154</v>
      </c>
      <c r="K2619" t="s">
        <v>70</v>
      </c>
      <c r="L2619">
        <v>94110</v>
      </c>
      <c r="M2619" t="s">
        <v>71</v>
      </c>
      <c r="N2619" t="s">
        <v>2647</v>
      </c>
      <c r="O2619" t="s">
        <v>73</v>
      </c>
      <c r="P2619" t="s">
        <v>102</v>
      </c>
      <c r="Q2619" t="s">
        <v>2648</v>
      </c>
      <c r="R2619" s="19">
        <v>121.68</v>
      </c>
      <c r="S2619" s="17">
        <v>13</v>
      </c>
      <c r="T2619" s="20">
        <v>0.2</v>
      </c>
      <c r="U2619" s="19">
        <v>38.024999999999999</v>
      </c>
      <c r="V2619" s="20">
        <f t="shared" si="200"/>
        <v>0.31249999999999994</v>
      </c>
      <c r="W2619" s="17">
        <f t="shared" si="201"/>
        <v>2017</v>
      </c>
      <c r="X2619" t="str">
        <f t="shared" si="202"/>
        <v>Apr-2017</v>
      </c>
      <c r="Y2619" s="17">
        <f t="shared" si="203"/>
        <v>4</v>
      </c>
      <c r="Z2619" t="str">
        <f t="shared" si="204"/>
        <v>11-20%</v>
      </c>
      <c r="AA2619" s="17">
        <f>IF(COUNTIF($B$2:B2619,B2619)=1,1,0)</f>
        <v>0</v>
      </c>
      <c r="AB2619" s="17">
        <f>IF(COUNTIF($F$2:F2619,F2619)=1,1,0)</f>
        <v>0</v>
      </c>
    </row>
    <row r="2620" spans="1:28" x14ac:dyDescent="0.2">
      <c r="A2620" s="17">
        <v>2619</v>
      </c>
      <c r="B2620" t="s">
        <v>5767</v>
      </c>
      <c r="C2620" s="18">
        <v>43091</v>
      </c>
      <c r="D2620" s="18">
        <v>43095</v>
      </c>
      <c r="E2620" t="s">
        <v>77</v>
      </c>
      <c r="F2620" t="s">
        <v>4122</v>
      </c>
      <c r="G2620" t="s">
        <v>4123</v>
      </c>
      <c r="H2620" t="s">
        <v>68</v>
      </c>
      <c r="I2620" t="s">
        <v>54</v>
      </c>
      <c r="J2620" t="s">
        <v>695</v>
      </c>
      <c r="K2620" t="s">
        <v>696</v>
      </c>
      <c r="L2620">
        <v>88220</v>
      </c>
      <c r="M2620" t="s">
        <v>71</v>
      </c>
      <c r="N2620" t="s">
        <v>1537</v>
      </c>
      <c r="O2620" t="s">
        <v>73</v>
      </c>
      <c r="P2620" t="s">
        <v>95</v>
      </c>
      <c r="Q2620" t="s">
        <v>1538</v>
      </c>
      <c r="R2620" s="19">
        <v>4.17</v>
      </c>
      <c r="S2620" s="17">
        <v>3</v>
      </c>
      <c r="T2620" s="20">
        <v>0</v>
      </c>
      <c r="U2620" s="19">
        <v>1.0842000000000001</v>
      </c>
      <c r="V2620" s="20">
        <f t="shared" si="200"/>
        <v>0.26</v>
      </c>
      <c r="W2620" s="17">
        <f t="shared" si="201"/>
        <v>2017</v>
      </c>
      <c r="X2620" t="str">
        <f t="shared" si="202"/>
        <v>Dec-2017</v>
      </c>
      <c r="Y2620" s="17">
        <f t="shared" si="203"/>
        <v>4</v>
      </c>
      <c r="Z2620" t="str">
        <f t="shared" si="204"/>
        <v>0% (No Discount)</v>
      </c>
      <c r="AA2620" s="17">
        <f>IF(COUNTIF($B$2:B2620,B2620)=1,1,0)</f>
        <v>1</v>
      </c>
      <c r="AB2620" s="17">
        <f>IF(COUNTIF($F$2:F2620,F2620)=1,1,0)</f>
        <v>0</v>
      </c>
    </row>
    <row r="2621" spans="1:28" x14ac:dyDescent="0.2">
      <c r="A2621" s="17">
        <v>2620</v>
      </c>
      <c r="B2621" t="s">
        <v>5767</v>
      </c>
      <c r="C2621" s="18">
        <v>43091</v>
      </c>
      <c r="D2621" s="18">
        <v>43095</v>
      </c>
      <c r="E2621" t="s">
        <v>77</v>
      </c>
      <c r="F2621" t="s">
        <v>4122</v>
      </c>
      <c r="G2621" t="s">
        <v>4123</v>
      </c>
      <c r="H2621" t="s">
        <v>68</v>
      </c>
      <c r="I2621" t="s">
        <v>54</v>
      </c>
      <c r="J2621" t="s">
        <v>695</v>
      </c>
      <c r="K2621" t="s">
        <v>696</v>
      </c>
      <c r="L2621">
        <v>88220</v>
      </c>
      <c r="M2621" t="s">
        <v>71</v>
      </c>
      <c r="N2621" t="s">
        <v>4057</v>
      </c>
      <c r="O2621" t="s">
        <v>98</v>
      </c>
      <c r="P2621" t="s">
        <v>99</v>
      </c>
      <c r="Q2621" t="s">
        <v>4058</v>
      </c>
      <c r="R2621" s="19">
        <v>67.040000000000006</v>
      </c>
      <c r="S2621" s="17">
        <v>4</v>
      </c>
      <c r="T2621" s="20">
        <v>0.2</v>
      </c>
      <c r="U2621" s="19">
        <v>6.7039999999999997</v>
      </c>
      <c r="V2621" s="20">
        <f t="shared" si="200"/>
        <v>9.9999999999999992E-2</v>
      </c>
      <c r="W2621" s="17">
        <f t="shared" si="201"/>
        <v>2017</v>
      </c>
      <c r="X2621" t="str">
        <f t="shared" si="202"/>
        <v>Dec-2017</v>
      </c>
      <c r="Y2621" s="17">
        <f t="shared" si="203"/>
        <v>4</v>
      </c>
      <c r="Z2621" t="str">
        <f t="shared" si="204"/>
        <v>11-20%</v>
      </c>
      <c r="AA2621" s="17">
        <f>IF(COUNTIF($B$2:B2621,B2621)=1,1,0)</f>
        <v>0</v>
      </c>
      <c r="AB2621" s="17">
        <f>IF(COUNTIF($F$2:F2621,F2621)=1,1,0)</f>
        <v>0</v>
      </c>
    </row>
    <row r="2622" spans="1:28" x14ac:dyDescent="0.2">
      <c r="A2622" s="17">
        <v>2621</v>
      </c>
      <c r="B2622" t="s">
        <v>5767</v>
      </c>
      <c r="C2622" s="18">
        <v>43091</v>
      </c>
      <c r="D2622" s="18">
        <v>43095</v>
      </c>
      <c r="E2622" t="s">
        <v>77</v>
      </c>
      <c r="F2622" t="s">
        <v>4122</v>
      </c>
      <c r="G2622" t="s">
        <v>4123</v>
      </c>
      <c r="H2622" t="s">
        <v>68</v>
      </c>
      <c r="I2622" t="s">
        <v>54</v>
      </c>
      <c r="J2622" t="s">
        <v>695</v>
      </c>
      <c r="K2622" t="s">
        <v>696</v>
      </c>
      <c r="L2622">
        <v>88220</v>
      </c>
      <c r="M2622" t="s">
        <v>71</v>
      </c>
      <c r="N2622" t="s">
        <v>1069</v>
      </c>
      <c r="O2622" t="s">
        <v>73</v>
      </c>
      <c r="P2622" t="s">
        <v>86</v>
      </c>
      <c r="Q2622" t="s">
        <v>1070</v>
      </c>
      <c r="R2622" s="19">
        <v>37.32</v>
      </c>
      <c r="S2622" s="17">
        <v>3</v>
      </c>
      <c r="T2622" s="20">
        <v>0</v>
      </c>
      <c r="U2622" s="19">
        <v>10.4496</v>
      </c>
      <c r="V2622" s="20">
        <f t="shared" si="200"/>
        <v>0.28000000000000003</v>
      </c>
      <c r="W2622" s="17">
        <f t="shared" si="201"/>
        <v>2017</v>
      </c>
      <c r="X2622" t="str">
        <f t="shared" si="202"/>
        <v>Dec-2017</v>
      </c>
      <c r="Y2622" s="17">
        <f t="shared" si="203"/>
        <v>4</v>
      </c>
      <c r="Z2622" t="str">
        <f t="shared" si="204"/>
        <v>0% (No Discount)</v>
      </c>
      <c r="AA2622" s="17">
        <f>IF(COUNTIF($B$2:B2622,B2622)=1,1,0)</f>
        <v>0</v>
      </c>
      <c r="AB2622" s="17">
        <f>IF(COUNTIF($F$2:F2622,F2622)=1,1,0)</f>
        <v>0</v>
      </c>
    </row>
    <row r="2623" spans="1:28" x14ac:dyDescent="0.2">
      <c r="A2623" s="17">
        <v>2622</v>
      </c>
      <c r="B2623" t="s">
        <v>5767</v>
      </c>
      <c r="C2623" s="18">
        <v>43091</v>
      </c>
      <c r="D2623" s="18">
        <v>43095</v>
      </c>
      <c r="E2623" t="s">
        <v>77</v>
      </c>
      <c r="F2623" t="s">
        <v>4122</v>
      </c>
      <c r="G2623" t="s">
        <v>4123</v>
      </c>
      <c r="H2623" t="s">
        <v>68</v>
      </c>
      <c r="I2623" t="s">
        <v>54</v>
      </c>
      <c r="J2623" t="s">
        <v>695</v>
      </c>
      <c r="K2623" t="s">
        <v>696</v>
      </c>
      <c r="L2623">
        <v>88220</v>
      </c>
      <c r="M2623" t="s">
        <v>71</v>
      </c>
      <c r="N2623" t="s">
        <v>3660</v>
      </c>
      <c r="O2623" t="s">
        <v>73</v>
      </c>
      <c r="P2623" t="s">
        <v>74</v>
      </c>
      <c r="Q2623" t="s">
        <v>3661</v>
      </c>
      <c r="R2623" s="19">
        <v>18.45</v>
      </c>
      <c r="S2623" s="17">
        <v>5</v>
      </c>
      <c r="T2623" s="20">
        <v>0</v>
      </c>
      <c r="U2623" s="19">
        <v>8.6715</v>
      </c>
      <c r="V2623" s="20">
        <f t="shared" si="200"/>
        <v>0.47000000000000003</v>
      </c>
      <c r="W2623" s="17">
        <f t="shared" si="201"/>
        <v>2017</v>
      </c>
      <c r="X2623" t="str">
        <f t="shared" si="202"/>
        <v>Dec-2017</v>
      </c>
      <c r="Y2623" s="17">
        <f t="shared" si="203"/>
        <v>4</v>
      </c>
      <c r="Z2623" t="str">
        <f t="shared" si="204"/>
        <v>0% (No Discount)</v>
      </c>
      <c r="AA2623" s="17">
        <f>IF(COUNTIF($B$2:B2623,B2623)=1,1,0)</f>
        <v>0</v>
      </c>
      <c r="AB2623" s="17">
        <f>IF(COUNTIF($F$2:F2623,F2623)=1,1,0)</f>
        <v>0</v>
      </c>
    </row>
    <row r="2624" spans="1:28" x14ac:dyDescent="0.2">
      <c r="A2624" s="17">
        <v>2623</v>
      </c>
      <c r="B2624" t="s">
        <v>5768</v>
      </c>
      <c r="C2624" s="18">
        <v>41976</v>
      </c>
      <c r="D2624" s="18">
        <v>41979</v>
      </c>
      <c r="E2624" t="s">
        <v>50</v>
      </c>
      <c r="F2624" t="s">
        <v>5769</v>
      </c>
      <c r="G2624" t="s">
        <v>5770</v>
      </c>
      <c r="H2624" t="s">
        <v>68</v>
      </c>
      <c r="I2624" t="s">
        <v>54</v>
      </c>
      <c r="J2624" t="s">
        <v>5119</v>
      </c>
      <c r="K2624" t="s">
        <v>624</v>
      </c>
      <c r="L2624">
        <v>63116</v>
      </c>
      <c r="M2624" t="s">
        <v>132</v>
      </c>
      <c r="N2624" t="s">
        <v>4821</v>
      </c>
      <c r="O2624" t="s">
        <v>73</v>
      </c>
      <c r="P2624" t="s">
        <v>117</v>
      </c>
      <c r="Q2624" t="s">
        <v>4822</v>
      </c>
      <c r="R2624" s="19">
        <v>25.92</v>
      </c>
      <c r="S2624" s="17">
        <v>4</v>
      </c>
      <c r="T2624" s="20">
        <v>0</v>
      </c>
      <c r="U2624" s="19">
        <v>12.441599999999999</v>
      </c>
      <c r="V2624" s="20">
        <f t="shared" si="200"/>
        <v>0.47999999999999993</v>
      </c>
      <c r="W2624" s="17">
        <f t="shared" si="201"/>
        <v>2014</v>
      </c>
      <c r="X2624" t="str">
        <f t="shared" si="202"/>
        <v>Dec-2014</v>
      </c>
      <c r="Y2624" s="17">
        <f t="shared" si="203"/>
        <v>3</v>
      </c>
      <c r="Z2624" t="str">
        <f t="shared" si="204"/>
        <v>0% (No Discount)</v>
      </c>
      <c r="AA2624" s="17">
        <f>IF(COUNTIF($B$2:B2624,B2624)=1,1,0)</f>
        <v>1</v>
      </c>
      <c r="AB2624" s="17">
        <f>IF(COUNTIF($F$2:F2624,F2624)=1,1,0)</f>
        <v>1</v>
      </c>
    </row>
    <row r="2625" spans="1:28" x14ac:dyDescent="0.2">
      <c r="A2625" s="17">
        <v>2624</v>
      </c>
      <c r="B2625" t="s">
        <v>5771</v>
      </c>
      <c r="C2625" s="18">
        <v>43030</v>
      </c>
      <c r="D2625" s="18">
        <v>43032</v>
      </c>
      <c r="E2625" t="s">
        <v>215</v>
      </c>
      <c r="F2625" t="s">
        <v>5772</v>
      </c>
      <c r="G2625" t="s">
        <v>5773</v>
      </c>
      <c r="H2625" t="s">
        <v>129</v>
      </c>
      <c r="I2625" t="s">
        <v>54</v>
      </c>
      <c r="J2625" t="s">
        <v>293</v>
      </c>
      <c r="K2625" t="s">
        <v>294</v>
      </c>
      <c r="L2625">
        <v>10024</v>
      </c>
      <c r="M2625" t="s">
        <v>175</v>
      </c>
      <c r="N2625" t="s">
        <v>5774</v>
      </c>
      <c r="O2625" t="s">
        <v>98</v>
      </c>
      <c r="P2625" t="s">
        <v>1246</v>
      </c>
      <c r="Q2625" t="s">
        <v>5775</v>
      </c>
      <c r="R2625" s="19">
        <v>11199.968000000001</v>
      </c>
      <c r="S2625" s="17">
        <v>4</v>
      </c>
      <c r="T2625" s="20">
        <v>0.2</v>
      </c>
      <c r="U2625" s="19">
        <v>3919.9888000000001</v>
      </c>
      <c r="V2625" s="20">
        <f t="shared" si="200"/>
        <v>0.35</v>
      </c>
      <c r="W2625" s="17">
        <f t="shared" si="201"/>
        <v>2017</v>
      </c>
      <c r="X2625" t="str">
        <f t="shared" si="202"/>
        <v>Oct-2017</v>
      </c>
      <c r="Y2625" s="17">
        <f t="shared" si="203"/>
        <v>2</v>
      </c>
      <c r="Z2625" t="str">
        <f t="shared" si="204"/>
        <v>11-20%</v>
      </c>
      <c r="AA2625" s="17">
        <f>IF(COUNTIF($B$2:B2625,B2625)=1,1,0)</f>
        <v>1</v>
      </c>
      <c r="AB2625" s="17">
        <f>IF(COUNTIF($F$2:F2625,F2625)=1,1,0)</f>
        <v>1</v>
      </c>
    </row>
    <row r="2626" spans="1:28" x14ac:dyDescent="0.2">
      <c r="A2626" s="17">
        <v>2625</v>
      </c>
      <c r="B2626" t="s">
        <v>5771</v>
      </c>
      <c r="C2626" s="18">
        <v>43030</v>
      </c>
      <c r="D2626" s="18">
        <v>43032</v>
      </c>
      <c r="E2626" t="s">
        <v>215</v>
      </c>
      <c r="F2626" t="s">
        <v>5772</v>
      </c>
      <c r="G2626" t="s">
        <v>5773</v>
      </c>
      <c r="H2626" t="s">
        <v>129</v>
      </c>
      <c r="I2626" t="s">
        <v>54</v>
      </c>
      <c r="J2626" t="s">
        <v>293</v>
      </c>
      <c r="K2626" t="s">
        <v>294</v>
      </c>
      <c r="L2626">
        <v>10024</v>
      </c>
      <c r="M2626" t="s">
        <v>175</v>
      </c>
      <c r="N2626" t="s">
        <v>2825</v>
      </c>
      <c r="O2626" t="s">
        <v>98</v>
      </c>
      <c r="P2626" t="s">
        <v>99</v>
      </c>
      <c r="Q2626" t="s">
        <v>2826</v>
      </c>
      <c r="R2626" s="19">
        <v>2399.6</v>
      </c>
      <c r="S2626" s="17">
        <v>8</v>
      </c>
      <c r="T2626" s="20">
        <v>0</v>
      </c>
      <c r="U2626" s="19">
        <v>647.89200000000005</v>
      </c>
      <c r="V2626" s="20">
        <f t="shared" ref="V2626:V2689" si="205">IFERROR(U2626/R2626,0)</f>
        <v>0.27</v>
      </c>
      <c r="W2626" s="17">
        <f t="shared" ref="W2626:W2689" si="206">YEAR(C2626)</f>
        <v>2017</v>
      </c>
      <c r="X2626" t="str">
        <f t="shared" ref="X2626:X2689" si="207">TEXT(C2626,"mmm-yyyy")</f>
        <v>Oct-2017</v>
      </c>
      <c r="Y2626" s="17">
        <f t="shared" ref="Y2626:Y2689" si="208">D2626-C2626</f>
        <v>2</v>
      </c>
      <c r="Z2626" t="str">
        <f t="shared" ref="Z2626:Z2689" si="209">IF(T2626=0,"0% (No Discount)",IF(T2626&lt;=0.1,"1-10%",IF(T2626&lt;=0.2,"11-20%",IF(T2626&lt;=0.3,"21-30%",IF(T2626&lt;=0.4,"31-40%",IF(T2626&lt;=0.5,"41-50%","Over 50%"))))))</f>
        <v>0% (No Discount)</v>
      </c>
      <c r="AA2626" s="17">
        <f>IF(COUNTIF($B$2:B2626,B2626)=1,1,0)</f>
        <v>0</v>
      </c>
      <c r="AB2626" s="17">
        <f>IF(COUNTIF($F$2:F2626,F2626)=1,1,0)</f>
        <v>0</v>
      </c>
    </row>
    <row r="2627" spans="1:28" x14ac:dyDescent="0.2">
      <c r="A2627" s="17">
        <v>2626</v>
      </c>
      <c r="B2627" t="s">
        <v>5771</v>
      </c>
      <c r="C2627" s="18">
        <v>43030</v>
      </c>
      <c r="D2627" s="18">
        <v>43032</v>
      </c>
      <c r="E2627" t="s">
        <v>215</v>
      </c>
      <c r="F2627" t="s">
        <v>5772</v>
      </c>
      <c r="G2627" t="s">
        <v>5773</v>
      </c>
      <c r="H2627" t="s">
        <v>129</v>
      </c>
      <c r="I2627" t="s">
        <v>54</v>
      </c>
      <c r="J2627" t="s">
        <v>293</v>
      </c>
      <c r="K2627" t="s">
        <v>294</v>
      </c>
      <c r="L2627">
        <v>10024</v>
      </c>
      <c r="M2627" t="s">
        <v>175</v>
      </c>
      <c r="N2627" t="s">
        <v>553</v>
      </c>
      <c r="O2627" t="s">
        <v>73</v>
      </c>
      <c r="P2627" t="s">
        <v>200</v>
      </c>
      <c r="Q2627" t="s">
        <v>554</v>
      </c>
      <c r="R2627" s="19">
        <v>63.9</v>
      </c>
      <c r="S2627" s="17">
        <v>5</v>
      </c>
      <c r="T2627" s="20">
        <v>0</v>
      </c>
      <c r="U2627" s="19">
        <v>28.754999999999999</v>
      </c>
      <c r="V2627" s="20">
        <f t="shared" si="205"/>
        <v>0.45</v>
      </c>
      <c r="W2627" s="17">
        <f t="shared" si="206"/>
        <v>2017</v>
      </c>
      <c r="X2627" t="str">
        <f t="shared" si="207"/>
        <v>Oct-2017</v>
      </c>
      <c r="Y2627" s="17">
        <f t="shared" si="208"/>
        <v>2</v>
      </c>
      <c r="Z2627" t="str">
        <f t="shared" si="209"/>
        <v>0% (No Discount)</v>
      </c>
      <c r="AA2627" s="17">
        <f>IF(COUNTIF($B$2:B2627,B2627)=1,1,0)</f>
        <v>0</v>
      </c>
      <c r="AB2627" s="17">
        <f>IF(COUNTIF($F$2:F2627,F2627)=1,1,0)</f>
        <v>0</v>
      </c>
    </row>
    <row r="2628" spans="1:28" x14ac:dyDescent="0.2">
      <c r="A2628" s="17">
        <v>2627</v>
      </c>
      <c r="B2628" t="s">
        <v>5771</v>
      </c>
      <c r="C2628" s="18">
        <v>43030</v>
      </c>
      <c r="D2628" s="18">
        <v>43032</v>
      </c>
      <c r="E2628" t="s">
        <v>215</v>
      </c>
      <c r="F2628" t="s">
        <v>5772</v>
      </c>
      <c r="G2628" t="s">
        <v>5773</v>
      </c>
      <c r="H2628" t="s">
        <v>129</v>
      </c>
      <c r="I2628" t="s">
        <v>54</v>
      </c>
      <c r="J2628" t="s">
        <v>293</v>
      </c>
      <c r="K2628" t="s">
        <v>294</v>
      </c>
      <c r="L2628">
        <v>10024</v>
      </c>
      <c r="M2628" t="s">
        <v>175</v>
      </c>
      <c r="N2628" t="s">
        <v>2009</v>
      </c>
      <c r="O2628" t="s">
        <v>98</v>
      </c>
      <c r="P2628" t="s">
        <v>99</v>
      </c>
      <c r="Q2628" t="s">
        <v>2010</v>
      </c>
      <c r="R2628" s="19">
        <v>52.99</v>
      </c>
      <c r="S2628" s="17">
        <v>1</v>
      </c>
      <c r="T2628" s="20">
        <v>0</v>
      </c>
      <c r="U2628" s="19">
        <v>0.52990000000000004</v>
      </c>
      <c r="V2628" s="20">
        <f t="shared" si="205"/>
        <v>0.01</v>
      </c>
      <c r="W2628" s="17">
        <f t="shared" si="206"/>
        <v>2017</v>
      </c>
      <c r="X2628" t="str">
        <f t="shared" si="207"/>
        <v>Oct-2017</v>
      </c>
      <c r="Y2628" s="17">
        <f t="shared" si="208"/>
        <v>2</v>
      </c>
      <c r="Z2628" t="str">
        <f t="shared" si="209"/>
        <v>0% (No Discount)</v>
      </c>
      <c r="AA2628" s="17">
        <f>IF(COUNTIF($B$2:B2628,B2628)=1,1,0)</f>
        <v>0</v>
      </c>
      <c r="AB2628" s="17">
        <f>IF(COUNTIF($F$2:F2628,F2628)=1,1,0)</f>
        <v>0</v>
      </c>
    </row>
    <row r="2629" spans="1:28" x14ac:dyDescent="0.2">
      <c r="A2629" s="17">
        <v>2628</v>
      </c>
      <c r="B2629" t="s">
        <v>5776</v>
      </c>
      <c r="C2629" s="18">
        <v>43052</v>
      </c>
      <c r="D2629" s="18">
        <v>43054</v>
      </c>
      <c r="E2629" t="s">
        <v>215</v>
      </c>
      <c r="F2629" t="s">
        <v>1009</v>
      </c>
      <c r="G2629" t="s">
        <v>1010</v>
      </c>
      <c r="H2629" t="s">
        <v>68</v>
      </c>
      <c r="I2629" t="s">
        <v>54</v>
      </c>
      <c r="J2629" t="s">
        <v>345</v>
      </c>
      <c r="K2629" t="s">
        <v>525</v>
      </c>
      <c r="L2629">
        <v>45503</v>
      </c>
      <c r="M2629" t="s">
        <v>175</v>
      </c>
      <c r="N2629" t="s">
        <v>1782</v>
      </c>
      <c r="O2629" t="s">
        <v>98</v>
      </c>
      <c r="P2629" t="s">
        <v>188</v>
      </c>
      <c r="Q2629" t="s">
        <v>1783</v>
      </c>
      <c r="R2629" s="19">
        <v>60.863999999999997</v>
      </c>
      <c r="S2629" s="17">
        <v>4</v>
      </c>
      <c r="T2629" s="20">
        <v>0.2</v>
      </c>
      <c r="U2629" s="19">
        <v>9.1295999999999999</v>
      </c>
      <c r="V2629" s="20">
        <f t="shared" si="205"/>
        <v>0.15</v>
      </c>
      <c r="W2629" s="17">
        <f t="shared" si="206"/>
        <v>2017</v>
      </c>
      <c r="X2629" t="str">
        <f t="shared" si="207"/>
        <v>Nov-2017</v>
      </c>
      <c r="Y2629" s="17">
        <f t="shared" si="208"/>
        <v>2</v>
      </c>
      <c r="Z2629" t="str">
        <f t="shared" si="209"/>
        <v>11-20%</v>
      </c>
      <c r="AA2629" s="17">
        <f>IF(COUNTIF($B$2:B2629,B2629)=1,1,0)</f>
        <v>1</v>
      </c>
      <c r="AB2629" s="17">
        <f>IF(COUNTIF($F$2:F2629,F2629)=1,1,0)</f>
        <v>0</v>
      </c>
    </row>
    <row r="2630" spans="1:28" x14ac:dyDescent="0.2">
      <c r="A2630" s="17">
        <v>2629</v>
      </c>
      <c r="B2630" t="s">
        <v>5776</v>
      </c>
      <c r="C2630" s="18">
        <v>43052</v>
      </c>
      <c r="D2630" s="18">
        <v>43054</v>
      </c>
      <c r="E2630" t="s">
        <v>215</v>
      </c>
      <c r="F2630" t="s">
        <v>1009</v>
      </c>
      <c r="G2630" t="s">
        <v>1010</v>
      </c>
      <c r="H2630" t="s">
        <v>68</v>
      </c>
      <c r="I2630" t="s">
        <v>54</v>
      </c>
      <c r="J2630" t="s">
        <v>345</v>
      </c>
      <c r="K2630" t="s">
        <v>525</v>
      </c>
      <c r="L2630">
        <v>45503</v>
      </c>
      <c r="M2630" t="s">
        <v>175</v>
      </c>
      <c r="N2630" t="s">
        <v>5777</v>
      </c>
      <c r="O2630" t="s">
        <v>98</v>
      </c>
      <c r="P2630" t="s">
        <v>711</v>
      </c>
      <c r="Q2630" t="s">
        <v>5778</v>
      </c>
      <c r="R2630" s="19">
        <v>652.995</v>
      </c>
      <c r="S2630" s="17">
        <v>7</v>
      </c>
      <c r="T2630" s="20">
        <v>0.7</v>
      </c>
      <c r="U2630" s="19">
        <v>-935.95950000000005</v>
      </c>
      <c r="V2630" s="20">
        <f t="shared" si="205"/>
        <v>-1.4333333333333333</v>
      </c>
      <c r="W2630" s="17">
        <f t="shared" si="206"/>
        <v>2017</v>
      </c>
      <c r="X2630" t="str">
        <f t="shared" si="207"/>
        <v>Nov-2017</v>
      </c>
      <c r="Y2630" s="17">
        <f t="shared" si="208"/>
        <v>2</v>
      </c>
      <c r="Z2630" t="str">
        <f t="shared" si="209"/>
        <v>Over 50%</v>
      </c>
      <c r="AA2630" s="17">
        <f>IF(COUNTIF($B$2:B2630,B2630)=1,1,0)</f>
        <v>0</v>
      </c>
      <c r="AB2630" s="17">
        <f>IF(COUNTIF($F$2:F2630,F2630)=1,1,0)</f>
        <v>0</v>
      </c>
    </row>
    <row r="2631" spans="1:28" x14ac:dyDescent="0.2">
      <c r="A2631" s="17">
        <v>2630</v>
      </c>
      <c r="B2631" t="s">
        <v>5776</v>
      </c>
      <c r="C2631" s="18">
        <v>43052</v>
      </c>
      <c r="D2631" s="18">
        <v>43054</v>
      </c>
      <c r="E2631" t="s">
        <v>215</v>
      </c>
      <c r="F2631" t="s">
        <v>1009</v>
      </c>
      <c r="G2631" t="s">
        <v>1010</v>
      </c>
      <c r="H2631" t="s">
        <v>68</v>
      </c>
      <c r="I2631" t="s">
        <v>54</v>
      </c>
      <c r="J2631" t="s">
        <v>345</v>
      </c>
      <c r="K2631" t="s">
        <v>525</v>
      </c>
      <c r="L2631">
        <v>45503</v>
      </c>
      <c r="M2631" t="s">
        <v>175</v>
      </c>
      <c r="N2631" t="s">
        <v>5779</v>
      </c>
      <c r="O2631" t="s">
        <v>73</v>
      </c>
      <c r="P2631" t="s">
        <v>102</v>
      </c>
      <c r="Q2631" t="s">
        <v>5780</v>
      </c>
      <c r="R2631" s="19">
        <v>11.22</v>
      </c>
      <c r="S2631" s="17">
        <v>10</v>
      </c>
      <c r="T2631" s="20">
        <v>0.7</v>
      </c>
      <c r="U2631" s="19">
        <v>-7.48</v>
      </c>
      <c r="V2631" s="20">
        <f t="shared" si="205"/>
        <v>-0.66666666666666663</v>
      </c>
      <c r="W2631" s="17">
        <f t="shared" si="206"/>
        <v>2017</v>
      </c>
      <c r="X2631" t="str">
        <f t="shared" si="207"/>
        <v>Nov-2017</v>
      </c>
      <c r="Y2631" s="17">
        <f t="shared" si="208"/>
        <v>2</v>
      </c>
      <c r="Z2631" t="str">
        <f t="shared" si="209"/>
        <v>Over 50%</v>
      </c>
      <c r="AA2631" s="17">
        <f>IF(COUNTIF($B$2:B2631,B2631)=1,1,0)</f>
        <v>0</v>
      </c>
      <c r="AB2631" s="17">
        <f>IF(COUNTIF($F$2:F2631,F2631)=1,1,0)</f>
        <v>0</v>
      </c>
    </row>
    <row r="2632" spans="1:28" x14ac:dyDescent="0.2">
      <c r="A2632" s="17">
        <v>2631</v>
      </c>
      <c r="B2632" t="s">
        <v>5781</v>
      </c>
      <c r="C2632" s="18">
        <v>42257</v>
      </c>
      <c r="D2632" s="18">
        <v>42262</v>
      </c>
      <c r="E2632" t="s">
        <v>77</v>
      </c>
      <c r="F2632" t="s">
        <v>4162</v>
      </c>
      <c r="G2632" t="s">
        <v>4163</v>
      </c>
      <c r="H2632" t="s">
        <v>53</v>
      </c>
      <c r="I2632" t="s">
        <v>54</v>
      </c>
      <c r="J2632" t="s">
        <v>4584</v>
      </c>
      <c r="K2632" t="s">
        <v>677</v>
      </c>
      <c r="L2632">
        <v>74133</v>
      </c>
      <c r="M2632" t="s">
        <v>132</v>
      </c>
      <c r="N2632" t="s">
        <v>4978</v>
      </c>
      <c r="O2632" t="s">
        <v>73</v>
      </c>
      <c r="P2632" t="s">
        <v>117</v>
      </c>
      <c r="Q2632" t="s">
        <v>4979</v>
      </c>
      <c r="R2632" s="19">
        <v>14.94</v>
      </c>
      <c r="S2632" s="17">
        <v>3</v>
      </c>
      <c r="T2632" s="20">
        <v>0</v>
      </c>
      <c r="U2632" s="19">
        <v>7.0217999999999998</v>
      </c>
      <c r="V2632" s="20">
        <f t="shared" si="205"/>
        <v>0.47000000000000003</v>
      </c>
      <c r="W2632" s="17">
        <f t="shared" si="206"/>
        <v>2015</v>
      </c>
      <c r="X2632" t="str">
        <f t="shared" si="207"/>
        <v>Sep-2015</v>
      </c>
      <c r="Y2632" s="17">
        <f t="shared" si="208"/>
        <v>5</v>
      </c>
      <c r="Z2632" t="str">
        <f t="shared" si="209"/>
        <v>0% (No Discount)</v>
      </c>
      <c r="AA2632" s="17">
        <f>IF(COUNTIF($B$2:B2632,B2632)=1,1,0)</f>
        <v>1</v>
      </c>
      <c r="AB2632" s="17">
        <f>IF(COUNTIF($F$2:F2632,F2632)=1,1,0)</f>
        <v>0</v>
      </c>
    </row>
    <row r="2633" spans="1:28" x14ac:dyDescent="0.2">
      <c r="A2633" s="17">
        <v>2632</v>
      </c>
      <c r="B2633" t="s">
        <v>5782</v>
      </c>
      <c r="C2633" s="18">
        <v>42870</v>
      </c>
      <c r="D2633" s="18">
        <v>42875</v>
      </c>
      <c r="E2633" t="s">
        <v>77</v>
      </c>
      <c r="F2633" t="s">
        <v>5783</v>
      </c>
      <c r="G2633" t="s">
        <v>5784</v>
      </c>
      <c r="H2633" t="s">
        <v>53</v>
      </c>
      <c r="I2633" t="s">
        <v>54</v>
      </c>
      <c r="J2633" t="s">
        <v>122</v>
      </c>
      <c r="K2633" t="s">
        <v>123</v>
      </c>
      <c r="L2633">
        <v>98103</v>
      </c>
      <c r="M2633" t="s">
        <v>71</v>
      </c>
      <c r="N2633" t="s">
        <v>3498</v>
      </c>
      <c r="O2633" t="s">
        <v>59</v>
      </c>
      <c r="P2633" t="s">
        <v>92</v>
      </c>
      <c r="Q2633" t="s">
        <v>3499</v>
      </c>
      <c r="R2633" s="19">
        <v>39.96</v>
      </c>
      <c r="S2633" s="17">
        <v>2</v>
      </c>
      <c r="T2633" s="20">
        <v>0</v>
      </c>
      <c r="U2633" s="19">
        <v>17.1828</v>
      </c>
      <c r="V2633" s="20">
        <f t="shared" si="205"/>
        <v>0.43</v>
      </c>
      <c r="W2633" s="17">
        <f t="shared" si="206"/>
        <v>2017</v>
      </c>
      <c r="X2633" t="str">
        <f t="shared" si="207"/>
        <v>May-2017</v>
      </c>
      <c r="Y2633" s="17">
        <f t="shared" si="208"/>
        <v>5</v>
      </c>
      <c r="Z2633" t="str">
        <f t="shared" si="209"/>
        <v>0% (No Discount)</v>
      </c>
      <c r="AA2633" s="17">
        <f>IF(COUNTIF($B$2:B2633,B2633)=1,1,0)</f>
        <v>1</v>
      </c>
      <c r="AB2633" s="17">
        <f>IF(COUNTIF($F$2:F2633,F2633)=1,1,0)</f>
        <v>1</v>
      </c>
    </row>
    <row r="2634" spans="1:28" x14ac:dyDescent="0.2">
      <c r="A2634" s="17">
        <v>2633</v>
      </c>
      <c r="B2634" t="s">
        <v>5782</v>
      </c>
      <c r="C2634" s="18">
        <v>42870</v>
      </c>
      <c r="D2634" s="18">
        <v>42875</v>
      </c>
      <c r="E2634" t="s">
        <v>77</v>
      </c>
      <c r="F2634" t="s">
        <v>5783</v>
      </c>
      <c r="G2634" t="s">
        <v>5784</v>
      </c>
      <c r="H2634" t="s">
        <v>53</v>
      </c>
      <c r="I2634" t="s">
        <v>54</v>
      </c>
      <c r="J2634" t="s">
        <v>122</v>
      </c>
      <c r="K2634" t="s">
        <v>123</v>
      </c>
      <c r="L2634">
        <v>98103</v>
      </c>
      <c r="M2634" t="s">
        <v>71</v>
      </c>
      <c r="N2634" t="s">
        <v>5785</v>
      </c>
      <c r="O2634" t="s">
        <v>59</v>
      </c>
      <c r="P2634" t="s">
        <v>63</v>
      </c>
      <c r="Q2634" t="s">
        <v>5786</v>
      </c>
      <c r="R2634" s="19">
        <v>42.624000000000002</v>
      </c>
      <c r="S2634" s="17">
        <v>2</v>
      </c>
      <c r="T2634" s="20">
        <v>0.2</v>
      </c>
      <c r="U2634" s="19">
        <v>4.2624000000000004</v>
      </c>
      <c r="V2634" s="20">
        <f t="shared" si="205"/>
        <v>0.1</v>
      </c>
      <c r="W2634" s="17">
        <f t="shared" si="206"/>
        <v>2017</v>
      </c>
      <c r="X2634" t="str">
        <f t="shared" si="207"/>
        <v>May-2017</v>
      </c>
      <c r="Y2634" s="17">
        <f t="shared" si="208"/>
        <v>5</v>
      </c>
      <c r="Z2634" t="str">
        <f t="shared" si="209"/>
        <v>11-20%</v>
      </c>
      <c r="AA2634" s="17">
        <f>IF(COUNTIF($B$2:B2634,B2634)=1,1,0)</f>
        <v>0</v>
      </c>
      <c r="AB2634" s="17">
        <f>IF(COUNTIF($F$2:F2634,F2634)=1,1,0)</f>
        <v>0</v>
      </c>
    </row>
    <row r="2635" spans="1:28" x14ac:dyDescent="0.2">
      <c r="A2635" s="17">
        <v>2634</v>
      </c>
      <c r="B2635" t="s">
        <v>5782</v>
      </c>
      <c r="C2635" s="18">
        <v>42870</v>
      </c>
      <c r="D2635" s="18">
        <v>42875</v>
      </c>
      <c r="E2635" t="s">
        <v>77</v>
      </c>
      <c r="F2635" t="s">
        <v>5783</v>
      </c>
      <c r="G2635" t="s">
        <v>5784</v>
      </c>
      <c r="H2635" t="s">
        <v>53</v>
      </c>
      <c r="I2635" t="s">
        <v>54</v>
      </c>
      <c r="J2635" t="s">
        <v>122</v>
      </c>
      <c r="K2635" t="s">
        <v>123</v>
      </c>
      <c r="L2635">
        <v>98103</v>
      </c>
      <c r="M2635" t="s">
        <v>71</v>
      </c>
      <c r="N2635" t="s">
        <v>715</v>
      </c>
      <c r="O2635" t="s">
        <v>59</v>
      </c>
      <c r="P2635" t="s">
        <v>63</v>
      </c>
      <c r="Q2635" t="s">
        <v>716</v>
      </c>
      <c r="R2635" s="19">
        <v>220.96</v>
      </c>
      <c r="S2635" s="17">
        <v>1</v>
      </c>
      <c r="T2635" s="20">
        <v>0.2</v>
      </c>
      <c r="U2635" s="19">
        <v>24.858000000000001</v>
      </c>
      <c r="V2635" s="20">
        <f t="shared" si="205"/>
        <v>0.1125</v>
      </c>
      <c r="W2635" s="17">
        <f t="shared" si="206"/>
        <v>2017</v>
      </c>
      <c r="X2635" t="str">
        <f t="shared" si="207"/>
        <v>May-2017</v>
      </c>
      <c r="Y2635" s="17">
        <f t="shared" si="208"/>
        <v>5</v>
      </c>
      <c r="Z2635" t="str">
        <f t="shared" si="209"/>
        <v>11-20%</v>
      </c>
      <c r="AA2635" s="17">
        <f>IF(COUNTIF($B$2:B2635,B2635)=1,1,0)</f>
        <v>0</v>
      </c>
      <c r="AB2635" s="17">
        <f>IF(COUNTIF($F$2:F2635,F2635)=1,1,0)</f>
        <v>0</v>
      </c>
    </row>
    <row r="2636" spans="1:28" x14ac:dyDescent="0.2">
      <c r="A2636" s="17">
        <v>2635</v>
      </c>
      <c r="B2636" t="s">
        <v>5787</v>
      </c>
      <c r="C2636" s="18">
        <v>42190</v>
      </c>
      <c r="D2636" s="18">
        <v>42195</v>
      </c>
      <c r="E2636" t="s">
        <v>50</v>
      </c>
      <c r="F2636" t="s">
        <v>4647</v>
      </c>
      <c r="G2636" t="s">
        <v>4648</v>
      </c>
      <c r="H2636" t="s">
        <v>68</v>
      </c>
      <c r="I2636" t="s">
        <v>54</v>
      </c>
      <c r="J2636" t="s">
        <v>1738</v>
      </c>
      <c r="K2636" t="s">
        <v>115</v>
      </c>
      <c r="L2636">
        <v>28314</v>
      </c>
      <c r="M2636" t="s">
        <v>57</v>
      </c>
      <c r="N2636" t="s">
        <v>5788</v>
      </c>
      <c r="O2636" t="s">
        <v>59</v>
      </c>
      <c r="P2636" t="s">
        <v>92</v>
      </c>
      <c r="Q2636" t="s">
        <v>5789</v>
      </c>
      <c r="R2636" s="19">
        <v>4.9279999999999999</v>
      </c>
      <c r="S2636" s="17">
        <v>2</v>
      </c>
      <c r="T2636" s="20">
        <v>0.2</v>
      </c>
      <c r="U2636" s="19">
        <v>0.73919999999999997</v>
      </c>
      <c r="V2636" s="20">
        <f t="shared" si="205"/>
        <v>0.15</v>
      </c>
      <c r="W2636" s="17">
        <f t="shared" si="206"/>
        <v>2015</v>
      </c>
      <c r="X2636" t="str">
        <f t="shared" si="207"/>
        <v>Jul-2015</v>
      </c>
      <c r="Y2636" s="17">
        <f t="shared" si="208"/>
        <v>5</v>
      </c>
      <c r="Z2636" t="str">
        <f t="shared" si="209"/>
        <v>11-20%</v>
      </c>
      <c r="AA2636" s="17">
        <f>IF(COUNTIF($B$2:B2636,B2636)=1,1,0)</f>
        <v>1</v>
      </c>
      <c r="AB2636" s="17">
        <f>IF(COUNTIF($F$2:F2636,F2636)=1,1,0)</f>
        <v>0</v>
      </c>
    </row>
    <row r="2637" spans="1:28" x14ac:dyDescent="0.2">
      <c r="A2637" s="17">
        <v>2636</v>
      </c>
      <c r="B2637" t="s">
        <v>5787</v>
      </c>
      <c r="C2637" s="18">
        <v>42190</v>
      </c>
      <c r="D2637" s="18">
        <v>42195</v>
      </c>
      <c r="E2637" t="s">
        <v>50</v>
      </c>
      <c r="F2637" t="s">
        <v>4647</v>
      </c>
      <c r="G2637" t="s">
        <v>4648</v>
      </c>
      <c r="H2637" t="s">
        <v>68</v>
      </c>
      <c r="I2637" t="s">
        <v>54</v>
      </c>
      <c r="J2637" t="s">
        <v>1738</v>
      </c>
      <c r="K2637" t="s">
        <v>115</v>
      </c>
      <c r="L2637">
        <v>28314</v>
      </c>
      <c r="M2637" t="s">
        <v>57</v>
      </c>
      <c r="N2637" t="s">
        <v>2138</v>
      </c>
      <c r="O2637" t="s">
        <v>73</v>
      </c>
      <c r="P2637" t="s">
        <v>102</v>
      </c>
      <c r="Q2637" t="s">
        <v>2139</v>
      </c>
      <c r="R2637" s="19">
        <v>7.23</v>
      </c>
      <c r="S2637" s="17">
        <v>5</v>
      </c>
      <c r="T2637" s="20">
        <v>0.7</v>
      </c>
      <c r="U2637" s="19">
        <v>-5.7839999999999998</v>
      </c>
      <c r="V2637" s="20">
        <f t="shared" si="205"/>
        <v>-0.79999999999999993</v>
      </c>
      <c r="W2637" s="17">
        <f t="shared" si="206"/>
        <v>2015</v>
      </c>
      <c r="X2637" t="str">
        <f t="shared" si="207"/>
        <v>Jul-2015</v>
      </c>
      <c r="Y2637" s="17">
        <f t="shared" si="208"/>
        <v>5</v>
      </c>
      <c r="Z2637" t="str">
        <f t="shared" si="209"/>
        <v>Over 50%</v>
      </c>
      <c r="AA2637" s="17">
        <f>IF(COUNTIF($B$2:B2637,B2637)=1,1,0)</f>
        <v>0</v>
      </c>
      <c r="AB2637" s="17">
        <f>IF(COUNTIF($F$2:F2637,F2637)=1,1,0)</f>
        <v>0</v>
      </c>
    </row>
    <row r="2638" spans="1:28" x14ac:dyDescent="0.2">
      <c r="A2638" s="17">
        <v>2637</v>
      </c>
      <c r="B2638" t="s">
        <v>5790</v>
      </c>
      <c r="C2638" s="18">
        <v>42231</v>
      </c>
      <c r="D2638" s="18">
        <v>42235</v>
      </c>
      <c r="E2638" t="s">
        <v>77</v>
      </c>
      <c r="F2638" t="s">
        <v>5791</v>
      </c>
      <c r="G2638" t="s">
        <v>5792</v>
      </c>
      <c r="H2638" t="s">
        <v>68</v>
      </c>
      <c r="I2638" t="s">
        <v>54</v>
      </c>
      <c r="J2638" t="s">
        <v>69</v>
      </c>
      <c r="K2638" t="s">
        <v>70</v>
      </c>
      <c r="L2638">
        <v>90045</v>
      </c>
      <c r="M2638" t="s">
        <v>71</v>
      </c>
      <c r="N2638" t="s">
        <v>3033</v>
      </c>
      <c r="O2638" t="s">
        <v>73</v>
      </c>
      <c r="P2638" t="s">
        <v>86</v>
      </c>
      <c r="Q2638" t="s">
        <v>3034</v>
      </c>
      <c r="R2638" s="19">
        <v>323.10000000000002</v>
      </c>
      <c r="S2638" s="17">
        <v>2</v>
      </c>
      <c r="T2638" s="20">
        <v>0</v>
      </c>
      <c r="U2638" s="19">
        <v>61.389000000000003</v>
      </c>
      <c r="V2638" s="20">
        <f t="shared" si="205"/>
        <v>0.19</v>
      </c>
      <c r="W2638" s="17">
        <f t="shared" si="206"/>
        <v>2015</v>
      </c>
      <c r="X2638" t="str">
        <f t="shared" si="207"/>
        <v>Aug-2015</v>
      </c>
      <c r="Y2638" s="17">
        <f t="shared" si="208"/>
        <v>4</v>
      </c>
      <c r="Z2638" t="str">
        <f t="shared" si="209"/>
        <v>0% (No Discount)</v>
      </c>
      <c r="AA2638" s="17">
        <f>IF(COUNTIF($B$2:B2638,B2638)=1,1,0)</f>
        <v>1</v>
      </c>
      <c r="AB2638" s="17">
        <f>IF(COUNTIF($F$2:F2638,F2638)=1,1,0)</f>
        <v>1</v>
      </c>
    </row>
    <row r="2639" spans="1:28" x14ac:dyDescent="0.2">
      <c r="A2639" s="17">
        <v>2638</v>
      </c>
      <c r="B2639" t="s">
        <v>5793</v>
      </c>
      <c r="C2639" s="18">
        <v>42898</v>
      </c>
      <c r="D2639" s="18">
        <v>42904</v>
      </c>
      <c r="E2639" t="s">
        <v>77</v>
      </c>
      <c r="F2639" t="s">
        <v>5794</v>
      </c>
      <c r="G2639" t="s">
        <v>5795</v>
      </c>
      <c r="H2639" t="s">
        <v>53</v>
      </c>
      <c r="I2639" t="s">
        <v>54</v>
      </c>
      <c r="J2639" t="s">
        <v>293</v>
      </c>
      <c r="K2639" t="s">
        <v>294</v>
      </c>
      <c r="L2639">
        <v>10035</v>
      </c>
      <c r="M2639" t="s">
        <v>175</v>
      </c>
      <c r="N2639" t="s">
        <v>5796</v>
      </c>
      <c r="O2639" t="s">
        <v>73</v>
      </c>
      <c r="P2639" t="s">
        <v>117</v>
      </c>
      <c r="Q2639" t="s">
        <v>5797</v>
      </c>
      <c r="R2639" s="19">
        <v>19.04</v>
      </c>
      <c r="S2639" s="17">
        <v>4</v>
      </c>
      <c r="T2639" s="20">
        <v>0</v>
      </c>
      <c r="U2639" s="19">
        <v>9.3295999999999992</v>
      </c>
      <c r="V2639" s="20">
        <f t="shared" si="205"/>
        <v>0.49</v>
      </c>
      <c r="W2639" s="17">
        <f t="shared" si="206"/>
        <v>2017</v>
      </c>
      <c r="X2639" t="str">
        <f t="shared" si="207"/>
        <v>Jun-2017</v>
      </c>
      <c r="Y2639" s="17">
        <f t="shared" si="208"/>
        <v>6</v>
      </c>
      <c r="Z2639" t="str">
        <f t="shared" si="209"/>
        <v>0% (No Discount)</v>
      </c>
      <c r="AA2639" s="17">
        <f>IF(COUNTIF($B$2:B2639,B2639)=1,1,0)</f>
        <v>1</v>
      </c>
      <c r="AB2639" s="17">
        <f>IF(COUNTIF($F$2:F2639,F2639)=1,1,0)</f>
        <v>1</v>
      </c>
    </row>
    <row r="2640" spans="1:28" x14ac:dyDescent="0.2">
      <c r="A2640" s="17">
        <v>2639</v>
      </c>
      <c r="B2640" t="s">
        <v>5793</v>
      </c>
      <c r="C2640" s="18">
        <v>42898</v>
      </c>
      <c r="D2640" s="18">
        <v>42904</v>
      </c>
      <c r="E2640" t="s">
        <v>77</v>
      </c>
      <c r="F2640" t="s">
        <v>5794</v>
      </c>
      <c r="G2640" t="s">
        <v>5795</v>
      </c>
      <c r="H2640" t="s">
        <v>53</v>
      </c>
      <c r="I2640" t="s">
        <v>54</v>
      </c>
      <c r="J2640" t="s">
        <v>293</v>
      </c>
      <c r="K2640" t="s">
        <v>294</v>
      </c>
      <c r="L2640">
        <v>10035</v>
      </c>
      <c r="M2640" t="s">
        <v>175</v>
      </c>
      <c r="N2640" t="s">
        <v>2050</v>
      </c>
      <c r="O2640" t="s">
        <v>73</v>
      </c>
      <c r="P2640" t="s">
        <v>102</v>
      </c>
      <c r="Q2640" t="s">
        <v>2051</v>
      </c>
      <c r="R2640" s="19">
        <v>13.128</v>
      </c>
      <c r="S2640" s="17">
        <v>3</v>
      </c>
      <c r="T2640" s="20">
        <v>0.2</v>
      </c>
      <c r="U2640" s="19">
        <v>4.2666000000000004</v>
      </c>
      <c r="V2640" s="20">
        <f t="shared" si="205"/>
        <v>0.32500000000000001</v>
      </c>
      <c r="W2640" s="17">
        <f t="shared" si="206"/>
        <v>2017</v>
      </c>
      <c r="X2640" t="str">
        <f t="shared" si="207"/>
        <v>Jun-2017</v>
      </c>
      <c r="Y2640" s="17">
        <f t="shared" si="208"/>
        <v>6</v>
      </c>
      <c r="Z2640" t="str">
        <f t="shared" si="209"/>
        <v>11-20%</v>
      </c>
      <c r="AA2640" s="17">
        <f>IF(COUNTIF($B$2:B2640,B2640)=1,1,0)</f>
        <v>0</v>
      </c>
      <c r="AB2640" s="17">
        <f>IF(COUNTIF($F$2:F2640,F2640)=1,1,0)</f>
        <v>0</v>
      </c>
    </row>
    <row r="2641" spans="1:28" x14ac:dyDescent="0.2">
      <c r="A2641" s="17">
        <v>2640</v>
      </c>
      <c r="B2641" t="s">
        <v>5793</v>
      </c>
      <c r="C2641" s="18">
        <v>42898</v>
      </c>
      <c r="D2641" s="18">
        <v>42904</v>
      </c>
      <c r="E2641" t="s">
        <v>77</v>
      </c>
      <c r="F2641" t="s">
        <v>5794</v>
      </c>
      <c r="G2641" t="s">
        <v>5795</v>
      </c>
      <c r="H2641" t="s">
        <v>53</v>
      </c>
      <c r="I2641" t="s">
        <v>54</v>
      </c>
      <c r="J2641" t="s">
        <v>293</v>
      </c>
      <c r="K2641" t="s">
        <v>294</v>
      </c>
      <c r="L2641">
        <v>10035</v>
      </c>
      <c r="M2641" t="s">
        <v>175</v>
      </c>
      <c r="N2641" t="s">
        <v>5798</v>
      </c>
      <c r="O2641" t="s">
        <v>73</v>
      </c>
      <c r="P2641" t="s">
        <v>95</v>
      </c>
      <c r="Q2641" t="s">
        <v>5799</v>
      </c>
      <c r="R2641" s="19">
        <v>64.14</v>
      </c>
      <c r="S2641" s="17">
        <v>3</v>
      </c>
      <c r="T2641" s="20">
        <v>0</v>
      </c>
      <c r="U2641" s="19">
        <v>16.676400000000001</v>
      </c>
      <c r="V2641" s="20">
        <f t="shared" si="205"/>
        <v>0.26</v>
      </c>
      <c r="W2641" s="17">
        <f t="shared" si="206"/>
        <v>2017</v>
      </c>
      <c r="X2641" t="str">
        <f t="shared" si="207"/>
        <v>Jun-2017</v>
      </c>
      <c r="Y2641" s="17">
        <f t="shared" si="208"/>
        <v>6</v>
      </c>
      <c r="Z2641" t="str">
        <f t="shared" si="209"/>
        <v>0% (No Discount)</v>
      </c>
      <c r="AA2641" s="17">
        <f>IF(COUNTIF($B$2:B2641,B2641)=1,1,0)</f>
        <v>0</v>
      </c>
      <c r="AB2641" s="17">
        <f>IF(COUNTIF($F$2:F2641,F2641)=1,1,0)</f>
        <v>0</v>
      </c>
    </row>
    <row r="2642" spans="1:28" x14ac:dyDescent="0.2">
      <c r="A2642" s="17">
        <v>2641</v>
      </c>
      <c r="B2642" t="s">
        <v>5793</v>
      </c>
      <c r="C2642" s="18">
        <v>42898</v>
      </c>
      <c r="D2642" s="18">
        <v>42904</v>
      </c>
      <c r="E2642" t="s">
        <v>77</v>
      </c>
      <c r="F2642" t="s">
        <v>5794</v>
      </c>
      <c r="G2642" t="s">
        <v>5795</v>
      </c>
      <c r="H2642" t="s">
        <v>53</v>
      </c>
      <c r="I2642" t="s">
        <v>54</v>
      </c>
      <c r="J2642" t="s">
        <v>293</v>
      </c>
      <c r="K2642" t="s">
        <v>294</v>
      </c>
      <c r="L2642">
        <v>10035</v>
      </c>
      <c r="M2642" t="s">
        <v>175</v>
      </c>
      <c r="N2642" t="s">
        <v>1839</v>
      </c>
      <c r="O2642" t="s">
        <v>59</v>
      </c>
      <c r="P2642" t="s">
        <v>63</v>
      </c>
      <c r="Q2642" t="s">
        <v>1840</v>
      </c>
      <c r="R2642" s="19">
        <v>858.24</v>
      </c>
      <c r="S2642" s="17">
        <v>4</v>
      </c>
      <c r="T2642" s="20">
        <v>0.1</v>
      </c>
      <c r="U2642" s="19">
        <v>143.04</v>
      </c>
      <c r="V2642" s="20">
        <f t="shared" si="205"/>
        <v>0.16666666666666666</v>
      </c>
      <c r="W2642" s="17">
        <f t="shared" si="206"/>
        <v>2017</v>
      </c>
      <c r="X2642" t="str">
        <f t="shared" si="207"/>
        <v>Jun-2017</v>
      </c>
      <c r="Y2642" s="17">
        <f t="shared" si="208"/>
        <v>6</v>
      </c>
      <c r="Z2642" t="str">
        <f t="shared" si="209"/>
        <v>1-10%</v>
      </c>
      <c r="AA2642" s="17">
        <f>IF(COUNTIF($B$2:B2642,B2642)=1,1,0)</f>
        <v>0</v>
      </c>
      <c r="AB2642" s="17">
        <f>IF(COUNTIF($F$2:F2642,F2642)=1,1,0)</f>
        <v>0</v>
      </c>
    </row>
    <row r="2643" spans="1:28" x14ac:dyDescent="0.2">
      <c r="A2643" s="17">
        <v>2642</v>
      </c>
      <c r="B2643" t="s">
        <v>5800</v>
      </c>
      <c r="C2643" s="18">
        <v>42055</v>
      </c>
      <c r="D2643" s="18">
        <v>42060</v>
      </c>
      <c r="E2643" t="s">
        <v>77</v>
      </c>
      <c r="F2643" t="s">
        <v>1883</v>
      </c>
      <c r="G2643" t="s">
        <v>1884</v>
      </c>
      <c r="H2643" t="s">
        <v>53</v>
      </c>
      <c r="I2643" t="s">
        <v>54</v>
      </c>
      <c r="J2643" t="s">
        <v>5801</v>
      </c>
      <c r="K2643" t="s">
        <v>1739</v>
      </c>
      <c r="L2643">
        <v>71901</v>
      </c>
      <c r="M2643" t="s">
        <v>57</v>
      </c>
      <c r="N2643" t="s">
        <v>2772</v>
      </c>
      <c r="O2643" t="s">
        <v>98</v>
      </c>
      <c r="P2643" t="s">
        <v>188</v>
      </c>
      <c r="Q2643" t="s">
        <v>2773</v>
      </c>
      <c r="R2643" s="19">
        <v>29.99</v>
      </c>
      <c r="S2643" s="17">
        <v>1</v>
      </c>
      <c r="T2643" s="20">
        <v>0</v>
      </c>
      <c r="U2643" s="19">
        <v>2.9990000000000001</v>
      </c>
      <c r="V2643" s="20">
        <f t="shared" si="205"/>
        <v>0.1</v>
      </c>
      <c r="W2643" s="17">
        <f t="shared" si="206"/>
        <v>2015</v>
      </c>
      <c r="X2643" t="str">
        <f t="shared" si="207"/>
        <v>Feb-2015</v>
      </c>
      <c r="Y2643" s="17">
        <f t="shared" si="208"/>
        <v>5</v>
      </c>
      <c r="Z2643" t="str">
        <f t="shared" si="209"/>
        <v>0% (No Discount)</v>
      </c>
      <c r="AA2643" s="17">
        <f>IF(COUNTIF($B$2:B2643,B2643)=1,1,0)</f>
        <v>1</v>
      </c>
      <c r="AB2643" s="17">
        <f>IF(COUNTIF($F$2:F2643,F2643)=1,1,0)</f>
        <v>0</v>
      </c>
    </row>
    <row r="2644" spans="1:28" x14ac:dyDescent="0.2">
      <c r="A2644" s="17">
        <v>2643</v>
      </c>
      <c r="B2644" t="s">
        <v>5802</v>
      </c>
      <c r="C2644" s="18">
        <v>42733</v>
      </c>
      <c r="D2644" s="18">
        <v>42734</v>
      </c>
      <c r="E2644" t="s">
        <v>215</v>
      </c>
      <c r="F2644" t="s">
        <v>4991</v>
      </c>
      <c r="G2644" t="s">
        <v>4992</v>
      </c>
      <c r="H2644" t="s">
        <v>53</v>
      </c>
      <c r="I2644" t="s">
        <v>54</v>
      </c>
      <c r="J2644" t="s">
        <v>483</v>
      </c>
      <c r="K2644" t="s">
        <v>238</v>
      </c>
      <c r="L2644">
        <v>60505</v>
      </c>
      <c r="M2644" t="s">
        <v>132</v>
      </c>
      <c r="N2644" t="s">
        <v>3829</v>
      </c>
      <c r="O2644" t="s">
        <v>73</v>
      </c>
      <c r="P2644" t="s">
        <v>117</v>
      </c>
      <c r="Q2644" t="s">
        <v>3830</v>
      </c>
      <c r="R2644" s="19">
        <v>186.048</v>
      </c>
      <c r="S2644" s="17">
        <v>6</v>
      </c>
      <c r="T2644" s="20">
        <v>0.2</v>
      </c>
      <c r="U2644" s="19">
        <v>67.442400000000006</v>
      </c>
      <c r="V2644" s="20">
        <f t="shared" si="205"/>
        <v>0.36250000000000004</v>
      </c>
      <c r="W2644" s="17">
        <f t="shared" si="206"/>
        <v>2016</v>
      </c>
      <c r="X2644" t="str">
        <f t="shared" si="207"/>
        <v>Dec-2016</v>
      </c>
      <c r="Y2644" s="17">
        <f t="shared" si="208"/>
        <v>1</v>
      </c>
      <c r="Z2644" t="str">
        <f t="shared" si="209"/>
        <v>11-20%</v>
      </c>
      <c r="AA2644" s="17">
        <f>IF(COUNTIF($B$2:B2644,B2644)=1,1,0)</f>
        <v>1</v>
      </c>
      <c r="AB2644" s="17">
        <f>IF(COUNTIF($F$2:F2644,F2644)=1,1,0)</f>
        <v>0</v>
      </c>
    </row>
    <row r="2645" spans="1:28" x14ac:dyDescent="0.2">
      <c r="A2645" s="17">
        <v>2644</v>
      </c>
      <c r="B2645" t="s">
        <v>5803</v>
      </c>
      <c r="C2645" s="18">
        <v>42477</v>
      </c>
      <c r="D2645" s="18">
        <v>42481</v>
      </c>
      <c r="E2645" t="s">
        <v>50</v>
      </c>
      <c r="F2645" t="s">
        <v>3472</v>
      </c>
      <c r="G2645" t="s">
        <v>3473</v>
      </c>
      <c r="H2645" t="s">
        <v>129</v>
      </c>
      <c r="I2645" t="s">
        <v>54</v>
      </c>
      <c r="J2645" t="s">
        <v>4624</v>
      </c>
      <c r="K2645" t="s">
        <v>115</v>
      </c>
      <c r="L2645">
        <v>27604</v>
      </c>
      <c r="M2645" t="s">
        <v>57</v>
      </c>
      <c r="N2645" t="s">
        <v>2052</v>
      </c>
      <c r="O2645" t="s">
        <v>98</v>
      </c>
      <c r="P2645" t="s">
        <v>99</v>
      </c>
      <c r="Q2645" t="s">
        <v>2053</v>
      </c>
      <c r="R2645" s="19">
        <v>36.792000000000002</v>
      </c>
      <c r="S2645" s="17">
        <v>1</v>
      </c>
      <c r="T2645" s="20">
        <v>0.2</v>
      </c>
      <c r="U2645" s="19">
        <v>4.1391</v>
      </c>
      <c r="V2645" s="20">
        <f t="shared" si="205"/>
        <v>0.11249999999999999</v>
      </c>
      <c r="W2645" s="17">
        <f t="shared" si="206"/>
        <v>2016</v>
      </c>
      <c r="X2645" t="str">
        <f t="shared" si="207"/>
        <v>Apr-2016</v>
      </c>
      <c r="Y2645" s="17">
        <f t="shared" si="208"/>
        <v>4</v>
      </c>
      <c r="Z2645" t="str">
        <f t="shared" si="209"/>
        <v>11-20%</v>
      </c>
      <c r="AA2645" s="17">
        <f>IF(COUNTIF($B$2:B2645,B2645)=1,1,0)</f>
        <v>1</v>
      </c>
      <c r="AB2645" s="17">
        <f>IF(COUNTIF($F$2:F2645,F2645)=1,1,0)</f>
        <v>0</v>
      </c>
    </row>
    <row r="2646" spans="1:28" x14ac:dyDescent="0.2">
      <c r="A2646" s="17">
        <v>2645</v>
      </c>
      <c r="B2646" t="s">
        <v>5803</v>
      </c>
      <c r="C2646" s="18">
        <v>42477</v>
      </c>
      <c r="D2646" s="18">
        <v>42481</v>
      </c>
      <c r="E2646" t="s">
        <v>50</v>
      </c>
      <c r="F2646" t="s">
        <v>3472</v>
      </c>
      <c r="G2646" t="s">
        <v>3473</v>
      </c>
      <c r="H2646" t="s">
        <v>129</v>
      </c>
      <c r="I2646" t="s">
        <v>54</v>
      </c>
      <c r="J2646" t="s">
        <v>4624</v>
      </c>
      <c r="K2646" t="s">
        <v>115</v>
      </c>
      <c r="L2646">
        <v>27604</v>
      </c>
      <c r="M2646" t="s">
        <v>57</v>
      </c>
      <c r="N2646" t="s">
        <v>1587</v>
      </c>
      <c r="O2646" t="s">
        <v>59</v>
      </c>
      <c r="P2646" t="s">
        <v>92</v>
      </c>
      <c r="Q2646" t="s">
        <v>1588</v>
      </c>
      <c r="R2646" s="19">
        <v>18.623999999999999</v>
      </c>
      <c r="S2646" s="17">
        <v>8</v>
      </c>
      <c r="T2646" s="20">
        <v>0.2</v>
      </c>
      <c r="U2646" s="19">
        <v>6.2855999999999996</v>
      </c>
      <c r="V2646" s="20">
        <f t="shared" si="205"/>
        <v>0.33750000000000002</v>
      </c>
      <c r="W2646" s="17">
        <f t="shared" si="206"/>
        <v>2016</v>
      </c>
      <c r="X2646" t="str">
        <f t="shared" si="207"/>
        <v>Apr-2016</v>
      </c>
      <c r="Y2646" s="17">
        <f t="shared" si="208"/>
        <v>4</v>
      </c>
      <c r="Z2646" t="str">
        <f t="shared" si="209"/>
        <v>11-20%</v>
      </c>
      <c r="AA2646" s="17">
        <f>IF(COUNTIF($B$2:B2646,B2646)=1,1,0)</f>
        <v>0</v>
      </c>
      <c r="AB2646" s="17">
        <f>IF(COUNTIF($F$2:F2646,F2646)=1,1,0)</f>
        <v>0</v>
      </c>
    </row>
    <row r="2647" spans="1:28" x14ac:dyDescent="0.2">
      <c r="A2647" s="17">
        <v>2646</v>
      </c>
      <c r="B2647" t="s">
        <v>5804</v>
      </c>
      <c r="C2647" s="18">
        <v>41889</v>
      </c>
      <c r="D2647" s="18">
        <v>41894</v>
      </c>
      <c r="E2647" t="s">
        <v>50</v>
      </c>
      <c r="F2647" t="s">
        <v>4083</v>
      </c>
      <c r="G2647" t="s">
        <v>4084</v>
      </c>
      <c r="H2647" t="s">
        <v>53</v>
      </c>
      <c r="I2647" t="s">
        <v>54</v>
      </c>
      <c r="J2647" t="s">
        <v>4584</v>
      </c>
      <c r="K2647" t="s">
        <v>677</v>
      </c>
      <c r="L2647">
        <v>74133</v>
      </c>
      <c r="M2647" t="s">
        <v>132</v>
      </c>
      <c r="N2647" t="s">
        <v>3992</v>
      </c>
      <c r="O2647" t="s">
        <v>59</v>
      </c>
      <c r="P2647" t="s">
        <v>92</v>
      </c>
      <c r="Q2647" t="s">
        <v>5805</v>
      </c>
      <c r="R2647" s="19">
        <v>57.69</v>
      </c>
      <c r="S2647" s="17">
        <v>3</v>
      </c>
      <c r="T2647" s="20">
        <v>0</v>
      </c>
      <c r="U2647" s="19">
        <v>23.652899999999999</v>
      </c>
      <c r="V2647" s="20">
        <f t="shared" si="205"/>
        <v>0.41</v>
      </c>
      <c r="W2647" s="17">
        <f t="shared" si="206"/>
        <v>2014</v>
      </c>
      <c r="X2647" t="str">
        <f t="shared" si="207"/>
        <v>Sep-2014</v>
      </c>
      <c r="Y2647" s="17">
        <f t="shared" si="208"/>
        <v>5</v>
      </c>
      <c r="Z2647" t="str">
        <f t="shared" si="209"/>
        <v>0% (No Discount)</v>
      </c>
      <c r="AA2647" s="17">
        <f>IF(COUNTIF($B$2:B2647,B2647)=1,1,0)</f>
        <v>1</v>
      </c>
      <c r="AB2647" s="17">
        <f>IF(COUNTIF($F$2:F2647,F2647)=1,1,0)</f>
        <v>0</v>
      </c>
    </row>
    <row r="2648" spans="1:28" x14ac:dyDescent="0.2">
      <c r="A2648" s="17">
        <v>2647</v>
      </c>
      <c r="B2648" t="s">
        <v>5804</v>
      </c>
      <c r="C2648" s="18">
        <v>41889</v>
      </c>
      <c r="D2648" s="18">
        <v>41894</v>
      </c>
      <c r="E2648" t="s">
        <v>50</v>
      </c>
      <c r="F2648" t="s">
        <v>4083</v>
      </c>
      <c r="G2648" t="s">
        <v>4084</v>
      </c>
      <c r="H2648" t="s">
        <v>53</v>
      </c>
      <c r="I2648" t="s">
        <v>54</v>
      </c>
      <c r="J2648" t="s">
        <v>4584</v>
      </c>
      <c r="K2648" t="s">
        <v>677</v>
      </c>
      <c r="L2648">
        <v>74133</v>
      </c>
      <c r="M2648" t="s">
        <v>132</v>
      </c>
      <c r="N2648" t="s">
        <v>5806</v>
      </c>
      <c r="O2648" t="s">
        <v>73</v>
      </c>
      <c r="P2648" t="s">
        <v>102</v>
      </c>
      <c r="Q2648" t="s">
        <v>5807</v>
      </c>
      <c r="R2648" s="19">
        <v>42.81</v>
      </c>
      <c r="S2648" s="17">
        <v>3</v>
      </c>
      <c r="T2648" s="20">
        <v>0</v>
      </c>
      <c r="U2648" s="19">
        <v>20.120699999999999</v>
      </c>
      <c r="V2648" s="20">
        <f t="shared" si="205"/>
        <v>0.47</v>
      </c>
      <c r="W2648" s="17">
        <f t="shared" si="206"/>
        <v>2014</v>
      </c>
      <c r="X2648" t="str">
        <f t="shared" si="207"/>
        <v>Sep-2014</v>
      </c>
      <c r="Y2648" s="17">
        <f t="shared" si="208"/>
        <v>5</v>
      </c>
      <c r="Z2648" t="str">
        <f t="shared" si="209"/>
        <v>0% (No Discount)</v>
      </c>
      <c r="AA2648" s="17">
        <f>IF(COUNTIF($B$2:B2648,B2648)=1,1,0)</f>
        <v>0</v>
      </c>
      <c r="AB2648" s="17">
        <f>IF(COUNTIF($F$2:F2648,F2648)=1,1,0)</f>
        <v>0</v>
      </c>
    </row>
    <row r="2649" spans="1:28" x14ac:dyDescent="0.2">
      <c r="A2649" s="17">
        <v>2648</v>
      </c>
      <c r="B2649" t="s">
        <v>5804</v>
      </c>
      <c r="C2649" s="18">
        <v>41889</v>
      </c>
      <c r="D2649" s="18">
        <v>41894</v>
      </c>
      <c r="E2649" t="s">
        <v>50</v>
      </c>
      <c r="F2649" t="s">
        <v>4083</v>
      </c>
      <c r="G2649" t="s">
        <v>4084</v>
      </c>
      <c r="H2649" t="s">
        <v>53</v>
      </c>
      <c r="I2649" t="s">
        <v>54</v>
      </c>
      <c r="J2649" t="s">
        <v>4584</v>
      </c>
      <c r="K2649" t="s">
        <v>677</v>
      </c>
      <c r="L2649">
        <v>74133</v>
      </c>
      <c r="M2649" t="s">
        <v>132</v>
      </c>
      <c r="N2649" t="s">
        <v>5808</v>
      </c>
      <c r="O2649" t="s">
        <v>73</v>
      </c>
      <c r="P2649" t="s">
        <v>117</v>
      </c>
      <c r="Q2649" t="s">
        <v>5809</v>
      </c>
      <c r="R2649" s="19">
        <v>12.96</v>
      </c>
      <c r="S2649" s="17">
        <v>2</v>
      </c>
      <c r="T2649" s="20">
        <v>0</v>
      </c>
      <c r="U2649" s="19">
        <v>6.2207999999999997</v>
      </c>
      <c r="V2649" s="20">
        <f t="shared" si="205"/>
        <v>0.47999999999999993</v>
      </c>
      <c r="W2649" s="17">
        <f t="shared" si="206"/>
        <v>2014</v>
      </c>
      <c r="X2649" t="str">
        <f t="shared" si="207"/>
        <v>Sep-2014</v>
      </c>
      <c r="Y2649" s="17">
        <f t="shared" si="208"/>
        <v>5</v>
      </c>
      <c r="Z2649" t="str">
        <f t="shared" si="209"/>
        <v>0% (No Discount)</v>
      </c>
      <c r="AA2649" s="17">
        <f>IF(COUNTIF($B$2:B2649,B2649)=1,1,0)</f>
        <v>0</v>
      </c>
      <c r="AB2649" s="17">
        <f>IF(COUNTIF($F$2:F2649,F2649)=1,1,0)</f>
        <v>0</v>
      </c>
    </row>
    <row r="2650" spans="1:28" x14ac:dyDescent="0.2">
      <c r="A2650" s="17">
        <v>2649</v>
      </c>
      <c r="B2650" t="s">
        <v>5804</v>
      </c>
      <c r="C2650" s="18">
        <v>41889</v>
      </c>
      <c r="D2650" s="18">
        <v>41894</v>
      </c>
      <c r="E2650" t="s">
        <v>50</v>
      </c>
      <c r="F2650" t="s">
        <v>4083</v>
      </c>
      <c r="G2650" t="s">
        <v>4084</v>
      </c>
      <c r="H2650" t="s">
        <v>53</v>
      </c>
      <c r="I2650" t="s">
        <v>54</v>
      </c>
      <c r="J2650" t="s">
        <v>4584</v>
      </c>
      <c r="K2650" t="s">
        <v>677</v>
      </c>
      <c r="L2650">
        <v>74133</v>
      </c>
      <c r="M2650" t="s">
        <v>132</v>
      </c>
      <c r="N2650" t="s">
        <v>5678</v>
      </c>
      <c r="O2650" t="s">
        <v>59</v>
      </c>
      <c r="P2650" t="s">
        <v>92</v>
      </c>
      <c r="Q2650" t="s">
        <v>5679</v>
      </c>
      <c r="R2650" s="19">
        <v>821.88</v>
      </c>
      <c r="S2650" s="17">
        <v>6</v>
      </c>
      <c r="T2650" s="20">
        <v>0</v>
      </c>
      <c r="U2650" s="19">
        <v>213.68879999999999</v>
      </c>
      <c r="V2650" s="20">
        <f t="shared" si="205"/>
        <v>0.26</v>
      </c>
      <c r="W2650" s="17">
        <f t="shared" si="206"/>
        <v>2014</v>
      </c>
      <c r="X2650" t="str">
        <f t="shared" si="207"/>
        <v>Sep-2014</v>
      </c>
      <c r="Y2650" s="17">
        <f t="shared" si="208"/>
        <v>5</v>
      </c>
      <c r="Z2650" t="str">
        <f t="shared" si="209"/>
        <v>0% (No Discount)</v>
      </c>
      <c r="AA2650" s="17">
        <f>IF(COUNTIF($B$2:B2650,B2650)=1,1,0)</f>
        <v>0</v>
      </c>
      <c r="AB2650" s="17">
        <f>IF(COUNTIF($F$2:F2650,F2650)=1,1,0)</f>
        <v>0</v>
      </c>
    </row>
    <row r="2651" spans="1:28" x14ac:dyDescent="0.2">
      <c r="A2651" s="17">
        <v>2650</v>
      </c>
      <c r="B2651" t="s">
        <v>5804</v>
      </c>
      <c r="C2651" s="18">
        <v>41889</v>
      </c>
      <c r="D2651" s="18">
        <v>41894</v>
      </c>
      <c r="E2651" t="s">
        <v>50</v>
      </c>
      <c r="F2651" t="s">
        <v>4083</v>
      </c>
      <c r="G2651" t="s">
        <v>4084</v>
      </c>
      <c r="H2651" t="s">
        <v>53</v>
      </c>
      <c r="I2651" t="s">
        <v>54</v>
      </c>
      <c r="J2651" t="s">
        <v>4584</v>
      </c>
      <c r="K2651" t="s">
        <v>677</v>
      </c>
      <c r="L2651">
        <v>74133</v>
      </c>
      <c r="M2651" t="s">
        <v>132</v>
      </c>
      <c r="N2651" t="s">
        <v>641</v>
      </c>
      <c r="O2651" t="s">
        <v>98</v>
      </c>
      <c r="P2651" t="s">
        <v>99</v>
      </c>
      <c r="Q2651" t="s">
        <v>642</v>
      </c>
      <c r="R2651" s="19">
        <v>104.85</v>
      </c>
      <c r="S2651" s="17">
        <v>3</v>
      </c>
      <c r="T2651" s="20">
        <v>0</v>
      </c>
      <c r="U2651" s="19">
        <v>28.3095</v>
      </c>
      <c r="V2651" s="20">
        <f t="shared" si="205"/>
        <v>0.27</v>
      </c>
      <c r="W2651" s="17">
        <f t="shared" si="206"/>
        <v>2014</v>
      </c>
      <c r="X2651" t="str">
        <f t="shared" si="207"/>
        <v>Sep-2014</v>
      </c>
      <c r="Y2651" s="17">
        <f t="shared" si="208"/>
        <v>5</v>
      </c>
      <c r="Z2651" t="str">
        <f t="shared" si="209"/>
        <v>0% (No Discount)</v>
      </c>
      <c r="AA2651" s="17">
        <f>IF(COUNTIF($B$2:B2651,B2651)=1,1,0)</f>
        <v>0</v>
      </c>
      <c r="AB2651" s="17">
        <f>IF(COUNTIF($F$2:F2651,F2651)=1,1,0)</f>
        <v>0</v>
      </c>
    </row>
    <row r="2652" spans="1:28" x14ac:dyDescent="0.2">
      <c r="A2652" s="17">
        <v>2651</v>
      </c>
      <c r="B2652" t="s">
        <v>5810</v>
      </c>
      <c r="C2652" s="18">
        <v>42639</v>
      </c>
      <c r="D2652" s="18">
        <v>42644</v>
      </c>
      <c r="E2652" t="s">
        <v>77</v>
      </c>
      <c r="F2652" t="s">
        <v>612</v>
      </c>
      <c r="G2652" t="s">
        <v>613</v>
      </c>
      <c r="H2652" t="s">
        <v>68</v>
      </c>
      <c r="I2652" t="s">
        <v>54</v>
      </c>
      <c r="J2652" t="s">
        <v>1209</v>
      </c>
      <c r="K2652" t="s">
        <v>70</v>
      </c>
      <c r="L2652">
        <v>92345</v>
      </c>
      <c r="M2652" t="s">
        <v>71</v>
      </c>
      <c r="N2652" t="s">
        <v>3527</v>
      </c>
      <c r="O2652" t="s">
        <v>59</v>
      </c>
      <c r="P2652" t="s">
        <v>60</v>
      </c>
      <c r="Q2652" t="s">
        <v>3528</v>
      </c>
      <c r="R2652" s="19">
        <v>424.95749999999998</v>
      </c>
      <c r="S2652" s="17">
        <v>5</v>
      </c>
      <c r="T2652" s="20">
        <v>0.15</v>
      </c>
      <c r="U2652" s="19">
        <v>19.998000000000001</v>
      </c>
      <c r="V2652" s="20">
        <f t="shared" si="205"/>
        <v>4.7058823529411771E-2</v>
      </c>
      <c r="W2652" s="17">
        <f t="shared" si="206"/>
        <v>2016</v>
      </c>
      <c r="X2652" t="str">
        <f t="shared" si="207"/>
        <v>Sep-2016</v>
      </c>
      <c r="Y2652" s="17">
        <f t="shared" si="208"/>
        <v>5</v>
      </c>
      <c r="Z2652" t="str">
        <f t="shared" si="209"/>
        <v>11-20%</v>
      </c>
      <c r="AA2652" s="17">
        <f>IF(COUNTIF($B$2:B2652,B2652)=1,1,0)</f>
        <v>1</v>
      </c>
      <c r="AB2652" s="17">
        <f>IF(COUNTIF($F$2:F2652,F2652)=1,1,0)</f>
        <v>0</v>
      </c>
    </row>
    <row r="2653" spans="1:28" x14ac:dyDescent="0.2">
      <c r="A2653" s="17">
        <v>2652</v>
      </c>
      <c r="B2653" t="s">
        <v>5811</v>
      </c>
      <c r="C2653" s="18">
        <v>42995</v>
      </c>
      <c r="D2653" s="18">
        <v>42999</v>
      </c>
      <c r="E2653" t="s">
        <v>50</v>
      </c>
      <c r="F2653" t="s">
        <v>1138</v>
      </c>
      <c r="G2653" t="s">
        <v>1139</v>
      </c>
      <c r="H2653" t="s">
        <v>68</v>
      </c>
      <c r="I2653" t="s">
        <v>54</v>
      </c>
      <c r="J2653" t="s">
        <v>3807</v>
      </c>
      <c r="K2653" t="s">
        <v>148</v>
      </c>
      <c r="L2653">
        <v>84604</v>
      </c>
      <c r="M2653" t="s">
        <v>71</v>
      </c>
      <c r="N2653" t="s">
        <v>5656</v>
      </c>
      <c r="O2653" t="s">
        <v>73</v>
      </c>
      <c r="P2653" t="s">
        <v>102</v>
      </c>
      <c r="Q2653" t="s">
        <v>1249</v>
      </c>
      <c r="R2653" s="19">
        <v>10.776</v>
      </c>
      <c r="S2653" s="17">
        <v>3</v>
      </c>
      <c r="T2653" s="20">
        <v>0.2</v>
      </c>
      <c r="U2653" s="19">
        <v>3.5022000000000002</v>
      </c>
      <c r="V2653" s="20">
        <f t="shared" si="205"/>
        <v>0.32500000000000001</v>
      </c>
      <c r="W2653" s="17">
        <f t="shared" si="206"/>
        <v>2017</v>
      </c>
      <c r="X2653" t="str">
        <f t="shared" si="207"/>
        <v>Sep-2017</v>
      </c>
      <c r="Y2653" s="17">
        <f t="shared" si="208"/>
        <v>4</v>
      </c>
      <c r="Z2653" t="str">
        <f t="shared" si="209"/>
        <v>11-20%</v>
      </c>
      <c r="AA2653" s="17">
        <f>IF(COUNTIF($B$2:B2653,B2653)=1,1,0)</f>
        <v>1</v>
      </c>
      <c r="AB2653" s="17">
        <f>IF(COUNTIF($F$2:F2653,F2653)=1,1,0)</f>
        <v>0</v>
      </c>
    </row>
    <row r="2654" spans="1:28" x14ac:dyDescent="0.2">
      <c r="A2654" s="17">
        <v>2653</v>
      </c>
      <c r="B2654" t="s">
        <v>5811</v>
      </c>
      <c r="C2654" s="18">
        <v>42995</v>
      </c>
      <c r="D2654" s="18">
        <v>42999</v>
      </c>
      <c r="E2654" t="s">
        <v>50</v>
      </c>
      <c r="F2654" t="s">
        <v>1138</v>
      </c>
      <c r="G2654" t="s">
        <v>1139</v>
      </c>
      <c r="H2654" t="s">
        <v>68</v>
      </c>
      <c r="I2654" t="s">
        <v>54</v>
      </c>
      <c r="J2654" t="s">
        <v>3807</v>
      </c>
      <c r="K2654" t="s">
        <v>148</v>
      </c>
      <c r="L2654">
        <v>84604</v>
      </c>
      <c r="M2654" t="s">
        <v>71</v>
      </c>
      <c r="N2654" t="s">
        <v>2743</v>
      </c>
      <c r="O2654" t="s">
        <v>73</v>
      </c>
      <c r="P2654" t="s">
        <v>102</v>
      </c>
      <c r="Q2654" t="s">
        <v>2744</v>
      </c>
      <c r="R2654" s="19">
        <v>11.784000000000001</v>
      </c>
      <c r="S2654" s="17">
        <v>3</v>
      </c>
      <c r="T2654" s="20">
        <v>0.2</v>
      </c>
      <c r="U2654" s="19">
        <v>4.2717000000000001</v>
      </c>
      <c r="V2654" s="20">
        <f t="shared" si="205"/>
        <v>0.36249999999999999</v>
      </c>
      <c r="W2654" s="17">
        <f t="shared" si="206"/>
        <v>2017</v>
      </c>
      <c r="X2654" t="str">
        <f t="shared" si="207"/>
        <v>Sep-2017</v>
      </c>
      <c r="Y2654" s="17">
        <f t="shared" si="208"/>
        <v>4</v>
      </c>
      <c r="Z2654" t="str">
        <f t="shared" si="209"/>
        <v>11-20%</v>
      </c>
      <c r="AA2654" s="17">
        <f>IF(COUNTIF($B$2:B2654,B2654)=1,1,0)</f>
        <v>0</v>
      </c>
      <c r="AB2654" s="17">
        <f>IF(COUNTIF($F$2:F2654,F2654)=1,1,0)</f>
        <v>0</v>
      </c>
    </row>
    <row r="2655" spans="1:28" x14ac:dyDescent="0.2">
      <c r="A2655" s="17">
        <v>2654</v>
      </c>
      <c r="B2655" t="s">
        <v>5811</v>
      </c>
      <c r="C2655" s="18">
        <v>42995</v>
      </c>
      <c r="D2655" s="18">
        <v>42999</v>
      </c>
      <c r="E2655" t="s">
        <v>50</v>
      </c>
      <c r="F2655" t="s">
        <v>1138</v>
      </c>
      <c r="G2655" t="s">
        <v>1139</v>
      </c>
      <c r="H2655" t="s">
        <v>68</v>
      </c>
      <c r="I2655" t="s">
        <v>54</v>
      </c>
      <c r="J2655" t="s">
        <v>3807</v>
      </c>
      <c r="K2655" t="s">
        <v>148</v>
      </c>
      <c r="L2655">
        <v>84604</v>
      </c>
      <c r="M2655" t="s">
        <v>71</v>
      </c>
      <c r="N2655" t="s">
        <v>5812</v>
      </c>
      <c r="O2655" t="s">
        <v>73</v>
      </c>
      <c r="P2655" t="s">
        <v>117</v>
      </c>
      <c r="Q2655" t="s">
        <v>5813</v>
      </c>
      <c r="R2655" s="19">
        <v>164.88</v>
      </c>
      <c r="S2655" s="17">
        <v>3</v>
      </c>
      <c r="T2655" s="20">
        <v>0</v>
      </c>
      <c r="U2655" s="19">
        <v>80.791200000000003</v>
      </c>
      <c r="V2655" s="20">
        <f t="shared" si="205"/>
        <v>0.49000000000000005</v>
      </c>
      <c r="W2655" s="17">
        <f t="shared" si="206"/>
        <v>2017</v>
      </c>
      <c r="X2655" t="str">
        <f t="shared" si="207"/>
        <v>Sep-2017</v>
      </c>
      <c r="Y2655" s="17">
        <f t="shared" si="208"/>
        <v>4</v>
      </c>
      <c r="Z2655" t="str">
        <f t="shared" si="209"/>
        <v>0% (No Discount)</v>
      </c>
      <c r="AA2655" s="17">
        <f>IF(COUNTIF($B$2:B2655,B2655)=1,1,0)</f>
        <v>0</v>
      </c>
      <c r="AB2655" s="17">
        <f>IF(COUNTIF($F$2:F2655,F2655)=1,1,0)</f>
        <v>0</v>
      </c>
    </row>
    <row r="2656" spans="1:28" x14ac:dyDescent="0.2">
      <c r="A2656" s="17">
        <v>2655</v>
      </c>
      <c r="B2656" t="s">
        <v>5811</v>
      </c>
      <c r="C2656" s="18">
        <v>42995</v>
      </c>
      <c r="D2656" s="18">
        <v>42999</v>
      </c>
      <c r="E2656" t="s">
        <v>50</v>
      </c>
      <c r="F2656" t="s">
        <v>1138</v>
      </c>
      <c r="G2656" t="s">
        <v>1139</v>
      </c>
      <c r="H2656" t="s">
        <v>68</v>
      </c>
      <c r="I2656" t="s">
        <v>54</v>
      </c>
      <c r="J2656" t="s">
        <v>3807</v>
      </c>
      <c r="K2656" t="s">
        <v>148</v>
      </c>
      <c r="L2656">
        <v>84604</v>
      </c>
      <c r="M2656" t="s">
        <v>71</v>
      </c>
      <c r="N2656" t="s">
        <v>5814</v>
      </c>
      <c r="O2656" t="s">
        <v>59</v>
      </c>
      <c r="P2656" t="s">
        <v>60</v>
      </c>
      <c r="Q2656" t="s">
        <v>5815</v>
      </c>
      <c r="R2656" s="19">
        <v>1292.94</v>
      </c>
      <c r="S2656" s="17">
        <v>3</v>
      </c>
      <c r="T2656" s="20">
        <v>0</v>
      </c>
      <c r="U2656" s="19">
        <v>77.576400000000007</v>
      </c>
      <c r="V2656" s="20">
        <f t="shared" si="205"/>
        <v>6.0000000000000005E-2</v>
      </c>
      <c r="W2656" s="17">
        <f t="shared" si="206"/>
        <v>2017</v>
      </c>
      <c r="X2656" t="str">
        <f t="shared" si="207"/>
        <v>Sep-2017</v>
      </c>
      <c r="Y2656" s="17">
        <f t="shared" si="208"/>
        <v>4</v>
      </c>
      <c r="Z2656" t="str">
        <f t="shared" si="209"/>
        <v>0% (No Discount)</v>
      </c>
      <c r="AA2656" s="17">
        <f>IF(COUNTIF($B$2:B2656,B2656)=1,1,0)</f>
        <v>0</v>
      </c>
      <c r="AB2656" s="17">
        <f>IF(COUNTIF($F$2:F2656,F2656)=1,1,0)</f>
        <v>0</v>
      </c>
    </row>
    <row r="2657" spans="1:28" x14ac:dyDescent="0.2">
      <c r="A2657" s="17">
        <v>2656</v>
      </c>
      <c r="B2657" t="s">
        <v>5811</v>
      </c>
      <c r="C2657" s="18">
        <v>42995</v>
      </c>
      <c r="D2657" s="18">
        <v>42999</v>
      </c>
      <c r="E2657" t="s">
        <v>50</v>
      </c>
      <c r="F2657" t="s">
        <v>1138</v>
      </c>
      <c r="G2657" t="s">
        <v>1139</v>
      </c>
      <c r="H2657" t="s">
        <v>68</v>
      </c>
      <c r="I2657" t="s">
        <v>54</v>
      </c>
      <c r="J2657" t="s">
        <v>3807</v>
      </c>
      <c r="K2657" t="s">
        <v>148</v>
      </c>
      <c r="L2657">
        <v>84604</v>
      </c>
      <c r="M2657" t="s">
        <v>71</v>
      </c>
      <c r="N2657" t="s">
        <v>5816</v>
      </c>
      <c r="O2657" t="s">
        <v>73</v>
      </c>
      <c r="P2657" t="s">
        <v>102</v>
      </c>
      <c r="Q2657" t="s">
        <v>5817</v>
      </c>
      <c r="R2657" s="19">
        <v>25.584</v>
      </c>
      <c r="S2657" s="17">
        <v>2</v>
      </c>
      <c r="T2657" s="20">
        <v>0.2</v>
      </c>
      <c r="U2657" s="19">
        <v>8.9543999999999997</v>
      </c>
      <c r="V2657" s="20">
        <f t="shared" si="205"/>
        <v>0.35</v>
      </c>
      <c r="W2657" s="17">
        <f t="shared" si="206"/>
        <v>2017</v>
      </c>
      <c r="X2657" t="str">
        <f t="shared" si="207"/>
        <v>Sep-2017</v>
      </c>
      <c r="Y2657" s="17">
        <f t="shared" si="208"/>
        <v>4</v>
      </c>
      <c r="Z2657" t="str">
        <f t="shared" si="209"/>
        <v>11-20%</v>
      </c>
      <c r="AA2657" s="17">
        <f>IF(COUNTIF($B$2:B2657,B2657)=1,1,0)</f>
        <v>0</v>
      </c>
      <c r="AB2657" s="17">
        <f>IF(COUNTIF($F$2:F2657,F2657)=1,1,0)</f>
        <v>0</v>
      </c>
    </row>
    <row r="2658" spans="1:28" x14ac:dyDescent="0.2">
      <c r="A2658" s="17">
        <v>2657</v>
      </c>
      <c r="B2658" t="s">
        <v>5811</v>
      </c>
      <c r="C2658" s="18">
        <v>42995</v>
      </c>
      <c r="D2658" s="18">
        <v>42999</v>
      </c>
      <c r="E2658" t="s">
        <v>50</v>
      </c>
      <c r="F2658" t="s">
        <v>1138</v>
      </c>
      <c r="G2658" t="s">
        <v>1139</v>
      </c>
      <c r="H2658" t="s">
        <v>68</v>
      </c>
      <c r="I2658" t="s">
        <v>54</v>
      </c>
      <c r="J2658" t="s">
        <v>3807</v>
      </c>
      <c r="K2658" t="s">
        <v>148</v>
      </c>
      <c r="L2658">
        <v>84604</v>
      </c>
      <c r="M2658" t="s">
        <v>71</v>
      </c>
      <c r="N2658" t="s">
        <v>2096</v>
      </c>
      <c r="O2658" t="s">
        <v>73</v>
      </c>
      <c r="P2658" t="s">
        <v>86</v>
      </c>
      <c r="Q2658" t="s">
        <v>2097</v>
      </c>
      <c r="R2658" s="19">
        <v>261.74</v>
      </c>
      <c r="S2658" s="17">
        <v>2</v>
      </c>
      <c r="T2658" s="20">
        <v>0</v>
      </c>
      <c r="U2658" s="19">
        <v>65.435000000000002</v>
      </c>
      <c r="V2658" s="20">
        <f t="shared" si="205"/>
        <v>0.25</v>
      </c>
      <c r="W2658" s="17">
        <f t="shared" si="206"/>
        <v>2017</v>
      </c>
      <c r="X2658" t="str">
        <f t="shared" si="207"/>
        <v>Sep-2017</v>
      </c>
      <c r="Y2658" s="17">
        <f t="shared" si="208"/>
        <v>4</v>
      </c>
      <c r="Z2658" t="str">
        <f t="shared" si="209"/>
        <v>0% (No Discount)</v>
      </c>
      <c r="AA2658" s="17">
        <f>IF(COUNTIF($B$2:B2658,B2658)=1,1,0)</f>
        <v>0</v>
      </c>
      <c r="AB2658" s="17">
        <f>IF(COUNTIF($F$2:F2658,F2658)=1,1,0)</f>
        <v>0</v>
      </c>
    </row>
    <row r="2659" spans="1:28" x14ac:dyDescent="0.2">
      <c r="A2659" s="17">
        <v>2658</v>
      </c>
      <c r="B2659" t="s">
        <v>5811</v>
      </c>
      <c r="C2659" s="18">
        <v>42995</v>
      </c>
      <c r="D2659" s="18">
        <v>42999</v>
      </c>
      <c r="E2659" t="s">
        <v>50</v>
      </c>
      <c r="F2659" t="s">
        <v>1138</v>
      </c>
      <c r="G2659" t="s">
        <v>1139</v>
      </c>
      <c r="H2659" t="s">
        <v>68</v>
      </c>
      <c r="I2659" t="s">
        <v>54</v>
      </c>
      <c r="J2659" t="s">
        <v>3807</v>
      </c>
      <c r="K2659" t="s">
        <v>148</v>
      </c>
      <c r="L2659">
        <v>84604</v>
      </c>
      <c r="M2659" t="s">
        <v>71</v>
      </c>
      <c r="N2659" t="s">
        <v>3095</v>
      </c>
      <c r="O2659" t="s">
        <v>73</v>
      </c>
      <c r="P2659" t="s">
        <v>74</v>
      </c>
      <c r="Q2659" t="s">
        <v>3096</v>
      </c>
      <c r="R2659" s="19">
        <v>14.4</v>
      </c>
      <c r="S2659" s="17">
        <v>5</v>
      </c>
      <c r="T2659" s="20">
        <v>0</v>
      </c>
      <c r="U2659" s="19">
        <v>7.056</v>
      </c>
      <c r="V2659" s="20">
        <f t="shared" si="205"/>
        <v>0.49</v>
      </c>
      <c r="W2659" s="17">
        <f t="shared" si="206"/>
        <v>2017</v>
      </c>
      <c r="X2659" t="str">
        <f t="shared" si="207"/>
        <v>Sep-2017</v>
      </c>
      <c r="Y2659" s="17">
        <f t="shared" si="208"/>
        <v>4</v>
      </c>
      <c r="Z2659" t="str">
        <f t="shared" si="209"/>
        <v>0% (No Discount)</v>
      </c>
      <c r="AA2659" s="17">
        <f>IF(COUNTIF($B$2:B2659,B2659)=1,1,0)</f>
        <v>0</v>
      </c>
      <c r="AB2659" s="17">
        <f>IF(COUNTIF($F$2:F2659,F2659)=1,1,0)</f>
        <v>0</v>
      </c>
    </row>
    <row r="2660" spans="1:28" x14ac:dyDescent="0.2">
      <c r="A2660" s="17">
        <v>2659</v>
      </c>
      <c r="B2660" t="s">
        <v>5818</v>
      </c>
      <c r="C2660" s="18">
        <v>42598</v>
      </c>
      <c r="D2660" s="18">
        <v>42602</v>
      </c>
      <c r="E2660" t="s">
        <v>77</v>
      </c>
      <c r="F2660" t="s">
        <v>138</v>
      </c>
      <c r="G2660" t="s">
        <v>139</v>
      </c>
      <c r="H2660" t="s">
        <v>53</v>
      </c>
      <c r="I2660" t="s">
        <v>54</v>
      </c>
      <c r="J2660" t="s">
        <v>154</v>
      </c>
      <c r="K2660" t="s">
        <v>70</v>
      </c>
      <c r="L2660">
        <v>94110</v>
      </c>
      <c r="M2660" t="s">
        <v>71</v>
      </c>
      <c r="N2660" t="s">
        <v>616</v>
      </c>
      <c r="O2660" t="s">
        <v>73</v>
      </c>
      <c r="P2660" t="s">
        <v>200</v>
      </c>
      <c r="Q2660" t="s">
        <v>617</v>
      </c>
      <c r="R2660" s="19">
        <v>10.86</v>
      </c>
      <c r="S2660" s="17">
        <v>3</v>
      </c>
      <c r="T2660" s="20">
        <v>0</v>
      </c>
      <c r="U2660" s="19">
        <v>5.1041999999999996</v>
      </c>
      <c r="V2660" s="20">
        <f t="shared" si="205"/>
        <v>0.47</v>
      </c>
      <c r="W2660" s="17">
        <f t="shared" si="206"/>
        <v>2016</v>
      </c>
      <c r="X2660" t="str">
        <f t="shared" si="207"/>
        <v>Aug-2016</v>
      </c>
      <c r="Y2660" s="17">
        <f t="shared" si="208"/>
        <v>4</v>
      </c>
      <c r="Z2660" t="str">
        <f t="shared" si="209"/>
        <v>0% (No Discount)</v>
      </c>
      <c r="AA2660" s="17">
        <f>IF(COUNTIF($B$2:B2660,B2660)=1,1,0)</f>
        <v>1</v>
      </c>
      <c r="AB2660" s="17">
        <f>IF(COUNTIF($F$2:F2660,F2660)=1,1,0)</f>
        <v>0</v>
      </c>
    </row>
    <row r="2661" spans="1:28" x14ac:dyDescent="0.2">
      <c r="A2661" s="17">
        <v>2660</v>
      </c>
      <c r="B2661" t="s">
        <v>5819</v>
      </c>
      <c r="C2661" s="18">
        <v>42362</v>
      </c>
      <c r="D2661" s="18">
        <v>42366</v>
      </c>
      <c r="E2661" t="s">
        <v>77</v>
      </c>
      <c r="F2661" t="s">
        <v>3425</v>
      </c>
      <c r="G2661" t="s">
        <v>3426</v>
      </c>
      <c r="H2661" t="s">
        <v>68</v>
      </c>
      <c r="I2661" t="s">
        <v>54</v>
      </c>
      <c r="J2661" t="s">
        <v>336</v>
      </c>
      <c r="K2661" t="s">
        <v>337</v>
      </c>
      <c r="L2661">
        <v>85234</v>
      </c>
      <c r="M2661" t="s">
        <v>71</v>
      </c>
      <c r="N2661" t="s">
        <v>715</v>
      </c>
      <c r="O2661" t="s">
        <v>59</v>
      </c>
      <c r="P2661" t="s">
        <v>63</v>
      </c>
      <c r="Q2661" t="s">
        <v>716</v>
      </c>
      <c r="R2661" s="19">
        <v>883.84</v>
      </c>
      <c r="S2661" s="17">
        <v>4</v>
      </c>
      <c r="T2661" s="20">
        <v>0.2</v>
      </c>
      <c r="U2661" s="19">
        <v>99.432000000000002</v>
      </c>
      <c r="V2661" s="20">
        <f t="shared" si="205"/>
        <v>0.1125</v>
      </c>
      <c r="W2661" s="17">
        <f t="shared" si="206"/>
        <v>2015</v>
      </c>
      <c r="X2661" t="str">
        <f t="shared" si="207"/>
        <v>Dec-2015</v>
      </c>
      <c r="Y2661" s="17">
        <f t="shared" si="208"/>
        <v>4</v>
      </c>
      <c r="Z2661" t="str">
        <f t="shared" si="209"/>
        <v>11-20%</v>
      </c>
      <c r="AA2661" s="17">
        <f>IF(COUNTIF($B$2:B2661,B2661)=1,1,0)</f>
        <v>1</v>
      </c>
      <c r="AB2661" s="17">
        <f>IF(COUNTIF($F$2:F2661,F2661)=1,1,0)</f>
        <v>0</v>
      </c>
    </row>
    <row r="2662" spans="1:28" x14ac:dyDescent="0.2">
      <c r="A2662" s="17">
        <v>2661</v>
      </c>
      <c r="B2662" t="s">
        <v>5820</v>
      </c>
      <c r="C2662" s="18">
        <v>43067</v>
      </c>
      <c r="D2662" s="18">
        <v>43071</v>
      </c>
      <c r="E2662" t="s">
        <v>77</v>
      </c>
      <c r="F2662" t="s">
        <v>3142</v>
      </c>
      <c r="G2662" t="s">
        <v>3143</v>
      </c>
      <c r="H2662" t="s">
        <v>68</v>
      </c>
      <c r="I2662" t="s">
        <v>54</v>
      </c>
      <c r="J2662" t="s">
        <v>293</v>
      </c>
      <c r="K2662" t="s">
        <v>294</v>
      </c>
      <c r="L2662">
        <v>10035</v>
      </c>
      <c r="M2662" t="s">
        <v>175</v>
      </c>
      <c r="N2662" t="s">
        <v>5821</v>
      </c>
      <c r="O2662" t="s">
        <v>98</v>
      </c>
      <c r="P2662" t="s">
        <v>99</v>
      </c>
      <c r="Q2662" t="s">
        <v>5822</v>
      </c>
      <c r="R2662" s="19">
        <v>1979.89</v>
      </c>
      <c r="S2662" s="17">
        <v>11</v>
      </c>
      <c r="T2662" s="20">
        <v>0</v>
      </c>
      <c r="U2662" s="19">
        <v>494.97250000000003</v>
      </c>
      <c r="V2662" s="20">
        <f t="shared" si="205"/>
        <v>0.25</v>
      </c>
      <c r="W2662" s="17">
        <f t="shared" si="206"/>
        <v>2017</v>
      </c>
      <c r="X2662" t="str">
        <f t="shared" si="207"/>
        <v>Nov-2017</v>
      </c>
      <c r="Y2662" s="17">
        <f t="shared" si="208"/>
        <v>4</v>
      </c>
      <c r="Z2662" t="str">
        <f t="shared" si="209"/>
        <v>0% (No Discount)</v>
      </c>
      <c r="AA2662" s="17">
        <f>IF(COUNTIF($B$2:B2662,B2662)=1,1,0)</f>
        <v>1</v>
      </c>
      <c r="AB2662" s="17">
        <f>IF(COUNTIF($F$2:F2662,F2662)=1,1,0)</f>
        <v>0</v>
      </c>
    </row>
    <row r="2663" spans="1:28" x14ac:dyDescent="0.2">
      <c r="A2663" s="17">
        <v>2662</v>
      </c>
      <c r="B2663" t="s">
        <v>5820</v>
      </c>
      <c r="C2663" s="18">
        <v>43067</v>
      </c>
      <c r="D2663" s="18">
        <v>43071</v>
      </c>
      <c r="E2663" t="s">
        <v>77</v>
      </c>
      <c r="F2663" t="s">
        <v>3142</v>
      </c>
      <c r="G2663" t="s">
        <v>3143</v>
      </c>
      <c r="H2663" t="s">
        <v>68</v>
      </c>
      <c r="I2663" t="s">
        <v>54</v>
      </c>
      <c r="J2663" t="s">
        <v>293</v>
      </c>
      <c r="K2663" t="s">
        <v>294</v>
      </c>
      <c r="L2663">
        <v>10035</v>
      </c>
      <c r="M2663" t="s">
        <v>175</v>
      </c>
      <c r="N2663" t="s">
        <v>3489</v>
      </c>
      <c r="O2663" t="s">
        <v>73</v>
      </c>
      <c r="P2663" t="s">
        <v>200</v>
      </c>
      <c r="Q2663" t="s">
        <v>3490</v>
      </c>
      <c r="R2663" s="19">
        <v>79.959999999999994</v>
      </c>
      <c r="S2663" s="17">
        <v>2</v>
      </c>
      <c r="T2663" s="20">
        <v>0</v>
      </c>
      <c r="U2663" s="19">
        <v>35.981999999999999</v>
      </c>
      <c r="V2663" s="20">
        <f t="shared" si="205"/>
        <v>0.45</v>
      </c>
      <c r="W2663" s="17">
        <f t="shared" si="206"/>
        <v>2017</v>
      </c>
      <c r="X2663" t="str">
        <f t="shared" si="207"/>
        <v>Nov-2017</v>
      </c>
      <c r="Y2663" s="17">
        <f t="shared" si="208"/>
        <v>4</v>
      </c>
      <c r="Z2663" t="str">
        <f t="shared" si="209"/>
        <v>0% (No Discount)</v>
      </c>
      <c r="AA2663" s="17">
        <f>IF(COUNTIF($B$2:B2663,B2663)=1,1,0)</f>
        <v>0</v>
      </c>
      <c r="AB2663" s="17">
        <f>IF(COUNTIF($F$2:F2663,F2663)=1,1,0)</f>
        <v>0</v>
      </c>
    </row>
    <row r="2664" spans="1:28" x14ac:dyDescent="0.2">
      <c r="A2664" s="17">
        <v>2663</v>
      </c>
      <c r="B2664" t="s">
        <v>5823</v>
      </c>
      <c r="C2664" s="18">
        <v>42839</v>
      </c>
      <c r="D2664" s="18">
        <v>42840</v>
      </c>
      <c r="E2664" t="s">
        <v>215</v>
      </c>
      <c r="F2664" t="s">
        <v>5824</v>
      </c>
      <c r="G2664" t="s">
        <v>5825</v>
      </c>
      <c r="H2664" t="s">
        <v>129</v>
      </c>
      <c r="I2664" t="s">
        <v>54</v>
      </c>
      <c r="J2664" t="s">
        <v>345</v>
      </c>
      <c r="K2664" t="s">
        <v>624</v>
      </c>
      <c r="L2664">
        <v>65807</v>
      </c>
      <c r="M2664" t="s">
        <v>132</v>
      </c>
      <c r="N2664" t="s">
        <v>1001</v>
      </c>
      <c r="O2664" t="s">
        <v>73</v>
      </c>
      <c r="P2664" t="s">
        <v>102</v>
      </c>
      <c r="Q2664" t="s">
        <v>1002</v>
      </c>
      <c r="R2664" s="19">
        <v>8.76</v>
      </c>
      <c r="S2664" s="17">
        <v>2</v>
      </c>
      <c r="T2664" s="20">
        <v>0</v>
      </c>
      <c r="U2664" s="19">
        <v>4.2047999999999996</v>
      </c>
      <c r="V2664" s="20">
        <f t="shared" si="205"/>
        <v>0.48</v>
      </c>
      <c r="W2664" s="17">
        <f t="shared" si="206"/>
        <v>2017</v>
      </c>
      <c r="X2664" t="str">
        <f t="shared" si="207"/>
        <v>Apr-2017</v>
      </c>
      <c r="Y2664" s="17">
        <f t="shared" si="208"/>
        <v>1</v>
      </c>
      <c r="Z2664" t="str">
        <f t="shared" si="209"/>
        <v>0% (No Discount)</v>
      </c>
      <c r="AA2664" s="17">
        <f>IF(COUNTIF($B$2:B2664,B2664)=1,1,0)</f>
        <v>1</v>
      </c>
      <c r="AB2664" s="17">
        <f>IF(COUNTIF($F$2:F2664,F2664)=1,1,0)</f>
        <v>1</v>
      </c>
    </row>
    <row r="2665" spans="1:28" x14ac:dyDescent="0.2">
      <c r="A2665" s="17">
        <v>2664</v>
      </c>
      <c r="B2665" t="s">
        <v>5826</v>
      </c>
      <c r="C2665" s="18">
        <v>42491</v>
      </c>
      <c r="D2665" s="18">
        <v>42494</v>
      </c>
      <c r="E2665" t="s">
        <v>215</v>
      </c>
      <c r="F2665" t="s">
        <v>4408</v>
      </c>
      <c r="G2665" t="s">
        <v>4409</v>
      </c>
      <c r="H2665" t="s">
        <v>53</v>
      </c>
      <c r="I2665" t="s">
        <v>54</v>
      </c>
      <c r="J2665" t="s">
        <v>361</v>
      </c>
      <c r="K2665" t="s">
        <v>362</v>
      </c>
      <c r="L2665">
        <v>38109</v>
      </c>
      <c r="M2665" t="s">
        <v>57</v>
      </c>
      <c r="N2665" t="s">
        <v>2525</v>
      </c>
      <c r="O2665" t="s">
        <v>73</v>
      </c>
      <c r="P2665" t="s">
        <v>74</v>
      </c>
      <c r="Q2665" t="s">
        <v>2526</v>
      </c>
      <c r="R2665" s="19">
        <v>3.984</v>
      </c>
      <c r="S2665" s="17">
        <v>1</v>
      </c>
      <c r="T2665" s="20">
        <v>0.2</v>
      </c>
      <c r="U2665" s="19">
        <v>1.2948</v>
      </c>
      <c r="V2665" s="20">
        <f t="shared" si="205"/>
        <v>0.32500000000000001</v>
      </c>
      <c r="W2665" s="17">
        <f t="shared" si="206"/>
        <v>2016</v>
      </c>
      <c r="X2665" t="str">
        <f t="shared" si="207"/>
        <v>May-2016</v>
      </c>
      <c r="Y2665" s="17">
        <f t="shared" si="208"/>
        <v>3</v>
      </c>
      <c r="Z2665" t="str">
        <f t="shared" si="209"/>
        <v>11-20%</v>
      </c>
      <c r="AA2665" s="17">
        <f>IF(COUNTIF($B$2:B2665,B2665)=1,1,0)</f>
        <v>1</v>
      </c>
      <c r="AB2665" s="17">
        <f>IF(COUNTIF($F$2:F2665,F2665)=1,1,0)</f>
        <v>0</v>
      </c>
    </row>
    <row r="2666" spans="1:28" x14ac:dyDescent="0.2">
      <c r="A2666" s="17">
        <v>2665</v>
      </c>
      <c r="B2666" t="s">
        <v>5826</v>
      </c>
      <c r="C2666" s="18">
        <v>42491</v>
      </c>
      <c r="D2666" s="18">
        <v>42494</v>
      </c>
      <c r="E2666" t="s">
        <v>215</v>
      </c>
      <c r="F2666" t="s">
        <v>4408</v>
      </c>
      <c r="G2666" t="s">
        <v>4409</v>
      </c>
      <c r="H2666" t="s">
        <v>53</v>
      </c>
      <c r="I2666" t="s">
        <v>54</v>
      </c>
      <c r="J2666" t="s">
        <v>361</v>
      </c>
      <c r="K2666" t="s">
        <v>362</v>
      </c>
      <c r="L2666">
        <v>38109</v>
      </c>
      <c r="M2666" t="s">
        <v>57</v>
      </c>
      <c r="N2666" t="s">
        <v>566</v>
      </c>
      <c r="O2666" t="s">
        <v>59</v>
      </c>
      <c r="P2666" t="s">
        <v>83</v>
      </c>
      <c r="Q2666" t="s">
        <v>567</v>
      </c>
      <c r="R2666" s="19">
        <v>370.62</v>
      </c>
      <c r="S2666" s="17">
        <v>3</v>
      </c>
      <c r="T2666" s="20">
        <v>0.4</v>
      </c>
      <c r="U2666" s="19">
        <v>-142.071</v>
      </c>
      <c r="V2666" s="20">
        <f t="shared" si="205"/>
        <v>-0.3833333333333333</v>
      </c>
      <c r="W2666" s="17">
        <f t="shared" si="206"/>
        <v>2016</v>
      </c>
      <c r="X2666" t="str">
        <f t="shared" si="207"/>
        <v>May-2016</v>
      </c>
      <c r="Y2666" s="17">
        <f t="shared" si="208"/>
        <v>3</v>
      </c>
      <c r="Z2666" t="str">
        <f t="shared" si="209"/>
        <v>31-40%</v>
      </c>
      <c r="AA2666" s="17">
        <f>IF(COUNTIF($B$2:B2666,B2666)=1,1,0)</f>
        <v>0</v>
      </c>
      <c r="AB2666" s="17">
        <f>IF(COUNTIF($F$2:F2666,F2666)=1,1,0)</f>
        <v>0</v>
      </c>
    </row>
    <row r="2667" spans="1:28" x14ac:dyDescent="0.2">
      <c r="A2667" s="17">
        <v>2666</v>
      </c>
      <c r="B2667" t="s">
        <v>5826</v>
      </c>
      <c r="C2667" s="18">
        <v>42491</v>
      </c>
      <c r="D2667" s="18">
        <v>42494</v>
      </c>
      <c r="E2667" t="s">
        <v>215</v>
      </c>
      <c r="F2667" t="s">
        <v>4408</v>
      </c>
      <c r="G2667" t="s">
        <v>4409</v>
      </c>
      <c r="H2667" t="s">
        <v>53</v>
      </c>
      <c r="I2667" t="s">
        <v>54</v>
      </c>
      <c r="J2667" t="s">
        <v>361</v>
      </c>
      <c r="K2667" t="s">
        <v>362</v>
      </c>
      <c r="L2667">
        <v>38109</v>
      </c>
      <c r="M2667" t="s">
        <v>57</v>
      </c>
      <c r="N2667" t="s">
        <v>4855</v>
      </c>
      <c r="O2667" t="s">
        <v>73</v>
      </c>
      <c r="P2667" t="s">
        <v>102</v>
      </c>
      <c r="Q2667" t="s">
        <v>4856</v>
      </c>
      <c r="R2667" s="19">
        <v>2.742</v>
      </c>
      <c r="S2667" s="17">
        <v>2</v>
      </c>
      <c r="T2667" s="20">
        <v>0.7</v>
      </c>
      <c r="U2667" s="19">
        <v>-2.0108000000000001</v>
      </c>
      <c r="V2667" s="20">
        <f t="shared" si="205"/>
        <v>-0.73333333333333339</v>
      </c>
      <c r="W2667" s="17">
        <f t="shared" si="206"/>
        <v>2016</v>
      </c>
      <c r="X2667" t="str">
        <f t="shared" si="207"/>
        <v>May-2016</v>
      </c>
      <c r="Y2667" s="17">
        <f t="shared" si="208"/>
        <v>3</v>
      </c>
      <c r="Z2667" t="str">
        <f t="shared" si="209"/>
        <v>Over 50%</v>
      </c>
      <c r="AA2667" s="17">
        <f>IF(COUNTIF($B$2:B2667,B2667)=1,1,0)</f>
        <v>0</v>
      </c>
      <c r="AB2667" s="17">
        <f>IF(COUNTIF($F$2:F2667,F2667)=1,1,0)</f>
        <v>0</v>
      </c>
    </row>
    <row r="2668" spans="1:28" x14ac:dyDescent="0.2">
      <c r="A2668" s="17">
        <v>2667</v>
      </c>
      <c r="B2668" t="s">
        <v>5827</v>
      </c>
      <c r="C2668" s="18">
        <v>42644</v>
      </c>
      <c r="D2668" s="18">
        <v>42644</v>
      </c>
      <c r="E2668" t="s">
        <v>1320</v>
      </c>
      <c r="F2668" t="s">
        <v>5828</v>
      </c>
      <c r="G2668" t="s">
        <v>5829</v>
      </c>
      <c r="H2668" t="s">
        <v>53</v>
      </c>
      <c r="I2668" t="s">
        <v>54</v>
      </c>
      <c r="J2668" t="s">
        <v>1646</v>
      </c>
      <c r="K2668" t="s">
        <v>131</v>
      </c>
      <c r="L2668">
        <v>79109</v>
      </c>
      <c r="M2668" t="s">
        <v>132</v>
      </c>
      <c r="N2668" t="s">
        <v>936</v>
      </c>
      <c r="O2668" t="s">
        <v>98</v>
      </c>
      <c r="P2668" t="s">
        <v>188</v>
      </c>
      <c r="Q2668" t="s">
        <v>1816</v>
      </c>
      <c r="R2668" s="19">
        <v>79.512</v>
      </c>
      <c r="S2668" s="17">
        <v>3</v>
      </c>
      <c r="T2668" s="20">
        <v>0.2</v>
      </c>
      <c r="U2668" s="19">
        <v>20.8719</v>
      </c>
      <c r="V2668" s="20">
        <f t="shared" si="205"/>
        <v>0.26250000000000001</v>
      </c>
      <c r="W2668" s="17">
        <f t="shared" si="206"/>
        <v>2016</v>
      </c>
      <c r="X2668" t="str">
        <f t="shared" si="207"/>
        <v>Oct-2016</v>
      </c>
      <c r="Y2668" s="17">
        <f t="shared" si="208"/>
        <v>0</v>
      </c>
      <c r="Z2668" t="str">
        <f t="shared" si="209"/>
        <v>11-20%</v>
      </c>
      <c r="AA2668" s="17">
        <f>IF(COUNTIF($B$2:B2668,B2668)=1,1,0)</f>
        <v>1</v>
      </c>
      <c r="AB2668" s="17">
        <f>IF(COUNTIF($F$2:F2668,F2668)=1,1,0)</f>
        <v>1</v>
      </c>
    </row>
    <row r="2669" spans="1:28" x14ac:dyDescent="0.2">
      <c r="A2669" s="17">
        <v>2668</v>
      </c>
      <c r="B2669" t="s">
        <v>5827</v>
      </c>
      <c r="C2669" s="18">
        <v>42644</v>
      </c>
      <c r="D2669" s="18">
        <v>42644</v>
      </c>
      <c r="E2669" t="s">
        <v>1320</v>
      </c>
      <c r="F2669" t="s">
        <v>5828</v>
      </c>
      <c r="G2669" t="s">
        <v>5829</v>
      </c>
      <c r="H2669" t="s">
        <v>53</v>
      </c>
      <c r="I2669" t="s">
        <v>54</v>
      </c>
      <c r="J2669" t="s">
        <v>1646</v>
      </c>
      <c r="K2669" t="s">
        <v>131</v>
      </c>
      <c r="L2669">
        <v>79109</v>
      </c>
      <c r="M2669" t="s">
        <v>132</v>
      </c>
      <c r="N2669" t="s">
        <v>1084</v>
      </c>
      <c r="O2669" t="s">
        <v>73</v>
      </c>
      <c r="P2669" t="s">
        <v>117</v>
      </c>
      <c r="Q2669" t="s">
        <v>213</v>
      </c>
      <c r="R2669" s="19">
        <v>28.352</v>
      </c>
      <c r="S2669" s="17">
        <v>1</v>
      </c>
      <c r="T2669" s="20">
        <v>0.2</v>
      </c>
      <c r="U2669" s="19">
        <v>9.5687999999999995</v>
      </c>
      <c r="V2669" s="20">
        <f t="shared" si="205"/>
        <v>0.33749999999999997</v>
      </c>
      <c r="W2669" s="17">
        <f t="shared" si="206"/>
        <v>2016</v>
      </c>
      <c r="X2669" t="str">
        <f t="shared" si="207"/>
        <v>Oct-2016</v>
      </c>
      <c r="Y2669" s="17">
        <f t="shared" si="208"/>
        <v>0</v>
      </c>
      <c r="Z2669" t="str">
        <f t="shared" si="209"/>
        <v>11-20%</v>
      </c>
      <c r="AA2669" s="17">
        <f>IF(COUNTIF($B$2:B2669,B2669)=1,1,0)</f>
        <v>0</v>
      </c>
      <c r="AB2669" s="17">
        <f>IF(COUNTIF($F$2:F2669,F2669)=1,1,0)</f>
        <v>0</v>
      </c>
    </row>
    <row r="2670" spans="1:28" x14ac:dyDescent="0.2">
      <c r="A2670" s="17">
        <v>2669</v>
      </c>
      <c r="B2670" t="s">
        <v>5830</v>
      </c>
      <c r="C2670" s="18">
        <v>42241</v>
      </c>
      <c r="D2670" s="18">
        <v>42246</v>
      </c>
      <c r="E2670" t="s">
        <v>77</v>
      </c>
      <c r="F2670" t="s">
        <v>5831</v>
      </c>
      <c r="G2670" t="s">
        <v>5832</v>
      </c>
      <c r="H2670" t="s">
        <v>129</v>
      </c>
      <c r="I2670" t="s">
        <v>54</v>
      </c>
      <c r="J2670" t="s">
        <v>69</v>
      </c>
      <c r="K2670" t="s">
        <v>70</v>
      </c>
      <c r="L2670">
        <v>90045</v>
      </c>
      <c r="M2670" t="s">
        <v>71</v>
      </c>
      <c r="N2670" t="s">
        <v>176</v>
      </c>
      <c r="O2670" t="s">
        <v>59</v>
      </c>
      <c r="P2670" t="s">
        <v>63</v>
      </c>
      <c r="Q2670" t="s">
        <v>177</v>
      </c>
      <c r="R2670" s="19">
        <v>40.783999999999999</v>
      </c>
      <c r="S2670" s="17">
        <v>1</v>
      </c>
      <c r="T2670" s="20">
        <v>0.2</v>
      </c>
      <c r="U2670" s="19">
        <v>4.5881999999999996</v>
      </c>
      <c r="V2670" s="20">
        <f t="shared" si="205"/>
        <v>0.11249999999999999</v>
      </c>
      <c r="W2670" s="17">
        <f t="shared" si="206"/>
        <v>2015</v>
      </c>
      <c r="X2670" t="str">
        <f t="shared" si="207"/>
        <v>Aug-2015</v>
      </c>
      <c r="Y2670" s="17">
        <f t="shared" si="208"/>
        <v>5</v>
      </c>
      <c r="Z2670" t="str">
        <f t="shared" si="209"/>
        <v>11-20%</v>
      </c>
      <c r="AA2670" s="17">
        <f>IF(COUNTIF($B$2:B2670,B2670)=1,1,0)</f>
        <v>1</v>
      </c>
      <c r="AB2670" s="17">
        <f>IF(COUNTIF($F$2:F2670,F2670)=1,1,0)</f>
        <v>1</v>
      </c>
    </row>
    <row r="2671" spans="1:28" x14ac:dyDescent="0.2">
      <c r="A2671" s="17">
        <v>2670</v>
      </c>
      <c r="B2671" t="s">
        <v>5830</v>
      </c>
      <c r="C2671" s="18">
        <v>42241</v>
      </c>
      <c r="D2671" s="18">
        <v>42246</v>
      </c>
      <c r="E2671" t="s">
        <v>77</v>
      </c>
      <c r="F2671" t="s">
        <v>5831</v>
      </c>
      <c r="G2671" t="s">
        <v>5832</v>
      </c>
      <c r="H2671" t="s">
        <v>129</v>
      </c>
      <c r="I2671" t="s">
        <v>54</v>
      </c>
      <c r="J2671" t="s">
        <v>69</v>
      </c>
      <c r="K2671" t="s">
        <v>70</v>
      </c>
      <c r="L2671">
        <v>90045</v>
      </c>
      <c r="M2671" t="s">
        <v>71</v>
      </c>
      <c r="N2671" t="s">
        <v>5227</v>
      </c>
      <c r="O2671" t="s">
        <v>73</v>
      </c>
      <c r="P2671" t="s">
        <v>105</v>
      </c>
      <c r="Q2671" t="s">
        <v>5228</v>
      </c>
      <c r="R2671" s="19">
        <v>105.96</v>
      </c>
      <c r="S2671" s="17">
        <v>4</v>
      </c>
      <c r="T2671" s="20">
        <v>0</v>
      </c>
      <c r="U2671" s="19">
        <v>29.668800000000001</v>
      </c>
      <c r="V2671" s="20">
        <f t="shared" si="205"/>
        <v>0.28000000000000003</v>
      </c>
      <c r="W2671" s="17">
        <f t="shared" si="206"/>
        <v>2015</v>
      </c>
      <c r="X2671" t="str">
        <f t="shared" si="207"/>
        <v>Aug-2015</v>
      </c>
      <c r="Y2671" s="17">
        <f t="shared" si="208"/>
        <v>5</v>
      </c>
      <c r="Z2671" t="str">
        <f t="shared" si="209"/>
        <v>0% (No Discount)</v>
      </c>
      <c r="AA2671" s="17">
        <f>IF(COUNTIF($B$2:B2671,B2671)=1,1,0)</f>
        <v>0</v>
      </c>
      <c r="AB2671" s="17">
        <f>IF(COUNTIF($F$2:F2671,F2671)=1,1,0)</f>
        <v>0</v>
      </c>
    </row>
    <row r="2672" spans="1:28" x14ac:dyDescent="0.2">
      <c r="A2672" s="17">
        <v>2671</v>
      </c>
      <c r="B2672" t="s">
        <v>5833</v>
      </c>
      <c r="C2672" s="18">
        <v>41891</v>
      </c>
      <c r="D2672" s="18">
        <v>41894</v>
      </c>
      <c r="E2672" t="s">
        <v>50</v>
      </c>
      <c r="F2672" t="s">
        <v>5834</v>
      </c>
      <c r="G2672" t="s">
        <v>5835</v>
      </c>
      <c r="H2672" t="s">
        <v>68</v>
      </c>
      <c r="I2672" t="s">
        <v>54</v>
      </c>
      <c r="J2672" t="s">
        <v>1274</v>
      </c>
      <c r="K2672" t="s">
        <v>1275</v>
      </c>
      <c r="L2672">
        <v>1852</v>
      </c>
      <c r="M2672" t="s">
        <v>175</v>
      </c>
      <c r="N2672" t="s">
        <v>728</v>
      </c>
      <c r="O2672" t="s">
        <v>73</v>
      </c>
      <c r="P2672" t="s">
        <v>117</v>
      </c>
      <c r="Q2672" t="s">
        <v>729</v>
      </c>
      <c r="R2672" s="19">
        <v>166.44</v>
      </c>
      <c r="S2672" s="17">
        <v>3</v>
      </c>
      <c r="T2672" s="20">
        <v>0</v>
      </c>
      <c r="U2672" s="19">
        <v>79.891199999999998</v>
      </c>
      <c r="V2672" s="20">
        <f t="shared" si="205"/>
        <v>0.48</v>
      </c>
      <c r="W2672" s="17">
        <f t="shared" si="206"/>
        <v>2014</v>
      </c>
      <c r="X2672" t="str">
        <f t="shared" si="207"/>
        <v>Sep-2014</v>
      </c>
      <c r="Y2672" s="17">
        <f t="shared" si="208"/>
        <v>3</v>
      </c>
      <c r="Z2672" t="str">
        <f t="shared" si="209"/>
        <v>0% (No Discount)</v>
      </c>
      <c r="AA2672" s="17">
        <f>IF(COUNTIF($B$2:B2672,B2672)=1,1,0)</f>
        <v>1</v>
      </c>
      <c r="AB2672" s="17">
        <f>IF(COUNTIF($F$2:F2672,F2672)=1,1,0)</f>
        <v>1</v>
      </c>
    </row>
    <row r="2673" spans="1:28" x14ac:dyDescent="0.2">
      <c r="A2673" s="17">
        <v>2672</v>
      </c>
      <c r="B2673" t="s">
        <v>5833</v>
      </c>
      <c r="C2673" s="18">
        <v>41891</v>
      </c>
      <c r="D2673" s="18">
        <v>41894</v>
      </c>
      <c r="E2673" t="s">
        <v>50</v>
      </c>
      <c r="F2673" t="s">
        <v>5834</v>
      </c>
      <c r="G2673" t="s">
        <v>5835</v>
      </c>
      <c r="H2673" t="s">
        <v>68</v>
      </c>
      <c r="I2673" t="s">
        <v>54</v>
      </c>
      <c r="J2673" t="s">
        <v>1274</v>
      </c>
      <c r="K2673" t="s">
        <v>1275</v>
      </c>
      <c r="L2673">
        <v>1852</v>
      </c>
      <c r="M2673" t="s">
        <v>175</v>
      </c>
      <c r="N2673" t="s">
        <v>5836</v>
      </c>
      <c r="O2673" t="s">
        <v>59</v>
      </c>
      <c r="P2673" t="s">
        <v>63</v>
      </c>
      <c r="Q2673" t="s">
        <v>5837</v>
      </c>
      <c r="R2673" s="19">
        <v>785.88</v>
      </c>
      <c r="S2673" s="17">
        <v>6</v>
      </c>
      <c r="T2673" s="20">
        <v>0</v>
      </c>
      <c r="U2673" s="19">
        <v>212.1876</v>
      </c>
      <c r="V2673" s="20">
        <f t="shared" si="205"/>
        <v>0.27</v>
      </c>
      <c r="W2673" s="17">
        <f t="shared" si="206"/>
        <v>2014</v>
      </c>
      <c r="X2673" t="str">
        <f t="shared" si="207"/>
        <v>Sep-2014</v>
      </c>
      <c r="Y2673" s="17">
        <f t="shared" si="208"/>
        <v>3</v>
      </c>
      <c r="Z2673" t="str">
        <f t="shared" si="209"/>
        <v>0% (No Discount)</v>
      </c>
      <c r="AA2673" s="17">
        <f>IF(COUNTIF($B$2:B2673,B2673)=1,1,0)</f>
        <v>0</v>
      </c>
      <c r="AB2673" s="17">
        <f>IF(COUNTIF($F$2:F2673,F2673)=1,1,0)</f>
        <v>0</v>
      </c>
    </row>
    <row r="2674" spans="1:28" x14ac:dyDescent="0.2">
      <c r="A2674" s="17">
        <v>2673</v>
      </c>
      <c r="B2674" t="s">
        <v>5833</v>
      </c>
      <c r="C2674" s="18">
        <v>41891</v>
      </c>
      <c r="D2674" s="18">
        <v>41894</v>
      </c>
      <c r="E2674" t="s">
        <v>50</v>
      </c>
      <c r="F2674" t="s">
        <v>5834</v>
      </c>
      <c r="G2674" t="s">
        <v>5835</v>
      </c>
      <c r="H2674" t="s">
        <v>68</v>
      </c>
      <c r="I2674" t="s">
        <v>54</v>
      </c>
      <c r="J2674" t="s">
        <v>1274</v>
      </c>
      <c r="K2674" t="s">
        <v>1275</v>
      </c>
      <c r="L2674">
        <v>1852</v>
      </c>
      <c r="M2674" t="s">
        <v>175</v>
      </c>
      <c r="N2674" t="s">
        <v>5838</v>
      </c>
      <c r="O2674" t="s">
        <v>73</v>
      </c>
      <c r="P2674" t="s">
        <v>117</v>
      </c>
      <c r="Q2674" t="s">
        <v>5839</v>
      </c>
      <c r="R2674" s="19">
        <v>26.2</v>
      </c>
      <c r="S2674" s="17">
        <v>2</v>
      </c>
      <c r="T2674" s="20">
        <v>0</v>
      </c>
      <c r="U2674" s="19">
        <v>12.837999999999999</v>
      </c>
      <c r="V2674" s="20">
        <f t="shared" si="205"/>
        <v>0.49</v>
      </c>
      <c r="W2674" s="17">
        <f t="shared" si="206"/>
        <v>2014</v>
      </c>
      <c r="X2674" t="str">
        <f t="shared" si="207"/>
        <v>Sep-2014</v>
      </c>
      <c r="Y2674" s="17">
        <f t="shared" si="208"/>
        <v>3</v>
      </c>
      <c r="Z2674" t="str">
        <f t="shared" si="209"/>
        <v>0% (No Discount)</v>
      </c>
      <c r="AA2674" s="17">
        <f>IF(COUNTIF($B$2:B2674,B2674)=1,1,0)</f>
        <v>0</v>
      </c>
      <c r="AB2674" s="17">
        <f>IF(COUNTIF($F$2:F2674,F2674)=1,1,0)</f>
        <v>0</v>
      </c>
    </row>
    <row r="2675" spans="1:28" x14ac:dyDescent="0.2">
      <c r="A2675" s="17">
        <v>2674</v>
      </c>
      <c r="B2675" t="s">
        <v>5833</v>
      </c>
      <c r="C2675" s="18">
        <v>41891</v>
      </c>
      <c r="D2675" s="18">
        <v>41894</v>
      </c>
      <c r="E2675" t="s">
        <v>50</v>
      </c>
      <c r="F2675" t="s">
        <v>5834</v>
      </c>
      <c r="G2675" t="s">
        <v>5835</v>
      </c>
      <c r="H2675" t="s">
        <v>68</v>
      </c>
      <c r="I2675" t="s">
        <v>54</v>
      </c>
      <c r="J2675" t="s">
        <v>1274</v>
      </c>
      <c r="K2675" t="s">
        <v>1275</v>
      </c>
      <c r="L2675">
        <v>1852</v>
      </c>
      <c r="M2675" t="s">
        <v>175</v>
      </c>
      <c r="N2675" t="s">
        <v>5036</v>
      </c>
      <c r="O2675" t="s">
        <v>73</v>
      </c>
      <c r="P2675" t="s">
        <v>86</v>
      </c>
      <c r="Q2675" t="s">
        <v>5037</v>
      </c>
      <c r="R2675" s="19">
        <v>1325.85</v>
      </c>
      <c r="S2675" s="17">
        <v>5</v>
      </c>
      <c r="T2675" s="20">
        <v>0</v>
      </c>
      <c r="U2675" s="19">
        <v>238.65299999999999</v>
      </c>
      <c r="V2675" s="20">
        <f t="shared" si="205"/>
        <v>0.18</v>
      </c>
      <c r="W2675" s="17">
        <f t="shared" si="206"/>
        <v>2014</v>
      </c>
      <c r="X2675" t="str">
        <f t="shared" si="207"/>
        <v>Sep-2014</v>
      </c>
      <c r="Y2675" s="17">
        <f t="shared" si="208"/>
        <v>3</v>
      </c>
      <c r="Z2675" t="str">
        <f t="shared" si="209"/>
        <v>0% (No Discount)</v>
      </c>
      <c r="AA2675" s="17">
        <f>IF(COUNTIF($B$2:B2675,B2675)=1,1,0)</f>
        <v>0</v>
      </c>
      <c r="AB2675" s="17">
        <f>IF(COUNTIF($F$2:F2675,F2675)=1,1,0)</f>
        <v>0</v>
      </c>
    </row>
    <row r="2676" spans="1:28" x14ac:dyDescent="0.2">
      <c r="A2676" s="17">
        <v>2675</v>
      </c>
      <c r="B2676" t="s">
        <v>5840</v>
      </c>
      <c r="C2676" s="18">
        <v>43072</v>
      </c>
      <c r="D2676" s="18">
        <v>43072</v>
      </c>
      <c r="E2676" t="s">
        <v>1320</v>
      </c>
      <c r="F2676" t="s">
        <v>5841</v>
      </c>
      <c r="G2676" t="s">
        <v>5842</v>
      </c>
      <c r="H2676" t="s">
        <v>53</v>
      </c>
      <c r="I2676" t="s">
        <v>54</v>
      </c>
      <c r="J2676" t="s">
        <v>977</v>
      </c>
      <c r="K2676" t="s">
        <v>70</v>
      </c>
      <c r="L2676">
        <v>92024</v>
      </c>
      <c r="M2676" t="s">
        <v>71</v>
      </c>
      <c r="N2676" t="s">
        <v>1762</v>
      </c>
      <c r="O2676" t="s">
        <v>73</v>
      </c>
      <c r="P2676" t="s">
        <v>117</v>
      </c>
      <c r="Q2676" t="s">
        <v>5042</v>
      </c>
      <c r="R2676" s="19">
        <v>166.44</v>
      </c>
      <c r="S2676" s="17">
        <v>3</v>
      </c>
      <c r="T2676" s="20">
        <v>0</v>
      </c>
      <c r="U2676" s="19">
        <v>79.891199999999998</v>
      </c>
      <c r="V2676" s="20">
        <f t="shared" si="205"/>
        <v>0.48</v>
      </c>
      <c r="W2676" s="17">
        <f t="shared" si="206"/>
        <v>2017</v>
      </c>
      <c r="X2676" t="str">
        <f t="shared" si="207"/>
        <v>Dec-2017</v>
      </c>
      <c r="Y2676" s="17">
        <f t="shared" si="208"/>
        <v>0</v>
      </c>
      <c r="Z2676" t="str">
        <f t="shared" si="209"/>
        <v>0% (No Discount)</v>
      </c>
      <c r="AA2676" s="17">
        <f>IF(COUNTIF($B$2:B2676,B2676)=1,1,0)</f>
        <v>1</v>
      </c>
      <c r="AB2676" s="17">
        <f>IF(COUNTIF($F$2:F2676,F2676)=1,1,0)</f>
        <v>1</v>
      </c>
    </row>
    <row r="2677" spans="1:28" x14ac:dyDescent="0.2">
      <c r="A2677" s="17">
        <v>2676</v>
      </c>
      <c r="B2677" t="s">
        <v>5843</v>
      </c>
      <c r="C2677" s="18">
        <v>43066</v>
      </c>
      <c r="D2677" s="18">
        <v>43071</v>
      </c>
      <c r="E2677" t="s">
        <v>77</v>
      </c>
      <c r="F2677" t="s">
        <v>1241</v>
      </c>
      <c r="G2677" t="s">
        <v>1242</v>
      </c>
      <c r="H2677" t="s">
        <v>53</v>
      </c>
      <c r="I2677" t="s">
        <v>54</v>
      </c>
      <c r="J2677" t="s">
        <v>2519</v>
      </c>
      <c r="K2677" t="s">
        <v>115</v>
      </c>
      <c r="L2677">
        <v>28806</v>
      </c>
      <c r="M2677" t="s">
        <v>57</v>
      </c>
      <c r="N2677" t="s">
        <v>3566</v>
      </c>
      <c r="O2677" t="s">
        <v>73</v>
      </c>
      <c r="P2677" t="s">
        <v>95</v>
      </c>
      <c r="Q2677" t="s">
        <v>3567</v>
      </c>
      <c r="R2677" s="19">
        <v>8.76</v>
      </c>
      <c r="S2677" s="17">
        <v>5</v>
      </c>
      <c r="T2677" s="20">
        <v>0.2</v>
      </c>
      <c r="U2677" s="19">
        <v>0.76649999999999996</v>
      </c>
      <c r="V2677" s="20">
        <f t="shared" si="205"/>
        <v>8.7499999999999994E-2</v>
      </c>
      <c r="W2677" s="17">
        <f t="shared" si="206"/>
        <v>2017</v>
      </c>
      <c r="X2677" t="str">
        <f t="shared" si="207"/>
        <v>Nov-2017</v>
      </c>
      <c r="Y2677" s="17">
        <f t="shared" si="208"/>
        <v>5</v>
      </c>
      <c r="Z2677" t="str">
        <f t="shared" si="209"/>
        <v>11-20%</v>
      </c>
      <c r="AA2677" s="17">
        <f>IF(COUNTIF($B$2:B2677,B2677)=1,1,0)</f>
        <v>1</v>
      </c>
      <c r="AB2677" s="17">
        <f>IF(COUNTIF($F$2:F2677,F2677)=1,1,0)</f>
        <v>0</v>
      </c>
    </row>
    <row r="2678" spans="1:28" x14ac:dyDescent="0.2">
      <c r="A2678" s="17">
        <v>2677</v>
      </c>
      <c r="B2678" t="s">
        <v>5843</v>
      </c>
      <c r="C2678" s="18">
        <v>43066</v>
      </c>
      <c r="D2678" s="18">
        <v>43071</v>
      </c>
      <c r="E2678" t="s">
        <v>77</v>
      </c>
      <c r="F2678" t="s">
        <v>1241</v>
      </c>
      <c r="G2678" t="s">
        <v>1242</v>
      </c>
      <c r="H2678" t="s">
        <v>53</v>
      </c>
      <c r="I2678" t="s">
        <v>54</v>
      </c>
      <c r="J2678" t="s">
        <v>2519</v>
      </c>
      <c r="K2678" t="s">
        <v>115</v>
      </c>
      <c r="L2678">
        <v>28806</v>
      </c>
      <c r="M2678" t="s">
        <v>57</v>
      </c>
      <c r="N2678" t="s">
        <v>5402</v>
      </c>
      <c r="O2678" t="s">
        <v>73</v>
      </c>
      <c r="P2678" t="s">
        <v>105</v>
      </c>
      <c r="Q2678" t="s">
        <v>5403</v>
      </c>
      <c r="R2678" s="19">
        <v>43.584000000000003</v>
      </c>
      <c r="S2678" s="17">
        <v>1</v>
      </c>
      <c r="T2678" s="20">
        <v>0.2</v>
      </c>
      <c r="U2678" s="19">
        <v>4.3583999999999996</v>
      </c>
      <c r="V2678" s="20">
        <f t="shared" si="205"/>
        <v>9.9999999999999978E-2</v>
      </c>
      <c r="W2678" s="17">
        <f t="shared" si="206"/>
        <v>2017</v>
      </c>
      <c r="X2678" t="str">
        <f t="shared" si="207"/>
        <v>Nov-2017</v>
      </c>
      <c r="Y2678" s="17">
        <f t="shared" si="208"/>
        <v>5</v>
      </c>
      <c r="Z2678" t="str">
        <f t="shared" si="209"/>
        <v>11-20%</v>
      </c>
      <c r="AA2678" s="17">
        <f>IF(COUNTIF($B$2:B2678,B2678)=1,1,0)</f>
        <v>0</v>
      </c>
      <c r="AB2678" s="17">
        <f>IF(COUNTIF($F$2:F2678,F2678)=1,1,0)</f>
        <v>0</v>
      </c>
    </row>
    <row r="2679" spans="1:28" x14ac:dyDescent="0.2">
      <c r="A2679" s="17">
        <v>2678</v>
      </c>
      <c r="B2679" t="s">
        <v>5844</v>
      </c>
      <c r="C2679" s="18">
        <v>41811</v>
      </c>
      <c r="D2679" s="18">
        <v>41811</v>
      </c>
      <c r="E2679" t="s">
        <v>1320</v>
      </c>
      <c r="F2679" t="s">
        <v>5845</v>
      </c>
      <c r="G2679" t="s">
        <v>5846</v>
      </c>
      <c r="H2679" t="s">
        <v>53</v>
      </c>
      <c r="I2679" t="s">
        <v>54</v>
      </c>
      <c r="J2679" t="s">
        <v>3631</v>
      </c>
      <c r="K2679" t="s">
        <v>484</v>
      </c>
      <c r="L2679">
        <v>81001</v>
      </c>
      <c r="M2679" t="s">
        <v>71</v>
      </c>
      <c r="N2679" t="s">
        <v>4351</v>
      </c>
      <c r="O2679" t="s">
        <v>73</v>
      </c>
      <c r="P2679" t="s">
        <v>102</v>
      </c>
      <c r="Q2679" t="s">
        <v>4352</v>
      </c>
      <c r="R2679" s="19">
        <v>11.087999999999999</v>
      </c>
      <c r="S2679" s="17">
        <v>7</v>
      </c>
      <c r="T2679" s="20">
        <v>0.7</v>
      </c>
      <c r="U2679" s="19">
        <v>-8.1311999999999998</v>
      </c>
      <c r="V2679" s="20">
        <f t="shared" si="205"/>
        <v>-0.73333333333333339</v>
      </c>
      <c r="W2679" s="17">
        <f t="shared" si="206"/>
        <v>2014</v>
      </c>
      <c r="X2679" t="str">
        <f t="shared" si="207"/>
        <v>Jun-2014</v>
      </c>
      <c r="Y2679" s="17">
        <f t="shared" si="208"/>
        <v>0</v>
      </c>
      <c r="Z2679" t="str">
        <f t="shared" si="209"/>
        <v>Over 50%</v>
      </c>
      <c r="AA2679" s="17">
        <f>IF(COUNTIF($B$2:B2679,B2679)=1,1,0)</f>
        <v>1</v>
      </c>
      <c r="AB2679" s="17">
        <f>IF(COUNTIF($F$2:F2679,F2679)=1,1,0)</f>
        <v>1</v>
      </c>
    </row>
    <row r="2680" spans="1:28" x14ac:dyDescent="0.2">
      <c r="A2680" s="17">
        <v>2679</v>
      </c>
      <c r="B2680" t="s">
        <v>5844</v>
      </c>
      <c r="C2680" s="18">
        <v>41811</v>
      </c>
      <c r="D2680" s="18">
        <v>41811</v>
      </c>
      <c r="E2680" t="s">
        <v>1320</v>
      </c>
      <c r="F2680" t="s">
        <v>5845</v>
      </c>
      <c r="G2680" t="s">
        <v>5846</v>
      </c>
      <c r="H2680" t="s">
        <v>53</v>
      </c>
      <c r="I2680" t="s">
        <v>54</v>
      </c>
      <c r="J2680" t="s">
        <v>3631</v>
      </c>
      <c r="K2680" t="s">
        <v>484</v>
      </c>
      <c r="L2680">
        <v>81001</v>
      </c>
      <c r="M2680" t="s">
        <v>71</v>
      </c>
      <c r="N2680" t="s">
        <v>2906</v>
      </c>
      <c r="O2680" t="s">
        <v>73</v>
      </c>
      <c r="P2680" t="s">
        <v>102</v>
      </c>
      <c r="Q2680" t="s">
        <v>2907</v>
      </c>
      <c r="R2680" s="19">
        <v>25.164000000000001</v>
      </c>
      <c r="S2680" s="17">
        <v>2</v>
      </c>
      <c r="T2680" s="20">
        <v>0.7</v>
      </c>
      <c r="U2680" s="19">
        <v>-16.776</v>
      </c>
      <c r="V2680" s="20">
        <f t="shared" si="205"/>
        <v>-0.66666666666666663</v>
      </c>
      <c r="W2680" s="17">
        <f t="shared" si="206"/>
        <v>2014</v>
      </c>
      <c r="X2680" t="str">
        <f t="shared" si="207"/>
        <v>Jun-2014</v>
      </c>
      <c r="Y2680" s="17">
        <f t="shared" si="208"/>
        <v>0</v>
      </c>
      <c r="Z2680" t="str">
        <f t="shared" si="209"/>
        <v>Over 50%</v>
      </c>
      <c r="AA2680" s="17">
        <f>IF(COUNTIF($B$2:B2680,B2680)=1,1,0)</f>
        <v>0</v>
      </c>
      <c r="AB2680" s="17">
        <f>IF(COUNTIF($F$2:F2680,F2680)=1,1,0)</f>
        <v>0</v>
      </c>
    </row>
    <row r="2681" spans="1:28" x14ac:dyDescent="0.2">
      <c r="A2681" s="17">
        <v>2680</v>
      </c>
      <c r="B2681" t="s">
        <v>5847</v>
      </c>
      <c r="C2681" s="18">
        <v>42756</v>
      </c>
      <c r="D2681" s="18">
        <v>42762</v>
      </c>
      <c r="E2681" t="s">
        <v>77</v>
      </c>
      <c r="F2681" t="s">
        <v>3539</v>
      </c>
      <c r="G2681" t="s">
        <v>3540</v>
      </c>
      <c r="H2681" t="s">
        <v>129</v>
      </c>
      <c r="I2681" t="s">
        <v>54</v>
      </c>
      <c r="J2681" t="s">
        <v>355</v>
      </c>
      <c r="K2681" t="s">
        <v>265</v>
      </c>
      <c r="L2681">
        <v>49201</v>
      </c>
      <c r="M2681" t="s">
        <v>132</v>
      </c>
      <c r="N2681" t="s">
        <v>2423</v>
      </c>
      <c r="O2681" t="s">
        <v>73</v>
      </c>
      <c r="P2681" t="s">
        <v>102</v>
      </c>
      <c r="Q2681" t="s">
        <v>2424</v>
      </c>
      <c r="R2681" s="19">
        <v>14.4</v>
      </c>
      <c r="S2681" s="17">
        <v>5</v>
      </c>
      <c r="T2681" s="20">
        <v>0</v>
      </c>
      <c r="U2681" s="19">
        <v>7.056</v>
      </c>
      <c r="V2681" s="20">
        <f t="shared" si="205"/>
        <v>0.49</v>
      </c>
      <c r="W2681" s="17">
        <f t="shared" si="206"/>
        <v>2017</v>
      </c>
      <c r="X2681" t="str">
        <f t="shared" si="207"/>
        <v>Jan-2017</v>
      </c>
      <c r="Y2681" s="17">
        <f t="shared" si="208"/>
        <v>6</v>
      </c>
      <c r="Z2681" t="str">
        <f t="shared" si="209"/>
        <v>0% (No Discount)</v>
      </c>
      <c r="AA2681" s="17">
        <f>IF(COUNTIF($B$2:B2681,B2681)=1,1,0)</f>
        <v>1</v>
      </c>
      <c r="AB2681" s="17">
        <f>IF(COUNTIF($F$2:F2681,F2681)=1,1,0)</f>
        <v>0</v>
      </c>
    </row>
    <row r="2682" spans="1:28" x14ac:dyDescent="0.2">
      <c r="A2682" s="17">
        <v>2681</v>
      </c>
      <c r="B2682" t="s">
        <v>5847</v>
      </c>
      <c r="C2682" s="18">
        <v>42756</v>
      </c>
      <c r="D2682" s="18">
        <v>42762</v>
      </c>
      <c r="E2682" t="s">
        <v>77</v>
      </c>
      <c r="F2682" t="s">
        <v>3539</v>
      </c>
      <c r="G2682" t="s">
        <v>3540</v>
      </c>
      <c r="H2682" t="s">
        <v>129</v>
      </c>
      <c r="I2682" t="s">
        <v>54</v>
      </c>
      <c r="J2682" t="s">
        <v>355</v>
      </c>
      <c r="K2682" t="s">
        <v>265</v>
      </c>
      <c r="L2682">
        <v>49201</v>
      </c>
      <c r="M2682" t="s">
        <v>132</v>
      </c>
      <c r="N2682" t="s">
        <v>2738</v>
      </c>
      <c r="O2682" t="s">
        <v>98</v>
      </c>
      <c r="P2682" t="s">
        <v>188</v>
      </c>
      <c r="Q2682" t="s">
        <v>2739</v>
      </c>
      <c r="R2682" s="19">
        <v>619.95000000000005</v>
      </c>
      <c r="S2682" s="17">
        <v>5</v>
      </c>
      <c r="T2682" s="20">
        <v>0</v>
      </c>
      <c r="U2682" s="19">
        <v>111.59099999999999</v>
      </c>
      <c r="V2682" s="20">
        <f t="shared" si="205"/>
        <v>0.17999999999999997</v>
      </c>
      <c r="W2682" s="17">
        <f t="shared" si="206"/>
        <v>2017</v>
      </c>
      <c r="X2682" t="str">
        <f t="shared" si="207"/>
        <v>Jan-2017</v>
      </c>
      <c r="Y2682" s="17">
        <f t="shared" si="208"/>
        <v>6</v>
      </c>
      <c r="Z2682" t="str">
        <f t="shared" si="209"/>
        <v>0% (No Discount)</v>
      </c>
      <c r="AA2682" s="17">
        <f>IF(COUNTIF($B$2:B2682,B2682)=1,1,0)</f>
        <v>0</v>
      </c>
      <c r="AB2682" s="17">
        <f>IF(COUNTIF($F$2:F2682,F2682)=1,1,0)</f>
        <v>0</v>
      </c>
    </row>
    <row r="2683" spans="1:28" x14ac:dyDescent="0.2">
      <c r="A2683" s="17">
        <v>2682</v>
      </c>
      <c r="B2683" t="s">
        <v>5847</v>
      </c>
      <c r="C2683" s="18">
        <v>42756</v>
      </c>
      <c r="D2683" s="18">
        <v>42762</v>
      </c>
      <c r="E2683" t="s">
        <v>77</v>
      </c>
      <c r="F2683" t="s">
        <v>3539</v>
      </c>
      <c r="G2683" t="s">
        <v>3540</v>
      </c>
      <c r="H2683" t="s">
        <v>129</v>
      </c>
      <c r="I2683" t="s">
        <v>54</v>
      </c>
      <c r="J2683" t="s">
        <v>355</v>
      </c>
      <c r="K2683" t="s">
        <v>265</v>
      </c>
      <c r="L2683">
        <v>49201</v>
      </c>
      <c r="M2683" t="s">
        <v>132</v>
      </c>
      <c r="N2683" t="s">
        <v>5848</v>
      </c>
      <c r="O2683" t="s">
        <v>73</v>
      </c>
      <c r="P2683" t="s">
        <v>102</v>
      </c>
      <c r="Q2683" t="s">
        <v>5849</v>
      </c>
      <c r="R2683" s="19">
        <v>89.52</v>
      </c>
      <c r="S2683" s="17">
        <v>4</v>
      </c>
      <c r="T2683" s="20">
        <v>0</v>
      </c>
      <c r="U2683" s="19">
        <v>42.074399999999997</v>
      </c>
      <c r="V2683" s="20">
        <f t="shared" si="205"/>
        <v>0.47</v>
      </c>
      <c r="W2683" s="17">
        <f t="shared" si="206"/>
        <v>2017</v>
      </c>
      <c r="X2683" t="str">
        <f t="shared" si="207"/>
        <v>Jan-2017</v>
      </c>
      <c r="Y2683" s="17">
        <f t="shared" si="208"/>
        <v>6</v>
      </c>
      <c r="Z2683" t="str">
        <f t="shared" si="209"/>
        <v>0% (No Discount)</v>
      </c>
      <c r="AA2683" s="17">
        <f>IF(COUNTIF($B$2:B2683,B2683)=1,1,0)</f>
        <v>0</v>
      </c>
      <c r="AB2683" s="17">
        <f>IF(COUNTIF($F$2:F2683,F2683)=1,1,0)</f>
        <v>0</v>
      </c>
    </row>
    <row r="2684" spans="1:28" x14ac:dyDescent="0.2">
      <c r="A2684" s="17">
        <v>2683</v>
      </c>
      <c r="B2684" t="s">
        <v>5847</v>
      </c>
      <c r="C2684" s="18">
        <v>42756</v>
      </c>
      <c r="D2684" s="18">
        <v>42762</v>
      </c>
      <c r="E2684" t="s">
        <v>77</v>
      </c>
      <c r="F2684" t="s">
        <v>3539</v>
      </c>
      <c r="G2684" t="s">
        <v>3540</v>
      </c>
      <c r="H2684" t="s">
        <v>129</v>
      </c>
      <c r="I2684" t="s">
        <v>54</v>
      </c>
      <c r="J2684" t="s">
        <v>355</v>
      </c>
      <c r="K2684" t="s">
        <v>265</v>
      </c>
      <c r="L2684">
        <v>49201</v>
      </c>
      <c r="M2684" t="s">
        <v>132</v>
      </c>
      <c r="N2684" t="s">
        <v>5850</v>
      </c>
      <c r="O2684" t="s">
        <v>98</v>
      </c>
      <c r="P2684" t="s">
        <v>711</v>
      </c>
      <c r="Q2684" t="s">
        <v>5851</v>
      </c>
      <c r="R2684" s="19">
        <v>350.97300000000001</v>
      </c>
      <c r="S2684" s="17">
        <v>3</v>
      </c>
      <c r="T2684" s="20">
        <v>0.1</v>
      </c>
      <c r="U2684" s="19">
        <v>152.0883</v>
      </c>
      <c r="V2684" s="20">
        <f t="shared" si="205"/>
        <v>0.43333333333333335</v>
      </c>
      <c r="W2684" s="17">
        <f t="shared" si="206"/>
        <v>2017</v>
      </c>
      <c r="X2684" t="str">
        <f t="shared" si="207"/>
        <v>Jan-2017</v>
      </c>
      <c r="Y2684" s="17">
        <f t="shared" si="208"/>
        <v>6</v>
      </c>
      <c r="Z2684" t="str">
        <f t="shared" si="209"/>
        <v>1-10%</v>
      </c>
      <c r="AA2684" s="17">
        <f>IF(COUNTIF($B$2:B2684,B2684)=1,1,0)</f>
        <v>0</v>
      </c>
      <c r="AB2684" s="17">
        <f>IF(COUNTIF($F$2:F2684,F2684)=1,1,0)</f>
        <v>0</v>
      </c>
    </row>
    <row r="2685" spans="1:28" x14ac:dyDescent="0.2">
      <c r="A2685" s="17">
        <v>2684</v>
      </c>
      <c r="B2685" t="s">
        <v>5847</v>
      </c>
      <c r="C2685" s="18">
        <v>42756</v>
      </c>
      <c r="D2685" s="18">
        <v>42762</v>
      </c>
      <c r="E2685" t="s">
        <v>77</v>
      </c>
      <c r="F2685" t="s">
        <v>3539</v>
      </c>
      <c r="G2685" t="s">
        <v>3540</v>
      </c>
      <c r="H2685" t="s">
        <v>129</v>
      </c>
      <c r="I2685" t="s">
        <v>54</v>
      </c>
      <c r="J2685" t="s">
        <v>355</v>
      </c>
      <c r="K2685" t="s">
        <v>265</v>
      </c>
      <c r="L2685">
        <v>49201</v>
      </c>
      <c r="M2685" t="s">
        <v>132</v>
      </c>
      <c r="N2685" t="s">
        <v>5852</v>
      </c>
      <c r="O2685" t="s">
        <v>98</v>
      </c>
      <c r="P2685" t="s">
        <v>99</v>
      </c>
      <c r="Q2685" t="s">
        <v>5853</v>
      </c>
      <c r="R2685" s="19">
        <v>164.99</v>
      </c>
      <c r="S2685" s="17">
        <v>1</v>
      </c>
      <c r="T2685" s="20">
        <v>0</v>
      </c>
      <c r="U2685" s="19">
        <v>49.497</v>
      </c>
      <c r="V2685" s="20">
        <f t="shared" si="205"/>
        <v>0.3</v>
      </c>
      <c r="W2685" s="17">
        <f t="shared" si="206"/>
        <v>2017</v>
      </c>
      <c r="X2685" t="str">
        <f t="shared" si="207"/>
        <v>Jan-2017</v>
      </c>
      <c r="Y2685" s="17">
        <f t="shared" si="208"/>
        <v>6</v>
      </c>
      <c r="Z2685" t="str">
        <f t="shared" si="209"/>
        <v>0% (No Discount)</v>
      </c>
      <c r="AA2685" s="17">
        <f>IF(COUNTIF($B$2:B2685,B2685)=1,1,0)</f>
        <v>0</v>
      </c>
      <c r="AB2685" s="17">
        <f>IF(COUNTIF($F$2:F2685,F2685)=1,1,0)</f>
        <v>0</v>
      </c>
    </row>
    <row r="2686" spans="1:28" x14ac:dyDescent="0.2">
      <c r="A2686" s="17">
        <v>2685</v>
      </c>
      <c r="B2686" t="s">
        <v>5854</v>
      </c>
      <c r="C2686" s="18">
        <v>42915</v>
      </c>
      <c r="D2686" s="18">
        <v>42922</v>
      </c>
      <c r="E2686" t="s">
        <v>77</v>
      </c>
      <c r="F2686" t="s">
        <v>4947</v>
      </c>
      <c r="G2686" t="s">
        <v>4948</v>
      </c>
      <c r="H2686" t="s">
        <v>53</v>
      </c>
      <c r="I2686" t="s">
        <v>54</v>
      </c>
      <c r="J2686" t="s">
        <v>69</v>
      </c>
      <c r="K2686" t="s">
        <v>70</v>
      </c>
      <c r="L2686">
        <v>90004</v>
      </c>
      <c r="M2686" t="s">
        <v>71</v>
      </c>
      <c r="N2686" t="s">
        <v>5409</v>
      </c>
      <c r="O2686" t="s">
        <v>73</v>
      </c>
      <c r="P2686" t="s">
        <v>102</v>
      </c>
      <c r="Q2686" t="s">
        <v>5410</v>
      </c>
      <c r="R2686" s="19">
        <v>312.55200000000002</v>
      </c>
      <c r="S2686" s="17">
        <v>9</v>
      </c>
      <c r="T2686" s="20">
        <v>0.2</v>
      </c>
      <c r="U2686" s="19">
        <v>101.57940000000001</v>
      </c>
      <c r="V2686" s="20">
        <f t="shared" si="205"/>
        <v>0.32500000000000001</v>
      </c>
      <c r="W2686" s="17">
        <f t="shared" si="206"/>
        <v>2017</v>
      </c>
      <c r="X2686" t="str">
        <f t="shared" si="207"/>
        <v>Jun-2017</v>
      </c>
      <c r="Y2686" s="17">
        <f t="shared" si="208"/>
        <v>7</v>
      </c>
      <c r="Z2686" t="str">
        <f t="shared" si="209"/>
        <v>11-20%</v>
      </c>
      <c r="AA2686" s="17">
        <f>IF(COUNTIF($B$2:B2686,B2686)=1,1,0)</f>
        <v>1</v>
      </c>
      <c r="AB2686" s="17">
        <f>IF(COUNTIF($F$2:F2686,F2686)=1,1,0)</f>
        <v>0</v>
      </c>
    </row>
    <row r="2687" spans="1:28" x14ac:dyDescent="0.2">
      <c r="A2687" s="17">
        <v>2686</v>
      </c>
      <c r="B2687" t="s">
        <v>5855</v>
      </c>
      <c r="C2687" s="18">
        <v>42619</v>
      </c>
      <c r="D2687" s="18">
        <v>42624</v>
      </c>
      <c r="E2687" t="s">
        <v>77</v>
      </c>
      <c r="F2687" t="s">
        <v>434</v>
      </c>
      <c r="G2687" t="s">
        <v>435</v>
      </c>
      <c r="H2687" t="s">
        <v>53</v>
      </c>
      <c r="I2687" t="s">
        <v>54</v>
      </c>
      <c r="J2687" t="s">
        <v>4006</v>
      </c>
      <c r="K2687" t="s">
        <v>115</v>
      </c>
      <c r="L2687">
        <v>27360</v>
      </c>
      <c r="M2687" t="s">
        <v>57</v>
      </c>
      <c r="N2687" t="s">
        <v>3489</v>
      </c>
      <c r="O2687" t="s">
        <v>73</v>
      </c>
      <c r="P2687" t="s">
        <v>200</v>
      </c>
      <c r="Q2687" t="s">
        <v>3490</v>
      </c>
      <c r="R2687" s="19">
        <v>95.951999999999998</v>
      </c>
      <c r="S2687" s="17">
        <v>3</v>
      </c>
      <c r="T2687" s="20">
        <v>0.2</v>
      </c>
      <c r="U2687" s="19">
        <v>29.984999999999999</v>
      </c>
      <c r="V2687" s="20">
        <f t="shared" si="205"/>
        <v>0.3125</v>
      </c>
      <c r="W2687" s="17">
        <f t="shared" si="206"/>
        <v>2016</v>
      </c>
      <c r="X2687" t="str">
        <f t="shared" si="207"/>
        <v>Sep-2016</v>
      </c>
      <c r="Y2687" s="17">
        <f t="shared" si="208"/>
        <v>5</v>
      </c>
      <c r="Z2687" t="str">
        <f t="shared" si="209"/>
        <v>11-20%</v>
      </c>
      <c r="AA2687" s="17">
        <f>IF(COUNTIF($B$2:B2687,B2687)=1,1,0)</f>
        <v>1</v>
      </c>
      <c r="AB2687" s="17">
        <f>IF(COUNTIF($F$2:F2687,F2687)=1,1,0)</f>
        <v>0</v>
      </c>
    </row>
    <row r="2688" spans="1:28" x14ac:dyDescent="0.2">
      <c r="A2688" s="17">
        <v>2687</v>
      </c>
      <c r="B2688" t="s">
        <v>5855</v>
      </c>
      <c r="C2688" s="18">
        <v>42619</v>
      </c>
      <c r="D2688" s="18">
        <v>42624</v>
      </c>
      <c r="E2688" t="s">
        <v>77</v>
      </c>
      <c r="F2688" t="s">
        <v>434</v>
      </c>
      <c r="G2688" t="s">
        <v>435</v>
      </c>
      <c r="H2688" t="s">
        <v>53</v>
      </c>
      <c r="I2688" t="s">
        <v>54</v>
      </c>
      <c r="J2688" t="s">
        <v>4006</v>
      </c>
      <c r="K2688" t="s">
        <v>115</v>
      </c>
      <c r="L2688">
        <v>27360</v>
      </c>
      <c r="M2688" t="s">
        <v>57</v>
      </c>
      <c r="N2688" t="s">
        <v>3460</v>
      </c>
      <c r="O2688" t="s">
        <v>73</v>
      </c>
      <c r="P2688" t="s">
        <v>102</v>
      </c>
      <c r="Q2688" t="s">
        <v>3461</v>
      </c>
      <c r="R2688" s="19">
        <v>3.2040000000000002</v>
      </c>
      <c r="S2688" s="17">
        <v>2</v>
      </c>
      <c r="T2688" s="20">
        <v>0.7</v>
      </c>
      <c r="U2688" s="19">
        <v>-2.4563999999999999</v>
      </c>
      <c r="V2688" s="20">
        <f t="shared" si="205"/>
        <v>-0.76666666666666661</v>
      </c>
      <c r="W2688" s="17">
        <f t="shared" si="206"/>
        <v>2016</v>
      </c>
      <c r="X2688" t="str">
        <f t="shared" si="207"/>
        <v>Sep-2016</v>
      </c>
      <c r="Y2688" s="17">
        <f t="shared" si="208"/>
        <v>5</v>
      </c>
      <c r="Z2688" t="str">
        <f t="shared" si="209"/>
        <v>Over 50%</v>
      </c>
      <c r="AA2688" s="17">
        <f>IF(COUNTIF($B$2:B2688,B2688)=1,1,0)</f>
        <v>0</v>
      </c>
      <c r="AB2688" s="17">
        <f>IF(COUNTIF($F$2:F2688,F2688)=1,1,0)</f>
        <v>0</v>
      </c>
    </row>
    <row r="2689" spans="1:28" x14ac:dyDescent="0.2">
      <c r="A2689" s="17">
        <v>2688</v>
      </c>
      <c r="B2689" t="s">
        <v>5856</v>
      </c>
      <c r="C2689" s="18">
        <v>42586</v>
      </c>
      <c r="D2689" s="18">
        <v>42587</v>
      </c>
      <c r="E2689" t="s">
        <v>215</v>
      </c>
      <c r="F2689" t="s">
        <v>2262</v>
      </c>
      <c r="G2689" t="s">
        <v>2263</v>
      </c>
      <c r="H2689" t="s">
        <v>53</v>
      </c>
      <c r="I2689" t="s">
        <v>54</v>
      </c>
      <c r="J2689" t="s">
        <v>1416</v>
      </c>
      <c r="K2689" t="s">
        <v>238</v>
      </c>
      <c r="L2689">
        <v>61604</v>
      </c>
      <c r="M2689" t="s">
        <v>132</v>
      </c>
      <c r="N2689" t="s">
        <v>5857</v>
      </c>
      <c r="O2689" t="s">
        <v>73</v>
      </c>
      <c r="P2689" t="s">
        <v>102</v>
      </c>
      <c r="Q2689" t="s">
        <v>5858</v>
      </c>
      <c r="R2689" s="19">
        <v>3.98</v>
      </c>
      <c r="S2689" s="17">
        <v>5</v>
      </c>
      <c r="T2689" s="20">
        <v>0.8</v>
      </c>
      <c r="U2689" s="19">
        <v>-6.5670000000000002</v>
      </c>
      <c r="V2689" s="20">
        <f t="shared" si="205"/>
        <v>-1.6500000000000001</v>
      </c>
      <c r="W2689" s="17">
        <f t="shared" si="206"/>
        <v>2016</v>
      </c>
      <c r="X2689" t="str">
        <f t="shared" si="207"/>
        <v>Aug-2016</v>
      </c>
      <c r="Y2689" s="17">
        <f t="shared" si="208"/>
        <v>1</v>
      </c>
      <c r="Z2689" t="str">
        <f t="shared" si="209"/>
        <v>Over 50%</v>
      </c>
      <c r="AA2689" s="17">
        <f>IF(COUNTIF($B$2:B2689,B2689)=1,1,0)</f>
        <v>1</v>
      </c>
      <c r="AB2689" s="17">
        <f>IF(COUNTIF($F$2:F2689,F2689)=1,1,0)</f>
        <v>0</v>
      </c>
    </row>
    <row r="2690" spans="1:28" x14ac:dyDescent="0.2">
      <c r="A2690" s="17">
        <v>2689</v>
      </c>
      <c r="B2690" t="s">
        <v>5859</v>
      </c>
      <c r="C2690" s="18">
        <v>42320</v>
      </c>
      <c r="D2690" s="18">
        <v>42322</v>
      </c>
      <c r="E2690" t="s">
        <v>215</v>
      </c>
      <c r="F2690" t="s">
        <v>2426</v>
      </c>
      <c r="G2690" t="s">
        <v>2427</v>
      </c>
      <c r="H2690" t="s">
        <v>68</v>
      </c>
      <c r="I2690" t="s">
        <v>54</v>
      </c>
      <c r="J2690" t="s">
        <v>69</v>
      </c>
      <c r="K2690" t="s">
        <v>70</v>
      </c>
      <c r="L2690">
        <v>90032</v>
      </c>
      <c r="M2690" t="s">
        <v>71</v>
      </c>
      <c r="N2690" t="s">
        <v>5860</v>
      </c>
      <c r="O2690" t="s">
        <v>73</v>
      </c>
      <c r="P2690" t="s">
        <v>117</v>
      </c>
      <c r="Q2690" t="s">
        <v>5861</v>
      </c>
      <c r="R2690" s="19">
        <v>15.7</v>
      </c>
      <c r="S2690" s="17">
        <v>5</v>
      </c>
      <c r="T2690" s="20">
        <v>0</v>
      </c>
      <c r="U2690" s="19">
        <v>7.0650000000000004</v>
      </c>
      <c r="V2690" s="20">
        <f t="shared" ref="V2690:V2753" si="210">IFERROR(U2690/R2690,0)</f>
        <v>0.45000000000000007</v>
      </c>
      <c r="W2690" s="17">
        <f t="shared" ref="W2690:W2753" si="211">YEAR(C2690)</f>
        <v>2015</v>
      </c>
      <c r="X2690" t="str">
        <f t="shared" ref="X2690:X2753" si="212">TEXT(C2690,"mmm-yyyy")</f>
        <v>Nov-2015</v>
      </c>
      <c r="Y2690" s="17">
        <f t="shared" ref="Y2690:Y2753" si="213">D2690-C2690</f>
        <v>2</v>
      </c>
      <c r="Z2690" t="str">
        <f t="shared" ref="Z2690:Z2753" si="214">IF(T2690=0,"0% (No Discount)",IF(T2690&lt;=0.1,"1-10%",IF(T2690&lt;=0.2,"11-20%",IF(T2690&lt;=0.3,"21-30%",IF(T2690&lt;=0.4,"31-40%",IF(T2690&lt;=0.5,"41-50%","Over 50%"))))))</f>
        <v>0% (No Discount)</v>
      </c>
      <c r="AA2690" s="17">
        <f>IF(COUNTIF($B$2:B2690,B2690)=1,1,0)</f>
        <v>1</v>
      </c>
      <c r="AB2690" s="17">
        <f>IF(COUNTIF($F$2:F2690,F2690)=1,1,0)</f>
        <v>0</v>
      </c>
    </row>
    <row r="2691" spans="1:28" x14ac:dyDescent="0.2">
      <c r="A2691" s="17">
        <v>2690</v>
      </c>
      <c r="B2691" t="s">
        <v>5862</v>
      </c>
      <c r="C2691" s="18">
        <v>41820</v>
      </c>
      <c r="D2691" s="18">
        <v>41822</v>
      </c>
      <c r="E2691" t="s">
        <v>215</v>
      </c>
      <c r="F2691" t="s">
        <v>1360</v>
      </c>
      <c r="G2691" t="s">
        <v>1361</v>
      </c>
      <c r="H2691" t="s">
        <v>53</v>
      </c>
      <c r="I2691" t="s">
        <v>54</v>
      </c>
      <c r="J2691" t="s">
        <v>330</v>
      </c>
      <c r="K2691" t="s">
        <v>238</v>
      </c>
      <c r="L2691">
        <v>60653</v>
      </c>
      <c r="M2691" t="s">
        <v>132</v>
      </c>
      <c r="N2691" t="s">
        <v>4846</v>
      </c>
      <c r="O2691" t="s">
        <v>73</v>
      </c>
      <c r="P2691" t="s">
        <v>95</v>
      </c>
      <c r="Q2691" t="s">
        <v>4847</v>
      </c>
      <c r="R2691" s="19">
        <v>5.2480000000000002</v>
      </c>
      <c r="S2691" s="17">
        <v>4</v>
      </c>
      <c r="T2691" s="20">
        <v>0.2</v>
      </c>
      <c r="U2691" s="19">
        <v>1.64</v>
      </c>
      <c r="V2691" s="20">
        <f t="shared" si="210"/>
        <v>0.31249999999999994</v>
      </c>
      <c r="W2691" s="17">
        <f t="shared" si="211"/>
        <v>2014</v>
      </c>
      <c r="X2691" t="str">
        <f t="shared" si="212"/>
        <v>Jun-2014</v>
      </c>
      <c r="Y2691" s="17">
        <f t="shared" si="213"/>
        <v>2</v>
      </c>
      <c r="Z2691" t="str">
        <f t="shared" si="214"/>
        <v>11-20%</v>
      </c>
      <c r="AA2691" s="17">
        <f>IF(COUNTIF($B$2:B2691,B2691)=1,1,0)</f>
        <v>1</v>
      </c>
      <c r="AB2691" s="17">
        <f>IF(COUNTIF($F$2:F2691,F2691)=1,1,0)</f>
        <v>0</v>
      </c>
    </row>
    <row r="2692" spans="1:28" x14ac:dyDescent="0.2">
      <c r="A2692" s="17">
        <v>2691</v>
      </c>
      <c r="B2692" t="s">
        <v>5863</v>
      </c>
      <c r="C2692" s="18">
        <v>43073</v>
      </c>
      <c r="D2692" s="18">
        <v>43077</v>
      </c>
      <c r="E2692" t="s">
        <v>77</v>
      </c>
      <c r="F2692" t="s">
        <v>3185</v>
      </c>
      <c r="G2692" t="s">
        <v>3186</v>
      </c>
      <c r="H2692" t="s">
        <v>53</v>
      </c>
      <c r="I2692" t="s">
        <v>54</v>
      </c>
      <c r="J2692" t="s">
        <v>173</v>
      </c>
      <c r="K2692" t="s">
        <v>174</v>
      </c>
      <c r="L2692">
        <v>19134</v>
      </c>
      <c r="M2692" t="s">
        <v>175</v>
      </c>
      <c r="N2692" t="s">
        <v>3913</v>
      </c>
      <c r="O2692" t="s">
        <v>73</v>
      </c>
      <c r="P2692" t="s">
        <v>102</v>
      </c>
      <c r="Q2692" t="s">
        <v>1244</v>
      </c>
      <c r="R2692" s="19">
        <v>5.3460000000000001</v>
      </c>
      <c r="S2692" s="17">
        <v>3</v>
      </c>
      <c r="T2692" s="20">
        <v>0.7</v>
      </c>
      <c r="U2692" s="19">
        <v>-4.4550000000000001</v>
      </c>
      <c r="V2692" s="20">
        <f t="shared" si="210"/>
        <v>-0.83333333333333337</v>
      </c>
      <c r="W2692" s="17">
        <f t="shared" si="211"/>
        <v>2017</v>
      </c>
      <c r="X2692" t="str">
        <f t="shared" si="212"/>
        <v>Dec-2017</v>
      </c>
      <c r="Y2692" s="17">
        <f t="shared" si="213"/>
        <v>4</v>
      </c>
      <c r="Z2692" t="str">
        <f t="shared" si="214"/>
        <v>Over 50%</v>
      </c>
      <c r="AA2692" s="17">
        <f>IF(COUNTIF($B$2:B2692,B2692)=1,1,0)</f>
        <v>1</v>
      </c>
      <c r="AB2692" s="17">
        <f>IF(COUNTIF($F$2:F2692,F2692)=1,1,0)</f>
        <v>0</v>
      </c>
    </row>
    <row r="2693" spans="1:28" x14ac:dyDescent="0.2">
      <c r="A2693" s="17">
        <v>2692</v>
      </c>
      <c r="B2693" t="s">
        <v>5864</v>
      </c>
      <c r="C2693" s="18">
        <v>42610</v>
      </c>
      <c r="D2693" s="18">
        <v>42615</v>
      </c>
      <c r="E2693" t="s">
        <v>77</v>
      </c>
      <c r="F2693" t="s">
        <v>724</v>
      </c>
      <c r="G2693" t="s">
        <v>725</v>
      </c>
      <c r="H2693" t="s">
        <v>53</v>
      </c>
      <c r="I2693" t="s">
        <v>54</v>
      </c>
      <c r="J2693" t="s">
        <v>5865</v>
      </c>
      <c r="K2693" t="s">
        <v>484</v>
      </c>
      <c r="L2693">
        <v>80112</v>
      </c>
      <c r="M2693" t="s">
        <v>71</v>
      </c>
      <c r="N2693" t="s">
        <v>5866</v>
      </c>
      <c r="O2693" t="s">
        <v>73</v>
      </c>
      <c r="P2693" t="s">
        <v>117</v>
      </c>
      <c r="Q2693" t="s">
        <v>5867</v>
      </c>
      <c r="R2693" s="19">
        <v>15.48</v>
      </c>
      <c r="S2693" s="17">
        <v>3</v>
      </c>
      <c r="T2693" s="20">
        <v>0.2</v>
      </c>
      <c r="U2693" s="19">
        <v>5.6115000000000004</v>
      </c>
      <c r="V2693" s="20">
        <f t="shared" si="210"/>
        <v>0.36249999999999999</v>
      </c>
      <c r="W2693" s="17">
        <f t="shared" si="211"/>
        <v>2016</v>
      </c>
      <c r="X2693" t="str">
        <f t="shared" si="212"/>
        <v>Aug-2016</v>
      </c>
      <c r="Y2693" s="17">
        <f t="shared" si="213"/>
        <v>5</v>
      </c>
      <c r="Z2693" t="str">
        <f t="shared" si="214"/>
        <v>11-20%</v>
      </c>
      <c r="AA2693" s="17">
        <f>IF(COUNTIF($B$2:B2693,B2693)=1,1,0)</f>
        <v>1</v>
      </c>
      <c r="AB2693" s="17">
        <f>IF(COUNTIF($F$2:F2693,F2693)=1,1,0)</f>
        <v>0</v>
      </c>
    </row>
    <row r="2694" spans="1:28" x14ac:dyDescent="0.2">
      <c r="A2694" s="17">
        <v>2693</v>
      </c>
      <c r="B2694" t="s">
        <v>5864</v>
      </c>
      <c r="C2694" s="18">
        <v>42610</v>
      </c>
      <c r="D2694" s="18">
        <v>42615</v>
      </c>
      <c r="E2694" t="s">
        <v>77</v>
      </c>
      <c r="F2694" t="s">
        <v>724</v>
      </c>
      <c r="G2694" t="s">
        <v>725</v>
      </c>
      <c r="H2694" t="s">
        <v>53</v>
      </c>
      <c r="I2694" t="s">
        <v>54</v>
      </c>
      <c r="J2694" t="s">
        <v>5865</v>
      </c>
      <c r="K2694" t="s">
        <v>484</v>
      </c>
      <c r="L2694">
        <v>80112</v>
      </c>
      <c r="M2694" t="s">
        <v>71</v>
      </c>
      <c r="N2694" t="s">
        <v>5868</v>
      </c>
      <c r="O2694" t="s">
        <v>98</v>
      </c>
      <c r="P2694" t="s">
        <v>99</v>
      </c>
      <c r="Q2694" t="s">
        <v>5869</v>
      </c>
      <c r="R2694" s="19">
        <v>108.57599999999999</v>
      </c>
      <c r="S2694" s="17">
        <v>3</v>
      </c>
      <c r="T2694" s="20">
        <v>0.2</v>
      </c>
      <c r="U2694" s="19">
        <v>8.1432000000000002</v>
      </c>
      <c r="V2694" s="20">
        <f t="shared" si="210"/>
        <v>7.5000000000000011E-2</v>
      </c>
      <c r="W2694" s="17">
        <f t="shared" si="211"/>
        <v>2016</v>
      </c>
      <c r="X2694" t="str">
        <f t="shared" si="212"/>
        <v>Aug-2016</v>
      </c>
      <c r="Y2694" s="17">
        <f t="shared" si="213"/>
        <v>5</v>
      </c>
      <c r="Z2694" t="str">
        <f t="shared" si="214"/>
        <v>11-20%</v>
      </c>
      <c r="AA2694" s="17">
        <f>IF(COUNTIF($B$2:B2694,B2694)=1,1,0)</f>
        <v>0</v>
      </c>
      <c r="AB2694" s="17">
        <f>IF(COUNTIF($F$2:F2694,F2694)=1,1,0)</f>
        <v>0</v>
      </c>
    </row>
    <row r="2695" spans="1:28" x14ac:dyDescent="0.2">
      <c r="A2695" s="17">
        <v>2694</v>
      </c>
      <c r="B2695" t="s">
        <v>5870</v>
      </c>
      <c r="C2695" s="18">
        <v>42391</v>
      </c>
      <c r="D2695" s="18">
        <v>42397</v>
      </c>
      <c r="E2695" t="s">
        <v>77</v>
      </c>
      <c r="F2695" t="s">
        <v>2464</v>
      </c>
      <c r="G2695" t="s">
        <v>2465</v>
      </c>
      <c r="H2695" t="s">
        <v>68</v>
      </c>
      <c r="I2695" t="s">
        <v>54</v>
      </c>
      <c r="J2695" t="s">
        <v>122</v>
      </c>
      <c r="K2695" t="s">
        <v>123</v>
      </c>
      <c r="L2695">
        <v>98115</v>
      </c>
      <c r="M2695" t="s">
        <v>71</v>
      </c>
      <c r="N2695" t="s">
        <v>1986</v>
      </c>
      <c r="O2695" t="s">
        <v>59</v>
      </c>
      <c r="P2695" t="s">
        <v>92</v>
      </c>
      <c r="Q2695" t="s">
        <v>1987</v>
      </c>
      <c r="R2695" s="19">
        <v>109.9</v>
      </c>
      <c r="S2695" s="17">
        <v>5</v>
      </c>
      <c r="T2695" s="20">
        <v>0</v>
      </c>
      <c r="U2695" s="19">
        <v>37.366</v>
      </c>
      <c r="V2695" s="20">
        <f t="shared" si="210"/>
        <v>0.33999999999999997</v>
      </c>
      <c r="W2695" s="17">
        <f t="shared" si="211"/>
        <v>2016</v>
      </c>
      <c r="X2695" t="str">
        <f t="shared" si="212"/>
        <v>Jan-2016</v>
      </c>
      <c r="Y2695" s="17">
        <f t="shared" si="213"/>
        <v>6</v>
      </c>
      <c r="Z2695" t="str">
        <f t="shared" si="214"/>
        <v>0% (No Discount)</v>
      </c>
      <c r="AA2695" s="17">
        <f>IF(COUNTIF($B$2:B2695,B2695)=1,1,0)</f>
        <v>1</v>
      </c>
      <c r="AB2695" s="17">
        <f>IF(COUNTIF($F$2:F2695,F2695)=1,1,0)</f>
        <v>0</v>
      </c>
    </row>
    <row r="2696" spans="1:28" x14ac:dyDescent="0.2">
      <c r="A2696" s="17">
        <v>2695</v>
      </c>
      <c r="B2696" t="s">
        <v>5871</v>
      </c>
      <c r="C2696" s="18">
        <v>41927</v>
      </c>
      <c r="D2696" s="18">
        <v>41932</v>
      </c>
      <c r="E2696" t="s">
        <v>77</v>
      </c>
      <c r="F2696" t="s">
        <v>2483</v>
      </c>
      <c r="G2696" t="s">
        <v>2484</v>
      </c>
      <c r="H2696" t="s">
        <v>53</v>
      </c>
      <c r="I2696" t="s">
        <v>54</v>
      </c>
      <c r="J2696" t="s">
        <v>2362</v>
      </c>
      <c r="K2696" t="s">
        <v>81</v>
      </c>
      <c r="L2696">
        <v>33012</v>
      </c>
      <c r="M2696" t="s">
        <v>57</v>
      </c>
      <c r="N2696" t="s">
        <v>3992</v>
      </c>
      <c r="O2696" t="s">
        <v>59</v>
      </c>
      <c r="P2696" t="s">
        <v>92</v>
      </c>
      <c r="Q2696" t="s">
        <v>5805</v>
      </c>
      <c r="R2696" s="19">
        <v>15.384</v>
      </c>
      <c r="S2696" s="17">
        <v>1</v>
      </c>
      <c r="T2696" s="20">
        <v>0.2</v>
      </c>
      <c r="U2696" s="19">
        <v>4.0382999999999996</v>
      </c>
      <c r="V2696" s="20">
        <f t="shared" si="210"/>
        <v>0.26249999999999996</v>
      </c>
      <c r="W2696" s="17">
        <f t="shared" si="211"/>
        <v>2014</v>
      </c>
      <c r="X2696" t="str">
        <f t="shared" si="212"/>
        <v>Oct-2014</v>
      </c>
      <c r="Y2696" s="17">
        <f t="shared" si="213"/>
        <v>5</v>
      </c>
      <c r="Z2696" t="str">
        <f t="shared" si="214"/>
        <v>11-20%</v>
      </c>
      <c r="AA2696" s="17">
        <f>IF(COUNTIF($B$2:B2696,B2696)=1,1,0)</f>
        <v>1</v>
      </c>
      <c r="AB2696" s="17">
        <f>IF(COUNTIF($F$2:F2696,F2696)=1,1,0)</f>
        <v>0</v>
      </c>
    </row>
    <row r="2697" spans="1:28" x14ac:dyDescent="0.2">
      <c r="A2697" s="17">
        <v>2696</v>
      </c>
      <c r="B2697" t="s">
        <v>5872</v>
      </c>
      <c r="C2697" s="18">
        <v>42407</v>
      </c>
      <c r="D2697" s="18">
        <v>42409</v>
      </c>
      <c r="E2697" t="s">
        <v>215</v>
      </c>
      <c r="F2697" t="s">
        <v>5873</v>
      </c>
      <c r="G2697" t="s">
        <v>5874</v>
      </c>
      <c r="H2697" t="s">
        <v>53</v>
      </c>
      <c r="I2697" t="s">
        <v>54</v>
      </c>
      <c r="J2697" t="s">
        <v>2503</v>
      </c>
      <c r="K2697" t="s">
        <v>525</v>
      </c>
      <c r="L2697">
        <v>43130</v>
      </c>
      <c r="M2697" t="s">
        <v>175</v>
      </c>
      <c r="N2697" t="s">
        <v>1671</v>
      </c>
      <c r="O2697" t="s">
        <v>73</v>
      </c>
      <c r="P2697" t="s">
        <v>117</v>
      </c>
      <c r="Q2697" t="s">
        <v>1672</v>
      </c>
      <c r="R2697" s="19">
        <v>30.352</v>
      </c>
      <c r="S2697" s="17">
        <v>2</v>
      </c>
      <c r="T2697" s="20">
        <v>0.2</v>
      </c>
      <c r="U2697" s="19">
        <v>10.623200000000001</v>
      </c>
      <c r="V2697" s="20">
        <f t="shared" si="210"/>
        <v>0.35000000000000003</v>
      </c>
      <c r="W2697" s="17">
        <f t="shared" si="211"/>
        <v>2016</v>
      </c>
      <c r="X2697" t="str">
        <f t="shared" si="212"/>
        <v>Feb-2016</v>
      </c>
      <c r="Y2697" s="17">
        <f t="shared" si="213"/>
        <v>2</v>
      </c>
      <c r="Z2697" t="str">
        <f t="shared" si="214"/>
        <v>11-20%</v>
      </c>
      <c r="AA2697" s="17">
        <f>IF(COUNTIF($B$2:B2697,B2697)=1,1,0)</f>
        <v>1</v>
      </c>
      <c r="AB2697" s="17">
        <f>IF(COUNTIF($F$2:F2697,F2697)=1,1,0)</f>
        <v>1</v>
      </c>
    </row>
    <row r="2698" spans="1:28" x14ac:dyDescent="0.2">
      <c r="A2698" s="17">
        <v>2697</v>
      </c>
      <c r="B2698" t="s">
        <v>5875</v>
      </c>
      <c r="C2698" s="18">
        <v>41716</v>
      </c>
      <c r="D2698" s="18">
        <v>41721</v>
      </c>
      <c r="E2698" t="s">
        <v>77</v>
      </c>
      <c r="F2698" t="s">
        <v>5289</v>
      </c>
      <c r="G2698" t="s">
        <v>5290</v>
      </c>
      <c r="H2698" t="s">
        <v>129</v>
      </c>
      <c r="I2698" t="s">
        <v>54</v>
      </c>
      <c r="J2698" t="s">
        <v>1553</v>
      </c>
      <c r="K2698" t="s">
        <v>81</v>
      </c>
      <c r="L2698">
        <v>32216</v>
      </c>
      <c r="M2698" t="s">
        <v>57</v>
      </c>
      <c r="N2698" t="s">
        <v>5876</v>
      </c>
      <c r="O2698" t="s">
        <v>98</v>
      </c>
      <c r="P2698" t="s">
        <v>711</v>
      </c>
      <c r="Q2698" t="s">
        <v>5877</v>
      </c>
      <c r="R2698" s="19">
        <v>821.3</v>
      </c>
      <c r="S2698" s="17">
        <v>4</v>
      </c>
      <c r="T2698" s="20">
        <v>0.5</v>
      </c>
      <c r="U2698" s="19">
        <v>-16.425999999999998</v>
      </c>
      <c r="V2698" s="20">
        <f t="shared" si="210"/>
        <v>-0.02</v>
      </c>
      <c r="W2698" s="17">
        <f t="shared" si="211"/>
        <v>2014</v>
      </c>
      <c r="X2698" t="str">
        <f t="shared" si="212"/>
        <v>Mar-2014</v>
      </c>
      <c r="Y2698" s="17">
        <f t="shared" si="213"/>
        <v>5</v>
      </c>
      <c r="Z2698" t="str">
        <f t="shared" si="214"/>
        <v>41-50%</v>
      </c>
      <c r="AA2698" s="17">
        <f>IF(COUNTIF($B$2:B2698,B2698)=1,1,0)</f>
        <v>1</v>
      </c>
      <c r="AB2698" s="17">
        <f>IF(COUNTIF($F$2:F2698,F2698)=1,1,0)</f>
        <v>0</v>
      </c>
    </row>
    <row r="2699" spans="1:28" x14ac:dyDescent="0.2">
      <c r="A2699" s="17">
        <v>2698</v>
      </c>
      <c r="B2699" t="s">
        <v>5875</v>
      </c>
      <c r="C2699" s="18">
        <v>41716</v>
      </c>
      <c r="D2699" s="18">
        <v>41721</v>
      </c>
      <c r="E2699" t="s">
        <v>77</v>
      </c>
      <c r="F2699" t="s">
        <v>5289</v>
      </c>
      <c r="G2699" t="s">
        <v>5290</v>
      </c>
      <c r="H2699" t="s">
        <v>129</v>
      </c>
      <c r="I2699" t="s">
        <v>54</v>
      </c>
      <c r="J2699" t="s">
        <v>1553</v>
      </c>
      <c r="K2699" t="s">
        <v>81</v>
      </c>
      <c r="L2699">
        <v>32216</v>
      </c>
      <c r="M2699" t="s">
        <v>57</v>
      </c>
      <c r="N2699" t="s">
        <v>5878</v>
      </c>
      <c r="O2699" t="s">
        <v>98</v>
      </c>
      <c r="P2699" t="s">
        <v>711</v>
      </c>
      <c r="Q2699" t="s">
        <v>5879</v>
      </c>
      <c r="R2699" s="19">
        <v>22638.48</v>
      </c>
      <c r="S2699" s="17">
        <v>6</v>
      </c>
      <c r="T2699" s="20">
        <v>0.5</v>
      </c>
      <c r="U2699" s="19">
        <v>-1811.0784000000001</v>
      </c>
      <c r="V2699" s="20">
        <f t="shared" si="210"/>
        <v>-0.08</v>
      </c>
      <c r="W2699" s="17">
        <f t="shared" si="211"/>
        <v>2014</v>
      </c>
      <c r="X2699" t="str">
        <f t="shared" si="212"/>
        <v>Mar-2014</v>
      </c>
      <c r="Y2699" s="17">
        <f t="shared" si="213"/>
        <v>5</v>
      </c>
      <c r="Z2699" t="str">
        <f t="shared" si="214"/>
        <v>41-50%</v>
      </c>
      <c r="AA2699" s="17">
        <f>IF(COUNTIF($B$2:B2699,B2699)=1,1,0)</f>
        <v>0</v>
      </c>
      <c r="AB2699" s="17">
        <f>IF(COUNTIF($F$2:F2699,F2699)=1,1,0)</f>
        <v>0</v>
      </c>
    </row>
    <row r="2700" spans="1:28" x14ac:dyDescent="0.2">
      <c r="A2700" s="17">
        <v>2699</v>
      </c>
      <c r="B2700" t="s">
        <v>5875</v>
      </c>
      <c r="C2700" s="18">
        <v>41716</v>
      </c>
      <c r="D2700" s="18">
        <v>41721</v>
      </c>
      <c r="E2700" t="s">
        <v>77</v>
      </c>
      <c r="F2700" t="s">
        <v>5289</v>
      </c>
      <c r="G2700" t="s">
        <v>5290</v>
      </c>
      <c r="H2700" t="s">
        <v>129</v>
      </c>
      <c r="I2700" t="s">
        <v>54</v>
      </c>
      <c r="J2700" t="s">
        <v>1553</v>
      </c>
      <c r="K2700" t="s">
        <v>81</v>
      </c>
      <c r="L2700">
        <v>32216</v>
      </c>
      <c r="M2700" t="s">
        <v>57</v>
      </c>
      <c r="N2700" t="s">
        <v>595</v>
      </c>
      <c r="O2700" t="s">
        <v>73</v>
      </c>
      <c r="P2700" t="s">
        <v>117</v>
      </c>
      <c r="Q2700" t="s">
        <v>596</v>
      </c>
      <c r="R2700" s="19">
        <v>21.376000000000001</v>
      </c>
      <c r="S2700" s="17">
        <v>4</v>
      </c>
      <c r="T2700" s="20">
        <v>0.2</v>
      </c>
      <c r="U2700" s="19">
        <v>7.4816000000000003</v>
      </c>
      <c r="V2700" s="20">
        <f t="shared" si="210"/>
        <v>0.35</v>
      </c>
      <c r="W2700" s="17">
        <f t="shared" si="211"/>
        <v>2014</v>
      </c>
      <c r="X2700" t="str">
        <f t="shared" si="212"/>
        <v>Mar-2014</v>
      </c>
      <c r="Y2700" s="17">
        <f t="shared" si="213"/>
        <v>5</v>
      </c>
      <c r="Z2700" t="str">
        <f t="shared" si="214"/>
        <v>11-20%</v>
      </c>
      <c r="AA2700" s="17">
        <f>IF(COUNTIF($B$2:B2700,B2700)=1,1,0)</f>
        <v>0</v>
      </c>
      <c r="AB2700" s="17">
        <f>IF(COUNTIF($F$2:F2700,F2700)=1,1,0)</f>
        <v>0</v>
      </c>
    </row>
    <row r="2701" spans="1:28" x14ac:dyDescent="0.2">
      <c r="A2701" s="17">
        <v>2700</v>
      </c>
      <c r="B2701" t="s">
        <v>5875</v>
      </c>
      <c r="C2701" s="18">
        <v>41716</v>
      </c>
      <c r="D2701" s="18">
        <v>41721</v>
      </c>
      <c r="E2701" t="s">
        <v>77</v>
      </c>
      <c r="F2701" t="s">
        <v>5289</v>
      </c>
      <c r="G2701" t="s">
        <v>5290</v>
      </c>
      <c r="H2701" t="s">
        <v>129</v>
      </c>
      <c r="I2701" t="s">
        <v>54</v>
      </c>
      <c r="J2701" t="s">
        <v>1553</v>
      </c>
      <c r="K2701" t="s">
        <v>81</v>
      </c>
      <c r="L2701">
        <v>32216</v>
      </c>
      <c r="M2701" t="s">
        <v>57</v>
      </c>
      <c r="N2701" t="s">
        <v>5880</v>
      </c>
      <c r="O2701" t="s">
        <v>73</v>
      </c>
      <c r="P2701" t="s">
        <v>95</v>
      </c>
      <c r="Q2701" t="s">
        <v>5881</v>
      </c>
      <c r="R2701" s="19">
        <v>8.016</v>
      </c>
      <c r="S2701" s="17">
        <v>3</v>
      </c>
      <c r="T2701" s="20">
        <v>0.2</v>
      </c>
      <c r="U2701" s="19">
        <v>1.002</v>
      </c>
      <c r="V2701" s="20">
        <f t="shared" si="210"/>
        <v>0.125</v>
      </c>
      <c r="W2701" s="17">
        <f t="shared" si="211"/>
        <v>2014</v>
      </c>
      <c r="X2701" t="str">
        <f t="shared" si="212"/>
        <v>Mar-2014</v>
      </c>
      <c r="Y2701" s="17">
        <f t="shared" si="213"/>
        <v>5</v>
      </c>
      <c r="Z2701" t="str">
        <f t="shared" si="214"/>
        <v>11-20%</v>
      </c>
      <c r="AA2701" s="17">
        <f>IF(COUNTIF($B$2:B2701,B2701)=1,1,0)</f>
        <v>0</v>
      </c>
      <c r="AB2701" s="17">
        <f>IF(COUNTIF($F$2:F2701,F2701)=1,1,0)</f>
        <v>0</v>
      </c>
    </row>
    <row r="2702" spans="1:28" x14ac:dyDescent="0.2">
      <c r="A2702" s="17">
        <v>2701</v>
      </c>
      <c r="B2702" t="s">
        <v>5875</v>
      </c>
      <c r="C2702" s="18">
        <v>41716</v>
      </c>
      <c r="D2702" s="18">
        <v>41721</v>
      </c>
      <c r="E2702" t="s">
        <v>77</v>
      </c>
      <c r="F2702" t="s">
        <v>5289</v>
      </c>
      <c r="G2702" t="s">
        <v>5290</v>
      </c>
      <c r="H2702" t="s">
        <v>129</v>
      </c>
      <c r="I2702" t="s">
        <v>54</v>
      </c>
      <c r="J2702" t="s">
        <v>1553</v>
      </c>
      <c r="K2702" t="s">
        <v>81</v>
      </c>
      <c r="L2702">
        <v>32216</v>
      </c>
      <c r="M2702" t="s">
        <v>57</v>
      </c>
      <c r="N2702" t="s">
        <v>3992</v>
      </c>
      <c r="O2702" t="s">
        <v>59</v>
      </c>
      <c r="P2702" t="s">
        <v>92</v>
      </c>
      <c r="Q2702" t="s">
        <v>5805</v>
      </c>
      <c r="R2702" s="19">
        <v>30.768000000000001</v>
      </c>
      <c r="S2702" s="17">
        <v>2</v>
      </c>
      <c r="T2702" s="20">
        <v>0.2</v>
      </c>
      <c r="U2702" s="19">
        <v>8.0765999999999991</v>
      </c>
      <c r="V2702" s="20">
        <f t="shared" si="210"/>
        <v>0.26249999999999996</v>
      </c>
      <c r="W2702" s="17">
        <f t="shared" si="211"/>
        <v>2014</v>
      </c>
      <c r="X2702" t="str">
        <f t="shared" si="212"/>
        <v>Mar-2014</v>
      </c>
      <c r="Y2702" s="17">
        <f t="shared" si="213"/>
        <v>5</v>
      </c>
      <c r="Z2702" t="str">
        <f t="shared" si="214"/>
        <v>11-20%</v>
      </c>
      <c r="AA2702" s="17">
        <f>IF(COUNTIF($B$2:B2702,B2702)=1,1,0)</f>
        <v>0</v>
      </c>
      <c r="AB2702" s="17">
        <f>IF(COUNTIF($F$2:F2702,F2702)=1,1,0)</f>
        <v>0</v>
      </c>
    </row>
    <row r="2703" spans="1:28" x14ac:dyDescent="0.2">
      <c r="A2703" s="17">
        <v>2702</v>
      </c>
      <c r="B2703" t="s">
        <v>5875</v>
      </c>
      <c r="C2703" s="18">
        <v>41716</v>
      </c>
      <c r="D2703" s="18">
        <v>41721</v>
      </c>
      <c r="E2703" t="s">
        <v>77</v>
      </c>
      <c r="F2703" t="s">
        <v>5289</v>
      </c>
      <c r="G2703" t="s">
        <v>5290</v>
      </c>
      <c r="H2703" t="s">
        <v>129</v>
      </c>
      <c r="I2703" t="s">
        <v>54</v>
      </c>
      <c r="J2703" t="s">
        <v>1553</v>
      </c>
      <c r="K2703" t="s">
        <v>81</v>
      </c>
      <c r="L2703">
        <v>32216</v>
      </c>
      <c r="M2703" t="s">
        <v>57</v>
      </c>
      <c r="N2703" t="s">
        <v>2168</v>
      </c>
      <c r="O2703" t="s">
        <v>73</v>
      </c>
      <c r="P2703" t="s">
        <v>296</v>
      </c>
      <c r="Q2703" t="s">
        <v>590</v>
      </c>
      <c r="R2703" s="19">
        <v>18.936</v>
      </c>
      <c r="S2703" s="17">
        <v>3</v>
      </c>
      <c r="T2703" s="20">
        <v>0.2</v>
      </c>
      <c r="U2703" s="19">
        <v>5.9175000000000004</v>
      </c>
      <c r="V2703" s="20">
        <f t="shared" si="210"/>
        <v>0.3125</v>
      </c>
      <c r="W2703" s="17">
        <f t="shared" si="211"/>
        <v>2014</v>
      </c>
      <c r="X2703" t="str">
        <f t="shared" si="212"/>
        <v>Mar-2014</v>
      </c>
      <c r="Y2703" s="17">
        <f t="shared" si="213"/>
        <v>5</v>
      </c>
      <c r="Z2703" t="str">
        <f t="shared" si="214"/>
        <v>11-20%</v>
      </c>
      <c r="AA2703" s="17">
        <f>IF(COUNTIF($B$2:B2703,B2703)=1,1,0)</f>
        <v>0</v>
      </c>
      <c r="AB2703" s="17">
        <f>IF(COUNTIF($F$2:F2703,F2703)=1,1,0)</f>
        <v>0</v>
      </c>
    </row>
    <row r="2704" spans="1:28" x14ac:dyDescent="0.2">
      <c r="A2704" s="17">
        <v>2703</v>
      </c>
      <c r="B2704" t="s">
        <v>5875</v>
      </c>
      <c r="C2704" s="18">
        <v>41716</v>
      </c>
      <c r="D2704" s="18">
        <v>41721</v>
      </c>
      <c r="E2704" t="s">
        <v>77</v>
      </c>
      <c r="F2704" t="s">
        <v>5289</v>
      </c>
      <c r="G2704" t="s">
        <v>5290</v>
      </c>
      <c r="H2704" t="s">
        <v>129</v>
      </c>
      <c r="I2704" t="s">
        <v>54</v>
      </c>
      <c r="J2704" t="s">
        <v>1553</v>
      </c>
      <c r="K2704" t="s">
        <v>81</v>
      </c>
      <c r="L2704">
        <v>32216</v>
      </c>
      <c r="M2704" t="s">
        <v>57</v>
      </c>
      <c r="N2704" t="s">
        <v>4658</v>
      </c>
      <c r="O2704" t="s">
        <v>59</v>
      </c>
      <c r="P2704" t="s">
        <v>92</v>
      </c>
      <c r="Q2704" t="s">
        <v>4659</v>
      </c>
      <c r="R2704" s="19">
        <v>122.352</v>
      </c>
      <c r="S2704" s="17">
        <v>3</v>
      </c>
      <c r="T2704" s="20">
        <v>0.2</v>
      </c>
      <c r="U2704" s="19">
        <v>15.294</v>
      </c>
      <c r="V2704" s="20">
        <f t="shared" si="210"/>
        <v>0.125</v>
      </c>
      <c r="W2704" s="17">
        <f t="shared" si="211"/>
        <v>2014</v>
      </c>
      <c r="X2704" t="str">
        <f t="shared" si="212"/>
        <v>Mar-2014</v>
      </c>
      <c r="Y2704" s="17">
        <f t="shared" si="213"/>
        <v>5</v>
      </c>
      <c r="Z2704" t="str">
        <f t="shared" si="214"/>
        <v>11-20%</v>
      </c>
      <c r="AA2704" s="17">
        <f>IF(COUNTIF($B$2:B2704,B2704)=1,1,0)</f>
        <v>0</v>
      </c>
      <c r="AB2704" s="17">
        <f>IF(COUNTIF($F$2:F2704,F2704)=1,1,0)</f>
        <v>0</v>
      </c>
    </row>
    <row r="2705" spans="1:28" x14ac:dyDescent="0.2">
      <c r="A2705" s="17">
        <v>2704</v>
      </c>
      <c r="B2705" t="s">
        <v>5882</v>
      </c>
      <c r="C2705" s="18">
        <v>41783</v>
      </c>
      <c r="D2705" s="18">
        <v>41789</v>
      </c>
      <c r="E2705" t="s">
        <v>77</v>
      </c>
      <c r="F2705" t="s">
        <v>2210</v>
      </c>
      <c r="G2705" t="s">
        <v>2211</v>
      </c>
      <c r="H2705" t="s">
        <v>53</v>
      </c>
      <c r="I2705" t="s">
        <v>54</v>
      </c>
      <c r="J2705" t="s">
        <v>4528</v>
      </c>
      <c r="K2705" t="s">
        <v>2769</v>
      </c>
      <c r="L2705">
        <v>21215</v>
      </c>
      <c r="M2705" t="s">
        <v>175</v>
      </c>
      <c r="N2705" t="s">
        <v>5883</v>
      </c>
      <c r="O2705" t="s">
        <v>73</v>
      </c>
      <c r="P2705" t="s">
        <v>117</v>
      </c>
      <c r="Q2705" t="s">
        <v>5884</v>
      </c>
      <c r="R2705" s="19">
        <v>116.28</v>
      </c>
      <c r="S2705" s="17">
        <v>3</v>
      </c>
      <c r="T2705" s="20">
        <v>0</v>
      </c>
      <c r="U2705" s="19">
        <v>56.977200000000003</v>
      </c>
      <c r="V2705" s="20">
        <f t="shared" si="210"/>
        <v>0.49000000000000005</v>
      </c>
      <c r="W2705" s="17">
        <f t="shared" si="211"/>
        <v>2014</v>
      </c>
      <c r="X2705" t="str">
        <f t="shared" si="212"/>
        <v>May-2014</v>
      </c>
      <c r="Y2705" s="17">
        <f t="shared" si="213"/>
        <v>6</v>
      </c>
      <c r="Z2705" t="str">
        <f t="shared" si="214"/>
        <v>0% (No Discount)</v>
      </c>
      <c r="AA2705" s="17">
        <f>IF(COUNTIF($B$2:B2705,B2705)=1,1,0)</f>
        <v>1</v>
      </c>
      <c r="AB2705" s="17">
        <f>IF(COUNTIF($F$2:F2705,F2705)=1,1,0)</f>
        <v>0</v>
      </c>
    </row>
    <row r="2706" spans="1:28" x14ac:dyDescent="0.2">
      <c r="A2706" s="17">
        <v>2705</v>
      </c>
      <c r="B2706" t="s">
        <v>5885</v>
      </c>
      <c r="C2706" s="18">
        <v>42927</v>
      </c>
      <c r="D2706" s="18">
        <v>42929</v>
      </c>
      <c r="E2706" t="s">
        <v>50</v>
      </c>
      <c r="F2706" t="s">
        <v>4866</v>
      </c>
      <c r="G2706" t="s">
        <v>4867</v>
      </c>
      <c r="H2706" t="s">
        <v>53</v>
      </c>
      <c r="I2706" t="s">
        <v>54</v>
      </c>
      <c r="J2706" t="s">
        <v>293</v>
      </c>
      <c r="K2706" t="s">
        <v>294</v>
      </c>
      <c r="L2706">
        <v>10009</v>
      </c>
      <c r="M2706" t="s">
        <v>175</v>
      </c>
      <c r="N2706" t="s">
        <v>782</v>
      </c>
      <c r="O2706" t="s">
        <v>98</v>
      </c>
      <c r="P2706" t="s">
        <v>188</v>
      </c>
      <c r="Q2706" t="s">
        <v>783</v>
      </c>
      <c r="R2706" s="19">
        <v>132.6</v>
      </c>
      <c r="S2706" s="17">
        <v>6</v>
      </c>
      <c r="T2706" s="20">
        <v>0</v>
      </c>
      <c r="U2706" s="19">
        <v>17.238</v>
      </c>
      <c r="V2706" s="20">
        <f t="shared" si="210"/>
        <v>0.13</v>
      </c>
      <c r="W2706" s="17">
        <f t="shared" si="211"/>
        <v>2017</v>
      </c>
      <c r="X2706" t="str">
        <f t="shared" si="212"/>
        <v>Jul-2017</v>
      </c>
      <c r="Y2706" s="17">
        <f t="shared" si="213"/>
        <v>2</v>
      </c>
      <c r="Z2706" t="str">
        <f t="shared" si="214"/>
        <v>0% (No Discount)</v>
      </c>
      <c r="AA2706" s="17">
        <f>IF(COUNTIF($B$2:B2706,B2706)=1,1,0)</f>
        <v>1</v>
      </c>
      <c r="AB2706" s="17">
        <f>IF(COUNTIF($F$2:F2706,F2706)=1,1,0)</f>
        <v>0</v>
      </c>
    </row>
    <row r="2707" spans="1:28" x14ac:dyDescent="0.2">
      <c r="A2707" s="17">
        <v>2706</v>
      </c>
      <c r="B2707" t="s">
        <v>5886</v>
      </c>
      <c r="C2707" s="18">
        <v>42902</v>
      </c>
      <c r="D2707" s="18">
        <v>42907</v>
      </c>
      <c r="E2707" t="s">
        <v>77</v>
      </c>
      <c r="F2707" t="s">
        <v>3712</v>
      </c>
      <c r="G2707" t="s">
        <v>3713</v>
      </c>
      <c r="H2707" t="s">
        <v>129</v>
      </c>
      <c r="I2707" t="s">
        <v>54</v>
      </c>
      <c r="J2707" t="s">
        <v>695</v>
      </c>
      <c r="K2707" t="s">
        <v>696</v>
      </c>
      <c r="L2707">
        <v>88220</v>
      </c>
      <c r="M2707" t="s">
        <v>71</v>
      </c>
      <c r="N2707" t="s">
        <v>4253</v>
      </c>
      <c r="O2707" t="s">
        <v>73</v>
      </c>
      <c r="P2707" t="s">
        <v>606</v>
      </c>
      <c r="Q2707" t="s">
        <v>4254</v>
      </c>
      <c r="R2707" s="19">
        <v>16.68</v>
      </c>
      <c r="S2707" s="17">
        <v>2</v>
      </c>
      <c r="T2707" s="20">
        <v>0</v>
      </c>
      <c r="U2707" s="19">
        <v>4.3368000000000002</v>
      </c>
      <c r="V2707" s="20">
        <f t="shared" si="210"/>
        <v>0.26</v>
      </c>
      <c r="W2707" s="17">
        <f t="shared" si="211"/>
        <v>2017</v>
      </c>
      <c r="X2707" t="str">
        <f t="shared" si="212"/>
        <v>Jun-2017</v>
      </c>
      <c r="Y2707" s="17">
        <f t="shared" si="213"/>
        <v>5</v>
      </c>
      <c r="Z2707" t="str">
        <f t="shared" si="214"/>
        <v>0% (No Discount)</v>
      </c>
      <c r="AA2707" s="17">
        <f>IF(COUNTIF($B$2:B2707,B2707)=1,1,0)</f>
        <v>1</v>
      </c>
      <c r="AB2707" s="17">
        <f>IF(COUNTIF($F$2:F2707,F2707)=1,1,0)</f>
        <v>0</v>
      </c>
    </row>
    <row r="2708" spans="1:28" x14ac:dyDescent="0.2">
      <c r="A2708" s="17">
        <v>2707</v>
      </c>
      <c r="B2708" t="s">
        <v>5886</v>
      </c>
      <c r="C2708" s="18">
        <v>42902</v>
      </c>
      <c r="D2708" s="18">
        <v>42907</v>
      </c>
      <c r="E2708" t="s">
        <v>77</v>
      </c>
      <c r="F2708" t="s">
        <v>3712</v>
      </c>
      <c r="G2708" t="s">
        <v>3713</v>
      </c>
      <c r="H2708" t="s">
        <v>129</v>
      </c>
      <c r="I2708" t="s">
        <v>54</v>
      </c>
      <c r="J2708" t="s">
        <v>695</v>
      </c>
      <c r="K2708" t="s">
        <v>696</v>
      </c>
      <c r="L2708">
        <v>88220</v>
      </c>
      <c r="M2708" t="s">
        <v>71</v>
      </c>
      <c r="N2708" t="s">
        <v>5887</v>
      </c>
      <c r="O2708" t="s">
        <v>73</v>
      </c>
      <c r="P2708" t="s">
        <v>117</v>
      </c>
      <c r="Q2708" t="s">
        <v>5888</v>
      </c>
      <c r="R2708" s="19">
        <v>19.440000000000001</v>
      </c>
      <c r="S2708" s="17">
        <v>3</v>
      </c>
      <c r="T2708" s="20">
        <v>0</v>
      </c>
      <c r="U2708" s="19">
        <v>9.3312000000000008</v>
      </c>
      <c r="V2708" s="20">
        <f t="shared" si="210"/>
        <v>0.48000000000000004</v>
      </c>
      <c r="W2708" s="17">
        <f t="shared" si="211"/>
        <v>2017</v>
      </c>
      <c r="X2708" t="str">
        <f t="shared" si="212"/>
        <v>Jun-2017</v>
      </c>
      <c r="Y2708" s="17">
        <f t="shared" si="213"/>
        <v>5</v>
      </c>
      <c r="Z2708" t="str">
        <f t="shared" si="214"/>
        <v>0% (No Discount)</v>
      </c>
      <c r="AA2708" s="17">
        <f>IF(COUNTIF($B$2:B2708,B2708)=1,1,0)</f>
        <v>0</v>
      </c>
      <c r="AB2708" s="17">
        <f>IF(COUNTIF($F$2:F2708,F2708)=1,1,0)</f>
        <v>0</v>
      </c>
    </row>
    <row r="2709" spans="1:28" x14ac:dyDescent="0.2">
      <c r="A2709" s="17">
        <v>2708</v>
      </c>
      <c r="B2709" t="s">
        <v>5886</v>
      </c>
      <c r="C2709" s="18">
        <v>42902</v>
      </c>
      <c r="D2709" s="18">
        <v>42907</v>
      </c>
      <c r="E2709" t="s">
        <v>77</v>
      </c>
      <c r="F2709" t="s">
        <v>3712</v>
      </c>
      <c r="G2709" t="s">
        <v>3713</v>
      </c>
      <c r="H2709" t="s">
        <v>129</v>
      </c>
      <c r="I2709" t="s">
        <v>54</v>
      </c>
      <c r="J2709" t="s">
        <v>695</v>
      </c>
      <c r="K2709" t="s">
        <v>696</v>
      </c>
      <c r="L2709">
        <v>88220</v>
      </c>
      <c r="M2709" t="s">
        <v>71</v>
      </c>
      <c r="N2709" t="s">
        <v>5889</v>
      </c>
      <c r="O2709" t="s">
        <v>73</v>
      </c>
      <c r="P2709" t="s">
        <v>117</v>
      </c>
      <c r="Q2709" t="s">
        <v>5890</v>
      </c>
      <c r="R2709" s="19">
        <v>192.16</v>
      </c>
      <c r="S2709" s="17">
        <v>4</v>
      </c>
      <c r="T2709" s="20">
        <v>0</v>
      </c>
      <c r="U2709" s="19">
        <v>92.236800000000002</v>
      </c>
      <c r="V2709" s="20">
        <f t="shared" si="210"/>
        <v>0.48000000000000004</v>
      </c>
      <c r="W2709" s="17">
        <f t="shared" si="211"/>
        <v>2017</v>
      </c>
      <c r="X2709" t="str">
        <f t="shared" si="212"/>
        <v>Jun-2017</v>
      </c>
      <c r="Y2709" s="17">
        <f t="shared" si="213"/>
        <v>5</v>
      </c>
      <c r="Z2709" t="str">
        <f t="shared" si="214"/>
        <v>0% (No Discount)</v>
      </c>
      <c r="AA2709" s="17">
        <f>IF(COUNTIF($B$2:B2709,B2709)=1,1,0)</f>
        <v>0</v>
      </c>
      <c r="AB2709" s="17">
        <f>IF(COUNTIF($F$2:F2709,F2709)=1,1,0)</f>
        <v>0</v>
      </c>
    </row>
    <row r="2710" spans="1:28" x14ac:dyDescent="0.2">
      <c r="A2710" s="17">
        <v>2709</v>
      </c>
      <c r="B2710" t="s">
        <v>5891</v>
      </c>
      <c r="C2710" s="18">
        <v>42034</v>
      </c>
      <c r="D2710" s="18">
        <v>42041</v>
      </c>
      <c r="E2710" t="s">
        <v>77</v>
      </c>
      <c r="F2710" t="s">
        <v>1989</v>
      </c>
      <c r="G2710" t="s">
        <v>1990</v>
      </c>
      <c r="H2710" t="s">
        <v>53</v>
      </c>
      <c r="I2710" t="s">
        <v>54</v>
      </c>
      <c r="J2710" t="s">
        <v>69</v>
      </c>
      <c r="K2710" t="s">
        <v>70</v>
      </c>
      <c r="L2710">
        <v>90049</v>
      </c>
      <c r="M2710" t="s">
        <v>71</v>
      </c>
      <c r="N2710" t="s">
        <v>5892</v>
      </c>
      <c r="O2710" t="s">
        <v>59</v>
      </c>
      <c r="P2710" t="s">
        <v>92</v>
      </c>
      <c r="Q2710" t="s">
        <v>5893</v>
      </c>
      <c r="R2710" s="19">
        <v>227.36</v>
      </c>
      <c r="S2710" s="17">
        <v>7</v>
      </c>
      <c r="T2710" s="20">
        <v>0</v>
      </c>
      <c r="U2710" s="19">
        <v>81.849599999999995</v>
      </c>
      <c r="V2710" s="20">
        <f t="shared" si="210"/>
        <v>0.35999999999999993</v>
      </c>
      <c r="W2710" s="17">
        <f t="shared" si="211"/>
        <v>2015</v>
      </c>
      <c r="X2710" t="str">
        <f t="shared" si="212"/>
        <v>Jan-2015</v>
      </c>
      <c r="Y2710" s="17">
        <f t="shared" si="213"/>
        <v>7</v>
      </c>
      <c r="Z2710" t="str">
        <f t="shared" si="214"/>
        <v>0% (No Discount)</v>
      </c>
      <c r="AA2710" s="17">
        <f>IF(COUNTIF($B$2:B2710,B2710)=1,1,0)</f>
        <v>1</v>
      </c>
      <c r="AB2710" s="17">
        <f>IF(COUNTIF($F$2:F2710,F2710)=1,1,0)</f>
        <v>0</v>
      </c>
    </row>
    <row r="2711" spans="1:28" x14ac:dyDescent="0.2">
      <c r="A2711" s="17">
        <v>2710</v>
      </c>
      <c r="B2711" t="s">
        <v>5891</v>
      </c>
      <c r="C2711" s="18">
        <v>42034</v>
      </c>
      <c r="D2711" s="18">
        <v>42041</v>
      </c>
      <c r="E2711" t="s">
        <v>77</v>
      </c>
      <c r="F2711" t="s">
        <v>1989</v>
      </c>
      <c r="G2711" t="s">
        <v>1990</v>
      </c>
      <c r="H2711" t="s">
        <v>53</v>
      </c>
      <c r="I2711" t="s">
        <v>54</v>
      </c>
      <c r="J2711" t="s">
        <v>69</v>
      </c>
      <c r="K2711" t="s">
        <v>70</v>
      </c>
      <c r="L2711">
        <v>90049</v>
      </c>
      <c r="M2711" t="s">
        <v>71</v>
      </c>
      <c r="N2711" t="s">
        <v>4639</v>
      </c>
      <c r="O2711" t="s">
        <v>98</v>
      </c>
      <c r="P2711" t="s">
        <v>711</v>
      </c>
      <c r="Q2711" t="s">
        <v>4640</v>
      </c>
      <c r="R2711" s="19">
        <v>1919.9760000000001</v>
      </c>
      <c r="S2711" s="17">
        <v>3</v>
      </c>
      <c r="T2711" s="20">
        <v>0.2</v>
      </c>
      <c r="U2711" s="19">
        <v>215.9973</v>
      </c>
      <c r="V2711" s="20">
        <f t="shared" si="210"/>
        <v>0.11249999999999999</v>
      </c>
      <c r="W2711" s="17">
        <f t="shared" si="211"/>
        <v>2015</v>
      </c>
      <c r="X2711" t="str">
        <f t="shared" si="212"/>
        <v>Jan-2015</v>
      </c>
      <c r="Y2711" s="17">
        <f t="shared" si="213"/>
        <v>7</v>
      </c>
      <c r="Z2711" t="str">
        <f t="shared" si="214"/>
        <v>11-20%</v>
      </c>
      <c r="AA2711" s="17">
        <f>IF(COUNTIF($B$2:B2711,B2711)=1,1,0)</f>
        <v>0</v>
      </c>
      <c r="AB2711" s="17">
        <f>IF(COUNTIF($F$2:F2711,F2711)=1,1,0)</f>
        <v>0</v>
      </c>
    </row>
    <row r="2712" spans="1:28" x14ac:dyDescent="0.2">
      <c r="A2712" s="17">
        <v>2711</v>
      </c>
      <c r="B2712" t="s">
        <v>5894</v>
      </c>
      <c r="C2712" s="18">
        <v>42349</v>
      </c>
      <c r="D2712" s="18">
        <v>42353</v>
      </c>
      <c r="E2712" t="s">
        <v>77</v>
      </c>
      <c r="F2712" t="s">
        <v>4092</v>
      </c>
      <c r="G2712" t="s">
        <v>4093</v>
      </c>
      <c r="H2712" t="s">
        <v>53</v>
      </c>
      <c r="I2712" t="s">
        <v>54</v>
      </c>
      <c r="J2712" t="s">
        <v>1553</v>
      </c>
      <c r="K2712" t="s">
        <v>81</v>
      </c>
      <c r="L2712">
        <v>32216</v>
      </c>
      <c r="M2712" t="s">
        <v>57</v>
      </c>
      <c r="N2712" t="s">
        <v>1628</v>
      </c>
      <c r="O2712" t="s">
        <v>73</v>
      </c>
      <c r="P2712" t="s">
        <v>102</v>
      </c>
      <c r="Q2712" t="s">
        <v>1629</v>
      </c>
      <c r="R2712" s="19">
        <v>12.827999999999999</v>
      </c>
      <c r="S2712" s="17">
        <v>2</v>
      </c>
      <c r="T2712" s="20">
        <v>0.7</v>
      </c>
      <c r="U2712" s="19">
        <v>-8.9795999999999996</v>
      </c>
      <c r="V2712" s="20">
        <f t="shared" si="210"/>
        <v>-0.7</v>
      </c>
      <c r="W2712" s="17">
        <f t="shared" si="211"/>
        <v>2015</v>
      </c>
      <c r="X2712" t="str">
        <f t="shared" si="212"/>
        <v>Dec-2015</v>
      </c>
      <c r="Y2712" s="17">
        <f t="shared" si="213"/>
        <v>4</v>
      </c>
      <c r="Z2712" t="str">
        <f t="shared" si="214"/>
        <v>Over 50%</v>
      </c>
      <c r="AA2712" s="17">
        <f>IF(COUNTIF($B$2:B2712,B2712)=1,1,0)</f>
        <v>1</v>
      </c>
      <c r="AB2712" s="17">
        <f>IF(COUNTIF($F$2:F2712,F2712)=1,1,0)</f>
        <v>0</v>
      </c>
    </row>
    <row r="2713" spans="1:28" x14ac:dyDescent="0.2">
      <c r="A2713" s="17">
        <v>2712</v>
      </c>
      <c r="B2713" t="s">
        <v>5895</v>
      </c>
      <c r="C2713" s="18">
        <v>43017</v>
      </c>
      <c r="D2713" s="18">
        <v>43019</v>
      </c>
      <c r="E2713" t="s">
        <v>215</v>
      </c>
      <c r="F2713" t="s">
        <v>3701</v>
      </c>
      <c r="G2713" t="s">
        <v>3702</v>
      </c>
      <c r="H2713" t="s">
        <v>68</v>
      </c>
      <c r="I2713" t="s">
        <v>54</v>
      </c>
      <c r="J2713" t="s">
        <v>1149</v>
      </c>
      <c r="K2713" t="s">
        <v>525</v>
      </c>
      <c r="L2713">
        <v>44107</v>
      </c>
      <c r="M2713" t="s">
        <v>175</v>
      </c>
      <c r="N2713" t="s">
        <v>2421</v>
      </c>
      <c r="O2713" t="s">
        <v>59</v>
      </c>
      <c r="P2713" t="s">
        <v>92</v>
      </c>
      <c r="Q2713" t="s">
        <v>2422</v>
      </c>
      <c r="R2713" s="19">
        <v>45.887999999999998</v>
      </c>
      <c r="S2713" s="17">
        <v>4</v>
      </c>
      <c r="T2713" s="20">
        <v>0.2</v>
      </c>
      <c r="U2713" s="19">
        <v>9.1776</v>
      </c>
      <c r="V2713" s="20">
        <f t="shared" si="210"/>
        <v>0.2</v>
      </c>
      <c r="W2713" s="17">
        <f t="shared" si="211"/>
        <v>2017</v>
      </c>
      <c r="X2713" t="str">
        <f t="shared" si="212"/>
        <v>Oct-2017</v>
      </c>
      <c r="Y2713" s="17">
        <f t="shared" si="213"/>
        <v>2</v>
      </c>
      <c r="Z2713" t="str">
        <f t="shared" si="214"/>
        <v>11-20%</v>
      </c>
      <c r="AA2713" s="17">
        <f>IF(COUNTIF($B$2:B2713,B2713)=1,1,0)</f>
        <v>1</v>
      </c>
      <c r="AB2713" s="17">
        <f>IF(COUNTIF($F$2:F2713,F2713)=1,1,0)</f>
        <v>0</v>
      </c>
    </row>
    <row r="2714" spans="1:28" x14ac:dyDescent="0.2">
      <c r="A2714" s="17">
        <v>2713</v>
      </c>
      <c r="B2714" t="s">
        <v>5896</v>
      </c>
      <c r="C2714" s="18">
        <v>42945</v>
      </c>
      <c r="D2714" s="18">
        <v>42948</v>
      </c>
      <c r="E2714" t="s">
        <v>50</v>
      </c>
      <c r="F2714" t="s">
        <v>2553</v>
      </c>
      <c r="G2714" t="s">
        <v>2554</v>
      </c>
      <c r="H2714" t="s">
        <v>53</v>
      </c>
      <c r="I2714" t="s">
        <v>54</v>
      </c>
      <c r="J2714" t="s">
        <v>303</v>
      </c>
      <c r="K2714" t="s">
        <v>294</v>
      </c>
      <c r="L2714">
        <v>12180</v>
      </c>
      <c r="M2714" t="s">
        <v>175</v>
      </c>
      <c r="N2714" t="s">
        <v>717</v>
      </c>
      <c r="O2714" t="s">
        <v>73</v>
      </c>
      <c r="P2714" t="s">
        <v>95</v>
      </c>
      <c r="Q2714" t="s">
        <v>718</v>
      </c>
      <c r="R2714" s="19">
        <v>60.12</v>
      </c>
      <c r="S2714" s="17">
        <v>9</v>
      </c>
      <c r="T2714" s="20">
        <v>0</v>
      </c>
      <c r="U2714" s="19">
        <v>22.244399999999999</v>
      </c>
      <c r="V2714" s="20">
        <f t="shared" si="210"/>
        <v>0.37</v>
      </c>
      <c r="W2714" s="17">
        <f t="shared" si="211"/>
        <v>2017</v>
      </c>
      <c r="X2714" t="str">
        <f t="shared" si="212"/>
        <v>Jul-2017</v>
      </c>
      <c r="Y2714" s="17">
        <f t="shared" si="213"/>
        <v>3</v>
      </c>
      <c r="Z2714" t="str">
        <f t="shared" si="214"/>
        <v>0% (No Discount)</v>
      </c>
      <c r="AA2714" s="17">
        <f>IF(COUNTIF($B$2:B2714,B2714)=1,1,0)</f>
        <v>1</v>
      </c>
      <c r="AB2714" s="17">
        <f>IF(COUNTIF($F$2:F2714,F2714)=1,1,0)</f>
        <v>0</v>
      </c>
    </row>
    <row r="2715" spans="1:28" x14ac:dyDescent="0.2">
      <c r="A2715" s="17">
        <v>2714</v>
      </c>
      <c r="B2715" t="s">
        <v>5897</v>
      </c>
      <c r="C2715" s="18">
        <v>41754</v>
      </c>
      <c r="D2715" s="18">
        <v>41758</v>
      </c>
      <c r="E2715" t="s">
        <v>77</v>
      </c>
      <c r="F2715" t="s">
        <v>592</v>
      </c>
      <c r="G2715" t="s">
        <v>593</v>
      </c>
      <c r="H2715" t="s">
        <v>53</v>
      </c>
      <c r="I2715" t="s">
        <v>54</v>
      </c>
      <c r="J2715" t="s">
        <v>548</v>
      </c>
      <c r="K2715" t="s">
        <v>115</v>
      </c>
      <c r="L2715">
        <v>28403</v>
      </c>
      <c r="M2715" t="s">
        <v>57</v>
      </c>
      <c r="N2715" t="s">
        <v>2851</v>
      </c>
      <c r="O2715" t="s">
        <v>98</v>
      </c>
      <c r="P2715" t="s">
        <v>99</v>
      </c>
      <c r="Q2715" t="s">
        <v>5898</v>
      </c>
      <c r="R2715" s="19">
        <v>302.37599999999998</v>
      </c>
      <c r="S2715" s="17">
        <v>3</v>
      </c>
      <c r="T2715" s="20">
        <v>0.2</v>
      </c>
      <c r="U2715" s="19">
        <v>37.796999999999997</v>
      </c>
      <c r="V2715" s="20">
        <f t="shared" si="210"/>
        <v>0.125</v>
      </c>
      <c r="W2715" s="17">
        <f t="shared" si="211"/>
        <v>2014</v>
      </c>
      <c r="X2715" t="str">
        <f t="shared" si="212"/>
        <v>Apr-2014</v>
      </c>
      <c r="Y2715" s="17">
        <f t="shared" si="213"/>
        <v>4</v>
      </c>
      <c r="Z2715" t="str">
        <f t="shared" si="214"/>
        <v>11-20%</v>
      </c>
      <c r="AA2715" s="17">
        <f>IF(COUNTIF($B$2:B2715,B2715)=1,1,0)</f>
        <v>1</v>
      </c>
      <c r="AB2715" s="17">
        <f>IF(COUNTIF($F$2:F2715,F2715)=1,1,0)</f>
        <v>0</v>
      </c>
    </row>
    <row r="2716" spans="1:28" x14ac:dyDescent="0.2">
      <c r="A2716" s="17">
        <v>2715</v>
      </c>
      <c r="B2716" t="s">
        <v>5899</v>
      </c>
      <c r="C2716" s="18">
        <v>42339</v>
      </c>
      <c r="D2716" s="18">
        <v>42344</v>
      </c>
      <c r="E2716" t="s">
        <v>77</v>
      </c>
      <c r="F2716" t="s">
        <v>3873</v>
      </c>
      <c r="G2716" t="s">
        <v>3874</v>
      </c>
      <c r="H2716" t="s">
        <v>129</v>
      </c>
      <c r="I2716" t="s">
        <v>54</v>
      </c>
      <c r="J2716" t="s">
        <v>122</v>
      </c>
      <c r="K2716" t="s">
        <v>123</v>
      </c>
      <c r="L2716">
        <v>98105</v>
      </c>
      <c r="M2716" t="s">
        <v>71</v>
      </c>
      <c r="N2716" t="s">
        <v>4259</v>
      </c>
      <c r="O2716" t="s">
        <v>73</v>
      </c>
      <c r="P2716" t="s">
        <v>95</v>
      </c>
      <c r="Q2716" t="s">
        <v>4260</v>
      </c>
      <c r="R2716" s="19">
        <v>13.9</v>
      </c>
      <c r="S2716" s="17">
        <v>5</v>
      </c>
      <c r="T2716" s="20">
        <v>0</v>
      </c>
      <c r="U2716" s="19">
        <v>5.56</v>
      </c>
      <c r="V2716" s="20">
        <f t="shared" si="210"/>
        <v>0.39999999999999997</v>
      </c>
      <c r="W2716" s="17">
        <f t="shared" si="211"/>
        <v>2015</v>
      </c>
      <c r="X2716" t="str">
        <f t="shared" si="212"/>
        <v>Dec-2015</v>
      </c>
      <c r="Y2716" s="17">
        <f t="shared" si="213"/>
        <v>5</v>
      </c>
      <c r="Z2716" t="str">
        <f t="shared" si="214"/>
        <v>0% (No Discount)</v>
      </c>
      <c r="AA2716" s="17">
        <f>IF(COUNTIF($B$2:B2716,B2716)=1,1,0)</f>
        <v>1</v>
      </c>
      <c r="AB2716" s="17">
        <f>IF(COUNTIF($F$2:F2716,F2716)=1,1,0)</f>
        <v>0</v>
      </c>
    </row>
    <row r="2717" spans="1:28" x14ac:dyDescent="0.2">
      <c r="A2717" s="17">
        <v>2716</v>
      </c>
      <c r="B2717" t="s">
        <v>5900</v>
      </c>
      <c r="C2717" s="18">
        <v>41977</v>
      </c>
      <c r="D2717" s="18">
        <v>41981</v>
      </c>
      <c r="E2717" t="s">
        <v>77</v>
      </c>
      <c r="F2717" t="s">
        <v>3701</v>
      </c>
      <c r="G2717" t="s">
        <v>3702</v>
      </c>
      <c r="H2717" t="s">
        <v>68</v>
      </c>
      <c r="I2717" t="s">
        <v>54</v>
      </c>
      <c r="J2717" t="s">
        <v>293</v>
      </c>
      <c r="K2717" t="s">
        <v>294</v>
      </c>
      <c r="L2717">
        <v>10024</v>
      </c>
      <c r="M2717" t="s">
        <v>175</v>
      </c>
      <c r="N2717" t="s">
        <v>5901</v>
      </c>
      <c r="O2717" t="s">
        <v>98</v>
      </c>
      <c r="P2717" t="s">
        <v>99</v>
      </c>
      <c r="Q2717" t="s">
        <v>5902</v>
      </c>
      <c r="R2717" s="19">
        <v>129.97999999999999</v>
      </c>
      <c r="S2717" s="17">
        <v>2</v>
      </c>
      <c r="T2717" s="20">
        <v>0</v>
      </c>
      <c r="U2717" s="19">
        <v>62.3904</v>
      </c>
      <c r="V2717" s="20">
        <f t="shared" si="210"/>
        <v>0.48000000000000004</v>
      </c>
      <c r="W2717" s="17">
        <f t="shared" si="211"/>
        <v>2014</v>
      </c>
      <c r="X2717" t="str">
        <f t="shared" si="212"/>
        <v>Dec-2014</v>
      </c>
      <c r="Y2717" s="17">
        <f t="shared" si="213"/>
        <v>4</v>
      </c>
      <c r="Z2717" t="str">
        <f t="shared" si="214"/>
        <v>0% (No Discount)</v>
      </c>
      <c r="AA2717" s="17">
        <f>IF(COUNTIF($B$2:B2717,B2717)=1,1,0)</f>
        <v>1</v>
      </c>
      <c r="AB2717" s="17">
        <f>IF(COUNTIF($F$2:F2717,F2717)=1,1,0)</f>
        <v>0</v>
      </c>
    </row>
    <row r="2718" spans="1:28" x14ac:dyDescent="0.2">
      <c r="A2718" s="17">
        <v>2717</v>
      </c>
      <c r="B2718" t="s">
        <v>5903</v>
      </c>
      <c r="C2718" s="18">
        <v>42973</v>
      </c>
      <c r="D2718" s="18">
        <v>42979</v>
      </c>
      <c r="E2718" t="s">
        <v>77</v>
      </c>
      <c r="F2718" t="s">
        <v>5904</v>
      </c>
      <c r="G2718" t="s">
        <v>5905</v>
      </c>
      <c r="H2718" t="s">
        <v>129</v>
      </c>
      <c r="I2718" t="s">
        <v>54</v>
      </c>
      <c r="J2718" t="s">
        <v>524</v>
      </c>
      <c r="K2718" t="s">
        <v>1302</v>
      </c>
      <c r="L2718">
        <v>31907</v>
      </c>
      <c r="M2718" t="s">
        <v>57</v>
      </c>
      <c r="N2718" t="s">
        <v>1445</v>
      </c>
      <c r="O2718" t="s">
        <v>98</v>
      </c>
      <c r="P2718" t="s">
        <v>188</v>
      </c>
      <c r="Q2718" t="s">
        <v>1446</v>
      </c>
      <c r="R2718" s="19">
        <v>71.98</v>
      </c>
      <c r="S2718" s="17">
        <v>2</v>
      </c>
      <c r="T2718" s="20">
        <v>0</v>
      </c>
      <c r="U2718" s="19">
        <v>15.1158</v>
      </c>
      <c r="V2718" s="20">
        <f t="shared" si="210"/>
        <v>0.21</v>
      </c>
      <c r="W2718" s="17">
        <f t="shared" si="211"/>
        <v>2017</v>
      </c>
      <c r="X2718" t="str">
        <f t="shared" si="212"/>
        <v>Aug-2017</v>
      </c>
      <c r="Y2718" s="17">
        <f t="shared" si="213"/>
        <v>6</v>
      </c>
      <c r="Z2718" t="str">
        <f t="shared" si="214"/>
        <v>0% (No Discount)</v>
      </c>
      <c r="AA2718" s="17">
        <f>IF(COUNTIF($B$2:B2718,B2718)=1,1,0)</f>
        <v>1</v>
      </c>
      <c r="AB2718" s="17">
        <f>IF(COUNTIF($F$2:F2718,F2718)=1,1,0)</f>
        <v>1</v>
      </c>
    </row>
    <row r="2719" spans="1:28" x14ac:dyDescent="0.2">
      <c r="A2719" s="17">
        <v>2718</v>
      </c>
      <c r="B2719" t="s">
        <v>5906</v>
      </c>
      <c r="C2719" s="18">
        <v>41889</v>
      </c>
      <c r="D2719" s="18">
        <v>41895</v>
      </c>
      <c r="E2719" t="s">
        <v>77</v>
      </c>
      <c r="F2719" t="s">
        <v>5212</v>
      </c>
      <c r="G2719" t="s">
        <v>5213</v>
      </c>
      <c r="H2719" t="s">
        <v>53</v>
      </c>
      <c r="I2719" t="s">
        <v>54</v>
      </c>
      <c r="J2719" t="s">
        <v>293</v>
      </c>
      <c r="K2719" t="s">
        <v>294</v>
      </c>
      <c r="L2719">
        <v>10024</v>
      </c>
      <c r="M2719" t="s">
        <v>175</v>
      </c>
      <c r="N2719" t="s">
        <v>5907</v>
      </c>
      <c r="O2719" t="s">
        <v>98</v>
      </c>
      <c r="P2719" t="s">
        <v>99</v>
      </c>
      <c r="Q2719" t="s">
        <v>5908</v>
      </c>
      <c r="R2719" s="19">
        <v>377.97</v>
      </c>
      <c r="S2719" s="17">
        <v>3</v>
      </c>
      <c r="T2719" s="20">
        <v>0</v>
      </c>
      <c r="U2719" s="19">
        <v>109.6113</v>
      </c>
      <c r="V2719" s="20">
        <f t="shared" si="210"/>
        <v>0.28999999999999998</v>
      </c>
      <c r="W2719" s="17">
        <f t="shared" si="211"/>
        <v>2014</v>
      </c>
      <c r="X2719" t="str">
        <f t="shared" si="212"/>
        <v>Sep-2014</v>
      </c>
      <c r="Y2719" s="17">
        <f t="shared" si="213"/>
        <v>6</v>
      </c>
      <c r="Z2719" t="str">
        <f t="shared" si="214"/>
        <v>0% (No Discount)</v>
      </c>
      <c r="AA2719" s="17">
        <f>IF(COUNTIF($B$2:B2719,B2719)=1,1,0)</f>
        <v>1</v>
      </c>
      <c r="AB2719" s="17">
        <f>IF(COUNTIF($F$2:F2719,F2719)=1,1,0)</f>
        <v>0</v>
      </c>
    </row>
    <row r="2720" spans="1:28" x14ac:dyDescent="0.2">
      <c r="A2720" s="17">
        <v>2719</v>
      </c>
      <c r="B2720" t="s">
        <v>5909</v>
      </c>
      <c r="C2720" s="18">
        <v>43090</v>
      </c>
      <c r="D2720" s="18">
        <v>43096</v>
      </c>
      <c r="E2720" t="s">
        <v>77</v>
      </c>
      <c r="F2720" t="s">
        <v>2847</v>
      </c>
      <c r="G2720" t="s">
        <v>2848</v>
      </c>
      <c r="H2720" t="s">
        <v>53</v>
      </c>
      <c r="I2720" t="s">
        <v>54</v>
      </c>
      <c r="J2720" t="s">
        <v>1743</v>
      </c>
      <c r="K2720" t="s">
        <v>70</v>
      </c>
      <c r="L2720">
        <v>92627</v>
      </c>
      <c r="M2720" t="s">
        <v>71</v>
      </c>
      <c r="N2720" t="s">
        <v>3254</v>
      </c>
      <c r="O2720" t="s">
        <v>73</v>
      </c>
      <c r="P2720" t="s">
        <v>86</v>
      </c>
      <c r="Q2720" t="s">
        <v>3255</v>
      </c>
      <c r="R2720" s="19">
        <v>124.36</v>
      </c>
      <c r="S2720" s="17">
        <v>2</v>
      </c>
      <c r="T2720" s="20">
        <v>0</v>
      </c>
      <c r="U2720" s="19">
        <v>33.577199999999998</v>
      </c>
      <c r="V2720" s="20">
        <f t="shared" si="210"/>
        <v>0.26999999999999996</v>
      </c>
      <c r="W2720" s="17">
        <f t="shared" si="211"/>
        <v>2017</v>
      </c>
      <c r="X2720" t="str">
        <f t="shared" si="212"/>
        <v>Dec-2017</v>
      </c>
      <c r="Y2720" s="17">
        <f t="shared" si="213"/>
        <v>6</v>
      </c>
      <c r="Z2720" t="str">
        <f t="shared" si="214"/>
        <v>0% (No Discount)</v>
      </c>
      <c r="AA2720" s="17">
        <f>IF(COUNTIF($B$2:B2720,B2720)=1,1,0)</f>
        <v>1</v>
      </c>
      <c r="AB2720" s="17">
        <f>IF(COUNTIF($F$2:F2720,F2720)=1,1,0)</f>
        <v>0</v>
      </c>
    </row>
    <row r="2721" spans="1:28" x14ac:dyDescent="0.2">
      <c r="A2721" s="17">
        <v>2720</v>
      </c>
      <c r="B2721" t="s">
        <v>5910</v>
      </c>
      <c r="C2721" s="18">
        <v>41979</v>
      </c>
      <c r="D2721" s="18">
        <v>41981</v>
      </c>
      <c r="E2721" t="s">
        <v>50</v>
      </c>
      <c r="F2721" t="s">
        <v>1448</v>
      </c>
      <c r="G2721" t="s">
        <v>1449</v>
      </c>
      <c r="H2721" t="s">
        <v>53</v>
      </c>
      <c r="I2721" t="s">
        <v>54</v>
      </c>
      <c r="J2721" t="s">
        <v>211</v>
      </c>
      <c r="K2721" t="s">
        <v>131</v>
      </c>
      <c r="L2721">
        <v>77095</v>
      </c>
      <c r="M2721" t="s">
        <v>132</v>
      </c>
      <c r="N2721" t="s">
        <v>2216</v>
      </c>
      <c r="O2721" t="s">
        <v>59</v>
      </c>
      <c r="P2721" t="s">
        <v>92</v>
      </c>
      <c r="Q2721" t="s">
        <v>2217</v>
      </c>
      <c r="R2721" s="19">
        <v>23.975999999999999</v>
      </c>
      <c r="S2721" s="17">
        <v>3</v>
      </c>
      <c r="T2721" s="20">
        <v>0.6</v>
      </c>
      <c r="U2721" s="19">
        <v>-14.3856</v>
      </c>
      <c r="V2721" s="20">
        <f t="shared" si="210"/>
        <v>-0.6</v>
      </c>
      <c r="W2721" s="17">
        <f t="shared" si="211"/>
        <v>2014</v>
      </c>
      <c r="X2721" t="str">
        <f t="shared" si="212"/>
        <v>Dec-2014</v>
      </c>
      <c r="Y2721" s="17">
        <f t="shared" si="213"/>
        <v>2</v>
      </c>
      <c r="Z2721" t="str">
        <f t="shared" si="214"/>
        <v>Over 50%</v>
      </c>
      <c r="AA2721" s="17">
        <f>IF(COUNTIF($B$2:B2721,B2721)=1,1,0)</f>
        <v>1</v>
      </c>
      <c r="AB2721" s="17">
        <f>IF(COUNTIF($F$2:F2721,F2721)=1,1,0)</f>
        <v>0</v>
      </c>
    </row>
    <row r="2722" spans="1:28" x14ac:dyDescent="0.2">
      <c r="A2722" s="17">
        <v>2721</v>
      </c>
      <c r="B2722" t="s">
        <v>5911</v>
      </c>
      <c r="C2722" s="18">
        <v>41947</v>
      </c>
      <c r="D2722" s="18">
        <v>41951</v>
      </c>
      <c r="E2722" t="s">
        <v>50</v>
      </c>
      <c r="F2722" t="s">
        <v>253</v>
      </c>
      <c r="G2722" t="s">
        <v>254</v>
      </c>
      <c r="H2722" t="s">
        <v>68</v>
      </c>
      <c r="I2722" t="s">
        <v>54</v>
      </c>
      <c r="J2722" t="s">
        <v>2305</v>
      </c>
      <c r="K2722" t="s">
        <v>115</v>
      </c>
      <c r="L2722">
        <v>27511</v>
      </c>
      <c r="M2722" t="s">
        <v>57</v>
      </c>
      <c r="N2722" t="s">
        <v>896</v>
      </c>
      <c r="O2722" t="s">
        <v>73</v>
      </c>
      <c r="P2722" t="s">
        <v>296</v>
      </c>
      <c r="Q2722" t="s">
        <v>897</v>
      </c>
      <c r="R2722" s="19">
        <v>8.3759999999999994</v>
      </c>
      <c r="S2722" s="17">
        <v>3</v>
      </c>
      <c r="T2722" s="20">
        <v>0.2</v>
      </c>
      <c r="U2722" s="19">
        <v>2.7222</v>
      </c>
      <c r="V2722" s="20">
        <f t="shared" si="210"/>
        <v>0.32500000000000001</v>
      </c>
      <c r="W2722" s="17">
        <f t="shared" si="211"/>
        <v>2014</v>
      </c>
      <c r="X2722" t="str">
        <f t="shared" si="212"/>
        <v>Nov-2014</v>
      </c>
      <c r="Y2722" s="17">
        <f t="shared" si="213"/>
        <v>4</v>
      </c>
      <c r="Z2722" t="str">
        <f t="shared" si="214"/>
        <v>11-20%</v>
      </c>
      <c r="AA2722" s="17">
        <f>IF(COUNTIF($B$2:B2722,B2722)=1,1,0)</f>
        <v>1</v>
      </c>
      <c r="AB2722" s="17">
        <f>IF(COUNTIF($F$2:F2722,F2722)=1,1,0)</f>
        <v>0</v>
      </c>
    </row>
    <row r="2723" spans="1:28" x14ac:dyDescent="0.2">
      <c r="A2723" s="17">
        <v>2722</v>
      </c>
      <c r="B2723" t="s">
        <v>5911</v>
      </c>
      <c r="C2723" s="18">
        <v>41947</v>
      </c>
      <c r="D2723" s="18">
        <v>41951</v>
      </c>
      <c r="E2723" t="s">
        <v>50</v>
      </c>
      <c r="F2723" t="s">
        <v>253</v>
      </c>
      <c r="G2723" t="s">
        <v>254</v>
      </c>
      <c r="H2723" t="s">
        <v>68</v>
      </c>
      <c r="I2723" t="s">
        <v>54</v>
      </c>
      <c r="J2723" t="s">
        <v>2305</v>
      </c>
      <c r="K2723" t="s">
        <v>115</v>
      </c>
      <c r="L2723">
        <v>27511</v>
      </c>
      <c r="M2723" t="s">
        <v>57</v>
      </c>
      <c r="N2723" t="s">
        <v>3686</v>
      </c>
      <c r="O2723" t="s">
        <v>73</v>
      </c>
      <c r="P2723" t="s">
        <v>105</v>
      </c>
      <c r="Q2723" t="s">
        <v>3687</v>
      </c>
      <c r="R2723" s="19">
        <v>58.24</v>
      </c>
      <c r="S2723" s="17">
        <v>5</v>
      </c>
      <c r="T2723" s="20">
        <v>0.2</v>
      </c>
      <c r="U2723" s="19">
        <v>5.0960000000000001</v>
      </c>
      <c r="V2723" s="20">
        <f t="shared" si="210"/>
        <v>8.7499999999999994E-2</v>
      </c>
      <c r="W2723" s="17">
        <f t="shared" si="211"/>
        <v>2014</v>
      </c>
      <c r="X2723" t="str">
        <f t="shared" si="212"/>
        <v>Nov-2014</v>
      </c>
      <c r="Y2723" s="17">
        <f t="shared" si="213"/>
        <v>4</v>
      </c>
      <c r="Z2723" t="str">
        <f t="shared" si="214"/>
        <v>11-20%</v>
      </c>
      <c r="AA2723" s="17">
        <f>IF(COUNTIF($B$2:B2723,B2723)=1,1,0)</f>
        <v>0</v>
      </c>
      <c r="AB2723" s="17">
        <f>IF(COUNTIF($F$2:F2723,F2723)=1,1,0)</f>
        <v>0</v>
      </c>
    </row>
    <row r="2724" spans="1:28" x14ac:dyDescent="0.2">
      <c r="A2724" s="17">
        <v>2723</v>
      </c>
      <c r="B2724" t="s">
        <v>5912</v>
      </c>
      <c r="C2724" s="18">
        <v>42474</v>
      </c>
      <c r="D2724" s="18">
        <v>42479</v>
      </c>
      <c r="E2724" t="s">
        <v>50</v>
      </c>
      <c r="F2724" t="s">
        <v>4083</v>
      </c>
      <c r="G2724" t="s">
        <v>4084</v>
      </c>
      <c r="H2724" t="s">
        <v>53</v>
      </c>
      <c r="I2724" t="s">
        <v>54</v>
      </c>
      <c r="J2724" t="s">
        <v>2845</v>
      </c>
      <c r="K2724" t="s">
        <v>346</v>
      </c>
      <c r="L2724">
        <v>22304</v>
      </c>
      <c r="M2724" t="s">
        <v>57</v>
      </c>
      <c r="N2724" t="s">
        <v>2842</v>
      </c>
      <c r="O2724" t="s">
        <v>73</v>
      </c>
      <c r="P2724" t="s">
        <v>86</v>
      </c>
      <c r="Q2724" t="s">
        <v>2843</v>
      </c>
      <c r="R2724" s="19">
        <v>81.2</v>
      </c>
      <c r="S2724" s="17">
        <v>5</v>
      </c>
      <c r="T2724" s="20">
        <v>0</v>
      </c>
      <c r="U2724" s="19">
        <v>12.18</v>
      </c>
      <c r="V2724" s="20">
        <f t="shared" si="210"/>
        <v>0.15</v>
      </c>
      <c r="W2724" s="17">
        <f t="shared" si="211"/>
        <v>2016</v>
      </c>
      <c r="X2724" t="str">
        <f t="shared" si="212"/>
        <v>Apr-2016</v>
      </c>
      <c r="Y2724" s="17">
        <f t="shared" si="213"/>
        <v>5</v>
      </c>
      <c r="Z2724" t="str">
        <f t="shared" si="214"/>
        <v>0% (No Discount)</v>
      </c>
      <c r="AA2724" s="17">
        <f>IF(COUNTIF($B$2:B2724,B2724)=1,1,0)</f>
        <v>1</v>
      </c>
      <c r="AB2724" s="17">
        <f>IF(COUNTIF($F$2:F2724,F2724)=1,1,0)</f>
        <v>0</v>
      </c>
    </row>
    <row r="2725" spans="1:28" x14ac:dyDescent="0.2">
      <c r="A2725" s="17">
        <v>2724</v>
      </c>
      <c r="B2725" t="s">
        <v>5913</v>
      </c>
      <c r="C2725" s="18">
        <v>41916</v>
      </c>
      <c r="D2725" s="18">
        <v>41920</v>
      </c>
      <c r="E2725" t="s">
        <v>77</v>
      </c>
      <c r="F2725" t="s">
        <v>5914</v>
      </c>
      <c r="G2725" t="s">
        <v>5915</v>
      </c>
      <c r="H2725" t="s">
        <v>53</v>
      </c>
      <c r="I2725" t="s">
        <v>54</v>
      </c>
      <c r="J2725" t="s">
        <v>2137</v>
      </c>
      <c r="K2725" t="s">
        <v>70</v>
      </c>
      <c r="L2725">
        <v>94591</v>
      </c>
      <c r="M2725" t="s">
        <v>71</v>
      </c>
      <c r="N2725" t="s">
        <v>1102</v>
      </c>
      <c r="O2725" t="s">
        <v>73</v>
      </c>
      <c r="P2725" t="s">
        <v>74</v>
      </c>
      <c r="Q2725" t="s">
        <v>1103</v>
      </c>
      <c r="R2725" s="19">
        <v>14.45</v>
      </c>
      <c r="S2725" s="17">
        <v>5</v>
      </c>
      <c r="T2725" s="20">
        <v>0</v>
      </c>
      <c r="U2725" s="19">
        <v>6.7915000000000001</v>
      </c>
      <c r="V2725" s="20">
        <f t="shared" si="210"/>
        <v>0.47000000000000003</v>
      </c>
      <c r="W2725" s="17">
        <f t="shared" si="211"/>
        <v>2014</v>
      </c>
      <c r="X2725" t="str">
        <f t="shared" si="212"/>
        <v>Oct-2014</v>
      </c>
      <c r="Y2725" s="17">
        <f t="shared" si="213"/>
        <v>4</v>
      </c>
      <c r="Z2725" t="str">
        <f t="shared" si="214"/>
        <v>0% (No Discount)</v>
      </c>
      <c r="AA2725" s="17">
        <f>IF(COUNTIF($B$2:B2725,B2725)=1,1,0)</f>
        <v>1</v>
      </c>
      <c r="AB2725" s="17">
        <f>IF(COUNTIF($F$2:F2725,F2725)=1,1,0)</f>
        <v>1</v>
      </c>
    </row>
    <row r="2726" spans="1:28" x14ac:dyDescent="0.2">
      <c r="A2726" s="17">
        <v>2725</v>
      </c>
      <c r="B2726" t="s">
        <v>5913</v>
      </c>
      <c r="C2726" s="18">
        <v>41916</v>
      </c>
      <c r="D2726" s="18">
        <v>41920</v>
      </c>
      <c r="E2726" t="s">
        <v>77</v>
      </c>
      <c r="F2726" t="s">
        <v>5914</v>
      </c>
      <c r="G2726" t="s">
        <v>5915</v>
      </c>
      <c r="H2726" t="s">
        <v>53</v>
      </c>
      <c r="I2726" t="s">
        <v>54</v>
      </c>
      <c r="J2726" t="s">
        <v>2137</v>
      </c>
      <c r="K2726" t="s">
        <v>70</v>
      </c>
      <c r="L2726">
        <v>94591</v>
      </c>
      <c r="M2726" t="s">
        <v>71</v>
      </c>
      <c r="N2726" t="s">
        <v>3870</v>
      </c>
      <c r="O2726" t="s">
        <v>73</v>
      </c>
      <c r="P2726" t="s">
        <v>102</v>
      </c>
      <c r="Q2726" t="s">
        <v>3871</v>
      </c>
      <c r="R2726" s="19">
        <v>95.647999999999996</v>
      </c>
      <c r="S2726" s="17">
        <v>2</v>
      </c>
      <c r="T2726" s="20">
        <v>0.2</v>
      </c>
      <c r="U2726" s="19">
        <v>31.085599999999999</v>
      </c>
      <c r="V2726" s="20">
        <f t="shared" si="210"/>
        <v>0.32500000000000001</v>
      </c>
      <c r="W2726" s="17">
        <f t="shared" si="211"/>
        <v>2014</v>
      </c>
      <c r="X2726" t="str">
        <f t="shared" si="212"/>
        <v>Oct-2014</v>
      </c>
      <c r="Y2726" s="17">
        <f t="shared" si="213"/>
        <v>4</v>
      </c>
      <c r="Z2726" t="str">
        <f t="shared" si="214"/>
        <v>11-20%</v>
      </c>
      <c r="AA2726" s="17">
        <f>IF(COUNTIF($B$2:B2726,B2726)=1,1,0)</f>
        <v>0</v>
      </c>
      <c r="AB2726" s="17">
        <f>IF(COUNTIF($F$2:F2726,F2726)=1,1,0)</f>
        <v>0</v>
      </c>
    </row>
    <row r="2727" spans="1:28" x14ac:dyDescent="0.2">
      <c r="A2727" s="17">
        <v>2726</v>
      </c>
      <c r="B2727" t="s">
        <v>5916</v>
      </c>
      <c r="C2727" s="18">
        <v>43046</v>
      </c>
      <c r="D2727" s="18">
        <v>43052</v>
      </c>
      <c r="E2727" t="s">
        <v>77</v>
      </c>
      <c r="F2727" t="s">
        <v>1859</v>
      </c>
      <c r="G2727" t="s">
        <v>1860</v>
      </c>
      <c r="H2727" t="s">
        <v>53</v>
      </c>
      <c r="I2727" t="s">
        <v>54</v>
      </c>
      <c r="J2727" t="s">
        <v>173</v>
      </c>
      <c r="K2727" t="s">
        <v>174</v>
      </c>
      <c r="L2727">
        <v>19120</v>
      </c>
      <c r="M2727" t="s">
        <v>175</v>
      </c>
      <c r="N2727" t="s">
        <v>4884</v>
      </c>
      <c r="O2727" t="s">
        <v>98</v>
      </c>
      <c r="P2727" t="s">
        <v>99</v>
      </c>
      <c r="Q2727" t="s">
        <v>4885</v>
      </c>
      <c r="R2727" s="19">
        <v>359.97</v>
      </c>
      <c r="S2727" s="17">
        <v>5</v>
      </c>
      <c r="T2727" s="20">
        <v>0.4</v>
      </c>
      <c r="U2727" s="19">
        <v>-71.994</v>
      </c>
      <c r="V2727" s="20">
        <f t="shared" si="210"/>
        <v>-0.19999999999999998</v>
      </c>
      <c r="W2727" s="17">
        <f t="shared" si="211"/>
        <v>2017</v>
      </c>
      <c r="X2727" t="str">
        <f t="shared" si="212"/>
        <v>Nov-2017</v>
      </c>
      <c r="Y2727" s="17">
        <f t="shared" si="213"/>
        <v>6</v>
      </c>
      <c r="Z2727" t="str">
        <f t="shared" si="214"/>
        <v>31-40%</v>
      </c>
      <c r="AA2727" s="17">
        <f>IF(COUNTIF($B$2:B2727,B2727)=1,1,0)</f>
        <v>1</v>
      </c>
      <c r="AB2727" s="17">
        <f>IF(COUNTIF($F$2:F2727,F2727)=1,1,0)</f>
        <v>0</v>
      </c>
    </row>
    <row r="2728" spans="1:28" x14ac:dyDescent="0.2">
      <c r="A2728" s="17">
        <v>2727</v>
      </c>
      <c r="B2728" t="s">
        <v>5916</v>
      </c>
      <c r="C2728" s="18">
        <v>43046</v>
      </c>
      <c r="D2728" s="18">
        <v>43052</v>
      </c>
      <c r="E2728" t="s">
        <v>77</v>
      </c>
      <c r="F2728" t="s">
        <v>1859</v>
      </c>
      <c r="G2728" t="s">
        <v>1860</v>
      </c>
      <c r="H2728" t="s">
        <v>53</v>
      </c>
      <c r="I2728" t="s">
        <v>54</v>
      </c>
      <c r="J2728" t="s">
        <v>173</v>
      </c>
      <c r="K2728" t="s">
        <v>174</v>
      </c>
      <c r="L2728">
        <v>19120</v>
      </c>
      <c r="M2728" t="s">
        <v>175</v>
      </c>
      <c r="N2728" t="s">
        <v>5539</v>
      </c>
      <c r="O2728" t="s">
        <v>59</v>
      </c>
      <c r="P2728" t="s">
        <v>83</v>
      </c>
      <c r="Q2728" t="s">
        <v>5540</v>
      </c>
      <c r="R2728" s="19">
        <v>350.35199999999998</v>
      </c>
      <c r="S2728" s="17">
        <v>4</v>
      </c>
      <c r="T2728" s="20">
        <v>0.4</v>
      </c>
      <c r="U2728" s="19">
        <v>-140.14080000000001</v>
      </c>
      <c r="V2728" s="20">
        <f t="shared" si="210"/>
        <v>-0.40000000000000008</v>
      </c>
      <c r="W2728" s="17">
        <f t="shared" si="211"/>
        <v>2017</v>
      </c>
      <c r="X2728" t="str">
        <f t="shared" si="212"/>
        <v>Nov-2017</v>
      </c>
      <c r="Y2728" s="17">
        <f t="shared" si="213"/>
        <v>6</v>
      </c>
      <c r="Z2728" t="str">
        <f t="shared" si="214"/>
        <v>31-40%</v>
      </c>
      <c r="AA2728" s="17">
        <f>IF(COUNTIF($B$2:B2728,B2728)=1,1,0)</f>
        <v>0</v>
      </c>
      <c r="AB2728" s="17">
        <f>IF(COUNTIF($F$2:F2728,F2728)=1,1,0)</f>
        <v>0</v>
      </c>
    </row>
    <row r="2729" spans="1:28" x14ac:dyDescent="0.2">
      <c r="A2729" s="17">
        <v>2728</v>
      </c>
      <c r="B2729" t="s">
        <v>5917</v>
      </c>
      <c r="C2729" s="18">
        <v>43091</v>
      </c>
      <c r="D2729" s="18">
        <v>43093</v>
      </c>
      <c r="E2729" t="s">
        <v>215</v>
      </c>
      <c r="F2729" t="s">
        <v>773</v>
      </c>
      <c r="G2729" t="s">
        <v>774</v>
      </c>
      <c r="H2729" t="s">
        <v>53</v>
      </c>
      <c r="I2729" t="s">
        <v>54</v>
      </c>
      <c r="J2729" t="s">
        <v>2869</v>
      </c>
      <c r="K2729" t="s">
        <v>525</v>
      </c>
      <c r="L2729">
        <v>43615</v>
      </c>
      <c r="M2729" t="s">
        <v>175</v>
      </c>
      <c r="N2729" t="s">
        <v>2050</v>
      </c>
      <c r="O2729" t="s">
        <v>73</v>
      </c>
      <c r="P2729" t="s">
        <v>102</v>
      </c>
      <c r="Q2729" t="s">
        <v>2051</v>
      </c>
      <c r="R2729" s="19">
        <v>1.641</v>
      </c>
      <c r="S2729" s="17">
        <v>1</v>
      </c>
      <c r="T2729" s="20">
        <v>0.7</v>
      </c>
      <c r="U2729" s="19">
        <v>-1.3128</v>
      </c>
      <c r="V2729" s="20">
        <f t="shared" si="210"/>
        <v>-0.79999999999999993</v>
      </c>
      <c r="W2729" s="17">
        <f t="shared" si="211"/>
        <v>2017</v>
      </c>
      <c r="X2729" t="str">
        <f t="shared" si="212"/>
        <v>Dec-2017</v>
      </c>
      <c r="Y2729" s="17">
        <f t="shared" si="213"/>
        <v>2</v>
      </c>
      <c r="Z2729" t="str">
        <f t="shared" si="214"/>
        <v>Over 50%</v>
      </c>
      <c r="AA2729" s="17">
        <f>IF(COUNTIF($B$2:B2729,B2729)=1,1,0)</f>
        <v>1</v>
      </c>
      <c r="AB2729" s="17">
        <f>IF(COUNTIF($F$2:F2729,F2729)=1,1,0)</f>
        <v>0</v>
      </c>
    </row>
    <row r="2730" spans="1:28" x14ac:dyDescent="0.2">
      <c r="A2730" s="17">
        <v>2729</v>
      </c>
      <c r="B2730" t="s">
        <v>5917</v>
      </c>
      <c r="C2730" s="18">
        <v>43091</v>
      </c>
      <c r="D2730" s="18">
        <v>43093</v>
      </c>
      <c r="E2730" t="s">
        <v>215</v>
      </c>
      <c r="F2730" t="s">
        <v>773</v>
      </c>
      <c r="G2730" t="s">
        <v>774</v>
      </c>
      <c r="H2730" t="s">
        <v>53</v>
      </c>
      <c r="I2730" t="s">
        <v>54</v>
      </c>
      <c r="J2730" t="s">
        <v>2869</v>
      </c>
      <c r="K2730" t="s">
        <v>525</v>
      </c>
      <c r="L2730">
        <v>43615</v>
      </c>
      <c r="M2730" t="s">
        <v>175</v>
      </c>
      <c r="N2730" t="s">
        <v>5489</v>
      </c>
      <c r="O2730" t="s">
        <v>98</v>
      </c>
      <c r="P2730" t="s">
        <v>99</v>
      </c>
      <c r="Q2730" t="s">
        <v>5490</v>
      </c>
      <c r="R2730" s="19">
        <v>629.95799999999997</v>
      </c>
      <c r="S2730" s="17">
        <v>7</v>
      </c>
      <c r="T2730" s="20">
        <v>0.4</v>
      </c>
      <c r="U2730" s="19">
        <v>94.493700000000004</v>
      </c>
      <c r="V2730" s="20">
        <f t="shared" si="210"/>
        <v>0.15000000000000002</v>
      </c>
      <c r="W2730" s="17">
        <f t="shared" si="211"/>
        <v>2017</v>
      </c>
      <c r="X2730" t="str">
        <f t="shared" si="212"/>
        <v>Dec-2017</v>
      </c>
      <c r="Y2730" s="17">
        <f t="shared" si="213"/>
        <v>2</v>
      </c>
      <c r="Z2730" t="str">
        <f t="shared" si="214"/>
        <v>31-40%</v>
      </c>
      <c r="AA2730" s="17">
        <f>IF(COUNTIF($B$2:B2730,B2730)=1,1,0)</f>
        <v>0</v>
      </c>
      <c r="AB2730" s="17">
        <f>IF(COUNTIF($F$2:F2730,F2730)=1,1,0)</f>
        <v>0</v>
      </c>
    </row>
    <row r="2731" spans="1:28" x14ac:dyDescent="0.2">
      <c r="A2731" s="17">
        <v>2730</v>
      </c>
      <c r="B2731" t="s">
        <v>5918</v>
      </c>
      <c r="C2731" s="18">
        <v>42779</v>
      </c>
      <c r="D2731" s="18">
        <v>42785</v>
      </c>
      <c r="E2731" t="s">
        <v>77</v>
      </c>
      <c r="F2731" t="s">
        <v>5919</v>
      </c>
      <c r="G2731" t="s">
        <v>5920</v>
      </c>
      <c r="H2731" t="s">
        <v>53</v>
      </c>
      <c r="I2731" t="s">
        <v>54</v>
      </c>
      <c r="J2731" t="s">
        <v>122</v>
      </c>
      <c r="K2731" t="s">
        <v>123</v>
      </c>
      <c r="L2731">
        <v>98105</v>
      </c>
      <c r="M2731" t="s">
        <v>71</v>
      </c>
      <c r="N2731" t="s">
        <v>668</v>
      </c>
      <c r="O2731" t="s">
        <v>73</v>
      </c>
      <c r="P2731" t="s">
        <v>95</v>
      </c>
      <c r="Q2731" t="s">
        <v>669</v>
      </c>
      <c r="R2731" s="19">
        <v>6.63</v>
      </c>
      <c r="S2731" s="17">
        <v>3</v>
      </c>
      <c r="T2731" s="20">
        <v>0</v>
      </c>
      <c r="U2731" s="19">
        <v>1.7901</v>
      </c>
      <c r="V2731" s="20">
        <f t="shared" si="210"/>
        <v>0.27</v>
      </c>
      <c r="W2731" s="17">
        <f t="shared" si="211"/>
        <v>2017</v>
      </c>
      <c r="X2731" t="str">
        <f t="shared" si="212"/>
        <v>Feb-2017</v>
      </c>
      <c r="Y2731" s="17">
        <f t="shared" si="213"/>
        <v>6</v>
      </c>
      <c r="Z2731" t="str">
        <f t="shared" si="214"/>
        <v>0% (No Discount)</v>
      </c>
      <c r="AA2731" s="17">
        <f>IF(COUNTIF($B$2:B2731,B2731)=1,1,0)</f>
        <v>1</v>
      </c>
      <c r="AB2731" s="17">
        <f>IF(COUNTIF($F$2:F2731,F2731)=1,1,0)</f>
        <v>1</v>
      </c>
    </row>
    <row r="2732" spans="1:28" x14ac:dyDescent="0.2">
      <c r="A2732" s="17">
        <v>2731</v>
      </c>
      <c r="B2732" t="s">
        <v>5918</v>
      </c>
      <c r="C2732" s="18">
        <v>42779</v>
      </c>
      <c r="D2732" s="18">
        <v>42785</v>
      </c>
      <c r="E2732" t="s">
        <v>77</v>
      </c>
      <c r="F2732" t="s">
        <v>5919</v>
      </c>
      <c r="G2732" t="s">
        <v>5920</v>
      </c>
      <c r="H2732" t="s">
        <v>53</v>
      </c>
      <c r="I2732" t="s">
        <v>54</v>
      </c>
      <c r="J2732" t="s">
        <v>122</v>
      </c>
      <c r="K2732" t="s">
        <v>123</v>
      </c>
      <c r="L2732">
        <v>98105</v>
      </c>
      <c r="M2732" t="s">
        <v>71</v>
      </c>
      <c r="N2732" t="s">
        <v>2576</v>
      </c>
      <c r="O2732" t="s">
        <v>98</v>
      </c>
      <c r="P2732" t="s">
        <v>188</v>
      </c>
      <c r="Q2732" t="s">
        <v>2577</v>
      </c>
      <c r="R2732" s="19">
        <v>799.96</v>
      </c>
      <c r="S2732" s="17">
        <v>4</v>
      </c>
      <c r="T2732" s="20">
        <v>0</v>
      </c>
      <c r="U2732" s="19">
        <v>343.9828</v>
      </c>
      <c r="V2732" s="20">
        <f t="shared" si="210"/>
        <v>0.43</v>
      </c>
      <c r="W2732" s="17">
        <f t="shared" si="211"/>
        <v>2017</v>
      </c>
      <c r="X2732" t="str">
        <f t="shared" si="212"/>
        <v>Feb-2017</v>
      </c>
      <c r="Y2732" s="17">
        <f t="shared" si="213"/>
        <v>6</v>
      </c>
      <c r="Z2732" t="str">
        <f t="shared" si="214"/>
        <v>0% (No Discount)</v>
      </c>
      <c r="AA2732" s="17">
        <f>IF(COUNTIF($B$2:B2732,B2732)=1,1,0)</f>
        <v>0</v>
      </c>
      <c r="AB2732" s="17">
        <f>IF(COUNTIF($F$2:F2732,F2732)=1,1,0)</f>
        <v>0</v>
      </c>
    </row>
    <row r="2733" spans="1:28" x14ac:dyDescent="0.2">
      <c r="A2733" s="17">
        <v>2732</v>
      </c>
      <c r="B2733" t="s">
        <v>5918</v>
      </c>
      <c r="C2733" s="18">
        <v>42779</v>
      </c>
      <c r="D2733" s="18">
        <v>42785</v>
      </c>
      <c r="E2733" t="s">
        <v>77</v>
      </c>
      <c r="F2733" t="s">
        <v>5919</v>
      </c>
      <c r="G2733" t="s">
        <v>5920</v>
      </c>
      <c r="H2733" t="s">
        <v>53</v>
      </c>
      <c r="I2733" t="s">
        <v>54</v>
      </c>
      <c r="J2733" t="s">
        <v>122</v>
      </c>
      <c r="K2733" t="s">
        <v>123</v>
      </c>
      <c r="L2733">
        <v>98105</v>
      </c>
      <c r="M2733" t="s">
        <v>71</v>
      </c>
      <c r="N2733" t="s">
        <v>934</v>
      </c>
      <c r="O2733" t="s">
        <v>59</v>
      </c>
      <c r="P2733" t="s">
        <v>92</v>
      </c>
      <c r="Q2733" t="s">
        <v>935</v>
      </c>
      <c r="R2733" s="19">
        <v>107.53</v>
      </c>
      <c r="S2733" s="17">
        <v>1</v>
      </c>
      <c r="T2733" s="20">
        <v>0</v>
      </c>
      <c r="U2733" s="19">
        <v>21.506</v>
      </c>
      <c r="V2733" s="20">
        <f t="shared" si="210"/>
        <v>0.2</v>
      </c>
      <c r="W2733" s="17">
        <f t="shared" si="211"/>
        <v>2017</v>
      </c>
      <c r="X2733" t="str">
        <f t="shared" si="212"/>
        <v>Feb-2017</v>
      </c>
      <c r="Y2733" s="17">
        <f t="shared" si="213"/>
        <v>6</v>
      </c>
      <c r="Z2733" t="str">
        <f t="shared" si="214"/>
        <v>0% (No Discount)</v>
      </c>
      <c r="AA2733" s="17">
        <f>IF(COUNTIF($B$2:B2733,B2733)=1,1,0)</f>
        <v>0</v>
      </c>
      <c r="AB2733" s="17">
        <f>IF(COUNTIF($F$2:F2733,F2733)=1,1,0)</f>
        <v>0</v>
      </c>
    </row>
    <row r="2734" spans="1:28" x14ac:dyDescent="0.2">
      <c r="A2734" s="17">
        <v>2733</v>
      </c>
      <c r="B2734" t="s">
        <v>5921</v>
      </c>
      <c r="C2734" s="18">
        <v>41822</v>
      </c>
      <c r="D2734" s="18">
        <v>41826</v>
      </c>
      <c r="E2734" t="s">
        <v>77</v>
      </c>
      <c r="F2734" t="s">
        <v>183</v>
      </c>
      <c r="G2734" t="s">
        <v>184</v>
      </c>
      <c r="H2734" t="s">
        <v>53</v>
      </c>
      <c r="I2734" t="s">
        <v>54</v>
      </c>
      <c r="J2734" t="s">
        <v>2158</v>
      </c>
      <c r="K2734" t="s">
        <v>817</v>
      </c>
      <c r="L2734">
        <v>7060</v>
      </c>
      <c r="M2734" t="s">
        <v>175</v>
      </c>
      <c r="N2734" t="s">
        <v>2703</v>
      </c>
      <c r="O2734" t="s">
        <v>98</v>
      </c>
      <c r="P2734" t="s">
        <v>99</v>
      </c>
      <c r="Q2734" t="s">
        <v>2704</v>
      </c>
      <c r="R2734" s="19">
        <v>73.98</v>
      </c>
      <c r="S2734" s="17">
        <v>2</v>
      </c>
      <c r="T2734" s="20">
        <v>0</v>
      </c>
      <c r="U2734" s="19">
        <v>19.974599999999999</v>
      </c>
      <c r="V2734" s="20">
        <f t="shared" si="210"/>
        <v>0.26999999999999996</v>
      </c>
      <c r="W2734" s="17">
        <f t="shared" si="211"/>
        <v>2014</v>
      </c>
      <c r="X2734" t="str">
        <f t="shared" si="212"/>
        <v>Jul-2014</v>
      </c>
      <c r="Y2734" s="17">
        <f t="shared" si="213"/>
        <v>4</v>
      </c>
      <c r="Z2734" t="str">
        <f t="shared" si="214"/>
        <v>0% (No Discount)</v>
      </c>
      <c r="AA2734" s="17">
        <f>IF(COUNTIF($B$2:B2734,B2734)=1,1,0)</f>
        <v>1</v>
      </c>
      <c r="AB2734" s="17">
        <f>IF(COUNTIF($F$2:F2734,F2734)=1,1,0)</f>
        <v>0</v>
      </c>
    </row>
    <row r="2735" spans="1:28" x14ac:dyDescent="0.2">
      <c r="A2735" s="17">
        <v>2734</v>
      </c>
      <c r="B2735" t="s">
        <v>5921</v>
      </c>
      <c r="C2735" s="18">
        <v>41822</v>
      </c>
      <c r="D2735" s="18">
        <v>41826</v>
      </c>
      <c r="E2735" t="s">
        <v>77</v>
      </c>
      <c r="F2735" t="s">
        <v>183</v>
      </c>
      <c r="G2735" t="s">
        <v>184</v>
      </c>
      <c r="H2735" t="s">
        <v>53</v>
      </c>
      <c r="I2735" t="s">
        <v>54</v>
      </c>
      <c r="J2735" t="s">
        <v>2158</v>
      </c>
      <c r="K2735" t="s">
        <v>817</v>
      </c>
      <c r="L2735">
        <v>7060</v>
      </c>
      <c r="M2735" t="s">
        <v>175</v>
      </c>
      <c r="N2735" t="s">
        <v>3153</v>
      </c>
      <c r="O2735" t="s">
        <v>73</v>
      </c>
      <c r="P2735" t="s">
        <v>95</v>
      </c>
      <c r="Q2735" t="s">
        <v>3154</v>
      </c>
      <c r="R2735" s="19">
        <v>5.58</v>
      </c>
      <c r="S2735" s="17">
        <v>1</v>
      </c>
      <c r="T2735" s="20">
        <v>0</v>
      </c>
      <c r="U2735" s="19">
        <v>2.1762000000000001</v>
      </c>
      <c r="V2735" s="20">
        <f t="shared" si="210"/>
        <v>0.39</v>
      </c>
      <c r="W2735" s="17">
        <f t="shared" si="211"/>
        <v>2014</v>
      </c>
      <c r="X2735" t="str">
        <f t="shared" si="212"/>
        <v>Jul-2014</v>
      </c>
      <c r="Y2735" s="17">
        <f t="shared" si="213"/>
        <v>4</v>
      </c>
      <c r="Z2735" t="str">
        <f t="shared" si="214"/>
        <v>0% (No Discount)</v>
      </c>
      <c r="AA2735" s="17">
        <f>IF(COUNTIF($B$2:B2735,B2735)=1,1,0)</f>
        <v>0</v>
      </c>
      <c r="AB2735" s="17">
        <f>IF(COUNTIF($F$2:F2735,F2735)=1,1,0)</f>
        <v>0</v>
      </c>
    </row>
    <row r="2736" spans="1:28" x14ac:dyDescent="0.2">
      <c r="A2736" s="17">
        <v>2735</v>
      </c>
      <c r="B2736" t="s">
        <v>5922</v>
      </c>
      <c r="C2736" s="18">
        <v>42056</v>
      </c>
      <c r="D2736" s="18">
        <v>42058</v>
      </c>
      <c r="E2736" t="s">
        <v>50</v>
      </c>
      <c r="F2736" t="s">
        <v>4834</v>
      </c>
      <c r="G2736" t="s">
        <v>4835</v>
      </c>
      <c r="H2736" t="s">
        <v>53</v>
      </c>
      <c r="I2736" t="s">
        <v>54</v>
      </c>
      <c r="J2736" t="s">
        <v>5923</v>
      </c>
      <c r="K2736" t="s">
        <v>696</v>
      </c>
      <c r="L2736">
        <v>88001</v>
      </c>
      <c r="M2736" t="s">
        <v>71</v>
      </c>
      <c r="N2736" t="s">
        <v>212</v>
      </c>
      <c r="O2736" t="s">
        <v>73</v>
      </c>
      <c r="P2736" t="s">
        <v>117</v>
      </c>
      <c r="Q2736" t="s">
        <v>213</v>
      </c>
      <c r="R2736" s="19">
        <v>49.12</v>
      </c>
      <c r="S2736" s="17">
        <v>4</v>
      </c>
      <c r="T2736" s="20">
        <v>0</v>
      </c>
      <c r="U2736" s="19">
        <v>23.086400000000001</v>
      </c>
      <c r="V2736" s="20">
        <f t="shared" si="210"/>
        <v>0.47000000000000003</v>
      </c>
      <c r="W2736" s="17">
        <f t="shared" si="211"/>
        <v>2015</v>
      </c>
      <c r="X2736" t="str">
        <f t="shared" si="212"/>
        <v>Feb-2015</v>
      </c>
      <c r="Y2736" s="17">
        <f t="shared" si="213"/>
        <v>2</v>
      </c>
      <c r="Z2736" t="str">
        <f t="shared" si="214"/>
        <v>0% (No Discount)</v>
      </c>
      <c r="AA2736" s="17">
        <f>IF(COUNTIF($B$2:B2736,B2736)=1,1,0)</f>
        <v>1</v>
      </c>
      <c r="AB2736" s="17">
        <f>IF(COUNTIF($F$2:F2736,F2736)=1,1,0)</f>
        <v>0</v>
      </c>
    </row>
    <row r="2737" spans="1:28" x14ac:dyDescent="0.2">
      <c r="A2737" s="17">
        <v>2736</v>
      </c>
      <c r="B2737" t="s">
        <v>5924</v>
      </c>
      <c r="C2737" s="18">
        <v>42321</v>
      </c>
      <c r="D2737" s="18">
        <v>42327</v>
      </c>
      <c r="E2737" t="s">
        <v>77</v>
      </c>
      <c r="F2737" t="s">
        <v>945</v>
      </c>
      <c r="G2737" t="s">
        <v>946</v>
      </c>
      <c r="H2737" t="s">
        <v>53</v>
      </c>
      <c r="I2737" t="s">
        <v>54</v>
      </c>
      <c r="J2737" t="s">
        <v>634</v>
      </c>
      <c r="K2737" t="s">
        <v>272</v>
      </c>
      <c r="L2737">
        <v>19711</v>
      </c>
      <c r="M2737" t="s">
        <v>175</v>
      </c>
      <c r="N2737" t="s">
        <v>5925</v>
      </c>
      <c r="O2737" t="s">
        <v>98</v>
      </c>
      <c r="P2737" t="s">
        <v>99</v>
      </c>
      <c r="Q2737" t="s">
        <v>5926</v>
      </c>
      <c r="R2737" s="19">
        <v>377.97</v>
      </c>
      <c r="S2737" s="17">
        <v>3</v>
      </c>
      <c r="T2737" s="20">
        <v>0</v>
      </c>
      <c r="U2737" s="19">
        <v>94.492500000000007</v>
      </c>
      <c r="V2737" s="20">
        <f t="shared" si="210"/>
        <v>0.25</v>
      </c>
      <c r="W2737" s="17">
        <f t="shared" si="211"/>
        <v>2015</v>
      </c>
      <c r="X2737" t="str">
        <f t="shared" si="212"/>
        <v>Nov-2015</v>
      </c>
      <c r="Y2737" s="17">
        <f t="shared" si="213"/>
        <v>6</v>
      </c>
      <c r="Z2737" t="str">
        <f t="shared" si="214"/>
        <v>0% (No Discount)</v>
      </c>
      <c r="AA2737" s="17">
        <f>IF(COUNTIF($B$2:B2737,B2737)=1,1,0)</f>
        <v>1</v>
      </c>
      <c r="AB2737" s="17">
        <f>IF(COUNTIF($F$2:F2737,F2737)=1,1,0)</f>
        <v>0</v>
      </c>
    </row>
    <row r="2738" spans="1:28" x14ac:dyDescent="0.2">
      <c r="A2738" s="17">
        <v>2737</v>
      </c>
      <c r="B2738" t="s">
        <v>5924</v>
      </c>
      <c r="C2738" s="18">
        <v>42321</v>
      </c>
      <c r="D2738" s="18">
        <v>42327</v>
      </c>
      <c r="E2738" t="s">
        <v>77</v>
      </c>
      <c r="F2738" t="s">
        <v>945</v>
      </c>
      <c r="G2738" t="s">
        <v>946</v>
      </c>
      <c r="H2738" t="s">
        <v>53</v>
      </c>
      <c r="I2738" t="s">
        <v>54</v>
      </c>
      <c r="J2738" t="s">
        <v>634</v>
      </c>
      <c r="K2738" t="s">
        <v>272</v>
      </c>
      <c r="L2738">
        <v>19711</v>
      </c>
      <c r="M2738" t="s">
        <v>175</v>
      </c>
      <c r="N2738" t="s">
        <v>2634</v>
      </c>
      <c r="O2738" t="s">
        <v>73</v>
      </c>
      <c r="P2738" t="s">
        <v>117</v>
      </c>
      <c r="Q2738" t="s">
        <v>2635</v>
      </c>
      <c r="R2738" s="19">
        <v>42.28</v>
      </c>
      <c r="S2738" s="17">
        <v>7</v>
      </c>
      <c r="T2738" s="20">
        <v>0</v>
      </c>
      <c r="U2738" s="19">
        <v>19.871600000000001</v>
      </c>
      <c r="V2738" s="20">
        <f t="shared" si="210"/>
        <v>0.47000000000000003</v>
      </c>
      <c r="W2738" s="17">
        <f t="shared" si="211"/>
        <v>2015</v>
      </c>
      <c r="X2738" t="str">
        <f t="shared" si="212"/>
        <v>Nov-2015</v>
      </c>
      <c r="Y2738" s="17">
        <f t="shared" si="213"/>
        <v>6</v>
      </c>
      <c r="Z2738" t="str">
        <f t="shared" si="214"/>
        <v>0% (No Discount)</v>
      </c>
      <c r="AA2738" s="17">
        <f>IF(COUNTIF($B$2:B2738,B2738)=1,1,0)</f>
        <v>0</v>
      </c>
      <c r="AB2738" s="17">
        <f>IF(COUNTIF($F$2:F2738,F2738)=1,1,0)</f>
        <v>0</v>
      </c>
    </row>
    <row r="2739" spans="1:28" x14ac:dyDescent="0.2">
      <c r="A2739" s="17">
        <v>2738</v>
      </c>
      <c r="B2739" t="s">
        <v>5924</v>
      </c>
      <c r="C2739" s="18">
        <v>42321</v>
      </c>
      <c r="D2739" s="18">
        <v>42327</v>
      </c>
      <c r="E2739" t="s">
        <v>77</v>
      </c>
      <c r="F2739" t="s">
        <v>945</v>
      </c>
      <c r="G2739" t="s">
        <v>946</v>
      </c>
      <c r="H2739" t="s">
        <v>53</v>
      </c>
      <c r="I2739" t="s">
        <v>54</v>
      </c>
      <c r="J2739" t="s">
        <v>634</v>
      </c>
      <c r="K2739" t="s">
        <v>272</v>
      </c>
      <c r="L2739">
        <v>19711</v>
      </c>
      <c r="M2739" t="s">
        <v>175</v>
      </c>
      <c r="N2739" t="s">
        <v>3527</v>
      </c>
      <c r="O2739" t="s">
        <v>59</v>
      </c>
      <c r="P2739" t="s">
        <v>60</v>
      </c>
      <c r="Q2739" t="s">
        <v>3528</v>
      </c>
      <c r="R2739" s="19">
        <v>299.97000000000003</v>
      </c>
      <c r="S2739" s="17">
        <v>3</v>
      </c>
      <c r="T2739" s="20">
        <v>0</v>
      </c>
      <c r="U2739" s="19">
        <v>56.994300000000003</v>
      </c>
      <c r="V2739" s="20">
        <f t="shared" si="210"/>
        <v>0.19</v>
      </c>
      <c r="W2739" s="17">
        <f t="shared" si="211"/>
        <v>2015</v>
      </c>
      <c r="X2739" t="str">
        <f t="shared" si="212"/>
        <v>Nov-2015</v>
      </c>
      <c r="Y2739" s="17">
        <f t="shared" si="213"/>
        <v>6</v>
      </c>
      <c r="Z2739" t="str">
        <f t="shared" si="214"/>
        <v>0% (No Discount)</v>
      </c>
      <c r="AA2739" s="17">
        <f>IF(COUNTIF($B$2:B2739,B2739)=1,1,0)</f>
        <v>0</v>
      </c>
      <c r="AB2739" s="17">
        <f>IF(COUNTIF($F$2:F2739,F2739)=1,1,0)</f>
        <v>0</v>
      </c>
    </row>
    <row r="2740" spans="1:28" x14ac:dyDescent="0.2">
      <c r="A2740" s="17">
        <v>2739</v>
      </c>
      <c r="B2740" t="s">
        <v>5924</v>
      </c>
      <c r="C2740" s="18">
        <v>42321</v>
      </c>
      <c r="D2740" s="18">
        <v>42327</v>
      </c>
      <c r="E2740" t="s">
        <v>77</v>
      </c>
      <c r="F2740" t="s">
        <v>945</v>
      </c>
      <c r="G2740" t="s">
        <v>946</v>
      </c>
      <c r="H2740" t="s">
        <v>53</v>
      </c>
      <c r="I2740" t="s">
        <v>54</v>
      </c>
      <c r="J2740" t="s">
        <v>634</v>
      </c>
      <c r="K2740" t="s">
        <v>272</v>
      </c>
      <c r="L2740">
        <v>19711</v>
      </c>
      <c r="M2740" t="s">
        <v>175</v>
      </c>
      <c r="N2740" t="s">
        <v>3238</v>
      </c>
      <c r="O2740" t="s">
        <v>98</v>
      </c>
      <c r="P2740" t="s">
        <v>99</v>
      </c>
      <c r="Q2740" t="s">
        <v>3239</v>
      </c>
      <c r="R2740" s="19">
        <v>89.98</v>
      </c>
      <c r="S2740" s="17">
        <v>2</v>
      </c>
      <c r="T2740" s="20">
        <v>0</v>
      </c>
      <c r="U2740" s="19">
        <v>43.190399999999997</v>
      </c>
      <c r="V2740" s="20">
        <f t="shared" si="210"/>
        <v>0.47999999999999993</v>
      </c>
      <c r="W2740" s="17">
        <f t="shared" si="211"/>
        <v>2015</v>
      </c>
      <c r="X2740" t="str">
        <f t="shared" si="212"/>
        <v>Nov-2015</v>
      </c>
      <c r="Y2740" s="17">
        <f t="shared" si="213"/>
        <v>6</v>
      </c>
      <c r="Z2740" t="str">
        <f t="shared" si="214"/>
        <v>0% (No Discount)</v>
      </c>
      <c r="AA2740" s="17">
        <f>IF(COUNTIF($B$2:B2740,B2740)=1,1,0)</f>
        <v>0</v>
      </c>
      <c r="AB2740" s="17">
        <f>IF(COUNTIF($F$2:F2740,F2740)=1,1,0)</f>
        <v>0</v>
      </c>
    </row>
    <row r="2741" spans="1:28" x14ac:dyDescent="0.2">
      <c r="A2741" s="17">
        <v>2740</v>
      </c>
      <c r="B2741" t="s">
        <v>5927</v>
      </c>
      <c r="C2741" s="18">
        <v>42841</v>
      </c>
      <c r="D2741" s="18">
        <v>42843</v>
      </c>
      <c r="E2741" t="s">
        <v>215</v>
      </c>
      <c r="F2741" t="s">
        <v>4172</v>
      </c>
      <c r="G2741" t="s">
        <v>4173</v>
      </c>
      <c r="H2741" t="s">
        <v>68</v>
      </c>
      <c r="I2741" t="s">
        <v>54</v>
      </c>
      <c r="J2741" t="s">
        <v>5928</v>
      </c>
      <c r="K2741" t="s">
        <v>385</v>
      </c>
      <c r="L2741">
        <v>35244</v>
      </c>
      <c r="M2741" t="s">
        <v>57</v>
      </c>
      <c r="N2741" t="s">
        <v>5929</v>
      </c>
      <c r="O2741" t="s">
        <v>73</v>
      </c>
      <c r="P2741" t="s">
        <v>606</v>
      </c>
      <c r="Q2741" t="s">
        <v>5930</v>
      </c>
      <c r="R2741" s="19">
        <v>477.24</v>
      </c>
      <c r="S2741" s="17">
        <v>4</v>
      </c>
      <c r="T2741" s="20">
        <v>0</v>
      </c>
      <c r="U2741" s="19">
        <v>9.5448000000000004</v>
      </c>
      <c r="V2741" s="20">
        <f t="shared" si="210"/>
        <v>0.02</v>
      </c>
      <c r="W2741" s="17">
        <f t="shared" si="211"/>
        <v>2017</v>
      </c>
      <c r="X2741" t="str">
        <f t="shared" si="212"/>
        <v>Apr-2017</v>
      </c>
      <c r="Y2741" s="17">
        <f t="shared" si="213"/>
        <v>2</v>
      </c>
      <c r="Z2741" t="str">
        <f t="shared" si="214"/>
        <v>0% (No Discount)</v>
      </c>
      <c r="AA2741" s="17">
        <f>IF(COUNTIF($B$2:B2741,B2741)=1,1,0)</f>
        <v>1</v>
      </c>
      <c r="AB2741" s="17">
        <f>IF(COUNTIF($F$2:F2741,F2741)=1,1,0)</f>
        <v>0</v>
      </c>
    </row>
    <row r="2742" spans="1:28" x14ac:dyDescent="0.2">
      <c r="A2742" s="17">
        <v>2741</v>
      </c>
      <c r="B2742" t="s">
        <v>5927</v>
      </c>
      <c r="C2742" s="18">
        <v>42841</v>
      </c>
      <c r="D2742" s="18">
        <v>42843</v>
      </c>
      <c r="E2742" t="s">
        <v>215</v>
      </c>
      <c r="F2742" t="s">
        <v>4172</v>
      </c>
      <c r="G2742" t="s">
        <v>4173</v>
      </c>
      <c r="H2742" t="s">
        <v>68</v>
      </c>
      <c r="I2742" t="s">
        <v>54</v>
      </c>
      <c r="J2742" t="s">
        <v>5928</v>
      </c>
      <c r="K2742" t="s">
        <v>385</v>
      </c>
      <c r="L2742">
        <v>35244</v>
      </c>
      <c r="M2742" t="s">
        <v>57</v>
      </c>
      <c r="N2742" t="s">
        <v>5931</v>
      </c>
      <c r="O2742" t="s">
        <v>98</v>
      </c>
      <c r="P2742" t="s">
        <v>188</v>
      </c>
      <c r="Q2742" t="s">
        <v>5932</v>
      </c>
      <c r="R2742" s="19">
        <v>25.98</v>
      </c>
      <c r="S2742" s="17">
        <v>2</v>
      </c>
      <c r="T2742" s="20">
        <v>0</v>
      </c>
      <c r="U2742" s="19">
        <v>1.5588</v>
      </c>
      <c r="V2742" s="20">
        <f t="shared" si="210"/>
        <v>0.06</v>
      </c>
      <c r="W2742" s="17">
        <f t="shared" si="211"/>
        <v>2017</v>
      </c>
      <c r="X2742" t="str">
        <f t="shared" si="212"/>
        <v>Apr-2017</v>
      </c>
      <c r="Y2742" s="17">
        <f t="shared" si="213"/>
        <v>2</v>
      </c>
      <c r="Z2742" t="str">
        <f t="shared" si="214"/>
        <v>0% (No Discount)</v>
      </c>
      <c r="AA2742" s="17">
        <f>IF(COUNTIF($B$2:B2742,B2742)=1,1,0)</f>
        <v>0</v>
      </c>
      <c r="AB2742" s="17">
        <f>IF(COUNTIF($F$2:F2742,F2742)=1,1,0)</f>
        <v>0</v>
      </c>
    </row>
    <row r="2743" spans="1:28" x14ac:dyDescent="0.2">
      <c r="A2743" s="17">
        <v>2742</v>
      </c>
      <c r="B2743" t="s">
        <v>5933</v>
      </c>
      <c r="C2743" s="18">
        <v>42425</v>
      </c>
      <c r="D2743" s="18">
        <v>42427</v>
      </c>
      <c r="E2743" t="s">
        <v>50</v>
      </c>
      <c r="F2743" t="s">
        <v>2001</v>
      </c>
      <c r="G2743" t="s">
        <v>2002</v>
      </c>
      <c r="H2743" t="s">
        <v>53</v>
      </c>
      <c r="I2743" t="s">
        <v>54</v>
      </c>
      <c r="J2743" t="s">
        <v>634</v>
      </c>
      <c r="K2743" t="s">
        <v>525</v>
      </c>
      <c r="L2743">
        <v>43055</v>
      </c>
      <c r="M2743" t="s">
        <v>175</v>
      </c>
      <c r="N2743" t="s">
        <v>4167</v>
      </c>
      <c r="O2743" t="s">
        <v>73</v>
      </c>
      <c r="P2743" t="s">
        <v>200</v>
      </c>
      <c r="Q2743" t="s">
        <v>698</v>
      </c>
      <c r="R2743" s="19">
        <v>46.72</v>
      </c>
      <c r="S2743" s="17">
        <v>5</v>
      </c>
      <c r="T2743" s="20">
        <v>0.2</v>
      </c>
      <c r="U2743" s="19">
        <v>17.52</v>
      </c>
      <c r="V2743" s="20">
        <f t="shared" si="210"/>
        <v>0.375</v>
      </c>
      <c r="W2743" s="17">
        <f t="shared" si="211"/>
        <v>2016</v>
      </c>
      <c r="X2743" t="str">
        <f t="shared" si="212"/>
        <v>Feb-2016</v>
      </c>
      <c r="Y2743" s="17">
        <f t="shared" si="213"/>
        <v>2</v>
      </c>
      <c r="Z2743" t="str">
        <f t="shared" si="214"/>
        <v>11-20%</v>
      </c>
      <c r="AA2743" s="17">
        <f>IF(COUNTIF($B$2:B2743,B2743)=1,1,0)</f>
        <v>1</v>
      </c>
      <c r="AB2743" s="17">
        <f>IF(COUNTIF($F$2:F2743,F2743)=1,1,0)</f>
        <v>0</v>
      </c>
    </row>
    <row r="2744" spans="1:28" x14ac:dyDescent="0.2">
      <c r="A2744" s="17">
        <v>2743</v>
      </c>
      <c r="B2744" t="s">
        <v>5934</v>
      </c>
      <c r="C2744" s="18">
        <v>41947</v>
      </c>
      <c r="D2744" s="18">
        <v>41951</v>
      </c>
      <c r="E2744" t="s">
        <v>77</v>
      </c>
      <c r="F2744" t="s">
        <v>5935</v>
      </c>
      <c r="G2744" t="s">
        <v>5936</v>
      </c>
      <c r="H2744" t="s">
        <v>53</v>
      </c>
      <c r="I2744" t="s">
        <v>54</v>
      </c>
      <c r="J2744" t="s">
        <v>977</v>
      </c>
      <c r="K2744" t="s">
        <v>70</v>
      </c>
      <c r="L2744">
        <v>92037</v>
      </c>
      <c r="M2744" t="s">
        <v>71</v>
      </c>
      <c r="N2744" t="s">
        <v>5733</v>
      </c>
      <c r="O2744" t="s">
        <v>59</v>
      </c>
      <c r="P2744" t="s">
        <v>92</v>
      </c>
      <c r="Q2744" t="s">
        <v>5734</v>
      </c>
      <c r="R2744" s="19">
        <v>35.340000000000003</v>
      </c>
      <c r="S2744" s="17">
        <v>2</v>
      </c>
      <c r="T2744" s="20">
        <v>0</v>
      </c>
      <c r="U2744" s="19">
        <v>13.4292</v>
      </c>
      <c r="V2744" s="20">
        <f t="shared" si="210"/>
        <v>0.37999999999999995</v>
      </c>
      <c r="W2744" s="17">
        <f t="shared" si="211"/>
        <v>2014</v>
      </c>
      <c r="X2744" t="str">
        <f t="shared" si="212"/>
        <v>Nov-2014</v>
      </c>
      <c r="Y2744" s="17">
        <f t="shared" si="213"/>
        <v>4</v>
      </c>
      <c r="Z2744" t="str">
        <f t="shared" si="214"/>
        <v>0% (No Discount)</v>
      </c>
      <c r="AA2744" s="17">
        <f>IF(COUNTIF($B$2:B2744,B2744)=1,1,0)</f>
        <v>1</v>
      </c>
      <c r="AB2744" s="17">
        <f>IF(COUNTIF($F$2:F2744,F2744)=1,1,0)</f>
        <v>1</v>
      </c>
    </row>
    <row r="2745" spans="1:28" x14ac:dyDescent="0.2">
      <c r="A2745" s="17">
        <v>2744</v>
      </c>
      <c r="B2745" t="s">
        <v>5937</v>
      </c>
      <c r="C2745" s="18">
        <v>42175</v>
      </c>
      <c r="D2745" s="18">
        <v>42180</v>
      </c>
      <c r="E2745" t="s">
        <v>50</v>
      </c>
      <c r="F2745" t="s">
        <v>382</v>
      </c>
      <c r="G2745" t="s">
        <v>383</v>
      </c>
      <c r="H2745" t="s">
        <v>68</v>
      </c>
      <c r="I2745" t="s">
        <v>54</v>
      </c>
      <c r="J2745" t="s">
        <v>154</v>
      </c>
      <c r="K2745" t="s">
        <v>70</v>
      </c>
      <c r="L2745">
        <v>94122</v>
      </c>
      <c r="M2745" t="s">
        <v>71</v>
      </c>
      <c r="N2745" t="s">
        <v>2339</v>
      </c>
      <c r="O2745" t="s">
        <v>59</v>
      </c>
      <c r="P2745" t="s">
        <v>92</v>
      </c>
      <c r="Q2745" t="s">
        <v>2340</v>
      </c>
      <c r="R2745" s="19">
        <v>257.64</v>
      </c>
      <c r="S2745" s="17">
        <v>6</v>
      </c>
      <c r="T2745" s="20">
        <v>0</v>
      </c>
      <c r="U2745" s="19">
        <v>100.4796</v>
      </c>
      <c r="V2745" s="20">
        <f t="shared" si="210"/>
        <v>0.39</v>
      </c>
      <c r="W2745" s="17">
        <f t="shared" si="211"/>
        <v>2015</v>
      </c>
      <c r="X2745" t="str">
        <f t="shared" si="212"/>
        <v>Jun-2015</v>
      </c>
      <c r="Y2745" s="17">
        <f t="shared" si="213"/>
        <v>5</v>
      </c>
      <c r="Z2745" t="str">
        <f t="shared" si="214"/>
        <v>0% (No Discount)</v>
      </c>
      <c r="AA2745" s="17">
        <f>IF(COUNTIF($B$2:B2745,B2745)=1,1,0)</f>
        <v>1</v>
      </c>
      <c r="AB2745" s="17">
        <f>IF(COUNTIF($F$2:F2745,F2745)=1,1,0)</f>
        <v>0</v>
      </c>
    </row>
    <row r="2746" spans="1:28" x14ac:dyDescent="0.2">
      <c r="A2746" s="17">
        <v>2745</v>
      </c>
      <c r="B2746" t="s">
        <v>5937</v>
      </c>
      <c r="C2746" s="18">
        <v>42175</v>
      </c>
      <c r="D2746" s="18">
        <v>42180</v>
      </c>
      <c r="E2746" t="s">
        <v>50</v>
      </c>
      <c r="F2746" t="s">
        <v>382</v>
      </c>
      <c r="G2746" t="s">
        <v>383</v>
      </c>
      <c r="H2746" t="s">
        <v>68</v>
      </c>
      <c r="I2746" t="s">
        <v>54</v>
      </c>
      <c r="J2746" t="s">
        <v>154</v>
      </c>
      <c r="K2746" t="s">
        <v>70</v>
      </c>
      <c r="L2746">
        <v>94122</v>
      </c>
      <c r="M2746" t="s">
        <v>71</v>
      </c>
      <c r="N2746" t="s">
        <v>340</v>
      </c>
      <c r="O2746" t="s">
        <v>98</v>
      </c>
      <c r="P2746" t="s">
        <v>99</v>
      </c>
      <c r="Q2746" t="s">
        <v>341</v>
      </c>
      <c r="R2746" s="19">
        <v>125.976</v>
      </c>
      <c r="S2746" s="17">
        <v>3</v>
      </c>
      <c r="T2746" s="20">
        <v>0.2</v>
      </c>
      <c r="U2746" s="19">
        <v>47.241</v>
      </c>
      <c r="V2746" s="20">
        <f t="shared" si="210"/>
        <v>0.375</v>
      </c>
      <c r="W2746" s="17">
        <f t="shared" si="211"/>
        <v>2015</v>
      </c>
      <c r="X2746" t="str">
        <f t="shared" si="212"/>
        <v>Jun-2015</v>
      </c>
      <c r="Y2746" s="17">
        <f t="shared" si="213"/>
        <v>5</v>
      </c>
      <c r="Z2746" t="str">
        <f t="shared" si="214"/>
        <v>11-20%</v>
      </c>
      <c r="AA2746" s="17">
        <f>IF(COUNTIF($B$2:B2746,B2746)=1,1,0)</f>
        <v>0</v>
      </c>
      <c r="AB2746" s="17">
        <f>IF(COUNTIF($F$2:F2746,F2746)=1,1,0)</f>
        <v>0</v>
      </c>
    </row>
    <row r="2747" spans="1:28" x14ac:dyDescent="0.2">
      <c r="A2747" s="17">
        <v>2746</v>
      </c>
      <c r="B2747" t="s">
        <v>5938</v>
      </c>
      <c r="C2747" s="18">
        <v>42954</v>
      </c>
      <c r="D2747" s="18">
        <v>42958</v>
      </c>
      <c r="E2747" t="s">
        <v>50</v>
      </c>
      <c r="F2747" t="s">
        <v>2112</v>
      </c>
      <c r="G2747" t="s">
        <v>2113</v>
      </c>
      <c r="H2747" t="s">
        <v>53</v>
      </c>
      <c r="I2747" t="s">
        <v>54</v>
      </c>
      <c r="J2747" t="s">
        <v>1553</v>
      </c>
      <c r="K2747" t="s">
        <v>115</v>
      </c>
      <c r="L2747">
        <v>28540</v>
      </c>
      <c r="M2747" t="s">
        <v>57</v>
      </c>
      <c r="N2747" t="s">
        <v>1626</v>
      </c>
      <c r="O2747" t="s">
        <v>98</v>
      </c>
      <c r="P2747" t="s">
        <v>188</v>
      </c>
      <c r="Q2747" t="s">
        <v>1627</v>
      </c>
      <c r="R2747" s="19">
        <v>79.992000000000004</v>
      </c>
      <c r="S2747" s="17">
        <v>1</v>
      </c>
      <c r="T2747" s="20">
        <v>0.2</v>
      </c>
      <c r="U2747" s="19">
        <v>21.997800000000002</v>
      </c>
      <c r="V2747" s="20">
        <f t="shared" si="210"/>
        <v>0.27500000000000002</v>
      </c>
      <c r="W2747" s="17">
        <f t="shared" si="211"/>
        <v>2017</v>
      </c>
      <c r="X2747" t="str">
        <f t="shared" si="212"/>
        <v>Aug-2017</v>
      </c>
      <c r="Y2747" s="17">
        <f t="shared" si="213"/>
        <v>4</v>
      </c>
      <c r="Z2747" t="str">
        <f t="shared" si="214"/>
        <v>11-20%</v>
      </c>
      <c r="AA2747" s="17">
        <f>IF(COUNTIF($B$2:B2747,B2747)=1,1,0)</f>
        <v>1</v>
      </c>
      <c r="AB2747" s="17">
        <f>IF(COUNTIF($F$2:F2747,F2747)=1,1,0)</f>
        <v>0</v>
      </c>
    </row>
    <row r="2748" spans="1:28" x14ac:dyDescent="0.2">
      <c r="A2748" s="17">
        <v>2747</v>
      </c>
      <c r="B2748" t="s">
        <v>5939</v>
      </c>
      <c r="C2748" s="18">
        <v>41771</v>
      </c>
      <c r="D2748" s="18">
        <v>41776</v>
      </c>
      <c r="E2748" t="s">
        <v>77</v>
      </c>
      <c r="F2748" t="s">
        <v>3486</v>
      </c>
      <c r="G2748" t="s">
        <v>3487</v>
      </c>
      <c r="H2748" t="s">
        <v>53</v>
      </c>
      <c r="I2748" t="s">
        <v>54</v>
      </c>
      <c r="J2748" t="s">
        <v>640</v>
      </c>
      <c r="K2748" t="s">
        <v>1275</v>
      </c>
      <c r="L2748">
        <v>2038</v>
      </c>
      <c r="M2748" t="s">
        <v>175</v>
      </c>
      <c r="N2748" t="s">
        <v>2378</v>
      </c>
      <c r="O2748" t="s">
        <v>59</v>
      </c>
      <c r="P2748" t="s">
        <v>83</v>
      </c>
      <c r="Q2748" t="s">
        <v>2379</v>
      </c>
      <c r="R2748" s="19">
        <v>700.05600000000004</v>
      </c>
      <c r="S2748" s="17">
        <v>3</v>
      </c>
      <c r="T2748" s="20">
        <v>0.3</v>
      </c>
      <c r="U2748" s="19">
        <v>-130.0104</v>
      </c>
      <c r="V2748" s="20">
        <f t="shared" si="210"/>
        <v>-0.18571428571428572</v>
      </c>
      <c r="W2748" s="17">
        <f t="shared" si="211"/>
        <v>2014</v>
      </c>
      <c r="X2748" t="str">
        <f t="shared" si="212"/>
        <v>May-2014</v>
      </c>
      <c r="Y2748" s="17">
        <f t="shared" si="213"/>
        <v>5</v>
      </c>
      <c r="Z2748" t="str">
        <f t="shared" si="214"/>
        <v>21-30%</v>
      </c>
      <c r="AA2748" s="17">
        <f>IF(COUNTIF($B$2:B2748,B2748)=1,1,0)</f>
        <v>1</v>
      </c>
      <c r="AB2748" s="17">
        <f>IF(COUNTIF($F$2:F2748,F2748)=1,1,0)</f>
        <v>0</v>
      </c>
    </row>
    <row r="2749" spans="1:28" x14ac:dyDescent="0.2">
      <c r="A2749" s="17">
        <v>2748</v>
      </c>
      <c r="B2749" t="s">
        <v>5940</v>
      </c>
      <c r="C2749" s="18">
        <v>42330</v>
      </c>
      <c r="D2749" s="18">
        <v>42334</v>
      </c>
      <c r="E2749" t="s">
        <v>77</v>
      </c>
      <c r="F2749" t="s">
        <v>3375</v>
      </c>
      <c r="G2749" t="s">
        <v>3376</v>
      </c>
      <c r="H2749" t="s">
        <v>129</v>
      </c>
      <c r="I2749" t="s">
        <v>54</v>
      </c>
      <c r="J2749" t="s">
        <v>5941</v>
      </c>
      <c r="K2749" t="s">
        <v>131</v>
      </c>
      <c r="L2749">
        <v>75034</v>
      </c>
      <c r="M2749" t="s">
        <v>132</v>
      </c>
      <c r="N2749" t="s">
        <v>5942</v>
      </c>
      <c r="O2749" t="s">
        <v>98</v>
      </c>
      <c r="P2749" t="s">
        <v>188</v>
      </c>
      <c r="Q2749" t="s">
        <v>5943</v>
      </c>
      <c r="R2749" s="19">
        <v>27.167999999999999</v>
      </c>
      <c r="S2749" s="17">
        <v>4</v>
      </c>
      <c r="T2749" s="20">
        <v>0.2</v>
      </c>
      <c r="U2749" s="19">
        <v>-1.3584000000000001</v>
      </c>
      <c r="V2749" s="20">
        <f t="shared" si="210"/>
        <v>-0.05</v>
      </c>
      <c r="W2749" s="17">
        <f t="shared" si="211"/>
        <v>2015</v>
      </c>
      <c r="X2749" t="str">
        <f t="shared" si="212"/>
        <v>Nov-2015</v>
      </c>
      <c r="Y2749" s="17">
        <f t="shared" si="213"/>
        <v>4</v>
      </c>
      <c r="Z2749" t="str">
        <f t="shared" si="214"/>
        <v>11-20%</v>
      </c>
      <c r="AA2749" s="17">
        <f>IF(COUNTIF($B$2:B2749,B2749)=1,1,0)</f>
        <v>1</v>
      </c>
      <c r="AB2749" s="17">
        <f>IF(COUNTIF($F$2:F2749,F2749)=1,1,0)</f>
        <v>0</v>
      </c>
    </row>
    <row r="2750" spans="1:28" x14ac:dyDescent="0.2">
      <c r="A2750" s="17">
        <v>2749</v>
      </c>
      <c r="B2750" t="s">
        <v>5944</v>
      </c>
      <c r="C2750" s="18">
        <v>42342</v>
      </c>
      <c r="D2750" s="18">
        <v>42346</v>
      </c>
      <c r="E2750" t="s">
        <v>77</v>
      </c>
      <c r="F2750" t="s">
        <v>5945</v>
      </c>
      <c r="G2750" t="s">
        <v>5946</v>
      </c>
      <c r="H2750" t="s">
        <v>53</v>
      </c>
      <c r="I2750" t="s">
        <v>54</v>
      </c>
      <c r="J2750" t="s">
        <v>5682</v>
      </c>
      <c r="K2750" t="s">
        <v>81</v>
      </c>
      <c r="L2750">
        <v>32303</v>
      </c>
      <c r="M2750" t="s">
        <v>57</v>
      </c>
      <c r="N2750" t="s">
        <v>5424</v>
      </c>
      <c r="O2750" t="s">
        <v>73</v>
      </c>
      <c r="P2750" t="s">
        <v>102</v>
      </c>
      <c r="Q2750" t="s">
        <v>5425</v>
      </c>
      <c r="R2750" s="19">
        <v>8.2260000000000009</v>
      </c>
      <c r="S2750" s="17">
        <v>3</v>
      </c>
      <c r="T2750" s="20">
        <v>0.7</v>
      </c>
      <c r="U2750" s="19">
        <v>-6.0324</v>
      </c>
      <c r="V2750" s="20">
        <f t="shared" si="210"/>
        <v>-0.73333333333333328</v>
      </c>
      <c r="W2750" s="17">
        <f t="shared" si="211"/>
        <v>2015</v>
      </c>
      <c r="X2750" t="str">
        <f t="shared" si="212"/>
        <v>Dec-2015</v>
      </c>
      <c r="Y2750" s="17">
        <f t="shared" si="213"/>
        <v>4</v>
      </c>
      <c r="Z2750" t="str">
        <f t="shared" si="214"/>
        <v>Over 50%</v>
      </c>
      <c r="AA2750" s="17">
        <f>IF(COUNTIF($B$2:B2750,B2750)=1,1,0)</f>
        <v>1</v>
      </c>
      <c r="AB2750" s="17">
        <f>IF(COUNTIF($F$2:F2750,F2750)=1,1,0)</f>
        <v>1</v>
      </c>
    </row>
    <row r="2751" spans="1:28" x14ac:dyDescent="0.2">
      <c r="A2751" s="17">
        <v>2750</v>
      </c>
      <c r="B2751" t="s">
        <v>5947</v>
      </c>
      <c r="C2751" s="18">
        <v>41798</v>
      </c>
      <c r="D2751" s="18">
        <v>41804</v>
      </c>
      <c r="E2751" t="s">
        <v>77</v>
      </c>
      <c r="F2751" t="s">
        <v>1984</v>
      </c>
      <c r="G2751" t="s">
        <v>1985</v>
      </c>
      <c r="H2751" t="s">
        <v>53</v>
      </c>
      <c r="I2751" t="s">
        <v>54</v>
      </c>
      <c r="J2751" t="s">
        <v>122</v>
      </c>
      <c r="K2751" t="s">
        <v>123</v>
      </c>
      <c r="L2751">
        <v>98115</v>
      </c>
      <c r="M2751" t="s">
        <v>71</v>
      </c>
      <c r="N2751" t="s">
        <v>5948</v>
      </c>
      <c r="O2751" t="s">
        <v>59</v>
      </c>
      <c r="P2751" t="s">
        <v>63</v>
      </c>
      <c r="Q2751" t="s">
        <v>5949</v>
      </c>
      <c r="R2751" s="19">
        <v>585.55200000000002</v>
      </c>
      <c r="S2751" s="17">
        <v>3</v>
      </c>
      <c r="T2751" s="20">
        <v>0.2</v>
      </c>
      <c r="U2751" s="19">
        <v>73.194000000000003</v>
      </c>
      <c r="V2751" s="20">
        <f t="shared" si="210"/>
        <v>0.125</v>
      </c>
      <c r="W2751" s="17">
        <f t="shared" si="211"/>
        <v>2014</v>
      </c>
      <c r="X2751" t="str">
        <f t="shared" si="212"/>
        <v>Jun-2014</v>
      </c>
      <c r="Y2751" s="17">
        <f t="shared" si="213"/>
        <v>6</v>
      </c>
      <c r="Z2751" t="str">
        <f t="shared" si="214"/>
        <v>11-20%</v>
      </c>
      <c r="AA2751" s="17">
        <f>IF(COUNTIF($B$2:B2751,B2751)=1,1,0)</f>
        <v>1</v>
      </c>
      <c r="AB2751" s="17">
        <f>IF(COUNTIF($F$2:F2751,F2751)=1,1,0)</f>
        <v>0</v>
      </c>
    </row>
    <row r="2752" spans="1:28" x14ac:dyDescent="0.2">
      <c r="A2752" s="17">
        <v>2751</v>
      </c>
      <c r="B2752" t="s">
        <v>5950</v>
      </c>
      <c r="C2752" s="18">
        <v>41859</v>
      </c>
      <c r="D2752" s="18">
        <v>41862</v>
      </c>
      <c r="E2752" t="s">
        <v>50</v>
      </c>
      <c r="F2752" t="s">
        <v>5487</v>
      </c>
      <c r="G2752" t="s">
        <v>5488</v>
      </c>
      <c r="H2752" t="s">
        <v>53</v>
      </c>
      <c r="I2752" t="s">
        <v>54</v>
      </c>
      <c r="J2752" t="s">
        <v>5951</v>
      </c>
      <c r="K2752" t="s">
        <v>70</v>
      </c>
      <c r="L2752">
        <v>95687</v>
      </c>
      <c r="M2752" t="s">
        <v>71</v>
      </c>
      <c r="N2752" t="s">
        <v>5952</v>
      </c>
      <c r="O2752" t="s">
        <v>73</v>
      </c>
      <c r="P2752" t="s">
        <v>86</v>
      </c>
      <c r="Q2752" t="s">
        <v>5953</v>
      </c>
      <c r="R2752" s="19">
        <v>423.28</v>
      </c>
      <c r="S2752" s="17">
        <v>11</v>
      </c>
      <c r="T2752" s="20">
        <v>0</v>
      </c>
      <c r="U2752" s="19">
        <v>110.0528</v>
      </c>
      <c r="V2752" s="20">
        <f t="shared" si="210"/>
        <v>0.26</v>
      </c>
      <c r="W2752" s="17">
        <f t="shared" si="211"/>
        <v>2014</v>
      </c>
      <c r="X2752" t="str">
        <f t="shared" si="212"/>
        <v>Aug-2014</v>
      </c>
      <c r="Y2752" s="17">
        <f t="shared" si="213"/>
        <v>3</v>
      </c>
      <c r="Z2752" t="str">
        <f t="shared" si="214"/>
        <v>0% (No Discount)</v>
      </c>
      <c r="AA2752" s="17">
        <f>IF(COUNTIF($B$2:B2752,B2752)=1,1,0)</f>
        <v>1</v>
      </c>
      <c r="AB2752" s="17">
        <f>IF(COUNTIF($F$2:F2752,F2752)=1,1,0)</f>
        <v>0</v>
      </c>
    </row>
    <row r="2753" spans="1:28" x14ac:dyDescent="0.2">
      <c r="A2753" s="17">
        <v>2752</v>
      </c>
      <c r="B2753" t="s">
        <v>5954</v>
      </c>
      <c r="C2753" s="18">
        <v>41785</v>
      </c>
      <c r="D2753" s="18">
        <v>41789</v>
      </c>
      <c r="E2753" t="s">
        <v>77</v>
      </c>
      <c r="F2753" t="s">
        <v>4408</v>
      </c>
      <c r="G2753" t="s">
        <v>4409</v>
      </c>
      <c r="H2753" t="s">
        <v>53</v>
      </c>
      <c r="I2753" t="s">
        <v>54</v>
      </c>
      <c r="J2753" t="s">
        <v>69</v>
      </c>
      <c r="K2753" t="s">
        <v>70</v>
      </c>
      <c r="L2753">
        <v>90008</v>
      </c>
      <c r="M2753" t="s">
        <v>71</v>
      </c>
      <c r="N2753" t="s">
        <v>4655</v>
      </c>
      <c r="O2753" t="s">
        <v>59</v>
      </c>
      <c r="P2753" t="s">
        <v>63</v>
      </c>
      <c r="Q2753" t="s">
        <v>4656</v>
      </c>
      <c r="R2753" s="19">
        <v>225.29599999999999</v>
      </c>
      <c r="S2753" s="17">
        <v>2</v>
      </c>
      <c r="T2753" s="20">
        <v>0.2</v>
      </c>
      <c r="U2753" s="19">
        <v>22.529599999999999</v>
      </c>
      <c r="V2753" s="20">
        <f t="shared" si="210"/>
        <v>9.9999999999999992E-2</v>
      </c>
      <c r="W2753" s="17">
        <f t="shared" si="211"/>
        <v>2014</v>
      </c>
      <c r="X2753" t="str">
        <f t="shared" si="212"/>
        <v>May-2014</v>
      </c>
      <c r="Y2753" s="17">
        <f t="shared" si="213"/>
        <v>4</v>
      </c>
      <c r="Z2753" t="str">
        <f t="shared" si="214"/>
        <v>11-20%</v>
      </c>
      <c r="AA2753" s="17">
        <f>IF(COUNTIF($B$2:B2753,B2753)=1,1,0)</f>
        <v>1</v>
      </c>
      <c r="AB2753" s="17">
        <f>IF(COUNTIF($F$2:F2753,F2753)=1,1,0)</f>
        <v>0</v>
      </c>
    </row>
    <row r="2754" spans="1:28" x14ac:dyDescent="0.2">
      <c r="A2754" s="17">
        <v>2753</v>
      </c>
      <c r="B2754" t="s">
        <v>5955</v>
      </c>
      <c r="C2754" s="18">
        <v>42111</v>
      </c>
      <c r="D2754" s="18">
        <v>42115</v>
      </c>
      <c r="E2754" t="s">
        <v>77</v>
      </c>
      <c r="F2754" t="s">
        <v>5956</v>
      </c>
      <c r="G2754" t="s">
        <v>5957</v>
      </c>
      <c r="H2754" t="s">
        <v>53</v>
      </c>
      <c r="I2754" t="s">
        <v>54</v>
      </c>
      <c r="J2754" t="s">
        <v>154</v>
      </c>
      <c r="K2754" t="s">
        <v>70</v>
      </c>
      <c r="L2754">
        <v>94122</v>
      </c>
      <c r="M2754" t="s">
        <v>71</v>
      </c>
      <c r="N2754" t="s">
        <v>4259</v>
      </c>
      <c r="O2754" t="s">
        <v>73</v>
      </c>
      <c r="P2754" t="s">
        <v>95</v>
      </c>
      <c r="Q2754" t="s">
        <v>4260</v>
      </c>
      <c r="R2754" s="19">
        <v>5.56</v>
      </c>
      <c r="S2754" s="17">
        <v>2</v>
      </c>
      <c r="T2754" s="20">
        <v>0</v>
      </c>
      <c r="U2754" s="19">
        <v>2.2240000000000002</v>
      </c>
      <c r="V2754" s="20">
        <f t="shared" ref="V2754:V2817" si="215">IFERROR(U2754/R2754,0)</f>
        <v>0.40000000000000008</v>
      </c>
      <c r="W2754" s="17">
        <f t="shared" ref="W2754:W2817" si="216">YEAR(C2754)</f>
        <v>2015</v>
      </c>
      <c r="X2754" t="str">
        <f t="shared" ref="X2754:X2817" si="217">TEXT(C2754,"mmm-yyyy")</f>
        <v>Apr-2015</v>
      </c>
      <c r="Y2754" s="17">
        <f t="shared" ref="Y2754:Y2817" si="218">D2754-C2754</f>
        <v>4</v>
      </c>
      <c r="Z2754" t="str">
        <f t="shared" ref="Z2754:Z2817" si="219">IF(T2754=0,"0% (No Discount)",IF(T2754&lt;=0.1,"1-10%",IF(T2754&lt;=0.2,"11-20%",IF(T2754&lt;=0.3,"21-30%",IF(T2754&lt;=0.4,"31-40%",IF(T2754&lt;=0.5,"41-50%","Over 50%"))))))</f>
        <v>0% (No Discount)</v>
      </c>
      <c r="AA2754" s="17">
        <f>IF(COUNTIF($B$2:B2754,B2754)=1,1,0)</f>
        <v>1</v>
      </c>
      <c r="AB2754" s="17">
        <f>IF(COUNTIF($F$2:F2754,F2754)=1,1,0)</f>
        <v>1</v>
      </c>
    </row>
    <row r="2755" spans="1:28" x14ac:dyDescent="0.2">
      <c r="A2755" s="17">
        <v>2754</v>
      </c>
      <c r="B2755" t="s">
        <v>5955</v>
      </c>
      <c r="C2755" s="18">
        <v>42111</v>
      </c>
      <c r="D2755" s="18">
        <v>42115</v>
      </c>
      <c r="E2755" t="s">
        <v>77</v>
      </c>
      <c r="F2755" t="s">
        <v>5956</v>
      </c>
      <c r="G2755" t="s">
        <v>5957</v>
      </c>
      <c r="H2755" t="s">
        <v>53</v>
      </c>
      <c r="I2755" t="s">
        <v>54</v>
      </c>
      <c r="J2755" t="s">
        <v>154</v>
      </c>
      <c r="K2755" t="s">
        <v>70</v>
      </c>
      <c r="L2755">
        <v>94122</v>
      </c>
      <c r="M2755" t="s">
        <v>71</v>
      </c>
      <c r="N2755" t="s">
        <v>2457</v>
      </c>
      <c r="O2755" t="s">
        <v>98</v>
      </c>
      <c r="P2755" t="s">
        <v>188</v>
      </c>
      <c r="Q2755" t="s">
        <v>2458</v>
      </c>
      <c r="R2755" s="19">
        <v>323.37</v>
      </c>
      <c r="S2755" s="17">
        <v>3</v>
      </c>
      <c r="T2755" s="20">
        <v>0</v>
      </c>
      <c r="U2755" s="19">
        <v>129.34800000000001</v>
      </c>
      <c r="V2755" s="20">
        <f t="shared" si="215"/>
        <v>0.4</v>
      </c>
      <c r="W2755" s="17">
        <f t="shared" si="216"/>
        <v>2015</v>
      </c>
      <c r="X2755" t="str">
        <f t="shared" si="217"/>
        <v>Apr-2015</v>
      </c>
      <c r="Y2755" s="17">
        <f t="shared" si="218"/>
        <v>4</v>
      </c>
      <c r="Z2755" t="str">
        <f t="shared" si="219"/>
        <v>0% (No Discount)</v>
      </c>
      <c r="AA2755" s="17">
        <f>IF(COUNTIF($B$2:B2755,B2755)=1,1,0)</f>
        <v>0</v>
      </c>
      <c r="AB2755" s="17">
        <f>IF(COUNTIF($F$2:F2755,F2755)=1,1,0)</f>
        <v>0</v>
      </c>
    </row>
    <row r="2756" spans="1:28" x14ac:dyDescent="0.2">
      <c r="A2756" s="17">
        <v>2755</v>
      </c>
      <c r="B2756" t="s">
        <v>5955</v>
      </c>
      <c r="C2756" s="18">
        <v>42111</v>
      </c>
      <c r="D2756" s="18">
        <v>42115</v>
      </c>
      <c r="E2756" t="s">
        <v>77</v>
      </c>
      <c r="F2756" t="s">
        <v>5956</v>
      </c>
      <c r="G2756" t="s">
        <v>5957</v>
      </c>
      <c r="H2756" t="s">
        <v>53</v>
      </c>
      <c r="I2756" t="s">
        <v>54</v>
      </c>
      <c r="J2756" t="s">
        <v>154</v>
      </c>
      <c r="K2756" t="s">
        <v>70</v>
      </c>
      <c r="L2756">
        <v>94122</v>
      </c>
      <c r="M2756" t="s">
        <v>71</v>
      </c>
      <c r="N2756" t="s">
        <v>3818</v>
      </c>
      <c r="O2756" t="s">
        <v>98</v>
      </c>
      <c r="P2756" t="s">
        <v>99</v>
      </c>
      <c r="Q2756" t="s">
        <v>5740</v>
      </c>
      <c r="R2756" s="19">
        <v>783.96</v>
      </c>
      <c r="S2756" s="17">
        <v>5</v>
      </c>
      <c r="T2756" s="20">
        <v>0.2</v>
      </c>
      <c r="U2756" s="19">
        <v>68.596500000000006</v>
      </c>
      <c r="V2756" s="20">
        <f t="shared" si="215"/>
        <v>8.7500000000000008E-2</v>
      </c>
      <c r="W2756" s="17">
        <f t="shared" si="216"/>
        <v>2015</v>
      </c>
      <c r="X2756" t="str">
        <f t="shared" si="217"/>
        <v>Apr-2015</v>
      </c>
      <c r="Y2756" s="17">
        <f t="shared" si="218"/>
        <v>4</v>
      </c>
      <c r="Z2756" t="str">
        <f t="shared" si="219"/>
        <v>11-20%</v>
      </c>
      <c r="AA2756" s="17">
        <f>IF(COUNTIF($B$2:B2756,B2756)=1,1,0)</f>
        <v>0</v>
      </c>
      <c r="AB2756" s="17">
        <f>IF(COUNTIF($F$2:F2756,F2756)=1,1,0)</f>
        <v>0</v>
      </c>
    </row>
    <row r="2757" spans="1:28" x14ac:dyDescent="0.2">
      <c r="A2757" s="17">
        <v>2756</v>
      </c>
      <c r="B2757" t="s">
        <v>5955</v>
      </c>
      <c r="C2757" s="18">
        <v>42111</v>
      </c>
      <c r="D2757" s="18">
        <v>42115</v>
      </c>
      <c r="E2757" t="s">
        <v>77</v>
      </c>
      <c r="F2757" t="s">
        <v>5956</v>
      </c>
      <c r="G2757" t="s">
        <v>5957</v>
      </c>
      <c r="H2757" t="s">
        <v>53</v>
      </c>
      <c r="I2757" t="s">
        <v>54</v>
      </c>
      <c r="J2757" t="s">
        <v>154</v>
      </c>
      <c r="K2757" t="s">
        <v>70</v>
      </c>
      <c r="L2757">
        <v>94122</v>
      </c>
      <c r="M2757" t="s">
        <v>71</v>
      </c>
      <c r="N2757" t="s">
        <v>5647</v>
      </c>
      <c r="O2757" t="s">
        <v>73</v>
      </c>
      <c r="P2757" t="s">
        <v>105</v>
      </c>
      <c r="Q2757" t="s">
        <v>5648</v>
      </c>
      <c r="R2757" s="19">
        <v>1447.65</v>
      </c>
      <c r="S2757" s="17">
        <v>5</v>
      </c>
      <c r="T2757" s="20">
        <v>0</v>
      </c>
      <c r="U2757" s="19">
        <v>419.81849999999997</v>
      </c>
      <c r="V2757" s="20">
        <f t="shared" si="215"/>
        <v>0.28999999999999998</v>
      </c>
      <c r="W2757" s="17">
        <f t="shared" si="216"/>
        <v>2015</v>
      </c>
      <c r="X2757" t="str">
        <f t="shared" si="217"/>
        <v>Apr-2015</v>
      </c>
      <c r="Y2757" s="17">
        <f t="shared" si="218"/>
        <v>4</v>
      </c>
      <c r="Z2757" t="str">
        <f t="shared" si="219"/>
        <v>0% (No Discount)</v>
      </c>
      <c r="AA2757" s="17">
        <f>IF(COUNTIF($B$2:B2757,B2757)=1,1,0)</f>
        <v>0</v>
      </c>
      <c r="AB2757" s="17">
        <f>IF(COUNTIF($F$2:F2757,F2757)=1,1,0)</f>
        <v>0</v>
      </c>
    </row>
    <row r="2758" spans="1:28" x14ac:dyDescent="0.2">
      <c r="A2758" s="17">
        <v>2757</v>
      </c>
      <c r="B2758" t="s">
        <v>5955</v>
      </c>
      <c r="C2758" s="18">
        <v>42111</v>
      </c>
      <c r="D2758" s="18">
        <v>42115</v>
      </c>
      <c r="E2758" t="s">
        <v>77</v>
      </c>
      <c r="F2758" t="s">
        <v>5956</v>
      </c>
      <c r="G2758" t="s">
        <v>5957</v>
      </c>
      <c r="H2758" t="s">
        <v>53</v>
      </c>
      <c r="I2758" t="s">
        <v>54</v>
      </c>
      <c r="J2758" t="s">
        <v>154</v>
      </c>
      <c r="K2758" t="s">
        <v>70</v>
      </c>
      <c r="L2758">
        <v>94122</v>
      </c>
      <c r="M2758" t="s">
        <v>71</v>
      </c>
      <c r="N2758" t="s">
        <v>5472</v>
      </c>
      <c r="O2758" t="s">
        <v>73</v>
      </c>
      <c r="P2758" t="s">
        <v>117</v>
      </c>
      <c r="Q2758" t="s">
        <v>5473</v>
      </c>
      <c r="R2758" s="19">
        <v>11.96</v>
      </c>
      <c r="S2758" s="17">
        <v>2</v>
      </c>
      <c r="T2758" s="20">
        <v>0</v>
      </c>
      <c r="U2758" s="19">
        <v>5.8604000000000003</v>
      </c>
      <c r="V2758" s="20">
        <f t="shared" si="215"/>
        <v>0.49</v>
      </c>
      <c r="W2758" s="17">
        <f t="shared" si="216"/>
        <v>2015</v>
      </c>
      <c r="X2758" t="str">
        <f t="shared" si="217"/>
        <v>Apr-2015</v>
      </c>
      <c r="Y2758" s="17">
        <f t="shared" si="218"/>
        <v>4</v>
      </c>
      <c r="Z2758" t="str">
        <f t="shared" si="219"/>
        <v>0% (No Discount)</v>
      </c>
      <c r="AA2758" s="17">
        <f>IF(COUNTIF($B$2:B2758,B2758)=1,1,0)</f>
        <v>0</v>
      </c>
      <c r="AB2758" s="17">
        <f>IF(COUNTIF($F$2:F2758,F2758)=1,1,0)</f>
        <v>0</v>
      </c>
    </row>
    <row r="2759" spans="1:28" x14ac:dyDescent="0.2">
      <c r="A2759" s="17">
        <v>2758</v>
      </c>
      <c r="B2759" t="s">
        <v>5958</v>
      </c>
      <c r="C2759" s="18">
        <v>42532</v>
      </c>
      <c r="D2759" s="18">
        <v>42534</v>
      </c>
      <c r="E2759" t="s">
        <v>50</v>
      </c>
      <c r="F2759" t="s">
        <v>2523</v>
      </c>
      <c r="G2759" t="s">
        <v>2524</v>
      </c>
      <c r="H2759" t="s">
        <v>53</v>
      </c>
      <c r="I2759" t="s">
        <v>54</v>
      </c>
      <c r="J2759" t="s">
        <v>293</v>
      </c>
      <c r="K2759" t="s">
        <v>294</v>
      </c>
      <c r="L2759">
        <v>10035</v>
      </c>
      <c r="M2759" t="s">
        <v>175</v>
      </c>
      <c r="N2759" t="s">
        <v>2597</v>
      </c>
      <c r="O2759" t="s">
        <v>98</v>
      </c>
      <c r="P2759" t="s">
        <v>188</v>
      </c>
      <c r="Q2759" t="s">
        <v>2598</v>
      </c>
      <c r="R2759" s="19">
        <v>239.97</v>
      </c>
      <c r="S2759" s="17">
        <v>3</v>
      </c>
      <c r="T2759" s="20">
        <v>0</v>
      </c>
      <c r="U2759" s="19">
        <v>71.991</v>
      </c>
      <c r="V2759" s="20">
        <f t="shared" si="215"/>
        <v>0.3</v>
      </c>
      <c r="W2759" s="17">
        <f t="shared" si="216"/>
        <v>2016</v>
      </c>
      <c r="X2759" t="str">
        <f t="shared" si="217"/>
        <v>Jun-2016</v>
      </c>
      <c r="Y2759" s="17">
        <f t="shared" si="218"/>
        <v>2</v>
      </c>
      <c r="Z2759" t="str">
        <f t="shared" si="219"/>
        <v>0% (No Discount)</v>
      </c>
      <c r="AA2759" s="17">
        <f>IF(COUNTIF($B$2:B2759,B2759)=1,1,0)</f>
        <v>1</v>
      </c>
      <c r="AB2759" s="17">
        <f>IF(COUNTIF($F$2:F2759,F2759)=1,1,0)</f>
        <v>0</v>
      </c>
    </row>
    <row r="2760" spans="1:28" x14ac:dyDescent="0.2">
      <c r="A2760" s="17">
        <v>2759</v>
      </c>
      <c r="B2760" t="s">
        <v>5959</v>
      </c>
      <c r="C2760" s="18">
        <v>42440</v>
      </c>
      <c r="D2760" s="18">
        <v>42444</v>
      </c>
      <c r="E2760" t="s">
        <v>77</v>
      </c>
      <c r="F2760" t="s">
        <v>5960</v>
      </c>
      <c r="G2760" t="s">
        <v>5961</v>
      </c>
      <c r="H2760" t="s">
        <v>129</v>
      </c>
      <c r="I2760" t="s">
        <v>54</v>
      </c>
      <c r="J2760" t="s">
        <v>524</v>
      </c>
      <c r="K2760" t="s">
        <v>1302</v>
      </c>
      <c r="L2760">
        <v>31907</v>
      </c>
      <c r="M2760" t="s">
        <v>57</v>
      </c>
      <c r="N2760" t="s">
        <v>3992</v>
      </c>
      <c r="O2760" t="s">
        <v>59</v>
      </c>
      <c r="P2760" t="s">
        <v>92</v>
      </c>
      <c r="Q2760" t="s">
        <v>5805</v>
      </c>
      <c r="R2760" s="19">
        <v>76.92</v>
      </c>
      <c r="S2760" s="17">
        <v>4</v>
      </c>
      <c r="T2760" s="20">
        <v>0</v>
      </c>
      <c r="U2760" s="19">
        <v>31.537199999999999</v>
      </c>
      <c r="V2760" s="20">
        <f t="shared" si="215"/>
        <v>0.41</v>
      </c>
      <c r="W2760" s="17">
        <f t="shared" si="216"/>
        <v>2016</v>
      </c>
      <c r="X2760" t="str">
        <f t="shared" si="217"/>
        <v>Mar-2016</v>
      </c>
      <c r="Y2760" s="17">
        <f t="shared" si="218"/>
        <v>4</v>
      </c>
      <c r="Z2760" t="str">
        <f t="shared" si="219"/>
        <v>0% (No Discount)</v>
      </c>
      <c r="AA2760" s="17">
        <f>IF(COUNTIF($B$2:B2760,B2760)=1,1,0)</f>
        <v>1</v>
      </c>
      <c r="AB2760" s="17">
        <f>IF(COUNTIF($F$2:F2760,F2760)=1,1,0)</f>
        <v>1</v>
      </c>
    </row>
    <row r="2761" spans="1:28" x14ac:dyDescent="0.2">
      <c r="A2761" s="17">
        <v>2760</v>
      </c>
      <c r="B2761" t="s">
        <v>5959</v>
      </c>
      <c r="C2761" s="18">
        <v>42440</v>
      </c>
      <c r="D2761" s="18">
        <v>42444</v>
      </c>
      <c r="E2761" t="s">
        <v>77</v>
      </c>
      <c r="F2761" t="s">
        <v>5960</v>
      </c>
      <c r="G2761" t="s">
        <v>5961</v>
      </c>
      <c r="H2761" t="s">
        <v>129</v>
      </c>
      <c r="I2761" t="s">
        <v>54</v>
      </c>
      <c r="J2761" t="s">
        <v>524</v>
      </c>
      <c r="K2761" t="s">
        <v>1302</v>
      </c>
      <c r="L2761">
        <v>31907</v>
      </c>
      <c r="M2761" t="s">
        <v>57</v>
      </c>
      <c r="N2761" t="s">
        <v>3065</v>
      </c>
      <c r="O2761" t="s">
        <v>73</v>
      </c>
      <c r="P2761" t="s">
        <v>86</v>
      </c>
      <c r="Q2761" t="s">
        <v>3066</v>
      </c>
      <c r="R2761" s="19">
        <v>481.32</v>
      </c>
      <c r="S2761" s="17">
        <v>4</v>
      </c>
      <c r="T2761" s="20">
        <v>0</v>
      </c>
      <c r="U2761" s="19">
        <v>125.14319999999999</v>
      </c>
      <c r="V2761" s="20">
        <f t="shared" si="215"/>
        <v>0.26</v>
      </c>
      <c r="W2761" s="17">
        <f t="shared" si="216"/>
        <v>2016</v>
      </c>
      <c r="X2761" t="str">
        <f t="shared" si="217"/>
        <v>Mar-2016</v>
      </c>
      <c r="Y2761" s="17">
        <f t="shared" si="218"/>
        <v>4</v>
      </c>
      <c r="Z2761" t="str">
        <f t="shared" si="219"/>
        <v>0% (No Discount)</v>
      </c>
      <c r="AA2761" s="17">
        <f>IF(COUNTIF($B$2:B2761,B2761)=1,1,0)</f>
        <v>0</v>
      </c>
      <c r="AB2761" s="17">
        <f>IF(COUNTIF($F$2:F2761,F2761)=1,1,0)</f>
        <v>0</v>
      </c>
    </row>
    <row r="2762" spans="1:28" x14ac:dyDescent="0.2">
      <c r="A2762" s="17">
        <v>2761</v>
      </c>
      <c r="B2762" t="s">
        <v>5962</v>
      </c>
      <c r="C2762" s="18">
        <v>41785</v>
      </c>
      <c r="D2762" s="18">
        <v>41788</v>
      </c>
      <c r="E2762" t="s">
        <v>215</v>
      </c>
      <c r="F2762" t="s">
        <v>5963</v>
      </c>
      <c r="G2762" t="s">
        <v>5964</v>
      </c>
      <c r="H2762" t="s">
        <v>129</v>
      </c>
      <c r="I2762" t="s">
        <v>54</v>
      </c>
      <c r="J2762" t="s">
        <v>3685</v>
      </c>
      <c r="K2762" t="s">
        <v>148</v>
      </c>
      <c r="L2762">
        <v>84107</v>
      </c>
      <c r="M2762" t="s">
        <v>71</v>
      </c>
      <c r="N2762" t="s">
        <v>1470</v>
      </c>
      <c r="O2762" t="s">
        <v>73</v>
      </c>
      <c r="P2762" t="s">
        <v>117</v>
      </c>
      <c r="Q2762" t="s">
        <v>1471</v>
      </c>
      <c r="R2762" s="19">
        <v>48.4</v>
      </c>
      <c r="S2762" s="17">
        <v>5</v>
      </c>
      <c r="T2762" s="20">
        <v>0</v>
      </c>
      <c r="U2762" s="19">
        <v>23.231999999999999</v>
      </c>
      <c r="V2762" s="20">
        <f t="shared" si="215"/>
        <v>0.48</v>
      </c>
      <c r="W2762" s="17">
        <f t="shared" si="216"/>
        <v>2014</v>
      </c>
      <c r="X2762" t="str">
        <f t="shared" si="217"/>
        <v>May-2014</v>
      </c>
      <c r="Y2762" s="17">
        <f t="shared" si="218"/>
        <v>3</v>
      </c>
      <c r="Z2762" t="str">
        <f t="shared" si="219"/>
        <v>0% (No Discount)</v>
      </c>
      <c r="AA2762" s="17">
        <f>IF(COUNTIF($B$2:B2762,B2762)=1,1,0)</f>
        <v>1</v>
      </c>
      <c r="AB2762" s="17">
        <f>IF(COUNTIF($F$2:F2762,F2762)=1,1,0)</f>
        <v>1</v>
      </c>
    </row>
    <row r="2763" spans="1:28" x14ac:dyDescent="0.2">
      <c r="A2763" s="17">
        <v>2762</v>
      </c>
      <c r="B2763" t="s">
        <v>5965</v>
      </c>
      <c r="C2763" s="18">
        <v>43020</v>
      </c>
      <c r="D2763" s="18">
        <v>43022</v>
      </c>
      <c r="E2763" t="s">
        <v>215</v>
      </c>
      <c r="F2763" t="s">
        <v>666</v>
      </c>
      <c r="G2763" t="s">
        <v>667</v>
      </c>
      <c r="H2763" t="s">
        <v>129</v>
      </c>
      <c r="I2763" t="s">
        <v>54</v>
      </c>
      <c r="J2763" t="s">
        <v>154</v>
      </c>
      <c r="K2763" t="s">
        <v>70</v>
      </c>
      <c r="L2763">
        <v>94110</v>
      </c>
      <c r="M2763" t="s">
        <v>71</v>
      </c>
      <c r="N2763" t="s">
        <v>5966</v>
      </c>
      <c r="O2763" t="s">
        <v>98</v>
      </c>
      <c r="P2763" t="s">
        <v>188</v>
      </c>
      <c r="Q2763" t="s">
        <v>5967</v>
      </c>
      <c r="R2763" s="19">
        <v>0.99</v>
      </c>
      <c r="S2763" s="17">
        <v>1</v>
      </c>
      <c r="T2763" s="20">
        <v>0</v>
      </c>
      <c r="U2763" s="19">
        <v>0.43559999999999999</v>
      </c>
      <c r="V2763" s="20">
        <f t="shared" si="215"/>
        <v>0.44</v>
      </c>
      <c r="W2763" s="17">
        <f t="shared" si="216"/>
        <v>2017</v>
      </c>
      <c r="X2763" t="str">
        <f t="shared" si="217"/>
        <v>Oct-2017</v>
      </c>
      <c r="Y2763" s="17">
        <f t="shared" si="218"/>
        <v>2</v>
      </c>
      <c r="Z2763" t="str">
        <f t="shared" si="219"/>
        <v>0% (No Discount)</v>
      </c>
      <c r="AA2763" s="17">
        <f>IF(COUNTIF($B$2:B2763,B2763)=1,1,0)</f>
        <v>1</v>
      </c>
      <c r="AB2763" s="17">
        <f>IF(COUNTIF($F$2:F2763,F2763)=1,1,0)</f>
        <v>0</v>
      </c>
    </row>
    <row r="2764" spans="1:28" x14ac:dyDescent="0.2">
      <c r="A2764" s="17">
        <v>2763</v>
      </c>
      <c r="B2764" t="s">
        <v>5965</v>
      </c>
      <c r="C2764" s="18">
        <v>43020</v>
      </c>
      <c r="D2764" s="18">
        <v>43022</v>
      </c>
      <c r="E2764" t="s">
        <v>215</v>
      </c>
      <c r="F2764" t="s">
        <v>666</v>
      </c>
      <c r="G2764" t="s">
        <v>667</v>
      </c>
      <c r="H2764" t="s">
        <v>129</v>
      </c>
      <c r="I2764" t="s">
        <v>54</v>
      </c>
      <c r="J2764" t="s">
        <v>154</v>
      </c>
      <c r="K2764" t="s">
        <v>70</v>
      </c>
      <c r="L2764">
        <v>94110</v>
      </c>
      <c r="M2764" t="s">
        <v>71</v>
      </c>
      <c r="N2764" t="s">
        <v>3898</v>
      </c>
      <c r="O2764" t="s">
        <v>73</v>
      </c>
      <c r="P2764" t="s">
        <v>102</v>
      </c>
      <c r="Q2764" t="s">
        <v>3899</v>
      </c>
      <c r="R2764" s="19">
        <v>101.84</v>
      </c>
      <c r="S2764" s="17">
        <v>5</v>
      </c>
      <c r="T2764" s="20">
        <v>0.2</v>
      </c>
      <c r="U2764" s="19">
        <v>36.917000000000002</v>
      </c>
      <c r="V2764" s="20">
        <f t="shared" si="215"/>
        <v>0.36249999999999999</v>
      </c>
      <c r="W2764" s="17">
        <f t="shared" si="216"/>
        <v>2017</v>
      </c>
      <c r="X2764" t="str">
        <f t="shared" si="217"/>
        <v>Oct-2017</v>
      </c>
      <c r="Y2764" s="17">
        <f t="shared" si="218"/>
        <v>2</v>
      </c>
      <c r="Z2764" t="str">
        <f t="shared" si="219"/>
        <v>11-20%</v>
      </c>
      <c r="AA2764" s="17">
        <f>IF(COUNTIF($B$2:B2764,B2764)=1,1,0)</f>
        <v>0</v>
      </c>
      <c r="AB2764" s="17">
        <f>IF(COUNTIF($F$2:F2764,F2764)=1,1,0)</f>
        <v>0</v>
      </c>
    </row>
    <row r="2765" spans="1:28" x14ac:dyDescent="0.2">
      <c r="A2765" s="17">
        <v>2764</v>
      </c>
      <c r="B2765" t="s">
        <v>5968</v>
      </c>
      <c r="C2765" s="18">
        <v>42908</v>
      </c>
      <c r="D2765" s="18">
        <v>42914</v>
      </c>
      <c r="E2765" t="s">
        <v>77</v>
      </c>
      <c r="F2765" t="s">
        <v>4087</v>
      </c>
      <c r="G2765" t="s">
        <v>4088</v>
      </c>
      <c r="H2765" t="s">
        <v>129</v>
      </c>
      <c r="I2765" t="s">
        <v>54</v>
      </c>
      <c r="J2765" t="s">
        <v>173</v>
      </c>
      <c r="K2765" t="s">
        <v>174</v>
      </c>
      <c r="L2765">
        <v>19140</v>
      </c>
      <c r="M2765" t="s">
        <v>175</v>
      </c>
      <c r="N2765" t="s">
        <v>5969</v>
      </c>
      <c r="O2765" t="s">
        <v>73</v>
      </c>
      <c r="P2765" t="s">
        <v>102</v>
      </c>
      <c r="Q2765" t="s">
        <v>5970</v>
      </c>
      <c r="R2765" s="19">
        <v>10.332000000000001</v>
      </c>
      <c r="S2765" s="17">
        <v>3</v>
      </c>
      <c r="T2765" s="20">
        <v>0.7</v>
      </c>
      <c r="U2765" s="19">
        <v>-7.5768000000000004</v>
      </c>
      <c r="V2765" s="20">
        <f t="shared" si="215"/>
        <v>-0.73333333333333328</v>
      </c>
      <c r="W2765" s="17">
        <f t="shared" si="216"/>
        <v>2017</v>
      </c>
      <c r="X2765" t="str">
        <f t="shared" si="217"/>
        <v>Jun-2017</v>
      </c>
      <c r="Y2765" s="17">
        <f t="shared" si="218"/>
        <v>6</v>
      </c>
      <c r="Z2765" t="str">
        <f t="shared" si="219"/>
        <v>Over 50%</v>
      </c>
      <c r="AA2765" s="17">
        <f>IF(COUNTIF($B$2:B2765,B2765)=1,1,0)</f>
        <v>1</v>
      </c>
      <c r="AB2765" s="17">
        <f>IF(COUNTIF($F$2:F2765,F2765)=1,1,0)</f>
        <v>0</v>
      </c>
    </row>
    <row r="2766" spans="1:28" x14ac:dyDescent="0.2">
      <c r="A2766" s="17">
        <v>2765</v>
      </c>
      <c r="B2766" t="s">
        <v>5968</v>
      </c>
      <c r="C2766" s="18">
        <v>42908</v>
      </c>
      <c r="D2766" s="18">
        <v>42914</v>
      </c>
      <c r="E2766" t="s">
        <v>77</v>
      </c>
      <c r="F2766" t="s">
        <v>4087</v>
      </c>
      <c r="G2766" t="s">
        <v>4088</v>
      </c>
      <c r="H2766" t="s">
        <v>129</v>
      </c>
      <c r="I2766" t="s">
        <v>54</v>
      </c>
      <c r="J2766" t="s">
        <v>173</v>
      </c>
      <c r="K2766" t="s">
        <v>174</v>
      </c>
      <c r="L2766">
        <v>19140</v>
      </c>
      <c r="M2766" t="s">
        <v>175</v>
      </c>
      <c r="N2766" t="s">
        <v>1417</v>
      </c>
      <c r="O2766" t="s">
        <v>73</v>
      </c>
      <c r="P2766" t="s">
        <v>102</v>
      </c>
      <c r="Q2766" t="s">
        <v>1418</v>
      </c>
      <c r="R2766" s="19">
        <v>31.155000000000001</v>
      </c>
      <c r="S2766" s="17">
        <v>5</v>
      </c>
      <c r="T2766" s="20">
        <v>0.7</v>
      </c>
      <c r="U2766" s="19">
        <v>-23.8855</v>
      </c>
      <c r="V2766" s="20">
        <f t="shared" si="215"/>
        <v>-0.76666666666666661</v>
      </c>
      <c r="W2766" s="17">
        <f t="shared" si="216"/>
        <v>2017</v>
      </c>
      <c r="X2766" t="str">
        <f t="shared" si="217"/>
        <v>Jun-2017</v>
      </c>
      <c r="Y2766" s="17">
        <f t="shared" si="218"/>
        <v>6</v>
      </c>
      <c r="Z2766" t="str">
        <f t="shared" si="219"/>
        <v>Over 50%</v>
      </c>
      <c r="AA2766" s="17">
        <f>IF(COUNTIF($B$2:B2766,B2766)=1,1,0)</f>
        <v>0</v>
      </c>
      <c r="AB2766" s="17">
        <f>IF(COUNTIF($F$2:F2766,F2766)=1,1,0)</f>
        <v>0</v>
      </c>
    </row>
    <row r="2767" spans="1:28" x14ac:dyDescent="0.2">
      <c r="A2767" s="17">
        <v>2766</v>
      </c>
      <c r="B2767" t="s">
        <v>5968</v>
      </c>
      <c r="C2767" s="18">
        <v>42908</v>
      </c>
      <c r="D2767" s="18">
        <v>42914</v>
      </c>
      <c r="E2767" t="s">
        <v>77</v>
      </c>
      <c r="F2767" t="s">
        <v>4087</v>
      </c>
      <c r="G2767" t="s">
        <v>4088</v>
      </c>
      <c r="H2767" t="s">
        <v>129</v>
      </c>
      <c r="I2767" t="s">
        <v>54</v>
      </c>
      <c r="J2767" t="s">
        <v>173</v>
      </c>
      <c r="K2767" t="s">
        <v>174</v>
      </c>
      <c r="L2767">
        <v>19140</v>
      </c>
      <c r="M2767" t="s">
        <v>175</v>
      </c>
      <c r="N2767" t="s">
        <v>5971</v>
      </c>
      <c r="O2767" t="s">
        <v>73</v>
      </c>
      <c r="P2767" t="s">
        <v>86</v>
      </c>
      <c r="Q2767" t="s">
        <v>5972</v>
      </c>
      <c r="R2767" s="19">
        <v>8.9280000000000008</v>
      </c>
      <c r="S2767" s="17">
        <v>2</v>
      </c>
      <c r="T2767" s="20">
        <v>0.2</v>
      </c>
      <c r="U2767" s="19">
        <v>0.66959999999999997</v>
      </c>
      <c r="V2767" s="20">
        <f t="shared" si="215"/>
        <v>7.4999999999999983E-2</v>
      </c>
      <c r="W2767" s="17">
        <f t="shared" si="216"/>
        <v>2017</v>
      </c>
      <c r="X2767" t="str">
        <f t="shared" si="217"/>
        <v>Jun-2017</v>
      </c>
      <c r="Y2767" s="17">
        <f t="shared" si="218"/>
        <v>6</v>
      </c>
      <c r="Z2767" t="str">
        <f t="shared" si="219"/>
        <v>11-20%</v>
      </c>
      <c r="AA2767" s="17">
        <f>IF(COUNTIF($B$2:B2767,B2767)=1,1,0)</f>
        <v>0</v>
      </c>
      <c r="AB2767" s="17">
        <f>IF(COUNTIF($F$2:F2767,F2767)=1,1,0)</f>
        <v>0</v>
      </c>
    </row>
    <row r="2768" spans="1:28" x14ac:dyDescent="0.2">
      <c r="A2768" s="17">
        <v>2767</v>
      </c>
      <c r="B2768" t="s">
        <v>5973</v>
      </c>
      <c r="C2768" s="18">
        <v>42750</v>
      </c>
      <c r="D2768" s="18">
        <v>42753</v>
      </c>
      <c r="E2768" t="s">
        <v>215</v>
      </c>
      <c r="F2768" t="s">
        <v>2974</v>
      </c>
      <c r="G2768" t="s">
        <v>2975</v>
      </c>
      <c r="H2768" t="s">
        <v>53</v>
      </c>
      <c r="I2768" t="s">
        <v>54</v>
      </c>
      <c r="J2768" t="s">
        <v>173</v>
      </c>
      <c r="K2768" t="s">
        <v>174</v>
      </c>
      <c r="L2768">
        <v>19134</v>
      </c>
      <c r="M2768" t="s">
        <v>175</v>
      </c>
      <c r="N2768" t="s">
        <v>5974</v>
      </c>
      <c r="O2768" t="s">
        <v>73</v>
      </c>
      <c r="P2768" t="s">
        <v>105</v>
      </c>
      <c r="Q2768" t="s">
        <v>5975</v>
      </c>
      <c r="R2768" s="19">
        <v>34.384</v>
      </c>
      <c r="S2768" s="17">
        <v>1</v>
      </c>
      <c r="T2768" s="20">
        <v>0.2</v>
      </c>
      <c r="U2768" s="19">
        <v>3.8681999999999999</v>
      </c>
      <c r="V2768" s="20">
        <f t="shared" si="215"/>
        <v>0.11249999999999999</v>
      </c>
      <c r="W2768" s="17">
        <f t="shared" si="216"/>
        <v>2017</v>
      </c>
      <c r="X2768" t="str">
        <f t="shared" si="217"/>
        <v>Jan-2017</v>
      </c>
      <c r="Y2768" s="17">
        <f t="shared" si="218"/>
        <v>3</v>
      </c>
      <c r="Z2768" t="str">
        <f t="shared" si="219"/>
        <v>11-20%</v>
      </c>
      <c r="AA2768" s="17">
        <f>IF(COUNTIF($B$2:B2768,B2768)=1,1,0)</f>
        <v>1</v>
      </c>
      <c r="AB2768" s="17">
        <f>IF(COUNTIF($F$2:F2768,F2768)=1,1,0)</f>
        <v>0</v>
      </c>
    </row>
    <row r="2769" spans="1:28" x14ac:dyDescent="0.2">
      <c r="A2769" s="17">
        <v>2768</v>
      </c>
      <c r="B2769" t="s">
        <v>5973</v>
      </c>
      <c r="C2769" s="18">
        <v>42750</v>
      </c>
      <c r="D2769" s="18">
        <v>42753</v>
      </c>
      <c r="E2769" t="s">
        <v>215</v>
      </c>
      <c r="F2769" t="s">
        <v>2974</v>
      </c>
      <c r="G2769" t="s">
        <v>2975</v>
      </c>
      <c r="H2769" t="s">
        <v>53</v>
      </c>
      <c r="I2769" t="s">
        <v>54</v>
      </c>
      <c r="J2769" t="s">
        <v>173</v>
      </c>
      <c r="K2769" t="s">
        <v>174</v>
      </c>
      <c r="L2769">
        <v>19134</v>
      </c>
      <c r="M2769" t="s">
        <v>175</v>
      </c>
      <c r="N2769" t="s">
        <v>967</v>
      </c>
      <c r="O2769" t="s">
        <v>73</v>
      </c>
      <c r="P2769" t="s">
        <v>105</v>
      </c>
      <c r="Q2769" t="s">
        <v>968</v>
      </c>
      <c r="R2769" s="19">
        <v>1924.16</v>
      </c>
      <c r="S2769" s="17">
        <v>8</v>
      </c>
      <c r="T2769" s="20">
        <v>0.2</v>
      </c>
      <c r="U2769" s="19">
        <v>312.67599999999999</v>
      </c>
      <c r="V2769" s="20">
        <f t="shared" si="215"/>
        <v>0.16249999999999998</v>
      </c>
      <c r="W2769" s="17">
        <f t="shared" si="216"/>
        <v>2017</v>
      </c>
      <c r="X2769" t="str">
        <f t="shared" si="217"/>
        <v>Jan-2017</v>
      </c>
      <c r="Y2769" s="17">
        <f t="shared" si="218"/>
        <v>3</v>
      </c>
      <c r="Z2769" t="str">
        <f t="shared" si="219"/>
        <v>11-20%</v>
      </c>
      <c r="AA2769" s="17">
        <f>IF(COUNTIF($B$2:B2769,B2769)=1,1,0)</f>
        <v>0</v>
      </c>
      <c r="AB2769" s="17">
        <f>IF(COUNTIF($F$2:F2769,F2769)=1,1,0)</f>
        <v>0</v>
      </c>
    </row>
    <row r="2770" spans="1:28" x14ac:dyDescent="0.2">
      <c r="A2770" s="17">
        <v>2769</v>
      </c>
      <c r="B2770" t="s">
        <v>5976</v>
      </c>
      <c r="C2770" s="18">
        <v>42096</v>
      </c>
      <c r="D2770" s="18">
        <v>42101</v>
      </c>
      <c r="E2770" t="s">
        <v>77</v>
      </c>
      <c r="F2770" t="s">
        <v>5977</v>
      </c>
      <c r="G2770" t="s">
        <v>5978</v>
      </c>
      <c r="H2770" t="s">
        <v>53</v>
      </c>
      <c r="I2770" t="s">
        <v>54</v>
      </c>
      <c r="J2770" t="s">
        <v>844</v>
      </c>
      <c r="K2770" t="s">
        <v>131</v>
      </c>
      <c r="L2770">
        <v>75220</v>
      </c>
      <c r="M2770" t="s">
        <v>132</v>
      </c>
      <c r="N2770" t="s">
        <v>5979</v>
      </c>
      <c r="O2770" t="s">
        <v>73</v>
      </c>
      <c r="P2770" t="s">
        <v>105</v>
      </c>
      <c r="Q2770" t="s">
        <v>5980</v>
      </c>
      <c r="R2770" s="19">
        <v>32.192</v>
      </c>
      <c r="S2770" s="17">
        <v>2</v>
      </c>
      <c r="T2770" s="20">
        <v>0.8</v>
      </c>
      <c r="U2770" s="19">
        <v>-80.48</v>
      </c>
      <c r="V2770" s="20">
        <f t="shared" si="215"/>
        <v>-2.5</v>
      </c>
      <c r="W2770" s="17">
        <f t="shared" si="216"/>
        <v>2015</v>
      </c>
      <c r="X2770" t="str">
        <f t="shared" si="217"/>
        <v>Apr-2015</v>
      </c>
      <c r="Y2770" s="17">
        <f t="shared" si="218"/>
        <v>5</v>
      </c>
      <c r="Z2770" t="str">
        <f t="shared" si="219"/>
        <v>Over 50%</v>
      </c>
      <c r="AA2770" s="17">
        <f>IF(COUNTIF($B$2:B2770,B2770)=1,1,0)</f>
        <v>1</v>
      </c>
      <c r="AB2770" s="17">
        <f>IF(COUNTIF($F$2:F2770,F2770)=1,1,0)</f>
        <v>1</v>
      </c>
    </row>
    <row r="2771" spans="1:28" x14ac:dyDescent="0.2">
      <c r="A2771" s="17">
        <v>2770</v>
      </c>
      <c r="B2771" t="s">
        <v>5976</v>
      </c>
      <c r="C2771" s="18">
        <v>42096</v>
      </c>
      <c r="D2771" s="18">
        <v>42101</v>
      </c>
      <c r="E2771" t="s">
        <v>77</v>
      </c>
      <c r="F2771" t="s">
        <v>5977</v>
      </c>
      <c r="G2771" t="s">
        <v>5978</v>
      </c>
      <c r="H2771" t="s">
        <v>53</v>
      </c>
      <c r="I2771" t="s">
        <v>54</v>
      </c>
      <c r="J2771" t="s">
        <v>844</v>
      </c>
      <c r="K2771" t="s">
        <v>131</v>
      </c>
      <c r="L2771">
        <v>75220</v>
      </c>
      <c r="M2771" t="s">
        <v>132</v>
      </c>
      <c r="N2771" t="s">
        <v>4192</v>
      </c>
      <c r="O2771" t="s">
        <v>98</v>
      </c>
      <c r="P2771" t="s">
        <v>188</v>
      </c>
      <c r="Q2771" t="s">
        <v>4193</v>
      </c>
      <c r="R2771" s="19">
        <v>50.12</v>
      </c>
      <c r="S2771" s="17">
        <v>7</v>
      </c>
      <c r="T2771" s="20">
        <v>0.2</v>
      </c>
      <c r="U2771" s="19">
        <v>-0.62649999999999995</v>
      </c>
      <c r="V2771" s="20">
        <f t="shared" si="215"/>
        <v>-1.2499999999999999E-2</v>
      </c>
      <c r="W2771" s="17">
        <f t="shared" si="216"/>
        <v>2015</v>
      </c>
      <c r="X2771" t="str">
        <f t="shared" si="217"/>
        <v>Apr-2015</v>
      </c>
      <c r="Y2771" s="17">
        <f t="shared" si="218"/>
        <v>5</v>
      </c>
      <c r="Z2771" t="str">
        <f t="shared" si="219"/>
        <v>11-20%</v>
      </c>
      <c r="AA2771" s="17">
        <f>IF(COUNTIF($B$2:B2771,B2771)=1,1,0)</f>
        <v>0</v>
      </c>
      <c r="AB2771" s="17">
        <f>IF(COUNTIF($F$2:F2771,F2771)=1,1,0)</f>
        <v>0</v>
      </c>
    </row>
    <row r="2772" spans="1:28" x14ac:dyDescent="0.2">
      <c r="A2772" s="17">
        <v>2771</v>
      </c>
      <c r="B2772" t="s">
        <v>5976</v>
      </c>
      <c r="C2772" s="18">
        <v>42096</v>
      </c>
      <c r="D2772" s="18">
        <v>42101</v>
      </c>
      <c r="E2772" t="s">
        <v>77</v>
      </c>
      <c r="F2772" t="s">
        <v>5977</v>
      </c>
      <c r="G2772" t="s">
        <v>5978</v>
      </c>
      <c r="H2772" t="s">
        <v>53</v>
      </c>
      <c r="I2772" t="s">
        <v>54</v>
      </c>
      <c r="J2772" t="s">
        <v>844</v>
      </c>
      <c r="K2772" t="s">
        <v>131</v>
      </c>
      <c r="L2772">
        <v>75220</v>
      </c>
      <c r="M2772" t="s">
        <v>132</v>
      </c>
      <c r="N2772" t="s">
        <v>4998</v>
      </c>
      <c r="O2772" t="s">
        <v>98</v>
      </c>
      <c r="P2772" t="s">
        <v>188</v>
      </c>
      <c r="Q2772" t="s">
        <v>4999</v>
      </c>
      <c r="R2772" s="19">
        <v>47.975999999999999</v>
      </c>
      <c r="S2772" s="17">
        <v>3</v>
      </c>
      <c r="T2772" s="20">
        <v>0.2</v>
      </c>
      <c r="U2772" s="19">
        <v>1.7990999999999999</v>
      </c>
      <c r="V2772" s="20">
        <f t="shared" si="215"/>
        <v>3.7499999999999999E-2</v>
      </c>
      <c r="W2772" s="17">
        <f t="shared" si="216"/>
        <v>2015</v>
      </c>
      <c r="X2772" t="str">
        <f t="shared" si="217"/>
        <v>Apr-2015</v>
      </c>
      <c r="Y2772" s="17">
        <f t="shared" si="218"/>
        <v>5</v>
      </c>
      <c r="Z2772" t="str">
        <f t="shared" si="219"/>
        <v>11-20%</v>
      </c>
      <c r="AA2772" s="17">
        <f>IF(COUNTIF($B$2:B2772,B2772)=1,1,0)</f>
        <v>0</v>
      </c>
      <c r="AB2772" s="17">
        <f>IF(COUNTIF($F$2:F2772,F2772)=1,1,0)</f>
        <v>0</v>
      </c>
    </row>
    <row r="2773" spans="1:28" x14ac:dyDescent="0.2">
      <c r="A2773" s="17">
        <v>2772</v>
      </c>
      <c r="B2773" t="s">
        <v>5981</v>
      </c>
      <c r="C2773" s="18">
        <v>42616</v>
      </c>
      <c r="D2773" s="18">
        <v>42623</v>
      </c>
      <c r="E2773" t="s">
        <v>77</v>
      </c>
      <c r="F2773" t="s">
        <v>3107</v>
      </c>
      <c r="G2773" t="s">
        <v>3108</v>
      </c>
      <c r="H2773" t="s">
        <v>53</v>
      </c>
      <c r="I2773" t="s">
        <v>54</v>
      </c>
      <c r="J2773" t="s">
        <v>5982</v>
      </c>
      <c r="K2773" t="s">
        <v>141</v>
      </c>
      <c r="L2773">
        <v>53186</v>
      </c>
      <c r="M2773" t="s">
        <v>132</v>
      </c>
      <c r="N2773" t="s">
        <v>1514</v>
      </c>
      <c r="O2773" t="s">
        <v>73</v>
      </c>
      <c r="P2773" t="s">
        <v>86</v>
      </c>
      <c r="Q2773" t="s">
        <v>1515</v>
      </c>
      <c r="R2773" s="19">
        <v>54.5</v>
      </c>
      <c r="S2773" s="17">
        <v>5</v>
      </c>
      <c r="T2773" s="20">
        <v>0</v>
      </c>
      <c r="U2773" s="19">
        <v>14.17</v>
      </c>
      <c r="V2773" s="20">
        <f t="shared" si="215"/>
        <v>0.26</v>
      </c>
      <c r="W2773" s="17">
        <f t="shared" si="216"/>
        <v>2016</v>
      </c>
      <c r="X2773" t="str">
        <f t="shared" si="217"/>
        <v>Sep-2016</v>
      </c>
      <c r="Y2773" s="17">
        <f t="shared" si="218"/>
        <v>7</v>
      </c>
      <c r="Z2773" t="str">
        <f t="shared" si="219"/>
        <v>0% (No Discount)</v>
      </c>
      <c r="AA2773" s="17">
        <f>IF(COUNTIF($B$2:B2773,B2773)=1,1,0)</f>
        <v>1</v>
      </c>
      <c r="AB2773" s="17">
        <f>IF(COUNTIF($F$2:F2773,F2773)=1,1,0)</f>
        <v>0</v>
      </c>
    </row>
    <row r="2774" spans="1:28" x14ac:dyDescent="0.2">
      <c r="A2774" s="17">
        <v>2773</v>
      </c>
      <c r="B2774" t="s">
        <v>5983</v>
      </c>
      <c r="C2774" s="18">
        <v>43079</v>
      </c>
      <c r="D2774" s="18">
        <v>43081</v>
      </c>
      <c r="E2774" t="s">
        <v>215</v>
      </c>
      <c r="F2774" t="s">
        <v>4594</v>
      </c>
      <c r="G2774" t="s">
        <v>4595</v>
      </c>
      <c r="H2774" t="s">
        <v>53</v>
      </c>
      <c r="I2774" t="s">
        <v>54</v>
      </c>
      <c r="J2774" t="s">
        <v>80</v>
      </c>
      <c r="K2774" t="s">
        <v>81</v>
      </c>
      <c r="L2774">
        <v>33311</v>
      </c>
      <c r="M2774" t="s">
        <v>57</v>
      </c>
      <c r="N2774" t="s">
        <v>2921</v>
      </c>
      <c r="O2774" t="s">
        <v>59</v>
      </c>
      <c r="P2774" t="s">
        <v>92</v>
      </c>
      <c r="Q2774" t="s">
        <v>952</v>
      </c>
      <c r="R2774" s="19">
        <v>19.103999999999999</v>
      </c>
      <c r="S2774" s="17">
        <v>3</v>
      </c>
      <c r="T2774" s="20">
        <v>0.2</v>
      </c>
      <c r="U2774" s="19">
        <v>5.7312000000000003</v>
      </c>
      <c r="V2774" s="20">
        <f t="shared" si="215"/>
        <v>0.30000000000000004</v>
      </c>
      <c r="W2774" s="17">
        <f t="shared" si="216"/>
        <v>2017</v>
      </c>
      <c r="X2774" t="str">
        <f t="shared" si="217"/>
        <v>Dec-2017</v>
      </c>
      <c r="Y2774" s="17">
        <f t="shared" si="218"/>
        <v>2</v>
      </c>
      <c r="Z2774" t="str">
        <f t="shared" si="219"/>
        <v>11-20%</v>
      </c>
      <c r="AA2774" s="17">
        <f>IF(COUNTIF($B$2:B2774,B2774)=1,1,0)</f>
        <v>1</v>
      </c>
      <c r="AB2774" s="17">
        <f>IF(COUNTIF($F$2:F2774,F2774)=1,1,0)</f>
        <v>0</v>
      </c>
    </row>
    <row r="2775" spans="1:28" x14ac:dyDescent="0.2">
      <c r="A2775" s="17">
        <v>2774</v>
      </c>
      <c r="B2775" t="s">
        <v>5984</v>
      </c>
      <c r="C2775" s="18">
        <v>42696</v>
      </c>
      <c r="D2775" s="18">
        <v>42700</v>
      </c>
      <c r="E2775" t="s">
        <v>77</v>
      </c>
      <c r="F2775" t="s">
        <v>3017</v>
      </c>
      <c r="G2775" t="s">
        <v>3018</v>
      </c>
      <c r="H2775" t="s">
        <v>53</v>
      </c>
      <c r="I2775" t="s">
        <v>54</v>
      </c>
      <c r="J2775" t="s">
        <v>909</v>
      </c>
      <c r="K2775" t="s">
        <v>265</v>
      </c>
      <c r="L2775">
        <v>48205</v>
      </c>
      <c r="M2775" t="s">
        <v>132</v>
      </c>
      <c r="N2775" t="s">
        <v>441</v>
      </c>
      <c r="O2775" t="s">
        <v>73</v>
      </c>
      <c r="P2775" t="s">
        <v>102</v>
      </c>
      <c r="Q2775" t="s">
        <v>442</v>
      </c>
      <c r="R2775" s="19">
        <v>49.44</v>
      </c>
      <c r="S2775" s="17">
        <v>3</v>
      </c>
      <c r="T2775" s="20">
        <v>0</v>
      </c>
      <c r="U2775" s="19">
        <v>24.2256</v>
      </c>
      <c r="V2775" s="20">
        <f t="shared" si="215"/>
        <v>0.49000000000000005</v>
      </c>
      <c r="W2775" s="17">
        <f t="shared" si="216"/>
        <v>2016</v>
      </c>
      <c r="X2775" t="str">
        <f t="shared" si="217"/>
        <v>Nov-2016</v>
      </c>
      <c r="Y2775" s="17">
        <f t="shared" si="218"/>
        <v>4</v>
      </c>
      <c r="Z2775" t="str">
        <f t="shared" si="219"/>
        <v>0% (No Discount)</v>
      </c>
      <c r="AA2775" s="17">
        <f>IF(COUNTIF($B$2:B2775,B2775)=1,1,0)</f>
        <v>1</v>
      </c>
      <c r="AB2775" s="17">
        <f>IF(COUNTIF($F$2:F2775,F2775)=1,1,0)</f>
        <v>0</v>
      </c>
    </row>
    <row r="2776" spans="1:28" x14ac:dyDescent="0.2">
      <c r="A2776" s="17">
        <v>2775</v>
      </c>
      <c r="B2776" t="s">
        <v>5985</v>
      </c>
      <c r="C2776" s="18">
        <v>43050</v>
      </c>
      <c r="D2776" s="18">
        <v>43057</v>
      </c>
      <c r="E2776" t="s">
        <v>77</v>
      </c>
      <c r="F2776" t="s">
        <v>4515</v>
      </c>
      <c r="G2776" t="s">
        <v>4516</v>
      </c>
      <c r="H2776" t="s">
        <v>129</v>
      </c>
      <c r="I2776" t="s">
        <v>54</v>
      </c>
      <c r="J2776" t="s">
        <v>345</v>
      </c>
      <c r="K2776" t="s">
        <v>525</v>
      </c>
      <c r="L2776">
        <v>45503</v>
      </c>
      <c r="M2776" t="s">
        <v>175</v>
      </c>
      <c r="N2776" t="s">
        <v>1961</v>
      </c>
      <c r="O2776" t="s">
        <v>73</v>
      </c>
      <c r="P2776" t="s">
        <v>117</v>
      </c>
      <c r="Q2776" t="s">
        <v>1962</v>
      </c>
      <c r="R2776" s="19">
        <v>10.368</v>
      </c>
      <c r="S2776" s="17">
        <v>2</v>
      </c>
      <c r="T2776" s="20">
        <v>0.2</v>
      </c>
      <c r="U2776" s="19">
        <v>3.6288</v>
      </c>
      <c r="V2776" s="20">
        <f t="shared" si="215"/>
        <v>0.35</v>
      </c>
      <c r="W2776" s="17">
        <f t="shared" si="216"/>
        <v>2017</v>
      </c>
      <c r="X2776" t="str">
        <f t="shared" si="217"/>
        <v>Nov-2017</v>
      </c>
      <c r="Y2776" s="17">
        <f t="shared" si="218"/>
        <v>7</v>
      </c>
      <c r="Z2776" t="str">
        <f t="shared" si="219"/>
        <v>11-20%</v>
      </c>
      <c r="AA2776" s="17">
        <f>IF(COUNTIF($B$2:B2776,B2776)=1,1,0)</f>
        <v>1</v>
      </c>
      <c r="AB2776" s="17">
        <f>IF(COUNTIF($F$2:F2776,F2776)=1,1,0)</f>
        <v>0</v>
      </c>
    </row>
    <row r="2777" spans="1:28" x14ac:dyDescent="0.2">
      <c r="A2777" s="17">
        <v>2776</v>
      </c>
      <c r="B2777" t="s">
        <v>5986</v>
      </c>
      <c r="C2777" s="18">
        <v>42664</v>
      </c>
      <c r="D2777" s="18">
        <v>42668</v>
      </c>
      <c r="E2777" t="s">
        <v>77</v>
      </c>
      <c r="F2777" t="s">
        <v>359</v>
      </c>
      <c r="G2777" t="s">
        <v>360</v>
      </c>
      <c r="H2777" t="s">
        <v>53</v>
      </c>
      <c r="I2777" t="s">
        <v>54</v>
      </c>
      <c r="J2777" t="s">
        <v>977</v>
      </c>
      <c r="K2777" t="s">
        <v>70</v>
      </c>
      <c r="L2777">
        <v>92037</v>
      </c>
      <c r="M2777" t="s">
        <v>71</v>
      </c>
      <c r="N2777" t="s">
        <v>990</v>
      </c>
      <c r="O2777" t="s">
        <v>73</v>
      </c>
      <c r="P2777" t="s">
        <v>86</v>
      </c>
      <c r="Q2777" t="s">
        <v>991</v>
      </c>
      <c r="R2777" s="19">
        <v>154.44</v>
      </c>
      <c r="S2777" s="17">
        <v>3</v>
      </c>
      <c r="T2777" s="20">
        <v>0</v>
      </c>
      <c r="U2777" s="19">
        <v>1.5444</v>
      </c>
      <c r="V2777" s="20">
        <f t="shared" si="215"/>
        <v>0.01</v>
      </c>
      <c r="W2777" s="17">
        <f t="shared" si="216"/>
        <v>2016</v>
      </c>
      <c r="X2777" t="str">
        <f t="shared" si="217"/>
        <v>Oct-2016</v>
      </c>
      <c r="Y2777" s="17">
        <f t="shared" si="218"/>
        <v>4</v>
      </c>
      <c r="Z2777" t="str">
        <f t="shared" si="219"/>
        <v>0% (No Discount)</v>
      </c>
      <c r="AA2777" s="17">
        <f>IF(COUNTIF($B$2:B2777,B2777)=1,1,0)</f>
        <v>1</v>
      </c>
      <c r="AB2777" s="17">
        <f>IF(COUNTIF($F$2:F2777,F2777)=1,1,0)</f>
        <v>0</v>
      </c>
    </row>
    <row r="2778" spans="1:28" x14ac:dyDescent="0.2">
      <c r="A2778" s="17">
        <v>2777</v>
      </c>
      <c r="B2778" t="s">
        <v>5987</v>
      </c>
      <c r="C2778" s="18">
        <v>42359</v>
      </c>
      <c r="D2778" s="18">
        <v>42363</v>
      </c>
      <c r="E2778" t="s">
        <v>77</v>
      </c>
      <c r="F2778" t="s">
        <v>461</v>
      </c>
      <c r="G2778" t="s">
        <v>462</v>
      </c>
      <c r="H2778" t="s">
        <v>68</v>
      </c>
      <c r="I2778" t="s">
        <v>54</v>
      </c>
      <c r="J2778" t="s">
        <v>1111</v>
      </c>
      <c r="K2778" t="s">
        <v>484</v>
      </c>
      <c r="L2778">
        <v>80906</v>
      </c>
      <c r="M2778" t="s">
        <v>71</v>
      </c>
      <c r="N2778" t="s">
        <v>3655</v>
      </c>
      <c r="O2778" t="s">
        <v>73</v>
      </c>
      <c r="P2778" t="s">
        <v>105</v>
      </c>
      <c r="Q2778" t="s">
        <v>3656</v>
      </c>
      <c r="R2778" s="19">
        <v>60.984000000000002</v>
      </c>
      <c r="S2778" s="17">
        <v>7</v>
      </c>
      <c r="T2778" s="20">
        <v>0.2</v>
      </c>
      <c r="U2778" s="19">
        <v>4.5738000000000003</v>
      </c>
      <c r="V2778" s="20">
        <f t="shared" si="215"/>
        <v>7.4999999999999997E-2</v>
      </c>
      <c r="W2778" s="17">
        <f t="shared" si="216"/>
        <v>2015</v>
      </c>
      <c r="X2778" t="str">
        <f t="shared" si="217"/>
        <v>Dec-2015</v>
      </c>
      <c r="Y2778" s="17">
        <f t="shared" si="218"/>
        <v>4</v>
      </c>
      <c r="Z2778" t="str">
        <f t="shared" si="219"/>
        <v>11-20%</v>
      </c>
      <c r="AA2778" s="17">
        <f>IF(COUNTIF($B$2:B2778,B2778)=1,1,0)</f>
        <v>1</v>
      </c>
      <c r="AB2778" s="17">
        <f>IF(COUNTIF($F$2:F2778,F2778)=1,1,0)</f>
        <v>0</v>
      </c>
    </row>
    <row r="2779" spans="1:28" x14ac:dyDescent="0.2">
      <c r="A2779" s="17">
        <v>2778</v>
      </c>
      <c r="B2779" t="s">
        <v>5988</v>
      </c>
      <c r="C2779" s="18">
        <v>42202</v>
      </c>
      <c r="D2779" s="18">
        <v>42204</v>
      </c>
      <c r="E2779" t="s">
        <v>50</v>
      </c>
      <c r="F2779" t="s">
        <v>2859</v>
      </c>
      <c r="G2779" t="s">
        <v>2860</v>
      </c>
      <c r="H2779" t="s">
        <v>53</v>
      </c>
      <c r="I2779" t="s">
        <v>54</v>
      </c>
      <c r="J2779" t="s">
        <v>5989</v>
      </c>
      <c r="K2779" t="s">
        <v>70</v>
      </c>
      <c r="L2779">
        <v>93309</v>
      </c>
      <c r="M2779" t="s">
        <v>71</v>
      </c>
      <c r="N2779" t="s">
        <v>4512</v>
      </c>
      <c r="O2779" t="s">
        <v>59</v>
      </c>
      <c r="P2779" t="s">
        <v>60</v>
      </c>
      <c r="Q2779" t="s">
        <v>4513</v>
      </c>
      <c r="R2779" s="19">
        <v>195.46600000000001</v>
      </c>
      <c r="S2779" s="17">
        <v>2</v>
      </c>
      <c r="T2779" s="20">
        <v>0.15</v>
      </c>
      <c r="U2779" s="19">
        <v>-13.797599999999999</v>
      </c>
      <c r="V2779" s="20">
        <f t="shared" si="215"/>
        <v>-7.0588235294117646E-2</v>
      </c>
      <c r="W2779" s="17">
        <f t="shared" si="216"/>
        <v>2015</v>
      </c>
      <c r="X2779" t="str">
        <f t="shared" si="217"/>
        <v>Jul-2015</v>
      </c>
      <c r="Y2779" s="17">
        <f t="shared" si="218"/>
        <v>2</v>
      </c>
      <c r="Z2779" t="str">
        <f t="shared" si="219"/>
        <v>11-20%</v>
      </c>
      <c r="AA2779" s="17">
        <f>IF(COUNTIF($B$2:B2779,B2779)=1,1,0)</f>
        <v>1</v>
      </c>
      <c r="AB2779" s="17">
        <f>IF(COUNTIF($F$2:F2779,F2779)=1,1,0)</f>
        <v>0</v>
      </c>
    </row>
    <row r="2780" spans="1:28" x14ac:dyDescent="0.2">
      <c r="A2780" s="17">
        <v>2779</v>
      </c>
      <c r="B2780" t="s">
        <v>5990</v>
      </c>
      <c r="C2780" s="18">
        <v>42855</v>
      </c>
      <c r="D2780" s="18">
        <v>42860</v>
      </c>
      <c r="E2780" t="s">
        <v>77</v>
      </c>
      <c r="F2780" t="s">
        <v>1427</v>
      </c>
      <c r="G2780" t="s">
        <v>1428</v>
      </c>
      <c r="H2780" t="s">
        <v>68</v>
      </c>
      <c r="I2780" t="s">
        <v>54</v>
      </c>
      <c r="J2780" t="s">
        <v>5991</v>
      </c>
      <c r="K2780" t="s">
        <v>81</v>
      </c>
      <c r="L2780">
        <v>33068</v>
      </c>
      <c r="M2780" t="s">
        <v>57</v>
      </c>
      <c r="N2780" t="s">
        <v>1393</v>
      </c>
      <c r="O2780" t="s">
        <v>59</v>
      </c>
      <c r="P2780" t="s">
        <v>92</v>
      </c>
      <c r="Q2780" t="s">
        <v>1394</v>
      </c>
      <c r="R2780" s="19">
        <v>23.68</v>
      </c>
      <c r="S2780" s="17">
        <v>8</v>
      </c>
      <c r="T2780" s="20">
        <v>0.2</v>
      </c>
      <c r="U2780" s="19">
        <v>6.2160000000000002</v>
      </c>
      <c r="V2780" s="20">
        <f t="shared" si="215"/>
        <v>0.26250000000000001</v>
      </c>
      <c r="W2780" s="17">
        <f t="shared" si="216"/>
        <v>2017</v>
      </c>
      <c r="X2780" t="str">
        <f t="shared" si="217"/>
        <v>Apr-2017</v>
      </c>
      <c r="Y2780" s="17">
        <f t="shared" si="218"/>
        <v>5</v>
      </c>
      <c r="Z2780" t="str">
        <f t="shared" si="219"/>
        <v>11-20%</v>
      </c>
      <c r="AA2780" s="17">
        <f>IF(COUNTIF($B$2:B2780,B2780)=1,1,0)</f>
        <v>1</v>
      </c>
      <c r="AB2780" s="17">
        <f>IF(COUNTIF($F$2:F2780,F2780)=1,1,0)</f>
        <v>0</v>
      </c>
    </row>
    <row r="2781" spans="1:28" x14ac:dyDescent="0.2">
      <c r="A2781" s="17">
        <v>2780</v>
      </c>
      <c r="B2781" t="s">
        <v>5990</v>
      </c>
      <c r="C2781" s="18">
        <v>42855</v>
      </c>
      <c r="D2781" s="18">
        <v>42860</v>
      </c>
      <c r="E2781" t="s">
        <v>77</v>
      </c>
      <c r="F2781" t="s">
        <v>1427</v>
      </c>
      <c r="G2781" t="s">
        <v>1428</v>
      </c>
      <c r="H2781" t="s">
        <v>68</v>
      </c>
      <c r="I2781" t="s">
        <v>54</v>
      </c>
      <c r="J2781" t="s">
        <v>5991</v>
      </c>
      <c r="K2781" t="s">
        <v>81</v>
      </c>
      <c r="L2781">
        <v>33068</v>
      </c>
      <c r="M2781" t="s">
        <v>57</v>
      </c>
      <c r="N2781" t="s">
        <v>5992</v>
      </c>
      <c r="O2781" t="s">
        <v>98</v>
      </c>
      <c r="P2781" t="s">
        <v>188</v>
      </c>
      <c r="Q2781" t="s">
        <v>5993</v>
      </c>
      <c r="R2781" s="19">
        <v>2.3759999999999999</v>
      </c>
      <c r="S2781" s="17">
        <v>3</v>
      </c>
      <c r="T2781" s="20">
        <v>0.2</v>
      </c>
      <c r="U2781" s="19">
        <v>0.74250000000000005</v>
      </c>
      <c r="V2781" s="20">
        <f t="shared" si="215"/>
        <v>0.31250000000000006</v>
      </c>
      <c r="W2781" s="17">
        <f t="shared" si="216"/>
        <v>2017</v>
      </c>
      <c r="X2781" t="str">
        <f t="shared" si="217"/>
        <v>Apr-2017</v>
      </c>
      <c r="Y2781" s="17">
        <f t="shared" si="218"/>
        <v>5</v>
      </c>
      <c r="Z2781" t="str">
        <f t="shared" si="219"/>
        <v>11-20%</v>
      </c>
      <c r="AA2781" s="17">
        <f>IF(COUNTIF($B$2:B2781,B2781)=1,1,0)</f>
        <v>0</v>
      </c>
      <c r="AB2781" s="17">
        <f>IF(COUNTIF($F$2:F2781,F2781)=1,1,0)</f>
        <v>0</v>
      </c>
    </row>
    <row r="2782" spans="1:28" x14ac:dyDescent="0.2">
      <c r="A2782" s="17">
        <v>2781</v>
      </c>
      <c r="B2782" t="s">
        <v>5994</v>
      </c>
      <c r="C2782" s="18">
        <v>42861</v>
      </c>
      <c r="D2782" s="18">
        <v>42863</v>
      </c>
      <c r="E2782" t="s">
        <v>215</v>
      </c>
      <c r="F2782" t="s">
        <v>5841</v>
      </c>
      <c r="G2782" t="s">
        <v>5842</v>
      </c>
      <c r="H2782" t="s">
        <v>53</v>
      </c>
      <c r="I2782" t="s">
        <v>54</v>
      </c>
      <c r="J2782" t="s">
        <v>293</v>
      </c>
      <c r="K2782" t="s">
        <v>294</v>
      </c>
      <c r="L2782">
        <v>10035</v>
      </c>
      <c r="M2782" t="s">
        <v>175</v>
      </c>
      <c r="N2782" t="s">
        <v>879</v>
      </c>
      <c r="O2782" t="s">
        <v>73</v>
      </c>
      <c r="P2782" t="s">
        <v>74</v>
      </c>
      <c r="Q2782" t="s">
        <v>880</v>
      </c>
      <c r="R2782" s="19">
        <v>59.2</v>
      </c>
      <c r="S2782" s="17">
        <v>4</v>
      </c>
      <c r="T2782" s="20">
        <v>0</v>
      </c>
      <c r="U2782" s="19">
        <v>29.6</v>
      </c>
      <c r="V2782" s="20">
        <f t="shared" si="215"/>
        <v>0.5</v>
      </c>
      <c r="W2782" s="17">
        <f t="shared" si="216"/>
        <v>2017</v>
      </c>
      <c r="X2782" t="str">
        <f t="shared" si="217"/>
        <v>May-2017</v>
      </c>
      <c r="Y2782" s="17">
        <f t="shared" si="218"/>
        <v>2</v>
      </c>
      <c r="Z2782" t="str">
        <f t="shared" si="219"/>
        <v>0% (No Discount)</v>
      </c>
      <c r="AA2782" s="17">
        <f>IF(COUNTIF($B$2:B2782,B2782)=1,1,0)</f>
        <v>1</v>
      </c>
      <c r="AB2782" s="17">
        <f>IF(COUNTIF($F$2:F2782,F2782)=1,1,0)</f>
        <v>0</v>
      </c>
    </row>
    <row r="2783" spans="1:28" x14ac:dyDescent="0.2">
      <c r="A2783" s="17">
        <v>2782</v>
      </c>
      <c r="B2783" t="s">
        <v>5995</v>
      </c>
      <c r="C2783" s="18">
        <v>43059</v>
      </c>
      <c r="D2783" s="18">
        <v>43066</v>
      </c>
      <c r="E2783" t="s">
        <v>77</v>
      </c>
      <c r="F2783" t="s">
        <v>5828</v>
      </c>
      <c r="G2783" t="s">
        <v>5829</v>
      </c>
      <c r="H2783" t="s">
        <v>53</v>
      </c>
      <c r="I2783" t="s">
        <v>54</v>
      </c>
      <c r="J2783" t="s">
        <v>962</v>
      </c>
      <c r="K2783" t="s">
        <v>256</v>
      </c>
      <c r="L2783">
        <v>55044</v>
      </c>
      <c r="M2783" t="s">
        <v>132</v>
      </c>
      <c r="N2783" t="s">
        <v>910</v>
      </c>
      <c r="O2783" t="s">
        <v>73</v>
      </c>
      <c r="P2783" t="s">
        <v>95</v>
      </c>
      <c r="Q2783" t="s">
        <v>911</v>
      </c>
      <c r="R2783" s="19">
        <v>22</v>
      </c>
      <c r="S2783" s="17">
        <v>10</v>
      </c>
      <c r="T2783" s="20">
        <v>0</v>
      </c>
      <c r="U2783" s="19">
        <v>9.68</v>
      </c>
      <c r="V2783" s="20">
        <f t="shared" si="215"/>
        <v>0.44</v>
      </c>
      <c r="W2783" s="17">
        <f t="shared" si="216"/>
        <v>2017</v>
      </c>
      <c r="X2783" t="str">
        <f t="shared" si="217"/>
        <v>Nov-2017</v>
      </c>
      <c r="Y2783" s="17">
        <f t="shared" si="218"/>
        <v>7</v>
      </c>
      <c r="Z2783" t="str">
        <f t="shared" si="219"/>
        <v>0% (No Discount)</v>
      </c>
      <c r="AA2783" s="17">
        <f>IF(COUNTIF($B$2:B2783,B2783)=1,1,0)</f>
        <v>1</v>
      </c>
      <c r="AB2783" s="17">
        <f>IF(COUNTIF($F$2:F2783,F2783)=1,1,0)</f>
        <v>0</v>
      </c>
    </row>
    <row r="2784" spans="1:28" x14ac:dyDescent="0.2">
      <c r="A2784" s="17">
        <v>2783</v>
      </c>
      <c r="B2784" t="s">
        <v>5996</v>
      </c>
      <c r="C2784" s="18">
        <v>42685</v>
      </c>
      <c r="D2784" s="18">
        <v>42690</v>
      </c>
      <c r="E2784" t="s">
        <v>77</v>
      </c>
      <c r="F2784" t="s">
        <v>3709</v>
      </c>
      <c r="G2784" t="s">
        <v>3710</v>
      </c>
      <c r="H2784" t="s">
        <v>53</v>
      </c>
      <c r="I2784" t="s">
        <v>54</v>
      </c>
      <c r="J2784" t="s">
        <v>909</v>
      </c>
      <c r="K2784" t="s">
        <v>265</v>
      </c>
      <c r="L2784">
        <v>48234</v>
      </c>
      <c r="M2784" t="s">
        <v>132</v>
      </c>
      <c r="N2784" t="s">
        <v>3784</v>
      </c>
      <c r="O2784" t="s">
        <v>98</v>
      </c>
      <c r="P2784" t="s">
        <v>99</v>
      </c>
      <c r="Q2784" t="s">
        <v>3785</v>
      </c>
      <c r="R2784" s="19">
        <v>257.98</v>
      </c>
      <c r="S2784" s="17">
        <v>2</v>
      </c>
      <c r="T2784" s="20">
        <v>0</v>
      </c>
      <c r="U2784" s="19">
        <v>74.8142</v>
      </c>
      <c r="V2784" s="20">
        <f t="shared" si="215"/>
        <v>0.28999999999999998</v>
      </c>
      <c r="W2784" s="17">
        <f t="shared" si="216"/>
        <v>2016</v>
      </c>
      <c r="X2784" t="str">
        <f t="shared" si="217"/>
        <v>Nov-2016</v>
      </c>
      <c r="Y2784" s="17">
        <f t="shared" si="218"/>
        <v>5</v>
      </c>
      <c r="Z2784" t="str">
        <f t="shared" si="219"/>
        <v>0% (No Discount)</v>
      </c>
      <c r="AA2784" s="17">
        <f>IF(COUNTIF($B$2:B2784,B2784)=1,1,0)</f>
        <v>1</v>
      </c>
      <c r="AB2784" s="17">
        <f>IF(COUNTIF($F$2:F2784,F2784)=1,1,0)</f>
        <v>0</v>
      </c>
    </row>
    <row r="2785" spans="1:28" x14ac:dyDescent="0.2">
      <c r="A2785" s="17">
        <v>2784</v>
      </c>
      <c r="B2785" t="s">
        <v>5997</v>
      </c>
      <c r="C2785" s="18">
        <v>42679</v>
      </c>
      <c r="D2785" s="18">
        <v>42684</v>
      </c>
      <c r="E2785" t="s">
        <v>77</v>
      </c>
      <c r="F2785" t="s">
        <v>1369</v>
      </c>
      <c r="G2785" t="s">
        <v>1370</v>
      </c>
      <c r="H2785" t="s">
        <v>68</v>
      </c>
      <c r="I2785" t="s">
        <v>54</v>
      </c>
      <c r="J2785" t="s">
        <v>173</v>
      </c>
      <c r="K2785" t="s">
        <v>174</v>
      </c>
      <c r="L2785">
        <v>19134</v>
      </c>
      <c r="M2785" t="s">
        <v>175</v>
      </c>
      <c r="N2785" t="s">
        <v>5998</v>
      </c>
      <c r="O2785" t="s">
        <v>98</v>
      </c>
      <c r="P2785" t="s">
        <v>99</v>
      </c>
      <c r="Q2785" t="s">
        <v>5999</v>
      </c>
      <c r="R2785" s="19">
        <v>23.988</v>
      </c>
      <c r="S2785" s="17">
        <v>2</v>
      </c>
      <c r="T2785" s="20">
        <v>0.4</v>
      </c>
      <c r="U2785" s="19">
        <v>-15.992000000000001</v>
      </c>
      <c r="V2785" s="20">
        <f t="shared" si="215"/>
        <v>-0.66666666666666674</v>
      </c>
      <c r="W2785" s="17">
        <f t="shared" si="216"/>
        <v>2016</v>
      </c>
      <c r="X2785" t="str">
        <f t="shared" si="217"/>
        <v>Nov-2016</v>
      </c>
      <c r="Y2785" s="17">
        <f t="shared" si="218"/>
        <v>5</v>
      </c>
      <c r="Z2785" t="str">
        <f t="shared" si="219"/>
        <v>31-40%</v>
      </c>
      <c r="AA2785" s="17">
        <f>IF(COUNTIF($B$2:B2785,B2785)=1,1,0)</f>
        <v>1</v>
      </c>
      <c r="AB2785" s="17">
        <f>IF(COUNTIF($F$2:F2785,F2785)=1,1,0)</f>
        <v>0</v>
      </c>
    </row>
    <row r="2786" spans="1:28" x14ac:dyDescent="0.2">
      <c r="A2786" s="17">
        <v>2785</v>
      </c>
      <c r="B2786" t="s">
        <v>6000</v>
      </c>
      <c r="C2786" s="18">
        <v>42652</v>
      </c>
      <c r="D2786" s="18">
        <v>42658</v>
      </c>
      <c r="E2786" t="s">
        <v>77</v>
      </c>
      <c r="F2786" t="s">
        <v>1509</v>
      </c>
      <c r="G2786" t="s">
        <v>1510</v>
      </c>
      <c r="H2786" t="s">
        <v>68</v>
      </c>
      <c r="I2786" t="s">
        <v>54</v>
      </c>
      <c r="J2786" t="s">
        <v>303</v>
      </c>
      <c r="K2786" t="s">
        <v>525</v>
      </c>
      <c r="L2786">
        <v>45373</v>
      </c>
      <c r="M2786" t="s">
        <v>175</v>
      </c>
      <c r="N2786" t="s">
        <v>4585</v>
      </c>
      <c r="O2786" t="s">
        <v>98</v>
      </c>
      <c r="P2786" t="s">
        <v>99</v>
      </c>
      <c r="Q2786" t="s">
        <v>4586</v>
      </c>
      <c r="R2786" s="19">
        <v>23.975999999999999</v>
      </c>
      <c r="S2786" s="17">
        <v>4</v>
      </c>
      <c r="T2786" s="20">
        <v>0.4</v>
      </c>
      <c r="U2786" s="19">
        <v>-15.5844</v>
      </c>
      <c r="V2786" s="20">
        <f t="shared" si="215"/>
        <v>-0.65</v>
      </c>
      <c r="W2786" s="17">
        <f t="shared" si="216"/>
        <v>2016</v>
      </c>
      <c r="X2786" t="str">
        <f t="shared" si="217"/>
        <v>Oct-2016</v>
      </c>
      <c r="Y2786" s="17">
        <f t="shared" si="218"/>
        <v>6</v>
      </c>
      <c r="Z2786" t="str">
        <f t="shared" si="219"/>
        <v>31-40%</v>
      </c>
      <c r="AA2786" s="17">
        <f>IF(COUNTIF($B$2:B2786,B2786)=1,1,0)</f>
        <v>1</v>
      </c>
      <c r="AB2786" s="17">
        <f>IF(COUNTIF($F$2:F2786,F2786)=1,1,0)</f>
        <v>0</v>
      </c>
    </row>
    <row r="2787" spans="1:28" x14ac:dyDescent="0.2">
      <c r="A2787" s="17">
        <v>2786</v>
      </c>
      <c r="B2787" t="s">
        <v>6001</v>
      </c>
      <c r="C2787" s="18">
        <v>42268</v>
      </c>
      <c r="D2787" s="18">
        <v>42270</v>
      </c>
      <c r="E2787" t="s">
        <v>215</v>
      </c>
      <c r="F2787" t="s">
        <v>4427</v>
      </c>
      <c r="G2787" t="s">
        <v>4428</v>
      </c>
      <c r="H2787" t="s">
        <v>129</v>
      </c>
      <c r="I2787" t="s">
        <v>54</v>
      </c>
      <c r="J2787" t="s">
        <v>69</v>
      </c>
      <c r="K2787" t="s">
        <v>70</v>
      </c>
      <c r="L2787">
        <v>90036</v>
      </c>
      <c r="M2787" t="s">
        <v>71</v>
      </c>
      <c r="N2787" t="s">
        <v>1963</v>
      </c>
      <c r="O2787" t="s">
        <v>59</v>
      </c>
      <c r="P2787" t="s">
        <v>63</v>
      </c>
      <c r="Q2787" t="s">
        <v>1964</v>
      </c>
      <c r="R2787" s="19">
        <v>601.53599999999994</v>
      </c>
      <c r="S2787" s="17">
        <v>4</v>
      </c>
      <c r="T2787" s="20">
        <v>0.2</v>
      </c>
      <c r="U2787" s="19">
        <v>0</v>
      </c>
      <c r="V2787" s="20">
        <f t="shared" si="215"/>
        <v>0</v>
      </c>
      <c r="W2787" s="17">
        <f t="shared" si="216"/>
        <v>2015</v>
      </c>
      <c r="X2787" t="str">
        <f t="shared" si="217"/>
        <v>Sep-2015</v>
      </c>
      <c r="Y2787" s="17">
        <f t="shared" si="218"/>
        <v>2</v>
      </c>
      <c r="Z2787" t="str">
        <f t="shared" si="219"/>
        <v>11-20%</v>
      </c>
      <c r="AA2787" s="17">
        <f>IF(COUNTIF($B$2:B2787,B2787)=1,1,0)</f>
        <v>1</v>
      </c>
      <c r="AB2787" s="17">
        <f>IF(COUNTIF($F$2:F2787,F2787)=1,1,0)</f>
        <v>0</v>
      </c>
    </row>
    <row r="2788" spans="1:28" x14ac:dyDescent="0.2">
      <c r="A2788" s="17">
        <v>2787</v>
      </c>
      <c r="B2788" t="s">
        <v>6001</v>
      </c>
      <c r="C2788" s="18">
        <v>42268</v>
      </c>
      <c r="D2788" s="18">
        <v>42270</v>
      </c>
      <c r="E2788" t="s">
        <v>215</v>
      </c>
      <c r="F2788" t="s">
        <v>4427</v>
      </c>
      <c r="G2788" t="s">
        <v>4428</v>
      </c>
      <c r="H2788" t="s">
        <v>129</v>
      </c>
      <c r="I2788" t="s">
        <v>54</v>
      </c>
      <c r="J2788" t="s">
        <v>69</v>
      </c>
      <c r="K2788" t="s">
        <v>70</v>
      </c>
      <c r="L2788">
        <v>90036</v>
      </c>
      <c r="M2788" t="s">
        <v>71</v>
      </c>
      <c r="N2788" t="s">
        <v>6002</v>
      </c>
      <c r="O2788" t="s">
        <v>73</v>
      </c>
      <c r="P2788" t="s">
        <v>296</v>
      </c>
      <c r="Q2788" t="s">
        <v>6003</v>
      </c>
      <c r="R2788" s="19">
        <v>7.9</v>
      </c>
      <c r="S2788" s="17">
        <v>2</v>
      </c>
      <c r="T2788" s="20">
        <v>0</v>
      </c>
      <c r="U2788" s="19">
        <v>2.528</v>
      </c>
      <c r="V2788" s="20">
        <f t="shared" si="215"/>
        <v>0.32</v>
      </c>
      <c r="W2788" s="17">
        <f t="shared" si="216"/>
        <v>2015</v>
      </c>
      <c r="X2788" t="str">
        <f t="shared" si="217"/>
        <v>Sep-2015</v>
      </c>
      <c r="Y2788" s="17">
        <f t="shared" si="218"/>
        <v>2</v>
      </c>
      <c r="Z2788" t="str">
        <f t="shared" si="219"/>
        <v>0% (No Discount)</v>
      </c>
      <c r="AA2788" s="17">
        <f>IF(COUNTIF($B$2:B2788,B2788)=1,1,0)</f>
        <v>0</v>
      </c>
      <c r="AB2788" s="17">
        <f>IF(COUNTIF($F$2:F2788,F2788)=1,1,0)</f>
        <v>0</v>
      </c>
    </row>
    <row r="2789" spans="1:28" x14ac:dyDescent="0.2">
      <c r="A2789" s="17">
        <v>2788</v>
      </c>
      <c r="B2789" t="s">
        <v>6004</v>
      </c>
      <c r="C2789" s="18">
        <v>41975</v>
      </c>
      <c r="D2789" s="18">
        <v>41979</v>
      </c>
      <c r="E2789" t="s">
        <v>77</v>
      </c>
      <c r="F2789" t="s">
        <v>4769</v>
      </c>
      <c r="G2789" t="s">
        <v>4770</v>
      </c>
      <c r="H2789" t="s">
        <v>68</v>
      </c>
      <c r="I2789" t="s">
        <v>54</v>
      </c>
      <c r="J2789" t="s">
        <v>6005</v>
      </c>
      <c r="K2789" t="s">
        <v>131</v>
      </c>
      <c r="L2789">
        <v>78415</v>
      </c>
      <c r="M2789" t="s">
        <v>132</v>
      </c>
      <c r="N2789" t="s">
        <v>1176</v>
      </c>
      <c r="O2789" t="s">
        <v>59</v>
      </c>
      <c r="P2789" t="s">
        <v>92</v>
      </c>
      <c r="Q2789" t="s">
        <v>1177</v>
      </c>
      <c r="R2789" s="19">
        <v>58.36</v>
      </c>
      <c r="S2789" s="17">
        <v>5</v>
      </c>
      <c r="T2789" s="20">
        <v>0.6</v>
      </c>
      <c r="U2789" s="19">
        <v>-24.803000000000001</v>
      </c>
      <c r="V2789" s="20">
        <f t="shared" si="215"/>
        <v>-0.42500000000000004</v>
      </c>
      <c r="W2789" s="17">
        <f t="shared" si="216"/>
        <v>2014</v>
      </c>
      <c r="X2789" t="str">
        <f t="shared" si="217"/>
        <v>Dec-2014</v>
      </c>
      <c r="Y2789" s="17">
        <f t="shared" si="218"/>
        <v>4</v>
      </c>
      <c r="Z2789" t="str">
        <f t="shared" si="219"/>
        <v>Over 50%</v>
      </c>
      <c r="AA2789" s="17">
        <f>IF(COUNTIF($B$2:B2789,B2789)=1,1,0)</f>
        <v>1</v>
      </c>
      <c r="AB2789" s="17">
        <f>IF(COUNTIF($F$2:F2789,F2789)=1,1,0)</f>
        <v>0</v>
      </c>
    </row>
    <row r="2790" spans="1:28" x14ac:dyDescent="0.2">
      <c r="A2790" s="17">
        <v>2789</v>
      </c>
      <c r="B2790" t="s">
        <v>6004</v>
      </c>
      <c r="C2790" s="18">
        <v>41975</v>
      </c>
      <c r="D2790" s="18">
        <v>41979</v>
      </c>
      <c r="E2790" t="s">
        <v>77</v>
      </c>
      <c r="F2790" t="s">
        <v>4769</v>
      </c>
      <c r="G2790" t="s">
        <v>4770</v>
      </c>
      <c r="H2790" t="s">
        <v>68</v>
      </c>
      <c r="I2790" t="s">
        <v>54</v>
      </c>
      <c r="J2790" t="s">
        <v>6005</v>
      </c>
      <c r="K2790" t="s">
        <v>131</v>
      </c>
      <c r="L2790">
        <v>78415</v>
      </c>
      <c r="M2790" t="s">
        <v>132</v>
      </c>
      <c r="N2790" t="s">
        <v>614</v>
      </c>
      <c r="O2790" t="s">
        <v>73</v>
      </c>
      <c r="P2790" t="s">
        <v>95</v>
      </c>
      <c r="Q2790" t="s">
        <v>615</v>
      </c>
      <c r="R2790" s="19">
        <v>16.463999999999999</v>
      </c>
      <c r="S2790" s="17">
        <v>7</v>
      </c>
      <c r="T2790" s="20">
        <v>0.2</v>
      </c>
      <c r="U2790" s="19">
        <v>1.4406000000000001</v>
      </c>
      <c r="V2790" s="20">
        <f t="shared" si="215"/>
        <v>8.7500000000000008E-2</v>
      </c>
      <c r="W2790" s="17">
        <f t="shared" si="216"/>
        <v>2014</v>
      </c>
      <c r="X2790" t="str">
        <f t="shared" si="217"/>
        <v>Dec-2014</v>
      </c>
      <c r="Y2790" s="17">
        <f t="shared" si="218"/>
        <v>4</v>
      </c>
      <c r="Z2790" t="str">
        <f t="shared" si="219"/>
        <v>11-20%</v>
      </c>
      <c r="AA2790" s="17">
        <f>IF(COUNTIF($B$2:B2790,B2790)=1,1,0)</f>
        <v>0</v>
      </c>
      <c r="AB2790" s="17">
        <f>IF(COUNTIF($F$2:F2790,F2790)=1,1,0)</f>
        <v>0</v>
      </c>
    </row>
    <row r="2791" spans="1:28" x14ac:dyDescent="0.2">
      <c r="A2791" s="17">
        <v>2790</v>
      </c>
      <c r="B2791" t="s">
        <v>6004</v>
      </c>
      <c r="C2791" s="18">
        <v>41975</v>
      </c>
      <c r="D2791" s="18">
        <v>41979</v>
      </c>
      <c r="E2791" t="s">
        <v>77</v>
      </c>
      <c r="F2791" t="s">
        <v>4769</v>
      </c>
      <c r="G2791" t="s">
        <v>4770</v>
      </c>
      <c r="H2791" t="s">
        <v>68</v>
      </c>
      <c r="I2791" t="s">
        <v>54</v>
      </c>
      <c r="J2791" t="s">
        <v>6005</v>
      </c>
      <c r="K2791" t="s">
        <v>131</v>
      </c>
      <c r="L2791">
        <v>78415</v>
      </c>
      <c r="M2791" t="s">
        <v>132</v>
      </c>
      <c r="N2791" t="s">
        <v>2216</v>
      </c>
      <c r="O2791" t="s">
        <v>59</v>
      </c>
      <c r="P2791" t="s">
        <v>92</v>
      </c>
      <c r="Q2791" t="s">
        <v>2217</v>
      </c>
      <c r="R2791" s="19">
        <v>39.96</v>
      </c>
      <c r="S2791" s="17">
        <v>5</v>
      </c>
      <c r="T2791" s="20">
        <v>0.6</v>
      </c>
      <c r="U2791" s="19">
        <v>-23.975999999999999</v>
      </c>
      <c r="V2791" s="20">
        <f t="shared" si="215"/>
        <v>-0.6</v>
      </c>
      <c r="W2791" s="17">
        <f t="shared" si="216"/>
        <v>2014</v>
      </c>
      <c r="X2791" t="str">
        <f t="shared" si="217"/>
        <v>Dec-2014</v>
      </c>
      <c r="Y2791" s="17">
        <f t="shared" si="218"/>
        <v>4</v>
      </c>
      <c r="Z2791" t="str">
        <f t="shared" si="219"/>
        <v>Over 50%</v>
      </c>
      <c r="AA2791" s="17">
        <f>IF(COUNTIF($B$2:B2791,B2791)=1,1,0)</f>
        <v>0</v>
      </c>
      <c r="AB2791" s="17">
        <f>IF(COUNTIF($F$2:F2791,F2791)=1,1,0)</f>
        <v>0</v>
      </c>
    </row>
    <row r="2792" spans="1:28" x14ac:dyDescent="0.2">
      <c r="A2792" s="17">
        <v>2791</v>
      </c>
      <c r="B2792" t="s">
        <v>6006</v>
      </c>
      <c r="C2792" s="18">
        <v>41903</v>
      </c>
      <c r="D2792" s="18">
        <v>41904</v>
      </c>
      <c r="E2792" t="s">
        <v>215</v>
      </c>
      <c r="F2792" t="s">
        <v>2638</v>
      </c>
      <c r="G2792" t="s">
        <v>2639</v>
      </c>
      <c r="H2792" t="s">
        <v>68</v>
      </c>
      <c r="I2792" t="s">
        <v>54</v>
      </c>
      <c r="J2792" t="s">
        <v>2563</v>
      </c>
      <c r="K2792" t="s">
        <v>165</v>
      </c>
      <c r="L2792">
        <v>68104</v>
      </c>
      <c r="M2792" t="s">
        <v>132</v>
      </c>
      <c r="N2792" t="s">
        <v>464</v>
      </c>
      <c r="O2792" t="s">
        <v>73</v>
      </c>
      <c r="P2792" t="s">
        <v>105</v>
      </c>
      <c r="Q2792" t="s">
        <v>465</v>
      </c>
      <c r="R2792" s="19">
        <v>25.96</v>
      </c>
      <c r="S2792" s="17">
        <v>2</v>
      </c>
      <c r="T2792" s="20">
        <v>0</v>
      </c>
      <c r="U2792" s="19">
        <v>7.5284000000000004</v>
      </c>
      <c r="V2792" s="20">
        <f t="shared" si="215"/>
        <v>0.28999999999999998</v>
      </c>
      <c r="W2792" s="17">
        <f t="shared" si="216"/>
        <v>2014</v>
      </c>
      <c r="X2792" t="str">
        <f t="shared" si="217"/>
        <v>Sep-2014</v>
      </c>
      <c r="Y2792" s="17">
        <f t="shared" si="218"/>
        <v>1</v>
      </c>
      <c r="Z2792" t="str">
        <f t="shared" si="219"/>
        <v>0% (No Discount)</v>
      </c>
      <c r="AA2792" s="17">
        <f>IF(COUNTIF($B$2:B2792,B2792)=1,1,0)</f>
        <v>1</v>
      </c>
      <c r="AB2792" s="17">
        <f>IF(COUNTIF($F$2:F2792,F2792)=1,1,0)</f>
        <v>0</v>
      </c>
    </row>
    <row r="2793" spans="1:28" x14ac:dyDescent="0.2">
      <c r="A2793" s="17">
        <v>2792</v>
      </c>
      <c r="B2793" t="s">
        <v>6006</v>
      </c>
      <c r="C2793" s="18">
        <v>41903</v>
      </c>
      <c r="D2793" s="18">
        <v>41904</v>
      </c>
      <c r="E2793" t="s">
        <v>215</v>
      </c>
      <c r="F2793" t="s">
        <v>2638</v>
      </c>
      <c r="G2793" t="s">
        <v>2639</v>
      </c>
      <c r="H2793" t="s">
        <v>68</v>
      </c>
      <c r="I2793" t="s">
        <v>54</v>
      </c>
      <c r="J2793" t="s">
        <v>2563</v>
      </c>
      <c r="K2793" t="s">
        <v>165</v>
      </c>
      <c r="L2793">
        <v>68104</v>
      </c>
      <c r="M2793" t="s">
        <v>132</v>
      </c>
      <c r="N2793" t="s">
        <v>4857</v>
      </c>
      <c r="O2793" t="s">
        <v>73</v>
      </c>
      <c r="P2793" t="s">
        <v>105</v>
      </c>
      <c r="Q2793" t="s">
        <v>4858</v>
      </c>
      <c r="R2793" s="19">
        <v>36.270000000000003</v>
      </c>
      <c r="S2793" s="17">
        <v>3</v>
      </c>
      <c r="T2793" s="20">
        <v>0</v>
      </c>
      <c r="U2793" s="19">
        <v>10.881</v>
      </c>
      <c r="V2793" s="20">
        <f t="shared" si="215"/>
        <v>0.3</v>
      </c>
      <c r="W2793" s="17">
        <f t="shared" si="216"/>
        <v>2014</v>
      </c>
      <c r="X2793" t="str">
        <f t="shared" si="217"/>
        <v>Sep-2014</v>
      </c>
      <c r="Y2793" s="17">
        <f t="shared" si="218"/>
        <v>1</v>
      </c>
      <c r="Z2793" t="str">
        <f t="shared" si="219"/>
        <v>0% (No Discount)</v>
      </c>
      <c r="AA2793" s="17">
        <f>IF(COUNTIF($B$2:B2793,B2793)=1,1,0)</f>
        <v>0</v>
      </c>
      <c r="AB2793" s="17">
        <f>IF(COUNTIF($F$2:F2793,F2793)=1,1,0)</f>
        <v>0</v>
      </c>
    </row>
    <row r="2794" spans="1:28" x14ac:dyDescent="0.2">
      <c r="A2794" s="17">
        <v>2793</v>
      </c>
      <c r="B2794" t="s">
        <v>6006</v>
      </c>
      <c r="C2794" s="18">
        <v>41903</v>
      </c>
      <c r="D2794" s="18">
        <v>41904</v>
      </c>
      <c r="E2794" t="s">
        <v>215</v>
      </c>
      <c r="F2794" t="s">
        <v>2638</v>
      </c>
      <c r="G2794" t="s">
        <v>2639</v>
      </c>
      <c r="H2794" t="s">
        <v>68</v>
      </c>
      <c r="I2794" t="s">
        <v>54</v>
      </c>
      <c r="J2794" t="s">
        <v>2563</v>
      </c>
      <c r="K2794" t="s">
        <v>165</v>
      </c>
      <c r="L2794">
        <v>68104</v>
      </c>
      <c r="M2794" t="s">
        <v>132</v>
      </c>
      <c r="N2794" t="s">
        <v>3229</v>
      </c>
      <c r="O2794" t="s">
        <v>73</v>
      </c>
      <c r="P2794" t="s">
        <v>117</v>
      </c>
      <c r="Q2794" t="s">
        <v>3230</v>
      </c>
      <c r="R2794" s="19">
        <v>6.48</v>
      </c>
      <c r="S2794" s="17">
        <v>1</v>
      </c>
      <c r="T2794" s="20">
        <v>0</v>
      </c>
      <c r="U2794" s="19">
        <v>3.1103999999999998</v>
      </c>
      <c r="V2794" s="20">
        <f t="shared" si="215"/>
        <v>0.47999999999999993</v>
      </c>
      <c r="W2794" s="17">
        <f t="shared" si="216"/>
        <v>2014</v>
      </c>
      <c r="X2794" t="str">
        <f t="shared" si="217"/>
        <v>Sep-2014</v>
      </c>
      <c r="Y2794" s="17">
        <f t="shared" si="218"/>
        <v>1</v>
      </c>
      <c r="Z2794" t="str">
        <f t="shared" si="219"/>
        <v>0% (No Discount)</v>
      </c>
      <c r="AA2794" s="17">
        <f>IF(COUNTIF($B$2:B2794,B2794)=1,1,0)</f>
        <v>0</v>
      </c>
      <c r="AB2794" s="17">
        <f>IF(COUNTIF($F$2:F2794,F2794)=1,1,0)</f>
        <v>0</v>
      </c>
    </row>
    <row r="2795" spans="1:28" x14ac:dyDescent="0.2">
      <c r="A2795" s="17">
        <v>2794</v>
      </c>
      <c r="B2795" t="s">
        <v>6007</v>
      </c>
      <c r="C2795" s="18">
        <v>41741</v>
      </c>
      <c r="D2795" s="18">
        <v>41746</v>
      </c>
      <c r="E2795" t="s">
        <v>77</v>
      </c>
      <c r="F2795" t="s">
        <v>5750</v>
      </c>
      <c r="G2795" t="s">
        <v>5751</v>
      </c>
      <c r="H2795" t="s">
        <v>68</v>
      </c>
      <c r="I2795" t="s">
        <v>54</v>
      </c>
      <c r="J2795" t="s">
        <v>6008</v>
      </c>
      <c r="K2795" t="s">
        <v>70</v>
      </c>
      <c r="L2795">
        <v>90278</v>
      </c>
      <c r="M2795" t="s">
        <v>71</v>
      </c>
      <c r="N2795" t="s">
        <v>2617</v>
      </c>
      <c r="O2795" t="s">
        <v>98</v>
      </c>
      <c r="P2795" t="s">
        <v>99</v>
      </c>
      <c r="Q2795" t="s">
        <v>2618</v>
      </c>
      <c r="R2795" s="19">
        <v>1075.088</v>
      </c>
      <c r="S2795" s="17">
        <v>14</v>
      </c>
      <c r="T2795" s="20">
        <v>0.2</v>
      </c>
      <c r="U2795" s="19">
        <v>94.0702</v>
      </c>
      <c r="V2795" s="20">
        <f t="shared" si="215"/>
        <v>8.7500000000000008E-2</v>
      </c>
      <c r="W2795" s="17">
        <f t="shared" si="216"/>
        <v>2014</v>
      </c>
      <c r="X2795" t="str">
        <f t="shared" si="217"/>
        <v>Apr-2014</v>
      </c>
      <c r="Y2795" s="17">
        <f t="shared" si="218"/>
        <v>5</v>
      </c>
      <c r="Z2795" t="str">
        <f t="shared" si="219"/>
        <v>11-20%</v>
      </c>
      <c r="AA2795" s="17">
        <f>IF(COUNTIF($B$2:B2795,B2795)=1,1,0)</f>
        <v>1</v>
      </c>
      <c r="AB2795" s="17">
        <f>IF(COUNTIF($F$2:F2795,F2795)=1,1,0)</f>
        <v>0</v>
      </c>
    </row>
    <row r="2796" spans="1:28" x14ac:dyDescent="0.2">
      <c r="A2796" s="17">
        <v>2795</v>
      </c>
      <c r="B2796" t="s">
        <v>6007</v>
      </c>
      <c r="C2796" s="18">
        <v>41741</v>
      </c>
      <c r="D2796" s="18">
        <v>41746</v>
      </c>
      <c r="E2796" t="s">
        <v>77</v>
      </c>
      <c r="F2796" t="s">
        <v>5750</v>
      </c>
      <c r="G2796" t="s">
        <v>5751</v>
      </c>
      <c r="H2796" t="s">
        <v>68</v>
      </c>
      <c r="I2796" t="s">
        <v>54</v>
      </c>
      <c r="J2796" t="s">
        <v>6008</v>
      </c>
      <c r="K2796" t="s">
        <v>70</v>
      </c>
      <c r="L2796">
        <v>90278</v>
      </c>
      <c r="M2796" t="s">
        <v>71</v>
      </c>
      <c r="N2796" t="s">
        <v>3243</v>
      </c>
      <c r="O2796" t="s">
        <v>98</v>
      </c>
      <c r="P2796" t="s">
        <v>99</v>
      </c>
      <c r="Q2796" t="s">
        <v>3244</v>
      </c>
      <c r="R2796" s="19">
        <v>438.36799999999999</v>
      </c>
      <c r="S2796" s="17">
        <v>4</v>
      </c>
      <c r="T2796" s="20">
        <v>0.2</v>
      </c>
      <c r="U2796" s="19">
        <v>38.357199999999999</v>
      </c>
      <c r="V2796" s="20">
        <f t="shared" si="215"/>
        <v>8.7499999999999994E-2</v>
      </c>
      <c r="W2796" s="17">
        <f t="shared" si="216"/>
        <v>2014</v>
      </c>
      <c r="X2796" t="str">
        <f t="shared" si="217"/>
        <v>Apr-2014</v>
      </c>
      <c r="Y2796" s="17">
        <f t="shared" si="218"/>
        <v>5</v>
      </c>
      <c r="Z2796" t="str">
        <f t="shared" si="219"/>
        <v>11-20%</v>
      </c>
      <c r="AA2796" s="17">
        <f>IF(COUNTIF($B$2:B2796,B2796)=1,1,0)</f>
        <v>0</v>
      </c>
      <c r="AB2796" s="17">
        <f>IF(COUNTIF($F$2:F2796,F2796)=1,1,0)</f>
        <v>0</v>
      </c>
    </row>
    <row r="2797" spans="1:28" x14ac:dyDescent="0.2">
      <c r="A2797" s="17">
        <v>2796</v>
      </c>
      <c r="B2797" t="s">
        <v>6007</v>
      </c>
      <c r="C2797" s="18">
        <v>41741</v>
      </c>
      <c r="D2797" s="18">
        <v>41746</v>
      </c>
      <c r="E2797" t="s">
        <v>77</v>
      </c>
      <c r="F2797" t="s">
        <v>5750</v>
      </c>
      <c r="G2797" t="s">
        <v>5751</v>
      </c>
      <c r="H2797" t="s">
        <v>68</v>
      </c>
      <c r="I2797" t="s">
        <v>54</v>
      </c>
      <c r="J2797" t="s">
        <v>6008</v>
      </c>
      <c r="K2797" t="s">
        <v>70</v>
      </c>
      <c r="L2797">
        <v>90278</v>
      </c>
      <c r="M2797" t="s">
        <v>71</v>
      </c>
      <c r="N2797" t="s">
        <v>1998</v>
      </c>
      <c r="O2797" t="s">
        <v>73</v>
      </c>
      <c r="P2797" t="s">
        <v>102</v>
      </c>
      <c r="Q2797" t="s">
        <v>1999</v>
      </c>
      <c r="R2797" s="19">
        <v>18.088000000000001</v>
      </c>
      <c r="S2797" s="17">
        <v>7</v>
      </c>
      <c r="T2797" s="20">
        <v>0.2</v>
      </c>
      <c r="U2797" s="19">
        <v>6.5568999999999997</v>
      </c>
      <c r="V2797" s="20">
        <f t="shared" si="215"/>
        <v>0.36249999999999999</v>
      </c>
      <c r="W2797" s="17">
        <f t="shared" si="216"/>
        <v>2014</v>
      </c>
      <c r="X2797" t="str">
        <f t="shared" si="217"/>
        <v>Apr-2014</v>
      </c>
      <c r="Y2797" s="17">
        <f t="shared" si="218"/>
        <v>5</v>
      </c>
      <c r="Z2797" t="str">
        <f t="shared" si="219"/>
        <v>11-20%</v>
      </c>
      <c r="AA2797" s="17">
        <f>IF(COUNTIF($B$2:B2797,B2797)=1,1,0)</f>
        <v>0</v>
      </c>
      <c r="AB2797" s="17">
        <f>IF(COUNTIF($F$2:F2797,F2797)=1,1,0)</f>
        <v>0</v>
      </c>
    </row>
    <row r="2798" spans="1:28" x14ac:dyDescent="0.2">
      <c r="A2798" s="17">
        <v>2797</v>
      </c>
      <c r="B2798" t="s">
        <v>6007</v>
      </c>
      <c r="C2798" s="18">
        <v>41741</v>
      </c>
      <c r="D2798" s="18">
        <v>41746</v>
      </c>
      <c r="E2798" t="s">
        <v>77</v>
      </c>
      <c r="F2798" t="s">
        <v>5750</v>
      </c>
      <c r="G2798" t="s">
        <v>5751</v>
      </c>
      <c r="H2798" t="s">
        <v>68</v>
      </c>
      <c r="I2798" t="s">
        <v>54</v>
      </c>
      <c r="J2798" t="s">
        <v>6008</v>
      </c>
      <c r="K2798" t="s">
        <v>70</v>
      </c>
      <c r="L2798">
        <v>90278</v>
      </c>
      <c r="M2798" t="s">
        <v>71</v>
      </c>
      <c r="N2798" t="s">
        <v>1701</v>
      </c>
      <c r="O2798" t="s">
        <v>59</v>
      </c>
      <c r="P2798" t="s">
        <v>60</v>
      </c>
      <c r="Q2798" t="s">
        <v>1702</v>
      </c>
      <c r="R2798" s="19">
        <v>308.49900000000002</v>
      </c>
      <c r="S2798" s="17">
        <v>3</v>
      </c>
      <c r="T2798" s="20">
        <v>0.15</v>
      </c>
      <c r="U2798" s="19">
        <v>-18.146999999999998</v>
      </c>
      <c r="V2798" s="20">
        <f t="shared" si="215"/>
        <v>-5.8823529411764698E-2</v>
      </c>
      <c r="W2798" s="17">
        <f t="shared" si="216"/>
        <v>2014</v>
      </c>
      <c r="X2798" t="str">
        <f t="shared" si="217"/>
        <v>Apr-2014</v>
      </c>
      <c r="Y2798" s="17">
        <f t="shared" si="218"/>
        <v>5</v>
      </c>
      <c r="Z2798" t="str">
        <f t="shared" si="219"/>
        <v>11-20%</v>
      </c>
      <c r="AA2798" s="17">
        <f>IF(COUNTIF($B$2:B2798,B2798)=1,1,0)</f>
        <v>0</v>
      </c>
      <c r="AB2798" s="17">
        <f>IF(COUNTIF($F$2:F2798,F2798)=1,1,0)</f>
        <v>0</v>
      </c>
    </row>
    <row r="2799" spans="1:28" x14ac:dyDescent="0.2">
      <c r="A2799" s="17">
        <v>2798</v>
      </c>
      <c r="B2799" t="s">
        <v>6009</v>
      </c>
      <c r="C2799" s="18">
        <v>43028</v>
      </c>
      <c r="D2799" s="18">
        <v>43035</v>
      </c>
      <c r="E2799" t="s">
        <v>77</v>
      </c>
      <c r="F2799" t="s">
        <v>4148</v>
      </c>
      <c r="G2799" t="s">
        <v>4149</v>
      </c>
      <c r="H2799" t="s">
        <v>53</v>
      </c>
      <c r="I2799" t="s">
        <v>54</v>
      </c>
      <c r="J2799" t="s">
        <v>5177</v>
      </c>
      <c r="K2799" t="s">
        <v>1739</v>
      </c>
      <c r="L2799">
        <v>72209</v>
      </c>
      <c r="M2799" t="s">
        <v>57</v>
      </c>
      <c r="N2799" t="s">
        <v>4900</v>
      </c>
      <c r="O2799" t="s">
        <v>73</v>
      </c>
      <c r="P2799" t="s">
        <v>95</v>
      </c>
      <c r="Q2799" t="s">
        <v>4901</v>
      </c>
      <c r="R2799" s="19">
        <v>13.36</v>
      </c>
      <c r="S2799" s="17">
        <v>4</v>
      </c>
      <c r="T2799" s="20">
        <v>0</v>
      </c>
      <c r="U2799" s="19">
        <v>4.1416000000000004</v>
      </c>
      <c r="V2799" s="20">
        <f t="shared" si="215"/>
        <v>0.31000000000000005</v>
      </c>
      <c r="W2799" s="17">
        <f t="shared" si="216"/>
        <v>2017</v>
      </c>
      <c r="X2799" t="str">
        <f t="shared" si="217"/>
        <v>Oct-2017</v>
      </c>
      <c r="Y2799" s="17">
        <f t="shared" si="218"/>
        <v>7</v>
      </c>
      <c r="Z2799" t="str">
        <f t="shared" si="219"/>
        <v>0% (No Discount)</v>
      </c>
      <c r="AA2799" s="17">
        <f>IF(COUNTIF($B$2:B2799,B2799)=1,1,0)</f>
        <v>1</v>
      </c>
      <c r="AB2799" s="17">
        <f>IF(COUNTIF($F$2:F2799,F2799)=1,1,0)</f>
        <v>0</v>
      </c>
    </row>
    <row r="2800" spans="1:28" x14ac:dyDescent="0.2">
      <c r="A2800" s="17">
        <v>2799</v>
      </c>
      <c r="B2800" t="s">
        <v>6009</v>
      </c>
      <c r="C2800" s="18">
        <v>43028</v>
      </c>
      <c r="D2800" s="18">
        <v>43035</v>
      </c>
      <c r="E2800" t="s">
        <v>77</v>
      </c>
      <c r="F2800" t="s">
        <v>4148</v>
      </c>
      <c r="G2800" t="s">
        <v>4149</v>
      </c>
      <c r="H2800" t="s">
        <v>53</v>
      </c>
      <c r="I2800" t="s">
        <v>54</v>
      </c>
      <c r="J2800" t="s">
        <v>5177</v>
      </c>
      <c r="K2800" t="s">
        <v>1739</v>
      </c>
      <c r="L2800">
        <v>72209</v>
      </c>
      <c r="M2800" t="s">
        <v>57</v>
      </c>
      <c r="N2800" t="s">
        <v>2683</v>
      </c>
      <c r="O2800" t="s">
        <v>73</v>
      </c>
      <c r="P2800" t="s">
        <v>117</v>
      </c>
      <c r="Q2800" t="s">
        <v>2684</v>
      </c>
      <c r="R2800" s="19">
        <v>39.96</v>
      </c>
      <c r="S2800" s="17">
        <v>2</v>
      </c>
      <c r="T2800" s="20">
        <v>0</v>
      </c>
      <c r="U2800" s="19">
        <v>18.781199999999998</v>
      </c>
      <c r="V2800" s="20">
        <f t="shared" si="215"/>
        <v>0.47</v>
      </c>
      <c r="W2800" s="17">
        <f t="shared" si="216"/>
        <v>2017</v>
      </c>
      <c r="X2800" t="str">
        <f t="shared" si="217"/>
        <v>Oct-2017</v>
      </c>
      <c r="Y2800" s="17">
        <f t="shared" si="218"/>
        <v>7</v>
      </c>
      <c r="Z2800" t="str">
        <f t="shared" si="219"/>
        <v>0% (No Discount)</v>
      </c>
      <c r="AA2800" s="17">
        <f>IF(COUNTIF($B$2:B2800,B2800)=1,1,0)</f>
        <v>0</v>
      </c>
      <c r="AB2800" s="17">
        <f>IF(COUNTIF($F$2:F2800,F2800)=1,1,0)</f>
        <v>0</v>
      </c>
    </row>
    <row r="2801" spans="1:28" x14ac:dyDescent="0.2">
      <c r="A2801" s="17">
        <v>2800</v>
      </c>
      <c r="B2801" t="s">
        <v>6009</v>
      </c>
      <c r="C2801" s="18">
        <v>43028</v>
      </c>
      <c r="D2801" s="18">
        <v>43035</v>
      </c>
      <c r="E2801" t="s">
        <v>77</v>
      </c>
      <c r="F2801" t="s">
        <v>4148</v>
      </c>
      <c r="G2801" t="s">
        <v>4149</v>
      </c>
      <c r="H2801" t="s">
        <v>53</v>
      </c>
      <c r="I2801" t="s">
        <v>54</v>
      </c>
      <c r="J2801" t="s">
        <v>5177</v>
      </c>
      <c r="K2801" t="s">
        <v>1739</v>
      </c>
      <c r="L2801">
        <v>72209</v>
      </c>
      <c r="M2801" t="s">
        <v>57</v>
      </c>
      <c r="N2801" t="s">
        <v>2784</v>
      </c>
      <c r="O2801" t="s">
        <v>73</v>
      </c>
      <c r="P2801" t="s">
        <v>102</v>
      </c>
      <c r="Q2801" t="s">
        <v>2785</v>
      </c>
      <c r="R2801" s="19">
        <v>145.85</v>
      </c>
      <c r="S2801" s="17">
        <v>5</v>
      </c>
      <c r="T2801" s="20">
        <v>0</v>
      </c>
      <c r="U2801" s="19">
        <v>70.007999999999996</v>
      </c>
      <c r="V2801" s="20">
        <f t="shared" si="215"/>
        <v>0.48</v>
      </c>
      <c r="W2801" s="17">
        <f t="shared" si="216"/>
        <v>2017</v>
      </c>
      <c r="X2801" t="str">
        <f t="shared" si="217"/>
        <v>Oct-2017</v>
      </c>
      <c r="Y2801" s="17">
        <f t="shared" si="218"/>
        <v>7</v>
      </c>
      <c r="Z2801" t="str">
        <f t="shared" si="219"/>
        <v>0% (No Discount)</v>
      </c>
      <c r="AA2801" s="17">
        <f>IF(COUNTIF($B$2:B2801,B2801)=1,1,0)</f>
        <v>0</v>
      </c>
      <c r="AB2801" s="17">
        <f>IF(COUNTIF($F$2:F2801,F2801)=1,1,0)</f>
        <v>0</v>
      </c>
    </row>
    <row r="2802" spans="1:28" x14ac:dyDescent="0.2">
      <c r="A2802" s="17">
        <v>2801</v>
      </c>
      <c r="B2802" t="s">
        <v>6010</v>
      </c>
      <c r="C2802" s="18">
        <v>42668</v>
      </c>
      <c r="D2802" s="18">
        <v>42671</v>
      </c>
      <c r="E2802" t="s">
        <v>215</v>
      </c>
      <c r="F2802" t="s">
        <v>2759</v>
      </c>
      <c r="G2802" t="s">
        <v>2760</v>
      </c>
      <c r="H2802" t="s">
        <v>68</v>
      </c>
      <c r="I2802" t="s">
        <v>54</v>
      </c>
      <c r="J2802" t="s">
        <v>1450</v>
      </c>
      <c r="K2802" t="s">
        <v>81</v>
      </c>
      <c r="L2802">
        <v>33180</v>
      </c>
      <c r="M2802" t="s">
        <v>57</v>
      </c>
      <c r="N2802" t="s">
        <v>1850</v>
      </c>
      <c r="O2802" t="s">
        <v>98</v>
      </c>
      <c r="P2802" t="s">
        <v>99</v>
      </c>
      <c r="Q2802" t="s">
        <v>1851</v>
      </c>
      <c r="R2802" s="19">
        <v>783.96</v>
      </c>
      <c r="S2802" s="17">
        <v>5</v>
      </c>
      <c r="T2802" s="20">
        <v>0.2</v>
      </c>
      <c r="U2802" s="19">
        <v>78.396000000000001</v>
      </c>
      <c r="V2802" s="20">
        <f t="shared" si="215"/>
        <v>9.9999999999999992E-2</v>
      </c>
      <c r="W2802" s="17">
        <f t="shared" si="216"/>
        <v>2016</v>
      </c>
      <c r="X2802" t="str">
        <f t="shared" si="217"/>
        <v>Oct-2016</v>
      </c>
      <c r="Y2802" s="17">
        <f t="shared" si="218"/>
        <v>3</v>
      </c>
      <c r="Z2802" t="str">
        <f t="shared" si="219"/>
        <v>11-20%</v>
      </c>
      <c r="AA2802" s="17">
        <f>IF(COUNTIF($B$2:B2802,B2802)=1,1,0)</f>
        <v>1</v>
      </c>
      <c r="AB2802" s="17">
        <f>IF(COUNTIF($F$2:F2802,F2802)=1,1,0)</f>
        <v>0</v>
      </c>
    </row>
    <row r="2803" spans="1:28" x14ac:dyDescent="0.2">
      <c r="A2803" s="17">
        <v>2802</v>
      </c>
      <c r="B2803" t="s">
        <v>6011</v>
      </c>
      <c r="C2803" s="18">
        <v>42309</v>
      </c>
      <c r="D2803" s="18">
        <v>42312</v>
      </c>
      <c r="E2803" t="s">
        <v>215</v>
      </c>
      <c r="F2803" t="s">
        <v>2659</v>
      </c>
      <c r="G2803" t="s">
        <v>2660</v>
      </c>
      <c r="H2803" t="s">
        <v>53</v>
      </c>
      <c r="I2803" t="s">
        <v>54</v>
      </c>
      <c r="J2803" t="s">
        <v>2008</v>
      </c>
      <c r="K2803" t="s">
        <v>447</v>
      </c>
      <c r="L2803">
        <v>97301</v>
      </c>
      <c r="M2803" t="s">
        <v>71</v>
      </c>
      <c r="N2803" t="s">
        <v>206</v>
      </c>
      <c r="O2803" t="s">
        <v>73</v>
      </c>
      <c r="P2803" t="s">
        <v>95</v>
      </c>
      <c r="Q2803" t="s">
        <v>207</v>
      </c>
      <c r="R2803" s="19">
        <v>7.88</v>
      </c>
      <c r="S2803" s="17">
        <v>1</v>
      </c>
      <c r="T2803" s="20">
        <v>0.2</v>
      </c>
      <c r="U2803" s="19">
        <v>1.7729999999999999</v>
      </c>
      <c r="V2803" s="20">
        <f t="shared" si="215"/>
        <v>0.22499999999999998</v>
      </c>
      <c r="W2803" s="17">
        <f t="shared" si="216"/>
        <v>2015</v>
      </c>
      <c r="X2803" t="str">
        <f t="shared" si="217"/>
        <v>Nov-2015</v>
      </c>
      <c r="Y2803" s="17">
        <f t="shared" si="218"/>
        <v>3</v>
      </c>
      <c r="Z2803" t="str">
        <f t="shared" si="219"/>
        <v>11-20%</v>
      </c>
      <c r="AA2803" s="17">
        <f>IF(COUNTIF($B$2:B2803,B2803)=1,1,0)</f>
        <v>1</v>
      </c>
      <c r="AB2803" s="17">
        <f>IF(COUNTIF($F$2:F2803,F2803)=1,1,0)</f>
        <v>0</v>
      </c>
    </row>
    <row r="2804" spans="1:28" x14ac:dyDescent="0.2">
      <c r="A2804" s="17">
        <v>2803</v>
      </c>
      <c r="B2804" t="s">
        <v>6012</v>
      </c>
      <c r="C2804" s="18">
        <v>43042</v>
      </c>
      <c r="D2804" s="18">
        <v>43047</v>
      </c>
      <c r="E2804" t="s">
        <v>77</v>
      </c>
      <c r="F2804" t="s">
        <v>6013</v>
      </c>
      <c r="G2804" t="s">
        <v>6014</v>
      </c>
      <c r="H2804" t="s">
        <v>53</v>
      </c>
      <c r="I2804" t="s">
        <v>54</v>
      </c>
      <c r="J2804" t="s">
        <v>5923</v>
      </c>
      <c r="K2804" t="s">
        <v>696</v>
      </c>
      <c r="L2804">
        <v>88001</v>
      </c>
      <c r="M2804" t="s">
        <v>71</v>
      </c>
      <c r="N2804" t="s">
        <v>453</v>
      </c>
      <c r="O2804" t="s">
        <v>59</v>
      </c>
      <c r="P2804" t="s">
        <v>92</v>
      </c>
      <c r="Q2804" t="s">
        <v>454</v>
      </c>
      <c r="R2804" s="19">
        <v>41.37</v>
      </c>
      <c r="S2804" s="17">
        <v>3</v>
      </c>
      <c r="T2804" s="20">
        <v>0</v>
      </c>
      <c r="U2804" s="19">
        <v>17.375399999999999</v>
      </c>
      <c r="V2804" s="20">
        <f t="shared" si="215"/>
        <v>0.42</v>
      </c>
      <c r="W2804" s="17">
        <f t="shared" si="216"/>
        <v>2017</v>
      </c>
      <c r="X2804" t="str">
        <f t="shared" si="217"/>
        <v>Nov-2017</v>
      </c>
      <c r="Y2804" s="17">
        <f t="shared" si="218"/>
        <v>5</v>
      </c>
      <c r="Z2804" t="str">
        <f t="shared" si="219"/>
        <v>0% (No Discount)</v>
      </c>
      <c r="AA2804" s="17">
        <f>IF(COUNTIF($B$2:B2804,B2804)=1,1,0)</f>
        <v>1</v>
      </c>
      <c r="AB2804" s="17">
        <f>IF(COUNTIF($F$2:F2804,F2804)=1,1,0)</f>
        <v>1</v>
      </c>
    </row>
    <row r="2805" spans="1:28" x14ac:dyDescent="0.2">
      <c r="A2805" s="17">
        <v>2804</v>
      </c>
      <c r="B2805" t="s">
        <v>6015</v>
      </c>
      <c r="C2805" s="18">
        <v>42136</v>
      </c>
      <c r="D2805" s="18">
        <v>42140</v>
      </c>
      <c r="E2805" t="s">
        <v>77</v>
      </c>
      <c r="F2805" t="s">
        <v>4004</v>
      </c>
      <c r="G2805" t="s">
        <v>4005</v>
      </c>
      <c r="H2805" t="s">
        <v>53</v>
      </c>
      <c r="I2805" t="s">
        <v>54</v>
      </c>
      <c r="J2805" t="s">
        <v>154</v>
      </c>
      <c r="K2805" t="s">
        <v>70</v>
      </c>
      <c r="L2805">
        <v>94122</v>
      </c>
      <c r="M2805" t="s">
        <v>71</v>
      </c>
      <c r="N2805" t="s">
        <v>4497</v>
      </c>
      <c r="O2805" t="s">
        <v>73</v>
      </c>
      <c r="P2805" t="s">
        <v>117</v>
      </c>
      <c r="Q2805" t="s">
        <v>4498</v>
      </c>
      <c r="R2805" s="19">
        <v>12.84</v>
      </c>
      <c r="S2805" s="17">
        <v>3</v>
      </c>
      <c r="T2805" s="20">
        <v>0</v>
      </c>
      <c r="U2805" s="19">
        <v>5.7779999999999996</v>
      </c>
      <c r="V2805" s="20">
        <f t="shared" si="215"/>
        <v>0.44999999999999996</v>
      </c>
      <c r="W2805" s="17">
        <f t="shared" si="216"/>
        <v>2015</v>
      </c>
      <c r="X2805" t="str">
        <f t="shared" si="217"/>
        <v>May-2015</v>
      </c>
      <c r="Y2805" s="17">
        <f t="shared" si="218"/>
        <v>4</v>
      </c>
      <c r="Z2805" t="str">
        <f t="shared" si="219"/>
        <v>0% (No Discount)</v>
      </c>
      <c r="AA2805" s="17">
        <f>IF(COUNTIF($B$2:B2805,B2805)=1,1,0)</f>
        <v>1</v>
      </c>
      <c r="AB2805" s="17">
        <f>IF(COUNTIF($F$2:F2805,F2805)=1,1,0)</f>
        <v>0</v>
      </c>
    </row>
    <row r="2806" spans="1:28" x14ac:dyDescent="0.2">
      <c r="A2806" s="17">
        <v>2805</v>
      </c>
      <c r="B2806" t="s">
        <v>6015</v>
      </c>
      <c r="C2806" s="18">
        <v>42136</v>
      </c>
      <c r="D2806" s="18">
        <v>42140</v>
      </c>
      <c r="E2806" t="s">
        <v>77</v>
      </c>
      <c r="F2806" t="s">
        <v>4004</v>
      </c>
      <c r="G2806" t="s">
        <v>4005</v>
      </c>
      <c r="H2806" t="s">
        <v>53</v>
      </c>
      <c r="I2806" t="s">
        <v>54</v>
      </c>
      <c r="J2806" t="s">
        <v>154</v>
      </c>
      <c r="K2806" t="s">
        <v>70</v>
      </c>
      <c r="L2806">
        <v>94122</v>
      </c>
      <c r="M2806" t="s">
        <v>71</v>
      </c>
      <c r="N2806" t="s">
        <v>6016</v>
      </c>
      <c r="O2806" t="s">
        <v>73</v>
      </c>
      <c r="P2806" t="s">
        <v>117</v>
      </c>
      <c r="Q2806" t="s">
        <v>6017</v>
      </c>
      <c r="R2806" s="19">
        <v>25.68</v>
      </c>
      <c r="S2806" s="17">
        <v>6</v>
      </c>
      <c r="T2806" s="20">
        <v>0</v>
      </c>
      <c r="U2806" s="19">
        <v>11.555999999999999</v>
      </c>
      <c r="V2806" s="20">
        <f t="shared" si="215"/>
        <v>0.44999999999999996</v>
      </c>
      <c r="W2806" s="17">
        <f t="shared" si="216"/>
        <v>2015</v>
      </c>
      <c r="X2806" t="str">
        <f t="shared" si="217"/>
        <v>May-2015</v>
      </c>
      <c r="Y2806" s="17">
        <f t="shared" si="218"/>
        <v>4</v>
      </c>
      <c r="Z2806" t="str">
        <f t="shared" si="219"/>
        <v>0% (No Discount)</v>
      </c>
      <c r="AA2806" s="17">
        <f>IF(COUNTIF($B$2:B2806,B2806)=1,1,0)</f>
        <v>0</v>
      </c>
      <c r="AB2806" s="17">
        <f>IF(COUNTIF($F$2:F2806,F2806)=1,1,0)</f>
        <v>0</v>
      </c>
    </row>
    <row r="2807" spans="1:28" x14ac:dyDescent="0.2">
      <c r="A2807" s="17">
        <v>2806</v>
      </c>
      <c r="B2807" t="s">
        <v>6018</v>
      </c>
      <c r="C2807" s="18">
        <v>42254</v>
      </c>
      <c r="D2807" s="18">
        <v>42258</v>
      </c>
      <c r="E2807" t="s">
        <v>77</v>
      </c>
      <c r="F2807" t="s">
        <v>1989</v>
      </c>
      <c r="G2807" t="s">
        <v>1990</v>
      </c>
      <c r="H2807" t="s">
        <v>53</v>
      </c>
      <c r="I2807" t="s">
        <v>54</v>
      </c>
      <c r="J2807" t="s">
        <v>4208</v>
      </c>
      <c r="K2807" t="s">
        <v>131</v>
      </c>
      <c r="L2807">
        <v>79907</v>
      </c>
      <c r="M2807" t="s">
        <v>132</v>
      </c>
      <c r="N2807" t="s">
        <v>5201</v>
      </c>
      <c r="O2807" t="s">
        <v>59</v>
      </c>
      <c r="P2807" t="s">
        <v>63</v>
      </c>
      <c r="Q2807" t="s">
        <v>5202</v>
      </c>
      <c r="R2807" s="19">
        <v>47.515999999999998</v>
      </c>
      <c r="S2807" s="17">
        <v>2</v>
      </c>
      <c r="T2807" s="20">
        <v>0.3</v>
      </c>
      <c r="U2807" s="19">
        <v>-2.0364</v>
      </c>
      <c r="V2807" s="20">
        <f t="shared" si="215"/>
        <v>-4.2857142857142858E-2</v>
      </c>
      <c r="W2807" s="17">
        <f t="shared" si="216"/>
        <v>2015</v>
      </c>
      <c r="X2807" t="str">
        <f t="shared" si="217"/>
        <v>Sep-2015</v>
      </c>
      <c r="Y2807" s="17">
        <f t="shared" si="218"/>
        <v>4</v>
      </c>
      <c r="Z2807" t="str">
        <f t="shared" si="219"/>
        <v>21-30%</v>
      </c>
      <c r="AA2807" s="17">
        <f>IF(COUNTIF($B$2:B2807,B2807)=1,1,0)</f>
        <v>1</v>
      </c>
      <c r="AB2807" s="17">
        <f>IF(COUNTIF($F$2:F2807,F2807)=1,1,0)</f>
        <v>0</v>
      </c>
    </row>
    <row r="2808" spans="1:28" x14ac:dyDescent="0.2">
      <c r="A2808" s="17">
        <v>2807</v>
      </c>
      <c r="B2808" t="s">
        <v>6019</v>
      </c>
      <c r="C2808" s="18">
        <v>42210</v>
      </c>
      <c r="D2808" s="18">
        <v>42212</v>
      </c>
      <c r="E2808" t="s">
        <v>50</v>
      </c>
      <c r="F2808" t="s">
        <v>6020</v>
      </c>
      <c r="G2808" t="s">
        <v>6021</v>
      </c>
      <c r="H2808" t="s">
        <v>53</v>
      </c>
      <c r="I2808" t="s">
        <v>54</v>
      </c>
      <c r="J2808" t="s">
        <v>122</v>
      </c>
      <c r="K2808" t="s">
        <v>123</v>
      </c>
      <c r="L2808">
        <v>98115</v>
      </c>
      <c r="M2808" t="s">
        <v>71</v>
      </c>
      <c r="N2808" t="s">
        <v>4902</v>
      </c>
      <c r="O2808" t="s">
        <v>73</v>
      </c>
      <c r="P2808" t="s">
        <v>296</v>
      </c>
      <c r="Q2808" t="s">
        <v>4903</v>
      </c>
      <c r="R2808" s="19">
        <v>9.42</v>
      </c>
      <c r="S2808" s="17">
        <v>2</v>
      </c>
      <c r="T2808" s="20">
        <v>0</v>
      </c>
      <c r="U2808" s="19">
        <v>0.47099999999999997</v>
      </c>
      <c r="V2808" s="20">
        <f t="shared" si="215"/>
        <v>4.9999999999999996E-2</v>
      </c>
      <c r="W2808" s="17">
        <f t="shared" si="216"/>
        <v>2015</v>
      </c>
      <c r="X2808" t="str">
        <f t="shared" si="217"/>
        <v>Jul-2015</v>
      </c>
      <c r="Y2808" s="17">
        <f t="shared" si="218"/>
        <v>2</v>
      </c>
      <c r="Z2808" t="str">
        <f t="shared" si="219"/>
        <v>0% (No Discount)</v>
      </c>
      <c r="AA2808" s="17">
        <f>IF(COUNTIF($B$2:B2808,B2808)=1,1,0)</f>
        <v>1</v>
      </c>
      <c r="AB2808" s="17">
        <f>IF(COUNTIF($F$2:F2808,F2808)=1,1,0)</f>
        <v>1</v>
      </c>
    </row>
    <row r="2809" spans="1:28" x14ac:dyDescent="0.2">
      <c r="A2809" s="17">
        <v>2808</v>
      </c>
      <c r="B2809" t="s">
        <v>6019</v>
      </c>
      <c r="C2809" s="18">
        <v>42210</v>
      </c>
      <c r="D2809" s="18">
        <v>42212</v>
      </c>
      <c r="E2809" t="s">
        <v>50</v>
      </c>
      <c r="F2809" t="s">
        <v>6020</v>
      </c>
      <c r="G2809" t="s">
        <v>6021</v>
      </c>
      <c r="H2809" t="s">
        <v>53</v>
      </c>
      <c r="I2809" t="s">
        <v>54</v>
      </c>
      <c r="J2809" t="s">
        <v>122</v>
      </c>
      <c r="K2809" t="s">
        <v>123</v>
      </c>
      <c r="L2809">
        <v>98115</v>
      </c>
      <c r="M2809" t="s">
        <v>71</v>
      </c>
      <c r="N2809" t="s">
        <v>6022</v>
      </c>
      <c r="O2809" t="s">
        <v>73</v>
      </c>
      <c r="P2809" t="s">
        <v>117</v>
      </c>
      <c r="Q2809" t="s">
        <v>6023</v>
      </c>
      <c r="R2809" s="19">
        <v>12.96</v>
      </c>
      <c r="S2809" s="17">
        <v>2</v>
      </c>
      <c r="T2809" s="20">
        <v>0</v>
      </c>
      <c r="U2809" s="19">
        <v>6.2207999999999997</v>
      </c>
      <c r="V2809" s="20">
        <f t="shared" si="215"/>
        <v>0.47999999999999993</v>
      </c>
      <c r="W2809" s="17">
        <f t="shared" si="216"/>
        <v>2015</v>
      </c>
      <c r="X2809" t="str">
        <f t="shared" si="217"/>
        <v>Jul-2015</v>
      </c>
      <c r="Y2809" s="17">
        <f t="shared" si="218"/>
        <v>2</v>
      </c>
      <c r="Z2809" t="str">
        <f t="shared" si="219"/>
        <v>0% (No Discount)</v>
      </c>
      <c r="AA2809" s="17">
        <f>IF(COUNTIF($B$2:B2809,B2809)=1,1,0)</f>
        <v>0</v>
      </c>
      <c r="AB2809" s="17">
        <f>IF(COUNTIF($F$2:F2809,F2809)=1,1,0)</f>
        <v>0</v>
      </c>
    </row>
    <row r="2810" spans="1:28" x14ac:dyDescent="0.2">
      <c r="A2810" s="17">
        <v>2809</v>
      </c>
      <c r="B2810" t="s">
        <v>6019</v>
      </c>
      <c r="C2810" s="18">
        <v>42210</v>
      </c>
      <c r="D2810" s="18">
        <v>42212</v>
      </c>
      <c r="E2810" t="s">
        <v>50</v>
      </c>
      <c r="F2810" t="s">
        <v>6020</v>
      </c>
      <c r="G2810" t="s">
        <v>6021</v>
      </c>
      <c r="H2810" t="s">
        <v>53</v>
      </c>
      <c r="I2810" t="s">
        <v>54</v>
      </c>
      <c r="J2810" t="s">
        <v>122</v>
      </c>
      <c r="K2810" t="s">
        <v>123</v>
      </c>
      <c r="L2810">
        <v>98115</v>
      </c>
      <c r="M2810" t="s">
        <v>71</v>
      </c>
      <c r="N2810" t="s">
        <v>5055</v>
      </c>
      <c r="O2810" t="s">
        <v>59</v>
      </c>
      <c r="P2810" t="s">
        <v>60</v>
      </c>
      <c r="Q2810" t="s">
        <v>5572</v>
      </c>
      <c r="R2810" s="19">
        <v>704.9</v>
      </c>
      <c r="S2810" s="17">
        <v>5</v>
      </c>
      <c r="T2810" s="20">
        <v>0</v>
      </c>
      <c r="U2810" s="19">
        <v>56.392000000000003</v>
      </c>
      <c r="V2810" s="20">
        <f t="shared" si="215"/>
        <v>0.08</v>
      </c>
      <c r="W2810" s="17">
        <f t="shared" si="216"/>
        <v>2015</v>
      </c>
      <c r="X2810" t="str">
        <f t="shared" si="217"/>
        <v>Jul-2015</v>
      </c>
      <c r="Y2810" s="17">
        <f t="shared" si="218"/>
        <v>2</v>
      </c>
      <c r="Z2810" t="str">
        <f t="shared" si="219"/>
        <v>0% (No Discount)</v>
      </c>
      <c r="AA2810" s="17">
        <f>IF(COUNTIF($B$2:B2810,B2810)=1,1,0)</f>
        <v>0</v>
      </c>
      <c r="AB2810" s="17">
        <f>IF(COUNTIF($F$2:F2810,F2810)=1,1,0)</f>
        <v>0</v>
      </c>
    </row>
    <row r="2811" spans="1:28" x14ac:dyDescent="0.2">
      <c r="A2811" s="17">
        <v>2810</v>
      </c>
      <c r="B2811" t="s">
        <v>6019</v>
      </c>
      <c r="C2811" s="18">
        <v>42210</v>
      </c>
      <c r="D2811" s="18">
        <v>42212</v>
      </c>
      <c r="E2811" t="s">
        <v>50</v>
      </c>
      <c r="F2811" t="s">
        <v>6020</v>
      </c>
      <c r="G2811" t="s">
        <v>6021</v>
      </c>
      <c r="H2811" t="s">
        <v>53</v>
      </c>
      <c r="I2811" t="s">
        <v>54</v>
      </c>
      <c r="J2811" t="s">
        <v>122</v>
      </c>
      <c r="K2811" t="s">
        <v>123</v>
      </c>
      <c r="L2811">
        <v>98115</v>
      </c>
      <c r="M2811" t="s">
        <v>71</v>
      </c>
      <c r="N2811" t="s">
        <v>4555</v>
      </c>
      <c r="O2811" t="s">
        <v>59</v>
      </c>
      <c r="P2811" t="s">
        <v>63</v>
      </c>
      <c r="Q2811" t="s">
        <v>4556</v>
      </c>
      <c r="R2811" s="19">
        <v>561.56799999999998</v>
      </c>
      <c r="S2811" s="17">
        <v>2</v>
      </c>
      <c r="T2811" s="20">
        <v>0.2</v>
      </c>
      <c r="U2811" s="19">
        <v>28.078399999999998</v>
      </c>
      <c r="V2811" s="20">
        <f t="shared" si="215"/>
        <v>4.9999999999999996E-2</v>
      </c>
      <c r="W2811" s="17">
        <f t="shared" si="216"/>
        <v>2015</v>
      </c>
      <c r="X2811" t="str">
        <f t="shared" si="217"/>
        <v>Jul-2015</v>
      </c>
      <c r="Y2811" s="17">
        <f t="shared" si="218"/>
        <v>2</v>
      </c>
      <c r="Z2811" t="str">
        <f t="shared" si="219"/>
        <v>11-20%</v>
      </c>
      <c r="AA2811" s="17">
        <f>IF(COUNTIF($B$2:B2811,B2811)=1,1,0)</f>
        <v>0</v>
      </c>
      <c r="AB2811" s="17">
        <f>IF(COUNTIF($F$2:F2811,F2811)=1,1,0)</f>
        <v>0</v>
      </c>
    </row>
    <row r="2812" spans="1:28" x14ac:dyDescent="0.2">
      <c r="A2812" s="17">
        <v>2811</v>
      </c>
      <c r="B2812" t="s">
        <v>6024</v>
      </c>
      <c r="C2812" s="18">
        <v>42324</v>
      </c>
      <c r="D2812" s="18">
        <v>42326</v>
      </c>
      <c r="E2812" t="s">
        <v>50</v>
      </c>
      <c r="F2812" t="s">
        <v>4118</v>
      </c>
      <c r="G2812" t="s">
        <v>4119</v>
      </c>
      <c r="H2812" t="s">
        <v>129</v>
      </c>
      <c r="I2812" t="s">
        <v>54</v>
      </c>
      <c r="J2812" t="s">
        <v>2581</v>
      </c>
      <c r="K2812" t="s">
        <v>141</v>
      </c>
      <c r="L2812">
        <v>53209</v>
      </c>
      <c r="M2812" t="s">
        <v>132</v>
      </c>
      <c r="N2812" t="s">
        <v>1482</v>
      </c>
      <c r="O2812" t="s">
        <v>73</v>
      </c>
      <c r="P2812" t="s">
        <v>117</v>
      </c>
      <c r="Q2812" t="s">
        <v>1483</v>
      </c>
      <c r="R2812" s="19">
        <v>179.82</v>
      </c>
      <c r="S2812" s="17">
        <v>9</v>
      </c>
      <c r="T2812" s="20">
        <v>0</v>
      </c>
      <c r="U2812" s="19">
        <v>84.5154</v>
      </c>
      <c r="V2812" s="20">
        <f t="shared" si="215"/>
        <v>0.47000000000000003</v>
      </c>
      <c r="W2812" s="17">
        <f t="shared" si="216"/>
        <v>2015</v>
      </c>
      <c r="X2812" t="str">
        <f t="shared" si="217"/>
        <v>Nov-2015</v>
      </c>
      <c r="Y2812" s="17">
        <f t="shared" si="218"/>
        <v>2</v>
      </c>
      <c r="Z2812" t="str">
        <f t="shared" si="219"/>
        <v>0% (No Discount)</v>
      </c>
      <c r="AA2812" s="17">
        <f>IF(COUNTIF($B$2:B2812,B2812)=1,1,0)</f>
        <v>1</v>
      </c>
      <c r="AB2812" s="17">
        <f>IF(COUNTIF($F$2:F2812,F2812)=1,1,0)</f>
        <v>0</v>
      </c>
    </row>
    <row r="2813" spans="1:28" x14ac:dyDescent="0.2">
      <c r="A2813" s="17">
        <v>2812</v>
      </c>
      <c r="B2813" t="s">
        <v>6024</v>
      </c>
      <c r="C2813" s="18">
        <v>42324</v>
      </c>
      <c r="D2813" s="18">
        <v>42326</v>
      </c>
      <c r="E2813" t="s">
        <v>50</v>
      </c>
      <c r="F2813" t="s">
        <v>4118</v>
      </c>
      <c r="G2813" t="s">
        <v>4119</v>
      </c>
      <c r="H2813" t="s">
        <v>129</v>
      </c>
      <c r="I2813" t="s">
        <v>54</v>
      </c>
      <c r="J2813" t="s">
        <v>2581</v>
      </c>
      <c r="K2813" t="s">
        <v>141</v>
      </c>
      <c r="L2813">
        <v>53209</v>
      </c>
      <c r="M2813" t="s">
        <v>132</v>
      </c>
      <c r="N2813" t="s">
        <v>6025</v>
      </c>
      <c r="O2813" t="s">
        <v>59</v>
      </c>
      <c r="P2813" t="s">
        <v>92</v>
      </c>
      <c r="Q2813" t="s">
        <v>6026</v>
      </c>
      <c r="R2813" s="19">
        <v>185.58</v>
      </c>
      <c r="S2813" s="17">
        <v>6</v>
      </c>
      <c r="T2813" s="20">
        <v>0</v>
      </c>
      <c r="U2813" s="19">
        <v>76.087800000000001</v>
      </c>
      <c r="V2813" s="20">
        <f t="shared" si="215"/>
        <v>0.41</v>
      </c>
      <c r="W2813" s="17">
        <f t="shared" si="216"/>
        <v>2015</v>
      </c>
      <c r="X2813" t="str">
        <f t="shared" si="217"/>
        <v>Nov-2015</v>
      </c>
      <c r="Y2813" s="17">
        <f t="shared" si="218"/>
        <v>2</v>
      </c>
      <c r="Z2813" t="str">
        <f t="shared" si="219"/>
        <v>0% (No Discount)</v>
      </c>
      <c r="AA2813" s="17">
        <f>IF(COUNTIF($B$2:B2813,B2813)=1,1,0)</f>
        <v>0</v>
      </c>
      <c r="AB2813" s="17">
        <f>IF(COUNTIF($F$2:F2813,F2813)=1,1,0)</f>
        <v>0</v>
      </c>
    </row>
    <row r="2814" spans="1:28" x14ac:dyDescent="0.2">
      <c r="A2814" s="17">
        <v>2813</v>
      </c>
      <c r="B2814" t="s">
        <v>6024</v>
      </c>
      <c r="C2814" s="18">
        <v>42324</v>
      </c>
      <c r="D2814" s="18">
        <v>42326</v>
      </c>
      <c r="E2814" t="s">
        <v>50</v>
      </c>
      <c r="F2814" t="s">
        <v>4118</v>
      </c>
      <c r="G2814" t="s">
        <v>4119</v>
      </c>
      <c r="H2814" t="s">
        <v>129</v>
      </c>
      <c r="I2814" t="s">
        <v>54</v>
      </c>
      <c r="J2814" t="s">
        <v>2581</v>
      </c>
      <c r="K2814" t="s">
        <v>141</v>
      </c>
      <c r="L2814">
        <v>53209</v>
      </c>
      <c r="M2814" t="s">
        <v>132</v>
      </c>
      <c r="N2814" t="s">
        <v>2837</v>
      </c>
      <c r="O2814" t="s">
        <v>59</v>
      </c>
      <c r="P2814" t="s">
        <v>83</v>
      </c>
      <c r="Q2814" t="s">
        <v>2838</v>
      </c>
      <c r="R2814" s="19">
        <v>214.11</v>
      </c>
      <c r="S2814" s="17">
        <v>3</v>
      </c>
      <c r="T2814" s="20">
        <v>0</v>
      </c>
      <c r="U2814" s="19">
        <v>36.398699999999998</v>
      </c>
      <c r="V2814" s="20">
        <f t="shared" si="215"/>
        <v>0.16999999999999998</v>
      </c>
      <c r="W2814" s="17">
        <f t="shared" si="216"/>
        <v>2015</v>
      </c>
      <c r="X2814" t="str">
        <f t="shared" si="217"/>
        <v>Nov-2015</v>
      </c>
      <c r="Y2814" s="17">
        <f t="shared" si="218"/>
        <v>2</v>
      </c>
      <c r="Z2814" t="str">
        <f t="shared" si="219"/>
        <v>0% (No Discount)</v>
      </c>
      <c r="AA2814" s="17">
        <f>IF(COUNTIF($B$2:B2814,B2814)=1,1,0)</f>
        <v>0</v>
      </c>
      <c r="AB2814" s="17">
        <f>IF(COUNTIF($F$2:F2814,F2814)=1,1,0)</f>
        <v>0</v>
      </c>
    </row>
    <row r="2815" spans="1:28" x14ac:dyDescent="0.2">
      <c r="A2815" s="17">
        <v>2814</v>
      </c>
      <c r="B2815" t="s">
        <v>6024</v>
      </c>
      <c r="C2815" s="18">
        <v>42324</v>
      </c>
      <c r="D2815" s="18">
        <v>42326</v>
      </c>
      <c r="E2815" t="s">
        <v>50</v>
      </c>
      <c r="F2815" t="s">
        <v>4118</v>
      </c>
      <c r="G2815" t="s">
        <v>4119</v>
      </c>
      <c r="H2815" t="s">
        <v>129</v>
      </c>
      <c r="I2815" t="s">
        <v>54</v>
      </c>
      <c r="J2815" t="s">
        <v>2581</v>
      </c>
      <c r="K2815" t="s">
        <v>141</v>
      </c>
      <c r="L2815">
        <v>53209</v>
      </c>
      <c r="M2815" t="s">
        <v>132</v>
      </c>
      <c r="N2815" t="s">
        <v>5286</v>
      </c>
      <c r="O2815" t="s">
        <v>98</v>
      </c>
      <c r="P2815" t="s">
        <v>188</v>
      </c>
      <c r="Q2815" t="s">
        <v>5287</v>
      </c>
      <c r="R2815" s="19">
        <v>999.96</v>
      </c>
      <c r="S2815" s="17">
        <v>4</v>
      </c>
      <c r="T2815" s="20">
        <v>0</v>
      </c>
      <c r="U2815" s="19">
        <v>229.99080000000001</v>
      </c>
      <c r="V2815" s="20">
        <f t="shared" si="215"/>
        <v>0.23</v>
      </c>
      <c r="W2815" s="17">
        <f t="shared" si="216"/>
        <v>2015</v>
      </c>
      <c r="X2815" t="str">
        <f t="shared" si="217"/>
        <v>Nov-2015</v>
      </c>
      <c r="Y2815" s="17">
        <f t="shared" si="218"/>
        <v>2</v>
      </c>
      <c r="Z2815" t="str">
        <f t="shared" si="219"/>
        <v>0% (No Discount)</v>
      </c>
      <c r="AA2815" s="17">
        <f>IF(COUNTIF($B$2:B2815,B2815)=1,1,0)</f>
        <v>0</v>
      </c>
      <c r="AB2815" s="17">
        <f>IF(COUNTIF($F$2:F2815,F2815)=1,1,0)</f>
        <v>0</v>
      </c>
    </row>
    <row r="2816" spans="1:28" x14ac:dyDescent="0.2">
      <c r="A2816" s="17">
        <v>2815</v>
      </c>
      <c r="B2816" t="s">
        <v>6024</v>
      </c>
      <c r="C2816" s="18">
        <v>42324</v>
      </c>
      <c r="D2816" s="18">
        <v>42326</v>
      </c>
      <c r="E2816" t="s">
        <v>50</v>
      </c>
      <c r="F2816" t="s">
        <v>4118</v>
      </c>
      <c r="G2816" t="s">
        <v>4119</v>
      </c>
      <c r="H2816" t="s">
        <v>129</v>
      </c>
      <c r="I2816" t="s">
        <v>54</v>
      </c>
      <c r="J2816" t="s">
        <v>2581</v>
      </c>
      <c r="K2816" t="s">
        <v>141</v>
      </c>
      <c r="L2816">
        <v>53209</v>
      </c>
      <c r="M2816" t="s">
        <v>132</v>
      </c>
      <c r="N2816" t="s">
        <v>2218</v>
      </c>
      <c r="O2816" t="s">
        <v>59</v>
      </c>
      <c r="P2816" t="s">
        <v>83</v>
      </c>
      <c r="Q2816" t="s">
        <v>2219</v>
      </c>
      <c r="R2816" s="19">
        <v>653.54999999999995</v>
      </c>
      <c r="S2816" s="17">
        <v>3</v>
      </c>
      <c r="T2816" s="20">
        <v>0</v>
      </c>
      <c r="U2816" s="19">
        <v>111.1035</v>
      </c>
      <c r="V2816" s="20">
        <f t="shared" si="215"/>
        <v>0.17</v>
      </c>
      <c r="W2816" s="17">
        <f t="shared" si="216"/>
        <v>2015</v>
      </c>
      <c r="X2816" t="str">
        <f t="shared" si="217"/>
        <v>Nov-2015</v>
      </c>
      <c r="Y2816" s="17">
        <f t="shared" si="218"/>
        <v>2</v>
      </c>
      <c r="Z2816" t="str">
        <f t="shared" si="219"/>
        <v>0% (No Discount)</v>
      </c>
      <c r="AA2816" s="17">
        <f>IF(COUNTIF($B$2:B2816,B2816)=1,1,0)</f>
        <v>0</v>
      </c>
      <c r="AB2816" s="17">
        <f>IF(COUNTIF($F$2:F2816,F2816)=1,1,0)</f>
        <v>0</v>
      </c>
    </row>
    <row r="2817" spans="1:28" x14ac:dyDescent="0.2">
      <c r="A2817" s="17">
        <v>2816</v>
      </c>
      <c r="B2817" t="s">
        <v>6027</v>
      </c>
      <c r="C2817" s="18">
        <v>42248</v>
      </c>
      <c r="D2817" s="18">
        <v>42255</v>
      </c>
      <c r="E2817" t="s">
        <v>77</v>
      </c>
      <c r="F2817" t="s">
        <v>6028</v>
      </c>
      <c r="G2817" t="s">
        <v>6029</v>
      </c>
      <c r="H2817" t="s">
        <v>129</v>
      </c>
      <c r="I2817" t="s">
        <v>54</v>
      </c>
      <c r="J2817" t="s">
        <v>640</v>
      </c>
      <c r="K2817" t="s">
        <v>1275</v>
      </c>
      <c r="L2817">
        <v>2038</v>
      </c>
      <c r="M2817" t="s">
        <v>175</v>
      </c>
      <c r="N2817" t="s">
        <v>2807</v>
      </c>
      <c r="O2817" t="s">
        <v>73</v>
      </c>
      <c r="P2817" t="s">
        <v>102</v>
      </c>
      <c r="Q2817" t="s">
        <v>2808</v>
      </c>
      <c r="R2817" s="19">
        <v>114.6</v>
      </c>
      <c r="S2817" s="17">
        <v>5</v>
      </c>
      <c r="T2817" s="20">
        <v>0</v>
      </c>
      <c r="U2817" s="19">
        <v>51.57</v>
      </c>
      <c r="V2817" s="20">
        <f t="shared" si="215"/>
        <v>0.45</v>
      </c>
      <c r="W2817" s="17">
        <f t="shared" si="216"/>
        <v>2015</v>
      </c>
      <c r="X2817" t="str">
        <f t="shared" si="217"/>
        <v>Sep-2015</v>
      </c>
      <c r="Y2817" s="17">
        <f t="shared" si="218"/>
        <v>7</v>
      </c>
      <c r="Z2817" t="str">
        <f t="shared" si="219"/>
        <v>0% (No Discount)</v>
      </c>
      <c r="AA2817" s="17">
        <f>IF(COUNTIF($B$2:B2817,B2817)=1,1,0)</f>
        <v>1</v>
      </c>
      <c r="AB2817" s="17">
        <f>IF(COUNTIF($F$2:F2817,F2817)=1,1,0)</f>
        <v>1</v>
      </c>
    </row>
    <row r="2818" spans="1:28" x14ac:dyDescent="0.2">
      <c r="A2818" s="17">
        <v>2817</v>
      </c>
      <c r="B2818" t="s">
        <v>6027</v>
      </c>
      <c r="C2818" s="18">
        <v>42248</v>
      </c>
      <c r="D2818" s="18">
        <v>42255</v>
      </c>
      <c r="E2818" t="s">
        <v>77</v>
      </c>
      <c r="F2818" t="s">
        <v>6028</v>
      </c>
      <c r="G2818" t="s">
        <v>6029</v>
      </c>
      <c r="H2818" t="s">
        <v>129</v>
      </c>
      <c r="I2818" t="s">
        <v>54</v>
      </c>
      <c r="J2818" t="s">
        <v>640</v>
      </c>
      <c r="K2818" t="s">
        <v>1275</v>
      </c>
      <c r="L2818">
        <v>2038</v>
      </c>
      <c r="M2818" t="s">
        <v>175</v>
      </c>
      <c r="N2818" t="s">
        <v>730</v>
      </c>
      <c r="O2818" t="s">
        <v>59</v>
      </c>
      <c r="P2818" t="s">
        <v>63</v>
      </c>
      <c r="Q2818" t="s">
        <v>731</v>
      </c>
      <c r="R2818" s="19">
        <v>60.74</v>
      </c>
      <c r="S2818" s="17">
        <v>1</v>
      </c>
      <c r="T2818" s="20">
        <v>0</v>
      </c>
      <c r="U2818" s="19">
        <v>15.185</v>
      </c>
      <c r="V2818" s="20">
        <f t="shared" ref="V2818:V2881" si="220">IFERROR(U2818/R2818,0)</f>
        <v>0.25</v>
      </c>
      <c r="W2818" s="17">
        <f t="shared" ref="W2818:W2881" si="221">YEAR(C2818)</f>
        <v>2015</v>
      </c>
      <c r="X2818" t="str">
        <f t="shared" ref="X2818:X2881" si="222">TEXT(C2818,"mmm-yyyy")</f>
        <v>Sep-2015</v>
      </c>
      <c r="Y2818" s="17">
        <f t="shared" ref="Y2818:Y2881" si="223">D2818-C2818</f>
        <v>7</v>
      </c>
      <c r="Z2818" t="str">
        <f t="shared" ref="Z2818:Z2881" si="224">IF(T2818=0,"0% (No Discount)",IF(T2818&lt;=0.1,"1-10%",IF(T2818&lt;=0.2,"11-20%",IF(T2818&lt;=0.3,"21-30%",IF(T2818&lt;=0.4,"31-40%",IF(T2818&lt;=0.5,"41-50%","Over 50%"))))))</f>
        <v>0% (No Discount)</v>
      </c>
      <c r="AA2818" s="17">
        <f>IF(COUNTIF($B$2:B2818,B2818)=1,1,0)</f>
        <v>0</v>
      </c>
      <c r="AB2818" s="17">
        <f>IF(COUNTIF($F$2:F2818,F2818)=1,1,0)</f>
        <v>0</v>
      </c>
    </row>
    <row r="2819" spans="1:28" x14ac:dyDescent="0.2">
      <c r="A2819" s="17">
        <v>2818</v>
      </c>
      <c r="B2819" t="s">
        <v>6027</v>
      </c>
      <c r="C2819" s="18">
        <v>42248</v>
      </c>
      <c r="D2819" s="18">
        <v>42255</v>
      </c>
      <c r="E2819" t="s">
        <v>77</v>
      </c>
      <c r="F2819" t="s">
        <v>6028</v>
      </c>
      <c r="G2819" t="s">
        <v>6029</v>
      </c>
      <c r="H2819" t="s">
        <v>129</v>
      </c>
      <c r="I2819" t="s">
        <v>54</v>
      </c>
      <c r="J2819" t="s">
        <v>640</v>
      </c>
      <c r="K2819" t="s">
        <v>1275</v>
      </c>
      <c r="L2819">
        <v>2038</v>
      </c>
      <c r="M2819" t="s">
        <v>175</v>
      </c>
      <c r="N2819" t="s">
        <v>5306</v>
      </c>
      <c r="O2819" t="s">
        <v>59</v>
      </c>
      <c r="P2819" t="s">
        <v>92</v>
      </c>
      <c r="Q2819" t="s">
        <v>5307</v>
      </c>
      <c r="R2819" s="19">
        <v>124.36</v>
      </c>
      <c r="S2819" s="17">
        <v>2</v>
      </c>
      <c r="T2819" s="20">
        <v>0</v>
      </c>
      <c r="U2819" s="19">
        <v>27.359200000000001</v>
      </c>
      <c r="V2819" s="20">
        <f t="shared" si="220"/>
        <v>0.22</v>
      </c>
      <c r="W2819" s="17">
        <f t="shared" si="221"/>
        <v>2015</v>
      </c>
      <c r="X2819" t="str">
        <f t="shared" si="222"/>
        <v>Sep-2015</v>
      </c>
      <c r="Y2819" s="17">
        <f t="shared" si="223"/>
        <v>7</v>
      </c>
      <c r="Z2819" t="str">
        <f t="shared" si="224"/>
        <v>0% (No Discount)</v>
      </c>
      <c r="AA2819" s="17">
        <f>IF(COUNTIF($B$2:B2819,B2819)=1,1,0)</f>
        <v>0</v>
      </c>
      <c r="AB2819" s="17">
        <f>IF(COUNTIF($F$2:F2819,F2819)=1,1,0)</f>
        <v>0</v>
      </c>
    </row>
    <row r="2820" spans="1:28" x14ac:dyDescent="0.2">
      <c r="A2820" s="17">
        <v>2819</v>
      </c>
      <c r="B2820" t="s">
        <v>6027</v>
      </c>
      <c r="C2820" s="18">
        <v>42248</v>
      </c>
      <c r="D2820" s="18">
        <v>42255</v>
      </c>
      <c r="E2820" t="s">
        <v>77</v>
      </c>
      <c r="F2820" t="s">
        <v>6028</v>
      </c>
      <c r="G2820" t="s">
        <v>6029</v>
      </c>
      <c r="H2820" t="s">
        <v>129</v>
      </c>
      <c r="I2820" t="s">
        <v>54</v>
      </c>
      <c r="J2820" t="s">
        <v>640</v>
      </c>
      <c r="K2820" t="s">
        <v>1275</v>
      </c>
      <c r="L2820">
        <v>2038</v>
      </c>
      <c r="M2820" t="s">
        <v>175</v>
      </c>
      <c r="N2820" t="s">
        <v>1045</v>
      </c>
      <c r="O2820" t="s">
        <v>73</v>
      </c>
      <c r="P2820" t="s">
        <v>86</v>
      </c>
      <c r="Q2820" t="s">
        <v>1046</v>
      </c>
      <c r="R2820" s="19">
        <v>1088.76</v>
      </c>
      <c r="S2820" s="17">
        <v>6</v>
      </c>
      <c r="T2820" s="20">
        <v>0</v>
      </c>
      <c r="U2820" s="19">
        <v>315.74040000000002</v>
      </c>
      <c r="V2820" s="20">
        <f t="shared" si="220"/>
        <v>0.29000000000000004</v>
      </c>
      <c r="W2820" s="17">
        <f t="shared" si="221"/>
        <v>2015</v>
      </c>
      <c r="X2820" t="str">
        <f t="shared" si="222"/>
        <v>Sep-2015</v>
      </c>
      <c r="Y2820" s="17">
        <f t="shared" si="223"/>
        <v>7</v>
      </c>
      <c r="Z2820" t="str">
        <f t="shared" si="224"/>
        <v>0% (No Discount)</v>
      </c>
      <c r="AA2820" s="17">
        <f>IF(COUNTIF($B$2:B2820,B2820)=1,1,0)</f>
        <v>0</v>
      </c>
      <c r="AB2820" s="17">
        <f>IF(COUNTIF($F$2:F2820,F2820)=1,1,0)</f>
        <v>0</v>
      </c>
    </row>
    <row r="2821" spans="1:28" x14ac:dyDescent="0.2">
      <c r="A2821" s="17">
        <v>2820</v>
      </c>
      <c r="B2821" t="s">
        <v>6030</v>
      </c>
      <c r="C2821" s="18">
        <v>42495</v>
      </c>
      <c r="D2821" s="18">
        <v>42498</v>
      </c>
      <c r="E2821" t="s">
        <v>215</v>
      </c>
      <c r="F2821" t="s">
        <v>6031</v>
      </c>
      <c r="G2821" t="s">
        <v>6032</v>
      </c>
      <c r="H2821" t="s">
        <v>53</v>
      </c>
      <c r="I2821" t="s">
        <v>54</v>
      </c>
      <c r="J2821" t="s">
        <v>3287</v>
      </c>
      <c r="K2821" t="s">
        <v>70</v>
      </c>
      <c r="L2821">
        <v>92024</v>
      </c>
      <c r="M2821" t="s">
        <v>71</v>
      </c>
      <c r="N2821" t="s">
        <v>5520</v>
      </c>
      <c r="O2821" t="s">
        <v>73</v>
      </c>
      <c r="P2821" t="s">
        <v>102</v>
      </c>
      <c r="Q2821" t="s">
        <v>5521</v>
      </c>
      <c r="R2821" s="19">
        <v>6.72</v>
      </c>
      <c r="S2821" s="17">
        <v>5</v>
      </c>
      <c r="T2821" s="20">
        <v>0.2</v>
      </c>
      <c r="U2821" s="19">
        <v>2.3519999999999999</v>
      </c>
      <c r="V2821" s="20">
        <f t="shared" si="220"/>
        <v>0.35</v>
      </c>
      <c r="W2821" s="17">
        <f t="shared" si="221"/>
        <v>2016</v>
      </c>
      <c r="X2821" t="str">
        <f t="shared" si="222"/>
        <v>May-2016</v>
      </c>
      <c r="Y2821" s="17">
        <f t="shared" si="223"/>
        <v>3</v>
      </c>
      <c r="Z2821" t="str">
        <f t="shared" si="224"/>
        <v>11-20%</v>
      </c>
      <c r="AA2821" s="17">
        <f>IF(COUNTIF($B$2:B2821,B2821)=1,1,0)</f>
        <v>1</v>
      </c>
      <c r="AB2821" s="17">
        <f>IF(COUNTIF($F$2:F2821,F2821)=1,1,0)</f>
        <v>1</v>
      </c>
    </row>
    <row r="2822" spans="1:28" x14ac:dyDescent="0.2">
      <c r="A2822" s="17">
        <v>2821</v>
      </c>
      <c r="B2822" t="s">
        <v>6030</v>
      </c>
      <c r="C2822" s="18">
        <v>42495</v>
      </c>
      <c r="D2822" s="18">
        <v>42498</v>
      </c>
      <c r="E2822" t="s">
        <v>215</v>
      </c>
      <c r="F2822" t="s">
        <v>6031</v>
      </c>
      <c r="G2822" t="s">
        <v>6032</v>
      </c>
      <c r="H2822" t="s">
        <v>53</v>
      </c>
      <c r="I2822" t="s">
        <v>54</v>
      </c>
      <c r="J2822" t="s">
        <v>3287</v>
      </c>
      <c r="K2822" t="s">
        <v>70</v>
      </c>
      <c r="L2822">
        <v>92024</v>
      </c>
      <c r="M2822" t="s">
        <v>71</v>
      </c>
      <c r="N2822" t="s">
        <v>912</v>
      </c>
      <c r="O2822" t="s">
        <v>59</v>
      </c>
      <c r="P2822" t="s">
        <v>83</v>
      </c>
      <c r="Q2822" t="s">
        <v>913</v>
      </c>
      <c r="R2822" s="19">
        <v>298.77600000000001</v>
      </c>
      <c r="S2822" s="17">
        <v>3</v>
      </c>
      <c r="T2822" s="20">
        <v>0.2</v>
      </c>
      <c r="U2822" s="19">
        <v>7.4694000000000003</v>
      </c>
      <c r="V2822" s="20">
        <f t="shared" si="220"/>
        <v>2.5000000000000001E-2</v>
      </c>
      <c r="W2822" s="17">
        <f t="shared" si="221"/>
        <v>2016</v>
      </c>
      <c r="X2822" t="str">
        <f t="shared" si="222"/>
        <v>May-2016</v>
      </c>
      <c r="Y2822" s="17">
        <f t="shared" si="223"/>
        <v>3</v>
      </c>
      <c r="Z2822" t="str">
        <f t="shared" si="224"/>
        <v>11-20%</v>
      </c>
      <c r="AA2822" s="17">
        <f>IF(COUNTIF($B$2:B2822,B2822)=1,1,0)</f>
        <v>0</v>
      </c>
      <c r="AB2822" s="17">
        <f>IF(COUNTIF($F$2:F2822,F2822)=1,1,0)</f>
        <v>0</v>
      </c>
    </row>
    <row r="2823" spans="1:28" x14ac:dyDescent="0.2">
      <c r="A2823" s="17">
        <v>2822</v>
      </c>
      <c r="B2823" t="s">
        <v>6033</v>
      </c>
      <c r="C2823" s="18">
        <v>42735</v>
      </c>
      <c r="D2823" s="18">
        <v>42740</v>
      </c>
      <c r="E2823" t="s">
        <v>77</v>
      </c>
      <c r="F2823" t="s">
        <v>3182</v>
      </c>
      <c r="G2823" t="s">
        <v>3183</v>
      </c>
      <c r="H2823" t="s">
        <v>53</v>
      </c>
      <c r="I2823" t="s">
        <v>54</v>
      </c>
      <c r="J2823" t="s">
        <v>1915</v>
      </c>
      <c r="K2823" t="s">
        <v>70</v>
      </c>
      <c r="L2823">
        <v>92804</v>
      </c>
      <c r="M2823" t="s">
        <v>71</v>
      </c>
      <c r="N2823" t="s">
        <v>890</v>
      </c>
      <c r="O2823" t="s">
        <v>98</v>
      </c>
      <c r="P2823" t="s">
        <v>99</v>
      </c>
      <c r="Q2823" t="s">
        <v>891</v>
      </c>
      <c r="R2823" s="19">
        <v>302.37599999999998</v>
      </c>
      <c r="S2823" s="17">
        <v>3</v>
      </c>
      <c r="T2823" s="20">
        <v>0.2</v>
      </c>
      <c r="U2823" s="19">
        <v>22.6782</v>
      </c>
      <c r="V2823" s="20">
        <f t="shared" si="220"/>
        <v>7.5000000000000011E-2</v>
      </c>
      <c r="W2823" s="17">
        <f t="shared" si="221"/>
        <v>2016</v>
      </c>
      <c r="X2823" t="str">
        <f t="shared" si="222"/>
        <v>Dec-2016</v>
      </c>
      <c r="Y2823" s="17">
        <f t="shared" si="223"/>
        <v>5</v>
      </c>
      <c r="Z2823" t="str">
        <f t="shared" si="224"/>
        <v>11-20%</v>
      </c>
      <c r="AA2823" s="17">
        <f>IF(COUNTIF($B$2:B2823,B2823)=1,1,0)</f>
        <v>1</v>
      </c>
      <c r="AB2823" s="17">
        <f>IF(COUNTIF($F$2:F2823,F2823)=1,1,0)</f>
        <v>0</v>
      </c>
    </row>
    <row r="2824" spans="1:28" x14ac:dyDescent="0.2">
      <c r="A2824" s="17">
        <v>2823</v>
      </c>
      <c r="B2824" t="s">
        <v>6034</v>
      </c>
      <c r="C2824" s="18">
        <v>42996</v>
      </c>
      <c r="D2824" s="18">
        <v>42998</v>
      </c>
      <c r="E2824" t="s">
        <v>215</v>
      </c>
      <c r="F2824" t="s">
        <v>3571</v>
      </c>
      <c r="G2824" t="s">
        <v>3572</v>
      </c>
      <c r="H2824" t="s">
        <v>53</v>
      </c>
      <c r="I2824" t="s">
        <v>54</v>
      </c>
      <c r="J2824" t="s">
        <v>1157</v>
      </c>
      <c r="K2824" t="s">
        <v>131</v>
      </c>
      <c r="L2824">
        <v>76017</v>
      </c>
      <c r="M2824" t="s">
        <v>132</v>
      </c>
      <c r="N2824" t="s">
        <v>1262</v>
      </c>
      <c r="O2824" t="s">
        <v>73</v>
      </c>
      <c r="P2824" t="s">
        <v>95</v>
      </c>
      <c r="Q2824" t="s">
        <v>1263</v>
      </c>
      <c r="R2824" s="19">
        <v>8.9280000000000008</v>
      </c>
      <c r="S2824" s="17">
        <v>2</v>
      </c>
      <c r="T2824" s="20">
        <v>0.2</v>
      </c>
      <c r="U2824" s="19">
        <v>0.55800000000000005</v>
      </c>
      <c r="V2824" s="20">
        <f t="shared" si="220"/>
        <v>6.25E-2</v>
      </c>
      <c r="W2824" s="17">
        <f t="shared" si="221"/>
        <v>2017</v>
      </c>
      <c r="X2824" t="str">
        <f t="shared" si="222"/>
        <v>Sep-2017</v>
      </c>
      <c r="Y2824" s="17">
        <f t="shared" si="223"/>
        <v>2</v>
      </c>
      <c r="Z2824" t="str">
        <f t="shared" si="224"/>
        <v>11-20%</v>
      </c>
      <c r="AA2824" s="17">
        <f>IF(COUNTIF($B$2:B2824,B2824)=1,1,0)</f>
        <v>1</v>
      </c>
      <c r="AB2824" s="17">
        <f>IF(COUNTIF($F$2:F2824,F2824)=1,1,0)</f>
        <v>0</v>
      </c>
    </row>
    <row r="2825" spans="1:28" x14ac:dyDescent="0.2">
      <c r="A2825" s="17">
        <v>2824</v>
      </c>
      <c r="B2825" t="s">
        <v>6034</v>
      </c>
      <c r="C2825" s="18">
        <v>42996</v>
      </c>
      <c r="D2825" s="18">
        <v>42998</v>
      </c>
      <c r="E2825" t="s">
        <v>215</v>
      </c>
      <c r="F2825" t="s">
        <v>3571</v>
      </c>
      <c r="G2825" t="s">
        <v>3572</v>
      </c>
      <c r="H2825" t="s">
        <v>53</v>
      </c>
      <c r="I2825" t="s">
        <v>54</v>
      </c>
      <c r="J2825" t="s">
        <v>1157</v>
      </c>
      <c r="K2825" t="s">
        <v>131</v>
      </c>
      <c r="L2825">
        <v>76017</v>
      </c>
      <c r="M2825" t="s">
        <v>132</v>
      </c>
      <c r="N2825" t="s">
        <v>4284</v>
      </c>
      <c r="O2825" t="s">
        <v>73</v>
      </c>
      <c r="P2825" t="s">
        <v>86</v>
      </c>
      <c r="Q2825" t="s">
        <v>4285</v>
      </c>
      <c r="R2825" s="19">
        <v>47.584000000000003</v>
      </c>
      <c r="S2825" s="17">
        <v>2</v>
      </c>
      <c r="T2825" s="20">
        <v>0.2</v>
      </c>
      <c r="U2825" s="19">
        <v>-2.9740000000000002</v>
      </c>
      <c r="V2825" s="20">
        <f t="shared" si="220"/>
        <v>-6.25E-2</v>
      </c>
      <c r="W2825" s="17">
        <f t="shared" si="221"/>
        <v>2017</v>
      </c>
      <c r="X2825" t="str">
        <f t="shared" si="222"/>
        <v>Sep-2017</v>
      </c>
      <c r="Y2825" s="17">
        <f t="shared" si="223"/>
        <v>2</v>
      </c>
      <c r="Z2825" t="str">
        <f t="shared" si="224"/>
        <v>11-20%</v>
      </c>
      <c r="AA2825" s="17">
        <f>IF(COUNTIF($B$2:B2825,B2825)=1,1,0)</f>
        <v>0</v>
      </c>
      <c r="AB2825" s="17">
        <f>IF(COUNTIF($F$2:F2825,F2825)=1,1,0)</f>
        <v>0</v>
      </c>
    </row>
    <row r="2826" spans="1:28" x14ac:dyDescent="0.2">
      <c r="A2826" s="17">
        <v>2825</v>
      </c>
      <c r="B2826" t="s">
        <v>6035</v>
      </c>
      <c r="C2826" s="18">
        <v>41907</v>
      </c>
      <c r="D2826" s="18">
        <v>41912</v>
      </c>
      <c r="E2826" t="s">
        <v>77</v>
      </c>
      <c r="F2826" t="s">
        <v>1697</v>
      </c>
      <c r="G2826" t="s">
        <v>1698</v>
      </c>
      <c r="H2826" t="s">
        <v>129</v>
      </c>
      <c r="I2826" t="s">
        <v>54</v>
      </c>
      <c r="J2826" t="s">
        <v>211</v>
      </c>
      <c r="K2826" t="s">
        <v>131</v>
      </c>
      <c r="L2826">
        <v>77041</v>
      </c>
      <c r="M2826" t="s">
        <v>132</v>
      </c>
      <c r="N2826" t="s">
        <v>6036</v>
      </c>
      <c r="O2826" t="s">
        <v>73</v>
      </c>
      <c r="P2826" t="s">
        <v>117</v>
      </c>
      <c r="Q2826" t="s">
        <v>6037</v>
      </c>
      <c r="R2826" s="19">
        <v>33.792000000000002</v>
      </c>
      <c r="S2826" s="17">
        <v>8</v>
      </c>
      <c r="T2826" s="20">
        <v>0.2</v>
      </c>
      <c r="U2826" s="19">
        <v>10.56</v>
      </c>
      <c r="V2826" s="20">
        <f t="shared" si="220"/>
        <v>0.3125</v>
      </c>
      <c r="W2826" s="17">
        <f t="shared" si="221"/>
        <v>2014</v>
      </c>
      <c r="X2826" t="str">
        <f t="shared" si="222"/>
        <v>Sep-2014</v>
      </c>
      <c r="Y2826" s="17">
        <f t="shared" si="223"/>
        <v>5</v>
      </c>
      <c r="Z2826" t="str">
        <f t="shared" si="224"/>
        <v>11-20%</v>
      </c>
      <c r="AA2826" s="17">
        <f>IF(COUNTIF($B$2:B2826,B2826)=1,1,0)</f>
        <v>1</v>
      </c>
      <c r="AB2826" s="17">
        <f>IF(COUNTIF($F$2:F2826,F2826)=1,1,0)</f>
        <v>0</v>
      </c>
    </row>
    <row r="2827" spans="1:28" x14ac:dyDescent="0.2">
      <c r="A2827" s="17">
        <v>2826</v>
      </c>
      <c r="B2827" t="s">
        <v>6035</v>
      </c>
      <c r="C2827" s="18">
        <v>41907</v>
      </c>
      <c r="D2827" s="18">
        <v>41912</v>
      </c>
      <c r="E2827" t="s">
        <v>77</v>
      </c>
      <c r="F2827" t="s">
        <v>1697</v>
      </c>
      <c r="G2827" t="s">
        <v>1698</v>
      </c>
      <c r="H2827" t="s">
        <v>129</v>
      </c>
      <c r="I2827" t="s">
        <v>54</v>
      </c>
      <c r="J2827" t="s">
        <v>211</v>
      </c>
      <c r="K2827" t="s">
        <v>131</v>
      </c>
      <c r="L2827">
        <v>77041</v>
      </c>
      <c r="M2827" t="s">
        <v>132</v>
      </c>
      <c r="N2827" t="s">
        <v>2313</v>
      </c>
      <c r="O2827" t="s">
        <v>59</v>
      </c>
      <c r="P2827" t="s">
        <v>60</v>
      </c>
      <c r="Q2827" t="s">
        <v>2314</v>
      </c>
      <c r="R2827" s="19">
        <v>300.53280000000001</v>
      </c>
      <c r="S2827" s="17">
        <v>2</v>
      </c>
      <c r="T2827" s="20">
        <v>0.32</v>
      </c>
      <c r="U2827" s="19">
        <v>-97.231200000000001</v>
      </c>
      <c r="V2827" s="20">
        <f t="shared" si="220"/>
        <v>-0.3235294117647059</v>
      </c>
      <c r="W2827" s="17">
        <f t="shared" si="221"/>
        <v>2014</v>
      </c>
      <c r="X2827" t="str">
        <f t="shared" si="222"/>
        <v>Sep-2014</v>
      </c>
      <c r="Y2827" s="17">
        <f t="shared" si="223"/>
        <v>5</v>
      </c>
      <c r="Z2827" t="str">
        <f t="shared" si="224"/>
        <v>31-40%</v>
      </c>
      <c r="AA2827" s="17">
        <f>IF(COUNTIF($B$2:B2827,B2827)=1,1,0)</f>
        <v>0</v>
      </c>
      <c r="AB2827" s="17">
        <f>IF(COUNTIF($F$2:F2827,F2827)=1,1,0)</f>
        <v>0</v>
      </c>
    </row>
    <row r="2828" spans="1:28" x14ac:dyDescent="0.2">
      <c r="A2828" s="17">
        <v>2827</v>
      </c>
      <c r="B2828" t="s">
        <v>6035</v>
      </c>
      <c r="C2828" s="18">
        <v>41907</v>
      </c>
      <c r="D2828" s="18">
        <v>41912</v>
      </c>
      <c r="E2828" t="s">
        <v>77</v>
      </c>
      <c r="F2828" t="s">
        <v>1697</v>
      </c>
      <c r="G2828" t="s">
        <v>1698</v>
      </c>
      <c r="H2828" t="s">
        <v>129</v>
      </c>
      <c r="I2828" t="s">
        <v>54</v>
      </c>
      <c r="J2828" t="s">
        <v>211</v>
      </c>
      <c r="K2828" t="s">
        <v>131</v>
      </c>
      <c r="L2828">
        <v>77041</v>
      </c>
      <c r="M2828" t="s">
        <v>132</v>
      </c>
      <c r="N2828" t="s">
        <v>5252</v>
      </c>
      <c r="O2828" t="s">
        <v>73</v>
      </c>
      <c r="P2828" t="s">
        <v>102</v>
      </c>
      <c r="Q2828" t="s">
        <v>5253</v>
      </c>
      <c r="R2828" s="19">
        <v>2.7240000000000002</v>
      </c>
      <c r="S2828" s="17">
        <v>2</v>
      </c>
      <c r="T2828" s="20">
        <v>0.8</v>
      </c>
      <c r="U2828" s="19">
        <v>-4.3583999999999996</v>
      </c>
      <c r="V2828" s="20">
        <f t="shared" si="220"/>
        <v>-1.5999999999999996</v>
      </c>
      <c r="W2828" s="17">
        <f t="shared" si="221"/>
        <v>2014</v>
      </c>
      <c r="X2828" t="str">
        <f t="shared" si="222"/>
        <v>Sep-2014</v>
      </c>
      <c r="Y2828" s="17">
        <f t="shared" si="223"/>
        <v>5</v>
      </c>
      <c r="Z2828" t="str">
        <f t="shared" si="224"/>
        <v>Over 50%</v>
      </c>
      <c r="AA2828" s="17">
        <f>IF(COUNTIF($B$2:B2828,B2828)=1,1,0)</f>
        <v>0</v>
      </c>
      <c r="AB2828" s="17">
        <f>IF(COUNTIF($F$2:F2828,F2828)=1,1,0)</f>
        <v>0</v>
      </c>
    </row>
    <row r="2829" spans="1:28" x14ac:dyDescent="0.2">
      <c r="A2829" s="17">
        <v>2828</v>
      </c>
      <c r="B2829" t="s">
        <v>6035</v>
      </c>
      <c r="C2829" s="18">
        <v>41907</v>
      </c>
      <c r="D2829" s="18">
        <v>41912</v>
      </c>
      <c r="E2829" t="s">
        <v>77</v>
      </c>
      <c r="F2829" t="s">
        <v>1697</v>
      </c>
      <c r="G2829" t="s">
        <v>1698</v>
      </c>
      <c r="H2829" t="s">
        <v>129</v>
      </c>
      <c r="I2829" t="s">
        <v>54</v>
      </c>
      <c r="J2829" t="s">
        <v>211</v>
      </c>
      <c r="K2829" t="s">
        <v>131</v>
      </c>
      <c r="L2829">
        <v>77041</v>
      </c>
      <c r="M2829" t="s">
        <v>132</v>
      </c>
      <c r="N2829" t="s">
        <v>199</v>
      </c>
      <c r="O2829" t="s">
        <v>73</v>
      </c>
      <c r="P2829" t="s">
        <v>200</v>
      </c>
      <c r="Q2829" t="s">
        <v>201</v>
      </c>
      <c r="R2829" s="19">
        <v>3.2639999999999998</v>
      </c>
      <c r="S2829" s="17">
        <v>2</v>
      </c>
      <c r="T2829" s="20">
        <v>0.2</v>
      </c>
      <c r="U2829" s="19">
        <v>1.1015999999999999</v>
      </c>
      <c r="V2829" s="20">
        <f t="shared" si="220"/>
        <v>0.33750000000000002</v>
      </c>
      <c r="W2829" s="17">
        <f t="shared" si="221"/>
        <v>2014</v>
      </c>
      <c r="X2829" t="str">
        <f t="shared" si="222"/>
        <v>Sep-2014</v>
      </c>
      <c r="Y2829" s="17">
        <f t="shared" si="223"/>
        <v>5</v>
      </c>
      <c r="Z2829" t="str">
        <f t="shared" si="224"/>
        <v>11-20%</v>
      </c>
      <c r="AA2829" s="17">
        <f>IF(COUNTIF($B$2:B2829,B2829)=1,1,0)</f>
        <v>0</v>
      </c>
      <c r="AB2829" s="17">
        <f>IF(COUNTIF($F$2:F2829,F2829)=1,1,0)</f>
        <v>0</v>
      </c>
    </row>
    <row r="2830" spans="1:28" x14ac:dyDescent="0.2">
      <c r="A2830" s="17">
        <v>2829</v>
      </c>
      <c r="B2830" t="s">
        <v>6038</v>
      </c>
      <c r="C2830" s="18">
        <v>42483</v>
      </c>
      <c r="D2830" s="18">
        <v>42486</v>
      </c>
      <c r="E2830" t="s">
        <v>215</v>
      </c>
      <c r="F2830" t="s">
        <v>700</v>
      </c>
      <c r="G2830" t="s">
        <v>701</v>
      </c>
      <c r="H2830" t="s">
        <v>53</v>
      </c>
      <c r="I2830" t="s">
        <v>54</v>
      </c>
      <c r="J2830" t="s">
        <v>2503</v>
      </c>
      <c r="K2830" t="s">
        <v>525</v>
      </c>
      <c r="L2830">
        <v>43130</v>
      </c>
      <c r="M2830" t="s">
        <v>175</v>
      </c>
      <c r="N2830" t="s">
        <v>6039</v>
      </c>
      <c r="O2830" t="s">
        <v>73</v>
      </c>
      <c r="P2830" t="s">
        <v>117</v>
      </c>
      <c r="Q2830" t="s">
        <v>6040</v>
      </c>
      <c r="R2830" s="19">
        <v>108.336</v>
      </c>
      <c r="S2830" s="17">
        <v>6</v>
      </c>
      <c r="T2830" s="20">
        <v>0.2</v>
      </c>
      <c r="U2830" s="19">
        <v>37.9176</v>
      </c>
      <c r="V2830" s="20">
        <f t="shared" si="220"/>
        <v>0.35000000000000003</v>
      </c>
      <c r="W2830" s="17">
        <f t="shared" si="221"/>
        <v>2016</v>
      </c>
      <c r="X2830" t="str">
        <f t="shared" si="222"/>
        <v>Apr-2016</v>
      </c>
      <c r="Y2830" s="17">
        <f t="shared" si="223"/>
        <v>3</v>
      </c>
      <c r="Z2830" t="str">
        <f t="shared" si="224"/>
        <v>11-20%</v>
      </c>
      <c r="AA2830" s="17">
        <f>IF(COUNTIF($B$2:B2830,B2830)=1,1,0)</f>
        <v>1</v>
      </c>
      <c r="AB2830" s="17">
        <f>IF(COUNTIF($F$2:F2830,F2830)=1,1,0)</f>
        <v>0</v>
      </c>
    </row>
    <row r="2831" spans="1:28" x14ac:dyDescent="0.2">
      <c r="A2831" s="17">
        <v>2830</v>
      </c>
      <c r="B2831" t="s">
        <v>6038</v>
      </c>
      <c r="C2831" s="18">
        <v>42483</v>
      </c>
      <c r="D2831" s="18">
        <v>42486</v>
      </c>
      <c r="E2831" t="s">
        <v>215</v>
      </c>
      <c r="F2831" t="s">
        <v>700</v>
      </c>
      <c r="G2831" t="s">
        <v>701</v>
      </c>
      <c r="H2831" t="s">
        <v>53</v>
      </c>
      <c r="I2831" t="s">
        <v>54</v>
      </c>
      <c r="J2831" t="s">
        <v>2503</v>
      </c>
      <c r="K2831" t="s">
        <v>525</v>
      </c>
      <c r="L2831">
        <v>43130</v>
      </c>
      <c r="M2831" t="s">
        <v>175</v>
      </c>
      <c r="N2831" t="s">
        <v>85</v>
      </c>
      <c r="O2831" t="s">
        <v>73</v>
      </c>
      <c r="P2831" t="s">
        <v>86</v>
      </c>
      <c r="Q2831" t="s">
        <v>87</v>
      </c>
      <c r="R2831" s="19">
        <v>55.92</v>
      </c>
      <c r="S2831" s="17">
        <v>5</v>
      </c>
      <c r="T2831" s="20">
        <v>0.2</v>
      </c>
      <c r="U2831" s="19">
        <v>6.2910000000000004</v>
      </c>
      <c r="V2831" s="20">
        <f t="shared" si="220"/>
        <v>0.1125</v>
      </c>
      <c r="W2831" s="17">
        <f t="shared" si="221"/>
        <v>2016</v>
      </c>
      <c r="X2831" t="str">
        <f t="shared" si="222"/>
        <v>Apr-2016</v>
      </c>
      <c r="Y2831" s="17">
        <f t="shared" si="223"/>
        <v>3</v>
      </c>
      <c r="Z2831" t="str">
        <f t="shared" si="224"/>
        <v>11-20%</v>
      </c>
      <c r="AA2831" s="17">
        <f>IF(COUNTIF($B$2:B2831,B2831)=1,1,0)</f>
        <v>0</v>
      </c>
      <c r="AB2831" s="17">
        <f>IF(COUNTIF($F$2:F2831,F2831)=1,1,0)</f>
        <v>0</v>
      </c>
    </row>
    <row r="2832" spans="1:28" x14ac:dyDescent="0.2">
      <c r="A2832" s="17">
        <v>2831</v>
      </c>
      <c r="B2832" t="s">
        <v>6038</v>
      </c>
      <c r="C2832" s="18">
        <v>42483</v>
      </c>
      <c r="D2832" s="18">
        <v>42486</v>
      </c>
      <c r="E2832" t="s">
        <v>215</v>
      </c>
      <c r="F2832" t="s">
        <v>700</v>
      </c>
      <c r="G2832" t="s">
        <v>701</v>
      </c>
      <c r="H2832" t="s">
        <v>53</v>
      </c>
      <c r="I2832" t="s">
        <v>54</v>
      </c>
      <c r="J2832" t="s">
        <v>2503</v>
      </c>
      <c r="K2832" t="s">
        <v>525</v>
      </c>
      <c r="L2832">
        <v>43130</v>
      </c>
      <c r="M2832" t="s">
        <v>175</v>
      </c>
      <c r="N2832" t="s">
        <v>6041</v>
      </c>
      <c r="O2832" t="s">
        <v>73</v>
      </c>
      <c r="P2832" t="s">
        <v>117</v>
      </c>
      <c r="Q2832" t="s">
        <v>6042</v>
      </c>
      <c r="R2832" s="19">
        <v>78.304000000000002</v>
      </c>
      <c r="S2832" s="17">
        <v>2</v>
      </c>
      <c r="T2832" s="20">
        <v>0.2</v>
      </c>
      <c r="U2832" s="19">
        <v>29.364000000000001</v>
      </c>
      <c r="V2832" s="20">
        <f t="shared" si="220"/>
        <v>0.375</v>
      </c>
      <c r="W2832" s="17">
        <f t="shared" si="221"/>
        <v>2016</v>
      </c>
      <c r="X2832" t="str">
        <f t="shared" si="222"/>
        <v>Apr-2016</v>
      </c>
      <c r="Y2832" s="17">
        <f t="shared" si="223"/>
        <v>3</v>
      </c>
      <c r="Z2832" t="str">
        <f t="shared" si="224"/>
        <v>11-20%</v>
      </c>
      <c r="AA2832" s="17">
        <f>IF(COUNTIF($B$2:B2832,B2832)=1,1,0)</f>
        <v>0</v>
      </c>
      <c r="AB2832" s="17">
        <f>IF(COUNTIF($F$2:F2832,F2832)=1,1,0)</f>
        <v>0</v>
      </c>
    </row>
    <row r="2833" spans="1:28" x14ac:dyDescent="0.2">
      <c r="A2833" s="17">
        <v>2832</v>
      </c>
      <c r="B2833" t="s">
        <v>6043</v>
      </c>
      <c r="C2833" s="18">
        <v>41944</v>
      </c>
      <c r="D2833" s="18">
        <v>41948</v>
      </c>
      <c r="E2833" t="s">
        <v>77</v>
      </c>
      <c r="F2833" t="s">
        <v>3767</v>
      </c>
      <c r="G2833" t="s">
        <v>3768</v>
      </c>
      <c r="H2833" t="s">
        <v>53</v>
      </c>
      <c r="I2833" t="s">
        <v>54</v>
      </c>
      <c r="J2833" t="s">
        <v>446</v>
      </c>
      <c r="K2833" t="s">
        <v>447</v>
      </c>
      <c r="L2833">
        <v>97206</v>
      </c>
      <c r="M2833" t="s">
        <v>71</v>
      </c>
      <c r="N2833" t="s">
        <v>6044</v>
      </c>
      <c r="O2833" t="s">
        <v>73</v>
      </c>
      <c r="P2833" t="s">
        <v>86</v>
      </c>
      <c r="Q2833" t="s">
        <v>6045</v>
      </c>
      <c r="R2833" s="19">
        <v>443.92</v>
      </c>
      <c r="S2833" s="17">
        <v>5</v>
      </c>
      <c r="T2833" s="20">
        <v>0.2</v>
      </c>
      <c r="U2833" s="19">
        <v>-94.332999999999998</v>
      </c>
      <c r="V2833" s="20">
        <f t="shared" si="220"/>
        <v>-0.21249999999999999</v>
      </c>
      <c r="W2833" s="17">
        <f t="shared" si="221"/>
        <v>2014</v>
      </c>
      <c r="X2833" t="str">
        <f t="shared" si="222"/>
        <v>Nov-2014</v>
      </c>
      <c r="Y2833" s="17">
        <f t="shared" si="223"/>
        <v>4</v>
      </c>
      <c r="Z2833" t="str">
        <f t="shared" si="224"/>
        <v>11-20%</v>
      </c>
      <c r="AA2833" s="17">
        <f>IF(COUNTIF($B$2:B2833,B2833)=1,1,0)</f>
        <v>1</v>
      </c>
      <c r="AB2833" s="17">
        <f>IF(COUNTIF($F$2:F2833,F2833)=1,1,0)</f>
        <v>0</v>
      </c>
    </row>
    <row r="2834" spans="1:28" x14ac:dyDescent="0.2">
      <c r="A2834" s="17">
        <v>2833</v>
      </c>
      <c r="B2834" t="s">
        <v>6043</v>
      </c>
      <c r="C2834" s="18">
        <v>41944</v>
      </c>
      <c r="D2834" s="18">
        <v>41948</v>
      </c>
      <c r="E2834" t="s">
        <v>77</v>
      </c>
      <c r="F2834" t="s">
        <v>3767</v>
      </c>
      <c r="G2834" t="s">
        <v>3768</v>
      </c>
      <c r="H2834" t="s">
        <v>53</v>
      </c>
      <c r="I2834" t="s">
        <v>54</v>
      </c>
      <c r="J2834" t="s">
        <v>446</v>
      </c>
      <c r="K2834" t="s">
        <v>447</v>
      </c>
      <c r="L2834">
        <v>97206</v>
      </c>
      <c r="M2834" t="s">
        <v>71</v>
      </c>
      <c r="N2834" t="s">
        <v>5901</v>
      </c>
      <c r="O2834" t="s">
        <v>98</v>
      </c>
      <c r="P2834" t="s">
        <v>99</v>
      </c>
      <c r="Q2834" t="s">
        <v>5902</v>
      </c>
      <c r="R2834" s="19">
        <v>155.976</v>
      </c>
      <c r="S2834" s="17">
        <v>3</v>
      </c>
      <c r="T2834" s="20">
        <v>0.2</v>
      </c>
      <c r="U2834" s="19">
        <v>54.5916</v>
      </c>
      <c r="V2834" s="20">
        <f t="shared" si="220"/>
        <v>0.35</v>
      </c>
      <c r="W2834" s="17">
        <f t="shared" si="221"/>
        <v>2014</v>
      </c>
      <c r="X2834" t="str">
        <f t="shared" si="222"/>
        <v>Nov-2014</v>
      </c>
      <c r="Y2834" s="17">
        <f t="shared" si="223"/>
        <v>4</v>
      </c>
      <c r="Z2834" t="str">
        <f t="shared" si="224"/>
        <v>11-20%</v>
      </c>
      <c r="AA2834" s="17">
        <f>IF(COUNTIF($B$2:B2834,B2834)=1,1,0)</f>
        <v>0</v>
      </c>
      <c r="AB2834" s="17">
        <f>IF(COUNTIF($F$2:F2834,F2834)=1,1,0)</f>
        <v>0</v>
      </c>
    </row>
    <row r="2835" spans="1:28" x14ac:dyDescent="0.2">
      <c r="A2835" s="17">
        <v>2834</v>
      </c>
      <c r="B2835" t="s">
        <v>6046</v>
      </c>
      <c r="C2835" s="18">
        <v>42761</v>
      </c>
      <c r="D2835" s="18">
        <v>42766</v>
      </c>
      <c r="E2835" t="s">
        <v>50</v>
      </c>
      <c r="F2835" t="s">
        <v>6047</v>
      </c>
      <c r="G2835" t="s">
        <v>6048</v>
      </c>
      <c r="H2835" t="s">
        <v>68</v>
      </c>
      <c r="I2835" t="s">
        <v>54</v>
      </c>
      <c r="J2835" t="s">
        <v>5928</v>
      </c>
      <c r="K2835" t="s">
        <v>385</v>
      </c>
      <c r="L2835">
        <v>35244</v>
      </c>
      <c r="M2835" t="s">
        <v>57</v>
      </c>
      <c r="N2835" t="s">
        <v>668</v>
      </c>
      <c r="O2835" t="s">
        <v>73</v>
      </c>
      <c r="P2835" t="s">
        <v>95</v>
      </c>
      <c r="Q2835" t="s">
        <v>669</v>
      </c>
      <c r="R2835" s="19">
        <v>15.47</v>
      </c>
      <c r="S2835" s="17">
        <v>7</v>
      </c>
      <c r="T2835" s="20">
        <v>0</v>
      </c>
      <c r="U2835" s="19">
        <v>4.1768999999999998</v>
      </c>
      <c r="V2835" s="20">
        <f t="shared" si="220"/>
        <v>0.26999999999999996</v>
      </c>
      <c r="W2835" s="17">
        <f t="shared" si="221"/>
        <v>2017</v>
      </c>
      <c r="X2835" t="str">
        <f t="shared" si="222"/>
        <v>Jan-2017</v>
      </c>
      <c r="Y2835" s="17">
        <f t="shared" si="223"/>
        <v>5</v>
      </c>
      <c r="Z2835" t="str">
        <f t="shared" si="224"/>
        <v>0% (No Discount)</v>
      </c>
      <c r="AA2835" s="17">
        <f>IF(COUNTIF($B$2:B2835,B2835)=1,1,0)</f>
        <v>1</v>
      </c>
      <c r="AB2835" s="17">
        <f>IF(COUNTIF($F$2:F2835,F2835)=1,1,0)</f>
        <v>1</v>
      </c>
    </row>
    <row r="2836" spans="1:28" x14ac:dyDescent="0.2">
      <c r="A2836" s="17">
        <v>2835</v>
      </c>
      <c r="B2836" t="s">
        <v>6046</v>
      </c>
      <c r="C2836" s="18">
        <v>42761</v>
      </c>
      <c r="D2836" s="18">
        <v>42766</v>
      </c>
      <c r="E2836" t="s">
        <v>50</v>
      </c>
      <c r="F2836" t="s">
        <v>6047</v>
      </c>
      <c r="G2836" t="s">
        <v>6048</v>
      </c>
      <c r="H2836" t="s">
        <v>68</v>
      </c>
      <c r="I2836" t="s">
        <v>54</v>
      </c>
      <c r="J2836" t="s">
        <v>5928</v>
      </c>
      <c r="K2836" t="s">
        <v>385</v>
      </c>
      <c r="L2836">
        <v>35244</v>
      </c>
      <c r="M2836" t="s">
        <v>57</v>
      </c>
      <c r="N2836" t="s">
        <v>777</v>
      </c>
      <c r="O2836" t="s">
        <v>73</v>
      </c>
      <c r="P2836" t="s">
        <v>102</v>
      </c>
      <c r="Q2836" t="s">
        <v>778</v>
      </c>
      <c r="R2836" s="19">
        <v>7.16</v>
      </c>
      <c r="S2836" s="17">
        <v>2</v>
      </c>
      <c r="T2836" s="20">
        <v>0</v>
      </c>
      <c r="U2836" s="19">
        <v>3.4367999999999999</v>
      </c>
      <c r="V2836" s="20">
        <f t="shared" si="220"/>
        <v>0.48</v>
      </c>
      <c r="W2836" s="17">
        <f t="shared" si="221"/>
        <v>2017</v>
      </c>
      <c r="X2836" t="str">
        <f t="shared" si="222"/>
        <v>Jan-2017</v>
      </c>
      <c r="Y2836" s="17">
        <f t="shared" si="223"/>
        <v>5</v>
      </c>
      <c r="Z2836" t="str">
        <f t="shared" si="224"/>
        <v>0% (No Discount)</v>
      </c>
      <c r="AA2836" s="17">
        <f>IF(COUNTIF($B$2:B2836,B2836)=1,1,0)</f>
        <v>0</v>
      </c>
      <c r="AB2836" s="17">
        <f>IF(COUNTIF($F$2:F2836,F2836)=1,1,0)</f>
        <v>0</v>
      </c>
    </row>
    <row r="2837" spans="1:28" x14ac:dyDescent="0.2">
      <c r="A2837" s="17">
        <v>2836</v>
      </c>
      <c r="B2837" t="s">
        <v>6049</v>
      </c>
      <c r="C2837" s="18">
        <v>43050</v>
      </c>
      <c r="D2837" s="18">
        <v>43055</v>
      </c>
      <c r="E2837" t="s">
        <v>77</v>
      </c>
      <c r="F2837" t="s">
        <v>2659</v>
      </c>
      <c r="G2837" t="s">
        <v>2660</v>
      </c>
      <c r="H2837" t="s">
        <v>53</v>
      </c>
      <c r="I2837" t="s">
        <v>54</v>
      </c>
      <c r="J2837" t="s">
        <v>69</v>
      </c>
      <c r="K2837" t="s">
        <v>70</v>
      </c>
      <c r="L2837">
        <v>90036</v>
      </c>
      <c r="M2837" t="s">
        <v>71</v>
      </c>
      <c r="N2837" t="s">
        <v>3655</v>
      </c>
      <c r="O2837" t="s">
        <v>73</v>
      </c>
      <c r="P2837" t="s">
        <v>105</v>
      </c>
      <c r="Q2837" t="s">
        <v>3656</v>
      </c>
      <c r="R2837" s="19">
        <v>10.89</v>
      </c>
      <c r="S2837" s="17">
        <v>1</v>
      </c>
      <c r="T2837" s="20">
        <v>0</v>
      </c>
      <c r="U2837" s="19">
        <v>2.8313999999999999</v>
      </c>
      <c r="V2837" s="20">
        <f t="shared" si="220"/>
        <v>0.25999999999999995</v>
      </c>
      <c r="W2837" s="17">
        <f t="shared" si="221"/>
        <v>2017</v>
      </c>
      <c r="X2837" t="str">
        <f t="shared" si="222"/>
        <v>Nov-2017</v>
      </c>
      <c r="Y2837" s="17">
        <f t="shared" si="223"/>
        <v>5</v>
      </c>
      <c r="Z2837" t="str">
        <f t="shared" si="224"/>
        <v>0% (No Discount)</v>
      </c>
      <c r="AA2837" s="17">
        <f>IF(COUNTIF($B$2:B2837,B2837)=1,1,0)</f>
        <v>1</v>
      </c>
      <c r="AB2837" s="17">
        <f>IF(COUNTIF($F$2:F2837,F2837)=1,1,0)</f>
        <v>0</v>
      </c>
    </row>
    <row r="2838" spans="1:28" x14ac:dyDescent="0.2">
      <c r="A2838" s="17">
        <v>2837</v>
      </c>
      <c r="B2838" t="s">
        <v>6049</v>
      </c>
      <c r="C2838" s="18">
        <v>43050</v>
      </c>
      <c r="D2838" s="18">
        <v>43055</v>
      </c>
      <c r="E2838" t="s">
        <v>77</v>
      </c>
      <c r="F2838" t="s">
        <v>2659</v>
      </c>
      <c r="G2838" t="s">
        <v>2660</v>
      </c>
      <c r="H2838" t="s">
        <v>53</v>
      </c>
      <c r="I2838" t="s">
        <v>54</v>
      </c>
      <c r="J2838" t="s">
        <v>69</v>
      </c>
      <c r="K2838" t="s">
        <v>70</v>
      </c>
      <c r="L2838">
        <v>90036</v>
      </c>
      <c r="M2838" t="s">
        <v>71</v>
      </c>
      <c r="N2838" t="s">
        <v>6050</v>
      </c>
      <c r="O2838" t="s">
        <v>73</v>
      </c>
      <c r="P2838" t="s">
        <v>117</v>
      </c>
      <c r="Q2838" t="s">
        <v>6051</v>
      </c>
      <c r="R2838" s="19">
        <v>19.440000000000001</v>
      </c>
      <c r="S2838" s="17">
        <v>3</v>
      </c>
      <c r="T2838" s="20">
        <v>0</v>
      </c>
      <c r="U2838" s="19">
        <v>9.3312000000000008</v>
      </c>
      <c r="V2838" s="20">
        <f t="shared" si="220"/>
        <v>0.48000000000000004</v>
      </c>
      <c r="W2838" s="17">
        <f t="shared" si="221"/>
        <v>2017</v>
      </c>
      <c r="X2838" t="str">
        <f t="shared" si="222"/>
        <v>Nov-2017</v>
      </c>
      <c r="Y2838" s="17">
        <f t="shared" si="223"/>
        <v>5</v>
      </c>
      <c r="Z2838" t="str">
        <f t="shared" si="224"/>
        <v>0% (No Discount)</v>
      </c>
      <c r="AA2838" s="17">
        <f>IF(COUNTIF($B$2:B2838,B2838)=1,1,0)</f>
        <v>0</v>
      </c>
      <c r="AB2838" s="17">
        <f>IF(COUNTIF($F$2:F2838,F2838)=1,1,0)</f>
        <v>0</v>
      </c>
    </row>
    <row r="2839" spans="1:28" x14ac:dyDescent="0.2">
      <c r="A2839" s="17">
        <v>2838</v>
      </c>
      <c r="B2839" t="s">
        <v>6049</v>
      </c>
      <c r="C2839" s="18">
        <v>43050</v>
      </c>
      <c r="D2839" s="18">
        <v>43055</v>
      </c>
      <c r="E2839" t="s">
        <v>77</v>
      </c>
      <c r="F2839" t="s">
        <v>2659</v>
      </c>
      <c r="G2839" t="s">
        <v>2660</v>
      </c>
      <c r="H2839" t="s">
        <v>53</v>
      </c>
      <c r="I2839" t="s">
        <v>54</v>
      </c>
      <c r="J2839" t="s">
        <v>69</v>
      </c>
      <c r="K2839" t="s">
        <v>70</v>
      </c>
      <c r="L2839">
        <v>90036</v>
      </c>
      <c r="M2839" t="s">
        <v>71</v>
      </c>
      <c r="N2839" t="s">
        <v>3953</v>
      </c>
      <c r="O2839" t="s">
        <v>73</v>
      </c>
      <c r="P2839" t="s">
        <v>102</v>
      </c>
      <c r="Q2839" t="s">
        <v>3954</v>
      </c>
      <c r="R2839" s="19">
        <v>121.6</v>
      </c>
      <c r="S2839" s="17">
        <v>5</v>
      </c>
      <c r="T2839" s="20">
        <v>0.2</v>
      </c>
      <c r="U2839" s="19">
        <v>39.520000000000003</v>
      </c>
      <c r="V2839" s="20">
        <f t="shared" si="220"/>
        <v>0.32500000000000007</v>
      </c>
      <c r="W2839" s="17">
        <f t="shared" si="221"/>
        <v>2017</v>
      </c>
      <c r="X2839" t="str">
        <f t="shared" si="222"/>
        <v>Nov-2017</v>
      </c>
      <c r="Y2839" s="17">
        <f t="shared" si="223"/>
        <v>5</v>
      </c>
      <c r="Z2839" t="str">
        <f t="shared" si="224"/>
        <v>11-20%</v>
      </c>
      <c r="AA2839" s="17">
        <f>IF(COUNTIF($B$2:B2839,B2839)=1,1,0)</f>
        <v>0</v>
      </c>
      <c r="AB2839" s="17">
        <f>IF(COUNTIF($F$2:F2839,F2839)=1,1,0)</f>
        <v>0</v>
      </c>
    </row>
    <row r="2840" spans="1:28" x14ac:dyDescent="0.2">
      <c r="A2840" s="17">
        <v>2839</v>
      </c>
      <c r="B2840" t="s">
        <v>6052</v>
      </c>
      <c r="C2840" s="18">
        <v>42530</v>
      </c>
      <c r="D2840" s="18">
        <v>42533</v>
      </c>
      <c r="E2840" t="s">
        <v>215</v>
      </c>
      <c r="F2840" t="s">
        <v>5841</v>
      </c>
      <c r="G2840" t="s">
        <v>5842</v>
      </c>
      <c r="H2840" t="s">
        <v>53</v>
      </c>
      <c r="I2840" t="s">
        <v>54</v>
      </c>
      <c r="J2840" t="s">
        <v>5682</v>
      </c>
      <c r="K2840" t="s">
        <v>81</v>
      </c>
      <c r="L2840">
        <v>32303</v>
      </c>
      <c r="M2840" t="s">
        <v>57</v>
      </c>
      <c r="N2840" t="s">
        <v>3741</v>
      </c>
      <c r="O2840" t="s">
        <v>98</v>
      </c>
      <c r="P2840" t="s">
        <v>711</v>
      </c>
      <c r="Q2840" t="s">
        <v>3742</v>
      </c>
      <c r="R2840" s="19">
        <v>695.7</v>
      </c>
      <c r="S2840" s="17">
        <v>2</v>
      </c>
      <c r="T2840" s="20">
        <v>0.5</v>
      </c>
      <c r="U2840" s="19">
        <v>-27.827999999999999</v>
      </c>
      <c r="V2840" s="20">
        <f t="shared" si="220"/>
        <v>-3.9999999999999994E-2</v>
      </c>
      <c r="W2840" s="17">
        <f t="shared" si="221"/>
        <v>2016</v>
      </c>
      <c r="X2840" t="str">
        <f t="shared" si="222"/>
        <v>Jun-2016</v>
      </c>
      <c r="Y2840" s="17">
        <f t="shared" si="223"/>
        <v>3</v>
      </c>
      <c r="Z2840" t="str">
        <f t="shared" si="224"/>
        <v>41-50%</v>
      </c>
      <c r="AA2840" s="17">
        <f>IF(COUNTIF($B$2:B2840,B2840)=1,1,0)</f>
        <v>1</v>
      </c>
      <c r="AB2840" s="17">
        <f>IF(COUNTIF($F$2:F2840,F2840)=1,1,0)</f>
        <v>0</v>
      </c>
    </row>
    <row r="2841" spans="1:28" x14ac:dyDescent="0.2">
      <c r="A2841" s="17">
        <v>2840</v>
      </c>
      <c r="B2841" t="s">
        <v>6053</v>
      </c>
      <c r="C2841" s="18">
        <v>42250</v>
      </c>
      <c r="D2841" s="18">
        <v>42255</v>
      </c>
      <c r="E2841" t="s">
        <v>50</v>
      </c>
      <c r="F2841" t="s">
        <v>733</v>
      </c>
      <c r="G2841" t="s">
        <v>734</v>
      </c>
      <c r="H2841" t="s">
        <v>68</v>
      </c>
      <c r="I2841" t="s">
        <v>54</v>
      </c>
      <c r="J2841" t="s">
        <v>293</v>
      </c>
      <c r="K2841" t="s">
        <v>294</v>
      </c>
      <c r="L2841">
        <v>10009</v>
      </c>
      <c r="M2841" t="s">
        <v>175</v>
      </c>
      <c r="N2841" t="s">
        <v>3065</v>
      </c>
      <c r="O2841" t="s">
        <v>73</v>
      </c>
      <c r="P2841" t="s">
        <v>86</v>
      </c>
      <c r="Q2841" t="s">
        <v>3066</v>
      </c>
      <c r="R2841" s="19">
        <v>120.33</v>
      </c>
      <c r="S2841" s="17">
        <v>1</v>
      </c>
      <c r="T2841" s="20">
        <v>0</v>
      </c>
      <c r="U2841" s="19">
        <v>31.285799999999998</v>
      </c>
      <c r="V2841" s="20">
        <f t="shared" si="220"/>
        <v>0.26</v>
      </c>
      <c r="W2841" s="17">
        <f t="shared" si="221"/>
        <v>2015</v>
      </c>
      <c r="X2841" t="str">
        <f t="shared" si="222"/>
        <v>Sep-2015</v>
      </c>
      <c r="Y2841" s="17">
        <f t="shared" si="223"/>
        <v>5</v>
      </c>
      <c r="Z2841" t="str">
        <f t="shared" si="224"/>
        <v>0% (No Discount)</v>
      </c>
      <c r="AA2841" s="17">
        <f>IF(COUNTIF($B$2:B2841,B2841)=1,1,0)</f>
        <v>1</v>
      </c>
      <c r="AB2841" s="17">
        <f>IF(COUNTIF($F$2:F2841,F2841)=1,1,0)</f>
        <v>0</v>
      </c>
    </row>
    <row r="2842" spans="1:28" x14ac:dyDescent="0.2">
      <c r="A2842" s="17">
        <v>2841</v>
      </c>
      <c r="B2842" t="s">
        <v>6054</v>
      </c>
      <c r="C2842" s="18">
        <v>41712</v>
      </c>
      <c r="D2842" s="18">
        <v>41717</v>
      </c>
      <c r="E2842" t="s">
        <v>77</v>
      </c>
      <c r="F2842" t="s">
        <v>2342</v>
      </c>
      <c r="G2842" t="s">
        <v>2343</v>
      </c>
      <c r="H2842" t="s">
        <v>129</v>
      </c>
      <c r="I2842" t="s">
        <v>54</v>
      </c>
      <c r="J2842" t="s">
        <v>4910</v>
      </c>
      <c r="K2842" t="s">
        <v>346</v>
      </c>
      <c r="L2842">
        <v>23320</v>
      </c>
      <c r="M2842" t="s">
        <v>57</v>
      </c>
      <c r="N2842" t="s">
        <v>1825</v>
      </c>
      <c r="O2842" t="s">
        <v>59</v>
      </c>
      <c r="P2842" t="s">
        <v>63</v>
      </c>
      <c r="Q2842" t="s">
        <v>1826</v>
      </c>
      <c r="R2842" s="19">
        <v>1139.92</v>
      </c>
      <c r="S2842" s="17">
        <v>4</v>
      </c>
      <c r="T2842" s="20">
        <v>0</v>
      </c>
      <c r="U2842" s="19">
        <v>284.98</v>
      </c>
      <c r="V2842" s="20">
        <f t="shared" si="220"/>
        <v>0.25</v>
      </c>
      <c r="W2842" s="17">
        <f t="shared" si="221"/>
        <v>2014</v>
      </c>
      <c r="X2842" t="str">
        <f t="shared" si="222"/>
        <v>Mar-2014</v>
      </c>
      <c r="Y2842" s="17">
        <f t="shared" si="223"/>
        <v>5</v>
      </c>
      <c r="Z2842" t="str">
        <f t="shared" si="224"/>
        <v>0% (No Discount)</v>
      </c>
      <c r="AA2842" s="17">
        <f>IF(COUNTIF($B$2:B2842,B2842)=1,1,0)</f>
        <v>1</v>
      </c>
      <c r="AB2842" s="17">
        <f>IF(COUNTIF($F$2:F2842,F2842)=1,1,0)</f>
        <v>0</v>
      </c>
    </row>
    <row r="2843" spans="1:28" x14ac:dyDescent="0.2">
      <c r="A2843" s="17">
        <v>2842</v>
      </c>
      <c r="B2843" t="s">
        <v>6055</v>
      </c>
      <c r="C2843" s="18">
        <v>42978</v>
      </c>
      <c r="D2843" s="18">
        <v>42982</v>
      </c>
      <c r="E2843" t="s">
        <v>50</v>
      </c>
      <c r="F2843" t="s">
        <v>1847</v>
      </c>
      <c r="G2843" t="s">
        <v>1848</v>
      </c>
      <c r="H2843" t="s">
        <v>53</v>
      </c>
      <c r="I2843" t="s">
        <v>54</v>
      </c>
      <c r="J2843" t="s">
        <v>1738</v>
      </c>
      <c r="K2843" t="s">
        <v>115</v>
      </c>
      <c r="L2843">
        <v>28314</v>
      </c>
      <c r="M2843" t="s">
        <v>57</v>
      </c>
      <c r="N2843" t="s">
        <v>3310</v>
      </c>
      <c r="O2843" t="s">
        <v>73</v>
      </c>
      <c r="P2843" t="s">
        <v>117</v>
      </c>
      <c r="Q2843" t="s">
        <v>3311</v>
      </c>
      <c r="R2843" s="19">
        <v>229.54400000000001</v>
      </c>
      <c r="S2843" s="17">
        <v>7</v>
      </c>
      <c r="T2843" s="20">
        <v>0.2</v>
      </c>
      <c r="U2843" s="19">
        <v>83.209699999999998</v>
      </c>
      <c r="V2843" s="20">
        <f t="shared" si="220"/>
        <v>0.36249999999999999</v>
      </c>
      <c r="W2843" s="17">
        <f t="shared" si="221"/>
        <v>2017</v>
      </c>
      <c r="X2843" t="str">
        <f t="shared" si="222"/>
        <v>Aug-2017</v>
      </c>
      <c r="Y2843" s="17">
        <f t="shared" si="223"/>
        <v>4</v>
      </c>
      <c r="Z2843" t="str">
        <f t="shared" si="224"/>
        <v>11-20%</v>
      </c>
      <c r="AA2843" s="17">
        <f>IF(COUNTIF($B$2:B2843,B2843)=1,1,0)</f>
        <v>1</v>
      </c>
      <c r="AB2843" s="17">
        <f>IF(COUNTIF($F$2:F2843,F2843)=1,1,0)</f>
        <v>0</v>
      </c>
    </row>
    <row r="2844" spans="1:28" x14ac:dyDescent="0.2">
      <c r="A2844" s="17">
        <v>2843</v>
      </c>
      <c r="B2844" t="s">
        <v>6056</v>
      </c>
      <c r="C2844" s="18">
        <v>42817</v>
      </c>
      <c r="D2844" s="18">
        <v>42821</v>
      </c>
      <c r="E2844" t="s">
        <v>77</v>
      </c>
      <c r="F2844" t="s">
        <v>6057</v>
      </c>
      <c r="G2844" t="s">
        <v>6058</v>
      </c>
      <c r="H2844" t="s">
        <v>53</v>
      </c>
      <c r="I2844" t="s">
        <v>54</v>
      </c>
      <c r="J2844" t="s">
        <v>1713</v>
      </c>
      <c r="K2844" t="s">
        <v>131</v>
      </c>
      <c r="L2844">
        <v>77340</v>
      </c>
      <c r="M2844" t="s">
        <v>132</v>
      </c>
      <c r="N2844" t="s">
        <v>1721</v>
      </c>
      <c r="O2844" t="s">
        <v>73</v>
      </c>
      <c r="P2844" t="s">
        <v>86</v>
      </c>
      <c r="Q2844" t="s">
        <v>1722</v>
      </c>
      <c r="R2844" s="19">
        <v>143.72800000000001</v>
      </c>
      <c r="S2844" s="17">
        <v>2</v>
      </c>
      <c r="T2844" s="20">
        <v>0.2</v>
      </c>
      <c r="U2844" s="19">
        <v>-32.338799999999999</v>
      </c>
      <c r="V2844" s="20">
        <f t="shared" si="220"/>
        <v>-0.22499999999999998</v>
      </c>
      <c r="W2844" s="17">
        <f t="shared" si="221"/>
        <v>2017</v>
      </c>
      <c r="X2844" t="str">
        <f t="shared" si="222"/>
        <v>Mar-2017</v>
      </c>
      <c r="Y2844" s="17">
        <f t="shared" si="223"/>
        <v>4</v>
      </c>
      <c r="Z2844" t="str">
        <f t="shared" si="224"/>
        <v>11-20%</v>
      </c>
      <c r="AA2844" s="17">
        <f>IF(COUNTIF($B$2:B2844,B2844)=1,1,0)</f>
        <v>1</v>
      </c>
      <c r="AB2844" s="17">
        <f>IF(COUNTIF($F$2:F2844,F2844)=1,1,0)</f>
        <v>1</v>
      </c>
    </row>
    <row r="2845" spans="1:28" x14ac:dyDescent="0.2">
      <c r="A2845" s="17">
        <v>2844</v>
      </c>
      <c r="B2845" t="s">
        <v>6059</v>
      </c>
      <c r="C2845" s="18">
        <v>42873</v>
      </c>
      <c r="D2845" s="18">
        <v>42877</v>
      </c>
      <c r="E2845" t="s">
        <v>77</v>
      </c>
      <c r="F2845" t="s">
        <v>89</v>
      </c>
      <c r="G2845" t="s">
        <v>90</v>
      </c>
      <c r="H2845" t="s">
        <v>53</v>
      </c>
      <c r="I2845" t="s">
        <v>54</v>
      </c>
      <c r="J2845" t="s">
        <v>173</v>
      </c>
      <c r="K2845" t="s">
        <v>174</v>
      </c>
      <c r="L2845">
        <v>19140</v>
      </c>
      <c r="M2845" t="s">
        <v>175</v>
      </c>
      <c r="N2845" t="s">
        <v>5698</v>
      </c>
      <c r="O2845" t="s">
        <v>98</v>
      </c>
      <c r="P2845" t="s">
        <v>188</v>
      </c>
      <c r="Q2845" t="s">
        <v>5699</v>
      </c>
      <c r="R2845" s="19">
        <v>36.048000000000002</v>
      </c>
      <c r="S2845" s="17">
        <v>3</v>
      </c>
      <c r="T2845" s="20">
        <v>0.2</v>
      </c>
      <c r="U2845" s="19">
        <v>-0.9012</v>
      </c>
      <c r="V2845" s="20">
        <f t="shared" si="220"/>
        <v>-2.4999999999999998E-2</v>
      </c>
      <c r="W2845" s="17">
        <f t="shared" si="221"/>
        <v>2017</v>
      </c>
      <c r="X2845" t="str">
        <f t="shared" si="222"/>
        <v>May-2017</v>
      </c>
      <c r="Y2845" s="17">
        <f t="shared" si="223"/>
        <v>4</v>
      </c>
      <c r="Z2845" t="str">
        <f t="shared" si="224"/>
        <v>11-20%</v>
      </c>
      <c r="AA2845" s="17">
        <f>IF(COUNTIF($B$2:B2845,B2845)=1,1,0)</f>
        <v>1</v>
      </c>
      <c r="AB2845" s="17">
        <f>IF(COUNTIF($F$2:F2845,F2845)=1,1,0)</f>
        <v>0</v>
      </c>
    </row>
    <row r="2846" spans="1:28" x14ac:dyDescent="0.2">
      <c r="A2846" s="17">
        <v>2845</v>
      </c>
      <c r="B2846" t="s">
        <v>6060</v>
      </c>
      <c r="C2846" s="18">
        <v>42731</v>
      </c>
      <c r="D2846" s="18">
        <v>42735</v>
      </c>
      <c r="E2846" t="s">
        <v>77</v>
      </c>
      <c r="F2846" t="s">
        <v>3492</v>
      </c>
      <c r="G2846" t="s">
        <v>3493</v>
      </c>
      <c r="H2846" t="s">
        <v>68</v>
      </c>
      <c r="I2846" t="s">
        <v>54</v>
      </c>
      <c r="J2846" t="s">
        <v>5710</v>
      </c>
      <c r="K2846" t="s">
        <v>238</v>
      </c>
      <c r="L2846">
        <v>60098</v>
      </c>
      <c r="M2846" t="s">
        <v>132</v>
      </c>
      <c r="N2846" t="s">
        <v>2092</v>
      </c>
      <c r="O2846" t="s">
        <v>59</v>
      </c>
      <c r="P2846" t="s">
        <v>63</v>
      </c>
      <c r="Q2846" t="s">
        <v>2093</v>
      </c>
      <c r="R2846" s="19">
        <v>845.48800000000006</v>
      </c>
      <c r="S2846" s="17">
        <v>8</v>
      </c>
      <c r="T2846" s="20">
        <v>0.3</v>
      </c>
      <c r="U2846" s="19">
        <v>-12.0784</v>
      </c>
      <c r="V2846" s="20">
        <f t="shared" si="220"/>
        <v>-1.4285714285714285E-2</v>
      </c>
      <c r="W2846" s="17">
        <f t="shared" si="221"/>
        <v>2016</v>
      </c>
      <c r="X2846" t="str">
        <f t="shared" si="222"/>
        <v>Dec-2016</v>
      </c>
      <c r="Y2846" s="17">
        <f t="shared" si="223"/>
        <v>4</v>
      </c>
      <c r="Z2846" t="str">
        <f t="shared" si="224"/>
        <v>21-30%</v>
      </c>
      <c r="AA2846" s="17">
        <f>IF(COUNTIF($B$2:B2846,B2846)=1,1,0)</f>
        <v>1</v>
      </c>
      <c r="AB2846" s="17">
        <f>IF(COUNTIF($F$2:F2846,F2846)=1,1,0)</f>
        <v>0</v>
      </c>
    </row>
    <row r="2847" spans="1:28" x14ac:dyDescent="0.2">
      <c r="A2847" s="17">
        <v>2846</v>
      </c>
      <c r="B2847" t="s">
        <v>6061</v>
      </c>
      <c r="C2847" s="18">
        <v>43056</v>
      </c>
      <c r="D2847" s="18">
        <v>43059</v>
      </c>
      <c r="E2847" t="s">
        <v>215</v>
      </c>
      <c r="F2847" t="s">
        <v>1687</v>
      </c>
      <c r="G2847" t="s">
        <v>1688</v>
      </c>
      <c r="H2847" t="s">
        <v>53</v>
      </c>
      <c r="I2847" t="s">
        <v>54</v>
      </c>
      <c r="J2847" t="s">
        <v>4132</v>
      </c>
      <c r="K2847" t="s">
        <v>1275</v>
      </c>
      <c r="L2847">
        <v>2149</v>
      </c>
      <c r="M2847" t="s">
        <v>175</v>
      </c>
      <c r="N2847" t="s">
        <v>904</v>
      </c>
      <c r="O2847" t="s">
        <v>73</v>
      </c>
      <c r="P2847" t="s">
        <v>95</v>
      </c>
      <c r="Q2847" t="s">
        <v>905</v>
      </c>
      <c r="R2847" s="19">
        <v>50.94</v>
      </c>
      <c r="S2847" s="17">
        <v>3</v>
      </c>
      <c r="T2847" s="20">
        <v>0</v>
      </c>
      <c r="U2847" s="19">
        <v>14.263199999999999</v>
      </c>
      <c r="V2847" s="20">
        <f t="shared" si="220"/>
        <v>0.28000000000000003</v>
      </c>
      <c r="W2847" s="17">
        <f t="shared" si="221"/>
        <v>2017</v>
      </c>
      <c r="X2847" t="str">
        <f t="shared" si="222"/>
        <v>Nov-2017</v>
      </c>
      <c r="Y2847" s="17">
        <f t="shared" si="223"/>
        <v>3</v>
      </c>
      <c r="Z2847" t="str">
        <f t="shared" si="224"/>
        <v>0% (No Discount)</v>
      </c>
      <c r="AA2847" s="17">
        <f>IF(COUNTIF($B$2:B2847,B2847)=1,1,0)</f>
        <v>1</v>
      </c>
      <c r="AB2847" s="17">
        <f>IF(COUNTIF($F$2:F2847,F2847)=1,1,0)</f>
        <v>0</v>
      </c>
    </row>
    <row r="2848" spans="1:28" x14ac:dyDescent="0.2">
      <c r="A2848" s="17">
        <v>2847</v>
      </c>
      <c r="B2848" t="s">
        <v>6062</v>
      </c>
      <c r="C2848" s="18">
        <v>42988</v>
      </c>
      <c r="D2848" s="18">
        <v>42993</v>
      </c>
      <c r="E2848" t="s">
        <v>77</v>
      </c>
      <c r="F2848" t="s">
        <v>3190</v>
      </c>
      <c r="G2848" t="s">
        <v>3191</v>
      </c>
      <c r="H2848" t="s">
        <v>129</v>
      </c>
      <c r="I2848" t="s">
        <v>54</v>
      </c>
      <c r="J2848" t="s">
        <v>330</v>
      </c>
      <c r="K2848" t="s">
        <v>238</v>
      </c>
      <c r="L2848">
        <v>60653</v>
      </c>
      <c r="M2848" t="s">
        <v>132</v>
      </c>
      <c r="N2848" t="s">
        <v>1774</v>
      </c>
      <c r="O2848" t="s">
        <v>73</v>
      </c>
      <c r="P2848" t="s">
        <v>102</v>
      </c>
      <c r="Q2848" t="s">
        <v>1775</v>
      </c>
      <c r="R2848" s="19">
        <v>762.59400000000005</v>
      </c>
      <c r="S2848" s="17">
        <v>3</v>
      </c>
      <c r="T2848" s="20">
        <v>0.8</v>
      </c>
      <c r="U2848" s="19">
        <v>-1143.8910000000001</v>
      </c>
      <c r="V2848" s="20">
        <f t="shared" si="220"/>
        <v>-1.5</v>
      </c>
      <c r="W2848" s="17">
        <f t="shared" si="221"/>
        <v>2017</v>
      </c>
      <c r="X2848" t="str">
        <f t="shared" si="222"/>
        <v>Sep-2017</v>
      </c>
      <c r="Y2848" s="17">
        <f t="shared" si="223"/>
        <v>5</v>
      </c>
      <c r="Z2848" t="str">
        <f t="shared" si="224"/>
        <v>Over 50%</v>
      </c>
      <c r="AA2848" s="17">
        <f>IF(COUNTIF($B$2:B2848,B2848)=1,1,0)</f>
        <v>1</v>
      </c>
      <c r="AB2848" s="17">
        <f>IF(COUNTIF($F$2:F2848,F2848)=1,1,0)</f>
        <v>0</v>
      </c>
    </row>
    <row r="2849" spans="1:28" x14ac:dyDescent="0.2">
      <c r="A2849" s="17">
        <v>2848</v>
      </c>
      <c r="B2849" t="s">
        <v>6063</v>
      </c>
      <c r="C2849" s="18">
        <v>42833</v>
      </c>
      <c r="D2849" s="18">
        <v>42840</v>
      </c>
      <c r="E2849" t="s">
        <v>77</v>
      </c>
      <c r="F2849" t="s">
        <v>6064</v>
      </c>
      <c r="G2849" t="s">
        <v>6065</v>
      </c>
      <c r="H2849" t="s">
        <v>68</v>
      </c>
      <c r="I2849" t="s">
        <v>54</v>
      </c>
      <c r="J2849" t="s">
        <v>3296</v>
      </c>
      <c r="K2849" t="s">
        <v>1302</v>
      </c>
      <c r="L2849">
        <v>30076</v>
      </c>
      <c r="M2849" t="s">
        <v>57</v>
      </c>
      <c r="N2849" t="s">
        <v>6066</v>
      </c>
      <c r="O2849" t="s">
        <v>59</v>
      </c>
      <c r="P2849" t="s">
        <v>92</v>
      </c>
      <c r="Q2849" t="s">
        <v>6067</v>
      </c>
      <c r="R2849" s="19">
        <v>56.28</v>
      </c>
      <c r="S2849" s="17">
        <v>6</v>
      </c>
      <c r="T2849" s="20">
        <v>0</v>
      </c>
      <c r="U2849" s="19">
        <v>15.7584</v>
      </c>
      <c r="V2849" s="20">
        <f t="shared" si="220"/>
        <v>0.27999999999999997</v>
      </c>
      <c r="W2849" s="17">
        <f t="shared" si="221"/>
        <v>2017</v>
      </c>
      <c r="X2849" t="str">
        <f t="shared" si="222"/>
        <v>Apr-2017</v>
      </c>
      <c r="Y2849" s="17">
        <f t="shared" si="223"/>
        <v>7</v>
      </c>
      <c r="Z2849" t="str">
        <f t="shared" si="224"/>
        <v>0% (No Discount)</v>
      </c>
      <c r="AA2849" s="17">
        <f>IF(COUNTIF($B$2:B2849,B2849)=1,1,0)</f>
        <v>1</v>
      </c>
      <c r="AB2849" s="17">
        <f>IF(COUNTIF($F$2:F2849,F2849)=1,1,0)</f>
        <v>1</v>
      </c>
    </row>
    <row r="2850" spans="1:28" x14ac:dyDescent="0.2">
      <c r="A2850" s="17">
        <v>2849</v>
      </c>
      <c r="B2850" t="s">
        <v>6063</v>
      </c>
      <c r="C2850" s="18">
        <v>42833</v>
      </c>
      <c r="D2850" s="18">
        <v>42840</v>
      </c>
      <c r="E2850" t="s">
        <v>77</v>
      </c>
      <c r="F2850" t="s">
        <v>6064</v>
      </c>
      <c r="G2850" t="s">
        <v>6065</v>
      </c>
      <c r="H2850" t="s">
        <v>68</v>
      </c>
      <c r="I2850" t="s">
        <v>54</v>
      </c>
      <c r="J2850" t="s">
        <v>3296</v>
      </c>
      <c r="K2850" t="s">
        <v>1302</v>
      </c>
      <c r="L2850">
        <v>30076</v>
      </c>
      <c r="M2850" t="s">
        <v>57</v>
      </c>
      <c r="N2850" t="s">
        <v>4754</v>
      </c>
      <c r="O2850" t="s">
        <v>73</v>
      </c>
      <c r="P2850" t="s">
        <v>102</v>
      </c>
      <c r="Q2850" t="s">
        <v>4755</v>
      </c>
      <c r="R2850" s="19">
        <v>2690.97</v>
      </c>
      <c r="S2850" s="17">
        <v>3</v>
      </c>
      <c r="T2850" s="20">
        <v>0</v>
      </c>
      <c r="U2850" s="19">
        <v>1264.7559000000001</v>
      </c>
      <c r="V2850" s="20">
        <f t="shared" si="220"/>
        <v>0.47000000000000008</v>
      </c>
      <c r="W2850" s="17">
        <f t="shared" si="221"/>
        <v>2017</v>
      </c>
      <c r="X2850" t="str">
        <f t="shared" si="222"/>
        <v>Apr-2017</v>
      </c>
      <c r="Y2850" s="17">
        <f t="shared" si="223"/>
        <v>7</v>
      </c>
      <c r="Z2850" t="str">
        <f t="shared" si="224"/>
        <v>0% (No Discount)</v>
      </c>
      <c r="AA2850" s="17">
        <f>IF(COUNTIF($B$2:B2850,B2850)=1,1,0)</f>
        <v>0</v>
      </c>
      <c r="AB2850" s="17">
        <f>IF(COUNTIF($F$2:F2850,F2850)=1,1,0)</f>
        <v>0</v>
      </c>
    </row>
    <row r="2851" spans="1:28" x14ac:dyDescent="0.2">
      <c r="A2851" s="17">
        <v>2850</v>
      </c>
      <c r="B2851" t="s">
        <v>6068</v>
      </c>
      <c r="C2851" s="18">
        <v>42702</v>
      </c>
      <c r="D2851" s="18">
        <v>42707</v>
      </c>
      <c r="E2851" t="s">
        <v>77</v>
      </c>
      <c r="F2851" t="s">
        <v>2706</v>
      </c>
      <c r="G2851" t="s">
        <v>2707</v>
      </c>
      <c r="H2851" t="s">
        <v>68</v>
      </c>
      <c r="I2851" t="s">
        <v>54</v>
      </c>
      <c r="J2851" t="s">
        <v>2321</v>
      </c>
      <c r="K2851" t="s">
        <v>81</v>
      </c>
      <c r="L2851">
        <v>32137</v>
      </c>
      <c r="M2851" t="s">
        <v>57</v>
      </c>
      <c r="N2851" t="s">
        <v>3397</v>
      </c>
      <c r="O2851" t="s">
        <v>73</v>
      </c>
      <c r="P2851" t="s">
        <v>102</v>
      </c>
      <c r="Q2851" t="s">
        <v>3398</v>
      </c>
      <c r="R2851" s="19">
        <v>7.4340000000000002</v>
      </c>
      <c r="S2851" s="17">
        <v>6</v>
      </c>
      <c r="T2851" s="20">
        <v>0.7</v>
      </c>
      <c r="U2851" s="19">
        <v>-5.6993999999999998</v>
      </c>
      <c r="V2851" s="20">
        <f t="shared" si="220"/>
        <v>-0.76666666666666661</v>
      </c>
      <c r="W2851" s="17">
        <f t="shared" si="221"/>
        <v>2016</v>
      </c>
      <c r="X2851" t="str">
        <f t="shared" si="222"/>
        <v>Nov-2016</v>
      </c>
      <c r="Y2851" s="17">
        <f t="shared" si="223"/>
        <v>5</v>
      </c>
      <c r="Z2851" t="str">
        <f t="shared" si="224"/>
        <v>Over 50%</v>
      </c>
      <c r="AA2851" s="17">
        <f>IF(COUNTIF($B$2:B2851,B2851)=1,1,0)</f>
        <v>1</v>
      </c>
      <c r="AB2851" s="17">
        <f>IF(COUNTIF($F$2:F2851,F2851)=1,1,0)</f>
        <v>0</v>
      </c>
    </row>
    <row r="2852" spans="1:28" x14ac:dyDescent="0.2">
      <c r="A2852" s="17">
        <v>2851</v>
      </c>
      <c r="B2852" t="s">
        <v>6069</v>
      </c>
      <c r="C2852" s="18">
        <v>42523</v>
      </c>
      <c r="D2852" s="18">
        <v>42526</v>
      </c>
      <c r="E2852" t="s">
        <v>215</v>
      </c>
      <c r="F2852" t="s">
        <v>2895</v>
      </c>
      <c r="G2852" t="s">
        <v>2896</v>
      </c>
      <c r="H2852" t="s">
        <v>68</v>
      </c>
      <c r="I2852" t="s">
        <v>54</v>
      </c>
      <c r="J2852" t="s">
        <v>173</v>
      </c>
      <c r="K2852" t="s">
        <v>174</v>
      </c>
      <c r="L2852">
        <v>19120</v>
      </c>
      <c r="M2852" t="s">
        <v>175</v>
      </c>
      <c r="N2852" t="s">
        <v>1806</v>
      </c>
      <c r="O2852" t="s">
        <v>73</v>
      </c>
      <c r="P2852" t="s">
        <v>86</v>
      </c>
      <c r="Q2852" t="s">
        <v>1807</v>
      </c>
      <c r="R2852" s="19">
        <v>64.784000000000006</v>
      </c>
      <c r="S2852" s="17">
        <v>1</v>
      </c>
      <c r="T2852" s="20">
        <v>0.2</v>
      </c>
      <c r="U2852" s="19">
        <v>-12.956799999999999</v>
      </c>
      <c r="V2852" s="20">
        <f t="shared" si="220"/>
        <v>-0.19999999999999998</v>
      </c>
      <c r="W2852" s="17">
        <f t="shared" si="221"/>
        <v>2016</v>
      </c>
      <c r="X2852" t="str">
        <f t="shared" si="222"/>
        <v>Jun-2016</v>
      </c>
      <c r="Y2852" s="17">
        <f t="shared" si="223"/>
        <v>3</v>
      </c>
      <c r="Z2852" t="str">
        <f t="shared" si="224"/>
        <v>11-20%</v>
      </c>
      <c r="AA2852" s="17">
        <f>IF(COUNTIF($B$2:B2852,B2852)=1,1,0)</f>
        <v>1</v>
      </c>
      <c r="AB2852" s="17">
        <f>IF(COUNTIF($F$2:F2852,F2852)=1,1,0)</f>
        <v>0</v>
      </c>
    </row>
    <row r="2853" spans="1:28" x14ac:dyDescent="0.2">
      <c r="A2853" s="17">
        <v>2852</v>
      </c>
      <c r="B2853" t="s">
        <v>6070</v>
      </c>
      <c r="C2853" s="18">
        <v>43086</v>
      </c>
      <c r="D2853" s="18">
        <v>43091</v>
      </c>
      <c r="E2853" t="s">
        <v>77</v>
      </c>
      <c r="F2853" t="s">
        <v>6071</v>
      </c>
      <c r="G2853" t="s">
        <v>6072</v>
      </c>
      <c r="H2853" t="s">
        <v>129</v>
      </c>
      <c r="I2853" t="s">
        <v>54</v>
      </c>
      <c r="J2853" t="s">
        <v>524</v>
      </c>
      <c r="K2853" t="s">
        <v>281</v>
      </c>
      <c r="L2853">
        <v>47201</v>
      </c>
      <c r="M2853" t="s">
        <v>132</v>
      </c>
      <c r="N2853" t="s">
        <v>2880</v>
      </c>
      <c r="O2853" t="s">
        <v>73</v>
      </c>
      <c r="P2853" t="s">
        <v>117</v>
      </c>
      <c r="Q2853" t="s">
        <v>2881</v>
      </c>
      <c r="R2853" s="19">
        <v>28.16</v>
      </c>
      <c r="S2853" s="17">
        <v>4</v>
      </c>
      <c r="T2853" s="20">
        <v>0</v>
      </c>
      <c r="U2853" s="19">
        <v>13.235200000000001</v>
      </c>
      <c r="V2853" s="20">
        <f t="shared" si="220"/>
        <v>0.47000000000000003</v>
      </c>
      <c r="W2853" s="17">
        <f t="shared" si="221"/>
        <v>2017</v>
      </c>
      <c r="X2853" t="str">
        <f t="shared" si="222"/>
        <v>Dec-2017</v>
      </c>
      <c r="Y2853" s="17">
        <f t="shared" si="223"/>
        <v>5</v>
      </c>
      <c r="Z2853" t="str">
        <f t="shared" si="224"/>
        <v>0% (No Discount)</v>
      </c>
      <c r="AA2853" s="17">
        <f>IF(COUNTIF($B$2:B2853,B2853)=1,1,0)</f>
        <v>1</v>
      </c>
      <c r="AB2853" s="17">
        <f>IF(COUNTIF($F$2:F2853,F2853)=1,1,0)</f>
        <v>1</v>
      </c>
    </row>
    <row r="2854" spans="1:28" x14ac:dyDescent="0.2">
      <c r="A2854" s="17">
        <v>2853</v>
      </c>
      <c r="B2854" t="s">
        <v>6073</v>
      </c>
      <c r="C2854" s="18">
        <v>42448</v>
      </c>
      <c r="D2854" s="18">
        <v>42450</v>
      </c>
      <c r="E2854" t="s">
        <v>50</v>
      </c>
      <c r="F2854" t="s">
        <v>5352</v>
      </c>
      <c r="G2854" t="s">
        <v>5353</v>
      </c>
      <c r="H2854" t="s">
        <v>53</v>
      </c>
      <c r="I2854" t="s">
        <v>54</v>
      </c>
      <c r="J2854" t="s">
        <v>2375</v>
      </c>
      <c r="K2854" t="s">
        <v>294</v>
      </c>
      <c r="L2854">
        <v>11572</v>
      </c>
      <c r="M2854" t="s">
        <v>175</v>
      </c>
      <c r="N2854" t="s">
        <v>6074</v>
      </c>
      <c r="O2854" t="s">
        <v>59</v>
      </c>
      <c r="P2854" t="s">
        <v>92</v>
      </c>
      <c r="Q2854" t="s">
        <v>6075</v>
      </c>
      <c r="R2854" s="19">
        <v>14.98</v>
      </c>
      <c r="S2854" s="17">
        <v>1</v>
      </c>
      <c r="T2854" s="20">
        <v>0</v>
      </c>
      <c r="U2854" s="19">
        <v>6.8907999999999996</v>
      </c>
      <c r="V2854" s="20">
        <f t="shared" si="220"/>
        <v>0.45999999999999996</v>
      </c>
      <c r="W2854" s="17">
        <f t="shared" si="221"/>
        <v>2016</v>
      </c>
      <c r="X2854" t="str">
        <f t="shared" si="222"/>
        <v>Mar-2016</v>
      </c>
      <c r="Y2854" s="17">
        <f t="shared" si="223"/>
        <v>2</v>
      </c>
      <c r="Z2854" t="str">
        <f t="shared" si="224"/>
        <v>0% (No Discount)</v>
      </c>
      <c r="AA2854" s="17">
        <f>IF(COUNTIF($B$2:B2854,B2854)=1,1,0)</f>
        <v>1</v>
      </c>
      <c r="AB2854" s="17">
        <f>IF(COUNTIF($F$2:F2854,F2854)=1,1,0)</f>
        <v>0</v>
      </c>
    </row>
    <row r="2855" spans="1:28" x14ac:dyDescent="0.2">
      <c r="A2855" s="17">
        <v>2854</v>
      </c>
      <c r="B2855" t="s">
        <v>6073</v>
      </c>
      <c r="C2855" s="18">
        <v>42448</v>
      </c>
      <c r="D2855" s="18">
        <v>42450</v>
      </c>
      <c r="E2855" t="s">
        <v>50</v>
      </c>
      <c r="F2855" t="s">
        <v>5352</v>
      </c>
      <c r="G2855" t="s">
        <v>5353</v>
      </c>
      <c r="H2855" t="s">
        <v>53</v>
      </c>
      <c r="I2855" t="s">
        <v>54</v>
      </c>
      <c r="J2855" t="s">
        <v>2375</v>
      </c>
      <c r="K2855" t="s">
        <v>294</v>
      </c>
      <c r="L2855">
        <v>11572</v>
      </c>
      <c r="M2855" t="s">
        <v>175</v>
      </c>
      <c r="N2855" t="s">
        <v>2101</v>
      </c>
      <c r="O2855" t="s">
        <v>59</v>
      </c>
      <c r="P2855" t="s">
        <v>92</v>
      </c>
      <c r="Q2855" t="s">
        <v>2102</v>
      </c>
      <c r="R2855" s="19">
        <v>20.32</v>
      </c>
      <c r="S2855" s="17">
        <v>4</v>
      </c>
      <c r="T2855" s="20">
        <v>0</v>
      </c>
      <c r="U2855" s="19">
        <v>6.9088000000000003</v>
      </c>
      <c r="V2855" s="20">
        <f t="shared" si="220"/>
        <v>0.34</v>
      </c>
      <c r="W2855" s="17">
        <f t="shared" si="221"/>
        <v>2016</v>
      </c>
      <c r="X2855" t="str">
        <f t="shared" si="222"/>
        <v>Mar-2016</v>
      </c>
      <c r="Y2855" s="17">
        <f t="shared" si="223"/>
        <v>2</v>
      </c>
      <c r="Z2855" t="str">
        <f t="shared" si="224"/>
        <v>0% (No Discount)</v>
      </c>
      <c r="AA2855" s="17">
        <f>IF(COUNTIF($B$2:B2855,B2855)=1,1,0)</f>
        <v>0</v>
      </c>
      <c r="AB2855" s="17">
        <f>IF(COUNTIF($F$2:F2855,F2855)=1,1,0)</f>
        <v>0</v>
      </c>
    </row>
    <row r="2856" spans="1:28" x14ac:dyDescent="0.2">
      <c r="A2856" s="17">
        <v>2855</v>
      </c>
      <c r="B2856" t="s">
        <v>6076</v>
      </c>
      <c r="C2856" s="18">
        <v>42967</v>
      </c>
      <c r="D2856" s="18">
        <v>42967</v>
      </c>
      <c r="E2856" t="s">
        <v>1320</v>
      </c>
      <c r="F2856" t="s">
        <v>5494</v>
      </c>
      <c r="G2856" t="s">
        <v>5495</v>
      </c>
      <c r="H2856" t="s">
        <v>68</v>
      </c>
      <c r="I2856" t="s">
        <v>54</v>
      </c>
      <c r="J2856" t="s">
        <v>640</v>
      </c>
      <c r="K2856" t="s">
        <v>1275</v>
      </c>
      <c r="L2856">
        <v>2038</v>
      </c>
      <c r="M2856" t="s">
        <v>175</v>
      </c>
      <c r="N2856" t="s">
        <v>4112</v>
      </c>
      <c r="O2856" t="s">
        <v>73</v>
      </c>
      <c r="P2856" t="s">
        <v>86</v>
      </c>
      <c r="Q2856" t="s">
        <v>4113</v>
      </c>
      <c r="R2856" s="19">
        <v>40.29</v>
      </c>
      <c r="S2856" s="17">
        <v>3</v>
      </c>
      <c r="T2856" s="20">
        <v>0</v>
      </c>
      <c r="U2856" s="19">
        <v>10.4754</v>
      </c>
      <c r="V2856" s="20">
        <f t="shared" si="220"/>
        <v>0.26</v>
      </c>
      <c r="W2856" s="17">
        <f t="shared" si="221"/>
        <v>2017</v>
      </c>
      <c r="X2856" t="str">
        <f t="shared" si="222"/>
        <v>Aug-2017</v>
      </c>
      <c r="Y2856" s="17">
        <f t="shared" si="223"/>
        <v>0</v>
      </c>
      <c r="Z2856" t="str">
        <f t="shared" si="224"/>
        <v>0% (No Discount)</v>
      </c>
      <c r="AA2856" s="17">
        <f>IF(COUNTIF($B$2:B2856,B2856)=1,1,0)</f>
        <v>1</v>
      </c>
      <c r="AB2856" s="17">
        <f>IF(COUNTIF($F$2:F2856,F2856)=1,1,0)</f>
        <v>0</v>
      </c>
    </row>
    <row r="2857" spans="1:28" x14ac:dyDescent="0.2">
      <c r="A2857" s="17">
        <v>2856</v>
      </c>
      <c r="B2857" t="s">
        <v>6077</v>
      </c>
      <c r="C2857" s="18">
        <v>42941</v>
      </c>
      <c r="D2857" s="18">
        <v>42947</v>
      </c>
      <c r="E2857" t="s">
        <v>77</v>
      </c>
      <c r="F2857" t="s">
        <v>1590</v>
      </c>
      <c r="G2857" t="s">
        <v>1591</v>
      </c>
      <c r="H2857" t="s">
        <v>53</v>
      </c>
      <c r="I2857" t="s">
        <v>54</v>
      </c>
      <c r="J2857" t="s">
        <v>5360</v>
      </c>
      <c r="K2857" t="s">
        <v>5361</v>
      </c>
      <c r="L2857">
        <v>57103</v>
      </c>
      <c r="M2857" t="s">
        <v>132</v>
      </c>
      <c r="N2857" t="s">
        <v>5765</v>
      </c>
      <c r="O2857" t="s">
        <v>73</v>
      </c>
      <c r="P2857" t="s">
        <v>74</v>
      </c>
      <c r="Q2857" t="s">
        <v>5766</v>
      </c>
      <c r="R2857" s="19">
        <v>20.23</v>
      </c>
      <c r="S2857" s="17">
        <v>7</v>
      </c>
      <c r="T2857" s="20">
        <v>0</v>
      </c>
      <c r="U2857" s="19">
        <v>9.5081000000000007</v>
      </c>
      <c r="V2857" s="20">
        <f t="shared" si="220"/>
        <v>0.47000000000000003</v>
      </c>
      <c r="W2857" s="17">
        <f t="shared" si="221"/>
        <v>2017</v>
      </c>
      <c r="X2857" t="str">
        <f t="shared" si="222"/>
        <v>Jul-2017</v>
      </c>
      <c r="Y2857" s="17">
        <f t="shared" si="223"/>
        <v>6</v>
      </c>
      <c r="Z2857" t="str">
        <f t="shared" si="224"/>
        <v>0% (No Discount)</v>
      </c>
      <c r="AA2857" s="17">
        <f>IF(COUNTIF($B$2:B2857,B2857)=1,1,0)</f>
        <v>1</v>
      </c>
      <c r="AB2857" s="17">
        <f>IF(COUNTIF($F$2:F2857,F2857)=1,1,0)</f>
        <v>0</v>
      </c>
    </row>
    <row r="2858" spans="1:28" x14ac:dyDescent="0.2">
      <c r="A2858" s="17">
        <v>2857</v>
      </c>
      <c r="B2858" t="s">
        <v>6078</v>
      </c>
      <c r="C2858" s="18">
        <v>42608</v>
      </c>
      <c r="D2858" s="18">
        <v>42611</v>
      </c>
      <c r="E2858" t="s">
        <v>215</v>
      </c>
      <c r="F2858" t="s">
        <v>1213</v>
      </c>
      <c r="G2858" t="s">
        <v>1214</v>
      </c>
      <c r="H2858" t="s">
        <v>68</v>
      </c>
      <c r="I2858" t="s">
        <v>54</v>
      </c>
      <c r="J2858" t="s">
        <v>977</v>
      </c>
      <c r="K2858" t="s">
        <v>70</v>
      </c>
      <c r="L2858">
        <v>92037</v>
      </c>
      <c r="M2858" t="s">
        <v>71</v>
      </c>
      <c r="N2858" t="s">
        <v>1758</v>
      </c>
      <c r="O2858" t="s">
        <v>59</v>
      </c>
      <c r="P2858" t="s">
        <v>63</v>
      </c>
      <c r="Q2858" t="s">
        <v>1759</v>
      </c>
      <c r="R2858" s="19">
        <v>1603.136</v>
      </c>
      <c r="S2858" s="17">
        <v>4</v>
      </c>
      <c r="T2858" s="20">
        <v>0.2</v>
      </c>
      <c r="U2858" s="19">
        <v>100.196</v>
      </c>
      <c r="V2858" s="20">
        <f t="shared" si="220"/>
        <v>6.25E-2</v>
      </c>
      <c r="W2858" s="17">
        <f t="shared" si="221"/>
        <v>2016</v>
      </c>
      <c r="X2858" t="str">
        <f t="shared" si="222"/>
        <v>Aug-2016</v>
      </c>
      <c r="Y2858" s="17">
        <f t="shared" si="223"/>
        <v>3</v>
      </c>
      <c r="Z2858" t="str">
        <f t="shared" si="224"/>
        <v>11-20%</v>
      </c>
      <c r="AA2858" s="17">
        <f>IF(COUNTIF($B$2:B2858,B2858)=1,1,0)</f>
        <v>1</v>
      </c>
      <c r="AB2858" s="17">
        <f>IF(COUNTIF($F$2:F2858,F2858)=1,1,0)</f>
        <v>0</v>
      </c>
    </row>
    <row r="2859" spans="1:28" x14ac:dyDescent="0.2">
      <c r="A2859" s="17">
        <v>2858</v>
      </c>
      <c r="B2859" t="s">
        <v>6079</v>
      </c>
      <c r="C2859" s="18">
        <v>42597</v>
      </c>
      <c r="D2859" s="18">
        <v>42599</v>
      </c>
      <c r="E2859" t="s">
        <v>50</v>
      </c>
      <c r="F2859" t="s">
        <v>6080</v>
      </c>
      <c r="G2859" t="s">
        <v>6081</v>
      </c>
      <c r="H2859" t="s">
        <v>53</v>
      </c>
      <c r="I2859" t="s">
        <v>54</v>
      </c>
      <c r="J2859" t="s">
        <v>1738</v>
      </c>
      <c r="K2859" t="s">
        <v>115</v>
      </c>
      <c r="L2859">
        <v>28314</v>
      </c>
      <c r="M2859" t="s">
        <v>57</v>
      </c>
      <c r="N2859" t="s">
        <v>4655</v>
      </c>
      <c r="O2859" t="s">
        <v>59</v>
      </c>
      <c r="P2859" t="s">
        <v>63</v>
      </c>
      <c r="Q2859" t="s">
        <v>4656</v>
      </c>
      <c r="R2859" s="19">
        <v>225.29599999999999</v>
      </c>
      <c r="S2859" s="17">
        <v>2</v>
      </c>
      <c r="T2859" s="20">
        <v>0.2</v>
      </c>
      <c r="U2859" s="19">
        <v>22.529599999999999</v>
      </c>
      <c r="V2859" s="20">
        <f t="shared" si="220"/>
        <v>9.9999999999999992E-2</v>
      </c>
      <c r="W2859" s="17">
        <f t="shared" si="221"/>
        <v>2016</v>
      </c>
      <c r="X2859" t="str">
        <f t="shared" si="222"/>
        <v>Aug-2016</v>
      </c>
      <c r="Y2859" s="17">
        <f t="shared" si="223"/>
        <v>2</v>
      </c>
      <c r="Z2859" t="str">
        <f t="shared" si="224"/>
        <v>11-20%</v>
      </c>
      <c r="AA2859" s="17">
        <f>IF(COUNTIF($B$2:B2859,B2859)=1,1,0)</f>
        <v>1</v>
      </c>
      <c r="AB2859" s="17">
        <f>IF(COUNTIF($F$2:F2859,F2859)=1,1,0)</f>
        <v>1</v>
      </c>
    </row>
    <row r="2860" spans="1:28" x14ac:dyDescent="0.2">
      <c r="A2860" s="17">
        <v>2859</v>
      </c>
      <c r="B2860" t="s">
        <v>6082</v>
      </c>
      <c r="C2860" s="18">
        <v>42874</v>
      </c>
      <c r="D2860" s="18">
        <v>42878</v>
      </c>
      <c r="E2860" t="s">
        <v>77</v>
      </c>
      <c r="F2860" t="s">
        <v>5558</v>
      </c>
      <c r="G2860" t="s">
        <v>5559</v>
      </c>
      <c r="H2860" t="s">
        <v>53</v>
      </c>
      <c r="I2860" t="s">
        <v>54</v>
      </c>
      <c r="J2860" t="s">
        <v>1768</v>
      </c>
      <c r="K2860" t="s">
        <v>1302</v>
      </c>
      <c r="L2860">
        <v>30318</v>
      </c>
      <c r="M2860" t="s">
        <v>57</v>
      </c>
      <c r="N2860" t="s">
        <v>2602</v>
      </c>
      <c r="O2860" t="s">
        <v>98</v>
      </c>
      <c r="P2860" t="s">
        <v>188</v>
      </c>
      <c r="Q2860" t="s">
        <v>2603</v>
      </c>
      <c r="R2860" s="19">
        <v>67.8</v>
      </c>
      <c r="S2860" s="17">
        <v>4</v>
      </c>
      <c r="T2860" s="20">
        <v>0</v>
      </c>
      <c r="U2860" s="19">
        <v>4.0679999999999996</v>
      </c>
      <c r="V2860" s="20">
        <f t="shared" si="220"/>
        <v>0.06</v>
      </c>
      <c r="W2860" s="17">
        <f t="shared" si="221"/>
        <v>2017</v>
      </c>
      <c r="X2860" t="str">
        <f t="shared" si="222"/>
        <v>May-2017</v>
      </c>
      <c r="Y2860" s="17">
        <f t="shared" si="223"/>
        <v>4</v>
      </c>
      <c r="Z2860" t="str">
        <f t="shared" si="224"/>
        <v>0% (No Discount)</v>
      </c>
      <c r="AA2860" s="17">
        <f>IF(COUNTIF($B$2:B2860,B2860)=1,1,0)</f>
        <v>1</v>
      </c>
      <c r="AB2860" s="17">
        <f>IF(COUNTIF($F$2:F2860,F2860)=1,1,0)</f>
        <v>0</v>
      </c>
    </row>
    <row r="2861" spans="1:28" x14ac:dyDescent="0.2">
      <c r="A2861" s="17">
        <v>2860</v>
      </c>
      <c r="B2861" t="s">
        <v>6082</v>
      </c>
      <c r="C2861" s="18">
        <v>42874</v>
      </c>
      <c r="D2861" s="18">
        <v>42878</v>
      </c>
      <c r="E2861" t="s">
        <v>77</v>
      </c>
      <c r="F2861" t="s">
        <v>5558</v>
      </c>
      <c r="G2861" t="s">
        <v>5559</v>
      </c>
      <c r="H2861" t="s">
        <v>53</v>
      </c>
      <c r="I2861" t="s">
        <v>54</v>
      </c>
      <c r="J2861" t="s">
        <v>1768</v>
      </c>
      <c r="K2861" t="s">
        <v>1302</v>
      </c>
      <c r="L2861">
        <v>30318</v>
      </c>
      <c r="M2861" t="s">
        <v>57</v>
      </c>
      <c r="N2861" t="s">
        <v>6083</v>
      </c>
      <c r="O2861" t="s">
        <v>98</v>
      </c>
      <c r="P2861" t="s">
        <v>99</v>
      </c>
      <c r="Q2861" t="s">
        <v>6084</v>
      </c>
      <c r="R2861" s="19">
        <v>377.97</v>
      </c>
      <c r="S2861" s="17">
        <v>3</v>
      </c>
      <c r="T2861" s="20">
        <v>0</v>
      </c>
      <c r="U2861" s="19">
        <v>98.272199999999998</v>
      </c>
      <c r="V2861" s="20">
        <f t="shared" si="220"/>
        <v>0.25999999999999995</v>
      </c>
      <c r="W2861" s="17">
        <f t="shared" si="221"/>
        <v>2017</v>
      </c>
      <c r="X2861" t="str">
        <f t="shared" si="222"/>
        <v>May-2017</v>
      </c>
      <c r="Y2861" s="17">
        <f t="shared" si="223"/>
        <v>4</v>
      </c>
      <c r="Z2861" t="str">
        <f t="shared" si="224"/>
        <v>0% (No Discount)</v>
      </c>
      <c r="AA2861" s="17">
        <f>IF(COUNTIF($B$2:B2861,B2861)=1,1,0)</f>
        <v>0</v>
      </c>
      <c r="AB2861" s="17">
        <f>IF(COUNTIF($F$2:F2861,F2861)=1,1,0)</f>
        <v>0</v>
      </c>
    </row>
    <row r="2862" spans="1:28" x14ac:dyDescent="0.2">
      <c r="A2862" s="17">
        <v>2861</v>
      </c>
      <c r="B2862" t="s">
        <v>6082</v>
      </c>
      <c r="C2862" s="18">
        <v>42874</v>
      </c>
      <c r="D2862" s="18">
        <v>42878</v>
      </c>
      <c r="E2862" t="s">
        <v>77</v>
      </c>
      <c r="F2862" t="s">
        <v>5558</v>
      </c>
      <c r="G2862" t="s">
        <v>5559</v>
      </c>
      <c r="H2862" t="s">
        <v>53</v>
      </c>
      <c r="I2862" t="s">
        <v>54</v>
      </c>
      <c r="J2862" t="s">
        <v>1768</v>
      </c>
      <c r="K2862" t="s">
        <v>1302</v>
      </c>
      <c r="L2862">
        <v>30318</v>
      </c>
      <c r="M2862" t="s">
        <v>57</v>
      </c>
      <c r="N2862" t="s">
        <v>881</v>
      </c>
      <c r="O2862" t="s">
        <v>59</v>
      </c>
      <c r="P2862" t="s">
        <v>60</v>
      </c>
      <c r="Q2862" t="s">
        <v>882</v>
      </c>
      <c r="R2862" s="19">
        <v>1628.82</v>
      </c>
      <c r="S2862" s="17">
        <v>9</v>
      </c>
      <c r="T2862" s="20">
        <v>0</v>
      </c>
      <c r="U2862" s="19">
        <v>374.62860000000001</v>
      </c>
      <c r="V2862" s="20">
        <f t="shared" si="220"/>
        <v>0.23</v>
      </c>
      <c r="W2862" s="17">
        <f t="shared" si="221"/>
        <v>2017</v>
      </c>
      <c r="X2862" t="str">
        <f t="shared" si="222"/>
        <v>May-2017</v>
      </c>
      <c r="Y2862" s="17">
        <f t="shared" si="223"/>
        <v>4</v>
      </c>
      <c r="Z2862" t="str">
        <f t="shared" si="224"/>
        <v>0% (No Discount)</v>
      </c>
      <c r="AA2862" s="17">
        <f>IF(COUNTIF($B$2:B2862,B2862)=1,1,0)</f>
        <v>0</v>
      </c>
      <c r="AB2862" s="17">
        <f>IF(COUNTIF($F$2:F2862,F2862)=1,1,0)</f>
        <v>0</v>
      </c>
    </row>
    <row r="2863" spans="1:28" x14ac:dyDescent="0.2">
      <c r="A2863" s="17">
        <v>2862</v>
      </c>
      <c r="B2863" t="s">
        <v>6082</v>
      </c>
      <c r="C2863" s="18">
        <v>42874</v>
      </c>
      <c r="D2863" s="18">
        <v>42878</v>
      </c>
      <c r="E2863" t="s">
        <v>77</v>
      </c>
      <c r="F2863" t="s">
        <v>5558</v>
      </c>
      <c r="G2863" t="s">
        <v>5559</v>
      </c>
      <c r="H2863" t="s">
        <v>53</v>
      </c>
      <c r="I2863" t="s">
        <v>54</v>
      </c>
      <c r="J2863" t="s">
        <v>1768</v>
      </c>
      <c r="K2863" t="s">
        <v>1302</v>
      </c>
      <c r="L2863">
        <v>30318</v>
      </c>
      <c r="M2863" t="s">
        <v>57</v>
      </c>
      <c r="N2863" t="s">
        <v>3310</v>
      </c>
      <c r="O2863" t="s">
        <v>73</v>
      </c>
      <c r="P2863" t="s">
        <v>117</v>
      </c>
      <c r="Q2863" t="s">
        <v>3311</v>
      </c>
      <c r="R2863" s="19">
        <v>286.93</v>
      </c>
      <c r="S2863" s="17">
        <v>7</v>
      </c>
      <c r="T2863" s="20">
        <v>0</v>
      </c>
      <c r="U2863" s="19">
        <v>140.59569999999999</v>
      </c>
      <c r="V2863" s="20">
        <f t="shared" si="220"/>
        <v>0.49</v>
      </c>
      <c r="W2863" s="17">
        <f t="shared" si="221"/>
        <v>2017</v>
      </c>
      <c r="X2863" t="str">
        <f t="shared" si="222"/>
        <v>May-2017</v>
      </c>
      <c r="Y2863" s="17">
        <f t="shared" si="223"/>
        <v>4</v>
      </c>
      <c r="Z2863" t="str">
        <f t="shared" si="224"/>
        <v>0% (No Discount)</v>
      </c>
      <c r="AA2863" s="17">
        <f>IF(COUNTIF($B$2:B2863,B2863)=1,1,0)</f>
        <v>0</v>
      </c>
      <c r="AB2863" s="17">
        <f>IF(COUNTIF($F$2:F2863,F2863)=1,1,0)</f>
        <v>0</v>
      </c>
    </row>
    <row r="2864" spans="1:28" x14ac:dyDescent="0.2">
      <c r="A2864" s="17">
        <v>2863</v>
      </c>
      <c r="B2864" t="s">
        <v>6085</v>
      </c>
      <c r="C2864" s="18">
        <v>42959</v>
      </c>
      <c r="D2864" s="18">
        <v>42964</v>
      </c>
      <c r="E2864" t="s">
        <v>77</v>
      </c>
      <c r="F2864" t="s">
        <v>2528</v>
      </c>
      <c r="G2864" t="s">
        <v>2529</v>
      </c>
      <c r="H2864" t="s">
        <v>53</v>
      </c>
      <c r="I2864" t="s">
        <v>54</v>
      </c>
      <c r="J2864" t="s">
        <v>6086</v>
      </c>
      <c r="K2864" t="s">
        <v>81</v>
      </c>
      <c r="L2864">
        <v>32839</v>
      </c>
      <c r="M2864" t="s">
        <v>57</v>
      </c>
      <c r="N2864" t="s">
        <v>5808</v>
      </c>
      <c r="O2864" t="s">
        <v>73</v>
      </c>
      <c r="P2864" t="s">
        <v>117</v>
      </c>
      <c r="Q2864" t="s">
        <v>5809</v>
      </c>
      <c r="R2864" s="19">
        <v>20.736000000000001</v>
      </c>
      <c r="S2864" s="17">
        <v>4</v>
      </c>
      <c r="T2864" s="20">
        <v>0.2</v>
      </c>
      <c r="U2864" s="19">
        <v>7.2576000000000001</v>
      </c>
      <c r="V2864" s="20">
        <f t="shared" si="220"/>
        <v>0.35</v>
      </c>
      <c r="W2864" s="17">
        <f t="shared" si="221"/>
        <v>2017</v>
      </c>
      <c r="X2864" t="str">
        <f t="shared" si="222"/>
        <v>Aug-2017</v>
      </c>
      <c r="Y2864" s="17">
        <f t="shared" si="223"/>
        <v>5</v>
      </c>
      <c r="Z2864" t="str">
        <f t="shared" si="224"/>
        <v>11-20%</v>
      </c>
      <c r="AA2864" s="17">
        <f>IF(COUNTIF($B$2:B2864,B2864)=1,1,0)</f>
        <v>1</v>
      </c>
      <c r="AB2864" s="17">
        <f>IF(COUNTIF($F$2:F2864,F2864)=1,1,0)</f>
        <v>0</v>
      </c>
    </row>
    <row r="2865" spans="1:28" x14ac:dyDescent="0.2">
      <c r="A2865" s="17">
        <v>2864</v>
      </c>
      <c r="B2865" t="s">
        <v>6087</v>
      </c>
      <c r="C2865" s="18">
        <v>42960</v>
      </c>
      <c r="D2865" s="18">
        <v>42960</v>
      </c>
      <c r="E2865" t="s">
        <v>1320</v>
      </c>
      <c r="F2865" t="s">
        <v>2298</v>
      </c>
      <c r="G2865" t="s">
        <v>2299</v>
      </c>
      <c r="H2865" t="s">
        <v>53</v>
      </c>
      <c r="I2865" t="s">
        <v>54</v>
      </c>
      <c r="J2865" t="s">
        <v>154</v>
      </c>
      <c r="K2865" t="s">
        <v>70</v>
      </c>
      <c r="L2865">
        <v>94122</v>
      </c>
      <c r="M2865" t="s">
        <v>71</v>
      </c>
      <c r="N2865" t="s">
        <v>1856</v>
      </c>
      <c r="O2865" t="s">
        <v>73</v>
      </c>
      <c r="P2865" t="s">
        <v>86</v>
      </c>
      <c r="Q2865" t="s">
        <v>1857</v>
      </c>
      <c r="R2865" s="19">
        <v>31.44</v>
      </c>
      <c r="S2865" s="17">
        <v>3</v>
      </c>
      <c r="T2865" s="20">
        <v>0</v>
      </c>
      <c r="U2865" s="19">
        <v>8.4887999999999995</v>
      </c>
      <c r="V2865" s="20">
        <f t="shared" si="220"/>
        <v>0.26999999999999996</v>
      </c>
      <c r="W2865" s="17">
        <f t="shared" si="221"/>
        <v>2017</v>
      </c>
      <c r="X2865" t="str">
        <f t="shared" si="222"/>
        <v>Aug-2017</v>
      </c>
      <c r="Y2865" s="17">
        <f t="shared" si="223"/>
        <v>0</v>
      </c>
      <c r="Z2865" t="str">
        <f t="shared" si="224"/>
        <v>0% (No Discount)</v>
      </c>
      <c r="AA2865" s="17">
        <f>IF(COUNTIF($B$2:B2865,B2865)=1,1,0)</f>
        <v>1</v>
      </c>
      <c r="AB2865" s="17">
        <f>IF(COUNTIF($F$2:F2865,F2865)=1,1,0)</f>
        <v>0</v>
      </c>
    </row>
    <row r="2866" spans="1:28" x14ac:dyDescent="0.2">
      <c r="A2866" s="17">
        <v>2865</v>
      </c>
      <c r="B2866" t="s">
        <v>6087</v>
      </c>
      <c r="C2866" s="18">
        <v>42960</v>
      </c>
      <c r="D2866" s="18">
        <v>42960</v>
      </c>
      <c r="E2866" t="s">
        <v>1320</v>
      </c>
      <c r="F2866" t="s">
        <v>2298</v>
      </c>
      <c r="G2866" t="s">
        <v>2299</v>
      </c>
      <c r="H2866" t="s">
        <v>53</v>
      </c>
      <c r="I2866" t="s">
        <v>54</v>
      </c>
      <c r="J2866" t="s">
        <v>154</v>
      </c>
      <c r="K2866" t="s">
        <v>70</v>
      </c>
      <c r="L2866">
        <v>94122</v>
      </c>
      <c r="M2866" t="s">
        <v>71</v>
      </c>
      <c r="N2866" t="s">
        <v>1459</v>
      </c>
      <c r="O2866" t="s">
        <v>73</v>
      </c>
      <c r="P2866" t="s">
        <v>105</v>
      </c>
      <c r="Q2866" t="s">
        <v>1460</v>
      </c>
      <c r="R2866" s="19">
        <v>83.79</v>
      </c>
      <c r="S2866" s="17">
        <v>7</v>
      </c>
      <c r="T2866" s="20">
        <v>0</v>
      </c>
      <c r="U2866" s="19">
        <v>22.6233</v>
      </c>
      <c r="V2866" s="20">
        <f t="shared" si="220"/>
        <v>0.26999999999999996</v>
      </c>
      <c r="W2866" s="17">
        <f t="shared" si="221"/>
        <v>2017</v>
      </c>
      <c r="X2866" t="str">
        <f t="shared" si="222"/>
        <v>Aug-2017</v>
      </c>
      <c r="Y2866" s="17">
        <f t="shared" si="223"/>
        <v>0</v>
      </c>
      <c r="Z2866" t="str">
        <f t="shared" si="224"/>
        <v>0% (No Discount)</v>
      </c>
      <c r="AA2866" s="17">
        <f>IF(COUNTIF($B$2:B2866,B2866)=1,1,0)</f>
        <v>0</v>
      </c>
      <c r="AB2866" s="17">
        <f>IF(COUNTIF($F$2:F2866,F2866)=1,1,0)</f>
        <v>0</v>
      </c>
    </row>
    <row r="2867" spans="1:28" x14ac:dyDescent="0.2">
      <c r="A2867" s="17">
        <v>2866</v>
      </c>
      <c r="B2867" t="s">
        <v>6087</v>
      </c>
      <c r="C2867" s="18">
        <v>42960</v>
      </c>
      <c r="D2867" s="18">
        <v>42960</v>
      </c>
      <c r="E2867" t="s">
        <v>1320</v>
      </c>
      <c r="F2867" t="s">
        <v>2298</v>
      </c>
      <c r="G2867" t="s">
        <v>2299</v>
      </c>
      <c r="H2867" t="s">
        <v>53</v>
      </c>
      <c r="I2867" t="s">
        <v>54</v>
      </c>
      <c r="J2867" t="s">
        <v>154</v>
      </c>
      <c r="K2867" t="s">
        <v>70</v>
      </c>
      <c r="L2867">
        <v>94122</v>
      </c>
      <c r="M2867" t="s">
        <v>71</v>
      </c>
      <c r="N2867" t="s">
        <v>1593</v>
      </c>
      <c r="O2867" t="s">
        <v>73</v>
      </c>
      <c r="P2867" t="s">
        <v>95</v>
      </c>
      <c r="Q2867" t="s">
        <v>1594</v>
      </c>
      <c r="R2867" s="19">
        <v>59.52</v>
      </c>
      <c r="S2867" s="17">
        <v>3</v>
      </c>
      <c r="T2867" s="20">
        <v>0</v>
      </c>
      <c r="U2867" s="19">
        <v>15.475199999999999</v>
      </c>
      <c r="V2867" s="20">
        <f t="shared" si="220"/>
        <v>0.25999999999999995</v>
      </c>
      <c r="W2867" s="17">
        <f t="shared" si="221"/>
        <v>2017</v>
      </c>
      <c r="X2867" t="str">
        <f t="shared" si="222"/>
        <v>Aug-2017</v>
      </c>
      <c r="Y2867" s="17">
        <f t="shared" si="223"/>
        <v>0</v>
      </c>
      <c r="Z2867" t="str">
        <f t="shared" si="224"/>
        <v>0% (No Discount)</v>
      </c>
      <c r="AA2867" s="17">
        <f>IF(COUNTIF($B$2:B2867,B2867)=1,1,0)</f>
        <v>0</v>
      </c>
      <c r="AB2867" s="17">
        <f>IF(COUNTIF($F$2:F2867,F2867)=1,1,0)</f>
        <v>0</v>
      </c>
    </row>
    <row r="2868" spans="1:28" x14ac:dyDescent="0.2">
      <c r="A2868" s="17">
        <v>2867</v>
      </c>
      <c r="B2868" t="s">
        <v>6087</v>
      </c>
      <c r="C2868" s="18">
        <v>42960</v>
      </c>
      <c r="D2868" s="18">
        <v>42960</v>
      </c>
      <c r="E2868" t="s">
        <v>1320</v>
      </c>
      <c r="F2868" t="s">
        <v>2298</v>
      </c>
      <c r="G2868" t="s">
        <v>2299</v>
      </c>
      <c r="H2868" t="s">
        <v>53</v>
      </c>
      <c r="I2868" t="s">
        <v>54</v>
      </c>
      <c r="J2868" t="s">
        <v>154</v>
      </c>
      <c r="K2868" t="s">
        <v>70</v>
      </c>
      <c r="L2868">
        <v>94122</v>
      </c>
      <c r="M2868" t="s">
        <v>71</v>
      </c>
      <c r="N2868" t="s">
        <v>6088</v>
      </c>
      <c r="O2868" t="s">
        <v>73</v>
      </c>
      <c r="P2868" t="s">
        <v>606</v>
      </c>
      <c r="Q2868" t="s">
        <v>1327</v>
      </c>
      <c r="R2868" s="19">
        <v>31.92</v>
      </c>
      <c r="S2868" s="17">
        <v>4</v>
      </c>
      <c r="T2868" s="20">
        <v>0</v>
      </c>
      <c r="U2868" s="19">
        <v>9.2568000000000001</v>
      </c>
      <c r="V2868" s="20">
        <f t="shared" si="220"/>
        <v>0.28999999999999998</v>
      </c>
      <c r="W2868" s="17">
        <f t="shared" si="221"/>
        <v>2017</v>
      </c>
      <c r="X2868" t="str">
        <f t="shared" si="222"/>
        <v>Aug-2017</v>
      </c>
      <c r="Y2868" s="17">
        <f t="shared" si="223"/>
        <v>0</v>
      </c>
      <c r="Z2868" t="str">
        <f t="shared" si="224"/>
        <v>0% (No Discount)</v>
      </c>
      <c r="AA2868" s="17">
        <f>IF(COUNTIF($B$2:B2868,B2868)=1,1,0)</f>
        <v>0</v>
      </c>
      <c r="AB2868" s="17">
        <f>IF(COUNTIF($F$2:F2868,F2868)=1,1,0)</f>
        <v>0</v>
      </c>
    </row>
    <row r="2869" spans="1:28" x14ac:dyDescent="0.2">
      <c r="A2869" s="17">
        <v>2868</v>
      </c>
      <c r="B2869" t="s">
        <v>6089</v>
      </c>
      <c r="C2869" s="18">
        <v>42684</v>
      </c>
      <c r="D2869" s="18">
        <v>42686</v>
      </c>
      <c r="E2869" t="s">
        <v>50</v>
      </c>
      <c r="F2869" t="s">
        <v>2656</v>
      </c>
      <c r="G2869" t="s">
        <v>2657</v>
      </c>
      <c r="H2869" t="s">
        <v>53</v>
      </c>
      <c r="I2869" t="s">
        <v>54</v>
      </c>
      <c r="J2869" t="s">
        <v>2869</v>
      </c>
      <c r="K2869" t="s">
        <v>525</v>
      </c>
      <c r="L2869">
        <v>43615</v>
      </c>
      <c r="M2869" t="s">
        <v>175</v>
      </c>
      <c r="N2869" t="s">
        <v>1326</v>
      </c>
      <c r="O2869" t="s">
        <v>73</v>
      </c>
      <c r="P2869" t="s">
        <v>606</v>
      </c>
      <c r="Q2869" t="s">
        <v>1327</v>
      </c>
      <c r="R2869" s="19">
        <v>14.72</v>
      </c>
      <c r="S2869" s="17">
        <v>5</v>
      </c>
      <c r="T2869" s="20">
        <v>0.2</v>
      </c>
      <c r="U2869" s="19">
        <v>-3.3119999999999998</v>
      </c>
      <c r="V2869" s="20">
        <f t="shared" si="220"/>
        <v>-0.22499999999999998</v>
      </c>
      <c r="W2869" s="17">
        <f t="shared" si="221"/>
        <v>2016</v>
      </c>
      <c r="X2869" t="str">
        <f t="shared" si="222"/>
        <v>Nov-2016</v>
      </c>
      <c r="Y2869" s="17">
        <f t="shared" si="223"/>
        <v>2</v>
      </c>
      <c r="Z2869" t="str">
        <f t="shared" si="224"/>
        <v>11-20%</v>
      </c>
      <c r="AA2869" s="17">
        <f>IF(COUNTIF($B$2:B2869,B2869)=1,1,0)</f>
        <v>1</v>
      </c>
      <c r="AB2869" s="17">
        <f>IF(COUNTIF($F$2:F2869,F2869)=1,1,0)</f>
        <v>0</v>
      </c>
    </row>
    <row r="2870" spans="1:28" x14ac:dyDescent="0.2">
      <c r="A2870" s="17">
        <v>2869</v>
      </c>
      <c r="B2870" t="s">
        <v>6089</v>
      </c>
      <c r="C2870" s="18">
        <v>42684</v>
      </c>
      <c r="D2870" s="18">
        <v>42686</v>
      </c>
      <c r="E2870" t="s">
        <v>50</v>
      </c>
      <c r="F2870" t="s">
        <v>2656</v>
      </c>
      <c r="G2870" t="s">
        <v>2657</v>
      </c>
      <c r="H2870" t="s">
        <v>53</v>
      </c>
      <c r="I2870" t="s">
        <v>54</v>
      </c>
      <c r="J2870" t="s">
        <v>2869</v>
      </c>
      <c r="K2870" t="s">
        <v>525</v>
      </c>
      <c r="L2870">
        <v>43615</v>
      </c>
      <c r="M2870" t="s">
        <v>175</v>
      </c>
      <c r="N2870" t="s">
        <v>2842</v>
      </c>
      <c r="O2870" t="s">
        <v>73</v>
      </c>
      <c r="P2870" t="s">
        <v>86</v>
      </c>
      <c r="Q2870" t="s">
        <v>2843</v>
      </c>
      <c r="R2870" s="19">
        <v>38.975999999999999</v>
      </c>
      <c r="S2870" s="17">
        <v>3</v>
      </c>
      <c r="T2870" s="20">
        <v>0.2</v>
      </c>
      <c r="U2870" s="19">
        <v>-2.4359999999999999</v>
      </c>
      <c r="V2870" s="20">
        <f t="shared" si="220"/>
        <v>-6.25E-2</v>
      </c>
      <c r="W2870" s="17">
        <f t="shared" si="221"/>
        <v>2016</v>
      </c>
      <c r="X2870" t="str">
        <f t="shared" si="222"/>
        <v>Nov-2016</v>
      </c>
      <c r="Y2870" s="17">
        <f t="shared" si="223"/>
        <v>2</v>
      </c>
      <c r="Z2870" t="str">
        <f t="shared" si="224"/>
        <v>11-20%</v>
      </c>
      <c r="AA2870" s="17">
        <f>IF(COUNTIF($B$2:B2870,B2870)=1,1,0)</f>
        <v>0</v>
      </c>
      <c r="AB2870" s="17">
        <f>IF(COUNTIF($F$2:F2870,F2870)=1,1,0)</f>
        <v>0</v>
      </c>
    </row>
    <row r="2871" spans="1:28" x14ac:dyDescent="0.2">
      <c r="A2871" s="17">
        <v>2870</v>
      </c>
      <c r="B2871" t="s">
        <v>6090</v>
      </c>
      <c r="C2871" s="18">
        <v>42898</v>
      </c>
      <c r="D2871" s="18">
        <v>42905</v>
      </c>
      <c r="E2871" t="s">
        <v>77</v>
      </c>
      <c r="F2871" t="s">
        <v>592</v>
      </c>
      <c r="G2871" t="s">
        <v>593</v>
      </c>
      <c r="H2871" t="s">
        <v>53</v>
      </c>
      <c r="I2871" t="s">
        <v>54</v>
      </c>
      <c r="J2871" t="s">
        <v>1181</v>
      </c>
      <c r="K2871" t="s">
        <v>81</v>
      </c>
      <c r="L2871">
        <v>33710</v>
      </c>
      <c r="M2871" t="s">
        <v>57</v>
      </c>
      <c r="N2871" t="s">
        <v>6091</v>
      </c>
      <c r="O2871" t="s">
        <v>59</v>
      </c>
      <c r="P2871" t="s">
        <v>92</v>
      </c>
      <c r="Q2871" t="s">
        <v>6092</v>
      </c>
      <c r="R2871" s="19">
        <v>17.088000000000001</v>
      </c>
      <c r="S2871" s="17">
        <v>2</v>
      </c>
      <c r="T2871" s="20">
        <v>0.2</v>
      </c>
      <c r="U2871" s="19">
        <v>1.0680000000000001</v>
      </c>
      <c r="V2871" s="20">
        <f t="shared" si="220"/>
        <v>6.25E-2</v>
      </c>
      <c r="W2871" s="17">
        <f t="shared" si="221"/>
        <v>2017</v>
      </c>
      <c r="X2871" t="str">
        <f t="shared" si="222"/>
        <v>Jun-2017</v>
      </c>
      <c r="Y2871" s="17">
        <f t="shared" si="223"/>
        <v>7</v>
      </c>
      <c r="Z2871" t="str">
        <f t="shared" si="224"/>
        <v>11-20%</v>
      </c>
      <c r="AA2871" s="17">
        <f>IF(COUNTIF($B$2:B2871,B2871)=1,1,0)</f>
        <v>1</v>
      </c>
      <c r="AB2871" s="17">
        <f>IF(COUNTIF($F$2:F2871,F2871)=1,1,0)</f>
        <v>0</v>
      </c>
    </row>
    <row r="2872" spans="1:28" x14ac:dyDescent="0.2">
      <c r="A2872" s="17">
        <v>2871</v>
      </c>
      <c r="B2872" t="s">
        <v>6093</v>
      </c>
      <c r="C2872" s="18">
        <v>41720</v>
      </c>
      <c r="D2872" s="18">
        <v>41724</v>
      </c>
      <c r="E2872" t="s">
        <v>77</v>
      </c>
      <c r="F2872" t="s">
        <v>6094</v>
      </c>
      <c r="G2872" t="s">
        <v>6095</v>
      </c>
      <c r="H2872" t="s">
        <v>68</v>
      </c>
      <c r="I2872" t="s">
        <v>54</v>
      </c>
      <c r="J2872" t="s">
        <v>1341</v>
      </c>
      <c r="K2872" t="s">
        <v>337</v>
      </c>
      <c r="L2872">
        <v>85705</v>
      </c>
      <c r="M2872" t="s">
        <v>71</v>
      </c>
      <c r="N2872" t="s">
        <v>5450</v>
      </c>
      <c r="O2872" t="s">
        <v>73</v>
      </c>
      <c r="P2872" t="s">
        <v>117</v>
      </c>
      <c r="Q2872" t="s">
        <v>5451</v>
      </c>
      <c r="R2872" s="19">
        <v>74.352000000000004</v>
      </c>
      <c r="S2872" s="17">
        <v>3</v>
      </c>
      <c r="T2872" s="20">
        <v>0.2</v>
      </c>
      <c r="U2872" s="19">
        <v>23.234999999999999</v>
      </c>
      <c r="V2872" s="20">
        <f t="shared" si="220"/>
        <v>0.3125</v>
      </c>
      <c r="W2872" s="17">
        <f t="shared" si="221"/>
        <v>2014</v>
      </c>
      <c r="X2872" t="str">
        <f t="shared" si="222"/>
        <v>Mar-2014</v>
      </c>
      <c r="Y2872" s="17">
        <f t="shared" si="223"/>
        <v>4</v>
      </c>
      <c r="Z2872" t="str">
        <f t="shared" si="224"/>
        <v>11-20%</v>
      </c>
      <c r="AA2872" s="17">
        <f>IF(COUNTIF($B$2:B2872,B2872)=1,1,0)</f>
        <v>1</v>
      </c>
      <c r="AB2872" s="17">
        <f>IF(COUNTIF($F$2:F2872,F2872)=1,1,0)</f>
        <v>1</v>
      </c>
    </row>
    <row r="2873" spans="1:28" x14ac:dyDescent="0.2">
      <c r="A2873" s="17">
        <v>2872</v>
      </c>
      <c r="B2873" t="s">
        <v>6093</v>
      </c>
      <c r="C2873" s="18">
        <v>41720</v>
      </c>
      <c r="D2873" s="18">
        <v>41724</v>
      </c>
      <c r="E2873" t="s">
        <v>77</v>
      </c>
      <c r="F2873" t="s">
        <v>6094</v>
      </c>
      <c r="G2873" t="s">
        <v>6095</v>
      </c>
      <c r="H2873" t="s">
        <v>68</v>
      </c>
      <c r="I2873" t="s">
        <v>54</v>
      </c>
      <c r="J2873" t="s">
        <v>1341</v>
      </c>
      <c r="K2873" t="s">
        <v>337</v>
      </c>
      <c r="L2873">
        <v>85705</v>
      </c>
      <c r="M2873" t="s">
        <v>71</v>
      </c>
      <c r="N2873" t="s">
        <v>2127</v>
      </c>
      <c r="O2873" t="s">
        <v>59</v>
      </c>
      <c r="P2873" t="s">
        <v>63</v>
      </c>
      <c r="Q2873" t="s">
        <v>2128</v>
      </c>
      <c r="R2873" s="19">
        <v>314.35199999999998</v>
      </c>
      <c r="S2873" s="17">
        <v>3</v>
      </c>
      <c r="T2873" s="20">
        <v>0.2</v>
      </c>
      <c r="U2873" s="19">
        <v>-35.364600000000003</v>
      </c>
      <c r="V2873" s="20">
        <f t="shared" si="220"/>
        <v>-0.11250000000000002</v>
      </c>
      <c r="W2873" s="17">
        <f t="shared" si="221"/>
        <v>2014</v>
      </c>
      <c r="X2873" t="str">
        <f t="shared" si="222"/>
        <v>Mar-2014</v>
      </c>
      <c r="Y2873" s="17">
        <f t="shared" si="223"/>
        <v>4</v>
      </c>
      <c r="Z2873" t="str">
        <f t="shared" si="224"/>
        <v>11-20%</v>
      </c>
      <c r="AA2873" s="17">
        <f>IF(COUNTIF($B$2:B2873,B2873)=1,1,0)</f>
        <v>0</v>
      </c>
      <c r="AB2873" s="17">
        <f>IF(COUNTIF($F$2:F2873,F2873)=1,1,0)</f>
        <v>0</v>
      </c>
    </row>
    <row r="2874" spans="1:28" x14ac:dyDescent="0.2">
      <c r="A2874" s="17">
        <v>2873</v>
      </c>
      <c r="B2874" t="s">
        <v>6096</v>
      </c>
      <c r="C2874" s="18">
        <v>42901</v>
      </c>
      <c r="D2874" s="18">
        <v>42906</v>
      </c>
      <c r="E2874" t="s">
        <v>77</v>
      </c>
      <c r="F2874" t="s">
        <v>4924</v>
      </c>
      <c r="G2874" t="s">
        <v>4925</v>
      </c>
      <c r="H2874" t="s">
        <v>53</v>
      </c>
      <c r="I2874" t="s">
        <v>54</v>
      </c>
      <c r="J2874" t="s">
        <v>69</v>
      </c>
      <c r="K2874" t="s">
        <v>70</v>
      </c>
      <c r="L2874">
        <v>90036</v>
      </c>
      <c r="M2874" t="s">
        <v>71</v>
      </c>
      <c r="N2874" t="s">
        <v>1294</v>
      </c>
      <c r="O2874" t="s">
        <v>73</v>
      </c>
      <c r="P2874" t="s">
        <v>95</v>
      </c>
      <c r="Q2874" t="s">
        <v>1295</v>
      </c>
      <c r="R2874" s="19">
        <v>4.26</v>
      </c>
      <c r="S2874" s="17">
        <v>1</v>
      </c>
      <c r="T2874" s="20">
        <v>0</v>
      </c>
      <c r="U2874" s="19">
        <v>1.7465999999999999</v>
      </c>
      <c r="V2874" s="20">
        <f t="shared" si="220"/>
        <v>0.41000000000000003</v>
      </c>
      <c r="W2874" s="17">
        <f t="shared" si="221"/>
        <v>2017</v>
      </c>
      <c r="X2874" t="str">
        <f t="shared" si="222"/>
        <v>Jun-2017</v>
      </c>
      <c r="Y2874" s="17">
        <f t="shared" si="223"/>
        <v>5</v>
      </c>
      <c r="Z2874" t="str">
        <f t="shared" si="224"/>
        <v>0% (No Discount)</v>
      </c>
      <c r="AA2874" s="17">
        <f>IF(COUNTIF($B$2:B2874,B2874)=1,1,0)</f>
        <v>1</v>
      </c>
      <c r="AB2874" s="17">
        <f>IF(COUNTIF($F$2:F2874,F2874)=1,1,0)</f>
        <v>0</v>
      </c>
    </row>
    <row r="2875" spans="1:28" x14ac:dyDescent="0.2">
      <c r="A2875" s="17">
        <v>2874</v>
      </c>
      <c r="B2875" t="s">
        <v>6097</v>
      </c>
      <c r="C2875" s="18">
        <v>43055</v>
      </c>
      <c r="D2875" s="18">
        <v>43061</v>
      </c>
      <c r="E2875" t="s">
        <v>77</v>
      </c>
      <c r="F2875" t="s">
        <v>2927</v>
      </c>
      <c r="G2875" t="s">
        <v>2928</v>
      </c>
      <c r="H2875" t="s">
        <v>53</v>
      </c>
      <c r="I2875" t="s">
        <v>54</v>
      </c>
      <c r="J2875" t="s">
        <v>977</v>
      </c>
      <c r="K2875" t="s">
        <v>70</v>
      </c>
      <c r="L2875">
        <v>92105</v>
      </c>
      <c r="M2875" t="s">
        <v>71</v>
      </c>
      <c r="N2875" t="s">
        <v>2114</v>
      </c>
      <c r="O2875" t="s">
        <v>73</v>
      </c>
      <c r="P2875" t="s">
        <v>86</v>
      </c>
      <c r="Q2875" t="s">
        <v>2115</v>
      </c>
      <c r="R2875" s="19">
        <v>811.28</v>
      </c>
      <c r="S2875" s="17">
        <v>8</v>
      </c>
      <c r="T2875" s="20">
        <v>0</v>
      </c>
      <c r="U2875" s="19">
        <v>24.3384</v>
      </c>
      <c r="V2875" s="20">
        <f t="shared" si="220"/>
        <v>3.0000000000000002E-2</v>
      </c>
      <c r="W2875" s="17">
        <f t="shared" si="221"/>
        <v>2017</v>
      </c>
      <c r="X2875" t="str">
        <f t="shared" si="222"/>
        <v>Nov-2017</v>
      </c>
      <c r="Y2875" s="17">
        <f t="shared" si="223"/>
        <v>6</v>
      </c>
      <c r="Z2875" t="str">
        <f t="shared" si="224"/>
        <v>0% (No Discount)</v>
      </c>
      <c r="AA2875" s="17">
        <f>IF(COUNTIF($B$2:B2875,B2875)=1,1,0)</f>
        <v>1</v>
      </c>
      <c r="AB2875" s="17">
        <f>IF(COUNTIF($F$2:F2875,F2875)=1,1,0)</f>
        <v>0</v>
      </c>
    </row>
    <row r="2876" spans="1:28" x14ac:dyDescent="0.2">
      <c r="A2876" s="17">
        <v>2875</v>
      </c>
      <c r="B2876" t="s">
        <v>6098</v>
      </c>
      <c r="C2876" s="18">
        <v>43098</v>
      </c>
      <c r="D2876" s="18">
        <v>43100</v>
      </c>
      <c r="E2876" t="s">
        <v>215</v>
      </c>
      <c r="F2876" t="s">
        <v>2257</v>
      </c>
      <c r="G2876" t="s">
        <v>2258</v>
      </c>
      <c r="H2876" t="s">
        <v>53</v>
      </c>
      <c r="I2876" t="s">
        <v>54</v>
      </c>
      <c r="J2876" t="s">
        <v>293</v>
      </c>
      <c r="K2876" t="s">
        <v>294</v>
      </c>
      <c r="L2876">
        <v>10035</v>
      </c>
      <c r="M2876" t="s">
        <v>175</v>
      </c>
      <c r="N2876" t="s">
        <v>601</v>
      </c>
      <c r="O2876" t="s">
        <v>73</v>
      </c>
      <c r="P2876" t="s">
        <v>296</v>
      </c>
      <c r="Q2876" t="s">
        <v>602</v>
      </c>
      <c r="R2876" s="19">
        <v>6.03</v>
      </c>
      <c r="S2876" s="17">
        <v>3</v>
      </c>
      <c r="T2876" s="20">
        <v>0</v>
      </c>
      <c r="U2876" s="19">
        <v>2.9546999999999999</v>
      </c>
      <c r="V2876" s="20">
        <f t="shared" si="220"/>
        <v>0.48999999999999994</v>
      </c>
      <c r="W2876" s="17">
        <f t="shared" si="221"/>
        <v>2017</v>
      </c>
      <c r="X2876" t="str">
        <f t="shared" si="222"/>
        <v>Dec-2017</v>
      </c>
      <c r="Y2876" s="17">
        <f t="shared" si="223"/>
        <v>2</v>
      </c>
      <c r="Z2876" t="str">
        <f t="shared" si="224"/>
        <v>0% (No Discount)</v>
      </c>
      <c r="AA2876" s="17">
        <f>IF(COUNTIF($B$2:B2876,B2876)=1,1,0)</f>
        <v>1</v>
      </c>
      <c r="AB2876" s="17">
        <f>IF(COUNTIF($F$2:F2876,F2876)=1,1,0)</f>
        <v>0</v>
      </c>
    </row>
    <row r="2877" spans="1:28" x14ac:dyDescent="0.2">
      <c r="A2877" s="17">
        <v>2876</v>
      </c>
      <c r="B2877" t="s">
        <v>6099</v>
      </c>
      <c r="C2877" s="18">
        <v>42390</v>
      </c>
      <c r="D2877" s="18">
        <v>42392</v>
      </c>
      <c r="E2877" t="s">
        <v>50</v>
      </c>
      <c r="F2877" t="s">
        <v>1272</v>
      </c>
      <c r="G2877" t="s">
        <v>1273</v>
      </c>
      <c r="H2877" t="s">
        <v>53</v>
      </c>
      <c r="I2877" t="s">
        <v>54</v>
      </c>
      <c r="J2877" t="s">
        <v>977</v>
      </c>
      <c r="K2877" t="s">
        <v>70</v>
      </c>
      <c r="L2877">
        <v>92037</v>
      </c>
      <c r="M2877" t="s">
        <v>71</v>
      </c>
      <c r="N2877" t="s">
        <v>3927</v>
      </c>
      <c r="O2877" t="s">
        <v>59</v>
      </c>
      <c r="P2877" t="s">
        <v>63</v>
      </c>
      <c r="Q2877" t="s">
        <v>3928</v>
      </c>
      <c r="R2877" s="19">
        <v>153.56800000000001</v>
      </c>
      <c r="S2877" s="17">
        <v>2</v>
      </c>
      <c r="T2877" s="20">
        <v>0.2</v>
      </c>
      <c r="U2877" s="19">
        <v>-5.7587999999999999</v>
      </c>
      <c r="V2877" s="20">
        <f t="shared" si="220"/>
        <v>-3.7499999999999999E-2</v>
      </c>
      <c r="W2877" s="17">
        <f t="shared" si="221"/>
        <v>2016</v>
      </c>
      <c r="X2877" t="str">
        <f t="shared" si="222"/>
        <v>Jan-2016</v>
      </c>
      <c r="Y2877" s="17">
        <f t="shared" si="223"/>
        <v>2</v>
      </c>
      <c r="Z2877" t="str">
        <f t="shared" si="224"/>
        <v>11-20%</v>
      </c>
      <c r="AA2877" s="17">
        <f>IF(COUNTIF($B$2:B2877,B2877)=1,1,0)</f>
        <v>1</v>
      </c>
      <c r="AB2877" s="17">
        <f>IF(COUNTIF($F$2:F2877,F2877)=1,1,0)</f>
        <v>0</v>
      </c>
    </row>
    <row r="2878" spans="1:28" x14ac:dyDescent="0.2">
      <c r="A2878" s="17">
        <v>2877</v>
      </c>
      <c r="B2878" t="s">
        <v>6099</v>
      </c>
      <c r="C2878" s="18">
        <v>42390</v>
      </c>
      <c r="D2878" s="18">
        <v>42392</v>
      </c>
      <c r="E2878" t="s">
        <v>50</v>
      </c>
      <c r="F2878" t="s">
        <v>1272</v>
      </c>
      <c r="G2878" t="s">
        <v>1273</v>
      </c>
      <c r="H2878" t="s">
        <v>53</v>
      </c>
      <c r="I2878" t="s">
        <v>54</v>
      </c>
      <c r="J2878" t="s">
        <v>977</v>
      </c>
      <c r="K2878" t="s">
        <v>70</v>
      </c>
      <c r="L2878">
        <v>92037</v>
      </c>
      <c r="M2878" t="s">
        <v>71</v>
      </c>
      <c r="N2878" t="s">
        <v>1310</v>
      </c>
      <c r="O2878" t="s">
        <v>59</v>
      </c>
      <c r="P2878" t="s">
        <v>63</v>
      </c>
      <c r="Q2878" t="s">
        <v>1311</v>
      </c>
      <c r="R2878" s="19">
        <v>1013.4880000000001</v>
      </c>
      <c r="S2878" s="17">
        <v>7</v>
      </c>
      <c r="T2878" s="20">
        <v>0.2</v>
      </c>
      <c r="U2878" s="19">
        <v>76.011600000000001</v>
      </c>
      <c r="V2878" s="20">
        <f t="shared" si="220"/>
        <v>7.4999999999999997E-2</v>
      </c>
      <c r="W2878" s="17">
        <f t="shared" si="221"/>
        <v>2016</v>
      </c>
      <c r="X2878" t="str">
        <f t="shared" si="222"/>
        <v>Jan-2016</v>
      </c>
      <c r="Y2878" s="17">
        <f t="shared" si="223"/>
        <v>2</v>
      </c>
      <c r="Z2878" t="str">
        <f t="shared" si="224"/>
        <v>11-20%</v>
      </c>
      <c r="AA2878" s="17">
        <f>IF(COUNTIF($B$2:B2878,B2878)=1,1,0)</f>
        <v>0</v>
      </c>
      <c r="AB2878" s="17">
        <f>IF(COUNTIF($F$2:F2878,F2878)=1,1,0)</f>
        <v>0</v>
      </c>
    </row>
    <row r="2879" spans="1:28" x14ac:dyDescent="0.2">
      <c r="A2879" s="17">
        <v>2878</v>
      </c>
      <c r="B2879" t="s">
        <v>6100</v>
      </c>
      <c r="C2879" s="18">
        <v>42384</v>
      </c>
      <c r="D2879" s="18">
        <v>42388</v>
      </c>
      <c r="E2879" t="s">
        <v>77</v>
      </c>
      <c r="F2879" t="s">
        <v>5963</v>
      </c>
      <c r="G2879" t="s">
        <v>5964</v>
      </c>
      <c r="H2879" t="s">
        <v>129</v>
      </c>
      <c r="I2879" t="s">
        <v>54</v>
      </c>
      <c r="J2879" t="s">
        <v>816</v>
      </c>
      <c r="K2879" t="s">
        <v>817</v>
      </c>
      <c r="L2879">
        <v>7090</v>
      </c>
      <c r="M2879" t="s">
        <v>175</v>
      </c>
      <c r="N2879" t="s">
        <v>5069</v>
      </c>
      <c r="O2879" t="s">
        <v>73</v>
      </c>
      <c r="P2879" t="s">
        <v>200</v>
      </c>
      <c r="Q2879" t="s">
        <v>5070</v>
      </c>
      <c r="R2879" s="19">
        <v>52.34</v>
      </c>
      <c r="S2879" s="17">
        <v>2</v>
      </c>
      <c r="T2879" s="20">
        <v>0</v>
      </c>
      <c r="U2879" s="19">
        <v>24.599799999999998</v>
      </c>
      <c r="V2879" s="20">
        <f t="shared" si="220"/>
        <v>0.46999999999999992</v>
      </c>
      <c r="W2879" s="17">
        <f t="shared" si="221"/>
        <v>2016</v>
      </c>
      <c r="X2879" t="str">
        <f t="shared" si="222"/>
        <v>Jan-2016</v>
      </c>
      <c r="Y2879" s="17">
        <f t="shared" si="223"/>
        <v>4</v>
      </c>
      <c r="Z2879" t="str">
        <f t="shared" si="224"/>
        <v>0% (No Discount)</v>
      </c>
      <c r="AA2879" s="17">
        <f>IF(COUNTIF($B$2:B2879,B2879)=1,1,0)</f>
        <v>1</v>
      </c>
      <c r="AB2879" s="17">
        <f>IF(COUNTIF($F$2:F2879,F2879)=1,1,0)</f>
        <v>0</v>
      </c>
    </row>
    <row r="2880" spans="1:28" x14ac:dyDescent="0.2">
      <c r="A2880" s="17">
        <v>2879</v>
      </c>
      <c r="B2880" t="s">
        <v>6100</v>
      </c>
      <c r="C2880" s="18">
        <v>42384</v>
      </c>
      <c r="D2880" s="18">
        <v>42388</v>
      </c>
      <c r="E2880" t="s">
        <v>77</v>
      </c>
      <c r="F2880" t="s">
        <v>5963</v>
      </c>
      <c r="G2880" t="s">
        <v>5964</v>
      </c>
      <c r="H2880" t="s">
        <v>129</v>
      </c>
      <c r="I2880" t="s">
        <v>54</v>
      </c>
      <c r="J2880" t="s">
        <v>816</v>
      </c>
      <c r="K2880" t="s">
        <v>817</v>
      </c>
      <c r="L2880">
        <v>7090</v>
      </c>
      <c r="M2880" t="s">
        <v>175</v>
      </c>
      <c r="N2880" t="s">
        <v>1500</v>
      </c>
      <c r="O2880" t="s">
        <v>73</v>
      </c>
      <c r="P2880" t="s">
        <v>95</v>
      </c>
      <c r="Q2880" t="s">
        <v>1501</v>
      </c>
      <c r="R2880" s="19">
        <v>4.66</v>
      </c>
      <c r="S2880" s="17">
        <v>2</v>
      </c>
      <c r="T2880" s="20">
        <v>0</v>
      </c>
      <c r="U2880" s="19">
        <v>1.3513999999999999</v>
      </c>
      <c r="V2880" s="20">
        <f t="shared" si="220"/>
        <v>0.28999999999999998</v>
      </c>
      <c r="W2880" s="17">
        <f t="shared" si="221"/>
        <v>2016</v>
      </c>
      <c r="X2880" t="str">
        <f t="shared" si="222"/>
        <v>Jan-2016</v>
      </c>
      <c r="Y2880" s="17">
        <f t="shared" si="223"/>
        <v>4</v>
      </c>
      <c r="Z2880" t="str">
        <f t="shared" si="224"/>
        <v>0% (No Discount)</v>
      </c>
      <c r="AA2880" s="17">
        <f>IF(COUNTIF($B$2:B2880,B2880)=1,1,0)</f>
        <v>0</v>
      </c>
      <c r="AB2880" s="17">
        <f>IF(COUNTIF($F$2:F2880,F2880)=1,1,0)</f>
        <v>0</v>
      </c>
    </row>
    <row r="2881" spans="1:28" x14ac:dyDescent="0.2">
      <c r="A2881" s="17">
        <v>2880</v>
      </c>
      <c r="B2881" t="s">
        <v>6100</v>
      </c>
      <c r="C2881" s="18">
        <v>42384</v>
      </c>
      <c r="D2881" s="18">
        <v>42388</v>
      </c>
      <c r="E2881" t="s">
        <v>77</v>
      </c>
      <c r="F2881" t="s">
        <v>5963</v>
      </c>
      <c r="G2881" t="s">
        <v>5964</v>
      </c>
      <c r="H2881" t="s">
        <v>129</v>
      </c>
      <c r="I2881" t="s">
        <v>54</v>
      </c>
      <c r="J2881" t="s">
        <v>816</v>
      </c>
      <c r="K2881" t="s">
        <v>817</v>
      </c>
      <c r="L2881">
        <v>7090</v>
      </c>
      <c r="M2881" t="s">
        <v>175</v>
      </c>
      <c r="N2881" t="s">
        <v>505</v>
      </c>
      <c r="O2881" t="s">
        <v>98</v>
      </c>
      <c r="P2881" t="s">
        <v>188</v>
      </c>
      <c r="Q2881" t="s">
        <v>506</v>
      </c>
      <c r="R2881" s="19">
        <v>254.97</v>
      </c>
      <c r="S2881" s="17">
        <v>3</v>
      </c>
      <c r="T2881" s="20">
        <v>0</v>
      </c>
      <c r="U2881" s="19">
        <v>91.789199999999994</v>
      </c>
      <c r="V2881" s="20">
        <f t="shared" si="220"/>
        <v>0.36</v>
      </c>
      <c r="W2881" s="17">
        <f t="shared" si="221"/>
        <v>2016</v>
      </c>
      <c r="X2881" t="str">
        <f t="shared" si="222"/>
        <v>Jan-2016</v>
      </c>
      <c r="Y2881" s="17">
        <f t="shared" si="223"/>
        <v>4</v>
      </c>
      <c r="Z2881" t="str">
        <f t="shared" si="224"/>
        <v>0% (No Discount)</v>
      </c>
      <c r="AA2881" s="17">
        <f>IF(COUNTIF($B$2:B2881,B2881)=1,1,0)</f>
        <v>0</v>
      </c>
      <c r="AB2881" s="17">
        <f>IF(COUNTIF($F$2:F2881,F2881)=1,1,0)</f>
        <v>0</v>
      </c>
    </row>
    <row r="2882" spans="1:28" x14ac:dyDescent="0.2">
      <c r="A2882" s="17">
        <v>2881</v>
      </c>
      <c r="B2882" t="s">
        <v>6101</v>
      </c>
      <c r="C2882" s="18">
        <v>42632</v>
      </c>
      <c r="D2882" s="18">
        <v>42636</v>
      </c>
      <c r="E2882" t="s">
        <v>50</v>
      </c>
      <c r="F2882" t="s">
        <v>1529</v>
      </c>
      <c r="G2882" t="s">
        <v>1530</v>
      </c>
      <c r="H2882" t="s">
        <v>129</v>
      </c>
      <c r="I2882" t="s">
        <v>54</v>
      </c>
      <c r="J2882" t="s">
        <v>6102</v>
      </c>
      <c r="K2882" t="s">
        <v>817</v>
      </c>
      <c r="L2882">
        <v>7050</v>
      </c>
      <c r="M2882" t="s">
        <v>175</v>
      </c>
      <c r="N2882" t="s">
        <v>135</v>
      </c>
      <c r="O2882" t="s">
        <v>73</v>
      </c>
      <c r="P2882" t="s">
        <v>102</v>
      </c>
      <c r="Q2882" t="s">
        <v>136</v>
      </c>
      <c r="R2882" s="19">
        <v>25.44</v>
      </c>
      <c r="S2882" s="17">
        <v>6</v>
      </c>
      <c r="T2882" s="20">
        <v>0</v>
      </c>
      <c r="U2882" s="19">
        <v>12.72</v>
      </c>
      <c r="V2882" s="20">
        <f t="shared" ref="V2882:V2945" si="225">IFERROR(U2882/R2882,0)</f>
        <v>0.5</v>
      </c>
      <c r="W2882" s="17">
        <f t="shared" ref="W2882:W2945" si="226">YEAR(C2882)</f>
        <v>2016</v>
      </c>
      <c r="X2882" t="str">
        <f t="shared" ref="X2882:X2945" si="227">TEXT(C2882,"mmm-yyyy")</f>
        <v>Sep-2016</v>
      </c>
      <c r="Y2882" s="17">
        <f t="shared" ref="Y2882:Y2945" si="228">D2882-C2882</f>
        <v>4</v>
      </c>
      <c r="Z2882" t="str">
        <f t="shared" ref="Z2882:Z2945" si="229">IF(T2882=0,"0% (No Discount)",IF(T2882&lt;=0.1,"1-10%",IF(T2882&lt;=0.2,"11-20%",IF(T2882&lt;=0.3,"21-30%",IF(T2882&lt;=0.4,"31-40%",IF(T2882&lt;=0.5,"41-50%","Over 50%"))))))</f>
        <v>0% (No Discount)</v>
      </c>
      <c r="AA2882" s="17">
        <f>IF(COUNTIF($B$2:B2882,B2882)=1,1,0)</f>
        <v>1</v>
      </c>
      <c r="AB2882" s="17">
        <f>IF(COUNTIF($F$2:F2882,F2882)=1,1,0)</f>
        <v>0</v>
      </c>
    </row>
    <row r="2883" spans="1:28" x14ac:dyDescent="0.2">
      <c r="A2883" s="17">
        <v>2882</v>
      </c>
      <c r="B2883" t="s">
        <v>6101</v>
      </c>
      <c r="C2883" s="18">
        <v>42632</v>
      </c>
      <c r="D2883" s="18">
        <v>42636</v>
      </c>
      <c r="E2883" t="s">
        <v>50</v>
      </c>
      <c r="F2883" t="s">
        <v>1529</v>
      </c>
      <c r="G2883" t="s">
        <v>1530</v>
      </c>
      <c r="H2883" t="s">
        <v>129</v>
      </c>
      <c r="I2883" t="s">
        <v>54</v>
      </c>
      <c r="J2883" t="s">
        <v>6102</v>
      </c>
      <c r="K2883" t="s">
        <v>817</v>
      </c>
      <c r="L2883">
        <v>7050</v>
      </c>
      <c r="M2883" t="s">
        <v>175</v>
      </c>
      <c r="N2883" t="s">
        <v>2607</v>
      </c>
      <c r="O2883" t="s">
        <v>73</v>
      </c>
      <c r="P2883" t="s">
        <v>606</v>
      </c>
      <c r="Q2883" t="s">
        <v>2608</v>
      </c>
      <c r="R2883" s="19">
        <v>27.93</v>
      </c>
      <c r="S2883" s="17">
        <v>3</v>
      </c>
      <c r="T2883" s="20">
        <v>0</v>
      </c>
      <c r="U2883" s="19">
        <v>8.0997000000000003</v>
      </c>
      <c r="V2883" s="20">
        <f t="shared" si="225"/>
        <v>0.29000000000000004</v>
      </c>
      <c r="W2883" s="17">
        <f t="shared" si="226"/>
        <v>2016</v>
      </c>
      <c r="X2883" t="str">
        <f t="shared" si="227"/>
        <v>Sep-2016</v>
      </c>
      <c r="Y2883" s="17">
        <f t="shared" si="228"/>
        <v>4</v>
      </c>
      <c r="Z2883" t="str">
        <f t="shared" si="229"/>
        <v>0% (No Discount)</v>
      </c>
      <c r="AA2883" s="17">
        <f>IF(COUNTIF($B$2:B2883,B2883)=1,1,0)</f>
        <v>0</v>
      </c>
      <c r="AB2883" s="17">
        <f>IF(COUNTIF($F$2:F2883,F2883)=1,1,0)</f>
        <v>0</v>
      </c>
    </row>
    <row r="2884" spans="1:28" x14ac:dyDescent="0.2">
      <c r="A2884" s="17">
        <v>2883</v>
      </c>
      <c r="B2884" t="s">
        <v>6103</v>
      </c>
      <c r="C2884" s="18">
        <v>41691</v>
      </c>
      <c r="D2884" s="18">
        <v>41695</v>
      </c>
      <c r="E2884" t="s">
        <v>77</v>
      </c>
      <c r="F2884" t="s">
        <v>5487</v>
      </c>
      <c r="G2884" t="s">
        <v>5488</v>
      </c>
      <c r="H2884" t="s">
        <v>53</v>
      </c>
      <c r="I2884" t="s">
        <v>54</v>
      </c>
      <c r="J2884" t="s">
        <v>5710</v>
      </c>
      <c r="K2884" t="s">
        <v>238</v>
      </c>
      <c r="L2884">
        <v>60098</v>
      </c>
      <c r="M2884" t="s">
        <v>132</v>
      </c>
      <c r="N2884" t="s">
        <v>2399</v>
      </c>
      <c r="O2884" t="s">
        <v>73</v>
      </c>
      <c r="P2884" t="s">
        <v>102</v>
      </c>
      <c r="Q2884" t="s">
        <v>2400</v>
      </c>
      <c r="R2884" s="19">
        <v>8.85</v>
      </c>
      <c r="S2884" s="17">
        <v>5</v>
      </c>
      <c r="T2884" s="20">
        <v>0.8</v>
      </c>
      <c r="U2884" s="19">
        <v>-13.717499999999999</v>
      </c>
      <c r="V2884" s="20">
        <f t="shared" si="225"/>
        <v>-1.55</v>
      </c>
      <c r="W2884" s="17">
        <f t="shared" si="226"/>
        <v>2014</v>
      </c>
      <c r="X2884" t="str">
        <f t="shared" si="227"/>
        <v>Feb-2014</v>
      </c>
      <c r="Y2884" s="17">
        <f t="shared" si="228"/>
        <v>4</v>
      </c>
      <c r="Z2884" t="str">
        <f t="shared" si="229"/>
        <v>Over 50%</v>
      </c>
      <c r="AA2884" s="17">
        <f>IF(COUNTIF($B$2:B2884,B2884)=1,1,0)</f>
        <v>1</v>
      </c>
      <c r="AB2884" s="17">
        <f>IF(COUNTIF($F$2:F2884,F2884)=1,1,0)</f>
        <v>0</v>
      </c>
    </row>
    <row r="2885" spans="1:28" x14ac:dyDescent="0.2">
      <c r="A2885" s="17">
        <v>2884</v>
      </c>
      <c r="B2885" t="s">
        <v>6104</v>
      </c>
      <c r="C2885" s="18">
        <v>42685</v>
      </c>
      <c r="D2885" s="18">
        <v>42690</v>
      </c>
      <c r="E2885" t="s">
        <v>50</v>
      </c>
      <c r="F2885" t="s">
        <v>2681</v>
      </c>
      <c r="G2885" t="s">
        <v>2682</v>
      </c>
      <c r="H2885" t="s">
        <v>53</v>
      </c>
      <c r="I2885" t="s">
        <v>54</v>
      </c>
      <c r="J2885" t="s">
        <v>154</v>
      </c>
      <c r="K2885" t="s">
        <v>70</v>
      </c>
      <c r="L2885">
        <v>94110</v>
      </c>
      <c r="M2885" t="s">
        <v>71</v>
      </c>
      <c r="N2885" t="s">
        <v>3351</v>
      </c>
      <c r="O2885" t="s">
        <v>59</v>
      </c>
      <c r="P2885" t="s">
        <v>92</v>
      </c>
      <c r="Q2885" t="s">
        <v>3352</v>
      </c>
      <c r="R2885" s="19">
        <v>6.96</v>
      </c>
      <c r="S2885" s="17">
        <v>4</v>
      </c>
      <c r="T2885" s="20">
        <v>0</v>
      </c>
      <c r="U2885" s="19">
        <v>2.2271999999999998</v>
      </c>
      <c r="V2885" s="20">
        <f t="shared" si="225"/>
        <v>0.32</v>
      </c>
      <c r="W2885" s="17">
        <f t="shared" si="226"/>
        <v>2016</v>
      </c>
      <c r="X2885" t="str">
        <f t="shared" si="227"/>
        <v>Nov-2016</v>
      </c>
      <c r="Y2885" s="17">
        <f t="shared" si="228"/>
        <v>5</v>
      </c>
      <c r="Z2885" t="str">
        <f t="shared" si="229"/>
        <v>0% (No Discount)</v>
      </c>
      <c r="AA2885" s="17">
        <f>IF(COUNTIF($B$2:B2885,B2885)=1,1,0)</f>
        <v>1</v>
      </c>
      <c r="AB2885" s="17">
        <f>IF(COUNTIF($F$2:F2885,F2885)=1,1,0)</f>
        <v>0</v>
      </c>
    </row>
    <row r="2886" spans="1:28" x14ac:dyDescent="0.2">
      <c r="A2886" s="17">
        <v>2885</v>
      </c>
      <c r="B2886" t="s">
        <v>6105</v>
      </c>
      <c r="C2886" s="18">
        <v>42399</v>
      </c>
      <c r="D2886" s="18">
        <v>42403</v>
      </c>
      <c r="E2886" t="s">
        <v>77</v>
      </c>
      <c r="F2886" t="s">
        <v>1945</v>
      </c>
      <c r="G2886" t="s">
        <v>1946</v>
      </c>
      <c r="H2886" t="s">
        <v>53</v>
      </c>
      <c r="I2886" t="s">
        <v>54</v>
      </c>
      <c r="J2886" t="s">
        <v>154</v>
      </c>
      <c r="K2886" t="s">
        <v>70</v>
      </c>
      <c r="L2886">
        <v>94122</v>
      </c>
      <c r="M2886" t="s">
        <v>71</v>
      </c>
      <c r="N2886" t="s">
        <v>2504</v>
      </c>
      <c r="O2886" t="s">
        <v>73</v>
      </c>
      <c r="P2886" t="s">
        <v>102</v>
      </c>
      <c r="Q2886" t="s">
        <v>2505</v>
      </c>
      <c r="R2886" s="19">
        <v>17.456</v>
      </c>
      <c r="S2886" s="17">
        <v>2</v>
      </c>
      <c r="T2886" s="20">
        <v>0.2</v>
      </c>
      <c r="U2886" s="19">
        <v>5.8914</v>
      </c>
      <c r="V2886" s="20">
        <f t="shared" si="225"/>
        <v>0.33750000000000002</v>
      </c>
      <c r="W2886" s="17">
        <f t="shared" si="226"/>
        <v>2016</v>
      </c>
      <c r="X2886" t="str">
        <f t="shared" si="227"/>
        <v>Jan-2016</v>
      </c>
      <c r="Y2886" s="17">
        <f t="shared" si="228"/>
        <v>4</v>
      </c>
      <c r="Z2886" t="str">
        <f t="shared" si="229"/>
        <v>11-20%</v>
      </c>
      <c r="AA2886" s="17">
        <f>IF(COUNTIF($B$2:B2886,B2886)=1,1,0)</f>
        <v>1</v>
      </c>
      <c r="AB2886" s="17">
        <f>IF(COUNTIF($F$2:F2886,F2886)=1,1,0)</f>
        <v>0</v>
      </c>
    </row>
    <row r="2887" spans="1:28" x14ac:dyDescent="0.2">
      <c r="A2887" s="17">
        <v>2886</v>
      </c>
      <c r="B2887" t="s">
        <v>6106</v>
      </c>
      <c r="C2887" s="18">
        <v>42661</v>
      </c>
      <c r="D2887" s="18">
        <v>42665</v>
      </c>
      <c r="E2887" t="s">
        <v>77</v>
      </c>
      <c r="F2887" t="s">
        <v>1859</v>
      </c>
      <c r="G2887" t="s">
        <v>1860</v>
      </c>
      <c r="H2887" t="s">
        <v>53</v>
      </c>
      <c r="I2887" t="s">
        <v>54</v>
      </c>
      <c r="J2887" t="s">
        <v>4111</v>
      </c>
      <c r="K2887" t="s">
        <v>337</v>
      </c>
      <c r="L2887">
        <v>85281</v>
      </c>
      <c r="M2887" t="s">
        <v>71</v>
      </c>
      <c r="N2887" t="s">
        <v>1569</v>
      </c>
      <c r="O2887" t="s">
        <v>59</v>
      </c>
      <c r="P2887" t="s">
        <v>63</v>
      </c>
      <c r="Q2887" t="s">
        <v>1570</v>
      </c>
      <c r="R2887" s="19">
        <v>307.92</v>
      </c>
      <c r="S2887" s="17">
        <v>5</v>
      </c>
      <c r="T2887" s="20">
        <v>0.2</v>
      </c>
      <c r="U2887" s="19">
        <v>-34.640999999999998</v>
      </c>
      <c r="V2887" s="20">
        <f t="shared" si="225"/>
        <v>-0.11249999999999999</v>
      </c>
      <c r="W2887" s="17">
        <f t="shared" si="226"/>
        <v>2016</v>
      </c>
      <c r="X2887" t="str">
        <f t="shared" si="227"/>
        <v>Oct-2016</v>
      </c>
      <c r="Y2887" s="17">
        <f t="shared" si="228"/>
        <v>4</v>
      </c>
      <c r="Z2887" t="str">
        <f t="shared" si="229"/>
        <v>11-20%</v>
      </c>
      <c r="AA2887" s="17">
        <f>IF(COUNTIF($B$2:B2887,B2887)=1,1,0)</f>
        <v>1</v>
      </c>
      <c r="AB2887" s="17">
        <f>IF(COUNTIF($F$2:F2887,F2887)=1,1,0)</f>
        <v>0</v>
      </c>
    </row>
    <row r="2888" spans="1:28" x14ac:dyDescent="0.2">
      <c r="A2888" s="17">
        <v>2887</v>
      </c>
      <c r="B2888" t="s">
        <v>6107</v>
      </c>
      <c r="C2888" s="18">
        <v>43087</v>
      </c>
      <c r="D2888" s="18">
        <v>43088</v>
      </c>
      <c r="E2888" t="s">
        <v>215</v>
      </c>
      <c r="F2888" t="s">
        <v>1859</v>
      </c>
      <c r="G2888" t="s">
        <v>1860</v>
      </c>
      <c r="H2888" t="s">
        <v>53</v>
      </c>
      <c r="I2888" t="s">
        <v>54</v>
      </c>
      <c r="J2888" t="s">
        <v>69</v>
      </c>
      <c r="K2888" t="s">
        <v>70</v>
      </c>
      <c r="L2888">
        <v>90008</v>
      </c>
      <c r="M2888" t="s">
        <v>71</v>
      </c>
      <c r="N2888" t="s">
        <v>1788</v>
      </c>
      <c r="O2888" t="s">
        <v>73</v>
      </c>
      <c r="P2888" t="s">
        <v>95</v>
      </c>
      <c r="Q2888" t="s">
        <v>1789</v>
      </c>
      <c r="R2888" s="19">
        <v>6.63</v>
      </c>
      <c r="S2888" s="17">
        <v>3</v>
      </c>
      <c r="T2888" s="20">
        <v>0</v>
      </c>
      <c r="U2888" s="19">
        <v>1.7901</v>
      </c>
      <c r="V2888" s="20">
        <f t="shared" si="225"/>
        <v>0.27</v>
      </c>
      <c r="W2888" s="17">
        <f t="shared" si="226"/>
        <v>2017</v>
      </c>
      <c r="X2888" t="str">
        <f t="shared" si="227"/>
        <v>Dec-2017</v>
      </c>
      <c r="Y2888" s="17">
        <f t="shared" si="228"/>
        <v>1</v>
      </c>
      <c r="Z2888" t="str">
        <f t="shared" si="229"/>
        <v>0% (No Discount)</v>
      </c>
      <c r="AA2888" s="17">
        <f>IF(COUNTIF($B$2:B2888,B2888)=1,1,0)</f>
        <v>1</v>
      </c>
      <c r="AB2888" s="17">
        <f>IF(COUNTIF($F$2:F2888,F2888)=1,1,0)</f>
        <v>0</v>
      </c>
    </row>
    <row r="2889" spans="1:28" x14ac:dyDescent="0.2">
      <c r="A2889" s="17">
        <v>2888</v>
      </c>
      <c r="B2889" t="s">
        <v>6107</v>
      </c>
      <c r="C2889" s="18">
        <v>43087</v>
      </c>
      <c r="D2889" s="18">
        <v>43088</v>
      </c>
      <c r="E2889" t="s">
        <v>215</v>
      </c>
      <c r="F2889" t="s">
        <v>1859</v>
      </c>
      <c r="G2889" t="s">
        <v>1860</v>
      </c>
      <c r="H2889" t="s">
        <v>53</v>
      </c>
      <c r="I2889" t="s">
        <v>54</v>
      </c>
      <c r="J2889" t="s">
        <v>69</v>
      </c>
      <c r="K2889" t="s">
        <v>70</v>
      </c>
      <c r="L2889">
        <v>90008</v>
      </c>
      <c r="M2889" t="s">
        <v>71</v>
      </c>
      <c r="N2889" t="s">
        <v>3388</v>
      </c>
      <c r="O2889" t="s">
        <v>73</v>
      </c>
      <c r="P2889" t="s">
        <v>117</v>
      </c>
      <c r="Q2889" t="s">
        <v>3389</v>
      </c>
      <c r="R2889" s="19">
        <v>12.96</v>
      </c>
      <c r="S2889" s="17">
        <v>2</v>
      </c>
      <c r="T2889" s="20">
        <v>0</v>
      </c>
      <c r="U2889" s="19">
        <v>6.2207999999999997</v>
      </c>
      <c r="V2889" s="20">
        <f t="shared" si="225"/>
        <v>0.47999999999999993</v>
      </c>
      <c r="W2889" s="17">
        <f t="shared" si="226"/>
        <v>2017</v>
      </c>
      <c r="X2889" t="str">
        <f t="shared" si="227"/>
        <v>Dec-2017</v>
      </c>
      <c r="Y2889" s="17">
        <f t="shared" si="228"/>
        <v>1</v>
      </c>
      <c r="Z2889" t="str">
        <f t="shared" si="229"/>
        <v>0% (No Discount)</v>
      </c>
      <c r="AA2889" s="17">
        <f>IF(COUNTIF($B$2:B2889,B2889)=1,1,0)</f>
        <v>0</v>
      </c>
      <c r="AB2889" s="17">
        <f>IF(COUNTIF($F$2:F2889,F2889)=1,1,0)</f>
        <v>0</v>
      </c>
    </row>
    <row r="2890" spans="1:28" x14ac:dyDescent="0.2">
      <c r="A2890" s="17">
        <v>2889</v>
      </c>
      <c r="B2890" t="s">
        <v>6107</v>
      </c>
      <c r="C2890" s="18">
        <v>43087</v>
      </c>
      <c r="D2890" s="18">
        <v>43088</v>
      </c>
      <c r="E2890" t="s">
        <v>215</v>
      </c>
      <c r="F2890" t="s">
        <v>1859</v>
      </c>
      <c r="G2890" t="s">
        <v>1860</v>
      </c>
      <c r="H2890" t="s">
        <v>53</v>
      </c>
      <c r="I2890" t="s">
        <v>54</v>
      </c>
      <c r="J2890" t="s">
        <v>69</v>
      </c>
      <c r="K2890" t="s">
        <v>70</v>
      </c>
      <c r="L2890">
        <v>90008</v>
      </c>
      <c r="M2890" t="s">
        <v>71</v>
      </c>
      <c r="N2890" t="s">
        <v>2890</v>
      </c>
      <c r="O2890" t="s">
        <v>73</v>
      </c>
      <c r="P2890" t="s">
        <v>117</v>
      </c>
      <c r="Q2890" t="s">
        <v>2891</v>
      </c>
      <c r="R2890" s="19">
        <v>32.4</v>
      </c>
      <c r="S2890" s="17">
        <v>5</v>
      </c>
      <c r="T2890" s="20">
        <v>0</v>
      </c>
      <c r="U2890" s="19">
        <v>15.552</v>
      </c>
      <c r="V2890" s="20">
        <f t="shared" si="225"/>
        <v>0.48</v>
      </c>
      <c r="W2890" s="17">
        <f t="shared" si="226"/>
        <v>2017</v>
      </c>
      <c r="X2890" t="str">
        <f t="shared" si="227"/>
        <v>Dec-2017</v>
      </c>
      <c r="Y2890" s="17">
        <f t="shared" si="228"/>
        <v>1</v>
      </c>
      <c r="Z2890" t="str">
        <f t="shared" si="229"/>
        <v>0% (No Discount)</v>
      </c>
      <c r="AA2890" s="17">
        <f>IF(COUNTIF($B$2:B2890,B2890)=1,1,0)</f>
        <v>0</v>
      </c>
      <c r="AB2890" s="17">
        <f>IF(COUNTIF($F$2:F2890,F2890)=1,1,0)</f>
        <v>0</v>
      </c>
    </row>
    <row r="2891" spans="1:28" x14ac:dyDescent="0.2">
      <c r="A2891" s="17">
        <v>2890</v>
      </c>
      <c r="B2891" t="s">
        <v>6108</v>
      </c>
      <c r="C2891" s="18">
        <v>43041</v>
      </c>
      <c r="D2891" s="18">
        <v>43045</v>
      </c>
      <c r="E2891" t="s">
        <v>77</v>
      </c>
      <c r="F2891" t="s">
        <v>1535</v>
      </c>
      <c r="G2891" t="s">
        <v>1536</v>
      </c>
      <c r="H2891" t="s">
        <v>68</v>
      </c>
      <c r="I2891" t="s">
        <v>54</v>
      </c>
      <c r="J2891" t="s">
        <v>122</v>
      </c>
      <c r="K2891" t="s">
        <v>123</v>
      </c>
      <c r="L2891">
        <v>98105</v>
      </c>
      <c r="M2891" t="s">
        <v>71</v>
      </c>
      <c r="N2891" t="s">
        <v>6109</v>
      </c>
      <c r="O2891" t="s">
        <v>73</v>
      </c>
      <c r="P2891" t="s">
        <v>117</v>
      </c>
      <c r="Q2891" t="s">
        <v>6110</v>
      </c>
      <c r="R2891" s="19">
        <v>23.85</v>
      </c>
      <c r="S2891" s="17">
        <v>5</v>
      </c>
      <c r="T2891" s="20">
        <v>0</v>
      </c>
      <c r="U2891" s="19">
        <v>10.7325</v>
      </c>
      <c r="V2891" s="20">
        <f t="shared" si="225"/>
        <v>0.44999999999999996</v>
      </c>
      <c r="W2891" s="17">
        <f t="shared" si="226"/>
        <v>2017</v>
      </c>
      <c r="X2891" t="str">
        <f t="shared" si="227"/>
        <v>Nov-2017</v>
      </c>
      <c r="Y2891" s="17">
        <f t="shared" si="228"/>
        <v>4</v>
      </c>
      <c r="Z2891" t="str">
        <f t="shared" si="229"/>
        <v>0% (No Discount)</v>
      </c>
      <c r="AA2891" s="17">
        <f>IF(COUNTIF($B$2:B2891,B2891)=1,1,0)</f>
        <v>1</v>
      </c>
      <c r="AB2891" s="17">
        <f>IF(COUNTIF($F$2:F2891,F2891)=1,1,0)</f>
        <v>0</v>
      </c>
    </row>
    <row r="2892" spans="1:28" x14ac:dyDescent="0.2">
      <c r="A2892" s="17">
        <v>2891</v>
      </c>
      <c r="B2892" t="s">
        <v>6111</v>
      </c>
      <c r="C2892" s="18">
        <v>41758</v>
      </c>
      <c r="D2892" s="18">
        <v>41760</v>
      </c>
      <c r="E2892" t="s">
        <v>50</v>
      </c>
      <c r="F2892" t="s">
        <v>6112</v>
      </c>
      <c r="G2892" t="s">
        <v>6113</v>
      </c>
      <c r="H2892" t="s">
        <v>53</v>
      </c>
      <c r="I2892" t="s">
        <v>54</v>
      </c>
      <c r="J2892" t="s">
        <v>6114</v>
      </c>
      <c r="K2892" t="s">
        <v>765</v>
      </c>
      <c r="L2892">
        <v>70601</v>
      </c>
      <c r="M2892" t="s">
        <v>57</v>
      </c>
      <c r="N2892" t="s">
        <v>3137</v>
      </c>
      <c r="O2892" t="s">
        <v>59</v>
      </c>
      <c r="P2892" t="s">
        <v>63</v>
      </c>
      <c r="Q2892" t="s">
        <v>3138</v>
      </c>
      <c r="R2892" s="19">
        <v>51.96</v>
      </c>
      <c r="S2892" s="17">
        <v>2</v>
      </c>
      <c r="T2892" s="20">
        <v>0</v>
      </c>
      <c r="U2892" s="19">
        <v>12.99</v>
      </c>
      <c r="V2892" s="20">
        <f t="shared" si="225"/>
        <v>0.25</v>
      </c>
      <c r="W2892" s="17">
        <f t="shared" si="226"/>
        <v>2014</v>
      </c>
      <c r="X2892" t="str">
        <f t="shared" si="227"/>
        <v>Apr-2014</v>
      </c>
      <c r="Y2892" s="17">
        <f t="shared" si="228"/>
        <v>2</v>
      </c>
      <c r="Z2892" t="str">
        <f t="shared" si="229"/>
        <v>0% (No Discount)</v>
      </c>
      <c r="AA2892" s="17">
        <f>IF(COUNTIF($B$2:B2892,B2892)=1,1,0)</f>
        <v>1</v>
      </c>
      <c r="AB2892" s="17">
        <f>IF(COUNTIF($F$2:F2892,F2892)=1,1,0)</f>
        <v>1</v>
      </c>
    </row>
    <row r="2893" spans="1:28" x14ac:dyDescent="0.2">
      <c r="A2893" s="17">
        <v>2892</v>
      </c>
      <c r="B2893" t="s">
        <v>6111</v>
      </c>
      <c r="C2893" s="18">
        <v>41758</v>
      </c>
      <c r="D2893" s="18">
        <v>41760</v>
      </c>
      <c r="E2893" t="s">
        <v>50</v>
      </c>
      <c r="F2893" t="s">
        <v>6112</v>
      </c>
      <c r="G2893" t="s">
        <v>6113</v>
      </c>
      <c r="H2893" t="s">
        <v>53</v>
      </c>
      <c r="I2893" t="s">
        <v>54</v>
      </c>
      <c r="J2893" t="s">
        <v>6114</v>
      </c>
      <c r="K2893" t="s">
        <v>765</v>
      </c>
      <c r="L2893">
        <v>70601</v>
      </c>
      <c r="M2893" t="s">
        <v>57</v>
      </c>
      <c r="N2893" t="s">
        <v>3756</v>
      </c>
      <c r="O2893" t="s">
        <v>73</v>
      </c>
      <c r="P2893" t="s">
        <v>102</v>
      </c>
      <c r="Q2893" t="s">
        <v>3757</v>
      </c>
      <c r="R2893" s="19">
        <v>17.940000000000001</v>
      </c>
      <c r="S2893" s="17">
        <v>3</v>
      </c>
      <c r="T2893" s="20">
        <v>0</v>
      </c>
      <c r="U2893" s="19">
        <v>8.6112000000000002</v>
      </c>
      <c r="V2893" s="20">
        <f t="shared" si="225"/>
        <v>0.48</v>
      </c>
      <c r="W2893" s="17">
        <f t="shared" si="226"/>
        <v>2014</v>
      </c>
      <c r="X2893" t="str">
        <f t="shared" si="227"/>
        <v>Apr-2014</v>
      </c>
      <c r="Y2893" s="17">
        <f t="shared" si="228"/>
        <v>2</v>
      </c>
      <c r="Z2893" t="str">
        <f t="shared" si="229"/>
        <v>0% (No Discount)</v>
      </c>
      <c r="AA2893" s="17">
        <f>IF(COUNTIF($B$2:B2893,B2893)=1,1,0)</f>
        <v>0</v>
      </c>
      <c r="AB2893" s="17">
        <f>IF(COUNTIF($F$2:F2893,F2893)=1,1,0)</f>
        <v>0</v>
      </c>
    </row>
    <row r="2894" spans="1:28" x14ac:dyDescent="0.2">
      <c r="A2894" s="17">
        <v>2893</v>
      </c>
      <c r="B2894" t="s">
        <v>6115</v>
      </c>
      <c r="C2894" s="18">
        <v>43031</v>
      </c>
      <c r="D2894" s="18">
        <v>43037</v>
      </c>
      <c r="E2894" t="s">
        <v>77</v>
      </c>
      <c r="F2894" t="s">
        <v>398</v>
      </c>
      <c r="G2894" t="s">
        <v>399</v>
      </c>
      <c r="H2894" t="s">
        <v>68</v>
      </c>
      <c r="I2894" t="s">
        <v>54</v>
      </c>
      <c r="J2894" t="s">
        <v>416</v>
      </c>
      <c r="K2894" t="s">
        <v>294</v>
      </c>
      <c r="L2894">
        <v>14609</v>
      </c>
      <c r="M2894" t="s">
        <v>175</v>
      </c>
      <c r="N2894" t="s">
        <v>6116</v>
      </c>
      <c r="O2894" t="s">
        <v>73</v>
      </c>
      <c r="P2894" t="s">
        <v>117</v>
      </c>
      <c r="Q2894" t="s">
        <v>6117</v>
      </c>
      <c r="R2894" s="19">
        <v>11.56</v>
      </c>
      <c r="S2894" s="17">
        <v>2</v>
      </c>
      <c r="T2894" s="20">
        <v>0</v>
      </c>
      <c r="U2894" s="19">
        <v>5.6643999999999997</v>
      </c>
      <c r="V2894" s="20">
        <f t="shared" si="225"/>
        <v>0.48999999999999994</v>
      </c>
      <c r="W2894" s="17">
        <f t="shared" si="226"/>
        <v>2017</v>
      </c>
      <c r="X2894" t="str">
        <f t="shared" si="227"/>
        <v>Oct-2017</v>
      </c>
      <c r="Y2894" s="17">
        <f t="shared" si="228"/>
        <v>6</v>
      </c>
      <c r="Z2894" t="str">
        <f t="shared" si="229"/>
        <v>0% (No Discount)</v>
      </c>
      <c r="AA2894" s="17">
        <f>IF(COUNTIF($B$2:B2894,B2894)=1,1,0)</f>
        <v>1</v>
      </c>
      <c r="AB2894" s="17">
        <f>IF(COUNTIF($F$2:F2894,F2894)=1,1,0)</f>
        <v>0</v>
      </c>
    </row>
    <row r="2895" spans="1:28" x14ac:dyDescent="0.2">
      <c r="A2895" s="17">
        <v>2894</v>
      </c>
      <c r="B2895" t="s">
        <v>6115</v>
      </c>
      <c r="C2895" s="18">
        <v>43031</v>
      </c>
      <c r="D2895" s="18">
        <v>43037</v>
      </c>
      <c r="E2895" t="s">
        <v>77</v>
      </c>
      <c r="F2895" t="s">
        <v>398</v>
      </c>
      <c r="G2895" t="s">
        <v>399</v>
      </c>
      <c r="H2895" t="s">
        <v>68</v>
      </c>
      <c r="I2895" t="s">
        <v>54</v>
      </c>
      <c r="J2895" t="s">
        <v>416</v>
      </c>
      <c r="K2895" t="s">
        <v>294</v>
      </c>
      <c r="L2895">
        <v>14609</v>
      </c>
      <c r="M2895" t="s">
        <v>175</v>
      </c>
      <c r="N2895" t="s">
        <v>942</v>
      </c>
      <c r="O2895" t="s">
        <v>73</v>
      </c>
      <c r="P2895" t="s">
        <v>117</v>
      </c>
      <c r="Q2895" t="s">
        <v>943</v>
      </c>
      <c r="R2895" s="19">
        <v>26.4</v>
      </c>
      <c r="S2895" s="17">
        <v>5</v>
      </c>
      <c r="T2895" s="20">
        <v>0</v>
      </c>
      <c r="U2895" s="19">
        <v>11.88</v>
      </c>
      <c r="V2895" s="20">
        <f t="shared" si="225"/>
        <v>0.45000000000000007</v>
      </c>
      <c r="W2895" s="17">
        <f t="shared" si="226"/>
        <v>2017</v>
      </c>
      <c r="X2895" t="str">
        <f t="shared" si="227"/>
        <v>Oct-2017</v>
      </c>
      <c r="Y2895" s="17">
        <f t="shared" si="228"/>
        <v>6</v>
      </c>
      <c r="Z2895" t="str">
        <f t="shared" si="229"/>
        <v>0% (No Discount)</v>
      </c>
      <c r="AA2895" s="17">
        <f>IF(COUNTIF($B$2:B2895,B2895)=1,1,0)</f>
        <v>0</v>
      </c>
      <c r="AB2895" s="17">
        <f>IF(COUNTIF($F$2:F2895,F2895)=1,1,0)</f>
        <v>0</v>
      </c>
    </row>
    <row r="2896" spans="1:28" x14ac:dyDescent="0.2">
      <c r="A2896" s="17">
        <v>2895</v>
      </c>
      <c r="B2896" t="s">
        <v>6115</v>
      </c>
      <c r="C2896" s="18">
        <v>43031</v>
      </c>
      <c r="D2896" s="18">
        <v>43037</v>
      </c>
      <c r="E2896" t="s">
        <v>77</v>
      </c>
      <c r="F2896" t="s">
        <v>398</v>
      </c>
      <c r="G2896" t="s">
        <v>399</v>
      </c>
      <c r="H2896" t="s">
        <v>68</v>
      </c>
      <c r="I2896" t="s">
        <v>54</v>
      </c>
      <c r="J2896" t="s">
        <v>416</v>
      </c>
      <c r="K2896" t="s">
        <v>294</v>
      </c>
      <c r="L2896">
        <v>14609</v>
      </c>
      <c r="M2896" t="s">
        <v>175</v>
      </c>
      <c r="N2896" t="s">
        <v>6118</v>
      </c>
      <c r="O2896" t="s">
        <v>59</v>
      </c>
      <c r="P2896" t="s">
        <v>92</v>
      </c>
      <c r="Q2896" t="s">
        <v>6119</v>
      </c>
      <c r="R2896" s="19">
        <v>69.08</v>
      </c>
      <c r="S2896" s="17">
        <v>11</v>
      </c>
      <c r="T2896" s="20">
        <v>0</v>
      </c>
      <c r="U2896" s="19">
        <v>29.0136</v>
      </c>
      <c r="V2896" s="20">
        <f t="shared" si="225"/>
        <v>0.42000000000000004</v>
      </c>
      <c r="W2896" s="17">
        <f t="shared" si="226"/>
        <v>2017</v>
      </c>
      <c r="X2896" t="str">
        <f t="shared" si="227"/>
        <v>Oct-2017</v>
      </c>
      <c r="Y2896" s="17">
        <f t="shared" si="228"/>
        <v>6</v>
      </c>
      <c r="Z2896" t="str">
        <f t="shared" si="229"/>
        <v>0% (No Discount)</v>
      </c>
      <c r="AA2896" s="17">
        <f>IF(COUNTIF($B$2:B2896,B2896)=1,1,0)</f>
        <v>0</v>
      </c>
      <c r="AB2896" s="17">
        <f>IF(COUNTIF($F$2:F2896,F2896)=1,1,0)</f>
        <v>0</v>
      </c>
    </row>
    <row r="2897" spans="1:28" x14ac:dyDescent="0.2">
      <c r="A2897" s="17">
        <v>2896</v>
      </c>
      <c r="B2897" t="s">
        <v>6115</v>
      </c>
      <c r="C2897" s="18">
        <v>43031</v>
      </c>
      <c r="D2897" s="18">
        <v>43037</v>
      </c>
      <c r="E2897" t="s">
        <v>77</v>
      </c>
      <c r="F2897" t="s">
        <v>398</v>
      </c>
      <c r="G2897" t="s">
        <v>399</v>
      </c>
      <c r="H2897" t="s">
        <v>68</v>
      </c>
      <c r="I2897" t="s">
        <v>54</v>
      </c>
      <c r="J2897" t="s">
        <v>416</v>
      </c>
      <c r="K2897" t="s">
        <v>294</v>
      </c>
      <c r="L2897">
        <v>14609</v>
      </c>
      <c r="M2897" t="s">
        <v>175</v>
      </c>
      <c r="N2897" t="s">
        <v>795</v>
      </c>
      <c r="O2897" t="s">
        <v>98</v>
      </c>
      <c r="P2897" t="s">
        <v>99</v>
      </c>
      <c r="Q2897" t="s">
        <v>796</v>
      </c>
      <c r="R2897" s="19">
        <v>35.880000000000003</v>
      </c>
      <c r="S2897" s="17">
        <v>3</v>
      </c>
      <c r="T2897" s="20">
        <v>0</v>
      </c>
      <c r="U2897" s="19">
        <v>10.0464</v>
      </c>
      <c r="V2897" s="20">
        <f t="shared" si="225"/>
        <v>0.27999999999999997</v>
      </c>
      <c r="W2897" s="17">
        <f t="shared" si="226"/>
        <v>2017</v>
      </c>
      <c r="X2897" t="str">
        <f t="shared" si="227"/>
        <v>Oct-2017</v>
      </c>
      <c r="Y2897" s="17">
        <f t="shared" si="228"/>
        <v>6</v>
      </c>
      <c r="Z2897" t="str">
        <f t="shared" si="229"/>
        <v>0% (No Discount)</v>
      </c>
      <c r="AA2897" s="17">
        <f>IF(COUNTIF($B$2:B2897,B2897)=1,1,0)</f>
        <v>0</v>
      </c>
      <c r="AB2897" s="17">
        <f>IF(COUNTIF($F$2:F2897,F2897)=1,1,0)</f>
        <v>0</v>
      </c>
    </row>
    <row r="2898" spans="1:28" x14ac:dyDescent="0.2">
      <c r="A2898" s="17">
        <v>2897</v>
      </c>
      <c r="B2898" t="s">
        <v>6120</v>
      </c>
      <c r="C2898" s="18">
        <v>41728</v>
      </c>
      <c r="D2898" s="18">
        <v>41732</v>
      </c>
      <c r="E2898" t="s">
        <v>77</v>
      </c>
      <c r="F2898" t="s">
        <v>317</v>
      </c>
      <c r="G2898" t="s">
        <v>318</v>
      </c>
      <c r="H2898" t="s">
        <v>53</v>
      </c>
      <c r="I2898" t="s">
        <v>54</v>
      </c>
      <c r="J2898" t="s">
        <v>1203</v>
      </c>
      <c r="K2898" t="s">
        <v>294</v>
      </c>
      <c r="L2898">
        <v>11561</v>
      </c>
      <c r="M2898" t="s">
        <v>175</v>
      </c>
      <c r="N2898" t="s">
        <v>4281</v>
      </c>
      <c r="O2898" t="s">
        <v>73</v>
      </c>
      <c r="P2898" t="s">
        <v>95</v>
      </c>
      <c r="Q2898" t="s">
        <v>4282</v>
      </c>
      <c r="R2898" s="19">
        <v>49.65</v>
      </c>
      <c r="S2898" s="17">
        <v>5</v>
      </c>
      <c r="T2898" s="20">
        <v>0</v>
      </c>
      <c r="U2898" s="19">
        <v>20.853000000000002</v>
      </c>
      <c r="V2898" s="20">
        <f t="shared" si="225"/>
        <v>0.42000000000000004</v>
      </c>
      <c r="W2898" s="17">
        <f t="shared" si="226"/>
        <v>2014</v>
      </c>
      <c r="X2898" t="str">
        <f t="shared" si="227"/>
        <v>Mar-2014</v>
      </c>
      <c r="Y2898" s="17">
        <f t="shared" si="228"/>
        <v>4</v>
      </c>
      <c r="Z2898" t="str">
        <f t="shared" si="229"/>
        <v>0% (No Discount)</v>
      </c>
      <c r="AA2898" s="17">
        <f>IF(COUNTIF($B$2:B2898,B2898)=1,1,0)</f>
        <v>1</v>
      </c>
      <c r="AB2898" s="17">
        <f>IF(COUNTIF($F$2:F2898,F2898)=1,1,0)</f>
        <v>0</v>
      </c>
    </row>
    <row r="2899" spans="1:28" x14ac:dyDescent="0.2">
      <c r="A2899" s="17">
        <v>2898</v>
      </c>
      <c r="B2899" t="s">
        <v>6121</v>
      </c>
      <c r="C2899" s="18">
        <v>42373</v>
      </c>
      <c r="D2899" s="18">
        <v>42378</v>
      </c>
      <c r="E2899" t="s">
        <v>77</v>
      </c>
      <c r="F2899" t="s">
        <v>3633</v>
      </c>
      <c r="G2899" t="s">
        <v>3634</v>
      </c>
      <c r="H2899" t="s">
        <v>68</v>
      </c>
      <c r="I2899" t="s">
        <v>54</v>
      </c>
      <c r="J2899" t="s">
        <v>494</v>
      </c>
      <c r="K2899" t="s">
        <v>115</v>
      </c>
      <c r="L2899">
        <v>28205</v>
      </c>
      <c r="M2899" t="s">
        <v>57</v>
      </c>
      <c r="N2899" t="s">
        <v>5461</v>
      </c>
      <c r="O2899" t="s">
        <v>98</v>
      </c>
      <c r="P2899" t="s">
        <v>1246</v>
      </c>
      <c r="Q2899" t="s">
        <v>5462</v>
      </c>
      <c r="R2899" s="19">
        <v>959.96799999999996</v>
      </c>
      <c r="S2899" s="17">
        <v>4</v>
      </c>
      <c r="T2899" s="20">
        <v>0.2</v>
      </c>
      <c r="U2899" s="19">
        <v>119.996</v>
      </c>
      <c r="V2899" s="20">
        <f t="shared" si="225"/>
        <v>0.125</v>
      </c>
      <c r="W2899" s="17">
        <f t="shared" si="226"/>
        <v>2016</v>
      </c>
      <c r="X2899" t="str">
        <f t="shared" si="227"/>
        <v>Jan-2016</v>
      </c>
      <c r="Y2899" s="17">
        <f t="shared" si="228"/>
        <v>5</v>
      </c>
      <c r="Z2899" t="str">
        <f t="shared" si="229"/>
        <v>11-20%</v>
      </c>
      <c r="AA2899" s="17">
        <f>IF(COUNTIF($B$2:B2899,B2899)=1,1,0)</f>
        <v>1</v>
      </c>
      <c r="AB2899" s="17">
        <f>IF(COUNTIF($F$2:F2899,F2899)=1,1,0)</f>
        <v>0</v>
      </c>
    </row>
    <row r="2900" spans="1:28" x14ac:dyDescent="0.2">
      <c r="A2900" s="17">
        <v>2899</v>
      </c>
      <c r="B2900" t="s">
        <v>6122</v>
      </c>
      <c r="C2900" s="18">
        <v>42120</v>
      </c>
      <c r="D2900" s="18">
        <v>42124</v>
      </c>
      <c r="E2900" t="s">
        <v>77</v>
      </c>
      <c r="F2900" t="s">
        <v>5537</v>
      </c>
      <c r="G2900" t="s">
        <v>5538</v>
      </c>
      <c r="H2900" t="s">
        <v>53</v>
      </c>
      <c r="I2900" t="s">
        <v>54</v>
      </c>
      <c r="J2900" t="s">
        <v>211</v>
      </c>
      <c r="K2900" t="s">
        <v>131</v>
      </c>
      <c r="L2900">
        <v>77036</v>
      </c>
      <c r="M2900" t="s">
        <v>132</v>
      </c>
      <c r="N2900" t="s">
        <v>1166</v>
      </c>
      <c r="O2900" t="s">
        <v>59</v>
      </c>
      <c r="P2900" t="s">
        <v>63</v>
      </c>
      <c r="Q2900" t="s">
        <v>1167</v>
      </c>
      <c r="R2900" s="19">
        <v>408.42200000000003</v>
      </c>
      <c r="S2900" s="17">
        <v>2</v>
      </c>
      <c r="T2900" s="20">
        <v>0.3</v>
      </c>
      <c r="U2900" s="19">
        <v>-5.8346</v>
      </c>
      <c r="V2900" s="20">
        <f t="shared" si="225"/>
        <v>-1.4285714285714285E-2</v>
      </c>
      <c r="W2900" s="17">
        <f t="shared" si="226"/>
        <v>2015</v>
      </c>
      <c r="X2900" t="str">
        <f t="shared" si="227"/>
        <v>Apr-2015</v>
      </c>
      <c r="Y2900" s="17">
        <f t="shared" si="228"/>
        <v>4</v>
      </c>
      <c r="Z2900" t="str">
        <f t="shared" si="229"/>
        <v>21-30%</v>
      </c>
      <c r="AA2900" s="17">
        <f>IF(COUNTIF($B$2:B2900,B2900)=1,1,0)</f>
        <v>1</v>
      </c>
      <c r="AB2900" s="17">
        <f>IF(COUNTIF($F$2:F2900,F2900)=1,1,0)</f>
        <v>0</v>
      </c>
    </row>
    <row r="2901" spans="1:28" x14ac:dyDescent="0.2">
      <c r="A2901" s="17">
        <v>2900</v>
      </c>
      <c r="B2901" t="s">
        <v>6123</v>
      </c>
      <c r="C2901" s="18">
        <v>42259</v>
      </c>
      <c r="D2901" s="18">
        <v>42264</v>
      </c>
      <c r="E2901" t="s">
        <v>77</v>
      </c>
      <c r="F2901" t="s">
        <v>414</v>
      </c>
      <c r="G2901" t="s">
        <v>415</v>
      </c>
      <c r="H2901" t="s">
        <v>53</v>
      </c>
      <c r="I2901" t="s">
        <v>54</v>
      </c>
      <c r="J2901" t="s">
        <v>293</v>
      </c>
      <c r="K2901" t="s">
        <v>294</v>
      </c>
      <c r="L2901">
        <v>10035</v>
      </c>
      <c r="M2901" t="s">
        <v>175</v>
      </c>
      <c r="N2901" t="s">
        <v>5461</v>
      </c>
      <c r="O2901" t="s">
        <v>98</v>
      </c>
      <c r="P2901" t="s">
        <v>1246</v>
      </c>
      <c r="Q2901" t="s">
        <v>5462</v>
      </c>
      <c r="R2901" s="19">
        <v>479.98399999999998</v>
      </c>
      <c r="S2901" s="17">
        <v>2</v>
      </c>
      <c r="T2901" s="20">
        <v>0.2</v>
      </c>
      <c r="U2901" s="19">
        <v>59.997999999999998</v>
      </c>
      <c r="V2901" s="20">
        <f t="shared" si="225"/>
        <v>0.125</v>
      </c>
      <c r="W2901" s="17">
        <f t="shared" si="226"/>
        <v>2015</v>
      </c>
      <c r="X2901" t="str">
        <f t="shared" si="227"/>
        <v>Sep-2015</v>
      </c>
      <c r="Y2901" s="17">
        <f t="shared" si="228"/>
        <v>5</v>
      </c>
      <c r="Z2901" t="str">
        <f t="shared" si="229"/>
        <v>11-20%</v>
      </c>
      <c r="AA2901" s="17">
        <f>IF(COUNTIF($B$2:B2901,B2901)=1,1,0)</f>
        <v>1</v>
      </c>
      <c r="AB2901" s="17">
        <f>IF(COUNTIF($F$2:F2901,F2901)=1,1,0)</f>
        <v>0</v>
      </c>
    </row>
    <row r="2902" spans="1:28" x14ac:dyDescent="0.2">
      <c r="A2902" s="17">
        <v>2901</v>
      </c>
      <c r="B2902" t="s">
        <v>6123</v>
      </c>
      <c r="C2902" s="18">
        <v>42259</v>
      </c>
      <c r="D2902" s="18">
        <v>42264</v>
      </c>
      <c r="E2902" t="s">
        <v>77</v>
      </c>
      <c r="F2902" t="s">
        <v>414</v>
      </c>
      <c r="G2902" t="s">
        <v>415</v>
      </c>
      <c r="H2902" t="s">
        <v>53</v>
      </c>
      <c r="I2902" t="s">
        <v>54</v>
      </c>
      <c r="J2902" t="s">
        <v>293</v>
      </c>
      <c r="K2902" t="s">
        <v>294</v>
      </c>
      <c r="L2902">
        <v>10035</v>
      </c>
      <c r="M2902" t="s">
        <v>175</v>
      </c>
      <c r="N2902" t="s">
        <v>1582</v>
      </c>
      <c r="O2902" t="s">
        <v>73</v>
      </c>
      <c r="P2902" t="s">
        <v>74</v>
      </c>
      <c r="Q2902" t="s">
        <v>1583</v>
      </c>
      <c r="R2902" s="19">
        <v>12.6</v>
      </c>
      <c r="S2902" s="17">
        <v>4</v>
      </c>
      <c r="T2902" s="20">
        <v>0</v>
      </c>
      <c r="U2902" s="19">
        <v>6.048</v>
      </c>
      <c r="V2902" s="20">
        <f t="shared" si="225"/>
        <v>0.48000000000000004</v>
      </c>
      <c r="W2902" s="17">
        <f t="shared" si="226"/>
        <v>2015</v>
      </c>
      <c r="X2902" t="str">
        <f t="shared" si="227"/>
        <v>Sep-2015</v>
      </c>
      <c r="Y2902" s="17">
        <f t="shared" si="228"/>
        <v>5</v>
      </c>
      <c r="Z2902" t="str">
        <f t="shared" si="229"/>
        <v>0% (No Discount)</v>
      </c>
      <c r="AA2902" s="17">
        <f>IF(COUNTIF($B$2:B2902,B2902)=1,1,0)</f>
        <v>0</v>
      </c>
      <c r="AB2902" s="17">
        <f>IF(COUNTIF($F$2:F2902,F2902)=1,1,0)</f>
        <v>0</v>
      </c>
    </row>
    <row r="2903" spans="1:28" x14ac:dyDescent="0.2">
      <c r="A2903" s="17">
        <v>2902</v>
      </c>
      <c r="B2903" t="s">
        <v>6124</v>
      </c>
      <c r="C2903" s="18">
        <v>42989</v>
      </c>
      <c r="D2903" s="18">
        <v>42993</v>
      </c>
      <c r="E2903" t="s">
        <v>77</v>
      </c>
      <c r="F2903" t="s">
        <v>5638</v>
      </c>
      <c r="G2903" t="s">
        <v>5639</v>
      </c>
      <c r="H2903" t="s">
        <v>129</v>
      </c>
      <c r="I2903" t="s">
        <v>54</v>
      </c>
      <c r="J2903" t="s">
        <v>524</v>
      </c>
      <c r="K2903" t="s">
        <v>1302</v>
      </c>
      <c r="L2903">
        <v>31907</v>
      </c>
      <c r="M2903" t="s">
        <v>57</v>
      </c>
      <c r="N2903" t="s">
        <v>3088</v>
      </c>
      <c r="O2903" t="s">
        <v>73</v>
      </c>
      <c r="P2903" t="s">
        <v>117</v>
      </c>
      <c r="Q2903" t="s">
        <v>3089</v>
      </c>
      <c r="R2903" s="19">
        <v>184.66</v>
      </c>
      <c r="S2903" s="17">
        <v>7</v>
      </c>
      <c r="T2903" s="20">
        <v>0</v>
      </c>
      <c r="U2903" s="19">
        <v>84.943600000000004</v>
      </c>
      <c r="V2903" s="20">
        <f t="shared" si="225"/>
        <v>0.46</v>
      </c>
      <c r="W2903" s="17">
        <f t="shared" si="226"/>
        <v>2017</v>
      </c>
      <c r="X2903" t="str">
        <f t="shared" si="227"/>
        <v>Sep-2017</v>
      </c>
      <c r="Y2903" s="17">
        <f t="shared" si="228"/>
        <v>4</v>
      </c>
      <c r="Z2903" t="str">
        <f t="shared" si="229"/>
        <v>0% (No Discount)</v>
      </c>
      <c r="AA2903" s="17">
        <f>IF(COUNTIF($B$2:B2903,B2903)=1,1,0)</f>
        <v>1</v>
      </c>
      <c r="AB2903" s="17">
        <f>IF(COUNTIF($F$2:F2903,F2903)=1,1,0)</f>
        <v>0</v>
      </c>
    </row>
    <row r="2904" spans="1:28" x14ac:dyDescent="0.2">
      <c r="A2904" s="17">
        <v>2903</v>
      </c>
      <c r="B2904" t="s">
        <v>6125</v>
      </c>
      <c r="C2904" s="18">
        <v>42533</v>
      </c>
      <c r="D2904" s="18">
        <v>42538</v>
      </c>
      <c r="E2904" t="s">
        <v>77</v>
      </c>
      <c r="F2904" t="s">
        <v>2184</v>
      </c>
      <c r="G2904" t="s">
        <v>2185</v>
      </c>
      <c r="H2904" t="s">
        <v>53</v>
      </c>
      <c r="I2904" t="s">
        <v>54</v>
      </c>
      <c r="J2904" t="s">
        <v>330</v>
      </c>
      <c r="K2904" t="s">
        <v>238</v>
      </c>
      <c r="L2904">
        <v>60610</v>
      </c>
      <c r="M2904" t="s">
        <v>132</v>
      </c>
      <c r="N2904" t="s">
        <v>4896</v>
      </c>
      <c r="O2904" t="s">
        <v>73</v>
      </c>
      <c r="P2904" t="s">
        <v>117</v>
      </c>
      <c r="Q2904" t="s">
        <v>4897</v>
      </c>
      <c r="R2904" s="19">
        <v>23.12</v>
      </c>
      <c r="S2904" s="17">
        <v>5</v>
      </c>
      <c r="T2904" s="20">
        <v>0.2</v>
      </c>
      <c r="U2904" s="19">
        <v>8.3810000000000002</v>
      </c>
      <c r="V2904" s="20">
        <f t="shared" si="225"/>
        <v>0.36249999999999999</v>
      </c>
      <c r="W2904" s="17">
        <f t="shared" si="226"/>
        <v>2016</v>
      </c>
      <c r="X2904" t="str">
        <f t="shared" si="227"/>
        <v>Jun-2016</v>
      </c>
      <c r="Y2904" s="17">
        <f t="shared" si="228"/>
        <v>5</v>
      </c>
      <c r="Z2904" t="str">
        <f t="shared" si="229"/>
        <v>11-20%</v>
      </c>
      <c r="AA2904" s="17">
        <f>IF(COUNTIF($B$2:B2904,B2904)=1,1,0)</f>
        <v>1</v>
      </c>
      <c r="AB2904" s="17">
        <f>IF(COUNTIF($F$2:F2904,F2904)=1,1,0)</f>
        <v>0</v>
      </c>
    </row>
    <row r="2905" spans="1:28" x14ac:dyDescent="0.2">
      <c r="A2905" s="17">
        <v>2904</v>
      </c>
      <c r="B2905" t="s">
        <v>6126</v>
      </c>
      <c r="C2905" s="18">
        <v>42548</v>
      </c>
      <c r="D2905" s="18">
        <v>42552</v>
      </c>
      <c r="E2905" t="s">
        <v>77</v>
      </c>
      <c r="F2905" t="s">
        <v>4652</v>
      </c>
      <c r="G2905" t="s">
        <v>4653</v>
      </c>
      <c r="H2905" t="s">
        <v>68</v>
      </c>
      <c r="I2905" t="s">
        <v>54</v>
      </c>
      <c r="J2905" t="s">
        <v>6127</v>
      </c>
      <c r="K2905" t="s">
        <v>238</v>
      </c>
      <c r="L2905">
        <v>60035</v>
      </c>
      <c r="M2905" t="s">
        <v>132</v>
      </c>
      <c r="N2905" t="s">
        <v>4286</v>
      </c>
      <c r="O2905" t="s">
        <v>73</v>
      </c>
      <c r="P2905" t="s">
        <v>117</v>
      </c>
      <c r="Q2905" t="s">
        <v>4287</v>
      </c>
      <c r="R2905" s="19">
        <v>37.463999999999999</v>
      </c>
      <c r="S2905" s="17">
        <v>7</v>
      </c>
      <c r="T2905" s="20">
        <v>0.2</v>
      </c>
      <c r="U2905" s="19">
        <v>12.175800000000001</v>
      </c>
      <c r="V2905" s="20">
        <f t="shared" si="225"/>
        <v>0.32500000000000001</v>
      </c>
      <c r="W2905" s="17">
        <f t="shared" si="226"/>
        <v>2016</v>
      </c>
      <c r="X2905" t="str">
        <f t="shared" si="227"/>
        <v>Jun-2016</v>
      </c>
      <c r="Y2905" s="17">
        <f t="shared" si="228"/>
        <v>4</v>
      </c>
      <c r="Z2905" t="str">
        <f t="shared" si="229"/>
        <v>11-20%</v>
      </c>
      <c r="AA2905" s="17">
        <f>IF(COUNTIF($B$2:B2905,B2905)=1,1,0)</f>
        <v>1</v>
      </c>
      <c r="AB2905" s="17">
        <f>IF(COUNTIF($F$2:F2905,F2905)=1,1,0)</f>
        <v>0</v>
      </c>
    </row>
    <row r="2906" spans="1:28" x14ac:dyDescent="0.2">
      <c r="A2906" s="17">
        <v>2905</v>
      </c>
      <c r="B2906" t="s">
        <v>6126</v>
      </c>
      <c r="C2906" s="18">
        <v>42548</v>
      </c>
      <c r="D2906" s="18">
        <v>42552</v>
      </c>
      <c r="E2906" t="s">
        <v>77</v>
      </c>
      <c r="F2906" t="s">
        <v>4652</v>
      </c>
      <c r="G2906" t="s">
        <v>4653</v>
      </c>
      <c r="H2906" t="s">
        <v>68</v>
      </c>
      <c r="I2906" t="s">
        <v>54</v>
      </c>
      <c r="J2906" t="s">
        <v>6127</v>
      </c>
      <c r="K2906" t="s">
        <v>238</v>
      </c>
      <c r="L2906">
        <v>60035</v>
      </c>
      <c r="M2906" t="s">
        <v>132</v>
      </c>
      <c r="N2906" t="s">
        <v>4804</v>
      </c>
      <c r="O2906" t="s">
        <v>59</v>
      </c>
      <c r="P2906" t="s">
        <v>63</v>
      </c>
      <c r="Q2906" t="s">
        <v>4805</v>
      </c>
      <c r="R2906" s="19">
        <v>539.65800000000002</v>
      </c>
      <c r="S2906" s="17">
        <v>3</v>
      </c>
      <c r="T2906" s="20">
        <v>0.3</v>
      </c>
      <c r="U2906" s="19">
        <v>-7.7093999999999996</v>
      </c>
      <c r="V2906" s="20">
        <f t="shared" si="225"/>
        <v>-1.4285714285714285E-2</v>
      </c>
      <c r="W2906" s="17">
        <f t="shared" si="226"/>
        <v>2016</v>
      </c>
      <c r="X2906" t="str">
        <f t="shared" si="227"/>
        <v>Jun-2016</v>
      </c>
      <c r="Y2906" s="17">
        <f t="shared" si="228"/>
        <v>4</v>
      </c>
      <c r="Z2906" t="str">
        <f t="shared" si="229"/>
        <v>21-30%</v>
      </c>
      <c r="AA2906" s="17">
        <f>IF(COUNTIF($B$2:B2906,B2906)=1,1,0)</f>
        <v>0</v>
      </c>
      <c r="AB2906" s="17">
        <f>IF(COUNTIF($F$2:F2906,F2906)=1,1,0)</f>
        <v>0</v>
      </c>
    </row>
    <row r="2907" spans="1:28" x14ac:dyDescent="0.2">
      <c r="A2907" s="17">
        <v>2906</v>
      </c>
      <c r="B2907" t="s">
        <v>6128</v>
      </c>
      <c r="C2907" s="18">
        <v>41908</v>
      </c>
      <c r="D2907" s="18">
        <v>41912</v>
      </c>
      <c r="E2907" t="s">
        <v>77</v>
      </c>
      <c r="F2907" t="s">
        <v>404</v>
      </c>
      <c r="G2907" t="s">
        <v>405</v>
      </c>
      <c r="H2907" t="s">
        <v>129</v>
      </c>
      <c r="I2907" t="s">
        <v>54</v>
      </c>
      <c r="J2907" t="s">
        <v>122</v>
      </c>
      <c r="K2907" t="s">
        <v>123</v>
      </c>
      <c r="L2907">
        <v>98115</v>
      </c>
      <c r="M2907" t="s">
        <v>71</v>
      </c>
      <c r="N2907" t="s">
        <v>6129</v>
      </c>
      <c r="O2907" t="s">
        <v>73</v>
      </c>
      <c r="P2907" t="s">
        <v>86</v>
      </c>
      <c r="Q2907" t="s">
        <v>6130</v>
      </c>
      <c r="R2907" s="19">
        <v>310.12</v>
      </c>
      <c r="S2907" s="17">
        <v>2</v>
      </c>
      <c r="T2907" s="20">
        <v>0</v>
      </c>
      <c r="U2907" s="19">
        <v>80.631200000000007</v>
      </c>
      <c r="V2907" s="20">
        <f t="shared" si="225"/>
        <v>0.26</v>
      </c>
      <c r="W2907" s="17">
        <f t="shared" si="226"/>
        <v>2014</v>
      </c>
      <c r="X2907" t="str">
        <f t="shared" si="227"/>
        <v>Sep-2014</v>
      </c>
      <c r="Y2907" s="17">
        <f t="shared" si="228"/>
        <v>4</v>
      </c>
      <c r="Z2907" t="str">
        <f t="shared" si="229"/>
        <v>0% (No Discount)</v>
      </c>
      <c r="AA2907" s="17">
        <f>IF(COUNTIF($B$2:B2907,B2907)=1,1,0)</f>
        <v>1</v>
      </c>
      <c r="AB2907" s="17">
        <f>IF(COUNTIF($F$2:F2907,F2907)=1,1,0)</f>
        <v>0</v>
      </c>
    </row>
    <row r="2908" spans="1:28" x14ac:dyDescent="0.2">
      <c r="A2908" s="17">
        <v>2907</v>
      </c>
      <c r="B2908" t="s">
        <v>6131</v>
      </c>
      <c r="C2908" s="18">
        <v>43042</v>
      </c>
      <c r="D2908" s="18">
        <v>43048</v>
      </c>
      <c r="E2908" t="s">
        <v>77</v>
      </c>
      <c r="F2908" t="s">
        <v>2937</v>
      </c>
      <c r="G2908" t="s">
        <v>2938</v>
      </c>
      <c r="H2908" t="s">
        <v>53</v>
      </c>
      <c r="I2908" t="s">
        <v>54</v>
      </c>
      <c r="J2908" t="s">
        <v>255</v>
      </c>
      <c r="K2908" t="s">
        <v>256</v>
      </c>
      <c r="L2908">
        <v>55122</v>
      </c>
      <c r="M2908" t="s">
        <v>132</v>
      </c>
      <c r="N2908" t="s">
        <v>6132</v>
      </c>
      <c r="O2908" t="s">
        <v>73</v>
      </c>
      <c r="P2908" t="s">
        <v>117</v>
      </c>
      <c r="Q2908" t="s">
        <v>6133</v>
      </c>
      <c r="R2908" s="19">
        <v>8.56</v>
      </c>
      <c r="S2908" s="17">
        <v>2</v>
      </c>
      <c r="T2908" s="20">
        <v>0</v>
      </c>
      <c r="U2908" s="19">
        <v>3.8519999999999999</v>
      </c>
      <c r="V2908" s="20">
        <f t="shared" si="225"/>
        <v>0.44999999999999996</v>
      </c>
      <c r="W2908" s="17">
        <f t="shared" si="226"/>
        <v>2017</v>
      </c>
      <c r="X2908" t="str">
        <f t="shared" si="227"/>
        <v>Nov-2017</v>
      </c>
      <c r="Y2908" s="17">
        <f t="shared" si="228"/>
        <v>6</v>
      </c>
      <c r="Z2908" t="str">
        <f t="shared" si="229"/>
        <v>0% (No Discount)</v>
      </c>
      <c r="AA2908" s="17">
        <f>IF(COUNTIF($B$2:B2908,B2908)=1,1,0)</f>
        <v>1</v>
      </c>
      <c r="AB2908" s="17">
        <f>IF(COUNTIF($F$2:F2908,F2908)=1,1,0)</f>
        <v>0</v>
      </c>
    </row>
    <row r="2909" spans="1:28" x14ac:dyDescent="0.2">
      <c r="A2909" s="17">
        <v>2908</v>
      </c>
      <c r="B2909" t="s">
        <v>6131</v>
      </c>
      <c r="C2909" s="18">
        <v>43042</v>
      </c>
      <c r="D2909" s="18">
        <v>43048</v>
      </c>
      <c r="E2909" t="s">
        <v>77</v>
      </c>
      <c r="F2909" t="s">
        <v>2937</v>
      </c>
      <c r="G2909" t="s">
        <v>2938</v>
      </c>
      <c r="H2909" t="s">
        <v>53</v>
      </c>
      <c r="I2909" t="s">
        <v>54</v>
      </c>
      <c r="J2909" t="s">
        <v>255</v>
      </c>
      <c r="K2909" t="s">
        <v>256</v>
      </c>
      <c r="L2909">
        <v>55122</v>
      </c>
      <c r="M2909" t="s">
        <v>132</v>
      </c>
      <c r="N2909" t="s">
        <v>1856</v>
      </c>
      <c r="O2909" t="s">
        <v>73</v>
      </c>
      <c r="P2909" t="s">
        <v>86</v>
      </c>
      <c r="Q2909" t="s">
        <v>1857</v>
      </c>
      <c r="R2909" s="19">
        <v>52.4</v>
      </c>
      <c r="S2909" s="17">
        <v>5</v>
      </c>
      <c r="T2909" s="20">
        <v>0</v>
      </c>
      <c r="U2909" s="19">
        <v>14.148</v>
      </c>
      <c r="V2909" s="20">
        <f t="shared" si="225"/>
        <v>0.27</v>
      </c>
      <c r="W2909" s="17">
        <f t="shared" si="226"/>
        <v>2017</v>
      </c>
      <c r="X2909" t="str">
        <f t="shared" si="227"/>
        <v>Nov-2017</v>
      </c>
      <c r="Y2909" s="17">
        <f t="shared" si="228"/>
        <v>6</v>
      </c>
      <c r="Z2909" t="str">
        <f t="shared" si="229"/>
        <v>0% (No Discount)</v>
      </c>
      <c r="AA2909" s="17">
        <f>IF(COUNTIF($B$2:B2909,B2909)=1,1,0)</f>
        <v>0</v>
      </c>
      <c r="AB2909" s="17">
        <f>IF(COUNTIF($F$2:F2909,F2909)=1,1,0)</f>
        <v>0</v>
      </c>
    </row>
    <row r="2910" spans="1:28" x14ac:dyDescent="0.2">
      <c r="A2910" s="17">
        <v>2909</v>
      </c>
      <c r="B2910" t="s">
        <v>6131</v>
      </c>
      <c r="C2910" s="18">
        <v>43042</v>
      </c>
      <c r="D2910" s="18">
        <v>43048</v>
      </c>
      <c r="E2910" t="s">
        <v>77</v>
      </c>
      <c r="F2910" t="s">
        <v>2937</v>
      </c>
      <c r="G2910" t="s">
        <v>2938</v>
      </c>
      <c r="H2910" t="s">
        <v>53</v>
      </c>
      <c r="I2910" t="s">
        <v>54</v>
      </c>
      <c r="J2910" t="s">
        <v>255</v>
      </c>
      <c r="K2910" t="s">
        <v>256</v>
      </c>
      <c r="L2910">
        <v>55122</v>
      </c>
      <c r="M2910" t="s">
        <v>132</v>
      </c>
      <c r="N2910" t="s">
        <v>4601</v>
      </c>
      <c r="O2910" t="s">
        <v>73</v>
      </c>
      <c r="P2910" t="s">
        <v>74</v>
      </c>
      <c r="Q2910" t="s">
        <v>4602</v>
      </c>
      <c r="R2910" s="19">
        <v>14.94</v>
      </c>
      <c r="S2910" s="17">
        <v>3</v>
      </c>
      <c r="T2910" s="20">
        <v>0</v>
      </c>
      <c r="U2910" s="19">
        <v>6.8723999999999998</v>
      </c>
      <c r="V2910" s="20">
        <f t="shared" si="225"/>
        <v>0.46</v>
      </c>
      <c r="W2910" s="17">
        <f t="shared" si="226"/>
        <v>2017</v>
      </c>
      <c r="X2910" t="str">
        <f t="shared" si="227"/>
        <v>Nov-2017</v>
      </c>
      <c r="Y2910" s="17">
        <f t="shared" si="228"/>
        <v>6</v>
      </c>
      <c r="Z2910" t="str">
        <f t="shared" si="229"/>
        <v>0% (No Discount)</v>
      </c>
      <c r="AA2910" s="17">
        <f>IF(COUNTIF($B$2:B2910,B2910)=1,1,0)</f>
        <v>0</v>
      </c>
      <c r="AB2910" s="17">
        <f>IF(COUNTIF($F$2:F2910,F2910)=1,1,0)</f>
        <v>0</v>
      </c>
    </row>
    <row r="2911" spans="1:28" x14ac:dyDescent="0.2">
      <c r="A2911" s="17">
        <v>2910</v>
      </c>
      <c r="B2911" t="s">
        <v>6134</v>
      </c>
      <c r="C2911" s="18">
        <v>42785</v>
      </c>
      <c r="D2911" s="18">
        <v>42789</v>
      </c>
      <c r="E2911" t="s">
        <v>77</v>
      </c>
      <c r="F2911" t="s">
        <v>2130</v>
      </c>
      <c r="G2911" t="s">
        <v>2131</v>
      </c>
      <c r="H2911" t="s">
        <v>53</v>
      </c>
      <c r="I2911" t="s">
        <v>54</v>
      </c>
      <c r="J2911" t="s">
        <v>122</v>
      </c>
      <c r="K2911" t="s">
        <v>123</v>
      </c>
      <c r="L2911">
        <v>98103</v>
      </c>
      <c r="M2911" t="s">
        <v>71</v>
      </c>
      <c r="N2911" t="s">
        <v>4103</v>
      </c>
      <c r="O2911" t="s">
        <v>73</v>
      </c>
      <c r="P2911" t="s">
        <v>296</v>
      </c>
      <c r="Q2911" t="s">
        <v>4104</v>
      </c>
      <c r="R2911" s="19">
        <v>11.22</v>
      </c>
      <c r="S2911" s="17">
        <v>3</v>
      </c>
      <c r="T2911" s="20">
        <v>0</v>
      </c>
      <c r="U2911" s="19">
        <v>0.22439999999999999</v>
      </c>
      <c r="V2911" s="20">
        <f t="shared" si="225"/>
        <v>1.9999999999999997E-2</v>
      </c>
      <c r="W2911" s="17">
        <f t="shared" si="226"/>
        <v>2017</v>
      </c>
      <c r="X2911" t="str">
        <f t="shared" si="227"/>
        <v>Feb-2017</v>
      </c>
      <c r="Y2911" s="17">
        <f t="shared" si="228"/>
        <v>4</v>
      </c>
      <c r="Z2911" t="str">
        <f t="shared" si="229"/>
        <v>0% (No Discount)</v>
      </c>
      <c r="AA2911" s="17">
        <f>IF(COUNTIF($B$2:B2911,B2911)=1,1,0)</f>
        <v>1</v>
      </c>
      <c r="AB2911" s="17">
        <f>IF(COUNTIF($F$2:F2911,F2911)=1,1,0)</f>
        <v>0</v>
      </c>
    </row>
    <row r="2912" spans="1:28" x14ac:dyDescent="0.2">
      <c r="A2912" s="17">
        <v>2911</v>
      </c>
      <c r="B2912" t="s">
        <v>6135</v>
      </c>
      <c r="C2912" s="18">
        <v>42313</v>
      </c>
      <c r="D2912" s="18">
        <v>42317</v>
      </c>
      <c r="E2912" t="s">
        <v>77</v>
      </c>
      <c r="F2912" t="s">
        <v>917</v>
      </c>
      <c r="G2912" t="s">
        <v>918</v>
      </c>
      <c r="H2912" t="s">
        <v>53</v>
      </c>
      <c r="I2912" t="s">
        <v>54</v>
      </c>
      <c r="J2912" t="s">
        <v>3441</v>
      </c>
      <c r="K2912" t="s">
        <v>81</v>
      </c>
      <c r="L2912">
        <v>33065</v>
      </c>
      <c r="M2912" t="s">
        <v>57</v>
      </c>
      <c r="N2912" t="s">
        <v>2545</v>
      </c>
      <c r="O2912" t="s">
        <v>73</v>
      </c>
      <c r="P2912" t="s">
        <v>105</v>
      </c>
      <c r="Q2912" t="s">
        <v>3369</v>
      </c>
      <c r="R2912" s="19">
        <v>387.13600000000002</v>
      </c>
      <c r="S2912" s="17">
        <v>4</v>
      </c>
      <c r="T2912" s="20">
        <v>0.2</v>
      </c>
      <c r="U2912" s="19">
        <v>24.196000000000002</v>
      </c>
      <c r="V2912" s="20">
        <f t="shared" si="225"/>
        <v>6.25E-2</v>
      </c>
      <c r="W2912" s="17">
        <f t="shared" si="226"/>
        <v>2015</v>
      </c>
      <c r="X2912" t="str">
        <f t="shared" si="227"/>
        <v>Nov-2015</v>
      </c>
      <c r="Y2912" s="17">
        <f t="shared" si="228"/>
        <v>4</v>
      </c>
      <c r="Z2912" t="str">
        <f t="shared" si="229"/>
        <v>11-20%</v>
      </c>
      <c r="AA2912" s="17">
        <f>IF(COUNTIF($B$2:B2912,B2912)=1,1,0)</f>
        <v>1</v>
      </c>
      <c r="AB2912" s="17">
        <f>IF(COUNTIF($F$2:F2912,F2912)=1,1,0)</f>
        <v>0</v>
      </c>
    </row>
    <row r="2913" spans="1:28" x14ac:dyDescent="0.2">
      <c r="A2913" s="17">
        <v>2912</v>
      </c>
      <c r="B2913" t="s">
        <v>6136</v>
      </c>
      <c r="C2913" s="18">
        <v>41806</v>
      </c>
      <c r="D2913" s="18">
        <v>41811</v>
      </c>
      <c r="E2913" t="s">
        <v>77</v>
      </c>
      <c r="F2913" t="s">
        <v>2034</v>
      </c>
      <c r="G2913" t="s">
        <v>2035</v>
      </c>
      <c r="H2913" t="s">
        <v>53</v>
      </c>
      <c r="I2913" t="s">
        <v>54</v>
      </c>
      <c r="J2913" t="s">
        <v>6137</v>
      </c>
      <c r="K2913" t="s">
        <v>294</v>
      </c>
      <c r="L2913">
        <v>11550</v>
      </c>
      <c r="M2913" t="s">
        <v>175</v>
      </c>
      <c r="N2913" t="s">
        <v>6138</v>
      </c>
      <c r="O2913" t="s">
        <v>73</v>
      </c>
      <c r="P2913" t="s">
        <v>200</v>
      </c>
      <c r="Q2913" t="s">
        <v>698</v>
      </c>
      <c r="R2913" s="19">
        <v>41.4</v>
      </c>
      <c r="S2913" s="17">
        <v>5</v>
      </c>
      <c r="T2913" s="20">
        <v>0</v>
      </c>
      <c r="U2913" s="19">
        <v>19.457999999999998</v>
      </c>
      <c r="V2913" s="20">
        <f t="shared" si="225"/>
        <v>0.47</v>
      </c>
      <c r="W2913" s="17">
        <f t="shared" si="226"/>
        <v>2014</v>
      </c>
      <c r="X2913" t="str">
        <f t="shared" si="227"/>
        <v>Jun-2014</v>
      </c>
      <c r="Y2913" s="17">
        <f t="shared" si="228"/>
        <v>5</v>
      </c>
      <c r="Z2913" t="str">
        <f t="shared" si="229"/>
        <v>0% (No Discount)</v>
      </c>
      <c r="AA2913" s="17">
        <f>IF(COUNTIF($B$2:B2913,B2913)=1,1,0)</f>
        <v>1</v>
      </c>
      <c r="AB2913" s="17">
        <f>IF(COUNTIF($F$2:F2913,F2913)=1,1,0)</f>
        <v>0</v>
      </c>
    </row>
    <row r="2914" spans="1:28" x14ac:dyDescent="0.2">
      <c r="A2914" s="17">
        <v>2913</v>
      </c>
      <c r="B2914" t="s">
        <v>6136</v>
      </c>
      <c r="C2914" s="18">
        <v>41806</v>
      </c>
      <c r="D2914" s="18">
        <v>41811</v>
      </c>
      <c r="E2914" t="s">
        <v>77</v>
      </c>
      <c r="F2914" t="s">
        <v>2034</v>
      </c>
      <c r="G2914" t="s">
        <v>2035</v>
      </c>
      <c r="H2914" t="s">
        <v>53</v>
      </c>
      <c r="I2914" t="s">
        <v>54</v>
      </c>
      <c r="J2914" t="s">
        <v>6137</v>
      </c>
      <c r="K2914" t="s">
        <v>294</v>
      </c>
      <c r="L2914">
        <v>11550</v>
      </c>
      <c r="M2914" t="s">
        <v>175</v>
      </c>
      <c r="N2914" t="s">
        <v>6139</v>
      </c>
      <c r="O2914" t="s">
        <v>73</v>
      </c>
      <c r="P2914" t="s">
        <v>95</v>
      </c>
      <c r="Q2914" t="s">
        <v>6140</v>
      </c>
      <c r="R2914" s="19">
        <v>35</v>
      </c>
      <c r="S2914" s="17">
        <v>4</v>
      </c>
      <c r="T2914" s="20">
        <v>0</v>
      </c>
      <c r="U2914" s="19">
        <v>10.5</v>
      </c>
      <c r="V2914" s="20">
        <f t="shared" si="225"/>
        <v>0.3</v>
      </c>
      <c r="W2914" s="17">
        <f t="shared" si="226"/>
        <v>2014</v>
      </c>
      <c r="X2914" t="str">
        <f t="shared" si="227"/>
        <v>Jun-2014</v>
      </c>
      <c r="Y2914" s="17">
        <f t="shared" si="228"/>
        <v>5</v>
      </c>
      <c r="Z2914" t="str">
        <f t="shared" si="229"/>
        <v>0% (No Discount)</v>
      </c>
      <c r="AA2914" s="17">
        <f>IF(COUNTIF($B$2:B2914,B2914)=1,1,0)</f>
        <v>0</v>
      </c>
      <c r="AB2914" s="17">
        <f>IF(COUNTIF($F$2:F2914,F2914)=1,1,0)</f>
        <v>0</v>
      </c>
    </row>
    <row r="2915" spans="1:28" x14ac:dyDescent="0.2">
      <c r="A2915" s="17">
        <v>2914</v>
      </c>
      <c r="B2915" t="s">
        <v>6136</v>
      </c>
      <c r="C2915" s="18">
        <v>41806</v>
      </c>
      <c r="D2915" s="18">
        <v>41811</v>
      </c>
      <c r="E2915" t="s">
        <v>77</v>
      </c>
      <c r="F2915" t="s">
        <v>2034</v>
      </c>
      <c r="G2915" t="s">
        <v>2035</v>
      </c>
      <c r="H2915" t="s">
        <v>53</v>
      </c>
      <c r="I2915" t="s">
        <v>54</v>
      </c>
      <c r="J2915" t="s">
        <v>6137</v>
      </c>
      <c r="K2915" t="s">
        <v>294</v>
      </c>
      <c r="L2915">
        <v>11550</v>
      </c>
      <c r="M2915" t="s">
        <v>175</v>
      </c>
      <c r="N2915" t="s">
        <v>441</v>
      </c>
      <c r="O2915" t="s">
        <v>73</v>
      </c>
      <c r="P2915" t="s">
        <v>102</v>
      </c>
      <c r="Q2915" t="s">
        <v>442</v>
      </c>
      <c r="R2915" s="19">
        <v>39.552</v>
      </c>
      <c r="S2915" s="17">
        <v>3</v>
      </c>
      <c r="T2915" s="20">
        <v>0.2</v>
      </c>
      <c r="U2915" s="19">
        <v>14.3376</v>
      </c>
      <c r="V2915" s="20">
        <f t="shared" si="225"/>
        <v>0.36249999999999999</v>
      </c>
      <c r="W2915" s="17">
        <f t="shared" si="226"/>
        <v>2014</v>
      </c>
      <c r="X2915" t="str">
        <f t="shared" si="227"/>
        <v>Jun-2014</v>
      </c>
      <c r="Y2915" s="17">
        <f t="shared" si="228"/>
        <v>5</v>
      </c>
      <c r="Z2915" t="str">
        <f t="shared" si="229"/>
        <v>11-20%</v>
      </c>
      <c r="AA2915" s="17">
        <f>IF(COUNTIF($B$2:B2915,B2915)=1,1,0)</f>
        <v>0</v>
      </c>
      <c r="AB2915" s="17">
        <f>IF(COUNTIF($F$2:F2915,F2915)=1,1,0)</f>
        <v>0</v>
      </c>
    </row>
    <row r="2916" spans="1:28" x14ac:dyDescent="0.2">
      <c r="A2916" s="17">
        <v>2915</v>
      </c>
      <c r="B2916" t="s">
        <v>6141</v>
      </c>
      <c r="C2916" s="18">
        <v>42289</v>
      </c>
      <c r="D2916" s="18">
        <v>42294</v>
      </c>
      <c r="E2916" t="s">
        <v>50</v>
      </c>
      <c r="F2916" t="s">
        <v>2937</v>
      </c>
      <c r="G2916" t="s">
        <v>2938</v>
      </c>
      <c r="H2916" t="s">
        <v>53</v>
      </c>
      <c r="I2916" t="s">
        <v>54</v>
      </c>
      <c r="J2916" t="s">
        <v>6142</v>
      </c>
      <c r="K2916" t="s">
        <v>281</v>
      </c>
      <c r="L2916">
        <v>46060</v>
      </c>
      <c r="M2916" t="s">
        <v>132</v>
      </c>
      <c r="N2916" t="s">
        <v>5868</v>
      </c>
      <c r="O2916" t="s">
        <v>98</v>
      </c>
      <c r="P2916" t="s">
        <v>99</v>
      </c>
      <c r="Q2916" t="s">
        <v>5869</v>
      </c>
      <c r="R2916" s="19">
        <v>135.72</v>
      </c>
      <c r="S2916" s="17">
        <v>3</v>
      </c>
      <c r="T2916" s="20">
        <v>0</v>
      </c>
      <c r="U2916" s="19">
        <v>35.287199999999999</v>
      </c>
      <c r="V2916" s="20">
        <f t="shared" si="225"/>
        <v>0.26</v>
      </c>
      <c r="W2916" s="17">
        <f t="shared" si="226"/>
        <v>2015</v>
      </c>
      <c r="X2916" t="str">
        <f t="shared" si="227"/>
        <v>Oct-2015</v>
      </c>
      <c r="Y2916" s="17">
        <f t="shared" si="228"/>
        <v>5</v>
      </c>
      <c r="Z2916" t="str">
        <f t="shared" si="229"/>
        <v>0% (No Discount)</v>
      </c>
      <c r="AA2916" s="17">
        <f>IF(COUNTIF($B$2:B2916,B2916)=1,1,0)</f>
        <v>1</v>
      </c>
      <c r="AB2916" s="17">
        <f>IF(COUNTIF($F$2:F2916,F2916)=1,1,0)</f>
        <v>0</v>
      </c>
    </row>
    <row r="2917" spans="1:28" x14ac:dyDescent="0.2">
      <c r="A2917" s="17">
        <v>2916</v>
      </c>
      <c r="B2917" t="s">
        <v>6141</v>
      </c>
      <c r="C2917" s="18">
        <v>42289</v>
      </c>
      <c r="D2917" s="18">
        <v>42294</v>
      </c>
      <c r="E2917" t="s">
        <v>50</v>
      </c>
      <c r="F2917" t="s">
        <v>2937</v>
      </c>
      <c r="G2917" t="s">
        <v>2938</v>
      </c>
      <c r="H2917" t="s">
        <v>53</v>
      </c>
      <c r="I2917" t="s">
        <v>54</v>
      </c>
      <c r="J2917" t="s">
        <v>6142</v>
      </c>
      <c r="K2917" t="s">
        <v>281</v>
      </c>
      <c r="L2917">
        <v>46060</v>
      </c>
      <c r="M2917" t="s">
        <v>132</v>
      </c>
      <c r="N2917" t="s">
        <v>5705</v>
      </c>
      <c r="O2917" t="s">
        <v>73</v>
      </c>
      <c r="P2917" t="s">
        <v>102</v>
      </c>
      <c r="Q2917" t="s">
        <v>5706</v>
      </c>
      <c r="R2917" s="19">
        <v>12.56</v>
      </c>
      <c r="S2917" s="17">
        <v>2</v>
      </c>
      <c r="T2917" s="20">
        <v>0</v>
      </c>
      <c r="U2917" s="19">
        <v>5.6520000000000001</v>
      </c>
      <c r="V2917" s="20">
        <f t="shared" si="225"/>
        <v>0.45</v>
      </c>
      <c r="W2917" s="17">
        <f t="shared" si="226"/>
        <v>2015</v>
      </c>
      <c r="X2917" t="str">
        <f t="shared" si="227"/>
        <v>Oct-2015</v>
      </c>
      <c r="Y2917" s="17">
        <f t="shared" si="228"/>
        <v>5</v>
      </c>
      <c r="Z2917" t="str">
        <f t="shared" si="229"/>
        <v>0% (No Discount)</v>
      </c>
      <c r="AA2917" s="17">
        <f>IF(COUNTIF($B$2:B2917,B2917)=1,1,0)</f>
        <v>0</v>
      </c>
      <c r="AB2917" s="17">
        <f>IF(COUNTIF($F$2:F2917,F2917)=1,1,0)</f>
        <v>0</v>
      </c>
    </row>
    <row r="2918" spans="1:28" x14ac:dyDescent="0.2">
      <c r="A2918" s="17">
        <v>2917</v>
      </c>
      <c r="B2918" t="s">
        <v>6141</v>
      </c>
      <c r="C2918" s="18">
        <v>42289</v>
      </c>
      <c r="D2918" s="18">
        <v>42294</v>
      </c>
      <c r="E2918" t="s">
        <v>50</v>
      </c>
      <c r="F2918" t="s">
        <v>2937</v>
      </c>
      <c r="G2918" t="s">
        <v>2938</v>
      </c>
      <c r="H2918" t="s">
        <v>53</v>
      </c>
      <c r="I2918" t="s">
        <v>54</v>
      </c>
      <c r="J2918" t="s">
        <v>6142</v>
      </c>
      <c r="K2918" t="s">
        <v>281</v>
      </c>
      <c r="L2918">
        <v>46060</v>
      </c>
      <c r="M2918" t="s">
        <v>132</v>
      </c>
      <c r="N2918" t="s">
        <v>3889</v>
      </c>
      <c r="O2918" t="s">
        <v>98</v>
      </c>
      <c r="P2918" t="s">
        <v>99</v>
      </c>
      <c r="Q2918" t="s">
        <v>3890</v>
      </c>
      <c r="R2918" s="19">
        <v>263.95999999999998</v>
      </c>
      <c r="S2918" s="17">
        <v>4</v>
      </c>
      <c r="T2918" s="20">
        <v>0</v>
      </c>
      <c r="U2918" s="19">
        <v>71.269199999999998</v>
      </c>
      <c r="V2918" s="20">
        <f t="shared" si="225"/>
        <v>0.27</v>
      </c>
      <c r="W2918" s="17">
        <f t="shared" si="226"/>
        <v>2015</v>
      </c>
      <c r="X2918" t="str">
        <f t="shared" si="227"/>
        <v>Oct-2015</v>
      </c>
      <c r="Y2918" s="17">
        <f t="shared" si="228"/>
        <v>5</v>
      </c>
      <c r="Z2918" t="str">
        <f t="shared" si="229"/>
        <v>0% (No Discount)</v>
      </c>
      <c r="AA2918" s="17">
        <f>IF(COUNTIF($B$2:B2918,B2918)=1,1,0)</f>
        <v>0</v>
      </c>
      <c r="AB2918" s="17">
        <f>IF(COUNTIF($F$2:F2918,F2918)=1,1,0)</f>
        <v>0</v>
      </c>
    </row>
    <row r="2919" spans="1:28" x14ac:dyDescent="0.2">
      <c r="A2919" s="17">
        <v>2918</v>
      </c>
      <c r="B2919" t="s">
        <v>6143</v>
      </c>
      <c r="C2919" s="18">
        <v>42974</v>
      </c>
      <c r="D2919" s="18">
        <v>42977</v>
      </c>
      <c r="E2919" t="s">
        <v>215</v>
      </c>
      <c r="F2919" t="s">
        <v>2847</v>
      </c>
      <c r="G2919" t="s">
        <v>2848</v>
      </c>
      <c r="H2919" t="s">
        <v>53</v>
      </c>
      <c r="I2919" t="s">
        <v>54</v>
      </c>
      <c r="J2919" t="s">
        <v>844</v>
      </c>
      <c r="K2919" t="s">
        <v>131</v>
      </c>
      <c r="L2919">
        <v>75220</v>
      </c>
      <c r="M2919" t="s">
        <v>132</v>
      </c>
      <c r="N2919" t="s">
        <v>6144</v>
      </c>
      <c r="O2919" t="s">
        <v>73</v>
      </c>
      <c r="P2919" t="s">
        <v>95</v>
      </c>
      <c r="Q2919" t="s">
        <v>6145</v>
      </c>
      <c r="R2919" s="19">
        <v>5.952</v>
      </c>
      <c r="S2919" s="17">
        <v>1</v>
      </c>
      <c r="T2919" s="20">
        <v>0.2</v>
      </c>
      <c r="U2919" s="19">
        <v>0.372</v>
      </c>
      <c r="V2919" s="20">
        <f t="shared" si="225"/>
        <v>6.25E-2</v>
      </c>
      <c r="W2919" s="17">
        <f t="shared" si="226"/>
        <v>2017</v>
      </c>
      <c r="X2919" t="str">
        <f t="shared" si="227"/>
        <v>Aug-2017</v>
      </c>
      <c r="Y2919" s="17">
        <f t="shared" si="228"/>
        <v>3</v>
      </c>
      <c r="Z2919" t="str">
        <f t="shared" si="229"/>
        <v>11-20%</v>
      </c>
      <c r="AA2919" s="17">
        <f>IF(COUNTIF($B$2:B2919,B2919)=1,1,0)</f>
        <v>1</v>
      </c>
      <c r="AB2919" s="17">
        <f>IF(COUNTIF($F$2:F2919,F2919)=1,1,0)</f>
        <v>0</v>
      </c>
    </row>
    <row r="2920" spans="1:28" x14ac:dyDescent="0.2">
      <c r="A2920" s="17">
        <v>2919</v>
      </c>
      <c r="B2920" t="s">
        <v>6146</v>
      </c>
      <c r="C2920" s="18">
        <v>42697</v>
      </c>
      <c r="D2920" s="18">
        <v>42697</v>
      </c>
      <c r="E2920" t="s">
        <v>1320</v>
      </c>
      <c r="F2920" t="s">
        <v>5619</v>
      </c>
      <c r="G2920" t="s">
        <v>5620</v>
      </c>
      <c r="H2920" t="s">
        <v>68</v>
      </c>
      <c r="I2920" t="s">
        <v>54</v>
      </c>
      <c r="J2920" t="s">
        <v>173</v>
      </c>
      <c r="K2920" t="s">
        <v>174</v>
      </c>
      <c r="L2920">
        <v>19140</v>
      </c>
      <c r="M2920" t="s">
        <v>175</v>
      </c>
      <c r="N2920" t="s">
        <v>6002</v>
      </c>
      <c r="O2920" t="s">
        <v>73</v>
      </c>
      <c r="P2920" t="s">
        <v>296</v>
      </c>
      <c r="Q2920" t="s">
        <v>6003</v>
      </c>
      <c r="R2920" s="19">
        <v>15.8</v>
      </c>
      <c r="S2920" s="17">
        <v>5</v>
      </c>
      <c r="T2920" s="20">
        <v>0.2</v>
      </c>
      <c r="U2920" s="19">
        <v>2.37</v>
      </c>
      <c r="V2920" s="20">
        <f t="shared" si="225"/>
        <v>0.15</v>
      </c>
      <c r="W2920" s="17">
        <f t="shared" si="226"/>
        <v>2016</v>
      </c>
      <c r="X2920" t="str">
        <f t="shared" si="227"/>
        <v>Nov-2016</v>
      </c>
      <c r="Y2920" s="17">
        <f t="shared" si="228"/>
        <v>0</v>
      </c>
      <c r="Z2920" t="str">
        <f t="shared" si="229"/>
        <v>11-20%</v>
      </c>
      <c r="AA2920" s="17">
        <f>IF(COUNTIF($B$2:B2920,B2920)=1,1,0)</f>
        <v>1</v>
      </c>
      <c r="AB2920" s="17">
        <f>IF(COUNTIF($F$2:F2920,F2920)=1,1,0)</f>
        <v>0</v>
      </c>
    </row>
    <row r="2921" spans="1:28" x14ac:dyDescent="0.2">
      <c r="A2921" s="17">
        <v>2920</v>
      </c>
      <c r="B2921" t="s">
        <v>6146</v>
      </c>
      <c r="C2921" s="18">
        <v>42697</v>
      </c>
      <c r="D2921" s="18">
        <v>42697</v>
      </c>
      <c r="E2921" t="s">
        <v>1320</v>
      </c>
      <c r="F2921" t="s">
        <v>5619</v>
      </c>
      <c r="G2921" t="s">
        <v>5620</v>
      </c>
      <c r="H2921" t="s">
        <v>68</v>
      </c>
      <c r="I2921" t="s">
        <v>54</v>
      </c>
      <c r="J2921" t="s">
        <v>173</v>
      </c>
      <c r="K2921" t="s">
        <v>174</v>
      </c>
      <c r="L2921">
        <v>19140</v>
      </c>
      <c r="M2921" t="s">
        <v>175</v>
      </c>
      <c r="N2921" t="s">
        <v>4448</v>
      </c>
      <c r="O2921" t="s">
        <v>59</v>
      </c>
      <c r="P2921" t="s">
        <v>92</v>
      </c>
      <c r="Q2921" t="s">
        <v>4449</v>
      </c>
      <c r="R2921" s="19">
        <v>14.368</v>
      </c>
      <c r="S2921" s="17">
        <v>2</v>
      </c>
      <c r="T2921" s="20">
        <v>0.2</v>
      </c>
      <c r="U2921" s="19">
        <v>3.9512</v>
      </c>
      <c r="V2921" s="20">
        <f t="shared" si="225"/>
        <v>0.27500000000000002</v>
      </c>
      <c r="W2921" s="17">
        <f t="shared" si="226"/>
        <v>2016</v>
      </c>
      <c r="X2921" t="str">
        <f t="shared" si="227"/>
        <v>Nov-2016</v>
      </c>
      <c r="Y2921" s="17">
        <f t="shared" si="228"/>
        <v>0</v>
      </c>
      <c r="Z2921" t="str">
        <f t="shared" si="229"/>
        <v>11-20%</v>
      </c>
      <c r="AA2921" s="17">
        <f>IF(COUNTIF($B$2:B2921,B2921)=1,1,0)</f>
        <v>0</v>
      </c>
      <c r="AB2921" s="17">
        <f>IF(COUNTIF($F$2:F2921,F2921)=1,1,0)</f>
        <v>0</v>
      </c>
    </row>
    <row r="2922" spans="1:28" x14ac:dyDescent="0.2">
      <c r="A2922" s="17">
        <v>2921</v>
      </c>
      <c r="B2922" t="s">
        <v>6146</v>
      </c>
      <c r="C2922" s="18">
        <v>42697</v>
      </c>
      <c r="D2922" s="18">
        <v>42697</v>
      </c>
      <c r="E2922" t="s">
        <v>1320</v>
      </c>
      <c r="F2922" t="s">
        <v>5619</v>
      </c>
      <c r="G2922" t="s">
        <v>5620</v>
      </c>
      <c r="H2922" t="s">
        <v>68</v>
      </c>
      <c r="I2922" t="s">
        <v>54</v>
      </c>
      <c r="J2922" t="s">
        <v>173</v>
      </c>
      <c r="K2922" t="s">
        <v>174</v>
      </c>
      <c r="L2922">
        <v>19140</v>
      </c>
      <c r="M2922" t="s">
        <v>175</v>
      </c>
      <c r="N2922" t="s">
        <v>3875</v>
      </c>
      <c r="O2922" t="s">
        <v>59</v>
      </c>
      <c r="P2922" t="s">
        <v>92</v>
      </c>
      <c r="Q2922" t="s">
        <v>3876</v>
      </c>
      <c r="R2922" s="19">
        <v>70.447999999999993</v>
      </c>
      <c r="S2922" s="17">
        <v>7</v>
      </c>
      <c r="T2922" s="20">
        <v>0.2</v>
      </c>
      <c r="U2922" s="19">
        <v>12.3284</v>
      </c>
      <c r="V2922" s="20">
        <f t="shared" si="225"/>
        <v>0.17500000000000002</v>
      </c>
      <c r="W2922" s="17">
        <f t="shared" si="226"/>
        <v>2016</v>
      </c>
      <c r="X2922" t="str">
        <f t="shared" si="227"/>
        <v>Nov-2016</v>
      </c>
      <c r="Y2922" s="17">
        <f t="shared" si="228"/>
        <v>0</v>
      </c>
      <c r="Z2922" t="str">
        <f t="shared" si="229"/>
        <v>11-20%</v>
      </c>
      <c r="AA2922" s="17">
        <f>IF(COUNTIF($B$2:B2922,B2922)=1,1,0)</f>
        <v>0</v>
      </c>
      <c r="AB2922" s="17">
        <f>IF(COUNTIF($F$2:F2922,F2922)=1,1,0)</f>
        <v>0</v>
      </c>
    </row>
    <row r="2923" spans="1:28" x14ac:dyDescent="0.2">
      <c r="A2923" s="17">
        <v>2922</v>
      </c>
      <c r="B2923" t="s">
        <v>6147</v>
      </c>
      <c r="C2923" s="18">
        <v>42765</v>
      </c>
      <c r="D2923" s="18">
        <v>42765</v>
      </c>
      <c r="E2923" t="s">
        <v>1320</v>
      </c>
      <c r="F2923" t="s">
        <v>3917</v>
      </c>
      <c r="G2923" t="s">
        <v>3918</v>
      </c>
      <c r="H2923" t="s">
        <v>53</v>
      </c>
      <c r="I2923" t="s">
        <v>54</v>
      </c>
      <c r="J2923" t="s">
        <v>154</v>
      </c>
      <c r="K2923" t="s">
        <v>70</v>
      </c>
      <c r="L2923">
        <v>94109</v>
      </c>
      <c r="M2923" t="s">
        <v>71</v>
      </c>
      <c r="N2923" t="s">
        <v>2196</v>
      </c>
      <c r="O2923" t="s">
        <v>73</v>
      </c>
      <c r="P2923" t="s">
        <v>86</v>
      </c>
      <c r="Q2923" t="s">
        <v>2197</v>
      </c>
      <c r="R2923" s="19">
        <v>129.30000000000001</v>
      </c>
      <c r="S2923" s="17">
        <v>2</v>
      </c>
      <c r="T2923" s="20">
        <v>0</v>
      </c>
      <c r="U2923" s="19">
        <v>6.4649999999999999</v>
      </c>
      <c r="V2923" s="20">
        <f t="shared" si="225"/>
        <v>4.9999999999999996E-2</v>
      </c>
      <c r="W2923" s="17">
        <f t="shared" si="226"/>
        <v>2017</v>
      </c>
      <c r="X2923" t="str">
        <f t="shared" si="227"/>
        <v>Jan-2017</v>
      </c>
      <c r="Y2923" s="17">
        <f t="shared" si="228"/>
        <v>0</v>
      </c>
      <c r="Z2923" t="str">
        <f t="shared" si="229"/>
        <v>0% (No Discount)</v>
      </c>
      <c r="AA2923" s="17">
        <f>IF(COUNTIF($B$2:B2923,B2923)=1,1,0)</f>
        <v>1</v>
      </c>
      <c r="AB2923" s="17">
        <f>IF(COUNTIF($F$2:F2923,F2923)=1,1,0)</f>
        <v>0</v>
      </c>
    </row>
    <row r="2924" spans="1:28" x14ac:dyDescent="0.2">
      <c r="A2924" s="17">
        <v>2923</v>
      </c>
      <c r="B2924" t="s">
        <v>6148</v>
      </c>
      <c r="C2924" s="18">
        <v>42338</v>
      </c>
      <c r="D2924" s="18">
        <v>42341</v>
      </c>
      <c r="E2924" t="s">
        <v>50</v>
      </c>
      <c r="F2924" t="s">
        <v>4136</v>
      </c>
      <c r="G2924" t="s">
        <v>4137</v>
      </c>
      <c r="H2924" t="s">
        <v>129</v>
      </c>
      <c r="I2924" t="s">
        <v>54</v>
      </c>
      <c r="J2924" t="s">
        <v>1267</v>
      </c>
      <c r="K2924" t="s">
        <v>131</v>
      </c>
      <c r="L2924">
        <v>78745</v>
      </c>
      <c r="M2924" t="s">
        <v>132</v>
      </c>
      <c r="N2924" t="s">
        <v>2476</v>
      </c>
      <c r="O2924" t="s">
        <v>73</v>
      </c>
      <c r="P2924" t="s">
        <v>102</v>
      </c>
      <c r="Q2924" t="s">
        <v>2477</v>
      </c>
      <c r="R2924" s="19">
        <v>3.8820000000000001</v>
      </c>
      <c r="S2924" s="17">
        <v>3</v>
      </c>
      <c r="T2924" s="20">
        <v>0.8</v>
      </c>
      <c r="U2924" s="19">
        <v>-5.8230000000000004</v>
      </c>
      <c r="V2924" s="20">
        <f t="shared" si="225"/>
        <v>-1.5</v>
      </c>
      <c r="W2924" s="17">
        <f t="shared" si="226"/>
        <v>2015</v>
      </c>
      <c r="X2924" t="str">
        <f t="shared" si="227"/>
        <v>Nov-2015</v>
      </c>
      <c r="Y2924" s="17">
        <f t="shared" si="228"/>
        <v>3</v>
      </c>
      <c r="Z2924" t="str">
        <f t="shared" si="229"/>
        <v>Over 50%</v>
      </c>
      <c r="AA2924" s="17">
        <f>IF(COUNTIF($B$2:B2924,B2924)=1,1,0)</f>
        <v>1</v>
      </c>
      <c r="AB2924" s="17">
        <f>IF(COUNTIF($F$2:F2924,F2924)=1,1,0)</f>
        <v>0</v>
      </c>
    </row>
    <row r="2925" spans="1:28" x14ac:dyDescent="0.2">
      <c r="A2925" s="17">
        <v>2924</v>
      </c>
      <c r="B2925" t="s">
        <v>6149</v>
      </c>
      <c r="C2925" s="18">
        <v>41818</v>
      </c>
      <c r="D2925" s="18">
        <v>41824</v>
      </c>
      <c r="E2925" t="s">
        <v>77</v>
      </c>
      <c r="F2925" t="s">
        <v>2840</v>
      </c>
      <c r="G2925" t="s">
        <v>2841</v>
      </c>
      <c r="H2925" t="s">
        <v>68</v>
      </c>
      <c r="I2925" t="s">
        <v>54</v>
      </c>
      <c r="J2925" t="s">
        <v>909</v>
      </c>
      <c r="K2925" t="s">
        <v>265</v>
      </c>
      <c r="L2925">
        <v>48234</v>
      </c>
      <c r="M2925" t="s">
        <v>132</v>
      </c>
      <c r="N2925" t="s">
        <v>3279</v>
      </c>
      <c r="O2925" t="s">
        <v>73</v>
      </c>
      <c r="P2925" t="s">
        <v>296</v>
      </c>
      <c r="Q2925" t="s">
        <v>590</v>
      </c>
      <c r="R2925" s="19">
        <v>6.08</v>
      </c>
      <c r="S2925" s="17">
        <v>1</v>
      </c>
      <c r="T2925" s="20">
        <v>0</v>
      </c>
      <c r="U2925" s="19">
        <v>3.04</v>
      </c>
      <c r="V2925" s="20">
        <f t="shared" si="225"/>
        <v>0.5</v>
      </c>
      <c r="W2925" s="17">
        <f t="shared" si="226"/>
        <v>2014</v>
      </c>
      <c r="X2925" t="str">
        <f t="shared" si="227"/>
        <v>Jun-2014</v>
      </c>
      <c r="Y2925" s="17">
        <f t="shared" si="228"/>
        <v>6</v>
      </c>
      <c r="Z2925" t="str">
        <f t="shared" si="229"/>
        <v>0% (No Discount)</v>
      </c>
      <c r="AA2925" s="17">
        <f>IF(COUNTIF($B$2:B2925,B2925)=1,1,0)</f>
        <v>1</v>
      </c>
      <c r="AB2925" s="17">
        <f>IF(COUNTIF($F$2:F2925,F2925)=1,1,0)</f>
        <v>0</v>
      </c>
    </row>
    <row r="2926" spans="1:28" x14ac:dyDescent="0.2">
      <c r="A2926" s="17">
        <v>2925</v>
      </c>
      <c r="B2926" t="s">
        <v>6150</v>
      </c>
      <c r="C2926" s="18">
        <v>41884</v>
      </c>
      <c r="D2926" s="18">
        <v>41887</v>
      </c>
      <c r="E2926" t="s">
        <v>215</v>
      </c>
      <c r="F2926" t="s">
        <v>5259</v>
      </c>
      <c r="G2926" t="s">
        <v>5260</v>
      </c>
      <c r="H2926" t="s">
        <v>53</v>
      </c>
      <c r="I2926" t="s">
        <v>54</v>
      </c>
      <c r="J2926" t="s">
        <v>4139</v>
      </c>
      <c r="K2926" t="s">
        <v>294</v>
      </c>
      <c r="L2926">
        <v>13601</v>
      </c>
      <c r="M2926" t="s">
        <v>175</v>
      </c>
      <c r="N2926" t="s">
        <v>3717</v>
      </c>
      <c r="O2926" t="s">
        <v>73</v>
      </c>
      <c r="P2926" t="s">
        <v>105</v>
      </c>
      <c r="Q2926" t="s">
        <v>3718</v>
      </c>
      <c r="R2926" s="19">
        <v>19.899999999999999</v>
      </c>
      <c r="S2926" s="17">
        <v>1</v>
      </c>
      <c r="T2926" s="20">
        <v>0</v>
      </c>
      <c r="U2926" s="19">
        <v>8.9550000000000001</v>
      </c>
      <c r="V2926" s="20">
        <f t="shared" si="225"/>
        <v>0.45</v>
      </c>
      <c r="W2926" s="17">
        <f t="shared" si="226"/>
        <v>2014</v>
      </c>
      <c r="X2926" t="str">
        <f t="shared" si="227"/>
        <v>Sep-2014</v>
      </c>
      <c r="Y2926" s="17">
        <f t="shared" si="228"/>
        <v>3</v>
      </c>
      <c r="Z2926" t="str">
        <f t="shared" si="229"/>
        <v>0% (No Discount)</v>
      </c>
      <c r="AA2926" s="17">
        <f>IF(COUNTIF($B$2:B2926,B2926)=1,1,0)</f>
        <v>1</v>
      </c>
      <c r="AB2926" s="17">
        <f>IF(COUNTIF($F$2:F2926,F2926)=1,1,0)</f>
        <v>0</v>
      </c>
    </row>
    <row r="2927" spans="1:28" x14ac:dyDescent="0.2">
      <c r="A2927" s="17">
        <v>2926</v>
      </c>
      <c r="B2927" t="s">
        <v>6150</v>
      </c>
      <c r="C2927" s="18">
        <v>41884</v>
      </c>
      <c r="D2927" s="18">
        <v>41887</v>
      </c>
      <c r="E2927" t="s">
        <v>215</v>
      </c>
      <c r="F2927" t="s">
        <v>5259</v>
      </c>
      <c r="G2927" t="s">
        <v>5260</v>
      </c>
      <c r="H2927" t="s">
        <v>53</v>
      </c>
      <c r="I2927" t="s">
        <v>54</v>
      </c>
      <c r="J2927" t="s">
        <v>4139</v>
      </c>
      <c r="K2927" t="s">
        <v>294</v>
      </c>
      <c r="L2927">
        <v>13601</v>
      </c>
      <c r="M2927" t="s">
        <v>175</v>
      </c>
      <c r="N2927" t="s">
        <v>6151</v>
      </c>
      <c r="O2927" t="s">
        <v>59</v>
      </c>
      <c r="P2927" t="s">
        <v>92</v>
      </c>
      <c r="Q2927" t="s">
        <v>6152</v>
      </c>
      <c r="R2927" s="19">
        <v>70.709999999999994</v>
      </c>
      <c r="S2927" s="17">
        <v>1</v>
      </c>
      <c r="T2927" s="20">
        <v>0</v>
      </c>
      <c r="U2927" s="19">
        <v>4.9497</v>
      </c>
      <c r="V2927" s="20">
        <f t="shared" si="225"/>
        <v>7.0000000000000007E-2</v>
      </c>
      <c r="W2927" s="17">
        <f t="shared" si="226"/>
        <v>2014</v>
      </c>
      <c r="X2927" t="str">
        <f t="shared" si="227"/>
        <v>Sep-2014</v>
      </c>
      <c r="Y2927" s="17">
        <f t="shared" si="228"/>
        <v>3</v>
      </c>
      <c r="Z2927" t="str">
        <f t="shared" si="229"/>
        <v>0% (No Discount)</v>
      </c>
      <c r="AA2927" s="17">
        <f>IF(COUNTIF($B$2:B2927,B2927)=1,1,0)</f>
        <v>0</v>
      </c>
      <c r="AB2927" s="17">
        <f>IF(COUNTIF($F$2:F2927,F2927)=1,1,0)</f>
        <v>0</v>
      </c>
    </row>
    <row r="2928" spans="1:28" x14ac:dyDescent="0.2">
      <c r="A2928" s="17">
        <v>2927</v>
      </c>
      <c r="B2928" t="s">
        <v>6153</v>
      </c>
      <c r="C2928" s="18">
        <v>42926</v>
      </c>
      <c r="D2928" s="18">
        <v>42930</v>
      </c>
      <c r="E2928" t="s">
        <v>50</v>
      </c>
      <c r="F2928" t="s">
        <v>6154</v>
      </c>
      <c r="G2928" t="s">
        <v>6155</v>
      </c>
      <c r="H2928" t="s">
        <v>53</v>
      </c>
      <c r="I2928" t="s">
        <v>54</v>
      </c>
      <c r="J2928" t="s">
        <v>524</v>
      </c>
      <c r="K2928" t="s">
        <v>1302</v>
      </c>
      <c r="L2928">
        <v>31907</v>
      </c>
      <c r="M2928" t="s">
        <v>57</v>
      </c>
      <c r="N2928" t="s">
        <v>6118</v>
      </c>
      <c r="O2928" t="s">
        <v>59</v>
      </c>
      <c r="P2928" t="s">
        <v>92</v>
      </c>
      <c r="Q2928" t="s">
        <v>6119</v>
      </c>
      <c r="R2928" s="19">
        <v>18.84</v>
      </c>
      <c r="S2928" s="17">
        <v>3</v>
      </c>
      <c r="T2928" s="20">
        <v>0</v>
      </c>
      <c r="U2928" s="19">
        <v>7.9127999999999998</v>
      </c>
      <c r="V2928" s="20">
        <f t="shared" si="225"/>
        <v>0.42</v>
      </c>
      <c r="W2928" s="17">
        <f t="shared" si="226"/>
        <v>2017</v>
      </c>
      <c r="X2928" t="str">
        <f t="shared" si="227"/>
        <v>Jul-2017</v>
      </c>
      <c r="Y2928" s="17">
        <f t="shared" si="228"/>
        <v>4</v>
      </c>
      <c r="Z2928" t="str">
        <f t="shared" si="229"/>
        <v>0% (No Discount)</v>
      </c>
      <c r="AA2928" s="17">
        <f>IF(COUNTIF($B$2:B2928,B2928)=1,1,0)</f>
        <v>1</v>
      </c>
      <c r="AB2928" s="17">
        <f>IF(COUNTIF($F$2:F2928,F2928)=1,1,0)</f>
        <v>1</v>
      </c>
    </row>
    <row r="2929" spans="1:28" x14ac:dyDescent="0.2">
      <c r="A2929" s="17">
        <v>2928</v>
      </c>
      <c r="B2929" t="s">
        <v>6156</v>
      </c>
      <c r="C2929" s="18">
        <v>42890</v>
      </c>
      <c r="D2929" s="18">
        <v>42896</v>
      </c>
      <c r="E2929" t="s">
        <v>77</v>
      </c>
      <c r="F2929" t="s">
        <v>4947</v>
      </c>
      <c r="G2929" t="s">
        <v>4948</v>
      </c>
      <c r="H2929" t="s">
        <v>53</v>
      </c>
      <c r="I2929" t="s">
        <v>54</v>
      </c>
      <c r="J2929" t="s">
        <v>6157</v>
      </c>
      <c r="K2929" t="s">
        <v>256</v>
      </c>
      <c r="L2929">
        <v>55124</v>
      </c>
      <c r="M2929" t="s">
        <v>132</v>
      </c>
      <c r="N2929" t="s">
        <v>3268</v>
      </c>
      <c r="O2929" t="s">
        <v>73</v>
      </c>
      <c r="P2929" t="s">
        <v>95</v>
      </c>
      <c r="Q2929" t="s">
        <v>3269</v>
      </c>
      <c r="R2929" s="19">
        <v>8.64</v>
      </c>
      <c r="S2929" s="17">
        <v>3</v>
      </c>
      <c r="T2929" s="20">
        <v>0</v>
      </c>
      <c r="U2929" s="19">
        <v>2.5055999999999998</v>
      </c>
      <c r="V2929" s="20">
        <f t="shared" si="225"/>
        <v>0.28999999999999998</v>
      </c>
      <c r="W2929" s="17">
        <f t="shared" si="226"/>
        <v>2017</v>
      </c>
      <c r="X2929" t="str">
        <f t="shared" si="227"/>
        <v>Jun-2017</v>
      </c>
      <c r="Y2929" s="17">
        <f t="shared" si="228"/>
        <v>6</v>
      </c>
      <c r="Z2929" t="str">
        <f t="shared" si="229"/>
        <v>0% (No Discount)</v>
      </c>
      <c r="AA2929" s="17">
        <f>IF(COUNTIF($B$2:B2929,B2929)=1,1,0)</f>
        <v>1</v>
      </c>
      <c r="AB2929" s="17">
        <f>IF(COUNTIF($F$2:F2929,F2929)=1,1,0)</f>
        <v>0</v>
      </c>
    </row>
    <row r="2930" spans="1:28" x14ac:dyDescent="0.2">
      <c r="A2930" s="17">
        <v>2929</v>
      </c>
      <c r="B2930" t="s">
        <v>6158</v>
      </c>
      <c r="C2930" s="18">
        <v>43027</v>
      </c>
      <c r="D2930" s="18">
        <v>43034</v>
      </c>
      <c r="E2930" t="s">
        <v>77</v>
      </c>
      <c r="F2930" t="s">
        <v>2316</v>
      </c>
      <c r="G2930" t="s">
        <v>2317</v>
      </c>
      <c r="H2930" t="s">
        <v>129</v>
      </c>
      <c r="I2930" t="s">
        <v>54</v>
      </c>
      <c r="J2930" t="s">
        <v>2253</v>
      </c>
      <c r="K2930" t="s">
        <v>115</v>
      </c>
      <c r="L2930">
        <v>27217</v>
      </c>
      <c r="M2930" t="s">
        <v>57</v>
      </c>
      <c r="N2930" t="s">
        <v>1285</v>
      </c>
      <c r="O2930" t="s">
        <v>73</v>
      </c>
      <c r="P2930" t="s">
        <v>102</v>
      </c>
      <c r="Q2930" t="s">
        <v>1286</v>
      </c>
      <c r="R2930" s="19">
        <v>1633.1880000000001</v>
      </c>
      <c r="S2930" s="17">
        <v>4</v>
      </c>
      <c r="T2930" s="20">
        <v>0.7</v>
      </c>
      <c r="U2930" s="19">
        <v>-1306.5504000000001</v>
      </c>
      <c r="V2930" s="20">
        <f t="shared" si="225"/>
        <v>-0.8</v>
      </c>
      <c r="W2930" s="17">
        <f t="shared" si="226"/>
        <v>2017</v>
      </c>
      <c r="X2930" t="str">
        <f t="shared" si="227"/>
        <v>Oct-2017</v>
      </c>
      <c r="Y2930" s="17">
        <f t="shared" si="228"/>
        <v>7</v>
      </c>
      <c r="Z2930" t="str">
        <f t="shared" si="229"/>
        <v>Over 50%</v>
      </c>
      <c r="AA2930" s="17">
        <f>IF(COUNTIF($B$2:B2930,B2930)=1,1,0)</f>
        <v>1</v>
      </c>
      <c r="AB2930" s="17">
        <f>IF(COUNTIF($F$2:F2930,F2930)=1,1,0)</f>
        <v>0</v>
      </c>
    </row>
    <row r="2931" spans="1:28" x14ac:dyDescent="0.2">
      <c r="A2931" s="17">
        <v>2930</v>
      </c>
      <c r="B2931" t="s">
        <v>6159</v>
      </c>
      <c r="C2931" s="18">
        <v>43057</v>
      </c>
      <c r="D2931" s="18">
        <v>43063</v>
      </c>
      <c r="E2931" t="s">
        <v>77</v>
      </c>
      <c r="F2931" t="s">
        <v>3951</v>
      </c>
      <c r="G2931" t="s">
        <v>3952</v>
      </c>
      <c r="H2931" t="s">
        <v>129</v>
      </c>
      <c r="I2931" t="s">
        <v>54</v>
      </c>
      <c r="J2931" t="s">
        <v>861</v>
      </c>
      <c r="K2931" t="s">
        <v>265</v>
      </c>
      <c r="L2931">
        <v>48601</v>
      </c>
      <c r="M2931" t="s">
        <v>132</v>
      </c>
      <c r="N2931" t="s">
        <v>2480</v>
      </c>
      <c r="O2931" t="s">
        <v>59</v>
      </c>
      <c r="P2931" t="s">
        <v>92</v>
      </c>
      <c r="Q2931" t="s">
        <v>2481</v>
      </c>
      <c r="R2931" s="19">
        <v>19.760000000000002</v>
      </c>
      <c r="S2931" s="17">
        <v>4</v>
      </c>
      <c r="T2931" s="20">
        <v>0</v>
      </c>
      <c r="U2931" s="19">
        <v>8.2992000000000008</v>
      </c>
      <c r="V2931" s="20">
        <f t="shared" si="225"/>
        <v>0.42</v>
      </c>
      <c r="W2931" s="17">
        <f t="shared" si="226"/>
        <v>2017</v>
      </c>
      <c r="X2931" t="str">
        <f t="shared" si="227"/>
        <v>Nov-2017</v>
      </c>
      <c r="Y2931" s="17">
        <f t="shared" si="228"/>
        <v>6</v>
      </c>
      <c r="Z2931" t="str">
        <f t="shared" si="229"/>
        <v>0% (No Discount)</v>
      </c>
      <c r="AA2931" s="17">
        <f>IF(COUNTIF($B$2:B2931,B2931)=1,1,0)</f>
        <v>1</v>
      </c>
      <c r="AB2931" s="17">
        <f>IF(COUNTIF($F$2:F2931,F2931)=1,1,0)</f>
        <v>0</v>
      </c>
    </row>
    <row r="2932" spans="1:28" x14ac:dyDescent="0.2">
      <c r="A2932" s="17">
        <v>2931</v>
      </c>
      <c r="B2932" t="s">
        <v>6160</v>
      </c>
      <c r="C2932" s="18">
        <v>42224</v>
      </c>
      <c r="D2932" s="18">
        <v>42224</v>
      </c>
      <c r="E2932" t="s">
        <v>1320</v>
      </c>
      <c r="F2932" t="s">
        <v>5650</v>
      </c>
      <c r="G2932" t="s">
        <v>5651</v>
      </c>
      <c r="H2932" t="s">
        <v>53</v>
      </c>
      <c r="I2932" t="s">
        <v>54</v>
      </c>
      <c r="J2932" t="s">
        <v>154</v>
      </c>
      <c r="K2932" t="s">
        <v>70</v>
      </c>
      <c r="L2932">
        <v>94109</v>
      </c>
      <c r="M2932" t="s">
        <v>71</v>
      </c>
      <c r="N2932" t="s">
        <v>3623</v>
      </c>
      <c r="O2932" t="s">
        <v>73</v>
      </c>
      <c r="P2932" t="s">
        <v>102</v>
      </c>
      <c r="Q2932" t="s">
        <v>3624</v>
      </c>
      <c r="R2932" s="19">
        <v>6.6079999999999997</v>
      </c>
      <c r="S2932" s="17">
        <v>2</v>
      </c>
      <c r="T2932" s="20">
        <v>0.2</v>
      </c>
      <c r="U2932" s="19">
        <v>2.2302</v>
      </c>
      <c r="V2932" s="20">
        <f t="shared" si="225"/>
        <v>0.33750000000000002</v>
      </c>
      <c r="W2932" s="17">
        <f t="shared" si="226"/>
        <v>2015</v>
      </c>
      <c r="X2932" t="str">
        <f t="shared" si="227"/>
        <v>Aug-2015</v>
      </c>
      <c r="Y2932" s="17">
        <f t="shared" si="228"/>
        <v>0</v>
      </c>
      <c r="Z2932" t="str">
        <f t="shared" si="229"/>
        <v>11-20%</v>
      </c>
      <c r="AA2932" s="17">
        <f>IF(COUNTIF($B$2:B2932,B2932)=1,1,0)</f>
        <v>1</v>
      </c>
      <c r="AB2932" s="17">
        <f>IF(COUNTIF($F$2:F2932,F2932)=1,1,0)</f>
        <v>0</v>
      </c>
    </row>
    <row r="2933" spans="1:28" x14ac:dyDescent="0.2">
      <c r="A2933" s="17">
        <v>2932</v>
      </c>
      <c r="B2933" t="s">
        <v>6160</v>
      </c>
      <c r="C2933" s="18">
        <v>42224</v>
      </c>
      <c r="D2933" s="18">
        <v>42224</v>
      </c>
      <c r="E2933" t="s">
        <v>1320</v>
      </c>
      <c r="F2933" t="s">
        <v>5650</v>
      </c>
      <c r="G2933" t="s">
        <v>5651</v>
      </c>
      <c r="H2933" t="s">
        <v>53</v>
      </c>
      <c r="I2933" t="s">
        <v>54</v>
      </c>
      <c r="J2933" t="s">
        <v>154</v>
      </c>
      <c r="K2933" t="s">
        <v>70</v>
      </c>
      <c r="L2933">
        <v>94109</v>
      </c>
      <c r="M2933" t="s">
        <v>71</v>
      </c>
      <c r="N2933" t="s">
        <v>1052</v>
      </c>
      <c r="O2933" t="s">
        <v>73</v>
      </c>
      <c r="P2933" t="s">
        <v>102</v>
      </c>
      <c r="Q2933" t="s">
        <v>1053</v>
      </c>
      <c r="R2933" s="19">
        <v>7.28</v>
      </c>
      <c r="S2933" s="17">
        <v>2</v>
      </c>
      <c r="T2933" s="20">
        <v>0.2</v>
      </c>
      <c r="U2933" s="19">
        <v>2.73</v>
      </c>
      <c r="V2933" s="20">
        <f t="shared" si="225"/>
        <v>0.375</v>
      </c>
      <c r="W2933" s="17">
        <f t="shared" si="226"/>
        <v>2015</v>
      </c>
      <c r="X2933" t="str">
        <f t="shared" si="227"/>
        <v>Aug-2015</v>
      </c>
      <c r="Y2933" s="17">
        <f t="shared" si="228"/>
        <v>0</v>
      </c>
      <c r="Z2933" t="str">
        <f t="shared" si="229"/>
        <v>11-20%</v>
      </c>
      <c r="AA2933" s="17">
        <f>IF(COUNTIF($B$2:B2933,B2933)=1,1,0)</f>
        <v>0</v>
      </c>
      <c r="AB2933" s="17">
        <f>IF(COUNTIF($F$2:F2933,F2933)=1,1,0)</f>
        <v>0</v>
      </c>
    </row>
    <row r="2934" spans="1:28" x14ac:dyDescent="0.2">
      <c r="A2934" s="17">
        <v>2933</v>
      </c>
      <c r="B2934" t="s">
        <v>6160</v>
      </c>
      <c r="C2934" s="18">
        <v>42224</v>
      </c>
      <c r="D2934" s="18">
        <v>42224</v>
      </c>
      <c r="E2934" t="s">
        <v>1320</v>
      </c>
      <c r="F2934" t="s">
        <v>5650</v>
      </c>
      <c r="G2934" t="s">
        <v>5651</v>
      </c>
      <c r="H2934" t="s">
        <v>53</v>
      </c>
      <c r="I2934" t="s">
        <v>54</v>
      </c>
      <c r="J2934" t="s">
        <v>154</v>
      </c>
      <c r="K2934" t="s">
        <v>70</v>
      </c>
      <c r="L2934">
        <v>94109</v>
      </c>
      <c r="M2934" t="s">
        <v>71</v>
      </c>
      <c r="N2934" t="s">
        <v>1310</v>
      </c>
      <c r="O2934" t="s">
        <v>59</v>
      </c>
      <c r="P2934" t="s">
        <v>63</v>
      </c>
      <c r="Q2934" t="s">
        <v>1311</v>
      </c>
      <c r="R2934" s="19">
        <v>144.78399999999999</v>
      </c>
      <c r="S2934" s="17">
        <v>1</v>
      </c>
      <c r="T2934" s="20">
        <v>0.2</v>
      </c>
      <c r="U2934" s="19">
        <v>10.8588</v>
      </c>
      <c r="V2934" s="20">
        <f t="shared" si="225"/>
        <v>7.5000000000000011E-2</v>
      </c>
      <c r="W2934" s="17">
        <f t="shared" si="226"/>
        <v>2015</v>
      </c>
      <c r="X2934" t="str">
        <f t="shared" si="227"/>
        <v>Aug-2015</v>
      </c>
      <c r="Y2934" s="17">
        <f t="shared" si="228"/>
        <v>0</v>
      </c>
      <c r="Z2934" t="str">
        <f t="shared" si="229"/>
        <v>11-20%</v>
      </c>
      <c r="AA2934" s="17">
        <f>IF(COUNTIF($B$2:B2934,B2934)=1,1,0)</f>
        <v>0</v>
      </c>
      <c r="AB2934" s="17">
        <f>IF(COUNTIF($F$2:F2934,F2934)=1,1,0)</f>
        <v>0</v>
      </c>
    </row>
    <row r="2935" spans="1:28" x14ac:dyDescent="0.2">
      <c r="A2935" s="17">
        <v>2934</v>
      </c>
      <c r="B2935" t="s">
        <v>6161</v>
      </c>
      <c r="C2935" s="18">
        <v>42710</v>
      </c>
      <c r="D2935" s="18">
        <v>42716</v>
      </c>
      <c r="E2935" t="s">
        <v>77</v>
      </c>
      <c r="F2935" t="s">
        <v>1910</v>
      </c>
      <c r="G2935" t="s">
        <v>1911</v>
      </c>
      <c r="H2935" t="s">
        <v>53</v>
      </c>
      <c r="I2935" t="s">
        <v>54</v>
      </c>
      <c r="J2935" t="s">
        <v>122</v>
      </c>
      <c r="K2935" t="s">
        <v>123</v>
      </c>
      <c r="L2935">
        <v>98105</v>
      </c>
      <c r="M2935" t="s">
        <v>71</v>
      </c>
      <c r="N2935" t="s">
        <v>3818</v>
      </c>
      <c r="O2935" t="s">
        <v>98</v>
      </c>
      <c r="P2935" t="s">
        <v>99</v>
      </c>
      <c r="Q2935" t="s">
        <v>5740</v>
      </c>
      <c r="R2935" s="19">
        <v>156.792</v>
      </c>
      <c r="S2935" s="17">
        <v>1</v>
      </c>
      <c r="T2935" s="20">
        <v>0.2</v>
      </c>
      <c r="U2935" s="19">
        <v>13.7193</v>
      </c>
      <c r="V2935" s="20">
        <f t="shared" si="225"/>
        <v>8.7500000000000008E-2</v>
      </c>
      <c r="W2935" s="17">
        <f t="shared" si="226"/>
        <v>2016</v>
      </c>
      <c r="X2935" t="str">
        <f t="shared" si="227"/>
        <v>Dec-2016</v>
      </c>
      <c r="Y2935" s="17">
        <f t="shared" si="228"/>
        <v>6</v>
      </c>
      <c r="Z2935" t="str">
        <f t="shared" si="229"/>
        <v>11-20%</v>
      </c>
      <c r="AA2935" s="17">
        <f>IF(COUNTIF($B$2:B2935,B2935)=1,1,0)</f>
        <v>1</v>
      </c>
      <c r="AB2935" s="17">
        <f>IF(COUNTIF($F$2:F2935,F2935)=1,1,0)</f>
        <v>0</v>
      </c>
    </row>
    <row r="2936" spans="1:28" x14ac:dyDescent="0.2">
      <c r="A2936" s="17">
        <v>2935</v>
      </c>
      <c r="B2936" t="s">
        <v>6161</v>
      </c>
      <c r="C2936" s="18">
        <v>42710</v>
      </c>
      <c r="D2936" s="18">
        <v>42716</v>
      </c>
      <c r="E2936" t="s">
        <v>77</v>
      </c>
      <c r="F2936" t="s">
        <v>1910</v>
      </c>
      <c r="G2936" t="s">
        <v>1911</v>
      </c>
      <c r="H2936" t="s">
        <v>53</v>
      </c>
      <c r="I2936" t="s">
        <v>54</v>
      </c>
      <c r="J2936" t="s">
        <v>122</v>
      </c>
      <c r="K2936" t="s">
        <v>123</v>
      </c>
      <c r="L2936">
        <v>98105</v>
      </c>
      <c r="M2936" t="s">
        <v>71</v>
      </c>
      <c r="N2936" t="s">
        <v>5821</v>
      </c>
      <c r="O2936" t="s">
        <v>98</v>
      </c>
      <c r="P2936" t="s">
        <v>99</v>
      </c>
      <c r="Q2936" t="s">
        <v>5822</v>
      </c>
      <c r="R2936" s="19">
        <v>431.976</v>
      </c>
      <c r="S2936" s="17">
        <v>3</v>
      </c>
      <c r="T2936" s="20">
        <v>0.2</v>
      </c>
      <c r="U2936" s="19">
        <v>26.9985</v>
      </c>
      <c r="V2936" s="20">
        <f t="shared" si="225"/>
        <v>6.25E-2</v>
      </c>
      <c r="W2936" s="17">
        <f t="shared" si="226"/>
        <v>2016</v>
      </c>
      <c r="X2936" t="str">
        <f t="shared" si="227"/>
        <v>Dec-2016</v>
      </c>
      <c r="Y2936" s="17">
        <f t="shared" si="228"/>
        <v>6</v>
      </c>
      <c r="Z2936" t="str">
        <f t="shared" si="229"/>
        <v>11-20%</v>
      </c>
      <c r="AA2936" s="17">
        <f>IF(COUNTIF($B$2:B2936,B2936)=1,1,0)</f>
        <v>0</v>
      </c>
      <c r="AB2936" s="17">
        <f>IF(COUNTIF($F$2:F2936,F2936)=1,1,0)</f>
        <v>0</v>
      </c>
    </row>
    <row r="2937" spans="1:28" x14ac:dyDescent="0.2">
      <c r="A2937" s="17">
        <v>2936</v>
      </c>
      <c r="B2937" t="s">
        <v>6161</v>
      </c>
      <c r="C2937" s="18">
        <v>42710</v>
      </c>
      <c r="D2937" s="18">
        <v>42716</v>
      </c>
      <c r="E2937" t="s">
        <v>77</v>
      </c>
      <c r="F2937" t="s">
        <v>1910</v>
      </c>
      <c r="G2937" t="s">
        <v>1911</v>
      </c>
      <c r="H2937" t="s">
        <v>53</v>
      </c>
      <c r="I2937" t="s">
        <v>54</v>
      </c>
      <c r="J2937" t="s">
        <v>122</v>
      </c>
      <c r="K2937" t="s">
        <v>123</v>
      </c>
      <c r="L2937">
        <v>98105</v>
      </c>
      <c r="M2937" t="s">
        <v>71</v>
      </c>
      <c r="N2937" t="s">
        <v>401</v>
      </c>
      <c r="O2937" t="s">
        <v>73</v>
      </c>
      <c r="P2937" t="s">
        <v>200</v>
      </c>
      <c r="Q2937" t="s">
        <v>402</v>
      </c>
      <c r="R2937" s="19">
        <v>35.89</v>
      </c>
      <c r="S2937" s="17">
        <v>1</v>
      </c>
      <c r="T2937" s="20">
        <v>0</v>
      </c>
      <c r="U2937" s="19">
        <v>16.150500000000001</v>
      </c>
      <c r="V2937" s="20">
        <f t="shared" si="225"/>
        <v>0.45</v>
      </c>
      <c r="W2937" s="17">
        <f t="shared" si="226"/>
        <v>2016</v>
      </c>
      <c r="X2937" t="str">
        <f t="shared" si="227"/>
        <v>Dec-2016</v>
      </c>
      <c r="Y2937" s="17">
        <f t="shared" si="228"/>
        <v>6</v>
      </c>
      <c r="Z2937" t="str">
        <f t="shared" si="229"/>
        <v>0% (No Discount)</v>
      </c>
      <c r="AA2937" s="17">
        <f>IF(COUNTIF($B$2:B2937,B2937)=1,1,0)</f>
        <v>0</v>
      </c>
      <c r="AB2937" s="17">
        <f>IF(COUNTIF($F$2:F2937,F2937)=1,1,0)</f>
        <v>0</v>
      </c>
    </row>
    <row r="2938" spans="1:28" x14ac:dyDescent="0.2">
      <c r="A2938" s="17">
        <v>2937</v>
      </c>
      <c r="B2938" t="s">
        <v>6161</v>
      </c>
      <c r="C2938" s="18">
        <v>42710</v>
      </c>
      <c r="D2938" s="18">
        <v>42716</v>
      </c>
      <c r="E2938" t="s">
        <v>77</v>
      </c>
      <c r="F2938" t="s">
        <v>1910</v>
      </c>
      <c r="G2938" t="s">
        <v>1911</v>
      </c>
      <c r="H2938" t="s">
        <v>53</v>
      </c>
      <c r="I2938" t="s">
        <v>54</v>
      </c>
      <c r="J2938" t="s">
        <v>122</v>
      </c>
      <c r="K2938" t="s">
        <v>123</v>
      </c>
      <c r="L2938">
        <v>98105</v>
      </c>
      <c r="M2938" t="s">
        <v>71</v>
      </c>
      <c r="N2938" t="s">
        <v>2649</v>
      </c>
      <c r="O2938" t="s">
        <v>73</v>
      </c>
      <c r="P2938" t="s">
        <v>102</v>
      </c>
      <c r="Q2938" t="s">
        <v>2650</v>
      </c>
      <c r="R2938" s="19">
        <v>47.207999999999998</v>
      </c>
      <c r="S2938" s="17">
        <v>7</v>
      </c>
      <c r="T2938" s="20">
        <v>0.2</v>
      </c>
      <c r="U2938" s="19">
        <v>15.342599999999999</v>
      </c>
      <c r="V2938" s="20">
        <f t="shared" si="225"/>
        <v>0.32500000000000001</v>
      </c>
      <c r="W2938" s="17">
        <f t="shared" si="226"/>
        <v>2016</v>
      </c>
      <c r="X2938" t="str">
        <f t="shared" si="227"/>
        <v>Dec-2016</v>
      </c>
      <c r="Y2938" s="17">
        <f t="shared" si="228"/>
        <v>6</v>
      </c>
      <c r="Z2938" t="str">
        <f t="shared" si="229"/>
        <v>11-20%</v>
      </c>
      <c r="AA2938" s="17">
        <f>IF(COUNTIF($B$2:B2938,B2938)=1,1,0)</f>
        <v>0</v>
      </c>
      <c r="AB2938" s="17">
        <f>IF(COUNTIF($F$2:F2938,F2938)=1,1,0)</f>
        <v>0</v>
      </c>
    </row>
    <row r="2939" spans="1:28" x14ac:dyDescent="0.2">
      <c r="A2939" s="17">
        <v>2938</v>
      </c>
      <c r="B2939" t="s">
        <v>6161</v>
      </c>
      <c r="C2939" s="18">
        <v>42710</v>
      </c>
      <c r="D2939" s="18">
        <v>42716</v>
      </c>
      <c r="E2939" t="s">
        <v>77</v>
      </c>
      <c r="F2939" t="s">
        <v>1910</v>
      </c>
      <c r="G2939" t="s">
        <v>1911</v>
      </c>
      <c r="H2939" t="s">
        <v>53</v>
      </c>
      <c r="I2939" t="s">
        <v>54</v>
      </c>
      <c r="J2939" t="s">
        <v>122</v>
      </c>
      <c r="K2939" t="s">
        <v>123</v>
      </c>
      <c r="L2939">
        <v>98105</v>
      </c>
      <c r="M2939" t="s">
        <v>71</v>
      </c>
      <c r="N2939" t="s">
        <v>597</v>
      </c>
      <c r="O2939" t="s">
        <v>73</v>
      </c>
      <c r="P2939" t="s">
        <v>117</v>
      </c>
      <c r="Q2939" t="s">
        <v>598</v>
      </c>
      <c r="R2939" s="19">
        <v>248.08</v>
      </c>
      <c r="S2939" s="17">
        <v>7</v>
      </c>
      <c r="T2939" s="20">
        <v>0</v>
      </c>
      <c r="U2939" s="19">
        <v>116.5976</v>
      </c>
      <c r="V2939" s="20">
        <f t="shared" si="225"/>
        <v>0.47</v>
      </c>
      <c r="W2939" s="17">
        <f t="shared" si="226"/>
        <v>2016</v>
      </c>
      <c r="X2939" t="str">
        <f t="shared" si="227"/>
        <v>Dec-2016</v>
      </c>
      <c r="Y2939" s="17">
        <f t="shared" si="228"/>
        <v>6</v>
      </c>
      <c r="Z2939" t="str">
        <f t="shared" si="229"/>
        <v>0% (No Discount)</v>
      </c>
      <c r="AA2939" s="17">
        <f>IF(COUNTIF($B$2:B2939,B2939)=1,1,0)</f>
        <v>0</v>
      </c>
      <c r="AB2939" s="17">
        <f>IF(COUNTIF($F$2:F2939,F2939)=1,1,0)</f>
        <v>0</v>
      </c>
    </row>
    <row r="2940" spans="1:28" x14ac:dyDescent="0.2">
      <c r="A2940" s="17">
        <v>2939</v>
      </c>
      <c r="B2940" t="s">
        <v>6161</v>
      </c>
      <c r="C2940" s="18">
        <v>42710</v>
      </c>
      <c r="D2940" s="18">
        <v>42716</v>
      </c>
      <c r="E2940" t="s">
        <v>77</v>
      </c>
      <c r="F2940" t="s">
        <v>1910</v>
      </c>
      <c r="G2940" t="s">
        <v>1911</v>
      </c>
      <c r="H2940" t="s">
        <v>53</v>
      </c>
      <c r="I2940" t="s">
        <v>54</v>
      </c>
      <c r="J2940" t="s">
        <v>122</v>
      </c>
      <c r="K2940" t="s">
        <v>123</v>
      </c>
      <c r="L2940">
        <v>98105</v>
      </c>
      <c r="M2940" t="s">
        <v>71</v>
      </c>
      <c r="N2940" t="s">
        <v>347</v>
      </c>
      <c r="O2940" t="s">
        <v>73</v>
      </c>
      <c r="P2940" t="s">
        <v>117</v>
      </c>
      <c r="Q2940" t="s">
        <v>348</v>
      </c>
      <c r="R2940" s="19">
        <v>189.7</v>
      </c>
      <c r="S2940" s="17">
        <v>5</v>
      </c>
      <c r="T2940" s="20">
        <v>0</v>
      </c>
      <c r="U2940" s="19">
        <v>89.159000000000006</v>
      </c>
      <c r="V2940" s="20">
        <f t="shared" si="225"/>
        <v>0.47000000000000008</v>
      </c>
      <c r="W2940" s="17">
        <f t="shared" si="226"/>
        <v>2016</v>
      </c>
      <c r="X2940" t="str">
        <f t="shared" si="227"/>
        <v>Dec-2016</v>
      </c>
      <c r="Y2940" s="17">
        <f t="shared" si="228"/>
        <v>6</v>
      </c>
      <c r="Z2940" t="str">
        <f t="shared" si="229"/>
        <v>0% (No Discount)</v>
      </c>
      <c r="AA2940" s="17">
        <f>IF(COUNTIF($B$2:B2940,B2940)=1,1,0)</f>
        <v>0</v>
      </c>
      <c r="AB2940" s="17">
        <f>IF(COUNTIF($F$2:F2940,F2940)=1,1,0)</f>
        <v>0</v>
      </c>
    </row>
    <row r="2941" spans="1:28" x14ac:dyDescent="0.2">
      <c r="A2941" s="17">
        <v>2940</v>
      </c>
      <c r="B2941" t="s">
        <v>6161</v>
      </c>
      <c r="C2941" s="18">
        <v>42710</v>
      </c>
      <c r="D2941" s="18">
        <v>42716</v>
      </c>
      <c r="E2941" t="s">
        <v>77</v>
      </c>
      <c r="F2941" t="s">
        <v>1910</v>
      </c>
      <c r="G2941" t="s">
        <v>1911</v>
      </c>
      <c r="H2941" t="s">
        <v>53</v>
      </c>
      <c r="I2941" t="s">
        <v>54</v>
      </c>
      <c r="J2941" t="s">
        <v>122</v>
      </c>
      <c r="K2941" t="s">
        <v>123</v>
      </c>
      <c r="L2941">
        <v>98105</v>
      </c>
      <c r="M2941" t="s">
        <v>71</v>
      </c>
      <c r="N2941" t="s">
        <v>1756</v>
      </c>
      <c r="O2941" t="s">
        <v>73</v>
      </c>
      <c r="P2941" t="s">
        <v>102</v>
      </c>
      <c r="Q2941" t="s">
        <v>1757</v>
      </c>
      <c r="R2941" s="19">
        <v>59.808</v>
      </c>
      <c r="S2941" s="17">
        <v>3</v>
      </c>
      <c r="T2941" s="20">
        <v>0.2</v>
      </c>
      <c r="U2941" s="19">
        <v>19.4376</v>
      </c>
      <c r="V2941" s="20">
        <f t="shared" si="225"/>
        <v>0.32500000000000001</v>
      </c>
      <c r="W2941" s="17">
        <f t="shared" si="226"/>
        <v>2016</v>
      </c>
      <c r="X2941" t="str">
        <f t="shared" si="227"/>
        <v>Dec-2016</v>
      </c>
      <c r="Y2941" s="17">
        <f t="shared" si="228"/>
        <v>6</v>
      </c>
      <c r="Z2941" t="str">
        <f t="shared" si="229"/>
        <v>11-20%</v>
      </c>
      <c r="AA2941" s="17">
        <f>IF(COUNTIF($B$2:B2941,B2941)=1,1,0)</f>
        <v>0</v>
      </c>
      <c r="AB2941" s="17">
        <f>IF(COUNTIF($F$2:F2941,F2941)=1,1,0)</f>
        <v>0</v>
      </c>
    </row>
    <row r="2942" spans="1:28" x14ac:dyDescent="0.2">
      <c r="A2942" s="17">
        <v>2941</v>
      </c>
      <c r="B2942" t="s">
        <v>6162</v>
      </c>
      <c r="C2942" s="18">
        <v>42819</v>
      </c>
      <c r="D2942" s="18">
        <v>42825</v>
      </c>
      <c r="E2942" t="s">
        <v>77</v>
      </c>
      <c r="F2942" t="s">
        <v>2141</v>
      </c>
      <c r="G2942" t="s">
        <v>2142</v>
      </c>
      <c r="H2942" t="s">
        <v>68</v>
      </c>
      <c r="I2942" t="s">
        <v>54</v>
      </c>
      <c r="J2942" t="s">
        <v>2581</v>
      </c>
      <c r="K2942" t="s">
        <v>141</v>
      </c>
      <c r="L2942">
        <v>53209</v>
      </c>
      <c r="M2942" t="s">
        <v>132</v>
      </c>
      <c r="N2942" t="s">
        <v>6163</v>
      </c>
      <c r="O2942" t="s">
        <v>59</v>
      </c>
      <c r="P2942" t="s">
        <v>63</v>
      </c>
      <c r="Q2942" t="s">
        <v>6164</v>
      </c>
      <c r="R2942" s="19">
        <v>90.99</v>
      </c>
      <c r="S2942" s="17">
        <v>1</v>
      </c>
      <c r="T2942" s="20">
        <v>0</v>
      </c>
      <c r="U2942" s="19">
        <v>14.558400000000001</v>
      </c>
      <c r="V2942" s="20">
        <f t="shared" si="225"/>
        <v>0.16</v>
      </c>
      <c r="W2942" s="17">
        <f t="shared" si="226"/>
        <v>2017</v>
      </c>
      <c r="X2942" t="str">
        <f t="shared" si="227"/>
        <v>Mar-2017</v>
      </c>
      <c r="Y2942" s="17">
        <f t="shared" si="228"/>
        <v>6</v>
      </c>
      <c r="Z2942" t="str">
        <f t="shared" si="229"/>
        <v>0% (No Discount)</v>
      </c>
      <c r="AA2942" s="17">
        <f>IF(COUNTIF($B$2:B2942,B2942)=1,1,0)</f>
        <v>1</v>
      </c>
      <c r="AB2942" s="17">
        <f>IF(COUNTIF($F$2:F2942,F2942)=1,1,0)</f>
        <v>0</v>
      </c>
    </row>
    <row r="2943" spans="1:28" x14ac:dyDescent="0.2">
      <c r="A2943" s="17">
        <v>2942</v>
      </c>
      <c r="B2943" t="s">
        <v>6162</v>
      </c>
      <c r="C2943" s="18">
        <v>42819</v>
      </c>
      <c r="D2943" s="18">
        <v>42825</v>
      </c>
      <c r="E2943" t="s">
        <v>77</v>
      </c>
      <c r="F2943" t="s">
        <v>2141</v>
      </c>
      <c r="G2943" t="s">
        <v>2142</v>
      </c>
      <c r="H2943" t="s">
        <v>68</v>
      </c>
      <c r="I2943" t="s">
        <v>54</v>
      </c>
      <c r="J2943" t="s">
        <v>2581</v>
      </c>
      <c r="K2943" t="s">
        <v>141</v>
      </c>
      <c r="L2943">
        <v>53209</v>
      </c>
      <c r="M2943" t="s">
        <v>132</v>
      </c>
      <c r="N2943" t="s">
        <v>2509</v>
      </c>
      <c r="O2943" t="s">
        <v>59</v>
      </c>
      <c r="P2943" t="s">
        <v>63</v>
      </c>
      <c r="Q2943" t="s">
        <v>2510</v>
      </c>
      <c r="R2943" s="19">
        <v>1526.56</v>
      </c>
      <c r="S2943" s="17">
        <v>7</v>
      </c>
      <c r="T2943" s="20">
        <v>0</v>
      </c>
      <c r="U2943" s="19">
        <v>427.43680000000001</v>
      </c>
      <c r="V2943" s="20">
        <f t="shared" si="225"/>
        <v>0.28000000000000003</v>
      </c>
      <c r="W2943" s="17">
        <f t="shared" si="226"/>
        <v>2017</v>
      </c>
      <c r="X2943" t="str">
        <f t="shared" si="227"/>
        <v>Mar-2017</v>
      </c>
      <c r="Y2943" s="17">
        <f t="shared" si="228"/>
        <v>6</v>
      </c>
      <c r="Z2943" t="str">
        <f t="shared" si="229"/>
        <v>0% (No Discount)</v>
      </c>
      <c r="AA2943" s="17">
        <f>IF(COUNTIF($B$2:B2943,B2943)=1,1,0)</f>
        <v>0</v>
      </c>
      <c r="AB2943" s="17">
        <f>IF(COUNTIF($F$2:F2943,F2943)=1,1,0)</f>
        <v>0</v>
      </c>
    </row>
    <row r="2944" spans="1:28" x14ac:dyDescent="0.2">
      <c r="A2944" s="17">
        <v>2943</v>
      </c>
      <c r="B2944" t="s">
        <v>6162</v>
      </c>
      <c r="C2944" s="18">
        <v>42819</v>
      </c>
      <c r="D2944" s="18">
        <v>42825</v>
      </c>
      <c r="E2944" t="s">
        <v>77</v>
      </c>
      <c r="F2944" t="s">
        <v>2141</v>
      </c>
      <c r="G2944" t="s">
        <v>2142</v>
      </c>
      <c r="H2944" t="s">
        <v>68</v>
      </c>
      <c r="I2944" t="s">
        <v>54</v>
      </c>
      <c r="J2944" t="s">
        <v>2581</v>
      </c>
      <c r="K2944" t="s">
        <v>141</v>
      </c>
      <c r="L2944">
        <v>53209</v>
      </c>
      <c r="M2944" t="s">
        <v>132</v>
      </c>
      <c r="N2944" t="s">
        <v>3221</v>
      </c>
      <c r="O2944" t="s">
        <v>59</v>
      </c>
      <c r="P2944" t="s">
        <v>63</v>
      </c>
      <c r="Q2944" t="s">
        <v>3222</v>
      </c>
      <c r="R2944" s="19">
        <v>368.97</v>
      </c>
      <c r="S2944" s="17">
        <v>3</v>
      </c>
      <c r="T2944" s="20">
        <v>0</v>
      </c>
      <c r="U2944" s="19">
        <v>40.5867</v>
      </c>
      <c r="V2944" s="20">
        <f t="shared" si="225"/>
        <v>0.10999999999999999</v>
      </c>
      <c r="W2944" s="17">
        <f t="shared" si="226"/>
        <v>2017</v>
      </c>
      <c r="X2944" t="str">
        <f t="shared" si="227"/>
        <v>Mar-2017</v>
      </c>
      <c r="Y2944" s="17">
        <f t="shared" si="228"/>
        <v>6</v>
      </c>
      <c r="Z2944" t="str">
        <f t="shared" si="229"/>
        <v>0% (No Discount)</v>
      </c>
      <c r="AA2944" s="17">
        <f>IF(COUNTIF($B$2:B2944,B2944)=1,1,0)</f>
        <v>0</v>
      </c>
      <c r="AB2944" s="17">
        <f>IF(COUNTIF($F$2:F2944,F2944)=1,1,0)</f>
        <v>0</v>
      </c>
    </row>
    <row r="2945" spans="1:28" x14ac:dyDescent="0.2">
      <c r="A2945" s="17">
        <v>2944</v>
      </c>
      <c r="B2945" t="s">
        <v>6165</v>
      </c>
      <c r="C2945" s="18">
        <v>43058</v>
      </c>
      <c r="D2945" s="18">
        <v>43063</v>
      </c>
      <c r="E2945" t="s">
        <v>77</v>
      </c>
      <c r="F2945" t="s">
        <v>4206</v>
      </c>
      <c r="G2945" t="s">
        <v>4207</v>
      </c>
      <c r="H2945" t="s">
        <v>53</v>
      </c>
      <c r="I2945" t="s">
        <v>54</v>
      </c>
      <c r="J2945" t="s">
        <v>69</v>
      </c>
      <c r="K2945" t="s">
        <v>70</v>
      </c>
      <c r="L2945">
        <v>90049</v>
      </c>
      <c r="M2945" t="s">
        <v>71</v>
      </c>
      <c r="N2945" t="s">
        <v>1223</v>
      </c>
      <c r="O2945" t="s">
        <v>73</v>
      </c>
      <c r="P2945" t="s">
        <v>86</v>
      </c>
      <c r="Q2945" t="s">
        <v>1224</v>
      </c>
      <c r="R2945" s="19">
        <v>305.01</v>
      </c>
      <c r="S2945" s="17">
        <v>9</v>
      </c>
      <c r="T2945" s="20">
        <v>0</v>
      </c>
      <c r="U2945" s="19">
        <v>76.252499999999998</v>
      </c>
      <c r="V2945" s="20">
        <f t="shared" si="225"/>
        <v>0.25</v>
      </c>
      <c r="W2945" s="17">
        <f t="shared" si="226"/>
        <v>2017</v>
      </c>
      <c r="X2945" t="str">
        <f t="shared" si="227"/>
        <v>Nov-2017</v>
      </c>
      <c r="Y2945" s="17">
        <f t="shared" si="228"/>
        <v>5</v>
      </c>
      <c r="Z2945" t="str">
        <f t="shared" si="229"/>
        <v>0% (No Discount)</v>
      </c>
      <c r="AA2945" s="17">
        <f>IF(COUNTIF($B$2:B2945,B2945)=1,1,0)</f>
        <v>1</v>
      </c>
      <c r="AB2945" s="17">
        <f>IF(COUNTIF($F$2:F2945,F2945)=1,1,0)</f>
        <v>0</v>
      </c>
    </row>
    <row r="2946" spans="1:28" x14ac:dyDescent="0.2">
      <c r="A2946" s="17">
        <v>2945</v>
      </c>
      <c r="B2946" t="s">
        <v>6165</v>
      </c>
      <c r="C2946" s="18">
        <v>43058</v>
      </c>
      <c r="D2946" s="18">
        <v>43063</v>
      </c>
      <c r="E2946" t="s">
        <v>77</v>
      </c>
      <c r="F2946" t="s">
        <v>4206</v>
      </c>
      <c r="G2946" t="s">
        <v>4207</v>
      </c>
      <c r="H2946" t="s">
        <v>53</v>
      </c>
      <c r="I2946" t="s">
        <v>54</v>
      </c>
      <c r="J2946" t="s">
        <v>69</v>
      </c>
      <c r="K2946" t="s">
        <v>70</v>
      </c>
      <c r="L2946">
        <v>90049</v>
      </c>
      <c r="M2946" t="s">
        <v>71</v>
      </c>
      <c r="N2946" t="s">
        <v>6166</v>
      </c>
      <c r="O2946" t="s">
        <v>59</v>
      </c>
      <c r="P2946" t="s">
        <v>92</v>
      </c>
      <c r="Q2946" t="s">
        <v>6167</v>
      </c>
      <c r="R2946" s="19">
        <v>18.7</v>
      </c>
      <c r="S2946" s="17">
        <v>1</v>
      </c>
      <c r="T2946" s="20">
        <v>0</v>
      </c>
      <c r="U2946" s="19">
        <v>7.1059999999999999</v>
      </c>
      <c r="V2946" s="20">
        <f t="shared" ref="V2946:V3009" si="230">IFERROR(U2946/R2946,0)</f>
        <v>0.38</v>
      </c>
      <c r="W2946" s="17">
        <f t="shared" ref="W2946:W3009" si="231">YEAR(C2946)</f>
        <v>2017</v>
      </c>
      <c r="X2946" t="str">
        <f t="shared" ref="X2946:X3009" si="232">TEXT(C2946,"mmm-yyyy")</f>
        <v>Nov-2017</v>
      </c>
      <c r="Y2946" s="17">
        <f t="shared" ref="Y2946:Y3009" si="233">D2946-C2946</f>
        <v>5</v>
      </c>
      <c r="Z2946" t="str">
        <f t="shared" ref="Z2946:Z3009" si="234">IF(T2946=0,"0% (No Discount)",IF(T2946&lt;=0.1,"1-10%",IF(T2946&lt;=0.2,"11-20%",IF(T2946&lt;=0.3,"21-30%",IF(T2946&lt;=0.4,"31-40%",IF(T2946&lt;=0.5,"41-50%","Over 50%"))))))</f>
        <v>0% (No Discount)</v>
      </c>
      <c r="AA2946" s="17">
        <f>IF(COUNTIF($B$2:B2946,B2946)=1,1,0)</f>
        <v>0</v>
      </c>
      <c r="AB2946" s="17">
        <f>IF(COUNTIF($F$2:F2946,F2946)=1,1,0)</f>
        <v>0</v>
      </c>
    </row>
    <row r="2947" spans="1:28" x14ac:dyDescent="0.2">
      <c r="A2947" s="17">
        <v>2946</v>
      </c>
      <c r="B2947" t="s">
        <v>6168</v>
      </c>
      <c r="C2947" s="18">
        <v>42678</v>
      </c>
      <c r="D2947" s="18">
        <v>42679</v>
      </c>
      <c r="E2947" t="s">
        <v>215</v>
      </c>
      <c r="F2947" t="s">
        <v>2449</v>
      </c>
      <c r="G2947" t="s">
        <v>2450</v>
      </c>
      <c r="H2947" t="s">
        <v>53</v>
      </c>
      <c r="I2947" t="s">
        <v>54</v>
      </c>
      <c r="J2947" t="s">
        <v>154</v>
      </c>
      <c r="K2947" t="s">
        <v>70</v>
      </c>
      <c r="L2947">
        <v>94122</v>
      </c>
      <c r="M2947" t="s">
        <v>71</v>
      </c>
      <c r="N2947" t="s">
        <v>1942</v>
      </c>
      <c r="O2947" t="s">
        <v>59</v>
      </c>
      <c r="P2947" t="s">
        <v>92</v>
      </c>
      <c r="Q2947" t="s">
        <v>1943</v>
      </c>
      <c r="R2947" s="19">
        <v>38.29</v>
      </c>
      <c r="S2947" s="17">
        <v>7</v>
      </c>
      <c r="T2947" s="20">
        <v>0</v>
      </c>
      <c r="U2947" s="19">
        <v>16.464700000000001</v>
      </c>
      <c r="V2947" s="20">
        <f t="shared" si="230"/>
        <v>0.43000000000000005</v>
      </c>
      <c r="W2947" s="17">
        <f t="shared" si="231"/>
        <v>2016</v>
      </c>
      <c r="X2947" t="str">
        <f t="shared" si="232"/>
        <v>Nov-2016</v>
      </c>
      <c r="Y2947" s="17">
        <f t="shared" si="233"/>
        <v>1</v>
      </c>
      <c r="Z2947" t="str">
        <f t="shared" si="234"/>
        <v>0% (No Discount)</v>
      </c>
      <c r="AA2947" s="17">
        <f>IF(COUNTIF($B$2:B2947,B2947)=1,1,0)</f>
        <v>1</v>
      </c>
      <c r="AB2947" s="17">
        <f>IF(COUNTIF($F$2:F2947,F2947)=1,1,0)</f>
        <v>0</v>
      </c>
    </row>
    <row r="2948" spans="1:28" x14ac:dyDescent="0.2">
      <c r="A2948" s="17">
        <v>2947</v>
      </c>
      <c r="B2948" t="s">
        <v>6169</v>
      </c>
      <c r="C2948" s="18">
        <v>43083</v>
      </c>
      <c r="D2948" s="18">
        <v>43087</v>
      </c>
      <c r="E2948" t="s">
        <v>77</v>
      </c>
      <c r="F2948" t="s">
        <v>4118</v>
      </c>
      <c r="G2948" t="s">
        <v>4119</v>
      </c>
      <c r="H2948" t="s">
        <v>129</v>
      </c>
      <c r="I2948" t="s">
        <v>54</v>
      </c>
      <c r="J2948" t="s">
        <v>977</v>
      </c>
      <c r="K2948" t="s">
        <v>70</v>
      </c>
      <c r="L2948">
        <v>92024</v>
      </c>
      <c r="M2948" t="s">
        <v>71</v>
      </c>
      <c r="N2948" t="s">
        <v>6170</v>
      </c>
      <c r="O2948" t="s">
        <v>59</v>
      </c>
      <c r="P2948" t="s">
        <v>92</v>
      </c>
      <c r="Q2948" t="s">
        <v>6171</v>
      </c>
      <c r="R2948" s="19">
        <v>26.25</v>
      </c>
      <c r="S2948" s="17">
        <v>3</v>
      </c>
      <c r="T2948" s="20">
        <v>0</v>
      </c>
      <c r="U2948" s="19">
        <v>11.025</v>
      </c>
      <c r="V2948" s="20">
        <f t="shared" si="230"/>
        <v>0.42000000000000004</v>
      </c>
      <c r="W2948" s="17">
        <f t="shared" si="231"/>
        <v>2017</v>
      </c>
      <c r="X2948" t="str">
        <f t="shared" si="232"/>
        <v>Dec-2017</v>
      </c>
      <c r="Y2948" s="17">
        <f t="shared" si="233"/>
        <v>4</v>
      </c>
      <c r="Z2948" t="str">
        <f t="shared" si="234"/>
        <v>0% (No Discount)</v>
      </c>
      <c r="AA2948" s="17">
        <f>IF(COUNTIF($B$2:B2948,B2948)=1,1,0)</f>
        <v>1</v>
      </c>
      <c r="AB2948" s="17">
        <f>IF(COUNTIF($F$2:F2948,F2948)=1,1,0)</f>
        <v>0</v>
      </c>
    </row>
    <row r="2949" spans="1:28" x14ac:dyDescent="0.2">
      <c r="A2949" s="17">
        <v>2948</v>
      </c>
      <c r="B2949" t="s">
        <v>6169</v>
      </c>
      <c r="C2949" s="18">
        <v>43083</v>
      </c>
      <c r="D2949" s="18">
        <v>43087</v>
      </c>
      <c r="E2949" t="s">
        <v>77</v>
      </c>
      <c r="F2949" t="s">
        <v>4118</v>
      </c>
      <c r="G2949" t="s">
        <v>4119</v>
      </c>
      <c r="H2949" t="s">
        <v>129</v>
      </c>
      <c r="I2949" t="s">
        <v>54</v>
      </c>
      <c r="J2949" t="s">
        <v>977</v>
      </c>
      <c r="K2949" t="s">
        <v>70</v>
      </c>
      <c r="L2949">
        <v>92024</v>
      </c>
      <c r="M2949" t="s">
        <v>71</v>
      </c>
      <c r="N2949" t="s">
        <v>6172</v>
      </c>
      <c r="O2949" t="s">
        <v>73</v>
      </c>
      <c r="P2949" t="s">
        <v>102</v>
      </c>
      <c r="Q2949" t="s">
        <v>6173</v>
      </c>
      <c r="R2949" s="19">
        <v>64.959999999999994</v>
      </c>
      <c r="S2949" s="17">
        <v>14</v>
      </c>
      <c r="T2949" s="20">
        <v>0.2</v>
      </c>
      <c r="U2949" s="19">
        <v>22.736000000000001</v>
      </c>
      <c r="V2949" s="20">
        <f t="shared" si="230"/>
        <v>0.35000000000000003</v>
      </c>
      <c r="W2949" s="17">
        <f t="shared" si="231"/>
        <v>2017</v>
      </c>
      <c r="X2949" t="str">
        <f t="shared" si="232"/>
        <v>Dec-2017</v>
      </c>
      <c r="Y2949" s="17">
        <f t="shared" si="233"/>
        <v>4</v>
      </c>
      <c r="Z2949" t="str">
        <f t="shared" si="234"/>
        <v>11-20%</v>
      </c>
      <c r="AA2949" s="17">
        <f>IF(COUNTIF($B$2:B2949,B2949)=1,1,0)</f>
        <v>0</v>
      </c>
      <c r="AB2949" s="17">
        <f>IF(COUNTIF($F$2:F2949,F2949)=1,1,0)</f>
        <v>0</v>
      </c>
    </row>
    <row r="2950" spans="1:28" x14ac:dyDescent="0.2">
      <c r="A2950" s="17">
        <v>2949</v>
      </c>
      <c r="B2950" t="s">
        <v>6169</v>
      </c>
      <c r="C2950" s="18">
        <v>43083</v>
      </c>
      <c r="D2950" s="18">
        <v>43087</v>
      </c>
      <c r="E2950" t="s">
        <v>77</v>
      </c>
      <c r="F2950" t="s">
        <v>4118</v>
      </c>
      <c r="G2950" t="s">
        <v>4119</v>
      </c>
      <c r="H2950" t="s">
        <v>129</v>
      </c>
      <c r="I2950" t="s">
        <v>54</v>
      </c>
      <c r="J2950" t="s">
        <v>977</v>
      </c>
      <c r="K2950" t="s">
        <v>70</v>
      </c>
      <c r="L2950">
        <v>92024</v>
      </c>
      <c r="M2950" t="s">
        <v>71</v>
      </c>
      <c r="N2950" t="s">
        <v>2990</v>
      </c>
      <c r="O2950" t="s">
        <v>73</v>
      </c>
      <c r="P2950" t="s">
        <v>200</v>
      </c>
      <c r="Q2950" t="s">
        <v>2991</v>
      </c>
      <c r="R2950" s="19">
        <v>43.7</v>
      </c>
      <c r="S2950" s="17">
        <v>5</v>
      </c>
      <c r="T2950" s="20">
        <v>0</v>
      </c>
      <c r="U2950" s="19">
        <v>20.539000000000001</v>
      </c>
      <c r="V2950" s="20">
        <f t="shared" si="230"/>
        <v>0.47000000000000003</v>
      </c>
      <c r="W2950" s="17">
        <f t="shared" si="231"/>
        <v>2017</v>
      </c>
      <c r="X2950" t="str">
        <f t="shared" si="232"/>
        <v>Dec-2017</v>
      </c>
      <c r="Y2950" s="17">
        <f t="shared" si="233"/>
        <v>4</v>
      </c>
      <c r="Z2950" t="str">
        <f t="shared" si="234"/>
        <v>0% (No Discount)</v>
      </c>
      <c r="AA2950" s="17">
        <f>IF(COUNTIF($B$2:B2950,B2950)=1,1,0)</f>
        <v>0</v>
      </c>
      <c r="AB2950" s="17">
        <f>IF(COUNTIF($F$2:F2950,F2950)=1,1,0)</f>
        <v>0</v>
      </c>
    </row>
    <row r="2951" spans="1:28" x14ac:dyDescent="0.2">
      <c r="A2951" s="17">
        <v>2950</v>
      </c>
      <c r="B2951" t="s">
        <v>6174</v>
      </c>
      <c r="C2951" s="18">
        <v>43051</v>
      </c>
      <c r="D2951" s="18">
        <v>43051</v>
      </c>
      <c r="E2951" t="s">
        <v>1320</v>
      </c>
      <c r="F2951" t="s">
        <v>6175</v>
      </c>
      <c r="G2951" t="s">
        <v>6176</v>
      </c>
      <c r="H2951" t="s">
        <v>129</v>
      </c>
      <c r="I2951" t="s">
        <v>54</v>
      </c>
      <c r="J2951" t="s">
        <v>3978</v>
      </c>
      <c r="K2951" t="s">
        <v>337</v>
      </c>
      <c r="L2951">
        <v>85301</v>
      </c>
      <c r="M2951" t="s">
        <v>71</v>
      </c>
      <c r="N2951" t="s">
        <v>873</v>
      </c>
      <c r="O2951" t="s">
        <v>98</v>
      </c>
      <c r="P2951" t="s">
        <v>188</v>
      </c>
      <c r="Q2951" t="s">
        <v>874</v>
      </c>
      <c r="R2951" s="19">
        <v>41.6</v>
      </c>
      <c r="S2951" s="17">
        <v>4</v>
      </c>
      <c r="T2951" s="20">
        <v>0.2</v>
      </c>
      <c r="U2951" s="19">
        <v>13</v>
      </c>
      <c r="V2951" s="20">
        <f t="shared" si="230"/>
        <v>0.3125</v>
      </c>
      <c r="W2951" s="17">
        <f t="shared" si="231"/>
        <v>2017</v>
      </c>
      <c r="X2951" t="str">
        <f t="shared" si="232"/>
        <v>Nov-2017</v>
      </c>
      <c r="Y2951" s="17">
        <f t="shared" si="233"/>
        <v>0</v>
      </c>
      <c r="Z2951" t="str">
        <f t="shared" si="234"/>
        <v>11-20%</v>
      </c>
      <c r="AA2951" s="17">
        <f>IF(COUNTIF($B$2:B2951,B2951)=1,1,0)</f>
        <v>1</v>
      </c>
      <c r="AB2951" s="17">
        <f>IF(COUNTIF($F$2:F2951,F2951)=1,1,0)</f>
        <v>1</v>
      </c>
    </row>
    <row r="2952" spans="1:28" x14ac:dyDescent="0.2">
      <c r="A2952" s="17">
        <v>2951</v>
      </c>
      <c r="B2952" t="s">
        <v>6174</v>
      </c>
      <c r="C2952" s="18">
        <v>43051</v>
      </c>
      <c r="D2952" s="18">
        <v>43051</v>
      </c>
      <c r="E2952" t="s">
        <v>1320</v>
      </c>
      <c r="F2952" t="s">
        <v>6175</v>
      </c>
      <c r="G2952" t="s">
        <v>6176</v>
      </c>
      <c r="H2952" t="s">
        <v>129</v>
      </c>
      <c r="I2952" t="s">
        <v>54</v>
      </c>
      <c r="J2952" t="s">
        <v>3978</v>
      </c>
      <c r="K2952" t="s">
        <v>337</v>
      </c>
      <c r="L2952">
        <v>85301</v>
      </c>
      <c r="M2952" t="s">
        <v>71</v>
      </c>
      <c r="N2952" t="s">
        <v>4896</v>
      </c>
      <c r="O2952" t="s">
        <v>73</v>
      </c>
      <c r="P2952" t="s">
        <v>117</v>
      </c>
      <c r="Q2952" t="s">
        <v>4897</v>
      </c>
      <c r="R2952" s="19">
        <v>23.12</v>
      </c>
      <c r="S2952" s="17">
        <v>5</v>
      </c>
      <c r="T2952" s="20">
        <v>0.2</v>
      </c>
      <c r="U2952" s="19">
        <v>8.3810000000000002</v>
      </c>
      <c r="V2952" s="20">
        <f t="shared" si="230"/>
        <v>0.36249999999999999</v>
      </c>
      <c r="W2952" s="17">
        <f t="shared" si="231"/>
        <v>2017</v>
      </c>
      <c r="X2952" t="str">
        <f t="shared" si="232"/>
        <v>Nov-2017</v>
      </c>
      <c r="Y2952" s="17">
        <f t="shared" si="233"/>
        <v>0</v>
      </c>
      <c r="Z2952" t="str">
        <f t="shared" si="234"/>
        <v>11-20%</v>
      </c>
      <c r="AA2952" s="17">
        <f>IF(COUNTIF($B$2:B2952,B2952)=1,1,0)</f>
        <v>0</v>
      </c>
      <c r="AB2952" s="17">
        <f>IF(COUNTIF($F$2:F2952,F2952)=1,1,0)</f>
        <v>0</v>
      </c>
    </row>
    <row r="2953" spans="1:28" x14ac:dyDescent="0.2">
      <c r="A2953" s="17">
        <v>2952</v>
      </c>
      <c r="B2953" t="s">
        <v>6174</v>
      </c>
      <c r="C2953" s="18">
        <v>43051</v>
      </c>
      <c r="D2953" s="18">
        <v>43051</v>
      </c>
      <c r="E2953" t="s">
        <v>1320</v>
      </c>
      <c r="F2953" t="s">
        <v>6175</v>
      </c>
      <c r="G2953" t="s">
        <v>6176</v>
      </c>
      <c r="H2953" t="s">
        <v>129</v>
      </c>
      <c r="I2953" t="s">
        <v>54</v>
      </c>
      <c r="J2953" t="s">
        <v>3978</v>
      </c>
      <c r="K2953" t="s">
        <v>337</v>
      </c>
      <c r="L2953">
        <v>85301</v>
      </c>
      <c r="M2953" t="s">
        <v>71</v>
      </c>
      <c r="N2953" t="s">
        <v>6177</v>
      </c>
      <c r="O2953" t="s">
        <v>59</v>
      </c>
      <c r="P2953" t="s">
        <v>63</v>
      </c>
      <c r="Q2953" t="s">
        <v>6178</v>
      </c>
      <c r="R2953" s="19">
        <v>113.88800000000001</v>
      </c>
      <c r="S2953" s="17">
        <v>2</v>
      </c>
      <c r="T2953" s="20">
        <v>0.2</v>
      </c>
      <c r="U2953" s="19">
        <v>9.9651999999999994</v>
      </c>
      <c r="V2953" s="20">
        <f t="shared" si="230"/>
        <v>8.7499999999999994E-2</v>
      </c>
      <c r="W2953" s="17">
        <f t="shared" si="231"/>
        <v>2017</v>
      </c>
      <c r="X2953" t="str">
        <f t="shared" si="232"/>
        <v>Nov-2017</v>
      </c>
      <c r="Y2953" s="17">
        <f t="shared" si="233"/>
        <v>0</v>
      </c>
      <c r="Z2953" t="str">
        <f t="shared" si="234"/>
        <v>11-20%</v>
      </c>
      <c r="AA2953" s="17">
        <f>IF(COUNTIF($B$2:B2953,B2953)=1,1,0)</f>
        <v>0</v>
      </c>
      <c r="AB2953" s="17">
        <f>IF(COUNTIF($F$2:F2953,F2953)=1,1,0)</f>
        <v>0</v>
      </c>
    </row>
    <row r="2954" spans="1:28" x14ac:dyDescent="0.2">
      <c r="A2954" s="17">
        <v>2953</v>
      </c>
      <c r="B2954" t="s">
        <v>6174</v>
      </c>
      <c r="C2954" s="18">
        <v>43051</v>
      </c>
      <c r="D2954" s="18">
        <v>43051</v>
      </c>
      <c r="E2954" t="s">
        <v>1320</v>
      </c>
      <c r="F2954" t="s">
        <v>6175</v>
      </c>
      <c r="G2954" t="s">
        <v>6176</v>
      </c>
      <c r="H2954" t="s">
        <v>129</v>
      </c>
      <c r="I2954" t="s">
        <v>54</v>
      </c>
      <c r="J2954" t="s">
        <v>3978</v>
      </c>
      <c r="K2954" t="s">
        <v>337</v>
      </c>
      <c r="L2954">
        <v>85301</v>
      </c>
      <c r="M2954" t="s">
        <v>71</v>
      </c>
      <c r="N2954" t="s">
        <v>6179</v>
      </c>
      <c r="O2954" t="s">
        <v>59</v>
      </c>
      <c r="P2954" t="s">
        <v>92</v>
      </c>
      <c r="Q2954" t="s">
        <v>6180</v>
      </c>
      <c r="R2954" s="19">
        <v>113.568</v>
      </c>
      <c r="S2954" s="17">
        <v>2</v>
      </c>
      <c r="T2954" s="20">
        <v>0.2</v>
      </c>
      <c r="U2954" s="19">
        <v>-5.6783999999999999</v>
      </c>
      <c r="V2954" s="20">
        <f t="shared" si="230"/>
        <v>-0.05</v>
      </c>
      <c r="W2954" s="17">
        <f t="shared" si="231"/>
        <v>2017</v>
      </c>
      <c r="X2954" t="str">
        <f t="shared" si="232"/>
        <v>Nov-2017</v>
      </c>
      <c r="Y2954" s="17">
        <f t="shared" si="233"/>
        <v>0</v>
      </c>
      <c r="Z2954" t="str">
        <f t="shared" si="234"/>
        <v>11-20%</v>
      </c>
      <c r="AA2954" s="17">
        <f>IF(COUNTIF($B$2:B2954,B2954)=1,1,0)</f>
        <v>0</v>
      </c>
      <c r="AB2954" s="17">
        <f>IF(COUNTIF($F$2:F2954,F2954)=1,1,0)</f>
        <v>0</v>
      </c>
    </row>
    <row r="2955" spans="1:28" x14ac:dyDescent="0.2">
      <c r="A2955" s="17">
        <v>2954</v>
      </c>
      <c r="B2955" t="s">
        <v>6174</v>
      </c>
      <c r="C2955" s="18">
        <v>43051</v>
      </c>
      <c r="D2955" s="18">
        <v>43051</v>
      </c>
      <c r="E2955" t="s">
        <v>1320</v>
      </c>
      <c r="F2955" t="s">
        <v>6175</v>
      </c>
      <c r="G2955" t="s">
        <v>6176</v>
      </c>
      <c r="H2955" t="s">
        <v>129</v>
      </c>
      <c r="I2955" t="s">
        <v>54</v>
      </c>
      <c r="J2955" t="s">
        <v>3978</v>
      </c>
      <c r="K2955" t="s">
        <v>337</v>
      </c>
      <c r="L2955">
        <v>85301</v>
      </c>
      <c r="M2955" t="s">
        <v>71</v>
      </c>
      <c r="N2955" t="s">
        <v>1968</v>
      </c>
      <c r="O2955" t="s">
        <v>98</v>
      </c>
      <c r="P2955" t="s">
        <v>99</v>
      </c>
      <c r="Q2955" t="s">
        <v>1969</v>
      </c>
      <c r="R2955" s="19">
        <v>7.92</v>
      </c>
      <c r="S2955" s="17">
        <v>2</v>
      </c>
      <c r="T2955" s="20">
        <v>0.2</v>
      </c>
      <c r="U2955" s="19">
        <v>0.69299999999999995</v>
      </c>
      <c r="V2955" s="20">
        <f t="shared" si="230"/>
        <v>8.7499999999999994E-2</v>
      </c>
      <c r="W2955" s="17">
        <f t="shared" si="231"/>
        <v>2017</v>
      </c>
      <c r="X2955" t="str">
        <f t="shared" si="232"/>
        <v>Nov-2017</v>
      </c>
      <c r="Y2955" s="17">
        <f t="shared" si="233"/>
        <v>0</v>
      </c>
      <c r="Z2955" t="str">
        <f t="shared" si="234"/>
        <v>11-20%</v>
      </c>
      <c r="AA2955" s="17">
        <f>IF(COUNTIF($B$2:B2955,B2955)=1,1,0)</f>
        <v>0</v>
      </c>
      <c r="AB2955" s="17">
        <f>IF(COUNTIF($F$2:F2955,F2955)=1,1,0)</f>
        <v>0</v>
      </c>
    </row>
    <row r="2956" spans="1:28" x14ac:dyDescent="0.2">
      <c r="A2956" s="17">
        <v>2955</v>
      </c>
      <c r="B2956" t="s">
        <v>6174</v>
      </c>
      <c r="C2956" s="18">
        <v>43051</v>
      </c>
      <c r="D2956" s="18">
        <v>43051</v>
      </c>
      <c r="E2956" t="s">
        <v>1320</v>
      </c>
      <c r="F2956" t="s">
        <v>6175</v>
      </c>
      <c r="G2956" t="s">
        <v>6176</v>
      </c>
      <c r="H2956" t="s">
        <v>129</v>
      </c>
      <c r="I2956" t="s">
        <v>54</v>
      </c>
      <c r="J2956" t="s">
        <v>3978</v>
      </c>
      <c r="K2956" t="s">
        <v>337</v>
      </c>
      <c r="L2956">
        <v>85301</v>
      </c>
      <c r="M2956" t="s">
        <v>71</v>
      </c>
      <c r="N2956" t="s">
        <v>6181</v>
      </c>
      <c r="O2956" t="s">
        <v>98</v>
      </c>
      <c r="P2956" t="s">
        <v>99</v>
      </c>
      <c r="Q2956" t="s">
        <v>6182</v>
      </c>
      <c r="R2956" s="19">
        <v>671.98400000000004</v>
      </c>
      <c r="S2956" s="17">
        <v>2</v>
      </c>
      <c r="T2956" s="20">
        <v>0.2</v>
      </c>
      <c r="U2956" s="19">
        <v>50.398800000000001</v>
      </c>
      <c r="V2956" s="20">
        <f t="shared" si="230"/>
        <v>7.4999999999999997E-2</v>
      </c>
      <c r="W2956" s="17">
        <f t="shared" si="231"/>
        <v>2017</v>
      </c>
      <c r="X2956" t="str">
        <f t="shared" si="232"/>
        <v>Nov-2017</v>
      </c>
      <c r="Y2956" s="17">
        <f t="shared" si="233"/>
        <v>0</v>
      </c>
      <c r="Z2956" t="str">
        <f t="shared" si="234"/>
        <v>11-20%</v>
      </c>
      <c r="AA2956" s="17">
        <f>IF(COUNTIF($B$2:B2956,B2956)=1,1,0)</f>
        <v>0</v>
      </c>
      <c r="AB2956" s="17">
        <f>IF(COUNTIF($F$2:F2956,F2956)=1,1,0)</f>
        <v>0</v>
      </c>
    </row>
    <row r="2957" spans="1:28" x14ac:dyDescent="0.2">
      <c r="A2957" s="17">
        <v>2956</v>
      </c>
      <c r="B2957" t="s">
        <v>6183</v>
      </c>
      <c r="C2957" s="18">
        <v>42600</v>
      </c>
      <c r="D2957" s="18">
        <v>42606</v>
      </c>
      <c r="E2957" t="s">
        <v>77</v>
      </c>
      <c r="F2957" t="s">
        <v>540</v>
      </c>
      <c r="G2957" t="s">
        <v>541</v>
      </c>
      <c r="H2957" t="s">
        <v>68</v>
      </c>
      <c r="I2957" t="s">
        <v>54</v>
      </c>
      <c r="J2957" t="s">
        <v>293</v>
      </c>
      <c r="K2957" t="s">
        <v>294</v>
      </c>
      <c r="L2957">
        <v>10035</v>
      </c>
      <c r="M2957" t="s">
        <v>175</v>
      </c>
      <c r="N2957" t="s">
        <v>3474</v>
      </c>
      <c r="O2957" t="s">
        <v>98</v>
      </c>
      <c r="P2957" t="s">
        <v>99</v>
      </c>
      <c r="Q2957" t="s">
        <v>3475</v>
      </c>
      <c r="R2957" s="19">
        <v>39.99</v>
      </c>
      <c r="S2957" s="17">
        <v>1</v>
      </c>
      <c r="T2957" s="20">
        <v>0</v>
      </c>
      <c r="U2957" s="19">
        <v>11.597099999999999</v>
      </c>
      <c r="V2957" s="20">
        <f t="shared" si="230"/>
        <v>0.28999999999999998</v>
      </c>
      <c r="W2957" s="17">
        <f t="shared" si="231"/>
        <v>2016</v>
      </c>
      <c r="X2957" t="str">
        <f t="shared" si="232"/>
        <v>Aug-2016</v>
      </c>
      <c r="Y2957" s="17">
        <f t="shared" si="233"/>
        <v>6</v>
      </c>
      <c r="Z2957" t="str">
        <f t="shared" si="234"/>
        <v>0% (No Discount)</v>
      </c>
      <c r="AA2957" s="17">
        <f>IF(COUNTIF($B$2:B2957,B2957)=1,1,0)</f>
        <v>1</v>
      </c>
      <c r="AB2957" s="17">
        <f>IF(COUNTIF($F$2:F2957,F2957)=1,1,0)</f>
        <v>0</v>
      </c>
    </row>
    <row r="2958" spans="1:28" x14ac:dyDescent="0.2">
      <c r="A2958" s="17">
        <v>2957</v>
      </c>
      <c r="B2958" t="s">
        <v>6184</v>
      </c>
      <c r="C2958" s="18">
        <v>42913</v>
      </c>
      <c r="D2958" s="18">
        <v>42920</v>
      </c>
      <c r="E2958" t="s">
        <v>77</v>
      </c>
      <c r="F2958" t="s">
        <v>6185</v>
      </c>
      <c r="G2958" t="s">
        <v>6186</v>
      </c>
      <c r="H2958" t="s">
        <v>129</v>
      </c>
      <c r="I2958" t="s">
        <v>54</v>
      </c>
      <c r="J2958" t="s">
        <v>4139</v>
      </c>
      <c r="K2958" t="s">
        <v>294</v>
      </c>
      <c r="L2958">
        <v>13601</v>
      </c>
      <c r="M2958" t="s">
        <v>175</v>
      </c>
      <c r="N2958" t="s">
        <v>1871</v>
      </c>
      <c r="O2958" t="s">
        <v>59</v>
      </c>
      <c r="P2958" t="s">
        <v>63</v>
      </c>
      <c r="Q2958" t="s">
        <v>1872</v>
      </c>
      <c r="R2958" s="19">
        <v>191.64599999999999</v>
      </c>
      <c r="S2958" s="17">
        <v>3</v>
      </c>
      <c r="T2958" s="20">
        <v>0.1</v>
      </c>
      <c r="U2958" s="19">
        <v>31.940999999999999</v>
      </c>
      <c r="V2958" s="20">
        <f t="shared" si="230"/>
        <v>0.16666666666666669</v>
      </c>
      <c r="W2958" s="17">
        <f t="shared" si="231"/>
        <v>2017</v>
      </c>
      <c r="X2958" t="str">
        <f t="shared" si="232"/>
        <v>Jun-2017</v>
      </c>
      <c r="Y2958" s="17">
        <f t="shared" si="233"/>
        <v>7</v>
      </c>
      <c r="Z2958" t="str">
        <f t="shared" si="234"/>
        <v>1-10%</v>
      </c>
      <c r="AA2958" s="17">
        <f>IF(COUNTIF($B$2:B2958,B2958)=1,1,0)</f>
        <v>1</v>
      </c>
      <c r="AB2958" s="17">
        <f>IF(COUNTIF($F$2:F2958,F2958)=1,1,0)</f>
        <v>1</v>
      </c>
    </row>
    <row r="2959" spans="1:28" x14ac:dyDescent="0.2">
      <c r="A2959" s="17">
        <v>2958</v>
      </c>
      <c r="B2959" t="s">
        <v>6187</v>
      </c>
      <c r="C2959" s="18">
        <v>42859</v>
      </c>
      <c r="D2959" s="18">
        <v>42864</v>
      </c>
      <c r="E2959" t="s">
        <v>77</v>
      </c>
      <c r="F2959" t="s">
        <v>1155</v>
      </c>
      <c r="G2959" t="s">
        <v>1156</v>
      </c>
      <c r="H2959" t="s">
        <v>53</v>
      </c>
      <c r="I2959" t="s">
        <v>54</v>
      </c>
      <c r="J2959" t="s">
        <v>345</v>
      </c>
      <c r="K2959" t="s">
        <v>525</v>
      </c>
      <c r="L2959">
        <v>45503</v>
      </c>
      <c r="M2959" t="s">
        <v>175</v>
      </c>
      <c r="N2959" t="s">
        <v>101</v>
      </c>
      <c r="O2959" t="s">
        <v>73</v>
      </c>
      <c r="P2959" t="s">
        <v>102</v>
      </c>
      <c r="Q2959" t="s">
        <v>103</v>
      </c>
      <c r="R2959" s="19">
        <v>2.3130000000000002</v>
      </c>
      <c r="S2959" s="17">
        <v>1</v>
      </c>
      <c r="T2959" s="20">
        <v>0.7</v>
      </c>
      <c r="U2959" s="19">
        <v>-1.9275</v>
      </c>
      <c r="V2959" s="20">
        <f t="shared" si="230"/>
        <v>-0.83333333333333326</v>
      </c>
      <c r="W2959" s="17">
        <f t="shared" si="231"/>
        <v>2017</v>
      </c>
      <c r="X2959" t="str">
        <f t="shared" si="232"/>
        <v>May-2017</v>
      </c>
      <c r="Y2959" s="17">
        <f t="shared" si="233"/>
        <v>5</v>
      </c>
      <c r="Z2959" t="str">
        <f t="shared" si="234"/>
        <v>Over 50%</v>
      </c>
      <c r="AA2959" s="17">
        <f>IF(COUNTIF($B$2:B2959,B2959)=1,1,0)</f>
        <v>1</v>
      </c>
      <c r="AB2959" s="17">
        <f>IF(COUNTIF($F$2:F2959,F2959)=1,1,0)</f>
        <v>0</v>
      </c>
    </row>
    <row r="2960" spans="1:28" x14ac:dyDescent="0.2">
      <c r="A2960" s="17">
        <v>2959</v>
      </c>
      <c r="B2960" t="s">
        <v>6188</v>
      </c>
      <c r="C2960" s="18">
        <v>42362</v>
      </c>
      <c r="D2960" s="18">
        <v>42367</v>
      </c>
      <c r="E2960" t="s">
        <v>77</v>
      </c>
      <c r="F2960" t="s">
        <v>3775</v>
      </c>
      <c r="G2960" t="s">
        <v>3776</v>
      </c>
      <c r="H2960" t="s">
        <v>53</v>
      </c>
      <c r="I2960" t="s">
        <v>54</v>
      </c>
      <c r="J2960" t="s">
        <v>69</v>
      </c>
      <c r="K2960" t="s">
        <v>70</v>
      </c>
      <c r="L2960">
        <v>90032</v>
      </c>
      <c r="M2960" t="s">
        <v>71</v>
      </c>
      <c r="N2960" t="s">
        <v>3160</v>
      </c>
      <c r="O2960" t="s">
        <v>73</v>
      </c>
      <c r="P2960" t="s">
        <v>102</v>
      </c>
      <c r="Q2960" t="s">
        <v>3161</v>
      </c>
      <c r="R2960" s="19">
        <v>19.936</v>
      </c>
      <c r="S2960" s="17">
        <v>4</v>
      </c>
      <c r="T2960" s="20">
        <v>0.2</v>
      </c>
      <c r="U2960" s="19">
        <v>7.2267999999999999</v>
      </c>
      <c r="V2960" s="20">
        <f t="shared" si="230"/>
        <v>0.36249999999999999</v>
      </c>
      <c r="W2960" s="17">
        <f t="shared" si="231"/>
        <v>2015</v>
      </c>
      <c r="X2960" t="str">
        <f t="shared" si="232"/>
        <v>Dec-2015</v>
      </c>
      <c r="Y2960" s="17">
        <f t="shared" si="233"/>
        <v>5</v>
      </c>
      <c r="Z2960" t="str">
        <f t="shared" si="234"/>
        <v>11-20%</v>
      </c>
      <c r="AA2960" s="17">
        <f>IF(COUNTIF($B$2:B2960,B2960)=1,1,0)</f>
        <v>1</v>
      </c>
      <c r="AB2960" s="17">
        <f>IF(COUNTIF($F$2:F2960,F2960)=1,1,0)</f>
        <v>0</v>
      </c>
    </row>
    <row r="2961" spans="1:28" x14ac:dyDescent="0.2">
      <c r="A2961" s="17">
        <v>2960</v>
      </c>
      <c r="B2961" t="s">
        <v>6188</v>
      </c>
      <c r="C2961" s="18">
        <v>42362</v>
      </c>
      <c r="D2961" s="18">
        <v>42367</v>
      </c>
      <c r="E2961" t="s">
        <v>77</v>
      </c>
      <c r="F2961" t="s">
        <v>3775</v>
      </c>
      <c r="G2961" t="s">
        <v>3776</v>
      </c>
      <c r="H2961" t="s">
        <v>53</v>
      </c>
      <c r="I2961" t="s">
        <v>54</v>
      </c>
      <c r="J2961" t="s">
        <v>69</v>
      </c>
      <c r="K2961" t="s">
        <v>70</v>
      </c>
      <c r="L2961">
        <v>90032</v>
      </c>
      <c r="M2961" t="s">
        <v>71</v>
      </c>
      <c r="N2961" t="s">
        <v>1120</v>
      </c>
      <c r="O2961" t="s">
        <v>73</v>
      </c>
      <c r="P2961" t="s">
        <v>296</v>
      </c>
      <c r="Q2961" t="s">
        <v>1121</v>
      </c>
      <c r="R2961" s="19">
        <v>45.92</v>
      </c>
      <c r="S2961" s="17">
        <v>4</v>
      </c>
      <c r="T2961" s="20">
        <v>0</v>
      </c>
      <c r="U2961" s="19">
        <v>21.5824</v>
      </c>
      <c r="V2961" s="20">
        <f t="shared" si="230"/>
        <v>0.47</v>
      </c>
      <c r="W2961" s="17">
        <f t="shared" si="231"/>
        <v>2015</v>
      </c>
      <c r="X2961" t="str">
        <f t="shared" si="232"/>
        <v>Dec-2015</v>
      </c>
      <c r="Y2961" s="17">
        <f t="shared" si="233"/>
        <v>5</v>
      </c>
      <c r="Z2961" t="str">
        <f t="shared" si="234"/>
        <v>0% (No Discount)</v>
      </c>
      <c r="AA2961" s="17">
        <f>IF(COUNTIF($B$2:B2961,B2961)=1,1,0)</f>
        <v>0</v>
      </c>
      <c r="AB2961" s="17">
        <f>IF(COUNTIF($F$2:F2961,F2961)=1,1,0)</f>
        <v>0</v>
      </c>
    </row>
    <row r="2962" spans="1:28" x14ac:dyDescent="0.2">
      <c r="A2962" s="17">
        <v>2961</v>
      </c>
      <c r="B2962" t="s">
        <v>6189</v>
      </c>
      <c r="C2962" s="18">
        <v>42851</v>
      </c>
      <c r="D2962" s="18">
        <v>42856</v>
      </c>
      <c r="E2962" t="s">
        <v>77</v>
      </c>
      <c r="F2962" t="s">
        <v>1559</v>
      </c>
      <c r="G2962" t="s">
        <v>1560</v>
      </c>
      <c r="H2962" t="s">
        <v>129</v>
      </c>
      <c r="I2962" t="s">
        <v>54</v>
      </c>
      <c r="J2962" t="s">
        <v>122</v>
      </c>
      <c r="K2962" t="s">
        <v>123</v>
      </c>
      <c r="L2962">
        <v>98115</v>
      </c>
      <c r="M2962" t="s">
        <v>71</v>
      </c>
      <c r="N2962" t="s">
        <v>3901</v>
      </c>
      <c r="O2962" t="s">
        <v>73</v>
      </c>
      <c r="P2962" t="s">
        <v>117</v>
      </c>
      <c r="Q2962" t="s">
        <v>3902</v>
      </c>
      <c r="R2962" s="19">
        <v>20.34</v>
      </c>
      <c r="S2962" s="17">
        <v>3</v>
      </c>
      <c r="T2962" s="20">
        <v>0</v>
      </c>
      <c r="U2962" s="19">
        <v>9.3564000000000007</v>
      </c>
      <c r="V2962" s="20">
        <f t="shared" si="230"/>
        <v>0.46</v>
      </c>
      <c r="W2962" s="17">
        <f t="shared" si="231"/>
        <v>2017</v>
      </c>
      <c r="X2962" t="str">
        <f t="shared" si="232"/>
        <v>Apr-2017</v>
      </c>
      <c r="Y2962" s="17">
        <f t="shared" si="233"/>
        <v>5</v>
      </c>
      <c r="Z2962" t="str">
        <f t="shared" si="234"/>
        <v>0% (No Discount)</v>
      </c>
      <c r="AA2962" s="17">
        <f>IF(COUNTIF($B$2:B2962,B2962)=1,1,0)</f>
        <v>1</v>
      </c>
      <c r="AB2962" s="17">
        <f>IF(COUNTIF($F$2:F2962,F2962)=1,1,0)</f>
        <v>0</v>
      </c>
    </row>
    <row r="2963" spans="1:28" x14ac:dyDescent="0.2">
      <c r="A2963" s="17">
        <v>2962</v>
      </c>
      <c r="B2963" t="s">
        <v>6189</v>
      </c>
      <c r="C2963" s="18">
        <v>42851</v>
      </c>
      <c r="D2963" s="18">
        <v>42856</v>
      </c>
      <c r="E2963" t="s">
        <v>77</v>
      </c>
      <c r="F2963" t="s">
        <v>1559</v>
      </c>
      <c r="G2963" t="s">
        <v>1560</v>
      </c>
      <c r="H2963" t="s">
        <v>129</v>
      </c>
      <c r="I2963" t="s">
        <v>54</v>
      </c>
      <c r="J2963" t="s">
        <v>122</v>
      </c>
      <c r="K2963" t="s">
        <v>123</v>
      </c>
      <c r="L2963">
        <v>98115</v>
      </c>
      <c r="M2963" t="s">
        <v>71</v>
      </c>
      <c r="N2963" t="s">
        <v>4519</v>
      </c>
      <c r="O2963" t="s">
        <v>73</v>
      </c>
      <c r="P2963" t="s">
        <v>74</v>
      </c>
      <c r="Q2963" t="s">
        <v>4520</v>
      </c>
      <c r="R2963" s="19">
        <v>39.28</v>
      </c>
      <c r="S2963" s="17">
        <v>8</v>
      </c>
      <c r="T2963" s="20">
        <v>0</v>
      </c>
      <c r="U2963" s="19">
        <v>19.247199999999999</v>
      </c>
      <c r="V2963" s="20">
        <f t="shared" si="230"/>
        <v>0.49</v>
      </c>
      <c r="W2963" s="17">
        <f t="shared" si="231"/>
        <v>2017</v>
      </c>
      <c r="X2963" t="str">
        <f t="shared" si="232"/>
        <v>Apr-2017</v>
      </c>
      <c r="Y2963" s="17">
        <f t="shared" si="233"/>
        <v>5</v>
      </c>
      <c r="Z2963" t="str">
        <f t="shared" si="234"/>
        <v>0% (No Discount)</v>
      </c>
      <c r="AA2963" s="17">
        <f>IF(COUNTIF($B$2:B2963,B2963)=1,1,0)</f>
        <v>0</v>
      </c>
      <c r="AB2963" s="17">
        <f>IF(COUNTIF($F$2:F2963,F2963)=1,1,0)</f>
        <v>0</v>
      </c>
    </row>
    <row r="2964" spans="1:28" x14ac:dyDescent="0.2">
      <c r="A2964" s="17">
        <v>2963</v>
      </c>
      <c r="B2964" t="s">
        <v>6190</v>
      </c>
      <c r="C2964" s="18">
        <v>43085</v>
      </c>
      <c r="D2964" s="18">
        <v>43090</v>
      </c>
      <c r="E2964" t="s">
        <v>50</v>
      </c>
      <c r="F2964" t="s">
        <v>6191</v>
      </c>
      <c r="G2964" t="s">
        <v>6192</v>
      </c>
      <c r="H2964" t="s">
        <v>68</v>
      </c>
      <c r="I2964" t="s">
        <v>54</v>
      </c>
      <c r="J2964" t="s">
        <v>2375</v>
      </c>
      <c r="K2964" t="s">
        <v>70</v>
      </c>
      <c r="L2964">
        <v>92054</v>
      </c>
      <c r="M2964" t="s">
        <v>71</v>
      </c>
      <c r="N2964" t="s">
        <v>176</v>
      </c>
      <c r="O2964" t="s">
        <v>59</v>
      </c>
      <c r="P2964" t="s">
        <v>63</v>
      </c>
      <c r="Q2964" t="s">
        <v>177</v>
      </c>
      <c r="R2964" s="19">
        <v>81.567999999999998</v>
      </c>
      <c r="S2964" s="17">
        <v>2</v>
      </c>
      <c r="T2964" s="20">
        <v>0.2</v>
      </c>
      <c r="U2964" s="19">
        <v>9.1763999999999992</v>
      </c>
      <c r="V2964" s="20">
        <f t="shared" si="230"/>
        <v>0.11249999999999999</v>
      </c>
      <c r="W2964" s="17">
        <f t="shared" si="231"/>
        <v>2017</v>
      </c>
      <c r="X2964" t="str">
        <f t="shared" si="232"/>
        <v>Dec-2017</v>
      </c>
      <c r="Y2964" s="17">
        <f t="shared" si="233"/>
        <v>5</v>
      </c>
      <c r="Z2964" t="str">
        <f t="shared" si="234"/>
        <v>11-20%</v>
      </c>
      <c r="AA2964" s="17">
        <f>IF(COUNTIF($B$2:B2964,B2964)=1,1,0)</f>
        <v>1</v>
      </c>
      <c r="AB2964" s="17">
        <f>IF(COUNTIF($F$2:F2964,F2964)=1,1,0)</f>
        <v>1</v>
      </c>
    </row>
    <row r="2965" spans="1:28" x14ac:dyDescent="0.2">
      <c r="A2965" s="17">
        <v>2964</v>
      </c>
      <c r="B2965" t="s">
        <v>6190</v>
      </c>
      <c r="C2965" s="18">
        <v>43085</v>
      </c>
      <c r="D2965" s="18">
        <v>43090</v>
      </c>
      <c r="E2965" t="s">
        <v>50</v>
      </c>
      <c r="F2965" t="s">
        <v>6191</v>
      </c>
      <c r="G2965" t="s">
        <v>6192</v>
      </c>
      <c r="H2965" t="s">
        <v>68</v>
      </c>
      <c r="I2965" t="s">
        <v>54</v>
      </c>
      <c r="J2965" t="s">
        <v>2375</v>
      </c>
      <c r="K2965" t="s">
        <v>70</v>
      </c>
      <c r="L2965">
        <v>92054</v>
      </c>
      <c r="M2965" t="s">
        <v>71</v>
      </c>
      <c r="N2965" t="s">
        <v>730</v>
      </c>
      <c r="O2965" t="s">
        <v>59</v>
      </c>
      <c r="P2965" t="s">
        <v>63</v>
      </c>
      <c r="Q2965" t="s">
        <v>731</v>
      </c>
      <c r="R2965" s="19">
        <v>97.183999999999997</v>
      </c>
      <c r="S2965" s="17">
        <v>2</v>
      </c>
      <c r="T2965" s="20">
        <v>0.2</v>
      </c>
      <c r="U2965" s="19">
        <v>6.0739999999999998</v>
      </c>
      <c r="V2965" s="20">
        <f t="shared" si="230"/>
        <v>6.25E-2</v>
      </c>
      <c r="W2965" s="17">
        <f t="shared" si="231"/>
        <v>2017</v>
      </c>
      <c r="X2965" t="str">
        <f t="shared" si="232"/>
        <v>Dec-2017</v>
      </c>
      <c r="Y2965" s="17">
        <f t="shared" si="233"/>
        <v>5</v>
      </c>
      <c r="Z2965" t="str">
        <f t="shared" si="234"/>
        <v>11-20%</v>
      </c>
      <c r="AA2965" s="17">
        <f>IF(COUNTIF($B$2:B2965,B2965)=1,1,0)</f>
        <v>0</v>
      </c>
      <c r="AB2965" s="17">
        <f>IF(COUNTIF($F$2:F2965,F2965)=1,1,0)</f>
        <v>0</v>
      </c>
    </row>
    <row r="2966" spans="1:28" x14ac:dyDescent="0.2">
      <c r="A2966" s="17">
        <v>2965</v>
      </c>
      <c r="B2966" t="s">
        <v>6190</v>
      </c>
      <c r="C2966" s="18">
        <v>43085</v>
      </c>
      <c r="D2966" s="18">
        <v>43090</v>
      </c>
      <c r="E2966" t="s">
        <v>50</v>
      </c>
      <c r="F2966" t="s">
        <v>6191</v>
      </c>
      <c r="G2966" t="s">
        <v>6192</v>
      </c>
      <c r="H2966" t="s">
        <v>68</v>
      </c>
      <c r="I2966" t="s">
        <v>54</v>
      </c>
      <c r="J2966" t="s">
        <v>2375</v>
      </c>
      <c r="K2966" t="s">
        <v>70</v>
      </c>
      <c r="L2966">
        <v>92054</v>
      </c>
      <c r="M2966" t="s">
        <v>71</v>
      </c>
      <c r="N2966" t="s">
        <v>2070</v>
      </c>
      <c r="O2966" t="s">
        <v>73</v>
      </c>
      <c r="P2966" t="s">
        <v>102</v>
      </c>
      <c r="Q2966" t="s">
        <v>2071</v>
      </c>
      <c r="R2966" s="19">
        <v>24.32</v>
      </c>
      <c r="S2966" s="17">
        <v>5</v>
      </c>
      <c r="T2966" s="20">
        <v>0.2</v>
      </c>
      <c r="U2966" s="19">
        <v>8.2080000000000002</v>
      </c>
      <c r="V2966" s="20">
        <f t="shared" si="230"/>
        <v>0.33750000000000002</v>
      </c>
      <c r="W2966" s="17">
        <f t="shared" si="231"/>
        <v>2017</v>
      </c>
      <c r="X2966" t="str">
        <f t="shared" si="232"/>
        <v>Dec-2017</v>
      </c>
      <c r="Y2966" s="17">
        <f t="shared" si="233"/>
        <v>5</v>
      </c>
      <c r="Z2966" t="str">
        <f t="shared" si="234"/>
        <v>11-20%</v>
      </c>
      <c r="AA2966" s="17">
        <f>IF(COUNTIF($B$2:B2966,B2966)=1,1,0)</f>
        <v>0</v>
      </c>
      <c r="AB2966" s="17">
        <f>IF(COUNTIF($F$2:F2966,F2966)=1,1,0)</f>
        <v>0</v>
      </c>
    </row>
    <row r="2967" spans="1:28" x14ac:dyDescent="0.2">
      <c r="A2967" s="17">
        <v>2966</v>
      </c>
      <c r="B2967" t="s">
        <v>6190</v>
      </c>
      <c r="C2967" s="18">
        <v>43085</v>
      </c>
      <c r="D2967" s="18">
        <v>43090</v>
      </c>
      <c r="E2967" t="s">
        <v>50</v>
      </c>
      <c r="F2967" t="s">
        <v>6191</v>
      </c>
      <c r="G2967" t="s">
        <v>6192</v>
      </c>
      <c r="H2967" t="s">
        <v>68</v>
      </c>
      <c r="I2967" t="s">
        <v>54</v>
      </c>
      <c r="J2967" t="s">
        <v>2375</v>
      </c>
      <c r="K2967" t="s">
        <v>70</v>
      </c>
      <c r="L2967">
        <v>92054</v>
      </c>
      <c r="M2967" t="s">
        <v>71</v>
      </c>
      <c r="N2967" t="s">
        <v>6193</v>
      </c>
      <c r="O2967" t="s">
        <v>59</v>
      </c>
      <c r="P2967" t="s">
        <v>92</v>
      </c>
      <c r="Q2967" t="s">
        <v>6194</v>
      </c>
      <c r="R2967" s="19">
        <v>18.96</v>
      </c>
      <c r="S2967" s="17">
        <v>2</v>
      </c>
      <c r="T2967" s="20">
        <v>0</v>
      </c>
      <c r="U2967" s="19">
        <v>7.5839999999999996</v>
      </c>
      <c r="V2967" s="20">
        <f t="shared" si="230"/>
        <v>0.39999999999999997</v>
      </c>
      <c r="W2967" s="17">
        <f t="shared" si="231"/>
        <v>2017</v>
      </c>
      <c r="X2967" t="str">
        <f t="shared" si="232"/>
        <v>Dec-2017</v>
      </c>
      <c r="Y2967" s="17">
        <f t="shared" si="233"/>
        <v>5</v>
      </c>
      <c r="Z2967" t="str">
        <f t="shared" si="234"/>
        <v>0% (No Discount)</v>
      </c>
      <c r="AA2967" s="17">
        <f>IF(COUNTIF($B$2:B2967,B2967)=1,1,0)</f>
        <v>0</v>
      </c>
      <c r="AB2967" s="17">
        <f>IF(COUNTIF($F$2:F2967,F2967)=1,1,0)</f>
        <v>0</v>
      </c>
    </row>
    <row r="2968" spans="1:28" x14ac:dyDescent="0.2">
      <c r="A2968" s="17">
        <v>2967</v>
      </c>
      <c r="B2968" t="s">
        <v>6195</v>
      </c>
      <c r="C2968" s="18">
        <v>42000</v>
      </c>
      <c r="D2968" s="18">
        <v>42004</v>
      </c>
      <c r="E2968" t="s">
        <v>77</v>
      </c>
      <c r="F2968" t="s">
        <v>4034</v>
      </c>
      <c r="G2968" t="s">
        <v>4035</v>
      </c>
      <c r="H2968" t="s">
        <v>53</v>
      </c>
      <c r="I2968" t="s">
        <v>54</v>
      </c>
      <c r="J2968" t="s">
        <v>4325</v>
      </c>
      <c r="K2968" t="s">
        <v>238</v>
      </c>
      <c r="L2968">
        <v>60076</v>
      </c>
      <c r="M2968" t="s">
        <v>132</v>
      </c>
      <c r="N2968" t="s">
        <v>3964</v>
      </c>
      <c r="O2968" t="s">
        <v>59</v>
      </c>
      <c r="P2968" t="s">
        <v>92</v>
      </c>
      <c r="Q2968" t="s">
        <v>3965</v>
      </c>
      <c r="R2968" s="19">
        <v>32.951999999999998</v>
      </c>
      <c r="S2968" s="17">
        <v>6</v>
      </c>
      <c r="T2968" s="20">
        <v>0.6</v>
      </c>
      <c r="U2968" s="19">
        <v>-19.7712</v>
      </c>
      <c r="V2968" s="20">
        <f t="shared" si="230"/>
        <v>-0.60000000000000009</v>
      </c>
      <c r="W2968" s="17">
        <f t="shared" si="231"/>
        <v>2014</v>
      </c>
      <c r="X2968" t="str">
        <f t="shared" si="232"/>
        <v>Dec-2014</v>
      </c>
      <c r="Y2968" s="17">
        <f t="shared" si="233"/>
        <v>4</v>
      </c>
      <c r="Z2968" t="str">
        <f t="shared" si="234"/>
        <v>Over 50%</v>
      </c>
      <c r="AA2968" s="17">
        <f>IF(COUNTIF($B$2:B2968,B2968)=1,1,0)</f>
        <v>1</v>
      </c>
      <c r="AB2968" s="17">
        <f>IF(COUNTIF($F$2:F2968,F2968)=1,1,0)</f>
        <v>0</v>
      </c>
    </row>
    <row r="2969" spans="1:28" x14ac:dyDescent="0.2">
      <c r="A2969" s="17">
        <v>2968</v>
      </c>
      <c r="B2969" t="s">
        <v>6195</v>
      </c>
      <c r="C2969" s="18">
        <v>42000</v>
      </c>
      <c r="D2969" s="18">
        <v>42004</v>
      </c>
      <c r="E2969" t="s">
        <v>77</v>
      </c>
      <c r="F2969" t="s">
        <v>4034</v>
      </c>
      <c r="G2969" t="s">
        <v>4035</v>
      </c>
      <c r="H2969" t="s">
        <v>53</v>
      </c>
      <c r="I2969" t="s">
        <v>54</v>
      </c>
      <c r="J2969" t="s">
        <v>4325</v>
      </c>
      <c r="K2969" t="s">
        <v>238</v>
      </c>
      <c r="L2969">
        <v>60076</v>
      </c>
      <c r="M2969" t="s">
        <v>132</v>
      </c>
      <c r="N2969" t="s">
        <v>4808</v>
      </c>
      <c r="O2969" t="s">
        <v>73</v>
      </c>
      <c r="P2969" t="s">
        <v>86</v>
      </c>
      <c r="Q2969" t="s">
        <v>2688</v>
      </c>
      <c r="R2969" s="19">
        <v>30.015999999999998</v>
      </c>
      <c r="S2969" s="17">
        <v>4</v>
      </c>
      <c r="T2969" s="20">
        <v>0.2</v>
      </c>
      <c r="U2969" s="19">
        <v>3.0015999999999998</v>
      </c>
      <c r="V2969" s="20">
        <f t="shared" si="230"/>
        <v>0.1</v>
      </c>
      <c r="W2969" s="17">
        <f t="shared" si="231"/>
        <v>2014</v>
      </c>
      <c r="X2969" t="str">
        <f t="shared" si="232"/>
        <v>Dec-2014</v>
      </c>
      <c r="Y2969" s="17">
        <f t="shared" si="233"/>
        <v>4</v>
      </c>
      <c r="Z2969" t="str">
        <f t="shared" si="234"/>
        <v>11-20%</v>
      </c>
      <c r="AA2969" s="17">
        <f>IF(COUNTIF($B$2:B2969,B2969)=1,1,0)</f>
        <v>0</v>
      </c>
      <c r="AB2969" s="17">
        <f>IF(COUNTIF($F$2:F2969,F2969)=1,1,0)</f>
        <v>0</v>
      </c>
    </row>
    <row r="2970" spans="1:28" x14ac:dyDescent="0.2">
      <c r="A2970" s="17">
        <v>2969</v>
      </c>
      <c r="B2970" t="s">
        <v>6196</v>
      </c>
      <c r="C2970" s="18">
        <v>43045</v>
      </c>
      <c r="D2970" s="18">
        <v>43048</v>
      </c>
      <c r="E2970" t="s">
        <v>50</v>
      </c>
      <c r="F2970" t="s">
        <v>4572</v>
      </c>
      <c r="G2970" t="s">
        <v>4573</v>
      </c>
      <c r="H2970" t="s">
        <v>53</v>
      </c>
      <c r="I2970" t="s">
        <v>54</v>
      </c>
      <c r="J2970" t="s">
        <v>1738</v>
      </c>
      <c r="K2970" t="s">
        <v>115</v>
      </c>
      <c r="L2970">
        <v>28314</v>
      </c>
      <c r="M2970" t="s">
        <v>57</v>
      </c>
      <c r="N2970" t="s">
        <v>386</v>
      </c>
      <c r="O2970" t="s">
        <v>73</v>
      </c>
      <c r="P2970" t="s">
        <v>105</v>
      </c>
      <c r="Q2970" t="s">
        <v>387</v>
      </c>
      <c r="R2970" s="19">
        <v>499.584</v>
      </c>
      <c r="S2970" s="17">
        <v>3</v>
      </c>
      <c r="T2970" s="20">
        <v>0.2</v>
      </c>
      <c r="U2970" s="19">
        <v>43.7136</v>
      </c>
      <c r="V2970" s="20">
        <f t="shared" si="230"/>
        <v>8.7499999999999994E-2</v>
      </c>
      <c r="W2970" s="17">
        <f t="shared" si="231"/>
        <v>2017</v>
      </c>
      <c r="X2970" t="str">
        <f t="shared" si="232"/>
        <v>Nov-2017</v>
      </c>
      <c r="Y2970" s="17">
        <f t="shared" si="233"/>
        <v>3</v>
      </c>
      <c r="Z2970" t="str">
        <f t="shared" si="234"/>
        <v>11-20%</v>
      </c>
      <c r="AA2970" s="17">
        <f>IF(COUNTIF($B$2:B2970,B2970)=1,1,0)</f>
        <v>1</v>
      </c>
      <c r="AB2970" s="17">
        <f>IF(COUNTIF($F$2:F2970,F2970)=1,1,0)</f>
        <v>0</v>
      </c>
    </row>
    <row r="2971" spans="1:28" x14ac:dyDescent="0.2">
      <c r="A2971" s="17">
        <v>2970</v>
      </c>
      <c r="B2971" t="s">
        <v>6196</v>
      </c>
      <c r="C2971" s="18">
        <v>43045</v>
      </c>
      <c r="D2971" s="18">
        <v>43048</v>
      </c>
      <c r="E2971" t="s">
        <v>50</v>
      </c>
      <c r="F2971" t="s">
        <v>4572</v>
      </c>
      <c r="G2971" t="s">
        <v>4573</v>
      </c>
      <c r="H2971" t="s">
        <v>53</v>
      </c>
      <c r="I2971" t="s">
        <v>54</v>
      </c>
      <c r="J2971" t="s">
        <v>1738</v>
      </c>
      <c r="K2971" t="s">
        <v>115</v>
      </c>
      <c r="L2971">
        <v>28314</v>
      </c>
      <c r="M2971" t="s">
        <v>57</v>
      </c>
      <c r="N2971" t="s">
        <v>2306</v>
      </c>
      <c r="O2971" t="s">
        <v>73</v>
      </c>
      <c r="P2971" t="s">
        <v>117</v>
      </c>
      <c r="Q2971" t="s">
        <v>2307</v>
      </c>
      <c r="R2971" s="19">
        <v>31.103999999999999</v>
      </c>
      <c r="S2971" s="17">
        <v>6</v>
      </c>
      <c r="T2971" s="20">
        <v>0.2</v>
      </c>
      <c r="U2971" s="19">
        <v>10.8864</v>
      </c>
      <c r="V2971" s="20">
        <f t="shared" si="230"/>
        <v>0.35000000000000003</v>
      </c>
      <c r="W2971" s="17">
        <f t="shared" si="231"/>
        <v>2017</v>
      </c>
      <c r="X2971" t="str">
        <f t="shared" si="232"/>
        <v>Nov-2017</v>
      </c>
      <c r="Y2971" s="17">
        <f t="shared" si="233"/>
        <v>3</v>
      </c>
      <c r="Z2971" t="str">
        <f t="shared" si="234"/>
        <v>11-20%</v>
      </c>
      <c r="AA2971" s="17">
        <f>IF(COUNTIF($B$2:B2971,B2971)=1,1,0)</f>
        <v>0</v>
      </c>
      <c r="AB2971" s="17">
        <f>IF(COUNTIF($F$2:F2971,F2971)=1,1,0)</f>
        <v>0</v>
      </c>
    </row>
    <row r="2972" spans="1:28" x14ac:dyDescent="0.2">
      <c r="A2972" s="17">
        <v>2971</v>
      </c>
      <c r="B2972" t="s">
        <v>6196</v>
      </c>
      <c r="C2972" s="18">
        <v>43045</v>
      </c>
      <c r="D2972" s="18">
        <v>43048</v>
      </c>
      <c r="E2972" t="s">
        <v>50</v>
      </c>
      <c r="F2972" t="s">
        <v>4572</v>
      </c>
      <c r="G2972" t="s">
        <v>4573</v>
      </c>
      <c r="H2972" t="s">
        <v>53</v>
      </c>
      <c r="I2972" t="s">
        <v>54</v>
      </c>
      <c r="J2972" t="s">
        <v>1738</v>
      </c>
      <c r="K2972" t="s">
        <v>115</v>
      </c>
      <c r="L2972">
        <v>28314</v>
      </c>
      <c r="M2972" t="s">
        <v>57</v>
      </c>
      <c r="N2972" t="s">
        <v>2188</v>
      </c>
      <c r="O2972" t="s">
        <v>73</v>
      </c>
      <c r="P2972" t="s">
        <v>102</v>
      </c>
      <c r="Q2972" t="s">
        <v>2189</v>
      </c>
      <c r="R2972" s="19">
        <v>13.272</v>
      </c>
      <c r="S2972" s="17">
        <v>8</v>
      </c>
      <c r="T2972" s="20">
        <v>0.7</v>
      </c>
      <c r="U2972" s="19">
        <v>-10.617599999999999</v>
      </c>
      <c r="V2972" s="20">
        <f t="shared" si="230"/>
        <v>-0.79999999999999993</v>
      </c>
      <c r="W2972" s="17">
        <f t="shared" si="231"/>
        <v>2017</v>
      </c>
      <c r="X2972" t="str">
        <f t="shared" si="232"/>
        <v>Nov-2017</v>
      </c>
      <c r="Y2972" s="17">
        <f t="shared" si="233"/>
        <v>3</v>
      </c>
      <c r="Z2972" t="str">
        <f t="shared" si="234"/>
        <v>Over 50%</v>
      </c>
      <c r="AA2972" s="17">
        <f>IF(COUNTIF($B$2:B2972,B2972)=1,1,0)</f>
        <v>0</v>
      </c>
      <c r="AB2972" s="17">
        <f>IF(COUNTIF($F$2:F2972,F2972)=1,1,0)</f>
        <v>0</v>
      </c>
    </row>
    <row r="2973" spans="1:28" x14ac:dyDescent="0.2">
      <c r="A2973" s="17">
        <v>2972</v>
      </c>
      <c r="B2973" t="s">
        <v>6196</v>
      </c>
      <c r="C2973" s="18">
        <v>43045</v>
      </c>
      <c r="D2973" s="18">
        <v>43048</v>
      </c>
      <c r="E2973" t="s">
        <v>50</v>
      </c>
      <c r="F2973" t="s">
        <v>4572</v>
      </c>
      <c r="G2973" t="s">
        <v>4573</v>
      </c>
      <c r="H2973" t="s">
        <v>53</v>
      </c>
      <c r="I2973" t="s">
        <v>54</v>
      </c>
      <c r="J2973" t="s">
        <v>1738</v>
      </c>
      <c r="K2973" t="s">
        <v>115</v>
      </c>
      <c r="L2973">
        <v>28314</v>
      </c>
      <c r="M2973" t="s">
        <v>57</v>
      </c>
      <c r="N2973" t="s">
        <v>5733</v>
      </c>
      <c r="O2973" t="s">
        <v>59</v>
      </c>
      <c r="P2973" t="s">
        <v>92</v>
      </c>
      <c r="Q2973" t="s">
        <v>5734</v>
      </c>
      <c r="R2973" s="19">
        <v>28.271999999999998</v>
      </c>
      <c r="S2973" s="17">
        <v>2</v>
      </c>
      <c r="T2973" s="20">
        <v>0.2</v>
      </c>
      <c r="U2973" s="19">
        <v>6.3612000000000002</v>
      </c>
      <c r="V2973" s="20">
        <f t="shared" si="230"/>
        <v>0.22500000000000001</v>
      </c>
      <c r="W2973" s="17">
        <f t="shared" si="231"/>
        <v>2017</v>
      </c>
      <c r="X2973" t="str">
        <f t="shared" si="232"/>
        <v>Nov-2017</v>
      </c>
      <c r="Y2973" s="17">
        <f t="shared" si="233"/>
        <v>3</v>
      </c>
      <c r="Z2973" t="str">
        <f t="shared" si="234"/>
        <v>11-20%</v>
      </c>
      <c r="AA2973" s="17">
        <f>IF(COUNTIF($B$2:B2973,B2973)=1,1,0)</f>
        <v>0</v>
      </c>
      <c r="AB2973" s="17">
        <f>IF(COUNTIF($F$2:F2973,F2973)=1,1,0)</f>
        <v>0</v>
      </c>
    </row>
    <row r="2974" spans="1:28" x14ac:dyDescent="0.2">
      <c r="A2974" s="17">
        <v>2973</v>
      </c>
      <c r="B2974" t="s">
        <v>6196</v>
      </c>
      <c r="C2974" s="18">
        <v>43045</v>
      </c>
      <c r="D2974" s="18">
        <v>43048</v>
      </c>
      <c r="E2974" t="s">
        <v>50</v>
      </c>
      <c r="F2974" t="s">
        <v>4572</v>
      </c>
      <c r="G2974" t="s">
        <v>4573</v>
      </c>
      <c r="H2974" t="s">
        <v>53</v>
      </c>
      <c r="I2974" t="s">
        <v>54</v>
      </c>
      <c r="J2974" t="s">
        <v>1738</v>
      </c>
      <c r="K2974" t="s">
        <v>115</v>
      </c>
      <c r="L2974">
        <v>28314</v>
      </c>
      <c r="M2974" t="s">
        <v>57</v>
      </c>
      <c r="N2974" t="s">
        <v>1806</v>
      </c>
      <c r="O2974" t="s">
        <v>73</v>
      </c>
      <c r="P2974" t="s">
        <v>86</v>
      </c>
      <c r="Q2974" t="s">
        <v>1807</v>
      </c>
      <c r="R2974" s="19">
        <v>259.13600000000002</v>
      </c>
      <c r="S2974" s="17">
        <v>4</v>
      </c>
      <c r="T2974" s="20">
        <v>0.2</v>
      </c>
      <c r="U2974" s="19">
        <v>-51.827199999999998</v>
      </c>
      <c r="V2974" s="20">
        <f t="shared" si="230"/>
        <v>-0.19999999999999998</v>
      </c>
      <c r="W2974" s="17">
        <f t="shared" si="231"/>
        <v>2017</v>
      </c>
      <c r="X2974" t="str">
        <f t="shared" si="232"/>
        <v>Nov-2017</v>
      </c>
      <c r="Y2974" s="17">
        <f t="shared" si="233"/>
        <v>3</v>
      </c>
      <c r="Z2974" t="str">
        <f t="shared" si="234"/>
        <v>11-20%</v>
      </c>
      <c r="AA2974" s="17">
        <f>IF(COUNTIF($B$2:B2974,B2974)=1,1,0)</f>
        <v>0</v>
      </c>
      <c r="AB2974" s="17">
        <f>IF(COUNTIF($F$2:F2974,F2974)=1,1,0)</f>
        <v>0</v>
      </c>
    </row>
    <row r="2975" spans="1:28" x14ac:dyDescent="0.2">
      <c r="A2975" s="17">
        <v>2974</v>
      </c>
      <c r="B2975" t="s">
        <v>6197</v>
      </c>
      <c r="C2975" s="18">
        <v>43085</v>
      </c>
      <c r="D2975" s="18">
        <v>43089</v>
      </c>
      <c r="E2975" t="s">
        <v>77</v>
      </c>
      <c r="F2975" t="s">
        <v>2048</v>
      </c>
      <c r="G2975" t="s">
        <v>2049</v>
      </c>
      <c r="H2975" t="s">
        <v>53</v>
      </c>
      <c r="I2975" t="s">
        <v>54</v>
      </c>
      <c r="J2975" t="s">
        <v>4584</v>
      </c>
      <c r="K2975" t="s">
        <v>677</v>
      </c>
      <c r="L2975">
        <v>74133</v>
      </c>
      <c r="M2975" t="s">
        <v>132</v>
      </c>
      <c r="N2975" t="s">
        <v>3427</v>
      </c>
      <c r="O2975" t="s">
        <v>73</v>
      </c>
      <c r="P2975" t="s">
        <v>102</v>
      </c>
      <c r="Q2975" t="s">
        <v>3428</v>
      </c>
      <c r="R2975" s="19">
        <v>10.8</v>
      </c>
      <c r="S2975" s="17">
        <v>5</v>
      </c>
      <c r="T2975" s="20">
        <v>0</v>
      </c>
      <c r="U2975" s="19">
        <v>5.1840000000000002</v>
      </c>
      <c r="V2975" s="20">
        <f t="shared" si="230"/>
        <v>0.48</v>
      </c>
      <c r="W2975" s="17">
        <f t="shared" si="231"/>
        <v>2017</v>
      </c>
      <c r="X2975" t="str">
        <f t="shared" si="232"/>
        <v>Dec-2017</v>
      </c>
      <c r="Y2975" s="17">
        <f t="shared" si="233"/>
        <v>4</v>
      </c>
      <c r="Z2975" t="str">
        <f t="shared" si="234"/>
        <v>0% (No Discount)</v>
      </c>
      <c r="AA2975" s="17">
        <f>IF(COUNTIF($B$2:B2975,B2975)=1,1,0)</f>
        <v>1</v>
      </c>
      <c r="AB2975" s="17">
        <f>IF(COUNTIF($F$2:F2975,F2975)=1,1,0)</f>
        <v>0</v>
      </c>
    </row>
    <row r="2976" spans="1:28" x14ac:dyDescent="0.2">
      <c r="A2976" s="17">
        <v>2975</v>
      </c>
      <c r="B2976" t="s">
        <v>6198</v>
      </c>
      <c r="C2976" s="18">
        <v>42131</v>
      </c>
      <c r="D2976" s="18">
        <v>42136</v>
      </c>
      <c r="E2976" t="s">
        <v>77</v>
      </c>
      <c r="F2976" t="s">
        <v>1439</v>
      </c>
      <c r="G2976" t="s">
        <v>1440</v>
      </c>
      <c r="H2976" t="s">
        <v>53</v>
      </c>
      <c r="I2976" t="s">
        <v>54</v>
      </c>
      <c r="J2976" t="s">
        <v>4191</v>
      </c>
      <c r="K2976" t="s">
        <v>131</v>
      </c>
      <c r="L2976">
        <v>75002</v>
      </c>
      <c r="M2976" t="s">
        <v>132</v>
      </c>
      <c r="N2976" t="s">
        <v>2432</v>
      </c>
      <c r="O2976" t="s">
        <v>59</v>
      </c>
      <c r="P2976" t="s">
        <v>83</v>
      </c>
      <c r="Q2976" t="s">
        <v>2433</v>
      </c>
      <c r="R2976" s="19">
        <v>244.006</v>
      </c>
      <c r="S2976" s="17">
        <v>2</v>
      </c>
      <c r="T2976" s="20">
        <v>0.3</v>
      </c>
      <c r="U2976" s="19">
        <v>-31.372199999999999</v>
      </c>
      <c r="V2976" s="20">
        <f t="shared" si="230"/>
        <v>-0.12857142857142856</v>
      </c>
      <c r="W2976" s="17">
        <f t="shared" si="231"/>
        <v>2015</v>
      </c>
      <c r="X2976" t="str">
        <f t="shared" si="232"/>
        <v>May-2015</v>
      </c>
      <c r="Y2976" s="17">
        <f t="shared" si="233"/>
        <v>5</v>
      </c>
      <c r="Z2976" t="str">
        <f t="shared" si="234"/>
        <v>21-30%</v>
      </c>
      <c r="AA2976" s="17">
        <f>IF(COUNTIF($B$2:B2976,B2976)=1,1,0)</f>
        <v>1</v>
      </c>
      <c r="AB2976" s="17">
        <f>IF(COUNTIF($F$2:F2976,F2976)=1,1,0)</f>
        <v>0</v>
      </c>
    </row>
    <row r="2977" spans="1:28" x14ac:dyDescent="0.2">
      <c r="A2977" s="17">
        <v>2976</v>
      </c>
      <c r="B2977" t="s">
        <v>6198</v>
      </c>
      <c r="C2977" s="18">
        <v>42131</v>
      </c>
      <c r="D2977" s="18">
        <v>42136</v>
      </c>
      <c r="E2977" t="s">
        <v>77</v>
      </c>
      <c r="F2977" t="s">
        <v>1439</v>
      </c>
      <c r="G2977" t="s">
        <v>1440</v>
      </c>
      <c r="H2977" t="s">
        <v>53</v>
      </c>
      <c r="I2977" t="s">
        <v>54</v>
      </c>
      <c r="J2977" t="s">
        <v>4191</v>
      </c>
      <c r="K2977" t="s">
        <v>131</v>
      </c>
      <c r="L2977">
        <v>75002</v>
      </c>
      <c r="M2977" t="s">
        <v>132</v>
      </c>
      <c r="N2977" t="s">
        <v>6199</v>
      </c>
      <c r="O2977" t="s">
        <v>73</v>
      </c>
      <c r="P2977" t="s">
        <v>117</v>
      </c>
      <c r="Q2977" t="s">
        <v>6200</v>
      </c>
      <c r="R2977" s="19">
        <v>15.936</v>
      </c>
      <c r="S2977" s="17">
        <v>4</v>
      </c>
      <c r="T2977" s="20">
        <v>0.2</v>
      </c>
      <c r="U2977" s="19">
        <v>5.3784000000000001</v>
      </c>
      <c r="V2977" s="20">
        <f t="shared" si="230"/>
        <v>0.33750000000000002</v>
      </c>
      <c r="W2977" s="17">
        <f t="shared" si="231"/>
        <v>2015</v>
      </c>
      <c r="X2977" t="str">
        <f t="shared" si="232"/>
        <v>May-2015</v>
      </c>
      <c r="Y2977" s="17">
        <f t="shared" si="233"/>
        <v>5</v>
      </c>
      <c r="Z2977" t="str">
        <f t="shared" si="234"/>
        <v>11-20%</v>
      </c>
      <c r="AA2977" s="17">
        <f>IF(COUNTIF($B$2:B2977,B2977)=1,1,0)</f>
        <v>0</v>
      </c>
      <c r="AB2977" s="17">
        <f>IF(COUNTIF($F$2:F2977,F2977)=1,1,0)</f>
        <v>0</v>
      </c>
    </row>
    <row r="2978" spans="1:28" x14ac:dyDescent="0.2">
      <c r="A2978" s="17">
        <v>2977</v>
      </c>
      <c r="B2978" t="s">
        <v>6201</v>
      </c>
      <c r="C2978" s="18">
        <v>43073</v>
      </c>
      <c r="D2978" s="18">
        <v>43073</v>
      </c>
      <c r="E2978" t="s">
        <v>1320</v>
      </c>
      <c r="F2978" t="s">
        <v>66</v>
      </c>
      <c r="G2978" t="s">
        <v>67</v>
      </c>
      <c r="H2978" t="s">
        <v>68</v>
      </c>
      <c r="I2978" t="s">
        <v>54</v>
      </c>
      <c r="J2978" t="s">
        <v>173</v>
      </c>
      <c r="K2978" t="s">
        <v>174</v>
      </c>
      <c r="L2978">
        <v>19143</v>
      </c>
      <c r="M2978" t="s">
        <v>175</v>
      </c>
      <c r="N2978" t="s">
        <v>6202</v>
      </c>
      <c r="O2978" t="s">
        <v>59</v>
      </c>
      <c r="P2978" t="s">
        <v>63</v>
      </c>
      <c r="Q2978" t="s">
        <v>6203</v>
      </c>
      <c r="R2978" s="19">
        <v>188.55199999999999</v>
      </c>
      <c r="S2978" s="17">
        <v>7</v>
      </c>
      <c r="T2978" s="20">
        <v>0.3</v>
      </c>
      <c r="U2978" s="19">
        <v>-2.6936</v>
      </c>
      <c r="V2978" s="20">
        <f t="shared" si="230"/>
        <v>-1.4285714285714287E-2</v>
      </c>
      <c r="W2978" s="17">
        <f t="shared" si="231"/>
        <v>2017</v>
      </c>
      <c r="X2978" t="str">
        <f t="shared" si="232"/>
        <v>Dec-2017</v>
      </c>
      <c r="Y2978" s="17">
        <f t="shared" si="233"/>
        <v>0</v>
      </c>
      <c r="Z2978" t="str">
        <f t="shared" si="234"/>
        <v>21-30%</v>
      </c>
      <c r="AA2978" s="17">
        <f>IF(COUNTIF($B$2:B2978,B2978)=1,1,0)</f>
        <v>1</v>
      </c>
      <c r="AB2978" s="17">
        <f>IF(COUNTIF($F$2:F2978,F2978)=1,1,0)</f>
        <v>0</v>
      </c>
    </row>
    <row r="2979" spans="1:28" x14ac:dyDescent="0.2">
      <c r="A2979" s="17">
        <v>2978</v>
      </c>
      <c r="B2979" t="s">
        <v>6204</v>
      </c>
      <c r="C2979" s="18">
        <v>43011</v>
      </c>
      <c r="D2979" s="18">
        <v>43016</v>
      </c>
      <c r="E2979" t="s">
        <v>50</v>
      </c>
      <c r="F2979" t="s">
        <v>2787</v>
      </c>
      <c r="G2979" t="s">
        <v>2788</v>
      </c>
      <c r="H2979" t="s">
        <v>53</v>
      </c>
      <c r="I2979" t="s">
        <v>54</v>
      </c>
      <c r="J2979" t="s">
        <v>416</v>
      </c>
      <c r="K2979" t="s">
        <v>294</v>
      </c>
      <c r="L2979">
        <v>14609</v>
      </c>
      <c r="M2979" t="s">
        <v>175</v>
      </c>
      <c r="N2979" t="s">
        <v>4014</v>
      </c>
      <c r="O2979" t="s">
        <v>73</v>
      </c>
      <c r="P2979" t="s">
        <v>86</v>
      </c>
      <c r="Q2979" t="s">
        <v>4015</v>
      </c>
      <c r="R2979" s="19">
        <v>22.58</v>
      </c>
      <c r="S2979" s="17">
        <v>2</v>
      </c>
      <c r="T2979" s="20">
        <v>0</v>
      </c>
      <c r="U2979" s="19">
        <v>5.8708</v>
      </c>
      <c r="V2979" s="20">
        <f t="shared" si="230"/>
        <v>0.26</v>
      </c>
      <c r="W2979" s="17">
        <f t="shared" si="231"/>
        <v>2017</v>
      </c>
      <c r="X2979" t="str">
        <f t="shared" si="232"/>
        <v>Oct-2017</v>
      </c>
      <c r="Y2979" s="17">
        <f t="shared" si="233"/>
        <v>5</v>
      </c>
      <c r="Z2979" t="str">
        <f t="shared" si="234"/>
        <v>0% (No Discount)</v>
      </c>
      <c r="AA2979" s="17">
        <f>IF(COUNTIF($B$2:B2979,B2979)=1,1,0)</f>
        <v>1</v>
      </c>
      <c r="AB2979" s="17">
        <f>IF(COUNTIF($F$2:F2979,F2979)=1,1,0)</f>
        <v>0</v>
      </c>
    </row>
    <row r="2980" spans="1:28" x14ac:dyDescent="0.2">
      <c r="A2980" s="17">
        <v>2979</v>
      </c>
      <c r="B2980" t="s">
        <v>6205</v>
      </c>
      <c r="C2980" s="18">
        <v>41652</v>
      </c>
      <c r="D2980" s="18">
        <v>41655</v>
      </c>
      <c r="E2980" t="s">
        <v>50</v>
      </c>
      <c r="F2980" t="s">
        <v>3767</v>
      </c>
      <c r="G2980" t="s">
        <v>3768</v>
      </c>
      <c r="H2980" t="s">
        <v>53</v>
      </c>
      <c r="I2980" t="s">
        <v>54</v>
      </c>
      <c r="J2980" t="s">
        <v>6206</v>
      </c>
      <c r="K2980" t="s">
        <v>410</v>
      </c>
      <c r="L2980">
        <v>29464</v>
      </c>
      <c r="M2980" t="s">
        <v>57</v>
      </c>
      <c r="N2980" t="s">
        <v>6163</v>
      </c>
      <c r="O2980" t="s">
        <v>59</v>
      </c>
      <c r="P2980" t="s">
        <v>63</v>
      </c>
      <c r="Q2980" t="s">
        <v>6164</v>
      </c>
      <c r="R2980" s="19">
        <v>545.94000000000005</v>
      </c>
      <c r="S2980" s="17">
        <v>6</v>
      </c>
      <c r="T2980" s="20">
        <v>0</v>
      </c>
      <c r="U2980" s="19">
        <v>87.350399999999993</v>
      </c>
      <c r="V2980" s="20">
        <f t="shared" si="230"/>
        <v>0.15999999999999998</v>
      </c>
      <c r="W2980" s="17">
        <f t="shared" si="231"/>
        <v>2014</v>
      </c>
      <c r="X2980" t="str">
        <f t="shared" si="232"/>
        <v>Jan-2014</v>
      </c>
      <c r="Y2980" s="17">
        <f t="shared" si="233"/>
        <v>3</v>
      </c>
      <c r="Z2980" t="str">
        <f t="shared" si="234"/>
        <v>0% (No Discount)</v>
      </c>
      <c r="AA2980" s="17">
        <f>IF(COUNTIF($B$2:B2980,B2980)=1,1,0)</f>
        <v>1</v>
      </c>
      <c r="AB2980" s="17">
        <f>IF(COUNTIF($F$2:F2980,F2980)=1,1,0)</f>
        <v>0</v>
      </c>
    </row>
    <row r="2981" spans="1:28" x14ac:dyDescent="0.2">
      <c r="A2981" s="17">
        <v>2980</v>
      </c>
      <c r="B2981" t="s">
        <v>6207</v>
      </c>
      <c r="C2981" s="18">
        <v>42167</v>
      </c>
      <c r="D2981" s="18">
        <v>42172</v>
      </c>
      <c r="E2981" t="s">
        <v>77</v>
      </c>
      <c r="F2981" t="s">
        <v>6208</v>
      </c>
      <c r="G2981" t="s">
        <v>6209</v>
      </c>
      <c r="H2981" t="s">
        <v>53</v>
      </c>
      <c r="I2981" t="s">
        <v>54</v>
      </c>
      <c r="J2981" t="s">
        <v>173</v>
      </c>
      <c r="K2981" t="s">
        <v>174</v>
      </c>
      <c r="L2981">
        <v>19134</v>
      </c>
      <c r="M2981" t="s">
        <v>175</v>
      </c>
      <c r="N2981" t="s">
        <v>6210</v>
      </c>
      <c r="O2981" t="s">
        <v>73</v>
      </c>
      <c r="P2981" t="s">
        <v>117</v>
      </c>
      <c r="Q2981" t="s">
        <v>6211</v>
      </c>
      <c r="R2981" s="19">
        <v>20.736000000000001</v>
      </c>
      <c r="S2981" s="17">
        <v>4</v>
      </c>
      <c r="T2981" s="20">
        <v>0.2</v>
      </c>
      <c r="U2981" s="19">
        <v>7.2576000000000001</v>
      </c>
      <c r="V2981" s="20">
        <f t="shared" si="230"/>
        <v>0.35</v>
      </c>
      <c r="W2981" s="17">
        <f t="shared" si="231"/>
        <v>2015</v>
      </c>
      <c r="X2981" t="str">
        <f t="shared" si="232"/>
        <v>Jun-2015</v>
      </c>
      <c r="Y2981" s="17">
        <f t="shared" si="233"/>
        <v>5</v>
      </c>
      <c r="Z2981" t="str">
        <f t="shared" si="234"/>
        <v>11-20%</v>
      </c>
      <c r="AA2981" s="17">
        <f>IF(COUNTIF($B$2:B2981,B2981)=1,1,0)</f>
        <v>1</v>
      </c>
      <c r="AB2981" s="17">
        <f>IF(COUNTIF($F$2:F2981,F2981)=1,1,0)</f>
        <v>1</v>
      </c>
    </row>
    <row r="2982" spans="1:28" x14ac:dyDescent="0.2">
      <c r="A2982" s="17">
        <v>2981</v>
      </c>
      <c r="B2982" t="s">
        <v>6207</v>
      </c>
      <c r="C2982" s="18">
        <v>42167</v>
      </c>
      <c r="D2982" s="18">
        <v>42172</v>
      </c>
      <c r="E2982" t="s">
        <v>77</v>
      </c>
      <c r="F2982" t="s">
        <v>6208</v>
      </c>
      <c r="G2982" t="s">
        <v>6209</v>
      </c>
      <c r="H2982" t="s">
        <v>53</v>
      </c>
      <c r="I2982" t="s">
        <v>54</v>
      </c>
      <c r="J2982" t="s">
        <v>173</v>
      </c>
      <c r="K2982" t="s">
        <v>174</v>
      </c>
      <c r="L2982">
        <v>19134</v>
      </c>
      <c r="M2982" t="s">
        <v>175</v>
      </c>
      <c r="N2982" t="s">
        <v>5077</v>
      </c>
      <c r="O2982" t="s">
        <v>59</v>
      </c>
      <c r="P2982" t="s">
        <v>92</v>
      </c>
      <c r="Q2982" t="s">
        <v>5078</v>
      </c>
      <c r="R2982" s="19">
        <v>43.295999999999999</v>
      </c>
      <c r="S2982" s="17">
        <v>2</v>
      </c>
      <c r="T2982" s="20">
        <v>0.2</v>
      </c>
      <c r="U2982" s="19">
        <v>4.3296000000000001</v>
      </c>
      <c r="V2982" s="20">
        <f t="shared" si="230"/>
        <v>0.1</v>
      </c>
      <c r="W2982" s="17">
        <f t="shared" si="231"/>
        <v>2015</v>
      </c>
      <c r="X2982" t="str">
        <f t="shared" si="232"/>
        <v>Jun-2015</v>
      </c>
      <c r="Y2982" s="17">
        <f t="shared" si="233"/>
        <v>5</v>
      </c>
      <c r="Z2982" t="str">
        <f t="shared" si="234"/>
        <v>11-20%</v>
      </c>
      <c r="AA2982" s="17">
        <f>IF(COUNTIF($B$2:B2982,B2982)=1,1,0)</f>
        <v>0</v>
      </c>
      <c r="AB2982" s="17">
        <f>IF(COUNTIF($F$2:F2982,F2982)=1,1,0)</f>
        <v>0</v>
      </c>
    </row>
    <row r="2983" spans="1:28" x14ac:dyDescent="0.2">
      <c r="A2983" s="17">
        <v>2982</v>
      </c>
      <c r="B2983" t="s">
        <v>6212</v>
      </c>
      <c r="C2983" s="18">
        <v>41832</v>
      </c>
      <c r="D2983" s="18">
        <v>41838</v>
      </c>
      <c r="E2983" t="s">
        <v>77</v>
      </c>
      <c r="F2983" t="s">
        <v>513</v>
      </c>
      <c r="G2983" t="s">
        <v>514</v>
      </c>
      <c r="H2983" t="s">
        <v>53</v>
      </c>
      <c r="I2983" t="s">
        <v>54</v>
      </c>
      <c r="J2983" t="s">
        <v>122</v>
      </c>
      <c r="K2983" t="s">
        <v>123</v>
      </c>
      <c r="L2983">
        <v>98115</v>
      </c>
      <c r="M2983" t="s">
        <v>71</v>
      </c>
      <c r="N2983" t="s">
        <v>6202</v>
      </c>
      <c r="O2983" t="s">
        <v>59</v>
      </c>
      <c r="P2983" t="s">
        <v>63</v>
      </c>
      <c r="Q2983" t="s">
        <v>6203</v>
      </c>
      <c r="R2983" s="19">
        <v>123.136</v>
      </c>
      <c r="S2983" s="17">
        <v>4</v>
      </c>
      <c r="T2983" s="20">
        <v>0.2</v>
      </c>
      <c r="U2983" s="19">
        <v>13.8528</v>
      </c>
      <c r="V2983" s="20">
        <f t="shared" si="230"/>
        <v>0.1125</v>
      </c>
      <c r="W2983" s="17">
        <f t="shared" si="231"/>
        <v>2014</v>
      </c>
      <c r="X2983" t="str">
        <f t="shared" si="232"/>
        <v>Jul-2014</v>
      </c>
      <c r="Y2983" s="17">
        <f t="shared" si="233"/>
        <v>6</v>
      </c>
      <c r="Z2983" t="str">
        <f t="shared" si="234"/>
        <v>11-20%</v>
      </c>
      <c r="AA2983" s="17">
        <f>IF(COUNTIF($B$2:B2983,B2983)=1,1,0)</f>
        <v>1</v>
      </c>
      <c r="AB2983" s="17">
        <f>IF(COUNTIF($F$2:F2983,F2983)=1,1,0)</f>
        <v>0</v>
      </c>
    </row>
    <row r="2984" spans="1:28" x14ac:dyDescent="0.2">
      <c r="A2984" s="17">
        <v>2983</v>
      </c>
      <c r="B2984" t="s">
        <v>6212</v>
      </c>
      <c r="C2984" s="18">
        <v>41832</v>
      </c>
      <c r="D2984" s="18">
        <v>41838</v>
      </c>
      <c r="E2984" t="s">
        <v>77</v>
      </c>
      <c r="F2984" t="s">
        <v>513</v>
      </c>
      <c r="G2984" t="s">
        <v>514</v>
      </c>
      <c r="H2984" t="s">
        <v>53</v>
      </c>
      <c r="I2984" t="s">
        <v>54</v>
      </c>
      <c r="J2984" t="s">
        <v>122</v>
      </c>
      <c r="K2984" t="s">
        <v>123</v>
      </c>
      <c r="L2984">
        <v>98115</v>
      </c>
      <c r="M2984" t="s">
        <v>71</v>
      </c>
      <c r="N2984" t="s">
        <v>2586</v>
      </c>
      <c r="O2984" t="s">
        <v>73</v>
      </c>
      <c r="P2984" t="s">
        <v>102</v>
      </c>
      <c r="Q2984" t="s">
        <v>2587</v>
      </c>
      <c r="R2984" s="19">
        <v>11.263999999999999</v>
      </c>
      <c r="S2984" s="17">
        <v>4</v>
      </c>
      <c r="T2984" s="20">
        <v>0.2</v>
      </c>
      <c r="U2984" s="19">
        <v>3.8016000000000001</v>
      </c>
      <c r="V2984" s="20">
        <f t="shared" si="230"/>
        <v>0.33750000000000002</v>
      </c>
      <c r="W2984" s="17">
        <f t="shared" si="231"/>
        <v>2014</v>
      </c>
      <c r="X2984" t="str">
        <f t="shared" si="232"/>
        <v>Jul-2014</v>
      </c>
      <c r="Y2984" s="17">
        <f t="shared" si="233"/>
        <v>6</v>
      </c>
      <c r="Z2984" t="str">
        <f t="shared" si="234"/>
        <v>11-20%</v>
      </c>
      <c r="AA2984" s="17">
        <f>IF(COUNTIF($B$2:B2984,B2984)=1,1,0)</f>
        <v>0</v>
      </c>
      <c r="AB2984" s="17">
        <f>IF(COUNTIF($F$2:F2984,F2984)=1,1,0)</f>
        <v>0</v>
      </c>
    </row>
    <row r="2985" spans="1:28" x14ac:dyDescent="0.2">
      <c r="A2985" s="17">
        <v>2984</v>
      </c>
      <c r="B2985" t="s">
        <v>6213</v>
      </c>
      <c r="C2985" s="18">
        <v>41979</v>
      </c>
      <c r="D2985" s="18">
        <v>41984</v>
      </c>
      <c r="E2985" t="s">
        <v>50</v>
      </c>
      <c r="F2985" t="s">
        <v>522</v>
      </c>
      <c r="G2985" t="s">
        <v>523</v>
      </c>
      <c r="H2985" t="s">
        <v>53</v>
      </c>
      <c r="I2985" t="s">
        <v>54</v>
      </c>
      <c r="J2985" t="s">
        <v>345</v>
      </c>
      <c r="K2985" t="s">
        <v>447</v>
      </c>
      <c r="L2985">
        <v>97477</v>
      </c>
      <c r="M2985" t="s">
        <v>71</v>
      </c>
      <c r="N2985" t="s">
        <v>1336</v>
      </c>
      <c r="O2985" t="s">
        <v>73</v>
      </c>
      <c r="P2985" t="s">
        <v>86</v>
      </c>
      <c r="Q2985" t="s">
        <v>1337</v>
      </c>
      <c r="R2985" s="19">
        <v>53.423999999999999</v>
      </c>
      <c r="S2985" s="17">
        <v>3</v>
      </c>
      <c r="T2985" s="20">
        <v>0.2</v>
      </c>
      <c r="U2985" s="19">
        <v>4.6745999999999999</v>
      </c>
      <c r="V2985" s="20">
        <f t="shared" si="230"/>
        <v>8.7499999999999994E-2</v>
      </c>
      <c r="W2985" s="17">
        <f t="shared" si="231"/>
        <v>2014</v>
      </c>
      <c r="X2985" t="str">
        <f t="shared" si="232"/>
        <v>Dec-2014</v>
      </c>
      <c r="Y2985" s="17">
        <f t="shared" si="233"/>
        <v>5</v>
      </c>
      <c r="Z2985" t="str">
        <f t="shared" si="234"/>
        <v>11-20%</v>
      </c>
      <c r="AA2985" s="17">
        <f>IF(COUNTIF($B$2:B2985,B2985)=1,1,0)</f>
        <v>1</v>
      </c>
      <c r="AB2985" s="17">
        <f>IF(COUNTIF($F$2:F2985,F2985)=1,1,0)</f>
        <v>0</v>
      </c>
    </row>
    <row r="2986" spans="1:28" x14ac:dyDescent="0.2">
      <c r="A2986" s="17">
        <v>2985</v>
      </c>
      <c r="B2986" t="s">
        <v>6213</v>
      </c>
      <c r="C2986" s="18">
        <v>41979</v>
      </c>
      <c r="D2986" s="18">
        <v>41984</v>
      </c>
      <c r="E2986" t="s">
        <v>50</v>
      </c>
      <c r="F2986" t="s">
        <v>522</v>
      </c>
      <c r="G2986" t="s">
        <v>523</v>
      </c>
      <c r="H2986" t="s">
        <v>53</v>
      </c>
      <c r="I2986" t="s">
        <v>54</v>
      </c>
      <c r="J2986" t="s">
        <v>345</v>
      </c>
      <c r="K2986" t="s">
        <v>447</v>
      </c>
      <c r="L2986">
        <v>97477</v>
      </c>
      <c r="M2986" t="s">
        <v>71</v>
      </c>
      <c r="N2986" t="s">
        <v>5103</v>
      </c>
      <c r="O2986" t="s">
        <v>59</v>
      </c>
      <c r="P2986" t="s">
        <v>83</v>
      </c>
      <c r="Q2986" t="s">
        <v>5104</v>
      </c>
      <c r="R2986" s="19">
        <v>275.49</v>
      </c>
      <c r="S2986" s="17">
        <v>1</v>
      </c>
      <c r="T2986" s="20">
        <v>0.5</v>
      </c>
      <c r="U2986" s="19">
        <v>-170.8038</v>
      </c>
      <c r="V2986" s="20">
        <f t="shared" si="230"/>
        <v>-0.62</v>
      </c>
      <c r="W2986" s="17">
        <f t="shared" si="231"/>
        <v>2014</v>
      </c>
      <c r="X2986" t="str">
        <f t="shared" si="232"/>
        <v>Dec-2014</v>
      </c>
      <c r="Y2986" s="17">
        <f t="shared" si="233"/>
        <v>5</v>
      </c>
      <c r="Z2986" t="str">
        <f t="shared" si="234"/>
        <v>41-50%</v>
      </c>
      <c r="AA2986" s="17">
        <f>IF(COUNTIF($B$2:B2986,B2986)=1,1,0)</f>
        <v>0</v>
      </c>
      <c r="AB2986" s="17">
        <f>IF(COUNTIF($F$2:F2986,F2986)=1,1,0)</f>
        <v>0</v>
      </c>
    </row>
    <row r="2987" spans="1:28" x14ac:dyDescent="0.2">
      <c r="A2987" s="17">
        <v>2986</v>
      </c>
      <c r="B2987" t="s">
        <v>6214</v>
      </c>
      <c r="C2987" s="18">
        <v>42515</v>
      </c>
      <c r="D2987" s="18">
        <v>42520</v>
      </c>
      <c r="E2987" t="s">
        <v>77</v>
      </c>
      <c r="F2987" t="s">
        <v>6215</v>
      </c>
      <c r="G2987" t="s">
        <v>6216</v>
      </c>
      <c r="H2987" t="s">
        <v>129</v>
      </c>
      <c r="I2987" t="s">
        <v>54</v>
      </c>
      <c r="J2987" t="s">
        <v>524</v>
      </c>
      <c r="K2987" t="s">
        <v>1302</v>
      </c>
      <c r="L2987">
        <v>31907</v>
      </c>
      <c r="M2987" t="s">
        <v>57</v>
      </c>
      <c r="N2987" t="s">
        <v>6217</v>
      </c>
      <c r="O2987" t="s">
        <v>59</v>
      </c>
      <c r="P2987" t="s">
        <v>92</v>
      </c>
      <c r="Q2987" t="s">
        <v>6218</v>
      </c>
      <c r="R2987" s="19">
        <v>24.96</v>
      </c>
      <c r="S2987" s="17">
        <v>4</v>
      </c>
      <c r="T2987" s="20">
        <v>0</v>
      </c>
      <c r="U2987" s="19">
        <v>6.24</v>
      </c>
      <c r="V2987" s="20">
        <f t="shared" si="230"/>
        <v>0.25</v>
      </c>
      <c r="W2987" s="17">
        <f t="shared" si="231"/>
        <v>2016</v>
      </c>
      <c r="X2987" t="str">
        <f t="shared" si="232"/>
        <v>May-2016</v>
      </c>
      <c r="Y2987" s="17">
        <f t="shared" si="233"/>
        <v>5</v>
      </c>
      <c r="Z2987" t="str">
        <f t="shared" si="234"/>
        <v>0% (No Discount)</v>
      </c>
      <c r="AA2987" s="17">
        <f>IF(COUNTIF($B$2:B2987,B2987)=1,1,0)</f>
        <v>1</v>
      </c>
      <c r="AB2987" s="17">
        <f>IF(COUNTIF($F$2:F2987,F2987)=1,1,0)</f>
        <v>1</v>
      </c>
    </row>
    <row r="2988" spans="1:28" x14ac:dyDescent="0.2">
      <c r="A2988" s="17">
        <v>2987</v>
      </c>
      <c r="B2988" t="s">
        <v>6214</v>
      </c>
      <c r="C2988" s="18">
        <v>42515</v>
      </c>
      <c r="D2988" s="18">
        <v>42520</v>
      </c>
      <c r="E2988" t="s">
        <v>77</v>
      </c>
      <c r="F2988" t="s">
        <v>6215</v>
      </c>
      <c r="G2988" t="s">
        <v>6216</v>
      </c>
      <c r="H2988" t="s">
        <v>129</v>
      </c>
      <c r="I2988" t="s">
        <v>54</v>
      </c>
      <c r="J2988" t="s">
        <v>524</v>
      </c>
      <c r="K2988" t="s">
        <v>1302</v>
      </c>
      <c r="L2988">
        <v>31907</v>
      </c>
      <c r="M2988" t="s">
        <v>57</v>
      </c>
      <c r="N2988" t="s">
        <v>1470</v>
      </c>
      <c r="O2988" t="s">
        <v>73</v>
      </c>
      <c r="P2988" t="s">
        <v>117</v>
      </c>
      <c r="Q2988" t="s">
        <v>1471</v>
      </c>
      <c r="R2988" s="19">
        <v>19.36</v>
      </c>
      <c r="S2988" s="17">
        <v>2</v>
      </c>
      <c r="T2988" s="20">
        <v>0</v>
      </c>
      <c r="U2988" s="19">
        <v>9.2927999999999997</v>
      </c>
      <c r="V2988" s="20">
        <f t="shared" si="230"/>
        <v>0.48</v>
      </c>
      <c r="W2988" s="17">
        <f t="shared" si="231"/>
        <v>2016</v>
      </c>
      <c r="X2988" t="str">
        <f t="shared" si="232"/>
        <v>May-2016</v>
      </c>
      <c r="Y2988" s="17">
        <f t="shared" si="233"/>
        <v>5</v>
      </c>
      <c r="Z2988" t="str">
        <f t="shared" si="234"/>
        <v>0% (No Discount)</v>
      </c>
      <c r="AA2988" s="17">
        <f>IF(COUNTIF($B$2:B2988,B2988)=1,1,0)</f>
        <v>0</v>
      </c>
      <c r="AB2988" s="17">
        <f>IF(COUNTIF($F$2:F2988,F2988)=1,1,0)</f>
        <v>0</v>
      </c>
    </row>
    <row r="2989" spans="1:28" x14ac:dyDescent="0.2">
      <c r="A2989" s="17">
        <v>2988</v>
      </c>
      <c r="B2989" t="s">
        <v>6214</v>
      </c>
      <c r="C2989" s="18">
        <v>42515</v>
      </c>
      <c r="D2989" s="18">
        <v>42520</v>
      </c>
      <c r="E2989" t="s">
        <v>77</v>
      </c>
      <c r="F2989" t="s">
        <v>6215</v>
      </c>
      <c r="G2989" t="s">
        <v>6216</v>
      </c>
      <c r="H2989" t="s">
        <v>129</v>
      </c>
      <c r="I2989" t="s">
        <v>54</v>
      </c>
      <c r="J2989" t="s">
        <v>524</v>
      </c>
      <c r="K2989" t="s">
        <v>1302</v>
      </c>
      <c r="L2989">
        <v>31907</v>
      </c>
      <c r="M2989" t="s">
        <v>57</v>
      </c>
      <c r="N2989" t="s">
        <v>1684</v>
      </c>
      <c r="O2989" t="s">
        <v>73</v>
      </c>
      <c r="P2989" t="s">
        <v>86</v>
      </c>
      <c r="Q2989" t="s">
        <v>1685</v>
      </c>
      <c r="R2989" s="19">
        <v>1267.6500000000001</v>
      </c>
      <c r="S2989" s="17">
        <v>9</v>
      </c>
      <c r="T2989" s="20">
        <v>0</v>
      </c>
      <c r="U2989" s="19">
        <v>152.11799999999999</v>
      </c>
      <c r="V2989" s="20">
        <f t="shared" si="230"/>
        <v>0.11999999999999998</v>
      </c>
      <c r="W2989" s="17">
        <f t="shared" si="231"/>
        <v>2016</v>
      </c>
      <c r="X2989" t="str">
        <f t="shared" si="232"/>
        <v>May-2016</v>
      </c>
      <c r="Y2989" s="17">
        <f t="shared" si="233"/>
        <v>5</v>
      </c>
      <c r="Z2989" t="str">
        <f t="shared" si="234"/>
        <v>0% (No Discount)</v>
      </c>
      <c r="AA2989" s="17">
        <f>IF(COUNTIF($B$2:B2989,B2989)=1,1,0)</f>
        <v>0</v>
      </c>
      <c r="AB2989" s="17">
        <f>IF(COUNTIF($F$2:F2989,F2989)=1,1,0)</f>
        <v>0</v>
      </c>
    </row>
    <row r="2990" spans="1:28" x14ac:dyDescent="0.2">
      <c r="A2990" s="17">
        <v>2989</v>
      </c>
      <c r="B2990" t="s">
        <v>6219</v>
      </c>
      <c r="C2990" s="18">
        <v>42421</v>
      </c>
      <c r="D2990" s="18">
        <v>42426</v>
      </c>
      <c r="E2990" t="s">
        <v>50</v>
      </c>
      <c r="F2990" t="s">
        <v>5769</v>
      </c>
      <c r="G2990" t="s">
        <v>5770</v>
      </c>
      <c r="H2990" t="s">
        <v>68</v>
      </c>
      <c r="I2990" t="s">
        <v>54</v>
      </c>
      <c r="J2990" t="s">
        <v>69</v>
      </c>
      <c r="K2990" t="s">
        <v>70</v>
      </c>
      <c r="L2990">
        <v>90032</v>
      </c>
      <c r="M2990" t="s">
        <v>71</v>
      </c>
      <c r="N2990" t="s">
        <v>5931</v>
      </c>
      <c r="O2990" t="s">
        <v>98</v>
      </c>
      <c r="P2990" t="s">
        <v>188</v>
      </c>
      <c r="Q2990" t="s">
        <v>5932</v>
      </c>
      <c r="R2990" s="19">
        <v>12.99</v>
      </c>
      <c r="S2990" s="17">
        <v>1</v>
      </c>
      <c r="T2990" s="20">
        <v>0</v>
      </c>
      <c r="U2990" s="19">
        <v>0.77939999999999998</v>
      </c>
      <c r="V2990" s="20">
        <f t="shared" si="230"/>
        <v>0.06</v>
      </c>
      <c r="W2990" s="17">
        <f t="shared" si="231"/>
        <v>2016</v>
      </c>
      <c r="X2990" t="str">
        <f t="shared" si="232"/>
        <v>Feb-2016</v>
      </c>
      <c r="Y2990" s="17">
        <f t="shared" si="233"/>
        <v>5</v>
      </c>
      <c r="Z2990" t="str">
        <f t="shared" si="234"/>
        <v>0% (No Discount)</v>
      </c>
      <c r="AA2990" s="17">
        <f>IF(COUNTIF($B$2:B2990,B2990)=1,1,0)</f>
        <v>1</v>
      </c>
      <c r="AB2990" s="17">
        <f>IF(COUNTIF($F$2:F2990,F2990)=1,1,0)</f>
        <v>0</v>
      </c>
    </row>
    <row r="2991" spans="1:28" x14ac:dyDescent="0.2">
      <c r="A2991" s="17">
        <v>2990</v>
      </c>
      <c r="B2991" t="s">
        <v>6219</v>
      </c>
      <c r="C2991" s="18">
        <v>42421</v>
      </c>
      <c r="D2991" s="18">
        <v>42426</v>
      </c>
      <c r="E2991" t="s">
        <v>50</v>
      </c>
      <c r="F2991" t="s">
        <v>5769</v>
      </c>
      <c r="G2991" t="s">
        <v>5770</v>
      </c>
      <c r="H2991" t="s">
        <v>68</v>
      </c>
      <c r="I2991" t="s">
        <v>54</v>
      </c>
      <c r="J2991" t="s">
        <v>69</v>
      </c>
      <c r="K2991" t="s">
        <v>70</v>
      </c>
      <c r="L2991">
        <v>90032</v>
      </c>
      <c r="M2991" t="s">
        <v>71</v>
      </c>
      <c r="N2991" t="s">
        <v>6172</v>
      </c>
      <c r="O2991" t="s">
        <v>73</v>
      </c>
      <c r="P2991" t="s">
        <v>102</v>
      </c>
      <c r="Q2991" t="s">
        <v>6173</v>
      </c>
      <c r="R2991" s="19">
        <v>18.559999999999999</v>
      </c>
      <c r="S2991" s="17">
        <v>4</v>
      </c>
      <c r="T2991" s="20">
        <v>0.2</v>
      </c>
      <c r="U2991" s="19">
        <v>6.4960000000000004</v>
      </c>
      <c r="V2991" s="20">
        <f t="shared" si="230"/>
        <v>0.35000000000000003</v>
      </c>
      <c r="W2991" s="17">
        <f t="shared" si="231"/>
        <v>2016</v>
      </c>
      <c r="X2991" t="str">
        <f t="shared" si="232"/>
        <v>Feb-2016</v>
      </c>
      <c r="Y2991" s="17">
        <f t="shared" si="233"/>
        <v>5</v>
      </c>
      <c r="Z2991" t="str">
        <f t="shared" si="234"/>
        <v>11-20%</v>
      </c>
      <c r="AA2991" s="17">
        <f>IF(COUNTIF($B$2:B2991,B2991)=1,1,0)</f>
        <v>0</v>
      </c>
      <c r="AB2991" s="17">
        <f>IF(COUNTIF($F$2:F2991,F2991)=1,1,0)</f>
        <v>0</v>
      </c>
    </row>
    <row r="2992" spans="1:28" x14ac:dyDescent="0.2">
      <c r="A2992" s="17">
        <v>2991</v>
      </c>
      <c r="B2992" t="s">
        <v>6219</v>
      </c>
      <c r="C2992" s="18">
        <v>42421</v>
      </c>
      <c r="D2992" s="18">
        <v>42426</v>
      </c>
      <c r="E2992" t="s">
        <v>50</v>
      </c>
      <c r="F2992" t="s">
        <v>5769</v>
      </c>
      <c r="G2992" t="s">
        <v>5770</v>
      </c>
      <c r="H2992" t="s">
        <v>68</v>
      </c>
      <c r="I2992" t="s">
        <v>54</v>
      </c>
      <c r="J2992" t="s">
        <v>69</v>
      </c>
      <c r="K2992" t="s">
        <v>70</v>
      </c>
      <c r="L2992">
        <v>90032</v>
      </c>
      <c r="M2992" t="s">
        <v>71</v>
      </c>
      <c r="N2992" t="s">
        <v>1721</v>
      </c>
      <c r="O2992" t="s">
        <v>73</v>
      </c>
      <c r="P2992" t="s">
        <v>86</v>
      </c>
      <c r="Q2992" t="s">
        <v>1722</v>
      </c>
      <c r="R2992" s="19">
        <v>449.15</v>
      </c>
      <c r="S2992" s="17">
        <v>5</v>
      </c>
      <c r="T2992" s="20">
        <v>0</v>
      </c>
      <c r="U2992" s="19">
        <v>8.9830000000000005</v>
      </c>
      <c r="V2992" s="20">
        <f t="shared" si="230"/>
        <v>2.0000000000000004E-2</v>
      </c>
      <c r="W2992" s="17">
        <f t="shared" si="231"/>
        <v>2016</v>
      </c>
      <c r="X2992" t="str">
        <f t="shared" si="232"/>
        <v>Feb-2016</v>
      </c>
      <c r="Y2992" s="17">
        <f t="shared" si="233"/>
        <v>5</v>
      </c>
      <c r="Z2992" t="str">
        <f t="shared" si="234"/>
        <v>0% (No Discount)</v>
      </c>
      <c r="AA2992" s="17">
        <f>IF(COUNTIF($B$2:B2992,B2992)=1,1,0)</f>
        <v>0</v>
      </c>
      <c r="AB2992" s="17">
        <f>IF(COUNTIF($F$2:F2992,F2992)=1,1,0)</f>
        <v>0</v>
      </c>
    </row>
    <row r="2993" spans="1:28" x14ac:dyDescent="0.2">
      <c r="A2993" s="17">
        <v>2992</v>
      </c>
      <c r="B2993" t="s">
        <v>6219</v>
      </c>
      <c r="C2993" s="18">
        <v>42421</v>
      </c>
      <c r="D2993" s="18">
        <v>42426</v>
      </c>
      <c r="E2993" t="s">
        <v>50</v>
      </c>
      <c r="F2993" t="s">
        <v>5769</v>
      </c>
      <c r="G2993" t="s">
        <v>5770</v>
      </c>
      <c r="H2993" t="s">
        <v>68</v>
      </c>
      <c r="I2993" t="s">
        <v>54</v>
      </c>
      <c r="J2993" t="s">
        <v>69</v>
      </c>
      <c r="K2993" t="s">
        <v>70</v>
      </c>
      <c r="L2993">
        <v>90032</v>
      </c>
      <c r="M2993" t="s">
        <v>71</v>
      </c>
      <c r="N2993" t="s">
        <v>388</v>
      </c>
      <c r="O2993" t="s">
        <v>73</v>
      </c>
      <c r="P2993" t="s">
        <v>102</v>
      </c>
      <c r="Q2993" t="s">
        <v>389</v>
      </c>
      <c r="R2993" s="19">
        <v>31.248000000000001</v>
      </c>
      <c r="S2993" s="17">
        <v>7</v>
      </c>
      <c r="T2993" s="20">
        <v>0.2</v>
      </c>
      <c r="U2993" s="19">
        <v>10.9368</v>
      </c>
      <c r="V2993" s="20">
        <f t="shared" si="230"/>
        <v>0.35</v>
      </c>
      <c r="W2993" s="17">
        <f t="shared" si="231"/>
        <v>2016</v>
      </c>
      <c r="X2993" t="str">
        <f t="shared" si="232"/>
        <v>Feb-2016</v>
      </c>
      <c r="Y2993" s="17">
        <f t="shared" si="233"/>
        <v>5</v>
      </c>
      <c r="Z2993" t="str">
        <f t="shared" si="234"/>
        <v>11-20%</v>
      </c>
      <c r="AA2993" s="17">
        <f>IF(COUNTIF($B$2:B2993,B2993)=1,1,0)</f>
        <v>0</v>
      </c>
      <c r="AB2993" s="17">
        <f>IF(COUNTIF($F$2:F2993,F2993)=1,1,0)</f>
        <v>0</v>
      </c>
    </row>
    <row r="2994" spans="1:28" x14ac:dyDescent="0.2">
      <c r="A2994" s="17">
        <v>2993</v>
      </c>
      <c r="B2994" t="s">
        <v>6220</v>
      </c>
      <c r="C2994" s="18">
        <v>42645</v>
      </c>
      <c r="D2994" s="18">
        <v>42649</v>
      </c>
      <c r="E2994" t="s">
        <v>77</v>
      </c>
      <c r="F2994" t="s">
        <v>5791</v>
      </c>
      <c r="G2994" t="s">
        <v>5792</v>
      </c>
      <c r="H2994" t="s">
        <v>68</v>
      </c>
      <c r="I2994" t="s">
        <v>54</v>
      </c>
      <c r="J2994" t="s">
        <v>293</v>
      </c>
      <c r="K2994" t="s">
        <v>294</v>
      </c>
      <c r="L2994">
        <v>10024</v>
      </c>
      <c r="M2994" t="s">
        <v>175</v>
      </c>
      <c r="N2994" t="s">
        <v>2227</v>
      </c>
      <c r="O2994" t="s">
        <v>73</v>
      </c>
      <c r="P2994" t="s">
        <v>105</v>
      </c>
      <c r="Q2994" t="s">
        <v>2228</v>
      </c>
      <c r="R2994" s="19">
        <v>61.44</v>
      </c>
      <c r="S2994" s="17">
        <v>3</v>
      </c>
      <c r="T2994" s="20">
        <v>0</v>
      </c>
      <c r="U2994" s="19">
        <v>16.588799999999999</v>
      </c>
      <c r="V2994" s="20">
        <f t="shared" si="230"/>
        <v>0.27</v>
      </c>
      <c r="W2994" s="17">
        <f t="shared" si="231"/>
        <v>2016</v>
      </c>
      <c r="X2994" t="str">
        <f t="shared" si="232"/>
        <v>Oct-2016</v>
      </c>
      <c r="Y2994" s="17">
        <f t="shared" si="233"/>
        <v>4</v>
      </c>
      <c r="Z2994" t="str">
        <f t="shared" si="234"/>
        <v>0% (No Discount)</v>
      </c>
      <c r="AA2994" s="17">
        <f>IF(COUNTIF($B$2:B2994,B2994)=1,1,0)</f>
        <v>1</v>
      </c>
      <c r="AB2994" s="17">
        <f>IF(COUNTIF($F$2:F2994,F2994)=1,1,0)</f>
        <v>0</v>
      </c>
    </row>
    <row r="2995" spans="1:28" x14ac:dyDescent="0.2">
      <c r="A2995" s="17">
        <v>2994</v>
      </c>
      <c r="B2995" t="s">
        <v>6221</v>
      </c>
      <c r="C2995" s="18">
        <v>42805</v>
      </c>
      <c r="D2995" s="18">
        <v>42811</v>
      </c>
      <c r="E2995" t="s">
        <v>77</v>
      </c>
      <c r="F2995" t="s">
        <v>700</v>
      </c>
      <c r="G2995" t="s">
        <v>701</v>
      </c>
      <c r="H2995" t="s">
        <v>53</v>
      </c>
      <c r="I2995" t="s">
        <v>54</v>
      </c>
      <c r="J2995" t="s">
        <v>909</v>
      </c>
      <c r="K2995" t="s">
        <v>265</v>
      </c>
      <c r="L2995">
        <v>48227</v>
      </c>
      <c r="M2995" t="s">
        <v>132</v>
      </c>
      <c r="N2995" t="s">
        <v>4802</v>
      </c>
      <c r="O2995" t="s">
        <v>73</v>
      </c>
      <c r="P2995" t="s">
        <v>102</v>
      </c>
      <c r="Q2995" t="s">
        <v>4803</v>
      </c>
      <c r="R2995" s="19">
        <v>895.92</v>
      </c>
      <c r="S2995" s="17">
        <v>4</v>
      </c>
      <c r="T2995" s="20">
        <v>0</v>
      </c>
      <c r="U2995" s="19">
        <v>421.08240000000001</v>
      </c>
      <c r="V2995" s="20">
        <f t="shared" si="230"/>
        <v>0.47000000000000003</v>
      </c>
      <c r="W2995" s="17">
        <f t="shared" si="231"/>
        <v>2017</v>
      </c>
      <c r="X2995" t="str">
        <f t="shared" si="232"/>
        <v>Mar-2017</v>
      </c>
      <c r="Y2995" s="17">
        <f t="shared" si="233"/>
        <v>6</v>
      </c>
      <c r="Z2995" t="str">
        <f t="shared" si="234"/>
        <v>0% (No Discount)</v>
      </c>
      <c r="AA2995" s="17">
        <f>IF(COUNTIF($B$2:B2995,B2995)=1,1,0)</f>
        <v>1</v>
      </c>
      <c r="AB2995" s="17">
        <f>IF(COUNTIF($F$2:F2995,F2995)=1,1,0)</f>
        <v>0</v>
      </c>
    </row>
    <row r="2996" spans="1:28" x14ac:dyDescent="0.2">
      <c r="A2996" s="17">
        <v>2995</v>
      </c>
      <c r="B2996" t="s">
        <v>6222</v>
      </c>
      <c r="C2996" s="18">
        <v>42622</v>
      </c>
      <c r="D2996" s="18">
        <v>42626</v>
      </c>
      <c r="E2996" t="s">
        <v>50</v>
      </c>
      <c r="F2996" t="s">
        <v>2104</v>
      </c>
      <c r="G2996" t="s">
        <v>2105</v>
      </c>
      <c r="H2996" t="s">
        <v>53</v>
      </c>
      <c r="I2996" t="s">
        <v>54</v>
      </c>
      <c r="J2996" t="s">
        <v>5061</v>
      </c>
      <c r="K2996" t="s">
        <v>70</v>
      </c>
      <c r="L2996">
        <v>95207</v>
      </c>
      <c r="M2996" t="s">
        <v>71</v>
      </c>
      <c r="N2996" t="s">
        <v>352</v>
      </c>
      <c r="O2996" t="s">
        <v>73</v>
      </c>
      <c r="P2996" t="s">
        <v>102</v>
      </c>
      <c r="Q2996" t="s">
        <v>6223</v>
      </c>
      <c r="R2996" s="19">
        <v>55.36</v>
      </c>
      <c r="S2996" s="17">
        <v>4</v>
      </c>
      <c r="T2996" s="20">
        <v>0.2</v>
      </c>
      <c r="U2996" s="19">
        <v>18.684000000000001</v>
      </c>
      <c r="V2996" s="20">
        <f t="shared" si="230"/>
        <v>0.33750000000000002</v>
      </c>
      <c r="W2996" s="17">
        <f t="shared" si="231"/>
        <v>2016</v>
      </c>
      <c r="X2996" t="str">
        <f t="shared" si="232"/>
        <v>Sep-2016</v>
      </c>
      <c r="Y2996" s="17">
        <f t="shared" si="233"/>
        <v>4</v>
      </c>
      <c r="Z2996" t="str">
        <f t="shared" si="234"/>
        <v>11-20%</v>
      </c>
      <c r="AA2996" s="17">
        <f>IF(COUNTIF($B$2:B2996,B2996)=1,1,0)</f>
        <v>1</v>
      </c>
      <c r="AB2996" s="17">
        <f>IF(COUNTIF($F$2:F2996,F2996)=1,1,0)</f>
        <v>0</v>
      </c>
    </row>
    <row r="2997" spans="1:28" x14ac:dyDescent="0.2">
      <c r="A2997" s="17">
        <v>2996</v>
      </c>
      <c r="B2997" t="s">
        <v>6224</v>
      </c>
      <c r="C2997" s="18">
        <v>41834</v>
      </c>
      <c r="D2997" s="18">
        <v>41841</v>
      </c>
      <c r="E2997" t="s">
        <v>77</v>
      </c>
      <c r="F2997" t="s">
        <v>1491</v>
      </c>
      <c r="G2997" t="s">
        <v>1492</v>
      </c>
      <c r="H2997" t="s">
        <v>53</v>
      </c>
      <c r="I2997" t="s">
        <v>54</v>
      </c>
      <c r="J2997" t="s">
        <v>571</v>
      </c>
      <c r="K2997" t="s">
        <v>337</v>
      </c>
      <c r="L2997">
        <v>85023</v>
      </c>
      <c r="M2997" t="s">
        <v>71</v>
      </c>
      <c r="N2997" t="s">
        <v>85</v>
      </c>
      <c r="O2997" t="s">
        <v>73</v>
      </c>
      <c r="P2997" t="s">
        <v>86</v>
      </c>
      <c r="Q2997" t="s">
        <v>87</v>
      </c>
      <c r="R2997" s="19">
        <v>55.92</v>
      </c>
      <c r="S2997" s="17">
        <v>5</v>
      </c>
      <c r="T2997" s="20">
        <v>0.2</v>
      </c>
      <c r="U2997" s="19">
        <v>6.2910000000000004</v>
      </c>
      <c r="V2997" s="20">
        <f t="shared" si="230"/>
        <v>0.1125</v>
      </c>
      <c r="W2997" s="17">
        <f t="shared" si="231"/>
        <v>2014</v>
      </c>
      <c r="X2997" t="str">
        <f t="shared" si="232"/>
        <v>Jul-2014</v>
      </c>
      <c r="Y2997" s="17">
        <f t="shared" si="233"/>
        <v>7</v>
      </c>
      <c r="Z2997" t="str">
        <f t="shared" si="234"/>
        <v>11-20%</v>
      </c>
      <c r="AA2997" s="17">
        <f>IF(COUNTIF($B$2:B2997,B2997)=1,1,0)</f>
        <v>1</v>
      </c>
      <c r="AB2997" s="17">
        <f>IF(COUNTIF($F$2:F2997,F2997)=1,1,0)</f>
        <v>0</v>
      </c>
    </row>
    <row r="2998" spans="1:28" x14ac:dyDescent="0.2">
      <c r="A2998" s="17">
        <v>2997</v>
      </c>
      <c r="B2998" t="s">
        <v>6225</v>
      </c>
      <c r="C2998" s="18">
        <v>41811</v>
      </c>
      <c r="D2998" s="18">
        <v>41815</v>
      </c>
      <c r="E2998" t="s">
        <v>77</v>
      </c>
      <c r="F2998" t="s">
        <v>4312</v>
      </c>
      <c r="G2998" t="s">
        <v>4313</v>
      </c>
      <c r="H2998" t="s">
        <v>53</v>
      </c>
      <c r="I2998" t="s">
        <v>54</v>
      </c>
      <c r="J2998" t="s">
        <v>173</v>
      </c>
      <c r="K2998" t="s">
        <v>174</v>
      </c>
      <c r="L2998">
        <v>19120</v>
      </c>
      <c r="M2998" t="s">
        <v>175</v>
      </c>
      <c r="N2998" t="s">
        <v>3305</v>
      </c>
      <c r="O2998" t="s">
        <v>73</v>
      </c>
      <c r="P2998" t="s">
        <v>200</v>
      </c>
      <c r="Q2998" t="s">
        <v>698</v>
      </c>
      <c r="R2998" s="19">
        <v>24.896000000000001</v>
      </c>
      <c r="S2998" s="17">
        <v>4</v>
      </c>
      <c r="T2998" s="20">
        <v>0.2</v>
      </c>
      <c r="U2998" s="19">
        <v>8.4024000000000001</v>
      </c>
      <c r="V2998" s="20">
        <f t="shared" si="230"/>
        <v>0.33749999999999997</v>
      </c>
      <c r="W2998" s="17">
        <f t="shared" si="231"/>
        <v>2014</v>
      </c>
      <c r="X2998" t="str">
        <f t="shared" si="232"/>
        <v>Jun-2014</v>
      </c>
      <c r="Y2998" s="17">
        <f t="shared" si="233"/>
        <v>4</v>
      </c>
      <c r="Z2998" t="str">
        <f t="shared" si="234"/>
        <v>11-20%</v>
      </c>
      <c r="AA2998" s="17">
        <f>IF(COUNTIF($B$2:B2998,B2998)=1,1,0)</f>
        <v>1</v>
      </c>
      <c r="AB2998" s="17">
        <f>IF(COUNTIF($F$2:F2998,F2998)=1,1,0)</f>
        <v>0</v>
      </c>
    </row>
    <row r="2999" spans="1:28" x14ac:dyDescent="0.2">
      <c r="A2999" s="17">
        <v>2998</v>
      </c>
      <c r="B2999" t="s">
        <v>6225</v>
      </c>
      <c r="C2999" s="18">
        <v>41811</v>
      </c>
      <c r="D2999" s="18">
        <v>41815</v>
      </c>
      <c r="E2999" t="s">
        <v>77</v>
      </c>
      <c r="F2999" t="s">
        <v>4312</v>
      </c>
      <c r="G2999" t="s">
        <v>4313</v>
      </c>
      <c r="H2999" t="s">
        <v>53</v>
      </c>
      <c r="I2999" t="s">
        <v>54</v>
      </c>
      <c r="J2999" t="s">
        <v>173</v>
      </c>
      <c r="K2999" t="s">
        <v>174</v>
      </c>
      <c r="L2999">
        <v>19120</v>
      </c>
      <c r="M2999" t="s">
        <v>175</v>
      </c>
      <c r="N2999" t="s">
        <v>6226</v>
      </c>
      <c r="O2999" t="s">
        <v>59</v>
      </c>
      <c r="P2999" t="s">
        <v>92</v>
      </c>
      <c r="Q2999" t="s">
        <v>6227</v>
      </c>
      <c r="R2999" s="19">
        <v>3.984</v>
      </c>
      <c r="S2999" s="17">
        <v>1</v>
      </c>
      <c r="T2999" s="20">
        <v>0.2</v>
      </c>
      <c r="U2999" s="19">
        <v>0.64739999999999998</v>
      </c>
      <c r="V2999" s="20">
        <f t="shared" si="230"/>
        <v>0.16250000000000001</v>
      </c>
      <c r="W2999" s="17">
        <f t="shared" si="231"/>
        <v>2014</v>
      </c>
      <c r="X2999" t="str">
        <f t="shared" si="232"/>
        <v>Jun-2014</v>
      </c>
      <c r="Y2999" s="17">
        <f t="shared" si="233"/>
        <v>4</v>
      </c>
      <c r="Z2999" t="str">
        <f t="shared" si="234"/>
        <v>11-20%</v>
      </c>
      <c r="AA2999" s="17">
        <f>IF(COUNTIF($B$2:B2999,B2999)=1,1,0)</f>
        <v>0</v>
      </c>
      <c r="AB2999" s="17">
        <f>IF(COUNTIF($F$2:F2999,F2999)=1,1,0)</f>
        <v>0</v>
      </c>
    </row>
    <row r="3000" spans="1:28" x14ac:dyDescent="0.2">
      <c r="A3000" s="17">
        <v>2999</v>
      </c>
      <c r="B3000" t="s">
        <v>6225</v>
      </c>
      <c r="C3000" s="18">
        <v>41811</v>
      </c>
      <c r="D3000" s="18">
        <v>41815</v>
      </c>
      <c r="E3000" t="s">
        <v>77</v>
      </c>
      <c r="F3000" t="s">
        <v>4312</v>
      </c>
      <c r="G3000" t="s">
        <v>4313</v>
      </c>
      <c r="H3000" t="s">
        <v>53</v>
      </c>
      <c r="I3000" t="s">
        <v>54</v>
      </c>
      <c r="J3000" t="s">
        <v>173</v>
      </c>
      <c r="K3000" t="s">
        <v>174</v>
      </c>
      <c r="L3000">
        <v>19120</v>
      </c>
      <c r="M3000" t="s">
        <v>175</v>
      </c>
      <c r="N3000" t="s">
        <v>1048</v>
      </c>
      <c r="O3000" t="s">
        <v>98</v>
      </c>
      <c r="P3000" t="s">
        <v>188</v>
      </c>
      <c r="Q3000" t="s">
        <v>1049</v>
      </c>
      <c r="R3000" s="19">
        <v>95.968000000000004</v>
      </c>
      <c r="S3000" s="17">
        <v>4</v>
      </c>
      <c r="T3000" s="20">
        <v>0.2</v>
      </c>
      <c r="U3000" s="19">
        <v>28.790400000000002</v>
      </c>
      <c r="V3000" s="20">
        <f t="shared" si="230"/>
        <v>0.3</v>
      </c>
      <c r="W3000" s="17">
        <f t="shared" si="231"/>
        <v>2014</v>
      </c>
      <c r="X3000" t="str">
        <f t="shared" si="232"/>
        <v>Jun-2014</v>
      </c>
      <c r="Y3000" s="17">
        <f t="shared" si="233"/>
        <v>4</v>
      </c>
      <c r="Z3000" t="str">
        <f t="shared" si="234"/>
        <v>11-20%</v>
      </c>
      <c r="AA3000" s="17">
        <f>IF(COUNTIF($B$2:B3000,B3000)=1,1,0)</f>
        <v>0</v>
      </c>
      <c r="AB3000" s="17">
        <f>IF(COUNTIF($F$2:F3000,F3000)=1,1,0)</f>
        <v>0</v>
      </c>
    </row>
    <row r="3001" spans="1:28" x14ac:dyDescent="0.2">
      <c r="A3001" s="17">
        <v>3000</v>
      </c>
      <c r="B3001" t="s">
        <v>6225</v>
      </c>
      <c r="C3001" s="18">
        <v>41811</v>
      </c>
      <c r="D3001" s="18">
        <v>41815</v>
      </c>
      <c r="E3001" t="s">
        <v>77</v>
      </c>
      <c r="F3001" t="s">
        <v>4312</v>
      </c>
      <c r="G3001" t="s">
        <v>4313</v>
      </c>
      <c r="H3001" t="s">
        <v>53</v>
      </c>
      <c r="I3001" t="s">
        <v>54</v>
      </c>
      <c r="J3001" t="s">
        <v>173</v>
      </c>
      <c r="K3001" t="s">
        <v>174</v>
      </c>
      <c r="L3001">
        <v>19120</v>
      </c>
      <c r="M3001" t="s">
        <v>175</v>
      </c>
      <c r="N3001" t="s">
        <v>6228</v>
      </c>
      <c r="O3001" t="s">
        <v>98</v>
      </c>
      <c r="P3001" t="s">
        <v>711</v>
      </c>
      <c r="Q3001" t="s">
        <v>6229</v>
      </c>
      <c r="R3001" s="19">
        <v>206.99100000000001</v>
      </c>
      <c r="S3001" s="17">
        <v>3</v>
      </c>
      <c r="T3001" s="20">
        <v>0.7</v>
      </c>
      <c r="U3001" s="19">
        <v>-172.49250000000001</v>
      </c>
      <c r="V3001" s="20">
        <f t="shared" si="230"/>
        <v>-0.83333333333333326</v>
      </c>
      <c r="W3001" s="17">
        <f t="shared" si="231"/>
        <v>2014</v>
      </c>
      <c r="X3001" t="str">
        <f t="shared" si="232"/>
        <v>Jun-2014</v>
      </c>
      <c r="Y3001" s="17">
        <f t="shared" si="233"/>
        <v>4</v>
      </c>
      <c r="Z3001" t="str">
        <f t="shared" si="234"/>
        <v>Over 50%</v>
      </c>
      <c r="AA3001" s="17">
        <f>IF(COUNTIF($B$2:B3001,B3001)=1,1,0)</f>
        <v>0</v>
      </c>
      <c r="AB3001" s="17">
        <f>IF(COUNTIF($F$2:F3001,F3001)=1,1,0)</f>
        <v>0</v>
      </c>
    </row>
    <row r="3002" spans="1:28" x14ac:dyDescent="0.2">
      <c r="A3002" s="17">
        <v>3001</v>
      </c>
      <c r="B3002" t="s">
        <v>6225</v>
      </c>
      <c r="C3002" s="18">
        <v>41811</v>
      </c>
      <c r="D3002" s="18">
        <v>41815</v>
      </c>
      <c r="E3002" t="s">
        <v>77</v>
      </c>
      <c r="F3002" t="s">
        <v>4312</v>
      </c>
      <c r="G3002" t="s">
        <v>4313</v>
      </c>
      <c r="H3002" t="s">
        <v>53</v>
      </c>
      <c r="I3002" t="s">
        <v>54</v>
      </c>
      <c r="J3002" t="s">
        <v>173</v>
      </c>
      <c r="K3002" t="s">
        <v>174</v>
      </c>
      <c r="L3002">
        <v>19120</v>
      </c>
      <c r="M3002" t="s">
        <v>175</v>
      </c>
      <c r="N3002" t="s">
        <v>4460</v>
      </c>
      <c r="O3002" t="s">
        <v>73</v>
      </c>
      <c r="P3002" t="s">
        <v>105</v>
      </c>
      <c r="Q3002" t="s">
        <v>4461</v>
      </c>
      <c r="R3002" s="19">
        <v>44.415999999999997</v>
      </c>
      <c r="S3002" s="17">
        <v>2</v>
      </c>
      <c r="T3002" s="20">
        <v>0.2</v>
      </c>
      <c r="U3002" s="19">
        <v>3.8864000000000001</v>
      </c>
      <c r="V3002" s="20">
        <f t="shared" si="230"/>
        <v>8.7500000000000008E-2</v>
      </c>
      <c r="W3002" s="17">
        <f t="shared" si="231"/>
        <v>2014</v>
      </c>
      <c r="X3002" t="str">
        <f t="shared" si="232"/>
        <v>Jun-2014</v>
      </c>
      <c r="Y3002" s="17">
        <f t="shared" si="233"/>
        <v>4</v>
      </c>
      <c r="Z3002" t="str">
        <f t="shared" si="234"/>
        <v>11-20%</v>
      </c>
      <c r="AA3002" s="17">
        <f>IF(COUNTIF($B$2:B3002,B3002)=1,1,0)</f>
        <v>0</v>
      </c>
      <c r="AB3002" s="17">
        <f>IF(COUNTIF($F$2:F3002,F3002)=1,1,0)</f>
        <v>0</v>
      </c>
    </row>
    <row r="3003" spans="1:28" x14ac:dyDescent="0.2">
      <c r="A3003" s="17">
        <v>3002</v>
      </c>
      <c r="B3003" t="s">
        <v>6225</v>
      </c>
      <c r="C3003" s="18">
        <v>41811</v>
      </c>
      <c r="D3003" s="18">
        <v>41815</v>
      </c>
      <c r="E3003" t="s">
        <v>77</v>
      </c>
      <c r="F3003" t="s">
        <v>4312</v>
      </c>
      <c r="G3003" t="s">
        <v>4313</v>
      </c>
      <c r="H3003" t="s">
        <v>53</v>
      </c>
      <c r="I3003" t="s">
        <v>54</v>
      </c>
      <c r="J3003" t="s">
        <v>173</v>
      </c>
      <c r="K3003" t="s">
        <v>174</v>
      </c>
      <c r="L3003">
        <v>19120</v>
      </c>
      <c r="M3003" t="s">
        <v>175</v>
      </c>
      <c r="N3003" t="s">
        <v>1935</v>
      </c>
      <c r="O3003" t="s">
        <v>73</v>
      </c>
      <c r="P3003" t="s">
        <v>102</v>
      </c>
      <c r="Q3003" t="s">
        <v>1936</v>
      </c>
      <c r="R3003" s="19">
        <v>9.0060000000000002</v>
      </c>
      <c r="S3003" s="17">
        <v>2</v>
      </c>
      <c r="T3003" s="20">
        <v>0.7</v>
      </c>
      <c r="U3003" s="19">
        <v>-7.2047999999999996</v>
      </c>
      <c r="V3003" s="20">
        <f t="shared" si="230"/>
        <v>-0.79999999999999993</v>
      </c>
      <c r="W3003" s="17">
        <f t="shared" si="231"/>
        <v>2014</v>
      </c>
      <c r="X3003" t="str">
        <f t="shared" si="232"/>
        <v>Jun-2014</v>
      </c>
      <c r="Y3003" s="17">
        <f t="shared" si="233"/>
        <v>4</v>
      </c>
      <c r="Z3003" t="str">
        <f t="shared" si="234"/>
        <v>Over 50%</v>
      </c>
      <c r="AA3003" s="17">
        <f>IF(COUNTIF($B$2:B3003,B3003)=1,1,0)</f>
        <v>0</v>
      </c>
      <c r="AB3003" s="17">
        <f>IF(COUNTIF($F$2:F3003,F3003)=1,1,0)</f>
        <v>0</v>
      </c>
    </row>
    <row r="3004" spans="1:28" x14ac:dyDescent="0.2">
      <c r="A3004" s="17">
        <v>3003</v>
      </c>
      <c r="B3004" t="s">
        <v>6230</v>
      </c>
      <c r="C3004" s="18">
        <v>42190</v>
      </c>
      <c r="D3004" s="18">
        <v>42195</v>
      </c>
      <c r="E3004" t="s">
        <v>77</v>
      </c>
      <c r="F3004" t="s">
        <v>1420</v>
      </c>
      <c r="G3004" t="s">
        <v>1421</v>
      </c>
      <c r="H3004" t="s">
        <v>129</v>
      </c>
      <c r="I3004" t="s">
        <v>54</v>
      </c>
      <c r="J3004" t="s">
        <v>6231</v>
      </c>
      <c r="K3004" t="s">
        <v>265</v>
      </c>
      <c r="L3004">
        <v>48310</v>
      </c>
      <c r="M3004" t="s">
        <v>132</v>
      </c>
      <c r="N3004" t="s">
        <v>6232</v>
      </c>
      <c r="O3004" t="s">
        <v>73</v>
      </c>
      <c r="P3004" t="s">
        <v>102</v>
      </c>
      <c r="Q3004" t="s">
        <v>6233</v>
      </c>
      <c r="R3004" s="19">
        <v>19</v>
      </c>
      <c r="S3004" s="17">
        <v>5</v>
      </c>
      <c r="T3004" s="20">
        <v>0</v>
      </c>
      <c r="U3004" s="19">
        <v>8.93</v>
      </c>
      <c r="V3004" s="20">
        <f t="shared" si="230"/>
        <v>0.47</v>
      </c>
      <c r="W3004" s="17">
        <f t="shared" si="231"/>
        <v>2015</v>
      </c>
      <c r="X3004" t="str">
        <f t="shared" si="232"/>
        <v>Jul-2015</v>
      </c>
      <c r="Y3004" s="17">
        <f t="shared" si="233"/>
        <v>5</v>
      </c>
      <c r="Z3004" t="str">
        <f t="shared" si="234"/>
        <v>0% (No Discount)</v>
      </c>
      <c r="AA3004" s="17">
        <f>IF(COUNTIF($B$2:B3004,B3004)=1,1,0)</f>
        <v>1</v>
      </c>
      <c r="AB3004" s="17">
        <f>IF(COUNTIF($F$2:F3004,F3004)=1,1,0)</f>
        <v>0</v>
      </c>
    </row>
    <row r="3005" spans="1:28" x14ac:dyDescent="0.2">
      <c r="A3005" s="17">
        <v>3004</v>
      </c>
      <c r="B3005" t="s">
        <v>6234</v>
      </c>
      <c r="C3005" s="18">
        <v>43085</v>
      </c>
      <c r="D3005" s="18">
        <v>43092</v>
      </c>
      <c r="E3005" t="s">
        <v>77</v>
      </c>
      <c r="F3005" t="s">
        <v>2345</v>
      </c>
      <c r="G3005" t="s">
        <v>2346</v>
      </c>
      <c r="H3005" t="s">
        <v>129</v>
      </c>
      <c r="I3005" t="s">
        <v>54</v>
      </c>
      <c r="J3005" t="s">
        <v>416</v>
      </c>
      <c r="K3005" t="s">
        <v>294</v>
      </c>
      <c r="L3005">
        <v>14609</v>
      </c>
      <c r="M3005" t="s">
        <v>175</v>
      </c>
      <c r="N3005" t="s">
        <v>4529</v>
      </c>
      <c r="O3005" t="s">
        <v>73</v>
      </c>
      <c r="P3005" t="s">
        <v>102</v>
      </c>
      <c r="Q3005" t="s">
        <v>4530</v>
      </c>
      <c r="R3005" s="19">
        <v>33.375999999999998</v>
      </c>
      <c r="S3005" s="17">
        <v>4</v>
      </c>
      <c r="T3005" s="20">
        <v>0.2</v>
      </c>
      <c r="U3005" s="19">
        <v>10.43</v>
      </c>
      <c r="V3005" s="20">
        <f t="shared" si="230"/>
        <v>0.3125</v>
      </c>
      <c r="W3005" s="17">
        <f t="shared" si="231"/>
        <v>2017</v>
      </c>
      <c r="X3005" t="str">
        <f t="shared" si="232"/>
        <v>Dec-2017</v>
      </c>
      <c r="Y3005" s="17">
        <f t="shared" si="233"/>
        <v>7</v>
      </c>
      <c r="Z3005" t="str">
        <f t="shared" si="234"/>
        <v>11-20%</v>
      </c>
      <c r="AA3005" s="17">
        <f>IF(COUNTIF($B$2:B3005,B3005)=1,1,0)</f>
        <v>1</v>
      </c>
      <c r="AB3005" s="17">
        <f>IF(COUNTIF($F$2:F3005,F3005)=1,1,0)</f>
        <v>0</v>
      </c>
    </row>
    <row r="3006" spans="1:28" x14ac:dyDescent="0.2">
      <c r="A3006" s="17">
        <v>3005</v>
      </c>
      <c r="B3006" t="s">
        <v>6235</v>
      </c>
      <c r="C3006" s="18">
        <v>42621</v>
      </c>
      <c r="D3006" s="18">
        <v>42623</v>
      </c>
      <c r="E3006" t="s">
        <v>215</v>
      </c>
      <c r="F3006" t="s">
        <v>6236</v>
      </c>
      <c r="G3006" t="s">
        <v>6237</v>
      </c>
      <c r="H3006" t="s">
        <v>129</v>
      </c>
      <c r="I3006" t="s">
        <v>54</v>
      </c>
      <c r="J3006" t="s">
        <v>293</v>
      </c>
      <c r="K3006" t="s">
        <v>294</v>
      </c>
      <c r="L3006">
        <v>10011</v>
      </c>
      <c r="M3006" t="s">
        <v>175</v>
      </c>
      <c r="N3006" t="s">
        <v>6238</v>
      </c>
      <c r="O3006" t="s">
        <v>73</v>
      </c>
      <c r="P3006" t="s">
        <v>105</v>
      </c>
      <c r="Q3006" t="s">
        <v>6239</v>
      </c>
      <c r="R3006" s="19">
        <v>207.48</v>
      </c>
      <c r="S3006" s="17">
        <v>1</v>
      </c>
      <c r="T3006" s="20">
        <v>0</v>
      </c>
      <c r="U3006" s="19">
        <v>62.244</v>
      </c>
      <c r="V3006" s="20">
        <f t="shared" si="230"/>
        <v>0.3</v>
      </c>
      <c r="W3006" s="17">
        <f t="shared" si="231"/>
        <v>2016</v>
      </c>
      <c r="X3006" t="str">
        <f t="shared" si="232"/>
        <v>Sep-2016</v>
      </c>
      <c r="Y3006" s="17">
        <f t="shared" si="233"/>
        <v>2</v>
      </c>
      <c r="Z3006" t="str">
        <f t="shared" si="234"/>
        <v>0% (No Discount)</v>
      </c>
      <c r="AA3006" s="17">
        <f>IF(COUNTIF($B$2:B3006,B3006)=1,1,0)</f>
        <v>1</v>
      </c>
      <c r="AB3006" s="17">
        <f>IF(COUNTIF($F$2:F3006,F3006)=1,1,0)</f>
        <v>1</v>
      </c>
    </row>
    <row r="3007" spans="1:28" x14ac:dyDescent="0.2">
      <c r="A3007" s="17">
        <v>3006</v>
      </c>
      <c r="B3007" t="s">
        <v>6240</v>
      </c>
      <c r="C3007" s="18">
        <v>41776</v>
      </c>
      <c r="D3007" s="18">
        <v>41780</v>
      </c>
      <c r="E3007" t="s">
        <v>77</v>
      </c>
      <c r="F3007" t="s">
        <v>502</v>
      </c>
      <c r="G3007" t="s">
        <v>503</v>
      </c>
      <c r="H3007" t="s">
        <v>129</v>
      </c>
      <c r="I3007" t="s">
        <v>54</v>
      </c>
      <c r="J3007" t="s">
        <v>6241</v>
      </c>
      <c r="K3007" t="s">
        <v>141</v>
      </c>
      <c r="L3007">
        <v>54703</v>
      </c>
      <c r="M3007" t="s">
        <v>132</v>
      </c>
      <c r="N3007" t="s">
        <v>3946</v>
      </c>
      <c r="O3007" t="s">
        <v>73</v>
      </c>
      <c r="P3007" t="s">
        <v>102</v>
      </c>
      <c r="Q3007" t="s">
        <v>3947</v>
      </c>
      <c r="R3007" s="19">
        <v>91.68</v>
      </c>
      <c r="S3007" s="17">
        <v>3</v>
      </c>
      <c r="T3007" s="20">
        <v>0</v>
      </c>
      <c r="U3007" s="19">
        <v>45.84</v>
      </c>
      <c r="V3007" s="20">
        <f t="shared" si="230"/>
        <v>0.5</v>
      </c>
      <c r="W3007" s="17">
        <f t="shared" si="231"/>
        <v>2014</v>
      </c>
      <c r="X3007" t="str">
        <f t="shared" si="232"/>
        <v>May-2014</v>
      </c>
      <c r="Y3007" s="17">
        <f t="shared" si="233"/>
        <v>4</v>
      </c>
      <c r="Z3007" t="str">
        <f t="shared" si="234"/>
        <v>0% (No Discount)</v>
      </c>
      <c r="AA3007" s="17">
        <f>IF(COUNTIF($B$2:B3007,B3007)=1,1,0)</f>
        <v>1</v>
      </c>
      <c r="AB3007" s="17">
        <f>IF(COUNTIF($F$2:F3007,F3007)=1,1,0)</f>
        <v>0</v>
      </c>
    </row>
    <row r="3008" spans="1:28" x14ac:dyDescent="0.2">
      <c r="A3008" s="17">
        <v>3007</v>
      </c>
      <c r="B3008" t="s">
        <v>6242</v>
      </c>
      <c r="C3008" s="18">
        <v>43021</v>
      </c>
      <c r="D3008" s="18">
        <v>43023</v>
      </c>
      <c r="E3008" t="s">
        <v>215</v>
      </c>
      <c r="F3008" t="s">
        <v>2184</v>
      </c>
      <c r="G3008" t="s">
        <v>2185</v>
      </c>
      <c r="H3008" t="s">
        <v>53</v>
      </c>
      <c r="I3008" t="s">
        <v>54</v>
      </c>
      <c r="J3008" t="s">
        <v>293</v>
      </c>
      <c r="K3008" t="s">
        <v>294</v>
      </c>
      <c r="L3008">
        <v>10009</v>
      </c>
      <c r="M3008" t="s">
        <v>175</v>
      </c>
      <c r="N3008" t="s">
        <v>4456</v>
      </c>
      <c r="O3008" t="s">
        <v>73</v>
      </c>
      <c r="P3008" t="s">
        <v>105</v>
      </c>
      <c r="Q3008" t="s">
        <v>4457</v>
      </c>
      <c r="R3008" s="19">
        <v>904.9</v>
      </c>
      <c r="S3008" s="17">
        <v>5</v>
      </c>
      <c r="T3008" s="20">
        <v>0</v>
      </c>
      <c r="U3008" s="19">
        <v>253.37200000000001</v>
      </c>
      <c r="V3008" s="20">
        <f t="shared" si="230"/>
        <v>0.28000000000000003</v>
      </c>
      <c r="W3008" s="17">
        <f t="shared" si="231"/>
        <v>2017</v>
      </c>
      <c r="X3008" t="str">
        <f t="shared" si="232"/>
        <v>Oct-2017</v>
      </c>
      <c r="Y3008" s="17">
        <f t="shared" si="233"/>
        <v>2</v>
      </c>
      <c r="Z3008" t="str">
        <f t="shared" si="234"/>
        <v>0% (No Discount)</v>
      </c>
      <c r="AA3008" s="17">
        <f>IF(COUNTIF($B$2:B3008,B3008)=1,1,0)</f>
        <v>1</v>
      </c>
      <c r="AB3008" s="17">
        <f>IF(COUNTIF($F$2:F3008,F3008)=1,1,0)</f>
        <v>0</v>
      </c>
    </row>
    <row r="3009" spans="1:28" x14ac:dyDescent="0.2">
      <c r="A3009" s="17">
        <v>3008</v>
      </c>
      <c r="B3009" t="s">
        <v>6243</v>
      </c>
      <c r="C3009" s="18">
        <v>41936</v>
      </c>
      <c r="D3009" s="18">
        <v>41941</v>
      </c>
      <c r="E3009" t="s">
        <v>77</v>
      </c>
      <c r="F3009" t="s">
        <v>1853</v>
      </c>
      <c r="G3009" t="s">
        <v>1854</v>
      </c>
      <c r="H3009" t="s">
        <v>53</v>
      </c>
      <c r="I3009" t="s">
        <v>54</v>
      </c>
      <c r="J3009" t="s">
        <v>5017</v>
      </c>
      <c r="K3009" t="s">
        <v>70</v>
      </c>
      <c r="L3009">
        <v>91730</v>
      </c>
      <c r="M3009" t="s">
        <v>71</v>
      </c>
      <c r="N3009" t="s">
        <v>1132</v>
      </c>
      <c r="O3009" t="s">
        <v>73</v>
      </c>
      <c r="P3009" t="s">
        <v>102</v>
      </c>
      <c r="Q3009" t="s">
        <v>1133</v>
      </c>
      <c r="R3009" s="19">
        <v>34.271999999999998</v>
      </c>
      <c r="S3009" s="17">
        <v>3</v>
      </c>
      <c r="T3009" s="20">
        <v>0.2</v>
      </c>
      <c r="U3009" s="19">
        <v>11.138400000000001</v>
      </c>
      <c r="V3009" s="20">
        <f t="shared" si="230"/>
        <v>0.32500000000000001</v>
      </c>
      <c r="W3009" s="17">
        <f t="shared" si="231"/>
        <v>2014</v>
      </c>
      <c r="X3009" t="str">
        <f t="shared" si="232"/>
        <v>Oct-2014</v>
      </c>
      <c r="Y3009" s="17">
        <f t="shared" si="233"/>
        <v>5</v>
      </c>
      <c r="Z3009" t="str">
        <f t="shared" si="234"/>
        <v>11-20%</v>
      </c>
      <c r="AA3009" s="17">
        <f>IF(COUNTIF($B$2:B3009,B3009)=1,1,0)</f>
        <v>1</v>
      </c>
      <c r="AB3009" s="17">
        <f>IF(COUNTIF($F$2:F3009,F3009)=1,1,0)</f>
        <v>0</v>
      </c>
    </row>
    <row r="3010" spans="1:28" x14ac:dyDescent="0.2">
      <c r="A3010" s="17">
        <v>3009</v>
      </c>
      <c r="B3010" t="s">
        <v>6244</v>
      </c>
      <c r="C3010" s="18">
        <v>42709</v>
      </c>
      <c r="D3010" s="18">
        <v>42710</v>
      </c>
      <c r="E3010" t="s">
        <v>215</v>
      </c>
      <c r="F3010" t="s">
        <v>4297</v>
      </c>
      <c r="G3010" t="s">
        <v>4298</v>
      </c>
      <c r="H3010" t="s">
        <v>53</v>
      </c>
      <c r="I3010" t="s">
        <v>54</v>
      </c>
      <c r="J3010" t="s">
        <v>3685</v>
      </c>
      <c r="K3010" t="s">
        <v>56</v>
      </c>
      <c r="L3010">
        <v>42071</v>
      </c>
      <c r="M3010" t="s">
        <v>57</v>
      </c>
      <c r="N3010" t="s">
        <v>5179</v>
      </c>
      <c r="O3010" t="s">
        <v>59</v>
      </c>
      <c r="P3010" t="s">
        <v>92</v>
      </c>
      <c r="Q3010" t="s">
        <v>5180</v>
      </c>
      <c r="R3010" s="19">
        <v>191.82</v>
      </c>
      <c r="S3010" s="17">
        <v>3</v>
      </c>
      <c r="T3010" s="20">
        <v>0</v>
      </c>
      <c r="U3010" s="19">
        <v>74.809799999999996</v>
      </c>
      <c r="V3010" s="20">
        <f t="shared" ref="V3010:V3073" si="235">IFERROR(U3010/R3010,0)</f>
        <v>0.39</v>
      </c>
      <c r="W3010" s="17">
        <f t="shared" ref="W3010:W3073" si="236">YEAR(C3010)</f>
        <v>2016</v>
      </c>
      <c r="X3010" t="str">
        <f t="shared" ref="X3010:X3073" si="237">TEXT(C3010,"mmm-yyyy")</f>
        <v>Dec-2016</v>
      </c>
      <c r="Y3010" s="17">
        <f t="shared" ref="Y3010:Y3073" si="238">D3010-C3010</f>
        <v>1</v>
      </c>
      <c r="Z3010" t="str">
        <f t="shared" ref="Z3010:Z3073" si="239">IF(T3010=0,"0% (No Discount)",IF(T3010&lt;=0.1,"1-10%",IF(T3010&lt;=0.2,"11-20%",IF(T3010&lt;=0.3,"21-30%",IF(T3010&lt;=0.4,"31-40%",IF(T3010&lt;=0.5,"41-50%","Over 50%"))))))</f>
        <v>0% (No Discount)</v>
      </c>
      <c r="AA3010" s="17">
        <f>IF(COUNTIF($B$2:B3010,B3010)=1,1,0)</f>
        <v>1</v>
      </c>
      <c r="AB3010" s="17">
        <f>IF(COUNTIF($F$2:F3010,F3010)=1,1,0)</f>
        <v>0</v>
      </c>
    </row>
    <row r="3011" spans="1:28" x14ac:dyDescent="0.2">
      <c r="A3011" s="17">
        <v>3010</v>
      </c>
      <c r="B3011" t="s">
        <v>6245</v>
      </c>
      <c r="C3011" s="18">
        <v>42576</v>
      </c>
      <c r="D3011" s="18">
        <v>42580</v>
      </c>
      <c r="E3011" t="s">
        <v>77</v>
      </c>
      <c r="F3011" t="s">
        <v>5834</v>
      </c>
      <c r="G3011" t="s">
        <v>5835</v>
      </c>
      <c r="H3011" t="s">
        <v>68</v>
      </c>
      <c r="I3011" t="s">
        <v>54</v>
      </c>
      <c r="J3011" t="s">
        <v>2869</v>
      </c>
      <c r="K3011" t="s">
        <v>525</v>
      </c>
      <c r="L3011">
        <v>43615</v>
      </c>
      <c r="M3011" t="s">
        <v>175</v>
      </c>
      <c r="N3011" t="s">
        <v>5390</v>
      </c>
      <c r="O3011" t="s">
        <v>73</v>
      </c>
      <c r="P3011" t="s">
        <v>105</v>
      </c>
      <c r="Q3011" t="s">
        <v>5391</v>
      </c>
      <c r="R3011" s="19">
        <v>243.88</v>
      </c>
      <c r="S3011" s="17">
        <v>5</v>
      </c>
      <c r="T3011" s="20">
        <v>0.2</v>
      </c>
      <c r="U3011" s="19">
        <v>27.436499999999999</v>
      </c>
      <c r="V3011" s="20">
        <f t="shared" si="235"/>
        <v>0.1125</v>
      </c>
      <c r="W3011" s="17">
        <f t="shared" si="236"/>
        <v>2016</v>
      </c>
      <c r="X3011" t="str">
        <f t="shared" si="237"/>
        <v>Jul-2016</v>
      </c>
      <c r="Y3011" s="17">
        <f t="shared" si="238"/>
        <v>4</v>
      </c>
      <c r="Z3011" t="str">
        <f t="shared" si="239"/>
        <v>11-20%</v>
      </c>
      <c r="AA3011" s="17">
        <f>IF(COUNTIF($B$2:B3011,B3011)=1,1,0)</f>
        <v>1</v>
      </c>
      <c r="AB3011" s="17">
        <f>IF(COUNTIF($F$2:F3011,F3011)=1,1,0)</f>
        <v>0</v>
      </c>
    </row>
    <row r="3012" spans="1:28" x14ac:dyDescent="0.2">
      <c r="A3012" s="17">
        <v>3011</v>
      </c>
      <c r="B3012" t="s">
        <v>6246</v>
      </c>
      <c r="C3012" s="18">
        <v>42842</v>
      </c>
      <c r="D3012" s="18">
        <v>42848</v>
      </c>
      <c r="E3012" t="s">
        <v>77</v>
      </c>
      <c r="F3012" t="s">
        <v>6247</v>
      </c>
      <c r="G3012" t="s">
        <v>6248</v>
      </c>
      <c r="H3012" t="s">
        <v>129</v>
      </c>
      <c r="I3012" t="s">
        <v>54</v>
      </c>
      <c r="J3012" t="s">
        <v>1505</v>
      </c>
      <c r="K3012" t="s">
        <v>484</v>
      </c>
      <c r="L3012">
        <v>80027</v>
      </c>
      <c r="M3012" t="s">
        <v>71</v>
      </c>
      <c r="N3012" t="s">
        <v>1554</v>
      </c>
      <c r="O3012" t="s">
        <v>73</v>
      </c>
      <c r="P3012" t="s">
        <v>102</v>
      </c>
      <c r="Q3012" t="s">
        <v>1555</v>
      </c>
      <c r="R3012" s="19">
        <v>12.03</v>
      </c>
      <c r="S3012" s="17">
        <v>5</v>
      </c>
      <c r="T3012" s="20">
        <v>0.7</v>
      </c>
      <c r="U3012" s="19">
        <v>-9.2230000000000008</v>
      </c>
      <c r="V3012" s="20">
        <f t="shared" si="235"/>
        <v>-0.76666666666666672</v>
      </c>
      <c r="W3012" s="17">
        <f t="shared" si="236"/>
        <v>2017</v>
      </c>
      <c r="X3012" t="str">
        <f t="shared" si="237"/>
        <v>Apr-2017</v>
      </c>
      <c r="Y3012" s="17">
        <f t="shared" si="238"/>
        <v>6</v>
      </c>
      <c r="Z3012" t="str">
        <f t="shared" si="239"/>
        <v>Over 50%</v>
      </c>
      <c r="AA3012" s="17">
        <f>IF(COUNTIF($B$2:B3012,B3012)=1,1,0)</f>
        <v>1</v>
      </c>
      <c r="AB3012" s="17">
        <f>IF(COUNTIF($F$2:F3012,F3012)=1,1,0)</f>
        <v>1</v>
      </c>
    </row>
    <row r="3013" spans="1:28" x14ac:dyDescent="0.2">
      <c r="A3013" s="17">
        <v>3012</v>
      </c>
      <c r="B3013" t="s">
        <v>6246</v>
      </c>
      <c r="C3013" s="18">
        <v>42842</v>
      </c>
      <c r="D3013" s="18">
        <v>42848</v>
      </c>
      <c r="E3013" t="s">
        <v>77</v>
      </c>
      <c r="F3013" t="s">
        <v>6247</v>
      </c>
      <c r="G3013" t="s">
        <v>6248</v>
      </c>
      <c r="H3013" t="s">
        <v>129</v>
      </c>
      <c r="I3013" t="s">
        <v>54</v>
      </c>
      <c r="J3013" t="s">
        <v>1505</v>
      </c>
      <c r="K3013" t="s">
        <v>484</v>
      </c>
      <c r="L3013">
        <v>80027</v>
      </c>
      <c r="M3013" t="s">
        <v>71</v>
      </c>
      <c r="N3013" t="s">
        <v>710</v>
      </c>
      <c r="O3013" t="s">
        <v>98</v>
      </c>
      <c r="P3013" t="s">
        <v>711</v>
      </c>
      <c r="Q3013" t="s">
        <v>712</v>
      </c>
      <c r="R3013" s="19">
        <v>2549.9850000000001</v>
      </c>
      <c r="S3013" s="17">
        <v>5</v>
      </c>
      <c r="T3013" s="20">
        <v>0.7</v>
      </c>
      <c r="U3013" s="19">
        <v>-3399.98</v>
      </c>
      <c r="V3013" s="20">
        <f t="shared" si="235"/>
        <v>-1.3333333333333333</v>
      </c>
      <c r="W3013" s="17">
        <f t="shared" si="236"/>
        <v>2017</v>
      </c>
      <c r="X3013" t="str">
        <f t="shared" si="237"/>
        <v>Apr-2017</v>
      </c>
      <c r="Y3013" s="17">
        <f t="shared" si="238"/>
        <v>6</v>
      </c>
      <c r="Z3013" t="str">
        <f t="shared" si="239"/>
        <v>Over 50%</v>
      </c>
      <c r="AA3013" s="17">
        <f>IF(COUNTIF($B$2:B3013,B3013)=1,1,0)</f>
        <v>0</v>
      </c>
      <c r="AB3013" s="17">
        <f>IF(COUNTIF($F$2:F3013,F3013)=1,1,0)</f>
        <v>0</v>
      </c>
    </row>
    <row r="3014" spans="1:28" x14ac:dyDescent="0.2">
      <c r="A3014" s="17">
        <v>3013</v>
      </c>
      <c r="B3014" t="s">
        <v>6246</v>
      </c>
      <c r="C3014" s="18">
        <v>42842</v>
      </c>
      <c r="D3014" s="18">
        <v>42848</v>
      </c>
      <c r="E3014" t="s">
        <v>77</v>
      </c>
      <c r="F3014" t="s">
        <v>6247</v>
      </c>
      <c r="G3014" t="s">
        <v>6248</v>
      </c>
      <c r="H3014" t="s">
        <v>129</v>
      </c>
      <c r="I3014" t="s">
        <v>54</v>
      </c>
      <c r="J3014" t="s">
        <v>1505</v>
      </c>
      <c r="K3014" t="s">
        <v>484</v>
      </c>
      <c r="L3014">
        <v>80027</v>
      </c>
      <c r="M3014" t="s">
        <v>71</v>
      </c>
      <c r="N3014" t="s">
        <v>1526</v>
      </c>
      <c r="O3014" t="s">
        <v>73</v>
      </c>
      <c r="P3014" t="s">
        <v>102</v>
      </c>
      <c r="Q3014" t="s">
        <v>1527</v>
      </c>
      <c r="R3014" s="19">
        <v>21.594000000000001</v>
      </c>
      <c r="S3014" s="17">
        <v>2</v>
      </c>
      <c r="T3014" s="20">
        <v>0.7</v>
      </c>
      <c r="U3014" s="19">
        <v>-15.835599999999999</v>
      </c>
      <c r="V3014" s="20">
        <f t="shared" si="235"/>
        <v>-0.73333333333333328</v>
      </c>
      <c r="W3014" s="17">
        <f t="shared" si="236"/>
        <v>2017</v>
      </c>
      <c r="X3014" t="str">
        <f t="shared" si="237"/>
        <v>Apr-2017</v>
      </c>
      <c r="Y3014" s="17">
        <f t="shared" si="238"/>
        <v>6</v>
      </c>
      <c r="Z3014" t="str">
        <f t="shared" si="239"/>
        <v>Over 50%</v>
      </c>
      <c r="AA3014" s="17">
        <f>IF(COUNTIF($B$2:B3014,B3014)=1,1,0)</f>
        <v>0</v>
      </c>
      <c r="AB3014" s="17">
        <f>IF(COUNTIF($F$2:F3014,F3014)=1,1,0)</f>
        <v>0</v>
      </c>
    </row>
    <row r="3015" spans="1:28" x14ac:dyDescent="0.2">
      <c r="A3015" s="17">
        <v>3014</v>
      </c>
      <c r="B3015" t="s">
        <v>6246</v>
      </c>
      <c r="C3015" s="18">
        <v>42842</v>
      </c>
      <c r="D3015" s="18">
        <v>42848</v>
      </c>
      <c r="E3015" t="s">
        <v>77</v>
      </c>
      <c r="F3015" t="s">
        <v>6247</v>
      </c>
      <c r="G3015" t="s">
        <v>6248</v>
      </c>
      <c r="H3015" t="s">
        <v>129</v>
      </c>
      <c r="I3015" t="s">
        <v>54</v>
      </c>
      <c r="J3015" t="s">
        <v>1505</v>
      </c>
      <c r="K3015" t="s">
        <v>484</v>
      </c>
      <c r="L3015">
        <v>80027</v>
      </c>
      <c r="M3015" t="s">
        <v>71</v>
      </c>
      <c r="N3015" t="s">
        <v>2333</v>
      </c>
      <c r="O3015" t="s">
        <v>73</v>
      </c>
      <c r="P3015" t="s">
        <v>102</v>
      </c>
      <c r="Q3015" t="s">
        <v>2334</v>
      </c>
      <c r="R3015" s="19">
        <v>8.9640000000000004</v>
      </c>
      <c r="S3015" s="17">
        <v>6</v>
      </c>
      <c r="T3015" s="20">
        <v>0.7</v>
      </c>
      <c r="U3015" s="19">
        <v>-6.5735999999999999</v>
      </c>
      <c r="V3015" s="20">
        <f t="shared" si="235"/>
        <v>-0.73333333333333328</v>
      </c>
      <c r="W3015" s="17">
        <f t="shared" si="236"/>
        <v>2017</v>
      </c>
      <c r="X3015" t="str">
        <f t="shared" si="237"/>
        <v>Apr-2017</v>
      </c>
      <c r="Y3015" s="17">
        <f t="shared" si="238"/>
        <v>6</v>
      </c>
      <c r="Z3015" t="str">
        <f t="shared" si="239"/>
        <v>Over 50%</v>
      </c>
      <c r="AA3015" s="17">
        <f>IF(COUNTIF($B$2:B3015,B3015)=1,1,0)</f>
        <v>0</v>
      </c>
      <c r="AB3015" s="17">
        <f>IF(COUNTIF($F$2:F3015,F3015)=1,1,0)</f>
        <v>0</v>
      </c>
    </row>
    <row r="3016" spans="1:28" x14ac:dyDescent="0.2">
      <c r="A3016" s="17">
        <v>3015</v>
      </c>
      <c r="B3016" t="s">
        <v>6246</v>
      </c>
      <c r="C3016" s="18">
        <v>42842</v>
      </c>
      <c r="D3016" s="18">
        <v>42848</v>
      </c>
      <c r="E3016" t="s">
        <v>77</v>
      </c>
      <c r="F3016" t="s">
        <v>6247</v>
      </c>
      <c r="G3016" t="s">
        <v>6248</v>
      </c>
      <c r="H3016" t="s">
        <v>129</v>
      </c>
      <c r="I3016" t="s">
        <v>54</v>
      </c>
      <c r="J3016" t="s">
        <v>1505</v>
      </c>
      <c r="K3016" t="s">
        <v>484</v>
      </c>
      <c r="L3016">
        <v>80027</v>
      </c>
      <c r="M3016" t="s">
        <v>71</v>
      </c>
      <c r="N3016" t="s">
        <v>2011</v>
      </c>
      <c r="O3016" t="s">
        <v>73</v>
      </c>
      <c r="P3016" t="s">
        <v>117</v>
      </c>
      <c r="Q3016" t="s">
        <v>2012</v>
      </c>
      <c r="R3016" s="19">
        <v>20.736000000000001</v>
      </c>
      <c r="S3016" s="17">
        <v>4</v>
      </c>
      <c r="T3016" s="20">
        <v>0.2</v>
      </c>
      <c r="U3016" s="19">
        <v>7.2576000000000001</v>
      </c>
      <c r="V3016" s="20">
        <f t="shared" si="235"/>
        <v>0.35</v>
      </c>
      <c r="W3016" s="17">
        <f t="shared" si="236"/>
        <v>2017</v>
      </c>
      <c r="X3016" t="str">
        <f t="shared" si="237"/>
        <v>Apr-2017</v>
      </c>
      <c r="Y3016" s="17">
        <f t="shared" si="238"/>
        <v>6</v>
      </c>
      <c r="Z3016" t="str">
        <f t="shared" si="239"/>
        <v>11-20%</v>
      </c>
      <c r="AA3016" s="17">
        <f>IF(COUNTIF($B$2:B3016,B3016)=1,1,0)</f>
        <v>0</v>
      </c>
      <c r="AB3016" s="17">
        <f>IF(COUNTIF($F$2:F3016,F3016)=1,1,0)</f>
        <v>0</v>
      </c>
    </row>
    <row r="3017" spans="1:28" x14ac:dyDescent="0.2">
      <c r="A3017" s="17">
        <v>3016</v>
      </c>
      <c r="B3017" t="s">
        <v>6249</v>
      </c>
      <c r="C3017" s="18">
        <v>42264</v>
      </c>
      <c r="D3017" s="18">
        <v>42268</v>
      </c>
      <c r="E3017" t="s">
        <v>77</v>
      </c>
      <c r="F3017" t="s">
        <v>577</v>
      </c>
      <c r="G3017" t="s">
        <v>578</v>
      </c>
      <c r="H3017" t="s">
        <v>129</v>
      </c>
      <c r="I3017" t="s">
        <v>54</v>
      </c>
      <c r="J3017" t="s">
        <v>293</v>
      </c>
      <c r="K3017" t="s">
        <v>294</v>
      </c>
      <c r="L3017">
        <v>10035</v>
      </c>
      <c r="M3017" t="s">
        <v>175</v>
      </c>
      <c r="N3017" t="s">
        <v>2914</v>
      </c>
      <c r="O3017" t="s">
        <v>59</v>
      </c>
      <c r="P3017" t="s">
        <v>83</v>
      </c>
      <c r="Q3017" t="s">
        <v>2915</v>
      </c>
      <c r="R3017" s="19">
        <v>344.22</v>
      </c>
      <c r="S3017" s="17">
        <v>2</v>
      </c>
      <c r="T3017" s="20">
        <v>0.4</v>
      </c>
      <c r="U3017" s="19">
        <v>-103.26600000000001</v>
      </c>
      <c r="V3017" s="20">
        <f t="shared" si="235"/>
        <v>-0.3</v>
      </c>
      <c r="W3017" s="17">
        <f t="shared" si="236"/>
        <v>2015</v>
      </c>
      <c r="X3017" t="str">
        <f t="shared" si="237"/>
        <v>Sep-2015</v>
      </c>
      <c r="Y3017" s="17">
        <f t="shared" si="238"/>
        <v>4</v>
      </c>
      <c r="Z3017" t="str">
        <f t="shared" si="239"/>
        <v>31-40%</v>
      </c>
      <c r="AA3017" s="17">
        <f>IF(COUNTIF($B$2:B3017,B3017)=1,1,0)</f>
        <v>1</v>
      </c>
      <c r="AB3017" s="17">
        <f>IF(COUNTIF($F$2:F3017,F3017)=1,1,0)</f>
        <v>0</v>
      </c>
    </row>
    <row r="3018" spans="1:28" x14ac:dyDescent="0.2">
      <c r="A3018" s="17">
        <v>3017</v>
      </c>
      <c r="B3018" t="s">
        <v>6250</v>
      </c>
      <c r="C3018" s="18">
        <v>42605</v>
      </c>
      <c r="D3018" s="18">
        <v>42612</v>
      </c>
      <c r="E3018" t="s">
        <v>77</v>
      </c>
      <c r="F3018" t="s">
        <v>3539</v>
      </c>
      <c r="G3018" t="s">
        <v>3540</v>
      </c>
      <c r="H3018" t="s">
        <v>129</v>
      </c>
      <c r="I3018" t="s">
        <v>54</v>
      </c>
      <c r="J3018" t="s">
        <v>6251</v>
      </c>
      <c r="K3018" t="s">
        <v>131</v>
      </c>
      <c r="L3018">
        <v>78577</v>
      </c>
      <c r="M3018" t="s">
        <v>132</v>
      </c>
      <c r="N3018" t="s">
        <v>1661</v>
      </c>
      <c r="O3018" t="s">
        <v>73</v>
      </c>
      <c r="P3018" t="s">
        <v>86</v>
      </c>
      <c r="Q3018" t="s">
        <v>1662</v>
      </c>
      <c r="R3018" s="19">
        <v>727.29600000000005</v>
      </c>
      <c r="S3018" s="17">
        <v>8</v>
      </c>
      <c r="T3018" s="20">
        <v>0.2</v>
      </c>
      <c r="U3018" s="19">
        <v>-172.7328</v>
      </c>
      <c r="V3018" s="20">
        <f t="shared" si="235"/>
        <v>-0.23749999999999999</v>
      </c>
      <c r="W3018" s="17">
        <f t="shared" si="236"/>
        <v>2016</v>
      </c>
      <c r="X3018" t="str">
        <f t="shared" si="237"/>
        <v>Aug-2016</v>
      </c>
      <c r="Y3018" s="17">
        <f t="shared" si="238"/>
        <v>7</v>
      </c>
      <c r="Z3018" t="str">
        <f t="shared" si="239"/>
        <v>11-20%</v>
      </c>
      <c r="AA3018" s="17">
        <f>IF(COUNTIF($B$2:B3018,B3018)=1,1,0)</f>
        <v>1</v>
      </c>
      <c r="AB3018" s="17">
        <f>IF(COUNTIF($F$2:F3018,F3018)=1,1,0)</f>
        <v>0</v>
      </c>
    </row>
    <row r="3019" spans="1:28" x14ac:dyDescent="0.2">
      <c r="A3019" s="17">
        <v>3018</v>
      </c>
      <c r="B3019" t="s">
        <v>6250</v>
      </c>
      <c r="C3019" s="18">
        <v>42605</v>
      </c>
      <c r="D3019" s="18">
        <v>42612</v>
      </c>
      <c r="E3019" t="s">
        <v>77</v>
      </c>
      <c r="F3019" t="s">
        <v>3539</v>
      </c>
      <c r="G3019" t="s">
        <v>3540</v>
      </c>
      <c r="H3019" t="s">
        <v>129</v>
      </c>
      <c r="I3019" t="s">
        <v>54</v>
      </c>
      <c r="J3019" t="s">
        <v>6251</v>
      </c>
      <c r="K3019" t="s">
        <v>131</v>
      </c>
      <c r="L3019">
        <v>78577</v>
      </c>
      <c r="M3019" t="s">
        <v>132</v>
      </c>
      <c r="N3019" t="s">
        <v>4664</v>
      </c>
      <c r="O3019" t="s">
        <v>59</v>
      </c>
      <c r="P3019" t="s">
        <v>92</v>
      </c>
      <c r="Q3019" t="s">
        <v>4665</v>
      </c>
      <c r="R3019" s="19">
        <v>22.608000000000001</v>
      </c>
      <c r="S3019" s="17">
        <v>3</v>
      </c>
      <c r="T3019" s="20">
        <v>0.6</v>
      </c>
      <c r="U3019" s="19">
        <v>-10.1736</v>
      </c>
      <c r="V3019" s="20">
        <f t="shared" si="235"/>
        <v>-0.45</v>
      </c>
      <c r="W3019" s="17">
        <f t="shared" si="236"/>
        <v>2016</v>
      </c>
      <c r="X3019" t="str">
        <f t="shared" si="237"/>
        <v>Aug-2016</v>
      </c>
      <c r="Y3019" s="17">
        <f t="shared" si="238"/>
        <v>7</v>
      </c>
      <c r="Z3019" t="str">
        <f t="shared" si="239"/>
        <v>Over 50%</v>
      </c>
      <c r="AA3019" s="17">
        <f>IF(COUNTIF($B$2:B3019,B3019)=1,1,0)</f>
        <v>0</v>
      </c>
      <c r="AB3019" s="17">
        <f>IF(COUNTIF($F$2:F3019,F3019)=1,1,0)</f>
        <v>0</v>
      </c>
    </row>
    <row r="3020" spans="1:28" x14ac:dyDescent="0.2">
      <c r="A3020" s="17">
        <v>3019</v>
      </c>
      <c r="B3020" t="s">
        <v>6250</v>
      </c>
      <c r="C3020" s="18">
        <v>42605</v>
      </c>
      <c r="D3020" s="18">
        <v>42612</v>
      </c>
      <c r="E3020" t="s">
        <v>77</v>
      </c>
      <c r="F3020" t="s">
        <v>3539</v>
      </c>
      <c r="G3020" t="s">
        <v>3540</v>
      </c>
      <c r="H3020" t="s">
        <v>129</v>
      </c>
      <c r="I3020" t="s">
        <v>54</v>
      </c>
      <c r="J3020" t="s">
        <v>6251</v>
      </c>
      <c r="K3020" t="s">
        <v>131</v>
      </c>
      <c r="L3020">
        <v>78577</v>
      </c>
      <c r="M3020" t="s">
        <v>132</v>
      </c>
      <c r="N3020" t="s">
        <v>4848</v>
      </c>
      <c r="O3020" t="s">
        <v>98</v>
      </c>
      <c r="P3020" t="s">
        <v>188</v>
      </c>
      <c r="Q3020" t="s">
        <v>4849</v>
      </c>
      <c r="R3020" s="19">
        <v>666.4</v>
      </c>
      <c r="S3020" s="17">
        <v>7</v>
      </c>
      <c r="T3020" s="20">
        <v>0.2</v>
      </c>
      <c r="U3020" s="19">
        <v>-33.32</v>
      </c>
      <c r="V3020" s="20">
        <f t="shared" si="235"/>
        <v>-0.05</v>
      </c>
      <c r="W3020" s="17">
        <f t="shared" si="236"/>
        <v>2016</v>
      </c>
      <c r="X3020" t="str">
        <f t="shared" si="237"/>
        <v>Aug-2016</v>
      </c>
      <c r="Y3020" s="17">
        <f t="shared" si="238"/>
        <v>7</v>
      </c>
      <c r="Z3020" t="str">
        <f t="shared" si="239"/>
        <v>11-20%</v>
      </c>
      <c r="AA3020" s="17">
        <f>IF(COUNTIF($B$2:B3020,B3020)=1,1,0)</f>
        <v>0</v>
      </c>
      <c r="AB3020" s="17">
        <f>IF(COUNTIF($F$2:F3020,F3020)=1,1,0)</f>
        <v>0</v>
      </c>
    </row>
    <row r="3021" spans="1:28" x14ac:dyDescent="0.2">
      <c r="A3021" s="17">
        <v>3020</v>
      </c>
      <c r="B3021" t="s">
        <v>6252</v>
      </c>
      <c r="C3021" s="18">
        <v>42316</v>
      </c>
      <c r="D3021" s="18">
        <v>42322</v>
      </c>
      <c r="E3021" t="s">
        <v>77</v>
      </c>
      <c r="F3021" t="s">
        <v>1615</v>
      </c>
      <c r="G3021" t="s">
        <v>1616</v>
      </c>
      <c r="H3021" t="s">
        <v>53</v>
      </c>
      <c r="I3021" t="s">
        <v>54</v>
      </c>
      <c r="J3021" t="s">
        <v>147</v>
      </c>
      <c r="K3021" t="s">
        <v>148</v>
      </c>
      <c r="L3021">
        <v>84084</v>
      </c>
      <c r="M3021" t="s">
        <v>71</v>
      </c>
      <c r="N3021" t="s">
        <v>6253</v>
      </c>
      <c r="O3021" t="s">
        <v>73</v>
      </c>
      <c r="P3021" t="s">
        <v>296</v>
      </c>
      <c r="Q3021" t="s">
        <v>6254</v>
      </c>
      <c r="R3021" s="19">
        <v>5.04</v>
      </c>
      <c r="S3021" s="17">
        <v>3</v>
      </c>
      <c r="T3021" s="20">
        <v>0</v>
      </c>
      <c r="U3021" s="19">
        <v>0.2016</v>
      </c>
      <c r="V3021" s="20">
        <f t="shared" si="235"/>
        <v>0.04</v>
      </c>
      <c r="W3021" s="17">
        <f t="shared" si="236"/>
        <v>2015</v>
      </c>
      <c r="X3021" t="str">
        <f t="shared" si="237"/>
        <v>Nov-2015</v>
      </c>
      <c r="Y3021" s="17">
        <f t="shared" si="238"/>
        <v>6</v>
      </c>
      <c r="Z3021" t="str">
        <f t="shared" si="239"/>
        <v>0% (No Discount)</v>
      </c>
      <c r="AA3021" s="17">
        <f>IF(COUNTIF($B$2:B3021,B3021)=1,1,0)</f>
        <v>1</v>
      </c>
      <c r="AB3021" s="17">
        <f>IF(COUNTIF($F$2:F3021,F3021)=1,1,0)</f>
        <v>0</v>
      </c>
    </row>
    <row r="3022" spans="1:28" x14ac:dyDescent="0.2">
      <c r="A3022" s="17">
        <v>3021</v>
      </c>
      <c r="B3022" t="s">
        <v>6252</v>
      </c>
      <c r="C3022" s="18">
        <v>42316</v>
      </c>
      <c r="D3022" s="18">
        <v>42322</v>
      </c>
      <c r="E3022" t="s">
        <v>77</v>
      </c>
      <c r="F3022" t="s">
        <v>1615</v>
      </c>
      <c r="G3022" t="s">
        <v>1616</v>
      </c>
      <c r="H3022" t="s">
        <v>53</v>
      </c>
      <c r="I3022" t="s">
        <v>54</v>
      </c>
      <c r="J3022" t="s">
        <v>147</v>
      </c>
      <c r="K3022" t="s">
        <v>148</v>
      </c>
      <c r="L3022">
        <v>84084</v>
      </c>
      <c r="M3022" t="s">
        <v>71</v>
      </c>
      <c r="N3022" t="s">
        <v>4108</v>
      </c>
      <c r="O3022" t="s">
        <v>73</v>
      </c>
      <c r="P3022" t="s">
        <v>117</v>
      </c>
      <c r="Q3022" t="s">
        <v>4109</v>
      </c>
      <c r="R3022" s="19">
        <v>92.94</v>
      </c>
      <c r="S3022" s="17">
        <v>3</v>
      </c>
      <c r="T3022" s="20">
        <v>0</v>
      </c>
      <c r="U3022" s="19">
        <v>41.823</v>
      </c>
      <c r="V3022" s="20">
        <f t="shared" si="235"/>
        <v>0.45</v>
      </c>
      <c r="W3022" s="17">
        <f t="shared" si="236"/>
        <v>2015</v>
      </c>
      <c r="X3022" t="str">
        <f t="shared" si="237"/>
        <v>Nov-2015</v>
      </c>
      <c r="Y3022" s="17">
        <f t="shared" si="238"/>
        <v>6</v>
      </c>
      <c r="Z3022" t="str">
        <f t="shared" si="239"/>
        <v>0% (No Discount)</v>
      </c>
      <c r="AA3022" s="17">
        <f>IF(COUNTIF($B$2:B3022,B3022)=1,1,0)</f>
        <v>0</v>
      </c>
      <c r="AB3022" s="17">
        <f>IF(COUNTIF($F$2:F3022,F3022)=1,1,0)</f>
        <v>0</v>
      </c>
    </row>
    <row r="3023" spans="1:28" x14ac:dyDescent="0.2">
      <c r="A3023" s="17">
        <v>3022</v>
      </c>
      <c r="B3023" t="s">
        <v>6252</v>
      </c>
      <c r="C3023" s="18">
        <v>42316</v>
      </c>
      <c r="D3023" s="18">
        <v>42322</v>
      </c>
      <c r="E3023" t="s">
        <v>77</v>
      </c>
      <c r="F3023" t="s">
        <v>1615</v>
      </c>
      <c r="G3023" t="s">
        <v>1616</v>
      </c>
      <c r="H3023" t="s">
        <v>53</v>
      </c>
      <c r="I3023" t="s">
        <v>54</v>
      </c>
      <c r="J3023" t="s">
        <v>147</v>
      </c>
      <c r="K3023" t="s">
        <v>148</v>
      </c>
      <c r="L3023">
        <v>84084</v>
      </c>
      <c r="M3023" t="s">
        <v>71</v>
      </c>
      <c r="N3023" t="s">
        <v>2542</v>
      </c>
      <c r="O3023" t="s">
        <v>59</v>
      </c>
      <c r="P3023" t="s">
        <v>92</v>
      </c>
      <c r="Q3023" t="s">
        <v>2543</v>
      </c>
      <c r="R3023" s="19">
        <v>66.69</v>
      </c>
      <c r="S3023" s="17">
        <v>3</v>
      </c>
      <c r="T3023" s="20">
        <v>0</v>
      </c>
      <c r="U3023" s="19">
        <v>22.0077</v>
      </c>
      <c r="V3023" s="20">
        <f t="shared" si="235"/>
        <v>0.33</v>
      </c>
      <c r="W3023" s="17">
        <f t="shared" si="236"/>
        <v>2015</v>
      </c>
      <c r="X3023" t="str">
        <f t="shared" si="237"/>
        <v>Nov-2015</v>
      </c>
      <c r="Y3023" s="17">
        <f t="shared" si="238"/>
        <v>6</v>
      </c>
      <c r="Z3023" t="str">
        <f t="shared" si="239"/>
        <v>0% (No Discount)</v>
      </c>
      <c r="AA3023" s="17">
        <f>IF(COUNTIF($B$2:B3023,B3023)=1,1,0)</f>
        <v>0</v>
      </c>
      <c r="AB3023" s="17">
        <f>IF(COUNTIF($F$2:F3023,F3023)=1,1,0)</f>
        <v>0</v>
      </c>
    </row>
    <row r="3024" spans="1:28" x14ac:dyDescent="0.2">
      <c r="A3024" s="17">
        <v>3023</v>
      </c>
      <c r="B3024" t="s">
        <v>6252</v>
      </c>
      <c r="C3024" s="18">
        <v>42316</v>
      </c>
      <c r="D3024" s="18">
        <v>42322</v>
      </c>
      <c r="E3024" t="s">
        <v>77</v>
      </c>
      <c r="F3024" t="s">
        <v>1615</v>
      </c>
      <c r="G3024" t="s">
        <v>1616</v>
      </c>
      <c r="H3024" t="s">
        <v>53</v>
      </c>
      <c r="I3024" t="s">
        <v>54</v>
      </c>
      <c r="J3024" t="s">
        <v>147</v>
      </c>
      <c r="K3024" t="s">
        <v>148</v>
      </c>
      <c r="L3024">
        <v>84084</v>
      </c>
      <c r="M3024" t="s">
        <v>71</v>
      </c>
      <c r="N3024" t="s">
        <v>2807</v>
      </c>
      <c r="O3024" t="s">
        <v>73</v>
      </c>
      <c r="P3024" t="s">
        <v>102</v>
      </c>
      <c r="Q3024" t="s">
        <v>2808</v>
      </c>
      <c r="R3024" s="19">
        <v>91.68</v>
      </c>
      <c r="S3024" s="17">
        <v>5</v>
      </c>
      <c r="T3024" s="20">
        <v>0.2</v>
      </c>
      <c r="U3024" s="19">
        <v>28.65</v>
      </c>
      <c r="V3024" s="20">
        <f t="shared" si="235"/>
        <v>0.31249999999999994</v>
      </c>
      <c r="W3024" s="17">
        <f t="shared" si="236"/>
        <v>2015</v>
      </c>
      <c r="X3024" t="str">
        <f t="shared" si="237"/>
        <v>Nov-2015</v>
      </c>
      <c r="Y3024" s="17">
        <f t="shared" si="238"/>
        <v>6</v>
      </c>
      <c r="Z3024" t="str">
        <f t="shared" si="239"/>
        <v>11-20%</v>
      </c>
      <c r="AA3024" s="17">
        <f>IF(COUNTIF($B$2:B3024,B3024)=1,1,0)</f>
        <v>0</v>
      </c>
      <c r="AB3024" s="17">
        <f>IF(COUNTIF($F$2:F3024,F3024)=1,1,0)</f>
        <v>0</v>
      </c>
    </row>
    <row r="3025" spans="1:28" x14ac:dyDescent="0.2">
      <c r="A3025" s="17">
        <v>3024</v>
      </c>
      <c r="B3025" t="s">
        <v>6255</v>
      </c>
      <c r="C3025" s="18">
        <v>43056</v>
      </c>
      <c r="D3025" s="18">
        <v>43062</v>
      </c>
      <c r="E3025" t="s">
        <v>77</v>
      </c>
      <c r="F3025" t="s">
        <v>6256</v>
      </c>
      <c r="G3025" t="s">
        <v>6257</v>
      </c>
      <c r="H3025" t="s">
        <v>53</v>
      </c>
      <c r="I3025" t="s">
        <v>54</v>
      </c>
      <c r="J3025" t="s">
        <v>3187</v>
      </c>
      <c r="K3025" t="s">
        <v>131</v>
      </c>
      <c r="L3025">
        <v>78521</v>
      </c>
      <c r="M3025" t="s">
        <v>132</v>
      </c>
      <c r="N3025" t="s">
        <v>5222</v>
      </c>
      <c r="O3025" t="s">
        <v>59</v>
      </c>
      <c r="P3025" t="s">
        <v>60</v>
      </c>
      <c r="Q3025" t="s">
        <v>5223</v>
      </c>
      <c r="R3025" s="19">
        <v>327.7328</v>
      </c>
      <c r="S3025" s="17">
        <v>2</v>
      </c>
      <c r="T3025" s="20">
        <v>0.32</v>
      </c>
      <c r="U3025" s="19">
        <v>-14.4588</v>
      </c>
      <c r="V3025" s="20">
        <f t="shared" si="235"/>
        <v>-4.4117647058823532E-2</v>
      </c>
      <c r="W3025" s="17">
        <f t="shared" si="236"/>
        <v>2017</v>
      </c>
      <c r="X3025" t="str">
        <f t="shared" si="237"/>
        <v>Nov-2017</v>
      </c>
      <c r="Y3025" s="17">
        <f t="shared" si="238"/>
        <v>6</v>
      </c>
      <c r="Z3025" t="str">
        <f t="shared" si="239"/>
        <v>31-40%</v>
      </c>
      <c r="AA3025" s="17">
        <f>IF(COUNTIF($B$2:B3025,B3025)=1,1,0)</f>
        <v>1</v>
      </c>
      <c r="AB3025" s="17">
        <f>IF(COUNTIF($F$2:F3025,F3025)=1,1,0)</f>
        <v>1</v>
      </c>
    </row>
    <row r="3026" spans="1:28" x14ac:dyDescent="0.2">
      <c r="A3026" s="17">
        <v>3025</v>
      </c>
      <c r="B3026" t="s">
        <v>6258</v>
      </c>
      <c r="C3026" s="18">
        <v>42316</v>
      </c>
      <c r="D3026" s="18">
        <v>42321</v>
      </c>
      <c r="E3026" t="s">
        <v>77</v>
      </c>
      <c r="F3026" t="s">
        <v>4752</v>
      </c>
      <c r="G3026" t="s">
        <v>4753</v>
      </c>
      <c r="H3026" t="s">
        <v>53</v>
      </c>
      <c r="I3026" t="s">
        <v>54</v>
      </c>
      <c r="J3026" t="s">
        <v>293</v>
      </c>
      <c r="K3026" t="s">
        <v>294</v>
      </c>
      <c r="L3026">
        <v>10011</v>
      </c>
      <c r="M3026" t="s">
        <v>175</v>
      </c>
      <c r="N3026" t="s">
        <v>1243</v>
      </c>
      <c r="O3026" t="s">
        <v>73</v>
      </c>
      <c r="P3026" t="s">
        <v>102</v>
      </c>
      <c r="Q3026" t="s">
        <v>1244</v>
      </c>
      <c r="R3026" s="19">
        <v>52.271999999999998</v>
      </c>
      <c r="S3026" s="17">
        <v>11</v>
      </c>
      <c r="T3026" s="20">
        <v>0.2</v>
      </c>
      <c r="U3026" s="19">
        <v>17.6418</v>
      </c>
      <c r="V3026" s="20">
        <f t="shared" si="235"/>
        <v>0.33750000000000002</v>
      </c>
      <c r="W3026" s="17">
        <f t="shared" si="236"/>
        <v>2015</v>
      </c>
      <c r="X3026" t="str">
        <f t="shared" si="237"/>
        <v>Nov-2015</v>
      </c>
      <c r="Y3026" s="17">
        <f t="shared" si="238"/>
        <v>5</v>
      </c>
      <c r="Z3026" t="str">
        <f t="shared" si="239"/>
        <v>11-20%</v>
      </c>
      <c r="AA3026" s="17">
        <f>IF(COUNTIF($B$2:B3026,B3026)=1,1,0)</f>
        <v>1</v>
      </c>
      <c r="AB3026" s="17">
        <f>IF(COUNTIF($F$2:F3026,F3026)=1,1,0)</f>
        <v>0</v>
      </c>
    </row>
    <row r="3027" spans="1:28" x14ac:dyDescent="0.2">
      <c r="A3027" s="17">
        <v>3026</v>
      </c>
      <c r="B3027" t="s">
        <v>6258</v>
      </c>
      <c r="C3027" s="18">
        <v>42316</v>
      </c>
      <c r="D3027" s="18">
        <v>42321</v>
      </c>
      <c r="E3027" t="s">
        <v>77</v>
      </c>
      <c r="F3027" t="s">
        <v>4752</v>
      </c>
      <c r="G3027" t="s">
        <v>4753</v>
      </c>
      <c r="H3027" t="s">
        <v>53</v>
      </c>
      <c r="I3027" t="s">
        <v>54</v>
      </c>
      <c r="J3027" t="s">
        <v>293</v>
      </c>
      <c r="K3027" t="s">
        <v>294</v>
      </c>
      <c r="L3027">
        <v>10011</v>
      </c>
      <c r="M3027" t="s">
        <v>175</v>
      </c>
      <c r="N3027" t="s">
        <v>1799</v>
      </c>
      <c r="O3027" t="s">
        <v>73</v>
      </c>
      <c r="P3027" t="s">
        <v>117</v>
      </c>
      <c r="Q3027" t="s">
        <v>1800</v>
      </c>
      <c r="R3027" s="19">
        <v>17.940000000000001</v>
      </c>
      <c r="S3027" s="17">
        <v>3</v>
      </c>
      <c r="T3027" s="20">
        <v>0</v>
      </c>
      <c r="U3027" s="19">
        <v>8.0730000000000004</v>
      </c>
      <c r="V3027" s="20">
        <f t="shared" si="235"/>
        <v>0.45</v>
      </c>
      <c r="W3027" s="17">
        <f t="shared" si="236"/>
        <v>2015</v>
      </c>
      <c r="X3027" t="str">
        <f t="shared" si="237"/>
        <v>Nov-2015</v>
      </c>
      <c r="Y3027" s="17">
        <f t="shared" si="238"/>
        <v>5</v>
      </c>
      <c r="Z3027" t="str">
        <f t="shared" si="239"/>
        <v>0% (No Discount)</v>
      </c>
      <c r="AA3027" s="17">
        <f>IF(COUNTIF($B$2:B3027,B3027)=1,1,0)</f>
        <v>0</v>
      </c>
      <c r="AB3027" s="17">
        <f>IF(COUNTIF($F$2:F3027,F3027)=1,1,0)</f>
        <v>0</v>
      </c>
    </row>
    <row r="3028" spans="1:28" x14ac:dyDescent="0.2">
      <c r="A3028" s="17">
        <v>3027</v>
      </c>
      <c r="B3028" t="s">
        <v>6259</v>
      </c>
      <c r="C3028" s="18">
        <v>42847</v>
      </c>
      <c r="D3028" s="18">
        <v>42851</v>
      </c>
      <c r="E3028" t="s">
        <v>77</v>
      </c>
      <c r="F3028" t="s">
        <v>2099</v>
      </c>
      <c r="G3028" t="s">
        <v>2100</v>
      </c>
      <c r="H3028" t="s">
        <v>129</v>
      </c>
      <c r="I3028" t="s">
        <v>54</v>
      </c>
      <c r="J3028" t="s">
        <v>173</v>
      </c>
      <c r="K3028" t="s">
        <v>174</v>
      </c>
      <c r="L3028">
        <v>19140</v>
      </c>
      <c r="M3028" t="s">
        <v>175</v>
      </c>
      <c r="N3028" t="s">
        <v>4256</v>
      </c>
      <c r="O3028" t="s">
        <v>59</v>
      </c>
      <c r="P3028" t="s">
        <v>92</v>
      </c>
      <c r="Q3028" t="s">
        <v>4257</v>
      </c>
      <c r="R3028" s="19">
        <v>254.352</v>
      </c>
      <c r="S3028" s="17">
        <v>3</v>
      </c>
      <c r="T3028" s="20">
        <v>0.2</v>
      </c>
      <c r="U3028" s="19">
        <v>0</v>
      </c>
      <c r="V3028" s="20">
        <f t="shared" si="235"/>
        <v>0</v>
      </c>
      <c r="W3028" s="17">
        <f t="shared" si="236"/>
        <v>2017</v>
      </c>
      <c r="X3028" t="str">
        <f t="shared" si="237"/>
        <v>Apr-2017</v>
      </c>
      <c r="Y3028" s="17">
        <f t="shared" si="238"/>
        <v>4</v>
      </c>
      <c r="Z3028" t="str">
        <f t="shared" si="239"/>
        <v>11-20%</v>
      </c>
      <c r="AA3028" s="17">
        <f>IF(COUNTIF($B$2:B3028,B3028)=1,1,0)</f>
        <v>1</v>
      </c>
      <c r="AB3028" s="17">
        <f>IF(COUNTIF($F$2:F3028,F3028)=1,1,0)</f>
        <v>0</v>
      </c>
    </row>
    <row r="3029" spans="1:28" x14ac:dyDescent="0.2">
      <c r="A3029" s="17">
        <v>3028</v>
      </c>
      <c r="B3029" t="s">
        <v>6260</v>
      </c>
      <c r="C3029" s="18">
        <v>41875</v>
      </c>
      <c r="D3029" s="18">
        <v>41875</v>
      </c>
      <c r="E3029" t="s">
        <v>1320</v>
      </c>
      <c r="F3029" t="s">
        <v>4379</v>
      </c>
      <c r="G3029" t="s">
        <v>4380</v>
      </c>
      <c r="H3029" t="s">
        <v>68</v>
      </c>
      <c r="I3029" t="s">
        <v>54</v>
      </c>
      <c r="J3029" t="s">
        <v>6261</v>
      </c>
      <c r="K3029" t="s">
        <v>1794</v>
      </c>
      <c r="L3029">
        <v>59102</v>
      </c>
      <c r="M3029" t="s">
        <v>71</v>
      </c>
      <c r="N3029" t="s">
        <v>6262</v>
      </c>
      <c r="O3029" t="s">
        <v>73</v>
      </c>
      <c r="P3029" t="s">
        <v>102</v>
      </c>
      <c r="Q3029" t="s">
        <v>6263</v>
      </c>
      <c r="R3029" s="19">
        <v>8.2880000000000003</v>
      </c>
      <c r="S3029" s="17">
        <v>2</v>
      </c>
      <c r="T3029" s="20">
        <v>0.2</v>
      </c>
      <c r="U3029" s="19">
        <v>2.6936</v>
      </c>
      <c r="V3029" s="20">
        <f t="shared" si="235"/>
        <v>0.32500000000000001</v>
      </c>
      <c r="W3029" s="17">
        <f t="shared" si="236"/>
        <v>2014</v>
      </c>
      <c r="X3029" t="str">
        <f t="shared" si="237"/>
        <v>Aug-2014</v>
      </c>
      <c r="Y3029" s="17">
        <f t="shared" si="238"/>
        <v>0</v>
      </c>
      <c r="Z3029" t="str">
        <f t="shared" si="239"/>
        <v>11-20%</v>
      </c>
      <c r="AA3029" s="17">
        <f>IF(COUNTIF($B$2:B3029,B3029)=1,1,0)</f>
        <v>1</v>
      </c>
      <c r="AB3029" s="17">
        <f>IF(COUNTIF($F$2:F3029,F3029)=1,1,0)</f>
        <v>0</v>
      </c>
    </row>
    <row r="3030" spans="1:28" x14ac:dyDescent="0.2">
      <c r="A3030" s="17">
        <v>3029</v>
      </c>
      <c r="B3030" t="s">
        <v>6264</v>
      </c>
      <c r="C3030" s="18">
        <v>43086</v>
      </c>
      <c r="D3030" s="18">
        <v>43090</v>
      </c>
      <c r="E3030" t="s">
        <v>77</v>
      </c>
      <c r="F3030" t="s">
        <v>4078</v>
      </c>
      <c r="G3030" t="s">
        <v>4079</v>
      </c>
      <c r="H3030" t="s">
        <v>53</v>
      </c>
      <c r="I3030" t="s">
        <v>54</v>
      </c>
      <c r="J3030" t="s">
        <v>4910</v>
      </c>
      <c r="K3030" t="s">
        <v>346</v>
      </c>
      <c r="L3030">
        <v>23320</v>
      </c>
      <c r="M3030" t="s">
        <v>57</v>
      </c>
      <c r="N3030" t="s">
        <v>3657</v>
      </c>
      <c r="O3030" t="s">
        <v>59</v>
      </c>
      <c r="P3030" t="s">
        <v>63</v>
      </c>
      <c r="Q3030" t="s">
        <v>3658</v>
      </c>
      <c r="R3030" s="19">
        <v>504.9</v>
      </c>
      <c r="S3030" s="17">
        <v>5</v>
      </c>
      <c r="T3030" s="20">
        <v>0</v>
      </c>
      <c r="U3030" s="19">
        <v>80.784000000000006</v>
      </c>
      <c r="V3030" s="20">
        <f t="shared" si="235"/>
        <v>0.16000000000000003</v>
      </c>
      <c r="W3030" s="17">
        <f t="shared" si="236"/>
        <v>2017</v>
      </c>
      <c r="X3030" t="str">
        <f t="shared" si="237"/>
        <v>Dec-2017</v>
      </c>
      <c r="Y3030" s="17">
        <f t="shared" si="238"/>
        <v>4</v>
      </c>
      <c r="Z3030" t="str">
        <f t="shared" si="239"/>
        <v>0% (No Discount)</v>
      </c>
      <c r="AA3030" s="17">
        <f>IF(COUNTIF($B$2:B3030,B3030)=1,1,0)</f>
        <v>1</v>
      </c>
      <c r="AB3030" s="17">
        <f>IF(COUNTIF($F$2:F3030,F3030)=1,1,0)</f>
        <v>0</v>
      </c>
    </row>
    <row r="3031" spans="1:28" x14ac:dyDescent="0.2">
      <c r="A3031" s="17">
        <v>3030</v>
      </c>
      <c r="B3031" t="s">
        <v>6265</v>
      </c>
      <c r="C3031" s="18">
        <v>42453</v>
      </c>
      <c r="D3031" s="18">
        <v>42457</v>
      </c>
      <c r="E3031" t="s">
        <v>77</v>
      </c>
      <c r="F3031" t="s">
        <v>988</v>
      </c>
      <c r="G3031" t="s">
        <v>989</v>
      </c>
      <c r="H3031" t="s">
        <v>68</v>
      </c>
      <c r="I3031" t="s">
        <v>54</v>
      </c>
      <c r="J3031" t="s">
        <v>6266</v>
      </c>
      <c r="K3031" t="s">
        <v>447</v>
      </c>
      <c r="L3031">
        <v>97030</v>
      </c>
      <c r="M3031" t="s">
        <v>71</v>
      </c>
      <c r="N3031" t="s">
        <v>5925</v>
      </c>
      <c r="O3031" t="s">
        <v>98</v>
      </c>
      <c r="P3031" t="s">
        <v>99</v>
      </c>
      <c r="Q3031" t="s">
        <v>5926</v>
      </c>
      <c r="R3031" s="19">
        <v>403.16800000000001</v>
      </c>
      <c r="S3031" s="17">
        <v>4</v>
      </c>
      <c r="T3031" s="20">
        <v>0.2</v>
      </c>
      <c r="U3031" s="19">
        <v>25.198</v>
      </c>
      <c r="V3031" s="20">
        <f t="shared" si="235"/>
        <v>6.25E-2</v>
      </c>
      <c r="W3031" s="17">
        <f t="shared" si="236"/>
        <v>2016</v>
      </c>
      <c r="X3031" t="str">
        <f t="shared" si="237"/>
        <v>Mar-2016</v>
      </c>
      <c r="Y3031" s="17">
        <f t="shared" si="238"/>
        <v>4</v>
      </c>
      <c r="Z3031" t="str">
        <f t="shared" si="239"/>
        <v>11-20%</v>
      </c>
      <c r="AA3031" s="17">
        <f>IF(COUNTIF($B$2:B3031,B3031)=1,1,0)</f>
        <v>1</v>
      </c>
      <c r="AB3031" s="17">
        <f>IF(COUNTIF($F$2:F3031,F3031)=1,1,0)</f>
        <v>0</v>
      </c>
    </row>
    <row r="3032" spans="1:28" x14ac:dyDescent="0.2">
      <c r="A3032" s="17">
        <v>3031</v>
      </c>
      <c r="B3032" t="s">
        <v>6267</v>
      </c>
      <c r="C3032" s="18">
        <v>42268</v>
      </c>
      <c r="D3032" s="18">
        <v>42274</v>
      </c>
      <c r="E3032" t="s">
        <v>77</v>
      </c>
      <c r="F3032" t="s">
        <v>6268</v>
      </c>
      <c r="G3032" t="s">
        <v>6269</v>
      </c>
      <c r="H3032" t="s">
        <v>68</v>
      </c>
      <c r="I3032" t="s">
        <v>54</v>
      </c>
      <c r="J3032" t="s">
        <v>5196</v>
      </c>
      <c r="K3032" t="s">
        <v>265</v>
      </c>
      <c r="L3032">
        <v>48146</v>
      </c>
      <c r="M3032" t="s">
        <v>132</v>
      </c>
      <c r="N3032" t="s">
        <v>4827</v>
      </c>
      <c r="O3032" t="s">
        <v>59</v>
      </c>
      <c r="P3032" t="s">
        <v>60</v>
      </c>
      <c r="Q3032" t="s">
        <v>4828</v>
      </c>
      <c r="R3032" s="19">
        <v>194.32</v>
      </c>
      <c r="S3032" s="17">
        <v>4</v>
      </c>
      <c r="T3032" s="20">
        <v>0</v>
      </c>
      <c r="U3032" s="19">
        <v>31.091200000000001</v>
      </c>
      <c r="V3032" s="20">
        <f t="shared" si="235"/>
        <v>0.16</v>
      </c>
      <c r="W3032" s="17">
        <f t="shared" si="236"/>
        <v>2015</v>
      </c>
      <c r="X3032" t="str">
        <f t="shared" si="237"/>
        <v>Sep-2015</v>
      </c>
      <c r="Y3032" s="17">
        <f t="shared" si="238"/>
        <v>6</v>
      </c>
      <c r="Z3032" t="str">
        <f t="shared" si="239"/>
        <v>0% (No Discount)</v>
      </c>
      <c r="AA3032" s="17">
        <f>IF(COUNTIF($B$2:B3032,B3032)=1,1,0)</f>
        <v>1</v>
      </c>
      <c r="AB3032" s="17">
        <f>IF(COUNTIF($F$2:F3032,F3032)=1,1,0)</f>
        <v>1</v>
      </c>
    </row>
    <row r="3033" spans="1:28" x14ac:dyDescent="0.2">
      <c r="A3033" s="17">
        <v>3032</v>
      </c>
      <c r="B3033" t="s">
        <v>6267</v>
      </c>
      <c r="C3033" s="18">
        <v>42268</v>
      </c>
      <c r="D3033" s="18">
        <v>42274</v>
      </c>
      <c r="E3033" t="s">
        <v>77</v>
      </c>
      <c r="F3033" t="s">
        <v>6268</v>
      </c>
      <c r="G3033" t="s">
        <v>6269</v>
      </c>
      <c r="H3033" t="s">
        <v>68</v>
      </c>
      <c r="I3033" t="s">
        <v>54</v>
      </c>
      <c r="J3033" t="s">
        <v>5196</v>
      </c>
      <c r="K3033" t="s">
        <v>265</v>
      </c>
      <c r="L3033">
        <v>48146</v>
      </c>
      <c r="M3033" t="s">
        <v>132</v>
      </c>
      <c r="N3033" t="s">
        <v>4262</v>
      </c>
      <c r="O3033" t="s">
        <v>73</v>
      </c>
      <c r="P3033" t="s">
        <v>95</v>
      </c>
      <c r="Q3033" t="s">
        <v>4263</v>
      </c>
      <c r="R3033" s="19">
        <v>25.99</v>
      </c>
      <c r="S3033" s="17">
        <v>1</v>
      </c>
      <c r="T3033" s="20">
        <v>0</v>
      </c>
      <c r="U3033" s="19">
        <v>7.5370999999999997</v>
      </c>
      <c r="V3033" s="20">
        <f t="shared" si="235"/>
        <v>0.28999999999999998</v>
      </c>
      <c r="W3033" s="17">
        <f t="shared" si="236"/>
        <v>2015</v>
      </c>
      <c r="X3033" t="str">
        <f t="shared" si="237"/>
        <v>Sep-2015</v>
      </c>
      <c r="Y3033" s="17">
        <f t="shared" si="238"/>
        <v>6</v>
      </c>
      <c r="Z3033" t="str">
        <f t="shared" si="239"/>
        <v>0% (No Discount)</v>
      </c>
      <c r="AA3033" s="17">
        <f>IF(COUNTIF($B$2:B3033,B3033)=1,1,0)</f>
        <v>0</v>
      </c>
      <c r="AB3033" s="17">
        <f>IF(COUNTIF($F$2:F3033,F3033)=1,1,0)</f>
        <v>0</v>
      </c>
    </row>
    <row r="3034" spans="1:28" x14ac:dyDescent="0.2">
      <c r="A3034" s="17">
        <v>3033</v>
      </c>
      <c r="B3034" t="s">
        <v>6270</v>
      </c>
      <c r="C3034" s="18">
        <v>42695</v>
      </c>
      <c r="D3034" s="18">
        <v>42700</v>
      </c>
      <c r="E3034" t="s">
        <v>77</v>
      </c>
      <c r="F3034" t="s">
        <v>3629</v>
      </c>
      <c r="G3034" t="s">
        <v>3630</v>
      </c>
      <c r="H3034" t="s">
        <v>53</v>
      </c>
      <c r="I3034" t="s">
        <v>54</v>
      </c>
      <c r="J3034" t="s">
        <v>6266</v>
      </c>
      <c r="K3034" t="s">
        <v>447</v>
      </c>
      <c r="L3034">
        <v>97030</v>
      </c>
      <c r="M3034" t="s">
        <v>71</v>
      </c>
      <c r="N3034" t="s">
        <v>4964</v>
      </c>
      <c r="O3034" t="s">
        <v>59</v>
      </c>
      <c r="P3034" t="s">
        <v>63</v>
      </c>
      <c r="Q3034" t="s">
        <v>4965</v>
      </c>
      <c r="R3034" s="19">
        <v>195.136</v>
      </c>
      <c r="S3034" s="17">
        <v>4</v>
      </c>
      <c r="T3034" s="20">
        <v>0.2</v>
      </c>
      <c r="U3034" s="19">
        <v>-12.196</v>
      </c>
      <c r="V3034" s="20">
        <f t="shared" si="235"/>
        <v>-6.25E-2</v>
      </c>
      <c r="W3034" s="17">
        <f t="shared" si="236"/>
        <v>2016</v>
      </c>
      <c r="X3034" t="str">
        <f t="shared" si="237"/>
        <v>Nov-2016</v>
      </c>
      <c r="Y3034" s="17">
        <f t="shared" si="238"/>
        <v>5</v>
      </c>
      <c r="Z3034" t="str">
        <f t="shared" si="239"/>
        <v>11-20%</v>
      </c>
      <c r="AA3034" s="17">
        <f>IF(COUNTIF($B$2:B3034,B3034)=1,1,0)</f>
        <v>1</v>
      </c>
      <c r="AB3034" s="17">
        <f>IF(COUNTIF($F$2:F3034,F3034)=1,1,0)</f>
        <v>0</v>
      </c>
    </row>
    <row r="3035" spans="1:28" x14ac:dyDescent="0.2">
      <c r="A3035" s="17">
        <v>3034</v>
      </c>
      <c r="B3035" t="s">
        <v>6271</v>
      </c>
      <c r="C3035" s="18">
        <v>42994</v>
      </c>
      <c r="D3035" s="18">
        <v>42999</v>
      </c>
      <c r="E3035" t="s">
        <v>77</v>
      </c>
      <c r="F3035" t="s">
        <v>1279</v>
      </c>
      <c r="G3035" t="s">
        <v>1280</v>
      </c>
      <c r="H3035" t="s">
        <v>129</v>
      </c>
      <c r="I3035" t="s">
        <v>54</v>
      </c>
      <c r="J3035" t="s">
        <v>173</v>
      </c>
      <c r="K3035" t="s">
        <v>174</v>
      </c>
      <c r="L3035">
        <v>19143</v>
      </c>
      <c r="M3035" t="s">
        <v>175</v>
      </c>
      <c r="N3035" t="s">
        <v>4482</v>
      </c>
      <c r="O3035" t="s">
        <v>73</v>
      </c>
      <c r="P3035" t="s">
        <v>117</v>
      </c>
      <c r="Q3035" t="s">
        <v>4483</v>
      </c>
      <c r="R3035" s="19">
        <v>20.736000000000001</v>
      </c>
      <c r="S3035" s="17">
        <v>4</v>
      </c>
      <c r="T3035" s="20">
        <v>0.2</v>
      </c>
      <c r="U3035" s="19">
        <v>7.2576000000000001</v>
      </c>
      <c r="V3035" s="20">
        <f t="shared" si="235"/>
        <v>0.35</v>
      </c>
      <c r="W3035" s="17">
        <f t="shared" si="236"/>
        <v>2017</v>
      </c>
      <c r="X3035" t="str">
        <f t="shared" si="237"/>
        <v>Sep-2017</v>
      </c>
      <c r="Y3035" s="17">
        <f t="shared" si="238"/>
        <v>5</v>
      </c>
      <c r="Z3035" t="str">
        <f t="shared" si="239"/>
        <v>11-20%</v>
      </c>
      <c r="AA3035" s="17">
        <f>IF(COUNTIF($B$2:B3035,B3035)=1,1,0)</f>
        <v>1</v>
      </c>
      <c r="AB3035" s="17">
        <f>IF(COUNTIF($F$2:F3035,F3035)=1,1,0)</f>
        <v>0</v>
      </c>
    </row>
    <row r="3036" spans="1:28" x14ac:dyDescent="0.2">
      <c r="A3036" s="17">
        <v>3035</v>
      </c>
      <c r="B3036" t="s">
        <v>6272</v>
      </c>
      <c r="C3036" s="18">
        <v>42166</v>
      </c>
      <c r="D3036" s="18">
        <v>42171</v>
      </c>
      <c r="E3036" t="s">
        <v>77</v>
      </c>
      <c r="F3036" t="s">
        <v>1818</v>
      </c>
      <c r="G3036" t="s">
        <v>1819</v>
      </c>
      <c r="H3036" t="s">
        <v>53</v>
      </c>
      <c r="I3036" t="s">
        <v>54</v>
      </c>
      <c r="J3036" t="s">
        <v>764</v>
      </c>
      <c r="K3036" t="s">
        <v>765</v>
      </c>
      <c r="L3036">
        <v>71203</v>
      </c>
      <c r="M3036" t="s">
        <v>57</v>
      </c>
      <c r="N3036" t="s">
        <v>4192</v>
      </c>
      <c r="O3036" t="s">
        <v>98</v>
      </c>
      <c r="P3036" t="s">
        <v>188</v>
      </c>
      <c r="Q3036" t="s">
        <v>4193</v>
      </c>
      <c r="R3036" s="19">
        <v>53.7</v>
      </c>
      <c r="S3036" s="17">
        <v>6</v>
      </c>
      <c r="T3036" s="20">
        <v>0</v>
      </c>
      <c r="U3036" s="19">
        <v>10.202999999999999</v>
      </c>
      <c r="V3036" s="20">
        <f t="shared" si="235"/>
        <v>0.18999999999999997</v>
      </c>
      <c r="W3036" s="17">
        <f t="shared" si="236"/>
        <v>2015</v>
      </c>
      <c r="X3036" t="str">
        <f t="shared" si="237"/>
        <v>Jun-2015</v>
      </c>
      <c r="Y3036" s="17">
        <f t="shared" si="238"/>
        <v>5</v>
      </c>
      <c r="Z3036" t="str">
        <f t="shared" si="239"/>
        <v>0% (No Discount)</v>
      </c>
      <c r="AA3036" s="17">
        <f>IF(COUNTIF($B$2:B3036,B3036)=1,1,0)</f>
        <v>1</v>
      </c>
      <c r="AB3036" s="17">
        <f>IF(COUNTIF($F$2:F3036,F3036)=1,1,0)</f>
        <v>0</v>
      </c>
    </row>
    <row r="3037" spans="1:28" x14ac:dyDescent="0.2">
      <c r="A3037" s="17">
        <v>3036</v>
      </c>
      <c r="B3037" t="s">
        <v>6272</v>
      </c>
      <c r="C3037" s="18">
        <v>42166</v>
      </c>
      <c r="D3037" s="18">
        <v>42171</v>
      </c>
      <c r="E3037" t="s">
        <v>77</v>
      </c>
      <c r="F3037" t="s">
        <v>1818</v>
      </c>
      <c r="G3037" t="s">
        <v>1819</v>
      </c>
      <c r="H3037" t="s">
        <v>53</v>
      </c>
      <c r="I3037" t="s">
        <v>54</v>
      </c>
      <c r="J3037" t="s">
        <v>764</v>
      </c>
      <c r="K3037" t="s">
        <v>765</v>
      </c>
      <c r="L3037">
        <v>71203</v>
      </c>
      <c r="M3037" t="s">
        <v>57</v>
      </c>
      <c r="N3037" t="s">
        <v>6262</v>
      </c>
      <c r="O3037" t="s">
        <v>73</v>
      </c>
      <c r="P3037" t="s">
        <v>102</v>
      </c>
      <c r="Q3037" t="s">
        <v>6263</v>
      </c>
      <c r="R3037" s="19">
        <v>36.26</v>
      </c>
      <c r="S3037" s="17">
        <v>7</v>
      </c>
      <c r="T3037" s="20">
        <v>0</v>
      </c>
      <c r="U3037" s="19">
        <v>16.679600000000001</v>
      </c>
      <c r="V3037" s="20">
        <f t="shared" si="235"/>
        <v>0.46</v>
      </c>
      <c r="W3037" s="17">
        <f t="shared" si="236"/>
        <v>2015</v>
      </c>
      <c r="X3037" t="str">
        <f t="shared" si="237"/>
        <v>Jun-2015</v>
      </c>
      <c r="Y3037" s="17">
        <f t="shared" si="238"/>
        <v>5</v>
      </c>
      <c r="Z3037" t="str">
        <f t="shared" si="239"/>
        <v>0% (No Discount)</v>
      </c>
      <c r="AA3037" s="17">
        <f>IF(COUNTIF($B$2:B3037,B3037)=1,1,0)</f>
        <v>0</v>
      </c>
      <c r="AB3037" s="17">
        <f>IF(COUNTIF($F$2:F3037,F3037)=1,1,0)</f>
        <v>0</v>
      </c>
    </row>
    <row r="3038" spans="1:28" x14ac:dyDescent="0.2">
      <c r="A3038" s="17">
        <v>3037</v>
      </c>
      <c r="B3038" t="s">
        <v>6272</v>
      </c>
      <c r="C3038" s="18">
        <v>42166</v>
      </c>
      <c r="D3038" s="18">
        <v>42171</v>
      </c>
      <c r="E3038" t="s">
        <v>77</v>
      </c>
      <c r="F3038" t="s">
        <v>1818</v>
      </c>
      <c r="G3038" t="s">
        <v>1819</v>
      </c>
      <c r="H3038" t="s">
        <v>53</v>
      </c>
      <c r="I3038" t="s">
        <v>54</v>
      </c>
      <c r="J3038" t="s">
        <v>764</v>
      </c>
      <c r="K3038" t="s">
        <v>765</v>
      </c>
      <c r="L3038">
        <v>71203</v>
      </c>
      <c r="M3038" t="s">
        <v>57</v>
      </c>
      <c r="N3038" t="s">
        <v>6273</v>
      </c>
      <c r="O3038" t="s">
        <v>73</v>
      </c>
      <c r="P3038" t="s">
        <v>95</v>
      </c>
      <c r="Q3038" t="s">
        <v>6274</v>
      </c>
      <c r="R3038" s="19">
        <v>56.3</v>
      </c>
      <c r="S3038" s="17">
        <v>2</v>
      </c>
      <c r="T3038" s="20">
        <v>0</v>
      </c>
      <c r="U3038" s="19">
        <v>15.763999999999999</v>
      </c>
      <c r="V3038" s="20">
        <f t="shared" si="235"/>
        <v>0.28000000000000003</v>
      </c>
      <c r="W3038" s="17">
        <f t="shared" si="236"/>
        <v>2015</v>
      </c>
      <c r="X3038" t="str">
        <f t="shared" si="237"/>
        <v>Jun-2015</v>
      </c>
      <c r="Y3038" s="17">
        <f t="shared" si="238"/>
        <v>5</v>
      </c>
      <c r="Z3038" t="str">
        <f t="shared" si="239"/>
        <v>0% (No Discount)</v>
      </c>
      <c r="AA3038" s="17">
        <f>IF(COUNTIF($B$2:B3038,B3038)=1,1,0)</f>
        <v>0</v>
      </c>
      <c r="AB3038" s="17">
        <f>IF(COUNTIF($F$2:F3038,F3038)=1,1,0)</f>
        <v>0</v>
      </c>
    </row>
    <row r="3039" spans="1:28" x14ac:dyDescent="0.2">
      <c r="A3039" s="17">
        <v>3038</v>
      </c>
      <c r="B3039" t="s">
        <v>6272</v>
      </c>
      <c r="C3039" s="18">
        <v>42166</v>
      </c>
      <c r="D3039" s="18">
        <v>42171</v>
      </c>
      <c r="E3039" t="s">
        <v>77</v>
      </c>
      <c r="F3039" t="s">
        <v>1818</v>
      </c>
      <c r="G3039" t="s">
        <v>1819</v>
      </c>
      <c r="H3039" t="s">
        <v>53</v>
      </c>
      <c r="I3039" t="s">
        <v>54</v>
      </c>
      <c r="J3039" t="s">
        <v>764</v>
      </c>
      <c r="K3039" t="s">
        <v>765</v>
      </c>
      <c r="L3039">
        <v>71203</v>
      </c>
      <c r="M3039" t="s">
        <v>57</v>
      </c>
      <c r="N3039" t="s">
        <v>1961</v>
      </c>
      <c r="O3039" t="s">
        <v>73</v>
      </c>
      <c r="P3039" t="s">
        <v>117</v>
      </c>
      <c r="Q3039" t="s">
        <v>1962</v>
      </c>
      <c r="R3039" s="19">
        <v>32.4</v>
      </c>
      <c r="S3039" s="17">
        <v>5</v>
      </c>
      <c r="T3039" s="20">
        <v>0</v>
      </c>
      <c r="U3039" s="19">
        <v>15.552</v>
      </c>
      <c r="V3039" s="20">
        <f t="shared" si="235"/>
        <v>0.48</v>
      </c>
      <c r="W3039" s="17">
        <f t="shared" si="236"/>
        <v>2015</v>
      </c>
      <c r="X3039" t="str">
        <f t="shared" si="237"/>
        <v>Jun-2015</v>
      </c>
      <c r="Y3039" s="17">
        <f t="shared" si="238"/>
        <v>5</v>
      </c>
      <c r="Z3039" t="str">
        <f t="shared" si="239"/>
        <v>0% (No Discount)</v>
      </c>
      <c r="AA3039" s="17">
        <f>IF(COUNTIF($B$2:B3039,B3039)=1,1,0)</f>
        <v>0</v>
      </c>
      <c r="AB3039" s="17">
        <f>IF(COUNTIF($F$2:F3039,F3039)=1,1,0)</f>
        <v>0</v>
      </c>
    </row>
    <row r="3040" spans="1:28" x14ac:dyDescent="0.2">
      <c r="A3040" s="17">
        <v>3039</v>
      </c>
      <c r="B3040" t="s">
        <v>6272</v>
      </c>
      <c r="C3040" s="18">
        <v>42166</v>
      </c>
      <c r="D3040" s="18">
        <v>42171</v>
      </c>
      <c r="E3040" t="s">
        <v>77</v>
      </c>
      <c r="F3040" t="s">
        <v>1818</v>
      </c>
      <c r="G3040" t="s">
        <v>1819</v>
      </c>
      <c r="H3040" t="s">
        <v>53</v>
      </c>
      <c r="I3040" t="s">
        <v>54</v>
      </c>
      <c r="J3040" t="s">
        <v>764</v>
      </c>
      <c r="K3040" t="s">
        <v>765</v>
      </c>
      <c r="L3040">
        <v>71203</v>
      </c>
      <c r="M3040" t="s">
        <v>57</v>
      </c>
      <c r="N3040" t="s">
        <v>6275</v>
      </c>
      <c r="O3040" t="s">
        <v>59</v>
      </c>
      <c r="P3040" t="s">
        <v>92</v>
      </c>
      <c r="Q3040" t="s">
        <v>6276</v>
      </c>
      <c r="R3040" s="19">
        <v>29.16</v>
      </c>
      <c r="S3040" s="17">
        <v>2</v>
      </c>
      <c r="T3040" s="20">
        <v>0</v>
      </c>
      <c r="U3040" s="19">
        <v>10.789199999999999</v>
      </c>
      <c r="V3040" s="20">
        <f t="shared" si="235"/>
        <v>0.37</v>
      </c>
      <c r="W3040" s="17">
        <f t="shared" si="236"/>
        <v>2015</v>
      </c>
      <c r="X3040" t="str">
        <f t="shared" si="237"/>
        <v>Jun-2015</v>
      </c>
      <c r="Y3040" s="17">
        <f t="shared" si="238"/>
        <v>5</v>
      </c>
      <c r="Z3040" t="str">
        <f t="shared" si="239"/>
        <v>0% (No Discount)</v>
      </c>
      <c r="AA3040" s="17">
        <f>IF(COUNTIF($B$2:B3040,B3040)=1,1,0)</f>
        <v>0</v>
      </c>
      <c r="AB3040" s="17">
        <f>IF(COUNTIF($F$2:F3040,F3040)=1,1,0)</f>
        <v>0</v>
      </c>
    </row>
    <row r="3041" spans="1:28" x14ac:dyDescent="0.2">
      <c r="A3041" s="17">
        <v>3040</v>
      </c>
      <c r="B3041" t="s">
        <v>6277</v>
      </c>
      <c r="C3041" s="18">
        <v>43011</v>
      </c>
      <c r="D3041" s="18">
        <v>43016</v>
      </c>
      <c r="E3041" t="s">
        <v>77</v>
      </c>
      <c r="F3041" t="s">
        <v>3739</v>
      </c>
      <c r="G3041" t="s">
        <v>3740</v>
      </c>
      <c r="H3041" t="s">
        <v>68</v>
      </c>
      <c r="I3041" t="s">
        <v>54</v>
      </c>
      <c r="J3041" t="s">
        <v>630</v>
      </c>
      <c r="K3041" t="s">
        <v>70</v>
      </c>
      <c r="L3041">
        <v>91104</v>
      </c>
      <c r="M3041" t="s">
        <v>71</v>
      </c>
      <c r="N3041" t="s">
        <v>2837</v>
      </c>
      <c r="O3041" t="s">
        <v>59</v>
      </c>
      <c r="P3041" t="s">
        <v>83</v>
      </c>
      <c r="Q3041" t="s">
        <v>2838</v>
      </c>
      <c r="R3041" s="19">
        <v>171.28800000000001</v>
      </c>
      <c r="S3041" s="17">
        <v>3</v>
      </c>
      <c r="T3041" s="20">
        <v>0.2</v>
      </c>
      <c r="U3041" s="19">
        <v>-6.4233000000000002</v>
      </c>
      <c r="V3041" s="20">
        <f t="shared" si="235"/>
        <v>-3.7499999999999999E-2</v>
      </c>
      <c r="W3041" s="17">
        <f t="shared" si="236"/>
        <v>2017</v>
      </c>
      <c r="X3041" t="str">
        <f t="shared" si="237"/>
        <v>Oct-2017</v>
      </c>
      <c r="Y3041" s="17">
        <f t="shared" si="238"/>
        <v>5</v>
      </c>
      <c r="Z3041" t="str">
        <f t="shared" si="239"/>
        <v>11-20%</v>
      </c>
      <c r="AA3041" s="17">
        <f>IF(COUNTIF($B$2:B3041,B3041)=1,1,0)</f>
        <v>1</v>
      </c>
      <c r="AB3041" s="17">
        <f>IF(COUNTIF($F$2:F3041,F3041)=1,1,0)</f>
        <v>0</v>
      </c>
    </row>
    <row r="3042" spans="1:28" x14ac:dyDescent="0.2">
      <c r="A3042" s="17">
        <v>3041</v>
      </c>
      <c r="B3042" t="s">
        <v>6278</v>
      </c>
      <c r="C3042" s="18">
        <v>42495</v>
      </c>
      <c r="D3042" s="18">
        <v>42499</v>
      </c>
      <c r="E3042" t="s">
        <v>77</v>
      </c>
      <c r="F3042" t="s">
        <v>152</v>
      </c>
      <c r="G3042" t="s">
        <v>153</v>
      </c>
      <c r="H3042" t="s">
        <v>53</v>
      </c>
      <c r="I3042" t="s">
        <v>54</v>
      </c>
      <c r="J3042" t="s">
        <v>6279</v>
      </c>
      <c r="K3042" t="s">
        <v>362</v>
      </c>
      <c r="L3042">
        <v>37421</v>
      </c>
      <c r="M3042" t="s">
        <v>57</v>
      </c>
      <c r="N3042" t="s">
        <v>3992</v>
      </c>
      <c r="O3042" t="s">
        <v>59</v>
      </c>
      <c r="P3042" t="s">
        <v>92</v>
      </c>
      <c r="Q3042" t="s">
        <v>3993</v>
      </c>
      <c r="R3042" s="19">
        <v>16.72</v>
      </c>
      <c r="S3042" s="17">
        <v>5</v>
      </c>
      <c r="T3042" s="20">
        <v>0.2</v>
      </c>
      <c r="U3042" s="19">
        <v>3.3439999999999999</v>
      </c>
      <c r="V3042" s="20">
        <f t="shared" si="235"/>
        <v>0.2</v>
      </c>
      <c r="W3042" s="17">
        <f t="shared" si="236"/>
        <v>2016</v>
      </c>
      <c r="X3042" t="str">
        <f t="shared" si="237"/>
        <v>May-2016</v>
      </c>
      <c r="Y3042" s="17">
        <f t="shared" si="238"/>
        <v>4</v>
      </c>
      <c r="Z3042" t="str">
        <f t="shared" si="239"/>
        <v>11-20%</v>
      </c>
      <c r="AA3042" s="17">
        <f>IF(COUNTIF($B$2:B3042,B3042)=1,1,0)</f>
        <v>1</v>
      </c>
      <c r="AB3042" s="17">
        <f>IF(COUNTIF($F$2:F3042,F3042)=1,1,0)</f>
        <v>0</v>
      </c>
    </row>
    <row r="3043" spans="1:28" x14ac:dyDescent="0.2">
      <c r="A3043" s="17">
        <v>3042</v>
      </c>
      <c r="B3043" t="s">
        <v>6280</v>
      </c>
      <c r="C3043" s="18">
        <v>42989</v>
      </c>
      <c r="D3043" s="18">
        <v>42990</v>
      </c>
      <c r="E3043" t="s">
        <v>1320</v>
      </c>
      <c r="F3043" t="s">
        <v>5134</v>
      </c>
      <c r="G3043" t="s">
        <v>5135</v>
      </c>
      <c r="H3043" t="s">
        <v>129</v>
      </c>
      <c r="I3043" t="s">
        <v>54</v>
      </c>
      <c r="J3043" t="s">
        <v>1203</v>
      </c>
      <c r="K3043" t="s">
        <v>70</v>
      </c>
      <c r="L3043">
        <v>90805</v>
      </c>
      <c r="M3043" t="s">
        <v>71</v>
      </c>
      <c r="N3043" t="s">
        <v>3388</v>
      </c>
      <c r="O3043" t="s">
        <v>73</v>
      </c>
      <c r="P3043" t="s">
        <v>117</v>
      </c>
      <c r="Q3043" t="s">
        <v>3389</v>
      </c>
      <c r="R3043" s="19">
        <v>12.96</v>
      </c>
      <c r="S3043" s="17">
        <v>2</v>
      </c>
      <c r="T3043" s="20">
        <v>0</v>
      </c>
      <c r="U3043" s="19">
        <v>6.2207999999999997</v>
      </c>
      <c r="V3043" s="20">
        <f t="shared" si="235"/>
        <v>0.47999999999999993</v>
      </c>
      <c r="W3043" s="17">
        <f t="shared" si="236"/>
        <v>2017</v>
      </c>
      <c r="X3043" t="str">
        <f t="shared" si="237"/>
        <v>Sep-2017</v>
      </c>
      <c r="Y3043" s="17">
        <f t="shared" si="238"/>
        <v>1</v>
      </c>
      <c r="Z3043" t="str">
        <f t="shared" si="239"/>
        <v>0% (No Discount)</v>
      </c>
      <c r="AA3043" s="17">
        <f>IF(COUNTIF($B$2:B3043,B3043)=1,1,0)</f>
        <v>1</v>
      </c>
      <c r="AB3043" s="17">
        <f>IF(COUNTIF($F$2:F3043,F3043)=1,1,0)</f>
        <v>0</v>
      </c>
    </row>
    <row r="3044" spans="1:28" x14ac:dyDescent="0.2">
      <c r="A3044" s="17">
        <v>3043</v>
      </c>
      <c r="B3044" t="s">
        <v>6280</v>
      </c>
      <c r="C3044" s="18">
        <v>42989</v>
      </c>
      <c r="D3044" s="18">
        <v>42990</v>
      </c>
      <c r="E3044" t="s">
        <v>1320</v>
      </c>
      <c r="F3044" t="s">
        <v>5134</v>
      </c>
      <c r="G3044" t="s">
        <v>5135</v>
      </c>
      <c r="H3044" t="s">
        <v>129</v>
      </c>
      <c r="I3044" t="s">
        <v>54</v>
      </c>
      <c r="J3044" t="s">
        <v>1203</v>
      </c>
      <c r="K3044" t="s">
        <v>70</v>
      </c>
      <c r="L3044">
        <v>90805</v>
      </c>
      <c r="M3044" t="s">
        <v>71</v>
      </c>
      <c r="N3044" t="s">
        <v>6281</v>
      </c>
      <c r="O3044" t="s">
        <v>73</v>
      </c>
      <c r="P3044" t="s">
        <v>200</v>
      </c>
      <c r="Q3044" t="s">
        <v>6282</v>
      </c>
      <c r="R3044" s="19">
        <v>22.18</v>
      </c>
      <c r="S3044" s="17">
        <v>2</v>
      </c>
      <c r="T3044" s="20">
        <v>0</v>
      </c>
      <c r="U3044" s="19">
        <v>10.8682</v>
      </c>
      <c r="V3044" s="20">
        <f t="shared" si="235"/>
        <v>0.49</v>
      </c>
      <c r="W3044" s="17">
        <f t="shared" si="236"/>
        <v>2017</v>
      </c>
      <c r="X3044" t="str">
        <f t="shared" si="237"/>
        <v>Sep-2017</v>
      </c>
      <c r="Y3044" s="17">
        <f t="shared" si="238"/>
        <v>1</v>
      </c>
      <c r="Z3044" t="str">
        <f t="shared" si="239"/>
        <v>0% (No Discount)</v>
      </c>
      <c r="AA3044" s="17">
        <f>IF(COUNTIF($B$2:B3044,B3044)=1,1,0)</f>
        <v>0</v>
      </c>
      <c r="AB3044" s="17">
        <f>IF(COUNTIF($F$2:F3044,F3044)=1,1,0)</f>
        <v>0</v>
      </c>
    </row>
    <row r="3045" spans="1:28" x14ac:dyDescent="0.2">
      <c r="A3045" s="17">
        <v>3044</v>
      </c>
      <c r="B3045" t="s">
        <v>6280</v>
      </c>
      <c r="C3045" s="18">
        <v>42989</v>
      </c>
      <c r="D3045" s="18">
        <v>42990</v>
      </c>
      <c r="E3045" t="s">
        <v>1320</v>
      </c>
      <c r="F3045" t="s">
        <v>5134</v>
      </c>
      <c r="G3045" t="s">
        <v>5135</v>
      </c>
      <c r="H3045" t="s">
        <v>129</v>
      </c>
      <c r="I3045" t="s">
        <v>54</v>
      </c>
      <c r="J3045" t="s">
        <v>1203</v>
      </c>
      <c r="K3045" t="s">
        <v>70</v>
      </c>
      <c r="L3045">
        <v>90805</v>
      </c>
      <c r="M3045" t="s">
        <v>71</v>
      </c>
      <c r="N3045" t="s">
        <v>6283</v>
      </c>
      <c r="O3045" t="s">
        <v>59</v>
      </c>
      <c r="P3045" t="s">
        <v>63</v>
      </c>
      <c r="Q3045" t="s">
        <v>6284</v>
      </c>
      <c r="R3045" s="19">
        <v>2054.2719999999999</v>
      </c>
      <c r="S3045" s="17">
        <v>8</v>
      </c>
      <c r="T3045" s="20">
        <v>0.2</v>
      </c>
      <c r="U3045" s="19">
        <v>256.78399999999999</v>
      </c>
      <c r="V3045" s="20">
        <f t="shared" si="235"/>
        <v>0.125</v>
      </c>
      <c r="W3045" s="17">
        <f t="shared" si="236"/>
        <v>2017</v>
      </c>
      <c r="X3045" t="str">
        <f t="shared" si="237"/>
        <v>Sep-2017</v>
      </c>
      <c r="Y3045" s="17">
        <f t="shared" si="238"/>
        <v>1</v>
      </c>
      <c r="Z3045" t="str">
        <f t="shared" si="239"/>
        <v>11-20%</v>
      </c>
      <c r="AA3045" s="17">
        <f>IF(COUNTIF($B$2:B3045,B3045)=1,1,0)</f>
        <v>0</v>
      </c>
      <c r="AB3045" s="17">
        <f>IF(COUNTIF($F$2:F3045,F3045)=1,1,0)</f>
        <v>0</v>
      </c>
    </row>
    <row r="3046" spans="1:28" x14ac:dyDescent="0.2">
      <c r="A3046" s="17">
        <v>3045</v>
      </c>
      <c r="B3046" t="s">
        <v>6285</v>
      </c>
      <c r="C3046" s="18">
        <v>42124</v>
      </c>
      <c r="D3046" s="18">
        <v>42126</v>
      </c>
      <c r="E3046" t="s">
        <v>50</v>
      </c>
      <c r="F3046" t="s">
        <v>4710</v>
      </c>
      <c r="G3046" t="s">
        <v>4711</v>
      </c>
      <c r="H3046" t="s">
        <v>53</v>
      </c>
      <c r="I3046" t="s">
        <v>54</v>
      </c>
      <c r="J3046" t="s">
        <v>303</v>
      </c>
      <c r="K3046" t="s">
        <v>525</v>
      </c>
      <c r="L3046">
        <v>45373</v>
      </c>
      <c r="M3046" t="s">
        <v>175</v>
      </c>
      <c r="N3046" t="s">
        <v>2520</v>
      </c>
      <c r="O3046" t="s">
        <v>98</v>
      </c>
      <c r="P3046" t="s">
        <v>99</v>
      </c>
      <c r="Q3046" t="s">
        <v>2521</v>
      </c>
      <c r="R3046" s="19">
        <v>1022.97</v>
      </c>
      <c r="S3046" s="17">
        <v>5</v>
      </c>
      <c r="T3046" s="20">
        <v>0.4</v>
      </c>
      <c r="U3046" s="19">
        <v>-255.74250000000001</v>
      </c>
      <c r="V3046" s="20">
        <f t="shared" si="235"/>
        <v>-0.25</v>
      </c>
      <c r="W3046" s="17">
        <f t="shared" si="236"/>
        <v>2015</v>
      </c>
      <c r="X3046" t="str">
        <f t="shared" si="237"/>
        <v>Apr-2015</v>
      </c>
      <c r="Y3046" s="17">
        <f t="shared" si="238"/>
        <v>2</v>
      </c>
      <c r="Z3046" t="str">
        <f t="shared" si="239"/>
        <v>31-40%</v>
      </c>
      <c r="AA3046" s="17">
        <f>IF(COUNTIF($B$2:B3046,B3046)=1,1,0)</f>
        <v>1</v>
      </c>
      <c r="AB3046" s="17">
        <f>IF(COUNTIF($F$2:F3046,F3046)=1,1,0)</f>
        <v>0</v>
      </c>
    </row>
    <row r="3047" spans="1:28" x14ac:dyDescent="0.2">
      <c r="A3047" s="17">
        <v>3046</v>
      </c>
      <c r="B3047" t="s">
        <v>6286</v>
      </c>
      <c r="C3047" s="18">
        <v>43045</v>
      </c>
      <c r="D3047" s="18">
        <v>43049</v>
      </c>
      <c r="E3047" t="s">
        <v>50</v>
      </c>
      <c r="F3047" t="s">
        <v>2162</v>
      </c>
      <c r="G3047" t="s">
        <v>2163</v>
      </c>
      <c r="H3047" t="s">
        <v>129</v>
      </c>
      <c r="I3047" t="s">
        <v>54</v>
      </c>
      <c r="J3047" t="s">
        <v>436</v>
      </c>
      <c r="K3047" t="s">
        <v>256</v>
      </c>
      <c r="L3047">
        <v>55407</v>
      </c>
      <c r="M3047" t="s">
        <v>132</v>
      </c>
      <c r="N3047" t="s">
        <v>6287</v>
      </c>
      <c r="O3047" t="s">
        <v>73</v>
      </c>
      <c r="P3047" t="s">
        <v>95</v>
      </c>
      <c r="Q3047" t="s">
        <v>6288</v>
      </c>
      <c r="R3047" s="19">
        <v>13.9</v>
      </c>
      <c r="S3047" s="17">
        <v>5</v>
      </c>
      <c r="T3047" s="20">
        <v>0</v>
      </c>
      <c r="U3047" s="19">
        <v>3.6139999999999999</v>
      </c>
      <c r="V3047" s="20">
        <f t="shared" si="235"/>
        <v>0.26</v>
      </c>
      <c r="W3047" s="17">
        <f t="shared" si="236"/>
        <v>2017</v>
      </c>
      <c r="X3047" t="str">
        <f t="shared" si="237"/>
        <v>Nov-2017</v>
      </c>
      <c r="Y3047" s="17">
        <f t="shared" si="238"/>
        <v>4</v>
      </c>
      <c r="Z3047" t="str">
        <f t="shared" si="239"/>
        <v>0% (No Discount)</v>
      </c>
      <c r="AA3047" s="17">
        <f>IF(COUNTIF($B$2:B3047,B3047)=1,1,0)</f>
        <v>1</v>
      </c>
      <c r="AB3047" s="17">
        <f>IF(COUNTIF($F$2:F3047,F3047)=1,1,0)</f>
        <v>0</v>
      </c>
    </row>
    <row r="3048" spans="1:28" x14ac:dyDescent="0.2">
      <c r="A3048" s="17">
        <v>3047</v>
      </c>
      <c r="B3048" t="s">
        <v>6286</v>
      </c>
      <c r="C3048" s="18">
        <v>43045</v>
      </c>
      <c r="D3048" s="18">
        <v>43049</v>
      </c>
      <c r="E3048" t="s">
        <v>50</v>
      </c>
      <c r="F3048" t="s">
        <v>2162</v>
      </c>
      <c r="G3048" t="s">
        <v>2163</v>
      </c>
      <c r="H3048" t="s">
        <v>129</v>
      </c>
      <c r="I3048" t="s">
        <v>54</v>
      </c>
      <c r="J3048" t="s">
        <v>436</v>
      </c>
      <c r="K3048" t="s">
        <v>256</v>
      </c>
      <c r="L3048">
        <v>55407</v>
      </c>
      <c r="M3048" t="s">
        <v>132</v>
      </c>
      <c r="N3048" t="s">
        <v>3225</v>
      </c>
      <c r="O3048" t="s">
        <v>73</v>
      </c>
      <c r="P3048" t="s">
        <v>117</v>
      </c>
      <c r="Q3048" t="s">
        <v>213</v>
      </c>
      <c r="R3048" s="19">
        <v>26.38</v>
      </c>
      <c r="S3048" s="17">
        <v>1</v>
      </c>
      <c r="T3048" s="20">
        <v>0</v>
      </c>
      <c r="U3048" s="19">
        <v>12.1348</v>
      </c>
      <c r="V3048" s="20">
        <f t="shared" si="235"/>
        <v>0.46</v>
      </c>
      <c r="W3048" s="17">
        <f t="shared" si="236"/>
        <v>2017</v>
      </c>
      <c r="X3048" t="str">
        <f t="shared" si="237"/>
        <v>Nov-2017</v>
      </c>
      <c r="Y3048" s="17">
        <f t="shared" si="238"/>
        <v>4</v>
      </c>
      <c r="Z3048" t="str">
        <f t="shared" si="239"/>
        <v>0% (No Discount)</v>
      </c>
      <c r="AA3048" s="17">
        <f>IF(COUNTIF($B$2:B3048,B3048)=1,1,0)</f>
        <v>0</v>
      </c>
      <c r="AB3048" s="17">
        <f>IF(COUNTIF($F$2:F3048,F3048)=1,1,0)</f>
        <v>0</v>
      </c>
    </row>
    <row r="3049" spans="1:28" x14ac:dyDescent="0.2">
      <c r="A3049" s="17">
        <v>3048</v>
      </c>
      <c r="B3049" t="s">
        <v>6289</v>
      </c>
      <c r="C3049" s="18">
        <v>41912</v>
      </c>
      <c r="D3049" s="18">
        <v>41916</v>
      </c>
      <c r="E3049" t="s">
        <v>77</v>
      </c>
      <c r="F3049" t="s">
        <v>1241</v>
      </c>
      <c r="G3049" t="s">
        <v>1242</v>
      </c>
      <c r="H3049" t="s">
        <v>53</v>
      </c>
      <c r="I3049" t="s">
        <v>54</v>
      </c>
      <c r="J3049" t="s">
        <v>122</v>
      </c>
      <c r="K3049" t="s">
        <v>123</v>
      </c>
      <c r="L3049">
        <v>98105</v>
      </c>
      <c r="M3049" t="s">
        <v>71</v>
      </c>
      <c r="N3049" t="s">
        <v>101</v>
      </c>
      <c r="O3049" t="s">
        <v>73</v>
      </c>
      <c r="P3049" t="s">
        <v>102</v>
      </c>
      <c r="Q3049" t="s">
        <v>103</v>
      </c>
      <c r="R3049" s="19">
        <v>43.176000000000002</v>
      </c>
      <c r="S3049" s="17">
        <v>7</v>
      </c>
      <c r="T3049" s="20">
        <v>0.2</v>
      </c>
      <c r="U3049" s="19">
        <v>13.4925</v>
      </c>
      <c r="V3049" s="20">
        <f t="shared" si="235"/>
        <v>0.3125</v>
      </c>
      <c r="W3049" s="17">
        <f t="shared" si="236"/>
        <v>2014</v>
      </c>
      <c r="X3049" t="str">
        <f t="shared" si="237"/>
        <v>Sep-2014</v>
      </c>
      <c r="Y3049" s="17">
        <f t="shared" si="238"/>
        <v>4</v>
      </c>
      <c r="Z3049" t="str">
        <f t="shared" si="239"/>
        <v>11-20%</v>
      </c>
      <c r="AA3049" s="17">
        <f>IF(COUNTIF($B$2:B3049,B3049)=1,1,0)</f>
        <v>1</v>
      </c>
      <c r="AB3049" s="17">
        <f>IF(COUNTIF($F$2:F3049,F3049)=1,1,0)</f>
        <v>0</v>
      </c>
    </row>
    <row r="3050" spans="1:28" x14ac:dyDescent="0.2">
      <c r="A3050" s="17">
        <v>3049</v>
      </c>
      <c r="B3050" t="s">
        <v>6290</v>
      </c>
      <c r="C3050" s="18">
        <v>42827</v>
      </c>
      <c r="D3050" s="18">
        <v>42829</v>
      </c>
      <c r="E3050" t="s">
        <v>215</v>
      </c>
      <c r="F3050" t="s">
        <v>6291</v>
      </c>
      <c r="G3050" t="s">
        <v>6292</v>
      </c>
      <c r="H3050" t="s">
        <v>129</v>
      </c>
      <c r="I3050" t="s">
        <v>54</v>
      </c>
      <c r="J3050" t="s">
        <v>524</v>
      </c>
      <c r="K3050" t="s">
        <v>1302</v>
      </c>
      <c r="L3050">
        <v>31907</v>
      </c>
      <c r="M3050" t="s">
        <v>57</v>
      </c>
      <c r="N3050" t="s">
        <v>566</v>
      </c>
      <c r="O3050" t="s">
        <v>59</v>
      </c>
      <c r="P3050" t="s">
        <v>83</v>
      </c>
      <c r="Q3050" t="s">
        <v>567</v>
      </c>
      <c r="R3050" s="19">
        <v>411.8</v>
      </c>
      <c r="S3050" s="17">
        <v>2</v>
      </c>
      <c r="T3050" s="20">
        <v>0</v>
      </c>
      <c r="U3050" s="19">
        <v>70.006</v>
      </c>
      <c r="V3050" s="20">
        <f t="shared" si="235"/>
        <v>0.16999999999999998</v>
      </c>
      <c r="W3050" s="17">
        <f t="shared" si="236"/>
        <v>2017</v>
      </c>
      <c r="X3050" t="str">
        <f t="shared" si="237"/>
        <v>Apr-2017</v>
      </c>
      <c r="Y3050" s="17">
        <f t="shared" si="238"/>
        <v>2</v>
      </c>
      <c r="Z3050" t="str">
        <f t="shared" si="239"/>
        <v>0% (No Discount)</v>
      </c>
      <c r="AA3050" s="17">
        <f>IF(COUNTIF($B$2:B3050,B3050)=1,1,0)</f>
        <v>1</v>
      </c>
      <c r="AB3050" s="17">
        <f>IF(COUNTIF($F$2:F3050,F3050)=1,1,0)</f>
        <v>1</v>
      </c>
    </row>
    <row r="3051" spans="1:28" x14ac:dyDescent="0.2">
      <c r="A3051" s="17">
        <v>3050</v>
      </c>
      <c r="B3051" t="s">
        <v>6290</v>
      </c>
      <c r="C3051" s="18">
        <v>42827</v>
      </c>
      <c r="D3051" s="18">
        <v>42829</v>
      </c>
      <c r="E3051" t="s">
        <v>215</v>
      </c>
      <c r="F3051" t="s">
        <v>6291</v>
      </c>
      <c r="G3051" t="s">
        <v>6292</v>
      </c>
      <c r="H3051" t="s">
        <v>129</v>
      </c>
      <c r="I3051" t="s">
        <v>54</v>
      </c>
      <c r="J3051" t="s">
        <v>524</v>
      </c>
      <c r="K3051" t="s">
        <v>1302</v>
      </c>
      <c r="L3051">
        <v>31907</v>
      </c>
      <c r="M3051" t="s">
        <v>57</v>
      </c>
      <c r="N3051" t="s">
        <v>1198</v>
      </c>
      <c r="O3051" t="s">
        <v>98</v>
      </c>
      <c r="P3051" t="s">
        <v>188</v>
      </c>
      <c r="Q3051" t="s">
        <v>1199</v>
      </c>
      <c r="R3051" s="19">
        <v>360</v>
      </c>
      <c r="S3051" s="17">
        <v>4</v>
      </c>
      <c r="T3051" s="20">
        <v>0</v>
      </c>
      <c r="U3051" s="19">
        <v>129.6</v>
      </c>
      <c r="V3051" s="20">
        <f t="shared" si="235"/>
        <v>0.36</v>
      </c>
      <c r="W3051" s="17">
        <f t="shared" si="236"/>
        <v>2017</v>
      </c>
      <c r="X3051" t="str">
        <f t="shared" si="237"/>
        <v>Apr-2017</v>
      </c>
      <c r="Y3051" s="17">
        <f t="shared" si="238"/>
        <v>2</v>
      </c>
      <c r="Z3051" t="str">
        <f t="shared" si="239"/>
        <v>0% (No Discount)</v>
      </c>
      <c r="AA3051" s="17">
        <f>IF(COUNTIF($B$2:B3051,B3051)=1,1,0)</f>
        <v>0</v>
      </c>
      <c r="AB3051" s="17">
        <f>IF(COUNTIF($F$2:F3051,F3051)=1,1,0)</f>
        <v>0</v>
      </c>
    </row>
    <row r="3052" spans="1:28" x14ac:dyDescent="0.2">
      <c r="A3052" s="17">
        <v>3051</v>
      </c>
      <c r="B3052" t="s">
        <v>6293</v>
      </c>
      <c r="C3052" s="18">
        <v>43014</v>
      </c>
      <c r="D3052" s="18">
        <v>43019</v>
      </c>
      <c r="E3052" t="s">
        <v>77</v>
      </c>
      <c r="F3052" t="s">
        <v>1098</v>
      </c>
      <c r="G3052" t="s">
        <v>1099</v>
      </c>
      <c r="H3052" t="s">
        <v>129</v>
      </c>
      <c r="I3052" t="s">
        <v>54</v>
      </c>
      <c r="J3052" t="s">
        <v>6294</v>
      </c>
      <c r="K3052" t="s">
        <v>6295</v>
      </c>
      <c r="L3052">
        <v>83642</v>
      </c>
      <c r="M3052" t="s">
        <v>71</v>
      </c>
      <c r="N3052" t="s">
        <v>6296</v>
      </c>
      <c r="O3052" t="s">
        <v>59</v>
      </c>
      <c r="P3052" t="s">
        <v>92</v>
      </c>
      <c r="Q3052" t="s">
        <v>6297</v>
      </c>
      <c r="R3052" s="19">
        <v>41.96</v>
      </c>
      <c r="S3052" s="17">
        <v>2</v>
      </c>
      <c r="T3052" s="20">
        <v>0</v>
      </c>
      <c r="U3052" s="19">
        <v>2.9371999999999998</v>
      </c>
      <c r="V3052" s="20">
        <f t="shared" si="235"/>
        <v>6.9999999999999993E-2</v>
      </c>
      <c r="W3052" s="17">
        <f t="shared" si="236"/>
        <v>2017</v>
      </c>
      <c r="X3052" t="str">
        <f t="shared" si="237"/>
        <v>Oct-2017</v>
      </c>
      <c r="Y3052" s="17">
        <f t="shared" si="238"/>
        <v>5</v>
      </c>
      <c r="Z3052" t="str">
        <f t="shared" si="239"/>
        <v>0% (No Discount)</v>
      </c>
      <c r="AA3052" s="17">
        <f>IF(COUNTIF($B$2:B3052,B3052)=1,1,0)</f>
        <v>1</v>
      </c>
      <c r="AB3052" s="17">
        <f>IF(COUNTIF($F$2:F3052,F3052)=1,1,0)</f>
        <v>0</v>
      </c>
    </row>
    <row r="3053" spans="1:28" x14ac:dyDescent="0.2">
      <c r="A3053" s="17">
        <v>3052</v>
      </c>
      <c r="B3053" t="s">
        <v>6293</v>
      </c>
      <c r="C3053" s="18">
        <v>43014</v>
      </c>
      <c r="D3053" s="18">
        <v>43019</v>
      </c>
      <c r="E3053" t="s">
        <v>77</v>
      </c>
      <c r="F3053" t="s">
        <v>1098</v>
      </c>
      <c r="G3053" t="s">
        <v>1099</v>
      </c>
      <c r="H3053" t="s">
        <v>129</v>
      </c>
      <c r="I3053" t="s">
        <v>54</v>
      </c>
      <c r="J3053" t="s">
        <v>6294</v>
      </c>
      <c r="K3053" t="s">
        <v>6295</v>
      </c>
      <c r="L3053">
        <v>83642</v>
      </c>
      <c r="M3053" t="s">
        <v>71</v>
      </c>
      <c r="N3053" t="s">
        <v>4218</v>
      </c>
      <c r="O3053" t="s">
        <v>73</v>
      </c>
      <c r="P3053" t="s">
        <v>105</v>
      </c>
      <c r="Q3053" t="s">
        <v>4219</v>
      </c>
      <c r="R3053" s="19">
        <v>227.84</v>
      </c>
      <c r="S3053" s="17">
        <v>4</v>
      </c>
      <c r="T3053" s="20">
        <v>0</v>
      </c>
      <c r="U3053" s="19">
        <v>66.073599999999999</v>
      </c>
      <c r="V3053" s="20">
        <f t="shared" si="235"/>
        <v>0.28999999999999998</v>
      </c>
      <c r="W3053" s="17">
        <f t="shared" si="236"/>
        <v>2017</v>
      </c>
      <c r="X3053" t="str">
        <f t="shared" si="237"/>
        <v>Oct-2017</v>
      </c>
      <c r="Y3053" s="17">
        <f t="shared" si="238"/>
        <v>5</v>
      </c>
      <c r="Z3053" t="str">
        <f t="shared" si="239"/>
        <v>0% (No Discount)</v>
      </c>
      <c r="AA3053" s="17">
        <f>IF(COUNTIF($B$2:B3053,B3053)=1,1,0)</f>
        <v>0</v>
      </c>
      <c r="AB3053" s="17">
        <f>IF(COUNTIF($F$2:F3053,F3053)=1,1,0)</f>
        <v>0</v>
      </c>
    </row>
    <row r="3054" spans="1:28" x14ac:dyDescent="0.2">
      <c r="A3054" s="17">
        <v>3053</v>
      </c>
      <c r="B3054" t="s">
        <v>6293</v>
      </c>
      <c r="C3054" s="18">
        <v>43014</v>
      </c>
      <c r="D3054" s="18">
        <v>43019</v>
      </c>
      <c r="E3054" t="s">
        <v>77</v>
      </c>
      <c r="F3054" t="s">
        <v>1098</v>
      </c>
      <c r="G3054" t="s">
        <v>1099</v>
      </c>
      <c r="H3054" t="s">
        <v>129</v>
      </c>
      <c r="I3054" t="s">
        <v>54</v>
      </c>
      <c r="J3054" t="s">
        <v>6294</v>
      </c>
      <c r="K3054" t="s">
        <v>6295</v>
      </c>
      <c r="L3054">
        <v>83642</v>
      </c>
      <c r="M3054" t="s">
        <v>71</v>
      </c>
      <c r="N3054" t="s">
        <v>5007</v>
      </c>
      <c r="O3054" t="s">
        <v>73</v>
      </c>
      <c r="P3054" t="s">
        <v>117</v>
      </c>
      <c r="Q3054" t="s">
        <v>5008</v>
      </c>
      <c r="R3054" s="19">
        <v>37.94</v>
      </c>
      <c r="S3054" s="17">
        <v>2</v>
      </c>
      <c r="T3054" s="20">
        <v>0</v>
      </c>
      <c r="U3054" s="19">
        <v>18.211200000000002</v>
      </c>
      <c r="V3054" s="20">
        <f t="shared" si="235"/>
        <v>0.48000000000000009</v>
      </c>
      <c r="W3054" s="17">
        <f t="shared" si="236"/>
        <v>2017</v>
      </c>
      <c r="X3054" t="str">
        <f t="shared" si="237"/>
        <v>Oct-2017</v>
      </c>
      <c r="Y3054" s="17">
        <f t="shared" si="238"/>
        <v>5</v>
      </c>
      <c r="Z3054" t="str">
        <f t="shared" si="239"/>
        <v>0% (No Discount)</v>
      </c>
      <c r="AA3054" s="17">
        <f>IF(COUNTIF($B$2:B3054,B3054)=1,1,0)</f>
        <v>0</v>
      </c>
      <c r="AB3054" s="17">
        <f>IF(COUNTIF($F$2:F3054,F3054)=1,1,0)</f>
        <v>0</v>
      </c>
    </row>
    <row r="3055" spans="1:28" x14ac:dyDescent="0.2">
      <c r="A3055" s="17">
        <v>3054</v>
      </c>
      <c r="B3055" t="s">
        <v>6298</v>
      </c>
      <c r="C3055" s="18">
        <v>42469</v>
      </c>
      <c r="D3055" s="18">
        <v>42474</v>
      </c>
      <c r="E3055" t="s">
        <v>50</v>
      </c>
      <c r="F3055" t="s">
        <v>6299</v>
      </c>
      <c r="G3055" t="s">
        <v>6300</v>
      </c>
      <c r="H3055" t="s">
        <v>129</v>
      </c>
      <c r="I3055" t="s">
        <v>54</v>
      </c>
      <c r="J3055" t="s">
        <v>909</v>
      </c>
      <c r="K3055" t="s">
        <v>265</v>
      </c>
      <c r="L3055">
        <v>48227</v>
      </c>
      <c r="M3055" t="s">
        <v>132</v>
      </c>
      <c r="N3055" t="s">
        <v>5663</v>
      </c>
      <c r="O3055" t="s">
        <v>98</v>
      </c>
      <c r="P3055" t="s">
        <v>99</v>
      </c>
      <c r="Q3055" t="s">
        <v>5664</v>
      </c>
      <c r="R3055" s="19">
        <v>517.9</v>
      </c>
      <c r="S3055" s="17">
        <v>2</v>
      </c>
      <c r="T3055" s="20">
        <v>0</v>
      </c>
      <c r="U3055" s="19">
        <v>134.654</v>
      </c>
      <c r="V3055" s="20">
        <f t="shared" si="235"/>
        <v>0.26</v>
      </c>
      <c r="W3055" s="17">
        <f t="shared" si="236"/>
        <v>2016</v>
      </c>
      <c r="X3055" t="str">
        <f t="shared" si="237"/>
        <v>Apr-2016</v>
      </c>
      <c r="Y3055" s="17">
        <f t="shared" si="238"/>
        <v>5</v>
      </c>
      <c r="Z3055" t="str">
        <f t="shared" si="239"/>
        <v>0% (No Discount)</v>
      </c>
      <c r="AA3055" s="17">
        <f>IF(COUNTIF($B$2:B3055,B3055)=1,1,0)</f>
        <v>1</v>
      </c>
      <c r="AB3055" s="17">
        <f>IF(COUNTIF($F$2:F3055,F3055)=1,1,0)</f>
        <v>1</v>
      </c>
    </row>
    <row r="3056" spans="1:28" x14ac:dyDescent="0.2">
      <c r="A3056" s="17">
        <v>3055</v>
      </c>
      <c r="B3056" t="s">
        <v>6298</v>
      </c>
      <c r="C3056" s="18">
        <v>42469</v>
      </c>
      <c r="D3056" s="18">
        <v>42474</v>
      </c>
      <c r="E3056" t="s">
        <v>50</v>
      </c>
      <c r="F3056" t="s">
        <v>6299</v>
      </c>
      <c r="G3056" t="s">
        <v>6300</v>
      </c>
      <c r="H3056" t="s">
        <v>129</v>
      </c>
      <c r="I3056" t="s">
        <v>54</v>
      </c>
      <c r="J3056" t="s">
        <v>909</v>
      </c>
      <c r="K3056" t="s">
        <v>265</v>
      </c>
      <c r="L3056">
        <v>48227</v>
      </c>
      <c r="M3056" t="s">
        <v>132</v>
      </c>
      <c r="N3056" t="s">
        <v>1760</v>
      </c>
      <c r="O3056" t="s">
        <v>73</v>
      </c>
      <c r="P3056" t="s">
        <v>102</v>
      </c>
      <c r="Q3056" t="s">
        <v>1761</v>
      </c>
      <c r="R3056" s="19">
        <v>5.28</v>
      </c>
      <c r="S3056" s="17">
        <v>2</v>
      </c>
      <c r="T3056" s="20">
        <v>0</v>
      </c>
      <c r="U3056" s="19">
        <v>2.4287999999999998</v>
      </c>
      <c r="V3056" s="20">
        <f t="shared" si="235"/>
        <v>0.45999999999999996</v>
      </c>
      <c r="W3056" s="17">
        <f t="shared" si="236"/>
        <v>2016</v>
      </c>
      <c r="X3056" t="str">
        <f t="shared" si="237"/>
        <v>Apr-2016</v>
      </c>
      <c r="Y3056" s="17">
        <f t="shared" si="238"/>
        <v>5</v>
      </c>
      <c r="Z3056" t="str">
        <f t="shared" si="239"/>
        <v>0% (No Discount)</v>
      </c>
      <c r="AA3056" s="17">
        <f>IF(COUNTIF($B$2:B3056,B3056)=1,1,0)</f>
        <v>0</v>
      </c>
      <c r="AB3056" s="17">
        <f>IF(COUNTIF($F$2:F3056,F3056)=1,1,0)</f>
        <v>0</v>
      </c>
    </row>
    <row r="3057" spans="1:28" x14ac:dyDescent="0.2">
      <c r="A3057" s="17">
        <v>3056</v>
      </c>
      <c r="B3057" t="s">
        <v>6301</v>
      </c>
      <c r="C3057" s="18">
        <v>42244</v>
      </c>
      <c r="D3057" s="18">
        <v>42248</v>
      </c>
      <c r="E3057" t="s">
        <v>77</v>
      </c>
      <c r="F3057" t="s">
        <v>4038</v>
      </c>
      <c r="G3057" t="s">
        <v>4039</v>
      </c>
      <c r="H3057" t="s">
        <v>68</v>
      </c>
      <c r="I3057" t="s">
        <v>54</v>
      </c>
      <c r="J3057" t="s">
        <v>330</v>
      </c>
      <c r="K3057" t="s">
        <v>238</v>
      </c>
      <c r="L3057">
        <v>60623</v>
      </c>
      <c r="M3057" t="s">
        <v>132</v>
      </c>
      <c r="N3057" t="s">
        <v>3494</v>
      </c>
      <c r="O3057" t="s">
        <v>98</v>
      </c>
      <c r="P3057" t="s">
        <v>1246</v>
      </c>
      <c r="Q3057" t="s">
        <v>3495</v>
      </c>
      <c r="R3057" s="19">
        <v>2799.96</v>
      </c>
      <c r="S3057" s="17">
        <v>5</v>
      </c>
      <c r="T3057" s="20">
        <v>0.2</v>
      </c>
      <c r="U3057" s="19">
        <v>874.98749999999995</v>
      </c>
      <c r="V3057" s="20">
        <f t="shared" si="235"/>
        <v>0.3125</v>
      </c>
      <c r="W3057" s="17">
        <f t="shared" si="236"/>
        <v>2015</v>
      </c>
      <c r="X3057" t="str">
        <f t="shared" si="237"/>
        <v>Aug-2015</v>
      </c>
      <c r="Y3057" s="17">
        <f t="shared" si="238"/>
        <v>4</v>
      </c>
      <c r="Z3057" t="str">
        <f t="shared" si="239"/>
        <v>11-20%</v>
      </c>
      <c r="AA3057" s="17">
        <f>IF(COUNTIF($B$2:B3057,B3057)=1,1,0)</f>
        <v>1</v>
      </c>
      <c r="AB3057" s="17">
        <f>IF(COUNTIF($F$2:F3057,F3057)=1,1,0)</f>
        <v>0</v>
      </c>
    </row>
    <row r="3058" spans="1:28" x14ac:dyDescent="0.2">
      <c r="A3058" s="17">
        <v>3057</v>
      </c>
      <c r="B3058" t="s">
        <v>6302</v>
      </c>
      <c r="C3058" s="18">
        <v>43027</v>
      </c>
      <c r="D3058" s="18">
        <v>43032</v>
      </c>
      <c r="E3058" t="s">
        <v>50</v>
      </c>
      <c r="F3058" t="s">
        <v>4340</v>
      </c>
      <c r="G3058" t="s">
        <v>4341</v>
      </c>
      <c r="H3058" t="s">
        <v>68</v>
      </c>
      <c r="I3058" t="s">
        <v>54</v>
      </c>
      <c r="J3058" t="s">
        <v>154</v>
      </c>
      <c r="K3058" t="s">
        <v>70</v>
      </c>
      <c r="L3058">
        <v>94110</v>
      </c>
      <c r="M3058" t="s">
        <v>71</v>
      </c>
      <c r="N3058" t="s">
        <v>5544</v>
      </c>
      <c r="O3058" t="s">
        <v>73</v>
      </c>
      <c r="P3058" t="s">
        <v>200</v>
      </c>
      <c r="Q3058" t="s">
        <v>5545</v>
      </c>
      <c r="R3058" s="19">
        <v>8.9600000000000009</v>
      </c>
      <c r="S3058" s="17">
        <v>2</v>
      </c>
      <c r="T3058" s="20">
        <v>0</v>
      </c>
      <c r="U3058" s="19">
        <v>4.3007999999999997</v>
      </c>
      <c r="V3058" s="20">
        <f t="shared" si="235"/>
        <v>0.47999999999999993</v>
      </c>
      <c r="W3058" s="17">
        <f t="shared" si="236"/>
        <v>2017</v>
      </c>
      <c r="X3058" t="str">
        <f t="shared" si="237"/>
        <v>Oct-2017</v>
      </c>
      <c r="Y3058" s="17">
        <f t="shared" si="238"/>
        <v>5</v>
      </c>
      <c r="Z3058" t="str">
        <f t="shared" si="239"/>
        <v>0% (No Discount)</v>
      </c>
      <c r="AA3058" s="17">
        <f>IF(COUNTIF($B$2:B3058,B3058)=1,1,0)</f>
        <v>1</v>
      </c>
      <c r="AB3058" s="17">
        <f>IF(COUNTIF($F$2:F3058,F3058)=1,1,0)</f>
        <v>0</v>
      </c>
    </row>
    <row r="3059" spans="1:28" x14ac:dyDescent="0.2">
      <c r="A3059" s="17">
        <v>3058</v>
      </c>
      <c r="B3059" t="s">
        <v>6302</v>
      </c>
      <c r="C3059" s="18">
        <v>43027</v>
      </c>
      <c r="D3059" s="18">
        <v>43032</v>
      </c>
      <c r="E3059" t="s">
        <v>50</v>
      </c>
      <c r="F3059" t="s">
        <v>4340</v>
      </c>
      <c r="G3059" t="s">
        <v>4341</v>
      </c>
      <c r="H3059" t="s">
        <v>68</v>
      </c>
      <c r="I3059" t="s">
        <v>54</v>
      </c>
      <c r="J3059" t="s">
        <v>154</v>
      </c>
      <c r="K3059" t="s">
        <v>70</v>
      </c>
      <c r="L3059">
        <v>94110</v>
      </c>
      <c r="M3059" t="s">
        <v>71</v>
      </c>
      <c r="N3059" t="s">
        <v>4175</v>
      </c>
      <c r="O3059" t="s">
        <v>73</v>
      </c>
      <c r="P3059" t="s">
        <v>74</v>
      </c>
      <c r="Q3059" t="s">
        <v>4176</v>
      </c>
      <c r="R3059" s="19">
        <v>31.5</v>
      </c>
      <c r="S3059" s="17">
        <v>10</v>
      </c>
      <c r="T3059" s="20">
        <v>0</v>
      </c>
      <c r="U3059" s="19">
        <v>15.12</v>
      </c>
      <c r="V3059" s="20">
        <f t="shared" si="235"/>
        <v>0.48</v>
      </c>
      <c r="W3059" s="17">
        <f t="shared" si="236"/>
        <v>2017</v>
      </c>
      <c r="X3059" t="str">
        <f t="shared" si="237"/>
        <v>Oct-2017</v>
      </c>
      <c r="Y3059" s="17">
        <f t="shared" si="238"/>
        <v>5</v>
      </c>
      <c r="Z3059" t="str">
        <f t="shared" si="239"/>
        <v>0% (No Discount)</v>
      </c>
      <c r="AA3059" s="17">
        <f>IF(COUNTIF($B$2:B3059,B3059)=1,1,0)</f>
        <v>0</v>
      </c>
      <c r="AB3059" s="17">
        <f>IF(COUNTIF($F$2:F3059,F3059)=1,1,0)</f>
        <v>0</v>
      </c>
    </row>
    <row r="3060" spans="1:28" x14ac:dyDescent="0.2">
      <c r="A3060" s="17">
        <v>3059</v>
      </c>
      <c r="B3060" t="s">
        <v>6302</v>
      </c>
      <c r="C3060" s="18">
        <v>43027</v>
      </c>
      <c r="D3060" s="18">
        <v>43032</v>
      </c>
      <c r="E3060" t="s">
        <v>50</v>
      </c>
      <c r="F3060" t="s">
        <v>4340</v>
      </c>
      <c r="G3060" t="s">
        <v>4341</v>
      </c>
      <c r="H3060" t="s">
        <v>68</v>
      </c>
      <c r="I3060" t="s">
        <v>54</v>
      </c>
      <c r="J3060" t="s">
        <v>154</v>
      </c>
      <c r="K3060" t="s">
        <v>70</v>
      </c>
      <c r="L3060">
        <v>94110</v>
      </c>
      <c r="M3060" t="s">
        <v>71</v>
      </c>
      <c r="N3060" t="s">
        <v>2662</v>
      </c>
      <c r="O3060" t="s">
        <v>59</v>
      </c>
      <c r="P3060" t="s">
        <v>92</v>
      </c>
      <c r="Q3060" t="s">
        <v>2663</v>
      </c>
      <c r="R3060" s="19">
        <v>30.56</v>
      </c>
      <c r="S3060" s="17">
        <v>2</v>
      </c>
      <c r="T3060" s="20">
        <v>0</v>
      </c>
      <c r="U3060" s="19">
        <v>10.3904</v>
      </c>
      <c r="V3060" s="20">
        <f t="shared" si="235"/>
        <v>0.34</v>
      </c>
      <c r="W3060" s="17">
        <f t="shared" si="236"/>
        <v>2017</v>
      </c>
      <c r="X3060" t="str">
        <f t="shared" si="237"/>
        <v>Oct-2017</v>
      </c>
      <c r="Y3060" s="17">
        <f t="shared" si="238"/>
        <v>5</v>
      </c>
      <c r="Z3060" t="str">
        <f t="shared" si="239"/>
        <v>0% (No Discount)</v>
      </c>
      <c r="AA3060" s="17">
        <f>IF(COUNTIF($B$2:B3060,B3060)=1,1,0)</f>
        <v>0</v>
      </c>
      <c r="AB3060" s="17">
        <f>IF(COUNTIF($F$2:F3060,F3060)=1,1,0)</f>
        <v>0</v>
      </c>
    </row>
    <row r="3061" spans="1:28" x14ac:dyDescent="0.2">
      <c r="A3061" s="17">
        <v>3060</v>
      </c>
      <c r="B3061" t="s">
        <v>6302</v>
      </c>
      <c r="C3061" s="18">
        <v>43027</v>
      </c>
      <c r="D3061" s="18">
        <v>43032</v>
      </c>
      <c r="E3061" t="s">
        <v>50</v>
      </c>
      <c r="F3061" t="s">
        <v>4340</v>
      </c>
      <c r="G3061" t="s">
        <v>4341</v>
      </c>
      <c r="H3061" t="s">
        <v>68</v>
      </c>
      <c r="I3061" t="s">
        <v>54</v>
      </c>
      <c r="J3061" t="s">
        <v>154</v>
      </c>
      <c r="K3061" t="s">
        <v>70</v>
      </c>
      <c r="L3061">
        <v>94110</v>
      </c>
      <c r="M3061" t="s">
        <v>71</v>
      </c>
      <c r="N3061" t="s">
        <v>6303</v>
      </c>
      <c r="O3061" t="s">
        <v>59</v>
      </c>
      <c r="P3061" t="s">
        <v>83</v>
      </c>
      <c r="Q3061" t="s">
        <v>6304</v>
      </c>
      <c r="R3061" s="19">
        <v>24.367999999999999</v>
      </c>
      <c r="S3061" s="17">
        <v>2</v>
      </c>
      <c r="T3061" s="20">
        <v>0.2</v>
      </c>
      <c r="U3061" s="19">
        <v>-3.3506</v>
      </c>
      <c r="V3061" s="20">
        <f t="shared" si="235"/>
        <v>-0.13750000000000001</v>
      </c>
      <c r="W3061" s="17">
        <f t="shared" si="236"/>
        <v>2017</v>
      </c>
      <c r="X3061" t="str">
        <f t="shared" si="237"/>
        <v>Oct-2017</v>
      </c>
      <c r="Y3061" s="17">
        <f t="shared" si="238"/>
        <v>5</v>
      </c>
      <c r="Z3061" t="str">
        <f t="shared" si="239"/>
        <v>11-20%</v>
      </c>
      <c r="AA3061" s="17">
        <f>IF(COUNTIF($B$2:B3061,B3061)=1,1,0)</f>
        <v>0</v>
      </c>
      <c r="AB3061" s="17">
        <f>IF(COUNTIF($F$2:F3061,F3061)=1,1,0)</f>
        <v>0</v>
      </c>
    </row>
    <row r="3062" spans="1:28" x14ac:dyDescent="0.2">
      <c r="A3062" s="17">
        <v>3061</v>
      </c>
      <c r="B3062" t="s">
        <v>6305</v>
      </c>
      <c r="C3062" s="18">
        <v>42681</v>
      </c>
      <c r="D3062" s="18">
        <v>42686</v>
      </c>
      <c r="E3062" t="s">
        <v>77</v>
      </c>
      <c r="F3062" t="s">
        <v>6064</v>
      </c>
      <c r="G3062" t="s">
        <v>6065</v>
      </c>
      <c r="H3062" t="s">
        <v>68</v>
      </c>
      <c r="I3062" t="s">
        <v>54</v>
      </c>
      <c r="J3062" t="s">
        <v>634</v>
      </c>
      <c r="K3062" t="s">
        <v>525</v>
      </c>
      <c r="L3062">
        <v>43055</v>
      </c>
      <c r="M3062" t="s">
        <v>175</v>
      </c>
      <c r="N3062" t="s">
        <v>4983</v>
      </c>
      <c r="O3062" t="s">
        <v>98</v>
      </c>
      <c r="P3062" t="s">
        <v>188</v>
      </c>
      <c r="Q3062" t="s">
        <v>4984</v>
      </c>
      <c r="R3062" s="19">
        <v>119.976</v>
      </c>
      <c r="S3062" s="17">
        <v>3</v>
      </c>
      <c r="T3062" s="20">
        <v>0.2</v>
      </c>
      <c r="U3062" s="19">
        <v>22.4955</v>
      </c>
      <c r="V3062" s="20">
        <f t="shared" si="235"/>
        <v>0.1875</v>
      </c>
      <c r="W3062" s="17">
        <f t="shared" si="236"/>
        <v>2016</v>
      </c>
      <c r="X3062" t="str">
        <f t="shared" si="237"/>
        <v>Nov-2016</v>
      </c>
      <c r="Y3062" s="17">
        <f t="shared" si="238"/>
        <v>5</v>
      </c>
      <c r="Z3062" t="str">
        <f t="shared" si="239"/>
        <v>11-20%</v>
      </c>
      <c r="AA3062" s="17">
        <f>IF(COUNTIF($B$2:B3062,B3062)=1,1,0)</f>
        <v>1</v>
      </c>
      <c r="AB3062" s="17">
        <f>IF(COUNTIF($F$2:F3062,F3062)=1,1,0)</f>
        <v>0</v>
      </c>
    </row>
    <row r="3063" spans="1:28" x14ac:dyDescent="0.2">
      <c r="A3063" s="17">
        <v>3062</v>
      </c>
      <c r="B3063" t="s">
        <v>6306</v>
      </c>
      <c r="C3063" s="18">
        <v>42797</v>
      </c>
      <c r="D3063" s="18">
        <v>42801</v>
      </c>
      <c r="E3063" t="s">
        <v>77</v>
      </c>
      <c r="F3063" t="s">
        <v>6307</v>
      </c>
      <c r="G3063" t="s">
        <v>6308</v>
      </c>
      <c r="H3063" t="s">
        <v>53</v>
      </c>
      <c r="I3063" t="s">
        <v>54</v>
      </c>
      <c r="J3063" t="s">
        <v>844</v>
      </c>
      <c r="K3063" t="s">
        <v>131</v>
      </c>
      <c r="L3063">
        <v>75081</v>
      </c>
      <c r="M3063" t="s">
        <v>132</v>
      </c>
      <c r="N3063" t="s">
        <v>3146</v>
      </c>
      <c r="O3063" t="s">
        <v>73</v>
      </c>
      <c r="P3063" t="s">
        <v>117</v>
      </c>
      <c r="Q3063" t="s">
        <v>3147</v>
      </c>
      <c r="R3063" s="19">
        <v>26.88</v>
      </c>
      <c r="S3063" s="17">
        <v>8</v>
      </c>
      <c r="T3063" s="20">
        <v>0.2</v>
      </c>
      <c r="U3063" s="19">
        <v>9.7439999999999998</v>
      </c>
      <c r="V3063" s="20">
        <f t="shared" si="235"/>
        <v>0.36249999999999999</v>
      </c>
      <c r="W3063" s="17">
        <f t="shared" si="236"/>
        <v>2017</v>
      </c>
      <c r="X3063" t="str">
        <f t="shared" si="237"/>
        <v>Mar-2017</v>
      </c>
      <c r="Y3063" s="17">
        <f t="shared" si="238"/>
        <v>4</v>
      </c>
      <c r="Z3063" t="str">
        <f t="shared" si="239"/>
        <v>11-20%</v>
      </c>
      <c r="AA3063" s="17">
        <f>IF(COUNTIF($B$2:B3063,B3063)=1,1,0)</f>
        <v>1</v>
      </c>
      <c r="AB3063" s="17">
        <f>IF(COUNTIF($F$2:F3063,F3063)=1,1,0)</f>
        <v>1</v>
      </c>
    </row>
    <row r="3064" spans="1:28" x14ac:dyDescent="0.2">
      <c r="A3064" s="17">
        <v>3063</v>
      </c>
      <c r="B3064" t="s">
        <v>6309</v>
      </c>
      <c r="C3064" s="18">
        <v>42335</v>
      </c>
      <c r="D3064" s="18">
        <v>42337</v>
      </c>
      <c r="E3064" t="s">
        <v>215</v>
      </c>
      <c r="F3064" t="s">
        <v>2141</v>
      </c>
      <c r="G3064" t="s">
        <v>2142</v>
      </c>
      <c r="H3064" t="s">
        <v>68</v>
      </c>
      <c r="I3064" t="s">
        <v>54</v>
      </c>
      <c r="J3064" t="s">
        <v>634</v>
      </c>
      <c r="K3064" t="s">
        <v>272</v>
      </c>
      <c r="L3064">
        <v>19711</v>
      </c>
      <c r="M3064" t="s">
        <v>175</v>
      </c>
      <c r="N3064" t="s">
        <v>6310</v>
      </c>
      <c r="O3064" t="s">
        <v>98</v>
      </c>
      <c r="P3064" t="s">
        <v>99</v>
      </c>
      <c r="Q3064" t="s">
        <v>6311</v>
      </c>
      <c r="R3064" s="19">
        <v>83.97</v>
      </c>
      <c r="S3064" s="17">
        <v>3</v>
      </c>
      <c r="T3064" s="20">
        <v>0</v>
      </c>
      <c r="U3064" s="19">
        <v>23.511600000000001</v>
      </c>
      <c r="V3064" s="20">
        <f t="shared" si="235"/>
        <v>0.28000000000000003</v>
      </c>
      <c r="W3064" s="17">
        <f t="shared" si="236"/>
        <v>2015</v>
      </c>
      <c r="X3064" t="str">
        <f t="shared" si="237"/>
        <v>Nov-2015</v>
      </c>
      <c r="Y3064" s="17">
        <f t="shared" si="238"/>
        <v>2</v>
      </c>
      <c r="Z3064" t="str">
        <f t="shared" si="239"/>
        <v>0% (No Discount)</v>
      </c>
      <c r="AA3064" s="17">
        <f>IF(COUNTIF($B$2:B3064,B3064)=1,1,0)</f>
        <v>1</v>
      </c>
      <c r="AB3064" s="17">
        <f>IF(COUNTIF($F$2:F3064,F3064)=1,1,0)</f>
        <v>0</v>
      </c>
    </row>
    <row r="3065" spans="1:28" x14ac:dyDescent="0.2">
      <c r="A3065" s="17">
        <v>3064</v>
      </c>
      <c r="B3065" t="s">
        <v>6309</v>
      </c>
      <c r="C3065" s="18">
        <v>42335</v>
      </c>
      <c r="D3065" s="18">
        <v>42337</v>
      </c>
      <c r="E3065" t="s">
        <v>215</v>
      </c>
      <c r="F3065" t="s">
        <v>2141</v>
      </c>
      <c r="G3065" t="s">
        <v>2142</v>
      </c>
      <c r="H3065" t="s">
        <v>68</v>
      </c>
      <c r="I3065" t="s">
        <v>54</v>
      </c>
      <c r="J3065" t="s">
        <v>634</v>
      </c>
      <c r="K3065" t="s">
        <v>272</v>
      </c>
      <c r="L3065">
        <v>19711</v>
      </c>
      <c r="M3065" t="s">
        <v>175</v>
      </c>
      <c r="N3065" t="s">
        <v>6312</v>
      </c>
      <c r="O3065" t="s">
        <v>98</v>
      </c>
      <c r="P3065" t="s">
        <v>188</v>
      </c>
      <c r="Q3065" t="s">
        <v>6313</v>
      </c>
      <c r="R3065" s="19">
        <v>104.97</v>
      </c>
      <c r="S3065" s="17">
        <v>3</v>
      </c>
      <c r="T3065" s="20">
        <v>0</v>
      </c>
      <c r="U3065" s="19">
        <v>7.3479000000000001</v>
      </c>
      <c r="V3065" s="20">
        <f t="shared" si="235"/>
        <v>7.0000000000000007E-2</v>
      </c>
      <c r="W3065" s="17">
        <f t="shared" si="236"/>
        <v>2015</v>
      </c>
      <c r="X3065" t="str">
        <f t="shared" si="237"/>
        <v>Nov-2015</v>
      </c>
      <c r="Y3065" s="17">
        <f t="shared" si="238"/>
        <v>2</v>
      </c>
      <c r="Z3065" t="str">
        <f t="shared" si="239"/>
        <v>0% (No Discount)</v>
      </c>
      <c r="AA3065" s="17">
        <f>IF(COUNTIF($B$2:B3065,B3065)=1,1,0)</f>
        <v>0</v>
      </c>
      <c r="AB3065" s="17">
        <f>IF(COUNTIF($F$2:F3065,F3065)=1,1,0)</f>
        <v>0</v>
      </c>
    </row>
    <row r="3066" spans="1:28" x14ac:dyDescent="0.2">
      <c r="A3066" s="17">
        <v>3065</v>
      </c>
      <c r="B3066" t="s">
        <v>6314</v>
      </c>
      <c r="C3066" s="18">
        <v>42807</v>
      </c>
      <c r="D3066" s="18">
        <v>42812</v>
      </c>
      <c r="E3066" t="s">
        <v>50</v>
      </c>
      <c r="F3066" t="s">
        <v>6315</v>
      </c>
      <c r="G3066" t="s">
        <v>6316</v>
      </c>
      <c r="H3066" t="s">
        <v>129</v>
      </c>
      <c r="I3066" t="s">
        <v>54</v>
      </c>
      <c r="J3066" t="s">
        <v>5503</v>
      </c>
      <c r="K3066" t="s">
        <v>696</v>
      </c>
      <c r="L3066">
        <v>87105</v>
      </c>
      <c r="M3066" t="s">
        <v>71</v>
      </c>
      <c r="N3066" t="s">
        <v>376</v>
      </c>
      <c r="O3066" t="s">
        <v>73</v>
      </c>
      <c r="P3066" t="s">
        <v>86</v>
      </c>
      <c r="Q3066" t="s">
        <v>377</v>
      </c>
      <c r="R3066" s="19">
        <v>90.8</v>
      </c>
      <c r="S3066" s="17">
        <v>8</v>
      </c>
      <c r="T3066" s="20">
        <v>0</v>
      </c>
      <c r="U3066" s="19">
        <v>25.423999999999999</v>
      </c>
      <c r="V3066" s="20">
        <f t="shared" si="235"/>
        <v>0.28000000000000003</v>
      </c>
      <c r="W3066" s="17">
        <f t="shared" si="236"/>
        <v>2017</v>
      </c>
      <c r="X3066" t="str">
        <f t="shared" si="237"/>
        <v>Mar-2017</v>
      </c>
      <c r="Y3066" s="17">
        <f t="shared" si="238"/>
        <v>5</v>
      </c>
      <c r="Z3066" t="str">
        <f t="shared" si="239"/>
        <v>0% (No Discount)</v>
      </c>
      <c r="AA3066" s="17">
        <f>IF(COUNTIF($B$2:B3066,B3066)=1,1,0)</f>
        <v>1</v>
      </c>
      <c r="AB3066" s="17">
        <f>IF(COUNTIF($F$2:F3066,F3066)=1,1,0)</f>
        <v>1</v>
      </c>
    </row>
    <row r="3067" spans="1:28" x14ac:dyDescent="0.2">
      <c r="A3067" s="17">
        <v>3066</v>
      </c>
      <c r="B3067" t="s">
        <v>6314</v>
      </c>
      <c r="C3067" s="18">
        <v>42807</v>
      </c>
      <c r="D3067" s="18">
        <v>42812</v>
      </c>
      <c r="E3067" t="s">
        <v>50</v>
      </c>
      <c r="F3067" t="s">
        <v>6315</v>
      </c>
      <c r="G3067" t="s">
        <v>6316</v>
      </c>
      <c r="H3067" t="s">
        <v>129</v>
      </c>
      <c r="I3067" t="s">
        <v>54</v>
      </c>
      <c r="J3067" t="s">
        <v>5503</v>
      </c>
      <c r="K3067" t="s">
        <v>696</v>
      </c>
      <c r="L3067">
        <v>87105</v>
      </c>
      <c r="M3067" t="s">
        <v>71</v>
      </c>
      <c r="N3067" t="s">
        <v>2851</v>
      </c>
      <c r="O3067" t="s">
        <v>98</v>
      </c>
      <c r="P3067" t="s">
        <v>99</v>
      </c>
      <c r="Q3067" t="s">
        <v>2852</v>
      </c>
      <c r="R3067" s="19">
        <v>140.73599999999999</v>
      </c>
      <c r="S3067" s="17">
        <v>8</v>
      </c>
      <c r="T3067" s="20">
        <v>0.2</v>
      </c>
      <c r="U3067" s="19">
        <v>49.257599999999996</v>
      </c>
      <c r="V3067" s="20">
        <f t="shared" si="235"/>
        <v>0.35</v>
      </c>
      <c r="W3067" s="17">
        <f t="shared" si="236"/>
        <v>2017</v>
      </c>
      <c r="X3067" t="str">
        <f t="shared" si="237"/>
        <v>Mar-2017</v>
      </c>
      <c r="Y3067" s="17">
        <f t="shared" si="238"/>
        <v>5</v>
      </c>
      <c r="Z3067" t="str">
        <f t="shared" si="239"/>
        <v>11-20%</v>
      </c>
      <c r="AA3067" s="17">
        <f>IF(COUNTIF($B$2:B3067,B3067)=1,1,0)</f>
        <v>0</v>
      </c>
      <c r="AB3067" s="17">
        <f>IF(COUNTIF($F$2:F3067,F3067)=1,1,0)</f>
        <v>0</v>
      </c>
    </row>
    <row r="3068" spans="1:28" x14ac:dyDescent="0.2">
      <c r="A3068" s="17">
        <v>3067</v>
      </c>
      <c r="B3068" t="s">
        <v>6314</v>
      </c>
      <c r="C3068" s="18">
        <v>42807</v>
      </c>
      <c r="D3068" s="18">
        <v>42812</v>
      </c>
      <c r="E3068" t="s">
        <v>50</v>
      </c>
      <c r="F3068" t="s">
        <v>6315</v>
      </c>
      <c r="G3068" t="s">
        <v>6316</v>
      </c>
      <c r="H3068" t="s">
        <v>129</v>
      </c>
      <c r="I3068" t="s">
        <v>54</v>
      </c>
      <c r="J3068" t="s">
        <v>5503</v>
      </c>
      <c r="K3068" t="s">
        <v>696</v>
      </c>
      <c r="L3068">
        <v>87105</v>
      </c>
      <c r="M3068" t="s">
        <v>71</v>
      </c>
      <c r="N3068" t="s">
        <v>6317</v>
      </c>
      <c r="O3068" t="s">
        <v>98</v>
      </c>
      <c r="P3068" t="s">
        <v>188</v>
      </c>
      <c r="Q3068" t="s">
        <v>6318</v>
      </c>
      <c r="R3068" s="19">
        <v>214.95</v>
      </c>
      <c r="S3068" s="17">
        <v>5</v>
      </c>
      <c r="T3068" s="20">
        <v>0</v>
      </c>
      <c r="U3068" s="19">
        <v>88.129499999999993</v>
      </c>
      <c r="V3068" s="20">
        <f t="shared" si="235"/>
        <v>0.41</v>
      </c>
      <c r="W3068" s="17">
        <f t="shared" si="236"/>
        <v>2017</v>
      </c>
      <c r="X3068" t="str">
        <f t="shared" si="237"/>
        <v>Mar-2017</v>
      </c>
      <c r="Y3068" s="17">
        <f t="shared" si="238"/>
        <v>5</v>
      </c>
      <c r="Z3068" t="str">
        <f t="shared" si="239"/>
        <v>0% (No Discount)</v>
      </c>
      <c r="AA3068" s="17">
        <f>IF(COUNTIF($B$2:B3068,B3068)=1,1,0)</f>
        <v>0</v>
      </c>
      <c r="AB3068" s="17">
        <f>IF(COUNTIF($F$2:F3068,F3068)=1,1,0)</f>
        <v>0</v>
      </c>
    </row>
    <row r="3069" spans="1:28" x14ac:dyDescent="0.2">
      <c r="A3069" s="17">
        <v>3068</v>
      </c>
      <c r="B3069" t="s">
        <v>6314</v>
      </c>
      <c r="C3069" s="18">
        <v>42807</v>
      </c>
      <c r="D3069" s="18">
        <v>42812</v>
      </c>
      <c r="E3069" t="s">
        <v>50</v>
      </c>
      <c r="F3069" t="s">
        <v>6315</v>
      </c>
      <c r="G3069" t="s">
        <v>6316</v>
      </c>
      <c r="H3069" t="s">
        <v>129</v>
      </c>
      <c r="I3069" t="s">
        <v>54</v>
      </c>
      <c r="J3069" t="s">
        <v>5503</v>
      </c>
      <c r="K3069" t="s">
        <v>696</v>
      </c>
      <c r="L3069">
        <v>87105</v>
      </c>
      <c r="M3069" t="s">
        <v>71</v>
      </c>
      <c r="N3069" t="s">
        <v>6319</v>
      </c>
      <c r="O3069" t="s">
        <v>73</v>
      </c>
      <c r="P3069" t="s">
        <v>117</v>
      </c>
      <c r="Q3069" t="s">
        <v>6320</v>
      </c>
      <c r="R3069" s="19">
        <v>45.36</v>
      </c>
      <c r="S3069" s="17">
        <v>7</v>
      </c>
      <c r="T3069" s="20">
        <v>0</v>
      </c>
      <c r="U3069" s="19">
        <v>21.7728</v>
      </c>
      <c r="V3069" s="20">
        <f t="shared" si="235"/>
        <v>0.48</v>
      </c>
      <c r="W3069" s="17">
        <f t="shared" si="236"/>
        <v>2017</v>
      </c>
      <c r="X3069" t="str">
        <f t="shared" si="237"/>
        <v>Mar-2017</v>
      </c>
      <c r="Y3069" s="17">
        <f t="shared" si="238"/>
        <v>5</v>
      </c>
      <c r="Z3069" t="str">
        <f t="shared" si="239"/>
        <v>0% (No Discount)</v>
      </c>
      <c r="AA3069" s="17">
        <f>IF(COUNTIF($B$2:B3069,B3069)=1,1,0)</f>
        <v>0</v>
      </c>
      <c r="AB3069" s="17">
        <f>IF(COUNTIF($F$2:F3069,F3069)=1,1,0)</f>
        <v>0</v>
      </c>
    </row>
    <row r="3070" spans="1:28" x14ac:dyDescent="0.2">
      <c r="A3070" s="17">
        <v>3069</v>
      </c>
      <c r="B3070" t="s">
        <v>6314</v>
      </c>
      <c r="C3070" s="18">
        <v>42807</v>
      </c>
      <c r="D3070" s="18">
        <v>42812</v>
      </c>
      <c r="E3070" t="s">
        <v>50</v>
      </c>
      <c r="F3070" t="s">
        <v>6315</v>
      </c>
      <c r="G3070" t="s">
        <v>6316</v>
      </c>
      <c r="H3070" t="s">
        <v>129</v>
      </c>
      <c r="I3070" t="s">
        <v>54</v>
      </c>
      <c r="J3070" t="s">
        <v>5503</v>
      </c>
      <c r="K3070" t="s">
        <v>696</v>
      </c>
      <c r="L3070">
        <v>87105</v>
      </c>
      <c r="M3070" t="s">
        <v>71</v>
      </c>
      <c r="N3070" t="s">
        <v>5889</v>
      </c>
      <c r="O3070" t="s">
        <v>73</v>
      </c>
      <c r="P3070" t="s">
        <v>117</v>
      </c>
      <c r="Q3070" t="s">
        <v>5890</v>
      </c>
      <c r="R3070" s="19">
        <v>288.24</v>
      </c>
      <c r="S3070" s="17">
        <v>6</v>
      </c>
      <c r="T3070" s="20">
        <v>0</v>
      </c>
      <c r="U3070" s="19">
        <v>138.3552</v>
      </c>
      <c r="V3070" s="20">
        <f t="shared" si="235"/>
        <v>0.48</v>
      </c>
      <c r="W3070" s="17">
        <f t="shared" si="236"/>
        <v>2017</v>
      </c>
      <c r="X3070" t="str">
        <f t="shared" si="237"/>
        <v>Mar-2017</v>
      </c>
      <c r="Y3070" s="17">
        <f t="shared" si="238"/>
        <v>5</v>
      </c>
      <c r="Z3070" t="str">
        <f t="shared" si="239"/>
        <v>0% (No Discount)</v>
      </c>
      <c r="AA3070" s="17">
        <f>IF(COUNTIF($B$2:B3070,B3070)=1,1,0)</f>
        <v>0</v>
      </c>
      <c r="AB3070" s="17">
        <f>IF(COUNTIF($F$2:F3070,F3070)=1,1,0)</f>
        <v>0</v>
      </c>
    </row>
    <row r="3071" spans="1:28" x14ac:dyDescent="0.2">
      <c r="A3071" s="17">
        <v>3070</v>
      </c>
      <c r="B3071" t="s">
        <v>6321</v>
      </c>
      <c r="C3071" s="18">
        <v>43069</v>
      </c>
      <c r="D3071" s="18">
        <v>43069</v>
      </c>
      <c r="E3071" t="s">
        <v>1320</v>
      </c>
      <c r="F3071" t="s">
        <v>4515</v>
      </c>
      <c r="G3071" t="s">
        <v>4516</v>
      </c>
      <c r="H3071" t="s">
        <v>129</v>
      </c>
      <c r="I3071" t="s">
        <v>54</v>
      </c>
      <c r="J3071" t="s">
        <v>2869</v>
      </c>
      <c r="K3071" t="s">
        <v>525</v>
      </c>
      <c r="L3071">
        <v>43615</v>
      </c>
      <c r="M3071" t="s">
        <v>175</v>
      </c>
      <c r="N3071" t="s">
        <v>6238</v>
      </c>
      <c r="O3071" t="s">
        <v>73</v>
      </c>
      <c r="P3071" t="s">
        <v>105</v>
      </c>
      <c r="Q3071" t="s">
        <v>6239</v>
      </c>
      <c r="R3071" s="19">
        <v>663.93600000000004</v>
      </c>
      <c r="S3071" s="17">
        <v>4</v>
      </c>
      <c r="T3071" s="20">
        <v>0.2</v>
      </c>
      <c r="U3071" s="19">
        <v>82.992000000000004</v>
      </c>
      <c r="V3071" s="20">
        <f t="shared" si="235"/>
        <v>0.125</v>
      </c>
      <c r="W3071" s="17">
        <f t="shared" si="236"/>
        <v>2017</v>
      </c>
      <c r="X3071" t="str">
        <f t="shared" si="237"/>
        <v>Nov-2017</v>
      </c>
      <c r="Y3071" s="17">
        <f t="shared" si="238"/>
        <v>0</v>
      </c>
      <c r="Z3071" t="str">
        <f t="shared" si="239"/>
        <v>11-20%</v>
      </c>
      <c r="AA3071" s="17">
        <f>IF(COUNTIF($B$2:B3071,B3071)=1,1,0)</f>
        <v>1</v>
      </c>
      <c r="AB3071" s="17">
        <f>IF(COUNTIF($F$2:F3071,F3071)=1,1,0)</f>
        <v>0</v>
      </c>
    </row>
    <row r="3072" spans="1:28" x14ac:dyDescent="0.2">
      <c r="A3072" s="17">
        <v>3071</v>
      </c>
      <c r="B3072" t="s">
        <v>6322</v>
      </c>
      <c r="C3072" s="18">
        <v>41960</v>
      </c>
      <c r="D3072" s="18">
        <v>41965</v>
      </c>
      <c r="E3072" t="s">
        <v>77</v>
      </c>
      <c r="F3072" t="s">
        <v>2426</v>
      </c>
      <c r="G3072" t="s">
        <v>2427</v>
      </c>
      <c r="H3072" t="s">
        <v>68</v>
      </c>
      <c r="I3072" t="s">
        <v>54</v>
      </c>
      <c r="J3072" t="s">
        <v>634</v>
      </c>
      <c r="K3072" t="s">
        <v>272</v>
      </c>
      <c r="L3072">
        <v>19711</v>
      </c>
      <c r="M3072" t="s">
        <v>175</v>
      </c>
      <c r="N3072" t="s">
        <v>4309</v>
      </c>
      <c r="O3072" t="s">
        <v>73</v>
      </c>
      <c r="P3072" t="s">
        <v>86</v>
      </c>
      <c r="Q3072" t="s">
        <v>4310</v>
      </c>
      <c r="R3072" s="19">
        <v>2934.33</v>
      </c>
      <c r="S3072" s="17">
        <v>7</v>
      </c>
      <c r="T3072" s="20">
        <v>0</v>
      </c>
      <c r="U3072" s="19">
        <v>792.26909999999998</v>
      </c>
      <c r="V3072" s="20">
        <f t="shared" si="235"/>
        <v>0.27</v>
      </c>
      <c r="W3072" s="17">
        <f t="shared" si="236"/>
        <v>2014</v>
      </c>
      <c r="X3072" t="str">
        <f t="shared" si="237"/>
        <v>Nov-2014</v>
      </c>
      <c r="Y3072" s="17">
        <f t="shared" si="238"/>
        <v>5</v>
      </c>
      <c r="Z3072" t="str">
        <f t="shared" si="239"/>
        <v>0% (No Discount)</v>
      </c>
      <c r="AA3072" s="17">
        <f>IF(COUNTIF($B$2:B3072,B3072)=1,1,0)</f>
        <v>1</v>
      </c>
      <c r="AB3072" s="17">
        <f>IF(COUNTIF($F$2:F3072,F3072)=1,1,0)</f>
        <v>0</v>
      </c>
    </row>
    <row r="3073" spans="1:28" x14ac:dyDescent="0.2">
      <c r="A3073" s="17">
        <v>3072</v>
      </c>
      <c r="B3073" t="s">
        <v>6322</v>
      </c>
      <c r="C3073" s="18">
        <v>41960</v>
      </c>
      <c r="D3073" s="18">
        <v>41965</v>
      </c>
      <c r="E3073" t="s">
        <v>77</v>
      </c>
      <c r="F3073" t="s">
        <v>2426</v>
      </c>
      <c r="G3073" t="s">
        <v>2427</v>
      </c>
      <c r="H3073" t="s">
        <v>68</v>
      </c>
      <c r="I3073" t="s">
        <v>54</v>
      </c>
      <c r="J3073" t="s">
        <v>634</v>
      </c>
      <c r="K3073" t="s">
        <v>272</v>
      </c>
      <c r="L3073">
        <v>19711</v>
      </c>
      <c r="M3073" t="s">
        <v>175</v>
      </c>
      <c r="N3073" t="s">
        <v>6323</v>
      </c>
      <c r="O3073" t="s">
        <v>59</v>
      </c>
      <c r="P3073" t="s">
        <v>92</v>
      </c>
      <c r="Q3073" t="s">
        <v>6324</v>
      </c>
      <c r="R3073" s="19">
        <v>124.41</v>
      </c>
      <c r="S3073" s="17">
        <v>3</v>
      </c>
      <c r="T3073" s="20">
        <v>0</v>
      </c>
      <c r="U3073" s="19">
        <v>14.9292</v>
      </c>
      <c r="V3073" s="20">
        <f t="shared" si="235"/>
        <v>0.12</v>
      </c>
      <c r="W3073" s="17">
        <f t="shared" si="236"/>
        <v>2014</v>
      </c>
      <c r="X3073" t="str">
        <f t="shared" si="237"/>
        <v>Nov-2014</v>
      </c>
      <c r="Y3073" s="17">
        <f t="shared" si="238"/>
        <v>5</v>
      </c>
      <c r="Z3073" t="str">
        <f t="shared" si="239"/>
        <v>0% (No Discount)</v>
      </c>
      <c r="AA3073" s="17">
        <f>IF(COUNTIF($B$2:B3073,B3073)=1,1,0)</f>
        <v>0</v>
      </c>
      <c r="AB3073" s="17">
        <f>IF(COUNTIF($F$2:F3073,F3073)=1,1,0)</f>
        <v>0</v>
      </c>
    </row>
    <row r="3074" spans="1:28" x14ac:dyDescent="0.2">
      <c r="A3074" s="17">
        <v>3073</v>
      </c>
      <c r="B3074" t="s">
        <v>6322</v>
      </c>
      <c r="C3074" s="18">
        <v>41960</v>
      </c>
      <c r="D3074" s="18">
        <v>41965</v>
      </c>
      <c r="E3074" t="s">
        <v>77</v>
      </c>
      <c r="F3074" t="s">
        <v>2426</v>
      </c>
      <c r="G3074" t="s">
        <v>2427</v>
      </c>
      <c r="H3074" t="s">
        <v>68</v>
      </c>
      <c r="I3074" t="s">
        <v>54</v>
      </c>
      <c r="J3074" t="s">
        <v>634</v>
      </c>
      <c r="K3074" t="s">
        <v>272</v>
      </c>
      <c r="L3074">
        <v>19711</v>
      </c>
      <c r="M3074" t="s">
        <v>175</v>
      </c>
      <c r="N3074" t="s">
        <v>2696</v>
      </c>
      <c r="O3074" t="s">
        <v>73</v>
      </c>
      <c r="P3074" t="s">
        <v>95</v>
      </c>
      <c r="Q3074" t="s">
        <v>2697</v>
      </c>
      <c r="R3074" s="19">
        <v>57.75</v>
      </c>
      <c r="S3074" s="17">
        <v>5</v>
      </c>
      <c r="T3074" s="20">
        <v>0</v>
      </c>
      <c r="U3074" s="19">
        <v>26.565000000000001</v>
      </c>
      <c r="V3074" s="20">
        <f t="shared" ref="V3074:V3137" si="240">IFERROR(U3074/R3074,0)</f>
        <v>0.46</v>
      </c>
      <c r="W3074" s="17">
        <f t="shared" ref="W3074:W3137" si="241">YEAR(C3074)</f>
        <v>2014</v>
      </c>
      <c r="X3074" t="str">
        <f t="shared" ref="X3074:X3137" si="242">TEXT(C3074,"mmm-yyyy")</f>
        <v>Nov-2014</v>
      </c>
      <c r="Y3074" s="17">
        <f t="shared" ref="Y3074:Y3137" si="243">D3074-C3074</f>
        <v>5</v>
      </c>
      <c r="Z3074" t="str">
        <f t="shared" ref="Z3074:Z3137" si="244">IF(T3074=0,"0% (No Discount)",IF(T3074&lt;=0.1,"1-10%",IF(T3074&lt;=0.2,"11-20%",IF(T3074&lt;=0.3,"21-30%",IF(T3074&lt;=0.4,"31-40%",IF(T3074&lt;=0.5,"41-50%","Over 50%"))))))</f>
        <v>0% (No Discount)</v>
      </c>
      <c r="AA3074" s="17">
        <f>IF(COUNTIF($B$2:B3074,B3074)=1,1,0)</f>
        <v>0</v>
      </c>
      <c r="AB3074" s="17">
        <f>IF(COUNTIF($F$2:F3074,F3074)=1,1,0)</f>
        <v>0</v>
      </c>
    </row>
    <row r="3075" spans="1:28" x14ac:dyDescent="0.2">
      <c r="A3075" s="17">
        <v>3074</v>
      </c>
      <c r="B3075" t="s">
        <v>6325</v>
      </c>
      <c r="C3075" s="18">
        <v>42372</v>
      </c>
      <c r="D3075" s="18">
        <v>42374</v>
      </c>
      <c r="E3075" t="s">
        <v>215</v>
      </c>
      <c r="F3075" t="s">
        <v>2022</v>
      </c>
      <c r="G3075" t="s">
        <v>2023</v>
      </c>
      <c r="H3075" t="s">
        <v>53</v>
      </c>
      <c r="I3075" t="s">
        <v>54</v>
      </c>
      <c r="J3075" t="s">
        <v>69</v>
      </c>
      <c r="K3075" t="s">
        <v>70</v>
      </c>
      <c r="L3075">
        <v>90045</v>
      </c>
      <c r="M3075" t="s">
        <v>71</v>
      </c>
      <c r="N3075" t="s">
        <v>5233</v>
      </c>
      <c r="O3075" t="s">
        <v>73</v>
      </c>
      <c r="P3075" t="s">
        <v>86</v>
      </c>
      <c r="Q3075" t="s">
        <v>5234</v>
      </c>
      <c r="R3075" s="19">
        <v>114.46</v>
      </c>
      <c r="S3075" s="17">
        <v>2</v>
      </c>
      <c r="T3075" s="20">
        <v>0</v>
      </c>
      <c r="U3075" s="19">
        <v>28.614999999999998</v>
      </c>
      <c r="V3075" s="20">
        <f t="shared" si="240"/>
        <v>0.25</v>
      </c>
      <c r="W3075" s="17">
        <f t="shared" si="241"/>
        <v>2016</v>
      </c>
      <c r="X3075" t="str">
        <f t="shared" si="242"/>
        <v>Jan-2016</v>
      </c>
      <c r="Y3075" s="17">
        <f t="shared" si="243"/>
        <v>2</v>
      </c>
      <c r="Z3075" t="str">
        <f t="shared" si="244"/>
        <v>0% (No Discount)</v>
      </c>
      <c r="AA3075" s="17">
        <f>IF(COUNTIF($B$2:B3075,B3075)=1,1,0)</f>
        <v>1</v>
      </c>
      <c r="AB3075" s="17">
        <f>IF(COUNTIF($F$2:F3075,F3075)=1,1,0)</f>
        <v>0</v>
      </c>
    </row>
    <row r="3076" spans="1:28" x14ac:dyDescent="0.2">
      <c r="A3076" s="17">
        <v>3075</v>
      </c>
      <c r="B3076" t="s">
        <v>6326</v>
      </c>
      <c r="C3076" s="18">
        <v>42280</v>
      </c>
      <c r="D3076" s="18">
        <v>42285</v>
      </c>
      <c r="E3076" t="s">
        <v>77</v>
      </c>
      <c r="F3076" t="s">
        <v>834</v>
      </c>
      <c r="G3076" t="s">
        <v>835</v>
      </c>
      <c r="H3076" t="s">
        <v>53</v>
      </c>
      <c r="I3076" t="s">
        <v>54</v>
      </c>
      <c r="J3076" t="s">
        <v>69</v>
      </c>
      <c r="K3076" t="s">
        <v>70</v>
      </c>
      <c r="L3076">
        <v>90032</v>
      </c>
      <c r="M3076" t="s">
        <v>71</v>
      </c>
      <c r="N3076" t="s">
        <v>2495</v>
      </c>
      <c r="O3076" t="s">
        <v>59</v>
      </c>
      <c r="P3076" t="s">
        <v>60</v>
      </c>
      <c r="Q3076" t="s">
        <v>2496</v>
      </c>
      <c r="R3076" s="19">
        <v>120.666</v>
      </c>
      <c r="S3076" s="17">
        <v>2</v>
      </c>
      <c r="T3076" s="20">
        <v>0.15</v>
      </c>
      <c r="U3076" s="19">
        <v>18.454799999999999</v>
      </c>
      <c r="V3076" s="20">
        <f t="shared" si="240"/>
        <v>0.15294117647058822</v>
      </c>
      <c r="W3076" s="17">
        <f t="shared" si="241"/>
        <v>2015</v>
      </c>
      <c r="X3076" t="str">
        <f t="shared" si="242"/>
        <v>Oct-2015</v>
      </c>
      <c r="Y3076" s="17">
        <f t="shared" si="243"/>
        <v>5</v>
      </c>
      <c r="Z3076" t="str">
        <f t="shared" si="244"/>
        <v>11-20%</v>
      </c>
      <c r="AA3076" s="17">
        <f>IF(COUNTIF($B$2:B3076,B3076)=1,1,0)</f>
        <v>1</v>
      </c>
      <c r="AB3076" s="17">
        <f>IF(COUNTIF($F$2:F3076,F3076)=1,1,0)</f>
        <v>0</v>
      </c>
    </row>
    <row r="3077" spans="1:28" x14ac:dyDescent="0.2">
      <c r="A3077" s="17">
        <v>3076</v>
      </c>
      <c r="B3077" t="s">
        <v>6327</v>
      </c>
      <c r="C3077" s="18">
        <v>41840</v>
      </c>
      <c r="D3077" s="18">
        <v>41844</v>
      </c>
      <c r="E3077" t="s">
        <v>77</v>
      </c>
      <c r="F3077" t="s">
        <v>3850</v>
      </c>
      <c r="G3077" t="s">
        <v>3851</v>
      </c>
      <c r="H3077" t="s">
        <v>129</v>
      </c>
      <c r="I3077" t="s">
        <v>54</v>
      </c>
      <c r="J3077" t="s">
        <v>844</v>
      </c>
      <c r="K3077" t="s">
        <v>131</v>
      </c>
      <c r="L3077">
        <v>75217</v>
      </c>
      <c r="M3077" t="s">
        <v>132</v>
      </c>
      <c r="N3077" t="s">
        <v>1548</v>
      </c>
      <c r="O3077" t="s">
        <v>73</v>
      </c>
      <c r="P3077" t="s">
        <v>86</v>
      </c>
      <c r="Q3077" t="s">
        <v>1549</v>
      </c>
      <c r="R3077" s="19">
        <v>342.86399999999998</v>
      </c>
      <c r="S3077" s="17">
        <v>3</v>
      </c>
      <c r="T3077" s="20">
        <v>0.2</v>
      </c>
      <c r="U3077" s="19">
        <v>38.572200000000002</v>
      </c>
      <c r="V3077" s="20">
        <f t="shared" si="240"/>
        <v>0.11250000000000002</v>
      </c>
      <c r="W3077" s="17">
        <f t="shared" si="241"/>
        <v>2014</v>
      </c>
      <c r="X3077" t="str">
        <f t="shared" si="242"/>
        <v>Jul-2014</v>
      </c>
      <c r="Y3077" s="17">
        <f t="shared" si="243"/>
        <v>4</v>
      </c>
      <c r="Z3077" t="str">
        <f t="shared" si="244"/>
        <v>11-20%</v>
      </c>
      <c r="AA3077" s="17">
        <f>IF(COUNTIF($B$2:B3077,B3077)=1,1,0)</f>
        <v>1</v>
      </c>
      <c r="AB3077" s="17">
        <f>IF(COUNTIF($F$2:F3077,F3077)=1,1,0)</f>
        <v>0</v>
      </c>
    </row>
    <row r="3078" spans="1:28" x14ac:dyDescent="0.2">
      <c r="A3078" s="17">
        <v>3077</v>
      </c>
      <c r="B3078" t="s">
        <v>6327</v>
      </c>
      <c r="C3078" s="18">
        <v>41840</v>
      </c>
      <c r="D3078" s="18">
        <v>41844</v>
      </c>
      <c r="E3078" t="s">
        <v>77</v>
      </c>
      <c r="F3078" t="s">
        <v>3850</v>
      </c>
      <c r="G3078" t="s">
        <v>3851</v>
      </c>
      <c r="H3078" t="s">
        <v>129</v>
      </c>
      <c r="I3078" t="s">
        <v>54</v>
      </c>
      <c r="J3078" t="s">
        <v>844</v>
      </c>
      <c r="K3078" t="s">
        <v>131</v>
      </c>
      <c r="L3078">
        <v>75217</v>
      </c>
      <c r="M3078" t="s">
        <v>132</v>
      </c>
      <c r="N3078" t="s">
        <v>3541</v>
      </c>
      <c r="O3078" t="s">
        <v>59</v>
      </c>
      <c r="P3078" t="s">
        <v>92</v>
      </c>
      <c r="Q3078" t="s">
        <v>3542</v>
      </c>
      <c r="R3078" s="19">
        <v>16.739999999999998</v>
      </c>
      <c r="S3078" s="17">
        <v>5</v>
      </c>
      <c r="T3078" s="20">
        <v>0.6</v>
      </c>
      <c r="U3078" s="19">
        <v>-14.228999999999999</v>
      </c>
      <c r="V3078" s="20">
        <f t="shared" si="240"/>
        <v>-0.85</v>
      </c>
      <c r="W3078" s="17">
        <f t="shared" si="241"/>
        <v>2014</v>
      </c>
      <c r="X3078" t="str">
        <f t="shared" si="242"/>
        <v>Jul-2014</v>
      </c>
      <c r="Y3078" s="17">
        <f t="shared" si="243"/>
        <v>4</v>
      </c>
      <c r="Z3078" t="str">
        <f t="shared" si="244"/>
        <v>Over 50%</v>
      </c>
      <c r="AA3078" s="17">
        <f>IF(COUNTIF($B$2:B3078,B3078)=1,1,0)</f>
        <v>0</v>
      </c>
      <c r="AB3078" s="17">
        <f>IF(COUNTIF($F$2:F3078,F3078)=1,1,0)</f>
        <v>0</v>
      </c>
    </row>
    <row r="3079" spans="1:28" x14ac:dyDescent="0.2">
      <c r="A3079" s="17">
        <v>3078</v>
      </c>
      <c r="B3079" t="s">
        <v>6327</v>
      </c>
      <c r="C3079" s="18">
        <v>41840</v>
      </c>
      <c r="D3079" s="18">
        <v>41844</v>
      </c>
      <c r="E3079" t="s">
        <v>77</v>
      </c>
      <c r="F3079" t="s">
        <v>3850</v>
      </c>
      <c r="G3079" t="s">
        <v>3851</v>
      </c>
      <c r="H3079" t="s">
        <v>129</v>
      </c>
      <c r="I3079" t="s">
        <v>54</v>
      </c>
      <c r="J3079" t="s">
        <v>844</v>
      </c>
      <c r="K3079" t="s">
        <v>131</v>
      </c>
      <c r="L3079">
        <v>75217</v>
      </c>
      <c r="M3079" t="s">
        <v>132</v>
      </c>
      <c r="N3079" t="s">
        <v>1904</v>
      </c>
      <c r="O3079" t="s">
        <v>59</v>
      </c>
      <c r="P3079" t="s">
        <v>63</v>
      </c>
      <c r="Q3079" t="s">
        <v>1905</v>
      </c>
      <c r="R3079" s="19">
        <v>981.37199999999996</v>
      </c>
      <c r="S3079" s="17">
        <v>2</v>
      </c>
      <c r="T3079" s="20">
        <v>0.3</v>
      </c>
      <c r="U3079" s="19">
        <v>-140.196</v>
      </c>
      <c r="V3079" s="20">
        <f t="shared" si="240"/>
        <v>-0.14285714285714285</v>
      </c>
      <c r="W3079" s="17">
        <f t="shared" si="241"/>
        <v>2014</v>
      </c>
      <c r="X3079" t="str">
        <f t="shared" si="242"/>
        <v>Jul-2014</v>
      </c>
      <c r="Y3079" s="17">
        <f t="shared" si="243"/>
        <v>4</v>
      </c>
      <c r="Z3079" t="str">
        <f t="shared" si="244"/>
        <v>21-30%</v>
      </c>
      <c r="AA3079" s="17">
        <f>IF(COUNTIF($B$2:B3079,B3079)=1,1,0)</f>
        <v>0</v>
      </c>
      <c r="AB3079" s="17">
        <f>IF(COUNTIF($F$2:F3079,F3079)=1,1,0)</f>
        <v>0</v>
      </c>
    </row>
    <row r="3080" spans="1:28" x14ac:dyDescent="0.2">
      <c r="A3080" s="17">
        <v>3079</v>
      </c>
      <c r="B3080" t="s">
        <v>6328</v>
      </c>
      <c r="C3080" s="18">
        <v>41780</v>
      </c>
      <c r="D3080" s="18">
        <v>41784</v>
      </c>
      <c r="E3080" t="s">
        <v>77</v>
      </c>
      <c r="F3080" t="s">
        <v>3432</v>
      </c>
      <c r="G3080" t="s">
        <v>3433</v>
      </c>
      <c r="H3080" t="s">
        <v>129</v>
      </c>
      <c r="I3080" t="s">
        <v>54</v>
      </c>
      <c r="J3080" t="s">
        <v>977</v>
      </c>
      <c r="K3080" t="s">
        <v>70</v>
      </c>
      <c r="L3080">
        <v>92037</v>
      </c>
      <c r="M3080" t="s">
        <v>71</v>
      </c>
      <c r="N3080" t="s">
        <v>799</v>
      </c>
      <c r="O3080" t="s">
        <v>73</v>
      </c>
      <c r="P3080" t="s">
        <v>95</v>
      </c>
      <c r="Q3080" t="s">
        <v>800</v>
      </c>
      <c r="R3080" s="19">
        <v>31.84</v>
      </c>
      <c r="S3080" s="17">
        <v>8</v>
      </c>
      <c r="T3080" s="20">
        <v>0</v>
      </c>
      <c r="U3080" s="19">
        <v>10.507199999999999</v>
      </c>
      <c r="V3080" s="20">
        <f t="shared" si="240"/>
        <v>0.32999999999999996</v>
      </c>
      <c r="W3080" s="17">
        <f t="shared" si="241"/>
        <v>2014</v>
      </c>
      <c r="X3080" t="str">
        <f t="shared" si="242"/>
        <v>May-2014</v>
      </c>
      <c r="Y3080" s="17">
        <f t="shared" si="243"/>
        <v>4</v>
      </c>
      <c r="Z3080" t="str">
        <f t="shared" si="244"/>
        <v>0% (No Discount)</v>
      </c>
      <c r="AA3080" s="17">
        <f>IF(COUNTIF($B$2:B3080,B3080)=1,1,0)</f>
        <v>1</v>
      </c>
      <c r="AB3080" s="17">
        <f>IF(COUNTIF($F$2:F3080,F3080)=1,1,0)</f>
        <v>0</v>
      </c>
    </row>
    <row r="3081" spans="1:28" x14ac:dyDescent="0.2">
      <c r="A3081" s="17">
        <v>3080</v>
      </c>
      <c r="B3081" t="s">
        <v>6329</v>
      </c>
      <c r="C3081" s="18">
        <v>42982</v>
      </c>
      <c r="D3081" s="18">
        <v>42983</v>
      </c>
      <c r="E3081" t="s">
        <v>215</v>
      </c>
      <c r="F3081" t="s">
        <v>6330</v>
      </c>
      <c r="G3081" t="s">
        <v>6331</v>
      </c>
      <c r="H3081" t="s">
        <v>129</v>
      </c>
      <c r="I3081" t="s">
        <v>54</v>
      </c>
      <c r="J3081" t="s">
        <v>6157</v>
      </c>
      <c r="K3081" t="s">
        <v>70</v>
      </c>
      <c r="L3081">
        <v>92307</v>
      </c>
      <c r="M3081" t="s">
        <v>71</v>
      </c>
      <c r="N3081" t="s">
        <v>2306</v>
      </c>
      <c r="O3081" t="s">
        <v>73</v>
      </c>
      <c r="P3081" t="s">
        <v>117</v>
      </c>
      <c r="Q3081" t="s">
        <v>2307</v>
      </c>
      <c r="R3081" s="19">
        <v>12.96</v>
      </c>
      <c r="S3081" s="17">
        <v>2</v>
      </c>
      <c r="T3081" s="20">
        <v>0</v>
      </c>
      <c r="U3081" s="19">
        <v>6.2207999999999997</v>
      </c>
      <c r="V3081" s="20">
        <f t="shared" si="240"/>
        <v>0.47999999999999993</v>
      </c>
      <c r="W3081" s="17">
        <f t="shared" si="241"/>
        <v>2017</v>
      </c>
      <c r="X3081" t="str">
        <f t="shared" si="242"/>
        <v>Sep-2017</v>
      </c>
      <c r="Y3081" s="17">
        <f t="shared" si="243"/>
        <v>1</v>
      </c>
      <c r="Z3081" t="str">
        <f t="shared" si="244"/>
        <v>0% (No Discount)</v>
      </c>
      <c r="AA3081" s="17">
        <f>IF(COUNTIF($B$2:B3081,B3081)=1,1,0)</f>
        <v>1</v>
      </c>
      <c r="AB3081" s="17">
        <f>IF(COUNTIF($F$2:F3081,F3081)=1,1,0)</f>
        <v>1</v>
      </c>
    </row>
    <row r="3082" spans="1:28" x14ac:dyDescent="0.2">
      <c r="A3082" s="17">
        <v>3081</v>
      </c>
      <c r="B3082" t="s">
        <v>6329</v>
      </c>
      <c r="C3082" s="18">
        <v>42982</v>
      </c>
      <c r="D3082" s="18">
        <v>42983</v>
      </c>
      <c r="E3082" t="s">
        <v>215</v>
      </c>
      <c r="F3082" t="s">
        <v>6330</v>
      </c>
      <c r="G3082" t="s">
        <v>6331</v>
      </c>
      <c r="H3082" t="s">
        <v>129</v>
      </c>
      <c r="I3082" t="s">
        <v>54</v>
      </c>
      <c r="J3082" t="s">
        <v>6157</v>
      </c>
      <c r="K3082" t="s">
        <v>70</v>
      </c>
      <c r="L3082">
        <v>92307</v>
      </c>
      <c r="M3082" t="s">
        <v>71</v>
      </c>
      <c r="N3082" t="s">
        <v>3282</v>
      </c>
      <c r="O3082" t="s">
        <v>98</v>
      </c>
      <c r="P3082" t="s">
        <v>99</v>
      </c>
      <c r="Q3082" t="s">
        <v>3283</v>
      </c>
      <c r="R3082" s="19">
        <v>43.176000000000002</v>
      </c>
      <c r="S3082" s="17">
        <v>3</v>
      </c>
      <c r="T3082" s="20">
        <v>0.2</v>
      </c>
      <c r="U3082" s="19">
        <v>15.111599999999999</v>
      </c>
      <c r="V3082" s="20">
        <f t="shared" si="240"/>
        <v>0.35</v>
      </c>
      <c r="W3082" s="17">
        <f t="shared" si="241"/>
        <v>2017</v>
      </c>
      <c r="X3082" t="str">
        <f t="shared" si="242"/>
        <v>Sep-2017</v>
      </c>
      <c r="Y3082" s="17">
        <f t="shared" si="243"/>
        <v>1</v>
      </c>
      <c r="Z3082" t="str">
        <f t="shared" si="244"/>
        <v>11-20%</v>
      </c>
      <c r="AA3082" s="17">
        <f>IF(COUNTIF($B$2:B3082,B3082)=1,1,0)</f>
        <v>0</v>
      </c>
      <c r="AB3082" s="17">
        <f>IF(COUNTIF($F$2:F3082,F3082)=1,1,0)</f>
        <v>0</v>
      </c>
    </row>
    <row r="3083" spans="1:28" x14ac:dyDescent="0.2">
      <c r="A3083" s="17">
        <v>3082</v>
      </c>
      <c r="B3083" t="s">
        <v>6332</v>
      </c>
      <c r="C3083" s="18">
        <v>42882</v>
      </c>
      <c r="D3083" s="18">
        <v>42888</v>
      </c>
      <c r="E3083" t="s">
        <v>77</v>
      </c>
      <c r="F3083" t="s">
        <v>960</v>
      </c>
      <c r="G3083" t="s">
        <v>961</v>
      </c>
      <c r="H3083" t="s">
        <v>129</v>
      </c>
      <c r="I3083" t="s">
        <v>54</v>
      </c>
      <c r="J3083" t="s">
        <v>1505</v>
      </c>
      <c r="K3083" t="s">
        <v>56</v>
      </c>
      <c r="L3083">
        <v>40214</v>
      </c>
      <c r="M3083" t="s">
        <v>57</v>
      </c>
      <c r="N3083" t="s">
        <v>2784</v>
      </c>
      <c r="O3083" t="s">
        <v>73</v>
      </c>
      <c r="P3083" t="s">
        <v>102</v>
      </c>
      <c r="Q3083" t="s">
        <v>2785</v>
      </c>
      <c r="R3083" s="19">
        <v>58.34</v>
      </c>
      <c r="S3083" s="17">
        <v>2</v>
      </c>
      <c r="T3083" s="20">
        <v>0</v>
      </c>
      <c r="U3083" s="19">
        <v>28.0032</v>
      </c>
      <c r="V3083" s="20">
        <f t="shared" si="240"/>
        <v>0.48</v>
      </c>
      <c r="W3083" s="17">
        <f t="shared" si="241"/>
        <v>2017</v>
      </c>
      <c r="X3083" t="str">
        <f t="shared" si="242"/>
        <v>May-2017</v>
      </c>
      <c r="Y3083" s="17">
        <f t="shared" si="243"/>
        <v>6</v>
      </c>
      <c r="Z3083" t="str">
        <f t="shared" si="244"/>
        <v>0% (No Discount)</v>
      </c>
      <c r="AA3083" s="17">
        <f>IF(COUNTIF($B$2:B3083,B3083)=1,1,0)</f>
        <v>1</v>
      </c>
      <c r="AB3083" s="17">
        <f>IF(COUNTIF($F$2:F3083,F3083)=1,1,0)</f>
        <v>0</v>
      </c>
    </row>
    <row r="3084" spans="1:28" x14ac:dyDescent="0.2">
      <c r="A3084" s="17">
        <v>3083</v>
      </c>
      <c r="B3084" t="s">
        <v>6332</v>
      </c>
      <c r="C3084" s="18">
        <v>42882</v>
      </c>
      <c r="D3084" s="18">
        <v>42888</v>
      </c>
      <c r="E3084" t="s">
        <v>77</v>
      </c>
      <c r="F3084" t="s">
        <v>960</v>
      </c>
      <c r="G3084" t="s">
        <v>961</v>
      </c>
      <c r="H3084" t="s">
        <v>129</v>
      </c>
      <c r="I3084" t="s">
        <v>54</v>
      </c>
      <c r="J3084" t="s">
        <v>1505</v>
      </c>
      <c r="K3084" t="s">
        <v>56</v>
      </c>
      <c r="L3084">
        <v>40214</v>
      </c>
      <c r="M3084" t="s">
        <v>57</v>
      </c>
      <c r="N3084" t="s">
        <v>5821</v>
      </c>
      <c r="O3084" t="s">
        <v>98</v>
      </c>
      <c r="P3084" t="s">
        <v>99</v>
      </c>
      <c r="Q3084" t="s">
        <v>5822</v>
      </c>
      <c r="R3084" s="19">
        <v>539.97</v>
      </c>
      <c r="S3084" s="17">
        <v>3</v>
      </c>
      <c r="T3084" s="20">
        <v>0</v>
      </c>
      <c r="U3084" s="19">
        <v>134.99250000000001</v>
      </c>
      <c r="V3084" s="20">
        <f t="shared" si="240"/>
        <v>0.25</v>
      </c>
      <c r="W3084" s="17">
        <f t="shared" si="241"/>
        <v>2017</v>
      </c>
      <c r="X3084" t="str">
        <f t="shared" si="242"/>
        <v>May-2017</v>
      </c>
      <c r="Y3084" s="17">
        <f t="shared" si="243"/>
        <v>6</v>
      </c>
      <c r="Z3084" t="str">
        <f t="shared" si="244"/>
        <v>0% (No Discount)</v>
      </c>
      <c r="AA3084" s="17">
        <f>IF(COUNTIF($B$2:B3084,B3084)=1,1,0)</f>
        <v>0</v>
      </c>
      <c r="AB3084" s="17">
        <f>IF(COUNTIF($F$2:F3084,F3084)=1,1,0)</f>
        <v>0</v>
      </c>
    </row>
    <row r="3085" spans="1:28" x14ac:dyDescent="0.2">
      <c r="A3085" s="17">
        <v>3084</v>
      </c>
      <c r="B3085" t="s">
        <v>6333</v>
      </c>
      <c r="C3085" s="18">
        <v>41667</v>
      </c>
      <c r="D3085" s="18">
        <v>41673</v>
      </c>
      <c r="E3085" t="s">
        <v>77</v>
      </c>
      <c r="F3085" t="s">
        <v>1842</v>
      </c>
      <c r="G3085" t="s">
        <v>1843</v>
      </c>
      <c r="H3085" t="s">
        <v>53</v>
      </c>
      <c r="I3085" t="s">
        <v>54</v>
      </c>
      <c r="J3085" t="s">
        <v>293</v>
      </c>
      <c r="K3085" t="s">
        <v>294</v>
      </c>
      <c r="L3085">
        <v>10024</v>
      </c>
      <c r="M3085" t="s">
        <v>175</v>
      </c>
      <c r="N3085" t="s">
        <v>823</v>
      </c>
      <c r="O3085" t="s">
        <v>73</v>
      </c>
      <c r="P3085" t="s">
        <v>102</v>
      </c>
      <c r="Q3085" t="s">
        <v>824</v>
      </c>
      <c r="R3085" s="19">
        <v>3.9279999999999999</v>
      </c>
      <c r="S3085" s="17">
        <v>1</v>
      </c>
      <c r="T3085" s="20">
        <v>0.2</v>
      </c>
      <c r="U3085" s="19">
        <v>1.3257000000000001</v>
      </c>
      <c r="V3085" s="20">
        <f t="shared" si="240"/>
        <v>0.33750000000000002</v>
      </c>
      <c r="W3085" s="17">
        <f t="shared" si="241"/>
        <v>2014</v>
      </c>
      <c r="X3085" t="str">
        <f t="shared" si="242"/>
        <v>Jan-2014</v>
      </c>
      <c r="Y3085" s="17">
        <f t="shared" si="243"/>
        <v>6</v>
      </c>
      <c r="Z3085" t="str">
        <f t="shared" si="244"/>
        <v>11-20%</v>
      </c>
      <c r="AA3085" s="17">
        <f>IF(COUNTIF($B$2:B3085,B3085)=1,1,0)</f>
        <v>1</v>
      </c>
      <c r="AB3085" s="17">
        <f>IF(COUNTIF($F$2:F3085,F3085)=1,1,0)</f>
        <v>0</v>
      </c>
    </row>
    <row r="3086" spans="1:28" x14ac:dyDescent="0.2">
      <c r="A3086" s="17">
        <v>3085</v>
      </c>
      <c r="B3086" t="s">
        <v>6334</v>
      </c>
      <c r="C3086" s="18">
        <v>42775</v>
      </c>
      <c r="D3086" s="18">
        <v>42780</v>
      </c>
      <c r="E3086" t="s">
        <v>77</v>
      </c>
      <c r="F3086" t="s">
        <v>5294</v>
      </c>
      <c r="G3086" t="s">
        <v>5295</v>
      </c>
      <c r="H3086" t="s">
        <v>53</v>
      </c>
      <c r="I3086" t="s">
        <v>54</v>
      </c>
      <c r="J3086" t="s">
        <v>211</v>
      </c>
      <c r="K3086" t="s">
        <v>131</v>
      </c>
      <c r="L3086">
        <v>77070</v>
      </c>
      <c r="M3086" t="s">
        <v>132</v>
      </c>
      <c r="N3086" t="s">
        <v>1543</v>
      </c>
      <c r="O3086" t="s">
        <v>73</v>
      </c>
      <c r="P3086" t="s">
        <v>102</v>
      </c>
      <c r="Q3086" t="s">
        <v>1544</v>
      </c>
      <c r="R3086" s="19">
        <v>252.78399999999999</v>
      </c>
      <c r="S3086" s="17">
        <v>4</v>
      </c>
      <c r="T3086" s="20">
        <v>0.8</v>
      </c>
      <c r="U3086" s="19">
        <v>-417.09359999999998</v>
      </c>
      <c r="V3086" s="20">
        <f t="shared" si="240"/>
        <v>-1.65</v>
      </c>
      <c r="W3086" s="17">
        <f t="shared" si="241"/>
        <v>2017</v>
      </c>
      <c r="X3086" t="str">
        <f t="shared" si="242"/>
        <v>Feb-2017</v>
      </c>
      <c r="Y3086" s="17">
        <f t="shared" si="243"/>
        <v>5</v>
      </c>
      <c r="Z3086" t="str">
        <f t="shared" si="244"/>
        <v>Over 50%</v>
      </c>
      <c r="AA3086" s="17">
        <f>IF(COUNTIF($B$2:B3086,B3086)=1,1,0)</f>
        <v>1</v>
      </c>
      <c r="AB3086" s="17">
        <f>IF(COUNTIF($F$2:F3086,F3086)=1,1,0)</f>
        <v>0</v>
      </c>
    </row>
    <row r="3087" spans="1:28" x14ac:dyDescent="0.2">
      <c r="A3087" s="17">
        <v>3086</v>
      </c>
      <c r="B3087" t="s">
        <v>6334</v>
      </c>
      <c r="C3087" s="18">
        <v>42775</v>
      </c>
      <c r="D3087" s="18">
        <v>42780</v>
      </c>
      <c r="E3087" t="s">
        <v>77</v>
      </c>
      <c r="F3087" t="s">
        <v>5294</v>
      </c>
      <c r="G3087" t="s">
        <v>5295</v>
      </c>
      <c r="H3087" t="s">
        <v>53</v>
      </c>
      <c r="I3087" t="s">
        <v>54</v>
      </c>
      <c r="J3087" t="s">
        <v>211</v>
      </c>
      <c r="K3087" t="s">
        <v>131</v>
      </c>
      <c r="L3087">
        <v>77070</v>
      </c>
      <c r="M3087" t="s">
        <v>132</v>
      </c>
      <c r="N3087" t="s">
        <v>2597</v>
      </c>
      <c r="O3087" t="s">
        <v>98</v>
      </c>
      <c r="P3087" t="s">
        <v>188</v>
      </c>
      <c r="Q3087" t="s">
        <v>2598</v>
      </c>
      <c r="R3087" s="19">
        <v>127.98399999999999</v>
      </c>
      <c r="S3087" s="17">
        <v>2</v>
      </c>
      <c r="T3087" s="20">
        <v>0.2</v>
      </c>
      <c r="U3087" s="19">
        <v>15.997999999999999</v>
      </c>
      <c r="V3087" s="20">
        <f t="shared" si="240"/>
        <v>0.125</v>
      </c>
      <c r="W3087" s="17">
        <f t="shared" si="241"/>
        <v>2017</v>
      </c>
      <c r="X3087" t="str">
        <f t="shared" si="242"/>
        <v>Feb-2017</v>
      </c>
      <c r="Y3087" s="17">
        <f t="shared" si="243"/>
        <v>5</v>
      </c>
      <c r="Z3087" t="str">
        <f t="shared" si="244"/>
        <v>11-20%</v>
      </c>
      <c r="AA3087" s="17">
        <f>IF(COUNTIF($B$2:B3087,B3087)=1,1,0)</f>
        <v>0</v>
      </c>
      <c r="AB3087" s="17">
        <f>IF(COUNTIF($F$2:F3087,F3087)=1,1,0)</f>
        <v>0</v>
      </c>
    </row>
    <row r="3088" spans="1:28" x14ac:dyDescent="0.2">
      <c r="A3088" s="17">
        <v>3087</v>
      </c>
      <c r="B3088" t="s">
        <v>6334</v>
      </c>
      <c r="C3088" s="18">
        <v>42775</v>
      </c>
      <c r="D3088" s="18">
        <v>42780</v>
      </c>
      <c r="E3088" t="s">
        <v>77</v>
      </c>
      <c r="F3088" t="s">
        <v>5294</v>
      </c>
      <c r="G3088" t="s">
        <v>5295</v>
      </c>
      <c r="H3088" t="s">
        <v>53</v>
      </c>
      <c r="I3088" t="s">
        <v>54</v>
      </c>
      <c r="J3088" t="s">
        <v>211</v>
      </c>
      <c r="K3088" t="s">
        <v>131</v>
      </c>
      <c r="L3088">
        <v>77070</v>
      </c>
      <c r="M3088" t="s">
        <v>132</v>
      </c>
      <c r="N3088" t="s">
        <v>6226</v>
      </c>
      <c r="O3088" t="s">
        <v>59</v>
      </c>
      <c r="P3088" t="s">
        <v>92</v>
      </c>
      <c r="Q3088" t="s">
        <v>6227</v>
      </c>
      <c r="R3088" s="19">
        <v>3.984</v>
      </c>
      <c r="S3088" s="17">
        <v>2</v>
      </c>
      <c r="T3088" s="20">
        <v>0.6</v>
      </c>
      <c r="U3088" s="19">
        <v>-2.6892</v>
      </c>
      <c r="V3088" s="20">
        <f t="shared" si="240"/>
        <v>-0.67500000000000004</v>
      </c>
      <c r="W3088" s="17">
        <f t="shared" si="241"/>
        <v>2017</v>
      </c>
      <c r="X3088" t="str">
        <f t="shared" si="242"/>
        <v>Feb-2017</v>
      </c>
      <c r="Y3088" s="17">
        <f t="shared" si="243"/>
        <v>5</v>
      </c>
      <c r="Z3088" t="str">
        <f t="shared" si="244"/>
        <v>Over 50%</v>
      </c>
      <c r="AA3088" s="17">
        <f>IF(COUNTIF($B$2:B3088,B3088)=1,1,0)</f>
        <v>0</v>
      </c>
      <c r="AB3088" s="17">
        <f>IF(COUNTIF($F$2:F3088,F3088)=1,1,0)</f>
        <v>0</v>
      </c>
    </row>
    <row r="3089" spans="1:28" x14ac:dyDescent="0.2">
      <c r="A3089" s="17">
        <v>3088</v>
      </c>
      <c r="B3089" t="s">
        <v>6334</v>
      </c>
      <c r="C3089" s="18">
        <v>42775</v>
      </c>
      <c r="D3089" s="18">
        <v>42780</v>
      </c>
      <c r="E3089" t="s">
        <v>77</v>
      </c>
      <c r="F3089" t="s">
        <v>5294</v>
      </c>
      <c r="G3089" t="s">
        <v>5295</v>
      </c>
      <c r="H3089" t="s">
        <v>53</v>
      </c>
      <c r="I3089" t="s">
        <v>54</v>
      </c>
      <c r="J3089" t="s">
        <v>211</v>
      </c>
      <c r="K3089" t="s">
        <v>131</v>
      </c>
      <c r="L3089">
        <v>77070</v>
      </c>
      <c r="M3089" t="s">
        <v>132</v>
      </c>
      <c r="N3089" t="s">
        <v>3133</v>
      </c>
      <c r="O3089" t="s">
        <v>73</v>
      </c>
      <c r="P3089" t="s">
        <v>105</v>
      </c>
      <c r="Q3089" t="s">
        <v>3134</v>
      </c>
      <c r="R3089" s="19">
        <v>12.992000000000001</v>
      </c>
      <c r="S3089" s="17">
        <v>2</v>
      </c>
      <c r="T3089" s="20">
        <v>0.8</v>
      </c>
      <c r="U3089" s="19">
        <v>-32.479999999999997</v>
      </c>
      <c r="V3089" s="20">
        <f t="shared" si="240"/>
        <v>-2.4999999999999996</v>
      </c>
      <c r="W3089" s="17">
        <f t="shared" si="241"/>
        <v>2017</v>
      </c>
      <c r="X3089" t="str">
        <f t="shared" si="242"/>
        <v>Feb-2017</v>
      </c>
      <c r="Y3089" s="17">
        <f t="shared" si="243"/>
        <v>5</v>
      </c>
      <c r="Z3089" t="str">
        <f t="shared" si="244"/>
        <v>Over 50%</v>
      </c>
      <c r="AA3089" s="17">
        <f>IF(COUNTIF($B$2:B3089,B3089)=1,1,0)</f>
        <v>0</v>
      </c>
      <c r="AB3089" s="17">
        <f>IF(COUNTIF($F$2:F3089,F3089)=1,1,0)</f>
        <v>0</v>
      </c>
    </row>
    <row r="3090" spans="1:28" x14ac:dyDescent="0.2">
      <c r="A3090" s="17">
        <v>3089</v>
      </c>
      <c r="B3090" t="s">
        <v>6335</v>
      </c>
      <c r="C3090" s="18">
        <v>42825</v>
      </c>
      <c r="D3090" s="18">
        <v>42827</v>
      </c>
      <c r="E3090" t="s">
        <v>50</v>
      </c>
      <c r="F3090" t="s">
        <v>5638</v>
      </c>
      <c r="G3090" t="s">
        <v>5639</v>
      </c>
      <c r="H3090" t="s">
        <v>129</v>
      </c>
      <c r="I3090" t="s">
        <v>54</v>
      </c>
      <c r="J3090" t="s">
        <v>55</v>
      </c>
      <c r="K3090" t="s">
        <v>56</v>
      </c>
      <c r="L3090">
        <v>42420</v>
      </c>
      <c r="M3090" t="s">
        <v>57</v>
      </c>
      <c r="N3090" t="s">
        <v>4517</v>
      </c>
      <c r="O3090" t="s">
        <v>59</v>
      </c>
      <c r="P3090" t="s">
        <v>92</v>
      </c>
      <c r="Q3090" t="s">
        <v>4518</v>
      </c>
      <c r="R3090" s="19">
        <v>61</v>
      </c>
      <c r="S3090" s="17">
        <v>5</v>
      </c>
      <c r="T3090" s="20">
        <v>0</v>
      </c>
      <c r="U3090" s="19">
        <v>25.62</v>
      </c>
      <c r="V3090" s="20">
        <f t="shared" si="240"/>
        <v>0.42000000000000004</v>
      </c>
      <c r="W3090" s="17">
        <f t="shared" si="241"/>
        <v>2017</v>
      </c>
      <c r="X3090" t="str">
        <f t="shared" si="242"/>
        <v>Mar-2017</v>
      </c>
      <c r="Y3090" s="17">
        <f t="shared" si="243"/>
        <v>2</v>
      </c>
      <c r="Z3090" t="str">
        <f t="shared" si="244"/>
        <v>0% (No Discount)</v>
      </c>
      <c r="AA3090" s="17">
        <f>IF(COUNTIF($B$2:B3090,B3090)=1,1,0)</f>
        <v>1</v>
      </c>
      <c r="AB3090" s="17">
        <f>IF(COUNTIF($F$2:F3090,F3090)=1,1,0)</f>
        <v>0</v>
      </c>
    </row>
    <row r="3091" spans="1:28" x14ac:dyDescent="0.2">
      <c r="A3091" s="17">
        <v>3090</v>
      </c>
      <c r="B3091" t="s">
        <v>6335</v>
      </c>
      <c r="C3091" s="18">
        <v>42825</v>
      </c>
      <c r="D3091" s="18">
        <v>42827</v>
      </c>
      <c r="E3091" t="s">
        <v>50</v>
      </c>
      <c r="F3091" t="s">
        <v>5638</v>
      </c>
      <c r="G3091" t="s">
        <v>5639</v>
      </c>
      <c r="H3091" t="s">
        <v>129</v>
      </c>
      <c r="I3091" t="s">
        <v>54</v>
      </c>
      <c r="J3091" t="s">
        <v>55</v>
      </c>
      <c r="K3091" t="s">
        <v>56</v>
      </c>
      <c r="L3091">
        <v>42420</v>
      </c>
      <c r="M3091" t="s">
        <v>57</v>
      </c>
      <c r="N3091" t="s">
        <v>6336</v>
      </c>
      <c r="O3091" t="s">
        <v>98</v>
      </c>
      <c r="P3091" t="s">
        <v>99</v>
      </c>
      <c r="Q3091" t="s">
        <v>6337</v>
      </c>
      <c r="R3091" s="19">
        <v>671.93</v>
      </c>
      <c r="S3091" s="17">
        <v>7</v>
      </c>
      <c r="T3091" s="20">
        <v>0</v>
      </c>
      <c r="U3091" s="19">
        <v>188.1404</v>
      </c>
      <c r="V3091" s="20">
        <f t="shared" si="240"/>
        <v>0.28000000000000003</v>
      </c>
      <c r="W3091" s="17">
        <f t="shared" si="241"/>
        <v>2017</v>
      </c>
      <c r="X3091" t="str">
        <f t="shared" si="242"/>
        <v>Mar-2017</v>
      </c>
      <c r="Y3091" s="17">
        <f t="shared" si="243"/>
        <v>2</v>
      </c>
      <c r="Z3091" t="str">
        <f t="shared" si="244"/>
        <v>0% (No Discount)</v>
      </c>
      <c r="AA3091" s="17">
        <f>IF(COUNTIF($B$2:B3091,B3091)=1,1,0)</f>
        <v>0</v>
      </c>
      <c r="AB3091" s="17">
        <f>IF(COUNTIF($F$2:F3091,F3091)=1,1,0)</f>
        <v>0</v>
      </c>
    </row>
    <row r="3092" spans="1:28" x14ac:dyDescent="0.2">
      <c r="A3092" s="17">
        <v>3091</v>
      </c>
      <c r="B3092" t="s">
        <v>6338</v>
      </c>
      <c r="C3092" s="18">
        <v>42432</v>
      </c>
      <c r="D3092" s="18">
        <v>42437</v>
      </c>
      <c r="E3092" t="s">
        <v>77</v>
      </c>
      <c r="F3092" t="s">
        <v>89</v>
      </c>
      <c r="G3092" t="s">
        <v>90</v>
      </c>
      <c r="H3092" t="s">
        <v>53</v>
      </c>
      <c r="I3092" t="s">
        <v>54</v>
      </c>
      <c r="J3092" t="s">
        <v>634</v>
      </c>
      <c r="K3092" t="s">
        <v>272</v>
      </c>
      <c r="L3092">
        <v>19711</v>
      </c>
      <c r="M3092" t="s">
        <v>175</v>
      </c>
      <c r="N3092" t="s">
        <v>2629</v>
      </c>
      <c r="O3092" t="s">
        <v>73</v>
      </c>
      <c r="P3092" t="s">
        <v>102</v>
      </c>
      <c r="Q3092" t="s">
        <v>2630</v>
      </c>
      <c r="R3092" s="19">
        <v>447.86</v>
      </c>
      <c r="S3092" s="17">
        <v>7</v>
      </c>
      <c r="T3092" s="20">
        <v>0</v>
      </c>
      <c r="U3092" s="19">
        <v>219.45140000000001</v>
      </c>
      <c r="V3092" s="20">
        <f t="shared" si="240"/>
        <v>0.49</v>
      </c>
      <c r="W3092" s="17">
        <f t="shared" si="241"/>
        <v>2016</v>
      </c>
      <c r="X3092" t="str">
        <f t="shared" si="242"/>
        <v>Mar-2016</v>
      </c>
      <c r="Y3092" s="17">
        <f t="shared" si="243"/>
        <v>5</v>
      </c>
      <c r="Z3092" t="str">
        <f t="shared" si="244"/>
        <v>0% (No Discount)</v>
      </c>
      <c r="AA3092" s="17">
        <f>IF(COUNTIF($B$2:B3092,B3092)=1,1,0)</f>
        <v>1</v>
      </c>
      <c r="AB3092" s="17">
        <f>IF(COUNTIF($F$2:F3092,F3092)=1,1,0)</f>
        <v>0</v>
      </c>
    </row>
    <row r="3093" spans="1:28" x14ac:dyDescent="0.2">
      <c r="A3093" s="17">
        <v>3092</v>
      </c>
      <c r="B3093" t="s">
        <v>6338</v>
      </c>
      <c r="C3093" s="18">
        <v>42432</v>
      </c>
      <c r="D3093" s="18">
        <v>42437</v>
      </c>
      <c r="E3093" t="s">
        <v>77</v>
      </c>
      <c r="F3093" t="s">
        <v>89</v>
      </c>
      <c r="G3093" t="s">
        <v>90</v>
      </c>
      <c r="H3093" t="s">
        <v>53</v>
      </c>
      <c r="I3093" t="s">
        <v>54</v>
      </c>
      <c r="J3093" t="s">
        <v>634</v>
      </c>
      <c r="K3093" t="s">
        <v>272</v>
      </c>
      <c r="L3093">
        <v>19711</v>
      </c>
      <c r="M3093" t="s">
        <v>175</v>
      </c>
      <c r="N3093" t="s">
        <v>2617</v>
      </c>
      <c r="O3093" t="s">
        <v>98</v>
      </c>
      <c r="P3093" t="s">
        <v>99</v>
      </c>
      <c r="Q3093" t="s">
        <v>2618</v>
      </c>
      <c r="R3093" s="19">
        <v>479.95</v>
      </c>
      <c r="S3093" s="17">
        <v>5</v>
      </c>
      <c r="T3093" s="20">
        <v>0</v>
      </c>
      <c r="U3093" s="19">
        <v>129.5865</v>
      </c>
      <c r="V3093" s="20">
        <f t="shared" si="240"/>
        <v>0.27</v>
      </c>
      <c r="W3093" s="17">
        <f t="shared" si="241"/>
        <v>2016</v>
      </c>
      <c r="X3093" t="str">
        <f t="shared" si="242"/>
        <v>Mar-2016</v>
      </c>
      <c r="Y3093" s="17">
        <f t="shared" si="243"/>
        <v>5</v>
      </c>
      <c r="Z3093" t="str">
        <f t="shared" si="244"/>
        <v>0% (No Discount)</v>
      </c>
      <c r="AA3093" s="17">
        <f>IF(COUNTIF($B$2:B3093,B3093)=1,1,0)</f>
        <v>0</v>
      </c>
      <c r="AB3093" s="17">
        <f>IF(COUNTIF($F$2:F3093,F3093)=1,1,0)</f>
        <v>0</v>
      </c>
    </row>
    <row r="3094" spans="1:28" x14ac:dyDescent="0.2">
      <c r="A3094" s="17">
        <v>3093</v>
      </c>
      <c r="B3094" t="s">
        <v>6338</v>
      </c>
      <c r="C3094" s="18">
        <v>42432</v>
      </c>
      <c r="D3094" s="18">
        <v>42437</v>
      </c>
      <c r="E3094" t="s">
        <v>77</v>
      </c>
      <c r="F3094" t="s">
        <v>89</v>
      </c>
      <c r="G3094" t="s">
        <v>90</v>
      </c>
      <c r="H3094" t="s">
        <v>53</v>
      </c>
      <c r="I3094" t="s">
        <v>54</v>
      </c>
      <c r="J3094" t="s">
        <v>634</v>
      </c>
      <c r="K3094" t="s">
        <v>272</v>
      </c>
      <c r="L3094">
        <v>19711</v>
      </c>
      <c r="M3094" t="s">
        <v>175</v>
      </c>
      <c r="N3094" t="s">
        <v>6339</v>
      </c>
      <c r="O3094" t="s">
        <v>73</v>
      </c>
      <c r="P3094" t="s">
        <v>117</v>
      </c>
      <c r="Q3094" t="s">
        <v>6340</v>
      </c>
      <c r="R3094" s="19">
        <v>166.44</v>
      </c>
      <c r="S3094" s="17">
        <v>3</v>
      </c>
      <c r="T3094" s="20">
        <v>0</v>
      </c>
      <c r="U3094" s="19">
        <v>79.891199999999998</v>
      </c>
      <c r="V3094" s="20">
        <f t="shared" si="240"/>
        <v>0.48</v>
      </c>
      <c r="W3094" s="17">
        <f t="shared" si="241"/>
        <v>2016</v>
      </c>
      <c r="X3094" t="str">
        <f t="shared" si="242"/>
        <v>Mar-2016</v>
      </c>
      <c r="Y3094" s="17">
        <f t="shared" si="243"/>
        <v>5</v>
      </c>
      <c r="Z3094" t="str">
        <f t="shared" si="244"/>
        <v>0% (No Discount)</v>
      </c>
      <c r="AA3094" s="17">
        <f>IF(COUNTIF($B$2:B3094,B3094)=1,1,0)</f>
        <v>0</v>
      </c>
      <c r="AB3094" s="17">
        <f>IF(COUNTIF($F$2:F3094,F3094)=1,1,0)</f>
        <v>0</v>
      </c>
    </row>
    <row r="3095" spans="1:28" x14ac:dyDescent="0.2">
      <c r="A3095" s="17">
        <v>3094</v>
      </c>
      <c r="B3095" t="s">
        <v>6341</v>
      </c>
      <c r="C3095" s="18">
        <v>42239</v>
      </c>
      <c r="D3095" s="18">
        <v>42239</v>
      </c>
      <c r="E3095" t="s">
        <v>1320</v>
      </c>
      <c r="F3095" t="s">
        <v>1272</v>
      </c>
      <c r="G3095" t="s">
        <v>1273</v>
      </c>
      <c r="H3095" t="s">
        <v>53</v>
      </c>
      <c r="I3095" t="s">
        <v>54</v>
      </c>
      <c r="J3095" t="s">
        <v>6342</v>
      </c>
      <c r="K3095" t="s">
        <v>238</v>
      </c>
      <c r="L3095">
        <v>60440</v>
      </c>
      <c r="M3095" t="s">
        <v>132</v>
      </c>
      <c r="N3095" t="s">
        <v>2205</v>
      </c>
      <c r="O3095" t="s">
        <v>73</v>
      </c>
      <c r="P3095" t="s">
        <v>606</v>
      </c>
      <c r="Q3095" t="s">
        <v>2206</v>
      </c>
      <c r="R3095" s="19">
        <v>31.68</v>
      </c>
      <c r="S3095" s="17">
        <v>4</v>
      </c>
      <c r="T3095" s="20">
        <v>0.2</v>
      </c>
      <c r="U3095" s="19">
        <v>2.7719999999999998</v>
      </c>
      <c r="V3095" s="20">
        <f t="shared" si="240"/>
        <v>8.7499999999999994E-2</v>
      </c>
      <c r="W3095" s="17">
        <f t="shared" si="241"/>
        <v>2015</v>
      </c>
      <c r="X3095" t="str">
        <f t="shared" si="242"/>
        <v>Aug-2015</v>
      </c>
      <c r="Y3095" s="17">
        <f t="shared" si="243"/>
        <v>0</v>
      </c>
      <c r="Z3095" t="str">
        <f t="shared" si="244"/>
        <v>11-20%</v>
      </c>
      <c r="AA3095" s="17">
        <f>IF(COUNTIF($B$2:B3095,B3095)=1,1,0)</f>
        <v>1</v>
      </c>
      <c r="AB3095" s="17">
        <f>IF(COUNTIF($F$2:F3095,F3095)=1,1,0)</f>
        <v>0</v>
      </c>
    </row>
    <row r="3096" spans="1:28" x14ac:dyDescent="0.2">
      <c r="A3096" s="17">
        <v>3095</v>
      </c>
      <c r="B3096" t="s">
        <v>6341</v>
      </c>
      <c r="C3096" s="18">
        <v>42239</v>
      </c>
      <c r="D3096" s="18">
        <v>42239</v>
      </c>
      <c r="E3096" t="s">
        <v>1320</v>
      </c>
      <c r="F3096" t="s">
        <v>1272</v>
      </c>
      <c r="G3096" t="s">
        <v>1273</v>
      </c>
      <c r="H3096" t="s">
        <v>53</v>
      </c>
      <c r="I3096" t="s">
        <v>54</v>
      </c>
      <c r="J3096" t="s">
        <v>6342</v>
      </c>
      <c r="K3096" t="s">
        <v>238</v>
      </c>
      <c r="L3096">
        <v>60440</v>
      </c>
      <c r="M3096" t="s">
        <v>132</v>
      </c>
      <c r="N3096" t="s">
        <v>4615</v>
      </c>
      <c r="O3096" t="s">
        <v>73</v>
      </c>
      <c r="P3096" t="s">
        <v>117</v>
      </c>
      <c r="Q3096" t="s">
        <v>4616</v>
      </c>
      <c r="R3096" s="19">
        <v>10.368</v>
      </c>
      <c r="S3096" s="17">
        <v>2</v>
      </c>
      <c r="T3096" s="20">
        <v>0.2</v>
      </c>
      <c r="U3096" s="19">
        <v>3.6288</v>
      </c>
      <c r="V3096" s="20">
        <f t="shared" si="240"/>
        <v>0.35</v>
      </c>
      <c r="W3096" s="17">
        <f t="shared" si="241"/>
        <v>2015</v>
      </c>
      <c r="X3096" t="str">
        <f t="shared" si="242"/>
        <v>Aug-2015</v>
      </c>
      <c r="Y3096" s="17">
        <f t="shared" si="243"/>
        <v>0</v>
      </c>
      <c r="Z3096" t="str">
        <f t="shared" si="244"/>
        <v>11-20%</v>
      </c>
      <c r="AA3096" s="17">
        <f>IF(COUNTIF($B$2:B3096,B3096)=1,1,0)</f>
        <v>0</v>
      </c>
      <c r="AB3096" s="17">
        <f>IF(COUNTIF($F$2:F3096,F3096)=1,1,0)</f>
        <v>0</v>
      </c>
    </row>
    <row r="3097" spans="1:28" x14ac:dyDescent="0.2">
      <c r="A3097" s="17">
        <v>3096</v>
      </c>
      <c r="B3097" t="s">
        <v>6341</v>
      </c>
      <c r="C3097" s="18">
        <v>42239</v>
      </c>
      <c r="D3097" s="18">
        <v>42239</v>
      </c>
      <c r="E3097" t="s">
        <v>1320</v>
      </c>
      <c r="F3097" t="s">
        <v>1272</v>
      </c>
      <c r="G3097" t="s">
        <v>1273</v>
      </c>
      <c r="H3097" t="s">
        <v>53</v>
      </c>
      <c r="I3097" t="s">
        <v>54</v>
      </c>
      <c r="J3097" t="s">
        <v>6342</v>
      </c>
      <c r="K3097" t="s">
        <v>238</v>
      </c>
      <c r="L3097">
        <v>60440</v>
      </c>
      <c r="M3097" t="s">
        <v>132</v>
      </c>
      <c r="N3097" t="s">
        <v>4025</v>
      </c>
      <c r="O3097" t="s">
        <v>73</v>
      </c>
      <c r="P3097" t="s">
        <v>296</v>
      </c>
      <c r="Q3097" t="s">
        <v>590</v>
      </c>
      <c r="R3097" s="19">
        <v>12.032</v>
      </c>
      <c r="S3097" s="17">
        <v>8</v>
      </c>
      <c r="T3097" s="20">
        <v>0.2</v>
      </c>
      <c r="U3097" s="19">
        <v>2.2559999999999998</v>
      </c>
      <c r="V3097" s="20">
        <f t="shared" si="240"/>
        <v>0.18749999999999997</v>
      </c>
      <c r="W3097" s="17">
        <f t="shared" si="241"/>
        <v>2015</v>
      </c>
      <c r="X3097" t="str">
        <f t="shared" si="242"/>
        <v>Aug-2015</v>
      </c>
      <c r="Y3097" s="17">
        <f t="shared" si="243"/>
        <v>0</v>
      </c>
      <c r="Z3097" t="str">
        <f t="shared" si="244"/>
        <v>11-20%</v>
      </c>
      <c r="AA3097" s="17">
        <f>IF(COUNTIF($B$2:B3097,B3097)=1,1,0)</f>
        <v>0</v>
      </c>
      <c r="AB3097" s="17">
        <f>IF(COUNTIF($F$2:F3097,F3097)=1,1,0)</f>
        <v>0</v>
      </c>
    </row>
    <row r="3098" spans="1:28" x14ac:dyDescent="0.2">
      <c r="A3098" s="17">
        <v>3097</v>
      </c>
      <c r="B3098" t="s">
        <v>6341</v>
      </c>
      <c r="C3098" s="18">
        <v>42239</v>
      </c>
      <c r="D3098" s="18">
        <v>42239</v>
      </c>
      <c r="E3098" t="s">
        <v>1320</v>
      </c>
      <c r="F3098" t="s">
        <v>1272</v>
      </c>
      <c r="G3098" t="s">
        <v>1273</v>
      </c>
      <c r="H3098" t="s">
        <v>53</v>
      </c>
      <c r="I3098" t="s">
        <v>54</v>
      </c>
      <c r="J3098" t="s">
        <v>6342</v>
      </c>
      <c r="K3098" t="s">
        <v>238</v>
      </c>
      <c r="L3098">
        <v>60440</v>
      </c>
      <c r="M3098" t="s">
        <v>132</v>
      </c>
      <c r="N3098" t="s">
        <v>1362</v>
      </c>
      <c r="O3098" t="s">
        <v>73</v>
      </c>
      <c r="P3098" t="s">
        <v>105</v>
      </c>
      <c r="Q3098" t="s">
        <v>1363</v>
      </c>
      <c r="R3098" s="19">
        <v>5.7679999999999998</v>
      </c>
      <c r="S3098" s="17">
        <v>2</v>
      </c>
      <c r="T3098" s="20">
        <v>0.8</v>
      </c>
      <c r="U3098" s="19">
        <v>-13.5548</v>
      </c>
      <c r="V3098" s="20">
        <f t="shared" si="240"/>
        <v>-2.35</v>
      </c>
      <c r="W3098" s="17">
        <f t="shared" si="241"/>
        <v>2015</v>
      </c>
      <c r="X3098" t="str">
        <f t="shared" si="242"/>
        <v>Aug-2015</v>
      </c>
      <c r="Y3098" s="17">
        <f t="shared" si="243"/>
        <v>0</v>
      </c>
      <c r="Z3098" t="str">
        <f t="shared" si="244"/>
        <v>Over 50%</v>
      </c>
      <c r="AA3098" s="17">
        <f>IF(COUNTIF($B$2:B3098,B3098)=1,1,0)</f>
        <v>0</v>
      </c>
      <c r="AB3098" s="17">
        <f>IF(COUNTIF($F$2:F3098,F3098)=1,1,0)</f>
        <v>0</v>
      </c>
    </row>
    <row r="3099" spans="1:28" x14ac:dyDescent="0.2">
      <c r="A3099" s="17">
        <v>3098</v>
      </c>
      <c r="B3099" t="s">
        <v>6343</v>
      </c>
      <c r="C3099" s="18">
        <v>42852</v>
      </c>
      <c r="D3099" s="18">
        <v>42856</v>
      </c>
      <c r="E3099" t="s">
        <v>77</v>
      </c>
      <c r="F3099" t="s">
        <v>508</v>
      </c>
      <c r="G3099" t="s">
        <v>509</v>
      </c>
      <c r="H3099" t="s">
        <v>68</v>
      </c>
      <c r="I3099" t="s">
        <v>54</v>
      </c>
      <c r="J3099" t="s">
        <v>130</v>
      </c>
      <c r="K3099" t="s">
        <v>131</v>
      </c>
      <c r="L3099">
        <v>76106</v>
      </c>
      <c r="M3099" t="s">
        <v>132</v>
      </c>
      <c r="N3099" t="s">
        <v>1305</v>
      </c>
      <c r="O3099" t="s">
        <v>73</v>
      </c>
      <c r="P3099" t="s">
        <v>74</v>
      </c>
      <c r="Q3099" t="s">
        <v>1306</v>
      </c>
      <c r="R3099" s="19">
        <v>33.119999999999997</v>
      </c>
      <c r="S3099" s="17">
        <v>4</v>
      </c>
      <c r="T3099" s="20">
        <v>0.2</v>
      </c>
      <c r="U3099" s="19">
        <v>11.592000000000001</v>
      </c>
      <c r="V3099" s="20">
        <f t="shared" si="240"/>
        <v>0.35000000000000003</v>
      </c>
      <c r="W3099" s="17">
        <f t="shared" si="241"/>
        <v>2017</v>
      </c>
      <c r="X3099" t="str">
        <f t="shared" si="242"/>
        <v>Apr-2017</v>
      </c>
      <c r="Y3099" s="17">
        <f t="shared" si="243"/>
        <v>4</v>
      </c>
      <c r="Z3099" t="str">
        <f t="shared" si="244"/>
        <v>11-20%</v>
      </c>
      <c r="AA3099" s="17">
        <f>IF(COUNTIF($B$2:B3099,B3099)=1,1,0)</f>
        <v>1</v>
      </c>
      <c r="AB3099" s="17">
        <f>IF(COUNTIF($F$2:F3099,F3099)=1,1,0)</f>
        <v>0</v>
      </c>
    </row>
    <row r="3100" spans="1:28" x14ac:dyDescent="0.2">
      <c r="A3100" s="17">
        <v>3099</v>
      </c>
      <c r="B3100" t="s">
        <v>6343</v>
      </c>
      <c r="C3100" s="18">
        <v>42852</v>
      </c>
      <c r="D3100" s="18">
        <v>42856</v>
      </c>
      <c r="E3100" t="s">
        <v>77</v>
      </c>
      <c r="F3100" t="s">
        <v>508</v>
      </c>
      <c r="G3100" t="s">
        <v>509</v>
      </c>
      <c r="H3100" t="s">
        <v>68</v>
      </c>
      <c r="I3100" t="s">
        <v>54</v>
      </c>
      <c r="J3100" t="s">
        <v>130</v>
      </c>
      <c r="K3100" t="s">
        <v>131</v>
      </c>
      <c r="L3100">
        <v>76106</v>
      </c>
      <c r="M3100" t="s">
        <v>132</v>
      </c>
      <c r="N3100" t="s">
        <v>1290</v>
      </c>
      <c r="O3100" t="s">
        <v>59</v>
      </c>
      <c r="P3100" t="s">
        <v>60</v>
      </c>
      <c r="Q3100" t="s">
        <v>1291</v>
      </c>
      <c r="R3100" s="19">
        <v>220.26560000000001</v>
      </c>
      <c r="S3100" s="17">
        <v>4</v>
      </c>
      <c r="T3100" s="20">
        <v>0.32</v>
      </c>
      <c r="U3100" s="19">
        <v>-42.1096</v>
      </c>
      <c r="V3100" s="20">
        <f t="shared" si="240"/>
        <v>-0.19117647058823528</v>
      </c>
      <c r="W3100" s="17">
        <f t="shared" si="241"/>
        <v>2017</v>
      </c>
      <c r="X3100" t="str">
        <f t="shared" si="242"/>
        <v>Apr-2017</v>
      </c>
      <c r="Y3100" s="17">
        <f t="shared" si="243"/>
        <v>4</v>
      </c>
      <c r="Z3100" t="str">
        <f t="shared" si="244"/>
        <v>31-40%</v>
      </c>
      <c r="AA3100" s="17">
        <f>IF(COUNTIF($B$2:B3100,B3100)=1,1,0)</f>
        <v>0</v>
      </c>
      <c r="AB3100" s="17">
        <f>IF(COUNTIF($F$2:F3100,F3100)=1,1,0)</f>
        <v>0</v>
      </c>
    </row>
    <row r="3101" spans="1:28" x14ac:dyDescent="0.2">
      <c r="A3101" s="17">
        <v>3100</v>
      </c>
      <c r="B3101" t="s">
        <v>6344</v>
      </c>
      <c r="C3101" s="18">
        <v>42839</v>
      </c>
      <c r="D3101" s="18">
        <v>42844</v>
      </c>
      <c r="E3101" t="s">
        <v>77</v>
      </c>
      <c r="F3101" t="s">
        <v>3294</v>
      </c>
      <c r="G3101" t="s">
        <v>3295</v>
      </c>
      <c r="H3101" t="s">
        <v>53</v>
      </c>
      <c r="I3101" t="s">
        <v>54</v>
      </c>
      <c r="J3101" t="s">
        <v>293</v>
      </c>
      <c r="K3101" t="s">
        <v>294</v>
      </c>
      <c r="L3101">
        <v>10024</v>
      </c>
      <c r="M3101" t="s">
        <v>175</v>
      </c>
      <c r="N3101" t="s">
        <v>5656</v>
      </c>
      <c r="O3101" t="s">
        <v>73</v>
      </c>
      <c r="P3101" t="s">
        <v>102</v>
      </c>
      <c r="Q3101" t="s">
        <v>1249</v>
      </c>
      <c r="R3101" s="19">
        <v>10.776</v>
      </c>
      <c r="S3101" s="17">
        <v>3</v>
      </c>
      <c r="T3101" s="20">
        <v>0.2</v>
      </c>
      <c r="U3101" s="19">
        <v>3.5022000000000002</v>
      </c>
      <c r="V3101" s="20">
        <f t="shared" si="240"/>
        <v>0.32500000000000001</v>
      </c>
      <c r="W3101" s="17">
        <f t="shared" si="241"/>
        <v>2017</v>
      </c>
      <c r="X3101" t="str">
        <f t="shared" si="242"/>
        <v>Apr-2017</v>
      </c>
      <c r="Y3101" s="17">
        <f t="shared" si="243"/>
        <v>5</v>
      </c>
      <c r="Z3101" t="str">
        <f t="shared" si="244"/>
        <v>11-20%</v>
      </c>
      <c r="AA3101" s="17">
        <f>IF(COUNTIF($B$2:B3101,B3101)=1,1,0)</f>
        <v>1</v>
      </c>
      <c r="AB3101" s="17">
        <f>IF(COUNTIF($F$2:F3101,F3101)=1,1,0)</f>
        <v>0</v>
      </c>
    </row>
    <row r="3102" spans="1:28" x14ac:dyDescent="0.2">
      <c r="A3102" s="17">
        <v>3101</v>
      </c>
      <c r="B3102" t="s">
        <v>6344</v>
      </c>
      <c r="C3102" s="18">
        <v>42839</v>
      </c>
      <c r="D3102" s="18">
        <v>42844</v>
      </c>
      <c r="E3102" t="s">
        <v>77</v>
      </c>
      <c r="F3102" t="s">
        <v>3294</v>
      </c>
      <c r="G3102" t="s">
        <v>3295</v>
      </c>
      <c r="H3102" t="s">
        <v>53</v>
      </c>
      <c r="I3102" t="s">
        <v>54</v>
      </c>
      <c r="J3102" t="s">
        <v>293</v>
      </c>
      <c r="K3102" t="s">
        <v>294</v>
      </c>
      <c r="L3102">
        <v>10024</v>
      </c>
      <c r="M3102" t="s">
        <v>175</v>
      </c>
      <c r="N3102" t="s">
        <v>2816</v>
      </c>
      <c r="O3102" t="s">
        <v>59</v>
      </c>
      <c r="P3102" t="s">
        <v>60</v>
      </c>
      <c r="Q3102" t="s">
        <v>2817</v>
      </c>
      <c r="R3102" s="19">
        <v>242.352</v>
      </c>
      <c r="S3102" s="17">
        <v>3</v>
      </c>
      <c r="T3102" s="20">
        <v>0.2</v>
      </c>
      <c r="U3102" s="19">
        <v>9.0882000000000005</v>
      </c>
      <c r="V3102" s="20">
        <f t="shared" si="240"/>
        <v>3.7499999999999999E-2</v>
      </c>
      <c r="W3102" s="17">
        <f t="shared" si="241"/>
        <v>2017</v>
      </c>
      <c r="X3102" t="str">
        <f t="shared" si="242"/>
        <v>Apr-2017</v>
      </c>
      <c r="Y3102" s="17">
        <f t="shared" si="243"/>
        <v>5</v>
      </c>
      <c r="Z3102" t="str">
        <f t="shared" si="244"/>
        <v>11-20%</v>
      </c>
      <c r="AA3102" s="17">
        <f>IF(COUNTIF($B$2:B3102,B3102)=1,1,0)</f>
        <v>0</v>
      </c>
      <c r="AB3102" s="17">
        <f>IF(COUNTIF($F$2:F3102,F3102)=1,1,0)</f>
        <v>0</v>
      </c>
    </row>
    <row r="3103" spans="1:28" x14ac:dyDescent="0.2">
      <c r="A3103" s="17">
        <v>3102</v>
      </c>
      <c r="B3103" t="s">
        <v>6345</v>
      </c>
      <c r="C3103" s="18">
        <v>43091</v>
      </c>
      <c r="D3103" s="18">
        <v>43096</v>
      </c>
      <c r="E3103" t="s">
        <v>50</v>
      </c>
      <c r="F3103" t="s">
        <v>6346</v>
      </c>
      <c r="G3103" t="s">
        <v>6347</v>
      </c>
      <c r="H3103" t="s">
        <v>68</v>
      </c>
      <c r="I3103" t="s">
        <v>54</v>
      </c>
      <c r="J3103" t="s">
        <v>3613</v>
      </c>
      <c r="K3103" t="s">
        <v>1430</v>
      </c>
      <c r="L3103">
        <v>2908</v>
      </c>
      <c r="M3103" t="s">
        <v>175</v>
      </c>
      <c r="N3103" t="s">
        <v>1637</v>
      </c>
      <c r="O3103" t="s">
        <v>73</v>
      </c>
      <c r="P3103" t="s">
        <v>606</v>
      </c>
      <c r="Q3103" t="s">
        <v>1638</v>
      </c>
      <c r="R3103" s="19">
        <v>695.16</v>
      </c>
      <c r="S3103" s="17">
        <v>6</v>
      </c>
      <c r="T3103" s="20">
        <v>0</v>
      </c>
      <c r="U3103" s="19">
        <v>34.758000000000003</v>
      </c>
      <c r="V3103" s="20">
        <f t="shared" si="240"/>
        <v>0.05</v>
      </c>
      <c r="W3103" s="17">
        <f t="shared" si="241"/>
        <v>2017</v>
      </c>
      <c r="X3103" t="str">
        <f t="shared" si="242"/>
        <v>Dec-2017</v>
      </c>
      <c r="Y3103" s="17">
        <f t="shared" si="243"/>
        <v>5</v>
      </c>
      <c r="Z3103" t="str">
        <f t="shared" si="244"/>
        <v>0% (No Discount)</v>
      </c>
      <c r="AA3103" s="17">
        <f>IF(COUNTIF($B$2:B3103,B3103)=1,1,0)</f>
        <v>1</v>
      </c>
      <c r="AB3103" s="17">
        <f>IF(COUNTIF($F$2:F3103,F3103)=1,1,0)</f>
        <v>1</v>
      </c>
    </row>
    <row r="3104" spans="1:28" x14ac:dyDescent="0.2">
      <c r="A3104" s="17">
        <v>3103</v>
      </c>
      <c r="B3104" t="s">
        <v>6345</v>
      </c>
      <c r="C3104" s="18">
        <v>43091</v>
      </c>
      <c r="D3104" s="18">
        <v>43096</v>
      </c>
      <c r="E3104" t="s">
        <v>50</v>
      </c>
      <c r="F3104" t="s">
        <v>6346</v>
      </c>
      <c r="G3104" t="s">
        <v>6347</v>
      </c>
      <c r="H3104" t="s">
        <v>68</v>
      </c>
      <c r="I3104" t="s">
        <v>54</v>
      </c>
      <c r="J3104" t="s">
        <v>3613</v>
      </c>
      <c r="K3104" t="s">
        <v>1430</v>
      </c>
      <c r="L3104">
        <v>2908</v>
      </c>
      <c r="M3104" t="s">
        <v>175</v>
      </c>
      <c r="N3104" t="s">
        <v>6348</v>
      </c>
      <c r="O3104" t="s">
        <v>59</v>
      </c>
      <c r="P3104" t="s">
        <v>60</v>
      </c>
      <c r="Q3104" t="s">
        <v>6349</v>
      </c>
      <c r="R3104" s="19">
        <v>220.98</v>
      </c>
      <c r="S3104" s="17">
        <v>1</v>
      </c>
      <c r="T3104" s="20">
        <v>0</v>
      </c>
      <c r="U3104" s="19">
        <v>50.825400000000002</v>
      </c>
      <c r="V3104" s="20">
        <f t="shared" si="240"/>
        <v>0.23</v>
      </c>
      <c r="W3104" s="17">
        <f t="shared" si="241"/>
        <v>2017</v>
      </c>
      <c r="X3104" t="str">
        <f t="shared" si="242"/>
        <v>Dec-2017</v>
      </c>
      <c r="Y3104" s="17">
        <f t="shared" si="243"/>
        <v>5</v>
      </c>
      <c r="Z3104" t="str">
        <f t="shared" si="244"/>
        <v>0% (No Discount)</v>
      </c>
      <c r="AA3104" s="17">
        <f>IF(COUNTIF($B$2:B3104,B3104)=1,1,0)</f>
        <v>0</v>
      </c>
      <c r="AB3104" s="17">
        <f>IF(COUNTIF($F$2:F3104,F3104)=1,1,0)</f>
        <v>0</v>
      </c>
    </row>
    <row r="3105" spans="1:28" x14ac:dyDescent="0.2">
      <c r="A3105" s="17">
        <v>3104</v>
      </c>
      <c r="B3105" t="s">
        <v>6350</v>
      </c>
      <c r="C3105" s="18">
        <v>42712</v>
      </c>
      <c r="D3105" s="18">
        <v>42716</v>
      </c>
      <c r="E3105" t="s">
        <v>77</v>
      </c>
      <c r="F3105" t="s">
        <v>5960</v>
      </c>
      <c r="G3105" t="s">
        <v>5961</v>
      </c>
      <c r="H3105" t="s">
        <v>129</v>
      </c>
      <c r="I3105" t="s">
        <v>54</v>
      </c>
      <c r="J3105" t="s">
        <v>524</v>
      </c>
      <c r="K3105" t="s">
        <v>525</v>
      </c>
      <c r="L3105">
        <v>43229</v>
      </c>
      <c r="M3105" t="s">
        <v>175</v>
      </c>
      <c r="N3105" t="s">
        <v>6351</v>
      </c>
      <c r="O3105" t="s">
        <v>73</v>
      </c>
      <c r="P3105" t="s">
        <v>102</v>
      </c>
      <c r="Q3105" t="s">
        <v>6352</v>
      </c>
      <c r="R3105" s="19">
        <v>12.957000000000001</v>
      </c>
      <c r="S3105" s="17">
        <v>7</v>
      </c>
      <c r="T3105" s="20">
        <v>0.7</v>
      </c>
      <c r="U3105" s="19">
        <v>-9.5017999999999994</v>
      </c>
      <c r="V3105" s="20">
        <f t="shared" si="240"/>
        <v>-0.73333333333333328</v>
      </c>
      <c r="W3105" s="17">
        <f t="shared" si="241"/>
        <v>2016</v>
      </c>
      <c r="X3105" t="str">
        <f t="shared" si="242"/>
        <v>Dec-2016</v>
      </c>
      <c r="Y3105" s="17">
        <f t="shared" si="243"/>
        <v>4</v>
      </c>
      <c r="Z3105" t="str">
        <f t="shared" si="244"/>
        <v>Over 50%</v>
      </c>
      <c r="AA3105" s="17">
        <f>IF(COUNTIF($B$2:B3105,B3105)=1,1,0)</f>
        <v>1</v>
      </c>
      <c r="AB3105" s="17">
        <f>IF(COUNTIF($F$2:F3105,F3105)=1,1,0)</f>
        <v>0</v>
      </c>
    </row>
    <row r="3106" spans="1:28" x14ac:dyDescent="0.2">
      <c r="A3106" s="17">
        <v>3105</v>
      </c>
      <c r="B3106" t="s">
        <v>6353</v>
      </c>
      <c r="C3106" s="18">
        <v>42817</v>
      </c>
      <c r="D3106" s="18">
        <v>42823</v>
      </c>
      <c r="E3106" t="s">
        <v>77</v>
      </c>
      <c r="F3106" t="s">
        <v>6354</v>
      </c>
      <c r="G3106" t="s">
        <v>6355</v>
      </c>
      <c r="H3106" t="s">
        <v>53</v>
      </c>
      <c r="I3106" t="s">
        <v>54</v>
      </c>
      <c r="J3106" t="s">
        <v>293</v>
      </c>
      <c r="K3106" t="s">
        <v>294</v>
      </c>
      <c r="L3106">
        <v>10024</v>
      </c>
      <c r="M3106" t="s">
        <v>175</v>
      </c>
      <c r="N3106" t="s">
        <v>6356</v>
      </c>
      <c r="O3106" t="s">
        <v>73</v>
      </c>
      <c r="P3106" t="s">
        <v>117</v>
      </c>
      <c r="Q3106" t="s">
        <v>6357</v>
      </c>
      <c r="R3106" s="19">
        <v>25.68</v>
      </c>
      <c r="S3106" s="17">
        <v>6</v>
      </c>
      <c r="T3106" s="20">
        <v>0</v>
      </c>
      <c r="U3106" s="19">
        <v>11.555999999999999</v>
      </c>
      <c r="V3106" s="20">
        <f t="shared" si="240"/>
        <v>0.44999999999999996</v>
      </c>
      <c r="W3106" s="17">
        <f t="shared" si="241"/>
        <v>2017</v>
      </c>
      <c r="X3106" t="str">
        <f t="shared" si="242"/>
        <v>Mar-2017</v>
      </c>
      <c r="Y3106" s="17">
        <f t="shared" si="243"/>
        <v>6</v>
      </c>
      <c r="Z3106" t="str">
        <f t="shared" si="244"/>
        <v>0% (No Discount)</v>
      </c>
      <c r="AA3106" s="17">
        <f>IF(COUNTIF($B$2:B3106,B3106)=1,1,0)</f>
        <v>1</v>
      </c>
      <c r="AB3106" s="17">
        <f>IF(COUNTIF($F$2:F3106,F3106)=1,1,0)</f>
        <v>1</v>
      </c>
    </row>
    <row r="3107" spans="1:28" x14ac:dyDescent="0.2">
      <c r="A3107" s="17">
        <v>3106</v>
      </c>
      <c r="B3107" t="s">
        <v>6358</v>
      </c>
      <c r="C3107" s="18">
        <v>42576</v>
      </c>
      <c r="D3107" s="18">
        <v>42580</v>
      </c>
      <c r="E3107" t="s">
        <v>77</v>
      </c>
      <c r="F3107" t="s">
        <v>1535</v>
      </c>
      <c r="G3107" t="s">
        <v>1536</v>
      </c>
      <c r="H3107" t="s">
        <v>68</v>
      </c>
      <c r="I3107" t="s">
        <v>54</v>
      </c>
      <c r="J3107" t="s">
        <v>211</v>
      </c>
      <c r="K3107" t="s">
        <v>131</v>
      </c>
      <c r="L3107">
        <v>77070</v>
      </c>
      <c r="M3107" t="s">
        <v>132</v>
      </c>
      <c r="N3107" t="s">
        <v>2057</v>
      </c>
      <c r="O3107" t="s">
        <v>73</v>
      </c>
      <c r="P3107" t="s">
        <v>74</v>
      </c>
      <c r="Q3107" t="s">
        <v>2058</v>
      </c>
      <c r="R3107" s="19">
        <v>15.712</v>
      </c>
      <c r="S3107" s="17">
        <v>4</v>
      </c>
      <c r="T3107" s="20">
        <v>0.2</v>
      </c>
      <c r="U3107" s="19">
        <v>5.6955999999999998</v>
      </c>
      <c r="V3107" s="20">
        <f t="shared" si="240"/>
        <v>0.36249999999999999</v>
      </c>
      <c r="W3107" s="17">
        <f t="shared" si="241"/>
        <v>2016</v>
      </c>
      <c r="X3107" t="str">
        <f t="shared" si="242"/>
        <v>Jul-2016</v>
      </c>
      <c r="Y3107" s="17">
        <f t="shared" si="243"/>
        <v>4</v>
      </c>
      <c r="Z3107" t="str">
        <f t="shared" si="244"/>
        <v>11-20%</v>
      </c>
      <c r="AA3107" s="17">
        <f>IF(COUNTIF($B$2:B3107,B3107)=1,1,0)</f>
        <v>1</v>
      </c>
      <c r="AB3107" s="17">
        <f>IF(COUNTIF($F$2:F3107,F3107)=1,1,0)</f>
        <v>0</v>
      </c>
    </row>
    <row r="3108" spans="1:28" x14ac:dyDescent="0.2">
      <c r="A3108" s="17">
        <v>3107</v>
      </c>
      <c r="B3108" t="s">
        <v>6359</v>
      </c>
      <c r="C3108" s="18">
        <v>42926</v>
      </c>
      <c r="D3108" s="18">
        <v>42930</v>
      </c>
      <c r="E3108" t="s">
        <v>77</v>
      </c>
      <c r="F3108" t="s">
        <v>3704</v>
      </c>
      <c r="G3108" t="s">
        <v>3705</v>
      </c>
      <c r="H3108" t="s">
        <v>129</v>
      </c>
      <c r="I3108" t="s">
        <v>54</v>
      </c>
      <c r="J3108" t="s">
        <v>483</v>
      </c>
      <c r="K3108" t="s">
        <v>238</v>
      </c>
      <c r="L3108">
        <v>60505</v>
      </c>
      <c r="M3108" t="s">
        <v>132</v>
      </c>
      <c r="N3108" t="s">
        <v>3254</v>
      </c>
      <c r="O3108" t="s">
        <v>73</v>
      </c>
      <c r="P3108" t="s">
        <v>86</v>
      </c>
      <c r="Q3108" t="s">
        <v>3255</v>
      </c>
      <c r="R3108" s="19">
        <v>298.464</v>
      </c>
      <c r="S3108" s="17">
        <v>6</v>
      </c>
      <c r="T3108" s="20">
        <v>0.2</v>
      </c>
      <c r="U3108" s="19">
        <v>26.115600000000001</v>
      </c>
      <c r="V3108" s="20">
        <f t="shared" si="240"/>
        <v>8.7500000000000008E-2</v>
      </c>
      <c r="W3108" s="17">
        <f t="shared" si="241"/>
        <v>2017</v>
      </c>
      <c r="X3108" t="str">
        <f t="shared" si="242"/>
        <v>Jul-2017</v>
      </c>
      <c r="Y3108" s="17">
        <f t="shared" si="243"/>
        <v>4</v>
      </c>
      <c r="Z3108" t="str">
        <f t="shared" si="244"/>
        <v>11-20%</v>
      </c>
      <c r="AA3108" s="17">
        <f>IF(COUNTIF($B$2:B3108,B3108)=1,1,0)</f>
        <v>1</v>
      </c>
      <c r="AB3108" s="17">
        <f>IF(COUNTIF($F$2:F3108,F3108)=1,1,0)</f>
        <v>0</v>
      </c>
    </row>
    <row r="3109" spans="1:28" x14ac:dyDescent="0.2">
      <c r="A3109" s="17">
        <v>3108</v>
      </c>
      <c r="B3109" t="s">
        <v>6360</v>
      </c>
      <c r="C3109" s="18">
        <v>42568</v>
      </c>
      <c r="D3109" s="18">
        <v>42573</v>
      </c>
      <c r="E3109" t="s">
        <v>77</v>
      </c>
      <c r="F3109" t="s">
        <v>112</v>
      </c>
      <c r="G3109" t="s">
        <v>113</v>
      </c>
      <c r="H3109" t="s">
        <v>53</v>
      </c>
      <c r="I3109" t="s">
        <v>54</v>
      </c>
      <c r="J3109" t="s">
        <v>345</v>
      </c>
      <c r="K3109" t="s">
        <v>624</v>
      </c>
      <c r="L3109">
        <v>65807</v>
      </c>
      <c r="M3109" t="s">
        <v>132</v>
      </c>
      <c r="N3109" t="s">
        <v>6361</v>
      </c>
      <c r="O3109" t="s">
        <v>73</v>
      </c>
      <c r="P3109" t="s">
        <v>117</v>
      </c>
      <c r="Q3109" t="s">
        <v>6362</v>
      </c>
      <c r="R3109" s="19">
        <v>21.93</v>
      </c>
      <c r="S3109" s="17">
        <v>3</v>
      </c>
      <c r="T3109" s="20">
        <v>0</v>
      </c>
      <c r="U3109" s="19">
        <v>10.0878</v>
      </c>
      <c r="V3109" s="20">
        <f t="shared" si="240"/>
        <v>0.45999999999999996</v>
      </c>
      <c r="W3109" s="17">
        <f t="shared" si="241"/>
        <v>2016</v>
      </c>
      <c r="X3109" t="str">
        <f t="shared" si="242"/>
        <v>Jul-2016</v>
      </c>
      <c r="Y3109" s="17">
        <f t="shared" si="243"/>
        <v>5</v>
      </c>
      <c r="Z3109" t="str">
        <f t="shared" si="244"/>
        <v>0% (No Discount)</v>
      </c>
      <c r="AA3109" s="17">
        <f>IF(COUNTIF($B$2:B3109,B3109)=1,1,0)</f>
        <v>1</v>
      </c>
      <c r="AB3109" s="17">
        <f>IF(COUNTIF($F$2:F3109,F3109)=1,1,0)</f>
        <v>0</v>
      </c>
    </row>
    <row r="3110" spans="1:28" x14ac:dyDescent="0.2">
      <c r="A3110" s="17">
        <v>3109</v>
      </c>
      <c r="B3110" t="s">
        <v>6360</v>
      </c>
      <c r="C3110" s="18">
        <v>42568</v>
      </c>
      <c r="D3110" s="18">
        <v>42573</v>
      </c>
      <c r="E3110" t="s">
        <v>77</v>
      </c>
      <c r="F3110" t="s">
        <v>112</v>
      </c>
      <c r="G3110" t="s">
        <v>113</v>
      </c>
      <c r="H3110" t="s">
        <v>53</v>
      </c>
      <c r="I3110" t="s">
        <v>54</v>
      </c>
      <c r="J3110" t="s">
        <v>345</v>
      </c>
      <c r="K3110" t="s">
        <v>624</v>
      </c>
      <c r="L3110">
        <v>65807</v>
      </c>
      <c r="M3110" t="s">
        <v>132</v>
      </c>
      <c r="N3110" t="s">
        <v>3429</v>
      </c>
      <c r="O3110" t="s">
        <v>73</v>
      </c>
      <c r="P3110" t="s">
        <v>86</v>
      </c>
      <c r="Q3110" t="s">
        <v>3430</v>
      </c>
      <c r="R3110" s="19">
        <v>242.94</v>
      </c>
      <c r="S3110" s="17">
        <v>3</v>
      </c>
      <c r="T3110" s="20">
        <v>0</v>
      </c>
      <c r="U3110" s="19">
        <v>4.8587999999999996</v>
      </c>
      <c r="V3110" s="20">
        <f t="shared" si="240"/>
        <v>1.9999999999999997E-2</v>
      </c>
      <c r="W3110" s="17">
        <f t="shared" si="241"/>
        <v>2016</v>
      </c>
      <c r="X3110" t="str">
        <f t="shared" si="242"/>
        <v>Jul-2016</v>
      </c>
      <c r="Y3110" s="17">
        <f t="shared" si="243"/>
        <v>5</v>
      </c>
      <c r="Z3110" t="str">
        <f t="shared" si="244"/>
        <v>0% (No Discount)</v>
      </c>
      <c r="AA3110" s="17">
        <f>IF(COUNTIF($B$2:B3110,B3110)=1,1,0)</f>
        <v>0</v>
      </c>
      <c r="AB3110" s="17">
        <f>IF(COUNTIF($F$2:F3110,F3110)=1,1,0)</f>
        <v>0</v>
      </c>
    </row>
    <row r="3111" spans="1:28" x14ac:dyDescent="0.2">
      <c r="A3111" s="17">
        <v>3110</v>
      </c>
      <c r="B3111" t="s">
        <v>6360</v>
      </c>
      <c r="C3111" s="18">
        <v>42568</v>
      </c>
      <c r="D3111" s="18">
        <v>42573</v>
      </c>
      <c r="E3111" t="s">
        <v>77</v>
      </c>
      <c r="F3111" t="s">
        <v>112</v>
      </c>
      <c r="G3111" t="s">
        <v>113</v>
      </c>
      <c r="H3111" t="s">
        <v>53</v>
      </c>
      <c r="I3111" t="s">
        <v>54</v>
      </c>
      <c r="J3111" t="s">
        <v>345</v>
      </c>
      <c r="K3111" t="s">
        <v>624</v>
      </c>
      <c r="L3111">
        <v>65807</v>
      </c>
      <c r="M3111" t="s">
        <v>132</v>
      </c>
      <c r="N3111" t="s">
        <v>3274</v>
      </c>
      <c r="O3111" t="s">
        <v>73</v>
      </c>
      <c r="P3111" t="s">
        <v>117</v>
      </c>
      <c r="Q3111" t="s">
        <v>3275</v>
      </c>
      <c r="R3111" s="19">
        <v>7.64</v>
      </c>
      <c r="S3111" s="17">
        <v>1</v>
      </c>
      <c r="T3111" s="20">
        <v>0</v>
      </c>
      <c r="U3111" s="19">
        <v>3.7435999999999998</v>
      </c>
      <c r="V3111" s="20">
        <f t="shared" si="240"/>
        <v>0.49</v>
      </c>
      <c r="W3111" s="17">
        <f t="shared" si="241"/>
        <v>2016</v>
      </c>
      <c r="X3111" t="str">
        <f t="shared" si="242"/>
        <v>Jul-2016</v>
      </c>
      <c r="Y3111" s="17">
        <f t="shared" si="243"/>
        <v>5</v>
      </c>
      <c r="Z3111" t="str">
        <f t="shared" si="244"/>
        <v>0% (No Discount)</v>
      </c>
      <c r="AA3111" s="17">
        <f>IF(COUNTIF($B$2:B3111,B3111)=1,1,0)</f>
        <v>0</v>
      </c>
      <c r="AB3111" s="17">
        <f>IF(COUNTIF($F$2:F3111,F3111)=1,1,0)</f>
        <v>0</v>
      </c>
    </row>
    <row r="3112" spans="1:28" x14ac:dyDescent="0.2">
      <c r="A3112" s="17">
        <v>3111</v>
      </c>
      <c r="B3112" t="s">
        <v>6360</v>
      </c>
      <c r="C3112" s="18">
        <v>42568</v>
      </c>
      <c r="D3112" s="18">
        <v>42573</v>
      </c>
      <c r="E3112" t="s">
        <v>77</v>
      </c>
      <c r="F3112" t="s">
        <v>112</v>
      </c>
      <c r="G3112" t="s">
        <v>113</v>
      </c>
      <c r="H3112" t="s">
        <v>53</v>
      </c>
      <c r="I3112" t="s">
        <v>54</v>
      </c>
      <c r="J3112" t="s">
        <v>345</v>
      </c>
      <c r="K3112" t="s">
        <v>624</v>
      </c>
      <c r="L3112">
        <v>65807</v>
      </c>
      <c r="M3112" t="s">
        <v>132</v>
      </c>
      <c r="N3112" t="s">
        <v>2159</v>
      </c>
      <c r="O3112" t="s">
        <v>73</v>
      </c>
      <c r="P3112" t="s">
        <v>117</v>
      </c>
      <c r="Q3112" t="s">
        <v>2160</v>
      </c>
      <c r="R3112" s="19">
        <v>51.84</v>
      </c>
      <c r="S3112" s="17">
        <v>8</v>
      </c>
      <c r="T3112" s="20">
        <v>0</v>
      </c>
      <c r="U3112" s="19">
        <v>25.401599999999998</v>
      </c>
      <c r="V3112" s="20">
        <f t="shared" si="240"/>
        <v>0.48999999999999994</v>
      </c>
      <c r="W3112" s="17">
        <f t="shared" si="241"/>
        <v>2016</v>
      </c>
      <c r="X3112" t="str">
        <f t="shared" si="242"/>
        <v>Jul-2016</v>
      </c>
      <c r="Y3112" s="17">
        <f t="shared" si="243"/>
        <v>5</v>
      </c>
      <c r="Z3112" t="str">
        <f t="shared" si="244"/>
        <v>0% (No Discount)</v>
      </c>
      <c r="AA3112" s="17">
        <f>IF(COUNTIF($B$2:B3112,B3112)=1,1,0)</f>
        <v>0</v>
      </c>
      <c r="AB3112" s="17">
        <f>IF(COUNTIF($F$2:F3112,F3112)=1,1,0)</f>
        <v>0</v>
      </c>
    </row>
    <row r="3113" spans="1:28" x14ac:dyDescent="0.2">
      <c r="A3113" s="17">
        <v>3112</v>
      </c>
      <c r="B3113" t="s">
        <v>6360</v>
      </c>
      <c r="C3113" s="18">
        <v>42568</v>
      </c>
      <c r="D3113" s="18">
        <v>42573</v>
      </c>
      <c r="E3113" t="s">
        <v>77</v>
      </c>
      <c r="F3113" t="s">
        <v>112</v>
      </c>
      <c r="G3113" t="s">
        <v>113</v>
      </c>
      <c r="H3113" t="s">
        <v>53</v>
      </c>
      <c r="I3113" t="s">
        <v>54</v>
      </c>
      <c r="J3113" t="s">
        <v>345</v>
      </c>
      <c r="K3113" t="s">
        <v>624</v>
      </c>
      <c r="L3113">
        <v>65807</v>
      </c>
      <c r="M3113" t="s">
        <v>132</v>
      </c>
      <c r="N3113" t="s">
        <v>5036</v>
      </c>
      <c r="O3113" t="s">
        <v>73</v>
      </c>
      <c r="P3113" t="s">
        <v>86</v>
      </c>
      <c r="Q3113" t="s">
        <v>5037</v>
      </c>
      <c r="R3113" s="19">
        <v>265.17</v>
      </c>
      <c r="S3113" s="17">
        <v>1</v>
      </c>
      <c r="T3113" s="20">
        <v>0</v>
      </c>
      <c r="U3113" s="19">
        <v>47.730600000000003</v>
      </c>
      <c r="V3113" s="20">
        <f t="shared" si="240"/>
        <v>0.18</v>
      </c>
      <c r="W3113" s="17">
        <f t="shared" si="241"/>
        <v>2016</v>
      </c>
      <c r="X3113" t="str">
        <f t="shared" si="242"/>
        <v>Jul-2016</v>
      </c>
      <c r="Y3113" s="17">
        <f t="shared" si="243"/>
        <v>5</v>
      </c>
      <c r="Z3113" t="str">
        <f t="shared" si="244"/>
        <v>0% (No Discount)</v>
      </c>
      <c r="AA3113" s="17">
        <f>IF(COUNTIF($B$2:B3113,B3113)=1,1,0)</f>
        <v>0</v>
      </c>
      <c r="AB3113" s="17">
        <f>IF(COUNTIF($F$2:F3113,F3113)=1,1,0)</f>
        <v>0</v>
      </c>
    </row>
    <row r="3114" spans="1:28" x14ac:dyDescent="0.2">
      <c r="A3114" s="17">
        <v>3113</v>
      </c>
      <c r="B3114" t="s">
        <v>6363</v>
      </c>
      <c r="C3114" s="18">
        <v>42605</v>
      </c>
      <c r="D3114" s="18">
        <v>42612</v>
      </c>
      <c r="E3114" t="s">
        <v>77</v>
      </c>
      <c r="F3114" t="s">
        <v>4023</v>
      </c>
      <c r="G3114" t="s">
        <v>4024</v>
      </c>
      <c r="H3114" t="s">
        <v>53</v>
      </c>
      <c r="I3114" t="s">
        <v>54</v>
      </c>
      <c r="J3114" t="s">
        <v>122</v>
      </c>
      <c r="K3114" t="s">
        <v>123</v>
      </c>
      <c r="L3114">
        <v>98105</v>
      </c>
      <c r="M3114" t="s">
        <v>71</v>
      </c>
      <c r="N3114" t="s">
        <v>6364</v>
      </c>
      <c r="O3114" t="s">
        <v>98</v>
      </c>
      <c r="P3114" t="s">
        <v>711</v>
      </c>
      <c r="Q3114" t="s">
        <v>6365</v>
      </c>
      <c r="R3114" s="19">
        <v>837.6</v>
      </c>
      <c r="S3114" s="17">
        <v>3</v>
      </c>
      <c r="T3114" s="20">
        <v>0.2</v>
      </c>
      <c r="U3114" s="19">
        <v>62.82</v>
      </c>
      <c r="V3114" s="20">
        <f t="shared" si="240"/>
        <v>7.4999999999999997E-2</v>
      </c>
      <c r="W3114" s="17">
        <f t="shared" si="241"/>
        <v>2016</v>
      </c>
      <c r="X3114" t="str">
        <f t="shared" si="242"/>
        <v>Aug-2016</v>
      </c>
      <c r="Y3114" s="17">
        <f t="shared" si="243"/>
        <v>7</v>
      </c>
      <c r="Z3114" t="str">
        <f t="shared" si="244"/>
        <v>11-20%</v>
      </c>
      <c r="AA3114" s="17">
        <f>IF(COUNTIF($B$2:B3114,B3114)=1,1,0)</f>
        <v>1</v>
      </c>
      <c r="AB3114" s="17">
        <f>IF(COUNTIF($F$2:F3114,F3114)=1,1,0)</f>
        <v>0</v>
      </c>
    </row>
    <row r="3115" spans="1:28" x14ac:dyDescent="0.2">
      <c r="A3115" s="17">
        <v>3114</v>
      </c>
      <c r="B3115" t="s">
        <v>6363</v>
      </c>
      <c r="C3115" s="18">
        <v>42605</v>
      </c>
      <c r="D3115" s="18">
        <v>42612</v>
      </c>
      <c r="E3115" t="s">
        <v>77</v>
      </c>
      <c r="F3115" t="s">
        <v>4023</v>
      </c>
      <c r="G3115" t="s">
        <v>4024</v>
      </c>
      <c r="H3115" t="s">
        <v>53</v>
      </c>
      <c r="I3115" t="s">
        <v>54</v>
      </c>
      <c r="J3115" t="s">
        <v>122</v>
      </c>
      <c r="K3115" t="s">
        <v>123</v>
      </c>
      <c r="L3115">
        <v>98105</v>
      </c>
      <c r="M3115" t="s">
        <v>71</v>
      </c>
      <c r="N3115" t="s">
        <v>532</v>
      </c>
      <c r="O3115" t="s">
        <v>73</v>
      </c>
      <c r="P3115" t="s">
        <v>200</v>
      </c>
      <c r="Q3115" t="s">
        <v>533</v>
      </c>
      <c r="R3115" s="19">
        <v>135.9</v>
      </c>
      <c r="S3115" s="17">
        <v>5</v>
      </c>
      <c r="T3115" s="20">
        <v>0</v>
      </c>
      <c r="U3115" s="19">
        <v>63.872999999999998</v>
      </c>
      <c r="V3115" s="20">
        <f t="shared" si="240"/>
        <v>0.47</v>
      </c>
      <c r="W3115" s="17">
        <f t="shared" si="241"/>
        <v>2016</v>
      </c>
      <c r="X3115" t="str">
        <f t="shared" si="242"/>
        <v>Aug-2016</v>
      </c>
      <c r="Y3115" s="17">
        <f t="shared" si="243"/>
        <v>7</v>
      </c>
      <c r="Z3115" t="str">
        <f t="shared" si="244"/>
        <v>0% (No Discount)</v>
      </c>
      <c r="AA3115" s="17">
        <f>IF(COUNTIF($B$2:B3115,B3115)=1,1,0)</f>
        <v>0</v>
      </c>
      <c r="AB3115" s="17">
        <f>IF(COUNTIF($F$2:F3115,F3115)=1,1,0)</f>
        <v>0</v>
      </c>
    </row>
    <row r="3116" spans="1:28" x14ac:dyDescent="0.2">
      <c r="A3116" s="17">
        <v>3115</v>
      </c>
      <c r="B3116" t="s">
        <v>6363</v>
      </c>
      <c r="C3116" s="18">
        <v>42605</v>
      </c>
      <c r="D3116" s="18">
        <v>42612</v>
      </c>
      <c r="E3116" t="s">
        <v>77</v>
      </c>
      <c r="F3116" t="s">
        <v>4023</v>
      </c>
      <c r="G3116" t="s">
        <v>4024</v>
      </c>
      <c r="H3116" t="s">
        <v>53</v>
      </c>
      <c r="I3116" t="s">
        <v>54</v>
      </c>
      <c r="J3116" t="s">
        <v>122</v>
      </c>
      <c r="K3116" t="s">
        <v>123</v>
      </c>
      <c r="L3116">
        <v>98105</v>
      </c>
      <c r="M3116" t="s">
        <v>71</v>
      </c>
      <c r="N3116" t="s">
        <v>4896</v>
      </c>
      <c r="O3116" t="s">
        <v>73</v>
      </c>
      <c r="P3116" t="s">
        <v>117</v>
      </c>
      <c r="Q3116" t="s">
        <v>4897</v>
      </c>
      <c r="R3116" s="19">
        <v>34.68</v>
      </c>
      <c r="S3116" s="17">
        <v>6</v>
      </c>
      <c r="T3116" s="20">
        <v>0</v>
      </c>
      <c r="U3116" s="19">
        <v>16.993200000000002</v>
      </c>
      <c r="V3116" s="20">
        <f t="shared" si="240"/>
        <v>0.49000000000000005</v>
      </c>
      <c r="W3116" s="17">
        <f t="shared" si="241"/>
        <v>2016</v>
      </c>
      <c r="X3116" t="str">
        <f t="shared" si="242"/>
        <v>Aug-2016</v>
      </c>
      <c r="Y3116" s="17">
        <f t="shared" si="243"/>
        <v>7</v>
      </c>
      <c r="Z3116" t="str">
        <f t="shared" si="244"/>
        <v>0% (No Discount)</v>
      </c>
      <c r="AA3116" s="17">
        <f>IF(COUNTIF($B$2:B3116,B3116)=1,1,0)</f>
        <v>0</v>
      </c>
      <c r="AB3116" s="17">
        <f>IF(COUNTIF($F$2:F3116,F3116)=1,1,0)</f>
        <v>0</v>
      </c>
    </row>
    <row r="3117" spans="1:28" x14ac:dyDescent="0.2">
      <c r="A3117" s="17">
        <v>3116</v>
      </c>
      <c r="B3117" t="s">
        <v>6363</v>
      </c>
      <c r="C3117" s="18">
        <v>42605</v>
      </c>
      <c r="D3117" s="18">
        <v>42612</v>
      </c>
      <c r="E3117" t="s">
        <v>77</v>
      </c>
      <c r="F3117" t="s">
        <v>4023</v>
      </c>
      <c r="G3117" t="s">
        <v>4024</v>
      </c>
      <c r="H3117" t="s">
        <v>53</v>
      </c>
      <c r="I3117" t="s">
        <v>54</v>
      </c>
      <c r="J3117" t="s">
        <v>122</v>
      </c>
      <c r="K3117" t="s">
        <v>123</v>
      </c>
      <c r="L3117">
        <v>98105</v>
      </c>
      <c r="M3117" t="s">
        <v>71</v>
      </c>
      <c r="N3117" t="s">
        <v>3581</v>
      </c>
      <c r="O3117" t="s">
        <v>59</v>
      </c>
      <c r="P3117" t="s">
        <v>63</v>
      </c>
      <c r="Q3117" t="s">
        <v>3582</v>
      </c>
      <c r="R3117" s="19">
        <v>532.70399999999995</v>
      </c>
      <c r="S3117" s="17">
        <v>6</v>
      </c>
      <c r="T3117" s="20">
        <v>0.2</v>
      </c>
      <c r="U3117" s="19">
        <v>-39.952800000000003</v>
      </c>
      <c r="V3117" s="20">
        <f t="shared" si="240"/>
        <v>-7.5000000000000011E-2</v>
      </c>
      <c r="W3117" s="17">
        <f t="shared" si="241"/>
        <v>2016</v>
      </c>
      <c r="X3117" t="str">
        <f t="shared" si="242"/>
        <v>Aug-2016</v>
      </c>
      <c r="Y3117" s="17">
        <f t="shared" si="243"/>
        <v>7</v>
      </c>
      <c r="Z3117" t="str">
        <f t="shared" si="244"/>
        <v>11-20%</v>
      </c>
      <c r="AA3117" s="17">
        <f>IF(COUNTIF($B$2:B3117,B3117)=1,1,0)</f>
        <v>0</v>
      </c>
      <c r="AB3117" s="17">
        <f>IF(COUNTIF($F$2:F3117,F3117)=1,1,0)</f>
        <v>0</v>
      </c>
    </row>
    <row r="3118" spans="1:28" x14ac:dyDescent="0.2">
      <c r="A3118" s="17">
        <v>3117</v>
      </c>
      <c r="B3118" t="s">
        <v>6363</v>
      </c>
      <c r="C3118" s="18">
        <v>42605</v>
      </c>
      <c r="D3118" s="18">
        <v>42612</v>
      </c>
      <c r="E3118" t="s">
        <v>77</v>
      </c>
      <c r="F3118" t="s">
        <v>4023</v>
      </c>
      <c r="G3118" t="s">
        <v>4024</v>
      </c>
      <c r="H3118" t="s">
        <v>53</v>
      </c>
      <c r="I3118" t="s">
        <v>54</v>
      </c>
      <c r="J3118" t="s">
        <v>122</v>
      </c>
      <c r="K3118" t="s">
        <v>123</v>
      </c>
      <c r="L3118">
        <v>98105</v>
      </c>
      <c r="M3118" t="s">
        <v>71</v>
      </c>
      <c r="N3118" t="s">
        <v>168</v>
      </c>
      <c r="O3118" t="s">
        <v>73</v>
      </c>
      <c r="P3118" t="s">
        <v>105</v>
      </c>
      <c r="Q3118" t="s">
        <v>169</v>
      </c>
      <c r="R3118" s="19">
        <v>43.1</v>
      </c>
      <c r="S3118" s="17">
        <v>5</v>
      </c>
      <c r="T3118" s="20">
        <v>0</v>
      </c>
      <c r="U3118" s="19">
        <v>11.206</v>
      </c>
      <c r="V3118" s="20">
        <f t="shared" si="240"/>
        <v>0.25999999999999995</v>
      </c>
      <c r="W3118" s="17">
        <f t="shared" si="241"/>
        <v>2016</v>
      </c>
      <c r="X3118" t="str">
        <f t="shared" si="242"/>
        <v>Aug-2016</v>
      </c>
      <c r="Y3118" s="17">
        <f t="shared" si="243"/>
        <v>7</v>
      </c>
      <c r="Z3118" t="str">
        <f t="shared" si="244"/>
        <v>0% (No Discount)</v>
      </c>
      <c r="AA3118" s="17">
        <f>IF(COUNTIF($B$2:B3118,B3118)=1,1,0)</f>
        <v>0</v>
      </c>
      <c r="AB3118" s="17">
        <f>IF(COUNTIF($F$2:F3118,F3118)=1,1,0)</f>
        <v>0</v>
      </c>
    </row>
    <row r="3119" spans="1:28" x14ac:dyDescent="0.2">
      <c r="A3119" s="17">
        <v>3118</v>
      </c>
      <c r="B3119" t="s">
        <v>6363</v>
      </c>
      <c r="C3119" s="18">
        <v>42605</v>
      </c>
      <c r="D3119" s="18">
        <v>42612</v>
      </c>
      <c r="E3119" t="s">
        <v>77</v>
      </c>
      <c r="F3119" t="s">
        <v>4023</v>
      </c>
      <c r="G3119" t="s">
        <v>4024</v>
      </c>
      <c r="H3119" t="s">
        <v>53</v>
      </c>
      <c r="I3119" t="s">
        <v>54</v>
      </c>
      <c r="J3119" t="s">
        <v>122</v>
      </c>
      <c r="K3119" t="s">
        <v>123</v>
      </c>
      <c r="L3119">
        <v>98105</v>
      </c>
      <c r="M3119" t="s">
        <v>71</v>
      </c>
      <c r="N3119" t="s">
        <v>747</v>
      </c>
      <c r="O3119" t="s">
        <v>73</v>
      </c>
      <c r="P3119" t="s">
        <v>606</v>
      </c>
      <c r="Q3119" t="s">
        <v>748</v>
      </c>
      <c r="R3119" s="19">
        <v>15.88</v>
      </c>
      <c r="S3119" s="17">
        <v>4</v>
      </c>
      <c r="T3119" s="20">
        <v>0</v>
      </c>
      <c r="U3119" s="19">
        <v>0.1588</v>
      </c>
      <c r="V3119" s="20">
        <f t="shared" si="240"/>
        <v>9.9999999999999985E-3</v>
      </c>
      <c r="W3119" s="17">
        <f t="shared" si="241"/>
        <v>2016</v>
      </c>
      <c r="X3119" t="str">
        <f t="shared" si="242"/>
        <v>Aug-2016</v>
      </c>
      <c r="Y3119" s="17">
        <f t="shared" si="243"/>
        <v>7</v>
      </c>
      <c r="Z3119" t="str">
        <f t="shared" si="244"/>
        <v>0% (No Discount)</v>
      </c>
      <c r="AA3119" s="17">
        <f>IF(COUNTIF($B$2:B3119,B3119)=1,1,0)</f>
        <v>0</v>
      </c>
      <c r="AB3119" s="17">
        <f>IF(COUNTIF($F$2:F3119,F3119)=1,1,0)</f>
        <v>0</v>
      </c>
    </row>
    <row r="3120" spans="1:28" x14ac:dyDescent="0.2">
      <c r="A3120" s="17">
        <v>3119</v>
      </c>
      <c r="B3120" t="s">
        <v>6366</v>
      </c>
      <c r="C3120" s="18">
        <v>42166</v>
      </c>
      <c r="D3120" s="18">
        <v>42167</v>
      </c>
      <c r="E3120" t="s">
        <v>215</v>
      </c>
      <c r="F3120" t="s">
        <v>4543</v>
      </c>
      <c r="G3120" t="s">
        <v>4544</v>
      </c>
      <c r="H3120" t="s">
        <v>68</v>
      </c>
      <c r="I3120" t="s">
        <v>54</v>
      </c>
      <c r="J3120" t="s">
        <v>1824</v>
      </c>
      <c r="K3120" t="s">
        <v>81</v>
      </c>
      <c r="L3120">
        <v>33801</v>
      </c>
      <c r="M3120" t="s">
        <v>57</v>
      </c>
      <c r="N3120" t="s">
        <v>1225</v>
      </c>
      <c r="O3120" t="s">
        <v>59</v>
      </c>
      <c r="P3120" t="s">
        <v>63</v>
      </c>
      <c r="Q3120" t="s">
        <v>1226</v>
      </c>
      <c r="R3120" s="19">
        <v>1123.92</v>
      </c>
      <c r="S3120" s="17">
        <v>5</v>
      </c>
      <c r="T3120" s="20">
        <v>0.2</v>
      </c>
      <c r="U3120" s="19">
        <v>-182.637</v>
      </c>
      <c r="V3120" s="20">
        <f t="shared" si="240"/>
        <v>-0.16249999999999998</v>
      </c>
      <c r="W3120" s="17">
        <f t="shared" si="241"/>
        <v>2015</v>
      </c>
      <c r="X3120" t="str">
        <f t="shared" si="242"/>
        <v>Jun-2015</v>
      </c>
      <c r="Y3120" s="17">
        <f t="shared" si="243"/>
        <v>1</v>
      </c>
      <c r="Z3120" t="str">
        <f t="shared" si="244"/>
        <v>11-20%</v>
      </c>
      <c r="AA3120" s="17">
        <f>IF(COUNTIF($B$2:B3120,B3120)=1,1,0)</f>
        <v>1</v>
      </c>
      <c r="AB3120" s="17">
        <f>IF(COUNTIF($F$2:F3120,F3120)=1,1,0)</f>
        <v>0</v>
      </c>
    </row>
    <row r="3121" spans="1:28" x14ac:dyDescent="0.2">
      <c r="A3121" s="17">
        <v>3120</v>
      </c>
      <c r="B3121" t="s">
        <v>6366</v>
      </c>
      <c r="C3121" s="18">
        <v>42166</v>
      </c>
      <c r="D3121" s="18">
        <v>42167</v>
      </c>
      <c r="E3121" t="s">
        <v>215</v>
      </c>
      <c r="F3121" t="s">
        <v>4543</v>
      </c>
      <c r="G3121" t="s">
        <v>4544</v>
      </c>
      <c r="H3121" t="s">
        <v>68</v>
      </c>
      <c r="I3121" t="s">
        <v>54</v>
      </c>
      <c r="J3121" t="s">
        <v>1824</v>
      </c>
      <c r="K3121" t="s">
        <v>81</v>
      </c>
      <c r="L3121">
        <v>33801</v>
      </c>
      <c r="M3121" t="s">
        <v>57</v>
      </c>
      <c r="N3121" t="s">
        <v>1952</v>
      </c>
      <c r="O3121" t="s">
        <v>98</v>
      </c>
      <c r="P3121" t="s">
        <v>99</v>
      </c>
      <c r="Q3121" t="s">
        <v>1953</v>
      </c>
      <c r="R3121" s="19">
        <v>249.584</v>
      </c>
      <c r="S3121" s="17">
        <v>2</v>
      </c>
      <c r="T3121" s="20">
        <v>0.2</v>
      </c>
      <c r="U3121" s="19">
        <v>31.198</v>
      </c>
      <c r="V3121" s="20">
        <f t="shared" si="240"/>
        <v>0.125</v>
      </c>
      <c r="W3121" s="17">
        <f t="shared" si="241"/>
        <v>2015</v>
      </c>
      <c r="X3121" t="str">
        <f t="shared" si="242"/>
        <v>Jun-2015</v>
      </c>
      <c r="Y3121" s="17">
        <f t="shared" si="243"/>
        <v>1</v>
      </c>
      <c r="Z3121" t="str">
        <f t="shared" si="244"/>
        <v>11-20%</v>
      </c>
      <c r="AA3121" s="17">
        <f>IF(COUNTIF($B$2:B3121,B3121)=1,1,0)</f>
        <v>0</v>
      </c>
      <c r="AB3121" s="17">
        <f>IF(COUNTIF($F$2:F3121,F3121)=1,1,0)</f>
        <v>0</v>
      </c>
    </row>
    <row r="3122" spans="1:28" x14ac:dyDescent="0.2">
      <c r="A3122" s="17">
        <v>3121</v>
      </c>
      <c r="B3122" t="s">
        <v>6366</v>
      </c>
      <c r="C3122" s="18">
        <v>42166</v>
      </c>
      <c r="D3122" s="18">
        <v>42167</v>
      </c>
      <c r="E3122" t="s">
        <v>215</v>
      </c>
      <c r="F3122" t="s">
        <v>4543</v>
      </c>
      <c r="G3122" t="s">
        <v>4544</v>
      </c>
      <c r="H3122" t="s">
        <v>68</v>
      </c>
      <c r="I3122" t="s">
        <v>54</v>
      </c>
      <c r="J3122" t="s">
        <v>1824</v>
      </c>
      <c r="K3122" t="s">
        <v>81</v>
      </c>
      <c r="L3122">
        <v>33801</v>
      </c>
      <c r="M3122" t="s">
        <v>57</v>
      </c>
      <c r="N3122" t="s">
        <v>6367</v>
      </c>
      <c r="O3122" t="s">
        <v>59</v>
      </c>
      <c r="P3122" t="s">
        <v>92</v>
      </c>
      <c r="Q3122" t="s">
        <v>6368</v>
      </c>
      <c r="R3122" s="19">
        <v>48.671999999999997</v>
      </c>
      <c r="S3122" s="17">
        <v>3</v>
      </c>
      <c r="T3122" s="20">
        <v>0.2</v>
      </c>
      <c r="U3122" s="19">
        <v>7.3007999999999997</v>
      </c>
      <c r="V3122" s="20">
        <f t="shared" si="240"/>
        <v>0.15</v>
      </c>
      <c r="W3122" s="17">
        <f t="shared" si="241"/>
        <v>2015</v>
      </c>
      <c r="X3122" t="str">
        <f t="shared" si="242"/>
        <v>Jun-2015</v>
      </c>
      <c r="Y3122" s="17">
        <f t="shared" si="243"/>
        <v>1</v>
      </c>
      <c r="Z3122" t="str">
        <f t="shared" si="244"/>
        <v>11-20%</v>
      </c>
      <c r="AA3122" s="17">
        <f>IF(COUNTIF($B$2:B3122,B3122)=1,1,0)</f>
        <v>0</v>
      </c>
      <c r="AB3122" s="17">
        <f>IF(COUNTIF($F$2:F3122,F3122)=1,1,0)</f>
        <v>0</v>
      </c>
    </row>
    <row r="3123" spans="1:28" x14ac:dyDescent="0.2">
      <c r="A3123" s="17">
        <v>3122</v>
      </c>
      <c r="B3123" t="s">
        <v>6366</v>
      </c>
      <c r="C3123" s="18">
        <v>42166</v>
      </c>
      <c r="D3123" s="18">
        <v>42167</v>
      </c>
      <c r="E3123" t="s">
        <v>215</v>
      </c>
      <c r="F3123" t="s">
        <v>4543</v>
      </c>
      <c r="G3123" t="s">
        <v>4544</v>
      </c>
      <c r="H3123" t="s">
        <v>68</v>
      </c>
      <c r="I3123" t="s">
        <v>54</v>
      </c>
      <c r="J3123" t="s">
        <v>1824</v>
      </c>
      <c r="K3123" t="s">
        <v>81</v>
      </c>
      <c r="L3123">
        <v>33801</v>
      </c>
      <c r="M3123" t="s">
        <v>57</v>
      </c>
      <c r="N3123" t="s">
        <v>517</v>
      </c>
      <c r="O3123" t="s">
        <v>73</v>
      </c>
      <c r="P3123" t="s">
        <v>95</v>
      </c>
      <c r="Q3123" t="s">
        <v>518</v>
      </c>
      <c r="R3123" s="19">
        <v>60.768000000000001</v>
      </c>
      <c r="S3123" s="17">
        <v>2</v>
      </c>
      <c r="T3123" s="20">
        <v>0.2</v>
      </c>
      <c r="U3123" s="19">
        <v>7.5960000000000001</v>
      </c>
      <c r="V3123" s="20">
        <f t="shared" si="240"/>
        <v>0.125</v>
      </c>
      <c r="W3123" s="17">
        <f t="shared" si="241"/>
        <v>2015</v>
      </c>
      <c r="X3123" t="str">
        <f t="shared" si="242"/>
        <v>Jun-2015</v>
      </c>
      <c r="Y3123" s="17">
        <f t="shared" si="243"/>
        <v>1</v>
      </c>
      <c r="Z3123" t="str">
        <f t="shared" si="244"/>
        <v>11-20%</v>
      </c>
      <c r="AA3123" s="17">
        <f>IF(COUNTIF($B$2:B3123,B3123)=1,1,0)</f>
        <v>0</v>
      </c>
      <c r="AB3123" s="17">
        <f>IF(COUNTIF($F$2:F3123,F3123)=1,1,0)</f>
        <v>0</v>
      </c>
    </row>
    <row r="3124" spans="1:28" x14ac:dyDescent="0.2">
      <c r="A3124" s="17">
        <v>3123</v>
      </c>
      <c r="B3124" t="s">
        <v>6366</v>
      </c>
      <c r="C3124" s="18">
        <v>42166</v>
      </c>
      <c r="D3124" s="18">
        <v>42167</v>
      </c>
      <c r="E3124" t="s">
        <v>215</v>
      </c>
      <c r="F3124" t="s">
        <v>4543</v>
      </c>
      <c r="G3124" t="s">
        <v>4544</v>
      </c>
      <c r="H3124" t="s">
        <v>68</v>
      </c>
      <c r="I3124" t="s">
        <v>54</v>
      </c>
      <c r="J3124" t="s">
        <v>1824</v>
      </c>
      <c r="K3124" t="s">
        <v>81</v>
      </c>
      <c r="L3124">
        <v>33801</v>
      </c>
      <c r="M3124" t="s">
        <v>57</v>
      </c>
      <c r="N3124" t="s">
        <v>1118</v>
      </c>
      <c r="O3124" t="s">
        <v>73</v>
      </c>
      <c r="P3124" t="s">
        <v>102</v>
      </c>
      <c r="Q3124" t="s">
        <v>1119</v>
      </c>
      <c r="R3124" s="19">
        <v>78.599999999999994</v>
      </c>
      <c r="S3124" s="17">
        <v>5</v>
      </c>
      <c r="T3124" s="20">
        <v>0.7</v>
      </c>
      <c r="U3124" s="19">
        <v>-62.88</v>
      </c>
      <c r="V3124" s="20">
        <f t="shared" si="240"/>
        <v>-0.8</v>
      </c>
      <c r="W3124" s="17">
        <f t="shared" si="241"/>
        <v>2015</v>
      </c>
      <c r="X3124" t="str">
        <f t="shared" si="242"/>
        <v>Jun-2015</v>
      </c>
      <c r="Y3124" s="17">
        <f t="shared" si="243"/>
        <v>1</v>
      </c>
      <c r="Z3124" t="str">
        <f t="shared" si="244"/>
        <v>Over 50%</v>
      </c>
      <c r="AA3124" s="17">
        <f>IF(COUNTIF($B$2:B3124,B3124)=1,1,0)</f>
        <v>0</v>
      </c>
      <c r="AB3124" s="17">
        <f>IF(COUNTIF($F$2:F3124,F3124)=1,1,0)</f>
        <v>0</v>
      </c>
    </row>
    <row r="3125" spans="1:28" x14ac:dyDescent="0.2">
      <c r="A3125" s="17">
        <v>3124</v>
      </c>
      <c r="B3125" t="s">
        <v>6366</v>
      </c>
      <c r="C3125" s="18">
        <v>42166</v>
      </c>
      <c r="D3125" s="18">
        <v>42167</v>
      </c>
      <c r="E3125" t="s">
        <v>215</v>
      </c>
      <c r="F3125" t="s">
        <v>4543</v>
      </c>
      <c r="G3125" t="s">
        <v>4544</v>
      </c>
      <c r="H3125" t="s">
        <v>68</v>
      </c>
      <c r="I3125" t="s">
        <v>54</v>
      </c>
      <c r="J3125" t="s">
        <v>1824</v>
      </c>
      <c r="K3125" t="s">
        <v>81</v>
      </c>
      <c r="L3125">
        <v>33801</v>
      </c>
      <c r="M3125" t="s">
        <v>57</v>
      </c>
      <c r="N3125" t="s">
        <v>5705</v>
      </c>
      <c r="O3125" t="s">
        <v>73</v>
      </c>
      <c r="P3125" t="s">
        <v>102</v>
      </c>
      <c r="Q3125" t="s">
        <v>5706</v>
      </c>
      <c r="R3125" s="19">
        <v>3.7679999999999998</v>
      </c>
      <c r="S3125" s="17">
        <v>2</v>
      </c>
      <c r="T3125" s="20">
        <v>0.7</v>
      </c>
      <c r="U3125" s="19">
        <v>-3.14</v>
      </c>
      <c r="V3125" s="20">
        <f t="shared" si="240"/>
        <v>-0.83333333333333337</v>
      </c>
      <c r="W3125" s="17">
        <f t="shared" si="241"/>
        <v>2015</v>
      </c>
      <c r="X3125" t="str">
        <f t="shared" si="242"/>
        <v>Jun-2015</v>
      </c>
      <c r="Y3125" s="17">
        <f t="shared" si="243"/>
        <v>1</v>
      </c>
      <c r="Z3125" t="str">
        <f t="shared" si="244"/>
        <v>Over 50%</v>
      </c>
      <c r="AA3125" s="17">
        <f>IF(COUNTIF($B$2:B3125,B3125)=1,1,0)</f>
        <v>0</v>
      </c>
      <c r="AB3125" s="17">
        <f>IF(COUNTIF($F$2:F3125,F3125)=1,1,0)</f>
        <v>0</v>
      </c>
    </row>
    <row r="3126" spans="1:28" x14ac:dyDescent="0.2">
      <c r="A3126" s="17">
        <v>3125</v>
      </c>
      <c r="B3126" t="s">
        <v>6366</v>
      </c>
      <c r="C3126" s="18">
        <v>42166</v>
      </c>
      <c r="D3126" s="18">
        <v>42167</v>
      </c>
      <c r="E3126" t="s">
        <v>215</v>
      </c>
      <c r="F3126" t="s">
        <v>4543</v>
      </c>
      <c r="G3126" t="s">
        <v>4544</v>
      </c>
      <c r="H3126" t="s">
        <v>68</v>
      </c>
      <c r="I3126" t="s">
        <v>54</v>
      </c>
      <c r="J3126" t="s">
        <v>1824</v>
      </c>
      <c r="K3126" t="s">
        <v>81</v>
      </c>
      <c r="L3126">
        <v>33801</v>
      </c>
      <c r="M3126" t="s">
        <v>57</v>
      </c>
      <c r="N3126" t="s">
        <v>1916</v>
      </c>
      <c r="O3126" t="s">
        <v>73</v>
      </c>
      <c r="P3126" t="s">
        <v>86</v>
      </c>
      <c r="Q3126" t="s">
        <v>1917</v>
      </c>
      <c r="R3126" s="19">
        <v>1036.624</v>
      </c>
      <c r="S3126" s="17">
        <v>2</v>
      </c>
      <c r="T3126" s="20">
        <v>0.2</v>
      </c>
      <c r="U3126" s="19">
        <v>51.831200000000003</v>
      </c>
      <c r="V3126" s="20">
        <f t="shared" si="240"/>
        <v>0.05</v>
      </c>
      <c r="W3126" s="17">
        <f t="shared" si="241"/>
        <v>2015</v>
      </c>
      <c r="X3126" t="str">
        <f t="shared" si="242"/>
        <v>Jun-2015</v>
      </c>
      <c r="Y3126" s="17">
        <f t="shared" si="243"/>
        <v>1</v>
      </c>
      <c r="Z3126" t="str">
        <f t="shared" si="244"/>
        <v>11-20%</v>
      </c>
      <c r="AA3126" s="17">
        <f>IF(COUNTIF($B$2:B3126,B3126)=1,1,0)</f>
        <v>0</v>
      </c>
      <c r="AB3126" s="17">
        <f>IF(COUNTIF($F$2:F3126,F3126)=1,1,0)</f>
        <v>0</v>
      </c>
    </row>
    <row r="3127" spans="1:28" x14ac:dyDescent="0.2">
      <c r="A3127" s="17">
        <v>3126</v>
      </c>
      <c r="B3127" t="s">
        <v>6366</v>
      </c>
      <c r="C3127" s="18">
        <v>42166</v>
      </c>
      <c r="D3127" s="18">
        <v>42167</v>
      </c>
      <c r="E3127" t="s">
        <v>215</v>
      </c>
      <c r="F3127" t="s">
        <v>4543</v>
      </c>
      <c r="G3127" t="s">
        <v>4544</v>
      </c>
      <c r="H3127" t="s">
        <v>68</v>
      </c>
      <c r="I3127" t="s">
        <v>54</v>
      </c>
      <c r="J3127" t="s">
        <v>1824</v>
      </c>
      <c r="K3127" t="s">
        <v>81</v>
      </c>
      <c r="L3127">
        <v>33801</v>
      </c>
      <c r="M3127" t="s">
        <v>57</v>
      </c>
      <c r="N3127" t="s">
        <v>2829</v>
      </c>
      <c r="O3127" t="s">
        <v>73</v>
      </c>
      <c r="P3127" t="s">
        <v>86</v>
      </c>
      <c r="Q3127" t="s">
        <v>2830</v>
      </c>
      <c r="R3127" s="19">
        <v>563.80799999999999</v>
      </c>
      <c r="S3127" s="17">
        <v>4</v>
      </c>
      <c r="T3127" s="20">
        <v>0.2</v>
      </c>
      <c r="U3127" s="19">
        <v>21.142800000000001</v>
      </c>
      <c r="V3127" s="20">
        <f t="shared" si="240"/>
        <v>3.7500000000000006E-2</v>
      </c>
      <c r="W3127" s="17">
        <f t="shared" si="241"/>
        <v>2015</v>
      </c>
      <c r="X3127" t="str">
        <f t="shared" si="242"/>
        <v>Jun-2015</v>
      </c>
      <c r="Y3127" s="17">
        <f t="shared" si="243"/>
        <v>1</v>
      </c>
      <c r="Z3127" t="str">
        <f t="shared" si="244"/>
        <v>11-20%</v>
      </c>
      <c r="AA3127" s="17">
        <f>IF(COUNTIF($B$2:B3127,B3127)=1,1,0)</f>
        <v>0</v>
      </c>
      <c r="AB3127" s="17">
        <f>IF(COUNTIF($F$2:F3127,F3127)=1,1,0)</f>
        <v>0</v>
      </c>
    </row>
    <row r="3128" spans="1:28" x14ac:dyDescent="0.2">
      <c r="A3128" s="17">
        <v>3127</v>
      </c>
      <c r="B3128" t="s">
        <v>6369</v>
      </c>
      <c r="C3128" s="18">
        <v>42986</v>
      </c>
      <c r="D3128" s="18">
        <v>42990</v>
      </c>
      <c r="E3128" t="s">
        <v>77</v>
      </c>
      <c r="F3128" t="s">
        <v>6370</v>
      </c>
      <c r="G3128" t="s">
        <v>6371</v>
      </c>
      <c r="H3128" t="s">
        <v>53</v>
      </c>
      <c r="I3128" t="s">
        <v>54</v>
      </c>
      <c r="J3128" t="s">
        <v>173</v>
      </c>
      <c r="K3128" t="s">
        <v>174</v>
      </c>
      <c r="L3128">
        <v>19134</v>
      </c>
      <c r="M3128" t="s">
        <v>175</v>
      </c>
      <c r="N3128" t="s">
        <v>3469</v>
      </c>
      <c r="O3128" t="s">
        <v>98</v>
      </c>
      <c r="P3128" t="s">
        <v>99</v>
      </c>
      <c r="Q3128" t="s">
        <v>6372</v>
      </c>
      <c r="R3128" s="19">
        <v>258.52800000000002</v>
      </c>
      <c r="S3128" s="17">
        <v>2</v>
      </c>
      <c r="T3128" s="20">
        <v>0.4</v>
      </c>
      <c r="U3128" s="19">
        <v>-47.396799999999999</v>
      </c>
      <c r="V3128" s="20">
        <f t="shared" si="240"/>
        <v>-0.18333333333333332</v>
      </c>
      <c r="W3128" s="17">
        <f t="shared" si="241"/>
        <v>2017</v>
      </c>
      <c r="X3128" t="str">
        <f t="shared" si="242"/>
        <v>Sep-2017</v>
      </c>
      <c r="Y3128" s="17">
        <f t="shared" si="243"/>
        <v>4</v>
      </c>
      <c r="Z3128" t="str">
        <f t="shared" si="244"/>
        <v>31-40%</v>
      </c>
      <c r="AA3128" s="17">
        <f>IF(COUNTIF($B$2:B3128,B3128)=1,1,0)</f>
        <v>1</v>
      </c>
      <c r="AB3128" s="17">
        <f>IF(COUNTIF($F$2:F3128,F3128)=1,1,0)</f>
        <v>1</v>
      </c>
    </row>
    <row r="3129" spans="1:28" x14ac:dyDescent="0.2">
      <c r="A3129" s="17">
        <v>3128</v>
      </c>
      <c r="B3129" t="s">
        <v>6373</v>
      </c>
      <c r="C3129" s="18">
        <v>43010</v>
      </c>
      <c r="D3129" s="18">
        <v>43014</v>
      </c>
      <c r="E3129" t="s">
        <v>77</v>
      </c>
      <c r="F3129" t="s">
        <v>6154</v>
      </c>
      <c r="G3129" t="s">
        <v>6155</v>
      </c>
      <c r="H3129" t="s">
        <v>53</v>
      </c>
      <c r="I3129" t="s">
        <v>54</v>
      </c>
      <c r="J3129" t="s">
        <v>293</v>
      </c>
      <c r="K3129" t="s">
        <v>294</v>
      </c>
      <c r="L3129">
        <v>10011</v>
      </c>
      <c r="M3129" t="s">
        <v>175</v>
      </c>
      <c r="N3129" t="s">
        <v>6374</v>
      </c>
      <c r="O3129" t="s">
        <v>73</v>
      </c>
      <c r="P3129" t="s">
        <v>117</v>
      </c>
      <c r="Q3129" t="s">
        <v>6375</v>
      </c>
      <c r="R3129" s="19">
        <v>49.12</v>
      </c>
      <c r="S3129" s="17">
        <v>4</v>
      </c>
      <c r="T3129" s="20">
        <v>0</v>
      </c>
      <c r="U3129" s="19">
        <v>23.086400000000001</v>
      </c>
      <c r="V3129" s="20">
        <f t="shared" si="240"/>
        <v>0.47000000000000003</v>
      </c>
      <c r="W3129" s="17">
        <f t="shared" si="241"/>
        <v>2017</v>
      </c>
      <c r="X3129" t="str">
        <f t="shared" si="242"/>
        <v>Oct-2017</v>
      </c>
      <c r="Y3129" s="17">
        <f t="shared" si="243"/>
        <v>4</v>
      </c>
      <c r="Z3129" t="str">
        <f t="shared" si="244"/>
        <v>0% (No Discount)</v>
      </c>
      <c r="AA3129" s="17">
        <f>IF(COUNTIF($B$2:B3129,B3129)=1,1,0)</f>
        <v>1</v>
      </c>
      <c r="AB3129" s="17">
        <f>IF(COUNTIF($F$2:F3129,F3129)=1,1,0)</f>
        <v>0</v>
      </c>
    </row>
    <row r="3130" spans="1:28" x14ac:dyDescent="0.2">
      <c r="A3130" s="17">
        <v>3129</v>
      </c>
      <c r="B3130" t="s">
        <v>6376</v>
      </c>
      <c r="C3130" s="18">
        <v>41989</v>
      </c>
      <c r="D3130" s="18">
        <v>41990</v>
      </c>
      <c r="E3130" t="s">
        <v>215</v>
      </c>
      <c r="F3130" t="s">
        <v>3208</v>
      </c>
      <c r="G3130" t="s">
        <v>3209</v>
      </c>
      <c r="H3130" t="s">
        <v>129</v>
      </c>
      <c r="I3130" t="s">
        <v>54</v>
      </c>
      <c r="J3130" t="s">
        <v>69</v>
      </c>
      <c r="K3130" t="s">
        <v>70</v>
      </c>
      <c r="L3130">
        <v>90049</v>
      </c>
      <c r="M3130" t="s">
        <v>71</v>
      </c>
      <c r="N3130" t="s">
        <v>2542</v>
      </c>
      <c r="O3130" t="s">
        <v>59</v>
      </c>
      <c r="P3130" t="s">
        <v>92</v>
      </c>
      <c r="Q3130" t="s">
        <v>2543</v>
      </c>
      <c r="R3130" s="19">
        <v>44.46</v>
      </c>
      <c r="S3130" s="17">
        <v>2</v>
      </c>
      <c r="T3130" s="20">
        <v>0</v>
      </c>
      <c r="U3130" s="19">
        <v>14.671799999999999</v>
      </c>
      <c r="V3130" s="20">
        <f t="shared" si="240"/>
        <v>0.32999999999999996</v>
      </c>
      <c r="W3130" s="17">
        <f t="shared" si="241"/>
        <v>2014</v>
      </c>
      <c r="X3130" t="str">
        <f t="shared" si="242"/>
        <v>Dec-2014</v>
      </c>
      <c r="Y3130" s="17">
        <f t="shared" si="243"/>
        <v>1</v>
      </c>
      <c r="Z3130" t="str">
        <f t="shared" si="244"/>
        <v>0% (No Discount)</v>
      </c>
      <c r="AA3130" s="17">
        <f>IF(COUNTIF($B$2:B3130,B3130)=1,1,0)</f>
        <v>1</v>
      </c>
      <c r="AB3130" s="17">
        <f>IF(COUNTIF($F$2:F3130,F3130)=1,1,0)</f>
        <v>0</v>
      </c>
    </row>
    <row r="3131" spans="1:28" x14ac:dyDescent="0.2">
      <c r="A3131" s="17">
        <v>3130</v>
      </c>
      <c r="B3131" t="s">
        <v>6376</v>
      </c>
      <c r="C3131" s="18">
        <v>41989</v>
      </c>
      <c r="D3131" s="18">
        <v>41990</v>
      </c>
      <c r="E3131" t="s">
        <v>215</v>
      </c>
      <c r="F3131" t="s">
        <v>3208</v>
      </c>
      <c r="G3131" t="s">
        <v>3209</v>
      </c>
      <c r="H3131" t="s">
        <v>129</v>
      </c>
      <c r="I3131" t="s">
        <v>54</v>
      </c>
      <c r="J3131" t="s">
        <v>69</v>
      </c>
      <c r="K3131" t="s">
        <v>70</v>
      </c>
      <c r="L3131">
        <v>90049</v>
      </c>
      <c r="M3131" t="s">
        <v>71</v>
      </c>
      <c r="N3131" t="s">
        <v>1194</v>
      </c>
      <c r="O3131" t="s">
        <v>59</v>
      </c>
      <c r="P3131" t="s">
        <v>63</v>
      </c>
      <c r="Q3131" t="s">
        <v>1195</v>
      </c>
      <c r="R3131" s="19">
        <v>241.56800000000001</v>
      </c>
      <c r="S3131" s="17">
        <v>2</v>
      </c>
      <c r="T3131" s="20">
        <v>0.2</v>
      </c>
      <c r="U3131" s="19">
        <v>18.117599999999999</v>
      </c>
      <c r="V3131" s="20">
        <f t="shared" si="240"/>
        <v>7.4999999999999997E-2</v>
      </c>
      <c r="W3131" s="17">
        <f t="shared" si="241"/>
        <v>2014</v>
      </c>
      <c r="X3131" t="str">
        <f t="shared" si="242"/>
        <v>Dec-2014</v>
      </c>
      <c r="Y3131" s="17">
        <f t="shared" si="243"/>
        <v>1</v>
      </c>
      <c r="Z3131" t="str">
        <f t="shared" si="244"/>
        <v>11-20%</v>
      </c>
      <c r="AA3131" s="17">
        <f>IF(COUNTIF($B$2:B3131,B3131)=1,1,0)</f>
        <v>0</v>
      </c>
      <c r="AB3131" s="17">
        <f>IF(COUNTIF($F$2:F3131,F3131)=1,1,0)</f>
        <v>0</v>
      </c>
    </row>
    <row r="3132" spans="1:28" x14ac:dyDescent="0.2">
      <c r="A3132" s="17">
        <v>3131</v>
      </c>
      <c r="B3132" t="s">
        <v>6376</v>
      </c>
      <c r="C3132" s="18">
        <v>41989</v>
      </c>
      <c r="D3132" s="18">
        <v>41990</v>
      </c>
      <c r="E3132" t="s">
        <v>215</v>
      </c>
      <c r="F3132" t="s">
        <v>3208</v>
      </c>
      <c r="G3132" t="s">
        <v>3209</v>
      </c>
      <c r="H3132" t="s">
        <v>129</v>
      </c>
      <c r="I3132" t="s">
        <v>54</v>
      </c>
      <c r="J3132" t="s">
        <v>69</v>
      </c>
      <c r="K3132" t="s">
        <v>70</v>
      </c>
      <c r="L3132">
        <v>90049</v>
      </c>
      <c r="M3132" t="s">
        <v>71</v>
      </c>
      <c r="N3132" t="s">
        <v>2175</v>
      </c>
      <c r="O3132" t="s">
        <v>98</v>
      </c>
      <c r="P3132" t="s">
        <v>188</v>
      </c>
      <c r="Q3132" t="s">
        <v>2176</v>
      </c>
      <c r="R3132" s="19">
        <v>395</v>
      </c>
      <c r="S3132" s="17">
        <v>5</v>
      </c>
      <c r="T3132" s="20">
        <v>0</v>
      </c>
      <c r="U3132" s="19">
        <v>39.5</v>
      </c>
      <c r="V3132" s="20">
        <f t="shared" si="240"/>
        <v>0.1</v>
      </c>
      <c r="W3132" s="17">
        <f t="shared" si="241"/>
        <v>2014</v>
      </c>
      <c r="X3132" t="str">
        <f t="shared" si="242"/>
        <v>Dec-2014</v>
      </c>
      <c r="Y3132" s="17">
        <f t="shared" si="243"/>
        <v>1</v>
      </c>
      <c r="Z3132" t="str">
        <f t="shared" si="244"/>
        <v>0% (No Discount)</v>
      </c>
      <c r="AA3132" s="17">
        <f>IF(COUNTIF($B$2:B3132,B3132)=1,1,0)</f>
        <v>0</v>
      </c>
      <c r="AB3132" s="17">
        <f>IF(COUNTIF($F$2:F3132,F3132)=1,1,0)</f>
        <v>0</v>
      </c>
    </row>
    <row r="3133" spans="1:28" x14ac:dyDescent="0.2">
      <c r="A3133" s="17">
        <v>3132</v>
      </c>
      <c r="B3133" t="s">
        <v>6376</v>
      </c>
      <c r="C3133" s="18">
        <v>41989</v>
      </c>
      <c r="D3133" s="18">
        <v>41990</v>
      </c>
      <c r="E3133" t="s">
        <v>215</v>
      </c>
      <c r="F3133" t="s">
        <v>3208</v>
      </c>
      <c r="G3133" t="s">
        <v>3209</v>
      </c>
      <c r="H3133" t="s">
        <v>129</v>
      </c>
      <c r="I3133" t="s">
        <v>54</v>
      </c>
      <c r="J3133" t="s">
        <v>69</v>
      </c>
      <c r="K3133" t="s">
        <v>70</v>
      </c>
      <c r="L3133">
        <v>90049</v>
      </c>
      <c r="M3133" t="s">
        <v>71</v>
      </c>
      <c r="N3133" t="s">
        <v>219</v>
      </c>
      <c r="O3133" t="s">
        <v>98</v>
      </c>
      <c r="P3133" t="s">
        <v>99</v>
      </c>
      <c r="Q3133" t="s">
        <v>220</v>
      </c>
      <c r="R3133" s="19">
        <v>627.16800000000001</v>
      </c>
      <c r="S3133" s="17">
        <v>4</v>
      </c>
      <c r="T3133" s="20">
        <v>0.2</v>
      </c>
      <c r="U3133" s="19">
        <v>70.556399999999996</v>
      </c>
      <c r="V3133" s="20">
        <f t="shared" si="240"/>
        <v>0.11249999999999999</v>
      </c>
      <c r="W3133" s="17">
        <f t="shared" si="241"/>
        <v>2014</v>
      </c>
      <c r="X3133" t="str">
        <f t="shared" si="242"/>
        <v>Dec-2014</v>
      </c>
      <c r="Y3133" s="17">
        <f t="shared" si="243"/>
        <v>1</v>
      </c>
      <c r="Z3133" t="str">
        <f t="shared" si="244"/>
        <v>11-20%</v>
      </c>
      <c r="AA3133" s="17">
        <f>IF(COUNTIF($B$2:B3133,B3133)=1,1,0)</f>
        <v>0</v>
      </c>
      <c r="AB3133" s="17">
        <f>IF(COUNTIF($F$2:F3133,F3133)=1,1,0)</f>
        <v>0</v>
      </c>
    </row>
    <row r="3134" spans="1:28" x14ac:dyDescent="0.2">
      <c r="A3134" s="17">
        <v>3133</v>
      </c>
      <c r="B3134" t="s">
        <v>6377</v>
      </c>
      <c r="C3134" s="18">
        <v>41875</v>
      </c>
      <c r="D3134" s="18">
        <v>41877</v>
      </c>
      <c r="E3134" t="s">
        <v>215</v>
      </c>
      <c r="F3134" t="s">
        <v>6378</v>
      </c>
      <c r="G3134" t="s">
        <v>6379</v>
      </c>
      <c r="H3134" t="s">
        <v>68</v>
      </c>
      <c r="I3134" t="s">
        <v>54</v>
      </c>
      <c r="J3134" t="s">
        <v>2375</v>
      </c>
      <c r="K3134" t="s">
        <v>294</v>
      </c>
      <c r="L3134">
        <v>11572</v>
      </c>
      <c r="M3134" t="s">
        <v>175</v>
      </c>
      <c r="N3134" t="s">
        <v>6380</v>
      </c>
      <c r="O3134" t="s">
        <v>59</v>
      </c>
      <c r="P3134" t="s">
        <v>92</v>
      </c>
      <c r="Q3134" t="s">
        <v>6381</v>
      </c>
      <c r="R3134" s="19">
        <v>13.28</v>
      </c>
      <c r="S3134" s="17">
        <v>2</v>
      </c>
      <c r="T3134" s="20">
        <v>0</v>
      </c>
      <c r="U3134" s="19">
        <v>6.3743999999999996</v>
      </c>
      <c r="V3134" s="20">
        <f t="shared" si="240"/>
        <v>0.48</v>
      </c>
      <c r="W3134" s="17">
        <f t="shared" si="241"/>
        <v>2014</v>
      </c>
      <c r="X3134" t="str">
        <f t="shared" si="242"/>
        <v>Aug-2014</v>
      </c>
      <c r="Y3134" s="17">
        <f t="shared" si="243"/>
        <v>2</v>
      </c>
      <c r="Z3134" t="str">
        <f t="shared" si="244"/>
        <v>0% (No Discount)</v>
      </c>
      <c r="AA3134" s="17">
        <f>IF(COUNTIF($B$2:B3134,B3134)=1,1,0)</f>
        <v>1</v>
      </c>
      <c r="AB3134" s="17">
        <f>IF(COUNTIF($F$2:F3134,F3134)=1,1,0)</f>
        <v>1</v>
      </c>
    </row>
    <row r="3135" spans="1:28" x14ac:dyDescent="0.2">
      <c r="A3135" s="17">
        <v>3134</v>
      </c>
      <c r="B3135" t="s">
        <v>6377</v>
      </c>
      <c r="C3135" s="18">
        <v>41875</v>
      </c>
      <c r="D3135" s="18">
        <v>41877</v>
      </c>
      <c r="E3135" t="s">
        <v>215</v>
      </c>
      <c r="F3135" t="s">
        <v>6378</v>
      </c>
      <c r="G3135" t="s">
        <v>6379</v>
      </c>
      <c r="H3135" t="s">
        <v>68</v>
      </c>
      <c r="I3135" t="s">
        <v>54</v>
      </c>
      <c r="J3135" t="s">
        <v>2375</v>
      </c>
      <c r="K3135" t="s">
        <v>294</v>
      </c>
      <c r="L3135">
        <v>11572</v>
      </c>
      <c r="M3135" t="s">
        <v>175</v>
      </c>
      <c r="N3135" t="s">
        <v>4351</v>
      </c>
      <c r="O3135" t="s">
        <v>73</v>
      </c>
      <c r="P3135" t="s">
        <v>102</v>
      </c>
      <c r="Q3135" t="s">
        <v>4352</v>
      </c>
      <c r="R3135" s="19">
        <v>12.672000000000001</v>
      </c>
      <c r="S3135" s="17">
        <v>3</v>
      </c>
      <c r="T3135" s="20">
        <v>0.2</v>
      </c>
      <c r="U3135" s="19">
        <v>4.4352</v>
      </c>
      <c r="V3135" s="20">
        <f t="shared" si="240"/>
        <v>0.35</v>
      </c>
      <c r="W3135" s="17">
        <f t="shared" si="241"/>
        <v>2014</v>
      </c>
      <c r="X3135" t="str">
        <f t="shared" si="242"/>
        <v>Aug-2014</v>
      </c>
      <c r="Y3135" s="17">
        <f t="shared" si="243"/>
        <v>2</v>
      </c>
      <c r="Z3135" t="str">
        <f t="shared" si="244"/>
        <v>11-20%</v>
      </c>
      <c r="AA3135" s="17">
        <f>IF(COUNTIF($B$2:B3135,B3135)=1,1,0)</f>
        <v>0</v>
      </c>
      <c r="AB3135" s="17">
        <f>IF(COUNTIF($F$2:F3135,F3135)=1,1,0)</f>
        <v>0</v>
      </c>
    </row>
    <row r="3136" spans="1:28" x14ac:dyDescent="0.2">
      <c r="A3136" s="17">
        <v>3135</v>
      </c>
      <c r="B3136" t="s">
        <v>6382</v>
      </c>
      <c r="C3136" s="18">
        <v>43051</v>
      </c>
      <c r="D3136" s="18">
        <v>43057</v>
      </c>
      <c r="E3136" t="s">
        <v>77</v>
      </c>
      <c r="F3136" t="s">
        <v>577</v>
      </c>
      <c r="G3136" t="s">
        <v>578</v>
      </c>
      <c r="H3136" t="s">
        <v>129</v>
      </c>
      <c r="I3136" t="s">
        <v>54</v>
      </c>
      <c r="J3136" t="s">
        <v>844</v>
      </c>
      <c r="K3136" t="s">
        <v>131</v>
      </c>
      <c r="L3136">
        <v>75081</v>
      </c>
      <c r="M3136" t="s">
        <v>132</v>
      </c>
      <c r="N3136" t="s">
        <v>3946</v>
      </c>
      <c r="O3136" t="s">
        <v>73</v>
      </c>
      <c r="P3136" t="s">
        <v>102</v>
      </c>
      <c r="Q3136" t="s">
        <v>3947</v>
      </c>
      <c r="R3136" s="19">
        <v>30.56</v>
      </c>
      <c r="S3136" s="17">
        <v>5</v>
      </c>
      <c r="T3136" s="20">
        <v>0.8</v>
      </c>
      <c r="U3136" s="19">
        <v>-45.84</v>
      </c>
      <c r="V3136" s="20">
        <f t="shared" si="240"/>
        <v>-1.5000000000000002</v>
      </c>
      <c r="W3136" s="17">
        <f t="shared" si="241"/>
        <v>2017</v>
      </c>
      <c r="X3136" t="str">
        <f t="shared" si="242"/>
        <v>Nov-2017</v>
      </c>
      <c r="Y3136" s="17">
        <f t="shared" si="243"/>
        <v>6</v>
      </c>
      <c r="Z3136" t="str">
        <f t="shared" si="244"/>
        <v>Over 50%</v>
      </c>
      <c r="AA3136" s="17">
        <f>IF(COUNTIF($B$2:B3136,B3136)=1,1,0)</f>
        <v>1</v>
      </c>
      <c r="AB3136" s="17">
        <f>IF(COUNTIF($F$2:F3136,F3136)=1,1,0)</f>
        <v>0</v>
      </c>
    </row>
    <row r="3137" spans="1:28" x14ac:dyDescent="0.2">
      <c r="A3137" s="17">
        <v>3136</v>
      </c>
      <c r="B3137" t="s">
        <v>6382</v>
      </c>
      <c r="C3137" s="18">
        <v>43051</v>
      </c>
      <c r="D3137" s="18">
        <v>43057</v>
      </c>
      <c r="E3137" t="s">
        <v>77</v>
      </c>
      <c r="F3137" t="s">
        <v>577</v>
      </c>
      <c r="G3137" t="s">
        <v>578</v>
      </c>
      <c r="H3137" t="s">
        <v>129</v>
      </c>
      <c r="I3137" t="s">
        <v>54</v>
      </c>
      <c r="J3137" t="s">
        <v>844</v>
      </c>
      <c r="K3137" t="s">
        <v>131</v>
      </c>
      <c r="L3137">
        <v>75081</v>
      </c>
      <c r="M3137" t="s">
        <v>132</v>
      </c>
      <c r="N3137" t="s">
        <v>2248</v>
      </c>
      <c r="O3137" t="s">
        <v>73</v>
      </c>
      <c r="P3137" t="s">
        <v>86</v>
      </c>
      <c r="Q3137" t="s">
        <v>2249</v>
      </c>
      <c r="R3137" s="19">
        <v>77.951999999999998</v>
      </c>
      <c r="S3137" s="17">
        <v>3</v>
      </c>
      <c r="T3137" s="20">
        <v>0.2</v>
      </c>
      <c r="U3137" s="19">
        <v>-15.590400000000001</v>
      </c>
      <c r="V3137" s="20">
        <f t="shared" si="240"/>
        <v>-0.2</v>
      </c>
      <c r="W3137" s="17">
        <f t="shared" si="241"/>
        <v>2017</v>
      </c>
      <c r="X3137" t="str">
        <f t="shared" si="242"/>
        <v>Nov-2017</v>
      </c>
      <c r="Y3137" s="17">
        <f t="shared" si="243"/>
        <v>6</v>
      </c>
      <c r="Z3137" t="str">
        <f t="shared" si="244"/>
        <v>11-20%</v>
      </c>
      <c r="AA3137" s="17">
        <f>IF(COUNTIF($B$2:B3137,B3137)=1,1,0)</f>
        <v>0</v>
      </c>
      <c r="AB3137" s="17">
        <f>IF(COUNTIF($F$2:F3137,F3137)=1,1,0)</f>
        <v>0</v>
      </c>
    </row>
    <row r="3138" spans="1:28" x14ac:dyDescent="0.2">
      <c r="A3138" s="17">
        <v>3137</v>
      </c>
      <c r="B3138" t="s">
        <v>6382</v>
      </c>
      <c r="C3138" s="18">
        <v>43051</v>
      </c>
      <c r="D3138" s="18">
        <v>43057</v>
      </c>
      <c r="E3138" t="s">
        <v>77</v>
      </c>
      <c r="F3138" t="s">
        <v>577</v>
      </c>
      <c r="G3138" t="s">
        <v>578</v>
      </c>
      <c r="H3138" t="s">
        <v>129</v>
      </c>
      <c r="I3138" t="s">
        <v>54</v>
      </c>
      <c r="J3138" t="s">
        <v>844</v>
      </c>
      <c r="K3138" t="s">
        <v>131</v>
      </c>
      <c r="L3138">
        <v>75081</v>
      </c>
      <c r="M3138" t="s">
        <v>132</v>
      </c>
      <c r="N3138" t="s">
        <v>6383</v>
      </c>
      <c r="O3138" t="s">
        <v>98</v>
      </c>
      <c r="P3138" t="s">
        <v>99</v>
      </c>
      <c r="Q3138" t="s">
        <v>6384</v>
      </c>
      <c r="R3138" s="19">
        <v>67.992000000000004</v>
      </c>
      <c r="S3138" s="17">
        <v>1</v>
      </c>
      <c r="T3138" s="20">
        <v>0.2</v>
      </c>
      <c r="U3138" s="19">
        <v>8.4990000000000006</v>
      </c>
      <c r="V3138" s="20">
        <f t="shared" ref="V3138:V3201" si="245">IFERROR(U3138/R3138,0)</f>
        <v>0.125</v>
      </c>
      <c r="W3138" s="17">
        <f t="shared" ref="W3138:W3201" si="246">YEAR(C3138)</f>
        <v>2017</v>
      </c>
      <c r="X3138" t="str">
        <f t="shared" ref="X3138:X3201" si="247">TEXT(C3138,"mmm-yyyy")</f>
        <v>Nov-2017</v>
      </c>
      <c r="Y3138" s="17">
        <f t="shared" ref="Y3138:Y3201" si="248">D3138-C3138</f>
        <v>6</v>
      </c>
      <c r="Z3138" t="str">
        <f t="shared" ref="Z3138:Z3201" si="249">IF(T3138=0,"0% (No Discount)",IF(T3138&lt;=0.1,"1-10%",IF(T3138&lt;=0.2,"11-20%",IF(T3138&lt;=0.3,"21-30%",IF(T3138&lt;=0.4,"31-40%",IF(T3138&lt;=0.5,"41-50%","Over 50%"))))))</f>
        <v>11-20%</v>
      </c>
      <c r="AA3138" s="17">
        <f>IF(COUNTIF($B$2:B3138,B3138)=1,1,0)</f>
        <v>0</v>
      </c>
      <c r="AB3138" s="17">
        <f>IF(COUNTIF($F$2:F3138,F3138)=1,1,0)</f>
        <v>0</v>
      </c>
    </row>
    <row r="3139" spans="1:28" x14ac:dyDescent="0.2">
      <c r="A3139" s="17">
        <v>3138</v>
      </c>
      <c r="B3139" t="s">
        <v>6382</v>
      </c>
      <c r="C3139" s="18">
        <v>43051</v>
      </c>
      <c r="D3139" s="18">
        <v>43057</v>
      </c>
      <c r="E3139" t="s">
        <v>77</v>
      </c>
      <c r="F3139" t="s">
        <v>577</v>
      </c>
      <c r="G3139" t="s">
        <v>578</v>
      </c>
      <c r="H3139" t="s">
        <v>129</v>
      </c>
      <c r="I3139" t="s">
        <v>54</v>
      </c>
      <c r="J3139" t="s">
        <v>844</v>
      </c>
      <c r="K3139" t="s">
        <v>131</v>
      </c>
      <c r="L3139">
        <v>75081</v>
      </c>
      <c r="M3139" t="s">
        <v>132</v>
      </c>
      <c r="N3139" t="s">
        <v>2322</v>
      </c>
      <c r="O3139" t="s">
        <v>73</v>
      </c>
      <c r="P3139" t="s">
        <v>200</v>
      </c>
      <c r="Q3139" t="s">
        <v>2323</v>
      </c>
      <c r="R3139" s="19">
        <v>12.224</v>
      </c>
      <c r="S3139" s="17">
        <v>2</v>
      </c>
      <c r="T3139" s="20">
        <v>0.2</v>
      </c>
      <c r="U3139" s="19">
        <v>4.4311999999999996</v>
      </c>
      <c r="V3139" s="20">
        <f t="shared" si="245"/>
        <v>0.36249999999999993</v>
      </c>
      <c r="W3139" s="17">
        <f t="shared" si="246"/>
        <v>2017</v>
      </c>
      <c r="X3139" t="str">
        <f t="shared" si="247"/>
        <v>Nov-2017</v>
      </c>
      <c r="Y3139" s="17">
        <f t="shared" si="248"/>
        <v>6</v>
      </c>
      <c r="Z3139" t="str">
        <f t="shared" si="249"/>
        <v>11-20%</v>
      </c>
      <c r="AA3139" s="17">
        <f>IF(COUNTIF($B$2:B3139,B3139)=1,1,0)</f>
        <v>0</v>
      </c>
      <c r="AB3139" s="17">
        <f>IF(COUNTIF($F$2:F3139,F3139)=1,1,0)</f>
        <v>0</v>
      </c>
    </row>
    <row r="3140" spans="1:28" x14ac:dyDescent="0.2">
      <c r="A3140" s="17">
        <v>3139</v>
      </c>
      <c r="B3140" t="s">
        <v>6382</v>
      </c>
      <c r="C3140" s="18">
        <v>43051</v>
      </c>
      <c r="D3140" s="18">
        <v>43057</v>
      </c>
      <c r="E3140" t="s">
        <v>77</v>
      </c>
      <c r="F3140" t="s">
        <v>577</v>
      </c>
      <c r="G3140" t="s">
        <v>578</v>
      </c>
      <c r="H3140" t="s">
        <v>129</v>
      </c>
      <c r="I3140" t="s">
        <v>54</v>
      </c>
      <c r="J3140" t="s">
        <v>844</v>
      </c>
      <c r="K3140" t="s">
        <v>131</v>
      </c>
      <c r="L3140">
        <v>75081</v>
      </c>
      <c r="M3140" t="s">
        <v>132</v>
      </c>
      <c r="N3140" t="s">
        <v>4551</v>
      </c>
      <c r="O3140" t="s">
        <v>98</v>
      </c>
      <c r="P3140" t="s">
        <v>188</v>
      </c>
      <c r="Q3140" t="s">
        <v>4552</v>
      </c>
      <c r="R3140" s="19">
        <v>44.783999999999999</v>
      </c>
      <c r="S3140" s="17">
        <v>2</v>
      </c>
      <c r="T3140" s="20">
        <v>0.2</v>
      </c>
      <c r="U3140" s="19">
        <v>-0.55979999999999996</v>
      </c>
      <c r="V3140" s="20">
        <f t="shared" si="245"/>
        <v>-1.2499999999999999E-2</v>
      </c>
      <c r="W3140" s="17">
        <f t="shared" si="246"/>
        <v>2017</v>
      </c>
      <c r="X3140" t="str">
        <f t="shared" si="247"/>
        <v>Nov-2017</v>
      </c>
      <c r="Y3140" s="17">
        <f t="shared" si="248"/>
        <v>6</v>
      </c>
      <c r="Z3140" t="str">
        <f t="shared" si="249"/>
        <v>11-20%</v>
      </c>
      <c r="AA3140" s="17">
        <f>IF(COUNTIF($B$2:B3140,B3140)=1,1,0)</f>
        <v>0</v>
      </c>
      <c r="AB3140" s="17">
        <f>IF(COUNTIF($F$2:F3140,F3140)=1,1,0)</f>
        <v>0</v>
      </c>
    </row>
    <row r="3141" spans="1:28" x14ac:dyDescent="0.2">
      <c r="A3141" s="17">
        <v>3140</v>
      </c>
      <c r="B3141" t="s">
        <v>6382</v>
      </c>
      <c r="C3141" s="18">
        <v>43051</v>
      </c>
      <c r="D3141" s="18">
        <v>43057</v>
      </c>
      <c r="E3141" t="s">
        <v>77</v>
      </c>
      <c r="F3141" t="s">
        <v>577</v>
      </c>
      <c r="G3141" t="s">
        <v>578</v>
      </c>
      <c r="H3141" t="s">
        <v>129</v>
      </c>
      <c r="I3141" t="s">
        <v>54</v>
      </c>
      <c r="J3141" t="s">
        <v>844</v>
      </c>
      <c r="K3141" t="s">
        <v>131</v>
      </c>
      <c r="L3141">
        <v>75081</v>
      </c>
      <c r="M3141" t="s">
        <v>132</v>
      </c>
      <c r="N3141" t="s">
        <v>1168</v>
      </c>
      <c r="O3141" t="s">
        <v>59</v>
      </c>
      <c r="P3141" t="s">
        <v>92</v>
      </c>
      <c r="Q3141" t="s">
        <v>1169</v>
      </c>
      <c r="R3141" s="19">
        <v>22.847999999999999</v>
      </c>
      <c r="S3141" s="17">
        <v>3</v>
      </c>
      <c r="T3141" s="20">
        <v>0.6</v>
      </c>
      <c r="U3141" s="19">
        <v>-17.7072</v>
      </c>
      <c r="V3141" s="20">
        <f t="shared" si="245"/>
        <v>-0.77500000000000002</v>
      </c>
      <c r="W3141" s="17">
        <f t="shared" si="246"/>
        <v>2017</v>
      </c>
      <c r="X3141" t="str">
        <f t="shared" si="247"/>
        <v>Nov-2017</v>
      </c>
      <c r="Y3141" s="17">
        <f t="shared" si="248"/>
        <v>6</v>
      </c>
      <c r="Z3141" t="str">
        <f t="shared" si="249"/>
        <v>Over 50%</v>
      </c>
      <c r="AA3141" s="17">
        <f>IF(COUNTIF($B$2:B3141,B3141)=1,1,0)</f>
        <v>0</v>
      </c>
      <c r="AB3141" s="17">
        <f>IF(COUNTIF($F$2:F3141,F3141)=1,1,0)</f>
        <v>0</v>
      </c>
    </row>
    <row r="3142" spans="1:28" x14ac:dyDescent="0.2">
      <c r="A3142" s="17">
        <v>3141</v>
      </c>
      <c r="B3142" t="s">
        <v>6385</v>
      </c>
      <c r="C3142" s="18">
        <v>42119</v>
      </c>
      <c r="D3142" s="18">
        <v>42122</v>
      </c>
      <c r="E3142" t="s">
        <v>215</v>
      </c>
      <c r="F3142" t="s">
        <v>1232</v>
      </c>
      <c r="G3142" t="s">
        <v>1233</v>
      </c>
      <c r="H3142" t="s">
        <v>53</v>
      </c>
      <c r="I3142" t="s">
        <v>54</v>
      </c>
      <c r="J3142" t="s">
        <v>293</v>
      </c>
      <c r="K3142" t="s">
        <v>294</v>
      </c>
      <c r="L3142">
        <v>10035</v>
      </c>
      <c r="M3142" t="s">
        <v>175</v>
      </c>
      <c r="N3142" t="s">
        <v>133</v>
      </c>
      <c r="O3142" t="s">
        <v>73</v>
      </c>
      <c r="P3142" t="s">
        <v>105</v>
      </c>
      <c r="Q3142" t="s">
        <v>134</v>
      </c>
      <c r="R3142" s="19">
        <v>206.43</v>
      </c>
      <c r="S3142" s="17">
        <v>3</v>
      </c>
      <c r="T3142" s="20">
        <v>0</v>
      </c>
      <c r="U3142" s="19">
        <v>90.8292</v>
      </c>
      <c r="V3142" s="20">
        <f t="shared" si="245"/>
        <v>0.44</v>
      </c>
      <c r="W3142" s="17">
        <f t="shared" si="246"/>
        <v>2015</v>
      </c>
      <c r="X3142" t="str">
        <f t="shared" si="247"/>
        <v>Apr-2015</v>
      </c>
      <c r="Y3142" s="17">
        <f t="shared" si="248"/>
        <v>3</v>
      </c>
      <c r="Z3142" t="str">
        <f t="shared" si="249"/>
        <v>0% (No Discount)</v>
      </c>
      <c r="AA3142" s="17">
        <f>IF(COUNTIF($B$2:B3142,B3142)=1,1,0)</f>
        <v>1</v>
      </c>
      <c r="AB3142" s="17">
        <f>IF(COUNTIF($F$2:F3142,F3142)=1,1,0)</f>
        <v>0</v>
      </c>
    </row>
    <row r="3143" spans="1:28" x14ac:dyDescent="0.2">
      <c r="A3143" s="17">
        <v>3142</v>
      </c>
      <c r="B3143" t="s">
        <v>6386</v>
      </c>
      <c r="C3143" s="18">
        <v>41985</v>
      </c>
      <c r="D3143" s="18">
        <v>41985</v>
      </c>
      <c r="E3143" t="s">
        <v>1320</v>
      </c>
      <c r="F3143" t="s">
        <v>3232</v>
      </c>
      <c r="G3143" t="s">
        <v>3233</v>
      </c>
      <c r="H3143" t="s">
        <v>68</v>
      </c>
      <c r="I3143" t="s">
        <v>54</v>
      </c>
      <c r="J3143" t="s">
        <v>707</v>
      </c>
      <c r="K3143" t="s">
        <v>131</v>
      </c>
      <c r="L3143">
        <v>78207</v>
      </c>
      <c r="M3143" t="s">
        <v>132</v>
      </c>
      <c r="N3143" t="s">
        <v>543</v>
      </c>
      <c r="O3143" t="s">
        <v>73</v>
      </c>
      <c r="P3143" t="s">
        <v>102</v>
      </c>
      <c r="Q3143" t="s">
        <v>544</v>
      </c>
      <c r="R3143" s="19">
        <v>210.392</v>
      </c>
      <c r="S3143" s="17">
        <v>2</v>
      </c>
      <c r="T3143" s="20">
        <v>0.8</v>
      </c>
      <c r="U3143" s="19">
        <v>-336.62720000000002</v>
      </c>
      <c r="V3143" s="20">
        <f t="shared" si="245"/>
        <v>-1.6</v>
      </c>
      <c r="W3143" s="17">
        <f t="shared" si="246"/>
        <v>2014</v>
      </c>
      <c r="X3143" t="str">
        <f t="shared" si="247"/>
        <v>Dec-2014</v>
      </c>
      <c r="Y3143" s="17">
        <f t="shared" si="248"/>
        <v>0</v>
      </c>
      <c r="Z3143" t="str">
        <f t="shared" si="249"/>
        <v>Over 50%</v>
      </c>
      <c r="AA3143" s="17">
        <f>IF(COUNTIF($B$2:B3143,B3143)=1,1,0)</f>
        <v>1</v>
      </c>
      <c r="AB3143" s="17">
        <f>IF(COUNTIF($F$2:F3143,F3143)=1,1,0)</f>
        <v>0</v>
      </c>
    </row>
    <row r="3144" spans="1:28" x14ac:dyDescent="0.2">
      <c r="A3144" s="17">
        <v>3143</v>
      </c>
      <c r="B3144" t="s">
        <v>6387</v>
      </c>
      <c r="C3144" s="18">
        <v>43003</v>
      </c>
      <c r="D3144" s="18">
        <v>43005</v>
      </c>
      <c r="E3144" t="s">
        <v>50</v>
      </c>
      <c r="F3144" t="s">
        <v>1590</v>
      </c>
      <c r="G3144" t="s">
        <v>1591</v>
      </c>
      <c r="H3144" t="s">
        <v>53</v>
      </c>
      <c r="I3144" t="s">
        <v>54</v>
      </c>
      <c r="J3144" t="s">
        <v>1037</v>
      </c>
      <c r="K3144" t="s">
        <v>525</v>
      </c>
      <c r="L3144">
        <v>45231</v>
      </c>
      <c r="M3144" t="s">
        <v>175</v>
      </c>
      <c r="N3144" t="s">
        <v>1048</v>
      </c>
      <c r="O3144" t="s">
        <v>98</v>
      </c>
      <c r="P3144" t="s">
        <v>188</v>
      </c>
      <c r="Q3144" t="s">
        <v>1049</v>
      </c>
      <c r="R3144" s="19">
        <v>119.96</v>
      </c>
      <c r="S3144" s="17">
        <v>5</v>
      </c>
      <c r="T3144" s="20">
        <v>0.2</v>
      </c>
      <c r="U3144" s="19">
        <v>35.988</v>
      </c>
      <c r="V3144" s="20">
        <f t="shared" si="245"/>
        <v>0.3</v>
      </c>
      <c r="W3144" s="17">
        <f t="shared" si="246"/>
        <v>2017</v>
      </c>
      <c r="X3144" t="str">
        <f t="shared" si="247"/>
        <v>Sep-2017</v>
      </c>
      <c r="Y3144" s="17">
        <f t="shared" si="248"/>
        <v>2</v>
      </c>
      <c r="Z3144" t="str">
        <f t="shared" si="249"/>
        <v>11-20%</v>
      </c>
      <c r="AA3144" s="17">
        <f>IF(COUNTIF($B$2:B3144,B3144)=1,1,0)</f>
        <v>1</v>
      </c>
      <c r="AB3144" s="17">
        <f>IF(COUNTIF($F$2:F3144,F3144)=1,1,0)</f>
        <v>0</v>
      </c>
    </row>
    <row r="3145" spans="1:28" x14ac:dyDescent="0.2">
      <c r="A3145" s="17">
        <v>3144</v>
      </c>
      <c r="B3145" t="s">
        <v>6387</v>
      </c>
      <c r="C3145" s="18">
        <v>43003</v>
      </c>
      <c r="D3145" s="18">
        <v>43005</v>
      </c>
      <c r="E3145" t="s">
        <v>50</v>
      </c>
      <c r="F3145" t="s">
        <v>1590</v>
      </c>
      <c r="G3145" t="s">
        <v>1591</v>
      </c>
      <c r="H3145" t="s">
        <v>53</v>
      </c>
      <c r="I3145" t="s">
        <v>54</v>
      </c>
      <c r="J3145" t="s">
        <v>1037</v>
      </c>
      <c r="K3145" t="s">
        <v>525</v>
      </c>
      <c r="L3145">
        <v>45231</v>
      </c>
      <c r="M3145" t="s">
        <v>175</v>
      </c>
      <c r="N3145" t="s">
        <v>668</v>
      </c>
      <c r="O3145" t="s">
        <v>73</v>
      </c>
      <c r="P3145" t="s">
        <v>95</v>
      </c>
      <c r="Q3145" t="s">
        <v>669</v>
      </c>
      <c r="R3145" s="19">
        <v>10.608000000000001</v>
      </c>
      <c r="S3145" s="17">
        <v>6</v>
      </c>
      <c r="T3145" s="20">
        <v>0.2</v>
      </c>
      <c r="U3145" s="19">
        <v>0.92820000000000003</v>
      </c>
      <c r="V3145" s="20">
        <f t="shared" si="245"/>
        <v>8.7499999999999994E-2</v>
      </c>
      <c r="W3145" s="17">
        <f t="shared" si="246"/>
        <v>2017</v>
      </c>
      <c r="X3145" t="str">
        <f t="shared" si="247"/>
        <v>Sep-2017</v>
      </c>
      <c r="Y3145" s="17">
        <f t="shared" si="248"/>
        <v>2</v>
      </c>
      <c r="Z3145" t="str">
        <f t="shared" si="249"/>
        <v>11-20%</v>
      </c>
      <c r="AA3145" s="17">
        <f>IF(COUNTIF($B$2:B3145,B3145)=1,1,0)</f>
        <v>0</v>
      </c>
      <c r="AB3145" s="17">
        <f>IF(COUNTIF($F$2:F3145,F3145)=1,1,0)</f>
        <v>0</v>
      </c>
    </row>
    <row r="3146" spans="1:28" x14ac:dyDescent="0.2">
      <c r="A3146" s="17">
        <v>3145</v>
      </c>
      <c r="B3146" t="s">
        <v>6388</v>
      </c>
      <c r="C3146" s="18">
        <v>42618</v>
      </c>
      <c r="D3146" s="18">
        <v>42624</v>
      </c>
      <c r="E3146" t="s">
        <v>77</v>
      </c>
      <c r="F3146" t="s">
        <v>2172</v>
      </c>
      <c r="G3146" t="s">
        <v>2173</v>
      </c>
      <c r="H3146" t="s">
        <v>68</v>
      </c>
      <c r="I3146" t="s">
        <v>54</v>
      </c>
      <c r="J3146" t="s">
        <v>1267</v>
      </c>
      <c r="K3146" t="s">
        <v>131</v>
      </c>
      <c r="L3146">
        <v>78745</v>
      </c>
      <c r="M3146" t="s">
        <v>132</v>
      </c>
      <c r="N3146" t="s">
        <v>1871</v>
      </c>
      <c r="O3146" t="s">
        <v>59</v>
      </c>
      <c r="P3146" t="s">
        <v>63</v>
      </c>
      <c r="Q3146" t="s">
        <v>1872</v>
      </c>
      <c r="R3146" s="19">
        <v>347.80200000000002</v>
      </c>
      <c r="S3146" s="17">
        <v>7</v>
      </c>
      <c r="T3146" s="20">
        <v>0.3</v>
      </c>
      <c r="U3146" s="19">
        <v>-24.843</v>
      </c>
      <c r="V3146" s="20">
        <f t="shared" si="245"/>
        <v>-7.1428571428571425E-2</v>
      </c>
      <c r="W3146" s="17">
        <f t="shared" si="246"/>
        <v>2016</v>
      </c>
      <c r="X3146" t="str">
        <f t="shared" si="247"/>
        <v>Sep-2016</v>
      </c>
      <c r="Y3146" s="17">
        <f t="shared" si="248"/>
        <v>6</v>
      </c>
      <c r="Z3146" t="str">
        <f t="shared" si="249"/>
        <v>21-30%</v>
      </c>
      <c r="AA3146" s="17">
        <f>IF(COUNTIF($B$2:B3146,B3146)=1,1,0)</f>
        <v>1</v>
      </c>
      <c r="AB3146" s="17">
        <f>IF(COUNTIF($F$2:F3146,F3146)=1,1,0)</f>
        <v>0</v>
      </c>
    </row>
    <row r="3147" spans="1:28" x14ac:dyDescent="0.2">
      <c r="A3147" s="17">
        <v>3146</v>
      </c>
      <c r="B3147" t="s">
        <v>6389</v>
      </c>
      <c r="C3147" s="18">
        <v>42777</v>
      </c>
      <c r="D3147" s="18">
        <v>42779</v>
      </c>
      <c r="E3147" t="s">
        <v>50</v>
      </c>
      <c r="F3147" t="s">
        <v>6390</v>
      </c>
      <c r="G3147" t="s">
        <v>6391</v>
      </c>
      <c r="H3147" t="s">
        <v>68</v>
      </c>
      <c r="I3147" t="s">
        <v>54</v>
      </c>
      <c r="J3147" t="s">
        <v>122</v>
      </c>
      <c r="K3147" t="s">
        <v>123</v>
      </c>
      <c r="L3147">
        <v>98105</v>
      </c>
      <c r="M3147" t="s">
        <v>71</v>
      </c>
      <c r="N3147" t="s">
        <v>6392</v>
      </c>
      <c r="O3147" t="s">
        <v>59</v>
      </c>
      <c r="P3147" t="s">
        <v>63</v>
      </c>
      <c r="Q3147" t="s">
        <v>6393</v>
      </c>
      <c r="R3147" s="19">
        <v>963.13599999999997</v>
      </c>
      <c r="S3147" s="17">
        <v>4</v>
      </c>
      <c r="T3147" s="20">
        <v>0.2</v>
      </c>
      <c r="U3147" s="19">
        <v>108.3528</v>
      </c>
      <c r="V3147" s="20">
        <f t="shared" si="245"/>
        <v>0.1125</v>
      </c>
      <c r="W3147" s="17">
        <f t="shared" si="246"/>
        <v>2017</v>
      </c>
      <c r="X3147" t="str">
        <f t="shared" si="247"/>
        <v>Feb-2017</v>
      </c>
      <c r="Y3147" s="17">
        <f t="shared" si="248"/>
        <v>2</v>
      </c>
      <c r="Z3147" t="str">
        <f t="shared" si="249"/>
        <v>11-20%</v>
      </c>
      <c r="AA3147" s="17">
        <f>IF(COUNTIF($B$2:B3147,B3147)=1,1,0)</f>
        <v>1</v>
      </c>
      <c r="AB3147" s="17">
        <f>IF(COUNTIF($F$2:F3147,F3147)=1,1,0)</f>
        <v>1</v>
      </c>
    </row>
    <row r="3148" spans="1:28" x14ac:dyDescent="0.2">
      <c r="A3148" s="17">
        <v>3147</v>
      </c>
      <c r="B3148" t="s">
        <v>6389</v>
      </c>
      <c r="C3148" s="18">
        <v>42777</v>
      </c>
      <c r="D3148" s="18">
        <v>42779</v>
      </c>
      <c r="E3148" t="s">
        <v>50</v>
      </c>
      <c r="F3148" t="s">
        <v>6390</v>
      </c>
      <c r="G3148" t="s">
        <v>6391</v>
      </c>
      <c r="H3148" t="s">
        <v>68</v>
      </c>
      <c r="I3148" t="s">
        <v>54</v>
      </c>
      <c r="J3148" t="s">
        <v>122</v>
      </c>
      <c r="K3148" t="s">
        <v>123</v>
      </c>
      <c r="L3148">
        <v>98105</v>
      </c>
      <c r="M3148" t="s">
        <v>71</v>
      </c>
      <c r="N3148" t="s">
        <v>2703</v>
      </c>
      <c r="O3148" t="s">
        <v>98</v>
      </c>
      <c r="P3148" t="s">
        <v>99</v>
      </c>
      <c r="Q3148" t="s">
        <v>2704</v>
      </c>
      <c r="R3148" s="19">
        <v>88.775999999999996</v>
      </c>
      <c r="S3148" s="17">
        <v>3</v>
      </c>
      <c r="T3148" s="20">
        <v>0.2</v>
      </c>
      <c r="U3148" s="19">
        <v>7.7679</v>
      </c>
      <c r="V3148" s="20">
        <f t="shared" si="245"/>
        <v>8.7500000000000008E-2</v>
      </c>
      <c r="W3148" s="17">
        <f t="shared" si="246"/>
        <v>2017</v>
      </c>
      <c r="X3148" t="str">
        <f t="shared" si="247"/>
        <v>Feb-2017</v>
      </c>
      <c r="Y3148" s="17">
        <f t="shared" si="248"/>
        <v>2</v>
      </c>
      <c r="Z3148" t="str">
        <f t="shared" si="249"/>
        <v>11-20%</v>
      </c>
      <c r="AA3148" s="17">
        <f>IF(COUNTIF($B$2:B3148,B3148)=1,1,0)</f>
        <v>0</v>
      </c>
      <c r="AB3148" s="17">
        <f>IF(COUNTIF($F$2:F3148,F3148)=1,1,0)</f>
        <v>0</v>
      </c>
    </row>
    <row r="3149" spans="1:28" x14ac:dyDescent="0.2">
      <c r="A3149" s="17">
        <v>3148</v>
      </c>
      <c r="B3149" t="s">
        <v>6394</v>
      </c>
      <c r="C3149" s="18">
        <v>41820</v>
      </c>
      <c r="D3149" s="18">
        <v>41823</v>
      </c>
      <c r="E3149" t="s">
        <v>50</v>
      </c>
      <c r="F3149" t="s">
        <v>2172</v>
      </c>
      <c r="G3149" t="s">
        <v>2173</v>
      </c>
      <c r="H3149" t="s">
        <v>68</v>
      </c>
      <c r="I3149" t="s">
        <v>54</v>
      </c>
      <c r="J3149" t="s">
        <v>69</v>
      </c>
      <c r="K3149" t="s">
        <v>70</v>
      </c>
      <c r="L3149">
        <v>90004</v>
      </c>
      <c r="M3149" t="s">
        <v>71</v>
      </c>
      <c r="N3149" t="s">
        <v>1276</v>
      </c>
      <c r="O3149" t="s">
        <v>73</v>
      </c>
      <c r="P3149" t="s">
        <v>95</v>
      </c>
      <c r="Q3149" t="s">
        <v>1277</v>
      </c>
      <c r="R3149" s="19">
        <v>32.4</v>
      </c>
      <c r="S3149" s="17">
        <v>5</v>
      </c>
      <c r="T3149" s="20">
        <v>0</v>
      </c>
      <c r="U3149" s="19">
        <v>10.368</v>
      </c>
      <c r="V3149" s="20">
        <f t="shared" si="245"/>
        <v>0.32</v>
      </c>
      <c r="W3149" s="17">
        <f t="shared" si="246"/>
        <v>2014</v>
      </c>
      <c r="X3149" t="str">
        <f t="shared" si="247"/>
        <v>Jun-2014</v>
      </c>
      <c r="Y3149" s="17">
        <f t="shared" si="248"/>
        <v>3</v>
      </c>
      <c r="Z3149" t="str">
        <f t="shared" si="249"/>
        <v>0% (No Discount)</v>
      </c>
      <c r="AA3149" s="17">
        <f>IF(COUNTIF($B$2:B3149,B3149)=1,1,0)</f>
        <v>1</v>
      </c>
      <c r="AB3149" s="17">
        <f>IF(COUNTIF($F$2:F3149,F3149)=1,1,0)</f>
        <v>0</v>
      </c>
    </row>
    <row r="3150" spans="1:28" x14ac:dyDescent="0.2">
      <c r="A3150" s="17">
        <v>3149</v>
      </c>
      <c r="B3150" t="s">
        <v>6395</v>
      </c>
      <c r="C3150" s="18">
        <v>42528</v>
      </c>
      <c r="D3150" s="18">
        <v>42531</v>
      </c>
      <c r="E3150" t="s">
        <v>215</v>
      </c>
      <c r="F3150" t="s">
        <v>2345</v>
      </c>
      <c r="G3150" t="s">
        <v>2346</v>
      </c>
      <c r="H3150" t="s">
        <v>129</v>
      </c>
      <c r="I3150" t="s">
        <v>54</v>
      </c>
      <c r="J3150" t="s">
        <v>293</v>
      </c>
      <c r="K3150" t="s">
        <v>294</v>
      </c>
      <c r="L3150">
        <v>10035</v>
      </c>
      <c r="M3150" t="s">
        <v>175</v>
      </c>
      <c r="N3150" t="s">
        <v>1930</v>
      </c>
      <c r="O3150" t="s">
        <v>73</v>
      </c>
      <c r="P3150" t="s">
        <v>117</v>
      </c>
      <c r="Q3150" t="s">
        <v>1931</v>
      </c>
      <c r="R3150" s="19">
        <v>32.4</v>
      </c>
      <c r="S3150" s="17">
        <v>5</v>
      </c>
      <c r="T3150" s="20">
        <v>0</v>
      </c>
      <c r="U3150" s="19">
        <v>15.552</v>
      </c>
      <c r="V3150" s="20">
        <f t="shared" si="245"/>
        <v>0.48</v>
      </c>
      <c r="W3150" s="17">
        <f t="shared" si="246"/>
        <v>2016</v>
      </c>
      <c r="X3150" t="str">
        <f t="shared" si="247"/>
        <v>Jun-2016</v>
      </c>
      <c r="Y3150" s="17">
        <f t="shared" si="248"/>
        <v>3</v>
      </c>
      <c r="Z3150" t="str">
        <f t="shared" si="249"/>
        <v>0% (No Discount)</v>
      </c>
      <c r="AA3150" s="17">
        <f>IF(COUNTIF($B$2:B3150,B3150)=1,1,0)</f>
        <v>1</v>
      </c>
      <c r="AB3150" s="17">
        <f>IF(COUNTIF($F$2:F3150,F3150)=1,1,0)</f>
        <v>0</v>
      </c>
    </row>
    <row r="3151" spans="1:28" x14ac:dyDescent="0.2">
      <c r="A3151" s="17">
        <v>3150</v>
      </c>
      <c r="B3151" t="s">
        <v>6396</v>
      </c>
      <c r="C3151" s="18">
        <v>41993</v>
      </c>
      <c r="D3151" s="18">
        <v>41998</v>
      </c>
      <c r="E3151" t="s">
        <v>77</v>
      </c>
      <c r="F3151" t="s">
        <v>1462</v>
      </c>
      <c r="G3151" t="s">
        <v>1463</v>
      </c>
      <c r="H3151" t="s">
        <v>53</v>
      </c>
      <c r="I3151" t="s">
        <v>54</v>
      </c>
      <c r="J3151" t="s">
        <v>122</v>
      </c>
      <c r="K3151" t="s">
        <v>123</v>
      </c>
      <c r="L3151">
        <v>98103</v>
      </c>
      <c r="M3151" t="s">
        <v>71</v>
      </c>
      <c r="N3151" t="s">
        <v>1071</v>
      </c>
      <c r="O3151" t="s">
        <v>73</v>
      </c>
      <c r="P3151" t="s">
        <v>74</v>
      </c>
      <c r="Q3151" t="s">
        <v>1072</v>
      </c>
      <c r="R3151" s="19">
        <v>31.05</v>
      </c>
      <c r="S3151" s="17">
        <v>3</v>
      </c>
      <c r="T3151" s="20">
        <v>0</v>
      </c>
      <c r="U3151" s="19">
        <v>14.904</v>
      </c>
      <c r="V3151" s="20">
        <f t="shared" si="245"/>
        <v>0.48</v>
      </c>
      <c r="W3151" s="17">
        <f t="shared" si="246"/>
        <v>2014</v>
      </c>
      <c r="X3151" t="str">
        <f t="shared" si="247"/>
        <v>Dec-2014</v>
      </c>
      <c r="Y3151" s="17">
        <f t="shared" si="248"/>
        <v>5</v>
      </c>
      <c r="Z3151" t="str">
        <f t="shared" si="249"/>
        <v>0% (No Discount)</v>
      </c>
      <c r="AA3151" s="17">
        <f>IF(COUNTIF($B$2:B3151,B3151)=1,1,0)</f>
        <v>1</v>
      </c>
      <c r="AB3151" s="17">
        <f>IF(COUNTIF($F$2:F3151,F3151)=1,1,0)</f>
        <v>0</v>
      </c>
    </row>
    <row r="3152" spans="1:28" x14ac:dyDescent="0.2">
      <c r="A3152" s="17">
        <v>3151</v>
      </c>
      <c r="B3152" t="s">
        <v>6397</v>
      </c>
      <c r="C3152" s="18">
        <v>42353</v>
      </c>
      <c r="D3152" s="18">
        <v>42356</v>
      </c>
      <c r="E3152" t="s">
        <v>215</v>
      </c>
      <c r="F3152" t="s">
        <v>1517</v>
      </c>
      <c r="G3152" t="s">
        <v>1518</v>
      </c>
      <c r="H3152" t="s">
        <v>53</v>
      </c>
      <c r="I3152" t="s">
        <v>54</v>
      </c>
      <c r="J3152" t="s">
        <v>634</v>
      </c>
      <c r="K3152" t="s">
        <v>525</v>
      </c>
      <c r="L3152">
        <v>43055</v>
      </c>
      <c r="M3152" t="s">
        <v>175</v>
      </c>
      <c r="N3152" t="s">
        <v>2738</v>
      </c>
      <c r="O3152" t="s">
        <v>98</v>
      </c>
      <c r="P3152" t="s">
        <v>188</v>
      </c>
      <c r="Q3152" t="s">
        <v>4299</v>
      </c>
      <c r="R3152" s="19">
        <v>2025.36</v>
      </c>
      <c r="S3152" s="17">
        <v>6</v>
      </c>
      <c r="T3152" s="20">
        <v>0.2</v>
      </c>
      <c r="U3152" s="19">
        <v>607.60799999999995</v>
      </c>
      <c r="V3152" s="20">
        <f t="shared" si="245"/>
        <v>0.3</v>
      </c>
      <c r="W3152" s="17">
        <f t="shared" si="246"/>
        <v>2015</v>
      </c>
      <c r="X3152" t="str">
        <f t="shared" si="247"/>
        <v>Dec-2015</v>
      </c>
      <c r="Y3152" s="17">
        <f t="shared" si="248"/>
        <v>3</v>
      </c>
      <c r="Z3152" t="str">
        <f t="shared" si="249"/>
        <v>11-20%</v>
      </c>
      <c r="AA3152" s="17">
        <f>IF(COUNTIF($B$2:B3152,B3152)=1,1,0)</f>
        <v>1</v>
      </c>
      <c r="AB3152" s="17">
        <f>IF(COUNTIF($F$2:F3152,F3152)=1,1,0)</f>
        <v>0</v>
      </c>
    </row>
    <row r="3153" spans="1:28" x14ac:dyDescent="0.2">
      <c r="A3153" s="17">
        <v>3152</v>
      </c>
      <c r="B3153" t="s">
        <v>6397</v>
      </c>
      <c r="C3153" s="18">
        <v>42353</v>
      </c>
      <c r="D3153" s="18">
        <v>42356</v>
      </c>
      <c r="E3153" t="s">
        <v>215</v>
      </c>
      <c r="F3153" t="s">
        <v>1517</v>
      </c>
      <c r="G3153" t="s">
        <v>1518</v>
      </c>
      <c r="H3153" t="s">
        <v>53</v>
      </c>
      <c r="I3153" t="s">
        <v>54</v>
      </c>
      <c r="J3153" t="s">
        <v>634</v>
      </c>
      <c r="K3153" t="s">
        <v>525</v>
      </c>
      <c r="L3153">
        <v>43055</v>
      </c>
      <c r="M3153" t="s">
        <v>175</v>
      </c>
      <c r="N3153" t="s">
        <v>6398</v>
      </c>
      <c r="O3153" t="s">
        <v>98</v>
      </c>
      <c r="P3153" t="s">
        <v>711</v>
      </c>
      <c r="Q3153" t="s">
        <v>6399</v>
      </c>
      <c r="R3153" s="19">
        <v>1799.9939999999999</v>
      </c>
      <c r="S3153" s="17">
        <v>2</v>
      </c>
      <c r="T3153" s="20">
        <v>0.7</v>
      </c>
      <c r="U3153" s="19">
        <v>-2639.9911999999999</v>
      </c>
      <c r="V3153" s="20">
        <f t="shared" si="245"/>
        <v>-1.4666666666666668</v>
      </c>
      <c r="W3153" s="17">
        <f t="shared" si="246"/>
        <v>2015</v>
      </c>
      <c r="X3153" t="str">
        <f t="shared" si="247"/>
        <v>Dec-2015</v>
      </c>
      <c r="Y3153" s="17">
        <f t="shared" si="248"/>
        <v>3</v>
      </c>
      <c r="Z3153" t="str">
        <f t="shared" si="249"/>
        <v>Over 50%</v>
      </c>
      <c r="AA3153" s="17">
        <f>IF(COUNTIF($B$2:B3153,B3153)=1,1,0)</f>
        <v>0</v>
      </c>
      <c r="AB3153" s="17">
        <f>IF(COUNTIF($F$2:F3153,F3153)=1,1,0)</f>
        <v>0</v>
      </c>
    </row>
    <row r="3154" spans="1:28" x14ac:dyDescent="0.2">
      <c r="A3154" s="17">
        <v>3153</v>
      </c>
      <c r="B3154" t="s">
        <v>6397</v>
      </c>
      <c r="C3154" s="18">
        <v>42353</v>
      </c>
      <c r="D3154" s="18">
        <v>42356</v>
      </c>
      <c r="E3154" t="s">
        <v>215</v>
      </c>
      <c r="F3154" t="s">
        <v>1517</v>
      </c>
      <c r="G3154" t="s">
        <v>1518</v>
      </c>
      <c r="H3154" t="s">
        <v>53</v>
      </c>
      <c r="I3154" t="s">
        <v>54</v>
      </c>
      <c r="J3154" t="s">
        <v>634</v>
      </c>
      <c r="K3154" t="s">
        <v>525</v>
      </c>
      <c r="L3154">
        <v>43055</v>
      </c>
      <c r="M3154" t="s">
        <v>175</v>
      </c>
      <c r="N3154" t="s">
        <v>6383</v>
      </c>
      <c r="O3154" t="s">
        <v>98</v>
      </c>
      <c r="P3154" t="s">
        <v>99</v>
      </c>
      <c r="Q3154" t="s">
        <v>6384</v>
      </c>
      <c r="R3154" s="19">
        <v>101.988</v>
      </c>
      <c r="S3154" s="17">
        <v>2</v>
      </c>
      <c r="T3154" s="20">
        <v>0.4</v>
      </c>
      <c r="U3154" s="19">
        <v>-16.998000000000001</v>
      </c>
      <c r="V3154" s="20">
        <f t="shared" si="245"/>
        <v>-0.16666666666666669</v>
      </c>
      <c r="W3154" s="17">
        <f t="shared" si="246"/>
        <v>2015</v>
      </c>
      <c r="X3154" t="str">
        <f t="shared" si="247"/>
        <v>Dec-2015</v>
      </c>
      <c r="Y3154" s="17">
        <f t="shared" si="248"/>
        <v>3</v>
      </c>
      <c r="Z3154" t="str">
        <f t="shared" si="249"/>
        <v>31-40%</v>
      </c>
      <c r="AA3154" s="17">
        <f>IF(COUNTIF($B$2:B3154,B3154)=1,1,0)</f>
        <v>0</v>
      </c>
      <c r="AB3154" s="17">
        <f>IF(COUNTIF($F$2:F3154,F3154)=1,1,0)</f>
        <v>0</v>
      </c>
    </row>
    <row r="3155" spans="1:28" x14ac:dyDescent="0.2">
      <c r="A3155" s="17">
        <v>3154</v>
      </c>
      <c r="B3155" t="s">
        <v>6397</v>
      </c>
      <c r="C3155" s="18">
        <v>42353</v>
      </c>
      <c r="D3155" s="18">
        <v>42356</v>
      </c>
      <c r="E3155" t="s">
        <v>215</v>
      </c>
      <c r="F3155" t="s">
        <v>1517</v>
      </c>
      <c r="G3155" t="s">
        <v>1518</v>
      </c>
      <c r="H3155" t="s">
        <v>53</v>
      </c>
      <c r="I3155" t="s">
        <v>54</v>
      </c>
      <c r="J3155" t="s">
        <v>634</v>
      </c>
      <c r="K3155" t="s">
        <v>525</v>
      </c>
      <c r="L3155">
        <v>43055</v>
      </c>
      <c r="M3155" t="s">
        <v>175</v>
      </c>
      <c r="N3155" t="s">
        <v>1112</v>
      </c>
      <c r="O3155" t="s">
        <v>59</v>
      </c>
      <c r="P3155" t="s">
        <v>92</v>
      </c>
      <c r="Q3155" t="s">
        <v>1113</v>
      </c>
      <c r="R3155" s="19">
        <v>262.86399999999998</v>
      </c>
      <c r="S3155" s="17">
        <v>7</v>
      </c>
      <c r="T3155" s="20">
        <v>0.2</v>
      </c>
      <c r="U3155" s="19">
        <v>69.001800000000003</v>
      </c>
      <c r="V3155" s="20">
        <f t="shared" si="245"/>
        <v>0.26250000000000001</v>
      </c>
      <c r="W3155" s="17">
        <f t="shared" si="246"/>
        <v>2015</v>
      </c>
      <c r="X3155" t="str">
        <f t="shared" si="247"/>
        <v>Dec-2015</v>
      </c>
      <c r="Y3155" s="17">
        <f t="shared" si="248"/>
        <v>3</v>
      </c>
      <c r="Z3155" t="str">
        <f t="shared" si="249"/>
        <v>11-20%</v>
      </c>
      <c r="AA3155" s="17">
        <f>IF(COUNTIF($B$2:B3155,B3155)=1,1,0)</f>
        <v>0</v>
      </c>
      <c r="AB3155" s="17">
        <f>IF(COUNTIF($F$2:F3155,F3155)=1,1,0)</f>
        <v>0</v>
      </c>
    </row>
    <row r="3156" spans="1:28" x14ac:dyDescent="0.2">
      <c r="A3156" s="17">
        <v>3155</v>
      </c>
      <c r="B3156" t="s">
        <v>6400</v>
      </c>
      <c r="C3156" s="18">
        <v>42936</v>
      </c>
      <c r="D3156" s="18">
        <v>42940</v>
      </c>
      <c r="E3156" t="s">
        <v>77</v>
      </c>
      <c r="F3156" t="s">
        <v>3554</v>
      </c>
      <c r="G3156" t="s">
        <v>3555</v>
      </c>
      <c r="H3156" t="s">
        <v>68</v>
      </c>
      <c r="I3156" t="s">
        <v>54</v>
      </c>
      <c r="J3156" t="s">
        <v>6401</v>
      </c>
      <c r="K3156" t="s">
        <v>256</v>
      </c>
      <c r="L3156">
        <v>55369</v>
      </c>
      <c r="M3156" t="s">
        <v>132</v>
      </c>
      <c r="N3156" t="s">
        <v>6402</v>
      </c>
      <c r="O3156" t="s">
        <v>73</v>
      </c>
      <c r="P3156" t="s">
        <v>102</v>
      </c>
      <c r="Q3156" t="s">
        <v>6403</v>
      </c>
      <c r="R3156" s="19">
        <v>735.98</v>
      </c>
      <c r="S3156" s="17">
        <v>2</v>
      </c>
      <c r="T3156" s="20">
        <v>0</v>
      </c>
      <c r="U3156" s="19">
        <v>331.19099999999997</v>
      </c>
      <c r="V3156" s="20">
        <f t="shared" si="245"/>
        <v>0.44999999999999996</v>
      </c>
      <c r="W3156" s="17">
        <f t="shared" si="246"/>
        <v>2017</v>
      </c>
      <c r="X3156" t="str">
        <f t="shared" si="247"/>
        <v>Jul-2017</v>
      </c>
      <c r="Y3156" s="17">
        <f t="shared" si="248"/>
        <v>4</v>
      </c>
      <c r="Z3156" t="str">
        <f t="shared" si="249"/>
        <v>0% (No Discount)</v>
      </c>
      <c r="AA3156" s="17">
        <f>IF(COUNTIF($B$2:B3156,B3156)=1,1,0)</f>
        <v>1</v>
      </c>
      <c r="AB3156" s="17">
        <f>IF(COUNTIF($F$2:F3156,F3156)=1,1,0)</f>
        <v>0</v>
      </c>
    </row>
    <row r="3157" spans="1:28" x14ac:dyDescent="0.2">
      <c r="A3157" s="17">
        <v>3156</v>
      </c>
      <c r="B3157" t="s">
        <v>6404</v>
      </c>
      <c r="C3157" s="18">
        <v>41854</v>
      </c>
      <c r="D3157" s="18">
        <v>41856</v>
      </c>
      <c r="E3157" t="s">
        <v>50</v>
      </c>
      <c r="F3157" t="s">
        <v>6405</v>
      </c>
      <c r="G3157" t="s">
        <v>6406</v>
      </c>
      <c r="H3157" t="s">
        <v>129</v>
      </c>
      <c r="I3157" t="s">
        <v>54</v>
      </c>
      <c r="J3157" t="s">
        <v>3978</v>
      </c>
      <c r="K3157" t="s">
        <v>337</v>
      </c>
      <c r="L3157">
        <v>85301</v>
      </c>
      <c r="M3157" t="s">
        <v>71</v>
      </c>
      <c r="N3157" t="s">
        <v>3829</v>
      </c>
      <c r="O3157" t="s">
        <v>73</v>
      </c>
      <c r="P3157" t="s">
        <v>117</v>
      </c>
      <c r="Q3157" t="s">
        <v>3830</v>
      </c>
      <c r="R3157" s="19">
        <v>93.024000000000001</v>
      </c>
      <c r="S3157" s="17">
        <v>3</v>
      </c>
      <c r="T3157" s="20">
        <v>0.2</v>
      </c>
      <c r="U3157" s="19">
        <v>33.721200000000003</v>
      </c>
      <c r="V3157" s="20">
        <f t="shared" si="245"/>
        <v>0.36250000000000004</v>
      </c>
      <c r="W3157" s="17">
        <f t="shared" si="246"/>
        <v>2014</v>
      </c>
      <c r="X3157" t="str">
        <f t="shared" si="247"/>
        <v>Aug-2014</v>
      </c>
      <c r="Y3157" s="17">
        <f t="shared" si="248"/>
        <v>2</v>
      </c>
      <c r="Z3157" t="str">
        <f t="shared" si="249"/>
        <v>11-20%</v>
      </c>
      <c r="AA3157" s="17">
        <f>IF(COUNTIF($B$2:B3157,B3157)=1,1,0)</f>
        <v>1</v>
      </c>
      <c r="AB3157" s="17">
        <f>IF(COUNTIF($F$2:F3157,F3157)=1,1,0)</f>
        <v>1</v>
      </c>
    </row>
    <row r="3158" spans="1:28" x14ac:dyDescent="0.2">
      <c r="A3158" s="17">
        <v>3157</v>
      </c>
      <c r="B3158" t="s">
        <v>6407</v>
      </c>
      <c r="C3158" s="18">
        <v>42240</v>
      </c>
      <c r="D3158" s="18">
        <v>42244</v>
      </c>
      <c r="E3158" t="s">
        <v>77</v>
      </c>
      <c r="F3158" t="s">
        <v>5494</v>
      </c>
      <c r="G3158" t="s">
        <v>5495</v>
      </c>
      <c r="H3158" t="s">
        <v>68</v>
      </c>
      <c r="I3158" t="s">
        <v>54</v>
      </c>
      <c r="J3158" t="s">
        <v>293</v>
      </c>
      <c r="K3158" t="s">
        <v>294</v>
      </c>
      <c r="L3158">
        <v>10009</v>
      </c>
      <c r="M3158" t="s">
        <v>175</v>
      </c>
      <c r="N3158" t="s">
        <v>107</v>
      </c>
      <c r="O3158" t="s">
        <v>59</v>
      </c>
      <c r="P3158" t="s">
        <v>83</v>
      </c>
      <c r="Q3158" t="s">
        <v>108</v>
      </c>
      <c r="R3158" s="19">
        <v>284.36399999999998</v>
      </c>
      <c r="S3158" s="17">
        <v>2</v>
      </c>
      <c r="T3158" s="20">
        <v>0.4</v>
      </c>
      <c r="U3158" s="19">
        <v>-75.830399999999997</v>
      </c>
      <c r="V3158" s="20">
        <f t="shared" si="245"/>
        <v>-0.26666666666666666</v>
      </c>
      <c r="W3158" s="17">
        <f t="shared" si="246"/>
        <v>2015</v>
      </c>
      <c r="X3158" t="str">
        <f t="shared" si="247"/>
        <v>Aug-2015</v>
      </c>
      <c r="Y3158" s="17">
        <f t="shared" si="248"/>
        <v>4</v>
      </c>
      <c r="Z3158" t="str">
        <f t="shared" si="249"/>
        <v>31-40%</v>
      </c>
      <c r="AA3158" s="17">
        <f>IF(COUNTIF($B$2:B3158,B3158)=1,1,0)</f>
        <v>1</v>
      </c>
      <c r="AB3158" s="17">
        <f>IF(COUNTIF($F$2:F3158,F3158)=1,1,0)</f>
        <v>0</v>
      </c>
    </row>
    <row r="3159" spans="1:28" x14ac:dyDescent="0.2">
      <c r="A3159" s="17">
        <v>3158</v>
      </c>
      <c r="B3159" t="s">
        <v>6407</v>
      </c>
      <c r="C3159" s="18">
        <v>42240</v>
      </c>
      <c r="D3159" s="18">
        <v>42244</v>
      </c>
      <c r="E3159" t="s">
        <v>77</v>
      </c>
      <c r="F3159" t="s">
        <v>5494</v>
      </c>
      <c r="G3159" t="s">
        <v>5495</v>
      </c>
      <c r="H3159" t="s">
        <v>68</v>
      </c>
      <c r="I3159" t="s">
        <v>54</v>
      </c>
      <c r="J3159" t="s">
        <v>293</v>
      </c>
      <c r="K3159" t="s">
        <v>294</v>
      </c>
      <c r="L3159">
        <v>10009</v>
      </c>
      <c r="M3159" t="s">
        <v>175</v>
      </c>
      <c r="N3159" t="s">
        <v>873</v>
      </c>
      <c r="O3159" t="s">
        <v>98</v>
      </c>
      <c r="P3159" t="s">
        <v>188</v>
      </c>
      <c r="Q3159" t="s">
        <v>874</v>
      </c>
      <c r="R3159" s="19">
        <v>26</v>
      </c>
      <c r="S3159" s="17">
        <v>2</v>
      </c>
      <c r="T3159" s="20">
        <v>0</v>
      </c>
      <c r="U3159" s="19">
        <v>11.7</v>
      </c>
      <c r="V3159" s="20">
        <f t="shared" si="245"/>
        <v>0.44999999999999996</v>
      </c>
      <c r="W3159" s="17">
        <f t="shared" si="246"/>
        <v>2015</v>
      </c>
      <c r="X3159" t="str">
        <f t="shared" si="247"/>
        <v>Aug-2015</v>
      </c>
      <c r="Y3159" s="17">
        <f t="shared" si="248"/>
        <v>4</v>
      </c>
      <c r="Z3159" t="str">
        <f t="shared" si="249"/>
        <v>0% (No Discount)</v>
      </c>
      <c r="AA3159" s="17">
        <f>IF(COUNTIF($B$2:B3159,B3159)=1,1,0)</f>
        <v>0</v>
      </c>
      <c r="AB3159" s="17">
        <f>IF(COUNTIF($F$2:F3159,F3159)=1,1,0)</f>
        <v>0</v>
      </c>
    </row>
    <row r="3160" spans="1:28" x14ac:dyDescent="0.2">
      <c r="A3160" s="17">
        <v>3159</v>
      </c>
      <c r="B3160" t="s">
        <v>6408</v>
      </c>
      <c r="C3160" s="18">
        <v>42455</v>
      </c>
      <c r="D3160" s="18">
        <v>42456</v>
      </c>
      <c r="E3160" t="s">
        <v>215</v>
      </c>
      <c r="F3160" t="s">
        <v>1804</v>
      </c>
      <c r="G3160" t="s">
        <v>1805</v>
      </c>
      <c r="H3160" t="s">
        <v>53</v>
      </c>
      <c r="I3160" t="s">
        <v>54</v>
      </c>
      <c r="J3160" t="s">
        <v>1553</v>
      </c>
      <c r="K3160" t="s">
        <v>115</v>
      </c>
      <c r="L3160">
        <v>28540</v>
      </c>
      <c r="M3160" t="s">
        <v>57</v>
      </c>
      <c r="N3160" t="s">
        <v>4141</v>
      </c>
      <c r="O3160" t="s">
        <v>73</v>
      </c>
      <c r="P3160" t="s">
        <v>86</v>
      </c>
      <c r="Q3160" t="s">
        <v>4142</v>
      </c>
      <c r="R3160" s="19">
        <v>67.64</v>
      </c>
      <c r="S3160" s="17">
        <v>5</v>
      </c>
      <c r="T3160" s="20">
        <v>0.2</v>
      </c>
      <c r="U3160" s="19">
        <v>5.9184999999999999</v>
      </c>
      <c r="V3160" s="20">
        <f t="shared" si="245"/>
        <v>8.7499999999999994E-2</v>
      </c>
      <c r="W3160" s="17">
        <f t="shared" si="246"/>
        <v>2016</v>
      </c>
      <c r="X3160" t="str">
        <f t="shared" si="247"/>
        <v>Mar-2016</v>
      </c>
      <c r="Y3160" s="17">
        <f t="shared" si="248"/>
        <v>1</v>
      </c>
      <c r="Z3160" t="str">
        <f t="shared" si="249"/>
        <v>11-20%</v>
      </c>
      <c r="AA3160" s="17">
        <f>IF(COUNTIF($B$2:B3160,B3160)=1,1,0)</f>
        <v>1</v>
      </c>
      <c r="AB3160" s="17">
        <f>IF(COUNTIF($F$2:F3160,F3160)=1,1,0)</f>
        <v>0</v>
      </c>
    </row>
    <row r="3161" spans="1:28" x14ac:dyDescent="0.2">
      <c r="A3161" s="17">
        <v>3160</v>
      </c>
      <c r="B3161" t="s">
        <v>6408</v>
      </c>
      <c r="C3161" s="18">
        <v>42455</v>
      </c>
      <c r="D3161" s="18">
        <v>42456</v>
      </c>
      <c r="E3161" t="s">
        <v>215</v>
      </c>
      <c r="F3161" t="s">
        <v>1804</v>
      </c>
      <c r="G3161" t="s">
        <v>1805</v>
      </c>
      <c r="H3161" t="s">
        <v>53</v>
      </c>
      <c r="I3161" t="s">
        <v>54</v>
      </c>
      <c r="J3161" t="s">
        <v>1553</v>
      </c>
      <c r="K3161" t="s">
        <v>115</v>
      </c>
      <c r="L3161">
        <v>28540</v>
      </c>
      <c r="M3161" t="s">
        <v>57</v>
      </c>
      <c r="N3161" t="s">
        <v>3791</v>
      </c>
      <c r="O3161" t="s">
        <v>98</v>
      </c>
      <c r="P3161" t="s">
        <v>188</v>
      </c>
      <c r="Q3161" t="s">
        <v>3792</v>
      </c>
      <c r="R3161" s="19">
        <v>119.976</v>
      </c>
      <c r="S3161" s="17">
        <v>3</v>
      </c>
      <c r="T3161" s="20">
        <v>0.2</v>
      </c>
      <c r="U3161" s="19">
        <v>-17.996400000000001</v>
      </c>
      <c r="V3161" s="20">
        <f t="shared" si="245"/>
        <v>-0.15000000000000002</v>
      </c>
      <c r="W3161" s="17">
        <f t="shared" si="246"/>
        <v>2016</v>
      </c>
      <c r="X3161" t="str">
        <f t="shared" si="247"/>
        <v>Mar-2016</v>
      </c>
      <c r="Y3161" s="17">
        <f t="shared" si="248"/>
        <v>1</v>
      </c>
      <c r="Z3161" t="str">
        <f t="shared" si="249"/>
        <v>11-20%</v>
      </c>
      <c r="AA3161" s="17">
        <f>IF(COUNTIF($B$2:B3161,B3161)=1,1,0)</f>
        <v>0</v>
      </c>
      <c r="AB3161" s="17">
        <f>IF(COUNTIF($F$2:F3161,F3161)=1,1,0)</f>
        <v>0</v>
      </c>
    </row>
    <row r="3162" spans="1:28" x14ac:dyDescent="0.2">
      <c r="A3162" s="17">
        <v>3161</v>
      </c>
      <c r="B3162" t="s">
        <v>6409</v>
      </c>
      <c r="C3162" s="18">
        <v>41894</v>
      </c>
      <c r="D3162" s="18">
        <v>41898</v>
      </c>
      <c r="E3162" t="s">
        <v>50</v>
      </c>
      <c r="F3162" t="s">
        <v>6410</v>
      </c>
      <c r="G3162" t="s">
        <v>6411</v>
      </c>
      <c r="H3162" t="s">
        <v>53</v>
      </c>
      <c r="I3162" t="s">
        <v>54</v>
      </c>
      <c r="J3162" t="s">
        <v>211</v>
      </c>
      <c r="K3162" t="s">
        <v>131</v>
      </c>
      <c r="L3162">
        <v>77070</v>
      </c>
      <c r="M3162" t="s">
        <v>132</v>
      </c>
      <c r="N3162" t="s">
        <v>6412</v>
      </c>
      <c r="O3162" t="s">
        <v>73</v>
      </c>
      <c r="P3162" t="s">
        <v>102</v>
      </c>
      <c r="Q3162" t="s">
        <v>6413</v>
      </c>
      <c r="R3162" s="19">
        <v>5.18</v>
      </c>
      <c r="S3162" s="17">
        <v>5</v>
      </c>
      <c r="T3162" s="20">
        <v>0.8</v>
      </c>
      <c r="U3162" s="19">
        <v>-8.0289999999999999</v>
      </c>
      <c r="V3162" s="20">
        <f t="shared" si="245"/>
        <v>-1.55</v>
      </c>
      <c r="W3162" s="17">
        <f t="shared" si="246"/>
        <v>2014</v>
      </c>
      <c r="X3162" t="str">
        <f t="shared" si="247"/>
        <v>Sep-2014</v>
      </c>
      <c r="Y3162" s="17">
        <f t="shared" si="248"/>
        <v>4</v>
      </c>
      <c r="Z3162" t="str">
        <f t="shared" si="249"/>
        <v>Over 50%</v>
      </c>
      <c r="AA3162" s="17">
        <f>IF(COUNTIF($B$2:B3162,B3162)=1,1,0)</f>
        <v>1</v>
      </c>
      <c r="AB3162" s="17">
        <f>IF(COUNTIF($F$2:F3162,F3162)=1,1,0)</f>
        <v>1</v>
      </c>
    </row>
    <row r="3163" spans="1:28" x14ac:dyDescent="0.2">
      <c r="A3163" s="17">
        <v>3162</v>
      </c>
      <c r="B3163" t="s">
        <v>6414</v>
      </c>
      <c r="C3163" s="18">
        <v>41903</v>
      </c>
      <c r="D3163" s="18">
        <v>41907</v>
      </c>
      <c r="E3163" t="s">
        <v>77</v>
      </c>
      <c r="F3163" t="s">
        <v>4408</v>
      </c>
      <c r="G3163" t="s">
        <v>4409</v>
      </c>
      <c r="H3163" t="s">
        <v>53</v>
      </c>
      <c r="I3163" t="s">
        <v>54</v>
      </c>
      <c r="J3163" t="s">
        <v>154</v>
      </c>
      <c r="K3163" t="s">
        <v>70</v>
      </c>
      <c r="L3163">
        <v>94109</v>
      </c>
      <c r="M3163" t="s">
        <v>71</v>
      </c>
      <c r="N3163" t="s">
        <v>3305</v>
      </c>
      <c r="O3163" t="s">
        <v>73</v>
      </c>
      <c r="P3163" t="s">
        <v>200</v>
      </c>
      <c r="Q3163" t="s">
        <v>698</v>
      </c>
      <c r="R3163" s="19">
        <v>15.56</v>
      </c>
      <c r="S3163" s="17">
        <v>2</v>
      </c>
      <c r="T3163" s="20">
        <v>0</v>
      </c>
      <c r="U3163" s="19">
        <v>7.3132000000000001</v>
      </c>
      <c r="V3163" s="20">
        <f t="shared" si="245"/>
        <v>0.47</v>
      </c>
      <c r="W3163" s="17">
        <f t="shared" si="246"/>
        <v>2014</v>
      </c>
      <c r="X3163" t="str">
        <f t="shared" si="247"/>
        <v>Sep-2014</v>
      </c>
      <c r="Y3163" s="17">
        <f t="shared" si="248"/>
        <v>4</v>
      </c>
      <c r="Z3163" t="str">
        <f t="shared" si="249"/>
        <v>0% (No Discount)</v>
      </c>
      <c r="AA3163" s="17">
        <f>IF(COUNTIF($B$2:B3163,B3163)=1,1,0)</f>
        <v>1</v>
      </c>
      <c r="AB3163" s="17">
        <f>IF(COUNTIF($F$2:F3163,F3163)=1,1,0)</f>
        <v>0</v>
      </c>
    </row>
    <row r="3164" spans="1:28" x14ac:dyDescent="0.2">
      <c r="A3164" s="17">
        <v>3163</v>
      </c>
      <c r="B3164" t="s">
        <v>6414</v>
      </c>
      <c r="C3164" s="18">
        <v>41903</v>
      </c>
      <c r="D3164" s="18">
        <v>41907</v>
      </c>
      <c r="E3164" t="s">
        <v>77</v>
      </c>
      <c r="F3164" t="s">
        <v>4408</v>
      </c>
      <c r="G3164" t="s">
        <v>4409</v>
      </c>
      <c r="H3164" t="s">
        <v>53</v>
      </c>
      <c r="I3164" t="s">
        <v>54</v>
      </c>
      <c r="J3164" t="s">
        <v>154</v>
      </c>
      <c r="K3164" t="s">
        <v>70</v>
      </c>
      <c r="L3164">
        <v>94109</v>
      </c>
      <c r="M3164" t="s">
        <v>71</v>
      </c>
      <c r="N3164" t="s">
        <v>5616</v>
      </c>
      <c r="O3164" t="s">
        <v>73</v>
      </c>
      <c r="P3164" t="s">
        <v>200</v>
      </c>
      <c r="Q3164" t="s">
        <v>5617</v>
      </c>
      <c r="R3164" s="19">
        <v>78.349999999999994</v>
      </c>
      <c r="S3164" s="17">
        <v>5</v>
      </c>
      <c r="T3164" s="20">
        <v>0</v>
      </c>
      <c r="U3164" s="19">
        <v>36.8245</v>
      </c>
      <c r="V3164" s="20">
        <f t="shared" si="245"/>
        <v>0.47000000000000003</v>
      </c>
      <c r="W3164" s="17">
        <f t="shared" si="246"/>
        <v>2014</v>
      </c>
      <c r="X3164" t="str">
        <f t="shared" si="247"/>
        <v>Sep-2014</v>
      </c>
      <c r="Y3164" s="17">
        <f t="shared" si="248"/>
        <v>4</v>
      </c>
      <c r="Z3164" t="str">
        <f t="shared" si="249"/>
        <v>0% (No Discount)</v>
      </c>
      <c r="AA3164" s="17">
        <f>IF(COUNTIF($B$2:B3164,B3164)=1,1,0)</f>
        <v>0</v>
      </c>
      <c r="AB3164" s="17">
        <f>IF(COUNTIF($F$2:F3164,F3164)=1,1,0)</f>
        <v>0</v>
      </c>
    </row>
    <row r="3165" spans="1:28" x14ac:dyDescent="0.2">
      <c r="A3165" s="17">
        <v>3164</v>
      </c>
      <c r="B3165" t="s">
        <v>6414</v>
      </c>
      <c r="C3165" s="18">
        <v>41903</v>
      </c>
      <c r="D3165" s="18">
        <v>41907</v>
      </c>
      <c r="E3165" t="s">
        <v>77</v>
      </c>
      <c r="F3165" t="s">
        <v>4408</v>
      </c>
      <c r="G3165" t="s">
        <v>4409</v>
      </c>
      <c r="H3165" t="s">
        <v>53</v>
      </c>
      <c r="I3165" t="s">
        <v>54</v>
      </c>
      <c r="J3165" t="s">
        <v>154</v>
      </c>
      <c r="K3165" t="s">
        <v>70</v>
      </c>
      <c r="L3165">
        <v>94109</v>
      </c>
      <c r="M3165" t="s">
        <v>71</v>
      </c>
      <c r="N3165" t="s">
        <v>6415</v>
      </c>
      <c r="O3165" t="s">
        <v>73</v>
      </c>
      <c r="P3165" t="s">
        <v>95</v>
      </c>
      <c r="Q3165" t="s">
        <v>6416</v>
      </c>
      <c r="R3165" s="19">
        <v>59.52</v>
      </c>
      <c r="S3165" s="17">
        <v>3</v>
      </c>
      <c r="T3165" s="20">
        <v>0</v>
      </c>
      <c r="U3165" s="19">
        <v>15.475199999999999</v>
      </c>
      <c r="V3165" s="20">
        <f t="shared" si="245"/>
        <v>0.25999999999999995</v>
      </c>
      <c r="W3165" s="17">
        <f t="shared" si="246"/>
        <v>2014</v>
      </c>
      <c r="X3165" t="str">
        <f t="shared" si="247"/>
        <v>Sep-2014</v>
      </c>
      <c r="Y3165" s="17">
        <f t="shared" si="248"/>
        <v>4</v>
      </c>
      <c r="Z3165" t="str">
        <f t="shared" si="249"/>
        <v>0% (No Discount)</v>
      </c>
      <c r="AA3165" s="17">
        <f>IF(COUNTIF($B$2:B3165,B3165)=1,1,0)</f>
        <v>0</v>
      </c>
      <c r="AB3165" s="17">
        <f>IF(COUNTIF($F$2:F3165,F3165)=1,1,0)</f>
        <v>0</v>
      </c>
    </row>
    <row r="3166" spans="1:28" x14ac:dyDescent="0.2">
      <c r="A3166" s="17">
        <v>3165</v>
      </c>
      <c r="B3166" t="s">
        <v>6414</v>
      </c>
      <c r="C3166" s="18">
        <v>41903</v>
      </c>
      <c r="D3166" s="18">
        <v>41907</v>
      </c>
      <c r="E3166" t="s">
        <v>77</v>
      </c>
      <c r="F3166" t="s">
        <v>4408</v>
      </c>
      <c r="G3166" t="s">
        <v>4409</v>
      </c>
      <c r="H3166" t="s">
        <v>53</v>
      </c>
      <c r="I3166" t="s">
        <v>54</v>
      </c>
      <c r="J3166" t="s">
        <v>154</v>
      </c>
      <c r="K3166" t="s">
        <v>70</v>
      </c>
      <c r="L3166">
        <v>94109</v>
      </c>
      <c r="M3166" t="s">
        <v>71</v>
      </c>
      <c r="N3166" t="s">
        <v>6132</v>
      </c>
      <c r="O3166" t="s">
        <v>73</v>
      </c>
      <c r="P3166" t="s">
        <v>117</v>
      </c>
      <c r="Q3166" t="s">
        <v>6133</v>
      </c>
      <c r="R3166" s="19">
        <v>38.520000000000003</v>
      </c>
      <c r="S3166" s="17">
        <v>9</v>
      </c>
      <c r="T3166" s="20">
        <v>0</v>
      </c>
      <c r="U3166" s="19">
        <v>17.334</v>
      </c>
      <c r="V3166" s="20">
        <f t="shared" si="245"/>
        <v>0.44999999999999996</v>
      </c>
      <c r="W3166" s="17">
        <f t="shared" si="246"/>
        <v>2014</v>
      </c>
      <c r="X3166" t="str">
        <f t="shared" si="247"/>
        <v>Sep-2014</v>
      </c>
      <c r="Y3166" s="17">
        <f t="shared" si="248"/>
        <v>4</v>
      </c>
      <c r="Z3166" t="str">
        <f t="shared" si="249"/>
        <v>0% (No Discount)</v>
      </c>
      <c r="AA3166" s="17">
        <f>IF(COUNTIF($B$2:B3166,B3166)=1,1,0)</f>
        <v>0</v>
      </c>
      <c r="AB3166" s="17">
        <f>IF(COUNTIF($F$2:F3166,F3166)=1,1,0)</f>
        <v>0</v>
      </c>
    </row>
    <row r="3167" spans="1:28" x14ac:dyDescent="0.2">
      <c r="A3167" s="17">
        <v>3166</v>
      </c>
      <c r="B3167" t="s">
        <v>6414</v>
      </c>
      <c r="C3167" s="18">
        <v>41903</v>
      </c>
      <c r="D3167" s="18">
        <v>41907</v>
      </c>
      <c r="E3167" t="s">
        <v>77</v>
      </c>
      <c r="F3167" t="s">
        <v>4408</v>
      </c>
      <c r="G3167" t="s">
        <v>4409</v>
      </c>
      <c r="H3167" t="s">
        <v>53</v>
      </c>
      <c r="I3167" t="s">
        <v>54</v>
      </c>
      <c r="J3167" t="s">
        <v>154</v>
      </c>
      <c r="K3167" t="s">
        <v>70</v>
      </c>
      <c r="L3167">
        <v>94109</v>
      </c>
      <c r="M3167" t="s">
        <v>71</v>
      </c>
      <c r="N3167" t="s">
        <v>6417</v>
      </c>
      <c r="O3167" t="s">
        <v>98</v>
      </c>
      <c r="P3167" t="s">
        <v>99</v>
      </c>
      <c r="Q3167" t="s">
        <v>6418</v>
      </c>
      <c r="R3167" s="19">
        <v>239.98400000000001</v>
      </c>
      <c r="S3167" s="17">
        <v>2</v>
      </c>
      <c r="T3167" s="20">
        <v>0.2</v>
      </c>
      <c r="U3167" s="19">
        <v>23.9984</v>
      </c>
      <c r="V3167" s="20">
        <f t="shared" si="245"/>
        <v>9.9999999999999992E-2</v>
      </c>
      <c r="W3167" s="17">
        <f t="shared" si="246"/>
        <v>2014</v>
      </c>
      <c r="X3167" t="str">
        <f t="shared" si="247"/>
        <v>Sep-2014</v>
      </c>
      <c r="Y3167" s="17">
        <f t="shared" si="248"/>
        <v>4</v>
      </c>
      <c r="Z3167" t="str">
        <f t="shared" si="249"/>
        <v>11-20%</v>
      </c>
      <c r="AA3167" s="17">
        <f>IF(COUNTIF($B$2:B3167,B3167)=1,1,0)</f>
        <v>0</v>
      </c>
      <c r="AB3167" s="17">
        <f>IF(COUNTIF($F$2:F3167,F3167)=1,1,0)</f>
        <v>0</v>
      </c>
    </row>
    <row r="3168" spans="1:28" x14ac:dyDescent="0.2">
      <c r="A3168" s="17">
        <v>3167</v>
      </c>
      <c r="B3168" t="s">
        <v>6414</v>
      </c>
      <c r="C3168" s="18">
        <v>41903</v>
      </c>
      <c r="D3168" s="18">
        <v>41907</v>
      </c>
      <c r="E3168" t="s">
        <v>77</v>
      </c>
      <c r="F3168" t="s">
        <v>4408</v>
      </c>
      <c r="G3168" t="s">
        <v>4409</v>
      </c>
      <c r="H3168" t="s">
        <v>53</v>
      </c>
      <c r="I3168" t="s">
        <v>54</v>
      </c>
      <c r="J3168" t="s">
        <v>154</v>
      </c>
      <c r="K3168" t="s">
        <v>70</v>
      </c>
      <c r="L3168">
        <v>94109</v>
      </c>
      <c r="M3168" t="s">
        <v>71</v>
      </c>
      <c r="N3168" t="s">
        <v>5866</v>
      </c>
      <c r="O3168" t="s">
        <v>73</v>
      </c>
      <c r="P3168" t="s">
        <v>117</v>
      </c>
      <c r="Q3168" t="s">
        <v>5867</v>
      </c>
      <c r="R3168" s="19">
        <v>19.350000000000001</v>
      </c>
      <c r="S3168" s="17">
        <v>3</v>
      </c>
      <c r="T3168" s="20">
        <v>0</v>
      </c>
      <c r="U3168" s="19">
        <v>9.4815000000000005</v>
      </c>
      <c r="V3168" s="20">
        <f t="shared" si="245"/>
        <v>0.49</v>
      </c>
      <c r="W3168" s="17">
        <f t="shared" si="246"/>
        <v>2014</v>
      </c>
      <c r="X3168" t="str">
        <f t="shared" si="247"/>
        <v>Sep-2014</v>
      </c>
      <c r="Y3168" s="17">
        <f t="shared" si="248"/>
        <v>4</v>
      </c>
      <c r="Z3168" t="str">
        <f t="shared" si="249"/>
        <v>0% (No Discount)</v>
      </c>
      <c r="AA3168" s="17">
        <f>IF(COUNTIF($B$2:B3168,B3168)=1,1,0)</f>
        <v>0</v>
      </c>
      <c r="AB3168" s="17">
        <f>IF(COUNTIF($F$2:F3168,F3168)=1,1,0)</f>
        <v>0</v>
      </c>
    </row>
    <row r="3169" spans="1:28" x14ac:dyDescent="0.2">
      <c r="A3169" s="17">
        <v>3168</v>
      </c>
      <c r="B3169" t="s">
        <v>6419</v>
      </c>
      <c r="C3169" s="18">
        <v>42672</v>
      </c>
      <c r="D3169" s="18">
        <v>42674</v>
      </c>
      <c r="E3169" t="s">
        <v>215</v>
      </c>
      <c r="F3169" t="s">
        <v>1308</v>
      </c>
      <c r="G3169" t="s">
        <v>1309</v>
      </c>
      <c r="H3169" t="s">
        <v>53</v>
      </c>
      <c r="I3169" t="s">
        <v>54</v>
      </c>
      <c r="J3169" t="s">
        <v>3339</v>
      </c>
      <c r="K3169" t="s">
        <v>265</v>
      </c>
      <c r="L3169">
        <v>48911</v>
      </c>
      <c r="M3169" t="s">
        <v>132</v>
      </c>
      <c r="N3169" t="s">
        <v>1140</v>
      </c>
      <c r="O3169" t="s">
        <v>59</v>
      </c>
      <c r="P3169" t="s">
        <v>92</v>
      </c>
      <c r="Q3169" t="s">
        <v>1141</v>
      </c>
      <c r="R3169" s="19">
        <v>67</v>
      </c>
      <c r="S3169" s="17">
        <v>5</v>
      </c>
      <c r="T3169" s="20">
        <v>0</v>
      </c>
      <c r="U3169" s="19">
        <v>32.159999999999997</v>
      </c>
      <c r="V3169" s="20">
        <f t="shared" si="245"/>
        <v>0.47999999999999993</v>
      </c>
      <c r="W3169" s="17">
        <f t="shared" si="246"/>
        <v>2016</v>
      </c>
      <c r="X3169" t="str">
        <f t="shared" si="247"/>
        <v>Oct-2016</v>
      </c>
      <c r="Y3169" s="17">
        <f t="shared" si="248"/>
        <v>2</v>
      </c>
      <c r="Z3169" t="str">
        <f t="shared" si="249"/>
        <v>0% (No Discount)</v>
      </c>
      <c r="AA3169" s="17">
        <f>IF(COUNTIF($B$2:B3169,B3169)=1,1,0)</f>
        <v>1</v>
      </c>
      <c r="AB3169" s="17">
        <f>IF(COUNTIF($F$2:F3169,F3169)=1,1,0)</f>
        <v>0</v>
      </c>
    </row>
    <row r="3170" spans="1:28" x14ac:dyDescent="0.2">
      <c r="A3170" s="17">
        <v>3169</v>
      </c>
      <c r="B3170" t="s">
        <v>6420</v>
      </c>
      <c r="C3170" s="18">
        <v>42518</v>
      </c>
      <c r="D3170" s="18">
        <v>42524</v>
      </c>
      <c r="E3170" t="s">
        <v>77</v>
      </c>
      <c r="F3170" t="s">
        <v>1480</v>
      </c>
      <c r="G3170" t="s">
        <v>1481</v>
      </c>
      <c r="H3170" t="s">
        <v>68</v>
      </c>
      <c r="I3170" t="s">
        <v>54</v>
      </c>
      <c r="J3170" t="s">
        <v>5682</v>
      </c>
      <c r="K3170" t="s">
        <v>81</v>
      </c>
      <c r="L3170">
        <v>32303</v>
      </c>
      <c r="M3170" t="s">
        <v>57</v>
      </c>
      <c r="N3170" t="s">
        <v>4964</v>
      </c>
      <c r="O3170" t="s">
        <v>59</v>
      </c>
      <c r="P3170" t="s">
        <v>63</v>
      </c>
      <c r="Q3170" t="s">
        <v>4965</v>
      </c>
      <c r="R3170" s="19">
        <v>390.27199999999999</v>
      </c>
      <c r="S3170" s="17">
        <v>8</v>
      </c>
      <c r="T3170" s="20">
        <v>0.2</v>
      </c>
      <c r="U3170" s="19">
        <v>-24.391999999999999</v>
      </c>
      <c r="V3170" s="20">
        <f t="shared" si="245"/>
        <v>-6.25E-2</v>
      </c>
      <c r="W3170" s="17">
        <f t="shared" si="246"/>
        <v>2016</v>
      </c>
      <c r="X3170" t="str">
        <f t="shared" si="247"/>
        <v>May-2016</v>
      </c>
      <c r="Y3170" s="17">
        <f t="shared" si="248"/>
        <v>6</v>
      </c>
      <c r="Z3170" t="str">
        <f t="shared" si="249"/>
        <v>11-20%</v>
      </c>
      <c r="AA3170" s="17">
        <f>IF(COUNTIF($B$2:B3170,B3170)=1,1,0)</f>
        <v>1</v>
      </c>
      <c r="AB3170" s="17">
        <f>IF(COUNTIF($F$2:F3170,F3170)=1,1,0)</f>
        <v>0</v>
      </c>
    </row>
    <row r="3171" spans="1:28" x14ac:dyDescent="0.2">
      <c r="A3171" s="17">
        <v>3170</v>
      </c>
      <c r="B3171" t="s">
        <v>6420</v>
      </c>
      <c r="C3171" s="18">
        <v>42518</v>
      </c>
      <c r="D3171" s="18">
        <v>42524</v>
      </c>
      <c r="E3171" t="s">
        <v>77</v>
      </c>
      <c r="F3171" t="s">
        <v>1480</v>
      </c>
      <c r="G3171" t="s">
        <v>1481</v>
      </c>
      <c r="H3171" t="s">
        <v>68</v>
      </c>
      <c r="I3171" t="s">
        <v>54</v>
      </c>
      <c r="J3171" t="s">
        <v>5682</v>
      </c>
      <c r="K3171" t="s">
        <v>81</v>
      </c>
      <c r="L3171">
        <v>32303</v>
      </c>
      <c r="M3171" t="s">
        <v>57</v>
      </c>
      <c r="N3171" t="s">
        <v>1799</v>
      </c>
      <c r="O3171" t="s">
        <v>73</v>
      </c>
      <c r="P3171" t="s">
        <v>117</v>
      </c>
      <c r="Q3171" t="s">
        <v>1800</v>
      </c>
      <c r="R3171" s="19">
        <v>62.192</v>
      </c>
      <c r="S3171" s="17">
        <v>13</v>
      </c>
      <c r="T3171" s="20">
        <v>0.2</v>
      </c>
      <c r="U3171" s="19">
        <v>19.434999999999999</v>
      </c>
      <c r="V3171" s="20">
        <f t="shared" si="245"/>
        <v>0.3125</v>
      </c>
      <c r="W3171" s="17">
        <f t="shared" si="246"/>
        <v>2016</v>
      </c>
      <c r="X3171" t="str">
        <f t="shared" si="247"/>
        <v>May-2016</v>
      </c>
      <c r="Y3171" s="17">
        <f t="shared" si="248"/>
        <v>6</v>
      </c>
      <c r="Z3171" t="str">
        <f t="shared" si="249"/>
        <v>11-20%</v>
      </c>
      <c r="AA3171" s="17">
        <f>IF(COUNTIF($B$2:B3171,B3171)=1,1,0)</f>
        <v>0</v>
      </c>
      <c r="AB3171" s="17">
        <f>IF(COUNTIF($F$2:F3171,F3171)=1,1,0)</f>
        <v>0</v>
      </c>
    </row>
    <row r="3172" spans="1:28" x14ac:dyDescent="0.2">
      <c r="A3172" s="17">
        <v>3171</v>
      </c>
      <c r="B3172" t="s">
        <v>6421</v>
      </c>
      <c r="C3172" s="18">
        <v>43090</v>
      </c>
      <c r="D3172" s="18">
        <v>43095</v>
      </c>
      <c r="E3172" t="s">
        <v>50</v>
      </c>
      <c r="F3172" t="s">
        <v>138</v>
      </c>
      <c r="G3172" t="s">
        <v>139</v>
      </c>
      <c r="H3172" t="s">
        <v>53</v>
      </c>
      <c r="I3172" t="s">
        <v>54</v>
      </c>
      <c r="J3172" t="s">
        <v>409</v>
      </c>
      <c r="K3172" t="s">
        <v>410</v>
      </c>
      <c r="L3172">
        <v>29203</v>
      </c>
      <c r="M3172" t="s">
        <v>57</v>
      </c>
      <c r="N3172" t="s">
        <v>5857</v>
      </c>
      <c r="O3172" t="s">
        <v>73</v>
      </c>
      <c r="P3172" t="s">
        <v>102</v>
      </c>
      <c r="Q3172" t="s">
        <v>5858</v>
      </c>
      <c r="R3172" s="19">
        <v>23.88</v>
      </c>
      <c r="S3172" s="17">
        <v>6</v>
      </c>
      <c r="T3172" s="20">
        <v>0</v>
      </c>
      <c r="U3172" s="19">
        <v>11.223599999999999</v>
      </c>
      <c r="V3172" s="20">
        <f t="shared" si="245"/>
        <v>0.47</v>
      </c>
      <c r="W3172" s="17">
        <f t="shared" si="246"/>
        <v>2017</v>
      </c>
      <c r="X3172" t="str">
        <f t="shared" si="247"/>
        <v>Dec-2017</v>
      </c>
      <c r="Y3172" s="17">
        <f t="shared" si="248"/>
        <v>5</v>
      </c>
      <c r="Z3172" t="str">
        <f t="shared" si="249"/>
        <v>0% (No Discount)</v>
      </c>
      <c r="AA3172" s="17">
        <f>IF(COUNTIF($B$2:B3172,B3172)=1,1,0)</f>
        <v>1</v>
      </c>
      <c r="AB3172" s="17">
        <f>IF(COUNTIF($F$2:F3172,F3172)=1,1,0)</f>
        <v>0</v>
      </c>
    </row>
    <row r="3173" spans="1:28" x14ac:dyDescent="0.2">
      <c r="A3173" s="17">
        <v>3172</v>
      </c>
      <c r="B3173" t="s">
        <v>6422</v>
      </c>
      <c r="C3173" s="18">
        <v>42450</v>
      </c>
      <c r="D3173" s="18">
        <v>42457</v>
      </c>
      <c r="E3173" t="s">
        <v>77</v>
      </c>
      <c r="F3173" t="s">
        <v>3775</v>
      </c>
      <c r="G3173" t="s">
        <v>3776</v>
      </c>
      <c r="H3173" t="s">
        <v>53</v>
      </c>
      <c r="I3173" t="s">
        <v>54</v>
      </c>
      <c r="J3173" t="s">
        <v>330</v>
      </c>
      <c r="K3173" t="s">
        <v>238</v>
      </c>
      <c r="L3173">
        <v>60623</v>
      </c>
      <c r="M3173" t="s">
        <v>132</v>
      </c>
      <c r="N3173" t="s">
        <v>2932</v>
      </c>
      <c r="O3173" t="s">
        <v>73</v>
      </c>
      <c r="P3173" t="s">
        <v>102</v>
      </c>
      <c r="Q3173" t="s">
        <v>2933</v>
      </c>
      <c r="R3173" s="19">
        <v>3.1680000000000001</v>
      </c>
      <c r="S3173" s="17">
        <v>2</v>
      </c>
      <c r="T3173" s="20">
        <v>0.8</v>
      </c>
      <c r="U3173" s="19">
        <v>-4.7519999999999998</v>
      </c>
      <c r="V3173" s="20">
        <f t="shared" si="245"/>
        <v>-1.4999999999999998</v>
      </c>
      <c r="W3173" s="17">
        <f t="shared" si="246"/>
        <v>2016</v>
      </c>
      <c r="X3173" t="str">
        <f t="shared" si="247"/>
        <v>Mar-2016</v>
      </c>
      <c r="Y3173" s="17">
        <f t="shared" si="248"/>
        <v>7</v>
      </c>
      <c r="Z3173" t="str">
        <f t="shared" si="249"/>
        <v>Over 50%</v>
      </c>
      <c r="AA3173" s="17">
        <f>IF(COUNTIF($B$2:B3173,B3173)=1,1,0)</f>
        <v>1</v>
      </c>
      <c r="AB3173" s="17">
        <f>IF(COUNTIF($F$2:F3173,F3173)=1,1,0)</f>
        <v>0</v>
      </c>
    </row>
    <row r="3174" spans="1:28" x14ac:dyDescent="0.2">
      <c r="A3174" s="17">
        <v>3173</v>
      </c>
      <c r="B3174" t="s">
        <v>6422</v>
      </c>
      <c r="C3174" s="18">
        <v>42450</v>
      </c>
      <c r="D3174" s="18">
        <v>42457</v>
      </c>
      <c r="E3174" t="s">
        <v>77</v>
      </c>
      <c r="F3174" t="s">
        <v>3775</v>
      </c>
      <c r="G3174" t="s">
        <v>3776</v>
      </c>
      <c r="H3174" t="s">
        <v>53</v>
      </c>
      <c r="I3174" t="s">
        <v>54</v>
      </c>
      <c r="J3174" t="s">
        <v>330</v>
      </c>
      <c r="K3174" t="s">
        <v>238</v>
      </c>
      <c r="L3174">
        <v>60623</v>
      </c>
      <c r="M3174" t="s">
        <v>132</v>
      </c>
      <c r="N3174" t="s">
        <v>2613</v>
      </c>
      <c r="O3174" t="s">
        <v>59</v>
      </c>
      <c r="P3174" t="s">
        <v>63</v>
      </c>
      <c r="Q3174" t="s">
        <v>2614</v>
      </c>
      <c r="R3174" s="19">
        <v>528.42999999999995</v>
      </c>
      <c r="S3174" s="17">
        <v>5</v>
      </c>
      <c r="T3174" s="20">
        <v>0.3</v>
      </c>
      <c r="U3174" s="19">
        <v>0</v>
      </c>
      <c r="V3174" s="20">
        <f t="shared" si="245"/>
        <v>0</v>
      </c>
      <c r="W3174" s="17">
        <f t="shared" si="246"/>
        <v>2016</v>
      </c>
      <c r="X3174" t="str">
        <f t="shared" si="247"/>
        <v>Mar-2016</v>
      </c>
      <c r="Y3174" s="17">
        <f t="shared" si="248"/>
        <v>7</v>
      </c>
      <c r="Z3174" t="str">
        <f t="shared" si="249"/>
        <v>21-30%</v>
      </c>
      <c r="AA3174" s="17">
        <f>IF(COUNTIF($B$2:B3174,B3174)=1,1,0)</f>
        <v>0</v>
      </c>
      <c r="AB3174" s="17">
        <f>IF(COUNTIF($F$2:F3174,F3174)=1,1,0)</f>
        <v>0</v>
      </c>
    </row>
    <row r="3175" spans="1:28" x14ac:dyDescent="0.2">
      <c r="A3175" s="17">
        <v>3174</v>
      </c>
      <c r="B3175" t="s">
        <v>6422</v>
      </c>
      <c r="C3175" s="18">
        <v>42450</v>
      </c>
      <c r="D3175" s="18">
        <v>42457</v>
      </c>
      <c r="E3175" t="s">
        <v>77</v>
      </c>
      <c r="F3175" t="s">
        <v>3775</v>
      </c>
      <c r="G3175" t="s">
        <v>3776</v>
      </c>
      <c r="H3175" t="s">
        <v>53</v>
      </c>
      <c r="I3175" t="s">
        <v>54</v>
      </c>
      <c r="J3175" t="s">
        <v>330</v>
      </c>
      <c r="K3175" t="s">
        <v>238</v>
      </c>
      <c r="L3175">
        <v>60623</v>
      </c>
      <c r="M3175" t="s">
        <v>132</v>
      </c>
      <c r="N3175" t="s">
        <v>5126</v>
      </c>
      <c r="O3175" t="s">
        <v>73</v>
      </c>
      <c r="P3175" t="s">
        <v>95</v>
      </c>
      <c r="Q3175" t="s">
        <v>5127</v>
      </c>
      <c r="R3175" s="19">
        <v>13.391999999999999</v>
      </c>
      <c r="S3175" s="17">
        <v>3</v>
      </c>
      <c r="T3175" s="20">
        <v>0.2</v>
      </c>
      <c r="U3175" s="19">
        <v>1.5065999999999999</v>
      </c>
      <c r="V3175" s="20">
        <f t="shared" si="245"/>
        <v>0.1125</v>
      </c>
      <c r="W3175" s="17">
        <f t="shared" si="246"/>
        <v>2016</v>
      </c>
      <c r="X3175" t="str">
        <f t="shared" si="247"/>
        <v>Mar-2016</v>
      </c>
      <c r="Y3175" s="17">
        <f t="shared" si="248"/>
        <v>7</v>
      </c>
      <c r="Z3175" t="str">
        <f t="shared" si="249"/>
        <v>11-20%</v>
      </c>
      <c r="AA3175" s="17">
        <f>IF(COUNTIF($B$2:B3175,B3175)=1,1,0)</f>
        <v>0</v>
      </c>
      <c r="AB3175" s="17">
        <f>IF(COUNTIF($F$2:F3175,F3175)=1,1,0)</f>
        <v>0</v>
      </c>
    </row>
    <row r="3176" spans="1:28" x14ac:dyDescent="0.2">
      <c r="A3176" s="17">
        <v>3175</v>
      </c>
      <c r="B3176" t="s">
        <v>6423</v>
      </c>
      <c r="C3176" s="18">
        <v>43050</v>
      </c>
      <c r="D3176" s="18">
        <v>43057</v>
      </c>
      <c r="E3176" t="s">
        <v>77</v>
      </c>
      <c r="F3176" t="s">
        <v>1859</v>
      </c>
      <c r="G3176" t="s">
        <v>1860</v>
      </c>
      <c r="H3176" t="s">
        <v>53</v>
      </c>
      <c r="I3176" t="s">
        <v>54</v>
      </c>
      <c r="J3176" t="s">
        <v>909</v>
      </c>
      <c r="K3176" t="s">
        <v>265</v>
      </c>
      <c r="L3176">
        <v>48227</v>
      </c>
      <c r="M3176" t="s">
        <v>132</v>
      </c>
      <c r="N3176" t="s">
        <v>6424</v>
      </c>
      <c r="O3176" t="s">
        <v>73</v>
      </c>
      <c r="P3176" t="s">
        <v>95</v>
      </c>
      <c r="Q3176" t="s">
        <v>6425</v>
      </c>
      <c r="R3176" s="19">
        <v>181.86</v>
      </c>
      <c r="S3176" s="17">
        <v>7</v>
      </c>
      <c r="T3176" s="20">
        <v>0</v>
      </c>
      <c r="U3176" s="19">
        <v>50.9208</v>
      </c>
      <c r="V3176" s="20">
        <f t="shared" si="245"/>
        <v>0.27999999999999997</v>
      </c>
      <c r="W3176" s="17">
        <f t="shared" si="246"/>
        <v>2017</v>
      </c>
      <c r="X3176" t="str">
        <f t="shared" si="247"/>
        <v>Nov-2017</v>
      </c>
      <c r="Y3176" s="17">
        <f t="shared" si="248"/>
        <v>7</v>
      </c>
      <c r="Z3176" t="str">
        <f t="shared" si="249"/>
        <v>0% (No Discount)</v>
      </c>
      <c r="AA3176" s="17">
        <f>IF(COUNTIF($B$2:B3176,B3176)=1,1,0)</f>
        <v>1</v>
      </c>
      <c r="AB3176" s="17">
        <f>IF(COUNTIF($F$2:F3176,F3176)=1,1,0)</f>
        <v>0</v>
      </c>
    </row>
    <row r="3177" spans="1:28" x14ac:dyDescent="0.2">
      <c r="A3177" s="17">
        <v>3176</v>
      </c>
      <c r="B3177" t="s">
        <v>6426</v>
      </c>
      <c r="C3177" s="18">
        <v>43001</v>
      </c>
      <c r="D3177" s="18">
        <v>43007</v>
      </c>
      <c r="E3177" t="s">
        <v>77</v>
      </c>
      <c r="F3177" t="s">
        <v>2319</v>
      </c>
      <c r="G3177" t="s">
        <v>2320</v>
      </c>
      <c r="H3177" t="s">
        <v>53</v>
      </c>
      <c r="I3177" t="s">
        <v>54</v>
      </c>
      <c r="J3177" t="s">
        <v>5375</v>
      </c>
      <c r="K3177" t="s">
        <v>484</v>
      </c>
      <c r="L3177">
        <v>80525</v>
      </c>
      <c r="M3177" t="s">
        <v>71</v>
      </c>
      <c r="N3177" t="s">
        <v>3126</v>
      </c>
      <c r="O3177" t="s">
        <v>59</v>
      </c>
      <c r="P3177" t="s">
        <v>60</v>
      </c>
      <c r="Q3177" t="s">
        <v>3127</v>
      </c>
      <c r="R3177" s="19">
        <v>180.58799999999999</v>
      </c>
      <c r="S3177" s="17">
        <v>2</v>
      </c>
      <c r="T3177" s="20">
        <v>0.7</v>
      </c>
      <c r="U3177" s="19">
        <v>-240.78399999999999</v>
      </c>
      <c r="V3177" s="20">
        <f t="shared" si="245"/>
        <v>-1.3333333333333333</v>
      </c>
      <c r="W3177" s="17">
        <f t="shared" si="246"/>
        <v>2017</v>
      </c>
      <c r="X3177" t="str">
        <f t="shared" si="247"/>
        <v>Sep-2017</v>
      </c>
      <c r="Y3177" s="17">
        <f t="shared" si="248"/>
        <v>6</v>
      </c>
      <c r="Z3177" t="str">
        <f t="shared" si="249"/>
        <v>Over 50%</v>
      </c>
      <c r="AA3177" s="17">
        <f>IF(COUNTIF($B$2:B3177,B3177)=1,1,0)</f>
        <v>1</v>
      </c>
      <c r="AB3177" s="17">
        <f>IF(COUNTIF($F$2:F3177,F3177)=1,1,0)</f>
        <v>0</v>
      </c>
    </row>
    <row r="3178" spans="1:28" x14ac:dyDescent="0.2">
      <c r="A3178" s="17">
        <v>3177</v>
      </c>
      <c r="B3178" t="s">
        <v>6426</v>
      </c>
      <c r="C3178" s="18">
        <v>43001</v>
      </c>
      <c r="D3178" s="18">
        <v>43007</v>
      </c>
      <c r="E3178" t="s">
        <v>77</v>
      </c>
      <c r="F3178" t="s">
        <v>2319</v>
      </c>
      <c r="G3178" t="s">
        <v>2320</v>
      </c>
      <c r="H3178" t="s">
        <v>53</v>
      </c>
      <c r="I3178" t="s">
        <v>54</v>
      </c>
      <c r="J3178" t="s">
        <v>5375</v>
      </c>
      <c r="K3178" t="s">
        <v>484</v>
      </c>
      <c r="L3178">
        <v>80525</v>
      </c>
      <c r="M3178" t="s">
        <v>71</v>
      </c>
      <c r="N3178" t="s">
        <v>4203</v>
      </c>
      <c r="O3178" t="s">
        <v>98</v>
      </c>
      <c r="P3178" t="s">
        <v>188</v>
      </c>
      <c r="Q3178" t="s">
        <v>4204</v>
      </c>
      <c r="R3178" s="19">
        <v>47.984000000000002</v>
      </c>
      <c r="S3178" s="17">
        <v>2</v>
      </c>
      <c r="T3178" s="20">
        <v>0.2</v>
      </c>
      <c r="U3178" s="19">
        <v>0.5998</v>
      </c>
      <c r="V3178" s="20">
        <f t="shared" si="245"/>
        <v>1.2499999999999999E-2</v>
      </c>
      <c r="W3178" s="17">
        <f t="shared" si="246"/>
        <v>2017</v>
      </c>
      <c r="X3178" t="str">
        <f t="shared" si="247"/>
        <v>Sep-2017</v>
      </c>
      <c r="Y3178" s="17">
        <f t="shared" si="248"/>
        <v>6</v>
      </c>
      <c r="Z3178" t="str">
        <f t="shared" si="249"/>
        <v>11-20%</v>
      </c>
      <c r="AA3178" s="17">
        <f>IF(COUNTIF($B$2:B3178,B3178)=1,1,0)</f>
        <v>0</v>
      </c>
      <c r="AB3178" s="17">
        <f>IF(COUNTIF($F$2:F3178,F3178)=1,1,0)</f>
        <v>0</v>
      </c>
    </row>
    <row r="3179" spans="1:28" x14ac:dyDescent="0.2">
      <c r="A3179" s="17">
        <v>3178</v>
      </c>
      <c r="B3179" t="s">
        <v>6427</v>
      </c>
      <c r="C3179" s="18">
        <v>42988</v>
      </c>
      <c r="D3179" s="18">
        <v>42988</v>
      </c>
      <c r="E3179" t="s">
        <v>1320</v>
      </c>
      <c r="F3179" t="s">
        <v>1155</v>
      </c>
      <c r="G3179" t="s">
        <v>1156</v>
      </c>
      <c r="H3179" t="s">
        <v>53</v>
      </c>
      <c r="I3179" t="s">
        <v>54</v>
      </c>
      <c r="J3179" t="s">
        <v>293</v>
      </c>
      <c r="K3179" t="s">
        <v>294</v>
      </c>
      <c r="L3179">
        <v>10024</v>
      </c>
      <c r="M3179" t="s">
        <v>175</v>
      </c>
      <c r="N3179" t="s">
        <v>3736</v>
      </c>
      <c r="O3179" t="s">
        <v>73</v>
      </c>
      <c r="P3179" t="s">
        <v>117</v>
      </c>
      <c r="Q3179" t="s">
        <v>3737</v>
      </c>
      <c r="R3179" s="19">
        <v>18.760000000000002</v>
      </c>
      <c r="S3179" s="17">
        <v>2</v>
      </c>
      <c r="T3179" s="20">
        <v>0</v>
      </c>
      <c r="U3179" s="19">
        <v>9.0047999999999995</v>
      </c>
      <c r="V3179" s="20">
        <f t="shared" si="245"/>
        <v>0.47999999999999993</v>
      </c>
      <c r="W3179" s="17">
        <f t="shared" si="246"/>
        <v>2017</v>
      </c>
      <c r="X3179" t="str">
        <f t="shared" si="247"/>
        <v>Sep-2017</v>
      </c>
      <c r="Y3179" s="17">
        <f t="shared" si="248"/>
        <v>0</v>
      </c>
      <c r="Z3179" t="str">
        <f t="shared" si="249"/>
        <v>0% (No Discount)</v>
      </c>
      <c r="AA3179" s="17">
        <f>IF(COUNTIF($B$2:B3179,B3179)=1,1,0)</f>
        <v>1</v>
      </c>
      <c r="AB3179" s="17">
        <f>IF(COUNTIF($F$2:F3179,F3179)=1,1,0)</f>
        <v>0</v>
      </c>
    </row>
    <row r="3180" spans="1:28" x14ac:dyDescent="0.2">
      <c r="A3180" s="17">
        <v>3179</v>
      </c>
      <c r="B3180" t="s">
        <v>6428</v>
      </c>
      <c r="C3180" s="18">
        <v>43074</v>
      </c>
      <c r="D3180" s="18">
        <v>43080</v>
      </c>
      <c r="E3180" t="s">
        <v>77</v>
      </c>
      <c r="F3180" t="s">
        <v>3554</v>
      </c>
      <c r="G3180" t="s">
        <v>3555</v>
      </c>
      <c r="H3180" t="s">
        <v>68</v>
      </c>
      <c r="I3180" t="s">
        <v>54</v>
      </c>
      <c r="J3180" t="s">
        <v>293</v>
      </c>
      <c r="K3180" t="s">
        <v>294</v>
      </c>
      <c r="L3180">
        <v>10011</v>
      </c>
      <c r="M3180" t="s">
        <v>175</v>
      </c>
      <c r="N3180" t="s">
        <v>91</v>
      </c>
      <c r="O3180" t="s">
        <v>59</v>
      </c>
      <c r="P3180" t="s">
        <v>92</v>
      </c>
      <c r="Q3180" t="s">
        <v>93</v>
      </c>
      <c r="R3180" s="19">
        <v>20.94</v>
      </c>
      <c r="S3180" s="17">
        <v>3</v>
      </c>
      <c r="T3180" s="20">
        <v>0</v>
      </c>
      <c r="U3180" s="19">
        <v>6.0726000000000004</v>
      </c>
      <c r="V3180" s="20">
        <f t="shared" si="245"/>
        <v>0.28999999999999998</v>
      </c>
      <c r="W3180" s="17">
        <f t="shared" si="246"/>
        <v>2017</v>
      </c>
      <c r="X3180" t="str">
        <f t="shared" si="247"/>
        <v>Dec-2017</v>
      </c>
      <c r="Y3180" s="17">
        <f t="shared" si="248"/>
        <v>6</v>
      </c>
      <c r="Z3180" t="str">
        <f t="shared" si="249"/>
        <v>0% (No Discount)</v>
      </c>
      <c r="AA3180" s="17">
        <f>IF(COUNTIF($B$2:B3180,B3180)=1,1,0)</f>
        <v>1</v>
      </c>
      <c r="AB3180" s="17">
        <f>IF(COUNTIF($F$2:F3180,F3180)=1,1,0)</f>
        <v>0</v>
      </c>
    </row>
    <row r="3181" spans="1:28" x14ac:dyDescent="0.2">
      <c r="A3181" s="17">
        <v>3180</v>
      </c>
      <c r="B3181" t="s">
        <v>6428</v>
      </c>
      <c r="C3181" s="18">
        <v>43074</v>
      </c>
      <c r="D3181" s="18">
        <v>43080</v>
      </c>
      <c r="E3181" t="s">
        <v>77</v>
      </c>
      <c r="F3181" t="s">
        <v>3554</v>
      </c>
      <c r="G3181" t="s">
        <v>3555</v>
      </c>
      <c r="H3181" t="s">
        <v>68</v>
      </c>
      <c r="I3181" t="s">
        <v>54</v>
      </c>
      <c r="J3181" t="s">
        <v>293</v>
      </c>
      <c r="K3181" t="s">
        <v>294</v>
      </c>
      <c r="L3181">
        <v>10011</v>
      </c>
      <c r="M3181" t="s">
        <v>175</v>
      </c>
      <c r="N3181" t="s">
        <v>635</v>
      </c>
      <c r="O3181" t="s">
        <v>59</v>
      </c>
      <c r="P3181" t="s">
        <v>92</v>
      </c>
      <c r="Q3181" t="s">
        <v>636</v>
      </c>
      <c r="R3181" s="19">
        <v>58.68</v>
      </c>
      <c r="S3181" s="17">
        <v>2</v>
      </c>
      <c r="T3181" s="20">
        <v>0</v>
      </c>
      <c r="U3181" s="19">
        <v>18.190799999999999</v>
      </c>
      <c r="V3181" s="20">
        <f t="shared" si="245"/>
        <v>0.31</v>
      </c>
      <c r="W3181" s="17">
        <f t="shared" si="246"/>
        <v>2017</v>
      </c>
      <c r="X3181" t="str">
        <f t="shared" si="247"/>
        <v>Dec-2017</v>
      </c>
      <c r="Y3181" s="17">
        <f t="shared" si="248"/>
        <v>6</v>
      </c>
      <c r="Z3181" t="str">
        <f t="shared" si="249"/>
        <v>0% (No Discount)</v>
      </c>
      <c r="AA3181" s="17">
        <f>IF(COUNTIF($B$2:B3181,B3181)=1,1,0)</f>
        <v>0</v>
      </c>
      <c r="AB3181" s="17">
        <f>IF(COUNTIF($F$2:F3181,F3181)=1,1,0)</f>
        <v>0</v>
      </c>
    </row>
    <row r="3182" spans="1:28" x14ac:dyDescent="0.2">
      <c r="A3182" s="17">
        <v>3181</v>
      </c>
      <c r="B3182" t="s">
        <v>6428</v>
      </c>
      <c r="C3182" s="18">
        <v>43074</v>
      </c>
      <c r="D3182" s="18">
        <v>43080</v>
      </c>
      <c r="E3182" t="s">
        <v>77</v>
      </c>
      <c r="F3182" t="s">
        <v>3554</v>
      </c>
      <c r="G3182" t="s">
        <v>3555</v>
      </c>
      <c r="H3182" t="s">
        <v>68</v>
      </c>
      <c r="I3182" t="s">
        <v>54</v>
      </c>
      <c r="J3182" t="s">
        <v>293</v>
      </c>
      <c r="K3182" t="s">
        <v>294</v>
      </c>
      <c r="L3182">
        <v>10011</v>
      </c>
      <c r="M3182" t="s">
        <v>175</v>
      </c>
      <c r="N3182" t="s">
        <v>1869</v>
      </c>
      <c r="O3182" t="s">
        <v>73</v>
      </c>
      <c r="P3182" t="s">
        <v>105</v>
      </c>
      <c r="Q3182" t="s">
        <v>1870</v>
      </c>
      <c r="R3182" s="19">
        <v>254.9</v>
      </c>
      <c r="S3182" s="17">
        <v>5</v>
      </c>
      <c r="T3182" s="20">
        <v>0</v>
      </c>
      <c r="U3182" s="19">
        <v>68.822999999999993</v>
      </c>
      <c r="V3182" s="20">
        <f t="shared" si="245"/>
        <v>0.26999999999999996</v>
      </c>
      <c r="W3182" s="17">
        <f t="shared" si="246"/>
        <v>2017</v>
      </c>
      <c r="X3182" t="str">
        <f t="shared" si="247"/>
        <v>Dec-2017</v>
      </c>
      <c r="Y3182" s="17">
        <f t="shared" si="248"/>
        <v>6</v>
      </c>
      <c r="Z3182" t="str">
        <f t="shared" si="249"/>
        <v>0% (No Discount)</v>
      </c>
      <c r="AA3182" s="17">
        <f>IF(COUNTIF($B$2:B3182,B3182)=1,1,0)</f>
        <v>0</v>
      </c>
      <c r="AB3182" s="17">
        <f>IF(COUNTIF($F$2:F3182,F3182)=1,1,0)</f>
        <v>0</v>
      </c>
    </row>
    <row r="3183" spans="1:28" x14ac:dyDescent="0.2">
      <c r="A3183" s="17">
        <v>3182</v>
      </c>
      <c r="B3183" t="s">
        <v>6429</v>
      </c>
      <c r="C3183" s="18">
        <v>43048</v>
      </c>
      <c r="D3183" s="18">
        <v>43051</v>
      </c>
      <c r="E3183" t="s">
        <v>50</v>
      </c>
      <c r="F3183" t="s">
        <v>2638</v>
      </c>
      <c r="G3183" t="s">
        <v>2639</v>
      </c>
      <c r="H3183" t="s">
        <v>68</v>
      </c>
      <c r="I3183" t="s">
        <v>54</v>
      </c>
      <c r="J3183" t="s">
        <v>409</v>
      </c>
      <c r="K3183" t="s">
        <v>2769</v>
      </c>
      <c r="L3183">
        <v>21044</v>
      </c>
      <c r="M3183" t="s">
        <v>175</v>
      </c>
      <c r="N3183" t="s">
        <v>2138</v>
      </c>
      <c r="O3183" t="s">
        <v>73</v>
      </c>
      <c r="P3183" t="s">
        <v>102</v>
      </c>
      <c r="Q3183" t="s">
        <v>2139</v>
      </c>
      <c r="R3183" s="19">
        <v>9.64</v>
      </c>
      <c r="S3183" s="17">
        <v>2</v>
      </c>
      <c r="T3183" s="20">
        <v>0</v>
      </c>
      <c r="U3183" s="19">
        <v>4.4344000000000001</v>
      </c>
      <c r="V3183" s="20">
        <f t="shared" si="245"/>
        <v>0.45999999999999996</v>
      </c>
      <c r="W3183" s="17">
        <f t="shared" si="246"/>
        <v>2017</v>
      </c>
      <c r="X3183" t="str">
        <f t="shared" si="247"/>
        <v>Nov-2017</v>
      </c>
      <c r="Y3183" s="17">
        <f t="shared" si="248"/>
        <v>3</v>
      </c>
      <c r="Z3183" t="str">
        <f t="shared" si="249"/>
        <v>0% (No Discount)</v>
      </c>
      <c r="AA3183" s="17">
        <f>IF(COUNTIF($B$2:B3183,B3183)=1,1,0)</f>
        <v>1</v>
      </c>
      <c r="AB3183" s="17">
        <f>IF(COUNTIF($F$2:F3183,F3183)=1,1,0)</f>
        <v>0</v>
      </c>
    </row>
    <row r="3184" spans="1:28" x14ac:dyDescent="0.2">
      <c r="A3184" s="17">
        <v>3183</v>
      </c>
      <c r="B3184" t="s">
        <v>6429</v>
      </c>
      <c r="C3184" s="18">
        <v>43048</v>
      </c>
      <c r="D3184" s="18">
        <v>43051</v>
      </c>
      <c r="E3184" t="s">
        <v>50</v>
      </c>
      <c r="F3184" t="s">
        <v>2638</v>
      </c>
      <c r="G3184" t="s">
        <v>2639</v>
      </c>
      <c r="H3184" t="s">
        <v>68</v>
      </c>
      <c r="I3184" t="s">
        <v>54</v>
      </c>
      <c r="J3184" t="s">
        <v>409</v>
      </c>
      <c r="K3184" t="s">
        <v>2769</v>
      </c>
      <c r="L3184">
        <v>21044</v>
      </c>
      <c r="M3184" t="s">
        <v>175</v>
      </c>
      <c r="N3184" t="s">
        <v>2827</v>
      </c>
      <c r="O3184" t="s">
        <v>98</v>
      </c>
      <c r="P3184" t="s">
        <v>188</v>
      </c>
      <c r="Q3184" t="s">
        <v>2828</v>
      </c>
      <c r="R3184" s="19">
        <v>826.62</v>
      </c>
      <c r="S3184" s="17">
        <v>3</v>
      </c>
      <c r="T3184" s="20">
        <v>0</v>
      </c>
      <c r="U3184" s="19">
        <v>355.44659999999999</v>
      </c>
      <c r="V3184" s="20">
        <f t="shared" si="245"/>
        <v>0.43</v>
      </c>
      <c r="W3184" s="17">
        <f t="shared" si="246"/>
        <v>2017</v>
      </c>
      <c r="X3184" t="str">
        <f t="shared" si="247"/>
        <v>Nov-2017</v>
      </c>
      <c r="Y3184" s="17">
        <f t="shared" si="248"/>
        <v>3</v>
      </c>
      <c r="Z3184" t="str">
        <f t="shared" si="249"/>
        <v>0% (No Discount)</v>
      </c>
      <c r="AA3184" s="17">
        <f>IF(COUNTIF($B$2:B3184,B3184)=1,1,0)</f>
        <v>0</v>
      </c>
      <c r="AB3184" s="17">
        <f>IF(COUNTIF($F$2:F3184,F3184)=1,1,0)</f>
        <v>0</v>
      </c>
    </row>
    <row r="3185" spans="1:28" x14ac:dyDescent="0.2">
      <c r="A3185" s="17">
        <v>3184</v>
      </c>
      <c r="B3185" t="s">
        <v>6429</v>
      </c>
      <c r="C3185" s="18">
        <v>43048</v>
      </c>
      <c r="D3185" s="18">
        <v>43051</v>
      </c>
      <c r="E3185" t="s">
        <v>50</v>
      </c>
      <c r="F3185" t="s">
        <v>2638</v>
      </c>
      <c r="G3185" t="s">
        <v>2639</v>
      </c>
      <c r="H3185" t="s">
        <v>68</v>
      </c>
      <c r="I3185" t="s">
        <v>54</v>
      </c>
      <c r="J3185" t="s">
        <v>409</v>
      </c>
      <c r="K3185" t="s">
        <v>2769</v>
      </c>
      <c r="L3185">
        <v>21044</v>
      </c>
      <c r="M3185" t="s">
        <v>175</v>
      </c>
      <c r="N3185" t="s">
        <v>1045</v>
      </c>
      <c r="O3185" t="s">
        <v>73</v>
      </c>
      <c r="P3185" t="s">
        <v>86</v>
      </c>
      <c r="Q3185" t="s">
        <v>1046</v>
      </c>
      <c r="R3185" s="19">
        <v>1633.14</v>
      </c>
      <c r="S3185" s="17">
        <v>9</v>
      </c>
      <c r="T3185" s="20">
        <v>0</v>
      </c>
      <c r="U3185" s="19">
        <v>473.61059999999998</v>
      </c>
      <c r="V3185" s="20">
        <f t="shared" si="245"/>
        <v>0.28999999999999998</v>
      </c>
      <c r="W3185" s="17">
        <f t="shared" si="246"/>
        <v>2017</v>
      </c>
      <c r="X3185" t="str">
        <f t="shared" si="247"/>
        <v>Nov-2017</v>
      </c>
      <c r="Y3185" s="17">
        <f t="shared" si="248"/>
        <v>3</v>
      </c>
      <c r="Z3185" t="str">
        <f t="shared" si="249"/>
        <v>0% (No Discount)</v>
      </c>
      <c r="AA3185" s="17">
        <f>IF(COUNTIF($B$2:B3185,B3185)=1,1,0)</f>
        <v>0</v>
      </c>
      <c r="AB3185" s="17">
        <f>IF(COUNTIF($F$2:F3185,F3185)=1,1,0)</f>
        <v>0</v>
      </c>
    </row>
    <row r="3186" spans="1:28" x14ac:dyDescent="0.2">
      <c r="A3186" s="17">
        <v>3185</v>
      </c>
      <c r="B3186" t="s">
        <v>6429</v>
      </c>
      <c r="C3186" s="18">
        <v>43048</v>
      </c>
      <c r="D3186" s="18">
        <v>43051</v>
      </c>
      <c r="E3186" t="s">
        <v>50</v>
      </c>
      <c r="F3186" t="s">
        <v>2638</v>
      </c>
      <c r="G3186" t="s">
        <v>2639</v>
      </c>
      <c r="H3186" t="s">
        <v>68</v>
      </c>
      <c r="I3186" t="s">
        <v>54</v>
      </c>
      <c r="J3186" t="s">
        <v>409</v>
      </c>
      <c r="K3186" t="s">
        <v>2769</v>
      </c>
      <c r="L3186">
        <v>21044</v>
      </c>
      <c r="M3186" t="s">
        <v>175</v>
      </c>
      <c r="N3186" t="s">
        <v>1045</v>
      </c>
      <c r="O3186" t="s">
        <v>73</v>
      </c>
      <c r="P3186" t="s">
        <v>86</v>
      </c>
      <c r="Q3186" t="s">
        <v>1046</v>
      </c>
      <c r="R3186" s="19">
        <v>544.38</v>
      </c>
      <c r="S3186" s="17">
        <v>3</v>
      </c>
      <c r="T3186" s="20">
        <v>0</v>
      </c>
      <c r="U3186" s="19">
        <v>157.87020000000001</v>
      </c>
      <c r="V3186" s="20">
        <f t="shared" si="245"/>
        <v>0.29000000000000004</v>
      </c>
      <c r="W3186" s="17">
        <f t="shared" si="246"/>
        <v>2017</v>
      </c>
      <c r="X3186" t="str">
        <f t="shared" si="247"/>
        <v>Nov-2017</v>
      </c>
      <c r="Y3186" s="17">
        <f t="shared" si="248"/>
        <v>3</v>
      </c>
      <c r="Z3186" t="str">
        <f t="shared" si="249"/>
        <v>0% (No Discount)</v>
      </c>
      <c r="AA3186" s="17">
        <f>IF(COUNTIF($B$2:B3186,B3186)=1,1,0)</f>
        <v>0</v>
      </c>
      <c r="AB3186" s="17">
        <f>IF(COUNTIF($F$2:F3186,F3186)=1,1,0)</f>
        <v>0</v>
      </c>
    </row>
    <row r="3187" spans="1:28" x14ac:dyDescent="0.2">
      <c r="A3187" s="17">
        <v>3186</v>
      </c>
      <c r="B3187" t="s">
        <v>6430</v>
      </c>
      <c r="C3187" s="18">
        <v>41950</v>
      </c>
      <c r="D3187" s="18">
        <v>41952</v>
      </c>
      <c r="E3187" t="s">
        <v>215</v>
      </c>
      <c r="F3187" t="s">
        <v>4995</v>
      </c>
      <c r="G3187" t="s">
        <v>4996</v>
      </c>
      <c r="H3187" t="s">
        <v>68</v>
      </c>
      <c r="I3187" t="s">
        <v>54</v>
      </c>
      <c r="J3187" t="s">
        <v>211</v>
      </c>
      <c r="K3187" t="s">
        <v>131</v>
      </c>
      <c r="L3187">
        <v>77041</v>
      </c>
      <c r="M3187" t="s">
        <v>132</v>
      </c>
      <c r="N3187" t="s">
        <v>5409</v>
      </c>
      <c r="O3187" t="s">
        <v>73</v>
      </c>
      <c r="P3187" t="s">
        <v>102</v>
      </c>
      <c r="Q3187" t="s">
        <v>5410</v>
      </c>
      <c r="R3187" s="19">
        <v>26.045999999999999</v>
      </c>
      <c r="S3187" s="17">
        <v>3</v>
      </c>
      <c r="T3187" s="20">
        <v>0.8</v>
      </c>
      <c r="U3187" s="19">
        <v>-44.278199999999998</v>
      </c>
      <c r="V3187" s="20">
        <f t="shared" si="245"/>
        <v>-1.7</v>
      </c>
      <c r="W3187" s="17">
        <f t="shared" si="246"/>
        <v>2014</v>
      </c>
      <c r="X3187" t="str">
        <f t="shared" si="247"/>
        <v>Nov-2014</v>
      </c>
      <c r="Y3187" s="17">
        <f t="shared" si="248"/>
        <v>2</v>
      </c>
      <c r="Z3187" t="str">
        <f t="shared" si="249"/>
        <v>Over 50%</v>
      </c>
      <c r="AA3187" s="17">
        <f>IF(COUNTIF($B$2:B3187,B3187)=1,1,0)</f>
        <v>1</v>
      </c>
      <c r="AB3187" s="17">
        <f>IF(COUNTIF($F$2:F3187,F3187)=1,1,0)</f>
        <v>0</v>
      </c>
    </row>
    <row r="3188" spans="1:28" x14ac:dyDescent="0.2">
      <c r="A3188" s="17">
        <v>3187</v>
      </c>
      <c r="B3188" t="s">
        <v>6430</v>
      </c>
      <c r="C3188" s="18">
        <v>41950</v>
      </c>
      <c r="D3188" s="18">
        <v>41952</v>
      </c>
      <c r="E3188" t="s">
        <v>215</v>
      </c>
      <c r="F3188" t="s">
        <v>4995</v>
      </c>
      <c r="G3188" t="s">
        <v>4996</v>
      </c>
      <c r="H3188" t="s">
        <v>68</v>
      </c>
      <c r="I3188" t="s">
        <v>54</v>
      </c>
      <c r="J3188" t="s">
        <v>211</v>
      </c>
      <c r="K3188" t="s">
        <v>131</v>
      </c>
      <c r="L3188">
        <v>77041</v>
      </c>
      <c r="M3188" t="s">
        <v>132</v>
      </c>
      <c r="N3188" t="s">
        <v>6431</v>
      </c>
      <c r="O3188" t="s">
        <v>73</v>
      </c>
      <c r="P3188" t="s">
        <v>200</v>
      </c>
      <c r="Q3188" t="s">
        <v>698</v>
      </c>
      <c r="R3188" s="19">
        <v>74.352000000000004</v>
      </c>
      <c r="S3188" s="17">
        <v>3</v>
      </c>
      <c r="T3188" s="20">
        <v>0.2</v>
      </c>
      <c r="U3188" s="19">
        <v>26.9526</v>
      </c>
      <c r="V3188" s="20">
        <f t="shared" si="245"/>
        <v>0.36249999999999999</v>
      </c>
      <c r="W3188" s="17">
        <f t="shared" si="246"/>
        <v>2014</v>
      </c>
      <c r="X3188" t="str">
        <f t="shared" si="247"/>
        <v>Nov-2014</v>
      </c>
      <c r="Y3188" s="17">
        <f t="shared" si="248"/>
        <v>2</v>
      </c>
      <c r="Z3188" t="str">
        <f t="shared" si="249"/>
        <v>11-20%</v>
      </c>
      <c r="AA3188" s="17">
        <f>IF(COUNTIF($B$2:B3188,B3188)=1,1,0)</f>
        <v>0</v>
      </c>
      <c r="AB3188" s="17">
        <f>IF(COUNTIF($F$2:F3188,F3188)=1,1,0)</f>
        <v>0</v>
      </c>
    </row>
    <row r="3189" spans="1:28" x14ac:dyDescent="0.2">
      <c r="A3189" s="17">
        <v>3188</v>
      </c>
      <c r="B3189" t="s">
        <v>6432</v>
      </c>
      <c r="C3189" s="18">
        <v>42806</v>
      </c>
      <c r="D3189" s="18">
        <v>42811</v>
      </c>
      <c r="E3189" t="s">
        <v>77</v>
      </c>
      <c r="F3189" t="s">
        <v>162</v>
      </c>
      <c r="G3189" t="s">
        <v>163</v>
      </c>
      <c r="H3189" t="s">
        <v>68</v>
      </c>
      <c r="I3189" t="s">
        <v>54</v>
      </c>
      <c r="J3189" t="s">
        <v>1274</v>
      </c>
      <c r="K3189" t="s">
        <v>1275</v>
      </c>
      <c r="L3189">
        <v>1852</v>
      </c>
      <c r="M3189" t="s">
        <v>175</v>
      </c>
      <c r="N3189" t="s">
        <v>3377</v>
      </c>
      <c r="O3189" t="s">
        <v>98</v>
      </c>
      <c r="P3189" t="s">
        <v>99</v>
      </c>
      <c r="Q3189" t="s">
        <v>3378</v>
      </c>
      <c r="R3189" s="19">
        <v>69.930000000000007</v>
      </c>
      <c r="S3189" s="17">
        <v>7</v>
      </c>
      <c r="T3189" s="20">
        <v>0</v>
      </c>
      <c r="U3189" s="19">
        <v>32.1678</v>
      </c>
      <c r="V3189" s="20">
        <f t="shared" si="245"/>
        <v>0.45999999999999996</v>
      </c>
      <c r="W3189" s="17">
        <f t="shared" si="246"/>
        <v>2017</v>
      </c>
      <c r="X3189" t="str">
        <f t="shared" si="247"/>
        <v>Mar-2017</v>
      </c>
      <c r="Y3189" s="17">
        <f t="shared" si="248"/>
        <v>5</v>
      </c>
      <c r="Z3189" t="str">
        <f t="shared" si="249"/>
        <v>0% (No Discount)</v>
      </c>
      <c r="AA3189" s="17">
        <f>IF(COUNTIF($B$2:B3189,B3189)=1,1,0)</f>
        <v>1</v>
      </c>
      <c r="AB3189" s="17">
        <f>IF(COUNTIF($F$2:F3189,F3189)=1,1,0)</f>
        <v>0</v>
      </c>
    </row>
    <row r="3190" spans="1:28" x14ac:dyDescent="0.2">
      <c r="A3190" s="17">
        <v>3189</v>
      </c>
      <c r="B3190" t="s">
        <v>6433</v>
      </c>
      <c r="C3190" s="18">
        <v>43028</v>
      </c>
      <c r="D3190" s="18">
        <v>43030</v>
      </c>
      <c r="E3190" t="s">
        <v>50</v>
      </c>
      <c r="F3190" t="s">
        <v>638</v>
      </c>
      <c r="G3190" t="s">
        <v>639</v>
      </c>
      <c r="H3190" t="s">
        <v>68</v>
      </c>
      <c r="I3190" t="s">
        <v>54</v>
      </c>
      <c r="J3190" t="s">
        <v>6434</v>
      </c>
      <c r="K3190" t="s">
        <v>70</v>
      </c>
      <c r="L3190">
        <v>95695</v>
      </c>
      <c r="M3190" t="s">
        <v>71</v>
      </c>
      <c r="N3190" t="s">
        <v>4727</v>
      </c>
      <c r="O3190" t="s">
        <v>73</v>
      </c>
      <c r="P3190" t="s">
        <v>74</v>
      </c>
      <c r="Q3190" t="s">
        <v>4728</v>
      </c>
      <c r="R3190" s="19">
        <v>3.75</v>
      </c>
      <c r="S3190" s="17">
        <v>1</v>
      </c>
      <c r="T3190" s="20">
        <v>0</v>
      </c>
      <c r="U3190" s="19">
        <v>1.8</v>
      </c>
      <c r="V3190" s="20">
        <f t="shared" si="245"/>
        <v>0.48000000000000004</v>
      </c>
      <c r="W3190" s="17">
        <f t="shared" si="246"/>
        <v>2017</v>
      </c>
      <c r="X3190" t="str">
        <f t="shared" si="247"/>
        <v>Oct-2017</v>
      </c>
      <c r="Y3190" s="17">
        <f t="shared" si="248"/>
        <v>2</v>
      </c>
      <c r="Z3190" t="str">
        <f t="shared" si="249"/>
        <v>0% (No Discount)</v>
      </c>
      <c r="AA3190" s="17">
        <f>IF(COUNTIF($B$2:B3190,B3190)=1,1,0)</f>
        <v>1</v>
      </c>
      <c r="AB3190" s="17">
        <f>IF(COUNTIF($F$2:F3190,F3190)=1,1,0)</f>
        <v>0</v>
      </c>
    </row>
    <row r="3191" spans="1:28" x14ac:dyDescent="0.2">
      <c r="A3191" s="17">
        <v>3190</v>
      </c>
      <c r="B3191" t="s">
        <v>6433</v>
      </c>
      <c r="C3191" s="18">
        <v>43028</v>
      </c>
      <c r="D3191" s="18">
        <v>43030</v>
      </c>
      <c r="E3191" t="s">
        <v>50</v>
      </c>
      <c r="F3191" t="s">
        <v>638</v>
      </c>
      <c r="G3191" t="s">
        <v>639</v>
      </c>
      <c r="H3191" t="s">
        <v>68</v>
      </c>
      <c r="I3191" t="s">
        <v>54</v>
      </c>
      <c r="J3191" t="s">
        <v>6434</v>
      </c>
      <c r="K3191" t="s">
        <v>70</v>
      </c>
      <c r="L3191">
        <v>95695</v>
      </c>
      <c r="M3191" t="s">
        <v>71</v>
      </c>
      <c r="N3191" t="s">
        <v>6435</v>
      </c>
      <c r="O3191" t="s">
        <v>73</v>
      </c>
      <c r="P3191" t="s">
        <v>102</v>
      </c>
      <c r="Q3191" t="s">
        <v>6436</v>
      </c>
      <c r="R3191" s="19">
        <v>20.928000000000001</v>
      </c>
      <c r="S3191" s="17">
        <v>4</v>
      </c>
      <c r="T3191" s="20">
        <v>0.2</v>
      </c>
      <c r="U3191" s="19">
        <v>7.5864000000000003</v>
      </c>
      <c r="V3191" s="20">
        <f t="shared" si="245"/>
        <v>0.36249999999999999</v>
      </c>
      <c r="W3191" s="17">
        <f t="shared" si="246"/>
        <v>2017</v>
      </c>
      <c r="X3191" t="str">
        <f t="shared" si="247"/>
        <v>Oct-2017</v>
      </c>
      <c r="Y3191" s="17">
        <f t="shared" si="248"/>
        <v>2</v>
      </c>
      <c r="Z3191" t="str">
        <f t="shared" si="249"/>
        <v>11-20%</v>
      </c>
      <c r="AA3191" s="17">
        <f>IF(COUNTIF($B$2:B3191,B3191)=1,1,0)</f>
        <v>0</v>
      </c>
      <c r="AB3191" s="17">
        <f>IF(COUNTIF($F$2:F3191,F3191)=1,1,0)</f>
        <v>0</v>
      </c>
    </row>
    <row r="3192" spans="1:28" x14ac:dyDescent="0.2">
      <c r="A3192" s="17">
        <v>3191</v>
      </c>
      <c r="B3192" t="s">
        <v>6437</v>
      </c>
      <c r="C3192" s="18">
        <v>42365</v>
      </c>
      <c r="D3192" s="18">
        <v>42370</v>
      </c>
      <c r="E3192" t="s">
        <v>77</v>
      </c>
      <c r="F3192" t="s">
        <v>6028</v>
      </c>
      <c r="G3192" t="s">
        <v>6029</v>
      </c>
      <c r="H3192" t="s">
        <v>129</v>
      </c>
      <c r="I3192" t="s">
        <v>54</v>
      </c>
      <c r="J3192" t="s">
        <v>330</v>
      </c>
      <c r="K3192" t="s">
        <v>238</v>
      </c>
      <c r="L3192">
        <v>60610</v>
      </c>
      <c r="M3192" t="s">
        <v>132</v>
      </c>
      <c r="N3192" t="s">
        <v>6438</v>
      </c>
      <c r="O3192" t="s">
        <v>73</v>
      </c>
      <c r="P3192" t="s">
        <v>86</v>
      </c>
      <c r="Q3192" t="s">
        <v>6439</v>
      </c>
      <c r="R3192" s="19">
        <v>12.672000000000001</v>
      </c>
      <c r="S3192" s="17">
        <v>3</v>
      </c>
      <c r="T3192" s="20">
        <v>0.2</v>
      </c>
      <c r="U3192" s="19">
        <v>-3.1680000000000001</v>
      </c>
      <c r="V3192" s="20">
        <f t="shared" si="245"/>
        <v>-0.25</v>
      </c>
      <c r="W3192" s="17">
        <f t="shared" si="246"/>
        <v>2015</v>
      </c>
      <c r="X3192" t="str">
        <f t="shared" si="247"/>
        <v>Dec-2015</v>
      </c>
      <c r="Y3192" s="17">
        <f t="shared" si="248"/>
        <v>5</v>
      </c>
      <c r="Z3192" t="str">
        <f t="shared" si="249"/>
        <v>11-20%</v>
      </c>
      <c r="AA3192" s="17">
        <f>IF(COUNTIF($B$2:B3192,B3192)=1,1,0)</f>
        <v>1</v>
      </c>
      <c r="AB3192" s="17">
        <f>IF(COUNTIF($F$2:F3192,F3192)=1,1,0)</f>
        <v>0</v>
      </c>
    </row>
    <row r="3193" spans="1:28" x14ac:dyDescent="0.2">
      <c r="A3193" s="17">
        <v>3192</v>
      </c>
      <c r="B3193" t="s">
        <v>6440</v>
      </c>
      <c r="C3193" s="18">
        <v>43010</v>
      </c>
      <c r="D3193" s="18">
        <v>43016</v>
      </c>
      <c r="E3193" t="s">
        <v>77</v>
      </c>
      <c r="F3193" t="s">
        <v>2840</v>
      </c>
      <c r="G3193" t="s">
        <v>2841</v>
      </c>
      <c r="H3193" t="s">
        <v>68</v>
      </c>
      <c r="I3193" t="s">
        <v>54</v>
      </c>
      <c r="J3193" t="s">
        <v>293</v>
      </c>
      <c r="K3193" t="s">
        <v>294</v>
      </c>
      <c r="L3193">
        <v>10035</v>
      </c>
      <c r="M3193" t="s">
        <v>175</v>
      </c>
      <c r="N3193" t="s">
        <v>3175</v>
      </c>
      <c r="O3193" t="s">
        <v>98</v>
      </c>
      <c r="P3193" t="s">
        <v>99</v>
      </c>
      <c r="Q3193" t="s">
        <v>3176</v>
      </c>
      <c r="R3193" s="19">
        <v>65.989999999999995</v>
      </c>
      <c r="S3193" s="17">
        <v>1</v>
      </c>
      <c r="T3193" s="20">
        <v>0</v>
      </c>
      <c r="U3193" s="19">
        <v>17.157399999999999</v>
      </c>
      <c r="V3193" s="20">
        <f t="shared" si="245"/>
        <v>0.26</v>
      </c>
      <c r="W3193" s="17">
        <f t="shared" si="246"/>
        <v>2017</v>
      </c>
      <c r="X3193" t="str">
        <f t="shared" si="247"/>
        <v>Oct-2017</v>
      </c>
      <c r="Y3193" s="17">
        <f t="shared" si="248"/>
        <v>6</v>
      </c>
      <c r="Z3193" t="str">
        <f t="shared" si="249"/>
        <v>0% (No Discount)</v>
      </c>
      <c r="AA3193" s="17">
        <f>IF(COUNTIF($B$2:B3193,B3193)=1,1,0)</f>
        <v>1</v>
      </c>
      <c r="AB3193" s="17">
        <f>IF(COUNTIF($F$2:F3193,F3193)=1,1,0)</f>
        <v>0</v>
      </c>
    </row>
    <row r="3194" spans="1:28" x14ac:dyDescent="0.2">
      <c r="A3194" s="17">
        <v>3193</v>
      </c>
      <c r="B3194" t="s">
        <v>6441</v>
      </c>
      <c r="C3194" s="18">
        <v>42890</v>
      </c>
      <c r="D3194" s="18">
        <v>42894</v>
      </c>
      <c r="E3194" t="s">
        <v>77</v>
      </c>
      <c r="F3194" t="s">
        <v>5501</v>
      </c>
      <c r="G3194" t="s">
        <v>5502</v>
      </c>
      <c r="H3194" t="s">
        <v>68</v>
      </c>
      <c r="I3194" t="s">
        <v>54</v>
      </c>
      <c r="J3194" t="s">
        <v>6442</v>
      </c>
      <c r="K3194" t="s">
        <v>131</v>
      </c>
      <c r="L3194">
        <v>77489</v>
      </c>
      <c r="M3194" t="s">
        <v>132</v>
      </c>
      <c r="N3194" t="s">
        <v>1052</v>
      </c>
      <c r="O3194" t="s">
        <v>73</v>
      </c>
      <c r="P3194" t="s">
        <v>102</v>
      </c>
      <c r="Q3194" t="s">
        <v>1053</v>
      </c>
      <c r="R3194" s="19">
        <v>6.37</v>
      </c>
      <c r="S3194" s="17">
        <v>7</v>
      </c>
      <c r="T3194" s="20">
        <v>0.8</v>
      </c>
      <c r="U3194" s="19">
        <v>-9.5549999999999997</v>
      </c>
      <c r="V3194" s="20">
        <f t="shared" si="245"/>
        <v>-1.5</v>
      </c>
      <c r="W3194" s="17">
        <f t="shared" si="246"/>
        <v>2017</v>
      </c>
      <c r="X3194" t="str">
        <f t="shared" si="247"/>
        <v>Jun-2017</v>
      </c>
      <c r="Y3194" s="17">
        <f t="shared" si="248"/>
        <v>4</v>
      </c>
      <c r="Z3194" t="str">
        <f t="shared" si="249"/>
        <v>Over 50%</v>
      </c>
      <c r="AA3194" s="17">
        <f>IF(COUNTIF($B$2:B3194,B3194)=1,1,0)</f>
        <v>1</v>
      </c>
      <c r="AB3194" s="17">
        <f>IF(COUNTIF($F$2:F3194,F3194)=1,1,0)</f>
        <v>0</v>
      </c>
    </row>
    <row r="3195" spans="1:28" x14ac:dyDescent="0.2">
      <c r="A3195" s="17">
        <v>3194</v>
      </c>
      <c r="B3195" t="s">
        <v>6443</v>
      </c>
      <c r="C3195" s="18">
        <v>41883</v>
      </c>
      <c r="D3195" s="18">
        <v>41886</v>
      </c>
      <c r="E3195" t="s">
        <v>215</v>
      </c>
      <c r="F3195" t="s">
        <v>6444</v>
      </c>
      <c r="G3195" t="s">
        <v>6445</v>
      </c>
      <c r="H3195" t="s">
        <v>53</v>
      </c>
      <c r="I3195" t="s">
        <v>54</v>
      </c>
      <c r="J3195" t="s">
        <v>211</v>
      </c>
      <c r="K3195" t="s">
        <v>131</v>
      </c>
      <c r="L3195">
        <v>77036</v>
      </c>
      <c r="M3195" t="s">
        <v>132</v>
      </c>
      <c r="N3195" t="s">
        <v>2070</v>
      </c>
      <c r="O3195" t="s">
        <v>73</v>
      </c>
      <c r="P3195" t="s">
        <v>102</v>
      </c>
      <c r="Q3195" t="s">
        <v>2071</v>
      </c>
      <c r="R3195" s="19">
        <v>3.6480000000000001</v>
      </c>
      <c r="S3195" s="17">
        <v>3</v>
      </c>
      <c r="T3195" s="20">
        <v>0.8</v>
      </c>
      <c r="U3195" s="19">
        <v>-6.0191999999999997</v>
      </c>
      <c r="V3195" s="20">
        <f t="shared" si="245"/>
        <v>-1.65</v>
      </c>
      <c r="W3195" s="17">
        <f t="shared" si="246"/>
        <v>2014</v>
      </c>
      <c r="X3195" t="str">
        <f t="shared" si="247"/>
        <v>Sep-2014</v>
      </c>
      <c r="Y3195" s="17">
        <f t="shared" si="248"/>
        <v>3</v>
      </c>
      <c r="Z3195" t="str">
        <f t="shared" si="249"/>
        <v>Over 50%</v>
      </c>
      <c r="AA3195" s="17">
        <f>IF(COUNTIF($B$2:B3195,B3195)=1,1,0)</f>
        <v>1</v>
      </c>
      <c r="AB3195" s="17">
        <f>IF(COUNTIF($F$2:F3195,F3195)=1,1,0)</f>
        <v>1</v>
      </c>
    </row>
    <row r="3196" spans="1:28" x14ac:dyDescent="0.2">
      <c r="A3196" s="17">
        <v>3195</v>
      </c>
      <c r="B3196" t="s">
        <v>6443</v>
      </c>
      <c r="C3196" s="18">
        <v>41883</v>
      </c>
      <c r="D3196" s="18">
        <v>41886</v>
      </c>
      <c r="E3196" t="s">
        <v>215</v>
      </c>
      <c r="F3196" t="s">
        <v>6444</v>
      </c>
      <c r="G3196" t="s">
        <v>6445</v>
      </c>
      <c r="H3196" t="s">
        <v>53</v>
      </c>
      <c r="I3196" t="s">
        <v>54</v>
      </c>
      <c r="J3196" t="s">
        <v>211</v>
      </c>
      <c r="K3196" t="s">
        <v>131</v>
      </c>
      <c r="L3196">
        <v>77036</v>
      </c>
      <c r="M3196" t="s">
        <v>132</v>
      </c>
      <c r="N3196" t="s">
        <v>1087</v>
      </c>
      <c r="O3196" t="s">
        <v>73</v>
      </c>
      <c r="P3196" t="s">
        <v>117</v>
      </c>
      <c r="Q3196" t="s">
        <v>1088</v>
      </c>
      <c r="R3196" s="19">
        <v>31.103999999999999</v>
      </c>
      <c r="S3196" s="17">
        <v>6</v>
      </c>
      <c r="T3196" s="20">
        <v>0.2</v>
      </c>
      <c r="U3196" s="19">
        <v>10.8864</v>
      </c>
      <c r="V3196" s="20">
        <f t="shared" si="245"/>
        <v>0.35000000000000003</v>
      </c>
      <c r="W3196" s="17">
        <f t="shared" si="246"/>
        <v>2014</v>
      </c>
      <c r="X3196" t="str">
        <f t="shared" si="247"/>
        <v>Sep-2014</v>
      </c>
      <c r="Y3196" s="17">
        <f t="shared" si="248"/>
        <v>3</v>
      </c>
      <c r="Z3196" t="str">
        <f t="shared" si="249"/>
        <v>11-20%</v>
      </c>
      <c r="AA3196" s="17">
        <f>IF(COUNTIF($B$2:B3196,B3196)=1,1,0)</f>
        <v>0</v>
      </c>
      <c r="AB3196" s="17">
        <f>IF(COUNTIF($F$2:F3196,F3196)=1,1,0)</f>
        <v>0</v>
      </c>
    </row>
    <row r="3197" spans="1:28" x14ac:dyDescent="0.2">
      <c r="A3197" s="17">
        <v>3196</v>
      </c>
      <c r="B3197" t="s">
        <v>6446</v>
      </c>
      <c r="C3197" s="18">
        <v>42590</v>
      </c>
      <c r="D3197" s="18">
        <v>42595</v>
      </c>
      <c r="E3197" t="s">
        <v>77</v>
      </c>
      <c r="F3197" t="s">
        <v>4027</v>
      </c>
      <c r="G3197" t="s">
        <v>4028</v>
      </c>
      <c r="H3197" t="s">
        <v>129</v>
      </c>
      <c r="I3197" t="s">
        <v>54</v>
      </c>
      <c r="J3197" t="s">
        <v>355</v>
      </c>
      <c r="K3197" t="s">
        <v>1519</v>
      </c>
      <c r="L3197">
        <v>39212</v>
      </c>
      <c r="M3197" t="s">
        <v>57</v>
      </c>
      <c r="N3197" t="s">
        <v>6447</v>
      </c>
      <c r="O3197" t="s">
        <v>73</v>
      </c>
      <c r="P3197" t="s">
        <v>296</v>
      </c>
      <c r="Q3197" t="s">
        <v>6448</v>
      </c>
      <c r="R3197" s="19">
        <v>23.34</v>
      </c>
      <c r="S3197" s="17">
        <v>3</v>
      </c>
      <c r="T3197" s="20">
        <v>0</v>
      </c>
      <c r="U3197" s="19">
        <v>0.2334</v>
      </c>
      <c r="V3197" s="20">
        <f t="shared" si="245"/>
        <v>0.01</v>
      </c>
      <c r="W3197" s="17">
        <f t="shared" si="246"/>
        <v>2016</v>
      </c>
      <c r="X3197" t="str">
        <f t="shared" si="247"/>
        <v>Aug-2016</v>
      </c>
      <c r="Y3197" s="17">
        <f t="shared" si="248"/>
        <v>5</v>
      </c>
      <c r="Z3197" t="str">
        <f t="shared" si="249"/>
        <v>0% (No Discount)</v>
      </c>
      <c r="AA3197" s="17">
        <f>IF(COUNTIF($B$2:B3197,B3197)=1,1,0)</f>
        <v>1</v>
      </c>
      <c r="AB3197" s="17">
        <f>IF(COUNTIF($F$2:F3197,F3197)=1,1,0)</f>
        <v>0</v>
      </c>
    </row>
    <row r="3198" spans="1:28" x14ac:dyDescent="0.2">
      <c r="A3198" s="17">
        <v>3197</v>
      </c>
      <c r="B3198" t="s">
        <v>6449</v>
      </c>
      <c r="C3198" s="18">
        <v>42938</v>
      </c>
      <c r="D3198" s="18">
        <v>42944</v>
      </c>
      <c r="E3198" t="s">
        <v>77</v>
      </c>
      <c r="F3198" t="s">
        <v>821</v>
      </c>
      <c r="G3198" t="s">
        <v>822</v>
      </c>
      <c r="H3198" t="s">
        <v>68</v>
      </c>
      <c r="I3198" t="s">
        <v>54</v>
      </c>
      <c r="J3198" t="s">
        <v>293</v>
      </c>
      <c r="K3198" t="s">
        <v>294</v>
      </c>
      <c r="L3198">
        <v>10009</v>
      </c>
      <c r="M3198" t="s">
        <v>175</v>
      </c>
      <c r="N3198" t="s">
        <v>1264</v>
      </c>
      <c r="O3198" t="s">
        <v>98</v>
      </c>
      <c r="P3198" t="s">
        <v>99</v>
      </c>
      <c r="Q3198" t="s">
        <v>1265</v>
      </c>
      <c r="R3198" s="19">
        <v>29.97</v>
      </c>
      <c r="S3198" s="17">
        <v>3</v>
      </c>
      <c r="T3198" s="20">
        <v>0</v>
      </c>
      <c r="U3198" s="19">
        <v>14.085900000000001</v>
      </c>
      <c r="V3198" s="20">
        <f t="shared" si="245"/>
        <v>0.47000000000000003</v>
      </c>
      <c r="W3198" s="17">
        <f t="shared" si="246"/>
        <v>2017</v>
      </c>
      <c r="X3198" t="str">
        <f t="shared" si="247"/>
        <v>Jul-2017</v>
      </c>
      <c r="Y3198" s="17">
        <f t="shared" si="248"/>
        <v>6</v>
      </c>
      <c r="Z3198" t="str">
        <f t="shared" si="249"/>
        <v>0% (No Discount)</v>
      </c>
      <c r="AA3198" s="17">
        <f>IF(COUNTIF($B$2:B3198,B3198)=1,1,0)</f>
        <v>1</v>
      </c>
      <c r="AB3198" s="17">
        <f>IF(COUNTIF($F$2:F3198,F3198)=1,1,0)</f>
        <v>0</v>
      </c>
    </row>
    <row r="3199" spans="1:28" x14ac:dyDescent="0.2">
      <c r="A3199" s="17">
        <v>3198</v>
      </c>
      <c r="B3199" t="s">
        <v>6450</v>
      </c>
      <c r="C3199" s="18">
        <v>42195</v>
      </c>
      <c r="D3199" s="18">
        <v>42195</v>
      </c>
      <c r="E3199" t="s">
        <v>1320</v>
      </c>
      <c r="F3199" t="s">
        <v>183</v>
      </c>
      <c r="G3199" t="s">
        <v>184</v>
      </c>
      <c r="H3199" t="s">
        <v>53</v>
      </c>
      <c r="I3199" t="s">
        <v>54</v>
      </c>
      <c r="J3199" t="s">
        <v>4111</v>
      </c>
      <c r="K3199" t="s">
        <v>337</v>
      </c>
      <c r="L3199">
        <v>85281</v>
      </c>
      <c r="M3199" t="s">
        <v>71</v>
      </c>
      <c r="N3199" t="s">
        <v>5779</v>
      </c>
      <c r="O3199" t="s">
        <v>73</v>
      </c>
      <c r="P3199" t="s">
        <v>102</v>
      </c>
      <c r="Q3199" t="s">
        <v>5780</v>
      </c>
      <c r="R3199" s="19">
        <v>3.3660000000000001</v>
      </c>
      <c r="S3199" s="17">
        <v>3</v>
      </c>
      <c r="T3199" s="20">
        <v>0.7</v>
      </c>
      <c r="U3199" s="19">
        <v>-2.2440000000000002</v>
      </c>
      <c r="V3199" s="20">
        <f t="shared" si="245"/>
        <v>-0.66666666666666674</v>
      </c>
      <c r="W3199" s="17">
        <f t="shared" si="246"/>
        <v>2015</v>
      </c>
      <c r="X3199" t="str">
        <f t="shared" si="247"/>
        <v>Jul-2015</v>
      </c>
      <c r="Y3199" s="17">
        <f t="shared" si="248"/>
        <v>0</v>
      </c>
      <c r="Z3199" t="str">
        <f t="shared" si="249"/>
        <v>Over 50%</v>
      </c>
      <c r="AA3199" s="17">
        <f>IF(COUNTIF($B$2:B3199,B3199)=1,1,0)</f>
        <v>1</v>
      </c>
      <c r="AB3199" s="17">
        <f>IF(COUNTIF($F$2:F3199,F3199)=1,1,0)</f>
        <v>0</v>
      </c>
    </row>
    <row r="3200" spans="1:28" x14ac:dyDescent="0.2">
      <c r="A3200" s="17">
        <v>3199</v>
      </c>
      <c r="B3200" t="s">
        <v>6451</v>
      </c>
      <c r="C3200" s="18">
        <v>41974</v>
      </c>
      <c r="D3200" s="18">
        <v>41980</v>
      </c>
      <c r="E3200" t="s">
        <v>77</v>
      </c>
      <c r="F3200" t="s">
        <v>4318</v>
      </c>
      <c r="G3200" t="s">
        <v>4319</v>
      </c>
      <c r="H3200" t="s">
        <v>53</v>
      </c>
      <c r="I3200" t="s">
        <v>54</v>
      </c>
      <c r="J3200" t="s">
        <v>1553</v>
      </c>
      <c r="K3200" t="s">
        <v>115</v>
      </c>
      <c r="L3200">
        <v>28540</v>
      </c>
      <c r="M3200" t="s">
        <v>57</v>
      </c>
      <c r="N3200" t="s">
        <v>6452</v>
      </c>
      <c r="O3200" t="s">
        <v>98</v>
      </c>
      <c r="P3200" t="s">
        <v>99</v>
      </c>
      <c r="Q3200" t="s">
        <v>6453</v>
      </c>
      <c r="R3200" s="19">
        <v>95.968000000000004</v>
      </c>
      <c r="S3200" s="17">
        <v>4</v>
      </c>
      <c r="T3200" s="20">
        <v>0.2</v>
      </c>
      <c r="U3200" s="19">
        <v>9.5968</v>
      </c>
      <c r="V3200" s="20">
        <f t="shared" si="245"/>
        <v>9.9999999999999992E-2</v>
      </c>
      <c r="W3200" s="17">
        <f t="shared" si="246"/>
        <v>2014</v>
      </c>
      <c r="X3200" t="str">
        <f t="shared" si="247"/>
        <v>Dec-2014</v>
      </c>
      <c r="Y3200" s="17">
        <f t="shared" si="248"/>
        <v>6</v>
      </c>
      <c r="Z3200" t="str">
        <f t="shared" si="249"/>
        <v>11-20%</v>
      </c>
      <c r="AA3200" s="17">
        <f>IF(COUNTIF($B$2:B3200,B3200)=1,1,0)</f>
        <v>1</v>
      </c>
      <c r="AB3200" s="17">
        <f>IF(COUNTIF($F$2:F3200,F3200)=1,1,0)</f>
        <v>0</v>
      </c>
    </row>
    <row r="3201" spans="1:28" x14ac:dyDescent="0.2">
      <c r="A3201" s="17">
        <v>3200</v>
      </c>
      <c r="B3201" t="s">
        <v>6454</v>
      </c>
      <c r="C3201" s="18">
        <v>43087</v>
      </c>
      <c r="D3201" s="18">
        <v>43091</v>
      </c>
      <c r="E3201" t="s">
        <v>77</v>
      </c>
      <c r="F3201" t="s">
        <v>6455</v>
      </c>
      <c r="G3201" t="s">
        <v>6456</v>
      </c>
      <c r="H3201" t="s">
        <v>68</v>
      </c>
      <c r="I3201" t="s">
        <v>54</v>
      </c>
      <c r="J3201" t="s">
        <v>173</v>
      </c>
      <c r="K3201" t="s">
        <v>174</v>
      </c>
      <c r="L3201">
        <v>19134</v>
      </c>
      <c r="M3201" t="s">
        <v>175</v>
      </c>
      <c r="N3201" t="s">
        <v>5880</v>
      </c>
      <c r="O3201" t="s">
        <v>73</v>
      </c>
      <c r="P3201" t="s">
        <v>95</v>
      </c>
      <c r="Q3201" t="s">
        <v>5881</v>
      </c>
      <c r="R3201" s="19">
        <v>18.704000000000001</v>
      </c>
      <c r="S3201" s="17">
        <v>7</v>
      </c>
      <c r="T3201" s="20">
        <v>0.2</v>
      </c>
      <c r="U3201" s="19">
        <v>2.3380000000000001</v>
      </c>
      <c r="V3201" s="20">
        <f t="shared" si="245"/>
        <v>0.125</v>
      </c>
      <c r="W3201" s="17">
        <f t="shared" si="246"/>
        <v>2017</v>
      </c>
      <c r="X3201" t="str">
        <f t="shared" si="247"/>
        <v>Dec-2017</v>
      </c>
      <c r="Y3201" s="17">
        <f t="shared" si="248"/>
        <v>4</v>
      </c>
      <c r="Z3201" t="str">
        <f t="shared" si="249"/>
        <v>11-20%</v>
      </c>
      <c r="AA3201" s="17">
        <f>IF(COUNTIF($B$2:B3201,B3201)=1,1,0)</f>
        <v>1</v>
      </c>
      <c r="AB3201" s="17">
        <f>IF(COUNTIF($F$2:F3201,F3201)=1,1,0)</f>
        <v>1</v>
      </c>
    </row>
    <row r="3202" spans="1:28" x14ac:dyDescent="0.2">
      <c r="A3202" s="17">
        <v>3201</v>
      </c>
      <c r="B3202" t="s">
        <v>6457</v>
      </c>
      <c r="C3202" s="18">
        <v>41777</v>
      </c>
      <c r="D3202" s="18">
        <v>41779</v>
      </c>
      <c r="E3202" t="s">
        <v>50</v>
      </c>
      <c r="F3202" t="s">
        <v>683</v>
      </c>
      <c r="G3202" t="s">
        <v>684</v>
      </c>
      <c r="H3202" t="s">
        <v>53</v>
      </c>
      <c r="I3202" t="s">
        <v>54</v>
      </c>
      <c r="J3202" t="s">
        <v>830</v>
      </c>
      <c r="K3202" t="s">
        <v>525</v>
      </c>
      <c r="L3202">
        <v>44312</v>
      </c>
      <c r="M3202" t="s">
        <v>175</v>
      </c>
      <c r="N3202" t="s">
        <v>5306</v>
      </c>
      <c r="O3202" t="s">
        <v>59</v>
      </c>
      <c r="P3202" t="s">
        <v>92</v>
      </c>
      <c r="Q3202" t="s">
        <v>5307</v>
      </c>
      <c r="R3202" s="19">
        <v>149.232</v>
      </c>
      <c r="S3202" s="17">
        <v>3</v>
      </c>
      <c r="T3202" s="20">
        <v>0.2</v>
      </c>
      <c r="U3202" s="19">
        <v>3.7307999999999999</v>
      </c>
      <c r="V3202" s="20">
        <f t="shared" ref="V3202:V3265" si="250">IFERROR(U3202/R3202,0)</f>
        <v>2.4999999999999998E-2</v>
      </c>
      <c r="W3202" s="17">
        <f t="shared" ref="W3202:W3265" si="251">YEAR(C3202)</f>
        <v>2014</v>
      </c>
      <c r="X3202" t="str">
        <f t="shared" ref="X3202:X3265" si="252">TEXT(C3202,"mmm-yyyy")</f>
        <v>May-2014</v>
      </c>
      <c r="Y3202" s="17">
        <f t="shared" ref="Y3202:Y3265" si="253">D3202-C3202</f>
        <v>2</v>
      </c>
      <c r="Z3202" t="str">
        <f t="shared" ref="Z3202:Z3265" si="254">IF(T3202=0,"0% (No Discount)",IF(T3202&lt;=0.1,"1-10%",IF(T3202&lt;=0.2,"11-20%",IF(T3202&lt;=0.3,"21-30%",IF(T3202&lt;=0.4,"31-40%",IF(T3202&lt;=0.5,"41-50%","Over 50%"))))))</f>
        <v>11-20%</v>
      </c>
      <c r="AA3202" s="17">
        <f>IF(COUNTIF($B$2:B3202,B3202)=1,1,0)</f>
        <v>1</v>
      </c>
      <c r="AB3202" s="17">
        <f>IF(COUNTIF($F$2:F3202,F3202)=1,1,0)</f>
        <v>0</v>
      </c>
    </row>
    <row r="3203" spans="1:28" x14ac:dyDescent="0.2">
      <c r="A3203" s="17">
        <v>3202</v>
      </c>
      <c r="B3203" t="s">
        <v>6457</v>
      </c>
      <c r="C3203" s="18">
        <v>41777</v>
      </c>
      <c r="D3203" s="18">
        <v>41779</v>
      </c>
      <c r="E3203" t="s">
        <v>50</v>
      </c>
      <c r="F3203" t="s">
        <v>683</v>
      </c>
      <c r="G3203" t="s">
        <v>684</v>
      </c>
      <c r="H3203" t="s">
        <v>53</v>
      </c>
      <c r="I3203" t="s">
        <v>54</v>
      </c>
      <c r="J3203" t="s">
        <v>830</v>
      </c>
      <c r="K3203" t="s">
        <v>525</v>
      </c>
      <c r="L3203">
        <v>44312</v>
      </c>
      <c r="M3203" t="s">
        <v>175</v>
      </c>
      <c r="N3203" t="s">
        <v>4215</v>
      </c>
      <c r="O3203" t="s">
        <v>73</v>
      </c>
      <c r="P3203" t="s">
        <v>117</v>
      </c>
      <c r="Q3203" t="s">
        <v>4216</v>
      </c>
      <c r="R3203" s="19">
        <v>15.936</v>
      </c>
      <c r="S3203" s="17">
        <v>4</v>
      </c>
      <c r="T3203" s="20">
        <v>0.2</v>
      </c>
      <c r="U3203" s="19">
        <v>5.7767999999999997</v>
      </c>
      <c r="V3203" s="20">
        <f t="shared" si="250"/>
        <v>0.36249999999999999</v>
      </c>
      <c r="W3203" s="17">
        <f t="shared" si="251"/>
        <v>2014</v>
      </c>
      <c r="X3203" t="str">
        <f t="shared" si="252"/>
        <v>May-2014</v>
      </c>
      <c r="Y3203" s="17">
        <f t="shared" si="253"/>
        <v>2</v>
      </c>
      <c r="Z3203" t="str">
        <f t="shared" si="254"/>
        <v>11-20%</v>
      </c>
      <c r="AA3203" s="17">
        <f>IF(COUNTIF($B$2:B3203,B3203)=1,1,0)</f>
        <v>0</v>
      </c>
      <c r="AB3203" s="17">
        <f>IF(COUNTIF($F$2:F3203,F3203)=1,1,0)</f>
        <v>0</v>
      </c>
    </row>
    <row r="3204" spans="1:28" x14ac:dyDescent="0.2">
      <c r="A3204" s="17">
        <v>3203</v>
      </c>
      <c r="B3204" t="s">
        <v>6458</v>
      </c>
      <c r="C3204" s="18">
        <v>41953</v>
      </c>
      <c r="D3204" s="18">
        <v>41959</v>
      </c>
      <c r="E3204" t="s">
        <v>77</v>
      </c>
      <c r="F3204" t="s">
        <v>693</v>
      </c>
      <c r="G3204" t="s">
        <v>694</v>
      </c>
      <c r="H3204" t="s">
        <v>53</v>
      </c>
      <c r="I3204" t="s">
        <v>54</v>
      </c>
      <c r="J3204" t="s">
        <v>977</v>
      </c>
      <c r="K3204" t="s">
        <v>70</v>
      </c>
      <c r="L3204">
        <v>92037</v>
      </c>
      <c r="M3204" t="s">
        <v>71</v>
      </c>
      <c r="N3204" t="s">
        <v>2118</v>
      </c>
      <c r="O3204" t="s">
        <v>98</v>
      </c>
      <c r="P3204" t="s">
        <v>99</v>
      </c>
      <c r="Q3204" t="s">
        <v>2119</v>
      </c>
      <c r="R3204" s="19">
        <v>601.53599999999994</v>
      </c>
      <c r="S3204" s="17">
        <v>8</v>
      </c>
      <c r="T3204" s="20">
        <v>0.2</v>
      </c>
      <c r="U3204" s="19">
        <v>60.153599999999997</v>
      </c>
      <c r="V3204" s="20">
        <f t="shared" si="250"/>
        <v>0.1</v>
      </c>
      <c r="W3204" s="17">
        <f t="shared" si="251"/>
        <v>2014</v>
      </c>
      <c r="X3204" t="str">
        <f t="shared" si="252"/>
        <v>Nov-2014</v>
      </c>
      <c r="Y3204" s="17">
        <f t="shared" si="253"/>
        <v>6</v>
      </c>
      <c r="Z3204" t="str">
        <f t="shared" si="254"/>
        <v>11-20%</v>
      </c>
      <c r="AA3204" s="17">
        <f>IF(COUNTIF($B$2:B3204,B3204)=1,1,0)</f>
        <v>1</v>
      </c>
      <c r="AB3204" s="17">
        <f>IF(COUNTIF($F$2:F3204,F3204)=1,1,0)</f>
        <v>0</v>
      </c>
    </row>
    <row r="3205" spans="1:28" x14ac:dyDescent="0.2">
      <c r="A3205" s="17">
        <v>3204</v>
      </c>
      <c r="B3205" t="s">
        <v>6458</v>
      </c>
      <c r="C3205" s="18">
        <v>41953</v>
      </c>
      <c r="D3205" s="18">
        <v>41959</v>
      </c>
      <c r="E3205" t="s">
        <v>77</v>
      </c>
      <c r="F3205" t="s">
        <v>693</v>
      </c>
      <c r="G3205" t="s">
        <v>694</v>
      </c>
      <c r="H3205" t="s">
        <v>53</v>
      </c>
      <c r="I3205" t="s">
        <v>54</v>
      </c>
      <c r="J3205" t="s">
        <v>977</v>
      </c>
      <c r="K3205" t="s">
        <v>70</v>
      </c>
      <c r="L3205">
        <v>92037</v>
      </c>
      <c r="M3205" t="s">
        <v>71</v>
      </c>
      <c r="N3205" t="s">
        <v>3592</v>
      </c>
      <c r="O3205" t="s">
        <v>98</v>
      </c>
      <c r="P3205" t="s">
        <v>188</v>
      </c>
      <c r="Q3205" t="s">
        <v>3593</v>
      </c>
      <c r="R3205" s="19">
        <v>10.99</v>
      </c>
      <c r="S3205" s="17">
        <v>1</v>
      </c>
      <c r="T3205" s="20">
        <v>0</v>
      </c>
      <c r="U3205" s="19">
        <v>4.2861000000000002</v>
      </c>
      <c r="V3205" s="20">
        <f t="shared" si="250"/>
        <v>0.39</v>
      </c>
      <c r="W3205" s="17">
        <f t="shared" si="251"/>
        <v>2014</v>
      </c>
      <c r="X3205" t="str">
        <f t="shared" si="252"/>
        <v>Nov-2014</v>
      </c>
      <c r="Y3205" s="17">
        <f t="shared" si="253"/>
        <v>6</v>
      </c>
      <c r="Z3205" t="str">
        <f t="shared" si="254"/>
        <v>0% (No Discount)</v>
      </c>
      <c r="AA3205" s="17">
        <f>IF(COUNTIF($B$2:B3205,B3205)=1,1,0)</f>
        <v>0</v>
      </c>
      <c r="AB3205" s="17">
        <f>IF(COUNTIF($F$2:F3205,F3205)=1,1,0)</f>
        <v>0</v>
      </c>
    </row>
    <row r="3206" spans="1:28" x14ac:dyDescent="0.2">
      <c r="A3206" s="17">
        <v>3205</v>
      </c>
      <c r="B3206" t="s">
        <v>6458</v>
      </c>
      <c r="C3206" s="18">
        <v>41953</v>
      </c>
      <c r="D3206" s="18">
        <v>41959</v>
      </c>
      <c r="E3206" t="s">
        <v>77</v>
      </c>
      <c r="F3206" t="s">
        <v>693</v>
      </c>
      <c r="G3206" t="s">
        <v>694</v>
      </c>
      <c r="H3206" t="s">
        <v>53</v>
      </c>
      <c r="I3206" t="s">
        <v>54</v>
      </c>
      <c r="J3206" t="s">
        <v>977</v>
      </c>
      <c r="K3206" t="s">
        <v>70</v>
      </c>
      <c r="L3206">
        <v>92037</v>
      </c>
      <c r="M3206" t="s">
        <v>71</v>
      </c>
      <c r="N3206" t="s">
        <v>325</v>
      </c>
      <c r="O3206" t="s">
        <v>59</v>
      </c>
      <c r="P3206" t="s">
        <v>92</v>
      </c>
      <c r="Q3206" t="s">
        <v>326</v>
      </c>
      <c r="R3206" s="19">
        <v>39.880000000000003</v>
      </c>
      <c r="S3206" s="17">
        <v>2</v>
      </c>
      <c r="T3206" s="20">
        <v>0</v>
      </c>
      <c r="U3206" s="19">
        <v>11.166399999999999</v>
      </c>
      <c r="V3206" s="20">
        <f t="shared" si="250"/>
        <v>0.27999999999999997</v>
      </c>
      <c r="W3206" s="17">
        <f t="shared" si="251"/>
        <v>2014</v>
      </c>
      <c r="X3206" t="str">
        <f t="shared" si="252"/>
        <v>Nov-2014</v>
      </c>
      <c r="Y3206" s="17">
        <f t="shared" si="253"/>
        <v>6</v>
      </c>
      <c r="Z3206" t="str">
        <f t="shared" si="254"/>
        <v>0% (No Discount)</v>
      </c>
      <c r="AA3206" s="17">
        <f>IF(COUNTIF($B$2:B3206,B3206)=1,1,0)</f>
        <v>0</v>
      </c>
      <c r="AB3206" s="17">
        <f>IF(COUNTIF($F$2:F3206,F3206)=1,1,0)</f>
        <v>0</v>
      </c>
    </row>
    <row r="3207" spans="1:28" x14ac:dyDescent="0.2">
      <c r="A3207" s="17">
        <v>3206</v>
      </c>
      <c r="B3207" t="s">
        <v>6458</v>
      </c>
      <c r="C3207" s="18">
        <v>41953</v>
      </c>
      <c r="D3207" s="18">
        <v>41959</v>
      </c>
      <c r="E3207" t="s">
        <v>77</v>
      </c>
      <c r="F3207" t="s">
        <v>693</v>
      </c>
      <c r="G3207" t="s">
        <v>694</v>
      </c>
      <c r="H3207" t="s">
        <v>53</v>
      </c>
      <c r="I3207" t="s">
        <v>54</v>
      </c>
      <c r="J3207" t="s">
        <v>977</v>
      </c>
      <c r="K3207" t="s">
        <v>70</v>
      </c>
      <c r="L3207">
        <v>92037</v>
      </c>
      <c r="M3207" t="s">
        <v>71</v>
      </c>
      <c r="N3207" t="s">
        <v>2229</v>
      </c>
      <c r="O3207" t="s">
        <v>73</v>
      </c>
      <c r="P3207" t="s">
        <v>117</v>
      </c>
      <c r="Q3207" t="s">
        <v>2230</v>
      </c>
      <c r="R3207" s="19">
        <v>62.24</v>
      </c>
      <c r="S3207" s="17">
        <v>8</v>
      </c>
      <c r="T3207" s="20">
        <v>0</v>
      </c>
      <c r="U3207" s="19">
        <v>28.007999999999999</v>
      </c>
      <c r="V3207" s="20">
        <f t="shared" si="250"/>
        <v>0.44999999999999996</v>
      </c>
      <c r="W3207" s="17">
        <f t="shared" si="251"/>
        <v>2014</v>
      </c>
      <c r="X3207" t="str">
        <f t="shared" si="252"/>
        <v>Nov-2014</v>
      </c>
      <c r="Y3207" s="17">
        <f t="shared" si="253"/>
        <v>6</v>
      </c>
      <c r="Z3207" t="str">
        <f t="shared" si="254"/>
        <v>0% (No Discount)</v>
      </c>
      <c r="AA3207" s="17">
        <f>IF(COUNTIF($B$2:B3207,B3207)=1,1,0)</f>
        <v>0</v>
      </c>
      <c r="AB3207" s="17">
        <f>IF(COUNTIF($F$2:F3207,F3207)=1,1,0)</f>
        <v>0</v>
      </c>
    </row>
    <row r="3208" spans="1:28" x14ac:dyDescent="0.2">
      <c r="A3208" s="17">
        <v>3207</v>
      </c>
      <c r="B3208" t="s">
        <v>6458</v>
      </c>
      <c r="C3208" s="18">
        <v>41953</v>
      </c>
      <c r="D3208" s="18">
        <v>41959</v>
      </c>
      <c r="E3208" t="s">
        <v>77</v>
      </c>
      <c r="F3208" t="s">
        <v>693</v>
      </c>
      <c r="G3208" t="s">
        <v>694</v>
      </c>
      <c r="H3208" t="s">
        <v>53</v>
      </c>
      <c r="I3208" t="s">
        <v>54</v>
      </c>
      <c r="J3208" t="s">
        <v>977</v>
      </c>
      <c r="K3208" t="s">
        <v>70</v>
      </c>
      <c r="L3208">
        <v>92037</v>
      </c>
      <c r="M3208" t="s">
        <v>71</v>
      </c>
      <c r="N3208" t="s">
        <v>3467</v>
      </c>
      <c r="O3208" t="s">
        <v>59</v>
      </c>
      <c r="P3208" t="s">
        <v>92</v>
      </c>
      <c r="Q3208" t="s">
        <v>3468</v>
      </c>
      <c r="R3208" s="19">
        <v>53.2</v>
      </c>
      <c r="S3208" s="17">
        <v>5</v>
      </c>
      <c r="T3208" s="20">
        <v>0</v>
      </c>
      <c r="U3208" s="19">
        <v>14.896000000000001</v>
      </c>
      <c r="V3208" s="20">
        <f t="shared" si="250"/>
        <v>0.28000000000000003</v>
      </c>
      <c r="W3208" s="17">
        <f t="shared" si="251"/>
        <v>2014</v>
      </c>
      <c r="X3208" t="str">
        <f t="shared" si="252"/>
        <v>Nov-2014</v>
      </c>
      <c r="Y3208" s="17">
        <f t="shared" si="253"/>
        <v>6</v>
      </c>
      <c r="Z3208" t="str">
        <f t="shared" si="254"/>
        <v>0% (No Discount)</v>
      </c>
      <c r="AA3208" s="17">
        <f>IF(COUNTIF($B$2:B3208,B3208)=1,1,0)</f>
        <v>0</v>
      </c>
      <c r="AB3208" s="17">
        <f>IF(COUNTIF($F$2:F3208,F3208)=1,1,0)</f>
        <v>0</v>
      </c>
    </row>
    <row r="3209" spans="1:28" x14ac:dyDescent="0.2">
      <c r="A3209" s="17">
        <v>3208</v>
      </c>
      <c r="B3209" t="s">
        <v>6458</v>
      </c>
      <c r="C3209" s="18">
        <v>41953</v>
      </c>
      <c r="D3209" s="18">
        <v>41959</v>
      </c>
      <c r="E3209" t="s">
        <v>77</v>
      </c>
      <c r="F3209" t="s">
        <v>693</v>
      </c>
      <c r="G3209" t="s">
        <v>694</v>
      </c>
      <c r="H3209" t="s">
        <v>53</v>
      </c>
      <c r="I3209" t="s">
        <v>54</v>
      </c>
      <c r="J3209" t="s">
        <v>977</v>
      </c>
      <c r="K3209" t="s">
        <v>70</v>
      </c>
      <c r="L3209">
        <v>92037</v>
      </c>
      <c r="M3209" t="s">
        <v>71</v>
      </c>
      <c r="N3209" t="s">
        <v>6459</v>
      </c>
      <c r="O3209" t="s">
        <v>73</v>
      </c>
      <c r="P3209" t="s">
        <v>74</v>
      </c>
      <c r="Q3209" t="s">
        <v>6460</v>
      </c>
      <c r="R3209" s="19">
        <v>39.840000000000003</v>
      </c>
      <c r="S3209" s="17">
        <v>8</v>
      </c>
      <c r="T3209" s="20">
        <v>0</v>
      </c>
      <c r="U3209" s="19">
        <v>18.3264</v>
      </c>
      <c r="V3209" s="20">
        <f t="shared" si="250"/>
        <v>0.45999999999999996</v>
      </c>
      <c r="W3209" s="17">
        <f t="shared" si="251"/>
        <v>2014</v>
      </c>
      <c r="X3209" t="str">
        <f t="shared" si="252"/>
        <v>Nov-2014</v>
      </c>
      <c r="Y3209" s="17">
        <f t="shared" si="253"/>
        <v>6</v>
      </c>
      <c r="Z3209" t="str">
        <f t="shared" si="254"/>
        <v>0% (No Discount)</v>
      </c>
      <c r="AA3209" s="17">
        <f>IF(COUNTIF($B$2:B3209,B3209)=1,1,0)</f>
        <v>0</v>
      </c>
      <c r="AB3209" s="17">
        <f>IF(COUNTIF($F$2:F3209,F3209)=1,1,0)</f>
        <v>0</v>
      </c>
    </row>
    <row r="3210" spans="1:28" x14ac:dyDescent="0.2">
      <c r="A3210" s="17">
        <v>3209</v>
      </c>
      <c r="B3210" t="s">
        <v>6461</v>
      </c>
      <c r="C3210" s="18">
        <v>42378</v>
      </c>
      <c r="D3210" s="18">
        <v>42384</v>
      </c>
      <c r="E3210" t="s">
        <v>77</v>
      </c>
      <c r="F3210" t="s">
        <v>1376</v>
      </c>
      <c r="G3210" t="s">
        <v>1377</v>
      </c>
      <c r="H3210" t="s">
        <v>68</v>
      </c>
      <c r="I3210" t="s">
        <v>54</v>
      </c>
      <c r="J3210" t="s">
        <v>3524</v>
      </c>
      <c r="K3210" t="s">
        <v>70</v>
      </c>
      <c r="L3210">
        <v>93727</v>
      </c>
      <c r="M3210" t="s">
        <v>71</v>
      </c>
      <c r="N3210" t="s">
        <v>6462</v>
      </c>
      <c r="O3210" t="s">
        <v>98</v>
      </c>
      <c r="P3210" t="s">
        <v>188</v>
      </c>
      <c r="Q3210" t="s">
        <v>6463</v>
      </c>
      <c r="R3210" s="19">
        <v>349.95</v>
      </c>
      <c r="S3210" s="17">
        <v>5</v>
      </c>
      <c r="T3210" s="20">
        <v>0</v>
      </c>
      <c r="U3210" s="19">
        <v>118.983</v>
      </c>
      <c r="V3210" s="20">
        <f t="shared" si="250"/>
        <v>0.34</v>
      </c>
      <c r="W3210" s="17">
        <f t="shared" si="251"/>
        <v>2016</v>
      </c>
      <c r="X3210" t="str">
        <f t="shared" si="252"/>
        <v>Jan-2016</v>
      </c>
      <c r="Y3210" s="17">
        <f t="shared" si="253"/>
        <v>6</v>
      </c>
      <c r="Z3210" t="str">
        <f t="shared" si="254"/>
        <v>0% (No Discount)</v>
      </c>
      <c r="AA3210" s="17">
        <f>IF(COUNTIF($B$2:B3210,B3210)=1,1,0)</f>
        <v>1</v>
      </c>
      <c r="AB3210" s="17">
        <f>IF(COUNTIF($F$2:F3210,F3210)=1,1,0)</f>
        <v>0</v>
      </c>
    </row>
    <row r="3211" spans="1:28" x14ac:dyDescent="0.2">
      <c r="A3211" s="17">
        <v>3210</v>
      </c>
      <c r="B3211" t="s">
        <v>6461</v>
      </c>
      <c r="C3211" s="18">
        <v>42378</v>
      </c>
      <c r="D3211" s="18">
        <v>42384</v>
      </c>
      <c r="E3211" t="s">
        <v>77</v>
      </c>
      <c r="F3211" t="s">
        <v>1376</v>
      </c>
      <c r="G3211" t="s">
        <v>1377</v>
      </c>
      <c r="H3211" t="s">
        <v>68</v>
      </c>
      <c r="I3211" t="s">
        <v>54</v>
      </c>
      <c r="J3211" t="s">
        <v>3524</v>
      </c>
      <c r="K3211" t="s">
        <v>70</v>
      </c>
      <c r="L3211">
        <v>93727</v>
      </c>
      <c r="M3211" t="s">
        <v>71</v>
      </c>
      <c r="N3211" t="s">
        <v>340</v>
      </c>
      <c r="O3211" t="s">
        <v>98</v>
      </c>
      <c r="P3211" t="s">
        <v>99</v>
      </c>
      <c r="Q3211" t="s">
        <v>341</v>
      </c>
      <c r="R3211" s="19">
        <v>377.928</v>
      </c>
      <c r="S3211" s="17">
        <v>9</v>
      </c>
      <c r="T3211" s="20">
        <v>0.2</v>
      </c>
      <c r="U3211" s="19">
        <v>141.72300000000001</v>
      </c>
      <c r="V3211" s="20">
        <f t="shared" si="250"/>
        <v>0.37500000000000006</v>
      </c>
      <c r="W3211" s="17">
        <f t="shared" si="251"/>
        <v>2016</v>
      </c>
      <c r="X3211" t="str">
        <f t="shared" si="252"/>
        <v>Jan-2016</v>
      </c>
      <c r="Y3211" s="17">
        <f t="shared" si="253"/>
        <v>6</v>
      </c>
      <c r="Z3211" t="str">
        <f t="shared" si="254"/>
        <v>11-20%</v>
      </c>
      <c r="AA3211" s="17">
        <f>IF(COUNTIF($B$2:B3211,B3211)=1,1,0)</f>
        <v>0</v>
      </c>
      <c r="AB3211" s="17">
        <f>IF(COUNTIF($F$2:F3211,F3211)=1,1,0)</f>
        <v>0</v>
      </c>
    </row>
    <row r="3212" spans="1:28" x14ac:dyDescent="0.2">
      <c r="A3212" s="17">
        <v>3211</v>
      </c>
      <c r="B3212" t="s">
        <v>6464</v>
      </c>
      <c r="C3212" s="18">
        <v>43000</v>
      </c>
      <c r="D3212" s="18">
        <v>43005</v>
      </c>
      <c r="E3212" t="s">
        <v>77</v>
      </c>
      <c r="F3212" t="s">
        <v>612</v>
      </c>
      <c r="G3212" t="s">
        <v>613</v>
      </c>
      <c r="H3212" t="s">
        <v>68</v>
      </c>
      <c r="I3212" t="s">
        <v>54</v>
      </c>
      <c r="J3212" t="s">
        <v>6465</v>
      </c>
      <c r="K3212" t="s">
        <v>131</v>
      </c>
      <c r="L3212">
        <v>77581</v>
      </c>
      <c r="M3212" t="s">
        <v>132</v>
      </c>
      <c r="N3212" t="s">
        <v>1622</v>
      </c>
      <c r="O3212" t="s">
        <v>73</v>
      </c>
      <c r="P3212" t="s">
        <v>200</v>
      </c>
      <c r="Q3212" t="s">
        <v>698</v>
      </c>
      <c r="R3212" s="19">
        <v>13.391999999999999</v>
      </c>
      <c r="S3212" s="17">
        <v>3</v>
      </c>
      <c r="T3212" s="20">
        <v>0.2</v>
      </c>
      <c r="U3212" s="19">
        <v>5.0220000000000002</v>
      </c>
      <c r="V3212" s="20">
        <f t="shared" si="250"/>
        <v>0.37500000000000006</v>
      </c>
      <c r="W3212" s="17">
        <f t="shared" si="251"/>
        <v>2017</v>
      </c>
      <c r="X3212" t="str">
        <f t="shared" si="252"/>
        <v>Sep-2017</v>
      </c>
      <c r="Y3212" s="17">
        <f t="shared" si="253"/>
        <v>5</v>
      </c>
      <c r="Z3212" t="str">
        <f t="shared" si="254"/>
        <v>11-20%</v>
      </c>
      <c r="AA3212" s="17">
        <f>IF(COUNTIF($B$2:B3212,B3212)=1,1,0)</f>
        <v>1</v>
      </c>
      <c r="AB3212" s="17">
        <f>IF(COUNTIF($F$2:F3212,F3212)=1,1,0)</f>
        <v>0</v>
      </c>
    </row>
    <row r="3213" spans="1:28" x14ac:dyDescent="0.2">
      <c r="A3213" s="17">
        <v>3212</v>
      </c>
      <c r="B3213" t="s">
        <v>6464</v>
      </c>
      <c r="C3213" s="18">
        <v>43000</v>
      </c>
      <c r="D3213" s="18">
        <v>43005</v>
      </c>
      <c r="E3213" t="s">
        <v>77</v>
      </c>
      <c r="F3213" t="s">
        <v>612</v>
      </c>
      <c r="G3213" t="s">
        <v>613</v>
      </c>
      <c r="H3213" t="s">
        <v>68</v>
      </c>
      <c r="I3213" t="s">
        <v>54</v>
      </c>
      <c r="J3213" t="s">
        <v>6465</v>
      </c>
      <c r="K3213" t="s">
        <v>131</v>
      </c>
      <c r="L3213">
        <v>77581</v>
      </c>
      <c r="M3213" t="s">
        <v>132</v>
      </c>
      <c r="N3213" t="s">
        <v>1554</v>
      </c>
      <c r="O3213" t="s">
        <v>73</v>
      </c>
      <c r="P3213" t="s">
        <v>102</v>
      </c>
      <c r="Q3213" t="s">
        <v>1555</v>
      </c>
      <c r="R3213" s="19">
        <v>11.228</v>
      </c>
      <c r="S3213" s="17">
        <v>7</v>
      </c>
      <c r="T3213" s="20">
        <v>0.8</v>
      </c>
      <c r="U3213" s="19">
        <v>-18.526199999999999</v>
      </c>
      <c r="V3213" s="20">
        <f t="shared" si="250"/>
        <v>-1.65</v>
      </c>
      <c r="W3213" s="17">
        <f t="shared" si="251"/>
        <v>2017</v>
      </c>
      <c r="X3213" t="str">
        <f t="shared" si="252"/>
        <v>Sep-2017</v>
      </c>
      <c r="Y3213" s="17">
        <f t="shared" si="253"/>
        <v>5</v>
      </c>
      <c r="Z3213" t="str">
        <f t="shared" si="254"/>
        <v>Over 50%</v>
      </c>
      <c r="AA3213" s="17">
        <f>IF(COUNTIF($B$2:B3213,B3213)=1,1,0)</f>
        <v>0</v>
      </c>
      <c r="AB3213" s="17">
        <f>IF(COUNTIF($F$2:F3213,F3213)=1,1,0)</f>
        <v>0</v>
      </c>
    </row>
    <row r="3214" spans="1:28" x14ac:dyDescent="0.2">
      <c r="A3214" s="17">
        <v>3213</v>
      </c>
      <c r="B3214" t="s">
        <v>6466</v>
      </c>
      <c r="C3214" s="18">
        <v>41996</v>
      </c>
      <c r="D3214" s="18">
        <v>42001</v>
      </c>
      <c r="E3214" t="s">
        <v>77</v>
      </c>
      <c r="F3214" t="s">
        <v>1971</v>
      </c>
      <c r="G3214" t="s">
        <v>1972</v>
      </c>
      <c r="H3214" t="s">
        <v>53</v>
      </c>
      <c r="I3214" t="s">
        <v>54</v>
      </c>
      <c r="J3214" t="s">
        <v>1496</v>
      </c>
      <c r="K3214" t="s">
        <v>281</v>
      </c>
      <c r="L3214">
        <v>47374</v>
      </c>
      <c r="M3214" t="s">
        <v>132</v>
      </c>
      <c r="N3214" t="s">
        <v>2169</v>
      </c>
      <c r="O3214" t="s">
        <v>73</v>
      </c>
      <c r="P3214" t="s">
        <v>105</v>
      </c>
      <c r="Q3214" t="s">
        <v>2170</v>
      </c>
      <c r="R3214" s="19">
        <v>207.24</v>
      </c>
      <c r="S3214" s="17">
        <v>11</v>
      </c>
      <c r="T3214" s="20">
        <v>0</v>
      </c>
      <c r="U3214" s="19">
        <v>58.027200000000001</v>
      </c>
      <c r="V3214" s="20">
        <f t="shared" si="250"/>
        <v>0.27999999999999997</v>
      </c>
      <c r="W3214" s="17">
        <f t="shared" si="251"/>
        <v>2014</v>
      </c>
      <c r="X3214" t="str">
        <f t="shared" si="252"/>
        <v>Dec-2014</v>
      </c>
      <c r="Y3214" s="17">
        <f t="shared" si="253"/>
        <v>5</v>
      </c>
      <c r="Z3214" t="str">
        <f t="shared" si="254"/>
        <v>0% (No Discount)</v>
      </c>
      <c r="AA3214" s="17">
        <f>IF(COUNTIF($B$2:B3214,B3214)=1,1,0)</f>
        <v>1</v>
      </c>
      <c r="AB3214" s="17">
        <f>IF(COUNTIF($F$2:F3214,F3214)=1,1,0)</f>
        <v>0</v>
      </c>
    </row>
    <row r="3215" spans="1:28" x14ac:dyDescent="0.2">
      <c r="A3215" s="17">
        <v>3214</v>
      </c>
      <c r="B3215" t="s">
        <v>6467</v>
      </c>
      <c r="C3215" s="18">
        <v>42516</v>
      </c>
      <c r="D3215" s="18">
        <v>42522</v>
      </c>
      <c r="E3215" t="s">
        <v>77</v>
      </c>
      <c r="F3215" t="s">
        <v>2203</v>
      </c>
      <c r="G3215" t="s">
        <v>2204</v>
      </c>
      <c r="H3215" t="s">
        <v>68</v>
      </c>
      <c r="I3215" t="s">
        <v>54</v>
      </c>
      <c r="J3215" t="s">
        <v>173</v>
      </c>
      <c r="K3215" t="s">
        <v>174</v>
      </c>
      <c r="L3215">
        <v>19134</v>
      </c>
      <c r="M3215" t="s">
        <v>175</v>
      </c>
      <c r="N3215" t="s">
        <v>3419</v>
      </c>
      <c r="O3215" t="s">
        <v>73</v>
      </c>
      <c r="P3215" t="s">
        <v>95</v>
      </c>
      <c r="Q3215" t="s">
        <v>3420</v>
      </c>
      <c r="R3215" s="19">
        <v>1.504</v>
      </c>
      <c r="S3215" s="17">
        <v>1</v>
      </c>
      <c r="T3215" s="20">
        <v>0.2</v>
      </c>
      <c r="U3215" s="19">
        <v>0.16919999999999999</v>
      </c>
      <c r="V3215" s="20">
        <f t="shared" si="250"/>
        <v>0.11249999999999999</v>
      </c>
      <c r="W3215" s="17">
        <f t="shared" si="251"/>
        <v>2016</v>
      </c>
      <c r="X3215" t="str">
        <f t="shared" si="252"/>
        <v>May-2016</v>
      </c>
      <c r="Y3215" s="17">
        <f t="shared" si="253"/>
        <v>6</v>
      </c>
      <c r="Z3215" t="str">
        <f t="shared" si="254"/>
        <v>11-20%</v>
      </c>
      <c r="AA3215" s="17">
        <f>IF(COUNTIF($B$2:B3215,B3215)=1,1,0)</f>
        <v>1</v>
      </c>
      <c r="AB3215" s="17">
        <f>IF(COUNTIF($F$2:F3215,F3215)=1,1,0)</f>
        <v>0</v>
      </c>
    </row>
    <row r="3216" spans="1:28" x14ac:dyDescent="0.2">
      <c r="A3216" s="17">
        <v>3215</v>
      </c>
      <c r="B3216" t="s">
        <v>6467</v>
      </c>
      <c r="C3216" s="18">
        <v>42516</v>
      </c>
      <c r="D3216" s="18">
        <v>42522</v>
      </c>
      <c r="E3216" t="s">
        <v>77</v>
      </c>
      <c r="F3216" t="s">
        <v>2203</v>
      </c>
      <c r="G3216" t="s">
        <v>2204</v>
      </c>
      <c r="H3216" t="s">
        <v>68</v>
      </c>
      <c r="I3216" t="s">
        <v>54</v>
      </c>
      <c r="J3216" t="s">
        <v>173</v>
      </c>
      <c r="K3216" t="s">
        <v>174</v>
      </c>
      <c r="L3216">
        <v>19134</v>
      </c>
      <c r="M3216" t="s">
        <v>175</v>
      </c>
      <c r="N3216" t="s">
        <v>4473</v>
      </c>
      <c r="O3216" t="s">
        <v>73</v>
      </c>
      <c r="P3216" t="s">
        <v>105</v>
      </c>
      <c r="Q3216" t="s">
        <v>4474</v>
      </c>
      <c r="R3216" s="19">
        <v>34.847999999999999</v>
      </c>
      <c r="S3216" s="17">
        <v>2</v>
      </c>
      <c r="T3216" s="20">
        <v>0.2</v>
      </c>
      <c r="U3216" s="19">
        <v>6.5339999999999998</v>
      </c>
      <c r="V3216" s="20">
        <f t="shared" si="250"/>
        <v>0.1875</v>
      </c>
      <c r="W3216" s="17">
        <f t="shared" si="251"/>
        <v>2016</v>
      </c>
      <c r="X3216" t="str">
        <f t="shared" si="252"/>
        <v>May-2016</v>
      </c>
      <c r="Y3216" s="17">
        <f t="shared" si="253"/>
        <v>6</v>
      </c>
      <c r="Z3216" t="str">
        <f t="shared" si="254"/>
        <v>11-20%</v>
      </c>
      <c r="AA3216" s="17">
        <f>IF(COUNTIF($B$2:B3216,B3216)=1,1,0)</f>
        <v>0</v>
      </c>
      <c r="AB3216" s="17">
        <f>IF(COUNTIF($F$2:F3216,F3216)=1,1,0)</f>
        <v>0</v>
      </c>
    </row>
    <row r="3217" spans="1:28" x14ac:dyDescent="0.2">
      <c r="A3217" s="17">
        <v>3216</v>
      </c>
      <c r="B3217" t="s">
        <v>6468</v>
      </c>
      <c r="C3217" s="18">
        <v>42924</v>
      </c>
      <c r="D3217" s="18">
        <v>42926</v>
      </c>
      <c r="E3217" t="s">
        <v>215</v>
      </c>
      <c r="F3217" t="s">
        <v>3044</v>
      </c>
      <c r="G3217" t="s">
        <v>3045</v>
      </c>
      <c r="H3217" t="s">
        <v>53</v>
      </c>
      <c r="I3217" t="s">
        <v>54</v>
      </c>
      <c r="J3217" t="s">
        <v>6469</v>
      </c>
      <c r="K3217" t="s">
        <v>70</v>
      </c>
      <c r="L3217">
        <v>94403</v>
      </c>
      <c r="M3217" t="s">
        <v>71</v>
      </c>
      <c r="N3217" t="s">
        <v>284</v>
      </c>
      <c r="O3217" t="s">
        <v>73</v>
      </c>
      <c r="P3217" t="s">
        <v>74</v>
      </c>
      <c r="Q3217" t="s">
        <v>285</v>
      </c>
      <c r="R3217" s="19">
        <v>75.180000000000007</v>
      </c>
      <c r="S3217" s="17">
        <v>6</v>
      </c>
      <c r="T3217" s="20">
        <v>0</v>
      </c>
      <c r="U3217" s="19">
        <v>35.334600000000002</v>
      </c>
      <c r="V3217" s="20">
        <f t="shared" si="250"/>
        <v>0.47</v>
      </c>
      <c r="W3217" s="17">
        <f t="shared" si="251"/>
        <v>2017</v>
      </c>
      <c r="X3217" t="str">
        <f t="shared" si="252"/>
        <v>Jul-2017</v>
      </c>
      <c r="Y3217" s="17">
        <f t="shared" si="253"/>
        <v>2</v>
      </c>
      <c r="Z3217" t="str">
        <f t="shared" si="254"/>
        <v>0% (No Discount)</v>
      </c>
      <c r="AA3217" s="17">
        <f>IF(COUNTIF($B$2:B3217,B3217)=1,1,0)</f>
        <v>1</v>
      </c>
      <c r="AB3217" s="17">
        <f>IF(COUNTIF($F$2:F3217,F3217)=1,1,0)</f>
        <v>0</v>
      </c>
    </row>
    <row r="3218" spans="1:28" x14ac:dyDescent="0.2">
      <c r="A3218" s="17">
        <v>3217</v>
      </c>
      <c r="B3218" t="s">
        <v>6470</v>
      </c>
      <c r="C3218" s="18">
        <v>41772</v>
      </c>
      <c r="D3218" s="18">
        <v>41776</v>
      </c>
      <c r="E3218" t="s">
        <v>77</v>
      </c>
      <c r="F3218" t="s">
        <v>2267</v>
      </c>
      <c r="G3218" t="s">
        <v>2268</v>
      </c>
      <c r="H3218" t="s">
        <v>53</v>
      </c>
      <c r="I3218" t="s">
        <v>54</v>
      </c>
      <c r="J3218" t="s">
        <v>3234</v>
      </c>
      <c r="K3218" t="s">
        <v>70</v>
      </c>
      <c r="L3218">
        <v>94601</v>
      </c>
      <c r="M3218" t="s">
        <v>71</v>
      </c>
      <c r="N3218" t="s">
        <v>4983</v>
      </c>
      <c r="O3218" t="s">
        <v>98</v>
      </c>
      <c r="P3218" t="s">
        <v>188</v>
      </c>
      <c r="Q3218" t="s">
        <v>4984</v>
      </c>
      <c r="R3218" s="19">
        <v>149.97</v>
      </c>
      <c r="S3218" s="17">
        <v>3</v>
      </c>
      <c r="T3218" s="20">
        <v>0</v>
      </c>
      <c r="U3218" s="19">
        <v>52.4895</v>
      </c>
      <c r="V3218" s="20">
        <f t="shared" si="250"/>
        <v>0.35</v>
      </c>
      <c r="W3218" s="17">
        <f t="shared" si="251"/>
        <v>2014</v>
      </c>
      <c r="X3218" t="str">
        <f t="shared" si="252"/>
        <v>May-2014</v>
      </c>
      <c r="Y3218" s="17">
        <f t="shared" si="253"/>
        <v>4</v>
      </c>
      <c r="Z3218" t="str">
        <f t="shared" si="254"/>
        <v>0% (No Discount)</v>
      </c>
      <c r="AA3218" s="17">
        <f>IF(COUNTIF($B$2:B3218,B3218)=1,1,0)</f>
        <v>1</v>
      </c>
      <c r="AB3218" s="17">
        <f>IF(COUNTIF($F$2:F3218,F3218)=1,1,0)</f>
        <v>0</v>
      </c>
    </row>
    <row r="3219" spans="1:28" x14ac:dyDescent="0.2">
      <c r="A3219" s="17">
        <v>3218</v>
      </c>
      <c r="B3219" t="s">
        <v>6471</v>
      </c>
      <c r="C3219" s="18">
        <v>43049</v>
      </c>
      <c r="D3219" s="18">
        <v>43055</v>
      </c>
      <c r="E3219" t="s">
        <v>77</v>
      </c>
      <c r="F3219" t="s">
        <v>3322</v>
      </c>
      <c r="G3219" t="s">
        <v>3323</v>
      </c>
      <c r="H3219" t="s">
        <v>68</v>
      </c>
      <c r="I3219" t="s">
        <v>54</v>
      </c>
      <c r="J3219" t="s">
        <v>293</v>
      </c>
      <c r="K3219" t="s">
        <v>294</v>
      </c>
      <c r="L3219">
        <v>10024</v>
      </c>
      <c r="M3219" t="s">
        <v>175</v>
      </c>
      <c r="N3219" t="s">
        <v>3013</v>
      </c>
      <c r="O3219" t="s">
        <v>73</v>
      </c>
      <c r="P3219" t="s">
        <v>102</v>
      </c>
      <c r="Q3219" t="s">
        <v>3014</v>
      </c>
      <c r="R3219" s="19">
        <v>931.17600000000004</v>
      </c>
      <c r="S3219" s="17">
        <v>3</v>
      </c>
      <c r="T3219" s="20">
        <v>0.2</v>
      </c>
      <c r="U3219" s="19">
        <v>314.27190000000002</v>
      </c>
      <c r="V3219" s="20">
        <f t="shared" si="250"/>
        <v>0.33750000000000002</v>
      </c>
      <c r="W3219" s="17">
        <f t="shared" si="251"/>
        <v>2017</v>
      </c>
      <c r="X3219" t="str">
        <f t="shared" si="252"/>
        <v>Nov-2017</v>
      </c>
      <c r="Y3219" s="17">
        <f t="shared" si="253"/>
        <v>6</v>
      </c>
      <c r="Z3219" t="str">
        <f t="shared" si="254"/>
        <v>11-20%</v>
      </c>
      <c r="AA3219" s="17">
        <f>IF(COUNTIF($B$2:B3219,B3219)=1,1,0)</f>
        <v>1</v>
      </c>
      <c r="AB3219" s="17">
        <f>IF(COUNTIF($F$2:F3219,F3219)=1,1,0)</f>
        <v>0</v>
      </c>
    </row>
    <row r="3220" spans="1:28" x14ac:dyDescent="0.2">
      <c r="A3220" s="17">
        <v>3219</v>
      </c>
      <c r="B3220" t="s">
        <v>6471</v>
      </c>
      <c r="C3220" s="18">
        <v>43049</v>
      </c>
      <c r="D3220" s="18">
        <v>43055</v>
      </c>
      <c r="E3220" t="s">
        <v>77</v>
      </c>
      <c r="F3220" t="s">
        <v>3322</v>
      </c>
      <c r="G3220" t="s">
        <v>3323</v>
      </c>
      <c r="H3220" t="s">
        <v>68</v>
      </c>
      <c r="I3220" t="s">
        <v>54</v>
      </c>
      <c r="J3220" t="s">
        <v>293</v>
      </c>
      <c r="K3220" t="s">
        <v>294</v>
      </c>
      <c r="L3220">
        <v>10024</v>
      </c>
      <c r="M3220" t="s">
        <v>175</v>
      </c>
      <c r="N3220" t="s">
        <v>3469</v>
      </c>
      <c r="O3220" t="s">
        <v>98</v>
      </c>
      <c r="P3220" t="s">
        <v>99</v>
      </c>
      <c r="Q3220" t="s">
        <v>6372</v>
      </c>
      <c r="R3220" s="19">
        <v>430.88</v>
      </c>
      <c r="S3220" s="17">
        <v>2</v>
      </c>
      <c r="T3220" s="20">
        <v>0</v>
      </c>
      <c r="U3220" s="19">
        <v>124.9552</v>
      </c>
      <c r="V3220" s="20">
        <f t="shared" si="250"/>
        <v>0.29000000000000004</v>
      </c>
      <c r="W3220" s="17">
        <f t="shared" si="251"/>
        <v>2017</v>
      </c>
      <c r="X3220" t="str">
        <f t="shared" si="252"/>
        <v>Nov-2017</v>
      </c>
      <c r="Y3220" s="17">
        <f t="shared" si="253"/>
        <v>6</v>
      </c>
      <c r="Z3220" t="str">
        <f t="shared" si="254"/>
        <v>0% (No Discount)</v>
      </c>
      <c r="AA3220" s="17">
        <f>IF(COUNTIF($B$2:B3220,B3220)=1,1,0)</f>
        <v>0</v>
      </c>
      <c r="AB3220" s="17">
        <f>IF(COUNTIF($F$2:F3220,F3220)=1,1,0)</f>
        <v>0</v>
      </c>
    </row>
    <row r="3221" spans="1:28" x14ac:dyDescent="0.2">
      <c r="A3221" s="17">
        <v>3220</v>
      </c>
      <c r="B3221" t="s">
        <v>6472</v>
      </c>
      <c r="C3221" s="18">
        <v>42279</v>
      </c>
      <c r="D3221" s="18">
        <v>42285</v>
      </c>
      <c r="E3221" t="s">
        <v>77</v>
      </c>
      <c r="F3221" t="s">
        <v>6378</v>
      </c>
      <c r="G3221" t="s">
        <v>6379</v>
      </c>
      <c r="H3221" t="s">
        <v>68</v>
      </c>
      <c r="I3221" t="s">
        <v>54</v>
      </c>
      <c r="J3221" t="s">
        <v>1149</v>
      </c>
      <c r="K3221" t="s">
        <v>817</v>
      </c>
      <c r="L3221">
        <v>8701</v>
      </c>
      <c r="M3221" t="s">
        <v>175</v>
      </c>
      <c r="N3221" t="s">
        <v>5007</v>
      </c>
      <c r="O3221" t="s">
        <v>73</v>
      </c>
      <c r="P3221" t="s">
        <v>117</v>
      </c>
      <c r="Q3221" t="s">
        <v>5008</v>
      </c>
      <c r="R3221" s="19">
        <v>94.85</v>
      </c>
      <c r="S3221" s="17">
        <v>5</v>
      </c>
      <c r="T3221" s="20">
        <v>0</v>
      </c>
      <c r="U3221" s="19">
        <v>45.527999999999999</v>
      </c>
      <c r="V3221" s="20">
        <f t="shared" si="250"/>
        <v>0.48000000000000004</v>
      </c>
      <c r="W3221" s="17">
        <f t="shared" si="251"/>
        <v>2015</v>
      </c>
      <c r="X3221" t="str">
        <f t="shared" si="252"/>
        <v>Oct-2015</v>
      </c>
      <c r="Y3221" s="17">
        <f t="shared" si="253"/>
        <v>6</v>
      </c>
      <c r="Z3221" t="str">
        <f t="shared" si="254"/>
        <v>0% (No Discount)</v>
      </c>
      <c r="AA3221" s="17">
        <f>IF(COUNTIF($B$2:B3221,B3221)=1,1,0)</f>
        <v>1</v>
      </c>
      <c r="AB3221" s="17">
        <f>IF(COUNTIF($F$2:F3221,F3221)=1,1,0)</f>
        <v>0</v>
      </c>
    </row>
    <row r="3222" spans="1:28" x14ac:dyDescent="0.2">
      <c r="A3222" s="17">
        <v>3221</v>
      </c>
      <c r="B3222" t="s">
        <v>6472</v>
      </c>
      <c r="C3222" s="18">
        <v>42279</v>
      </c>
      <c r="D3222" s="18">
        <v>42285</v>
      </c>
      <c r="E3222" t="s">
        <v>77</v>
      </c>
      <c r="F3222" t="s">
        <v>6378</v>
      </c>
      <c r="G3222" t="s">
        <v>6379</v>
      </c>
      <c r="H3222" t="s">
        <v>68</v>
      </c>
      <c r="I3222" t="s">
        <v>54</v>
      </c>
      <c r="J3222" t="s">
        <v>1149</v>
      </c>
      <c r="K3222" t="s">
        <v>817</v>
      </c>
      <c r="L3222">
        <v>8701</v>
      </c>
      <c r="M3222" t="s">
        <v>175</v>
      </c>
      <c r="N3222" t="s">
        <v>553</v>
      </c>
      <c r="O3222" t="s">
        <v>73</v>
      </c>
      <c r="P3222" t="s">
        <v>200</v>
      </c>
      <c r="Q3222" t="s">
        <v>554</v>
      </c>
      <c r="R3222" s="19">
        <v>51.12</v>
      </c>
      <c r="S3222" s="17">
        <v>4</v>
      </c>
      <c r="T3222" s="20">
        <v>0</v>
      </c>
      <c r="U3222" s="19">
        <v>23.004000000000001</v>
      </c>
      <c r="V3222" s="20">
        <f t="shared" si="250"/>
        <v>0.45000000000000007</v>
      </c>
      <c r="W3222" s="17">
        <f t="shared" si="251"/>
        <v>2015</v>
      </c>
      <c r="X3222" t="str">
        <f t="shared" si="252"/>
        <v>Oct-2015</v>
      </c>
      <c r="Y3222" s="17">
        <f t="shared" si="253"/>
        <v>6</v>
      </c>
      <c r="Z3222" t="str">
        <f t="shared" si="254"/>
        <v>0% (No Discount)</v>
      </c>
      <c r="AA3222" s="17">
        <f>IF(COUNTIF($B$2:B3222,B3222)=1,1,0)</f>
        <v>0</v>
      </c>
      <c r="AB3222" s="17">
        <f>IF(COUNTIF($F$2:F3222,F3222)=1,1,0)</f>
        <v>0</v>
      </c>
    </row>
    <row r="3223" spans="1:28" x14ac:dyDescent="0.2">
      <c r="A3223" s="17">
        <v>3222</v>
      </c>
      <c r="B3223" t="s">
        <v>6472</v>
      </c>
      <c r="C3223" s="18">
        <v>42279</v>
      </c>
      <c r="D3223" s="18">
        <v>42285</v>
      </c>
      <c r="E3223" t="s">
        <v>77</v>
      </c>
      <c r="F3223" t="s">
        <v>6378</v>
      </c>
      <c r="G3223" t="s">
        <v>6379</v>
      </c>
      <c r="H3223" t="s">
        <v>68</v>
      </c>
      <c r="I3223" t="s">
        <v>54</v>
      </c>
      <c r="J3223" t="s">
        <v>1149</v>
      </c>
      <c r="K3223" t="s">
        <v>817</v>
      </c>
      <c r="L3223">
        <v>8701</v>
      </c>
      <c r="M3223" t="s">
        <v>175</v>
      </c>
      <c r="N3223" t="s">
        <v>1198</v>
      </c>
      <c r="O3223" t="s">
        <v>98</v>
      </c>
      <c r="P3223" t="s">
        <v>188</v>
      </c>
      <c r="Q3223" t="s">
        <v>1199</v>
      </c>
      <c r="R3223" s="19">
        <v>90</v>
      </c>
      <c r="S3223" s="17">
        <v>1</v>
      </c>
      <c r="T3223" s="20">
        <v>0</v>
      </c>
      <c r="U3223" s="19">
        <v>32.4</v>
      </c>
      <c r="V3223" s="20">
        <f t="shared" si="250"/>
        <v>0.36</v>
      </c>
      <c r="W3223" s="17">
        <f t="shared" si="251"/>
        <v>2015</v>
      </c>
      <c r="X3223" t="str">
        <f t="shared" si="252"/>
        <v>Oct-2015</v>
      </c>
      <c r="Y3223" s="17">
        <f t="shared" si="253"/>
        <v>6</v>
      </c>
      <c r="Z3223" t="str">
        <f t="shared" si="254"/>
        <v>0% (No Discount)</v>
      </c>
      <c r="AA3223" s="17">
        <f>IF(COUNTIF($B$2:B3223,B3223)=1,1,0)</f>
        <v>0</v>
      </c>
      <c r="AB3223" s="17">
        <f>IF(COUNTIF($F$2:F3223,F3223)=1,1,0)</f>
        <v>0</v>
      </c>
    </row>
    <row r="3224" spans="1:28" x14ac:dyDescent="0.2">
      <c r="A3224" s="17">
        <v>3223</v>
      </c>
      <c r="B3224" t="s">
        <v>6473</v>
      </c>
      <c r="C3224" s="18">
        <v>41914</v>
      </c>
      <c r="D3224" s="18">
        <v>41917</v>
      </c>
      <c r="E3224" t="s">
        <v>215</v>
      </c>
      <c r="F3224" t="s">
        <v>247</v>
      </c>
      <c r="G3224" t="s">
        <v>248</v>
      </c>
      <c r="H3224" t="s">
        <v>68</v>
      </c>
      <c r="I3224" t="s">
        <v>54</v>
      </c>
      <c r="J3224" t="s">
        <v>4111</v>
      </c>
      <c r="K3224" t="s">
        <v>337</v>
      </c>
      <c r="L3224">
        <v>85281</v>
      </c>
      <c r="M3224" t="s">
        <v>71</v>
      </c>
      <c r="N3224" t="s">
        <v>4040</v>
      </c>
      <c r="O3224" t="s">
        <v>73</v>
      </c>
      <c r="P3224" t="s">
        <v>117</v>
      </c>
      <c r="Q3224" t="s">
        <v>4041</v>
      </c>
      <c r="R3224" s="19">
        <v>9.4079999999999995</v>
      </c>
      <c r="S3224" s="17">
        <v>2</v>
      </c>
      <c r="T3224" s="20">
        <v>0.2</v>
      </c>
      <c r="U3224" s="19">
        <v>3.4104000000000001</v>
      </c>
      <c r="V3224" s="20">
        <f t="shared" si="250"/>
        <v>0.36250000000000004</v>
      </c>
      <c r="W3224" s="17">
        <f t="shared" si="251"/>
        <v>2014</v>
      </c>
      <c r="X3224" t="str">
        <f t="shared" si="252"/>
        <v>Oct-2014</v>
      </c>
      <c r="Y3224" s="17">
        <f t="shared" si="253"/>
        <v>3</v>
      </c>
      <c r="Z3224" t="str">
        <f t="shared" si="254"/>
        <v>11-20%</v>
      </c>
      <c r="AA3224" s="17">
        <f>IF(COUNTIF($B$2:B3224,B3224)=1,1,0)</f>
        <v>1</v>
      </c>
      <c r="AB3224" s="17">
        <f>IF(COUNTIF($F$2:F3224,F3224)=1,1,0)</f>
        <v>0</v>
      </c>
    </row>
    <row r="3225" spans="1:28" x14ac:dyDescent="0.2">
      <c r="A3225" s="17">
        <v>3224</v>
      </c>
      <c r="B3225" t="s">
        <v>6473</v>
      </c>
      <c r="C3225" s="18">
        <v>41914</v>
      </c>
      <c r="D3225" s="18">
        <v>41917</v>
      </c>
      <c r="E3225" t="s">
        <v>215</v>
      </c>
      <c r="F3225" t="s">
        <v>247</v>
      </c>
      <c r="G3225" t="s">
        <v>248</v>
      </c>
      <c r="H3225" t="s">
        <v>68</v>
      </c>
      <c r="I3225" t="s">
        <v>54</v>
      </c>
      <c r="J3225" t="s">
        <v>4111</v>
      </c>
      <c r="K3225" t="s">
        <v>337</v>
      </c>
      <c r="L3225">
        <v>85281</v>
      </c>
      <c r="M3225" t="s">
        <v>71</v>
      </c>
      <c r="N3225" t="s">
        <v>3342</v>
      </c>
      <c r="O3225" t="s">
        <v>73</v>
      </c>
      <c r="P3225" t="s">
        <v>296</v>
      </c>
      <c r="Q3225" t="s">
        <v>590</v>
      </c>
      <c r="R3225" s="19">
        <v>4.6719999999999997</v>
      </c>
      <c r="S3225" s="17">
        <v>2</v>
      </c>
      <c r="T3225" s="20">
        <v>0.2</v>
      </c>
      <c r="U3225" s="19">
        <v>1.46</v>
      </c>
      <c r="V3225" s="20">
        <f t="shared" si="250"/>
        <v>0.3125</v>
      </c>
      <c r="W3225" s="17">
        <f t="shared" si="251"/>
        <v>2014</v>
      </c>
      <c r="X3225" t="str">
        <f t="shared" si="252"/>
        <v>Oct-2014</v>
      </c>
      <c r="Y3225" s="17">
        <f t="shared" si="253"/>
        <v>3</v>
      </c>
      <c r="Z3225" t="str">
        <f t="shared" si="254"/>
        <v>11-20%</v>
      </c>
      <c r="AA3225" s="17">
        <f>IF(COUNTIF($B$2:B3225,B3225)=1,1,0)</f>
        <v>0</v>
      </c>
      <c r="AB3225" s="17">
        <f>IF(COUNTIF($F$2:F3225,F3225)=1,1,0)</f>
        <v>0</v>
      </c>
    </row>
    <row r="3226" spans="1:28" x14ac:dyDescent="0.2">
      <c r="A3226" s="17">
        <v>3225</v>
      </c>
      <c r="B3226" t="s">
        <v>6473</v>
      </c>
      <c r="C3226" s="18">
        <v>41914</v>
      </c>
      <c r="D3226" s="18">
        <v>41917</v>
      </c>
      <c r="E3226" t="s">
        <v>215</v>
      </c>
      <c r="F3226" t="s">
        <v>247</v>
      </c>
      <c r="G3226" t="s">
        <v>248</v>
      </c>
      <c r="H3226" t="s">
        <v>68</v>
      </c>
      <c r="I3226" t="s">
        <v>54</v>
      </c>
      <c r="J3226" t="s">
        <v>4111</v>
      </c>
      <c r="K3226" t="s">
        <v>337</v>
      </c>
      <c r="L3226">
        <v>85281</v>
      </c>
      <c r="M3226" t="s">
        <v>71</v>
      </c>
      <c r="N3226" t="s">
        <v>1076</v>
      </c>
      <c r="O3226" t="s">
        <v>98</v>
      </c>
      <c r="P3226" t="s">
        <v>99</v>
      </c>
      <c r="Q3226" t="s">
        <v>1077</v>
      </c>
      <c r="R3226" s="19">
        <v>318.39999999999998</v>
      </c>
      <c r="S3226" s="17">
        <v>2</v>
      </c>
      <c r="T3226" s="20">
        <v>0.2</v>
      </c>
      <c r="U3226" s="19">
        <v>107.46</v>
      </c>
      <c r="V3226" s="20">
        <f t="shared" si="250"/>
        <v>0.33750000000000002</v>
      </c>
      <c r="W3226" s="17">
        <f t="shared" si="251"/>
        <v>2014</v>
      </c>
      <c r="X3226" t="str">
        <f t="shared" si="252"/>
        <v>Oct-2014</v>
      </c>
      <c r="Y3226" s="17">
        <f t="shared" si="253"/>
        <v>3</v>
      </c>
      <c r="Z3226" t="str">
        <f t="shared" si="254"/>
        <v>11-20%</v>
      </c>
      <c r="AA3226" s="17">
        <f>IF(COUNTIF($B$2:B3226,B3226)=1,1,0)</f>
        <v>0</v>
      </c>
      <c r="AB3226" s="17">
        <f>IF(COUNTIF($F$2:F3226,F3226)=1,1,0)</f>
        <v>0</v>
      </c>
    </row>
    <row r="3227" spans="1:28" x14ac:dyDescent="0.2">
      <c r="A3227" s="17">
        <v>3226</v>
      </c>
      <c r="B3227" t="s">
        <v>6473</v>
      </c>
      <c r="C3227" s="18">
        <v>41914</v>
      </c>
      <c r="D3227" s="18">
        <v>41917</v>
      </c>
      <c r="E3227" t="s">
        <v>215</v>
      </c>
      <c r="F3227" t="s">
        <v>247</v>
      </c>
      <c r="G3227" t="s">
        <v>248</v>
      </c>
      <c r="H3227" t="s">
        <v>68</v>
      </c>
      <c r="I3227" t="s">
        <v>54</v>
      </c>
      <c r="J3227" t="s">
        <v>4111</v>
      </c>
      <c r="K3227" t="s">
        <v>337</v>
      </c>
      <c r="L3227">
        <v>85281</v>
      </c>
      <c r="M3227" t="s">
        <v>71</v>
      </c>
      <c r="N3227" t="s">
        <v>6474</v>
      </c>
      <c r="O3227" t="s">
        <v>73</v>
      </c>
      <c r="P3227" t="s">
        <v>200</v>
      </c>
      <c r="Q3227" t="s">
        <v>6475</v>
      </c>
      <c r="R3227" s="19">
        <v>12.768000000000001</v>
      </c>
      <c r="S3227" s="17">
        <v>6</v>
      </c>
      <c r="T3227" s="20">
        <v>0.2</v>
      </c>
      <c r="U3227" s="19">
        <v>4.6284000000000001</v>
      </c>
      <c r="V3227" s="20">
        <f t="shared" si="250"/>
        <v>0.36249999999999999</v>
      </c>
      <c r="W3227" s="17">
        <f t="shared" si="251"/>
        <v>2014</v>
      </c>
      <c r="X3227" t="str">
        <f t="shared" si="252"/>
        <v>Oct-2014</v>
      </c>
      <c r="Y3227" s="17">
        <f t="shared" si="253"/>
        <v>3</v>
      </c>
      <c r="Z3227" t="str">
        <f t="shared" si="254"/>
        <v>11-20%</v>
      </c>
      <c r="AA3227" s="17">
        <f>IF(COUNTIF($B$2:B3227,B3227)=1,1,0)</f>
        <v>0</v>
      </c>
      <c r="AB3227" s="17">
        <f>IF(COUNTIF($F$2:F3227,F3227)=1,1,0)</f>
        <v>0</v>
      </c>
    </row>
    <row r="3228" spans="1:28" x14ac:dyDescent="0.2">
      <c r="A3228" s="17">
        <v>3227</v>
      </c>
      <c r="B3228" t="s">
        <v>6473</v>
      </c>
      <c r="C3228" s="18">
        <v>41914</v>
      </c>
      <c r="D3228" s="18">
        <v>41917</v>
      </c>
      <c r="E3228" t="s">
        <v>215</v>
      </c>
      <c r="F3228" t="s">
        <v>247</v>
      </c>
      <c r="G3228" t="s">
        <v>248</v>
      </c>
      <c r="H3228" t="s">
        <v>68</v>
      </c>
      <c r="I3228" t="s">
        <v>54</v>
      </c>
      <c r="J3228" t="s">
        <v>4111</v>
      </c>
      <c r="K3228" t="s">
        <v>337</v>
      </c>
      <c r="L3228">
        <v>85281</v>
      </c>
      <c r="M3228" t="s">
        <v>71</v>
      </c>
      <c r="N3228" t="s">
        <v>6476</v>
      </c>
      <c r="O3228" t="s">
        <v>73</v>
      </c>
      <c r="P3228" t="s">
        <v>606</v>
      </c>
      <c r="Q3228" t="s">
        <v>6477</v>
      </c>
      <c r="R3228" s="19">
        <v>15.36</v>
      </c>
      <c r="S3228" s="17">
        <v>2</v>
      </c>
      <c r="T3228" s="20">
        <v>0.2</v>
      </c>
      <c r="U3228" s="19">
        <v>-3.2639999999999998</v>
      </c>
      <c r="V3228" s="20">
        <f t="shared" si="250"/>
        <v>-0.21249999999999999</v>
      </c>
      <c r="W3228" s="17">
        <f t="shared" si="251"/>
        <v>2014</v>
      </c>
      <c r="X3228" t="str">
        <f t="shared" si="252"/>
        <v>Oct-2014</v>
      </c>
      <c r="Y3228" s="17">
        <f t="shared" si="253"/>
        <v>3</v>
      </c>
      <c r="Z3228" t="str">
        <f t="shared" si="254"/>
        <v>11-20%</v>
      </c>
      <c r="AA3228" s="17">
        <f>IF(COUNTIF($B$2:B3228,B3228)=1,1,0)</f>
        <v>0</v>
      </c>
      <c r="AB3228" s="17">
        <f>IF(COUNTIF($F$2:F3228,F3228)=1,1,0)</f>
        <v>0</v>
      </c>
    </row>
    <row r="3229" spans="1:28" x14ac:dyDescent="0.2">
      <c r="A3229" s="17">
        <v>3228</v>
      </c>
      <c r="B3229" t="s">
        <v>6473</v>
      </c>
      <c r="C3229" s="18">
        <v>41914</v>
      </c>
      <c r="D3229" s="18">
        <v>41917</v>
      </c>
      <c r="E3229" t="s">
        <v>215</v>
      </c>
      <c r="F3229" t="s">
        <v>247</v>
      </c>
      <c r="G3229" t="s">
        <v>248</v>
      </c>
      <c r="H3229" t="s">
        <v>68</v>
      </c>
      <c r="I3229" t="s">
        <v>54</v>
      </c>
      <c r="J3229" t="s">
        <v>4111</v>
      </c>
      <c r="K3229" t="s">
        <v>337</v>
      </c>
      <c r="L3229">
        <v>85281</v>
      </c>
      <c r="M3229" t="s">
        <v>71</v>
      </c>
      <c r="N3229" t="s">
        <v>2617</v>
      </c>
      <c r="O3229" t="s">
        <v>98</v>
      </c>
      <c r="P3229" t="s">
        <v>99</v>
      </c>
      <c r="Q3229" t="s">
        <v>2618</v>
      </c>
      <c r="R3229" s="19">
        <v>230.376</v>
      </c>
      <c r="S3229" s="17">
        <v>3</v>
      </c>
      <c r="T3229" s="20">
        <v>0.2</v>
      </c>
      <c r="U3229" s="19">
        <v>20.157900000000001</v>
      </c>
      <c r="V3229" s="20">
        <f t="shared" si="250"/>
        <v>8.7500000000000008E-2</v>
      </c>
      <c r="W3229" s="17">
        <f t="shared" si="251"/>
        <v>2014</v>
      </c>
      <c r="X3229" t="str">
        <f t="shared" si="252"/>
        <v>Oct-2014</v>
      </c>
      <c r="Y3229" s="17">
        <f t="shared" si="253"/>
        <v>3</v>
      </c>
      <c r="Z3229" t="str">
        <f t="shared" si="254"/>
        <v>11-20%</v>
      </c>
      <c r="AA3229" s="17">
        <f>IF(COUNTIF($B$2:B3229,B3229)=1,1,0)</f>
        <v>0</v>
      </c>
      <c r="AB3229" s="17">
        <f>IF(COUNTIF($F$2:F3229,F3229)=1,1,0)</f>
        <v>0</v>
      </c>
    </row>
    <row r="3230" spans="1:28" x14ac:dyDescent="0.2">
      <c r="A3230" s="17">
        <v>3229</v>
      </c>
      <c r="B3230" t="s">
        <v>6473</v>
      </c>
      <c r="C3230" s="18">
        <v>41914</v>
      </c>
      <c r="D3230" s="18">
        <v>41917</v>
      </c>
      <c r="E3230" t="s">
        <v>215</v>
      </c>
      <c r="F3230" t="s">
        <v>247</v>
      </c>
      <c r="G3230" t="s">
        <v>248</v>
      </c>
      <c r="H3230" t="s">
        <v>68</v>
      </c>
      <c r="I3230" t="s">
        <v>54</v>
      </c>
      <c r="J3230" t="s">
        <v>4111</v>
      </c>
      <c r="K3230" t="s">
        <v>337</v>
      </c>
      <c r="L3230">
        <v>85281</v>
      </c>
      <c r="M3230" t="s">
        <v>71</v>
      </c>
      <c r="N3230" t="s">
        <v>4192</v>
      </c>
      <c r="O3230" t="s">
        <v>98</v>
      </c>
      <c r="P3230" t="s">
        <v>188</v>
      </c>
      <c r="Q3230" t="s">
        <v>4193</v>
      </c>
      <c r="R3230" s="19">
        <v>7.16</v>
      </c>
      <c r="S3230" s="17">
        <v>1</v>
      </c>
      <c r="T3230" s="20">
        <v>0.2</v>
      </c>
      <c r="U3230" s="19">
        <v>-8.9499999999999996E-2</v>
      </c>
      <c r="V3230" s="20">
        <f t="shared" si="250"/>
        <v>-1.2499999999999999E-2</v>
      </c>
      <c r="W3230" s="17">
        <f t="shared" si="251"/>
        <v>2014</v>
      </c>
      <c r="X3230" t="str">
        <f t="shared" si="252"/>
        <v>Oct-2014</v>
      </c>
      <c r="Y3230" s="17">
        <f t="shared" si="253"/>
        <v>3</v>
      </c>
      <c r="Z3230" t="str">
        <f t="shared" si="254"/>
        <v>11-20%</v>
      </c>
      <c r="AA3230" s="17">
        <f>IF(COUNTIF($B$2:B3230,B3230)=1,1,0)</f>
        <v>0</v>
      </c>
      <c r="AB3230" s="17">
        <f>IF(COUNTIF($F$2:F3230,F3230)=1,1,0)</f>
        <v>0</v>
      </c>
    </row>
    <row r="3231" spans="1:28" x14ac:dyDescent="0.2">
      <c r="A3231" s="17">
        <v>3230</v>
      </c>
      <c r="B3231" t="s">
        <v>6478</v>
      </c>
      <c r="C3231" s="18">
        <v>41862</v>
      </c>
      <c r="D3231" s="18">
        <v>41867</v>
      </c>
      <c r="E3231" t="s">
        <v>77</v>
      </c>
      <c r="F3231" t="s">
        <v>945</v>
      </c>
      <c r="G3231" t="s">
        <v>946</v>
      </c>
      <c r="H3231" t="s">
        <v>53</v>
      </c>
      <c r="I3231" t="s">
        <v>54</v>
      </c>
      <c r="J3231" t="s">
        <v>293</v>
      </c>
      <c r="K3231" t="s">
        <v>294</v>
      </c>
      <c r="L3231">
        <v>10035</v>
      </c>
      <c r="M3231" t="s">
        <v>175</v>
      </c>
      <c r="N3231" t="s">
        <v>1801</v>
      </c>
      <c r="O3231" t="s">
        <v>73</v>
      </c>
      <c r="P3231" t="s">
        <v>86</v>
      </c>
      <c r="Q3231" t="s">
        <v>1802</v>
      </c>
      <c r="R3231" s="19">
        <v>375.34</v>
      </c>
      <c r="S3231" s="17">
        <v>1</v>
      </c>
      <c r="T3231" s="20">
        <v>0</v>
      </c>
      <c r="U3231" s="19">
        <v>18.766999999999999</v>
      </c>
      <c r="V3231" s="20">
        <f t="shared" si="250"/>
        <v>0.05</v>
      </c>
      <c r="W3231" s="17">
        <f t="shared" si="251"/>
        <v>2014</v>
      </c>
      <c r="X3231" t="str">
        <f t="shared" si="252"/>
        <v>Aug-2014</v>
      </c>
      <c r="Y3231" s="17">
        <f t="shared" si="253"/>
        <v>5</v>
      </c>
      <c r="Z3231" t="str">
        <f t="shared" si="254"/>
        <v>0% (No Discount)</v>
      </c>
      <c r="AA3231" s="17">
        <f>IF(COUNTIF($B$2:B3231,B3231)=1,1,0)</f>
        <v>1</v>
      </c>
      <c r="AB3231" s="17">
        <f>IF(COUNTIF($F$2:F3231,F3231)=1,1,0)</f>
        <v>0</v>
      </c>
    </row>
    <row r="3232" spans="1:28" x14ac:dyDescent="0.2">
      <c r="A3232" s="17">
        <v>3231</v>
      </c>
      <c r="B3232" t="s">
        <v>6479</v>
      </c>
      <c r="C3232" s="18">
        <v>42979</v>
      </c>
      <c r="D3232" s="18">
        <v>42983</v>
      </c>
      <c r="E3232" t="s">
        <v>50</v>
      </c>
      <c r="F3232" t="s">
        <v>1786</v>
      </c>
      <c r="G3232" t="s">
        <v>1787</v>
      </c>
      <c r="H3232" t="s">
        <v>53</v>
      </c>
      <c r="I3232" t="s">
        <v>54</v>
      </c>
      <c r="J3232" t="s">
        <v>293</v>
      </c>
      <c r="K3232" t="s">
        <v>294</v>
      </c>
      <c r="L3232">
        <v>10009</v>
      </c>
      <c r="M3232" t="s">
        <v>175</v>
      </c>
      <c r="N3232" t="s">
        <v>3670</v>
      </c>
      <c r="O3232" t="s">
        <v>59</v>
      </c>
      <c r="P3232" t="s">
        <v>92</v>
      </c>
      <c r="Q3232" t="s">
        <v>3671</v>
      </c>
      <c r="R3232" s="19">
        <v>114.9</v>
      </c>
      <c r="S3232" s="17">
        <v>5</v>
      </c>
      <c r="T3232" s="20">
        <v>0</v>
      </c>
      <c r="U3232" s="19">
        <v>39.066000000000003</v>
      </c>
      <c r="V3232" s="20">
        <f t="shared" si="250"/>
        <v>0.34</v>
      </c>
      <c r="W3232" s="17">
        <f t="shared" si="251"/>
        <v>2017</v>
      </c>
      <c r="X3232" t="str">
        <f t="shared" si="252"/>
        <v>Sep-2017</v>
      </c>
      <c r="Y3232" s="17">
        <f t="shared" si="253"/>
        <v>4</v>
      </c>
      <c r="Z3232" t="str">
        <f t="shared" si="254"/>
        <v>0% (No Discount)</v>
      </c>
      <c r="AA3232" s="17">
        <f>IF(COUNTIF($B$2:B3232,B3232)=1,1,0)</f>
        <v>1</v>
      </c>
      <c r="AB3232" s="17">
        <f>IF(COUNTIF($F$2:F3232,F3232)=1,1,0)</f>
        <v>0</v>
      </c>
    </row>
    <row r="3233" spans="1:28" x14ac:dyDescent="0.2">
      <c r="A3233" s="17">
        <v>3232</v>
      </c>
      <c r="B3233" t="s">
        <v>6480</v>
      </c>
      <c r="C3233" s="18">
        <v>42841</v>
      </c>
      <c r="D3233" s="18">
        <v>42847</v>
      </c>
      <c r="E3233" t="s">
        <v>77</v>
      </c>
      <c r="F3233" t="s">
        <v>3767</v>
      </c>
      <c r="G3233" t="s">
        <v>3768</v>
      </c>
      <c r="H3233" t="s">
        <v>53</v>
      </c>
      <c r="I3233" t="s">
        <v>54</v>
      </c>
      <c r="J3233" t="s">
        <v>211</v>
      </c>
      <c r="K3233" t="s">
        <v>131</v>
      </c>
      <c r="L3233">
        <v>77095</v>
      </c>
      <c r="M3233" t="s">
        <v>132</v>
      </c>
      <c r="N3233" t="s">
        <v>5409</v>
      </c>
      <c r="O3233" t="s">
        <v>73</v>
      </c>
      <c r="P3233" t="s">
        <v>102</v>
      </c>
      <c r="Q3233" t="s">
        <v>5410</v>
      </c>
      <c r="R3233" s="19">
        <v>26.045999999999999</v>
      </c>
      <c r="S3233" s="17">
        <v>3</v>
      </c>
      <c r="T3233" s="20">
        <v>0.8</v>
      </c>
      <c r="U3233" s="19">
        <v>-44.278199999999998</v>
      </c>
      <c r="V3233" s="20">
        <f t="shared" si="250"/>
        <v>-1.7</v>
      </c>
      <c r="W3233" s="17">
        <f t="shared" si="251"/>
        <v>2017</v>
      </c>
      <c r="X3233" t="str">
        <f t="shared" si="252"/>
        <v>Apr-2017</v>
      </c>
      <c r="Y3233" s="17">
        <f t="shared" si="253"/>
        <v>6</v>
      </c>
      <c r="Z3233" t="str">
        <f t="shared" si="254"/>
        <v>Over 50%</v>
      </c>
      <c r="AA3233" s="17">
        <f>IF(COUNTIF($B$2:B3233,B3233)=1,1,0)</f>
        <v>1</v>
      </c>
      <c r="AB3233" s="17">
        <f>IF(COUNTIF($F$2:F3233,F3233)=1,1,0)</f>
        <v>0</v>
      </c>
    </row>
    <row r="3234" spans="1:28" x14ac:dyDescent="0.2">
      <c r="A3234" s="17">
        <v>3233</v>
      </c>
      <c r="B3234" t="s">
        <v>6480</v>
      </c>
      <c r="C3234" s="18">
        <v>42841</v>
      </c>
      <c r="D3234" s="18">
        <v>42847</v>
      </c>
      <c r="E3234" t="s">
        <v>77</v>
      </c>
      <c r="F3234" t="s">
        <v>3767</v>
      </c>
      <c r="G3234" t="s">
        <v>3768</v>
      </c>
      <c r="H3234" t="s">
        <v>53</v>
      </c>
      <c r="I3234" t="s">
        <v>54</v>
      </c>
      <c r="J3234" t="s">
        <v>211</v>
      </c>
      <c r="K3234" t="s">
        <v>131</v>
      </c>
      <c r="L3234">
        <v>77095</v>
      </c>
      <c r="M3234" t="s">
        <v>132</v>
      </c>
      <c r="N3234" t="s">
        <v>1959</v>
      </c>
      <c r="O3234" t="s">
        <v>73</v>
      </c>
      <c r="P3234" t="s">
        <v>102</v>
      </c>
      <c r="Q3234" t="s">
        <v>1960</v>
      </c>
      <c r="R3234" s="19">
        <v>2.8959999999999999</v>
      </c>
      <c r="S3234" s="17">
        <v>1</v>
      </c>
      <c r="T3234" s="20">
        <v>0.8</v>
      </c>
      <c r="U3234" s="19">
        <v>-4.7784000000000004</v>
      </c>
      <c r="V3234" s="20">
        <f t="shared" si="250"/>
        <v>-1.6500000000000001</v>
      </c>
      <c r="W3234" s="17">
        <f t="shared" si="251"/>
        <v>2017</v>
      </c>
      <c r="X3234" t="str">
        <f t="shared" si="252"/>
        <v>Apr-2017</v>
      </c>
      <c r="Y3234" s="17">
        <f t="shared" si="253"/>
        <v>6</v>
      </c>
      <c r="Z3234" t="str">
        <f t="shared" si="254"/>
        <v>Over 50%</v>
      </c>
      <c r="AA3234" s="17">
        <f>IF(COUNTIF($B$2:B3234,B3234)=1,1,0)</f>
        <v>0</v>
      </c>
      <c r="AB3234" s="17">
        <f>IF(COUNTIF($F$2:F3234,F3234)=1,1,0)</f>
        <v>0</v>
      </c>
    </row>
    <row r="3235" spans="1:28" x14ac:dyDescent="0.2">
      <c r="A3235" s="17">
        <v>3234</v>
      </c>
      <c r="B3235" t="s">
        <v>6480</v>
      </c>
      <c r="C3235" s="18">
        <v>42841</v>
      </c>
      <c r="D3235" s="18">
        <v>42847</v>
      </c>
      <c r="E3235" t="s">
        <v>77</v>
      </c>
      <c r="F3235" t="s">
        <v>3767</v>
      </c>
      <c r="G3235" t="s">
        <v>3768</v>
      </c>
      <c r="H3235" t="s">
        <v>53</v>
      </c>
      <c r="I3235" t="s">
        <v>54</v>
      </c>
      <c r="J3235" t="s">
        <v>211</v>
      </c>
      <c r="K3235" t="s">
        <v>131</v>
      </c>
      <c r="L3235">
        <v>77095</v>
      </c>
      <c r="M3235" t="s">
        <v>132</v>
      </c>
      <c r="N3235" t="s">
        <v>6481</v>
      </c>
      <c r="O3235" t="s">
        <v>73</v>
      </c>
      <c r="P3235" t="s">
        <v>86</v>
      </c>
      <c r="Q3235" t="s">
        <v>6482</v>
      </c>
      <c r="R3235" s="19">
        <v>32.543999999999997</v>
      </c>
      <c r="S3235" s="17">
        <v>2</v>
      </c>
      <c r="T3235" s="20">
        <v>0.2</v>
      </c>
      <c r="U3235" s="19">
        <v>-7.7291999999999996</v>
      </c>
      <c r="V3235" s="20">
        <f t="shared" si="250"/>
        <v>-0.23750000000000002</v>
      </c>
      <c r="W3235" s="17">
        <f t="shared" si="251"/>
        <v>2017</v>
      </c>
      <c r="X3235" t="str">
        <f t="shared" si="252"/>
        <v>Apr-2017</v>
      </c>
      <c r="Y3235" s="17">
        <f t="shared" si="253"/>
        <v>6</v>
      </c>
      <c r="Z3235" t="str">
        <f t="shared" si="254"/>
        <v>11-20%</v>
      </c>
      <c r="AA3235" s="17">
        <f>IF(COUNTIF($B$2:B3235,B3235)=1,1,0)</f>
        <v>0</v>
      </c>
      <c r="AB3235" s="17">
        <f>IF(COUNTIF($F$2:F3235,F3235)=1,1,0)</f>
        <v>0</v>
      </c>
    </row>
    <row r="3236" spans="1:28" x14ac:dyDescent="0.2">
      <c r="A3236" s="17">
        <v>3235</v>
      </c>
      <c r="B3236" t="s">
        <v>6483</v>
      </c>
      <c r="C3236" s="18">
        <v>42484</v>
      </c>
      <c r="D3236" s="18">
        <v>42487</v>
      </c>
      <c r="E3236" t="s">
        <v>215</v>
      </c>
      <c r="F3236" t="s">
        <v>6444</v>
      </c>
      <c r="G3236" t="s">
        <v>6445</v>
      </c>
      <c r="H3236" t="s">
        <v>53</v>
      </c>
      <c r="I3236" t="s">
        <v>54</v>
      </c>
      <c r="J3236" t="s">
        <v>2889</v>
      </c>
      <c r="K3236" t="s">
        <v>70</v>
      </c>
      <c r="L3236">
        <v>92503</v>
      </c>
      <c r="M3236" t="s">
        <v>71</v>
      </c>
      <c r="N3236" t="s">
        <v>2333</v>
      </c>
      <c r="O3236" t="s">
        <v>73</v>
      </c>
      <c r="P3236" t="s">
        <v>102</v>
      </c>
      <c r="Q3236" t="s">
        <v>2334</v>
      </c>
      <c r="R3236" s="19">
        <v>3.984</v>
      </c>
      <c r="S3236" s="17">
        <v>1</v>
      </c>
      <c r="T3236" s="20">
        <v>0.2</v>
      </c>
      <c r="U3236" s="19">
        <v>1.3944000000000001</v>
      </c>
      <c r="V3236" s="20">
        <f t="shared" si="250"/>
        <v>0.35000000000000003</v>
      </c>
      <c r="W3236" s="17">
        <f t="shared" si="251"/>
        <v>2016</v>
      </c>
      <c r="X3236" t="str">
        <f t="shared" si="252"/>
        <v>Apr-2016</v>
      </c>
      <c r="Y3236" s="17">
        <f t="shared" si="253"/>
        <v>3</v>
      </c>
      <c r="Z3236" t="str">
        <f t="shared" si="254"/>
        <v>11-20%</v>
      </c>
      <c r="AA3236" s="17">
        <f>IF(COUNTIF($B$2:B3236,B3236)=1,1,0)</f>
        <v>1</v>
      </c>
      <c r="AB3236" s="17">
        <f>IF(COUNTIF($F$2:F3236,F3236)=1,1,0)</f>
        <v>0</v>
      </c>
    </row>
    <row r="3237" spans="1:28" x14ac:dyDescent="0.2">
      <c r="A3237" s="17">
        <v>3236</v>
      </c>
      <c r="B3237" t="s">
        <v>6484</v>
      </c>
      <c r="C3237" s="18">
        <v>42384</v>
      </c>
      <c r="D3237" s="18">
        <v>42384</v>
      </c>
      <c r="E3237" t="s">
        <v>1320</v>
      </c>
      <c r="F3237" t="s">
        <v>1014</v>
      </c>
      <c r="G3237" t="s">
        <v>1015</v>
      </c>
      <c r="H3237" t="s">
        <v>53</v>
      </c>
      <c r="I3237" t="s">
        <v>54</v>
      </c>
      <c r="J3237" t="s">
        <v>775</v>
      </c>
      <c r="K3237" t="s">
        <v>776</v>
      </c>
      <c r="L3237">
        <v>6824</v>
      </c>
      <c r="M3237" t="s">
        <v>175</v>
      </c>
      <c r="N3237" t="s">
        <v>1081</v>
      </c>
      <c r="O3237" t="s">
        <v>59</v>
      </c>
      <c r="P3237" t="s">
        <v>83</v>
      </c>
      <c r="Q3237" t="s">
        <v>1082</v>
      </c>
      <c r="R3237" s="19">
        <v>181.797</v>
      </c>
      <c r="S3237" s="17">
        <v>1</v>
      </c>
      <c r="T3237" s="20">
        <v>0.3</v>
      </c>
      <c r="U3237" s="19">
        <v>-15.582599999999999</v>
      </c>
      <c r="V3237" s="20">
        <f t="shared" si="250"/>
        <v>-8.5714285714285715E-2</v>
      </c>
      <c r="W3237" s="17">
        <f t="shared" si="251"/>
        <v>2016</v>
      </c>
      <c r="X3237" t="str">
        <f t="shared" si="252"/>
        <v>Jan-2016</v>
      </c>
      <c r="Y3237" s="17">
        <f t="shared" si="253"/>
        <v>0</v>
      </c>
      <c r="Z3237" t="str">
        <f t="shared" si="254"/>
        <v>21-30%</v>
      </c>
      <c r="AA3237" s="17">
        <f>IF(COUNTIF($B$2:B3237,B3237)=1,1,0)</f>
        <v>1</v>
      </c>
      <c r="AB3237" s="17">
        <f>IF(COUNTIF($F$2:F3237,F3237)=1,1,0)</f>
        <v>0</v>
      </c>
    </row>
    <row r="3238" spans="1:28" x14ac:dyDescent="0.2">
      <c r="A3238" s="17">
        <v>3237</v>
      </c>
      <c r="B3238" t="s">
        <v>6485</v>
      </c>
      <c r="C3238" s="18">
        <v>42492</v>
      </c>
      <c r="D3238" s="18">
        <v>42492</v>
      </c>
      <c r="E3238" t="s">
        <v>1320</v>
      </c>
      <c r="F3238" t="s">
        <v>6486</v>
      </c>
      <c r="G3238" t="s">
        <v>6487</v>
      </c>
      <c r="H3238" t="s">
        <v>53</v>
      </c>
      <c r="I3238" t="s">
        <v>54</v>
      </c>
      <c r="J3238" t="s">
        <v>293</v>
      </c>
      <c r="K3238" t="s">
        <v>294</v>
      </c>
      <c r="L3238">
        <v>10024</v>
      </c>
      <c r="M3238" t="s">
        <v>175</v>
      </c>
      <c r="N3238" t="s">
        <v>1441</v>
      </c>
      <c r="O3238" t="s">
        <v>73</v>
      </c>
      <c r="P3238" t="s">
        <v>86</v>
      </c>
      <c r="Q3238" t="s">
        <v>1442</v>
      </c>
      <c r="R3238" s="19">
        <v>44.94</v>
      </c>
      <c r="S3238" s="17">
        <v>3</v>
      </c>
      <c r="T3238" s="20">
        <v>0</v>
      </c>
      <c r="U3238" s="19">
        <v>12.5832</v>
      </c>
      <c r="V3238" s="20">
        <f t="shared" si="250"/>
        <v>0.28000000000000003</v>
      </c>
      <c r="W3238" s="17">
        <f t="shared" si="251"/>
        <v>2016</v>
      </c>
      <c r="X3238" t="str">
        <f t="shared" si="252"/>
        <v>May-2016</v>
      </c>
      <c r="Y3238" s="17">
        <f t="shared" si="253"/>
        <v>0</v>
      </c>
      <c r="Z3238" t="str">
        <f t="shared" si="254"/>
        <v>0% (No Discount)</v>
      </c>
      <c r="AA3238" s="17">
        <f>IF(COUNTIF($B$2:B3238,B3238)=1,1,0)</f>
        <v>1</v>
      </c>
      <c r="AB3238" s="17">
        <f>IF(COUNTIF($F$2:F3238,F3238)=1,1,0)</f>
        <v>1</v>
      </c>
    </row>
    <row r="3239" spans="1:28" x14ac:dyDescent="0.2">
      <c r="A3239" s="17">
        <v>3238</v>
      </c>
      <c r="B3239" t="s">
        <v>6485</v>
      </c>
      <c r="C3239" s="18">
        <v>42492</v>
      </c>
      <c r="D3239" s="18">
        <v>42492</v>
      </c>
      <c r="E3239" t="s">
        <v>1320</v>
      </c>
      <c r="F3239" t="s">
        <v>6486</v>
      </c>
      <c r="G3239" t="s">
        <v>6487</v>
      </c>
      <c r="H3239" t="s">
        <v>53</v>
      </c>
      <c r="I3239" t="s">
        <v>54</v>
      </c>
      <c r="J3239" t="s">
        <v>293</v>
      </c>
      <c r="K3239" t="s">
        <v>294</v>
      </c>
      <c r="L3239">
        <v>10024</v>
      </c>
      <c r="M3239" t="s">
        <v>175</v>
      </c>
      <c r="N3239" t="s">
        <v>1635</v>
      </c>
      <c r="O3239" t="s">
        <v>73</v>
      </c>
      <c r="P3239" t="s">
        <v>102</v>
      </c>
      <c r="Q3239" t="s">
        <v>1636</v>
      </c>
      <c r="R3239" s="19">
        <v>45.576000000000001</v>
      </c>
      <c r="S3239" s="17">
        <v>3</v>
      </c>
      <c r="T3239" s="20">
        <v>0.2</v>
      </c>
      <c r="U3239" s="19">
        <v>15.951599999999999</v>
      </c>
      <c r="V3239" s="20">
        <f t="shared" si="250"/>
        <v>0.35</v>
      </c>
      <c r="W3239" s="17">
        <f t="shared" si="251"/>
        <v>2016</v>
      </c>
      <c r="X3239" t="str">
        <f t="shared" si="252"/>
        <v>May-2016</v>
      </c>
      <c r="Y3239" s="17">
        <f t="shared" si="253"/>
        <v>0</v>
      </c>
      <c r="Z3239" t="str">
        <f t="shared" si="254"/>
        <v>11-20%</v>
      </c>
      <c r="AA3239" s="17">
        <f>IF(COUNTIF($B$2:B3239,B3239)=1,1,0)</f>
        <v>0</v>
      </c>
      <c r="AB3239" s="17">
        <f>IF(COUNTIF($F$2:F3239,F3239)=1,1,0)</f>
        <v>0</v>
      </c>
    </row>
    <row r="3240" spans="1:28" x14ac:dyDescent="0.2">
      <c r="A3240" s="17">
        <v>3239</v>
      </c>
      <c r="B3240" t="s">
        <v>6488</v>
      </c>
      <c r="C3240" s="18">
        <v>42694</v>
      </c>
      <c r="D3240" s="18">
        <v>42701</v>
      </c>
      <c r="E3240" t="s">
        <v>77</v>
      </c>
      <c r="F3240" t="s">
        <v>6489</v>
      </c>
      <c r="G3240" t="s">
        <v>6490</v>
      </c>
      <c r="H3240" t="s">
        <v>68</v>
      </c>
      <c r="I3240" t="s">
        <v>54</v>
      </c>
      <c r="J3240" t="s">
        <v>211</v>
      </c>
      <c r="K3240" t="s">
        <v>131</v>
      </c>
      <c r="L3240">
        <v>77095</v>
      </c>
      <c r="M3240" t="s">
        <v>132</v>
      </c>
      <c r="N3240" t="s">
        <v>4875</v>
      </c>
      <c r="O3240" t="s">
        <v>59</v>
      </c>
      <c r="P3240" t="s">
        <v>63</v>
      </c>
      <c r="Q3240" t="s">
        <v>4876</v>
      </c>
      <c r="R3240" s="19">
        <v>318.43</v>
      </c>
      <c r="S3240" s="17">
        <v>5</v>
      </c>
      <c r="T3240" s="20">
        <v>0.3</v>
      </c>
      <c r="U3240" s="19">
        <v>-77.332999999999998</v>
      </c>
      <c r="V3240" s="20">
        <f t="shared" si="250"/>
        <v>-0.24285714285714285</v>
      </c>
      <c r="W3240" s="17">
        <f t="shared" si="251"/>
        <v>2016</v>
      </c>
      <c r="X3240" t="str">
        <f t="shared" si="252"/>
        <v>Nov-2016</v>
      </c>
      <c r="Y3240" s="17">
        <f t="shared" si="253"/>
        <v>7</v>
      </c>
      <c r="Z3240" t="str">
        <f t="shared" si="254"/>
        <v>21-30%</v>
      </c>
      <c r="AA3240" s="17">
        <f>IF(COUNTIF($B$2:B3240,B3240)=1,1,0)</f>
        <v>1</v>
      </c>
      <c r="AB3240" s="17">
        <f>IF(COUNTIF($F$2:F3240,F3240)=1,1,0)</f>
        <v>1</v>
      </c>
    </row>
    <row r="3241" spans="1:28" x14ac:dyDescent="0.2">
      <c r="A3241" s="17">
        <v>3240</v>
      </c>
      <c r="B3241" t="s">
        <v>6488</v>
      </c>
      <c r="C3241" s="18">
        <v>42694</v>
      </c>
      <c r="D3241" s="18">
        <v>42701</v>
      </c>
      <c r="E3241" t="s">
        <v>77</v>
      </c>
      <c r="F3241" t="s">
        <v>6489</v>
      </c>
      <c r="G3241" t="s">
        <v>6490</v>
      </c>
      <c r="H3241" t="s">
        <v>68</v>
      </c>
      <c r="I3241" t="s">
        <v>54</v>
      </c>
      <c r="J3241" t="s">
        <v>211</v>
      </c>
      <c r="K3241" t="s">
        <v>131</v>
      </c>
      <c r="L3241">
        <v>77095</v>
      </c>
      <c r="M3241" t="s">
        <v>132</v>
      </c>
      <c r="N3241" t="s">
        <v>6491</v>
      </c>
      <c r="O3241" t="s">
        <v>98</v>
      </c>
      <c r="P3241" t="s">
        <v>99</v>
      </c>
      <c r="Q3241" t="s">
        <v>6492</v>
      </c>
      <c r="R3241" s="19">
        <v>122.92</v>
      </c>
      <c r="S3241" s="17">
        <v>7</v>
      </c>
      <c r="T3241" s="20">
        <v>0.2</v>
      </c>
      <c r="U3241" s="19">
        <v>46.094999999999999</v>
      </c>
      <c r="V3241" s="20">
        <f t="shared" si="250"/>
        <v>0.375</v>
      </c>
      <c r="W3241" s="17">
        <f t="shared" si="251"/>
        <v>2016</v>
      </c>
      <c r="X3241" t="str">
        <f t="shared" si="252"/>
        <v>Nov-2016</v>
      </c>
      <c r="Y3241" s="17">
        <f t="shared" si="253"/>
        <v>7</v>
      </c>
      <c r="Z3241" t="str">
        <f t="shared" si="254"/>
        <v>11-20%</v>
      </c>
      <c r="AA3241" s="17">
        <f>IF(COUNTIF($B$2:B3241,B3241)=1,1,0)</f>
        <v>0</v>
      </c>
      <c r="AB3241" s="17">
        <f>IF(COUNTIF($F$2:F3241,F3241)=1,1,0)</f>
        <v>0</v>
      </c>
    </row>
    <row r="3242" spans="1:28" x14ac:dyDescent="0.2">
      <c r="A3242" s="17">
        <v>3241</v>
      </c>
      <c r="B3242" t="s">
        <v>6488</v>
      </c>
      <c r="C3242" s="18">
        <v>42694</v>
      </c>
      <c r="D3242" s="18">
        <v>42701</v>
      </c>
      <c r="E3242" t="s">
        <v>77</v>
      </c>
      <c r="F3242" t="s">
        <v>6489</v>
      </c>
      <c r="G3242" t="s">
        <v>6490</v>
      </c>
      <c r="H3242" t="s">
        <v>68</v>
      </c>
      <c r="I3242" t="s">
        <v>54</v>
      </c>
      <c r="J3242" t="s">
        <v>211</v>
      </c>
      <c r="K3242" t="s">
        <v>131</v>
      </c>
      <c r="L3242">
        <v>77095</v>
      </c>
      <c r="M3242" t="s">
        <v>132</v>
      </c>
      <c r="N3242" t="s">
        <v>1314</v>
      </c>
      <c r="O3242" t="s">
        <v>59</v>
      </c>
      <c r="P3242" t="s">
        <v>92</v>
      </c>
      <c r="Q3242" t="s">
        <v>1315</v>
      </c>
      <c r="R3242" s="19">
        <v>7.0679999999999996</v>
      </c>
      <c r="S3242" s="17">
        <v>3</v>
      </c>
      <c r="T3242" s="20">
        <v>0.6</v>
      </c>
      <c r="U3242" s="19">
        <v>-2.8271999999999999</v>
      </c>
      <c r="V3242" s="20">
        <f t="shared" si="250"/>
        <v>-0.4</v>
      </c>
      <c r="W3242" s="17">
        <f t="shared" si="251"/>
        <v>2016</v>
      </c>
      <c r="X3242" t="str">
        <f t="shared" si="252"/>
        <v>Nov-2016</v>
      </c>
      <c r="Y3242" s="17">
        <f t="shared" si="253"/>
        <v>7</v>
      </c>
      <c r="Z3242" t="str">
        <f t="shared" si="254"/>
        <v>Over 50%</v>
      </c>
      <c r="AA3242" s="17">
        <f>IF(COUNTIF($B$2:B3242,B3242)=1,1,0)</f>
        <v>0</v>
      </c>
      <c r="AB3242" s="17">
        <f>IF(COUNTIF($F$2:F3242,F3242)=1,1,0)</f>
        <v>0</v>
      </c>
    </row>
    <row r="3243" spans="1:28" x14ac:dyDescent="0.2">
      <c r="A3243" s="17">
        <v>3242</v>
      </c>
      <c r="B3243" t="s">
        <v>6493</v>
      </c>
      <c r="C3243" s="18">
        <v>42401</v>
      </c>
      <c r="D3243" s="18">
        <v>42403</v>
      </c>
      <c r="E3243" t="s">
        <v>215</v>
      </c>
      <c r="F3243" t="s">
        <v>2665</v>
      </c>
      <c r="G3243" t="s">
        <v>2666</v>
      </c>
      <c r="H3243" t="s">
        <v>68</v>
      </c>
      <c r="I3243" t="s">
        <v>54</v>
      </c>
      <c r="J3243" t="s">
        <v>1157</v>
      </c>
      <c r="K3243" t="s">
        <v>346</v>
      </c>
      <c r="L3243">
        <v>22204</v>
      </c>
      <c r="M3243" t="s">
        <v>57</v>
      </c>
      <c r="N3243" t="s">
        <v>4014</v>
      </c>
      <c r="O3243" t="s">
        <v>73</v>
      </c>
      <c r="P3243" t="s">
        <v>86</v>
      </c>
      <c r="Q3243" t="s">
        <v>4015</v>
      </c>
      <c r="R3243" s="19">
        <v>56.45</v>
      </c>
      <c r="S3243" s="17">
        <v>5</v>
      </c>
      <c r="T3243" s="20">
        <v>0</v>
      </c>
      <c r="U3243" s="19">
        <v>14.677</v>
      </c>
      <c r="V3243" s="20">
        <f t="shared" si="250"/>
        <v>0.25999999999999995</v>
      </c>
      <c r="W3243" s="17">
        <f t="shared" si="251"/>
        <v>2016</v>
      </c>
      <c r="X3243" t="str">
        <f t="shared" si="252"/>
        <v>Feb-2016</v>
      </c>
      <c r="Y3243" s="17">
        <f t="shared" si="253"/>
        <v>2</v>
      </c>
      <c r="Z3243" t="str">
        <f t="shared" si="254"/>
        <v>0% (No Discount)</v>
      </c>
      <c r="AA3243" s="17">
        <f>IF(COUNTIF($B$2:B3243,B3243)=1,1,0)</f>
        <v>1</v>
      </c>
      <c r="AB3243" s="17">
        <f>IF(COUNTIF($F$2:F3243,F3243)=1,1,0)</f>
        <v>0</v>
      </c>
    </row>
    <row r="3244" spans="1:28" x14ac:dyDescent="0.2">
      <c r="A3244" s="17">
        <v>3243</v>
      </c>
      <c r="B3244" t="s">
        <v>6494</v>
      </c>
      <c r="C3244" s="18">
        <v>42825</v>
      </c>
      <c r="D3244" s="18">
        <v>42830</v>
      </c>
      <c r="E3244" t="s">
        <v>50</v>
      </c>
      <c r="F3244" t="s">
        <v>2373</v>
      </c>
      <c r="G3244" t="s">
        <v>2374</v>
      </c>
      <c r="H3244" t="s">
        <v>53</v>
      </c>
      <c r="I3244" t="s">
        <v>54</v>
      </c>
      <c r="J3244" t="s">
        <v>330</v>
      </c>
      <c r="K3244" t="s">
        <v>238</v>
      </c>
      <c r="L3244">
        <v>60623</v>
      </c>
      <c r="M3244" t="s">
        <v>132</v>
      </c>
      <c r="N3244" t="s">
        <v>6262</v>
      </c>
      <c r="O3244" t="s">
        <v>73</v>
      </c>
      <c r="P3244" t="s">
        <v>102</v>
      </c>
      <c r="Q3244" t="s">
        <v>6263</v>
      </c>
      <c r="R3244" s="19">
        <v>13.468</v>
      </c>
      <c r="S3244" s="17">
        <v>13</v>
      </c>
      <c r="T3244" s="20">
        <v>0.8</v>
      </c>
      <c r="U3244" s="19">
        <v>-22.895600000000002</v>
      </c>
      <c r="V3244" s="20">
        <f t="shared" si="250"/>
        <v>-1.7000000000000002</v>
      </c>
      <c r="W3244" s="17">
        <f t="shared" si="251"/>
        <v>2017</v>
      </c>
      <c r="X3244" t="str">
        <f t="shared" si="252"/>
        <v>Mar-2017</v>
      </c>
      <c r="Y3244" s="17">
        <f t="shared" si="253"/>
        <v>5</v>
      </c>
      <c r="Z3244" t="str">
        <f t="shared" si="254"/>
        <v>Over 50%</v>
      </c>
      <c r="AA3244" s="17">
        <f>IF(COUNTIF($B$2:B3244,B3244)=1,1,0)</f>
        <v>1</v>
      </c>
      <c r="AB3244" s="17">
        <f>IF(COUNTIF($F$2:F3244,F3244)=1,1,0)</f>
        <v>0</v>
      </c>
    </row>
    <row r="3245" spans="1:28" x14ac:dyDescent="0.2">
      <c r="A3245" s="17">
        <v>3244</v>
      </c>
      <c r="B3245" t="s">
        <v>6495</v>
      </c>
      <c r="C3245" s="18">
        <v>43070</v>
      </c>
      <c r="D3245" s="18">
        <v>43074</v>
      </c>
      <c r="E3245" t="s">
        <v>77</v>
      </c>
      <c r="F3245" t="s">
        <v>6496</v>
      </c>
      <c r="G3245" t="s">
        <v>6497</v>
      </c>
      <c r="H3245" t="s">
        <v>53</v>
      </c>
      <c r="I3245" t="s">
        <v>54</v>
      </c>
      <c r="J3245" t="s">
        <v>787</v>
      </c>
      <c r="K3245" t="s">
        <v>131</v>
      </c>
      <c r="L3245">
        <v>75051</v>
      </c>
      <c r="M3245" t="s">
        <v>132</v>
      </c>
      <c r="N3245" t="s">
        <v>6498</v>
      </c>
      <c r="O3245" t="s">
        <v>98</v>
      </c>
      <c r="P3245" t="s">
        <v>99</v>
      </c>
      <c r="Q3245" t="s">
        <v>6499</v>
      </c>
      <c r="R3245" s="19">
        <v>219.8</v>
      </c>
      <c r="S3245" s="17">
        <v>5</v>
      </c>
      <c r="T3245" s="20">
        <v>0.2</v>
      </c>
      <c r="U3245" s="19">
        <v>24.727499999999999</v>
      </c>
      <c r="V3245" s="20">
        <f t="shared" si="250"/>
        <v>0.11249999999999999</v>
      </c>
      <c r="W3245" s="17">
        <f t="shared" si="251"/>
        <v>2017</v>
      </c>
      <c r="X3245" t="str">
        <f t="shared" si="252"/>
        <v>Dec-2017</v>
      </c>
      <c r="Y3245" s="17">
        <f t="shared" si="253"/>
        <v>4</v>
      </c>
      <c r="Z3245" t="str">
        <f t="shared" si="254"/>
        <v>11-20%</v>
      </c>
      <c r="AA3245" s="17">
        <f>IF(COUNTIF($B$2:B3245,B3245)=1,1,0)</f>
        <v>1</v>
      </c>
      <c r="AB3245" s="17">
        <f>IF(COUNTIF($F$2:F3245,F3245)=1,1,0)</f>
        <v>1</v>
      </c>
    </row>
    <row r="3246" spans="1:28" x14ac:dyDescent="0.2">
      <c r="A3246" s="17">
        <v>3245</v>
      </c>
      <c r="B3246" t="s">
        <v>6495</v>
      </c>
      <c r="C3246" s="18">
        <v>43070</v>
      </c>
      <c r="D3246" s="18">
        <v>43074</v>
      </c>
      <c r="E3246" t="s">
        <v>77</v>
      </c>
      <c r="F3246" t="s">
        <v>6496</v>
      </c>
      <c r="G3246" t="s">
        <v>6497</v>
      </c>
      <c r="H3246" t="s">
        <v>53</v>
      </c>
      <c r="I3246" t="s">
        <v>54</v>
      </c>
      <c r="J3246" t="s">
        <v>787</v>
      </c>
      <c r="K3246" t="s">
        <v>131</v>
      </c>
      <c r="L3246">
        <v>75051</v>
      </c>
      <c r="M3246" t="s">
        <v>132</v>
      </c>
      <c r="N3246" t="s">
        <v>1194</v>
      </c>
      <c r="O3246" t="s">
        <v>59</v>
      </c>
      <c r="P3246" t="s">
        <v>63</v>
      </c>
      <c r="Q3246" t="s">
        <v>1195</v>
      </c>
      <c r="R3246" s="19">
        <v>317.05799999999999</v>
      </c>
      <c r="S3246" s="17">
        <v>3</v>
      </c>
      <c r="T3246" s="20">
        <v>0.3</v>
      </c>
      <c r="U3246" s="19">
        <v>-18.117599999999999</v>
      </c>
      <c r="V3246" s="20">
        <f t="shared" si="250"/>
        <v>-5.7142857142857141E-2</v>
      </c>
      <c r="W3246" s="17">
        <f t="shared" si="251"/>
        <v>2017</v>
      </c>
      <c r="X3246" t="str">
        <f t="shared" si="252"/>
        <v>Dec-2017</v>
      </c>
      <c r="Y3246" s="17">
        <f t="shared" si="253"/>
        <v>4</v>
      </c>
      <c r="Z3246" t="str">
        <f t="shared" si="254"/>
        <v>21-30%</v>
      </c>
      <c r="AA3246" s="17">
        <f>IF(COUNTIF($B$2:B3246,B3246)=1,1,0)</f>
        <v>0</v>
      </c>
      <c r="AB3246" s="17">
        <f>IF(COUNTIF($F$2:F3246,F3246)=1,1,0)</f>
        <v>0</v>
      </c>
    </row>
    <row r="3247" spans="1:28" x14ac:dyDescent="0.2">
      <c r="A3247" s="17">
        <v>3246</v>
      </c>
      <c r="B3247" t="s">
        <v>6500</v>
      </c>
      <c r="C3247" s="18">
        <v>43079</v>
      </c>
      <c r="D3247" s="18">
        <v>43081</v>
      </c>
      <c r="E3247" t="s">
        <v>50</v>
      </c>
      <c r="F3247" t="s">
        <v>1161</v>
      </c>
      <c r="G3247" t="s">
        <v>1162</v>
      </c>
      <c r="H3247" t="s">
        <v>68</v>
      </c>
      <c r="I3247" t="s">
        <v>54</v>
      </c>
      <c r="J3247" t="s">
        <v>122</v>
      </c>
      <c r="K3247" t="s">
        <v>123</v>
      </c>
      <c r="L3247">
        <v>98103</v>
      </c>
      <c r="M3247" t="s">
        <v>71</v>
      </c>
      <c r="N3247" t="s">
        <v>3801</v>
      </c>
      <c r="O3247" t="s">
        <v>98</v>
      </c>
      <c r="P3247" t="s">
        <v>188</v>
      </c>
      <c r="Q3247" t="s">
        <v>3802</v>
      </c>
      <c r="R3247" s="19">
        <v>49.08</v>
      </c>
      <c r="S3247" s="17">
        <v>3</v>
      </c>
      <c r="T3247" s="20">
        <v>0</v>
      </c>
      <c r="U3247" s="19">
        <v>4.9080000000000004</v>
      </c>
      <c r="V3247" s="20">
        <f t="shared" si="250"/>
        <v>0.1</v>
      </c>
      <c r="W3247" s="17">
        <f t="shared" si="251"/>
        <v>2017</v>
      </c>
      <c r="X3247" t="str">
        <f t="shared" si="252"/>
        <v>Dec-2017</v>
      </c>
      <c r="Y3247" s="17">
        <f t="shared" si="253"/>
        <v>2</v>
      </c>
      <c r="Z3247" t="str">
        <f t="shared" si="254"/>
        <v>0% (No Discount)</v>
      </c>
      <c r="AA3247" s="17">
        <f>IF(COUNTIF($B$2:B3247,B3247)=1,1,0)</f>
        <v>1</v>
      </c>
      <c r="AB3247" s="17">
        <f>IF(COUNTIF($F$2:F3247,F3247)=1,1,0)</f>
        <v>0</v>
      </c>
    </row>
    <row r="3248" spans="1:28" x14ac:dyDescent="0.2">
      <c r="A3248" s="17">
        <v>3247</v>
      </c>
      <c r="B3248" t="s">
        <v>6500</v>
      </c>
      <c r="C3248" s="18">
        <v>43079</v>
      </c>
      <c r="D3248" s="18">
        <v>43081</v>
      </c>
      <c r="E3248" t="s">
        <v>50</v>
      </c>
      <c r="F3248" t="s">
        <v>1161</v>
      </c>
      <c r="G3248" t="s">
        <v>1162</v>
      </c>
      <c r="H3248" t="s">
        <v>68</v>
      </c>
      <c r="I3248" t="s">
        <v>54</v>
      </c>
      <c r="J3248" t="s">
        <v>122</v>
      </c>
      <c r="K3248" t="s">
        <v>123</v>
      </c>
      <c r="L3248">
        <v>98103</v>
      </c>
      <c r="M3248" t="s">
        <v>71</v>
      </c>
      <c r="N3248" t="s">
        <v>1574</v>
      </c>
      <c r="O3248" t="s">
        <v>73</v>
      </c>
      <c r="P3248" t="s">
        <v>86</v>
      </c>
      <c r="Q3248" t="s">
        <v>1575</v>
      </c>
      <c r="R3248" s="19">
        <v>324.89999999999998</v>
      </c>
      <c r="S3248" s="17">
        <v>5</v>
      </c>
      <c r="T3248" s="20">
        <v>0</v>
      </c>
      <c r="U3248" s="19">
        <v>38.988</v>
      </c>
      <c r="V3248" s="20">
        <f t="shared" si="250"/>
        <v>0.12000000000000001</v>
      </c>
      <c r="W3248" s="17">
        <f t="shared" si="251"/>
        <v>2017</v>
      </c>
      <c r="X3248" t="str">
        <f t="shared" si="252"/>
        <v>Dec-2017</v>
      </c>
      <c r="Y3248" s="17">
        <f t="shared" si="253"/>
        <v>2</v>
      </c>
      <c r="Z3248" t="str">
        <f t="shared" si="254"/>
        <v>0% (No Discount)</v>
      </c>
      <c r="AA3248" s="17">
        <f>IF(COUNTIF($B$2:B3248,B3248)=1,1,0)</f>
        <v>0</v>
      </c>
      <c r="AB3248" s="17">
        <f>IF(COUNTIF($F$2:F3248,F3248)=1,1,0)</f>
        <v>0</v>
      </c>
    </row>
    <row r="3249" spans="1:28" x14ac:dyDescent="0.2">
      <c r="A3249" s="17">
        <v>3248</v>
      </c>
      <c r="B3249" t="s">
        <v>6500</v>
      </c>
      <c r="C3249" s="18">
        <v>43079</v>
      </c>
      <c r="D3249" s="18">
        <v>43081</v>
      </c>
      <c r="E3249" t="s">
        <v>50</v>
      </c>
      <c r="F3249" t="s">
        <v>1161</v>
      </c>
      <c r="G3249" t="s">
        <v>1162</v>
      </c>
      <c r="H3249" t="s">
        <v>68</v>
      </c>
      <c r="I3249" t="s">
        <v>54</v>
      </c>
      <c r="J3249" t="s">
        <v>122</v>
      </c>
      <c r="K3249" t="s">
        <v>123</v>
      </c>
      <c r="L3249">
        <v>98103</v>
      </c>
      <c r="M3249" t="s">
        <v>71</v>
      </c>
      <c r="N3249" t="s">
        <v>6501</v>
      </c>
      <c r="O3249" t="s">
        <v>73</v>
      </c>
      <c r="P3249" t="s">
        <v>95</v>
      </c>
      <c r="Q3249" t="s">
        <v>6502</v>
      </c>
      <c r="R3249" s="19">
        <v>18.239999999999998</v>
      </c>
      <c r="S3249" s="17">
        <v>3</v>
      </c>
      <c r="T3249" s="20">
        <v>0</v>
      </c>
      <c r="U3249" s="19">
        <v>5.2896000000000001</v>
      </c>
      <c r="V3249" s="20">
        <f t="shared" si="250"/>
        <v>0.29000000000000004</v>
      </c>
      <c r="W3249" s="17">
        <f t="shared" si="251"/>
        <v>2017</v>
      </c>
      <c r="X3249" t="str">
        <f t="shared" si="252"/>
        <v>Dec-2017</v>
      </c>
      <c r="Y3249" s="17">
        <f t="shared" si="253"/>
        <v>2</v>
      </c>
      <c r="Z3249" t="str">
        <f t="shared" si="254"/>
        <v>0% (No Discount)</v>
      </c>
      <c r="AA3249" s="17">
        <f>IF(COUNTIF($B$2:B3249,B3249)=1,1,0)</f>
        <v>0</v>
      </c>
      <c r="AB3249" s="17">
        <f>IF(COUNTIF($F$2:F3249,F3249)=1,1,0)</f>
        <v>0</v>
      </c>
    </row>
    <row r="3250" spans="1:28" x14ac:dyDescent="0.2">
      <c r="A3250" s="17">
        <v>3249</v>
      </c>
      <c r="B3250" t="s">
        <v>6503</v>
      </c>
      <c r="C3250" s="18">
        <v>42630</v>
      </c>
      <c r="D3250" s="18">
        <v>42634</v>
      </c>
      <c r="E3250" t="s">
        <v>77</v>
      </c>
      <c r="F3250" t="s">
        <v>2690</v>
      </c>
      <c r="G3250" t="s">
        <v>2691</v>
      </c>
      <c r="H3250" t="s">
        <v>129</v>
      </c>
      <c r="I3250" t="s">
        <v>54</v>
      </c>
      <c r="J3250" t="s">
        <v>122</v>
      </c>
      <c r="K3250" t="s">
        <v>123</v>
      </c>
      <c r="L3250">
        <v>98103</v>
      </c>
      <c r="M3250" t="s">
        <v>71</v>
      </c>
      <c r="N3250" t="s">
        <v>6177</v>
      </c>
      <c r="O3250" t="s">
        <v>59</v>
      </c>
      <c r="P3250" t="s">
        <v>63</v>
      </c>
      <c r="Q3250" t="s">
        <v>6178</v>
      </c>
      <c r="R3250" s="19">
        <v>113.88800000000001</v>
      </c>
      <c r="S3250" s="17">
        <v>2</v>
      </c>
      <c r="T3250" s="20">
        <v>0.2</v>
      </c>
      <c r="U3250" s="19">
        <v>9.9651999999999994</v>
      </c>
      <c r="V3250" s="20">
        <f t="shared" si="250"/>
        <v>8.7499999999999994E-2</v>
      </c>
      <c r="W3250" s="17">
        <f t="shared" si="251"/>
        <v>2016</v>
      </c>
      <c r="X3250" t="str">
        <f t="shared" si="252"/>
        <v>Sep-2016</v>
      </c>
      <c r="Y3250" s="17">
        <f t="shared" si="253"/>
        <v>4</v>
      </c>
      <c r="Z3250" t="str">
        <f t="shared" si="254"/>
        <v>11-20%</v>
      </c>
      <c r="AA3250" s="17">
        <f>IF(COUNTIF($B$2:B3250,B3250)=1,1,0)</f>
        <v>1</v>
      </c>
      <c r="AB3250" s="17">
        <f>IF(COUNTIF($F$2:F3250,F3250)=1,1,0)</f>
        <v>0</v>
      </c>
    </row>
    <row r="3251" spans="1:28" x14ac:dyDescent="0.2">
      <c r="A3251" s="17">
        <v>3250</v>
      </c>
      <c r="B3251" t="s">
        <v>6503</v>
      </c>
      <c r="C3251" s="18">
        <v>42630</v>
      </c>
      <c r="D3251" s="18">
        <v>42634</v>
      </c>
      <c r="E3251" t="s">
        <v>77</v>
      </c>
      <c r="F3251" t="s">
        <v>2690</v>
      </c>
      <c r="G3251" t="s">
        <v>2691</v>
      </c>
      <c r="H3251" t="s">
        <v>129</v>
      </c>
      <c r="I3251" t="s">
        <v>54</v>
      </c>
      <c r="J3251" t="s">
        <v>122</v>
      </c>
      <c r="K3251" t="s">
        <v>123</v>
      </c>
      <c r="L3251">
        <v>98103</v>
      </c>
      <c r="M3251" t="s">
        <v>71</v>
      </c>
      <c r="N3251" t="s">
        <v>2619</v>
      </c>
      <c r="O3251" t="s">
        <v>98</v>
      </c>
      <c r="P3251" t="s">
        <v>99</v>
      </c>
      <c r="Q3251" t="s">
        <v>2620</v>
      </c>
      <c r="R3251" s="19">
        <v>105.584</v>
      </c>
      <c r="S3251" s="17">
        <v>2</v>
      </c>
      <c r="T3251" s="20">
        <v>0.2</v>
      </c>
      <c r="U3251" s="19">
        <v>7.9188000000000001</v>
      </c>
      <c r="V3251" s="20">
        <f t="shared" si="250"/>
        <v>7.4999999999999997E-2</v>
      </c>
      <c r="W3251" s="17">
        <f t="shared" si="251"/>
        <v>2016</v>
      </c>
      <c r="X3251" t="str">
        <f t="shared" si="252"/>
        <v>Sep-2016</v>
      </c>
      <c r="Y3251" s="17">
        <f t="shared" si="253"/>
        <v>4</v>
      </c>
      <c r="Z3251" t="str">
        <f t="shared" si="254"/>
        <v>11-20%</v>
      </c>
      <c r="AA3251" s="17">
        <f>IF(COUNTIF($B$2:B3251,B3251)=1,1,0)</f>
        <v>0</v>
      </c>
      <c r="AB3251" s="17">
        <f>IF(COUNTIF($F$2:F3251,F3251)=1,1,0)</f>
        <v>0</v>
      </c>
    </row>
    <row r="3252" spans="1:28" x14ac:dyDescent="0.2">
      <c r="A3252" s="17">
        <v>3251</v>
      </c>
      <c r="B3252" t="s">
        <v>6504</v>
      </c>
      <c r="C3252" s="18">
        <v>42727</v>
      </c>
      <c r="D3252" s="18">
        <v>42733</v>
      </c>
      <c r="E3252" t="s">
        <v>77</v>
      </c>
      <c r="F3252" t="s">
        <v>4960</v>
      </c>
      <c r="G3252" t="s">
        <v>4961</v>
      </c>
      <c r="H3252" t="s">
        <v>68</v>
      </c>
      <c r="I3252" t="s">
        <v>54</v>
      </c>
      <c r="J3252" t="s">
        <v>6505</v>
      </c>
      <c r="K3252" t="s">
        <v>265</v>
      </c>
      <c r="L3252">
        <v>49505</v>
      </c>
      <c r="M3252" t="s">
        <v>132</v>
      </c>
      <c r="N3252" t="s">
        <v>4223</v>
      </c>
      <c r="O3252" t="s">
        <v>73</v>
      </c>
      <c r="P3252" t="s">
        <v>296</v>
      </c>
      <c r="Q3252" t="s">
        <v>4224</v>
      </c>
      <c r="R3252" s="19">
        <v>24.85</v>
      </c>
      <c r="S3252" s="17">
        <v>7</v>
      </c>
      <c r="T3252" s="20">
        <v>0</v>
      </c>
      <c r="U3252" s="19">
        <v>11.679500000000001</v>
      </c>
      <c r="V3252" s="20">
        <f t="shared" si="250"/>
        <v>0.47000000000000003</v>
      </c>
      <c r="W3252" s="17">
        <f t="shared" si="251"/>
        <v>2016</v>
      </c>
      <c r="X3252" t="str">
        <f t="shared" si="252"/>
        <v>Dec-2016</v>
      </c>
      <c r="Y3252" s="17">
        <f t="shared" si="253"/>
        <v>6</v>
      </c>
      <c r="Z3252" t="str">
        <f t="shared" si="254"/>
        <v>0% (No Discount)</v>
      </c>
      <c r="AA3252" s="17">
        <f>IF(COUNTIF($B$2:B3252,B3252)=1,1,0)</f>
        <v>1</v>
      </c>
      <c r="AB3252" s="17">
        <f>IF(COUNTIF($F$2:F3252,F3252)=1,1,0)</f>
        <v>0</v>
      </c>
    </row>
    <row r="3253" spans="1:28" x14ac:dyDescent="0.2">
      <c r="A3253" s="17">
        <v>3252</v>
      </c>
      <c r="B3253" t="s">
        <v>6506</v>
      </c>
      <c r="C3253" s="18">
        <v>42842</v>
      </c>
      <c r="D3253" s="18">
        <v>42844</v>
      </c>
      <c r="E3253" t="s">
        <v>215</v>
      </c>
      <c r="F3253" t="s">
        <v>6507</v>
      </c>
      <c r="G3253" t="s">
        <v>6508</v>
      </c>
      <c r="H3253" t="s">
        <v>53</v>
      </c>
      <c r="I3253" t="s">
        <v>54</v>
      </c>
      <c r="J3253" t="s">
        <v>173</v>
      </c>
      <c r="K3253" t="s">
        <v>174</v>
      </c>
      <c r="L3253">
        <v>19120</v>
      </c>
      <c r="M3253" t="s">
        <v>175</v>
      </c>
      <c r="N3253" t="s">
        <v>3964</v>
      </c>
      <c r="O3253" t="s">
        <v>59</v>
      </c>
      <c r="P3253" t="s">
        <v>92</v>
      </c>
      <c r="Q3253" t="s">
        <v>5182</v>
      </c>
      <c r="R3253" s="19">
        <v>60.311999999999998</v>
      </c>
      <c r="S3253" s="17">
        <v>3</v>
      </c>
      <c r="T3253" s="20">
        <v>0.2</v>
      </c>
      <c r="U3253" s="19">
        <v>5.2773000000000003</v>
      </c>
      <c r="V3253" s="20">
        <f t="shared" si="250"/>
        <v>8.7500000000000008E-2</v>
      </c>
      <c r="W3253" s="17">
        <f t="shared" si="251"/>
        <v>2017</v>
      </c>
      <c r="X3253" t="str">
        <f t="shared" si="252"/>
        <v>Apr-2017</v>
      </c>
      <c r="Y3253" s="17">
        <f t="shared" si="253"/>
        <v>2</v>
      </c>
      <c r="Z3253" t="str">
        <f t="shared" si="254"/>
        <v>11-20%</v>
      </c>
      <c r="AA3253" s="17">
        <f>IF(COUNTIF($B$2:B3253,B3253)=1,1,0)</f>
        <v>1</v>
      </c>
      <c r="AB3253" s="17">
        <f>IF(COUNTIF($F$2:F3253,F3253)=1,1,0)</f>
        <v>1</v>
      </c>
    </row>
    <row r="3254" spans="1:28" x14ac:dyDescent="0.2">
      <c r="A3254" s="17">
        <v>3253</v>
      </c>
      <c r="B3254" t="s">
        <v>6509</v>
      </c>
      <c r="C3254" s="18">
        <v>43035</v>
      </c>
      <c r="D3254" s="18">
        <v>43038</v>
      </c>
      <c r="E3254" t="s">
        <v>50</v>
      </c>
      <c r="F3254" t="s">
        <v>209</v>
      </c>
      <c r="G3254" t="s">
        <v>210</v>
      </c>
      <c r="H3254" t="s">
        <v>129</v>
      </c>
      <c r="I3254" t="s">
        <v>54</v>
      </c>
      <c r="J3254" t="s">
        <v>330</v>
      </c>
      <c r="K3254" t="s">
        <v>238</v>
      </c>
      <c r="L3254">
        <v>60610</v>
      </c>
      <c r="M3254" t="s">
        <v>132</v>
      </c>
      <c r="N3254" t="s">
        <v>1682</v>
      </c>
      <c r="O3254" t="s">
        <v>73</v>
      </c>
      <c r="P3254" t="s">
        <v>95</v>
      </c>
      <c r="Q3254" t="s">
        <v>1683</v>
      </c>
      <c r="R3254" s="19">
        <v>7.056</v>
      </c>
      <c r="S3254" s="17">
        <v>3</v>
      </c>
      <c r="T3254" s="20">
        <v>0.2</v>
      </c>
      <c r="U3254" s="19">
        <v>2.2050000000000001</v>
      </c>
      <c r="V3254" s="20">
        <f t="shared" si="250"/>
        <v>0.3125</v>
      </c>
      <c r="W3254" s="17">
        <f t="shared" si="251"/>
        <v>2017</v>
      </c>
      <c r="X3254" t="str">
        <f t="shared" si="252"/>
        <v>Oct-2017</v>
      </c>
      <c r="Y3254" s="17">
        <f t="shared" si="253"/>
        <v>3</v>
      </c>
      <c r="Z3254" t="str">
        <f t="shared" si="254"/>
        <v>11-20%</v>
      </c>
      <c r="AA3254" s="17">
        <f>IF(COUNTIF($B$2:B3254,B3254)=1,1,0)</f>
        <v>1</v>
      </c>
      <c r="AB3254" s="17">
        <f>IF(COUNTIF($F$2:F3254,F3254)=1,1,0)</f>
        <v>0</v>
      </c>
    </row>
    <row r="3255" spans="1:28" x14ac:dyDescent="0.2">
      <c r="A3255" s="17">
        <v>3254</v>
      </c>
      <c r="B3255" t="s">
        <v>6509</v>
      </c>
      <c r="C3255" s="18">
        <v>43035</v>
      </c>
      <c r="D3255" s="18">
        <v>43038</v>
      </c>
      <c r="E3255" t="s">
        <v>50</v>
      </c>
      <c r="F3255" t="s">
        <v>209</v>
      </c>
      <c r="G3255" t="s">
        <v>210</v>
      </c>
      <c r="H3255" t="s">
        <v>129</v>
      </c>
      <c r="I3255" t="s">
        <v>54</v>
      </c>
      <c r="J3255" t="s">
        <v>330</v>
      </c>
      <c r="K3255" t="s">
        <v>238</v>
      </c>
      <c r="L3255">
        <v>60610</v>
      </c>
      <c r="M3255" t="s">
        <v>132</v>
      </c>
      <c r="N3255" t="s">
        <v>5110</v>
      </c>
      <c r="O3255" t="s">
        <v>98</v>
      </c>
      <c r="P3255" t="s">
        <v>99</v>
      </c>
      <c r="Q3255" t="s">
        <v>5111</v>
      </c>
      <c r="R3255" s="19">
        <v>27.184000000000001</v>
      </c>
      <c r="S3255" s="17">
        <v>2</v>
      </c>
      <c r="T3255" s="20">
        <v>0.2</v>
      </c>
      <c r="U3255" s="19">
        <v>2.0388000000000002</v>
      </c>
      <c r="V3255" s="20">
        <f t="shared" si="250"/>
        <v>7.4999999999999997E-2</v>
      </c>
      <c r="W3255" s="17">
        <f t="shared" si="251"/>
        <v>2017</v>
      </c>
      <c r="X3255" t="str">
        <f t="shared" si="252"/>
        <v>Oct-2017</v>
      </c>
      <c r="Y3255" s="17">
        <f t="shared" si="253"/>
        <v>3</v>
      </c>
      <c r="Z3255" t="str">
        <f t="shared" si="254"/>
        <v>11-20%</v>
      </c>
      <c r="AA3255" s="17">
        <f>IF(COUNTIF($B$2:B3255,B3255)=1,1,0)</f>
        <v>0</v>
      </c>
      <c r="AB3255" s="17">
        <f>IF(COUNTIF($F$2:F3255,F3255)=1,1,0)</f>
        <v>0</v>
      </c>
    </row>
    <row r="3256" spans="1:28" x14ac:dyDescent="0.2">
      <c r="A3256" s="17">
        <v>3255</v>
      </c>
      <c r="B3256" t="s">
        <v>6510</v>
      </c>
      <c r="C3256" s="18">
        <v>42559</v>
      </c>
      <c r="D3256" s="18">
        <v>42565</v>
      </c>
      <c r="E3256" t="s">
        <v>77</v>
      </c>
      <c r="F3256" t="s">
        <v>3561</v>
      </c>
      <c r="G3256" t="s">
        <v>3562</v>
      </c>
      <c r="H3256" t="s">
        <v>53</v>
      </c>
      <c r="I3256" t="s">
        <v>54</v>
      </c>
      <c r="J3256" t="s">
        <v>122</v>
      </c>
      <c r="K3256" t="s">
        <v>123</v>
      </c>
      <c r="L3256">
        <v>98105</v>
      </c>
      <c r="M3256" t="s">
        <v>71</v>
      </c>
      <c r="N3256" t="s">
        <v>992</v>
      </c>
      <c r="O3256" t="s">
        <v>98</v>
      </c>
      <c r="P3256" t="s">
        <v>99</v>
      </c>
      <c r="Q3256" t="s">
        <v>993</v>
      </c>
      <c r="R3256" s="19">
        <v>107.98399999999999</v>
      </c>
      <c r="S3256" s="17">
        <v>1</v>
      </c>
      <c r="T3256" s="20">
        <v>0.2</v>
      </c>
      <c r="U3256" s="19">
        <v>9.4486000000000008</v>
      </c>
      <c r="V3256" s="20">
        <f t="shared" si="250"/>
        <v>8.7500000000000008E-2</v>
      </c>
      <c r="W3256" s="17">
        <f t="shared" si="251"/>
        <v>2016</v>
      </c>
      <c r="X3256" t="str">
        <f t="shared" si="252"/>
        <v>Jul-2016</v>
      </c>
      <c r="Y3256" s="17">
        <f t="shared" si="253"/>
        <v>6</v>
      </c>
      <c r="Z3256" t="str">
        <f t="shared" si="254"/>
        <v>11-20%</v>
      </c>
      <c r="AA3256" s="17">
        <f>IF(COUNTIF($B$2:B3256,B3256)=1,1,0)</f>
        <v>1</v>
      </c>
      <c r="AB3256" s="17">
        <f>IF(COUNTIF($F$2:F3256,F3256)=1,1,0)</f>
        <v>0</v>
      </c>
    </row>
    <row r="3257" spans="1:28" x14ac:dyDescent="0.2">
      <c r="A3257" s="17">
        <v>3256</v>
      </c>
      <c r="B3257" t="s">
        <v>6510</v>
      </c>
      <c r="C3257" s="18">
        <v>42559</v>
      </c>
      <c r="D3257" s="18">
        <v>42565</v>
      </c>
      <c r="E3257" t="s">
        <v>77</v>
      </c>
      <c r="F3257" t="s">
        <v>3561</v>
      </c>
      <c r="G3257" t="s">
        <v>3562</v>
      </c>
      <c r="H3257" t="s">
        <v>53</v>
      </c>
      <c r="I3257" t="s">
        <v>54</v>
      </c>
      <c r="J3257" t="s">
        <v>122</v>
      </c>
      <c r="K3257" t="s">
        <v>123</v>
      </c>
      <c r="L3257">
        <v>98105</v>
      </c>
      <c r="M3257" t="s">
        <v>71</v>
      </c>
      <c r="N3257" t="s">
        <v>4980</v>
      </c>
      <c r="O3257" t="s">
        <v>73</v>
      </c>
      <c r="P3257" t="s">
        <v>102</v>
      </c>
      <c r="Q3257" t="s">
        <v>4981</v>
      </c>
      <c r="R3257" s="19">
        <v>19.295999999999999</v>
      </c>
      <c r="S3257" s="17">
        <v>3</v>
      </c>
      <c r="T3257" s="20">
        <v>0.2</v>
      </c>
      <c r="U3257" s="19">
        <v>6.03</v>
      </c>
      <c r="V3257" s="20">
        <f t="shared" si="250"/>
        <v>0.3125</v>
      </c>
      <c r="W3257" s="17">
        <f t="shared" si="251"/>
        <v>2016</v>
      </c>
      <c r="X3257" t="str">
        <f t="shared" si="252"/>
        <v>Jul-2016</v>
      </c>
      <c r="Y3257" s="17">
        <f t="shared" si="253"/>
        <v>6</v>
      </c>
      <c r="Z3257" t="str">
        <f t="shared" si="254"/>
        <v>11-20%</v>
      </c>
      <c r="AA3257" s="17">
        <f>IF(COUNTIF($B$2:B3257,B3257)=1,1,0)</f>
        <v>0</v>
      </c>
      <c r="AB3257" s="17">
        <f>IF(COUNTIF($F$2:F3257,F3257)=1,1,0)</f>
        <v>0</v>
      </c>
    </row>
    <row r="3258" spans="1:28" x14ac:dyDescent="0.2">
      <c r="A3258" s="17">
        <v>3257</v>
      </c>
      <c r="B3258" t="s">
        <v>6511</v>
      </c>
      <c r="C3258" s="18">
        <v>42225</v>
      </c>
      <c r="D3258" s="18">
        <v>42230</v>
      </c>
      <c r="E3258" t="s">
        <v>77</v>
      </c>
      <c r="F3258" t="s">
        <v>242</v>
      </c>
      <c r="G3258" t="s">
        <v>243</v>
      </c>
      <c r="H3258" t="s">
        <v>68</v>
      </c>
      <c r="I3258" t="s">
        <v>54</v>
      </c>
      <c r="J3258" t="s">
        <v>1553</v>
      </c>
      <c r="K3258" t="s">
        <v>81</v>
      </c>
      <c r="L3258">
        <v>32216</v>
      </c>
      <c r="M3258" t="s">
        <v>57</v>
      </c>
      <c r="N3258" t="s">
        <v>2952</v>
      </c>
      <c r="O3258" t="s">
        <v>73</v>
      </c>
      <c r="P3258" t="s">
        <v>74</v>
      </c>
      <c r="Q3258" t="s">
        <v>2953</v>
      </c>
      <c r="R3258" s="19">
        <v>4.6079999999999997</v>
      </c>
      <c r="S3258" s="17">
        <v>2</v>
      </c>
      <c r="T3258" s="20">
        <v>0.2</v>
      </c>
      <c r="U3258" s="19">
        <v>1.6704000000000001</v>
      </c>
      <c r="V3258" s="20">
        <f t="shared" si="250"/>
        <v>0.36250000000000004</v>
      </c>
      <c r="W3258" s="17">
        <f t="shared" si="251"/>
        <v>2015</v>
      </c>
      <c r="X3258" t="str">
        <f t="shared" si="252"/>
        <v>Aug-2015</v>
      </c>
      <c r="Y3258" s="17">
        <f t="shared" si="253"/>
        <v>5</v>
      </c>
      <c r="Z3258" t="str">
        <f t="shared" si="254"/>
        <v>11-20%</v>
      </c>
      <c r="AA3258" s="17">
        <f>IF(COUNTIF($B$2:B3258,B3258)=1,1,0)</f>
        <v>1</v>
      </c>
      <c r="AB3258" s="17">
        <f>IF(COUNTIF($F$2:F3258,F3258)=1,1,0)</f>
        <v>0</v>
      </c>
    </row>
    <row r="3259" spans="1:28" x14ac:dyDescent="0.2">
      <c r="A3259" s="17">
        <v>3258</v>
      </c>
      <c r="B3259" t="s">
        <v>6512</v>
      </c>
      <c r="C3259" s="18">
        <v>42713</v>
      </c>
      <c r="D3259" s="18">
        <v>42718</v>
      </c>
      <c r="E3259" t="s">
        <v>50</v>
      </c>
      <c r="F3259" t="s">
        <v>3892</v>
      </c>
      <c r="G3259" t="s">
        <v>3893</v>
      </c>
      <c r="H3259" t="s">
        <v>68</v>
      </c>
      <c r="I3259" t="s">
        <v>54</v>
      </c>
      <c r="J3259" t="s">
        <v>640</v>
      </c>
      <c r="K3259" t="s">
        <v>362</v>
      </c>
      <c r="L3259">
        <v>37064</v>
      </c>
      <c r="M3259" t="s">
        <v>57</v>
      </c>
      <c r="N3259" t="s">
        <v>3842</v>
      </c>
      <c r="O3259" t="s">
        <v>59</v>
      </c>
      <c r="P3259" t="s">
        <v>83</v>
      </c>
      <c r="Q3259" t="s">
        <v>3843</v>
      </c>
      <c r="R3259" s="19">
        <v>79.974000000000004</v>
      </c>
      <c r="S3259" s="17">
        <v>3</v>
      </c>
      <c r="T3259" s="20">
        <v>0.4</v>
      </c>
      <c r="U3259" s="19">
        <v>-29.323799999999999</v>
      </c>
      <c r="V3259" s="20">
        <f t="shared" si="250"/>
        <v>-0.36666666666666664</v>
      </c>
      <c r="W3259" s="17">
        <f t="shared" si="251"/>
        <v>2016</v>
      </c>
      <c r="X3259" t="str">
        <f t="shared" si="252"/>
        <v>Dec-2016</v>
      </c>
      <c r="Y3259" s="17">
        <f t="shared" si="253"/>
        <v>5</v>
      </c>
      <c r="Z3259" t="str">
        <f t="shared" si="254"/>
        <v>31-40%</v>
      </c>
      <c r="AA3259" s="17">
        <f>IF(COUNTIF($B$2:B3259,B3259)=1,1,0)</f>
        <v>1</v>
      </c>
      <c r="AB3259" s="17">
        <f>IF(COUNTIF($F$2:F3259,F3259)=1,1,0)</f>
        <v>0</v>
      </c>
    </row>
    <row r="3260" spans="1:28" x14ac:dyDescent="0.2">
      <c r="A3260" s="17">
        <v>3259</v>
      </c>
      <c r="B3260" t="s">
        <v>6512</v>
      </c>
      <c r="C3260" s="18">
        <v>42713</v>
      </c>
      <c r="D3260" s="18">
        <v>42718</v>
      </c>
      <c r="E3260" t="s">
        <v>50</v>
      </c>
      <c r="F3260" t="s">
        <v>3892</v>
      </c>
      <c r="G3260" t="s">
        <v>3893</v>
      </c>
      <c r="H3260" t="s">
        <v>68</v>
      </c>
      <c r="I3260" t="s">
        <v>54</v>
      </c>
      <c r="J3260" t="s">
        <v>640</v>
      </c>
      <c r="K3260" t="s">
        <v>362</v>
      </c>
      <c r="L3260">
        <v>37064</v>
      </c>
      <c r="M3260" t="s">
        <v>57</v>
      </c>
      <c r="N3260" t="s">
        <v>2743</v>
      </c>
      <c r="O3260" t="s">
        <v>73</v>
      </c>
      <c r="P3260" t="s">
        <v>102</v>
      </c>
      <c r="Q3260" t="s">
        <v>2744</v>
      </c>
      <c r="R3260" s="19">
        <v>2.9460000000000002</v>
      </c>
      <c r="S3260" s="17">
        <v>2</v>
      </c>
      <c r="T3260" s="20">
        <v>0.7</v>
      </c>
      <c r="U3260" s="19">
        <v>-2.0621999999999998</v>
      </c>
      <c r="V3260" s="20">
        <f t="shared" si="250"/>
        <v>-0.69999999999999984</v>
      </c>
      <c r="W3260" s="17">
        <f t="shared" si="251"/>
        <v>2016</v>
      </c>
      <c r="X3260" t="str">
        <f t="shared" si="252"/>
        <v>Dec-2016</v>
      </c>
      <c r="Y3260" s="17">
        <f t="shared" si="253"/>
        <v>5</v>
      </c>
      <c r="Z3260" t="str">
        <f t="shared" si="254"/>
        <v>Over 50%</v>
      </c>
      <c r="AA3260" s="17">
        <f>IF(COUNTIF($B$2:B3260,B3260)=1,1,0)</f>
        <v>0</v>
      </c>
      <c r="AB3260" s="17">
        <f>IF(COUNTIF($F$2:F3260,F3260)=1,1,0)</f>
        <v>0</v>
      </c>
    </row>
    <row r="3261" spans="1:28" x14ac:dyDescent="0.2">
      <c r="A3261" s="17">
        <v>3260</v>
      </c>
      <c r="B3261" t="s">
        <v>6513</v>
      </c>
      <c r="C3261" s="18">
        <v>42687</v>
      </c>
      <c r="D3261" s="18">
        <v>42691</v>
      </c>
      <c r="E3261" t="s">
        <v>77</v>
      </c>
      <c r="F3261" t="s">
        <v>6514</v>
      </c>
      <c r="G3261" t="s">
        <v>6515</v>
      </c>
      <c r="H3261" t="s">
        <v>129</v>
      </c>
      <c r="I3261" t="s">
        <v>54</v>
      </c>
      <c r="J3261" t="s">
        <v>6127</v>
      </c>
      <c r="K3261" t="s">
        <v>238</v>
      </c>
      <c r="L3261">
        <v>60035</v>
      </c>
      <c r="M3261" t="s">
        <v>132</v>
      </c>
      <c r="N3261" t="s">
        <v>1808</v>
      </c>
      <c r="O3261" t="s">
        <v>73</v>
      </c>
      <c r="P3261" t="s">
        <v>102</v>
      </c>
      <c r="Q3261" t="s">
        <v>1809</v>
      </c>
      <c r="R3261" s="19">
        <v>3.1360000000000001</v>
      </c>
      <c r="S3261" s="17">
        <v>2</v>
      </c>
      <c r="T3261" s="20">
        <v>0.8</v>
      </c>
      <c r="U3261" s="19">
        <v>-4.7039999999999997</v>
      </c>
      <c r="V3261" s="20">
        <f t="shared" si="250"/>
        <v>-1.4999999999999998</v>
      </c>
      <c r="W3261" s="17">
        <f t="shared" si="251"/>
        <v>2016</v>
      </c>
      <c r="X3261" t="str">
        <f t="shared" si="252"/>
        <v>Nov-2016</v>
      </c>
      <c r="Y3261" s="17">
        <f t="shared" si="253"/>
        <v>4</v>
      </c>
      <c r="Z3261" t="str">
        <f t="shared" si="254"/>
        <v>Over 50%</v>
      </c>
      <c r="AA3261" s="17">
        <f>IF(COUNTIF($B$2:B3261,B3261)=1,1,0)</f>
        <v>1</v>
      </c>
      <c r="AB3261" s="17">
        <f>IF(COUNTIF($F$2:F3261,F3261)=1,1,0)</f>
        <v>1</v>
      </c>
    </row>
    <row r="3262" spans="1:28" x14ac:dyDescent="0.2">
      <c r="A3262" s="17">
        <v>3261</v>
      </c>
      <c r="B3262" t="s">
        <v>6516</v>
      </c>
      <c r="C3262" s="18">
        <v>41957</v>
      </c>
      <c r="D3262" s="18">
        <v>41958</v>
      </c>
      <c r="E3262" t="s">
        <v>215</v>
      </c>
      <c r="F3262" t="s">
        <v>6517</v>
      </c>
      <c r="G3262" t="s">
        <v>6518</v>
      </c>
      <c r="H3262" t="s">
        <v>68</v>
      </c>
      <c r="I3262" t="s">
        <v>54</v>
      </c>
      <c r="J3262" t="s">
        <v>630</v>
      </c>
      <c r="K3262" t="s">
        <v>131</v>
      </c>
      <c r="L3262">
        <v>77506</v>
      </c>
      <c r="M3262" t="s">
        <v>132</v>
      </c>
      <c r="N3262" t="s">
        <v>6519</v>
      </c>
      <c r="O3262" t="s">
        <v>73</v>
      </c>
      <c r="P3262" t="s">
        <v>117</v>
      </c>
      <c r="Q3262" t="s">
        <v>6520</v>
      </c>
      <c r="R3262" s="19">
        <v>20.736000000000001</v>
      </c>
      <c r="S3262" s="17">
        <v>4</v>
      </c>
      <c r="T3262" s="20">
        <v>0.2</v>
      </c>
      <c r="U3262" s="19">
        <v>7.2576000000000001</v>
      </c>
      <c r="V3262" s="20">
        <f t="shared" si="250"/>
        <v>0.35</v>
      </c>
      <c r="W3262" s="17">
        <f t="shared" si="251"/>
        <v>2014</v>
      </c>
      <c r="X3262" t="str">
        <f t="shared" si="252"/>
        <v>Nov-2014</v>
      </c>
      <c r="Y3262" s="17">
        <f t="shared" si="253"/>
        <v>1</v>
      </c>
      <c r="Z3262" t="str">
        <f t="shared" si="254"/>
        <v>11-20%</v>
      </c>
      <c r="AA3262" s="17">
        <f>IF(COUNTIF($B$2:B3262,B3262)=1,1,0)</f>
        <v>1</v>
      </c>
      <c r="AB3262" s="17">
        <f>IF(COUNTIF($F$2:F3262,F3262)=1,1,0)</f>
        <v>1</v>
      </c>
    </row>
    <row r="3263" spans="1:28" x14ac:dyDescent="0.2">
      <c r="A3263" s="17">
        <v>3262</v>
      </c>
      <c r="B3263" t="s">
        <v>6521</v>
      </c>
      <c r="C3263" s="18">
        <v>41960</v>
      </c>
      <c r="D3263" s="18">
        <v>41962</v>
      </c>
      <c r="E3263" t="s">
        <v>215</v>
      </c>
      <c r="F3263" t="s">
        <v>1173</v>
      </c>
      <c r="G3263" t="s">
        <v>1174</v>
      </c>
      <c r="H3263" t="s">
        <v>68</v>
      </c>
      <c r="I3263" t="s">
        <v>54</v>
      </c>
      <c r="J3263" t="s">
        <v>154</v>
      </c>
      <c r="K3263" t="s">
        <v>70</v>
      </c>
      <c r="L3263">
        <v>94109</v>
      </c>
      <c r="M3263" t="s">
        <v>71</v>
      </c>
      <c r="N3263" t="s">
        <v>3791</v>
      </c>
      <c r="O3263" t="s">
        <v>98</v>
      </c>
      <c r="P3263" t="s">
        <v>188</v>
      </c>
      <c r="Q3263" t="s">
        <v>3792</v>
      </c>
      <c r="R3263" s="19">
        <v>99.98</v>
      </c>
      <c r="S3263" s="17">
        <v>2</v>
      </c>
      <c r="T3263" s="20">
        <v>0</v>
      </c>
      <c r="U3263" s="19">
        <v>7.9984000000000002</v>
      </c>
      <c r="V3263" s="20">
        <f t="shared" si="250"/>
        <v>0.08</v>
      </c>
      <c r="W3263" s="17">
        <f t="shared" si="251"/>
        <v>2014</v>
      </c>
      <c r="X3263" t="str">
        <f t="shared" si="252"/>
        <v>Nov-2014</v>
      </c>
      <c r="Y3263" s="17">
        <f t="shared" si="253"/>
        <v>2</v>
      </c>
      <c r="Z3263" t="str">
        <f t="shared" si="254"/>
        <v>0% (No Discount)</v>
      </c>
      <c r="AA3263" s="17">
        <f>IF(COUNTIF($B$2:B3263,B3263)=1,1,0)</f>
        <v>1</v>
      </c>
      <c r="AB3263" s="17">
        <f>IF(COUNTIF($F$2:F3263,F3263)=1,1,0)</f>
        <v>0</v>
      </c>
    </row>
    <row r="3264" spans="1:28" x14ac:dyDescent="0.2">
      <c r="A3264" s="17">
        <v>3263</v>
      </c>
      <c r="B3264" t="s">
        <v>6521</v>
      </c>
      <c r="C3264" s="18">
        <v>41960</v>
      </c>
      <c r="D3264" s="18">
        <v>41962</v>
      </c>
      <c r="E3264" t="s">
        <v>215</v>
      </c>
      <c r="F3264" t="s">
        <v>1173</v>
      </c>
      <c r="G3264" t="s">
        <v>1174</v>
      </c>
      <c r="H3264" t="s">
        <v>68</v>
      </c>
      <c r="I3264" t="s">
        <v>54</v>
      </c>
      <c r="J3264" t="s">
        <v>154</v>
      </c>
      <c r="K3264" t="s">
        <v>70</v>
      </c>
      <c r="L3264">
        <v>94109</v>
      </c>
      <c r="M3264" t="s">
        <v>71</v>
      </c>
      <c r="N3264" t="s">
        <v>2592</v>
      </c>
      <c r="O3264" t="s">
        <v>73</v>
      </c>
      <c r="P3264" t="s">
        <v>117</v>
      </c>
      <c r="Q3264" t="s">
        <v>2593</v>
      </c>
      <c r="R3264" s="19">
        <v>733.95</v>
      </c>
      <c r="S3264" s="17">
        <v>7</v>
      </c>
      <c r="T3264" s="20">
        <v>0</v>
      </c>
      <c r="U3264" s="19">
        <v>352.29599999999999</v>
      </c>
      <c r="V3264" s="20">
        <f t="shared" si="250"/>
        <v>0.48</v>
      </c>
      <c r="W3264" s="17">
        <f t="shared" si="251"/>
        <v>2014</v>
      </c>
      <c r="X3264" t="str">
        <f t="shared" si="252"/>
        <v>Nov-2014</v>
      </c>
      <c r="Y3264" s="17">
        <f t="shared" si="253"/>
        <v>2</v>
      </c>
      <c r="Z3264" t="str">
        <f t="shared" si="254"/>
        <v>0% (No Discount)</v>
      </c>
      <c r="AA3264" s="17">
        <f>IF(COUNTIF($B$2:B3264,B3264)=1,1,0)</f>
        <v>0</v>
      </c>
      <c r="AB3264" s="17">
        <f>IF(COUNTIF($F$2:F3264,F3264)=1,1,0)</f>
        <v>0</v>
      </c>
    </row>
    <row r="3265" spans="1:28" x14ac:dyDescent="0.2">
      <c r="A3265" s="17">
        <v>3264</v>
      </c>
      <c r="B3265" t="s">
        <v>6521</v>
      </c>
      <c r="C3265" s="18">
        <v>41960</v>
      </c>
      <c r="D3265" s="18">
        <v>41962</v>
      </c>
      <c r="E3265" t="s">
        <v>215</v>
      </c>
      <c r="F3265" t="s">
        <v>1173</v>
      </c>
      <c r="G3265" t="s">
        <v>1174</v>
      </c>
      <c r="H3265" t="s">
        <v>68</v>
      </c>
      <c r="I3265" t="s">
        <v>54</v>
      </c>
      <c r="J3265" t="s">
        <v>154</v>
      </c>
      <c r="K3265" t="s">
        <v>70</v>
      </c>
      <c r="L3265">
        <v>94109</v>
      </c>
      <c r="M3265" t="s">
        <v>71</v>
      </c>
      <c r="N3265" t="s">
        <v>5979</v>
      </c>
      <c r="O3265" t="s">
        <v>73</v>
      </c>
      <c r="P3265" t="s">
        <v>105</v>
      </c>
      <c r="Q3265" t="s">
        <v>5980</v>
      </c>
      <c r="R3265" s="19">
        <v>241.44</v>
      </c>
      <c r="S3265" s="17">
        <v>3</v>
      </c>
      <c r="T3265" s="20">
        <v>0</v>
      </c>
      <c r="U3265" s="19">
        <v>72.432000000000002</v>
      </c>
      <c r="V3265" s="20">
        <f t="shared" si="250"/>
        <v>0.3</v>
      </c>
      <c r="W3265" s="17">
        <f t="shared" si="251"/>
        <v>2014</v>
      </c>
      <c r="X3265" t="str">
        <f t="shared" si="252"/>
        <v>Nov-2014</v>
      </c>
      <c r="Y3265" s="17">
        <f t="shared" si="253"/>
        <v>2</v>
      </c>
      <c r="Z3265" t="str">
        <f t="shared" si="254"/>
        <v>0% (No Discount)</v>
      </c>
      <c r="AA3265" s="17">
        <f>IF(COUNTIF($B$2:B3265,B3265)=1,1,0)</f>
        <v>0</v>
      </c>
      <c r="AB3265" s="17">
        <f>IF(COUNTIF($F$2:F3265,F3265)=1,1,0)</f>
        <v>0</v>
      </c>
    </row>
    <row r="3266" spans="1:28" x14ac:dyDescent="0.2">
      <c r="A3266" s="17">
        <v>3265</v>
      </c>
      <c r="B3266" t="s">
        <v>6522</v>
      </c>
      <c r="C3266" s="18">
        <v>42433</v>
      </c>
      <c r="D3266" s="18">
        <v>42437</v>
      </c>
      <c r="E3266" t="s">
        <v>50</v>
      </c>
      <c r="F3266" t="s">
        <v>5080</v>
      </c>
      <c r="G3266" t="s">
        <v>5081</v>
      </c>
      <c r="H3266" t="s">
        <v>68</v>
      </c>
      <c r="I3266" t="s">
        <v>54</v>
      </c>
      <c r="J3266" t="s">
        <v>1450</v>
      </c>
      <c r="K3266" t="s">
        <v>81</v>
      </c>
      <c r="L3266">
        <v>33180</v>
      </c>
      <c r="M3266" t="s">
        <v>57</v>
      </c>
      <c r="N3266" t="s">
        <v>4175</v>
      </c>
      <c r="O3266" t="s">
        <v>73</v>
      </c>
      <c r="P3266" t="s">
        <v>74</v>
      </c>
      <c r="Q3266" t="s">
        <v>4176</v>
      </c>
      <c r="R3266" s="19">
        <v>10.08</v>
      </c>
      <c r="S3266" s="17">
        <v>4</v>
      </c>
      <c r="T3266" s="20">
        <v>0.2</v>
      </c>
      <c r="U3266" s="19">
        <v>3.528</v>
      </c>
      <c r="V3266" s="20">
        <f t="shared" ref="V3266:V3329" si="255">IFERROR(U3266/R3266,0)</f>
        <v>0.35</v>
      </c>
      <c r="W3266" s="17">
        <f t="shared" ref="W3266:W3329" si="256">YEAR(C3266)</f>
        <v>2016</v>
      </c>
      <c r="X3266" t="str">
        <f t="shared" ref="X3266:X3329" si="257">TEXT(C3266,"mmm-yyyy")</f>
        <v>Mar-2016</v>
      </c>
      <c r="Y3266" s="17">
        <f t="shared" ref="Y3266:Y3329" si="258">D3266-C3266</f>
        <v>4</v>
      </c>
      <c r="Z3266" t="str">
        <f t="shared" ref="Z3266:Z3329" si="259">IF(T3266=0,"0% (No Discount)",IF(T3266&lt;=0.1,"1-10%",IF(T3266&lt;=0.2,"11-20%",IF(T3266&lt;=0.3,"21-30%",IF(T3266&lt;=0.4,"31-40%",IF(T3266&lt;=0.5,"41-50%","Over 50%"))))))</f>
        <v>11-20%</v>
      </c>
      <c r="AA3266" s="17">
        <f>IF(COUNTIF($B$2:B3266,B3266)=1,1,0)</f>
        <v>1</v>
      </c>
      <c r="AB3266" s="17">
        <f>IF(COUNTIF($F$2:F3266,F3266)=1,1,0)</f>
        <v>0</v>
      </c>
    </row>
    <row r="3267" spans="1:28" x14ac:dyDescent="0.2">
      <c r="A3267" s="17">
        <v>3266</v>
      </c>
      <c r="B3267" t="s">
        <v>6523</v>
      </c>
      <c r="C3267" s="18">
        <v>41923</v>
      </c>
      <c r="D3267" s="18">
        <v>41927</v>
      </c>
      <c r="E3267" t="s">
        <v>77</v>
      </c>
      <c r="F3267" t="s">
        <v>4572</v>
      </c>
      <c r="G3267" t="s">
        <v>4573</v>
      </c>
      <c r="H3267" t="s">
        <v>53</v>
      </c>
      <c r="I3267" t="s">
        <v>54</v>
      </c>
      <c r="J3267" t="s">
        <v>173</v>
      </c>
      <c r="K3267" t="s">
        <v>174</v>
      </c>
      <c r="L3267">
        <v>19120</v>
      </c>
      <c r="M3267" t="s">
        <v>175</v>
      </c>
      <c r="N3267" t="s">
        <v>2829</v>
      </c>
      <c r="O3267" t="s">
        <v>73</v>
      </c>
      <c r="P3267" t="s">
        <v>86</v>
      </c>
      <c r="Q3267" t="s">
        <v>2830</v>
      </c>
      <c r="R3267" s="19">
        <v>281.904</v>
      </c>
      <c r="S3267" s="17">
        <v>2</v>
      </c>
      <c r="T3267" s="20">
        <v>0.2</v>
      </c>
      <c r="U3267" s="19">
        <v>10.571400000000001</v>
      </c>
      <c r="V3267" s="20">
        <f t="shared" si="255"/>
        <v>3.7500000000000006E-2</v>
      </c>
      <c r="W3267" s="17">
        <f t="shared" si="256"/>
        <v>2014</v>
      </c>
      <c r="X3267" t="str">
        <f t="shared" si="257"/>
        <v>Oct-2014</v>
      </c>
      <c r="Y3267" s="17">
        <f t="shared" si="258"/>
        <v>4</v>
      </c>
      <c r="Z3267" t="str">
        <f t="shared" si="259"/>
        <v>11-20%</v>
      </c>
      <c r="AA3267" s="17">
        <f>IF(COUNTIF($B$2:B3267,B3267)=1,1,0)</f>
        <v>1</v>
      </c>
      <c r="AB3267" s="17">
        <f>IF(COUNTIF($F$2:F3267,F3267)=1,1,0)</f>
        <v>0</v>
      </c>
    </row>
    <row r="3268" spans="1:28" x14ac:dyDescent="0.2">
      <c r="A3268" s="17">
        <v>3267</v>
      </c>
      <c r="B3268" t="s">
        <v>6523</v>
      </c>
      <c r="C3268" s="18">
        <v>41923</v>
      </c>
      <c r="D3268" s="18">
        <v>41927</v>
      </c>
      <c r="E3268" t="s">
        <v>77</v>
      </c>
      <c r="F3268" t="s">
        <v>4572</v>
      </c>
      <c r="G3268" t="s">
        <v>4573</v>
      </c>
      <c r="H3268" t="s">
        <v>53</v>
      </c>
      <c r="I3268" t="s">
        <v>54</v>
      </c>
      <c r="J3268" t="s">
        <v>173</v>
      </c>
      <c r="K3268" t="s">
        <v>174</v>
      </c>
      <c r="L3268">
        <v>19120</v>
      </c>
      <c r="M3268" t="s">
        <v>175</v>
      </c>
      <c r="N3268" t="s">
        <v>2190</v>
      </c>
      <c r="O3268" t="s">
        <v>73</v>
      </c>
      <c r="P3268" t="s">
        <v>200</v>
      </c>
      <c r="Q3268" t="s">
        <v>2191</v>
      </c>
      <c r="R3268" s="19">
        <v>201.43199999999999</v>
      </c>
      <c r="S3268" s="17">
        <v>3</v>
      </c>
      <c r="T3268" s="20">
        <v>0.2</v>
      </c>
      <c r="U3268" s="19">
        <v>67.9833</v>
      </c>
      <c r="V3268" s="20">
        <f t="shared" si="255"/>
        <v>0.33750000000000002</v>
      </c>
      <c r="W3268" s="17">
        <f t="shared" si="256"/>
        <v>2014</v>
      </c>
      <c r="X3268" t="str">
        <f t="shared" si="257"/>
        <v>Oct-2014</v>
      </c>
      <c r="Y3268" s="17">
        <f t="shared" si="258"/>
        <v>4</v>
      </c>
      <c r="Z3268" t="str">
        <f t="shared" si="259"/>
        <v>11-20%</v>
      </c>
      <c r="AA3268" s="17">
        <f>IF(COUNTIF($B$2:B3268,B3268)=1,1,0)</f>
        <v>0</v>
      </c>
      <c r="AB3268" s="17">
        <f>IF(COUNTIF($F$2:F3268,F3268)=1,1,0)</f>
        <v>0</v>
      </c>
    </row>
    <row r="3269" spans="1:28" x14ac:dyDescent="0.2">
      <c r="A3269" s="17">
        <v>3268</v>
      </c>
      <c r="B3269" t="s">
        <v>6524</v>
      </c>
      <c r="C3269" s="18">
        <v>41781</v>
      </c>
      <c r="D3269" s="18">
        <v>41788</v>
      </c>
      <c r="E3269" t="s">
        <v>77</v>
      </c>
      <c r="F3269" t="s">
        <v>6525</v>
      </c>
      <c r="G3269" t="s">
        <v>6526</v>
      </c>
      <c r="H3269" t="s">
        <v>53</v>
      </c>
      <c r="I3269" t="s">
        <v>54</v>
      </c>
      <c r="J3269" t="s">
        <v>384</v>
      </c>
      <c r="K3269" t="s">
        <v>385</v>
      </c>
      <c r="L3269">
        <v>35601</v>
      </c>
      <c r="M3269" t="s">
        <v>57</v>
      </c>
      <c r="N3269" t="s">
        <v>2779</v>
      </c>
      <c r="O3269" t="s">
        <v>98</v>
      </c>
      <c r="P3269" t="s">
        <v>99</v>
      </c>
      <c r="Q3269" t="s">
        <v>2780</v>
      </c>
      <c r="R3269" s="19">
        <v>135.97999999999999</v>
      </c>
      <c r="S3269" s="17">
        <v>2</v>
      </c>
      <c r="T3269" s="20">
        <v>0</v>
      </c>
      <c r="U3269" s="19">
        <v>33.994999999999997</v>
      </c>
      <c r="V3269" s="20">
        <f t="shared" si="255"/>
        <v>0.25</v>
      </c>
      <c r="W3269" s="17">
        <f t="shared" si="256"/>
        <v>2014</v>
      </c>
      <c r="X3269" t="str">
        <f t="shared" si="257"/>
        <v>May-2014</v>
      </c>
      <c r="Y3269" s="17">
        <f t="shared" si="258"/>
        <v>7</v>
      </c>
      <c r="Z3269" t="str">
        <f t="shared" si="259"/>
        <v>0% (No Discount)</v>
      </c>
      <c r="AA3269" s="17">
        <f>IF(COUNTIF($B$2:B3269,B3269)=1,1,0)</f>
        <v>1</v>
      </c>
      <c r="AB3269" s="17">
        <f>IF(COUNTIF($F$2:F3269,F3269)=1,1,0)</f>
        <v>1</v>
      </c>
    </row>
    <row r="3270" spans="1:28" x14ac:dyDescent="0.2">
      <c r="A3270" s="17">
        <v>3269</v>
      </c>
      <c r="B3270" t="s">
        <v>6524</v>
      </c>
      <c r="C3270" s="18">
        <v>41781</v>
      </c>
      <c r="D3270" s="18">
        <v>41788</v>
      </c>
      <c r="E3270" t="s">
        <v>77</v>
      </c>
      <c r="F3270" t="s">
        <v>6525</v>
      </c>
      <c r="G3270" t="s">
        <v>6526</v>
      </c>
      <c r="H3270" t="s">
        <v>53</v>
      </c>
      <c r="I3270" t="s">
        <v>54</v>
      </c>
      <c r="J3270" t="s">
        <v>384</v>
      </c>
      <c r="K3270" t="s">
        <v>385</v>
      </c>
      <c r="L3270">
        <v>35601</v>
      </c>
      <c r="M3270" t="s">
        <v>57</v>
      </c>
      <c r="N3270" t="s">
        <v>6527</v>
      </c>
      <c r="O3270" t="s">
        <v>98</v>
      </c>
      <c r="P3270" t="s">
        <v>99</v>
      </c>
      <c r="Q3270" t="s">
        <v>6528</v>
      </c>
      <c r="R3270" s="19">
        <v>44.95</v>
      </c>
      <c r="S3270" s="17">
        <v>1</v>
      </c>
      <c r="T3270" s="20">
        <v>0</v>
      </c>
      <c r="U3270" s="19">
        <v>12.586</v>
      </c>
      <c r="V3270" s="20">
        <f t="shared" si="255"/>
        <v>0.27999999999999997</v>
      </c>
      <c r="W3270" s="17">
        <f t="shared" si="256"/>
        <v>2014</v>
      </c>
      <c r="X3270" t="str">
        <f t="shared" si="257"/>
        <v>May-2014</v>
      </c>
      <c r="Y3270" s="17">
        <f t="shared" si="258"/>
        <v>7</v>
      </c>
      <c r="Z3270" t="str">
        <f t="shared" si="259"/>
        <v>0% (No Discount)</v>
      </c>
      <c r="AA3270" s="17">
        <f>IF(COUNTIF($B$2:B3270,B3270)=1,1,0)</f>
        <v>0</v>
      </c>
      <c r="AB3270" s="17">
        <f>IF(COUNTIF($F$2:F3270,F3270)=1,1,0)</f>
        <v>0</v>
      </c>
    </row>
    <row r="3271" spans="1:28" x14ac:dyDescent="0.2">
      <c r="A3271" s="17">
        <v>3270</v>
      </c>
      <c r="B3271" t="s">
        <v>6529</v>
      </c>
      <c r="C3271" s="18">
        <v>41835</v>
      </c>
      <c r="D3271" s="18">
        <v>41839</v>
      </c>
      <c r="E3271" t="s">
        <v>77</v>
      </c>
      <c r="F3271" t="s">
        <v>876</v>
      </c>
      <c r="G3271" t="s">
        <v>877</v>
      </c>
      <c r="H3271" t="s">
        <v>68</v>
      </c>
      <c r="I3271" t="s">
        <v>54</v>
      </c>
      <c r="J3271" t="s">
        <v>5360</v>
      </c>
      <c r="K3271" t="s">
        <v>5361</v>
      </c>
      <c r="L3271">
        <v>57103</v>
      </c>
      <c r="M3271" t="s">
        <v>132</v>
      </c>
      <c r="N3271" t="s">
        <v>5966</v>
      </c>
      <c r="O3271" t="s">
        <v>98</v>
      </c>
      <c r="P3271" t="s">
        <v>188</v>
      </c>
      <c r="Q3271" t="s">
        <v>5967</v>
      </c>
      <c r="R3271" s="19">
        <v>2.97</v>
      </c>
      <c r="S3271" s="17">
        <v>3</v>
      </c>
      <c r="T3271" s="20">
        <v>0</v>
      </c>
      <c r="U3271" s="19">
        <v>1.3068</v>
      </c>
      <c r="V3271" s="20">
        <f t="shared" si="255"/>
        <v>0.43999999999999995</v>
      </c>
      <c r="W3271" s="17">
        <f t="shared" si="256"/>
        <v>2014</v>
      </c>
      <c r="X3271" t="str">
        <f t="shared" si="257"/>
        <v>Jul-2014</v>
      </c>
      <c r="Y3271" s="17">
        <f t="shared" si="258"/>
        <v>4</v>
      </c>
      <c r="Z3271" t="str">
        <f t="shared" si="259"/>
        <v>0% (No Discount)</v>
      </c>
      <c r="AA3271" s="17">
        <f>IF(COUNTIF($B$2:B3271,B3271)=1,1,0)</f>
        <v>1</v>
      </c>
      <c r="AB3271" s="17">
        <f>IF(COUNTIF($F$2:F3271,F3271)=1,1,0)</f>
        <v>0</v>
      </c>
    </row>
    <row r="3272" spans="1:28" x14ac:dyDescent="0.2">
      <c r="A3272" s="17">
        <v>3271</v>
      </c>
      <c r="B3272" t="s">
        <v>6529</v>
      </c>
      <c r="C3272" s="18">
        <v>41835</v>
      </c>
      <c r="D3272" s="18">
        <v>41839</v>
      </c>
      <c r="E3272" t="s">
        <v>77</v>
      </c>
      <c r="F3272" t="s">
        <v>876</v>
      </c>
      <c r="G3272" t="s">
        <v>877</v>
      </c>
      <c r="H3272" t="s">
        <v>68</v>
      </c>
      <c r="I3272" t="s">
        <v>54</v>
      </c>
      <c r="J3272" t="s">
        <v>5360</v>
      </c>
      <c r="K3272" t="s">
        <v>5361</v>
      </c>
      <c r="L3272">
        <v>57103</v>
      </c>
      <c r="M3272" t="s">
        <v>132</v>
      </c>
      <c r="N3272" t="s">
        <v>295</v>
      </c>
      <c r="O3272" t="s">
        <v>73</v>
      </c>
      <c r="P3272" t="s">
        <v>296</v>
      </c>
      <c r="Q3272" t="s">
        <v>297</v>
      </c>
      <c r="R3272" s="19">
        <v>6.54</v>
      </c>
      <c r="S3272" s="17">
        <v>3</v>
      </c>
      <c r="T3272" s="20">
        <v>0</v>
      </c>
      <c r="U3272" s="19">
        <v>2.6814</v>
      </c>
      <c r="V3272" s="20">
        <f t="shared" si="255"/>
        <v>0.41</v>
      </c>
      <c r="W3272" s="17">
        <f t="shared" si="256"/>
        <v>2014</v>
      </c>
      <c r="X3272" t="str">
        <f t="shared" si="257"/>
        <v>Jul-2014</v>
      </c>
      <c r="Y3272" s="17">
        <f t="shared" si="258"/>
        <v>4</v>
      </c>
      <c r="Z3272" t="str">
        <f t="shared" si="259"/>
        <v>0% (No Discount)</v>
      </c>
      <c r="AA3272" s="17">
        <f>IF(COUNTIF($B$2:B3272,B3272)=1,1,0)</f>
        <v>0</v>
      </c>
      <c r="AB3272" s="17">
        <f>IF(COUNTIF($F$2:F3272,F3272)=1,1,0)</f>
        <v>0</v>
      </c>
    </row>
    <row r="3273" spans="1:28" x14ac:dyDescent="0.2">
      <c r="A3273" s="17">
        <v>3272</v>
      </c>
      <c r="B3273" t="s">
        <v>6530</v>
      </c>
      <c r="C3273" s="18">
        <v>42365</v>
      </c>
      <c r="D3273" s="18">
        <v>42367</v>
      </c>
      <c r="E3273" t="s">
        <v>50</v>
      </c>
      <c r="F3273" t="s">
        <v>5750</v>
      </c>
      <c r="G3273" t="s">
        <v>5751</v>
      </c>
      <c r="H3273" t="s">
        <v>68</v>
      </c>
      <c r="I3273" t="s">
        <v>54</v>
      </c>
      <c r="J3273" t="s">
        <v>6531</v>
      </c>
      <c r="K3273" t="s">
        <v>70</v>
      </c>
      <c r="L3273">
        <v>93277</v>
      </c>
      <c r="M3273" t="s">
        <v>71</v>
      </c>
      <c r="N3273" t="s">
        <v>5966</v>
      </c>
      <c r="O3273" t="s">
        <v>98</v>
      </c>
      <c r="P3273" t="s">
        <v>188</v>
      </c>
      <c r="Q3273" t="s">
        <v>5967</v>
      </c>
      <c r="R3273" s="19">
        <v>7.92</v>
      </c>
      <c r="S3273" s="17">
        <v>8</v>
      </c>
      <c r="T3273" s="20">
        <v>0</v>
      </c>
      <c r="U3273" s="19">
        <v>3.4847999999999999</v>
      </c>
      <c r="V3273" s="20">
        <f t="shared" si="255"/>
        <v>0.44</v>
      </c>
      <c r="W3273" s="17">
        <f t="shared" si="256"/>
        <v>2015</v>
      </c>
      <c r="X3273" t="str">
        <f t="shared" si="257"/>
        <v>Dec-2015</v>
      </c>
      <c r="Y3273" s="17">
        <f t="shared" si="258"/>
        <v>2</v>
      </c>
      <c r="Z3273" t="str">
        <f t="shared" si="259"/>
        <v>0% (No Discount)</v>
      </c>
      <c r="AA3273" s="17">
        <f>IF(COUNTIF($B$2:B3273,B3273)=1,1,0)</f>
        <v>1</v>
      </c>
      <c r="AB3273" s="17">
        <f>IF(COUNTIF($F$2:F3273,F3273)=1,1,0)</f>
        <v>0</v>
      </c>
    </row>
    <row r="3274" spans="1:28" x14ac:dyDescent="0.2">
      <c r="A3274" s="17">
        <v>3273</v>
      </c>
      <c r="B3274" t="s">
        <v>6532</v>
      </c>
      <c r="C3274" s="18">
        <v>42044</v>
      </c>
      <c r="D3274" s="18">
        <v>42051</v>
      </c>
      <c r="E3274" t="s">
        <v>77</v>
      </c>
      <c r="F3274" t="s">
        <v>6496</v>
      </c>
      <c r="G3274" t="s">
        <v>6497</v>
      </c>
      <c r="H3274" t="s">
        <v>53</v>
      </c>
      <c r="I3274" t="s">
        <v>54</v>
      </c>
      <c r="J3274" t="s">
        <v>69</v>
      </c>
      <c r="K3274" t="s">
        <v>70</v>
      </c>
      <c r="L3274">
        <v>90049</v>
      </c>
      <c r="M3274" t="s">
        <v>71</v>
      </c>
      <c r="N3274" t="s">
        <v>176</v>
      </c>
      <c r="O3274" t="s">
        <v>59</v>
      </c>
      <c r="P3274" t="s">
        <v>63</v>
      </c>
      <c r="Q3274" t="s">
        <v>177</v>
      </c>
      <c r="R3274" s="19">
        <v>203.92</v>
      </c>
      <c r="S3274" s="17">
        <v>5</v>
      </c>
      <c r="T3274" s="20">
        <v>0.2</v>
      </c>
      <c r="U3274" s="19">
        <v>22.940999999999999</v>
      </c>
      <c r="V3274" s="20">
        <f t="shared" si="255"/>
        <v>0.1125</v>
      </c>
      <c r="W3274" s="17">
        <f t="shared" si="256"/>
        <v>2015</v>
      </c>
      <c r="X3274" t="str">
        <f t="shared" si="257"/>
        <v>Feb-2015</v>
      </c>
      <c r="Y3274" s="17">
        <f t="shared" si="258"/>
        <v>7</v>
      </c>
      <c r="Z3274" t="str">
        <f t="shared" si="259"/>
        <v>11-20%</v>
      </c>
      <c r="AA3274" s="17">
        <f>IF(COUNTIF($B$2:B3274,B3274)=1,1,0)</f>
        <v>1</v>
      </c>
      <c r="AB3274" s="17">
        <f>IF(COUNTIF($F$2:F3274,F3274)=1,1,0)</f>
        <v>0</v>
      </c>
    </row>
    <row r="3275" spans="1:28" x14ac:dyDescent="0.2">
      <c r="A3275" s="17">
        <v>3274</v>
      </c>
      <c r="B3275" t="s">
        <v>6533</v>
      </c>
      <c r="C3275" s="18">
        <v>42863</v>
      </c>
      <c r="D3275" s="18">
        <v>42867</v>
      </c>
      <c r="E3275" t="s">
        <v>77</v>
      </c>
      <c r="F3275" t="s">
        <v>3252</v>
      </c>
      <c r="G3275" t="s">
        <v>3253</v>
      </c>
      <c r="H3275" t="s">
        <v>129</v>
      </c>
      <c r="I3275" t="s">
        <v>54</v>
      </c>
      <c r="J3275" t="s">
        <v>69</v>
      </c>
      <c r="K3275" t="s">
        <v>70</v>
      </c>
      <c r="L3275">
        <v>90032</v>
      </c>
      <c r="M3275" t="s">
        <v>71</v>
      </c>
      <c r="N3275" t="s">
        <v>3494</v>
      </c>
      <c r="O3275" t="s">
        <v>98</v>
      </c>
      <c r="P3275" t="s">
        <v>1246</v>
      </c>
      <c r="Q3275" t="s">
        <v>3495</v>
      </c>
      <c r="R3275" s="19">
        <v>3359.9520000000002</v>
      </c>
      <c r="S3275" s="17">
        <v>6</v>
      </c>
      <c r="T3275" s="20">
        <v>0.2</v>
      </c>
      <c r="U3275" s="19">
        <v>1049.9849999999999</v>
      </c>
      <c r="V3275" s="20">
        <f t="shared" si="255"/>
        <v>0.31249999999999994</v>
      </c>
      <c r="W3275" s="17">
        <f t="shared" si="256"/>
        <v>2017</v>
      </c>
      <c r="X3275" t="str">
        <f t="shared" si="257"/>
        <v>May-2017</v>
      </c>
      <c r="Y3275" s="17">
        <f t="shared" si="258"/>
        <v>4</v>
      </c>
      <c r="Z3275" t="str">
        <f t="shared" si="259"/>
        <v>11-20%</v>
      </c>
      <c r="AA3275" s="17">
        <f>IF(COUNTIF($B$2:B3275,B3275)=1,1,0)</f>
        <v>1</v>
      </c>
      <c r="AB3275" s="17">
        <f>IF(COUNTIF($F$2:F3275,F3275)=1,1,0)</f>
        <v>0</v>
      </c>
    </row>
    <row r="3276" spans="1:28" x14ac:dyDescent="0.2">
      <c r="A3276" s="17">
        <v>3275</v>
      </c>
      <c r="B3276" t="s">
        <v>6534</v>
      </c>
      <c r="C3276" s="18">
        <v>43041</v>
      </c>
      <c r="D3276" s="18">
        <v>43045</v>
      </c>
      <c r="E3276" t="s">
        <v>77</v>
      </c>
      <c r="F3276" t="s">
        <v>3059</v>
      </c>
      <c r="G3276" t="s">
        <v>3060</v>
      </c>
      <c r="H3276" t="s">
        <v>68</v>
      </c>
      <c r="I3276" t="s">
        <v>54</v>
      </c>
      <c r="J3276" t="s">
        <v>6535</v>
      </c>
      <c r="K3276" t="s">
        <v>4566</v>
      </c>
      <c r="L3276">
        <v>66212</v>
      </c>
      <c r="M3276" t="s">
        <v>132</v>
      </c>
      <c r="N3276" t="s">
        <v>3279</v>
      </c>
      <c r="O3276" t="s">
        <v>73</v>
      </c>
      <c r="P3276" t="s">
        <v>296</v>
      </c>
      <c r="Q3276" t="s">
        <v>590</v>
      </c>
      <c r="R3276" s="19">
        <v>18.239999999999998</v>
      </c>
      <c r="S3276" s="17">
        <v>3</v>
      </c>
      <c r="T3276" s="20">
        <v>0</v>
      </c>
      <c r="U3276" s="19">
        <v>9.1199999999999992</v>
      </c>
      <c r="V3276" s="20">
        <f t="shared" si="255"/>
        <v>0.5</v>
      </c>
      <c r="W3276" s="17">
        <f t="shared" si="256"/>
        <v>2017</v>
      </c>
      <c r="X3276" t="str">
        <f t="shared" si="257"/>
        <v>Nov-2017</v>
      </c>
      <c r="Y3276" s="17">
        <f t="shared" si="258"/>
        <v>4</v>
      </c>
      <c r="Z3276" t="str">
        <f t="shared" si="259"/>
        <v>0% (No Discount)</v>
      </c>
      <c r="AA3276" s="17">
        <f>IF(COUNTIF($B$2:B3276,B3276)=1,1,0)</f>
        <v>1</v>
      </c>
      <c r="AB3276" s="17">
        <f>IF(COUNTIF($F$2:F3276,F3276)=1,1,0)</f>
        <v>0</v>
      </c>
    </row>
    <row r="3277" spans="1:28" x14ac:dyDescent="0.2">
      <c r="A3277" s="17">
        <v>3276</v>
      </c>
      <c r="B3277" t="s">
        <v>6534</v>
      </c>
      <c r="C3277" s="18">
        <v>43041</v>
      </c>
      <c r="D3277" s="18">
        <v>43045</v>
      </c>
      <c r="E3277" t="s">
        <v>77</v>
      </c>
      <c r="F3277" t="s">
        <v>3059</v>
      </c>
      <c r="G3277" t="s">
        <v>3060</v>
      </c>
      <c r="H3277" t="s">
        <v>68</v>
      </c>
      <c r="I3277" t="s">
        <v>54</v>
      </c>
      <c r="J3277" t="s">
        <v>6535</v>
      </c>
      <c r="K3277" t="s">
        <v>4566</v>
      </c>
      <c r="L3277">
        <v>66212</v>
      </c>
      <c r="M3277" t="s">
        <v>132</v>
      </c>
      <c r="N3277" t="s">
        <v>809</v>
      </c>
      <c r="O3277" t="s">
        <v>73</v>
      </c>
      <c r="P3277" t="s">
        <v>95</v>
      </c>
      <c r="Q3277" t="s">
        <v>810</v>
      </c>
      <c r="R3277" s="19">
        <v>27.78</v>
      </c>
      <c r="S3277" s="17">
        <v>6</v>
      </c>
      <c r="T3277" s="20">
        <v>0</v>
      </c>
      <c r="U3277" s="19">
        <v>9.1674000000000007</v>
      </c>
      <c r="V3277" s="20">
        <f t="shared" si="255"/>
        <v>0.33</v>
      </c>
      <c r="W3277" s="17">
        <f t="shared" si="256"/>
        <v>2017</v>
      </c>
      <c r="X3277" t="str">
        <f t="shared" si="257"/>
        <v>Nov-2017</v>
      </c>
      <c r="Y3277" s="17">
        <f t="shared" si="258"/>
        <v>4</v>
      </c>
      <c r="Z3277" t="str">
        <f t="shared" si="259"/>
        <v>0% (No Discount)</v>
      </c>
      <c r="AA3277" s="17">
        <f>IF(COUNTIF($B$2:B3277,B3277)=1,1,0)</f>
        <v>0</v>
      </c>
      <c r="AB3277" s="17">
        <f>IF(COUNTIF($F$2:F3277,F3277)=1,1,0)</f>
        <v>0</v>
      </c>
    </row>
    <row r="3278" spans="1:28" x14ac:dyDescent="0.2">
      <c r="A3278" s="17">
        <v>3277</v>
      </c>
      <c r="B3278" t="s">
        <v>6536</v>
      </c>
      <c r="C3278" s="18">
        <v>41734</v>
      </c>
      <c r="D3278" s="18">
        <v>41738</v>
      </c>
      <c r="E3278" t="s">
        <v>50</v>
      </c>
      <c r="F3278" t="s">
        <v>5581</v>
      </c>
      <c r="G3278" t="s">
        <v>5582</v>
      </c>
      <c r="H3278" t="s">
        <v>68</v>
      </c>
      <c r="I3278" t="s">
        <v>54</v>
      </c>
      <c r="J3278" t="s">
        <v>2845</v>
      </c>
      <c r="K3278" t="s">
        <v>346</v>
      </c>
      <c r="L3278">
        <v>22304</v>
      </c>
      <c r="M3278" t="s">
        <v>57</v>
      </c>
      <c r="N3278" t="s">
        <v>1398</v>
      </c>
      <c r="O3278" t="s">
        <v>73</v>
      </c>
      <c r="P3278" t="s">
        <v>95</v>
      </c>
      <c r="Q3278" t="s">
        <v>1399</v>
      </c>
      <c r="R3278" s="19">
        <v>22.96</v>
      </c>
      <c r="S3278" s="17">
        <v>7</v>
      </c>
      <c r="T3278" s="20">
        <v>0</v>
      </c>
      <c r="U3278" s="19">
        <v>7.5768000000000004</v>
      </c>
      <c r="V3278" s="20">
        <f t="shared" si="255"/>
        <v>0.33</v>
      </c>
      <c r="W3278" s="17">
        <f t="shared" si="256"/>
        <v>2014</v>
      </c>
      <c r="X3278" t="str">
        <f t="shared" si="257"/>
        <v>Apr-2014</v>
      </c>
      <c r="Y3278" s="17">
        <f t="shared" si="258"/>
        <v>4</v>
      </c>
      <c r="Z3278" t="str">
        <f t="shared" si="259"/>
        <v>0% (No Discount)</v>
      </c>
      <c r="AA3278" s="17">
        <f>IF(COUNTIF($B$2:B3278,B3278)=1,1,0)</f>
        <v>1</v>
      </c>
      <c r="AB3278" s="17">
        <f>IF(COUNTIF($F$2:F3278,F3278)=1,1,0)</f>
        <v>0</v>
      </c>
    </row>
    <row r="3279" spans="1:28" x14ac:dyDescent="0.2">
      <c r="A3279" s="17">
        <v>3278</v>
      </c>
      <c r="B3279" t="s">
        <v>6536</v>
      </c>
      <c r="C3279" s="18">
        <v>41734</v>
      </c>
      <c r="D3279" s="18">
        <v>41738</v>
      </c>
      <c r="E3279" t="s">
        <v>50</v>
      </c>
      <c r="F3279" t="s">
        <v>5581</v>
      </c>
      <c r="G3279" t="s">
        <v>5582</v>
      </c>
      <c r="H3279" t="s">
        <v>68</v>
      </c>
      <c r="I3279" t="s">
        <v>54</v>
      </c>
      <c r="J3279" t="s">
        <v>2845</v>
      </c>
      <c r="K3279" t="s">
        <v>346</v>
      </c>
      <c r="L3279">
        <v>22304</v>
      </c>
      <c r="M3279" t="s">
        <v>57</v>
      </c>
      <c r="N3279" t="s">
        <v>4545</v>
      </c>
      <c r="O3279" t="s">
        <v>98</v>
      </c>
      <c r="P3279" t="s">
        <v>99</v>
      </c>
      <c r="Q3279" t="s">
        <v>4546</v>
      </c>
      <c r="R3279" s="19">
        <v>28.99</v>
      </c>
      <c r="S3279" s="17">
        <v>1</v>
      </c>
      <c r="T3279" s="20">
        <v>0</v>
      </c>
      <c r="U3279" s="19">
        <v>8.4070999999999998</v>
      </c>
      <c r="V3279" s="20">
        <f t="shared" si="255"/>
        <v>0.29000000000000004</v>
      </c>
      <c r="W3279" s="17">
        <f t="shared" si="256"/>
        <v>2014</v>
      </c>
      <c r="X3279" t="str">
        <f t="shared" si="257"/>
        <v>Apr-2014</v>
      </c>
      <c r="Y3279" s="17">
        <f t="shared" si="258"/>
        <v>4</v>
      </c>
      <c r="Z3279" t="str">
        <f t="shared" si="259"/>
        <v>0% (No Discount)</v>
      </c>
      <c r="AA3279" s="17">
        <f>IF(COUNTIF($B$2:B3279,B3279)=1,1,0)</f>
        <v>0</v>
      </c>
      <c r="AB3279" s="17">
        <f>IF(COUNTIF($F$2:F3279,F3279)=1,1,0)</f>
        <v>0</v>
      </c>
    </row>
    <row r="3280" spans="1:28" x14ac:dyDescent="0.2">
      <c r="A3280" s="17">
        <v>3279</v>
      </c>
      <c r="B3280" t="s">
        <v>6536</v>
      </c>
      <c r="C3280" s="18">
        <v>41734</v>
      </c>
      <c r="D3280" s="18">
        <v>41738</v>
      </c>
      <c r="E3280" t="s">
        <v>50</v>
      </c>
      <c r="F3280" t="s">
        <v>5581</v>
      </c>
      <c r="G3280" t="s">
        <v>5582</v>
      </c>
      <c r="H3280" t="s">
        <v>68</v>
      </c>
      <c r="I3280" t="s">
        <v>54</v>
      </c>
      <c r="J3280" t="s">
        <v>2845</v>
      </c>
      <c r="K3280" t="s">
        <v>346</v>
      </c>
      <c r="L3280">
        <v>22304</v>
      </c>
      <c r="M3280" t="s">
        <v>57</v>
      </c>
      <c r="N3280" t="s">
        <v>947</v>
      </c>
      <c r="O3280" t="s">
        <v>73</v>
      </c>
      <c r="P3280" t="s">
        <v>117</v>
      </c>
      <c r="Q3280" t="s">
        <v>948</v>
      </c>
      <c r="R3280" s="19">
        <v>12.96</v>
      </c>
      <c r="S3280" s="17">
        <v>2</v>
      </c>
      <c r="T3280" s="20">
        <v>0</v>
      </c>
      <c r="U3280" s="19">
        <v>6.3503999999999996</v>
      </c>
      <c r="V3280" s="20">
        <f t="shared" si="255"/>
        <v>0.48999999999999994</v>
      </c>
      <c r="W3280" s="17">
        <f t="shared" si="256"/>
        <v>2014</v>
      </c>
      <c r="X3280" t="str">
        <f t="shared" si="257"/>
        <v>Apr-2014</v>
      </c>
      <c r="Y3280" s="17">
        <f t="shared" si="258"/>
        <v>4</v>
      </c>
      <c r="Z3280" t="str">
        <f t="shared" si="259"/>
        <v>0% (No Discount)</v>
      </c>
      <c r="AA3280" s="17">
        <f>IF(COUNTIF($B$2:B3280,B3280)=1,1,0)</f>
        <v>0</v>
      </c>
      <c r="AB3280" s="17">
        <f>IF(COUNTIF($F$2:F3280,F3280)=1,1,0)</f>
        <v>0</v>
      </c>
    </row>
    <row r="3281" spans="1:28" x14ac:dyDescent="0.2">
      <c r="A3281" s="17">
        <v>3280</v>
      </c>
      <c r="B3281" t="s">
        <v>6536</v>
      </c>
      <c r="C3281" s="18">
        <v>41734</v>
      </c>
      <c r="D3281" s="18">
        <v>41738</v>
      </c>
      <c r="E3281" t="s">
        <v>50</v>
      </c>
      <c r="F3281" t="s">
        <v>5581</v>
      </c>
      <c r="G3281" t="s">
        <v>5582</v>
      </c>
      <c r="H3281" t="s">
        <v>68</v>
      </c>
      <c r="I3281" t="s">
        <v>54</v>
      </c>
      <c r="J3281" t="s">
        <v>2845</v>
      </c>
      <c r="K3281" t="s">
        <v>346</v>
      </c>
      <c r="L3281">
        <v>22304</v>
      </c>
      <c r="M3281" t="s">
        <v>57</v>
      </c>
      <c r="N3281" t="s">
        <v>4878</v>
      </c>
      <c r="O3281" t="s">
        <v>73</v>
      </c>
      <c r="P3281" t="s">
        <v>95</v>
      </c>
      <c r="Q3281" t="s">
        <v>4879</v>
      </c>
      <c r="R3281" s="19">
        <v>22.96</v>
      </c>
      <c r="S3281" s="17">
        <v>7</v>
      </c>
      <c r="T3281" s="20">
        <v>0</v>
      </c>
      <c r="U3281" s="19">
        <v>6.6584000000000003</v>
      </c>
      <c r="V3281" s="20">
        <f t="shared" si="255"/>
        <v>0.28999999999999998</v>
      </c>
      <c r="W3281" s="17">
        <f t="shared" si="256"/>
        <v>2014</v>
      </c>
      <c r="X3281" t="str">
        <f t="shared" si="257"/>
        <v>Apr-2014</v>
      </c>
      <c r="Y3281" s="17">
        <f t="shared" si="258"/>
        <v>4</v>
      </c>
      <c r="Z3281" t="str">
        <f t="shared" si="259"/>
        <v>0% (No Discount)</v>
      </c>
      <c r="AA3281" s="17">
        <f>IF(COUNTIF($B$2:B3281,B3281)=1,1,0)</f>
        <v>0</v>
      </c>
      <c r="AB3281" s="17">
        <f>IF(COUNTIF($F$2:F3281,F3281)=1,1,0)</f>
        <v>0</v>
      </c>
    </row>
    <row r="3282" spans="1:28" x14ac:dyDescent="0.2">
      <c r="A3282" s="17">
        <v>3281</v>
      </c>
      <c r="B3282" t="s">
        <v>6536</v>
      </c>
      <c r="C3282" s="18">
        <v>41734</v>
      </c>
      <c r="D3282" s="18">
        <v>41738</v>
      </c>
      <c r="E3282" t="s">
        <v>50</v>
      </c>
      <c r="F3282" t="s">
        <v>5581</v>
      </c>
      <c r="G3282" t="s">
        <v>5582</v>
      </c>
      <c r="H3282" t="s">
        <v>68</v>
      </c>
      <c r="I3282" t="s">
        <v>54</v>
      </c>
      <c r="J3282" t="s">
        <v>2845</v>
      </c>
      <c r="K3282" t="s">
        <v>346</v>
      </c>
      <c r="L3282">
        <v>22304</v>
      </c>
      <c r="M3282" t="s">
        <v>57</v>
      </c>
      <c r="N3282" t="s">
        <v>1832</v>
      </c>
      <c r="O3282" t="s">
        <v>73</v>
      </c>
      <c r="P3282" t="s">
        <v>606</v>
      </c>
      <c r="Q3282" t="s">
        <v>1833</v>
      </c>
      <c r="R3282" s="19">
        <v>4164.05</v>
      </c>
      <c r="S3282" s="17">
        <v>5</v>
      </c>
      <c r="T3282" s="20">
        <v>0</v>
      </c>
      <c r="U3282" s="19">
        <v>83.281000000000006</v>
      </c>
      <c r="V3282" s="20">
        <f t="shared" si="255"/>
        <v>0.02</v>
      </c>
      <c r="W3282" s="17">
        <f t="shared" si="256"/>
        <v>2014</v>
      </c>
      <c r="X3282" t="str">
        <f t="shared" si="257"/>
        <v>Apr-2014</v>
      </c>
      <c r="Y3282" s="17">
        <f t="shared" si="258"/>
        <v>4</v>
      </c>
      <c r="Z3282" t="str">
        <f t="shared" si="259"/>
        <v>0% (No Discount)</v>
      </c>
      <c r="AA3282" s="17">
        <f>IF(COUNTIF($B$2:B3282,B3282)=1,1,0)</f>
        <v>0</v>
      </c>
      <c r="AB3282" s="17">
        <f>IF(COUNTIF($F$2:F3282,F3282)=1,1,0)</f>
        <v>0</v>
      </c>
    </row>
    <row r="3283" spans="1:28" x14ac:dyDescent="0.2">
      <c r="A3283" s="17">
        <v>3282</v>
      </c>
      <c r="B3283" t="s">
        <v>6537</v>
      </c>
      <c r="C3283" s="18">
        <v>41899</v>
      </c>
      <c r="D3283" s="18">
        <v>41906</v>
      </c>
      <c r="E3283" t="s">
        <v>77</v>
      </c>
      <c r="F3283" t="s">
        <v>3775</v>
      </c>
      <c r="G3283" t="s">
        <v>3776</v>
      </c>
      <c r="H3283" t="s">
        <v>53</v>
      </c>
      <c r="I3283" t="s">
        <v>54</v>
      </c>
      <c r="J3283" t="s">
        <v>4624</v>
      </c>
      <c r="K3283" t="s">
        <v>115</v>
      </c>
      <c r="L3283">
        <v>27604</v>
      </c>
      <c r="M3283" t="s">
        <v>57</v>
      </c>
      <c r="N3283" t="s">
        <v>4031</v>
      </c>
      <c r="O3283" t="s">
        <v>98</v>
      </c>
      <c r="P3283" t="s">
        <v>188</v>
      </c>
      <c r="Q3283" t="s">
        <v>4032</v>
      </c>
      <c r="R3283" s="19">
        <v>47.984000000000002</v>
      </c>
      <c r="S3283" s="17">
        <v>2</v>
      </c>
      <c r="T3283" s="20">
        <v>0.2</v>
      </c>
      <c r="U3283" s="19">
        <v>13.195600000000001</v>
      </c>
      <c r="V3283" s="20">
        <f t="shared" si="255"/>
        <v>0.27500000000000002</v>
      </c>
      <c r="W3283" s="17">
        <f t="shared" si="256"/>
        <v>2014</v>
      </c>
      <c r="X3283" t="str">
        <f t="shared" si="257"/>
        <v>Sep-2014</v>
      </c>
      <c r="Y3283" s="17">
        <f t="shared" si="258"/>
        <v>7</v>
      </c>
      <c r="Z3283" t="str">
        <f t="shared" si="259"/>
        <v>11-20%</v>
      </c>
      <c r="AA3283" s="17">
        <f>IF(COUNTIF($B$2:B3283,B3283)=1,1,0)</f>
        <v>1</v>
      </c>
      <c r="AB3283" s="17">
        <f>IF(COUNTIF($F$2:F3283,F3283)=1,1,0)</f>
        <v>0</v>
      </c>
    </row>
    <row r="3284" spans="1:28" x14ac:dyDescent="0.2">
      <c r="A3284" s="17">
        <v>3283</v>
      </c>
      <c r="B3284" t="s">
        <v>6537</v>
      </c>
      <c r="C3284" s="18">
        <v>41899</v>
      </c>
      <c r="D3284" s="18">
        <v>41906</v>
      </c>
      <c r="E3284" t="s">
        <v>77</v>
      </c>
      <c r="F3284" t="s">
        <v>3775</v>
      </c>
      <c r="G3284" t="s">
        <v>3776</v>
      </c>
      <c r="H3284" t="s">
        <v>53</v>
      </c>
      <c r="I3284" t="s">
        <v>54</v>
      </c>
      <c r="J3284" t="s">
        <v>4624</v>
      </c>
      <c r="K3284" t="s">
        <v>115</v>
      </c>
      <c r="L3284">
        <v>27604</v>
      </c>
      <c r="M3284" t="s">
        <v>57</v>
      </c>
      <c r="N3284" t="s">
        <v>3438</v>
      </c>
      <c r="O3284" t="s">
        <v>73</v>
      </c>
      <c r="P3284" t="s">
        <v>117</v>
      </c>
      <c r="Q3284" t="s">
        <v>3439</v>
      </c>
      <c r="R3284" s="19">
        <v>4.6239999999999997</v>
      </c>
      <c r="S3284" s="17">
        <v>1</v>
      </c>
      <c r="T3284" s="20">
        <v>0.2</v>
      </c>
      <c r="U3284" s="19">
        <v>1.6761999999999999</v>
      </c>
      <c r="V3284" s="20">
        <f t="shared" si="255"/>
        <v>0.36249999999999999</v>
      </c>
      <c r="W3284" s="17">
        <f t="shared" si="256"/>
        <v>2014</v>
      </c>
      <c r="X3284" t="str">
        <f t="shared" si="257"/>
        <v>Sep-2014</v>
      </c>
      <c r="Y3284" s="17">
        <f t="shared" si="258"/>
        <v>7</v>
      </c>
      <c r="Z3284" t="str">
        <f t="shared" si="259"/>
        <v>11-20%</v>
      </c>
      <c r="AA3284" s="17">
        <f>IF(COUNTIF($B$2:B3284,B3284)=1,1,0)</f>
        <v>0</v>
      </c>
      <c r="AB3284" s="17">
        <f>IF(COUNTIF($F$2:F3284,F3284)=1,1,0)</f>
        <v>0</v>
      </c>
    </row>
    <row r="3285" spans="1:28" x14ac:dyDescent="0.2">
      <c r="A3285" s="17">
        <v>3284</v>
      </c>
      <c r="B3285" t="s">
        <v>6538</v>
      </c>
      <c r="C3285" s="18">
        <v>41912</v>
      </c>
      <c r="D3285" s="18">
        <v>41918</v>
      </c>
      <c r="E3285" t="s">
        <v>77</v>
      </c>
      <c r="F3285" t="s">
        <v>1653</v>
      </c>
      <c r="G3285" t="s">
        <v>1654</v>
      </c>
      <c r="H3285" t="s">
        <v>68</v>
      </c>
      <c r="I3285" t="s">
        <v>54</v>
      </c>
      <c r="J3285" t="s">
        <v>293</v>
      </c>
      <c r="K3285" t="s">
        <v>294</v>
      </c>
      <c r="L3285">
        <v>10035</v>
      </c>
      <c r="M3285" t="s">
        <v>175</v>
      </c>
      <c r="N3285" t="s">
        <v>2101</v>
      </c>
      <c r="O3285" t="s">
        <v>59</v>
      </c>
      <c r="P3285" t="s">
        <v>92</v>
      </c>
      <c r="Q3285" t="s">
        <v>2102</v>
      </c>
      <c r="R3285" s="19">
        <v>15.24</v>
      </c>
      <c r="S3285" s="17">
        <v>3</v>
      </c>
      <c r="T3285" s="20">
        <v>0</v>
      </c>
      <c r="U3285" s="19">
        <v>5.1816000000000004</v>
      </c>
      <c r="V3285" s="20">
        <f t="shared" si="255"/>
        <v>0.34</v>
      </c>
      <c r="W3285" s="17">
        <f t="shared" si="256"/>
        <v>2014</v>
      </c>
      <c r="X3285" t="str">
        <f t="shared" si="257"/>
        <v>Sep-2014</v>
      </c>
      <c r="Y3285" s="17">
        <f t="shared" si="258"/>
        <v>6</v>
      </c>
      <c r="Z3285" t="str">
        <f t="shared" si="259"/>
        <v>0% (No Discount)</v>
      </c>
      <c r="AA3285" s="17">
        <f>IF(COUNTIF($B$2:B3285,B3285)=1,1,0)</f>
        <v>1</v>
      </c>
      <c r="AB3285" s="17">
        <f>IF(COUNTIF($F$2:F3285,F3285)=1,1,0)</f>
        <v>0</v>
      </c>
    </row>
    <row r="3286" spans="1:28" x14ac:dyDescent="0.2">
      <c r="A3286" s="17">
        <v>3285</v>
      </c>
      <c r="B3286" t="s">
        <v>6539</v>
      </c>
      <c r="C3286" s="18">
        <v>41894</v>
      </c>
      <c r="D3286" s="18">
        <v>41899</v>
      </c>
      <c r="E3286" t="s">
        <v>77</v>
      </c>
      <c r="F3286" t="s">
        <v>2656</v>
      </c>
      <c r="G3286" t="s">
        <v>2657</v>
      </c>
      <c r="H3286" t="s">
        <v>53</v>
      </c>
      <c r="I3286" t="s">
        <v>54</v>
      </c>
      <c r="J3286" t="s">
        <v>775</v>
      </c>
      <c r="K3286" t="s">
        <v>525</v>
      </c>
      <c r="L3286">
        <v>45014</v>
      </c>
      <c r="M3286" t="s">
        <v>175</v>
      </c>
      <c r="N3286" t="s">
        <v>1861</v>
      </c>
      <c r="O3286" t="s">
        <v>73</v>
      </c>
      <c r="P3286" t="s">
        <v>102</v>
      </c>
      <c r="Q3286" t="s">
        <v>1862</v>
      </c>
      <c r="R3286" s="19">
        <v>63.923999999999999</v>
      </c>
      <c r="S3286" s="17">
        <v>7</v>
      </c>
      <c r="T3286" s="20">
        <v>0.7</v>
      </c>
      <c r="U3286" s="19">
        <v>-46.877600000000001</v>
      </c>
      <c r="V3286" s="20">
        <f t="shared" si="255"/>
        <v>-0.73333333333333339</v>
      </c>
      <c r="W3286" s="17">
        <f t="shared" si="256"/>
        <v>2014</v>
      </c>
      <c r="X3286" t="str">
        <f t="shared" si="257"/>
        <v>Sep-2014</v>
      </c>
      <c r="Y3286" s="17">
        <f t="shared" si="258"/>
        <v>5</v>
      </c>
      <c r="Z3286" t="str">
        <f t="shared" si="259"/>
        <v>Over 50%</v>
      </c>
      <c r="AA3286" s="17">
        <f>IF(COUNTIF($B$2:B3286,B3286)=1,1,0)</f>
        <v>1</v>
      </c>
      <c r="AB3286" s="17">
        <f>IF(COUNTIF($F$2:F3286,F3286)=1,1,0)</f>
        <v>0</v>
      </c>
    </row>
    <row r="3287" spans="1:28" x14ac:dyDescent="0.2">
      <c r="A3287" s="17">
        <v>3286</v>
      </c>
      <c r="B3287" t="s">
        <v>6540</v>
      </c>
      <c r="C3287" s="18">
        <v>42786</v>
      </c>
      <c r="D3287" s="18">
        <v>42791</v>
      </c>
      <c r="E3287" t="s">
        <v>77</v>
      </c>
      <c r="F3287" t="s">
        <v>5960</v>
      </c>
      <c r="G3287" t="s">
        <v>5961</v>
      </c>
      <c r="H3287" t="s">
        <v>129</v>
      </c>
      <c r="I3287" t="s">
        <v>54</v>
      </c>
      <c r="J3287" t="s">
        <v>4634</v>
      </c>
      <c r="K3287" t="s">
        <v>677</v>
      </c>
      <c r="L3287">
        <v>74403</v>
      </c>
      <c r="M3287" t="s">
        <v>132</v>
      </c>
      <c r="N3287" t="s">
        <v>3303</v>
      </c>
      <c r="O3287" t="s">
        <v>73</v>
      </c>
      <c r="P3287" t="s">
        <v>95</v>
      </c>
      <c r="Q3287" t="s">
        <v>3304</v>
      </c>
      <c r="R3287" s="19">
        <v>6.56</v>
      </c>
      <c r="S3287" s="17">
        <v>2</v>
      </c>
      <c r="T3287" s="20">
        <v>0</v>
      </c>
      <c r="U3287" s="19">
        <v>1.9024000000000001</v>
      </c>
      <c r="V3287" s="20">
        <f t="shared" si="255"/>
        <v>0.29000000000000004</v>
      </c>
      <c r="W3287" s="17">
        <f t="shared" si="256"/>
        <v>2017</v>
      </c>
      <c r="X3287" t="str">
        <f t="shared" si="257"/>
        <v>Feb-2017</v>
      </c>
      <c r="Y3287" s="17">
        <f t="shared" si="258"/>
        <v>5</v>
      </c>
      <c r="Z3287" t="str">
        <f t="shared" si="259"/>
        <v>0% (No Discount)</v>
      </c>
      <c r="AA3287" s="17">
        <f>IF(COUNTIF($B$2:B3287,B3287)=1,1,0)</f>
        <v>1</v>
      </c>
      <c r="AB3287" s="17">
        <f>IF(COUNTIF($F$2:F3287,F3287)=1,1,0)</f>
        <v>0</v>
      </c>
    </row>
    <row r="3288" spans="1:28" x14ac:dyDescent="0.2">
      <c r="A3288" s="17">
        <v>3287</v>
      </c>
      <c r="B3288" t="s">
        <v>6540</v>
      </c>
      <c r="C3288" s="18">
        <v>42786</v>
      </c>
      <c r="D3288" s="18">
        <v>42791</v>
      </c>
      <c r="E3288" t="s">
        <v>77</v>
      </c>
      <c r="F3288" t="s">
        <v>5960</v>
      </c>
      <c r="G3288" t="s">
        <v>5961</v>
      </c>
      <c r="H3288" t="s">
        <v>129</v>
      </c>
      <c r="I3288" t="s">
        <v>54</v>
      </c>
      <c r="J3288" t="s">
        <v>4634</v>
      </c>
      <c r="K3288" t="s">
        <v>677</v>
      </c>
      <c r="L3288">
        <v>74403</v>
      </c>
      <c r="M3288" t="s">
        <v>132</v>
      </c>
      <c r="N3288" t="s">
        <v>6541</v>
      </c>
      <c r="O3288" t="s">
        <v>73</v>
      </c>
      <c r="P3288" t="s">
        <v>105</v>
      </c>
      <c r="Q3288" t="s">
        <v>6542</v>
      </c>
      <c r="R3288" s="19">
        <v>13.11</v>
      </c>
      <c r="S3288" s="17">
        <v>3</v>
      </c>
      <c r="T3288" s="20">
        <v>0</v>
      </c>
      <c r="U3288" s="19">
        <v>3.4085999999999999</v>
      </c>
      <c r="V3288" s="20">
        <f t="shared" si="255"/>
        <v>0.26</v>
      </c>
      <c r="W3288" s="17">
        <f t="shared" si="256"/>
        <v>2017</v>
      </c>
      <c r="X3288" t="str">
        <f t="shared" si="257"/>
        <v>Feb-2017</v>
      </c>
      <c r="Y3288" s="17">
        <f t="shared" si="258"/>
        <v>5</v>
      </c>
      <c r="Z3288" t="str">
        <f t="shared" si="259"/>
        <v>0% (No Discount)</v>
      </c>
      <c r="AA3288" s="17">
        <f>IF(COUNTIF($B$2:B3288,B3288)=1,1,0)</f>
        <v>0</v>
      </c>
      <c r="AB3288" s="17">
        <f>IF(COUNTIF($F$2:F3288,F3288)=1,1,0)</f>
        <v>0</v>
      </c>
    </row>
    <row r="3289" spans="1:28" x14ac:dyDescent="0.2">
      <c r="A3289" s="17">
        <v>3288</v>
      </c>
      <c r="B3289" t="s">
        <v>6543</v>
      </c>
      <c r="C3289" s="18">
        <v>42351</v>
      </c>
      <c r="D3289" s="18">
        <v>42353</v>
      </c>
      <c r="E3289" t="s">
        <v>215</v>
      </c>
      <c r="F3289" t="s">
        <v>3017</v>
      </c>
      <c r="G3289" t="s">
        <v>3018</v>
      </c>
      <c r="H3289" t="s">
        <v>53</v>
      </c>
      <c r="I3289" t="s">
        <v>54</v>
      </c>
      <c r="J3289" t="s">
        <v>6544</v>
      </c>
      <c r="K3289" t="s">
        <v>70</v>
      </c>
      <c r="L3289">
        <v>92592</v>
      </c>
      <c r="M3289" t="s">
        <v>71</v>
      </c>
      <c r="N3289" t="s">
        <v>2520</v>
      </c>
      <c r="O3289" t="s">
        <v>98</v>
      </c>
      <c r="P3289" t="s">
        <v>99</v>
      </c>
      <c r="Q3289" t="s">
        <v>3015</v>
      </c>
      <c r="R3289" s="19">
        <v>494.37599999999998</v>
      </c>
      <c r="S3289" s="17">
        <v>3</v>
      </c>
      <c r="T3289" s="20">
        <v>0.2</v>
      </c>
      <c r="U3289" s="19">
        <v>49.437600000000003</v>
      </c>
      <c r="V3289" s="20">
        <f t="shared" si="255"/>
        <v>0.1</v>
      </c>
      <c r="W3289" s="17">
        <f t="shared" si="256"/>
        <v>2015</v>
      </c>
      <c r="X3289" t="str">
        <f t="shared" si="257"/>
        <v>Dec-2015</v>
      </c>
      <c r="Y3289" s="17">
        <f t="shared" si="258"/>
        <v>2</v>
      </c>
      <c r="Z3289" t="str">
        <f t="shared" si="259"/>
        <v>11-20%</v>
      </c>
      <c r="AA3289" s="17">
        <f>IF(COUNTIF($B$2:B3289,B3289)=1,1,0)</f>
        <v>1</v>
      </c>
      <c r="AB3289" s="17">
        <f>IF(COUNTIF($F$2:F3289,F3289)=1,1,0)</f>
        <v>0</v>
      </c>
    </row>
    <row r="3290" spans="1:28" x14ac:dyDescent="0.2">
      <c r="A3290" s="17">
        <v>3289</v>
      </c>
      <c r="B3290" t="s">
        <v>6543</v>
      </c>
      <c r="C3290" s="18">
        <v>42351</v>
      </c>
      <c r="D3290" s="18">
        <v>42353</v>
      </c>
      <c r="E3290" t="s">
        <v>215</v>
      </c>
      <c r="F3290" t="s">
        <v>3017</v>
      </c>
      <c r="G3290" t="s">
        <v>3018</v>
      </c>
      <c r="H3290" t="s">
        <v>53</v>
      </c>
      <c r="I3290" t="s">
        <v>54</v>
      </c>
      <c r="J3290" t="s">
        <v>6544</v>
      </c>
      <c r="K3290" t="s">
        <v>70</v>
      </c>
      <c r="L3290">
        <v>92592</v>
      </c>
      <c r="M3290" t="s">
        <v>71</v>
      </c>
      <c r="N3290" t="s">
        <v>1403</v>
      </c>
      <c r="O3290" t="s">
        <v>73</v>
      </c>
      <c r="P3290" t="s">
        <v>102</v>
      </c>
      <c r="Q3290" t="s">
        <v>1404</v>
      </c>
      <c r="R3290" s="19">
        <v>29.2</v>
      </c>
      <c r="S3290" s="17">
        <v>5</v>
      </c>
      <c r="T3290" s="20">
        <v>0.2</v>
      </c>
      <c r="U3290" s="19">
        <v>9.8550000000000004</v>
      </c>
      <c r="V3290" s="20">
        <f t="shared" si="255"/>
        <v>0.33750000000000002</v>
      </c>
      <c r="W3290" s="17">
        <f t="shared" si="256"/>
        <v>2015</v>
      </c>
      <c r="X3290" t="str">
        <f t="shared" si="257"/>
        <v>Dec-2015</v>
      </c>
      <c r="Y3290" s="17">
        <f t="shared" si="258"/>
        <v>2</v>
      </c>
      <c r="Z3290" t="str">
        <f t="shared" si="259"/>
        <v>11-20%</v>
      </c>
      <c r="AA3290" s="17">
        <f>IF(COUNTIF($B$2:B3290,B3290)=1,1,0)</f>
        <v>0</v>
      </c>
      <c r="AB3290" s="17">
        <f>IF(COUNTIF($F$2:F3290,F3290)=1,1,0)</f>
        <v>0</v>
      </c>
    </row>
    <row r="3291" spans="1:28" x14ac:dyDescent="0.2">
      <c r="A3291" s="17">
        <v>3290</v>
      </c>
      <c r="B3291" t="s">
        <v>6543</v>
      </c>
      <c r="C3291" s="18">
        <v>42351</v>
      </c>
      <c r="D3291" s="18">
        <v>42353</v>
      </c>
      <c r="E3291" t="s">
        <v>215</v>
      </c>
      <c r="F3291" t="s">
        <v>3017</v>
      </c>
      <c r="G3291" t="s">
        <v>3018</v>
      </c>
      <c r="H3291" t="s">
        <v>53</v>
      </c>
      <c r="I3291" t="s">
        <v>54</v>
      </c>
      <c r="J3291" t="s">
        <v>6544</v>
      </c>
      <c r="K3291" t="s">
        <v>70</v>
      </c>
      <c r="L3291">
        <v>92592</v>
      </c>
      <c r="M3291" t="s">
        <v>71</v>
      </c>
      <c r="N3291" t="s">
        <v>485</v>
      </c>
      <c r="O3291" t="s">
        <v>98</v>
      </c>
      <c r="P3291" t="s">
        <v>188</v>
      </c>
      <c r="Q3291" t="s">
        <v>486</v>
      </c>
      <c r="R3291" s="19">
        <v>248.85</v>
      </c>
      <c r="S3291" s="17">
        <v>5</v>
      </c>
      <c r="T3291" s="20">
        <v>0</v>
      </c>
      <c r="U3291" s="19">
        <v>27.3735</v>
      </c>
      <c r="V3291" s="20">
        <f t="shared" si="255"/>
        <v>0.11</v>
      </c>
      <c r="W3291" s="17">
        <f t="shared" si="256"/>
        <v>2015</v>
      </c>
      <c r="X3291" t="str">
        <f t="shared" si="257"/>
        <v>Dec-2015</v>
      </c>
      <c r="Y3291" s="17">
        <f t="shared" si="258"/>
        <v>2</v>
      </c>
      <c r="Z3291" t="str">
        <f t="shared" si="259"/>
        <v>0% (No Discount)</v>
      </c>
      <c r="AA3291" s="17">
        <f>IF(COUNTIF($B$2:B3291,B3291)=1,1,0)</f>
        <v>0</v>
      </c>
      <c r="AB3291" s="17">
        <f>IF(COUNTIF($F$2:F3291,F3291)=1,1,0)</f>
        <v>0</v>
      </c>
    </row>
    <row r="3292" spans="1:28" x14ac:dyDescent="0.2">
      <c r="A3292" s="17">
        <v>3291</v>
      </c>
      <c r="B3292" t="s">
        <v>6543</v>
      </c>
      <c r="C3292" s="18">
        <v>42351</v>
      </c>
      <c r="D3292" s="18">
        <v>42353</v>
      </c>
      <c r="E3292" t="s">
        <v>215</v>
      </c>
      <c r="F3292" t="s">
        <v>3017</v>
      </c>
      <c r="G3292" t="s">
        <v>3018</v>
      </c>
      <c r="H3292" t="s">
        <v>53</v>
      </c>
      <c r="I3292" t="s">
        <v>54</v>
      </c>
      <c r="J3292" t="s">
        <v>6544</v>
      </c>
      <c r="K3292" t="s">
        <v>70</v>
      </c>
      <c r="L3292">
        <v>92592</v>
      </c>
      <c r="M3292" t="s">
        <v>71</v>
      </c>
      <c r="N3292" t="s">
        <v>6545</v>
      </c>
      <c r="O3292" t="s">
        <v>98</v>
      </c>
      <c r="P3292" t="s">
        <v>188</v>
      </c>
      <c r="Q3292" t="s">
        <v>6546</v>
      </c>
      <c r="R3292" s="19">
        <v>36.24</v>
      </c>
      <c r="S3292" s="17">
        <v>1</v>
      </c>
      <c r="T3292" s="20">
        <v>0</v>
      </c>
      <c r="U3292" s="19">
        <v>15.220800000000001</v>
      </c>
      <c r="V3292" s="20">
        <f t="shared" si="255"/>
        <v>0.42</v>
      </c>
      <c r="W3292" s="17">
        <f t="shared" si="256"/>
        <v>2015</v>
      </c>
      <c r="X3292" t="str">
        <f t="shared" si="257"/>
        <v>Dec-2015</v>
      </c>
      <c r="Y3292" s="17">
        <f t="shared" si="258"/>
        <v>2</v>
      </c>
      <c r="Z3292" t="str">
        <f t="shared" si="259"/>
        <v>0% (No Discount)</v>
      </c>
      <c r="AA3292" s="17">
        <f>IF(COUNTIF($B$2:B3292,B3292)=1,1,0)</f>
        <v>0</v>
      </c>
      <c r="AB3292" s="17">
        <f>IF(COUNTIF($F$2:F3292,F3292)=1,1,0)</f>
        <v>0</v>
      </c>
    </row>
    <row r="3293" spans="1:28" x14ac:dyDescent="0.2">
      <c r="A3293" s="17">
        <v>3292</v>
      </c>
      <c r="B3293" t="s">
        <v>6547</v>
      </c>
      <c r="C3293" s="18">
        <v>42673</v>
      </c>
      <c r="D3293" s="18">
        <v>42678</v>
      </c>
      <c r="E3293" t="s">
        <v>77</v>
      </c>
      <c r="F3293" t="s">
        <v>5783</v>
      </c>
      <c r="G3293" t="s">
        <v>5784</v>
      </c>
      <c r="H3293" t="s">
        <v>53</v>
      </c>
      <c r="I3293" t="s">
        <v>54</v>
      </c>
      <c r="J3293" t="s">
        <v>6231</v>
      </c>
      <c r="K3293" t="s">
        <v>265</v>
      </c>
      <c r="L3293">
        <v>48310</v>
      </c>
      <c r="M3293" t="s">
        <v>132</v>
      </c>
      <c r="N3293" t="s">
        <v>2019</v>
      </c>
      <c r="O3293" t="s">
        <v>73</v>
      </c>
      <c r="P3293" t="s">
        <v>95</v>
      </c>
      <c r="Q3293" t="s">
        <v>2020</v>
      </c>
      <c r="R3293" s="19">
        <v>11.68</v>
      </c>
      <c r="S3293" s="17">
        <v>2</v>
      </c>
      <c r="T3293" s="20">
        <v>0</v>
      </c>
      <c r="U3293" s="19">
        <v>3.504</v>
      </c>
      <c r="V3293" s="20">
        <f t="shared" si="255"/>
        <v>0.3</v>
      </c>
      <c r="W3293" s="17">
        <f t="shared" si="256"/>
        <v>2016</v>
      </c>
      <c r="X3293" t="str">
        <f t="shared" si="257"/>
        <v>Oct-2016</v>
      </c>
      <c r="Y3293" s="17">
        <f t="shared" si="258"/>
        <v>5</v>
      </c>
      <c r="Z3293" t="str">
        <f t="shared" si="259"/>
        <v>0% (No Discount)</v>
      </c>
      <c r="AA3293" s="17">
        <f>IF(COUNTIF($B$2:B3293,B3293)=1,1,0)</f>
        <v>1</v>
      </c>
      <c r="AB3293" s="17">
        <f>IF(COUNTIF($F$2:F3293,F3293)=1,1,0)</f>
        <v>0</v>
      </c>
    </row>
    <row r="3294" spans="1:28" x14ac:dyDescent="0.2">
      <c r="A3294" s="17">
        <v>3293</v>
      </c>
      <c r="B3294" t="s">
        <v>6548</v>
      </c>
      <c r="C3294" s="18">
        <v>41999</v>
      </c>
      <c r="D3294" s="18">
        <v>42003</v>
      </c>
      <c r="E3294" t="s">
        <v>77</v>
      </c>
      <c r="F3294" t="s">
        <v>2067</v>
      </c>
      <c r="G3294" t="s">
        <v>2068</v>
      </c>
      <c r="H3294" t="s">
        <v>53</v>
      </c>
      <c r="I3294" t="s">
        <v>54</v>
      </c>
      <c r="J3294" t="s">
        <v>977</v>
      </c>
      <c r="K3294" t="s">
        <v>70</v>
      </c>
      <c r="L3294">
        <v>92024</v>
      </c>
      <c r="M3294" t="s">
        <v>71</v>
      </c>
      <c r="N3294" t="s">
        <v>747</v>
      </c>
      <c r="O3294" t="s">
        <v>73</v>
      </c>
      <c r="P3294" t="s">
        <v>606</v>
      </c>
      <c r="Q3294" t="s">
        <v>748</v>
      </c>
      <c r="R3294" s="19">
        <v>11.91</v>
      </c>
      <c r="S3294" s="17">
        <v>3</v>
      </c>
      <c r="T3294" s="20">
        <v>0</v>
      </c>
      <c r="U3294" s="19">
        <v>0.1191</v>
      </c>
      <c r="V3294" s="20">
        <f t="shared" si="255"/>
        <v>0.01</v>
      </c>
      <c r="W3294" s="17">
        <f t="shared" si="256"/>
        <v>2014</v>
      </c>
      <c r="X3294" t="str">
        <f t="shared" si="257"/>
        <v>Dec-2014</v>
      </c>
      <c r="Y3294" s="17">
        <f t="shared" si="258"/>
        <v>4</v>
      </c>
      <c r="Z3294" t="str">
        <f t="shared" si="259"/>
        <v>0% (No Discount)</v>
      </c>
      <c r="AA3294" s="17">
        <f>IF(COUNTIF($B$2:B3294,B3294)=1,1,0)</f>
        <v>1</v>
      </c>
      <c r="AB3294" s="17">
        <f>IF(COUNTIF($F$2:F3294,F3294)=1,1,0)</f>
        <v>0</v>
      </c>
    </row>
    <row r="3295" spans="1:28" x14ac:dyDescent="0.2">
      <c r="A3295" s="17">
        <v>3294</v>
      </c>
      <c r="B3295" t="s">
        <v>6548</v>
      </c>
      <c r="C3295" s="18">
        <v>41999</v>
      </c>
      <c r="D3295" s="18">
        <v>42003</v>
      </c>
      <c r="E3295" t="s">
        <v>77</v>
      </c>
      <c r="F3295" t="s">
        <v>2067</v>
      </c>
      <c r="G3295" t="s">
        <v>2068</v>
      </c>
      <c r="H3295" t="s">
        <v>53</v>
      </c>
      <c r="I3295" t="s">
        <v>54</v>
      </c>
      <c r="J3295" t="s">
        <v>977</v>
      </c>
      <c r="K3295" t="s">
        <v>70</v>
      </c>
      <c r="L3295">
        <v>92024</v>
      </c>
      <c r="M3295" t="s">
        <v>71</v>
      </c>
      <c r="N3295" t="s">
        <v>3351</v>
      </c>
      <c r="O3295" t="s">
        <v>59</v>
      </c>
      <c r="P3295" t="s">
        <v>92</v>
      </c>
      <c r="Q3295" t="s">
        <v>3352</v>
      </c>
      <c r="R3295" s="19">
        <v>3.48</v>
      </c>
      <c r="S3295" s="17">
        <v>2</v>
      </c>
      <c r="T3295" s="20">
        <v>0</v>
      </c>
      <c r="U3295" s="19">
        <v>1.1135999999999999</v>
      </c>
      <c r="V3295" s="20">
        <f t="shared" si="255"/>
        <v>0.32</v>
      </c>
      <c r="W3295" s="17">
        <f t="shared" si="256"/>
        <v>2014</v>
      </c>
      <c r="X3295" t="str">
        <f t="shared" si="257"/>
        <v>Dec-2014</v>
      </c>
      <c r="Y3295" s="17">
        <f t="shared" si="258"/>
        <v>4</v>
      </c>
      <c r="Z3295" t="str">
        <f t="shared" si="259"/>
        <v>0% (No Discount)</v>
      </c>
      <c r="AA3295" s="17">
        <f>IF(COUNTIF($B$2:B3295,B3295)=1,1,0)</f>
        <v>0</v>
      </c>
      <c r="AB3295" s="17">
        <f>IF(COUNTIF($F$2:F3295,F3295)=1,1,0)</f>
        <v>0</v>
      </c>
    </row>
    <row r="3296" spans="1:28" x14ac:dyDescent="0.2">
      <c r="A3296" s="17">
        <v>3295</v>
      </c>
      <c r="B3296" t="s">
        <v>6549</v>
      </c>
      <c r="C3296" s="18">
        <v>41866</v>
      </c>
      <c r="D3296" s="18">
        <v>41869</v>
      </c>
      <c r="E3296" t="s">
        <v>215</v>
      </c>
      <c r="F3296" t="s">
        <v>1462</v>
      </c>
      <c r="G3296" t="s">
        <v>1463</v>
      </c>
      <c r="H3296" t="s">
        <v>53</v>
      </c>
      <c r="I3296" t="s">
        <v>54</v>
      </c>
      <c r="J3296" t="s">
        <v>844</v>
      </c>
      <c r="K3296" t="s">
        <v>131</v>
      </c>
      <c r="L3296">
        <v>75081</v>
      </c>
      <c r="M3296" t="s">
        <v>132</v>
      </c>
      <c r="N3296" t="s">
        <v>2419</v>
      </c>
      <c r="O3296" t="s">
        <v>73</v>
      </c>
      <c r="P3296" t="s">
        <v>102</v>
      </c>
      <c r="Q3296" t="s">
        <v>2420</v>
      </c>
      <c r="R3296" s="19">
        <v>30.96</v>
      </c>
      <c r="S3296" s="17">
        <v>8</v>
      </c>
      <c r="T3296" s="20">
        <v>0.8</v>
      </c>
      <c r="U3296" s="19">
        <v>-52.631999999999998</v>
      </c>
      <c r="V3296" s="20">
        <f t="shared" si="255"/>
        <v>-1.7</v>
      </c>
      <c r="W3296" s="17">
        <f t="shared" si="256"/>
        <v>2014</v>
      </c>
      <c r="X3296" t="str">
        <f t="shared" si="257"/>
        <v>Aug-2014</v>
      </c>
      <c r="Y3296" s="17">
        <f t="shared" si="258"/>
        <v>3</v>
      </c>
      <c r="Z3296" t="str">
        <f t="shared" si="259"/>
        <v>Over 50%</v>
      </c>
      <c r="AA3296" s="17">
        <f>IF(COUNTIF($B$2:B3296,B3296)=1,1,0)</f>
        <v>1</v>
      </c>
      <c r="AB3296" s="17">
        <f>IF(COUNTIF($F$2:F3296,F3296)=1,1,0)</f>
        <v>0</v>
      </c>
    </row>
    <row r="3297" spans="1:28" x14ac:dyDescent="0.2">
      <c r="A3297" s="17">
        <v>3296</v>
      </c>
      <c r="B3297" t="s">
        <v>6550</v>
      </c>
      <c r="C3297" s="18">
        <v>43009</v>
      </c>
      <c r="D3297" s="18">
        <v>43011</v>
      </c>
      <c r="E3297" t="s">
        <v>215</v>
      </c>
      <c r="F3297" t="s">
        <v>4027</v>
      </c>
      <c r="G3297" t="s">
        <v>4028</v>
      </c>
      <c r="H3297" t="s">
        <v>129</v>
      </c>
      <c r="I3297" t="s">
        <v>54</v>
      </c>
      <c r="J3297" t="s">
        <v>293</v>
      </c>
      <c r="K3297" t="s">
        <v>294</v>
      </c>
      <c r="L3297">
        <v>10035</v>
      </c>
      <c r="M3297" t="s">
        <v>175</v>
      </c>
      <c r="N3297" t="s">
        <v>6551</v>
      </c>
      <c r="O3297" t="s">
        <v>98</v>
      </c>
      <c r="P3297" t="s">
        <v>711</v>
      </c>
      <c r="Q3297" t="s">
        <v>6552</v>
      </c>
      <c r="R3297" s="19">
        <v>1704.89</v>
      </c>
      <c r="S3297" s="17">
        <v>11</v>
      </c>
      <c r="T3297" s="20">
        <v>0</v>
      </c>
      <c r="U3297" s="19">
        <v>767.20050000000003</v>
      </c>
      <c r="V3297" s="20">
        <f t="shared" si="255"/>
        <v>0.45</v>
      </c>
      <c r="W3297" s="17">
        <f t="shared" si="256"/>
        <v>2017</v>
      </c>
      <c r="X3297" t="str">
        <f t="shared" si="257"/>
        <v>Oct-2017</v>
      </c>
      <c r="Y3297" s="17">
        <f t="shared" si="258"/>
        <v>2</v>
      </c>
      <c r="Z3297" t="str">
        <f t="shared" si="259"/>
        <v>0% (No Discount)</v>
      </c>
      <c r="AA3297" s="17">
        <f>IF(COUNTIF($B$2:B3297,B3297)=1,1,0)</f>
        <v>1</v>
      </c>
      <c r="AB3297" s="17">
        <f>IF(COUNTIF($F$2:F3297,F3297)=1,1,0)</f>
        <v>0</v>
      </c>
    </row>
    <row r="3298" spans="1:28" x14ac:dyDescent="0.2">
      <c r="A3298" s="17">
        <v>3297</v>
      </c>
      <c r="B3298" t="s">
        <v>6553</v>
      </c>
      <c r="C3298" s="18">
        <v>42147</v>
      </c>
      <c r="D3298" s="18">
        <v>42154</v>
      </c>
      <c r="E3298" t="s">
        <v>77</v>
      </c>
      <c r="F3298" t="s">
        <v>179</v>
      </c>
      <c r="G3298" t="s">
        <v>180</v>
      </c>
      <c r="H3298" t="s">
        <v>53</v>
      </c>
      <c r="I3298" t="s">
        <v>54</v>
      </c>
      <c r="J3298" t="s">
        <v>571</v>
      </c>
      <c r="K3298" t="s">
        <v>337</v>
      </c>
      <c r="L3298">
        <v>85023</v>
      </c>
      <c r="M3298" t="s">
        <v>71</v>
      </c>
      <c r="N3298" t="s">
        <v>2474</v>
      </c>
      <c r="O3298" t="s">
        <v>73</v>
      </c>
      <c r="P3298" t="s">
        <v>102</v>
      </c>
      <c r="Q3298" t="s">
        <v>2475</v>
      </c>
      <c r="R3298" s="19">
        <v>19.193999999999999</v>
      </c>
      <c r="S3298" s="17">
        <v>7</v>
      </c>
      <c r="T3298" s="20">
        <v>0.7</v>
      </c>
      <c r="U3298" s="19">
        <v>-12.795999999999999</v>
      </c>
      <c r="V3298" s="20">
        <f t="shared" si="255"/>
        <v>-0.66666666666666663</v>
      </c>
      <c r="W3298" s="17">
        <f t="shared" si="256"/>
        <v>2015</v>
      </c>
      <c r="X3298" t="str">
        <f t="shared" si="257"/>
        <v>May-2015</v>
      </c>
      <c r="Y3298" s="17">
        <f t="shared" si="258"/>
        <v>7</v>
      </c>
      <c r="Z3298" t="str">
        <f t="shared" si="259"/>
        <v>Over 50%</v>
      </c>
      <c r="AA3298" s="17">
        <f>IF(COUNTIF($B$2:B3298,B3298)=1,1,0)</f>
        <v>1</v>
      </c>
      <c r="AB3298" s="17">
        <f>IF(COUNTIF($F$2:F3298,F3298)=1,1,0)</f>
        <v>0</v>
      </c>
    </row>
    <row r="3299" spans="1:28" x14ac:dyDescent="0.2">
      <c r="A3299" s="17">
        <v>3298</v>
      </c>
      <c r="B3299" t="s">
        <v>6553</v>
      </c>
      <c r="C3299" s="18">
        <v>42147</v>
      </c>
      <c r="D3299" s="18">
        <v>42154</v>
      </c>
      <c r="E3299" t="s">
        <v>77</v>
      </c>
      <c r="F3299" t="s">
        <v>179</v>
      </c>
      <c r="G3299" t="s">
        <v>180</v>
      </c>
      <c r="H3299" t="s">
        <v>53</v>
      </c>
      <c r="I3299" t="s">
        <v>54</v>
      </c>
      <c r="J3299" t="s">
        <v>571</v>
      </c>
      <c r="K3299" t="s">
        <v>337</v>
      </c>
      <c r="L3299">
        <v>85023</v>
      </c>
      <c r="M3299" t="s">
        <v>71</v>
      </c>
      <c r="N3299" t="s">
        <v>2024</v>
      </c>
      <c r="O3299" t="s">
        <v>73</v>
      </c>
      <c r="P3299" t="s">
        <v>105</v>
      </c>
      <c r="Q3299" t="s">
        <v>2025</v>
      </c>
      <c r="R3299" s="19">
        <v>121.792</v>
      </c>
      <c r="S3299" s="17">
        <v>4</v>
      </c>
      <c r="T3299" s="20">
        <v>0.2</v>
      </c>
      <c r="U3299" s="19">
        <v>13.701599999999999</v>
      </c>
      <c r="V3299" s="20">
        <f t="shared" si="255"/>
        <v>0.11249999999999999</v>
      </c>
      <c r="W3299" s="17">
        <f t="shared" si="256"/>
        <v>2015</v>
      </c>
      <c r="X3299" t="str">
        <f t="shared" si="257"/>
        <v>May-2015</v>
      </c>
      <c r="Y3299" s="17">
        <f t="shared" si="258"/>
        <v>7</v>
      </c>
      <c r="Z3299" t="str">
        <f t="shared" si="259"/>
        <v>11-20%</v>
      </c>
      <c r="AA3299" s="17">
        <f>IF(COUNTIF($B$2:B3299,B3299)=1,1,0)</f>
        <v>0</v>
      </c>
      <c r="AB3299" s="17">
        <f>IF(COUNTIF($F$2:F3299,F3299)=1,1,0)</f>
        <v>0</v>
      </c>
    </row>
    <row r="3300" spans="1:28" x14ac:dyDescent="0.2">
      <c r="A3300" s="17">
        <v>3299</v>
      </c>
      <c r="B3300" t="s">
        <v>6554</v>
      </c>
      <c r="C3300" s="18">
        <v>43055</v>
      </c>
      <c r="D3300" s="18">
        <v>43055</v>
      </c>
      <c r="E3300" t="s">
        <v>1320</v>
      </c>
      <c r="F3300" t="s">
        <v>3010</v>
      </c>
      <c r="G3300" t="s">
        <v>3011</v>
      </c>
      <c r="H3300" t="s">
        <v>68</v>
      </c>
      <c r="I3300" t="s">
        <v>54</v>
      </c>
      <c r="J3300" t="s">
        <v>154</v>
      </c>
      <c r="K3300" t="s">
        <v>70</v>
      </c>
      <c r="L3300">
        <v>94122</v>
      </c>
      <c r="M3300" t="s">
        <v>71</v>
      </c>
      <c r="N3300" t="s">
        <v>4639</v>
      </c>
      <c r="O3300" t="s">
        <v>98</v>
      </c>
      <c r="P3300" t="s">
        <v>711</v>
      </c>
      <c r="Q3300" t="s">
        <v>4640</v>
      </c>
      <c r="R3300" s="19">
        <v>1919.9760000000001</v>
      </c>
      <c r="S3300" s="17">
        <v>3</v>
      </c>
      <c r="T3300" s="20">
        <v>0.2</v>
      </c>
      <c r="U3300" s="19">
        <v>215.9973</v>
      </c>
      <c r="V3300" s="20">
        <f t="shared" si="255"/>
        <v>0.11249999999999999</v>
      </c>
      <c r="W3300" s="17">
        <f t="shared" si="256"/>
        <v>2017</v>
      </c>
      <c r="X3300" t="str">
        <f t="shared" si="257"/>
        <v>Nov-2017</v>
      </c>
      <c r="Y3300" s="17">
        <f t="shared" si="258"/>
        <v>0</v>
      </c>
      <c r="Z3300" t="str">
        <f t="shared" si="259"/>
        <v>11-20%</v>
      </c>
      <c r="AA3300" s="17">
        <f>IF(COUNTIF($B$2:B3300,B3300)=1,1,0)</f>
        <v>1</v>
      </c>
      <c r="AB3300" s="17">
        <f>IF(COUNTIF($F$2:F3300,F3300)=1,1,0)</f>
        <v>0</v>
      </c>
    </row>
    <row r="3301" spans="1:28" x14ac:dyDescent="0.2">
      <c r="A3301" s="17">
        <v>3300</v>
      </c>
      <c r="B3301" t="s">
        <v>6555</v>
      </c>
      <c r="C3301" s="18">
        <v>41961</v>
      </c>
      <c r="D3301" s="18">
        <v>41965</v>
      </c>
      <c r="E3301" t="s">
        <v>77</v>
      </c>
      <c r="F3301" t="s">
        <v>1984</v>
      </c>
      <c r="G3301" t="s">
        <v>1985</v>
      </c>
      <c r="H3301" t="s">
        <v>53</v>
      </c>
      <c r="I3301" t="s">
        <v>54</v>
      </c>
      <c r="J3301" t="s">
        <v>173</v>
      </c>
      <c r="K3301" t="s">
        <v>174</v>
      </c>
      <c r="L3301">
        <v>19140</v>
      </c>
      <c r="M3301" t="s">
        <v>175</v>
      </c>
      <c r="N3301" t="s">
        <v>124</v>
      </c>
      <c r="O3301" t="s">
        <v>73</v>
      </c>
      <c r="P3301" t="s">
        <v>102</v>
      </c>
      <c r="Q3301" t="s">
        <v>125</v>
      </c>
      <c r="R3301" s="19">
        <v>50.997</v>
      </c>
      <c r="S3301" s="17">
        <v>1</v>
      </c>
      <c r="T3301" s="20">
        <v>0.7</v>
      </c>
      <c r="U3301" s="19">
        <v>-40.797600000000003</v>
      </c>
      <c r="V3301" s="20">
        <f t="shared" si="255"/>
        <v>-0.8</v>
      </c>
      <c r="W3301" s="17">
        <f t="shared" si="256"/>
        <v>2014</v>
      </c>
      <c r="X3301" t="str">
        <f t="shared" si="257"/>
        <v>Nov-2014</v>
      </c>
      <c r="Y3301" s="17">
        <f t="shared" si="258"/>
        <v>4</v>
      </c>
      <c r="Z3301" t="str">
        <f t="shared" si="259"/>
        <v>Over 50%</v>
      </c>
      <c r="AA3301" s="17">
        <f>IF(COUNTIF($B$2:B3301,B3301)=1,1,0)</f>
        <v>1</v>
      </c>
      <c r="AB3301" s="17">
        <f>IF(COUNTIF($F$2:F3301,F3301)=1,1,0)</f>
        <v>0</v>
      </c>
    </row>
    <row r="3302" spans="1:28" x14ac:dyDescent="0.2">
      <c r="A3302" s="17">
        <v>3301</v>
      </c>
      <c r="B3302" t="s">
        <v>6555</v>
      </c>
      <c r="C3302" s="18">
        <v>41961</v>
      </c>
      <c r="D3302" s="18">
        <v>41965</v>
      </c>
      <c r="E3302" t="s">
        <v>77</v>
      </c>
      <c r="F3302" t="s">
        <v>1984</v>
      </c>
      <c r="G3302" t="s">
        <v>1985</v>
      </c>
      <c r="H3302" t="s">
        <v>53</v>
      </c>
      <c r="I3302" t="s">
        <v>54</v>
      </c>
      <c r="J3302" t="s">
        <v>173</v>
      </c>
      <c r="K3302" t="s">
        <v>174</v>
      </c>
      <c r="L3302">
        <v>19140</v>
      </c>
      <c r="M3302" t="s">
        <v>175</v>
      </c>
      <c r="N3302" t="s">
        <v>406</v>
      </c>
      <c r="O3302" t="s">
        <v>73</v>
      </c>
      <c r="P3302" t="s">
        <v>86</v>
      </c>
      <c r="Q3302" t="s">
        <v>407</v>
      </c>
      <c r="R3302" s="19">
        <v>76.792000000000002</v>
      </c>
      <c r="S3302" s="17">
        <v>1</v>
      </c>
      <c r="T3302" s="20">
        <v>0.2</v>
      </c>
      <c r="U3302" s="19">
        <v>-16.318300000000001</v>
      </c>
      <c r="V3302" s="20">
        <f t="shared" si="255"/>
        <v>-0.21249999999999999</v>
      </c>
      <c r="W3302" s="17">
        <f t="shared" si="256"/>
        <v>2014</v>
      </c>
      <c r="X3302" t="str">
        <f t="shared" si="257"/>
        <v>Nov-2014</v>
      </c>
      <c r="Y3302" s="17">
        <f t="shared" si="258"/>
        <v>4</v>
      </c>
      <c r="Z3302" t="str">
        <f t="shared" si="259"/>
        <v>11-20%</v>
      </c>
      <c r="AA3302" s="17">
        <f>IF(COUNTIF($B$2:B3302,B3302)=1,1,0)</f>
        <v>0</v>
      </c>
      <c r="AB3302" s="17">
        <f>IF(COUNTIF($F$2:F3302,F3302)=1,1,0)</f>
        <v>0</v>
      </c>
    </row>
    <row r="3303" spans="1:28" x14ac:dyDescent="0.2">
      <c r="A3303" s="17">
        <v>3302</v>
      </c>
      <c r="B3303" t="s">
        <v>6555</v>
      </c>
      <c r="C3303" s="18">
        <v>41961</v>
      </c>
      <c r="D3303" s="18">
        <v>41965</v>
      </c>
      <c r="E3303" t="s">
        <v>77</v>
      </c>
      <c r="F3303" t="s">
        <v>1984</v>
      </c>
      <c r="G3303" t="s">
        <v>1985</v>
      </c>
      <c r="H3303" t="s">
        <v>53</v>
      </c>
      <c r="I3303" t="s">
        <v>54</v>
      </c>
      <c r="J3303" t="s">
        <v>173</v>
      </c>
      <c r="K3303" t="s">
        <v>174</v>
      </c>
      <c r="L3303">
        <v>19140</v>
      </c>
      <c r="M3303" t="s">
        <v>175</v>
      </c>
      <c r="N3303" t="s">
        <v>6556</v>
      </c>
      <c r="O3303" t="s">
        <v>98</v>
      </c>
      <c r="P3303" t="s">
        <v>99</v>
      </c>
      <c r="Q3303" t="s">
        <v>6557</v>
      </c>
      <c r="R3303" s="19">
        <v>539.96400000000006</v>
      </c>
      <c r="S3303" s="17">
        <v>6</v>
      </c>
      <c r="T3303" s="20">
        <v>0.4</v>
      </c>
      <c r="U3303" s="19">
        <v>-107.9928</v>
      </c>
      <c r="V3303" s="20">
        <f t="shared" si="255"/>
        <v>-0.19999999999999998</v>
      </c>
      <c r="W3303" s="17">
        <f t="shared" si="256"/>
        <v>2014</v>
      </c>
      <c r="X3303" t="str">
        <f t="shared" si="257"/>
        <v>Nov-2014</v>
      </c>
      <c r="Y3303" s="17">
        <f t="shared" si="258"/>
        <v>4</v>
      </c>
      <c r="Z3303" t="str">
        <f t="shared" si="259"/>
        <v>31-40%</v>
      </c>
      <c r="AA3303" s="17">
        <f>IF(COUNTIF($B$2:B3303,B3303)=1,1,0)</f>
        <v>0</v>
      </c>
      <c r="AB3303" s="17">
        <f>IF(COUNTIF($F$2:F3303,F3303)=1,1,0)</f>
        <v>0</v>
      </c>
    </row>
    <row r="3304" spans="1:28" x14ac:dyDescent="0.2">
      <c r="A3304" s="17">
        <v>3303</v>
      </c>
      <c r="B3304" t="s">
        <v>6555</v>
      </c>
      <c r="C3304" s="18">
        <v>41961</v>
      </c>
      <c r="D3304" s="18">
        <v>41965</v>
      </c>
      <c r="E3304" t="s">
        <v>77</v>
      </c>
      <c r="F3304" t="s">
        <v>1984</v>
      </c>
      <c r="G3304" t="s">
        <v>1985</v>
      </c>
      <c r="H3304" t="s">
        <v>53</v>
      </c>
      <c r="I3304" t="s">
        <v>54</v>
      </c>
      <c r="J3304" t="s">
        <v>173</v>
      </c>
      <c r="K3304" t="s">
        <v>174</v>
      </c>
      <c r="L3304">
        <v>19140</v>
      </c>
      <c r="M3304" t="s">
        <v>175</v>
      </c>
      <c r="N3304" t="s">
        <v>3964</v>
      </c>
      <c r="O3304" t="s">
        <v>59</v>
      </c>
      <c r="P3304" t="s">
        <v>92</v>
      </c>
      <c r="Q3304" t="s">
        <v>5182</v>
      </c>
      <c r="R3304" s="19">
        <v>60.311999999999998</v>
      </c>
      <c r="S3304" s="17">
        <v>3</v>
      </c>
      <c r="T3304" s="20">
        <v>0.2</v>
      </c>
      <c r="U3304" s="19">
        <v>5.2773000000000003</v>
      </c>
      <c r="V3304" s="20">
        <f t="shared" si="255"/>
        <v>8.7500000000000008E-2</v>
      </c>
      <c r="W3304" s="17">
        <f t="shared" si="256"/>
        <v>2014</v>
      </c>
      <c r="X3304" t="str">
        <f t="shared" si="257"/>
        <v>Nov-2014</v>
      </c>
      <c r="Y3304" s="17">
        <f t="shared" si="258"/>
        <v>4</v>
      </c>
      <c r="Z3304" t="str">
        <f t="shared" si="259"/>
        <v>11-20%</v>
      </c>
      <c r="AA3304" s="17">
        <f>IF(COUNTIF($B$2:B3304,B3304)=1,1,0)</f>
        <v>0</v>
      </c>
      <c r="AB3304" s="17">
        <f>IF(COUNTIF($F$2:F3304,F3304)=1,1,0)</f>
        <v>0</v>
      </c>
    </row>
    <row r="3305" spans="1:28" x14ac:dyDescent="0.2">
      <c r="A3305" s="17">
        <v>3304</v>
      </c>
      <c r="B3305" t="s">
        <v>6555</v>
      </c>
      <c r="C3305" s="18">
        <v>41961</v>
      </c>
      <c r="D3305" s="18">
        <v>41965</v>
      </c>
      <c r="E3305" t="s">
        <v>77</v>
      </c>
      <c r="F3305" t="s">
        <v>1984</v>
      </c>
      <c r="G3305" t="s">
        <v>1985</v>
      </c>
      <c r="H3305" t="s">
        <v>53</v>
      </c>
      <c r="I3305" t="s">
        <v>54</v>
      </c>
      <c r="J3305" t="s">
        <v>173</v>
      </c>
      <c r="K3305" t="s">
        <v>174</v>
      </c>
      <c r="L3305">
        <v>19140</v>
      </c>
      <c r="M3305" t="s">
        <v>175</v>
      </c>
      <c r="N3305" t="s">
        <v>3427</v>
      </c>
      <c r="O3305" t="s">
        <v>73</v>
      </c>
      <c r="P3305" t="s">
        <v>102</v>
      </c>
      <c r="Q3305" t="s">
        <v>3428</v>
      </c>
      <c r="R3305" s="19">
        <v>1.944</v>
      </c>
      <c r="S3305" s="17">
        <v>3</v>
      </c>
      <c r="T3305" s="20">
        <v>0.7</v>
      </c>
      <c r="U3305" s="19">
        <v>-1.4256</v>
      </c>
      <c r="V3305" s="20">
        <f t="shared" si="255"/>
        <v>-0.73333333333333339</v>
      </c>
      <c r="W3305" s="17">
        <f t="shared" si="256"/>
        <v>2014</v>
      </c>
      <c r="X3305" t="str">
        <f t="shared" si="257"/>
        <v>Nov-2014</v>
      </c>
      <c r="Y3305" s="17">
        <f t="shared" si="258"/>
        <v>4</v>
      </c>
      <c r="Z3305" t="str">
        <f t="shared" si="259"/>
        <v>Over 50%</v>
      </c>
      <c r="AA3305" s="17">
        <f>IF(COUNTIF($B$2:B3305,B3305)=1,1,0)</f>
        <v>0</v>
      </c>
      <c r="AB3305" s="17">
        <f>IF(COUNTIF($F$2:F3305,F3305)=1,1,0)</f>
        <v>0</v>
      </c>
    </row>
    <row r="3306" spans="1:28" x14ac:dyDescent="0.2">
      <c r="A3306" s="17">
        <v>3305</v>
      </c>
      <c r="B3306" t="s">
        <v>6558</v>
      </c>
      <c r="C3306" s="18">
        <v>42003</v>
      </c>
      <c r="D3306" s="18">
        <v>42005</v>
      </c>
      <c r="E3306" t="s">
        <v>50</v>
      </c>
      <c r="F3306" t="s">
        <v>3463</v>
      </c>
      <c r="G3306" t="s">
        <v>3464</v>
      </c>
      <c r="H3306" t="s">
        <v>68</v>
      </c>
      <c r="I3306" t="s">
        <v>54</v>
      </c>
      <c r="J3306" t="s">
        <v>2018</v>
      </c>
      <c r="K3306" t="s">
        <v>131</v>
      </c>
      <c r="L3306">
        <v>78041</v>
      </c>
      <c r="M3306" t="s">
        <v>132</v>
      </c>
      <c r="N3306" t="s">
        <v>3519</v>
      </c>
      <c r="O3306" t="s">
        <v>73</v>
      </c>
      <c r="P3306" t="s">
        <v>200</v>
      </c>
      <c r="Q3306" t="s">
        <v>3520</v>
      </c>
      <c r="R3306" s="19">
        <v>12.984</v>
      </c>
      <c r="S3306" s="17">
        <v>3</v>
      </c>
      <c r="T3306" s="20">
        <v>0.2</v>
      </c>
      <c r="U3306" s="19">
        <v>4.7066999999999997</v>
      </c>
      <c r="V3306" s="20">
        <f t="shared" si="255"/>
        <v>0.36249999999999999</v>
      </c>
      <c r="W3306" s="17">
        <f t="shared" si="256"/>
        <v>2014</v>
      </c>
      <c r="X3306" t="str">
        <f t="shared" si="257"/>
        <v>Dec-2014</v>
      </c>
      <c r="Y3306" s="17">
        <f t="shared" si="258"/>
        <v>2</v>
      </c>
      <c r="Z3306" t="str">
        <f t="shared" si="259"/>
        <v>11-20%</v>
      </c>
      <c r="AA3306" s="17">
        <f>IF(COUNTIF($B$2:B3306,B3306)=1,1,0)</f>
        <v>1</v>
      </c>
      <c r="AB3306" s="17">
        <f>IF(COUNTIF($F$2:F3306,F3306)=1,1,0)</f>
        <v>0</v>
      </c>
    </row>
    <row r="3307" spans="1:28" x14ac:dyDescent="0.2">
      <c r="A3307" s="17">
        <v>3306</v>
      </c>
      <c r="B3307" t="s">
        <v>6558</v>
      </c>
      <c r="C3307" s="18">
        <v>42003</v>
      </c>
      <c r="D3307" s="18">
        <v>42005</v>
      </c>
      <c r="E3307" t="s">
        <v>50</v>
      </c>
      <c r="F3307" t="s">
        <v>3463</v>
      </c>
      <c r="G3307" t="s">
        <v>3464</v>
      </c>
      <c r="H3307" t="s">
        <v>68</v>
      </c>
      <c r="I3307" t="s">
        <v>54</v>
      </c>
      <c r="J3307" t="s">
        <v>2018</v>
      </c>
      <c r="K3307" t="s">
        <v>131</v>
      </c>
      <c r="L3307">
        <v>78041</v>
      </c>
      <c r="M3307" t="s">
        <v>132</v>
      </c>
      <c r="N3307" t="s">
        <v>5000</v>
      </c>
      <c r="O3307" t="s">
        <v>98</v>
      </c>
      <c r="P3307" t="s">
        <v>99</v>
      </c>
      <c r="Q3307" t="s">
        <v>5001</v>
      </c>
      <c r="R3307" s="19">
        <v>217.584</v>
      </c>
      <c r="S3307" s="17">
        <v>2</v>
      </c>
      <c r="T3307" s="20">
        <v>0.2</v>
      </c>
      <c r="U3307" s="19">
        <v>19.038599999999999</v>
      </c>
      <c r="V3307" s="20">
        <f t="shared" si="255"/>
        <v>8.7499999999999994E-2</v>
      </c>
      <c r="W3307" s="17">
        <f t="shared" si="256"/>
        <v>2014</v>
      </c>
      <c r="X3307" t="str">
        <f t="shared" si="257"/>
        <v>Dec-2014</v>
      </c>
      <c r="Y3307" s="17">
        <f t="shared" si="258"/>
        <v>2</v>
      </c>
      <c r="Z3307" t="str">
        <f t="shared" si="259"/>
        <v>11-20%</v>
      </c>
      <c r="AA3307" s="17">
        <f>IF(COUNTIF($B$2:B3307,B3307)=1,1,0)</f>
        <v>0</v>
      </c>
      <c r="AB3307" s="17">
        <f>IF(COUNTIF($F$2:F3307,F3307)=1,1,0)</f>
        <v>0</v>
      </c>
    </row>
    <row r="3308" spans="1:28" x14ac:dyDescent="0.2">
      <c r="A3308" s="17">
        <v>3307</v>
      </c>
      <c r="B3308" t="s">
        <v>6558</v>
      </c>
      <c r="C3308" s="18">
        <v>42003</v>
      </c>
      <c r="D3308" s="18">
        <v>42005</v>
      </c>
      <c r="E3308" t="s">
        <v>50</v>
      </c>
      <c r="F3308" t="s">
        <v>3463</v>
      </c>
      <c r="G3308" t="s">
        <v>3464</v>
      </c>
      <c r="H3308" t="s">
        <v>68</v>
      </c>
      <c r="I3308" t="s">
        <v>54</v>
      </c>
      <c r="J3308" t="s">
        <v>2018</v>
      </c>
      <c r="K3308" t="s">
        <v>131</v>
      </c>
      <c r="L3308">
        <v>78041</v>
      </c>
      <c r="M3308" t="s">
        <v>132</v>
      </c>
      <c r="N3308" t="s">
        <v>3243</v>
      </c>
      <c r="O3308" t="s">
        <v>98</v>
      </c>
      <c r="P3308" t="s">
        <v>99</v>
      </c>
      <c r="Q3308" t="s">
        <v>3244</v>
      </c>
      <c r="R3308" s="19">
        <v>328.77600000000001</v>
      </c>
      <c r="S3308" s="17">
        <v>3</v>
      </c>
      <c r="T3308" s="20">
        <v>0.2</v>
      </c>
      <c r="U3308" s="19">
        <v>28.767900000000001</v>
      </c>
      <c r="V3308" s="20">
        <f t="shared" si="255"/>
        <v>8.7499999999999994E-2</v>
      </c>
      <c r="W3308" s="17">
        <f t="shared" si="256"/>
        <v>2014</v>
      </c>
      <c r="X3308" t="str">
        <f t="shared" si="257"/>
        <v>Dec-2014</v>
      </c>
      <c r="Y3308" s="17">
        <f t="shared" si="258"/>
        <v>2</v>
      </c>
      <c r="Z3308" t="str">
        <f t="shared" si="259"/>
        <v>11-20%</v>
      </c>
      <c r="AA3308" s="17">
        <f>IF(COUNTIF($B$2:B3308,B3308)=1,1,0)</f>
        <v>0</v>
      </c>
      <c r="AB3308" s="17">
        <f>IF(COUNTIF($F$2:F3308,F3308)=1,1,0)</f>
        <v>0</v>
      </c>
    </row>
    <row r="3309" spans="1:28" x14ac:dyDescent="0.2">
      <c r="A3309" s="17">
        <v>3308</v>
      </c>
      <c r="B3309" t="s">
        <v>6558</v>
      </c>
      <c r="C3309" s="18">
        <v>42003</v>
      </c>
      <c r="D3309" s="18">
        <v>42005</v>
      </c>
      <c r="E3309" t="s">
        <v>50</v>
      </c>
      <c r="F3309" t="s">
        <v>3463</v>
      </c>
      <c r="G3309" t="s">
        <v>3464</v>
      </c>
      <c r="H3309" t="s">
        <v>68</v>
      </c>
      <c r="I3309" t="s">
        <v>54</v>
      </c>
      <c r="J3309" t="s">
        <v>2018</v>
      </c>
      <c r="K3309" t="s">
        <v>131</v>
      </c>
      <c r="L3309">
        <v>78041</v>
      </c>
      <c r="M3309" t="s">
        <v>132</v>
      </c>
      <c r="N3309" t="s">
        <v>1283</v>
      </c>
      <c r="O3309" t="s">
        <v>73</v>
      </c>
      <c r="P3309" t="s">
        <v>102</v>
      </c>
      <c r="Q3309" t="s">
        <v>1284</v>
      </c>
      <c r="R3309" s="19">
        <v>2.286</v>
      </c>
      <c r="S3309" s="17">
        <v>3</v>
      </c>
      <c r="T3309" s="20">
        <v>0.8</v>
      </c>
      <c r="U3309" s="19">
        <v>-3.6576</v>
      </c>
      <c r="V3309" s="20">
        <f t="shared" si="255"/>
        <v>-1.5999999999999999</v>
      </c>
      <c r="W3309" s="17">
        <f t="shared" si="256"/>
        <v>2014</v>
      </c>
      <c r="X3309" t="str">
        <f t="shared" si="257"/>
        <v>Dec-2014</v>
      </c>
      <c r="Y3309" s="17">
        <f t="shared" si="258"/>
        <v>2</v>
      </c>
      <c r="Z3309" t="str">
        <f t="shared" si="259"/>
        <v>Over 50%</v>
      </c>
      <c r="AA3309" s="17">
        <f>IF(COUNTIF($B$2:B3309,B3309)=1,1,0)</f>
        <v>0</v>
      </c>
      <c r="AB3309" s="17">
        <f>IF(COUNTIF($F$2:F3309,F3309)=1,1,0)</f>
        <v>0</v>
      </c>
    </row>
    <row r="3310" spans="1:28" x14ac:dyDescent="0.2">
      <c r="A3310" s="17">
        <v>3309</v>
      </c>
      <c r="B3310" t="s">
        <v>6558</v>
      </c>
      <c r="C3310" s="18">
        <v>42003</v>
      </c>
      <c r="D3310" s="18">
        <v>42005</v>
      </c>
      <c r="E3310" t="s">
        <v>50</v>
      </c>
      <c r="F3310" t="s">
        <v>3463</v>
      </c>
      <c r="G3310" t="s">
        <v>3464</v>
      </c>
      <c r="H3310" t="s">
        <v>68</v>
      </c>
      <c r="I3310" t="s">
        <v>54</v>
      </c>
      <c r="J3310" t="s">
        <v>2018</v>
      </c>
      <c r="K3310" t="s">
        <v>131</v>
      </c>
      <c r="L3310">
        <v>78041</v>
      </c>
      <c r="M3310" t="s">
        <v>132</v>
      </c>
      <c r="N3310" t="s">
        <v>1048</v>
      </c>
      <c r="O3310" t="s">
        <v>98</v>
      </c>
      <c r="P3310" t="s">
        <v>188</v>
      </c>
      <c r="Q3310" t="s">
        <v>1049</v>
      </c>
      <c r="R3310" s="19">
        <v>47.984000000000002</v>
      </c>
      <c r="S3310" s="17">
        <v>2</v>
      </c>
      <c r="T3310" s="20">
        <v>0.2</v>
      </c>
      <c r="U3310" s="19">
        <v>14.395200000000001</v>
      </c>
      <c r="V3310" s="20">
        <f t="shared" si="255"/>
        <v>0.3</v>
      </c>
      <c r="W3310" s="17">
        <f t="shared" si="256"/>
        <v>2014</v>
      </c>
      <c r="X3310" t="str">
        <f t="shared" si="257"/>
        <v>Dec-2014</v>
      </c>
      <c r="Y3310" s="17">
        <f t="shared" si="258"/>
        <v>2</v>
      </c>
      <c r="Z3310" t="str">
        <f t="shared" si="259"/>
        <v>11-20%</v>
      </c>
      <c r="AA3310" s="17">
        <f>IF(COUNTIF($B$2:B3310,B3310)=1,1,0)</f>
        <v>0</v>
      </c>
      <c r="AB3310" s="17">
        <f>IF(COUNTIF($F$2:F3310,F3310)=1,1,0)</f>
        <v>0</v>
      </c>
    </row>
    <row r="3311" spans="1:28" x14ac:dyDescent="0.2">
      <c r="A3311" s="17">
        <v>3310</v>
      </c>
      <c r="B3311" t="s">
        <v>6559</v>
      </c>
      <c r="C3311" s="18">
        <v>42313</v>
      </c>
      <c r="D3311" s="18">
        <v>42319</v>
      </c>
      <c r="E3311" t="s">
        <v>77</v>
      </c>
      <c r="F3311" t="s">
        <v>2251</v>
      </c>
      <c r="G3311" t="s">
        <v>2252</v>
      </c>
      <c r="H3311" t="s">
        <v>68</v>
      </c>
      <c r="I3311" t="s">
        <v>54</v>
      </c>
      <c r="J3311" t="s">
        <v>293</v>
      </c>
      <c r="K3311" t="s">
        <v>294</v>
      </c>
      <c r="L3311">
        <v>10009</v>
      </c>
      <c r="M3311" t="s">
        <v>175</v>
      </c>
      <c r="N3311" t="s">
        <v>4351</v>
      </c>
      <c r="O3311" t="s">
        <v>73</v>
      </c>
      <c r="P3311" t="s">
        <v>102</v>
      </c>
      <c r="Q3311" t="s">
        <v>4352</v>
      </c>
      <c r="R3311" s="19">
        <v>25.344000000000001</v>
      </c>
      <c r="S3311" s="17">
        <v>6</v>
      </c>
      <c r="T3311" s="20">
        <v>0.2</v>
      </c>
      <c r="U3311" s="19">
        <v>8.8704000000000001</v>
      </c>
      <c r="V3311" s="20">
        <f t="shared" si="255"/>
        <v>0.35</v>
      </c>
      <c r="W3311" s="17">
        <f t="shared" si="256"/>
        <v>2015</v>
      </c>
      <c r="X3311" t="str">
        <f t="shared" si="257"/>
        <v>Nov-2015</v>
      </c>
      <c r="Y3311" s="17">
        <f t="shared" si="258"/>
        <v>6</v>
      </c>
      <c r="Z3311" t="str">
        <f t="shared" si="259"/>
        <v>11-20%</v>
      </c>
      <c r="AA3311" s="17">
        <f>IF(COUNTIF($B$2:B3311,B3311)=1,1,0)</f>
        <v>1</v>
      </c>
      <c r="AB3311" s="17">
        <f>IF(COUNTIF($F$2:F3311,F3311)=1,1,0)</f>
        <v>0</v>
      </c>
    </row>
    <row r="3312" spans="1:28" x14ac:dyDescent="0.2">
      <c r="A3312" s="17">
        <v>3311</v>
      </c>
      <c r="B3312" t="s">
        <v>6560</v>
      </c>
      <c r="C3312" s="18">
        <v>42630</v>
      </c>
      <c r="D3312" s="18">
        <v>42635</v>
      </c>
      <c r="E3312" t="s">
        <v>77</v>
      </c>
      <c r="F3312" t="s">
        <v>4912</v>
      </c>
      <c r="G3312" t="s">
        <v>4913</v>
      </c>
      <c r="H3312" t="s">
        <v>53</v>
      </c>
      <c r="I3312" t="s">
        <v>54</v>
      </c>
      <c r="J3312" t="s">
        <v>293</v>
      </c>
      <c r="K3312" t="s">
        <v>294</v>
      </c>
      <c r="L3312">
        <v>10035</v>
      </c>
      <c r="M3312" t="s">
        <v>175</v>
      </c>
      <c r="N3312" t="s">
        <v>3603</v>
      </c>
      <c r="O3312" t="s">
        <v>73</v>
      </c>
      <c r="P3312" t="s">
        <v>102</v>
      </c>
      <c r="Q3312" t="s">
        <v>3604</v>
      </c>
      <c r="R3312" s="19">
        <v>232.4</v>
      </c>
      <c r="S3312" s="17">
        <v>5</v>
      </c>
      <c r="T3312" s="20">
        <v>0.2</v>
      </c>
      <c r="U3312" s="19">
        <v>78.435000000000002</v>
      </c>
      <c r="V3312" s="20">
        <f t="shared" si="255"/>
        <v>0.33750000000000002</v>
      </c>
      <c r="W3312" s="17">
        <f t="shared" si="256"/>
        <v>2016</v>
      </c>
      <c r="X3312" t="str">
        <f t="shared" si="257"/>
        <v>Sep-2016</v>
      </c>
      <c r="Y3312" s="17">
        <f t="shared" si="258"/>
        <v>5</v>
      </c>
      <c r="Z3312" t="str">
        <f t="shared" si="259"/>
        <v>11-20%</v>
      </c>
      <c r="AA3312" s="17">
        <f>IF(COUNTIF($B$2:B3312,B3312)=1,1,0)</f>
        <v>1</v>
      </c>
      <c r="AB3312" s="17">
        <f>IF(COUNTIF($F$2:F3312,F3312)=1,1,0)</f>
        <v>0</v>
      </c>
    </row>
    <row r="3313" spans="1:28" x14ac:dyDescent="0.2">
      <c r="A3313" s="17">
        <v>3312</v>
      </c>
      <c r="B3313" t="s">
        <v>6561</v>
      </c>
      <c r="C3313" s="18">
        <v>42449</v>
      </c>
      <c r="D3313" s="18">
        <v>42454</v>
      </c>
      <c r="E3313" t="s">
        <v>50</v>
      </c>
      <c r="F3313" t="s">
        <v>6455</v>
      </c>
      <c r="G3313" t="s">
        <v>6456</v>
      </c>
      <c r="H3313" t="s">
        <v>68</v>
      </c>
      <c r="I3313" t="s">
        <v>54</v>
      </c>
      <c r="J3313" t="s">
        <v>3518</v>
      </c>
      <c r="K3313" t="s">
        <v>1519</v>
      </c>
      <c r="L3313">
        <v>39503</v>
      </c>
      <c r="M3313" t="s">
        <v>57</v>
      </c>
      <c r="N3313" t="s">
        <v>3505</v>
      </c>
      <c r="O3313" t="s">
        <v>59</v>
      </c>
      <c r="P3313" t="s">
        <v>92</v>
      </c>
      <c r="Q3313" t="s">
        <v>3506</v>
      </c>
      <c r="R3313" s="19">
        <v>86.45</v>
      </c>
      <c r="S3313" s="17">
        <v>7</v>
      </c>
      <c r="T3313" s="20">
        <v>0</v>
      </c>
      <c r="U3313" s="19">
        <v>38.037999999999997</v>
      </c>
      <c r="V3313" s="20">
        <f t="shared" si="255"/>
        <v>0.43999999999999995</v>
      </c>
      <c r="W3313" s="17">
        <f t="shared" si="256"/>
        <v>2016</v>
      </c>
      <c r="X3313" t="str">
        <f t="shared" si="257"/>
        <v>Mar-2016</v>
      </c>
      <c r="Y3313" s="17">
        <f t="shared" si="258"/>
        <v>5</v>
      </c>
      <c r="Z3313" t="str">
        <f t="shared" si="259"/>
        <v>0% (No Discount)</v>
      </c>
      <c r="AA3313" s="17">
        <f>IF(COUNTIF($B$2:B3313,B3313)=1,1,0)</f>
        <v>1</v>
      </c>
      <c r="AB3313" s="17">
        <f>IF(COUNTIF($F$2:F3313,F3313)=1,1,0)</f>
        <v>0</v>
      </c>
    </row>
    <row r="3314" spans="1:28" x14ac:dyDescent="0.2">
      <c r="A3314" s="17">
        <v>3313</v>
      </c>
      <c r="B3314" t="s">
        <v>6562</v>
      </c>
      <c r="C3314" s="18">
        <v>41909</v>
      </c>
      <c r="D3314" s="18">
        <v>41913</v>
      </c>
      <c r="E3314" t="s">
        <v>77</v>
      </c>
      <c r="F3314" t="s">
        <v>4355</v>
      </c>
      <c r="G3314" t="s">
        <v>4356</v>
      </c>
      <c r="H3314" t="s">
        <v>53</v>
      </c>
      <c r="I3314" t="s">
        <v>54</v>
      </c>
      <c r="J3314" t="s">
        <v>977</v>
      </c>
      <c r="K3314" t="s">
        <v>70</v>
      </c>
      <c r="L3314">
        <v>92037</v>
      </c>
      <c r="M3314" t="s">
        <v>71</v>
      </c>
      <c r="N3314" t="s">
        <v>1194</v>
      </c>
      <c r="O3314" t="s">
        <v>59</v>
      </c>
      <c r="P3314" t="s">
        <v>63</v>
      </c>
      <c r="Q3314" t="s">
        <v>1195</v>
      </c>
      <c r="R3314" s="19">
        <v>603.91999999999996</v>
      </c>
      <c r="S3314" s="17">
        <v>5</v>
      </c>
      <c r="T3314" s="20">
        <v>0.2</v>
      </c>
      <c r="U3314" s="19">
        <v>45.293999999999997</v>
      </c>
      <c r="V3314" s="20">
        <f t="shared" si="255"/>
        <v>7.4999999999999997E-2</v>
      </c>
      <c r="W3314" s="17">
        <f t="shared" si="256"/>
        <v>2014</v>
      </c>
      <c r="X3314" t="str">
        <f t="shared" si="257"/>
        <v>Sep-2014</v>
      </c>
      <c r="Y3314" s="17">
        <f t="shared" si="258"/>
        <v>4</v>
      </c>
      <c r="Z3314" t="str">
        <f t="shared" si="259"/>
        <v>11-20%</v>
      </c>
      <c r="AA3314" s="17">
        <f>IF(COUNTIF($B$2:B3314,B3314)=1,1,0)</f>
        <v>1</v>
      </c>
      <c r="AB3314" s="17">
        <f>IF(COUNTIF($F$2:F3314,F3314)=1,1,0)</f>
        <v>0</v>
      </c>
    </row>
    <row r="3315" spans="1:28" x14ac:dyDescent="0.2">
      <c r="A3315" s="17">
        <v>3314</v>
      </c>
      <c r="B3315" t="s">
        <v>6562</v>
      </c>
      <c r="C3315" s="18">
        <v>41909</v>
      </c>
      <c r="D3315" s="18">
        <v>41913</v>
      </c>
      <c r="E3315" t="s">
        <v>77</v>
      </c>
      <c r="F3315" t="s">
        <v>4355</v>
      </c>
      <c r="G3315" t="s">
        <v>4356</v>
      </c>
      <c r="H3315" t="s">
        <v>53</v>
      </c>
      <c r="I3315" t="s">
        <v>54</v>
      </c>
      <c r="J3315" t="s">
        <v>977</v>
      </c>
      <c r="K3315" t="s">
        <v>70</v>
      </c>
      <c r="L3315">
        <v>92037</v>
      </c>
      <c r="M3315" t="s">
        <v>71</v>
      </c>
      <c r="N3315" t="s">
        <v>4536</v>
      </c>
      <c r="O3315" t="s">
        <v>73</v>
      </c>
      <c r="P3315" t="s">
        <v>117</v>
      </c>
      <c r="Q3315" t="s">
        <v>4537</v>
      </c>
      <c r="R3315" s="19">
        <v>81.98</v>
      </c>
      <c r="S3315" s="17">
        <v>2</v>
      </c>
      <c r="T3315" s="20">
        <v>0</v>
      </c>
      <c r="U3315" s="19">
        <v>40.170200000000001</v>
      </c>
      <c r="V3315" s="20">
        <f t="shared" si="255"/>
        <v>0.49</v>
      </c>
      <c r="W3315" s="17">
        <f t="shared" si="256"/>
        <v>2014</v>
      </c>
      <c r="X3315" t="str">
        <f t="shared" si="257"/>
        <v>Sep-2014</v>
      </c>
      <c r="Y3315" s="17">
        <f t="shared" si="258"/>
        <v>4</v>
      </c>
      <c r="Z3315" t="str">
        <f t="shared" si="259"/>
        <v>0% (No Discount)</v>
      </c>
      <c r="AA3315" s="17">
        <f>IF(COUNTIF($B$2:B3315,B3315)=1,1,0)</f>
        <v>0</v>
      </c>
      <c r="AB3315" s="17">
        <f>IF(COUNTIF($F$2:F3315,F3315)=1,1,0)</f>
        <v>0</v>
      </c>
    </row>
    <row r="3316" spans="1:28" x14ac:dyDescent="0.2">
      <c r="A3316" s="17">
        <v>3315</v>
      </c>
      <c r="B3316" t="s">
        <v>6563</v>
      </c>
      <c r="C3316" s="18">
        <v>43093</v>
      </c>
      <c r="D3316" s="18">
        <v>43097</v>
      </c>
      <c r="E3316" t="s">
        <v>77</v>
      </c>
      <c r="F3316" t="s">
        <v>5828</v>
      </c>
      <c r="G3316" t="s">
        <v>5829</v>
      </c>
      <c r="H3316" t="s">
        <v>53</v>
      </c>
      <c r="I3316" t="s">
        <v>54</v>
      </c>
      <c r="J3316" t="s">
        <v>2375</v>
      </c>
      <c r="K3316" t="s">
        <v>294</v>
      </c>
      <c r="L3316">
        <v>11572</v>
      </c>
      <c r="M3316" t="s">
        <v>175</v>
      </c>
      <c r="N3316" t="s">
        <v>1194</v>
      </c>
      <c r="O3316" t="s">
        <v>59</v>
      </c>
      <c r="P3316" t="s">
        <v>63</v>
      </c>
      <c r="Q3316" t="s">
        <v>1195</v>
      </c>
      <c r="R3316" s="19">
        <v>271.76400000000001</v>
      </c>
      <c r="S3316" s="17">
        <v>2</v>
      </c>
      <c r="T3316" s="20">
        <v>0.1</v>
      </c>
      <c r="U3316" s="19">
        <v>48.313600000000001</v>
      </c>
      <c r="V3316" s="20">
        <f t="shared" si="255"/>
        <v>0.17777777777777778</v>
      </c>
      <c r="W3316" s="17">
        <f t="shared" si="256"/>
        <v>2017</v>
      </c>
      <c r="X3316" t="str">
        <f t="shared" si="257"/>
        <v>Dec-2017</v>
      </c>
      <c r="Y3316" s="17">
        <f t="shared" si="258"/>
        <v>4</v>
      </c>
      <c r="Z3316" t="str">
        <f t="shared" si="259"/>
        <v>1-10%</v>
      </c>
      <c r="AA3316" s="17">
        <f>IF(COUNTIF($B$2:B3316,B3316)=1,1,0)</f>
        <v>1</v>
      </c>
      <c r="AB3316" s="17">
        <f>IF(COUNTIF($F$2:F3316,F3316)=1,1,0)</f>
        <v>0</v>
      </c>
    </row>
    <row r="3317" spans="1:28" x14ac:dyDescent="0.2">
      <c r="A3317" s="17">
        <v>3316</v>
      </c>
      <c r="B3317" t="s">
        <v>6563</v>
      </c>
      <c r="C3317" s="18">
        <v>43093</v>
      </c>
      <c r="D3317" s="18">
        <v>43097</v>
      </c>
      <c r="E3317" t="s">
        <v>77</v>
      </c>
      <c r="F3317" t="s">
        <v>5828</v>
      </c>
      <c r="G3317" t="s">
        <v>5829</v>
      </c>
      <c r="H3317" t="s">
        <v>53</v>
      </c>
      <c r="I3317" t="s">
        <v>54</v>
      </c>
      <c r="J3317" t="s">
        <v>2375</v>
      </c>
      <c r="K3317" t="s">
        <v>294</v>
      </c>
      <c r="L3317">
        <v>11572</v>
      </c>
      <c r="M3317" t="s">
        <v>175</v>
      </c>
      <c r="N3317" t="s">
        <v>4510</v>
      </c>
      <c r="O3317" t="s">
        <v>73</v>
      </c>
      <c r="P3317" t="s">
        <v>102</v>
      </c>
      <c r="Q3317" t="s">
        <v>4511</v>
      </c>
      <c r="R3317" s="19">
        <v>14.375999999999999</v>
      </c>
      <c r="S3317" s="17">
        <v>3</v>
      </c>
      <c r="T3317" s="20">
        <v>0.2</v>
      </c>
      <c r="U3317" s="19">
        <v>4.8518999999999997</v>
      </c>
      <c r="V3317" s="20">
        <f t="shared" si="255"/>
        <v>0.33749999999999997</v>
      </c>
      <c r="W3317" s="17">
        <f t="shared" si="256"/>
        <v>2017</v>
      </c>
      <c r="X3317" t="str">
        <f t="shared" si="257"/>
        <v>Dec-2017</v>
      </c>
      <c r="Y3317" s="17">
        <f t="shared" si="258"/>
        <v>4</v>
      </c>
      <c r="Z3317" t="str">
        <f t="shared" si="259"/>
        <v>11-20%</v>
      </c>
      <c r="AA3317" s="17">
        <f>IF(COUNTIF($B$2:B3317,B3317)=1,1,0)</f>
        <v>0</v>
      </c>
      <c r="AB3317" s="17">
        <f>IF(COUNTIF($F$2:F3317,F3317)=1,1,0)</f>
        <v>0</v>
      </c>
    </row>
    <row r="3318" spans="1:28" x14ac:dyDescent="0.2">
      <c r="A3318" s="17">
        <v>3317</v>
      </c>
      <c r="B3318" t="s">
        <v>6564</v>
      </c>
      <c r="C3318" s="18">
        <v>43049</v>
      </c>
      <c r="D3318" s="18">
        <v>43054</v>
      </c>
      <c r="E3318" t="s">
        <v>50</v>
      </c>
      <c r="F3318" t="s">
        <v>4172</v>
      </c>
      <c r="G3318" t="s">
        <v>4173</v>
      </c>
      <c r="H3318" t="s">
        <v>68</v>
      </c>
      <c r="I3318" t="s">
        <v>54</v>
      </c>
      <c r="J3318" t="s">
        <v>2925</v>
      </c>
      <c r="K3318" t="s">
        <v>131</v>
      </c>
      <c r="L3318">
        <v>78664</v>
      </c>
      <c r="M3318" t="s">
        <v>132</v>
      </c>
      <c r="N3318" t="s">
        <v>5379</v>
      </c>
      <c r="O3318" t="s">
        <v>59</v>
      </c>
      <c r="P3318" t="s">
        <v>92</v>
      </c>
      <c r="Q3318" t="s">
        <v>5380</v>
      </c>
      <c r="R3318" s="19">
        <v>341.96</v>
      </c>
      <c r="S3318" s="17">
        <v>5</v>
      </c>
      <c r="T3318" s="20">
        <v>0.6</v>
      </c>
      <c r="U3318" s="19">
        <v>-427.45</v>
      </c>
      <c r="V3318" s="20">
        <f t="shared" si="255"/>
        <v>-1.25</v>
      </c>
      <c r="W3318" s="17">
        <f t="shared" si="256"/>
        <v>2017</v>
      </c>
      <c r="X3318" t="str">
        <f t="shared" si="257"/>
        <v>Nov-2017</v>
      </c>
      <c r="Y3318" s="17">
        <f t="shared" si="258"/>
        <v>5</v>
      </c>
      <c r="Z3318" t="str">
        <f t="shared" si="259"/>
        <v>Over 50%</v>
      </c>
      <c r="AA3318" s="17">
        <f>IF(COUNTIF($B$2:B3318,B3318)=1,1,0)</f>
        <v>1</v>
      </c>
      <c r="AB3318" s="17">
        <f>IF(COUNTIF($F$2:F3318,F3318)=1,1,0)</f>
        <v>0</v>
      </c>
    </row>
    <row r="3319" spans="1:28" x14ac:dyDescent="0.2">
      <c r="A3319" s="17">
        <v>3318</v>
      </c>
      <c r="B3319" t="s">
        <v>6565</v>
      </c>
      <c r="C3319" s="18">
        <v>42258</v>
      </c>
      <c r="D3319" s="18">
        <v>42262</v>
      </c>
      <c r="E3319" t="s">
        <v>77</v>
      </c>
      <c r="F3319" t="s">
        <v>546</v>
      </c>
      <c r="G3319" t="s">
        <v>547</v>
      </c>
      <c r="H3319" t="s">
        <v>53</v>
      </c>
      <c r="I3319" t="s">
        <v>54</v>
      </c>
      <c r="J3319" t="s">
        <v>804</v>
      </c>
      <c r="K3319" t="s">
        <v>70</v>
      </c>
      <c r="L3319">
        <v>92374</v>
      </c>
      <c r="M3319" t="s">
        <v>71</v>
      </c>
      <c r="N3319" t="s">
        <v>2478</v>
      </c>
      <c r="O3319" t="s">
        <v>73</v>
      </c>
      <c r="P3319" t="s">
        <v>95</v>
      </c>
      <c r="Q3319" t="s">
        <v>2479</v>
      </c>
      <c r="R3319" s="19">
        <v>181.35</v>
      </c>
      <c r="S3319" s="17">
        <v>9</v>
      </c>
      <c r="T3319" s="20">
        <v>0</v>
      </c>
      <c r="U3319" s="19">
        <v>48.964500000000001</v>
      </c>
      <c r="V3319" s="20">
        <f t="shared" si="255"/>
        <v>0.27</v>
      </c>
      <c r="W3319" s="17">
        <f t="shared" si="256"/>
        <v>2015</v>
      </c>
      <c r="X3319" t="str">
        <f t="shared" si="257"/>
        <v>Sep-2015</v>
      </c>
      <c r="Y3319" s="17">
        <f t="shared" si="258"/>
        <v>4</v>
      </c>
      <c r="Z3319" t="str">
        <f t="shared" si="259"/>
        <v>0% (No Discount)</v>
      </c>
      <c r="AA3319" s="17">
        <f>IF(COUNTIF($B$2:B3319,B3319)=1,1,0)</f>
        <v>1</v>
      </c>
      <c r="AB3319" s="17">
        <f>IF(COUNTIF($F$2:F3319,F3319)=1,1,0)</f>
        <v>0</v>
      </c>
    </row>
    <row r="3320" spans="1:28" x14ac:dyDescent="0.2">
      <c r="A3320" s="17">
        <v>3319</v>
      </c>
      <c r="B3320" t="s">
        <v>6565</v>
      </c>
      <c r="C3320" s="18">
        <v>42258</v>
      </c>
      <c r="D3320" s="18">
        <v>42262</v>
      </c>
      <c r="E3320" t="s">
        <v>77</v>
      </c>
      <c r="F3320" t="s">
        <v>546</v>
      </c>
      <c r="G3320" t="s">
        <v>547</v>
      </c>
      <c r="H3320" t="s">
        <v>53</v>
      </c>
      <c r="I3320" t="s">
        <v>54</v>
      </c>
      <c r="J3320" t="s">
        <v>804</v>
      </c>
      <c r="K3320" t="s">
        <v>70</v>
      </c>
      <c r="L3320">
        <v>92374</v>
      </c>
      <c r="M3320" t="s">
        <v>71</v>
      </c>
      <c r="N3320" t="s">
        <v>4793</v>
      </c>
      <c r="O3320" t="s">
        <v>73</v>
      </c>
      <c r="P3320" t="s">
        <v>74</v>
      </c>
      <c r="Q3320" t="s">
        <v>4794</v>
      </c>
      <c r="R3320" s="19">
        <v>8.64</v>
      </c>
      <c r="S3320" s="17">
        <v>3</v>
      </c>
      <c r="T3320" s="20">
        <v>0</v>
      </c>
      <c r="U3320" s="19">
        <v>4.2336</v>
      </c>
      <c r="V3320" s="20">
        <f t="shared" si="255"/>
        <v>0.49</v>
      </c>
      <c r="W3320" s="17">
        <f t="shared" si="256"/>
        <v>2015</v>
      </c>
      <c r="X3320" t="str">
        <f t="shared" si="257"/>
        <v>Sep-2015</v>
      </c>
      <c r="Y3320" s="17">
        <f t="shared" si="258"/>
        <v>4</v>
      </c>
      <c r="Z3320" t="str">
        <f t="shared" si="259"/>
        <v>0% (No Discount)</v>
      </c>
      <c r="AA3320" s="17">
        <f>IF(COUNTIF($B$2:B3320,B3320)=1,1,0)</f>
        <v>0</v>
      </c>
      <c r="AB3320" s="17">
        <f>IF(COUNTIF($F$2:F3320,F3320)=1,1,0)</f>
        <v>0</v>
      </c>
    </row>
    <row r="3321" spans="1:28" x14ac:dyDescent="0.2">
      <c r="A3321" s="17">
        <v>3320</v>
      </c>
      <c r="B3321" t="s">
        <v>6566</v>
      </c>
      <c r="C3321" s="18">
        <v>41993</v>
      </c>
      <c r="D3321" s="18">
        <v>41998</v>
      </c>
      <c r="E3321" t="s">
        <v>77</v>
      </c>
      <c r="F3321" t="s">
        <v>6567</v>
      </c>
      <c r="G3321" t="s">
        <v>6568</v>
      </c>
      <c r="H3321" t="s">
        <v>53</v>
      </c>
      <c r="I3321" t="s">
        <v>54</v>
      </c>
      <c r="J3321" t="s">
        <v>409</v>
      </c>
      <c r="K3321" t="s">
        <v>362</v>
      </c>
      <c r="L3321">
        <v>38401</v>
      </c>
      <c r="M3321" t="s">
        <v>57</v>
      </c>
      <c r="N3321" t="s">
        <v>4145</v>
      </c>
      <c r="O3321" t="s">
        <v>73</v>
      </c>
      <c r="P3321" t="s">
        <v>105</v>
      </c>
      <c r="Q3321" t="s">
        <v>4146</v>
      </c>
      <c r="R3321" s="19">
        <v>43.512</v>
      </c>
      <c r="S3321" s="17">
        <v>7</v>
      </c>
      <c r="T3321" s="20">
        <v>0.2</v>
      </c>
      <c r="U3321" s="19">
        <v>3.8073000000000001</v>
      </c>
      <c r="V3321" s="20">
        <f t="shared" si="255"/>
        <v>8.7500000000000008E-2</v>
      </c>
      <c r="W3321" s="17">
        <f t="shared" si="256"/>
        <v>2014</v>
      </c>
      <c r="X3321" t="str">
        <f t="shared" si="257"/>
        <v>Dec-2014</v>
      </c>
      <c r="Y3321" s="17">
        <f t="shared" si="258"/>
        <v>5</v>
      </c>
      <c r="Z3321" t="str">
        <f t="shared" si="259"/>
        <v>11-20%</v>
      </c>
      <c r="AA3321" s="17">
        <f>IF(COUNTIF($B$2:B3321,B3321)=1,1,0)</f>
        <v>1</v>
      </c>
      <c r="AB3321" s="17">
        <f>IF(COUNTIF($F$2:F3321,F3321)=1,1,0)</f>
        <v>1</v>
      </c>
    </row>
    <row r="3322" spans="1:28" x14ac:dyDescent="0.2">
      <c r="A3322" s="17">
        <v>3321</v>
      </c>
      <c r="B3322" t="s">
        <v>6566</v>
      </c>
      <c r="C3322" s="18">
        <v>41993</v>
      </c>
      <c r="D3322" s="18">
        <v>41998</v>
      </c>
      <c r="E3322" t="s">
        <v>77</v>
      </c>
      <c r="F3322" t="s">
        <v>6567</v>
      </c>
      <c r="G3322" t="s">
        <v>6568</v>
      </c>
      <c r="H3322" t="s">
        <v>53</v>
      </c>
      <c r="I3322" t="s">
        <v>54</v>
      </c>
      <c r="J3322" t="s">
        <v>409</v>
      </c>
      <c r="K3322" t="s">
        <v>362</v>
      </c>
      <c r="L3322">
        <v>38401</v>
      </c>
      <c r="M3322" t="s">
        <v>57</v>
      </c>
      <c r="N3322" t="s">
        <v>715</v>
      </c>
      <c r="O3322" t="s">
        <v>59</v>
      </c>
      <c r="P3322" t="s">
        <v>63</v>
      </c>
      <c r="Q3322" t="s">
        <v>716</v>
      </c>
      <c r="R3322" s="19">
        <v>662.88</v>
      </c>
      <c r="S3322" s="17">
        <v>3</v>
      </c>
      <c r="T3322" s="20">
        <v>0.2</v>
      </c>
      <c r="U3322" s="19">
        <v>74.573999999999998</v>
      </c>
      <c r="V3322" s="20">
        <f t="shared" si="255"/>
        <v>0.1125</v>
      </c>
      <c r="W3322" s="17">
        <f t="shared" si="256"/>
        <v>2014</v>
      </c>
      <c r="X3322" t="str">
        <f t="shared" si="257"/>
        <v>Dec-2014</v>
      </c>
      <c r="Y3322" s="17">
        <f t="shared" si="258"/>
        <v>5</v>
      </c>
      <c r="Z3322" t="str">
        <f t="shared" si="259"/>
        <v>11-20%</v>
      </c>
      <c r="AA3322" s="17">
        <f>IF(COUNTIF($B$2:B3322,B3322)=1,1,0)</f>
        <v>0</v>
      </c>
      <c r="AB3322" s="17">
        <f>IF(COUNTIF($F$2:F3322,F3322)=1,1,0)</f>
        <v>0</v>
      </c>
    </row>
    <row r="3323" spans="1:28" x14ac:dyDescent="0.2">
      <c r="A3323" s="17">
        <v>3322</v>
      </c>
      <c r="B3323" t="s">
        <v>6566</v>
      </c>
      <c r="C3323" s="18">
        <v>41993</v>
      </c>
      <c r="D3323" s="18">
        <v>41998</v>
      </c>
      <c r="E3323" t="s">
        <v>77</v>
      </c>
      <c r="F3323" t="s">
        <v>6567</v>
      </c>
      <c r="G3323" t="s">
        <v>6568</v>
      </c>
      <c r="H3323" t="s">
        <v>53</v>
      </c>
      <c r="I3323" t="s">
        <v>54</v>
      </c>
      <c r="J3323" t="s">
        <v>409</v>
      </c>
      <c r="K3323" t="s">
        <v>362</v>
      </c>
      <c r="L3323">
        <v>38401</v>
      </c>
      <c r="M3323" t="s">
        <v>57</v>
      </c>
      <c r="N3323" t="s">
        <v>4320</v>
      </c>
      <c r="O3323" t="s">
        <v>73</v>
      </c>
      <c r="P3323" t="s">
        <v>117</v>
      </c>
      <c r="Q3323" t="s">
        <v>4321</v>
      </c>
      <c r="R3323" s="19">
        <v>25.92</v>
      </c>
      <c r="S3323" s="17">
        <v>5</v>
      </c>
      <c r="T3323" s="20">
        <v>0.2</v>
      </c>
      <c r="U3323" s="19">
        <v>9.0719999999999992</v>
      </c>
      <c r="V3323" s="20">
        <f t="shared" si="255"/>
        <v>0.34999999999999992</v>
      </c>
      <c r="W3323" s="17">
        <f t="shared" si="256"/>
        <v>2014</v>
      </c>
      <c r="X3323" t="str">
        <f t="shared" si="257"/>
        <v>Dec-2014</v>
      </c>
      <c r="Y3323" s="17">
        <f t="shared" si="258"/>
        <v>5</v>
      </c>
      <c r="Z3323" t="str">
        <f t="shared" si="259"/>
        <v>11-20%</v>
      </c>
      <c r="AA3323" s="17">
        <f>IF(COUNTIF($B$2:B3323,B3323)=1,1,0)</f>
        <v>0</v>
      </c>
      <c r="AB3323" s="17">
        <f>IF(COUNTIF($F$2:F3323,F3323)=1,1,0)</f>
        <v>0</v>
      </c>
    </row>
    <row r="3324" spans="1:28" x14ac:dyDescent="0.2">
      <c r="A3324" s="17">
        <v>3323</v>
      </c>
      <c r="B3324" t="s">
        <v>6569</v>
      </c>
      <c r="C3324" s="18">
        <v>42208</v>
      </c>
      <c r="D3324" s="18">
        <v>42212</v>
      </c>
      <c r="E3324" t="s">
        <v>77</v>
      </c>
      <c r="F3324" t="s">
        <v>2316</v>
      </c>
      <c r="G3324" t="s">
        <v>2317</v>
      </c>
      <c r="H3324" t="s">
        <v>129</v>
      </c>
      <c r="I3324" t="s">
        <v>54</v>
      </c>
      <c r="J3324" t="s">
        <v>293</v>
      </c>
      <c r="K3324" t="s">
        <v>294</v>
      </c>
      <c r="L3324">
        <v>10009</v>
      </c>
      <c r="M3324" t="s">
        <v>175</v>
      </c>
      <c r="N3324" t="s">
        <v>104</v>
      </c>
      <c r="O3324" t="s">
        <v>73</v>
      </c>
      <c r="P3324" t="s">
        <v>105</v>
      </c>
      <c r="Q3324" t="s">
        <v>106</v>
      </c>
      <c r="R3324" s="19">
        <v>68.94</v>
      </c>
      <c r="S3324" s="17">
        <v>3</v>
      </c>
      <c r="T3324" s="20">
        <v>0</v>
      </c>
      <c r="U3324" s="19">
        <v>20.681999999999999</v>
      </c>
      <c r="V3324" s="20">
        <f t="shared" si="255"/>
        <v>0.3</v>
      </c>
      <c r="W3324" s="17">
        <f t="shared" si="256"/>
        <v>2015</v>
      </c>
      <c r="X3324" t="str">
        <f t="shared" si="257"/>
        <v>Jul-2015</v>
      </c>
      <c r="Y3324" s="17">
        <f t="shared" si="258"/>
        <v>4</v>
      </c>
      <c r="Z3324" t="str">
        <f t="shared" si="259"/>
        <v>0% (No Discount)</v>
      </c>
      <c r="AA3324" s="17">
        <f>IF(COUNTIF($B$2:B3324,B3324)=1,1,0)</f>
        <v>1</v>
      </c>
      <c r="AB3324" s="17">
        <f>IF(COUNTIF($F$2:F3324,F3324)=1,1,0)</f>
        <v>0</v>
      </c>
    </row>
    <row r="3325" spans="1:28" x14ac:dyDescent="0.2">
      <c r="A3325" s="17">
        <v>3324</v>
      </c>
      <c r="B3325" t="s">
        <v>6569</v>
      </c>
      <c r="C3325" s="18">
        <v>42208</v>
      </c>
      <c r="D3325" s="18">
        <v>42212</v>
      </c>
      <c r="E3325" t="s">
        <v>77</v>
      </c>
      <c r="F3325" t="s">
        <v>2316</v>
      </c>
      <c r="G3325" t="s">
        <v>2317</v>
      </c>
      <c r="H3325" t="s">
        <v>129</v>
      </c>
      <c r="I3325" t="s">
        <v>54</v>
      </c>
      <c r="J3325" t="s">
        <v>293</v>
      </c>
      <c r="K3325" t="s">
        <v>294</v>
      </c>
      <c r="L3325">
        <v>10009</v>
      </c>
      <c r="M3325" t="s">
        <v>175</v>
      </c>
      <c r="N3325" t="s">
        <v>2339</v>
      </c>
      <c r="O3325" t="s">
        <v>59</v>
      </c>
      <c r="P3325" t="s">
        <v>92</v>
      </c>
      <c r="Q3325" t="s">
        <v>2340</v>
      </c>
      <c r="R3325" s="19">
        <v>128.82</v>
      </c>
      <c r="S3325" s="17">
        <v>3</v>
      </c>
      <c r="T3325" s="20">
        <v>0</v>
      </c>
      <c r="U3325" s="19">
        <v>50.239800000000002</v>
      </c>
      <c r="V3325" s="20">
        <f t="shared" si="255"/>
        <v>0.39</v>
      </c>
      <c r="W3325" s="17">
        <f t="shared" si="256"/>
        <v>2015</v>
      </c>
      <c r="X3325" t="str">
        <f t="shared" si="257"/>
        <v>Jul-2015</v>
      </c>
      <c r="Y3325" s="17">
        <f t="shared" si="258"/>
        <v>4</v>
      </c>
      <c r="Z3325" t="str">
        <f t="shared" si="259"/>
        <v>0% (No Discount)</v>
      </c>
      <c r="AA3325" s="17">
        <f>IF(COUNTIF($B$2:B3325,B3325)=1,1,0)</f>
        <v>0</v>
      </c>
      <c r="AB3325" s="17">
        <f>IF(COUNTIF($F$2:F3325,F3325)=1,1,0)</f>
        <v>0</v>
      </c>
    </row>
    <row r="3326" spans="1:28" x14ac:dyDescent="0.2">
      <c r="A3326" s="17">
        <v>3325</v>
      </c>
      <c r="B3326" t="s">
        <v>6570</v>
      </c>
      <c r="C3326" s="18">
        <v>41954</v>
      </c>
      <c r="D3326" s="18">
        <v>41958</v>
      </c>
      <c r="E3326" t="s">
        <v>77</v>
      </c>
      <c r="F3326" t="s">
        <v>343</v>
      </c>
      <c r="G3326" t="s">
        <v>344</v>
      </c>
      <c r="H3326" t="s">
        <v>53</v>
      </c>
      <c r="I3326" t="s">
        <v>54</v>
      </c>
      <c r="J3326" t="s">
        <v>211</v>
      </c>
      <c r="K3326" t="s">
        <v>131</v>
      </c>
      <c r="L3326">
        <v>77095</v>
      </c>
      <c r="M3326" t="s">
        <v>132</v>
      </c>
      <c r="N3326" t="s">
        <v>4754</v>
      </c>
      <c r="O3326" t="s">
        <v>73</v>
      </c>
      <c r="P3326" t="s">
        <v>102</v>
      </c>
      <c r="Q3326" t="s">
        <v>4755</v>
      </c>
      <c r="R3326" s="19">
        <v>896.99</v>
      </c>
      <c r="S3326" s="17">
        <v>5</v>
      </c>
      <c r="T3326" s="20">
        <v>0.8</v>
      </c>
      <c r="U3326" s="19">
        <v>-1480.0335</v>
      </c>
      <c r="V3326" s="20">
        <f t="shared" si="255"/>
        <v>-1.65</v>
      </c>
      <c r="W3326" s="17">
        <f t="shared" si="256"/>
        <v>2014</v>
      </c>
      <c r="X3326" t="str">
        <f t="shared" si="257"/>
        <v>Nov-2014</v>
      </c>
      <c r="Y3326" s="17">
        <f t="shared" si="258"/>
        <v>4</v>
      </c>
      <c r="Z3326" t="str">
        <f t="shared" si="259"/>
        <v>Over 50%</v>
      </c>
      <c r="AA3326" s="17">
        <f>IF(COUNTIF($B$2:B3326,B3326)=1,1,0)</f>
        <v>1</v>
      </c>
      <c r="AB3326" s="17">
        <f>IF(COUNTIF($F$2:F3326,F3326)=1,1,0)</f>
        <v>0</v>
      </c>
    </row>
    <row r="3327" spans="1:28" x14ac:dyDescent="0.2">
      <c r="A3327" s="17">
        <v>3326</v>
      </c>
      <c r="B3327" t="s">
        <v>6570</v>
      </c>
      <c r="C3327" s="18">
        <v>41954</v>
      </c>
      <c r="D3327" s="18">
        <v>41958</v>
      </c>
      <c r="E3327" t="s">
        <v>77</v>
      </c>
      <c r="F3327" t="s">
        <v>343</v>
      </c>
      <c r="G3327" t="s">
        <v>344</v>
      </c>
      <c r="H3327" t="s">
        <v>53</v>
      </c>
      <c r="I3327" t="s">
        <v>54</v>
      </c>
      <c r="J3327" t="s">
        <v>211</v>
      </c>
      <c r="K3327" t="s">
        <v>131</v>
      </c>
      <c r="L3327">
        <v>77095</v>
      </c>
      <c r="M3327" t="s">
        <v>132</v>
      </c>
      <c r="N3327" t="s">
        <v>6351</v>
      </c>
      <c r="O3327" t="s">
        <v>73</v>
      </c>
      <c r="P3327" t="s">
        <v>102</v>
      </c>
      <c r="Q3327" t="s">
        <v>6352</v>
      </c>
      <c r="R3327" s="19">
        <v>1.234</v>
      </c>
      <c r="S3327" s="17">
        <v>1</v>
      </c>
      <c r="T3327" s="20">
        <v>0.8</v>
      </c>
      <c r="U3327" s="19">
        <v>-1.9743999999999999</v>
      </c>
      <c r="V3327" s="20">
        <f t="shared" si="255"/>
        <v>-1.5999999999999999</v>
      </c>
      <c r="W3327" s="17">
        <f t="shared" si="256"/>
        <v>2014</v>
      </c>
      <c r="X3327" t="str">
        <f t="shared" si="257"/>
        <v>Nov-2014</v>
      </c>
      <c r="Y3327" s="17">
        <f t="shared" si="258"/>
        <v>4</v>
      </c>
      <c r="Z3327" t="str">
        <f t="shared" si="259"/>
        <v>Over 50%</v>
      </c>
      <c r="AA3327" s="17">
        <f>IF(COUNTIF($B$2:B3327,B3327)=1,1,0)</f>
        <v>0</v>
      </c>
      <c r="AB3327" s="17">
        <f>IF(COUNTIF($F$2:F3327,F3327)=1,1,0)</f>
        <v>0</v>
      </c>
    </row>
    <row r="3328" spans="1:28" x14ac:dyDescent="0.2">
      <c r="A3328" s="17">
        <v>3327</v>
      </c>
      <c r="B3328" t="s">
        <v>6570</v>
      </c>
      <c r="C3328" s="18">
        <v>41954</v>
      </c>
      <c r="D3328" s="18">
        <v>41958</v>
      </c>
      <c r="E3328" t="s">
        <v>77</v>
      </c>
      <c r="F3328" t="s">
        <v>343</v>
      </c>
      <c r="G3328" t="s">
        <v>344</v>
      </c>
      <c r="H3328" t="s">
        <v>53</v>
      </c>
      <c r="I3328" t="s">
        <v>54</v>
      </c>
      <c r="J3328" t="s">
        <v>211</v>
      </c>
      <c r="K3328" t="s">
        <v>131</v>
      </c>
      <c r="L3328">
        <v>77095</v>
      </c>
      <c r="M3328" t="s">
        <v>132</v>
      </c>
      <c r="N3328" t="s">
        <v>6273</v>
      </c>
      <c r="O3328" t="s">
        <v>73</v>
      </c>
      <c r="P3328" t="s">
        <v>95</v>
      </c>
      <c r="Q3328" t="s">
        <v>6274</v>
      </c>
      <c r="R3328" s="19">
        <v>67.56</v>
      </c>
      <c r="S3328" s="17">
        <v>3</v>
      </c>
      <c r="T3328" s="20">
        <v>0.2</v>
      </c>
      <c r="U3328" s="19">
        <v>6.7560000000000002</v>
      </c>
      <c r="V3328" s="20">
        <f t="shared" si="255"/>
        <v>0.1</v>
      </c>
      <c r="W3328" s="17">
        <f t="shared" si="256"/>
        <v>2014</v>
      </c>
      <c r="X3328" t="str">
        <f t="shared" si="257"/>
        <v>Nov-2014</v>
      </c>
      <c r="Y3328" s="17">
        <f t="shared" si="258"/>
        <v>4</v>
      </c>
      <c r="Z3328" t="str">
        <f t="shared" si="259"/>
        <v>11-20%</v>
      </c>
      <c r="AA3328" s="17">
        <f>IF(COUNTIF($B$2:B3328,B3328)=1,1,0)</f>
        <v>0</v>
      </c>
      <c r="AB3328" s="17">
        <f>IF(COUNTIF($F$2:F3328,F3328)=1,1,0)</f>
        <v>0</v>
      </c>
    </row>
    <row r="3329" spans="1:28" x14ac:dyDescent="0.2">
      <c r="A3329" s="17">
        <v>3328</v>
      </c>
      <c r="B3329" t="s">
        <v>6570</v>
      </c>
      <c r="C3329" s="18">
        <v>41954</v>
      </c>
      <c r="D3329" s="18">
        <v>41958</v>
      </c>
      <c r="E3329" t="s">
        <v>77</v>
      </c>
      <c r="F3329" t="s">
        <v>343</v>
      </c>
      <c r="G3329" t="s">
        <v>344</v>
      </c>
      <c r="H3329" t="s">
        <v>53</v>
      </c>
      <c r="I3329" t="s">
        <v>54</v>
      </c>
      <c r="J3329" t="s">
        <v>211</v>
      </c>
      <c r="K3329" t="s">
        <v>131</v>
      </c>
      <c r="L3329">
        <v>77095</v>
      </c>
      <c r="M3329" t="s">
        <v>132</v>
      </c>
      <c r="N3329" t="s">
        <v>1466</v>
      </c>
      <c r="O3329" t="s">
        <v>73</v>
      </c>
      <c r="P3329" t="s">
        <v>117</v>
      </c>
      <c r="Q3329" t="s">
        <v>1467</v>
      </c>
      <c r="R3329" s="19">
        <v>21.72</v>
      </c>
      <c r="S3329" s="17">
        <v>5</v>
      </c>
      <c r="T3329" s="20">
        <v>0.2</v>
      </c>
      <c r="U3329" s="19">
        <v>7.8734999999999999</v>
      </c>
      <c r="V3329" s="20">
        <f t="shared" si="255"/>
        <v>0.36249999999999999</v>
      </c>
      <c r="W3329" s="17">
        <f t="shared" si="256"/>
        <v>2014</v>
      </c>
      <c r="X3329" t="str">
        <f t="shared" si="257"/>
        <v>Nov-2014</v>
      </c>
      <c r="Y3329" s="17">
        <f t="shared" si="258"/>
        <v>4</v>
      </c>
      <c r="Z3329" t="str">
        <f t="shared" si="259"/>
        <v>11-20%</v>
      </c>
      <c r="AA3329" s="17">
        <f>IF(COUNTIF($B$2:B3329,B3329)=1,1,0)</f>
        <v>0</v>
      </c>
      <c r="AB3329" s="17">
        <f>IF(COUNTIF($F$2:F3329,F3329)=1,1,0)</f>
        <v>0</v>
      </c>
    </row>
    <row r="3330" spans="1:28" x14ac:dyDescent="0.2">
      <c r="A3330" s="17">
        <v>3329</v>
      </c>
      <c r="B3330" t="s">
        <v>6570</v>
      </c>
      <c r="C3330" s="18">
        <v>41954</v>
      </c>
      <c r="D3330" s="18">
        <v>41958</v>
      </c>
      <c r="E3330" t="s">
        <v>77</v>
      </c>
      <c r="F3330" t="s">
        <v>343</v>
      </c>
      <c r="G3330" t="s">
        <v>344</v>
      </c>
      <c r="H3330" t="s">
        <v>53</v>
      </c>
      <c r="I3330" t="s">
        <v>54</v>
      </c>
      <c r="J3330" t="s">
        <v>211</v>
      </c>
      <c r="K3330" t="s">
        <v>131</v>
      </c>
      <c r="L3330">
        <v>77095</v>
      </c>
      <c r="M3330" t="s">
        <v>132</v>
      </c>
      <c r="N3330" t="s">
        <v>6571</v>
      </c>
      <c r="O3330" t="s">
        <v>73</v>
      </c>
      <c r="P3330" t="s">
        <v>117</v>
      </c>
      <c r="Q3330" t="s">
        <v>6572</v>
      </c>
      <c r="R3330" s="19">
        <v>262.33600000000001</v>
      </c>
      <c r="S3330" s="17">
        <v>8</v>
      </c>
      <c r="T3330" s="20">
        <v>0.2</v>
      </c>
      <c r="U3330" s="19">
        <v>95.096800000000002</v>
      </c>
      <c r="V3330" s="20">
        <f t="shared" ref="V3330:V3393" si="260">IFERROR(U3330/R3330,0)</f>
        <v>0.36249999999999999</v>
      </c>
      <c r="W3330" s="17">
        <f t="shared" ref="W3330:W3393" si="261">YEAR(C3330)</f>
        <v>2014</v>
      </c>
      <c r="X3330" t="str">
        <f t="shared" ref="X3330:X3393" si="262">TEXT(C3330,"mmm-yyyy")</f>
        <v>Nov-2014</v>
      </c>
      <c r="Y3330" s="17">
        <f t="shared" ref="Y3330:Y3393" si="263">D3330-C3330</f>
        <v>4</v>
      </c>
      <c r="Z3330" t="str">
        <f t="shared" ref="Z3330:Z3393" si="264">IF(T3330=0,"0% (No Discount)",IF(T3330&lt;=0.1,"1-10%",IF(T3330&lt;=0.2,"11-20%",IF(T3330&lt;=0.3,"21-30%",IF(T3330&lt;=0.4,"31-40%",IF(T3330&lt;=0.5,"41-50%","Over 50%"))))))</f>
        <v>11-20%</v>
      </c>
      <c r="AA3330" s="17">
        <f>IF(COUNTIF($B$2:B3330,B3330)=1,1,0)</f>
        <v>0</v>
      </c>
      <c r="AB3330" s="17">
        <f>IF(COUNTIF($F$2:F3330,F3330)=1,1,0)</f>
        <v>0</v>
      </c>
    </row>
    <row r="3331" spans="1:28" x14ac:dyDescent="0.2">
      <c r="A3331" s="17">
        <v>3330</v>
      </c>
      <c r="B3331" t="s">
        <v>6570</v>
      </c>
      <c r="C3331" s="18">
        <v>41954</v>
      </c>
      <c r="D3331" s="18">
        <v>41958</v>
      </c>
      <c r="E3331" t="s">
        <v>77</v>
      </c>
      <c r="F3331" t="s">
        <v>343</v>
      </c>
      <c r="G3331" t="s">
        <v>344</v>
      </c>
      <c r="H3331" t="s">
        <v>53</v>
      </c>
      <c r="I3331" t="s">
        <v>54</v>
      </c>
      <c r="J3331" t="s">
        <v>211</v>
      </c>
      <c r="K3331" t="s">
        <v>131</v>
      </c>
      <c r="L3331">
        <v>77095</v>
      </c>
      <c r="M3331" t="s">
        <v>132</v>
      </c>
      <c r="N3331" t="s">
        <v>3598</v>
      </c>
      <c r="O3331" t="s">
        <v>98</v>
      </c>
      <c r="P3331" t="s">
        <v>99</v>
      </c>
      <c r="Q3331" t="s">
        <v>3599</v>
      </c>
      <c r="R3331" s="19">
        <v>148.47999999999999</v>
      </c>
      <c r="S3331" s="17">
        <v>2</v>
      </c>
      <c r="T3331" s="20">
        <v>0.2</v>
      </c>
      <c r="U3331" s="19">
        <v>16.704000000000001</v>
      </c>
      <c r="V3331" s="20">
        <f t="shared" si="260"/>
        <v>0.11250000000000002</v>
      </c>
      <c r="W3331" s="17">
        <f t="shared" si="261"/>
        <v>2014</v>
      </c>
      <c r="X3331" t="str">
        <f t="shared" si="262"/>
        <v>Nov-2014</v>
      </c>
      <c r="Y3331" s="17">
        <f t="shared" si="263"/>
        <v>4</v>
      </c>
      <c r="Z3331" t="str">
        <f t="shared" si="264"/>
        <v>11-20%</v>
      </c>
      <c r="AA3331" s="17">
        <f>IF(COUNTIF($B$2:B3331,B3331)=1,1,0)</f>
        <v>0</v>
      </c>
      <c r="AB3331" s="17">
        <f>IF(COUNTIF($F$2:F3331,F3331)=1,1,0)</f>
        <v>0</v>
      </c>
    </row>
    <row r="3332" spans="1:28" x14ac:dyDescent="0.2">
      <c r="A3332" s="17">
        <v>3331</v>
      </c>
      <c r="B3332" t="s">
        <v>6570</v>
      </c>
      <c r="C3332" s="18">
        <v>41954</v>
      </c>
      <c r="D3332" s="18">
        <v>41958</v>
      </c>
      <c r="E3332" t="s">
        <v>77</v>
      </c>
      <c r="F3332" t="s">
        <v>343</v>
      </c>
      <c r="G3332" t="s">
        <v>344</v>
      </c>
      <c r="H3332" t="s">
        <v>53</v>
      </c>
      <c r="I3332" t="s">
        <v>54</v>
      </c>
      <c r="J3332" t="s">
        <v>211</v>
      </c>
      <c r="K3332" t="s">
        <v>131</v>
      </c>
      <c r="L3332">
        <v>77095</v>
      </c>
      <c r="M3332" t="s">
        <v>132</v>
      </c>
      <c r="N3332" t="s">
        <v>4681</v>
      </c>
      <c r="O3332" t="s">
        <v>98</v>
      </c>
      <c r="P3332" t="s">
        <v>99</v>
      </c>
      <c r="Q3332" t="s">
        <v>4682</v>
      </c>
      <c r="R3332" s="19">
        <v>241.17599999999999</v>
      </c>
      <c r="S3332" s="17">
        <v>3</v>
      </c>
      <c r="T3332" s="20">
        <v>0.2</v>
      </c>
      <c r="U3332" s="19">
        <v>15.073499999999999</v>
      </c>
      <c r="V3332" s="20">
        <f t="shared" si="260"/>
        <v>6.25E-2</v>
      </c>
      <c r="W3332" s="17">
        <f t="shared" si="261"/>
        <v>2014</v>
      </c>
      <c r="X3332" t="str">
        <f t="shared" si="262"/>
        <v>Nov-2014</v>
      </c>
      <c r="Y3332" s="17">
        <f t="shared" si="263"/>
        <v>4</v>
      </c>
      <c r="Z3332" t="str">
        <f t="shared" si="264"/>
        <v>11-20%</v>
      </c>
      <c r="AA3332" s="17">
        <f>IF(COUNTIF($B$2:B3332,B3332)=1,1,0)</f>
        <v>0</v>
      </c>
      <c r="AB3332" s="17">
        <f>IF(COUNTIF($F$2:F3332,F3332)=1,1,0)</f>
        <v>0</v>
      </c>
    </row>
    <row r="3333" spans="1:28" x14ac:dyDescent="0.2">
      <c r="A3333" s="17">
        <v>3332</v>
      </c>
      <c r="B3333" t="s">
        <v>6573</v>
      </c>
      <c r="C3333" s="18">
        <v>43083</v>
      </c>
      <c r="D3333" s="18">
        <v>43089</v>
      </c>
      <c r="E3333" t="s">
        <v>77</v>
      </c>
      <c r="F3333" t="s">
        <v>422</v>
      </c>
      <c r="G3333" t="s">
        <v>423</v>
      </c>
      <c r="H3333" t="s">
        <v>129</v>
      </c>
      <c r="I3333" t="s">
        <v>54</v>
      </c>
      <c r="J3333" t="s">
        <v>330</v>
      </c>
      <c r="K3333" t="s">
        <v>238</v>
      </c>
      <c r="L3333">
        <v>60653</v>
      </c>
      <c r="M3333" t="s">
        <v>132</v>
      </c>
      <c r="N3333" t="s">
        <v>6574</v>
      </c>
      <c r="O3333" t="s">
        <v>98</v>
      </c>
      <c r="P3333" t="s">
        <v>188</v>
      </c>
      <c r="Q3333" t="s">
        <v>6575</v>
      </c>
      <c r="R3333" s="19">
        <v>227.976</v>
      </c>
      <c r="S3333" s="17">
        <v>3</v>
      </c>
      <c r="T3333" s="20">
        <v>0.2</v>
      </c>
      <c r="U3333" s="19">
        <v>28.497</v>
      </c>
      <c r="V3333" s="20">
        <f t="shared" si="260"/>
        <v>0.125</v>
      </c>
      <c r="W3333" s="17">
        <f t="shared" si="261"/>
        <v>2017</v>
      </c>
      <c r="X3333" t="str">
        <f t="shared" si="262"/>
        <v>Dec-2017</v>
      </c>
      <c r="Y3333" s="17">
        <f t="shared" si="263"/>
        <v>6</v>
      </c>
      <c r="Z3333" t="str">
        <f t="shared" si="264"/>
        <v>11-20%</v>
      </c>
      <c r="AA3333" s="17">
        <f>IF(COUNTIF($B$2:B3333,B3333)=1,1,0)</f>
        <v>1</v>
      </c>
      <c r="AB3333" s="17">
        <f>IF(COUNTIF($F$2:F3333,F3333)=1,1,0)</f>
        <v>0</v>
      </c>
    </row>
    <row r="3334" spans="1:28" x14ac:dyDescent="0.2">
      <c r="A3334" s="17">
        <v>3333</v>
      </c>
      <c r="B3334" t="s">
        <v>6573</v>
      </c>
      <c r="C3334" s="18">
        <v>43083</v>
      </c>
      <c r="D3334" s="18">
        <v>43089</v>
      </c>
      <c r="E3334" t="s">
        <v>77</v>
      </c>
      <c r="F3334" t="s">
        <v>422</v>
      </c>
      <c r="G3334" t="s">
        <v>423</v>
      </c>
      <c r="H3334" t="s">
        <v>129</v>
      </c>
      <c r="I3334" t="s">
        <v>54</v>
      </c>
      <c r="J3334" t="s">
        <v>330</v>
      </c>
      <c r="K3334" t="s">
        <v>238</v>
      </c>
      <c r="L3334">
        <v>60653</v>
      </c>
      <c r="M3334" t="s">
        <v>132</v>
      </c>
      <c r="N3334" t="s">
        <v>6491</v>
      </c>
      <c r="O3334" t="s">
        <v>98</v>
      </c>
      <c r="P3334" t="s">
        <v>99</v>
      </c>
      <c r="Q3334" t="s">
        <v>6492</v>
      </c>
      <c r="R3334" s="19">
        <v>52.68</v>
      </c>
      <c r="S3334" s="17">
        <v>3</v>
      </c>
      <c r="T3334" s="20">
        <v>0.2</v>
      </c>
      <c r="U3334" s="19">
        <v>19.754999999999999</v>
      </c>
      <c r="V3334" s="20">
        <f t="shared" si="260"/>
        <v>0.375</v>
      </c>
      <c r="W3334" s="17">
        <f t="shared" si="261"/>
        <v>2017</v>
      </c>
      <c r="X3334" t="str">
        <f t="shared" si="262"/>
        <v>Dec-2017</v>
      </c>
      <c r="Y3334" s="17">
        <f t="shared" si="263"/>
        <v>6</v>
      </c>
      <c r="Z3334" t="str">
        <f t="shared" si="264"/>
        <v>11-20%</v>
      </c>
      <c r="AA3334" s="17">
        <f>IF(COUNTIF($B$2:B3334,B3334)=1,1,0)</f>
        <v>0</v>
      </c>
      <c r="AB3334" s="17">
        <f>IF(COUNTIF($F$2:F3334,F3334)=1,1,0)</f>
        <v>0</v>
      </c>
    </row>
    <row r="3335" spans="1:28" x14ac:dyDescent="0.2">
      <c r="A3335" s="17">
        <v>3334</v>
      </c>
      <c r="B3335" t="s">
        <v>6573</v>
      </c>
      <c r="C3335" s="18">
        <v>43083</v>
      </c>
      <c r="D3335" s="18">
        <v>43089</v>
      </c>
      <c r="E3335" t="s">
        <v>77</v>
      </c>
      <c r="F3335" t="s">
        <v>422</v>
      </c>
      <c r="G3335" t="s">
        <v>423</v>
      </c>
      <c r="H3335" t="s">
        <v>129</v>
      </c>
      <c r="I3335" t="s">
        <v>54</v>
      </c>
      <c r="J3335" t="s">
        <v>330</v>
      </c>
      <c r="K3335" t="s">
        <v>238</v>
      </c>
      <c r="L3335">
        <v>60653</v>
      </c>
      <c r="M3335" t="s">
        <v>132</v>
      </c>
      <c r="N3335" t="s">
        <v>6576</v>
      </c>
      <c r="O3335" t="s">
        <v>59</v>
      </c>
      <c r="P3335" t="s">
        <v>92</v>
      </c>
      <c r="Q3335" t="s">
        <v>6577</v>
      </c>
      <c r="R3335" s="19">
        <v>2.032</v>
      </c>
      <c r="S3335" s="17">
        <v>1</v>
      </c>
      <c r="T3335" s="20">
        <v>0.6</v>
      </c>
      <c r="U3335" s="19">
        <v>-1.3208</v>
      </c>
      <c r="V3335" s="20">
        <f t="shared" si="260"/>
        <v>-0.65</v>
      </c>
      <c r="W3335" s="17">
        <f t="shared" si="261"/>
        <v>2017</v>
      </c>
      <c r="X3335" t="str">
        <f t="shared" si="262"/>
        <v>Dec-2017</v>
      </c>
      <c r="Y3335" s="17">
        <f t="shared" si="263"/>
        <v>6</v>
      </c>
      <c r="Z3335" t="str">
        <f t="shared" si="264"/>
        <v>Over 50%</v>
      </c>
      <c r="AA3335" s="17">
        <f>IF(COUNTIF($B$2:B3335,B3335)=1,1,0)</f>
        <v>0</v>
      </c>
      <c r="AB3335" s="17">
        <f>IF(COUNTIF($F$2:F3335,F3335)=1,1,0)</f>
        <v>0</v>
      </c>
    </row>
    <row r="3336" spans="1:28" x14ac:dyDescent="0.2">
      <c r="A3336" s="17">
        <v>3335</v>
      </c>
      <c r="B3336" t="s">
        <v>6578</v>
      </c>
      <c r="C3336" s="18">
        <v>42968</v>
      </c>
      <c r="D3336" s="18">
        <v>42969</v>
      </c>
      <c r="E3336" t="s">
        <v>215</v>
      </c>
      <c r="F3336" t="s">
        <v>6579</v>
      </c>
      <c r="G3336" t="s">
        <v>6580</v>
      </c>
      <c r="H3336" t="s">
        <v>53</v>
      </c>
      <c r="I3336" t="s">
        <v>54</v>
      </c>
      <c r="J3336" t="s">
        <v>3234</v>
      </c>
      <c r="K3336" t="s">
        <v>70</v>
      </c>
      <c r="L3336">
        <v>94601</v>
      </c>
      <c r="M3336" t="s">
        <v>71</v>
      </c>
      <c r="N3336" t="s">
        <v>3114</v>
      </c>
      <c r="O3336" t="s">
        <v>73</v>
      </c>
      <c r="P3336" t="s">
        <v>95</v>
      </c>
      <c r="Q3336" t="s">
        <v>3115</v>
      </c>
      <c r="R3336" s="19">
        <v>17.12</v>
      </c>
      <c r="S3336" s="17">
        <v>4</v>
      </c>
      <c r="T3336" s="20">
        <v>0</v>
      </c>
      <c r="U3336" s="19">
        <v>4.9648000000000003</v>
      </c>
      <c r="V3336" s="20">
        <f t="shared" si="260"/>
        <v>0.28999999999999998</v>
      </c>
      <c r="W3336" s="17">
        <f t="shared" si="261"/>
        <v>2017</v>
      </c>
      <c r="X3336" t="str">
        <f t="shared" si="262"/>
        <v>Aug-2017</v>
      </c>
      <c r="Y3336" s="17">
        <f t="shared" si="263"/>
        <v>1</v>
      </c>
      <c r="Z3336" t="str">
        <f t="shared" si="264"/>
        <v>0% (No Discount)</v>
      </c>
      <c r="AA3336" s="17">
        <f>IF(COUNTIF($B$2:B3336,B3336)=1,1,0)</f>
        <v>1</v>
      </c>
      <c r="AB3336" s="17">
        <f>IF(COUNTIF($F$2:F3336,F3336)=1,1,0)</f>
        <v>1</v>
      </c>
    </row>
    <row r="3337" spans="1:28" x14ac:dyDescent="0.2">
      <c r="A3337" s="17">
        <v>3336</v>
      </c>
      <c r="B3337" t="s">
        <v>6578</v>
      </c>
      <c r="C3337" s="18">
        <v>42968</v>
      </c>
      <c r="D3337" s="18">
        <v>42969</v>
      </c>
      <c r="E3337" t="s">
        <v>215</v>
      </c>
      <c r="F3337" t="s">
        <v>6579</v>
      </c>
      <c r="G3337" t="s">
        <v>6580</v>
      </c>
      <c r="H3337" t="s">
        <v>53</v>
      </c>
      <c r="I3337" t="s">
        <v>54</v>
      </c>
      <c r="J3337" t="s">
        <v>3234</v>
      </c>
      <c r="K3337" t="s">
        <v>70</v>
      </c>
      <c r="L3337">
        <v>94601</v>
      </c>
      <c r="M3337" t="s">
        <v>71</v>
      </c>
      <c r="N3337" t="s">
        <v>2064</v>
      </c>
      <c r="O3337" t="s">
        <v>98</v>
      </c>
      <c r="P3337" t="s">
        <v>99</v>
      </c>
      <c r="Q3337" t="s">
        <v>2065</v>
      </c>
      <c r="R3337" s="19">
        <v>431.96800000000002</v>
      </c>
      <c r="S3337" s="17">
        <v>4</v>
      </c>
      <c r="T3337" s="20">
        <v>0.2</v>
      </c>
      <c r="U3337" s="19">
        <v>37.797199999999997</v>
      </c>
      <c r="V3337" s="20">
        <f t="shared" si="260"/>
        <v>8.7499999999999994E-2</v>
      </c>
      <c r="W3337" s="17">
        <f t="shared" si="261"/>
        <v>2017</v>
      </c>
      <c r="X3337" t="str">
        <f t="shared" si="262"/>
        <v>Aug-2017</v>
      </c>
      <c r="Y3337" s="17">
        <f t="shared" si="263"/>
        <v>1</v>
      </c>
      <c r="Z3337" t="str">
        <f t="shared" si="264"/>
        <v>11-20%</v>
      </c>
      <c r="AA3337" s="17">
        <f>IF(COUNTIF($B$2:B3337,B3337)=1,1,0)</f>
        <v>0</v>
      </c>
      <c r="AB3337" s="17">
        <f>IF(COUNTIF($F$2:F3337,F3337)=1,1,0)</f>
        <v>0</v>
      </c>
    </row>
    <row r="3338" spans="1:28" x14ac:dyDescent="0.2">
      <c r="A3338" s="17">
        <v>3337</v>
      </c>
      <c r="B3338" t="s">
        <v>6578</v>
      </c>
      <c r="C3338" s="18">
        <v>42968</v>
      </c>
      <c r="D3338" s="18">
        <v>42969</v>
      </c>
      <c r="E3338" t="s">
        <v>215</v>
      </c>
      <c r="F3338" t="s">
        <v>6579</v>
      </c>
      <c r="G3338" t="s">
        <v>6580</v>
      </c>
      <c r="H3338" t="s">
        <v>53</v>
      </c>
      <c r="I3338" t="s">
        <v>54</v>
      </c>
      <c r="J3338" t="s">
        <v>3234</v>
      </c>
      <c r="K3338" t="s">
        <v>70</v>
      </c>
      <c r="L3338">
        <v>94601</v>
      </c>
      <c r="M3338" t="s">
        <v>71</v>
      </c>
      <c r="N3338" t="s">
        <v>6581</v>
      </c>
      <c r="O3338" t="s">
        <v>59</v>
      </c>
      <c r="P3338" t="s">
        <v>92</v>
      </c>
      <c r="Q3338" t="s">
        <v>6582</v>
      </c>
      <c r="R3338" s="19">
        <v>129.91999999999999</v>
      </c>
      <c r="S3338" s="17">
        <v>4</v>
      </c>
      <c r="T3338" s="20">
        <v>0</v>
      </c>
      <c r="U3338" s="19">
        <v>10.393599999999999</v>
      </c>
      <c r="V3338" s="20">
        <f t="shared" si="260"/>
        <v>0.08</v>
      </c>
      <c r="W3338" s="17">
        <f t="shared" si="261"/>
        <v>2017</v>
      </c>
      <c r="X3338" t="str">
        <f t="shared" si="262"/>
        <v>Aug-2017</v>
      </c>
      <c r="Y3338" s="17">
        <f t="shared" si="263"/>
        <v>1</v>
      </c>
      <c r="Z3338" t="str">
        <f t="shared" si="264"/>
        <v>0% (No Discount)</v>
      </c>
      <c r="AA3338" s="17">
        <f>IF(COUNTIF($B$2:B3338,B3338)=1,1,0)</f>
        <v>0</v>
      </c>
      <c r="AB3338" s="17">
        <f>IF(COUNTIF($F$2:F3338,F3338)=1,1,0)</f>
        <v>0</v>
      </c>
    </row>
    <row r="3339" spans="1:28" x14ac:dyDescent="0.2">
      <c r="A3339" s="17">
        <v>3338</v>
      </c>
      <c r="B3339" t="s">
        <v>6578</v>
      </c>
      <c r="C3339" s="18">
        <v>42968</v>
      </c>
      <c r="D3339" s="18">
        <v>42969</v>
      </c>
      <c r="E3339" t="s">
        <v>215</v>
      </c>
      <c r="F3339" t="s">
        <v>6579</v>
      </c>
      <c r="G3339" t="s">
        <v>6580</v>
      </c>
      <c r="H3339" t="s">
        <v>53</v>
      </c>
      <c r="I3339" t="s">
        <v>54</v>
      </c>
      <c r="J3339" t="s">
        <v>3234</v>
      </c>
      <c r="K3339" t="s">
        <v>70</v>
      </c>
      <c r="L3339">
        <v>94601</v>
      </c>
      <c r="M3339" t="s">
        <v>71</v>
      </c>
      <c r="N3339" t="s">
        <v>107</v>
      </c>
      <c r="O3339" t="s">
        <v>59</v>
      </c>
      <c r="P3339" t="s">
        <v>83</v>
      </c>
      <c r="Q3339" t="s">
        <v>108</v>
      </c>
      <c r="R3339" s="19">
        <v>568.72799999999995</v>
      </c>
      <c r="S3339" s="17">
        <v>3</v>
      </c>
      <c r="T3339" s="20">
        <v>0.2</v>
      </c>
      <c r="U3339" s="19">
        <v>28.436399999999999</v>
      </c>
      <c r="V3339" s="20">
        <f t="shared" si="260"/>
        <v>0.05</v>
      </c>
      <c r="W3339" s="17">
        <f t="shared" si="261"/>
        <v>2017</v>
      </c>
      <c r="X3339" t="str">
        <f t="shared" si="262"/>
        <v>Aug-2017</v>
      </c>
      <c r="Y3339" s="17">
        <f t="shared" si="263"/>
        <v>1</v>
      </c>
      <c r="Z3339" t="str">
        <f t="shared" si="264"/>
        <v>11-20%</v>
      </c>
      <c r="AA3339" s="17">
        <f>IF(COUNTIF($B$2:B3339,B3339)=1,1,0)</f>
        <v>0</v>
      </c>
      <c r="AB3339" s="17">
        <f>IF(COUNTIF($F$2:F3339,F3339)=1,1,0)</f>
        <v>0</v>
      </c>
    </row>
    <row r="3340" spans="1:28" x14ac:dyDescent="0.2">
      <c r="A3340" s="17">
        <v>3339</v>
      </c>
      <c r="B3340" t="s">
        <v>6578</v>
      </c>
      <c r="C3340" s="18">
        <v>42968</v>
      </c>
      <c r="D3340" s="18">
        <v>42969</v>
      </c>
      <c r="E3340" t="s">
        <v>215</v>
      </c>
      <c r="F3340" t="s">
        <v>6579</v>
      </c>
      <c r="G3340" t="s">
        <v>6580</v>
      </c>
      <c r="H3340" t="s">
        <v>53</v>
      </c>
      <c r="I3340" t="s">
        <v>54</v>
      </c>
      <c r="J3340" t="s">
        <v>3234</v>
      </c>
      <c r="K3340" t="s">
        <v>70</v>
      </c>
      <c r="L3340">
        <v>94601</v>
      </c>
      <c r="M3340" t="s">
        <v>71</v>
      </c>
      <c r="N3340" t="s">
        <v>6583</v>
      </c>
      <c r="O3340" t="s">
        <v>73</v>
      </c>
      <c r="P3340" t="s">
        <v>102</v>
      </c>
      <c r="Q3340" t="s">
        <v>6584</v>
      </c>
      <c r="R3340" s="19">
        <v>117.14400000000001</v>
      </c>
      <c r="S3340" s="17">
        <v>9</v>
      </c>
      <c r="T3340" s="20">
        <v>0.2</v>
      </c>
      <c r="U3340" s="19">
        <v>42.464700000000001</v>
      </c>
      <c r="V3340" s="20">
        <f t="shared" si="260"/>
        <v>0.36249999999999999</v>
      </c>
      <c r="W3340" s="17">
        <f t="shared" si="261"/>
        <v>2017</v>
      </c>
      <c r="X3340" t="str">
        <f t="shared" si="262"/>
        <v>Aug-2017</v>
      </c>
      <c r="Y3340" s="17">
        <f t="shared" si="263"/>
        <v>1</v>
      </c>
      <c r="Z3340" t="str">
        <f t="shared" si="264"/>
        <v>11-20%</v>
      </c>
      <c r="AA3340" s="17">
        <f>IF(COUNTIF($B$2:B3340,B3340)=1,1,0)</f>
        <v>0</v>
      </c>
      <c r="AB3340" s="17">
        <f>IF(COUNTIF($F$2:F3340,F3340)=1,1,0)</f>
        <v>0</v>
      </c>
    </row>
    <row r="3341" spans="1:28" x14ac:dyDescent="0.2">
      <c r="A3341" s="17">
        <v>3340</v>
      </c>
      <c r="B3341" t="s">
        <v>6578</v>
      </c>
      <c r="C3341" s="18">
        <v>42968</v>
      </c>
      <c r="D3341" s="18">
        <v>42969</v>
      </c>
      <c r="E3341" t="s">
        <v>215</v>
      </c>
      <c r="F3341" t="s">
        <v>6579</v>
      </c>
      <c r="G3341" t="s">
        <v>6580</v>
      </c>
      <c r="H3341" t="s">
        <v>53</v>
      </c>
      <c r="I3341" t="s">
        <v>54</v>
      </c>
      <c r="J3341" t="s">
        <v>3234</v>
      </c>
      <c r="K3341" t="s">
        <v>70</v>
      </c>
      <c r="L3341">
        <v>94601</v>
      </c>
      <c r="M3341" t="s">
        <v>71</v>
      </c>
      <c r="N3341" t="s">
        <v>6585</v>
      </c>
      <c r="O3341" t="s">
        <v>73</v>
      </c>
      <c r="P3341" t="s">
        <v>105</v>
      </c>
      <c r="Q3341" t="s">
        <v>6586</v>
      </c>
      <c r="R3341" s="19">
        <v>203.52</v>
      </c>
      <c r="S3341" s="17">
        <v>3</v>
      </c>
      <c r="T3341" s="20">
        <v>0</v>
      </c>
      <c r="U3341" s="19">
        <v>54.950400000000002</v>
      </c>
      <c r="V3341" s="20">
        <f t="shared" si="260"/>
        <v>0.27</v>
      </c>
      <c r="W3341" s="17">
        <f t="shared" si="261"/>
        <v>2017</v>
      </c>
      <c r="X3341" t="str">
        <f t="shared" si="262"/>
        <v>Aug-2017</v>
      </c>
      <c r="Y3341" s="17">
        <f t="shared" si="263"/>
        <v>1</v>
      </c>
      <c r="Z3341" t="str">
        <f t="shared" si="264"/>
        <v>0% (No Discount)</v>
      </c>
      <c r="AA3341" s="17">
        <f>IF(COUNTIF($B$2:B3341,B3341)=1,1,0)</f>
        <v>0</v>
      </c>
      <c r="AB3341" s="17">
        <f>IF(COUNTIF($F$2:F3341,F3341)=1,1,0)</f>
        <v>0</v>
      </c>
    </row>
    <row r="3342" spans="1:28" x14ac:dyDescent="0.2">
      <c r="A3342" s="17">
        <v>3341</v>
      </c>
      <c r="B3342" t="s">
        <v>6578</v>
      </c>
      <c r="C3342" s="18">
        <v>42968</v>
      </c>
      <c r="D3342" s="18">
        <v>42969</v>
      </c>
      <c r="E3342" t="s">
        <v>215</v>
      </c>
      <c r="F3342" t="s">
        <v>6579</v>
      </c>
      <c r="G3342" t="s">
        <v>6580</v>
      </c>
      <c r="H3342" t="s">
        <v>53</v>
      </c>
      <c r="I3342" t="s">
        <v>54</v>
      </c>
      <c r="J3342" t="s">
        <v>3234</v>
      </c>
      <c r="K3342" t="s">
        <v>70</v>
      </c>
      <c r="L3342">
        <v>94601</v>
      </c>
      <c r="M3342" t="s">
        <v>71</v>
      </c>
      <c r="N3342" t="s">
        <v>1305</v>
      </c>
      <c r="O3342" t="s">
        <v>73</v>
      </c>
      <c r="P3342" t="s">
        <v>74</v>
      </c>
      <c r="Q3342" t="s">
        <v>1306</v>
      </c>
      <c r="R3342" s="19">
        <v>51.75</v>
      </c>
      <c r="S3342" s="17">
        <v>5</v>
      </c>
      <c r="T3342" s="20">
        <v>0</v>
      </c>
      <c r="U3342" s="19">
        <v>24.84</v>
      </c>
      <c r="V3342" s="20">
        <f t="shared" si="260"/>
        <v>0.48</v>
      </c>
      <c r="W3342" s="17">
        <f t="shared" si="261"/>
        <v>2017</v>
      </c>
      <c r="X3342" t="str">
        <f t="shared" si="262"/>
        <v>Aug-2017</v>
      </c>
      <c r="Y3342" s="17">
        <f t="shared" si="263"/>
        <v>1</v>
      </c>
      <c r="Z3342" t="str">
        <f t="shared" si="264"/>
        <v>0% (No Discount)</v>
      </c>
      <c r="AA3342" s="17">
        <f>IF(COUNTIF($B$2:B3342,B3342)=1,1,0)</f>
        <v>0</v>
      </c>
      <c r="AB3342" s="17">
        <f>IF(COUNTIF($F$2:F3342,F3342)=1,1,0)</f>
        <v>0</v>
      </c>
    </row>
    <row r="3343" spans="1:28" x14ac:dyDescent="0.2">
      <c r="A3343" s="17">
        <v>3342</v>
      </c>
      <c r="B3343" t="s">
        <v>6587</v>
      </c>
      <c r="C3343" s="18">
        <v>42609</v>
      </c>
      <c r="D3343" s="18">
        <v>42614</v>
      </c>
      <c r="E3343" t="s">
        <v>50</v>
      </c>
      <c r="F3343" t="s">
        <v>301</v>
      </c>
      <c r="G3343" t="s">
        <v>302</v>
      </c>
      <c r="H3343" t="s">
        <v>53</v>
      </c>
      <c r="I3343" t="s">
        <v>54</v>
      </c>
      <c r="J3343" t="s">
        <v>1351</v>
      </c>
      <c r="K3343" t="s">
        <v>1275</v>
      </c>
      <c r="L3343">
        <v>2169</v>
      </c>
      <c r="M3343" t="s">
        <v>175</v>
      </c>
      <c r="N3343" t="s">
        <v>4536</v>
      </c>
      <c r="O3343" t="s">
        <v>73</v>
      </c>
      <c r="P3343" t="s">
        <v>117</v>
      </c>
      <c r="Q3343" t="s">
        <v>4537</v>
      </c>
      <c r="R3343" s="19">
        <v>122.97</v>
      </c>
      <c r="S3343" s="17">
        <v>3</v>
      </c>
      <c r="T3343" s="20">
        <v>0</v>
      </c>
      <c r="U3343" s="19">
        <v>60.255299999999998</v>
      </c>
      <c r="V3343" s="20">
        <f t="shared" si="260"/>
        <v>0.49</v>
      </c>
      <c r="W3343" s="17">
        <f t="shared" si="261"/>
        <v>2016</v>
      </c>
      <c r="X3343" t="str">
        <f t="shared" si="262"/>
        <v>Aug-2016</v>
      </c>
      <c r="Y3343" s="17">
        <f t="shared" si="263"/>
        <v>5</v>
      </c>
      <c r="Z3343" t="str">
        <f t="shared" si="264"/>
        <v>0% (No Discount)</v>
      </c>
      <c r="AA3343" s="17">
        <f>IF(COUNTIF($B$2:B3343,B3343)=1,1,0)</f>
        <v>1</v>
      </c>
      <c r="AB3343" s="17">
        <f>IF(COUNTIF($F$2:F3343,F3343)=1,1,0)</f>
        <v>0</v>
      </c>
    </row>
    <row r="3344" spans="1:28" x14ac:dyDescent="0.2">
      <c r="A3344" s="17">
        <v>3343</v>
      </c>
      <c r="B3344" t="s">
        <v>6587</v>
      </c>
      <c r="C3344" s="18">
        <v>42609</v>
      </c>
      <c r="D3344" s="18">
        <v>42614</v>
      </c>
      <c r="E3344" t="s">
        <v>50</v>
      </c>
      <c r="F3344" t="s">
        <v>301</v>
      </c>
      <c r="G3344" t="s">
        <v>302</v>
      </c>
      <c r="H3344" t="s">
        <v>53</v>
      </c>
      <c r="I3344" t="s">
        <v>54</v>
      </c>
      <c r="J3344" t="s">
        <v>1351</v>
      </c>
      <c r="K3344" t="s">
        <v>1275</v>
      </c>
      <c r="L3344">
        <v>2169</v>
      </c>
      <c r="M3344" t="s">
        <v>175</v>
      </c>
      <c r="N3344" t="s">
        <v>4465</v>
      </c>
      <c r="O3344" t="s">
        <v>59</v>
      </c>
      <c r="P3344" t="s">
        <v>83</v>
      </c>
      <c r="Q3344" t="s">
        <v>4466</v>
      </c>
      <c r="R3344" s="19">
        <v>244.61500000000001</v>
      </c>
      <c r="S3344" s="17">
        <v>1</v>
      </c>
      <c r="T3344" s="20">
        <v>0.3</v>
      </c>
      <c r="U3344" s="19">
        <v>20.966999999999999</v>
      </c>
      <c r="V3344" s="20">
        <f t="shared" si="260"/>
        <v>8.5714285714285701E-2</v>
      </c>
      <c r="W3344" s="17">
        <f t="shared" si="261"/>
        <v>2016</v>
      </c>
      <c r="X3344" t="str">
        <f t="shared" si="262"/>
        <v>Aug-2016</v>
      </c>
      <c r="Y3344" s="17">
        <f t="shared" si="263"/>
        <v>5</v>
      </c>
      <c r="Z3344" t="str">
        <f t="shared" si="264"/>
        <v>21-30%</v>
      </c>
      <c r="AA3344" s="17">
        <f>IF(COUNTIF($B$2:B3344,B3344)=1,1,0)</f>
        <v>0</v>
      </c>
      <c r="AB3344" s="17">
        <f>IF(COUNTIF($F$2:F3344,F3344)=1,1,0)</f>
        <v>0</v>
      </c>
    </row>
    <row r="3345" spans="1:28" x14ac:dyDescent="0.2">
      <c r="A3345" s="17">
        <v>3344</v>
      </c>
      <c r="B3345" t="s">
        <v>6587</v>
      </c>
      <c r="C3345" s="18">
        <v>42609</v>
      </c>
      <c r="D3345" s="18">
        <v>42614</v>
      </c>
      <c r="E3345" t="s">
        <v>50</v>
      </c>
      <c r="F3345" t="s">
        <v>301</v>
      </c>
      <c r="G3345" t="s">
        <v>302</v>
      </c>
      <c r="H3345" t="s">
        <v>53</v>
      </c>
      <c r="I3345" t="s">
        <v>54</v>
      </c>
      <c r="J3345" t="s">
        <v>1351</v>
      </c>
      <c r="K3345" t="s">
        <v>1275</v>
      </c>
      <c r="L3345">
        <v>2169</v>
      </c>
      <c r="M3345" t="s">
        <v>175</v>
      </c>
      <c r="N3345" t="s">
        <v>953</v>
      </c>
      <c r="O3345" t="s">
        <v>98</v>
      </c>
      <c r="P3345" t="s">
        <v>99</v>
      </c>
      <c r="Q3345" t="s">
        <v>954</v>
      </c>
      <c r="R3345" s="19">
        <v>59.97</v>
      </c>
      <c r="S3345" s="17">
        <v>3</v>
      </c>
      <c r="T3345" s="20">
        <v>0</v>
      </c>
      <c r="U3345" s="19">
        <v>28.785599999999999</v>
      </c>
      <c r="V3345" s="20">
        <f t="shared" si="260"/>
        <v>0.48</v>
      </c>
      <c r="W3345" s="17">
        <f t="shared" si="261"/>
        <v>2016</v>
      </c>
      <c r="X3345" t="str">
        <f t="shared" si="262"/>
        <v>Aug-2016</v>
      </c>
      <c r="Y3345" s="17">
        <f t="shared" si="263"/>
        <v>5</v>
      </c>
      <c r="Z3345" t="str">
        <f t="shared" si="264"/>
        <v>0% (No Discount)</v>
      </c>
      <c r="AA3345" s="17">
        <f>IF(COUNTIF($B$2:B3345,B3345)=1,1,0)</f>
        <v>0</v>
      </c>
      <c r="AB3345" s="17">
        <f>IF(COUNTIF($F$2:F3345,F3345)=1,1,0)</f>
        <v>0</v>
      </c>
    </row>
    <row r="3346" spans="1:28" x14ac:dyDescent="0.2">
      <c r="A3346" s="17">
        <v>3345</v>
      </c>
      <c r="B3346" t="s">
        <v>6587</v>
      </c>
      <c r="C3346" s="18">
        <v>42609</v>
      </c>
      <c r="D3346" s="18">
        <v>42614</v>
      </c>
      <c r="E3346" t="s">
        <v>50</v>
      </c>
      <c r="F3346" t="s">
        <v>301</v>
      </c>
      <c r="G3346" t="s">
        <v>302</v>
      </c>
      <c r="H3346" t="s">
        <v>53</v>
      </c>
      <c r="I3346" t="s">
        <v>54</v>
      </c>
      <c r="J3346" t="s">
        <v>1351</v>
      </c>
      <c r="K3346" t="s">
        <v>1275</v>
      </c>
      <c r="L3346">
        <v>2169</v>
      </c>
      <c r="M3346" t="s">
        <v>175</v>
      </c>
      <c r="N3346" t="s">
        <v>831</v>
      </c>
      <c r="O3346" t="s">
        <v>73</v>
      </c>
      <c r="P3346" t="s">
        <v>117</v>
      </c>
      <c r="Q3346" t="s">
        <v>832</v>
      </c>
      <c r="R3346" s="19">
        <v>81.540000000000006</v>
      </c>
      <c r="S3346" s="17">
        <v>9</v>
      </c>
      <c r="T3346" s="20">
        <v>0</v>
      </c>
      <c r="U3346" s="19">
        <v>36.692999999999998</v>
      </c>
      <c r="V3346" s="20">
        <f t="shared" si="260"/>
        <v>0.44999999999999996</v>
      </c>
      <c r="W3346" s="17">
        <f t="shared" si="261"/>
        <v>2016</v>
      </c>
      <c r="X3346" t="str">
        <f t="shared" si="262"/>
        <v>Aug-2016</v>
      </c>
      <c r="Y3346" s="17">
        <f t="shared" si="263"/>
        <v>5</v>
      </c>
      <c r="Z3346" t="str">
        <f t="shared" si="264"/>
        <v>0% (No Discount)</v>
      </c>
      <c r="AA3346" s="17">
        <f>IF(COUNTIF($B$2:B3346,B3346)=1,1,0)</f>
        <v>0</v>
      </c>
      <c r="AB3346" s="17">
        <f>IF(COUNTIF($F$2:F3346,F3346)=1,1,0)</f>
        <v>0</v>
      </c>
    </row>
    <row r="3347" spans="1:28" x14ac:dyDescent="0.2">
      <c r="A3347" s="17">
        <v>3346</v>
      </c>
      <c r="B3347" t="s">
        <v>6587</v>
      </c>
      <c r="C3347" s="18">
        <v>42609</v>
      </c>
      <c r="D3347" s="18">
        <v>42614</v>
      </c>
      <c r="E3347" t="s">
        <v>50</v>
      </c>
      <c r="F3347" t="s">
        <v>301</v>
      </c>
      <c r="G3347" t="s">
        <v>302</v>
      </c>
      <c r="H3347" t="s">
        <v>53</v>
      </c>
      <c r="I3347" t="s">
        <v>54</v>
      </c>
      <c r="J3347" t="s">
        <v>1351</v>
      </c>
      <c r="K3347" t="s">
        <v>1275</v>
      </c>
      <c r="L3347">
        <v>2169</v>
      </c>
      <c r="M3347" t="s">
        <v>175</v>
      </c>
      <c r="N3347" t="s">
        <v>3342</v>
      </c>
      <c r="O3347" t="s">
        <v>73</v>
      </c>
      <c r="P3347" t="s">
        <v>296</v>
      </c>
      <c r="Q3347" t="s">
        <v>590</v>
      </c>
      <c r="R3347" s="19">
        <v>11.68</v>
      </c>
      <c r="S3347" s="17">
        <v>4</v>
      </c>
      <c r="T3347" s="20">
        <v>0</v>
      </c>
      <c r="U3347" s="19">
        <v>5.2560000000000002</v>
      </c>
      <c r="V3347" s="20">
        <f t="shared" si="260"/>
        <v>0.45</v>
      </c>
      <c r="W3347" s="17">
        <f t="shared" si="261"/>
        <v>2016</v>
      </c>
      <c r="X3347" t="str">
        <f t="shared" si="262"/>
        <v>Aug-2016</v>
      </c>
      <c r="Y3347" s="17">
        <f t="shared" si="263"/>
        <v>5</v>
      </c>
      <c r="Z3347" t="str">
        <f t="shared" si="264"/>
        <v>0% (No Discount)</v>
      </c>
      <c r="AA3347" s="17">
        <f>IF(COUNTIF($B$2:B3347,B3347)=1,1,0)</f>
        <v>0</v>
      </c>
      <c r="AB3347" s="17">
        <f>IF(COUNTIF($F$2:F3347,F3347)=1,1,0)</f>
        <v>0</v>
      </c>
    </row>
    <row r="3348" spans="1:28" x14ac:dyDescent="0.2">
      <c r="A3348" s="17">
        <v>3347</v>
      </c>
      <c r="B3348" t="s">
        <v>6587</v>
      </c>
      <c r="C3348" s="18">
        <v>42609</v>
      </c>
      <c r="D3348" s="18">
        <v>42614</v>
      </c>
      <c r="E3348" t="s">
        <v>50</v>
      </c>
      <c r="F3348" t="s">
        <v>301</v>
      </c>
      <c r="G3348" t="s">
        <v>302</v>
      </c>
      <c r="H3348" t="s">
        <v>53</v>
      </c>
      <c r="I3348" t="s">
        <v>54</v>
      </c>
      <c r="J3348" t="s">
        <v>1351</v>
      </c>
      <c r="K3348" t="s">
        <v>1275</v>
      </c>
      <c r="L3348">
        <v>2169</v>
      </c>
      <c r="M3348" t="s">
        <v>175</v>
      </c>
      <c r="N3348" t="s">
        <v>6172</v>
      </c>
      <c r="O3348" t="s">
        <v>73</v>
      </c>
      <c r="P3348" t="s">
        <v>102</v>
      </c>
      <c r="Q3348" t="s">
        <v>6173</v>
      </c>
      <c r="R3348" s="19">
        <v>29</v>
      </c>
      <c r="S3348" s="17">
        <v>5</v>
      </c>
      <c r="T3348" s="20">
        <v>0</v>
      </c>
      <c r="U3348" s="19">
        <v>13.92</v>
      </c>
      <c r="V3348" s="20">
        <f t="shared" si="260"/>
        <v>0.48</v>
      </c>
      <c r="W3348" s="17">
        <f t="shared" si="261"/>
        <v>2016</v>
      </c>
      <c r="X3348" t="str">
        <f t="shared" si="262"/>
        <v>Aug-2016</v>
      </c>
      <c r="Y3348" s="17">
        <f t="shared" si="263"/>
        <v>5</v>
      </c>
      <c r="Z3348" t="str">
        <f t="shared" si="264"/>
        <v>0% (No Discount)</v>
      </c>
      <c r="AA3348" s="17">
        <f>IF(COUNTIF($B$2:B3348,B3348)=1,1,0)</f>
        <v>0</v>
      </c>
      <c r="AB3348" s="17">
        <f>IF(COUNTIF($F$2:F3348,F3348)=1,1,0)</f>
        <v>0</v>
      </c>
    </row>
    <row r="3349" spans="1:28" x14ac:dyDescent="0.2">
      <c r="A3349" s="17">
        <v>3348</v>
      </c>
      <c r="B3349" t="s">
        <v>6588</v>
      </c>
      <c r="C3349" s="18">
        <v>42229</v>
      </c>
      <c r="D3349" s="18">
        <v>42236</v>
      </c>
      <c r="E3349" t="s">
        <v>77</v>
      </c>
      <c r="F3349" t="s">
        <v>253</v>
      </c>
      <c r="G3349" t="s">
        <v>254</v>
      </c>
      <c r="H3349" t="s">
        <v>68</v>
      </c>
      <c r="I3349" t="s">
        <v>54</v>
      </c>
      <c r="J3349" t="s">
        <v>6589</v>
      </c>
      <c r="K3349" t="s">
        <v>70</v>
      </c>
      <c r="L3349">
        <v>92399</v>
      </c>
      <c r="M3349" t="s">
        <v>71</v>
      </c>
      <c r="N3349" t="s">
        <v>1599</v>
      </c>
      <c r="O3349" t="s">
        <v>73</v>
      </c>
      <c r="P3349" t="s">
        <v>95</v>
      </c>
      <c r="Q3349" t="s">
        <v>1600</v>
      </c>
      <c r="R3349" s="19">
        <v>50.8</v>
      </c>
      <c r="S3349" s="17">
        <v>5</v>
      </c>
      <c r="T3349" s="20">
        <v>0</v>
      </c>
      <c r="U3349" s="19">
        <v>13.208</v>
      </c>
      <c r="V3349" s="20">
        <f t="shared" si="260"/>
        <v>0.26</v>
      </c>
      <c r="W3349" s="17">
        <f t="shared" si="261"/>
        <v>2015</v>
      </c>
      <c r="X3349" t="str">
        <f t="shared" si="262"/>
        <v>Aug-2015</v>
      </c>
      <c r="Y3349" s="17">
        <f t="shared" si="263"/>
        <v>7</v>
      </c>
      <c r="Z3349" t="str">
        <f t="shared" si="264"/>
        <v>0% (No Discount)</v>
      </c>
      <c r="AA3349" s="17">
        <f>IF(COUNTIF($B$2:B3349,B3349)=1,1,0)</f>
        <v>1</v>
      </c>
      <c r="AB3349" s="17">
        <f>IF(COUNTIF($F$2:F3349,F3349)=1,1,0)</f>
        <v>0</v>
      </c>
    </row>
    <row r="3350" spans="1:28" x14ac:dyDescent="0.2">
      <c r="A3350" s="17">
        <v>3349</v>
      </c>
      <c r="B3350" t="s">
        <v>6590</v>
      </c>
      <c r="C3350" s="18">
        <v>43044</v>
      </c>
      <c r="D3350" s="18">
        <v>43046</v>
      </c>
      <c r="E3350" t="s">
        <v>215</v>
      </c>
      <c r="F3350" t="s">
        <v>1090</v>
      </c>
      <c r="G3350" t="s">
        <v>1091</v>
      </c>
      <c r="H3350" t="s">
        <v>68</v>
      </c>
      <c r="I3350" t="s">
        <v>54</v>
      </c>
      <c r="J3350" t="s">
        <v>330</v>
      </c>
      <c r="K3350" t="s">
        <v>238</v>
      </c>
      <c r="L3350">
        <v>60623</v>
      </c>
      <c r="M3350" t="s">
        <v>132</v>
      </c>
      <c r="N3350" t="s">
        <v>195</v>
      </c>
      <c r="O3350" t="s">
        <v>73</v>
      </c>
      <c r="P3350" t="s">
        <v>102</v>
      </c>
      <c r="Q3350" t="s">
        <v>196</v>
      </c>
      <c r="R3350" s="19">
        <v>16.03</v>
      </c>
      <c r="S3350" s="17">
        <v>5</v>
      </c>
      <c r="T3350" s="20">
        <v>0.8</v>
      </c>
      <c r="U3350" s="19">
        <v>-25.648</v>
      </c>
      <c r="V3350" s="20">
        <f t="shared" si="260"/>
        <v>-1.5999999999999999</v>
      </c>
      <c r="W3350" s="17">
        <f t="shared" si="261"/>
        <v>2017</v>
      </c>
      <c r="X3350" t="str">
        <f t="shared" si="262"/>
        <v>Nov-2017</v>
      </c>
      <c r="Y3350" s="17">
        <f t="shared" si="263"/>
        <v>2</v>
      </c>
      <c r="Z3350" t="str">
        <f t="shared" si="264"/>
        <v>Over 50%</v>
      </c>
      <c r="AA3350" s="17">
        <f>IF(COUNTIF($B$2:B3350,B3350)=1,1,0)</f>
        <v>1</v>
      </c>
      <c r="AB3350" s="17">
        <f>IF(COUNTIF($F$2:F3350,F3350)=1,1,0)</f>
        <v>0</v>
      </c>
    </row>
    <row r="3351" spans="1:28" x14ac:dyDescent="0.2">
      <c r="A3351" s="17">
        <v>3350</v>
      </c>
      <c r="B3351" t="s">
        <v>6591</v>
      </c>
      <c r="C3351" s="18">
        <v>42599</v>
      </c>
      <c r="D3351" s="18">
        <v>42603</v>
      </c>
      <c r="E3351" t="s">
        <v>77</v>
      </c>
      <c r="F3351" t="s">
        <v>3272</v>
      </c>
      <c r="G3351" t="s">
        <v>3273</v>
      </c>
      <c r="H3351" t="s">
        <v>53</v>
      </c>
      <c r="I3351" t="s">
        <v>54</v>
      </c>
      <c r="J3351" t="s">
        <v>122</v>
      </c>
      <c r="K3351" t="s">
        <v>123</v>
      </c>
      <c r="L3351">
        <v>98105</v>
      </c>
      <c r="M3351" t="s">
        <v>71</v>
      </c>
      <c r="N3351" t="s">
        <v>2743</v>
      </c>
      <c r="O3351" t="s">
        <v>73</v>
      </c>
      <c r="P3351" t="s">
        <v>102</v>
      </c>
      <c r="Q3351" t="s">
        <v>2744</v>
      </c>
      <c r="R3351" s="19">
        <v>15.712</v>
      </c>
      <c r="S3351" s="17">
        <v>4</v>
      </c>
      <c r="T3351" s="20">
        <v>0.2</v>
      </c>
      <c r="U3351" s="19">
        <v>5.6955999999999998</v>
      </c>
      <c r="V3351" s="20">
        <f t="shared" si="260"/>
        <v>0.36249999999999999</v>
      </c>
      <c r="W3351" s="17">
        <f t="shared" si="261"/>
        <v>2016</v>
      </c>
      <c r="X3351" t="str">
        <f t="shared" si="262"/>
        <v>Aug-2016</v>
      </c>
      <c r="Y3351" s="17">
        <f t="shared" si="263"/>
        <v>4</v>
      </c>
      <c r="Z3351" t="str">
        <f t="shared" si="264"/>
        <v>11-20%</v>
      </c>
      <c r="AA3351" s="17">
        <f>IF(COUNTIF($B$2:B3351,B3351)=1,1,0)</f>
        <v>1</v>
      </c>
      <c r="AB3351" s="17">
        <f>IF(COUNTIF($F$2:F3351,F3351)=1,1,0)</f>
        <v>0</v>
      </c>
    </row>
    <row r="3352" spans="1:28" x14ac:dyDescent="0.2">
      <c r="A3352" s="17">
        <v>3351</v>
      </c>
      <c r="B3352" t="s">
        <v>6592</v>
      </c>
      <c r="C3352" s="18">
        <v>42730</v>
      </c>
      <c r="D3352" s="18">
        <v>42735</v>
      </c>
      <c r="E3352" t="s">
        <v>77</v>
      </c>
      <c r="F3352" t="s">
        <v>2048</v>
      </c>
      <c r="G3352" t="s">
        <v>2049</v>
      </c>
      <c r="H3352" t="s">
        <v>53</v>
      </c>
      <c r="I3352" t="s">
        <v>54</v>
      </c>
      <c r="J3352" t="s">
        <v>293</v>
      </c>
      <c r="K3352" t="s">
        <v>294</v>
      </c>
      <c r="L3352">
        <v>10024</v>
      </c>
      <c r="M3352" t="s">
        <v>175</v>
      </c>
      <c r="N3352" t="s">
        <v>4203</v>
      </c>
      <c r="O3352" t="s">
        <v>98</v>
      </c>
      <c r="P3352" t="s">
        <v>188</v>
      </c>
      <c r="Q3352" t="s">
        <v>4204</v>
      </c>
      <c r="R3352" s="19">
        <v>89.97</v>
      </c>
      <c r="S3352" s="17">
        <v>3</v>
      </c>
      <c r="T3352" s="20">
        <v>0</v>
      </c>
      <c r="U3352" s="19">
        <v>18.893699999999999</v>
      </c>
      <c r="V3352" s="20">
        <f t="shared" si="260"/>
        <v>0.21</v>
      </c>
      <c r="W3352" s="17">
        <f t="shared" si="261"/>
        <v>2016</v>
      </c>
      <c r="X3352" t="str">
        <f t="shared" si="262"/>
        <v>Dec-2016</v>
      </c>
      <c r="Y3352" s="17">
        <f t="shared" si="263"/>
        <v>5</v>
      </c>
      <c r="Z3352" t="str">
        <f t="shared" si="264"/>
        <v>0% (No Discount)</v>
      </c>
      <c r="AA3352" s="17">
        <f>IF(COUNTIF($B$2:B3352,B3352)=1,1,0)</f>
        <v>1</v>
      </c>
      <c r="AB3352" s="17">
        <f>IF(COUNTIF($F$2:F3352,F3352)=1,1,0)</f>
        <v>0</v>
      </c>
    </row>
    <row r="3353" spans="1:28" x14ac:dyDescent="0.2">
      <c r="A3353" s="17">
        <v>3352</v>
      </c>
      <c r="B3353" t="s">
        <v>6593</v>
      </c>
      <c r="C3353" s="18">
        <v>41905</v>
      </c>
      <c r="D3353" s="18">
        <v>41910</v>
      </c>
      <c r="E3353" t="s">
        <v>77</v>
      </c>
      <c r="F3353" t="s">
        <v>2638</v>
      </c>
      <c r="G3353" t="s">
        <v>2639</v>
      </c>
      <c r="H3353" t="s">
        <v>68</v>
      </c>
      <c r="I3353" t="s">
        <v>54</v>
      </c>
      <c r="J3353" t="s">
        <v>977</v>
      </c>
      <c r="K3353" t="s">
        <v>70</v>
      </c>
      <c r="L3353">
        <v>92037</v>
      </c>
      <c r="M3353" t="s">
        <v>71</v>
      </c>
      <c r="N3353" t="s">
        <v>6594</v>
      </c>
      <c r="O3353" t="s">
        <v>59</v>
      </c>
      <c r="P3353" t="s">
        <v>60</v>
      </c>
      <c r="Q3353" t="s">
        <v>6595</v>
      </c>
      <c r="R3353" s="19">
        <v>435.99900000000002</v>
      </c>
      <c r="S3353" s="17">
        <v>3</v>
      </c>
      <c r="T3353" s="20">
        <v>0.15</v>
      </c>
      <c r="U3353" s="19">
        <v>20.517600000000002</v>
      </c>
      <c r="V3353" s="20">
        <f t="shared" si="260"/>
        <v>4.7058823529411764E-2</v>
      </c>
      <c r="W3353" s="17">
        <f t="shared" si="261"/>
        <v>2014</v>
      </c>
      <c r="X3353" t="str">
        <f t="shared" si="262"/>
        <v>Sep-2014</v>
      </c>
      <c r="Y3353" s="17">
        <f t="shared" si="263"/>
        <v>5</v>
      </c>
      <c r="Z3353" t="str">
        <f t="shared" si="264"/>
        <v>11-20%</v>
      </c>
      <c r="AA3353" s="17">
        <f>IF(COUNTIF($B$2:B3353,B3353)=1,1,0)</f>
        <v>1</v>
      </c>
      <c r="AB3353" s="17">
        <f>IF(COUNTIF($F$2:F3353,F3353)=1,1,0)</f>
        <v>0</v>
      </c>
    </row>
    <row r="3354" spans="1:28" x14ac:dyDescent="0.2">
      <c r="A3354" s="17">
        <v>3353</v>
      </c>
      <c r="B3354" t="s">
        <v>6593</v>
      </c>
      <c r="C3354" s="18">
        <v>41905</v>
      </c>
      <c r="D3354" s="18">
        <v>41910</v>
      </c>
      <c r="E3354" t="s">
        <v>77</v>
      </c>
      <c r="F3354" t="s">
        <v>2638</v>
      </c>
      <c r="G3354" t="s">
        <v>2639</v>
      </c>
      <c r="H3354" t="s">
        <v>68</v>
      </c>
      <c r="I3354" t="s">
        <v>54</v>
      </c>
      <c r="J3354" t="s">
        <v>977</v>
      </c>
      <c r="K3354" t="s">
        <v>70</v>
      </c>
      <c r="L3354">
        <v>92037</v>
      </c>
      <c r="M3354" t="s">
        <v>71</v>
      </c>
      <c r="N3354" t="s">
        <v>340</v>
      </c>
      <c r="O3354" t="s">
        <v>98</v>
      </c>
      <c r="P3354" t="s">
        <v>99</v>
      </c>
      <c r="Q3354" t="s">
        <v>341</v>
      </c>
      <c r="R3354" s="19">
        <v>83.983999999999995</v>
      </c>
      <c r="S3354" s="17">
        <v>2</v>
      </c>
      <c r="T3354" s="20">
        <v>0.2</v>
      </c>
      <c r="U3354" s="19">
        <v>31.494</v>
      </c>
      <c r="V3354" s="20">
        <f t="shared" si="260"/>
        <v>0.375</v>
      </c>
      <c r="W3354" s="17">
        <f t="shared" si="261"/>
        <v>2014</v>
      </c>
      <c r="X3354" t="str">
        <f t="shared" si="262"/>
        <v>Sep-2014</v>
      </c>
      <c r="Y3354" s="17">
        <f t="shared" si="263"/>
        <v>5</v>
      </c>
      <c r="Z3354" t="str">
        <f t="shared" si="264"/>
        <v>11-20%</v>
      </c>
      <c r="AA3354" s="17">
        <f>IF(COUNTIF($B$2:B3354,B3354)=1,1,0)</f>
        <v>0</v>
      </c>
      <c r="AB3354" s="17">
        <f>IF(COUNTIF($F$2:F3354,F3354)=1,1,0)</f>
        <v>0</v>
      </c>
    </row>
    <row r="3355" spans="1:28" x14ac:dyDescent="0.2">
      <c r="A3355" s="17">
        <v>3354</v>
      </c>
      <c r="B3355" t="s">
        <v>6596</v>
      </c>
      <c r="C3355" s="18">
        <v>41839</v>
      </c>
      <c r="D3355" s="18">
        <v>41844</v>
      </c>
      <c r="E3355" t="s">
        <v>77</v>
      </c>
      <c r="F3355" t="s">
        <v>1035</v>
      </c>
      <c r="G3355" t="s">
        <v>1036</v>
      </c>
      <c r="H3355" t="s">
        <v>68</v>
      </c>
      <c r="I3355" t="s">
        <v>54</v>
      </c>
      <c r="J3355" t="s">
        <v>542</v>
      </c>
      <c r="K3355" t="s">
        <v>776</v>
      </c>
      <c r="L3355">
        <v>6010</v>
      </c>
      <c r="M3355" t="s">
        <v>175</v>
      </c>
      <c r="N3355" t="s">
        <v>4635</v>
      </c>
      <c r="O3355" t="s">
        <v>98</v>
      </c>
      <c r="P3355" t="s">
        <v>99</v>
      </c>
      <c r="Q3355" t="s">
        <v>4636</v>
      </c>
      <c r="R3355" s="19">
        <v>359.98</v>
      </c>
      <c r="S3355" s="17">
        <v>2</v>
      </c>
      <c r="T3355" s="20">
        <v>0</v>
      </c>
      <c r="U3355" s="19">
        <v>93.594800000000006</v>
      </c>
      <c r="V3355" s="20">
        <f t="shared" si="260"/>
        <v>0.26</v>
      </c>
      <c r="W3355" s="17">
        <f t="shared" si="261"/>
        <v>2014</v>
      </c>
      <c r="X3355" t="str">
        <f t="shared" si="262"/>
        <v>Jul-2014</v>
      </c>
      <c r="Y3355" s="17">
        <f t="shared" si="263"/>
        <v>5</v>
      </c>
      <c r="Z3355" t="str">
        <f t="shared" si="264"/>
        <v>0% (No Discount)</v>
      </c>
      <c r="AA3355" s="17">
        <f>IF(COUNTIF($B$2:B3355,B3355)=1,1,0)</f>
        <v>1</v>
      </c>
      <c r="AB3355" s="17">
        <f>IF(COUNTIF($F$2:F3355,F3355)=1,1,0)</f>
        <v>0</v>
      </c>
    </row>
    <row r="3356" spans="1:28" x14ac:dyDescent="0.2">
      <c r="A3356" s="17">
        <v>3355</v>
      </c>
      <c r="B3356" t="s">
        <v>6596</v>
      </c>
      <c r="C3356" s="18">
        <v>41839</v>
      </c>
      <c r="D3356" s="18">
        <v>41844</v>
      </c>
      <c r="E3356" t="s">
        <v>77</v>
      </c>
      <c r="F3356" t="s">
        <v>1035</v>
      </c>
      <c r="G3356" t="s">
        <v>1036</v>
      </c>
      <c r="H3356" t="s">
        <v>68</v>
      </c>
      <c r="I3356" t="s">
        <v>54</v>
      </c>
      <c r="J3356" t="s">
        <v>542</v>
      </c>
      <c r="K3356" t="s">
        <v>776</v>
      </c>
      <c r="L3356">
        <v>6010</v>
      </c>
      <c r="M3356" t="s">
        <v>175</v>
      </c>
      <c r="N3356" t="s">
        <v>6597</v>
      </c>
      <c r="O3356" t="s">
        <v>59</v>
      </c>
      <c r="P3356" t="s">
        <v>83</v>
      </c>
      <c r="Q3356" t="s">
        <v>6598</v>
      </c>
      <c r="R3356" s="19">
        <v>70.56</v>
      </c>
      <c r="S3356" s="17">
        <v>1</v>
      </c>
      <c r="T3356" s="20">
        <v>0.3</v>
      </c>
      <c r="U3356" s="19">
        <v>-4.032</v>
      </c>
      <c r="V3356" s="20">
        <f t="shared" si="260"/>
        <v>-5.7142857142857141E-2</v>
      </c>
      <c r="W3356" s="17">
        <f t="shared" si="261"/>
        <v>2014</v>
      </c>
      <c r="X3356" t="str">
        <f t="shared" si="262"/>
        <v>Jul-2014</v>
      </c>
      <c r="Y3356" s="17">
        <f t="shared" si="263"/>
        <v>5</v>
      </c>
      <c r="Z3356" t="str">
        <f t="shared" si="264"/>
        <v>21-30%</v>
      </c>
      <c r="AA3356" s="17">
        <f>IF(COUNTIF($B$2:B3356,B3356)=1,1,0)</f>
        <v>0</v>
      </c>
      <c r="AB3356" s="17">
        <f>IF(COUNTIF($F$2:F3356,F3356)=1,1,0)</f>
        <v>0</v>
      </c>
    </row>
    <row r="3357" spans="1:28" x14ac:dyDescent="0.2">
      <c r="A3357" s="17">
        <v>3356</v>
      </c>
      <c r="B3357" t="s">
        <v>6596</v>
      </c>
      <c r="C3357" s="18">
        <v>41839</v>
      </c>
      <c r="D3357" s="18">
        <v>41844</v>
      </c>
      <c r="E3357" t="s">
        <v>77</v>
      </c>
      <c r="F3357" t="s">
        <v>1035</v>
      </c>
      <c r="G3357" t="s">
        <v>1036</v>
      </c>
      <c r="H3357" t="s">
        <v>68</v>
      </c>
      <c r="I3357" t="s">
        <v>54</v>
      </c>
      <c r="J3357" t="s">
        <v>542</v>
      </c>
      <c r="K3357" t="s">
        <v>776</v>
      </c>
      <c r="L3357">
        <v>6010</v>
      </c>
      <c r="M3357" t="s">
        <v>175</v>
      </c>
      <c r="N3357" t="s">
        <v>3401</v>
      </c>
      <c r="O3357" t="s">
        <v>73</v>
      </c>
      <c r="P3357" t="s">
        <v>102</v>
      </c>
      <c r="Q3357" t="s">
        <v>3402</v>
      </c>
      <c r="R3357" s="19">
        <v>20.88</v>
      </c>
      <c r="S3357" s="17">
        <v>2</v>
      </c>
      <c r="T3357" s="20">
        <v>0</v>
      </c>
      <c r="U3357" s="19">
        <v>9.6047999999999991</v>
      </c>
      <c r="V3357" s="20">
        <f t="shared" si="260"/>
        <v>0.45999999999999996</v>
      </c>
      <c r="W3357" s="17">
        <f t="shared" si="261"/>
        <v>2014</v>
      </c>
      <c r="X3357" t="str">
        <f t="shared" si="262"/>
        <v>Jul-2014</v>
      </c>
      <c r="Y3357" s="17">
        <f t="shared" si="263"/>
        <v>5</v>
      </c>
      <c r="Z3357" t="str">
        <f t="shared" si="264"/>
        <v>0% (No Discount)</v>
      </c>
      <c r="AA3357" s="17">
        <f>IF(COUNTIF($B$2:B3357,B3357)=1,1,0)</f>
        <v>0</v>
      </c>
      <c r="AB3357" s="17">
        <f>IF(COUNTIF($F$2:F3357,F3357)=1,1,0)</f>
        <v>0</v>
      </c>
    </row>
    <row r="3358" spans="1:28" x14ac:dyDescent="0.2">
      <c r="A3358" s="17">
        <v>3357</v>
      </c>
      <c r="B3358" t="s">
        <v>6596</v>
      </c>
      <c r="C3358" s="18">
        <v>41839</v>
      </c>
      <c r="D3358" s="18">
        <v>41844</v>
      </c>
      <c r="E3358" t="s">
        <v>77</v>
      </c>
      <c r="F3358" t="s">
        <v>1035</v>
      </c>
      <c r="G3358" t="s">
        <v>1036</v>
      </c>
      <c r="H3358" t="s">
        <v>68</v>
      </c>
      <c r="I3358" t="s">
        <v>54</v>
      </c>
      <c r="J3358" t="s">
        <v>542</v>
      </c>
      <c r="K3358" t="s">
        <v>776</v>
      </c>
      <c r="L3358">
        <v>6010</v>
      </c>
      <c r="M3358" t="s">
        <v>175</v>
      </c>
      <c r="N3358" t="s">
        <v>1283</v>
      </c>
      <c r="O3358" t="s">
        <v>73</v>
      </c>
      <c r="P3358" t="s">
        <v>102</v>
      </c>
      <c r="Q3358" t="s">
        <v>1284</v>
      </c>
      <c r="R3358" s="19">
        <v>3.81</v>
      </c>
      <c r="S3358" s="17">
        <v>1</v>
      </c>
      <c r="T3358" s="20">
        <v>0</v>
      </c>
      <c r="U3358" s="19">
        <v>1.8288</v>
      </c>
      <c r="V3358" s="20">
        <f t="shared" si="260"/>
        <v>0.48</v>
      </c>
      <c r="W3358" s="17">
        <f t="shared" si="261"/>
        <v>2014</v>
      </c>
      <c r="X3358" t="str">
        <f t="shared" si="262"/>
        <v>Jul-2014</v>
      </c>
      <c r="Y3358" s="17">
        <f t="shared" si="263"/>
        <v>5</v>
      </c>
      <c r="Z3358" t="str">
        <f t="shared" si="264"/>
        <v>0% (No Discount)</v>
      </c>
      <c r="AA3358" s="17">
        <f>IF(COUNTIF($B$2:B3358,B3358)=1,1,0)</f>
        <v>0</v>
      </c>
      <c r="AB3358" s="17">
        <f>IF(COUNTIF($F$2:F3358,F3358)=1,1,0)</f>
        <v>0</v>
      </c>
    </row>
    <row r="3359" spans="1:28" x14ac:dyDescent="0.2">
      <c r="A3359" s="17">
        <v>3358</v>
      </c>
      <c r="B3359" t="s">
        <v>6599</v>
      </c>
      <c r="C3359" s="18">
        <v>42985</v>
      </c>
      <c r="D3359" s="18">
        <v>42991</v>
      </c>
      <c r="E3359" t="s">
        <v>77</v>
      </c>
      <c r="F3359" t="s">
        <v>3151</v>
      </c>
      <c r="G3359" t="s">
        <v>3152</v>
      </c>
      <c r="H3359" t="s">
        <v>129</v>
      </c>
      <c r="I3359" t="s">
        <v>54</v>
      </c>
      <c r="J3359" t="s">
        <v>330</v>
      </c>
      <c r="K3359" t="s">
        <v>238</v>
      </c>
      <c r="L3359">
        <v>60610</v>
      </c>
      <c r="M3359" t="s">
        <v>132</v>
      </c>
      <c r="N3359" t="s">
        <v>3477</v>
      </c>
      <c r="O3359" t="s">
        <v>73</v>
      </c>
      <c r="P3359" t="s">
        <v>117</v>
      </c>
      <c r="Q3359" t="s">
        <v>213</v>
      </c>
      <c r="R3359" s="19">
        <v>73.007999999999996</v>
      </c>
      <c r="S3359" s="17">
        <v>9</v>
      </c>
      <c r="T3359" s="20">
        <v>0.2</v>
      </c>
      <c r="U3359" s="19">
        <v>26.465399999999999</v>
      </c>
      <c r="V3359" s="20">
        <f t="shared" si="260"/>
        <v>0.36249999999999999</v>
      </c>
      <c r="W3359" s="17">
        <f t="shared" si="261"/>
        <v>2017</v>
      </c>
      <c r="X3359" t="str">
        <f t="shared" si="262"/>
        <v>Sep-2017</v>
      </c>
      <c r="Y3359" s="17">
        <f t="shared" si="263"/>
        <v>6</v>
      </c>
      <c r="Z3359" t="str">
        <f t="shared" si="264"/>
        <v>11-20%</v>
      </c>
      <c r="AA3359" s="17">
        <f>IF(COUNTIF($B$2:B3359,B3359)=1,1,0)</f>
        <v>1</v>
      </c>
      <c r="AB3359" s="17">
        <f>IF(COUNTIF($F$2:F3359,F3359)=1,1,0)</f>
        <v>0</v>
      </c>
    </row>
    <row r="3360" spans="1:28" x14ac:dyDescent="0.2">
      <c r="A3360" s="17">
        <v>3359</v>
      </c>
      <c r="B3360" t="s">
        <v>6600</v>
      </c>
      <c r="C3360" s="18">
        <v>42496</v>
      </c>
      <c r="D3360" s="18">
        <v>42500</v>
      </c>
      <c r="E3360" t="s">
        <v>77</v>
      </c>
      <c r="F3360" t="s">
        <v>5113</v>
      </c>
      <c r="G3360" t="s">
        <v>5114</v>
      </c>
      <c r="H3360" t="s">
        <v>53</v>
      </c>
      <c r="I3360" t="s">
        <v>54</v>
      </c>
      <c r="J3360" t="s">
        <v>330</v>
      </c>
      <c r="K3360" t="s">
        <v>238</v>
      </c>
      <c r="L3360">
        <v>60610</v>
      </c>
      <c r="M3360" t="s">
        <v>132</v>
      </c>
      <c r="N3360" t="s">
        <v>1554</v>
      </c>
      <c r="O3360" t="s">
        <v>73</v>
      </c>
      <c r="P3360" t="s">
        <v>102</v>
      </c>
      <c r="Q3360" t="s">
        <v>1555</v>
      </c>
      <c r="R3360" s="19">
        <v>3.2080000000000002</v>
      </c>
      <c r="S3360" s="17">
        <v>2</v>
      </c>
      <c r="T3360" s="20">
        <v>0.8</v>
      </c>
      <c r="U3360" s="19">
        <v>-5.2931999999999997</v>
      </c>
      <c r="V3360" s="20">
        <f t="shared" si="260"/>
        <v>-1.65</v>
      </c>
      <c r="W3360" s="17">
        <f t="shared" si="261"/>
        <v>2016</v>
      </c>
      <c r="X3360" t="str">
        <f t="shared" si="262"/>
        <v>May-2016</v>
      </c>
      <c r="Y3360" s="17">
        <f t="shared" si="263"/>
        <v>4</v>
      </c>
      <c r="Z3360" t="str">
        <f t="shared" si="264"/>
        <v>Over 50%</v>
      </c>
      <c r="AA3360" s="17">
        <f>IF(COUNTIF($B$2:B3360,B3360)=1,1,0)</f>
        <v>1</v>
      </c>
      <c r="AB3360" s="17">
        <f>IF(COUNTIF($F$2:F3360,F3360)=1,1,0)</f>
        <v>0</v>
      </c>
    </row>
    <row r="3361" spans="1:28" x14ac:dyDescent="0.2">
      <c r="A3361" s="17">
        <v>3360</v>
      </c>
      <c r="B3361" t="s">
        <v>6600</v>
      </c>
      <c r="C3361" s="18">
        <v>42496</v>
      </c>
      <c r="D3361" s="18">
        <v>42500</v>
      </c>
      <c r="E3361" t="s">
        <v>77</v>
      </c>
      <c r="F3361" t="s">
        <v>5113</v>
      </c>
      <c r="G3361" t="s">
        <v>5114</v>
      </c>
      <c r="H3361" t="s">
        <v>53</v>
      </c>
      <c r="I3361" t="s">
        <v>54</v>
      </c>
      <c r="J3361" t="s">
        <v>330</v>
      </c>
      <c r="K3361" t="s">
        <v>238</v>
      </c>
      <c r="L3361">
        <v>60610</v>
      </c>
      <c r="M3361" t="s">
        <v>132</v>
      </c>
      <c r="N3361" t="s">
        <v>3801</v>
      </c>
      <c r="O3361" t="s">
        <v>98</v>
      </c>
      <c r="P3361" t="s">
        <v>188</v>
      </c>
      <c r="Q3361" t="s">
        <v>3802</v>
      </c>
      <c r="R3361" s="19">
        <v>26.175999999999998</v>
      </c>
      <c r="S3361" s="17">
        <v>2</v>
      </c>
      <c r="T3361" s="20">
        <v>0.2</v>
      </c>
      <c r="U3361" s="19">
        <v>-3.2719999999999998</v>
      </c>
      <c r="V3361" s="20">
        <f t="shared" si="260"/>
        <v>-0.125</v>
      </c>
      <c r="W3361" s="17">
        <f t="shared" si="261"/>
        <v>2016</v>
      </c>
      <c r="X3361" t="str">
        <f t="shared" si="262"/>
        <v>May-2016</v>
      </c>
      <c r="Y3361" s="17">
        <f t="shared" si="263"/>
        <v>4</v>
      </c>
      <c r="Z3361" t="str">
        <f t="shared" si="264"/>
        <v>11-20%</v>
      </c>
      <c r="AA3361" s="17">
        <f>IF(COUNTIF($B$2:B3361,B3361)=1,1,0)</f>
        <v>0</v>
      </c>
      <c r="AB3361" s="17">
        <f>IF(COUNTIF($F$2:F3361,F3361)=1,1,0)</f>
        <v>0</v>
      </c>
    </row>
    <row r="3362" spans="1:28" x14ac:dyDescent="0.2">
      <c r="A3362" s="17">
        <v>3361</v>
      </c>
      <c r="B3362" t="s">
        <v>6601</v>
      </c>
      <c r="C3362" s="18">
        <v>42159</v>
      </c>
      <c r="D3362" s="18">
        <v>42163</v>
      </c>
      <c r="E3362" t="s">
        <v>50</v>
      </c>
      <c r="F3362" t="s">
        <v>3642</v>
      </c>
      <c r="G3362" t="s">
        <v>3643</v>
      </c>
      <c r="H3362" t="s">
        <v>129</v>
      </c>
      <c r="I3362" t="s">
        <v>54</v>
      </c>
      <c r="J3362" t="s">
        <v>293</v>
      </c>
      <c r="K3362" t="s">
        <v>294</v>
      </c>
      <c r="L3362">
        <v>10024</v>
      </c>
      <c r="M3362" t="s">
        <v>175</v>
      </c>
      <c r="N3362" t="s">
        <v>978</v>
      </c>
      <c r="O3362" t="s">
        <v>73</v>
      </c>
      <c r="P3362" t="s">
        <v>117</v>
      </c>
      <c r="Q3362" t="s">
        <v>979</v>
      </c>
      <c r="R3362" s="19">
        <v>30.44</v>
      </c>
      <c r="S3362" s="17">
        <v>4</v>
      </c>
      <c r="T3362" s="20">
        <v>0</v>
      </c>
      <c r="U3362" s="19">
        <v>14.306800000000001</v>
      </c>
      <c r="V3362" s="20">
        <f t="shared" si="260"/>
        <v>0.47000000000000003</v>
      </c>
      <c r="W3362" s="17">
        <f t="shared" si="261"/>
        <v>2015</v>
      </c>
      <c r="X3362" t="str">
        <f t="shared" si="262"/>
        <v>Jun-2015</v>
      </c>
      <c r="Y3362" s="17">
        <f t="shared" si="263"/>
        <v>4</v>
      </c>
      <c r="Z3362" t="str">
        <f t="shared" si="264"/>
        <v>0% (No Discount)</v>
      </c>
      <c r="AA3362" s="17">
        <f>IF(COUNTIF($B$2:B3362,B3362)=1,1,0)</f>
        <v>1</v>
      </c>
      <c r="AB3362" s="17">
        <f>IF(COUNTIF($F$2:F3362,F3362)=1,1,0)</f>
        <v>0</v>
      </c>
    </row>
    <row r="3363" spans="1:28" x14ac:dyDescent="0.2">
      <c r="A3363" s="17">
        <v>3362</v>
      </c>
      <c r="B3363" t="s">
        <v>6601</v>
      </c>
      <c r="C3363" s="18">
        <v>42159</v>
      </c>
      <c r="D3363" s="18">
        <v>42163</v>
      </c>
      <c r="E3363" t="s">
        <v>50</v>
      </c>
      <c r="F3363" t="s">
        <v>3642</v>
      </c>
      <c r="G3363" t="s">
        <v>3643</v>
      </c>
      <c r="H3363" t="s">
        <v>129</v>
      </c>
      <c r="I3363" t="s">
        <v>54</v>
      </c>
      <c r="J3363" t="s">
        <v>293</v>
      </c>
      <c r="K3363" t="s">
        <v>294</v>
      </c>
      <c r="L3363">
        <v>10024</v>
      </c>
      <c r="M3363" t="s">
        <v>175</v>
      </c>
      <c r="N3363" t="s">
        <v>6602</v>
      </c>
      <c r="O3363" t="s">
        <v>59</v>
      </c>
      <c r="P3363" t="s">
        <v>92</v>
      </c>
      <c r="Q3363" t="s">
        <v>6603</v>
      </c>
      <c r="R3363" s="19">
        <v>35.28</v>
      </c>
      <c r="S3363" s="17">
        <v>3</v>
      </c>
      <c r="T3363" s="20">
        <v>0</v>
      </c>
      <c r="U3363" s="19">
        <v>11.995200000000001</v>
      </c>
      <c r="V3363" s="20">
        <f t="shared" si="260"/>
        <v>0.34</v>
      </c>
      <c r="W3363" s="17">
        <f t="shared" si="261"/>
        <v>2015</v>
      </c>
      <c r="X3363" t="str">
        <f t="shared" si="262"/>
        <v>Jun-2015</v>
      </c>
      <c r="Y3363" s="17">
        <f t="shared" si="263"/>
        <v>4</v>
      </c>
      <c r="Z3363" t="str">
        <f t="shared" si="264"/>
        <v>0% (No Discount)</v>
      </c>
      <c r="AA3363" s="17">
        <f>IF(COUNTIF($B$2:B3363,B3363)=1,1,0)</f>
        <v>0</v>
      </c>
      <c r="AB3363" s="17">
        <f>IF(COUNTIF($F$2:F3363,F3363)=1,1,0)</f>
        <v>0</v>
      </c>
    </row>
    <row r="3364" spans="1:28" x14ac:dyDescent="0.2">
      <c r="A3364" s="17">
        <v>3363</v>
      </c>
      <c r="B3364" t="s">
        <v>6604</v>
      </c>
      <c r="C3364" s="18">
        <v>42351</v>
      </c>
      <c r="D3364" s="18">
        <v>42358</v>
      </c>
      <c r="E3364" t="s">
        <v>77</v>
      </c>
      <c r="F3364" t="s">
        <v>5963</v>
      </c>
      <c r="G3364" t="s">
        <v>5964</v>
      </c>
      <c r="H3364" t="s">
        <v>129</v>
      </c>
      <c r="I3364" t="s">
        <v>54</v>
      </c>
      <c r="J3364" t="s">
        <v>6605</v>
      </c>
      <c r="K3364" t="s">
        <v>1275</v>
      </c>
      <c r="L3364">
        <v>2151</v>
      </c>
      <c r="M3364" t="s">
        <v>175</v>
      </c>
      <c r="N3364" t="s">
        <v>1961</v>
      </c>
      <c r="O3364" t="s">
        <v>73</v>
      </c>
      <c r="P3364" t="s">
        <v>117</v>
      </c>
      <c r="Q3364" t="s">
        <v>1962</v>
      </c>
      <c r="R3364" s="19">
        <v>19.440000000000001</v>
      </c>
      <c r="S3364" s="17">
        <v>3</v>
      </c>
      <c r="T3364" s="20">
        <v>0</v>
      </c>
      <c r="U3364" s="19">
        <v>9.3312000000000008</v>
      </c>
      <c r="V3364" s="20">
        <f t="shared" si="260"/>
        <v>0.48000000000000004</v>
      </c>
      <c r="W3364" s="17">
        <f t="shared" si="261"/>
        <v>2015</v>
      </c>
      <c r="X3364" t="str">
        <f t="shared" si="262"/>
        <v>Dec-2015</v>
      </c>
      <c r="Y3364" s="17">
        <f t="shared" si="263"/>
        <v>7</v>
      </c>
      <c r="Z3364" t="str">
        <f t="shared" si="264"/>
        <v>0% (No Discount)</v>
      </c>
      <c r="AA3364" s="17">
        <f>IF(COUNTIF($B$2:B3364,B3364)=1,1,0)</f>
        <v>1</v>
      </c>
      <c r="AB3364" s="17">
        <f>IF(COUNTIF($F$2:F3364,F3364)=1,1,0)</f>
        <v>0</v>
      </c>
    </row>
    <row r="3365" spans="1:28" x14ac:dyDescent="0.2">
      <c r="A3365" s="17">
        <v>3364</v>
      </c>
      <c r="B3365" t="s">
        <v>6604</v>
      </c>
      <c r="C3365" s="18">
        <v>42351</v>
      </c>
      <c r="D3365" s="18">
        <v>42358</v>
      </c>
      <c r="E3365" t="s">
        <v>77</v>
      </c>
      <c r="F3365" t="s">
        <v>5963</v>
      </c>
      <c r="G3365" t="s">
        <v>5964</v>
      </c>
      <c r="H3365" t="s">
        <v>129</v>
      </c>
      <c r="I3365" t="s">
        <v>54</v>
      </c>
      <c r="J3365" t="s">
        <v>6605</v>
      </c>
      <c r="K3365" t="s">
        <v>1275</v>
      </c>
      <c r="L3365">
        <v>2151</v>
      </c>
      <c r="M3365" t="s">
        <v>175</v>
      </c>
      <c r="N3365" t="s">
        <v>448</v>
      </c>
      <c r="O3365" t="s">
        <v>73</v>
      </c>
      <c r="P3365" t="s">
        <v>102</v>
      </c>
      <c r="Q3365" t="s">
        <v>449</v>
      </c>
      <c r="R3365" s="19">
        <v>37.880000000000003</v>
      </c>
      <c r="S3365" s="17">
        <v>2</v>
      </c>
      <c r="T3365" s="20">
        <v>0</v>
      </c>
      <c r="U3365" s="19">
        <v>18.940000000000001</v>
      </c>
      <c r="V3365" s="20">
        <f t="shared" si="260"/>
        <v>0.5</v>
      </c>
      <c r="W3365" s="17">
        <f t="shared" si="261"/>
        <v>2015</v>
      </c>
      <c r="X3365" t="str">
        <f t="shared" si="262"/>
        <v>Dec-2015</v>
      </c>
      <c r="Y3365" s="17">
        <f t="shared" si="263"/>
        <v>7</v>
      </c>
      <c r="Z3365" t="str">
        <f t="shared" si="264"/>
        <v>0% (No Discount)</v>
      </c>
      <c r="AA3365" s="17">
        <f>IF(COUNTIF($B$2:B3365,B3365)=1,1,0)</f>
        <v>0</v>
      </c>
      <c r="AB3365" s="17">
        <f>IF(COUNTIF($F$2:F3365,F3365)=1,1,0)</f>
        <v>0</v>
      </c>
    </row>
    <row r="3366" spans="1:28" x14ac:dyDescent="0.2">
      <c r="A3366" s="17">
        <v>3365</v>
      </c>
      <c r="B3366" t="s">
        <v>6606</v>
      </c>
      <c r="C3366" s="18">
        <v>42567</v>
      </c>
      <c r="D3366" s="18">
        <v>42569</v>
      </c>
      <c r="E3366" t="s">
        <v>50</v>
      </c>
      <c r="F3366" t="s">
        <v>3943</v>
      </c>
      <c r="G3366" t="s">
        <v>3944</v>
      </c>
      <c r="H3366" t="s">
        <v>68</v>
      </c>
      <c r="I3366" t="s">
        <v>54</v>
      </c>
      <c r="J3366" t="s">
        <v>211</v>
      </c>
      <c r="K3366" t="s">
        <v>131</v>
      </c>
      <c r="L3366">
        <v>77036</v>
      </c>
      <c r="M3366" t="s">
        <v>132</v>
      </c>
      <c r="N3366" t="s">
        <v>2921</v>
      </c>
      <c r="O3366" t="s">
        <v>59</v>
      </c>
      <c r="P3366" t="s">
        <v>92</v>
      </c>
      <c r="Q3366" t="s">
        <v>952</v>
      </c>
      <c r="R3366" s="19">
        <v>9.5519999999999996</v>
      </c>
      <c r="S3366" s="17">
        <v>3</v>
      </c>
      <c r="T3366" s="20">
        <v>0.6</v>
      </c>
      <c r="U3366" s="19">
        <v>-3.8208000000000002</v>
      </c>
      <c r="V3366" s="20">
        <f t="shared" si="260"/>
        <v>-0.4</v>
      </c>
      <c r="W3366" s="17">
        <f t="shared" si="261"/>
        <v>2016</v>
      </c>
      <c r="X3366" t="str">
        <f t="shared" si="262"/>
        <v>Jul-2016</v>
      </c>
      <c r="Y3366" s="17">
        <f t="shared" si="263"/>
        <v>2</v>
      </c>
      <c r="Z3366" t="str">
        <f t="shared" si="264"/>
        <v>Over 50%</v>
      </c>
      <c r="AA3366" s="17">
        <f>IF(COUNTIF($B$2:B3366,B3366)=1,1,0)</f>
        <v>1</v>
      </c>
      <c r="AB3366" s="17">
        <f>IF(COUNTIF($F$2:F3366,F3366)=1,1,0)</f>
        <v>0</v>
      </c>
    </row>
    <row r="3367" spans="1:28" x14ac:dyDescent="0.2">
      <c r="A3367" s="17">
        <v>3366</v>
      </c>
      <c r="B3367" t="s">
        <v>6607</v>
      </c>
      <c r="C3367" s="18">
        <v>41670</v>
      </c>
      <c r="D3367" s="18">
        <v>41672</v>
      </c>
      <c r="E3367" t="s">
        <v>215</v>
      </c>
      <c r="F3367" t="s">
        <v>6608</v>
      </c>
      <c r="G3367" t="s">
        <v>6609</v>
      </c>
      <c r="H3367" t="s">
        <v>53</v>
      </c>
      <c r="I3367" t="s">
        <v>54</v>
      </c>
      <c r="J3367" t="s">
        <v>2148</v>
      </c>
      <c r="K3367" t="s">
        <v>70</v>
      </c>
      <c r="L3367">
        <v>92691</v>
      </c>
      <c r="M3367" t="s">
        <v>71</v>
      </c>
      <c r="N3367" t="s">
        <v>4453</v>
      </c>
      <c r="O3367" t="s">
        <v>59</v>
      </c>
      <c r="P3367" t="s">
        <v>60</v>
      </c>
      <c r="Q3367" t="s">
        <v>4454</v>
      </c>
      <c r="R3367" s="19">
        <v>290.666</v>
      </c>
      <c r="S3367" s="17">
        <v>2</v>
      </c>
      <c r="T3367" s="20">
        <v>0.15</v>
      </c>
      <c r="U3367" s="19">
        <v>3.4196</v>
      </c>
      <c r="V3367" s="20">
        <f t="shared" si="260"/>
        <v>1.1764705882352941E-2</v>
      </c>
      <c r="W3367" s="17">
        <f t="shared" si="261"/>
        <v>2014</v>
      </c>
      <c r="X3367" t="str">
        <f t="shared" si="262"/>
        <v>Jan-2014</v>
      </c>
      <c r="Y3367" s="17">
        <f t="shared" si="263"/>
        <v>2</v>
      </c>
      <c r="Z3367" t="str">
        <f t="shared" si="264"/>
        <v>11-20%</v>
      </c>
      <c r="AA3367" s="17">
        <f>IF(COUNTIF($B$2:B3367,B3367)=1,1,0)</f>
        <v>1</v>
      </c>
      <c r="AB3367" s="17">
        <f>IF(COUNTIF($F$2:F3367,F3367)=1,1,0)</f>
        <v>1</v>
      </c>
    </row>
    <row r="3368" spans="1:28" x14ac:dyDescent="0.2">
      <c r="A3368" s="17">
        <v>3367</v>
      </c>
      <c r="B3368" t="s">
        <v>6610</v>
      </c>
      <c r="C3368" s="18">
        <v>41829</v>
      </c>
      <c r="D3368" s="18">
        <v>41835</v>
      </c>
      <c r="E3368" t="s">
        <v>77</v>
      </c>
      <c r="F3368" t="s">
        <v>2638</v>
      </c>
      <c r="G3368" t="s">
        <v>2639</v>
      </c>
      <c r="H3368" t="s">
        <v>68</v>
      </c>
      <c r="I3368" t="s">
        <v>54</v>
      </c>
      <c r="J3368" t="s">
        <v>844</v>
      </c>
      <c r="K3368" t="s">
        <v>131</v>
      </c>
      <c r="L3368">
        <v>75217</v>
      </c>
      <c r="M3368" t="s">
        <v>132</v>
      </c>
      <c r="N3368" t="s">
        <v>3668</v>
      </c>
      <c r="O3368" t="s">
        <v>73</v>
      </c>
      <c r="P3368" t="s">
        <v>117</v>
      </c>
      <c r="Q3368" t="s">
        <v>3669</v>
      </c>
      <c r="R3368" s="19">
        <v>10.368</v>
      </c>
      <c r="S3368" s="17">
        <v>2</v>
      </c>
      <c r="T3368" s="20">
        <v>0.2</v>
      </c>
      <c r="U3368" s="19">
        <v>3.6288</v>
      </c>
      <c r="V3368" s="20">
        <f t="shared" si="260"/>
        <v>0.35</v>
      </c>
      <c r="W3368" s="17">
        <f t="shared" si="261"/>
        <v>2014</v>
      </c>
      <c r="X3368" t="str">
        <f t="shared" si="262"/>
        <v>Jul-2014</v>
      </c>
      <c r="Y3368" s="17">
        <f t="shared" si="263"/>
        <v>6</v>
      </c>
      <c r="Z3368" t="str">
        <f t="shared" si="264"/>
        <v>11-20%</v>
      </c>
      <c r="AA3368" s="17">
        <f>IF(COUNTIF($B$2:B3368,B3368)=1,1,0)</f>
        <v>1</v>
      </c>
      <c r="AB3368" s="17">
        <f>IF(COUNTIF($F$2:F3368,F3368)=1,1,0)</f>
        <v>0</v>
      </c>
    </row>
    <row r="3369" spans="1:28" x14ac:dyDescent="0.2">
      <c r="A3369" s="17">
        <v>3368</v>
      </c>
      <c r="B3369" t="s">
        <v>6610</v>
      </c>
      <c r="C3369" s="18">
        <v>41829</v>
      </c>
      <c r="D3369" s="18">
        <v>41835</v>
      </c>
      <c r="E3369" t="s">
        <v>77</v>
      </c>
      <c r="F3369" t="s">
        <v>2638</v>
      </c>
      <c r="G3369" t="s">
        <v>2639</v>
      </c>
      <c r="H3369" t="s">
        <v>68</v>
      </c>
      <c r="I3369" t="s">
        <v>54</v>
      </c>
      <c r="J3369" t="s">
        <v>844</v>
      </c>
      <c r="K3369" t="s">
        <v>131</v>
      </c>
      <c r="L3369">
        <v>75217</v>
      </c>
      <c r="M3369" t="s">
        <v>132</v>
      </c>
      <c r="N3369" t="s">
        <v>5601</v>
      </c>
      <c r="O3369" t="s">
        <v>73</v>
      </c>
      <c r="P3369" t="s">
        <v>117</v>
      </c>
      <c r="Q3369" t="s">
        <v>5602</v>
      </c>
      <c r="R3369" s="19">
        <v>14.352</v>
      </c>
      <c r="S3369" s="17">
        <v>3</v>
      </c>
      <c r="T3369" s="20">
        <v>0.2</v>
      </c>
      <c r="U3369" s="19">
        <v>4.4850000000000003</v>
      </c>
      <c r="V3369" s="20">
        <f t="shared" si="260"/>
        <v>0.3125</v>
      </c>
      <c r="W3369" s="17">
        <f t="shared" si="261"/>
        <v>2014</v>
      </c>
      <c r="X3369" t="str">
        <f t="shared" si="262"/>
        <v>Jul-2014</v>
      </c>
      <c r="Y3369" s="17">
        <f t="shared" si="263"/>
        <v>6</v>
      </c>
      <c r="Z3369" t="str">
        <f t="shared" si="264"/>
        <v>11-20%</v>
      </c>
      <c r="AA3369" s="17">
        <f>IF(COUNTIF($B$2:B3369,B3369)=1,1,0)</f>
        <v>0</v>
      </c>
      <c r="AB3369" s="17">
        <f>IF(COUNTIF($F$2:F3369,F3369)=1,1,0)</f>
        <v>0</v>
      </c>
    </row>
    <row r="3370" spans="1:28" x14ac:dyDescent="0.2">
      <c r="A3370" s="17">
        <v>3369</v>
      </c>
      <c r="B3370" t="s">
        <v>6611</v>
      </c>
      <c r="C3370" s="18">
        <v>42329</v>
      </c>
      <c r="D3370" s="18">
        <v>42333</v>
      </c>
      <c r="E3370" t="s">
        <v>77</v>
      </c>
      <c r="F3370" t="s">
        <v>4312</v>
      </c>
      <c r="G3370" t="s">
        <v>4313</v>
      </c>
      <c r="H3370" t="s">
        <v>53</v>
      </c>
      <c r="I3370" t="s">
        <v>54</v>
      </c>
      <c r="J3370" t="s">
        <v>1422</v>
      </c>
      <c r="K3370" t="s">
        <v>1423</v>
      </c>
      <c r="L3370">
        <v>89115</v>
      </c>
      <c r="M3370" t="s">
        <v>71</v>
      </c>
      <c r="N3370" t="s">
        <v>6612</v>
      </c>
      <c r="O3370" t="s">
        <v>59</v>
      </c>
      <c r="P3370" t="s">
        <v>60</v>
      </c>
      <c r="Q3370" t="s">
        <v>6613</v>
      </c>
      <c r="R3370" s="19">
        <v>141.96</v>
      </c>
      <c r="S3370" s="17">
        <v>2</v>
      </c>
      <c r="T3370" s="20">
        <v>0</v>
      </c>
      <c r="U3370" s="19">
        <v>41.168399999999998</v>
      </c>
      <c r="V3370" s="20">
        <f t="shared" si="260"/>
        <v>0.28999999999999998</v>
      </c>
      <c r="W3370" s="17">
        <f t="shared" si="261"/>
        <v>2015</v>
      </c>
      <c r="X3370" t="str">
        <f t="shared" si="262"/>
        <v>Nov-2015</v>
      </c>
      <c r="Y3370" s="17">
        <f t="shared" si="263"/>
        <v>4</v>
      </c>
      <c r="Z3370" t="str">
        <f t="shared" si="264"/>
        <v>0% (No Discount)</v>
      </c>
      <c r="AA3370" s="17">
        <f>IF(COUNTIF($B$2:B3370,B3370)=1,1,0)</f>
        <v>1</v>
      </c>
      <c r="AB3370" s="17">
        <f>IF(COUNTIF($F$2:F3370,F3370)=1,1,0)</f>
        <v>0</v>
      </c>
    </row>
    <row r="3371" spans="1:28" x14ac:dyDescent="0.2">
      <c r="A3371" s="17">
        <v>3370</v>
      </c>
      <c r="B3371" t="s">
        <v>6611</v>
      </c>
      <c r="C3371" s="18">
        <v>42329</v>
      </c>
      <c r="D3371" s="18">
        <v>42333</v>
      </c>
      <c r="E3371" t="s">
        <v>77</v>
      </c>
      <c r="F3371" t="s">
        <v>4312</v>
      </c>
      <c r="G3371" t="s">
        <v>4313</v>
      </c>
      <c r="H3371" t="s">
        <v>53</v>
      </c>
      <c r="I3371" t="s">
        <v>54</v>
      </c>
      <c r="J3371" t="s">
        <v>1422</v>
      </c>
      <c r="K3371" t="s">
        <v>1423</v>
      </c>
      <c r="L3371">
        <v>89115</v>
      </c>
      <c r="M3371" t="s">
        <v>71</v>
      </c>
      <c r="N3371" t="s">
        <v>1373</v>
      </c>
      <c r="O3371" t="s">
        <v>73</v>
      </c>
      <c r="P3371" t="s">
        <v>102</v>
      </c>
      <c r="Q3371" t="s">
        <v>1374</v>
      </c>
      <c r="R3371" s="19">
        <v>66.048000000000002</v>
      </c>
      <c r="S3371" s="17">
        <v>4</v>
      </c>
      <c r="T3371" s="20">
        <v>0.2</v>
      </c>
      <c r="U3371" s="19">
        <v>23.116800000000001</v>
      </c>
      <c r="V3371" s="20">
        <f t="shared" si="260"/>
        <v>0.35000000000000003</v>
      </c>
      <c r="W3371" s="17">
        <f t="shared" si="261"/>
        <v>2015</v>
      </c>
      <c r="X3371" t="str">
        <f t="shared" si="262"/>
        <v>Nov-2015</v>
      </c>
      <c r="Y3371" s="17">
        <f t="shared" si="263"/>
        <v>4</v>
      </c>
      <c r="Z3371" t="str">
        <f t="shared" si="264"/>
        <v>11-20%</v>
      </c>
      <c r="AA3371" s="17">
        <f>IF(COUNTIF($B$2:B3371,B3371)=1,1,0)</f>
        <v>0</v>
      </c>
      <c r="AB3371" s="17">
        <f>IF(COUNTIF($F$2:F3371,F3371)=1,1,0)</f>
        <v>0</v>
      </c>
    </row>
    <row r="3372" spans="1:28" x14ac:dyDescent="0.2">
      <c r="A3372" s="17">
        <v>3371</v>
      </c>
      <c r="B3372" t="s">
        <v>6614</v>
      </c>
      <c r="C3372" s="18">
        <v>42454</v>
      </c>
      <c r="D3372" s="18">
        <v>42454</v>
      </c>
      <c r="E3372" t="s">
        <v>1320</v>
      </c>
      <c r="F3372" t="s">
        <v>4318</v>
      </c>
      <c r="G3372" t="s">
        <v>4319</v>
      </c>
      <c r="H3372" t="s">
        <v>53</v>
      </c>
      <c r="I3372" t="s">
        <v>54</v>
      </c>
      <c r="J3372" t="s">
        <v>1611</v>
      </c>
      <c r="K3372" t="s">
        <v>677</v>
      </c>
      <c r="L3372">
        <v>73071</v>
      </c>
      <c r="M3372" t="s">
        <v>132</v>
      </c>
      <c r="N3372" t="s">
        <v>936</v>
      </c>
      <c r="O3372" t="s">
        <v>98</v>
      </c>
      <c r="P3372" t="s">
        <v>188</v>
      </c>
      <c r="Q3372" t="s">
        <v>937</v>
      </c>
      <c r="R3372" s="19">
        <v>1287.45</v>
      </c>
      <c r="S3372" s="17">
        <v>5</v>
      </c>
      <c r="T3372" s="20">
        <v>0</v>
      </c>
      <c r="U3372" s="19">
        <v>244.6155</v>
      </c>
      <c r="V3372" s="20">
        <f t="shared" si="260"/>
        <v>0.19</v>
      </c>
      <c r="W3372" s="17">
        <f t="shared" si="261"/>
        <v>2016</v>
      </c>
      <c r="X3372" t="str">
        <f t="shared" si="262"/>
        <v>Mar-2016</v>
      </c>
      <c r="Y3372" s="17">
        <f t="shared" si="263"/>
        <v>0</v>
      </c>
      <c r="Z3372" t="str">
        <f t="shared" si="264"/>
        <v>0% (No Discount)</v>
      </c>
      <c r="AA3372" s="17">
        <f>IF(COUNTIF($B$2:B3372,B3372)=1,1,0)</f>
        <v>1</v>
      </c>
      <c r="AB3372" s="17">
        <f>IF(COUNTIF($F$2:F3372,F3372)=1,1,0)</f>
        <v>0</v>
      </c>
    </row>
    <row r="3373" spans="1:28" x14ac:dyDescent="0.2">
      <c r="A3373" s="17">
        <v>3372</v>
      </c>
      <c r="B3373" t="s">
        <v>6615</v>
      </c>
      <c r="C3373" s="18">
        <v>43001</v>
      </c>
      <c r="D3373" s="18">
        <v>43008</v>
      </c>
      <c r="E3373" t="s">
        <v>77</v>
      </c>
      <c r="F3373" t="s">
        <v>834</v>
      </c>
      <c r="G3373" t="s">
        <v>835</v>
      </c>
      <c r="H3373" t="s">
        <v>53</v>
      </c>
      <c r="I3373" t="s">
        <v>54</v>
      </c>
      <c r="J3373" t="s">
        <v>154</v>
      </c>
      <c r="K3373" t="s">
        <v>70</v>
      </c>
      <c r="L3373">
        <v>94122</v>
      </c>
      <c r="M3373" t="s">
        <v>71</v>
      </c>
      <c r="N3373" t="s">
        <v>3845</v>
      </c>
      <c r="O3373" t="s">
        <v>73</v>
      </c>
      <c r="P3373" t="s">
        <v>102</v>
      </c>
      <c r="Q3373" t="s">
        <v>3846</v>
      </c>
      <c r="R3373" s="19">
        <v>25.824000000000002</v>
      </c>
      <c r="S3373" s="17">
        <v>6</v>
      </c>
      <c r="T3373" s="20">
        <v>0.2</v>
      </c>
      <c r="U3373" s="19">
        <v>9.0383999999999993</v>
      </c>
      <c r="V3373" s="20">
        <f t="shared" si="260"/>
        <v>0.35</v>
      </c>
      <c r="W3373" s="17">
        <f t="shared" si="261"/>
        <v>2017</v>
      </c>
      <c r="X3373" t="str">
        <f t="shared" si="262"/>
        <v>Sep-2017</v>
      </c>
      <c r="Y3373" s="17">
        <f t="shared" si="263"/>
        <v>7</v>
      </c>
      <c r="Z3373" t="str">
        <f t="shared" si="264"/>
        <v>11-20%</v>
      </c>
      <c r="AA3373" s="17">
        <f>IF(COUNTIF($B$2:B3373,B3373)=1,1,0)</f>
        <v>1</v>
      </c>
      <c r="AB3373" s="17">
        <f>IF(COUNTIF($F$2:F3373,F3373)=1,1,0)</f>
        <v>0</v>
      </c>
    </row>
    <row r="3374" spans="1:28" x14ac:dyDescent="0.2">
      <c r="A3374" s="17">
        <v>3373</v>
      </c>
      <c r="B3374" t="s">
        <v>6615</v>
      </c>
      <c r="C3374" s="18">
        <v>43001</v>
      </c>
      <c r="D3374" s="18">
        <v>43008</v>
      </c>
      <c r="E3374" t="s">
        <v>77</v>
      </c>
      <c r="F3374" t="s">
        <v>834</v>
      </c>
      <c r="G3374" t="s">
        <v>835</v>
      </c>
      <c r="H3374" t="s">
        <v>53</v>
      </c>
      <c r="I3374" t="s">
        <v>54</v>
      </c>
      <c r="J3374" t="s">
        <v>154</v>
      </c>
      <c r="K3374" t="s">
        <v>70</v>
      </c>
      <c r="L3374">
        <v>94122</v>
      </c>
      <c r="M3374" t="s">
        <v>71</v>
      </c>
      <c r="N3374" t="s">
        <v>5979</v>
      </c>
      <c r="O3374" t="s">
        <v>73</v>
      </c>
      <c r="P3374" t="s">
        <v>105</v>
      </c>
      <c r="Q3374" t="s">
        <v>5980</v>
      </c>
      <c r="R3374" s="19">
        <v>160.96</v>
      </c>
      <c r="S3374" s="17">
        <v>2</v>
      </c>
      <c r="T3374" s="20">
        <v>0</v>
      </c>
      <c r="U3374" s="19">
        <v>48.287999999999997</v>
      </c>
      <c r="V3374" s="20">
        <f t="shared" si="260"/>
        <v>0.3</v>
      </c>
      <c r="W3374" s="17">
        <f t="shared" si="261"/>
        <v>2017</v>
      </c>
      <c r="X3374" t="str">
        <f t="shared" si="262"/>
        <v>Sep-2017</v>
      </c>
      <c r="Y3374" s="17">
        <f t="shared" si="263"/>
        <v>7</v>
      </c>
      <c r="Z3374" t="str">
        <f t="shared" si="264"/>
        <v>0% (No Discount)</v>
      </c>
      <c r="AA3374" s="17">
        <f>IF(COUNTIF($B$2:B3374,B3374)=1,1,0)</f>
        <v>0</v>
      </c>
      <c r="AB3374" s="17">
        <f>IF(COUNTIF($F$2:F3374,F3374)=1,1,0)</f>
        <v>0</v>
      </c>
    </row>
    <row r="3375" spans="1:28" x14ac:dyDescent="0.2">
      <c r="A3375" s="17">
        <v>3374</v>
      </c>
      <c r="B3375" t="s">
        <v>6616</v>
      </c>
      <c r="C3375" s="18">
        <v>42342</v>
      </c>
      <c r="D3375" s="18">
        <v>42348</v>
      </c>
      <c r="E3375" t="s">
        <v>77</v>
      </c>
      <c r="F3375" t="s">
        <v>78</v>
      </c>
      <c r="G3375" t="s">
        <v>79</v>
      </c>
      <c r="H3375" t="s">
        <v>53</v>
      </c>
      <c r="I3375" t="s">
        <v>54</v>
      </c>
      <c r="J3375" t="s">
        <v>6137</v>
      </c>
      <c r="K3375" t="s">
        <v>294</v>
      </c>
      <c r="L3375">
        <v>11550</v>
      </c>
      <c r="M3375" t="s">
        <v>175</v>
      </c>
      <c r="N3375" t="s">
        <v>6193</v>
      </c>
      <c r="O3375" t="s">
        <v>59</v>
      </c>
      <c r="P3375" t="s">
        <v>92</v>
      </c>
      <c r="Q3375" t="s">
        <v>6194</v>
      </c>
      <c r="R3375" s="19">
        <v>28.44</v>
      </c>
      <c r="S3375" s="17">
        <v>3</v>
      </c>
      <c r="T3375" s="20">
        <v>0</v>
      </c>
      <c r="U3375" s="19">
        <v>11.375999999999999</v>
      </c>
      <c r="V3375" s="20">
        <f t="shared" si="260"/>
        <v>0.39999999999999997</v>
      </c>
      <c r="W3375" s="17">
        <f t="shared" si="261"/>
        <v>2015</v>
      </c>
      <c r="X3375" t="str">
        <f t="shared" si="262"/>
        <v>Dec-2015</v>
      </c>
      <c r="Y3375" s="17">
        <f t="shared" si="263"/>
        <v>6</v>
      </c>
      <c r="Z3375" t="str">
        <f t="shared" si="264"/>
        <v>0% (No Discount)</v>
      </c>
      <c r="AA3375" s="17">
        <f>IF(COUNTIF($B$2:B3375,B3375)=1,1,0)</f>
        <v>1</v>
      </c>
      <c r="AB3375" s="17">
        <f>IF(COUNTIF($F$2:F3375,F3375)=1,1,0)</f>
        <v>0</v>
      </c>
    </row>
    <row r="3376" spans="1:28" x14ac:dyDescent="0.2">
      <c r="A3376" s="17">
        <v>3375</v>
      </c>
      <c r="B3376" t="s">
        <v>6616</v>
      </c>
      <c r="C3376" s="18">
        <v>42342</v>
      </c>
      <c r="D3376" s="18">
        <v>42348</v>
      </c>
      <c r="E3376" t="s">
        <v>77</v>
      </c>
      <c r="F3376" t="s">
        <v>78</v>
      </c>
      <c r="G3376" t="s">
        <v>79</v>
      </c>
      <c r="H3376" t="s">
        <v>53</v>
      </c>
      <c r="I3376" t="s">
        <v>54</v>
      </c>
      <c r="J3376" t="s">
        <v>6137</v>
      </c>
      <c r="K3376" t="s">
        <v>294</v>
      </c>
      <c r="L3376">
        <v>11550</v>
      </c>
      <c r="M3376" t="s">
        <v>175</v>
      </c>
      <c r="N3376" t="s">
        <v>1580</v>
      </c>
      <c r="O3376" t="s">
        <v>59</v>
      </c>
      <c r="P3376" t="s">
        <v>63</v>
      </c>
      <c r="Q3376" t="s">
        <v>1581</v>
      </c>
      <c r="R3376" s="19">
        <v>364.41</v>
      </c>
      <c r="S3376" s="17">
        <v>5</v>
      </c>
      <c r="T3376" s="20">
        <v>0.1</v>
      </c>
      <c r="U3376" s="19">
        <v>8.0980000000000008</v>
      </c>
      <c r="V3376" s="20">
        <f t="shared" si="260"/>
        <v>2.2222222222222223E-2</v>
      </c>
      <c r="W3376" s="17">
        <f t="shared" si="261"/>
        <v>2015</v>
      </c>
      <c r="X3376" t="str">
        <f t="shared" si="262"/>
        <v>Dec-2015</v>
      </c>
      <c r="Y3376" s="17">
        <f t="shared" si="263"/>
        <v>6</v>
      </c>
      <c r="Z3376" t="str">
        <f t="shared" si="264"/>
        <v>1-10%</v>
      </c>
      <c r="AA3376" s="17">
        <f>IF(COUNTIF($B$2:B3376,B3376)=1,1,0)</f>
        <v>0</v>
      </c>
      <c r="AB3376" s="17">
        <f>IF(COUNTIF($F$2:F3376,F3376)=1,1,0)</f>
        <v>0</v>
      </c>
    </row>
    <row r="3377" spans="1:28" x14ac:dyDescent="0.2">
      <c r="A3377" s="17">
        <v>3376</v>
      </c>
      <c r="B3377" t="s">
        <v>6616</v>
      </c>
      <c r="C3377" s="18">
        <v>42342</v>
      </c>
      <c r="D3377" s="18">
        <v>42348</v>
      </c>
      <c r="E3377" t="s">
        <v>77</v>
      </c>
      <c r="F3377" t="s">
        <v>78</v>
      </c>
      <c r="G3377" t="s">
        <v>79</v>
      </c>
      <c r="H3377" t="s">
        <v>53</v>
      </c>
      <c r="I3377" t="s">
        <v>54</v>
      </c>
      <c r="J3377" t="s">
        <v>6137</v>
      </c>
      <c r="K3377" t="s">
        <v>294</v>
      </c>
      <c r="L3377">
        <v>11550</v>
      </c>
      <c r="M3377" t="s">
        <v>175</v>
      </c>
      <c r="N3377" t="s">
        <v>1714</v>
      </c>
      <c r="O3377" t="s">
        <v>98</v>
      </c>
      <c r="P3377" t="s">
        <v>99</v>
      </c>
      <c r="Q3377" t="s">
        <v>1715</v>
      </c>
      <c r="R3377" s="19">
        <v>39.96</v>
      </c>
      <c r="S3377" s="17">
        <v>4</v>
      </c>
      <c r="T3377" s="20">
        <v>0</v>
      </c>
      <c r="U3377" s="19">
        <v>10.3896</v>
      </c>
      <c r="V3377" s="20">
        <f t="shared" si="260"/>
        <v>0.26</v>
      </c>
      <c r="W3377" s="17">
        <f t="shared" si="261"/>
        <v>2015</v>
      </c>
      <c r="X3377" t="str">
        <f t="shared" si="262"/>
        <v>Dec-2015</v>
      </c>
      <c r="Y3377" s="17">
        <f t="shared" si="263"/>
        <v>6</v>
      </c>
      <c r="Z3377" t="str">
        <f t="shared" si="264"/>
        <v>0% (No Discount)</v>
      </c>
      <c r="AA3377" s="17">
        <f>IF(COUNTIF($B$2:B3377,B3377)=1,1,0)</f>
        <v>0</v>
      </c>
      <c r="AB3377" s="17">
        <f>IF(COUNTIF($F$2:F3377,F3377)=1,1,0)</f>
        <v>0</v>
      </c>
    </row>
    <row r="3378" spans="1:28" x14ac:dyDescent="0.2">
      <c r="A3378" s="17">
        <v>3377</v>
      </c>
      <c r="B3378" t="s">
        <v>6616</v>
      </c>
      <c r="C3378" s="18">
        <v>42342</v>
      </c>
      <c r="D3378" s="18">
        <v>42348</v>
      </c>
      <c r="E3378" t="s">
        <v>77</v>
      </c>
      <c r="F3378" t="s">
        <v>78</v>
      </c>
      <c r="G3378" t="s">
        <v>79</v>
      </c>
      <c r="H3378" t="s">
        <v>53</v>
      </c>
      <c r="I3378" t="s">
        <v>54</v>
      </c>
      <c r="J3378" t="s">
        <v>6137</v>
      </c>
      <c r="K3378" t="s">
        <v>294</v>
      </c>
      <c r="L3378">
        <v>11550</v>
      </c>
      <c r="M3378" t="s">
        <v>175</v>
      </c>
      <c r="N3378" t="s">
        <v>972</v>
      </c>
      <c r="O3378" t="s">
        <v>59</v>
      </c>
      <c r="P3378" t="s">
        <v>63</v>
      </c>
      <c r="Q3378" t="s">
        <v>973</v>
      </c>
      <c r="R3378" s="19">
        <v>361.76400000000001</v>
      </c>
      <c r="S3378" s="17">
        <v>2</v>
      </c>
      <c r="T3378" s="20">
        <v>0.1</v>
      </c>
      <c r="U3378" s="19">
        <v>68.333200000000005</v>
      </c>
      <c r="V3378" s="20">
        <f t="shared" si="260"/>
        <v>0.18888888888888888</v>
      </c>
      <c r="W3378" s="17">
        <f t="shared" si="261"/>
        <v>2015</v>
      </c>
      <c r="X3378" t="str">
        <f t="shared" si="262"/>
        <v>Dec-2015</v>
      </c>
      <c r="Y3378" s="17">
        <f t="shared" si="263"/>
        <v>6</v>
      </c>
      <c r="Z3378" t="str">
        <f t="shared" si="264"/>
        <v>1-10%</v>
      </c>
      <c r="AA3378" s="17">
        <f>IF(COUNTIF($B$2:B3378,B3378)=1,1,0)</f>
        <v>0</v>
      </c>
      <c r="AB3378" s="17">
        <f>IF(COUNTIF($F$2:F3378,F3378)=1,1,0)</f>
        <v>0</v>
      </c>
    </row>
    <row r="3379" spans="1:28" x14ac:dyDescent="0.2">
      <c r="A3379" s="17">
        <v>3378</v>
      </c>
      <c r="B3379" t="s">
        <v>6617</v>
      </c>
      <c r="C3379" s="18">
        <v>42675</v>
      </c>
      <c r="D3379" s="18">
        <v>42678</v>
      </c>
      <c r="E3379" t="s">
        <v>215</v>
      </c>
      <c r="F3379" t="s">
        <v>6618</v>
      </c>
      <c r="G3379" t="s">
        <v>6619</v>
      </c>
      <c r="H3379" t="s">
        <v>68</v>
      </c>
      <c r="I3379" t="s">
        <v>54</v>
      </c>
      <c r="J3379" t="s">
        <v>6620</v>
      </c>
      <c r="K3379" t="s">
        <v>131</v>
      </c>
      <c r="L3379">
        <v>77301</v>
      </c>
      <c r="M3379" t="s">
        <v>132</v>
      </c>
      <c r="N3379" t="s">
        <v>4050</v>
      </c>
      <c r="O3379" t="s">
        <v>73</v>
      </c>
      <c r="P3379" t="s">
        <v>86</v>
      </c>
      <c r="Q3379" t="s">
        <v>6621</v>
      </c>
      <c r="R3379" s="19">
        <v>111.672</v>
      </c>
      <c r="S3379" s="17">
        <v>9</v>
      </c>
      <c r="T3379" s="20">
        <v>0.2</v>
      </c>
      <c r="U3379" s="19">
        <v>6.9794999999999998</v>
      </c>
      <c r="V3379" s="20">
        <f t="shared" si="260"/>
        <v>6.25E-2</v>
      </c>
      <c r="W3379" s="17">
        <f t="shared" si="261"/>
        <v>2016</v>
      </c>
      <c r="X3379" t="str">
        <f t="shared" si="262"/>
        <v>Nov-2016</v>
      </c>
      <c r="Y3379" s="17">
        <f t="shared" si="263"/>
        <v>3</v>
      </c>
      <c r="Z3379" t="str">
        <f t="shared" si="264"/>
        <v>11-20%</v>
      </c>
      <c r="AA3379" s="17">
        <f>IF(COUNTIF($B$2:B3379,B3379)=1,1,0)</f>
        <v>1</v>
      </c>
      <c r="AB3379" s="17">
        <f>IF(COUNTIF($F$2:F3379,F3379)=1,1,0)</f>
        <v>1</v>
      </c>
    </row>
    <row r="3380" spans="1:28" x14ac:dyDescent="0.2">
      <c r="A3380" s="17">
        <v>3379</v>
      </c>
      <c r="B3380" t="s">
        <v>6622</v>
      </c>
      <c r="C3380" s="18">
        <v>42811</v>
      </c>
      <c r="D3380" s="18">
        <v>42815</v>
      </c>
      <c r="E3380" t="s">
        <v>77</v>
      </c>
      <c r="F3380" t="s">
        <v>1559</v>
      </c>
      <c r="G3380" t="s">
        <v>1560</v>
      </c>
      <c r="H3380" t="s">
        <v>129</v>
      </c>
      <c r="I3380" t="s">
        <v>54</v>
      </c>
      <c r="J3380" t="s">
        <v>211</v>
      </c>
      <c r="K3380" t="s">
        <v>131</v>
      </c>
      <c r="L3380">
        <v>77095</v>
      </c>
      <c r="M3380" t="s">
        <v>132</v>
      </c>
      <c r="N3380" t="s">
        <v>5969</v>
      </c>
      <c r="O3380" t="s">
        <v>73</v>
      </c>
      <c r="P3380" t="s">
        <v>102</v>
      </c>
      <c r="Q3380" t="s">
        <v>5970</v>
      </c>
      <c r="R3380" s="19">
        <v>13.776</v>
      </c>
      <c r="S3380" s="17">
        <v>6</v>
      </c>
      <c r="T3380" s="20">
        <v>0.8</v>
      </c>
      <c r="U3380" s="19">
        <v>-22.041599999999999</v>
      </c>
      <c r="V3380" s="20">
        <f t="shared" si="260"/>
        <v>-1.5999999999999999</v>
      </c>
      <c r="W3380" s="17">
        <f t="shared" si="261"/>
        <v>2017</v>
      </c>
      <c r="X3380" t="str">
        <f t="shared" si="262"/>
        <v>Mar-2017</v>
      </c>
      <c r="Y3380" s="17">
        <f t="shared" si="263"/>
        <v>4</v>
      </c>
      <c r="Z3380" t="str">
        <f t="shared" si="264"/>
        <v>Over 50%</v>
      </c>
      <c r="AA3380" s="17">
        <f>IF(COUNTIF($B$2:B3380,B3380)=1,1,0)</f>
        <v>1</v>
      </c>
      <c r="AB3380" s="17">
        <f>IF(COUNTIF($F$2:F3380,F3380)=1,1,0)</f>
        <v>0</v>
      </c>
    </row>
    <row r="3381" spans="1:28" x14ac:dyDescent="0.2">
      <c r="A3381" s="17">
        <v>3380</v>
      </c>
      <c r="B3381" t="s">
        <v>6622</v>
      </c>
      <c r="C3381" s="18">
        <v>42811</v>
      </c>
      <c r="D3381" s="18">
        <v>42815</v>
      </c>
      <c r="E3381" t="s">
        <v>77</v>
      </c>
      <c r="F3381" t="s">
        <v>1559</v>
      </c>
      <c r="G3381" t="s">
        <v>1560</v>
      </c>
      <c r="H3381" t="s">
        <v>129</v>
      </c>
      <c r="I3381" t="s">
        <v>54</v>
      </c>
      <c r="J3381" t="s">
        <v>211</v>
      </c>
      <c r="K3381" t="s">
        <v>131</v>
      </c>
      <c r="L3381">
        <v>77095</v>
      </c>
      <c r="M3381" t="s">
        <v>132</v>
      </c>
      <c r="N3381" t="s">
        <v>6623</v>
      </c>
      <c r="O3381" t="s">
        <v>73</v>
      </c>
      <c r="P3381" t="s">
        <v>117</v>
      </c>
      <c r="Q3381" t="s">
        <v>6624</v>
      </c>
      <c r="R3381" s="19">
        <v>10.272</v>
      </c>
      <c r="S3381" s="17">
        <v>3</v>
      </c>
      <c r="T3381" s="20">
        <v>0.2</v>
      </c>
      <c r="U3381" s="19">
        <v>3.21</v>
      </c>
      <c r="V3381" s="20">
        <f t="shared" si="260"/>
        <v>0.3125</v>
      </c>
      <c r="W3381" s="17">
        <f t="shared" si="261"/>
        <v>2017</v>
      </c>
      <c r="X3381" t="str">
        <f t="shared" si="262"/>
        <v>Mar-2017</v>
      </c>
      <c r="Y3381" s="17">
        <f t="shared" si="263"/>
        <v>4</v>
      </c>
      <c r="Z3381" t="str">
        <f t="shared" si="264"/>
        <v>11-20%</v>
      </c>
      <c r="AA3381" s="17">
        <f>IF(COUNTIF($B$2:B3381,B3381)=1,1,0)</f>
        <v>0</v>
      </c>
      <c r="AB3381" s="17">
        <f>IF(COUNTIF($F$2:F3381,F3381)=1,1,0)</f>
        <v>0</v>
      </c>
    </row>
    <row r="3382" spans="1:28" x14ac:dyDescent="0.2">
      <c r="A3382" s="17">
        <v>3381</v>
      </c>
      <c r="B3382" t="s">
        <v>6625</v>
      </c>
      <c r="C3382" s="18">
        <v>43062</v>
      </c>
      <c r="D3382" s="18">
        <v>43063</v>
      </c>
      <c r="E3382" t="s">
        <v>215</v>
      </c>
      <c r="F3382" t="s">
        <v>1272</v>
      </c>
      <c r="G3382" t="s">
        <v>1273</v>
      </c>
      <c r="H3382" t="s">
        <v>53</v>
      </c>
      <c r="I3382" t="s">
        <v>54</v>
      </c>
      <c r="J3382" t="s">
        <v>173</v>
      </c>
      <c r="K3382" t="s">
        <v>174</v>
      </c>
      <c r="L3382">
        <v>19120</v>
      </c>
      <c r="M3382" t="s">
        <v>175</v>
      </c>
      <c r="N3382" t="s">
        <v>6626</v>
      </c>
      <c r="O3382" t="s">
        <v>59</v>
      </c>
      <c r="P3382" t="s">
        <v>92</v>
      </c>
      <c r="Q3382" t="s">
        <v>6627</v>
      </c>
      <c r="R3382" s="19">
        <v>24.047999999999998</v>
      </c>
      <c r="S3382" s="17">
        <v>9</v>
      </c>
      <c r="T3382" s="20">
        <v>0.2</v>
      </c>
      <c r="U3382" s="19">
        <v>7.2144000000000004</v>
      </c>
      <c r="V3382" s="20">
        <f t="shared" si="260"/>
        <v>0.30000000000000004</v>
      </c>
      <c r="W3382" s="17">
        <f t="shared" si="261"/>
        <v>2017</v>
      </c>
      <c r="X3382" t="str">
        <f t="shared" si="262"/>
        <v>Nov-2017</v>
      </c>
      <c r="Y3382" s="17">
        <f t="shared" si="263"/>
        <v>1</v>
      </c>
      <c r="Z3382" t="str">
        <f t="shared" si="264"/>
        <v>11-20%</v>
      </c>
      <c r="AA3382" s="17">
        <f>IF(COUNTIF($B$2:B3382,B3382)=1,1,0)</f>
        <v>1</v>
      </c>
      <c r="AB3382" s="17">
        <f>IF(COUNTIF($F$2:F3382,F3382)=1,1,0)</f>
        <v>0</v>
      </c>
    </row>
    <row r="3383" spans="1:28" x14ac:dyDescent="0.2">
      <c r="A3383" s="17">
        <v>3382</v>
      </c>
      <c r="B3383" t="s">
        <v>6628</v>
      </c>
      <c r="C3383" s="18">
        <v>42974</v>
      </c>
      <c r="D3383" s="18">
        <v>42977</v>
      </c>
      <c r="E3383" t="s">
        <v>215</v>
      </c>
      <c r="F3383" t="s">
        <v>3463</v>
      </c>
      <c r="G3383" t="s">
        <v>3464</v>
      </c>
      <c r="H3383" t="s">
        <v>68</v>
      </c>
      <c r="I3383" t="s">
        <v>54</v>
      </c>
      <c r="J3383" t="s">
        <v>929</v>
      </c>
      <c r="K3383" t="s">
        <v>81</v>
      </c>
      <c r="L3383">
        <v>33614</v>
      </c>
      <c r="M3383" t="s">
        <v>57</v>
      </c>
      <c r="N3383" t="s">
        <v>616</v>
      </c>
      <c r="O3383" t="s">
        <v>73</v>
      </c>
      <c r="P3383" t="s">
        <v>200</v>
      </c>
      <c r="Q3383" t="s">
        <v>617</v>
      </c>
      <c r="R3383" s="19">
        <v>2.8959999999999999</v>
      </c>
      <c r="S3383" s="17">
        <v>1</v>
      </c>
      <c r="T3383" s="20">
        <v>0.2</v>
      </c>
      <c r="U3383" s="19">
        <v>0.97740000000000005</v>
      </c>
      <c r="V3383" s="20">
        <f t="shared" si="260"/>
        <v>0.33750000000000002</v>
      </c>
      <c r="W3383" s="17">
        <f t="shared" si="261"/>
        <v>2017</v>
      </c>
      <c r="X3383" t="str">
        <f t="shared" si="262"/>
        <v>Aug-2017</v>
      </c>
      <c r="Y3383" s="17">
        <f t="shared" si="263"/>
        <v>3</v>
      </c>
      <c r="Z3383" t="str">
        <f t="shared" si="264"/>
        <v>11-20%</v>
      </c>
      <c r="AA3383" s="17">
        <f>IF(COUNTIF($B$2:B3383,B3383)=1,1,0)</f>
        <v>1</v>
      </c>
      <c r="AB3383" s="17">
        <f>IF(COUNTIF($F$2:F3383,F3383)=1,1,0)</f>
        <v>0</v>
      </c>
    </row>
    <row r="3384" spans="1:28" x14ac:dyDescent="0.2">
      <c r="A3384" s="17">
        <v>3383</v>
      </c>
      <c r="B3384" t="s">
        <v>6629</v>
      </c>
      <c r="C3384" s="18">
        <v>42342</v>
      </c>
      <c r="D3384" s="18">
        <v>42347</v>
      </c>
      <c r="E3384" t="s">
        <v>50</v>
      </c>
      <c r="F3384" t="s">
        <v>2791</v>
      </c>
      <c r="G3384" t="s">
        <v>2792</v>
      </c>
      <c r="H3384" t="s">
        <v>53</v>
      </c>
      <c r="I3384" t="s">
        <v>54</v>
      </c>
      <c r="J3384" t="s">
        <v>293</v>
      </c>
      <c r="K3384" t="s">
        <v>294</v>
      </c>
      <c r="L3384">
        <v>10035</v>
      </c>
      <c r="M3384" t="s">
        <v>175</v>
      </c>
      <c r="N3384" t="s">
        <v>5376</v>
      </c>
      <c r="O3384" t="s">
        <v>73</v>
      </c>
      <c r="P3384" t="s">
        <v>200</v>
      </c>
      <c r="Q3384" t="s">
        <v>5377</v>
      </c>
      <c r="R3384" s="19">
        <v>17.940000000000001</v>
      </c>
      <c r="S3384" s="17">
        <v>3</v>
      </c>
      <c r="T3384" s="20">
        <v>0</v>
      </c>
      <c r="U3384" s="19">
        <v>8.7905999999999995</v>
      </c>
      <c r="V3384" s="20">
        <f t="shared" si="260"/>
        <v>0.48999999999999994</v>
      </c>
      <c r="W3384" s="17">
        <f t="shared" si="261"/>
        <v>2015</v>
      </c>
      <c r="X3384" t="str">
        <f t="shared" si="262"/>
        <v>Dec-2015</v>
      </c>
      <c r="Y3384" s="17">
        <f t="shared" si="263"/>
        <v>5</v>
      </c>
      <c r="Z3384" t="str">
        <f t="shared" si="264"/>
        <v>0% (No Discount)</v>
      </c>
      <c r="AA3384" s="17">
        <f>IF(COUNTIF($B$2:B3384,B3384)=1,1,0)</f>
        <v>1</v>
      </c>
      <c r="AB3384" s="17">
        <f>IF(COUNTIF($F$2:F3384,F3384)=1,1,0)</f>
        <v>0</v>
      </c>
    </row>
    <row r="3385" spans="1:28" x14ac:dyDescent="0.2">
      <c r="A3385" s="17">
        <v>3384</v>
      </c>
      <c r="B3385" t="s">
        <v>6629</v>
      </c>
      <c r="C3385" s="18">
        <v>42342</v>
      </c>
      <c r="D3385" s="18">
        <v>42347</v>
      </c>
      <c r="E3385" t="s">
        <v>50</v>
      </c>
      <c r="F3385" t="s">
        <v>2791</v>
      </c>
      <c r="G3385" t="s">
        <v>2792</v>
      </c>
      <c r="H3385" t="s">
        <v>53</v>
      </c>
      <c r="I3385" t="s">
        <v>54</v>
      </c>
      <c r="J3385" t="s">
        <v>293</v>
      </c>
      <c r="K3385" t="s">
        <v>294</v>
      </c>
      <c r="L3385">
        <v>10035</v>
      </c>
      <c r="M3385" t="s">
        <v>175</v>
      </c>
      <c r="N3385" t="s">
        <v>6630</v>
      </c>
      <c r="O3385" t="s">
        <v>59</v>
      </c>
      <c r="P3385" t="s">
        <v>63</v>
      </c>
      <c r="Q3385" t="s">
        <v>6631</v>
      </c>
      <c r="R3385" s="19">
        <v>384.17399999999998</v>
      </c>
      <c r="S3385" s="17">
        <v>7</v>
      </c>
      <c r="T3385" s="20">
        <v>0.1</v>
      </c>
      <c r="U3385" s="19">
        <v>29.880199999999999</v>
      </c>
      <c r="V3385" s="20">
        <f t="shared" si="260"/>
        <v>7.7777777777777779E-2</v>
      </c>
      <c r="W3385" s="17">
        <f t="shared" si="261"/>
        <v>2015</v>
      </c>
      <c r="X3385" t="str">
        <f t="shared" si="262"/>
        <v>Dec-2015</v>
      </c>
      <c r="Y3385" s="17">
        <f t="shared" si="263"/>
        <v>5</v>
      </c>
      <c r="Z3385" t="str">
        <f t="shared" si="264"/>
        <v>1-10%</v>
      </c>
      <c r="AA3385" s="17">
        <f>IF(COUNTIF($B$2:B3385,B3385)=1,1,0)</f>
        <v>0</v>
      </c>
      <c r="AB3385" s="17">
        <f>IF(COUNTIF($F$2:F3385,F3385)=1,1,0)</f>
        <v>0</v>
      </c>
    </row>
    <row r="3386" spans="1:28" x14ac:dyDescent="0.2">
      <c r="A3386" s="17">
        <v>3385</v>
      </c>
      <c r="B3386" t="s">
        <v>6629</v>
      </c>
      <c r="C3386" s="18">
        <v>42342</v>
      </c>
      <c r="D3386" s="18">
        <v>42347</v>
      </c>
      <c r="E3386" t="s">
        <v>50</v>
      </c>
      <c r="F3386" t="s">
        <v>2791</v>
      </c>
      <c r="G3386" t="s">
        <v>2792</v>
      </c>
      <c r="H3386" t="s">
        <v>53</v>
      </c>
      <c r="I3386" t="s">
        <v>54</v>
      </c>
      <c r="J3386" t="s">
        <v>293</v>
      </c>
      <c r="K3386" t="s">
        <v>294</v>
      </c>
      <c r="L3386">
        <v>10035</v>
      </c>
      <c r="M3386" t="s">
        <v>175</v>
      </c>
      <c r="N3386" t="s">
        <v>3551</v>
      </c>
      <c r="O3386" t="s">
        <v>98</v>
      </c>
      <c r="P3386" t="s">
        <v>99</v>
      </c>
      <c r="Q3386" t="s">
        <v>3552</v>
      </c>
      <c r="R3386" s="19">
        <v>1799.75</v>
      </c>
      <c r="S3386" s="17">
        <v>5</v>
      </c>
      <c r="T3386" s="20">
        <v>0</v>
      </c>
      <c r="U3386" s="19">
        <v>539.92499999999995</v>
      </c>
      <c r="V3386" s="20">
        <f t="shared" si="260"/>
        <v>0.3</v>
      </c>
      <c r="W3386" s="17">
        <f t="shared" si="261"/>
        <v>2015</v>
      </c>
      <c r="X3386" t="str">
        <f t="shared" si="262"/>
        <v>Dec-2015</v>
      </c>
      <c r="Y3386" s="17">
        <f t="shared" si="263"/>
        <v>5</v>
      </c>
      <c r="Z3386" t="str">
        <f t="shared" si="264"/>
        <v>0% (No Discount)</v>
      </c>
      <c r="AA3386" s="17">
        <f>IF(COUNTIF($B$2:B3386,B3386)=1,1,0)</f>
        <v>0</v>
      </c>
      <c r="AB3386" s="17">
        <f>IF(COUNTIF($F$2:F3386,F3386)=1,1,0)</f>
        <v>0</v>
      </c>
    </row>
    <row r="3387" spans="1:28" x14ac:dyDescent="0.2">
      <c r="A3387" s="17">
        <v>3386</v>
      </c>
      <c r="B3387" t="s">
        <v>6632</v>
      </c>
      <c r="C3387" s="18">
        <v>43015</v>
      </c>
      <c r="D3387" s="18">
        <v>43019</v>
      </c>
      <c r="E3387" t="s">
        <v>77</v>
      </c>
      <c r="F3387" t="s">
        <v>5963</v>
      </c>
      <c r="G3387" t="s">
        <v>5964</v>
      </c>
      <c r="H3387" t="s">
        <v>129</v>
      </c>
      <c r="I3387" t="s">
        <v>54</v>
      </c>
      <c r="J3387" t="s">
        <v>494</v>
      </c>
      <c r="K3387" t="s">
        <v>115</v>
      </c>
      <c r="L3387">
        <v>28205</v>
      </c>
      <c r="M3387" t="s">
        <v>57</v>
      </c>
      <c r="N3387" t="s">
        <v>1045</v>
      </c>
      <c r="O3387" t="s">
        <v>73</v>
      </c>
      <c r="P3387" t="s">
        <v>86</v>
      </c>
      <c r="Q3387" t="s">
        <v>1046</v>
      </c>
      <c r="R3387" s="19">
        <v>580.67200000000003</v>
      </c>
      <c r="S3387" s="17">
        <v>4</v>
      </c>
      <c r="T3387" s="20">
        <v>0.2</v>
      </c>
      <c r="U3387" s="19">
        <v>65.325599999999994</v>
      </c>
      <c r="V3387" s="20">
        <f t="shared" si="260"/>
        <v>0.11249999999999999</v>
      </c>
      <c r="W3387" s="17">
        <f t="shared" si="261"/>
        <v>2017</v>
      </c>
      <c r="X3387" t="str">
        <f t="shared" si="262"/>
        <v>Oct-2017</v>
      </c>
      <c r="Y3387" s="17">
        <f t="shared" si="263"/>
        <v>4</v>
      </c>
      <c r="Z3387" t="str">
        <f t="shared" si="264"/>
        <v>11-20%</v>
      </c>
      <c r="AA3387" s="17">
        <f>IF(COUNTIF($B$2:B3387,B3387)=1,1,0)</f>
        <v>1</v>
      </c>
      <c r="AB3387" s="17">
        <f>IF(COUNTIF($F$2:F3387,F3387)=1,1,0)</f>
        <v>0</v>
      </c>
    </row>
    <row r="3388" spans="1:28" x14ac:dyDescent="0.2">
      <c r="A3388" s="17">
        <v>3387</v>
      </c>
      <c r="B3388" t="s">
        <v>6632</v>
      </c>
      <c r="C3388" s="18">
        <v>43015</v>
      </c>
      <c r="D3388" s="18">
        <v>43019</v>
      </c>
      <c r="E3388" t="s">
        <v>77</v>
      </c>
      <c r="F3388" t="s">
        <v>5963</v>
      </c>
      <c r="G3388" t="s">
        <v>5964</v>
      </c>
      <c r="H3388" t="s">
        <v>129</v>
      </c>
      <c r="I3388" t="s">
        <v>54</v>
      </c>
      <c r="J3388" t="s">
        <v>494</v>
      </c>
      <c r="K3388" t="s">
        <v>115</v>
      </c>
      <c r="L3388">
        <v>28205</v>
      </c>
      <c r="M3388" t="s">
        <v>57</v>
      </c>
      <c r="N3388" t="s">
        <v>2168</v>
      </c>
      <c r="O3388" t="s">
        <v>73</v>
      </c>
      <c r="P3388" t="s">
        <v>296</v>
      </c>
      <c r="Q3388" t="s">
        <v>590</v>
      </c>
      <c r="R3388" s="19">
        <v>18.936</v>
      </c>
      <c r="S3388" s="17">
        <v>3</v>
      </c>
      <c r="T3388" s="20">
        <v>0.2</v>
      </c>
      <c r="U3388" s="19">
        <v>5.9175000000000004</v>
      </c>
      <c r="V3388" s="20">
        <f t="shared" si="260"/>
        <v>0.3125</v>
      </c>
      <c r="W3388" s="17">
        <f t="shared" si="261"/>
        <v>2017</v>
      </c>
      <c r="X3388" t="str">
        <f t="shared" si="262"/>
        <v>Oct-2017</v>
      </c>
      <c r="Y3388" s="17">
        <f t="shared" si="263"/>
        <v>4</v>
      </c>
      <c r="Z3388" t="str">
        <f t="shared" si="264"/>
        <v>11-20%</v>
      </c>
      <c r="AA3388" s="17">
        <f>IF(COUNTIF($B$2:B3388,B3388)=1,1,0)</f>
        <v>0</v>
      </c>
      <c r="AB3388" s="17">
        <f>IF(COUNTIF($F$2:F3388,F3388)=1,1,0)</f>
        <v>0</v>
      </c>
    </row>
    <row r="3389" spans="1:28" x14ac:dyDescent="0.2">
      <c r="A3389" s="17">
        <v>3388</v>
      </c>
      <c r="B3389" t="s">
        <v>6632</v>
      </c>
      <c r="C3389" s="18">
        <v>43015</v>
      </c>
      <c r="D3389" s="18">
        <v>43019</v>
      </c>
      <c r="E3389" t="s">
        <v>77</v>
      </c>
      <c r="F3389" t="s">
        <v>5963</v>
      </c>
      <c r="G3389" t="s">
        <v>5964</v>
      </c>
      <c r="H3389" t="s">
        <v>129</v>
      </c>
      <c r="I3389" t="s">
        <v>54</v>
      </c>
      <c r="J3389" t="s">
        <v>494</v>
      </c>
      <c r="K3389" t="s">
        <v>115</v>
      </c>
      <c r="L3389">
        <v>28205</v>
      </c>
      <c r="M3389" t="s">
        <v>57</v>
      </c>
      <c r="N3389" t="s">
        <v>3434</v>
      </c>
      <c r="O3389" t="s">
        <v>98</v>
      </c>
      <c r="P3389" t="s">
        <v>99</v>
      </c>
      <c r="Q3389" t="s">
        <v>3435</v>
      </c>
      <c r="R3389" s="19">
        <v>222.38399999999999</v>
      </c>
      <c r="S3389" s="17">
        <v>2</v>
      </c>
      <c r="T3389" s="20">
        <v>0.2</v>
      </c>
      <c r="U3389" s="19">
        <v>16.678799999999999</v>
      </c>
      <c r="V3389" s="20">
        <f t="shared" si="260"/>
        <v>7.4999999999999997E-2</v>
      </c>
      <c r="W3389" s="17">
        <f t="shared" si="261"/>
        <v>2017</v>
      </c>
      <c r="X3389" t="str">
        <f t="shared" si="262"/>
        <v>Oct-2017</v>
      </c>
      <c r="Y3389" s="17">
        <f t="shared" si="263"/>
        <v>4</v>
      </c>
      <c r="Z3389" t="str">
        <f t="shared" si="264"/>
        <v>11-20%</v>
      </c>
      <c r="AA3389" s="17">
        <f>IF(COUNTIF($B$2:B3389,B3389)=1,1,0)</f>
        <v>0</v>
      </c>
      <c r="AB3389" s="17">
        <f>IF(COUNTIF($F$2:F3389,F3389)=1,1,0)</f>
        <v>0</v>
      </c>
    </row>
    <row r="3390" spans="1:28" x14ac:dyDescent="0.2">
      <c r="A3390" s="17">
        <v>3389</v>
      </c>
      <c r="B3390" t="s">
        <v>6632</v>
      </c>
      <c r="C3390" s="18">
        <v>43015</v>
      </c>
      <c r="D3390" s="18">
        <v>43019</v>
      </c>
      <c r="E3390" t="s">
        <v>77</v>
      </c>
      <c r="F3390" t="s">
        <v>5963</v>
      </c>
      <c r="G3390" t="s">
        <v>5964</v>
      </c>
      <c r="H3390" t="s">
        <v>129</v>
      </c>
      <c r="I3390" t="s">
        <v>54</v>
      </c>
      <c r="J3390" t="s">
        <v>494</v>
      </c>
      <c r="K3390" t="s">
        <v>115</v>
      </c>
      <c r="L3390">
        <v>28205</v>
      </c>
      <c r="M3390" t="s">
        <v>57</v>
      </c>
      <c r="N3390" t="s">
        <v>3578</v>
      </c>
      <c r="O3390" t="s">
        <v>73</v>
      </c>
      <c r="P3390" t="s">
        <v>102</v>
      </c>
      <c r="Q3390" t="s">
        <v>3579</v>
      </c>
      <c r="R3390" s="19">
        <v>50.454000000000001</v>
      </c>
      <c r="S3390" s="17">
        <v>6</v>
      </c>
      <c r="T3390" s="20">
        <v>0.7</v>
      </c>
      <c r="U3390" s="19">
        <v>-33.636000000000003</v>
      </c>
      <c r="V3390" s="20">
        <f t="shared" si="260"/>
        <v>-0.66666666666666674</v>
      </c>
      <c r="W3390" s="17">
        <f t="shared" si="261"/>
        <v>2017</v>
      </c>
      <c r="X3390" t="str">
        <f t="shared" si="262"/>
        <v>Oct-2017</v>
      </c>
      <c r="Y3390" s="17">
        <f t="shared" si="263"/>
        <v>4</v>
      </c>
      <c r="Z3390" t="str">
        <f t="shared" si="264"/>
        <v>Over 50%</v>
      </c>
      <c r="AA3390" s="17">
        <f>IF(COUNTIF($B$2:B3390,B3390)=1,1,0)</f>
        <v>0</v>
      </c>
      <c r="AB3390" s="17">
        <f>IF(COUNTIF($F$2:F3390,F3390)=1,1,0)</f>
        <v>0</v>
      </c>
    </row>
    <row r="3391" spans="1:28" x14ac:dyDescent="0.2">
      <c r="A3391" s="17">
        <v>3390</v>
      </c>
      <c r="B3391" t="s">
        <v>6632</v>
      </c>
      <c r="C3391" s="18">
        <v>43015</v>
      </c>
      <c r="D3391" s="18">
        <v>43019</v>
      </c>
      <c r="E3391" t="s">
        <v>77</v>
      </c>
      <c r="F3391" t="s">
        <v>5963</v>
      </c>
      <c r="G3391" t="s">
        <v>5964</v>
      </c>
      <c r="H3391" t="s">
        <v>129</v>
      </c>
      <c r="I3391" t="s">
        <v>54</v>
      </c>
      <c r="J3391" t="s">
        <v>494</v>
      </c>
      <c r="K3391" t="s">
        <v>115</v>
      </c>
      <c r="L3391">
        <v>28205</v>
      </c>
      <c r="M3391" t="s">
        <v>57</v>
      </c>
      <c r="N3391" t="s">
        <v>3858</v>
      </c>
      <c r="O3391" t="s">
        <v>59</v>
      </c>
      <c r="P3391" t="s">
        <v>83</v>
      </c>
      <c r="Q3391" t="s">
        <v>3309</v>
      </c>
      <c r="R3391" s="19">
        <v>154.76400000000001</v>
      </c>
      <c r="S3391" s="17">
        <v>3</v>
      </c>
      <c r="T3391" s="20">
        <v>0.4</v>
      </c>
      <c r="U3391" s="19">
        <v>-36.111600000000003</v>
      </c>
      <c r="V3391" s="20">
        <f t="shared" si="260"/>
        <v>-0.23333333333333334</v>
      </c>
      <c r="W3391" s="17">
        <f t="shared" si="261"/>
        <v>2017</v>
      </c>
      <c r="X3391" t="str">
        <f t="shared" si="262"/>
        <v>Oct-2017</v>
      </c>
      <c r="Y3391" s="17">
        <f t="shared" si="263"/>
        <v>4</v>
      </c>
      <c r="Z3391" t="str">
        <f t="shared" si="264"/>
        <v>31-40%</v>
      </c>
      <c r="AA3391" s="17">
        <f>IF(COUNTIF($B$2:B3391,B3391)=1,1,0)</f>
        <v>0</v>
      </c>
      <c r="AB3391" s="17">
        <f>IF(COUNTIF($F$2:F3391,F3391)=1,1,0)</f>
        <v>0</v>
      </c>
    </row>
    <row r="3392" spans="1:28" x14ac:dyDescent="0.2">
      <c r="A3392" s="17">
        <v>3391</v>
      </c>
      <c r="B3392" t="s">
        <v>6633</v>
      </c>
      <c r="C3392" s="18">
        <v>42819</v>
      </c>
      <c r="D3392" s="18">
        <v>42824</v>
      </c>
      <c r="E3392" t="s">
        <v>50</v>
      </c>
      <c r="F3392" t="s">
        <v>4779</v>
      </c>
      <c r="G3392" t="s">
        <v>4780</v>
      </c>
      <c r="H3392" t="s">
        <v>53</v>
      </c>
      <c r="I3392" t="s">
        <v>54</v>
      </c>
      <c r="J3392" t="s">
        <v>844</v>
      </c>
      <c r="K3392" t="s">
        <v>131</v>
      </c>
      <c r="L3392">
        <v>75081</v>
      </c>
      <c r="M3392" t="s">
        <v>132</v>
      </c>
      <c r="N3392" t="s">
        <v>6016</v>
      </c>
      <c r="O3392" t="s">
        <v>73</v>
      </c>
      <c r="P3392" t="s">
        <v>117</v>
      </c>
      <c r="Q3392" t="s">
        <v>6017</v>
      </c>
      <c r="R3392" s="19">
        <v>6.8479999999999999</v>
      </c>
      <c r="S3392" s="17">
        <v>2</v>
      </c>
      <c r="T3392" s="20">
        <v>0.2</v>
      </c>
      <c r="U3392" s="19">
        <v>2.14</v>
      </c>
      <c r="V3392" s="20">
        <f t="shared" si="260"/>
        <v>0.3125</v>
      </c>
      <c r="W3392" s="17">
        <f t="shared" si="261"/>
        <v>2017</v>
      </c>
      <c r="X3392" t="str">
        <f t="shared" si="262"/>
        <v>Mar-2017</v>
      </c>
      <c r="Y3392" s="17">
        <f t="shared" si="263"/>
        <v>5</v>
      </c>
      <c r="Z3392" t="str">
        <f t="shared" si="264"/>
        <v>11-20%</v>
      </c>
      <c r="AA3392" s="17">
        <f>IF(COUNTIF($B$2:B3392,B3392)=1,1,0)</f>
        <v>1</v>
      </c>
      <c r="AB3392" s="17">
        <f>IF(COUNTIF($F$2:F3392,F3392)=1,1,0)</f>
        <v>0</v>
      </c>
    </row>
    <row r="3393" spans="1:28" x14ac:dyDescent="0.2">
      <c r="A3393" s="17">
        <v>3392</v>
      </c>
      <c r="B3393" t="s">
        <v>6634</v>
      </c>
      <c r="C3393" s="18">
        <v>41860</v>
      </c>
      <c r="D3393" s="18">
        <v>41864</v>
      </c>
      <c r="E3393" t="s">
        <v>77</v>
      </c>
      <c r="F3393" t="s">
        <v>3165</v>
      </c>
      <c r="G3393" t="s">
        <v>3166</v>
      </c>
      <c r="H3393" t="s">
        <v>129</v>
      </c>
      <c r="I3393" t="s">
        <v>54</v>
      </c>
      <c r="J3393" t="s">
        <v>122</v>
      </c>
      <c r="K3393" t="s">
        <v>123</v>
      </c>
      <c r="L3393">
        <v>98103</v>
      </c>
      <c r="M3393" t="s">
        <v>71</v>
      </c>
      <c r="N3393" t="s">
        <v>2520</v>
      </c>
      <c r="O3393" t="s">
        <v>98</v>
      </c>
      <c r="P3393" t="s">
        <v>99</v>
      </c>
      <c r="Q3393" t="s">
        <v>2521</v>
      </c>
      <c r="R3393" s="19">
        <v>1091.1679999999999</v>
      </c>
      <c r="S3393" s="17">
        <v>4</v>
      </c>
      <c r="T3393" s="20">
        <v>0.2</v>
      </c>
      <c r="U3393" s="19">
        <v>68.197999999999993</v>
      </c>
      <c r="V3393" s="20">
        <f t="shared" si="260"/>
        <v>6.25E-2</v>
      </c>
      <c r="W3393" s="17">
        <f t="shared" si="261"/>
        <v>2014</v>
      </c>
      <c r="X3393" t="str">
        <f t="shared" si="262"/>
        <v>Aug-2014</v>
      </c>
      <c r="Y3393" s="17">
        <f t="shared" si="263"/>
        <v>4</v>
      </c>
      <c r="Z3393" t="str">
        <f t="shared" si="264"/>
        <v>11-20%</v>
      </c>
      <c r="AA3393" s="17">
        <f>IF(COUNTIF($B$2:B3393,B3393)=1,1,0)</f>
        <v>1</v>
      </c>
      <c r="AB3393" s="17">
        <f>IF(COUNTIF($F$2:F3393,F3393)=1,1,0)</f>
        <v>0</v>
      </c>
    </row>
    <row r="3394" spans="1:28" x14ac:dyDescent="0.2">
      <c r="A3394" s="17">
        <v>3393</v>
      </c>
      <c r="B3394" t="s">
        <v>6634</v>
      </c>
      <c r="C3394" s="18">
        <v>41860</v>
      </c>
      <c r="D3394" s="18">
        <v>41864</v>
      </c>
      <c r="E3394" t="s">
        <v>77</v>
      </c>
      <c r="F3394" t="s">
        <v>3165</v>
      </c>
      <c r="G3394" t="s">
        <v>3166</v>
      </c>
      <c r="H3394" t="s">
        <v>129</v>
      </c>
      <c r="I3394" t="s">
        <v>54</v>
      </c>
      <c r="J3394" t="s">
        <v>122</v>
      </c>
      <c r="K3394" t="s">
        <v>123</v>
      </c>
      <c r="L3394">
        <v>98103</v>
      </c>
      <c r="M3394" t="s">
        <v>71</v>
      </c>
      <c r="N3394" t="s">
        <v>4315</v>
      </c>
      <c r="O3394" t="s">
        <v>98</v>
      </c>
      <c r="P3394" t="s">
        <v>99</v>
      </c>
      <c r="Q3394" t="s">
        <v>4316</v>
      </c>
      <c r="R3394" s="19">
        <v>219.16800000000001</v>
      </c>
      <c r="S3394" s="17">
        <v>2</v>
      </c>
      <c r="T3394" s="20">
        <v>0.2</v>
      </c>
      <c r="U3394" s="19">
        <v>-43.833599999999997</v>
      </c>
      <c r="V3394" s="20">
        <f t="shared" ref="V3394:V3457" si="265">IFERROR(U3394/R3394,0)</f>
        <v>-0.19999999999999998</v>
      </c>
      <c r="W3394" s="17">
        <f t="shared" ref="W3394:W3457" si="266">YEAR(C3394)</f>
        <v>2014</v>
      </c>
      <c r="X3394" t="str">
        <f t="shared" ref="X3394:X3457" si="267">TEXT(C3394,"mmm-yyyy")</f>
        <v>Aug-2014</v>
      </c>
      <c r="Y3394" s="17">
        <f t="shared" ref="Y3394:Y3457" si="268">D3394-C3394</f>
        <v>4</v>
      </c>
      <c r="Z3394" t="str">
        <f t="shared" ref="Z3394:Z3457" si="269">IF(T3394=0,"0% (No Discount)",IF(T3394&lt;=0.1,"1-10%",IF(T3394&lt;=0.2,"11-20%",IF(T3394&lt;=0.3,"21-30%",IF(T3394&lt;=0.4,"31-40%",IF(T3394&lt;=0.5,"41-50%","Over 50%"))))))</f>
        <v>11-20%</v>
      </c>
      <c r="AA3394" s="17">
        <f>IF(COUNTIF($B$2:B3394,B3394)=1,1,0)</f>
        <v>0</v>
      </c>
      <c r="AB3394" s="17">
        <f>IF(COUNTIF($F$2:F3394,F3394)=1,1,0)</f>
        <v>0</v>
      </c>
    </row>
    <row r="3395" spans="1:28" x14ac:dyDescent="0.2">
      <c r="A3395" s="17">
        <v>3394</v>
      </c>
      <c r="B3395" t="s">
        <v>6635</v>
      </c>
      <c r="C3395" s="18">
        <v>41965</v>
      </c>
      <c r="D3395" s="18">
        <v>41968</v>
      </c>
      <c r="E3395" t="s">
        <v>215</v>
      </c>
      <c r="F3395" t="s">
        <v>6525</v>
      </c>
      <c r="G3395" t="s">
        <v>6526</v>
      </c>
      <c r="H3395" t="s">
        <v>53</v>
      </c>
      <c r="I3395" t="s">
        <v>54</v>
      </c>
      <c r="J3395" t="s">
        <v>630</v>
      </c>
      <c r="K3395" t="s">
        <v>131</v>
      </c>
      <c r="L3395">
        <v>77506</v>
      </c>
      <c r="M3395" t="s">
        <v>132</v>
      </c>
      <c r="N3395" t="s">
        <v>3967</v>
      </c>
      <c r="O3395" t="s">
        <v>73</v>
      </c>
      <c r="P3395" t="s">
        <v>102</v>
      </c>
      <c r="Q3395" t="s">
        <v>3968</v>
      </c>
      <c r="R3395" s="19">
        <v>6.9279999999999999</v>
      </c>
      <c r="S3395" s="17">
        <v>1</v>
      </c>
      <c r="T3395" s="20">
        <v>0.8</v>
      </c>
      <c r="U3395" s="19">
        <v>-11.0848</v>
      </c>
      <c r="V3395" s="20">
        <f t="shared" si="265"/>
        <v>-1.5999999999999999</v>
      </c>
      <c r="W3395" s="17">
        <f t="shared" si="266"/>
        <v>2014</v>
      </c>
      <c r="X3395" t="str">
        <f t="shared" si="267"/>
        <v>Nov-2014</v>
      </c>
      <c r="Y3395" s="17">
        <f t="shared" si="268"/>
        <v>3</v>
      </c>
      <c r="Z3395" t="str">
        <f t="shared" si="269"/>
        <v>Over 50%</v>
      </c>
      <c r="AA3395" s="17">
        <f>IF(COUNTIF($B$2:B3395,B3395)=1,1,0)</f>
        <v>1</v>
      </c>
      <c r="AB3395" s="17">
        <f>IF(COUNTIF($F$2:F3395,F3395)=1,1,0)</f>
        <v>0</v>
      </c>
    </row>
    <row r="3396" spans="1:28" x14ac:dyDescent="0.2">
      <c r="A3396" s="17">
        <v>3395</v>
      </c>
      <c r="B3396" t="s">
        <v>6636</v>
      </c>
      <c r="C3396" s="18">
        <v>42896</v>
      </c>
      <c r="D3396" s="18">
        <v>42896</v>
      </c>
      <c r="E3396" t="s">
        <v>1320</v>
      </c>
      <c r="F3396" t="s">
        <v>4130</v>
      </c>
      <c r="G3396" t="s">
        <v>4131</v>
      </c>
      <c r="H3396" t="s">
        <v>53</v>
      </c>
      <c r="I3396" t="s">
        <v>54</v>
      </c>
      <c r="J3396" t="s">
        <v>173</v>
      </c>
      <c r="K3396" t="s">
        <v>174</v>
      </c>
      <c r="L3396">
        <v>19143</v>
      </c>
      <c r="M3396" t="s">
        <v>175</v>
      </c>
      <c r="N3396" t="s">
        <v>5382</v>
      </c>
      <c r="O3396" t="s">
        <v>73</v>
      </c>
      <c r="P3396" t="s">
        <v>117</v>
      </c>
      <c r="Q3396" t="s">
        <v>5383</v>
      </c>
      <c r="R3396" s="19">
        <v>40.031999999999996</v>
      </c>
      <c r="S3396" s="17">
        <v>6</v>
      </c>
      <c r="T3396" s="20">
        <v>0.2</v>
      </c>
      <c r="U3396" s="19">
        <v>15.012</v>
      </c>
      <c r="V3396" s="20">
        <f t="shared" si="265"/>
        <v>0.37500000000000006</v>
      </c>
      <c r="W3396" s="17">
        <f t="shared" si="266"/>
        <v>2017</v>
      </c>
      <c r="X3396" t="str">
        <f t="shared" si="267"/>
        <v>Jun-2017</v>
      </c>
      <c r="Y3396" s="17">
        <f t="shared" si="268"/>
        <v>0</v>
      </c>
      <c r="Z3396" t="str">
        <f t="shared" si="269"/>
        <v>11-20%</v>
      </c>
      <c r="AA3396" s="17">
        <f>IF(COUNTIF($B$2:B3396,B3396)=1,1,0)</f>
        <v>1</v>
      </c>
      <c r="AB3396" s="17">
        <f>IF(COUNTIF($F$2:F3396,F3396)=1,1,0)</f>
        <v>0</v>
      </c>
    </row>
    <row r="3397" spans="1:28" x14ac:dyDescent="0.2">
      <c r="A3397" s="17">
        <v>3396</v>
      </c>
      <c r="B3397" t="s">
        <v>6637</v>
      </c>
      <c r="C3397" s="18">
        <v>42917</v>
      </c>
      <c r="D3397" s="18">
        <v>42924</v>
      </c>
      <c r="E3397" t="s">
        <v>77</v>
      </c>
      <c r="F3397" t="s">
        <v>5134</v>
      </c>
      <c r="G3397" t="s">
        <v>5135</v>
      </c>
      <c r="H3397" t="s">
        <v>129</v>
      </c>
      <c r="I3397" t="s">
        <v>54</v>
      </c>
      <c r="J3397" t="s">
        <v>4410</v>
      </c>
      <c r="K3397" t="s">
        <v>281</v>
      </c>
      <c r="L3397">
        <v>46203</v>
      </c>
      <c r="M3397" t="s">
        <v>132</v>
      </c>
      <c r="N3397" t="s">
        <v>6044</v>
      </c>
      <c r="O3397" t="s">
        <v>73</v>
      </c>
      <c r="P3397" t="s">
        <v>86</v>
      </c>
      <c r="Q3397" t="s">
        <v>6045</v>
      </c>
      <c r="R3397" s="19">
        <v>443.92</v>
      </c>
      <c r="S3397" s="17">
        <v>4</v>
      </c>
      <c r="T3397" s="20">
        <v>0</v>
      </c>
      <c r="U3397" s="19">
        <v>13.317600000000001</v>
      </c>
      <c r="V3397" s="20">
        <f t="shared" si="265"/>
        <v>0.03</v>
      </c>
      <c r="W3397" s="17">
        <f t="shared" si="266"/>
        <v>2017</v>
      </c>
      <c r="X3397" t="str">
        <f t="shared" si="267"/>
        <v>Jul-2017</v>
      </c>
      <c r="Y3397" s="17">
        <f t="shared" si="268"/>
        <v>7</v>
      </c>
      <c r="Z3397" t="str">
        <f t="shared" si="269"/>
        <v>0% (No Discount)</v>
      </c>
      <c r="AA3397" s="17">
        <f>IF(COUNTIF($B$2:B3397,B3397)=1,1,0)</f>
        <v>1</v>
      </c>
      <c r="AB3397" s="17">
        <f>IF(COUNTIF($F$2:F3397,F3397)=1,1,0)</f>
        <v>0</v>
      </c>
    </row>
    <row r="3398" spans="1:28" x14ac:dyDescent="0.2">
      <c r="A3398" s="17">
        <v>3397</v>
      </c>
      <c r="B3398" t="s">
        <v>6637</v>
      </c>
      <c r="C3398" s="18">
        <v>42917</v>
      </c>
      <c r="D3398" s="18">
        <v>42924</v>
      </c>
      <c r="E3398" t="s">
        <v>77</v>
      </c>
      <c r="F3398" t="s">
        <v>5134</v>
      </c>
      <c r="G3398" t="s">
        <v>5135</v>
      </c>
      <c r="H3398" t="s">
        <v>129</v>
      </c>
      <c r="I3398" t="s">
        <v>54</v>
      </c>
      <c r="J3398" t="s">
        <v>4410</v>
      </c>
      <c r="K3398" t="s">
        <v>281</v>
      </c>
      <c r="L3398">
        <v>46203</v>
      </c>
      <c r="M3398" t="s">
        <v>132</v>
      </c>
      <c r="N3398" t="s">
        <v>124</v>
      </c>
      <c r="O3398" t="s">
        <v>73</v>
      </c>
      <c r="P3398" t="s">
        <v>102</v>
      </c>
      <c r="Q3398" t="s">
        <v>125</v>
      </c>
      <c r="R3398" s="19">
        <v>169.99</v>
      </c>
      <c r="S3398" s="17">
        <v>1</v>
      </c>
      <c r="T3398" s="20">
        <v>0</v>
      </c>
      <c r="U3398" s="19">
        <v>78.195400000000006</v>
      </c>
      <c r="V3398" s="20">
        <f t="shared" si="265"/>
        <v>0.46</v>
      </c>
      <c r="W3398" s="17">
        <f t="shared" si="266"/>
        <v>2017</v>
      </c>
      <c r="X3398" t="str">
        <f t="shared" si="267"/>
        <v>Jul-2017</v>
      </c>
      <c r="Y3398" s="17">
        <f t="shared" si="268"/>
        <v>7</v>
      </c>
      <c r="Z3398" t="str">
        <f t="shared" si="269"/>
        <v>0% (No Discount)</v>
      </c>
      <c r="AA3398" s="17">
        <f>IF(COUNTIF($B$2:B3398,B3398)=1,1,0)</f>
        <v>0</v>
      </c>
      <c r="AB3398" s="17">
        <f>IF(COUNTIF($F$2:F3398,F3398)=1,1,0)</f>
        <v>0</v>
      </c>
    </row>
    <row r="3399" spans="1:28" x14ac:dyDescent="0.2">
      <c r="A3399" s="17">
        <v>3398</v>
      </c>
      <c r="B3399" t="s">
        <v>6637</v>
      </c>
      <c r="C3399" s="18">
        <v>42917</v>
      </c>
      <c r="D3399" s="18">
        <v>42924</v>
      </c>
      <c r="E3399" t="s">
        <v>77</v>
      </c>
      <c r="F3399" t="s">
        <v>5134</v>
      </c>
      <c r="G3399" t="s">
        <v>5135</v>
      </c>
      <c r="H3399" t="s">
        <v>129</v>
      </c>
      <c r="I3399" t="s">
        <v>54</v>
      </c>
      <c r="J3399" t="s">
        <v>4410</v>
      </c>
      <c r="K3399" t="s">
        <v>281</v>
      </c>
      <c r="L3399">
        <v>46203</v>
      </c>
      <c r="M3399" t="s">
        <v>132</v>
      </c>
      <c r="N3399" t="s">
        <v>1930</v>
      </c>
      <c r="O3399" t="s">
        <v>73</v>
      </c>
      <c r="P3399" t="s">
        <v>117</v>
      </c>
      <c r="Q3399" t="s">
        <v>1931</v>
      </c>
      <c r="R3399" s="19">
        <v>25.92</v>
      </c>
      <c r="S3399" s="17">
        <v>4</v>
      </c>
      <c r="T3399" s="20">
        <v>0</v>
      </c>
      <c r="U3399" s="19">
        <v>12.441599999999999</v>
      </c>
      <c r="V3399" s="20">
        <f t="shared" si="265"/>
        <v>0.47999999999999993</v>
      </c>
      <c r="W3399" s="17">
        <f t="shared" si="266"/>
        <v>2017</v>
      </c>
      <c r="X3399" t="str">
        <f t="shared" si="267"/>
        <v>Jul-2017</v>
      </c>
      <c r="Y3399" s="17">
        <f t="shared" si="268"/>
        <v>7</v>
      </c>
      <c r="Z3399" t="str">
        <f t="shared" si="269"/>
        <v>0% (No Discount)</v>
      </c>
      <c r="AA3399" s="17">
        <f>IF(COUNTIF($B$2:B3399,B3399)=1,1,0)</f>
        <v>0</v>
      </c>
      <c r="AB3399" s="17">
        <f>IF(COUNTIF($F$2:F3399,F3399)=1,1,0)</f>
        <v>0</v>
      </c>
    </row>
    <row r="3400" spans="1:28" x14ac:dyDescent="0.2">
      <c r="A3400" s="17">
        <v>3399</v>
      </c>
      <c r="B3400" t="s">
        <v>6638</v>
      </c>
      <c r="C3400" s="18">
        <v>41964</v>
      </c>
      <c r="D3400" s="18">
        <v>41969</v>
      </c>
      <c r="E3400" t="s">
        <v>77</v>
      </c>
      <c r="F3400" t="s">
        <v>6639</v>
      </c>
      <c r="G3400" t="s">
        <v>6640</v>
      </c>
      <c r="H3400" t="s">
        <v>68</v>
      </c>
      <c r="I3400" t="s">
        <v>54</v>
      </c>
      <c r="J3400" t="s">
        <v>1496</v>
      </c>
      <c r="K3400" t="s">
        <v>56</v>
      </c>
      <c r="L3400">
        <v>40475</v>
      </c>
      <c r="M3400" t="s">
        <v>57</v>
      </c>
      <c r="N3400" t="s">
        <v>2703</v>
      </c>
      <c r="O3400" t="s">
        <v>98</v>
      </c>
      <c r="P3400" t="s">
        <v>99</v>
      </c>
      <c r="Q3400" t="s">
        <v>2704</v>
      </c>
      <c r="R3400" s="19">
        <v>36.99</v>
      </c>
      <c r="S3400" s="17">
        <v>1</v>
      </c>
      <c r="T3400" s="20">
        <v>0</v>
      </c>
      <c r="U3400" s="19">
        <v>9.9872999999999994</v>
      </c>
      <c r="V3400" s="20">
        <f t="shared" si="265"/>
        <v>0.26999999999999996</v>
      </c>
      <c r="W3400" s="17">
        <f t="shared" si="266"/>
        <v>2014</v>
      </c>
      <c r="X3400" t="str">
        <f t="shared" si="267"/>
        <v>Nov-2014</v>
      </c>
      <c r="Y3400" s="17">
        <f t="shared" si="268"/>
        <v>5</v>
      </c>
      <c r="Z3400" t="str">
        <f t="shared" si="269"/>
        <v>0% (No Discount)</v>
      </c>
      <c r="AA3400" s="17">
        <f>IF(COUNTIF($B$2:B3400,B3400)=1,1,0)</f>
        <v>1</v>
      </c>
      <c r="AB3400" s="17">
        <f>IF(COUNTIF($F$2:F3400,F3400)=1,1,0)</f>
        <v>1</v>
      </c>
    </row>
    <row r="3401" spans="1:28" x14ac:dyDescent="0.2">
      <c r="A3401" s="17">
        <v>3400</v>
      </c>
      <c r="B3401" t="s">
        <v>6638</v>
      </c>
      <c r="C3401" s="18">
        <v>41964</v>
      </c>
      <c r="D3401" s="18">
        <v>41969</v>
      </c>
      <c r="E3401" t="s">
        <v>77</v>
      </c>
      <c r="F3401" t="s">
        <v>6639</v>
      </c>
      <c r="G3401" t="s">
        <v>6640</v>
      </c>
      <c r="H3401" t="s">
        <v>68</v>
      </c>
      <c r="I3401" t="s">
        <v>54</v>
      </c>
      <c r="J3401" t="s">
        <v>1496</v>
      </c>
      <c r="K3401" t="s">
        <v>56</v>
      </c>
      <c r="L3401">
        <v>40475</v>
      </c>
      <c r="M3401" t="s">
        <v>57</v>
      </c>
      <c r="N3401" t="s">
        <v>4329</v>
      </c>
      <c r="O3401" t="s">
        <v>73</v>
      </c>
      <c r="P3401" t="s">
        <v>117</v>
      </c>
      <c r="Q3401" t="s">
        <v>4330</v>
      </c>
      <c r="R3401" s="19">
        <v>629.1</v>
      </c>
      <c r="S3401" s="17">
        <v>6</v>
      </c>
      <c r="T3401" s="20">
        <v>0</v>
      </c>
      <c r="U3401" s="19">
        <v>301.96800000000002</v>
      </c>
      <c r="V3401" s="20">
        <f t="shared" si="265"/>
        <v>0.48000000000000004</v>
      </c>
      <c r="W3401" s="17">
        <f t="shared" si="266"/>
        <v>2014</v>
      </c>
      <c r="X3401" t="str">
        <f t="shared" si="267"/>
        <v>Nov-2014</v>
      </c>
      <c r="Y3401" s="17">
        <f t="shared" si="268"/>
        <v>5</v>
      </c>
      <c r="Z3401" t="str">
        <f t="shared" si="269"/>
        <v>0% (No Discount)</v>
      </c>
      <c r="AA3401" s="17">
        <f>IF(COUNTIF($B$2:B3401,B3401)=1,1,0)</f>
        <v>0</v>
      </c>
      <c r="AB3401" s="17">
        <f>IF(COUNTIF($F$2:F3401,F3401)=1,1,0)</f>
        <v>0</v>
      </c>
    </row>
    <row r="3402" spans="1:28" x14ac:dyDescent="0.2">
      <c r="A3402" s="17">
        <v>3401</v>
      </c>
      <c r="B3402" t="s">
        <v>6638</v>
      </c>
      <c r="C3402" s="18">
        <v>41964</v>
      </c>
      <c r="D3402" s="18">
        <v>41969</v>
      </c>
      <c r="E3402" t="s">
        <v>77</v>
      </c>
      <c r="F3402" t="s">
        <v>6639</v>
      </c>
      <c r="G3402" t="s">
        <v>6640</v>
      </c>
      <c r="H3402" t="s">
        <v>68</v>
      </c>
      <c r="I3402" t="s">
        <v>54</v>
      </c>
      <c r="J3402" t="s">
        <v>1496</v>
      </c>
      <c r="K3402" t="s">
        <v>56</v>
      </c>
      <c r="L3402">
        <v>40475</v>
      </c>
      <c r="M3402" t="s">
        <v>57</v>
      </c>
      <c r="N3402" t="s">
        <v>2196</v>
      </c>
      <c r="O3402" t="s">
        <v>73</v>
      </c>
      <c r="P3402" t="s">
        <v>86</v>
      </c>
      <c r="Q3402" t="s">
        <v>2197</v>
      </c>
      <c r="R3402" s="19">
        <v>193.95</v>
      </c>
      <c r="S3402" s="17">
        <v>3</v>
      </c>
      <c r="T3402" s="20">
        <v>0</v>
      </c>
      <c r="U3402" s="19">
        <v>9.6974999999999998</v>
      </c>
      <c r="V3402" s="20">
        <f t="shared" si="265"/>
        <v>0.05</v>
      </c>
      <c r="W3402" s="17">
        <f t="shared" si="266"/>
        <v>2014</v>
      </c>
      <c r="X3402" t="str">
        <f t="shared" si="267"/>
        <v>Nov-2014</v>
      </c>
      <c r="Y3402" s="17">
        <f t="shared" si="268"/>
        <v>5</v>
      </c>
      <c r="Z3402" t="str">
        <f t="shared" si="269"/>
        <v>0% (No Discount)</v>
      </c>
      <c r="AA3402" s="17">
        <f>IF(COUNTIF($B$2:B3402,B3402)=1,1,0)</f>
        <v>0</v>
      </c>
      <c r="AB3402" s="17">
        <f>IF(COUNTIF($F$2:F3402,F3402)=1,1,0)</f>
        <v>0</v>
      </c>
    </row>
    <row r="3403" spans="1:28" x14ac:dyDescent="0.2">
      <c r="A3403" s="17">
        <v>3402</v>
      </c>
      <c r="B3403" t="s">
        <v>6638</v>
      </c>
      <c r="C3403" s="18">
        <v>41964</v>
      </c>
      <c r="D3403" s="18">
        <v>41969</v>
      </c>
      <c r="E3403" t="s">
        <v>77</v>
      </c>
      <c r="F3403" t="s">
        <v>6639</v>
      </c>
      <c r="G3403" t="s">
        <v>6640</v>
      </c>
      <c r="H3403" t="s">
        <v>68</v>
      </c>
      <c r="I3403" t="s">
        <v>54</v>
      </c>
      <c r="J3403" t="s">
        <v>1496</v>
      </c>
      <c r="K3403" t="s">
        <v>56</v>
      </c>
      <c r="L3403">
        <v>40475</v>
      </c>
      <c r="M3403" t="s">
        <v>57</v>
      </c>
      <c r="N3403" t="s">
        <v>94</v>
      </c>
      <c r="O3403" t="s">
        <v>73</v>
      </c>
      <c r="P3403" t="s">
        <v>95</v>
      </c>
      <c r="Q3403" t="s">
        <v>96</v>
      </c>
      <c r="R3403" s="19">
        <v>5.46</v>
      </c>
      <c r="S3403" s="17">
        <v>3</v>
      </c>
      <c r="T3403" s="20">
        <v>0</v>
      </c>
      <c r="U3403" s="19">
        <v>1.4742</v>
      </c>
      <c r="V3403" s="20">
        <f t="shared" si="265"/>
        <v>0.27</v>
      </c>
      <c r="W3403" s="17">
        <f t="shared" si="266"/>
        <v>2014</v>
      </c>
      <c r="X3403" t="str">
        <f t="shared" si="267"/>
        <v>Nov-2014</v>
      </c>
      <c r="Y3403" s="17">
        <f t="shared" si="268"/>
        <v>5</v>
      </c>
      <c r="Z3403" t="str">
        <f t="shared" si="269"/>
        <v>0% (No Discount)</v>
      </c>
      <c r="AA3403" s="17">
        <f>IF(COUNTIF($B$2:B3403,B3403)=1,1,0)</f>
        <v>0</v>
      </c>
      <c r="AB3403" s="17">
        <f>IF(COUNTIF($F$2:F3403,F3403)=1,1,0)</f>
        <v>0</v>
      </c>
    </row>
    <row r="3404" spans="1:28" x14ac:dyDescent="0.2">
      <c r="A3404" s="17">
        <v>3403</v>
      </c>
      <c r="B3404" t="s">
        <v>6641</v>
      </c>
      <c r="C3404" s="18">
        <v>42128</v>
      </c>
      <c r="D3404" s="18">
        <v>42129</v>
      </c>
      <c r="E3404" t="s">
        <v>215</v>
      </c>
      <c r="F3404" t="s">
        <v>1376</v>
      </c>
      <c r="G3404" t="s">
        <v>1377</v>
      </c>
      <c r="H3404" t="s">
        <v>68</v>
      </c>
      <c r="I3404" t="s">
        <v>54</v>
      </c>
      <c r="J3404" t="s">
        <v>6642</v>
      </c>
      <c r="K3404" t="s">
        <v>238</v>
      </c>
      <c r="L3404">
        <v>60477</v>
      </c>
      <c r="M3404" t="s">
        <v>132</v>
      </c>
      <c r="N3404" t="s">
        <v>2921</v>
      </c>
      <c r="O3404" t="s">
        <v>59</v>
      </c>
      <c r="P3404" t="s">
        <v>92</v>
      </c>
      <c r="Q3404" t="s">
        <v>952</v>
      </c>
      <c r="R3404" s="19">
        <v>22.288</v>
      </c>
      <c r="S3404" s="17">
        <v>7</v>
      </c>
      <c r="T3404" s="20">
        <v>0.6</v>
      </c>
      <c r="U3404" s="19">
        <v>-8.9152000000000005</v>
      </c>
      <c r="V3404" s="20">
        <f t="shared" si="265"/>
        <v>-0.4</v>
      </c>
      <c r="W3404" s="17">
        <f t="shared" si="266"/>
        <v>2015</v>
      </c>
      <c r="X3404" t="str">
        <f t="shared" si="267"/>
        <v>May-2015</v>
      </c>
      <c r="Y3404" s="17">
        <f t="shared" si="268"/>
        <v>1</v>
      </c>
      <c r="Z3404" t="str">
        <f t="shared" si="269"/>
        <v>Over 50%</v>
      </c>
      <c r="AA3404" s="17">
        <f>IF(COUNTIF($B$2:B3404,B3404)=1,1,0)</f>
        <v>1</v>
      </c>
      <c r="AB3404" s="17">
        <f>IF(COUNTIF($F$2:F3404,F3404)=1,1,0)</f>
        <v>0</v>
      </c>
    </row>
    <row r="3405" spans="1:28" x14ac:dyDescent="0.2">
      <c r="A3405" s="17">
        <v>3404</v>
      </c>
      <c r="B3405" t="s">
        <v>6643</v>
      </c>
      <c r="C3405" s="18">
        <v>42884</v>
      </c>
      <c r="D3405" s="18">
        <v>42891</v>
      </c>
      <c r="E3405" t="s">
        <v>77</v>
      </c>
      <c r="F3405" t="s">
        <v>4412</v>
      </c>
      <c r="G3405" t="s">
        <v>4413</v>
      </c>
      <c r="H3405" t="s">
        <v>53</v>
      </c>
      <c r="I3405" t="s">
        <v>54</v>
      </c>
      <c r="J3405" t="s">
        <v>211</v>
      </c>
      <c r="K3405" t="s">
        <v>131</v>
      </c>
      <c r="L3405">
        <v>77095</v>
      </c>
      <c r="M3405" t="s">
        <v>132</v>
      </c>
      <c r="N3405" t="s">
        <v>6644</v>
      </c>
      <c r="O3405" t="s">
        <v>59</v>
      </c>
      <c r="P3405" t="s">
        <v>92</v>
      </c>
      <c r="Q3405" t="s">
        <v>6645</v>
      </c>
      <c r="R3405" s="19">
        <v>65.424000000000007</v>
      </c>
      <c r="S3405" s="17">
        <v>4</v>
      </c>
      <c r="T3405" s="20">
        <v>0.6</v>
      </c>
      <c r="U3405" s="19">
        <v>-52.339199999999998</v>
      </c>
      <c r="V3405" s="20">
        <f t="shared" si="265"/>
        <v>-0.79999999999999993</v>
      </c>
      <c r="W3405" s="17">
        <f t="shared" si="266"/>
        <v>2017</v>
      </c>
      <c r="X3405" t="str">
        <f t="shared" si="267"/>
        <v>May-2017</v>
      </c>
      <c r="Y3405" s="17">
        <f t="shared" si="268"/>
        <v>7</v>
      </c>
      <c r="Z3405" t="str">
        <f t="shared" si="269"/>
        <v>Over 50%</v>
      </c>
      <c r="AA3405" s="17">
        <f>IF(COUNTIF($B$2:B3405,B3405)=1,1,0)</f>
        <v>1</v>
      </c>
      <c r="AB3405" s="17">
        <f>IF(COUNTIF($F$2:F3405,F3405)=1,1,0)</f>
        <v>0</v>
      </c>
    </row>
    <row r="3406" spans="1:28" x14ac:dyDescent="0.2">
      <c r="A3406" s="17">
        <v>3405</v>
      </c>
      <c r="B3406" t="s">
        <v>6646</v>
      </c>
      <c r="C3406" s="18">
        <v>42294</v>
      </c>
      <c r="D3406" s="18">
        <v>42294</v>
      </c>
      <c r="E3406" t="s">
        <v>1320</v>
      </c>
      <c r="F3406" t="s">
        <v>4182</v>
      </c>
      <c r="G3406" t="s">
        <v>4183</v>
      </c>
      <c r="H3406" t="s">
        <v>53</v>
      </c>
      <c r="I3406" t="s">
        <v>54</v>
      </c>
      <c r="J3406" t="s">
        <v>69</v>
      </c>
      <c r="K3406" t="s">
        <v>70</v>
      </c>
      <c r="L3406">
        <v>90004</v>
      </c>
      <c r="M3406" t="s">
        <v>71</v>
      </c>
      <c r="N3406" t="s">
        <v>244</v>
      </c>
      <c r="O3406" t="s">
        <v>73</v>
      </c>
      <c r="P3406" t="s">
        <v>86</v>
      </c>
      <c r="Q3406" t="s">
        <v>245</v>
      </c>
      <c r="R3406" s="19">
        <v>77.88</v>
      </c>
      <c r="S3406" s="17">
        <v>2</v>
      </c>
      <c r="T3406" s="20">
        <v>0</v>
      </c>
      <c r="U3406" s="19">
        <v>3.8940000000000001</v>
      </c>
      <c r="V3406" s="20">
        <f t="shared" si="265"/>
        <v>0.05</v>
      </c>
      <c r="W3406" s="17">
        <f t="shared" si="266"/>
        <v>2015</v>
      </c>
      <c r="X3406" t="str">
        <f t="shared" si="267"/>
        <v>Oct-2015</v>
      </c>
      <c r="Y3406" s="17">
        <f t="shared" si="268"/>
        <v>0</v>
      </c>
      <c r="Z3406" t="str">
        <f t="shared" si="269"/>
        <v>0% (No Discount)</v>
      </c>
      <c r="AA3406" s="17">
        <f>IF(COUNTIF($B$2:B3406,B3406)=1,1,0)</f>
        <v>1</v>
      </c>
      <c r="AB3406" s="17">
        <f>IF(COUNTIF($F$2:F3406,F3406)=1,1,0)</f>
        <v>0</v>
      </c>
    </row>
    <row r="3407" spans="1:28" x14ac:dyDescent="0.2">
      <c r="A3407" s="17">
        <v>3406</v>
      </c>
      <c r="B3407" t="s">
        <v>6647</v>
      </c>
      <c r="C3407" s="18">
        <v>41752</v>
      </c>
      <c r="D3407" s="18">
        <v>41756</v>
      </c>
      <c r="E3407" t="s">
        <v>77</v>
      </c>
      <c r="F3407" t="s">
        <v>6514</v>
      </c>
      <c r="G3407" t="s">
        <v>6515</v>
      </c>
      <c r="H3407" t="s">
        <v>129</v>
      </c>
      <c r="I3407" t="s">
        <v>54</v>
      </c>
      <c r="J3407" t="s">
        <v>524</v>
      </c>
      <c r="K3407" t="s">
        <v>525</v>
      </c>
      <c r="L3407">
        <v>43229</v>
      </c>
      <c r="M3407" t="s">
        <v>175</v>
      </c>
      <c r="N3407" t="s">
        <v>972</v>
      </c>
      <c r="O3407" t="s">
        <v>59</v>
      </c>
      <c r="P3407" t="s">
        <v>63</v>
      </c>
      <c r="Q3407" t="s">
        <v>973</v>
      </c>
      <c r="R3407" s="19">
        <v>281.37200000000001</v>
      </c>
      <c r="S3407" s="17">
        <v>2</v>
      </c>
      <c r="T3407" s="20">
        <v>0.3</v>
      </c>
      <c r="U3407" s="19">
        <v>-12.0588</v>
      </c>
      <c r="V3407" s="20">
        <f t="shared" si="265"/>
        <v>-4.2857142857142858E-2</v>
      </c>
      <c r="W3407" s="17">
        <f t="shared" si="266"/>
        <v>2014</v>
      </c>
      <c r="X3407" t="str">
        <f t="shared" si="267"/>
        <v>Apr-2014</v>
      </c>
      <c r="Y3407" s="17">
        <f t="shared" si="268"/>
        <v>4</v>
      </c>
      <c r="Z3407" t="str">
        <f t="shared" si="269"/>
        <v>21-30%</v>
      </c>
      <c r="AA3407" s="17">
        <f>IF(COUNTIF($B$2:B3407,B3407)=1,1,0)</f>
        <v>1</v>
      </c>
      <c r="AB3407" s="17">
        <f>IF(COUNTIF($F$2:F3407,F3407)=1,1,0)</f>
        <v>0</v>
      </c>
    </row>
    <row r="3408" spans="1:28" x14ac:dyDescent="0.2">
      <c r="A3408" s="17">
        <v>3407</v>
      </c>
      <c r="B3408" t="s">
        <v>6647</v>
      </c>
      <c r="C3408" s="18">
        <v>41752</v>
      </c>
      <c r="D3408" s="18">
        <v>41756</v>
      </c>
      <c r="E3408" t="s">
        <v>77</v>
      </c>
      <c r="F3408" t="s">
        <v>6514</v>
      </c>
      <c r="G3408" t="s">
        <v>6515</v>
      </c>
      <c r="H3408" t="s">
        <v>129</v>
      </c>
      <c r="I3408" t="s">
        <v>54</v>
      </c>
      <c r="J3408" t="s">
        <v>524</v>
      </c>
      <c r="K3408" t="s">
        <v>525</v>
      </c>
      <c r="L3408">
        <v>43229</v>
      </c>
      <c r="M3408" t="s">
        <v>175</v>
      </c>
      <c r="N3408" t="s">
        <v>972</v>
      </c>
      <c r="O3408" t="s">
        <v>59</v>
      </c>
      <c r="P3408" t="s">
        <v>63</v>
      </c>
      <c r="Q3408" t="s">
        <v>973</v>
      </c>
      <c r="R3408" s="19">
        <v>281.37200000000001</v>
      </c>
      <c r="S3408" s="17">
        <v>2</v>
      </c>
      <c r="T3408" s="20">
        <v>0.3</v>
      </c>
      <c r="U3408" s="19">
        <v>-12.0588</v>
      </c>
      <c r="V3408" s="20">
        <f t="shared" si="265"/>
        <v>-4.2857142857142858E-2</v>
      </c>
      <c r="W3408" s="17">
        <f t="shared" si="266"/>
        <v>2014</v>
      </c>
      <c r="X3408" t="str">
        <f t="shared" si="267"/>
        <v>Apr-2014</v>
      </c>
      <c r="Y3408" s="17">
        <f t="shared" si="268"/>
        <v>4</v>
      </c>
      <c r="Z3408" t="str">
        <f t="shared" si="269"/>
        <v>21-30%</v>
      </c>
      <c r="AA3408" s="17">
        <f>IF(COUNTIF($B$2:B3408,B3408)=1,1,0)</f>
        <v>0</v>
      </c>
      <c r="AB3408" s="17">
        <f>IF(COUNTIF($F$2:F3408,F3408)=1,1,0)</f>
        <v>0</v>
      </c>
    </row>
    <row r="3409" spans="1:28" x14ac:dyDescent="0.2">
      <c r="A3409" s="17">
        <v>3408</v>
      </c>
      <c r="B3409" t="s">
        <v>6647</v>
      </c>
      <c r="C3409" s="18">
        <v>41752</v>
      </c>
      <c r="D3409" s="18">
        <v>41756</v>
      </c>
      <c r="E3409" t="s">
        <v>77</v>
      </c>
      <c r="F3409" t="s">
        <v>6514</v>
      </c>
      <c r="G3409" t="s">
        <v>6515</v>
      </c>
      <c r="H3409" t="s">
        <v>129</v>
      </c>
      <c r="I3409" t="s">
        <v>54</v>
      </c>
      <c r="J3409" t="s">
        <v>524</v>
      </c>
      <c r="K3409" t="s">
        <v>525</v>
      </c>
      <c r="L3409">
        <v>43229</v>
      </c>
      <c r="M3409" t="s">
        <v>175</v>
      </c>
      <c r="N3409" t="s">
        <v>2947</v>
      </c>
      <c r="O3409" t="s">
        <v>73</v>
      </c>
      <c r="P3409" t="s">
        <v>102</v>
      </c>
      <c r="Q3409" t="s">
        <v>2948</v>
      </c>
      <c r="R3409" s="19">
        <v>7.4880000000000004</v>
      </c>
      <c r="S3409" s="17">
        <v>8</v>
      </c>
      <c r="T3409" s="20">
        <v>0.7</v>
      </c>
      <c r="U3409" s="19">
        <v>-5.2416</v>
      </c>
      <c r="V3409" s="20">
        <f t="shared" si="265"/>
        <v>-0.7</v>
      </c>
      <c r="W3409" s="17">
        <f t="shared" si="266"/>
        <v>2014</v>
      </c>
      <c r="X3409" t="str">
        <f t="shared" si="267"/>
        <v>Apr-2014</v>
      </c>
      <c r="Y3409" s="17">
        <f t="shared" si="268"/>
        <v>4</v>
      </c>
      <c r="Z3409" t="str">
        <f t="shared" si="269"/>
        <v>Over 50%</v>
      </c>
      <c r="AA3409" s="17">
        <f>IF(COUNTIF($B$2:B3409,B3409)=1,1,0)</f>
        <v>0</v>
      </c>
      <c r="AB3409" s="17">
        <f>IF(COUNTIF($F$2:F3409,F3409)=1,1,0)</f>
        <v>0</v>
      </c>
    </row>
    <row r="3410" spans="1:28" x14ac:dyDescent="0.2">
      <c r="A3410" s="17">
        <v>3409</v>
      </c>
      <c r="B3410" t="s">
        <v>6647</v>
      </c>
      <c r="C3410" s="18">
        <v>41752</v>
      </c>
      <c r="D3410" s="18">
        <v>41756</v>
      </c>
      <c r="E3410" t="s">
        <v>77</v>
      </c>
      <c r="F3410" t="s">
        <v>6514</v>
      </c>
      <c r="G3410" t="s">
        <v>6515</v>
      </c>
      <c r="H3410" t="s">
        <v>129</v>
      </c>
      <c r="I3410" t="s">
        <v>54</v>
      </c>
      <c r="J3410" t="s">
        <v>524</v>
      </c>
      <c r="K3410" t="s">
        <v>525</v>
      </c>
      <c r="L3410">
        <v>43229</v>
      </c>
      <c r="M3410" t="s">
        <v>175</v>
      </c>
      <c r="N3410" t="s">
        <v>3061</v>
      </c>
      <c r="O3410" t="s">
        <v>59</v>
      </c>
      <c r="P3410" t="s">
        <v>92</v>
      </c>
      <c r="Q3410" t="s">
        <v>3062</v>
      </c>
      <c r="R3410" s="19">
        <v>22.335999999999999</v>
      </c>
      <c r="S3410" s="17">
        <v>4</v>
      </c>
      <c r="T3410" s="20">
        <v>0.2</v>
      </c>
      <c r="U3410" s="19">
        <v>7.8175999999999997</v>
      </c>
      <c r="V3410" s="20">
        <f t="shared" si="265"/>
        <v>0.35000000000000003</v>
      </c>
      <c r="W3410" s="17">
        <f t="shared" si="266"/>
        <v>2014</v>
      </c>
      <c r="X3410" t="str">
        <f t="shared" si="267"/>
        <v>Apr-2014</v>
      </c>
      <c r="Y3410" s="17">
        <f t="shared" si="268"/>
        <v>4</v>
      </c>
      <c r="Z3410" t="str">
        <f t="shared" si="269"/>
        <v>11-20%</v>
      </c>
      <c r="AA3410" s="17">
        <f>IF(COUNTIF($B$2:B3410,B3410)=1,1,0)</f>
        <v>0</v>
      </c>
      <c r="AB3410" s="17">
        <f>IF(COUNTIF($F$2:F3410,F3410)=1,1,0)</f>
        <v>0</v>
      </c>
    </row>
    <row r="3411" spans="1:28" x14ac:dyDescent="0.2">
      <c r="A3411" s="17">
        <v>3410</v>
      </c>
      <c r="B3411" t="s">
        <v>6648</v>
      </c>
      <c r="C3411" s="18">
        <v>42855</v>
      </c>
      <c r="D3411" s="18">
        <v>42861</v>
      </c>
      <c r="E3411" t="s">
        <v>77</v>
      </c>
      <c r="F3411" t="s">
        <v>1945</v>
      </c>
      <c r="G3411" t="s">
        <v>1946</v>
      </c>
      <c r="H3411" t="s">
        <v>53</v>
      </c>
      <c r="I3411" t="s">
        <v>54</v>
      </c>
      <c r="J3411" t="s">
        <v>524</v>
      </c>
      <c r="K3411" t="s">
        <v>525</v>
      </c>
      <c r="L3411">
        <v>43229</v>
      </c>
      <c r="M3411" t="s">
        <v>175</v>
      </c>
      <c r="N3411" t="s">
        <v>1961</v>
      </c>
      <c r="O3411" t="s">
        <v>73</v>
      </c>
      <c r="P3411" t="s">
        <v>117</v>
      </c>
      <c r="Q3411" t="s">
        <v>1962</v>
      </c>
      <c r="R3411" s="19">
        <v>10.368</v>
      </c>
      <c r="S3411" s="17">
        <v>2</v>
      </c>
      <c r="T3411" s="20">
        <v>0.2</v>
      </c>
      <c r="U3411" s="19">
        <v>3.6288</v>
      </c>
      <c r="V3411" s="20">
        <f t="shared" si="265"/>
        <v>0.35</v>
      </c>
      <c r="W3411" s="17">
        <f t="shared" si="266"/>
        <v>2017</v>
      </c>
      <c r="X3411" t="str">
        <f t="shared" si="267"/>
        <v>Apr-2017</v>
      </c>
      <c r="Y3411" s="17">
        <f t="shared" si="268"/>
        <v>6</v>
      </c>
      <c r="Z3411" t="str">
        <f t="shared" si="269"/>
        <v>11-20%</v>
      </c>
      <c r="AA3411" s="17">
        <f>IF(COUNTIF($B$2:B3411,B3411)=1,1,0)</f>
        <v>1</v>
      </c>
      <c r="AB3411" s="17">
        <f>IF(COUNTIF($F$2:F3411,F3411)=1,1,0)</f>
        <v>0</v>
      </c>
    </row>
    <row r="3412" spans="1:28" x14ac:dyDescent="0.2">
      <c r="A3412" s="17">
        <v>3411</v>
      </c>
      <c r="B3412" t="s">
        <v>6649</v>
      </c>
      <c r="C3412" s="18">
        <v>42633</v>
      </c>
      <c r="D3412" s="18">
        <v>42637</v>
      </c>
      <c r="E3412" t="s">
        <v>77</v>
      </c>
      <c r="F3412" t="s">
        <v>5581</v>
      </c>
      <c r="G3412" t="s">
        <v>5582</v>
      </c>
      <c r="H3412" t="s">
        <v>68</v>
      </c>
      <c r="I3412" t="s">
        <v>54</v>
      </c>
      <c r="J3412" t="s">
        <v>154</v>
      </c>
      <c r="K3412" t="s">
        <v>70</v>
      </c>
      <c r="L3412">
        <v>94122</v>
      </c>
      <c r="M3412" t="s">
        <v>71</v>
      </c>
      <c r="N3412" t="s">
        <v>6361</v>
      </c>
      <c r="O3412" t="s">
        <v>73</v>
      </c>
      <c r="P3412" t="s">
        <v>117</v>
      </c>
      <c r="Q3412" t="s">
        <v>6362</v>
      </c>
      <c r="R3412" s="19">
        <v>65.790000000000006</v>
      </c>
      <c r="S3412" s="17">
        <v>9</v>
      </c>
      <c r="T3412" s="20">
        <v>0</v>
      </c>
      <c r="U3412" s="19">
        <v>30.263400000000001</v>
      </c>
      <c r="V3412" s="20">
        <f t="shared" si="265"/>
        <v>0.45999999999999996</v>
      </c>
      <c r="W3412" s="17">
        <f t="shared" si="266"/>
        <v>2016</v>
      </c>
      <c r="X3412" t="str">
        <f t="shared" si="267"/>
        <v>Sep-2016</v>
      </c>
      <c r="Y3412" s="17">
        <f t="shared" si="268"/>
        <v>4</v>
      </c>
      <c r="Z3412" t="str">
        <f t="shared" si="269"/>
        <v>0% (No Discount)</v>
      </c>
      <c r="AA3412" s="17">
        <f>IF(COUNTIF($B$2:B3412,B3412)=1,1,0)</f>
        <v>1</v>
      </c>
      <c r="AB3412" s="17">
        <f>IF(COUNTIF($F$2:F3412,F3412)=1,1,0)</f>
        <v>0</v>
      </c>
    </row>
    <row r="3413" spans="1:28" x14ac:dyDescent="0.2">
      <c r="A3413" s="17">
        <v>3412</v>
      </c>
      <c r="B3413" t="s">
        <v>6649</v>
      </c>
      <c r="C3413" s="18">
        <v>42633</v>
      </c>
      <c r="D3413" s="18">
        <v>42637</v>
      </c>
      <c r="E3413" t="s">
        <v>77</v>
      </c>
      <c r="F3413" t="s">
        <v>5581</v>
      </c>
      <c r="G3413" t="s">
        <v>5582</v>
      </c>
      <c r="H3413" t="s">
        <v>68</v>
      </c>
      <c r="I3413" t="s">
        <v>54</v>
      </c>
      <c r="J3413" t="s">
        <v>154</v>
      </c>
      <c r="K3413" t="s">
        <v>70</v>
      </c>
      <c r="L3413">
        <v>94122</v>
      </c>
      <c r="M3413" t="s">
        <v>71</v>
      </c>
      <c r="N3413" t="s">
        <v>124</v>
      </c>
      <c r="O3413" t="s">
        <v>73</v>
      </c>
      <c r="P3413" t="s">
        <v>102</v>
      </c>
      <c r="Q3413" t="s">
        <v>125</v>
      </c>
      <c r="R3413" s="19">
        <v>271.98399999999998</v>
      </c>
      <c r="S3413" s="17">
        <v>2</v>
      </c>
      <c r="T3413" s="20">
        <v>0.2</v>
      </c>
      <c r="U3413" s="19">
        <v>88.394800000000004</v>
      </c>
      <c r="V3413" s="20">
        <f t="shared" si="265"/>
        <v>0.32500000000000001</v>
      </c>
      <c r="W3413" s="17">
        <f t="shared" si="266"/>
        <v>2016</v>
      </c>
      <c r="X3413" t="str">
        <f t="shared" si="267"/>
        <v>Sep-2016</v>
      </c>
      <c r="Y3413" s="17">
        <f t="shared" si="268"/>
        <v>4</v>
      </c>
      <c r="Z3413" t="str">
        <f t="shared" si="269"/>
        <v>11-20%</v>
      </c>
      <c r="AA3413" s="17">
        <f>IF(COUNTIF($B$2:B3413,B3413)=1,1,0)</f>
        <v>0</v>
      </c>
      <c r="AB3413" s="17">
        <f>IF(COUNTIF($F$2:F3413,F3413)=1,1,0)</f>
        <v>0</v>
      </c>
    </row>
    <row r="3414" spans="1:28" x14ac:dyDescent="0.2">
      <c r="A3414" s="17">
        <v>3413</v>
      </c>
      <c r="B3414" t="s">
        <v>6649</v>
      </c>
      <c r="C3414" s="18">
        <v>42633</v>
      </c>
      <c r="D3414" s="18">
        <v>42637</v>
      </c>
      <c r="E3414" t="s">
        <v>77</v>
      </c>
      <c r="F3414" t="s">
        <v>5581</v>
      </c>
      <c r="G3414" t="s">
        <v>5582</v>
      </c>
      <c r="H3414" t="s">
        <v>68</v>
      </c>
      <c r="I3414" t="s">
        <v>54</v>
      </c>
      <c r="J3414" t="s">
        <v>154</v>
      </c>
      <c r="K3414" t="s">
        <v>70</v>
      </c>
      <c r="L3414">
        <v>94122</v>
      </c>
      <c r="M3414" t="s">
        <v>71</v>
      </c>
      <c r="N3414" t="s">
        <v>614</v>
      </c>
      <c r="O3414" t="s">
        <v>73</v>
      </c>
      <c r="P3414" t="s">
        <v>95</v>
      </c>
      <c r="Q3414" t="s">
        <v>615</v>
      </c>
      <c r="R3414" s="19">
        <v>11.76</v>
      </c>
      <c r="S3414" s="17">
        <v>4</v>
      </c>
      <c r="T3414" s="20">
        <v>0</v>
      </c>
      <c r="U3414" s="19">
        <v>3.1751999999999998</v>
      </c>
      <c r="V3414" s="20">
        <f t="shared" si="265"/>
        <v>0.26999999999999996</v>
      </c>
      <c r="W3414" s="17">
        <f t="shared" si="266"/>
        <v>2016</v>
      </c>
      <c r="X3414" t="str">
        <f t="shared" si="267"/>
        <v>Sep-2016</v>
      </c>
      <c r="Y3414" s="17">
        <f t="shared" si="268"/>
        <v>4</v>
      </c>
      <c r="Z3414" t="str">
        <f t="shared" si="269"/>
        <v>0% (No Discount)</v>
      </c>
      <c r="AA3414" s="17">
        <f>IF(COUNTIF($B$2:B3414,B3414)=1,1,0)</f>
        <v>0</v>
      </c>
      <c r="AB3414" s="17">
        <f>IF(COUNTIF($F$2:F3414,F3414)=1,1,0)</f>
        <v>0</v>
      </c>
    </row>
    <row r="3415" spans="1:28" x14ac:dyDescent="0.2">
      <c r="A3415" s="17">
        <v>3414</v>
      </c>
      <c r="B3415" t="s">
        <v>6649</v>
      </c>
      <c r="C3415" s="18">
        <v>42633</v>
      </c>
      <c r="D3415" s="18">
        <v>42637</v>
      </c>
      <c r="E3415" t="s">
        <v>77</v>
      </c>
      <c r="F3415" t="s">
        <v>5581</v>
      </c>
      <c r="G3415" t="s">
        <v>5582</v>
      </c>
      <c r="H3415" t="s">
        <v>68</v>
      </c>
      <c r="I3415" t="s">
        <v>54</v>
      </c>
      <c r="J3415" t="s">
        <v>154</v>
      </c>
      <c r="K3415" t="s">
        <v>70</v>
      </c>
      <c r="L3415">
        <v>94122</v>
      </c>
      <c r="M3415" t="s">
        <v>71</v>
      </c>
      <c r="N3415" t="s">
        <v>5883</v>
      </c>
      <c r="O3415" t="s">
        <v>73</v>
      </c>
      <c r="P3415" t="s">
        <v>117</v>
      </c>
      <c r="Q3415" t="s">
        <v>5884</v>
      </c>
      <c r="R3415" s="19">
        <v>77.52</v>
      </c>
      <c r="S3415" s="17">
        <v>2</v>
      </c>
      <c r="T3415" s="20">
        <v>0</v>
      </c>
      <c r="U3415" s="19">
        <v>37.9848</v>
      </c>
      <c r="V3415" s="20">
        <f t="shared" si="265"/>
        <v>0.49000000000000005</v>
      </c>
      <c r="W3415" s="17">
        <f t="shared" si="266"/>
        <v>2016</v>
      </c>
      <c r="X3415" t="str">
        <f t="shared" si="267"/>
        <v>Sep-2016</v>
      </c>
      <c r="Y3415" s="17">
        <f t="shared" si="268"/>
        <v>4</v>
      </c>
      <c r="Z3415" t="str">
        <f t="shared" si="269"/>
        <v>0% (No Discount)</v>
      </c>
      <c r="AA3415" s="17">
        <f>IF(COUNTIF($B$2:B3415,B3415)=1,1,0)</f>
        <v>0</v>
      </c>
      <c r="AB3415" s="17">
        <f>IF(COUNTIF($F$2:F3415,F3415)=1,1,0)</f>
        <v>0</v>
      </c>
    </row>
    <row r="3416" spans="1:28" x14ac:dyDescent="0.2">
      <c r="A3416" s="17">
        <v>3415</v>
      </c>
      <c r="B3416" t="s">
        <v>6649</v>
      </c>
      <c r="C3416" s="18">
        <v>42633</v>
      </c>
      <c r="D3416" s="18">
        <v>42637</v>
      </c>
      <c r="E3416" t="s">
        <v>77</v>
      </c>
      <c r="F3416" t="s">
        <v>5581</v>
      </c>
      <c r="G3416" t="s">
        <v>5582</v>
      </c>
      <c r="H3416" t="s">
        <v>68</v>
      </c>
      <c r="I3416" t="s">
        <v>54</v>
      </c>
      <c r="J3416" t="s">
        <v>154</v>
      </c>
      <c r="K3416" t="s">
        <v>70</v>
      </c>
      <c r="L3416">
        <v>94122</v>
      </c>
      <c r="M3416" t="s">
        <v>71</v>
      </c>
      <c r="N3416" t="s">
        <v>3953</v>
      </c>
      <c r="O3416" t="s">
        <v>73</v>
      </c>
      <c r="P3416" t="s">
        <v>102</v>
      </c>
      <c r="Q3416" t="s">
        <v>3954</v>
      </c>
      <c r="R3416" s="19">
        <v>48.64</v>
      </c>
      <c r="S3416" s="17">
        <v>2</v>
      </c>
      <c r="T3416" s="20">
        <v>0.2</v>
      </c>
      <c r="U3416" s="19">
        <v>15.808</v>
      </c>
      <c r="V3416" s="20">
        <f t="shared" si="265"/>
        <v>0.32500000000000001</v>
      </c>
      <c r="W3416" s="17">
        <f t="shared" si="266"/>
        <v>2016</v>
      </c>
      <c r="X3416" t="str">
        <f t="shared" si="267"/>
        <v>Sep-2016</v>
      </c>
      <c r="Y3416" s="17">
        <f t="shared" si="268"/>
        <v>4</v>
      </c>
      <c r="Z3416" t="str">
        <f t="shared" si="269"/>
        <v>11-20%</v>
      </c>
      <c r="AA3416" s="17">
        <f>IF(COUNTIF($B$2:B3416,B3416)=1,1,0)</f>
        <v>0</v>
      </c>
      <c r="AB3416" s="17">
        <f>IF(COUNTIF($F$2:F3416,F3416)=1,1,0)</f>
        <v>0</v>
      </c>
    </row>
    <row r="3417" spans="1:28" x14ac:dyDescent="0.2">
      <c r="A3417" s="17">
        <v>3416</v>
      </c>
      <c r="B3417" t="s">
        <v>6650</v>
      </c>
      <c r="C3417" s="18">
        <v>42615</v>
      </c>
      <c r="D3417" s="18">
        <v>42615</v>
      </c>
      <c r="E3417" t="s">
        <v>1320</v>
      </c>
      <c r="F3417" t="s">
        <v>1726</v>
      </c>
      <c r="G3417" t="s">
        <v>1727</v>
      </c>
      <c r="H3417" t="s">
        <v>53</v>
      </c>
      <c r="I3417" t="s">
        <v>54</v>
      </c>
      <c r="J3417" t="s">
        <v>140</v>
      </c>
      <c r="K3417" t="s">
        <v>141</v>
      </c>
      <c r="L3417">
        <v>53711</v>
      </c>
      <c r="M3417" t="s">
        <v>132</v>
      </c>
      <c r="N3417" t="s">
        <v>4368</v>
      </c>
      <c r="O3417" t="s">
        <v>73</v>
      </c>
      <c r="P3417" t="s">
        <v>296</v>
      </c>
      <c r="Q3417" t="s">
        <v>4369</v>
      </c>
      <c r="R3417" s="19">
        <v>1.81</v>
      </c>
      <c r="S3417" s="17">
        <v>1</v>
      </c>
      <c r="T3417" s="20">
        <v>0</v>
      </c>
      <c r="U3417" s="19">
        <v>0.65159999999999996</v>
      </c>
      <c r="V3417" s="20">
        <f t="shared" si="265"/>
        <v>0.36</v>
      </c>
      <c r="W3417" s="17">
        <f t="shared" si="266"/>
        <v>2016</v>
      </c>
      <c r="X3417" t="str">
        <f t="shared" si="267"/>
        <v>Sep-2016</v>
      </c>
      <c r="Y3417" s="17">
        <f t="shared" si="268"/>
        <v>0</v>
      </c>
      <c r="Z3417" t="str">
        <f t="shared" si="269"/>
        <v>0% (No Discount)</v>
      </c>
      <c r="AA3417" s="17">
        <f>IF(COUNTIF($B$2:B3417,B3417)=1,1,0)</f>
        <v>1</v>
      </c>
      <c r="AB3417" s="17">
        <f>IF(COUNTIF($F$2:F3417,F3417)=1,1,0)</f>
        <v>0</v>
      </c>
    </row>
    <row r="3418" spans="1:28" x14ac:dyDescent="0.2">
      <c r="A3418" s="17">
        <v>3417</v>
      </c>
      <c r="B3418" t="s">
        <v>6650</v>
      </c>
      <c r="C3418" s="18">
        <v>42615</v>
      </c>
      <c r="D3418" s="18">
        <v>42615</v>
      </c>
      <c r="E3418" t="s">
        <v>1320</v>
      </c>
      <c r="F3418" t="s">
        <v>1726</v>
      </c>
      <c r="G3418" t="s">
        <v>1727</v>
      </c>
      <c r="H3418" t="s">
        <v>53</v>
      </c>
      <c r="I3418" t="s">
        <v>54</v>
      </c>
      <c r="J3418" t="s">
        <v>140</v>
      </c>
      <c r="K3418" t="s">
        <v>141</v>
      </c>
      <c r="L3418">
        <v>53711</v>
      </c>
      <c r="M3418" t="s">
        <v>132</v>
      </c>
      <c r="N3418" t="s">
        <v>3623</v>
      </c>
      <c r="O3418" t="s">
        <v>73</v>
      </c>
      <c r="P3418" t="s">
        <v>102</v>
      </c>
      <c r="Q3418" t="s">
        <v>3624</v>
      </c>
      <c r="R3418" s="19">
        <v>8.26</v>
      </c>
      <c r="S3418" s="17">
        <v>2</v>
      </c>
      <c r="T3418" s="20">
        <v>0</v>
      </c>
      <c r="U3418" s="19">
        <v>3.8822000000000001</v>
      </c>
      <c r="V3418" s="20">
        <f t="shared" si="265"/>
        <v>0.47000000000000003</v>
      </c>
      <c r="W3418" s="17">
        <f t="shared" si="266"/>
        <v>2016</v>
      </c>
      <c r="X3418" t="str">
        <f t="shared" si="267"/>
        <v>Sep-2016</v>
      </c>
      <c r="Y3418" s="17">
        <f t="shared" si="268"/>
        <v>0</v>
      </c>
      <c r="Z3418" t="str">
        <f t="shared" si="269"/>
        <v>0% (No Discount)</v>
      </c>
      <c r="AA3418" s="17">
        <f>IF(COUNTIF($B$2:B3418,B3418)=1,1,0)</f>
        <v>0</v>
      </c>
      <c r="AB3418" s="17">
        <f>IF(COUNTIF($F$2:F3418,F3418)=1,1,0)</f>
        <v>0</v>
      </c>
    </row>
    <row r="3419" spans="1:28" x14ac:dyDescent="0.2">
      <c r="A3419" s="17">
        <v>3418</v>
      </c>
      <c r="B3419" t="s">
        <v>6651</v>
      </c>
      <c r="C3419" s="18">
        <v>42121</v>
      </c>
      <c r="D3419" s="18">
        <v>42126</v>
      </c>
      <c r="E3419" t="s">
        <v>77</v>
      </c>
      <c r="F3419" t="s">
        <v>6291</v>
      </c>
      <c r="G3419" t="s">
        <v>6292</v>
      </c>
      <c r="H3419" t="s">
        <v>129</v>
      </c>
      <c r="I3419" t="s">
        <v>54</v>
      </c>
      <c r="J3419" t="s">
        <v>483</v>
      </c>
      <c r="K3419" t="s">
        <v>484</v>
      </c>
      <c r="L3419">
        <v>80013</v>
      </c>
      <c r="M3419" t="s">
        <v>71</v>
      </c>
      <c r="N3419" t="s">
        <v>3655</v>
      </c>
      <c r="O3419" t="s">
        <v>73</v>
      </c>
      <c r="P3419" t="s">
        <v>105</v>
      </c>
      <c r="Q3419" t="s">
        <v>3656</v>
      </c>
      <c r="R3419" s="19">
        <v>43.56</v>
      </c>
      <c r="S3419" s="17">
        <v>5</v>
      </c>
      <c r="T3419" s="20">
        <v>0.2</v>
      </c>
      <c r="U3419" s="19">
        <v>3.2669999999999999</v>
      </c>
      <c r="V3419" s="20">
        <f t="shared" si="265"/>
        <v>7.4999999999999997E-2</v>
      </c>
      <c r="W3419" s="17">
        <f t="shared" si="266"/>
        <v>2015</v>
      </c>
      <c r="X3419" t="str">
        <f t="shared" si="267"/>
        <v>Apr-2015</v>
      </c>
      <c r="Y3419" s="17">
        <f t="shared" si="268"/>
        <v>5</v>
      </c>
      <c r="Z3419" t="str">
        <f t="shared" si="269"/>
        <v>11-20%</v>
      </c>
      <c r="AA3419" s="17">
        <f>IF(COUNTIF($B$2:B3419,B3419)=1,1,0)</f>
        <v>1</v>
      </c>
      <c r="AB3419" s="17">
        <f>IF(COUNTIF($F$2:F3419,F3419)=1,1,0)</f>
        <v>0</v>
      </c>
    </row>
    <row r="3420" spans="1:28" x14ac:dyDescent="0.2">
      <c r="A3420" s="17">
        <v>3419</v>
      </c>
      <c r="B3420" t="s">
        <v>6651</v>
      </c>
      <c r="C3420" s="18">
        <v>42121</v>
      </c>
      <c r="D3420" s="18">
        <v>42126</v>
      </c>
      <c r="E3420" t="s">
        <v>77</v>
      </c>
      <c r="F3420" t="s">
        <v>6291</v>
      </c>
      <c r="G3420" t="s">
        <v>6292</v>
      </c>
      <c r="H3420" t="s">
        <v>129</v>
      </c>
      <c r="I3420" t="s">
        <v>54</v>
      </c>
      <c r="J3420" t="s">
        <v>483</v>
      </c>
      <c r="K3420" t="s">
        <v>484</v>
      </c>
      <c r="L3420">
        <v>80013</v>
      </c>
      <c r="M3420" t="s">
        <v>71</v>
      </c>
      <c r="N3420" t="s">
        <v>1981</v>
      </c>
      <c r="O3420" t="s">
        <v>73</v>
      </c>
      <c r="P3420" t="s">
        <v>606</v>
      </c>
      <c r="Q3420" t="s">
        <v>1982</v>
      </c>
      <c r="R3420" s="19">
        <v>5.84</v>
      </c>
      <c r="S3420" s="17">
        <v>2</v>
      </c>
      <c r="T3420" s="20">
        <v>0.2</v>
      </c>
      <c r="U3420" s="19">
        <v>0.73</v>
      </c>
      <c r="V3420" s="20">
        <f t="shared" si="265"/>
        <v>0.125</v>
      </c>
      <c r="W3420" s="17">
        <f t="shared" si="266"/>
        <v>2015</v>
      </c>
      <c r="X3420" t="str">
        <f t="shared" si="267"/>
        <v>Apr-2015</v>
      </c>
      <c r="Y3420" s="17">
        <f t="shared" si="268"/>
        <v>5</v>
      </c>
      <c r="Z3420" t="str">
        <f t="shared" si="269"/>
        <v>11-20%</v>
      </c>
      <c r="AA3420" s="17">
        <f>IF(COUNTIF($B$2:B3420,B3420)=1,1,0)</f>
        <v>0</v>
      </c>
      <c r="AB3420" s="17">
        <f>IF(COUNTIF($F$2:F3420,F3420)=1,1,0)</f>
        <v>0</v>
      </c>
    </row>
    <row r="3421" spans="1:28" x14ac:dyDescent="0.2">
      <c r="A3421" s="17">
        <v>3420</v>
      </c>
      <c r="B3421" t="s">
        <v>6652</v>
      </c>
      <c r="C3421" s="18">
        <v>42253</v>
      </c>
      <c r="D3421" s="18">
        <v>42260</v>
      </c>
      <c r="E3421" t="s">
        <v>77</v>
      </c>
      <c r="F3421" t="s">
        <v>2162</v>
      </c>
      <c r="G3421" t="s">
        <v>2163</v>
      </c>
      <c r="H3421" t="s">
        <v>129</v>
      </c>
      <c r="I3421" t="s">
        <v>54</v>
      </c>
      <c r="J3421" t="s">
        <v>293</v>
      </c>
      <c r="K3421" t="s">
        <v>294</v>
      </c>
      <c r="L3421">
        <v>10024</v>
      </c>
      <c r="M3421" t="s">
        <v>175</v>
      </c>
      <c r="N3421" t="s">
        <v>2613</v>
      </c>
      <c r="O3421" t="s">
        <v>59</v>
      </c>
      <c r="P3421" t="s">
        <v>63</v>
      </c>
      <c r="Q3421" t="s">
        <v>2614</v>
      </c>
      <c r="R3421" s="19">
        <v>271.76400000000001</v>
      </c>
      <c r="S3421" s="17">
        <v>2</v>
      </c>
      <c r="T3421" s="20">
        <v>0.1</v>
      </c>
      <c r="U3421" s="19">
        <v>60.392000000000003</v>
      </c>
      <c r="V3421" s="20">
        <f t="shared" si="265"/>
        <v>0.22222222222222224</v>
      </c>
      <c r="W3421" s="17">
        <f t="shared" si="266"/>
        <v>2015</v>
      </c>
      <c r="X3421" t="str">
        <f t="shared" si="267"/>
        <v>Sep-2015</v>
      </c>
      <c r="Y3421" s="17">
        <f t="shared" si="268"/>
        <v>7</v>
      </c>
      <c r="Z3421" t="str">
        <f t="shared" si="269"/>
        <v>1-10%</v>
      </c>
      <c r="AA3421" s="17">
        <f>IF(COUNTIF($B$2:B3421,B3421)=1,1,0)</f>
        <v>1</v>
      </c>
      <c r="AB3421" s="17">
        <f>IF(COUNTIF($F$2:F3421,F3421)=1,1,0)</f>
        <v>0</v>
      </c>
    </row>
    <row r="3422" spans="1:28" x14ac:dyDescent="0.2">
      <c r="A3422" s="17">
        <v>3421</v>
      </c>
      <c r="B3422" t="s">
        <v>6653</v>
      </c>
      <c r="C3422" s="18">
        <v>42518</v>
      </c>
      <c r="D3422" s="18">
        <v>42524</v>
      </c>
      <c r="E3422" t="s">
        <v>77</v>
      </c>
      <c r="F3422" t="s">
        <v>513</v>
      </c>
      <c r="G3422" t="s">
        <v>514</v>
      </c>
      <c r="H3422" t="s">
        <v>53</v>
      </c>
      <c r="I3422" t="s">
        <v>54</v>
      </c>
      <c r="J3422" t="s">
        <v>69</v>
      </c>
      <c r="K3422" t="s">
        <v>70</v>
      </c>
      <c r="L3422">
        <v>90004</v>
      </c>
      <c r="M3422" t="s">
        <v>71</v>
      </c>
      <c r="N3422" t="s">
        <v>735</v>
      </c>
      <c r="O3422" t="s">
        <v>73</v>
      </c>
      <c r="P3422" t="s">
        <v>105</v>
      </c>
      <c r="Q3422" t="s">
        <v>736</v>
      </c>
      <c r="R3422" s="19">
        <v>262.24</v>
      </c>
      <c r="S3422" s="17">
        <v>2</v>
      </c>
      <c r="T3422" s="20">
        <v>0</v>
      </c>
      <c r="U3422" s="19">
        <v>78.671999999999997</v>
      </c>
      <c r="V3422" s="20">
        <f t="shared" si="265"/>
        <v>0.3</v>
      </c>
      <c r="W3422" s="17">
        <f t="shared" si="266"/>
        <v>2016</v>
      </c>
      <c r="X3422" t="str">
        <f t="shared" si="267"/>
        <v>May-2016</v>
      </c>
      <c r="Y3422" s="17">
        <f t="shared" si="268"/>
        <v>6</v>
      </c>
      <c r="Z3422" t="str">
        <f t="shared" si="269"/>
        <v>0% (No Discount)</v>
      </c>
      <c r="AA3422" s="17">
        <f>IF(COUNTIF($B$2:B3422,B3422)=1,1,0)</f>
        <v>1</v>
      </c>
      <c r="AB3422" s="17">
        <f>IF(COUNTIF($F$2:F3422,F3422)=1,1,0)</f>
        <v>0</v>
      </c>
    </row>
    <row r="3423" spans="1:28" x14ac:dyDescent="0.2">
      <c r="A3423" s="17">
        <v>3422</v>
      </c>
      <c r="B3423" t="s">
        <v>6653</v>
      </c>
      <c r="C3423" s="18">
        <v>42518</v>
      </c>
      <c r="D3423" s="18">
        <v>42524</v>
      </c>
      <c r="E3423" t="s">
        <v>77</v>
      </c>
      <c r="F3423" t="s">
        <v>513</v>
      </c>
      <c r="G3423" t="s">
        <v>514</v>
      </c>
      <c r="H3423" t="s">
        <v>53</v>
      </c>
      <c r="I3423" t="s">
        <v>54</v>
      </c>
      <c r="J3423" t="s">
        <v>69</v>
      </c>
      <c r="K3423" t="s">
        <v>70</v>
      </c>
      <c r="L3423">
        <v>90004</v>
      </c>
      <c r="M3423" t="s">
        <v>71</v>
      </c>
      <c r="N3423" t="s">
        <v>5216</v>
      </c>
      <c r="O3423" t="s">
        <v>73</v>
      </c>
      <c r="P3423" t="s">
        <v>117</v>
      </c>
      <c r="Q3423" t="s">
        <v>5217</v>
      </c>
      <c r="R3423" s="19">
        <v>182.72</v>
      </c>
      <c r="S3423" s="17">
        <v>8</v>
      </c>
      <c r="T3423" s="20">
        <v>0</v>
      </c>
      <c r="U3423" s="19">
        <v>84.051199999999994</v>
      </c>
      <c r="V3423" s="20">
        <f t="shared" si="265"/>
        <v>0.45999999999999996</v>
      </c>
      <c r="W3423" s="17">
        <f t="shared" si="266"/>
        <v>2016</v>
      </c>
      <c r="X3423" t="str">
        <f t="shared" si="267"/>
        <v>May-2016</v>
      </c>
      <c r="Y3423" s="17">
        <f t="shared" si="268"/>
        <v>6</v>
      </c>
      <c r="Z3423" t="str">
        <f t="shared" si="269"/>
        <v>0% (No Discount)</v>
      </c>
      <c r="AA3423" s="17">
        <f>IF(COUNTIF($B$2:B3423,B3423)=1,1,0)</f>
        <v>0</v>
      </c>
      <c r="AB3423" s="17">
        <f>IF(COUNTIF($F$2:F3423,F3423)=1,1,0)</f>
        <v>0</v>
      </c>
    </row>
    <row r="3424" spans="1:28" x14ac:dyDescent="0.2">
      <c r="A3424" s="17">
        <v>3423</v>
      </c>
      <c r="B3424" t="s">
        <v>6653</v>
      </c>
      <c r="C3424" s="18">
        <v>42518</v>
      </c>
      <c r="D3424" s="18">
        <v>42524</v>
      </c>
      <c r="E3424" t="s">
        <v>77</v>
      </c>
      <c r="F3424" t="s">
        <v>513</v>
      </c>
      <c r="G3424" t="s">
        <v>514</v>
      </c>
      <c r="H3424" t="s">
        <v>53</v>
      </c>
      <c r="I3424" t="s">
        <v>54</v>
      </c>
      <c r="J3424" t="s">
        <v>69</v>
      </c>
      <c r="K3424" t="s">
        <v>70</v>
      </c>
      <c r="L3424">
        <v>90004</v>
      </c>
      <c r="M3424" t="s">
        <v>71</v>
      </c>
      <c r="N3424" t="s">
        <v>4853</v>
      </c>
      <c r="O3424" t="s">
        <v>98</v>
      </c>
      <c r="P3424" t="s">
        <v>188</v>
      </c>
      <c r="Q3424" t="s">
        <v>4854</v>
      </c>
      <c r="R3424" s="19">
        <v>131.6</v>
      </c>
      <c r="S3424" s="17">
        <v>7</v>
      </c>
      <c r="T3424" s="20">
        <v>0</v>
      </c>
      <c r="U3424" s="19">
        <v>7.8959999999999999</v>
      </c>
      <c r="V3424" s="20">
        <f t="shared" si="265"/>
        <v>6.0000000000000005E-2</v>
      </c>
      <c r="W3424" s="17">
        <f t="shared" si="266"/>
        <v>2016</v>
      </c>
      <c r="X3424" t="str">
        <f t="shared" si="267"/>
        <v>May-2016</v>
      </c>
      <c r="Y3424" s="17">
        <f t="shared" si="268"/>
        <v>6</v>
      </c>
      <c r="Z3424" t="str">
        <f t="shared" si="269"/>
        <v>0% (No Discount)</v>
      </c>
      <c r="AA3424" s="17">
        <f>IF(COUNTIF($B$2:B3424,B3424)=1,1,0)</f>
        <v>0</v>
      </c>
      <c r="AB3424" s="17">
        <f>IF(COUNTIF($F$2:F3424,F3424)=1,1,0)</f>
        <v>0</v>
      </c>
    </row>
    <row r="3425" spans="1:28" x14ac:dyDescent="0.2">
      <c r="A3425" s="17">
        <v>3424</v>
      </c>
      <c r="B3425" t="s">
        <v>6653</v>
      </c>
      <c r="C3425" s="18">
        <v>42518</v>
      </c>
      <c r="D3425" s="18">
        <v>42524</v>
      </c>
      <c r="E3425" t="s">
        <v>77</v>
      </c>
      <c r="F3425" t="s">
        <v>513</v>
      </c>
      <c r="G3425" t="s">
        <v>514</v>
      </c>
      <c r="H3425" t="s">
        <v>53</v>
      </c>
      <c r="I3425" t="s">
        <v>54</v>
      </c>
      <c r="J3425" t="s">
        <v>69</v>
      </c>
      <c r="K3425" t="s">
        <v>70</v>
      </c>
      <c r="L3425">
        <v>90004</v>
      </c>
      <c r="M3425" t="s">
        <v>71</v>
      </c>
      <c r="N3425" t="s">
        <v>159</v>
      </c>
      <c r="O3425" t="s">
        <v>73</v>
      </c>
      <c r="P3425" t="s">
        <v>102</v>
      </c>
      <c r="Q3425" t="s">
        <v>160</v>
      </c>
      <c r="R3425" s="19">
        <v>22.72</v>
      </c>
      <c r="S3425" s="17">
        <v>4</v>
      </c>
      <c r="T3425" s="20">
        <v>0.2</v>
      </c>
      <c r="U3425" s="19">
        <v>7.3840000000000003</v>
      </c>
      <c r="V3425" s="20">
        <f t="shared" si="265"/>
        <v>0.32500000000000001</v>
      </c>
      <c r="W3425" s="17">
        <f t="shared" si="266"/>
        <v>2016</v>
      </c>
      <c r="X3425" t="str">
        <f t="shared" si="267"/>
        <v>May-2016</v>
      </c>
      <c r="Y3425" s="17">
        <f t="shared" si="268"/>
        <v>6</v>
      </c>
      <c r="Z3425" t="str">
        <f t="shared" si="269"/>
        <v>11-20%</v>
      </c>
      <c r="AA3425" s="17">
        <f>IF(COUNTIF($B$2:B3425,B3425)=1,1,0)</f>
        <v>0</v>
      </c>
      <c r="AB3425" s="17">
        <f>IF(COUNTIF($F$2:F3425,F3425)=1,1,0)</f>
        <v>0</v>
      </c>
    </row>
    <row r="3426" spans="1:28" x14ac:dyDescent="0.2">
      <c r="A3426" s="17">
        <v>3425</v>
      </c>
      <c r="B3426" t="s">
        <v>6653</v>
      </c>
      <c r="C3426" s="18">
        <v>42518</v>
      </c>
      <c r="D3426" s="18">
        <v>42524</v>
      </c>
      <c r="E3426" t="s">
        <v>77</v>
      </c>
      <c r="F3426" t="s">
        <v>513</v>
      </c>
      <c r="G3426" t="s">
        <v>514</v>
      </c>
      <c r="H3426" t="s">
        <v>53</v>
      </c>
      <c r="I3426" t="s">
        <v>54</v>
      </c>
      <c r="J3426" t="s">
        <v>69</v>
      </c>
      <c r="K3426" t="s">
        <v>70</v>
      </c>
      <c r="L3426">
        <v>90004</v>
      </c>
      <c r="M3426" t="s">
        <v>71</v>
      </c>
      <c r="N3426" t="s">
        <v>6364</v>
      </c>
      <c r="O3426" t="s">
        <v>98</v>
      </c>
      <c r="P3426" t="s">
        <v>711</v>
      </c>
      <c r="Q3426" t="s">
        <v>6365</v>
      </c>
      <c r="R3426" s="19">
        <v>558.4</v>
      </c>
      <c r="S3426" s="17">
        <v>2</v>
      </c>
      <c r="T3426" s="20">
        <v>0.2</v>
      </c>
      <c r="U3426" s="19">
        <v>41.88</v>
      </c>
      <c r="V3426" s="20">
        <f t="shared" si="265"/>
        <v>7.5000000000000011E-2</v>
      </c>
      <c r="W3426" s="17">
        <f t="shared" si="266"/>
        <v>2016</v>
      </c>
      <c r="X3426" t="str">
        <f t="shared" si="267"/>
        <v>May-2016</v>
      </c>
      <c r="Y3426" s="17">
        <f t="shared" si="268"/>
        <v>6</v>
      </c>
      <c r="Z3426" t="str">
        <f t="shared" si="269"/>
        <v>11-20%</v>
      </c>
      <c r="AA3426" s="17">
        <f>IF(COUNTIF($B$2:B3426,B3426)=1,1,0)</f>
        <v>0</v>
      </c>
      <c r="AB3426" s="17">
        <f>IF(COUNTIF($F$2:F3426,F3426)=1,1,0)</f>
        <v>0</v>
      </c>
    </row>
    <row r="3427" spans="1:28" x14ac:dyDescent="0.2">
      <c r="A3427" s="17">
        <v>3426</v>
      </c>
      <c r="B3427" t="s">
        <v>6654</v>
      </c>
      <c r="C3427" s="18">
        <v>42271</v>
      </c>
      <c r="D3427" s="18">
        <v>42275</v>
      </c>
      <c r="E3427" t="s">
        <v>77</v>
      </c>
      <c r="F3427" t="s">
        <v>3084</v>
      </c>
      <c r="G3427" t="s">
        <v>3085</v>
      </c>
      <c r="H3427" t="s">
        <v>129</v>
      </c>
      <c r="I3427" t="s">
        <v>54</v>
      </c>
      <c r="J3427" t="s">
        <v>6655</v>
      </c>
      <c r="K3427" t="s">
        <v>516</v>
      </c>
      <c r="L3427">
        <v>52001</v>
      </c>
      <c r="M3427" t="s">
        <v>132</v>
      </c>
      <c r="N3427" t="s">
        <v>204</v>
      </c>
      <c r="O3427" t="s">
        <v>73</v>
      </c>
      <c r="P3427" t="s">
        <v>102</v>
      </c>
      <c r="Q3427" t="s">
        <v>205</v>
      </c>
      <c r="R3427" s="19">
        <v>15.24</v>
      </c>
      <c r="S3427" s="17">
        <v>4</v>
      </c>
      <c r="T3427" s="20">
        <v>0</v>
      </c>
      <c r="U3427" s="19">
        <v>6.8579999999999997</v>
      </c>
      <c r="V3427" s="20">
        <f t="shared" si="265"/>
        <v>0.44999999999999996</v>
      </c>
      <c r="W3427" s="17">
        <f t="shared" si="266"/>
        <v>2015</v>
      </c>
      <c r="X3427" t="str">
        <f t="shared" si="267"/>
        <v>Sep-2015</v>
      </c>
      <c r="Y3427" s="17">
        <f t="shared" si="268"/>
        <v>4</v>
      </c>
      <c r="Z3427" t="str">
        <f t="shared" si="269"/>
        <v>0% (No Discount)</v>
      </c>
      <c r="AA3427" s="17">
        <f>IF(COUNTIF($B$2:B3427,B3427)=1,1,0)</f>
        <v>1</v>
      </c>
      <c r="AB3427" s="17">
        <f>IF(COUNTIF($F$2:F3427,F3427)=1,1,0)</f>
        <v>0</v>
      </c>
    </row>
    <row r="3428" spans="1:28" x14ac:dyDescent="0.2">
      <c r="A3428" s="17">
        <v>3427</v>
      </c>
      <c r="B3428" t="s">
        <v>6654</v>
      </c>
      <c r="C3428" s="18">
        <v>42271</v>
      </c>
      <c r="D3428" s="18">
        <v>42275</v>
      </c>
      <c r="E3428" t="s">
        <v>77</v>
      </c>
      <c r="F3428" t="s">
        <v>3084</v>
      </c>
      <c r="G3428" t="s">
        <v>3085</v>
      </c>
      <c r="H3428" t="s">
        <v>129</v>
      </c>
      <c r="I3428" t="s">
        <v>54</v>
      </c>
      <c r="J3428" t="s">
        <v>6655</v>
      </c>
      <c r="K3428" t="s">
        <v>516</v>
      </c>
      <c r="L3428">
        <v>52001</v>
      </c>
      <c r="M3428" t="s">
        <v>132</v>
      </c>
      <c r="N3428" t="s">
        <v>4655</v>
      </c>
      <c r="O3428" t="s">
        <v>59</v>
      </c>
      <c r="P3428" t="s">
        <v>63</v>
      </c>
      <c r="Q3428" t="s">
        <v>4656</v>
      </c>
      <c r="R3428" s="19">
        <v>1408.1</v>
      </c>
      <c r="S3428" s="17">
        <v>10</v>
      </c>
      <c r="T3428" s="20">
        <v>0</v>
      </c>
      <c r="U3428" s="19">
        <v>394.26799999999997</v>
      </c>
      <c r="V3428" s="20">
        <f t="shared" si="265"/>
        <v>0.27999999999999997</v>
      </c>
      <c r="W3428" s="17">
        <f t="shared" si="266"/>
        <v>2015</v>
      </c>
      <c r="X3428" t="str">
        <f t="shared" si="267"/>
        <v>Sep-2015</v>
      </c>
      <c r="Y3428" s="17">
        <f t="shared" si="268"/>
        <v>4</v>
      </c>
      <c r="Z3428" t="str">
        <f t="shared" si="269"/>
        <v>0% (No Discount)</v>
      </c>
      <c r="AA3428" s="17">
        <f>IF(COUNTIF($B$2:B3428,B3428)=1,1,0)</f>
        <v>0</v>
      </c>
      <c r="AB3428" s="17">
        <f>IF(COUNTIF($F$2:F3428,F3428)=1,1,0)</f>
        <v>0</v>
      </c>
    </row>
    <row r="3429" spans="1:28" x14ac:dyDescent="0.2">
      <c r="A3429" s="17">
        <v>3428</v>
      </c>
      <c r="B3429" t="s">
        <v>6656</v>
      </c>
      <c r="C3429" s="18">
        <v>42919</v>
      </c>
      <c r="D3429" s="18">
        <v>42922</v>
      </c>
      <c r="E3429" t="s">
        <v>50</v>
      </c>
      <c r="F3429" t="s">
        <v>3794</v>
      </c>
      <c r="G3429" t="s">
        <v>3795</v>
      </c>
      <c r="H3429" t="s">
        <v>129</v>
      </c>
      <c r="I3429" t="s">
        <v>54</v>
      </c>
      <c r="J3429" t="s">
        <v>2503</v>
      </c>
      <c r="K3429" t="s">
        <v>525</v>
      </c>
      <c r="L3429">
        <v>43130</v>
      </c>
      <c r="M3429" t="s">
        <v>175</v>
      </c>
      <c r="N3429" t="s">
        <v>6657</v>
      </c>
      <c r="O3429" t="s">
        <v>73</v>
      </c>
      <c r="P3429" t="s">
        <v>117</v>
      </c>
      <c r="Q3429" t="s">
        <v>6658</v>
      </c>
      <c r="R3429" s="19">
        <v>32.896000000000001</v>
      </c>
      <c r="S3429" s="17">
        <v>4</v>
      </c>
      <c r="T3429" s="20">
        <v>0.2</v>
      </c>
      <c r="U3429" s="19">
        <v>11.102399999999999</v>
      </c>
      <c r="V3429" s="20">
        <f t="shared" si="265"/>
        <v>0.33749999999999997</v>
      </c>
      <c r="W3429" s="17">
        <f t="shared" si="266"/>
        <v>2017</v>
      </c>
      <c r="X3429" t="str">
        <f t="shared" si="267"/>
        <v>Jul-2017</v>
      </c>
      <c r="Y3429" s="17">
        <f t="shared" si="268"/>
        <v>3</v>
      </c>
      <c r="Z3429" t="str">
        <f t="shared" si="269"/>
        <v>11-20%</v>
      </c>
      <c r="AA3429" s="17">
        <f>IF(COUNTIF($B$2:B3429,B3429)=1,1,0)</f>
        <v>1</v>
      </c>
      <c r="AB3429" s="17">
        <f>IF(COUNTIF($F$2:F3429,F3429)=1,1,0)</f>
        <v>0</v>
      </c>
    </row>
    <row r="3430" spans="1:28" x14ac:dyDescent="0.2">
      <c r="A3430" s="17">
        <v>3429</v>
      </c>
      <c r="B3430" t="s">
        <v>6656</v>
      </c>
      <c r="C3430" s="18">
        <v>42919</v>
      </c>
      <c r="D3430" s="18">
        <v>42922</v>
      </c>
      <c r="E3430" t="s">
        <v>50</v>
      </c>
      <c r="F3430" t="s">
        <v>3794</v>
      </c>
      <c r="G3430" t="s">
        <v>3795</v>
      </c>
      <c r="H3430" t="s">
        <v>129</v>
      </c>
      <c r="I3430" t="s">
        <v>54</v>
      </c>
      <c r="J3430" t="s">
        <v>2503</v>
      </c>
      <c r="K3430" t="s">
        <v>525</v>
      </c>
      <c r="L3430">
        <v>43130</v>
      </c>
      <c r="M3430" t="s">
        <v>175</v>
      </c>
      <c r="N3430" t="s">
        <v>1468</v>
      </c>
      <c r="O3430" t="s">
        <v>59</v>
      </c>
      <c r="P3430" t="s">
        <v>83</v>
      </c>
      <c r="Q3430" t="s">
        <v>1469</v>
      </c>
      <c r="R3430" s="19">
        <v>215.148</v>
      </c>
      <c r="S3430" s="17">
        <v>2</v>
      </c>
      <c r="T3430" s="20">
        <v>0.4</v>
      </c>
      <c r="U3430" s="19">
        <v>-103.98820000000001</v>
      </c>
      <c r="V3430" s="20">
        <f t="shared" si="265"/>
        <v>-0.48333333333333339</v>
      </c>
      <c r="W3430" s="17">
        <f t="shared" si="266"/>
        <v>2017</v>
      </c>
      <c r="X3430" t="str">
        <f t="shared" si="267"/>
        <v>Jul-2017</v>
      </c>
      <c r="Y3430" s="17">
        <f t="shared" si="268"/>
        <v>3</v>
      </c>
      <c r="Z3430" t="str">
        <f t="shared" si="269"/>
        <v>31-40%</v>
      </c>
      <c r="AA3430" s="17">
        <f>IF(COUNTIF($B$2:B3430,B3430)=1,1,0)</f>
        <v>0</v>
      </c>
      <c r="AB3430" s="17">
        <f>IF(COUNTIF($F$2:F3430,F3430)=1,1,0)</f>
        <v>0</v>
      </c>
    </row>
    <row r="3431" spans="1:28" x14ac:dyDescent="0.2">
      <c r="A3431" s="17">
        <v>3430</v>
      </c>
      <c r="B3431" t="s">
        <v>6656</v>
      </c>
      <c r="C3431" s="18">
        <v>42919</v>
      </c>
      <c r="D3431" s="18">
        <v>42922</v>
      </c>
      <c r="E3431" t="s">
        <v>50</v>
      </c>
      <c r="F3431" t="s">
        <v>3794</v>
      </c>
      <c r="G3431" t="s">
        <v>3795</v>
      </c>
      <c r="H3431" t="s">
        <v>129</v>
      </c>
      <c r="I3431" t="s">
        <v>54</v>
      </c>
      <c r="J3431" t="s">
        <v>2503</v>
      </c>
      <c r="K3431" t="s">
        <v>525</v>
      </c>
      <c r="L3431">
        <v>43130</v>
      </c>
      <c r="M3431" t="s">
        <v>175</v>
      </c>
      <c r="N3431" t="s">
        <v>5866</v>
      </c>
      <c r="O3431" t="s">
        <v>73</v>
      </c>
      <c r="P3431" t="s">
        <v>117</v>
      </c>
      <c r="Q3431" t="s">
        <v>5867</v>
      </c>
      <c r="R3431" s="19">
        <v>30.96</v>
      </c>
      <c r="S3431" s="17">
        <v>6</v>
      </c>
      <c r="T3431" s="20">
        <v>0.2</v>
      </c>
      <c r="U3431" s="19">
        <v>11.223000000000001</v>
      </c>
      <c r="V3431" s="20">
        <f t="shared" si="265"/>
        <v>0.36249999999999999</v>
      </c>
      <c r="W3431" s="17">
        <f t="shared" si="266"/>
        <v>2017</v>
      </c>
      <c r="X3431" t="str">
        <f t="shared" si="267"/>
        <v>Jul-2017</v>
      </c>
      <c r="Y3431" s="17">
        <f t="shared" si="268"/>
        <v>3</v>
      </c>
      <c r="Z3431" t="str">
        <f t="shared" si="269"/>
        <v>11-20%</v>
      </c>
      <c r="AA3431" s="17">
        <f>IF(COUNTIF($B$2:B3431,B3431)=1,1,0)</f>
        <v>0</v>
      </c>
      <c r="AB3431" s="17">
        <f>IF(COUNTIF($F$2:F3431,F3431)=1,1,0)</f>
        <v>0</v>
      </c>
    </row>
    <row r="3432" spans="1:28" x14ac:dyDescent="0.2">
      <c r="A3432" s="17">
        <v>3431</v>
      </c>
      <c r="B3432" t="s">
        <v>6659</v>
      </c>
      <c r="C3432" s="18">
        <v>43077</v>
      </c>
      <c r="D3432" s="18">
        <v>43078</v>
      </c>
      <c r="E3432" t="s">
        <v>215</v>
      </c>
      <c r="F3432" t="s">
        <v>1448</v>
      </c>
      <c r="G3432" t="s">
        <v>1449</v>
      </c>
      <c r="H3432" t="s">
        <v>53</v>
      </c>
      <c r="I3432" t="s">
        <v>54</v>
      </c>
      <c r="J3432" t="s">
        <v>1057</v>
      </c>
      <c r="K3432" t="s">
        <v>70</v>
      </c>
      <c r="L3432">
        <v>90301</v>
      </c>
      <c r="M3432" t="s">
        <v>71</v>
      </c>
      <c r="N3432" t="s">
        <v>1364</v>
      </c>
      <c r="O3432" t="s">
        <v>73</v>
      </c>
      <c r="P3432" t="s">
        <v>86</v>
      </c>
      <c r="Q3432" t="s">
        <v>1365</v>
      </c>
      <c r="R3432" s="19">
        <v>29.79</v>
      </c>
      <c r="S3432" s="17">
        <v>3</v>
      </c>
      <c r="T3432" s="20">
        <v>0</v>
      </c>
      <c r="U3432" s="19">
        <v>8.6390999999999991</v>
      </c>
      <c r="V3432" s="20">
        <f t="shared" si="265"/>
        <v>0.28999999999999998</v>
      </c>
      <c r="W3432" s="17">
        <f t="shared" si="266"/>
        <v>2017</v>
      </c>
      <c r="X3432" t="str">
        <f t="shared" si="267"/>
        <v>Dec-2017</v>
      </c>
      <c r="Y3432" s="17">
        <f t="shared" si="268"/>
        <v>1</v>
      </c>
      <c r="Z3432" t="str">
        <f t="shared" si="269"/>
        <v>0% (No Discount)</v>
      </c>
      <c r="AA3432" s="17">
        <f>IF(COUNTIF($B$2:B3432,B3432)=1,1,0)</f>
        <v>1</v>
      </c>
      <c r="AB3432" s="17">
        <f>IF(COUNTIF($F$2:F3432,F3432)=1,1,0)</f>
        <v>0</v>
      </c>
    </row>
    <row r="3433" spans="1:28" x14ac:dyDescent="0.2">
      <c r="A3433" s="17">
        <v>3432</v>
      </c>
      <c r="B3433" t="s">
        <v>6659</v>
      </c>
      <c r="C3433" s="18">
        <v>43077</v>
      </c>
      <c r="D3433" s="18">
        <v>43078</v>
      </c>
      <c r="E3433" t="s">
        <v>215</v>
      </c>
      <c r="F3433" t="s">
        <v>1448</v>
      </c>
      <c r="G3433" t="s">
        <v>1449</v>
      </c>
      <c r="H3433" t="s">
        <v>53</v>
      </c>
      <c r="I3433" t="s">
        <v>54</v>
      </c>
      <c r="J3433" t="s">
        <v>1057</v>
      </c>
      <c r="K3433" t="s">
        <v>70</v>
      </c>
      <c r="L3433">
        <v>90301</v>
      </c>
      <c r="M3433" t="s">
        <v>71</v>
      </c>
      <c r="N3433" t="s">
        <v>6660</v>
      </c>
      <c r="O3433" t="s">
        <v>59</v>
      </c>
      <c r="P3433" t="s">
        <v>92</v>
      </c>
      <c r="Q3433" t="s">
        <v>6661</v>
      </c>
      <c r="R3433" s="19">
        <v>128.9</v>
      </c>
      <c r="S3433" s="17">
        <v>2</v>
      </c>
      <c r="T3433" s="20">
        <v>0</v>
      </c>
      <c r="U3433" s="19">
        <v>15.468</v>
      </c>
      <c r="V3433" s="20">
        <f t="shared" si="265"/>
        <v>0.12</v>
      </c>
      <c r="W3433" s="17">
        <f t="shared" si="266"/>
        <v>2017</v>
      </c>
      <c r="X3433" t="str">
        <f t="shared" si="267"/>
        <v>Dec-2017</v>
      </c>
      <c r="Y3433" s="17">
        <f t="shared" si="268"/>
        <v>1</v>
      </c>
      <c r="Z3433" t="str">
        <f t="shared" si="269"/>
        <v>0% (No Discount)</v>
      </c>
      <c r="AA3433" s="17">
        <f>IF(COUNTIF($B$2:B3433,B3433)=1,1,0)</f>
        <v>0</v>
      </c>
      <c r="AB3433" s="17">
        <f>IF(COUNTIF($F$2:F3433,F3433)=1,1,0)</f>
        <v>0</v>
      </c>
    </row>
    <row r="3434" spans="1:28" x14ac:dyDescent="0.2">
      <c r="A3434" s="17">
        <v>3433</v>
      </c>
      <c r="B3434" t="s">
        <v>6659</v>
      </c>
      <c r="C3434" s="18">
        <v>43077</v>
      </c>
      <c r="D3434" s="18">
        <v>43078</v>
      </c>
      <c r="E3434" t="s">
        <v>215</v>
      </c>
      <c r="F3434" t="s">
        <v>1448</v>
      </c>
      <c r="G3434" t="s">
        <v>1449</v>
      </c>
      <c r="H3434" t="s">
        <v>53</v>
      </c>
      <c r="I3434" t="s">
        <v>54</v>
      </c>
      <c r="J3434" t="s">
        <v>1057</v>
      </c>
      <c r="K3434" t="s">
        <v>70</v>
      </c>
      <c r="L3434">
        <v>90301</v>
      </c>
      <c r="M3434" t="s">
        <v>71</v>
      </c>
      <c r="N3434" t="s">
        <v>2583</v>
      </c>
      <c r="O3434" t="s">
        <v>73</v>
      </c>
      <c r="P3434" t="s">
        <v>117</v>
      </c>
      <c r="Q3434" t="s">
        <v>2584</v>
      </c>
      <c r="R3434" s="19">
        <v>60.12</v>
      </c>
      <c r="S3434" s="17">
        <v>9</v>
      </c>
      <c r="T3434" s="20">
        <v>0</v>
      </c>
      <c r="U3434" s="19">
        <v>28.857600000000001</v>
      </c>
      <c r="V3434" s="20">
        <f t="shared" si="265"/>
        <v>0.48000000000000004</v>
      </c>
      <c r="W3434" s="17">
        <f t="shared" si="266"/>
        <v>2017</v>
      </c>
      <c r="X3434" t="str">
        <f t="shared" si="267"/>
        <v>Dec-2017</v>
      </c>
      <c r="Y3434" s="17">
        <f t="shared" si="268"/>
        <v>1</v>
      </c>
      <c r="Z3434" t="str">
        <f t="shared" si="269"/>
        <v>0% (No Discount)</v>
      </c>
      <c r="AA3434" s="17">
        <f>IF(COUNTIF($B$2:B3434,B3434)=1,1,0)</f>
        <v>0</v>
      </c>
      <c r="AB3434" s="17">
        <f>IF(COUNTIF($F$2:F3434,F3434)=1,1,0)</f>
        <v>0</v>
      </c>
    </row>
    <row r="3435" spans="1:28" x14ac:dyDescent="0.2">
      <c r="A3435" s="17">
        <v>3434</v>
      </c>
      <c r="B3435" t="s">
        <v>6662</v>
      </c>
      <c r="C3435" s="18">
        <v>43074</v>
      </c>
      <c r="D3435" s="18">
        <v>43078</v>
      </c>
      <c r="E3435" t="s">
        <v>77</v>
      </c>
      <c r="F3435" t="s">
        <v>2275</v>
      </c>
      <c r="G3435" t="s">
        <v>2276</v>
      </c>
      <c r="H3435" t="s">
        <v>53</v>
      </c>
      <c r="I3435" t="s">
        <v>54</v>
      </c>
      <c r="J3435" t="s">
        <v>4158</v>
      </c>
      <c r="K3435" t="s">
        <v>123</v>
      </c>
      <c r="L3435">
        <v>98006</v>
      </c>
      <c r="M3435" t="s">
        <v>71</v>
      </c>
      <c r="N3435" t="s">
        <v>5522</v>
      </c>
      <c r="O3435" t="s">
        <v>73</v>
      </c>
      <c r="P3435" t="s">
        <v>102</v>
      </c>
      <c r="Q3435" t="s">
        <v>5523</v>
      </c>
      <c r="R3435" s="19">
        <v>24.815999999999999</v>
      </c>
      <c r="S3435" s="17">
        <v>3</v>
      </c>
      <c r="T3435" s="20">
        <v>0.2</v>
      </c>
      <c r="U3435" s="19">
        <v>8.3754000000000008</v>
      </c>
      <c r="V3435" s="20">
        <f t="shared" si="265"/>
        <v>0.33750000000000002</v>
      </c>
      <c r="W3435" s="17">
        <f t="shared" si="266"/>
        <v>2017</v>
      </c>
      <c r="X3435" t="str">
        <f t="shared" si="267"/>
        <v>Dec-2017</v>
      </c>
      <c r="Y3435" s="17">
        <f t="shared" si="268"/>
        <v>4</v>
      </c>
      <c r="Z3435" t="str">
        <f t="shared" si="269"/>
        <v>11-20%</v>
      </c>
      <c r="AA3435" s="17">
        <f>IF(COUNTIF($B$2:B3435,B3435)=1,1,0)</f>
        <v>1</v>
      </c>
      <c r="AB3435" s="17">
        <f>IF(COUNTIF($F$2:F3435,F3435)=1,1,0)</f>
        <v>0</v>
      </c>
    </row>
    <row r="3436" spans="1:28" x14ac:dyDescent="0.2">
      <c r="A3436" s="17">
        <v>3435</v>
      </c>
      <c r="B3436" t="s">
        <v>6662</v>
      </c>
      <c r="C3436" s="18">
        <v>43074</v>
      </c>
      <c r="D3436" s="18">
        <v>43078</v>
      </c>
      <c r="E3436" t="s">
        <v>77</v>
      </c>
      <c r="F3436" t="s">
        <v>2275</v>
      </c>
      <c r="G3436" t="s">
        <v>2276</v>
      </c>
      <c r="H3436" t="s">
        <v>53</v>
      </c>
      <c r="I3436" t="s">
        <v>54</v>
      </c>
      <c r="J3436" t="s">
        <v>4158</v>
      </c>
      <c r="K3436" t="s">
        <v>123</v>
      </c>
      <c r="L3436">
        <v>98006</v>
      </c>
      <c r="M3436" t="s">
        <v>71</v>
      </c>
      <c r="N3436" t="s">
        <v>2947</v>
      </c>
      <c r="O3436" t="s">
        <v>73</v>
      </c>
      <c r="P3436" t="s">
        <v>102</v>
      </c>
      <c r="Q3436" t="s">
        <v>2948</v>
      </c>
      <c r="R3436" s="19">
        <v>14.976000000000001</v>
      </c>
      <c r="S3436" s="17">
        <v>6</v>
      </c>
      <c r="T3436" s="20">
        <v>0.2</v>
      </c>
      <c r="U3436" s="19">
        <v>5.4287999999999998</v>
      </c>
      <c r="V3436" s="20">
        <f t="shared" si="265"/>
        <v>0.36249999999999999</v>
      </c>
      <c r="W3436" s="17">
        <f t="shared" si="266"/>
        <v>2017</v>
      </c>
      <c r="X3436" t="str">
        <f t="shared" si="267"/>
        <v>Dec-2017</v>
      </c>
      <c r="Y3436" s="17">
        <f t="shared" si="268"/>
        <v>4</v>
      </c>
      <c r="Z3436" t="str">
        <f t="shared" si="269"/>
        <v>11-20%</v>
      </c>
      <c r="AA3436" s="17">
        <f>IF(COUNTIF($B$2:B3436,B3436)=1,1,0)</f>
        <v>0</v>
      </c>
      <c r="AB3436" s="17">
        <f>IF(COUNTIF($F$2:F3436,F3436)=1,1,0)</f>
        <v>0</v>
      </c>
    </row>
    <row r="3437" spans="1:28" x14ac:dyDescent="0.2">
      <c r="A3437" s="17">
        <v>3436</v>
      </c>
      <c r="B3437" t="s">
        <v>6663</v>
      </c>
      <c r="C3437" s="18">
        <v>42274</v>
      </c>
      <c r="D3437" s="18">
        <v>42276</v>
      </c>
      <c r="E3437" t="s">
        <v>215</v>
      </c>
      <c r="F3437" t="s">
        <v>3272</v>
      </c>
      <c r="G3437" t="s">
        <v>3273</v>
      </c>
      <c r="H3437" t="s">
        <v>53</v>
      </c>
      <c r="I3437" t="s">
        <v>54</v>
      </c>
      <c r="J3437" t="s">
        <v>330</v>
      </c>
      <c r="K3437" t="s">
        <v>238</v>
      </c>
      <c r="L3437">
        <v>60610</v>
      </c>
      <c r="M3437" t="s">
        <v>132</v>
      </c>
      <c r="N3437" t="s">
        <v>1754</v>
      </c>
      <c r="O3437" t="s">
        <v>73</v>
      </c>
      <c r="P3437" t="s">
        <v>102</v>
      </c>
      <c r="Q3437" t="s">
        <v>1755</v>
      </c>
      <c r="R3437" s="19">
        <v>15.08</v>
      </c>
      <c r="S3437" s="17">
        <v>2</v>
      </c>
      <c r="T3437" s="20">
        <v>0.8</v>
      </c>
      <c r="U3437" s="19">
        <v>-22.62</v>
      </c>
      <c r="V3437" s="20">
        <f t="shared" si="265"/>
        <v>-1.5</v>
      </c>
      <c r="W3437" s="17">
        <f t="shared" si="266"/>
        <v>2015</v>
      </c>
      <c r="X3437" t="str">
        <f t="shared" si="267"/>
        <v>Sep-2015</v>
      </c>
      <c r="Y3437" s="17">
        <f t="shared" si="268"/>
        <v>2</v>
      </c>
      <c r="Z3437" t="str">
        <f t="shared" si="269"/>
        <v>Over 50%</v>
      </c>
      <c r="AA3437" s="17">
        <f>IF(COUNTIF($B$2:B3437,B3437)=1,1,0)</f>
        <v>1</v>
      </c>
      <c r="AB3437" s="17">
        <f>IF(COUNTIF($F$2:F3437,F3437)=1,1,0)</f>
        <v>0</v>
      </c>
    </row>
    <row r="3438" spans="1:28" x14ac:dyDescent="0.2">
      <c r="A3438" s="17">
        <v>3437</v>
      </c>
      <c r="B3438" t="s">
        <v>6663</v>
      </c>
      <c r="C3438" s="18">
        <v>42274</v>
      </c>
      <c r="D3438" s="18">
        <v>42276</v>
      </c>
      <c r="E3438" t="s">
        <v>215</v>
      </c>
      <c r="F3438" t="s">
        <v>3272</v>
      </c>
      <c r="G3438" t="s">
        <v>3273</v>
      </c>
      <c r="H3438" t="s">
        <v>53</v>
      </c>
      <c r="I3438" t="s">
        <v>54</v>
      </c>
      <c r="J3438" t="s">
        <v>330</v>
      </c>
      <c r="K3438" t="s">
        <v>238</v>
      </c>
      <c r="L3438">
        <v>60610</v>
      </c>
      <c r="M3438" t="s">
        <v>132</v>
      </c>
      <c r="N3438" t="s">
        <v>2075</v>
      </c>
      <c r="O3438" t="s">
        <v>59</v>
      </c>
      <c r="P3438" t="s">
        <v>92</v>
      </c>
      <c r="Q3438" t="s">
        <v>2076</v>
      </c>
      <c r="R3438" s="19">
        <v>24.288</v>
      </c>
      <c r="S3438" s="17">
        <v>3</v>
      </c>
      <c r="T3438" s="20">
        <v>0.6</v>
      </c>
      <c r="U3438" s="19">
        <v>-12.751200000000001</v>
      </c>
      <c r="V3438" s="20">
        <f t="shared" si="265"/>
        <v>-0.52500000000000002</v>
      </c>
      <c r="W3438" s="17">
        <f t="shared" si="266"/>
        <v>2015</v>
      </c>
      <c r="X3438" t="str">
        <f t="shared" si="267"/>
        <v>Sep-2015</v>
      </c>
      <c r="Y3438" s="17">
        <f t="shared" si="268"/>
        <v>2</v>
      </c>
      <c r="Z3438" t="str">
        <f t="shared" si="269"/>
        <v>Over 50%</v>
      </c>
      <c r="AA3438" s="17">
        <f>IF(COUNTIF($B$2:B3438,B3438)=1,1,0)</f>
        <v>0</v>
      </c>
      <c r="AB3438" s="17">
        <f>IF(COUNTIF($F$2:F3438,F3438)=1,1,0)</f>
        <v>0</v>
      </c>
    </row>
    <row r="3439" spans="1:28" x14ac:dyDescent="0.2">
      <c r="A3439" s="17">
        <v>3438</v>
      </c>
      <c r="B3439" t="s">
        <v>6664</v>
      </c>
      <c r="C3439" s="18">
        <v>43038</v>
      </c>
      <c r="D3439" s="18">
        <v>43038</v>
      </c>
      <c r="E3439" t="s">
        <v>1320</v>
      </c>
      <c r="F3439" t="s">
        <v>3030</v>
      </c>
      <c r="G3439" t="s">
        <v>3031</v>
      </c>
      <c r="H3439" t="s">
        <v>53</v>
      </c>
      <c r="I3439" t="s">
        <v>54</v>
      </c>
      <c r="J3439" t="s">
        <v>844</v>
      </c>
      <c r="K3439" t="s">
        <v>131</v>
      </c>
      <c r="L3439">
        <v>75217</v>
      </c>
      <c r="M3439" t="s">
        <v>132</v>
      </c>
      <c r="N3439" t="s">
        <v>2075</v>
      </c>
      <c r="O3439" t="s">
        <v>59</v>
      </c>
      <c r="P3439" t="s">
        <v>92</v>
      </c>
      <c r="Q3439" t="s">
        <v>2076</v>
      </c>
      <c r="R3439" s="19">
        <v>16.192</v>
      </c>
      <c r="S3439" s="17">
        <v>2</v>
      </c>
      <c r="T3439" s="20">
        <v>0.6</v>
      </c>
      <c r="U3439" s="19">
        <v>-8.5007999999999999</v>
      </c>
      <c r="V3439" s="20">
        <f t="shared" si="265"/>
        <v>-0.52500000000000002</v>
      </c>
      <c r="W3439" s="17">
        <f t="shared" si="266"/>
        <v>2017</v>
      </c>
      <c r="X3439" t="str">
        <f t="shared" si="267"/>
        <v>Oct-2017</v>
      </c>
      <c r="Y3439" s="17">
        <f t="shared" si="268"/>
        <v>0</v>
      </c>
      <c r="Z3439" t="str">
        <f t="shared" si="269"/>
        <v>Over 50%</v>
      </c>
      <c r="AA3439" s="17">
        <f>IF(COUNTIF($B$2:B3439,B3439)=1,1,0)</f>
        <v>1</v>
      </c>
      <c r="AB3439" s="17">
        <f>IF(COUNTIF($F$2:F3439,F3439)=1,1,0)</f>
        <v>0</v>
      </c>
    </row>
    <row r="3440" spans="1:28" x14ac:dyDescent="0.2">
      <c r="A3440" s="17">
        <v>3439</v>
      </c>
      <c r="B3440" t="s">
        <v>6664</v>
      </c>
      <c r="C3440" s="18">
        <v>43038</v>
      </c>
      <c r="D3440" s="18">
        <v>43038</v>
      </c>
      <c r="E3440" t="s">
        <v>1320</v>
      </c>
      <c r="F3440" t="s">
        <v>3030</v>
      </c>
      <c r="G3440" t="s">
        <v>3031</v>
      </c>
      <c r="H3440" t="s">
        <v>53</v>
      </c>
      <c r="I3440" t="s">
        <v>54</v>
      </c>
      <c r="J3440" t="s">
        <v>844</v>
      </c>
      <c r="K3440" t="s">
        <v>131</v>
      </c>
      <c r="L3440">
        <v>75217</v>
      </c>
      <c r="M3440" t="s">
        <v>132</v>
      </c>
      <c r="N3440" t="s">
        <v>1468</v>
      </c>
      <c r="O3440" t="s">
        <v>59</v>
      </c>
      <c r="P3440" t="s">
        <v>83</v>
      </c>
      <c r="Q3440" t="s">
        <v>1469</v>
      </c>
      <c r="R3440" s="19">
        <v>251.006</v>
      </c>
      <c r="S3440" s="17">
        <v>2</v>
      </c>
      <c r="T3440" s="20">
        <v>0.3</v>
      </c>
      <c r="U3440" s="19">
        <v>-68.130200000000002</v>
      </c>
      <c r="V3440" s="20">
        <f t="shared" si="265"/>
        <v>-0.27142857142857146</v>
      </c>
      <c r="W3440" s="17">
        <f t="shared" si="266"/>
        <v>2017</v>
      </c>
      <c r="X3440" t="str">
        <f t="shared" si="267"/>
        <v>Oct-2017</v>
      </c>
      <c r="Y3440" s="17">
        <f t="shared" si="268"/>
        <v>0</v>
      </c>
      <c r="Z3440" t="str">
        <f t="shared" si="269"/>
        <v>21-30%</v>
      </c>
      <c r="AA3440" s="17">
        <f>IF(COUNTIF($B$2:B3440,B3440)=1,1,0)</f>
        <v>0</v>
      </c>
      <c r="AB3440" s="17">
        <f>IF(COUNTIF($F$2:F3440,F3440)=1,1,0)</f>
        <v>0</v>
      </c>
    </row>
    <row r="3441" spans="1:28" x14ac:dyDescent="0.2">
      <c r="A3441" s="17">
        <v>3440</v>
      </c>
      <c r="B3441" t="s">
        <v>6664</v>
      </c>
      <c r="C3441" s="18">
        <v>43038</v>
      </c>
      <c r="D3441" s="18">
        <v>43038</v>
      </c>
      <c r="E3441" t="s">
        <v>1320</v>
      </c>
      <c r="F3441" t="s">
        <v>3030</v>
      </c>
      <c r="G3441" t="s">
        <v>3031</v>
      </c>
      <c r="H3441" t="s">
        <v>53</v>
      </c>
      <c r="I3441" t="s">
        <v>54</v>
      </c>
      <c r="J3441" t="s">
        <v>844</v>
      </c>
      <c r="K3441" t="s">
        <v>131</v>
      </c>
      <c r="L3441">
        <v>75217</v>
      </c>
      <c r="M3441" t="s">
        <v>132</v>
      </c>
      <c r="N3441" t="s">
        <v>4014</v>
      </c>
      <c r="O3441" t="s">
        <v>73</v>
      </c>
      <c r="P3441" t="s">
        <v>86</v>
      </c>
      <c r="Q3441" t="s">
        <v>4015</v>
      </c>
      <c r="R3441" s="19">
        <v>54.192</v>
      </c>
      <c r="S3441" s="17">
        <v>6</v>
      </c>
      <c r="T3441" s="20">
        <v>0.2</v>
      </c>
      <c r="U3441" s="19">
        <v>4.0644</v>
      </c>
      <c r="V3441" s="20">
        <f t="shared" si="265"/>
        <v>7.4999999999999997E-2</v>
      </c>
      <c r="W3441" s="17">
        <f t="shared" si="266"/>
        <v>2017</v>
      </c>
      <c r="X3441" t="str">
        <f t="shared" si="267"/>
        <v>Oct-2017</v>
      </c>
      <c r="Y3441" s="17">
        <f t="shared" si="268"/>
        <v>0</v>
      </c>
      <c r="Z3441" t="str">
        <f t="shared" si="269"/>
        <v>11-20%</v>
      </c>
      <c r="AA3441" s="17">
        <f>IF(COUNTIF($B$2:B3441,B3441)=1,1,0)</f>
        <v>0</v>
      </c>
      <c r="AB3441" s="17">
        <f>IF(COUNTIF($F$2:F3441,F3441)=1,1,0)</f>
        <v>0</v>
      </c>
    </row>
    <row r="3442" spans="1:28" x14ac:dyDescent="0.2">
      <c r="A3442" s="17">
        <v>3441</v>
      </c>
      <c r="B3442" t="s">
        <v>6665</v>
      </c>
      <c r="C3442" s="18">
        <v>42337</v>
      </c>
      <c r="D3442" s="18">
        <v>42338</v>
      </c>
      <c r="E3442" t="s">
        <v>1320</v>
      </c>
      <c r="F3442" t="s">
        <v>2395</v>
      </c>
      <c r="G3442" t="s">
        <v>2396</v>
      </c>
      <c r="H3442" t="s">
        <v>129</v>
      </c>
      <c r="I3442" t="s">
        <v>54</v>
      </c>
      <c r="J3442" t="s">
        <v>154</v>
      </c>
      <c r="K3442" t="s">
        <v>70</v>
      </c>
      <c r="L3442">
        <v>94122</v>
      </c>
      <c r="M3442" t="s">
        <v>71</v>
      </c>
      <c r="N3442" t="s">
        <v>321</v>
      </c>
      <c r="O3442" t="s">
        <v>73</v>
      </c>
      <c r="P3442" t="s">
        <v>102</v>
      </c>
      <c r="Q3442" t="s">
        <v>322</v>
      </c>
      <c r="R3442" s="19">
        <v>4.3040000000000003</v>
      </c>
      <c r="S3442" s="17">
        <v>1</v>
      </c>
      <c r="T3442" s="20">
        <v>0.2</v>
      </c>
      <c r="U3442" s="19">
        <v>1.5602</v>
      </c>
      <c r="V3442" s="20">
        <f t="shared" si="265"/>
        <v>0.36249999999999999</v>
      </c>
      <c r="W3442" s="17">
        <f t="shared" si="266"/>
        <v>2015</v>
      </c>
      <c r="X3442" t="str">
        <f t="shared" si="267"/>
        <v>Nov-2015</v>
      </c>
      <c r="Y3442" s="17">
        <f t="shared" si="268"/>
        <v>1</v>
      </c>
      <c r="Z3442" t="str">
        <f t="shared" si="269"/>
        <v>11-20%</v>
      </c>
      <c r="AA3442" s="17">
        <f>IF(COUNTIF($B$2:B3442,B3442)=1,1,0)</f>
        <v>1</v>
      </c>
      <c r="AB3442" s="17">
        <f>IF(COUNTIF($F$2:F3442,F3442)=1,1,0)</f>
        <v>0</v>
      </c>
    </row>
    <row r="3443" spans="1:28" x14ac:dyDescent="0.2">
      <c r="A3443" s="17">
        <v>3442</v>
      </c>
      <c r="B3443" t="s">
        <v>6666</v>
      </c>
      <c r="C3443" s="18">
        <v>41709</v>
      </c>
      <c r="D3443" s="18">
        <v>41712</v>
      </c>
      <c r="E3443" t="s">
        <v>50</v>
      </c>
      <c r="F3443" t="s">
        <v>4991</v>
      </c>
      <c r="G3443" t="s">
        <v>4992</v>
      </c>
      <c r="H3443" t="s">
        <v>53</v>
      </c>
      <c r="I3443" t="s">
        <v>54</v>
      </c>
      <c r="J3443" t="s">
        <v>293</v>
      </c>
      <c r="K3443" t="s">
        <v>294</v>
      </c>
      <c r="L3443">
        <v>10024</v>
      </c>
      <c r="M3443" t="s">
        <v>175</v>
      </c>
      <c r="N3443" t="s">
        <v>2229</v>
      </c>
      <c r="O3443" t="s">
        <v>73</v>
      </c>
      <c r="P3443" t="s">
        <v>117</v>
      </c>
      <c r="Q3443" t="s">
        <v>2230</v>
      </c>
      <c r="R3443" s="19">
        <v>108.92</v>
      </c>
      <c r="S3443" s="17">
        <v>14</v>
      </c>
      <c r="T3443" s="20">
        <v>0</v>
      </c>
      <c r="U3443" s="19">
        <v>49.014000000000003</v>
      </c>
      <c r="V3443" s="20">
        <f t="shared" si="265"/>
        <v>0.45</v>
      </c>
      <c r="W3443" s="17">
        <f t="shared" si="266"/>
        <v>2014</v>
      </c>
      <c r="X3443" t="str">
        <f t="shared" si="267"/>
        <v>Mar-2014</v>
      </c>
      <c r="Y3443" s="17">
        <f t="shared" si="268"/>
        <v>3</v>
      </c>
      <c r="Z3443" t="str">
        <f t="shared" si="269"/>
        <v>0% (No Discount)</v>
      </c>
      <c r="AA3443" s="17">
        <f>IF(COUNTIF($B$2:B3443,B3443)=1,1,0)</f>
        <v>1</v>
      </c>
      <c r="AB3443" s="17">
        <f>IF(COUNTIF($F$2:F3443,F3443)=1,1,0)</f>
        <v>0</v>
      </c>
    </row>
    <row r="3444" spans="1:28" x14ac:dyDescent="0.2">
      <c r="A3444" s="17">
        <v>3443</v>
      </c>
      <c r="B3444" t="s">
        <v>6667</v>
      </c>
      <c r="C3444" s="18">
        <v>43058</v>
      </c>
      <c r="D3444" s="18">
        <v>43062</v>
      </c>
      <c r="E3444" t="s">
        <v>77</v>
      </c>
      <c r="F3444" t="s">
        <v>2141</v>
      </c>
      <c r="G3444" t="s">
        <v>2142</v>
      </c>
      <c r="H3444" t="s">
        <v>68</v>
      </c>
      <c r="I3444" t="s">
        <v>54</v>
      </c>
      <c r="J3444" t="s">
        <v>293</v>
      </c>
      <c r="K3444" t="s">
        <v>294</v>
      </c>
      <c r="L3444">
        <v>10011</v>
      </c>
      <c r="M3444" t="s">
        <v>175</v>
      </c>
      <c r="N3444" t="s">
        <v>1622</v>
      </c>
      <c r="O3444" t="s">
        <v>73</v>
      </c>
      <c r="P3444" t="s">
        <v>200</v>
      </c>
      <c r="Q3444" t="s">
        <v>698</v>
      </c>
      <c r="R3444" s="19">
        <v>16.739999999999998</v>
      </c>
      <c r="S3444" s="17">
        <v>3</v>
      </c>
      <c r="T3444" s="20">
        <v>0</v>
      </c>
      <c r="U3444" s="19">
        <v>8.3699999999999992</v>
      </c>
      <c r="V3444" s="20">
        <f t="shared" si="265"/>
        <v>0.5</v>
      </c>
      <c r="W3444" s="17">
        <f t="shared" si="266"/>
        <v>2017</v>
      </c>
      <c r="X3444" t="str">
        <f t="shared" si="267"/>
        <v>Nov-2017</v>
      </c>
      <c r="Y3444" s="17">
        <f t="shared" si="268"/>
        <v>4</v>
      </c>
      <c r="Z3444" t="str">
        <f t="shared" si="269"/>
        <v>0% (No Discount)</v>
      </c>
      <c r="AA3444" s="17">
        <f>IF(COUNTIF($B$2:B3444,B3444)=1,1,0)</f>
        <v>1</v>
      </c>
      <c r="AB3444" s="17">
        <f>IF(COUNTIF($F$2:F3444,F3444)=1,1,0)</f>
        <v>0</v>
      </c>
    </row>
    <row r="3445" spans="1:28" x14ac:dyDescent="0.2">
      <c r="A3445" s="17">
        <v>3444</v>
      </c>
      <c r="B3445" t="s">
        <v>6667</v>
      </c>
      <c r="C3445" s="18">
        <v>43058</v>
      </c>
      <c r="D3445" s="18">
        <v>43062</v>
      </c>
      <c r="E3445" t="s">
        <v>77</v>
      </c>
      <c r="F3445" t="s">
        <v>2141</v>
      </c>
      <c r="G3445" t="s">
        <v>2142</v>
      </c>
      <c r="H3445" t="s">
        <v>68</v>
      </c>
      <c r="I3445" t="s">
        <v>54</v>
      </c>
      <c r="J3445" t="s">
        <v>293</v>
      </c>
      <c r="K3445" t="s">
        <v>294</v>
      </c>
      <c r="L3445">
        <v>10011</v>
      </c>
      <c r="M3445" t="s">
        <v>175</v>
      </c>
      <c r="N3445" t="s">
        <v>3340</v>
      </c>
      <c r="O3445" t="s">
        <v>73</v>
      </c>
      <c r="P3445" t="s">
        <v>105</v>
      </c>
      <c r="Q3445" t="s">
        <v>3341</v>
      </c>
      <c r="R3445" s="19">
        <v>2504.7399999999998</v>
      </c>
      <c r="S3445" s="17">
        <v>7</v>
      </c>
      <c r="T3445" s="20">
        <v>0</v>
      </c>
      <c r="U3445" s="19">
        <v>626.18499999999995</v>
      </c>
      <c r="V3445" s="20">
        <f t="shared" si="265"/>
        <v>0.25</v>
      </c>
      <c r="W3445" s="17">
        <f t="shared" si="266"/>
        <v>2017</v>
      </c>
      <c r="X3445" t="str">
        <f t="shared" si="267"/>
        <v>Nov-2017</v>
      </c>
      <c r="Y3445" s="17">
        <f t="shared" si="268"/>
        <v>4</v>
      </c>
      <c r="Z3445" t="str">
        <f t="shared" si="269"/>
        <v>0% (No Discount)</v>
      </c>
      <c r="AA3445" s="17">
        <f>IF(COUNTIF($B$2:B3445,B3445)=1,1,0)</f>
        <v>0</v>
      </c>
      <c r="AB3445" s="17">
        <f>IF(COUNTIF($F$2:F3445,F3445)=1,1,0)</f>
        <v>0</v>
      </c>
    </row>
    <row r="3446" spans="1:28" x14ac:dyDescent="0.2">
      <c r="A3446" s="17">
        <v>3445</v>
      </c>
      <c r="B3446" t="s">
        <v>6668</v>
      </c>
      <c r="C3446" s="18">
        <v>42580</v>
      </c>
      <c r="D3446" s="18">
        <v>42584</v>
      </c>
      <c r="E3446" t="s">
        <v>77</v>
      </c>
      <c r="F3446" t="s">
        <v>6669</v>
      </c>
      <c r="G3446" t="s">
        <v>6670</v>
      </c>
      <c r="H3446" t="s">
        <v>68</v>
      </c>
      <c r="I3446" t="s">
        <v>54</v>
      </c>
      <c r="J3446" t="s">
        <v>173</v>
      </c>
      <c r="K3446" t="s">
        <v>174</v>
      </c>
      <c r="L3446">
        <v>19140</v>
      </c>
      <c r="M3446" t="s">
        <v>175</v>
      </c>
      <c r="N3446" t="s">
        <v>266</v>
      </c>
      <c r="O3446" t="s">
        <v>73</v>
      </c>
      <c r="P3446" t="s">
        <v>86</v>
      </c>
      <c r="Q3446" t="s">
        <v>267</v>
      </c>
      <c r="R3446" s="19">
        <v>84.784000000000006</v>
      </c>
      <c r="S3446" s="17">
        <v>2</v>
      </c>
      <c r="T3446" s="20">
        <v>0.2</v>
      </c>
      <c r="U3446" s="19">
        <v>-16.956800000000001</v>
      </c>
      <c r="V3446" s="20">
        <f t="shared" si="265"/>
        <v>-0.2</v>
      </c>
      <c r="W3446" s="17">
        <f t="shared" si="266"/>
        <v>2016</v>
      </c>
      <c r="X3446" t="str">
        <f t="shared" si="267"/>
        <v>Jul-2016</v>
      </c>
      <c r="Y3446" s="17">
        <f t="shared" si="268"/>
        <v>4</v>
      </c>
      <c r="Z3446" t="str">
        <f t="shared" si="269"/>
        <v>11-20%</v>
      </c>
      <c r="AA3446" s="17">
        <f>IF(COUNTIF($B$2:B3446,B3446)=1,1,0)</f>
        <v>1</v>
      </c>
      <c r="AB3446" s="17">
        <f>IF(COUNTIF($F$2:F3446,F3446)=1,1,0)</f>
        <v>1</v>
      </c>
    </row>
    <row r="3447" spans="1:28" x14ac:dyDescent="0.2">
      <c r="A3447" s="17">
        <v>3446</v>
      </c>
      <c r="B3447" t="s">
        <v>6671</v>
      </c>
      <c r="C3447" s="18">
        <v>42167</v>
      </c>
      <c r="D3447" s="18">
        <v>42172</v>
      </c>
      <c r="E3447" t="s">
        <v>77</v>
      </c>
      <c r="F3447" t="s">
        <v>853</v>
      </c>
      <c r="G3447" t="s">
        <v>854</v>
      </c>
      <c r="H3447" t="s">
        <v>53</v>
      </c>
      <c r="I3447" t="s">
        <v>54</v>
      </c>
      <c r="J3447" t="s">
        <v>634</v>
      </c>
      <c r="K3447" t="s">
        <v>272</v>
      </c>
      <c r="L3447">
        <v>19711</v>
      </c>
      <c r="M3447" t="s">
        <v>175</v>
      </c>
      <c r="N3447" t="s">
        <v>4839</v>
      </c>
      <c r="O3447" t="s">
        <v>73</v>
      </c>
      <c r="P3447" t="s">
        <v>86</v>
      </c>
      <c r="Q3447" t="s">
        <v>4840</v>
      </c>
      <c r="R3447" s="19">
        <v>29.9</v>
      </c>
      <c r="S3447" s="17">
        <v>5</v>
      </c>
      <c r="T3447" s="20">
        <v>0</v>
      </c>
      <c r="U3447" s="19">
        <v>5.0830000000000002</v>
      </c>
      <c r="V3447" s="20">
        <f t="shared" si="265"/>
        <v>0.17</v>
      </c>
      <c r="W3447" s="17">
        <f t="shared" si="266"/>
        <v>2015</v>
      </c>
      <c r="X3447" t="str">
        <f t="shared" si="267"/>
        <v>Jun-2015</v>
      </c>
      <c r="Y3447" s="17">
        <f t="shared" si="268"/>
        <v>5</v>
      </c>
      <c r="Z3447" t="str">
        <f t="shared" si="269"/>
        <v>0% (No Discount)</v>
      </c>
      <c r="AA3447" s="17">
        <f>IF(COUNTIF($B$2:B3447,B3447)=1,1,0)</f>
        <v>1</v>
      </c>
      <c r="AB3447" s="17">
        <f>IF(COUNTIF($F$2:F3447,F3447)=1,1,0)</f>
        <v>0</v>
      </c>
    </row>
    <row r="3448" spans="1:28" x14ac:dyDescent="0.2">
      <c r="A3448" s="17">
        <v>3447</v>
      </c>
      <c r="B3448" t="s">
        <v>6672</v>
      </c>
      <c r="C3448" s="18">
        <v>42588</v>
      </c>
      <c r="D3448" s="18">
        <v>42589</v>
      </c>
      <c r="E3448" t="s">
        <v>215</v>
      </c>
      <c r="F3448" t="s">
        <v>6673</v>
      </c>
      <c r="G3448" t="s">
        <v>6674</v>
      </c>
      <c r="H3448" t="s">
        <v>68</v>
      </c>
      <c r="I3448" t="s">
        <v>54</v>
      </c>
      <c r="J3448" t="s">
        <v>293</v>
      </c>
      <c r="K3448" t="s">
        <v>294</v>
      </c>
      <c r="L3448">
        <v>10024</v>
      </c>
      <c r="M3448" t="s">
        <v>175</v>
      </c>
      <c r="N3448" t="s">
        <v>1084</v>
      </c>
      <c r="O3448" t="s">
        <v>73</v>
      </c>
      <c r="P3448" t="s">
        <v>117</v>
      </c>
      <c r="Q3448" t="s">
        <v>213</v>
      </c>
      <c r="R3448" s="19">
        <v>70.88</v>
      </c>
      <c r="S3448" s="17">
        <v>2</v>
      </c>
      <c r="T3448" s="20">
        <v>0</v>
      </c>
      <c r="U3448" s="19">
        <v>33.313600000000001</v>
      </c>
      <c r="V3448" s="20">
        <f t="shared" si="265"/>
        <v>0.47000000000000003</v>
      </c>
      <c r="W3448" s="17">
        <f t="shared" si="266"/>
        <v>2016</v>
      </c>
      <c r="X3448" t="str">
        <f t="shared" si="267"/>
        <v>Aug-2016</v>
      </c>
      <c r="Y3448" s="17">
        <f t="shared" si="268"/>
        <v>1</v>
      </c>
      <c r="Z3448" t="str">
        <f t="shared" si="269"/>
        <v>0% (No Discount)</v>
      </c>
      <c r="AA3448" s="17">
        <f>IF(COUNTIF($B$2:B3448,B3448)=1,1,0)</f>
        <v>1</v>
      </c>
      <c r="AB3448" s="17">
        <f>IF(COUNTIF($F$2:F3448,F3448)=1,1,0)</f>
        <v>1</v>
      </c>
    </row>
    <row r="3449" spans="1:28" x14ac:dyDescent="0.2">
      <c r="A3449" s="17">
        <v>3448</v>
      </c>
      <c r="B3449" t="s">
        <v>6675</v>
      </c>
      <c r="C3449" s="18">
        <v>42897</v>
      </c>
      <c r="D3449" s="18">
        <v>42901</v>
      </c>
      <c r="E3449" t="s">
        <v>77</v>
      </c>
      <c r="F3449" t="s">
        <v>5373</v>
      </c>
      <c r="G3449" t="s">
        <v>5374</v>
      </c>
      <c r="H3449" t="s">
        <v>129</v>
      </c>
      <c r="I3449" t="s">
        <v>54</v>
      </c>
      <c r="J3449" t="s">
        <v>1592</v>
      </c>
      <c r="K3449" t="s">
        <v>385</v>
      </c>
      <c r="L3449">
        <v>36830</v>
      </c>
      <c r="M3449" t="s">
        <v>57</v>
      </c>
      <c r="N3449" t="s">
        <v>3419</v>
      </c>
      <c r="O3449" t="s">
        <v>73</v>
      </c>
      <c r="P3449" t="s">
        <v>95</v>
      </c>
      <c r="Q3449" t="s">
        <v>3420</v>
      </c>
      <c r="R3449" s="19">
        <v>3.76</v>
      </c>
      <c r="S3449" s="17">
        <v>2</v>
      </c>
      <c r="T3449" s="20">
        <v>0</v>
      </c>
      <c r="U3449" s="19">
        <v>1.0904</v>
      </c>
      <c r="V3449" s="20">
        <f t="shared" si="265"/>
        <v>0.29000000000000004</v>
      </c>
      <c r="W3449" s="17">
        <f t="shared" si="266"/>
        <v>2017</v>
      </c>
      <c r="X3449" t="str">
        <f t="shared" si="267"/>
        <v>Jun-2017</v>
      </c>
      <c r="Y3449" s="17">
        <f t="shared" si="268"/>
        <v>4</v>
      </c>
      <c r="Z3449" t="str">
        <f t="shared" si="269"/>
        <v>0% (No Discount)</v>
      </c>
      <c r="AA3449" s="17">
        <f>IF(COUNTIF($B$2:B3449,B3449)=1,1,0)</f>
        <v>1</v>
      </c>
      <c r="AB3449" s="17">
        <f>IF(COUNTIF($F$2:F3449,F3449)=1,1,0)</f>
        <v>0</v>
      </c>
    </row>
    <row r="3450" spans="1:28" x14ac:dyDescent="0.2">
      <c r="A3450" s="17">
        <v>3449</v>
      </c>
      <c r="B3450" t="s">
        <v>6676</v>
      </c>
      <c r="C3450" s="18">
        <v>42650</v>
      </c>
      <c r="D3450" s="18">
        <v>42656</v>
      </c>
      <c r="E3450" t="s">
        <v>77</v>
      </c>
      <c r="F3450" t="s">
        <v>5597</v>
      </c>
      <c r="G3450" t="s">
        <v>5598</v>
      </c>
      <c r="H3450" t="s">
        <v>53</v>
      </c>
      <c r="I3450" t="s">
        <v>54</v>
      </c>
      <c r="J3450" t="s">
        <v>69</v>
      </c>
      <c r="K3450" t="s">
        <v>70</v>
      </c>
      <c r="L3450">
        <v>90049</v>
      </c>
      <c r="M3450" t="s">
        <v>71</v>
      </c>
      <c r="N3450" t="s">
        <v>3256</v>
      </c>
      <c r="O3450" t="s">
        <v>73</v>
      </c>
      <c r="P3450" t="s">
        <v>102</v>
      </c>
      <c r="Q3450" t="s">
        <v>3257</v>
      </c>
      <c r="R3450" s="19">
        <v>27.263999999999999</v>
      </c>
      <c r="S3450" s="17">
        <v>2</v>
      </c>
      <c r="T3450" s="20">
        <v>0.2</v>
      </c>
      <c r="U3450" s="19">
        <v>8.8607999999999993</v>
      </c>
      <c r="V3450" s="20">
        <f t="shared" si="265"/>
        <v>0.32500000000000001</v>
      </c>
      <c r="W3450" s="17">
        <f t="shared" si="266"/>
        <v>2016</v>
      </c>
      <c r="X3450" t="str">
        <f t="shared" si="267"/>
        <v>Oct-2016</v>
      </c>
      <c r="Y3450" s="17">
        <f t="shared" si="268"/>
        <v>6</v>
      </c>
      <c r="Z3450" t="str">
        <f t="shared" si="269"/>
        <v>11-20%</v>
      </c>
      <c r="AA3450" s="17">
        <f>IF(COUNTIF($B$2:B3450,B3450)=1,1,0)</f>
        <v>1</v>
      </c>
      <c r="AB3450" s="17">
        <f>IF(COUNTIF($F$2:F3450,F3450)=1,1,0)</f>
        <v>0</v>
      </c>
    </row>
    <row r="3451" spans="1:28" x14ac:dyDescent="0.2">
      <c r="A3451" s="17">
        <v>3450</v>
      </c>
      <c r="B3451" t="s">
        <v>6677</v>
      </c>
      <c r="C3451" s="18">
        <v>41890</v>
      </c>
      <c r="D3451" s="18">
        <v>41896</v>
      </c>
      <c r="E3451" t="s">
        <v>77</v>
      </c>
      <c r="F3451" t="s">
        <v>4243</v>
      </c>
      <c r="G3451" t="s">
        <v>4244</v>
      </c>
      <c r="H3451" t="s">
        <v>129</v>
      </c>
      <c r="I3451" t="s">
        <v>54</v>
      </c>
      <c r="J3451" t="s">
        <v>154</v>
      </c>
      <c r="K3451" t="s">
        <v>70</v>
      </c>
      <c r="L3451">
        <v>94110</v>
      </c>
      <c r="M3451" t="s">
        <v>71</v>
      </c>
      <c r="N3451" t="s">
        <v>4851</v>
      </c>
      <c r="O3451" t="s">
        <v>73</v>
      </c>
      <c r="P3451" t="s">
        <v>105</v>
      </c>
      <c r="Q3451" t="s">
        <v>4852</v>
      </c>
      <c r="R3451" s="19">
        <v>56.65</v>
      </c>
      <c r="S3451" s="17">
        <v>5</v>
      </c>
      <c r="T3451" s="20">
        <v>0</v>
      </c>
      <c r="U3451" s="19">
        <v>24.359500000000001</v>
      </c>
      <c r="V3451" s="20">
        <f t="shared" si="265"/>
        <v>0.43000000000000005</v>
      </c>
      <c r="W3451" s="17">
        <f t="shared" si="266"/>
        <v>2014</v>
      </c>
      <c r="X3451" t="str">
        <f t="shared" si="267"/>
        <v>Sep-2014</v>
      </c>
      <c r="Y3451" s="17">
        <f t="shared" si="268"/>
        <v>6</v>
      </c>
      <c r="Z3451" t="str">
        <f t="shared" si="269"/>
        <v>0% (No Discount)</v>
      </c>
      <c r="AA3451" s="17">
        <f>IF(COUNTIF($B$2:B3451,B3451)=1,1,0)</f>
        <v>1</v>
      </c>
      <c r="AB3451" s="17">
        <f>IF(COUNTIF($F$2:F3451,F3451)=1,1,0)</f>
        <v>0</v>
      </c>
    </row>
    <row r="3452" spans="1:28" x14ac:dyDescent="0.2">
      <c r="A3452" s="17">
        <v>3451</v>
      </c>
      <c r="B3452" t="s">
        <v>6677</v>
      </c>
      <c r="C3452" s="18">
        <v>41890</v>
      </c>
      <c r="D3452" s="18">
        <v>41896</v>
      </c>
      <c r="E3452" t="s">
        <v>77</v>
      </c>
      <c r="F3452" t="s">
        <v>4243</v>
      </c>
      <c r="G3452" t="s">
        <v>4244</v>
      </c>
      <c r="H3452" t="s">
        <v>129</v>
      </c>
      <c r="I3452" t="s">
        <v>54</v>
      </c>
      <c r="J3452" t="s">
        <v>154</v>
      </c>
      <c r="K3452" t="s">
        <v>70</v>
      </c>
      <c r="L3452">
        <v>94110</v>
      </c>
      <c r="M3452" t="s">
        <v>71</v>
      </c>
      <c r="N3452" t="s">
        <v>1328</v>
      </c>
      <c r="O3452" t="s">
        <v>73</v>
      </c>
      <c r="P3452" t="s">
        <v>86</v>
      </c>
      <c r="Q3452" t="s">
        <v>1329</v>
      </c>
      <c r="R3452" s="19">
        <v>14.97</v>
      </c>
      <c r="S3452" s="17">
        <v>1</v>
      </c>
      <c r="T3452" s="20">
        <v>0</v>
      </c>
      <c r="U3452" s="19">
        <v>4.1916000000000002</v>
      </c>
      <c r="V3452" s="20">
        <f t="shared" si="265"/>
        <v>0.28000000000000003</v>
      </c>
      <c r="W3452" s="17">
        <f t="shared" si="266"/>
        <v>2014</v>
      </c>
      <c r="X3452" t="str">
        <f t="shared" si="267"/>
        <v>Sep-2014</v>
      </c>
      <c r="Y3452" s="17">
        <f t="shared" si="268"/>
        <v>6</v>
      </c>
      <c r="Z3452" t="str">
        <f t="shared" si="269"/>
        <v>0% (No Discount)</v>
      </c>
      <c r="AA3452" s="17">
        <f>IF(COUNTIF($B$2:B3452,B3452)=1,1,0)</f>
        <v>0</v>
      </c>
      <c r="AB3452" s="17">
        <f>IF(COUNTIF($F$2:F3452,F3452)=1,1,0)</f>
        <v>0</v>
      </c>
    </row>
    <row r="3453" spans="1:28" x14ac:dyDescent="0.2">
      <c r="A3453" s="17">
        <v>3452</v>
      </c>
      <c r="B3453" t="s">
        <v>6677</v>
      </c>
      <c r="C3453" s="18">
        <v>41890</v>
      </c>
      <c r="D3453" s="18">
        <v>41896</v>
      </c>
      <c r="E3453" t="s">
        <v>77</v>
      </c>
      <c r="F3453" t="s">
        <v>4243</v>
      </c>
      <c r="G3453" t="s">
        <v>4244</v>
      </c>
      <c r="H3453" t="s">
        <v>129</v>
      </c>
      <c r="I3453" t="s">
        <v>54</v>
      </c>
      <c r="J3453" t="s">
        <v>154</v>
      </c>
      <c r="K3453" t="s">
        <v>70</v>
      </c>
      <c r="L3453">
        <v>94110</v>
      </c>
      <c r="M3453" t="s">
        <v>71</v>
      </c>
      <c r="N3453" t="s">
        <v>601</v>
      </c>
      <c r="O3453" t="s">
        <v>73</v>
      </c>
      <c r="P3453" t="s">
        <v>296</v>
      </c>
      <c r="Q3453" t="s">
        <v>602</v>
      </c>
      <c r="R3453" s="19">
        <v>4.0199999999999996</v>
      </c>
      <c r="S3453" s="17">
        <v>2</v>
      </c>
      <c r="T3453" s="20">
        <v>0</v>
      </c>
      <c r="U3453" s="19">
        <v>1.9698</v>
      </c>
      <c r="V3453" s="20">
        <f t="shared" si="265"/>
        <v>0.49000000000000005</v>
      </c>
      <c r="W3453" s="17">
        <f t="shared" si="266"/>
        <v>2014</v>
      </c>
      <c r="X3453" t="str">
        <f t="shared" si="267"/>
        <v>Sep-2014</v>
      </c>
      <c r="Y3453" s="17">
        <f t="shared" si="268"/>
        <v>6</v>
      </c>
      <c r="Z3453" t="str">
        <f t="shared" si="269"/>
        <v>0% (No Discount)</v>
      </c>
      <c r="AA3453" s="17">
        <f>IF(COUNTIF($B$2:B3453,B3453)=1,1,0)</f>
        <v>0</v>
      </c>
      <c r="AB3453" s="17">
        <f>IF(COUNTIF($F$2:F3453,F3453)=1,1,0)</f>
        <v>0</v>
      </c>
    </row>
    <row r="3454" spans="1:28" x14ac:dyDescent="0.2">
      <c r="A3454" s="17">
        <v>3453</v>
      </c>
      <c r="B3454" t="s">
        <v>6678</v>
      </c>
      <c r="C3454" s="18">
        <v>41714</v>
      </c>
      <c r="D3454" s="18">
        <v>41719</v>
      </c>
      <c r="E3454" t="s">
        <v>50</v>
      </c>
      <c r="F3454" t="s">
        <v>5373</v>
      </c>
      <c r="G3454" t="s">
        <v>5374</v>
      </c>
      <c r="H3454" t="s">
        <v>129</v>
      </c>
      <c r="I3454" t="s">
        <v>54</v>
      </c>
      <c r="J3454" t="s">
        <v>4624</v>
      </c>
      <c r="K3454" t="s">
        <v>115</v>
      </c>
      <c r="L3454">
        <v>27604</v>
      </c>
      <c r="M3454" t="s">
        <v>57</v>
      </c>
      <c r="N3454" t="s">
        <v>6679</v>
      </c>
      <c r="O3454" t="s">
        <v>98</v>
      </c>
      <c r="P3454" t="s">
        <v>99</v>
      </c>
      <c r="Q3454" t="s">
        <v>6680</v>
      </c>
      <c r="R3454" s="19">
        <v>471.92</v>
      </c>
      <c r="S3454" s="17">
        <v>2</v>
      </c>
      <c r="T3454" s="20">
        <v>0.2</v>
      </c>
      <c r="U3454" s="19">
        <v>29.495000000000001</v>
      </c>
      <c r="V3454" s="20">
        <f t="shared" si="265"/>
        <v>6.25E-2</v>
      </c>
      <c r="W3454" s="17">
        <f t="shared" si="266"/>
        <v>2014</v>
      </c>
      <c r="X3454" t="str">
        <f t="shared" si="267"/>
        <v>Mar-2014</v>
      </c>
      <c r="Y3454" s="17">
        <f t="shared" si="268"/>
        <v>5</v>
      </c>
      <c r="Z3454" t="str">
        <f t="shared" si="269"/>
        <v>11-20%</v>
      </c>
      <c r="AA3454" s="17">
        <f>IF(COUNTIF($B$2:B3454,B3454)=1,1,0)</f>
        <v>1</v>
      </c>
      <c r="AB3454" s="17">
        <f>IF(COUNTIF($F$2:F3454,F3454)=1,1,0)</f>
        <v>0</v>
      </c>
    </row>
    <row r="3455" spans="1:28" x14ac:dyDescent="0.2">
      <c r="A3455" s="17">
        <v>3454</v>
      </c>
      <c r="B3455" t="s">
        <v>6681</v>
      </c>
      <c r="C3455" s="18">
        <v>42064</v>
      </c>
      <c r="D3455" s="18">
        <v>42065</v>
      </c>
      <c r="E3455" t="s">
        <v>50</v>
      </c>
      <c r="F3455" t="s">
        <v>3904</v>
      </c>
      <c r="G3455" t="s">
        <v>3905</v>
      </c>
      <c r="H3455" t="s">
        <v>53</v>
      </c>
      <c r="I3455" t="s">
        <v>54</v>
      </c>
      <c r="J3455" t="s">
        <v>3591</v>
      </c>
      <c r="K3455" t="s">
        <v>1302</v>
      </c>
      <c r="L3455">
        <v>31204</v>
      </c>
      <c r="M3455" t="s">
        <v>57</v>
      </c>
      <c r="N3455" t="s">
        <v>3557</v>
      </c>
      <c r="O3455" t="s">
        <v>73</v>
      </c>
      <c r="P3455" t="s">
        <v>102</v>
      </c>
      <c r="Q3455" t="s">
        <v>3558</v>
      </c>
      <c r="R3455" s="19">
        <v>58.72</v>
      </c>
      <c r="S3455" s="17">
        <v>4</v>
      </c>
      <c r="T3455" s="20">
        <v>0</v>
      </c>
      <c r="U3455" s="19">
        <v>27.011199999999999</v>
      </c>
      <c r="V3455" s="20">
        <f t="shared" si="265"/>
        <v>0.45999999999999996</v>
      </c>
      <c r="W3455" s="17">
        <f t="shared" si="266"/>
        <v>2015</v>
      </c>
      <c r="X3455" t="str">
        <f t="shared" si="267"/>
        <v>Mar-2015</v>
      </c>
      <c r="Y3455" s="17">
        <f t="shared" si="268"/>
        <v>1</v>
      </c>
      <c r="Z3455" t="str">
        <f t="shared" si="269"/>
        <v>0% (No Discount)</v>
      </c>
      <c r="AA3455" s="17">
        <f>IF(COUNTIF($B$2:B3455,B3455)=1,1,0)</f>
        <v>1</v>
      </c>
      <c r="AB3455" s="17">
        <f>IF(COUNTIF($F$2:F3455,F3455)=1,1,0)</f>
        <v>0</v>
      </c>
    </row>
    <row r="3456" spans="1:28" x14ac:dyDescent="0.2">
      <c r="A3456" s="17">
        <v>3455</v>
      </c>
      <c r="B3456" t="s">
        <v>6682</v>
      </c>
      <c r="C3456" s="18">
        <v>42194</v>
      </c>
      <c r="D3456" s="18">
        <v>42199</v>
      </c>
      <c r="E3456" t="s">
        <v>77</v>
      </c>
      <c r="F3456" t="s">
        <v>179</v>
      </c>
      <c r="G3456" t="s">
        <v>180</v>
      </c>
      <c r="H3456" t="s">
        <v>53</v>
      </c>
      <c r="I3456" t="s">
        <v>54</v>
      </c>
      <c r="J3456" t="s">
        <v>5696</v>
      </c>
      <c r="K3456" t="s">
        <v>362</v>
      </c>
      <c r="L3456">
        <v>37211</v>
      </c>
      <c r="M3456" t="s">
        <v>57</v>
      </c>
      <c r="N3456" t="s">
        <v>6683</v>
      </c>
      <c r="O3456" t="s">
        <v>73</v>
      </c>
      <c r="P3456" t="s">
        <v>95</v>
      </c>
      <c r="Q3456" t="s">
        <v>6684</v>
      </c>
      <c r="R3456" s="19">
        <v>5.16</v>
      </c>
      <c r="S3456" s="17">
        <v>3</v>
      </c>
      <c r="T3456" s="20">
        <v>0.2</v>
      </c>
      <c r="U3456" s="19">
        <v>0.83850000000000002</v>
      </c>
      <c r="V3456" s="20">
        <f t="shared" si="265"/>
        <v>0.16250000000000001</v>
      </c>
      <c r="W3456" s="17">
        <f t="shared" si="266"/>
        <v>2015</v>
      </c>
      <c r="X3456" t="str">
        <f t="shared" si="267"/>
        <v>Jul-2015</v>
      </c>
      <c r="Y3456" s="17">
        <f t="shared" si="268"/>
        <v>5</v>
      </c>
      <c r="Z3456" t="str">
        <f t="shared" si="269"/>
        <v>11-20%</v>
      </c>
      <c r="AA3456" s="17">
        <f>IF(COUNTIF($B$2:B3456,B3456)=1,1,0)</f>
        <v>1</v>
      </c>
      <c r="AB3456" s="17">
        <f>IF(COUNTIF($F$2:F3456,F3456)=1,1,0)</f>
        <v>0</v>
      </c>
    </row>
    <row r="3457" spans="1:28" x14ac:dyDescent="0.2">
      <c r="A3457" s="17">
        <v>3456</v>
      </c>
      <c r="B3457" t="s">
        <v>6685</v>
      </c>
      <c r="C3457" s="18">
        <v>42420</v>
      </c>
      <c r="D3457" s="18">
        <v>42427</v>
      </c>
      <c r="E3457" t="s">
        <v>77</v>
      </c>
      <c r="F3457" t="s">
        <v>1019</v>
      </c>
      <c r="G3457" t="s">
        <v>1020</v>
      </c>
      <c r="H3457" t="s">
        <v>53</v>
      </c>
      <c r="I3457" t="s">
        <v>54</v>
      </c>
      <c r="J3457" t="s">
        <v>5696</v>
      </c>
      <c r="K3457" t="s">
        <v>362</v>
      </c>
      <c r="L3457">
        <v>37211</v>
      </c>
      <c r="M3457" t="s">
        <v>57</v>
      </c>
      <c r="N3457" t="s">
        <v>6686</v>
      </c>
      <c r="O3457" t="s">
        <v>73</v>
      </c>
      <c r="P3457" t="s">
        <v>117</v>
      </c>
      <c r="Q3457" t="s">
        <v>6687</v>
      </c>
      <c r="R3457" s="19">
        <v>16.495999999999999</v>
      </c>
      <c r="S3457" s="17">
        <v>2</v>
      </c>
      <c r="T3457" s="20">
        <v>0.2</v>
      </c>
      <c r="U3457" s="19">
        <v>5.5674000000000001</v>
      </c>
      <c r="V3457" s="20">
        <f t="shared" si="265"/>
        <v>0.33750000000000002</v>
      </c>
      <c r="W3457" s="17">
        <f t="shared" si="266"/>
        <v>2016</v>
      </c>
      <c r="X3457" t="str">
        <f t="shared" si="267"/>
        <v>Feb-2016</v>
      </c>
      <c r="Y3457" s="17">
        <f t="shared" si="268"/>
        <v>7</v>
      </c>
      <c r="Z3457" t="str">
        <f t="shared" si="269"/>
        <v>11-20%</v>
      </c>
      <c r="AA3457" s="17">
        <f>IF(COUNTIF($B$2:B3457,B3457)=1,1,0)</f>
        <v>1</v>
      </c>
      <c r="AB3457" s="17">
        <f>IF(COUNTIF($F$2:F3457,F3457)=1,1,0)</f>
        <v>0</v>
      </c>
    </row>
    <row r="3458" spans="1:28" x14ac:dyDescent="0.2">
      <c r="A3458" s="17">
        <v>3457</v>
      </c>
      <c r="B3458" t="s">
        <v>6688</v>
      </c>
      <c r="C3458" s="18">
        <v>42994</v>
      </c>
      <c r="D3458" s="18">
        <v>42996</v>
      </c>
      <c r="E3458" t="s">
        <v>215</v>
      </c>
      <c r="F3458" t="s">
        <v>4744</v>
      </c>
      <c r="G3458" t="s">
        <v>4745</v>
      </c>
      <c r="H3458" t="s">
        <v>53</v>
      </c>
      <c r="I3458" t="s">
        <v>54</v>
      </c>
      <c r="J3458" t="s">
        <v>173</v>
      </c>
      <c r="K3458" t="s">
        <v>174</v>
      </c>
      <c r="L3458">
        <v>19143</v>
      </c>
      <c r="M3458" t="s">
        <v>175</v>
      </c>
      <c r="N3458" t="s">
        <v>4031</v>
      </c>
      <c r="O3458" t="s">
        <v>98</v>
      </c>
      <c r="P3458" t="s">
        <v>188</v>
      </c>
      <c r="Q3458" t="s">
        <v>4032</v>
      </c>
      <c r="R3458" s="19">
        <v>71.975999999999999</v>
      </c>
      <c r="S3458" s="17">
        <v>3</v>
      </c>
      <c r="T3458" s="20">
        <v>0.2</v>
      </c>
      <c r="U3458" s="19">
        <v>19.793399999999998</v>
      </c>
      <c r="V3458" s="20">
        <f t="shared" ref="V3458:V3521" si="270">IFERROR(U3458/R3458,0)</f>
        <v>0.27499999999999997</v>
      </c>
      <c r="W3458" s="17">
        <f t="shared" ref="W3458:W3521" si="271">YEAR(C3458)</f>
        <v>2017</v>
      </c>
      <c r="X3458" t="str">
        <f t="shared" ref="X3458:X3521" si="272">TEXT(C3458,"mmm-yyyy")</f>
        <v>Sep-2017</v>
      </c>
      <c r="Y3458" s="17">
        <f t="shared" ref="Y3458:Y3521" si="273">D3458-C3458</f>
        <v>2</v>
      </c>
      <c r="Z3458" t="str">
        <f t="shared" ref="Z3458:Z3521" si="274">IF(T3458=0,"0% (No Discount)",IF(T3458&lt;=0.1,"1-10%",IF(T3458&lt;=0.2,"11-20%",IF(T3458&lt;=0.3,"21-30%",IF(T3458&lt;=0.4,"31-40%",IF(T3458&lt;=0.5,"41-50%","Over 50%"))))))</f>
        <v>11-20%</v>
      </c>
      <c r="AA3458" s="17">
        <f>IF(COUNTIF($B$2:B3458,B3458)=1,1,0)</f>
        <v>1</v>
      </c>
      <c r="AB3458" s="17">
        <f>IF(COUNTIF($F$2:F3458,F3458)=1,1,0)</f>
        <v>0</v>
      </c>
    </row>
    <row r="3459" spans="1:28" x14ac:dyDescent="0.2">
      <c r="A3459" s="17">
        <v>3458</v>
      </c>
      <c r="B3459" t="s">
        <v>6688</v>
      </c>
      <c r="C3459" s="18">
        <v>42994</v>
      </c>
      <c r="D3459" s="18">
        <v>42996</v>
      </c>
      <c r="E3459" t="s">
        <v>215</v>
      </c>
      <c r="F3459" t="s">
        <v>4744</v>
      </c>
      <c r="G3459" t="s">
        <v>4745</v>
      </c>
      <c r="H3459" t="s">
        <v>53</v>
      </c>
      <c r="I3459" t="s">
        <v>54</v>
      </c>
      <c r="J3459" t="s">
        <v>173</v>
      </c>
      <c r="K3459" t="s">
        <v>174</v>
      </c>
      <c r="L3459">
        <v>19143</v>
      </c>
      <c r="M3459" t="s">
        <v>175</v>
      </c>
      <c r="N3459" t="s">
        <v>6066</v>
      </c>
      <c r="O3459" t="s">
        <v>59</v>
      </c>
      <c r="P3459" t="s">
        <v>92</v>
      </c>
      <c r="Q3459" t="s">
        <v>6067</v>
      </c>
      <c r="R3459" s="19">
        <v>22.512</v>
      </c>
      <c r="S3459" s="17">
        <v>3</v>
      </c>
      <c r="T3459" s="20">
        <v>0.2</v>
      </c>
      <c r="U3459" s="19">
        <v>2.2511999999999999</v>
      </c>
      <c r="V3459" s="20">
        <f t="shared" si="270"/>
        <v>9.9999999999999992E-2</v>
      </c>
      <c r="W3459" s="17">
        <f t="shared" si="271"/>
        <v>2017</v>
      </c>
      <c r="X3459" t="str">
        <f t="shared" si="272"/>
        <v>Sep-2017</v>
      </c>
      <c r="Y3459" s="17">
        <f t="shared" si="273"/>
        <v>2</v>
      </c>
      <c r="Z3459" t="str">
        <f t="shared" si="274"/>
        <v>11-20%</v>
      </c>
      <c r="AA3459" s="17">
        <f>IF(COUNTIF($B$2:B3459,B3459)=1,1,0)</f>
        <v>0</v>
      </c>
      <c r="AB3459" s="17">
        <f>IF(COUNTIF($F$2:F3459,F3459)=1,1,0)</f>
        <v>0</v>
      </c>
    </row>
    <row r="3460" spans="1:28" x14ac:dyDescent="0.2">
      <c r="A3460" s="17">
        <v>3459</v>
      </c>
      <c r="B3460" t="s">
        <v>6688</v>
      </c>
      <c r="C3460" s="18">
        <v>42994</v>
      </c>
      <c r="D3460" s="18">
        <v>42996</v>
      </c>
      <c r="E3460" t="s">
        <v>215</v>
      </c>
      <c r="F3460" t="s">
        <v>4744</v>
      </c>
      <c r="G3460" t="s">
        <v>4745</v>
      </c>
      <c r="H3460" t="s">
        <v>53</v>
      </c>
      <c r="I3460" t="s">
        <v>54</v>
      </c>
      <c r="J3460" t="s">
        <v>173</v>
      </c>
      <c r="K3460" t="s">
        <v>174</v>
      </c>
      <c r="L3460">
        <v>19143</v>
      </c>
      <c r="M3460" t="s">
        <v>175</v>
      </c>
      <c r="N3460" t="s">
        <v>4891</v>
      </c>
      <c r="O3460" t="s">
        <v>73</v>
      </c>
      <c r="P3460" t="s">
        <v>102</v>
      </c>
      <c r="Q3460" t="s">
        <v>4892</v>
      </c>
      <c r="R3460" s="19">
        <v>3.444</v>
      </c>
      <c r="S3460" s="17">
        <v>2</v>
      </c>
      <c r="T3460" s="20">
        <v>0.7</v>
      </c>
      <c r="U3460" s="19">
        <v>-2.7551999999999999</v>
      </c>
      <c r="V3460" s="20">
        <f t="shared" si="270"/>
        <v>-0.79999999999999993</v>
      </c>
      <c r="W3460" s="17">
        <f t="shared" si="271"/>
        <v>2017</v>
      </c>
      <c r="X3460" t="str">
        <f t="shared" si="272"/>
        <v>Sep-2017</v>
      </c>
      <c r="Y3460" s="17">
        <f t="shared" si="273"/>
        <v>2</v>
      </c>
      <c r="Z3460" t="str">
        <f t="shared" si="274"/>
        <v>Over 50%</v>
      </c>
      <c r="AA3460" s="17">
        <f>IF(COUNTIF($B$2:B3460,B3460)=1,1,0)</f>
        <v>0</v>
      </c>
      <c r="AB3460" s="17">
        <f>IF(COUNTIF($F$2:F3460,F3460)=1,1,0)</f>
        <v>0</v>
      </c>
    </row>
    <row r="3461" spans="1:28" x14ac:dyDescent="0.2">
      <c r="A3461" s="17">
        <v>3460</v>
      </c>
      <c r="B3461" t="s">
        <v>6688</v>
      </c>
      <c r="C3461" s="18">
        <v>42994</v>
      </c>
      <c r="D3461" s="18">
        <v>42996</v>
      </c>
      <c r="E3461" t="s">
        <v>215</v>
      </c>
      <c r="F3461" t="s">
        <v>4744</v>
      </c>
      <c r="G3461" t="s">
        <v>4745</v>
      </c>
      <c r="H3461" t="s">
        <v>53</v>
      </c>
      <c r="I3461" t="s">
        <v>54</v>
      </c>
      <c r="J3461" t="s">
        <v>173</v>
      </c>
      <c r="K3461" t="s">
        <v>174</v>
      </c>
      <c r="L3461">
        <v>19143</v>
      </c>
      <c r="M3461" t="s">
        <v>175</v>
      </c>
      <c r="N3461" t="s">
        <v>4754</v>
      </c>
      <c r="O3461" t="s">
        <v>73</v>
      </c>
      <c r="P3461" t="s">
        <v>102</v>
      </c>
      <c r="Q3461" t="s">
        <v>4755</v>
      </c>
      <c r="R3461" s="19">
        <v>538.19399999999996</v>
      </c>
      <c r="S3461" s="17">
        <v>2</v>
      </c>
      <c r="T3461" s="20">
        <v>0.7</v>
      </c>
      <c r="U3461" s="19">
        <v>-412.61540000000002</v>
      </c>
      <c r="V3461" s="20">
        <f t="shared" si="270"/>
        <v>-0.76666666666666672</v>
      </c>
      <c r="W3461" s="17">
        <f t="shared" si="271"/>
        <v>2017</v>
      </c>
      <c r="X3461" t="str">
        <f t="shared" si="272"/>
        <v>Sep-2017</v>
      </c>
      <c r="Y3461" s="17">
        <f t="shared" si="273"/>
        <v>2</v>
      </c>
      <c r="Z3461" t="str">
        <f t="shared" si="274"/>
        <v>Over 50%</v>
      </c>
      <c r="AA3461" s="17">
        <f>IF(COUNTIF($B$2:B3461,B3461)=1,1,0)</f>
        <v>0</v>
      </c>
      <c r="AB3461" s="17">
        <f>IF(COUNTIF($F$2:F3461,F3461)=1,1,0)</f>
        <v>0</v>
      </c>
    </row>
    <row r="3462" spans="1:28" x14ac:dyDescent="0.2">
      <c r="A3462" s="17">
        <v>3461</v>
      </c>
      <c r="B3462" t="s">
        <v>6688</v>
      </c>
      <c r="C3462" s="18">
        <v>42994</v>
      </c>
      <c r="D3462" s="18">
        <v>42996</v>
      </c>
      <c r="E3462" t="s">
        <v>215</v>
      </c>
      <c r="F3462" t="s">
        <v>4744</v>
      </c>
      <c r="G3462" t="s">
        <v>4745</v>
      </c>
      <c r="H3462" t="s">
        <v>53</v>
      </c>
      <c r="I3462" t="s">
        <v>54</v>
      </c>
      <c r="J3462" t="s">
        <v>173</v>
      </c>
      <c r="K3462" t="s">
        <v>174</v>
      </c>
      <c r="L3462">
        <v>19143</v>
      </c>
      <c r="M3462" t="s">
        <v>175</v>
      </c>
      <c r="N3462" t="s">
        <v>1048</v>
      </c>
      <c r="O3462" t="s">
        <v>98</v>
      </c>
      <c r="P3462" t="s">
        <v>188</v>
      </c>
      <c r="Q3462" t="s">
        <v>1049</v>
      </c>
      <c r="R3462" s="19">
        <v>47.984000000000002</v>
      </c>
      <c r="S3462" s="17">
        <v>2</v>
      </c>
      <c r="T3462" s="20">
        <v>0.2</v>
      </c>
      <c r="U3462" s="19">
        <v>14.395200000000001</v>
      </c>
      <c r="V3462" s="20">
        <f t="shared" si="270"/>
        <v>0.3</v>
      </c>
      <c r="W3462" s="17">
        <f t="shared" si="271"/>
        <v>2017</v>
      </c>
      <c r="X3462" t="str">
        <f t="shared" si="272"/>
        <v>Sep-2017</v>
      </c>
      <c r="Y3462" s="17">
        <f t="shared" si="273"/>
        <v>2</v>
      </c>
      <c r="Z3462" t="str">
        <f t="shared" si="274"/>
        <v>11-20%</v>
      </c>
      <c r="AA3462" s="17">
        <f>IF(COUNTIF($B$2:B3462,B3462)=1,1,0)</f>
        <v>0</v>
      </c>
      <c r="AB3462" s="17">
        <f>IF(COUNTIF($F$2:F3462,F3462)=1,1,0)</f>
        <v>0</v>
      </c>
    </row>
    <row r="3463" spans="1:28" x14ac:dyDescent="0.2">
      <c r="A3463" s="17">
        <v>3462</v>
      </c>
      <c r="B3463" t="s">
        <v>6689</v>
      </c>
      <c r="C3463" s="18">
        <v>43044</v>
      </c>
      <c r="D3463" s="18">
        <v>43049</v>
      </c>
      <c r="E3463" t="s">
        <v>50</v>
      </c>
      <c r="F3463" t="s">
        <v>5358</v>
      </c>
      <c r="G3463" t="s">
        <v>5359</v>
      </c>
      <c r="H3463" t="s">
        <v>68</v>
      </c>
      <c r="I3463" t="s">
        <v>54</v>
      </c>
      <c r="J3463" t="s">
        <v>844</v>
      </c>
      <c r="K3463" t="s">
        <v>131</v>
      </c>
      <c r="L3463">
        <v>75081</v>
      </c>
      <c r="M3463" t="s">
        <v>132</v>
      </c>
      <c r="N3463" t="s">
        <v>1409</v>
      </c>
      <c r="O3463" t="s">
        <v>98</v>
      </c>
      <c r="P3463" t="s">
        <v>99</v>
      </c>
      <c r="Q3463" t="s">
        <v>1410</v>
      </c>
      <c r="R3463" s="19">
        <v>492.76799999999997</v>
      </c>
      <c r="S3463" s="17">
        <v>4</v>
      </c>
      <c r="T3463" s="20">
        <v>0.2</v>
      </c>
      <c r="U3463" s="19">
        <v>55.436399999999999</v>
      </c>
      <c r="V3463" s="20">
        <f t="shared" si="270"/>
        <v>0.1125</v>
      </c>
      <c r="W3463" s="17">
        <f t="shared" si="271"/>
        <v>2017</v>
      </c>
      <c r="X3463" t="str">
        <f t="shared" si="272"/>
        <v>Nov-2017</v>
      </c>
      <c r="Y3463" s="17">
        <f t="shared" si="273"/>
        <v>5</v>
      </c>
      <c r="Z3463" t="str">
        <f t="shared" si="274"/>
        <v>11-20%</v>
      </c>
      <c r="AA3463" s="17">
        <f>IF(COUNTIF($B$2:B3463,B3463)=1,1,0)</f>
        <v>1</v>
      </c>
      <c r="AB3463" s="17">
        <f>IF(COUNTIF($F$2:F3463,F3463)=1,1,0)</f>
        <v>0</v>
      </c>
    </row>
    <row r="3464" spans="1:28" x14ac:dyDescent="0.2">
      <c r="A3464" s="17">
        <v>3463</v>
      </c>
      <c r="B3464" t="s">
        <v>6690</v>
      </c>
      <c r="C3464" s="18">
        <v>42055</v>
      </c>
      <c r="D3464" s="18">
        <v>42058</v>
      </c>
      <c r="E3464" t="s">
        <v>50</v>
      </c>
      <c r="F3464" t="s">
        <v>4991</v>
      </c>
      <c r="G3464" t="s">
        <v>4992</v>
      </c>
      <c r="H3464" t="s">
        <v>53</v>
      </c>
      <c r="I3464" t="s">
        <v>54</v>
      </c>
      <c r="J3464" t="s">
        <v>4962</v>
      </c>
      <c r="K3464" t="s">
        <v>817</v>
      </c>
      <c r="L3464">
        <v>8861</v>
      </c>
      <c r="M3464" t="s">
        <v>175</v>
      </c>
      <c r="N3464" t="s">
        <v>3507</v>
      </c>
      <c r="O3464" t="s">
        <v>73</v>
      </c>
      <c r="P3464" t="s">
        <v>95</v>
      </c>
      <c r="Q3464" t="s">
        <v>3508</v>
      </c>
      <c r="R3464" s="19">
        <v>286.79000000000002</v>
      </c>
      <c r="S3464" s="17">
        <v>7</v>
      </c>
      <c r="T3464" s="20">
        <v>0</v>
      </c>
      <c r="U3464" s="19">
        <v>74.565399999999997</v>
      </c>
      <c r="V3464" s="20">
        <f t="shared" si="270"/>
        <v>0.25999999999999995</v>
      </c>
      <c r="W3464" s="17">
        <f t="shared" si="271"/>
        <v>2015</v>
      </c>
      <c r="X3464" t="str">
        <f t="shared" si="272"/>
        <v>Feb-2015</v>
      </c>
      <c r="Y3464" s="17">
        <f t="shared" si="273"/>
        <v>3</v>
      </c>
      <c r="Z3464" t="str">
        <f t="shared" si="274"/>
        <v>0% (No Discount)</v>
      </c>
      <c r="AA3464" s="17">
        <f>IF(COUNTIF($B$2:B3464,B3464)=1,1,0)</f>
        <v>1</v>
      </c>
      <c r="AB3464" s="17">
        <f>IF(COUNTIF($F$2:F3464,F3464)=1,1,0)</f>
        <v>0</v>
      </c>
    </row>
    <row r="3465" spans="1:28" x14ac:dyDescent="0.2">
      <c r="A3465" s="17">
        <v>3464</v>
      </c>
      <c r="B3465" t="s">
        <v>6691</v>
      </c>
      <c r="C3465" s="18">
        <v>42699</v>
      </c>
      <c r="D3465" s="18">
        <v>42704</v>
      </c>
      <c r="E3465" t="s">
        <v>77</v>
      </c>
      <c r="F3465" t="s">
        <v>6692</v>
      </c>
      <c r="G3465" t="s">
        <v>6693</v>
      </c>
      <c r="H3465" t="s">
        <v>129</v>
      </c>
      <c r="I3465" t="s">
        <v>54</v>
      </c>
      <c r="J3465" t="s">
        <v>1553</v>
      </c>
      <c r="K3465" t="s">
        <v>81</v>
      </c>
      <c r="L3465">
        <v>32216</v>
      </c>
      <c r="M3465" t="s">
        <v>57</v>
      </c>
      <c r="N3465" t="s">
        <v>356</v>
      </c>
      <c r="O3465" t="s">
        <v>73</v>
      </c>
      <c r="P3465" t="s">
        <v>117</v>
      </c>
      <c r="Q3465" t="s">
        <v>357</v>
      </c>
      <c r="R3465" s="19">
        <v>5.08</v>
      </c>
      <c r="S3465" s="17">
        <v>1</v>
      </c>
      <c r="T3465" s="20">
        <v>0.2</v>
      </c>
      <c r="U3465" s="19">
        <v>1.651</v>
      </c>
      <c r="V3465" s="20">
        <f t="shared" si="270"/>
        <v>0.32500000000000001</v>
      </c>
      <c r="W3465" s="17">
        <f t="shared" si="271"/>
        <v>2016</v>
      </c>
      <c r="X3465" t="str">
        <f t="shared" si="272"/>
        <v>Nov-2016</v>
      </c>
      <c r="Y3465" s="17">
        <f t="shared" si="273"/>
        <v>5</v>
      </c>
      <c r="Z3465" t="str">
        <f t="shared" si="274"/>
        <v>11-20%</v>
      </c>
      <c r="AA3465" s="17">
        <f>IF(COUNTIF($B$2:B3465,B3465)=1,1,0)</f>
        <v>1</v>
      </c>
      <c r="AB3465" s="17">
        <f>IF(COUNTIF($F$2:F3465,F3465)=1,1,0)</f>
        <v>1</v>
      </c>
    </row>
    <row r="3466" spans="1:28" x14ac:dyDescent="0.2">
      <c r="A3466" s="17">
        <v>3465</v>
      </c>
      <c r="B3466" t="s">
        <v>6694</v>
      </c>
      <c r="C3466" s="18">
        <v>43072</v>
      </c>
      <c r="D3466" s="18">
        <v>43074</v>
      </c>
      <c r="E3466" t="s">
        <v>50</v>
      </c>
      <c r="F3466" t="s">
        <v>3767</v>
      </c>
      <c r="G3466" t="s">
        <v>3768</v>
      </c>
      <c r="H3466" t="s">
        <v>53</v>
      </c>
      <c r="I3466" t="s">
        <v>54</v>
      </c>
      <c r="J3466" t="s">
        <v>1553</v>
      </c>
      <c r="K3466" t="s">
        <v>81</v>
      </c>
      <c r="L3466">
        <v>32216</v>
      </c>
      <c r="M3466" t="s">
        <v>57</v>
      </c>
      <c r="N3466" t="s">
        <v>3445</v>
      </c>
      <c r="O3466" t="s">
        <v>98</v>
      </c>
      <c r="P3466" t="s">
        <v>188</v>
      </c>
      <c r="Q3466" t="s">
        <v>3446</v>
      </c>
      <c r="R3466" s="19">
        <v>47.991999999999997</v>
      </c>
      <c r="S3466" s="17">
        <v>1</v>
      </c>
      <c r="T3466" s="20">
        <v>0.2</v>
      </c>
      <c r="U3466" s="19">
        <v>7.1988000000000003</v>
      </c>
      <c r="V3466" s="20">
        <f t="shared" si="270"/>
        <v>0.15000000000000002</v>
      </c>
      <c r="W3466" s="17">
        <f t="shared" si="271"/>
        <v>2017</v>
      </c>
      <c r="X3466" t="str">
        <f t="shared" si="272"/>
        <v>Dec-2017</v>
      </c>
      <c r="Y3466" s="17">
        <f t="shared" si="273"/>
        <v>2</v>
      </c>
      <c r="Z3466" t="str">
        <f t="shared" si="274"/>
        <v>11-20%</v>
      </c>
      <c r="AA3466" s="17">
        <f>IF(COUNTIF($B$2:B3466,B3466)=1,1,0)</f>
        <v>1</v>
      </c>
      <c r="AB3466" s="17">
        <f>IF(COUNTIF($F$2:F3466,F3466)=1,1,0)</f>
        <v>0</v>
      </c>
    </row>
    <row r="3467" spans="1:28" x14ac:dyDescent="0.2">
      <c r="A3467" s="17">
        <v>3466</v>
      </c>
      <c r="B3467" t="s">
        <v>6695</v>
      </c>
      <c r="C3467" s="18">
        <v>42257</v>
      </c>
      <c r="D3467" s="18">
        <v>42261</v>
      </c>
      <c r="E3467" t="s">
        <v>77</v>
      </c>
      <c r="F3467" t="s">
        <v>4800</v>
      </c>
      <c r="G3467" t="s">
        <v>4801</v>
      </c>
      <c r="H3467" t="s">
        <v>68</v>
      </c>
      <c r="I3467" t="s">
        <v>54</v>
      </c>
      <c r="J3467" t="s">
        <v>6605</v>
      </c>
      <c r="K3467" t="s">
        <v>1275</v>
      </c>
      <c r="L3467">
        <v>2151</v>
      </c>
      <c r="M3467" t="s">
        <v>175</v>
      </c>
      <c r="N3467" t="s">
        <v>5197</v>
      </c>
      <c r="O3467" t="s">
        <v>73</v>
      </c>
      <c r="P3467" t="s">
        <v>105</v>
      </c>
      <c r="Q3467" t="s">
        <v>5198</v>
      </c>
      <c r="R3467" s="19">
        <v>61.96</v>
      </c>
      <c r="S3467" s="17">
        <v>2</v>
      </c>
      <c r="T3467" s="20">
        <v>0</v>
      </c>
      <c r="U3467" s="19">
        <v>16.1096</v>
      </c>
      <c r="V3467" s="20">
        <f t="shared" si="270"/>
        <v>0.26</v>
      </c>
      <c r="W3467" s="17">
        <f t="shared" si="271"/>
        <v>2015</v>
      </c>
      <c r="X3467" t="str">
        <f t="shared" si="272"/>
        <v>Sep-2015</v>
      </c>
      <c r="Y3467" s="17">
        <f t="shared" si="273"/>
        <v>4</v>
      </c>
      <c r="Z3467" t="str">
        <f t="shared" si="274"/>
        <v>0% (No Discount)</v>
      </c>
      <c r="AA3467" s="17">
        <f>IF(COUNTIF($B$2:B3467,B3467)=1,1,0)</f>
        <v>1</v>
      </c>
      <c r="AB3467" s="17">
        <f>IF(COUNTIF($F$2:F3467,F3467)=1,1,0)</f>
        <v>0</v>
      </c>
    </row>
    <row r="3468" spans="1:28" x14ac:dyDescent="0.2">
      <c r="A3468" s="17">
        <v>3467</v>
      </c>
      <c r="B3468" t="s">
        <v>6695</v>
      </c>
      <c r="C3468" s="18">
        <v>42257</v>
      </c>
      <c r="D3468" s="18">
        <v>42261</v>
      </c>
      <c r="E3468" t="s">
        <v>77</v>
      </c>
      <c r="F3468" t="s">
        <v>4800</v>
      </c>
      <c r="G3468" t="s">
        <v>4801</v>
      </c>
      <c r="H3468" t="s">
        <v>68</v>
      </c>
      <c r="I3468" t="s">
        <v>54</v>
      </c>
      <c r="J3468" t="s">
        <v>6605</v>
      </c>
      <c r="K3468" t="s">
        <v>1275</v>
      </c>
      <c r="L3468">
        <v>2151</v>
      </c>
      <c r="M3468" t="s">
        <v>175</v>
      </c>
      <c r="N3468" t="s">
        <v>881</v>
      </c>
      <c r="O3468" t="s">
        <v>59</v>
      </c>
      <c r="P3468" t="s">
        <v>60</v>
      </c>
      <c r="Q3468" t="s">
        <v>882</v>
      </c>
      <c r="R3468" s="19">
        <v>361.96</v>
      </c>
      <c r="S3468" s="17">
        <v>2</v>
      </c>
      <c r="T3468" s="20">
        <v>0</v>
      </c>
      <c r="U3468" s="19">
        <v>83.250799999999998</v>
      </c>
      <c r="V3468" s="20">
        <f t="shared" si="270"/>
        <v>0.23</v>
      </c>
      <c r="W3468" s="17">
        <f t="shared" si="271"/>
        <v>2015</v>
      </c>
      <c r="X3468" t="str">
        <f t="shared" si="272"/>
        <v>Sep-2015</v>
      </c>
      <c r="Y3468" s="17">
        <f t="shared" si="273"/>
        <v>4</v>
      </c>
      <c r="Z3468" t="str">
        <f t="shared" si="274"/>
        <v>0% (No Discount)</v>
      </c>
      <c r="AA3468" s="17">
        <f>IF(COUNTIF($B$2:B3468,B3468)=1,1,0)</f>
        <v>0</v>
      </c>
      <c r="AB3468" s="17">
        <f>IF(COUNTIF($F$2:F3468,F3468)=1,1,0)</f>
        <v>0</v>
      </c>
    </row>
    <row r="3469" spans="1:28" x14ac:dyDescent="0.2">
      <c r="A3469" s="17">
        <v>3468</v>
      </c>
      <c r="B3469" t="s">
        <v>6695</v>
      </c>
      <c r="C3469" s="18">
        <v>42257</v>
      </c>
      <c r="D3469" s="18">
        <v>42261</v>
      </c>
      <c r="E3469" t="s">
        <v>77</v>
      </c>
      <c r="F3469" t="s">
        <v>4800</v>
      </c>
      <c r="G3469" t="s">
        <v>4801</v>
      </c>
      <c r="H3469" t="s">
        <v>68</v>
      </c>
      <c r="I3469" t="s">
        <v>54</v>
      </c>
      <c r="J3469" t="s">
        <v>6605</v>
      </c>
      <c r="K3469" t="s">
        <v>1275</v>
      </c>
      <c r="L3469">
        <v>2151</v>
      </c>
      <c r="M3469" t="s">
        <v>175</v>
      </c>
      <c r="N3469" t="s">
        <v>1352</v>
      </c>
      <c r="O3469" t="s">
        <v>73</v>
      </c>
      <c r="P3469" t="s">
        <v>117</v>
      </c>
      <c r="Q3469" t="s">
        <v>1353</v>
      </c>
      <c r="R3469" s="19">
        <v>278.82</v>
      </c>
      <c r="S3469" s="17">
        <v>9</v>
      </c>
      <c r="T3469" s="20">
        <v>0</v>
      </c>
      <c r="U3469" s="19">
        <v>125.46899999999999</v>
      </c>
      <c r="V3469" s="20">
        <f t="shared" si="270"/>
        <v>0.45</v>
      </c>
      <c r="W3469" s="17">
        <f t="shared" si="271"/>
        <v>2015</v>
      </c>
      <c r="X3469" t="str">
        <f t="shared" si="272"/>
        <v>Sep-2015</v>
      </c>
      <c r="Y3469" s="17">
        <f t="shared" si="273"/>
        <v>4</v>
      </c>
      <c r="Z3469" t="str">
        <f t="shared" si="274"/>
        <v>0% (No Discount)</v>
      </c>
      <c r="AA3469" s="17">
        <f>IF(COUNTIF($B$2:B3469,B3469)=1,1,0)</f>
        <v>0</v>
      </c>
      <c r="AB3469" s="17">
        <f>IF(COUNTIF($F$2:F3469,F3469)=1,1,0)</f>
        <v>0</v>
      </c>
    </row>
    <row r="3470" spans="1:28" x14ac:dyDescent="0.2">
      <c r="A3470" s="17">
        <v>3469</v>
      </c>
      <c r="B3470" t="s">
        <v>6696</v>
      </c>
      <c r="C3470" s="18">
        <v>42718</v>
      </c>
      <c r="D3470" s="18">
        <v>42723</v>
      </c>
      <c r="E3470" t="s">
        <v>77</v>
      </c>
      <c r="F3470" t="s">
        <v>2257</v>
      </c>
      <c r="G3470" t="s">
        <v>2258</v>
      </c>
      <c r="H3470" t="s">
        <v>53</v>
      </c>
      <c r="I3470" t="s">
        <v>54</v>
      </c>
      <c r="J3470" t="s">
        <v>355</v>
      </c>
      <c r="K3470" t="s">
        <v>1519</v>
      </c>
      <c r="L3470">
        <v>39212</v>
      </c>
      <c r="M3470" t="s">
        <v>57</v>
      </c>
      <c r="N3470" t="s">
        <v>5728</v>
      </c>
      <c r="O3470" t="s">
        <v>59</v>
      </c>
      <c r="P3470" t="s">
        <v>92</v>
      </c>
      <c r="Q3470" t="s">
        <v>5729</v>
      </c>
      <c r="R3470" s="19">
        <v>133.38</v>
      </c>
      <c r="S3470" s="17">
        <v>6</v>
      </c>
      <c r="T3470" s="20">
        <v>0</v>
      </c>
      <c r="U3470" s="19">
        <v>58.687199999999997</v>
      </c>
      <c r="V3470" s="20">
        <f t="shared" si="270"/>
        <v>0.44</v>
      </c>
      <c r="W3470" s="17">
        <f t="shared" si="271"/>
        <v>2016</v>
      </c>
      <c r="X3470" t="str">
        <f t="shared" si="272"/>
        <v>Dec-2016</v>
      </c>
      <c r="Y3470" s="17">
        <f t="shared" si="273"/>
        <v>5</v>
      </c>
      <c r="Z3470" t="str">
        <f t="shared" si="274"/>
        <v>0% (No Discount)</v>
      </c>
      <c r="AA3470" s="17">
        <f>IF(COUNTIF($B$2:B3470,B3470)=1,1,0)</f>
        <v>1</v>
      </c>
      <c r="AB3470" s="17">
        <f>IF(COUNTIF($F$2:F3470,F3470)=1,1,0)</f>
        <v>0</v>
      </c>
    </row>
    <row r="3471" spans="1:28" x14ac:dyDescent="0.2">
      <c r="A3471" s="17">
        <v>3470</v>
      </c>
      <c r="B3471" t="s">
        <v>6697</v>
      </c>
      <c r="C3471" s="18">
        <v>42100</v>
      </c>
      <c r="D3471" s="18">
        <v>42104</v>
      </c>
      <c r="E3471" t="s">
        <v>77</v>
      </c>
      <c r="F3471" t="s">
        <v>6698</v>
      </c>
      <c r="G3471" t="s">
        <v>6699</v>
      </c>
      <c r="H3471" t="s">
        <v>53</v>
      </c>
      <c r="I3471" t="s">
        <v>54</v>
      </c>
      <c r="J3471" t="s">
        <v>1553</v>
      </c>
      <c r="K3471" t="s">
        <v>115</v>
      </c>
      <c r="L3471">
        <v>28540</v>
      </c>
      <c r="M3471" t="s">
        <v>57</v>
      </c>
      <c r="N3471" t="s">
        <v>2683</v>
      </c>
      <c r="O3471" t="s">
        <v>73</v>
      </c>
      <c r="P3471" t="s">
        <v>117</v>
      </c>
      <c r="Q3471" t="s">
        <v>2684</v>
      </c>
      <c r="R3471" s="19">
        <v>47.951999999999998</v>
      </c>
      <c r="S3471" s="17">
        <v>3</v>
      </c>
      <c r="T3471" s="20">
        <v>0.2</v>
      </c>
      <c r="U3471" s="19">
        <v>16.183800000000002</v>
      </c>
      <c r="V3471" s="20">
        <f t="shared" si="270"/>
        <v>0.33750000000000002</v>
      </c>
      <c r="W3471" s="17">
        <f t="shared" si="271"/>
        <v>2015</v>
      </c>
      <c r="X3471" t="str">
        <f t="shared" si="272"/>
        <v>Apr-2015</v>
      </c>
      <c r="Y3471" s="17">
        <f t="shared" si="273"/>
        <v>4</v>
      </c>
      <c r="Z3471" t="str">
        <f t="shared" si="274"/>
        <v>11-20%</v>
      </c>
      <c r="AA3471" s="17">
        <f>IF(COUNTIF($B$2:B3471,B3471)=1,1,0)</f>
        <v>1</v>
      </c>
      <c r="AB3471" s="17">
        <f>IF(COUNTIF($F$2:F3471,F3471)=1,1,0)</f>
        <v>1</v>
      </c>
    </row>
    <row r="3472" spans="1:28" x14ac:dyDescent="0.2">
      <c r="A3472" s="17">
        <v>3471</v>
      </c>
      <c r="B3472" t="s">
        <v>6700</v>
      </c>
      <c r="C3472" s="18">
        <v>42705</v>
      </c>
      <c r="D3472" s="18">
        <v>42709</v>
      </c>
      <c r="E3472" t="s">
        <v>77</v>
      </c>
      <c r="F3472" t="s">
        <v>4130</v>
      </c>
      <c r="G3472" t="s">
        <v>4131</v>
      </c>
      <c r="H3472" t="s">
        <v>53</v>
      </c>
      <c r="I3472" t="s">
        <v>54</v>
      </c>
      <c r="J3472" t="s">
        <v>154</v>
      </c>
      <c r="K3472" t="s">
        <v>70</v>
      </c>
      <c r="L3472">
        <v>94122</v>
      </c>
      <c r="M3472" t="s">
        <v>71</v>
      </c>
      <c r="N3472" t="s">
        <v>3541</v>
      </c>
      <c r="O3472" t="s">
        <v>59</v>
      </c>
      <c r="P3472" t="s">
        <v>92</v>
      </c>
      <c r="Q3472" t="s">
        <v>3542</v>
      </c>
      <c r="R3472" s="19">
        <v>16.739999999999998</v>
      </c>
      <c r="S3472" s="17">
        <v>2</v>
      </c>
      <c r="T3472" s="20">
        <v>0</v>
      </c>
      <c r="U3472" s="19">
        <v>4.3524000000000003</v>
      </c>
      <c r="V3472" s="20">
        <f t="shared" si="270"/>
        <v>0.26000000000000006</v>
      </c>
      <c r="W3472" s="17">
        <f t="shared" si="271"/>
        <v>2016</v>
      </c>
      <c r="X3472" t="str">
        <f t="shared" si="272"/>
        <v>Dec-2016</v>
      </c>
      <c r="Y3472" s="17">
        <f t="shared" si="273"/>
        <v>4</v>
      </c>
      <c r="Z3472" t="str">
        <f t="shared" si="274"/>
        <v>0% (No Discount)</v>
      </c>
      <c r="AA3472" s="17">
        <f>IF(COUNTIF($B$2:B3472,B3472)=1,1,0)</f>
        <v>1</v>
      </c>
      <c r="AB3472" s="17">
        <f>IF(COUNTIF($F$2:F3472,F3472)=1,1,0)</f>
        <v>0</v>
      </c>
    </row>
    <row r="3473" spans="1:28" x14ac:dyDescent="0.2">
      <c r="A3473" s="17">
        <v>3472</v>
      </c>
      <c r="B3473" t="s">
        <v>6701</v>
      </c>
      <c r="C3473" s="18">
        <v>43051</v>
      </c>
      <c r="D3473" s="18">
        <v>43056</v>
      </c>
      <c r="E3473" t="s">
        <v>77</v>
      </c>
      <c r="F3473" t="s">
        <v>2089</v>
      </c>
      <c r="G3473" t="s">
        <v>2090</v>
      </c>
      <c r="H3473" t="s">
        <v>68</v>
      </c>
      <c r="I3473" t="s">
        <v>54</v>
      </c>
      <c r="J3473" t="s">
        <v>524</v>
      </c>
      <c r="K3473" t="s">
        <v>525</v>
      </c>
      <c r="L3473">
        <v>43229</v>
      </c>
      <c r="M3473" t="s">
        <v>175</v>
      </c>
      <c r="N3473" t="s">
        <v>3901</v>
      </c>
      <c r="O3473" t="s">
        <v>73</v>
      </c>
      <c r="P3473" t="s">
        <v>117</v>
      </c>
      <c r="Q3473" t="s">
        <v>3902</v>
      </c>
      <c r="R3473" s="19">
        <v>10.848000000000001</v>
      </c>
      <c r="S3473" s="17">
        <v>2</v>
      </c>
      <c r="T3473" s="20">
        <v>0.2</v>
      </c>
      <c r="U3473" s="19">
        <v>3.5255999999999998</v>
      </c>
      <c r="V3473" s="20">
        <f t="shared" si="270"/>
        <v>0.32499999999999996</v>
      </c>
      <c r="W3473" s="17">
        <f t="shared" si="271"/>
        <v>2017</v>
      </c>
      <c r="X3473" t="str">
        <f t="shared" si="272"/>
        <v>Nov-2017</v>
      </c>
      <c r="Y3473" s="17">
        <f t="shared" si="273"/>
        <v>5</v>
      </c>
      <c r="Z3473" t="str">
        <f t="shared" si="274"/>
        <v>11-20%</v>
      </c>
      <c r="AA3473" s="17">
        <f>IF(COUNTIF($B$2:B3473,B3473)=1,1,0)</f>
        <v>1</v>
      </c>
      <c r="AB3473" s="17">
        <f>IF(COUNTIF($F$2:F3473,F3473)=1,1,0)</f>
        <v>0</v>
      </c>
    </row>
    <row r="3474" spans="1:28" x14ac:dyDescent="0.2">
      <c r="A3474" s="17">
        <v>3473</v>
      </c>
      <c r="B3474" t="s">
        <v>6701</v>
      </c>
      <c r="C3474" s="18">
        <v>43051</v>
      </c>
      <c r="D3474" s="18">
        <v>43056</v>
      </c>
      <c r="E3474" t="s">
        <v>77</v>
      </c>
      <c r="F3474" t="s">
        <v>2089</v>
      </c>
      <c r="G3474" t="s">
        <v>2090</v>
      </c>
      <c r="H3474" t="s">
        <v>68</v>
      </c>
      <c r="I3474" t="s">
        <v>54</v>
      </c>
      <c r="J3474" t="s">
        <v>524</v>
      </c>
      <c r="K3474" t="s">
        <v>525</v>
      </c>
      <c r="L3474">
        <v>43229</v>
      </c>
      <c r="M3474" t="s">
        <v>175</v>
      </c>
      <c r="N3474" t="s">
        <v>2237</v>
      </c>
      <c r="O3474" t="s">
        <v>98</v>
      </c>
      <c r="P3474" t="s">
        <v>188</v>
      </c>
      <c r="Q3474" t="s">
        <v>2238</v>
      </c>
      <c r="R3474" s="19">
        <v>18.544</v>
      </c>
      <c r="S3474" s="17">
        <v>2</v>
      </c>
      <c r="T3474" s="20">
        <v>0.2</v>
      </c>
      <c r="U3474" s="19">
        <v>3.0133999999999999</v>
      </c>
      <c r="V3474" s="20">
        <f t="shared" si="270"/>
        <v>0.16249999999999998</v>
      </c>
      <c r="W3474" s="17">
        <f t="shared" si="271"/>
        <v>2017</v>
      </c>
      <c r="X3474" t="str">
        <f t="shared" si="272"/>
        <v>Nov-2017</v>
      </c>
      <c r="Y3474" s="17">
        <f t="shared" si="273"/>
        <v>5</v>
      </c>
      <c r="Z3474" t="str">
        <f t="shared" si="274"/>
        <v>11-20%</v>
      </c>
      <c r="AA3474" s="17">
        <f>IF(COUNTIF($B$2:B3474,B3474)=1,1,0)</f>
        <v>0</v>
      </c>
      <c r="AB3474" s="17">
        <f>IF(COUNTIF($F$2:F3474,F3474)=1,1,0)</f>
        <v>0</v>
      </c>
    </row>
    <row r="3475" spans="1:28" x14ac:dyDescent="0.2">
      <c r="A3475" s="17">
        <v>3474</v>
      </c>
      <c r="B3475" t="s">
        <v>6702</v>
      </c>
      <c r="C3475" s="18">
        <v>42797</v>
      </c>
      <c r="D3475" s="18">
        <v>42804</v>
      </c>
      <c r="E3475" t="s">
        <v>77</v>
      </c>
      <c r="F3475" t="s">
        <v>1859</v>
      </c>
      <c r="G3475" t="s">
        <v>1860</v>
      </c>
      <c r="H3475" t="s">
        <v>53</v>
      </c>
      <c r="I3475" t="s">
        <v>54</v>
      </c>
      <c r="J3475" t="s">
        <v>6703</v>
      </c>
      <c r="K3475" t="s">
        <v>265</v>
      </c>
      <c r="L3475">
        <v>48127</v>
      </c>
      <c r="M3475" t="s">
        <v>132</v>
      </c>
      <c r="N3475" t="s">
        <v>1310</v>
      </c>
      <c r="O3475" t="s">
        <v>59</v>
      </c>
      <c r="P3475" t="s">
        <v>63</v>
      </c>
      <c r="Q3475" t="s">
        <v>1311</v>
      </c>
      <c r="R3475" s="19">
        <v>180.98</v>
      </c>
      <c r="S3475" s="17">
        <v>1</v>
      </c>
      <c r="T3475" s="20">
        <v>0</v>
      </c>
      <c r="U3475" s="19">
        <v>47.0548</v>
      </c>
      <c r="V3475" s="20">
        <f t="shared" si="270"/>
        <v>0.26</v>
      </c>
      <c r="W3475" s="17">
        <f t="shared" si="271"/>
        <v>2017</v>
      </c>
      <c r="X3475" t="str">
        <f t="shared" si="272"/>
        <v>Mar-2017</v>
      </c>
      <c r="Y3475" s="17">
        <f t="shared" si="273"/>
        <v>7</v>
      </c>
      <c r="Z3475" t="str">
        <f t="shared" si="274"/>
        <v>0% (No Discount)</v>
      </c>
      <c r="AA3475" s="17">
        <f>IF(COUNTIF($B$2:B3475,B3475)=1,1,0)</f>
        <v>1</v>
      </c>
      <c r="AB3475" s="17">
        <f>IF(COUNTIF($F$2:F3475,F3475)=1,1,0)</f>
        <v>0</v>
      </c>
    </row>
    <row r="3476" spans="1:28" x14ac:dyDescent="0.2">
      <c r="A3476" s="17">
        <v>3475</v>
      </c>
      <c r="B3476" t="s">
        <v>6702</v>
      </c>
      <c r="C3476" s="18">
        <v>42797</v>
      </c>
      <c r="D3476" s="18">
        <v>42804</v>
      </c>
      <c r="E3476" t="s">
        <v>77</v>
      </c>
      <c r="F3476" t="s">
        <v>1859</v>
      </c>
      <c r="G3476" t="s">
        <v>1860</v>
      </c>
      <c r="H3476" t="s">
        <v>53</v>
      </c>
      <c r="I3476" t="s">
        <v>54</v>
      </c>
      <c r="J3476" t="s">
        <v>6703</v>
      </c>
      <c r="K3476" t="s">
        <v>265</v>
      </c>
      <c r="L3476">
        <v>48127</v>
      </c>
      <c r="M3476" t="s">
        <v>132</v>
      </c>
      <c r="N3476" t="s">
        <v>4578</v>
      </c>
      <c r="O3476" t="s">
        <v>98</v>
      </c>
      <c r="P3476" t="s">
        <v>188</v>
      </c>
      <c r="Q3476" t="s">
        <v>4579</v>
      </c>
      <c r="R3476" s="19">
        <v>99.98</v>
      </c>
      <c r="S3476" s="17">
        <v>2</v>
      </c>
      <c r="T3476" s="20">
        <v>0</v>
      </c>
      <c r="U3476" s="19">
        <v>42.991399999999999</v>
      </c>
      <c r="V3476" s="20">
        <f t="shared" si="270"/>
        <v>0.43</v>
      </c>
      <c r="W3476" s="17">
        <f t="shared" si="271"/>
        <v>2017</v>
      </c>
      <c r="X3476" t="str">
        <f t="shared" si="272"/>
        <v>Mar-2017</v>
      </c>
      <c r="Y3476" s="17">
        <f t="shared" si="273"/>
        <v>7</v>
      </c>
      <c r="Z3476" t="str">
        <f t="shared" si="274"/>
        <v>0% (No Discount)</v>
      </c>
      <c r="AA3476" s="17">
        <f>IF(COUNTIF($B$2:B3476,B3476)=1,1,0)</f>
        <v>0</v>
      </c>
      <c r="AB3476" s="17">
        <f>IF(COUNTIF($F$2:F3476,F3476)=1,1,0)</f>
        <v>0</v>
      </c>
    </row>
    <row r="3477" spans="1:28" x14ac:dyDescent="0.2">
      <c r="A3477" s="17">
        <v>3476</v>
      </c>
      <c r="B3477" t="s">
        <v>6704</v>
      </c>
      <c r="C3477" s="18">
        <v>42701</v>
      </c>
      <c r="D3477" s="18">
        <v>42704</v>
      </c>
      <c r="E3477" t="s">
        <v>215</v>
      </c>
      <c r="F3477" t="s">
        <v>2840</v>
      </c>
      <c r="G3477" t="s">
        <v>2841</v>
      </c>
      <c r="H3477" t="s">
        <v>68</v>
      </c>
      <c r="I3477" t="s">
        <v>54</v>
      </c>
      <c r="J3477" t="s">
        <v>6535</v>
      </c>
      <c r="K3477" t="s">
        <v>4566</v>
      </c>
      <c r="L3477">
        <v>66212</v>
      </c>
      <c r="M3477" t="s">
        <v>132</v>
      </c>
      <c r="N3477" t="s">
        <v>319</v>
      </c>
      <c r="O3477" t="s">
        <v>98</v>
      </c>
      <c r="P3477" t="s">
        <v>188</v>
      </c>
      <c r="Q3477" t="s">
        <v>320</v>
      </c>
      <c r="R3477" s="19">
        <v>34.950000000000003</v>
      </c>
      <c r="S3477" s="17">
        <v>5</v>
      </c>
      <c r="T3477" s="20">
        <v>0</v>
      </c>
      <c r="U3477" s="19">
        <v>15.378</v>
      </c>
      <c r="V3477" s="20">
        <f t="shared" si="270"/>
        <v>0.43999999999999995</v>
      </c>
      <c r="W3477" s="17">
        <f t="shared" si="271"/>
        <v>2016</v>
      </c>
      <c r="X3477" t="str">
        <f t="shared" si="272"/>
        <v>Nov-2016</v>
      </c>
      <c r="Y3477" s="17">
        <f t="shared" si="273"/>
        <v>3</v>
      </c>
      <c r="Z3477" t="str">
        <f t="shared" si="274"/>
        <v>0% (No Discount)</v>
      </c>
      <c r="AA3477" s="17">
        <f>IF(COUNTIF($B$2:B3477,B3477)=1,1,0)</f>
        <v>1</v>
      </c>
      <c r="AB3477" s="17">
        <f>IF(COUNTIF($F$2:F3477,F3477)=1,1,0)</f>
        <v>0</v>
      </c>
    </row>
    <row r="3478" spans="1:28" x14ac:dyDescent="0.2">
      <c r="A3478" s="17">
        <v>3477</v>
      </c>
      <c r="B3478" t="s">
        <v>6704</v>
      </c>
      <c r="C3478" s="18">
        <v>42701</v>
      </c>
      <c r="D3478" s="18">
        <v>42704</v>
      </c>
      <c r="E3478" t="s">
        <v>215</v>
      </c>
      <c r="F3478" t="s">
        <v>2840</v>
      </c>
      <c r="G3478" t="s">
        <v>2841</v>
      </c>
      <c r="H3478" t="s">
        <v>68</v>
      </c>
      <c r="I3478" t="s">
        <v>54</v>
      </c>
      <c r="J3478" t="s">
        <v>6535</v>
      </c>
      <c r="K3478" t="s">
        <v>4566</v>
      </c>
      <c r="L3478">
        <v>66212</v>
      </c>
      <c r="M3478" t="s">
        <v>132</v>
      </c>
      <c r="N3478" t="s">
        <v>3953</v>
      </c>
      <c r="O3478" t="s">
        <v>73</v>
      </c>
      <c r="P3478" t="s">
        <v>102</v>
      </c>
      <c r="Q3478" t="s">
        <v>3954</v>
      </c>
      <c r="R3478" s="19">
        <v>152</v>
      </c>
      <c r="S3478" s="17">
        <v>5</v>
      </c>
      <c r="T3478" s="20">
        <v>0</v>
      </c>
      <c r="U3478" s="19">
        <v>69.92</v>
      </c>
      <c r="V3478" s="20">
        <f t="shared" si="270"/>
        <v>0.46</v>
      </c>
      <c r="W3478" s="17">
        <f t="shared" si="271"/>
        <v>2016</v>
      </c>
      <c r="X3478" t="str">
        <f t="shared" si="272"/>
        <v>Nov-2016</v>
      </c>
      <c r="Y3478" s="17">
        <f t="shared" si="273"/>
        <v>3</v>
      </c>
      <c r="Z3478" t="str">
        <f t="shared" si="274"/>
        <v>0% (No Discount)</v>
      </c>
      <c r="AA3478" s="17">
        <f>IF(COUNTIF($B$2:B3478,B3478)=1,1,0)</f>
        <v>0</v>
      </c>
      <c r="AB3478" s="17">
        <f>IF(COUNTIF($F$2:F3478,F3478)=1,1,0)</f>
        <v>0</v>
      </c>
    </row>
    <row r="3479" spans="1:28" x14ac:dyDescent="0.2">
      <c r="A3479" s="17">
        <v>3478</v>
      </c>
      <c r="B3479" t="s">
        <v>6705</v>
      </c>
      <c r="C3479" s="18">
        <v>41882</v>
      </c>
      <c r="D3479" s="18">
        <v>41887</v>
      </c>
      <c r="E3479" t="s">
        <v>77</v>
      </c>
      <c r="F3479" t="s">
        <v>740</v>
      </c>
      <c r="G3479" t="s">
        <v>741</v>
      </c>
      <c r="H3479" t="s">
        <v>53</v>
      </c>
      <c r="I3479" t="s">
        <v>54</v>
      </c>
      <c r="J3479" t="s">
        <v>6706</v>
      </c>
      <c r="K3479" t="s">
        <v>696</v>
      </c>
      <c r="L3479">
        <v>87505</v>
      </c>
      <c r="M3479" t="s">
        <v>71</v>
      </c>
      <c r="N3479" t="s">
        <v>5756</v>
      </c>
      <c r="O3479" t="s">
        <v>98</v>
      </c>
      <c r="P3479" t="s">
        <v>188</v>
      </c>
      <c r="Q3479" t="s">
        <v>5757</v>
      </c>
      <c r="R3479" s="19">
        <v>92.52</v>
      </c>
      <c r="S3479" s="17">
        <v>9</v>
      </c>
      <c r="T3479" s="20">
        <v>0</v>
      </c>
      <c r="U3479" s="19">
        <v>18.504000000000001</v>
      </c>
      <c r="V3479" s="20">
        <f t="shared" si="270"/>
        <v>0.2</v>
      </c>
      <c r="W3479" s="17">
        <f t="shared" si="271"/>
        <v>2014</v>
      </c>
      <c r="X3479" t="str">
        <f t="shared" si="272"/>
        <v>Aug-2014</v>
      </c>
      <c r="Y3479" s="17">
        <f t="shared" si="273"/>
        <v>5</v>
      </c>
      <c r="Z3479" t="str">
        <f t="shared" si="274"/>
        <v>0% (No Discount)</v>
      </c>
      <c r="AA3479" s="17">
        <f>IF(COUNTIF($B$2:B3479,B3479)=1,1,0)</f>
        <v>1</v>
      </c>
      <c r="AB3479" s="17">
        <f>IF(COUNTIF($F$2:F3479,F3479)=1,1,0)</f>
        <v>0</v>
      </c>
    </row>
    <row r="3480" spans="1:28" x14ac:dyDescent="0.2">
      <c r="A3480" s="17">
        <v>3479</v>
      </c>
      <c r="B3480" t="s">
        <v>6707</v>
      </c>
      <c r="C3480" s="18">
        <v>42712</v>
      </c>
      <c r="D3480" s="18">
        <v>42718</v>
      </c>
      <c r="E3480" t="s">
        <v>77</v>
      </c>
      <c r="F3480" t="s">
        <v>3463</v>
      </c>
      <c r="G3480" t="s">
        <v>3464</v>
      </c>
      <c r="H3480" t="s">
        <v>68</v>
      </c>
      <c r="I3480" t="s">
        <v>54</v>
      </c>
      <c r="J3480" t="s">
        <v>154</v>
      </c>
      <c r="K3480" t="s">
        <v>70</v>
      </c>
      <c r="L3480">
        <v>94110</v>
      </c>
      <c r="M3480" t="s">
        <v>71</v>
      </c>
      <c r="N3480" t="s">
        <v>155</v>
      </c>
      <c r="O3480" t="s">
        <v>73</v>
      </c>
      <c r="P3480" t="s">
        <v>95</v>
      </c>
      <c r="Q3480" t="s">
        <v>156</v>
      </c>
      <c r="R3480" s="19">
        <v>8.56</v>
      </c>
      <c r="S3480" s="17">
        <v>2</v>
      </c>
      <c r="T3480" s="20">
        <v>0</v>
      </c>
      <c r="U3480" s="19">
        <v>2.4824000000000002</v>
      </c>
      <c r="V3480" s="20">
        <f t="shared" si="270"/>
        <v>0.28999999999999998</v>
      </c>
      <c r="W3480" s="17">
        <f t="shared" si="271"/>
        <v>2016</v>
      </c>
      <c r="X3480" t="str">
        <f t="shared" si="272"/>
        <v>Dec-2016</v>
      </c>
      <c r="Y3480" s="17">
        <f t="shared" si="273"/>
        <v>6</v>
      </c>
      <c r="Z3480" t="str">
        <f t="shared" si="274"/>
        <v>0% (No Discount)</v>
      </c>
      <c r="AA3480" s="17">
        <f>IF(COUNTIF($B$2:B3480,B3480)=1,1,0)</f>
        <v>1</v>
      </c>
      <c r="AB3480" s="17">
        <f>IF(COUNTIF($F$2:F3480,F3480)=1,1,0)</f>
        <v>0</v>
      </c>
    </row>
    <row r="3481" spans="1:28" x14ac:dyDescent="0.2">
      <c r="A3481" s="17">
        <v>3480</v>
      </c>
      <c r="B3481" t="s">
        <v>6707</v>
      </c>
      <c r="C3481" s="18">
        <v>42712</v>
      </c>
      <c r="D3481" s="18">
        <v>42718</v>
      </c>
      <c r="E3481" t="s">
        <v>77</v>
      </c>
      <c r="F3481" t="s">
        <v>3463</v>
      </c>
      <c r="G3481" t="s">
        <v>3464</v>
      </c>
      <c r="H3481" t="s">
        <v>68</v>
      </c>
      <c r="I3481" t="s">
        <v>54</v>
      </c>
      <c r="J3481" t="s">
        <v>154</v>
      </c>
      <c r="K3481" t="s">
        <v>70</v>
      </c>
      <c r="L3481">
        <v>94110</v>
      </c>
      <c r="M3481" t="s">
        <v>71</v>
      </c>
      <c r="N3481" t="s">
        <v>6708</v>
      </c>
      <c r="O3481" t="s">
        <v>73</v>
      </c>
      <c r="P3481" t="s">
        <v>117</v>
      </c>
      <c r="Q3481" t="s">
        <v>6709</v>
      </c>
      <c r="R3481" s="19">
        <v>45.36</v>
      </c>
      <c r="S3481" s="17">
        <v>7</v>
      </c>
      <c r="T3481" s="20">
        <v>0</v>
      </c>
      <c r="U3481" s="19">
        <v>21.7728</v>
      </c>
      <c r="V3481" s="20">
        <f t="shared" si="270"/>
        <v>0.48</v>
      </c>
      <c r="W3481" s="17">
        <f t="shared" si="271"/>
        <v>2016</v>
      </c>
      <c r="X3481" t="str">
        <f t="shared" si="272"/>
        <v>Dec-2016</v>
      </c>
      <c r="Y3481" s="17">
        <f t="shared" si="273"/>
        <v>6</v>
      </c>
      <c r="Z3481" t="str">
        <f t="shared" si="274"/>
        <v>0% (No Discount)</v>
      </c>
      <c r="AA3481" s="17">
        <f>IF(COUNTIF($B$2:B3481,B3481)=1,1,0)</f>
        <v>0</v>
      </c>
      <c r="AB3481" s="17">
        <f>IF(COUNTIF($F$2:F3481,F3481)=1,1,0)</f>
        <v>0</v>
      </c>
    </row>
    <row r="3482" spans="1:28" x14ac:dyDescent="0.2">
      <c r="A3482" s="17">
        <v>3481</v>
      </c>
      <c r="B3482" t="s">
        <v>6707</v>
      </c>
      <c r="C3482" s="18">
        <v>42712</v>
      </c>
      <c r="D3482" s="18">
        <v>42718</v>
      </c>
      <c r="E3482" t="s">
        <v>77</v>
      </c>
      <c r="F3482" t="s">
        <v>3463</v>
      </c>
      <c r="G3482" t="s">
        <v>3464</v>
      </c>
      <c r="H3482" t="s">
        <v>68</v>
      </c>
      <c r="I3482" t="s">
        <v>54</v>
      </c>
      <c r="J3482" t="s">
        <v>154</v>
      </c>
      <c r="K3482" t="s">
        <v>70</v>
      </c>
      <c r="L3482">
        <v>94110</v>
      </c>
      <c r="M3482" t="s">
        <v>71</v>
      </c>
      <c r="N3482" t="s">
        <v>4985</v>
      </c>
      <c r="O3482" t="s">
        <v>59</v>
      </c>
      <c r="P3482" t="s">
        <v>83</v>
      </c>
      <c r="Q3482" t="s">
        <v>4986</v>
      </c>
      <c r="R3482" s="19">
        <v>1421.664</v>
      </c>
      <c r="S3482" s="17">
        <v>6</v>
      </c>
      <c r="T3482" s="20">
        <v>0.2</v>
      </c>
      <c r="U3482" s="19">
        <v>-195.47880000000001</v>
      </c>
      <c r="V3482" s="20">
        <f t="shared" si="270"/>
        <v>-0.13750000000000001</v>
      </c>
      <c r="W3482" s="17">
        <f t="shared" si="271"/>
        <v>2016</v>
      </c>
      <c r="X3482" t="str">
        <f t="shared" si="272"/>
        <v>Dec-2016</v>
      </c>
      <c r="Y3482" s="17">
        <f t="shared" si="273"/>
        <v>6</v>
      </c>
      <c r="Z3482" t="str">
        <f t="shared" si="274"/>
        <v>11-20%</v>
      </c>
      <c r="AA3482" s="17">
        <f>IF(COUNTIF($B$2:B3482,B3482)=1,1,0)</f>
        <v>0</v>
      </c>
      <c r="AB3482" s="17">
        <f>IF(COUNTIF($F$2:F3482,F3482)=1,1,0)</f>
        <v>0</v>
      </c>
    </row>
    <row r="3483" spans="1:28" x14ac:dyDescent="0.2">
      <c r="A3483" s="17">
        <v>3482</v>
      </c>
      <c r="B3483" t="s">
        <v>6710</v>
      </c>
      <c r="C3483" s="18">
        <v>41736</v>
      </c>
      <c r="D3483" s="18">
        <v>41739</v>
      </c>
      <c r="E3483" t="s">
        <v>215</v>
      </c>
      <c r="F3483" t="s">
        <v>2573</v>
      </c>
      <c r="G3483" t="s">
        <v>2574</v>
      </c>
      <c r="H3483" t="s">
        <v>53</v>
      </c>
      <c r="I3483" t="s">
        <v>54</v>
      </c>
      <c r="J3483" t="s">
        <v>3945</v>
      </c>
      <c r="K3483" t="s">
        <v>385</v>
      </c>
      <c r="L3483">
        <v>36608</v>
      </c>
      <c r="M3483" t="s">
        <v>57</v>
      </c>
      <c r="N3483" t="s">
        <v>4306</v>
      </c>
      <c r="O3483" t="s">
        <v>59</v>
      </c>
      <c r="P3483" t="s">
        <v>92</v>
      </c>
      <c r="Q3483" t="s">
        <v>4307</v>
      </c>
      <c r="R3483" s="19">
        <v>8.9600000000000009</v>
      </c>
      <c r="S3483" s="17">
        <v>2</v>
      </c>
      <c r="T3483" s="20">
        <v>0</v>
      </c>
      <c r="U3483" s="19">
        <v>2.7776000000000001</v>
      </c>
      <c r="V3483" s="20">
        <f t="shared" si="270"/>
        <v>0.31</v>
      </c>
      <c r="W3483" s="17">
        <f t="shared" si="271"/>
        <v>2014</v>
      </c>
      <c r="X3483" t="str">
        <f t="shared" si="272"/>
        <v>Apr-2014</v>
      </c>
      <c r="Y3483" s="17">
        <f t="shared" si="273"/>
        <v>3</v>
      </c>
      <c r="Z3483" t="str">
        <f t="shared" si="274"/>
        <v>0% (No Discount)</v>
      </c>
      <c r="AA3483" s="17">
        <f>IF(COUNTIF($B$2:B3483,B3483)=1,1,0)</f>
        <v>1</v>
      </c>
      <c r="AB3483" s="17">
        <f>IF(COUNTIF($F$2:F3483,F3483)=1,1,0)</f>
        <v>0</v>
      </c>
    </row>
    <row r="3484" spans="1:28" x14ac:dyDescent="0.2">
      <c r="A3484" s="17">
        <v>3483</v>
      </c>
      <c r="B3484" t="s">
        <v>6711</v>
      </c>
      <c r="C3484" s="18">
        <v>41878</v>
      </c>
      <c r="D3484" s="18">
        <v>41880</v>
      </c>
      <c r="E3484" t="s">
        <v>215</v>
      </c>
      <c r="F3484" t="s">
        <v>4988</v>
      </c>
      <c r="G3484" t="s">
        <v>4989</v>
      </c>
      <c r="H3484" t="s">
        <v>68</v>
      </c>
      <c r="I3484" t="s">
        <v>54</v>
      </c>
      <c r="J3484" t="s">
        <v>345</v>
      </c>
      <c r="K3484" t="s">
        <v>346</v>
      </c>
      <c r="L3484">
        <v>22153</v>
      </c>
      <c r="M3484" t="s">
        <v>57</v>
      </c>
      <c r="N3484" t="s">
        <v>4568</v>
      </c>
      <c r="O3484" t="s">
        <v>98</v>
      </c>
      <c r="P3484" t="s">
        <v>99</v>
      </c>
      <c r="Q3484" t="s">
        <v>4569</v>
      </c>
      <c r="R3484" s="19">
        <v>579.95000000000005</v>
      </c>
      <c r="S3484" s="17">
        <v>5</v>
      </c>
      <c r="T3484" s="20">
        <v>0</v>
      </c>
      <c r="U3484" s="19">
        <v>168.18549999999999</v>
      </c>
      <c r="V3484" s="20">
        <f t="shared" si="270"/>
        <v>0.28999999999999998</v>
      </c>
      <c r="W3484" s="17">
        <f t="shared" si="271"/>
        <v>2014</v>
      </c>
      <c r="X3484" t="str">
        <f t="shared" si="272"/>
        <v>Aug-2014</v>
      </c>
      <c r="Y3484" s="17">
        <f t="shared" si="273"/>
        <v>2</v>
      </c>
      <c r="Z3484" t="str">
        <f t="shared" si="274"/>
        <v>0% (No Discount)</v>
      </c>
      <c r="AA3484" s="17">
        <f>IF(COUNTIF($B$2:B3484,B3484)=1,1,0)</f>
        <v>1</v>
      </c>
      <c r="AB3484" s="17">
        <f>IF(COUNTIF($F$2:F3484,F3484)=1,1,0)</f>
        <v>0</v>
      </c>
    </row>
    <row r="3485" spans="1:28" x14ac:dyDescent="0.2">
      <c r="A3485" s="17">
        <v>3484</v>
      </c>
      <c r="B3485" t="s">
        <v>6711</v>
      </c>
      <c r="C3485" s="18">
        <v>41878</v>
      </c>
      <c r="D3485" s="18">
        <v>41880</v>
      </c>
      <c r="E3485" t="s">
        <v>215</v>
      </c>
      <c r="F3485" t="s">
        <v>4988</v>
      </c>
      <c r="G3485" t="s">
        <v>4989</v>
      </c>
      <c r="H3485" t="s">
        <v>68</v>
      </c>
      <c r="I3485" t="s">
        <v>54</v>
      </c>
      <c r="J3485" t="s">
        <v>345</v>
      </c>
      <c r="K3485" t="s">
        <v>346</v>
      </c>
      <c r="L3485">
        <v>22153</v>
      </c>
      <c r="M3485" t="s">
        <v>57</v>
      </c>
      <c r="N3485" t="s">
        <v>4100</v>
      </c>
      <c r="O3485" t="s">
        <v>59</v>
      </c>
      <c r="P3485" t="s">
        <v>92</v>
      </c>
      <c r="Q3485" t="s">
        <v>4101</v>
      </c>
      <c r="R3485" s="19">
        <v>29.12</v>
      </c>
      <c r="S3485" s="17">
        <v>4</v>
      </c>
      <c r="T3485" s="20">
        <v>0</v>
      </c>
      <c r="U3485" s="19">
        <v>12.521599999999999</v>
      </c>
      <c r="V3485" s="20">
        <f t="shared" si="270"/>
        <v>0.42999999999999994</v>
      </c>
      <c r="W3485" s="17">
        <f t="shared" si="271"/>
        <v>2014</v>
      </c>
      <c r="X3485" t="str">
        <f t="shared" si="272"/>
        <v>Aug-2014</v>
      </c>
      <c r="Y3485" s="17">
        <f t="shared" si="273"/>
        <v>2</v>
      </c>
      <c r="Z3485" t="str">
        <f t="shared" si="274"/>
        <v>0% (No Discount)</v>
      </c>
      <c r="AA3485" s="17">
        <f>IF(COUNTIF($B$2:B3485,B3485)=1,1,0)</f>
        <v>0</v>
      </c>
      <c r="AB3485" s="17">
        <f>IF(COUNTIF($F$2:F3485,F3485)=1,1,0)</f>
        <v>0</v>
      </c>
    </row>
    <row r="3486" spans="1:28" x14ac:dyDescent="0.2">
      <c r="A3486" s="17">
        <v>3485</v>
      </c>
      <c r="B3486" t="s">
        <v>6711</v>
      </c>
      <c r="C3486" s="18">
        <v>41878</v>
      </c>
      <c r="D3486" s="18">
        <v>41880</v>
      </c>
      <c r="E3486" t="s">
        <v>215</v>
      </c>
      <c r="F3486" t="s">
        <v>4988</v>
      </c>
      <c r="G3486" t="s">
        <v>4989</v>
      </c>
      <c r="H3486" t="s">
        <v>68</v>
      </c>
      <c r="I3486" t="s">
        <v>54</v>
      </c>
      <c r="J3486" t="s">
        <v>345</v>
      </c>
      <c r="K3486" t="s">
        <v>346</v>
      </c>
      <c r="L3486">
        <v>22153</v>
      </c>
      <c r="M3486" t="s">
        <v>57</v>
      </c>
      <c r="N3486" t="s">
        <v>5735</v>
      </c>
      <c r="O3486" t="s">
        <v>59</v>
      </c>
      <c r="P3486" t="s">
        <v>83</v>
      </c>
      <c r="Q3486" t="s">
        <v>5736</v>
      </c>
      <c r="R3486" s="19">
        <v>1202.94</v>
      </c>
      <c r="S3486" s="17">
        <v>3</v>
      </c>
      <c r="T3486" s="20">
        <v>0</v>
      </c>
      <c r="U3486" s="19">
        <v>300.73500000000001</v>
      </c>
      <c r="V3486" s="20">
        <f t="shared" si="270"/>
        <v>0.25</v>
      </c>
      <c r="W3486" s="17">
        <f t="shared" si="271"/>
        <v>2014</v>
      </c>
      <c r="X3486" t="str">
        <f t="shared" si="272"/>
        <v>Aug-2014</v>
      </c>
      <c r="Y3486" s="17">
        <f t="shared" si="273"/>
        <v>2</v>
      </c>
      <c r="Z3486" t="str">
        <f t="shared" si="274"/>
        <v>0% (No Discount)</v>
      </c>
      <c r="AA3486" s="17">
        <f>IF(COUNTIF($B$2:B3486,B3486)=1,1,0)</f>
        <v>0</v>
      </c>
      <c r="AB3486" s="17">
        <f>IF(COUNTIF($F$2:F3486,F3486)=1,1,0)</f>
        <v>0</v>
      </c>
    </row>
    <row r="3487" spans="1:28" x14ac:dyDescent="0.2">
      <c r="A3487" s="17">
        <v>3486</v>
      </c>
      <c r="B3487" t="s">
        <v>6712</v>
      </c>
      <c r="C3487" s="18">
        <v>42664</v>
      </c>
      <c r="D3487" s="18">
        <v>42669</v>
      </c>
      <c r="E3487" t="s">
        <v>77</v>
      </c>
      <c r="F3487" t="s">
        <v>4229</v>
      </c>
      <c r="G3487" t="s">
        <v>4230</v>
      </c>
      <c r="H3487" t="s">
        <v>68</v>
      </c>
      <c r="I3487" t="s">
        <v>54</v>
      </c>
      <c r="J3487" t="s">
        <v>634</v>
      </c>
      <c r="K3487" t="s">
        <v>272</v>
      </c>
      <c r="L3487">
        <v>19711</v>
      </c>
      <c r="M3487" t="s">
        <v>175</v>
      </c>
      <c r="N3487" t="s">
        <v>3608</v>
      </c>
      <c r="O3487" t="s">
        <v>73</v>
      </c>
      <c r="P3487" t="s">
        <v>102</v>
      </c>
      <c r="Q3487" t="s">
        <v>3609</v>
      </c>
      <c r="R3487" s="19">
        <v>7.92</v>
      </c>
      <c r="S3487" s="17">
        <v>4</v>
      </c>
      <c r="T3487" s="20">
        <v>0</v>
      </c>
      <c r="U3487" s="19">
        <v>3.5640000000000001</v>
      </c>
      <c r="V3487" s="20">
        <f t="shared" si="270"/>
        <v>0.45</v>
      </c>
      <c r="W3487" s="17">
        <f t="shared" si="271"/>
        <v>2016</v>
      </c>
      <c r="X3487" t="str">
        <f t="shared" si="272"/>
        <v>Oct-2016</v>
      </c>
      <c r="Y3487" s="17">
        <f t="shared" si="273"/>
        <v>5</v>
      </c>
      <c r="Z3487" t="str">
        <f t="shared" si="274"/>
        <v>0% (No Discount)</v>
      </c>
      <c r="AA3487" s="17">
        <f>IF(COUNTIF($B$2:B3487,B3487)=1,1,0)</f>
        <v>1</v>
      </c>
      <c r="AB3487" s="17">
        <f>IF(COUNTIF($F$2:F3487,F3487)=1,1,0)</f>
        <v>0</v>
      </c>
    </row>
    <row r="3488" spans="1:28" x14ac:dyDescent="0.2">
      <c r="A3488" s="17">
        <v>3487</v>
      </c>
      <c r="B3488" t="s">
        <v>6713</v>
      </c>
      <c r="C3488" s="18">
        <v>42704</v>
      </c>
      <c r="D3488" s="18">
        <v>42704</v>
      </c>
      <c r="E3488" t="s">
        <v>1320</v>
      </c>
      <c r="F3488" t="s">
        <v>1804</v>
      </c>
      <c r="G3488" t="s">
        <v>1805</v>
      </c>
      <c r="H3488" t="s">
        <v>53</v>
      </c>
      <c r="I3488" t="s">
        <v>54</v>
      </c>
      <c r="J3488" t="s">
        <v>6714</v>
      </c>
      <c r="K3488" t="s">
        <v>115</v>
      </c>
      <c r="L3488">
        <v>28601</v>
      </c>
      <c r="M3488" t="s">
        <v>57</v>
      </c>
      <c r="N3488" t="s">
        <v>5868</v>
      </c>
      <c r="O3488" t="s">
        <v>98</v>
      </c>
      <c r="P3488" t="s">
        <v>99</v>
      </c>
      <c r="Q3488" t="s">
        <v>5869</v>
      </c>
      <c r="R3488" s="19">
        <v>36.192</v>
      </c>
      <c r="S3488" s="17">
        <v>1</v>
      </c>
      <c r="T3488" s="20">
        <v>0.2</v>
      </c>
      <c r="U3488" s="19">
        <v>2.7143999999999999</v>
      </c>
      <c r="V3488" s="20">
        <f t="shared" si="270"/>
        <v>7.4999999999999997E-2</v>
      </c>
      <c r="W3488" s="17">
        <f t="shared" si="271"/>
        <v>2016</v>
      </c>
      <c r="X3488" t="str">
        <f t="shared" si="272"/>
        <v>Nov-2016</v>
      </c>
      <c r="Y3488" s="17">
        <f t="shared" si="273"/>
        <v>0</v>
      </c>
      <c r="Z3488" t="str">
        <f t="shared" si="274"/>
        <v>11-20%</v>
      </c>
      <c r="AA3488" s="17">
        <f>IF(COUNTIF($B$2:B3488,B3488)=1,1,0)</f>
        <v>1</v>
      </c>
      <c r="AB3488" s="17">
        <f>IF(COUNTIF($F$2:F3488,F3488)=1,1,0)</f>
        <v>0</v>
      </c>
    </row>
    <row r="3489" spans="1:28" x14ac:dyDescent="0.2">
      <c r="A3489" s="17">
        <v>3488</v>
      </c>
      <c r="B3489" t="s">
        <v>6715</v>
      </c>
      <c r="C3489" s="18">
        <v>42983</v>
      </c>
      <c r="D3489" s="18">
        <v>42989</v>
      </c>
      <c r="E3489" t="s">
        <v>77</v>
      </c>
      <c r="F3489" t="s">
        <v>6236</v>
      </c>
      <c r="G3489" t="s">
        <v>6237</v>
      </c>
      <c r="H3489" t="s">
        <v>129</v>
      </c>
      <c r="I3489" t="s">
        <v>54</v>
      </c>
      <c r="J3489" t="s">
        <v>80</v>
      </c>
      <c r="K3489" t="s">
        <v>81</v>
      </c>
      <c r="L3489">
        <v>33311</v>
      </c>
      <c r="M3489" t="s">
        <v>57</v>
      </c>
      <c r="N3489" t="s">
        <v>868</v>
      </c>
      <c r="O3489" t="s">
        <v>73</v>
      </c>
      <c r="P3489" t="s">
        <v>86</v>
      </c>
      <c r="Q3489" t="s">
        <v>869</v>
      </c>
      <c r="R3489" s="19">
        <v>147.184</v>
      </c>
      <c r="S3489" s="17">
        <v>2</v>
      </c>
      <c r="T3489" s="20">
        <v>0.2</v>
      </c>
      <c r="U3489" s="19">
        <v>-29.436800000000002</v>
      </c>
      <c r="V3489" s="20">
        <f t="shared" si="270"/>
        <v>-0.2</v>
      </c>
      <c r="W3489" s="17">
        <f t="shared" si="271"/>
        <v>2017</v>
      </c>
      <c r="X3489" t="str">
        <f t="shared" si="272"/>
        <v>Sep-2017</v>
      </c>
      <c r="Y3489" s="17">
        <f t="shared" si="273"/>
        <v>6</v>
      </c>
      <c r="Z3489" t="str">
        <f t="shared" si="274"/>
        <v>11-20%</v>
      </c>
      <c r="AA3489" s="17">
        <f>IF(COUNTIF($B$2:B3489,B3489)=1,1,0)</f>
        <v>1</v>
      </c>
      <c r="AB3489" s="17">
        <f>IF(COUNTIF($F$2:F3489,F3489)=1,1,0)</f>
        <v>0</v>
      </c>
    </row>
    <row r="3490" spans="1:28" x14ac:dyDescent="0.2">
      <c r="A3490" s="17">
        <v>3489</v>
      </c>
      <c r="B3490" t="s">
        <v>6716</v>
      </c>
      <c r="C3490" s="18">
        <v>42187</v>
      </c>
      <c r="D3490" s="18">
        <v>42191</v>
      </c>
      <c r="E3490" t="s">
        <v>77</v>
      </c>
      <c r="F3490" t="s">
        <v>5163</v>
      </c>
      <c r="G3490" t="s">
        <v>5164</v>
      </c>
      <c r="H3490" t="s">
        <v>53</v>
      </c>
      <c r="I3490" t="s">
        <v>54</v>
      </c>
      <c r="J3490" t="s">
        <v>6717</v>
      </c>
      <c r="K3490" t="s">
        <v>238</v>
      </c>
      <c r="L3490">
        <v>60188</v>
      </c>
      <c r="M3490" t="s">
        <v>132</v>
      </c>
      <c r="N3490" t="s">
        <v>1166</v>
      </c>
      <c r="O3490" t="s">
        <v>59</v>
      </c>
      <c r="P3490" t="s">
        <v>63</v>
      </c>
      <c r="Q3490" t="s">
        <v>1167</v>
      </c>
      <c r="R3490" s="19">
        <v>408.42200000000003</v>
      </c>
      <c r="S3490" s="17">
        <v>2</v>
      </c>
      <c r="T3490" s="20">
        <v>0.3</v>
      </c>
      <c r="U3490" s="19">
        <v>-5.8346</v>
      </c>
      <c r="V3490" s="20">
        <f t="shared" si="270"/>
        <v>-1.4285714285714285E-2</v>
      </c>
      <c r="W3490" s="17">
        <f t="shared" si="271"/>
        <v>2015</v>
      </c>
      <c r="X3490" t="str">
        <f t="shared" si="272"/>
        <v>Jul-2015</v>
      </c>
      <c r="Y3490" s="17">
        <f t="shared" si="273"/>
        <v>4</v>
      </c>
      <c r="Z3490" t="str">
        <f t="shared" si="274"/>
        <v>21-30%</v>
      </c>
      <c r="AA3490" s="17">
        <f>IF(COUNTIF($B$2:B3490,B3490)=1,1,0)</f>
        <v>1</v>
      </c>
      <c r="AB3490" s="17">
        <f>IF(COUNTIF($F$2:F3490,F3490)=1,1,0)</f>
        <v>0</v>
      </c>
    </row>
    <row r="3491" spans="1:28" x14ac:dyDescent="0.2">
      <c r="A3491" s="17">
        <v>3490</v>
      </c>
      <c r="B3491" t="s">
        <v>6716</v>
      </c>
      <c r="C3491" s="18">
        <v>42187</v>
      </c>
      <c r="D3491" s="18">
        <v>42191</v>
      </c>
      <c r="E3491" t="s">
        <v>77</v>
      </c>
      <c r="F3491" t="s">
        <v>5163</v>
      </c>
      <c r="G3491" t="s">
        <v>5164</v>
      </c>
      <c r="H3491" t="s">
        <v>53</v>
      </c>
      <c r="I3491" t="s">
        <v>54</v>
      </c>
      <c r="J3491" t="s">
        <v>6717</v>
      </c>
      <c r="K3491" t="s">
        <v>238</v>
      </c>
      <c r="L3491">
        <v>60188</v>
      </c>
      <c r="M3491" t="s">
        <v>132</v>
      </c>
      <c r="N3491" t="s">
        <v>4875</v>
      </c>
      <c r="O3491" t="s">
        <v>59</v>
      </c>
      <c r="P3491" t="s">
        <v>63</v>
      </c>
      <c r="Q3491" t="s">
        <v>4876</v>
      </c>
      <c r="R3491" s="19">
        <v>382.11599999999999</v>
      </c>
      <c r="S3491" s="17">
        <v>6</v>
      </c>
      <c r="T3491" s="20">
        <v>0.3</v>
      </c>
      <c r="U3491" s="19">
        <v>-92.799599999999998</v>
      </c>
      <c r="V3491" s="20">
        <f t="shared" si="270"/>
        <v>-0.24285714285714285</v>
      </c>
      <c r="W3491" s="17">
        <f t="shared" si="271"/>
        <v>2015</v>
      </c>
      <c r="X3491" t="str">
        <f t="shared" si="272"/>
        <v>Jul-2015</v>
      </c>
      <c r="Y3491" s="17">
        <f t="shared" si="273"/>
        <v>4</v>
      </c>
      <c r="Z3491" t="str">
        <f t="shared" si="274"/>
        <v>21-30%</v>
      </c>
      <c r="AA3491" s="17">
        <f>IF(COUNTIF($B$2:B3491,B3491)=1,1,0)</f>
        <v>0</v>
      </c>
      <c r="AB3491" s="17">
        <f>IF(COUNTIF($F$2:F3491,F3491)=1,1,0)</f>
        <v>0</v>
      </c>
    </row>
    <row r="3492" spans="1:28" x14ac:dyDescent="0.2">
      <c r="A3492" s="17">
        <v>3491</v>
      </c>
      <c r="B3492" t="s">
        <v>6716</v>
      </c>
      <c r="C3492" s="18">
        <v>42187</v>
      </c>
      <c r="D3492" s="18">
        <v>42191</v>
      </c>
      <c r="E3492" t="s">
        <v>77</v>
      </c>
      <c r="F3492" t="s">
        <v>5163</v>
      </c>
      <c r="G3492" t="s">
        <v>5164</v>
      </c>
      <c r="H3492" t="s">
        <v>53</v>
      </c>
      <c r="I3492" t="s">
        <v>54</v>
      </c>
      <c r="J3492" t="s">
        <v>6717</v>
      </c>
      <c r="K3492" t="s">
        <v>238</v>
      </c>
      <c r="L3492">
        <v>60188</v>
      </c>
      <c r="M3492" t="s">
        <v>132</v>
      </c>
      <c r="N3492" t="s">
        <v>1797</v>
      </c>
      <c r="O3492" t="s">
        <v>73</v>
      </c>
      <c r="P3492" t="s">
        <v>86</v>
      </c>
      <c r="Q3492" t="s">
        <v>1798</v>
      </c>
      <c r="R3492" s="19">
        <v>68.599999999999994</v>
      </c>
      <c r="S3492" s="17">
        <v>5</v>
      </c>
      <c r="T3492" s="20">
        <v>0.2</v>
      </c>
      <c r="U3492" s="19">
        <v>6.0025000000000004</v>
      </c>
      <c r="V3492" s="20">
        <f t="shared" si="270"/>
        <v>8.7500000000000008E-2</v>
      </c>
      <c r="W3492" s="17">
        <f t="shared" si="271"/>
        <v>2015</v>
      </c>
      <c r="X3492" t="str">
        <f t="shared" si="272"/>
        <v>Jul-2015</v>
      </c>
      <c r="Y3492" s="17">
        <f t="shared" si="273"/>
        <v>4</v>
      </c>
      <c r="Z3492" t="str">
        <f t="shared" si="274"/>
        <v>11-20%</v>
      </c>
      <c r="AA3492" s="17">
        <f>IF(COUNTIF($B$2:B3492,B3492)=1,1,0)</f>
        <v>0</v>
      </c>
      <c r="AB3492" s="17">
        <f>IF(COUNTIF($F$2:F3492,F3492)=1,1,0)</f>
        <v>0</v>
      </c>
    </row>
    <row r="3493" spans="1:28" x14ac:dyDescent="0.2">
      <c r="A3493" s="17">
        <v>3492</v>
      </c>
      <c r="B3493" t="s">
        <v>6716</v>
      </c>
      <c r="C3493" s="18">
        <v>42187</v>
      </c>
      <c r="D3493" s="18">
        <v>42191</v>
      </c>
      <c r="E3493" t="s">
        <v>77</v>
      </c>
      <c r="F3493" t="s">
        <v>5163</v>
      </c>
      <c r="G3493" t="s">
        <v>5164</v>
      </c>
      <c r="H3493" t="s">
        <v>53</v>
      </c>
      <c r="I3493" t="s">
        <v>54</v>
      </c>
      <c r="J3493" t="s">
        <v>6717</v>
      </c>
      <c r="K3493" t="s">
        <v>238</v>
      </c>
      <c r="L3493">
        <v>60188</v>
      </c>
      <c r="M3493" t="s">
        <v>132</v>
      </c>
      <c r="N3493" t="s">
        <v>1045</v>
      </c>
      <c r="O3493" t="s">
        <v>73</v>
      </c>
      <c r="P3493" t="s">
        <v>86</v>
      </c>
      <c r="Q3493" t="s">
        <v>1046</v>
      </c>
      <c r="R3493" s="19">
        <v>435.50400000000002</v>
      </c>
      <c r="S3493" s="17">
        <v>3</v>
      </c>
      <c r="T3493" s="20">
        <v>0.2</v>
      </c>
      <c r="U3493" s="19">
        <v>48.994199999999999</v>
      </c>
      <c r="V3493" s="20">
        <f t="shared" si="270"/>
        <v>0.11249999999999999</v>
      </c>
      <c r="W3493" s="17">
        <f t="shared" si="271"/>
        <v>2015</v>
      </c>
      <c r="X3493" t="str">
        <f t="shared" si="272"/>
        <v>Jul-2015</v>
      </c>
      <c r="Y3493" s="17">
        <f t="shared" si="273"/>
        <v>4</v>
      </c>
      <c r="Z3493" t="str">
        <f t="shared" si="274"/>
        <v>11-20%</v>
      </c>
      <c r="AA3493" s="17">
        <f>IF(COUNTIF($B$2:B3493,B3493)=1,1,0)</f>
        <v>0</v>
      </c>
      <c r="AB3493" s="17">
        <f>IF(COUNTIF($F$2:F3493,F3493)=1,1,0)</f>
        <v>0</v>
      </c>
    </row>
    <row r="3494" spans="1:28" x14ac:dyDescent="0.2">
      <c r="A3494" s="17">
        <v>3493</v>
      </c>
      <c r="B3494" t="s">
        <v>6716</v>
      </c>
      <c r="C3494" s="18">
        <v>42187</v>
      </c>
      <c r="D3494" s="18">
        <v>42191</v>
      </c>
      <c r="E3494" t="s">
        <v>77</v>
      </c>
      <c r="F3494" t="s">
        <v>5163</v>
      </c>
      <c r="G3494" t="s">
        <v>5164</v>
      </c>
      <c r="H3494" t="s">
        <v>53</v>
      </c>
      <c r="I3494" t="s">
        <v>54</v>
      </c>
      <c r="J3494" t="s">
        <v>6717</v>
      </c>
      <c r="K3494" t="s">
        <v>238</v>
      </c>
      <c r="L3494">
        <v>60188</v>
      </c>
      <c r="M3494" t="s">
        <v>132</v>
      </c>
      <c r="N3494" t="s">
        <v>726</v>
      </c>
      <c r="O3494" t="s">
        <v>73</v>
      </c>
      <c r="P3494" t="s">
        <v>117</v>
      </c>
      <c r="Q3494" t="s">
        <v>727</v>
      </c>
      <c r="R3494" s="19">
        <v>11.167999999999999</v>
      </c>
      <c r="S3494" s="17">
        <v>2</v>
      </c>
      <c r="T3494" s="20">
        <v>0.2</v>
      </c>
      <c r="U3494" s="19">
        <v>3.7692000000000001</v>
      </c>
      <c r="V3494" s="20">
        <f t="shared" si="270"/>
        <v>0.33750000000000002</v>
      </c>
      <c r="W3494" s="17">
        <f t="shared" si="271"/>
        <v>2015</v>
      </c>
      <c r="X3494" t="str">
        <f t="shared" si="272"/>
        <v>Jul-2015</v>
      </c>
      <c r="Y3494" s="17">
        <f t="shared" si="273"/>
        <v>4</v>
      </c>
      <c r="Z3494" t="str">
        <f t="shared" si="274"/>
        <v>11-20%</v>
      </c>
      <c r="AA3494" s="17">
        <f>IF(COUNTIF($B$2:B3494,B3494)=1,1,0)</f>
        <v>0</v>
      </c>
      <c r="AB3494" s="17">
        <f>IF(COUNTIF($F$2:F3494,F3494)=1,1,0)</f>
        <v>0</v>
      </c>
    </row>
    <row r="3495" spans="1:28" x14ac:dyDescent="0.2">
      <c r="A3495" s="17">
        <v>3494</v>
      </c>
      <c r="B3495" t="s">
        <v>6718</v>
      </c>
      <c r="C3495" s="18">
        <v>43002</v>
      </c>
      <c r="D3495" s="18">
        <v>43006</v>
      </c>
      <c r="E3495" t="s">
        <v>77</v>
      </c>
      <c r="F3495" t="s">
        <v>1837</v>
      </c>
      <c r="G3495" t="s">
        <v>1838</v>
      </c>
      <c r="H3495" t="s">
        <v>68</v>
      </c>
      <c r="I3495" t="s">
        <v>54</v>
      </c>
      <c r="J3495" t="s">
        <v>6719</v>
      </c>
      <c r="K3495" t="s">
        <v>256</v>
      </c>
      <c r="L3495">
        <v>56301</v>
      </c>
      <c r="M3495" t="s">
        <v>132</v>
      </c>
      <c r="N3495" t="s">
        <v>6720</v>
      </c>
      <c r="O3495" t="s">
        <v>98</v>
      </c>
      <c r="P3495" t="s">
        <v>188</v>
      </c>
      <c r="Q3495" t="s">
        <v>6721</v>
      </c>
      <c r="R3495" s="19">
        <v>72</v>
      </c>
      <c r="S3495" s="17">
        <v>4</v>
      </c>
      <c r="T3495" s="20">
        <v>0</v>
      </c>
      <c r="U3495" s="19">
        <v>12.96</v>
      </c>
      <c r="V3495" s="20">
        <f t="shared" si="270"/>
        <v>0.18000000000000002</v>
      </c>
      <c r="W3495" s="17">
        <f t="shared" si="271"/>
        <v>2017</v>
      </c>
      <c r="X3495" t="str">
        <f t="shared" si="272"/>
        <v>Sep-2017</v>
      </c>
      <c r="Y3495" s="17">
        <f t="shared" si="273"/>
        <v>4</v>
      </c>
      <c r="Z3495" t="str">
        <f t="shared" si="274"/>
        <v>0% (No Discount)</v>
      </c>
      <c r="AA3495" s="17">
        <f>IF(COUNTIF($B$2:B3495,B3495)=1,1,0)</f>
        <v>1</v>
      </c>
      <c r="AB3495" s="17">
        <f>IF(COUNTIF($F$2:F3495,F3495)=1,1,0)</f>
        <v>0</v>
      </c>
    </row>
    <row r="3496" spans="1:28" x14ac:dyDescent="0.2">
      <c r="A3496" s="17">
        <v>3495</v>
      </c>
      <c r="B3496" t="s">
        <v>6718</v>
      </c>
      <c r="C3496" s="18">
        <v>43002</v>
      </c>
      <c r="D3496" s="18">
        <v>43006</v>
      </c>
      <c r="E3496" t="s">
        <v>77</v>
      </c>
      <c r="F3496" t="s">
        <v>1837</v>
      </c>
      <c r="G3496" t="s">
        <v>1838</v>
      </c>
      <c r="H3496" t="s">
        <v>68</v>
      </c>
      <c r="I3496" t="s">
        <v>54</v>
      </c>
      <c r="J3496" t="s">
        <v>6719</v>
      </c>
      <c r="K3496" t="s">
        <v>256</v>
      </c>
      <c r="L3496">
        <v>56301</v>
      </c>
      <c r="M3496" t="s">
        <v>132</v>
      </c>
      <c r="N3496" t="s">
        <v>6722</v>
      </c>
      <c r="O3496" t="s">
        <v>98</v>
      </c>
      <c r="P3496" t="s">
        <v>188</v>
      </c>
      <c r="Q3496" t="s">
        <v>6723</v>
      </c>
      <c r="R3496" s="19">
        <v>655.9</v>
      </c>
      <c r="S3496" s="17">
        <v>5</v>
      </c>
      <c r="T3496" s="20">
        <v>0</v>
      </c>
      <c r="U3496" s="19">
        <v>275.47800000000001</v>
      </c>
      <c r="V3496" s="20">
        <f t="shared" si="270"/>
        <v>0.42000000000000004</v>
      </c>
      <c r="W3496" s="17">
        <f t="shared" si="271"/>
        <v>2017</v>
      </c>
      <c r="X3496" t="str">
        <f t="shared" si="272"/>
        <v>Sep-2017</v>
      </c>
      <c r="Y3496" s="17">
        <f t="shared" si="273"/>
        <v>4</v>
      </c>
      <c r="Z3496" t="str">
        <f t="shared" si="274"/>
        <v>0% (No Discount)</v>
      </c>
      <c r="AA3496" s="17">
        <f>IF(COUNTIF($B$2:B3496,B3496)=1,1,0)</f>
        <v>0</v>
      </c>
      <c r="AB3496" s="17">
        <f>IF(COUNTIF($F$2:F3496,F3496)=1,1,0)</f>
        <v>0</v>
      </c>
    </row>
    <row r="3497" spans="1:28" x14ac:dyDescent="0.2">
      <c r="A3497" s="17">
        <v>3496</v>
      </c>
      <c r="B3497" t="s">
        <v>6718</v>
      </c>
      <c r="C3497" s="18">
        <v>43002</v>
      </c>
      <c r="D3497" s="18">
        <v>43006</v>
      </c>
      <c r="E3497" t="s">
        <v>77</v>
      </c>
      <c r="F3497" t="s">
        <v>1837</v>
      </c>
      <c r="G3497" t="s">
        <v>1838</v>
      </c>
      <c r="H3497" t="s">
        <v>68</v>
      </c>
      <c r="I3497" t="s">
        <v>54</v>
      </c>
      <c r="J3497" t="s">
        <v>6719</v>
      </c>
      <c r="K3497" t="s">
        <v>256</v>
      </c>
      <c r="L3497">
        <v>56301</v>
      </c>
      <c r="M3497" t="s">
        <v>132</v>
      </c>
      <c r="N3497" t="s">
        <v>2613</v>
      </c>
      <c r="O3497" t="s">
        <v>59</v>
      </c>
      <c r="P3497" t="s">
        <v>63</v>
      </c>
      <c r="Q3497" t="s">
        <v>2614</v>
      </c>
      <c r="R3497" s="19">
        <v>603.91999999999996</v>
      </c>
      <c r="S3497" s="17">
        <v>4</v>
      </c>
      <c r="T3497" s="20">
        <v>0</v>
      </c>
      <c r="U3497" s="19">
        <v>181.17599999999999</v>
      </c>
      <c r="V3497" s="20">
        <f t="shared" si="270"/>
        <v>0.3</v>
      </c>
      <c r="W3497" s="17">
        <f t="shared" si="271"/>
        <v>2017</v>
      </c>
      <c r="X3497" t="str">
        <f t="shared" si="272"/>
        <v>Sep-2017</v>
      </c>
      <c r="Y3497" s="17">
        <f t="shared" si="273"/>
        <v>4</v>
      </c>
      <c r="Z3497" t="str">
        <f t="shared" si="274"/>
        <v>0% (No Discount)</v>
      </c>
      <c r="AA3497" s="17">
        <f>IF(COUNTIF($B$2:B3497,B3497)=1,1,0)</f>
        <v>0</v>
      </c>
      <c r="AB3497" s="17">
        <f>IF(COUNTIF($F$2:F3497,F3497)=1,1,0)</f>
        <v>0</v>
      </c>
    </row>
    <row r="3498" spans="1:28" x14ac:dyDescent="0.2">
      <c r="A3498" s="17">
        <v>3497</v>
      </c>
      <c r="B3498" t="s">
        <v>6724</v>
      </c>
      <c r="C3498" s="18">
        <v>42590</v>
      </c>
      <c r="D3498" s="18">
        <v>42597</v>
      </c>
      <c r="E3498" t="s">
        <v>77</v>
      </c>
      <c r="F3498" t="s">
        <v>3414</v>
      </c>
      <c r="G3498" t="s">
        <v>3415</v>
      </c>
      <c r="H3498" t="s">
        <v>129</v>
      </c>
      <c r="I3498" t="s">
        <v>54</v>
      </c>
      <c r="J3498" t="s">
        <v>69</v>
      </c>
      <c r="K3498" t="s">
        <v>70</v>
      </c>
      <c r="L3498">
        <v>90036</v>
      </c>
      <c r="M3498" t="s">
        <v>71</v>
      </c>
      <c r="N3498" t="s">
        <v>3361</v>
      </c>
      <c r="O3498" t="s">
        <v>59</v>
      </c>
      <c r="P3498" t="s">
        <v>83</v>
      </c>
      <c r="Q3498" t="s">
        <v>3362</v>
      </c>
      <c r="R3498" s="19">
        <v>513.024</v>
      </c>
      <c r="S3498" s="17">
        <v>2</v>
      </c>
      <c r="T3498" s="20">
        <v>0.2</v>
      </c>
      <c r="U3498" s="19">
        <v>12.8256</v>
      </c>
      <c r="V3498" s="20">
        <f t="shared" si="270"/>
        <v>2.4999999999999998E-2</v>
      </c>
      <c r="W3498" s="17">
        <f t="shared" si="271"/>
        <v>2016</v>
      </c>
      <c r="X3498" t="str">
        <f t="shared" si="272"/>
        <v>Aug-2016</v>
      </c>
      <c r="Y3498" s="17">
        <f t="shared" si="273"/>
        <v>7</v>
      </c>
      <c r="Z3498" t="str">
        <f t="shared" si="274"/>
        <v>11-20%</v>
      </c>
      <c r="AA3498" s="17">
        <f>IF(COUNTIF($B$2:B3498,B3498)=1,1,0)</f>
        <v>1</v>
      </c>
      <c r="AB3498" s="17">
        <f>IF(COUNTIF($F$2:F3498,F3498)=1,1,0)</f>
        <v>0</v>
      </c>
    </row>
    <row r="3499" spans="1:28" x14ac:dyDescent="0.2">
      <c r="A3499" s="17">
        <v>3498</v>
      </c>
      <c r="B3499" t="s">
        <v>6724</v>
      </c>
      <c r="C3499" s="18">
        <v>42590</v>
      </c>
      <c r="D3499" s="18">
        <v>42597</v>
      </c>
      <c r="E3499" t="s">
        <v>77</v>
      </c>
      <c r="F3499" t="s">
        <v>3414</v>
      </c>
      <c r="G3499" t="s">
        <v>3415</v>
      </c>
      <c r="H3499" t="s">
        <v>129</v>
      </c>
      <c r="I3499" t="s">
        <v>54</v>
      </c>
      <c r="J3499" t="s">
        <v>69</v>
      </c>
      <c r="K3499" t="s">
        <v>70</v>
      </c>
      <c r="L3499">
        <v>90036</v>
      </c>
      <c r="M3499" t="s">
        <v>71</v>
      </c>
      <c r="N3499" t="s">
        <v>2853</v>
      </c>
      <c r="O3499" t="s">
        <v>73</v>
      </c>
      <c r="P3499" t="s">
        <v>105</v>
      </c>
      <c r="Q3499" t="s">
        <v>2854</v>
      </c>
      <c r="R3499" s="19">
        <v>487.92</v>
      </c>
      <c r="S3499" s="17">
        <v>6</v>
      </c>
      <c r="T3499" s="20">
        <v>0</v>
      </c>
      <c r="U3499" s="19">
        <v>136.61760000000001</v>
      </c>
      <c r="V3499" s="20">
        <f t="shared" si="270"/>
        <v>0.28000000000000003</v>
      </c>
      <c r="W3499" s="17">
        <f t="shared" si="271"/>
        <v>2016</v>
      </c>
      <c r="X3499" t="str">
        <f t="shared" si="272"/>
        <v>Aug-2016</v>
      </c>
      <c r="Y3499" s="17">
        <f t="shared" si="273"/>
        <v>7</v>
      </c>
      <c r="Z3499" t="str">
        <f t="shared" si="274"/>
        <v>0% (No Discount)</v>
      </c>
      <c r="AA3499" s="17">
        <f>IF(COUNTIF($B$2:B3499,B3499)=1,1,0)</f>
        <v>0</v>
      </c>
      <c r="AB3499" s="17">
        <f>IF(COUNTIF($F$2:F3499,F3499)=1,1,0)</f>
        <v>0</v>
      </c>
    </row>
    <row r="3500" spans="1:28" x14ac:dyDescent="0.2">
      <c r="A3500" s="17">
        <v>3499</v>
      </c>
      <c r="B3500" t="s">
        <v>6724</v>
      </c>
      <c r="C3500" s="18">
        <v>42590</v>
      </c>
      <c r="D3500" s="18">
        <v>42597</v>
      </c>
      <c r="E3500" t="s">
        <v>77</v>
      </c>
      <c r="F3500" t="s">
        <v>3414</v>
      </c>
      <c r="G3500" t="s">
        <v>3415</v>
      </c>
      <c r="H3500" t="s">
        <v>129</v>
      </c>
      <c r="I3500" t="s">
        <v>54</v>
      </c>
      <c r="J3500" t="s">
        <v>69</v>
      </c>
      <c r="K3500" t="s">
        <v>70</v>
      </c>
      <c r="L3500">
        <v>90036</v>
      </c>
      <c r="M3500" t="s">
        <v>71</v>
      </c>
      <c r="N3500" t="s">
        <v>1283</v>
      </c>
      <c r="O3500" t="s">
        <v>73</v>
      </c>
      <c r="P3500" t="s">
        <v>102</v>
      </c>
      <c r="Q3500" t="s">
        <v>1284</v>
      </c>
      <c r="R3500" s="19">
        <v>15.24</v>
      </c>
      <c r="S3500" s="17">
        <v>5</v>
      </c>
      <c r="T3500" s="20">
        <v>0.2</v>
      </c>
      <c r="U3500" s="19">
        <v>5.3339999999999996</v>
      </c>
      <c r="V3500" s="20">
        <f t="shared" si="270"/>
        <v>0.35</v>
      </c>
      <c r="W3500" s="17">
        <f t="shared" si="271"/>
        <v>2016</v>
      </c>
      <c r="X3500" t="str">
        <f t="shared" si="272"/>
        <v>Aug-2016</v>
      </c>
      <c r="Y3500" s="17">
        <f t="shared" si="273"/>
        <v>7</v>
      </c>
      <c r="Z3500" t="str">
        <f t="shared" si="274"/>
        <v>11-20%</v>
      </c>
      <c r="AA3500" s="17">
        <f>IF(COUNTIF($B$2:B3500,B3500)=1,1,0)</f>
        <v>0</v>
      </c>
      <c r="AB3500" s="17">
        <f>IF(COUNTIF($F$2:F3500,F3500)=1,1,0)</f>
        <v>0</v>
      </c>
    </row>
    <row r="3501" spans="1:28" x14ac:dyDescent="0.2">
      <c r="A3501" s="17">
        <v>3500</v>
      </c>
      <c r="B3501" t="s">
        <v>6725</v>
      </c>
      <c r="C3501" s="18">
        <v>42642</v>
      </c>
      <c r="D3501" s="18">
        <v>42646</v>
      </c>
      <c r="E3501" t="s">
        <v>77</v>
      </c>
      <c r="F3501" t="s">
        <v>2517</v>
      </c>
      <c r="G3501" t="s">
        <v>2518</v>
      </c>
      <c r="H3501" t="s">
        <v>53</v>
      </c>
      <c r="I3501" t="s">
        <v>54</v>
      </c>
      <c r="J3501" t="s">
        <v>3945</v>
      </c>
      <c r="K3501" t="s">
        <v>385</v>
      </c>
      <c r="L3501">
        <v>36608</v>
      </c>
      <c r="M3501" t="s">
        <v>57</v>
      </c>
      <c r="N3501" t="s">
        <v>6462</v>
      </c>
      <c r="O3501" t="s">
        <v>98</v>
      </c>
      <c r="P3501" t="s">
        <v>188</v>
      </c>
      <c r="Q3501" t="s">
        <v>6463</v>
      </c>
      <c r="R3501" s="19">
        <v>209.97</v>
      </c>
      <c r="S3501" s="17">
        <v>3</v>
      </c>
      <c r="T3501" s="20">
        <v>0</v>
      </c>
      <c r="U3501" s="19">
        <v>71.389799999999994</v>
      </c>
      <c r="V3501" s="20">
        <f t="shared" si="270"/>
        <v>0.33999999999999997</v>
      </c>
      <c r="W3501" s="17">
        <f t="shared" si="271"/>
        <v>2016</v>
      </c>
      <c r="X3501" t="str">
        <f t="shared" si="272"/>
        <v>Sep-2016</v>
      </c>
      <c r="Y3501" s="17">
        <f t="shared" si="273"/>
        <v>4</v>
      </c>
      <c r="Z3501" t="str">
        <f t="shared" si="274"/>
        <v>0% (No Discount)</v>
      </c>
      <c r="AA3501" s="17">
        <f>IF(COUNTIF($B$2:B3501,B3501)=1,1,0)</f>
        <v>1</v>
      </c>
      <c r="AB3501" s="17">
        <f>IF(COUNTIF($F$2:F3501,F3501)=1,1,0)</f>
        <v>0</v>
      </c>
    </row>
    <row r="3502" spans="1:28" x14ac:dyDescent="0.2">
      <c r="A3502" s="17">
        <v>3501</v>
      </c>
      <c r="B3502" t="s">
        <v>6725</v>
      </c>
      <c r="C3502" s="18">
        <v>42642</v>
      </c>
      <c r="D3502" s="18">
        <v>42646</v>
      </c>
      <c r="E3502" t="s">
        <v>77</v>
      </c>
      <c r="F3502" t="s">
        <v>2517</v>
      </c>
      <c r="G3502" t="s">
        <v>2518</v>
      </c>
      <c r="H3502" t="s">
        <v>53</v>
      </c>
      <c r="I3502" t="s">
        <v>54</v>
      </c>
      <c r="J3502" t="s">
        <v>3945</v>
      </c>
      <c r="K3502" t="s">
        <v>385</v>
      </c>
      <c r="L3502">
        <v>36608</v>
      </c>
      <c r="M3502" t="s">
        <v>57</v>
      </c>
      <c r="N3502" t="s">
        <v>2132</v>
      </c>
      <c r="O3502" t="s">
        <v>73</v>
      </c>
      <c r="P3502" t="s">
        <v>102</v>
      </c>
      <c r="Q3502" t="s">
        <v>2133</v>
      </c>
      <c r="R3502" s="19">
        <v>62.94</v>
      </c>
      <c r="S3502" s="17">
        <v>3</v>
      </c>
      <c r="T3502" s="20">
        <v>0</v>
      </c>
      <c r="U3502" s="19">
        <v>30.211200000000002</v>
      </c>
      <c r="V3502" s="20">
        <f t="shared" si="270"/>
        <v>0.48000000000000004</v>
      </c>
      <c r="W3502" s="17">
        <f t="shared" si="271"/>
        <v>2016</v>
      </c>
      <c r="X3502" t="str">
        <f t="shared" si="272"/>
        <v>Sep-2016</v>
      </c>
      <c r="Y3502" s="17">
        <f t="shared" si="273"/>
        <v>4</v>
      </c>
      <c r="Z3502" t="str">
        <f t="shared" si="274"/>
        <v>0% (No Discount)</v>
      </c>
      <c r="AA3502" s="17">
        <f>IF(COUNTIF($B$2:B3502,B3502)=1,1,0)</f>
        <v>0</v>
      </c>
      <c r="AB3502" s="17">
        <f>IF(COUNTIF($F$2:F3502,F3502)=1,1,0)</f>
        <v>0</v>
      </c>
    </row>
    <row r="3503" spans="1:28" x14ac:dyDescent="0.2">
      <c r="A3503" s="17">
        <v>3502</v>
      </c>
      <c r="B3503" t="s">
        <v>6725</v>
      </c>
      <c r="C3503" s="18">
        <v>42642</v>
      </c>
      <c r="D3503" s="18">
        <v>42646</v>
      </c>
      <c r="E3503" t="s">
        <v>77</v>
      </c>
      <c r="F3503" t="s">
        <v>2517</v>
      </c>
      <c r="G3503" t="s">
        <v>2518</v>
      </c>
      <c r="H3503" t="s">
        <v>53</v>
      </c>
      <c r="I3503" t="s">
        <v>54</v>
      </c>
      <c r="J3503" t="s">
        <v>3945</v>
      </c>
      <c r="K3503" t="s">
        <v>385</v>
      </c>
      <c r="L3503">
        <v>36608</v>
      </c>
      <c r="M3503" t="s">
        <v>57</v>
      </c>
      <c r="N3503" t="s">
        <v>599</v>
      </c>
      <c r="O3503" t="s">
        <v>73</v>
      </c>
      <c r="P3503" t="s">
        <v>95</v>
      </c>
      <c r="Q3503" t="s">
        <v>600</v>
      </c>
      <c r="R3503" s="19">
        <v>25.92</v>
      </c>
      <c r="S3503" s="17">
        <v>9</v>
      </c>
      <c r="T3503" s="20">
        <v>0</v>
      </c>
      <c r="U3503" s="19">
        <v>7.7759999999999998</v>
      </c>
      <c r="V3503" s="20">
        <f t="shared" si="270"/>
        <v>0.3</v>
      </c>
      <c r="W3503" s="17">
        <f t="shared" si="271"/>
        <v>2016</v>
      </c>
      <c r="X3503" t="str">
        <f t="shared" si="272"/>
        <v>Sep-2016</v>
      </c>
      <c r="Y3503" s="17">
        <f t="shared" si="273"/>
        <v>4</v>
      </c>
      <c r="Z3503" t="str">
        <f t="shared" si="274"/>
        <v>0% (No Discount)</v>
      </c>
      <c r="AA3503" s="17">
        <f>IF(COUNTIF($B$2:B3503,B3503)=1,1,0)</f>
        <v>0</v>
      </c>
      <c r="AB3503" s="17">
        <f>IF(COUNTIF($F$2:F3503,F3503)=1,1,0)</f>
        <v>0</v>
      </c>
    </row>
    <row r="3504" spans="1:28" x14ac:dyDescent="0.2">
      <c r="A3504" s="17">
        <v>3503</v>
      </c>
      <c r="B3504" t="s">
        <v>6726</v>
      </c>
      <c r="C3504" s="18">
        <v>42835</v>
      </c>
      <c r="D3504" s="18">
        <v>42835</v>
      </c>
      <c r="E3504" t="s">
        <v>1320</v>
      </c>
      <c r="F3504" t="s">
        <v>6727</v>
      </c>
      <c r="G3504" t="s">
        <v>6728</v>
      </c>
      <c r="H3504" t="s">
        <v>53</v>
      </c>
      <c r="I3504" t="s">
        <v>54</v>
      </c>
      <c r="J3504" t="s">
        <v>1267</v>
      </c>
      <c r="K3504" t="s">
        <v>131</v>
      </c>
      <c r="L3504">
        <v>78745</v>
      </c>
      <c r="M3504" t="s">
        <v>132</v>
      </c>
      <c r="N3504" t="s">
        <v>2013</v>
      </c>
      <c r="O3504" t="s">
        <v>73</v>
      </c>
      <c r="P3504" t="s">
        <v>117</v>
      </c>
      <c r="Q3504" t="s">
        <v>2014</v>
      </c>
      <c r="R3504" s="19">
        <v>10.368</v>
      </c>
      <c r="S3504" s="17">
        <v>2</v>
      </c>
      <c r="T3504" s="20">
        <v>0.2</v>
      </c>
      <c r="U3504" s="19">
        <v>3.6288</v>
      </c>
      <c r="V3504" s="20">
        <f t="shared" si="270"/>
        <v>0.35</v>
      </c>
      <c r="W3504" s="17">
        <f t="shared" si="271"/>
        <v>2017</v>
      </c>
      <c r="X3504" t="str">
        <f t="shared" si="272"/>
        <v>Apr-2017</v>
      </c>
      <c r="Y3504" s="17">
        <f t="shared" si="273"/>
        <v>0</v>
      </c>
      <c r="Z3504" t="str">
        <f t="shared" si="274"/>
        <v>11-20%</v>
      </c>
      <c r="AA3504" s="17">
        <f>IF(COUNTIF($B$2:B3504,B3504)=1,1,0)</f>
        <v>1</v>
      </c>
      <c r="AB3504" s="17">
        <f>IF(COUNTIF($F$2:F3504,F3504)=1,1,0)</f>
        <v>1</v>
      </c>
    </row>
    <row r="3505" spans="1:28" x14ac:dyDescent="0.2">
      <c r="A3505" s="17">
        <v>3504</v>
      </c>
      <c r="B3505" t="s">
        <v>6726</v>
      </c>
      <c r="C3505" s="18">
        <v>42835</v>
      </c>
      <c r="D3505" s="18">
        <v>42835</v>
      </c>
      <c r="E3505" t="s">
        <v>1320</v>
      </c>
      <c r="F3505" t="s">
        <v>6727</v>
      </c>
      <c r="G3505" t="s">
        <v>6728</v>
      </c>
      <c r="H3505" t="s">
        <v>53</v>
      </c>
      <c r="I3505" t="s">
        <v>54</v>
      </c>
      <c r="J3505" t="s">
        <v>1267</v>
      </c>
      <c r="K3505" t="s">
        <v>131</v>
      </c>
      <c r="L3505">
        <v>78745</v>
      </c>
      <c r="M3505" t="s">
        <v>132</v>
      </c>
      <c r="N3505" t="s">
        <v>2699</v>
      </c>
      <c r="O3505" t="s">
        <v>98</v>
      </c>
      <c r="P3505" t="s">
        <v>188</v>
      </c>
      <c r="Q3505" t="s">
        <v>2700</v>
      </c>
      <c r="R3505" s="19">
        <v>95.736000000000004</v>
      </c>
      <c r="S3505" s="17">
        <v>3</v>
      </c>
      <c r="T3505" s="20">
        <v>0.2</v>
      </c>
      <c r="U3505" s="19">
        <v>20.343900000000001</v>
      </c>
      <c r="V3505" s="20">
        <f t="shared" si="270"/>
        <v>0.21249999999999999</v>
      </c>
      <c r="W3505" s="17">
        <f t="shared" si="271"/>
        <v>2017</v>
      </c>
      <c r="X3505" t="str">
        <f t="shared" si="272"/>
        <v>Apr-2017</v>
      </c>
      <c r="Y3505" s="17">
        <f t="shared" si="273"/>
        <v>0</v>
      </c>
      <c r="Z3505" t="str">
        <f t="shared" si="274"/>
        <v>11-20%</v>
      </c>
      <c r="AA3505" s="17">
        <f>IF(COUNTIF($B$2:B3505,B3505)=1,1,0)</f>
        <v>0</v>
      </c>
      <c r="AB3505" s="17">
        <f>IF(COUNTIF($F$2:F3505,F3505)=1,1,0)</f>
        <v>0</v>
      </c>
    </row>
    <row r="3506" spans="1:28" x14ac:dyDescent="0.2">
      <c r="A3506" s="17">
        <v>3505</v>
      </c>
      <c r="B3506" t="s">
        <v>6729</v>
      </c>
      <c r="C3506" s="18">
        <v>42722</v>
      </c>
      <c r="D3506" s="18">
        <v>42724</v>
      </c>
      <c r="E3506" t="s">
        <v>50</v>
      </c>
      <c r="F3506" t="s">
        <v>3823</v>
      </c>
      <c r="G3506" t="s">
        <v>3824</v>
      </c>
      <c r="H3506" t="s">
        <v>129</v>
      </c>
      <c r="I3506" t="s">
        <v>54</v>
      </c>
      <c r="J3506" t="s">
        <v>293</v>
      </c>
      <c r="K3506" t="s">
        <v>294</v>
      </c>
      <c r="L3506">
        <v>10009</v>
      </c>
      <c r="M3506" t="s">
        <v>175</v>
      </c>
      <c r="N3506" t="s">
        <v>3546</v>
      </c>
      <c r="O3506" t="s">
        <v>73</v>
      </c>
      <c r="P3506" t="s">
        <v>86</v>
      </c>
      <c r="Q3506" t="s">
        <v>3547</v>
      </c>
      <c r="R3506" s="19">
        <v>900.08</v>
      </c>
      <c r="S3506" s="17">
        <v>4</v>
      </c>
      <c r="T3506" s="20">
        <v>0</v>
      </c>
      <c r="U3506" s="19">
        <v>117.0104</v>
      </c>
      <c r="V3506" s="20">
        <f t="shared" si="270"/>
        <v>0.13</v>
      </c>
      <c r="W3506" s="17">
        <f t="shared" si="271"/>
        <v>2016</v>
      </c>
      <c r="X3506" t="str">
        <f t="shared" si="272"/>
        <v>Dec-2016</v>
      </c>
      <c r="Y3506" s="17">
        <f t="shared" si="273"/>
        <v>2</v>
      </c>
      <c r="Z3506" t="str">
        <f t="shared" si="274"/>
        <v>0% (No Discount)</v>
      </c>
      <c r="AA3506" s="17">
        <f>IF(COUNTIF($B$2:B3506,B3506)=1,1,0)</f>
        <v>1</v>
      </c>
      <c r="AB3506" s="17">
        <f>IF(COUNTIF($F$2:F3506,F3506)=1,1,0)</f>
        <v>0</v>
      </c>
    </row>
    <row r="3507" spans="1:28" x14ac:dyDescent="0.2">
      <c r="A3507" s="17">
        <v>3506</v>
      </c>
      <c r="B3507" t="s">
        <v>6730</v>
      </c>
      <c r="C3507" s="18">
        <v>41810</v>
      </c>
      <c r="D3507" s="18">
        <v>41814</v>
      </c>
      <c r="E3507" t="s">
        <v>77</v>
      </c>
      <c r="F3507" t="s">
        <v>6731</v>
      </c>
      <c r="G3507" t="s">
        <v>6732</v>
      </c>
      <c r="H3507" t="s">
        <v>53</v>
      </c>
      <c r="I3507" t="s">
        <v>54</v>
      </c>
      <c r="J3507" t="s">
        <v>4382</v>
      </c>
      <c r="K3507" t="s">
        <v>131</v>
      </c>
      <c r="L3507">
        <v>75023</v>
      </c>
      <c r="M3507" t="s">
        <v>132</v>
      </c>
      <c r="N3507" t="s">
        <v>5683</v>
      </c>
      <c r="O3507" t="s">
        <v>98</v>
      </c>
      <c r="P3507" t="s">
        <v>99</v>
      </c>
      <c r="Q3507" t="s">
        <v>5684</v>
      </c>
      <c r="R3507" s="19">
        <v>201.584</v>
      </c>
      <c r="S3507" s="17">
        <v>2</v>
      </c>
      <c r="T3507" s="20">
        <v>0.2</v>
      </c>
      <c r="U3507" s="19">
        <v>20.1584</v>
      </c>
      <c r="V3507" s="20">
        <f t="shared" si="270"/>
        <v>0.1</v>
      </c>
      <c r="W3507" s="17">
        <f t="shared" si="271"/>
        <v>2014</v>
      </c>
      <c r="X3507" t="str">
        <f t="shared" si="272"/>
        <v>Jun-2014</v>
      </c>
      <c r="Y3507" s="17">
        <f t="shared" si="273"/>
        <v>4</v>
      </c>
      <c r="Z3507" t="str">
        <f t="shared" si="274"/>
        <v>11-20%</v>
      </c>
      <c r="AA3507" s="17">
        <f>IF(COUNTIF($B$2:B3507,B3507)=1,1,0)</f>
        <v>1</v>
      </c>
      <c r="AB3507" s="17">
        <f>IF(COUNTIF($F$2:F3507,F3507)=1,1,0)</f>
        <v>1</v>
      </c>
    </row>
    <row r="3508" spans="1:28" x14ac:dyDescent="0.2">
      <c r="A3508" s="17">
        <v>3507</v>
      </c>
      <c r="B3508" t="s">
        <v>6730</v>
      </c>
      <c r="C3508" s="18">
        <v>41810</v>
      </c>
      <c r="D3508" s="18">
        <v>41814</v>
      </c>
      <c r="E3508" t="s">
        <v>77</v>
      </c>
      <c r="F3508" t="s">
        <v>6731</v>
      </c>
      <c r="G3508" t="s">
        <v>6732</v>
      </c>
      <c r="H3508" t="s">
        <v>53</v>
      </c>
      <c r="I3508" t="s">
        <v>54</v>
      </c>
      <c r="J3508" t="s">
        <v>4382</v>
      </c>
      <c r="K3508" t="s">
        <v>131</v>
      </c>
      <c r="L3508">
        <v>75023</v>
      </c>
      <c r="M3508" t="s">
        <v>132</v>
      </c>
      <c r="N3508" t="s">
        <v>135</v>
      </c>
      <c r="O3508" t="s">
        <v>73</v>
      </c>
      <c r="P3508" t="s">
        <v>102</v>
      </c>
      <c r="Q3508" t="s">
        <v>136</v>
      </c>
      <c r="R3508" s="19">
        <v>3.3919999999999999</v>
      </c>
      <c r="S3508" s="17">
        <v>4</v>
      </c>
      <c r="T3508" s="20">
        <v>0.8</v>
      </c>
      <c r="U3508" s="19">
        <v>-5.0880000000000001</v>
      </c>
      <c r="V3508" s="20">
        <f t="shared" si="270"/>
        <v>-1.5</v>
      </c>
      <c r="W3508" s="17">
        <f t="shared" si="271"/>
        <v>2014</v>
      </c>
      <c r="X3508" t="str">
        <f t="shared" si="272"/>
        <v>Jun-2014</v>
      </c>
      <c r="Y3508" s="17">
        <f t="shared" si="273"/>
        <v>4</v>
      </c>
      <c r="Z3508" t="str">
        <f t="shared" si="274"/>
        <v>Over 50%</v>
      </c>
      <c r="AA3508" s="17">
        <f>IF(COUNTIF($B$2:B3508,B3508)=1,1,0)</f>
        <v>0</v>
      </c>
      <c r="AB3508" s="17">
        <f>IF(COUNTIF($F$2:F3508,F3508)=1,1,0)</f>
        <v>0</v>
      </c>
    </row>
    <row r="3509" spans="1:28" x14ac:dyDescent="0.2">
      <c r="A3509" s="17">
        <v>3508</v>
      </c>
      <c r="B3509" t="s">
        <v>6730</v>
      </c>
      <c r="C3509" s="18">
        <v>41810</v>
      </c>
      <c r="D3509" s="18">
        <v>41814</v>
      </c>
      <c r="E3509" t="s">
        <v>77</v>
      </c>
      <c r="F3509" t="s">
        <v>6731</v>
      </c>
      <c r="G3509" t="s">
        <v>6732</v>
      </c>
      <c r="H3509" t="s">
        <v>53</v>
      </c>
      <c r="I3509" t="s">
        <v>54</v>
      </c>
      <c r="J3509" t="s">
        <v>4382</v>
      </c>
      <c r="K3509" t="s">
        <v>131</v>
      </c>
      <c r="L3509">
        <v>75023</v>
      </c>
      <c r="M3509" t="s">
        <v>132</v>
      </c>
      <c r="N3509" t="s">
        <v>6733</v>
      </c>
      <c r="O3509" t="s">
        <v>59</v>
      </c>
      <c r="P3509" t="s">
        <v>60</v>
      </c>
      <c r="Q3509" t="s">
        <v>6734</v>
      </c>
      <c r="R3509" s="19">
        <v>193.06559999999999</v>
      </c>
      <c r="S3509" s="17">
        <v>4</v>
      </c>
      <c r="T3509" s="20">
        <v>0.32</v>
      </c>
      <c r="U3509" s="19">
        <v>-19.874400000000001</v>
      </c>
      <c r="V3509" s="20">
        <f t="shared" si="270"/>
        <v>-0.10294117647058824</v>
      </c>
      <c r="W3509" s="17">
        <f t="shared" si="271"/>
        <v>2014</v>
      </c>
      <c r="X3509" t="str">
        <f t="shared" si="272"/>
        <v>Jun-2014</v>
      </c>
      <c r="Y3509" s="17">
        <f t="shared" si="273"/>
        <v>4</v>
      </c>
      <c r="Z3509" t="str">
        <f t="shared" si="274"/>
        <v>31-40%</v>
      </c>
      <c r="AA3509" s="17">
        <f>IF(COUNTIF($B$2:B3509,B3509)=1,1,0)</f>
        <v>0</v>
      </c>
      <c r="AB3509" s="17">
        <f>IF(COUNTIF($F$2:F3509,F3509)=1,1,0)</f>
        <v>0</v>
      </c>
    </row>
    <row r="3510" spans="1:28" x14ac:dyDescent="0.2">
      <c r="A3510" s="17">
        <v>3509</v>
      </c>
      <c r="B3510" t="s">
        <v>6730</v>
      </c>
      <c r="C3510" s="18">
        <v>41810</v>
      </c>
      <c r="D3510" s="18">
        <v>41814</v>
      </c>
      <c r="E3510" t="s">
        <v>77</v>
      </c>
      <c r="F3510" t="s">
        <v>6731</v>
      </c>
      <c r="G3510" t="s">
        <v>6732</v>
      </c>
      <c r="H3510" t="s">
        <v>53</v>
      </c>
      <c r="I3510" t="s">
        <v>54</v>
      </c>
      <c r="J3510" t="s">
        <v>4382</v>
      </c>
      <c r="K3510" t="s">
        <v>131</v>
      </c>
      <c r="L3510">
        <v>75023</v>
      </c>
      <c r="M3510" t="s">
        <v>132</v>
      </c>
      <c r="N3510" t="s">
        <v>3086</v>
      </c>
      <c r="O3510" t="s">
        <v>73</v>
      </c>
      <c r="P3510" t="s">
        <v>117</v>
      </c>
      <c r="Q3510" t="s">
        <v>3087</v>
      </c>
      <c r="R3510" s="19">
        <v>15.552</v>
      </c>
      <c r="S3510" s="17">
        <v>3</v>
      </c>
      <c r="T3510" s="20">
        <v>0.2</v>
      </c>
      <c r="U3510" s="19">
        <v>5.4432</v>
      </c>
      <c r="V3510" s="20">
        <f t="shared" si="270"/>
        <v>0.35000000000000003</v>
      </c>
      <c r="W3510" s="17">
        <f t="shared" si="271"/>
        <v>2014</v>
      </c>
      <c r="X3510" t="str">
        <f t="shared" si="272"/>
        <v>Jun-2014</v>
      </c>
      <c r="Y3510" s="17">
        <f t="shared" si="273"/>
        <v>4</v>
      </c>
      <c r="Z3510" t="str">
        <f t="shared" si="274"/>
        <v>11-20%</v>
      </c>
      <c r="AA3510" s="17">
        <f>IF(COUNTIF($B$2:B3510,B3510)=1,1,0)</f>
        <v>0</v>
      </c>
      <c r="AB3510" s="17">
        <f>IF(COUNTIF($F$2:F3510,F3510)=1,1,0)</f>
        <v>0</v>
      </c>
    </row>
    <row r="3511" spans="1:28" x14ac:dyDescent="0.2">
      <c r="A3511" s="17">
        <v>3510</v>
      </c>
      <c r="B3511" t="s">
        <v>6730</v>
      </c>
      <c r="C3511" s="18">
        <v>41810</v>
      </c>
      <c r="D3511" s="18">
        <v>41814</v>
      </c>
      <c r="E3511" t="s">
        <v>77</v>
      </c>
      <c r="F3511" t="s">
        <v>6731</v>
      </c>
      <c r="G3511" t="s">
        <v>6732</v>
      </c>
      <c r="H3511" t="s">
        <v>53</v>
      </c>
      <c r="I3511" t="s">
        <v>54</v>
      </c>
      <c r="J3511" t="s">
        <v>4382</v>
      </c>
      <c r="K3511" t="s">
        <v>131</v>
      </c>
      <c r="L3511">
        <v>75023</v>
      </c>
      <c r="M3511" t="s">
        <v>132</v>
      </c>
      <c r="N3511" t="s">
        <v>310</v>
      </c>
      <c r="O3511" t="s">
        <v>73</v>
      </c>
      <c r="P3511" t="s">
        <v>117</v>
      </c>
      <c r="Q3511" t="s">
        <v>311</v>
      </c>
      <c r="R3511" s="19">
        <v>11.648</v>
      </c>
      <c r="S3511" s="17">
        <v>2</v>
      </c>
      <c r="T3511" s="20">
        <v>0.2</v>
      </c>
      <c r="U3511" s="19">
        <v>4.0768000000000004</v>
      </c>
      <c r="V3511" s="20">
        <f t="shared" si="270"/>
        <v>0.35000000000000003</v>
      </c>
      <c r="W3511" s="17">
        <f t="shared" si="271"/>
        <v>2014</v>
      </c>
      <c r="X3511" t="str">
        <f t="shared" si="272"/>
        <v>Jun-2014</v>
      </c>
      <c r="Y3511" s="17">
        <f t="shared" si="273"/>
        <v>4</v>
      </c>
      <c r="Z3511" t="str">
        <f t="shared" si="274"/>
        <v>11-20%</v>
      </c>
      <c r="AA3511" s="17">
        <f>IF(COUNTIF($B$2:B3511,B3511)=1,1,0)</f>
        <v>0</v>
      </c>
      <c r="AB3511" s="17">
        <f>IF(COUNTIF($F$2:F3511,F3511)=1,1,0)</f>
        <v>0</v>
      </c>
    </row>
    <row r="3512" spans="1:28" x14ac:dyDescent="0.2">
      <c r="A3512" s="17">
        <v>3511</v>
      </c>
      <c r="B3512" t="s">
        <v>6730</v>
      </c>
      <c r="C3512" s="18">
        <v>41810</v>
      </c>
      <c r="D3512" s="18">
        <v>41814</v>
      </c>
      <c r="E3512" t="s">
        <v>77</v>
      </c>
      <c r="F3512" t="s">
        <v>6731</v>
      </c>
      <c r="G3512" t="s">
        <v>6732</v>
      </c>
      <c r="H3512" t="s">
        <v>53</v>
      </c>
      <c r="I3512" t="s">
        <v>54</v>
      </c>
      <c r="J3512" t="s">
        <v>4382</v>
      </c>
      <c r="K3512" t="s">
        <v>131</v>
      </c>
      <c r="L3512">
        <v>75023</v>
      </c>
      <c r="M3512" t="s">
        <v>132</v>
      </c>
      <c r="N3512" t="s">
        <v>6364</v>
      </c>
      <c r="O3512" t="s">
        <v>98</v>
      </c>
      <c r="P3512" t="s">
        <v>711</v>
      </c>
      <c r="Q3512" t="s">
        <v>6365</v>
      </c>
      <c r="R3512" s="19">
        <v>418.8</v>
      </c>
      <c r="S3512" s="17">
        <v>2</v>
      </c>
      <c r="T3512" s="20">
        <v>0.4</v>
      </c>
      <c r="U3512" s="19">
        <v>-97.72</v>
      </c>
      <c r="V3512" s="20">
        <f t="shared" si="270"/>
        <v>-0.23333333333333334</v>
      </c>
      <c r="W3512" s="17">
        <f t="shared" si="271"/>
        <v>2014</v>
      </c>
      <c r="X3512" t="str">
        <f t="shared" si="272"/>
        <v>Jun-2014</v>
      </c>
      <c r="Y3512" s="17">
        <f t="shared" si="273"/>
        <v>4</v>
      </c>
      <c r="Z3512" t="str">
        <f t="shared" si="274"/>
        <v>31-40%</v>
      </c>
      <c r="AA3512" s="17">
        <f>IF(COUNTIF($B$2:B3512,B3512)=1,1,0)</f>
        <v>0</v>
      </c>
      <c r="AB3512" s="17">
        <f>IF(COUNTIF($F$2:F3512,F3512)=1,1,0)</f>
        <v>0</v>
      </c>
    </row>
    <row r="3513" spans="1:28" x14ac:dyDescent="0.2">
      <c r="A3513" s="17">
        <v>3512</v>
      </c>
      <c r="B3513" t="s">
        <v>6730</v>
      </c>
      <c r="C3513" s="18">
        <v>41810</v>
      </c>
      <c r="D3513" s="18">
        <v>41814</v>
      </c>
      <c r="E3513" t="s">
        <v>77</v>
      </c>
      <c r="F3513" t="s">
        <v>6731</v>
      </c>
      <c r="G3513" t="s">
        <v>6732</v>
      </c>
      <c r="H3513" t="s">
        <v>53</v>
      </c>
      <c r="I3513" t="s">
        <v>54</v>
      </c>
      <c r="J3513" t="s">
        <v>4382</v>
      </c>
      <c r="K3513" t="s">
        <v>131</v>
      </c>
      <c r="L3513">
        <v>75023</v>
      </c>
      <c r="M3513" t="s">
        <v>132</v>
      </c>
      <c r="N3513" t="s">
        <v>367</v>
      </c>
      <c r="O3513" t="s">
        <v>73</v>
      </c>
      <c r="P3513" t="s">
        <v>86</v>
      </c>
      <c r="Q3513" t="s">
        <v>368</v>
      </c>
      <c r="R3513" s="19">
        <v>509.488</v>
      </c>
      <c r="S3513" s="17">
        <v>7</v>
      </c>
      <c r="T3513" s="20">
        <v>0.2</v>
      </c>
      <c r="U3513" s="19">
        <v>-127.372</v>
      </c>
      <c r="V3513" s="20">
        <f t="shared" si="270"/>
        <v>-0.25</v>
      </c>
      <c r="W3513" s="17">
        <f t="shared" si="271"/>
        <v>2014</v>
      </c>
      <c r="X3513" t="str">
        <f t="shared" si="272"/>
        <v>Jun-2014</v>
      </c>
      <c r="Y3513" s="17">
        <f t="shared" si="273"/>
        <v>4</v>
      </c>
      <c r="Z3513" t="str">
        <f t="shared" si="274"/>
        <v>11-20%</v>
      </c>
      <c r="AA3513" s="17">
        <f>IF(COUNTIF($B$2:B3513,B3513)=1,1,0)</f>
        <v>0</v>
      </c>
      <c r="AB3513" s="17">
        <f>IF(COUNTIF($F$2:F3513,F3513)=1,1,0)</f>
        <v>0</v>
      </c>
    </row>
    <row r="3514" spans="1:28" x14ac:dyDescent="0.2">
      <c r="A3514" s="17">
        <v>3513</v>
      </c>
      <c r="B3514" t="s">
        <v>6735</v>
      </c>
      <c r="C3514" s="18">
        <v>42982</v>
      </c>
      <c r="D3514" s="18">
        <v>42984</v>
      </c>
      <c r="E3514" t="s">
        <v>215</v>
      </c>
      <c r="F3514" t="s">
        <v>2540</v>
      </c>
      <c r="G3514" t="s">
        <v>2541</v>
      </c>
      <c r="H3514" t="s">
        <v>68</v>
      </c>
      <c r="I3514" t="s">
        <v>54</v>
      </c>
      <c r="J3514" t="s">
        <v>330</v>
      </c>
      <c r="K3514" t="s">
        <v>238</v>
      </c>
      <c r="L3514">
        <v>60653</v>
      </c>
      <c r="M3514" t="s">
        <v>132</v>
      </c>
      <c r="N3514" t="s">
        <v>6736</v>
      </c>
      <c r="O3514" t="s">
        <v>59</v>
      </c>
      <c r="P3514" t="s">
        <v>60</v>
      </c>
      <c r="Q3514" t="s">
        <v>6737</v>
      </c>
      <c r="R3514" s="19">
        <v>825.17399999999998</v>
      </c>
      <c r="S3514" s="17">
        <v>9</v>
      </c>
      <c r="T3514" s="20">
        <v>0.3</v>
      </c>
      <c r="U3514" s="19">
        <v>-117.88200000000001</v>
      </c>
      <c r="V3514" s="20">
        <f t="shared" si="270"/>
        <v>-0.14285714285714288</v>
      </c>
      <c r="W3514" s="17">
        <f t="shared" si="271"/>
        <v>2017</v>
      </c>
      <c r="X3514" t="str">
        <f t="shared" si="272"/>
        <v>Sep-2017</v>
      </c>
      <c r="Y3514" s="17">
        <f t="shared" si="273"/>
        <v>2</v>
      </c>
      <c r="Z3514" t="str">
        <f t="shared" si="274"/>
        <v>21-30%</v>
      </c>
      <c r="AA3514" s="17">
        <f>IF(COUNTIF($B$2:B3514,B3514)=1,1,0)</f>
        <v>1</v>
      </c>
      <c r="AB3514" s="17">
        <f>IF(COUNTIF($F$2:F3514,F3514)=1,1,0)</f>
        <v>0</v>
      </c>
    </row>
    <row r="3515" spans="1:28" x14ac:dyDescent="0.2">
      <c r="A3515" s="17">
        <v>3514</v>
      </c>
      <c r="B3515" t="s">
        <v>6735</v>
      </c>
      <c r="C3515" s="18">
        <v>42982</v>
      </c>
      <c r="D3515" s="18">
        <v>42984</v>
      </c>
      <c r="E3515" t="s">
        <v>215</v>
      </c>
      <c r="F3515" t="s">
        <v>2540</v>
      </c>
      <c r="G3515" t="s">
        <v>2541</v>
      </c>
      <c r="H3515" t="s">
        <v>68</v>
      </c>
      <c r="I3515" t="s">
        <v>54</v>
      </c>
      <c r="J3515" t="s">
        <v>330</v>
      </c>
      <c r="K3515" t="s">
        <v>238</v>
      </c>
      <c r="L3515">
        <v>60653</v>
      </c>
      <c r="M3515" t="s">
        <v>132</v>
      </c>
      <c r="N3515" t="s">
        <v>3782</v>
      </c>
      <c r="O3515" t="s">
        <v>73</v>
      </c>
      <c r="P3515" t="s">
        <v>117</v>
      </c>
      <c r="Q3515" t="s">
        <v>3783</v>
      </c>
      <c r="R3515" s="19">
        <v>17.760000000000002</v>
      </c>
      <c r="S3515" s="17">
        <v>3</v>
      </c>
      <c r="T3515" s="20">
        <v>0.2</v>
      </c>
      <c r="U3515" s="19">
        <v>5.55</v>
      </c>
      <c r="V3515" s="20">
        <f t="shared" si="270"/>
        <v>0.31249999999999994</v>
      </c>
      <c r="W3515" s="17">
        <f t="shared" si="271"/>
        <v>2017</v>
      </c>
      <c r="X3515" t="str">
        <f t="shared" si="272"/>
        <v>Sep-2017</v>
      </c>
      <c r="Y3515" s="17">
        <f t="shared" si="273"/>
        <v>2</v>
      </c>
      <c r="Z3515" t="str">
        <f t="shared" si="274"/>
        <v>11-20%</v>
      </c>
      <c r="AA3515" s="17">
        <f>IF(COUNTIF($B$2:B3515,B3515)=1,1,0)</f>
        <v>0</v>
      </c>
      <c r="AB3515" s="17">
        <f>IF(COUNTIF($F$2:F3515,F3515)=1,1,0)</f>
        <v>0</v>
      </c>
    </row>
    <row r="3516" spans="1:28" x14ac:dyDescent="0.2">
      <c r="A3516" s="17">
        <v>3515</v>
      </c>
      <c r="B3516" t="s">
        <v>6735</v>
      </c>
      <c r="C3516" s="18">
        <v>42982</v>
      </c>
      <c r="D3516" s="18">
        <v>42984</v>
      </c>
      <c r="E3516" t="s">
        <v>215</v>
      </c>
      <c r="F3516" t="s">
        <v>2540</v>
      </c>
      <c r="G3516" t="s">
        <v>2541</v>
      </c>
      <c r="H3516" t="s">
        <v>68</v>
      </c>
      <c r="I3516" t="s">
        <v>54</v>
      </c>
      <c r="J3516" t="s">
        <v>330</v>
      </c>
      <c r="K3516" t="s">
        <v>238</v>
      </c>
      <c r="L3516">
        <v>60653</v>
      </c>
      <c r="M3516" t="s">
        <v>132</v>
      </c>
      <c r="N3516" t="s">
        <v>599</v>
      </c>
      <c r="O3516" t="s">
        <v>73</v>
      </c>
      <c r="P3516" t="s">
        <v>95</v>
      </c>
      <c r="Q3516" t="s">
        <v>600</v>
      </c>
      <c r="R3516" s="19">
        <v>6.9119999999999999</v>
      </c>
      <c r="S3516" s="17">
        <v>3</v>
      </c>
      <c r="T3516" s="20">
        <v>0.2</v>
      </c>
      <c r="U3516" s="19">
        <v>0.86399999999999999</v>
      </c>
      <c r="V3516" s="20">
        <f t="shared" si="270"/>
        <v>0.125</v>
      </c>
      <c r="W3516" s="17">
        <f t="shared" si="271"/>
        <v>2017</v>
      </c>
      <c r="X3516" t="str">
        <f t="shared" si="272"/>
        <v>Sep-2017</v>
      </c>
      <c r="Y3516" s="17">
        <f t="shared" si="273"/>
        <v>2</v>
      </c>
      <c r="Z3516" t="str">
        <f t="shared" si="274"/>
        <v>11-20%</v>
      </c>
      <c r="AA3516" s="17">
        <f>IF(COUNTIF($B$2:B3516,B3516)=1,1,0)</f>
        <v>0</v>
      </c>
      <c r="AB3516" s="17">
        <f>IF(COUNTIF($F$2:F3516,F3516)=1,1,0)</f>
        <v>0</v>
      </c>
    </row>
    <row r="3517" spans="1:28" x14ac:dyDescent="0.2">
      <c r="A3517" s="17">
        <v>3516</v>
      </c>
      <c r="B3517" t="s">
        <v>6738</v>
      </c>
      <c r="C3517" s="18">
        <v>42724</v>
      </c>
      <c r="D3517" s="18">
        <v>42728</v>
      </c>
      <c r="E3517" t="s">
        <v>77</v>
      </c>
      <c r="F3517" t="s">
        <v>4924</v>
      </c>
      <c r="G3517" t="s">
        <v>4925</v>
      </c>
      <c r="H3517" t="s">
        <v>53</v>
      </c>
      <c r="I3517" t="s">
        <v>54</v>
      </c>
      <c r="J3517" t="s">
        <v>355</v>
      </c>
      <c r="K3517" t="s">
        <v>1519</v>
      </c>
      <c r="L3517">
        <v>39212</v>
      </c>
      <c r="M3517" t="s">
        <v>57</v>
      </c>
      <c r="N3517" t="s">
        <v>782</v>
      </c>
      <c r="O3517" t="s">
        <v>98</v>
      </c>
      <c r="P3517" t="s">
        <v>188</v>
      </c>
      <c r="Q3517" t="s">
        <v>783</v>
      </c>
      <c r="R3517" s="19">
        <v>66.3</v>
      </c>
      <c r="S3517" s="17">
        <v>3</v>
      </c>
      <c r="T3517" s="20">
        <v>0</v>
      </c>
      <c r="U3517" s="19">
        <v>8.6189999999999998</v>
      </c>
      <c r="V3517" s="20">
        <f t="shared" si="270"/>
        <v>0.13</v>
      </c>
      <c r="W3517" s="17">
        <f t="shared" si="271"/>
        <v>2016</v>
      </c>
      <c r="X3517" t="str">
        <f t="shared" si="272"/>
        <v>Dec-2016</v>
      </c>
      <c r="Y3517" s="17">
        <f t="shared" si="273"/>
        <v>4</v>
      </c>
      <c r="Z3517" t="str">
        <f t="shared" si="274"/>
        <v>0% (No Discount)</v>
      </c>
      <c r="AA3517" s="17">
        <f>IF(COUNTIF($B$2:B3517,B3517)=1,1,0)</f>
        <v>1</v>
      </c>
      <c r="AB3517" s="17">
        <f>IF(COUNTIF($F$2:F3517,F3517)=1,1,0)</f>
        <v>0</v>
      </c>
    </row>
    <row r="3518" spans="1:28" x14ac:dyDescent="0.2">
      <c r="A3518" s="17">
        <v>3517</v>
      </c>
      <c r="B3518" t="s">
        <v>6739</v>
      </c>
      <c r="C3518" s="18">
        <v>42591</v>
      </c>
      <c r="D3518" s="18">
        <v>42594</v>
      </c>
      <c r="E3518" t="s">
        <v>215</v>
      </c>
      <c r="F3518" t="s">
        <v>628</v>
      </c>
      <c r="G3518" t="s">
        <v>629</v>
      </c>
      <c r="H3518" t="s">
        <v>53</v>
      </c>
      <c r="I3518" t="s">
        <v>54</v>
      </c>
      <c r="J3518" t="s">
        <v>1738</v>
      </c>
      <c r="K3518" t="s">
        <v>115</v>
      </c>
      <c r="L3518">
        <v>28314</v>
      </c>
      <c r="M3518" t="s">
        <v>57</v>
      </c>
      <c r="N3518" t="s">
        <v>4017</v>
      </c>
      <c r="O3518" t="s">
        <v>73</v>
      </c>
      <c r="P3518" t="s">
        <v>117</v>
      </c>
      <c r="Q3518" t="s">
        <v>4018</v>
      </c>
      <c r="R3518" s="19">
        <v>30.815999999999999</v>
      </c>
      <c r="S3518" s="17">
        <v>9</v>
      </c>
      <c r="T3518" s="20">
        <v>0.2</v>
      </c>
      <c r="U3518" s="19">
        <v>9.6300000000000008</v>
      </c>
      <c r="V3518" s="20">
        <f t="shared" si="270"/>
        <v>0.31250000000000006</v>
      </c>
      <c r="W3518" s="17">
        <f t="shared" si="271"/>
        <v>2016</v>
      </c>
      <c r="X3518" t="str">
        <f t="shared" si="272"/>
        <v>Aug-2016</v>
      </c>
      <c r="Y3518" s="17">
        <f t="shared" si="273"/>
        <v>3</v>
      </c>
      <c r="Z3518" t="str">
        <f t="shared" si="274"/>
        <v>11-20%</v>
      </c>
      <c r="AA3518" s="17">
        <f>IF(COUNTIF($B$2:B3518,B3518)=1,1,0)</f>
        <v>1</v>
      </c>
      <c r="AB3518" s="17">
        <f>IF(COUNTIF($F$2:F3518,F3518)=1,1,0)</f>
        <v>0</v>
      </c>
    </row>
    <row r="3519" spans="1:28" x14ac:dyDescent="0.2">
      <c r="A3519" s="17">
        <v>3518</v>
      </c>
      <c r="B3519" t="s">
        <v>6739</v>
      </c>
      <c r="C3519" s="18">
        <v>42591</v>
      </c>
      <c r="D3519" s="18">
        <v>42594</v>
      </c>
      <c r="E3519" t="s">
        <v>215</v>
      </c>
      <c r="F3519" t="s">
        <v>628</v>
      </c>
      <c r="G3519" t="s">
        <v>629</v>
      </c>
      <c r="H3519" t="s">
        <v>53</v>
      </c>
      <c r="I3519" t="s">
        <v>54</v>
      </c>
      <c r="J3519" t="s">
        <v>1738</v>
      </c>
      <c r="K3519" t="s">
        <v>115</v>
      </c>
      <c r="L3519">
        <v>28314</v>
      </c>
      <c r="M3519" t="s">
        <v>57</v>
      </c>
      <c r="N3519" t="s">
        <v>6310</v>
      </c>
      <c r="O3519" t="s">
        <v>98</v>
      </c>
      <c r="P3519" t="s">
        <v>99</v>
      </c>
      <c r="Q3519" t="s">
        <v>6311</v>
      </c>
      <c r="R3519" s="19">
        <v>44.783999999999999</v>
      </c>
      <c r="S3519" s="17">
        <v>2</v>
      </c>
      <c r="T3519" s="20">
        <v>0.2</v>
      </c>
      <c r="U3519" s="19">
        <v>4.4783999999999997</v>
      </c>
      <c r="V3519" s="20">
        <f t="shared" si="270"/>
        <v>9.9999999999999992E-2</v>
      </c>
      <c r="W3519" s="17">
        <f t="shared" si="271"/>
        <v>2016</v>
      </c>
      <c r="X3519" t="str">
        <f t="shared" si="272"/>
        <v>Aug-2016</v>
      </c>
      <c r="Y3519" s="17">
        <f t="shared" si="273"/>
        <v>3</v>
      </c>
      <c r="Z3519" t="str">
        <f t="shared" si="274"/>
        <v>11-20%</v>
      </c>
      <c r="AA3519" s="17">
        <f>IF(COUNTIF($B$2:B3519,B3519)=1,1,0)</f>
        <v>0</v>
      </c>
      <c r="AB3519" s="17">
        <f>IF(COUNTIF($F$2:F3519,F3519)=1,1,0)</f>
        <v>0</v>
      </c>
    </row>
    <row r="3520" spans="1:28" x14ac:dyDescent="0.2">
      <c r="A3520" s="17">
        <v>3519</v>
      </c>
      <c r="B3520" t="s">
        <v>6739</v>
      </c>
      <c r="C3520" s="18">
        <v>42591</v>
      </c>
      <c r="D3520" s="18">
        <v>42594</v>
      </c>
      <c r="E3520" t="s">
        <v>215</v>
      </c>
      <c r="F3520" t="s">
        <v>628</v>
      </c>
      <c r="G3520" t="s">
        <v>629</v>
      </c>
      <c r="H3520" t="s">
        <v>53</v>
      </c>
      <c r="I3520" t="s">
        <v>54</v>
      </c>
      <c r="J3520" t="s">
        <v>1738</v>
      </c>
      <c r="K3520" t="s">
        <v>115</v>
      </c>
      <c r="L3520">
        <v>28314</v>
      </c>
      <c r="M3520" t="s">
        <v>57</v>
      </c>
      <c r="N3520" t="s">
        <v>719</v>
      </c>
      <c r="O3520" t="s">
        <v>73</v>
      </c>
      <c r="P3520" t="s">
        <v>105</v>
      </c>
      <c r="Q3520" t="s">
        <v>720</v>
      </c>
      <c r="R3520" s="19">
        <v>569.53599999999994</v>
      </c>
      <c r="S3520" s="17">
        <v>4</v>
      </c>
      <c r="T3520" s="20">
        <v>0.2</v>
      </c>
      <c r="U3520" s="19">
        <v>64.072800000000001</v>
      </c>
      <c r="V3520" s="20">
        <f t="shared" si="270"/>
        <v>0.11250000000000002</v>
      </c>
      <c r="W3520" s="17">
        <f t="shared" si="271"/>
        <v>2016</v>
      </c>
      <c r="X3520" t="str">
        <f t="shared" si="272"/>
        <v>Aug-2016</v>
      </c>
      <c r="Y3520" s="17">
        <f t="shared" si="273"/>
        <v>3</v>
      </c>
      <c r="Z3520" t="str">
        <f t="shared" si="274"/>
        <v>11-20%</v>
      </c>
      <c r="AA3520" s="17">
        <f>IF(COUNTIF($B$2:B3520,B3520)=1,1,0)</f>
        <v>0</v>
      </c>
      <c r="AB3520" s="17">
        <f>IF(COUNTIF($F$2:F3520,F3520)=1,1,0)</f>
        <v>0</v>
      </c>
    </row>
    <row r="3521" spans="1:28" x14ac:dyDescent="0.2">
      <c r="A3521" s="17">
        <v>3520</v>
      </c>
      <c r="B3521" t="s">
        <v>6740</v>
      </c>
      <c r="C3521" s="18">
        <v>42177</v>
      </c>
      <c r="D3521" s="18">
        <v>42180</v>
      </c>
      <c r="E3521" t="s">
        <v>215</v>
      </c>
      <c r="F3521" t="s">
        <v>6236</v>
      </c>
      <c r="G3521" t="s">
        <v>6237</v>
      </c>
      <c r="H3521" t="s">
        <v>129</v>
      </c>
      <c r="I3521" t="s">
        <v>54</v>
      </c>
      <c r="J3521" t="s">
        <v>483</v>
      </c>
      <c r="K3521" t="s">
        <v>238</v>
      </c>
      <c r="L3521">
        <v>60505</v>
      </c>
      <c r="M3521" t="s">
        <v>132</v>
      </c>
      <c r="N3521" t="s">
        <v>5517</v>
      </c>
      <c r="O3521" t="s">
        <v>59</v>
      </c>
      <c r="P3521" t="s">
        <v>83</v>
      </c>
      <c r="Q3521" t="s">
        <v>5518</v>
      </c>
      <c r="R3521" s="19">
        <v>796.42499999999995</v>
      </c>
      <c r="S3521" s="17">
        <v>7</v>
      </c>
      <c r="T3521" s="20">
        <v>0.5</v>
      </c>
      <c r="U3521" s="19">
        <v>-525.64049999999997</v>
      </c>
      <c r="V3521" s="20">
        <f t="shared" si="270"/>
        <v>-0.66</v>
      </c>
      <c r="W3521" s="17">
        <f t="shared" si="271"/>
        <v>2015</v>
      </c>
      <c r="X3521" t="str">
        <f t="shared" si="272"/>
        <v>Jun-2015</v>
      </c>
      <c r="Y3521" s="17">
        <f t="shared" si="273"/>
        <v>3</v>
      </c>
      <c r="Z3521" t="str">
        <f t="shared" si="274"/>
        <v>41-50%</v>
      </c>
      <c r="AA3521" s="17">
        <f>IF(COUNTIF($B$2:B3521,B3521)=1,1,0)</f>
        <v>1</v>
      </c>
      <c r="AB3521" s="17">
        <f>IF(COUNTIF($F$2:F3521,F3521)=1,1,0)</f>
        <v>0</v>
      </c>
    </row>
    <row r="3522" spans="1:28" x14ac:dyDescent="0.2">
      <c r="A3522" s="17">
        <v>3521</v>
      </c>
      <c r="B3522" t="s">
        <v>6741</v>
      </c>
      <c r="C3522" s="18">
        <v>42104</v>
      </c>
      <c r="D3522" s="18">
        <v>42109</v>
      </c>
      <c r="E3522" t="s">
        <v>77</v>
      </c>
      <c r="F3522" t="s">
        <v>6268</v>
      </c>
      <c r="G3522" t="s">
        <v>6269</v>
      </c>
      <c r="H3522" t="s">
        <v>68</v>
      </c>
      <c r="I3522" t="s">
        <v>54</v>
      </c>
      <c r="J3522" t="s">
        <v>5430</v>
      </c>
      <c r="K3522" t="s">
        <v>70</v>
      </c>
      <c r="L3522">
        <v>95823</v>
      </c>
      <c r="M3522" t="s">
        <v>71</v>
      </c>
      <c r="N3522" t="s">
        <v>1554</v>
      </c>
      <c r="O3522" t="s">
        <v>73</v>
      </c>
      <c r="P3522" t="s">
        <v>102</v>
      </c>
      <c r="Q3522" t="s">
        <v>1555</v>
      </c>
      <c r="R3522" s="19">
        <v>12.832000000000001</v>
      </c>
      <c r="S3522" s="17">
        <v>2</v>
      </c>
      <c r="T3522" s="20">
        <v>0.2</v>
      </c>
      <c r="U3522" s="19">
        <v>4.3308</v>
      </c>
      <c r="V3522" s="20">
        <f t="shared" ref="V3522:V3585" si="275">IFERROR(U3522/R3522,0)</f>
        <v>0.33749999999999997</v>
      </c>
      <c r="W3522" s="17">
        <f t="shared" ref="W3522:W3585" si="276">YEAR(C3522)</f>
        <v>2015</v>
      </c>
      <c r="X3522" t="str">
        <f t="shared" ref="X3522:X3585" si="277">TEXT(C3522,"mmm-yyyy")</f>
        <v>Apr-2015</v>
      </c>
      <c r="Y3522" s="17">
        <f t="shared" ref="Y3522:Y3585" si="278">D3522-C3522</f>
        <v>5</v>
      </c>
      <c r="Z3522" t="str">
        <f t="shared" ref="Z3522:Z3585" si="279">IF(T3522=0,"0% (No Discount)",IF(T3522&lt;=0.1,"1-10%",IF(T3522&lt;=0.2,"11-20%",IF(T3522&lt;=0.3,"21-30%",IF(T3522&lt;=0.4,"31-40%",IF(T3522&lt;=0.5,"41-50%","Over 50%"))))))</f>
        <v>11-20%</v>
      </c>
      <c r="AA3522" s="17">
        <f>IF(COUNTIF($B$2:B3522,B3522)=1,1,0)</f>
        <v>1</v>
      </c>
      <c r="AB3522" s="17">
        <f>IF(COUNTIF($F$2:F3522,F3522)=1,1,0)</f>
        <v>0</v>
      </c>
    </row>
    <row r="3523" spans="1:28" x14ac:dyDescent="0.2">
      <c r="A3523" s="17">
        <v>3522</v>
      </c>
      <c r="B3523" t="s">
        <v>6742</v>
      </c>
      <c r="C3523" s="18">
        <v>42695</v>
      </c>
      <c r="D3523" s="18">
        <v>42699</v>
      </c>
      <c r="E3523" t="s">
        <v>50</v>
      </c>
      <c r="F3523" t="s">
        <v>6064</v>
      </c>
      <c r="G3523" t="s">
        <v>6065</v>
      </c>
      <c r="H3523" t="s">
        <v>68</v>
      </c>
      <c r="I3523" t="s">
        <v>54</v>
      </c>
      <c r="J3523" t="s">
        <v>1408</v>
      </c>
      <c r="K3523" t="s">
        <v>516</v>
      </c>
      <c r="L3523">
        <v>50315</v>
      </c>
      <c r="M3523" t="s">
        <v>132</v>
      </c>
      <c r="N3523" t="s">
        <v>1497</v>
      </c>
      <c r="O3523" t="s">
        <v>73</v>
      </c>
      <c r="P3523" t="s">
        <v>117</v>
      </c>
      <c r="Q3523" t="s">
        <v>1498</v>
      </c>
      <c r="R3523" s="19">
        <v>40.46</v>
      </c>
      <c r="S3523" s="17">
        <v>7</v>
      </c>
      <c r="T3523" s="20">
        <v>0</v>
      </c>
      <c r="U3523" s="19">
        <v>19.825399999999998</v>
      </c>
      <c r="V3523" s="20">
        <f t="shared" si="275"/>
        <v>0.48999999999999994</v>
      </c>
      <c r="W3523" s="17">
        <f t="shared" si="276"/>
        <v>2016</v>
      </c>
      <c r="X3523" t="str">
        <f t="shared" si="277"/>
        <v>Nov-2016</v>
      </c>
      <c r="Y3523" s="17">
        <f t="shared" si="278"/>
        <v>4</v>
      </c>
      <c r="Z3523" t="str">
        <f t="shared" si="279"/>
        <v>0% (No Discount)</v>
      </c>
      <c r="AA3523" s="17">
        <f>IF(COUNTIF($B$2:B3523,B3523)=1,1,0)</f>
        <v>1</v>
      </c>
      <c r="AB3523" s="17">
        <f>IF(COUNTIF($F$2:F3523,F3523)=1,1,0)</f>
        <v>0</v>
      </c>
    </row>
    <row r="3524" spans="1:28" x14ac:dyDescent="0.2">
      <c r="A3524" s="17">
        <v>3523</v>
      </c>
      <c r="B3524" t="s">
        <v>6742</v>
      </c>
      <c r="C3524" s="18">
        <v>42695</v>
      </c>
      <c r="D3524" s="18">
        <v>42699</v>
      </c>
      <c r="E3524" t="s">
        <v>50</v>
      </c>
      <c r="F3524" t="s">
        <v>6064</v>
      </c>
      <c r="G3524" t="s">
        <v>6065</v>
      </c>
      <c r="H3524" t="s">
        <v>68</v>
      </c>
      <c r="I3524" t="s">
        <v>54</v>
      </c>
      <c r="J3524" t="s">
        <v>1408</v>
      </c>
      <c r="K3524" t="s">
        <v>516</v>
      </c>
      <c r="L3524">
        <v>50315</v>
      </c>
      <c r="M3524" t="s">
        <v>132</v>
      </c>
      <c r="N3524" t="s">
        <v>992</v>
      </c>
      <c r="O3524" t="s">
        <v>98</v>
      </c>
      <c r="P3524" t="s">
        <v>99</v>
      </c>
      <c r="Q3524" t="s">
        <v>993</v>
      </c>
      <c r="R3524" s="19">
        <v>404.94</v>
      </c>
      <c r="S3524" s="17">
        <v>3</v>
      </c>
      <c r="T3524" s="20">
        <v>0</v>
      </c>
      <c r="U3524" s="19">
        <v>109.3338</v>
      </c>
      <c r="V3524" s="20">
        <f t="shared" si="275"/>
        <v>0.27</v>
      </c>
      <c r="W3524" s="17">
        <f t="shared" si="276"/>
        <v>2016</v>
      </c>
      <c r="X3524" t="str">
        <f t="shared" si="277"/>
        <v>Nov-2016</v>
      </c>
      <c r="Y3524" s="17">
        <f t="shared" si="278"/>
        <v>4</v>
      </c>
      <c r="Z3524" t="str">
        <f t="shared" si="279"/>
        <v>0% (No Discount)</v>
      </c>
      <c r="AA3524" s="17">
        <f>IF(COUNTIF($B$2:B3524,B3524)=1,1,0)</f>
        <v>0</v>
      </c>
      <c r="AB3524" s="17">
        <f>IF(COUNTIF($F$2:F3524,F3524)=1,1,0)</f>
        <v>0</v>
      </c>
    </row>
    <row r="3525" spans="1:28" x14ac:dyDescent="0.2">
      <c r="A3525" s="17">
        <v>3524</v>
      </c>
      <c r="B3525" t="s">
        <v>6743</v>
      </c>
      <c r="C3525" s="18">
        <v>42618</v>
      </c>
      <c r="D3525" s="18">
        <v>42623</v>
      </c>
      <c r="E3525" t="s">
        <v>77</v>
      </c>
      <c r="F3525" t="s">
        <v>4272</v>
      </c>
      <c r="G3525" t="s">
        <v>4273</v>
      </c>
      <c r="H3525" t="s">
        <v>68</v>
      </c>
      <c r="I3525" t="s">
        <v>54</v>
      </c>
      <c r="J3525" t="s">
        <v>977</v>
      </c>
      <c r="K3525" t="s">
        <v>70</v>
      </c>
      <c r="L3525">
        <v>92105</v>
      </c>
      <c r="M3525" t="s">
        <v>71</v>
      </c>
      <c r="N3525" t="s">
        <v>770</v>
      </c>
      <c r="O3525" t="s">
        <v>98</v>
      </c>
      <c r="P3525" t="s">
        <v>188</v>
      </c>
      <c r="Q3525" t="s">
        <v>771</v>
      </c>
      <c r="R3525" s="19">
        <v>116</v>
      </c>
      <c r="S3525" s="17">
        <v>8</v>
      </c>
      <c r="T3525" s="20">
        <v>0</v>
      </c>
      <c r="U3525" s="19">
        <v>29</v>
      </c>
      <c r="V3525" s="20">
        <f t="shared" si="275"/>
        <v>0.25</v>
      </c>
      <c r="W3525" s="17">
        <f t="shared" si="276"/>
        <v>2016</v>
      </c>
      <c r="X3525" t="str">
        <f t="shared" si="277"/>
        <v>Sep-2016</v>
      </c>
      <c r="Y3525" s="17">
        <f t="shared" si="278"/>
        <v>5</v>
      </c>
      <c r="Z3525" t="str">
        <f t="shared" si="279"/>
        <v>0% (No Discount)</v>
      </c>
      <c r="AA3525" s="17">
        <f>IF(COUNTIF($B$2:B3525,B3525)=1,1,0)</f>
        <v>1</v>
      </c>
      <c r="AB3525" s="17">
        <f>IF(COUNTIF($F$2:F3525,F3525)=1,1,0)</f>
        <v>0</v>
      </c>
    </row>
    <row r="3526" spans="1:28" x14ac:dyDescent="0.2">
      <c r="A3526" s="17">
        <v>3525</v>
      </c>
      <c r="B3526" t="s">
        <v>6744</v>
      </c>
      <c r="C3526" s="18">
        <v>42698</v>
      </c>
      <c r="D3526" s="18">
        <v>42702</v>
      </c>
      <c r="E3526" t="s">
        <v>77</v>
      </c>
      <c r="F3526" t="s">
        <v>5956</v>
      </c>
      <c r="G3526" t="s">
        <v>5957</v>
      </c>
      <c r="H3526" t="s">
        <v>53</v>
      </c>
      <c r="I3526" t="s">
        <v>54</v>
      </c>
      <c r="J3526" t="s">
        <v>844</v>
      </c>
      <c r="K3526" t="s">
        <v>131</v>
      </c>
      <c r="L3526">
        <v>75081</v>
      </c>
      <c r="M3526" t="s">
        <v>132</v>
      </c>
      <c r="N3526" t="s">
        <v>6745</v>
      </c>
      <c r="O3526" t="s">
        <v>98</v>
      </c>
      <c r="P3526" t="s">
        <v>99</v>
      </c>
      <c r="Q3526" t="s">
        <v>6746</v>
      </c>
      <c r="R3526" s="19">
        <v>657.55200000000002</v>
      </c>
      <c r="S3526" s="17">
        <v>6</v>
      </c>
      <c r="T3526" s="20">
        <v>0.2</v>
      </c>
      <c r="U3526" s="19">
        <v>49.316400000000002</v>
      </c>
      <c r="V3526" s="20">
        <f t="shared" si="275"/>
        <v>7.4999999999999997E-2</v>
      </c>
      <c r="W3526" s="17">
        <f t="shared" si="276"/>
        <v>2016</v>
      </c>
      <c r="X3526" t="str">
        <f t="shared" si="277"/>
        <v>Nov-2016</v>
      </c>
      <c r="Y3526" s="17">
        <f t="shared" si="278"/>
        <v>4</v>
      </c>
      <c r="Z3526" t="str">
        <f t="shared" si="279"/>
        <v>11-20%</v>
      </c>
      <c r="AA3526" s="17">
        <f>IF(COUNTIF($B$2:B3526,B3526)=1,1,0)</f>
        <v>1</v>
      </c>
      <c r="AB3526" s="17">
        <f>IF(COUNTIF($F$2:F3526,F3526)=1,1,0)</f>
        <v>0</v>
      </c>
    </row>
    <row r="3527" spans="1:28" x14ac:dyDescent="0.2">
      <c r="A3527" s="17">
        <v>3526</v>
      </c>
      <c r="B3527" t="s">
        <v>6747</v>
      </c>
      <c r="C3527" s="18">
        <v>43079</v>
      </c>
      <c r="D3527" s="18">
        <v>43084</v>
      </c>
      <c r="E3527" t="s">
        <v>50</v>
      </c>
      <c r="F3527" t="s">
        <v>6748</v>
      </c>
      <c r="G3527" t="s">
        <v>6749</v>
      </c>
      <c r="H3527" t="s">
        <v>129</v>
      </c>
      <c r="I3527" t="s">
        <v>54</v>
      </c>
      <c r="J3527" t="s">
        <v>355</v>
      </c>
      <c r="K3527" t="s">
        <v>1519</v>
      </c>
      <c r="L3527">
        <v>39212</v>
      </c>
      <c r="M3527" t="s">
        <v>57</v>
      </c>
      <c r="N3527" t="s">
        <v>2576</v>
      </c>
      <c r="O3527" t="s">
        <v>98</v>
      </c>
      <c r="P3527" t="s">
        <v>188</v>
      </c>
      <c r="Q3527" t="s">
        <v>2577</v>
      </c>
      <c r="R3527" s="19">
        <v>599.97</v>
      </c>
      <c r="S3527" s="17">
        <v>3</v>
      </c>
      <c r="T3527" s="20">
        <v>0</v>
      </c>
      <c r="U3527" s="19">
        <v>257.9871</v>
      </c>
      <c r="V3527" s="20">
        <f t="shared" si="275"/>
        <v>0.43</v>
      </c>
      <c r="W3527" s="17">
        <f t="shared" si="276"/>
        <v>2017</v>
      </c>
      <c r="X3527" t="str">
        <f t="shared" si="277"/>
        <v>Dec-2017</v>
      </c>
      <c r="Y3527" s="17">
        <f t="shared" si="278"/>
        <v>5</v>
      </c>
      <c r="Z3527" t="str">
        <f t="shared" si="279"/>
        <v>0% (No Discount)</v>
      </c>
      <c r="AA3527" s="17">
        <f>IF(COUNTIF($B$2:B3527,B3527)=1,1,0)</f>
        <v>1</v>
      </c>
      <c r="AB3527" s="17">
        <f>IF(COUNTIF($F$2:F3527,F3527)=1,1,0)</f>
        <v>1</v>
      </c>
    </row>
    <row r="3528" spans="1:28" x14ac:dyDescent="0.2">
      <c r="A3528" s="17">
        <v>3527</v>
      </c>
      <c r="B3528" t="s">
        <v>6747</v>
      </c>
      <c r="C3528" s="18">
        <v>43079</v>
      </c>
      <c r="D3528" s="18">
        <v>43084</v>
      </c>
      <c r="E3528" t="s">
        <v>50</v>
      </c>
      <c r="F3528" t="s">
        <v>6748</v>
      </c>
      <c r="G3528" t="s">
        <v>6749</v>
      </c>
      <c r="H3528" t="s">
        <v>129</v>
      </c>
      <c r="I3528" t="s">
        <v>54</v>
      </c>
      <c r="J3528" t="s">
        <v>355</v>
      </c>
      <c r="K3528" t="s">
        <v>1519</v>
      </c>
      <c r="L3528">
        <v>39212</v>
      </c>
      <c r="M3528" t="s">
        <v>57</v>
      </c>
      <c r="N3528" t="s">
        <v>3090</v>
      </c>
      <c r="O3528" t="s">
        <v>98</v>
      </c>
      <c r="P3528" t="s">
        <v>99</v>
      </c>
      <c r="Q3528" t="s">
        <v>3091</v>
      </c>
      <c r="R3528" s="19">
        <v>38.97</v>
      </c>
      <c r="S3528" s="17">
        <v>3</v>
      </c>
      <c r="T3528" s="20">
        <v>0</v>
      </c>
      <c r="U3528" s="19">
        <v>0.77939999999999998</v>
      </c>
      <c r="V3528" s="20">
        <f t="shared" si="275"/>
        <v>0.02</v>
      </c>
      <c r="W3528" s="17">
        <f t="shared" si="276"/>
        <v>2017</v>
      </c>
      <c r="X3528" t="str">
        <f t="shared" si="277"/>
        <v>Dec-2017</v>
      </c>
      <c r="Y3528" s="17">
        <f t="shared" si="278"/>
        <v>5</v>
      </c>
      <c r="Z3528" t="str">
        <f t="shared" si="279"/>
        <v>0% (No Discount)</v>
      </c>
      <c r="AA3528" s="17">
        <f>IF(COUNTIF($B$2:B3528,B3528)=1,1,0)</f>
        <v>0</v>
      </c>
      <c r="AB3528" s="17">
        <f>IF(COUNTIF($F$2:F3528,F3528)=1,1,0)</f>
        <v>0</v>
      </c>
    </row>
    <row r="3529" spans="1:28" x14ac:dyDescent="0.2">
      <c r="A3529" s="17">
        <v>3528</v>
      </c>
      <c r="B3529" t="s">
        <v>6747</v>
      </c>
      <c r="C3529" s="18">
        <v>43079</v>
      </c>
      <c r="D3529" s="18">
        <v>43084</v>
      </c>
      <c r="E3529" t="s">
        <v>50</v>
      </c>
      <c r="F3529" t="s">
        <v>6748</v>
      </c>
      <c r="G3529" t="s">
        <v>6749</v>
      </c>
      <c r="H3529" t="s">
        <v>129</v>
      </c>
      <c r="I3529" t="s">
        <v>54</v>
      </c>
      <c r="J3529" t="s">
        <v>355</v>
      </c>
      <c r="K3529" t="s">
        <v>1519</v>
      </c>
      <c r="L3529">
        <v>39212</v>
      </c>
      <c r="M3529" t="s">
        <v>57</v>
      </c>
      <c r="N3529" t="s">
        <v>6750</v>
      </c>
      <c r="O3529" t="s">
        <v>73</v>
      </c>
      <c r="P3529" t="s">
        <v>102</v>
      </c>
      <c r="Q3529" t="s">
        <v>6751</v>
      </c>
      <c r="R3529" s="19">
        <v>45.84</v>
      </c>
      <c r="S3529" s="17">
        <v>8</v>
      </c>
      <c r="T3529" s="20">
        <v>0</v>
      </c>
      <c r="U3529" s="19">
        <v>22.0032</v>
      </c>
      <c r="V3529" s="20">
        <f t="shared" si="275"/>
        <v>0.48</v>
      </c>
      <c r="W3529" s="17">
        <f t="shared" si="276"/>
        <v>2017</v>
      </c>
      <c r="X3529" t="str">
        <f t="shared" si="277"/>
        <v>Dec-2017</v>
      </c>
      <c r="Y3529" s="17">
        <f t="shared" si="278"/>
        <v>5</v>
      </c>
      <c r="Z3529" t="str">
        <f t="shared" si="279"/>
        <v>0% (No Discount)</v>
      </c>
      <c r="AA3529" s="17">
        <f>IF(COUNTIF($B$2:B3529,B3529)=1,1,0)</f>
        <v>0</v>
      </c>
      <c r="AB3529" s="17">
        <f>IF(COUNTIF($F$2:F3529,F3529)=1,1,0)</f>
        <v>0</v>
      </c>
    </row>
    <row r="3530" spans="1:28" x14ac:dyDescent="0.2">
      <c r="A3530" s="17">
        <v>3529</v>
      </c>
      <c r="B3530" t="s">
        <v>6752</v>
      </c>
      <c r="C3530" s="18">
        <v>42545</v>
      </c>
      <c r="D3530" s="18">
        <v>42550</v>
      </c>
      <c r="E3530" t="s">
        <v>77</v>
      </c>
      <c r="F3530" t="s">
        <v>1902</v>
      </c>
      <c r="G3530" t="s">
        <v>1903</v>
      </c>
      <c r="H3530" t="s">
        <v>53</v>
      </c>
      <c r="I3530" t="s">
        <v>54</v>
      </c>
      <c r="J3530" t="s">
        <v>977</v>
      </c>
      <c r="K3530" t="s">
        <v>70</v>
      </c>
      <c r="L3530">
        <v>92024</v>
      </c>
      <c r="M3530" t="s">
        <v>71</v>
      </c>
      <c r="N3530" t="s">
        <v>5721</v>
      </c>
      <c r="O3530" t="s">
        <v>98</v>
      </c>
      <c r="P3530" t="s">
        <v>99</v>
      </c>
      <c r="Q3530" t="s">
        <v>5722</v>
      </c>
      <c r="R3530" s="19">
        <v>38.24</v>
      </c>
      <c r="S3530" s="17">
        <v>4</v>
      </c>
      <c r="T3530" s="20">
        <v>0.2</v>
      </c>
      <c r="U3530" s="19">
        <v>-9.56</v>
      </c>
      <c r="V3530" s="20">
        <f t="shared" si="275"/>
        <v>-0.25</v>
      </c>
      <c r="W3530" s="17">
        <f t="shared" si="276"/>
        <v>2016</v>
      </c>
      <c r="X3530" t="str">
        <f t="shared" si="277"/>
        <v>Jun-2016</v>
      </c>
      <c r="Y3530" s="17">
        <f t="shared" si="278"/>
        <v>5</v>
      </c>
      <c r="Z3530" t="str">
        <f t="shared" si="279"/>
        <v>11-20%</v>
      </c>
      <c r="AA3530" s="17">
        <f>IF(COUNTIF($B$2:B3530,B3530)=1,1,0)</f>
        <v>1</v>
      </c>
      <c r="AB3530" s="17">
        <f>IF(COUNTIF($F$2:F3530,F3530)=1,1,0)</f>
        <v>0</v>
      </c>
    </row>
    <row r="3531" spans="1:28" x14ac:dyDescent="0.2">
      <c r="A3531" s="17">
        <v>3530</v>
      </c>
      <c r="B3531" t="s">
        <v>6753</v>
      </c>
      <c r="C3531" s="18">
        <v>42264</v>
      </c>
      <c r="D3531" s="18">
        <v>42270</v>
      </c>
      <c r="E3531" t="s">
        <v>77</v>
      </c>
      <c r="F3531" t="s">
        <v>5230</v>
      </c>
      <c r="G3531" t="s">
        <v>5231</v>
      </c>
      <c r="H3531" t="s">
        <v>53</v>
      </c>
      <c r="I3531" t="s">
        <v>54</v>
      </c>
      <c r="J3531" t="s">
        <v>6086</v>
      </c>
      <c r="K3531" t="s">
        <v>81</v>
      </c>
      <c r="L3531">
        <v>32839</v>
      </c>
      <c r="M3531" t="s">
        <v>57</v>
      </c>
      <c r="N3531" t="s">
        <v>1886</v>
      </c>
      <c r="O3531" t="s">
        <v>98</v>
      </c>
      <c r="P3531" t="s">
        <v>188</v>
      </c>
      <c r="Q3531" t="s">
        <v>1887</v>
      </c>
      <c r="R3531" s="19">
        <v>87.168000000000006</v>
      </c>
      <c r="S3531" s="17">
        <v>3</v>
      </c>
      <c r="T3531" s="20">
        <v>0.2</v>
      </c>
      <c r="U3531" s="19">
        <v>10.896000000000001</v>
      </c>
      <c r="V3531" s="20">
        <f t="shared" si="275"/>
        <v>0.125</v>
      </c>
      <c r="W3531" s="17">
        <f t="shared" si="276"/>
        <v>2015</v>
      </c>
      <c r="X3531" t="str">
        <f t="shared" si="277"/>
        <v>Sep-2015</v>
      </c>
      <c r="Y3531" s="17">
        <f t="shared" si="278"/>
        <v>6</v>
      </c>
      <c r="Z3531" t="str">
        <f t="shared" si="279"/>
        <v>11-20%</v>
      </c>
      <c r="AA3531" s="17">
        <f>IF(COUNTIF($B$2:B3531,B3531)=1,1,0)</f>
        <v>1</v>
      </c>
      <c r="AB3531" s="17">
        <f>IF(COUNTIF($F$2:F3531,F3531)=1,1,0)</f>
        <v>0</v>
      </c>
    </row>
    <row r="3532" spans="1:28" x14ac:dyDescent="0.2">
      <c r="A3532" s="17">
        <v>3531</v>
      </c>
      <c r="B3532" t="s">
        <v>6754</v>
      </c>
      <c r="C3532" s="18">
        <v>42509</v>
      </c>
      <c r="D3532" s="18">
        <v>42513</v>
      </c>
      <c r="E3532" t="s">
        <v>77</v>
      </c>
      <c r="F3532" t="s">
        <v>4548</v>
      </c>
      <c r="G3532" t="s">
        <v>4549</v>
      </c>
      <c r="H3532" t="s">
        <v>68</v>
      </c>
      <c r="I3532" t="s">
        <v>54</v>
      </c>
      <c r="J3532" t="s">
        <v>4304</v>
      </c>
      <c r="K3532" t="s">
        <v>281</v>
      </c>
      <c r="L3532">
        <v>47905</v>
      </c>
      <c r="M3532" t="s">
        <v>132</v>
      </c>
      <c r="N3532" t="s">
        <v>155</v>
      </c>
      <c r="O3532" t="s">
        <v>73</v>
      </c>
      <c r="P3532" t="s">
        <v>95</v>
      </c>
      <c r="Q3532" t="s">
        <v>156</v>
      </c>
      <c r="R3532" s="19">
        <v>21.4</v>
      </c>
      <c r="S3532" s="17">
        <v>5</v>
      </c>
      <c r="T3532" s="20">
        <v>0</v>
      </c>
      <c r="U3532" s="19">
        <v>6.2060000000000004</v>
      </c>
      <c r="V3532" s="20">
        <f t="shared" si="275"/>
        <v>0.29000000000000004</v>
      </c>
      <c r="W3532" s="17">
        <f t="shared" si="276"/>
        <v>2016</v>
      </c>
      <c r="X3532" t="str">
        <f t="shared" si="277"/>
        <v>May-2016</v>
      </c>
      <c r="Y3532" s="17">
        <f t="shared" si="278"/>
        <v>4</v>
      </c>
      <c r="Z3532" t="str">
        <f t="shared" si="279"/>
        <v>0% (No Discount)</v>
      </c>
      <c r="AA3532" s="17">
        <f>IF(COUNTIF($B$2:B3532,B3532)=1,1,0)</f>
        <v>1</v>
      </c>
      <c r="AB3532" s="17">
        <f>IF(COUNTIF($F$2:F3532,F3532)=1,1,0)</f>
        <v>0</v>
      </c>
    </row>
    <row r="3533" spans="1:28" x14ac:dyDescent="0.2">
      <c r="A3533" s="17">
        <v>3532</v>
      </c>
      <c r="B3533" t="s">
        <v>6755</v>
      </c>
      <c r="C3533" s="18">
        <v>42518</v>
      </c>
      <c r="D3533" s="18">
        <v>42518</v>
      </c>
      <c r="E3533" t="s">
        <v>1320</v>
      </c>
      <c r="F3533" t="s">
        <v>4800</v>
      </c>
      <c r="G3533" t="s">
        <v>4801</v>
      </c>
      <c r="H3533" t="s">
        <v>68</v>
      </c>
      <c r="I3533" t="s">
        <v>54</v>
      </c>
      <c r="J3533" t="s">
        <v>293</v>
      </c>
      <c r="K3533" t="s">
        <v>294</v>
      </c>
      <c r="L3533">
        <v>10035</v>
      </c>
      <c r="M3533" t="s">
        <v>175</v>
      </c>
      <c r="N3533" t="s">
        <v>605</v>
      </c>
      <c r="O3533" t="s">
        <v>73</v>
      </c>
      <c r="P3533" t="s">
        <v>606</v>
      </c>
      <c r="Q3533" t="s">
        <v>607</v>
      </c>
      <c r="R3533" s="19">
        <v>54.9</v>
      </c>
      <c r="S3533" s="17">
        <v>5</v>
      </c>
      <c r="T3533" s="20">
        <v>0</v>
      </c>
      <c r="U3533" s="19">
        <v>15.372</v>
      </c>
      <c r="V3533" s="20">
        <f t="shared" si="275"/>
        <v>0.28000000000000003</v>
      </c>
      <c r="W3533" s="17">
        <f t="shared" si="276"/>
        <v>2016</v>
      </c>
      <c r="X3533" t="str">
        <f t="shared" si="277"/>
        <v>May-2016</v>
      </c>
      <c r="Y3533" s="17">
        <f t="shared" si="278"/>
        <v>0</v>
      </c>
      <c r="Z3533" t="str">
        <f t="shared" si="279"/>
        <v>0% (No Discount)</v>
      </c>
      <c r="AA3533" s="17">
        <f>IF(COUNTIF($B$2:B3533,B3533)=1,1,0)</f>
        <v>1</v>
      </c>
      <c r="AB3533" s="17">
        <f>IF(COUNTIF($F$2:F3533,F3533)=1,1,0)</f>
        <v>0</v>
      </c>
    </row>
    <row r="3534" spans="1:28" x14ac:dyDescent="0.2">
      <c r="A3534" s="17">
        <v>3533</v>
      </c>
      <c r="B3534" t="s">
        <v>6756</v>
      </c>
      <c r="C3534" s="18">
        <v>41747</v>
      </c>
      <c r="D3534" s="18">
        <v>41752</v>
      </c>
      <c r="E3534" t="s">
        <v>77</v>
      </c>
      <c r="F3534" t="s">
        <v>2146</v>
      </c>
      <c r="G3534" t="s">
        <v>2147</v>
      </c>
      <c r="H3534" t="s">
        <v>53</v>
      </c>
      <c r="I3534" t="s">
        <v>54</v>
      </c>
      <c r="J3534" t="s">
        <v>69</v>
      </c>
      <c r="K3534" t="s">
        <v>70</v>
      </c>
      <c r="L3534">
        <v>90049</v>
      </c>
      <c r="M3534" t="s">
        <v>71</v>
      </c>
      <c r="N3534" t="s">
        <v>6757</v>
      </c>
      <c r="O3534" t="s">
        <v>98</v>
      </c>
      <c r="P3534" t="s">
        <v>711</v>
      </c>
      <c r="Q3534" t="s">
        <v>6758</v>
      </c>
      <c r="R3534" s="19">
        <v>287.96800000000002</v>
      </c>
      <c r="S3534" s="17">
        <v>4</v>
      </c>
      <c r="T3534" s="20">
        <v>0.2</v>
      </c>
      <c r="U3534" s="19">
        <v>97.1892</v>
      </c>
      <c r="V3534" s="20">
        <f t="shared" si="275"/>
        <v>0.33749999999999997</v>
      </c>
      <c r="W3534" s="17">
        <f t="shared" si="276"/>
        <v>2014</v>
      </c>
      <c r="X3534" t="str">
        <f t="shared" si="277"/>
        <v>Apr-2014</v>
      </c>
      <c r="Y3534" s="17">
        <f t="shared" si="278"/>
        <v>5</v>
      </c>
      <c r="Z3534" t="str">
        <f t="shared" si="279"/>
        <v>11-20%</v>
      </c>
      <c r="AA3534" s="17">
        <f>IF(COUNTIF($B$2:B3534,B3534)=1,1,0)</f>
        <v>1</v>
      </c>
      <c r="AB3534" s="17">
        <f>IF(COUNTIF($F$2:F3534,F3534)=1,1,0)</f>
        <v>0</v>
      </c>
    </row>
    <row r="3535" spans="1:28" x14ac:dyDescent="0.2">
      <c r="A3535" s="17">
        <v>3534</v>
      </c>
      <c r="B3535" t="s">
        <v>6756</v>
      </c>
      <c r="C3535" s="18">
        <v>41747</v>
      </c>
      <c r="D3535" s="18">
        <v>41752</v>
      </c>
      <c r="E3535" t="s">
        <v>77</v>
      </c>
      <c r="F3535" t="s">
        <v>2146</v>
      </c>
      <c r="G3535" t="s">
        <v>2147</v>
      </c>
      <c r="H3535" t="s">
        <v>53</v>
      </c>
      <c r="I3535" t="s">
        <v>54</v>
      </c>
      <c r="J3535" t="s">
        <v>69</v>
      </c>
      <c r="K3535" t="s">
        <v>70</v>
      </c>
      <c r="L3535">
        <v>90049</v>
      </c>
      <c r="M3535" t="s">
        <v>71</v>
      </c>
      <c r="N3535" t="s">
        <v>3303</v>
      </c>
      <c r="O3535" t="s">
        <v>73</v>
      </c>
      <c r="P3535" t="s">
        <v>95</v>
      </c>
      <c r="Q3535" t="s">
        <v>3304</v>
      </c>
      <c r="R3535" s="19">
        <v>13.12</v>
      </c>
      <c r="S3535" s="17">
        <v>4</v>
      </c>
      <c r="T3535" s="20">
        <v>0</v>
      </c>
      <c r="U3535" s="19">
        <v>3.8048000000000002</v>
      </c>
      <c r="V3535" s="20">
        <f t="shared" si="275"/>
        <v>0.29000000000000004</v>
      </c>
      <c r="W3535" s="17">
        <f t="shared" si="276"/>
        <v>2014</v>
      </c>
      <c r="X3535" t="str">
        <f t="shared" si="277"/>
        <v>Apr-2014</v>
      </c>
      <c r="Y3535" s="17">
        <f t="shared" si="278"/>
        <v>5</v>
      </c>
      <c r="Z3535" t="str">
        <f t="shared" si="279"/>
        <v>0% (No Discount)</v>
      </c>
      <c r="AA3535" s="17">
        <f>IF(COUNTIF($B$2:B3535,B3535)=1,1,0)</f>
        <v>0</v>
      </c>
      <c r="AB3535" s="17">
        <f>IF(COUNTIF($F$2:F3535,F3535)=1,1,0)</f>
        <v>0</v>
      </c>
    </row>
    <row r="3536" spans="1:28" x14ac:dyDescent="0.2">
      <c r="A3536" s="17">
        <v>3535</v>
      </c>
      <c r="B3536" t="s">
        <v>6756</v>
      </c>
      <c r="C3536" s="18">
        <v>41747</v>
      </c>
      <c r="D3536" s="18">
        <v>41752</v>
      </c>
      <c r="E3536" t="s">
        <v>77</v>
      </c>
      <c r="F3536" t="s">
        <v>2146</v>
      </c>
      <c r="G3536" t="s">
        <v>2147</v>
      </c>
      <c r="H3536" t="s">
        <v>53</v>
      </c>
      <c r="I3536" t="s">
        <v>54</v>
      </c>
      <c r="J3536" t="s">
        <v>69</v>
      </c>
      <c r="K3536" t="s">
        <v>70</v>
      </c>
      <c r="L3536">
        <v>90049</v>
      </c>
      <c r="M3536" t="s">
        <v>71</v>
      </c>
      <c r="N3536" t="s">
        <v>6683</v>
      </c>
      <c r="O3536" t="s">
        <v>73</v>
      </c>
      <c r="P3536" t="s">
        <v>95</v>
      </c>
      <c r="Q3536" t="s">
        <v>6684</v>
      </c>
      <c r="R3536" s="19">
        <v>10.75</v>
      </c>
      <c r="S3536" s="17">
        <v>5</v>
      </c>
      <c r="T3536" s="20">
        <v>0</v>
      </c>
      <c r="U3536" s="19">
        <v>3.5474999999999999</v>
      </c>
      <c r="V3536" s="20">
        <f t="shared" si="275"/>
        <v>0.33</v>
      </c>
      <c r="W3536" s="17">
        <f t="shared" si="276"/>
        <v>2014</v>
      </c>
      <c r="X3536" t="str">
        <f t="shared" si="277"/>
        <v>Apr-2014</v>
      </c>
      <c r="Y3536" s="17">
        <f t="shared" si="278"/>
        <v>5</v>
      </c>
      <c r="Z3536" t="str">
        <f t="shared" si="279"/>
        <v>0% (No Discount)</v>
      </c>
      <c r="AA3536" s="17">
        <f>IF(COUNTIF($B$2:B3536,B3536)=1,1,0)</f>
        <v>0</v>
      </c>
      <c r="AB3536" s="17">
        <f>IF(COUNTIF($F$2:F3536,F3536)=1,1,0)</f>
        <v>0</v>
      </c>
    </row>
    <row r="3537" spans="1:28" x14ac:dyDescent="0.2">
      <c r="A3537" s="17">
        <v>3536</v>
      </c>
      <c r="B3537" t="s">
        <v>6756</v>
      </c>
      <c r="C3537" s="18">
        <v>41747</v>
      </c>
      <c r="D3537" s="18">
        <v>41752</v>
      </c>
      <c r="E3537" t="s">
        <v>77</v>
      </c>
      <c r="F3537" t="s">
        <v>2146</v>
      </c>
      <c r="G3537" t="s">
        <v>2147</v>
      </c>
      <c r="H3537" t="s">
        <v>53</v>
      </c>
      <c r="I3537" t="s">
        <v>54</v>
      </c>
      <c r="J3537" t="s">
        <v>69</v>
      </c>
      <c r="K3537" t="s">
        <v>70</v>
      </c>
      <c r="L3537">
        <v>90049</v>
      </c>
      <c r="M3537" t="s">
        <v>71</v>
      </c>
      <c r="N3537" t="s">
        <v>866</v>
      </c>
      <c r="O3537" t="s">
        <v>73</v>
      </c>
      <c r="P3537" t="s">
        <v>296</v>
      </c>
      <c r="Q3537" t="s">
        <v>867</v>
      </c>
      <c r="R3537" s="19">
        <v>11.62</v>
      </c>
      <c r="S3537" s="17">
        <v>2</v>
      </c>
      <c r="T3537" s="20">
        <v>0</v>
      </c>
      <c r="U3537" s="19">
        <v>3.6021999999999998</v>
      </c>
      <c r="V3537" s="20">
        <f t="shared" si="275"/>
        <v>0.31</v>
      </c>
      <c r="W3537" s="17">
        <f t="shared" si="276"/>
        <v>2014</v>
      </c>
      <c r="X3537" t="str">
        <f t="shared" si="277"/>
        <v>Apr-2014</v>
      </c>
      <c r="Y3537" s="17">
        <f t="shared" si="278"/>
        <v>5</v>
      </c>
      <c r="Z3537" t="str">
        <f t="shared" si="279"/>
        <v>0% (No Discount)</v>
      </c>
      <c r="AA3537" s="17">
        <f>IF(COUNTIF($B$2:B3537,B3537)=1,1,0)</f>
        <v>0</v>
      </c>
      <c r="AB3537" s="17">
        <f>IF(COUNTIF($F$2:F3537,F3537)=1,1,0)</f>
        <v>0</v>
      </c>
    </row>
    <row r="3538" spans="1:28" x14ac:dyDescent="0.2">
      <c r="A3538" s="17">
        <v>3537</v>
      </c>
      <c r="B3538" t="s">
        <v>6759</v>
      </c>
      <c r="C3538" s="18">
        <v>42538</v>
      </c>
      <c r="D3538" s="18">
        <v>42541</v>
      </c>
      <c r="E3538" t="s">
        <v>50</v>
      </c>
      <c r="F3538" t="s">
        <v>2112</v>
      </c>
      <c r="G3538" t="s">
        <v>2113</v>
      </c>
      <c r="H3538" t="s">
        <v>53</v>
      </c>
      <c r="I3538" t="s">
        <v>54</v>
      </c>
      <c r="J3538" t="s">
        <v>293</v>
      </c>
      <c r="K3538" t="s">
        <v>294</v>
      </c>
      <c r="L3538">
        <v>10024</v>
      </c>
      <c r="M3538" t="s">
        <v>175</v>
      </c>
      <c r="N3538" t="s">
        <v>4125</v>
      </c>
      <c r="O3538" t="s">
        <v>73</v>
      </c>
      <c r="P3538" t="s">
        <v>86</v>
      </c>
      <c r="Q3538" t="s">
        <v>4126</v>
      </c>
      <c r="R3538" s="19">
        <v>40.74</v>
      </c>
      <c r="S3538" s="17">
        <v>3</v>
      </c>
      <c r="T3538" s="20">
        <v>0</v>
      </c>
      <c r="U3538" s="19">
        <v>0.40739999999999998</v>
      </c>
      <c r="V3538" s="20">
        <f t="shared" si="275"/>
        <v>9.9999999999999985E-3</v>
      </c>
      <c r="W3538" s="17">
        <f t="shared" si="276"/>
        <v>2016</v>
      </c>
      <c r="X3538" t="str">
        <f t="shared" si="277"/>
        <v>Jun-2016</v>
      </c>
      <c r="Y3538" s="17">
        <f t="shared" si="278"/>
        <v>3</v>
      </c>
      <c r="Z3538" t="str">
        <f t="shared" si="279"/>
        <v>0% (No Discount)</v>
      </c>
      <c r="AA3538" s="17">
        <f>IF(COUNTIF($B$2:B3538,B3538)=1,1,0)</f>
        <v>1</v>
      </c>
      <c r="AB3538" s="17">
        <f>IF(COUNTIF($F$2:F3538,F3538)=1,1,0)</f>
        <v>0</v>
      </c>
    </row>
    <row r="3539" spans="1:28" x14ac:dyDescent="0.2">
      <c r="A3539" s="17">
        <v>3538</v>
      </c>
      <c r="B3539" t="s">
        <v>6760</v>
      </c>
      <c r="C3539" s="18">
        <v>41768</v>
      </c>
      <c r="D3539" s="18">
        <v>41768</v>
      </c>
      <c r="E3539" t="s">
        <v>1320</v>
      </c>
      <c r="F3539" t="s">
        <v>1009</v>
      </c>
      <c r="G3539" t="s">
        <v>1010</v>
      </c>
      <c r="H3539" t="s">
        <v>68</v>
      </c>
      <c r="I3539" t="s">
        <v>54</v>
      </c>
      <c r="J3539" t="s">
        <v>55</v>
      </c>
      <c r="K3539" t="s">
        <v>56</v>
      </c>
      <c r="L3539">
        <v>42420</v>
      </c>
      <c r="M3539" t="s">
        <v>57</v>
      </c>
      <c r="N3539" t="s">
        <v>149</v>
      </c>
      <c r="O3539" t="s">
        <v>73</v>
      </c>
      <c r="P3539" t="s">
        <v>86</v>
      </c>
      <c r="Q3539" t="s">
        <v>150</v>
      </c>
      <c r="R3539" s="19">
        <v>83.25</v>
      </c>
      <c r="S3539" s="17">
        <v>3</v>
      </c>
      <c r="T3539" s="20">
        <v>0</v>
      </c>
      <c r="U3539" s="19">
        <v>14.984999999999999</v>
      </c>
      <c r="V3539" s="20">
        <f t="shared" si="275"/>
        <v>0.18</v>
      </c>
      <c r="W3539" s="17">
        <f t="shared" si="276"/>
        <v>2014</v>
      </c>
      <c r="X3539" t="str">
        <f t="shared" si="277"/>
        <v>May-2014</v>
      </c>
      <c r="Y3539" s="17">
        <f t="shared" si="278"/>
        <v>0</v>
      </c>
      <c r="Z3539" t="str">
        <f t="shared" si="279"/>
        <v>0% (No Discount)</v>
      </c>
      <c r="AA3539" s="17">
        <f>IF(COUNTIF($B$2:B3539,B3539)=1,1,0)</f>
        <v>1</v>
      </c>
      <c r="AB3539" s="17">
        <f>IF(COUNTIF($F$2:F3539,F3539)=1,1,0)</f>
        <v>0</v>
      </c>
    </row>
    <row r="3540" spans="1:28" x14ac:dyDescent="0.2">
      <c r="A3540" s="17">
        <v>3539</v>
      </c>
      <c r="B3540" t="s">
        <v>6760</v>
      </c>
      <c r="C3540" s="18">
        <v>41768</v>
      </c>
      <c r="D3540" s="18">
        <v>41768</v>
      </c>
      <c r="E3540" t="s">
        <v>1320</v>
      </c>
      <c r="F3540" t="s">
        <v>1009</v>
      </c>
      <c r="G3540" t="s">
        <v>1010</v>
      </c>
      <c r="H3540" t="s">
        <v>68</v>
      </c>
      <c r="I3540" t="s">
        <v>54</v>
      </c>
      <c r="J3540" t="s">
        <v>55</v>
      </c>
      <c r="K3540" t="s">
        <v>56</v>
      </c>
      <c r="L3540">
        <v>42420</v>
      </c>
      <c r="M3540" t="s">
        <v>57</v>
      </c>
      <c r="N3540" t="s">
        <v>4175</v>
      </c>
      <c r="O3540" t="s">
        <v>73</v>
      </c>
      <c r="P3540" t="s">
        <v>74</v>
      </c>
      <c r="Q3540" t="s">
        <v>4176</v>
      </c>
      <c r="R3540" s="19">
        <v>9.4499999999999993</v>
      </c>
      <c r="S3540" s="17">
        <v>3</v>
      </c>
      <c r="T3540" s="20">
        <v>0</v>
      </c>
      <c r="U3540" s="19">
        <v>4.5359999999999996</v>
      </c>
      <c r="V3540" s="20">
        <f t="shared" si="275"/>
        <v>0.48</v>
      </c>
      <c r="W3540" s="17">
        <f t="shared" si="276"/>
        <v>2014</v>
      </c>
      <c r="X3540" t="str">
        <f t="shared" si="277"/>
        <v>May-2014</v>
      </c>
      <c r="Y3540" s="17">
        <f t="shared" si="278"/>
        <v>0</v>
      </c>
      <c r="Z3540" t="str">
        <f t="shared" si="279"/>
        <v>0% (No Discount)</v>
      </c>
      <c r="AA3540" s="17">
        <f>IF(COUNTIF($B$2:B3540,B3540)=1,1,0)</f>
        <v>0</v>
      </c>
      <c r="AB3540" s="17">
        <f>IF(COUNTIF($F$2:F3540,F3540)=1,1,0)</f>
        <v>0</v>
      </c>
    </row>
    <row r="3541" spans="1:28" x14ac:dyDescent="0.2">
      <c r="A3541" s="17">
        <v>3540</v>
      </c>
      <c r="B3541" t="s">
        <v>6760</v>
      </c>
      <c r="C3541" s="18">
        <v>41768</v>
      </c>
      <c r="D3541" s="18">
        <v>41768</v>
      </c>
      <c r="E3541" t="s">
        <v>1320</v>
      </c>
      <c r="F3541" t="s">
        <v>1009</v>
      </c>
      <c r="G3541" t="s">
        <v>1010</v>
      </c>
      <c r="H3541" t="s">
        <v>68</v>
      </c>
      <c r="I3541" t="s">
        <v>54</v>
      </c>
      <c r="J3541" t="s">
        <v>55</v>
      </c>
      <c r="K3541" t="s">
        <v>56</v>
      </c>
      <c r="L3541">
        <v>42420</v>
      </c>
      <c r="M3541" t="s">
        <v>57</v>
      </c>
      <c r="N3541" t="s">
        <v>4001</v>
      </c>
      <c r="O3541" t="s">
        <v>73</v>
      </c>
      <c r="P3541" t="s">
        <v>74</v>
      </c>
      <c r="Q3541" t="s">
        <v>4002</v>
      </c>
      <c r="R3541" s="19">
        <v>20.65</v>
      </c>
      <c r="S3541" s="17">
        <v>5</v>
      </c>
      <c r="T3541" s="20">
        <v>0</v>
      </c>
      <c r="U3541" s="19">
        <v>9.4990000000000006</v>
      </c>
      <c r="V3541" s="20">
        <f t="shared" si="275"/>
        <v>0.46000000000000008</v>
      </c>
      <c r="W3541" s="17">
        <f t="shared" si="276"/>
        <v>2014</v>
      </c>
      <c r="X3541" t="str">
        <f t="shared" si="277"/>
        <v>May-2014</v>
      </c>
      <c r="Y3541" s="17">
        <f t="shared" si="278"/>
        <v>0</v>
      </c>
      <c r="Z3541" t="str">
        <f t="shared" si="279"/>
        <v>0% (No Discount)</v>
      </c>
      <c r="AA3541" s="17">
        <f>IF(COUNTIF($B$2:B3541,B3541)=1,1,0)</f>
        <v>0</v>
      </c>
      <c r="AB3541" s="17">
        <f>IF(COUNTIF($F$2:F3541,F3541)=1,1,0)</f>
        <v>0</v>
      </c>
    </row>
    <row r="3542" spans="1:28" x14ac:dyDescent="0.2">
      <c r="A3542" s="17">
        <v>3541</v>
      </c>
      <c r="B3542" t="s">
        <v>6760</v>
      </c>
      <c r="C3542" s="18">
        <v>41768</v>
      </c>
      <c r="D3542" s="18">
        <v>41768</v>
      </c>
      <c r="E3542" t="s">
        <v>1320</v>
      </c>
      <c r="F3542" t="s">
        <v>1009</v>
      </c>
      <c r="G3542" t="s">
        <v>1010</v>
      </c>
      <c r="H3542" t="s">
        <v>68</v>
      </c>
      <c r="I3542" t="s">
        <v>54</v>
      </c>
      <c r="J3542" t="s">
        <v>55</v>
      </c>
      <c r="K3542" t="s">
        <v>56</v>
      </c>
      <c r="L3542">
        <v>42420</v>
      </c>
      <c r="M3542" t="s">
        <v>57</v>
      </c>
      <c r="N3542" t="s">
        <v>4320</v>
      </c>
      <c r="O3542" t="s">
        <v>73</v>
      </c>
      <c r="P3542" t="s">
        <v>117</v>
      </c>
      <c r="Q3542" t="s">
        <v>4321</v>
      </c>
      <c r="R3542" s="19">
        <v>45.36</v>
      </c>
      <c r="S3542" s="17">
        <v>7</v>
      </c>
      <c r="T3542" s="20">
        <v>0</v>
      </c>
      <c r="U3542" s="19">
        <v>21.7728</v>
      </c>
      <c r="V3542" s="20">
        <f t="shared" si="275"/>
        <v>0.48</v>
      </c>
      <c r="W3542" s="17">
        <f t="shared" si="276"/>
        <v>2014</v>
      </c>
      <c r="X3542" t="str">
        <f t="shared" si="277"/>
        <v>May-2014</v>
      </c>
      <c r="Y3542" s="17">
        <f t="shared" si="278"/>
        <v>0</v>
      </c>
      <c r="Z3542" t="str">
        <f t="shared" si="279"/>
        <v>0% (No Discount)</v>
      </c>
      <c r="AA3542" s="17">
        <f>IF(COUNTIF($B$2:B3542,B3542)=1,1,0)</f>
        <v>0</v>
      </c>
      <c r="AB3542" s="17">
        <f>IF(COUNTIF($F$2:F3542,F3542)=1,1,0)</f>
        <v>0</v>
      </c>
    </row>
    <row r="3543" spans="1:28" x14ac:dyDescent="0.2">
      <c r="A3543" s="17">
        <v>3542</v>
      </c>
      <c r="B3543" t="s">
        <v>6761</v>
      </c>
      <c r="C3543" s="18">
        <v>42631</v>
      </c>
      <c r="D3543" s="18">
        <v>42633</v>
      </c>
      <c r="E3543" t="s">
        <v>215</v>
      </c>
      <c r="F3543" t="s">
        <v>2336</v>
      </c>
      <c r="G3543" t="s">
        <v>2337</v>
      </c>
      <c r="H3543" t="s">
        <v>53</v>
      </c>
      <c r="I3543" t="s">
        <v>54</v>
      </c>
      <c r="J3543" t="s">
        <v>524</v>
      </c>
      <c r="K3543" t="s">
        <v>525</v>
      </c>
      <c r="L3543">
        <v>43229</v>
      </c>
      <c r="M3543" t="s">
        <v>175</v>
      </c>
      <c r="N3543" t="s">
        <v>5570</v>
      </c>
      <c r="O3543" t="s">
        <v>59</v>
      </c>
      <c r="P3543" t="s">
        <v>92</v>
      </c>
      <c r="Q3543" t="s">
        <v>5571</v>
      </c>
      <c r="R3543" s="19">
        <v>5.3520000000000003</v>
      </c>
      <c r="S3543" s="17">
        <v>3</v>
      </c>
      <c r="T3543" s="20">
        <v>0.2</v>
      </c>
      <c r="U3543" s="19">
        <v>1.6055999999999999</v>
      </c>
      <c r="V3543" s="20">
        <f t="shared" si="275"/>
        <v>0.3</v>
      </c>
      <c r="W3543" s="17">
        <f t="shared" si="276"/>
        <v>2016</v>
      </c>
      <c r="X3543" t="str">
        <f t="shared" si="277"/>
        <v>Sep-2016</v>
      </c>
      <c r="Y3543" s="17">
        <f t="shared" si="278"/>
        <v>2</v>
      </c>
      <c r="Z3543" t="str">
        <f t="shared" si="279"/>
        <v>11-20%</v>
      </c>
      <c r="AA3543" s="17">
        <f>IF(COUNTIF($B$2:B3543,B3543)=1,1,0)</f>
        <v>1</v>
      </c>
      <c r="AB3543" s="17">
        <f>IF(COUNTIF($F$2:F3543,F3543)=1,1,0)</f>
        <v>0</v>
      </c>
    </row>
    <row r="3544" spans="1:28" x14ac:dyDescent="0.2">
      <c r="A3544" s="17">
        <v>3543</v>
      </c>
      <c r="B3544" t="s">
        <v>6761</v>
      </c>
      <c r="C3544" s="18">
        <v>42631</v>
      </c>
      <c r="D3544" s="18">
        <v>42633</v>
      </c>
      <c r="E3544" t="s">
        <v>215</v>
      </c>
      <c r="F3544" t="s">
        <v>2336</v>
      </c>
      <c r="G3544" t="s">
        <v>2337</v>
      </c>
      <c r="H3544" t="s">
        <v>53</v>
      </c>
      <c r="I3544" t="s">
        <v>54</v>
      </c>
      <c r="J3544" t="s">
        <v>524</v>
      </c>
      <c r="K3544" t="s">
        <v>525</v>
      </c>
      <c r="L3544">
        <v>43229</v>
      </c>
      <c r="M3544" t="s">
        <v>175</v>
      </c>
      <c r="N3544" t="s">
        <v>1871</v>
      </c>
      <c r="O3544" t="s">
        <v>59</v>
      </c>
      <c r="P3544" t="s">
        <v>63</v>
      </c>
      <c r="Q3544" t="s">
        <v>1872</v>
      </c>
      <c r="R3544" s="19">
        <v>99.372</v>
      </c>
      <c r="S3544" s="17">
        <v>2</v>
      </c>
      <c r="T3544" s="20">
        <v>0.3</v>
      </c>
      <c r="U3544" s="19">
        <v>-7.0979999999999999</v>
      </c>
      <c r="V3544" s="20">
        <f t="shared" si="275"/>
        <v>-7.1428571428571425E-2</v>
      </c>
      <c r="W3544" s="17">
        <f t="shared" si="276"/>
        <v>2016</v>
      </c>
      <c r="X3544" t="str">
        <f t="shared" si="277"/>
        <v>Sep-2016</v>
      </c>
      <c r="Y3544" s="17">
        <f t="shared" si="278"/>
        <v>2</v>
      </c>
      <c r="Z3544" t="str">
        <f t="shared" si="279"/>
        <v>21-30%</v>
      </c>
      <c r="AA3544" s="17">
        <f>IF(COUNTIF($B$2:B3544,B3544)=1,1,0)</f>
        <v>0</v>
      </c>
      <c r="AB3544" s="17">
        <f>IF(COUNTIF($F$2:F3544,F3544)=1,1,0)</f>
        <v>0</v>
      </c>
    </row>
    <row r="3545" spans="1:28" x14ac:dyDescent="0.2">
      <c r="A3545" s="17">
        <v>3544</v>
      </c>
      <c r="B3545" t="s">
        <v>6761</v>
      </c>
      <c r="C3545" s="18">
        <v>42631</v>
      </c>
      <c r="D3545" s="18">
        <v>42633</v>
      </c>
      <c r="E3545" t="s">
        <v>215</v>
      </c>
      <c r="F3545" t="s">
        <v>2336</v>
      </c>
      <c r="G3545" t="s">
        <v>2337</v>
      </c>
      <c r="H3545" t="s">
        <v>53</v>
      </c>
      <c r="I3545" t="s">
        <v>54</v>
      </c>
      <c r="J3545" t="s">
        <v>524</v>
      </c>
      <c r="K3545" t="s">
        <v>525</v>
      </c>
      <c r="L3545">
        <v>43229</v>
      </c>
      <c r="M3545" t="s">
        <v>175</v>
      </c>
      <c r="N3545" t="s">
        <v>4900</v>
      </c>
      <c r="O3545" t="s">
        <v>73</v>
      </c>
      <c r="P3545" t="s">
        <v>95</v>
      </c>
      <c r="Q3545" t="s">
        <v>4901</v>
      </c>
      <c r="R3545" s="19">
        <v>2.6720000000000002</v>
      </c>
      <c r="S3545" s="17">
        <v>1</v>
      </c>
      <c r="T3545" s="20">
        <v>0.2</v>
      </c>
      <c r="U3545" s="19">
        <v>0.3674</v>
      </c>
      <c r="V3545" s="20">
        <f t="shared" si="275"/>
        <v>0.13749999999999998</v>
      </c>
      <c r="W3545" s="17">
        <f t="shared" si="276"/>
        <v>2016</v>
      </c>
      <c r="X3545" t="str">
        <f t="shared" si="277"/>
        <v>Sep-2016</v>
      </c>
      <c r="Y3545" s="17">
        <f t="shared" si="278"/>
        <v>2</v>
      </c>
      <c r="Z3545" t="str">
        <f t="shared" si="279"/>
        <v>11-20%</v>
      </c>
      <c r="AA3545" s="17">
        <f>IF(COUNTIF($B$2:B3545,B3545)=1,1,0)</f>
        <v>0</v>
      </c>
      <c r="AB3545" s="17">
        <f>IF(COUNTIF($F$2:F3545,F3545)=1,1,0)</f>
        <v>0</v>
      </c>
    </row>
    <row r="3546" spans="1:28" x14ac:dyDescent="0.2">
      <c r="A3546" s="17">
        <v>3545</v>
      </c>
      <c r="B3546" t="s">
        <v>6762</v>
      </c>
      <c r="C3546" s="18">
        <v>43092</v>
      </c>
      <c r="D3546" s="18">
        <v>43094</v>
      </c>
      <c r="E3546" t="s">
        <v>50</v>
      </c>
      <c r="F3546" t="s">
        <v>3917</v>
      </c>
      <c r="G3546" t="s">
        <v>3918</v>
      </c>
      <c r="H3546" t="s">
        <v>53</v>
      </c>
      <c r="I3546" t="s">
        <v>54</v>
      </c>
      <c r="J3546" t="s">
        <v>5115</v>
      </c>
      <c r="K3546" t="s">
        <v>131</v>
      </c>
      <c r="L3546">
        <v>77840</v>
      </c>
      <c r="M3546" t="s">
        <v>132</v>
      </c>
      <c r="N3546" t="s">
        <v>4240</v>
      </c>
      <c r="O3546" t="s">
        <v>73</v>
      </c>
      <c r="P3546" t="s">
        <v>117</v>
      </c>
      <c r="Q3546" t="s">
        <v>4241</v>
      </c>
      <c r="R3546" s="19">
        <v>28.672000000000001</v>
      </c>
      <c r="S3546" s="17">
        <v>8</v>
      </c>
      <c r="T3546" s="20">
        <v>0.2</v>
      </c>
      <c r="U3546" s="19">
        <v>10.393599999999999</v>
      </c>
      <c r="V3546" s="20">
        <f t="shared" si="275"/>
        <v>0.36249999999999999</v>
      </c>
      <c r="W3546" s="17">
        <f t="shared" si="276"/>
        <v>2017</v>
      </c>
      <c r="X3546" t="str">
        <f t="shared" si="277"/>
        <v>Dec-2017</v>
      </c>
      <c r="Y3546" s="17">
        <f t="shared" si="278"/>
        <v>2</v>
      </c>
      <c r="Z3546" t="str">
        <f t="shared" si="279"/>
        <v>11-20%</v>
      </c>
      <c r="AA3546" s="17">
        <f>IF(COUNTIF($B$2:B3546,B3546)=1,1,0)</f>
        <v>1</v>
      </c>
      <c r="AB3546" s="17">
        <f>IF(COUNTIF($F$2:F3546,F3546)=1,1,0)</f>
        <v>0</v>
      </c>
    </row>
    <row r="3547" spans="1:28" x14ac:dyDescent="0.2">
      <c r="A3547" s="17">
        <v>3546</v>
      </c>
      <c r="B3547" t="s">
        <v>6762</v>
      </c>
      <c r="C3547" s="18">
        <v>43092</v>
      </c>
      <c r="D3547" s="18">
        <v>43094</v>
      </c>
      <c r="E3547" t="s">
        <v>50</v>
      </c>
      <c r="F3547" t="s">
        <v>3917</v>
      </c>
      <c r="G3547" t="s">
        <v>3918</v>
      </c>
      <c r="H3547" t="s">
        <v>53</v>
      </c>
      <c r="I3547" t="s">
        <v>54</v>
      </c>
      <c r="J3547" t="s">
        <v>5115</v>
      </c>
      <c r="K3547" t="s">
        <v>131</v>
      </c>
      <c r="L3547">
        <v>77840</v>
      </c>
      <c r="M3547" t="s">
        <v>132</v>
      </c>
      <c r="N3547" t="s">
        <v>6763</v>
      </c>
      <c r="O3547" t="s">
        <v>73</v>
      </c>
      <c r="P3547" t="s">
        <v>105</v>
      </c>
      <c r="Q3547" t="s">
        <v>6764</v>
      </c>
      <c r="R3547" s="19">
        <v>29.312000000000001</v>
      </c>
      <c r="S3547" s="17">
        <v>8</v>
      </c>
      <c r="T3547" s="20">
        <v>0.8</v>
      </c>
      <c r="U3547" s="19">
        <v>-74.745599999999996</v>
      </c>
      <c r="V3547" s="20">
        <f t="shared" si="275"/>
        <v>-2.5499999999999998</v>
      </c>
      <c r="W3547" s="17">
        <f t="shared" si="276"/>
        <v>2017</v>
      </c>
      <c r="X3547" t="str">
        <f t="shared" si="277"/>
        <v>Dec-2017</v>
      </c>
      <c r="Y3547" s="17">
        <f t="shared" si="278"/>
        <v>2</v>
      </c>
      <c r="Z3547" t="str">
        <f t="shared" si="279"/>
        <v>Over 50%</v>
      </c>
      <c r="AA3547" s="17">
        <f>IF(COUNTIF($B$2:B3547,B3547)=1,1,0)</f>
        <v>0</v>
      </c>
      <c r="AB3547" s="17">
        <f>IF(COUNTIF($F$2:F3547,F3547)=1,1,0)</f>
        <v>0</v>
      </c>
    </row>
    <row r="3548" spans="1:28" x14ac:dyDescent="0.2">
      <c r="A3548" s="17">
        <v>3547</v>
      </c>
      <c r="B3548" t="s">
        <v>6765</v>
      </c>
      <c r="C3548" s="18">
        <v>43038</v>
      </c>
      <c r="D3548" s="18">
        <v>43040</v>
      </c>
      <c r="E3548" t="s">
        <v>215</v>
      </c>
      <c r="F3548" t="s">
        <v>2345</v>
      </c>
      <c r="G3548" t="s">
        <v>2346</v>
      </c>
      <c r="H3548" t="s">
        <v>129</v>
      </c>
      <c r="I3548" t="s">
        <v>54</v>
      </c>
      <c r="J3548" t="s">
        <v>1496</v>
      </c>
      <c r="K3548" t="s">
        <v>56</v>
      </c>
      <c r="L3548">
        <v>40475</v>
      </c>
      <c r="M3548" t="s">
        <v>57</v>
      </c>
      <c r="N3548" t="s">
        <v>1830</v>
      </c>
      <c r="O3548" t="s">
        <v>73</v>
      </c>
      <c r="P3548" t="s">
        <v>86</v>
      </c>
      <c r="Q3548" t="s">
        <v>1831</v>
      </c>
      <c r="R3548" s="19">
        <v>105.98</v>
      </c>
      <c r="S3548" s="17">
        <v>7</v>
      </c>
      <c r="T3548" s="20">
        <v>0</v>
      </c>
      <c r="U3548" s="19">
        <v>4.2392000000000003</v>
      </c>
      <c r="V3548" s="20">
        <f t="shared" si="275"/>
        <v>0.04</v>
      </c>
      <c r="W3548" s="17">
        <f t="shared" si="276"/>
        <v>2017</v>
      </c>
      <c r="X3548" t="str">
        <f t="shared" si="277"/>
        <v>Oct-2017</v>
      </c>
      <c r="Y3548" s="17">
        <f t="shared" si="278"/>
        <v>2</v>
      </c>
      <c r="Z3548" t="str">
        <f t="shared" si="279"/>
        <v>0% (No Discount)</v>
      </c>
      <c r="AA3548" s="17">
        <f>IF(COUNTIF($B$2:B3548,B3548)=1,1,0)</f>
        <v>1</v>
      </c>
      <c r="AB3548" s="17">
        <f>IF(COUNTIF($F$2:F3548,F3548)=1,1,0)</f>
        <v>0</v>
      </c>
    </row>
    <row r="3549" spans="1:28" x14ac:dyDescent="0.2">
      <c r="A3549" s="17">
        <v>3548</v>
      </c>
      <c r="B3549" t="s">
        <v>6765</v>
      </c>
      <c r="C3549" s="18">
        <v>43038</v>
      </c>
      <c r="D3549" s="18">
        <v>43040</v>
      </c>
      <c r="E3549" t="s">
        <v>215</v>
      </c>
      <c r="F3549" t="s">
        <v>2345</v>
      </c>
      <c r="G3549" t="s">
        <v>2346</v>
      </c>
      <c r="H3549" t="s">
        <v>129</v>
      </c>
      <c r="I3549" t="s">
        <v>54</v>
      </c>
      <c r="J3549" t="s">
        <v>1496</v>
      </c>
      <c r="K3549" t="s">
        <v>56</v>
      </c>
      <c r="L3549">
        <v>40475</v>
      </c>
      <c r="M3549" t="s">
        <v>57</v>
      </c>
      <c r="N3549" t="s">
        <v>1436</v>
      </c>
      <c r="O3549" t="s">
        <v>73</v>
      </c>
      <c r="P3549" t="s">
        <v>606</v>
      </c>
      <c r="Q3549" t="s">
        <v>1437</v>
      </c>
      <c r="R3549" s="19">
        <v>35.06</v>
      </c>
      <c r="S3549" s="17">
        <v>2</v>
      </c>
      <c r="T3549" s="20">
        <v>0</v>
      </c>
      <c r="U3549" s="19">
        <v>10.518000000000001</v>
      </c>
      <c r="V3549" s="20">
        <f t="shared" si="275"/>
        <v>0.3</v>
      </c>
      <c r="W3549" s="17">
        <f t="shared" si="276"/>
        <v>2017</v>
      </c>
      <c r="X3549" t="str">
        <f t="shared" si="277"/>
        <v>Oct-2017</v>
      </c>
      <c r="Y3549" s="17">
        <f t="shared" si="278"/>
        <v>2</v>
      </c>
      <c r="Z3549" t="str">
        <f t="shared" si="279"/>
        <v>0% (No Discount)</v>
      </c>
      <c r="AA3549" s="17">
        <f>IF(COUNTIF($B$2:B3549,B3549)=1,1,0)</f>
        <v>0</v>
      </c>
      <c r="AB3549" s="17">
        <f>IF(COUNTIF($F$2:F3549,F3549)=1,1,0)</f>
        <v>0</v>
      </c>
    </row>
    <row r="3550" spans="1:28" x14ac:dyDescent="0.2">
      <c r="A3550" s="17">
        <v>3549</v>
      </c>
      <c r="B3550" t="s">
        <v>6765</v>
      </c>
      <c r="C3550" s="18">
        <v>43038</v>
      </c>
      <c r="D3550" s="18">
        <v>43040</v>
      </c>
      <c r="E3550" t="s">
        <v>215</v>
      </c>
      <c r="F3550" t="s">
        <v>2345</v>
      </c>
      <c r="G3550" t="s">
        <v>2346</v>
      </c>
      <c r="H3550" t="s">
        <v>129</v>
      </c>
      <c r="I3550" t="s">
        <v>54</v>
      </c>
      <c r="J3550" t="s">
        <v>1496</v>
      </c>
      <c r="K3550" t="s">
        <v>56</v>
      </c>
      <c r="L3550">
        <v>40475</v>
      </c>
      <c r="M3550" t="s">
        <v>57</v>
      </c>
      <c r="N3550" t="s">
        <v>5201</v>
      </c>
      <c r="O3550" t="s">
        <v>59</v>
      </c>
      <c r="P3550" t="s">
        <v>63</v>
      </c>
      <c r="Q3550" t="s">
        <v>5202</v>
      </c>
      <c r="R3550" s="19">
        <v>33.94</v>
      </c>
      <c r="S3550" s="17">
        <v>1</v>
      </c>
      <c r="T3550" s="20">
        <v>0</v>
      </c>
      <c r="U3550" s="19">
        <v>9.1638000000000002</v>
      </c>
      <c r="V3550" s="20">
        <f t="shared" si="275"/>
        <v>0.27</v>
      </c>
      <c r="W3550" s="17">
        <f t="shared" si="276"/>
        <v>2017</v>
      </c>
      <c r="X3550" t="str">
        <f t="shared" si="277"/>
        <v>Oct-2017</v>
      </c>
      <c r="Y3550" s="17">
        <f t="shared" si="278"/>
        <v>2</v>
      </c>
      <c r="Z3550" t="str">
        <f t="shared" si="279"/>
        <v>0% (No Discount)</v>
      </c>
      <c r="AA3550" s="17">
        <f>IF(COUNTIF($B$2:B3550,B3550)=1,1,0)</f>
        <v>0</v>
      </c>
      <c r="AB3550" s="17">
        <f>IF(COUNTIF($F$2:F3550,F3550)=1,1,0)</f>
        <v>0</v>
      </c>
    </row>
    <row r="3551" spans="1:28" x14ac:dyDescent="0.2">
      <c r="A3551" s="17">
        <v>3550</v>
      </c>
      <c r="B3551" t="s">
        <v>6765</v>
      </c>
      <c r="C3551" s="18">
        <v>43038</v>
      </c>
      <c r="D3551" s="18">
        <v>43040</v>
      </c>
      <c r="E3551" t="s">
        <v>215</v>
      </c>
      <c r="F3551" t="s">
        <v>2345</v>
      </c>
      <c r="G3551" t="s">
        <v>2346</v>
      </c>
      <c r="H3551" t="s">
        <v>129</v>
      </c>
      <c r="I3551" t="s">
        <v>54</v>
      </c>
      <c r="J3551" t="s">
        <v>1496</v>
      </c>
      <c r="K3551" t="s">
        <v>56</v>
      </c>
      <c r="L3551">
        <v>40475</v>
      </c>
      <c r="M3551" t="s">
        <v>57</v>
      </c>
      <c r="N3551" t="s">
        <v>6766</v>
      </c>
      <c r="O3551" t="s">
        <v>73</v>
      </c>
      <c r="P3551" t="s">
        <v>74</v>
      </c>
      <c r="Q3551" t="s">
        <v>6767</v>
      </c>
      <c r="R3551" s="19">
        <v>30</v>
      </c>
      <c r="S3551" s="17">
        <v>8</v>
      </c>
      <c r="T3551" s="20">
        <v>0</v>
      </c>
      <c r="U3551" s="19">
        <v>14.4</v>
      </c>
      <c r="V3551" s="20">
        <f t="shared" si="275"/>
        <v>0.48000000000000004</v>
      </c>
      <c r="W3551" s="17">
        <f t="shared" si="276"/>
        <v>2017</v>
      </c>
      <c r="X3551" t="str">
        <f t="shared" si="277"/>
        <v>Oct-2017</v>
      </c>
      <c r="Y3551" s="17">
        <f t="shared" si="278"/>
        <v>2</v>
      </c>
      <c r="Z3551" t="str">
        <f t="shared" si="279"/>
        <v>0% (No Discount)</v>
      </c>
      <c r="AA3551" s="17">
        <f>IF(COUNTIF($B$2:B3551,B3551)=1,1,0)</f>
        <v>0</v>
      </c>
      <c r="AB3551" s="17">
        <f>IF(COUNTIF($F$2:F3551,F3551)=1,1,0)</f>
        <v>0</v>
      </c>
    </row>
    <row r="3552" spans="1:28" x14ac:dyDescent="0.2">
      <c r="A3552" s="17">
        <v>3551</v>
      </c>
      <c r="B3552" t="s">
        <v>6768</v>
      </c>
      <c r="C3552" s="18">
        <v>42458</v>
      </c>
      <c r="D3552" s="18">
        <v>42462</v>
      </c>
      <c r="E3552" t="s">
        <v>50</v>
      </c>
      <c r="F3552" t="s">
        <v>3951</v>
      </c>
      <c r="G3552" t="s">
        <v>3952</v>
      </c>
      <c r="H3552" t="s">
        <v>129</v>
      </c>
      <c r="I3552" t="s">
        <v>54</v>
      </c>
      <c r="J3552" t="s">
        <v>330</v>
      </c>
      <c r="K3552" t="s">
        <v>238</v>
      </c>
      <c r="L3552">
        <v>60653</v>
      </c>
      <c r="M3552" t="s">
        <v>132</v>
      </c>
      <c r="N3552" t="s">
        <v>5007</v>
      </c>
      <c r="O3552" t="s">
        <v>73</v>
      </c>
      <c r="P3552" t="s">
        <v>117</v>
      </c>
      <c r="Q3552" t="s">
        <v>5008</v>
      </c>
      <c r="R3552" s="19">
        <v>45.527999999999999</v>
      </c>
      <c r="S3552" s="17">
        <v>3</v>
      </c>
      <c r="T3552" s="20">
        <v>0.2</v>
      </c>
      <c r="U3552" s="19">
        <v>15.934799999999999</v>
      </c>
      <c r="V3552" s="20">
        <f t="shared" si="275"/>
        <v>0.35</v>
      </c>
      <c r="W3552" s="17">
        <f t="shared" si="276"/>
        <v>2016</v>
      </c>
      <c r="X3552" t="str">
        <f t="shared" si="277"/>
        <v>Mar-2016</v>
      </c>
      <c r="Y3552" s="17">
        <f t="shared" si="278"/>
        <v>4</v>
      </c>
      <c r="Z3552" t="str">
        <f t="shared" si="279"/>
        <v>11-20%</v>
      </c>
      <c r="AA3552" s="17">
        <f>IF(COUNTIF($B$2:B3552,B3552)=1,1,0)</f>
        <v>1</v>
      </c>
      <c r="AB3552" s="17">
        <f>IF(COUNTIF($F$2:F3552,F3552)=1,1,0)</f>
        <v>0</v>
      </c>
    </row>
    <row r="3553" spans="1:28" x14ac:dyDescent="0.2">
      <c r="A3553" s="17">
        <v>3552</v>
      </c>
      <c r="B3553" t="s">
        <v>6768</v>
      </c>
      <c r="C3553" s="18">
        <v>42458</v>
      </c>
      <c r="D3553" s="18">
        <v>42462</v>
      </c>
      <c r="E3553" t="s">
        <v>50</v>
      </c>
      <c r="F3553" t="s">
        <v>3951</v>
      </c>
      <c r="G3553" t="s">
        <v>3952</v>
      </c>
      <c r="H3553" t="s">
        <v>129</v>
      </c>
      <c r="I3553" t="s">
        <v>54</v>
      </c>
      <c r="J3553" t="s">
        <v>330</v>
      </c>
      <c r="K3553" t="s">
        <v>238</v>
      </c>
      <c r="L3553">
        <v>60653</v>
      </c>
      <c r="M3553" t="s">
        <v>132</v>
      </c>
      <c r="N3553" t="s">
        <v>972</v>
      </c>
      <c r="O3553" t="s">
        <v>59</v>
      </c>
      <c r="P3553" t="s">
        <v>63</v>
      </c>
      <c r="Q3553" t="s">
        <v>973</v>
      </c>
      <c r="R3553" s="19">
        <v>844.11599999999999</v>
      </c>
      <c r="S3553" s="17">
        <v>6</v>
      </c>
      <c r="T3553" s="20">
        <v>0.3</v>
      </c>
      <c r="U3553" s="19">
        <v>-36.176400000000001</v>
      </c>
      <c r="V3553" s="20">
        <f t="shared" si="275"/>
        <v>-4.2857142857142858E-2</v>
      </c>
      <c r="W3553" s="17">
        <f t="shared" si="276"/>
        <v>2016</v>
      </c>
      <c r="X3553" t="str">
        <f t="shared" si="277"/>
        <v>Mar-2016</v>
      </c>
      <c r="Y3553" s="17">
        <f t="shared" si="278"/>
        <v>4</v>
      </c>
      <c r="Z3553" t="str">
        <f t="shared" si="279"/>
        <v>21-30%</v>
      </c>
      <c r="AA3553" s="17">
        <f>IF(COUNTIF($B$2:B3553,B3553)=1,1,0)</f>
        <v>0</v>
      </c>
      <c r="AB3553" s="17">
        <f>IF(COUNTIF($F$2:F3553,F3553)=1,1,0)</f>
        <v>0</v>
      </c>
    </row>
    <row r="3554" spans="1:28" x14ac:dyDescent="0.2">
      <c r="A3554" s="17">
        <v>3553</v>
      </c>
      <c r="B3554" t="s">
        <v>6768</v>
      </c>
      <c r="C3554" s="18">
        <v>42458</v>
      </c>
      <c r="D3554" s="18">
        <v>42462</v>
      </c>
      <c r="E3554" t="s">
        <v>50</v>
      </c>
      <c r="F3554" t="s">
        <v>3951</v>
      </c>
      <c r="G3554" t="s">
        <v>3952</v>
      </c>
      <c r="H3554" t="s">
        <v>129</v>
      </c>
      <c r="I3554" t="s">
        <v>54</v>
      </c>
      <c r="J3554" t="s">
        <v>330</v>
      </c>
      <c r="K3554" t="s">
        <v>238</v>
      </c>
      <c r="L3554">
        <v>60653</v>
      </c>
      <c r="M3554" t="s">
        <v>132</v>
      </c>
      <c r="N3554" t="s">
        <v>653</v>
      </c>
      <c r="O3554" t="s">
        <v>98</v>
      </c>
      <c r="P3554" t="s">
        <v>99</v>
      </c>
      <c r="Q3554" t="s">
        <v>654</v>
      </c>
      <c r="R3554" s="19">
        <v>812.73599999999999</v>
      </c>
      <c r="S3554" s="17">
        <v>8</v>
      </c>
      <c r="T3554" s="20">
        <v>0.2</v>
      </c>
      <c r="U3554" s="19">
        <v>60.955199999999998</v>
      </c>
      <c r="V3554" s="20">
        <f t="shared" si="275"/>
        <v>7.4999999999999997E-2</v>
      </c>
      <c r="W3554" s="17">
        <f t="shared" si="276"/>
        <v>2016</v>
      </c>
      <c r="X3554" t="str">
        <f t="shared" si="277"/>
        <v>Mar-2016</v>
      </c>
      <c r="Y3554" s="17">
        <f t="shared" si="278"/>
        <v>4</v>
      </c>
      <c r="Z3554" t="str">
        <f t="shared" si="279"/>
        <v>11-20%</v>
      </c>
      <c r="AA3554" s="17">
        <f>IF(COUNTIF($B$2:B3554,B3554)=1,1,0)</f>
        <v>0</v>
      </c>
      <c r="AB3554" s="17">
        <f>IF(COUNTIF($F$2:F3554,F3554)=1,1,0)</f>
        <v>0</v>
      </c>
    </row>
    <row r="3555" spans="1:28" x14ac:dyDescent="0.2">
      <c r="A3555" s="17">
        <v>3554</v>
      </c>
      <c r="B3555" t="s">
        <v>6769</v>
      </c>
      <c r="C3555" s="18">
        <v>43062</v>
      </c>
      <c r="D3555" s="18">
        <v>43065</v>
      </c>
      <c r="E3555" t="s">
        <v>50</v>
      </c>
      <c r="F3555" t="s">
        <v>3322</v>
      </c>
      <c r="G3555" t="s">
        <v>3323</v>
      </c>
      <c r="H3555" t="s">
        <v>68</v>
      </c>
      <c r="I3555" t="s">
        <v>54</v>
      </c>
      <c r="J3555" t="s">
        <v>173</v>
      </c>
      <c r="K3555" t="s">
        <v>174</v>
      </c>
      <c r="L3555">
        <v>19120</v>
      </c>
      <c r="M3555" t="s">
        <v>175</v>
      </c>
      <c r="N3555" t="s">
        <v>1756</v>
      </c>
      <c r="O3555" t="s">
        <v>73</v>
      </c>
      <c r="P3555" t="s">
        <v>102</v>
      </c>
      <c r="Q3555" t="s">
        <v>1757</v>
      </c>
      <c r="R3555" s="19">
        <v>7.476</v>
      </c>
      <c r="S3555" s="17">
        <v>1</v>
      </c>
      <c r="T3555" s="20">
        <v>0.7</v>
      </c>
      <c r="U3555" s="19">
        <v>-5.9808000000000003</v>
      </c>
      <c r="V3555" s="20">
        <f t="shared" si="275"/>
        <v>-0.8</v>
      </c>
      <c r="W3555" s="17">
        <f t="shared" si="276"/>
        <v>2017</v>
      </c>
      <c r="X3555" t="str">
        <f t="shared" si="277"/>
        <v>Nov-2017</v>
      </c>
      <c r="Y3555" s="17">
        <f t="shared" si="278"/>
        <v>3</v>
      </c>
      <c r="Z3555" t="str">
        <f t="shared" si="279"/>
        <v>Over 50%</v>
      </c>
      <c r="AA3555" s="17">
        <f>IF(COUNTIF($B$2:B3555,B3555)=1,1,0)</f>
        <v>1</v>
      </c>
      <c r="AB3555" s="17">
        <f>IF(COUNTIF($F$2:F3555,F3555)=1,1,0)</f>
        <v>0</v>
      </c>
    </row>
    <row r="3556" spans="1:28" x14ac:dyDescent="0.2">
      <c r="A3556" s="17">
        <v>3555</v>
      </c>
      <c r="B3556" t="s">
        <v>6770</v>
      </c>
      <c r="C3556" s="18">
        <v>41721</v>
      </c>
      <c r="D3556" s="18">
        <v>41724</v>
      </c>
      <c r="E3556" t="s">
        <v>50</v>
      </c>
      <c r="F3556" t="s">
        <v>262</v>
      </c>
      <c r="G3556" t="s">
        <v>263</v>
      </c>
      <c r="H3556" t="s">
        <v>53</v>
      </c>
      <c r="I3556" t="s">
        <v>54</v>
      </c>
      <c r="J3556" t="s">
        <v>69</v>
      </c>
      <c r="K3556" t="s">
        <v>70</v>
      </c>
      <c r="L3556">
        <v>90036</v>
      </c>
      <c r="M3556" t="s">
        <v>71</v>
      </c>
      <c r="N3556" t="s">
        <v>2149</v>
      </c>
      <c r="O3556" t="s">
        <v>73</v>
      </c>
      <c r="P3556" t="s">
        <v>86</v>
      </c>
      <c r="Q3556" t="s">
        <v>2150</v>
      </c>
      <c r="R3556" s="19">
        <v>330.4</v>
      </c>
      <c r="S3556" s="17">
        <v>2</v>
      </c>
      <c r="T3556" s="20">
        <v>0</v>
      </c>
      <c r="U3556" s="19">
        <v>85.903999999999996</v>
      </c>
      <c r="V3556" s="20">
        <f t="shared" si="275"/>
        <v>0.26</v>
      </c>
      <c r="W3556" s="17">
        <f t="shared" si="276"/>
        <v>2014</v>
      </c>
      <c r="X3556" t="str">
        <f t="shared" si="277"/>
        <v>Mar-2014</v>
      </c>
      <c r="Y3556" s="17">
        <f t="shared" si="278"/>
        <v>3</v>
      </c>
      <c r="Z3556" t="str">
        <f t="shared" si="279"/>
        <v>0% (No Discount)</v>
      </c>
      <c r="AA3556" s="17">
        <f>IF(COUNTIF($B$2:B3556,B3556)=1,1,0)</f>
        <v>1</v>
      </c>
      <c r="AB3556" s="17">
        <f>IF(COUNTIF($F$2:F3556,F3556)=1,1,0)</f>
        <v>0</v>
      </c>
    </row>
    <row r="3557" spans="1:28" x14ac:dyDescent="0.2">
      <c r="A3557" s="17">
        <v>3556</v>
      </c>
      <c r="B3557" t="s">
        <v>6770</v>
      </c>
      <c r="C3557" s="18">
        <v>41721</v>
      </c>
      <c r="D3557" s="18">
        <v>41724</v>
      </c>
      <c r="E3557" t="s">
        <v>50</v>
      </c>
      <c r="F3557" t="s">
        <v>262</v>
      </c>
      <c r="G3557" t="s">
        <v>263</v>
      </c>
      <c r="H3557" t="s">
        <v>53</v>
      </c>
      <c r="I3557" t="s">
        <v>54</v>
      </c>
      <c r="J3557" t="s">
        <v>69</v>
      </c>
      <c r="K3557" t="s">
        <v>70</v>
      </c>
      <c r="L3557">
        <v>90036</v>
      </c>
      <c r="M3557" t="s">
        <v>71</v>
      </c>
      <c r="N3557" t="s">
        <v>6771</v>
      </c>
      <c r="O3557" t="s">
        <v>98</v>
      </c>
      <c r="P3557" t="s">
        <v>99</v>
      </c>
      <c r="Q3557" t="s">
        <v>6772</v>
      </c>
      <c r="R3557" s="19">
        <v>604.75199999999995</v>
      </c>
      <c r="S3557" s="17">
        <v>6</v>
      </c>
      <c r="T3557" s="20">
        <v>0.2</v>
      </c>
      <c r="U3557" s="19">
        <v>37.796999999999997</v>
      </c>
      <c r="V3557" s="20">
        <f t="shared" si="275"/>
        <v>6.25E-2</v>
      </c>
      <c r="W3557" s="17">
        <f t="shared" si="276"/>
        <v>2014</v>
      </c>
      <c r="X3557" t="str">
        <f t="shared" si="277"/>
        <v>Mar-2014</v>
      </c>
      <c r="Y3557" s="17">
        <f t="shared" si="278"/>
        <v>3</v>
      </c>
      <c r="Z3557" t="str">
        <f t="shared" si="279"/>
        <v>11-20%</v>
      </c>
      <c r="AA3557" s="17">
        <f>IF(COUNTIF($B$2:B3557,B3557)=1,1,0)</f>
        <v>0</v>
      </c>
      <c r="AB3557" s="17">
        <f>IF(COUNTIF($F$2:F3557,F3557)=1,1,0)</f>
        <v>0</v>
      </c>
    </row>
    <row r="3558" spans="1:28" x14ac:dyDescent="0.2">
      <c r="A3558" s="17">
        <v>3557</v>
      </c>
      <c r="B3558" t="s">
        <v>6773</v>
      </c>
      <c r="C3558" s="18">
        <v>43070</v>
      </c>
      <c r="D3558" s="18">
        <v>43074</v>
      </c>
      <c r="E3558" t="s">
        <v>77</v>
      </c>
      <c r="F3558" t="s">
        <v>1269</v>
      </c>
      <c r="G3558" t="s">
        <v>1270</v>
      </c>
      <c r="H3558" t="s">
        <v>53</v>
      </c>
      <c r="I3558" t="s">
        <v>54</v>
      </c>
      <c r="J3558" t="s">
        <v>69</v>
      </c>
      <c r="K3558" t="s">
        <v>70</v>
      </c>
      <c r="L3558">
        <v>90008</v>
      </c>
      <c r="M3558" t="s">
        <v>71</v>
      </c>
      <c r="N3558" t="s">
        <v>3284</v>
      </c>
      <c r="O3558" t="s">
        <v>73</v>
      </c>
      <c r="P3558" t="s">
        <v>117</v>
      </c>
      <c r="Q3558" t="s">
        <v>3285</v>
      </c>
      <c r="R3558" s="19">
        <v>45.36</v>
      </c>
      <c r="S3558" s="17">
        <v>7</v>
      </c>
      <c r="T3558" s="20">
        <v>0</v>
      </c>
      <c r="U3558" s="19">
        <v>21.7728</v>
      </c>
      <c r="V3558" s="20">
        <f t="shared" si="275"/>
        <v>0.48</v>
      </c>
      <c r="W3558" s="17">
        <f t="shared" si="276"/>
        <v>2017</v>
      </c>
      <c r="X3558" t="str">
        <f t="shared" si="277"/>
        <v>Dec-2017</v>
      </c>
      <c r="Y3558" s="17">
        <f t="shared" si="278"/>
        <v>4</v>
      </c>
      <c r="Z3558" t="str">
        <f t="shared" si="279"/>
        <v>0% (No Discount)</v>
      </c>
      <c r="AA3558" s="17">
        <f>IF(COUNTIF($B$2:B3558,B3558)=1,1,0)</f>
        <v>1</v>
      </c>
      <c r="AB3558" s="17">
        <f>IF(COUNTIF($F$2:F3558,F3558)=1,1,0)</f>
        <v>0</v>
      </c>
    </row>
    <row r="3559" spans="1:28" x14ac:dyDescent="0.2">
      <c r="A3559" s="17">
        <v>3558</v>
      </c>
      <c r="B3559" t="s">
        <v>6773</v>
      </c>
      <c r="C3559" s="18">
        <v>43070</v>
      </c>
      <c r="D3559" s="18">
        <v>43074</v>
      </c>
      <c r="E3559" t="s">
        <v>77</v>
      </c>
      <c r="F3559" t="s">
        <v>1269</v>
      </c>
      <c r="G3559" t="s">
        <v>1270</v>
      </c>
      <c r="H3559" t="s">
        <v>53</v>
      </c>
      <c r="I3559" t="s">
        <v>54</v>
      </c>
      <c r="J3559" t="s">
        <v>69</v>
      </c>
      <c r="K3559" t="s">
        <v>70</v>
      </c>
      <c r="L3559">
        <v>90008</v>
      </c>
      <c r="M3559" t="s">
        <v>71</v>
      </c>
      <c r="N3559" t="s">
        <v>3379</v>
      </c>
      <c r="O3559" t="s">
        <v>73</v>
      </c>
      <c r="P3559" t="s">
        <v>102</v>
      </c>
      <c r="Q3559" t="s">
        <v>3380</v>
      </c>
      <c r="R3559" s="19">
        <v>10.128</v>
      </c>
      <c r="S3559" s="17">
        <v>2</v>
      </c>
      <c r="T3559" s="20">
        <v>0.2</v>
      </c>
      <c r="U3559" s="19">
        <v>3.6714000000000002</v>
      </c>
      <c r="V3559" s="20">
        <f t="shared" si="275"/>
        <v>0.36250000000000004</v>
      </c>
      <c r="W3559" s="17">
        <f t="shared" si="276"/>
        <v>2017</v>
      </c>
      <c r="X3559" t="str">
        <f t="shared" si="277"/>
        <v>Dec-2017</v>
      </c>
      <c r="Y3559" s="17">
        <f t="shared" si="278"/>
        <v>4</v>
      </c>
      <c r="Z3559" t="str">
        <f t="shared" si="279"/>
        <v>11-20%</v>
      </c>
      <c r="AA3559" s="17">
        <f>IF(COUNTIF($B$2:B3559,B3559)=1,1,0)</f>
        <v>0</v>
      </c>
      <c r="AB3559" s="17">
        <f>IF(COUNTIF($F$2:F3559,F3559)=1,1,0)</f>
        <v>0</v>
      </c>
    </row>
    <row r="3560" spans="1:28" x14ac:dyDescent="0.2">
      <c r="A3560" s="17">
        <v>3559</v>
      </c>
      <c r="B3560" t="s">
        <v>6774</v>
      </c>
      <c r="C3560" s="18">
        <v>43046</v>
      </c>
      <c r="D3560" s="18">
        <v>43051</v>
      </c>
      <c r="E3560" t="s">
        <v>77</v>
      </c>
      <c r="F3560" t="s">
        <v>6567</v>
      </c>
      <c r="G3560" t="s">
        <v>6568</v>
      </c>
      <c r="H3560" t="s">
        <v>53</v>
      </c>
      <c r="I3560" t="s">
        <v>54</v>
      </c>
      <c r="J3560" t="s">
        <v>154</v>
      </c>
      <c r="K3560" t="s">
        <v>70</v>
      </c>
      <c r="L3560">
        <v>94122</v>
      </c>
      <c r="M3560" t="s">
        <v>71</v>
      </c>
      <c r="N3560" t="s">
        <v>5252</v>
      </c>
      <c r="O3560" t="s">
        <v>73</v>
      </c>
      <c r="P3560" t="s">
        <v>102</v>
      </c>
      <c r="Q3560" t="s">
        <v>5253</v>
      </c>
      <c r="R3560" s="19">
        <v>21.792000000000002</v>
      </c>
      <c r="S3560" s="17">
        <v>4</v>
      </c>
      <c r="T3560" s="20">
        <v>0.2</v>
      </c>
      <c r="U3560" s="19">
        <v>7.6272000000000002</v>
      </c>
      <c r="V3560" s="20">
        <f t="shared" si="275"/>
        <v>0.35</v>
      </c>
      <c r="W3560" s="17">
        <f t="shared" si="276"/>
        <v>2017</v>
      </c>
      <c r="X3560" t="str">
        <f t="shared" si="277"/>
        <v>Nov-2017</v>
      </c>
      <c r="Y3560" s="17">
        <f t="shared" si="278"/>
        <v>5</v>
      </c>
      <c r="Z3560" t="str">
        <f t="shared" si="279"/>
        <v>11-20%</v>
      </c>
      <c r="AA3560" s="17">
        <f>IF(COUNTIF($B$2:B3560,B3560)=1,1,0)</f>
        <v>1</v>
      </c>
      <c r="AB3560" s="17">
        <f>IF(COUNTIF($F$2:F3560,F3560)=1,1,0)</f>
        <v>0</v>
      </c>
    </row>
    <row r="3561" spans="1:28" x14ac:dyDescent="0.2">
      <c r="A3561" s="17">
        <v>3560</v>
      </c>
      <c r="B3561" t="s">
        <v>6774</v>
      </c>
      <c r="C3561" s="18">
        <v>43046</v>
      </c>
      <c r="D3561" s="18">
        <v>43051</v>
      </c>
      <c r="E3561" t="s">
        <v>77</v>
      </c>
      <c r="F3561" t="s">
        <v>6567</v>
      </c>
      <c r="G3561" t="s">
        <v>6568</v>
      </c>
      <c r="H3561" t="s">
        <v>53</v>
      </c>
      <c r="I3561" t="s">
        <v>54</v>
      </c>
      <c r="J3561" t="s">
        <v>154</v>
      </c>
      <c r="K3561" t="s">
        <v>70</v>
      </c>
      <c r="L3561">
        <v>94122</v>
      </c>
      <c r="M3561" t="s">
        <v>71</v>
      </c>
      <c r="N3561" t="s">
        <v>3910</v>
      </c>
      <c r="O3561" t="s">
        <v>98</v>
      </c>
      <c r="P3561" t="s">
        <v>188</v>
      </c>
      <c r="Q3561" t="s">
        <v>3911</v>
      </c>
      <c r="R3561" s="19">
        <v>439.8</v>
      </c>
      <c r="S3561" s="17">
        <v>4</v>
      </c>
      <c r="T3561" s="20">
        <v>0</v>
      </c>
      <c r="U3561" s="19">
        <v>145.13399999999999</v>
      </c>
      <c r="V3561" s="20">
        <f t="shared" si="275"/>
        <v>0.32999999999999996</v>
      </c>
      <c r="W3561" s="17">
        <f t="shared" si="276"/>
        <v>2017</v>
      </c>
      <c r="X3561" t="str">
        <f t="shared" si="277"/>
        <v>Nov-2017</v>
      </c>
      <c r="Y3561" s="17">
        <f t="shared" si="278"/>
        <v>5</v>
      </c>
      <c r="Z3561" t="str">
        <f t="shared" si="279"/>
        <v>0% (No Discount)</v>
      </c>
      <c r="AA3561" s="17">
        <f>IF(COUNTIF($B$2:B3561,B3561)=1,1,0)</f>
        <v>0</v>
      </c>
      <c r="AB3561" s="17">
        <f>IF(COUNTIF($F$2:F3561,F3561)=1,1,0)</f>
        <v>0</v>
      </c>
    </row>
    <row r="3562" spans="1:28" x14ac:dyDescent="0.2">
      <c r="A3562" s="17">
        <v>3561</v>
      </c>
      <c r="B3562" t="s">
        <v>6775</v>
      </c>
      <c r="C3562" s="18">
        <v>42982</v>
      </c>
      <c r="D3562" s="18">
        <v>42987</v>
      </c>
      <c r="E3562" t="s">
        <v>50</v>
      </c>
      <c r="F3562" t="s">
        <v>1736</v>
      </c>
      <c r="G3562" t="s">
        <v>1737</v>
      </c>
      <c r="H3562" t="s">
        <v>53</v>
      </c>
      <c r="I3562" t="s">
        <v>54</v>
      </c>
      <c r="J3562" t="s">
        <v>830</v>
      </c>
      <c r="K3562" t="s">
        <v>525</v>
      </c>
      <c r="L3562">
        <v>44312</v>
      </c>
      <c r="M3562" t="s">
        <v>175</v>
      </c>
      <c r="N3562" t="s">
        <v>2674</v>
      </c>
      <c r="O3562" t="s">
        <v>73</v>
      </c>
      <c r="P3562" t="s">
        <v>95</v>
      </c>
      <c r="Q3562" t="s">
        <v>2675</v>
      </c>
      <c r="R3562" s="19">
        <v>8.2560000000000002</v>
      </c>
      <c r="S3562" s="17">
        <v>4</v>
      </c>
      <c r="T3562" s="20">
        <v>0.2</v>
      </c>
      <c r="U3562" s="19">
        <v>0.61919999999999997</v>
      </c>
      <c r="V3562" s="20">
        <f t="shared" si="275"/>
        <v>7.4999999999999997E-2</v>
      </c>
      <c r="W3562" s="17">
        <f t="shared" si="276"/>
        <v>2017</v>
      </c>
      <c r="X3562" t="str">
        <f t="shared" si="277"/>
        <v>Sep-2017</v>
      </c>
      <c r="Y3562" s="17">
        <f t="shared" si="278"/>
        <v>5</v>
      </c>
      <c r="Z3562" t="str">
        <f t="shared" si="279"/>
        <v>11-20%</v>
      </c>
      <c r="AA3562" s="17">
        <f>IF(COUNTIF($B$2:B3562,B3562)=1,1,0)</f>
        <v>1</v>
      </c>
      <c r="AB3562" s="17">
        <f>IF(COUNTIF($F$2:F3562,F3562)=1,1,0)</f>
        <v>0</v>
      </c>
    </row>
    <row r="3563" spans="1:28" x14ac:dyDescent="0.2">
      <c r="A3563" s="17">
        <v>3562</v>
      </c>
      <c r="B3563" t="s">
        <v>6775</v>
      </c>
      <c r="C3563" s="18">
        <v>42982</v>
      </c>
      <c r="D3563" s="18">
        <v>42987</v>
      </c>
      <c r="E3563" t="s">
        <v>50</v>
      </c>
      <c r="F3563" t="s">
        <v>1736</v>
      </c>
      <c r="G3563" t="s">
        <v>1737</v>
      </c>
      <c r="H3563" t="s">
        <v>53</v>
      </c>
      <c r="I3563" t="s">
        <v>54</v>
      </c>
      <c r="J3563" t="s">
        <v>830</v>
      </c>
      <c r="K3563" t="s">
        <v>525</v>
      </c>
      <c r="L3563">
        <v>44312</v>
      </c>
      <c r="M3563" t="s">
        <v>175</v>
      </c>
      <c r="N3563" t="s">
        <v>3256</v>
      </c>
      <c r="O3563" t="s">
        <v>73</v>
      </c>
      <c r="P3563" t="s">
        <v>102</v>
      </c>
      <c r="Q3563" t="s">
        <v>3257</v>
      </c>
      <c r="R3563" s="19">
        <v>25.56</v>
      </c>
      <c r="S3563" s="17">
        <v>5</v>
      </c>
      <c r="T3563" s="20">
        <v>0.7</v>
      </c>
      <c r="U3563" s="19">
        <v>-20.448</v>
      </c>
      <c r="V3563" s="20">
        <f t="shared" si="275"/>
        <v>-0.8</v>
      </c>
      <c r="W3563" s="17">
        <f t="shared" si="276"/>
        <v>2017</v>
      </c>
      <c r="X3563" t="str">
        <f t="shared" si="277"/>
        <v>Sep-2017</v>
      </c>
      <c r="Y3563" s="17">
        <f t="shared" si="278"/>
        <v>5</v>
      </c>
      <c r="Z3563" t="str">
        <f t="shared" si="279"/>
        <v>Over 50%</v>
      </c>
      <c r="AA3563" s="17">
        <f>IF(COUNTIF($B$2:B3563,B3563)=1,1,0)</f>
        <v>0</v>
      </c>
      <c r="AB3563" s="17">
        <f>IF(COUNTIF($F$2:F3563,F3563)=1,1,0)</f>
        <v>0</v>
      </c>
    </row>
    <row r="3564" spans="1:28" x14ac:dyDescent="0.2">
      <c r="A3564" s="17">
        <v>3563</v>
      </c>
      <c r="B3564" t="s">
        <v>6775</v>
      </c>
      <c r="C3564" s="18">
        <v>42982</v>
      </c>
      <c r="D3564" s="18">
        <v>42987</v>
      </c>
      <c r="E3564" t="s">
        <v>50</v>
      </c>
      <c r="F3564" t="s">
        <v>1736</v>
      </c>
      <c r="G3564" t="s">
        <v>1737</v>
      </c>
      <c r="H3564" t="s">
        <v>53</v>
      </c>
      <c r="I3564" t="s">
        <v>54</v>
      </c>
      <c r="J3564" t="s">
        <v>830</v>
      </c>
      <c r="K3564" t="s">
        <v>525</v>
      </c>
      <c r="L3564">
        <v>44312</v>
      </c>
      <c r="M3564" t="s">
        <v>175</v>
      </c>
      <c r="N3564" t="s">
        <v>185</v>
      </c>
      <c r="O3564" t="s">
        <v>73</v>
      </c>
      <c r="P3564" t="s">
        <v>102</v>
      </c>
      <c r="Q3564" t="s">
        <v>186</v>
      </c>
      <c r="R3564" s="19">
        <v>4.3680000000000003</v>
      </c>
      <c r="S3564" s="17">
        <v>2</v>
      </c>
      <c r="T3564" s="20">
        <v>0.7</v>
      </c>
      <c r="U3564" s="19">
        <v>-3.0575999999999999</v>
      </c>
      <c r="V3564" s="20">
        <f t="shared" si="275"/>
        <v>-0.7</v>
      </c>
      <c r="W3564" s="17">
        <f t="shared" si="276"/>
        <v>2017</v>
      </c>
      <c r="X3564" t="str">
        <f t="shared" si="277"/>
        <v>Sep-2017</v>
      </c>
      <c r="Y3564" s="17">
        <f t="shared" si="278"/>
        <v>5</v>
      </c>
      <c r="Z3564" t="str">
        <f t="shared" si="279"/>
        <v>Over 50%</v>
      </c>
      <c r="AA3564" s="17">
        <f>IF(COUNTIF($B$2:B3564,B3564)=1,1,0)</f>
        <v>0</v>
      </c>
      <c r="AB3564" s="17">
        <f>IF(COUNTIF($F$2:F3564,F3564)=1,1,0)</f>
        <v>0</v>
      </c>
    </row>
    <row r="3565" spans="1:28" x14ac:dyDescent="0.2">
      <c r="A3565" s="17">
        <v>3564</v>
      </c>
      <c r="B3565" t="s">
        <v>6775</v>
      </c>
      <c r="C3565" s="18">
        <v>42982</v>
      </c>
      <c r="D3565" s="18">
        <v>42987</v>
      </c>
      <c r="E3565" t="s">
        <v>50</v>
      </c>
      <c r="F3565" t="s">
        <v>1736</v>
      </c>
      <c r="G3565" t="s">
        <v>1737</v>
      </c>
      <c r="H3565" t="s">
        <v>53</v>
      </c>
      <c r="I3565" t="s">
        <v>54</v>
      </c>
      <c r="J3565" t="s">
        <v>830</v>
      </c>
      <c r="K3565" t="s">
        <v>525</v>
      </c>
      <c r="L3565">
        <v>44312</v>
      </c>
      <c r="M3565" t="s">
        <v>175</v>
      </c>
      <c r="N3565" t="s">
        <v>6776</v>
      </c>
      <c r="O3565" t="s">
        <v>73</v>
      </c>
      <c r="P3565" t="s">
        <v>117</v>
      </c>
      <c r="Q3565" t="s">
        <v>6777</v>
      </c>
      <c r="R3565" s="19">
        <v>11.52</v>
      </c>
      <c r="S3565" s="17">
        <v>4</v>
      </c>
      <c r="T3565" s="20">
        <v>0.2</v>
      </c>
      <c r="U3565" s="19">
        <v>3.7440000000000002</v>
      </c>
      <c r="V3565" s="20">
        <f t="shared" si="275"/>
        <v>0.32500000000000001</v>
      </c>
      <c r="W3565" s="17">
        <f t="shared" si="276"/>
        <v>2017</v>
      </c>
      <c r="X3565" t="str">
        <f t="shared" si="277"/>
        <v>Sep-2017</v>
      </c>
      <c r="Y3565" s="17">
        <f t="shared" si="278"/>
        <v>5</v>
      </c>
      <c r="Z3565" t="str">
        <f t="shared" si="279"/>
        <v>11-20%</v>
      </c>
      <c r="AA3565" s="17">
        <f>IF(COUNTIF($B$2:B3565,B3565)=1,1,0)</f>
        <v>0</v>
      </c>
      <c r="AB3565" s="17">
        <f>IF(COUNTIF($F$2:F3565,F3565)=1,1,0)</f>
        <v>0</v>
      </c>
    </row>
    <row r="3566" spans="1:28" x14ac:dyDescent="0.2">
      <c r="A3566" s="17">
        <v>3565</v>
      </c>
      <c r="B3566" t="s">
        <v>6778</v>
      </c>
      <c r="C3566" s="18">
        <v>42554</v>
      </c>
      <c r="D3566" s="18">
        <v>42557</v>
      </c>
      <c r="E3566" t="s">
        <v>215</v>
      </c>
      <c r="F3566" t="s">
        <v>1331</v>
      </c>
      <c r="G3566" t="s">
        <v>1332</v>
      </c>
      <c r="H3566" t="s">
        <v>53</v>
      </c>
      <c r="I3566" t="s">
        <v>54</v>
      </c>
      <c r="J3566" t="s">
        <v>69</v>
      </c>
      <c r="K3566" t="s">
        <v>70</v>
      </c>
      <c r="L3566">
        <v>90049</v>
      </c>
      <c r="M3566" t="s">
        <v>71</v>
      </c>
      <c r="N3566" t="s">
        <v>6779</v>
      </c>
      <c r="O3566" t="s">
        <v>73</v>
      </c>
      <c r="P3566" t="s">
        <v>117</v>
      </c>
      <c r="Q3566" t="s">
        <v>6780</v>
      </c>
      <c r="R3566" s="19">
        <v>12.96</v>
      </c>
      <c r="S3566" s="17">
        <v>2</v>
      </c>
      <c r="T3566" s="20">
        <v>0</v>
      </c>
      <c r="U3566" s="19">
        <v>6.2207999999999997</v>
      </c>
      <c r="V3566" s="20">
        <f t="shared" si="275"/>
        <v>0.47999999999999993</v>
      </c>
      <c r="W3566" s="17">
        <f t="shared" si="276"/>
        <v>2016</v>
      </c>
      <c r="X3566" t="str">
        <f t="shared" si="277"/>
        <v>Jul-2016</v>
      </c>
      <c r="Y3566" s="17">
        <f t="shared" si="278"/>
        <v>3</v>
      </c>
      <c r="Z3566" t="str">
        <f t="shared" si="279"/>
        <v>0% (No Discount)</v>
      </c>
      <c r="AA3566" s="17">
        <f>IF(COUNTIF($B$2:B3566,B3566)=1,1,0)</f>
        <v>1</v>
      </c>
      <c r="AB3566" s="17">
        <f>IF(COUNTIF($F$2:F3566,F3566)=1,1,0)</f>
        <v>0</v>
      </c>
    </row>
    <row r="3567" spans="1:28" x14ac:dyDescent="0.2">
      <c r="A3567" s="17">
        <v>3566</v>
      </c>
      <c r="B3567" t="s">
        <v>6778</v>
      </c>
      <c r="C3567" s="18">
        <v>42554</v>
      </c>
      <c r="D3567" s="18">
        <v>42557</v>
      </c>
      <c r="E3567" t="s">
        <v>215</v>
      </c>
      <c r="F3567" t="s">
        <v>1331</v>
      </c>
      <c r="G3567" t="s">
        <v>1332</v>
      </c>
      <c r="H3567" t="s">
        <v>53</v>
      </c>
      <c r="I3567" t="s">
        <v>54</v>
      </c>
      <c r="J3567" t="s">
        <v>69</v>
      </c>
      <c r="K3567" t="s">
        <v>70</v>
      </c>
      <c r="L3567">
        <v>90049</v>
      </c>
      <c r="M3567" t="s">
        <v>71</v>
      </c>
      <c r="N3567" t="s">
        <v>4332</v>
      </c>
      <c r="O3567" t="s">
        <v>73</v>
      </c>
      <c r="P3567" t="s">
        <v>296</v>
      </c>
      <c r="Q3567" t="s">
        <v>4333</v>
      </c>
      <c r="R3567" s="19">
        <v>3.96</v>
      </c>
      <c r="S3567" s="17">
        <v>2</v>
      </c>
      <c r="T3567" s="20">
        <v>0</v>
      </c>
      <c r="U3567" s="19">
        <v>7.9200000000000007E-2</v>
      </c>
      <c r="V3567" s="20">
        <f t="shared" si="275"/>
        <v>0.02</v>
      </c>
      <c r="W3567" s="17">
        <f t="shared" si="276"/>
        <v>2016</v>
      </c>
      <c r="X3567" t="str">
        <f t="shared" si="277"/>
        <v>Jul-2016</v>
      </c>
      <c r="Y3567" s="17">
        <f t="shared" si="278"/>
        <v>3</v>
      </c>
      <c r="Z3567" t="str">
        <f t="shared" si="279"/>
        <v>0% (No Discount)</v>
      </c>
      <c r="AA3567" s="17">
        <f>IF(COUNTIF($B$2:B3567,B3567)=1,1,0)</f>
        <v>0</v>
      </c>
      <c r="AB3567" s="17">
        <f>IF(COUNTIF($F$2:F3567,F3567)=1,1,0)</f>
        <v>0</v>
      </c>
    </row>
    <row r="3568" spans="1:28" x14ac:dyDescent="0.2">
      <c r="A3568" s="17">
        <v>3567</v>
      </c>
      <c r="B3568" t="s">
        <v>6781</v>
      </c>
      <c r="C3568" s="18">
        <v>42985</v>
      </c>
      <c r="D3568" s="18">
        <v>42992</v>
      </c>
      <c r="E3568" t="s">
        <v>77</v>
      </c>
      <c r="F3568" t="s">
        <v>3118</v>
      </c>
      <c r="G3568" t="s">
        <v>3119</v>
      </c>
      <c r="H3568" t="s">
        <v>129</v>
      </c>
      <c r="I3568" t="s">
        <v>54</v>
      </c>
      <c r="J3568" t="s">
        <v>623</v>
      </c>
      <c r="K3568" t="s">
        <v>624</v>
      </c>
      <c r="L3568">
        <v>64055</v>
      </c>
      <c r="M3568" t="s">
        <v>132</v>
      </c>
      <c r="N3568" t="s">
        <v>543</v>
      </c>
      <c r="O3568" t="s">
        <v>73</v>
      </c>
      <c r="P3568" t="s">
        <v>102</v>
      </c>
      <c r="Q3568" t="s">
        <v>544</v>
      </c>
      <c r="R3568" s="19">
        <v>1577.94</v>
      </c>
      <c r="S3568" s="17">
        <v>3</v>
      </c>
      <c r="T3568" s="20">
        <v>0</v>
      </c>
      <c r="U3568" s="19">
        <v>757.41120000000001</v>
      </c>
      <c r="V3568" s="20">
        <f t="shared" si="275"/>
        <v>0.48</v>
      </c>
      <c r="W3568" s="17">
        <f t="shared" si="276"/>
        <v>2017</v>
      </c>
      <c r="X3568" t="str">
        <f t="shared" si="277"/>
        <v>Sep-2017</v>
      </c>
      <c r="Y3568" s="17">
        <f t="shared" si="278"/>
        <v>7</v>
      </c>
      <c r="Z3568" t="str">
        <f t="shared" si="279"/>
        <v>0% (No Discount)</v>
      </c>
      <c r="AA3568" s="17">
        <f>IF(COUNTIF($B$2:B3568,B3568)=1,1,0)</f>
        <v>1</v>
      </c>
      <c r="AB3568" s="17">
        <f>IF(COUNTIF($F$2:F3568,F3568)=1,1,0)</f>
        <v>0</v>
      </c>
    </row>
    <row r="3569" spans="1:28" x14ac:dyDescent="0.2">
      <c r="A3569" s="17">
        <v>3568</v>
      </c>
      <c r="B3569" t="s">
        <v>6782</v>
      </c>
      <c r="C3569" s="18">
        <v>42622</v>
      </c>
      <c r="D3569" s="18">
        <v>42627</v>
      </c>
      <c r="E3569" t="s">
        <v>50</v>
      </c>
      <c r="F3569" t="s">
        <v>5638</v>
      </c>
      <c r="G3569" t="s">
        <v>5639</v>
      </c>
      <c r="H3569" t="s">
        <v>129</v>
      </c>
      <c r="I3569" t="s">
        <v>54</v>
      </c>
      <c r="J3569" t="s">
        <v>844</v>
      </c>
      <c r="K3569" t="s">
        <v>131</v>
      </c>
      <c r="L3569">
        <v>75220</v>
      </c>
      <c r="M3569" t="s">
        <v>132</v>
      </c>
      <c r="N3569" t="s">
        <v>6066</v>
      </c>
      <c r="O3569" t="s">
        <v>59</v>
      </c>
      <c r="P3569" t="s">
        <v>92</v>
      </c>
      <c r="Q3569" t="s">
        <v>6067</v>
      </c>
      <c r="R3569" s="19">
        <v>15.007999999999999</v>
      </c>
      <c r="S3569" s="17">
        <v>4</v>
      </c>
      <c r="T3569" s="20">
        <v>0.6</v>
      </c>
      <c r="U3569" s="19">
        <v>-12.006399999999999</v>
      </c>
      <c r="V3569" s="20">
        <f t="shared" si="275"/>
        <v>-0.8</v>
      </c>
      <c r="W3569" s="17">
        <f t="shared" si="276"/>
        <v>2016</v>
      </c>
      <c r="X3569" t="str">
        <f t="shared" si="277"/>
        <v>Sep-2016</v>
      </c>
      <c r="Y3569" s="17">
        <f t="shared" si="278"/>
        <v>5</v>
      </c>
      <c r="Z3569" t="str">
        <f t="shared" si="279"/>
        <v>Over 50%</v>
      </c>
      <c r="AA3569" s="17">
        <f>IF(COUNTIF($B$2:B3569,B3569)=1,1,0)</f>
        <v>1</v>
      </c>
      <c r="AB3569" s="17">
        <f>IF(COUNTIF($F$2:F3569,F3569)=1,1,0)</f>
        <v>0</v>
      </c>
    </row>
    <row r="3570" spans="1:28" x14ac:dyDescent="0.2">
      <c r="A3570" s="17">
        <v>3569</v>
      </c>
      <c r="B3570" t="s">
        <v>6783</v>
      </c>
      <c r="C3570" s="18">
        <v>42919</v>
      </c>
      <c r="D3570" s="18">
        <v>42919</v>
      </c>
      <c r="E3570" t="s">
        <v>1320</v>
      </c>
      <c r="F3570" t="s">
        <v>750</v>
      </c>
      <c r="G3570" t="s">
        <v>751</v>
      </c>
      <c r="H3570" t="s">
        <v>129</v>
      </c>
      <c r="I3570" t="s">
        <v>54</v>
      </c>
      <c r="J3570" t="s">
        <v>122</v>
      </c>
      <c r="K3570" t="s">
        <v>123</v>
      </c>
      <c r="L3570">
        <v>98105</v>
      </c>
      <c r="M3570" t="s">
        <v>71</v>
      </c>
      <c r="N3570" t="s">
        <v>1048</v>
      </c>
      <c r="O3570" t="s">
        <v>98</v>
      </c>
      <c r="P3570" t="s">
        <v>188</v>
      </c>
      <c r="Q3570" t="s">
        <v>1049</v>
      </c>
      <c r="R3570" s="19">
        <v>59.98</v>
      </c>
      <c r="S3570" s="17">
        <v>2</v>
      </c>
      <c r="T3570" s="20">
        <v>0</v>
      </c>
      <c r="U3570" s="19">
        <v>26.391200000000001</v>
      </c>
      <c r="V3570" s="20">
        <f t="shared" si="275"/>
        <v>0.44000000000000006</v>
      </c>
      <c r="W3570" s="17">
        <f t="shared" si="276"/>
        <v>2017</v>
      </c>
      <c r="X3570" t="str">
        <f t="shared" si="277"/>
        <v>Jul-2017</v>
      </c>
      <c r="Y3570" s="17">
        <f t="shared" si="278"/>
        <v>0</v>
      </c>
      <c r="Z3570" t="str">
        <f t="shared" si="279"/>
        <v>0% (No Discount)</v>
      </c>
      <c r="AA3570" s="17">
        <f>IF(COUNTIF($B$2:B3570,B3570)=1,1,0)</f>
        <v>1</v>
      </c>
      <c r="AB3570" s="17">
        <f>IF(COUNTIF($F$2:F3570,F3570)=1,1,0)</f>
        <v>0</v>
      </c>
    </row>
    <row r="3571" spans="1:28" x14ac:dyDescent="0.2">
      <c r="A3571" s="17">
        <v>3570</v>
      </c>
      <c r="B3571" t="s">
        <v>6783</v>
      </c>
      <c r="C3571" s="18">
        <v>42919</v>
      </c>
      <c r="D3571" s="18">
        <v>42919</v>
      </c>
      <c r="E3571" t="s">
        <v>1320</v>
      </c>
      <c r="F3571" t="s">
        <v>750</v>
      </c>
      <c r="G3571" t="s">
        <v>751</v>
      </c>
      <c r="H3571" t="s">
        <v>129</v>
      </c>
      <c r="I3571" t="s">
        <v>54</v>
      </c>
      <c r="J3571" t="s">
        <v>122</v>
      </c>
      <c r="K3571" t="s">
        <v>123</v>
      </c>
      <c r="L3571">
        <v>98105</v>
      </c>
      <c r="M3571" t="s">
        <v>71</v>
      </c>
      <c r="N3571" t="s">
        <v>902</v>
      </c>
      <c r="O3571" t="s">
        <v>98</v>
      </c>
      <c r="P3571" t="s">
        <v>711</v>
      </c>
      <c r="Q3571" t="s">
        <v>6784</v>
      </c>
      <c r="R3571" s="19">
        <v>2395.1999999999998</v>
      </c>
      <c r="S3571" s="17">
        <v>6</v>
      </c>
      <c r="T3571" s="20">
        <v>0.2</v>
      </c>
      <c r="U3571" s="19">
        <v>209.58</v>
      </c>
      <c r="V3571" s="20">
        <f t="shared" si="275"/>
        <v>8.7500000000000008E-2</v>
      </c>
      <c r="W3571" s="17">
        <f t="shared" si="276"/>
        <v>2017</v>
      </c>
      <c r="X3571" t="str">
        <f t="shared" si="277"/>
        <v>Jul-2017</v>
      </c>
      <c r="Y3571" s="17">
        <f t="shared" si="278"/>
        <v>0</v>
      </c>
      <c r="Z3571" t="str">
        <f t="shared" si="279"/>
        <v>11-20%</v>
      </c>
      <c r="AA3571" s="17">
        <f>IF(COUNTIF($B$2:B3571,B3571)=1,1,0)</f>
        <v>0</v>
      </c>
      <c r="AB3571" s="17">
        <f>IF(COUNTIF($F$2:F3571,F3571)=1,1,0)</f>
        <v>0</v>
      </c>
    </row>
    <row r="3572" spans="1:28" x14ac:dyDescent="0.2">
      <c r="A3572" s="17">
        <v>3571</v>
      </c>
      <c r="B3572" t="s">
        <v>6783</v>
      </c>
      <c r="C3572" s="18">
        <v>42919</v>
      </c>
      <c r="D3572" s="18">
        <v>42919</v>
      </c>
      <c r="E3572" t="s">
        <v>1320</v>
      </c>
      <c r="F3572" t="s">
        <v>750</v>
      </c>
      <c r="G3572" t="s">
        <v>751</v>
      </c>
      <c r="H3572" t="s">
        <v>129</v>
      </c>
      <c r="I3572" t="s">
        <v>54</v>
      </c>
      <c r="J3572" t="s">
        <v>122</v>
      </c>
      <c r="K3572" t="s">
        <v>123</v>
      </c>
      <c r="L3572">
        <v>98105</v>
      </c>
      <c r="M3572" t="s">
        <v>71</v>
      </c>
      <c r="N3572" t="s">
        <v>2738</v>
      </c>
      <c r="O3572" t="s">
        <v>98</v>
      </c>
      <c r="P3572" t="s">
        <v>188</v>
      </c>
      <c r="Q3572" t="s">
        <v>4299</v>
      </c>
      <c r="R3572" s="19">
        <v>1687.8</v>
      </c>
      <c r="S3572" s="17">
        <v>4</v>
      </c>
      <c r="T3572" s="20">
        <v>0</v>
      </c>
      <c r="U3572" s="19">
        <v>742.63199999999995</v>
      </c>
      <c r="V3572" s="20">
        <f t="shared" si="275"/>
        <v>0.44</v>
      </c>
      <c r="W3572" s="17">
        <f t="shared" si="276"/>
        <v>2017</v>
      </c>
      <c r="X3572" t="str">
        <f t="shared" si="277"/>
        <v>Jul-2017</v>
      </c>
      <c r="Y3572" s="17">
        <f t="shared" si="278"/>
        <v>0</v>
      </c>
      <c r="Z3572" t="str">
        <f t="shared" si="279"/>
        <v>0% (No Discount)</v>
      </c>
      <c r="AA3572" s="17">
        <f>IF(COUNTIF($B$2:B3572,B3572)=1,1,0)</f>
        <v>0</v>
      </c>
      <c r="AB3572" s="17">
        <f>IF(COUNTIF($F$2:F3572,F3572)=1,1,0)</f>
        <v>0</v>
      </c>
    </row>
    <row r="3573" spans="1:28" x14ac:dyDescent="0.2">
      <c r="A3573" s="17">
        <v>3572</v>
      </c>
      <c r="B3573" t="s">
        <v>6783</v>
      </c>
      <c r="C3573" s="18">
        <v>42919</v>
      </c>
      <c r="D3573" s="18">
        <v>42919</v>
      </c>
      <c r="E3573" t="s">
        <v>1320</v>
      </c>
      <c r="F3573" t="s">
        <v>750</v>
      </c>
      <c r="G3573" t="s">
        <v>751</v>
      </c>
      <c r="H3573" t="s">
        <v>129</v>
      </c>
      <c r="I3573" t="s">
        <v>54</v>
      </c>
      <c r="J3573" t="s">
        <v>122</v>
      </c>
      <c r="K3573" t="s">
        <v>123</v>
      </c>
      <c r="L3573">
        <v>98105</v>
      </c>
      <c r="M3573" t="s">
        <v>71</v>
      </c>
      <c r="N3573" t="s">
        <v>1264</v>
      </c>
      <c r="O3573" t="s">
        <v>98</v>
      </c>
      <c r="P3573" t="s">
        <v>99</v>
      </c>
      <c r="Q3573" t="s">
        <v>1265</v>
      </c>
      <c r="R3573" s="19">
        <v>7.992</v>
      </c>
      <c r="S3573" s="17">
        <v>1</v>
      </c>
      <c r="T3573" s="20">
        <v>0.2</v>
      </c>
      <c r="U3573" s="19">
        <v>2.6972999999999998</v>
      </c>
      <c r="V3573" s="20">
        <f t="shared" si="275"/>
        <v>0.33749999999999997</v>
      </c>
      <c r="W3573" s="17">
        <f t="shared" si="276"/>
        <v>2017</v>
      </c>
      <c r="X3573" t="str">
        <f t="shared" si="277"/>
        <v>Jul-2017</v>
      </c>
      <c r="Y3573" s="17">
        <f t="shared" si="278"/>
        <v>0</v>
      </c>
      <c r="Z3573" t="str">
        <f t="shared" si="279"/>
        <v>11-20%</v>
      </c>
      <c r="AA3573" s="17">
        <f>IF(COUNTIF($B$2:B3573,B3573)=1,1,0)</f>
        <v>0</v>
      </c>
      <c r="AB3573" s="17">
        <f>IF(COUNTIF($F$2:F3573,F3573)=1,1,0)</f>
        <v>0</v>
      </c>
    </row>
    <row r="3574" spans="1:28" x14ac:dyDescent="0.2">
      <c r="A3574" s="17">
        <v>3573</v>
      </c>
      <c r="B3574" t="s">
        <v>6785</v>
      </c>
      <c r="C3574" s="18">
        <v>42915</v>
      </c>
      <c r="D3574" s="18">
        <v>42920</v>
      </c>
      <c r="E3574" t="s">
        <v>77</v>
      </c>
      <c r="F3574" t="s">
        <v>6786</v>
      </c>
      <c r="G3574" t="s">
        <v>6787</v>
      </c>
      <c r="H3574" t="s">
        <v>68</v>
      </c>
      <c r="I3574" t="s">
        <v>54</v>
      </c>
      <c r="J3574" t="s">
        <v>5047</v>
      </c>
      <c r="K3574" t="s">
        <v>131</v>
      </c>
      <c r="L3574">
        <v>75150</v>
      </c>
      <c r="M3574" t="s">
        <v>132</v>
      </c>
      <c r="N3574" t="s">
        <v>2550</v>
      </c>
      <c r="O3574" t="s">
        <v>73</v>
      </c>
      <c r="P3574" t="s">
        <v>117</v>
      </c>
      <c r="Q3574" t="s">
        <v>2551</v>
      </c>
      <c r="R3574" s="19">
        <v>5.1840000000000002</v>
      </c>
      <c r="S3574" s="17">
        <v>1</v>
      </c>
      <c r="T3574" s="20">
        <v>0.2</v>
      </c>
      <c r="U3574" s="19">
        <v>1.8144</v>
      </c>
      <c r="V3574" s="20">
        <f t="shared" si="275"/>
        <v>0.35</v>
      </c>
      <c r="W3574" s="17">
        <f t="shared" si="276"/>
        <v>2017</v>
      </c>
      <c r="X3574" t="str">
        <f t="shared" si="277"/>
        <v>Jun-2017</v>
      </c>
      <c r="Y3574" s="17">
        <f t="shared" si="278"/>
        <v>5</v>
      </c>
      <c r="Z3574" t="str">
        <f t="shared" si="279"/>
        <v>11-20%</v>
      </c>
      <c r="AA3574" s="17">
        <f>IF(COUNTIF($B$2:B3574,B3574)=1,1,0)</f>
        <v>1</v>
      </c>
      <c r="AB3574" s="17">
        <f>IF(COUNTIF($F$2:F3574,F3574)=1,1,0)</f>
        <v>1</v>
      </c>
    </row>
    <row r="3575" spans="1:28" x14ac:dyDescent="0.2">
      <c r="A3575" s="17">
        <v>3574</v>
      </c>
      <c r="B3575" t="s">
        <v>6788</v>
      </c>
      <c r="C3575" s="18">
        <v>42954</v>
      </c>
      <c r="D3575" s="18">
        <v>42959</v>
      </c>
      <c r="E3575" t="s">
        <v>77</v>
      </c>
      <c r="F3575" t="s">
        <v>4494</v>
      </c>
      <c r="G3575" t="s">
        <v>4495</v>
      </c>
      <c r="H3575" t="s">
        <v>53</v>
      </c>
      <c r="I3575" t="s">
        <v>54</v>
      </c>
      <c r="J3575" t="s">
        <v>1203</v>
      </c>
      <c r="K3575" t="s">
        <v>294</v>
      </c>
      <c r="L3575">
        <v>11561</v>
      </c>
      <c r="M3575" t="s">
        <v>175</v>
      </c>
      <c r="N3575" t="s">
        <v>1028</v>
      </c>
      <c r="O3575" t="s">
        <v>73</v>
      </c>
      <c r="P3575" t="s">
        <v>95</v>
      </c>
      <c r="Q3575" t="s">
        <v>1029</v>
      </c>
      <c r="R3575" s="19">
        <v>11.68</v>
      </c>
      <c r="S3575" s="17">
        <v>2</v>
      </c>
      <c r="T3575" s="20">
        <v>0</v>
      </c>
      <c r="U3575" s="19">
        <v>5.4896000000000003</v>
      </c>
      <c r="V3575" s="20">
        <f t="shared" si="275"/>
        <v>0.47000000000000003</v>
      </c>
      <c r="W3575" s="17">
        <f t="shared" si="276"/>
        <v>2017</v>
      </c>
      <c r="X3575" t="str">
        <f t="shared" si="277"/>
        <v>Aug-2017</v>
      </c>
      <c r="Y3575" s="17">
        <f t="shared" si="278"/>
        <v>5</v>
      </c>
      <c r="Z3575" t="str">
        <f t="shared" si="279"/>
        <v>0% (No Discount)</v>
      </c>
      <c r="AA3575" s="17">
        <f>IF(COUNTIF($B$2:B3575,B3575)=1,1,0)</f>
        <v>1</v>
      </c>
      <c r="AB3575" s="17">
        <f>IF(COUNTIF($F$2:F3575,F3575)=1,1,0)</f>
        <v>0</v>
      </c>
    </row>
    <row r="3576" spans="1:28" x14ac:dyDescent="0.2">
      <c r="A3576" s="17">
        <v>3575</v>
      </c>
      <c r="B3576" t="s">
        <v>6788</v>
      </c>
      <c r="C3576" s="18">
        <v>42954</v>
      </c>
      <c r="D3576" s="18">
        <v>42959</v>
      </c>
      <c r="E3576" t="s">
        <v>77</v>
      </c>
      <c r="F3576" t="s">
        <v>4494</v>
      </c>
      <c r="G3576" t="s">
        <v>4495</v>
      </c>
      <c r="H3576" t="s">
        <v>53</v>
      </c>
      <c r="I3576" t="s">
        <v>54</v>
      </c>
      <c r="J3576" t="s">
        <v>1203</v>
      </c>
      <c r="K3576" t="s">
        <v>294</v>
      </c>
      <c r="L3576">
        <v>11561</v>
      </c>
      <c r="M3576" t="s">
        <v>175</v>
      </c>
      <c r="N3576" t="s">
        <v>6789</v>
      </c>
      <c r="O3576" t="s">
        <v>73</v>
      </c>
      <c r="P3576" t="s">
        <v>95</v>
      </c>
      <c r="Q3576" t="s">
        <v>3070</v>
      </c>
      <c r="R3576" s="19">
        <v>104.8</v>
      </c>
      <c r="S3576" s="17">
        <v>10</v>
      </c>
      <c r="T3576" s="20">
        <v>0</v>
      </c>
      <c r="U3576" s="19">
        <v>26.2</v>
      </c>
      <c r="V3576" s="20">
        <f t="shared" si="275"/>
        <v>0.25</v>
      </c>
      <c r="W3576" s="17">
        <f t="shared" si="276"/>
        <v>2017</v>
      </c>
      <c r="X3576" t="str">
        <f t="shared" si="277"/>
        <v>Aug-2017</v>
      </c>
      <c r="Y3576" s="17">
        <f t="shared" si="278"/>
        <v>5</v>
      </c>
      <c r="Z3576" t="str">
        <f t="shared" si="279"/>
        <v>0% (No Discount)</v>
      </c>
      <c r="AA3576" s="17">
        <f>IF(COUNTIF($B$2:B3576,B3576)=1,1,0)</f>
        <v>0</v>
      </c>
      <c r="AB3576" s="17">
        <f>IF(COUNTIF($F$2:F3576,F3576)=1,1,0)</f>
        <v>0</v>
      </c>
    </row>
    <row r="3577" spans="1:28" x14ac:dyDescent="0.2">
      <c r="A3577" s="17">
        <v>3576</v>
      </c>
      <c r="B3577" t="s">
        <v>6790</v>
      </c>
      <c r="C3577" s="18">
        <v>42082</v>
      </c>
      <c r="D3577" s="18">
        <v>42087</v>
      </c>
      <c r="E3577" t="s">
        <v>77</v>
      </c>
      <c r="F3577" t="s">
        <v>3571</v>
      </c>
      <c r="G3577" t="s">
        <v>3572</v>
      </c>
      <c r="H3577" t="s">
        <v>53</v>
      </c>
      <c r="I3577" t="s">
        <v>54</v>
      </c>
      <c r="J3577" t="s">
        <v>6791</v>
      </c>
      <c r="K3577" t="s">
        <v>81</v>
      </c>
      <c r="L3577">
        <v>33161</v>
      </c>
      <c r="M3577" t="s">
        <v>57</v>
      </c>
      <c r="N3577" t="s">
        <v>2634</v>
      </c>
      <c r="O3577" t="s">
        <v>73</v>
      </c>
      <c r="P3577" t="s">
        <v>117</v>
      </c>
      <c r="Q3577" t="s">
        <v>2635</v>
      </c>
      <c r="R3577" s="19">
        <v>14.496</v>
      </c>
      <c r="S3577" s="17">
        <v>3</v>
      </c>
      <c r="T3577" s="20">
        <v>0.2</v>
      </c>
      <c r="U3577" s="19">
        <v>4.8924000000000003</v>
      </c>
      <c r="V3577" s="20">
        <f t="shared" si="275"/>
        <v>0.33750000000000002</v>
      </c>
      <c r="W3577" s="17">
        <f t="shared" si="276"/>
        <v>2015</v>
      </c>
      <c r="X3577" t="str">
        <f t="shared" si="277"/>
        <v>Mar-2015</v>
      </c>
      <c r="Y3577" s="17">
        <f t="shared" si="278"/>
        <v>5</v>
      </c>
      <c r="Z3577" t="str">
        <f t="shared" si="279"/>
        <v>11-20%</v>
      </c>
      <c r="AA3577" s="17">
        <f>IF(COUNTIF($B$2:B3577,B3577)=1,1,0)</f>
        <v>1</v>
      </c>
      <c r="AB3577" s="17">
        <f>IF(COUNTIF($F$2:F3577,F3577)=1,1,0)</f>
        <v>0</v>
      </c>
    </row>
    <row r="3578" spans="1:28" x14ac:dyDescent="0.2">
      <c r="A3578" s="17">
        <v>3577</v>
      </c>
      <c r="B3578" t="s">
        <v>6792</v>
      </c>
      <c r="C3578" s="18">
        <v>42528</v>
      </c>
      <c r="D3578" s="18">
        <v>42532</v>
      </c>
      <c r="E3578" t="s">
        <v>77</v>
      </c>
      <c r="F3578" t="s">
        <v>780</v>
      </c>
      <c r="G3578" t="s">
        <v>781</v>
      </c>
      <c r="H3578" t="s">
        <v>129</v>
      </c>
      <c r="I3578" t="s">
        <v>54</v>
      </c>
      <c r="J3578" t="s">
        <v>5989</v>
      </c>
      <c r="K3578" t="s">
        <v>70</v>
      </c>
      <c r="L3578">
        <v>93309</v>
      </c>
      <c r="M3578" t="s">
        <v>71</v>
      </c>
      <c r="N3578" t="s">
        <v>2246</v>
      </c>
      <c r="O3578" t="s">
        <v>73</v>
      </c>
      <c r="P3578" t="s">
        <v>102</v>
      </c>
      <c r="Q3578" t="s">
        <v>2247</v>
      </c>
      <c r="R3578" s="19">
        <v>4.7839999999999998</v>
      </c>
      <c r="S3578" s="17">
        <v>1</v>
      </c>
      <c r="T3578" s="20">
        <v>0.2</v>
      </c>
      <c r="U3578" s="19">
        <v>1.5548</v>
      </c>
      <c r="V3578" s="20">
        <f t="shared" si="275"/>
        <v>0.32500000000000001</v>
      </c>
      <c r="W3578" s="17">
        <f t="shared" si="276"/>
        <v>2016</v>
      </c>
      <c r="X3578" t="str">
        <f t="shared" si="277"/>
        <v>Jun-2016</v>
      </c>
      <c r="Y3578" s="17">
        <f t="shared" si="278"/>
        <v>4</v>
      </c>
      <c r="Z3578" t="str">
        <f t="shared" si="279"/>
        <v>11-20%</v>
      </c>
      <c r="AA3578" s="17">
        <f>IF(COUNTIF($B$2:B3578,B3578)=1,1,0)</f>
        <v>1</v>
      </c>
      <c r="AB3578" s="17">
        <f>IF(COUNTIF($F$2:F3578,F3578)=1,1,0)</f>
        <v>0</v>
      </c>
    </row>
    <row r="3579" spans="1:28" x14ac:dyDescent="0.2">
      <c r="A3579" s="17">
        <v>3578</v>
      </c>
      <c r="B3579" t="s">
        <v>6792</v>
      </c>
      <c r="C3579" s="18">
        <v>42528</v>
      </c>
      <c r="D3579" s="18">
        <v>42532</v>
      </c>
      <c r="E3579" t="s">
        <v>77</v>
      </c>
      <c r="F3579" t="s">
        <v>780</v>
      </c>
      <c r="G3579" t="s">
        <v>781</v>
      </c>
      <c r="H3579" t="s">
        <v>129</v>
      </c>
      <c r="I3579" t="s">
        <v>54</v>
      </c>
      <c r="J3579" t="s">
        <v>5989</v>
      </c>
      <c r="K3579" t="s">
        <v>70</v>
      </c>
      <c r="L3579">
        <v>93309</v>
      </c>
      <c r="M3579" t="s">
        <v>71</v>
      </c>
      <c r="N3579" t="s">
        <v>898</v>
      </c>
      <c r="O3579" t="s">
        <v>73</v>
      </c>
      <c r="P3579" t="s">
        <v>117</v>
      </c>
      <c r="Q3579" t="s">
        <v>899</v>
      </c>
      <c r="R3579" s="19">
        <v>4.7300000000000004</v>
      </c>
      <c r="S3579" s="17">
        <v>1</v>
      </c>
      <c r="T3579" s="20">
        <v>0</v>
      </c>
      <c r="U3579" s="19">
        <v>2.3176999999999999</v>
      </c>
      <c r="V3579" s="20">
        <f t="shared" si="275"/>
        <v>0.48999999999999994</v>
      </c>
      <c r="W3579" s="17">
        <f t="shared" si="276"/>
        <v>2016</v>
      </c>
      <c r="X3579" t="str">
        <f t="shared" si="277"/>
        <v>Jun-2016</v>
      </c>
      <c r="Y3579" s="17">
        <f t="shared" si="278"/>
        <v>4</v>
      </c>
      <c r="Z3579" t="str">
        <f t="shared" si="279"/>
        <v>0% (No Discount)</v>
      </c>
      <c r="AA3579" s="17">
        <f>IF(COUNTIF($B$2:B3579,B3579)=1,1,0)</f>
        <v>0</v>
      </c>
      <c r="AB3579" s="17">
        <f>IF(COUNTIF($F$2:F3579,F3579)=1,1,0)</f>
        <v>0</v>
      </c>
    </row>
    <row r="3580" spans="1:28" x14ac:dyDescent="0.2">
      <c r="A3580" s="17">
        <v>3579</v>
      </c>
      <c r="B3580" t="s">
        <v>6793</v>
      </c>
      <c r="C3580" s="18">
        <v>42576</v>
      </c>
      <c r="D3580" s="18">
        <v>42580</v>
      </c>
      <c r="E3580" t="s">
        <v>77</v>
      </c>
      <c r="F3580" t="s">
        <v>3037</v>
      </c>
      <c r="G3580" t="s">
        <v>3038</v>
      </c>
      <c r="H3580" t="s">
        <v>53</v>
      </c>
      <c r="I3580" t="s">
        <v>54</v>
      </c>
      <c r="J3580" t="s">
        <v>355</v>
      </c>
      <c r="K3580" t="s">
        <v>1519</v>
      </c>
      <c r="L3580">
        <v>39212</v>
      </c>
      <c r="M3580" t="s">
        <v>57</v>
      </c>
      <c r="N3580" t="s">
        <v>6794</v>
      </c>
      <c r="O3580" t="s">
        <v>73</v>
      </c>
      <c r="P3580" t="s">
        <v>86</v>
      </c>
      <c r="Q3580" t="s">
        <v>6795</v>
      </c>
      <c r="R3580" s="19">
        <v>7.89</v>
      </c>
      <c r="S3580" s="17">
        <v>1</v>
      </c>
      <c r="T3580" s="20">
        <v>0</v>
      </c>
      <c r="U3580" s="19">
        <v>0.31559999999999999</v>
      </c>
      <c r="V3580" s="20">
        <f t="shared" si="275"/>
        <v>0.04</v>
      </c>
      <c r="W3580" s="17">
        <f t="shared" si="276"/>
        <v>2016</v>
      </c>
      <c r="X3580" t="str">
        <f t="shared" si="277"/>
        <v>Jul-2016</v>
      </c>
      <c r="Y3580" s="17">
        <f t="shared" si="278"/>
        <v>4</v>
      </c>
      <c r="Z3580" t="str">
        <f t="shared" si="279"/>
        <v>0% (No Discount)</v>
      </c>
      <c r="AA3580" s="17">
        <f>IF(COUNTIF($B$2:B3580,B3580)=1,1,0)</f>
        <v>1</v>
      </c>
      <c r="AB3580" s="17">
        <f>IF(COUNTIF($F$2:F3580,F3580)=1,1,0)</f>
        <v>0</v>
      </c>
    </row>
    <row r="3581" spans="1:28" x14ac:dyDescent="0.2">
      <c r="A3581" s="17">
        <v>3580</v>
      </c>
      <c r="B3581" t="s">
        <v>6793</v>
      </c>
      <c r="C3581" s="18">
        <v>42576</v>
      </c>
      <c r="D3581" s="18">
        <v>42580</v>
      </c>
      <c r="E3581" t="s">
        <v>77</v>
      </c>
      <c r="F3581" t="s">
        <v>3037</v>
      </c>
      <c r="G3581" t="s">
        <v>3038</v>
      </c>
      <c r="H3581" t="s">
        <v>53</v>
      </c>
      <c r="I3581" t="s">
        <v>54</v>
      </c>
      <c r="J3581" t="s">
        <v>355</v>
      </c>
      <c r="K3581" t="s">
        <v>1519</v>
      </c>
      <c r="L3581">
        <v>39212</v>
      </c>
      <c r="M3581" t="s">
        <v>57</v>
      </c>
      <c r="N3581" t="s">
        <v>5838</v>
      </c>
      <c r="O3581" t="s">
        <v>73</v>
      </c>
      <c r="P3581" t="s">
        <v>117</v>
      </c>
      <c r="Q3581" t="s">
        <v>5839</v>
      </c>
      <c r="R3581" s="19">
        <v>65.5</v>
      </c>
      <c r="S3581" s="17">
        <v>5</v>
      </c>
      <c r="T3581" s="20">
        <v>0</v>
      </c>
      <c r="U3581" s="19">
        <v>32.094999999999999</v>
      </c>
      <c r="V3581" s="20">
        <f t="shared" si="275"/>
        <v>0.49</v>
      </c>
      <c r="W3581" s="17">
        <f t="shared" si="276"/>
        <v>2016</v>
      </c>
      <c r="X3581" t="str">
        <f t="shared" si="277"/>
        <v>Jul-2016</v>
      </c>
      <c r="Y3581" s="17">
        <f t="shared" si="278"/>
        <v>4</v>
      </c>
      <c r="Z3581" t="str">
        <f t="shared" si="279"/>
        <v>0% (No Discount)</v>
      </c>
      <c r="AA3581" s="17">
        <f>IF(COUNTIF($B$2:B3581,B3581)=1,1,0)</f>
        <v>0</v>
      </c>
      <c r="AB3581" s="17">
        <f>IF(COUNTIF($F$2:F3581,F3581)=1,1,0)</f>
        <v>0</v>
      </c>
    </row>
    <row r="3582" spans="1:28" x14ac:dyDescent="0.2">
      <c r="A3582" s="17">
        <v>3581</v>
      </c>
      <c r="B3582" t="s">
        <v>6793</v>
      </c>
      <c r="C3582" s="18">
        <v>42576</v>
      </c>
      <c r="D3582" s="18">
        <v>42580</v>
      </c>
      <c r="E3582" t="s">
        <v>77</v>
      </c>
      <c r="F3582" t="s">
        <v>3037</v>
      </c>
      <c r="G3582" t="s">
        <v>3038</v>
      </c>
      <c r="H3582" t="s">
        <v>53</v>
      </c>
      <c r="I3582" t="s">
        <v>54</v>
      </c>
      <c r="J3582" t="s">
        <v>355</v>
      </c>
      <c r="K3582" t="s">
        <v>1519</v>
      </c>
      <c r="L3582">
        <v>39212</v>
      </c>
      <c r="M3582" t="s">
        <v>57</v>
      </c>
      <c r="N3582" t="s">
        <v>1357</v>
      </c>
      <c r="O3582" t="s">
        <v>59</v>
      </c>
      <c r="P3582" t="s">
        <v>83</v>
      </c>
      <c r="Q3582" t="s">
        <v>1358</v>
      </c>
      <c r="R3582" s="19">
        <v>2430.08</v>
      </c>
      <c r="S3582" s="17">
        <v>8</v>
      </c>
      <c r="T3582" s="20">
        <v>0</v>
      </c>
      <c r="U3582" s="19">
        <v>388.81279999999998</v>
      </c>
      <c r="V3582" s="20">
        <f t="shared" si="275"/>
        <v>0.16</v>
      </c>
      <c r="W3582" s="17">
        <f t="shared" si="276"/>
        <v>2016</v>
      </c>
      <c r="X3582" t="str">
        <f t="shared" si="277"/>
        <v>Jul-2016</v>
      </c>
      <c r="Y3582" s="17">
        <f t="shared" si="278"/>
        <v>4</v>
      </c>
      <c r="Z3582" t="str">
        <f t="shared" si="279"/>
        <v>0% (No Discount)</v>
      </c>
      <c r="AA3582" s="17">
        <f>IF(COUNTIF($B$2:B3582,B3582)=1,1,0)</f>
        <v>0</v>
      </c>
      <c r="AB3582" s="17">
        <f>IF(COUNTIF($F$2:F3582,F3582)=1,1,0)</f>
        <v>0</v>
      </c>
    </row>
    <row r="3583" spans="1:28" x14ac:dyDescent="0.2">
      <c r="A3583" s="17">
        <v>3582</v>
      </c>
      <c r="B3583" t="s">
        <v>6796</v>
      </c>
      <c r="C3583" s="18">
        <v>43009</v>
      </c>
      <c r="D3583" s="18">
        <v>43015</v>
      </c>
      <c r="E3583" t="s">
        <v>77</v>
      </c>
      <c r="F3583" t="s">
        <v>535</v>
      </c>
      <c r="G3583" t="s">
        <v>536</v>
      </c>
      <c r="H3583" t="s">
        <v>53</v>
      </c>
      <c r="I3583" t="s">
        <v>54</v>
      </c>
      <c r="J3583" t="s">
        <v>164</v>
      </c>
      <c r="K3583" t="s">
        <v>165</v>
      </c>
      <c r="L3583">
        <v>68025</v>
      </c>
      <c r="M3583" t="s">
        <v>132</v>
      </c>
      <c r="N3583" t="s">
        <v>3605</v>
      </c>
      <c r="O3583" t="s">
        <v>73</v>
      </c>
      <c r="P3583" t="s">
        <v>117</v>
      </c>
      <c r="Q3583" t="s">
        <v>3606</v>
      </c>
      <c r="R3583" s="19">
        <v>104.85</v>
      </c>
      <c r="S3583" s="17">
        <v>1</v>
      </c>
      <c r="T3583" s="20">
        <v>0</v>
      </c>
      <c r="U3583" s="19">
        <v>50.328000000000003</v>
      </c>
      <c r="V3583" s="20">
        <f t="shared" si="275"/>
        <v>0.48000000000000004</v>
      </c>
      <c r="W3583" s="17">
        <f t="shared" si="276"/>
        <v>2017</v>
      </c>
      <c r="X3583" t="str">
        <f t="shared" si="277"/>
        <v>Oct-2017</v>
      </c>
      <c r="Y3583" s="17">
        <f t="shared" si="278"/>
        <v>6</v>
      </c>
      <c r="Z3583" t="str">
        <f t="shared" si="279"/>
        <v>0% (No Discount)</v>
      </c>
      <c r="AA3583" s="17">
        <f>IF(COUNTIF($B$2:B3583,B3583)=1,1,0)</f>
        <v>1</v>
      </c>
      <c r="AB3583" s="17">
        <f>IF(COUNTIF($F$2:F3583,F3583)=1,1,0)</f>
        <v>0</v>
      </c>
    </row>
    <row r="3584" spans="1:28" x14ac:dyDescent="0.2">
      <c r="A3584" s="17">
        <v>3583</v>
      </c>
      <c r="B3584" t="s">
        <v>6797</v>
      </c>
      <c r="C3584" s="18">
        <v>42348</v>
      </c>
      <c r="D3584" s="18">
        <v>42354</v>
      </c>
      <c r="E3584" t="s">
        <v>77</v>
      </c>
      <c r="F3584" t="s">
        <v>3975</v>
      </c>
      <c r="G3584" t="s">
        <v>3976</v>
      </c>
      <c r="H3584" t="s">
        <v>68</v>
      </c>
      <c r="I3584" t="s">
        <v>54</v>
      </c>
      <c r="J3584" t="s">
        <v>355</v>
      </c>
      <c r="K3584" t="s">
        <v>265</v>
      </c>
      <c r="L3584">
        <v>49201</v>
      </c>
      <c r="M3584" t="s">
        <v>132</v>
      </c>
      <c r="N3584" t="s">
        <v>599</v>
      </c>
      <c r="O3584" t="s">
        <v>73</v>
      </c>
      <c r="P3584" t="s">
        <v>95</v>
      </c>
      <c r="Q3584" t="s">
        <v>6798</v>
      </c>
      <c r="R3584" s="19">
        <v>3.9</v>
      </c>
      <c r="S3584" s="17">
        <v>2</v>
      </c>
      <c r="T3584" s="20">
        <v>0</v>
      </c>
      <c r="U3584" s="19">
        <v>1.5209999999999999</v>
      </c>
      <c r="V3584" s="20">
        <f t="shared" si="275"/>
        <v>0.38999999999999996</v>
      </c>
      <c r="W3584" s="17">
        <f t="shared" si="276"/>
        <v>2015</v>
      </c>
      <c r="X3584" t="str">
        <f t="shared" si="277"/>
        <v>Dec-2015</v>
      </c>
      <c r="Y3584" s="17">
        <f t="shared" si="278"/>
        <v>6</v>
      </c>
      <c r="Z3584" t="str">
        <f t="shared" si="279"/>
        <v>0% (No Discount)</v>
      </c>
      <c r="AA3584" s="17">
        <f>IF(COUNTIF($B$2:B3584,B3584)=1,1,0)</f>
        <v>1</v>
      </c>
      <c r="AB3584" s="17">
        <f>IF(COUNTIF($F$2:F3584,F3584)=1,1,0)</f>
        <v>0</v>
      </c>
    </row>
    <row r="3585" spans="1:28" x14ac:dyDescent="0.2">
      <c r="A3585" s="17">
        <v>3584</v>
      </c>
      <c r="B3585" t="s">
        <v>6797</v>
      </c>
      <c r="C3585" s="18">
        <v>42348</v>
      </c>
      <c r="D3585" s="18">
        <v>42354</v>
      </c>
      <c r="E3585" t="s">
        <v>77</v>
      </c>
      <c r="F3585" t="s">
        <v>3975</v>
      </c>
      <c r="G3585" t="s">
        <v>3976</v>
      </c>
      <c r="H3585" t="s">
        <v>68</v>
      </c>
      <c r="I3585" t="s">
        <v>54</v>
      </c>
      <c r="J3585" t="s">
        <v>355</v>
      </c>
      <c r="K3585" t="s">
        <v>265</v>
      </c>
      <c r="L3585">
        <v>49201</v>
      </c>
      <c r="M3585" t="s">
        <v>132</v>
      </c>
      <c r="N3585" t="s">
        <v>5735</v>
      </c>
      <c r="O3585" t="s">
        <v>59</v>
      </c>
      <c r="P3585" t="s">
        <v>83</v>
      </c>
      <c r="Q3585" t="s">
        <v>5736</v>
      </c>
      <c r="R3585" s="19">
        <v>801.96</v>
      </c>
      <c r="S3585" s="17">
        <v>2</v>
      </c>
      <c r="T3585" s="20">
        <v>0</v>
      </c>
      <c r="U3585" s="19">
        <v>200.49</v>
      </c>
      <c r="V3585" s="20">
        <f t="shared" si="275"/>
        <v>0.25</v>
      </c>
      <c r="W3585" s="17">
        <f t="shared" si="276"/>
        <v>2015</v>
      </c>
      <c r="X3585" t="str">
        <f t="shared" si="277"/>
        <v>Dec-2015</v>
      </c>
      <c r="Y3585" s="17">
        <f t="shared" si="278"/>
        <v>6</v>
      </c>
      <c r="Z3585" t="str">
        <f t="shared" si="279"/>
        <v>0% (No Discount)</v>
      </c>
      <c r="AA3585" s="17">
        <f>IF(COUNTIF($B$2:B3585,B3585)=1,1,0)</f>
        <v>0</v>
      </c>
      <c r="AB3585" s="17">
        <f>IF(COUNTIF($F$2:F3585,F3585)=1,1,0)</f>
        <v>0</v>
      </c>
    </row>
    <row r="3586" spans="1:28" x14ac:dyDescent="0.2">
      <c r="A3586" s="17">
        <v>3585</v>
      </c>
      <c r="B3586" t="s">
        <v>6797</v>
      </c>
      <c r="C3586" s="18">
        <v>42348</v>
      </c>
      <c r="D3586" s="18">
        <v>42354</v>
      </c>
      <c r="E3586" t="s">
        <v>77</v>
      </c>
      <c r="F3586" t="s">
        <v>3975</v>
      </c>
      <c r="G3586" t="s">
        <v>3976</v>
      </c>
      <c r="H3586" t="s">
        <v>68</v>
      </c>
      <c r="I3586" t="s">
        <v>54</v>
      </c>
      <c r="J3586" t="s">
        <v>355</v>
      </c>
      <c r="K3586" t="s">
        <v>265</v>
      </c>
      <c r="L3586">
        <v>49201</v>
      </c>
      <c r="M3586" t="s">
        <v>132</v>
      </c>
      <c r="N3586" t="s">
        <v>3927</v>
      </c>
      <c r="O3586" t="s">
        <v>59</v>
      </c>
      <c r="P3586" t="s">
        <v>63</v>
      </c>
      <c r="Q3586" t="s">
        <v>3928</v>
      </c>
      <c r="R3586" s="19">
        <v>191.96</v>
      </c>
      <c r="S3586" s="17">
        <v>2</v>
      </c>
      <c r="T3586" s="20">
        <v>0</v>
      </c>
      <c r="U3586" s="19">
        <v>32.633200000000002</v>
      </c>
      <c r="V3586" s="20">
        <f t="shared" ref="V3586:V3649" si="280">IFERROR(U3586/R3586,0)</f>
        <v>0.17</v>
      </c>
      <c r="W3586" s="17">
        <f t="shared" ref="W3586:W3649" si="281">YEAR(C3586)</f>
        <v>2015</v>
      </c>
      <c r="X3586" t="str">
        <f t="shared" ref="X3586:X3649" si="282">TEXT(C3586,"mmm-yyyy")</f>
        <v>Dec-2015</v>
      </c>
      <c r="Y3586" s="17">
        <f t="shared" ref="Y3586:Y3649" si="283">D3586-C3586</f>
        <v>6</v>
      </c>
      <c r="Z3586" t="str">
        <f t="shared" ref="Z3586:Z3649" si="284">IF(T3586=0,"0% (No Discount)",IF(T3586&lt;=0.1,"1-10%",IF(T3586&lt;=0.2,"11-20%",IF(T3586&lt;=0.3,"21-30%",IF(T3586&lt;=0.4,"31-40%",IF(T3586&lt;=0.5,"41-50%","Over 50%"))))))</f>
        <v>0% (No Discount)</v>
      </c>
      <c r="AA3586" s="17">
        <f>IF(COUNTIF($B$2:B3586,B3586)=1,1,0)</f>
        <v>0</v>
      </c>
      <c r="AB3586" s="17">
        <f>IF(COUNTIF($F$2:F3586,F3586)=1,1,0)</f>
        <v>0</v>
      </c>
    </row>
    <row r="3587" spans="1:28" x14ac:dyDescent="0.2">
      <c r="A3587" s="17">
        <v>3586</v>
      </c>
      <c r="B3587" t="s">
        <v>6797</v>
      </c>
      <c r="C3587" s="18">
        <v>42348</v>
      </c>
      <c r="D3587" s="18">
        <v>42354</v>
      </c>
      <c r="E3587" t="s">
        <v>77</v>
      </c>
      <c r="F3587" t="s">
        <v>3975</v>
      </c>
      <c r="G3587" t="s">
        <v>3976</v>
      </c>
      <c r="H3587" t="s">
        <v>68</v>
      </c>
      <c r="I3587" t="s">
        <v>54</v>
      </c>
      <c r="J3587" t="s">
        <v>355</v>
      </c>
      <c r="K3587" t="s">
        <v>265</v>
      </c>
      <c r="L3587">
        <v>49201</v>
      </c>
      <c r="M3587" t="s">
        <v>132</v>
      </c>
      <c r="N3587" t="s">
        <v>2805</v>
      </c>
      <c r="O3587" t="s">
        <v>73</v>
      </c>
      <c r="P3587" t="s">
        <v>74</v>
      </c>
      <c r="Q3587" t="s">
        <v>2806</v>
      </c>
      <c r="R3587" s="19">
        <v>2.61</v>
      </c>
      <c r="S3587" s="17">
        <v>1</v>
      </c>
      <c r="T3587" s="20">
        <v>0</v>
      </c>
      <c r="U3587" s="19">
        <v>1.2005999999999999</v>
      </c>
      <c r="V3587" s="20">
        <f t="shared" si="280"/>
        <v>0.45999999999999996</v>
      </c>
      <c r="W3587" s="17">
        <f t="shared" si="281"/>
        <v>2015</v>
      </c>
      <c r="X3587" t="str">
        <f t="shared" si="282"/>
        <v>Dec-2015</v>
      </c>
      <c r="Y3587" s="17">
        <f t="shared" si="283"/>
        <v>6</v>
      </c>
      <c r="Z3587" t="str">
        <f t="shared" si="284"/>
        <v>0% (No Discount)</v>
      </c>
      <c r="AA3587" s="17">
        <f>IF(COUNTIF($B$2:B3587,B3587)=1,1,0)</f>
        <v>0</v>
      </c>
      <c r="AB3587" s="17">
        <f>IF(COUNTIF($F$2:F3587,F3587)=1,1,0)</f>
        <v>0</v>
      </c>
    </row>
    <row r="3588" spans="1:28" x14ac:dyDescent="0.2">
      <c r="A3588" s="17">
        <v>3587</v>
      </c>
      <c r="B3588" t="s">
        <v>6799</v>
      </c>
      <c r="C3588" s="18">
        <v>42981</v>
      </c>
      <c r="D3588" s="18">
        <v>42986</v>
      </c>
      <c r="E3588" t="s">
        <v>77</v>
      </c>
      <c r="F3588" t="s">
        <v>5762</v>
      </c>
      <c r="G3588" t="s">
        <v>5763</v>
      </c>
      <c r="H3588" t="s">
        <v>68</v>
      </c>
      <c r="I3588" t="s">
        <v>54</v>
      </c>
      <c r="J3588" t="s">
        <v>154</v>
      </c>
      <c r="K3588" t="s">
        <v>70</v>
      </c>
      <c r="L3588">
        <v>94122</v>
      </c>
      <c r="M3588" t="s">
        <v>71</v>
      </c>
      <c r="N3588" t="s">
        <v>393</v>
      </c>
      <c r="O3588" t="s">
        <v>73</v>
      </c>
      <c r="P3588" t="s">
        <v>95</v>
      </c>
      <c r="Q3588" t="s">
        <v>394</v>
      </c>
      <c r="R3588" s="19">
        <v>5.96</v>
      </c>
      <c r="S3588" s="17">
        <v>2</v>
      </c>
      <c r="T3588" s="20">
        <v>0</v>
      </c>
      <c r="U3588" s="19">
        <v>1.6688000000000001</v>
      </c>
      <c r="V3588" s="20">
        <f t="shared" si="280"/>
        <v>0.28000000000000003</v>
      </c>
      <c r="W3588" s="17">
        <f t="shared" si="281"/>
        <v>2017</v>
      </c>
      <c r="X3588" t="str">
        <f t="shared" si="282"/>
        <v>Sep-2017</v>
      </c>
      <c r="Y3588" s="17">
        <f t="shared" si="283"/>
        <v>5</v>
      </c>
      <c r="Z3588" t="str">
        <f t="shared" si="284"/>
        <v>0% (No Discount)</v>
      </c>
      <c r="AA3588" s="17">
        <f>IF(COUNTIF($B$2:B3588,B3588)=1,1,0)</f>
        <v>1</v>
      </c>
      <c r="AB3588" s="17">
        <f>IF(COUNTIF($F$2:F3588,F3588)=1,1,0)</f>
        <v>0</v>
      </c>
    </row>
    <row r="3589" spans="1:28" x14ac:dyDescent="0.2">
      <c r="A3589" s="17">
        <v>3588</v>
      </c>
      <c r="B3589" t="s">
        <v>6800</v>
      </c>
      <c r="C3589" s="18">
        <v>43002</v>
      </c>
      <c r="D3589" s="18">
        <v>43006</v>
      </c>
      <c r="E3589" t="s">
        <v>77</v>
      </c>
      <c r="F3589" t="s">
        <v>3539</v>
      </c>
      <c r="G3589" t="s">
        <v>3540</v>
      </c>
      <c r="H3589" t="s">
        <v>129</v>
      </c>
      <c r="I3589" t="s">
        <v>54</v>
      </c>
      <c r="J3589" t="s">
        <v>2503</v>
      </c>
      <c r="K3589" t="s">
        <v>525</v>
      </c>
      <c r="L3589">
        <v>43130</v>
      </c>
      <c r="M3589" t="s">
        <v>175</v>
      </c>
      <c r="N3589" t="s">
        <v>4631</v>
      </c>
      <c r="O3589" t="s">
        <v>98</v>
      </c>
      <c r="P3589" t="s">
        <v>99</v>
      </c>
      <c r="Q3589" t="s">
        <v>4632</v>
      </c>
      <c r="R3589" s="19">
        <v>1169.694</v>
      </c>
      <c r="S3589" s="17">
        <v>3</v>
      </c>
      <c r="T3589" s="20">
        <v>0.4</v>
      </c>
      <c r="U3589" s="19">
        <v>-253.43369999999999</v>
      </c>
      <c r="V3589" s="20">
        <f t="shared" si="280"/>
        <v>-0.21666666666666667</v>
      </c>
      <c r="W3589" s="17">
        <f t="shared" si="281"/>
        <v>2017</v>
      </c>
      <c r="X3589" t="str">
        <f t="shared" si="282"/>
        <v>Sep-2017</v>
      </c>
      <c r="Y3589" s="17">
        <f t="shared" si="283"/>
        <v>4</v>
      </c>
      <c r="Z3589" t="str">
        <f t="shared" si="284"/>
        <v>31-40%</v>
      </c>
      <c r="AA3589" s="17">
        <f>IF(COUNTIF($B$2:B3589,B3589)=1,1,0)</f>
        <v>1</v>
      </c>
      <c r="AB3589" s="17">
        <f>IF(COUNTIF($F$2:F3589,F3589)=1,1,0)</f>
        <v>0</v>
      </c>
    </row>
    <row r="3590" spans="1:28" x14ac:dyDescent="0.2">
      <c r="A3590" s="17">
        <v>3589</v>
      </c>
      <c r="B3590" t="s">
        <v>6801</v>
      </c>
      <c r="C3590" s="18">
        <v>43088</v>
      </c>
      <c r="D3590" s="18">
        <v>43090</v>
      </c>
      <c r="E3590" t="s">
        <v>215</v>
      </c>
      <c r="F3590" t="s">
        <v>4752</v>
      </c>
      <c r="G3590" t="s">
        <v>4753</v>
      </c>
      <c r="H3590" t="s">
        <v>53</v>
      </c>
      <c r="I3590" t="s">
        <v>54</v>
      </c>
      <c r="J3590" t="s">
        <v>4304</v>
      </c>
      <c r="K3590" t="s">
        <v>765</v>
      </c>
      <c r="L3590">
        <v>70506</v>
      </c>
      <c r="M3590" t="s">
        <v>57</v>
      </c>
      <c r="N3590" t="s">
        <v>1832</v>
      </c>
      <c r="O3590" t="s">
        <v>73</v>
      </c>
      <c r="P3590" t="s">
        <v>606</v>
      </c>
      <c r="Q3590" t="s">
        <v>1833</v>
      </c>
      <c r="R3590" s="19">
        <v>1665.62</v>
      </c>
      <c r="S3590" s="17">
        <v>2</v>
      </c>
      <c r="T3590" s="20">
        <v>0</v>
      </c>
      <c r="U3590" s="19">
        <v>33.312399999999997</v>
      </c>
      <c r="V3590" s="20">
        <f t="shared" si="280"/>
        <v>0.02</v>
      </c>
      <c r="W3590" s="17">
        <f t="shared" si="281"/>
        <v>2017</v>
      </c>
      <c r="X3590" t="str">
        <f t="shared" si="282"/>
        <v>Dec-2017</v>
      </c>
      <c r="Y3590" s="17">
        <f t="shared" si="283"/>
        <v>2</v>
      </c>
      <c r="Z3590" t="str">
        <f t="shared" si="284"/>
        <v>0% (No Discount)</v>
      </c>
      <c r="AA3590" s="17">
        <f>IF(COUNTIF($B$2:B3590,B3590)=1,1,0)</f>
        <v>1</v>
      </c>
      <c r="AB3590" s="17">
        <f>IF(COUNTIF($F$2:F3590,F3590)=1,1,0)</f>
        <v>0</v>
      </c>
    </row>
    <row r="3591" spans="1:28" x14ac:dyDescent="0.2">
      <c r="A3591" s="17">
        <v>3590</v>
      </c>
      <c r="B3591" t="s">
        <v>6802</v>
      </c>
      <c r="C3591" s="18">
        <v>43063</v>
      </c>
      <c r="D3591" s="18">
        <v>43069</v>
      </c>
      <c r="E3591" t="s">
        <v>77</v>
      </c>
      <c r="F3591" t="s">
        <v>780</v>
      </c>
      <c r="G3591" t="s">
        <v>781</v>
      </c>
      <c r="H3591" t="s">
        <v>129</v>
      </c>
      <c r="I3591" t="s">
        <v>54</v>
      </c>
      <c r="J3591" t="s">
        <v>1496</v>
      </c>
      <c r="K3591" t="s">
        <v>56</v>
      </c>
      <c r="L3591">
        <v>40475</v>
      </c>
      <c r="M3591" t="s">
        <v>57</v>
      </c>
      <c r="N3591" t="s">
        <v>2423</v>
      </c>
      <c r="O3591" t="s">
        <v>73</v>
      </c>
      <c r="P3591" t="s">
        <v>102</v>
      </c>
      <c r="Q3591" t="s">
        <v>2424</v>
      </c>
      <c r="R3591" s="19">
        <v>2.88</v>
      </c>
      <c r="S3591" s="17">
        <v>1</v>
      </c>
      <c r="T3591" s="20">
        <v>0</v>
      </c>
      <c r="U3591" s="19">
        <v>1.4112</v>
      </c>
      <c r="V3591" s="20">
        <f t="shared" si="280"/>
        <v>0.49000000000000005</v>
      </c>
      <c r="W3591" s="17">
        <f t="shared" si="281"/>
        <v>2017</v>
      </c>
      <c r="X3591" t="str">
        <f t="shared" si="282"/>
        <v>Nov-2017</v>
      </c>
      <c r="Y3591" s="17">
        <f t="shared" si="283"/>
        <v>6</v>
      </c>
      <c r="Z3591" t="str">
        <f t="shared" si="284"/>
        <v>0% (No Discount)</v>
      </c>
      <c r="AA3591" s="17">
        <f>IF(COUNTIF($B$2:B3591,B3591)=1,1,0)</f>
        <v>1</v>
      </c>
      <c r="AB3591" s="17">
        <f>IF(COUNTIF($F$2:F3591,F3591)=1,1,0)</f>
        <v>0</v>
      </c>
    </row>
    <row r="3592" spans="1:28" x14ac:dyDescent="0.2">
      <c r="A3592" s="17">
        <v>3591</v>
      </c>
      <c r="B3592" t="s">
        <v>6802</v>
      </c>
      <c r="C3592" s="18">
        <v>43063</v>
      </c>
      <c r="D3592" s="18">
        <v>43069</v>
      </c>
      <c r="E3592" t="s">
        <v>77</v>
      </c>
      <c r="F3592" t="s">
        <v>780</v>
      </c>
      <c r="G3592" t="s">
        <v>781</v>
      </c>
      <c r="H3592" t="s">
        <v>129</v>
      </c>
      <c r="I3592" t="s">
        <v>54</v>
      </c>
      <c r="J3592" t="s">
        <v>1496</v>
      </c>
      <c r="K3592" t="s">
        <v>56</v>
      </c>
      <c r="L3592">
        <v>40475</v>
      </c>
      <c r="M3592" t="s">
        <v>57</v>
      </c>
      <c r="N3592" t="s">
        <v>3065</v>
      </c>
      <c r="O3592" t="s">
        <v>73</v>
      </c>
      <c r="P3592" t="s">
        <v>86</v>
      </c>
      <c r="Q3592" t="s">
        <v>3066</v>
      </c>
      <c r="R3592" s="19">
        <v>1443.96</v>
      </c>
      <c r="S3592" s="17">
        <v>12</v>
      </c>
      <c r="T3592" s="20">
        <v>0</v>
      </c>
      <c r="U3592" s="19">
        <v>375.42959999999999</v>
      </c>
      <c r="V3592" s="20">
        <f t="shared" si="280"/>
        <v>0.26</v>
      </c>
      <c r="W3592" s="17">
        <f t="shared" si="281"/>
        <v>2017</v>
      </c>
      <c r="X3592" t="str">
        <f t="shared" si="282"/>
        <v>Nov-2017</v>
      </c>
      <c r="Y3592" s="17">
        <f t="shared" si="283"/>
        <v>6</v>
      </c>
      <c r="Z3592" t="str">
        <f t="shared" si="284"/>
        <v>0% (No Discount)</v>
      </c>
      <c r="AA3592" s="17">
        <f>IF(COUNTIF($B$2:B3592,B3592)=1,1,0)</f>
        <v>0</v>
      </c>
      <c r="AB3592" s="17">
        <f>IF(COUNTIF($F$2:F3592,F3592)=1,1,0)</f>
        <v>0</v>
      </c>
    </row>
    <row r="3593" spans="1:28" x14ac:dyDescent="0.2">
      <c r="A3593" s="17">
        <v>3592</v>
      </c>
      <c r="B3593" t="s">
        <v>6803</v>
      </c>
      <c r="C3593" s="18">
        <v>41986</v>
      </c>
      <c r="D3593" s="18">
        <v>41988</v>
      </c>
      <c r="E3593" t="s">
        <v>50</v>
      </c>
      <c r="F3593" t="s">
        <v>2262</v>
      </c>
      <c r="G3593" t="s">
        <v>2263</v>
      </c>
      <c r="H3593" t="s">
        <v>53</v>
      </c>
      <c r="I3593" t="s">
        <v>54</v>
      </c>
      <c r="J3593" t="s">
        <v>211</v>
      </c>
      <c r="K3593" t="s">
        <v>131</v>
      </c>
      <c r="L3593">
        <v>77070</v>
      </c>
      <c r="M3593" t="s">
        <v>132</v>
      </c>
      <c r="N3593" t="s">
        <v>1981</v>
      </c>
      <c r="O3593" t="s">
        <v>73</v>
      </c>
      <c r="P3593" t="s">
        <v>606</v>
      </c>
      <c r="Q3593" t="s">
        <v>1982</v>
      </c>
      <c r="R3593" s="19">
        <v>2.92</v>
      </c>
      <c r="S3593" s="17">
        <v>1</v>
      </c>
      <c r="T3593" s="20">
        <v>0.2</v>
      </c>
      <c r="U3593" s="19">
        <v>0.36499999999999999</v>
      </c>
      <c r="V3593" s="20">
        <f t="shared" si="280"/>
        <v>0.125</v>
      </c>
      <c r="W3593" s="17">
        <f t="shared" si="281"/>
        <v>2014</v>
      </c>
      <c r="X3593" t="str">
        <f t="shared" si="282"/>
        <v>Dec-2014</v>
      </c>
      <c r="Y3593" s="17">
        <f t="shared" si="283"/>
        <v>2</v>
      </c>
      <c r="Z3593" t="str">
        <f t="shared" si="284"/>
        <v>11-20%</v>
      </c>
      <c r="AA3593" s="17">
        <f>IF(COUNTIF($B$2:B3593,B3593)=1,1,0)</f>
        <v>1</v>
      </c>
      <c r="AB3593" s="17">
        <f>IF(COUNTIF($F$2:F3593,F3593)=1,1,0)</f>
        <v>0</v>
      </c>
    </row>
    <row r="3594" spans="1:28" x14ac:dyDescent="0.2">
      <c r="A3594" s="17">
        <v>3593</v>
      </c>
      <c r="B3594" t="s">
        <v>6804</v>
      </c>
      <c r="C3594" s="18">
        <v>42709</v>
      </c>
      <c r="D3594" s="18">
        <v>42711</v>
      </c>
      <c r="E3594" t="s">
        <v>50</v>
      </c>
      <c r="F3594" t="s">
        <v>4297</v>
      </c>
      <c r="G3594" t="s">
        <v>4298</v>
      </c>
      <c r="H3594" t="s">
        <v>53</v>
      </c>
      <c r="I3594" t="s">
        <v>54</v>
      </c>
      <c r="J3594" t="s">
        <v>293</v>
      </c>
      <c r="K3594" t="s">
        <v>294</v>
      </c>
      <c r="L3594">
        <v>10024</v>
      </c>
      <c r="M3594" t="s">
        <v>175</v>
      </c>
      <c r="N3594" t="s">
        <v>6129</v>
      </c>
      <c r="O3594" t="s">
        <v>73</v>
      </c>
      <c r="P3594" t="s">
        <v>86</v>
      </c>
      <c r="Q3594" t="s">
        <v>6130</v>
      </c>
      <c r="R3594" s="19">
        <v>465.18</v>
      </c>
      <c r="S3594" s="17">
        <v>3</v>
      </c>
      <c r="T3594" s="20">
        <v>0</v>
      </c>
      <c r="U3594" s="19">
        <v>120.9468</v>
      </c>
      <c r="V3594" s="20">
        <f t="shared" si="280"/>
        <v>0.26</v>
      </c>
      <c r="W3594" s="17">
        <f t="shared" si="281"/>
        <v>2016</v>
      </c>
      <c r="X3594" t="str">
        <f t="shared" si="282"/>
        <v>Dec-2016</v>
      </c>
      <c r="Y3594" s="17">
        <f t="shared" si="283"/>
        <v>2</v>
      </c>
      <c r="Z3594" t="str">
        <f t="shared" si="284"/>
        <v>0% (No Discount)</v>
      </c>
      <c r="AA3594" s="17">
        <f>IF(COUNTIF($B$2:B3594,B3594)=1,1,0)</f>
        <v>1</v>
      </c>
      <c r="AB3594" s="17">
        <f>IF(COUNTIF($F$2:F3594,F3594)=1,1,0)</f>
        <v>0</v>
      </c>
    </row>
    <row r="3595" spans="1:28" x14ac:dyDescent="0.2">
      <c r="A3595" s="17">
        <v>3594</v>
      </c>
      <c r="B3595" t="s">
        <v>6805</v>
      </c>
      <c r="C3595" s="18">
        <v>42624</v>
      </c>
      <c r="D3595" s="18">
        <v>42630</v>
      </c>
      <c r="E3595" t="s">
        <v>77</v>
      </c>
      <c r="F3595" t="s">
        <v>1098</v>
      </c>
      <c r="G3595" t="s">
        <v>1099</v>
      </c>
      <c r="H3595" t="s">
        <v>129</v>
      </c>
      <c r="I3595" t="s">
        <v>54</v>
      </c>
      <c r="J3595" t="s">
        <v>2869</v>
      </c>
      <c r="K3595" t="s">
        <v>525</v>
      </c>
      <c r="L3595">
        <v>43615</v>
      </c>
      <c r="M3595" t="s">
        <v>175</v>
      </c>
      <c r="N3595" t="s">
        <v>1756</v>
      </c>
      <c r="O3595" t="s">
        <v>73</v>
      </c>
      <c r="P3595" t="s">
        <v>102</v>
      </c>
      <c r="Q3595" t="s">
        <v>1757</v>
      </c>
      <c r="R3595" s="19">
        <v>22.428000000000001</v>
      </c>
      <c r="S3595" s="17">
        <v>3</v>
      </c>
      <c r="T3595" s="20">
        <v>0.7</v>
      </c>
      <c r="U3595" s="19">
        <v>-17.942399999999999</v>
      </c>
      <c r="V3595" s="20">
        <f t="shared" si="280"/>
        <v>-0.79999999999999993</v>
      </c>
      <c r="W3595" s="17">
        <f t="shared" si="281"/>
        <v>2016</v>
      </c>
      <c r="X3595" t="str">
        <f t="shared" si="282"/>
        <v>Sep-2016</v>
      </c>
      <c r="Y3595" s="17">
        <f t="shared" si="283"/>
        <v>6</v>
      </c>
      <c r="Z3595" t="str">
        <f t="shared" si="284"/>
        <v>Over 50%</v>
      </c>
      <c r="AA3595" s="17">
        <f>IF(COUNTIF($B$2:B3595,B3595)=1,1,0)</f>
        <v>1</v>
      </c>
      <c r="AB3595" s="17">
        <f>IF(COUNTIF($F$2:F3595,F3595)=1,1,0)</f>
        <v>0</v>
      </c>
    </row>
    <row r="3596" spans="1:28" x14ac:dyDescent="0.2">
      <c r="A3596" s="17">
        <v>3595</v>
      </c>
      <c r="B3596" t="s">
        <v>6805</v>
      </c>
      <c r="C3596" s="18">
        <v>42624</v>
      </c>
      <c r="D3596" s="18">
        <v>42630</v>
      </c>
      <c r="E3596" t="s">
        <v>77</v>
      </c>
      <c r="F3596" t="s">
        <v>1098</v>
      </c>
      <c r="G3596" t="s">
        <v>1099</v>
      </c>
      <c r="H3596" t="s">
        <v>129</v>
      </c>
      <c r="I3596" t="s">
        <v>54</v>
      </c>
      <c r="J3596" t="s">
        <v>2869</v>
      </c>
      <c r="K3596" t="s">
        <v>525</v>
      </c>
      <c r="L3596">
        <v>43615</v>
      </c>
      <c r="M3596" t="s">
        <v>175</v>
      </c>
      <c r="N3596" t="s">
        <v>4808</v>
      </c>
      <c r="O3596" t="s">
        <v>73</v>
      </c>
      <c r="P3596" t="s">
        <v>86</v>
      </c>
      <c r="Q3596" t="s">
        <v>2688</v>
      </c>
      <c r="R3596" s="19">
        <v>37.520000000000003</v>
      </c>
      <c r="S3596" s="17">
        <v>5</v>
      </c>
      <c r="T3596" s="20">
        <v>0.2</v>
      </c>
      <c r="U3596" s="19">
        <v>3.7519999999999998</v>
      </c>
      <c r="V3596" s="20">
        <f t="shared" si="280"/>
        <v>9.9999999999999992E-2</v>
      </c>
      <c r="W3596" s="17">
        <f t="shared" si="281"/>
        <v>2016</v>
      </c>
      <c r="X3596" t="str">
        <f t="shared" si="282"/>
        <v>Sep-2016</v>
      </c>
      <c r="Y3596" s="17">
        <f t="shared" si="283"/>
        <v>6</v>
      </c>
      <c r="Z3596" t="str">
        <f t="shared" si="284"/>
        <v>11-20%</v>
      </c>
      <c r="AA3596" s="17">
        <f>IF(COUNTIF($B$2:B3596,B3596)=1,1,0)</f>
        <v>0</v>
      </c>
      <c r="AB3596" s="17">
        <f>IF(COUNTIF($F$2:F3596,F3596)=1,1,0)</f>
        <v>0</v>
      </c>
    </row>
    <row r="3597" spans="1:28" x14ac:dyDescent="0.2">
      <c r="A3597" s="17">
        <v>3596</v>
      </c>
      <c r="B3597" t="s">
        <v>6806</v>
      </c>
      <c r="C3597" s="18">
        <v>43078</v>
      </c>
      <c r="D3597" s="18">
        <v>43084</v>
      </c>
      <c r="E3597" t="s">
        <v>77</v>
      </c>
      <c r="F3597" t="s">
        <v>3059</v>
      </c>
      <c r="G3597" t="s">
        <v>3060</v>
      </c>
      <c r="H3597" t="s">
        <v>68</v>
      </c>
      <c r="I3597" t="s">
        <v>54</v>
      </c>
      <c r="J3597" t="s">
        <v>173</v>
      </c>
      <c r="K3597" t="s">
        <v>174</v>
      </c>
      <c r="L3597">
        <v>19143</v>
      </c>
      <c r="M3597" t="s">
        <v>175</v>
      </c>
      <c r="N3597" t="s">
        <v>1398</v>
      </c>
      <c r="O3597" t="s">
        <v>73</v>
      </c>
      <c r="P3597" t="s">
        <v>95</v>
      </c>
      <c r="Q3597" t="s">
        <v>1399</v>
      </c>
      <c r="R3597" s="19">
        <v>2.6240000000000001</v>
      </c>
      <c r="S3597" s="17">
        <v>1</v>
      </c>
      <c r="T3597" s="20">
        <v>0.2</v>
      </c>
      <c r="U3597" s="19">
        <v>0.4264</v>
      </c>
      <c r="V3597" s="20">
        <f t="shared" si="280"/>
        <v>0.16250000000000001</v>
      </c>
      <c r="W3597" s="17">
        <f t="shared" si="281"/>
        <v>2017</v>
      </c>
      <c r="X3597" t="str">
        <f t="shared" si="282"/>
        <v>Dec-2017</v>
      </c>
      <c r="Y3597" s="17">
        <f t="shared" si="283"/>
        <v>6</v>
      </c>
      <c r="Z3597" t="str">
        <f t="shared" si="284"/>
        <v>11-20%</v>
      </c>
      <c r="AA3597" s="17">
        <f>IF(COUNTIF($B$2:B3597,B3597)=1,1,0)</f>
        <v>1</v>
      </c>
      <c r="AB3597" s="17">
        <f>IF(COUNTIF($F$2:F3597,F3597)=1,1,0)</f>
        <v>0</v>
      </c>
    </row>
    <row r="3598" spans="1:28" x14ac:dyDescent="0.2">
      <c r="A3598" s="17">
        <v>3597</v>
      </c>
      <c r="B3598" t="s">
        <v>6807</v>
      </c>
      <c r="C3598" s="18">
        <v>41891</v>
      </c>
      <c r="D3598" s="18">
        <v>41896</v>
      </c>
      <c r="E3598" t="s">
        <v>50</v>
      </c>
      <c r="F3598" t="s">
        <v>842</v>
      </c>
      <c r="G3598" t="s">
        <v>843</v>
      </c>
      <c r="H3598" t="s">
        <v>53</v>
      </c>
      <c r="I3598" t="s">
        <v>54</v>
      </c>
      <c r="J3598" t="s">
        <v>173</v>
      </c>
      <c r="K3598" t="s">
        <v>174</v>
      </c>
      <c r="L3598">
        <v>19140</v>
      </c>
      <c r="M3598" t="s">
        <v>175</v>
      </c>
      <c r="N3598" t="s">
        <v>2916</v>
      </c>
      <c r="O3598" t="s">
        <v>73</v>
      </c>
      <c r="P3598" t="s">
        <v>117</v>
      </c>
      <c r="Q3598" t="s">
        <v>2917</v>
      </c>
      <c r="R3598" s="19">
        <v>15.552</v>
      </c>
      <c r="S3598" s="17">
        <v>3</v>
      </c>
      <c r="T3598" s="20">
        <v>0.2</v>
      </c>
      <c r="U3598" s="19">
        <v>5.4432</v>
      </c>
      <c r="V3598" s="20">
        <f t="shared" si="280"/>
        <v>0.35000000000000003</v>
      </c>
      <c r="W3598" s="17">
        <f t="shared" si="281"/>
        <v>2014</v>
      </c>
      <c r="X3598" t="str">
        <f t="shared" si="282"/>
        <v>Sep-2014</v>
      </c>
      <c r="Y3598" s="17">
        <f t="shared" si="283"/>
        <v>5</v>
      </c>
      <c r="Z3598" t="str">
        <f t="shared" si="284"/>
        <v>11-20%</v>
      </c>
      <c r="AA3598" s="17">
        <f>IF(COUNTIF($B$2:B3598,B3598)=1,1,0)</f>
        <v>1</v>
      </c>
      <c r="AB3598" s="17">
        <f>IF(COUNTIF($F$2:F3598,F3598)=1,1,0)</f>
        <v>0</v>
      </c>
    </row>
    <row r="3599" spans="1:28" x14ac:dyDescent="0.2">
      <c r="A3599" s="17">
        <v>3598</v>
      </c>
      <c r="B3599" t="s">
        <v>6807</v>
      </c>
      <c r="C3599" s="18">
        <v>41891</v>
      </c>
      <c r="D3599" s="18">
        <v>41896</v>
      </c>
      <c r="E3599" t="s">
        <v>50</v>
      </c>
      <c r="F3599" t="s">
        <v>842</v>
      </c>
      <c r="G3599" t="s">
        <v>843</v>
      </c>
      <c r="H3599" t="s">
        <v>53</v>
      </c>
      <c r="I3599" t="s">
        <v>54</v>
      </c>
      <c r="J3599" t="s">
        <v>173</v>
      </c>
      <c r="K3599" t="s">
        <v>174</v>
      </c>
      <c r="L3599">
        <v>19140</v>
      </c>
      <c r="M3599" t="s">
        <v>175</v>
      </c>
      <c r="N3599" t="s">
        <v>6808</v>
      </c>
      <c r="O3599" t="s">
        <v>98</v>
      </c>
      <c r="P3599" t="s">
        <v>188</v>
      </c>
      <c r="Q3599" t="s">
        <v>6809</v>
      </c>
      <c r="R3599" s="19">
        <v>64.703999999999994</v>
      </c>
      <c r="S3599" s="17">
        <v>6</v>
      </c>
      <c r="T3599" s="20">
        <v>0.2</v>
      </c>
      <c r="U3599" s="19">
        <v>-4.8528000000000002</v>
      </c>
      <c r="V3599" s="20">
        <f t="shared" si="280"/>
        <v>-7.5000000000000011E-2</v>
      </c>
      <c r="W3599" s="17">
        <f t="shared" si="281"/>
        <v>2014</v>
      </c>
      <c r="X3599" t="str">
        <f t="shared" si="282"/>
        <v>Sep-2014</v>
      </c>
      <c r="Y3599" s="17">
        <f t="shared" si="283"/>
        <v>5</v>
      </c>
      <c r="Z3599" t="str">
        <f t="shared" si="284"/>
        <v>11-20%</v>
      </c>
      <c r="AA3599" s="17">
        <f>IF(COUNTIF($B$2:B3599,B3599)=1,1,0)</f>
        <v>0</v>
      </c>
      <c r="AB3599" s="17">
        <f>IF(COUNTIF($F$2:F3599,F3599)=1,1,0)</f>
        <v>0</v>
      </c>
    </row>
    <row r="3600" spans="1:28" x14ac:dyDescent="0.2">
      <c r="A3600" s="17">
        <v>3599</v>
      </c>
      <c r="B3600" t="s">
        <v>6807</v>
      </c>
      <c r="C3600" s="18">
        <v>41891</v>
      </c>
      <c r="D3600" s="18">
        <v>41896</v>
      </c>
      <c r="E3600" t="s">
        <v>50</v>
      </c>
      <c r="F3600" t="s">
        <v>842</v>
      </c>
      <c r="G3600" t="s">
        <v>843</v>
      </c>
      <c r="H3600" t="s">
        <v>53</v>
      </c>
      <c r="I3600" t="s">
        <v>54</v>
      </c>
      <c r="J3600" t="s">
        <v>173</v>
      </c>
      <c r="K3600" t="s">
        <v>174</v>
      </c>
      <c r="L3600">
        <v>19140</v>
      </c>
      <c r="M3600" t="s">
        <v>175</v>
      </c>
      <c r="N3600" t="s">
        <v>4100</v>
      </c>
      <c r="O3600" t="s">
        <v>59</v>
      </c>
      <c r="P3600" t="s">
        <v>92</v>
      </c>
      <c r="Q3600" t="s">
        <v>4101</v>
      </c>
      <c r="R3600" s="19">
        <v>17.472000000000001</v>
      </c>
      <c r="S3600" s="17">
        <v>3</v>
      </c>
      <c r="T3600" s="20">
        <v>0.2</v>
      </c>
      <c r="U3600" s="19">
        <v>5.0232000000000001</v>
      </c>
      <c r="V3600" s="20">
        <f t="shared" si="280"/>
        <v>0.28749999999999998</v>
      </c>
      <c r="W3600" s="17">
        <f t="shared" si="281"/>
        <v>2014</v>
      </c>
      <c r="X3600" t="str">
        <f t="shared" si="282"/>
        <v>Sep-2014</v>
      </c>
      <c r="Y3600" s="17">
        <f t="shared" si="283"/>
        <v>5</v>
      </c>
      <c r="Z3600" t="str">
        <f t="shared" si="284"/>
        <v>11-20%</v>
      </c>
      <c r="AA3600" s="17">
        <f>IF(COUNTIF($B$2:B3600,B3600)=1,1,0)</f>
        <v>0</v>
      </c>
      <c r="AB3600" s="17">
        <f>IF(COUNTIF($F$2:F3600,F3600)=1,1,0)</f>
        <v>0</v>
      </c>
    </row>
    <row r="3601" spans="1:28" x14ac:dyDescent="0.2">
      <c r="A3601" s="17">
        <v>3600</v>
      </c>
      <c r="B3601" t="s">
        <v>6807</v>
      </c>
      <c r="C3601" s="18">
        <v>41891</v>
      </c>
      <c r="D3601" s="18">
        <v>41896</v>
      </c>
      <c r="E3601" t="s">
        <v>50</v>
      </c>
      <c r="F3601" t="s">
        <v>842</v>
      </c>
      <c r="G3601" t="s">
        <v>843</v>
      </c>
      <c r="H3601" t="s">
        <v>53</v>
      </c>
      <c r="I3601" t="s">
        <v>54</v>
      </c>
      <c r="J3601" t="s">
        <v>173</v>
      </c>
      <c r="K3601" t="s">
        <v>174</v>
      </c>
      <c r="L3601">
        <v>19140</v>
      </c>
      <c r="M3601" t="s">
        <v>175</v>
      </c>
      <c r="N3601" t="s">
        <v>3734</v>
      </c>
      <c r="O3601" t="s">
        <v>98</v>
      </c>
      <c r="P3601" t="s">
        <v>99</v>
      </c>
      <c r="Q3601" t="s">
        <v>3735</v>
      </c>
      <c r="R3601" s="19">
        <v>135.51599999999999</v>
      </c>
      <c r="S3601" s="17">
        <v>1</v>
      </c>
      <c r="T3601" s="20">
        <v>0.4</v>
      </c>
      <c r="U3601" s="19">
        <v>-31.6204</v>
      </c>
      <c r="V3601" s="20">
        <f t="shared" si="280"/>
        <v>-0.23333333333333334</v>
      </c>
      <c r="W3601" s="17">
        <f t="shared" si="281"/>
        <v>2014</v>
      </c>
      <c r="X3601" t="str">
        <f t="shared" si="282"/>
        <v>Sep-2014</v>
      </c>
      <c r="Y3601" s="17">
        <f t="shared" si="283"/>
        <v>5</v>
      </c>
      <c r="Z3601" t="str">
        <f t="shared" si="284"/>
        <v>31-40%</v>
      </c>
      <c r="AA3601" s="17">
        <f>IF(COUNTIF($B$2:B3601,B3601)=1,1,0)</f>
        <v>0</v>
      </c>
      <c r="AB3601" s="17">
        <f>IF(COUNTIF($F$2:F3601,F3601)=1,1,0)</f>
        <v>0</v>
      </c>
    </row>
    <row r="3602" spans="1:28" x14ac:dyDescent="0.2">
      <c r="A3602" s="17">
        <v>3601</v>
      </c>
      <c r="B3602" t="s">
        <v>6810</v>
      </c>
      <c r="C3602" s="18">
        <v>42912</v>
      </c>
      <c r="D3602" s="18">
        <v>42916</v>
      </c>
      <c r="E3602" t="s">
        <v>77</v>
      </c>
      <c r="F3602" t="s">
        <v>3522</v>
      </c>
      <c r="G3602" t="s">
        <v>3523</v>
      </c>
      <c r="H3602" t="s">
        <v>53</v>
      </c>
      <c r="I3602" t="s">
        <v>54</v>
      </c>
      <c r="J3602" t="s">
        <v>836</v>
      </c>
      <c r="K3602" t="s">
        <v>484</v>
      </c>
      <c r="L3602">
        <v>80219</v>
      </c>
      <c r="M3602" t="s">
        <v>71</v>
      </c>
      <c r="N3602" t="s">
        <v>3445</v>
      </c>
      <c r="O3602" t="s">
        <v>98</v>
      </c>
      <c r="P3602" t="s">
        <v>188</v>
      </c>
      <c r="Q3602" t="s">
        <v>3446</v>
      </c>
      <c r="R3602" s="19">
        <v>431.928</v>
      </c>
      <c r="S3602" s="17">
        <v>9</v>
      </c>
      <c r="T3602" s="20">
        <v>0.2</v>
      </c>
      <c r="U3602" s="19">
        <v>64.789199999999994</v>
      </c>
      <c r="V3602" s="20">
        <f t="shared" si="280"/>
        <v>0.15</v>
      </c>
      <c r="W3602" s="17">
        <f t="shared" si="281"/>
        <v>2017</v>
      </c>
      <c r="X3602" t="str">
        <f t="shared" si="282"/>
        <v>Jun-2017</v>
      </c>
      <c r="Y3602" s="17">
        <f t="shared" si="283"/>
        <v>4</v>
      </c>
      <c r="Z3602" t="str">
        <f t="shared" si="284"/>
        <v>11-20%</v>
      </c>
      <c r="AA3602" s="17">
        <f>IF(COUNTIF($B$2:B3602,B3602)=1,1,0)</f>
        <v>1</v>
      </c>
      <c r="AB3602" s="17">
        <f>IF(COUNTIF($F$2:F3602,F3602)=1,1,0)</f>
        <v>0</v>
      </c>
    </row>
    <row r="3603" spans="1:28" x14ac:dyDescent="0.2">
      <c r="A3603" s="17">
        <v>3602</v>
      </c>
      <c r="B3603" t="s">
        <v>6811</v>
      </c>
      <c r="C3603" s="18">
        <v>41960</v>
      </c>
      <c r="D3603" s="18">
        <v>41967</v>
      </c>
      <c r="E3603" t="s">
        <v>77</v>
      </c>
      <c r="F3603" t="s">
        <v>6812</v>
      </c>
      <c r="G3603" t="s">
        <v>6813</v>
      </c>
      <c r="H3603" t="s">
        <v>53</v>
      </c>
      <c r="I3603" t="s">
        <v>54</v>
      </c>
      <c r="J3603" t="s">
        <v>173</v>
      </c>
      <c r="K3603" t="s">
        <v>174</v>
      </c>
      <c r="L3603">
        <v>19143</v>
      </c>
      <c r="M3603" t="s">
        <v>175</v>
      </c>
      <c r="N3603" t="s">
        <v>2229</v>
      </c>
      <c r="O3603" t="s">
        <v>73</v>
      </c>
      <c r="P3603" t="s">
        <v>117</v>
      </c>
      <c r="Q3603" t="s">
        <v>2230</v>
      </c>
      <c r="R3603" s="19">
        <v>12.448</v>
      </c>
      <c r="S3603" s="17">
        <v>2</v>
      </c>
      <c r="T3603" s="20">
        <v>0.2</v>
      </c>
      <c r="U3603" s="19">
        <v>3.89</v>
      </c>
      <c r="V3603" s="20">
        <f t="shared" si="280"/>
        <v>0.3125</v>
      </c>
      <c r="W3603" s="17">
        <f t="shared" si="281"/>
        <v>2014</v>
      </c>
      <c r="X3603" t="str">
        <f t="shared" si="282"/>
        <v>Nov-2014</v>
      </c>
      <c r="Y3603" s="17">
        <f t="shared" si="283"/>
        <v>7</v>
      </c>
      <c r="Z3603" t="str">
        <f t="shared" si="284"/>
        <v>11-20%</v>
      </c>
      <c r="AA3603" s="17">
        <f>IF(COUNTIF($B$2:B3603,B3603)=1,1,0)</f>
        <v>1</v>
      </c>
      <c r="AB3603" s="17">
        <f>IF(COUNTIF($F$2:F3603,F3603)=1,1,0)</f>
        <v>1</v>
      </c>
    </row>
    <row r="3604" spans="1:28" x14ac:dyDescent="0.2">
      <c r="A3604" s="17">
        <v>3603</v>
      </c>
      <c r="B3604" t="s">
        <v>6811</v>
      </c>
      <c r="C3604" s="18">
        <v>41960</v>
      </c>
      <c r="D3604" s="18">
        <v>41967</v>
      </c>
      <c r="E3604" t="s">
        <v>77</v>
      </c>
      <c r="F3604" t="s">
        <v>6812</v>
      </c>
      <c r="G3604" t="s">
        <v>6813</v>
      </c>
      <c r="H3604" t="s">
        <v>53</v>
      </c>
      <c r="I3604" t="s">
        <v>54</v>
      </c>
      <c r="J3604" t="s">
        <v>173</v>
      </c>
      <c r="K3604" t="s">
        <v>174</v>
      </c>
      <c r="L3604">
        <v>19143</v>
      </c>
      <c r="M3604" t="s">
        <v>175</v>
      </c>
      <c r="N3604" t="s">
        <v>1963</v>
      </c>
      <c r="O3604" t="s">
        <v>59</v>
      </c>
      <c r="P3604" t="s">
        <v>63</v>
      </c>
      <c r="Q3604" t="s">
        <v>1964</v>
      </c>
      <c r="R3604" s="19">
        <v>657.93</v>
      </c>
      <c r="S3604" s="17">
        <v>5</v>
      </c>
      <c r="T3604" s="20">
        <v>0.3</v>
      </c>
      <c r="U3604" s="19">
        <v>-93.99</v>
      </c>
      <c r="V3604" s="20">
        <f t="shared" si="280"/>
        <v>-0.14285714285714285</v>
      </c>
      <c r="W3604" s="17">
        <f t="shared" si="281"/>
        <v>2014</v>
      </c>
      <c r="X3604" t="str">
        <f t="shared" si="282"/>
        <v>Nov-2014</v>
      </c>
      <c r="Y3604" s="17">
        <f t="shared" si="283"/>
        <v>7</v>
      </c>
      <c r="Z3604" t="str">
        <f t="shared" si="284"/>
        <v>21-30%</v>
      </c>
      <c r="AA3604" s="17">
        <f>IF(COUNTIF($B$2:B3604,B3604)=1,1,0)</f>
        <v>0</v>
      </c>
      <c r="AB3604" s="17">
        <f>IF(COUNTIF($F$2:F3604,F3604)=1,1,0)</f>
        <v>0</v>
      </c>
    </row>
    <row r="3605" spans="1:28" x14ac:dyDescent="0.2">
      <c r="A3605" s="17">
        <v>3604</v>
      </c>
      <c r="B3605" t="s">
        <v>6814</v>
      </c>
      <c r="C3605" s="18">
        <v>42968</v>
      </c>
      <c r="D3605" s="18">
        <v>42974</v>
      </c>
      <c r="E3605" t="s">
        <v>77</v>
      </c>
      <c r="F3605" t="s">
        <v>2316</v>
      </c>
      <c r="G3605" t="s">
        <v>2317</v>
      </c>
      <c r="H3605" t="s">
        <v>129</v>
      </c>
      <c r="I3605" t="s">
        <v>54</v>
      </c>
      <c r="J3605" t="s">
        <v>409</v>
      </c>
      <c r="K3605" t="s">
        <v>2769</v>
      </c>
      <c r="L3605">
        <v>21044</v>
      </c>
      <c r="M3605" t="s">
        <v>175</v>
      </c>
      <c r="N3605" t="s">
        <v>1762</v>
      </c>
      <c r="O3605" t="s">
        <v>73</v>
      </c>
      <c r="P3605" t="s">
        <v>117</v>
      </c>
      <c r="Q3605" t="s">
        <v>5042</v>
      </c>
      <c r="R3605" s="19">
        <v>277.39999999999998</v>
      </c>
      <c r="S3605" s="17">
        <v>5</v>
      </c>
      <c r="T3605" s="20">
        <v>0</v>
      </c>
      <c r="U3605" s="19">
        <v>133.15199999999999</v>
      </c>
      <c r="V3605" s="20">
        <f t="shared" si="280"/>
        <v>0.48</v>
      </c>
      <c r="W3605" s="17">
        <f t="shared" si="281"/>
        <v>2017</v>
      </c>
      <c r="X3605" t="str">
        <f t="shared" si="282"/>
        <v>Aug-2017</v>
      </c>
      <c r="Y3605" s="17">
        <f t="shared" si="283"/>
        <v>6</v>
      </c>
      <c r="Z3605" t="str">
        <f t="shared" si="284"/>
        <v>0% (No Discount)</v>
      </c>
      <c r="AA3605" s="17">
        <f>IF(COUNTIF($B$2:B3605,B3605)=1,1,0)</f>
        <v>1</v>
      </c>
      <c r="AB3605" s="17">
        <f>IF(COUNTIF($F$2:F3605,F3605)=1,1,0)</f>
        <v>0</v>
      </c>
    </row>
    <row r="3606" spans="1:28" x14ac:dyDescent="0.2">
      <c r="A3606" s="17">
        <v>3605</v>
      </c>
      <c r="B3606" t="s">
        <v>6814</v>
      </c>
      <c r="C3606" s="18">
        <v>42968</v>
      </c>
      <c r="D3606" s="18">
        <v>42974</v>
      </c>
      <c r="E3606" t="s">
        <v>77</v>
      </c>
      <c r="F3606" t="s">
        <v>2316</v>
      </c>
      <c r="G3606" t="s">
        <v>2317</v>
      </c>
      <c r="H3606" t="s">
        <v>129</v>
      </c>
      <c r="I3606" t="s">
        <v>54</v>
      </c>
      <c r="J3606" t="s">
        <v>409</v>
      </c>
      <c r="K3606" t="s">
        <v>2769</v>
      </c>
      <c r="L3606">
        <v>21044</v>
      </c>
      <c r="M3606" t="s">
        <v>175</v>
      </c>
      <c r="N3606" t="s">
        <v>3875</v>
      </c>
      <c r="O3606" t="s">
        <v>59</v>
      </c>
      <c r="P3606" t="s">
        <v>92</v>
      </c>
      <c r="Q3606" t="s">
        <v>3876</v>
      </c>
      <c r="R3606" s="19">
        <v>25.16</v>
      </c>
      <c r="S3606" s="17">
        <v>2</v>
      </c>
      <c r="T3606" s="20">
        <v>0</v>
      </c>
      <c r="U3606" s="19">
        <v>8.5543999999999993</v>
      </c>
      <c r="V3606" s="20">
        <f t="shared" si="280"/>
        <v>0.33999999999999997</v>
      </c>
      <c r="W3606" s="17">
        <f t="shared" si="281"/>
        <v>2017</v>
      </c>
      <c r="X3606" t="str">
        <f t="shared" si="282"/>
        <v>Aug-2017</v>
      </c>
      <c r="Y3606" s="17">
        <f t="shared" si="283"/>
        <v>6</v>
      </c>
      <c r="Z3606" t="str">
        <f t="shared" si="284"/>
        <v>0% (No Discount)</v>
      </c>
      <c r="AA3606" s="17">
        <f>IF(COUNTIF($B$2:B3606,B3606)=1,1,0)</f>
        <v>0</v>
      </c>
      <c r="AB3606" s="17">
        <f>IF(COUNTIF($F$2:F3606,F3606)=1,1,0)</f>
        <v>0</v>
      </c>
    </row>
    <row r="3607" spans="1:28" x14ac:dyDescent="0.2">
      <c r="A3607" s="17">
        <v>3606</v>
      </c>
      <c r="B3607" t="s">
        <v>6814</v>
      </c>
      <c r="C3607" s="18">
        <v>42968</v>
      </c>
      <c r="D3607" s="18">
        <v>42974</v>
      </c>
      <c r="E3607" t="s">
        <v>77</v>
      </c>
      <c r="F3607" t="s">
        <v>2316</v>
      </c>
      <c r="G3607" t="s">
        <v>2317</v>
      </c>
      <c r="H3607" t="s">
        <v>129</v>
      </c>
      <c r="I3607" t="s">
        <v>54</v>
      </c>
      <c r="J3607" t="s">
        <v>409</v>
      </c>
      <c r="K3607" t="s">
        <v>2769</v>
      </c>
      <c r="L3607">
        <v>21044</v>
      </c>
      <c r="M3607" t="s">
        <v>175</v>
      </c>
      <c r="N3607" t="s">
        <v>3670</v>
      </c>
      <c r="O3607" t="s">
        <v>59</v>
      </c>
      <c r="P3607" t="s">
        <v>92</v>
      </c>
      <c r="Q3607" t="s">
        <v>3671</v>
      </c>
      <c r="R3607" s="19">
        <v>91.92</v>
      </c>
      <c r="S3607" s="17">
        <v>4</v>
      </c>
      <c r="T3607" s="20">
        <v>0</v>
      </c>
      <c r="U3607" s="19">
        <v>31.252800000000001</v>
      </c>
      <c r="V3607" s="20">
        <f t="shared" si="280"/>
        <v>0.34</v>
      </c>
      <c r="W3607" s="17">
        <f t="shared" si="281"/>
        <v>2017</v>
      </c>
      <c r="X3607" t="str">
        <f t="shared" si="282"/>
        <v>Aug-2017</v>
      </c>
      <c r="Y3607" s="17">
        <f t="shared" si="283"/>
        <v>6</v>
      </c>
      <c r="Z3607" t="str">
        <f t="shared" si="284"/>
        <v>0% (No Discount)</v>
      </c>
      <c r="AA3607" s="17">
        <f>IF(COUNTIF($B$2:B3607,B3607)=1,1,0)</f>
        <v>0</v>
      </c>
      <c r="AB3607" s="17">
        <f>IF(COUNTIF($F$2:F3607,F3607)=1,1,0)</f>
        <v>0</v>
      </c>
    </row>
    <row r="3608" spans="1:28" x14ac:dyDescent="0.2">
      <c r="A3608" s="17">
        <v>3607</v>
      </c>
      <c r="B3608" t="s">
        <v>6815</v>
      </c>
      <c r="C3608" s="18">
        <v>42441</v>
      </c>
      <c r="D3608" s="18">
        <v>42445</v>
      </c>
      <c r="E3608" t="s">
        <v>50</v>
      </c>
      <c r="F3608" t="s">
        <v>2067</v>
      </c>
      <c r="G3608" t="s">
        <v>2068</v>
      </c>
      <c r="H3608" t="s">
        <v>53</v>
      </c>
      <c r="I3608" t="s">
        <v>54</v>
      </c>
      <c r="J3608" t="s">
        <v>293</v>
      </c>
      <c r="K3608" t="s">
        <v>294</v>
      </c>
      <c r="L3608">
        <v>10024</v>
      </c>
      <c r="M3608" t="s">
        <v>175</v>
      </c>
      <c r="N3608" t="s">
        <v>2789</v>
      </c>
      <c r="O3608" t="s">
        <v>73</v>
      </c>
      <c r="P3608" t="s">
        <v>200</v>
      </c>
      <c r="Q3608" t="s">
        <v>698</v>
      </c>
      <c r="R3608" s="19">
        <v>29.34</v>
      </c>
      <c r="S3608" s="17">
        <v>3</v>
      </c>
      <c r="T3608" s="20">
        <v>0</v>
      </c>
      <c r="U3608" s="19">
        <v>13.4964</v>
      </c>
      <c r="V3608" s="20">
        <f t="shared" si="280"/>
        <v>0.45999999999999996</v>
      </c>
      <c r="W3608" s="17">
        <f t="shared" si="281"/>
        <v>2016</v>
      </c>
      <c r="X3608" t="str">
        <f t="shared" si="282"/>
        <v>Mar-2016</v>
      </c>
      <c r="Y3608" s="17">
        <f t="shared" si="283"/>
        <v>4</v>
      </c>
      <c r="Z3608" t="str">
        <f t="shared" si="284"/>
        <v>0% (No Discount)</v>
      </c>
      <c r="AA3608" s="17">
        <f>IF(COUNTIF($B$2:B3608,B3608)=1,1,0)</f>
        <v>1</v>
      </c>
      <c r="AB3608" s="17">
        <f>IF(COUNTIF($F$2:F3608,F3608)=1,1,0)</f>
        <v>0</v>
      </c>
    </row>
    <row r="3609" spans="1:28" x14ac:dyDescent="0.2">
      <c r="A3609" s="17">
        <v>3608</v>
      </c>
      <c r="B3609" t="s">
        <v>6816</v>
      </c>
      <c r="C3609" s="18">
        <v>41905</v>
      </c>
      <c r="D3609" s="18">
        <v>41910</v>
      </c>
      <c r="E3609" t="s">
        <v>50</v>
      </c>
      <c r="F3609" t="s">
        <v>3904</v>
      </c>
      <c r="G3609" t="s">
        <v>3905</v>
      </c>
      <c r="H3609" t="s">
        <v>53</v>
      </c>
      <c r="I3609" t="s">
        <v>54</v>
      </c>
      <c r="J3609" t="s">
        <v>293</v>
      </c>
      <c r="K3609" t="s">
        <v>294</v>
      </c>
      <c r="L3609">
        <v>10035</v>
      </c>
      <c r="M3609" t="s">
        <v>175</v>
      </c>
      <c r="N3609" t="s">
        <v>3603</v>
      </c>
      <c r="O3609" t="s">
        <v>73</v>
      </c>
      <c r="P3609" t="s">
        <v>102</v>
      </c>
      <c r="Q3609" t="s">
        <v>3604</v>
      </c>
      <c r="R3609" s="19">
        <v>139.44</v>
      </c>
      <c r="S3609" s="17">
        <v>3</v>
      </c>
      <c r="T3609" s="20">
        <v>0.2</v>
      </c>
      <c r="U3609" s="19">
        <v>47.061</v>
      </c>
      <c r="V3609" s="20">
        <f t="shared" si="280"/>
        <v>0.33750000000000002</v>
      </c>
      <c r="W3609" s="17">
        <f t="shared" si="281"/>
        <v>2014</v>
      </c>
      <c r="X3609" t="str">
        <f t="shared" si="282"/>
        <v>Sep-2014</v>
      </c>
      <c r="Y3609" s="17">
        <f t="shared" si="283"/>
        <v>5</v>
      </c>
      <c r="Z3609" t="str">
        <f t="shared" si="284"/>
        <v>11-20%</v>
      </c>
      <c r="AA3609" s="17">
        <f>IF(COUNTIF($B$2:B3609,B3609)=1,1,0)</f>
        <v>1</v>
      </c>
      <c r="AB3609" s="17">
        <f>IF(COUNTIF($F$2:F3609,F3609)=1,1,0)</f>
        <v>0</v>
      </c>
    </row>
    <row r="3610" spans="1:28" x14ac:dyDescent="0.2">
      <c r="A3610" s="17">
        <v>3609</v>
      </c>
      <c r="B3610" t="s">
        <v>6817</v>
      </c>
      <c r="C3610" s="18">
        <v>41757</v>
      </c>
      <c r="D3610" s="18">
        <v>41762</v>
      </c>
      <c r="E3610" t="s">
        <v>77</v>
      </c>
      <c r="F3610" t="s">
        <v>2794</v>
      </c>
      <c r="G3610" t="s">
        <v>2795</v>
      </c>
      <c r="H3610" t="s">
        <v>68</v>
      </c>
      <c r="I3610" t="s">
        <v>54</v>
      </c>
      <c r="J3610" t="s">
        <v>634</v>
      </c>
      <c r="K3610" t="s">
        <v>525</v>
      </c>
      <c r="L3610">
        <v>43055</v>
      </c>
      <c r="M3610" t="s">
        <v>175</v>
      </c>
      <c r="N3610" t="s">
        <v>2952</v>
      </c>
      <c r="O3610" t="s">
        <v>73</v>
      </c>
      <c r="P3610" t="s">
        <v>74</v>
      </c>
      <c r="Q3610" t="s">
        <v>2953</v>
      </c>
      <c r="R3610" s="19">
        <v>6.9119999999999999</v>
      </c>
      <c r="S3610" s="17">
        <v>3</v>
      </c>
      <c r="T3610" s="20">
        <v>0.2</v>
      </c>
      <c r="U3610" s="19">
        <v>2.5055999999999998</v>
      </c>
      <c r="V3610" s="20">
        <f t="shared" si="280"/>
        <v>0.36249999999999999</v>
      </c>
      <c r="W3610" s="17">
        <f t="shared" si="281"/>
        <v>2014</v>
      </c>
      <c r="X3610" t="str">
        <f t="shared" si="282"/>
        <v>Apr-2014</v>
      </c>
      <c r="Y3610" s="17">
        <f t="shared" si="283"/>
        <v>5</v>
      </c>
      <c r="Z3610" t="str">
        <f t="shared" si="284"/>
        <v>11-20%</v>
      </c>
      <c r="AA3610" s="17">
        <f>IF(COUNTIF($B$2:B3610,B3610)=1,1,0)</f>
        <v>1</v>
      </c>
      <c r="AB3610" s="17">
        <f>IF(COUNTIF($F$2:F3610,F3610)=1,1,0)</f>
        <v>0</v>
      </c>
    </row>
    <row r="3611" spans="1:28" x14ac:dyDescent="0.2">
      <c r="A3611" s="17">
        <v>3610</v>
      </c>
      <c r="B3611" t="s">
        <v>6817</v>
      </c>
      <c r="C3611" s="18">
        <v>41757</v>
      </c>
      <c r="D3611" s="18">
        <v>41762</v>
      </c>
      <c r="E3611" t="s">
        <v>77</v>
      </c>
      <c r="F3611" t="s">
        <v>2794</v>
      </c>
      <c r="G3611" t="s">
        <v>2795</v>
      </c>
      <c r="H3611" t="s">
        <v>68</v>
      </c>
      <c r="I3611" t="s">
        <v>54</v>
      </c>
      <c r="J3611" t="s">
        <v>634</v>
      </c>
      <c r="K3611" t="s">
        <v>525</v>
      </c>
      <c r="L3611">
        <v>43055</v>
      </c>
      <c r="M3611" t="s">
        <v>175</v>
      </c>
      <c r="N3611" t="s">
        <v>4014</v>
      </c>
      <c r="O3611" t="s">
        <v>73</v>
      </c>
      <c r="P3611" t="s">
        <v>86</v>
      </c>
      <c r="Q3611" t="s">
        <v>4015</v>
      </c>
      <c r="R3611" s="19">
        <v>27.096</v>
      </c>
      <c r="S3611" s="17">
        <v>3</v>
      </c>
      <c r="T3611" s="20">
        <v>0.2</v>
      </c>
      <c r="U3611" s="19">
        <v>2.0322</v>
      </c>
      <c r="V3611" s="20">
        <f t="shared" si="280"/>
        <v>7.4999999999999997E-2</v>
      </c>
      <c r="W3611" s="17">
        <f t="shared" si="281"/>
        <v>2014</v>
      </c>
      <c r="X3611" t="str">
        <f t="shared" si="282"/>
        <v>Apr-2014</v>
      </c>
      <c r="Y3611" s="17">
        <f t="shared" si="283"/>
        <v>5</v>
      </c>
      <c r="Z3611" t="str">
        <f t="shared" si="284"/>
        <v>11-20%</v>
      </c>
      <c r="AA3611" s="17">
        <f>IF(COUNTIF($B$2:B3611,B3611)=1,1,0)</f>
        <v>0</v>
      </c>
      <c r="AB3611" s="17">
        <f>IF(COUNTIF($F$2:F3611,F3611)=1,1,0)</f>
        <v>0</v>
      </c>
    </row>
    <row r="3612" spans="1:28" x14ac:dyDescent="0.2">
      <c r="A3612" s="17">
        <v>3611</v>
      </c>
      <c r="B3612" t="s">
        <v>6817</v>
      </c>
      <c r="C3612" s="18">
        <v>41757</v>
      </c>
      <c r="D3612" s="18">
        <v>41762</v>
      </c>
      <c r="E3612" t="s">
        <v>77</v>
      </c>
      <c r="F3612" t="s">
        <v>2794</v>
      </c>
      <c r="G3612" t="s">
        <v>2795</v>
      </c>
      <c r="H3612" t="s">
        <v>68</v>
      </c>
      <c r="I3612" t="s">
        <v>54</v>
      </c>
      <c r="J3612" t="s">
        <v>634</v>
      </c>
      <c r="K3612" t="s">
        <v>525</v>
      </c>
      <c r="L3612">
        <v>43055</v>
      </c>
      <c r="M3612" t="s">
        <v>175</v>
      </c>
      <c r="N3612" t="s">
        <v>6044</v>
      </c>
      <c r="O3612" t="s">
        <v>73</v>
      </c>
      <c r="P3612" t="s">
        <v>86</v>
      </c>
      <c r="Q3612" t="s">
        <v>6045</v>
      </c>
      <c r="R3612" s="19">
        <v>177.56800000000001</v>
      </c>
      <c r="S3612" s="17">
        <v>2</v>
      </c>
      <c r="T3612" s="20">
        <v>0.2</v>
      </c>
      <c r="U3612" s="19">
        <v>-37.733199999999997</v>
      </c>
      <c r="V3612" s="20">
        <f t="shared" si="280"/>
        <v>-0.21249999999999997</v>
      </c>
      <c r="W3612" s="17">
        <f t="shared" si="281"/>
        <v>2014</v>
      </c>
      <c r="X3612" t="str">
        <f t="shared" si="282"/>
        <v>Apr-2014</v>
      </c>
      <c r="Y3612" s="17">
        <f t="shared" si="283"/>
        <v>5</v>
      </c>
      <c r="Z3612" t="str">
        <f t="shared" si="284"/>
        <v>11-20%</v>
      </c>
      <c r="AA3612" s="17">
        <f>IF(COUNTIF($B$2:B3612,B3612)=1,1,0)</f>
        <v>0</v>
      </c>
      <c r="AB3612" s="17">
        <f>IF(COUNTIF($F$2:F3612,F3612)=1,1,0)</f>
        <v>0</v>
      </c>
    </row>
    <row r="3613" spans="1:28" x14ac:dyDescent="0.2">
      <c r="A3613" s="17">
        <v>3612</v>
      </c>
      <c r="B3613" t="s">
        <v>6818</v>
      </c>
      <c r="C3613" s="18">
        <v>42703</v>
      </c>
      <c r="D3613" s="18">
        <v>42705</v>
      </c>
      <c r="E3613" t="s">
        <v>50</v>
      </c>
      <c r="F3613" t="s">
        <v>6819</v>
      </c>
      <c r="G3613" t="s">
        <v>6820</v>
      </c>
      <c r="H3613" t="s">
        <v>68</v>
      </c>
      <c r="I3613" t="s">
        <v>54</v>
      </c>
      <c r="J3613" t="s">
        <v>844</v>
      </c>
      <c r="K3613" t="s">
        <v>131</v>
      </c>
      <c r="L3613">
        <v>75217</v>
      </c>
      <c r="M3613" t="s">
        <v>132</v>
      </c>
      <c r="N3613" t="s">
        <v>5414</v>
      </c>
      <c r="O3613" t="s">
        <v>98</v>
      </c>
      <c r="P3613" t="s">
        <v>188</v>
      </c>
      <c r="Q3613" t="s">
        <v>5415</v>
      </c>
      <c r="R3613" s="19">
        <v>58.415999999999997</v>
      </c>
      <c r="S3613" s="17">
        <v>2</v>
      </c>
      <c r="T3613" s="20">
        <v>0.2</v>
      </c>
      <c r="U3613" s="19">
        <v>16.794599999999999</v>
      </c>
      <c r="V3613" s="20">
        <f t="shared" si="280"/>
        <v>0.28749999999999998</v>
      </c>
      <c r="W3613" s="17">
        <f t="shared" si="281"/>
        <v>2016</v>
      </c>
      <c r="X3613" t="str">
        <f t="shared" si="282"/>
        <v>Nov-2016</v>
      </c>
      <c r="Y3613" s="17">
        <f t="shared" si="283"/>
        <v>2</v>
      </c>
      <c r="Z3613" t="str">
        <f t="shared" si="284"/>
        <v>11-20%</v>
      </c>
      <c r="AA3613" s="17">
        <f>IF(COUNTIF($B$2:B3613,B3613)=1,1,0)</f>
        <v>1</v>
      </c>
      <c r="AB3613" s="17">
        <f>IF(COUNTIF($F$2:F3613,F3613)=1,1,0)</f>
        <v>1</v>
      </c>
    </row>
    <row r="3614" spans="1:28" x14ac:dyDescent="0.2">
      <c r="A3614" s="17">
        <v>3613</v>
      </c>
      <c r="B3614" t="s">
        <v>6821</v>
      </c>
      <c r="C3614" s="18">
        <v>42341</v>
      </c>
      <c r="D3614" s="18">
        <v>42346</v>
      </c>
      <c r="E3614" t="s">
        <v>77</v>
      </c>
      <c r="F3614" t="s">
        <v>3712</v>
      </c>
      <c r="G3614" t="s">
        <v>3713</v>
      </c>
      <c r="H3614" t="s">
        <v>129</v>
      </c>
      <c r="I3614" t="s">
        <v>54</v>
      </c>
      <c r="J3614" t="s">
        <v>173</v>
      </c>
      <c r="K3614" t="s">
        <v>174</v>
      </c>
      <c r="L3614">
        <v>19134</v>
      </c>
      <c r="M3614" t="s">
        <v>175</v>
      </c>
      <c r="N3614" t="s">
        <v>6657</v>
      </c>
      <c r="O3614" t="s">
        <v>73</v>
      </c>
      <c r="P3614" t="s">
        <v>117</v>
      </c>
      <c r="Q3614" t="s">
        <v>6658</v>
      </c>
      <c r="R3614" s="19">
        <v>16.448</v>
      </c>
      <c r="S3614" s="17">
        <v>2</v>
      </c>
      <c r="T3614" s="20">
        <v>0.2</v>
      </c>
      <c r="U3614" s="19">
        <v>5.5511999999999997</v>
      </c>
      <c r="V3614" s="20">
        <f t="shared" si="280"/>
        <v>0.33749999999999997</v>
      </c>
      <c r="W3614" s="17">
        <f t="shared" si="281"/>
        <v>2015</v>
      </c>
      <c r="X3614" t="str">
        <f t="shared" si="282"/>
        <v>Dec-2015</v>
      </c>
      <c r="Y3614" s="17">
        <f t="shared" si="283"/>
        <v>5</v>
      </c>
      <c r="Z3614" t="str">
        <f t="shared" si="284"/>
        <v>11-20%</v>
      </c>
      <c r="AA3614" s="17">
        <f>IF(COUNTIF($B$2:B3614,B3614)=1,1,0)</f>
        <v>1</v>
      </c>
      <c r="AB3614" s="17">
        <f>IF(COUNTIF($F$2:F3614,F3614)=1,1,0)</f>
        <v>0</v>
      </c>
    </row>
    <row r="3615" spans="1:28" x14ac:dyDescent="0.2">
      <c r="A3615" s="17">
        <v>3614</v>
      </c>
      <c r="B3615" t="s">
        <v>6821</v>
      </c>
      <c r="C3615" s="18">
        <v>42341</v>
      </c>
      <c r="D3615" s="18">
        <v>42346</v>
      </c>
      <c r="E3615" t="s">
        <v>77</v>
      </c>
      <c r="F3615" t="s">
        <v>3712</v>
      </c>
      <c r="G3615" t="s">
        <v>3713</v>
      </c>
      <c r="H3615" t="s">
        <v>129</v>
      </c>
      <c r="I3615" t="s">
        <v>54</v>
      </c>
      <c r="J3615" t="s">
        <v>173</v>
      </c>
      <c r="K3615" t="s">
        <v>174</v>
      </c>
      <c r="L3615">
        <v>19134</v>
      </c>
      <c r="M3615" t="s">
        <v>175</v>
      </c>
      <c r="N3615" t="s">
        <v>257</v>
      </c>
      <c r="O3615" t="s">
        <v>98</v>
      </c>
      <c r="P3615" t="s">
        <v>188</v>
      </c>
      <c r="Q3615" t="s">
        <v>258</v>
      </c>
      <c r="R3615" s="19">
        <v>36.783999999999999</v>
      </c>
      <c r="S3615" s="17">
        <v>2</v>
      </c>
      <c r="T3615" s="20">
        <v>0.2</v>
      </c>
      <c r="U3615" s="19">
        <v>10.5754</v>
      </c>
      <c r="V3615" s="20">
        <f t="shared" si="280"/>
        <v>0.28750000000000003</v>
      </c>
      <c r="W3615" s="17">
        <f t="shared" si="281"/>
        <v>2015</v>
      </c>
      <c r="X3615" t="str">
        <f t="shared" si="282"/>
        <v>Dec-2015</v>
      </c>
      <c r="Y3615" s="17">
        <f t="shared" si="283"/>
        <v>5</v>
      </c>
      <c r="Z3615" t="str">
        <f t="shared" si="284"/>
        <v>11-20%</v>
      </c>
      <c r="AA3615" s="17">
        <f>IF(COUNTIF($B$2:B3615,B3615)=1,1,0)</f>
        <v>0</v>
      </c>
      <c r="AB3615" s="17">
        <f>IF(COUNTIF($F$2:F3615,F3615)=1,1,0)</f>
        <v>0</v>
      </c>
    </row>
    <row r="3616" spans="1:28" x14ac:dyDescent="0.2">
      <c r="A3616" s="17">
        <v>3615</v>
      </c>
      <c r="B3616" t="s">
        <v>6822</v>
      </c>
      <c r="C3616" s="18">
        <v>43058</v>
      </c>
      <c r="D3616" s="18">
        <v>43060</v>
      </c>
      <c r="E3616" t="s">
        <v>215</v>
      </c>
      <c r="F3616" t="s">
        <v>382</v>
      </c>
      <c r="G3616" t="s">
        <v>383</v>
      </c>
      <c r="H3616" t="s">
        <v>68</v>
      </c>
      <c r="I3616" t="s">
        <v>54</v>
      </c>
      <c r="J3616" t="s">
        <v>707</v>
      </c>
      <c r="K3616" t="s">
        <v>131</v>
      </c>
      <c r="L3616">
        <v>78207</v>
      </c>
      <c r="M3616" t="s">
        <v>132</v>
      </c>
      <c r="N3616" t="s">
        <v>3853</v>
      </c>
      <c r="O3616" t="s">
        <v>59</v>
      </c>
      <c r="P3616" t="s">
        <v>83</v>
      </c>
      <c r="Q3616" t="s">
        <v>3854</v>
      </c>
      <c r="R3616" s="19">
        <v>718.11599999999999</v>
      </c>
      <c r="S3616" s="17">
        <v>6</v>
      </c>
      <c r="T3616" s="20">
        <v>0.3</v>
      </c>
      <c r="U3616" s="19">
        <v>-71.811599999999999</v>
      </c>
      <c r="V3616" s="20">
        <f t="shared" si="280"/>
        <v>-0.1</v>
      </c>
      <c r="W3616" s="17">
        <f t="shared" si="281"/>
        <v>2017</v>
      </c>
      <c r="X3616" t="str">
        <f t="shared" si="282"/>
        <v>Nov-2017</v>
      </c>
      <c r="Y3616" s="17">
        <f t="shared" si="283"/>
        <v>2</v>
      </c>
      <c r="Z3616" t="str">
        <f t="shared" si="284"/>
        <v>21-30%</v>
      </c>
      <c r="AA3616" s="17">
        <f>IF(COUNTIF($B$2:B3616,B3616)=1,1,0)</f>
        <v>1</v>
      </c>
      <c r="AB3616" s="17">
        <f>IF(COUNTIF($F$2:F3616,F3616)=1,1,0)</f>
        <v>0</v>
      </c>
    </row>
    <row r="3617" spans="1:28" x14ac:dyDescent="0.2">
      <c r="A3617" s="17">
        <v>3616</v>
      </c>
      <c r="B3617" t="s">
        <v>6822</v>
      </c>
      <c r="C3617" s="18">
        <v>43058</v>
      </c>
      <c r="D3617" s="18">
        <v>43060</v>
      </c>
      <c r="E3617" t="s">
        <v>215</v>
      </c>
      <c r="F3617" t="s">
        <v>382</v>
      </c>
      <c r="G3617" t="s">
        <v>383</v>
      </c>
      <c r="H3617" t="s">
        <v>68</v>
      </c>
      <c r="I3617" t="s">
        <v>54</v>
      </c>
      <c r="J3617" t="s">
        <v>707</v>
      </c>
      <c r="K3617" t="s">
        <v>131</v>
      </c>
      <c r="L3617">
        <v>78207</v>
      </c>
      <c r="M3617" t="s">
        <v>132</v>
      </c>
      <c r="N3617" t="s">
        <v>4281</v>
      </c>
      <c r="O3617" t="s">
        <v>73</v>
      </c>
      <c r="P3617" t="s">
        <v>95</v>
      </c>
      <c r="Q3617" t="s">
        <v>4282</v>
      </c>
      <c r="R3617" s="19">
        <v>31.776</v>
      </c>
      <c r="S3617" s="17">
        <v>4</v>
      </c>
      <c r="T3617" s="20">
        <v>0.2</v>
      </c>
      <c r="U3617" s="19">
        <v>8.7384000000000004</v>
      </c>
      <c r="V3617" s="20">
        <f t="shared" si="280"/>
        <v>0.27500000000000002</v>
      </c>
      <c r="W3617" s="17">
        <f t="shared" si="281"/>
        <v>2017</v>
      </c>
      <c r="X3617" t="str">
        <f t="shared" si="282"/>
        <v>Nov-2017</v>
      </c>
      <c r="Y3617" s="17">
        <f t="shared" si="283"/>
        <v>2</v>
      </c>
      <c r="Z3617" t="str">
        <f t="shared" si="284"/>
        <v>11-20%</v>
      </c>
      <c r="AA3617" s="17">
        <f>IF(COUNTIF($B$2:B3617,B3617)=1,1,0)</f>
        <v>0</v>
      </c>
      <c r="AB3617" s="17">
        <f>IF(COUNTIF($F$2:F3617,F3617)=1,1,0)</f>
        <v>0</v>
      </c>
    </row>
    <row r="3618" spans="1:28" x14ac:dyDescent="0.2">
      <c r="A3618" s="17">
        <v>3617</v>
      </c>
      <c r="B3618" t="s">
        <v>6823</v>
      </c>
      <c r="C3618" s="18">
        <v>42618</v>
      </c>
      <c r="D3618" s="18">
        <v>42622</v>
      </c>
      <c r="E3618" t="s">
        <v>77</v>
      </c>
      <c r="F3618" t="s">
        <v>1842</v>
      </c>
      <c r="G3618" t="s">
        <v>1843</v>
      </c>
      <c r="H3618" t="s">
        <v>53</v>
      </c>
      <c r="I3618" t="s">
        <v>54</v>
      </c>
      <c r="J3618" t="s">
        <v>173</v>
      </c>
      <c r="K3618" t="s">
        <v>174</v>
      </c>
      <c r="L3618">
        <v>19120</v>
      </c>
      <c r="M3618" t="s">
        <v>175</v>
      </c>
      <c r="N3618" t="s">
        <v>282</v>
      </c>
      <c r="O3618" t="s">
        <v>73</v>
      </c>
      <c r="P3618" t="s">
        <v>102</v>
      </c>
      <c r="Q3618" t="s">
        <v>283</v>
      </c>
      <c r="R3618" s="19">
        <v>9.5549999999999997</v>
      </c>
      <c r="S3618" s="17">
        <v>5</v>
      </c>
      <c r="T3618" s="20">
        <v>0.7</v>
      </c>
      <c r="U3618" s="19">
        <v>-7.3254999999999999</v>
      </c>
      <c r="V3618" s="20">
        <f t="shared" si="280"/>
        <v>-0.76666666666666672</v>
      </c>
      <c r="W3618" s="17">
        <f t="shared" si="281"/>
        <v>2016</v>
      </c>
      <c r="X3618" t="str">
        <f t="shared" si="282"/>
        <v>Sep-2016</v>
      </c>
      <c r="Y3618" s="17">
        <f t="shared" si="283"/>
        <v>4</v>
      </c>
      <c r="Z3618" t="str">
        <f t="shared" si="284"/>
        <v>Over 50%</v>
      </c>
      <c r="AA3618" s="17">
        <f>IF(COUNTIF($B$2:B3618,B3618)=1,1,0)</f>
        <v>1</v>
      </c>
      <c r="AB3618" s="17">
        <f>IF(COUNTIF($F$2:F3618,F3618)=1,1,0)</f>
        <v>0</v>
      </c>
    </row>
    <row r="3619" spans="1:28" x14ac:dyDescent="0.2">
      <c r="A3619" s="17">
        <v>3618</v>
      </c>
      <c r="B3619" t="s">
        <v>6824</v>
      </c>
      <c r="C3619" s="18">
        <v>42982</v>
      </c>
      <c r="D3619" s="18">
        <v>42986</v>
      </c>
      <c r="E3619" t="s">
        <v>77</v>
      </c>
      <c r="F3619" t="s">
        <v>2262</v>
      </c>
      <c r="G3619" t="s">
        <v>2263</v>
      </c>
      <c r="H3619" t="s">
        <v>53</v>
      </c>
      <c r="I3619" t="s">
        <v>54</v>
      </c>
      <c r="J3619" t="s">
        <v>69</v>
      </c>
      <c r="K3619" t="s">
        <v>70</v>
      </c>
      <c r="L3619">
        <v>90004</v>
      </c>
      <c r="M3619" t="s">
        <v>71</v>
      </c>
      <c r="N3619" t="s">
        <v>2241</v>
      </c>
      <c r="O3619" t="s">
        <v>73</v>
      </c>
      <c r="P3619" t="s">
        <v>102</v>
      </c>
      <c r="Q3619" t="s">
        <v>2242</v>
      </c>
      <c r="R3619" s="19">
        <v>487.98399999999998</v>
      </c>
      <c r="S3619" s="17">
        <v>2</v>
      </c>
      <c r="T3619" s="20">
        <v>0.2</v>
      </c>
      <c r="U3619" s="19">
        <v>152.495</v>
      </c>
      <c r="V3619" s="20">
        <f t="shared" si="280"/>
        <v>0.3125</v>
      </c>
      <c r="W3619" s="17">
        <f t="shared" si="281"/>
        <v>2017</v>
      </c>
      <c r="X3619" t="str">
        <f t="shared" si="282"/>
        <v>Sep-2017</v>
      </c>
      <c r="Y3619" s="17">
        <f t="shared" si="283"/>
        <v>4</v>
      </c>
      <c r="Z3619" t="str">
        <f t="shared" si="284"/>
        <v>11-20%</v>
      </c>
      <c r="AA3619" s="17">
        <f>IF(COUNTIF($B$2:B3619,B3619)=1,1,0)</f>
        <v>1</v>
      </c>
      <c r="AB3619" s="17">
        <f>IF(COUNTIF($F$2:F3619,F3619)=1,1,0)</f>
        <v>0</v>
      </c>
    </row>
    <row r="3620" spans="1:28" x14ac:dyDescent="0.2">
      <c r="A3620" s="17">
        <v>3619</v>
      </c>
      <c r="B3620" t="s">
        <v>6824</v>
      </c>
      <c r="C3620" s="18">
        <v>42982</v>
      </c>
      <c r="D3620" s="18">
        <v>42986</v>
      </c>
      <c r="E3620" t="s">
        <v>77</v>
      </c>
      <c r="F3620" t="s">
        <v>2262</v>
      </c>
      <c r="G3620" t="s">
        <v>2263</v>
      </c>
      <c r="H3620" t="s">
        <v>53</v>
      </c>
      <c r="I3620" t="s">
        <v>54</v>
      </c>
      <c r="J3620" t="s">
        <v>69</v>
      </c>
      <c r="K3620" t="s">
        <v>70</v>
      </c>
      <c r="L3620">
        <v>90004</v>
      </c>
      <c r="M3620" t="s">
        <v>71</v>
      </c>
      <c r="N3620" t="s">
        <v>4376</v>
      </c>
      <c r="O3620" t="s">
        <v>98</v>
      </c>
      <c r="P3620" t="s">
        <v>99</v>
      </c>
      <c r="Q3620" t="s">
        <v>4377</v>
      </c>
      <c r="R3620" s="19">
        <v>5.56</v>
      </c>
      <c r="S3620" s="17">
        <v>1</v>
      </c>
      <c r="T3620" s="20">
        <v>0.2</v>
      </c>
      <c r="U3620" s="19">
        <v>1.7375</v>
      </c>
      <c r="V3620" s="20">
        <f t="shared" si="280"/>
        <v>0.31250000000000006</v>
      </c>
      <c r="W3620" s="17">
        <f t="shared" si="281"/>
        <v>2017</v>
      </c>
      <c r="X3620" t="str">
        <f t="shared" si="282"/>
        <v>Sep-2017</v>
      </c>
      <c r="Y3620" s="17">
        <f t="shared" si="283"/>
        <v>4</v>
      </c>
      <c r="Z3620" t="str">
        <f t="shared" si="284"/>
        <v>11-20%</v>
      </c>
      <c r="AA3620" s="17">
        <f>IF(COUNTIF($B$2:B3620,B3620)=1,1,0)</f>
        <v>0</v>
      </c>
      <c r="AB3620" s="17">
        <f>IF(COUNTIF($F$2:F3620,F3620)=1,1,0)</f>
        <v>0</v>
      </c>
    </row>
    <row r="3621" spans="1:28" x14ac:dyDescent="0.2">
      <c r="A3621" s="17">
        <v>3620</v>
      </c>
      <c r="B3621" t="s">
        <v>6824</v>
      </c>
      <c r="C3621" s="18">
        <v>42982</v>
      </c>
      <c r="D3621" s="18">
        <v>42986</v>
      </c>
      <c r="E3621" t="s">
        <v>77</v>
      </c>
      <c r="F3621" t="s">
        <v>2262</v>
      </c>
      <c r="G3621" t="s">
        <v>2263</v>
      </c>
      <c r="H3621" t="s">
        <v>53</v>
      </c>
      <c r="I3621" t="s">
        <v>54</v>
      </c>
      <c r="J3621" t="s">
        <v>69</v>
      </c>
      <c r="K3621" t="s">
        <v>70</v>
      </c>
      <c r="L3621">
        <v>90004</v>
      </c>
      <c r="M3621" t="s">
        <v>71</v>
      </c>
      <c r="N3621" t="s">
        <v>574</v>
      </c>
      <c r="O3621" t="s">
        <v>73</v>
      </c>
      <c r="P3621" t="s">
        <v>86</v>
      </c>
      <c r="Q3621" t="s">
        <v>575</v>
      </c>
      <c r="R3621" s="19">
        <v>217.85</v>
      </c>
      <c r="S3621" s="17">
        <v>5</v>
      </c>
      <c r="T3621" s="20">
        <v>0</v>
      </c>
      <c r="U3621" s="19">
        <v>65.355000000000004</v>
      </c>
      <c r="V3621" s="20">
        <f t="shared" si="280"/>
        <v>0.30000000000000004</v>
      </c>
      <c r="W3621" s="17">
        <f t="shared" si="281"/>
        <v>2017</v>
      </c>
      <c r="X3621" t="str">
        <f t="shared" si="282"/>
        <v>Sep-2017</v>
      </c>
      <c r="Y3621" s="17">
        <f t="shared" si="283"/>
        <v>4</v>
      </c>
      <c r="Z3621" t="str">
        <f t="shared" si="284"/>
        <v>0% (No Discount)</v>
      </c>
      <c r="AA3621" s="17">
        <f>IF(COUNTIF($B$2:B3621,B3621)=1,1,0)</f>
        <v>0</v>
      </c>
      <c r="AB3621" s="17">
        <f>IF(COUNTIF($F$2:F3621,F3621)=1,1,0)</f>
        <v>0</v>
      </c>
    </row>
    <row r="3622" spans="1:28" x14ac:dyDescent="0.2">
      <c r="A3622" s="17">
        <v>3621</v>
      </c>
      <c r="B3622" t="s">
        <v>6825</v>
      </c>
      <c r="C3622" s="18">
        <v>42635</v>
      </c>
      <c r="D3622" s="18">
        <v>42642</v>
      </c>
      <c r="E3622" t="s">
        <v>77</v>
      </c>
      <c r="F3622" t="s">
        <v>612</v>
      </c>
      <c r="G3622" t="s">
        <v>613</v>
      </c>
      <c r="H3622" t="s">
        <v>68</v>
      </c>
      <c r="I3622" t="s">
        <v>54</v>
      </c>
      <c r="J3622" t="s">
        <v>3828</v>
      </c>
      <c r="K3622" t="s">
        <v>362</v>
      </c>
      <c r="L3622">
        <v>37167</v>
      </c>
      <c r="M3622" t="s">
        <v>57</v>
      </c>
      <c r="N3622" t="s">
        <v>5753</v>
      </c>
      <c r="O3622" t="s">
        <v>73</v>
      </c>
      <c r="P3622" t="s">
        <v>95</v>
      </c>
      <c r="Q3622" t="s">
        <v>5754</v>
      </c>
      <c r="R3622" s="19">
        <v>40.776000000000003</v>
      </c>
      <c r="S3622" s="17">
        <v>3</v>
      </c>
      <c r="T3622" s="20">
        <v>0.2</v>
      </c>
      <c r="U3622" s="19">
        <v>4.5872999999999999</v>
      </c>
      <c r="V3622" s="20">
        <f t="shared" si="280"/>
        <v>0.11249999999999999</v>
      </c>
      <c r="W3622" s="17">
        <f t="shared" si="281"/>
        <v>2016</v>
      </c>
      <c r="X3622" t="str">
        <f t="shared" si="282"/>
        <v>Sep-2016</v>
      </c>
      <c r="Y3622" s="17">
        <f t="shared" si="283"/>
        <v>7</v>
      </c>
      <c r="Z3622" t="str">
        <f t="shared" si="284"/>
        <v>11-20%</v>
      </c>
      <c r="AA3622" s="17">
        <f>IF(COUNTIF($B$2:B3622,B3622)=1,1,0)</f>
        <v>1</v>
      </c>
      <c r="AB3622" s="17">
        <f>IF(COUNTIF($F$2:F3622,F3622)=1,1,0)</f>
        <v>0</v>
      </c>
    </row>
    <row r="3623" spans="1:28" x14ac:dyDescent="0.2">
      <c r="A3623" s="17">
        <v>3622</v>
      </c>
      <c r="B3623" t="s">
        <v>6825</v>
      </c>
      <c r="C3623" s="18">
        <v>42635</v>
      </c>
      <c r="D3623" s="18">
        <v>42642</v>
      </c>
      <c r="E3623" t="s">
        <v>77</v>
      </c>
      <c r="F3623" t="s">
        <v>612</v>
      </c>
      <c r="G3623" t="s">
        <v>613</v>
      </c>
      <c r="H3623" t="s">
        <v>68</v>
      </c>
      <c r="I3623" t="s">
        <v>54</v>
      </c>
      <c r="J3623" t="s">
        <v>3828</v>
      </c>
      <c r="K3623" t="s">
        <v>362</v>
      </c>
      <c r="L3623">
        <v>37167</v>
      </c>
      <c r="M3623" t="s">
        <v>57</v>
      </c>
      <c r="N3623" t="s">
        <v>6826</v>
      </c>
      <c r="O3623" t="s">
        <v>98</v>
      </c>
      <c r="P3623" t="s">
        <v>99</v>
      </c>
      <c r="Q3623" t="s">
        <v>6827</v>
      </c>
      <c r="R3623" s="19">
        <v>63.936</v>
      </c>
      <c r="S3623" s="17">
        <v>8</v>
      </c>
      <c r="T3623" s="20">
        <v>0.2</v>
      </c>
      <c r="U3623" s="19">
        <v>5.5944000000000003</v>
      </c>
      <c r="V3623" s="20">
        <f t="shared" si="280"/>
        <v>8.7500000000000008E-2</v>
      </c>
      <c r="W3623" s="17">
        <f t="shared" si="281"/>
        <v>2016</v>
      </c>
      <c r="X3623" t="str">
        <f t="shared" si="282"/>
        <v>Sep-2016</v>
      </c>
      <c r="Y3623" s="17">
        <f t="shared" si="283"/>
        <v>7</v>
      </c>
      <c r="Z3623" t="str">
        <f t="shared" si="284"/>
        <v>11-20%</v>
      </c>
      <c r="AA3623" s="17">
        <f>IF(COUNTIF($B$2:B3623,B3623)=1,1,0)</f>
        <v>0</v>
      </c>
      <c r="AB3623" s="17">
        <f>IF(COUNTIF($F$2:F3623,F3623)=1,1,0)</f>
        <v>0</v>
      </c>
    </row>
    <row r="3624" spans="1:28" x14ac:dyDescent="0.2">
      <c r="A3624" s="17">
        <v>3623</v>
      </c>
      <c r="B3624" t="s">
        <v>6828</v>
      </c>
      <c r="C3624" s="18">
        <v>41896</v>
      </c>
      <c r="D3624" s="18">
        <v>41901</v>
      </c>
      <c r="E3624" t="s">
        <v>77</v>
      </c>
      <c r="F3624" t="s">
        <v>4718</v>
      </c>
      <c r="G3624" t="s">
        <v>4719</v>
      </c>
      <c r="H3624" t="s">
        <v>53</v>
      </c>
      <c r="I3624" t="s">
        <v>54</v>
      </c>
      <c r="J3624" t="s">
        <v>3591</v>
      </c>
      <c r="K3624" t="s">
        <v>1302</v>
      </c>
      <c r="L3624">
        <v>31204</v>
      </c>
      <c r="M3624" t="s">
        <v>57</v>
      </c>
      <c r="N3624" t="s">
        <v>4619</v>
      </c>
      <c r="O3624" t="s">
        <v>59</v>
      </c>
      <c r="P3624" t="s">
        <v>92</v>
      </c>
      <c r="Q3624" t="s">
        <v>4620</v>
      </c>
      <c r="R3624" s="19">
        <v>142.4</v>
      </c>
      <c r="S3624" s="17">
        <v>5</v>
      </c>
      <c r="T3624" s="20">
        <v>0</v>
      </c>
      <c r="U3624" s="19">
        <v>52.688000000000002</v>
      </c>
      <c r="V3624" s="20">
        <f t="shared" si="280"/>
        <v>0.37</v>
      </c>
      <c r="W3624" s="17">
        <f t="shared" si="281"/>
        <v>2014</v>
      </c>
      <c r="X3624" t="str">
        <f t="shared" si="282"/>
        <v>Sep-2014</v>
      </c>
      <c r="Y3624" s="17">
        <f t="shared" si="283"/>
        <v>5</v>
      </c>
      <c r="Z3624" t="str">
        <f t="shared" si="284"/>
        <v>0% (No Discount)</v>
      </c>
      <c r="AA3624" s="17">
        <f>IF(COUNTIF($B$2:B3624,B3624)=1,1,0)</f>
        <v>1</v>
      </c>
      <c r="AB3624" s="17">
        <f>IF(COUNTIF($F$2:F3624,F3624)=1,1,0)</f>
        <v>0</v>
      </c>
    </row>
    <row r="3625" spans="1:28" x14ac:dyDescent="0.2">
      <c r="A3625" s="17">
        <v>3624</v>
      </c>
      <c r="B3625" t="s">
        <v>6828</v>
      </c>
      <c r="C3625" s="18">
        <v>41896</v>
      </c>
      <c r="D3625" s="18">
        <v>41901</v>
      </c>
      <c r="E3625" t="s">
        <v>77</v>
      </c>
      <c r="F3625" t="s">
        <v>4718</v>
      </c>
      <c r="G3625" t="s">
        <v>4719</v>
      </c>
      <c r="H3625" t="s">
        <v>53</v>
      </c>
      <c r="I3625" t="s">
        <v>54</v>
      </c>
      <c r="J3625" t="s">
        <v>3591</v>
      </c>
      <c r="K3625" t="s">
        <v>1302</v>
      </c>
      <c r="L3625">
        <v>31204</v>
      </c>
      <c r="M3625" t="s">
        <v>57</v>
      </c>
      <c r="N3625" t="s">
        <v>777</v>
      </c>
      <c r="O3625" t="s">
        <v>73</v>
      </c>
      <c r="P3625" t="s">
        <v>102</v>
      </c>
      <c r="Q3625" t="s">
        <v>778</v>
      </c>
      <c r="R3625" s="19">
        <v>7.16</v>
      </c>
      <c r="S3625" s="17">
        <v>2</v>
      </c>
      <c r="T3625" s="20">
        <v>0</v>
      </c>
      <c r="U3625" s="19">
        <v>3.4367999999999999</v>
      </c>
      <c r="V3625" s="20">
        <f t="shared" si="280"/>
        <v>0.48</v>
      </c>
      <c r="W3625" s="17">
        <f t="shared" si="281"/>
        <v>2014</v>
      </c>
      <c r="X3625" t="str">
        <f t="shared" si="282"/>
        <v>Sep-2014</v>
      </c>
      <c r="Y3625" s="17">
        <f t="shared" si="283"/>
        <v>5</v>
      </c>
      <c r="Z3625" t="str">
        <f t="shared" si="284"/>
        <v>0% (No Discount)</v>
      </c>
      <c r="AA3625" s="17">
        <f>IF(COUNTIF($B$2:B3625,B3625)=1,1,0)</f>
        <v>0</v>
      </c>
      <c r="AB3625" s="17">
        <f>IF(COUNTIF($F$2:F3625,F3625)=1,1,0)</f>
        <v>0</v>
      </c>
    </row>
    <row r="3626" spans="1:28" x14ac:dyDescent="0.2">
      <c r="A3626" s="17">
        <v>3625</v>
      </c>
      <c r="B3626" t="s">
        <v>6829</v>
      </c>
      <c r="C3626" s="18">
        <v>42874</v>
      </c>
      <c r="D3626" s="18">
        <v>42876</v>
      </c>
      <c r="E3626" t="s">
        <v>50</v>
      </c>
      <c r="F3626" t="s">
        <v>5355</v>
      </c>
      <c r="G3626" t="s">
        <v>5356</v>
      </c>
      <c r="H3626" t="s">
        <v>129</v>
      </c>
      <c r="I3626" t="s">
        <v>54</v>
      </c>
      <c r="J3626" t="s">
        <v>154</v>
      </c>
      <c r="K3626" t="s">
        <v>70</v>
      </c>
      <c r="L3626">
        <v>94109</v>
      </c>
      <c r="M3626" t="s">
        <v>71</v>
      </c>
      <c r="N3626" t="s">
        <v>1871</v>
      </c>
      <c r="O3626" t="s">
        <v>59</v>
      </c>
      <c r="P3626" t="s">
        <v>63</v>
      </c>
      <c r="Q3626" t="s">
        <v>1872</v>
      </c>
      <c r="R3626" s="19">
        <v>681.40800000000002</v>
      </c>
      <c r="S3626" s="17">
        <v>12</v>
      </c>
      <c r="T3626" s="20">
        <v>0.2</v>
      </c>
      <c r="U3626" s="19">
        <v>42.588000000000001</v>
      </c>
      <c r="V3626" s="20">
        <f t="shared" si="280"/>
        <v>6.25E-2</v>
      </c>
      <c r="W3626" s="17">
        <f t="shared" si="281"/>
        <v>2017</v>
      </c>
      <c r="X3626" t="str">
        <f t="shared" si="282"/>
        <v>May-2017</v>
      </c>
      <c r="Y3626" s="17">
        <f t="shared" si="283"/>
        <v>2</v>
      </c>
      <c r="Z3626" t="str">
        <f t="shared" si="284"/>
        <v>11-20%</v>
      </c>
      <c r="AA3626" s="17">
        <f>IF(COUNTIF($B$2:B3626,B3626)=1,1,0)</f>
        <v>1</v>
      </c>
      <c r="AB3626" s="17">
        <f>IF(COUNTIF($F$2:F3626,F3626)=1,1,0)</f>
        <v>0</v>
      </c>
    </row>
    <row r="3627" spans="1:28" x14ac:dyDescent="0.2">
      <c r="A3627" s="17">
        <v>3626</v>
      </c>
      <c r="B3627" t="s">
        <v>6829</v>
      </c>
      <c r="C3627" s="18">
        <v>42874</v>
      </c>
      <c r="D3627" s="18">
        <v>42876</v>
      </c>
      <c r="E3627" t="s">
        <v>50</v>
      </c>
      <c r="F3627" t="s">
        <v>5355</v>
      </c>
      <c r="G3627" t="s">
        <v>5356</v>
      </c>
      <c r="H3627" t="s">
        <v>129</v>
      </c>
      <c r="I3627" t="s">
        <v>54</v>
      </c>
      <c r="J3627" t="s">
        <v>154</v>
      </c>
      <c r="K3627" t="s">
        <v>70</v>
      </c>
      <c r="L3627">
        <v>94109</v>
      </c>
      <c r="M3627" t="s">
        <v>71</v>
      </c>
      <c r="N3627" t="s">
        <v>4159</v>
      </c>
      <c r="O3627" t="s">
        <v>73</v>
      </c>
      <c r="P3627" t="s">
        <v>95</v>
      </c>
      <c r="Q3627" t="s">
        <v>4160</v>
      </c>
      <c r="R3627" s="19">
        <v>3.52</v>
      </c>
      <c r="S3627" s="17">
        <v>2</v>
      </c>
      <c r="T3627" s="20">
        <v>0</v>
      </c>
      <c r="U3627" s="19">
        <v>1.0207999999999999</v>
      </c>
      <c r="V3627" s="20">
        <f t="shared" si="280"/>
        <v>0.28999999999999998</v>
      </c>
      <c r="W3627" s="17">
        <f t="shared" si="281"/>
        <v>2017</v>
      </c>
      <c r="X3627" t="str">
        <f t="shared" si="282"/>
        <v>May-2017</v>
      </c>
      <c r="Y3627" s="17">
        <f t="shared" si="283"/>
        <v>2</v>
      </c>
      <c r="Z3627" t="str">
        <f t="shared" si="284"/>
        <v>0% (No Discount)</v>
      </c>
      <c r="AA3627" s="17">
        <f>IF(COUNTIF($B$2:B3627,B3627)=1,1,0)</f>
        <v>0</v>
      </c>
      <c r="AB3627" s="17">
        <f>IF(COUNTIF($F$2:F3627,F3627)=1,1,0)</f>
        <v>0</v>
      </c>
    </row>
    <row r="3628" spans="1:28" x14ac:dyDescent="0.2">
      <c r="A3628" s="17">
        <v>3627</v>
      </c>
      <c r="B3628" t="s">
        <v>6829</v>
      </c>
      <c r="C3628" s="18">
        <v>42874</v>
      </c>
      <c r="D3628" s="18">
        <v>42876</v>
      </c>
      <c r="E3628" t="s">
        <v>50</v>
      </c>
      <c r="F3628" t="s">
        <v>5355</v>
      </c>
      <c r="G3628" t="s">
        <v>5356</v>
      </c>
      <c r="H3628" t="s">
        <v>129</v>
      </c>
      <c r="I3628" t="s">
        <v>54</v>
      </c>
      <c r="J3628" t="s">
        <v>154</v>
      </c>
      <c r="K3628" t="s">
        <v>70</v>
      </c>
      <c r="L3628">
        <v>94109</v>
      </c>
      <c r="M3628" t="s">
        <v>71</v>
      </c>
      <c r="N3628" t="s">
        <v>1262</v>
      </c>
      <c r="O3628" t="s">
        <v>73</v>
      </c>
      <c r="P3628" t="s">
        <v>95</v>
      </c>
      <c r="Q3628" t="s">
        <v>1263</v>
      </c>
      <c r="R3628" s="19">
        <v>5.58</v>
      </c>
      <c r="S3628" s="17">
        <v>1</v>
      </c>
      <c r="T3628" s="20">
        <v>0</v>
      </c>
      <c r="U3628" s="19">
        <v>1.395</v>
      </c>
      <c r="V3628" s="20">
        <f t="shared" si="280"/>
        <v>0.25</v>
      </c>
      <c r="W3628" s="17">
        <f t="shared" si="281"/>
        <v>2017</v>
      </c>
      <c r="X3628" t="str">
        <f t="shared" si="282"/>
        <v>May-2017</v>
      </c>
      <c r="Y3628" s="17">
        <f t="shared" si="283"/>
        <v>2</v>
      </c>
      <c r="Z3628" t="str">
        <f t="shared" si="284"/>
        <v>0% (No Discount)</v>
      </c>
      <c r="AA3628" s="17">
        <f>IF(COUNTIF($B$2:B3628,B3628)=1,1,0)</f>
        <v>0</v>
      </c>
      <c r="AB3628" s="17">
        <f>IF(COUNTIF($F$2:F3628,F3628)=1,1,0)</f>
        <v>0</v>
      </c>
    </row>
    <row r="3629" spans="1:28" x14ac:dyDescent="0.2">
      <c r="A3629" s="17">
        <v>3628</v>
      </c>
      <c r="B3629" t="s">
        <v>6829</v>
      </c>
      <c r="C3629" s="18">
        <v>42874</v>
      </c>
      <c r="D3629" s="18">
        <v>42876</v>
      </c>
      <c r="E3629" t="s">
        <v>50</v>
      </c>
      <c r="F3629" t="s">
        <v>5355</v>
      </c>
      <c r="G3629" t="s">
        <v>5356</v>
      </c>
      <c r="H3629" t="s">
        <v>129</v>
      </c>
      <c r="I3629" t="s">
        <v>54</v>
      </c>
      <c r="J3629" t="s">
        <v>154</v>
      </c>
      <c r="K3629" t="s">
        <v>70</v>
      </c>
      <c r="L3629">
        <v>94109</v>
      </c>
      <c r="M3629" t="s">
        <v>71</v>
      </c>
      <c r="N3629" t="s">
        <v>1886</v>
      </c>
      <c r="O3629" t="s">
        <v>98</v>
      </c>
      <c r="P3629" t="s">
        <v>188</v>
      </c>
      <c r="Q3629" t="s">
        <v>1887</v>
      </c>
      <c r="R3629" s="19">
        <v>36.32</v>
      </c>
      <c r="S3629" s="17">
        <v>1</v>
      </c>
      <c r="T3629" s="20">
        <v>0</v>
      </c>
      <c r="U3629" s="19">
        <v>10.896000000000001</v>
      </c>
      <c r="V3629" s="20">
        <f t="shared" si="280"/>
        <v>0.30000000000000004</v>
      </c>
      <c r="W3629" s="17">
        <f t="shared" si="281"/>
        <v>2017</v>
      </c>
      <c r="X3629" t="str">
        <f t="shared" si="282"/>
        <v>May-2017</v>
      </c>
      <c r="Y3629" s="17">
        <f t="shared" si="283"/>
        <v>2</v>
      </c>
      <c r="Z3629" t="str">
        <f t="shared" si="284"/>
        <v>0% (No Discount)</v>
      </c>
      <c r="AA3629" s="17">
        <f>IF(COUNTIF($B$2:B3629,B3629)=1,1,0)</f>
        <v>0</v>
      </c>
      <c r="AB3629" s="17">
        <f>IF(COUNTIF($F$2:F3629,F3629)=1,1,0)</f>
        <v>0</v>
      </c>
    </row>
    <row r="3630" spans="1:28" x14ac:dyDescent="0.2">
      <c r="A3630" s="17">
        <v>3629</v>
      </c>
      <c r="B3630" t="s">
        <v>6830</v>
      </c>
      <c r="C3630" s="18">
        <v>41860</v>
      </c>
      <c r="D3630" s="18">
        <v>41864</v>
      </c>
      <c r="E3630" t="s">
        <v>77</v>
      </c>
      <c r="F3630" t="s">
        <v>859</v>
      </c>
      <c r="G3630" t="s">
        <v>860</v>
      </c>
      <c r="H3630" t="s">
        <v>53</v>
      </c>
      <c r="I3630" t="s">
        <v>54</v>
      </c>
      <c r="J3630" t="s">
        <v>122</v>
      </c>
      <c r="K3630" t="s">
        <v>123</v>
      </c>
      <c r="L3630">
        <v>98103</v>
      </c>
      <c r="M3630" t="s">
        <v>71</v>
      </c>
      <c r="N3630" t="s">
        <v>6402</v>
      </c>
      <c r="O3630" t="s">
        <v>73</v>
      </c>
      <c r="P3630" t="s">
        <v>102</v>
      </c>
      <c r="Q3630" t="s">
        <v>6403</v>
      </c>
      <c r="R3630" s="19">
        <v>2060.7440000000001</v>
      </c>
      <c r="S3630" s="17">
        <v>7</v>
      </c>
      <c r="T3630" s="20">
        <v>0.2</v>
      </c>
      <c r="U3630" s="19">
        <v>643.98249999999996</v>
      </c>
      <c r="V3630" s="20">
        <f t="shared" si="280"/>
        <v>0.31249999999999994</v>
      </c>
      <c r="W3630" s="17">
        <f t="shared" si="281"/>
        <v>2014</v>
      </c>
      <c r="X3630" t="str">
        <f t="shared" si="282"/>
        <v>Aug-2014</v>
      </c>
      <c r="Y3630" s="17">
        <f t="shared" si="283"/>
        <v>4</v>
      </c>
      <c r="Z3630" t="str">
        <f t="shared" si="284"/>
        <v>11-20%</v>
      </c>
      <c r="AA3630" s="17">
        <f>IF(COUNTIF($B$2:B3630,B3630)=1,1,0)</f>
        <v>1</v>
      </c>
      <c r="AB3630" s="17">
        <f>IF(COUNTIF($F$2:F3630,F3630)=1,1,0)</f>
        <v>0</v>
      </c>
    </row>
    <row r="3631" spans="1:28" x14ac:dyDescent="0.2">
      <c r="A3631" s="17">
        <v>3630</v>
      </c>
      <c r="B3631" t="s">
        <v>6831</v>
      </c>
      <c r="C3631" s="18">
        <v>43065</v>
      </c>
      <c r="D3631" s="18">
        <v>43069</v>
      </c>
      <c r="E3631" t="s">
        <v>77</v>
      </c>
      <c r="F3631" t="s">
        <v>4988</v>
      </c>
      <c r="G3631" t="s">
        <v>4989</v>
      </c>
      <c r="H3631" t="s">
        <v>68</v>
      </c>
      <c r="I3631" t="s">
        <v>54</v>
      </c>
      <c r="J3631" t="s">
        <v>524</v>
      </c>
      <c r="K3631" t="s">
        <v>525</v>
      </c>
      <c r="L3631">
        <v>43229</v>
      </c>
      <c r="M3631" t="s">
        <v>175</v>
      </c>
      <c r="N3631" t="s">
        <v>4473</v>
      </c>
      <c r="O3631" t="s">
        <v>73</v>
      </c>
      <c r="P3631" t="s">
        <v>105</v>
      </c>
      <c r="Q3631" t="s">
        <v>4474</v>
      </c>
      <c r="R3631" s="19">
        <v>52.271999999999998</v>
      </c>
      <c r="S3631" s="17">
        <v>3</v>
      </c>
      <c r="T3631" s="20">
        <v>0.2</v>
      </c>
      <c r="U3631" s="19">
        <v>9.8010000000000002</v>
      </c>
      <c r="V3631" s="20">
        <f t="shared" si="280"/>
        <v>0.1875</v>
      </c>
      <c r="W3631" s="17">
        <f t="shared" si="281"/>
        <v>2017</v>
      </c>
      <c r="X3631" t="str">
        <f t="shared" si="282"/>
        <v>Nov-2017</v>
      </c>
      <c r="Y3631" s="17">
        <f t="shared" si="283"/>
        <v>4</v>
      </c>
      <c r="Z3631" t="str">
        <f t="shared" si="284"/>
        <v>11-20%</v>
      </c>
      <c r="AA3631" s="17">
        <f>IF(COUNTIF($B$2:B3631,B3631)=1,1,0)</f>
        <v>1</v>
      </c>
      <c r="AB3631" s="17">
        <f>IF(COUNTIF($F$2:F3631,F3631)=1,1,0)</f>
        <v>0</v>
      </c>
    </row>
    <row r="3632" spans="1:28" x14ac:dyDescent="0.2">
      <c r="A3632" s="17">
        <v>3631</v>
      </c>
      <c r="B3632" t="s">
        <v>6831</v>
      </c>
      <c r="C3632" s="18">
        <v>43065</v>
      </c>
      <c r="D3632" s="18">
        <v>43069</v>
      </c>
      <c r="E3632" t="s">
        <v>77</v>
      </c>
      <c r="F3632" t="s">
        <v>4988</v>
      </c>
      <c r="G3632" t="s">
        <v>4989</v>
      </c>
      <c r="H3632" t="s">
        <v>68</v>
      </c>
      <c r="I3632" t="s">
        <v>54</v>
      </c>
      <c r="J3632" t="s">
        <v>524</v>
      </c>
      <c r="K3632" t="s">
        <v>525</v>
      </c>
      <c r="L3632">
        <v>43229</v>
      </c>
      <c r="M3632" t="s">
        <v>175</v>
      </c>
      <c r="N3632" t="s">
        <v>2024</v>
      </c>
      <c r="O3632" t="s">
        <v>73</v>
      </c>
      <c r="P3632" t="s">
        <v>105</v>
      </c>
      <c r="Q3632" t="s">
        <v>2025</v>
      </c>
      <c r="R3632" s="19">
        <v>213.136</v>
      </c>
      <c r="S3632" s="17">
        <v>7</v>
      </c>
      <c r="T3632" s="20">
        <v>0.2</v>
      </c>
      <c r="U3632" s="19">
        <v>23.977799999999998</v>
      </c>
      <c r="V3632" s="20">
        <f t="shared" si="280"/>
        <v>0.11249999999999999</v>
      </c>
      <c r="W3632" s="17">
        <f t="shared" si="281"/>
        <v>2017</v>
      </c>
      <c r="X3632" t="str">
        <f t="shared" si="282"/>
        <v>Nov-2017</v>
      </c>
      <c r="Y3632" s="17">
        <f t="shared" si="283"/>
        <v>4</v>
      </c>
      <c r="Z3632" t="str">
        <f t="shared" si="284"/>
        <v>11-20%</v>
      </c>
      <c r="AA3632" s="17">
        <f>IF(COUNTIF($B$2:B3632,B3632)=1,1,0)</f>
        <v>0</v>
      </c>
      <c r="AB3632" s="17">
        <f>IF(COUNTIF($F$2:F3632,F3632)=1,1,0)</f>
        <v>0</v>
      </c>
    </row>
    <row r="3633" spans="1:28" x14ac:dyDescent="0.2">
      <c r="A3633" s="17">
        <v>3632</v>
      </c>
      <c r="B3633" t="s">
        <v>6832</v>
      </c>
      <c r="C3633" s="18">
        <v>42858</v>
      </c>
      <c r="D3633" s="18">
        <v>42863</v>
      </c>
      <c r="E3633" t="s">
        <v>50</v>
      </c>
      <c r="F3633" t="s">
        <v>6833</v>
      </c>
      <c r="G3633" t="s">
        <v>6834</v>
      </c>
      <c r="H3633" t="s">
        <v>68</v>
      </c>
      <c r="I3633" t="s">
        <v>54</v>
      </c>
      <c r="J3633" t="s">
        <v>69</v>
      </c>
      <c r="K3633" t="s">
        <v>70</v>
      </c>
      <c r="L3633">
        <v>90004</v>
      </c>
      <c r="M3633" t="s">
        <v>71</v>
      </c>
      <c r="N3633" t="s">
        <v>4669</v>
      </c>
      <c r="O3633" t="s">
        <v>73</v>
      </c>
      <c r="P3633" t="s">
        <v>86</v>
      </c>
      <c r="Q3633" t="s">
        <v>4670</v>
      </c>
      <c r="R3633" s="19">
        <v>69.52</v>
      </c>
      <c r="S3633" s="17">
        <v>2</v>
      </c>
      <c r="T3633" s="20">
        <v>0</v>
      </c>
      <c r="U3633" s="19">
        <v>19.465599999999998</v>
      </c>
      <c r="V3633" s="20">
        <f t="shared" si="280"/>
        <v>0.27999999999999997</v>
      </c>
      <c r="W3633" s="17">
        <f t="shared" si="281"/>
        <v>2017</v>
      </c>
      <c r="X3633" t="str">
        <f t="shared" si="282"/>
        <v>May-2017</v>
      </c>
      <c r="Y3633" s="17">
        <f t="shared" si="283"/>
        <v>5</v>
      </c>
      <c r="Z3633" t="str">
        <f t="shared" si="284"/>
        <v>0% (No Discount)</v>
      </c>
      <c r="AA3633" s="17">
        <f>IF(COUNTIF($B$2:B3633,B3633)=1,1,0)</f>
        <v>1</v>
      </c>
      <c r="AB3633" s="17">
        <f>IF(COUNTIF($F$2:F3633,F3633)=1,1,0)</f>
        <v>1</v>
      </c>
    </row>
    <row r="3634" spans="1:28" x14ac:dyDescent="0.2">
      <c r="A3634" s="17">
        <v>3633</v>
      </c>
      <c r="B3634" t="s">
        <v>6832</v>
      </c>
      <c r="C3634" s="18">
        <v>42858</v>
      </c>
      <c r="D3634" s="18">
        <v>42863</v>
      </c>
      <c r="E3634" t="s">
        <v>50</v>
      </c>
      <c r="F3634" t="s">
        <v>6833</v>
      </c>
      <c r="G3634" t="s">
        <v>6834</v>
      </c>
      <c r="H3634" t="s">
        <v>68</v>
      </c>
      <c r="I3634" t="s">
        <v>54</v>
      </c>
      <c r="J3634" t="s">
        <v>69</v>
      </c>
      <c r="K3634" t="s">
        <v>70</v>
      </c>
      <c r="L3634">
        <v>90004</v>
      </c>
      <c r="M3634" t="s">
        <v>71</v>
      </c>
      <c r="N3634" t="s">
        <v>2461</v>
      </c>
      <c r="O3634" t="s">
        <v>73</v>
      </c>
      <c r="P3634" t="s">
        <v>86</v>
      </c>
      <c r="Q3634" t="s">
        <v>2462</v>
      </c>
      <c r="R3634" s="19">
        <v>763.44</v>
      </c>
      <c r="S3634" s="17">
        <v>8</v>
      </c>
      <c r="T3634" s="20">
        <v>0</v>
      </c>
      <c r="U3634" s="19">
        <v>45.806399999999996</v>
      </c>
      <c r="V3634" s="20">
        <f t="shared" si="280"/>
        <v>5.9999999999999991E-2</v>
      </c>
      <c r="W3634" s="17">
        <f t="shared" si="281"/>
        <v>2017</v>
      </c>
      <c r="X3634" t="str">
        <f t="shared" si="282"/>
        <v>May-2017</v>
      </c>
      <c r="Y3634" s="17">
        <f t="shared" si="283"/>
        <v>5</v>
      </c>
      <c r="Z3634" t="str">
        <f t="shared" si="284"/>
        <v>0% (No Discount)</v>
      </c>
      <c r="AA3634" s="17">
        <f>IF(COUNTIF($B$2:B3634,B3634)=1,1,0)</f>
        <v>0</v>
      </c>
      <c r="AB3634" s="17">
        <f>IF(COUNTIF($F$2:F3634,F3634)=1,1,0)</f>
        <v>0</v>
      </c>
    </row>
    <row r="3635" spans="1:28" x14ac:dyDescent="0.2">
      <c r="A3635" s="17">
        <v>3634</v>
      </c>
      <c r="B3635" t="s">
        <v>6835</v>
      </c>
      <c r="C3635" s="18">
        <v>42684</v>
      </c>
      <c r="D3635" s="18">
        <v>42688</v>
      </c>
      <c r="E3635" t="s">
        <v>77</v>
      </c>
      <c r="F3635" t="s">
        <v>3826</v>
      </c>
      <c r="G3635" t="s">
        <v>3827</v>
      </c>
      <c r="H3635" t="s">
        <v>129</v>
      </c>
      <c r="I3635" t="s">
        <v>54</v>
      </c>
      <c r="J3635" t="s">
        <v>345</v>
      </c>
      <c r="K3635" t="s">
        <v>525</v>
      </c>
      <c r="L3635">
        <v>45503</v>
      </c>
      <c r="M3635" t="s">
        <v>175</v>
      </c>
      <c r="N3635" t="s">
        <v>2952</v>
      </c>
      <c r="O3635" t="s">
        <v>73</v>
      </c>
      <c r="P3635" t="s">
        <v>74</v>
      </c>
      <c r="Q3635" t="s">
        <v>2953</v>
      </c>
      <c r="R3635" s="19">
        <v>9.2159999999999993</v>
      </c>
      <c r="S3635" s="17">
        <v>4</v>
      </c>
      <c r="T3635" s="20">
        <v>0.2</v>
      </c>
      <c r="U3635" s="19">
        <v>3.3408000000000002</v>
      </c>
      <c r="V3635" s="20">
        <f t="shared" si="280"/>
        <v>0.36250000000000004</v>
      </c>
      <c r="W3635" s="17">
        <f t="shared" si="281"/>
        <v>2016</v>
      </c>
      <c r="X3635" t="str">
        <f t="shared" si="282"/>
        <v>Nov-2016</v>
      </c>
      <c r="Y3635" s="17">
        <f t="shared" si="283"/>
        <v>4</v>
      </c>
      <c r="Z3635" t="str">
        <f t="shared" si="284"/>
        <v>11-20%</v>
      </c>
      <c r="AA3635" s="17">
        <f>IF(COUNTIF($B$2:B3635,B3635)=1,1,0)</f>
        <v>1</v>
      </c>
      <c r="AB3635" s="17">
        <f>IF(COUNTIF($F$2:F3635,F3635)=1,1,0)</f>
        <v>0</v>
      </c>
    </row>
    <row r="3636" spans="1:28" x14ac:dyDescent="0.2">
      <c r="A3636" s="17">
        <v>3635</v>
      </c>
      <c r="B3636" t="s">
        <v>6835</v>
      </c>
      <c r="C3636" s="18">
        <v>42684</v>
      </c>
      <c r="D3636" s="18">
        <v>42688</v>
      </c>
      <c r="E3636" t="s">
        <v>77</v>
      </c>
      <c r="F3636" t="s">
        <v>3826</v>
      </c>
      <c r="G3636" t="s">
        <v>3827</v>
      </c>
      <c r="H3636" t="s">
        <v>129</v>
      </c>
      <c r="I3636" t="s">
        <v>54</v>
      </c>
      <c r="J3636" t="s">
        <v>345</v>
      </c>
      <c r="K3636" t="s">
        <v>525</v>
      </c>
      <c r="L3636">
        <v>45503</v>
      </c>
      <c r="M3636" t="s">
        <v>175</v>
      </c>
      <c r="N3636" t="s">
        <v>1714</v>
      </c>
      <c r="O3636" t="s">
        <v>98</v>
      </c>
      <c r="P3636" t="s">
        <v>99</v>
      </c>
      <c r="Q3636" t="s">
        <v>1715</v>
      </c>
      <c r="R3636" s="19">
        <v>41.957999999999998</v>
      </c>
      <c r="S3636" s="17">
        <v>7</v>
      </c>
      <c r="T3636" s="20">
        <v>0.4</v>
      </c>
      <c r="U3636" s="19">
        <v>-9.7902000000000005</v>
      </c>
      <c r="V3636" s="20">
        <f t="shared" si="280"/>
        <v>-0.23333333333333336</v>
      </c>
      <c r="W3636" s="17">
        <f t="shared" si="281"/>
        <v>2016</v>
      </c>
      <c r="X3636" t="str">
        <f t="shared" si="282"/>
        <v>Nov-2016</v>
      </c>
      <c r="Y3636" s="17">
        <f t="shared" si="283"/>
        <v>4</v>
      </c>
      <c r="Z3636" t="str">
        <f t="shared" si="284"/>
        <v>31-40%</v>
      </c>
      <c r="AA3636" s="17">
        <f>IF(COUNTIF($B$2:B3636,B3636)=1,1,0)</f>
        <v>0</v>
      </c>
      <c r="AB3636" s="17">
        <f>IF(COUNTIF($F$2:F3636,F3636)=1,1,0)</f>
        <v>0</v>
      </c>
    </row>
    <row r="3637" spans="1:28" x14ac:dyDescent="0.2">
      <c r="A3637" s="17">
        <v>3636</v>
      </c>
      <c r="B3637" t="s">
        <v>6835</v>
      </c>
      <c r="C3637" s="18">
        <v>42684</v>
      </c>
      <c r="D3637" s="18">
        <v>42688</v>
      </c>
      <c r="E3637" t="s">
        <v>77</v>
      </c>
      <c r="F3637" t="s">
        <v>3826</v>
      </c>
      <c r="G3637" t="s">
        <v>3827</v>
      </c>
      <c r="H3637" t="s">
        <v>129</v>
      </c>
      <c r="I3637" t="s">
        <v>54</v>
      </c>
      <c r="J3637" t="s">
        <v>345</v>
      </c>
      <c r="K3637" t="s">
        <v>525</v>
      </c>
      <c r="L3637">
        <v>45503</v>
      </c>
      <c r="M3637" t="s">
        <v>175</v>
      </c>
      <c r="N3637" t="s">
        <v>6836</v>
      </c>
      <c r="O3637" t="s">
        <v>73</v>
      </c>
      <c r="P3637" t="s">
        <v>117</v>
      </c>
      <c r="Q3637" t="s">
        <v>6837</v>
      </c>
      <c r="R3637" s="19">
        <v>89.567999999999998</v>
      </c>
      <c r="S3637" s="17">
        <v>2</v>
      </c>
      <c r="T3637" s="20">
        <v>0.2</v>
      </c>
      <c r="U3637" s="19">
        <v>32.468400000000003</v>
      </c>
      <c r="V3637" s="20">
        <f t="shared" si="280"/>
        <v>0.36250000000000004</v>
      </c>
      <c r="W3637" s="17">
        <f t="shared" si="281"/>
        <v>2016</v>
      </c>
      <c r="X3637" t="str">
        <f t="shared" si="282"/>
        <v>Nov-2016</v>
      </c>
      <c r="Y3637" s="17">
        <f t="shared" si="283"/>
        <v>4</v>
      </c>
      <c r="Z3637" t="str">
        <f t="shared" si="284"/>
        <v>11-20%</v>
      </c>
      <c r="AA3637" s="17">
        <f>IF(COUNTIF($B$2:B3637,B3637)=1,1,0)</f>
        <v>0</v>
      </c>
      <c r="AB3637" s="17">
        <f>IF(COUNTIF($F$2:F3637,F3637)=1,1,0)</f>
        <v>0</v>
      </c>
    </row>
    <row r="3638" spans="1:28" x14ac:dyDescent="0.2">
      <c r="A3638" s="17">
        <v>3637</v>
      </c>
      <c r="B3638" t="s">
        <v>6835</v>
      </c>
      <c r="C3638" s="18">
        <v>42684</v>
      </c>
      <c r="D3638" s="18">
        <v>42688</v>
      </c>
      <c r="E3638" t="s">
        <v>77</v>
      </c>
      <c r="F3638" t="s">
        <v>3826</v>
      </c>
      <c r="G3638" t="s">
        <v>3827</v>
      </c>
      <c r="H3638" t="s">
        <v>129</v>
      </c>
      <c r="I3638" t="s">
        <v>54</v>
      </c>
      <c r="J3638" t="s">
        <v>345</v>
      </c>
      <c r="K3638" t="s">
        <v>525</v>
      </c>
      <c r="L3638">
        <v>45503</v>
      </c>
      <c r="M3638" t="s">
        <v>175</v>
      </c>
      <c r="N3638" t="s">
        <v>5274</v>
      </c>
      <c r="O3638" t="s">
        <v>73</v>
      </c>
      <c r="P3638" t="s">
        <v>117</v>
      </c>
      <c r="Q3638" t="s">
        <v>5275</v>
      </c>
      <c r="R3638" s="19">
        <v>22.248000000000001</v>
      </c>
      <c r="S3638" s="17">
        <v>3</v>
      </c>
      <c r="T3638" s="20">
        <v>0.2</v>
      </c>
      <c r="U3638" s="19">
        <v>7.5087000000000002</v>
      </c>
      <c r="V3638" s="20">
        <f t="shared" si="280"/>
        <v>0.33749999999999997</v>
      </c>
      <c r="W3638" s="17">
        <f t="shared" si="281"/>
        <v>2016</v>
      </c>
      <c r="X3638" t="str">
        <f t="shared" si="282"/>
        <v>Nov-2016</v>
      </c>
      <c r="Y3638" s="17">
        <f t="shared" si="283"/>
        <v>4</v>
      </c>
      <c r="Z3638" t="str">
        <f t="shared" si="284"/>
        <v>11-20%</v>
      </c>
      <c r="AA3638" s="17">
        <f>IF(COUNTIF($B$2:B3638,B3638)=1,1,0)</f>
        <v>0</v>
      </c>
      <c r="AB3638" s="17">
        <f>IF(COUNTIF($F$2:F3638,F3638)=1,1,0)</f>
        <v>0</v>
      </c>
    </row>
    <row r="3639" spans="1:28" x14ac:dyDescent="0.2">
      <c r="A3639" s="17">
        <v>3638</v>
      </c>
      <c r="B3639" t="s">
        <v>6835</v>
      </c>
      <c r="C3639" s="18">
        <v>42684</v>
      </c>
      <c r="D3639" s="18">
        <v>42688</v>
      </c>
      <c r="E3639" t="s">
        <v>77</v>
      </c>
      <c r="F3639" t="s">
        <v>3826</v>
      </c>
      <c r="G3639" t="s">
        <v>3827</v>
      </c>
      <c r="H3639" t="s">
        <v>129</v>
      </c>
      <c r="I3639" t="s">
        <v>54</v>
      </c>
      <c r="J3639" t="s">
        <v>345</v>
      </c>
      <c r="K3639" t="s">
        <v>525</v>
      </c>
      <c r="L3639">
        <v>45503</v>
      </c>
      <c r="M3639" t="s">
        <v>175</v>
      </c>
      <c r="N3639" t="s">
        <v>2164</v>
      </c>
      <c r="O3639" t="s">
        <v>73</v>
      </c>
      <c r="P3639" t="s">
        <v>105</v>
      </c>
      <c r="Q3639" t="s">
        <v>2165</v>
      </c>
      <c r="R3639" s="19">
        <v>334.88</v>
      </c>
      <c r="S3639" s="17">
        <v>4</v>
      </c>
      <c r="T3639" s="20">
        <v>0.2</v>
      </c>
      <c r="U3639" s="19">
        <v>29.302</v>
      </c>
      <c r="V3639" s="20">
        <f t="shared" si="280"/>
        <v>8.7499999999999994E-2</v>
      </c>
      <c r="W3639" s="17">
        <f t="shared" si="281"/>
        <v>2016</v>
      </c>
      <c r="X3639" t="str">
        <f t="shared" si="282"/>
        <v>Nov-2016</v>
      </c>
      <c r="Y3639" s="17">
        <f t="shared" si="283"/>
        <v>4</v>
      </c>
      <c r="Z3639" t="str">
        <f t="shared" si="284"/>
        <v>11-20%</v>
      </c>
      <c r="AA3639" s="17">
        <f>IF(COUNTIF($B$2:B3639,B3639)=1,1,0)</f>
        <v>0</v>
      </c>
      <c r="AB3639" s="17">
        <f>IF(COUNTIF($F$2:F3639,F3639)=1,1,0)</f>
        <v>0</v>
      </c>
    </row>
    <row r="3640" spans="1:28" x14ac:dyDescent="0.2">
      <c r="A3640" s="17">
        <v>3639</v>
      </c>
      <c r="B3640" t="s">
        <v>6835</v>
      </c>
      <c r="C3640" s="18">
        <v>42684</v>
      </c>
      <c r="D3640" s="18">
        <v>42688</v>
      </c>
      <c r="E3640" t="s">
        <v>77</v>
      </c>
      <c r="F3640" t="s">
        <v>3826</v>
      </c>
      <c r="G3640" t="s">
        <v>3827</v>
      </c>
      <c r="H3640" t="s">
        <v>129</v>
      </c>
      <c r="I3640" t="s">
        <v>54</v>
      </c>
      <c r="J3640" t="s">
        <v>345</v>
      </c>
      <c r="K3640" t="s">
        <v>525</v>
      </c>
      <c r="L3640">
        <v>45503</v>
      </c>
      <c r="M3640" t="s">
        <v>175</v>
      </c>
      <c r="N3640" t="s">
        <v>4392</v>
      </c>
      <c r="O3640" t="s">
        <v>59</v>
      </c>
      <c r="P3640" t="s">
        <v>92</v>
      </c>
      <c r="Q3640" t="s">
        <v>4393</v>
      </c>
      <c r="R3640" s="19">
        <v>148.28800000000001</v>
      </c>
      <c r="S3640" s="17">
        <v>7</v>
      </c>
      <c r="T3640" s="20">
        <v>0.2</v>
      </c>
      <c r="U3640" s="19">
        <v>29.657599999999999</v>
      </c>
      <c r="V3640" s="20">
        <f t="shared" si="280"/>
        <v>0.19999999999999998</v>
      </c>
      <c r="W3640" s="17">
        <f t="shared" si="281"/>
        <v>2016</v>
      </c>
      <c r="X3640" t="str">
        <f t="shared" si="282"/>
        <v>Nov-2016</v>
      </c>
      <c r="Y3640" s="17">
        <f t="shared" si="283"/>
        <v>4</v>
      </c>
      <c r="Z3640" t="str">
        <f t="shared" si="284"/>
        <v>11-20%</v>
      </c>
      <c r="AA3640" s="17">
        <f>IF(COUNTIF($B$2:B3640,B3640)=1,1,0)</f>
        <v>0</v>
      </c>
      <c r="AB3640" s="17">
        <f>IF(COUNTIF($F$2:F3640,F3640)=1,1,0)</f>
        <v>0</v>
      </c>
    </row>
    <row r="3641" spans="1:28" x14ac:dyDescent="0.2">
      <c r="A3641" s="17">
        <v>3640</v>
      </c>
      <c r="B3641" t="s">
        <v>6835</v>
      </c>
      <c r="C3641" s="18">
        <v>42684</v>
      </c>
      <c r="D3641" s="18">
        <v>42688</v>
      </c>
      <c r="E3641" t="s">
        <v>77</v>
      </c>
      <c r="F3641" t="s">
        <v>3826</v>
      </c>
      <c r="G3641" t="s">
        <v>3827</v>
      </c>
      <c r="H3641" t="s">
        <v>129</v>
      </c>
      <c r="I3641" t="s">
        <v>54</v>
      </c>
      <c r="J3641" t="s">
        <v>345</v>
      </c>
      <c r="K3641" t="s">
        <v>525</v>
      </c>
      <c r="L3641">
        <v>45503</v>
      </c>
      <c r="M3641" t="s">
        <v>175</v>
      </c>
      <c r="N3641" t="s">
        <v>3438</v>
      </c>
      <c r="O3641" t="s">
        <v>73</v>
      </c>
      <c r="P3641" t="s">
        <v>117</v>
      </c>
      <c r="Q3641" t="s">
        <v>3439</v>
      </c>
      <c r="R3641" s="19">
        <v>4.6239999999999997</v>
      </c>
      <c r="S3641" s="17">
        <v>1</v>
      </c>
      <c r="T3641" s="20">
        <v>0.2</v>
      </c>
      <c r="U3641" s="19">
        <v>1.6761999999999999</v>
      </c>
      <c r="V3641" s="20">
        <f t="shared" si="280"/>
        <v>0.36249999999999999</v>
      </c>
      <c r="W3641" s="17">
        <f t="shared" si="281"/>
        <v>2016</v>
      </c>
      <c r="X3641" t="str">
        <f t="shared" si="282"/>
        <v>Nov-2016</v>
      </c>
      <c r="Y3641" s="17">
        <f t="shared" si="283"/>
        <v>4</v>
      </c>
      <c r="Z3641" t="str">
        <f t="shared" si="284"/>
        <v>11-20%</v>
      </c>
      <c r="AA3641" s="17">
        <f>IF(COUNTIF($B$2:B3641,B3641)=1,1,0)</f>
        <v>0</v>
      </c>
      <c r="AB3641" s="17">
        <f>IF(COUNTIF($F$2:F3641,F3641)=1,1,0)</f>
        <v>0</v>
      </c>
    </row>
    <row r="3642" spans="1:28" x14ac:dyDescent="0.2">
      <c r="A3642" s="17">
        <v>3641</v>
      </c>
      <c r="B3642" t="s">
        <v>6835</v>
      </c>
      <c r="C3642" s="18">
        <v>42684</v>
      </c>
      <c r="D3642" s="18">
        <v>42688</v>
      </c>
      <c r="E3642" t="s">
        <v>77</v>
      </c>
      <c r="F3642" t="s">
        <v>3826</v>
      </c>
      <c r="G3642" t="s">
        <v>3827</v>
      </c>
      <c r="H3642" t="s">
        <v>129</v>
      </c>
      <c r="I3642" t="s">
        <v>54</v>
      </c>
      <c r="J3642" t="s">
        <v>345</v>
      </c>
      <c r="K3642" t="s">
        <v>525</v>
      </c>
      <c r="L3642">
        <v>45503</v>
      </c>
      <c r="M3642" t="s">
        <v>175</v>
      </c>
      <c r="N3642" t="s">
        <v>5652</v>
      </c>
      <c r="O3642" t="s">
        <v>98</v>
      </c>
      <c r="P3642" t="s">
        <v>188</v>
      </c>
      <c r="Q3642" t="s">
        <v>6838</v>
      </c>
      <c r="R3642" s="19">
        <v>178.92</v>
      </c>
      <c r="S3642" s="17">
        <v>7</v>
      </c>
      <c r="T3642" s="20">
        <v>0.2</v>
      </c>
      <c r="U3642" s="19">
        <v>-29.0745</v>
      </c>
      <c r="V3642" s="20">
        <f t="shared" si="280"/>
        <v>-0.16250000000000001</v>
      </c>
      <c r="W3642" s="17">
        <f t="shared" si="281"/>
        <v>2016</v>
      </c>
      <c r="X3642" t="str">
        <f t="shared" si="282"/>
        <v>Nov-2016</v>
      </c>
      <c r="Y3642" s="17">
        <f t="shared" si="283"/>
        <v>4</v>
      </c>
      <c r="Z3642" t="str">
        <f t="shared" si="284"/>
        <v>11-20%</v>
      </c>
      <c r="AA3642" s="17">
        <f>IF(COUNTIF($B$2:B3642,B3642)=1,1,0)</f>
        <v>0</v>
      </c>
      <c r="AB3642" s="17">
        <f>IF(COUNTIF($F$2:F3642,F3642)=1,1,0)</f>
        <v>0</v>
      </c>
    </row>
    <row r="3643" spans="1:28" x14ac:dyDescent="0.2">
      <c r="A3643" s="17">
        <v>3642</v>
      </c>
      <c r="B3643" t="s">
        <v>6835</v>
      </c>
      <c r="C3643" s="18">
        <v>42684</v>
      </c>
      <c r="D3643" s="18">
        <v>42688</v>
      </c>
      <c r="E3643" t="s">
        <v>77</v>
      </c>
      <c r="F3643" t="s">
        <v>3826</v>
      </c>
      <c r="G3643" t="s">
        <v>3827</v>
      </c>
      <c r="H3643" t="s">
        <v>129</v>
      </c>
      <c r="I3643" t="s">
        <v>54</v>
      </c>
      <c r="J3643" t="s">
        <v>345</v>
      </c>
      <c r="K3643" t="s">
        <v>525</v>
      </c>
      <c r="L3643">
        <v>45503</v>
      </c>
      <c r="M3643" t="s">
        <v>175</v>
      </c>
      <c r="N3643" t="s">
        <v>4837</v>
      </c>
      <c r="O3643" t="s">
        <v>73</v>
      </c>
      <c r="P3643" t="s">
        <v>102</v>
      </c>
      <c r="Q3643" t="s">
        <v>4838</v>
      </c>
      <c r="R3643" s="19">
        <v>69.888000000000005</v>
      </c>
      <c r="S3643" s="17">
        <v>7</v>
      </c>
      <c r="T3643" s="20">
        <v>0.7</v>
      </c>
      <c r="U3643" s="19">
        <v>-46.591999999999999</v>
      </c>
      <c r="V3643" s="20">
        <f t="shared" si="280"/>
        <v>-0.66666666666666663</v>
      </c>
      <c r="W3643" s="17">
        <f t="shared" si="281"/>
        <v>2016</v>
      </c>
      <c r="X3643" t="str">
        <f t="shared" si="282"/>
        <v>Nov-2016</v>
      </c>
      <c r="Y3643" s="17">
        <f t="shared" si="283"/>
        <v>4</v>
      </c>
      <c r="Z3643" t="str">
        <f t="shared" si="284"/>
        <v>Over 50%</v>
      </c>
      <c r="AA3643" s="17">
        <f>IF(COUNTIF($B$2:B3643,B3643)=1,1,0)</f>
        <v>0</v>
      </c>
      <c r="AB3643" s="17">
        <f>IF(COUNTIF($F$2:F3643,F3643)=1,1,0)</f>
        <v>0</v>
      </c>
    </row>
    <row r="3644" spans="1:28" x14ac:dyDescent="0.2">
      <c r="A3644" s="17">
        <v>3643</v>
      </c>
      <c r="B3644" t="s">
        <v>6839</v>
      </c>
      <c r="C3644" s="18">
        <v>41993</v>
      </c>
      <c r="D3644" s="18">
        <v>41996</v>
      </c>
      <c r="E3644" t="s">
        <v>50</v>
      </c>
      <c r="F3644" t="s">
        <v>2257</v>
      </c>
      <c r="G3644" t="s">
        <v>2258</v>
      </c>
      <c r="H3644" t="s">
        <v>53</v>
      </c>
      <c r="I3644" t="s">
        <v>54</v>
      </c>
      <c r="J3644" t="s">
        <v>69</v>
      </c>
      <c r="K3644" t="s">
        <v>70</v>
      </c>
      <c r="L3644">
        <v>90008</v>
      </c>
      <c r="M3644" t="s">
        <v>71</v>
      </c>
      <c r="N3644" t="s">
        <v>2241</v>
      </c>
      <c r="O3644" t="s">
        <v>73</v>
      </c>
      <c r="P3644" t="s">
        <v>102</v>
      </c>
      <c r="Q3644" t="s">
        <v>2242</v>
      </c>
      <c r="R3644" s="19">
        <v>487.98399999999998</v>
      </c>
      <c r="S3644" s="17">
        <v>2</v>
      </c>
      <c r="T3644" s="20">
        <v>0.2</v>
      </c>
      <c r="U3644" s="19">
        <v>152.495</v>
      </c>
      <c r="V3644" s="20">
        <f t="shared" si="280"/>
        <v>0.3125</v>
      </c>
      <c r="W3644" s="17">
        <f t="shared" si="281"/>
        <v>2014</v>
      </c>
      <c r="X3644" t="str">
        <f t="shared" si="282"/>
        <v>Dec-2014</v>
      </c>
      <c r="Y3644" s="17">
        <f t="shared" si="283"/>
        <v>3</v>
      </c>
      <c r="Z3644" t="str">
        <f t="shared" si="284"/>
        <v>11-20%</v>
      </c>
      <c r="AA3644" s="17">
        <f>IF(COUNTIF($B$2:B3644,B3644)=1,1,0)</f>
        <v>1</v>
      </c>
      <c r="AB3644" s="17">
        <f>IF(COUNTIF($F$2:F3644,F3644)=1,1,0)</f>
        <v>0</v>
      </c>
    </row>
    <row r="3645" spans="1:28" x14ac:dyDescent="0.2">
      <c r="A3645" s="17">
        <v>3644</v>
      </c>
      <c r="B3645" t="s">
        <v>6839</v>
      </c>
      <c r="C3645" s="18">
        <v>41993</v>
      </c>
      <c r="D3645" s="18">
        <v>41996</v>
      </c>
      <c r="E3645" t="s">
        <v>50</v>
      </c>
      <c r="F3645" t="s">
        <v>2257</v>
      </c>
      <c r="G3645" t="s">
        <v>2258</v>
      </c>
      <c r="H3645" t="s">
        <v>53</v>
      </c>
      <c r="I3645" t="s">
        <v>54</v>
      </c>
      <c r="J3645" t="s">
        <v>69</v>
      </c>
      <c r="K3645" t="s">
        <v>70</v>
      </c>
      <c r="L3645">
        <v>90008</v>
      </c>
      <c r="M3645" t="s">
        <v>71</v>
      </c>
      <c r="N3645" t="s">
        <v>6840</v>
      </c>
      <c r="O3645" t="s">
        <v>73</v>
      </c>
      <c r="P3645" t="s">
        <v>95</v>
      </c>
      <c r="Q3645" t="s">
        <v>6841</v>
      </c>
      <c r="R3645" s="19">
        <v>47.3</v>
      </c>
      <c r="S3645" s="17">
        <v>2</v>
      </c>
      <c r="T3645" s="20">
        <v>0</v>
      </c>
      <c r="U3645" s="19">
        <v>12.298</v>
      </c>
      <c r="V3645" s="20">
        <f t="shared" si="280"/>
        <v>0.26</v>
      </c>
      <c r="W3645" s="17">
        <f t="shared" si="281"/>
        <v>2014</v>
      </c>
      <c r="X3645" t="str">
        <f t="shared" si="282"/>
        <v>Dec-2014</v>
      </c>
      <c r="Y3645" s="17">
        <f t="shared" si="283"/>
        <v>3</v>
      </c>
      <c r="Z3645" t="str">
        <f t="shared" si="284"/>
        <v>0% (No Discount)</v>
      </c>
      <c r="AA3645" s="17">
        <f>IF(COUNTIF($B$2:B3645,B3645)=1,1,0)</f>
        <v>0</v>
      </c>
      <c r="AB3645" s="17">
        <f>IF(COUNTIF($F$2:F3645,F3645)=1,1,0)</f>
        <v>0</v>
      </c>
    </row>
    <row r="3646" spans="1:28" x14ac:dyDescent="0.2">
      <c r="A3646" s="17">
        <v>3645</v>
      </c>
      <c r="B3646" t="s">
        <v>6839</v>
      </c>
      <c r="C3646" s="18">
        <v>41993</v>
      </c>
      <c r="D3646" s="18">
        <v>41996</v>
      </c>
      <c r="E3646" t="s">
        <v>50</v>
      </c>
      <c r="F3646" t="s">
        <v>2257</v>
      </c>
      <c r="G3646" t="s">
        <v>2258</v>
      </c>
      <c r="H3646" t="s">
        <v>53</v>
      </c>
      <c r="I3646" t="s">
        <v>54</v>
      </c>
      <c r="J3646" t="s">
        <v>69</v>
      </c>
      <c r="K3646" t="s">
        <v>70</v>
      </c>
      <c r="L3646">
        <v>90008</v>
      </c>
      <c r="M3646" t="s">
        <v>71</v>
      </c>
      <c r="N3646" t="s">
        <v>6842</v>
      </c>
      <c r="O3646" t="s">
        <v>73</v>
      </c>
      <c r="P3646" t="s">
        <v>95</v>
      </c>
      <c r="Q3646" t="s">
        <v>6843</v>
      </c>
      <c r="R3646" s="19">
        <v>4.13</v>
      </c>
      <c r="S3646" s="17">
        <v>1</v>
      </c>
      <c r="T3646" s="20">
        <v>0</v>
      </c>
      <c r="U3646" s="19">
        <v>1.1564000000000001</v>
      </c>
      <c r="V3646" s="20">
        <f t="shared" si="280"/>
        <v>0.28000000000000003</v>
      </c>
      <c r="W3646" s="17">
        <f t="shared" si="281"/>
        <v>2014</v>
      </c>
      <c r="X3646" t="str">
        <f t="shared" si="282"/>
        <v>Dec-2014</v>
      </c>
      <c r="Y3646" s="17">
        <f t="shared" si="283"/>
        <v>3</v>
      </c>
      <c r="Z3646" t="str">
        <f t="shared" si="284"/>
        <v>0% (No Discount)</v>
      </c>
      <c r="AA3646" s="17">
        <f>IF(COUNTIF($B$2:B3646,B3646)=1,1,0)</f>
        <v>0</v>
      </c>
      <c r="AB3646" s="17">
        <f>IF(COUNTIF($F$2:F3646,F3646)=1,1,0)</f>
        <v>0</v>
      </c>
    </row>
    <row r="3647" spans="1:28" x14ac:dyDescent="0.2">
      <c r="A3647" s="17">
        <v>3646</v>
      </c>
      <c r="B3647" t="s">
        <v>6839</v>
      </c>
      <c r="C3647" s="18">
        <v>41993</v>
      </c>
      <c r="D3647" s="18">
        <v>41996</v>
      </c>
      <c r="E3647" t="s">
        <v>50</v>
      </c>
      <c r="F3647" t="s">
        <v>2257</v>
      </c>
      <c r="G3647" t="s">
        <v>2258</v>
      </c>
      <c r="H3647" t="s">
        <v>53</v>
      </c>
      <c r="I3647" t="s">
        <v>54</v>
      </c>
      <c r="J3647" t="s">
        <v>69</v>
      </c>
      <c r="K3647" t="s">
        <v>70</v>
      </c>
      <c r="L3647">
        <v>90008</v>
      </c>
      <c r="M3647" t="s">
        <v>71</v>
      </c>
      <c r="N3647" t="s">
        <v>6844</v>
      </c>
      <c r="O3647" t="s">
        <v>73</v>
      </c>
      <c r="P3647" t="s">
        <v>102</v>
      </c>
      <c r="Q3647" t="s">
        <v>6845</v>
      </c>
      <c r="R3647" s="19">
        <v>155.12</v>
      </c>
      <c r="S3647" s="17">
        <v>5</v>
      </c>
      <c r="T3647" s="20">
        <v>0.2</v>
      </c>
      <c r="U3647" s="19">
        <v>50.414000000000001</v>
      </c>
      <c r="V3647" s="20">
        <f t="shared" si="280"/>
        <v>0.32500000000000001</v>
      </c>
      <c r="W3647" s="17">
        <f t="shared" si="281"/>
        <v>2014</v>
      </c>
      <c r="X3647" t="str">
        <f t="shared" si="282"/>
        <v>Dec-2014</v>
      </c>
      <c r="Y3647" s="17">
        <f t="shared" si="283"/>
        <v>3</v>
      </c>
      <c r="Z3647" t="str">
        <f t="shared" si="284"/>
        <v>11-20%</v>
      </c>
      <c r="AA3647" s="17">
        <f>IF(COUNTIF($B$2:B3647,B3647)=1,1,0)</f>
        <v>0</v>
      </c>
      <c r="AB3647" s="17">
        <f>IF(COUNTIF($F$2:F3647,F3647)=1,1,0)</f>
        <v>0</v>
      </c>
    </row>
    <row r="3648" spans="1:28" x14ac:dyDescent="0.2">
      <c r="A3648" s="17">
        <v>3647</v>
      </c>
      <c r="B3648" t="s">
        <v>6846</v>
      </c>
      <c r="C3648" s="18">
        <v>41845</v>
      </c>
      <c r="D3648" s="18">
        <v>41847</v>
      </c>
      <c r="E3648" t="s">
        <v>50</v>
      </c>
      <c r="F3648" t="s">
        <v>6071</v>
      </c>
      <c r="G3648" t="s">
        <v>6072</v>
      </c>
      <c r="H3648" t="s">
        <v>129</v>
      </c>
      <c r="I3648" t="s">
        <v>54</v>
      </c>
      <c r="J3648" t="s">
        <v>69</v>
      </c>
      <c r="K3648" t="s">
        <v>70</v>
      </c>
      <c r="L3648">
        <v>90045</v>
      </c>
      <c r="M3648" t="s">
        <v>71</v>
      </c>
      <c r="N3648" t="s">
        <v>2875</v>
      </c>
      <c r="O3648" t="s">
        <v>73</v>
      </c>
      <c r="P3648" t="s">
        <v>117</v>
      </c>
      <c r="Q3648" t="s">
        <v>6847</v>
      </c>
      <c r="R3648" s="19">
        <v>6.48</v>
      </c>
      <c r="S3648" s="17">
        <v>1</v>
      </c>
      <c r="T3648" s="20">
        <v>0</v>
      </c>
      <c r="U3648" s="19">
        <v>3.1751999999999998</v>
      </c>
      <c r="V3648" s="20">
        <f t="shared" si="280"/>
        <v>0.48999999999999994</v>
      </c>
      <c r="W3648" s="17">
        <f t="shared" si="281"/>
        <v>2014</v>
      </c>
      <c r="X3648" t="str">
        <f t="shared" si="282"/>
        <v>Jul-2014</v>
      </c>
      <c r="Y3648" s="17">
        <f t="shared" si="283"/>
        <v>2</v>
      </c>
      <c r="Z3648" t="str">
        <f t="shared" si="284"/>
        <v>0% (No Discount)</v>
      </c>
      <c r="AA3648" s="17">
        <f>IF(COUNTIF($B$2:B3648,B3648)=1,1,0)</f>
        <v>1</v>
      </c>
      <c r="AB3648" s="17">
        <f>IF(COUNTIF($F$2:F3648,F3648)=1,1,0)</f>
        <v>0</v>
      </c>
    </row>
    <row r="3649" spans="1:28" x14ac:dyDescent="0.2">
      <c r="A3649" s="17">
        <v>3648</v>
      </c>
      <c r="B3649" t="s">
        <v>6846</v>
      </c>
      <c r="C3649" s="18">
        <v>41845</v>
      </c>
      <c r="D3649" s="18">
        <v>41847</v>
      </c>
      <c r="E3649" t="s">
        <v>50</v>
      </c>
      <c r="F3649" t="s">
        <v>6071</v>
      </c>
      <c r="G3649" t="s">
        <v>6072</v>
      </c>
      <c r="H3649" t="s">
        <v>129</v>
      </c>
      <c r="I3649" t="s">
        <v>54</v>
      </c>
      <c r="J3649" t="s">
        <v>69</v>
      </c>
      <c r="K3649" t="s">
        <v>70</v>
      </c>
      <c r="L3649">
        <v>90045</v>
      </c>
      <c r="M3649" t="s">
        <v>71</v>
      </c>
      <c r="N3649" t="s">
        <v>6848</v>
      </c>
      <c r="O3649" t="s">
        <v>73</v>
      </c>
      <c r="P3649" t="s">
        <v>606</v>
      </c>
      <c r="Q3649" t="s">
        <v>6849</v>
      </c>
      <c r="R3649" s="19">
        <v>15.52</v>
      </c>
      <c r="S3649" s="17">
        <v>4</v>
      </c>
      <c r="T3649" s="20">
        <v>0</v>
      </c>
      <c r="U3649" s="19">
        <v>4.5007999999999999</v>
      </c>
      <c r="V3649" s="20">
        <f t="shared" si="280"/>
        <v>0.28999999999999998</v>
      </c>
      <c r="W3649" s="17">
        <f t="shared" si="281"/>
        <v>2014</v>
      </c>
      <c r="X3649" t="str">
        <f t="shared" si="282"/>
        <v>Jul-2014</v>
      </c>
      <c r="Y3649" s="17">
        <f t="shared" si="283"/>
        <v>2</v>
      </c>
      <c r="Z3649" t="str">
        <f t="shared" si="284"/>
        <v>0% (No Discount)</v>
      </c>
      <c r="AA3649" s="17">
        <f>IF(COUNTIF($B$2:B3649,B3649)=1,1,0)</f>
        <v>0</v>
      </c>
      <c r="AB3649" s="17">
        <f>IF(COUNTIF($F$2:F3649,F3649)=1,1,0)</f>
        <v>0</v>
      </c>
    </row>
    <row r="3650" spans="1:28" x14ac:dyDescent="0.2">
      <c r="A3650" s="17">
        <v>3649</v>
      </c>
      <c r="B3650" t="s">
        <v>6850</v>
      </c>
      <c r="C3650" s="18">
        <v>42330</v>
      </c>
      <c r="D3650" s="18">
        <v>42335</v>
      </c>
      <c r="E3650" t="s">
        <v>77</v>
      </c>
      <c r="F3650" t="s">
        <v>4302</v>
      </c>
      <c r="G3650" t="s">
        <v>4303</v>
      </c>
      <c r="H3650" t="s">
        <v>53</v>
      </c>
      <c r="I3650" t="s">
        <v>54</v>
      </c>
      <c r="J3650" t="s">
        <v>361</v>
      </c>
      <c r="K3650" t="s">
        <v>362</v>
      </c>
      <c r="L3650">
        <v>38109</v>
      </c>
      <c r="M3650" t="s">
        <v>57</v>
      </c>
      <c r="N3650" t="s">
        <v>2743</v>
      </c>
      <c r="O3650" t="s">
        <v>73</v>
      </c>
      <c r="P3650" t="s">
        <v>102</v>
      </c>
      <c r="Q3650" t="s">
        <v>2744</v>
      </c>
      <c r="R3650" s="19">
        <v>2.9460000000000002</v>
      </c>
      <c r="S3650" s="17">
        <v>2</v>
      </c>
      <c r="T3650" s="20">
        <v>0.7</v>
      </c>
      <c r="U3650" s="19">
        <v>-2.0621999999999998</v>
      </c>
      <c r="V3650" s="20">
        <f t="shared" ref="V3650:V3713" si="285">IFERROR(U3650/R3650,0)</f>
        <v>-0.69999999999999984</v>
      </c>
      <c r="W3650" s="17">
        <f t="shared" ref="W3650:W3713" si="286">YEAR(C3650)</f>
        <v>2015</v>
      </c>
      <c r="X3650" t="str">
        <f t="shared" ref="X3650:X3713" si="287">TEXT(C3650,"mmm-yyyy")</f>
        <v>Nov-2015</v>
      </c>
      <c r="Y3650" s="17">
        <f t="shared" ref="Y3650:Y3713" si="288">D3650-C3650</f>
        <v>5</v>
      </c>
      <c r="Z3650" t="str">
        <f t="shared" ref="Z3650:Z3713" si="289">IF(T3650=0,"0% (No Discount)",IF(T3650&lt;=0.1,"1-10%",IF(T3650&lt;=0.2,"11-20%",IF(T3650&lt;=0.3,"21-30%",IF(T3650&lt;=0.4,"31-40%",IF(T3650&lt;=0.5,"41-50%","Over 50%"))))))</f>
        <v>Over 50%</v>
      </c>
      <c r="AA3650" s="17">
        <f>IF(COUNTIF($B$2:B3650,B3650)=1,1,0)</f>
        <v>1</v>
      </c>
      <c r="AB3650" s="17">
        <f>IF(COUNTIF($F$2:F3650,F3650)=1,1,0)</f>
        <v>0</v>
      </c>
    </row>
    <row r="3651" spans="1:28" x14ac:dyDescent="0.2">
      <c r="A3651" s="17">
        <v>3650</v>
      </c>
      <c r="B3651" t="s">
        <v>6850</v>
      </c>
      <c r="C3651" s="18">
        <v>42330</v>
      </c>
      <c r="D3651" s="18">
        <v>42335</v>
      </c>
      <c r="E3651" t="s">
        <v>77</v>
      </c>
      <c r="F3651" t="s">
        <v>4302</v>
      </c>
      <c r="G3651" t="s">
        <v>4303</v>
      </c>
      <c r="H3651" t="s">
        <v>53</v>
      </c>
      <c r="I3651" t="s">
        <v>54</v>
      </c>
      <c r="J3651" t="s">
        <v>361</v>
      </c>
      <c r="K3651" t="s">
        <v>362</v>
      </c>
      <c r="L3651">
        <v>38109</v>
      </c>
      <c r="M3651" t="s">
        <v>57</v>
      </c>
      <c r="N3651" t="s">
        <v>1120</v>
      </c>
      <c r="O3651" t="s">
        <v>73</v>
      </c>
      <c r="P3651" t="s">
        <v>296</v>
      </c>
      <c r="Q3651" t="s">
        <v>1121</v>
      </c>
      <c r="R3651" s="19">
        <v>55.103999999999999</v>
      </c>
      <c r="S3651" s="17">
        <v>6</v>
      </c>
      <c r="T3651" s="20">
        <v>0.2</v>
      </c>
      <c r="U3651" s="19">
        <v>18.5976</v>
      </c>
      <c r="V3651" s="20">
        <f t="shared" si="285"/>
        <v>0.33750000000000002</v>
      </c>
      <c r="W3651" s="17">
        <f t="shared" si="286"/>
        <v>2015</v>
      </c>
      <c r="X3651" t="str">
        <f t="shared" si="287"/>
        <v>Nov-2015</v>
      </c>
      <c r="Y3651" s="17">
        <f t="shared" si="288"/>
        <v>5</v>
      </c>
      <c r="Z3651" t="str">
        <f t="shared" si="289"/>
        <v>11-20%</v>
      </c>
      <c r="AA3651" s="17">
        <f>IF(COUNTIF($B$2:B3651,B3651)=1,1,0)</f>
        <v>0</v>
      </c>
      <c r="AB3651" s="17">
        <f>IF(COUNTIF($F$2:F3651,F3651)=1,1,0)</f>
        <v>0</v>
      </c>
    </row>
    <row r="3652" spans="1:28" x14ac:dyDescent="0.2">
      <c r="A3652" s="17">
        <v>3651</v>
      </c>
      <c r="B3652" t="s">
        <v>6851</v>
      </c>
      <c r="C3652" s="18">
        <v>43078</v>
      </c>
      <c r="D3652" s="18">
        <v>43080</v>
      </c>
      <c r="E3652" t="s">
        <v>50</v>
      </c>
      <c r="F3652" t="s">
        <v>1804</v>
      </c>
      <c r="G3652" t="s">
        <v>1805</v>
      </c>
      <c r="H3652" t="s">
        <v>53</v>
      </c>
      <c r="I3652" t="s">
        <v>54</v>
      </c>
      <c r="J3652" t="s">
        <v>909</v>
      </c>
      <c r="K3652" t="s">
        <v>265</v>
      </c>
      <c r="L3652">
        <v>48234</v>
      </c>
      <c r="M3652" t="s">
        <v>132</v>
      </c>
      <c r="N3652" t="s">
        <v>6852</v>
      </c>
      <c r="O3652" t="s">
        <v>98</v>
      </c>
      <c r="P3652" t="s">
        <v>188</v>
      </c>
      <c r="Q3652" t="s">
        <v>6853</v>
      </c>
      <c r="R3652" s="19">
        <v>104.88</v>
      </c>
      <c r="S3652" s="17">
        <v>6</v>
      </c>
      <c r="T3652" s="20">
        <v>0</v>
      </c>
      <c r="U3652" s="19">
        <v>41.951999999999998</v>
      </c>
      <c r="V3652" s="20">
        <f t="shared" si="285"/>
        <v>0.4</v>
      </c>
      <c r="W3652" s="17">
        <f t="shared" si="286"/>
        <v>2017</v>
      </c>
      <c r="X3652" t="str">
        <f t="shared" si="287"/>
        <v>Dec-2017</v>
      </c>
      <c r="Y3652" s="17">
        <f t="shared" si="288"/>
        <v>2</v>
      </c>
      <c r="Z3652" t="str">
        <f t="shared" si="289"/>
        <v>0% (No Discount)</v>
      </c>
      <c r="AA3652" s="17">
        <f>IF(COUNTIF($B$2:B3652,B3652)=1,1,0)</f>
        <v>1</v>
      </c>
      <c r="AB3652" s="17">
        <f>IF(COUNTIF($F$2:F3652,F3652)=1,1,0)</f>
        <v>0</v>
      </c>
    </row>
    <row r="3653" spans="1:28" x14ac:dyDescent="0.2">
      <c r="A3653" s="17">
        <v>3652</v>
      </c>
      <c r="B3653" t="s">
        <v>6851</v>
      </c>
      <c r="C3653" s="18">
        <v>43078</v>
      </c>
      <c r="D3653" s="18">
        <v>43080</v>
      </c>
      <c r="E3653" t="s">
        <v>50</v>
      </c>
      <c r="F3653" t="s">
        <v>1804</v>
      </c>
      <c r="G3653" t="s">
        <v>1805</v>
      </c>
      <c r="H3653" t="s">
        <v>53</v>
      </c>
      <c r="I3653" t="s">
        <v>54</v>
      </c>
      <c r="J3653" t="s">
        <v>909</v>
      </c>
      <c r="K3653" t="s">
        <v>265</v>
      </c>
      <c r="L3653">
        <v>48234</v>
      </c>
      <c r="M3653" t="s">
        <v>132</v>
      </c>
      <c r="N3653" t="s">
        <v>3620</v>
      </c>
      <c r="O3653" t="s">
        <v>73</v>
      </c>
      <c r="P3653" t="s">
        <v>95</v>
      </c>
      <c r="Q3653" t="s">
        <v>3621</v>
      </c>
      <c r="R3653" s="19">
        <v>34.700000000000003</v>
      </c>
      <c r="S3653" s="17">
        <v>5</v>
      </c>
      <c r="T3653" s="20">
        <v>0</v>
      </c>
      <c r="U3653" s="19">
        <v>12.492000000000001</v>
      </c>
      <c r="V3653" s="20">
        <f t="shared" si="285"/>
        <v>0.36</v>
      </c>
      <c r="W3653" s="17">
        <f t="shared" si="286"/>
        <v>2017</v>
      </c>
      <c r="X3653" t="str">
        <f t="shared" si="287"/>
        <v>Dec-2017</v>
      </c>
      <c r="Y3653" s="17">
        <f t="shared" si="288"/>
        <v>2</v>
      </c>
      <c r="Z3653" t="str">
        <f t="shared" si="289"/>
        <v>0% (No Discount)</v>
      </c>
      <c r="AA3653" s="17">
        <f>IF(COUNTIF($B$2:B3653,B3653)=1,1,0)</f>
        <v>0</v>
      </c>
      <c r="AB3653" s="17">
        <f>IF(COUNTIF($F$2:F3653,F3653)=1,1,0)</f>
        <v>0</v>
      </c>
    </row>
    <row r="3654" spans="1:28" x14ac:dyDescent="0.2">
      <c r="A3654" s="17">
        <v>3653</v>
      </c>
      <c r="B3654" t="s">
        <v>6851</v>
      </c>
      <c r="C3654" s="18">
        <v>43078</v>
      </c>
      <c r="D3654" s="18">
        <v>43080</v>
      </c>
      <c r="E3654" t="s">
        <v>50</v>
      </c>
      <c r="F3654" t="s">
        <v>1804</v>
      </c>
      <c r="G3654" t="s">
        <v>1805</v>
      </c>
      <c r="H3654" t="s">
        <v>53</v>
      </c>
      <c r="I3654" t="s">
        <v>54</v>
      </c>
      <c r="J3654" t="s">
        <v>909</v>
      </c>
      <c r="K3654" t="s">
        <v>265</v>
      </c>
      <c r="L3654">
        <v>48234</v>
      </c>
      <c r="M3654" t="s">
        <v>132</v>
      </c>
      <c r="N3654" t="s">
        <v>2649</v>
      </c>
      <c r="O3654" t="s">
        <v>73</v>
      </c>
      <c r="P3654" t="s">
        <v>102</v>
      </c>
      <c r="Q3654" t="s">
        <v>2650</v>
      </c>
      <c r="R3654" s="19">
        <v>33.72</v>
      </c>
      <c r="S3654" s="17">
        <v>4</v>
      </c>
      <c r="T3654" s="20">
        <v>0</v>
      </c>
      <c r="U3654" s="19">
        <v>15.511200000000001</v>
      </c>
      <c r="V3654" s="20">
        <f t="shared" si="285"/>
        <v>0.46</v>
      </c>
      <c r="W3654" s="17">
        <f t="shared" si="286"/>
        <v>2017</v>
      </c>
      <c r="X3654" t="str">
        <f t="shared" si="287"/>
        <v>Dec-2017</v>
      </c>
      <c r="Y3654" s="17">
        <f t="shared" si="288"/>
        <v>2</v>
      </c>
      <c r="Z3654" t="str">
        <f t="shared" si="289"/>
        <v>0% (No Discount)</v>
      </c>
      <c r="AA3654" s="17">
        <f>IF(COUNTIF($B$2:B3654,B3654)=1,1,0)</f>
        <v>0</v>
      </c>
      <c r="AB3654" s="17">
        <f>IF(COUNTIF($F$2:F3654,F3654)=1,1,0)</f>
        <v>0</v>
      </c>
    </row>
    <row r="3655" spans="1:28" x14ac:dyDescent="0.2">
      <c r="A3655" s="17">
        <v>3654</v>
      </c>
      <c r="B3655" t="s">
        <v>6851</v>
      </c>
      <c r="C3655" s="18">
        <v>43078</v>
      </c>
      <c r="D3655" s="18">
        <v>43080</v>
      </c>
      <c r="E3655" t="s">
        <v>50</v>
      </c>
      <c r="F3655" t="s">
        <v>1804</v>
      </c>
      <c r="G3655" t="s">
        <v>1805</v>
      </c>
      <c r="H3655" t="s">
        <v>53</v>
      </c>
      <c r="I3655" t="s">
        <v>54</v>
      </c>
      <c r="J3655" t="s">
        <v>909</v>
      </c>
      <c r="K3655" t="s">
        <v>265</v>
      </c>
      <c r="L3655">
        <v>48234</v>
      </c>
      <c r="M3655" t="s">
        <v>132</v>
      </c>
      <c r="N3655" t="s">
        <v>3220</v>
      </c>
      <c r="O3655" t="s">
        <v>73</v>
      </c>
      <c r="P3655" t="s">
        <v>117</v>
      </c>
      <c r="Q3655" t="s">
        <v>213</v>
      </c>
      <c r="R3655" s="19">
        <v>14.94</v>
      </c>
      <c r="S3655" s="17">
        <v>3</v>
      </c>
      <c r="T3655" s="20">
        <v>0</v>
      </c>
      <c r="U3655" s="19">
        <v>7.0217999999999998</v>
      </c>
      <c r="V3655" s="20">
        <f t="shared" si="285"/>
        <v>0.47000000000000003</v>
      </c>
      <c r="W3655" s="17">
        <f t="shared" si="286"/>
        <v>2017</v>
      </c>
      <c r="X3655" t="str">
        <f t="shared" si="287"/>
        <v>Dec-2017</v>
      </c>
      <c r="Y3655" s="17">
        <f t="shared" si="288"/>
        <v>2</v>
      </c>
      <c r="Z3655" t="str">
        <f t="shared" si="289"/>
        <v>0% (No Discount)</v>
      </c>
      <c r="AA3655" s="17">
        <f>IF(COUNTIF($B$2:B3655,B3655)=1,1,0)</f>
        <v>0</v>
      </c>
      <c r="AB3655" s="17">
        <f>IF(COUNTIF($F$2:F3655,F3655)=1,1,0)</f>
        <v>0</v>
      </c>
    </row>
    <row r="3656" spans="1:28" x14ac:dyDescent="0.2">
      <c r="A3656" s="17">
        <v>3655</v>
      </c>
      <c r="B3656" t="s">
        <v>6854</v>
      </c>
      <c r="C3656" s="18">
        <v>42978</v>
      </c>
      <c r="D3656" s="18">
        <v>42983</v>
      </c>
      <c r="E3656" t="s">
        <v>77</v>
      </c>
      <c r="F3656" t="s">
        <v>1919</v>
      </c>
      <c r="G3656" t="s">
        <v>1920</v>
      </c>
      <c r="H3656" t="s">
        <v>53</v>
      </c>
      <c r="I3656" t="s">
        <v>54</v>
      </c>
      <c r="J3656" t="s">
        <v>1511</v>
      </c>
      <c r="K3656" t="s">
        <v>281</v>
      </c>
      <c r="L3656">
        <v>46226</v>
      </c>
      <c r="M3656" t="s">
        <v>132</v>
      </c>
      <c r="N3656" t="s">
        <v>2186</v>
      </c>
      <c r="O3656" t="s">
        <v>73</v>
      </c>
      <c r="P3656" t="s">
        <v>105</v>
      </c>
      <c r="Q3656" t="s">
        <v>2187</v>
      </c>
      <c r="R3656" s="19">
        <v>638.73</v>
      </c>
      <c r="S3656" s="17">
        <v>9</v>
      </c>
      <c r="T3656" s="20">
        <v>0</v>
      </c>
      <c r="U3656" s="19">
        <v>166.06979999999999</v>
      </c>
      <c r="V3656" s="20">
        <f t="shared" si="285"/>
        <v>0.25999999999999995</v>
      </c>
      <c r="W3656" s="17">
        <f t="shared" si="286"/>
        <v>2017</v>
      </c>
      <c r="X3656" t="str">
        <f t="shared" si="287"/>
        <v>Aug-2017</v>
      </c>
      <c r="Y3656" s="17">
        <f t="shared" si="288"/>
        <v>5</v>
      </c>
      <c r="Z3656" t="str">
        <f t="shared" si="289"/>
        <v>0% (No Discount)</v>
      </c>
      <c r="AA3656" s="17">
        <f>IF(COUNTIF($B$2:B3656,B3656)=1,1,0)</f>
        <v>1</v>
      </c>
      <c r="AB3656" s="17">
        <f>IF(COUNTIF($F$2:F3656,F3656)=1,1,0)</f>
        <v>0</v>
      </c>
    </row>
    <row r="3657" spans="1:28" x14ac:dyDescent="0.2">
      <c r="A3657" s="17">
        <v>3656</v>
      </c>
      <c r="B3657" t="s">
        <v>6855</v>
      </c>
      <c r="C3657" s="18">
        <v>42849</v>
      </c>
      <c r="D3657" s="18">
        <v>42855</v>
      </c>
      <c r="E3657" t="s">
        <v>77</v>
      </c>
      <c r="F3657" t="s">
        <v>2439</v>
      </c>
      <c r="G3657" t="s">
        <v>2440</v>
      </c>
      <c r="H3657" t="s">
        <v>68</v>
      </c>
      <c r="I3657" t="s">
        <v>54</v>
      </c>
      <c r="J3657" t="s">
        <v>1553</v>
      </c>
      <c r="K3657" t="s">
        <v>81</v>
      </c>
      <c r="L3657">
        <v>32216</v>
      </c>
      <c r="M3657" t="s">
        <v>57</v>
      </c>
      <c r="N3657" t="s">
        <v>4185</v>
      </c>
      <c r="O3657" t="s">
        <v>73</v>
      </c>
      <c r="P3657" t="s">
        <v>86</v>
      </c>
      <c r="Q3657" t="s">
        <v>4186</v>
      </c>
      <c r="R3657" s="19">
        <v>113.568</v>
      </c>
      <c r="S3657" s="17">
        <v>2</v>
      </c>
      <c r="T3657" s="20">
        <v>0.2</v>
      </c>
      <c r="U3657" s="19">
        <v>-21.294</v>
      </c>
      <c r="V3657" s="20">
        <f t="shared" si="285"/>
        <v>-0.1875</v>
      </c>
      <c r="W3657" s="17">
        <f t="shared" si="286"/>
        <v>2017</v>
      </c>
      <c r="X3657" t="str">
        <f t="shared" si="287"/>
        <v>Apr-2017</v>
      </c>
      <c r="Y3657" s="17">
        <f t="shared" si="288"/>
        <v>6</v>
      </c>
      <c r="Z3657" t="str">
        <f t="shared" si="289"/>
        <v>11-20%</v>
      </c>
      <c r="AA3657" s="17">
        <f>IF(COUNTIF($B$2:B3657,B3657)=1,1,0)</f>
        <v>1</v>
      </c>
      <c r="AB3657" s="17">
        <f>IF(COUNTIF($F$2:F3657,F3657)=1,1,0)</f>
        <v>0</v>
      </c>
    </row>
    <row r="3658" spans="1:28" x14ac:dyDescent="0.2">
      <c r="A3658" s="17">
        <v>3657</v>
      </c>
      <c r="B3658" t="s">
        <v>6856</v>
      </c>
      <c r="C3658" s="18">
        <v>42986</v>
      </c>
      <c r="D3658" s="18">
        <v>42992</v>
      </c>
      <c r="E3658" t="s">
        <v>77</v>
      </c>
      <c r="F3658" t="s">
        <v>5204</v>
      </c>
      <c r="G3658" t="s">
        <v>5205</v>
      </c>
      <c r="H3658" t="s">
        <v>68</v>
      </c>
      <c r="I3658" t="s">
        <v>54</v>
      </c>
      <c r="J3658" t="s">
        <v>895</v>
      </c>
      <c r="K3658" t="s">
        <v>525</v>
      </c>
      <c r="L3658">
        <v>43017</v>
      </c>
      <c r="M3658" t="s">
        <v>175</v>
      </c>
      <c r="N3658" t="s">
        <v>6857</v>
      </c>
      <c r="O3658" t="s">
        <v>98</v>
      </c>
      <c r="P3658" t="s">
        <v>188</v>
      </c>
      <c r="Q3658" t="s">
        <v>6858</v>
      </c>
      <c r="R3658" s="19">
        <v>9.0960000000000001</v>
      </c>
      <c r="S3658" s="17">
        <v>1</v>
      </c>
      <c r="T3658" s="20">
        <v>0.2</v>
      </c>
      <c r="U3658" s="19">
        <v>1.7055</v>
      </c>
      <c r="V3658" s="20">
        <f t="shared" si="285"/>
        <v>0.1875</v>
      </c>
      <c r="W3658" s="17">
        <f t="shared" si="286"/>
        <v>2017</v>
      </c>
      <c r="X3658" t="str">
        <f t="shared" si="287"/>
        <v>Sep-2017</v>
      </c>
      <c r="Y3658" s="17">
        <f t="shared" si="288"/>
        <v>6</v>
      </c>
      <c r="Z3658" t="str">
        <f t="shared" si="289"/>
        <v>11-20%</v>
      </c>
      <c r="AA3658" s="17">
        <f>IF(COUNTIF($B$2:B3658,B3658)=1,1,0)</f>
        <v>1</v>
      </c>
      <c r="AB3658" s="17">
        <f>IF(COUNTIF($F$2:F3658,F3658)=1,1,0)</f>
        <v>0</v>
      </c>
    </row>
    <row r="3659" spans="1:28" x14ac:dyDescent="0.2">
      <c r="A3659" s="17">
        <v>3658</v>
      </c>
      <c r="B3659" t="s">
        <v>6859</v>
      </c>
      <c r="C3659" s="18">
        <v>42075</v>
      </c>
      <c r="D3659" s="18">
        <v>42080</v>
      </c>
      <c r="E3659" t="s">
        <v>77</v>
      </c>
      <c r="F3659" t="s">
        <v>4172</v>
      </c>
      <c r="G3659" t="s">
        <v>4173</v>
      </c>
      <c r="H3659" t="s">
        <v>68</v>
      </c>
      <c r="I3659" t="s">
        <v>54</v>
      </c>
      <c r="J3659" t="s">
        <v>6860</v>
      </c>
      <c r="K3659" t="s">
        <v>81</v>
      </c>
      <c r="L3659">
        <v>33317</v>
      </c>
      <c r="M3659" t="s">
        <v>57</v>
      </c>
      <c r="N3659" t="s">
        <v>616</v>
      </c>
      <c r="O3659" t="s">
        <v>73</v>
      </c>
      <c r="P3659" t="s">
        <v>200</v>
      </c>
      <c r="Q3659" t="s">
        <v>617</v>
      </c>
      <c r="R3659" s="19">
        <v>8.6880000000000006</v>
      </c>
      <c r="S3659" s="17">
        <v>3</v>
      </c>
      <c r="T3659" s="20">
        <v>0.2</v>
      </c>
      <c r="U3659" s="19">
        <v>2.9321999999999999</v>
      </c>
      <c r="V3659" s="20">
        <f t="shared" si="285"/>
        <v>0.33749999999999997</v>
      </c>
      <c r="W3659" s="17">
        <f t="shared" si="286"/>
        <v>2015</v>
      </c>
      <c r="X3659" t="str">
        <f t="shared" si="287"/>
        <v>Mar-2015</v>
      </c>
      <c r="Y3659" s="17">
        <f t="shared" si="288"/>
        <v>5</v>
      </c>
      <c r="Z3659" t="str">
        <f t="shared" si="289"/>
        <v>11-20%</v>
      </c>
      <c r="AA3659" s="17">
        <f>IF(COUNTIF($B$2:B3659,B3659)=1,1,0)</f>
        <v>1</v>
      </c>
      <c r="AB3659" s="17">
        <f>IF(COUNTIF($F$2:F3659,F3659)=1,1,0)</f>
        <v>0</v>
      </c>
    </row>
    <row r="3660" spans="1:28" x14ac:dyDescent="0.2">
      <c r="A3660" s="17">
        <v>3659</v>
      </c>
      <c r="B3660" t="s">
        <v>6859</v>
      </c>
      <c r="C3660" s="18">
        <v>42075</v>
      </c>
      <c r="D3660" s="18">
        <v>42080</v>
      </c>
      <c r="E3660" t="s">
        <v>77</v>
      </c>
      <c r="F3660" t="s">
        <v>4172</v>
      </c>
      <c r="G3660" t="s">
        <v>4173</v>
      </c>
      <c r="H3660" t="s">
        <v>68</v>
      </c>
      <c r="I3660" t="s">
        <v>54</v>
      </c>
      <c r="J3660" t="s">
        <v>6860</v>
      </c>
      <c r="K3660" t="s">
        <v>81</v>
      </c>
      <c r="L3660">
        <v>33317</v>
      </c>
      <c r="M3660" t="s">
        <v>57</v>
      </c>
      <c r="N3660" t="s">
        <v>379</v>
      </c>
      <c r="O3660" t="s">
        <v>59</v>
      </c>
      <c r="P3660" t="s">
        <v>92</v>
      </c>
      <c r="Q3660" t="s">
        <v>380</v>
      </c>
      <c r="R3660" s="19">
        <v>30.88</v>
      </c>
      <c r="S3660" s="17">
        <v>4</v>
      </c>
      <c r="T3660" s="20">
        <v>0.2</v>
      </c>
      <c r="U3660" s="19">
        <v>3.86</v>
      </c>
      <c r="V3660" s="20">
        <f t="shared" si="285"/>
        <v>0.125</v>
      </c>
      <c r="W3660" s="17">
        <f t="shared" si="286"/>
        <v>2015</v>
      </c>
      <c r="X3660" t="str">
        <f t="shared" si="287"/>
        <v>Mar-2015</v>
      </c>
      <c r="Y3660" s="17">
        <f t="shared" si="288"/>
        <v>5</v>
      </c>
      <c r="Z3660" t="str">
        <f t="shared" si="289"/>
        <v>11-20%</v>
      </c>
      <c r="AA3660" s="17">
        <f>IF(COUNTIF($B$2:B3660,B3660)=1,1,0)</f>
        <v>0</v>
      </c>
      <c r="AB3660" s="17">
        <f>IF(COUNTIF($F$2:F3660,F3660)=1,1,0)</f>
        <v>0</v>
      </c>
    </row>
    <row r="3661" spans="1:28" x14ac:dyDescent="0.2">
      <c r="A3661" s="17">
        <v>3660</v>
      </c>
      <c r="B3661" t="s">
        <v>6859</v>
      </c>
      <c r="C3661" s="18">
        <v>42075</v>
      </c>
      <c r="D3661" s="18">
        <v>42080</v>
      </c>
      <c r="E3661" t="s">
        <v>77</v>
      </c>
      <c r="F3661" t="s">
        <v>4172</v>
      </c>
      <c r="G3661" t="s">
        <v>4173</v>
      </c>
      <c r="H3661" t="s">
        <v>68</v>
      </c>
      <c r="I3661" t="s">
        <v>54</v>
      </c>
      <c r="J3661" t="s">
        <v>6860</v>
      </c>
      <c r="K3661" t="s">
        <v>81</v>
      </c>
      <c r="L3661">
        <v>33317</v>
      </c>
      <c r="M3661" t="s">
        <v>57</v>
      </c>
      <c r="N3661" t="s">
        <v>6861</v>
      </c>
      <c r="O3661" t="s">
        <v>59</v>
      </c>
      <c r="P3661" t="s">
        <v>92</v>
      </c>
      <c r="Q3661" t="s">
        <v>6862</v>
      </c>
      <c r="R3661" s="19">
        <v>6.4080000000000004</v>
      </c>
      <c r="S3661" s="17">
        <v>3</v>
      </c>
      <c r="T3661" s="20">
        <v>0.2</v>
      </c>
      <c r="U3661" s="19">
        <v>1.4418</v>
      </c>
      <c r="V3661" s="20">
        <f t="shared" si="285"/>
        <v>0.22499999999999998</v>
      </c>
      <c r="W3661" s="17">
        <f t="shared" si="286"/>
        <v>2015</v>
      </c>
      <c r="X3661" t="str">
        <f t="shared" si="287"/>
        <v>Mar-2015</v>
      </c>
      <c r="Y3661" s="17">
        <f t="shared" si="288"/>
        <v>5</v>
      </c>
      <c r="Z3661" t="str">
        <f t="shared" si="289"/>
        <v>11-20%</v>
      </c>
      <c r="AA3661" s="17">
        <f>IF(COUNTIF($B$2:B3661,B3661)=1,1,0)</f>
        <v>0</v>
      </c>
      <c r="AB3661" s="17">
        <f>IF(COUNTIF($F$2:F3661,F3661)=1,1,0)</f>
        <v>0</v>
      </c>
    </row>
    <row r="3662" spans="1:28" x14ac:dyDescent="0.2">
      <c r="A3662" s="17">
        <v>3661</v>
      </c>
      <c r="B3662" t="s">
        <v>6863</v>
      </c>
      <c r="C3662" s="18">
        <v>42569</v>
      </c>
      <c r="D3662" s="18">
        <v>42574</v>
      </c>
      <c r="E3662" t="s">
        <v>77</v>
      </c>
      <c r="F3662" t="s">
        <v>6378</v>
      </c>
      <c r="G3662" t="s">
        <v>6379</v>
      </c>
      <c r="H3662" t="s">
        <v>68</v>
      </c>
      <c r="I3662" t="s">
        <v>54</v>
      </c>
      <c r="J3662" t="s">
        <v>3978</v>
      </c>
      <c r="K3662" t="s">
        <v>337</v>
      </c>
      <c r="L3662">
        <v>85301</v>
      </c>
      <c r="M3662" t="s">
        <v>71</v>
      </c>
      <c r="N3662" t="s">
        <v>6864</v>
      </c>
      <c r="O3662" t="s">
        <v>73</v>
      </c>
      <c r="P3662" t="s">
        <v>606</v>
      </c>
      <c r="Q3662" t="s">
        <v>6865</v>
      </c>
      <c r="R3662" s="19">
        <v>33.799999999999997</v>
      </c>
      <c r="S3662" s="17">
        <v>5</v>
      </c>
      <c r="T3662" s="20">
        <v>0.2</v>
      </c>
      <c r="U3662" s="19">
        <v>4.2249999999999996</v>
      </c>
      <c r="V3662" s="20">
        <f t="shared" si="285"/>
        <v>0.125</v>
      </c>
      <c r="W3662" s="17">
        <f t="shared" si="286"/>
        <v>2016</v>
      </c>
      <c r="X3662" t="str">
        <f t="shared" si="287"/>
        <v>Jul-2016</v>
      </c>
      <c r="Y3662" s="17">
        <f t="shared" si="288"/>
        <v>5</v>
      </c>
      <c r="Z3662" t="str">
        <f t="shared" si="289"/>
        <v>11-20%</v>
      </c>
      <c r="AA3662" s="17">
        <f>IF(COUNTIF($B$2:B3662,B3662)=1,1,0)</f>
        <v>1</v>
      </c>
      <c r="AB3662" s="17">
        <f>IF(COUNTIF($F$2:F3662,F3662)=1,1,0)</f>
        <v>0</v>
      </c>
    </row>
    <row r="3663" spans="1:28" x14ac:dyDescent="0.2">
      <c r="A3663" s="17">
        <v>3662</v>
      </c>
      <c r="B3663" t="s">
        <v>6866</v>
      </c>
      <c r="C3663" s="18">
        <v>42534</v>
      </c>
      <c r="D3663" s="18">
        <v>42536</v>
      </c>
      <c r="E3663" t="s">
        <v>50</v>
      </c>
      <c r="F3663" t="s">
        <v>2832</v>
      </c>
      <c r="G3663" t="s">
        <v>2833</v>
      </c>
      <c r="H3663" t="s">
        <v>129</v>
      </c>
      <c r="I3663" t="s">
        <v>54</v>
      </c>
      <c r="J3663" t="s">
        <v>355</v>
      </c>
      <c r="K3663" t="s">
        <v>265</v>
      </c>
      <c r="L3663">
        <v>49201</v>
      </c>
      <c r="M3663" t="s">
        <v>132</v>
      </c>
      <c r="N3663" t="s">
        <v>6771</v>
      </c>
      <c r="O3663" t="s">
        <v>98</v>
      </c>
      <c r="P3663" t="s">
        <v>99</v>
      </c>
      <c r="Q3663" t="s">
        <v>6772</v>
      </c>
      <c r="R3663" s="19">
        <v>377.97</v>
      </c>
      <c r="S3663" s="17">
        <v>3</v>
      </c>
      <c r="T3663" s="20">
        <v>0</v>
      </c>
      <c r="U3663" s="19">
        <v>94.492500000000007</v>
      </c>
      <c r="V3663" s="20">
        <f t="shared" si="285"/>
        <v>0.25</v>
      </c>
      <c r="W3663" s="17">
        <f t="shared" si="286"/>
        <v>2016</v>
      </c>
      <c r="X3663" t="str">
        <f t="shared" si="287"/>
        <v>Jun-2016</v>
      </c>
      <c r="Y3663" s="17">
        <f t="shared" si="288"/>
        <v>2</v>
      </c>
      <c r="Z3663" t="str">
        <f t="shared" si="289"/>
        <v>0% (No Discount)</v>
      </c>
      <c r="AA3663" s="17">
        <f>IF(COUNTIF($B$2:B3663,B3663)=1,1,0)</f>
        <v>1</v>
      </c>
      <c r="AB3663" s="17">
        <f>IF(COUNTIF($F$2:F3663,F3663)=1,1,0)</f>
        <v>0</v>
      </c>
    </row>
    <row r="3664" spans="1:28" x14ac:dyDescent="0.2">
      <c r="A3664" s="17">
        <v>3663</v>
      </c>
      <c r="B3664" t="s">
        <v>6867</v>
      </c>
      <c r="C3664" s="18">
        <v>42919</v>
      </c>
      <c r="D3664" s="18">
        <v>42925</v>
      </c>
      <c r="E3664" t="s">
        <v>77</v>
      </c>
      <c r="F3664" t="s">
        <v>780</v>
      </c>
      <c r="G3664" t="s">
        <v>781</v>
      </c>
      <c r="H3664" t="s">
        <v>129</v>
      </c>
      <c r="I3664" t="s">
        <v>54</v>
      </c>
      <c r="J3664" t="s">
        <v>1351</v>
      </c>
      <c r="K3664" t="s">
        <v>1275</v>
      </c>
      <c r="L3664">
        <v>2169</v>
      </c>
      <c r="M3664" t="s">
        <v>175</v>
      </c>
      <c r="N3664" t="s">
        <v>4476</v>
      </c>
      <c r="O3664" t="s">
        <v>98</v>
      </c>
      <c r="P3664" t="s">
        <v>188</v>
      </c>
      <c r="Q3664" t="s">
        <v>4477</v>
      </c>
      <c r="R3664" s="19">
        <v>258.89999999999998</v>
      </c>
      <c r="S3664" s="17">
        <v>10</v>
      </c>
      <c r="T3664" s="20">
        <v>0</v>
      </c>
      <c r="U3664" s="19">
        <v>93.203999999999994</v>
      </c>
      <c r="V3664" s="20">
        <f t="shared" si="285"/>
        <v>0.36</v>
      </c>
      <c r="W3664" s="17">
        <f t="shared" si="286"/>
        <v>2017</v>
      </c>
      <c r="X3664" t="str">
        <f t="shared" si="287"/>
        <v>Jul-2017</v>
      </c>
      <c r="Y3664" s="17">
        <f t="shared" si="288"/>
        <v>6</v>
      </c>
      <c r="Z3664" t="str">
        <f t="shared" si="289"/>
        <v>0% (No Discount)</v>
      </c>
      <c r="AA3664" s="17">
        <f>IF(COUNTIF($B$2:B3664,B3664)=1,1,0)</f>
        <v>1</v>
      </c>
      <c r="AB3664" s="17">
        <f>IF(COUNTIF($F$2:F3664,F3664)=1,1,0)</f>
        <v>0</v>
      </c>
    </row>
    <row r="3665" spans="1:28" x14ac:dyDescent="0.2">
      <c r="A3665" s="17">
        <v>3664</v>
      </c>
      <c r="B3665" t="s">
        <v>6867</v>
      </c>
      <c r="C3665" s="18">
        <v>42919</v>
      </c>
      <c r="D3665" s="18">
        <v>42925</v>
      </c>
      <c r="E3665" t="s">
        <v>77</v>
      </c>
      <c r="F3665" t="s">
        <v>780</v>
      </c>
      <c r="G3665" t="s">
        <v>781</v>
      </c>
      <c r="H3665" t="s">
        <v>129</v>
      </c>
      <c r="I3665" t="s">
        <v>54</v>
      </c>
      <c r="J3665" t="s">
        <v>1351</v>
      </c>
      <c r="K3665" t="s">
        <v>1275</v>
      </c>
      <c r="L3665">
        <v>2169</v>
      </c>
      <c r="M3665" t="s">
        <v>175</v>
      </c>
      <c r="N3665" t="s">
        <v>1281</v>
      </c>
      <c r="O3665" t="s">
        <v>73</v>
      </c>
      <c r="P3665" t="s">
        <v>117</v>
      </c>
      <c r="Q3665" t="s">
        <v>1282</v>
      </c>
      <c r="R3665" s="19">
        <v>24.56</v>
      </c>
      <c r="S3665" s="17">
        <v>2</v>
      </c>
      <c r="T3665" s="20">
        <v>0</v>
      </c>
      <c r="U3665" s="19">
        <v>11.543200000000001</v>
      </c>
      <c r="V3665" s="20">
        <f t="shared" si="285"/>
        <v>0.47000000000000003</v>
      </c>
      <c r="W3665" s="17">
        <f t="shared" si="286"/>
        <v>2017</v>
      </c>
      <c r="X3665" t="str">
        <f t="shared" si="287"/>
        <v>Jul-2017</v>
      </c>
      <c r="Y3665" s="17">
        <f t="shared" si="288"/>
        <v>6</v>
      </c>
      <c r="Z3665" t="str">
        <f t="shared" si="289"/>
        <v>0% (No Discount)</v>
      </c>
      <c r="AA3665" s="17">
        <f>IF(COUNTIF($B$2:B3665,B3665)=1,1,0)</f>
        <v>0</v>
      </c>
      <c r="AB3665" s="17">
        <f>IF(COUNTIF($F$2:F3665,F3665)=1,1,0)</f>
        <v>0</v>
      </c>
    </row>
    <row r="3666" spans="1:28" x14ac:dyDescent="0.2">
      <c r="A3666" s="17">
        <v>3665</v>
      </c>
      <c r="B3666" t="s">
        <v>6868</v>
      </c>
      <c r="C3666" s="18">
        <v>41981</v>
      </c>
      <c r="D3666" s="18">
        <v>41986</v>
      </c>
      <c r="E3666" t="s">
        <v>77</v>
      </c>
      <c r="F3666" t="s">
        <v>5597</v>
      </c>
      <c r="G3666" t="s">
        <v>5598</v>
      </c>
      <c r="H3666" t="s">
        <v>53</v>
      </c>
      <c r="I3666" t="s">
        <v>54</v>
      </c>
      <c r="J3666" t="s">
        <v>2008</v>
      </c>
      <c r="K3666" t="s">
        <v>447</v>
      </c>
      <c r="L3666">
        <v>97301</v>
      </c>
      <c r="M3666" t="s">
        <v>71</v>
      </c>
      <c r="N3666" t="s">
        <v>2525</v>
      </c>
      <c r="O3666" t="s">
        <v>73</v>
      </c>
      <c r="P3666" t="s">
        <v>74</v>
      </c>
      <c r="Q3666" t="s">
        <v>2526</v>
      </c>
      <c r="R3666" s="19">
        <v>27.888000000000002</v>
      </c>
      <c r="S3666" s="17">
        <v>7</v>
      </c>
      <c r="T3666" s="20">
        <v>0.2</v>
      </c>
      <c r="U3666" s="19">
        <v>9.0635999999999992</v>
      </c>
      <c r="V3666" s="20">
        <f t="shared" si="285"/>
        <v>0.32499999999999996</v>
      </c>
      <c r="W3666" s="17">
        <f t="shared" si="286"/>
        <v>2014</v>
      </c>
      <c r="X3666" t="str">
        <f t="shared" si="287"/>
        <v>Dec-2014</v>
      </c>
      <c r="Y3666" s="17">
        <f t="shared" si="288"/>
        <v>5</v>
      </c>
      <c r="Z3666" t="str">
        <f t="shared" si="289"/>
        <v>11-20%</v>
      </c>
      <c r="AA3666" s="17">
        <f>IF(COUNTIF($B$2:B3666,B3666)=1,1,0)</f>
        <v>1</v>
      </c>
      <c r="AB3666" s="17">
        <f>IF(COUNTIF($F$2:F3666,F3666)=1,1,0)</f>
        <v>0</v>
      </c>
    </row>
    <row r="3667" spans="1:28" x14ac:dyDescent="0.2">
      <c r="A3667" s="17">
        <v>3666</v>
      </c>
      <c r="B3667" t="s">
        <v>6868</v>
      </c>
      <c r="C3667" s="18">
        <v>41981</v>
      </c>
      <c r="D3667" s="18">
        <v>41986</v>
      </c>
      <c r="E3667" t="s">
        <v>77</v>
      </c>
      <c r="F3667" t="s">
        <v>5597</v>
      </c>
      <c r="G3667" t="s">
        <v>5598</v>
      </c>
      <c r="H3667" t="s">
        <v>53</v>
      </c>
      <c r="I3667" t="s">
        <v>54</v>
      </c>
      <c r="J3667" t="s">
        <v>2008</v>
      </c>
      <c r="K3667" t="s">
        <v>447</v>
      </c>
      <c r="L3667">
        <v>97301</v>
      </c>
      <c r="M3667" t="s">
        <v>71</v>
      </c>
      <c r="N3667" t="s">
        <v>2512</v>
      </c>
      <c r="O3667" t="s">
        <v>73</v>
      </c>
      <c r="P3667" t="s">
        <v>102</v>
      </c>
      <c r="Q3667" t="s">
        <v>2513</v>
      </c>
      <c r="R3667" s="19">
        <v>6.4560000000000004</v>
      </c>
      <c r="S3667" s="17">
        <v>4</v>
      </c>
      <c r="T3667" s="20">
        <v>0.7</v>
      </c>
      <c r="U3667" s="19">
        <v>-4.5191999999999997</v>
      </c>
      <c r="V3667" s="20">
        <f t="shared" si="285"/>
        <v>-0.7</v>
      </c>
      <c r="W3667" s="17">
        <f t="shared" si="286"/>
        <v>2014</v>
      </c>
      <c r="X3667" t="str">
        <f t="shared" si="287"/>
        <v>Dec-2014</v>
      </c>
      <c r="Y3667" s="17">
        <f t="shared" si="288"/>
        <v>5</v>
      </c>
      <c r="Z3667" t="str">
        <f t="shared" si="289"/>
        <v>Over 50%</v>
      </c>
      <c r="AA3667" s="17">
        <f>IF(COUNTIF($B$2:B3667,B3667)=1,1,0)</f>
        <v>0</v>
      </c>
      <c r="AB3667" s="17">
        <f>IF(COUNTIF($F$2:F3667,F3667)=1,1,0)</f>
        <v>0</v>
      </c>
    </row>
    <row r="3668" spans="1:28" x14ac:dyDescent="0.2">
      <c r="A3668" s="17">
        <v>3667</v>
      </c>
      <c r="B3668" t="s">
        <v>6868</v>
      </c>
      <c r="C3668" s="18">
        <v>41981</v>
      </c>
      <c r="D3668" s="18">
        <v>41986</v>
      </c>
      <c r="E3668" t="s">
        <v>77</v>
      </c>
      <c r="F3668" t="s">
        <v>5597</v>
      </c>
      <c r="G3668" t="s">
        <v>5598</v>
      </c>
      <c r="H3668" t="s">
        <v>53</v>
      </c>
      <c r="I3668" t="s">
        <v>54</v>
      </c>
      <c r="J3668" t="s">
        <v>2008</v>
      </c>
      <c r="K3668" t="s">
        <v>447</v>
      </c>
      <c r="L3668">
        <v>97301</v>
      </c>
      <c r="M3668" t="s">
        <v>71</v>
      </c>
      <c r="N3668" t="s">
        <v>6491</v>
      </c>
      <c r="O3668" t="s">
        <v>98</v>
      </c>
      <c r="P3668" t="s">
        <v>99</v>
      </c>
      <c r="Q3668" t="s">
        <v>6492</v>
      </c>
      <c r="R3668" s="19">
        <v>52.68</v>
      </c>
      <c r="S3668" s="17">
        <v>3</v>
      </c>
      <c r="T3668" s="20">
        <v>0.2</v>
      </c>
      <c r="U3668" s="19">
        <v>19.754999999999999</v>
      </c>
      <c r="V3668" s="20">
        <f t="shared" si="285"/>
        <v>0.375</v>
      </c>
      <c r="W3668" s="17">
        <f t="shared" si="286"/>
        <v>2014</v>
      </c>
      <c r="X3668" t="str">
        <f t="shared" si="287"/>
        <v>Dec-2014</v>
      </c>
      <c r="Y3668" s="17">
        <f t="shared" si="288"/>
        <v>5</v>
      </c>
      <c r="Z3668" t="str">
        <f t="shared" si="289"/>
        <v>11-20%</v>
      </c>
      <c r="AA3668" s="17">
        <f>IF(COUNTIF($B$2:B3668,B3668)=1,1,0)</f>
        <v>0</v>
      </c>
      <c r="AB3668" s="17">
        <f>IF(COUNTIF($F$2:F3668,F3668)=1,1,0)</f>
        <v>0</v>
      </c>
    </row>
    <row r="3669" spans="1:28" x14ac:dyDescent="0.2">
      <c r="A3669" s="17">
        <v>3668</v>
      </c>
      <c r="B3669" t="s">
        <v>6868</v>
      </c>
      <c r="C3669" s="18">
        <v>41981</v>
      </c>
      <c r="D3669" s="18">
        <v>41986</v>
      </c>
      <c r="E3669" t="s">
        <v>77</v>
      </c>
      <c r="F3669" t="s">
        <v>5597</v>
      </c>
      <c r="G3669" t="s">
        <v>5598</v>
      </c>
      <c r="H3669" t="s">
        <v>53</v>
      </c>
      <c r="I3669" t="s">
        <v>54</v>
      </c>
      <c r="J3669" t="s">
        <v>2008</v>
      </c>
      <c r="K3669" t="s">
        <v>447</v>
      </c>
      <c r="L3669">
        <v>97301</v>
      </c>
      <c r="M3669" t="s">
        <v>71</v>
      </c>
      <c r="N3669" t="s">
        <v>6869</v>
      </c>
      <c r="O3669" t="s">
        <v>73</v>
      </c>
      <c r="P3669" t="s">
        <v>606</v>
      </c>
      <c r="Q3669" t="s">
        <v>6870</v>
      </c>
      <c r="R3669" s="19">
        <v>13.88</v>
      </c>
      <c r="S3669" s="17">
        <v>5</v>
      </c>
      <c r="T3669" s="20">
        <v>0.2</v>
      </c>
      <c r="U3669" s="19">
        <v>-2.6025</v>
      </c>
      <c r="V3669" s="20">
        <f t="shared" si="285"/>
        <v>-0.1875</v>
      </c>
      <c r="W3669" s="17">
        <f t="shared" si="286"/>
        <v>2014</v>
      </c>
      <c r="X3669" t="str">
        <f t="shared" si="287"/>
        <v>Dec-2014</v>
      </c>
      <c r="Y3669" s="17">
        <f t="shared" si="288"/>
        <v>5</v>
      </c>
      <c r="Z3669" t="str">
        <f t="shared" si="289"/>
        <v>11-20%</v>
      </c>
      <c r="AA3669" s="17">
        <f>IF(COUNTIF($B$2:B3669,B3669)=1,1,0)</f>
        <v>0</v>
      </c>
      <c r="AB3669" s="17">
        <f>IF(COUNTIF($F$2:F3669,F3669)=1,1,0)</f>
        <v>0</v>
      </c>
    </row>
    <row r="3670" spans="1:28" x14ac:dyDescent="0.2">
      <c r="A3670" s="17">
        <v>3669</v>
      </c>
      <c r="B3670" t="s">
        <v>6868</v>
      </c>
      <c r="C3670" s="18">
        <v>41981</v>
      </c>
      <c r="D3670" s="18">
        <v>41986</v>
      </c>
      <c r="E3670" t="s">
        <v>77</v>
      </c>
      <c r="F3670" t="s">
        <v>5597</v>
      </c>
      <c r="G3670" t="s">
        <v>5598</v>
      </c>
      <c r="H3670" t="s">
        <v>53</v>
      </c>
      <c r="I3670" t="s">
        <v>54</v>
      </c>
      <c r="J3670" t="s">
        <v>2008</v>
      </c>
      <c r="K3670" t="s">
        <v>447</v>
      </c>
      <c r="L3670">
        <v>97301</v>
      </c>
      <c r="M3670" t="s">
        <v>71</v>
      </c>
      <c r="N3670" t="s">
        <v>5931</v>
      </c>
      <c r="O3670" t="s">
        <v>98</v>
      </c>
      <c r="P3670" t="s">
        <v>188</v>
      </c>
      <c r="Q3670" t="s">
        <v>5932</v>
      </c>
      <c r="R3670" s="19">
        <v>103.92</v>
      </c>
      <c r="S3670" s="17">
        <v>10</v>
      </c>
      <c r="T3670" s="20">
        <v>0.2</v>
      </c>
      <c r="U3670" s="19">
        <v>-18.186</v>
      </c>
      <c r="V3670" s="20">
        <f t="shared" si="285"/>
        <v>-0.17499999999999999</v>
      </c>
      <c r="W3670" s="17">
        <f t="shared" si="286"/>
        <v>2014</v>
      </c>
      <c r="X3670" t="str">
        <f t="shared" si="287"/>
        <v>Dec-2014</v>
      </c>
      <c r="Y3670" s="17">
        <f t="shared" si="288"/>
        <v>5</v>
      </c>
      <c r="Z3670" t="str">
        <f t="shared" si="289"/>
        <v>11-20%</v>
      </c>
      <c r="AA3670" s="17">
        <f>IF(COUNTIF($B$2:B3670,B3670)=1,1,0)</f>
        <v>0</v>
      </c>
      <c r="AB3670" s="17">
        <f>IF(COUNTIF($F$2:F3670,F3670)=1,1,0)</f>
        <v>0</v>
      </c>
    </row>
    <row r="3671" spans="1:28" x14ac:dyDescent="0.2">
      <c r="A3671" s="17">
        <v>3670</v>
      </c>
      <c r="B3671" t="s">
        <v>6868</v>
      </c>
      <c r="C3671" s="18">
        <v>41981</v>
      </c>
      <c r="D3671" s="18">
        <v>41986</v>
      </c>
      <c r="E3671" t="s">
        <v>77</v>
      </c>
      <c r="F3671" t="s">
        <v>5597</v>
      </c>
      <c r="G3671" t="s">
        <v>5598</v>
      </c>
      <c r="H3671" t="s">
        <v>53</v>
      </c>
      <c r="I3671" t="s">
        <v>54</v>
      </c>
      <c r="J3671" t="s">
        <v>2008</v>
      </c>
      <c r="K3671" t="s">
        <v>447</v>
      </c>
      <c r="L3671">
        <v>97301</v>
      </c>
      <c r="M3671" t="s">
        <v>71</v>
      </c>
      <c r="N3671" t="s">
        <v>6871</v>
      </c>
      <c r="O3671" t="s">
        <v>73</v>
      </c>
      <c r="P3671" t="s">
        <v>74</v>
      </c>
      <c r="Q3671" t="s">
        <v>6872</v>
      </c>
      <c r="R3671" s="19">
        <v>11.52</v>
      </c>
      <c r="S3671" s="17">
        <v>5</v>
      </c>
      <c r="T3671" s="20">
        <v>0.2</v>
      </c>
      <c r="U3671" s="19">
        <v>3.7440000000000002</v>
      </c>
      <c r="V3671" s="20">
        <f t="shared" si="285"/>
        <v>0.32500000000000001</v>
      </c>
      <c r="W3671" s="17">
        <f t="shared" si="286"/>
        <v>2014</v>
      </c>
      <c r="X3671" t="str">
        <f t="shared" si="287"/>
        <v>Dec-2014</v>
      </c>
      <c r="Y3671" s="17">
        <f t="shared" si="288"/>
        <v>5</v>
      </c>
      <c r="Z3671" t="str">
        <f t="shared" si="289"/>
        <v>11-20%</v>
      </c>
      <c r="AA3671" s="17">
        <f>IF(COUNTIF($B$2:B3671,B3671)=1,1,0)</f>
        <v>0</v>
      </c>
      <c r="AB3671" s="17">
        <f>IF(COUNTIF($F$2:F3671,F3671)=1,1,0)</f>
        <v>0</v>
      </c>
    </row>
    <row r="3672" spans="1:28" x14ac:dyDescent="0.2">
      <c r="A3672" s="17">
        <v>3671</v>
      </c>
      <c r="B3672" t="s">
        <v>6868</v>
      </c>
      <c r="C3672" s="18">
        <v>41981</v>
      </c>
      <c r="D3672" s="18">
        <v>41986</v>
      </c>
      <c r="E3672" t="s">
        <v>77</v>
      </c>
      <c r="F3672" t="s">
        <v>5597</v>
      </c>
      <c r="G3672" t="s">
        <v>5598</v>
      </c>
      <c r="H3672" t="s">
        <v>53</v>
      </c>
      <c r="I3672" t="s">
        <v>54</v>
      </c>
      <c r="J3672" t="s">
        <v>2008</v>
      </c>
      <c r="K3672" t="s">
        <v>447</v>
      </c>
      <c r="L3672">
        <v>97301</v>
      </c>
      <c r="M3672" t="s">
        <v>71</v>
      </c>
      <c r="N3672" t="s">
        <v>306</v>
      </c>
      <c r="O3672" t="s">
        <v>73</v>
      </c>
      <c r="P3672" t="s">
        <v>117</v>
      </c>
      <c r="Q3672" t="s">
        <v>307</v>
      </c>
      <c r="R3672" s="19">
        <v>10.368</v>
      </c>
      <c r="S3672" s="17">
        <v>2</v>
      </c>
      <c r="T3672" s="20">
        <v>0.2</v>
      </c>
      <c r="U3672" s="19">
        <v>3.6288</v>
      </c>
      <c r="V3672" s="20">
        <f t="shared" si="285"/>
        <v>0.35</v>
      </c>
      <c r="W3672" s="17">
        <f t="shared" si="286"/>
        <v>2014</v>
      </c>
      <c r="X3672" t="str">
        <f t="shared" si="287"/>
        <v>Dec-2014</v>
      </c>
      <c r="Y3672" s="17">
        <f t="shared" si="288"/>
        <v>5</v>
      </c>
      <c r="Z3672" t="str">
        <f t="shared" si="289"/>
        <v>11-20%</v>
      </c>
      <c r="AA3672" s="17">
        <f>IF(COUNTIF($B$2:B3672,B3672)=1,1,0)</f>
        <v>0</v>
      </c>
      <c r="AB3672" s="17">
        <f>IF(COUNTIF($F$2:F3672,F3672)=1,1,0)</f>
        <v>0</v>
      </c>
    </row>
    <row r="3673" spans="1:28" x14ac:dyDescent="0.2">
      <c r="A3673" s="17">
        <v>3672</v>
      </c>
      <c r="B3673" t="s">
        <v>6868</v>
      </c>
      <c r="C3673" s="18">
        <v>41981</v>
      </c>
      <c r="D3673" s="18">
        <v>41986</v>
      </c>
      <c r="E3673" t="s">
        <v>77</v>
      </c>
      <c r="F3673" t="s">
        <v>5597</v>
      </c>
      <c r="G3673" t="s">
        <v>5598</v>
      </c>
      <c r="H3673" t="s">
        <v>53</v>
      </c>
      <c r="I3673" t="s">
        <v>54</v>
      </c>
      <c r="J3673" t="s">
        <v>2008</v>
      </c>
      <c r="K3673" t="s">
        <v>447</v>
      </c>
      <c r="L3673">
        <v>97301</v>
      </c>
      <c r="M3673" t="s">
        <v>71</v>
      </c>
      <c r="N3673" t="s">
        <v>6873</v>
      </c>
      <c r="O3673" t="s">
        <v>73</v>
      </c>
      <c r="P3673" t="s">
        <v>86</v>
      </c>
      <c r="Q3673" t="s">
        <v>6874</v>
      </c>
      <c r="R3673" s="19">
        <v>39.072000000000003</v>
      </c>
      <c r="S3673" s="17">
        <v>3</v>
      </c>
      <c r="T3673" s="20">
        <v>0.2</v>
      </c>
      <c r="U3673" s="19">
        <v>2.9304000000000001</v>
      </c>
      <c r="V3673" s="20">
        <f t="shared" si="285"/>
        <v>7.4999999999999997E-2</v>
      </c>
      <c r="W3673" s="17">
        <f t="shared" si="286"/>
        <v>2014</v>
      </c>
      <c r="X3673" t="str">
        <f t="shared" si="287"/>
        <v>Dec-2014</v>
      </c>
      <c r="Y3673" s="17">
        <f t="shared" si="288"/>
        <v>5</v>
      </c>
      <c r="Z3673" t="str">
        <f t="shared" si="289"/>
        <v>11-20%</v>
      </c>
      <c r="AA3673" s="17">
        <f>IF(COUNTIF($B$2:B3673,B3673)=1,1,0)</f>
        <v>0</v>
      </c>
      <c r="AB3673" s="17">
        <f>IF(COUNTIF($F$2:F3673,F3673)=1,1,0)</f>
        <v>0</v>
      </c>
    </row>
    <row r="3674" spans="1:28" x14ac:dyDescent="0.2">
      <c r="A3674" s="17">
        <v>3673</v>
      </c>
      <c r="B3674" t="s">
        <v>6875</v>
      </c>
      <c r="C3674" s="18">
        <v>42468</v>
      </c>
      <c r="D3674" s="18">
        <v>42474</v>
      </c>
      <c r="E3674" t="s">
        <v>77</v>
      </c>
      <c r="F3674" t="s">
        <v>2193</v>
      </c>
      <c r="G3674" t="s">
        <v>2194</v>
      </c>
      <c r="H3674" t="s">
        <v>129</v>
      </c>
      <c r="I3674" t="s">
        <v>54</v>
      </c>
      <c r="J3674" t="s">
        <v>303</v>
      </c>
      <c r="K3674" t="s">
        <v>525</v>
      </c>
      <c r="L3674">
        <v>45373</v>
      </c>
      <c r="M3674" t="s">
        <v>175</v>
      </c>
      <c r="N3674" t="s">
        <v>6281</v>
      </c>
      <c r="O3674" t="s">
        <v>73</v>
      </c>
      <c r="P3674" t="s">
        <v>200</v>
      </c>
      <c r="Q3674" t="s">
        <v>6282</v>
      </c>
      <c r="R3674" s="19">
        <v>8.8719999999999999</v>
      </c>
      <c r="S3674" s="17">
        <v>1</v>
      </c>
      <c r="T3674" s="20">
        <v>0.2</v>
      </c>
      <c r="U3674" s="19">
        <v>3.2161</v>
      </c>
      <c r="V3674" s="20">
        <f t="shared" si="285"/>
        <v>0.36249999999999999</v>
      </c>
      <c r="W3674" s="17">
        <f t="shared" si="286"/>
        <v>2016</v>
      </c>
      <c r="X3674" t="str">
        <f t="shared" si="287"/>
        <v>Apr-2016</v>
      </c>
      <c r="Y3674" s="17">
        <f t="shared" si="288"/>
        <v>6</v>
      </c>
      <c r="Z3674" t="str">
        <f t="shared" si="289"/>
        <v>11-20%</v>
      </c>
      <c r="AA3674" s="17">
        <f>IF(COUNTIF($B$2:B3674,B3674)=1,1,0)</f>
        <v>1</v>
      </c>
      <c r="AB3674" s="17">
        <f>IF(COUNTIF($F$2:F3674,F3674)=1,1,0)</f>
        <v>0</v>
      </c>
    </row>
    <row r="3675" spans="1:28" x14ac:dyDescent="0.2">
      <c r="A3675" s="17">
        <v>3674</v>
      </c>
      <c r="B3675" t="s">
        <v>6875</v>
      </c>
      <c r="C3675" s="18">
        <v>42468</v>
      </c>
      <c r="D3675" s="18">
        <v>42474</v>
      </c>
      <c r="E3675" t="s">
        <v>77</v>
      </c>
      <c r="F3675" t="s">
        <v>2193</v>
      </c>
      <c r="G3675" t="s">
        <v>2194</v>
      </c>
      <c r="H3675" t="s">
        <v>129</v>
      </c>
      <c r="I3675" t="s">
        <v>54</v>
      </c>
      <c r="J3675" t="s">
        <v>303</v>
      </c>
      <c r="K3675" t="s">
        <v>525</v>
      </c>
      <c r="L3675">
        <v>45373</v>
      </c>
      <c r="M3675" t="s">
        <v>175</v>
      </c>
      <c r="N3675" t="s">
        <v>4335</v>
      </c>
      <c r="O3675" t="s">
        <v>73</v>
      </c>
      <c r="P3675" t="s">
        <v>102</v>
      </c>
      <c r="Q3675" t="s">
        <v>4336</v>
      </c>
      <c r="R3675" s="19">
        <v>121.104</v>
      </c>
      <c r="S3675" s="17">
        <v>6</v>
      </c>
      <c r="T3675" s="20">
        <v>0.7</v>
      </c>
      <c r="U3675" s="19">
        <v>-100.92</v>
      </c>
      <c r="V3675" s="20">
        <f t="shared" si="285"/>
        <v>-0.83333333333333337</v>
      </c>
      <c r="W3675" s="17">
        <f t="shared" si="286"/>
        <v>2016</v>
      </c>
      <c r="X3675" t="str">
        <f t="shared" si="287"/>
        <v>Apr-2016</v>
      </c>
      <c r="Y3675" s="17">
        <f t="shared" si="288"/>
        <v>6</v>
      </c>
      <c r="Z3675" t="str">
        <f t="shared" si="289"/>
        <v>Over 50%</v>
      </c>
      <c r="AA3675" s="17">
        <f>IF(COUNTIF($B$2:B3675,B3675)=1,1,0)</f>
        <v>0</v>
      </c>
      <c r="AB3675" s="17">
        <f>IF(COUNTIF($F$2:F3675,F3675)=1,1,0)</f>
        <v>0</v>
      </c>
    </row>
    <row r="3676" spans="1:28" x14ac:dyDescent="0.2">
      <c r="A3676" s="17">
        <v>3675</v>
      </c>
      <c r="B3676" t="s">
        <v>6876</v>
      </c>
      <c r="C3676" s="18">
        <v>43045</v>
      </c>
      <c r="D3676" s="18">
        <v>43050</v>
      </c>
      <c r="E3676" t="s">
        <v>77</v>
      </c>
      <c r="F3676" t="s">
        <v>5191</v>
      </c>
      <c r="G3676" t="s">
        <v>5192</v>
      </c>
      <c r="H3676" t="s">
        <v>53</v>
      </c>
      <c r="I3676" t="s">
        <v>54</v>
      </c>
      <c r="J3676" t="s">
        <v>173</v>
      </c>
      <c r="K3676" t="s">
        <v>174</v>
      </c>
      <c r="L3676">
        <v>19143</v>
      </c>
      <c r="M3676" t="s">
        <v>175</v>
      </c>
      <c r="N3676" t="s">
        <v>4875</v>
      </c>
      <c r="O3676" t="s">
        <v>59</v>
      </c>
      <c r="P3676" t="s">
        <v>63</v>
      </c>
      <c r="Q3676" t="s">
        <v>4876</v>
      </c>
      <c r="R3676" s="19">
        <v>127.372</v>
      </c>
      <c r="S3676" s="17">
        <v>2</v>
      </c>
      <c r="T3676" s="20">
        <v>0.3</v>
      </c>
      <c r="U3676" s="19">
        <v>-30.933199999999999</v>
      </c>
      <c r="V3676" s="20">
        <f t="shared" si="285"/>
        <v>-0.24285714285714285</v>
      </c>
      <c r="W3676" s="17">
        <f t="shared" si="286"/>
        <v>2017</v>
      </c>
      <c r="X3676" t="str">
        <f t="shared" si="287"/>
        <v>Nov-2017</v>
      </c>
      <c r="Y3676" s="17">
        <f t="shared" si="288"/>
        <v>5</v>
      </c>
      <c r="Z3676" t="str">
        <f t="shared" si="289"/>
        <v>21-30%</v>
      </c>
      <c r="AA3676" s="17">
        <f>IF(COUNTIF($B$2:B3676,B3676)=1,1,0)</f>
        <v>1</v>
      </c>
      <c r="AB3676" s="17">
        <f>IF(COUNTIF($F$2:F3676,F3676)=1,1,0)</f>
        <v>0</v>
      </c>
    </row>
    <row r="3677" spans="1:28" x14ac:dyDescent="0.2">
      <c r="A3677" s="17">
        <v>3676</v>
      </c>
      <c r="B3677" t="s">
        <v>6876</v>
      </c>
      <c r="C3677" s="18">
        <v>43045</v>
      </c>
      <c r="D3677" s="18">
        <v>43050</v>
      </c>
      <c r="E3677" t="s">
        <v>77</v>
      </c>
      <c r="F3677" t="s">
        <v>5191</v>
      </c>
      <c r="G3677" t="s">
        <v>5192</v>
      </c>
      <c r="H3677" t="s">
        <v>53</v>
      </c>
      <c r="I3677" t="s">
        <v>54</v>
      </c>
      <c r="J3677" t="s">
        <v>173</v>
      </c>
      <c r="K3677" t="s">
        <v>174</v>
      </c>
      <c r="L3677">
        <v>19143</v>
      </c>
      <c r="M3677" t="s">
        <v>175</v>
      </c>
      <c r="N3677" t="s">
        <v>1482</v>
      </c>
      <c r="O3677" t="s">
        <v>73</v>
      </c>
      <c r="P3677" t="s">
        <v>117</v>
      </c>
      <c r="Q3677" t="s">
        <v>1483</v>
      </c>
      <c r="R3677" s="19">
        <v>47.951999999999998</v>
      </c>
      <c r="S3677" s="17">
        <v>3</v>
      </c>
      <c r="T3677" s="20">
        <v>0.2</v>
      </c>
      <c r="U3677" s="19">
        <v>16.183800000000002</v>
      </c>
      <c r="V3677" s="20">
        <f t="shared" si="285"/>
        <v>0.33750000000000002</v>
      </c>
      <c r="W3677" s="17">
        <f t="shared" si="286"/>
        <v>2017</v>
      </c>
      <c r="X3677" t="str">
        <f t="shared" si="287"/>
        <v>Nov-2017</v>
      </c>
      <c r="Y3677" s="17">
        <f t="shared" si="288"/>
        <v>5</v>
      </c>
      <c r="Z3677" t="str">
        <f t="shared" si="289"/>
        <v>11-20%</v>
      </c>
      <c r="AA3677" s="17">
        <f>IF(COUNTIF($B$2:B3677,B3677)=1,1,0)</f>
        <v>0</v>
      </c>
      <c r="AB3677" s="17">
        <f>IF(COUNTIF($F$2:F3677,F3677)=1,1,0)</f>
        <v>0</v>
      </c>
    </row>
    <row r="3678" spans="1:28" x14ac:dyDescent="0.2">
      <c r="A3678" s="17">
        <v>3677</v>
      </c>
      <c r="B3678" t="s">
        <v>6877</v>
      </c>
      <c r="C3678" s="18">
        <v>42343</v>
      </c>
      <c r="D3678" s="18">
        <v>42347</v>
      </c>
      <c r="E3678" t="s">
        <v>77</v>
      </c>
      <c r="F3678" t="s">
        <v>5209</v>
      </c>
      <c r="G3678" t="s">
        <v>5210</v>
      </c>
      <c r="H3678" t="s">
        <v>68</v>
      </c>
      <c r="I3678" t="s">
        <v>54</v>
      </c>
      <c r="J3678" t="s">
        <v>977</v>
      </c>
      <c r="K3678" t="s">
        <v>70</v>
      </c>
      <c r="L3678">
        <v>92105</v>
      </c>
      <c r="M3678" t="s">
        <v>71</v>
      </c>
      <c r="N3678" t="s">
        <v>2542</v>
      </c>
      <c r="O3678" t="s">
        <v>59</v>
      </c>
      <c r="P3678" t="s">
        <v>92</v>
      </c>
      <c r="Q3678" t="s">
        <v>2543</v>
      </c>
      <c r="R3678" s="19">
        <v>44.46</v>
      </c>
      <c r="S3678" s="17">
        <v>2</v>
      </c>
      <c r="T3678" s="20">
        <v>0</v>
      </c>
      <c r="U3678" s="19">
        <v>14.671799999999999</v>
      </c>
      <c r="V3678" s="20">
        <f t="shared" si="285"/>
        <v>0.32999999999999996</v>
      </c>
      <c r="W3678" s="17">
        <f t="shared" si="286"/>
        <v>2015</v>
      </c>
      <c r="X3678" t="str">
        <f t="shared" si="287"/>
        <v>Dec-2015</v>
      </c>
      <c r="Y3678" s="17">
        <f t="shared" si="288"/>
        <v>4</v>
      </c>
      <c r="Z3678" t="str">
        <f t="shared" si="289"/>
        <v>0% (No Discount)</v>
      </c>
      <c r="AA3678" s="17">
        <f>IF(COUNTIF($B$2:B3678,B3678)=1,1,0)</f>
        <v>1</v>
      </c>
      <c r="AB3678" s="17">
        <f>IF(COUNTIF($F$2:F3678,F3678)=1,1,0)</f>
        <v>0</v>
      </c>
    </row>
    <row r="3679" spans="1:28" x14ac:dyDescent="0.2">
      <c r="A3679" s="17">
        <v>3678</v>
      </c>
      <c r="B3679" t="s">
        <v>6878</v>
      </c>
      <c r="C3679" s="18">
        <v>42194</v>
      </c>
      <c r="D3679" s="18">
        <v>42199</v>
      </c>
      <c r="E3679" t="s">
        <v>77</v>
      </c>
      <c r="F3679" t="s">
        <v>4594</v>
      </c>
      <c r="G3679" t="s">
        <v>4595</v>
      </c>
      <c r="H3679" t="s">
        <v>53</v>
      </c>
      <c r="I3679" t="s">
        <v>54</v>
      </c>
      <c r="J3679" t="s">
        <v>3248</v>
      </c>
      <c r="K3679" t="s">
        <v>2769</v>
      </c>
      <c r="L3679">
        <v>20735</v>
      </c>
      <c r="M3679" t="s">
        <v>175</v>
      </c>
      <c r="N3679" t="s">
        <v>6002</v>
      </c>
      <c r="O3679" t="s">
        <v>73</v>
      </c>
      <c r="P3679" t="s">
        <v>296</v>
      </c>
      <c r="Q3679" t="s">
        <v>6003</v>
      </c>
      <c r="R3679" s="19">
        <v>15.8</v>
      </c>
      <c r="S3679" s="17">
        <v>4</v>
      </c>
      <c r="T3679" s="20">
        <v>0</v>
      </c>
      <c r="U3679" s="19">
        <v>5.056</v>
      </c>
      <c r="V3679" s="20">
        <f t="shared" si="285"/>
        <v>0.32</v>
      </c>
      <c r="W3679" s="17">
        <f t="shared" si="286"/>
        <v>2015</v>
      </c>
      <c r="X3679" t="str">
        <f t="shared" si="287"/>
        <v>Jul-2015</v>
      </c>
      <c r="Y3679" s="17">
        <f t="shared" si="288"/>
        <v>5</v>
      </c>
      <c r="Z3679" t="str">
        <f t="shared" si="289"/>
        <v>0% (No Discount)</v>
      </c>
      <c r="AA3679" s="17">
        <f>IF(COUNTIF($B$2:B3679,B3679)=1,1,0)</f>
        <v>1</v>
      </c>
      <c r="AB3679" s="17">
        <f>IF(COUNTIF($F$2:F3679,F3679)=1,1,0)</f>
        <v>0</v>
      </c>
    </row>
    <row r="3680" spans="1:28" x14ac:dyDescent="0.2">
      <c r="A3680" s="17">
        <v>3679</v>
      </c>
      <c r="B3680" t="s">
        <v>6878</v>
      </c>
      <c r="C3680" s="18">
        <v>42194</v>
      </c>
      <c r="D3680" s="18">
        <v>42199</v>
      </c>
      <c r="E3680" t="s">
        <v>77</v>
      </c>
      <c r="F3680" t="s">
        <v>4594</v>
      </c>
      <c r="G3680" t="s">
        <v>4595</v>
      </c>
      <c r="H3680" t="s">
        <v>53</v>
      </c>
      <c r="I3680" t="s">
        <v>54</v>
      </c>
      <c r="J3680" t="s">
        <v>3248</v>
      </c>
      <c r="K3680" t="s">
        <v>2769</v>
      </c>
      <c r="L3680">
        <v>20735</v>
      </c>
      <c r="M3680" t="s">
        <v>175</v>
      </c>
      <c r="N3680" t="s">
        <v>6551</v>
      </c>
      <c r="O3680" t="s">
        <v>98</v>
      </c>
      <c r="P3680" t="s">
        <v>711</v>
      </c>
      <c r="Q3680" t="s">
        <v>6552</v>
      </c>
      <c r="R3680" s="19">
        <v>464.97</v>
      </c>
      <c r="S3680" s="17">
        <v>3</v>
      </c>
      <c r="T3680" s="20">
        <v>0</v>
      </c>
      <c r="U3680" s="19">
        <v>209.23650000000001</v>
      </c>
      <c r="V3680" s="20">
        <f t="shared" si="285"/>
        <v>0.45</v>
      </c>
      <c r="W3680" s="17">
        <f t="shared" si="286"/>
        <v>2015</v>
      </c>
      <c r="X3680" t="str">
        <f t="shared" si="287"/>
        <v>Jul-2015</v>
      </c>
      <c r="Y3680" s="17">
        <f t="shared" si="288"/>
        <v>5</v>
      </c>
      <c r="Z3680" t="str">
        <f t="shared" si="289"/>
        <v>0% (No Discount)</v>
      </c>
      <c r="AA3680" s="17">
        <f>IF(COUNTIF($B$2:B3680,B3680)=1,1,0)</f>
        <v>0</v>
      </c>
      <c r="AB3680" s="17">
        <f>IF(COUNTIF($F$2:F3680,F3680)=1,1,0)</f>
        <v>0</v>
      </c>
    </row>
    <row r="3681" spans="1:28" x14ac:dyDescent="0.2">
      <c r="A3681" s="17">
        <v>3680</v>
      </c>
      <c r="B3681" t="s">
        <v>6878</v>
      </c>
      <c r="C3681" s="18">
        <v>42194</v>
      </c>
      <c r="D3681" s="18">
        <v>42199</v>
      </c>
      <c r="E3681" t="s">
        <v>77</v>
      </c>
      <c r="F3681" t="s">
        <v>4594</v>
      </c>
      <c r="G3681" t="s">
        <v>4595</v>
      </c>
      <c r="H3681" t="s">
        <v>53</v>
      </c>
      <c r="I3681" t="s">
        <v>54</v>
      </c>
      <c r="J3681" t="s">
        <v>3248</v>
      </c>
      <c r="K3681" t="s">
        <v>2769</v>
      </c>
      <c r="L3681">
        <v>20735</v>
      </c>
      <c r="M3681" t="s">
        <v>175</v>
      </c>
      <c r="N3681" t="s">
        <v>1116</v>
      </c>
      <c r="O3681" t="s">
        <v>59</v>
      </c>
      <c r="P3681" t="s">
        <v>92</v>
      </c>
      <c r="Q3681" t="s">
        <v>1117</v>
      </c>
      <c r="R3681" s="19">
        <v>181.96</v>
      </c>
      <c r="S3681" s="17">
        <v>2</v>
      </c>
      <c r="T3681" s="20">
        <v>0</v>
      </c>
      <c r="U3681" s="19">
        <v>20.015599999999999</v>
      </c>
      <c r="V3681" s="20">
        <f t="shared" si="285"/>
        <v>0.10999999999999999</v>
      </c>
      <c r="W3681" s="17">
        <f t="shared" si="286"/>
        <v>2015</v>
      </c>
      <c r="X3681" t="str">
        <f t="shared" si="287"/>
        <v>Jul-2015</v>
      </c>
      <c r="Y3681" s="17">
        <f t="shared" si="288"/>
        <v>5</v>
      </c>
      <c r="Z3681" t="str">
        <f t="shared" si="289"/>
        <v>0% (No Discount)</v>
      </c>
      <c r="AA3681" s="17">
        <f>IF(COUNTIF($B$2:B3681,B3681)=1,1,0)</f>
        <v>0</v>
      </c>
      <c r="AB3681" s="17">
        <f>IF(COUNTIF($F$2:F3681,F3681)=1,1,0)</f>
        <v>0</v>
      </c>
    </row>
    <row r="3682" spans="1:28" x14ac:dyDescent="0.2">
      <c r="A3682" s="17">
        <v>3681</v>
      </c>
      <c r="B3682" t="s">
        <v>6878</v>
      </c>
      <c r="C3682" s="18">
        <v>42194</v>
      </c>
      <c r="D3682" s="18">
        <v>42199</v>
      </c>
      <c r="E3682" t="s">
        <v>77</v>
      </c>
      <c r="F3682" t="s">
        <v>4594</v>
      </c>
      <c r="G3682" t="s">
        <v>4595</v>
      </c>
      <c r="H3682" t="s">
        <v>53</v>
      </c>
      <c r="I3682" t="s">
        <v>54</v>
      </c>
      <c r="J3682" t="s">
        <v>3248</v>
      </c>
      <c r="K3682" t="s">
        <v>2769</v>
      </c>
      <c r="L3682">
        <v>20735</v>
      </c>
      <c r="M3682" t="s">
        <v>175</v>
      </c>
      <c r="N3682" t="s">
        <v>6879</v>
      </c>
      <c r="O3682" t="s">
        <v>73</v>
      </c>
      <c r="P3682" t="s">
        <v>74</v>
      </c>
      <c r="Q3682" t="s">
        <v>6880</v>
      </c>
      <c r="R3682" s="19">
        <v>12.39</v>
      </c>
      <c r="S3682" s="17">
        <v>3</v>
      </c>
      <c r="T3682" s="20">
        <v>0</v>
      </c>
      <c r="U3682" s="19">
        <v>5.6993999999999998</v>
      </c>
      <c r="V3682" s="20">
        <f t="shared" si="285"/>
        <v>0.45999999999999996</v>
      </c>
      <c r="W3682" s="17">
        <f t="shared" si="286"/>
        <v>2015</v>
      </c>
      <c r="X3682" t="str">
        <f t="shared" si="287"/>
        <v>Jul-2015</v>
      </c>
      <c r="Y3682" s="17">
        <f t="shared" si="288"/>
        <v>5</v>
      </c>
      <c r="Z3682" t="str">
        <f t="shared" si="289"/>
        <v>0% (No Discount)</v>
      </c>
      <c r="AA3682" s="17">
        <f>IF(COUNTIF($B$2:B3682,B3682)=1,1,0)</f>
        <v>0</v>
      </c>
      <c r="AB3682" s="17">
        <f>IF(COUNTIF($F$2:F3682,F3682)=1,1,0)</f>
        <v>0</v>
      </c>
    </row>
    <row r="3683" spans="1:28" x14ac:dyDescent="0.2">
      <c r="A3683" s="17">
        <v>3682</v>
      </c>
      <c r="B3683" t="s">
        <v>6878</v>
      </c>
      <c r="C3683" s="18">
        <v>42194</v>
      </c>
      <c r="D3683" s="18">
        <v>42199</v>
      </c>
      <c r="E3683" t="s">
        <v>77</v>
      </c>
      <c r="F3683" t="s">
        <v>4594</v>
      </c>
      <c r="G3683" t="s">
        <v>4595</v>
      </c>
      <c r="H3683" t="s">
        <v>53</v>
      </c>
      <c r="I3683" t="s">
        <v>54</v>
      </c>
      <c r="J3683" t="s">
        <v>3248</v>
      </c>
      <c r="K3683" t="s">
        <v>2769</v>
      </c>
      <c r="L3683">
        <v>20735</v>
      </c>
      <c r="M3683" t="s">
        <v>175</v>
      </c>
      <c r="N3683" t="s">
        <v>3578</v>
      </c>
      <c r="O3683" t="s">
        <v>73</v>
      </c>
      <c r="P3683" t="s">
        <v>102</v>
      </c>
      <c r="Q3683" t="s">
        <v>3579</v>
      </c>
      <c r="R3683" s="19">
        <v>84.09</v>
      </c>
      <c r="S3683" s="17">
        <v>3</v>
      </c>
      <c r="T3683" s="20">
        <v>0</v>
      </c>
      <c r="U3683" s="19">
        <v>42.045000000000002</v>
      </c>
      <c r="V3683" s="20">
        <f t="shared" si="285"/>
        <v>0.5</v>
      </c>
      <c r="W3683" s="17">
        <f t="shared" si="286"/>
        <v>2015</v>
      </c>
      <c r="X3683" t="str">
        <f t="shared" si="287"/>
        <v>Jul-2015</v>
      </c>
      <c r="Y3683" s="17">
        <f t="shared" si="288"/>
        <v>5</v>
      </c>
      <c r="Z3683" t="str">
        <f t="shared" si="289"/>
        <v>0% (No Discount)</v>
      </c>
      <c r="AA3683" s="17">
        <f>IF(COUNTIF($B$2:B3683,B3683)=1,1,0)</f>
        <v>0</v>
      </c>
      <c r="AB3683" s="17">
        <f>IF(COUNTIF($F$2:F3683,F3683)=1,1,0)</f>
        <v>0</v>
      </c>
    </row>
    <row r="3684" spans="1:28" x14ac:dyDescent="0.2">
      <c r="A3684" s="17">
        <v>3683</v>
      </c>
      <c r="B3684" t="s">
        <v>6878</v>
      </c>
      <c r="C3684" s="18">
        <v>42194</v>
      </c>
      <c r="D3684" s="18">
        <v>42199</v>
      </c>
      <c r="E3684" t="s">
        <v>77</v>
      </c>
      <c r="F3684" t="s">
        <v>4594</v>
      </c>
      <c r="G3684" t="s">
        <v>4595</v>
      </c>
      <c r="H3684" t="s">
        <v>53</v>
      </c>
      <c r="I3684" t="s">
        <v>54</v>
      </c>
      <c r="J3684" t="s">
        <v>3248</v>
      </c>
      <c r="K3684" t="s">
        <v>2769</v>
      </c>
      <c r="L3684">
        <v>20735</v>
      </c>
      <c r="M3684" t="s">
        <v>175</v>
      </c>
      <c r="N3684" t="s">
        <v>6881</v>
      </c>
      <c r="O3684" t="s">
        <v>73</v>
      </c>
      <c r="P3684" t="s">
        <v>95</v>
      </c>
      <c r="Q3684" t="s">
        <v>6882</v>
      </c>
      <c r="R3684" s="19">
        <v>79.36</v>
      </c>
      <c r="S3684" s="17">
        <v>4</v>
      </c>
      <c r="T3684" s="20">
        <v>0</v>
      </c>
      <c r="U3684" s="19">
        <v>32.537599999999998</v>
      </c>
      <c r="V3684" s="20">
        <f t="shared" si="285"/>
        <v>0.41</v>
      </c>
      <c r="W3684" s="17">
        <f t="shared" si="286"/>
        <v>2015</v>
      </c>
      <c r="X3684" t="str">
        <f t="shared" si="287"/>
        <v>Jul-2015</v>
      </c>
      <c r="Y3684" s="17">
        <f t="shared" si="288"/>
        <v>5</v>
      </c>
      <c r="Z3684" t="str">
        <f t="shared" si="289"/>
        <v>0% (No Discount)</v>
      </c>
      <c r="AA3684" s="17">
        <f>IF(COUNTIF($B$2:B3684,B3684)=1,1,0)</f>
        <v>0</v>
      </c>
      <c r="AB3684" s="17">
        <f>IF(COUNTIF($F$2:F3684,F3684)=1,1,0)</f>
        <v>0</v>
      </c>
    </row>
    <row r="3685" spans="1:28" x14ac:dyDescent="0.2">
      <c r="A3685" s="17">
        <v>3684</v>
      </c>
      <c r="B3685" t="s">
        <v>6878</v>
      </c>
      <c r="C3685" s="18">
        <v>42194</v>
      </c>
      <c r="D3685" s="18">
        <v>42199</v>
      </c>
      <c r="E3685" t="s">
        <v>77</v>
      </c>
      <c r="F3685" t="s">
        <v>4594</v>
      </c>
      <c r="G3685" t="s">
        <v>4595</v>
      </c>
      <c r="H3685" t="s">
        <v>53</v>
      </c>
      <c r="I3685" t="s">
        <v>54</v>
      </c>
      <c r="J3685" t="s">
        <v>3248</v>
      </c>
      <c r="K3685" t="s">
        <v>2769</v>
      </c>
      <c r="L3685">
        <v>20735</v>
      </c>
      <c r="M3685" t="s">
        <v>175</v>
      </c>
      <c r="N3685" t="s">
        <v>3256</v>
      </c>
      <c r="O3685" t="s">
        <v>73</v>
      </c>
      <c r="P3685" t="s">
        <v>102</v>
      </c>
      <c r="Q3685" t="s">
        <v>3257</v>
      </c>
      <c r="R3685" s="19">
        <v>153.36000000000001</v>
      </c>
      <c r="S3685" s="17">
        <v>9</v>
      </c>
      <c r="T3685" s="20">
        <v>0</v>
      </c>
      <c r="U3685" s="19">
        <v>70.545599999999993</v>
      </c>
      <c r="V3685" s="20">
        <f t="shared" si="285"/>
        <v>0.45999999999999991</v>
      </c>
      <c r="W3685" s="17">
        <f t="shared" si="286"/>
        <v>2015</v>
      </c>
      <c r="X3685" t="str">
        <f t="shared" si="287"/>
        <v>Jul-2015</v>
      </c>
      <c r="Y3685" s="17">
        <f t="shared" si="288"/>
        <v>5</v>
      </c>
      <c r="Z3685" t="str">
        <f t="shared" si="289"/>
        <v>0% (No Discount)</v>
      </c>
      <c r="AA3685" s="17">
        <f>IF(COUNTIF($B$2:B3685,B3685)=1,1,0)</f>
        <v>0</v>
      </c>
      <c r="AB3685" s="17">
        <f>IF(COUNTIF($F$2:F3685,F3685)=1,1,0)</f>
        <v>0</v>
      </c>
    </row>
    <row r="3686" spans="1:28" x14ac:dyDescent="0.2">
      <c r="A3686" s="17">
        <v>3685</v>
      </c>
      <c r="B3686" t="s">
        <v>6878</v>
      </c>
      <c r="C3686" s="18">
        <v>42194</v>
      </c>
      <c r="D3686" s="18">
        <v>42199</v>
      </c>
      <c r="E3686" t="s">
        <v>77</v>
      </c>
      <c r="F3686" t="s">
        <v>4594</v>
      </c>
      <c r="G3686" t="s">
        <v>4595</v>
      </c>
      <c r="H3686" t="s">
        <v>53</v>
      </c>
      <c r="I3686" t="s">
        <v>54</v>
      </c>
      <c r="J3686" t="s">
        <v>3248</v>
      </c>
      <c r="K3686" t="s">
        <v>2769</v>
      </c>
      <c r="L3686">
        <v>20735</v>
      </c>
      <c r="M3686" t="s">
        <v>175</v>
      </c>
      <c r="N3686" t="s">
        <v>185</v>
      </c>
      <c r="O3686" t="s">
        <v>73</v>
      </c>
      <c r="P3686" t="s">
        <v>102</v>
      </c>
      <c r="Q3686" t="s">
        <v>186</v>
      </c>
      <c r="R3686" s="19">
        <v>43.68</v>
      </c>
      <c r="S3686" s="17">
        <v>6</v>
      </c>
      <c r="T3686" s="20">
        <v>0</v>
      </c>
      <c r="U3686" s="19">
        <v>21.403199999999998</v>
      </c>
      <c r="V3686" s="20">
        <f t="shared" si="285"/>
        <v>0.48999999999999994</v>
      </c>
      <c r="W3686" s="17">
        <f t="shared" si="286"/>
        <v>2015</v>
      </c>
      <c r="X3686" t="str">
        <f t="shared" si="287"/>
        <v>Jul-2015</v>
      </c>
      <c r="Y3686" s="17">
        <f t="shared" si="288"/>
        <v>5</v>
      </c>
      <c r="Z3686" t="str">
        <f t="shared" si="289"/>
        <v>0% (No Discount)</v>
      </c>
      <c r="AA3686" s="17">
        <f>IF(COUNTIF($B$2:B3686,B3686)=1,1,0)</f>
        <v>0</v>
      </c>
      <c r="AB3686" s="17">
        <f>IF(COUNTIF($F$2:F3686,F3686)=1,1,0)</f>
        <v>0</v>
      </c>
    </row>
    <row r="3687" spans="1:28" x14ac:dyDescent="0.2">
      <c r="A3687" s="17">
        <v>3686</v>
      </c>
      <c r="B3687" t="s">
        <v>6878</v>
      </c>
      <c r="C3687" s="18">
        <v>42194</v>
      </c>
      <c r="D3687" s="18">
        <v>42199</v>
      </c>
      <c r="E3687" t="s">
        <v>77</v>
      </c>
      <c r="F3687" t="s">
        <v>4594</v>
      </c>
      <c r="G3687" t="s">
        <v>4595</v>
      </c>
      <c r="H3687" t="s">
        <v>53</v>
      </c>
      <c r="I3687" t="s">
        <v>54</v>
      </c>
      <c r="J3687" t="s">
        <v>3248</v>
      </c>
      <c r="K3687" t="s">
        <v>2769</v>
      </c>
      <c r="L3687">
        <v>20735</v>
      </c>
      <c r="M3687" t="s">
        <v>175</v>
      </c>
      <c r="N3687" t="s">
        <v>3050</v>
      </c>
      <c r="O3687" t="s">
        <v>73</v>
      </c>
      <c r="P3687" t="s">
        <v>86</v>
      </c>
      <c r="Q3687" t="s">
        <v>3051</v>
      </c>
      <c r="R3687" s="19">
        <v>98.21</v>
      </c>
      <c r="S3687" s="17">
        <v>7</v>
      </c>
      <c r="T3687" s="20">
        <v>0</v>
      </c>
      <c r="U3687" s="19">
        <v>28.480899999999998</v>
      </c>
      <c r="V3687" s="20">
        <f t="shared" si="285"/>
        <v>0.28999999999999998</v>
      </c>
      <c r="W3687" s="17">
        <f t="shared" si="286"/>
        <v>2015</v>
      </c>
      <c r="X3687" t="str">
        <f t="shared" si="287"/>
        <v>Jul-2015</v>
      </c>
      <c r="Y3687" s="17">
        <f t="shared" si="288"/>
        <v>5</v>
      </c>
      <c r="Z3687" t="str">
        <f t="shared" si="289"/>
        <v>0% (No Discount)</v>
      </c>
      <c r="AA3687" s="17">
        <f>IF(COUNTIF($B$2:B3687,B3687)=1,1,0)</f>
        <v>0</v>
      </c>
      <c r="AB3687" s="17">
        <f>IF(COUNTIF($F$2:F3687,F3687)=1,1,0)</f>
        <v>0</v>
      </c>
    </row>
    <row r="3688" spans="1:28" x14ac:dyDescent="0.2">
      <c r="A3688" s="17">
        <v>3687</v>
      </c>
      <c r="B3688" t="s">
        <v>6883</v>
      </c>
      <c r="C3688" s="18">
        <v>42717</v>
      </c>
      <c r="D3688" s="18">
        <v>42723</v>
      </c>
      <c r="E3688" t="s">
        <v>77</v>
      </c>
      <c r="F3688" t="s">
        <v>1842</v>
      </c>
      <c r="G3688" t="s">
        <v>1843</v>
      </c>
      <c r="H3688" t="s">
        <v>53</v>
      </c>
      <c r="I3688" t="s">
        <v>54</v>
      </c>
      <c r="J3688" t="s">
        <v>2889</v>
      </c>
      <c r="K3688" t="s">
        <v>70</v>
      </c>
      <c r="L3688">
        <v>92503</v>
      </c>
      <c r="M3688" t="s">
        <v>71</v>
      </c>
      <c r="N3688" t="s">
        <v>1398</v>
      </c>
      <c r="O3688" t="s">
        <v>73</v>
      </c>
      <c r="P3688" t="s">
        <v>95</v>
      </c>
      <c r="Q3688" t="s">
        <v>1399</v>
      </c>
      <c r="R3688" s="19">
        <v>9.84</v>
      </c>
      <c r="S3688" s="17">
        <v>3</v>
      </c>
      <c r="T3688" s="20">
        <v>0</v>
      </c>
      <c r="U3688" s="19">
        <v>3.2471999999999999</v>
      </c>
      <c r="V3688" s="20">
        <f t="shared" si="285"/>
        <v>0.33</v>
      </c>
      <c r="W3688" s="17">
        <f t="shared" si="286"/>
        <v>2016</v>
      </c>
      <c r="X3688" t="str">
        <f t="shared" si="287"/>
        <v>Dec-2016</v>
      </c>
      <c r="Y3688" s="17">
        <f t="shared" si="288"/>
        <v>6</v>
      </c>
      <c r="Z3688" t="str">
        <f t="shared" si="289"/>
        <v>0% (No Discount)</v>
      </c>
      <c r="AA3688" s="17">
        <f>IF(COUNTIF($B$2:B3688,B3688)=1,1,0)</f>
        <v>1</v>
      </c>
      <c r="AB3688" s="17">
        <f>IF(COUNTIF($F$2:F3688,F3688)=1,1,0)</f>
        <v>0</v>
      </c>
    </row>
    <row r="3689" spans="1:28" x14ac:dyDescent="0.2">
      <c r="A3689" s="17">
        <v>3688</v>
      </c>
      <c r="B3689" t="s">
        <v>6884</v>
      </c>
      <c r="C3689" s="18">
        <v>42510</v>
      </c>
      <c r="D3689" s="18">
        <v>42514</v>
      </c>
      <c r="E3689" t="s">
        <v>77</v>
      </c>
      <c r="F3689" t="s">
        <v>1804</v>
      </c>
      <c r="G3689" t="s">
        <v>1805</v>
      </c>
      <c r="H3689" t="s">
        <v>53</v>
      </c>
      <c r="I3689" t="s">
        <v>54</v>
      </c>
      <c r="J3689" t="s">
        <v>6885</v>
      </c>
      <c r="K3689" t="s">
        <v>81</v>
      </c>
      <c r="L3689">
        <v>34952</v>
      </c>
      <c r="M3689" t="s">
        <v>57</v>
      </c>
      <c r="N3689" t="s">
        <v>1248</v>
      </c>
      <c r="O3689" t="s">
        <v>73</v>
      </c>
      <c r="P3689" t="s">
        <v>102</v>
      </c>
      <c r="Q3689" t="s">
        <v>1249</v>
      </c>
      <c r="R3689" s="19">
        <v>2.694</v>
      </c>
      <c r="S3689" s="17">
        <v>2</v>
      </c>
      <c r="T3689" s="20">
        <v>0.7</v>
      </c>
      <c r="U3689" s="19">
        <v>-2.2450000000000001</v>
      </c>
      <c r="V3689" s="20">
        <f t="shared" si="285"/>
        <v>-0.83333333333333337</v>
      </c>
      <c r="W3689" s="17">
        <f t="shared" si="286"/>
        <v>2016</v>
      </c>
      <c r="X3689" t="str">
        <f t="shared" si="287"/>
        <v>May-2016</v>
      </c>
      <c r="Y3689" s="17">
        <f t="shared" si="288"/>
        <v>4</v>
      </c>
      <c r="Z3689" t="str">
        <f t="shared" si="289"/>
        <v>Over 50%</v>
      </c>
      <c r="AA3689" s="17">
        <f>IF(COUNTIF($B$2:B3689,B3689)=1,1,0)</f>
        <v>1</v>
      </c>
      <c r="AB3689" s="17">
        <f>IF(COUNTIF($F$2:F3689,F3689)=1,1,0)</f>
        <v>0</v>
      </c>
    </row>
    <row r="3690" spans="1:28" x14ac:dyDescent="0.2">
      <c r="A3690" s="17">
        <v>3689</v>
      </c>
      <c r="B3690" t="s">
        <v>6886</v>
      </c>
      <c r="C3690" s="18">
        <v>42888</v>
      </c>
      <c r="D3690" s="18">
        <v>42891</v>
      </c>
      <c r="E3690" t="s">
        <v>50</v>
      </c>
      <c r="F3690" t="s">
        <v>1381</v>
      </c>
      <c r="G3690" t="s">
        <v>1382</v>
      </c>
      <c r="H3690" t="s">
        <v>53</v>
      </c>
      <c r="I3690" t="s">
        <v>54</v>
      </c>
      <c r="J3690" t="s">
        <v>1855</v>
      </c>
      <c r="K3690" t="s">
        <v>337</v>
      </c>
      <c r="L3690">
        <v>85204</v>
      </c>
      <c r="M3690" t="s">
        <v>71</v>
      </c>
      <c r="N3690" t="s">
        <v>942</v>
      </c>
      <c r="O3690" t="s">
        <v>73</v>
      </c>
      <c r="P3690" t="s">
        <v>117</v>
      </c>
      <c r="Q3690" t="s">
        <v>943</v>
      </c>
      <c r="R3690" s="19">
        <v>25.344000000000001</v>
      </c>
      <c r="S3690" s="17">
        <v>6</v>
      </c>
      <c r="T3690" s="20">
        <v>0.2</v>
      </c>
      <c r="U3690" s="19">
        <v>7.92</v>
      </c>
      <c r="V3690" s="20">
        <f t="shared" si="285"/>
        <v>0.3125</v>
      </c>
      <c r="W3690" s="17">
        <f t="shared" si="286"/>
        <v>2017</v>
      </c>
      <c r="X3690" t="str">
        <f t="shared" si="287"/>
        <v>Jun-2017</v>
      </c>
      <c r="Y3690" s="17">
        <f t="shared" si="288"/>
        <v>3</v>
      </c>
      <c r="Z3690" t="str">
        <f t="shared" si="289"/>
        <v>11-20%</v>
      </c>
      <c r="AA3690" s="17">
        <f>IF(COUNTIF($B$2:B3690,B3690)=1,1,0)</f>
        <v>1</v>
      </c>
      <c r="AB3690" s="17">
        <f>IF(COUNTIF($F$2:F3690,F3690)=1,1,0)</f>
        <v>0</v>
      </c>
    </row>
    <row r="3691" spans="1:28" x14ac:dyDescent="0.2">
      <c r="A3691" s="17">
        <v>3690</v>
      </c>
      <c r="B3691" t="s">
        <v>6886</v>
      </c>
      <c r="C3691" s="18">
        <v>42888</v>
      </c>
      <c r="D3691" s="18">
        <v>42891</v>
      </c>
      <c r="E3691" t="s">
        <v>50</v>
      </c>
      <c r="F3691" t="s">
        <v>1381</v>
      </c>
      <c r="G3691" t="s">
        <v>1382</v>
      </c>
      <c r="H3691" t="s">
        <v>53</v>
      </c>
      <c r="I3691" t="s">
        <v>54</v>
      </c>
      <c r="J3691" t="s">
        <v>1855</v>
      </c>
      <c r="K3691" t="s">
        <v>337</v>
      </c>
      <c r="L3691">
        <v>85204</v>
      </c>
      <c r="M3691" t="s">
        <v>71</v>
      </c>
      <c r="N3691" t="s">
        <v>2368</v>
      </c>
      <c r="O3691" t="s">
        <v>73</v>
      </c>
      <c r="P3691" t="s">
        <v>200</v>
      </c>
      <c r="Q3691" t="s">
        <v>2369</v>
      </c>
      <c r="R3691" s="19">
        <v>43.92</v>
      </c>
      <c r="S3691" s="17">
        <v>5</v>
      </c>
      <c r="T3691" s="20">
        <v>0.2</v>
      </c>
      <c r="U3691" s="19">
        <v>15.920999999999999</v>
      </c>
      <c r="V3691" s="20">
        <f t="shared" si="285"/>
        <v>0.36249999999999999</v>
      </c>
      <c r="W3691" s="17">
        <f t="shared" si="286"/>
        <v>2017</v>
      </c>
      <c r="X3691" t="str">
        <f t="shared" si="287"/>
        <v>Jun-2017</v>
      </c>
      <c r="Y3691" s="17">
        <f t="shared" si="288"/>
        <v>3</v>
      </c>
      <c r="Z3691" t="str">
        <f t="shared" si="289"/>
        <v>11-20%</v>
      </c>
      <c r="AA3691" s="17">
        <f>IF(COUNTIF($B$2:B3691,B3691)=1,1,0)</f>
        <v>0</v>
      </c>
      <c r="AB3691" s="17">
        <f>IF(COUNTIF($F$2:F3691,F3691)=1,1,0)</f>
        <v>0</v>
      </c>
    </row>
    <row r="3692" spans="1:28" x14ac:dyDescent="0.2">
      <c r="A3692" s="17">
        <v>3691</v>
      </c>
      <c r="B3692" t="s">
        <v>6887</v>
      </c>
      <c r="C3692" s="18">
        <v>42307</v>
      </c>
      <c r="D3692" s="18">
        <v>42310</v>
      </c>
      <c r="E3692" t="s">
        <v>50</v>
      </c>
      <c r="F3692" t="s">
        <v>1201</v>
      </c>
      <c r="G3692" t="s">
        <v>1202</v>
      </c>
      <c r="H3692" t="s">
        <v>68</v>
      </c>
      <c r="I3692" t="s">
        <v>54</v>
      </c>
      <c r="J3692" t="s">
        <v>836</v>
      </c>
      <c r="K3692" t="s">
        <v>484</v>
      </c>
      <c r="L3692">
        <v>80219</v>
      </c>
      <c r="M3692" t="s">
        <v>71</v>
      </c>
      <c r="N3692" t="s">
        <v>5416</v>
      </c>
      <c r="O3692" t="s">
        <v>98</v>
      </c>
      <c r="P3692" t="s">
        <v>711</v>
      </c>
      <c r="Q3692" t="s">
        <v>5417</v>
      </c>
      <c r="R3692" s="19">
        <v>59.994</v>
      </c>
      <c r="S3692" s="17">
        <v>2</v>
      </c>
      <c r="T3692" s="20">
        <v>0.7</v>
      </c>
      <c r="U3692" s="19">
        <v>-45.995399999999997</v>
      </c>
      <c r="V3692" s="20">
        <f t="shared" si="285"/>
        <v>-0.76666666666666661</v>
      </c>
      <c r="W3692" s="17">
        <f t="shared" si="286"/>
        <v>2015</v>
      </c>
      <c r="X3692" t="str">
        <f t="shared" si="287"/>
        <v>Oct-2015</v>
      </c>
      <c r="Y3692" s="17">
        <f t="shared" si="288"/>
        <v>3</v>
      </c>
      <c r="Z3692" t="str">
        <f t="shared" si="289"/>
        <v>Over 50%</v>
      </c>
      <c r="AA3692" s="17">
        <f>IF(COUNTIF($B$2:B3692,B3692)=1,1,0)</f>
        <v>1</v>
      </c>
      <c r="AB3692" s="17">
        <f>IF(COUNTIF($F$2:F3692,F3692)=1,1,0)</f>
        <v>0</v>
      </c>
    </row>
    <row r="3693" spans="1:28" x14ac:dyDescent="0.2">
      <c r="A3693" s="17">
        <v>3692</v>
      </c>
      <c r="B3693" t="s">
        <v>6887</v>
      </c>
      <c r="C3693" s="18">
        <v>42307</v>
      </c>
      <c r="D3693" s="18">
        <v>42310</v>
      </c>
      <c r="E3693" t="s">
        <v>50</v>
      </c>
      <c r="F3693" t="s">
        <v>1201</v>
      </c>
      <c r="G3693" t="s">
        <v>1202</v>
      </c>
      <c r="H3693" t="s">
        <v>68</v>
      </c>
      <c r="I3693" t="s">
        <v>54</v>
      </c>
      <c r="J3693" t="s">
        <v>836</v>
      </c>
      <c r="K3693" t="s">
        <v>484</v>
      </c>
      <c r="L3693">
        <v>80219</v>
      </c>
      <c r="M3693" t="s">
        <v>71</v>
      </c>
      <c r="N3693" t="s">
        <v>6888</v>
      </c>
      <c r="O3693" t="s">
        <v>98</v>
      </c>
      <c r="P3693" t="s">
        <v>1246</v>
      </c>
      <c r="Q3693" t="s">
        <v>6889</v>
      </c>
      <c r="R3693" s="19">
        <v>439.99200000000002</v>
      </c>
      <c r="S3693" s="17">
        <v>1</v>
      </c>
      <c r="T3693" s="20">
        <v>0.2</v>
      </c>
      <c r="U3693" s="19">
        <v>164.99700000000001</v>
      </c>
      <c r="V3693" s="20">
        <f t="shared" si="285"/>
        <v>0.375</v>
      </c>
      <c r="W3693" s="17">
        <f t="shared" si="286"/>
        <v>2015</v>
      </c>
      <c r="X3693" t="str">
        <f t="shared" si="287"/>
        <v>Oct-2015</v>
      </c>
      <c r="Y3693" s="17">
        <f t="shared" si="288"/>
        <v>3</v>
      </c>
      <c r="Z3693" t="str">
        <f t="shared" si="289"/>
        <v>11-20%</v>
      </c>
      <c r="AA3693" s="17">
        <f>IF(COUNTIF($B$2:B3693,B3693)=1,1,0)</f>
        <v>0</v>
      </c>
      <c r="AB3693" s="17">
        <f>IF(COUNTIF($F$2:F3693,F3693)=1,1,0)</f>
        <v>0</v>
      </c>
    </row>
    <row r="3694" spans="1:28" x14ac:dyDescent="0.2">
      <c r="A3694" s="17">
        <v>3693</v>
      </c>
      <c r="B3694" t="s">
        <v>6887</v>
      </c>
      <c r="C3694" s="18">
        <v>42307</v>
      </c>
      <c r="D3694" s="18">
        <v>42310</v>
      </c>
      <c r="E3694" t="s">
        <v>50</v>
      </c>
      <c r="F3694" t="s">
        <v>1201</v>
      </c>
      <c r="G3694" t="s">
        <v>1202</v>
      </c>
      <c r="H3694" t="s">
        <v>68</v>
      </c>
      <c r="I3694" t="s">
        <v>54</v>
      </c>
      <c r="J3694" t="s">
        <v>836</v>
      </c>
      <c r="K3694" t="s">
        <v>484</v>
      </c>
      <c r="L3694">
        <v>80219</v>
      </c>
      <c r="M3694" t="s">
        <v>71</v>
      </c>
      <c r="N3694" t="s">
        <v>2851</v>
      </c>
      <c r="O3694" t="s">
        <v>98</v>
      </c>
      <c r="P3694" t="s">
        <v>99</v>
      </c>
      <c r="Q3694" t="s">
        <v>2852</v>
      </c>
      <c r="R3694" s="19">
        <v>87.96</v>
      </c>
      <c r="S3694" s="17">
        <v>5</v>
      </c>
      <c r="T3694" s="20">
        <v>0.2</v>
      </c>
      <c r="U3694" s="19">
        <v>30.786000000000001</v>
      </c>
      <c r="V3694" s="20">
        <f t="shared" si="285"/>
        <v>0.35000000000000003</v>
      </c>
      <c r="W3694" s="17">
        <f t="shared" si="286"/>
        <v>2015</v>
      </c>
      <c r="X3694" t="str">
        <f t="shared" si="287"/>
        <v>Oct-2015</v>
      </c>
      <c r="Y3694" s="17">
        <f t="shared" si="288"/>
        <v>3</v>
      </c>
      <c r="Z3694" t="str">
        <f t="shared" si="289"/>
        <v>11-20%</v>
      </c>
      <c r="AA3694" s="17">
        <f>IF(COUNTIF($B$2:B3694,B3694)=1,1,0)</f>
        <v>0</v>
      </c>
      <c r="AB3694" s="17">
        <f>IF(COUNTIF($F$2:F3694,F3694)=1,1,0)</f>
        <v>0</v>
      </c>
    </row>
    <row r="3695" spans="1:28" x14ac:dyDescent="0.2">
      <c r="A3695" s="17">
        <v>3694</v>
      </c>
      <c r="B3695" t="s">
        <v>6887</v>
      </c>
      <c r="C3695" s="18">
        <v>42307</v>
      </c>
      <c r="D3695" s="18">
        <v>42310</v>
      </c>
      <c r="E3695" t="s">
        <v>50</v>
      </c>
      <c r="F3695" t="s">
        <v>1201</v>
      </c>
      <c r="G3695" t="s">
        <v>1202</v>
      </c>
      <c r="H3695" t="s">
        <v>68</v>
      </c>
      <c r="I3695" t="s">
        <v>54</v>
      </c>
      <c r="J3695" t="s">
        <v>836</v>
      </c>
      <c r="K3695" t="s">
        <v>484</v>
      </c>
      <c r="L3695">
        <v>80219</v>
      </c>
      <c r="M3695" t="s">
        <v>71</v>
      </c>
      <c r="N3695" t="s">
        <v>6890</v>
      </c>
      <c r="O3695" t="s">
        <v>59</v>
      </c>
      <c r="P3695" t="s">
        <v>92</v>
      </c>
      <c r="Q3695" t="s">
        <v>6891</v>
      </c>
      <c r="R3695" s="19">
        <v>15.488</v>
      </c>
      <c r="S3695" s="17">
        <v>4</v>
      </c>
      <c r="T3695" s="20">
        <v>0.2</v>
      </c>
      <c r="U3695" s="19">
        <v>3.6783999999999999</v>
      </c>
      <c r="V3695" s="20">
        <f t="shared" si="285"/>
        <v>0.23749999999999999</v>
      </c>
      <c r="W3695" s="17">
        <f t="shared" si="286"/>
        <v>2015</v>
      </c>
      <c r="X3695" t="str">
        <f t="shared" si="287"/>
        <v>Oct-2015</v>
      </c>
      <c r="Y3695" s="17">
        <f t="shared" si="288"/>
        <v>3</v>
      </c>
      <c r="Z3695" t="str">
        <f t="shared" si="289"/>
        <v>11-20%</v>
      </c>
      <c r="AA3695" s="17">
        <f>IF(COUNTIF($B$2:B3695,B3695)=1,1,0)</f>
        <v>0</v>
      </c>
      <c r="AB3695" s="17">
        <f>IF(COUNTIF($F$2:F3695,F3695)=1,1,0)</f>
        <v>0</v>
      </c>
    </row>
    <row r="3696" spans="1:28" x14ac:dyDescent="0.2">
      <c r="A3696" s="17">
        <v>3695</v>
      </c>
      <c r="B3696" t="s">
        <v>6892</v>
      </c>
      <c r="C3696" s="18">
        <v>42658</v>
      </c>
      <c r="D3696" s="18">
        <v>42663</v>
      </c>
      <c r="E3696" t="s">
        <v>77</v>
      </c>
      <c r="F3696" t="s">
        <v>3637</v>
      </c>
      <c r="G3696" t="s">
        <v>3638</v>
      </c>
      <c r="H3696" t="s">
        <v>68</v>
      </c>
      <c r="I3696" t="s">
        <v>54</v>
      </c>
      <c r="J3696" t="s">
        <v>345</v>
      </c>
      <c r="K3696" t="s">
        <v>346</v>
      </c>
      <c r="L3696">
        <v>22153</v>
      </c>
      <c r="M3696" t="s">
        <v>57</v>
      </c>
      <c r="N3696" t="s">
        <v>4837</v>
      </c>
      <c r="O3696" t="s">
        <v>73</v>
      </c>
      <c r="P3696" t="s">
        <v>102</v>
      </c>
      <c r="Q3696" t="s">
        <v>4838</v>
      </c>
      <c r="R3696" s="19">
        <v>232.96</v>
      </c>
      <c r="S3696" s="17">
        <v>7</v>
      </c>
      <c r="T3696" s="20">
        <v>0</v>
      </c>
      <c r="U3696" s="19">
        <v>116.48</v>
      </c>
      <c r="V3696" s="20">
        <f t="shared" si="285"/>
        <v>0.5</v>
      </c>
      <c r="W3696" s="17">
        <f t="shared" si="286"/>
        <v>2016</v>
      </c>
      <c r="X3696" t="str">
        <f t="shared" si="287"/>
        <v>Oct-2016</v>
      </c>
      <c r="Y3696" s="17">
        <f t="shared" si="288"/>
        <v>5</v>
      </c>
      <c r="Z3696" t="str">
        <f t="shared" si="289"/>
        <v>0% (No Discount)</v>
      </c>
      <c r="AA3696" s="17">
        <f>IF(COUNTIF($B$2:B3696,B3696)=1,1,0)</f>
        <v>1</v>
      </c>
      <c r="AB3696" s="17">
        <f>IF(COUNTIF($F$2:F3696,F3696)=1,1,0)</f>
        <v>0</v>
      </c>
    </row>
    <row r="3697" spans="1:28" x14ac:dyDescent="0.2">
      <c r="A3697" s="17">
        <v>3696</v>
      </c>
      <c r="B3697" t="s">
        <v>6892</v>
      </c>
      <c r="C3697" s="18">
        <v>42658</v>
      </c>
      <c r="D3697" s="18">
        <v>42663</v>
      </c>
      <c r="E3697" t="s">
        <v>77</v>
      </c>
      <c r="F3697" t="s">
        <v>3637</v>
      </c>
      <c r="G3697" t="s">
        <v>3638</v>
      </c>
      <c r="H3697" t="s">
        <v>68</v>
      </c>
      <c r="I3697" t="s">
        <v>54</v>
      </c>
      <c r="J3697" t="s">
        <v>345</v>
      </c>
      <c r="K3697" t="s">
        <v>346</v>
      </c>
      <c r="L3697">
        <v>22153</v>
      </c>
      <c r="M3697" t="s">
        <v>57</v>
      </c>
      <c r="N3697" t="s">
        <v>6281</v>
      </c>
      <c r="O3697" t="s">
        <v>73</v>
      </c>
      <c r="P3697" t="s">
        <v>200</v>
      </c>
      <c r="Q3697" t="s">
        <v>6282</v>
      </c>
      <c r="R3697" s="19">
        <v>66.540000000000006</v>
      </c>
      <c r="S3697" s="17">
        <v>6</v>
      </c>
      <c r="T3697" s="20">
        <v>0</v>
      </c>
      <c r="U3697" s="19">
        <v>32.604599999999998</v>
      </c>
      <c r="V3697" s="20">
        <f t="shared" si="285"/>
        <v>0.48999999999999994</v>
      </c>
      <c r="W3697" s="17">
        <f t="shared" si="286"/>
        <v>2016</v>
      </c>
      <c r="X3697" t="str">
        <f t="shared" si="287"/>
        <v>Oct-2016</v>
      </c>
      <c r="Y3697" s="17">
        <f t="shared" si="288"/>
        <v>5</v>
      </c>
      <c r="Z3697" t="str">
        <f t="shared" si="289"/>
        <v>0% (No Discount)</v>
      </c>
      <c r="AA3697" s="17">
        <f>IF(COUNTIF($B$2:B3697,B3697)=1,1,0)</f>
        <v>0</v>
      </c>
      <c r="AB3697" s="17">
        <f>IF(COUNTIF($F$2:F3697,F3697)=1,1,0)</f>
        <v>0</v>
      </c>
    </row>
    <row r="3698" spans="1:28" x14ac:dyDescent="0.2">
      <c r="A3698" s="17">
        <v>3697</v>
      </c>
      <c r="B3698" t="s">
        <v>6892</v>
      </c>
      <c r="C3698" s="18">
        <v>42658</v>
      </c>
      <c r="D3698" s="18">
        <v>42663</v>
      </c>
      <c r="E3698" t="s">
        <v>77</v>
      </c>
      <c r="F3698" t="s">
        <v>3637</v>
      </c>
      <c r="G3698" t="s">
        <v>3638</v>
      </c>
      <c r="H3698" t="s">
        <v>68</v>
      </c>
      <c r="I3698" t="s">
        <v>54</v>
      </c>
      <c r="J3698" t="s">
        <v>345</v>
      </c>
      <c r="K3698" t="s">
        <v>346</v>
      </c>
      <c r="L3698">
        <v>22153</v>
      </c>
      <c r="M3698" t="s">
        <v>57</v>
      </c>
      <c r="N3698" t="s">
        <v>1362</v>
      </c>
      <c r="O3698" t="s">
        <v>73</v>
      </c>
      <c r="P3698" t="s">
        <v>105</v>
      </c>
      <c r="Q3698" t="s">
        <v>1363</v>
      </c>
      <c r="R3698" s="19">
        <v>43.26</v>
      </c>
      <c r="S3698" s="17">
        <v>3</v>
      </c>
      <c r="T3698" s="20">
        <v>0</v>
      </c>
      <c r="U3698" s="19">
        <v>14.2758</v>
      </c>
      <c r="V3698" s="20">
        <f t="shared" si="285"/>
        <v>0.33</v>
      </c>
      <c r="W3698" s="17">
        <f t="shared" si="286"/>
        <v>2016</v>
      </c>
      <c r="X3698" t="str">
        <f t="shared" si="287"/>
        <v>Oct-2016</v>
      </c>
      <c r="Y3698" s="17">
        <f t="shared" si="288"/>
        <v>5</v>
      </c>
      <c r="Z3698" t="str">
        <f t="shared" si="289"/>
        <v>0% (No Discount)</v>
      </c>
      <c r="AA3698" s="17">
        <f>IF(COUNTIF($B$2:B3698,B3698)=1,1,0)</f>
        <v>0</v>
      </c>
      <c r="AB3698" s="17">
        <f>IF(COUNTIF($F$2:F3698,F3698)=1,1,0)</f>
        <v>0</v>
      </c>
    </row>
    <row r="3699" spans="1:28" x14ac:dyDescent="0.2">
      <c r="A3699" s="17">
        <v>3698</v>
      </c>
      <c r="B3699" t="s">
        <v>6893</v>
      </c>
      <c r="C3699" s="18">
        <v>42327</v>
      </c>
      <c r="D3699" s="18">
        <v>42329</v>
      </c>
      <c r="E3699" t="s">
        <v>50</v>
      </c>
      <c r="F3699" t="s">
        <v>6291</v>
      </c>
      <c r="G3699" t="s">
        <v>6292</v>
      </c>
      <c r="H3699" t="s">
        <v>129</v>
      </c>
      <c r="I3699" t="s">
        <v>54</v>
      </c>
      <c r="J3699" t="s">
        <v>122</v>
      </c>
      <c r="K3699" t="s">
        <v>123</v>
      </c>
      <c r="L3699">
        <v>98115</v>
      </c>
      <c r="M3699" t="s">
        <v>71</v>
      </c>
      <c r="N3699" t="s">
        <v>6179</v>
      </c>
      <c r="O3699" t="s">
        <v>59</v>
      </c>
      <c r="P3699" t="s">
        <v>92</v>
      </c>
      <c r="Q3699" t="s">
        <v>6180</v>
      </c>
      <c r="R3699" s="19">
        <v>141.96</v>
      </c>
      <c r="S3699" s="17">
        <v>2</v>
      </c>
      <c r="T3699" s="20">
        <v>0</v>
      </c>
      <c r="U3699" s="19">
        <v>22.7136</v>
      </c>
      <c r="V3699" s="20">
        <f t="shared" si="285"/>
        <v>0.15999999999999998</v>
      </c>
      <c r="W3699" s="17">
        <f t="shared" si="286"/>
        <v>2015</v>
      </c>
      <c r="X3699" t="str">
        <f t="shared" si="287"/>
        <v>Nov-2015</v>
      </c>
      <c r="Y3699" s="17">
        <f t="shared" si="288"/>
        <v>2</v>
      </c>
      <c r="Z3699" t="str">
        <f t="shared" si="289"/>
        <v>0% (No Discount)</v>
      </c>
      <c r="AA3699" s="17">
        <f>IF(COUNTIF($B$2:B3699,B3699)=1,1,0)</f>
        <v>1</v>
      </c>
      <c r="AB3699" s="17">
        <f>IF(COUNTIF($F$2:F3699,F3699)=1,1,0)</f>
        <v>0</v>
      </c>
    </row>
    <row r="3700" spans="1:28" x14ac:dyDescent="0.2">
      <c r="A3700" s="17">
        <v>3699</v>
      </c>
      <c r="B3700" t="s">
        <v>6894</v>
      </c>
      <c r="C3700" s="18">
        <v>41895</v>
      </c>
      <c r="D3700" s="18">
        <v>41899</v>
      </c>
      <c r="E3700" t="s">
        <v>77</v>
      </c>
      <c r="F3700" t="s">
        <v>253</v>
      </c>
      <c r="G3700" t="s">
        <v>254</v>
      </c>
      <c r="H3700" t="s">
        <v>68</v>
      </c>
      <c r="I3700" t="s">
        <v>54</v>
      </c>
      <c r="J3700" t="s">
        <v>4111</v>
      </c>
      <c r="K3700" t="s">
        <v>337</v>
      </c>
      <c r="L3700">
        <v>85281</v>
      </c>
      <c r="M3700" t="s">
        <v>71</v>
      </c>
      <c r="N3700" t="s">
        <v>6895</v>
      </c>
      <c r="O3700" t="s">
        <v>73</v>
      </c>
      <c r="P3700" t="s">
        <v>86</v>
      </c>
      <c r="Q3700" t="s">
        <v>6896</v>
      </c>
      <c r="R3700" s="19">
        <v>79.400000000000006</v>
      </c>
      <c r="S3700" s="17">
        <v>5</v>
      </c>
      <c r="T3700" s="20">
        <v>0.2</v>
      </c>
      <c r="U3700" s="19">
        <v>5.9550000000000001</v>
      </c>
      <c r="V3700" s="20">
        <f t="shared" si="285"/>
        <v>7.4999999999999997E-2</v>
      </c>
      <c r="W3700" s="17">
        <f t="shared" si="286"/>
        <v>2014</v>
      </c>
      <c r="X3700" t="str">
        <f t="shared" si="287"/>
        <v>Sep-2014</v>
      </c>
      <c r="Y3700" s="17">
        <f t="shared" si="288"/>
        <v>4</v>
      </c>
      <c r="Z3700" t="str">
        <f t="shared" si="289"/>
        <v>11-20%</v>
      </c>
      <c r="AA3700" s="17">
        <f>IF(COUNTIF($B$2:B3700,B3700)=1,1,0)</f>
        <v>1</v>
      </c>
      <c r="AB3700" s="17">
        <f>IF(COUNTIF($F$2:F3700,F3700)=1,1,0)</f>
        <v>0</v>
      </c>
    </row>
    <row r="3701" spans="1:28" x14ac:dyDescent="0.2">
      <c r="A3701" s="17">
        <v>3700</v>
      </c>
      <c r="B3701" t="s">
        <v>6897</v>
      </c>
      <c r="C3701" s="18">
        <v>43052</v>
      </c>
      <c r="D3701" s="18">
        <v>43057</v>
      </c>
      <c r="E3701" t="s">
        <v>50</v>
      </c>
      <c r="F3701" t="s">
        <v>558</v>
      </c>
      <c r="G3701" t="s">
        <v>559</v>
      </c>
      <c r="H3701" t="s">
        <v>129</v>
      </c>
      <c r="I3701" t="s">
        <v>54</v>
      </c>
      <c r="J3701" t="s">
        <v>3224</v>
      </c>
      <c r="K3701" t="s">
        <v>294</v>
      </c>
      <c r="L3701">
        <v>10701</v>
      </c>
      <c r="M3701" t="s">
        <v>175</v>
      </c>
      <c r="N3701" t="s">
        <v>1506</v>
      </c>
      <c r="O3701" t="s">
        <v>98</v>
      </c>
      <c r="P3701" t="s">
        <v>188</v>
      </c>
      <c r="Q3701" t="s">
        <v>1507</v>
      </c>
      <c r="R3701" s="19">
        <v>163.96</v>
      </c>
      <c r="S3701" s="17">
        <v>4</v>
      </c>
      <c r="T3701" s="20">
        <v>0</v>
      </c>
      <c r="U3701" s="19">
        <v>70.502799999999993</v>
      </c>
      <c r="V3701" s="20">
        <f t="shared" si="285"/>
        <v>0.42999999999999994</v>
      </c>
      <c r="W3701" s="17">
        <f t="shared" si="286"/>
        <v>2017</v>
      </c>
      <c r="X3701" t="str">
        <f t="shared" si="287"/>
        <v>Nov-2017</v>
      </c>
      <c r="Y3701" s="17">
        <f t="shared" si="288"/>
        <v>5</v>
      </c>
      <c r="Z3701" t="str">
        <f t="shared" si="289"/>
        <v>0% (No Discount)</v>
      </c>
      <c r="AA3701" s="17">
        <f>IF(COUNTIF($B$2:B3701,B3701)=1,1,0)</f>
        <v>1</v>
      </c>
      <c r="AB3701" s="17">
        <f>IF(COUNTIF($F$2:F3701,F3701)=1,1,0)</f>
        <v>0</v>
      </c>
    </row>
    <row r="3702" spans="1:28" x14ac:dyDescent="0.2">
      <c r="A3702" s="17">
        <v>3701</v>
      </c>
      <c r="B3702" t="s">
        <v>6898</v>
      </c>
      <c r="C3702" s="18">
        <v>43093</v>
      </c>
      <c r="D3702" s="18">
        <v>43098</v>
      </c>
      <c r="E3702" t="s">
        <v>77</v>
      </c>
      <c r="F3702" t="s">
        <v>4844</v>
      </c>
      <c r="G3702" t="s">
        <v>4845</v>
      </c>
      <c r="H3702" t="s">
        <v>68</v>
      </c>
      <c r="I3702" t="s">
        <v>54</v>
      </c>
      <c r="J3702" t="s">
        <v>416</v>
      </c>
      <c r="K3702" t="s">
        <v>294</v>
      </c>
      <c r="L3702">
        <v>14609</v>
      </c>
      <c r="M3702" t="s">
        <v>175</v>
      </c>
      <c r="N3702" t="s">
        <v>3046</v>
      </c>
      <c r="O3702" t="s">
        <v>59</v>
      </c>
      <c r="P3702" t="s">
        <v>92</v>
      </c>
      <c r="Q3702" t="s">
        <v>3047</v>
      </c>
      <c r="R3702" s="19">
        <v>37.93</v>
      </c>
      <c r="S3702" s="17">
        <v>1</v>
      </c>
      <c r="T3702" s="20">
        <v>0</v>
      </c>
      <c r="U3702" s="19">
        <v>6.8273999999999999</v>
      </c>
      <c r="V3702" s="20">
        <f t="shared" si="285"/>
        <v>0.18</v>
      </c>
      <c r="W3702" s="17">
        <f t="shared" si="286"/>
        <v>2017</v>
      </c>
      <c r="X3702" t="str">
        <f t="shared" si="287"/>
        <v>Dec-2017</v>
      </c>
      <c r="Y3702" s="17">
        <f t="shared" si="288"/>
        <v>5</v>
      </c>
      <c r="Z3702" t="str">
        <f t="shared" si="289"/>
        <v>0% (No Discount)</v>
      </c>
      <c r="AA3702" s="17">
        <f>IF(COUNTIF($B$2:B3702,B3702)=1,1,0)</f>
        <v>1</v>
      </c>
      <c r="AB3702" s="17">
        <f>IF(COUNTIF($F$2:F3702,F3702)=1,1,0)</f>
        <v>0</v>
      </c>
    </row>
    <row r="3703" spans="1:28" x14ac:dyDescent="0.2">
      <c r="A3703" s="17">
        <v>3702</v>
      </c>
      <c r="B3703" t="s">
        <v>6899</v>
      </c>
      <c r="C3703" s="18">
        <v>42378</v>
      </c>
      <c r="D3703" s="18">
        <v>42382</v>
      </c>
      <c r="E3703" t="s">
        <v>50</v>
      </c>
      <c r="F3703" t="s">
        <v>6900</v>
      </c>
      <c r="G3703" t="s">
        <v>6901</v>
      </c>
      <c r="H3703" t="s">
        <v>68</v>
      </c>
      <c r="I3703" t="s">
        <v>54</v>
      </c>
      <c r="J3703" t="s">
        <v>2869</v>
      </c>
      <c r="K3703" t="s">
        <v>525</v>
      </c>
      <c r="L3703">
        <v>43615</v>
      </c>
      <c r="M3703" t="s">
        <v>175</v>
      </c>
      <c r="N3703" t="s">
        <v>6193</v>
      </c>
      <c r="O3703" t="s">
        <v>59</v>
      </c>
      <c r="P3703" t="s">
        <v>92</v>
      </c>
      <c r="Q3703" t="s">
        <v>6194</v>
      </c>
      <c r="R3703" s="19">
        <v>15.167999999999999</v>
      </c>
      <c r="S3703" s="17">
        <v>2</v>
      </c>
      <c r="T3703" s="20">
        <v>0.2</v>
      </c>
      <c r="U3703" s="19">
        <v>3.7919999999999998</v>
      </c>
      <c r="V3703" s="20">
        <f t="shared" si="285"/>
        <v>0.25</v>
      </c>
      <c r="W3703" s="17">
        <f t="shared" si="286"/>
        <v>2016</v>
      </c>
      <c r="X3703" t="str">
        <f t="shared" si="287"/>
        <v>Jan-2016</v>
      </c>
      <c r="Y3703" s="17">
        <f t="shared" si="288"/>
        <v>4</v>
      </c>
      <c r="Z3703" t="str">
        <f t="shared" si="289"/>
        <v>11-20%</v>
      </c>
      <c r="AA3703" s="17">
        <f>IF(COUNTIF($B$2:B3703,B3703)=1,1,0)</f>
        <v>1</v>
      </c>
      <c r="AB3703" s="17">
        <f>IF(COUNTIF($F$2:F3703,F3703)=1,1,0)</f>
        <v>1</v>
      </c>
    </row>
    <row r="3704" spans="1:28" x14ac:dyDescent="0.2">
      <c r="A3704" s="17">
        <v>3703</v>
      </c>
      <c r="B3704" t="s">
        <v>6902</v>
      </c>
      <c r="C3704" s="18">
        <v>42168</v>
      </c>
      <c r="D3704" s="18">
        <v>42174</v>
      </c>
      <c r="E3704" t="s">
        <v>77</v>
      </c>
      <c r="F3704" t="s">
        <v>6639</v>
      </c>
      <c r="G3704" t="s">
        <v>6640</v>
      </c>
      <c r="H3704" t="s">
        <v>68</v>
      </c>
      <c r="I3704" t="s">
        <v>54</v>
      </c>
      <c r="J3704" t="s">
        <v>384</v>
      </c>
      <c r="K3704" t="s">
        <v>385</v>
      </c>
      <c r="L3704">
        <v>35601</v>
      </c>
      <c r="M3704" t="s">
        <v>57</v>
      </c>
      <c r="N3704" t="s">
        <v>6842</v>
      </c>
      <c r="O3704" t="s">
        <v>73</v>
      </c>
      <c r="P3704" t="s">
        <v>95</v>
      </c>
      <c r="Q3704" t="s">
        <v>6843</v>
      </c>
      <c r="R3704" s="19">
        <v>24.78</v>
      </c>
      <c r="S3704" s="17">
        <v>6</v>
      </c>
      <c r="T3704" s="20">
        <v>0</v>
      </c>
      <c r="U3704" s="19">
        <v>6.9383999999999997</v>
      </c>
      <c r="V3704" s="20">
        <f t="shared" si="285"/>
        <v>0.27999999999999997</v>
      </c>
      <c r="W3704" s="17">
        <f t="shared" si="286"/>
        <v>2015</v>
      </c>
      <c r="X3704" t="str">
        <f t="shared" si="287"/>
        <v>Jun-2015</v>
      </c>
      <c r="Y3704" s="17">
        <f t="shared" si="288"/>
        <v>6</v>
      </c>
      <c r="Z3704" t="str">
        <f t="shared" si="289"/>
        <v>0% (No Discount)</v>
      </c>
      <c r="AA3704" s="17">
        <f>IF(COUNTIF($B$2:B3704,B3704)=1,1,0)</f>
        <v>1</v>
      </c>
      <c r="AB3704" s="17">
        <f>IF(COUNTIF($F$2:F3704,F3704)=1,1,0)</f>
        <v>0</v>
      </c>
    </row>
    <row r="3705" spans="1:28" x14ac:dyDescent="0.2">
      <c r="A3705" s="17">
        <v>3704</v>
      </c>
      <c r="B3705" t="s">
        <v>6902</v>
      </c>
      <c r="C3705" s="18">
        <v>42168</v>
      </c>
      <c r="D3705" s="18">
        <v>42174</v>
      </c>
      <c r="E3705" t="s">
        <v>77</v>
      </c>
      <c r="F3705" t="s">
        <v>6639</v>
      </c>
      <c r="G3705" t="s">
        <v>6640</v>
      </c>
      <c r="H3705" t="s">
        <v>68</v>
      </c>
      <c r="I3705" t="s">
        <v>54</v>
      </c>
      <c r="J3705" t="s">
        <v>384</v>
      </c>
      <c r="K3705" t="s">
        <v>385</v>
      </c>
      <c r="L3705">
        <v>35601</v>
      </c>
      <c r="M3705" t="s">
        <v>57</v>
      </c>
      <c r="N3705" t="s">
        <v>4868</v>
      </c>
      <c r="O3705" t="s">
        <v>73</v>
      </c>
      <c r="P3705" t="s">
        <v>102</v>
      </c>
      <c r="Q3705" t="s">
        <v>4869</v>
      </c>
      <c r="R3705" s="19">
        <v>19.14</v>
      </c>
      <c r="S3705" s="17">
        <v>3</v>
      </c>
      <c r="T3705" s="20">
        <v>0</v>
      </c>
      <c r="U3705" s="19">
        <v>8.8043999999999993</v>
      </c>
      <c r="V3705" s="20">
        <f t="shared" si="285"/>
        <v>0.45999999999999996</v>
      </c>
      <c r="W3705" s="17">
        <f t="shared" si="286"/>
        <v>2015</v>
      </c>
      <c r="X3705" t="str">
        <f t="shared" si="287"/>
        <v>Jun-2015</v>
      </c>
      <c r="Y3705" s="17">
        <f t="shared" si="288"/>
        <v>6</v>
      </c>
      <c r="Z3705" t="str">
        <f t="shared" si="289"/>
        <v>0% (No Discount)</v>
      </c>
      <c r="AA3705" s="17">
        <f>IF(COUNTIF($B$2:B3705,B3705)=1,1,0)</f>
        <v>0</v>
      </c>
      <c r="AB3705" s="17">
        <f>IF(COUNTIF($F$2:F3705,F3705)=1,1,0)</f>
        <v>0</v>
      </c>
    </row>
    <row r="3706" spans="1:28" x14ac:dyDescent="0.2">
      <c r="A3706" s="17">
        <v>3705</v>
      </c>
      <c r="B3706" t="s">
        <v>6902</v>
      </c>
      <c r="C3706" s="18">
        <v>42168</v>
      </c>
      <c r="D3706" s="18">
        <v>42174</v>
      </c>
      <c r="E3706" t="s">
        <v>77</v>
      </c>
      <c r="F3706" t="s">
        <v>6639</v>
      </c>
      <c r="G3706" t="s">
        <v>6640</v>
      </c>
      <c r="H3706" t="s">
        <v>68</v>
      </c>
      <c r="I3706" t="s">
        <v>54</v>
      </c>
      <c r="J3706" t="s">
        <v>384</v>
      </c>
      <c r="K3706" t="s">
        <v>385</v>
      </c>
      <c r="L3706">
        <v>35601</v>
      </c>
      <c r="M3706" t="s">
        <v>57</v>
      </c>
      <c r="N3706" t="s">
        <v>3347</v>
      </c>
      <c r="O3706" t="s">
        <v>98</v>
      </c>
      <c r="P3706" t="s">
        <v>1246</v>
      </c>
      <c r="Q3706" t="s">
        <v>3348</v>
      </c>
      <c r="R3706" s="19">
        <v>899.97</v>
      </c>
      <c r="S3706" s="17">
        <v>3</v>
      </c>
      <c r="T3706" s="20">
        <v>0</v>
      </c>
      <c r="U3706" s="19">
        <v>314.98950000000002</v>
      </c>
      <c r="V3706" s="20">
        <f t="shared" si="285"/>
        <v>0.35000000000000003</v>
      </c>
      <c r="W3706" s="17">
        <f t="shared" si="286"/>
        <v>2015</v>
      </c>
      <c r="X3706" t="str">
        <f t="shared" si="287"/>
        <v>Jun-2015</v>
      </c>
      <c r="Y3706" s="17">
        <f t="shared" si="288"/>
        <v>6</v>
      </c>
      <c r="Z3706" t="str">
        <f t="shared" si="289"/>
        <v>0% (No Discount)</v>
      </c>
      <c r="AA3706" s="17">
        <f>IF(COUNTIF($B$2:B3706,B3706)=1,1,0)</f>
        <v>0</v>
      </c>
      <c r="AB3706" s="17">
        <f>IF(COUNTIF($F$2:F3706,F3706)=1,1,0)</f>
        <v>0</v>
      </c>
    </row>
    <row r="3707" spans="1:28" x14ac:dyDescent="0.2">
      <c r="A3707" s="17">
        <v>3706</v>
      </c>
      <c r="B3707" t="s">
        <v>6902</v>
      </c>
      <c r="C3707" s="18">
        <v>42168</v>
      </c>
      <c r="D3707" s="18">
        <v>42174</v>
      </c>
      <c r="E3707" t="s">
        <v>77</v>
      </c>
      <c r="F3707" t="s">
        <v>6639</v>
      </c>
      <c r="G3707" t="s">
        <v>6640</v>
      </c>
      <c r="H3707" t="s">
        <v>68</v>
      </c>
      <c r="I3707" t="s">
        <v>54</v>
      </c>
      <c r="J3707" t="s">
        <v>384</v>
      </c>
      <c r="K3707" t="s">
        <v>385</v>
      </c>
      <c r="L3707">
        <v>35601</v>
      </c>
      <c r="M3707" t="s">
        <v>57</v>
      </c>
      <c r="N3707" t="s">
        <v>6708</v>
      </c>
      <c r="O3707" t="s">
        <v>73</v>
      </c>
      <c r="P3707" t="s">
        <v>117</v>
      </c>
      <c r="Q3707" t="s">
        <v>6709</v>
      </c>
      <c r="R3707" s="19">
        <v>32.4</v>
      </c>
      <c r="S3707" s="17">
        <v>5</v>
      </c>
      <c r="T3707" s="20">
        <v>0</v>
      </c>
      <c r="U3707" s="19">
        <v>15.552</v>
      </c>
      <c r="V3707" s="20">
        <f t="shared" si="285"/>
        <v>0.48</v>
      </c>
      <c r="W3707" s="17">
        <f t="shared" si="286"/>
        <v>2015</v>
      </c>
      <c r="X3707" t="str">
        <f t="shared" si="287"/>
        <v>Jun-2015</v>
      </c>
      <c r="Y3707" s="17">
        <f t="shared" si="288"/>
        <v>6</v>
      </c>
      <c r="Z3707" t="str">
        <f t="shared" si="289"/>
        <v>0% (No Discount)</v>
      </c>
      <c r="AA3707" s="17">
        <f>IF(COUNTIF($B$2:B3707,B3707)=1,1,0)</f>
        <v>0</v>
      </c>
      <c r="AB3707" s="17">
        <f>IF(COUNTIF($F$2:F3707,F3707)=1,1,0)</f>
        <v>0</v>
      </c>
    </row>
    <row r="3708" spans="1:28" x14ac:dyDescent="0.2">
      <c r="A3708" s="17">
        <v>3707</v>
      </c>
      <c r="B3708" t="s">
        <v>6903</v>
      </c>
      <c r="C3708" s="18">
        <v>42812</v>
      </c>
      <c r="D3708" s="18">
        <v>42816</v>
      </c>
      <c r="E3708" t="s">
        <v>77</v>
      </c>
      <c r="F3708" t="s">
        <v>5745</v>
      </c>
      <c r="G3708" t="s">
        <v>5746</v>
      </c>
      <c r="H3708" t="s">
        <v>53</v>
      </c>
      <c r="I3708" t="s">
        <v>54</v>
      </c>
      <c r="J3708" t="s">
        <v>844</v>
      </c>
      <c r="K3708" t="s">
        <v>131</v>
      </c>
      <c r="L3708">
        <v>75220</v>
      </c>
      <c r="M3708" t="s">
        <v>132</v>
      </c>
      <c r="N3708" t="s">
        <v>4281</v>
      </c>
      <c r="O3708" t="s">
        <v>73</v>
      </c>
      <c r="P3708" t="s">
        <v>95</v>
      </c>
      <c r="Q3708" t="s">
        <v>4282</v>
      </c>
      <c r="R3708" s="19">
        <v>23.832000000000001</v>
      </c>
      <c r="S3708" s="17">
        <v>3</v>
      </c>
      <c r="T3708" s="20">
        <v>0.2</v>
      </c>
      <c r="U3708" s="19">
        <v>6.5537999999999998</v>
      </c>
      <c r="V3708" s="20">
        <f t="shared" si="285"/>
        <v>0.27499999999999997</v>
      </c>
      <c r="W3708" s="17">
        <f t="shared" si="286"/>
        <v>2017</v>
      </c>
      <c r="X3708" t="str">
        <f t="shared" si="287"/>
        <v>Mar-2017</v>
      </c>
      <c r="Y3708" s="17">
        <f t="shared" si="288"/>
        <v>4</v>
      </c>
      <c r="Z3708" t="str">
        <f t="shared" si="289"/>
        <v>11-20%</v>
      </c>
      <c r="AA3708" s="17">
        <f>IF(COUNTIF($B$2:B3708,B3708)=1,1,0)</f>
        <v>1</v>
      </c>
      <c r="AB3708" s="17">
        <f>IF(COUNTIF($F$2:F3708,F3708)=1,1,0)</f>
        <v>0</v>
      </c>
    </row>
    <row r="3709" spans="1:28" x14ac:dyDescent="0.2">
      <c r="A3709" s="17">
        <v>3708</v>
      </c>
      <c r="B3709" t="s">
        <v>6904</v>
      </c>
      <c r="C3709" s="18">
        <v>41966</v>
      </c>
      <c r="D3709" s="18">
        <v>41970</v>
      </c>
      <c r="E3709" t="s">
        <v>77</v>
      </c>
      <c r="F3709" t="s">
        <v>1427</v>
      </c>
      <c r="G3709" t="s">
        <v>1428</v>
      </c>
      <c r="H3709" t="s">
        <v>68</v>
      </c>
      <c r="I3709" t="s">
        <v>54</v>
      </c>
      <c r="J3709" t="s">
        <v>5047</v>
      </c>
      <c r="K3709" t="s">
        <v>131</v>
      </c>
      <c r="L3709">
        <v>75150</v>
      </c>
      <c r="M3709" t="s">
        <v>132</v>
      </c>
      <c r="N3709" t="s">
        <v>2921</v>
      </c>
      <c r="O3709" t="s">
        <v>59</v>
      </c>
      <c r="P3709" t="s">
        <v>92</v>
      </c>
      <c r="Q3709" t="s">
        <v>952</v>
      </c>
      <c r="R3709" s="19">
        <v>6.3680000000000003</v>
      </c>
      <c r="S3709" s="17">
        <v>2</v>
      </c>
      <c r="T3709" s="20">
        <v>0.6</v>
      </c>
      <c r="U3709" s="19">
        <v>-2.5472000000000001</v>
      </c>
      <c r="V3709" s="20">
        <f t="shared" si="285"/>
        <v>-0.4</v>
      </c>
      <c r="W3709" s="17">
        <f t="shared" si="286"/>
        <v>2014</v>
      </c>
      <c r="X3709" t="str">
        <f t="shared" si="287"/>
        <v>Nov-2014</v>
      </c>
      <c r="Y3709" s="17">
        <f t="shared" si="288"/>
        <v>4</v>
      </c>
      <c r="Z3709" t="str">
        <f t="shared" si="289"/>
        <v>Over 50%</v>
      </c>
      <c r="AA3709" s="17">
        <f>IF(COUNTIF($B$2:B3709,B3709)=1,1,0)</f>
        <v>1</v>
      </c>
      <c r="AB3709" s="17">
        <f>IF(COUNTIF($F$2:F3709,F3709)=1,1,0)</f>
        <v>0</v>
      </c>
    </row>
    <row r="3710" spans="1:28" x14ac:dyDescent="0.2">
      <c r="A3710" s="17">
        <v>3709</v>
      </c>
      <c r="B3710" t="s">
        <v>6904</v>
      </c>
      <c r="C3710" s="18">
        <v>41966</v>
      </c>
      <c r="D3710" s="18">
        <v>41970</v>
      </c>
      <c r="E3710" t="s">
        <v>77</v>
      </c>
      <c r="F3710" t="s">
        <v>1427</v>
      </c>
      <c r="G3710" t="s">
        <v>1428</v>
      </c>
      <c r="H3710" t="s">
        <v>68</v>
      </c>
      <c r="I3710" t="s">
        <v>54</v>
      </c>
      <c r="J3710" t="s">
        <v>5047</v>
      </c>
      <c r="K3710" t="s">
        <v>131</v>
      </c>
      <c r="L3710">
        <v>75150</v>
      </c>
      <c r="M3710" t="s">
        <v>132</v>
      </c>
      <c r="N3710" t="s">
        <v>4218</v>
      </c>
      <c r="O3710" t="s">
        <v>73</v>
      </c>
      <c r="P3710" t="s">
        <v>105</v>
      </c>
      <c r="Q3710" t="s">
        <v>4219</v>
      </c>
      <c r="R3710" s="19">
        <v>34.176000000000002</v>
      </c>
      <c r="S3710" s="17">
        <v>3</v>
      </c>
      <c r="T3710" s="20">
        <v>0.8</v>
      </c>
      <c r="U3710" s="19">
        <v>-87.148799999999994</v>
      </c>
      <c r="V3710" s="20">
        <f t="shared" si="285"/>
        <v>-2.5499999999999998</v>
      </c>
      <c r="W3710" s="17">
        <f t="shared" si="286"/>
        <v>2014</v>
      </c>
      <c r="X3710" t="str">
        <f t="shared" si="287"/>
        <v>Nov-2014</v>
      </c>
      <c r="Y3710" s="17">
        <f t="shared" si="288"/>
        <v>4</v>
      </c>
      <c r="Z3710" t="str">
        <f t="shared" si="289"/>
        <v>Over 50%</v>
      </c>
      <c r="AA3710" s="17">
        <f>IF(COUNTIF($B$2:B3710,B3710)=1,1,0)</f>
        <v>0</v>
      </c>
      <c r="AB3710" s="17">
        <f>IF(COUNTIF($F$2:F3710,F3710)=1,1,0)</f>
        <v>0</v>
      </c>
    </row>
    <row r="3711" spans="1:28" x14ac:dyDescent="0.2">
      <c r="A3711" s="17">
        <v>3710</v>
      </c>
      <c r="B3711" t="s">
        <v>6904</v>
      </c>
      <c r="C3711" s="18">
        <v>41966</v>
      </c>
      <c r="D3711" s="18">
        <v>41970</v>
      </c>
      <c r="E3711" t="s">
        <v>77</v>
      </c>
      <c r="F3711" t="s">
        <v>1427</v>
      </c>
      <c r="G3711" t="s">
        <v>1428</v>
      </c>
      <c r="H3711" t="s">
        <v>68</v>
      </c>
      <c r="I3711" t="s">
        <v>54</v>
      </c>
      <c r="J3711" t="s">
        <v>5047</v>
      </c>
      <c r="K3711" t="s">
        <v>131</v>
      </c>
      <c r="L3711">
        <v>75150</v>
      </c>
      <c r="M3711" t="s">
        <v>132</v>
      </c>
      <c r="N3711" t="s">
        <v>5966</v>
      </c>
      <c r="O3711" t="s">
        <v>98</v>
      </c>
      <c r="P3711" t="s">
        <v>188</v>
      </c>
      <c r="Q3711" t="s">
        <v>5967</v>
      </c>
      <c r="R3711" s="19">
        <v>5.5439999999999996</v>
      </c>
      <c r="S3711" s="17">
        <v>7</v>
      </c>
      <c r="T3711" s="20">
        <v>0.2</v>
      </c>
      <c r="U3711" s="19">
        <v>1.6632</v>
      </c>
      <c r="V3711" s="20">
        <f t="shared" si="285"/>
        <v>0.30000000000000004</v>
      </c>
      <c r="W3711" s="17">
        <f t="shared" si="286"/>
        <v>2014</v>
      </c>
      <c r="X3711" t="str">
        <f t="shared" si="287"/>
        <v>Nov-2014</v>
      </c>
      <c r="Y3711" s="17">
        <f t="shared" si="288"/>
        <v>4</v>
      </c>
      <c r="Z3711" t="str">
        <f t="shared" si="289"/>
        <v>11-20%</v>
      </c>
      <c r="AA3711" s="17">
        <f>IF(COUNTIF($B$2:B3711,B3711)=1,1,0)</f>
        <v>0</v>
      </c>
      <c r="AB3711" s="17">
        <f>IF(COUNTIF($F$2:F3711,F3711)=1,1,0)</f>
        <v>0</v>
      </c>
    </row>
    <row r="3712" spans="1:28" x14ac:dyDescent="0.2">
      <c r="A3712" s="17">
        <v>3711</v>
      </c>
      <c r="B3712" t="s">
        <v>6905</v>
      </c>
      <c r="C3712" s="18">
        <v>43023</v>
      </c>
      <c r="D3712" s="18">
        <v>43025</v>
      </c>
      <c r="E3712" t="s">
        <v>215</v>
      </c>
      <c r="F3712" t="s">
        <v>2325</v>
      </c>
      <c r="G3712" t="s">
        <v>2326</v>
      </c>
      <c r="H3712" t="s">
        <v>68</v>
      </c>
      <c r="I3712" t="s">
        <v>54</v>
      </c>
      <c r="J3712" t="s">
        <v>69</v>
      </c>
      <c r="K3712" t="s">
        <v>70</v>
      </c>
      <c r="L3712">
        <v>90045</v>
      </c>
      <c r="M3712" t="s">
        <v>71</v>
      </c>
      <c r="N3712" t="s">
        <v>930</v>
      </c>
      <c r="O3712" t="s">
        <v>59</v>
      </c>
      <c r="P3712" t="s">
        <v>83</v>
      </c>
      <c r="Q3712" t="s">
        <v>931</v>
      </c>
      <c r="R3712" s="19">
        <v>510.24</v>
      </c>
      <c r="S3712" s="17">
        <v>3</v>
      </c>
      <c r="T3712" s="20">
        <v>0.2</v>
      </c>
      <c r="U3712" s="19">
        <v>6.3780000000000001</v>
      </c>
      <c r="V3712" s="20">
        <f t="shared" si="285"/>
        <v>1.2500000000000001E-2</v>
      </c>
      <c r="W3712" s="17">
        <f t="shared" si="286"/>
        <v>2017</v>
      </c>
      <c r="X3712" t="str">
        <f t="shared" si="287"/>
        <v>Oct-2017</v>
      </c>
      <c r="Y3712" s="17">
        <f t="shared" si="288"/>
        <v>2</v>
      </c>
      <c r="Z3712" t="str">
        <f t="shared" si="289"/>
        <v>11-20%</v>
      </c>
      <c r="AA3712" s="17">
        <f>IF(COUNTIF($B$2:B3712,B3712)=1,1,0)</f>
        <v>1</v>
      </c>
      <c r="AB3712" s="17">
        <f>IF(COUNTIF($F$2:F3712,F3712)=1,1,0)</f>
        <v>0</v>
      </c>
    </row>
    <row r="3713" spans="1:28" x14ac:dyDescent="0.2">
      <c r="A3713" s="17">
        <v>3712</v>
      </c>
      <c r="B3713" t="s">
        <v>6905</v>
      </c>
      <c r="C3713" s="18">
        <v>43023</v>
      </c>
      <c r="D3713" s="18">
        <v>43025</v>
      </c>
      <c r="E3713" t="s">
        <v>215</v>
      </c>
      <c r="F3713" t="s">
        <v>2325</v>
      </c>
      <c r="G3713" t="s">
        <v>2326</v>
      </c>
      <c r="H3713" t="s">
        <v>68</v>
      </c>
      <c r="I3713" t="s">
        <v>54</v>
      </c>
      <c r="J3713" t="s">
        <v>69</v>
      </c>
      <c r="K3713" t="s">
        <v>70</v>
      </c>
      <c r="L3713">
        <v>90045</v>
      </c>
      <c r="M3713" t="s">
        <v>71</v>
      </c>
      <c r="N3713" t="s">
        <v>4536</v>
      </c>
      <c r="O3713" t="s">
        <v>73</v>
      </c>
      <c r="P3713" t="s">
        <v>117</v>
      </c>
      <c r="Q3713" t="s">
        <v>4537</v>
      </c>
      <c r="R3713" s="19">
        <v>204.95</v>
      </c>
      <c r="S3713" s="17">
        <v>5</v>
      </c>
      <c r="T3713" s="20">
        <v>0</v>
      </c>
      <c r="U3713" s="19">
        <v>100.4255</v>
      </c>
      <c r="V3713" s="20">
        <f t="shared" si="285"/>
        <v>0.49000000000000005</v>
      </c>
      <c r="W3713" s="17">
        <f t="shared" si="286"/>
        <v>2017</v>
      </c>
      <c r="X3713" t="str">
        <f t="shared" si="287"/>
        <v>Oct-2017</v>
      </c>
      <c r="Y3713" s="17">
        <f t="shared" si="288"/>
        <v>2</v>
      </c>
      <c r="Z3713" t="str">
        <f t="shared" si="289"/>
        <v>0% (No Discount)</v>
      </c>
      <c r="AA3713" s="17">
        <f>IF(COUNTIF($B$2:B3713,B3713)=1,1,0)</f>
        <v>0</v>
      </c>
      <c r="AB3713" s="17">
        <f>IF(COUNTIF($F$2:F3713,F3713)=1,1,0)</f>
        <v>0</v>
      </c>
    </row>
    <row r="3714" spans="1:28" x14ac:dyDescent="0.2">
      <c r="A3714" s="17">
        <v>3713</v>
      </c>
      <c r="B3714" t="s">
        <v>6906</v>
      </c>
      <c r="C3714" s="18">
        <v>42846</v>
      </c>
      <c r="D3714" s="18">
        <v>42849</v>
      </c>
      <c r="E3714" t="s">
        <v>215</v>
      </c>
      <c r="F3714" t="s">
        <v>4494</v>
      </c>
      <c r="G3714" t="s">
        <v>4495</v>
      </c>
      <c r="H3714" t="s">
        <v>53</v>
      </c>
      <c r="I3714" t="s">
        <v>54</v>
      </c>
      <c r="J3714" t="s">
        <v>122</v>
      </c>
      <c r="K3714" t="s">
        <v>123</v>
      </c>
      <c r="L3714">
        <v>98103</v>
      </c>
      <c r="M3714" t="s">
        <v>71</v>
      </c>
      <c r="N3714" t="s">
        <v>6907</v>
      </c>
      <c r="O3714" t="s">
        <v>98</v>
      </c>
      <c r="P3714" t="s">
        <v>188</v>
      </c>
      <c r="Q3714" t="s">
        <v>6908</v>
      </c>
      <c r="R3714" s="19">
        <v>11.54</v>
      </c>
      <c r="S3714" s="17">
        <v>1</v>
      </c>
      <c r="T3714" s="20">
        <v>0</v>
      </c>
      <c r="U3714" s="19">
        <v>3.4620000000000002</v>
      </c>
      <c r="V3714" s="20">
        <f t="shared" ref="V3714:V3777" si="290">IFERROR(U3714/R3714,0)</f>
        <v>0.30000000000000004</v>
      </c>
      <c r="W3714" s="17">
        <f t="shared" ref="W3714:W3777" si="291">YEAR(C3714)</f>
        <v>2017</v>
      </c>
      <c r="X3714" t="str">
        <f t="shared" ref="X3714:X3777" si="292">TEXT(C3714,"mmm-yyyy")</f>
        <v>Apr-2017</v>
      </c>
      <c r="Y3714" s="17">
        <f t="shared" ref="Y3714:Y3777" si="293">D3714-C3714</f>
        <v>3</v>
      </c>
      <c r="Z3714" t="str">
        <f t="shared" ref="Z3714:Z3777" si="294">IF(T3714=0,"0% (No Discount)",IF(T3714&lt;=0.1,"1-10%",IF(T3714&lt;=0.2,"11-20%",IF(T3714&lt;=0.3,"21-30%",IF(T3714&lt;=0.4,"31-40%",IF(T3714&lt;=0.5,"41-50%","Over 50%"))))))</f>
        <v>0% (No Discount)</v>
      </c>
      <c r="AA3714" s="17">
        <f>IF(COUNTIF($B$2:B3714,B3714)=1,1,0)</f>
        <v>1</v>
      </c>
      <c r="AB3714" s="17">
        <f>IF(COUNTIF($F$2:F3714,F3714)=1,1,0)</f>
        <v>0</v>
      </c>
    </row>
    <row r="3715" spans="1:28" x14ac:dyDescent="0.2">
      <c r="A3715" s="17">
        <v>3714</v>
      </c>
      <c r="B3715" t="s">
        <v>6906</v>
      </c>
      <c r="C3715" s="18">
        <v>42846</v>
      </c>
      <c r="D3715" s="18">
        <v>42849</v>
      </c>
      <c r="E3715" t="s">
        <v>215</v>
      </c>
      <c r="F3715" t="s">
        <v>4494</v>
      </c>
      <c r="G3715" t="s">
        <v>4495</v>
      </c>
      <c r="H3715" t="s">
        <v>53</v>
      </c>
      <c r="I3715" t="s">
        <v>54</v>
      </c>
      <c r="J3715" t="s">
        <v>122</v>
      </c>
      <c r="K3715" t="s">
        <v>123</v>
      </c>
      <c r="L3715">
        <v>98103</v>
      </c>
      <c r="M3715" t="s">
        <v>71</v>
      </c>
      <c r="N3715" t="s">
        <v>3155</v>
      </c>
      <c r="O3715" t="s">
        <v>59</v>
      </c>
      <c r="P3715" t="s">
        <v>92</v>
      </c>
      <c r="Q3715" t="s">
        <v>3156</v>
      </c>
      <c r="R3715" s="19">
        <v>162.6</v>
      </c>
      <c r="S3715" s="17">
        <v>3</v>
      </c>
      <c r="T3715" s="20">
        <v>0</v>
      </c>
      <c r="U3715" s="19">
        <v>34.146000000000001</v>
      </c>
      <c r="V3715" s="20">
        <f t="shared" si="290"/>
        <v>0.21000000000000002</v>
      </c>
      <c r="W3715" s="17">
        <f t="shared" si="291"/>
        <v>2017</v>
      </c>
      <c r="X3715" t="str">
        <f t="shared" si="292"/>
        <v>Apr-2017</v>
      </c>
      <c r="Y3715" s="17">
        <f t="shared" si="293"/>
        <v>3</v>
      </c>
      <c r="Z3715" t="str">
        <f t="shared" si="294"/>
        <v>0% (No Discount)</v>
      </c>
      <c r="AA3715" s="17">
        <f>IF(COUNTIF($B$2:B3715,B3715)=1,1,0)</f>
        <v>0</v>
      </c>
      <c r="AB3715" s="17">
        <f>IF(COUNTIF($F$2:F3715,F3715)=1,1,0)</f>
        <v>0</v>
      </c>
    </row>
    <row r="3716" spans="1:28" x14ac:dyDescent="0.2">
      <c r="A3716" s="17">
        <v>3715</v>
      </c>
      <c r="B3716" t="s">
        <v>6909</v>
      </c>
      <c r="C3716" s="18">
        <v>41981</v>
      </c>
      <c r="D3716" s="18">
        <v>41983</v>
      </c>
      <c r="E3716" t="s">
        <v>50</v>
      </c>
      <c r="F3716" t="s">
        <v>5316</v>
      </c>
      <c r="G3716" t="s">
        <v>5317</v>
      </c>
      <c r="H3716" t="s">
        <v>53</v>
      </c>
      <c r="I3716" t="s">
        <v>54</v>
      </c>
      <c r="J3716" t="s">
        <v>3049</v>
      </c>
      <c r="K3716" t="s">
        <v>123</v>
      </c>
      <c r="L3716">
        <v>98502</v>
      </c>
      <c r="M3716" t="s">
        <v>71</v>
      </c>
      <c r="N3716" t="s">
        <v>2376</v>
      </c>
      <c r="O3716" t="s">
        <v>73</v>
      </c>
      <c r="P3716" t="s">
        <v>117</v>
      </c>
      <c r="Q3716" t="s">
        <v>2377</v>
      </c>
      <c r="R3716" s="19">
        <v>45.68</v>
      </c>
      <c r="S3716" s="17">
        <v>2</v>
      </c>
      <c r="T3716" s="20">
        <v>0</v>
      </c>
      <c r="U3716" s="19">
        <v>21.012799999999999</v>
      </c>
      <c r="V3716" s="20">
        <f t="shared" si="290"/>
        <v>0.45999999999999996</v>
      </c>
      <c r="W3716" s="17">
        <f t="shared" si="291"/>
        <v>2014</v>
      </c>
      <c r="X3716" t="str">
        <f t="shared" si="292"/>
        <v>Dec-2014</v>
      </c>
      <c r="Y3716" s="17">
        <f t="shared" si="293"/>
        <v>2</v>
      </c>
      <c r="Z3716" t="str">
        <f t="shared" si="294"/>
        <v>0% (No Discount)</v>
      </c>
      <c r="AA3716" s="17">
        <f>IF(COUNTIF($B$2:B3716,B3716)=1,1,0)</f>
        <v>1</v>
      </c>
      <c r="AB3716" s="17">
        <f>IF(COUNTIF($F$2:F3716,F3716)=1,1,0)</f>
        <v>0</v>
      </c>
    </row>
    <row r="3717" spans="1:28" x14ac:dyDescent="0.2">
      <c r="A3717" s="17">
        <v>3716</v>
      </c>
      <c r="B3717" t="s">
        <v>6909</v>
      </c>
      <c r="C3717" s="18">
        <v>41981</v>
      </c>
      <c r="D3717" s="18">
        <v>41983</v>
      </c>
      <c r="E3717" t="s">
        <v>50</v>
      </c>
      <c r="F3717" t="s">
        <v>5316</v>
      </c>
      <c r="G3717" t="s">
        <v>5317</v>
      </c>
      <c r="H3717" t="s">
        <v>53</v>
      </c>
      <c r="I3717" t="s">
        <v>54</v>
      </c>
      <c r="J3717" t="s">
        <v>3049</v>
      </c>
      <c r="K3717" t="s">
        <v>123</v>
      </c>
      <c r="L3717">
        <v>98502</v>
      </c>
      <c r="M3717" t="s">
        <v>71</v>
      </c>
      <c r="N3717" t="s">
        <v>1194</v>
      </c>
      <c r="O3717" t="s">
        <v>59</v>
      </c>
      <c r="P3717" t="s">
        <v>63</v>
      </c>
      <c r="Q3717" t="s">
        <v>1195</v>
      </c>
      <c r="R3717" s="19">
        <v>603.91999999999996</v>
      </c>
      <c r="S3717" s="17">
        <v>5</v>
      </c>
      <c r="T3717" s="20">
        <v>0.2</v>
      </c>
      <c r="U3717" s="19">
        <v>45.293999999999997</v>
      </c>
      <c r="V3717" s="20">
        <f t="shared" si="290"/>
        <v>7.4999999999999997E-2</v>
      </c>
      <c r="W3717" s="17">
        <f t="shared" si="291"/>
        <v>2014</v>
      </c>
      <c r="X3717" t="str">
        <f t="shared" si="292"/>
        <v>Dec-2014</v>
      </c>
      <c r="Y3717" s="17">
        <f t="shared" si="293"/>
        <v>2</v>
      </c>
      <c r="Z3717" t="str">
        <f t="shared" si="294"/>
        <v>11-20%</v>
      </c>
      <c r="AA3717" s="17">
        <f>IF(COUNTIF($B$2:B3717,B3717)=1,1,0)</f>
        <v>0</v>
      </c>
      <c r="AB3717" s="17">
        <f>IF(COUNTIF($F$2:F3717,F3717)=1,1,0)</f>
        <v>0</v>
      </c>
    </row>
    <row r="3718" spans="1:28" x14ac:dyDescent="0.2">
      <c r="A3718" s="17">
        <v>3717</v>
      </c>
      <c r="B3718" t="s">
        <v>6910</v>
      </c>
      <c r="C3718" s="18">
        <v>42884</v>
      </c>
      <c r="D3718" s="18">
        <v>42888</v>
      </c>
      <c r="E3718" t="s">
        <v>77</v>
      </c>
      <c r="F3718" t="s">
        <v>2282</v>
      </c>
      <c r="G3718" t="s">
        <v>2283</v>
      </c>
      <c r="H3718" t="s">
        <v>129</v>
      </c>
      <c r="I3718" t="s">
        <v>54</v>
      </c>
      <c r="J3718" t="s">
        <v>2563</v>
      </c>
      <c r="K3718" t="s">
        <v>165</v>
      </c>
      <c r="L3718">
        <v>68104</v>
      </c>
      <c r="M3718" t="s">
        <v>132</v>
      </c>
      <c r="N3718" t="s">
        <v>4902</v>
      </c>
      <c r="O3718" t="s">
        <v>73</v>
      </c>
      <c r="P3718" t="s">
        <v>296</v>
      </c>
      <c r="Q3718" t="s">
        <v>4903</v>
      </c>
      <c r="R3718" s="19">
        <v>23.55</v>
      </c>
      <c r="S3718" s="17">
        <v>5</v>
      </c>
      <c r="T3718" s="20">
        <v>0</v>
      </c>
      <c r="U3718" s="19">
        <v>1.1775</v>
      </c>
      <c r="V3718" s="20">
        <f t="shared" si="290"/>
        <v>4.9999999999999996E-2</v>
      </c>
      <c r="W3718" s="17">
        <f t="shared" si="291"/>
        <v>2017</v>
      </c>
      <c r="X3718" t="str">
        <f t="shared" si="292"/>
        <v>May-2017</v>
      </c>
      <c r="Y3718" s="17">
        <f t="shared" si="293"/>
        <v>4</v>
      </c>
      <c r="Z3718" t="str">
        <f t="shared" si="294"/>
        <v>0% (No Discount)</v>
      </c>
      <c r="AA3718" s="17">
        <f>IF(COUNTIF($B$2:B3718,B3718)=1,1,0)</f>
        <v>1</v>
      </c>
      <c r="AB3718" s="17">
        <f>IF(COUNTIF($F$2:F3718,F3718)=1,1,0)</f>
        <v>0</v>
      </c>
    </row>
    <row r="3719" spans="1:28" x14ac:dyDescent="0.2">
      <c r="A3719" s="17">
        <v>3718</v>
      </c>
      <c r="B3719" t="s">
        <v>6911</v>
      </c>
      <c r="C3719" s="18">
        <v>42632</v>
      </c>
      <c r="D3719" s="18">
        <v>42636</v>
      </c>
      <c r="E3719" t="s">
        <v>77</v>
      </c>
      <c r="F3719" t="s">
        <v>2029</v>
      </c>
      <c r="G3719" t="s">
        <v>2030</v>
      </c>
      <c r="H3719" t="s">
        <v>53</v>
      </c>
      <c r="I3719" t="s">
        <v>54</v>
      </c>
      <c r="J3719" t="s">
        <v>524</v>
      </c>
      <c r="K3719" t="s">
        <v>1302</v>
      </c>
      <c r="L3719">
        <v>31907</v>
      </c>
      <c r="M3719" t="s">
        <v>57</v>
      </c>
      <c r="N3719" t="s">
        <v>6912</v>
      </c>
      <c r="O3719" t="s">
        <v>73</v>
      </c>
      <c r="P3719" t="s">
        <v>606</v>
      </c>
      <c r="Q3719" t="s">
        <v>6913</v>
      </c>
      <c r="R3719" s="19">
        <v>5.04</v>
      </c>
      <c r="S3719" s="17">
        <v>2</v>
      </c>
      <c r="T3719" s="20">
        <v>0</v>
      </c>
      <c r="U3719" s="19">
        <v>0.1512</v>
      </c>
      <c r="V3719" s="20">
        <f t="shared" si="290"/>
        <v>0.03</v>
      </c>
      <c r="W3719" s="17">
        <f t="shared" si="291"/>
        <v>2016</v>
      </c>
      <c r="X3719" t="str">
        <f t="shared" si="292"/>
        <v>Sep-2016</v>
      </c>
      <c r="Y3719" s="17">
        <f t="shared" si="293"/>
        <v>4</v>
      </c>
      <c r="Z3719" t="str">
        <f t="shared" si="294"/>
        <v>0% (No Discount)</v>
      </c>
      <c r="AA3719" s="17">
        <f>IF(COUNTIF($B$2:B3719,B3719)=1,1,0)</f>
        <v>1</v>
      </c>
      <c r="AB3719" s="17">
        <f>IF(COUNTIF($F$2:F3719,F3719)=1,1,0)</f>
        <v>0</v>
      </c>
    </row>
    <row r="3720" spans="1:28" x14ac:dyDescent="0.2">
      <c r="A3720" s="17">
        <v>3719</v>
      </c>
      <c r="B3720" t="s">
        <v>6911</v>
      </c>
      <c r="C3720" s="18">
        <v>42632</v>
      </c>
      <c r="D3720" s="18">
        <v>42636</v>
      </c>
      <c r="E3720" t="s">
        <v>77</v>
      </c>
      <c r="F3720" t="s">
        <v>2029</v>
      </c>
      <c r="G3720" t="s">
        <v>2030</v>
      </c>
      <c r="H3720" t="s">
        <v>53</v>
      </c>
      <c r="I3720" t="s">
        <v>54</v>
      </c>
      <c r="J3720" t="s">
        <v>524</v>
      </c>
      <c r="K3720" t="s">
        <v>1302</v>
      </c>
      <c r="L3720">
        <v>31907</v>
      </c>
      <c r="M3720" t="s">
        <v>57</v>
      </c>
      <c r="N3720" t="s">
        <v>4578</v>
      </c>
      <c r="O3720" t="s">
        <v>98</v>
      </c>
      <c r="P3720" t="s">
        <v>188</v>
      </c>
      <c r="Q3720" t="s">
        <v>4579</v>
      </c>
      <c r="R3720" s="19">
        <v>249.95</v>
      </c>
      <c r="S3720" s="17">
        <v>5</v>
      </c>
      <c r="T3720" s="20">
        <v>0</v>
      </c>
      <c r="U3720" s="19">
        <v>107.4785</v>
      </c>
      <c r="V3720" s="20">
        <f t="shared" si="290"/>
        <v>0.43</v>
      </c>
      <c r="W3720" s="17">
        <f t="shared" si="291"/>
        <v>2016</v>
      </c>
      <c r="X3720" t="str">
        <f t="shared" si="292"/>
        <v>Sep-2016</v>
      </c>
      <c r="Y3720" s="17">
        <f t="shared" si="293"/>
        <v>4</v>
      </c>
      <c r="Z3720" t="str">
        <f t="shared" si="294"/>
        <v>0% (No Discount)</v>
      </c>
      <c r="AA3720" s="17">
        <f>IF(COUNTIF($B$2:B3720,B3720)=1,1,0)</f>
        <v>0</v>
      </c>
      <c r="AB3720" s="17">
        <f>IF(COUNTIF($F$2:F3720,F3720)=1,1,0)</f>
        <v>0</v>
      </c>
    </row>
    <row r="3721" spans="1:28" x14ac:dyDescent="0.2">
      <c r="A3721" s="17">
        <v>3720</v>
      </c>
      <c r="B3721" t="s">
        <v>6914</v>
      </c>
      <c r="C3721" s="18">
        <v>42630</v>
      </c>
      <c r="D3721" s="18">
        <v>42636</v>
      </c>
      <c r="E3721" t="s">
        <v>77</v>
      </c>
      <c r="F3721" t="s">
        <v>334</v>
      </c>
      <c r="G3721" t="s">
        <v>335</v>
      </c>
      <c r="H3721" t="s">
        <v>68</v>
      </c>
      <c r="I3721" t="s">
        <v>54</v>
      </c>
      <c r="J3721" t="s">
        <v>524</v>
      </c>
      <c r="K3721" t="s">
        <v>281</v>
      </c>
      <c r="L3721">
        <v>47201</v>
      </c>
      <c r="M3721" t="s">
        <v>132</v>
      </c>
      <c r="N3721" t="s">
        <v>717</v>
      </c>
      <c r="O3721" t="s">
        <v>73</v>
      </c>
      <c r="P3721" t="s">
        <v>95</v>
      </c>
      <c r="Q3721" t="s">
        <v>718</v>
      </c>
      <c r="R3721" s="19">
        <v>33.4</v>
      </c>
      <c r="S3721" s="17">
        <v>5</v>
      </c>
      <c r="T3721" s="20">
        <v>0</v>
      </c>
      <c r="U3721" s="19">
        <v>12.358000000000001</v>
      </c>
      <c r="V3721" s="20">
        <f t="shared" si="290"/>
        <v>0.37000000000000005</v>
      </c>
      <c r="W3721" s="17">
        <f t="shared" si="291"/>
        <v>2016</v>
      </c>
      <c r="X3721" t="str">
        <f t="shared" si="292"/>
        <v>Sep-2016</v>
      </c>
      <c r="Y3721" s="17">
        <f t="shared" si="293"/>
        <v>6</v>
      </c>
      <c r="Z3721" t="str">
        <f t="shared" si="294"/>
        <v>0% (No Discount)</v>
      </c>
      <c r="AA3721" s="17">
        <f>IF(COUNTIF($B$2:B3721,B3721)=1,1,0)</f>
        <v>1</v>
      </c>
      <c r="AB3721" s="17">
        <f>IF(COUNTIF($F$2:F3721,F3721)=1,1,0)</f>
        <v>0</v>
      </c>
    </row>
    <row r="3722" spans="1:28" x14ac:dyDescent="0.2">
      <c r="A3722" s="17">
        <v>3721</v>
      </c>
      <c r="B3722" t="s">
        <v>6915</v>
      </c>
      <c r="C3722" s="18">
        <v>42724</v>
      </c>
      <c r="D3722" s="18">
        <v>42728</v>
      </c>
      <c r="E3722" t="s">
        <v>77</v>
      </c>
      <c r="F3722" t="s">
        <v>3712</v>
      </c>
      <c r="G3722" t="s">
        <v>3713</v>
      </c>
      <c r="H3722" t="s">
        <v>129</v>
      </c>
      <c r="I3722" t="s">
        <v>54</v>
      </c>
      <c r="J3722" t="s">
        <v>355</v>
      </c>
      <c r="K3722" t="s">
        <v>1519</v>
      </c>
      <c r="L3722">
        <v>39212</v>
      </c>
      <c r="M3722" t="s">
        <v>57</v>
      </c>
      <c r="N3722" t="s">
        <v>1164</v>
      </c>
      <c r="O3722" t="s">
        <v>59</v>
      </c>
      <c r="P3722" t="s">
        <v>92</v>
      </c>
      <c r="Q3722" t="s">
        <v>1165</v>
      </c>
      <c r="R3722" s="19">
        <v>18.920000000000002</v>
      </c>
      <c r="S3722" s="17">
        <v>4</v>
      </c>
      <c r="T3722" s="20">
        <v>0</v>
      </c>
      <c r="U3722" s="19">
        <v>7.3788</v>
      </c>
      <c r="V3722" s="20">
        <f t="shared" si="290"/>
        <v>0.38999999999999996</v>
      </c>
      <c r="W3722" s="17">
        <f t="shared" si="291"/>
        <v>2016</v>
      </c>
      <c r="X3722" t="str">
        <f t="shared" si="292"/>
        <v>Dec-2016</v>
      </c>
      <c r="Y3722" s="17">
        <f t="shared" si="293"/>
        <v>4</v>
      </c>
      <c r="Z3722" t="str">
        <f t="shared" si="294"/>
        <v>0% (No Discount)</v>
      </c>
      <c r="AA3722" s="17">
        <f>IF(COUNTIF($B$2:B3722,B3722)=1,1,0)</f>
        <v>1</v>
      </c>
      <c r="AB3722" s="17">
        <f>IF(COUNTIF($F$2:F3722,F3722)=1,1,0)</f>
        <v>0</v>
      </c>
    </row>
    <row r="3723" spans="1:28" x14ac:dyDescent="0.2">
      <c r="A3723" s="17">
        <v>3722</v>
      </c>
      <c r="B3723" t="s">
        <v>6915</v>
      </c>
      <c r="C3723" s="18">
        <v>42724</v>
      </c>
      <c r="D3723" s="18">
        <v>42728</v>
      </c>
      <c r="E3723" t="s">
        <v>77</v>
      </c>
      <c r="F3723" t="s">
        <v>3712</v>
      </c>
      <c r="G3723" t="s">
        <v>3713</v>
      </c>
      <c r="H3723" t="s">
        <v>129</v>
      </c>
      <c r="I3723" t="s">
        <v>54</v>
      </c>
      <c r="J3723" t="s">
        <v>355</v>
      </c>
      <c r="K3723" t="s">
        <v>1519</v>
      </c>
      <c r="L3723">
        <v>39212</v>
      </c>
      <c r="M3723" t="s">
        <v>57</v>
      </c>
      <c r="N3723" t="s">
        <v>101</v>
      </c>
      <c r="O3723" t="s">
        <v>73</v>
      </c>
      <c r="P3723" t="s">
        <v>102</v>
      </c>
      <c r="Q3723" t="s">
        <v>103</v>
      </c>
      <c r="R3723" s="19">
        <v>15.42</v>
      </c>
      <c r="S3723" s="17">
        <v>2</v>
      </c>
      <c r="T3723" s="20">
        <v>0</v>
      </c>
      <c r="U3723" s="19">
        <v>6.9390000000000001</v>
      </c>
      <c r="V3723" s="20">
        <f t="shared" si="290"/>
        <v>0.45</v>
      </c>
      <c r="W3723" s="17">
        <f t="shared" si="291"/>
        <v>2016</v>
      </c>
      <c r="X3723" t="str">
        <f t="shared" si="292"/>
        <v>Dec-2016</v>
      </c>
      <c r="Y3723" s="17">
        <f t="shared" si="293"/>
        <v>4</v>
      </c>
      <c r="Z3723" t="str">
        <f t="shared" si="294"/>
        <v>0% (No Discount)</v>
      </c>
      <c r="AA3723" s="17">
        <f>IF(COUNTIF($B$2:B3723,B3723)=1,1,0)</f>
        <v>0</v>
      </c>
      <c r="AB3723" s="17">
        <f>IF(COUNTIF($F$2:F3723,F3723)=1,1,0)</f>
        <v>0</v>
      </c>
    </row>
    <row r="3724" spans="1:28" x14ac:dyDescent="0.2">
      <c r="A3724" s="17">
        <v>3723</v>
      </c>
      <c r="B3724" t="s">
        <v>6916</v>
      </c>
      <c r="C3724" s="18">
        <v>43061</v>
      </c>
      <c r="D3724" s="18">
        <v>43065</v>
      </c>
      <c r="E3724" t="s">
        <v>77</v>
      </c>
      <c r="F3724" t="s">
        <v>3196</v>
      </c>
      <c r="G3724" t="s">
        <v>3197</v>
      </c>
      <c r="H3724" t="s">
        <v>53</v>
      </c>
      <c r="I3724" t="s">
        <v>54</v>
      </c>
      <c r="J3724" t="s">
        <v>211</v>
      </c>
      <c r="K3724" t="s">
        <v>131</v>
      </c>
      <c r="L3724">
        <v>77070</v>
      </c>
      <c r="M3724" t="s">
        <v>132</v>
      </c>
      <c r="N3724" t="s">
        <v>1262</v>
      </c>
      <c r="O3724" t="s">
        <v>73</v>
      </c>
      <c r="P3724" t="s">
        <v>95</v>
      </c>
      <c r="Q3724" t="s">
        <v>1263</v>
      </c>
      <c r="R3724" s="19">
        <v>35.712000000000003</v>
      </c>
      <c r="S3724" s="17">
        <v>8</v>
      </c>
      <c r="T3724" s="20">
        <v>0.2</v>
      </c>
      <c r="U3724" s="19">
        <v>2.2320000000000002</v>
      </c>
      <c r="V3724" s="20">
        <f t="shared" si="290"/>
        <v>6.25E-2</v>
      </c>
      <c r="W3724" s="17">
        <f t="shared" si="291"/>
        <v>2017</v>
      </c>
      <c r="X3724" t="str">
        <f t="shared" si="292"/>
        <v>Nov-2017</v>
      </c>
      <c r="Y3724" s="17">
        <f t="shared" si="293"/>
        <v>4</v>
      </c>
      <c r="Z3724" t="str">
        <f t="shared" si="294"/>
        <v>11-20%</v>
      </c>
      <c r="AA3724" s="17">
        <f>IF(COUNTIF($B$2:B3724,B3724)=1,1,0)</f>
        <v>1</v>
      </c>
      <c r="AB3724" s="17">
        <f>IF(COUNTIF($F$2:F3724,F3724)=1,1,0)</f>
        <v>0</v>
      </c>
    </row>
    <row r="3725" spans="1:28" x14ac:dyDescent="0.2">
      <c r="A3725" s="17">
        <v>3724</v>
      </c>
      <c r="B3725" t="s">
        <v>6917</v>
      </c>
      <c r="C3725" s="18">
        <v>42003</v>
      </c>
      <c r="D3725" s="18">
        <v>42008</v>
      </c>
      <c r="E3725" t="s">
        <v>77</v>
      </c>
      <c r="F3725" t="s">
        <v>6900</v>
      </c>
      <c r="G3725" t="s">
        <v>6901</v>
      </c>
      <c r="H3725" t="s">
        <v>68</v>
      </c>
      <c r="I3725" t="s">
        <v>54</v>
      </c>
      <c r="J3725" t="s">
        <v>571</v>
      </c>
      <c r="K3725" t="s">
        <v>337</v>
      </c>
      <c r="L3725">
        <v>85023</v>
      </c>
      <c r="M3725" t="s">
        <v>71</v>
      </c>
      <c r="N3725" t="s">
        <v>6402</v>
      </c>
      <c r="O3725" t="s">
        <v>73</v>
      </c>
      <c r="P3725" t="s">
        <v>102</v>
      </c>
      <c r="Q3725" t="s">
        <v>6403</v>
      </c>
      <c r="R3725" s="19">
        <v>551.98500000000001</v>
      </c>
      <c r="S3725" s="17">
        <v>5</v>
      </c>
      <c r="T3725" s="20">
        <v>0.7</v>
      </c>
      <c r="U3725" s="19">
        <v>-459.98750000000001</v>
      </c>
      <c r="V3725" s="20">
        <f t="shared" si="290"/>
        <v>-0.83333333333333337</v>
      </c>
      <c r="W3725" s="17">
        <f t="shared" si="291"/>
        <v>2014</v>
      </c>
      <c r="X3725" t="str">
        <f t="shared" si="292"/>
        <v>Dec-2014</v>
      </c>
      <c r="Y3725" s="17">
        <f t="shared" si="293"/>
        <v>5</v>
      </c>
      <c r="Z3725" t="str">
        <f t="shared" si="294"/>
        <v>Over 50%</v>
      </c>
      <c r="AA3725" s="17">
        <f>IF(COUNTIF($B$2:B3725,B3725)=1,1,0)</f>
        <v>1</v>
      </c>
      <c r="AB3725" s="17">
        <f>IF(COUNTIF($F$2:F3725,F3725)=1,1,0)</f>
        <v>0</v>
      </c>
    </row>
    <row r="3726" spans="1:28" x14ac:dyDescent="0.2">
      <c r="A3726" s="17">
        <v>3725</v>
      </c>
      <c r="B3726" t="s">
        <v>6918</v>
      </c>
      <c r="C3726" s="18">
        <v>42828</v>
      </c>
      <c r="D3726" s="18">
        <v>42830</v>
      </c>
      <c r="E3726" t="s">
        <v>215</v>
      </c>
      <c r="F3726" t="s">
        <v>1706</v>
      </c>
      <c r="G3726" t="s">
        <v>1707</v>
      </c>
      <c r="H3726" t="s">
        <v>53</v>
      </c>
      <c r="I3726" t="s">
        <v>54</v>
      </c>
      <c r="J3726" t="s">
        <v>330</v>
      </c>
      <c r="K3726" t="s">
        <v>238</v>
      </c>
      <c r="L3726">
        <v>60653</v>
      </c>
      <c r="M3726" t="s">
        <v>132</v>
      </c>
      <c r="N3726" t="s">
        <v>1682</v>
      </c>
      <c r="O3726" t="s">
        <v>73</v>
      </c>
      <c r="P3726" t="s">
        <v>95</v>
      </c>
      <c r="Q3726" t="s">
        <v>1683</v>
      </c>
      <c r="R3726" s="19">
        <v>7.056</v>
      </c>
      <c r="S3726" s="17">
        <v>3</v>
      </c>
      <c r="T3726" s="20">
        <v>0.2</v>
      </c>
      <c r="U3726" s="19">
        <v>2.2050000000000001</v>
      </c>
      <c r="V3726" s="20">
        <f t="shared" si="290"/>
        <v>0.3125</v>
      </c>
      <c r="W3726" s="17">
        <f t="shared" si="291"/>
        <v>2017</v>
      </c>
      <c r="X3726" t="str">
        <f t="shared" si="292"/>
        <v>Apr-2017</v>
      </c>
      <c r="Y3726" s="17">
        <f t="shared" si="293"/>
        <v>2</v>
      </c>
      <c r="Z3726" t="str">
        <f t="shared" si="294"/>
        <v>11-20%</v>
      </c>
      <c r="AA3726" s="17">
        <f>IF(COUNTIF($B$2:B3726,B3726)=1,1,0)</f>
        <v>1</v>
      </c>
      <c r="AB3726" s="17">
        <f>IF(COUNTIF($F$2:F3726,F3726)=1,1,0)</f>
        <v>0</v>
      </c>
    </row>
    <row r="3727" spans="1:28" x14ac:dyDescent="0.2">
      <c r="A3727" s="17">
        <v>3726</v>
      </c>
      <c r="B3727" t="s">
        <v>6919</v>
      </c>
      <c r="C3727" s="18">
        <v>42730</v>
      </c>
      <c r="D3727" s="18">
        <v>42737</v>
      </c>
      <c r="E3727" t="s">
        <v>77</v>
      </c>
      <c r="F3727" t="s">
        <v>612</v>
      </c>
      <c r="G3727" t="s">
        <v>613</v>
      </c>
      <c r="H3727" t="s">
        <v>68</v>
      </c>
      <c r="I3727" t="s">
        <v>54</v>
      </c>
      <c r="J3727" t="s">
        <v>836</v>
      </c>
      <c r="K3727" t="s">
        <v>484</v>
      </c>
      <c r="L3727">
        <v>80219</v>
      </c>
      <c r="M3727" t="s">
        <v>71</v>
      </c>
      <c r="N3727" t="s">
        <v>5170</v>
      </c>
      <c r="O3727" t="s">
        <v>73</v>
      </c>
      <c r="P3727" t="s">
        <v>105</v>
      </c>
      <c r="Q3727" t="s">
        <v>5171</v>
      </c>
      <c r="R3727" s="19">
        <v>18.72</v>
      </c>
      <c r="S3727" s="17">
        <v>2</v>
      </c>
      <c r="T3727" s="20">
        <v>0.2</v>
      </c>
      <c r="U3727" s="19">
        <v>3.51</v>
      </c>
      <c r="V3727" s="20">
        <f t="shared" si="290"/>
        <v>0.1875</v>
      </c>
      <c r="W3727" s="17">
        <f t="shared" si="291"/>
        <v>2016</v>
      </c>
      <c r="X3727" t="str">
        <f t="shared" si="292"/>
        <v>Dec-2016</v>
      </c>
      <c r="Y3727" s="17">
        <f t="shared" si="293"/>
        <v>7</v>
      </c>
      <c r="Z3727" t="str">
        <f t="shared" si="294"/>
        <v>11-20%</v>
      </c>
      <c r="AA3727" s="17">
        <f>IF(COUNTIF($B$2:B3727,B3727)=1,1,0)</f>
        <v>1</v>
      </c>
      <c r="AB3727" s="17">
        <f>IF(COUNTIF($F$2:F3727,F3727)=1,1,0)</f>
        <v>0</v>
      </c>
    </row>
    <row r="3728" spans="1:28" x14ac:dyDescent="0.2">
      <c r="A3728" s="17">
        <v>3727</v>
      </c>
      <c r="B3728" t="s">
        <v>6920</v>
      </c>
      <c r="C3728" s="18">
        <v>42526</v>
      </c>
      <c r="D3728" s="18">
        <v>42532</v>
      </c>
      <c r="E3728" t="s">
        <v>77</v>
      </c>
      <c r="F3728" t="s">
        <v>4604</v>
      </c>
      <c r="G3728" t="s">
        <v>4605</v>
      </c>
      <c r="H3728" t="s">
        <v>53</v>
      </c>
      <c r="I3728" t="s">
        <v>54</v>
      </c>
      <c r="J3728" t="s">
        <v>634</v>
      </c>
      <c r="K3728" t="s">
        <v>272</v>
      </c>
      <c r="L3728">
        <v>19711</v>
      </c>
      <c r="M3728" t="s">
        <v>175</v>
      </c>
      <c r="N3728" t="s">
        <v>2904</v>
      </c>
      <c r="O3728" t="s">
        <v>73</v>
      </c>
      <c r="P3728" t="s">
        <v>86</v>
      </c>
      <c r="Q3728" t="s">
        <v>2905</v>
      </c>
      <c r="R3728" s="19">
        <v>360.38</v>
      </c>
      <c r="S3728" s="17">
        <v>2</v>
      </c>
      <c r="T3728" s="20">
        <v>0</v>
      </c>
      <c r="U3728" s="19">
        <v>93.698800000000006</v>
      </c>
      <c r="V3728" s="20">
        <f t="shared" si="290"/>
        <v>0.26</v>
      </c>
      <c r="W3728" s="17">
        <f t="shared" si="291"/>
        <v>2016</v>
      </c>
      <c r="X3728" t="str">
        <f t="shared" si="292"/>
        <v>Jun-2016</v>
      </c>
      <c r="Y3728" s="17">
        <f t="shared" si="293"/>
        <v>6</v>
      </c>
      <c r="Z3728" t="str">
        <f t="shared" si="294"/>
        <v>0% (No Discount)</v>
      </c>
      <c r="AA3728" s="17">
        <f>IF(COUNTIF($B$2:B3728,B3728)=1,1,0)</f>
        <v>1</v>
      </c>
      <c r="AB3728" s="17">
        <f>IF(COUNTIF($F$2:F3728,F3728)=1,1,0)</f>
        <v>0</v>
      </c>
    </row>
    <row r="3729" spans="1:28" x14ac:dyDescent="0.2">
      <c r="A3729" s="17">
        <v>3728</v>
      </c>
      <c r="B3729" t="s">
        <v>6920</v>
      </c>
      <c r="C3729" s="18">
        <v>42526</v>
      </c>
      <c r="D3729" s="18">
        <v>42532</v>
      </c>
      <c r="E3729" t="s">
        <v>77</v>
      </c>
      <c r="F3729" t="s">
        <v>4604</v>
      </c>
      <c r="G3729" t="s">
        <v>4605</v>
      </c>
      <c r="H3729" t="s">
        <v>53</v>
      </c>
      <c r="I3729" t="s">
        <v>54</v>
      </c>
      <c r="J3729" t="s">
        <v>634</v>
      </c>
      <c r="K3729" t="s">
        <v>272</v>
      </c>
      <c r="L3729">
        <v>19711</v>
      </c>
      <c r="M3729" t="s">
        <v>175</v>
      </c>
      <c r="N3729" t="s">
        <v>1262</v>
      </c>
      <c r="O3729" t="s">
        <v>73</v>
      </c>
      <c r="P3729" t="s">
        <v>95</v>
      </c>
      <c r="Q3729" t="s">
        <v>1263</v>
      </c>
      <c r="R3729" s="19">
        <v>11.16</v>
      </c>
      <c r="S3729" s="17">
        <v>2</v>
      </c>
      <c r="T3729" s="20">
        <v>0</v>
      </c>
      <c r="U3729" s="19">
        <v>2.79</v>
      </c>
      <c r="V3729" s="20">
        <f t="shared" si="290"/>
        <v>0.25</v>
      </c>
      <c r="W3729" s="17">
        <f t="shared" si="291"/>
        <v>2016</v>
      </c>
      <c r="X3729" t="str">
        <f t="shared" si="292"/>
        <v>Jun-2016</v>
      </c>
      <c r="Y3729" s="17">
        <f t="shared" si="293"/>
        <v>6</v>
      </c>
      <c r="Z3729" t="str">
        <f t="shared" si="294"/>
        <v>0% (No Discount)</v>
      </c>
      <c r="AA3729" s="17">
        <f>IF(COUNTIF($B$2:B3729,B3729)=1,1,0)</f>
        <v>0</v>
      </c>
      <c r="AB3729" s="17">
        <f>IF(COUNTIF($F$2:F3729,F3729)=1,1,0)</f>
        <v>0</v>
      </c>
    </row>
    <row r="3730" spans="1:28" x14ac:dyDescent="0.2">
      <c r="A3730" s="17">
        <v>3729</v>
      </c>
      <c r="B3730" t="s">
        <v>6920</v>
      </c>
      <c r="C3730" s="18">
        <v>42526</v>
      </c>
      <c r="D3730" s="18">
        <v>42532</v>
      </c>
      <c r="E3730" t="s">
        <v>77</v>
      </c>
      <c r="F3730" t="s">
        <v>4604</v>
      </c>
      <c r="G3730" t="s">
        <v>4605</v>
      </c>
      <c r="H3730" t="s">
        <v>53</v>
      </c>
      <c r="I3730" t="s">
        <v>54</v>
      </c>
      <c r="J3730" t="s">
        <v>634</v>
      </c>
      <c r="K3730" t="s">
        <v>272</v>
      </c>
      <c r="L3730">
        <v>19711</v>
      </c>
      <c r="M3730" t="s">
        <v>175</v>
      </c>
      <c r="N3730" t="s">
        <v>6459</v>
      </c>
      <c r="O3730" t="s">
        <v>73</v>
      </c>
      <c r="P3730" t="s">
        <v>74</v>
      </c>
      <c r="Q3730" t="s">
        <v>6460</v>
      </c>
      <c r="R3730" s="19">
        <v>14.94</v>
      </c>
      <c r="S3730" s="17">
        <v>3</v>
      </c>
      <c r="T3730" s="20">
        <v>0</v>
      </c>
      <c r="U3730" s="19">
        <v>6.8723999999999998</v>
      </c>
      <c r="V3730" s="20">
        <f t="shared" si="290"/>
        <v>0.46</v>
      </c>
      <c r="W3730" s="17">
        <f t="shared" si="291"/>
        <v>2016</v>
      </c>
      <c r="X3730" t="str">
        <f t="shared" si="292"/>
        <v>Jun-2016</v>
      </c>
      <c r="Y3730" s="17">
        <f t="shared" si="293"/>
        <v>6</v>
      </c>
      <c r="Z3730" t="str">
        <f t="shared" si="294"/>
        <v>0% (No Discount)</v>
      </c>
      <c r="AA3730" s="17">
        <f>IF(COUNTIF($B$2:B3730,B3730)=1,1,0)</f>
        <v>0</v>
      </c>
      <c r="AB3730" s="17">
        <f>IF(COUNTIF($F$2:F3730,F3730)=1,1,0)</f>
        <v>0</v>
      </c>
    </row>
    <row r="3731" spans="1:28" x14ac:dyDescent="0.2">
      <c r="A3731" s="17">
        <v>3730</v>
      </c>
      <c r="B3731" t="s">
        <v>6921</v>
      </c>
      <c r="C3731" s="18">
        <v>42265</v>
      </c>
      <c r="D3731" s="18">
        <v>42270</v>
      </c>
      <c r="E3731" t="s">
        <v>77</v>
      </c>
      <c r="F3731" t="s">
        <v>1535</v>
      </c>
      <c r="G3731" t="s">
        <v>1536</v>
      </c>
      <c r="H3731" t="s">
        <v>68</v>
      </c>
      <c r="I3731" t="s">
        <v>54</v>
      </c>
      <c r="J3731" t="s">
        <v>3248</v>
      </c>
      <c r="K3731" t="s">
        <v>2769</v>
      </c>
      <c r="L3731">
        <v>20735</v>
      </c>
      <c r="M3731" t="s">
        <v>175</v>
      </c>
      <c r="N3731" t="s">
        <v>4050</v>
      </c>
      <c r="O3731" t="s">
        <v>73</v>
      </c>
      <c r="P3731" t="s">
        <v>86</v>
      </c>
      <c r="Q3731" t="s">
        <v>4051</v>
      </c>
      <c r="R3731" s="19">
        <v>41.96</v>
      </c>
      <c r="S3731" s="17">
        <v>2</v>
      </c>
      <c r="T3731" s="20">
        <v>0</v>
      </c>
      <c r="U3731" s="19">
        <v>7.9724000000000004</v>
      </c>
      <c r="V3731" s="20">
        <f t="shared" si="290"/>
        <v>0.19</v>
      </c>
      <c r="W3731" s="17">
        <f t="shared" si="291"/>
        <v>2015</v>
      </c>
      <c r="X3731" t="str">
        <f t="shared" si="292"/>
        <v>Sep-2015</v>
      </c>
      <c r="Y3731" s="17">
        <f t="shared" si="293"/>
        <v>5</v>
      </c>
      <c r="Z3731" t="str">
        <f t="shared" si="294"/>
        <v>0% (No Discount)</v>
      </c>
      <c r="AA3731" s="17">
        <f>IF(COUNTIF($B$2:B3731,B3731)=1,1,0)</f>
        <v>1</v>
      </c>
      <c r="AB3731" s="17">
        <f>IF(COUNTIF($F$2:F3731,F3731)=1,1,0)</f>
        <v>0</v>
      </c>
    </row>
    <row r="3732" spans="1:28" x14ac:dyDescent="0.2">
      <c r="A3732" s="17">
        <v>3731</v>
      </c>
      <c r="B3732" t="s">
        <v>6921</v>
      </c>
      <c r="C3732" s="18">
        <v>42265</v>
      </c>
      <c r="D3732" s="18">
        <v>42270</v>
      </c>
      <c r="E3732" t="s">
        <v>77</v>
      </c>
      <c r="F3732" t="s">
        <v>1535</v>
      </c>
      <c r="G3732" t="s">
        <v>1536</v>
      </c>
      <c r="H3732" t="s">
        <v>68</v>
      </c>
      <c r="I3732" t="s">
        <v>54</v>
      </c>
      <c r="J3732" t="s">
        <v>3248</v>
      </c>
      <c r="K3732" t="s">
        <v>2769</v>
      </c>
      <c r="L3732">
        <v>20735</v>
      </c>
      <c r="M3732" t="s">
        <v>175</v>
      </c>
      <c r="N3732" t="s">
        <v>367</v>
      </c>
      <c r="O3732" t="s">
        <v>73</v>
      </c>
      <c r="P3732" t="s">
        <v>86</v>
      </c>
      <c r="Q3732" t="s">
        <v>368</v>
      </c>
      <c r="R3732" s="19">
        <v>636.86</v>
      </c>
      <c r="S3732" s="17">
        <v>7</v>
      </c>
      <c r="T3732" s="20">
        <v>0</v>
      </c>
      <c r="U3732" s="19">
        <v>0</v>
      </c>
      <c r="V3732" s="20">
        <f t="shared" si="290"/>
        <v>0</v>
      </c>
      <c r="W3732" s="17">
        <f t="shared" si="291"/>
        <v>2015</v>
      </c>
      <c r="X3732" t="str">
        <f t="shared" si="292"/>
        <v>Sep-2015</v>
      </c>
      <c r="Y3732" s="17">
        <f t="shared" si="293"/>
        <v>5</v>
      </c>
      <c r="Z3732" t="str">
        <f t="shared" si="294"/>
        <v>0% (No Discount)</v>
      </c>
      <c r="AA3732" s="17">
        <f>IF(COUNTIF($B$2:B3732,B3732)=1,1,0)</f>
        <v>0</v>
      </c>
      <c r="AB3732" s="17">
        <f>IF(COUNTIF($F$2:F3732,F3732)=1,1,0)</f>
        <v>0</v>
      </c>
    </row>
    <row r="3733" spans="1:28" x14ac:dyDescent="0.2">
      <c r="A3733" s="17">
        <v>3732</v>
      </c>
      <c r="B3733" t="s">
        <v>6921</v>
      </c>
      <c r="C3733" s="18">
        <v>42265</v>
      </c>
      <c r="D3733" s="18">
        <v>42270</v>
      </c>
      <c r="E3733" t="s">
        <v>77</v>
      </c>
      <c r="F3733" t="s">
        <v>1535</v>
      </c>
      <c r="G3733" t="s">
        <v>1536</v>
      </c>
      <c r="H3733" t="s">
        <v>68</v>
      </c>
      <c r="I3733" t="s">
        <v>54</v>
      </c>
      <c r="J3733" t="s">
        <v>3248</v>
      </c>
      <c r="K3733" t="s">
        <v>2769</v>
      </c>
      <c r="L3733">
        <v>20735</v>
      </c>
      <c r="M3733" t="s">
        <v>175</v>
      </c>
      <c r="N3733" t="s">
        <v>6922</v>
      </c>
      <c r="O3733" t="s">
        <v>98</v>
      </c>
      <c r="P3733" t="s">
        <v>99</v>
      </c>
      <c r="Q3733" t="s">
        <v>6923</v>
      </c>
      <c r="R3733" s="19">
        <v>499.99</v>
      </c>
      <c r="S3733" s="17">
        <v>1</v>
      </c>
      <c r="T3733" s="20">
        <v>0</v>
      </c>
      <c r="U3733" s="19">
        <v>129.9974</v>
      </c>
      <c r="V3733" s="20">
        <f t="shared" si="290"/>
        <v>0.26</v>
      </c>
      <c r="W3733" s="17">
        <f t="shared" si="291"/>
        <v>2015</v>
      </c>
      <c r="X3733" t="str">
        <f t="shared" si="292"/>
        <v>Sep-2015</v>
      </c>
      <c r="Y3733" s="17">
        <f t="shared" si="293"/>
        <v>5</v>
      </c>
      <c r="Z3733" t="str">
        <f t="shared" si="294"/>
        <v>0% (No Discount)</v>
      </c>
      <c r="AA3733" s="17">
        <f>IF(COUNTIF($B$2:B3733,B3733)=1,1,0)</f>
        <v>0</v>
      </c>
      <c r="AB3733" s="17">
        <f>IF(COUNTIF($F$2:F3733,F3733)=1,1,0)</f>
        <v>0</v>
      </c>
    </row>
    <row r="3734" spans="1:28" x14ac:dyDescent="0.2">
      <c r="A3734" s="17">
        <v>3733</v>
      </c>
      <c r="B3734" t="s">
        <v>6921</v>
      </c>
      <c r="C3734" s="18">
        <v>42265</v>
      </c>
      <c r="D3734" s="18">
        <v>42270</v>
      </c>
      <c r="E3734" t="s">
        <v>77</v>
      </c>
      <c r="F3734" t="s">
        <v>1535</v>
      </c>
      <c r="G3734" t="s">
        <v>1536</v>
      </c>
      <c r="H3734" t="s">
        <v>68</v>
      </c>
      <c r="I3734" t="s">
        <v>54</v>
      </c>
      <c r="J3734" t="s">
        <v>3248</v>
      </c>
      <c r="K3734" t="s">
        <v>2769</v>
      </c>
      <c r="L3734">
        <v>20735</v>
      </c>
      <c r="M3734" t="s">
        <v>175</v>
      </c>
      <c r="N3734" t="s">
        <v>4635</v>
      </c>
      <c r="O3734" t="s">
        <v>98</v>
      </c>
      <c r="P3734" t="s">
        <v>99</v>
      </c>
      <c r="Q3734" t="s">
        <v>4636</v>
      </c>
      <c r="R3734" s="19">
        <v>1259.93</v>
      </c>
      <c r="S3734" s="17">
        <v>7</v>
      </c>
      <c r="T3734" s="20">
        <v>0</v>
      </c>
      <c r="U3734" s="19">
        <v>327.58179999999999</v>
      </c>
      <c r="V3734" s="20">
        <f t="shared" si="290"/>
        <v>0.25999999999999995</v>
      </c>
      <c r="W3734" s="17">
        <f t="shared" si="291"/>
        <v>2015</v>
      </c>
      <c r="X3734" t="str">
        <f t="shared" si="292"/>
        <v>Sep-2015</v>
      </c>
      <c r="Y3734" s="17">
        <f t="shared" si="293"/>
        <v>5</v>
      </c>
      <c r="Z3734" t="str">
        <f t="shared" si="294"/>
        <v>0% (No Discount)</v>
      </c>
      <c r="AA3734" s="17">
        <f>IF(COUNTIF($B$2:B3734,B3734)=1,1,0)</f>
        <v>0</v>
      </c>
      <c r="AB3734" s="17">
        <f>IF(COUNTIF($F$2:F3734,F3734)=1,1,0)</f>
        <v>0</v>
      </c>
    </row>
    <row r="3735" spans="1:28" x14ac:dyDescent="0.2">
      <c r="A3735" s="17">
        <v>3734</v>
      </c>
      <c r="B3735" t="s">
        <v>6921</v>
      </c>
      <c r="C3735" s="18">
        <v>42265</v>
      </c>
      <c r="D3735" s="18">
        <v>42270</v>
      </c>
      <c r="E3735" t="s">
        <v>77</v>
      </c>
      <c r="F3735" t="s">
        <v>1535</v>
      </c>
      <c r="G3735" t="s">
        <v>1536</v>
      </c>
      <c r="H3735" t="s">
        <v>68</v>
      </c>
      <c r="I3735" t="s">
        <v>54</v>
      </c>
      <c r="J3735" t="s">
        <v>3248</v>
      </c>
      <c r="K3735" t="s">
        <v>2769</v>
      </c>
      <c r="L3735">
        <v>20735</v>
      </c>
      <c r="M3735" t="s">
        <v>175</v>
      </c>
      <c r="N3735" t="s">
        <v>6583</v>
      </c>
      <c r="O3735" t="s">
        <v>73</v>
      </c>
      <c r="P3735" t="s">
        <v>102</v>
      </c>
      <c r="Q3735" t="s">
        <v>6584</v>
      </c>
      <c r="R3735" s="19">
        <v>65.08</v>
      </c>
      <c r="S3735" s="17">
        <v>4</v>
      </c>
      <c r="T3735" s="20">
        <v>0</v>
      </c>
      <c r="U3735" s="19">
        <v>31.889199999999999</v>
      </c>
      <c r="V3735" s="20">
        <f t="shared" si="290"/>
        <v>0.49</v>
      </c>
      <c r="W3735" s="17">
        <f t="shared" si="291"/>
        <v>2015</v>
      </c>
      <c r="X3735" t="str">
        <f t="shared" si="292"/>
        <v>Sep-2015</v>
      </c>
      <c r="Y3735" s="17">
        <f t="shared" si="293"/>
        <v>5</v>
      </c>
      <c r="Z3735" t="str">
        <f t="shared" si="294"/>
        <v>0% (No Discount)</v>
      </c>
      <c r="AA3735" s="17">
        <f>IF(COUNTIF($B$2:B3735,B3735)=1,1,0)</f>
        <v>0</v>
      </c>
      <c r="AB3735" s="17">
        <f>IF(COUNTIF($F$2:F3735,F3735)=1,1,0)</f>
        <v>0</v>
      </c>
    </row>
    <row r="3736" spans="1:28" x14ac:dyDescent="0.2">
      <c r="A3736" s="17">
        <v>3735</v>
      </c>
      <c r="B3736" t="s">
        <v>6924</v>
      </c>
      <c r="C3736" s="18">
        <v>42800</v>
      </c>
      <c r="D3736" s="18">
        <v>42805</v>
      </c>
      <c r="E3736" t="s">
        <v>50</v>
      </c>
      <c r="F3736" t="s">
        <v>6925</v>
      </c>
      <c r="G3736" t="s">
        <v>6926</v>
      </c>
      <c r="H3736" t="s">
        <v>53</v>
      </c>
      <c r="I3736" t="s">
        <v>54</v>
      </c>
      <c r="J3736" t="s">
        <v>293</v>
      </c>
      <c r="K3736" t="s">
        <v>294</v>
      </c>
      <c r="L3736">
        <v>10011</v>
      </c>
      <c r="M3736" t="s">
        <v>175</v>
      </c>
      <c r="N3736" t="s">
        <v>661</v>
      </c>
      <c r="O3736" t="s">
        <v>73</v>
      </c>
      <c r="P3736" t="s">
        <v>117</v>
      </c>
      <c r="Q3736" t="s">
        <v>662</v>
      </c>
      <c r="R3736" s="19">
        <v>26.38</v>
      </c>
      <c r="S3736" s="17">
        <v>1</v>
      </c>
      <c r="T3736" s="20">
        <v>0</v>
      </c>
      <c r="U3736" s="19">
        <v>12.1348</v>
      </c>
      <c r="V3736" s="20">
        <f t="shared" si="290"/>
        <v>0.46</v>
      </c>
      <c r="W3736" s="17">
        <f t="shared" si="291"/>
        <v>2017</v>
      </c>
      <c r="X3736" t="str">
        <f t="shared" si="292"/>
        <v>Mar-2017</v>
      </c>
      <c r="Y3736" s="17">
        <f t="shared" si="293"/>
        <v>5</v>
      </c>
      <c r="Z3736" t="str">
        <f t="shared" si="294"/>
        <v>0% (No Discount)</v>
      </c>
      <c r="AA3736" s="17">
        <f>IF(COUNTIF($B$2:B3736,B3736)=1,1,0)</f>
        <v>1</v>
      </c>
      <c r="AB3736" s="17">
        <f>IF(COUNTIF($F$2:F3736,F3736)=1,1,0)</f>
        <v>1</v>
      </c>
    </row>
    <row r="3737" spans="1:28" x14ac:dyDescent="0.2">
      <c r="A3737" s="17">
        <v>3736</v>
      </c>
      <c r="B3737" t="s">
        <v>6924</v>
      </c>
      <c r="C3737" s="18">
        <v>42800</v>
      </c>
      <c r="D3737" s="18">
        <v>42805</v>
      </c>
      <c r="E3737" t="s">
        <v>50</v>
      </c>
      <c r="F3737" t="s">
        <v>6925</v>
      </c>
      <c r="G3737" t="s">
        <v>6926</v>
      </c>
      <c r="H3737" t="s">
        <v>53</v>
      </c>
      <c r="I3737" t="s">
        <v>54</v>
      </c>
      <c r="J3737" t="s">
        <v>293</v>
      </c>
      <c r="K3737" t="s">
        <v>294</v>
      </c>
      <c r="L3737">
        <v>10011</v>
      </c>
      <c r="M3737" t="s">
        <v>175</v>
      </c>
      <c r="N3737" t="s">
        <v>3649</v>
      </c>
      <c r="O3737" t="s">
        <v>59</v>
      </c>
      <c r="P3737" t="s">
        <v>92</v>
      </c>
      <c r="Q3737" t="s">
        <v>3650</v>
      </c>
      <c r="R3737" s="19">
        <v>71.97</v>
      </c>
      <c r="S3737" s="17">
        <v>3</v>
      </c>
      <c r="T3737" s="20">
        <v>0</v>
      </c>
      <c r="U3737" s="19">
        <v>16.553100000000001</v>
      </c>
      <c r="V3737" s="20">
        <f t="shared" si="290"/>
        <v>0.23</v>
      </c>
      <c r="W3737" s="17">
        <f t="shared" si="291"/>
        <v>2017</v>
      </c>
      <c r="X3737" t="str">
        <f t="shared" si="292"/>
        <v>Mar-2017</v>
      </c>
      <c r="Y3737" s="17">
        <f t="shared" si="293"/>
        <v>5</v>
      </c>
      <c r="Z3737" t="str">
        <f t="shared" si="294"/>
        <v>0% (No Discount)</v>
      </c>
      <c r="AA3737" s="17">
        <f>IF(COUNTIF($B$2:B3737,B3737)=1,1,0)</f>
        <v>0</v>
      </c>
      <c r="AB3737" s="17">
        <f>IF(COUNTIF($F$2:F3737,F3737)=1,1,0)</f>
        <v>0</v>
      </c>
    </row>
    <row r="3738" spans="1:28" x14ac:dyDescent="0.2">
      <c r="A3738" s="17">
        <v>3737</v>
      </c>
      <c r="B3738" t="s">
        <v>6927</v>
      </c>
      <c r="C3738" s="18">
        <v>42446</v>
      </c>
      <c r="D3738" s="18">
        <v>42446</v>
      </c>
      <c r="E3738" t="s">
        <v>1320</v>
      </c>
      <c r="F3738" t="s">
        <v>6928</v>
      </c>
      <c r="G3738" t="s">
        <v>6929</v>
      </c>
      <c r="H3738" t="s">
        <v>53</v>
      </c>
      <c r="I3738" t="s">
        <v>54</v>
      </c>
      <c r="J3738" t="s">
        <v>634</v>
      </c>
      <c r="K3738" t="s">
        <v>272</v>
      </c>
      <c r="L3738">
        <v>19711</v>
      </c>
      <c r="M3738" t="s">
        <v>175</v>
      </c>
      <c r="N3738" t="s">
        <v>5901</v>
      </c>
      <c r="O3738" t="s">
        <v>98</v>
      </c>
      <c r="P3738" t="s">
        <v>99</v>
      </c>
      <c r="Q3738" t="s">
        <v>5902</v>
      </c>
      <c r="R3738" s="19">
        <v>129.97999999999999</v>
      </c>
      <c r="S3738" s="17">
        <v>2</v>
      </c>
      <c r="T3738" s="20">
        <v>0</v>
      </c>
      <c r="U3738" s="19">
        <v>62.3904</v>
      </c>
      <c r="V3738" s="20">
        <f t="shared" si="290"/>
        <v>0.48000000000000004</v>
      </c>
      <c r="W3738" s="17">
        <f t="shared" si="291"/>
        <v>2016</v>
      </c>
      <c r="X3738" t="str">
        <f t="shared" si="292"/>
        <v>Mar-2016</v>
      </c>
      <c r="Y3738" s="17">
        <f t="shared" si="293"/>
        <v>0</v>
      </c>
      <c r="Z3738" t="str">
        <f t="shared" si="294"/>
        <v>0% (No Discount)</v>
      </c>
      <c r="AA3738" s="17">
        <f>IF(COUNTIF($B$2:B3738,B3738)=1,1,0)</f>
        <v>1</v>
      </c>
      <c r="AB3738" s="17">
        <f>IF(COUNTIF($F$2:F3738,F3738)=1,1,0)</f>
        <v>1</v>
      </c>
    </row>
    <row r="3739" spans="1:28" x14ac:dyDescent="0.2">
      <c r="A3739" s="17">
        <v>3738</v>
      </c>
      <c r="B3739" t="s">
        <v>6927</v>
      </c>
      <c r="C3739" s="18">
        <v>42446</v>
      </c>
      <c r="D3739" s="18">
        <v>42446</v>
      </c>
      <c r="E3739" t="s">
        <v>1320</v>
      </c>
      <c r="F3739" t="s">
        <v>6928</v>
      </c>
      <c r="G3739" t="s">
        <v>6929</v>
      </c>
      <c r="H3739" t="s">
        <v>53</v>
      </c>
      <c r="I3739" t="s">
        <v>54</v>
      </c>
      <c r="J3739" t="s">
        <v>634</v>
      </c>
      <c r="K3739" t="s">
        <v>272</v>
      </c>
      <c r="L3739">
        <v>19711</v>
      </c>
      <c r="M3739" t="s">
        <v>175</v>
      </c>
      <c r="N3739" t="s">
        <v>6583</v>
      </c>
      <c r="O3739" t="s">
        <v>73</v>
      </c>
      <c r="P3739" t="s">
        <v>102</v>
      </c>
      <c r="Q3739" t="s">
        <v>6584</v>
      </c>
      <c r="R3739" s="19">
        <v>32.54</v>
      </c>
      <c r="S3739" s="17">
        <v>2</v>
      </c>
      <c r="T3739" s="20">
        <v>0</v>
      </c>
      <c r="U3739" s="19">
        <v>15.944599999999999</v>
      </c>
      <c r="V3739" s="20">
        <f t="shared" si="290"/>
        <v>0.49</v>
      </c>
      <c r="W3739" s="17">
        <f t="shared" si="291"/>
        <v>2016</v>
      </c>
      <c r="X3739" t="str">
        <f t="shared" si="292"/>
        <v>Mar-2016</v>
      </c>
      <c r="Y3739" s="17">
        <f t="shared" si="293"/>
        <v>0</v>
      </c>
      <c r="Z3739" t="str">
        <f t="shared" si="294"/>
        <v>0% (No Discount)</v>
      </c>
      <c r="AA3739" s="17">
        <f>IF(COUNTIF($B$2:B3739,B3739)=1,1,0)</f>
        <v>0</v>
      </c>
      <c r="AB3739" s="17">
        <f>IF(COUNTIF($F$2:F3739,F3739)=1,1,0)</f>
        <v>0</v>
      </c>
    </row>
    <row r="3740" spans="1:28" x14ac:dyDescent="0.2">
      <c r="A3740" s="17">
        <v>3739</v>
      </c>
      <c r="B3740" t="s">
        <v>6930</v>
      </c>
      <c r="C3740" s="18">
        <v>42713</v>
      </c>
      <c r="D3740" s="18">
        <v>42717</v>
      </c>
      <c r="E3740" t="s">
        <v>77</v>
      </c>
      <c r="F3740" t="s">
        <v>970</v>
      </c>
      <c r="G3740" t="s">
        <v>971</v>
      </c>
      <c r="H3740" t="s">
        <v>53</v>
      </c>
      <c r="I3740" t="s">
        <v>54</v>
      </c>
      <c r="J3740" t="s">
        <v>355</v>
      </c>
      <c r="K3740" t="s">
        <v>265</v>
      </c>
      <c r="L3740">
        <v>49201</v>
      </c>
      <c r="M3740" t="s">
        <v>132</v>
      </c>
      <c r="N3740" t="s">
        <v>275</v>
      </c>
      <c r="O3740" t="s">
        <v>98</v>
      </c>
      <c r="P3740" t="s">
        <v>99</v>
      </c>
      <c r="Q3740" t="s">
        <v>276</v>
      </c>
      <c r="R3740" s="19">
        <v>10.9</v>
      </c>
      <c r="S3740" s="17">
        <v>1</v>
      </c>
      <c r="T3740" s="20">
        <v>0</v>
      </c>
      <c r="U3740" s="19">
        <v>3.052</v>
      </c>
      <c r="V3740" s="20">
        <f t="shared" si="290"/>
        <v>0.27999999999999997</v>
      </c>
      <c r="W3740" s="17">
        <f t="shared" si="291"/>
        <v>2016</v>
      </c>
      <c r="X3740" t="str">
        <f t="shared" si="292"/>
        <v>Dec-2016</v>
      </c>
      <c r="Y3740" s="17">
        <f t="shared" si="293"/>
        <v>4</v>
      </c>
      <c r="Z3740" t="str">
        <f t="shared" si="294"/>
        <v>0% (No Discount)</v>
      </c>
      <c r="AA3740" s="17">
        <f>IF(COUNTIF($B$2:B3740,B3740)=1,1,0)</f>
        <v>1</v>
      </c>
      <c r="AB3740" s="17">
        <f>IF(COUNTIF($F$2:F3740,F3740)=1,1,0)</f>
        <v>0</v>
      </c>
    </row>
    <row r="3741" spans="1:28" x14ac:dyDescent="0.2">
      <c r="A3741" s="17">
        <v>3740</v>
      </c>
      <c r="B3741" t="s">
        <v>6930</v>
      </c>
      <c r="C3741" s="18">
        <v>42713</v>
      </c>
      <c r="D3741" s="18">
        <v>42717</v>
      </c>
      <c r="E3741" t="s">
        <v>77</v>
      </c>
      <c r="F3741" t="s">
        <v>970</v>
      </c>
      <c r="G3741" t="s">
        <v>971</v>
      </c>
      <c r="H3741" t="s">
        <v>53</v>
      </c>
      <c r="I3741" t="s">
        <v>54</v>
      </c>
      <c r="J3741" t="s">
        <v>355</v>
      </c>
      <c r="K3741" t="s">
        <v>265</v>
      </c>
      <c r="L3741">
        <v>49201</v>
      </c>
      <c r="M3741" t="s">
        <v>132</v>
      </c>
      <c r="N3741" t="s">
        <v>4031</v>
      </c>
      <c r="O3741" t="s">
        <v>98</v>
      </c>
      <c r="P3741" t="s">
        <v>188</v>
      </c>
      <c r="Q3741" t="s">
        <v>4032</v>
      </c>
      <c r="R3741" s="19">
        <v>59.98</v>
      </c>
      <c r="S3741" s="17">
        <v>2</v>
      </c>
      <c r="T3741" s="20">
        <v>0</v>
      </c>
      <c r="U3741" s="19">
        <v>25.191600000000001</v>
      </c>
      <c r="V3741" s="20">
        <f t="shared" si="290"/>
        <v>0.42000000000000004</v>
      </c>
      <c r="W3741" s="17">
        <f t="shared" si="291"/>
        <v>2016</v>
      </c>
      <c r="X3741" t="str">
        <f t="shared" si="292"/>
        <v>Dec-2016</v>
      </c>
      <c r="Y3741" s="17">
        <f t="shared" si="293"/>
        <v>4</v>
      </c>
      <c r="Z3741" t="str">
        <f t="shared" si="294"/>
        <v>0% (No Discount)</v>
      </c>
      <c r="AA3741" s="17">
        <f>IF(COUNTIF($B$2:B3741,B3741)=1,1,0)</f>
        <v>0</v>
      </c>
      <c r="AB3741" s="17">
        <f>IF(COUNTIF($F$2:F3741,F3741)=1,1,0)</f>
        <v>0</v>
      </c>
    </row>
    <row r="3742" spans="1:28" x14ac:dyDescent="0.2">
      <c r="A3742" s="17">
        <v>3741</v>
      </c>
      <c r="B3742" t="s">
        <v>6930</v>
      </c>
      <c r="C3742" s="18">
        <v>42713</v>
      </c>
      <c r="D3742" s="18">
        <v>42717</v>
      </c>
      <c r="E3742" t="s">
        <v>77</v>
      </c>
      <c r="F3742" t="s">
        <v>970</v>
      </c>
      <c r="G3742" t="s">
        <v>971</v>
      </c>
      <c r="H3742" t="s">
        <v>53</v>
      </c>
      <c r="I3742" t="s">
        <v>54</v>
      </c>
      <c r="J3742" t="s">
        <v>355</v>
      </c>
      <c r="K3742" t="s">
        <v>265</v>
      </c>
      <c r="L3742">
        <v>49201</v>
      </c>
      <c r="M3742" t="s">
        <v>132</v>
      </c>
      <c r="N3742" t="s">
        <v>133</v>
      </c>
      <c r="O3742" t="s">
        <v>73</v>
      </c>
      <c r="P3742" t="s">
        <v>105</v>
      </c>
      <c r="Q3742" t="s">
        <v>134</v>
      </c>
      <c r="R3742" s="19">
        <v>61.929000000000002</v>
      </c>
      <c r="S3742" s="17">
        <v>1</v>
      </c>
      <c r="T3742" s="20">
        <v>0.1</v>
      </c>
      <c r="U3742" s="19">
        <v>23.395399999999999</v>
      </c>
      <c r="V3742" s="20">
        <f t="shared" si="290"/>
        <v>0.37777777777777777</v>
      </c>
      <c r="W3742" s="17">
        <f t="shared" si="291"/>
        <v>2016</v>
      </c>
      <c r="X3742" t="str">
        <f t="shared" si="292"/>
        <v>Dec-2016</v>
      </c>
      <c r="Y3742" s="17">
        <f t="shared" si="293"/>
        <v>4</v>
      </c>
      <c r="Z3742" t="str">
        <f t="shared" si="294"/>
        <v>1-10%</v>
      </c>
      <c r="AA3742" s="17">
        <f>IF(COUNTIF($B$2:B3742,B3742)=1,1,0)</f>
        <v>0</v>
      </c>
      <c r="AB3742" s="17">
        <f>IF(COUNTIF($F$2:F3742,F3742)=1,1,0)</f>
        <v>0</v>
      </c>
    </row>
    <row r="3743" spans="1:28" x14ac:dyDescent="0.2">
      <c r="A3743" s="17">
        <v>3742</v>
      </c>
      <c r="B3743" t="s">
        <v>6931</v>
      </c>
      <c r="C3743" s="18">
        <v>42384</v>
      </c>
      <c r="D3743" s="18">
        <v>42390</v>
      </c>
      <c r="E3743" t="s">
        <v>77</v>
      </c>
      <c r="F3743" t="s">
        <v>5090</v>
      </c>
      <c r="G3743" t="s">
        <v>5091</v>
      </c>
      <c r="H3743" t="s">
        <v>53</v>
      </c>
      <c r="I3743" t="s">
        <v>54</v>
      </c>
      <c r="J3743" t="s">
        <v>293</v>
      </c>
      <c r="K3743" t="s">
        <v>294</v>
      </c>
      <c r="L3743">
        <v>10011</v>
      </c>
      <c r="M3743" t="s">
        <v>175</v>
      </c>
      <c r="N3743" t="s">
        <v>1292</v>
      </c>
      <c r="O3743" t="s">
        <v>73</v>
      </c>
      <c r="P3743" t="s">
        <v>200</v>
      </c>
      <c r="Q3743" t="s">
        <v>1293</v>
      </c>
      <c r="R3743" s="19">
        <v>16.52</v>
      </c>
      <c r="S3743" s="17">
        <v>4</v>
      </c>
      <c r="T3743" s="20">
        <v>0</v>
      </c>
      <c r="U3743" s="19">
        <v>7.5991999999999997</v>
      </c>
      <c r="V3743" s="20">
        <f t="shared" si="290"/>
        <v>0.46</v>
      </c>
      <c r="W3743" s="17">
        <f t="shared" si="291"/>
        <v>2016</v>
      </c>
      <c r="X3743" t="str">
        <f t="shared" si="292"/>
        <v>Jan-2016</v>
      </c>
      <c r="Y3743" s="17">
        <f t="shared" si="293"/>
        <v>6</v>
      </c>
      <c r="Z3743" t="str">
        <f t="shared" si="294"/>
        <v>0% (No Discount)</v>
      </c>
      <c r="AA3743" s="17">
        <f>IF(COUNTIF($B$2:B3743,B3743)=1,1,0)</f>
        <v>1</v>
      </c>
      <c r="AB3743" s="17">
        <f>IF(COUNTIF($F$2:F3743,F3743)=1,1,0)</f>
        <v>0</v>
      </c>
    </row>
    <row r="3744" spans="1:28" x14ac:dyDescent="0.2">
      <c r="A3744" s="17">
        <v>3743</v>
      </c>
      <c r="B3744" t="s">
        <v>6931</v>
      </c>
      <c r="C3744" s="18">
        <v>42384</v>
      </c>
      <c r="D3744" s="18">
        <v>42390</v>
      </c>
      <c r="E3744" t="s">
        <v>77</v>
      </c>
      <c r="F3744" t="s">
        <v>5090</v>
      </c>
      <c r="G3744" t="s">
        <v>5091</v>
      </c>
      <c r="H3744" t="s">
        <v>53</v>
      </c>
      <c r="I3744" t="s">
        <v>54</v>
      </c>
      <c r="J3744" t="s">
        <v>293</v>
      </c>
      <c r="K3744" t="s">
        <v>294</v>
      </c>
      <c r="L3744">
        <v>10011</v>
      </c>
      <c r="M3744" t="s">
        <v>175</v>
      </c>
      <c r="N3744" t="s">
        <v>5261</v>
      </c>
      <c r="O3744" t="s">
        <v>73</v>
      </c>
      <c r="P3744" t="s">
        <v>117</v>
      </c>
      <c r="Q3744" t="s">
        <v>5262</v>
      </c>
      <c r="R3744" s="19">
        <v>60.12</v>
      </c>
      <c r="S3744" s="17">
        <v>9</v>
      </c>
      <c r="T3744" s="20">
        <v>0</v>
      </c>
      <c r="U3744" s="19">
        <v>28.857600000000001</v>
      </c>
      <c r="V3744" s="20">
        <f t="shared" si="290"/>
        <v>0.48000000000000004</v>
      </c>
      <c r="W3744" s="17">
        <f t="shared" si="291"/>
        <v>2016</v>
      </c>
      <c r="X3744" t="str">
        <f t="shared" si="292"/>
        <v>Jan-2016</v>
      </c>
      <c r="Y3744" s="17">
        <f t="shared" si="293"/>
        <v>6</v>
      </c>
      <c r="Z3744" t="str">
        <f t="shared" si="294"/>
        <v>0% (No Discount)</v>
      </c>
      <c r="AA3744" s="17">
        <f>IF(COUNTIF($B$2:B3744,B3744)=1,1,0)</f>
        <v>0</v>
      </c>
      <c r="AB3744" s="17">
        <f>IF(COUNTIF($F$2:F3744,F3744)=1,1,0)</f>
        <v>0</v>
      </c>
    </row>
    <row r="3745" spans="1:28" x14ac:dyDescent="0.2">
      <c r="A3745" s="17">
        <v>3744</v>
      </c>
      <c r="B3745" t="s">
        <v>6931</v>
      </c>
      <c r="C3745" s="18">
        <v>42384</v>
      </c>
      <c r="D3745" s="18">
        <v>42390</v>
      </c>
      <c r="E3745" t="s">
        <v>77</v>
      </c>
      <c r="F3745" t="s">
        <v>5090</v>
      </c>
      <c r="G3745" t="s">
        <v>5091</v>
      </c>
      <c r="H3745" t="s">
        <v>53</v>
      </c>
      <c r="I3745" t="s">
        <v>54</v>
      </c>
      <c r="J3745" t="s">
        <v>293</v>
      </c>
      <c r="K3745" t="s">
        <v>294</v>
      </c>
      <c r="L3745">
        <v>10011</v>
      </c>
      <c r="M3745" t="s">
        <v>175</v>
      </c>
      <c r="N3745" t="s">
        <v>1373</v>
      </c>
      <c r="O3745" t="s">
        <v>73</v>
      </c>
      <c r="P3745" t="s">
        <v>102</v>
      </c>
      <c r="Q3745" t="s">
        <v>1374</v>
      </c>
      <c r="R3745" s="19">
        <v>49.536000000000001</v>
      </c>
      <c r="S3745" s="17">
        <v>3</v>
      </c>
      <c r="T3745" s="20">
        <v>0.2</v>
      </c>
      <c r="U3745" s="19">
        <v>17.337599999999998</v>
      </c>
      <c r="V3745" s="20">
        <f t="shared" si="290"/>
        <v>0.35</v>
      </c>
      <c r="W3745" s="17">
        <f t="shared" si="291"/>
        <v>2016</v>
      </c>
      <c r="X3745" t="str">
        <f t="shared" si="292"/>
        <v>Jan-2016</v>
      </c>
      <c r="Y3745" s="17">
        <f t="shared" si="293"/>
        <v>6</v>
      </c>
      <c r="Z3745" t="str">
        <f t="shared" si="294"/>
        <v>11-20%</v>
      </c>
      <c r="AA3745" s="17">
        <f>IF(COUNTIF($B$2:B3745,B3745)=1,1,0)</f>
        <v>0</v>
      </c>
      <c r="AB3745" s="17">
        <f>IF(COUNTIF($F$2:F3745,F3745)=1,1,0)</f>
        <v>0</v>
      </c>
    </row>
    <row r="3746" spans="1:28" x14ac:dyDescent="0.2">
      <c r="A3746" s="17">
        <v>3745</v>
      </c>
      <c r="B3746" t="s">
        <v>6932</v>
      </c>
      <c r="C3746" s="18">
        <v>41936</v>
      </c>
      <c r="D3746" s="18">
        <v>41936</v>
      </c>
      <c r="E3746" t="s">
        <v>1320</v>
      </c>
      <c r="F3746" t="s">
        <v>2319</v>
      </c>
      <c r="G3746" t="s">
        <v>2320</v>
      </c>
      <c r="H3746" t="s">
        <v>53</v>
      </c>
      <c r="I3746" t="s">
        <v>54</v>
      </c>
      <c r="J3746" t="s">
        <v>6933</v>
      </c>
      <c r="K3746" t="s">
        <v>410</v>
      </c>
      <c r="L3746">
        <v>29730</v>
      </c>
      <c r="M3746" t="s">
        <v>57</v>
      </c>
      <c r="N3746" t="s">
        <v>6002</v>
      </c>
      <c r="O3746" t="s">
        <v>73</v>
      </c>
      <c r="P3746" t="s">
        <v>296</v>
      </c>
      <c r="Q3746" t="s">
        <v>6003</v>
      </c>
      <c r="R3746" s="19">
        <v>11.85</v>
      </c>
      <c r="S3746" s="17">
        <v>3</v>
      </c>
      <c r="T3746" s="20">
        <v>0</v>
      </c>
      <c r="U3746" s="19">
        <v>3.7919999999999998</v>
      </c>
      <c r="V3746" s="20">
        <f t="shared" si="290"/>
        <v>0.32</v>
      </c>
      <c r="W3746" s="17">
        <f t="shared" si="291"/>
        <v>2014</v>
      </c>
      <c r="X3746" t="str">
        <f t="shared" si="292"/>
        <v>Oct-2014</v>
      </c>
      <c r="Y3746" s="17">
        <f t="shared" si="293"/>
        <v>0</v>
      </c>
      <c r="Z3746" t="str">
        <f t="shared" si="294"/>
        <v>0% (No Discount)</v>
      </c>
      <c r="AA3746" s="17">
        <f>IF(COUNTIF($B$2:B3746,B3746)=1,1,0)</f>
        <v>1</v>
      </c>
      <c r="AB3746" s="17">
        <f>IF(COUNTIF($F$2:F3746,F3746)=1,1,0)</f>
        <v>0</v>
      </c>
    </row>
    <row r="3747" spans="1:28" x14ac:dyDescent="0.2">
      <c r="A3747" s="17">
        <v>3746</v>
      </c>
      <c r="B3747" t="s">
        <v>6934</v>
      </c>
      <c r="C3747" s="18">
        <v>42636</v>
      </c>
      <c r="D3747" s="18">
        <v>42641</v>
      </c>
      <c r="E3747" t="s">
        <v>50</v>
      </c>
      <c r="F3747" t="s">
        <v>1360</v>
      </c>
      <c r="G3747" t="s">
        <v>1361</v>
      </c>
      <c r="H3747" t="s">
        <v>53</v>
      </c>
      <c r="I3747" t="s">
        <v>54</v>
      </c>
      <c r="J3747" t="s">
        <v>524</v>
      </c>
      <c r="K3747" t="s">
        <v>1302</v>
      </c>
      <c r="L3747">
        <v>31907</v>
      </c>
      <c r="M3747" t="s">
        <v>57</v>
      </c>
      <c r="N3747" t="s">
        <v>1576</v>
      </c>
      <c r="O3747" t="s">
        <v>73</v>
      </c>
      <c r="P3747" t="s">
        <v>86</v>
      </c>
      <c r="Q3747" t="s">
        <v>1577</v>
      </c>
      <c r="R3747" s="19">
        <v>118.25</v>
      </c>
      <c r="S3747" s="17">
        <v>5</v>
      </c>
      <c r="T3747" s="20">
        <v>0</v>
      </c>
      <c r="U3747" s="19">
        <v>34.292499999999997</v>
      </c>
      <c r="V3747" s="20">
        <f t="shared" si="290"/>
        <v>0.28999999999999998</v>
      </c>
      <c r="W3747" s="17">
        <f t="shared" si="291"/>
        <v>2016</v>
      </c>
      <c r="X3747" t="str">
        <f t="shared" si="292"/>
        <v>Sep-2016</v>
      </c>
      <c r="Y3747" s="17">
        <f t="shared" si="293"/>
        <v>5</v>
      </c>
      <c r="Z3747" t="str">
        <f t="shared" si="294"/>
        <v>0% (No Discount)</v>
      </c>
      <c r="AA3747" s="17">
        <f>IF(COUNTIF($B$2:B3747,B3747)=1,1,0)</f>
        <v>1</v>
      </c>
      <c r="AB3747" s="17">
        <f>IF(COUNTIF($F$2:F3747,F3747)=1,1,0)</f>
        <v>0</v>
      </c>
    </row>
    <row r="3748" spans="1:28" x14ac:dyDescent="0.2">
      <c r="A3748" s="17">
        <v>3747</v>
      </c>
      <c r="B3748" t="s">
        <v>6934</v>
      </c>
      <c r="C3748" s="18">
        <v>42636</v>
      </c>
      <c r="D3748" s="18">
        <v>42641</v>
      </c>
      <c r="E3748" t="s">
        <v>50</v>
      </c>
      <c r="F3748" t="s">
        <v>1360</v>
      </c>
      <c r="G3748" t="s">
        <v>1361</v>
      </c>
      <c r="H3748" t="s">
        <v>53</v>
      </c>
      <c r="I3748" t="s">
        <v>54</v>
      </c>
      <c r="J3748" t="s">
        <v>524</v>
      </c>
      <c r="K3748" t="s">
        <v>1302</v>
      </c>
      <c r="L3748">
        <v>31907</v>
      </c>
      <c r="M3748" t="s">
        <v>57</v>
      </c>
      <c r="N3748" t="s">
        <v>5159</v>
      </c>
      <c r="O3748" t="s">
        <v>59</v>
      </c>
      <c r="P3748" t="s">
        <v>63</v>
      </c>
      <c r="Q3748" t="s">
        <v>5160</v>
      </c>
      <c r="R3748" s="19">
        <v>368.97</v>
      </c>
      <c r="S3748" s="17">
        <v>3</v>
      </c>
      <c r="T3748" s="20">
        <v>0</v>
      </c>
      <c r="U3748" s="19">
        <v>81.173400000000001</v>
      </c>
      <c r="V3748" s="20">
        <f t="shared" si="290"/>
        <v>0.21999999999999997</v>
      </c>
      <c r="W3748" s="17">
        <f t="shared" si="291"/>
        <v>2016</v>
      </c>
      <c r="X3748" t="str">
        <f t="shared" si="292"/>
        <v>Sep-2016</v>
      </c>
      <c r="Y3748" s="17">
        <f t="shared" si="293"/>
        <v>5</v>
      </c>
      <c r="Z3748" t="str">
        <f t="shared" si="294"/>
        <v>0% (No Discount)</v>
      </c>
      <c r="AA3748" s="17">
        <f>IF(COUNTIF($B$2:B3748,B3748)=1,1,0)</f>
        <v>0</v>
      </c>
      <c r="AB3748" s="17">
        <f>IF(COUNTIF($F$2:F3748,F3748)=1,1,0)</f>
        <v>0</v>
      </c>
    </row>
    <row r="3749" spans="1:28" x14ac:dyDescent="0.2">
      <c r="A3749" s="17">
        <v>3748</v>
      </c>
      <c r="B3749" t="s">
        <v>6935</v>
      </c>
      <c r="C3749" s="18">
        <v>42974</v>
      </c>
      <c r="D3749" s="18">
        <v>42976</v>
      </c>
      <c r="E3749" t="s">
        <v>50</v>
      </c>
      <c r="F3749" t="s">
        <v>988</v>
      </c>
      <c r="G3749" t="s">
        <v>989</v>
      </c>
      <c r="H3749" t="s">
        <v>68</v>
      </c>
      <c r="I3749" t="s">
        <v>54</v>
      </c>
      <c r="J3749" t="s">
        <v>1057</v>
      </c>
      <c r="K3749" t="s">
        <v>70</v>
      </c>
      <c r="L3749">
        <v>90301</v>
      </c>
      <c r="M3749" t="s">
        <v>71</v>
      </c>
      <c r="N3749" t="s">
        <v>4292</v>
      </c>
      <c r="O3749" t="s">
        <v>59</v>
      </c>
      <c r="P3749" t="s">
        <v>92</v>
      </c>
      <c r="Q3749" t="s">
        <v>4293</v>
      </c>
      <c r="R3749" s="19">
        <v>198.46</v>
      </c>
      <c r="S3749" s="17">
        <v>2</v>
      </c>
      <c r="T3749" s="20">
        <v>0</v>
      </c>
      <c r="U3749" s="19">
        <v>99.23</v>
      </c>
      <c r="V3749" s="20">
        <f t="shared" si="290"/>
        <v>0.5</v>
      </c>
      <c r="W3749" s="17">
        <f t="shared" si="291"/>
        <v>2017</v>
      </c>
      <c r="X3749" t="str">
        <f t="shared" si="292"/>
        <v>Aug-2017</v>
      </c>
      <c r="Y3749" s="17">
        <f t="shared" si="293"/>
        <v>2</v>
      </c>
      <c r="Z3749" t="str">
        <f t="shared" si="294"/>
        <v>0% (No Discount)</v>
      </c>
      <c r="AA3749" s="17">
        <f>IF(COUNTIF($B$2:B3749,B3749)=1,1,0)</f>
        <v>1</v>
      </c>
      <c r="AB3749" s="17">
        <f>IF(COUNTIF($F$2:F3749,F3749)=1,1,0)</f>
        <v>0</v>
      </c>
    </row>
    <row r="3750" spans="1:28" x14ac:dyDescent="0.2">
      <c r="A3750" s="17">
        <v>3749</v>
      </c>
      <c r="B3750" t="s">
        <v>6935</v>
      </c>
      <c r="C3750" s="18">
        <v>42974</v>
      </c>
      <c r="D3750" s="18">
        <v>42976</v>
      </c>
      <c r="E3750" t="s">
        <v>50</v>
      </c>
      <c r="F3750" t="s">
        <v>988</v>
      </c>
      <c r="G3750" t="s">
        <v>989</v>
      </c>
      <c r="H3750" t="s">
        <v>68</v>
      </c>
      <c r="I3750" t="s">
        <v>54</v>
      </c>
      <c r="J3750" t="s">
        <v>1057</v>
      </c>
      <c r="K3750" t="s">
        <v>70</v>
      </c>
      <c r="L3750">
        <v>90301</v>
      </c>
      <c r="M3750" t="s">
        <v>71</v>
      </c>
      <c r="N3750" t="s">
        <v>5979</v>
      </c>
      <c r="O3750" t="s">
        <v>73</v>
      </c>
      <c r="P3750" t="s">
        <v>105</v>
      </c>
      <c r="Q3750" t="s">
        <v>5980</v>
      </c>
      <c r="R3750" s="19">
        <v>321.92</v>
      </c>
      <c r="S3750" s="17">
        <v>4</v>
      </c>
      <c r="T3750" s="20">
        <v>0</v>
      </c>
      <c r="U3750" s="19">
        <v>96.575999999999993</v>
      </c>
      <c r="V3750" s="20">
        <f t="shared" si="290"/>
        <v>0.3</v>
      </c>
      <c r="W3750" s="17">
        <f t="shared" si="291"/>
        <v>2017</v>
      </c>
      <c r="X3750" t="str">
        <f t="shared" si="292"/>
        <v>Aug-2017</v>
      </c>
      <c r="Y3750" s="17">
        <f t="shared" si="293"/>
        <v>2</v>
      </c>
      <c r="Z3750" t="str">
        <f t="shared" si="294"/>
        <v>0% (No Discount)</v>
      </c>
      <c r="AA3750" s="17">
        <f>IF(COUNTIF($B$2:B3750,B3750)=1,1,0)</f>
        <v>0</v>
      </c>
      <c r="AB3750" s="17">
        <f>IF(COUNTIF($F$2:F3750,F3750)=1,1,0)</f>
        <v>0</v>
      </c>
    </row>
    <row r="3751" spans="1:28" x14ac:dyDescent="0.2">
      <c r="A3751" s="17">
        <v>3750</v>
      </c>
      <c r="B3751" t="s">
        <v>6935</v>
      </c>
      <c r="C3751" s="18">
        <v>42974</v>
      </c>
      <c r="D3751" s="18">
        <v>42976</v>
      </c>
      <c r="E3751" t="s">
        <v>50</v>
      </c>
      <c r="F3751" t="s">
        <v>988</v>
      </c>
      <c r="G3751" t="s">
        <v>989</v>
      </c>
      <c r="H3751" t="s">
        <v>68</v>
      </c>
      <c r="I3751" t="s">
        <v>54</v>
      </c>
      <c r="J3751" t="s">
        <v>1057</v>
      </c>
      <c r="K3751" t="s">
        <v>70</v>
      </c>
      <c r="L3751">
        <v>90301</v>
      </c>
      <c r="M3751" t="s">
        <v>71</v>
      </c>
      <c r="N3751" t="s">
        <v>6888</v>
      </c>
      <c r="O3751" t="s">
        <v>98</v>
      </c>
      <c r="P3751" t="s">
        <v>1246</v>
      </c>
      <c r="Q3751" t="s">
        <v>6889</v>
      </c>
      <c r="R3751" s="19">
        <v>879.98400000000004</v>
      </c>
      <c r="S3751" s="17">
        <v>2</v>
      </c>
      <c r="T3751" s="20">
        <v>0.2</v>
      </c>
      <c r="U3751" s="19">
        <v>329.99400000000003</v>
      </c>
      <c r="V3751" s="20">
        <f t="shared" si="290"/>
        <v>0.375</v>
      </c>
      <c r="W3751" s="17">
        <f t="shared" si="291"/>
        <v>2017</v>
      </c>
      <c r="X3751" t="str">
        <f t="shared" si="292"/>
        <v>Aug-2017</v>
      </c>
      <c r="Y3751" s="17">
        <f t="shared" si="293"/>
        <v>2</v>
      </c>
      <c r="Z3751" t="str">
        <f t="shared" si="294"/>
        <v>11-20%</v>
      </c>
      <c r="AA3751" s="17">
        <f>IF(COUNTIF($B$2:B3751,B3751)=1,1,0)</f>
        <v>0</v>
      </c>
      <c r="AB3751" s="17">
        <f>IF(COUNTIF($F$2:F3751,F3751)=1,1,0)</f>
        <v>0</v>
      </c>
    </row>
    <row r="3752" spans="1:28" x14ac:dyDescent="0.2">
      <c r="A3752" s="17">
        <v>3751</v>
      </c>
      <c r="B3752" t="s">
        <v>6935</v>
      </c>
      <c r="C3752" s="18">
        <v>42974</v>
      </c>
      <c r="D3752" s="18">
        <v>42976</v>
      </c>
      <c r="E3752" t="s">
        <v>50</v>
      </c>
      <c r="F3752" t="s">
        <v>988</v>
      </c>
      <c r="G3752" t="s">
        <v>989</v>
      </c>
      <c r="H3752" t="s">
        <v>68</v>
      </c>
      <c r="I3752" t="s">
        <v>54</v>
      </c>
      <c r="J3752" t="s">
        <v>1057</v>
      </c>
      <c r="K3752" t="s">
        <v>70</v>
      </c>
      <c r="L3752">
        <v>90301</v>
      </c>
      <c r="M3752" t="s">
        <v>71</v>
      </c>
      <c r="N3752" t="s">
        <v>2651</v>
      </c>
      <c r="O3752" t="s">
        <v>73</v>
      </c>
      <c r="P3752" t="s">
        <v>606</v>
      </c>
      <c r="Q3752" t="s">
        <v>2652</v>
      </c>
      <c r="R3752" s="19">
        <v>28.4</v>
      </c>
      <c r="S3752" s="17">
        <v>5</v>
      </c>
      <c r="T3752" s="20">
        <v>0</v>
      </c>
      <c r="U3752" s="19">
        <v>8.2360000000000007</v>
      </c>
      <c r="V3752" s="20">
        <f t="shared" si="290"/>
        <v>0.29000000000000004</v>
      </c>
      <c r="W3752" s="17">
        <f t="shared" si="291"/>
        <v>2017</v>
      </c>
      <c r="X3752" t="str">
        <f t="shared" si="292"/>
        <v>Aug-2017</v>
      </c>
      <c r="Y3752" s="17">
        <f t="shared" si="293"/>
        <v>2</v>
      </c>
      <c r="Z3752" t="str">
        <f t="shared" si="294"/>
        <v>0% (No Discount)</v>
      </c>
      <c r="AA3752" s="17">
        <f>IF(COUNTIF($B$2:B3752,B3752)=1,1,0)</f>
        <v>0</v>
      </c>
      <c r="AB3752" s="17">
        <f>IF(COUNTIF($F$2:F3752,F3752)=1,1,0)</f>
        <v>0</v>
      </c>
    </row>
    <row r="3753" spans="1:28" x14ac:dyDescent="0.2">
      <c r="A3753" s="17">
        <v>3752</v>
      </c>
      <c r="B3753" t="s">
        <v>6935</v>
      </c>
      <c r="C3753" s="18">
        <v>42974</v>
      </c>
      <c r="D3753" s="18">
        <v>42976</v>
      </c>
      <c r="E3753" t="s">
        <v>50</v>
      </c>
      <c r="F3753" t="s">
        <v>988</v>
      </c>
      <c r="G3753" t="s">
        <v>989</v>
      </c>
      <c r="H3753" t="s">
        <v>68</v>
      </c>
      <c r="I3753" t="s">
        <v>54</v>
      </c>
      <c r="J3753" t="s">
        <v>1057</v>
      </c>
      <c r="K3753" t="s">
        <v>70</v>
      </c>
      <c r="L3753">
        <v>90301</v>
      </c>
      <c r="M3753" t="s">
        <v>71</v>
      </c>
      <c r="N3753" t="s">
        <v>1493</v>
      </c>
      <c r="O3753" t="s">
        <v>59</v>
      </c>
      <c r="P3753" t="s">
        <v>63</v>
      </c>
      <c r="Q3753" t="s">
        <v>1494</v>
      </c>
      <c r="R3753" s="19">
        <v>230.28</v>
      </c>
      <c r="S3753" s="17">
        <v>3</v>
      </c>
      <c r="T3753" s="20">
        <v>0.2</v>
      </c>
      <c r="U3753" s="19">
        <v>23.027999999999999</v>
      </c>
      <c r="V3753" s="20">
        <f t="shared" si="290"/>
        <v>9.9999999999999992E-2</v>
      </c>
      <c r="W3753" s="17">
        <f t="shared" si="291"/>
        <v>2017</v>
      </c>
      <c r="X3753" t="str">
        <f t="shared" si="292"/>
        <v>Aug-2017</v>
      </c>
      <c r="Y3753" s="17">
        <f t="shared" si="293"/>
        <v>2</v>
      </c>
      <c r="Z3753" t="str">
        <f t="shared" si="294"/>
        <v>11-20%</v>
      </c>
      <c r="AA3753" s="17">
        <f>IF(COUNTIF($B$2:B3753,B3753)=1,1,0)</f>
        <v>0</v>
      </c>
      <c r="AB3753" s="17">
        <f>IF(COUNTIF($F$2:F3753,F3753)=1,1,0)</f>
        <v>0</v>
      </c>
    </row>
    <row r="3754" spans="1:28" x14ac:dyDescent="0.2">
      <c r="A3754" s="17">
        <v>3753</v>
      </c>
      <c r="B3754" t="s">
        <v>6935</v>
      </c>
      <c r="C3754" s="18">
        <v>42974</v>
      </c>
      <c r="D3754" s="18">
        <v>42976</v>
      </c>
      <c r="E3754" t="s">
        <v>50</v>
      </c>
      <c r="F3754" t="s">
        <v>988</v>
      </c>
      <c r="G3754" t="s">
        <v>989</v>
      </c>
      <c r="H3754" t="s">
        <v>68</v>
      </c>
      <c r="I3754" t="s">
        <v>54</v>
      </c>
      <c r="J3754" t="s">
        <v>1057</v>
      </c>
      <c r="K3754" t="s">
        <v>70</v>
      </c>
      <c r="L3754">
        <v>90301</v>
      </c>
      <c r="M3754" t="s">
        <v>71</v>
      </c>
      <c r="N3754" t="s">
        <v>3829</v>
      </c>
      <c r="O3754" t="s">
        <v>73</v>
      </c>
      <c r="P3754" t="s">
        <v>117</v>
      </c>
      <c r="Q3754" t="s">
        <v>3830</v>
      </c>
      <c r="R3754" s="19">
        <v>116.28</v>
      </c>
      <c r="S3754" s="17">
        <v>3</v>
      </c>
      <c r="T3754" s="20">
        <v>0</v>
      </c>
      <c r="U3754" s="19">
        <v>56.977200000000003</v>
      </c>
      <c r="V3754" s="20">
        <f t="shared" si="290"/>
        <v>0.49000000000000005</v>
      </c>
      <c r="W3754" s="17">
        <f t="shared" si="291"/>
        <v>2017</v>
      </c>
      <c r="X3754" t="str">
        <f t="shared" si="292"/>
        <v>Aug-2017</v>
      </c>
      <c r="Y3754" s="17">
        <f t="shared" si="293"/>
        <v>2</v>
      </c>
      <c r="Z3754" t="str">
        <f t="shared" si="294"/>
        <v>0% (No Discount)</v>
      </c>
      <c r="AA3754" s="17">
        <f>IF(COUNTIF($B$2:B3754,B3754)=1,1,0)</f>
        <v>0</v>
      </c>
      <c r="AB3754" s="17">
        <f>IF(COUNTIF($F$2:F3754,F3754)=1,1,0)</f>
        <v>0</v>
      </c>
    </row>
    <row r="3755" spans="1:28" x14ac:dyDescent="0.2">
      <c r="A3755" s="17">
        <v>3754</v>
      </c>
      <c r="B3755" t="s">
        <v>6935</v>
      </c>
      <c r="C3755" s="18">
        <v>42974</v>
      </c>
      <c r="D3755" s="18">
        <v>42976</v>
      </c>
      <c r="E3755" t="s">
        <v>50</v>
      </c>
      <c r="F3755" t="s">
        <v>988</v>
      </c>
      <c r="G3755" t="s">
        <v>989</v>
      </c>
      <c r="H3755" t="s">
        <v>68</v>
      </c>
      <c r="I3755" t="s">
        <v>54</v>
      </c>
      <c r="J3755" t="s">
        <v>1057</v>
      </c>
      <c r="K3755" t="s">
        <v>70</v>
      </c>
      <c r="L3755">
        <v>90301</v>
      </c>
      <c r="M3755" t="s">
        <v>71</v>
      </c>
      <c r="N3755" t="s">
        <v>543</v>
      </c>
      <c r="O3755" t="s">
        <v>73</v>
      </c>
      <c r="P3755" t="s">
        <v>102</v>
      </c>
      <c r="Q3755" t="s">
        <v>544</v>
      </c>
      <c r="R3755" s="19">
        <v>841.56799999999998</v>
      </c>
      <c r="S3755" s="17">
        <v>2</v>
      </c>
      <c r="T3755" s="20">
        <v>0.2</v>
      </c>
      <c r="U3755" s="19">
        <v>294.54880000000003</v>
      </c>
      <c r="V3755" s="20">
        <f t="shared" si="290"/>
        <v>0.35000000000000003</v>
      </c>
      <c r="W3755" s="17">
        <f t="shared" si="291"/>
        <v>2017</v>
      </c>
      <c r="X3755" t="str">
        <f t="shared" si="292"/>
        <v>Aug-2017</v>
      </c>
      <c r="Y3755" s="17">
        <f t="shared" si="293"/>
        <v>2</v>
      </c>
      <c r="Z3755" t="str">
        <f t="shared" si="294"/>
        <v>11-20%</v>
      </c>
      <c r="AA3755" s="17">
        <f>IF(COUNTIF($B$2:B3755,B3755)=1,1,0)</f>
        <v>0</v>
      </c>
      <c r="AB3755" s="17">
        <f>IF(COUNTIF($F$2:F3755,F3755)=1,1,0)</f>
        <v>0</v>
      </c>
    </row>
    <row r="3756" spans="1:28" x14ac:dyDescent="0.2">
      <c r="A3756" s="17">
        <v>3755</v>
      </c>
      <c r="B3756" t="s">
        <v>6935</v>
      </c>
      <c r="C3756" s="18">
        <v>42974</v>
      </c>
      <c r="D3756" s="18">
        <v>42976</v>
      </c>
      <c r="E3756" t="s">
        <v>50</v>
      </c>
      <c r="F3756" t="s">
        <v>988</v>
      </c>
      <c r="G3756" t="s">
        <v>989</v>
      </c>
      <c r="H3756" t="s">
        <v>68</v>
      </c>
      <c r="I3756" t="s">
        <v>54</v>
      </c>
      <c r="J3756" t="s">
        <v>1057</v>
      </c>
      <c r="K3756" t="s">
        <v>70</v>
      </c>
      <c r="L3756">
        <v>90301</v>
      </c>
      <c r="M3756" t="s">
        <v>71</v>
      </c>
      <c r="N3756" t="s">
        <v>4185</v>
      </c>
      <c r="O3756" t="s">
        <v>73</v>
      </c>
      <c r="P3756" t="s">
        <v>86</v>
      </c>
      <c r="Q3756" t="s">
        <v>4186</v>
      </c>
      <c r="R3756" s="19">
        <v>354.9</v>
      </c>
      <c r="S3756" s="17">
        <v>5</v>
      </c>
      <c r="T3756" s="20">
        <v>0</v>
      </c>
      <c r="U3756" s="19">
        <v>17.745000000000001</v>
      </c>
      <c r="V3756" s="20">
        <f t="shared" si="290"/>
        <v>0.05</v>
      </c>
      <c r="W3756" s="17">
        <f t="shared" si="291"/>
        <v>2017</v>
      </c>
      <c r="X3756" t="str">
        <f t="shared" si="292"/>
        <v>Aug-2017</v>
      </c>
      <c r="Y3756" s="17">
        <f t="shared" si="293"/>
        <v>2</v>
      </c>
      <c r="Z3756" t="str">
        <f t="shared" si="294"/>
        <v>0% (No Discount)</v>
      </c>
      <c r="AA3756" s="17">
        <f>IF(COUNTIF($B$2:B3756,B3756)=1,1,0)</f>
        <v>0</v>
      </c>
      <c r="AB3756" s="17">
        <f>IF(COUNTIF($F$2:F3756,F3756)=1,1,0)</f>
        <v>0</v>
      </c>
    </row>
    <row r="3757" spans="1:28" x14ac:dyDescent="0.2">
      <c r="A3757" s="17">
        <v>3756</v>
      </c>
      <c r="B3757" t="s">
        <v>6936</v>
      </c>
      <c r="C3757" s="18">
        <v>42432</v>
      </c>
      <c r="D3757" s="18">
        <v>42435</v>
      </c>
      <c r="E3757" t="s">
        <v>215</v>
      </c>
      <c r="F3757" t="s">
        <v>6346</v>
      </c>
      <c r="G3757" t="s">
        <v>6347</v>
      </c>
      <c r="H3757" t="s">
        <v>68</v>
      </c>
      <c r="I3757" t="s">
        <v>54</v>
      </c>
      <c r="J3757" t="s">
        <v>6937</v>
      </c>
      <c r="K3757" t="s">
        <v>131</v>
      </c>
      <c r="L3757">
        <v>79762</v>
      </c>
      <c r="M3757" t="s">
        <v>132</v>
      </c>
      <c r="N3757" t="s">
        <v>3274</v>
      </c>
      <c r="O3757" t="s">
        <v>73</v>
      </c>
      <c r="P3757" t="s">
        <v>117</v>
      </c>
      <c r="Q3757" t="s">
        <v>3275</v>
      </c>
      <c r="R3757" s="19">
        <v>42.783999999999999</v>
      </c>
      <c r="S3757" s="17">
        <v>7</v>
      </c>
      <c r="T3757" s="20">
        <v>0.2</v>
      </c>
      <c r="U3757" s="19">
        <v>15.5092</v>
      </c>
      <c r="V3757" s="20">
        <f t="shared" si="290"/>
        <v>0.36249999999999999</v>
      </c>
      <c r="W3757" s="17">
        <f t="shared" si="291"/>
        <v>2016</v>
      </c>
      <c r="X3757" t="str">
        <f t="shared" si="292"/>
        <v>Mar-2016</v>
      </c>
      <c r="Y3757" s="17">
        <f t="shared" si="293"/>
        <v>3</v>
      </c>
      <c r="Z3757" t="str">
        <f t="shared" si="294"/>
        <v>11-20%</v>
      </c>
      <c r="AA3757" s="17">
        <f>IF(COUNTIF($B$2:B3757,B3757)=1,1,0)</f>
        <v>1</v>
      </c>
      <c r="AB3757" s="17">
        <f>IF(COUNTIF($F$2:F3757,F3757)=1,1,0)</f>
        <v>0</v>
      </c>
    </row>
    <row r="3758" spans="1:28" x14ac:dyDescent="0.2">
      <c r="A3758" s="17">
        <v>3757</v>
      </c>
      <c r="B3758" t="s">
        <v>6936</v>
      </c>
      <c r="C3758" s="18">
        <v>42432</v>
      </c>
      <c r="D3758" s="18">
        <v>42435</v>
      </c>
      <c r="E3758" t="s">
        <v>215</v>
      </c>
      <c r="F3758" t="s">
        <v>6346</v>
      </c>
      <c r="G3758" t="s">
        <v>6347</v>
      </c>
      <c r="H3758" t="s">
        <v>68</v>
      </c>
      <c r="I3758" t="s">
        <v>54</v>
      </c>
      <c r="J3758" t="s">
        <v>6937</v>
      </c>
      <c r="K3758" t="s">
        <v>131</v>
      </c>
      <c r="L3758">
        <v>79762</v>
      </c>
      <c r="M3758" t="s">
        <v>132</v>
      </c>
      <c r="N3758" t="s">
        <v>6938</v>
      </c>
      <c r="O3758" t="s">
        <v>59</v>
      </c>
      <c r="P3758" t="s">
        <v>63</v>
      </c>
      <c r="Q3758" t="s">
        <v>6939</v>
      </c>
      <c r="R3758" s="19">
        <v>563.42999999999995</v>
      </c>
      <c r="S3758" s="17">
        <v>5</v>
      </c>
      <c r="T3758" s="20">
        <v>0.3</v>
      </c>
      <c r="U3758" s="19">
        <v>-56.343000000000004</v>
      </c>
      <c r="V3758" s="20">
        <f t="shared" si="290"/>
        <v>-0.10000000000000002</v>
      </c>
      <c r="W3758" s="17">
        <f t="shared" si="291"/>
        <v>2016</v>
      </c>
      <c r="X3758" t="str">
        <f t="shared" si="292"/>
        <v>Mar-2016</v>
      </c>
      <c r="Y3758" s="17">
        <f t="shared" si="293"/>
        <v>3</v>
      </c>
      <c r="Z3758" t="str">
        <f t="shared" si="294"/>
        <v>21-30%</v>
      </c>
      <c r="AA3758" s="17">
        <f>IF(COUNTIF($B$2:B3758,B3758)=1,1,0)</f>
        <v>0</v>
      </c>
      <c r="AB3758" s="17">
        <f>IF(COUNTIF($F$2:F3758,F3758)=1,1,0)</f>
        <v>0</v>
      </c>
    </row>
    <row r="3759" spans="1:28" x14ac:dyDescent="0.2">
      <c r="A3759" s="17">
        <v>3758</v>
      </c>
      <c r="B3759" t="s">
        <v>6940</v>
      </c>
      <c r="C3759" s="18">
        <v>42429</v>
      </c>
      <c r="D3759" s="18">
        <v>42433</v>
      </c>
      <c r="E3759" t="s">
        <v>77</v>
      </c>
      <c r="F3759" t="s">
        <v>481</v>
      </c>
      <c r="G3759" t="s">
        <v>482</v>
      </c>
      <c r="H3759" t="s">
        <v>53</v>
      </c>
      <c r="I3759" t="s">
        <v>54</v>
      </c>
      <c r="J3759" t="s">
        <v>634</v>
      </c>
      <c r="K3759" t="s">
        <v>525</v>
      </c>
      <c r="L3759">
        <v>43055</v>
      </c>
      <c r="M3759" t="s">
        <v>175</v>
      </c>
      <c r="N3759" t="s">
        <v>6415</v>
      </c>
      <c r="O3759" t="s">
        <v>73</v>
      </c>
      <c r="P3759" t="s">
        <v>95</v>
      </c>
      <c r="Q3759" t="s">
        <v>6416</v>
      </c>
      <c r="R3759" s="19">
        <v>111.104</v>
      </c>
      <c r="S3759" s="17">
        <v>7</v>
      </c>
      <c r="T3759" s="20">
        <v>0.2</v>
      </c>
      <c r="U3759" s="19">
        <v>8.3328000000000007</v>
      </c>
      <c r="V3759" s="20">
        <f t="shared" si="290"/>
        <v>7.5000000000000011E-2</v>
      </c>
      <c r="W3759" s="17">
        <f t="shared" si="291"/>
        <v>2016</v>
      </c>
      <c r="X3759" t="str">
        <f t="shared" si="292"/>
        <v>Feb-2016</v>
      </c>
      <c r="Y3759" s="17">
        <f t="shared" si="293"/>
        <v>4</v>
      </c>
      <c r="Z3759" t="str">
        <f t="shared" si="294"/>
        <v>11-20%</v>
      </c>
      <c r="AA3759" s="17">
        <f>IF(COUNTIF($B$2:B3759,B3759)=1,1,0)</f>
        <v>1</v>
      </c>
      <c r="AB3759" s="17">
        <f>IF(COUNTIF($F$2:F3759,F3759)=1,1,0)</f>
        <v>0</v>
      </c>
    </row>
    <row r="3760" spans="1:28" x14ac:dyDescent="0.2">
      <c r="A3760" s="17">
        <v>3759</v>
      </c>
      <c r="B3760" t="s">
        <v>6941</v>
      </c>
      <c r="C3760" s="18">
        <v>42265</v>
      </c>
      <c r="D3760" s="18">
        <v>42270</v>
      </c>
      <c r="E3760" t="s">
        <v>77</v>
      </c>
      <c r="F3760" t="s">
        <v>2794</v>
      </c>
      <c r="G3760" t="s">
        <v>2795</v>
      </c>
      <c r="H3760" t="s">
        <v>68</v>
      </c>
      <c r="I3760" t="s">
        <v>54</v>
      </c>
      <c r="J3760" t="s">
        <v>69</v>
      </c>
      <c r="K3760" t="s">
        <v>70</v>
      </c>
      <c r="L3760">
        <v>90049</v>
      </c>
      <c r="M3760" t="s">
        <v>71</v>
      </c>
      <c r="N3760" t="s">
        <v>1028</v>
      </c>
      <c r="O3760" t="s">
        <v>73</v>
      </c>
      <c r="P3760" t="s">
        <v>95</v>
      </c>
      <c r="Q3760" t="s">
        <v>1029</v>
      </c>
      <c r="R3760" s="19">
        <v>11.68</v>
      </c>
      <c r="S3760" s="17">
        <v>2</v>
      </c>
      <c r="T3760" s="20">
        <v>0</v>
      </c>
      <c r="U3760" s="19">
        <v>5.4896000000000003</v>
      </c>
      <c r="V3760" s="20">
        <f t="shared" si="290"/>
        <v>0.47000000000000003</v>
      </c>
      <c r="W3760" s="17">
        <f t="shared" si="291"/>
        <v>2015</v>
      </c>
      <c r="X3760" t="str">
        <f t="shared" si="292"/>
        <v>Sep-2015</v>
      </c>
      <c r="Y3760" s="17">
        <f t="shared" si="293"/>
        <v>5</v>
      </c>
      <c r="Z3760" t="str">
        <f t="shared" si="294"/>
        <v>0% (No Discount)</v>
      </c>
      <c r="AA3760" s="17">
        <f>IF(COUNTIF($B$2:B3760,B3760)=1,1,0)</f>
        <v>1</v>
      </c>
      <c r="AB3760" s="17">
        <f>IF(COUNTIF($F$2:F3760,F3760)=1,1,0)</f>
        <v>0</v>
      </c>
    </row>
    <row r="3761" spans="1:28" x14ac:dyDescent="0.2">
      <c r="A3761" s="17">
        <v>3760</v>
      </c>
      <c r="B3761" t="s">
        <v>6941</v>
      </c>
      <c r="C3761" s="18">
        <v>42265</v>
      </c>
      <c r="D3761" s="18">
        <v>42270</v>
      </c>
      <c r="E3761" t="s">
        <v>77</v>
      </c>
      <c r="F3761" t="s">
        <v>2794</v>
      </c>
      <c r="G3761" t="s">
        <v>2795</v>
      </c>
      <c r="H3761" t="s">
        <v>68</v>
      </c>
      <c r="I3761" t="s">
        <v>54</v>
      </c>
      <c r="J3761" t="s">
        <v>69</v>
      </c>
      <c r="K3761" t="s">
        <v>70</v>
      </c>
      <c r="L3761">
        <v>90049</v>
      </c>
      <c r="M3761" t="s">
        <v>71</v>
      </c>
      <c r="N3761" t="s">
        <v>6864</v>
      </c>
      <c r="O3761" t="s">
        <v>73</v>
      </c>
      <c r="P3761" t="s">
        <v>606</v>
      </c>
      <c r="Q3761" t="s">
        <v>6865</v>
      </c>
      <c r="R3761" s="19">
        <v>16.899999999999999</v>
      </c>
      <c r="S3761" s="17">
        <v>2</v>
      </c>
      <c r="T3761" s="20">
        <v>0</v>
      </c>
      <c r="U3761" s="19">
        <v>5.07</v>
      </c>
      <c r="V3761" s="20">
        <f t="shared" si="290"/>
        <v>0.30000000000000004</v>
      </c>
      <c r="W3761" s="17">
        <f t="shared" si="291"/>
        <v>2015</v>
      </c>
      <c r="X3761" t="str">
        <f t="shared" si="292"/>
        <v>Sep-2015</v>
      </c>
      <c r="Y3761" s="17">
        <f t="shared" si="293"/>
        <v>5</v>
      </c>
      <c r="Z3761" t="str">
        <f t="shared" si="294"/>
        <v>0% (No Discount)</v>
      </c>
      <c r="AA3761" s="17">
        <f>IF(COUNTIF($B$2:B3761,B3761)=1,1,0)</f>
        <v>0</v>
      </c>
      <c r="AB3761" s="17">
        <f>IF(COUNTIF($F$2:F3761,F3761)=1,1,0)</f>
        <v>0</v>
      </c>
    </row>
    <row r="3762" spans="1:28" x14ac:dyDescent="0.2">
      <c r="A3762" s="17">
        <v>3761</v>
      </c>
      <c r="B3762" t="s">
        <v>6941</v>
      </c>
      <c r="C3762" s="18">
        <v>42265</v>
      </c>
      <c r="D3762" s="18">
        <v>42270</v>
      </c>
      <c r="E3762" t="s">
        <v>77</v>
      </c>
      <c r="F3762" t="s">
        <v>2794</v>
      </c>
      <c r="G3762" t="s">
        <v>2795</v>
      </c>
      <c r="H3762" t="s">
        <v>68</v>
      </c>
      <c r="I3762" t="s">
        <v>54</v>
      </c>
      <c r="J3762" t="s">
        <v>69</v>
      </c>
      <c r="K3762" t="s">
        <v>70</v>
      </c>
      <c r="L3762">
        <v>90049</v>
      </c>
      <c r="M3762" t="s">
        <v>71</v>
      </c>
      <c r="N3762" t="s">
        <v>4517</v>
      </c>
      <c r="O3762" t="s">
        <v>59</v>
      </c>
      <c r="P3762" t="s">
        <v>92</v>
      </c>
      <c r="Q3762" t="s">
        <v>4518</v>
      </c>
      <c r="R3762" s="19">
        <v>24.4</v>
      </c>
      <c r="S3762" s="17">
        <v>2</v>
      </c>
      <c r="T3762" s="20">
        <v>0</v>
      </c>
      <c r="U3762" s="19">
        <v>10.247999999999999</v>
      </c>
      <c r="V3762" s="20">
        <f t="shared" si="290"/>
        <v>0.42</v>
      </c>
      <c r="W3762" s="17">
        <f t="shared" si="291"/>
        <v>2015</v>
      </c>
      <c r="X3762" t="str">
        <f t="shared" si="292"/>
        <v>Sep-2015</v>
      </c>
      <c r="Y3762" s="17">
        <f t="shared" si="293"/>
        <v>5</v>
      </c>
      <c r="Z3762" t="str">
        <f t="shared" si="294"/>
        <v>0% (No Discount)</v>
      </c>
      <c r="AA3762" s="17">
        <f>IF(COUNTIF($B$2:B3762,B3762)=1,1,0)</f>
        <v>0</v>
      </c>
      <c r="AB3762" s="17">
        <f>IF(COUNTIF($F$2:F3762,F3762)=1,1,0)</f>
        <v>0</v>
      </c>
    </row>
    <row r="3763" spans="1:28" x14ac:dyDescent="0.2">
      <c r="A3763" s="17">
        <v>3762</v>
      </c>
      <c r="B3763" t="s">
        <v>6942</v>
      </c>
      <c r="C3763" s="18">
        <v>42867</v>
      </c>
      <c r="D3763" s="18">
        <v>42872</v>
      </c>
      <c r="E3763" t="s">
        <v>77</v>
      </c>
      <c r="F3763" t="s">
        <v>2034</v>
      </c>
      <c r="G3763" t="s">
        <v>2035</v>
      </c>
      <c r="H3763" t="s">
        <v>53</v>
      </c>
      <c r="I3763" t="s">
        <v>54</v>
      </c>
      <c r="J3763" t="s">
        <v>4132</v>
      </c>
      <c r="K3763" t="s">
        <v>1275</v>
      </c>
      <c r="L3763">
        <v>2149</v>
      </c>
      <c r="M3763" t="s">
        <v>175</v>
      </c>
      <c r="N3763" t="s">
        <v>726</v>
      </c>
      <c r="O3763" t="s">
        <v>73</v>
      </c>
      <c r="P3763" t="s">
        <v>117</v>
      </c>
      <c r="Q3763" t="s">
        <v>5405</v>
      </c>
      <c r="R3763" s="19">
        <v>87.6</v>
      </c>
      <c r="S3763" s="17">
        <v>5</v>
      </c>
      <c r="T3763" s="20">
        <v>0</v>
      </c>
      <c r="U3763" s="19">
        <v>42.048000000000002</v>
      </c>
      <c r="V3763" s="20">
        <f t="shared" si="290"/>
        <v>0.48000000000000004</v>
      </c>
      <c r="W3763" s="17">
        <f t="shared" si="291"/>
        <v>2017</v>
      </c>
      <c r="X3763" t="str">
        <f t="shared" si="292"/>
        <v>May-2017</v>
      </c>
      <c r="Y3763" s="17">
        <f t="shared" si="293"/>
        <v>5</v>
      </c>
      <c r="Z3763" t="str">
        <f t="shared" si="294"/>
        <v>0% (No Discount)</v>
      </c>
      <c r="AA3763" s="17">
        <f>IF(COUNTIF($B$2:B3763,B3763)=1,1,0)</f>
        <v>1</v>
      </c>
      <c r="AB3763" s="17">
        <f>IF(COUNTIF($F$2:F3763,F3763)=1,1,0)</f>
        <v>0</v>
      </c>
    </row>
    <row r="3764" spans="1:28" x14ac:dyDescent="0.2">
      <c r="A3764" s="17">
        <v>3763</v>
      </c>
      <c r="B3764" t="s">
        <v>6943</v>
      </c>
      <c r="C3764" s="18">
        <v>42595</v>
      </c>
      <c r="D3764" s="18">
        <v>42600</v>
      </c>
      <c r="E3764" t="s">
        <v>50</v>
      </c>
      <c r="F3764" t="s">
        <v>3171</v>
      </c>
      <c r="G3764" t="s">
        <v>3172</v>
      </c>
      <c r="H3764" t="s">
        <v>68</v>
      </c>
      <c r="I3764" t="s">
        <v>54</v>
      </c>
      <c r="J3764" t="s">
        <v>6944</v>
      </c>
      <c r="K3764" t="s">
        <v>141</v>
      </c>
      <c r="L3764">
        <v>53214</v>
      </c>
      <c r="M3764" t="s">
        <v>132</v>
      </c>
      <c r="N3764" t="s">
        <v>1701</v>
      </c>
      <c r="O3764" t="s">
        <v>59</v>
      </c>
      <c r="P3764" t="s">
        <v>60</v>
      </c>
      <c r="Q3764" t="s">
        <v>1702</v>
      </c>
      <c r="R3764" s="19">
        <v>241.96</v>
      </c>
      <c r="S3764" s="17">
        <v>2</v>
      </c>
      <c r="T3764" s="20">
        <v>0</v>
      </c>
      <c r="U3764" s="19">
        <v>24.196000000000002</v>
      </c>
      <c r="V3764" s="20">
        <f t="shared" si="290"/>
        <v>0.1</v>
      </c>
      <c r="W3764" s="17">
        <f t="shared" si="291"/>
        <v>2016</v>
      </c>
      <c r="X3764" t="str">
        <f t="shared" si="292"/>
        <v>Aug-2016</v>
      </c>
      <c r="Y3764" s="17">
        <f t="shared" si="293"/>
        <v>5</v>
      </c>
      <c r="Z3764" t="str">
        <f t="shared" si="294"/>
        <v>0% (No Discount)</v>
      </c>
      <c r="AA3764" s="17">
        <f>IF(COUNTIF($B$2:B3764,B3764)=1,1,0)</f>
        <v>1</v>
      </c>
      <c r="AB3764" s="17">
        <f>IF(COUNTIF($F$2:F3764,F3764)=1,1,0)</f>
        <v>0</v>
      </c>
    </row>
    <row r="3765" spans="1:28" x14ac:dyDescent="0.2">
      <c r="A3765" s="17">
        <v>3764</v>
      </c>
      <c r="B3765" t="s">
        <v>6943</v>
      </c>
      <c r="C3765" s="18">
        <v>42595</v>
      </c>
      <c r="D3765" s="18">
        <v>42600</v>
      </c>
      <c r="E3765" t="s">
        <v>50</v>
      </c>
      <c r="F3765" t="s">
        <v>3171</v>
      </c>
      <c r="G3765" t="s">
        <v>3172</v>
      </c>
      <c r="H3765" t="s">
        <v>68</v>
      </c>
      <c r="I3765" t="s">
        <v>54</v>
      </c>
      <c r="J3765" t="s">
        <v>6944</v>
      </c>
      <c r="K3765" t="s">
        <v>141</v>
      </c>
      <c r="L3765">
        <v>53214</v>
      </c>
      <c r="M3765" t="s">
        <v>132</v>
      </c>
      <c r="N3765" t="s">
        <v>3157</v>
      </c>
      <c r="O3765" t="s">
        <v>73</v>
      </c>
      <c r="P3765" t="s">
        <v>102</v>
      </c>
      <c r="Q3765" t="s">
        <v>3158</v>
      </c>
      <c r="R3765" s="19">
        <v>8.52</v>
      </c>
      <c r="S3765" s="17">
        <v>3</v>
      </c>
      <c r="T3765" s="20">
        <v>0</v>
      </c>
      <c r="U3765" s="19">
        <v>4.1748000000000003</v>
      </c>
      <c r="V3765" s="20">
        <f t="shared" si="290"/>
        <v>0.49000000000000005</v>
      </c>
      <c r="W3765" s="17">
        <f t="shared" si="291"/>
        <v>2016</v>
      </c>
      <c r="X3765" t="str">
        <f t="shared" si="292"/>
        <v>Aug-2016</v>
      </c>
      <c r="Y3765" s="17">
        <f t="shared" si="293"/>
        <v>5</v>
      </c>
      <c r="Z3765" t="str">
        <f t="shared" si="294"/>
        <v>0% (No Discount)</v>
      </c>
      <c r="AA3765" s="17">
        <f>IF(COUNTIF($B$2:B3765,B3765)=1,1,0)</f>
        <v>0</v>
      </c>
      <c r="AB3765" s="17">
        <f>IF(COUNTIF($F$2:F3765,F3765)=1,1,0)</f>
        <v>0</v>
      </c>
    </row>
    <row r="3766" spans="1:28" x14ac:dyDescent="0.2">
      <c r="A3766" s="17">
        <v>3765</v>
      </c>
      <c r="B3766" t="s">
        <v>6945</v>
      </c>
      <c r="C3766" s="18">
        <v>42791</v>
      </c>
      <c r="D3766" s="18">
        <v>42796</v>
      </c>
      <c r="E3766" t="s">
        <v>77</v>
      </c>
      <c r="F3766" t="s">
        <v>6020</v>
      </c>
      <c r="G3766" t="s">
        <v>6021</v>
      </c>
      <c r="H3766" t="s">
        <v>53</v>
      </c>
      <c r="I3766" t="s">
        <v>54</v>
      </c>
      <c r="J3766" t="s">
        <v>330</v>
      </c>
      <c r="K3766" t="s">
        <v>238</v>
      </c>
      <c r="L3766">
        <v>60623</v>
      </c>
      <c r="M3766" t="s">
        <v>132</v>
      </c>
      <c r="N3766" t="s">
        <v>473</v>
      </c>
      <c r="O3766" t="s">
        <v>73</v>
      </c>
      <c r="P3766" t="s">
        <v>102</v>
      </c>
      <c r="Q3766" t="s">
        <v>474</v>
      </c>
      <c r="R3766" s="19">
        <v>1.788</v>
      </c>
      <c r="S3766" s="17">
        <v>3</v>
      </c>
      <c r="T3766" s="20">
        <v>0.8</v>
      </c>
      <c r="U3766" s="19">
        <v>-3.0396000000000001</v>
      </c>
      <c r="V3766" s="20">
        <f t="shared" si="290"/>
        <v>-1.7</v>
      </c>
      <c r="W3766" s="17">
        <f t="shared" si="291"/>
        <v>2017</v>
      </c>
      <c r="X3766" t="str">
        <f t="shared" si="292"/>
        <v>Feb-2017</v>
      </c>
      <c r="Y3766" s="17">
        <f t="shared" si="293"/>
        <v>5</v>
      </c>
      <c r="Z3766" t="str">
        <f t="shared" si="294"/>
        <v>Over 50%</v>
      </c>
      <c r="AA3766" s="17">
        <f>IF(COUNTIF($B$2:B3766,B3766)=1,1,0)</f>
        <v>1</v>
      </c>
      <c r="AB3766" s="17">
        <f>IF(COUNTIF($F$2:F3766,F3766)=1,1,0)</f>
        <v>0</v>
      </c>
    </row>
    <row r="3767" spans="1:28" x14ac:dyDescent="0.2">
      <c r="A3767" s="17">
        <v>3766</v>
      </c>
      <c r="B3767" t="s">
        <v>6946</v>
      </c>
      <c r="C3767" s="18">
        <v>42450</v>
      </c>
      <c r="D3767" s="18">
        <v>42454</v>
      </c>
      <c r="E3767" t="s">
        <v>77</v>
      </c>
      <c r="F3767" t="s">
        <v>6268</v>
      </c>
      <c r="G3767" t="s">
        <v>6269</v>
      </c>
      <c r="H3767" t="s">
        <v>68</v>
      </c>
      <c r="I3767" t="s">
        <v>54</v>
      </c>
      <c r="J3767" t="s">
        <v>211</v>
      </c>
      <c r="K3767" t="s">
        <v>131</v>
      </c>
      <c r="L3767">
        <v>77036</v>
      </c>
      <c r="M3767" t="s">
        <v>132</v>
      </c>
      <c r="N3767" t="s">
        <v>4713</v>
      </c>
      <c r="O3767" t="s">
        <v>59</v>
      </c>
      <c r="P3767" t="s">
        <v>83</v>
      </c>
      <c r="Q3767" t="s">
        <v>4714</v>
      </c>
      <c r="R3767" s="19">
        <v>99.372</v>
      </c>
      <c r="S3767" s="17">
        <v>2</v>
      </c>
      <c r="T3767" s="20">
        <v>0.3</v>
      </c>
      <c r="U3767" s="19">
        <v>-1.4196</v>
      </c>
      <c r="V3767" s="20">
        <f t="shared" si="290"/>
        <v>-1.4285714285714285E-2</v>
      </c>
      <c r="W3767" s="17">
        <f t="shared" si="291"/>
        <v>2016</v>
      </c>
      <c r="X3767" t="str">
        <f t="shared" si="292"/>
        <v>Mar-2016</v>
      </c>
      <c r="Y3767" s="17">
        <f t="shared" si="293"/>
        <v>4</v>
      </c>
      <c r="Z3767" t="str">
        <f t="shared" si="294"/>
        <v>21-30%</v>
      </c>
      <c r="AA3767" s="17">
        <f>IF(COUNTIF($B$2:B3767,B3767)=1,1,0)</f>
        <v>1</v>
      </c>
      <c r="AB3767" s="17">
        <f>IF(COUNTIF($F$2:F3767,F3767)=1,1,0)</f>
        <v>0</v>
      </c>
    </row>
    <row r="3768" spans="1:28" x14ac:dyDescent="0.2">
      <c r="A3768" s="17">
        <v>3767</v>
      </c>
      <c r="B3768" t="s">
        <v>6946</v>
      </c>
      <c r="C3768" s="18">
        <v>42450</v>
      </c>
      <c r="D3768" s="18">
        <v>42454</v>
      </c>
      <c r="E3768" t="s">
        <v>77</v>
      </c>
      <c r="F3768" t="s">
        <v>6268</v>
      </c>
      <c r="G3768" t="s">
        <v>6269</v>
      </c>
      <c r="H3768" t="s">
        <v>68</v>
      </c>
      <c r="I3768" t="s">
        <v>54</v>
      </c>
      <c r="J3768" t="s">
        <v>211</v>
      </c>
      <c r="K3768" t="s">
        <v>131</v>
      </c>
      <c r="L3768">
        <v>77036</v>
      </c>
      <c r="M3768" t="s">
        <v>132</v>
      </c>
      <c r="N3768" t="s">
        <v>314</v>
      </c>
      <c r="O3768" t="s">
        <v>73</v>
      </c>
      <c r="P3768" t="s">
        <v>95</v>
      </c>
      <c r="Q3768" t="s">
        <v>315</v>
      </c>
      <c r="R3768" s="19">
        <v>1.3440000000000001</v>
      </c>
      <c r="S3768" s="17">
        <v>1</v>
      </c>
      <c r="T3768" s="20">
        <v>0.2</v>
      </c>
      <c r="U3768" s="19">
        <v>0.504</v>
      </c>
      <c r="V3768" s="20">
        <f t="shared" si="290"/>
        <v>0.375</v>
      </c>
      <c r="W3768" s="17">
        <f t="shared" si="291"/>
        <v>2016</v>
      </c>
      <c r="X3768" t="str">
        <f t="shared" si="292"/>
        <v>Mar-2016</v>
      </c>
      <c r="Y3768" s="17">
        <f t="shared" si="293"/>
        <v>4</v>
      </c>
      <c r="Z3768" t="str">
        <f t="shared" si="294"/>
        <v>11-20%</v>
      </c>
      <c r="AA3768" s="17">
        <f>IF(COUNTIF($B$2:B3768,B3768)=1,1,0)</f>
        <v>0</v>
      </c>
      <c r="AB3768" s="17">
        <f>IF(COUNTIF($F$2:F3768,F3768)=1,1,0)</f>
        <v>0</v>
      </c>
    </row>
    <row r="3769" spans="1:28" x14ac:dyDescent="0.2">
      <c r="A3769" s="17">
        <v>3768</v>
      </c>
      <c r="B3769" t="s">
        <v>6947</v>
      </c>
      <c r="C3769" s="18">
        <v>42346</v>
      </c>
      <c r="D3769" s="18">
        <v>42348</v>
      </c>
      <c r="E3769" t="s">
        <v>50</v>
      </c>
      <c r="F3769" t="s">
        <v>2866</v>
      </c>
      <c r="G3769" t="s">
        <v>2867</v>
      </c>
      <c r="H3769" t="s">
        <v>129</v>
      </c>
      <c r="I3769" t="s">
        <v>54</v>
      </c>
      <c r="J3769" t="s">
        <v>211</v>
      </c>
      <c r="K3769" t="s">
        <v>131</v>
      </c>
      <c r="L3769">
        <v>77036</v>
      </c>
      <c r="M3769" t="s">
        <v>132</v>
      </c>
      <c r="N3769" t="s">
        <v>768</v>
      </c>
      <c r="O3769" t="s">
        <v>98</v>
      </c>
      <c r="P3769" t="s">
        <v>99</v>
      </c>
      <c r="Q3769" t="s">
        <v>769</v>
      </c>
      <c r="R3769" s="19">
        <v>119.96</v>
      </c>
      <c r="S3769" s="17">
        <v>5</v>
      </c>
      <c r="T3769" s="20">
        <v>0.2</v>
      </c>
      <c r="U3769" s="19">
        <v>11.996</v>
      </c>
      <c r="V3769" s="20">
        <f t="shared" si="290"/>
        <v>0.1</v>
      </c>
      <c r="W3769" s="17">
        <f t="shared" si="291"/>
        <v>2015</v>
      </c>
      <c r="X3769" t="str">
        <f t="shared" si="292"/>
        <v>Dec-2015</v>
      </c>
      <c r="Y3769" s="17">
        <f t="shared" si="293"/>
        <v>2</v>
      </c>
      <c r="Z3769" t="str">
        <f t="shared" si="294"/>
        <v>11-20%</v>
      </c>
      <c r="AA3769" s="17">
        <f>IF(COUNTIF($B$2:B3769,B3769)=1,1,0)</f>
        <v>1</v>
      </c>
      <c r="AB3769" s="17">
        <f>IF(COUNTIF($F$2:F3769,F3769)=1,1,0)</f>
        <v>0</v>
      </c>
    </row>
    <row r="3770" spans="1:28" x14ac:dyDescent="0.2">
      <c r="A3770" s="17">
        <v>3769</v>
      </c>
      <c r="B3770" t="s">
        <v>6948</v>
      </c>
      <c r="C3770" s="18">
        <v>41989</v>
      </c>
      <c r="D3770" s="18">
        <v>41993</v>
      </c>
      <c r="E3770" t="s">
        <v>50</v>
      </c>
      <c r="F3770" t="s">
        <v>162</v>
      </c>
      <c r="G3770" t="s">
        <v>163</v>
      </c>
      <c r="H3770" t="s">
        <v>68</v>
      </c>
      <c r="I3770" t="s">
        <v>54</v>
      </c>
      <c r="J3770" t="s">
        <v>2362</v>
      </c>
      <c r="K3770" t="s">
        <v>81</v>
      </c>
      <c r="L3770">
        <v>33012</v>
      </c>
      <c r="M3770" t="s">
        <v>57</v>
      </c>
      <c r="N3770" t="s">
        <v>4655</v>
      </c>
      <c r="O3770" t="s">
        <v>59</v>
      </c>
      <c r="P3770" t="s">
        <v>63</v>
      </c>
      <c r="Q3770" t="s">
        <v>4656</v>
      </c>
      <c r="R3770" s="19">
        <v>1013.832</v>
      </c>
      <c r="S3770" s="17">
        <v>9</v>
      </c>
      <c r="T3770" s="20">
        <v>0.2</v>
      </c>
      <c r="U3770" s="19">
        <v>101.3832</v>
      </c>
      <c r="V3770" s="20">
        <f t="shared" si="290"/>
        <v>0.1</v>
      </c>
      <c r="W3770" s="17">
        <f t="shared" si="291"/>
        <v>2014</v>
      </c>
      <c r="X3770" t="str">
        <f t="shared" si="292"/>
        <v>Dec-2014</v>
      </c>
      <c r="Y3770" s="17">
        <f t="shared" si="293"/>
        <v>4</v>
      </c>
      <c r="Z3770" t="str">
        <f t="shared" si="294"/>
        <v>11-20%</v>
      </c>
      <c r="AA3770" s="17">
        <f>IF(COUNTIF($B$2:B3770,B3770)=1,1,0)</f>
        <v>1</v>
      </c>
      <c r="AB3770" s="17">
        <f>IF(COUNTIF($F$2:F3770,F3770)=1,1,0)</f>
        <v>0</v>
      </c>
    </row>
    <row r="3771" spans="1:28" x14ac:dyDescent="0.2">
      <c r="A3771" s="17">
        <v>3770</v>
      </c>
      <c r="B3771" t="s">
        <v>6948</v>
      </c>
      <c r="C3771" s="18">
        <v>41989</v>
      </c>
      <c r="D3771" s="18">
        <v>41993</v>
      </c>
      <c r="E3771" t="s">
        <v>50</v>
      </c>
      <c r="F3771" t="s">
        <v>162</v>
      </c>
      <c r="G3771" t="s">
        <v>163</v>
      </c>
      <c r="H3771" t="s">
        <v>68</v>
      </c>
      <c r="I3771" t="s">
        <v>54</v>
      </c>
      <c r="J3771" t="s">
        <v>2362</v>
      </c>
      <c r="K3771" t="s">
        <v>81</v>
      </c>
      <c r="L3771">
        <v>33012</v>
      </c>
      <c r="M3771" t="s">
        <v>57</v>
      </c>
      <c r="N3771" t="s">
        <v>1259</v>
      </c>
      <c r="O3771" t="s">
        <v>73</v>
      </c>
      <c r="P3771" t="s">
        <v>296</v>
      </c>
      <c r="Q3771" t="s">
        <v>1260</v>
      </c>
      <c r="R3771" s="19">
        <v>1.984</v>
      </c>
      <c r="S3771" s="17">
        <v>2</v>
      </c>
      <c r="T3771" s="20">
        <v>0.2</v>
      </c>
      <c r="U3771" s="19">
        <v>0.66959999999999997</v>
      </c>
      <c r="V3771" s="20">
        <f t="shared" si="290"/>
        <v>0.33749999999999997</v>
      </c>
      <c r="W3771" s="17">
        <f t="shared" si="291"/>
        <v>2014</v>
      </c>
      <c r="X3771" t="str">
        <f t="shared" si="292"/>
        <v>Dec-2014</v>
      </c>
      <c r="Y3771" s="17">
        <f t="shared" si="293"/>
        <v>4</v>
      </c>
      <c r="Z3771" t="str">
        <f t="shared" si="294"/>
        <v>11-20%</v>
      </c>
      <c r="AA3771" s="17">
        <f>IF(COUNTIF($B$2:B3771,B3771)=1,1,0)</f>
        <v>0</v>
      </c>
      <c r="AB3771" s="17">
        <f>IF(COUNTIF($F$2:F3771,F3771)=1,1,0)</f>
        <v>0</v>
      </c>
    </row>
    <row r="3772" spans="1:28" x14ac:dyDescent="0.2">
      <c r="A3772" s="17">
        <v>3771</v>
      </c>
      <c r="B3772" t="s">
        <v>6949</v>
      </c>
      <c r="C3772" s="18">
        <v>42721</v>
      </c>
      <c r="D3772" s="18">
        <v>42725</v>
      </c>
      <c r="E3772" t="s">
        <v>77</v>
      </c>
      <c r="F3772" t="s">
        <v>3185</v>
      </c>
      <c r="G3772" t="s">
        <v>3186</v>
      </c>
      <c r="H3772" t="s">
        <v>53</v>
      </c>
      <c r="I3772" t="s">
        <v>54</v>
      </c>
      <c r="J3772" t="s">
        <v>154</v>
      </c>
      <c r="K3772" t="s">
        <v>70</v>
      </c>
      <c r="L3772">
        <v>94122</v>
      </c>
      <c r="M3772" t="s">
        <v>71</v>
      </c>
      <c r="N3772" t="s">
        <v>1928</v>
      </c>
      <c r="O3772" t="s">
        <v>59</v>
      </c>
      <c r="P3772" t="s">
        <v>83</v>
      </c>
      <c r="Q3772" t="s">
        <v>1929</v>
      </c>
      <c r="R3772" s="19">
        <v>2003.52</v>
      </c>
      <c r="S3772" s="17">
        <v>6</v>
      </c>
      <c r="T3772" s="20">
        <v>0.2</v>
      </c>
      <c r="U3772" s="19">
        <v>-325.572</v>
      </c>
      <c r="V3772" s="20">
        <f t="shared" si="290"/>
        <v>-0.16250000000000001</v>
      </c>
      <c r="W3772" s="17">
        <f t="shared" si="291"/>
        <v>2016</v>
      </c>
      <c r="X3772" t="str">
        <f t="shared" si="292"/>
        <v>Dec-2016</v>
      </c>
      <c r="Y3772" s="17">
        <f t="shared" si="293"/>
        <v>4</v>
      </c>
      <c r="Z3772" t="str">
        <f t="shared" si="294"/>
        <v>11-20%</v>
      </c>
      <c r="AA3772" s="17">
        <f>IF(COUNTIF($B$2:B3772,B3772)=1,1,0)</f>
        <v>1</v>
      </c>
      <c r="AB3772" s="17">
        <f>IF(COUNTIF($F$2:F3772,F3772)=1,1,0)</f>
        <v>0</v>
      </c>
    </row>
    <row r="3773" spans="1:28" x14ac:dyDescent="0.2">
      <c r="A3773" s="17">
        <v>3772</v>
      </c>
      <c r="B3773" t="s">
        <v>6950</v>
      </c>
      <c r="C3773" s="18">
        <v>42502</v>
      </c>
      <c r="D3773" s="18">
        <v>42507</v>
      </c>
      <c r="E3773" t="s">
        <v>77</v>
      </c>
      <c r="F3773" t="s">
        <v>4463</v>
      </c>
      <c r="G3773" t="s">
        <v>4464</v>
      </c>
      <c r="H3773" t="s">
        <v>68</v>
      </c>
      <c r="I3773" t="s">
        <v>54</v>
      </c>
      <c r="J3773" t="s">
        <v>173</v>
      </c>
      <c r="K3773" t="s">
        <v>174</v>
      </c>
      <c r="L3773">
        <v>19140</v>
      </c>
      <c r="M3773" t="s">
        <v>175</v>
      </c>
      <c r="N3773" t="s">
        <v>990</v>
      </c>
      <c r="O3773" t="s">
        <v>73</v>
      </c>
      <c r="P3773" t="s">
        <v>86</v>
      </c>
      <c r="Q3773" t="s">
        <v>991</v>
      </c>
      <c r="R3773" s="19">
        <v>82.367999999999995</v>
      </c>
      <c r="S3773" s="17">
        <v>2</v>
      </c>
      <c r="T3773" s="20">
        <v>0.2</v>
      </c>
      <c r="U3773" s="19">
        <v>-19.5624</v>
      </c>
      <c r="V3773" s="20">
        <f t="shared" si="290"/>
        <v>-0.23750000000000002</v>
      </c>
      <c r="W3773" s="17">
        <f t="shared" si="291"/>
        <v>2016</v>
      </c>
      <c r="X3773" t="str">
        <f t="shared" si="292"/>
        <v>May-2016</v>
      </c>
      <c r="Y3773" s="17">
        <f t="shared" si="293"/>
        <v>5</v>
      </c>
      <c r="Z3773" t="str">
        <f t="shared" si="294"/>
        <v>11-20%</v>
      </c>
      <c r="AA3773" s="17">
        <f>IF(COUNTIF($B$2:B3773,B3773)=1,1,0)</f>
        <v>1</v>
      </c>
      <c r="AB3773" s="17">
        <f>IF(COUNTIF($F$2:F3773,F3773)=1,1,0)</f>
        <v>0</v>
      </c>
    </row>
    <row r="3774" spans="1:28" x14ac:dyDescent="0.2">
      <c r="A3774" s="17">
        <v>3773</v>
      </c>
      <c r="B3774" t="s">
        <v>6951</v>
      </c>
      <c r="C3774" s="18">
        <v>41857</v>
      </c>
      <c r="D3774" s="18">
        <v>41862</v>
      </c>
      <c r="E3774" t="s">
        <v>50</v>
      </c>
      <c r="F3774" t="s">
        <v>2416</v>
      </c>
      <c r="G3774" t="s">
        <v>2417</v>
      </c>
      <c r="H3774" t="s">
        <v>53</v>
      </c>
      <c r="I3774" t="s">
        <v>54</v>
      </c>
      <c r="J3774" t="s">
        <v>409</v>
      </c>
      <c r="K3774" t="s">
        <v>410</v>
      </c>
      <c r="L3774">
        <v>29203</v>
      </c>
      <c r="M3774" t="s">
        <v>57</v>
      </c>
      <c r="N3774" t="s">
        <v>3594</v>
      </c>
      <c r="O3774" t="s">
        <v>98</v>
      </c>
      <c r="P3774" t="s">
        <v>188</v>
      </c>
      <c r="Q3774" t="s">
        <v>3595</v>
      </c>
      <c r="R3774" s="19">
        <v>62.91</v>
      </c>
      <c r="S3774" s="17">
        <v>3</v>
      </c>
      <c r="T3774" s="20">
        <v>0</v>
      </c>
      <c r="U3774" s="19">
        <v>22.647600000000001</v>
      </c>
      <c r="V3774" s="20">
        <f t="shared" si="290"/>
        <v>0.36000000000000004</v>
      </c>
      <c r="W3774" s="17">
        <f t="shared" si="291"/>
        <v>2014</v>
      </c>
      <c r="X3774" t="str">
        <f t="shared" si="292"/>
        <v>Aug-2014</v>
      </c>
      <c r="Y3774" s="17">
        <f t="shared" si="293"/>
        <v>5</v>
      </c>
      <c r="Z3774" t="str">
        <f t="shared" si="294"/>
        <v>0% (No Discount)</v>
      </c>
      <c r="AA3774" s="17">
        <f>IF(COUNTIF($B$2:B3774,B3774)=1,1,0)</f>
        <v>1</v>
      </c>
      <c r="AB3774" s="17">
        <f>IF(COUNTIF($F$2:F3774,F3774)=1,1,0)</f>
        <v>0</v>
      </c>
    </row>
    <row r="3775" spans="1:28" x14ac:dyDescent="0.2">
      <c r="A3775" s="17">
        <v>3774</v>
      </c>
      <c r="B3775" t="s">
        <v>6952</v>
      </c>
      <c r="C3775" s="18">
        <v>41740</v>
      </c>
      <c r="D3775" s="18">
        <v>41742</v>
      </c>
      <c r="E3775" t="s">
        <v>50</v>
      </c>
      <c r="F3775" t="s">
        <v>2298</v>
      </c>
      <c r="G3775" t="s">
        <v>2299</v>
      </c>
      <c r="H3775" t="s">
        <v>53</v>
      </c>
      <c r="I3775" t="s">
        <v>54</v>
      </c>
      <c r="J3775" t="s">
        <v>1450</v>
      </c>
      <c r="K3775" t="s">
        <v>81</v>
      </c>
      <c r="L3775">
        <v>33180</v>
      </c>
      <c r="M3775" t="s">
        <v>57</v>
      </c>
      <c r="N3775" t="s">
        <v>6953</v>
      </c>
      <c r="O3775" t="s">
        <v>73</v>
      </c>
      <c r="P3775" t="s">
        <v>296</v>
      </c>
      <c r="Q3775" t="s">
        <v>6954</v>
      </c>
      <c r="R3775" s="19">
        <v>6.9119999999999999</v>
      </c>
      <c r="S3775" s="17">
        <v>3</v>
      </c>
      <c r="T3775" s="20">
        <v>0.2</v>
      </c>
      <c r="U3775" s="19">
        <v>2.3328000000000002</v>
      </c>
      <c r="V3775" s="20">
        <f t="shared" si="290"/>
        <v>0.33750000000000002</v>
      </c>
      <c r="W3775" s="17">
        <f t="shared" si="291"/>
        <v>2014</v>
      </c>
      <c r="X3775" t="str">
        <f t="shared" si="292"/>
        <v>Apr-2014</v>
      </c>
      <c r="Y3775" s="17">
        <f t="shared" si="293"/>
        <v>2</v>
      </c>
      <c r="Z3775" t="str">
        <f t="shared" si="294"/>
        <v>11-20%</v>
      </c>
      <c r="AA3775" s="17">
        <f>IF(COUNTIF($B$2:B3775,B3775)=1,1,0)</f>
        <v>1</v>
      </c>
      <c r="AB3775" s="17">
        <f>IF(COUNTIF($F$2:F3775,F3775)=1,1,0)</f>
        <v>0</v>
      </c>
    </row>
    <row r="3776" spans="1:28" x14ac:dyDescent="0.2">
      <c r="A3776" s="17">
        <v>3775</v>
      </c>
      <c r="B3776" t="s">
        <v>6952</v>
      </c>
      <c r="C3776" s="18">
        <v>41740</v>
      </c>
      <c r="D3776" s="18">
        <v>41742</v>
      </c>
      <c r="E3776" t="s">
        <v>50</v>
      </c>
      <c r="F3776" t="s">
        <v>2298</v>
      </c>
      <c r="G3776" t="s">
        <v>2299</v>
      </c>
      <c r="H3776" t="s">
        <v>53</v>
      </c>
      <c r="I3776" t="s">
        <v>54</v>
      </c>
      <c r="J3776" t="s">
        <v>1450</v>
      </c>
      <c r="K3776" t="s">
        <v>81</v>
      </c>
      <c r="L3776">
        <v>33180</v>
      </c>
      <c r="M3776" t="s">
        <v>57</v>
      </c>
      <c r="N3776" t="s">
        <v>1104</v>
      </c>
      <c r="O3776" t="s">
        <v>98</v>
      </c>
      <c r="P3776" t="s">
        <v>188</v>
      </c>
      <c r="Q3776" t="s">
        <v>1105</v>
      </c>
      <c r="R3776" s="19">
        <v>383.976</v>
      </c>
      <c r="S3776" s="17">
        <v>3</v>
      </c>
      <c r="T3776" s="20">
        <v>0.2</v>
      </c>
      <c r="U3776" s="19">
        <v>81.594899999999996</v>
      </c>
      <c r="V3776" s="20">
        <f t="shared" si="290"/>
        <v>0.21249999999999999</v>
      </c>
      <c r="W3776" s="17">
        <f t="shared" si="291"/>
        <v>2014</v>
      </c>
      <c r="X3776" t="str">
        <f t="shared" si="292"/>
        <v>Apr-2014</v>
      </c>
      <c r="Y3776" s="17">
        <f t="shared" si="293"/>
        <v>2</v>
      </c>
      <c r="Z3776" t="str">
        <f t="shared" si="294"/>
        <v>11-20%</v>
      </c>
      <c r="AA3776" s="17">
        <f>IF(COUNTIF($B$2:B3776,B3776)=1,1,0)</f>
        <v>0</v>
      </c>
      <c r="AB3776" s="17">
        <f>IF(COUNTIF($F$2:F3776,F3776)=1,1,0)</f>
        <v>0</v>
      </c>
    </row>
    <row r="3777" spans="1:28" x14ac:dyDescent="0.2">
      <c r="A3777" s="17">
        <v>3776</v>
      </c>
      <c r="B3777" t="s">
        <v>6952</v>
      </c>
      <c r="C3777" s="18">
        <v>41740</v>
      </c>
      <c r="D3777" s="18">
        <v>41742</v>
      </c>
      <c r="E3777" t="s">
        <v>50</v>
      </c>
      <c r="F3777" t="s">
        <v>2298</v>
      </c>
      <c r="G3777" t="s">
        <v>2299</v>
      </c>
      <c r="H3777" t="s">
        <v>53</v>
      </c>
      <c r="I3777" t="s">
        <v>54</v>
      </c>
      <c r="J3777" t="s">
        <v>1450</v>
      </c>
      <c r="K3777" t="s">
        <v>81</v>
      </c>
      <c r="L3777">
        <v>33180</v>
      </c>
      <c r="M3777" t="s">
        <v>57</v>
      </c>
      <c r="N3777" t="s">
        <v>3229</v>
      </c>
      <c r="O3777" t="s">
        <v>73</v>
      </c>
      <c r="P3777" t="s">
        <v>117</v>
      </c>
      <c r="Q3777" t="s">
        <v>3230</v>
      </c>
      <c r="R3777" s="19">
        <v>10.368</v>
      </c>
      <c r="S3777" s="17">
        <v>2</v>
      </c>
      <c r="T3777" s="20">
        <v>0.2</v>
      </c>
      <c r="U3777" s="19">
        <v>3.6288</v>
      </c>
      <c r="V3777" s="20">
        <f t="shared" si="290"/>
        <v>0.35</v>
      </c>
      <c r="W3777" s="17">
        <f t="shared" si="291"/>
        <v>2014</v>
      </c>
      <c r="X3777" t="str">
        <f t="shared" si="292"/>
        <v>Apr-2014</v>
      </c>
      <c r="Y3777" s="17">
        <f t="shared" si="293"/>
        <v>2</v>
      </c>
      <c r="Z3777" t="str">
        <f t="shared" si="294"/>
        <v>11-20%</v>
      </c>
      <c r="AA3777" s="17">
        <f>IF(COUNTIF($B$2:B3777,B3777)=1,1,0)</f>
        <v>0</v>
      </c>
      <c r="AB3777" s="17">
        <f>IF(COUNTIF($F$2:F3777,F3777)=1,1,0)</f>
        <v>0</v>
      </c>
    </row>
    <row r="3778" spans="1:28" x14ac:dyDescent="0.2">
      <c r="A3778" s="17">
        <v>3777</v>
      </c>
      <c r="B3778" t="s">
        <v>6952</v>
      </c>
      <c r="C3778" s="18">
        <v>41740</v>
      </c>
      <c r="D3778" s="18">
        <v>41742</v>
      </c>
      <c r="E3778" t="s">
        <v>50</v>
      </c>
      <c r="F3778" t="s">
        <v>2298</v>
      </c>
      <c r="G3778" t="s">
        <v>2299</v>
      </c>
      <c r="H3778" t="s">
        <v>53</v>
      </c>
      <c r="I3778" t="s">
        <v>54</v>
      </c>
      <c r="J3778" t="s">
        <v>1450</v>
      </c>
      <c r="K3778" t="s">
        <v>81</v>
      </c>
      <c r="L3778">
        <v>33180</v>
      </c>
      <c r="M3778" t="s">
        <v>57</v>
      </c>
      <c r="N3778" t="s">
        <v>6955</v>
      </c>
      <c r="O3778" t="s">
        <v>98</v>
      </c>
      <c r="P3778" t="s">
        <v>188</v>
      </c>
      <c r="Q3778" t="s">
        <v>6956</v>
      </c>
      <c r="R3778" s="19">
        <v>335.94400000000002</v>
      </c>
      <c r="S3778" s="17">
        <v>7</v>
      </c>
      <c r="T3778" s="20">
        <v>0.2</v>
      </c>
      <c r="U3778" s="19">
        <v>41.993000000000002</v>
      </c>
      <c r="V3778" s="20">
        <f t="shared" ref="V3778:V3841" si="295">IFERROR(U3778/R3778,0)</f>
        <v>0.125</v>
      </c>
      <c r="W3778" s="17">
        <f t="shared" ref="W3778:W3841" si="296">YEAR(C3778)</f>
        <v>2014</v>
      </c>
      <c r="X3778" t="str">
        <f t="shared" ref="X3778:X3841" si="297">TEXT(C3778,"mmm-yyyy")</f>
        <v>Apr-2014</v>
      </c>
      <c r="Y3778" s="17">
        <f t="shared" ref="Y3778:Y3841" si="298">D3778-C3778</f>
        <v>2</v>
      </c>
      <c r="Z3778" t="str">
        <f t="shared" ref="Z3778:Z3841" si="299">IF(T3778=0,"0% (No Discount)",IF(T3778&lt;=0.1,"1-10%",IF(T3778&lt;=0.2,"11-20%",IF(T3778&lt;=0.3,"21-30%",IF(T3778&lt;=0.4,"31-40%",IF(T3778&lt;=0.5,"41-50%","Over 50%"))))))</f>
        <v>11-20%</v>
      </c>
      <c r="AA3778" s="17">
        <f>IF(COUNTIF($B$2:B3778,B3778)=1,1,0)</f>
        <v>0</v>
      </c>
      <c r="AB3778" s="17">
        <f>IF(COUNTIF($F$2:F3778,F3778)=1,1,0)</f>
        <v>0</v>
      </c>
    </row>
    <row r="3779" spans="1:28" x14ac:dyDescent="0.2">
      <c r="A3779" s="17">
        <v>3778</v>
      </c>
      <c r="B3779" t="s">
        <v>6957</v>
      </c>
      <c r="C3779" s="18">
        <v>42127</v>
      </c>
      <c r="D3779" s="18">
        <v>42132</v>
      </c>
      <c r="E3779" t="s">
        <v>77</v>
      </c>
      <c r="F3779" t="s">
        <v>6215</v>
      </c>
      <c r="G3779" t="s">
        <v>6216</v>
      </c>
      <c r="H3779" t="s">
        <v>129</v>
      </c>
      <c r="I3779" t="s">
        <v>54</v>
      </c>
      <c r="J3779" t="s">
        <v>6958</v>
      </c>
      <c r="K3779" t="s">
        <v>70</v>
      </c>
      <c r="L3779">
        <v>91911</v>
      </c>
      <c r="M3779" t="s">
        <v>71</v>
      </c>
      <c r="N3779" t="s">
        <v>5435</v>
      </c>
      <c r="O3779" t="s">
        <v>59</v>
      </c>
      <c r="P3779" t="s">
        <v>92</v>
      </c>
      <c r="Q3779" t="s">
        <v>5436</v>
      </c>
      <c r="R3779" s="19">
        <v>665.88</v>
      </c>
      <c r="S3779" s="17">
        <v>6</v>
      </c>
      <c r="T3779" s="20">
        <v>0</v>
      </c>
      <c r="U3779" s="19">
        <v>106.5408</v>
      </c>
      <c r="V3779" s="20">
        <f t="shared" si="295"/>
        <v>0.16</v>
      </c>
      <c r="W3779" s="17">
        <f t="shared" si="296"/>
        <v>2015</v>
      </c>
      <c r="X3779" t="str">
        <f t="shared" si="297"/>
        <v>May-2015</v>
      </c>
      <c r="Y3779" s="17">
        <f t="shared" si="298"/>
        <v>5</v>
      </c>
      <c r="Z3779" t="str">
        <f t="shared" si="299"/>
        <v>0% (No Discount)</v>
      </c>
      <c r="AA3779" s="17">
        <f>IF(COUNTIF($B$2:B3779,B3779)=1,1,0)</f>
        <v>1</v>
      </c>
      <c r="AB3779" s="17">
        <f>IF(COUNTIF($F$2:F3779,F3779)=1,1,0)</f>
        <v>0</v>
      </c>
    </row>
    <row r="3780" spans="1:28" x14ac:dyDescent="0.2">
      <c r="A3780" s="17">
        <v>3779</v>
      </c>
      <c r="B3780" t="s">
        <v>6959</v>
      </c>
      <c r="C3780" s="18">
        <v>43069</v>
      </c>
      <c r="D3780" s="18">
        <v>43071</v>
      </c>
      <c r="E3780" t="s">
        <v>50</v>
      </c>
      <c r="F3780" t="s">
        <v>451</v>
      </c>
      <c r="G3780" t="s">
        <v>452</v>
      </c>
      <c r="H3780" t="s">
        <v>129</v>
      </c>
      <c r="I3780" t="s">
        <v>54</v>
      </c>
      <c r="J3780" t="s">
        <v>1450</v>
      </c>
      <c r="K3780" t="s">
        <v>81</v>
      </c>
      <c r="L3780">
        <v>33180</v>
      </c>
      <c r="M3780" t="s">
        <v>57</v>
      </c>
      <c r="N3780" t="s">
        <v>3929</v>
      </c>
      <c r="O3780" t="s">
        <v>98</v>
      </c>
      <c r="P3780" t="s">
        <v>99</v>
      </c>
      <c r="Q3780" t="s">
        <v>3930</v>
      </c>
      <c r="R3780" s="19">
        <v>71.975999999999999</v>
      </c>
      <c r="S3780" s="17">
        <v>3</v>
      </c>
      <c r="T3780" s="20">
        <v>0.2</v>
      </c>
      <c r="U3780" s="19">
        <v>8.9969999999999999</v>
      </c>
      <c r="V3780" s="20">
        <f t="shared" si="295"/>
        <v>0.125</v>
      </c>
      <c r="W3780" s="17">
        <f t="shared" si="296"/>
        <v>2017</v>
      </c>
      <c r="X3780" t="str">
        <f t="shared" si="297"/>
        <v>Nov-2017</v>
      </c>
      <c r="Y3780" s="17">
        <f t="shared" si="298"/>
        <v>2</v>
      </c>
      <c r="Z3780" t="str">
        <f t="shared" si="299"/>
        <v>11-20%</v>
      </c>
      <c r="AA3780" s="17">
        <f>IF(COUNTIF($B$2:B3780,B3780)=1,1,0)</f>
        <v>1</v>
      </c>
      <c r="AB3780" s="17">
        <f>IF(COUNTIF($F$2:F3780,F3780)=1,1,0)</f>
        <v>0</v>
      </c>
    </row>
    <row r="3781" spans="1:28" x14ac:dyDescent="0.2">
      <c r="A3781" s="17">
        <v>3780</v>
      </c>
      <c r="B3781" t="s">
        <v>6960</v>
      </c>
      <c r="C3781" s="18">
        <v>42782</v>
      </c>
      <c r="D3781" s="18">
        <v>42786</v>
      </c>
      <c r="E3781" t="s">
        <v>77</v>
      </c>
      <c r="F3781" t="s">
        <v>1448</v>
      </c>
      <c r="G3781" t="s">
        <v>1449</v>
      </c>
      <c r="H3781" t="s">
        <v>53</v>
      </c>
      <c r="I3781" t="s">
        <v>54</v>
      </c>
      <c r="J3781" t="s">
        <v>293</v>
      </c>
      <c r="K3781" t="s">
        <v>294</v>
      </c>
      <c r="L3781">
        <v>10035</v>
      </c>
      <c r="M3781" t="s">
        <v>175</v>
      </c>
      <c r="N3781" t="s">
        <v>1671</v>
      </c>
      <c r="O3781" t="s">
        <v>73</v>
      </c>
      <c r="P3781" t="s">
        <v>117</v>
      </c>
      <c r="Q3781" t="s">
        <v>1672</v>
      </c>
      <c r="R3781" s="19">
        <v>37.94</v>
      </c>
      <c r="S3781" s="17">
        <v>2</v>
      </c>
      <c r="T3781" s="20">
        <v>0</v>
      </c>
      <c r="U3781" s="19">
        <v>18.211200000000002</v>
      </c>
      <c r="V3781" s="20">
        <f t="shared" si="295"/>
        <v>0.48000000000000009</v>
      </c>
      <c r="W3781" s="17">
        <f t="shared" si="296"/>
        <v>2017</v>
      </c>
      <c r="X3781" t="str">
        <f t="shared" si="297"/>
        <v>Feb-2017</v>
      </c>
      <c r="Y3781" s="17">
        <f t="shared" si="298"/>
        <v>4</v>
      </c>
      <c r="Z3781" t="str">
        <f t="shared" si="299"/>
        <v>0% (No Discount)</v>
      </c>
      <c r="AA3781" s="17">
        <f>IF(COUNTIF($B$2:B3781,B3781)=1,1,0)</f>
        <v>1</v>
      </c>
      <c r="AB3781" s="17">
        <f>IF(COUNTIF($F$2:F3781,F3781)=1,1,0)</f>
        <v>0</v>
      </c>
    </row>
    <row r="3782" spans="1:28" x14ac:dyDescent="0.2">
      <c r="A3782" s="17">
        <v>3781</v>
      </c>
      <c r="B3782" t="s">
        <v>6961</v>
      </c>
      <c r="C3782" s="18">
        <v>41959</v>
      </c>
      <c r="D3782" s="18">
        <v>41963</v>
      </c>
      <c r="E3782" t="s">
        <v>77</v>
      </c>
      <c r="F3782" t="s">
        <v>4936</v>
      </c>
      <c r="G3782" t="s">
        <v>4937</v>
      </c>
      <c r="H3782" t="s">
        <v>129</v>
      </c>
      <c r="I3782" t="s">
        <v>54</v>
      </c>
      <c r="J3782" t="s">
        <v>6962</v>
      </c>
      <c r="K3782" t="s">
        <v>4566</v>
      </c>
      <c r="L3782">
        <v>66502</v>
      </c>
      <c r="M3782" t="s">
        <v>132</v>
      </c>
      <c r="N3782" t="s">
        <v>4315</v>
      </c>
      <c r="O3782" t="s">
        <v>98</v>
      </c>
      <c r="P3782" t="s">
        <v>99</v>
      </c>
      <c r="Q3782" t="s">
        <v>4316</v>
      </c>
      <c r="R3782" s="19">
        <v>273.95999999999998</v>
      </c>
      <c r="S3782" s="17">
        <v>2</v>
      </c>
      <c r="T3782" s="20">
        <v>0</v>
      </c>
      <c r="U3782" s="19">
        <v>10.958399999999999</v>
      </c>
      <c r="V3782" s="20">
        <f t="shared" si="295"/>
        <v>0.04</v>
      </c>
      <c r="W3782" s="17">
        <f t="shared" si="296"/>
        <v>2014</v>
      </c>
      <c r="X3782" t="str">
        <f t="shared" si="297"/>
        <v>Nov-2014</v>
      </c>
      <c r="Y3782" s="17">
        <f t="shared" si="298"/>
        <v>4</v>
      </c>
      <c r="Z3782" t="str">
        <f t="shared" si="299"/>
        <v>0% (No Discount)</v>
      </c>
      <c r="AA3782" s="17">
        <f>IF(COUNTIF($B$2:B3782,B3782)=1,1,0)</f>
        <v>1</v>
      </c>
      <c r="AB3782" s="17">
        <f>IF(COUNTIF($F$2:F3782,F3782)=1,1,0)</f>
        <v>0</v>
      </c>
    </row>
    <row r="3783" spans="1:28" x14ac:dyDescent="0.2">
      <c r="A3783" s="17">
        <v>3782</v>
      </c>
      <c r="B3783" t="s">
        <v>6963</v>
      </c>
      <c r="C3783" s="18">
        <v>42194</v>
      </c>
      <c r="D3783" s="18">
        <v>42199</v>
      </c>
      <c r="E3783" t="s">
        <v>50</v>
      </c>
      <c r="F3783" t="s">
        <v>3680</v>
      </c>
      <c r="G3783" t="s">
        <v>3681</v>
      </c>
      <c r="H3783" t="s">
        <v>53</v>
      </c>
      <c r="I3783" t="s">
        <v>54</v>
      </c>
      <c r="J3783" t="s">
        <v>173</v>
      </c>
      <c r="K3783" t="s">
        <v>174</v>
      </c>
      <c r="L3783">
        <v>19120</v>
      </c>
      <c r="M3783" t="s">
        <v>175</v>
      </c>
      <c r="N3783" t="s">
        <v>5489</v>
      </c>
      <c r="O3783" t="s">
        <v>98</v>
      </c>
      <c r="P3783" t="s">
        <v>99</v>
      </c>
      <c r="Q3783" t="s">
        <v>5490</v>
      </c>
      <c r="R3783" s="19">
        <v>269.98200000000003</v>
      </c>
      <c r="S3783" s="17">
        <v>3</v>
      </c>
      <c r="T3783" s="20">
        <v>0.4</v>
      </c>
      <c r="U3783" s="19">
        <v>40.497300000000003</v>
      </c>
      <c r="V3783" s="20">
        <f t="shared" si="295"/>
        <v>0.15</v>
      </c>
      <c r="W3783" s="17">
        <f t="shared" si="296"/>
        <v>2015</v>
      </c>
      <c r="X3783" t="str">
        <f t="shared" si="297"/>
        <v>Jul-2015</v>
      </c>
      <c r="Y3783" s="17">
        <f t="shared" si="298"/>
        <v>5</v>
      </c>
      <c r="Z3783" t="str">
        <f t="shared" si="299"/>
        <v>31-40%</v>
      </c>
      <c r="AA3783" s="17">
        <f>IF(COUNTIF($B$2:B3783,B3783)=1,1,0)</f>
        <v>1</v>
      </c>
      <c r="AB3783" s="17">
        <f>IF(COUNTIF($F$2:F3783,F3783)=1,1,0)</f>
        <v>0</v>
      </c>
    </row>
    <row r="3784" spans="1:28" x14ac:dyDescent="0.2">
      <c r="A3784" s="17">
        <v>3783</v>
      </c>
      <c r="B3784" t="s">
        <v>6964</v>
      </c>
      <c r="C3784" s="18">
        <v>43052</v>
      </c>
      <c r="D3784" s="18">
        <v>43055</v>
      </c>
      <c r="E3784" t="s">
        <v>50</v>
      </c>
      <c r="F3784" t="s">
        <v>3715</v>
      </c>
      <c r="G3784" t="s">
        <v>3716</v>
      </c>
      <c r="H3784" t="s">
        <v>53</v>
      </c>
      <c r="I3784" t="s">
        <v>54</v>
      </c>
      <c r="J3784" t="s">
        <v>361</v>
      </c>
      <c r="K3784" t="s">
        <v>362</v>
      </c>
      <c r="L3784">
        <v>38109</v>
      </c>
      <c r="M3784" t="s">
        <v>57</v>
      </c>
      <c r="N3784" t="s">
        <v>4437</v>
      </c>
      <c r="O3784" t="s">
        <v>73</v>
      </c>
      <c r="P3784" t="s">
        <v>117</v>
      </c>
      <c r="Q3784" t="s">
        <v>4438</v>
      </c>
      <c r="R3784" s="19">
        <v>8.9039999999999999</v>
      </c>
      <c r="S3784" s="17">
        <v>3</v>
      </c>
      <c r="T3784" s="20">
        <v>0.2</v>
      </c>
      <c r="U3784" s="19">
        <v>3.339</v>
      </c>
      <c r="V3784" s="20">
        <f t="shared" si="295"/>
        <v>0.375</v>
      </c>
      <c r="W3784" s="17">
        <f t="shared" si="296"/>
        <v>2017</v>
      </c>
      <c r="X3784" t="str">
        <f t="shared" si="297"/>
        <v>Nov-2017</v>
      </c>
      <c r="Y3784" s="17">
        <f t="shared" si="298"/>
        <v>3</v>
      </c>
      <c r="Z3784" t="str">
        <f t="shared" si="299"/>
        <v>11-20%</v>
      </c>
      <c r="AA3784" s="17">
        <f>IF(COUNTIF($B$2:B3784,B3784)=1,1,0)</f>
        <v>1</v>
      </c>
      <c r="AB3784" s="17">
        <f>IF(COUNTIF($F$2:F3784,F3784)=1,1,0)</f>
        <v>0</v>
      </c>
    </row>
    <row r="3785" spans="1:28" x14ac:dyDescent="0.2">
      <c r="A3785" s="17">
        <v>3784</v>
      </c>
      <c r="B3785" t="s">
        <v>6964</v>
      </c>
      <c r="C3785" s="18">
        <v>43052</v>
      </c>
      <c r="D3785" s="18">
        <v>43055</v>
      </c>
      <c r="E3785" t="s">
        <v>50</v>
      </c>
      <c r="F3785" t="s">
        <v>3715</v>
      </c>
      <c r="G3785" t="s">
        <v>3716</v>
      </c>
      <c r="H3785" t="s">
        <v>53</v>
      </c>
      <c r="I3785" t="s">
        <v>54</v>
      </c>
      <c r="J3785" t="s">
        <v>361</v>
      </c>
      <c r="K3785" t="s">
        <v>362</v>
      </c>
      <c r="L3785">
        <v>38109</v>
      </c>
      <c r="M3785" t="s">
        <v>57</v>
      </c>
      <c r="N3785" t="s">
        <v>3546</v>
      </c>
      <c r="O3785" t="s">
        <v>73</v>
      </c>
      <c r="P3785" t="s">
        <v>86</v>
      </c>
      <c r="Q3785" t="s">
        <v>3547</v>
      </c>
      <c r="R3785" s="19">
        <v>720.06399999999996</v>
      </c>
      <c r="S3785" s="17">
        <v>4</v>
      </c>
      <c r="T3785" s="20">
        <v>0.2</v>
      </c>
      <c r="U3785" s="19">
        <v>-63.005600000000001</v>
      </c>
      <c r="V3785" s="20">
        <f t="shared" si="295"/>
        <v>-8.7500000000000008E-2</v>
      </c>
      <c r="W3785" s="17">
        <f t="shared" si="296"/>
        <v>2017</v>
      </c>
      <c r="X3785" t="str">
        <f t="shared" si="297"/>
        <v>Nov-2017</v>
      </c>
      <c r="Y3785" s="17">
        <f t="shared" si="298"/>
        <v>3</v>
      </c>
      <c r="Z3785" t="str">
        <f t="shared" si="299"/>
        <v>11-20%</v>
      </c>
      <c r="AA3785" s="17">
        <f>IF(COUNTIF($B$2:B3785,B3785)=1,1,0)</f>
        <v>0</v>
      </c>
      <c r="AB3785" s="17">
        <f>IF(COUNTIF($F$2:F3785,F3785)=1,1,0)</f>
        <v>0</v>
      </c>
    </row>
    <row r="3786" spans="1:28" x14ac:dyDescent="0.2">
      <c r="A3786" s="17">
        <v>3785</v>
      </c>
      <c r="B3786" t="s">
        <v>6965</v>
      </c>
      <c r="C3786" s="18">
        <v>42947</v>
      </c>
      <c r="D3786" s="18">
        <v>42951</v>
      </c>
      <c r="E3786" t="s">
        <v>77</v>
      </c>
      <c r="F3786" t="s">
        <v>2193</v>
      </c>
      <c r="G3786" t="s">
        <v>2194</v>
      </c>
      <c r="H3786" t="s">
        <v>129</v>
      </c>
      <c r="I3786" t="s">
        <v>54</v>
      </c>
      <c r="J3786" t="s">
        <v>80</v>
      </c>
      <c r="K3786" t="s">
        <v>81</v>
      </c>
      <c r="L3786">
        <v>33311</v>
      </c>
      <c r="M3786" t="s">
        <v>57</v>
      </c>
      <c r="N3786" t="s">
        <v>4476</v>
      </c>
      <c r="O3786" t="s">
        <v>98</v>
      </c>
      <c r="P3786" t="s">
        <v>188</v>
      </c>
      <c r="Q3786" t="s">
        <v>4477</v>
      </c>
      <c r="R3786" s="19">
        <v>41.423999999999999</v>
      </c>
      <c r="S3786" s="17">
        <v>2</v>
      </c>
      <c r="T3786" s="20">
        <v>0.2</v>
      </c>
      <c r="U3786" s="19">
        <v>8.2848000000000006</v>
      </c>
      <c r="V3786" s="20">
        <f t="shared" si="295"/>
        <v>0.2</v>
      </c>
      <c r="W3786" s="17">
        <f t="shared" si="296"/>
        <v>2017</v>
      </c>
      <c r="X3786" t="str">
        <f t="shared" si="297"/>
        <v>Jul-2017</v>
      </c>
      <c r="Y3786" s="17">
        <f t="shared" si="298"/>
        <v>4</v>
      </c>
      <c r="Z3786" t="str">
        <f t="shared" si="299"/>
        <v>11-20%</v>
      </c>
      <c r="AA3786" s="17">
        <f>IF(COUNTIF($B$2:B3786,B3786)=1,1,0)</f>
        <v>1</v>
      </c>
      <c r="AB3786" s="17">
        <f>IF(COUNTIF($F$2:F3786,F3786)=1,1,0)</f>
        <v>0</v>
      </c>
    </row>
    <row r="3787" spans="1:28" x14ac:dyDescent="0.2">
      <c r="A3787" s="17">
        <v>3786</v>
      </c>
      <c r="B3787" t="s">
        <v>6966</v>
      </c>
      <c r="C3787" s="18">
        <v>43095</v>
      </c>
      <c r="D3787" s="18">
        <v>43099</v>
      </c>
      <c r="E3787" t="s">
        <v>77</v>
      </c>
      <c r="F3787" t="s">
        <v>3642</v>
      </c>
      <c r="G3787" t="s">
        <v>3643</v>
      </c>
      <c r="H3787" t="s">
        <v>129</v>
      </c>
      <c r="I3787" t="s">
        <v>54</v>
      </c>
      <c r="J3787" t="s">
        <v>524</v>
      </c>
      <c r="K3787" t="s">
        <v>525</v>
      </c>
      <c r="L3787">
        <v>43229</v>
      </c>
      <c r="M3787" t="s">
        <v>175</v>
      </c>
      <c r="N3787" t="s">
        <v>6967</v>
      </c>
      <c r="O3787" t="s">
        <v>73</v>
      </c>
      <c r="P3787" t="s">
        <v>102</v>
      </c>
      <c r="Q3787" t="s">
        <v>6968</v>
      </c>
      <c r="R3787" s="19">
        <v>3.1320000000000001</v>
      </c>
      <c r="S3787" s="17">
        <v>2</v>
      </c>
      <c r="T3787" s="20">
        <v>0.7</v>
      </c>
      <c r="U3787" s="19">
        <v>-2.61</v>
      </c>
      <c r="V3787" s="20">
        <f t="shared" si="295"/>
        <v>-0.83333333333333326</v>
      </c>
      <c r="W3787" s="17">
        <f t="shared" si="296"/>
        <v>2017</v>
      </c>
      <c r="X3787" t="str">
        <f t="shared" si="297"/>
        <v>Dec-2017</v>
      </c>
      <c r="Y3787" s="17">
        <f t="shared" si="298"/>
        <v>4</v>
      </c>
      <c r="Z3787" t="str">
        <f t="shared" si="299"/>
        <v>Over 50%</v>
      </c>
      <c r="AA3787" s="17">
        <f>IF(COUNTIF($B$2:B3787,B3787)=1,1,0)</f>
        <v>1</v>
      </c>
      <c r="AB3787" s="17">
        <f>IF(COUNTIF($F$2:F3787,F3787)=1,1,0)</f>
        <v>0</v>
      </c>
    </row>
    <row r="3788" spans="1:28" x14ac:dyDescent="0.2">
      <c r="A3788" s="17">
        <v>3787</v>
      </c>
      <c r="B3788" t="s">
        <v>6969</v>
      </c>
      <c r="C3788" s="18">
        <v>42674</v>
      </c>
      <c r="D3788" s="18">
        <v>42678</v>
      </c>
      <c r="E3788" t="s">
        <v>77</v>
      </c>
      <c r="F3788" t="s">
        <v>609</v>
      </c>
      <c r="G3788" t="s">
        <v>610</v>
      </c>
      <c r="H3788" t="s">
        <v>68</v>
      </c>
      <c r="I3788" t="s">
        <v>54</v>
      </c>
      <c r="J3788" t="s">
        <v>69</v>
      </c>
      <c r="K3788" t="s">
        <v>70</v>
      </c>
      <c r="L3788">
        <v>90045</v>
      </c>
      <c r="M3788" t="s">
        <v>71</v>
      </c>
      <c r="N3788" t="s">
        <v>6129</v>
      </c>
      <c r="O3788" t="s">
        <v>73</v>
      </c>
      <c r="P3788" t="s">
        <v>86</v>
      </c>
      <c r="Q3788" t="s">
        <v>6130</v>
      </c>
      <c r="R3788" s="19">
        <v>1085.42</v>
      </c>
      <c r="S3788" s="17">
        <v>7</v>
      </c>
      <c r="T3788" s="20">
        <v>0</v>
      </c>
      <c r="U3788" s="19">
        <v>282.20920000000001</v>
      </c>
      <c r="V3788" s="20">
        <f t="shared" si="295"/>
        <v>0.26</v>
      </c>
      <c r="W3788" s="17">
        <f t="shared" si="296"/>
        <v>2016</v>
      </c>
      <c r="X3788" t="str">
        <f t="shared" si="297"/>
        <v>Oct-2016</v>
      </c>
      <c r="Y3788" s="17">
        <f t="shared" si="298"/>
        <v>4</v>
      </c>
      <c r="Z3788" t="str">
        <f t="shared" si="299"/>
        <v>0% (No Discount)</v>
      </c>
      <c r="AA3788" s="17">
        <f>IF(COUNTIF($B$2:B3788,B3788)=1,1,0)</f>
        <v>1</v>
      </c>
      <c r="AB3788" s="17">
        <f>IF(COUNTIF($F$2:F3788,F3788)=1,1,0)</f>
        <v>0</v>
      </c>
    </row>
    <row r="3789" spans="1:28" x14ac:dyDescent="0.2">
      <c r="A3789" s="17">
        <v>3788</v>
      </c>
      <c r="B3789" t="s">
        <v>6970</v>
      </c>
      <c r="C3789" s="18">
        <v>42617</v>
      </c>
      <c r="D3789" s="18">
        <v>42622</v>
      </c>
      <c r="E3789" t="s">
        <v>77</v>
      </c>
      <c r="F3789" t="s">
        <v>5146</v>
      </c>
      <c r="G3789" t="s">
        <v>5147</v>
      </c>
      <c r="H3789" t="s">
        <v>53</v>
      </c>
      <c r="I3789" t="s">
        <v>54</v>
      </c>
      <c r="J3789" t="s">
        <v>211</v>
      </c>
      <c r="K3789" t="s">
        <v>131</v>
      </c>
      <c r="L3789">
        <v>77041</v>
      </c>
      <c r="M3789" t="s">
        <v>132</v>
      </c>
      <c r="N3789" t="s">
        <v>1158</v>
      </c>
      <c r="O3789" t="s">
        <v>73</v>
      </c>
      <c r="P3789" t="s">
        <v>95</v>
      </c>
      <c r="Q3789" t="s">
        <v>1159</v>
      </c>
      <c r="R3789" s="19">
        <v>3.9119999999999999</v>
      </c>
      <c r="S3789" s="17">
        <v>1</v>
      </c>
      <c r="T3789" s="20">
        <v>0.2</v>
      </c>
      <c r="U3789" s="19">
        <v>1.0268999999999999</v>
      </c>
      <c r="V3789" s="20">
        <f t="shared" si="295"/>
        <v>0.26250000000000001</v>
      </c>
      <c r="W3789" s="17">
        <f t="shared" si="296"/>
        <v>2016</v>
      </c>
      <c r="X3789" t="str">
        <f t="shared" si="297"/>
        <v>Sep-2016</v>
      </c>
      <c r="Y3789" s="17">
        <f t="shared" si="298"/>
        <v>5</v>
      </c>
      <c r="Z3789" t="str">
        <f t="shared" si="299"/>
        <v>11-20%</v>
      </c>
      <c r="AA3789" s="17">
        <f>IF(COUNTIF($B$2:B3789,B3789)=1,1,0)</f>
        <v>1</v>
      </c>
      <c r="AB3789" s="17">
        <f>IF(COUNTIF($F$2:F3789,F3789)=1,1,0)</f>
        <v>0</v>
      </c>
    </row>
    <row r="3790" spans="1:28" x14ac:dyDescent="0.2">
      <c r="A3790" s="17">
        <v>3789</v>
      </c>
      <c r="B3790" t="s">
        <v>6970</v>
      </c>
      <c r="C3790" s="18">
        <v>42617</v>
      </c>
      <c r="D3790" s="18">
        <v>42622</v>
      </c>
      <c r="E3790" t="s">
        <v>77</v>
      </c>
      <c r="F3790" t="s">
        <v>5146</v>
      </c>
      <c r="G3790" t="s">
        <v>5147</v>
      </c>
      <c r="H3790" t="s">
        <v>53</v>
      </c>
      <c r="I3790" t="s">
        <v>54</v>
      </c>
      <c r="J3790" t="s">
        <v>211</v>
      </c>
      <c r="K3790" t="s">
        <v>131</v>
      </c>
      <c r="L3790">
        <v>77041</v>
      </c>
      <c r="M3790" t="s">
        <v>132</v>
      </c>
      <c r="N3790" t="s">
        <v>4262</v>
      </c>
      <c r="O3790" t="s">
        <v>73</v>
      </c>
      <c r="P3790" t="s">
        <v>95</v>
      </c>
      <c r="Q3790" t="s">
        <v>4263</v>
      </c>
      <c r="R3790" s="19">
        <v>62.375999999999998</v>
      </c>
      <c r="S3790" s="17">
        <v>3</v>
      </c>
      <c r="T3790" s="20">
        <v>0.2</v>
      </c>
      <c r="U3790" s="19">
        <v>7.0172999999999996</v>
      </c>
      <c r="V3790" s="20">
        <f t="shared" si="295"/>
        <v>0.1125</v>
      </c>
      <c r="W3790" s="17">
        <f t="shared" si="296"/>
        <v>2016</v>
      </c>
      <c r="X3790" t="str">
        <f t="shared" si="297"/>
        <v>Sep-2016</v>
      </c>
      <c r="Y3790" s="17">
        <f t="shared" si="298"/>
        <v>5</v>
      </c>
      <c r="Z3790" t="str">
        <f t="shared" si="299"/>
        <v>11-20%</v>
      </c>
      <c r="AA3790" s="17">
        <f>IF(COUNTIF($B$2:B3790,B3790)=1,1,0)</f>
        <v>0</v>
      </c>
      <c r="AB3790" s="17">
        <f>IF(COUNTIF($F$2:F3790,F3790)=1,1,0)</f>
        <v>0</v>
      </c>
    </row>
    <row r="3791" spans="1:28" x14ac:dyDescent="0.2">
      <c r="A3791" s="17">
        <v>3790</v>
      </c>
      <c r="B3791" t="s">
        <v>6971</v>
      </c>
      <c r="C3791" s="18">
        <v>42477</v>
      </c>
      <c r="D3791" s="18">
        <v>42481</v>
      </c>
      <c r="E3791" t="s">
        <v>77</v>
      </c>
      <c r="F3791" t="s">
        <v>6299</v>
      </c>
      <c r="G3791" t="s">
        <v>6300</v>
      </c>
      <c r="H3791" t="s">
        <v>129</v>
      </c>
      <c r="I3791" t="s">
        <v>54</v>
      </c>
      <c r="J3791" t="s">
        <v>2563</v>
      </c>
      <c r="K3791" t="s">
        <v>165</v>
      </c>
      <c r="L3791">
        <v>68104</v>
      </c>
      <c r="M3791" t="s">
        <v>132</v>
      </c>
      <c r="N3791" t="s">
        <v>866</v>
      </c>
      <c r="O3791" t="s">
        <v>73</v>
      </c>
      <c r="P3791" t="s">
        <v>296</v>
      </c>
      <c r="Q3791" t="s">
        <v>867</v>
      </c>
      <c r="R3791" s="19">
        <v>29.05</v>
      </c>
      <c r="S3791" s="17">
        <v>5</v>
      </c>
      <c r="T3791" s="20">
        <v>0</v>
      </c>
      <c r="U3791" s="19">
        <v>9.0054999999999996</v>
      </c>
      <c r="V3791" s="20">
        <f t="shared" si="295"/>
        <v>0.31</v>
      </c>
      <c r="W3791" s="17">
        <f t="shared" si="296"/>
        <v>2016</v>
      </c>
      <c r="X3791" t="str">
        <f t="shared" si="297"/>
        <v>Apr-2016</v>
      </c>
      <c r="Y3791" s="17">
        <f t="shared" si="298"/>
        <v>4</v>
      </c>
      <c r="Z3791" t="str">
        <f t="shared" si="299"/>
        <v>0% (No Discount)</v>
      </c>
      <c r="AA3791" s="17">
        <f>IF(COUNTIF($B$2:B3791,B3791)=1,1,0)</f>
        <v>1</v>
      </c>
      <c r="AB3791" s="17">
        <f>IF(COUNTIF($F$2:F3791,F3791)=1,1,0)</f>
        <v>0</v>
      </c>
    </row>
    <row r="3792" spans="1:28" x14ac:dyDescent="0.2">
      <c r="A3792" s="17">
        <v>3791</v>
      </c>
      <c r="B3792" t="s">
        <v>6972</v>
      </c>
      <c r="C3792" s="18">
        <v>41825</v>
      </c>
      <c r="D3792" s="18">
        <v>41831</v>
      </c>
      <c r="E3792" t="s">
        <v>77</v>
      </c>
      <c r="F3792" t="s">
        <v>4243</v>
      </c>
      <c r="G3792" t="s">
        <v>4244</v>
      </c>
      <c r="H3792" t="s">
        <v>129</v>
      </c>
      <c r="I3792" t="s">
        <v>54</v>
      </c>
      <c r="J3792" t="s">
        <v>69</v>
      </c>
      <c r="K3792" t="s">
        <v>70</v>
      </c>
      <c r="L3792">
        <v>90004</v>
      </c>
      <c r="M3792" t="s">
        <v>71</v>
      </c>
      <c r="N3792" t="s">
        <v>1754</v>
      </c>
      <c r="O3792" t="s">
        <v>73</v>
      </c>
      <c r="P3792" t="s">
        <v>102</v>
      </c>
      <c r="Q3792" t="s">
        <v>1755</v>
      </c>
      <c r="R3792" s="19">
        <v>180.96</v>
      </c>
      <c r="S3792" s="17">
        <v>6</v>
      </c>
      <c r="T3792" s="20">
        <v>0.2</v>
      </c>
      <c r="U3792" s="19">
        <v>67.86</v>
      </c>
      <c r="V3792" s="20">
        <f t="shared" si="295"/>
        <v>0.375</v>
      </c>
      <c r="W3792" s="17">
        <f t="shared" si="296"/>
        <v>2014</v>
      </c>
      <c r="X3792" t="str">
        <f t="shared" si="297"/>
        <v>Jul-2014</v>
      </c>
      <c r="Y3792" s="17">
        <f t="shared" si="298"/>
        <v>6</v>
      </c>
      <c r="Z3792" t="str">
        <f t="shared" si="299"/>
        <v>11-20%</v>
      </c>
      <c r="AA3792" s="17">
        <f>IF(COUNTIF($B$2:B3792,B3792)=1,1,0)</f>
        <v>1</v>
      </c>
      <c r="AB3792" s="17">
        <f>IF(COUNTIF($F$2:F3792,F3792)=1,1,0)</f>
        <v>0</v>
      </c>
    </row>
    <row r="3793" spans="1:28" x14ac:dyDescent="0.2">
      <c r="A3793" s="17">
        <v>3792</v>
      </c>
      <c r="B3793" t="s">
        <v>6973</v>
      </c>
      <c r="C3793" s="18">
        <v>42062</v>
      </c>
      <c r="D3793" s="18">
        <v>42063</v>
      </c>
      <c r="E3793" t="s">
        <v>215</v>
      </c>
      <c r="F3793" t="s">
        <v>3218</v>
      </c>
      <c r="G3793" t="s">
        <v>3219</v>
      </c>
      <c r="H3793" t="s">
        <v>68</v>
      </c>
      <c r="I3793" t="s">
        <v>54</v>
      </c>
      <c r="J3793" t="s">
        <v>6974</v>
      </c>
      <c r="K3793" t="s">
        <v>174</v>
      </c>
      <c r="L3793">
        <v>16602</v>
      </c>
      <c r="M3793" t="s">
        <v>175</v>
      </c>
      <c r="N3793" t="s">
        <v>823</v>
      </c>
      <c r="O3793" t="s">
        <v>73</v>
      </c>
      <c r="P3793" t="s">
        <v>102</v>
      </c>
      <c r="Q3793" t="s">
        <v>824</v>
      </c>
      <c r="R3793" s="19">
        <v>4.4189999999999996</v>
      </c>
      <c r="S3793" s="17">
        <v>3</v>
      </c>
      <c r="T3793" s="20">
        <v>0.7</v>
      </c>
      <c r="U3793" s="19">
        <v>-3.3879000000000001</v>
      </c>
      <c r="V3793" s="20">
        <f t="shared" si="295"/>
        <v>-0.76666666666666672</v>
      </c>
      <c r="W3793" s="17">
        <f t="shared" si="296"/>
        <v>2015</v>
      </c>
      <c r="X3793" t="str">
        <f t="shared" si="297"/>
        <v>Feb-2015</v>
      </c>
      <c r="Y3793" s="17">
        <f t="shared" si="298"/>
        <v>1</v>
      </c>
      <c r="Z3793" t="str">
        <f t="shared" si="299"/>
        <v>Over 50%</v>
      </c>
      <c r="AA3793" s="17">
        <f>IF(COUNTIF($B$2:B3793,B3793)=1,1,0)</f>
        <v>1</v>
      </c>
      <c r="AB3793" s="17">
        <f>IF(COUNTIF($F$2:F3793,F3793)=1,1,0)</f>
        <v>0</v>
      </c>
    </row>
    <row r="3794" spans="1:28" x14ac:dyDescent="0.2">
      <c r="A3794" s="17">
        <v>3793</v>
      </c>
      <c r="B3794" t="s">
        <v>6973</v>
      </c>
      <c r="C3794" s="18">
        <v>42062</v>
      </c>
      <c r="D3794" s="18">
        <v>42063</v>
      </c>
      <c r="E3794" t="s">
        <v>215</v>
      </c>
      <c r="F3794" t="s">
        <v>3218</v>
      </c>
      <c r="G3794" t="s">
        <v>3219</v>
      </c>
      <c r="H3794" t="s">
        <v>68</v>
      </c>
      <c r="I3794" t="s">
        <v>54</v>
      </c>
      <c r="J3794" t="s">
        <v>6974</v>
      </c>
      <c r="K3794" t="s">
        <v>174</v>
      </c>
      <c r="L3794">
        <v>16602</v>
      </c>
      <c r="M3794" t="s">
        <v>175</v>
      </c>
      <c r="N3794" t="s">
        <v>4900</v>
      </c>
      <c r="O3794" t="s">
        <v>73</v>
      </c>
      <c r="P3794" t="s">
        <v>95</v>
      </c>
      <c r="Q3794" t="s">
        <v>4901</v>
      </c>
      <c r="R3794" s="19">
        <v>16.032</v>
      </c>
      <c r="S3794" s="17">
        <v>6</v>
      </c>
      <c r="T3794" s="20">
        <v>0.2</v>
      </c>
      <c r="U3794" s="19">
        <v>2.2044000000000001</v>
      </c>
      <c r="V3794" s="20">
        <f t="shared" si="295"/>
        <v>0.13750000000000001</v>
      </c>
      <c r="W3794" s="17">
        <f t="shared" si="296"/>
        <v>2015</v>
      </c>
      <c r="X3794" t="str">
        <f t="shared" si="297"/>
        <v>Feb-2015</v>
      </c>
      <c r="Y3794" s="17">
        <f t="shared" si="298"/>
        <v>1</v>
      </c>
      <c r="Z3794" t="str">
        <f t="shared" si="299"/>
        <v>11-20%</v>
      </c>
      <c r="AA3794" s="17">
        <f>IF(COUNTIF($B$2:B3794,B3794)=1,1,0)</f>
        <v>0</v>
      </c>
      <c r="AB3794" s="17">
        <f>IF(COUNTIF($F$2:F3794,F3794)=1,1,0)</f>
        <v>0</v>
      </c>
    </row>
    <row r="3795" spans="1:28" x14ac:dyDescent="0.2">
      <c r="A3795" s="17">
        <v>3794</v>
      </c>
      <c r="B3795" t="s">
        <v>6975</v>
      </c>
      <c r="C3795" s="18">
        <v>42335</v>
      </c>
      <c r="D3795" s="18">
        <v>42339</v>
      </c>
      <c r="E3795" t="s">
        <v>77</v>
      </c>
      <c r="F3795" t="s">
        <v>1677</v>
      </c>
      <c r="G3795" t="s">
        <v>1678</v>
      </c>
      <c r="H3795" t="s">
        <v>53</v>
      </c>
      <c r="I3795" t="s">
        <v>54</v>
      </c>
      <c r="J3795" t="s">
        <v>293</v>
      </c>
      <c r="K3795" t="s">
        <v>294</v>
      </c>
      <c r="L3795">
        <v>10024</v>
      </c>
      <c r="M3795" t="s">
        <v>175</v>
      </c>
      <c r="N3795" t="s">
        <v>4281</v>
      </c>
      <c r="O3795" t="s">
        <v>73</v>
      </c>
      <c r="P3795" t="s">
        <v>95</v>
      </c>
      <c r="Q3795" t="s">
        <v>4282</v>
      </c>
      <c r="R3795" s="19">
        <v>29.79</v>
      </c>
      <c r="S3795" s="17">
        <v>3</v>
      </c>
      <c r="T3795" s="20">
        <v>0</v>
      </c>
      <c r="U3795" s="19">
        <v>12.511799999999999</v>
      </c>
      <c r="V3795" s="20">
        <f t="shared" si="295"/>
        <v>0.42</v>
      </c>
      <c r="W3795" s="17">
        <f t="shared" si="296"/>
        <v>2015</v>
      </c>
      <c r="X3795" t="str">
        <f t="shared" si="297"/>
        <v>Nov-2015</v>
      </c>
      <c r="Y3795" s="17">
        <f t="shared" si="298"/>
        <v>4</v>
      </c>
      <c r="Z3795" t="str">
        <f t="shared" si="299"/>
        <v>0% (No Discount)</v>
      </c>
      <c r="AA3795" s="17">
        <f>IF(COUNTIF($B$2:B3795,B3795)=1,1,0)</f>
        <v>1</v>
      </c>
      <c r="AB3795" s="17">
        <f>IF(COUNTIF($F$2:F3795,F3795)=1,1,0)</f>
        <v>0</v>
      </c>
    </row>
    <row r="3796" spans="1:28" x14ac:dyDescent="0.2">
      <c r="A3796" s="17">
        <v>3795</v>
      </c>
      <c r="B3796" t="s">
        <v>6976</v>
      </c>
      <c r="C3796" s="18">
        <v>41666</v>
      </c>
      <c r="D3796" s="18">
        <v>41672</v>
      </c>
      <c r="E3796" t="s">
        <v>77</v>
      </c>
      <c r="F3796" t="s">
        <v>6977</v>
      </c>
      <c r="G3796" t="s">
        <v>6978</v>
      </c>
      <c r="H3796" t="s">
        <v>53</v>
      </c>
      <c r="I3796" t="s">
        <v>54</v>
      </c>
      <c r="J3796" t="s">
        <v>977</v>
      </c>
      <c r="K3796" t="s">
        <v>70</v>
      </c>
      <c r="L3796">
        <v>92037</v>
      </c>
      <c r="M3796" t="s">
        <v>71</v>
      </c>
      <c r="N3796" t="s">
        <v>5233</v>
      </c>
      <c r="O3796" t="s">
        <v>73</v>
      </c>
      <c r="P3796" t="s">
        <v>86</v>
      </c>
      <c r="Q3796" t="s">
        <v>5234</v>
      </c>
      <c r="R3796" s="19">
        <v>57.23</v>
      </c>
      <c r="S3796" s="17">
        <v>1</v>
      </c>
      <c r="T3796" s="20">
        <v>0</v>
      </c>
      <c r="U3796" s="19">
        <v>14.307499999999999</v>
      </c>
      <c r="V3796" s="20">
        <f t="shared" si="295"/>
        <v>0.25</v>
      </c>
      <c r="W3796" s="17">
        <f t="shared" si="296"/>
        <v>2014</v>
      </c>
      <c r="X3796" t="str">
        <f t="shared" si="297"/>
        <v>Jan-2014</v>
      </c>
      <c r="Y3796" s="17">
        <f t="shared" si="298"/>
        <v>6</v>
      </c>
      <c r="Z3796" t="str">
        <f t="shared" si="299"/>
        <v>0% (No Discount)</v>
      </c>
      <c r="AA3796" s="17">
        <f>IF(COUNTIF($B$2:B3796,B3796)=1,1,0)</f>
        <v>1</v>
      </c>
      <c r="AB3796" s="17">
        <f>IF(COUNTIF($F$2:F3796,F3796)=1,1,0)</f>
        <v>1</v>
      </c>
    </row>
    <row r="3797" spans="1:28" x14ac:dyDescent="0.2">
      <c r="A3797" s="17">
        <v>3796</v>
      </c>
      <c r="B3797" t="s">
        <v>6976</v>
      </c>
      <c r="C3797" s="18">
        <v>41666</v>
      </c>
      <c r="D3797" s="18">
        <v>41672</v>
      </c>
      <c r="E3797" t="s">
        <v>77</v>
      </c>
      <c r="F3797" t="s">
        <v>6977</v>
      </c>
      <c r="G3797" t="s">
        <v>6978</v>
      </c>
      <c r="H3797" t="s">
        <v>53</v>
      </c>
      <c r="I3797" t="s">
        <v>54</v>
      </c>
      <c r="J3797" t="s">
        <v>977</v>
      </c>
      <c r="K3797" t="s">
        <v>70</v>
      </c>
      <c r="L3797">
        <v>92037</v>
      </c>
      <c r="M3797" t="s">
        <v>71</v>
      </c>
      <c r="N3797" t="s">
        <v>6979</v>
      </c>
      <c r="O3797" t="s">
        <v>59</v>
      </c>
      <c r="P3797" t="s">
        <v>83</v>
      </c>
      <c r="Q3797" t="s">
        <v>6980</v>
      </c>
      <c r="R3797" s="19">
        <v>333</v>
      </c>
      <c r="S3797" s="17">
        <v>3</v>
      </c>
      <c r="T3797" s="20">
        <v>0.2</v>
      </c>
      <c r="U3797" s="19">
        <v>-16.649999999999999</v>
      </c>
      <c r="V3797" s="20">
        <f t="shared" si="295"/>
        <v>-4.9999999999999996E-2</v>
      </c>
      <c r="W3797" s="17">
        <f t="shared" si="296"/>
        <v>2014</v>
      </c>
      <c r="X3797" t="str">
        <f t="shared" si="297"/>
        <v>Jan-2014</v>
      </c>
      <c r="Y3797" s="17">
        <f t="shared" si="298"/>
        <v>6</v>
      </c>
      <c r="Z3797" t="str">
        <f t="shared" si="299"/>
        <v>11-20%</v>
      </c>
      <c r="AA3797" s="17">
        <f>IF(COUNTIF($B$2:B3797,B3797)=1,1,0)</f>
        <v>0</v>
      </c>
      <c r="AB3797" s="17">
        <f>IF(COUNTIF($F$2:F3797,F3797)=1,1,0)</f>
        <v>0</v>
      </c>
    </row>
    <row r="3798" spans="1:28" x14ac:dyDescent="0.2">
      <c r="A3798" s="17">
        <v>3797</v>
      </c>
      <c r="B3798" t="s">
        <v>6976</v>
      </c>
      <c r="C3798" s="18">
        <v>41666</v>
      </c>
      <c r="D3798" s="18">
        <v>41672</v>
      </c>
      <c r="E3798" t="s">
        <v>77</v>
      </c>
      <c r="F3798" t="s">
        <v>6977</v>
      </c>
      <c r="G3798" t="s">
        <v>6978</v>
      </c>
      <c r="H3798" t="s">
        <v>53</v>
      </c>
      <c r="I3798" t="s">
        <v>54</v>
      </c>
      <c r="J3798" t="s">
        <v>977</v>
      </c>
      <c r="K3798" t="s">
        <v>70</v>
      </c>
      <c r="L3798">
        <v>92037</v>
      </c>
      <c r="M3798" t="s">
        <v>71</v>
      </c>
      <c r="N3798" t="s">
        <v>6981</v>
      </c>
      <c r="O3798" t="s">
        <v>73</v>
      </c>
      <c r="P3798" t="s">
        <v>95</v>
      </c>
      <c r="Q3798" t="s">
        <v>6982</v>
      </c>
      <c r="R3798" s="19">
        <v>36.44</v>
      </c>
      <c r="S3798" s="17">
        <v>4</v>
      </c>
      <c r="T3798" s="20">
        <v>0</v>
      </c>
      <c r="U3798" s="19">
        <v>12.0252</v>
      </c>
      <c r="V3798" s="20">
        <f t="shared" si="295"/>
        <v>0.33</v>
      </c>
      <c r="W3798" s="17">
        <f t="shared" si="296"/>
        <v>2014</v>
      </c>
      <c r="X3798" t="str">
        <f t="shared" si="297"/>
        <v>Jan-2014</v>
      </c>
      <c r="Y3798" s="17">
        <f t="shared" si="298"/>
        <v>6</v>
      </c>
      <c r="Z3798" t="str">
        <f t="shared" si="299"/>
        <v>0% (No Discount)</v>
      </c>
      <c r="AA3798" s="17">
        <f>IF(COUNTIF($B$2:B3798,B3798)=1,1,0)</f>
        <v>0</v>
      </c>
      <c r="AB3798" s="17">
        <f>IF(COUNTIF($F$2:F3798,F3798)=1,1,0)</f>
        <v>0</v>
      </c>
    </row>
    <row r="3799" spans="1:28" x14ac:dyDescent="0.2">
      <c r="A3799" s="17">
        <v>3798</v>
      </c>
      <c r="B3799" t="s">
        <v>6983</v>
      </c>
      <c r="C3799" s="18">
        <v>43001</v>
      </c>
      <c r="D3799" s="18">
        <v>43004</v>
      </c>
      <c r="E3799" t="s">
        <v>215</v>
      </c>
      <c r="F3799" t="s">
        <v>5873</v>
      </c>
      <c r="G3799" t="s">
        <v>5874</v>
      </c>
      <c r="H3799" t="s">
        <v>53</v>
      </c>
      <c r="I3799" t="s">
        <v>54</v>
      </c>
      <c r="J3799" t="s">
        <v>1450</v>
      </c>
      <c r="K3799" t="s">
        <v>81</v>
      </c>
      <c r="L3799">
        <v>33178</v>
      </c>
      <c r="M3799" t="s">
        <v>57</v>
      </c>
      <c r="N3799" t="s">
        <v>2592</v>
      </c>
      <c r="O3799" t="s">
        <v>73</v>
      </c>
      <c r="P3799" t="s">
        <v>117</v>
      </c>
      <c r="Q3799" t="s">
        <v>2593</v>
      </c>
      <c r="R3799" s="19">
        <v>251.64</v>
      </c>
      <c r="S3799" s="17">
        <v>3</v>
      </c>
      <c r="T3799" s="20">
        <v>0.2</v>
      </c>
      <c r="U3799" s="19">
        <v>88.073999999999998</v>
      </c>
      <c r="V3799" s="20">
        <f t="shared" si="295"/>
        <v>0.35000000000000003</v>
      </c>
      <c r="W3799" s="17">
        <f t="shared" si="296"/>
        <v>2017</v>
      </c>
      <c r="X3799" t="str">
        <f t="shared" si="297"/>
        <v>Sep-2017</v>
      </c>
      <c r="Y3799" s="17">
        <f t="shared" si="298"/>
        <v>3</v>
      </c>
      <c r="Z3799" t="str">
        <f t="shared" si="299"/>
        <v>11-20%</v>
      </c>
      <c r="AA3799" s="17">
        <f>IF(COUNTIF($B$2:B3799,B3799)=1,1,0)</f>
        <v>1</v>
      </c>
      <c r="AB3799" s="17">
        <f>IF(COUNTIF($F$2:F3799,F3799)=1,1,0)</f>
        <v>0</v>
      </c>
    </row>
    <row r="3800" spans="1:28" x14ac:dyDescent="0.2">
      <c r="A3800" s="17">
        <v>3799</v>
      </c>
      <c r="B3800" t="s">
        <v>6984</v>
      </c>
      <c r="C3800" s="18">
        <v>43043</v>
      </c>
      <c r="D3800" s="18">
        <v>43044</v>
      </c>
      <c r="E3800" t="s">
        <v>215</v>
      </c>
      <c r="F3800" t="s">
        <v>1109</v>
      </c>
      <c r="G3800" t="s">
        <v>1110</v>
      </c>
      <c r="H3800" t="s">
        <v>68</v>
      </c>
      <c r="I3800" t="s">
        <v>54</v>
      </c>
      <c r="J3800" t="s">
        <v>4524</v>
      </c>
      <c r="K3800" t="s">
        <v>115</v>
      </c>
      <c r="L3800">
        <v>27405</v>
      </c>
      <c r="M3800" t="s">
        <v>57</v>
      </c>
      <c r="N3800" t="s">
        <v>1255</v>
      </c>
      <c r="O3800" t="s">
        <v>59</v>
      </c>
      <c r="P3800" t="s">
        <v>83</v>
      </c>
      <c r="Q3800" t="s">
        <v>1256</v>
      </c>
      <c r="R3800" s="19">
        <v>523.76400000000001</v>
      </c>
      <c r="S3800" s="17">
        <v>3</v>
      </c>
      <c r="T3800" s="20">
        <v>0.4</v>
      </c>
      <c r="U3800" s="19">
        <v>-192.04679999999999</v>
      </c>
      <c r="V3800" s="20">
        <f t="shared" si="295"/>
        <v>-0.36666666666666664</v>
      </c>
      <c r="W3800" s="17">
        <f t="shared" si="296"/>
        <v>2017</v>
      </c>
      <c r="X3800" t="str">
        <f t="shared" si="297"/>
        <v>Nov-2017</v>
      </c>
      <c r="Y3800" s="17">
        <f t="shared" si="298"/>
        <v>1</v>
      </c>
      <c r="Z3800" t="str">
        <f t="shared" si="299"/>
        <v>31-40%</v>
      </c>
      <c r="AA3800" s="17">
        <f>IF(COUNTIF($B$2:B3800,B3800)=1,1,0)</f>
        <v>1</v>
      </c>
      <c r="AB3800" s="17">
        <f>IF(COUNTIF($F$2:F3800,F3800)=1,1,0)</f>
        <v>0</v>
      </c>
    </row>
    <row r="3801" spans="1:28" x14ac:dyDescent="0.2">
      <c r="A3801" s="17">
        <v>3800</v>
      </c>
      <c r="B3801" t="s">
        <v>6984</v>
      </c>
      <c r="C3801" s="18">
        <v>43043</v>
      </c>
      <c r="D3801" s="18">
        <v>43044</v>
      </c>
      <c r="E3801" t="s">
        <v>215</v>
      </c>
      <c r="F3801" t="s">
        <v>1109</v>
      </c>
      <c r="G3801" t="s">
        <v>1110</v>
      </c>
      <c r="H3801" t="s">
        <v>68</v>
      </c>
      <c r="I3801" t="s">
        <v>54</v>
      </c>
      <c r="J3801" t="s">
        <v>4524</v>
      </c>
      <c r="K3801" t="s">
        <v>115</v>
      </c>
      <c r="L3801">
        <v>27405</v>
      </c>
      <c r="M3801" t="s">
        <v>57</v>
      </c>
      <c r="N3801" t="s">
        <v>4824</v>
      </c>
      <c r="O3801" t="s">
        <v>98</v>
      </c>
      <c r="P3801" t="s">
        <v>99</v>
      </c>
      <c r="Q3801" t="s">
        <v>4825</v>
      </c>
      <c r="R3801" s="19">
        <v>1359.96</v>
      </c>
      <c r="S3801" s="17">
        <v>5</v>
      </c>
      <c r="T3801" s="20">
        <v>0.2</v>
      </c>
      <c r="U3801" s="19">
        <v>118.9965</v>
      </c>
      <c r="V3801" s="20">
        <f t="shared" si="295"/>
        <v>8.7499999999999994E-2</v>
      </c>
      <c r="W3801" s="17">
        <f t="shared" si="296"/>
        <v>2017</v>
      </c>
      <c r="X3801" t="str">
        <f t="shared" si="297"/>
        <v>Nov-2017</v>
      </c>
      <c r="Y3801" s="17">
        <f t="shared" si="298"/>
        <v>1</v>
      </c>
      <c r="Z3801" t="str">
        <f t="shared" si="299"/>
        <v>11-20%</v>
      </c>
      <c r="AA3801" s="17">
        <f>IF(COUNTIF($B$2:B3801,B3801)=1,1,0)</f>
        <v>0</v>
      </c>
      <c r="AB3801" s="17">
        <f>IF(COUNTIF($F$2:F3801,F3801)=1,1,0)</f>
        <v>0</v>
      </c>
    </row>
    <row r="3802" spans="1:28" x14ac:dyDescent="0.2">
      <c r="A3802" s="17">
        <v>3801</v>
      </c>
      <c r="B3802" t="s">
        <v>6985</v>
      </c>
      <c r="C3802" s="18">
        <v>42657</v>
      </c>
      <c r="D3802" s="18">
        <v>42663</v>
      </c>
      <c r="E3802" t="s">
        <v>77</v>
      </c>
      <c r="F3802" t="s">
        <v>6986</v>
      </c>
      <c r="G3802" t="s">
        <v>6987</v>
      </c>
      <c r="H3802" t="s">
        <v>53</v>
      </c>
      <c r="I3802" t="s">
        <v>54</v>
      </c>
      <c r="J3802" t="s">
        <v>1553</v>
      </c>
      <c r="K3802" t="s">
        <v>115</v>
      </c>
      <c r="L3802">
        <v>28540</v>
      </c>
      <c r="M3802" t="s">
        <v>57</v>
      </c>
      <c r="N3802" t="s">
        <v>6988</v>
      </c>
      <c r="O3802" t="s">
        <v>59</v>
      </c>
      <c r="P3802" t="s">
        <v>63</v>
      </c>
      <c r="Q3802" t="s">
        <v>6989</v>
      </c>
      <c r="R3802" s="19">
        <v>102.592</v>
      </c>
      <c r="S3802" s="17">
        <v>1</v>
      </c>
      <c r="T3802" s="20">
        <v>0.2</v>
      </c>
      <c r="U3802" s="19">
        <v>10.2592</v>
      </c>
      <c r="V3802" s="20">
        <f t="shared" si="295"/>
        <v>0.1</v>
      </c>
      <c r="W3802" s="17">
        <f t="shared" si="296"/>
        <v>2016</v>
      </c>
      <c r="X3802" t="str">
        <f t="shared" si="297"/>
        <v>Oct-2016</v>
      </c>
      <c r="Y3802" s="17">
        <f t="shared" si="298"/>
        <v>6</v>
      </c>
      <c r="Z3802" t="str">
        <f t="shared" si="299"/>
        <v>11-20%</v>
      </c>
      <c r="AA3802" s="17">
        <f>IF(COUNTIF($B$2:B3802,B3802)=1,1,0)</f>
        <v>1</v>
      </c>
      <c r="AB3802" s="17">
        <f>IF(COUNTIF($F$2:F3802,F3802)=1,1,0)</f>
        <v>1</v>
      </c>
    </row>
    <row r="3803" spans="1:28" x14ac:dyDescent="0.2">
      <c r="A3803" s="17">
        <v>3802</v>
      </c>
      <c r="B3803" t="s">
        <v>6985</v>
      </c>
      <c r="C3803" s="18">
        <v>42657</v>
      </c>
      <c r="D3803" s="18">
        <v>42663</v>
      </c>
      <c r="E3803" t="s">
        <v>77</v>
      </c>
      <c r="F3803" t="s">
        <v>6986</v>
      </c>
      <c r="G3803" t="s">
        <v>6987</v>
      </c>
      <c r="H3803" t="s">
        <v>53</v>
      </c>
      <c r="I3803" t="s">
        <v>54</v>
      </c>
      <c r="J3803" t="s">
        <v>1553</v>
      </c>
      <c r="K3803" t="s">
        <v>115</v>
      </c>
      <c r="L3803">
        <v>28540</v>
      </c>
      <c r="M3803" t="s">
        <v>57</v>
      </c>
      <c r="N3803" t="s">
        <v>2849</v>
      </c>
      <c r="O3803" t="s">
        <v>98</v>
      </c>
      <c r="P3803" t="s">
        <v>188</v>
      </c>
      <c r="Q3803" t="s">
        <v>2850</v>
      </c>
      <c r="R3803" s="19">
        <v>22.704000000000001</v>
      </c>
      <c r="S3803" s="17">
        <v>1</v>
      </c>
      <c r="T3803" s="20">
        <v>0.2</v>
      </c>
      <c r="U3803" s="19">
        <v>5.9598000000000004</v>
      </c>
      <c r="V3803" s="20">
        <f t="shared" si="295"/>
        <v>0.26250000000000001</v>
      </c>
      <c r="W3803" s="17">
        <f t="shared" si="296"/>
        <v>2016</v>
      </c>
      <c r="X3803" t="str">
        <f t="shared" si="297"/>
        <v>Oct-2016</v>
      </c>
      <c r="Y3803" s="17">
        <f t="shared" si="298"/>
        <v>6</v>
      </c>
      <c r="Z3803" t="str">
        <f t="shared" si="299"/>
        <v>11-20%</v>
      </c>
      <c r="AA3803" s="17">
        <f>IF(COUNTIF($B$2:B3803,B3803)=1,1,0)</f>
        <v>0</v>
      </c>
      <c r="AB3803" s="17">
        <f>IF(COUNTIF($F$2:F3803,F3803)=1,1,0)</f>
        <v>0</v>
      </c>
    </row>
    <row r="3804" spans="1:28" x14ac:dyDescent="0.2">
      <c r="A3804" s="17">
        <v>3803</v>
      </c>
      <c r="B3804" t="s">
        <v>6985</v>
      </c>
      <c r="C3804" s="18">
        <v>42657</v>
      </c>
      <c r="D3804" s="18">
        <v>42663</v>
      </c>
      <c r="E3804" t="s">
        <v>77</v>
      </c>
      <c r="F3804" t="s">
        <v>6986</v>
      </c>
      <c r="G3804" t="s">
        <v>6987</v>
      </c>
      <c r="H3804" t="s">
        <v>53</v>
      </c>
      <c r="I3804" t="s">
        <v>54</v>
      </c>
      <c r="J3804" t="s">
        <v>1553</v>
      </c>
      <c r="K3804" t="s">
        <v>115</v>
      </c>
      <c r="L3804">
        <v>28540</v>
      </c>
      <c r="M3804" t="s">
        <v>57</v>
      </c>
      <c r="N3804" t="s">
        <v>5883</v>
      </c>
      <c r="O3804" t="s">
        <v>73</v>
      </c>
      <c r="P3804" t="s">
        <v>117</v>
      </c>
      <c r="Q3804" t="s">
        <v>5884</v>
      </c>
      <c r="R3804" s="19">
        <v>93.024000000000001</v>
      </c>
      <c r="S3804" s="17">
        <v>3</v>
      </c>
      <c r="T3804" s="20">
        <v>0.2</v>
      </c>
      <c r="U3804" s="19">
        <v>33.721200000000003</v>
      </c>
      <c r="V3804" s="20">
        <f t="shared" si="295"/>
        <v>0.36250000000000004</v>
      </c>
      <c r="W3804" s="17">
        <f t="shared" si="296"/>
        <v>2016</v>
      </c>
      <c r="X3804" t="str">
        <f t="shared" si="297"/>
        <v>Oct-2016</v>
      </c>
      <c r="Y3804" s="17">
        <f t="shared" si="298"/>
        <v>6</v>
      </c>
      <c r="Z3804" t="str">
        <f t="shared" si="299"/>
        <v>11-20%</v>
      </c>
      <c r="AA3804" s="17">
        <f>IF(COUNTIF($B$2:B3804,B3804)=1,1,0)</f>
        <v>0</v>
      </c>
      <c r="AB3804" s="17">
        <f>IF(COUNTIF($F$2:F3804,F3804)=1,1,0)</f>
        <v>0</v>
      </c>
    </row>
    <row r="3805" spans="1:28" x14ac:dyDescent="0.2">
      <c r="A3805" s="17">
        <v>3804</v>
      </c>
      <c r="B3805" t="s">
        <v>6985</v>
      </c>
      <c r="C3805" s="18">
        <v>42657</v>
      </c>
      <c r="D3805" s="18">
        <v>42663</v>
      </c>
      <c r="E3805" t="s">
        <v>77</v>
      </c>
      <c r="F3805" t="s">
        <v>6986</v>
      </c>
      <c r="G3805" t="s">
        <v>6987</v>
      </c>
      <c r="H3805" t="s">
        <v>53</v>
      </c>
      <c r="I3805" t="s">
        <v>54</v>
      </c>
      <c r="J3805" t="s">
        <v>1553</v>
      </c>
      <c r="K3805" t="s">
        <v>115</v>
      </c>
      <c r="L3805">
        <v>28540</v>
      </c>
      <c r="M3805" t="s">
        <v>57</v>
      </c>
      <c r="N3805" t="s">
        <v>6088</v>
      </c>
      <c r="O3805" t="s">
        <v>73</v>
      </c>
      <c r="P3805" t="s">
        <v>606</v>
      </c>
      <c r="Q3805" t="s">
        <v>1327</v>
      </c>
      <c r="R3805" s="19">
        <v>12.768000000000001</v>
      </c>
      <c r="S3805" s="17">
        <v>2</v>
      </c>
      <c r="T3805" s="20">
        <v>0.2</v>
      </c>
      <c r="U3805" s="19">
        <v>1.4363999999999999</v>
      </c>
      <c r="V3805" s="20">
        <f t="shared" si="295"/>
        <v>0.11249999999999999</v>
      </c>
      <c r="W3805" s="17">
        <f t="shared" si="296"/>
        <v>2016</v>
      </c>
      <c r="X3805" t="str">
        <f t="shared" si="297"/>
        <v>Oct-2016</v>
      </c>
      <c r="Y3805" s="17">
        <f t="shared" si="298"/>
        <v>6</v>
      </c>
      <c r="Z3805" t="str">
        <f t="shared" si="299"/>
        <v>11-20%</v>
      </c>
      <c r="AA3805" s="17">
        <f>IF(COUNTIF($B$2:B3805,B3805)=1,1,0)</f>
        <v>0</v>
      </c>
      <c r="AB3805" s="17">
        <f>IF(COUNTIF($F$2:F3805,F3805)=1,1,0)</f>
        <v>0</v>
      </c>
    </row>
    <row r="3806" spans="1:28" x14ac:dyDescent="0.2">
      <c r="A3806" s="17">
        <v>3805</v>
      </c>
      <c r="B3806" t="s">
        <v>6985</v>
      </c>
      <c r="C3806" s="18">
        <v>42657</v>
      </c>
      <c r="D3806" s="18">
        <v>42663</v>
      </c>
      <c r="E3806" t="s">
        <v>77</v>
      </c>
      <c r="F3806" t="s">
        <v>6986</v>
      </c>
      <c r="G3806" t="s">
        <v>6987</v>
      </c>
      <c r="H3806" t="s">
        <v>53</v>
      </c>
      <c r="I3806" t="s">
        <v>54</v>
      </c>
      <c r="J3806" t="s">
        <v>1553</v>
      </c>
      <c r="K3806" t="s">
        <v>115</v>
      </c>
      <c r="L3806">
        <v>28540</v>
      </c>
      <c r="M3806" t="s">
        <v>57</v>
      </c>
      <c r="N3806" t="s">
        <v>1834</v>
      </c>
      <c r="O3806" t="s">
        <v>73</v>
      </c>
      <c r="P3806" t="s">
        <v>200</v>
      </c>
      <c r="Q3806" t="s">
        <v>1835</v>
      </c>
      <c r="R3806" s="19">
        <v>35.008000000000003</v>
      </c>
      <c r="S3806" s="17">
        <v>4</v>
      </c>
      <c r="T3806" s="20">
        <v>0.2</v>
      </c>
      <c r="U3806" s="19">
        <v>13.128</v>
      </c>
      <c r="V3806" s="20">
        <f t="shared" si="295"/>
        <v>0.375</v>
      </c>
      <c r="W3806" s="17">
        <f t="shared" si="296"/>
        <v>2016</v>
      </c>
      <c r="X3806" t="str">
        <f t="shared" si="297"/>
        <v>Oct-2016</v>
      </c>
      <c r="Y3806" s="17">
        <f t="shared" si="298"/>
        <v>6</v>
      </c>
      <c r="Z3806" t="str">
        <f t="shared" si="299"/>
        <v>11-20%</v>
      </c>
      <c r="AA3806" s="17">
        <f>IF(COUNTIF($B$2:B3806,B3806)=1,1,0)</f>
        <v>0</v>
      </c>
      <c r="AB3806" s="17">
        <f>IF(COUNTIF($F$2:F3806,F3806)=1,1,0)</f>
        <v>0</v>
      </c>
    </row>
    <row r="3807" spans="1:28" x14ac:dyDescent="0.2">
      <c r="A3807" s="17">
        <v>3806</v>
      </c>
      <c r="B3807" t="s">
        <v>6985</v>
      </c>
      <c r="C3807" s="18">
        <v>42657</v>
      </c>
      <c r="D3807" s="18">
        <v>42663</v>
      </c>
      <c r="E3807" t="s">
        <v>77</v>
      </c>
      <c r="F3807" t="s">
        <v>6986</v>
      </c>
      <c r="G3807" t="s">
        <v>6987</v>
      </c>
      <c r="H3807" t="s">
        <v>53</v>
      </c>
      <c r="I3807" t="s">
        <v>54</v>
      </c>
      <c r="J3807" t="s">
        <v>1553</v>
      </c>
      <c r="K3807" t="s">
        <v>115</v>
      </c>
      <c r="L3807">
        <v>28540</v>
      </c>
      <c r="M3807" t="s">
        <v>57</v>
      </c>
      <c r="N3807" t="s">
        <v>587</v>
      </c>
      <c r="O3807" t="s">
        <v>73</v>
      </c>
      <c r="P3807" t="s">
        <v>117</v>
      </c>
      <c r="Q3807" t="s">
        <v>588</v>
      </c>
      <c r="R3807" s="19">
        <v>39.152000000000001</v>
      </c>
      <c r="S3807" s="17">
        <v>1</v>
      </c>
      <c r="T3807" s="20">
        <v>0.2</v>
      </c>
      <c r="U3807" s="19">
        <v>14.682</v>
      </c>
      <c r="V3807" s="20">
        <f t="shared" si="295"/>
        <v>0.375</v>
      </c>
      <c r="W3807" s="17">
        <f t="shared" si="296"/>
        <v>2016</v>
      </c>
      <c r="X3807" t="str">
        <f t="shared" si="297"/>
        <v>Oct-2016</v>
      </c>
      <c r="Y3807" s="17">
        <f t="shared" si="298"/>
        <v>6</v>
      </c>
      <c r="Z3807" t="str">
        <f t="shared" si="299"/>
        <v>11-20%</v>
      </c>
      <c r="AA3807" s="17">
        <f>IF(COUNTIF($B$2:B3807,B3807)=1,1,0)</f>
        <v>0</v>
      </c>
      <c r="AB3807" s="17">
        <f>IF(COUNTIF($F$2:F3807,F3807)=1,1,0)</f>
        <v>0</v>
      </c>
    </row>
    <row r="3808" spans="1:28" x14ac:dyDescent="0.2">
      <c r="A3808" s="17">
        <v>3807</v>
      </c>
      <c r="B3808" t="s">
        <v>6990</v>
      </c>
      <c r="C3808" s="18">
        <v>42320</v>
      </c>
      <c r="D3808" s="18">
        <v>42327</v>
      </c>
      <c r="E3808" t="s">
        <v>77</v>
      </c>
      <c r="F3808" t="s">
        <v>6673</v>
      </c>
      <c r="G3808" t="s">
        <v>6674</v>
      </c>
      <c r="H3808" t="s">
        <v>68</v>
      </c>
      <c r="I3808" t="s">
        <v>54</v>
      </c>
      <c r="J3808" t="s">
        <v>6860</v>
      </c>
      <c r="K3808" t="s">
        <v>81</v>
      </c>
      <c r="L3808">
        <v>33317</v>
      </c>
      <c r="M3808" t="s">
        <v>57</v>
      </c>
      <c r="N3808" t="s">
        <v>1790</v>
      </c>
      <c r="O3808" t="s">
        <v>73</v>
      </c>
      <c r="P3808" t="s">
        <v>95</v>
      </c>
      <c r="Q3808" t="s">
        <v>1791</v>
      </c>
      <c r="R3808" s="19">
        <v>11.76</v>
      </c>
      <c r="S3808" s="17">
        <v>5</v>
      </c>
      <c r="T3808" s="20">
        <v>0.2</v>
      </c>
      <c r="U3808" s="19">
        <v>1.323</v>
      </c>
      <c r="V3808" s="20">
        <f t="shared" si="295"/>
        <v>0.1125</v>
      </c>
      <c r="W3808" s="17">
        <f t="shared" si="296"/>
        <v>2015</v>
      </c>
      <c r="X3808" t="str">
        <f t="shared" si="297"/>
        <v>Nov-2015</v>
      </c>
      <c r="Y3808" s="17">
        <f t="shared" si="298"/>
        <v>7</v>
      </c>
      <c r="Z3808" t="str">
        <f t="shared" si="299"/>
        <v>11-20%</v>
      </c>
      <c r="AA3808" s="17">
        <f>IF(COUNTIF($B$2:B3808,B3808)=1,1,0)</f>
        <v>1</v>
      </c>
      <c r="AB3808" s="17">
        <f>IF(COUNTIF($F$2:F3808,F3808)=1,1,0)</f>
        <v>0</v>
      </c>
    </row>
    <row r="3809" spans="1:28" x14ac:dyDescent="0.2">
      <c r="A3809" s="17">
        <v>3808</v>
      </c>
      <c r="B3809" t="s">
        <v>6990</v>
      </c>
      <c r="C3809" s="18">
        <v>42320</v>
      </c>
      <c r="D3809" s="18">
        <v>42327</v>
      </c>
      <c r="E3809" t="s">
        <v>77</v>
      </c>
      <c r="F3809" t="s">
        <v>6673</v>
      </c>
      <c r="G3809" t="s">
        <v>6674</v>
      </c>
      <c r="H3809" t="s">
        <v>68</v>
      </c>
      <c r="I3809" t="s">
        <v>54</v>
      </c>
      <c r="J3809" t="s">
        <v>6860</v>
      </c>
      <c r="K3809" t="s">
        <v>81</v>
      </c>
      <c r="L3809">
        <v>33317</v>
      </c>
      <c r="M3809" t="s">
        <v>57</v>
      </c>
      <c r="N3809" t="s">
        <v>259</v>
      </c>
      <c r="O3809" t="s">
        <v>73</v>
      </c>
      <c r="P3809" t="s">
        <v>102</v>
      </c>
      <c r="Q3809" t="s">
        <v>260</v>
      </c>
      <c r="R3809" s="19">
        <v>5.2380000000000004</v>
      </c>
      <c r="S3809" s="17">
        <v>2</v>
      </c>
      <c r="T3809" s="20">
        <v>0.7</v>
      </c>
      <c r="U3809" s="19">
        <v>-4.0157999999999996</v>
      </c>
      <c r="V3809" s="20">
        <f t="shared" si="295"/>
        <v>-0.7666666666666665</v>
      </c>
      <c r="W3809" s="17">
        <f t="shared" si="296"/>
        <v>2015</v>
      </c>
      <c r="X3809" t="str">
        <f t="shared" si="297"/>
        <v>Nov-2015</v>
      </c>
      <c r="Y3809" s="17">
        <f t="shared" si="298"/>
        <v>7</v>
      </c>
      <c r="Z3809" t="str">
        <f t="shared" si="299"/>
        <v>Over 50%</v>
      </c>
      <c r="AA3809" s="17">
        <f>IF(COUNTIF($B$2:B3809,B3809)=1,1,0)</f>
        <v>0</v>
      </c>
      <c r="AB3809" s="17">
        <f>IF(COUNTIF($F$2:F3809,F3809)=1,1,0)</f>
        <v>0</v>
      </c>
    </row>
    <row r="3810" spans="1:28" x14ac:dyDescent="0.2">
      <c r="A3810" s="17">
        <v>3809</v>
      </c>
      <c r="B3810" t="s">
        <v>6990</v>
      </c>
      <c r="C3810" s="18">
        <v>42320</v>
      </c>
      <c r="D3810" s="18">
        <v>42327</v>
      </c>
      <c r="E3810" t="s">
        <v>77</v>
      </c>
      <c r="F3810" t="s">
        <v>6673</v>
      </c>
      <c r="G3810" t="s">
        <v>6674</v>
      </c>
      <c r="H3810" t="s">
        <v>68</v>
      </c>
      <c r="I3810" t="s">
        <v>54</v>
      </c>
      <c r="J3810" t="s">
        <v>6860</v>
      </c>
      <c r="K3810" t="s">
        <v>81</v>
      </c>
      <c r="L3810">
        <v>33317</v>
      </c>
      <c r="M3810" t="s">
        <v>57</v>
      </c>
      <c r="N3810" t="s">
        <v>6262</v>
      </c>
      <c r="O3810" t="s">
        <v>73</v>
      </c>
      <c r="P3810" t="s">
        <v>102</v>
      </c>
      <c r="Q3810" t="s">
        <v>6263</v>
      </c>
      <c r="R3810" s="19">
        <v>4.6619999999999999</v>
      </c>
      <c r="S3810" s="17">
        <v>3</v>
      </c>
      <c r="T3810" s="20">
        <v>0.7</v>
      </c>
      <c r="U3810" s="19">
        <v>-3.7296</v>
      </c>
      <c r="V3810" s="20">
        <f t="shared" si="295"/>
        <v>-0.8</v>
      </c>
      <c r="W3810" s="17">
        <f t="shared" si="296"/>
        <v>2015</v>
      </c>
      <c r="X3810" t="str">
        <f t="shared" si="297"/>
        <v>Nov-2015</v>
      </c>
      <c r="Y3810" s="17">
        <f t="shared" si="298"/>
        <v>7</v>
      </c>
      <c r="Z3810" t="str">
        <f t="shared" si="299"/>
        <v>Over 50%</v>
      </c>
      <c r="AA3810" s="17">
        <f>IF(COUNTIF($B$2:B3810,B3810)=1,1,0)</f>
        <v>0</v>
      </c>
      <c r="AB3810" s="17">
        <f>IF(COUNTIF($F$2:F3810,F3810)=1,1,0)</f>
        <v>0</v>
      </c>
    </row>
    <row r="3811" spans="1:28" x14ac:dyDescent="0.2">
      <c r="A3811" s="17">
        <v>3810</v>
      </c>
      <c r="B3811" t="s">
        <v>6990</v>
      </c>
      <c r="C3811" s="18">
        <v>42320</v>
      </c>
      <c r="D3811" s="18">
        <v>42327</v>
      </c>
      <c r="E3811" t="s">
        <v>77</v>
      </c>
      <c r="F3811" t="s">
        <v>6673</v>
      </c>
      <c r="G3811" t="s">
        <v>6674</v>
      </c>
      <c r="H3811" t="s">
        <v>68</v>
      </c>
      <c r="I3811" t="s">
        <v>54</v>
      </c>
      <c r="J3811" t="s">
        <v>6860</v>
      </c>
      <c r="K3811" t="s">
        <v>81</v>
      </c>
      <c r="L3811">
        <v>33317</v>
      </c>
      <c r="M3811" t="s">
        <v>57</v>
      </c>
      <c r="N3811" t="s">
        <v>6991</v>
      </c>
      <c r="O3811" t="s">
        <v>59</v>
      </c>
      <c r="P3811" t="s">
        <v>63</v>
      </c>
      <c r="Q3811" t="s">
        <v>6992</v>
      </c>
      <c r="R3811" s="19">
        <v>523.91999999999996</v>
      </c>
      <c r="S3811" s="17">
        <v>5</v>
      </c>
      <c r="T3811" s="20">
        <v>0.2</v>
      </c>
      <c r="U3811" s="19">
        <v>-72.039000000000001</v>
      </c>
      <c r="V3811" s="20">
        <f t="shared" si="295"/>
        <v>-0.13750000000000001</v>
      </c>
      <c r="W3811" s="17">
        <f t="shared" si="296"/>
        <v>2015</v>
      </c>
      <c r="X3811" t="str">
        <f t="shared" si="297"/>
        <v>Nov-2015</v>
      </c>
      <c r="Y3811" s="17">
        <f t="shared" si="298"/>
        <v>7</v>
      </c>
      <c r="Z3811" t="str">
        <f t="shared" si="299"/>
        <v>11-20%</v>
      </c>
      <c r="AA3811" s="17">
        <f>IF(COUNTIF($B$2:B3811,B3811)=1,1,0)</f>
        <v>0</v>
      </c>
      <c r="AB3811" s="17">
        <f>IF(COUNTIF($F$2:F3811,F3811)=1,1,0)</f>
        <v>0</v>
      </c>
    </row>
    <row r="3812" spans="1:28" x14ac:dyDescent="0.2">
      <c r="A3812" s="17">
        <v>3811</v>
      </c>
      <c r="B3812" t="s">
        <v>6990</v>
      </c>
      <c r="C3812" s="18">
        <v>42320</v>
      </c>
      <c r="D3812" s="18">
        <v>42327</v>
      </c>
      <c r="E3812" t="s">
        <v>77</v>
      </c>
      <c r="F3812" t="s">
        <v>6673</v>
      </c>
      <c r="G3812" t="s">
        <v>6674</v>
      </c>
      <c r="H3812" t="s">
        <v>68</v>
      </c>
      <c r="I3812" t="s">
        <v>54</v>
      </c>
      <c r="J3812" t="s">
        <v>6860</v>
      </c>
      <c r="K3812" t="s">
        <v>81</v>
      </c>
      <c r="L3812">
        <v>33317</v>
      </c>
      <c r="M3812" t="s">
        <v>57</v>
      </c>
      <c r="N3812" t="s">
        <v>4274</v>
      </c>
      <c r="O3812" t="s">
        <v>98</v>
      </c>
      <c r="P3812" t="s">
        <v>99</v>
      </c>
      <c r="Q3812" t="s">
        <v>4275</v>
      </c>
      <c r="R3812" s="19">
        <v>100.792</v>
      </c>
      <c r="S3812" s="17">
        <v>1</v>
      </c>
      <c r="T3812" s="20">
        <v>0.2</v>
      </c>
      <c r="U3812" s="19">
        <v>10.0792</v>
      </c>
      <c r="V3812" s="20">
        <f t="shared" si="295"/>
        <v>0.1</v>
      </c>
      <c r="W3812" s="17">
        <f t="shared" si="296"/>
        <v>2015</v>
      </c>
      <c r="X3812" t="str">
        <f t="shared" si="297"/>
        <v>Nov-2015</v>
      </c>
      <c r="Y3812" s="17">
        <f t="shared" si="298"/>
        <v>7</v>
      </c>
      <c r="Z3812" t="str">
        <f t="shared" si="299"/>
        <v>11-20%</v>
      </c>
      <c r="AA3812" s="17">
        <f>IF(COUNTIF($B$2:B3812,B3812)=1,1,0)</f>
        <v>0</v>
      </c>
      <c r="AB3812" s="17">
        <f>IF(COUNTIF($F$2:F3812,F3812)=1,1,0)</f>
        <v>0</v>
      </c>
    </row>
    <row r="3813" spans="1:28" x14ac:dyDescent="0.2">
      <c r="A3813" s="17">
        <v>3812</v>
      </c>
      <c r="B3813" t="s">
        <v>6990</v>
      </c>
      <c r="C3813" s="18">
        <v>42320</v>
      </c>
      <c r="D3813" s="18">
        <v>42327</v>
      </c>
      <c r="E3813" t="s">
        <v>77</v>
      </c>
      <c r="F3813" t="s">
        <v>6673</v>
      </c>
      <c r="G3813" t="s">
        <v>6674</v>
      </c>
      <c r="H3813" t="s">
        <v>68</v>
      </c>
      <c r="I3813" t="s">
        <v>54</v>
      </c>
      <c r="J3813" t="s">
        <v>6860</v>
      </c>
      <c r="K3813" t="s">
        <v>81</v>
      </c>
      <c r="L3813">
        <v>33317</v>
      </c>
      <c r="M3813" t="s">
        <v>57</v>
      </c>
      <c r="N3813" t="s">
        <v>921</v>
      </c>
      <c r="O3813" t="s">
        <v>59</v>
      </c>
      <c r="P3813" t="s">
        <v>63</v>
      </c>
      <c r="Q3813" t="s">
        <v>922</v>
      </c>
      <c r="R3813" s="19">
        <v>146.136</v>
      </c>
      <c r="S3813" s="17">
        <v>3</v>
      </c>
      <c r="T3813" s="20">
        <v>0.2</v>
      </c>
      <c r="U3813" s="19">
        <v>16.440300000000001</v>
      </c>
      <c r="V3813" s="20">
        <f t="shared" si="295"/>
        <v>0.1125</v>
      </c>
      <c r="W3813" s="17">
        <f t="shared" si="296"/>
        <v>2015</v>
      </c>
      <c r="X3813" t="str">
        <f t="shared" si="297"/>
        <v>Nov-2015</v>
      </c>
      <c r="Y3813" s="17">
        <f t="shared" si="298"/>
        <v>7</v>
      </c>
      <c r="Z3813" t="str">
        <f t="shared" si="299"/>
        <v>11-20%</v>
      </c>
      <c r="AA3813" s="17">
        <f>IF(COUNTIF($B$2:B3813,B3813)=1,1,0)</f>
        <v>0</v>
      </c>
      <c r="AB3813" s="17">
        <f>IF(COUNTIF($F$2:F3813,F3813)=1,1,0)</f>
        <v>0</v>
      </c>
    </row>
    <row r="3814" spans="1:28" x14ac:dyDescent="0.2">
      <c r="A3814" s="17">
        <v>3813</v>
      </c>
      <c r="B3814" t="s">
        <v>6993</v>
      </c>
      <c r="C3814" s="18">
        <v>42799</v>
      </c>
      <c r="D3814" s="18">
        <v>42799</v>
      </c>
      <c r="E3814" t="s">
        <v>1320</v>
      </c>
      <c r="F3814" t="s">
        <v>138</v>
      </c>
      <c r="G3814" t="s">
        <v>139</v>
      </c>
      <c r="H3814" t="s">
        <v>53</v>
      </c>
      <c r="I3814" t="s">
        <v>54</v>
      </c>
      <c r="J3814" t="s">
        <v>2581</v>
      </c>
      <c r="K3814" t="s">
        <v>141</v>
      </c>
      <c r="L3814">
        <v>53209</v>
      </c>
      <c r="M3814" t="s">
        <v>132</v>
      </c>
      <c r="N3814" t="s">
        <v>6994</v>
      </c>
      <c r="O3814" t="s">
        <v>73</v>
      </c>
      <c r="P3814" t="s">
        <v>74</v>
      </c>
      <c r="Q3814" t="s">
        <v>6995</v>
      </c>
      <c r="R3814" s="19">
        <v>25.06</v>
      </c>
      <c r="S3814" s="17">
        <v>2</v>
      </c>
      <c r="T3814" s="20">
        <v>0</v>
      </c>
      <c r="U3814" s="19">
        <v>11.7782</v>
      </c>
      <c r="V3814" s="20">
        <f t="shared" si="295"/>
        <v>0.47000000000000003</v>
      </c>
      <c r="W3814" s="17">
        <f t="shared" si="296"/>
        <v>2017</v>
      </c>
      <c r="X3814" t="str">
        <f t="shared" si="297"/>
        <v>Mar-2017</v>
      </c>
      <c r="Y3814" s="17">
        <f t="shared" si="298"/>
        <v>0</v>
      </c>
      <c r="Z3814" t="str">
        <f t="shared" si="299"/>
        <v>0% (No Discount)</v>
      </c>
      <c r="AA3814" s="17">
        <f>IF(COUNTIF($B$2:B3814,B3814)=1,1,0)</f>
        <v>1</v>
      </c>
      <c r="AB3814" s="17">
        <f>IF(COUNTIF($F$2:F3814,F3814)=1,1,0)</f>
        <v>0</v>
      </c>
    </row>
    <row r="3815" spans="1:28" x14ac:dyDescent="0.2">
      <c r="A3815" s="17">
        <v>3814</v>
      </c>
      <c r="B3815" t="s">
        <v>6996</v>
      </c>
      <c r="C3815" s="18">
        <v>42313</v>
      </c>
      <c r="D3815" s="18">
        <v>42317</v>
      </c>
      <c r="E3815" t="s">
        <v>77</v>
      </c>
      <c r="F3815" t="s">
        <v>1396</v>
      </c>
      <c r="G3815" t="s">
        <v>1397</v>
      </c>
      <c r="H3815" t="s">
        <v>53</v>
      </c>
      <c r="I3815" t="s">
        <v>54</v>
      </c>
      <c r="J3815" t="s">
        <v>1351</v>
      </c>
      <c r="K3815" t="s">
        <v>238</v>
      </c>
      <c r="L3815">
        <v>62301</v>
      </c>
      <c r="M3815" t="s">
        <v>132</v>
      </c>
      <c r="N3815" t="s">
        <v>2446</v>
      </c>
      <c r="O3815" t="s">
        <v>73</v>
      </c>
      <c r="P3815" t="s">
        <v>74</v>
      </c>
      <c r="Q3815" t="s">
        <v>2447</v>
      </c>
      <c r="R3815" s="19">
        <v>19.824000000000002</v>
      </c>
      <c r="S3815" s="17">
        <v>6</v>
      </c>
      <c r="T3815" s="20">
        <v>0.2</v>
      </c>
      <c r="U3815" s="19">
        <v>6.4428000000000001</v>
      </c>
      <c r="V3815" s="20">
        <f t="shared" si="295"/>
        <v>0.32499999999999996</v>
      </c>
      <c r="W3815" s="17">
        <f t="shared" si="296"/>
        <v>2015</v>
      </c>
      <c r="X3815" t="str">
        <f t="shared" si="297"/>
        <v>Nov-2015</v>
      </c>
      <c r="Y3815" s="17">
        <f t="shared" si="298"/>
        <v>4</v>
      </c>
      <c r="Z3815" t="str">
        <f t="shared" si="299"/>
        <v>11-20%</v>
      </c>
      <c r="AA3815" s="17">
        <f>IF(COUNTIF($B$2:B3815,B3815)=1,1,0)</f>
        <v>1</v>
      </c>
      <c r="AB3815" s="17">
        <f>IF(COUNTIF($F$2:F3815,F3815)=1,1,0)</f>
        <v>0</v>
      </c>
    </row>
    <row r="3816" spans="1:28" x14ac:dyDescent="0.2">
      <c r="A3816" s="17">
        <v>3815</v>
      </c>
      <c r="B3816" t="s">
        <v>6997</v>
      </c>
      <c r="C3816" s="18">
        <v>42559</v>
      </c>
      <c r="D3816" s="18">
        <v>42559</v>
      </c>
      <c r="E3816" t="s">
        <v>1320</v>
      </c>
      <c r="F3816" t="s">
        <v>152</v>
      </c>
      <c r="G3816" t="s">
        <v>153</v>
      </c>
      <c r="H3816" t="s">
        <v>53</v>
      </c>
      <c r="I3816" t="s">
        <v>54</v>
      </c>
      <c r="J3816" t="s">
        <v>1553</v>
      </c>
      <c r="K3816" t="s">
        <v>81</v>
      </c>
      <c r="L3816">
        <v>32216</v>
      </c>
      <c r="M3816" t="s">
        <v>57</v>
      </c>
      <c r="N3816" t="s">
        <v>4693</v>
      </c>
      <c r="O3816" t="s">
        <v>98</v>
      </c>
      <c r="P3816" t="s">
        <v>99</v>
      </c>
      <c r="Q3816" t="s">
        <v>4694</v>
      </c>
      <c r="R3816" s="19">
        <v>823.96</v>
      </c>
      <c r="S3816" s="17">
        <v>5</v>
      </c>
      <c r="T3816" s="20">
        <v>0.2</v>
      </c>
      <c r="U3816" s="19">
        <v>51.497500000000002</v>
      </c>
      <c r="V3816" s="20">
        <f t="shared" si="295"/>
        <v>6.25E-2</v>
      </c>
      <c r="W3816" s="17">
        <f t="shared" si="296"/>
        <v>2016</v>
      </c>
      <c r="X3816" t="str">
        <f t="shared" si="297"/>
        <v>Jul-2016</v>
      </c>
      <c r="Y3816" s="17">
        <f t="shared" si="298"/>
        <v>0</v>
      </c>
      <c r="Z3816" t="str">
        <f t="shared" si="299"/>
        <v>11-20%</v>
      </c>
      <c r="AA3816" s="17">
        <f>IF(COUNTIF($B$2:B3816,B3816)=1,1,0)</f>
        <v>1</v>
      </c>
      <c r="AB3816" s="17">
        <f>IF(COUNTIF($F$2:F3816,F3816)=1,1,0)</f>
        <v>0</v>
      </c>
    </row>
    <row r="3817" spans="1:28" x14ac:dyDescent="0.2">
      <c r="A3817" s="17">
        <v>3816</v>
      </c>
      <c r="B3817" t="s">
        <v>6997</v>
      </c>
      <c r="C3817" s="18">
        <v>42559</v>
      </c>
      <c r="D3817" s="18">
        <v>42559</v>
      </c>
      <c r="E3817" t="s">
        <v>1320</v>
      </c>
      <c r="F3817" t="s">
        <v>152</v>
      </c>
      <c r="G3817" t="s">
        <v>153</v>
      </c>
      <c r="H3817" t="s">
        <v>53</v>
      </c>
      <c r="I3817" t="s">
        <v>54</v>
      </c>
      <c r="J3817" t="s">
        <v>1553</v>
      </c>
      <c r="K3817" t="s">
        <v>81</v>
      </c>
      <c r="L3817">
        <v>32216</v>
      </c>
      <c r="M3817" t="s">
        <v>57</v>
      </c>
      <c r="N3817" t="s">
        <v>530</v>
      </c>
      <c r="O3817" t="s">
        <v>73</v>
      </c>
      <c r="P3817" t="s">
        <v>117</v>
      </c>
      <c r="Q3817" t="s">
        <v>531</v>
      </c>
      <c r="R3817" s="19">
        <v>15.984</v>
      </c>
      <c r="S3817" s="17">
        <v>2</v>
      </c>
      <c r="T3817" s="20">
        <v>0.2</v>
      </c>
      <c r="U3817" s="19">
        <v>4.9950000000000001</v>
      </c>
      <c r="V3817" s="20">
        <f t="shared" si="295"/>
        <v>0.3125</v>
      </c>
      <c r="W3817" s="17">
        <f t="shared" si="296"/>
        <v>2016</v>
      </c>
      <c r="X3817" t="str">
        <f t="shared" si="297"/>
        <v>Jul-2016</v>
      </c>
      <c r="Y3817" s="17">
        <f t="shared" si="298"/>
        <v>0</v>
      </c>
      <c r="Z3817" t="str">
        <f t="shared" si="299"/>
        <v>11-20%</v>
      </c>
      <c r="AA3817" s="17">
        <f>IF(COUNTIF($B$2:B3817,B3817)=1,1,0)</f>
        <v>0</v>
      </c>
      <c r="AB3817" s="17">
        <f>IF(COUNTIF($F$2:F3817,F3817)=1,1,0)</f>
        <v>0</v>
      </c>
    </row>
    <row r="3818" spans="1:28" x14ac:dyDescent="0.2">
      <c r="A3818" s="17">
        <v>3817</v>
      </c>
      <c r="B3818" t="s">
        <v>6998</v>
      </c>
      <c r="C3818" s="18">
        <v>42262</v>
      </c>
      <c r="D3818" s="18">
        <v>42266</v>
      </c>
      <c r="E3818" t="s">
        <v>77</v>
      </c>
      <c r="F3818" t="s">
        <v>4312</v>
      </c>
      <c r="G3818" t="s">
        <v>4313</v>
      </c>
      <c r="H3818" t="s">
        <v>53</v>
      </c>
      <c r="I3818" t="s">
        <v>54</v>
      </c>
      <c r="J3818" t="s">
        <v>3945</v>
      </c>
      <c r="K3818" t="s">
        <v>385</v>
      </c>
      <c r="L3818">
        <v>36608</v>
      </c>
      <c r="M3818" t="s">
        <v>57</v>
      </c>
      <c r="N3818" t="s">
        <v>5735</v>
      </c>
      <c r="O3818" t="s">
        <v>59</v>
      </c>
      <c r="P3818" t="s">
        <v>83</v>
      </c>
      <c r="Q3818" t="s">
        <v>5736</v>
      </c>
      <c r="R3818" s="19">
        <v>801.96</v>
      </c>
      <c r="S3818" s="17">
        <v>2</v>
      </c>
      <c r="T3818" s="20">
        <v>0</v>
      </c>
      <c r="U3818" s="19">
        <v>200.49</v>
      </c>
      <c r="V3818" s="20">
        <f t="shared" si="295"/>
        <v>0.25</v>
      </c>
      <c r="W3818" s="17">
        <f t="shared" si="296"/>
        <v>2015</v>
      </c>
      <c r="X3818" t="str">
        <f t="shared" si="297"/>
        <v>Sep-2015</v>
      </c>
      <c r="Y3818" s="17">
        <f t="shared" si="298"/>
        <v>4</v>
      </c>
      <c r="Z3818" t="str">
        <f t="shared" si="299"/>
        <v>0% (No Discount)</v>
      </c>
      <c r="AA3818" s="17">
        <f>IF(COUNTIF($B$2:B3818,B3818)=1,1,0)</f>
        <v>1</v>
      </c>
      <c r="AB3818" s="17">
        <f>IF(COUNTIF($F$2:F3818,F3818)=1,1,0)</f>
        <v>0</v>
      </c>
    </row>
    <row r="3819" spans="1:28" x14ac:dyDescent="0.2">
      <c r="A3819" s="17">
        <v>3818</v>
      </c>
      <c r="B3819" t="s">
        <v>6998</v>
      </c>
      <c r="C3819" s="18">
        <v>42262</v>
      </c>
      <c r="D3819" s="18">
        <v>42266</v>
      </c>
      <c r="E3819" t="s">
        <v>77</v>
      </c>
      <c r="F3819" t="s">
        <v>4312</v>
      </c>
      <c r="G3819" t="s">
        <v>4313</v>
      </c>
      <c r="H3819" t="s">
        <v>53</v>
      </c>
      <c r="I3819" t="s">
        <v>54</v>
      </c>
      <c r="J3819" t="s">
        <v>3945</v>
      </c>
      <c r="K3819" t="s">
        <v>385</v>
      </c>
      <c r="L3819">
        <v>36608</v>
      </c>
      <c r="M3819" t="s">
        <v>57</v>
      </c>
      <c r="N3819" t="s">
        <v>5998</v>
      </c>
      <c r="O3819" t="s">
        <v>98</v>
      </c>
      <c r="P3819" t="s">
        <v>99</v>
      </c>
      <c r="Q3819" t="s">
        <v>5999</v>
      </c>
      <c r="R3819" s="19">
        <v>59.97</v>
      </c>
      <c r="S3819" s="17">
        <v>3</v>
      </c>
      <c r="T3819" s="20">
        <v>0</v>
      </c>
      <c r="U3819" s="19">
        <v>0</v>
      </c>
      <c r="V3819" s="20">
        <f t="shared" si="295"/>
        <v>0</v>
      </c>
      <c r="W3819" s="17">
        <f t="shared" si="296"/>
        <v>2015</v>
      </c>
      <c r="X3819" t="str">
        <f t="shared" si="297"/>
        <v>Sep-2015</v>
      </c>
      <c r="Y3819" s="17">
        <f t="shared" si="298"/>
        <v>4</v>
      </c>
      <c r="Z3819" t="str">
        <f t="shared" si="299"/>
        <v>0% (No Discount)</v>
      </c>
      <c r="AA3819" s="17">
        <f>IF(COUNTIF($B$2:B3819,B3819)=1,1,0)</f>
        <v>0</v>
      </c>
      <c r="AB3819" s="17">
        <f>IF(COUNTIF($F$2:F3819,F3819)=1,1,0)</f>
        <v>0</v>
      </c>
    </row>
    <row r="3820" spans="1:28" x14ac:dyDescent="0.2">
      <c r="A3820" s="17">
        <v>3819</v>
      </c>
      <c r="B3820" t="s">
        <v>6998</v>
      </c>
      <c r="C3820" s="18">
        <v>42262</v>
      </c>
      <c r="D3820" s="18">
        <v>42266</v>
      </c>
      <c r="E3820" t="s">
        <v>77</v>
      </c>
      <c r="F3820" t="s">
        <v>4312</v>
      </c>
      <c r="G3820" t="s">
        <v>4313</v>
      </c>
      <c r="H3820" t="s">
        <v>53</v>
      </c>
      <c r="I3820" t="s">
        <v>54</v>
      </c>
      <c r="J3820" t="s">
        <v>3945</v>
      </c>
      <c r="K3820" t="s">
        <v>385</v>
      </c>
      <c r="L3820">
        <v>36608</v>
      </c>
      <c r="M3820" t="s">
        <v>57</v>
      </c>
      <c r="N3820" t="s">
        <v>2092</v>
      </c>
      <c r="O3820" t="s">
        <v>59</v>
      </c>
      <c r="P3820" t="s">
        <v>63</v>
      </c>
      <c r="Q3820" t="s">
        <v>2093</v>
      </c>
      <c r="R3820" s="19">
        <v>1056.8599999999999</v>
      </c>
      <c r="S3820" s="17">
        <v>7</v>
      </c>
      <c r="T3820" s="20">
        <v>0</v>
      </c>
      <c r="U3820" s="19">
        <v>306.48939999999999</v>
      </c>
      <c r="V3820" s="20">
        <f t="shared" si="295"/>
        <v>0.29000000000000004</v>
      </c>
      <c r="W3820" s="17">
        <f t="shared" si="296"/>
        <v>2015</v>
      </c>
      <c r="X3820" t="str">
        <f t="shared" si="297"/>
        <v>Sep-2015</v>
      </c>
      <c r="Y3820" s="17">
        <f t="shared" si="298"/>
        <v>4</v>
      </c>
      <c r="Z3820" t="str">
        <f t="shared" si="299"/>
        <v>0% (No Discount)</v>
      </c>
      <c r="AA3820" s="17">
        <f>IF(COUNTIF($B$2:B3820,B3820)=1,1,0)</f>
        <v>0</v>
      </c>
      <c r="AB3820" s="17">
        <f>IF(COUNTIF($F$2:F3820,F3820)=1,1,0)</f>
        <v>0</v>
      </c>
    </row>
    <row r="3821" spans="1:28" x14ac:dyDescent="0.2">
      <c r="A3821" s="17">
        <v>3820</v>
      </c>
      <c r="B3821" t="s">
        <v>6999</v>
      </c>
      <c r="C3821" s="18">
        <v>43017</v>
      </c>
      <c r="D3821" s="18">
        <v>43022</v>
      </c>
      <c r="E3821" t="s">
        <v>77</v>
      </c>
      <c r="F3821" t="s">
        <v>6112</v>
      </c>
      <c r="G3821" t="s">
        <v>6113</v>
      </c>
      <c r="H3821" t="s">
        <v>53</v>
      </c>
      <c r="I3821" t="s">
        <v>54</v>
      </c>
      <c r="J3821" t="s">
        <v>293</v>
      </c>
      <c r="K3821" t="s">
        <v>294</v>
      </c>
      <c r="L3821">
        <v>10024</v>
      </c>
      <c r="M3821" t="s">
        <v>175</v>
      </c>
      <c r="N3821" t="s">
        <v>3460</v>
      </c>
      <c r="O3821" t="s">
        <v>73</v>
      </c>
      <c r="P3821" t="s">
        <v>102</v>
      </c>
      <c r="Q3821" t="s">
        <v>3461</v>
      </c>
      <c r="R3821" s="19">
        <v>12.816000000000001</v>
      </c>
      <c r="S3821" s="17">
        <v>3</v>
      </c>
      <c r="T3821" s="20">
        <v>0.2</v>
      </c>
      <c r="U3821" s="19">
        <v>4.3254000000000001</v>
      </c>
      <c r="V3821" s="20">
        <f t="shared" si="295"/>
        <v>0.33749999999999997</v>
      </c>
      <c r="W3821" s="17">
        <f t="shared" si="296"/>
        <v>2017</v>
      </c>
      <c r="X3821" t="str">
        <f t="shared" si="297"/>
        <v>Oct-2017</v>
      </c>
      <c r="Y3821" s="17">
        <f t="shared" si="298"/>
        <v>5</v>
      </c>
      <c r="Z3821" t="str">
        <f t="shared" si="299"/>
        <v>11-20%</v>
      </c>
      <c r="AA3821" s="17">
        <f>IF(COUNTIF($B$2:B3821,B3821)=1,1,0)</f>
        <v>1</v>
      </c>
      <c r="AB3821" s="17">
        <f>IF(COUNTIF($F$2:F3821,F3821)=1,1,0)</f>
        <v>0</v>
      </c>
    </row>
    <row r="3822" spans="1:28" x14ac:dyDescent="0.2">
      <c r="A3822" s="17">
        <v>3821</v>
      </c>
      <c r="B3822" t="s">
        <v>6999</v>
      </c>
      <c r="C3822" s="18">
        <v>43017</v>
      </c>
      <c r="D3822" s="18">
        <v>43022</v>
      </c>
      <c r="E3822" t="s">
        <v>77</v>
      </c>
      <c r="F3822" t="s">
        <v>6112</v>
      </c>
      <c r="G3822" t="s">
        <v>6113</v>
      </c>
      <c r="H3822" t="s">
        <v>53</v>
      </c>
      <c r="I3822" t="s">
        <v>54</v>
      </c>
      <c r="J3822" t="s">
        <v>293</v>
      </c>
      <c r="K3822" t="s">
        <v>294</v>
      </c>
      <c r="L3822">
        <v>10024</v>
      </c>
      <c r="M3822" t="s">
        <v>175</v>
      </c>
      <c r="N3822" t="s">
        <v>4919</v>
      </c>
      <c r="O3822" t="s">
        <v>59</v>
      </c>
      <c r="P3822" t="s">
        <v>60</v>
      </c>
      <c r="Q3822" t="s">
        <v>4920</v>
      </c>
      <c r="R3822" s="19">
        <v>314.35199999999998</v>
      </c>
      <c r="S3822" s="17">
        <v>3</v>
      </c>
      <c r="T3822" s="20">
        <v>0.2</v>
      </c>
      <c r="U3822" s="19">
        <v>-15.717599999999999</v>
      </c>
      <c r="V3822" s="20">
        <f t="shared" si="295"/>
        <v>-0.05</v>
      </c>
      <c r="W3822" s="17">
        <f t="shared" si="296"/>
        <v>2017</v>
      </c>
      <c r="X3822" t="str">
        <f t="shared" si="297"/>
        <v>Oct-2017</v>
      </c>
      <c r="Y3822" s="17">
        <f t="shared" si="298"/>
        <v>5</v>
      </c>
      <c r="Z3822" t="str">
        <f t="shared" si="299"/>
        <v>11-20%</v>
      </c>
      <c r="AA3822" s="17">
        <f>IF(COUNTIF($B$2:B3822,B3822)=1,1,0)</f>
        <v>0</v>
      </c>
      <c r="AB3822" s="17">
        <f>IF(COUNTIF($F$2:F3822,F3822)=1,1,0)</f>
        <v>0</v>
      </c>
    </row>
    <row r="3823" spans="1:28" x14ac:dyDescent="0.2">
      <c r="A3823" s="17">
        <v>3822</v>
      </c>
      <c r="B3823" t="s">
        <v>6999</v>
      </c>
      <c r="C3823" s="18">
        <v>43017</v>
      </c>
      <c r="D3823" s="18">
        <v>43022</v>
      </c>
      <c r="E3823" t="s">
        <v>77</v>
      </c>
      <c r="F3823" t="s">
        <v>6112</v>
      </c>
      <c r="G3823" t="s">
        <v>6113</v>
      </c>
      <c r="H3823" t="s">
        <v>53</v>
      </c>
      <c r="I3823" t="s">
        <v>54</v>
      </c>
      <c r="J3823" t="s">
        <v>293</v>
      </c>
      <c r="K3823" t="s">
        <v>294</v>
      </c>
      <c r="L3823">
        <v>10024</v>
      </c>
      <c r="M3823" t="s">
        <v>175</v>
      </c>
      <c r="N3823" t="s">
        <v>7000</v>
      </c>
      <c r="O3823" t="s">
        <v>73</v>
      </c>
      <c r="P3823" t="s">
        <v>117</v>
      </c>
      <c r="Q3823" t="s">
        <v>7001</v>
      </c>
      <c r="R3823" s="19">
        <v>18.98</v>
      </c>
      <c r="S3823" s="17">
        <v>2</v>
      </c>
      <c r="T3823" s="20">
        <v>0</v>
      </c>
      <c r="U3823" s="19">
        <v>8.9206000000000003</v>
      </c>
      <c r="V3823" s="20">
        <f t="shared" si="295"/>
        <v>0.47000000000000003</v>
      </c>
      <c r="W3823" s="17">
        <f t="shared" si="296"/>
        <v>2017</v>
      </c>
      <c r="X3823" t="str">
        <f t="shared" si="297"/>
        <v>Oct-2017</v>
      </c>
      <c r="Y3823" s="17">
        <f t="shared" si="298"/>
        <v>5</v>
      </c>
      <c r="Z3823" t="str">
        <f t="shared" si="299"/>
        <v>0% (No Discount)</v>
      </c>
      <c r="AA3823" s="17">
        <f>IF(COUNTIF($B$2:B3823,B3823)=1,1,0)</f>
        <v>0</v>
      </c>
      <c r="AB3823" s="17">
        <f>IF(COUNTIF($F$2:F3823,F3823)=1,1,0)</f>
        <v>0</v>
      </c>
    </row>
    <row r="3824" spans="1:28" x14ac:dyDescent="0.2">
      <c r="A3824" s="17">
        <v>3823</v>
      </c>
      <c r="B3824" t="s">
        <v>6999</v>
      </c>
      <c r="C3824" s="18">
        <v>43017</v>
      </c>
      <c r="D3824" s="18">
        <v>43022</v>
      </c>
      <c r="E3824" t="s">
        <v>77</v>
      </c>
      <c r="F3824" t="s">
        <v>6112</v>
      </c>
      <c r="G3824" t="s">
        <v>6113</v>
      </c>
      <c r="H3824" t="s">
        <v>53</v>
      </c>
      <c r="I3824" t="s">
        <v>54</v>
      </c>
      <c r="J3824" t="s">
        <v>293</v>
      </c>
      <c r="K3824" t="s">
        <v>294</v>
      </c>
      <c r="L3824">
        <v>10024</v>
      </c>
      <c r="M3824" t="s">
        <v>175</v>
      </c>
      <c r="N3824" t="s">
        <v>6232</v>
      </c>
      <c r="O3824" t="s">
        <v>73</v>
      </c>
      <c r="P3824" t="s">
        <v>102</v>
      </c>
      <c r="Q3824" t="s">
        <v>6233</v>
      </c>
      <c r="R3824" s="19">
        <v>18.239999999999998</v>
      </c>
      <c r="S3824" s="17">
        <v>6</v>
      </c>
      <c r="T3824" s="20">
        <v>0.2</v>
      </c>
      <c r="U3824" s="19">
        <v>6.1559999999999997</v>
      </c>
      <c r="V3824" s="20">
        <f t="shared" si="295"/>
        <v>0.33750000000000002</v>
      </c>
      <c r="W3824" s="17">
        <f t="shared" si="296"/>
        <v>2017</v>
      </c>
      <c r="X3824" t="str">
        <f t="shared" si="297"/>
        <v>Oct-2017</v>
      </c>
      <c r="Y3824" s="17">
        <f t="shared" si="298"/>
        <v>5</v>
      </c>
      <c r="Z3824" t="str">
        <f t="shared" si="299"/>
        <v>11-20%</v>
      </c>
      <c r="AA3824" s="17">
        <f>IF(COUNTIF($B$2:B3824,B3824)=1,1,0)</f>
        <v>0</v>
      </c>
      <c r="AB3824" s="17">
        <f>IF(COUNTIF($F$2:F3824,F3824)=1,1,0)</f>
        <v>0</v>
      </c>
    </row>
    <row r="3825" spans="1:28" x14ac:dyDescent="0.2">
      <c r="A3825" s="17">
        <v>3824</v>
      </c>
      <c r="B3825" t="s">
        <v>7002</v>
      </c>
      <c r="C3825" s="18">
        <v>42261</v>
      </c>
      <c r="D3825" s="18">
        <v>42265</v>
      </c>
      <c r="E3825" t="s">
        <v>77</v>
      </c>
      <c r="F3825" t="s">
        <v>4522</v>
      </c>
      <c r="G3825" t="s">
        <v>4523</v>
      </c>
      <c r="H3825" t="s">
        <v>53</v>
      </c>
      <c r="I3825" t="s">
        <v>54</v>
      </c>
      <c r="J3825" t="s">
        <v>293</v>
      </c>
      <c r="K3825" t="s">
        <v>294</v>
      </c>
      <c r="L3825">
        <v>10011</v>
      </c>
      <c r="M3825" t="s">
        <v>175</v>
      </c>
      <c r="N3825" t="s">
        <v>2149</v>
      </c>
      <c r="O3825" t="s">
        <v>73</v>
      </c>
      <c r="P3825" t="s">
        <v>86</v>
      </c>
      <c r="Q3825" t="s">
        <v>2150</v>
      </c>
      <c r="R3825" s="19">
        <v>991.2</v>
      </c>
      <c r="S3825" s="17">
        <v>6</v>
      </c>
      <c r="T3825" s="20">
        <v>0</v>
      </c>
      <c r="U3825" s="19">
        <v>257.71199999999999</v>
      </c>
      <c r="V3825" s="20">
        <f t="shared" si="295"/>
        <v>0.25999999999999995</v>
      </c>
      <c r="W3825" s="17">
        <f t="shared" si="296"/>
        <v>2015</v>
      </c>
      <c r="X3825" t="str">
        <f t="shared" si="297"/>
        <v>Sep-2015</v>
      </c>
      <c r="Y3825" s="17">
        <f t="shared" si="298"/>
        <v>4</v>
      </c>
      <c r="Z3825" t="str">
        <f t="shared" si="299"/>
        <v>0% (No Discount)</v>
      </c>
      <c r="AA3825" s="17">
        <f>IF(COUNTIF($B$2:B3825,B3825)=1,1,0)</f>
        <v>1</v>
      </c>
      <c r="AB3825" s="17">
        <f>IF(COUNTIF($F$2:F3825,F3825)=1,1,0)</f>
        <v>0</v>
      </c>
    </row>
    <row r="3826" spans="1:28" x14ac:dyDescent="0.2">
      <c r="A3826" s="17">
        <v>3825</v>
      </c>
      <c r="B3826" t="s">
        <v>7002</v>
      </c>
      <c r="C3826" s="18">
        <v>42261</v>
      </c>
      <c r="D3826" s="18">
        <v>42265</v>
      </c>
      <c r="E3826" t="s">
        <v>77</v>
      </c>
      <c r="F3826" t="s">
        <v>4522</v>
      </c>
      <c r="G3826" t="s">
        <v>4523</v>
      </c>
      <c r="H3826" t="s">
        <v>53</v>
      </c>
      <c r="I3826" t="s">
        <v>54</v>
      </c>
      <c r="J3826" t="s">
        <v>293</v>
      </c>
      <c r="K3826" t="s">
        <v>294</v>
      </c>
      <c r="L3826">
        <v>10011</v>
      </c>
      <c r="M3826" t="s">
        <v>175</v>
      </c>
      <c r="N3826" t="s">
        <v>6888</v>
      </c>
      <c r="O3826" t="s">
        <v>98</v>
      </c>
      <c r="P3826" t="s">
        <v>1246</v>
      </c>
      <c r="Q3826" t="s">
        <v>6889</v>
      </c>
      <c r="R3826" s="19">
        <v>879.98400000000004</v>
      </c>
      <c r="S3826" s="17">
        <v>2</v>
      </c>
      <c r="T3826" s="20">
        <v>0.2</v>
      </c>
      <c r="U3826" s="19">
        <v>329.99400000000003</v>
      </c>
      <c r="V3826" s="20">
        <f t="shared" si="295"/>
        <v>0.375</v>
      </c>
      <c r="W3826" s="17">
        <f t="shared" si="296"/>
        <v>2015</v>
      </c>
      <c r="X3826" t="str">
        <f t="shared" si="297"/>
        <v>Sep-2015</v>
      </c>
      <c r="Y3826" s="17">
        <f t="shared" si="298"/>
        <v>4</v>
      </c>
      <c r="Z3826" t="str">
        <f t="shared" si="299"/>
        <v>11-20%</v>
      </c>
      <c r="AA3826" s="17">
        <f>IF(COUNTIF($B$2:B3826,B3826)=1,1,0)</f>
        <v>0</v>
      </c>
      <c r="AB3826" s="17">
        <f>IF(COUNTIF($F$2:F3826,F3826)=1,1,0)</f>
        <v>0</v>
      </c>
    </row>
    <row r="3827" spans="1:28" x14ac:dyDescent="0.2">
      <c r="A3827" s="17">
        <v>3826</v>
      </c>
      <c r="B3827" t="s">
        <v>7002</v>
      </c>
      <c r="C3827" s="18">
        <v>42261</v>
      </c>
      <c r="D3827" s="18">
        <v>42265</v>
      </c>
      <c r="E3827" t="s">
        <v>77</v>
      </c>
      <c r="F3827" t="s">
        <v>4522</v>
      </c>
      <c r="G3827" t="s">
        <v>4523</v>
      </c>
      <c r="H3827" t="s">
        <v>53</v>
      </c>
      <c r="I3827" t="s">
        <v>54</v>
      </c>
      <c r="J3827" t="s">
        <v>293</v>
      </c>
      <c r="K3827" t="s">
        <v>294</v>
      </c>
      <c r="L3827">
        <v>10011</v>
      </c>
      <c r="M3827" t="s">
        <v>175</v>
      </c>
      <c r="N3827" t="s">
        <v>2970</v>
      </c>
      <c r="O3827" t="s">
        <v>73</v>
      </c>
      <c r="P3827" t="s">
        <v>102</v>
      </c>
      <c r="Q3827" t="s">
        <v>2971</v>
      </c>
      <c r="R3827" s="19">
        <v>12.96</v>
      </c>
      <c r="S3827" s="17">
        <v>9</v>
      </c>
      <c r="T3827" s="20">
        <v>0.2</v>
      </c>
      <c r="U3827" s="19">
        <v>4.5359999999999996</v>
      </c>
      <c r="V3827" s="20">
        <f t="shared" si="295"/>
        <v>0.34999999999999992</v>
      </c>
      <c r="W3827" s="17">
        <f t="shared" si="296"/>
        <v>2015</v>
      </c>
      <c r="X3827" t="str">
        <f t="shared" si="297"/>
        <v>Sep-2015</v>
      </c>
      <c r="Y3827" s="17">
        <f t="shared" si="298"/>
        <v>4</v>
      </c>
      <c r="Z3827" t="str">
        <f t="shared" si="299"/>
        <v>11-20%</v>
      </c>
      <c r="AA3827" s="17">
        <f>IF(COUNTIF($B$2:B3827,B3827)=1,1,0)</f>
        <v>0</v>
      </c>
      <c r="AB3827" s="17">
        <f>IF(COUNTIF($F$2:F3827,F3827)=1,1,0)</f>
        <v>0</v>
      </c>
    </row>
    <row r="3828" spans="1:28" x14ac:dyDescent="0.2">
      <c r="A3828" s="17">
        <v>3827</v>
      </c>
      <c r="B3828" t="s">
        <v>7003</v>
      </c>
      <c r="C3828" s="18">
        <v>41919</v>
      </c>
      <c r="D3828" s="18">
        <v>41924</v>
      </c>
      <c r="E3828" t="s">
        <v>77</v>
      </c>
      <c r="F3828" t="s">
        <v>1680</v>
      </c>
      <c r="G3828" t="s">
        <v>1681</v>
      </c>
      <c r="H3828" t="s">
        <v>68</v>
      </c>
      <c r="I3828" t="s">
        <v>54</v>
      </c>
      <c r="J3828" t="s">
        <v>844</v>
      </c>
      <c r="K3828" t="s">
        <v>131</v>
      </c>
      <c r="L3828">
        <v>75217</v>
      </c>
      <c r="M3828" t="s">
        <v>132</v>
      </c>
      <c r="N3828" t="s">
        <v>983</v>
      </c>
      <c r="O3828" t="s">
        <v>73</v>
      </c>
      <c r="P3828" t="s">
        <v>86</v>
      </c>
      <c r="Q3828" t="s">
        <v>984</v>
      </c>
      <c r="R3828" s="19">
        <v>107.44</v>
      </c>
      <c r="S3828" s="17">
        <v>10</v>
      </c>
      <c r="T3828" s="20">
        <v>0.2</v>
      </c>
      <c r="U3828" s="19">
        <v>10.744</v>
      </c>
      <c r="V3828" s="20">
        <f t="shared" si="295"/>
        <v>0.1</v>
      </c>
      <c r="W3828" s="17">
        <f t="shared" si="296"/>
        <v>2014</v>
      </c>
      <c r="X3828" t="str">
        <f t="shared" si="297"/>
        <v>Oct-2014</v>
      </c>
      <c r="Y3828" s="17">
        <f t="shared" si="298"/>
        <v>5</v>
      </c>
      <c r="Z3828" t="str">
        <f t="shared" si="299"/>
        <v>11-20%</v>
      </c>
      <c r="AA3828" s="17">
        <f>IF(COUNTIF($B$2:B3828,B3828)=1,1,0)</f>
        <v>1</v>
      </c>
      <c r="AB3828" s="17">
        <f>IF(COUNTIF($F$2:F3828,F3828)=1,1,0)</f>
        <v>0</v>
      </c>
    </row>
    <row r="3829" spans="1:28" x14ac:dyDescent="0.2">
      <c r="A3829" s="17">
        <v>3828</v>
      </c>
      <c r="B3829" t="s">
        <v>7004</v>
      </c>
      <c r="C3829" s="18">
        <v>42862</v>
      </c>
      <c r="D3829" s="18">
        <v>42866</v>
      </c>
      <c r="E3829" t="s">
        <v>77</v>
      </c>
      <c r="F3829" t="s">
        <v>3883</v>
      </c>
      <c r="G3829" t="s">
        <v>3884</v>
      </c>
      <c r="H3829" t="s">
        <v>68</v>
      </c>
      <c r="I3829" t="s">
        <v>54</v>
      </c>
      <c r="J3829" t="s">
        <v>909</v>
      </c>
      <c r="K3829" t="s">
        <v>265</v>
      </c>
      <c r="L3829">
        <v>48234</v>
      </c>
      <c r="M3829" t="s">
        <v>132</v>
      </c>
      <c r="N3829" t="s">
        <v>1166</v>
      </c>
      <c r="O3829" t="s">
        <v>59</v>
      </c>
      <c r="P3829" t="s">
        <v>63</v>
      </c>
      <c r="Q3829" t="s">
        <v>1167</v>
      </c>
      <c r="R3829" s="19">
        <v>1458.65</v>
      </c>
      <c r="S3829" s="17">
        <v>5</v>
      </c>
      <c r="T3829" s="20">
        <v>0</v>
      </c>
      <c r="U3829" s="19">
        <v>423.00850000000003</v>
      </c>
      <c r="V3829" s="20">
        <f t="shared" si="295"/>
        <v>0.28999999999999998</v>
      </c>
      <c r="W3829" s="17">
        <f t="shared" si="296"/>
        <v>2017</v>
      </c>
      <c r="X3829" t="str">
        <f t="shared" si="297"/>
        <v>May-2017</v>
      </c>
      <c r="Y3829" s="17">
        <f t="shared" si="298"/>
        <v>4</v>
      </c>
      <c r="Z3829" t="str">
        <f t="shared" si="299"/>
        <v>0% (No Discount)</v>
      </c>
      <c r="AA3829" s="17">
        <f>IF(COUNTIF($B$2:B3829,B3829)=1,1,0)</f>
        <v>1</v>
      </c>
      <c r="AB3829" s="17">
        <f>IF(COUNTIF($F$2:F3829,F3829)=1,1,0)</f>
        <v>0</v>
      </c>
    </row>
    <row r="3830" spans="1:28" x14ac:dyDescent="0.2">
      <c r="A3830" s="17">
        <v>3829</v>
      </c>
      <c r="B3830" t="s">
        <v>7004</v>
      </c>
      <c r="C3830" s="18">
        <v>42862</v>
      </c>
      <c r="D3830" s="18">
        <v>42866</v>
      </c>
      <c r="E3830" t="s">
        <v>77</v>
      </c>
      <c r="F3830" t="s">
        <v>3883</v>
      </c>
      <c r="G3830" t="s">
        <v>3884</v>
      </c>
      <c r="H3830" t="s">
        <v>68</v>
      </c>
      <c r="I3830" t="s">
        <v>54</v>
      </c>
      <c r="J3830" t="s">
        <v>909</v>
      </c>
      <c r="K3830" t="s">
        <v>265</v>
      </c>
      <c r="L3830">
        <v>48234</v>
      </c>
      <c r="M3830" t="s">
        <v>132</v>
      </c>
      <c r="N3830" t="s">
        <v>5785</v>
      </c>
      <c r="O3830" t="s">
        <v>59</v>
      </c>
      <c r="P3830" t="s">
        <v>63</v>
      </c>
      <c r="Q3830" t="s">
        <v>5786</v>
      </c>
      <c r="R3830" s="19">
        <v>26.64</v>
      </c>
      <c r="S3830" s="17">
        <v>1</v>
      </c>
      <c r="T3830" s="20">
        <v>0</v>
      </c>
      <c r="U3830" s="19">
        <v>7.4592000000000001</v>
      </c>
      <c r="V3830" s="20">
        <f t="shared" si="295"/>
        <v>0.27999999999999997</v>
      </c>
      <c r="W3830" s="17">
        <f t="shared" si="296"/>
        <v>2017</v>
      </c>
      <c r="X3830" t="str">
        <f t="shared" si="297"/>
        <v>May-2017</v>
      </c>
      <c r="Y3830" s="17">
        <f t="shared" si="298"/>
        <v>4</v>
      </c>
      <c r="Z3830" t="str">
        <f t="shared" si="299"/>
        <v>0% (No Discount)</v>
      </c>
      <c r="AA3830" s="17">
        <f>IF(COUNTIF($B$2:B3830,B3830)=1,1,0)</f>
        <v>0</v>
      </c>
      <c r="AB3830" s="17">
        <f>IF(COUNTIF($F$2:F3830,F3830)=1,1,0)</f>
        <v>0</v>
      </c>
    </row>
    <row r="3831" spans="1:28" x14ac:dyDescent="0.2">
      <c r="A3831" s="17">
        <v>3830</v>
      </c>
      <c r="B3831" t="s">
        <v>7004</v>
      </c>
      <c r="C3831" s="18">
        <v>42862</v>
      </c>
      <c r="D3831" s="18">
        <v>42866</v>
      </c>
      <c r="E3831" t="s">
        <v>77</v>
      </c>
      <c r="F3831" t="s">
        <v>3883</v>
      </c>
      <c r="G3831" t="s">
        <v>3884</v>
      </c>
      <c r="H3831" t="s">
        <v>68</v>
      </c>
      <c r="I3831" t="s">
        <v>54</v>
      </c>
      <c r="J3831" t="s">
        <v>909</v>
      </c>
      <c r="K3831" t="s">
        <v>265</v>
      </c>
      <c r="L3831">
        <v>48234</v>
      </c>
      <c r="M3831" t="s">
        <v>132</v>
      </c>
      <c r="N3831" t="s">
        <v>1839</v>
      </c>
      <c r="O3831" t="s">
        <v>59</v>
      </c>
      <c r="P3831" t="s">
        <v>63</v>
      </c>
      <c r="Q3831" t="s">
        <v>1840</v>
      </c>
      <c r="R3831" s="19">
        <v>476.8</v>
      </c>
      <c r="S3831" s="17">
        <v>2</v>
      </c>
      <c r="T3831" s="20">
        <v>0</v>
      </c>
      <c r="U3831" s="19">
        <v>119.2</v>
      </c>
      <c r="V3831" s="20">
        <f t="shared" si="295"/>
        <v>0.25</v>
      </c>
      <c r="W3831" s="17">
        <f t="shared" si="296"/>
        <v>2017</v>
      </c>
      <c r="X3831" t="str">
        <f t="shared" si="297"/>
        <v>May-2017</v>
      </c>
      <c r="Y3831" s="17">
        <f t="shared" si="298"/>
        <v>4</v>
      </c>
      <c r="Z3831" t="str">
        <f t="shared" si="299"/>
        <v>0% (No Discount)</v>
      </c>
      <c r="AA3831" s="17">
        <f>IF(COUNTIF($B$2:B3831,B3831)=1,1,0)</f>
        <v>0</v>
      </c>
      <c r="AB3831" s="17">
        <f>IF(COUNTIF($F$2:F3831,F3831)=1,1,0)</f>
        <v>0</v>
      </c>
    </row>
    <row r="3832" spans="1:28" x14ac:dyDescent="0.2">
      <c r="A3832" s="17">
        <v>3831</v>
      </c>
      <c r="B3832" t="s">
        <v>7004</v>
      </c>
      <c r="C3832" s="18">
        <v>42862</v>
      </c>
      <c r="D3832" s="18">
        <v>42866</v>
      </c>
      <c r="E3832" t="s">
        <v>77</v>
      </c>
      <c r="F3832" t="s">
        <v>3883</v>
      </c>
      <c r="G3832" t="s">
        <v>3884</v>
      </c>
      <c r="H3832" t="s">
        <v>68</v>
      </c>
      <c r="I3832" t="s">
        <v>54</v>
      </c>
      <c r="J3832" t="s">
        <v>909</v>
      </c>
      <c r="K3832" t="s">
        <v>265</v>
      </c>
      <c r="L3832">
        <v>48234</v>
      </c>
      <c r="M3832" t="s">
        <v>132</v>
      </c>
      <c r="N3832" t="s">
        <v>2106</v>
      </c>
      <c r="O3832" t="s">
        <v>73</v>
      </c>
      <c r="P3832" t="s">
        <v>105</v>
      </c>
      <c r="Q3832" t="s">
        <v>2107</v>
      </c>
      <c r="R3832" s="19">
        <v>87.444000000000003</v>
      </c>
      <c r="S3832" s="17">
        <v>2</v>
      </c>
      <c r="T3832" s="20">
        <v>0.1</v>
      </c>
      <c r="U3832" s="19">
        <v>18.4604</v>
      </c>
      <c r="V3832" s="20">
        <f t="shared" si="295"/>
        <v>0.21111111111111111</v>
      </c>
      <c r="W3832" s="17">
        <f t="shared" si="296"/>
        <v>2017</v>
      </c>
      <c r="X3832" t="str">
        <f t="shared" si="297"/>
        <v>May-2017</v>
      </c>
      <c r="Y3832" s="17">
        <f t="shared" si="298"/>
        <v>4</v>
      </c>
      <c r="Z3832" t="str">
        <f t="shared" si="299"/>
        <v>1-10%</v>
      </c>
      <c r="AA3832" s="17">
        <f>IF(COUNTIF($B$2:B3832,B3832)=1,1,0)</f>
        <v>0</v>
      </c>
      <c r="AB3832" s="17">
        <f>IF(COUNTIF($F$2:F3832,F3832)=1,1,0)</f>
        <v>0</v>
      </c>
    </row>
    <row r="3833" spans="1:28" x14ac:dyDescent="0.2">
      <c r="A3833" s="17">
        <v>3832</v>
      </c>
      <c r="B3833" t="s">
        <v>7005</v>
      </c>
      <c r="C3833" s="18">
        <v>42322</v>
      </c>
      <c r="D3833" s="18">
        <v>42327</v>
      </c>
      <c r="E3833" t="s">
        <v>77</v>
      </c>
      <c r="F3833" t="s">
        <v>7006</v>
      </c>
      <c r="G3833" t="s">
        <v>7007</v>
      </c>
      <c r="H3833" t="s">
        <v>53</v>
      </c>
      <c r="I3833" t="s">
        <v>54</v>
      </c>
      <c r="J3833" t="s">
        <v>271</v>
      </c>
      <c r="K3833" t="s">
        <v>272</v>
      </c>
      <c r="L3833">
        <v>19901</v>
      </c>
      <c r="M3833" t="s">
        <v>175</v>
      </c>
      <c r="N3833" t="s">
        <v>934</v>
      </c>
      <c r="O3833" t="s">
        <v>59</v>
      </c>
      <c r="P3833" t="s">
        <v>92</v>
      </c>
      <c r="Q3833" t="s">
        <v>7008</v>
      </c>
      <c r="R3833" s="19">
        <v>76.14</v>
      </c>
      <c r="S3833" s="17">
        <v>3</v>
      </c>
      <c r="T3833" s="20">
        <v>0</v>
      </c>
      <c r="U3833" s="19">
        <v>26.649000000000001</v>
      </c>
      <c r="V3833" s="20">
        <f t="shared" si="295"/>
        <v>0.35000000000000003</v>
      </c>
      <c r="W3833" s="17">
        <f t="shared" si="296"/>
        <v>2015</v>
      </c>
      <c r="X3833" t="str">
        <f t="shared" si="297"/>
        <v>Nov-2015</v>
      </c>
      <c r="Y3833" s="17">
        <f t="shared" si="298"/>
        <v>5</v>
      </c>
      <c r="Z3833" t="str">
        <f t="shared" si="299"/>
        <v>0% (No Discount)</v>
      </c>
      <c r="AA3833" s="17">
        <f>IF(COUNTIF($B$2:B3833,B3833)=1,1,0)</f>
        <v>1</v>
      </c>
      <c r="AB3833" s="17">
        <f>IF(COUNTIF($F$2:F3833,F3833)=1,1,0)</f>
        <v>1</v>
      </c>
    </row>
    <row r="3834" spans="1:28" x14ac:dyDescent="0.2">
      <c r="A3834" s="17">
        <v>3833</v>
      </c>
      <c r="B3834" t="s">
        <v>7005</v>
      </c>
      <c r="C3834" s="18">
        <v>42322</v>
      </c>
      <c r="D3834" s="18">
        <v>42327</v>
      </c>
      <c r="E3834" t="s">
        <v>77</v>
      </c>
      <c r="F3834" t="s">
        <v>7006</v>
      </c>
      <c r="G3834" t="s">
        <v>7007</v>
      </c>
      <c r="H3834" t="s">
        <v>53</v>
      </c>
      <c r="I3834" t="s">
        <v>54</v>
      </c>
      <c r="J3834" t="s">
        <v>271</v>
      </c>
      <c r="K3834" t="s">
        <v>272</v>
      </c>
      <c r="L3834">
        <v>19901</v>
      </c>
      <c r="M3834" t="s">
        <v>175</v>
      </c>
      <c r="N3834" t="s">
        <v>4976</v>
      </c>
      <c r="O3834" t="s">
        <v>73</v>
      </c>
      <c r="P3834" t="s">
        <v>102</v>
      </c>
      <c r="Q3834" t="s">
        <v>4977</v>
      </c>
      <c r="R3834" s="19">
        <v>19.96</v>
      </c>
      <c r="S3834" s="17">
        <v>2</v>
      </c>
      <c r="T3834" s="20">
        <v>0</v>
      </c>
      <c r="U3834" s="19">
        <v>9.3811999999999998</v>
      </c>
      <c r="V3834" s="20">
        <f t="shared" si="295"/>
        <v>0.47</v>
      </c>
      <c r="W3834" s="17">
        <f t="shared" si="296"/>
        <v>2015</v>
      </c>
      <c r="X3834" t="str">
        <f t="shared" si="297"/>
        <v>Nov-2015</v>
      </c>
      <c r="Y3834" s="17">
        <f t="shared" si="298"/>
        <v>5</v>
      </c>
      <c r="Z3834" t="str">
        <f t="shared" si="299"/>
        <v>0% (No Discount)</v>
      </c>
      <c r="AA3834" s="17">
        <f>IF(COUNTIF($B$2:B3834,B3834)=1,1,0)</f>
        <v>0</v>
      </c>
      <c r="AB3834" s="17">
        <f>IF(COUNTIF($F$2:F3834,F3834)=1,1,0)</f>
        <v>0</v>
      </c>
    </row>
    <row r="3835" spans="1:28" x14ac:dyDescent="0.2">
      <c r="A3835" s="17">
        <v>3834</v>
      </c>
      <c r="B3835" t="s">
        <v>7009</v>
      </c>
      <c r="C3835" s="18">
        <v>41967</v>
      </c>
      <c r="D3835" s="18">
        <v>41967</v>
      </c>
      <c r="E3835" t="s">
        <v>1320</v>
      </c>
      <c r="F3835" t="s">
        <v>4229</v>
      </c>
      <c r="G3835" t="s">
        <v>4230</v>
      </c>
      <c r="H3835" t="s">
        <v>68</v>
      </c>
      <c r="I3835" t="s">
        <v>54</v>
      </c>
      <c r="J3835" t="s">
        <v>524</v>
      </c>
      <c r="K3835" t="s">
        <v>525</v>
      </c>
      <c r="L3835">
        <v>43229</v>
      </c>
      <c r="M3835" t="s">
        <v>175</v>
      </c>
      <c r="N3835" t="s">
        <v>2985</v>
      </c>
      <c r="O3835" t="s">
        <v>98</v>
      </c>
      <c r="P3835" t="s">
        <v>99</v>
      </c>
      <c r="Q3835" t="s">
        <v>2986</v>
      </c>
      <c r="R3835" s="19">
        <v>1049.97</v>
      </c>
      <c r="S3835" s="17">
        <v>5</v>
      </c>
      <c r="T3835" s="20">
        <v>0.4</v>
      </c>
      <c r="U3835" s="19">
        <v>-209.994</v>
      </c>
      <c r="V3835" s="20">
        <f t="shared" si="295"/>
        <v>-0.19999999999999998</v>
      </c>
      <c r="W3835" s="17">
        <f t="shared" si="296"/>
        <v>2014</v>
      </c>
      <c r="X3835" t="str">
        <f t="shared" si="297"/>
        <v>Nov-2014</v>
      </c>
      <c r="Y3835" s="17">
        <f t="shared" si="298"/>
        <v>0</v>
      </c>
      <c r="Z3835" t="str">
        <f t="shared" si="299"/>
        <v>31-40%</v>
      </c>
      <c r="AA3835" s="17">
        <f>IF(COUNTIF($B$2:B3835,B3835)=1,1,0)</f>
        <v>1</v>
      </c>
      <c r="AB3835" s="17">
        <f>IF(COUNTIF($F$2:F3835,F3835)=1,1,0)</f>
        <v>0</v>
      </c>
    </row>
    <row r="3836" spans="1:28" x14ac:dyDescent="0.2">
      <c r="A3836" s="17">
        <v>3835</v>
      </c>
      <c r="B3836" t="s">
        <v>7009</v>
      </c>
      <c r="C3836" s="18">
        <v>41967</v>
      </c>
      <c r="D3836" s="18">
        <v>41967</v>
      </c>
      <c r="E3836" t="s">
        <v>1320</v>
      </c>
      <c r="F3836" t="s">
        <v>4229</v>
      </c>
      <c r="G3836" t="s">
        <v>4230</v>
      </c>
      <c r="H3836" t="s">
        <v>68</v>
      </c>
      <c r="I3836" t="s">
        <v>54</v>
      </c>
      <c r="J3836" t="s">
        <v>524</v>
      </c>
      <c r="K3836" t="s">
        <v>525</v>
      </c>
      <c r="L3836">
        <v>43229</v>
      </c>
      <c r="M3836" t="s">
        <v>175</v>
      </c>
      <c r="N3836" t="s">
        <v>3981</v>
      </c>
      <c r="O3836" t="s">
        <v>59</v>
      </c>
      <c r="P3836" t="s">
        <v>63</v>
      </c>
      <c r="Q3836" t="s">
        <v>3982</v>
      </c>
      <c r="R3836" s="19">
        <v>611.05799999999999</v>
      </c>
      <c r="S3836" s="17">
        <v>3</v>
      </c>
      <c r="T3836" s="20">
        <v>0.3</v>
      </c>
      <c r="U3836" s="19">
        <v>-34.9176</v>
      </c>
      <c r="V3836" s="20">
        <f t="shared" si="295"/>
        <v>-5.7142857142857141E-2</v>
      </c>
      <c r="W3836" s="17">
        <f t="shared" si="296"/>
        <v>2014</v>
      </c>
      <c r="X3836" t="str">
        <f t="shared" si="297"/>
        <v>Nov-2014</v>
      </c>
      <c r="Y3836" s="17">
        <f t="shared" si="298"/>
        <v>0</v>
      </c>
      <c r="Z3836" t="str">
        <f t="shared" si="299"/>
        <v>21-30%</v>
      </c>
      <c r="AA3836" s="17">
        <f>IF(COUNTIF($B$2:B3836,B3836)=1,1,0)</f>
        <v>0</v>
      </c>
      <c r="AB3836" s="17">
        <f>IF(COUNTIF($F$2:F3836,F3836)=1,1,0)</f>
        <v>0</v>
      </c>
    </row>
    <row r="3837" spans="1:28" x14ac:dyDescent="0.2">
      <c r="A3837" s="17">
        <v>3836</v>
      </c>
      <c r="B3837" t="s">
        <v>7010</v>
      </c>
      <c r="C3837" s="18">
        <v>41737</v>
      </c>
      <c r="D3837" s="18">
        <v>41744</v>
      </c>
      <c r="E3837" t="s">
        <v>77</v>
      </c>
      <c r="F3837" t="s">
        <v>4122</v>
      </c>
      <c r="G3837" t="s">
        <v>4123</v>
      </c>
      <c r="H3837" t="s">
        <v>68</v>
      </c>
      <c r="I3837" t="s">
        <v>54</v>
      </c>
      <c r="J3837" t="s">
        <v>3978</v>
      </c>
      <c r="K3837" t="s">
        <v>337</v>
      </c>
      <c r="L3837">
        <v>85301</v>
      </c>
      <c r="M3837" t="s">
        <v>71</v>
      </c>
      <c r="N3837" t="s">
        <v>4349</v>
      </c>
      <c r="O3837" t="s">
        <v>73</v>
      </c>
      <c r="P3837" t="s">
        <v>296</v>
      </c>
      <c r="Q3837" t="s">
        <v>4350</v>
      </c>
      <c r="R3837" s="19">
        <v>2.3679999999999999</v>
      </c>
      <c r="S3837" s="17">
        <v>2</v>
      </c>
      <c r="T3837" s="20">
        <v>0.2</v>
      </c>
      <c r="U3837" s="19">
        <v>0.82879999999999998</v>
      </c>
      <c r="V3837" s="20">
        <f t="shared" si="295"/>
        <v>0.35000000000000003</v>
      </c>
      <c r="W3837" s="17">
        <f t="shared" si="296"/>
        <v>2014</v>
      </c>
      <c r="X3837" t="str">
        <f t="shared" si="297"/>
        <v>Apr-2014</v>
      </c>
      <c r="Y3837" s="17">
        <f t="shared" si="298"/>
        <v>7</v>
      </c>
      <c r="Z3837" t="str">
        <f t="shared" si="299"/>
        <v>11-20%</v>
      </c>
      <c r="AA3837" s="17">
        <f>IF(COUNTIF($B$2:B3837,B3837)=1,1,0)</f>
        <v>1</v>
      </c>
      <c r="AB3837" s="17">
        <f>IF(COUNTIF($F$2:F3837,F3837)=1,1,0)</f>
        <v>0</v>
      </c>
    </row>
    <row r="3838" spans="1:28" x14ac:dyDescent="0.2">
      <c r="A3838" s="17">
        <v>3837</v>
      </c>
      <c r="B3838" t="s">
        <v>7010</v>
      </c>
      <c r="C3838" s="18">
        <v>41737</v>
      </c>
      <c r="D3838" s="18">
        <v>41744</v>
      </c>
      <c r="E3838" t="s">
        <v>77</v>
      </c>
      <c r="F3838" t="s">
        <v>4122</v>
      </c>
      <c r="G3838" t="s">
        <v>4123</v>
      </c>
      <c r="H3838" t="s">
        <v>68</v>
      </c>
      <c r="I3838" t="s">
        <v>54</v>
      </c>
      <c r="J3838" t="s">
        <v>3978</v>
      </c>
      <c r="K3838" t="s">
        <v>337</v>
      </c>
      <c r="L3838">
        <v>85301</v>
      </c>
      <c r="M3838" t="s">
        <v>71</v>
      </c>
      <c r="N3838" t="s">
        <v>7011</v>
      </c>
      <c r="O3838" t="s">
        <v>73</v>
      </c>
      <c r="P3838" t="s">
        <v>117</v>
      </c>
      <c r="Q3838" t="s">
        <v>7012</v>
      </c>
      <c r="R3838" s="19">
        <v>19.007999999999999</v>
      </c>
      <c r="S3838" s="17">
        <v>3</v>
      </c>
      <c r="T3838" s="20">
        <v>0.2</v>
      </c>
      <c r="U3838" s="19">
        <v>6.8903999999999996</v>
      </c>
      <c r="V3838" s="20">
        <f t="shared" si="295"/>
        <v>0.36249999999999999</v>
      </c>
      <c r="W3838" s="17">
        <f t="shared" si="296"/>
        <v>2014</v>
      </c>
      <c r="X3838" t="str">
        <f t="shared" si="297"/>
        <v>Apr-2014</v>
      </c>
      <c r="Y3838" s="17">
        <f t="shared" si="298"/>
        <v>7</v>
      </c>
      <c r="Z3838" t="str">
        <f t="shared" si="299"/>
        <v>11-20%</v>
      </c>
      <c r="AA3838" s="17">
        <f>IF(COUNTIF($B$2:B3838,B3838)=1,1,0)</f>
        <v>0</v>
      </c>
      <c r="AB3838" s="17">
        <f>IF(COUNTIF($F$2:F3838,F3838)=1,1,0)</f>
        <v>0</v>
      </c>
    </row>
    <row r="3839" spans="1:28" x14ac:dyDescent="0.2">
      <c r="A3839" s="17">
        <v>3838</v>
      </c>
      <c r="B3839" t="s">
        <v>7013</v>
      </c>
      <c r="C3839" s="18">
        <v>41846</v>
      </c>
      <c r="D3839" s="18">
        <v>41853</v>
      </c>
      <c r="E3839" t="s">
        <v>77</v>
      </c>
      <c r="F3839" t="s">
        <v>317</v>
      </c>
      <c r="G3839" t="s">
        <v>318</v>
      </c>
      <c r="H3839" t="s">
        <v>53</v>
      </c>
      <c r="I3839" t="s">
        <v>54</v>
      </c>
      <c r="J3839" t="s">
        <v>4081</v>
      </c>
      <c r="K3839" t="s">
        <v>1423</v>
      </c>
      <c r="L3839">
        <v>89031</v>
      </c>
      <c r="M3839" t="s">
        <v>71</v>
      </c>
      <c r="N3839" t="s">
        <v>1708</v>
      </c>
      <c r="O3839" t="s">
        <v>98</v>
      </c>
      <c r="P3839" t="s">
        <v>99</v>
      </c>
      <c r="Q3839" t="s">
        <v>1709</v>
      </c>
      <c r="R3839" s="19">
        <v>911.98400000000004</v>
      </c>
      <c r="S3839" s="17">
        <v>2</v>
      </c>
      <c r="T3839" s="20">
        <v>0.2</v>
      </c>
      <c r="U3839" s="19">
        <v>113.998</v>
      </c>
      <c r="V3839" s="20">
        <f t="shared" si="295"/>
        <v>0.125</v>
      </c>
      <c r="W3839" s="17">
        <f t="shared" si="296"/>
        <v>2014</v>
      </c>
      <c r="X3839" t="str">
        <f t="shared" si="297"/>
        <v>Jul-2014</v>
      </c>
      <c r="Y3839" s="17">
        <f t="shared" si="298"/>
        <v>7</v>
      </c>
      <c r="Z3839" t="str">
        <f t="shared" si="299"/>
        <v>11-20%</v>
      </c>
      <c r="AA3839" s="17">
        <f>IF(COUNTIF($B$2:B3839,B3839)=1,1,0)</f>
        <v>1</v>
      </c>
      <c r="AB3839" s="17">
        <f>IF(COUNTIF($F$2:F3839,F3839)=1,1,0)</f>
        <v>0</v>
      </c>
    </row>
    <row r="3840" spans="1:28" x14ac:dyDescent="0.2">
      <c r="A3840" s="17">
        <v>3839</v>
      </c>
      <c r="B3840" t="s">
        <v>7013</v>
      </c>
      <c r="C3840" s="18">
        <v>41846</v>
      </c>
      <c r="D3840" s="18">
        <v>41853</v>
      </c>
      <c r="E3840" t="s">
        <v>77</v>
      </c>
      <c r="F3840" t="s">
        <v>317</v>
      </c>
      <c r="G3840" t="s">
        <v>318</v>
      </c>
      <c r="H3840" t="s">
        <v>53</v>
      </c>
      <c r="I3840" t="s">
        <v>54</v>
      </c>
      <c r="J3840" t="s">
        <v>4081</v>
      </c>
      <c r="K3840" t="s">
        <v>1423</v>
      </c>
      <c r="L3840">
        <v>89031</v>
      </c>
      <c r="M3840" t="s">
        <v>71</v>
      </c>
      <c r="N3840" t="s">
        <v>1225</v>
      </c>
      <c r="O3840" t="s">
        <v>59</v>
      </c>
      <c r="P3840" t="s">
        <v>63</v>
      </c>
      <c r="Q3840" t="s">
        <v>1226</v>
      </c>
      <c r="R3840" s="19">
        <v>674.35199999999998</v>
      </c>
      <c r="S3840" s="17">
        <v>3</v>
      </c>
      <c r="T3840" s="20">
        <v>0.2</v>
      </c>
      <c r="U3840" s="19">
        <v>-109.5822</v>
      </c>
      <c r="V3840" s="20">
        <f t="shared" si="295"/>
        <v>-0.16250000000000001</v>
      </c>
      <c r="W3840" s="17">
        <f t="shared" si="296"/>
        <v>2014</v>
      </c>
      <c r="X3840" t="str">
        <f t="shared" si="297"/>
        <v>Jul-2014</v>
      </c>
      <c r="Y3840" s="17">
        <f t="shared" si="298"/>
        <v>7</v>
      </c>
      <c r="Z3840" t="str">
        <f t="shared" si="299"/>
        <v>11-20%</v>
      </c>
      <c r="AA3840" s="17">
        <f>IF(COUNTIF($B$2:B3840,B3840)=1,1,0)</f>
        <v>0</v>
      </c>
      <c r="AB3840" s="17">
        <f>IF(COUNTIF($F$2:F3840,F3840)=1,1,0)</f>
        <v>0</v>
      </c>
    </row>
    <row r="3841" spans="1:28" x14ac:dyDescent="0.2">
      <c r="A3841" s="17">
        <v>3840</v>
      </c>
      <c r="B3841" t="s">
        <v>7013</v>
      </c>
      <c r="C3841" s="18">
        <v>41846</v>
      </c>
      <c r="D3841" s="18">
        <v>41853</v>
      </c>
      <c r="E3841" t="s">
        <v>77</v>
      </c>
      <c r="F3841" t="s">
        <v>317</v>
      </c>
      <c r="G3841" t="s">
        <v>318</v>
      </c>
      <c r="H3841" t="s">
        <v>53</v>
      </c>
      <c r="I3841" t="s">
        <v>54</v>
      </c>
      <c r="J3841" t="s">
        <v>4081</v>
      </c>
      <c r="K3841" t="s">
        <v>1423</v>
      </c>
      <c r="L3841">
        <v>89031</v>
      </c>
      <c r="M3841" t="s">
        <v>71</v>
      </c>
      <c r="N3841" t="s">
        <v>3732</v>
      </c>
      <c r="O3841" t="s">
        <v>59</v>
      </c>
      <c r="P3841" t="s">
        <v>92</v>
      </c>
      <c r="Q3841" t="s">
        <v>3733</v>
      </c>
      <c r="R3841" s="19">
        <v>134.01</v>
      </c>
      <c r="S3841" s="17">
        <v>9</v>
      </c>
      <c r="T3841" s="20">
        <v>0</v>
      </c>
      <c r="U3841" s="19">
        <v>36.182699999999997</v>
      </c>
      <c r="V3841" s="20">
        <f t="shared" si="295"/>
        <v>0.27</v>
      </c>
      <c r="W3841" s="17">
        <f t="shared" si="296"/>
        <v>2014</v>
      </c>
      <c r="X3841" t="str">
        <f t="shared" si="297"/>
        <v>Jul-2014</v>
      </c>
      <c r="Y3841" s="17">
        <f t="shared" si="298"/>
        <v>7</v>
      </c>
      <c r="Z3841" t="str">
        <f t="shared" si="299"/>
        <v>0% (No Discount)</v>
      </c>
      <c r="AA3841" s="17">
        <f>IF(COUNTIF($B$2:B3841,B3841)=1,1,0)</f>
        <v>0</v>
      </c>
      <c r="AB3841" s="17">
        <f>IF(COUNTIF($F$2:F3841,F3841)=1,1,0)</f>
        <v>0</v>
      </c>
    </row>
    <row r="3842" spans="1:28" x14ac:dyDescent="0.2">
      <c r="A3842" s="17">
        <v>3841</v>
      </c>
      <c r="B3842" t="s">
        <v>7013</v>
      </c>
      <c r="C3842" s="18">
        <v>41846</v>
      </c>
      <c r="D3842" s="18">
        <v>41853</v>
      </c>
      <c r="E3842" t="s">
        <v>77</v>
      </c>
      <c r="F3842" t="s">
        <v>317</v>
      </c>
      <c r="G3842" t="s">
        <v>318</v>
      </c>
      <c r="H3842" t="s">
        <v>53</v>
      </c>
      <c r="I3842" t="s">
        <v>54</v>
      </c>
      <c r="J3842" t="s">
        <v>4081</v>
      </c>
      <c r="K3842" t="s">
        <v>1423</v>
      </c>
      <c r="L3842">
        <v>89031</v>
      </c>
      <c r="M3842" t="s">
        <v>71</v>
      </c>
      <c r="N3842" t="s">
        <v>7014</v>
      </c>
      <c r="O3842" t="s">
        <v>98</v>
      </c>
      <c r="P3842" t="s">
        <v>188</v>
      </c>
      <c r="Q3842" t="s">
        <v>7015</v>
      </c>
      <c r="R3842" s="19">
        <v>170.97</v>
      </c>
      <c r="S3842" s="17">
        <v>3</v>
      </c>
      <c r="T3842" s="20">
        <v>0</v>
      </c>
      <c r="U3842" s="19">
        <v>70.097700000000003</v>
      </c>
      <c r="V3842" s="20">
        <f t="shared" ref="V3842:V3905" si="300">IFERROR(U3842/R3842,0)</f>
        <v>0.41000000000000003</v>
      </c>
      <c r="W3842" s="17">
        <f t="shared" ref="W3842:W3905" si="301">YEAR(C3842)</f>
        <v>2014</v>
      </c>
      <c r="X3842" t="str">
        <f t="shared" ref="X3842:X3905" si="302">TEXT(C3842,"mmm-yyyy")</f>
        <v>Jul-2014</v>
      </c>
      <c r="Y3842" s="17">
        <f t="shared" ref="Y3842:Y3905" si="303">D3842-C3842</f>
        <v>7</v>
      </c>
      <c r="Z3842" t="str">
        <f t="shared" ref="Z3842:Z3905" si="304">IF(T3842=0,"0% (No Discount)",IF(T3842&lt;=0.1,"1-10%",IF(T3842&lt;=0.2,"11-20%",IF(T3842&lt;=0.3,"21-30%",IF(T3842&lt;=0.4,"31-40%",IF(T3842&lt;=0.5,"41-50%","Over 50%"))))))</f>
        <v>0% (No Discount)</v>
      </c>
      <c r="AA3842" s="17">
        <f>IF(COUNTIF($B$2:B3842,B3842)=1,1,0)</f>
        <v>0</v>
      </c>
      <c r="AB3842" s="17">
        <f>IF(COUNTIF($F$2:F3842,F3842)=1,1,0)</f>
        <v>0</v>
      </c>
    </row>
    <row r="3843" spans="1:28" x14ac:dyDescent="0.2">
      <c r="A3843" s="17">
        <v>3842</v>
      </c>
      <c r="B3843" t="s">
        <v>7016</v>
      </c>
      <c r="C3843" s="18">
        <v>41798</v>
      </c>
      <c r="D3843" s="18">
        <v>41802</v>
      </c>
      <c r="E3843" t="s">
        <v>77</v>
      </c>
      <c r="F3843" t="s">
        <v>7017</v>
      </c>
      <c r="G3843" t="s">
        <v>7018</v>
      </c>
      <c r="H3843" t="s">
        <v>68</v>
      </c>
      <c r="I3843" t="s">
        <v>54</v>
      </c>
      <c r="J3843" t="s">
        <v>542</v>
      </c>
      <c r="K3843" t="s">
        <v>362</v>
      </c>
      <c r="L3843">
        <v>37620</v>
      </c>
      <c r="M3843" t="s">
        <v>57</v>
      </c>
      <c r="N3843" t="s">
        <v>1871</v>
      </c>
      <c r="O3843" t="s">
        <v>59</v>
      </c>
      <c r="P3843" t="s">
        <v>63</v>
      </c>
      <c r="Q3843" t="s">
        <v>1872</v>
      </c>
      <c r="R3843" s="19">
        <v>170.352</v>
      </c>
      <c r="S3843" s="17">
        <v>3</v>
      </c>
      <c r="T3843" s="20">
        <v>0.2</v>
      </c>
      <c r="U3843" s="19">
        <v>10.647</v>
      </c>
      <c r="V3843" s="20">
        <f t="shared" si="300"/>
        <v>6.25E-2</v>
      </c>
      <c r="W3843" s="17">
        <f t="shared" si="301"/>
        <v>2014</v>
      </c>
      <c r="X3843" t="str">
        <f t="shared" si="302"/>
        <v>Jun-2014</v>
      </c>
      <c r="Y3843" s="17">
        <f t="shared" si="303"/>
        <v>4</v>
      </c>
      <c r="Z3843" t="str">
        <f t="shared" si="304"/>
        <v>11-20%</v>
      </c>
      <c r="AA3843" s="17">
        <f>IF(COUNTIF($B$2:B3843,B3843)=1,1,0)</f>
        <v>1</v>
      </c>
      <c r="AB3843" s="17">
        <f>IF(COUNTIF($F$2:F3843,F3843)=1,1,0)</f>
        <v>1</v>
      </c>
    </row>
    <row r="3844" spans="1:28" x14ac:dyDescent="0.2">
      <c r="A3844" s="17">
        <v>3843</v>
      </c>
      <c r="B3844" t="s">
        <v>7019</v>
      </c>
      <c r="C3844" s="18">
        <v>41940</v>
      </c>
      <c r="D3844" s="18">
        <v>41943</v>
      </c>
      <c r="E3844" t="s">
        <v>215</v>
      </c>
      <c r="F3844" t="s">
        <v>4038</v>
      </c>
      <c r="G3844" t="s">
        <v>4039</v>
      </c>
      <c r="H3844" t="s">
        <v>68</v>
      </c>
      <c r="I3844" t="s">
        <v>54</v>
      </c>
      <c r="J3844" t="s">
        <v>69</v>
      </c>
      <c r="K3844" t="s">
        <v>70</v>
      </c>
      <c r="L3844">
        <v>90049</v>
      </c>
      <c r="M3844" t="s">
        <v>71</v>
      </c>
      <c r="N3844" t="s">
        <v>1248</v>
      </c>
      <c r="O3844" t="s">
        <v>73</v>
      </c>
      <c r="P3844" t="s">
        <v>102</v>
      </c>
      <c r="Q3844" t="s">
        <v>1249</v>
      </c>
      <c r="R3844" s="19">
        <v>7.1840000000000002</v>
      </c>
      <c r="S3844" s="17">
        <v>2</v>
      </c>
      <c r="T3844" s="20">
        <v>0.2</v>
      </c>
      <c r="U3844" s="19">
        <v>2.2450000000000001</v>
      </c>
      <c r="V3844" s="20">
        <f t="shared" si="300"/>
        <v>0.3125</v>
      </c>
      <c r="W3844" s="17">
        <f t="shared" si="301"/>
        <v>2014</v>
      </c>
      <c r="X3844" t="str">
        <f t="shared" si="302"/>
        <v>Oct-2014</v>
      </c>
      <c r="Y3844" s="17">
        <f t="shared" si="303"/>
        <v>3</v>
      </c>
      <c r="Z3844" t="str">
        <f t="shared" si="304"/>
        <v>11-20%</v>
      </c>
      <c r="AA3844" s="17">
        <f>IF(COUNTIF($B$2:B3844,B3844)=1,1,0)</f>
        <v>1</v>
      </c>
      <c r="AB3844" s="17">
        <f>IF(COUNTIF($F$2:F3844,F3844)=1,1,0)</f>
        <v>0</v>
      </c>
    </row>
    <row r="3845" spans="1:28" x14ac:dyDescent="0.2">
      <c r="A3845" s="17">
        <v>3844</v>
      </c>
      <c r="B3845" t="s">
        <v>7019</v>
      </c>
      <c r="C3845" s="18">
        <v>41940</v>
      </c>
      <c r="D3845" s="18">
        <v>41943</v>
      </c>
      <c r="E3845" t="s">
        <v>215</v>
      </c>
      <c r="F3845" t="s">
        <v>4038</v>
      </c>
      <c r="G3845" t="s">
        <v>4039</v>
      </c>
      <c r="H3845" t="s">
        <v>68</v>
      </c>
      <c r="I3845" t="s">
        <v>54</v>
      </c>
      <c r="J3845" t="s">
        <v>69</v>
      </c>
      <c r="K3845" t="s">
        <v>70</v>
      </c>
      <c r="L3845">
        <v>90049</v>
      </c>
      <c r="M3845" t="s">
        <v>71</v>
      </c>
      <c r="N3845" t="s">
        <v>7020</v>
      </c>
      <c r="O3845" t="s">
        <v>73</v>
      </c>
      <c r="P3845" t="s">
        <v>606</v>
      </c>
      <c r="Q3845" t="s">
        <v>7021</v>
      </c>
      <c r="R3845" s="19">
        <v>6.28</v>
      </c>
      <c r="S3845" s="17">
        <v>2</v>
      </c>
      <c r="T3845" s="20">
        <v>0</v>
      </c>
      <c r="U3845" s="19">
        <v>6.2799999999999995E-2</v>
      </c>
      <c r="V3845" s="20">
        <f t="shared" si="300"/>
        <v>9.9999999999999985E-3</v>
      </c>
      <c r="W3845" s="17">
        <f t="shared" si="301"/>
        <v>2014</v>
      </c>
      <c r="X3845" t="str">
        <f t="shared" si="302"/>
        <v>Oct-2014</v>
      </c>
      <c r="Y3845" s="17">
        <f t="shared" si="303"/>
        <v>3</v>
      </c>
      <c r="Z3845" t="str">
        <f t="shared" si="304"/>
        <v>0% (No Discount)</v>
      </c>
      <c r="AA3845" s="17">
        <f>IF(COUNTIF($B$2:B3845,B3845)=1,1,0)</f>
        <v>0</v>
      </c>
      <c r="AB3845" s="17">
        <f>IF(COUNTIF($F$2:F3845,F3845)=1,1,0)</f>
        <v>0</v>
      </c>
    </row>
    <row r="3846" spans="1:28" x14ac:dyDescent="0.2">
      <c r="A3846" s="17">
        <v>3845</v>
      </c>
      <c r="B3846" t="s">
        <v>7019</v>
      </c>
      <c r="C3846" s="18">
        <v>41940</v>
      </c>
      <c r="D3846" s="18">
        <v>41943</v>
      </c>
      <c r="E3846" t="s">
        <v>215</v>
      </c>
      <c r="F3846" t="s">
        <v>4038</v>
      </c>
      <c r="G3846" t="s">
        <v>4039</v>
      </c>
      <c r="H3846" t="s">
        <v>68</v>
      </c>
      <c r="I3846" t="s">
        <v>54</v>
      </c>
      <c r="J3846" t="s">
        <v>69</v>
      </c>
      <c r="K3846" t="s">
        <v>70</v>
      </c>
      <c r="L3846">
        <v>90049</v>
      </c>
      <c r="M3846" t="s">
        <v>71</v>
      </c>
      <c r="N3846" t="s">
        <v>1095</v>
      </c>
      <c r="O3846" t="s">
        <v>73</v>
      </c>
      <c r="P3846" t="s">
        <v>606</v>
      </c>
      <c r="Q3846" t="s">
        <v>1096</v>
      </c>
      <c r="R3846" s="19">
        <v>480.74</v>
      </c>
      <c r="S3846" s="17">
        <v>2</v>
      </c>
      <c r="T3846" s="20">
        <v>0</v>
      </c>
      <c r="U3846" s="19">
        <v>14.4222</v>
      </c>
      <c r="V3846" s="20">
        <f t="shared" si="300"/>
        <v>0.03</v>
      </c>
      <c r="W3846" s="17">
        <f t="shared" si="301"/>
        <v>2014</v>
      </c>
      <c r="X3846" t="str">
        <f t="shared" si="302"/>
        <v>Oct-2014</v>
      </c>
      <c r="Y3846" s="17">
        <f t="shared" si="303"/>
        <v>3</v>
      </c>
      <c r="Z3846" t="str">
        <f t="shared" si="304"/>
        <v>0% (No Discount)</v>
      </c>
      <c r="AA3846" s="17">
        <f>IF(COUNTIF($B$2:B3846,B3846)=1,1,0)</f>
        <v>0</v>
      </c>
      <c r="AB3846" s="17">
        <f>IF(COUNTIF($F$2:F3846,F3846)=1,1,0)</f>
        <v>0</v>
      </c>
    </row>
    <row r="3847" spans="1:28" x14ac:dyDescent="0.2">
      <c r="A3847" s="17">
        <v>3846</v>
      </c>
      <c r="B3847" t="s">
        <v>7019</v>
      </c>
      <c r="C3847" s="18">
        <v>41940</v>
      </c>
      <c r="D3847" s="18">
        <v>41943</v>
      </c>
      <c r="E3847" t="s">
        <v>215</v>
      </c>
      <c r="F3847" t="s">
        <v>4038</v>
      </c>
      <c r="G3847" t="s">
        <v>4039</v>
      </c>
      <c r="H3847" t="s">
        <v>68</v>
      </c>
      <c r="I3847" t="s">
        <v>54</v>
      </c>
      <c r="J3847" t="s">
        <v>69</v>
      </c>
      <c r="K3847" t="s">
        <v>70</v>
      </c>
      <c r="L3847">
        <v>90049</v>
      </c>
      <c r="M3847" t="s">
        <v>71</v>
      </c>
      <c r="N3847" t="s">
        <v>1701</v>
      </c>
      <c r="O3847" t="s">
        <v>59</v>
      </c>
      <c r="P3847" t="s">
        <v>60</v>
      </c>
      <c r="Q3847" t="s">
        <v>1702</v>
      </c>
      <c r="R3847" s="19">
        <v>616.99800000000005</v>
      </c>
      <c r="S3847" s="17">
        <v>6</v>
      </c>
      <c r="T3847" s="20">
        <v>0.15</v>
      </c>
      <c r="U3847" s="19">
        <v>-36.293999999999997</v>
      </c>
      <c r="V3847" s="20">
        <f t="shared" si="300"/>
        <v>-5.8823529411764698E-2</v>
      </c>
      <c r="W3847" s="17">
        <f t="shared" si="301"/>
        <v>2014</v>
      </c>
      <c r="X3847" t="str">
        <f t="shared" si="302"/>
        <v>Oct-2014</v>
      </c>
      <c r="Y3847" s="17">
        <f t="shared" si="303"/>
        <v>3</v>
      </c>
      <c r="Z3847" t="str">
        <f t="shared" si="304"/>
        <v>11-20%</v>
      </c>
      <c r="AA3847" s="17">
        <f>IF(COUNTIF($B$2:B3847,B3847)=1,1,0)</f>
        <v>0</v>
      </c>
      <c r="AB3847" s="17">
        <f>IF(COUNTIF($F$2:F3847,F3847)=1,1,0)</f>
        <v>0</v>
      </c>
    </row>
    <row r="3848" spans="1:28" x14ac:dyDescent="0.2">
      <c r="A3848" s="17">
        <v>3847</v>
      </c>
      <c r="B3848" t="s">
        <v>7019</v>
      </c>
      <c r="C3848" s="18">
        <v>41940</v>
      </c>
      <c r="D3848" s="18">
        <v>41943</v>
      </c>
      <c r="E3848" t="s">
        <v>215</v>
      </c>
      <c r="F3848" t="s">
        <v>4038</v>
      </c>
      <c r="G3848" t="s">
        <v>4039</v>
      </c>
      <c r="H3848" t="s">
        <v>68</v>
      </c>
      <c r="I3848" t="s">
        <v>54</v>
      </c>
      <c r="J3848" t="s">
        <v>69</v>
      </c>
      <c r="K3848" t="s">
        <v>70</v>
      </c>
      <c r="L3848">
        <v>90049</v>
      </c>
      <c r="M3848" t="s">
        <v>71</v>
      </c>
      <c r="N3848" t="s">
        <v>424</v>
      </c>
      <c r="O3848" t="s">
        <v>73</v>
      </c>
      <c r="P3848" t="s">
        <v>86</v>
      </c>
      <c r="Q3848" t="s">
        <v>425</v>
      </c>
      <c r="R3848" s="19">
        <v>141.4</v>
      </c>
      <c r="S3848" s="17">
        <v>5</v>
      </c>
      <c r="T3848" s="20">
        <v>0</v>
      </c>
      <c r="U3848" s="19">
        <v>38.177999999999997</v>
      </c>
      <c r="V3848" s="20">
        <f t="shared" si="300"/>
        <v>0.26999999999999996</v>
      </c>
      <c r="W3848" s="17">
        <f t="shared" si="301"/>
        <v>2014</v>
      </c>
      <c r="X3848" t="str">
        <f t="shared" si="302"/>
        <v>Oct-2014</v>
      </c>
      <c r="Y3848" s="17">
        <f t="shared" si="303"/>
        <v>3</v>
      </c>
      <c r="Z3848" t="str">
        <f t="shared" si="304"/>
        <v>0% (No Discount)</v>
      </c>
      <c r="AA3848" s="17">
        <f>IF(COUNTIF($B$2:B3848,B3848)=1,1,0)</f>
        <v>0</v>
      </c>
      <c r="AB3848" s="17">
        <f>IF(COUNTIF($F$2:F3848,F3848)=1,1,0)</f>
        <v>0</v>
      </c>
    </row>
    <row r="3849" spans="1:28" x14ac:dyDescent="0.2">
      <c r="A3849" s="17">
        <v>3848</v>
      </c>
      <c r="B3849" t="s">
        <v>7022</v>
      </c>
      <c r="C3849" s="18">
        <v>43064</v>
      </c>
      <c r="D3849" s="18">
        <v>43066</v>
      </c>
      <c r="E3849" t="s">
        <v>50</v>
      </c>
      <c r="F3849" t="s">
        <v>3794</v>
      </c>
      <c r="G3849" t="s">
        <v>3795</v>
      </c>
      <c r="H3849" t="s">
        <v>129</v>
      </c>
      <c r="I3849" t="s">
        <v>54</v>
      </c>
      <c r="J3849" t="s">
        <v>1523</v>
      </c>
      <c r="K3849" t="s">
        <v>265</v>
      </c>
      <c r="L3849">
        <v>48187</v>
      </c>
      <c r="M3849" t="s">
        <v>132</v>
      </c>
      <c r="N3849" t="s">
        <v>2963</v>
      </c>
      <c r="O3849" t="s">
        <v>73</v>
      </c>
      <c r="P3849" t="s">
        <v>86</v>
      </c>
      <c r="Q3849" t="s">
        <v>2964</v>
      </c>
      <c r="R3849" s="19">
        <v>501.81</v>
      </c>
      <c r="S3849" s="17">
        <v>3</v>
      </c>
      <c r="T3849" s="20">
        <v>0</v>
      </c>
      <c r="U3849" s="19">
        <v>0</v>
      </c>
      <c r="V3849" s="20">
        <f t="shared" si="300"/>
        <v>0</v>
      </c>
      <c r="W3849" s="17">
        <f t="shared" si="301"/>
        <v>2017</v>
      </c>
      <c r="X3849" t="str">
        <f t="shared" si="302"/>
        <v>Nov-2017</v>
      </c>
      <c r="Y3849" s="17">
        <f t="shared" si="303"/>
        <v>2</v>
      </c>
      <c r="Z3849" t="str">
        <f t="shared" si="304"/>
        <v>0% (No Discount)</v>
      </c>
      <c r="AA3849" s="17">
        <f>IF(COUNTIF($B$2:B3849,B3849)=1,1,0)</f>
        <v>1</v>
      </c>
      <c r="AB3849" s="17">
        <f>IF(COUNTIF($F$2:F3849,F3849)=1,1,0)</f>
        <v>0</v>
      </c>
    </row>
    <row r="3850" spans="1:28" x14ac:dyDescent="0.2">
      <c r="A3850" s="17">
        <v>3849</v>
      </c>
      <c r="B3850" t="s">
        <v>7023</v>
      </c>
      <c r="C3850" s="18">
        <v>43000</v>
      </c>
      <c r="D3850" s="18">
        <v>43001</v>
      </c>
      <c r="E3850" t="s">
        <v>215</v>
      </c>
      <c r="F3850" t="s">
        <v>359</v>
      </c>
      <c r="G3850" t="s">
        <v>360</v>
      </c>
      <c r="H3850" t="s">
        <v>53</v>
      </c>
      <c r="I3850" t="s">
        <v>54</v>
      </c>
      <c r="J3850" t="s">
        <v>1738</v>
      </c>
      <c r="K3850" t="s">
        <v>1739</v>
      </c>
      <c r="L3850">
        <v>72701</v>
      </c>
      <c r="M3850" t="s">
        <v>57</v>
      </c>
      <c r="N3850" t="s">
        <v>7024</v>
      </c>
      <c r="O3850" t="s">
        <v>73</v>
      </c>
      <c r="P3850" t="s">
        <v>102</v>
      </c>
      <c r="Q3850" t="s">
        <v>7025</v>
      </c>
      <c r="R3850" s="19">
        <v>691.96</v>
      </c>
      <c r="S3850" s="17">
        <v>4</v>
      </c>
      <c r="T3850" s="20">
        <v>0</v>
      </c>
      <c r="U3850" s="19">
        <v>318.30160000000001</v>
      </c>
      <c r="V3850" s="20">
        <f t="shared" si="300"/>
        <v>0.45999999999999996</v>
      </c>
      <c r="W3850" s="17">
        <f t="shared" si="301"/>
        <v>2017</v>
      </c>
      <c r="X3850" t="str">
        <f t="shared" si="302"/>
        <v>Sep-2017</v>
      </c>
      <c r="Y3850" s="17">
        <f t="shared" si="303"/>
        <v>1</v>
      </c>
      <c r="Z3850" t="str">
        <f t="shared" si="304"/>
        <v>0% (No Discount)</v>
      </c>
      <c r="AA3850" s="17">
        <f>IF(COUNTIF($B$2:B3850,B3850)=1,1,0)</f>
        <v>1</v>
      </c>
      <c r="AB3850" s="17">
        <f>IF(COUNTIF($F$2:F3850,F3850)=1,1,0)</f>
        <v>0</v>
      </c>
    </row>
    <row r="3851" spans="1:28" x14ac:dyDescent="0.2">
      <c r="A3851" s="17">
        <v>3850</v>
      </c>
      <c r="B3851" t="s">
        <v>7023</v>
      </c>
      <c r="C3851" s="18">
        <v>43000</v>
      </c>
      <c r="D3851" s="18">
        <v>43001</v>
      </c>
      <c r="E3851" t="s">
        <v>215</v>
      </c>
      <c r="F3851" t="s">
        <v>359</v>
      </c>
      <c r="G3851" t="s">
        <v>360</v>
      </c>
      <c r="H3851" t="s">
        <v>53</v>
      </c>
      <c r="I3851" t="s">
        <v>54</v>
      </c>
      <c r="J3851" t="s">
        <v>1738</v>
      </c>
      <c r="K3851" t="s">
        <v>1739</v>
      </c>
      <c r="L3851">
        <v>72701</v>
      </c>
      <c r="M3851" t="s">
        <v>57</v>
      </c>
      <c r="N3851" t="s">
        <v>319</v>
      </c>
      <c r="O3851" t="s">
        <v>98</v>
      </c>
      <c r="P3851" t="s">
        <v>188</v>
      </c>
      <c r="Q3851" t="s">
        <v>320</v>
      </c>
      <c r="R3851" s="19">
        <v>34.950000000000003</v>
      </c>
      <c r="S3851" s="17">
        <v>5</v>
      </c>
      <c r="T3851" s="20">
        <v>0</v>
      </c>
      <c r="U3851" s="19">
        <v>15.378</v>
      </c>
      <c r="V3851" s="20">
        <f t="shared" si="300"/>
        <v>0.43999999999999995</v>
      </c>
      <c r="W3851" s="17">
        <f t="shared" si="301"/>
        <v>2017</v>
      </c>
      <c r="X3851" t="str">
        <f t="shared" si="302"/>
        <v>Sep-2017</v>
      </c>
      <c r="Y3851" s="17">
        <f t="shared" si="303"/>
        <v>1</v>
      </c>
      <c r="Z3851" t="str">
        <f t="shared" si="304"/>
        <v>0% (No Discount)</v>
      </c>
      <c r="AA3851" s="17">
        <f>IF(COUNTIF($B$2:B3851,B3851)=1,1,0)</f>
        <v>0</v>
      </c>
      <c r="AB3851" s="17">
        <f>IF(COUNTIF($F$2:F3851,F3851)=1,1,0)</f>
        <v>0</v>
      </c>
    </row>
    <row r="3852" spans="1:28" x14ac:dyDescent="0.2">
      <c r="A3852" s="17">
        <v>3851</v>
      </c>
      <c r="B3852" t="s">
        <v>7026</v>
      </c>
      <c r="C3852" s="18">
        <v>42342</v>
      </c>
      <c r="D3852" s="18">
        <v>42347</v>
      </c>
      <c r="E3852" t="s">
        <v>77</v>
      </c>
      <c r="F3852" t="s">
        <v>871</v>
      </c>
      <c r="G3852" t="s">
        <v>872</v>
      </c>
      <c r="H3852" t="s">
        <v>68</v>
      </c>
      <c r="I3852" t="s">
        <v>54</v>
      </c>
      <c r="J3852" t="s">
        <v>345</v>
      </c>
      <c r="K3852" t="s">
        <v>624</v>
      </c>
      <c r="L3852">
        <v>65807</v>
      </c>
      <c r="M3852" t="s">
        <v>132</v>
      </c>
      <c r="N3852" t="s">
        <v>1281</v>
      </c>
      <c r="O3852" t="s">
        <v>73</v>
      </c>
      <c r="P3852" t="s">
        <v>117</v>
      </c>
      <c r="Q3852" t="s">
        <v>1282</v>
      </c>
      <c r="R3852" s="19">
        <v>85.96</v>
      </c>
      <c r="S3852" s="17">
        <v>7</v>
      </c>
      <c r="T3852" s="20">
        <v>0</v>
      </c>
      <c r="U3852" s="19">
        <v>40.401200000000003</v>
      </c>
      <c r="V3852" s="20">
        <f t="shared" si="300"/>
        <v>0.47000000000000008</v>
      </c>
      <c r="W3852" s="17">
        <f t="shared" si="301"/>
        <v>2015</v>
      </c>
      <c r="X3852" t="str">
        <f t="shared" si="302"/>
        <v>Dec-2015</v>
      </c>
      <c r="Y3852" s="17">
        <f t="shared" si="303"/>
        <v>5</v>
      </c>
      <c r="Z3852" t="str">
        <f t="shared" si="304"/>
        <v>0% (No Discount)</v>
      </c>
      <c r="AA3852" s="17">
        <f>IF(COUNTIF($B$2:B3852,B3852)=1,1,0)</f>
        <v>1</v>
      </c>
      <c r="AB3852" s="17">
        <f>IF(COUNTIF($F$2:F3852,F3852)=1,1,0)</f>
        <v>0</v>
      </c>
    </row>
    <row r="3853" spans="1:28" x14ac:dyDescent="0.2">
      <c r="A3853" s="17">
        <v>3852</v>
      </c>
      <c r="B3853" t="s">
        <v>7027</v>
      </c>
      <c r="C3853" s="18">
        <v>42268</v>
      </c>
      <c r="D3853" s="18">
        <v>42268</v>
      </c>
      <c r="E3853" t="s">
        <v>1320</v>
      </c>
      <c r="F3853" t="s">
        <v>7028</v>
      </c>
      <c r="G3853" t="s">
        <v>7029</v>
      </c>
      <c r="H3853" t="s">
        <v>129</v>
      </c>
      <c r="I3853" t="s">
        <v>54</v>
      </c>
      <c r="J3853" t="s">
        <v>1351</v>
      </c>
      <c r="K3853" t="s">
        <v>1275</v>
      </c>
      <c r="L3853">
        <v>2169</v>
      </c>
      <c r="M3853" t="s">
        <v>175</v>
      </c>
      <c r="N3853" t="s">
        <v>487</v>
      </c>
      <c r="O3853" t="s">
        <v>59</v>
      </c>
      <c r="P3853" t="s">
        <v>92</v>
      </c>
      <c r="Q3853" t="s">
        <v>488</v>
      </c>
      <c r="R3853" s="19">
        <v>85.3</v>
      </c>
      <c r="S3853" s="17">
        <v>2</v>
      </c>
      <c r="T3853" s="20">
        <v>0</v>
      </c>
      <c r="U3853" s="19">
        <v>14.500999999999999</v>
      </c>
      <c r="V3853" s="20">
        <f t="shared" si="300"/>
        <v>0.17</v>
      </c>
      <c r="W3853" s="17">
        <f t="shared" si="301"/>
        <v>2015</v>
      </c>
      <c r="X3853" t="str">
        <f t="shared" si="302"/>
        <v>Sep-2015</v>
      </c>
      <c r="Y3853" s="17">
        <f t="shared" si="303"/>
        <v>0</v>
      </c>
      <c r="Z3853" t="str">
        <f t="shared" si="304"/>
        <v>0% (No Discount)</v>
      </c>
      <c r="AA3853" s="17">
        <f>IF(COUNTIF($B$2:B3853,B3853)=1,1,0)</f>
        <v>1</v>
      </c>
      <c r="AB3853" s="17">
        <f>IF(COUNTIF($F$2:F3853,F3853)=1,1,0)</f>
        <v>1</v>
      </c>
    </row>
    <row r="3854" spans="1:28" x14ac:dyDescent="0.2">
      <c r="A3854" s="17">
        <v>3853</v>
      </c>
      <c r="B3854" t="s">
        <v>7030</v>
      </c>
      <c r="C3854" s="18">
        <v>43065</v>
      </c>
      <c r="D3854" s="18">
        <v>43068</v>
      </c>
      <c r="E3854" t="s">
        <v>215</v>
      </c>
      <c r="F3854" t="s">
        <v>1331</v>
      </c>
      <c r="G3854" t="s">
        <v>1332</v>
      </c>
      <c r="H3854" t="s">
        <v>53</v>
      </c>
      <c r="I3854" t="s">
        <v>54</v>
      </c>
      <c r="J3854" t="s">
        <v>3136</v>
      </c>
      <c r="K3854" t="s">
        <v>238</v>
      </c>
      <c r="L3854">
        <v>61107</v>
      </c>
      <c r="M3854" t="s">
        <v>132</v>
      </c>
      <c r="N3854" t="s">
        <v>1229</v>
      </c>
      <c r="O3854" t="s">
        <v>73</v>
      </c>
      <c r="P3854" t="s">
        <v>102</v>
      </c>
      <c r="Q3854" t="s">
        <v>1230</v>
      </c>
      <c r="R3854" s="19">
        <v>33.567999999999998</v>
      </c>
      <c r="S3854" s="17">
        <v>8</v>
      </c>
      <c r="T3854" s="20">
        <v>0.8</v>
      </c>
      <c r="U3854" s="19">
        <v>-53.708799999999997</v>
      </c>
      <c r="V3854" s="20">
        <f t="shared" si="300"/>
        <v>-1.6</v>
      </c>
      <c r="W3854" s="17">
        <f t="shared" si="301"/>
        <v>2017</v>
      </c>
      <c r="X3854" t="str">
        <f t="shared" si="302"/>
        <v>Nov-2017</v>
      </c>
      <c r="Y3854" s="17">
        <f t="shared" si="303"/>
        <v>3</v>
      </c>
      <c r="Z3854" t="str">
        <f t="shared" si="304"/>
        <v>Over 50%</v>
      </c>
      <c r="AA3854" s="17">
        <f>IF(COUNTIF($B$2:B3854,B3854)=1,1,0)</f>
        <v>1</v>
      </c>
      <c r="AB3854" s="17">
        <f>IF(COUNTIF($F$2:F3854,F3854)=1,1,0)</f>
        <v>0</v>
      </c>
    </row>
    <row r="3855" spans="1:28" x14ac:dyDescent="0.2">
      <c r="A3855" s="17">
        <v>3854</v>
      </c>
      <c r="B3855" t="s">
        <v>7031</v>
      </c>
      <c r="C3855" s="18">
        <v>42892</v>
      </c>
      <c r="D3855" s="18">
        <v>42896</v>
      </c>
      <c r="E3855" t="s">
        <v>77</v>
      </c>
      <c r="F3855" t="s">
        <v>6405</v>
      </c>
      <c r="G3855" t="s">
        <v>6406</v>
      </c>
      <c r="H3855" t="s">
        <v>129</v>
      </c>
      <c r="I3855" t="s">
        <v>54</v>
      </c>
      <c r="J3855" t="s">
        <v>154</v>
      </c>
      <c r="K3855" t="s">
        <v>70</v>
      </c>
      <c r="L3855">
        <v>94122</v>
      </c>
      <c r="M3855" t="s">
        <v>71</v>
      </c>
      <c r="N3855" t="s">
        <v>7032</v>
      </c>
      <c r="O3855" t="s">
        <v>59</v>
      </c>
      <c r="P3855" t="s">
        <v>92</v>
      </c>
      <c r="Q3855" t="s">
        <v>7033</v>
      </c>
      <c r="R3855" s="19">
        <v>4.95</v>
      </c>
      <c r="S3855" s="17">
        <v>1</v>
      </c>
      <c r="T3855" s="20">
        <v>0</v>
      </c>
      <c r="U3855" s="19">
        <v>2.1779999999999999</v>
      </c>
      <c r="V3855" s="20">
        <f t="shared" si="300"/>
        <v>0.43999999999999995</v>
      </c>
      <c r="W3855" s="17">
        <f t="shared" si="301"/>
        <v>2017</v>
      </c>
      <c r="X3855" t="str">
        <f t="shared" si="302"/>
        <v>Jun-2017</v>
      </c>
      <c r="Y3855" s="17">
        <f t="shared" si="303"/>
        <v>4</v>
      </c>
      <c r="Z3855" t="str">
        <f t="shared" si="304"/>
        <v>0% (No Discount)</v>
      </c>
      <c r="AA3855" s="17">
        <f>IF(COUNTIF($B$2:B3855,B3855)=1,1,0)</f>
        <v>1</v>
      </c>
      <c r="AB3855" s="17">
        <f>IF(COUNTIF($F$2:F3855,F3855)=1,1,0)</f>
        <v>0</v>
      </c>
    </row>
    <row r="3856" spans="1:28" x14ac:dyDescent="0.2">
      <c r="A3856" s="17">
        <v>3855</v>
      </c>
      <c r="B3856" t="s">
        <v>7031</v>
      </c>
      <c r="C3856" s="18">
        <v>42892</v>
      </c>
      <c r="D3856" s="18">
        <v>42896</v>
      </c>
      <c r="E3856" t="s">
        <v>77</v>
      </c>
      <c r="F3856" t="s">
        <v>6405</v>
      </c>
      <c r="G3856" t="s">
        <v>6406</v>
      </c>
      <c r="H3856" t="s">
        <v>129</v>
      </c>
      <c r="I3856" t="s">
        <v>54</v>
      </c>
      <c r="J3856" t="s">
        <v>154</v>
      </c>
      <c r="K3856" t="s">
        <v>70</v>
      </c>
      <c r="L3856">
        <v>94122</v>
      </c>
      <c r="M3856" t="s">
        <v>71</v>
      </c>
      <c r="N3856" t="s">
        <v>6438</v>
      </c>
      <c r="O3856" t="s">
        <v>73</v>
      </c>
      <c r="P3856" t="s">
        <v>86</v>
      </c>
      <c r="Q3856" t="s">
        <v>6439</v>
      </c>
      <c r="R3856" s="19">
        <v>26.4</v>
      </c>
      <c r="S3856" s="17">
        <v>5</v>
      </c>
      <c r="T3856" s="20">
        <v>0</v>
      </c>
      <c r="U3856" s="19">
        <v>0</v>
      </c>
      <c r="V3856" s="20">
        <f t="shared" si="300"/>
        <v>0</v>
      </c>
      <c r="W3856" s="17">
        <f t="shared" si="301"/>
        <v>2017</v>
      </c>
      <c r="X3856" t="str">
        <f t="shared" si="302"/>
        <v>Jun-2017</v>
      </c>
      <c r="Y3856" s="17">
        <f t="shared" si="303"/>
        <v>4</v>
      </c>
      <c r="Z3856" t="str">
        <f t="shared" si="304"/>
        <v>0% (No Discount)</v>
      </c>
      <c r="AA3856" s="17">
        <f>IF(COUNTIF($B$2:B3856,B3856)=1,1,0)</f>
        <v>0</v>
      </c>
      <c r="AB3856" s="17">
        <f>IF(COUNTIF($F$2:F3856,F3856)=1,1,0)</f>
        <v>0</v>
      </c>
    </row>
    <row r="3857" spans="1:28" x14ac:dyDescent="0.2">
      <c r="A3857" s="17">
        <v>3856</v>
      </c>
      <c r="B3857" t="s">
        <v>7034</v>
      </c>
      <c r="C3857" s="18">
        <v>43031</v>
      </c>
      <c r="D3857" s="18">
        <v>43036</v>
      </c>
      <c r="E3857" t="s">
        <v>50</v>
      </c>
      <c r="F3857" t="s">
        <v>6031</v>
      </c>
      <c r="G3857" t="s">
        <v>6032</v>
      </c>
      <c r="H3857" t="s">
        <v>53</v>
      </c>
      <c r="I3857" t="s">
        <v>54</v>
      </c>
      <c r="J3857" t="s">
        <v>707</v>
      </c>
      <c r="K3857" t="s">
        <v>131</v>
      </c>
      <c r="L3857">
        <v>78207</v>
      </c>
      <c r="M3857" t="s">
        <v>132</v>
      </c>
      <c r="N3857" t="s">
        <v>3913</v>
      </c>
      <c r="O3857" t="s">
        <v>73</v>
      </c>
      <c r="P3857" t="s">
        <v>102</v>
      </c>
      <c r="Q3857" t="s">
        <v>1244</v>
      </c>
      <c r="R3857" s="19">
        <v>3.5640000000000001</v>
      </c>
      <c r="S3857" s="17">
        <v>3</v>
      </c>
      <c r="T3857" s="20">
        <v>0.8</v>
      </c>
      <c r="U3857" s="19">
        <v>-6.2370000000000001</v>
      </c>
      <c r="V3857" s="20">
        <f t="shared" si="300"/>
        <v>-1.75</v>
      </c>
      <c r="W3857" s="17">
        <f t="shared" si="301"/>
        <v>2017</v>
      </c>
      <c r="X3857" t="str">
        <f t="shared" si="302"/>
        <v>Oct-2017</v>
      </c>
      <c r="Y3857" s="17">
        <f t="shared" si="303"/>
        <v>5</v>
      </c>
      <c r="Z3857" t="str">
        <f t="shared" si="304"/>
        <v>Over 50%</v>
      </c>
      <c r="AA3857" s="17">
        <f>IF(COUNTIF($B$2:B3857,B3857)=1,1,0)</f>
        <v>1</v>
      </c>
      <c r="AB3857" s="17">
        <f>IF(COUNTIF($F$2:F3857,F3857)=1,1,0)</f>
        <v>0</v>
      </c>
    </row>
    <row r="3858" spans="1:28" x14ac:dyDescent="0.2">
      <c r="A3858" s="17">
        <v>3857</v>
      </c>
      <c r="B3858" t="s">
        <v>7034</v>
      </c>
      <c r="C3858" s="18">
        <v>43031</v>
      </c>
      <c r="D3858" s="18">
        <v>43036</v>
      </c>
      <c r="E3858" t="s">
        <v>50</v>
      </c>
      <c r="F3858" t="s">
        <v>6031</v>
      </c>
      <c r="G3858" t="s">
        <v>6032</v>
      </c>
      <c r="H3858" t="s">
        <v>53</v>
      </c>
      <c r="I3858" t="s">
        <v>54</v>
      </c>
      <c r="J3858" t="s">
        <v>707</v>
      </c>
      <c r="K3858" t="s">
        <v>131</v>
      </c>
      <c r="L3858">
        <v>78207</v>
      </c>
      <c r="M3858" t="s">
        <v>132</v>
      </c>
      <c r="N3858" t="s">
        <v>4693</v>
      </c>
      <c r="O3858" t="s">
        <v>98</v>
      </c>
      <c r="P3858" t="s">
        <v>99</v>
      </c>
      <c r="Q3858" t="s">
        <v>4694</v>
      </c>
      <c r="R3858" s="19">
        <v>823.96</v>
      </c>
      <c r="S3858" s="17">
        <v>5</v>
      </c>
      <c r="T3858" s="20">
        <v>0.2</v>
      </c>
      <c r="U3858" s="19">
        <v>51.497500000000002</v>
      </c>
      <c r="V3858" s="20">
        <f t="shared" si="300"/>
        <v>6.25E-2</v>
      </c>
      <c r="W3858" s="17">
        <f t="shared" si="301"/>
        <v>2017</v>
      </c>
      <c r="X3858" t="str">
        <f t="shared" si="302"/>
        <v>Oct-2017</v>
      </c>
      <c r="Y3858" s="17">
        <f t="shared" si="303"/>
        <v>5</v>
      </c>
      <c r="Z3858" t="str">
        <f t="shared" si="304"/>
        <v>11-20%</v>
      </c>
      <c r="AA3858" s="17">
        <f>IF(COUNTIF($B$2:B3858,B3858)=1,1,0)</f>
        <v>0</v>
      </c>
      <c r="AB3858" s="17">
        <f>IF(COUNTIF($F$2:F3858,F3858)=1,1,0)</f>
        <v>0</v>
      </c>
    </row>
    <row r="3859" spans="1:28" x14ac:dyDescent="0.2">
      <c r="A3859" s="17">
        <v>3858</v>
      </c>
      <c r="B3859" t="s">
        <v>7034</v>
      </c>
      <c r="C3859" s="18">
        <v>43031</v>
      </c>
      <c r="D3859" s="18">
        <v>43036</v>
      </c>
      <c r="E3859" t="s">
        <v>50</v>
      </c>
      <c r="F3859" t="s">
        <v>6031</v>
      </c>
      <c r="G3859" t="s">
        <v>6032</v>
      </c>
      <c r="H3859" t="s">
        <v>53</v>
      </c>
      <c r="I3859" t="s">
        <v>54</v>
      </c>
      <c r="J3859" t="s">
        <v>707</v>
      </c>
      <c r="K3859" t="s">
        <v>131</v>
      </c>
      <c r="L3859">
        <v>78207</v>
      </c>
      <c r="M3859" t="s">
        <v>132</v>
      </c>
      <c r="N3859" t="s">
        <v>3986</v>
      </c>
      <c r="O3859" t="s">
        <v>73</v>
      </c>
      <c r="P3859" t="s">
        <v>95</v>
      </c>
      <c r="Q3859" t="s">
        <v>3987</v>
      </c>
      <c r="R3859" s="19">
        <v>10.272</v>
      </c>
      <c r="S3859" s="17">
        <v>3</v>
      </c>
      <c r="T3859" s="20">
        <v>0.2</v>
      </c>
      <c r="U3859" s="19">
        <v>0.89880000000000004</v>
      </c>
      <c r="V3859" s="20">
        <f t="shared" si="300"/>
        <v>8.7500000000000008E-2</v>
      </c>
      <c r="W3859" s="17">
        <f t="shared" si="301"/>
        <v>2017</v>
      </c>
      <c r="X3859" t="str">
        <f t="shared" si="302"/>
        <v>Oct-2017</v>
      </c>
      <c r="Y3859" s="17">
        <f t="shared" si="303"/>
        <v>5</v>
      </c>
      <c r="Z3859" t="str">
        <f t="shared" si="304"/>
        <v>11-20%</v>
      </c>
      <c r="AA3859" s="17">
        <f>IF(COUNTIF($B$2:B3859,B3859)=1,1,0)</f>
        <v>0</v>
      </c>
      <c r="AB3859" s="17">
        <f>IF(COUNTIF($F$2:F3859,F3859)=1,1,0)</f>
        <v>0</v>
      </c>
    </row>
    <row r="3860" spans="1:28" x14ac:dyDescent="0.2">
      <c r="A3860" s="17">
        <v>3859</v>
      </c>
      <c r="B3860" t="s">
        <v>7035</v>
      </c>
      <c r="C3860" s="18">
        <v>41993</v>
      </c>
      <c r="D3860" s="18">
        <v>41993</v>
      </c>
      <c r="E3860" t="s">
        <v>1320</v>
      </c>
      <c r="F3860" t="s">
        <v>5841</v>
      </c>
      <c r="G3860" t="s">
        <v>5842</v>
      </c>
      <c r="H3860" t="s">
        <v>53</v>
      </c>
      <c r="I3860" t="s">
        <v>54</v>
      </c>
      <c r="J3860" t="s">
        <v>7036</v>
      </c>
      <c r="K3860" t="s">
        <v>484</v>
      </c>
      <c r="L3860">
        <v>80229</v>
      </c>
      <c r="M3860" t="s">
        <v>71</v>
      </c>
      <c r="N3860" t="s">
        <v>7037</v>
      </c>
      <c r="O3860" t="s">
        <v>98</v>
      </c>
      <c r="P3860" t="s">
        <v>188</v>
      </c>
      <c r="Q3860" t="s">
        <v>7038</v>
      </c>
      <c r="R3860" s="19">
        <v>447.94400000000002</v>
      </c>
      <c r="S3860" s="17">
        <v>7</v>
      </c>
      <c r="T3860" s="20">
        <v>0.2</v>
      </c>
      <c r="U3860" s="19">
        <v>89.588800000000006</v>
      </c>
      <c r="V3860" s="20">
        <f t="shared" si="300"/>
        <v>0.2</v>
      </c>
      <c r="W3860" s="17">
        <f t="shared" si="301"/>
        <v>2014</v>
      </c>
      <c r="X3860" t="str">
        <f t="shared" si="302"/>
        <v>Dec-2014</v>
      </c>
      <c r="Y3860" s="17">
        <f t="shared" si="303"/>
        <v>0</v>
      </c>
      <c r="Z3860" t="str">
        <f t="shared" si="304"/>
        <v>11-20%</v>
      </c>
      <c r="AA3860" s="17">
        <f>IF(COUNTIF($B$2:B3860,B3860)=1,1,0)</f>
        <v>1</v>
      </c>
      <c r="AB3860" s="17">
        <f>IF(COUNTIF($F$2:F3860,F3860)=1,1,0)</f>
        <v>0</v>
      </c>
    </row>
    <row r="3861" spans="1:28" x14ac:dyDescent="0.2">
      <c r="A3861" s="17">
        <v>3860</v>
      </c>
      <c r="B3861" t="s">
        <v>7039</v>
      </c>
      <c r="C3861" s="18">
        <v>42783</v>
      </c>
      <c r="D3861" s="18">
        <v>42788</v>
      </c>
      <c r="E3861" t="s">
        <v>77</v>
      </c>
      <c r="F3861" t="s">
        <v>3823</v>
      </c>
      <c r="G3861" t="s">
        <v>3824</v>
      </c>
      <c r="H3861" t="s">
        <v>129</v>
      </c>
      <c r="I3861" t="s">
        <v>54</v>
      </c>
      <c r="J3861" t="s">
        <v>330</v>
      </c>
      <c r="K3861" t="s">
        <v>238</v>
      </c>
      <c r="L3861">
        <v>60653</v>
      </c>
      <c r="M3861" t="s">
        <v>132</v>
      </c>
      <c r="N3861" t="s">
        <v>3361</v>
      </c>
      <c r="O3861" t="s">
        <v>59</v>
      </c>
      <c r="P3861" t="s">
        <v>83</v>
      </c>
      <c r="Q3861" t="s">
        <v>3362</v>
      </c>
      <c r="R3861" s="19">
        <v>480.96</v>
      </c>
      <c r="S3861" s="17">
        <v>3</v>
      </c>
      <c r="T3861" s="20">
        <v>0.5</v>
      </c>
      <c r="U3861" s="19">
        <v>-269.33760000000001</v>
      </c>
      <c r="V3861" s="20">
        <f t="shared" si="300"/>
        <v>-0.56000000000000005</v>
      </c>
      <c r="W3861" s="17">
        <f t="shared" si="301"/>
        <v>2017</v>
      </c>
      <c r="X3861" t="str">
        <f t="shared" si="302"/>
        <v>Feb-2017</v>
      </c>
      <c r="Y3861" s="17">
        <f t="shared" si="303"/>
        <v>5</v>
      </c>
      <c r="Z3861" t="str">
        <f t="shared" si="304"/>
        <v>41-50%</v>
      </c>
      <c r="AA3861" s="17">
        <f>IF(COUNTIF($B$2:B3861,B3861)=1,1,0)</f>
        <v>1</v>
      </c>
      <c r="AB3861" s="17">
        <f>IF(COUNTIF($F$2:F3861,F3861)=1,1,0)</f>
        <v>0</v>
      </c>
    </row>
    <row r="3862" spans="1:28" x14ac:dyDescent="0.2">
      <c r="A3862" s="17">
        <v>3861</v>
      </c>
      <c r="B3862" t="s">
        <v>7039</v>
      </c>
      <c r="C3862" s="18">
        <v>42783</v>
      </c>
      <c r="D3862" s="18">
        <v>42788</v>
      </c>
      <c r="E3862" t="s">
        <v>77</v>
      </c>
      <c r="F3862" t="s">
        <v>3823</v>
      </c>
      <c r="G3862" t="s">
        <v>3824</v>
      </c>
      <c r="H3862" t="s">
        <v>129</v>
      </c>
      <c r="I3862" t="s">
        <v>54</v>
      </c>
      <c r="J3862" t="s">
        <v>330</v>
      </c>
      <c r="K3862" t="s">
        <v>238</v>
      </c>
      <c r="L3862">
        <v>60653</v>
      </c>
      <c r="M3862" t="s">
        <v>132</v>
      </c>
      <c r="N3862" t="s">
        <v>7040</v>
      </c>
      <c r="O3862" t="s">
        <v>98</v>
      </c>
      <c r="P3862" t="s">
        <v>99</v>
      </c>
      <c r="Q3862" t="s">
        <v>7041</v>
      </c>
      <c r="R3862" s="19">
        <v>124.792</v>
      </c>
      <c r="S3862" s="17">
        <v>1</v>
      </c>
      <c r="T3862" s="20">
        <v>0.2</v>
      </c>
      <c r="U3862" s="19">
        <v>10.9193</v>
      </c>
      <c r="V3862" s="20">
        <f t="shared" si="300"/>
        <v>8.7499999999999994E-2</v>
      </c>
      <c r="W3862" s="17">
        <f t="shared" si="301"/>
        <v>2017</v>
      </c>
      <c r="X3862" t="str">
        <f t="shared" si="302"/>
        <v>Feb-2017</v>
      </c>
      <c r="Y3862" s="17">
        <f t="shared" si="303"/>
        <v>5</v>
      </c>
      <c r="Z3862" t="str">
        <f t="shared" si="304"/>
        <v>11-20%</v>
      </c>
      <c r="AA3862" s="17">
        <f>IF(COUNTIF($B$2:B3862,B3862)=1,1,0)</f>
        <v>0</v>
      </c>
      <c r="AB3862" s="17">
        <f>IF(COUNTIF($F$2:F3862,F3862)=1,1,0)</f>
        <v>0</v>
      </c>
    </row>
    <row r="3863" spans="1:28" x14ac:dyDescent="0.2">
      <c r="A3863" s="17">
        <v>3862</v>
      </c>
      <c r="B3863" t="s">
        <v>7042</v>
      </c>
      <c r="C3863" s="18">
        <v>41762</v>
      </c>
      <c r="D3863" s="18">
        <v>41769</v>
      </c>
      <c r="E3863" t="s">
        <v>77</v>
      </c>
      <c r="F3863" t="s">
        <v>6986</v>
      </c>
      <c r="G3863" t="s">
        <v>6987</v>
      </c>
      <c r="H3863" t="s">
        <v>53</v>
      </c>
      <c r="I3863" t="s">
        <v>54</v>
      </c>
      <c r="J3863" t="s">
        <v>3224</v>
      </c>
      <c r="K3863" t="s">
        <v>294</v>
      </c>
      <c r="L3863">
        <v>10701</v>
      </c>
      <c r="M3863" t="s">
        <v>175</v>
      </c>
      <c r="N3863" t="s">
        <v>7043</v>
      </c>
      <c r="O3863" t="s">
        <v>73</v>
      </c>
      <c r="P3863" t="s">
        <v>102</v>
      </c>
      <c r="Q3863" t="s">
        <v>7044</v>
      </c>
      <c r="R3863" s="19">
        <v>40.176000000000002</v>
      </c>
      <c r="S3863" s="17">
        <v>3</v>
      </c>
      <c r="T3863" s="20">
        <v>0.2</v>
      </c>
      <c r="U3863" s="19">
        <v>14.563800000000001</v>
      </c>
      <c r="V3863" s="20">
        <f t="shared" si="300"/>
        <v>0.36249999999999999</v>
      </c>
      <c r="W3863" s="17">
        <f t="shared" si="301"/>
        <v>2014</v>
      </c>
      <c r="X3863" t="str">
        <f t="shared" si="302"/>
        <v>May-2014</v>
      </c>
      <c r="Y3863" s="17">
        <f t="shared" si="303"/>
        <v>7</v>
      </c>
      <c r="Z3863" t="str">
        <f t="shared" si="304"/>
        <v>11-20%</v>
      </c>
      <c r="AA3863" s="17">
        <f>IF(COUNTIF($B$2:B3863,B3863)=1,1,0)</f>
        <v>1</v>
      </c>
      <c r="AB3863" s="17">
        <f>IF(COUNTIF($F$2:F3863,F3863)=1,1,0)</f>
        <v>0</v>
      </c>
    </row>
    <row r="3864" spans="1:28" x14ac:dyDescent="0.2">
      <c r="A3864" s="17">
        <v>3863</v>
      </c>
      <c r="B3864" t="s">
        <v>7042</v>
      </c>
      <c r="C3864" s="18">
        <v>41762</v>
      </c>
      <c r="D3864" s="18">
        <v>41769</v>
      </c>
      <c r="E3864" t="s">
        <v>77</v>
      </c>
      <c r="F3864" t="s">
        <v>6986</v>
      </c>
      <c r="G3864" t="s">
        <v>6987</v>
      </c>
      <c r="H3864" t="s">
        <v>53</v>
      </c>
      <c r="I3864" t="s">
        <v>54</v>
      </c>
      <c r="J3864" t="s">
        <v>3224</v>
      </c>
      <c r="K3864" t="s">
        <v>294</v>
      </c>
      <c r="L3864">
        <v>10701</v>
      </c>
      <c r="M3864" t="s">
        <v>175</v>
      </c>
      <c r="N3864" t="s">
        <v>519</v>
      </c>
      <c r="O3864" t="s">
        <v>73</v>
      </c>
      <c r="P3864" t="s">
        <v>102</v>
      </c>
      <c r="Q3864" t="s">
        <v>520</v>
      </c>
      <c r="R3864" s="19">
        <v>10.896000000000001</v>
      </c>
      <c r="S3864" s="17">
        <v>3</v>
      </c>
      <c r="T3864" s="20">
        <v>0.2</v>
      </c>
      <c r="U3864" s="19">
        <v>3.9498000000000002</v>
      </c>
      <c r="V3864" s="20">
        <f t="shared" si="300"/>
        <v>0.36249999999999999</v>
      </c>
      <c r="W3864" s="17">
        <f t="shared" si="301"/>
        <v>2014</v>
      </c>
      <c r="X3864" t="str">
        <f t="shared" si="302"/>
        <v>May-2014</v>
      </c>
      <c r="Y3864" s="17">
        <f t="shared" si="303"/>
        <v>7</v>
      </c>
      <c r="Z3864" t="str">
        <f t="shared" si="304"/>
        <v>11-20%</v>
      </c>
      <c r="AA3864" s="17">
        <f>IF(COUNTIF($B$2:B3864,B3864)=1,1,0)</f>
        <v>0</v>
      </c>
      <c r="AB3864" s="17">
        <f>IF(COUNTIF($F$2:F3864,F3864)=1,1,0)</f>
        <v>0</v>
      </c>
    </row>
    <row r="3865" spans="1:28" x14ac:dyDescent="0.2">
      <c r="A3865" s="17">
        <v>3864</v>
      </c>
      <c r="B3865" t="s">
        <v>7045</v>
      </c>
      <c r="C3865" s="18">
        <v>43025</v>
      </c>
      <c r="D3865" s="18">
        <v>43027</v>
      </c>
      <c r="E3865" t="s">
        <v>50</v>
      </c>
      <c r="F3865" t="s">
        <v>1719</v>
      </c>
      <c r="G3865" t="s">
        <v>1720</v>
      </c>
      <c r="H3865" t="s">
        <v>53</v>
      </c>
      <c r="I3865" t="s">
        <v>54</v>
      </c>
      <c r="J3865" t="s">
        <v>977</v>
      </c>
      <c r="K3865" t="s">
        <v>70</v>
      </c>
      <c r="L3865">
        <v>92037</v>
      </c>
      <c r="M3865" t="s">
        <v>71</v>
      </c>
      <c r="N3865" t="s">
        <v>7046</v>
      </c>
      <c r="O3865" t="s">
        <v>73</v>
      </c>
      <c r="P3865" t="s">
        <v>95</v>
      </c>
      <c r="Q3865" t="s">
        <v>7047</v>
      </c>
      <c r="R3865" s="19">
        <v>10.64</v>
      </c>
      <c r="S3865" s="17">
        <v>4</v>
      </c>
      <c r="T3865" s="20">
        <v>0</v>
      </c>
      <c r="U3865" s="19">
        <v>2.7664</v>
      </c>
      <c r="V3865" s="20">
        <f t="shared" si="300"/>
        <v>0.26</v>
      </c>
      <c r="W3865" s="17">
        <f t="shared" si="301"/>
        <v>2017</v>
      </c>
      <c r="X3865" t="str">
        <f t="shared" si="302"/>
        <v>Oct-2017</v>
      </c>
      <c r="Y3865" s="17">
        <f t="shared" si="303"/>
        <v>2</v>
      </c>
      <c r="Z3865" t="str">
        <f t="shared" si="304"/>
        <v>0% (No Discount)</v>
      </c>
      <c r="AA3865" s="17">
        <f>IF(COUNTIF($B$2:B3865,B3865)=1,1,0)</f>
        <v>1</v>
      </c>
      <c r="AB3865" s="17">
        <f>IF(COUNTIF($F$2:F3865,F3865)=1,1,0)</f>
        <v>0</v>
      </c>
    </row>
    <row r="3866" spans="1:28" x14ac:dyDescent="0.2">
      <c r="A3866" s="17">
        <v>3865</v>
      </c>
      <c r="B3866" t="s">
        <v>7048</v>
      </c>
      <c r="C3866" s="18">
        <v>42336</v>
      </c>
      <c r="D3866" s="18">
        <v>42341</v>
      </c>
      <c r="E3866" t="s">
        <v>77</v>
      </c>
      <c r="F3866" t="s">
        <v>592</v>
      </c>
      <c r="G3866" t="s">
        <v>593</v>
      </c>
      <c r="H3866" t="s">
        <v>53</v>
      </c>
      <c r="I3866" t="s">
        <v>54</v>
      </c>
      <c r="J3866" t="s">
        <v>7049</v>
      </c>
      <c r="K3866" t="s">
        <v>238</v>
      </c>
      <c r="L3866">
        <v>61821</v>
      </c>
      <c r="M3866" t="s">
        <v>132</v>
      </c>
      <c r="N3866" t="s">
        <v>7050</v>
      </c>
      <c r="O3866" t="s">
        <v>59</v>
      </c>
      <c r="P3866" t="s">
        <v>92</v>
      </c>
      <c r="Q3866" t="s">
        <v>7051</v>
      </c>
      <c r="R3866" s="19">
        <v>151.96</v>
      </c>
      <c r="S3866" s="17">
        <v>5</v>
      </c>
      <c r="T3866" s="20">
        <v>0.6</v>
      </c>
      <c r="U3866" s="19">
        <v>-182.352</v>
      </c>
      <c r="V3866" s="20">
        <f t="shared" si="300"/>
        <v>-1.2</v>
      </c>
      <c r="W3866" s="17">
        <f t="shared" si="301"/>
        <v>2015</v>
      </c>
      <c r="X3866" t="str">
        <f t="shared" si="302"/>
        <v>Nov-2015</v>
      </c>
      <c r="Y3866" s="17">
        <f t="shared" si="303"/>
        <v>5</v>
      </c>
      <c r="Z3866" t="str">
        <f t="shared" si="304"/>
        <v>Over 50%</v>
      </c>
      <c r="AA3866" s="17">
        <f>IF(COUNTIF($B$2:B3866,B3866)=1,1,0)</f>
        <v>1</v>
      </c>
      <c r="AB3866" s="17">
        <f>IF(COUNTIF($F$2:F3866,F3866)=1,1,0)</f>
        <v>0</v>
      </c>
    </row>
    <row r="3867" spans="1:28" x14ac:dyDescent="0.2">
      <c r="A3867" s="17">
        <v>3866</v>
      </c>
      <c r="B3867" t="s">
        <v>7052</v>
      </c>
      <c r="C3867" s="18">
        <v>41847</v>
      </c>
      <c r="D3867" s="18">
        <v>41849</v>
      </c>
      <c r="E3867" t="s">
        <v>50</v>
      </c>
      <c r="F3867" t="s">
        <v>4661</v>
      </c>
      <c r="G3867" t="s">
        <v>4662</v>
      </c>
      <c r="H3867" t="s">
        <v>53</v>
      </c>
      <c r="I3867" t="s">
        <v>54</v>
      </c>
      <c r="J3867" t="s">
        <v>154</v>
      </c>
      <c r="K3867" t="s">
        <v>70</v>
      </c>
      <c r="L3867">
        <v>94122</v>
      </c>
      <c r="M3867" t="s">
        <v>71</v>
      </c>
      <c r="N3867" t="s">
        <v>4848</v>
      </c>
      <c r="O3867" t="s">
        <v>98</v>
      </c>
      <c r="P3867" t="s">
        <v>188</v>
      </c>
      <c r="Q3867" t="s">
        <v>4849</v>
      </c>
      <c r="R3867" s="19">
        <v>238</v>
      </c>
      <c r="S3867" s="17">
        <v>2</v>
      </c>
      <c r="T3867" s="20">
        <v>0</v>
      </c>
      <c r="U3867" s="19">
        <v>38.08</v>
      </c>
      <c r="V3867" s="20">
        <f t="shared" si="300"/>
        <v>0.16</v>
      </c>
      <c r="W3867" s="17">
        <f t="shared" si="301"/>
        <v>2014</v>
      </c>
      <c r="X3867" t="str">
        <f t="shared" si="302"/>
        <v>Jul-2014</v>
      </c>
      <c r="Y3867" s="17">
        <f t="shared" si="303"/>
        <v>2</v>
      </c>
      <c r="Z3867" t="str">
        <f t="shared" si="304"/>
        <v>0% (No Discount)</v>
      </c>
      <c r="AA3867" s="17">
        <f>IF(COUNTIF($B$2:B3867,B3867)=1,1,0)</f>
        <v>1</v>
      </c>
      <c r="AB3867" s="17">
        <f>IF(COUNTIF($F$2:F3867,F3867)=1,1,0)</f>
        <v>0</v>
      </c>
    </row>
    <row r="3868" spans="1:28" x14ac:dyDescent="0.2">
      <c r="A3868" s="17">
        <v>3867</v>
      </c>
      <c r="B3868" t="s">
        <v>7053</v>
      </c>
      <c r="C3868" s="18">
        <v>42848</v>
      </c>
      <c r="D3868" s="18">
        <v>42850</v>
      </c>
      <c r="E3868" t="s">
        <v>50</v>
      </c>
      <c r="F3868" t="s">
        <v>2154</v>
      </c>
      <c r="G3868" t="s">
        <v>2155</v>
      </c>
      <c r="H3868" t="s">
        <v>53</v>
      </c>
      <c r="I3868" t="s">
        <v>54</v>
      </c>
      <c r="J3868" t="s">
        <v>1511</v>
      </c>
      <c r="K3868" t="s">
        <v>281</v>
      </c>
      <c r="L3868">
        <v>46226</v>
      </c>
      <c r="M3868" t="s">
        <v>132</v>
      </c>
      <c r="N3868" t="s">
        <v>4476</v>
      </c>
      <c r="O3868" t="s">
        <v>98</v>
      </c>
      <c r="P3868" t="s">
        <v>188</v>
      </c>
      <c r="Q3868" t="s">
        <v>4477</v>
      </c>
      <c r="R3868" s="19">
        <v>155.34</v>
      </c>
      <c r="S3868" s="17">
        <v>6</v>
      </c>
      <c r="T3868" s="20">
        <v>0</v>
      </c>
      <c r="U3868" s="19">
        <v>55.922400000000003</v>
      </c>
      <c r="V3868" s="20">
        <f t="shared" si="300"/>
        <v>0.36</v>
      </c>
      <c r="W3868" s="17">
        <f t="shared" si="301"/>
        <v>2017</v>
      </c>
      <c r="X3868" t="str">
        <f t="shared" si="302"/>
        <v>Apr-2017</v>
      </c>
      <c r="Y3868" s="17">
        <f t="shared" si="303"/>
        <v>2</v>
      </c>
      <c r="Z3868" t="str">
        <f t="shared" si="304"/>
        <v>0% (No Discount)</v>
      </c>
      <c r="AA3868" s="17">
        <f>IF(COUNTIF($B$2:B3868,B3868)=1,1,0)</f>
        <v>1</v>
      </c>
      <c r="AB3868" s="17">
        <f>IF(COUNTIF($F$2:F3868,F3868)=1,1,0)</f>
        <v>0</v>
      </c>
    </row>
    <row r="3869" spans="1:28" x14ac:dyDescent="0.2">
      <c r="A3869" s="17">
        <v>3868</v>
      </c>
      <c r="B3869" t="s">
        <v>7054</v>
      </c>
      <c r="C3869" s="18">
        <v>42300</v>
      </c>
      <c r="D3869" s="18">
        <v>42304</v>
      </c>
      <c r="E3869" t="s">
        <v>50</v>
      </c>
      <c r="F3869" t="s">
        <v>2366</v>
      </c>
      <c r="G3869" t="s">
        <v>2367</v>
      </c>
      <c r="H3869" t="s">
        <v>53</v>
      </c>
      <c r="I3869" t="s">
        <v>54</v>
      </c>
      <c r="J3869" t="s">
        <v>977</v>
      </c>
      <c r="K3869" t="s">
        <v>70</v>
      </c>
      <c r="L3869">
        <v>92105</v>
      </c>
      <c r="M3869" t="s">
        <v>71</v>
      </c>
      <c r="N3869" t="s">
        <v>2668</v>
      </c>
      <c r="O3869" t="s">
        <v>98</v>
      </c>
      <c r="P3869" t="s">
        <v>188</v>
      </c>
      <c r="Q3869" t="s">
        <v>2669</v>
      </c>
      <c r="R3869" s="19">
        <v>148.32</v>
      </c>
      <c r="S3869" s="17">
        <v>9</v>
      </c>
      <c r="T3869" s="20">
        <v>0</v>
      </c>
      <c r="U3869" s="19">
        <v>63.7776</v>
      </c>
      <c r="V3869" s="20">
        <f t="shared" si="300"/>
        <v>0.43</v>
      </c>
      <c r="W3869" s="17">
        <f t="shared" si="301"/>
        <v>2015</v>
      </c>
      <c r="X3869" t="str">
        <f t="shared" si="302"/>
        <v>Oct-2015</v>
      </c>
      <c r="Y3869" s="17">
        <f t="shared" si="303"/>
        <v>4</v>
      </c>
      <c r="Z3869" t="str">
        <f t="shared" si="304"/>
        <v>0% (No Discount)</v>
      </c>
      <c r="AA3869" s="17">
        <f>IF(COUNTIF($B$2:B3869,B3869)=1,1,0)</f>
        <v>1</v>
      </c>
      <c r="AB3869" s="17">
        <f>IF(COUNTIF($F$2:F3869,F3869)=1,1,0)</f>
        <v>0</v>
      </c>
    </row>
    <row r="3870" spans="1:28" x14ac:dyDescent="0.2">
      <c r="A3870" s="17">
        <v>3869</v>
      </c>
      <c r="B3870" t="s">
        <v>7054</v>
      </c>
      <c r="C3870" s="18">
        <v>42300</v>
      </c>
      <c r="D3870" s="18">
        <v>42304</v>
      </c>
      <c r="E3870" t="s">
        <v>50</v>
      </c>
      <c r="F3870" t="s">
        <v>2366</v>
      </c>
      <c r="G3870" t="s">
        <v>2367</v>
      </c>
      <c r="H3870" t="s">
        <v>53</v>
      </c>
      <c r="I3870" t="s">
        <v>54</v>
      </c>
      <c r="J3870" t="s">
        <v>977</v>
      </c>
      <c r="K3870" t="s">
        <v>70</v>
      </c>
      <c r="L3870">
        <v>92105</v>
      </c>
      <c r="M3870" t="s">
        <v>71</v>
      </c>
      <c r="N3870" t="s">
        <v>6392</v>
      </c>
      <c r="O3870" t="s">
        <v>59</v>
      </c>
      <c r="P3870" t="s">
        <v>63</v>
      </c>
      <c r="Q3870" t="s">
        <v>6393</v>
      </c>
      <c r="R3870" s="19">
        <v>240.78399999999999</v>
      </c>
      <c r="S3870" s="17">
        <v>1</v>
      </c>
      <c r="T3870" s="20">
        <v>0.2</v>
      </c>
      <c r="U3870" s="19">
        <v>27.088200000000001</v>
      </c>
      <c r="V3870" s="20">
        <f t="shared" si="300"/>
        <v>0.1125</v>
      </c>
      <c r="W3870" s="17">
        <f t="shared" si="301"/>
        <v>2015</v>
      </c>
      <c r="X3870" t="str">
        <f t="shared" si="302"/>
        <v>Oct-2015</v>
      </c>
      <c r="Y3870" s="17">
        <f t="shared" si="303"/>
        <v>4</v>
      </c>
      <c r="Z3870" t="str">
        <f t="shared" si="304"/>
        <v>11-20%</v>
      </c>
      <c r="AA3870" s="17">
        <f>IF(COUNTIF($B$2:B3870,B3870)=1,1,0)</f>
        <v>0</v>
      </c>
      <c r="AB3870" s="17">
        <f>IF(COUNTIF($F$2:F3870,F3870)=1,1,0)</f>
        <v>0</v>
      </c>
    </row>
    <row r="3871" spans="1:28" x14ac:dyDescent="0.2">
      <c r="A3871" s="17">
        <v>3870</v>
      </c>
      <c r="B3871" t="s">
        <v>7054</v>
      </c>
      <c r="C3871" s="18">
        <v>42300</v>
      </c>
      <c r="D3871" s="18">
        <v>42304</v>
      </c>
      <c r="E3871" t="s">
        <v>50</v>
      </c>
      <c r="F3871" t="s">
        <v>2366</v>
      </c>
      <c r="G3871" t="s">
        <v>2367</v>
      </c>
      <c r="H3871" t="s">
        <v>53</v>
      </c>
      <c r="I3871" t="s">
        <v>54</v>
      </c>
      <c r="J3871" t="s">
        <v>977</v>
      </c>
      <c r="K3871" t="s">
        <v>70</v>
      </c>
      <c r="L3871">
        <v>92105</v>
      </c>
      <c r="M3871" t="s">
        <v>71</v>
      </c>
      <c r="N3871" t="s">
        <v>3447</v>
      </c>
      <c r="O3871" t="s">
        <v>59</v>
      </c>
      <c r="P3871" t="s">
        <v>63</v>
      </c>
      <c r="Q3871" t="s">
        <v>3448</v>
      </c>
      <c r="R3871" s="19">
        <v>191.96799999999999</v>
      </c>
      <c r="S3871" s="17">
        <v>7</v>
      </c>
      <c r="T3871" s="20">
        <v>0.2</v>
      </c>
      <c r="U3871" s="19">
        <v>16.7972</v>
      </c>
      <c r="V3871" s="20">
        <f t="shared" si="300"/>
        <v>8.7500000000000008E-2</v>
      </c>
      <c r="W3871" s="17">
        <f t="shared" si="301"/>
        <v>2015</v>
      </c>
      <c r="X3871" t="str">
        <f t="shared" si="302"/>
        <v>Oct-2015</v>
      </c>
      <c r="Y3871" s="17">
        <f t="shared" si="303"/>
        <v>4</v>
      </c>
      <c r="Z3871" t="str">
        <f t="shared" si="304"/>
        <v>11-20%</v>
      </c>
      <c r="AA3871" s="17">
        <f>IF(COUNTIF($B$2:B3871,B3871)=1,1,0)</f>
        <v>0</v>
      </c>
      <c r="AB3871" s="17">
        <f>IF(COUNTIF($F$2:F3871,F3871)=1,1,0)</f>
        <v>0</v>
      </c>
    </row>
    <row r="3872" spans="1:28" x14ac:dyDescent="0.2">
      <c r="A3872" s="17">
        <v>3871</v>
      </c>
      <c r="B3872" t="s">
        <v>7054</v>
      </c>
      <c r="C3872" s="18">
        <v>42300</v>
      </c>
      <c r="D3872" s="18">
        <v>42304</v>
      </c>
      <c r="E3872" t="s">
        <v>50</v>
      </c>
      <c r="F3872" t="s">
        <v>2366</v>
      </c>
      <c r="G3872" t="s">
        <v>2367</v>
      </c>
      <c r="H3872" t="s">
        <v>53</v>
      </c>
      <c r="I3872" t="s">
        <v>54</v>
      </c>
      <c r="J3872" t="s">
        <v>977</v>
      </c>
      <c r="K3872" t="s">
        <v>70</v>
      </c>
      <c r="L3872">
        <v>92105</v>
      </c>
      <c r="M3872" t="s">
        <v>71</v>
      </c>
      <c r="N3872" t="s">
        <v>2404</v>
      </c>
      <c r="O3872" t="s">
        <v>73</v>
      </c>
      <c r="P3872" t="s">
        <v>117</v>
      </c>
      <c r="Q3872" t="s">
        <v>2405</v>
      </c>
      <c r="R3872" s="19">
        <v>11.56</v>
      </c>
      <c r="S3872" s="17">
        <v>2</v>
      </c>
      <c r="T3872" s="20">
        <v>0</v>
      </c>
      <c r="U3872" s="19">
        <v>5.6643999999999997</v>
      </c>
      <c r="V3872" s="20">
        <f t="shared" si="300"/>
        <v>0.48999999999999994</v>
      </c>
      <c r="W3872" s="17">
        <f t="shared" si="301"/>
        <v>2015</v>
      </c>
      <c r="X3872" t="str">
        <f t="shared" si="302"/>
        <v>Oct-2015</v>
      </c>
      <c r="Y3872" s="17">
        <f t="shared" si="303"/>
        <v>4</v>
      </c>
      <c r="Z3872" t="str">
        <f t="shared" si="304"/>
        <v>0% (No Discount)</v>
      </c>
      <c r="AA3872" s="17">
        <f>IF(COUNTIF($B$2:B3872,B3872)=1,1,0)</f>
        <v>0</v>
      </c>
      <c r="AB3872" s="17">
        <f>IF(COUNTIF($F$2:F3872,F3872)=1,1,0)</f>
        <v>0</v>
      </c>
    </row>
    <row r="3873" spans="1:28" x14ac:dyDescent="0.2">
      <c r="A3873" s="17">
        <v>3872</v>
      </c>
      <c r="B3873" t="s">
        <v>7054</v>
      </c>
      <c r="C3873" s="18">
        <v>42300</v>
      </c>
      <c r="D3873" s="18">
        <v>42304</v>
      </c>
      <c r="E3873" t="s">
        <v>50</v>
      </c>
      <c r="F3873" t="s">
        <v>2366</v>
      </c>
      <c r="G3873" t="s">
        <v>2367</v>
      </c>
      <c r="H3873" t="s">
        <v>53</v>
      </c>
      <c r="I3873" t="s">
        <v>54</v>
      </c>
      <c r="J3873" t="s">
        <v>977</v>
      </c>
      <c r="K3873" t="s">
        <v>70</v>
      </c>
      <c r="L3873">
        <v>92105</v>
      </c>
      <c r="M3873" t="s">
        <v>71</v>
      </c>
      <c r="N3873" t="s">
        <v>528</v>
      </c>
      <c r="O3873" t="s">
        <v>73</v>
      </c>
      <c r="P3873" t="s">
        <v>200</v>
      </c>
      <c r="Q3873" t="s">
        <v>529</v>
      </c>
      <c r="R3873" s="19">
        <v>11.8</v>
      </c>
      <c r="S3873" s="17">
        <v>4</v>
      </c>
      <c r="T3873" s="20">
        <v>0</v>
      </c>
      <c r="U3873" s="19">
        <v>5.6639999999999997</v>
      </c>
      <c r="V3873" s="20">
        <f t="shared" si="300"/>
        <v>0.47999999999999993</v>
      </c>
      <c r="W3873" s="17">
        <f t="shared" si="301"/>
        <v>2015</v>
      </c>
      <c r="X3873" t="str">
        <f t="shared" si="302"/>
        <v>Oct-2015</v>
      </c>
      <c r="Y3873" s="17">
        <f t="shared" si="303"/>
        <v>4</v>
      </c>
      <c r="Z3873" t="str">
        <f t="shared" si="304"/>
        <v>0% (No Discount)</v>
      </c>
      <c r="AA3873" s="17">
        <f>IF(COUNTIF($B$2:B3873,B3873)=1,1,0)</f>
        <v>0</v>
      </c>
      <c r="AB3873" s="17">
        <f>IF(COUNTIF($F$2:F3873,F3873)=1,1,0)</f>
        <v>0</v>
      </c>
    </row>
    <row r="3874" spans="1:28" x14ac:dyDescent="0.2">
      <c r="A3874" s="17">
        <v>3873</v>
      </c>
      <c r="B3874" t="s">
        <v>7054</v>
      </c>
      <c r="C3874" s="18">
        <v>42300</v>
      </c>
      <c r="D3874" s="18">
        <v>42304</v>
      </c>
      <c r="E3874" t="s">
        <v>50</v>
      </c>
      <c r="F3874" t="s">
        <v>2366</v>
      </c>
      <c r="G3874" t="s">
        <v>2367</v>
      </c>
      <c r="H3874" t="s">
        <v>53</v>
      </c>
      <c r="I3874" t="s">
        <v>54</v>
      </c>
      <c r="J3874" t="s">
        <v>977</v>
      </c>
      <c r="K3874" t="s">
        <v>70</v>
      </c>
      <c r="L3874">
        <v>92105</v>
      </c>
      <c r="M3874" t="s">
        <v>71</v>
      </c>
      <c r="N3874" t="s">
        <v>4555</v>
      </c>
      <c r="O3874" t="s">
        <v>59</v>
      </c>
      <c r="P3874" t="s">
        <v>63</v>
      </c>
      <c r="Q3874" t="s">
        <v>4556</v>
      </c>
      <c r="R3874" s="19">
        <v>842.35199999999998</v>
      </c>
      <c r="S3874" s="17">
        <v>3</v>
      </c>
      <c r="T3874" s="20">
        <v>0.2</v>
      </c>
      <c r="U3874" s="19">
        <v>42.117600000000003</v>
      </c>
      <c r="V3874" s="20">
        <f t="shared" si="300"/>
        <v>0.05</v>
      </c>
      <c r="W3874" s="17">
        <f t="shared" si="301"/>
        <v>2015</v>
      </c>
      <c r="X3874" t="str">
        <f t="shared" si="302"/>
        <v>Oct-2015</v>
      </c>
      <c r="Y3874" s="17">
        <f t="shared" si="303"/>
        <v>4</v>
      </c>
      <c r="Z3874" t="str">
        <f t="shared" si="304"/>
        <v>11-20%</v>
      </c>
      <c r="AA3874" s="17">
        <f>IF(COUNTIF($B$2:B3874,B3874)=1,1,0)</f>
        <v>0</v>
      </c>
      <c r="AB3874" s="17">
        <f>IF(COUNTIF($F$2:F3874,F3874)=1,1,0)</f>
        <v>0</v>
      </c>
    </row>
    <row r="3875" spans="1:28" x14ac:dyDescent="0.2">
      <c r="A3875" s="17">
        <v>3874</v>
      </c>
      <c r="B3875" t="s">
        <v>7055</v>
      </c>
      <c r="C3875" s="18">
        <v>42618</v>
      </c>
      <c r="D3875" s="18">
        <v>42620</v>
      </c>
      <c r="E3875" t="s">
        <v>50</v>
      </c>
      <c r="F3875" t="s">
        <v>6031</v>
      </c>
      <c r="G3875" t="s">
        <v>6032</v>
      </c>
      <c r="H3875" t="s">
        <v>53</v>
      </c>
      <c r="I3875" t="s">
        <v>54</v>
      </c>
      <c r="J3875" t="s">
        <v>4922</v>
      </c>
      <c r="K3875" t="s">
        <v>362</v>
      </c>
      <c r="L3875">
        <v>37604</v>
      </c>
      <c r="M3875" t="s">
        <v>57</v>
      </c>
      <c r="N3875" t="s">
        <v>2789</v>
      </c>
      <c r="O3875" t="s">
        <v>73</v>
      </c>
      <c r="P3875" t="s">
        <v>200</v>
      </c>
      <c r="Q3875" t="s">
        <v>698</v>
      </c>
      <c r="R3875" s="19">
        <v>23.472000000000001</v>
      </c>
      <c r="S3875" s="17">
        <v>3</v>
      </c>
      <c r="T3875" s="20">
        <v>0.2</v>
      </c>
      <c r="U3875" s="19">
        <v>7.6284000000000001</v>
      </c>
      <c r="V3875" s="20">
        <f t="shared" si="300"/>
        <v>0.32500000000000001</v>
      </c>
      <c r="W3875" s="17">
        <f t="shared" si="301"/>
        <v>2016</v>
      </c>
      <c r="X3875" t="str">
        <f t="shared" si="302"/>
        <v>Sep-2016</v>
      </c>
      <c r="Y3875" s="17">
        <f t="shared" si="303"/>
        <v>2</v>
      </c>
      <c r="Z3875" t="str">
        <f t="shared" si="304"/>
        <v>11-20%</v>
      </c>
      <c r="AA3875" s="17">
        <f>IF(COUNTIF($B$2:B3875,B3875)=1,1,0)</f>
        <v>1</v>
      </c>
      <c r="AB3875" s="17">
        <f>IF(COUNTIF($F$2:F3875,F3875)=1,1,0)</f>
        <v>0</v>
      </c>
    </row>
    <row r="3876" spans="1:28" x14ac:dyDescent="0.2">
      <c r="A3876" s="17">
        <v>3875</v>
      </c>
      <c r="B3876" t="s">
        <v>7055</v>
      </c>
      <c r="C3876" s="18">
        <v>42618</v>
      </c>
      <c r="D3876" s="18">
        <v>42620</v>
      </c>
      <c r="E3876" t="s">
        <v>50</v>
      </c>
      <c r="F3876" t="s">
        <v>6031</v>
      </c>
      <c r="G3876" t="s">
        <v>6032</v>
      </c>
      <c r="H3876" t="s">
        <v>53</v>
      </c>
      <c r="I3876" t="s">
        <v>54</v>
      </c>
      <c r="J3876" t="s">
        <v>4922</v>
      </c>
      <c r="K3876" t="s">
        <v>362</v>
      </c>
      <c r="L3876">
        <v>37604</v>
      </c>
      <c r="M3876" t="s">
        <v>57</v>
      </c>
      <c r="N3876" t="s">
        <v>3162</v>
      </c>
      <c r="O3876" t="s">
        <v>73</v>
      </c>
      <c r="P3876" t="s">
        <v>102</v>
      </c>
      <c r="Q3876" t="s">
        <v>3163</v>
      </c>
      <c r="R3876" s="19">
        <v>86.058000000000007</v>
      </c>
      <c r="S3876" s="17">
        <v>7</v>
      </c>
      <c r="T3876" s="20">
        <v>0.7</v>
      </c>
      <c r="U3876" s="19">
        <v>-63.109200000000001</v>
      </c>
      <c r="V3876" s="20">
        <f t="shared" si="300"/>
        <v>-0.73333333333333328</v>
      </c>
      <c r="W3876" s="17">
        <f t="shared" si="301"/>
        <v>2016</v>
      </c>
      <c r="X3876" t="str">
        <f t="shared" si="302"/>
        <v>Sep-2016</v>
      </c>
      <c r="Y3876" s="17">
        <f t="shared" si="303"/>
        <v>2</v>
      </c>
      <c r="Z3876" t="str">
        <f t="shared" si="304"/>
        <v>Over 50%</v>
      </c>
      <c r="AA3876" s="17">
        <f>IF(COUNTIF($B$2:B3876,B3876)=1,1,0)</f>
        <v>0</v>
      </c>
      <c r="AB3876" s="17">
        <f>IF(COUNTIF($F$2:F3876,F3876)=1,1,0)</f>
        <v>0</v>
      </c>
    </row>
    <row r="3877" spans="1:28" x14ac:dyDescent="0.2">
      <c r="A3877" s="17">
        <v>3876</v>
      </c>
      <c r="B3877" t="s">
        <v>7055</v>
      </c>
      <c r="C3877" s="18">
        <v>42618</v>
      </c>
      <c r="D3877" s="18">
        <v>42620</v>
      </c>
      <c r="E3877" t="s">
        <v>50</v>
      </c>
      <c r="F3877" t="s">
        <v>6031</v>
      </c>
      <c r="G3877" t="s">
        <v>6032</v>
      </c>
      <c r="H3877" t="s">
        <v>53</v>
      </c>
      <c r="I3877" t="s">
        <v>54</v>
      </c>
      <c r="J3877" t="s">
        <v>4922</v>
      </c>
      <c r="K3877" t="s">
        <v>362</v>
      </c>
      <c r="L3877">
        <v>37604</v>
      </c>
      <c r="M3877" t="s">
        <v>57</v>
      </c>
      <c r="N3877" t="s">
        <v>2779</v>
      </c>
      <c r="O3877" t="s">
        <v>98</v>
      </c>
      <c r="P3877" t="s">
        <v>99</v>
      </c>
      <c r="Q3877" t="s">
        <v>2780</v>
      </c>
      <c r="R3877" s="19">
        <v>108.78400000000001</v>
      </c>
      <c r="S3877" s="17">
        <v>2</v>
      </c>
      <c r="T3877" s="20">
        <v>0.2</v>
      </c>
      <c r="U3877" s="19">
        <v>6.7990000000000004</v>
      </c>
      <c r="V3877" s="20">
        <f t="shared" si="300"/>
        <v>6.25E-2</v>
      </c>
      <c r="W3877" s="17">
        <f t="shared" si="301"/>
        <v>2016</v>
      </c>
      <c r="X3877" t="str">
        <f t="shared" si="302"/>
        <v>Sep-2016</v>
      </c>
      <c r="Y3877" s="17">
        <f t="shared" si="303"/>
        <v>2</v>
      </c>
      <c r="Z3877" t="str">
        <f t="shared" si="304"/>
        <v>11-20%</v>
      </c>
      <c r="AA3877" s="17">
        <f>IF(COUNTIF($B$2:B3877,B3877)=1,1,0)</f>
        <v>0</v>
      </c>
      <c r="AB3877" s="17">
        <f>IF(COUNTIF($F$2:F3877,F3877)=1,1,0)</f>
        <v>0</v>
      </c>
    </row>
    <row r="3878" spans="1:28" x14ac:dyDescent="0.2">
      <c r="A3878" s="17">
        <v>3877</v>
      </c>
      <c r="B3878" t="s">
        <v>7055</v>
      </c>
      <c r="C3878" s="18">
        <v>42618</v>
      </c>
      <c r="D3878" s="18">
        <v>42620</v>
      </c>
      <c r="E3878" t="s">
        <v>50</v>
      </c>
      <c r="F3878" t="s">
        <v>6031</v>
      </c>
      <c r="G3878" t="s">
        <v>6032</v>
      </c>
      <c r="H3878" t="s">
        <v>53</v>
      </c>
      <c r="I3878" t="s">
        <v>54</v>
      </c>
      <c r="J3878" t="s">
        <v>4922</v>
      </c>
      <c r="K3878" t="s">
        <v>362</v>
      </c>
      <c r="L3878">
        <v>37604</v>
      </c>
      <c r="M3878" t="s">
        <v>57</v>
      </c>
      <c r="N3878" t="s">
        <v>6132</v>
      </c>
      <c r="O3878" t="s">
        <v>73</v>
      </c>
      <c r="P3878" t="s">
        <v>117</v>
      </c>
      <c r="Q3878" t="s">
        <v>6133</v>
      </c>
      <c r="R3878" s="19">
        <v>10.272</v>
      </c>
      <c r="S3878" s="17">
        <v>3</v>
      </c>
      <c r="T3878" s="20">
        <v>0.2</v>
      </c>
      <c r="U3878" s="19">
        <v>3.21</v>
      </c>
      <c r="V3878" s="20">
        <f t="shared" si="300"/>
        <v>0.3125</v>
      </c>
      <c r="W3878" s="17">
        <f t="shared" si="301"/>
        <v>2016</v>
      </c>
      <c r="X3878" t="str">
        <f t="shared" si="302"/>
        <v>Sep-2016</v>
      </c>
      <c r="Y3878" s="17">
        <f t="shared" si="303"/>
        <v>2</v>
      </c>
      <c r="Z3878" t="str">
        <f t="shared" si="304"/>
        <v>11-20%</v>
      </c>
      <c r="AA3878" s="17">
        <f>IF(COUNTIF($B$2:B3878,B3878)=1,1,0)</f>
        <v>0</v>
      </c>
      <c r="AB3878" s="17">
        <f>IF(COUNTIF($F$2:F3878,F3878)=1,1,0)</f>
        <v>0</v>
      </c>
    </row>
    <row r="3879" spans="1:28" x14ac:dyDescent="0.2">
      <c r="A3879" s="17">
        <v>3878</v>
      </c>
      <c r="B3879" t="s">
        <v>7056</v>
      </c>
      <c r="C3879" s="18">
        <v>42671</v>
      </c>
      <c r="D3879" s="18">
        <v>42676</v>
      </c>
      <c r="E3879" t="s">
        <v>77</v>
      </c>
      <c r="F3879" t="s">
        <v>1859</v>
      </c>
      <c r="G3879" t="s">
        <v>1860</v>
      </c>
      <c r="H3879" t="s">
        <v>53</v>
      </c>
      <c r="I3879" t="s">
        <v>54</v>
      </c>
      <c r="J3879" t="s">
        <v>929</v>
      </c>
      <c r="K3879" t="s">
        <v>81</v>
      </c>
      <c r="L3879">
        <v>33614</v>
      </c>
      <c r="M3879" t="s">
        <v>57</v>
      </c>
      <c r="N3879" t="s">
        <v>3898</v>
      </c>
      <c r="O3879" t="s">
        <v>73</v>
      </c>
      <c r="P3879" t="s">
        <v>102</v>
      </c>
      <c r="Q3879" t="s">
        <v>3899</v>
      </c>
      <c r="R3879" s="19">
        <v>38.19</v>
      </c>
      <c r="S3879" s="17">
        <v>5</v>
      </c>
      <c r="T3879" s="20">
        <v>0.7</v>
      </c>
      <c r="U3879" s="19">
        <v>-26.733000000000001</v>
      </c>
      <c r="V3879" s="20">
        <f t="shared" si="300"/>
        <v>-0.70000000000000007</v>
      </c>
      <c r="W3879" s="17">
        <f t="shared" si="301"/>
        <v>2016</v>
      </c>
      <c r="X3879" t="str">
        <f t="shared" si="302"/>
        <v>Oct-2016</v>
      </c>
      <c r="Y3879" s="17">
        <f t="shared" si="303"/>
        <v>5</v>
      </c>
      <c r="Z3879" t="str">
        <f t="shared" si="304"/>
        <v>Over 50%</v>
      </c>
      <c r="AA3879" s="17">
        <f>IF(COUNTIF($B$2:B3879,B3879)=1,1,0)</f>
        <v>1</v>
      </c>
      <c r="AB3879" s="17">
        <f>IF(COUNTIF($F$2:F3879,F3879)=1,1,0)</f>
        <v>0</v>
      </c>
    </row>
    <row r="3880" spans="1:28" x14ac:dyDescent="0.2">
      <c r="A3880" s="17">
        <v>3879</v>
      </c>
      <c r="B3880" t="s">
        <v>7057</v>
      </c>
      <c r="C3880" s="18">
        <v>41734</v>
      </c>
      <c r="D3880" s="18">
        <v>41736</v>
      </c>
      <c r="E3880" t="s">
        <v>215</v>
      </c>
      <c r="F3880" t="s">
        <v>1680</v>
      </c>
      <c r="G3880" t="s">
        <v>1681</v>
      </c>
      <c r="H3880" t="s">
        <v>68</v>
      </c>
      <c r="I3880" t="s">
        <v>54</v>
      </c>
      <c r="J3880" t="s">
        <v>384</v>
      </c>
      <c r="K3880" t="s">
        <v>238</v>
      </c>
      <c r="L3880">
        <v>62521</v>
      </c>
      <c r="M3880" t="s">
        <v>132</v>
      </c>
      <c r="N3880" t="s">
        <v>757</v>
      </c>
      <c r="O3880" t="s">
        <v>73</v>
      </c>
      <c r="P3880" t="s">
        <v>86</v>
      </c>
      <c r="Q3880" t="s">
        <v>758</v>
      </c>
      <c r="R3880" s="19">
        <v>49.631999999999998</v>
      </c>
      <c r="S3880" s="17">
        <v>4</v>
      </c>
      <c r="T3880" s="20">
        <v>0.2</v>
      </c>
      <c r="U3880" s="19">
        <v>3.7223999999999999</v>
      </c>
      <c r="V3880" s="20">
        <f t="shared" si="300"/>
        <v>7.4999999999999997E-2</v>
      </c>
      <c r="W3880" s="17">
        <f t="shared" si="301"/>
        <v>2014</v>
      </c>
      <c r="X3880" t="str">
        <f t="shared" si="302"/>
        <v>Apr-2014</v>
      </c>
      <c r="Y3880" s="17">
        <f t="shared" si="303"/>
        <v>2</v>
      </c>
      <c r="Z3880" t="str">
        <f t="shared" si="304"/>
        <v>11-20%</v>
      </c>
      <c r="AA3880" s="17">
        <f>IF(COUNTIF($B$2:B3880,B3880)=1,1,0)</f>
        <v>1</v>
      </c>
      <c r="AB3880" s="17">
        <f>IF(COUNTIF($F$2:F3880,F3880)=1,1,0)</f>
        <v>0</v>
      </c>
    </row>
    <row r="3881" spans="1:28" x14ac:dyDescent="0.2">
      <c r="A3881" s="17">
        <v>3880</v>
      </c>
      <c r="B3881" t="s">
        <v>7057</v>
      </c>
      <c r="C3881" s="18">
        <v>41734</v>
      </c>
      <c r="D3881" s="18">
        <v>41736</v>
      </c>
      <c r="E3881" t="s">
        <v>215</v>
      </c>
      <c r="F3881" t="s">
        <v>1680</v>
      </c>
      <c r="G3881" t="s">
        <v>1681</v>
      </c>
      <c r="H3881" t="s">
        <v>68</v>
      </c>
      <c r="I3881" t="s">
        <v>54</v>
      </c>
      <c r="J3881" t="s">
        <v>384</v>
      </c>
      <c r="K3881" t="s">
        <v>238</v>
      </c>
      <c r="L3881">
        <v>62521</v>
      </c>
      <c r="M3881" t="s">
        <v>132</v>
      </c>
      <c r="N3881" t="s">
        <v>6873</v>
      </c>
      <c r="O3881" t="s">
        <v>73</v>
      </c>
      <c r="P3881" t="s">
        <v>86</v>
      </c>
      <c r="Q3881" t="s">
        <v>6874</v>
      </c>
      <c r="R3881" s="19">
        <v>52.095999999999997</v>
      </c>
      <c r="S3881" s="17">
        <v>4</v>
      </c>
      <c r="T3881" s="20">
        <v>0.2</v>
      </c>
      <c r="U3881" s="19">
        <v>3.9072</v>
      </c>
      <c r="V3881" s="20">
        <f t="shared" si="300"/>
        <v>7.5000000000000011E-2</v>
      </c>
      <c r="W3881" s="17">
        <f t="shared" si="301"/>
        <v>2014</v>
      </c>
      <c r="X3881" t="str">
        <f t="shared" si="302"/>
        <v>Apr-2014</v>
      </c>
      <c r="Y3881" s="17">
        <f t="shared" si="303"/>
        <v>2</v>
      </c>
      <c r="Z3881" t="str">
        <f t="shared" si="304"/>
        <v>11-20%</v>
      </c>
      <c r="AA3881" s="17">
        <f>IF(COUNTIF($B$2:B3881,B3881)=1,1,0)</f>
        <v>0</v>
      </c>
      <c r="AB3881" s="17">
        <f>IF(COUNTIF($F$2:F3881,F3881)=1,1,0)</f>
        <v>0</v>
      </c>
    </row>
    <row r="3882" spans="1:28" x14ac:dyDescent="0.2">
      <c r="A3882" s="17">
        <v>3881</v>
      </c>
      <c r="B3882" t="s">
        <v>7058</v>
      </c>
      <c r="C3882" s="18">
        <v>42170</v>
      </c>
      <c r="D3882" s="18">
        <v>42175</v>
      </c>
      <c r="E3882" t="s">
        <v>77</v>
      </c>
      <c r="F3882" t="s">
        <v>7059</v>
      </c>
      <c r="G3882" t="s">
        <v>7060</v>
      </c>
      <c r="H3882" t="s">
        <v>53</v>
      </c>
      <c r="I3882" t="s">
        <v>54</v>
      </c>
      <c r="J3882" t="s">
        <v>336</v>
      </c>
      <c r="K3882" t="s">
        <v>337</v>
      </c>
      <c r="L3882">
        <v>85234</v>
      </c>
      <c r="M3882" t="s">
        <v>71</v>
      </c>
      <c r="N3882" t="s">
        <v>5601</v>
      </c>
      <c r="O3882" t="s">
        <v>73</v>
      </c>
      <c r="P3882" t="s">
        <v>117</v>
      </c>
      <c r="Q3882" t="s">
        <v>5602</v>
      </c>
      <c r="R3882" s="19">
        <v>9.5679999999999996</v>
      </c>
      <c r="S3882" s="17">
        <v>2</v>
      </c>
      <c r="T3882" s="20">
        <v>0.2</v>
      </c>
      <c r="U3882" s="19">
        <v>2.99</v>
      </c>
      <c r="V3882" s="20">
        <f t="shared" si="300"/>
        <v>0.31250000000000006</v>
      </c>
      <c r="W3882" s="17">
        <f t="shared" si="301"/>
        <v>2015</v>
      </c>
      <c r="X3882" t="str">
        <f t="shared" si="302"/>
        <v>Jun-2015</v>
      </c>
      <c r="Y3882" s="17">
        <f t="shared" si="303"/>
        <v>5</v>
      </c>
      <c r="Z3882" t="str">
        <f t="shared" si="304"/>
        <v>11-20%</v>
      </c>
      <c r="AA3882" s="17">
        <f>IF(COUNTIF($B$2:B3882,B3882)=1,1,0)</f>
        <v>1</v>
      </c>
      <c r="AB3882" s="17">
        <f>IF(COUNTIF($F$2:F3882,F3882)=1,1,0)</f>
        <v>1</v>
      </c>
    </row>
    <row r="3883" spans="1:28" x14ac:dyDescent="0.2">
      <c r="A3883" s="17">
        <v>3882</v>
      </c>
      <c r="B3883" t="s">
        <v>7058</v>
      </c>
      <c r="C3883" s="18">
        <v>42170</v>
      </c>
      <c r="D3883" s="18">
        <v>42175</v>
      </c>
      <c r="E3883" t="s">
        <v>77</v>
      </c>
      <c r="F3883" t="s">
        <v>7059</v>
      </c>
      <c r="G3883" t="s">
        <v>7060</v>
      </c>
      <c r="H3883" t="s">
        <v>53</v>
      </c>
      <c r="I3883" t="s">
        <v>54</v>
      </c>
      <c r="J3883" t="s">
        <v>336</v>
      </c>
      <c r="K3883" t="s">
        <v>337</v>
      </c>
      <c r="L3883">
        <v>85234</v>
      </c>
      <c r="M3883" t="s">
        <v>71</v>
      </c>
      <c r="N3883" t="s">
        <v>990</v>
      </c>
      <c r="O3883" t="s">
        <v>73</v>
      </c>
      <c r="P3883" t="s">
        <v>86</v>
      </c>
      <c r="Q3883" t="s">
        <v>991</v>
      </c>
      <c r="R3883" s="19">
        <v>82.367999999999995</v>
      </c>
      <c r="S3883" s="17">
        <v>2</v>
      </c>
      <c r="T3883" s="20">
        <v>0.2</v>
      </c>
      <c r="U3883" s="19">
        <v>-19.5624</v>
      </c>
      <c r="V3883" s="20">
        <f t="shared" si="300"/>
        <v>-0.23750000000000002</v>
      </c>
      <c r="W3883" s="17">
        <f t="shared" si="301"/>
        <v>2015</v>
      </c>
      <c r="X3883" t="str">
        <f t="shared" si="302"/>
        <v>Jun-2015</v>
      </c>
      <c r="Y3883" s="17">
        <f t="shared" si="303"/>
        <v>5</v>
      </c>
      <c r="Z3883" t="str">
        <f t="shared" si="304"/>
        <v>11-20%</v>
      </c>
      <c r="AA3883" s="17">
        <f>IF(COUNTIF($B$2:B3883,B3883)=1,1,0)</f>
        <v>0</v>
      </c>
      <c r="AB3883" s="17">
        <f>IF(COUNTIF($F$2:F3883,F3883)=1,1,0)</f>
        <v>0</v>
      </c>
    </row>
    <row r="3884" spans="1:28" x14ac:dyDescent="0.2">
      <c r="A3884" s="17">
        <v>3883</v>
      </c>
      <c r="B3884" t="s">
        <v>7058</v>
      </c>
      <c r="C3884" s="18">
        <v>42170</v>
      </c>
      <c r="D3884" s="18">
        <v>42175</v>
      </c>
      <c r="E3884" t="s">
        <v>77</v>
      </c>
      <c r="F3884" t="s">
        <v>7059</v>
      </c>
      <c r="G3884" t="s">
        <v>7060</v>
      </c>
      <c r="H3884" t="s">
        <v>53</v>
      </c>
      <c r="I3884" t="s">
        <v>54</v>
      </c>
      <c r="J3884" t="s">
        <v>336</v>
      </c>
      <c r="K3884" t="s">
        <v>337</v>
      </c>
      <c r="L3884">
        <v>85234</v>
      </c>
      <c r="M3884" t="s">
        <v>71</v>
      </c>
      <c r="N3884" t="s">
        <v>7050</v>
      </c>
      <c r="O3884" t="s">
        <v>59</v>
      </c>
      <c r="P3884" t="s">
        <v>92</v>
      </c>
      <c r="Q3884" t="s">
        <v>7051</v>
      </c>
      <c r="R3884" s="19">
        <v>364.70400000000001</v>
      </c>
      <c r="S3884" s="17">
        <v>6</v>
      </c>
      <c r="T3884" s="20">
        <v>0.2</v>
      </c>
      <c r="U3884" s="19">
        <v>-36.470399999999998</v>
      </c>
      <c r="V3884" s="20">
        <f t="shared" si="300"/>
        <v>-9.9999999999999992E-2</v>
      </c>
      <c r="W3884" s="17">
        <f t="shared" si="301"/>
        <v>2015</v>
      </c>
      <c r="X3884" t="str">
        <f t="shared" si="302"/>
        <v>Jun-2015</v>
      </c>
      <c r="Y3884" s="17">
        <f t="shared" si="303"/>
        <v>5</v>
      </c>
      <c r="Z3884" t="str">
        <f t="shared" si="304"/>
        <v>11-20%</v>
      </c>
      <c r="AA3884" s="17">
        <f>IF(COUNTIF($B$2:B3884,B3884)=1,1,0)</f>
        <v>0</v>
      </c>
      <c r="AB3884" s="17">
        <f>IF(COUNTIF($F$2:F3884,F3884)=1,1,0)</f>
        <v>0</v>
      </c>
    </row>
    <row r="3885" spans="1:28" x14ac:dyDescent="0.2">
      <c r="A3885" s="17">
        <v>3884</v>
      </c>
      <c r="B3885" t="s">
        <v>7058</v>
      </c>
      <c r="C3885" s="18">
        <v>42170</v>
      </c>
      <c r="D3885" s="18">
        <v>42175</v>
      </c>
      <c r="E3885" t="s">
        <v>77</v>
      </c>
      <c r="F3885" t="s">
        <v>7059</v>
      </c>
      <c r="G3885" t="s">
        <v>7060</v>
      </c>
      <c r="H3885" t="s">
        <v>53</v>
      </c>
      <c r="I3885" t="s">
        <v>54</v>
      </c>
      <c r="J3885" t="s">
        <v>336</v>
      </c>
      <c r="K3885" t="s">
        <v>337</v>
      </c>
      <c r="L3885">
        <v>85234</v>
      </c>
      <c r="M3885" t="s">
        <v>71</v>
      </c>
      <c r="N3885" t="s">
        <v>7061</v>
      </c>
      <c r="O3885" t="s">
        <v>59</v>
      </c>
      <c r="P3885" t="s">
        <v>92</v>
      </c>
      <c r="Q3885" t="s">
        <v>7062</v>
      </c>
      <c r="R3885" s="19">
        <v>40.256</v>
      </c>
      <c r="S3885" s="17">
        <v>4</v>
      </c>
      <c r="T3885" s="20">
        <v>0.2</v>
      </c>
      <c r="U3885" s="19">
        <v>11.070399999999999</v>
      </c>
      <c r="V3885" s="20">
        <f t="shared" si="300"/>
        <v>0.27499999999999997</v>
      </c>
      <c r="W3885" s="17">
        <f t="shared" si="301"/>
        <v>2015</v>
      </c>
      <c r="X3885" t="str">
        <f t="shared" si="302"/>
        <v>Jun-2015</v>
      </c>
      <c r="Y3885" s="17">
        <f t="shared" si="303"/>
        <v>5</v>
      </c>
      <c r="Z3885" t="str">
        <f t="shared" si="304"/>
        <v>11-20%</v>
      </c>
      <c r="AA3885" s="17">
        <f>IF(COUNTIF($B$2:B3885,B3885)=1,1,0)</f>
        <v>0</v>
      </c>
      <c r="AB3885" s="17">
        <f>IF(COUNTIF($F$2:F3885,F3885)=1,1,0)</f>
        <v>0</v>
      </c>
    </row>
    <row r="3886" spans="1:28" x14ac:dyDescent="0.2">
      <c r="A3886" s="17">
        <v>3885</v>
      </c>
      <c r="B3886" t="s">
        <v>7063</v>
      </c>
      <c r="C3886" s="18">
        <v>41825</v>
      </c>
      <c r="D3886" s="18">
        <v>41832</v>
      </c>
      <c r="E3886" t="s">
        <v>77</v>
      </c>
      <c r="F3886" t="s">
        <v>6489</v>
      </c>
      <c r="G3886" t="s">
        <v>6490</v>
      </c>
      <c r="H3886" t="s">
        <v>68</v>
      </c>
      <c r="I3886" t="s">
        <v>54</v>
      </c>
      <c r="J3886" t="s">
        <v>5173</v>
      </c>
      <c r="K3886" t="s">
        <v>362</v>
      </c>
      <c r="L3886">
        <v>37918</v>
      </c>
      <c r="M3886" t="s">
        <v>57</v>
      </c>
      <c r="N3886" t="s">
        <v>94</v>
      </c>
      <c r="O3886" t="s">
        <v>73</v>
      </c>
      <c r="P3886" t="s">
        <v>95</v>
      </c>
      <c r="Q3886" t="s">
        <v>96</v>
      </c>
      <c r="R3886" s="19">
        <v>4.3680000000000003</v>
      </c>
      <c r="S3886" s="17">
        <v>3</v>
      </c>
      <c r="T3886" s="20">
        <v>0.2</v>
      </c>
      <c r="U3886" s="19">
        <v>0.38219999999999998</v>
      </c>
      <c r="V3886" s="20">
        <f t="shared" si="300"/>
        <v>8.7499999999999994E-2</v>
      </c>
      <c r="W3886" s="17">
        <f t="shared" si="301"/>
        <v>2014</v>
      </c>
      <c r="X3886" t="str">
        <f t="shared" si="302"/>
        <v>Jul-2014</v>
      </c>
      <c r="Y3886" s="17">
        <f t="shared" si="303"/>
        <v>7</v>
      </c>
      <c r="Z3886" t="str">
        <f t="shared" si="304"/>
        <v>11-20%</v>
      </c>
      <c r="AA3886" s="17">
        <f>IF(COUNTIF($B$2:B3886,B3886)=1,1,0)</f>
        <v>1</v>
      </c>
      <c r="AB3886" s="17">
        <f>IF(COUNTIF($F$2:F3886,F3886)=1,1,0)</f>
        <v>0</v>
      </c>
    </row>
    <row r="3887" spans="1:28" x14ac:dyDescent="0.2">
      <c r="A3887" s="17">
        <v>3886</v>
      </c>
      <c r="B3887" t="s">
        <v>7064</v>
      </c>
      <c r="C3887" s="18">
        <v>42764</v>
      </c>
      <c r="D3887" s="18">
        <v>42768</v>
      </c>
      <c r="E3887" t="s">
        <v>77</v>
      </c>
      <c r="F3887" t="s">
        <v>2067</v>
      </c>
      <c r="G3887" t="s">
        <v>2068</v>
      </c>
      <c r="H3887" t="s">
        <v>53</v>
      </c>
      <c r="I3887" t="s">
        <v>54</v>
      </c>
      <c r="J3887" t="s">
        <v>330</v>
      </c>
      <c r="K3887" t="s">
        <v>238</v>
      </c>
      <c r="L3887">
        <v>60653</v>
      </c>
      <c r="M3887" t="s">
        <v>132</v>
      </c>
      <c r="N3887" t="s">
        <v>1150</v>
      </c>
      <c r="O3887" t="s">
        <v>73</v>
      </c>
      <c r="P3887" t="s">
        <v>102</v>
      </c>
      <c r="Q3887" t="s">
        <v>1151</v>
      </c>
      <c r="R3887" s="19">
        <v>12.128</v>
      </c>
      <c r="S3887" s="17">
        <v>4</v>
      </c>
      <c r="T3887" s="20">
        <v>0.8</v>
      </c>
      <c r="U3887" s="19">
        <v>-20.617599999999999</v>
      </c>
      <c r="V3887" s="20">
        <f t="shared" si="300"/>
        <v>-1.7</v>
      </c>
      <c r="W3887" s="17">
        <f t="shared" si="301"/>
        <v>2017</v>
      </c>
      <c r="X3887" t="str">
        <f t="shared" si="302"/>
        <v>Jan-2017</v>
      </c>
      <c r="Y3887" s="17">
        <f t="shared" si="303"/>
        <v>4</v>
      </c>
      <c r="Z3887" t="str">
        <f t="shared" si="304"/>
        <v>Over 50%</v>
      </c>
      <c r="AA3887" s="17">
        <f>IF(COUNTIF($B$2:B3887,B3887)=1,1,0)</f>
        <v>1</v>
      </c>
      <c r="AB3887" s="17">
        <f>IF(COUNTIF($F$2:F3887,F3887)=1,1,0)</f>
        <v>0</v>
      </c>
    </row>
    <row r="3888" spans="1:28" x14ac:dyDescent="0.2">
      <c r="A3888" s="17">
        <v>3887</v>
      </c>
      <c r="B3888" t="s">
        <v>7065</v>
      </c>
      <c r="C3888" s="18">
        <v>42432</v>
      </c>
      <c r="D3888" s="18">
        <v>42437</v>
      </c>
      <c r="E3888" t="s">
        <v>50</v>
      </c>
      <c r="F3888" t="s">
        <v>995</v>
      </c>
      <c r="G3888" t="s">
        <v>996</v>
      </c>
      <c r="H3888" t="s">
        <v>53</v>
      </c>
      <c r="I3888" t="s">
        <v>54</v>
      </c>
      <c r="J3888" t="s">
        <v>565</v>
      </c>
      <c r="K3888" t="s">
        <v>281</v>
      </c>
      <c r="L3888">
        <v>47401</v>
      </c>
      <c r="M3888" t="s">
        <v>132</v>
      </c>
      <c r="N3888" t="s">
        <v>6527</v>
      </c>
      <c r="O3888" t="s">
        <v>98</v>
      </c>
      <c r="P3888" t="s">
        <v>99</v>
      </c>
      <c r="Q3888" t="s">
        <v>6528</v>
      </c>
      <c r="R3888" s="19">
        <v>134.85</v>
      </c>
      <c r="S3888" s="17">
        <v>3</v>
      </c>
      <c r="T3888" s="20">
        <v>0</v>
      </c>
      <c r="U3888" s="19">
        <v>37.758000000000003</v>
      </c>
      <c r="V3888" s="20">
        <f t="shared" si="300"/>
        <v>0.28000000000000003</v>
      </c>
      <c r="W3888" s="17">
        <f t="shared" si="301"/>
        <v>2016</v>
      </c>
      <c r="X3888" t="str">
        <f t="shared" si="302"/>
        <v>Mar-2016</v>
      </c>
      <c r="Y3888" s="17">
        <f t="shared" si="303"/>
        <v>5</v>
      </c>
      <c r="Z3888" t="str">
        <f t="shared" si="304"/>
        <v>0% (No Discount)</v>
      </c>
      <c r="AA3888" s="17">
        <f>IF(COUNTIF($B$2:B3888,B3888)=1,1,0)</f>
        <v>1</v>
      </c>
      <c r="AB3888" s="17">
        <f>IF(COUNTIF($F$2:F3888,F3888)=1,1,0)</f>
        <v>0</v>
      </c>
    </row>
    <row r="3889" spans="1:28" x14ac:dyDescent="0.2">
      <c r="A3889" s="17">
        <v>3888</v>
      </c>
      <c r="B3889" t="s">
        <v>7066</v>
      </c>
      <c r="C3889" s="18">
        <v>41792</v>
      </c>
      <c r="D3889" s="18">
        <v>41796</v>
      </c>
      <c r="E3889" t="s">
        <v>77</v>
      </c>
      <c r="F3889" t="s">
        <v>5845</v>
      </c>
      <c r="G3889" t="s">
        <v>5846</v>
      </c>
      <c r="H3889" t="s">
        <v>53</v>
      </c>
      <c r="I3889" t="s">
        <v>54</v>
      </c>
      <c r="J3889" t="s">
        <v>3296</v>
      </c>
      <c r="K3889" t="s">
        <v>1302</v>
      </c>
      <c r="L3889">
        <v>30076</v>
      </c>
      <c r="M3889" t="s">
        <v>57</v>
      </c>
      <c r="N3889" t="s">
        <v>5084</v>
      </c>
      <c r="O3889" t="s">
        <v>73</v>
      </c>
      <c r="P3889" t="s">
        <v>95</v>
      </c>
      <c r="Q3889" t="s">
        <v>5085</v>
      </c>
      <c r="R3889" s="19">
        <v>8.56</v>
      </c>
      <c r="S3889" s="17">
        <v>2</v>
      </c>
      <c r="T3889" s="20">
        <v>0</v>
      </c>
      <c r="U3889" s="19">
        <v>2.6536</v>
      </c>
      <c r="V3889" s="20">
        <f t="shared" si="300"/>
        <v>0.31</v>
      </c>
      <c r="W3889" s="17">
        <f t="shared" si="301"/>
        <v>2014</v>
      </c>
      <c r="X3889" t="str">
        <f t="shared" si="302"/>
        <v>Jun-2014</v>
      </c>
      <c r="Y3889" s="17">
        <f t="shared" si="303"/>
        <v>4</v>
      </c>
      <c r="Z3889" t="str">
        <f t="shared" si="304"/>
        <v>0% (No Discount)</v>
      </c>
      <c r="AA3889" s="17">
        <f>IF(COUNTIF($B$2:B3889,B3889)=1,1,0)</f>
        <v>1</v>
      </c>
      <c r="AB3889" s="17">
        <f>IF(COUNTIF($F$2:F3889,F3889)=1,1,0)</f>
        <v>0</v>
      </c>
    </row>
    <row r="3890" spans="1:28" x14ac:dyDescent="0.2">
      <c r="A3890" s="17">
        <v>3889</v>
      </c>
      <c r="B3890" t="s">
        <v>7066</v>
      </c>
      <c r="C3890" s="18">
        <v>41792</v>
      </c>
      <c r="D3890" s="18">
        <v>41796</v>
      </c>
      <c r="E3890" t="s">
        <v>77</v>
      </c>
      <c r="F3890" t="s">
        <v>5845</v>
      </c>
      <c r="G3890" t="s">
        <v>5846</v>
      </c>
      <c r="H3890" t="s">
        <v>53</v>
      </c>
      <c r="I3890" t="s">
        <v>54</v>
      </c>
      <c r="J3890" t="s">
        <v>3296</v>
      </c>
      <c r="K3890" t="s">
        <v>1302</v>
      </c>
      <c r="L3890">
        <v>30076</v>
      </c>
      <c r="M3890" t="s">
        <v>57</v>
      </c>
      <c r="N3890" t="s">
        <v>2036</v>
      </c>
      <c r="O3890" t="s">
        <v>98</v>
      </c>
      <c r="P3890" t="s">
        <v>99</v>
      </c>
      <c r="Q3890" t="s">
        <v>2037</v>
      </c>
      <c r="R3890" s="19">
        <v>239.97</v>
      </c>
      <c r="S3890" s="17">
        <v>3</v>
      </c>
      <c r="T3890" s="20">
        <v>0</v>
      </c>
      <c r="U3890" s="19">
        <v>67.191599999999994</v>
      </c>
      <c r="V3890" s="20">
        <f t="shared" si="300"/>
        <v>0.27999999999999997</v>
      </c>
      <c r="W3890" s="17">
        <f t="shared" si="301"/>
        <v>2014</v>
      </c>
      <c r="X3890" t="str">
        <f t="shared" si="302"/>
        <v>Jun-2014</v>
      </c>
      <c r="Y3890" s="17">
        <f t="shared" si="303"/>
        <v>4</v>
      </c>
      <c r="Z3890" t="str">
        <f t="shared" si="304"/>
        <v>0% (No Discount)</v>
      </c>
      <c r="AA3890" s="17">
        <f>IF(COUNTIF($B$2:B3890,B3890)=1,1,0)</f>
        <v>0</v>
      </c>
      <c r="AB3890" s="17">
        <f>IF(COUNTIF($F$2:F3890,F3890)=1,1,0)</f>
        <v>0</v>
      </c>
    </row>
    <row r="3891" spans="1:28" x14ac:dyDescent="0.2">
      <c r="A3891" s="17">
        <v>3890</v>
      </c>
      <c r="B3891" t="s">
        <v>7066</v>
      </c>
      <c r="C3891" s="18">
        <v>41792</v>
      </c>
      <c r="D3891" s="18">
        <v>41796</v>
      </c>
      <c r="E3891" t="s">
        <v>77</v>
      </c>
      <c r="F3891" t="s">
        <v>5845</v>
      </c>
      <c r="G3891" t="s">
        <v>5846</v>
      </c>
      <c r="H3891" t="s">
        <v>53</v>
      </c>
      <c r="I3891" t="s">
        <v>54</v>
      </c>
      <c r="J3891" t="s">
        <v>3296</v>
      </c>
      <c r="K3891" t="s">
        <v>1302</v>
      </c>
      <c r="L3891">
        <v>30076</v>
      </c>
      <c r="M3891" t="s">
        <v>57</v>
      </c>
      <c r="N3891" t="s">
        <v>2043</v>
      </c>
      <c r="O3891" t="s">
        <v>73</v>
      </c>
      <c r="P3891" t="s">
        <v>86</v>
      </c>
      <c r="Q3891" t="s">
        <v>2044</v>
      </c>
      <c r="R3891" s="19">
        <v>356.94</v>
      </c>
      <c r="S3891" s="17">
        <v>2</v>
      </c>
      <c r="T3891" s="20">
        <v>0</v>
      </c>
      <c r="U3891" s="19">
        <v>107.08199999999999</v>
      </c>
      <c r="V3891" s="20">
        <f t="shared" si="300"/>
        <v>0.3</v>
      </c>
      <c r="W3891" s="17">
        <f t="shared" si="301"/>
        <v>2014</v>
      </c>
      <c r="X3891" t="str">
        <f t="shared" si="302"/>
        <v>Jun-2014</v>
      </c>
      <c r="Y3891" s="17">
        <f t="shared" si="303"/>
        <v>4</v>
      </c>
      <c r="Z3891" t="str">
        <f t="shared" si="304"/>
        <v>0% (No Discount)</v>
      </c>
      <c r="AA3891" s="17">
        <f>IF(COUNTIF($B$2:B3891,B3891)=1,1,0)</f>
        <v>0</v>
      </c>
      <c r="AB3891" s="17">
        <f>IF(COUNTIF($F$2:F3891,F3891)=1,1,0)</f>
        <v>0</v>
      </c>
    </row>
    <row r="3892" spans="1:28" x14ac:dyDescent="0.2">
      <c r="A3892" s="17">
        <v>3891</v>
      </c>
      <c r="B3892" t="s">
        <v>7067</v>
      </c>
      <c r="C3892" s="18">
        <v>42698</v>
      </c>
      <c r="D3892" s="18">
        <v>42704</v>
      </c>
      <c r="E3892" t="s">
        <v>77</v>
      </c>
      <c r="F3892" t="s">
        <v>1187</v>
      </c>
      <c r="G3892" t="s">
        <v>1188</v>
      </c>
      <c r="H3892" t="s">
        <v>68</v>
      </c>
      <c r="I3892" t="s">
        <v>54</v>
      </c>
      <c r="J3892" t="s">
        <v>69</v>
      </c>
      <c r="K3892" t="s">
        <v>70</v>
      </c>
      <c r="L3892">
        <v>90036</v>
      </c>
      <c r="M3892" t="s">
        <v>71</v>
      </c>
      <c r="N3892" t="s">
        <v>3027</v>
      </c>
      <c r="O3892" t="s">
        <v>98</v>
      </c>
      <c r="P3892" t="s">
        <v>188</v>
      </c>
      <c r="Q3892" t="s">
        <v>3028</v>
      </c>
      <c r="R3892" s="19">
        <v>659.9</v>
      </c>
      <c r="S3892" s="17">
        <v>2</v>
      </c>
      <c r="T3892" s="20">
        <v>0</v>
      </c>
      <c r="U3892" s="19">
        <v>217.767</v>
      </c>
      <c r="V3892" s="20">
        <f t="shared" si="300"/>
        <v>0.33</v>
      </c>
      <c r="W3892" s="17">
        <f t="shared" si="301"/>
        <v>2016</v>
      </c>
      <c r="X3892" t="str">
        <f t="shared" si="302"/>
        <v>Nov-2016</v>
      </c>
      <c r="Y3892" s="17">
        <f t="shared" si="303"/>
        <v>6</v>
      </c>
      <c r="Z3892" t="str">
        <f t="shared" si="304"/>
        <v>0% (No Discount)</v>
      </c>
      <c r="AA3892" s="17">
        <f>IF(COUNTIF($B$2:B3892,B3892)=1,1,0)</f>
        <v>1</v>
      </c>
      <c r="AB3892" s="17">
        <f>IF(COUNTIF($F$2:F3892,F3892)=1,1,0)</f>
        <v>0</v>
      </c>
    </row>
    <row r="3893" spans="1:28" x14ac:dyDescent="0.2">
      <c r="A3893" s="17">
        <v>3892</v>
      </c>
      <c r="B3893" t="s">
        <v>7067</v>
      </c>
      <c r="C3893" s="18">
        <v>42698</v>
      </c>
      <c r="D3893" s="18">
        <v>42704</v>
      </c>
      <c r="E3893" t="s">
        <v>77</v>
      </c>
      <c r="F3893" t="s">
        <v>1187</v>
      </c>
      <c r="G3893" t="s">
        <v>1188</v>
      </c>
      <c r="H3893" t="s">
        <v>68</v>
      </c>
      <c r="I3893" t="s">
        <v>54</v>
      </c>
      <c r="J3893" t="s">
        <v>69</v>
      </c>
      <c r="K3893" t="s">
        <v>70</v>
      </c>
      <c r="L3893">
        <v>90036</v>
      </c>
      <c r="M3893" t="s">
        <v>71</v>
      </c>
      <c r="N3893" t="s">
        <v>2588</v>
      </c>
      <c r="O3893" t="s">
        <v>59</v>
      </c>
      <c r="P3893" t="s">
        <v>63</v>
      </c>
      <c r="Q3893" t="s">
        <v>2589</v>
      </c>
      <c r="R3893" s="19">
        <v>1684.752</v>
      </c>
      <c r="S3893" s="17">
        <v>6</v>
      </c>
      <c r="T3893" s="20">
        <v>0.2</v>
      </c>
      <c r="U3893" s="19">
        <v>210.59399999999999</v>
      </c>
      <c r="V3893" s="20">
        <f t="shared" si="300"/>
        <v>0.125</v>
      </c>
      <c r="W3893" s="17">
        <f t="shared" si="301"/>
        <v>2016</v>
      </c>
      <c r="X3893" t="str">
        <f t="shared" si="302"/>
        <v>Nov-2016</v>
      </c>
      <c r="Y3893" s="17">
        <f t="shared" si="303"/>
        <v>6</v>
      </c>
      <c r="Z3893" t="str">
        <f t="shared" si="304"/>
        <v>11-20%</v>
      </c>
      <c r="AA3893" s="17">
        <f>IF(COUNTIF($B$2:B3893,B3893)=1,1,0)</f>
        <v>0</v>
      </c>
      <c r="AB3893" s="17">
        <f>IF(COUNTIF($F$2:F3893,F3893)=1,1,0)</f>
        <v>0</v>
      </c>
    </row>
    <row r="3894" spans="1:28" x14ac:dyDescent="0.2">
      <c r="A3894" s="17">
        <v>3893</v>
      </c>
      <c r="B3894" t="s">
        <v>7067</v>
      </c>
      <c r="C3894" s="18">
        <v>42698</v>
      </c>
      <c r="D3894" s="18">
        <v>42704</v>
      </c>
      <c r="E3894" t="s">
        <v>77</v>
      </c>
      <c r="F3894" t="s">
        <v>1187</v>
      </c>
      <c r="G3894" t="s">
        <v>1188</v>
      </c>
      <c r="H3894" t="s">
        <v>68</v>
      </c>
      <c r="I3894" t="s">
        <v>54</v>
      </c>
      <c r="J3894" t="s">
        <v>69</v>
      </c>
      <c r="K3894" t="s">
        <v>70</v>
      </c>
      <c r="L3894">
        <v>90036</v>
      </c>
      <c r="M3894" t="s">
        <v>71</v>
      </c>
      <c r="N3894" t="s">
        <v>6462</v>
      </c>
      <c r="O3894" t="s">
        <v>98</v>
      </c>
      <c r="P3894" t="s">
        <v>188</v>
      </c>
      <c r="Q3894" t="s">
        <v>6463</v>
      </c>
      <c r="R3894" s="19">
        <v>559.91999999999996</v>
      </c>
      <c r="S3894" s="17">
        <v>8</v>
      </c>
      <c r="T3894" s="20">
        <v>0</v>
      </c>
      <c r="U3894" s="19">
        <v>190.37280000000001</v>
      </c>
      <c r="V3894" s="20">
        <f t="shared" si="300"/>
        <v>0.34</v>
      </c>
      <c r="W3894" s="17">
        <f t="shared" si="301"/>
        <v>2016</v>
      </c>
      <c r="X3894" t="str">
        <f t="shared" si="302"/>
        <v>Nov-2016</v>
      </c>
      <c r="Y3894" s="17">
        <f t="shared" si="303"/>
        <v>6</v>
      </c>
      <c r="Z3894" t="str">
        <f t="shared" si="304"/>
        <v>0% (No Discount)</v>
      </c>
      <c r="AA3894" s="17">
        <f>IF(COUNTIF($B$2:B3894,B3894)=1,1,0)</f>
        <v>0</v>
      </c>
      <c r="AB3894" s="17">
        <f>IF(COUNTIF($F$2:F3894,F3894)=1,1,0)</f>
        <v>0</v>
      </c>
    </row>
    <row r="3895" spans="1:28" x14ac:dyDescent="0.2">
      <c r="A3895" s="17">
        <v>3894</v>
      </c>
      <c r="B3895" t="s">
        <v>7068</v>
      </c>
      <c r="C3895" s="18">
        <v>42684</v>
      </c>
      <c r="D3895" s="18">
        <v>42688</v>
      </c>
      <c r="E3895" t="s">
        <v>77</v>
      </c>
      <c r="F3895" t="s">
        <v>4023</v>
      </c>
      <c r="G3895" t="s">
        <v>4024</v>
      </c>
      <c r="H3895" t="s">
        <v>53</v>
      </c>
      <c r="I3895" t="s">
        <v>54</v>
      </c>
      <c r="J3895" t="s">
        <v>211</v>
      </c>
      <c r="K3895" t="s">
        <v>131</v>
      </c>
      <c r="L3895">
        <v>77036</v>
      </c>
      <c r="M3895" t="s">
        <v>132</v>
      </c>
      <c r="N3895" t="s">
        <v>2564</v>
      </c>
      <c r="O3895" t="s">
        <v>98</v>
      </c>
      <c r="P3895" t="s">
        <v>188</v>
      </c>
      <c r="Q3895" t="s">
        <v>2565</v>
      </c>
      <c r="R3895" s="19">
        <v>279.94400000000002</v>
      </c>
      <c r="S3895" s="17">
        <v>7</v>
      </c>
      <c r="T3895" s="20">
        <v>0.2</v>
      </c>
      <c r="U3895" s="19">
        <v>48.990200000000002</v>
      </c>
      <c r="V3895" s="20">
        <f t="shared" si="300"/>
        <v>0.17499999999999999</v>
      </c>
      <c r="W3895" s="17">
        <f t="shared" si="301"/>
        <v>2016</v>
      </c>
      <c r="X3895" t="str">
        <f t="shared" si="302"/>
        <v>Nov-2016</v>
      </c>
      <c r="Y3895" s="17">
        <f t="shared" si="303"/>
        <v>4</v>
      </c>
      <c r="Z3895" t="str">
        <f t="shared" si="304"/>
        <v>11-20%</v>
      </c>
      <c r="AA3895" s="17">
        <f>IF(COUNTIF($B$2:B3895,B3895)=1,1,0)</f>
        <v>1</v>
      </c>
      <c r="AB3895" s="17">
        <f>IF(COUNTIF($F$2:F3895,F3895)=1,1,0)</f>
        <v>0</v>
      </c>
    </row>
    <row r="3896" spans="1:28" x14ac:dyDescent="0.2">
      <c r="A3896" s="17">
        <v>3895</v>
      </c>
      <c r="B3896" t="s">
        <v>7069</v>
      </c>
      <c r="C3896" s="18">
        <v>41965</v>
      </c>
      <c r="D3896" s="18">
        <v>41971</v>
      </c>
      <c r="E3896" t="s">
        <v>77</v>
      </c>
      <c r="F3896" t="s">
        <v>6291</v>
      </c>
      <c r="G3896" t="s">
        <v>6292</v>
      </c>
      <c r="H3896" t="s">
        <v>129</v>
      </c>
      <c r="I3896" t="s">
        <v>54</v>
      </c>
      <c r="J3896" t="s">
        <v>6342</v>
      </c>
      <c r="K3896" t="s">
        <v>238</v>
      </c>
      <c r="L3896">
        <v>60440</v>
      </c>
      <c r="M3896" t="s">
        <v>132</v>
      </c>
      <c r="N3896" t="s">
        <v>4976</v>
      </c>
      <c r="O3896" t="s">
        <v>73</v>
      </c>
      <c r="P3896" t="s">
        <v>102</v>
      </c>
      <c r="Q3896" t="s">
        <v>4977</v>
      </c>
      <c r="R3896" s="19">
        <v>9.98</v>
      </c>
      <c r="S3896" s="17">
        <v>5</v>
      </c>
      <c r="T3896" s="20">
        <v>0.8</v>
      </c>
      <c r="U3896" s="19">
        <v>-16.466999999999999</v>
      </c>
      <c r="V3896" s="20">
        <f t="shared" si="300"/>
        <v>-1.65</v>
      </c>
      <c r="W3896" s="17">
        <f t="shared" si="301"/>
        <v>2014</v>
      </c>
      <c r="X3896" t="str">
        <f t="shared" si="302"/>
        <v>Nov-2014</v>
      </c>
      <c r="Y3896" s="17">
        <f t="shared" si="303"/>
        <v>6</v>
      </c>
      <c r="Z3896" t="str">
        <f t="shared" si="304"/>
        <v>Over 50%</v>
      </c>
      <c r="AA3896" s="17">
        <f>IF(COUNTIF($B$2:B3896,B3896)=1,1,0)</f>
        <v>1</v>
      </c>
      <c r="AB3896" s="17">
        <f>IF(COUNTIF($F$2:F3896,F3896)=1,1,0)</f>
        <v>0</v>
      </c>
    </row>
    <row r="3897" spans="1:28" x14ac:dyDescent="0.2">
      <c r="A3897" s="17">
        <v>3896</v>
      </c>
      <c r="B3897" t="s">
        <v>7070</v>
      </c>
      <c r="C3897" s="18">
        <v>42856</v>
      </c>
      <c r="D3897" s="18">
        <v>42860</v>
      </c>
      <c r="E3897" t="s">
        <v>77</v>
      </c>
      <c r="F3897" t="s">
        <v>2690</v>
      </c>
      <c r="G3897" t="s">
        <v>2691</v>
      </c>
      <c r="H3897" t="s">
        <v>129</v>
      </c>
      <c r="I3897" t="s">
        <v>54</v>
      </c>
      <c r="J3897" t="s">
        <v>7071</v>
      </c>
      <c r="K3897" t="s">
        <v>1739</v>
      </c>
      <c r="L3897">
        <v>71854</v>
      </c>
      <c r="M3897" t="s">
        <v>57</v>
      </c>
      <c r="N3897" t="s">
        <v>7072</v>
      </c>
      <c r="O3897" t="s">
        <v>98</v>
      </c>
      <c r="P3897" t="s">
        <v>188</v>
      </c>
      <c r="Q3897" t="s">
        <v>7073</v>
      </c>
      <c r="R3897" s="19">
        <v>48.9</v>
      </c>
      <c r="S3897" s="17">
        <v>5</v>
      </c>
      <c r="T3897" s="20">
        <v>0</v>
      </c>
      <c r="U3897" s="19">
        <v>18.093</v>
      </c>
      <c r="V3897" s="20">
        <f t="shared" si="300"/>
        <v>0.37</v>
      </c>
      <c r="W3897" s="17">
        <f t="shared" si="301"/>
        <v>2017</v>
      </c>
      <c r="X3897" t="str">
        <f t="shared" si="302"/>
        <v>May-2017</v>
      </c>
      <c r="Y3897" s="17">
        <f t="shared" si="303"/>
        <v>4</v>
      </c>
      <c r="Z3897" t="str">
        <f t="shared" si="304"/>
        <v>0% (No Discount)</v>
      </c>
      <c r="AA3897" s="17">
        <f>IF(COUNTIF($B$2:B3897,B3897)=1,1,0)</f>
        <v>1</v>
      </c>
      <c r="AB3897" s="17">
        <f>IF(COUNTIF($F$2:F3897,F3897)=1,1,0)</f>
        <v>0</v>
      </c>
    </row>
    <row r="3898" spans="1:28" x14ac:dyDescent="0.2">
      <c r="A3898" s="17">
        <v>3897</v>
      </c>
      <c r="B3898" t="s">
        <v>7074</v>
      </c>
      <c r="C3898" s="18">
        <v>43076</v>
      </c>
      <c r="D3898" s="18">
        <v>43081</v>
      </c>
      <c r="E3898" t="s">
        <v>77</v>
      </c>
      <c r="F3898" t="s">
        <v>907</v>
      </c>
      <c r="G3898" t="s">
        <v>908</v>
      </c>
      <c r="H3898" t="s">
        <v>68</v>
      </c>
      <c r="I3898" t="s">
        <v>54</v>
      </c>
      <c r="J3898" t="s">
        <v>707</v>
      </c>
      <c r="K3898" t="s">
        <v>131</v>
      </c>
      <c r="L3898">
        <v>78207</v>
      </c>
      <c r="M3898" t="s">
        <v>132</v>
      </c>
      <c r="N3898" t="s">
        <v>4349</v>
      </c>
      <c r="O3898" t="s">
        <v>73</v>
      </c>
      <c r="P3898" t="s">
        <v>296</v>
      </c>
      <c r="Q3898" t="s">
        <v>4350</v>
      </c>
      <c r="R3898" s="19">
        <v>3.552</v>
      </c>
      <c r="S3898" s="17">
        <v>3</v>
      </c>
      <c r="T3898" s="20">
        <v>0.2</v>
      </c>
      <c r="U3898" s="19">
        <v>1.2432000000000001</v>
      </c>
      <c r="V3898" s="20">
        <f t="shared" si="300"/>
        <v>0.35000000000000003</v>
      </c>
      <c r="W3898" s="17">
        <f t="shared" si="301"/>
        <v>2017</v>
      </c>
      <c r="X3898" t="str">
        <f t="shared" si="302"/>
        <v>Dec-2017</v>
      </c>
      <c r="Y3898" s="17">
        <f t="shared" si="303"/>
        <v>5</v>
      </c>
      <c r="Z3898" t="str">
        <f t="shared" si="304"/>
        <v>11-20%</v>
      </c>
      <c r="AA3898" s="17">
        <f>IF(COUNTIF($B$2:B3898,B3898)=1,1,0)</f>
        <v>1</v>
      </c>
      <c r="AB3898" s="17">
        <f>IF(COUNTIF($F$2:F3898,F3898)=1,1,0)</f>
        <v>0</v>
      </c>
    </row>
    <row r="3899" spans="1:28" x14ac:dyDescent="0.2">
      <c r="A3899" s="17">
        <v>3898</v>
      </c>
      <c r="B3899" t="s">
        <v>7074</v>
      </c>
      <c r="C3899" s="18">
        <v>43076</v>
      </c>
      <c r="D3899" s="18">
        <v>43081</v>
      </c>
      <c r="E3899" t="s">
        <v>77</v>
      </c>
      <c r="F3899" t="s">
        <v>907</v>
      </c>
      <c r="G3899" t="s">
        <v>908</v>
      </c>
      <c r="H3899" t="s">
        <v>68</v>
      </c>
      <c r="I3899" t="s">
        <v>54</v>
      </c>
      <c r="J3899" t="s">
        <v>707</v>
      </c>
      <c r="K3899" t="s">
        <v>131</v>
      </c>
      <c r="L3899">
        <v>78207</v>
      </c>
      <c r="M3899" t="s">
        <v>132</v>
      </c>
      <c r="N3899" t="s">
        <v>431</v>
      </c>
      <c r="O3899" t="s">
        <v>73</v>
      </c>
      <c r="P3899" t="s">
        <v>117</v>
      </c>
      <c r="Q3899" t="s">
        <v>432</v>
      </c>
      <c r="R3899" s="19">
        <v>15.552</v>
      </c>
      <c r="S3899" s="17">
        <v>3</v>
      </c>
      <c r="T3899" s="20">
        <v>0.2</v>
      </c>
      <c r="U3899" s="19">
        <v>5.4432</v>
      </c>
      <c r="V3899" s="20">
        <f t="shared" si="300"/>
        <v>0.35000000000000003</v>
      </c>
      <c r="W3899" s="17">
        <f t="shared" si="301"/>
        <v>2017</v>
      </c>
      <c r="X3899" t="str">
        <f t="shared" si="302"/>
        <v>Dec-2017</v>
      </c>
      <c r="Y3899" s="17">
        <f t="shared" si="303"/>
        <v>5</v>
      </c>
      <c r="Z3899" t="str">
        <f t="shared" si="304"/>
        <v>11-20%</v>
      </c>
      <c r="AA3899" s="17">
        <f>IF(COUNTIF($B$2:B3899,B3899)=1,1,0)</f>
        <v>0</v>
      </c>
      <c r="AB3899" s="17">
        <f>IF(COUNTIF($F$2:F3899,F3899)=1,1,0)</f>
        <v>0</v>
      </c>
    </row>
    <row r="3900" spans="1:28" x14ac:dyDescent="0.2">
      <c r="A3900" s="17">
        <v>3899</v>
      </c>
      <c r="B3900" t="s">
        <v>7075</v>
      </c>
      <c r="C3900" s="18">
        <v>43069</v>
      </c>
      <c r="D3900" s="18">
        <v>43073</v>
      </c>
      <c r="E3900" t="s">
        <v>77</v>
      </c>
      <c r="F3900" t="s">
        <v>4924</v>
      </c>
      <c r="G3900" t="s">
        <v>4925</v>
      </c>
      <c r="H3900" t="s">
        <v>53</v>
      </c>
      <c r="I3900" t="s">
        <v>54</v>
      </c>
      <c r="J3900" t="s">
        <v>7076</v>
      </c>
      <c r="K3900" t="s">
        <v>131</v>
      </c>
      <c r="L3900">
        <v>78539</v>
      </c>
      <c r="M3900" t="s">
        <v>132</v>
      </c>
      <c r="N3900" t="s">
        <v>4349</v>
      </c>
      <c r="O3900" t="s">
        <v>73</v>
      </c>
      <c r="P3900" t="s">
        <v>296</v>
      </c>
      <c r="Q3900" t="s">
        <v>4350</v>
      </c>
      <c r="R3900" s="19">
        <v>2.3679999999999999</v>
      </c>
      <c r="S3900" s="17">
        <v>2</v>
      </c>
      <c r="T3900" s="20">
        <v>0.2</v>
      </c>
      <c r="U3900" s="19">
        <v>0.82879999999999998</v>
      </c>
      <c r="V3900" s="20">
        <f t="shared" si="300"/>
        <v>0.35000000000000003</v>
      </c>
      <c r="W3900" s="17">
        <f t="shared" si="301"/>
        <v>2017</v>
      </c>
      <c r="X3900" t="str">
        <f t="shared" si="302"/>
        <v>Nov-2017</v>
      </c>
      <c r="Y3900" s="17">
        <f t="shared" si="303"/>
        <v>4</v>
      </c>
      <c r="Z3900" t="str">
        <f t="shared" si="304"/>
        <v>11-20%</v>
      </c>
      <c r="AA3900" s="17">
        <f>IF(COUNTIF($B$2:B3900,B3900)=1,1,0)</f>
        <v>1</v>
      </c>
      <c r="AB3900" s="17">
        <f>IF(COUNTIF($F$2:F3900,F3900)=1,1,0)</f>
        <v>0</v>
      </c>
    </row>
    <row r="3901" spans="1:28" x14ac:dyDescent="0.2">
      <c r="A3901" s="17">
        <v>3900</v>
      </c>
      <c r="B3901" t="s">
        <v>7077</v>
      </c>
      <c r="C3901" s="18">
        <v>43076</v>
      </c>
      <c r="D3901" s="18">
        <v>43078</v>
      </c>
      <c r="E3901" t="s">
        <v>215</v>
      </c>
      <c r="F3901" t="s">
        <v>1155</v>
      </c>
      <c r="G3901" t="s">
        <v>1156</v>
      </c>
      <c r="H3901" t="s">
        <v>53</v>
      </c>
      <c r="I3901" t="s">
        <v>54</v>
      </c>
      <c r="J3901" t="s">
        <v>2869</v>
      </c>
      <c r="K3901" t="s">
        <v>525</v>
      </c>
      <c r="L3901">
        <v>43615</v>
      </c>
      <c r="M3901" t="s">
        <v>175</v>
      </c>
      <c r="N3901" t="s">
        <v>1694</v>
      </c>
      <c r="O3901" t="s">
        <v>98</v>
      </c>
      <c r="P3901" t="s">
        <v>188</v>
      </c>
      <c r="Q3901" t="s">
        <v>1695</v>
      </c>
      <c r="R3901" s="19">
        <v>127.98399999999999</v>
      </c>
      <c r="S3901" s="17">
        <v>2</v>
      </c>
      <c r="T3901" s="20">
        <v>0.2</v>
      </c>
      <c r="U3901" s="19">
        <v>25.596800000000002</v>
      </c>
      <c r="V3901" s="20">
        <f t="shared" si="300"/>
        <v>0.2</v>
      </c>
      <c r="W3901" s="17">
        <f t="shared" si="301"/>
        <v>2017</v>
      </c>
      <c r="X3901" t="str">
        <f t="shared" si="302"/>
        <v>Dec-2017</v>
      </c>
      <c r="Y3901" s="17">
        <f t="shared" si="303"/>
        <v>2</v>
      </c>
      <c r="Z3901" t="str">
        <f t="shared" si="304"/>
        <v>11-20%</v>
      </c>
      <c r="AA3901" s="17">
        <f>IF(COUNTIF($B$2:B3901,B3901)=1,1,0)</f>
        <v>1</v>
      </c>
      <c r="AB3901" s="17">
        <f>IF(COUNTIF($F$2:F3901,F3901)=1,1,0)</f>
        <v>0</v>
      </c>
    </row>
    <row r="3902" spans="1:28" x14ac:dyDescent="0.2">
      <c r="A3902" s="17">
        <v>3901</v>
      </c>
      <c r="B3902" t="s">
        <v>7078</v>
      </c>
      <c r="C3902" s="18">
        <v>42007</v>
      </c>
      <c r="D3902" s="18">
        <v>42012</v>
      </c>
      <c r="E3902" t="s">
        <v>77</v>
      </c>
      <c r="F3902" t="s">
        <v>2089</v>
      </c>
      <c r="G3902" t="s">
        <v>2090</v>
      </c>
      <c r="H3902" t="s">
        <v>68</v>
      </c>
      <c r="I3902" t="s">
        <v>54</v>
      </c>
      <c r="J3902" t="s">
        <v>7079</v>
      </c>
      <c r="K3902" t="s">
        <v>131</v>
      </c>
      <c r="L3902">
        <v>77520</v>
      </c>
      <c r="M3902" t="s">
        <v>132</v>
      </c>
      <c r="N3902" t="s">
        <v>1184</v>
      </c>
      <c r="O3902" t="s">
        <v>73</v>
      </c>
      <c r="P3902" t="s">
        <v>117</v>
      </c>
      <c r="Q3902" t="s">
        <v>1185</v>
      </c>
      <c r="R3902" s="19">
        <v>10.368</v>
      </c>
      <c r="S3902" s="17">
        <v>2</v>
      </c>
      <c r="T3902" s="20">
        <v>0.2</v>
      </c>
      <c r="U3902" s="19">
        <v>3.6288</v>
      </c>
      <c r="V3902" s="20">
        <f t="shared" si="300"/>
        <v>0.35</v>
      </c>
      <c r="W3902" s="17">
        <f t="shared" si="301"/>
        <v>2015</v>
      </c>
      <c r="X3902" t="str">
        <f t="shared" si="302"/>
        <v>Jan-2015</v>
      </c>
      <c r="Y3902" s="17">
        <f t="shared" si="303"/>
        <v>5</v>
      </c>
      <c r="Z3902" t="str">
        <f t="shared" si="304"/>
        <v>11-20%</v>
      </c>
      <c r="AA3902" s="17">
        <f>IF(COUNTIF($B$2:B3902,B3902)=1,1,0)</f>
        <v>1</v>
      </c>
      <c r="AB3902" s="17">
        <f>IF(COUNTIF($F$2:F3902,F3902)=1,1,0)</f>
        <v>0</v>
      </c>
    </row>
    <row r="3903" spans="1:28" x14ac:dyDescent="0.2">
      <c r="A3903" s="17">
        <v>3902</v>
      </c>
      <c r="B3903" t="s">
        <v>7080</v>
      </c>
      <c r="C3903" s="18">
        <v>42322</v>
      </c>
      <c r="D3903" s="18">
        <v>42328</v>
      </c>
      <c r="E3903" t="s">
        <v>77</v>
      </c>
      <c r="F3903" t="s">
        <v>632</v>
      </c>
      <c r="G3903" t="s">
        <v>633</v>
      </c>
      <c r="H3903" t="s">
        <v>129</v>
      </c>
      <c r="I3903" t="s">
        <v>54</v>
      </c>
      <c r="J3903" t="s">
        <v>173</v>
      </c>
      <c r="K3903" t="s">
        <v>174</v>
      </c>
      <c r="L3903">
        <v>19143</v>
      </c>
      <c r="M3903" t="s">
        <v>175</v>
      </c>
      <c r="N3903" t="s">
        <v>7081</v>
      </c>
      <c r="O3903" t="s">
        <v>98</v>
      </c>
      <c r="P3903" t="s">
        <v>188</v>
      </c>
      <c r="Q3903" t="s">
        <v>7082</v>
      </c>
      <c r="R3903" s="19">
        <v>47.984000000000002</v>
      </c>
      <c r="S3903" s="17">
        <v>2</v>
      </c>
      <c r="T3903" s="20">
        <v>0.2</v>
      </c>
      <c r="U3903" s="19">
        <v>-1.1996</v>
      </c>
      <c r="V3903" s="20">
        <f t="shared" si="300"/>
        <v>-2.4999999999999998E-2</v>
      </c>
      <c r="W3903" s="17">
        <f t="shared" si="301"/>
        <v>2015</v>
      </c>
      <c r="X3903" t="str">
        <f t="shared" si="302"/>
        <v>Nov-2015</v>
      </c>
      <c r="Y3903" s="17">
        <f t="shared" si="303"/>
        <v>6</v>
      </c>
      <c r="Z3903" t="str">
        <f t="shared" si="304"/>
        <v>11-20%</v>
      </c>
      <c r="AA3903" s="17">
        <f>IF(COUNTIF($B$2:B3903,B3903)=1,1,0)</f>
        <v>1</v>
      </c>
      <c r="AB3903" s="17">
        <f>IF(COUNTIF($F$2:F3903,F3903)=1,1,0)</f>
        <v>0</v>
      </c>
    </row>
    <row r="3904" spans="1:28" x14ac:dyDescent="0.2">
      <c r="A3904" s="17">
        <v>3903</v>
      </c>
      <c r="B3904" t="s">
        <v>7083</v>
      </c>
      <c r="C3904" s="18">
        <v>42279</v>
      </c>
      <c r="D3904" s="18">
        <v>42284</v>
      </c>
      <c r="E3904" t="s">
        <v>50</v>
      </c>
      <c r="F3904" t="s">
        <v>404</v>
      </c>
      <c r="G3904" t="s">
        <v>405</v>
      </c>
      <c r="H3904" t="s">
        <v>129</v>
      </c>
      <c r="I3904" t="s">
        <v>54</v>
      </c>
      <c r="J3904" t="s">
        <v>69</v>
      </c>
      <c r="K3904" t="s">
        <v>70</v>
      </c>
      <c r="L3904">
        <v>90045</v>
      </c>
      <c r="M3904" t="s">
        <v>71</v>
      </c>
      <c r="N3904" t="s">
        <v>4926</v>
      </c>
      <c r="O3904" t="s">
        <v>73</v>
      </c>
      <c r="P3904" t="s">
        <v>86</v>
      </c>
      <c r="Q3904" t="s">
        <v>4927</v>
      </c>
      <c r="R3904" s="19">
        <v>270.33999999999997</v>
      </c>
      <c r="S3904" s="17">
        <v>14</v>
      </c>
      <c r="T3904" s="20">
        <v>0</v>
      </c>
      <c r="U3904" s="19">
        <v>75.6952</v>
      </c>
      <c r="V3904" s="20">
        <f t="shared" si="300"/>
        <v>0.28000000000000003</v>
      </c>
      <c r="W3904" s="17">
        <f t="shared" si="301"/>
        <v>2015</v>
      </c>
      <c r="X3904" t="str">
        <f t="shared" si="302"/>
        <v>Oct-2015</v>
      </c>
      <c r="Y3904" s="17">
        <f t="shared" si="303"/>
        <v>5</v>
      </c>
      <c r="Z3904" t="str">
        <f t="shared" si="304"/>
        <v>0% (No Discount)</v>
      </c>
      <c r="AA3904" s="17">
        <f>IF(COUNTIF($B$2:B3904,B3904)=1,1,0)</f>
        <v>1</v>
      </c>
      <c r="AB3904" s="17">
        <f>IF(COUNTIF($F$2:F3904,F3904)=1,1,0)</f>
        <v>0</v>
      </c>
    </row>
    <row r="3905" spans="1:28" x14ac:dyDescent="0.2">
      <c r="A3905" s="17">
        <v>3904</v>
      </c>
      <c r="B3905" t="s">
        <v>7084</v>
      </c>
      <c r="C3905" s="18">
        <v>42099</v>
      </c>
      <c r="D3905" s="18">
        <v>42104</v>
      </c>
      <c r="E3905" t="s">
        <v>77</v>
      </c>
      <c r="F3905" t="s">
        <v>7085</v>
      </c>
      <c r="G3905" t="s">
        <v>7086</v>
      </c>
      <c r="H3905" t="s">
        <v>129</v>
      </c>
      <c r="I3905" t="s">
        <v>54</v>
      </c>
      <c r="J3905" t="s">
        <v>173</v>
      </c>
      <c r="K3905" t="s">
        <v>174</v>
      </c>
      <c r="L3905">
        <v>19143</v>
      </c>
      <c r="M3905" t="s">
        <v>175</v>
      </c>
      <c r="N3905" t="s">
        <v>5328</v>
      </c>
      <c r="O3905" t="s">
        <v>73</v>
      </c>
      <c r="P3905" t="s">
        <v>105</v>
      </c>
      <c r="Q3905" t="s">
        <v>5329</v>
      </c>
      <c r="R3905" s="19">
        <v>98.111999999999995</v>
      </c>
      <c r="S3905" s="17">
        <v>7</v>
      </c>
      <c r="T3905" s="20">
        <v>0.2</v>
      </c>
      <c r="U3905" s="19">
        <v>18.396000000000001</v>
      </c>
      <c r="V3905" s="20">
        <f t="shared" si="300"/>
        <v>0.18750000000000003</v>
      </c>
      <c r="W3905" s="17">
        <f t="shared" si="301"/>
        <v>2015</v>
      </c>
      <c r="X3905" t="str">
        <f t="shared" si="302"/>
        <v>Apr-2015</v>
      </c>
      <c r="Y3905" s="17">
        <f t="shared" si="303"/>
        <v>5</v>
      </c>
      <c r="Z3905" t="str">
        <f t="shared" si="304"/>
        <v>11-20%</v>
      </c>
      <c r="AA3905" s="17">
        <f>IF(COUNTIF($B$2:B3905,B3905)=1,1,0)</f>
        <v>1</v>
      </c>
      <c r="AB3905" s="17">
        <f>IF(COUNTIF($F$2:F3905,F3905)=1,1,0)</f>
        <v>1</v>
      </c>
    </row>
    <row r="3906" spans="1:28" x14ac:dyDescent="0.2">
      <c r="A3906" s="17">
        <v>3905</v>
      </c>
      <c r="B3906" t="s">
        <v>7084</v>
      </c>
      <c r="C3906" s="18">
        <v>42099</v>
      </c>
      <c r="D3906" s="18">
        <v>42104</v>
      </c>
      <c r="E3906" t="s">
        <v>77</v>
      </c>
      <c r="F3906" t="s">
        <v>7085</v>
      </c>
      <c r="G3906" t="s">
        <v>7086</v>
      </c>
      <c r="H3906" t="s">
        <v>129</v>
      </c>
      <c r="I3906" t="s">
        <v>54</v>
      </c>
      <c r="J3906" t="s">
        <v>173</v>
      </c>
      <c r="K3906" t="s">
        <v>174</v>
      </c>
      <c r="L3906">
        <v>19143</v>
      </c>
      <c r="M3906" t="s">
        <v>175</v>
      </c>
      <c r="N3906" t="s">
        <v>2829</v>
      </c>
      <c r="O3906" t="s">
        <v>73</v>
      </c>
      <c r="P3906" t="s">
        <v>86</v>
      </c>
      <c r="Q3906" t="s">
        <v>2830</v>
      </c>
      <c r="R3906" s="19">
        <v>563.80799999999999</v>
      </c>
      <c r="S3906" s="17">
        <v>4</v>
      </c>
      <c r="T3906" s="20">
        <v>0.2</v>
      </c>
      <c r="U3906" s="19">
        <v>21.142800000000001</v>
      </c>
      <c r="V3906" s="20">
        <f t="shared" ref="V3906:V3969" si="305">IFERROR(U3906/R3906,0)</f>
        <v>3.7500000000000006E-2</v>
      </c>
      <c r="W3906" s="17">
        <f t="shared" ref="W3906:W3969" si="306">YEAR(C3906)</f>
        <v>2015</v>
      </c>
      <c r="X3906" t="str">
        <f t="shared" ref="X3906:X3969" si="307">TEXT(C3906,"mmm-yyyy")</f>
        <v>Apr-2015</v>
      </c>
      <c r="Y3906" s="17">
        <f t="shared" ref="Y3906:Y3969" si="308">D3906-C3906</f>
        <v>5</v>
      </c>
      <c r="Z3906" t="str">
        <f t="shared" ref="Z3906:Z3969" si="309">IF(T3906=0,"0% (No Discount)",IF(T3906&lt;=0.1,"1-10%",IF(T3906&lt;=0.2,"11-20%",IF(T3906&lt;=0.3,"21-30%",IF(T3906&lt;=0.4,"31-40%",IF(T3906&lt;=0.5,"41-50%","Over 50%"))))))</f>
        <v>11-20%</v>
      </c>
      <c r="AA3906" s="17">
        <f>IF(COUNTIF($B$2:B3906,B3906)=1,1,0)</f>
        <v>0</v>
      </c>
      <c r="AB3906" s="17">
        <f>IF(COUNTIF($F$2:F3906,F3906)=1,1,0)</f>
        <v>0</v>
      </c>
    </row>
    <row r="3907" spans="1:28" x14ac:dyDescent="0.2">
      <c r="A3907" s="17">
        <v>3906</v>
      </c>
      <c r="B3907" t="s">
        <v>7084</v>
      </c>
      <c r="C3907" s="18">
        <v>42099</v>
      </c>
      <c r="D3907" s="18">
        <v>42104</v>
      </c>
      <c r="E3907" t="s">
        <v>77</v>
      </c>
      <c r="F3907" t="s">
        <v>7085</v>
      </c>
      <c r="G3907" t="s">
        <v>7086</v>
      </c>
      <c r="H3907" t="s">
        <v>129</v>
      </c>
      <c r="I3907" t="s">
        <v>54</v>
      </c>
      <c r="J3907" t="s">
        <v>173</v>
      </c>
      <c r="K3907" t="s">
        <v>174</v>
      </c>
      <c r="L3907">
        <v>19143</v>
      </c>
      <c r="M3907" t="s">
        <v>175</v>
      </c>
      <c r="N3907" t="s">
        <v>3329</v>
      </c>
      <c r="O3907" t="s">
        <v>73</v>
      </c>
      <c r="P3907" t="s">
        <v>102</v>
      </c>
      <c r="Q3907" t="s">
        <v>3330</v>
      </c>
      <c r="R3907" s="19">
        <v>10.428000000000001</v>
      </c>
      <c r="S3907" s="17">
        <v>4</v>
      </c>
      <c r="T3907" s="20">
        <v>0.7</v>
      </c>
      <c r="U3907" s="19">
        <v>-6.952</v>
      </c>
      <c r="V3907" s="20">
        <f t="shared" si="305"/>
        <v>-0.66666666666666663</v>
      </c>
      <c r="W3907" s="17">
        <f t="shared" si="306"/>
        <v>2015</v>
      </c>
      <c r="X3907" t="str">
        <f t="shared" si="307"/>
        <v>Apr-2015</v>
      </c>
      <c r="Y3907" s="17">
        <f t="shared" si="308"/>
        <v>5</v>
      </c>
      <c r="Z3907" t="str">
        <f t="shared" si="309"/>
        <v>Over 50%</v>
      </c>
      <c r="AA3907" s="17">
        <f>IF(COUNTIF($B$2:B3907,B3907)=1,1,0)</f>
        <v>0</v>
      </c>
      <c r="AB3907" s="17">
        <f>IF(COUNTIF($F$2:F3907,F3907)=1,1,0)</f>
        <v>0</v>
      </c>
    </row>
    <row r="3908" spans="1:28" x14ac:dyDescent="0.2">
      <c r="A3908" s="17">
        <v>3907</v>
      </c>
      <c r="B3908" t="s">
        <v>7084</v>
      </c>
      <c r="C3908" s="18">
        <v>42099</v>
      </c>
      <c r="D3908" s="18">
        <v>42104</v>
      </c>
      <c r="E3908" t="s">
        <v>77</v>
      </c>
      <c r="F3908" t="s">
        <v>7085</v>
      </c>
      <c r="G3908" t="s">
        <v>7086</v>
      </c>
      <c r="H3908" t="s">
        <v>129</v>
      </c>
      <c r="I3908" t="s">
        <v>54</v>
      </c>
      <c r="J3908" t="s">
        <v>173</v>
      </c>
      <c r="K3908" t="s">
        <v>174</v>
      </c>
      <c r="L3908">
        <v>19143</v>
      </c>
      <c r="M3908" t="s">
        <v>175</v>
      </c>
      <c r="N3908" t="s">
        <v>5379</v>
      </c>
      <c r="O3908" t="s">
        <v>59</v>
      </c>
      <c r="P3908" t="s">
        <v>92</v>
      </c>
      <c r="Q3908" t="s">
        <v>5380</v>
      </c>
      <c r="R3908" s="19">
        <v>547.13599999999997</v>
      </c>
      <c r="S3908" s="17">
        <v>4</v>
      </c>
      <c r="T3908" s="20">
        <v>0.2</v>
      </c>
      <c r="U3908" s="19">
        <v>-68.391999999999996</v>
      </c>
      <c r="V3908" s="20">
        <f t="shared" si="305"/>
        <v>-0.125</v>
      </c>
      <c r="W3908" s="17">
        <f t="shared" si="306"/>
        <v>2015</v>
      </c>
      <c r="X3908" t="str">
        <f t="shared" si="307"/>
        <v>Apr-2015</v>
      </c>
      <c r="Y3908" s="17">
        <f t="shared" si="308"/>
        <v>5</v>
      </c>
      <c r="Z3908" t="str">
        <f t="shared" si="309"/>
        <v>11-20%</v>
      </c>
      <c r="AA3908" s="17">
        <f>IF(COUNTIF($B$2:B3908,B3908)=1,1,0)</f>
        <v>0</v>
      </c>
      <c r="AB3908" s="17">
        <f>IF(COUNTIF($F$2:F3908,F3908)=1,1,0)</f>
        <v>0</v>
      </c>
    </row>
    <row r="3909" spans="1:28" x14ac:dyDescent="0.2">
      <c r="A3909" s="17">
        <v>3908</v>
      </c>
      <c r="B3909" t="s">
        <v>7084</v>
      </c>
      <c r="C3909" s="18">
        <v>42099</v>
      </c>
      <c r="D3909" s="18">
        <v>42104</v>
      </c>
      <c r="E3909" t="s">
        <v>77</v>
      </c>
      <c r="F3909" t="s">
        <v>7085</v>
      </c>
      <c r="G3909" t="s">
        <v>7086</v>
      </c>
      <c r="H3909" t="s">
        <v>129</v>
      </c>
      <c r="I3909" t="s">
        <v>54</v>
      </c>
      <c r="J3909" t="s">
        <v>173</v>
      </c>
      <c r="K3909" t="s">
        <v>174</v>
      </c>
      <c r="L3909">
        <v>19143</v>
      </c>
      <c r="M3909" t="s">
        <v>175</v>
      </c>
      <c r="N3909" t="s">
        <v>1968</v>
      </c>
      <c r="O3909" t="s">
        <v>98</v>
      </c>
      <c r="P3909" t="s">
        <v>99</v>
      </c>
      <c r="Q3909" t="s">
        <v>1969</v>
      </c>
      <c r="R3909" s="19">
        <v>14.85</v>
      </c>
      <c r="S3909" s="17">
        <v>5</v>
      </c>
      <c r="T3909" s="20">
        <v>0.4</v>
      </c>
      <c r="U3909" s="19">
        <v>-3.2174999999999998</v>
      </c>
      <c r="V3909" s="20">
        <f t="shared" si="305"/>
        <v>-0.21666666666666665</v>
      </c>
      <c r="W3909" s="17">
        <f t="shared" si="306"/>
        <v>2015</v>
      </c>
      <c r="X3909" t="str">
        <f t="shared" si="307"/>
        <v>Apr-2015</v>
      </c>
      <c r="Y3909" s="17">
        <f t="shared" si="308"/>
        <v>5</v>
      </c>
      <c r="Z3909" t="str">
        <f t="shared" si="309"/>
        <v>31-40%</v>
      </c>
      <c r="AA3909" s="17">
        <f>IF(COUNTIF($B$2:B3909,B3909)=1,1,0)</f>
        <v>0</v>
      </c>
      <c r="AB3909" s="17">
        <f>IF(COUNTIF($F$2:F3909,F3909)=1,1,0)</f>
        <v>0</v>
      </c>
    </row>
    <row r="3910" spans="1:28" x14ac:dyDescent="0.2">
      <c r="A3910" s="17">
        <v>3909</v>
      </c>
      <c r="B3910" t="s">
        <v>7084</v>
      </c>
      <c r="C3910" s="18">
        <v>42099</v>
      </c>
      <c r="D3910" s="18">
        <v>42104</v>
      </c>
      <c r="E3910" t="s">
        <v>77</v>
      </c>
      <c r="F3910" t="s">
        <v>7085</v>
      </c>
      <c r="G3910" t="s">
        <v>7086</v>
      </c>
      <c r="H3910" t="s">
        <v>129</v>
      </c>
      <c r="I3910" t="s">
        <v>54</v>
      </c>
      <c r="J3910" t="s">
        <v>173</v>
      </c>
      <c r="K3910" t="s">
        <v>174</v>
      </c>
      <c r="L3910">
        <v>19143</v>
      </c>
      <c r="M3910" t="s">
        <v>175</v>
      </c>
      <c r="N3910" t="s">
        <v>497</v>
      </c>
      <c r="O3910" t="s">
        <v>98</v>
      </c>
      <c r="P3910" t="s">
        <v>99</v>
      </c>
      <c r="Q3910" t="s">
        <v>498</v>
      </c>
      <c r="R3910" s="19">
        <v>41.988</v>
      </c>
      <c r="S3910" s="17">
        <v>2</v>
      </c>
      <c r="T3910" s="20">
        <v>0.4</v>
      </c>
      <c r="U3910" s="19">
        <v>-9.7972000000000001</v>
      </c>
      <c r="V3910" s="20">
        <f t="shared" si="305"/>
        <v>-0.23333333333333334</v>
      </c>
      <c r="W3910" s="17">
        <f t="shared" si="306"/>
        <v>2015</v>
      </c>
      <c r="X3910" t="str">
        <f t="shared" si="307"/>
        <v>Apr-2015</v>
      </c>
      <c r="Y3910" s="17">
        <f t="shared" si="308"/>
        <v>5</v>
      </c>
      <c r="Z3910" t="str">
        <f t="shared" si="309"/>
        <v>31-40%</v>
      </c>
      <c r="AA3910" s="17">
        <f>IF(COUNTIF($B$2:B3910,B3910)=1,1,0)</f>
        <v>0</v>
      </c>
      <c r="AB3910" s="17">
        <f>IF(COUNTIF($F$2:F3910,F3910)=1,1,0)</f>
        <v>0</v>
      </c>
    </row>
    <row r="3911" spans="1:28" x14ac:dyDescent="0.2">
      <c r="A3911" s="17">
        <v>3910</v>
      </c>
      <c r="B3911" t="s">
        <v>7084</v>
      </c>
      <c r="C3911" s="18">
        <v>42099</v>
      </c>
      <c r="D3911" s="18">
        <v>42104</v>
      </c>
      <c r="E3911" t="s">
        <v>77</v>
      </c>
      <c r="F3911" t="s">
        <v>7085</v>
      </c>
      <c r="G3911" t="s">
        <v>7086</v>
      </c>
      <c r="H3911" t="s">
        <v>129</v>
      </c>
      <c r="I3911" t="s">
        <v>54</v>
      </c>
      <c r="J3911" t="s">
        <v>173</v>
      </c>
      <c r="K3911" t="s">
        <v>174</v>
      </c>
      <c r="L3911">
        <v>19143</v>
      </c>
      <c r="M3911" t="s">
        <v>175</v>
      </c>
      <c r="N3911" t="s">
        <v>4781</v>
      </c>
      <c r="O3911" t="s">
        <v>59</v>
      </c>
      <c r="P3911" t="s">
        <v>92</v>
      </c>
      <c r="Q3911" t="s">
        <v>4782</v>
      </c>
      <c r="R3911" s="19">
        <v>7.5839999999999996</v>
      </c>
      <c r="S3911" s="17">
        <v>1</v>
      </c>
      <c r="T3911" s="20">
        <v>0.2</v>
      </c>
      <c r="U3911" s="19">
        <v>2.37</v>
      </c>
      <c r="V3911" s="20">
        <f t="shared" si="305"/>
        <v>0.31250000000000006</v>
      </c>
      <c r="W3911" s="17">
        <f t="shared" si="306"/>
        <v>2015</v>
      </c>
      <c r="X3911" t="str">
        <f t="shared" si="307"/>
        <v>Apr-2015</v>
      </c>
      <c r="Y3911" s="17">
        <f t="shared" si="308"/>
        <v>5</v>
      </c>
      <c r="Z3911" t="str">
        <f t="shared" si="309"/>
        <v>11-20%</v>
      </c>
      <c r="AA3911" s="17">
        <f>IF(COUNTIF($B$2:B3911,B3911)=1,1,0)</f>
        <v>0</v>
      </c>
      <c r="AB3911" s="17">
        <f>IF(COUNTIF($F$2:F3911,F3911)=1,1,0)</f>
        <v>0</v>
      </c>
    </row>
    <row r="3912" spans="1:28" x14ac:dyDescent="0.2">
      <c r="A3912" s="17">
        <v>3911</v>
      </c>
      <c r="B3912" t="s">
        <v>7084</v>
      </c>
      <c r="C3912" s="18">
        <v>42099</v>
      </c>
      <c r="D3912" s="18">
        <v>42104</v>
      </c>
      <c r="E3912" t="s">
        <v>77</v>
      </c>
      <c r="F3912" t="s">
        <v>7085</v>
      </c>
      <c r="G3912" t="s">
        <v>7086</v>
      </c>
      <c r="H3912" t="s">
        <v>129</v>
      </c>
      <c r="I3912" t="s">
        <v>54</v>
      </c>
      <c r="J3912" t="s">
        <v>173</v>
      </c>
      <c r="K3912" t="s">
        <v>174</v>
      </c>
      <c r="L3912">
        <v>19143</v>
      </c>
      <c r="M3912" t="s">
        <v>175</v>
      </c>
      <c r="N3912" t="s">
        <v>7087</v>
      </c>
      <c r="O3912" t="s">
        <v>59</v>
      </c>
      <c r="P3912" t="s">
        <v>60</v>
      </c>
      <c r="Q3912" t="s">
        <v>7088</v>
      </c>
      <c r="R3912" s="19">
        <v>352.45</v>
      </c>
      <c r="S3912" s="17">
        <v>5</v>
      </c>
      <c r="T3912" s="20">
        <v>0.5</v>
      </c>
      <c r="U3912" s="19">
        <v>-211.47</v>
      </c>
      <c r="V3912" s="20">
        <f t="shared" si="305"/>
        <v>-0.6</v>
      </c>
      <c r="W3912" s="17">
        <f t="shared" si="306"/>
        <v>2015</v>
      </c>
      <c r="X3912" t="str">
        <f t="shared" si="307"/>
        <v>Apr-2015</v>
      </c>
      <c r="Y3912" s="17">
        <f t="shared" si="308"/>
        <v>5</v>
      </c>
      <c r="Z3912" t="str">
        <f t="shared" si="309"/>
        <v>41-50%</v>
      </c>
      <c r="AA3912" s="17">
        <f>IF(COUNTIF($B$2:B3912,B3912)=1,1,0)</f>
        <v>0</v>
      </c>
      <c r="AB3912" s="17">
        <f>IF(COUNTIF($F$2:F3912,F3912)=1,1,0)</f>
        <v>0</v>
      </c>
    </row>
    <row r="3913" spans="1:28" x14ac:dyDescent="0.2">
      <c r="A3913" s="17">
        <v>3912</v>
      </c>
      <c r="B3913" t="s">
        <v>7089</v>
      </c>
      <c r="C3913" s="18">
        <v>42891</v>
      </c>
      <c r="D3913" s="18">
        <v>42892</v>
      </c>
      <c r="E3913" t="s">
        <v>215</v>
      </c>
      <c r="F3913" t="s">
        <v>3863</v>
      </c>
      <c r="G3913" t="s">
        <v>3864</v>
      </c>
      <c r="H3913" t="s">
        <v>53</v>
      </c>
      <c r="I3913" t="s">
        <v>54</v>
      </c>
      <c r="J3913" t="s">
        <v>6465</v>
      </c>
      <c r="K3913" t="s">
        <v>131</v>
      </c>
      <c r="L3913">
        <v>77581</v>
      </c>
      <c r="M3913" t="s">
        <v>132</v>
      </c>
      <c r="N3913" t="s">
        <v>7090</v>
      </c>
      <c r="O3913" t="s">
        <v>98</v>
      </c>
      <c r="P3913" t="s">
        <v>99</v>
      </c>
      <c r="Q3913" t="s">
        <v>7091</v>
      </c>
      <c r="R3913" s="19">
        <v>470.37599999999998</v>
      </c>
      <c r="S3913" s="17">
        <v>3</v>
      </c>
      <c r="T3913" s="20">
        <v>0.2</v>
      </c>
      <c r="U3913" s="19">
        <v>52.917299999999997</v>
      </c>
      <c r="V3913" s="20">
        <f t="shared" si="305"/>
        <v>0.1125</v>
      </c>
      <c r="W3913" s="17">
        <f t="shared" si="306"/>
        <v>2017</v>
      </c>
      <c r="X3913" t="str">
        <f t="shared" si="307"/>
        <v>Jun-2017</v>
      </c>
      <c r="Y3913" s="17">
        <f t="shared" si="308"/>
        <v>1</v>
      </c>
      <c r="Z3913" t="str">
        <f t="shared" si="309"/>
        <v>11-20%</v>
      </c>
      <c r="AA3913" s="17">
        <f>IF(COUNTIF($B$2:B3913,B3913)=1,1,0)</f>
        <v>1</v>
      </c>
      <c r="AB3913" s="17">
        <f>IF(COUNTIF($F$2:F3913,F3913)=1,1,0)</f>
        <v>0</v>
      </c>
    </row>
    <row r="3914" spans="1:28" x14ac:dyDescent="0.2">
      <c r="A3914" s="17">
        <v>3913</v>
      </c>
      <c r="B3914" t="s">
        <v>7092</v>
      </c>
      <c r="C3914" s="18">
        <v>42996</v>
      </c>
      <c r="D3914" s="18">
        <v>43003</v>
      </c>
      <c r="E3914" t="s">
        <v>77</v>
      </c>
      <c r="F3914" t="s">
        <v>1349</v>
      </c>
      <c r="G3914" t="s">
        <v>1350</v>
      </c>
      <c r="H3914" t="s">
        <v>68</v>
      </c>
      <c r="I3914" t="s">
        <v>54</v>
      </c>
      <c r="J3914" t="s">
        <v>293</v>
      </c>
      <c r="K3914" t="s">
        <v>294</v>
      </c>
      <c r="L3914">
        <v>10035</v>
      </c>
      <c r="M3914" t="s">
        <v>175</v>
      </c>
      <c r="N3914" t="s">
        <v>3907</v>
      </c>
      <c r="O3914" t="s">
        <v>73</v>
      </c>
      <c r="P3914" t="s">
        <v>117</v>
      </c>
      <c r="Q3914" t="s">
        <v>3908</v>
      </c>
      <c r="R3914" s="19">
        <v>19.440000000000001</v>
      </c>
      <c r="S3914" s="17">
        <v>3</v>
      </c>
      <c r="T3914" s="20">
        <v>0</v>
      </c>
      <c r="U3914" s="19">
        <v>9.3312000000000008</v>
      </c>
      <c r="V3914" s="20">
        <f t="shared" si="305"/>
        <v>0.48000000000000004</v>
      </c>
      <c r="W3914" s="17">
        <f t="shared" si="306"/>
        <v>2017</v>
      </c>
      <c r="X3914" t="str">
        <f t="shared" si="307"/>
        <v>Sep-2017</v>
      </c>
      <c r="Y3914" s="17">
        <f t="shared" si="308"/>
        <v>7</v>
      </c>
      <c r="Z3914" t="str">
        <f t="shared" si="309"/>
        <v>0% (No Discount)</v>
      </c>
      <c r="AA3914" s="17">
        <f>IF(COUNTIF($B$2:B3914,B3914)=1,1,0)</f>
        <v>1</v>
      </c>
      <c r="AB3914" s="17">
        <f>IF(COUNTIF($F$2:F3914,F3914)=1,1,0)</f>
        <v>0</v>
      </c>
    </row>
    <row r="3915" spans="1:28" x14ac:dyDescent="0.2">
      <c r="A3915" s="17">
        <v>3914</v>
      </c>
      <c r="B3915" t="s">
        <v>7092</v>
      </c>
      <c r="C3915" s="18">
        <v>42996</v>
      </c>
      <c r="D3915" s="18">
        <v>43003</v>
      </c>
      <c r="E3915" t="s">
        <v>77</v>
      </c>
      <c r="F3915" t="s">
        <v>1349</v>
      </c>
      <c r="G3915" t="s">
        <v>1350</v>
      </c>
      <c r="H3915" t="s">
        <v>68</v>
      </c>
      <c r="I3915" t="s">
        <v>54</v>
      </c>
      <c r="J3915" t="s">
        <v>293</v>
      </c>
      <c r="K3915" t="s">
        <v>294</v>
      </c>
      <c r="L3915">
        <v>10035</v>
      </c>
      <c r="M3915" t="s">
        <v>175</v>
      </c>
      <c r="N3915" t="s">
        <v>3442</v>
      </c>
      <c r="O3915" t="s">
        <v>59</v>
      </c>
      <c r="P3915" t="s">
        <v>92</v>
      </c>
      <c r="Q3915" t="s">
        <v>3443</v>
      </c>
      <c r="R3915" s="19">
        <v>9.82</v>
      </c>
      <c r="S3915" s="17">
        <v>2</v>
      </c>
      <c r="T3915" s="20">
        <v>0</v>
      </c>
      <c r="U3915" s="19">
        <v>3.2406000000000001</v>
      </c>
      <c r="V3915" s="20">
        <f t="shared" si="305"/>
        <v>0.33</v>
      </c>
      <c r="W3915" s="17">
        <f t="shared" si="306"/>
        <v>2017</v>
      </c>
      <c r="X3915" t="str">
        <f t="shared" si="307"/>
        <v>Sep-2017</v>
      </c>
      <c r="Y3915" s="17">
        <f t="shared" si="308"/>
        <v>7</v>
      </c>
      <c r="Z3915" t="str">
        <f t="shared" si="309"/>
        <v>0% (No Discount)</v>
      </c>
      <c r="AA3915" s="17">
        <f>IF(COUNTIF($B$2:B3915,B3915)=1,1,0)</f>
        <v>0</v>
      </c>
      <c r="AB3915" s="17">
        <f>IF(COUNTIF($F$2:F3915,F3915)=1,1,0)</f>
        <v>0</v>
      </c>
    </row>
    <row r="3916" spans="1:28" x14ac:dyDescent="0.2">
      <c r="A3916" s="17">
        <v>3915</v>
      </c>
      <c r="B3916" t="s">
        <v>7093</v>
      </c>
      <c r="C3916" s="18">
        <v>42934</v>
      </c>
      <c r="D3916" s="18">
        <v>42939</v>
      </c>
      <c r="E3916" t="s">
        <v>77</v>
      </c>
      <c r="F3916" t="s">
        <v>5191</v>
      </c>
      <c r="G3916" t="s">
        <v>5192</v>
      </c>
      <c r="H3916" t="s">
        <v>53</v>
      </c>
      <c r="I3916" t="s">
        <v>54</v>
      </c>
      <c r="J3916" t="s">
        <v>571</v>
      </c>
      <c r="K3916" t="s">
        <v>337</v>
      </c>
      <c r="L3916">
        <v>85023</v>
      </c>
      <c r="M3916" t="s">
        <v>71</v>
      </c>
      <c r="N3916" t="s">
        <v>3361</v>
      </c>
      <c r="O3916" t="s">
        <v>59</v>
      </c>
      <c r="P3916" t="s">
        <v>83</v>
      </c>
      <c r="Q3916" t="s">
        <v>3362</v>
      </c>
      <c r="R3916" s="19">
        <v>801.6</v>
      </c>
      <c r="S3916" s="17">
        <v>5</v>
      </c>
      <c r="T3916" s="20">
        <v>0.5</v>
      </c>
      <c r="U3916" s="19">
        <v>-448.89600000000002</v>
      </c>
      <c r="V3916" s="20">
        <f t="shared" si="305"/>
        <v>-0.56000000000000005</v>
      </c>
      <c r="W3916" s="17">
        <f t="shared" si="306"/>
        <v>2017</v>
      </c>
      <c r="X3916" t="str">
        <f t="shared" si="307"/>
        <v>Jul-2017</v>
      </c>
      <c r="Y3916" s="17">
        <f t="shared" si="308"/>
        <v>5</v>
      </c>
      <c r="Z3916" t="str">
        <f t="shared" si="309"/>
        <v>41-50%</v>
      </c>
      <c r="AA3916" s="17">
        <f>IF(COUNTIF($B$2:B3916,B3916)=1,1,0)</f>
        <v>1</v>
      </c>
      <c r="AB3916" s="17">
        <f>IF(COUNTIF($F$2:F3916,F3916)=1,1,0)</f>
        <v>0</v>
      </c>
    </row>
    <row r="3917" spans="1:28" x14ac:dyDescent="0.2">
      <c r="A3917" s="17">
        <v>3916</v>
      </c>
      <c r="B3917" t="s">
        <v>7093</v>
      </c>
      <c r="C3917" s="18">
        <v>42934</v>
      </c>
      <c r="D3917" s="18">
        <v>42939</v>
      </c>
      <c r="E3917" t="s">
        <v>77</v>
      </c>
      <c r="F3917" t="s">
        <v>5191</v>
      </c>
      <c r="G3917" t="s">
        <v>5192</v>
      </c>
      <c r="H3917" t="s">
        <v>53</v>
      </c>
      <c r="I3917" t="s">
        <v>54</v>
      </c>
      <c r="J3917" t="s">
        <v>571</v>
      </c>
      <c r="K3917" t="s">
        <v>337</v>
      </c>
      <c r="L3917">
        <v>85023</v>
      </c>
      <c r="M3917" t="s">
        <v>71</v>
      </c>
      <c r="N3917" t="s">
        <v>230</v>
      </c>
      <c r="O3917" t="s">
        <v>59</v>
      </c>
      <c r="P3917" t="s">
        <v>63</v>
      </c>
      <c r="Q3917" t="s">
        <v>231</v>
      </c>
      <c r="R3917" s="19">
        <v>161.56800000000001</v>
      </c>
      <c r="S3917" s="17">
        <v>2</v>
      </c>
      <c r="T3917" s="20">
        <v>0.2</v>
      </c>
      <c r="U3917" s="19">
        <v>10.098000000000001</v>
      </c>
      <c r="V3917" s="20">
        <f t="shared" si="305"/>
        <v>6.25E-2</v>
      </c>
      <c r="W3917" s="17">
        <f t="shared" si="306"/>
        <v>2017</v>
      </c>
      <c r="X3917" t="str">
        <f t="shared" si="307"/>
        <v>Jul-2017</v>
      </c>
      <c r="Y3917" s="17">
        <f t="shared" si="308"/>
        <v>5</v>
      </c>
      <c r="Z3917" t="str">
        <f t="shared" si="309"/>
        <v>11-20%</v>
      </c>
      <c r="AA3917" s="17">
        <f>IF(COUNTIF($B$2:B3917,B3917)=1,1,0)</f>
        <v>0</v>
      </c>
      <c r="AB3917" s="17">
        <f>IF(COUNTIF($F$2:F3917,F3917)=1,1,0)</f>
        <v>0</v>
      </c>
    </row>
    <row r="3918" spans="1:28" x14ac:dyDescent="0.2">
      <c r="A3918" s="17">
        <v>3917</v>
      </c>
      <c r="B3918" t="s">
        <v>7093</v>
      </c>
      <c r="C3918" s="18">
        <v>42934</v>
      </c>
      <c r="D3918" s="18">
        <v>42939</v>
      </c>
      <c r="E3918" t="s">
        <v>77</v>
      </c>
      <c r="F3918" t="s">
        <v>5191</v>
      </c>
      <c r="G3918" t="s">
        <v>5192</v>
      </c>
      <c r="H3918" t="s">
        <v>53</v>
      </c>
      <c r="I3918" t="s">
        <v>54</v>
      </c>
      <c r="J3918" t="s">
        <v>571</v>
      </c>
      <c r="K3918" t="s">
        <v>337</v>
      </c>
      <c r="L3918">
        <v>85023</v>
      </c>
      <c r="M3918" t="s">
        <v>71</v>
      </c>
      <c r="N3918" t="s">
        <v>7094</v>
      </c>
      <c r="O3918" t="s">
        <v>73</v>
      </c>
      <c r="P3918" t="s">
        <v>117</v>
      </c>
      <c r="Q3918" t="s">
        <v>7095</v>
      </c>
      <c r="R3918" s="19">
        <v>16.096</v>
      </c>
      <c r="S3918" s="17">
        <v>2</v>
      </c>
      <c r="T3918" s="20">
        <v>0.2</v>
      </c>
      <c r="U3918" s="19">
        <v>5.2312000000000003</v>
      </c>
      <c r="V3918" s="20">
        <f t="shared" si="305"/>
        <v>0.32500000000000001</v>
      </c>
      <c r="W3918" s="17">
        <f t="shared" si="306"/>
        <v>2017</v>
      </c>
      <c r="X3918" t="str">
        <f t="shared" si="307"/>
        <v>Jul-2017</v>
      </c>
      <c r="Y3918" s="17">
        <f t="shared" si="308"/>
        <v>5</v>
      </c>
      <c r="Z3918" t="str">
        <f t="shared" si="309"/>
        <v>11-20%</v>
      </c>
      <c r="AA3918" s="17">
        <f>IF(COUNTIF($B$2:B3918,B3918)=1,1,0)</f>
        <v>0</v>
      </c>
      <c r="AB3918" s="17">
        <f>IF(COUNTIF($F$2:F3918,F3918)=1,1,0)</f>
        <v>0</v>
      </c>
    </row>
    <row r="3919" spans="1:28" x14ac:dyDescent="0.2">
      <c r="A3919" s="17">
        <v>3918</v>
      </c>
      <c r="B3919" t="s">
        <v>7093</v>
      </c>
      <c r="C3919" s="18">
        <v>42934</v>
      </c>
      <c r="D3919" s="18">
        <v>42939</v>
      </c>
      <c r="E3919" t="s">
        <v>77</v>
      </c>
      <c r="F3919" t="s">
        <v>5191</v>
      </c>
      <c r="G3919" t="s">
        <v>5192</v>
      </c>
      <c r="H3919" t="s">
        <v>53</v>
      </c>
      <c r="I3919" t="s">
        <v>54</v>
      </c>
      <c r="J3919" t="s">
        <v>571</v>
      </c>
      <c r="K3919" t="s">
        <v>337</v>
      </c>
      <c r="L3919">
        <v>85023</v>
      </c>
      <c r="M3919" t="s">
        <v>71</v>
      </c>
      <c r="N3919" t="s">
        <v>3343</v>
      </c>
      <c r="O3919" t="s">
        <v>73</v>
      </c>
      <c r="P3919" t="s">
        <v>102</v>
      </c>
      <c r="Q3919" t="s">
        <v>3344</v>
      </c>
      <c r="R3919" s="19">
        <v>7.6559999999999997</v>
      </c>
      <c r="S3919" s="17">
        <v>4</v>
      </c>
      <c r="T3919" s="20">
        <v>0.7</v>
      </c>
      <c r="U3919" s="19">
        <v>-6.1247999999999996</v>
      </c>
      <c r="V3919" s="20">
        <f t="shared" si="305"/>
        <v>-0.79999999999999993</v>
      </c>
      <c r="W3919" s="17">
        <f t="shared" si="306"/>
        <v>2017</v>
      </c>
      <c r="X3919" t="str">
        <f t="shared" si="307"/>
        <v>Jul-2017</v>
      </c>
      <c r="Y3919" s="17">
        <f t="shared" si="308"/>
        <v>5</v>
      </c>
      <c r="Z3919" t="str">
        <f t="shared" si="309"/>
        <v>Over 50%</v>
      </c>
      <c r="AA3919" s="17">
        <f>IF(COUNTIF($B$2:B3919,B3919)=1,1,0)</f>
        <v>0</v>
      </c>
      <c r="AB3919" s="17">
        <f>IF(COUNTIF($F$2:F3919,F3919)=1,1,0)</f>
        <v>0</v>
      </c>
    </row>
    <row r="3920" spans="1:28" x14ac:dyDescent="0.2">
      <c r="A3920" s="17">
        <v>3919</v>
      </c>
      <c r="B3920" t="s">
        <v>7093</v>
      </c>
      <c r="C3920" s="18">
        <v>42934</v>
      </c>
      <c r="D3920" s="18">
        <v>42939</v>
      </c>
      <c r="E3920" t="s">
        <v>77</v>
      </c>
      <c r="F3920" t="s">
        <v>5191</v>
      </c>
      <c r="G3920" t="s">
        <v>5192</v>
      </c>
      <c r="H3920" t="s">
        <v>53</v>
      </c>
      <c r="I3920" t="s">
        <v>54</v>
      </c>
      <c r="J3920" t="s">
        <v>571</v>
      </c>
      <c r="K3920" t="s">
        <v>337</v>
      </c>
      <c r="L3920">
        <v>85023</v>
      </c>
      <c r="M3920" t="s">
        <v>71</v>
      </c>
      <c r="N3920" t="s">
        <v>363</v>
      </c>
      <c r="O3920" t="s">
        <v>59</v>
      </c>
      <c r="P3920" t="s">
        <v>63</v>
      </c>
      <c r="Q3920" t="s">
        <v>364</v>
      </c>
      <c r="R3920" s="19">
        <v>311.976</v>
      </c>
      <c r="S3920" s="17">
        <v>3</v>
      </c>
      <c r="T3920" s="20">
        <v>0.2</v>
      </c>
      <c r="U3920" s="19">
        <v>-42.896700000000003</v>
      </c>
      <c r="V3920" s="20">
        <f t="shared" si="305"/>
        <v>-0.13750000000000001</v>
      </c>
      <c r="W3920" s="17">
        <f t="shared" si="306"/>
        <v>2017</v>
      </c>
      <c r="X3920" t="str">
        <f t="shared" si="307"/>
        <v>Jul-2017</v>
      </c>
      <c r="Y3920" s="17">
        <f t="shared" si="308"/>
        <v>5</v>
      </c>
      <c r="Z3920" t="str">
        <f t="shared" si="309"/>
        <v>11-20%</v>
      </c>
      <c r="AA3920" s="17">
        <f>IF(COUNTIF($B$2:B3920,B3920)=1,1,0)</f>
        <v>0</v>
      </c>
      <c r="AB3920" s="17">
        <f>IF(COUNTIF($F$2:F3920,F3920)=1,1,0)</f>
        <v>0</v>
      </c>
    </row>
    <row r="3921" spans="1:28" x14ac:dyDescent="0.2">
      <c r="A3921" s="17">
        <v>3920</v>
      </c>
      <c r="B3921" t="s">
        <v>7096</v>
      </c>
      <c r="C3921" s="18">
        <v>42339</v>
      </c>
      <c r="D3921" s="18">
        <v>42345</v>
      </c>
      <c r="E3921" t="s">
        <v>77</v>
      </c>
      <c r="F3921" t="s">
        <v>3975</v>
      </c>
      <c r="G3921" t="s">
        <v>3976</v>
      </c>
      <c r="H3921" t="s">
        <v>68</v>
      </c>
      <c r="I3921" t="s">
        <v>54</v>
      </c>
      <c r="J3921" t="s">
        <v>4910</v>
      </c>
      <c r="K3921" t="s">
        <v>346</v>
      </c>
      <c r="L3921">
        <v>23320</v>
      </c>
      <c r="M3921" t="s">
        <v>57</v>
      </c>
      <c r="N3921" t="s">
        <v>1667</v>
      </c>
      <c r="O3921" t="s">
        <v>73</v>
      </c>
      <c r="P3921" t="s">
        <v>86</v>
      </c>
      <c r="Q3921" t="s">
        <v>1668</v>
      </c>
      <c r="R3921" s="19">
        <v>61.68</v>
      </c>
      <c r="S3921" s="17">
        <v>4</v>
      </c>
      <c r="T3921" s="20">
        <v>0</v>
      </c>
      <c r="U3921" s="19">
        <v>16.653600000000001</v>
      </c>
      <c r="V3921" s="20">
        <f t="shared" si="305"/>
        <v>0.27</v>
      </c>
      <c r="W3921" s="17">
        <f t="shared" si="306"/>
        <v>2015</v>
      </c>
      <c r="X3921" t="str">
        <f t="shared" si="307"/>
        <v>Dec-2015</v>
      </c>
      <c r="Y3921" s="17">
        <f t="shared" si="308"/>
        <v>6</v>
      </c>
      <c r="Z3921" t="str">
        <f t="shared" si="309"/>
        <v>0% (No Discount)</v>
      </c>
      <c r="AA3921" s="17">
        <f>IF(COUNTIF($B$2:B3921,B3921)=1,1,0)</f>
        <v>1</v>
      </c>
      <c r="AB3921" s="17">
        <f>IF(COUNTIF($F$2:F3921,F3921)=1,1,0)</f>
        <v>0</v>
      </c>
    </row>
    <row r="3922" spans="1:28" x14ac:dyDescent="0.2">
      <c r="A3922" s="17">
        <v>3921</v>
      </c>
      <c r="B3922" t="s">
        <v>7096</v>
      </c>
      <c r="C3922" s="18">
        <v>42339</v>
      </c>
      <c r="D3922" s="18">
        <v>42345</v>
      </c>
      <c r="E3922" t="s">
        <v>77</v>
      </c>
      <c r="F3922" t="s">
        <v>3975</v>
      </c>
      <c r="G3922" t="s">
        <v>3976</v>
      </c>
      <c r="H3922" t="s">
        <v>68</v>
      </c>
      <c r="I3922" t="s">
        <v>54</v>
      </c>
      <c r="J3922" t="s">
        <v>4910</v>
      </c>
      <c r="K3922" t="s">
        <v>346</v>
      </c>
      <c r="L3922">
        <v>23320</v>
      </c>
      <c r="M3922" t="s">
        <v>57</v>
      </c>
      <c r="N3922" t="s">
        <v>5816</v>
      </c>
      <c r="O3922" t="s">
        <v>73</v>
      </c>
      <c r="P3922" t="s">
        <v>102</v>
      </c>
      <c r="Q3922" t="s">
        <v>5817</v>
      </c>
      <c r="R3922" s="19">
        <v>63.96</v>
      </c>
      <c r="S3922" s="17">
        <v>4</v>
      </c>
      <c r="T3922" s="20">
        <v>0</v>
      </c>
      <c r="U3922" s="19">
        <v>30.700800000000001</v>
      </c>
      <c r="V3922" s="20">
        <f t="shared" si="305"/>
        <v>0.48</v>
      </c>
      <c r="W3922" s="17">
        <f t="shared" si="306"/>
        <v>2015</v>
      </c>
      <c r="X3922" t="str">
        <f t="shared" si="307"/>
        <v>Dec-2015</v>
      </c>
      <c r="Y3922" s="17">
        <f t="shared" si="308"/>
        <v>6</v>
      </c>
      <c r="Z3922" t="str">
        <f t="shared" si="309"/>
        <v>0% (No Discount)</v>
      </c>
      <c r="AA3922" s="17">
        <f>IF(COUNTIF($B$2:B3922,B3922)=1,1,0)</f>
        <v>0</v>
      </c>
      <c r="AB3922" s="17">
        <f>IF(COUNTIF($F$2:F3922,F3922)=1,1,0)</f>
        <v>0</v>
      </c>
    </row>
    <row r="3923" spans="1:28" x14ac:dyDescent="0.2">
      <c r="A3923" s="17">
        <v>3922</v>
      </c>
      <c r="B3923" t="s">
        <v>7097</v>
      </c>
      <c r="C3923" s="18">
        <v>42549</v>
      </c>
      <c r="D3923" s="18">
        <v>42553</v>
      </c>
      <c r="E3923" t="s">
        <v>50</v>
      </c>
      <c r="F3923" t="s">
        <v>2416</v>
      </c>
      <c r="G3923" t="s">
        <v>2417</v>
      </c>
      <c r="H3923" t="s">
        <v>53</v>
      </c>
      <c r="I3923" t="s">
        <v>54</v>
      </c>
      <c r="J3923" t="s">
        <v>330</v>
      </c>
      <c r="K3923" t="s">
        <v>238</v>
      </c>
      <c r="L3923">
        <v>60610</v>
      </c>
      <c r="M3923" t="s">
        <v>132</v>
      </c>
      <c r="N3923" t="s">
        <v>6417</v>
      </c>
      <c r="O3923" t="s">
        <v>98</v>
      </c>
      <c r="P3923" t="s">
        <v>99</v>
      </c>
      <c r="Q3923" t="s">
        <v>6418</v>
      </c>
      <c r="R3923" s="19">
        <v>359.976</v>
      </c>
      <c r="S3923" s="17">
        <v>3</v>
      </c>
      <c r="T3923" s="20">
        <v>0.2</v>
      </c>
      <c r="U3923" s="19">
        <v>35.997599999999998</v>
      </c>
      <c r="V3923" s="20">
        <f t="shared" si="305"/>
        <v>9.9999999999999992E-2</v>
      </c>
      <c r="W3923" s="17">
        <f t="shared" si="306"/>
        <v>2016</v>
      </c>
      <c r="X3923" t="str">
        <f t="shared" si="307"/>
        <v>Jun-2016</v>
      </c>
      <c r="Y3923" s="17">
        <f t="shared" si="308"/>
        <v>4</v>
      </c>
      <c r="Z3923" t="str">
        <f t="shared" si="309"/>
        <v>11-20%</v>
      </c>
      <c r="AA3923" s="17">
        <f>IF(COUNTIF($B$2:B3923,B3923)=1,1,0)</f>
        <v>1</v>
      </c>
      <c r="AB3923" s="17">
        <f>IF(COUNTIF($F$2:F3923,F3923)=1,1,0)</f>
        <v>0</v>
      </c>
    </row>
    <row r="3924" spans="1:28" x14ac:dyDescent="0.2">
      <c r="A3924" s="17">
        <v>3923</v>
      </c>
      <c r="B3924" t="s">
        <v>7098</v>
      </c>
      <c r="C3924" s="18">
        <v>42975</v>
      </c>
      <c r="D3924" s="18">
        <v>42979</v>
      </c>
      <c r="E3924" t="s">
        <v>77</v>
      </c>
      <c r="F3924" t="s">
        <v>2154</v>
      </c>
      <c r="G3924" t="s">
        <v>2155</v>
      </c>
      <c r="H3924" t="s">
        <v>53</v>
      </c>
      <c r="I3924" t="s">
        <v>54</v>
      </c>
      <c r="J3924" t="s">
        <v>330</v>
      </c>
      <c r="K3924" t="s">
        <v>238</v>
      </c>
      <c r="L3924">
        <v>60623</v>
      </c>
      <c r="M3924" t="s">
        <v>132</v>
      </c>
      <c r="N3924" t="s">
        <v>942</v>
      </c>
      <c r="O3924" t="s">
        <v>73</v>
      </c>
      <c r="P3924" t="s">
        <v>117</v>
      </c>
      <c r="Q3924" t="s">
        <v>943</v>
      </c>
      <c r="R3924" s="19">
        <v>25.344000000000001</v>
      </c>
      <c r="S3924" s="17">
        <v>6</v>
      </c>
      <c r="T3924" s="20">
        <v>0.2</v>
      </c>
      <c r="U3924" s="19">
        <v>7.92</v>
      </c>
      <c r="V3924" s="20">
        <f t="shared" si="305"/>
        <v>0.3125</v>
      </c>
      <c r="W3924" s="17">
        <f t="shared" si="306"/>
        <v>2017</v>
      </c>
      <c r="X3924" t="str">
        <f t="shared" si="307"/>
        <v>Aug-2017</v>
      </c>
      <c r="Y3924" s="17">
        <f t="shared" si="308"/>
        <v>4</v>
      </c>
      <c r="Z3924" t="str">
        <f t="shared" si="309"/>
        <v>11-20%</v>
      </c>
      <c r="AA3924" s="17">
        <f>IF(COUNTIF($B$2:B3924,B3924)=1,1,0)</f>
        <v>1</v>
      </c>
      <c r="AB3924" s="17">
        <f>IF(COUNTIF($F$2:F3924,F3924)=1,1,0)</f>
        <v>0</v>
      </c>
    </row>
    <row r="3925" spans="1:28" x14ac:dyDescent="0.2">
      <c r="A3925" s="17">
        <v>3924</v>
      </c>
      <c r="B3925" t="s">
        <v>7098</v>
      </c>
      <c r="C3925" s="18">
        <v>42975</v>
      </c>
      <c r="D3925" s="18">
        <v>42979</v>
      </c>
      <c r="E3925" t="s">
        <v>77</v>
      </c>
      <c r="F3925" t="s">
        <v>2154</v>
      </c>
      <c r="G3925" t="s">
        <v>2155</v>
      </c>
      <c r="H3925" t="s">
        <v>53</v>
      </c>
      <c r="I3925" t="s">
        <v>54</v>
      </c>
      <c r="J3925" t="s">
        <v>330</v>
      </c>
      <c r="K3925" t="s">
        <v>238</v>
      </c>
      <c r="L3925">
        <v>60623</v>
      </c>
      <c r="M3925" t="s">
        <v>132</v>
      </c>
      <c r="N3925" t="s">
        <v>7099</v>
      </c>
      <c r="O3925" t="s">
        <v>73</v>
      </c>
      <c r="P3925" t="s">
        <v>117</v>
      </c>
      <c r="Q3925" t="s">
        <v>7100</v>
      </c>
      <c r="R3925" s="19">
        <v>26.72</v>
      </c>
      <c r="S3925" s="17">
        <v>5</v>
      </c>
      <c r="T3925" s="20">
        <v>0.2</v>
      </c>
      <c r="U3925" s="19">
        <v>9.3520000000000003</v>
      </c>
      <c r="V3925" s="20">
        <f t="shared" si="305"/>
        <v>0.35000000000000003</v>
      </c>
      <c r="W3925" s="17">
        <f t="shared" si="306"/>
        <v>2017</v>
      </c>
      <c r="X3925" t="str">
        <f t="shared" si="307"/>
        <v>Aug-2017</v>
      </c>
      <c r="Y3925" s="17">
        <f t="shared" si="308"/>
        <v>4</v>
      </c>
      <c r="Z3925" t="str">
        <f t="shared" si="309"/>
        <v>11-20%</v>
      </c>
      <c r="AA3925" s="17">
        <f>IF(COUNTIF($B$2:B3925,B3925)=1,1,0)</f>
        <v>0</v>
      </c>
      <c r="AB3925" s="17">
        <f>IF(COUNTIF($F$2:F3925,F3925)=1,1,0)</f>
        <v>0</v>
      </c>
    </row>
    <row r="3926" spans="1:28" x14ac:dyDescent="0.2">
      <c r="A3926" s="17">
        <v>3925</v>
      </c>
      <c r="B3926" t="s">
        <v>7101</v>
      </c>
      <c r="C3926" s="18">
        <v>41899</v>
      </c>
      <c r="D3926" s="18">
        <v>41903</v>
      </c>
      <c r="E3926" t="s">
        <v>77</v>
      </c>
      <c r="F3926" t="s">
        <v>1786</v>
      </c>
      <c r="G3926" t="s">
        <v>1787</v>
      </c>
      <c r="H3926" t="s">
        <v>53</v>
      </c>
      <c r="I3926" t="s">
        <v>54</v>
      </c>
      <c r="J3926" t="s">
        <v>122</v>
      </c>
      <c r="K3926" t="s">
        <v>123</v>
      </c>
      <c r="L3926">
        <v>98103</v>
      </c>
      <c r="M3926" t="s">
        <v>71</v>
      </c>
      <c r="N3926" t="s">
        <v>1830</v>
      </c>
      <c r="O3926" t="s">
        <v>73</v>
      </c>
      <c r="P3926" t="s">
        <v>86</v>
      </c>
      <c r="Q3926" t="s">
        <v>1831</v>
      </c>
      <c r="R3926" s="19">
        <v>30.28</v>
      </c>
      <c r="S3926" s="17">
        <v>2</v>
      </c>
      <c r="T3926" s="20">
        <v>0</v>
      </c>
      <c r="U3926" s="19">
        <v>1.2112000000000001</v>
      </c>
      <c r="V3926" s="20">
        <f t="shared" si="305"/>
        <v>0.04</v>
      </c>
      <c r="W3926" s="17">
        <f t="shared" si="306"/>
        <v>2014</v>
      </c>
      <c r="X3926" t="str">
        <f t="shared" si="307"/>
        <v>Sep-2014</v>
      </c>
      <c r="Y3926" s="17">
        <f t="shared" si="308"/>
        <v>4</v>
      </c>
      <c r="Z3926" t="str">
        <f t="shared" si="309"/>
        <v>0% (No Discount)</v>
      </c>
      <c r="AA3926" s="17">
        <f>IF(COUNTIF($B$2:B3926,B3926)=1,1,0)</f>
        <v>1</v>
      </c>
      <c r="AB3926" s="17">
        <f>IF(COUNTIF($F$2:F3926,F3926)=1,1,0)</f>
        <v>0</v>
      </c>
    </row>
    <row r="3927" spans="1:28" x14ac:dyDescent="0.2">
      <c r="A3927" s="17">
        <v>3926</v>
      </c>
      <c r="B3927" t="s">
        <v>7101</v>
      </c>
      <c r="C3927" s="18">
        <v>41899</v>
      </c>
      <c r="D3927" s="18">
        <v>41903</v>
      </c>
      <c r="E3927" t="s">
        <v>77</v>
      </c>
      <c r="F3927" t="s">
        <v>1786</v>
      </c>
      <c r="G3927" t="s">
        <v>1787</v>
      </c>
      <c r="H3927" t="s">
        <v>53</v>
      </c>
      <c r="I3927" t="s">
        <v>54</v>
      </c>
      <c r="J3927" t="s">
        <v>122</v>
      </c>
      <c r="K3927" t="s">
        <v>123</v>
      </c>
      <c r="L3927">
        <v>98103</v>
      </c>
      <c r="M3927" t="s">
        <v>71</v>
      </c>
      <c r="N3927" t="s">
        <v>4926</v>
      </c>
      <c r="O3927" t="s">
        <v>73</v>
      </c>
      <c r="P3927" t="s">
        <v>86</v>
      </c>
      <c r="Q3927" t="s">
        <v>4927</v>
      </c>
      <c r="R3927" s="19">
        <v>57.93</v>
      </c>
      <c r="S3927" s="17">
        <v>3</v>
      </c>
      <c r="T3927" s="20">
        <v>0</v>
      </c>
      <c r="U3927" s="19">
        <v>16.220400000000001</v>
      </c>
      <c r="V3927" s="20">
        <f t="shared" si="305"/>
        <v>0.28000000000000003</v>
      </c>
      <c r="W3927" s="17">
        <f t="shared" si="306"/>
        <v>2014</v>
      </c>
      <c r="X3927" t="str">
        <f t="shared" si="307"/>
        <v>Sep-2014</v>
      </c>
      <c r="Y3927" s="17">
        <f t="shared" si="308"/>
        <v>4</v>
      </c>
      <c r="Z3927" t="str">
        <f t="shared" si="309"/>
        <v>0% (No Discount)</v>
      </c>
      <c r="AA3927" s="17">
        <f>IF(COUNTIF($B$2:B3927,B3927)=1,1,0)</f>
        <v>0</v>
      </c>
      <c r="AB3927" s="17">
        <f>IF(COUNTIF($F$2:F3927,F3927)=1,1,0)</f>
        <v>0</v>
      </c>
    </row>
    <row r="3928" spans="1:28" x14ac:dyDescent="0.2">
      <c r="A3928" s="17">
        <v>3927</v>
      </c>
      <c r="B3928" t="s">
        <v>7101</v>
      </c>
      <c r="C3928" s="18">
        <v>41899</v>
      </c>
      <c r="D3928" s="18">
        <v>41903</v>
      </c>
      <c r="E3928" t="s">
        <v>77</v>
      </c>
      <c r="F3928" t="s">
        <v>1786</v>
      </c>
      <c r="G3928" t="s">
        <v>1787</v>
      </c>
      <c r="H3928" t="s">
        <v>53</v>
      </c>
      <c r="I3928" t="s">
        <v>54</v>
      </c>
      <c r="J3928" t="s">
        <v>122</v>
      </c>
      <c r="K3928" t="s">
        <v>123</v>
      </c>
      <c r="L3928">
        <v>98103</v>
      </c>
      <c r="M3928" t="s">
        <v>71</v>
      </c>
      <c r="N3928" t="s">
        <v>5733</v>
      </c>
      <c r="O3928" t="s">
        <v>59</v>
      </c>
      <c r="P3928" t="s">
        <v>92</v>
      </c>
      <c r="Q3928" t="s">
        <v>5734</v>
      </c>
      <c r="R3928" s="19">
        <v>35.340000000000003</v>
      </c>
      <c r="S3928" s="17">
        <v>2</v>
      </c>
      <c r="T3928" s="20">
        <v>0</v>
      </c>
      <c r="U3928" s="19">
        <v>13.4292</v>
      </c>
      <c r="V3928" s="20">
        <f t="shared" si="305"/>
        <v>0.37999999999999995</v>
      </c>
      <c r="W3928" s="17">
        <f t="shared" si="306"/>
        <v>2014</v>
      </c>
      <c r="X3928" t="str">
        <f t="shared" si="307"/>
        <v>Sep-2014</v>
      </c>
      <c r="Y3928" s="17">
        <f t="shared" si="308"/>
        <v>4</v>
      </c>
      <c r="Z3928" t="str">
        <f t="shared" si="309"/>
        <v>0% (No Discount)</v>
      </c>
      <c r="AA3928" s="17">
        <f>IF(COUNTIF($B$2:B3928,B3928)=1,1,0)</f>
        <v>0</v>
      </c>
      <c r="AB3928" s="17">
        <f>IF(COUNTIF($F$2:F3928,F3928)=1,1,0)</f>
        <v>0</v>
      </c>
    </row>
    <row r="3929" spans="1:28" x14ac:dyDescent="0.2">
      <c r="A3929" s="17">
        <v>3928</v>
      </c>
      <c r="B3929" t="s">
        <v>7101</v>
      </c>
      <c r="C3929" s="18">
        <v>41899</v>
      </c>
      <c r="D3929" s="18">
        <v>41903</v>
      </c>
      <c r="E3929" t="s">
        <v>77</v>
      </c>
      <c r="F3929" t="s">
        <v>1786</v>
      </c>
      <c r="G3929" t="s">
        <v>1787</v>
      </c>
      <c r="H3929" t="s">
        <v>53</v>
      </c>
      <c r="I3929" t="s">
        <v>54</v>
      </c>
      <c r="J3929" t="s">
        <v>122</v>
      </c>
      <c r="K3929" t="s">
        <v>123</v>
      </c>
      <c r="L3929">
        <v>98103</v>
      </c>
      <c r="M3929" t="s">
        <v>71</v>
      </c>
      <c r="N3929" t="s">
        <v>645</v>
      </c>
      <c r="O3929" t="s">
        <v>73</v>
      </c>
      <c r="P3929" t="s">
        <v>102</v>
      </c>
      <c r="Q3929" t="s">
        <v>646</v>
      </c>
      <c r="R3929" s="19">
        <v>137.24</v>
      </c>
      <c r="S3929" s="17">
        <v>5</v>
      </c>
      <c r="T3929" s="20">
        <v>0.2</v>
      </c>
      <c r="U3929" s="19">
        <v>46.3185</v>
      </c>
      <c r="V3929" s="20">
        <f t="shared" si="305"/>
        <v>0.33749999999999997</v>
      </c>
      <c r="W3929" s="17">
        <f t="shared" si="306"/>
        <v>2014</v>
      </c>
      <c r="X3929" t="str">
        <f t="shared" si="307"/>
        <v>Sep-2014</v>
      </c>
      <c r="Y3929" s="17">
        <f t="shared" si="308"/>
        <v>4</v>
      </c>
      <c r="Z3929" t="str">
        <f t="shared" si="309"/>
        <v>11-20%</v>
      </c>
      <c r="AA3929" s="17">
        <f>IF(COUNTIF($B$2:B3929,B3929)=1,1,0)</f>
        <v>0</v>
      </c>
      <c r="AB3929" s="17">
        <f>IF(COUNTIF($F$2:F3929,F3929)=1,1,0)</f>
        <v>0</v>
      </c>
    </row>
    <row r="3930" spans="1:28" x14ac:dyDescent="0.2">
      <c r="A3930" s="17">
        <v>3929</v>
      </c>
      <c r="B3930" t="s">
        <v>7102</v>
      </c>
      <c r="C3930" s="18">
        <v>42443</v>
      </c>
      <c r="D3930" s="18">
        <v>42446</v>
      </c>
      <c r="E3930" t="s">
        <v>215</v>
      </c>
      <c r="F3930" t="s">
        <v>3053</v>
      </c>
      <c r="G3930" t="s">
        <v>3054</v>
      </c>
      <c r="H3930" t="s">
        <v>53</v>
      </c>
      <c r="I3930" t="s">
        <v>54</v>
      </c>
      <c r="J3930" t="s">
        <v>1333</v>
      </c>
      <c r="K3930" t="s">
        <v>131</v>
      </c>
      <c r="L3930">
        <v>78550</v>
      </c>
      <c r="M3930" t="s">
        <v>132</v>
      </c>
      <c r="N3930" t="s">
        <v>2495</v>
      </c>
      <c r="O3930" t="s">
        <v>59</v>
      </c>
      <c r="P3930" t="s">
        <v>60</v>
      </c>
      <c r="Q3930" t="s">
        <v>2496</v>
      </c>
      <c r="R3930" s="19">
        <v>241.33199999999999</v>
      </c>
      <c r="S3930" s="17">
        <v>5</v>
      </c>
      <c r="T3930" s="20">
        <v>0.32</v>
      </c>
      <c r="U3930" s="19">
        <v>-14.196</v>
      </c>
      <c r="V3930" s="20">
        <f t="shared" si="305"/>
        <v>-5.8823529411764705E-2</v>
      </c>
      <c r="W3930" s="17">
        <f t="shared" si="306"/>
        <v>2016</v>
      </c>
      <c r="X3930" t="str">
        <f t="shared" si="307"/>
        <v>Mar-2016</v>
      </c>
      <c r="Y3930" s="17">
        <f t="shared" si="308"/>
        <v>3</v>
      </c>
      <c r="Z3930" t="str">
        <f t="shared" si="309"/>
        <v>31-40%</v>
      </c>
      <c r="AA3930" s="17">
        <f>IF(COUNTIF($B$2:B3930,B3930)=1,1,0)</f>
        <v>1</v>
      </c>
      <c r="AB3930" s="17">
        <f>IF(COUNTIF($F$2:F3930,F3930)=1,1,0)</f>
        <v>0</v>
      </c>
    </row>
    <row r="3931" spans="1:28" x14ac:dyDescent="0.2">
      <c r="A3931" s="17">
        <v>3930</v>
      </c>
      <c r="B3931" t="s">
        <v>7102</v>
      </c>
      <c r="C3931" s="18">
        <v>42443</v>
      </c>
      <c r="D3931" s="18">
        <v>42446</v>
      </c>
      <c r="E3931" t="s">
        <v>215</v>
      </c>
      <c r="F3931" t="s">
        <v>3053</v>
      </c>
      <c r="G3931" t="s">
        <v>3054</v>
      </c>
      <c r="H3931" t="s">
        <v>53</v>
      </c>
      <c r="I3931" t="s">
        <v>54</v>
      </c>
      <c r="J3931" t="s">
        <v>1333</v>
      </c>
      <c r="K3931" t="s">
        <v>131</v>
      </c>
      <c r="L3931">
        <v>78550</v>
      </c>
      <c r="M3931" t="s">
        <v>132</v>
      </c>
      <c r="N3931" t="s">
        <v>2159</v>
      </c>
      <c r="O3931" t="s">
        <v>73</v>
      </c>
      <c r="P3931" t="s">
        <v>117</v>
      </c>
      <c r="Q3931" t="s">
        <v>2160</v>
      </c>
      <c r="R3931" s="19">
        <v>5.1840000000000002</v>
      </c>
      <c r="S3931" s="17">
        <v>1</v>
      </c>
      <c r="T3931" s="20">
        <v>0.2</v>
      </c>
      <c r="U3931" s="19">
        <v>1.8792</v>
      </c>
      <c r="V3931" s="20">
        <f t="shared" si="305"/>
        <v>0.36249999999999999</v>
      </c>
      <c r="W3931" s="17">
        <f t="shared" si="306"/>
        <v>2016</v>
      </c>
      <c r="X3931" t="str">
        <f t="shared" si="307"/>
        <v>Mar-2016</v>
      </c>
      <c r="Y3931" s="17">
        <f t="shared" si="308"/>
        <v>3</v>
      </c>
      <c r="Z3931" t="str">
        <f t="shared" si="309"/>
        <v>11-20%</v>
      </c>
      <c r="AA3931" s="17">
        <f>IF(COUNTIF($B$2:B3931,B3931)=1,1,0)</f>
        <v>0</v>
      </c>
      <c r="AB3931" s="17">
        <f>IF(COUNTIF($F$2:F3931,F3931)=1,1,0)</f>
        <v>0</v>
      </c>
    </row>
    <row r="3932" spans="1:28" x14ac:dyDescent="0.2">
      <c r="A3932" s="17">
        <v>3931</v>
      </c>
      <c r="B3932" t="s">
        <v>7102</v>
      </c>
      <c r="C3932" s="18">
        <v>42443</v>
      </c>
      <c r="D3932" s="18">
        <v>42446</v>
      </c>
      <c r="E3932" t="s">
        <v>215</v>
      </c>
      <c r="F3932" t="s">
        <v>3053</v>
      </c>
      <c r="G3932" t="s">
        <v>3054</v>
      </c>
      <c r="H3932" t="s">
        <v>53</v>
      </c>
      <c r="I3932" t="s">
        <v>54</v>
      </c>
      <c r="J3932" t="s">
        <v>1333</v>
      </c>
      <c r="K3932" t="s">
        <v>131</v>
      </c>
      <c r="L3932">
        <v>78550</v>
      </c>
      <c r="M3932" t="s">
        <v>132</v>
      </c>
      <c r="N3932" t="s">
        <v>4262</v>
      </c>
      <c r="O3932" t="s">
        <v>73</v>
      </c>
      <c r="P3932" t="s">
        <v>95</v>
      </c>
      <c r="Q3932" t="s">
        <v>4263</v>
      </c>
      <c r="R3932" s="19">
        <v>145.54400000000001</v>
      </c>
      <c r="S3932" s="17">
        <v>7</v>
      </c>
      <c r="T3932" s="20">
        <v>0.2</v>
      </c>
      <c r="U3932" s="19">
        <v>16.373699999999999</v>
      </c>
      <c r="V3932" s="20">
        <f t="shared" si="305"/>
        <v>0.11249999999999999</v>
      </c>
      <c r="W3932" s="17">
        <f t="shared" si="306"/>
        <v>2016</v>
      </c>
      <c r="X3932" t="str">
        <f t="shared" si="307"/>
        <v>Mar-2016</v>
      </c>
      <c r="Y3932" s="17">
        <f t="shared" si="308"/>
        <v>3</v>
      </c>
      <c r="Z3932" t="str">
        <f t="shared" si="309"/>
        <v>11-20%</v>
      </c>
      <c r="AA3932" s="17">
        <f>IF(COUNTIF($B$2:B3932,B3932)=1,1,0)</f>
        <v>0</v>
      </c>
      <c r="AB3932" s="17">
        <f>IF(COUNTIF($F$2:F3932,F3932)=1,1,0)</f>
        <v>0</v>
      </c>
    </row>
    <row r="3933" spans="1:28" x14ac:dyDescent="0.2">
      <c r="A3933" s="17">
        <v>3932</v>
      </c>
      <c r="B3933" t="s">
        <v>7103</v>
      </c>
      <c r="C3933" s="18">
        <v>42608</v>
      </c>
      <c r="D3933" s="18">
        <v>42615</v>
      </c>
      <c r="E3933" t="s">
        <v>77</v>
      </c>
      <c r="F3933" t="s">
        <v>4226</v>
      </c>
      <c r="G3933" t="s">
        <v>4227</v>
      </c>
      <c r="H3933" t="s">
        <v>68</v>
      </c>
      <c r="I3933" t="s">
        <v>54</v>
      </c>
      <c r="J3933" t="s">
        <v>173</v>
      </c>
      <c r="K3933" t="s">
        <v>174</v>
      </c>
      <c r="L3933">
        <v>19140</v>
      </c>
      <c r="M3933" t="s">
        <v>175</v>
      </c>
      <c r="N3933" t="s">
        <v>7104</v>
      </c>
      <c r="O3933" t="s">
        <v>73</v>
      </c>
      <c r="P3933" t="s">
        <v>95</v>
      </c>
      <c r="Q3933" t="s">
        <v>7105</v>
      </c>
      <c r="R3933" s="19">
        <v>5.4720000000000004</v>
      </c>
      <c r="S3933" s="17">
        <v>3</v>
      </c>
      <c r="T3933" s="20">
        <v>0.2</v>
      </c>
      <c r="U3933" s="19">
        <v>1.6415999999999999</v>
      </c>
      <c r="V3933" s="20">
        <f t="shared" si="305"/>
        <v>0.3</v>
      </c>
      <c r="W3933" s="17">
        <f t="shared" si="306"/>
        <v>2016</v>
      </c>
      <c r="X3933" t="str">
        <f t="shared" si="307"/>
        <v>Aug-2016</v>
      </c>
      <c r="Y3933" s="17">
        <f t="shared" si="308"/>
        <v>7</v>
      </c>
      <c r="Z3933" t="str">
        <f t="shared" si="309"/>
        <v>11-20%</v>
      </c>
      <c r="AA3933" s="17">
        <f>IF(COUNTIF($B$2:B3933,B3933)=1,1,0)</f>
        <v>1</v>
      </c>
      <c r="AB3933" s="17">
        <f>IF(COUNTIF($F$2:F3933,F3933)=1,1,0)</f>
        <v>0</v>
      </c>
    </row>
    <row r="3934" spans="1:28" x14ac:dyDescent="0.2">
      <c r="A3934" s="17">
        <v>3933</v>
      </c>
      <c r="B3934" t="s">
        <v>7103</v>
      </c>
      <c r="C3934" s="18">
        <v>42608</v>
      </c>
      <c r="D3934" s="18">
        <v>42615</v>
      </c>
      <c r="E3934" t="s">
        <v>77</v>
      </c>
      <c r="F3934" t="s">
        <v>4226</v>
      </c>
      <c r="G3934" t="s">
        <v>4227</v>
      </c>
      <c r="H3934" t="s">
        <v>68</v>
      </c>
      <c r="I3934" t="s">
        <v>54</v>
      </c>
      <c r="J3934" t="s">
        <v>173</v>
      </c>
      <c r="K3934" t="s">
        <v>174</v>
      </c>
      <c r="L3934">
        <v>19140</v>
      </c>
      <c r="M3934" t="s">
        <v>175</v>
      </c>
      <c r="N3934" t="s">
        <v>4031</v>
      </c>
      <c r="O3934" t="s">
        <v>98</v>
      </c>
      <c r="P3934" t="s">
        <v>188</v>
      </c>
      <c r="Q3934" t="s">
        <v>4032</v>
      </c>
      <c r="R3934" s="19">
        <v>47.984000000000002</v>
      </c>
      <c r="S3934" s="17">
        <v>2</v>
      </c>
      <c r="T3934" s="20">
        <v>0.2</v>
      </c>
      <c r="U3934" s="19">
        <v>13.195600000000001</v>
      </c>
      <c r="V3934" s="20">
        <f t="shared" si="305"/>
        <v>0.27500000000000002</v>
      </c>
      <c r="W3934" s="17">
        <f t="shared" si="306"/>
        <v>2016</v>
      </c>
      <c r="X3934" t="str">
        <f t="shared" si="307"/>
        <v>Aug-2016</v>
      </c>
      <c r="Y3934" s="17">
        <f t="shared" si="308"/>
        <v>7</v>
      </c>
      <c r="Z3934" t="str">
        <f t="shared" si="309"/>
        <v>11-20%</v>
      </c>
      <c r="AA3934" s="17">
        <f>IF(COUNTIF($B$2:B3934,B3934)=1,1,0)</f>
        <v>0</v>
      </c>
      <c r="AB3934" s="17">
        <f>IF(COUNTIF($F$2:F3934,F3934)=1,1,0)</f>
        <v>0</v>
      </c>
    </row>
    <row r="3935" spans="1:28" x14ac:dyDescent="0.2">
      <c r="A3935" s="17">
        <v>3934</v>
      </c>
      <c r="B3935" t="s">
        <v>7106</v>
      </c>
      <c r="C3935" s="18">
        <v>42980</v>
      </c>
      <c r="D3935" s="18">
        <v>42986</v>
      </c>
      <c r="E3935" t="s">
        <v>77</v>
      </c>
      <c r="F3935" t="s">
        <v>4189</v>
      </c>
      <c r="G3935" t="s">
        <v>4190</v>
      </c>
      <c r="H3935" t="s">
        <v>53</v>
      </c>
      <c r="I3935" t="s">
        <v>54</v>
      </c>
      <c r="J3935" t="s">
        <v>5989</v>
      </c>
      <c r="K3935" t="s">
        <v>70</v>
      </c>
      <c r="L3935">
        <v>93309</v>
      </c>
      <c r="M3935" t="s">
        <v>71</v>
      </c>
      <c r="N3935" t="s">
        <v>3419</v>
      </c>
      <c r="O3935" t="s">
        <v>73</v>
      </c>
      <c r="P3935" t="s">
        <v>95</v>
      </c>
      <c r="Q3935" t="s">
        <v>3420</v>
      </c>
      <c r="R3935" s="19">
        <v>9.4</v>
      </c>
      <c r="S3935" s="17">
        <v>5</v>
      </c>
      <c r="T3935" s="20">
        <v>0</v>
      </c>
      <c r="U3935" s="19">
        <v>2.726</v>
      </c>
      <c r="V3935" s="20">
        <f t="shared" si="305"/>
        <v>0.28999999999999998</v>
      </c>
      <c r="W3935" s="17">
        <f t="shared" si="306"/>
        <v>2017</v>
      </c>
      <c r="X3935" t="str">
        <f t="shared" si="307"/>
        <v>Sep-2017</v>
      </c>
      <c r="Y3935" s="17">
        <f t="shared" si="308"/>
        <v>6</v>
      </c>
      <c r="Z3935" t="str">
        <f t="shared" si="309"/>
        <v>0% (No Discount)</v>
      </c>
      <c r="AA3935" s="17">
        <f>IF(COUNTIF($B$2:B3935,B3935)=1,1,0)</f>
        <v>1</v>
      </c>
      <c r="AB3935" s="17">
        <f>IF(COUNTIF($F$2:F3935,F3935)=1,1,0)</f>
        <v>0</v>
      </c>
    </row>
    <row r="3936" spans="1:28" x14ac:dyDescent="0.2">
      <c r="A3936" s="17">
        <v>3935</v>
      </c>
      <c r="B3936" t="s">
        <v>7106</v>
      </c>
      <c r="C3936" s="18">
        <v>42980</v>
      </c>
      <c r="D3936" s="18">
        <v>42986</v>
      </c>
      <c r="E3936" t="s">
        <v>77</v>
      </c>
      <c r="F3936" t="s">
        <v>4189</v>
      </c>
      <c r="G3936" t="s">
        <v>4190</v>
      </c>
      <c r="H3936" t="s">
        <v>53</v>
      </c>
      <c r="I3936" t="s">
        <v>54</v>
      </c>
      <c r="J3936" t="s">
        <v>5989</v>
      </c>
      <c r="K3936" t="s">
        <v>70</v>
      </c>
      <c r="L3936">
        <v>93309</v>
      </c>
      <c r="M3936" t="s">
        <v>71</v>
      </c>
      <c r="N3936" t="s">
        <v>879</v>
      </c>
      <c r="O3936" t="s">
        <v>73</v>
      </c>
      <c r="P3936" t="s">
        <v>74</v>
      </c>
      <c r="Q3936" t="s">
        <v>880</v>
      </c>
      <c r="R3936" s="19">
        <v>74</v>
      </c>
      <c r="S3936" s="17">
        <v>5</v>
      </c>
      <c r="T3936" s="20">
        <v>0</v>
      </c>
      <c r="U3936" s="19">
        <v>37</v>
      </c>
      <c r="V3936" s="20">
        <f t="shared" si="305"/>
        <v>0.5</v>
      </c>
      <c r="W3936" s="17">
        <f t="shared" si="306"/>
        <v>2017</v>
      </c>
      <c r="X3936" t="str">
        <f t="shared" si="307"/>
        <v>Sep-2017</v>
      </c>
      <c r="Y3936" s="17">
        <f t="shared" si="308"/>
        <v>6</v>
      </c>
      <c r="Z3936" t="str">
        <f t="shared" si="309"/>
        <v>0% (No Discount)</v>
      </c>
      <c r="AA3936" s="17">
        <f>IF(COUNTIF($B$2:B3936,B3936)=1,1,0)</f>
        <v>0</v>
      </c>
      <c r="AB3936" s="17">
        <f>IF(COUNTIF($F$2:F3936,F3936)=1,1,0)</f>
        <v>0</v>
      </c>
    </row>
    <row r="3937" spans="1:28" x14ac:dyDescent="0.2">
      <c r="A3937" s="17">
        <v>3936</v>
      </c>
      <c r="B3937" t="s">
        <v>7106</v>
      </c>
      <c r="C3937" s="18">
        <v>42980</v>
      </c>
      <c r="D3937" s="18">
        <v>42986</v>
      </c>
      <c r="E3937" t="s">
        <v>77</v>
      </c>
      <c r="F3937" t="s">
        <v>4189</v>
      </c>
      <c r="G3937" t="s">
        <v>4190</v>
      </c>
      <c r="H3937" t="s">
        <v>53</v>
      </c>
      <c r="I3937" t="s">
        <v>54</v>
      </c>
      <c r="J3937" t="s">
        <v>5989</v>
      </c>
      <c r="K3937" t="s">
        <v>70</v>
      </c>
      <c r="L3937">
        <v>93309</v>
      </c>
      <c r="M3937" t="s">
        <v>71</v>
      </c>
      <c r="N3937" t="s">
        <v>6771</v>
      </c>
      <c r="O3937" t="s">
        <v>98</v>
      </c>
      <c r="P3937" t="s">
        <v>99</v>
      </c>
      <c r="Q3937" t="s">
        <v>6772</v>
      </c>
      <c r="R3937" s="19">
        <v>201.584</v>
      </c>
      <c r="S3937" s="17">
        <v>2</v>
      </c>
      <c r="T3937" s="20">
        <v>0.2</v>
      </c>
      <c r="U3937" s="19">
        <v>12.599</v>
      </c>
      <c r="V3937" s="20">
        <f t="shared" si="305"/>
        <v>6.25E-2</v>
      </c>
      <c r="W3937" s="17">
        <f t="shared" si="306"/>
        <v>2017</v>
      </c>
      <c r="X3937" t="str">
        <f t="shared" si="307"/>
        <v>Sep-2017</v>
      </c>
      <c r="Y3937" s="17">
        <f t="shared" si="308"/>
        <v>6</v>
      </c>
      <c r="Z3937" t="str">
        <f t="shared" si="309"/>
        <v>11-20%</v>
      </c>
      <c r="AA3937" s="17">
        <f>IF(COUNTIF($B$2:B3937,B3937)=1,1,0)</f>
        <v>0</v>
      </c>
      <c r="AB3937" s="17">
        <f>IF(COUNTIF($F$2:F3937,F3937)=1,1,0)</f>
        <v>0</v>
      </c>
    </row>
    <row r="3938" spans="1:28" x14ac:dyDescent="0.2">
      <c r="A3938" s="17">
        <v>3937</v>
      </c>
      <c r="B3938" t="s">
        <v>7107</v>
      </c>
      <c r="C3938" s="18">
        <v>42171</v>
      </c>
      <c r="D3938" s="18">
        <v>42175</v>
      </c>
      <c r="E3938" t="s">
        <v>77</v>
      </c>
      <c r="F3938" t="s">
        <v>7006</v>
      </c>
      <c r="G3938" t="s">
        <v>7007</v>
      </c>
      <c r="H3938" t="s">
        <v>53</v>
      </c>
      <c r="I3938" t="s">
        <v>54</v>
      </c>
      <c r="J3938" t="s">
        <v>787</v>
      </c>
      <c r="K3938" t="s">
        <v>131</v>
      </c>
      <c r="L3938">
        <v>75051</v>
      </c>
      <c r="M3938" t="s">
        <v>132</v>
      </c>
      <c r="N3938" t="s">
        <v>7108</v>
      </c>
      <c r="O3938" t="s">
        <v>73</v>
      </c>
      <c r="P3938" t="s">
        <v>200</v>
      </c>
      <c r="Q3938" t="s">
        <v>698</v>
      </c>
      <c r="R3938" s="19">
        <v>28.751999999999999</v>
      </c>
      <c r="S3938" s="17">
        <v>3</v>
      </c>
      <c r="T3938" s="20">
        <v>0.2</v>
      </c>
      <c r="U3938" s="19">
        <v>9.3444000000000003</v>
      </c>
      <c r="V3938" s="20">
        <f t="shared" si="305"/>
        <v>0.32500000000000001</v>
      </c>
      <c r="W3938" s="17">
        <f t="shared" si="306"/>
        <v>2015</v>
      </c>
      <c r="X3938" t="str">
        <f t="shared" si="307"/>
        <v>Jun-2015</v>
      </c>
      <c r="Y3938" s="17">
        <f t="shared" si="308"/>
        <v>4</v>
      </c>
      <c r="Z3938" t="str">
        <f t="shared" si="309"/>
        <v>11-20%</v>
      </c>
      <c r="AA3938" s="17">
        <f>IF(COUNTIF($B$2:B3938,B3938)=1,1,0)</f>
        <v>1</v>
      </c>
      <c r="AB3938" s="17">
        <f>IF(COUNTIF($F$2:F3938,F3938)=1,1,0)</f>
        <v>0</v>
      </c>
    </row>
    <row r="3939" spans="1:28" x14ac:dyDescent="0.2">
      <c r="A3939" s="17">
        <v>3938</v>
      </c>
      <c r="B3939" t="s">
        <v>7107</v>
      </c>
      <c r="C3939" s="18">
        <v>42171</v>
      </c>
      <c r="D3939" s="18">
        <v>42175</v>
      </c>
      <c r="E3939" t="s">
        <v>77</v>
      </c>
      <c r="F3939" t="s">
        <v>7006</v>
      </c>
      <c r="G3939" t="s">
        <v>7007</v>
      </c>
      <c r="H3939" t="s">
        <v>53</v>
      </c>
      <c r="I3939" t="s">
        <v>54</v>
      </c>
      <c r="J3939" t="s">
        <v>787</v>
      </c>
      <c r="K3939" t="s">
        <v>131</v>
      </c>
      <c r="L3939">
        <v>75051</v>
      </c>
      <c r="M3939" t="s">
        <v>132</v>
      </c>
      <c r="N3939" t="s">
        <v>2977</v>
      </c>
      <c r="O3939" t="s">
        <v>73</v>
      </c>
      <c r="P3939" t="s">
        <v>117</v>
      </c>
      <c r="Q3939" t="s">
        <v>2978</v>
      </c>
      <c r="R3939" s="19">
        <v>27.216000000000001</v>
      </c>
      <c r="S3939" s="17">
        <v>3</v>
      </c>
      <c r="T3939" s="20">
        <v>0.2</v>
      </c>
      <c r="U3939" s="19">
        <v>9.8658000000000001</v>
      </c>
      <c r="V3939" s="20">
        <f t="shared" si="305"/>
        <v>0.36249999999999999</v>
      </c>
      <c r="W3939" s="17">
        <f t="shared" si="306"/>
        <v>2015</v>
      </c>
      <c r="X3939" t="str">
        <f t="shared" si="307"/>
        <v>Jun-2015</v>
      </c>
      <c r="Y3939" s="17">
        <f t="shared" si="308"/>
        <v>4</v>
      </c>
      <c r="Z3939" t="str">
        <f t="shared" si="309"/>
        <v>11-20%</v>
      </c>
      <c r="AA3939" s="17">
        <f>IF(COUNTIF($B$2:B3939,B3939)=1,1,0)</f>
        <v>0</v>
      </c>
      <c r="AB3939" s="17">
        <f>IF(COUNTIF($F$2:F3939,F3939)=1,1,0)</f>
        <v>0</v>
      </c>
    </row>
    <row r="3940" spans="1:28" x14ac:dyDescent="0.2">
      <c r="A3940" s="17">
        <v>3939</v>
      </c>
      <c r="B3940" t="s">
        <v>7107</v>
      </c>
      <c r="C3940" s="18">
        <v>42171</v>
      </c>
      <c r="D3940" s="18">
        <v>42175</v>
      </c>
      <c r="E3940" t="s">
        <v>77</v>
      </c>
      <c r="F3940" t="s">
        <v>7006</v>
      </c>
      <c r="G3940" t="s">
        <v>7007</v>
      </c>
      <c r="H3940" t="s">
        <v>53</v>
      </c>
      <c r="I3940" t="s">
        <v>54</v>
      </c>
      <c r="J3940" t="s">
        <v>787</v>
      </c>
      <c r="K3940" t="s">
        <v>131</v>
      </c>
      <c r="L3940">
        <v>75051</v>
      </c>
      <c r="M3940" t="s">
        <v>132</v>
      </c>
      <c r="N3940" t="s">
        <v>3531</v>
      </c>
      <c r="O3940" t="s">
        <v>59</v>
      </c>
      <c r="P3940" t="s">
        <v>63</v>
      </c>
      <c r="Q3940" t="s">
        <v>3532</v>
      </c>
      <c r="R3940" s="19">
        <v>197.37200000000001</v>
      </c>
      <c r="S3940" s="17">
        <v>2</v>
      </c>
      <c r="T3940" s="20">
        <v>0.3</v>
      </c>
      <c r="U3940" s="19">
        <v>-25.3764</v>
      </c>
      <c r="V3940" s="20">
        <f t="shared" si="305"/>
        <v>-0.12857142857142856</v>
      </c>
      <c r="W3940" s="17">
        <f t="shared" si="306"/>
        <v>2015</v>
      </c>
      <c r="X3940" t="str">
        <f t="shared" si="307"/>
        <v>Jun-2015</v>
      </c>
      <c r="Y3940" s="17">
        <f t="shared" si="308"/>
        <v>4</v>
      </c>
      <c r="Z3940" t="str">
        <f t="shared" si="309"/>
        <v>21-30%</v>
      </c>
      <c r="AA3940" s="17">
        <f>IF(COUNTIF($B$2:B3940,B3940)=1,1,0)</f>
        <v>0</v>
      </c>
      <c r="AB3940" s="17">
        <f>IF(COUNTIF($F$2:F3940,F3940)=1,1,0)</f>
        <v>0</v>
      </c>
    </row>
    <row r="3941" spans="1:28" x14ac:dyDescent="0.2">
      <c r="A3941" s="17">
        <v>3940</v>
      </c>
      <c r="B3941" t="s">
        <v>7109</v>
      </c>
      <c r="C3941" s="18">
        <v>42714</v>
      </c>
      <c r="D3941" s="18">
        <v>42714</v>
      </c>
      <c r="E3941" t="s">
        <v>1320</v>
      </c>
      <c r="F3941" t="s">
        <v>6698</v>
      </c>
      <c r="G3941" t="s">
        <v>6699</v>
      </c>
      <c r="H3941" t="s">
        <v>53</v>
      </c>
      <c r="I3941" t="s">
        <v>54</v>
      </c>
      <c r="J3941" t="s">
        <v>7110</v>
      </c>
      <c r="K3941" t="s">
        <v>281</v>
      </c>
      <c r="L3941">
        <v>46142</v>
      </c>
      <c r="M3941" t="s">
        <v>132</v>
      </c>
      <c r="N3941" t="s">
        <v>1825</v>
      </c>
      <c r="O3941" t="s">
        <v>59</v>
      </c>
      <c r="P3941" t="s">
        <v>63</v>
      </c>
      <c r="Q3941" t="s">
        <v>1826</v>
      </c>
      <c r="R3941" s="19">
        <v>1424.9</v>
      </c>
      <c r="S3941" s="17">
        <v>5</v>
      </c>
      <c r="T3941" s="20">
        <v>0</v>
      </c>
      <c r="U3941" s="19">
        <v>356.22500000000002</v>
      </c>
      <c r="V3941" s="20">
        <f t="shared" si="305"/>
        <v>0.25</v>
      </c>
      <c r="W3941" s="17">
        <f t="shared" si="306"/>
        <v>2016</v>
      </c>
      <c r="X3941" t="str">
        <f t="shared" si="307"/>
        <v>Dec-2016</v>
      </c>
      <c r="Y3941" s="17">
        <f t="shared" si="308"/>
        <v>0</v>
      </c>
      <c r="Z3941" t="str">
        <f t="shared" si="309"/>
        <v>0% (No Discount)</v>
      </c>
      <c r="AA3941" s="17">
        <f>IF(COUNTIF($B$2:B3941,B3941)=1,1,0)</f>
        <v>1</v>
      </c>
      <c r="AB3941" s="17">
        <f>IF(COUNTIF($F$2:F3941,F3941)=1,1,0)</f>
        <v>0</v>
      </c>
    </row>
    <row r="3942" spans="1:28" x14ac:dyDescent="0.2">
      <c r="A3942" s="17">
        <v>3941</v>
      </c>
      <c r="B3942" t="s">
        <v>7111</v>
      </c>
      <c r="C3942" s="18">
        <v>42873</v>
      </c>
      <c r="D3942" s="18">
        <v>42878</v>
      </c>
      <c r="E3942" t="s">
        <v>77</v>
      </c>
      <c r="F3942" t="s">
        <v>2995</v>
      </c>
      <c r="G3942" t="s">
        <v>2996</v>
      </c>
      <c r="H3942" t="s">
        <v>53</v>
      </c>
      <c r="I3942" t="s">
        <v>54</v>
      </c>
      <c r="J3942" t="s">
        <v>293</v>
      </c>
      <c r="K3942" t="s">
        <v>294</v>
      </c>
      <c r="L3942">
        <v>10024</v>
      </c>
      <c r="M3942" t="s">
        <v>175</v>
      </c>
      <c r="N3942" t="s">
        <v>4100</v>
      </c>
      <c r="O3942" t="s">
        <v>59</v>
      </c>
      <c r="P3942" t="s">
        <v>92</v>
      </c>
      <c r="Q3942" t="s">
        <v>4101</v>
      </c>
      <c r="R3942" s="19">
        <v>14.56</v>
      </c>
      <c r="S3942" s="17">
        <v>2</v>
      </c>
      <c r="T3942" s="20">
        <v>0</v>
      </c>
      <c r="U3942" s="19">
        <v>6.2607999999999997</v>
      </c>
      <c r="V3942" s="20">
        <f t="shared" si="305"/>
        <v>0.42999999999999994</v>
      </c>
      <c r="W3942" s="17">
        <f t="shared" si="306"/>
        <v>2017</v>
      </c>
      <c r="X3942" t="str">
        <f t="shared" si="307"/>
        <v>May-2017</v>
      </c>
      <c r="Y3942" s="17">
        <f t="shared" si="308"/>
        <v>5</v>
      </c>
      <c r="Z3942" t="str">
        <f t="shared" si="309"/>
        <v>0% (No Discount)</v>
      </c>
      <c r="AA3942" s="17">
        <f>IF(COUNTIF($B$2:B3942,B3942)=1,1,0)</f>
        <v>1</v>
      </c>
      <c r="AB3942" s="17">
        <f>IF(COUNTIF($F$2:F3942,F3942)=1,1,0)</f>
        <v>0</v>
      </c>
    </row>
    <row r="3943" spans="1:28" x14ac:dyDescent="0.2">
      <c r="A3943" s="17">
        <v>3942</v>
      </c>
      <c r="B3943" t="s">
        <v>7111</v>
      </c>
      <c r="C3943" s="18">
        <v>42873</v>
      </c>
      <c r="D3943" s="18">
        <v>42878</v>
      </c>
      <c r="E3943" t="s">
        <v>77</v>
      </c>
      <c r="F3943" t="s">
        <v>2995</v>
      </c>
      <c r="G3943" t="s">
        <v>2996</v>
      </c>
      <c r="H3943" t="s">
        <v>53</v>
      </c>
      <c r="I3943" t="s">
        <v>54</v>
      </c>
      <c r="J3943" t="s">
        <v>293</v>
      </c>
      <c r="K3943" t="s">
        <v>294</v>
      </c>
      <c r="L3943">
        <v>10024</v>
      </c>
      <c r="M3943" t="s">
        <v>175</v>
      </c>
      <c r="N3943" t="s">
        <v>2109</v>
      </c>
      <c r="O3943" t="s">
        <v>73</v>
      </c>
      <c r="P3943" t="s">
        <v>102</v>
      </c>
      <c r="Q3943" t="s">
        <v>2110</v>
      </c>
      <c r="R3943" s="19">
        <v>3.048</v>
      </c>
      <c r="S3943" s="17">
        <v>1</v>
      </c>
      <c r="T3943" s="20">
        <v>0.2</v>
      </c>
      <c r="U3943" s="19">
        <v>1.0286999999999999</v>
      </c>
      <c r="V3943" s="20">
        <f t="shared" si="305"/>
        <v>0.33749999999999997</v>
      </c>
      <c r="W3943" s="17">
        <f t="shared" si="306"/>
        <v>2017</v>
      </c>
      <c r="X3943" t="str">
        <f t="shared" si="307"/>
        <v>May-2017</v>
      </c>
      <c r="Y3943" s="17">
        <f t="shared" si="308"/>
        <v>5</v>
      </c>
      <c r="Z3943" t="str">
        <f t="shared" si="309"/>
        <v>11-20%</v>
      </c>
      <c r="AA3943" s="17">
        <f>IF(COUNTIF($B$2:B3943,B3943)=1,1,0)</f>
        <v>0</v>
      </c>
      <c r="AB3943" s="17">
        <f>IF(COUNTIF($F$2:F3943,F3943)=1,1,0)</f>
        <v>0</v>
      </c>
    </row>
    <row r="3944" spans="1:28" x14ac:dyDescent="0.2">
      <c r="A3944" s="17">
        <v>3943</v>
      </c>
      <c r="B3944" t="s">
        <v>7112</v>
      </c>
      <c r="C3944" s="18">
        <v>42882</v>
      </c>
      <c r="D3944" s="18">
        <v>42884</v>
      </c>
      <c r="E3944" t="s">
        <v>50</v>
      </c>
      <c r="F3944" t="s">
        <v>183</v>
      </c>
      <c r="G3944" t="s">
        <v>184</v>
      </c>
      <c r="H3944" t="s">
        <v>53</v>
      </c>
      <c r="I3944" t="s">
        <v>54</v>
      </c>
      <c r="J3944" t="s">
        <v>361</v>
      </c>
      <c r="K3944" t="s">
        <v>362</v>
      </c>
      <c r="L3944">
        <v>38109</v>
      </c>
      <c r="M3944" t="s">
        <v>57</v>
      </c>
      <c r="N3944" t="s">
        <v>3086</v>
      </c>
      <c r="O3944" t="s">
        <v>73</v>
      </c>
      <c r="P3944" t="s">
        <v>117</v>
      </c>
      <c r="Q3944" t="s">
        <v>3087</v>
      </c>
      <c r="R3944" s="19">
        <v>25.92</v>
      </c>
      <c r="S3944" s="17">
        <v>5</v>
      </c>
      <c r="T3944" s="20">
        <v>0.2</v>
      </c>
      <c r="U3944" s="19">
        <v>9.0719999999999992</v>
      </c>
      <c r="V3944" s="20">
        <f t="shared" si="305"/>
        <v>0.34999999999999992</v>
      </c>
      <c r="W3944" s="17">
        <f t="shared" si="306"/>
        <v>2017</v>
      </c>
      <c r="X3944" t="str">
        <f t="shared" si="307"/>
        <v>May-2017</v>
      </c>
      <c r="Y3944" s="17">
        <f t="shared" si="308"/>
        <v>2</v>
      </c>
      <c r="Z3944" t="str">
        <f t="shared" si="309"/>
        <v>11-20%</v>
      </c>
      <c r="AA3944" s="17">
        <f>IF(COUNTIF($B$2:B3944,B3944)=1,1,0)</f>
        <v>1</v>
      </c>
      <c r="AB3944" s="17">
        <f>IF(COUNTIF($F$2:F3944,F3944)=1,1,0)</f>
        <v>0</v>
      </c>
    </row>
    <row r="3945" spans="1:28" x14ac:dyDescent="0.2">
      <c r="A3945" s="17">
        <v>3944</v>
      </c>
      <c r="B3945" t="s">
        <v>7113</v>
      </c>
      <c r="C3945" s="18">
        <v>42544</v>
      </c>
      <c r="D3945" s="18">
        <v>42551</v>
      </c>
      <c r="E3945" t="s">
        <v>77</v>
      </c>
      <c r="F3945" t="s">
        <v>7114</v>
      </c>
      <c r="G3945" t="s">
        <v>7115</v>
      </c>
      <c r="H3945" t="s">
        <v>53</v>
      </c>
      <c r="I3945" t="s">
        <v>54</v>
      </c>
      <c r="J3945" t="s">
        <v>3488</v>
      </c>
      <c r="K3945" t="s">
        <v>294</v>
      </c>
      <c r="L3945">
        <v>14215</v>
      </c>
      <c r="M3945" t="s">
        <v>175</v>
      </c>
      <c r="N3945" t="s">
        <v>5929</v>
      </c>
      <c r="O3945" t="s">
        <v>73</v>
      </c>
      <c r="P3945" t="s">
        <v>606</v>
      </c>
      <c r="Q3945" t="s">
        <v>5930</v>
      </c>
      <c r="R3945" s="19">
        <v>835.17</v>
      </c>
      <c r="S3945" s="17">
        <v>7</v>
      </c>
      <c r="T3945" s="20">
        <v>0</v>
      </c>
      <c r="U3945" s="19">
        <v>16.703399999999998</v>
      </c>
      <c r="V3945" s="20">
        <f t="shared" si="305"/>
        <v>0.02</v>
      </c>
      <c r="W3945" s="17">
        <f t="shared" si="306"/>
        <v>2016</v>
      </c>
      <c r="X3945" t="str">
        <f t="shared" si="307"/>
        <v>Jun-2016</v>
      </c>
      <c r="Y3945" s="17">
        <f t="shared" si="308"/>
        <v>7</v>
      </c>
      <c r="Z3945" t="str">
        <f t="shared" si="309"/>
        <v>0% (No Discount)</v>
      </c>
      <c r="AA3945" s="17">
        <f>IF(COUNTIF($B$2:B3945,B3945)=1,1,0)</f>
        <v>1</v>
      </c>
      <c r="AB3945" s="17">
        <f>IF(COUNTIF($F$2:F3945,F3945)=1,1,0)</f>
        <v>1</v>
      </c>
    </row>
    <row r="3946" spans="1:28" x14ac:dyDescent="0.2">
      <c r="A3946" s="17">
        <v>3945</v>
      </c>
      <c r="B3946" t="s">
        <v>7116</v>
      </c>
      <c r="C3946" s="18">
        <v>42506</v>
      </c>
      <c r="D3946" s="18">
        <v>42511</v>
      </c>
      <c r="E3946" t="s">
        <v>50</v>
      </c>
      <c r="F3946" t="s">
        <v>1381</v>
      </c>
      <c r="G3946" t="s">
        <v>1382</v>
      </c>
      <c r="H3946" t="s">
        <v>53</v>
      </c>
      <c r="I3946" t="s">
        <v>54</v>
      </c>
      <c r="J3946" t="s">
        <v>69</v>
      </c>
      <c r="K3946" t="s">
        <v>70</v>
      </c>
      <c r="L3946">
        <v>90036</v>
      </c>
      <c r="M3946" t="s">
        <v>71</v>
      </c>
      <c r="N3946" t="s">
        <v>2404</v>
      </c>
      <c r="O3946" t="s">
        <v>73</v>
      </c>
      <c r="P3946" t="s">
        <v>117</v>
      </c>
      <c r="Q3946" t="s">
        <v>2405</v>
      </c>
      <c r="R3946" s="19">
        <v>17.34</v>
      </c>
      <c r="S3946" s="17">
        <v>3</v>
      </c>
      <c r="T3946" s="20">
        <v>0</v>
      </c>
      <c r="U3946" s="19">
        <v>8.4966000000000008</v>
      </c>
      <c r="V3946" s="20">
        <f t="shared" si="305"/>
        <v>0.49000000000000005</v>
      </c>
      <c r="W3946" s="17">
        <f t="shared" si="306"/>
        <v>2016</v>
      </c>
      <c r="X3946" t="str">
        <f t="shared" si="307"/>
        <v>May-2016</v>
      </c>
      <c r="Y3946" s="17">
        <f t="shared" si="308"/>
        <v>5</v>
      </c>
      <c r="Z3946" t="str">
        <f t="shared" si="309"/>
        <v>0% (No Discount)</v>
      </c>
      <c r="AA3946" s="17">
        <f>IF(COUNTIF($B$2:B3946,B3946)=1,1,0)</f>
        <v>1</v>
      </c>
      <c r="AB3946" s="17">
        <f>IF(COUNTIF($F$2:F3946,F3946)=1,1,0)</f>
        <v>0</v>
      </c>
    </row>
    <row r="3947" spans="1:28" x14ac:dyDescent="0.2">
      <c r="A3947" s="17">
        <v>3946</v>
      </c>
      <c r="B3947" t="s">
        <v>7117</v>
      </c>
      <c r="C3947" s="18">
        <v>43057</v>
      </c>
      <c r="D3947" s="18">
        <v>43062</v>
      </c>
      <c r="E3947" t="s">
        <v>77</v>
      </c>
      <c r="F3947" t="s">
        <v>5113</v>
      </c>
      <c r="G3947" t="s">
        <v>5114</v>
      </c>
      <c r="H3947" t="s">
        <v>53</v>
      </c>
      <c r="I3947" t="s">
        <v>54</v>
      </c>
      <c r="J3947" t="s">
        <v>3318</v>
      </c>
      <c r="K3947" t="s">
        <v>81</v>
      </c>
      <c r="L3947">
        <v>33030</v>
      </c>
      <c r="M3947" t="s">
        <v>57</v>
      </c>
      <c r="N3947" t="s">
        <v>6339</v>
      </c>
      <c r="O3947" t="s">
        <v>73</v>
      </c>
      <c r="P3947" t="s">
        <v>117</v>
      </c>
      <c r="Q3947" t="s">
        <v>6340</v>
      </c>
      <c r="R3947" s="19">
        <v>44.384</v>
      </c>
      <c r="S3947" s="17">
        <v>1</v>
      </c>
      <c r="T3947" s="20">
        <v>0.2</v>
      </c>
      <c r="U3947" s="19">
        <v>15.5344</v>
      </c>
      <c r="V3947" s="20">
        <f t="shared" si="305"/>
        <v>0.35</v>
      </c>
      <c r="W3947" s="17">
        <f t="shared" si="306"/>
        <v>2017</v>
      </c>
      <c r="X3947" t="str">
        <f t="shared" si="307"/>
        <v>Nov-2017</v>
      </c>
      <c r="Y3947" s="17">
        <f t="shared" si="308"/>
        <v>5</v>
      </c>
      <c r="Z3947" t="str">
        <f t="shared" si="309"/>
        <v>11-20%</v>
      </c>
      <c r="AA3947" s="17">
        <f>IF(COUNTIF($B$2:B3947,B3947)=1,1,0)</f>
        <v>1</v>
      </c>
      <c r="AB3947" s="17">
        <f>IF(COUNTIF($F$2:F3947,F3947)=1,1,0)</f>
        <v>0</v>
      </c>
    </row>
    <row r="3948" spans="1:28" x14ac:dyDescent="0.2">
      <c r="A3948" s="17">
        <v>3947</v>
      </c>
      <c r="B3948" t="s">
        <v>7117</v>
      </c>
      <c r="C3948" s="18">
        <v>43057</v>
      </c>
      <c r="D3948" s="18">
        <v>43062</v>
      </c>
      <c r="E3948" t="s">
        <v>77</v>
      </c>
      <c r="F3948" t="s">
        <v>5113</v>
      </c>
      <c r="G3948" t="s">
        <v>5114</v>
      </c>
      <c r="H3948" t="s">
        <v>53</v>
      </c>
      <c r="I3948" t="s">
        <v>54</v>
      </c>
      <c r="J3948" t="s">
        <v>3318</v>
      </c>
      <c r="K3948" t="s">
        <v>81</v>
      </c>
      <c r="L3948">
        <v>33030</v>
      </c>
      <c r="M3948" t="s">
        <v>57</v>
      </c>
      <c r="N3948" t="s">
        <v>1326</v>
      </c>
      <c r="O3948" t="s">
        <v>73</v>
      </c>
      <c r="P3948" t="s">
        <v>606</v>
      </c>
      <c r="Q3948" t="s">
        <v>1327</v>
      </c>
      <c r="R3948" s="19">
        <v>2.944</v>
      </c>
      <c r="S3948" s="17">
        <v>1</v>
      </c>
      <c r="T3948" s="20">
        <v>0.2</v>
      </c>
      <c r="U3948" s="19">
        <v>-0.66239999999999999</v>
      </c>
      <c r="V3948" s="20">
        <f t="shared" si="305"/>
        <v>-0.22500000000000001</v>
      </c>
      <c r="W3948" s="17">
        <f t="shared" si="306"/>
        <v>2017</v>
      </c>
      <c r="X3948" t="str">
        <f t="shared" si="307"/>
        <v>Nov-2017</v>
      </c>
      <c r="Y3948" s="17">
        <f t="shared" si="308"/>
        <v>5</v>
      </c>
      <c r="Z3948" t="str">
        <f t="shared" si="309"/>
        <v>11-20%</v>
      </c>
      <c r="AA3948" s="17">
        <f>IF(COUNTIF($B$2:B3948,B3948)=1,1,0)</f>
        <v>0</v>
      </c>
      <c r="AB3948" s="17">
        <f>IF(COUNTIF($F$2:F3948,F3948)=1,1,0)</f>
        <v>0</v>
      </c>
    </row>
    <row r="3949" spans="1:28" x14ac:dyDescent="0.2">
      <c r="A3949" s="17">
        <v>3948</v>
      </c>
      <c r="B3949" t="s">
        <v>7118</v>
      </c>
      <c r="C3949" s="18">
        <v>42692</v>
      </c>
      <c r="D3949" s="18">
        <v>42696</v>
      </c>
      <c r="E3949" t="s">
        <v>77</v>
      </c>
      <c r="F3949" t="s">
        <v>224</v>
      </c>
      <c r="G3949" t="s">
        <v>225</v>
      </c>
      <c r="H3949" t="s">
        <v>129</v>
      </c>
      <c r="I3949" t="s">
        <v>54</v>
      </c>
      <c r="J3949" t="s">
        <v>630</v>
      </c>
      <c r="K3949" t="s">
        <v>131</v>
      </c>
      <c r="L3949">
        <v>77506</v>
      </c>
      <c r="M3949" t="s">
        <v>132</v>
      </c>
      <c r="N3949" t="s">
        <v>799</v>
      </c>
      <c r="O3949" t="s">
        <v>73</v>
      </c>
      <c r="P3949" t="s">
        <v>95</v>
      </c>
      <c r="Q3949" t="s">
        <v>800</v>
      </c>
      <c r="R3949" s="19">
        <v>6.3680000000000003</v>
      </c>
      <c r="S3949" s="17">
        <v>2</v>
      </c>
      <c r="T3949" s="20">
        <v>0.2</v>
      </c>
      <c r="U3949" s="19">
        <v>1.0347999999999999</v>
      </c>
      <c r="V3949" s="20">
        <f t="shared" si="305"/>
        <v>0.16249999999999998</v>
      </c>
      <c r="W3949" s="17">
        <f t="shared" si="306"/>
        <v>2016</v>
      </c>
      <c r="X3949" t="str">
        <f t="shared" si="307"/>
        <v>Nov-2016</v>
      </c>
      <c r="Y3949" s="17">
        <f t="shared" si="308"/>
        <v>4</v>
      </c>
      <c r="Z3949" t="str">
        <f t="shared" si="309"/>
        <v>11-20%</v>
      </c>
      <c r="AA3949" s="17">
        <f>IF(COUNTIF($B$2:B3949,B3949)=1,1,0)</f>
        <v>1</v>
      </c>
      <c r="AB3949" s="17">
        <f>IF(COUNTIF($F$2:F3949,F3949)=1,1,0)</f>
        <v>0</v>
      </c>
    </row>
    <row r="3950" spans="1:28" x14ac:dyDescent="0.2">
      <c r="A3950" s="17">
        <v>3949</v>
      </c>
      <c r="B3950" t="s">
        <v>7118</v>
      </c>
      <c r="C3950" s="18">
        <v>42692</v>
      </c>
      <c r="D3950" s="18">
        <v>42696</v>
      </c>
      <c r="E3950" t="s">
        <v>77</v>
      </c>
      <c r="F3950" t="s">
        <v>224</v>
      </c>
      <c r="G3950" t="s">
        <v>225</v>
      </c>
      <c r="H3950" t="s">
        <v>129</v>
      </c>
      <c r="I3950" t="s">
        <v>54</v>
      </c>
      <c r="J3950" t="s">
        <v>630</v>
      </c>
      <c r="K3950" t="s">
        <v>131</v>
      </c>
      <c r="L3950">
        <v>77506</v>
      </c>
      <c r="M3950" t="s">
        <v>132</v>
      </c>
      <c r="N3950" t="s">
        <v>2287</v>
      </c>
      <c r="O3950" t="s">
        <v>73</v>
      </c>
      <c r="P3950" t="s">
        <v>74</v>
      </c>
      <c r="Q3950" t="s">
        <v>2288</v>
      </c>
      <c r="R3950" s="19">
        <v>48.847999999999999</v>
      </c>
      <c r="S3950" s="17">
        <v>2</v>
      </c>
      <c r="T3950" s="20">
        <v>0.2</v>
      </c>
      <c r="U3950" s="19">
        <v>15.8756</v>
      </c>
      <c r="V3950" s="20">
        <f t="shared" si="305"/>
        <v>0.32500000000000001</v>
      </c>
      <c r="W3950" s="17">
        <f t="shared" si="306"/>
        <v>2016</v>
      </c>
      <c r="X3950" t="str">
        <f t="shared" si="307"/>
        <v>Nov-2016</v>
      </c>
      <c r="Y3950" s="17">
        <f t="shared" si="308"/>
        <v>4</v>
      </c>
      <c r="Z3950" t="str">
        <f t="shared" si="309"/>
        <v>11-20%</v>
      </c>
      <c r="AA3950" s="17">
        <f>IF(COUNTIF($B$2:B3950,B3950)=1,1,0)</f>
        <v>0</v>
      </c>
      <c r="AB3950" s="17">
        <f>IF(COUNTIF($F$2:F3950,F3950)=1,1,0)</f>
        <v>0</v>
      </c>
    </row>
    <row r="3951" spans="1:28" x14ac:dyDescent="0.2">
      <c r="A3951" s="17">
        <v>3950</v>
      </c>
      <c r="B3951" t="s">
        <v>7118</v>
      </c>
      <c r="C3951" s="18">
        <v>42692</v>
      </c>
      <c r="D3951" s="18">
        <v>42696</v>
      </c>
      <c r="E3951" t="s">
        <v>77</v>
      </c>
      <c r="F3951" t="s">
        <v>224</v>
      </c>
      <c r="G3951" t="s">
        <v>225</v>
      </c>
      <c r="H3951" t="s">
        <v>129</v>
      </c>
      <c r="I3951" t="s">
        <v>54</v>
      </c>
      <c r="J3951" t="s">
        <v>630</v>
      </c>
      <c r="K3951" t="s">
        <v>131</v>
      </c>
      <c r="L3951">
        <v>77506</v>
      </c>
      <c r="M3951" t="s">
        <v>132</v>
      </c>
      <c r="N3951" t="s">
        <v>1281</v>
      </c>
      <c r="O3951" t="s">
        <v>73</v>
      </c>
      <c r="P3951" t="s">
        <v>117</v>
      </c>
      <c r="Q3951" t="s">
        <v>1282</v>
      </c>
      <c r="R3951" s="19">
        <v>19.648</v>
      </c>
      <c r="S3951" s="17">
        <v>2</v>
      </c>
      <c r="T3951" s="20">
        <v>0.2</v>
      </c>
      <c r="U3951" s="19">
        <v>6.6311999999999998</v>
      </c>
      <c r="V3951" s="20">
        <f t="shared" si="305"/>
        <v>0.33749999999999997</v>
      </c>
      <c r="W3951" s="17">
        <f t="shared" si="306"/>
        <v>2016</v>
      </c>
      <c r="X3951" t="str">
        <f t="shared" si="307"/>
        <v>Nov-2016</v>
      </c>
      <c r="Y3951" s="17">
        <f t="shared" si="308"/>
        <v>4</v>
      </c>
      <c r="Z3951" t="str">
        <f t="shared" si="309"/>
        <v>11-20%</v>
      </c>
      <c r="AA3951" s="17">
        <f>IF(COUNTIF($B$2:B3951,B3951)=1,1,0)</f>
        <v>0</v>
      </c>
      <c r="AB3951" s="17">
        <f>IF(COUNTIF($F$2:F3951,F3951)=1,1,0)</f>
        <v>0</v>
      </c>
    </row>
    <row r="3952" spans="1:28" x14ac:dyDescent="0.2">
      <c r="A3952" s="17">
        <v>3951</v>
      </c>
      <c r="B3952" t="s">
        <v>7118</v>
      </c>
      <c r="C3952" s="18">
        <v>42692</v>
      </c>
      <c r="D3952" s="18">
        <v>42696</v>
      </c>
      <c r="E3952" t="s">
        <v>77</v>
      </c>
      <c r="F3952" t="s">
        <v>224</v>
      </c>
      <c r="G3952" t="s">
        <v>225</v>
      </c>
      <c r="H3952" t="s">
        <v>129</v>
      </c>
      <c r="I3952" t="s">
        <v>54</v>
      </c>
      <c r="J3952" t="s">
        <v>630</v>
      </c>
      <c r="K3952" t="s">
        <v>131</v>
      </c>
      <c r="L3952">
        <v>77506</v>
      </c>
      <c r="M3952" t="s">
        <v>132</v>
      </c>
      <c r="N3952" t="s">
        <v>730</v>
      </c>
      <c r="O3952" t="s">
        <v>59</v>
      </c>
      <c r="P3952" t="s">
        <v>63</v>
      </c>
      <c r="Q3952" t="s">
        <v>731</v>
      </c>
      <c r="R3952" s="19">
        <v>255.108</v>
      </c>
      <c r="S3952" s="17">
        <v>6</v>
      </c>
      <c r="T3952" s="20">
        <v>0.3</v>
      </c>
      <c r="U3952" s="19">
        <v>-18.222000000000001</v>
      </c>
      <c r="V3952" s="20">
        <f t="shared" si="305"/>
        <v>-7.1428571428571438E-2</v>
      </c>
      <c r="W3952" s="17">
        <f t="shared" si="306"/>
        <v>2016</v>
      </c>
      <c r="X3952" t="str">
        <f t="shared" si="307"/>
        <v>Nov-2016</v>
      </c>
      <c r="Y3952" s="17">
        <f t="shared" si="308"/>
        <v>4</v>
      </c>
      <c r="Z3952" t="str">
        <f t="shared" si="309"/>
        <v>21-30%</v>
      </c>
      <c r="AA3952" s="17">
        <f>IF(COUNTIF($B$2:B3952,B3952)=1,1,0)</f>
        <v>0</v>
      </c>
      <c r="AB3952" s="17">
        <f>IF(COUNTIF($F$2:F3952,F3952)=1,1,0)</f>
        <v>0</v>
      </c>
    </row>
    <row r="3953" spans="1:28" x14ac:dyDescent="0.2">
      <c r="A3953" s="17">
        <v>3952</v>
      </c>
      <c r="B3953" t="s">
        <v>7119</v>
      </c>
      <c r="C3953" s="18">
        <v>41971</v>
      </c>
      <c r="D3953" s="18">
        <v>41973</v>
      </c>
      <c r="E3953" t="s">
        <v>50</v>
      </c>
      <c r="F3953" t="s">
        <v>3122</v>
      </c>
      <c r="G3953" t="s">
        <v>3123</v>
      </c>
      <c r="H3953" t="s">
        <v>53</v>
      </c>
      <c r="I3953" t="s">
        <v>54</v>
      </c>
      <c r="J3953" t="s">
        <v>3744</v>
      </c>
      <c r="K3953" t="s">
        <v>294</v>
      </c>
      <c r="L3953">
        <v>11520</v>
      </c>
      <c r="M3953" t="s">
        <v>175</v>
      </c>
      <c r="N3953" t="s">
        <v>3277</v>
      </c>
      <c r="O3953" t="s">
        <v>73</v>
      </c>
      <c r="P3953" t="s">
        <v>102</v>
      </c>
      <c r="Q3953" t="s">
        <v>3278</v>
      </c>
      <c r="R3953" s="19">
        <v>17.248000000000001</v>
      </c>
      <c r="S3953" s="17">
        <v>2</v>
      </c>
      <c r="T3953" s="20">
        <v>0.2</v>
      </c>
      <c r="U3953" s="19">
        <v>6.0368000000000004</v>
      </c>
      <c r="V3953" s="20">
        <f t="shared" si="305"/>
        <v>0.35</v>
      </c>
      <c r="W3953" s="17">
        <f t="shared" si="306"/>
        <v>2014</v>
      </c>
      <c r="X3953" t="str">
        <f t="shared" si="307"/>
        <v>Nov-2014</v>
      </c>
      <c r="Y3953" s="17">
        <f t="shared" si="308"/>
        <v>2</v>
      </c>
      <c r="Z3953" t="str">
        <f t="shared" si="309"/>
        <v>11-20%</v>
      </c>
      <c r="AA3953" s="17">
        <f>IF(COUNTIF($B$2:B3953,B3953)=1,1,0)</f>
        <v>1</v>
      </c>
      <c r="AB3953" s="17">
        <f>IF(COUNTIF($F$2:F3953,F3953)=1,1,0)</f>
        <v>0</v>
      </c>
    </row>
    <row r="3954" spans="1:28" x14ac:dyDescent="0.2">
      <c r="A3954" s="17">
        <v>3953</v>
      </c>
      <c r="B3954" t="s">
        <v>7120</v>
      </c>
      <c r="C3954" s="18">
        <v>42430</v>
      </c>
      <c r="D3954" s="18">
        <v>42437</v>
      </c>
      <c r="E3954" t="s">
        <v>77</v>
      </c>
      <c r="F3954" t="s">
        <v>253</v>
      </c>
      <c r="G3954" t="s">
        <v>254</v>
      </c>
      <c r="H3954" t="s">
        <v>68</v>
      </c>
      <c r="I3954" t="s">
        <v>54</v>
      </c>
      <c r="J3954" t="s">
        <v>836</v>
      </c>
      <c r="K3954" t="s">
        <v>484</v>
      </c>
      <c r="L3954">
        <v>80219</v>
      </c>
      <c r="M3954" t="s">
        <v>71</v>
      </c>
      <c r="N3954" t="s">
        <v>7121</v>
      </c>
      <c r="O3954" t="s">
        <v>98</v>
      </c>
      <c r="P3954" t="s">
        <v>99</v>
      </c>
      <c r="Q3954" t="s">
        <v>7122</v>
      </c>
      <c r="R3954" s="19">
        <v>159.98400000000001</v>
      </c>
      <c r="S3954" s="17">
        <v>2</v>
      </c>
      <c r="T3954" s="20">
        <v>0.2</v>
      </c>
      <c r="U3954" s="19">
        <v>13.9986</v>
      </c>
      <c r="V3954" s="20">
        <f t="shared" si="305"/>
        <v>8.7499999999999994E-2</v>
      </c>
      <c r="W3954" s="17">
        <f t="shared" si="306"/>
        <v>2016</v>
      </c>
      <c r="X3954" t="str">
        <f t="shared" si="307"/>
        <v>Mar-2016</v>
      </c>
      <c r="Y3954" s="17">
        <f t="shared" si="308"/>
        <v>7</v>
      </c>
      <c r="Z3954" t="str">
        <f t="shared" si="309"/>
        <v>11-20%</v>
      </c>
      <c r="AA3954" s="17">
        <f>IF(COUNTIF($B$2:B3954,B3954)=1,1,0)</f>
        <v>1</v>
      </c>
      <c r="AB3954" s="17">
        <f>IF(COUNTIF($F$2:F3954,F3954)=1,1,0)</f>
        <v>0</v>
      </c>
    </row>
    <row r="3955" spans="1:28" x14ac:dyDescent="0.2">
      <c r="A3955" s="17">
        <v>3954</v>
      </c>
      <c r="B3955" t="s">
        <v>7123</v>
      </c>
      <c r="C3955" s="18">
        <v>42750</v>
      </c>
      <c r="D3955" s="18">
        <v>42754</v>
      </c>
      <c r="E3955" t="s">
        <v>77</v>
      </c>
      <c r="F3955" t="s">
        <v>1615</v>
      </c>
      <c r="G3955" t="s">
        <v>1616</v>
      </c>
      <c r="H3955" t="s">
        <v>53</v>
      </c>
      <c r="I3955" t="s">
        <v>54</v>
      </c>
      <c r="J3955" t="s">
        <v>1351</v>
      </c>
      <c r="K3955" t="s">
        <v>1275</v>
      </c>
      <c r="L3955">
        <v>2169</v>
      </c>
      <c r="M3955" t="s">
        <v>175</v>
      </c>
      <c r="N3955" t="s">
        <v>356</v>
      </c>
      <c r="O3955" t="s">
        <v>73</v>
      </c>
      <c r="P3955" t="s">
        <v>117</v>
      </c>
      <c r="Q3955" t="s">
        <v>357</v>
      </c>
      <c r="R3955" s="19">
        <v>12.7</v>
      </c>
      <c r="S3955" s="17">
        <v>2</v>
      </c>
      <c r="T3955" s="20">
        <v>0</v>
      </c>
      <c r="U3955" s="19">
        <v>5.8419999999999996</v>
      </c>
      <c r="V3955" s="20">
        <f t="shared" si="305"/>
        <v>0.46</v>
      </c>
      <c r="W3955" s="17">
        <f t="shared" si="306"/>
        <v>2017</v>
      </c>
      <c r="X3955" t="str">
        <f t="shared" si="307"/>
        <v>Jan-2017</v>
      </c>
      <c r="Y3955" s="17">
        <f t="shared" si="308"/>
        <v>4</v>
      </c>
      <c r="Z3955" t="str">
        <f t="shared" si="309"/>
        <v>0% (No Discount)</v>
      </c>
      <c r="AA3955" s="17">
        <f>IF(COUNTIF($B$2:B3955,B3955)=1,1,0)</f>
        <v>1</v>
      </c>
      <c r="AB3955" s="17">
        <f>IF(COUNTIF($F$2:F3955,F3955)=1,1,0)</f>
        <v>0</v>
      </c>
    </row>
    <row r="3956" spans="1:28" x14ac:dyDescent="0.2">
      <c r="A3956" s="17">
        <v>3955</v>
      </c>
      <c r="B3956" t="s">
        <v>7124</v>
      </c>
      <c r="C3956" s="18">
        <v>41733</v>
      </c>
      <c r="D3956" s="18">
        <v>41738</v>
      </c>
      <c r="E3956" t="s">
        <v>77</v>
      </c>
      <c r="F3956" t="s">
        <v>3201</v>
      </c>
      <c r="G3956" t="s">
        <v>3202</v>
      </c>
      <c r="H3956" t="s">
        <v>53</v>
      </c>
      <c r="I3956" t="s">
        <v>54</v>
      </c>
      <c r="J3956" t="s">
        <v>909</v>
      </c>
      <c r="K3956" t="s">
        <v>265</v>
      </c>
      <c r="L3956">
        <v>48205</v>
      </c>
      <c r="M3956" t="s">
        <v>132</v>
      </c>
      <c r="N3956" t="s">
        <v>1942</v>
      </c>
      <c r="O3956" t="s">
        <v>59</v>
      </c>
      <c r="P3956" t="s">
        <v>92</v>
      </c>
      <c r="Q3956" t="s">
        <v>1943</v>
      </c>
      <c r="R3956" s="19">
        <v>5.47</v>
      </c>
      <c r="S3956" s="17">
        <v>1</v>
      </c>
      <c r="T3956" s="20">
        <v>0</v>
      </c>
      <c r="U3956" s="19">
        <v>2.3521000000000001</v>
      </c>
      <c r="V3956" s="20">
        <f t="shared" si="305"/>
        <v>0.43000000000000005</v>
      </c>
      <c r="W3956" s="17">
        <f t="shared" si="306"/>
        <v>2014</v>
      </c>
      <c r="X3956" t="str">
        <f t="shared" si="307"/>
        <v>Apr-2014</v>
      </c>
      <c r="Y3956" s="17">
        <f t="shared" si="308"/>
        <v>5</v>
      </c>
      <c r="Z3956" t="str">
        <f t="shared" si="309"/>
        <v>0% (No Discount)</v>
      </c>
      <c r="AA3956" s="17">
        <f>IF(COUNTIF($B$2:B3956,B3956)=1,1,0)</f>
        <v>1</v>
      </c>
      <c r="AB3956" s="17">
        <f>IF(COUNTIF($F$2:F3956,F3956)=1,1,0)</f>
        <v>0</v>
      </c>
    </row>
    <row r="3957" spans="1:28" x14ac:dyDescent="0.2">
      <c r="A3957" s="17">
        <v>3956</v>
      </c>
      <c r="B3957" t="s">
        <v>7124</v>
      </c>
      <c r="C3957" s="18">
        <v>41733</v>
      </c>
      <c r="D3957" s="18">
        <v>41738</v>
      </c>
      <c r="E3957" t="s">
        <v>77</v>
      </c>
      <c r="F3957" t="s">
        <v>3201</v>
      </c>
      <c r="G3957" t="s">
        <v>3202</v>
      </c>
      <c r="H3957" t="s">
        <v>53</v>
      </c>
      <c r="I3957" t="s">
        <v>54</v>
      </c>
      <c r="J3957" t="s">
        <v>909</v>
      </c>
      <c r="K3957" t="s">
        <v>265</v>
      </c>
      <c r="L3957">
        <v>48205</v>
      </c>
      <c r="M3957" t="s">
        <v>132</v>
      </c>
      <c r="N3957" t="s">
        <v>4168</v>
      </c>
      <c r="O3957" t="s">
        <v>73</v>
      </c>
      <c r="P3957" t="s">
        <v>95</v>
      </c>
      <c r="Q3957" t="s">
        <v>4169</v>
      </c>
      <c r="R3957" s="19">
        <v>79.36</v>
      </c>
      <c r="S3957" s="17">
        <v>4</v>
      </c>
      <c r="T3957" s="20">
        <v>0</v>
      </c>
      <c r="U3957" s="19">
        <v>23.808</v>
      </c>
      <c r="V3957" s="20">
        <f t="shared" si="305"/>
        <v>0.3</v>
      </c>
      <c r="W3957" s="17">
        <f t="shared" si="306"/>
        <v>2014</v>
      </c>
      <c r="X3957" t="str">
        <f t="shared" si="307"/>
        <v>Apr-2014</v>
      </c>
      <c r="Y3957" s="17">
        <f t="shared" si="308"/>
        <v>5</v>
      </c>
      <c r="Z3957" t="str">
        <f t="shared" si="309"/>
        <v>0% (No Discount)</v>
      </c>
      <c r="AA3957" s="17">
        <f>IF(COUNTIF($B$2:B3957,B3957)=1,1,0)</f>
        <v>0</v>
      </c>
      <c r="AB3957" s="17">
        <f>IF(COUNTIF($F$2:F3957,F3957)=1,1,0)</f>
        <v>0</v>
      </c>
    </row>
    <row r="3958" spans="1:28" x14ac:dyDescent="0.2">
      <c r="A3958" s="17">
        <v>3957</v>
      </c>
      <c r="B3958" t="s">
        <v>7125</v>
      </c>
      <c r="C3958" s="18">
        <v>42547</v>
      </c>
      <c r="D3958" s="18">
        <v>42554</v>
      </c>
      <c r="E3958" t="s">
        <v>77</v>
      </c>
      <c r="F3958" t="s">
        <v>391</v>
      </c>
      <c r="G3958" t="s">
        <v>392</v>
      </c>
      <c r="H3958" t="s">
        <v>53</v>
      </c>
      <c r="I3958" t="s">
        <v>54</v>
      </c>
      <c r="J3958" t="s">
        <v>154</v>
      </c>
      <c r="K3958" t="s">
        <v>70</v>
      </c>
      <c r="L3958">
        <v>94109</v>
      </c>
      <c r="M3958" t="s">
        <v>71</v>
      </c>
      <c r="N3958" t="s">
        <v>5097</v>
      </c>
      <c r="O3958" t="s">
        <v>59</v>
      </c>
      <c r="P3958" t="s">
        <v>92</v>
      </c>
      <c r="Q3958" t="s">
        <v>5098</v>
      </c>
      <c r="R3958" s="19">
        <v>22.14</v>
      </c>
      <c r="S3958" s="17">
        <v>3</v>
      </c>
      <c r="T3958" s="20">
        <v>0</v>
      </c>
      <c r="U3958" s="19">
        <v>6.4206000000000003</v>
      </c>
      <c r="V3958" s="20">
        <f t="shared" si="305"/>
        <v>0.28999999999999998</v>
      </c>
      <c r="W3958" s="17">
        <f t="shared" si="306"/>
        <v>2016</v>
      </c>
      <c r="X3958" t="str">
        <f t="shared" si="307"/>
        <v>Jun-2016</v>
      </c>
      <c r="Y3958" s="17">
        <f t="shared" si="308"/>
        <v>7</v>
      </c>
      <c r="Z3958" t="str">
        <f t="shared" si="309"/>
        <v>0% (No Discount)</v>
      </c>
      <c r="AA3958" s="17">
        <f>IF(COUNTIF($B$2:B3958,B3958)=1,1,0)</f>
        <v>1</v>
      </c>
      <c r="AB3958" s="17">
        <f>IF(COUNTIF($F$2:F3958,F3958)=1,1,0)</f>
        <v>0</v>
      </c>
    </row>
    <row r="3959" spans="1:28" x14ac:dyDescent="0.2">
      <c r="A3959" s="17">
        <v>3958</v>
      </c>
      <c r="B3959" t="s">
        <v>7126</v>
      </c>
      <c r="C3959" s="18">
        <v>42519</v>
      </c>
      <c r="D3959" s="18">
        <v>42523</v>
      </c>
      <c r="E3959" t="s">
        <v>77</v>
      </c>
      <c r="F3959" t="s">
        <v>1590</v>
      </c>
      <c r="G3959" t="s">
        <v>1591</v>
      </c>
      <c r="H3959" t="s">
        <v>53</v>
      </c>
      <c r="I3959" t="s">
        <v>54</v>
      </c>
      <c r="J3959" t="s">
        <v>5696</v>
      </c>
      <c r="K3959" t="s">
        <v>362</v>
      </c>
      <c r="L3959">
        <v>37211</v>
      </c>
      <c r="M3959" t="s">
        <v>57</v>
      </c>
      <c r="N3959" t="s">
        <v>4403</v>
      </c>
      <c r="O3959" t="s">
        <v>73</v>
      </c>
      <c r="P3959" t="s">
        <v>102</v>
      </c>
      <c r="Q3959" t="s">
        <v>4404</v>
      </c>
      <c r="R3959" s="19">
        <v>11.276999999999999</v>
      </c>
      <c r="S3959" s="17">
        <v>3</v>
      </c>
      <c r="T3959" s="20">
        <v>0.7</v>
      </c>
      <c r="U3959" s="19">
        <v>-8.6456999999999997</v>
      </c>
      <c r="V3959" s="20">
        <f t="shared" si="305"/>
        <v>-0.76666666666666672</v>
      </c>
      <c r="W3959" s="17">
        <f t="shared" si="306"/>
        <v>2016</v>
      </c>
      <c r="X3959" t="str">
        <f t="shared" si="307"/>
        <v>May-2016</v>
      </c>
      <c r="Y3959" s="17">
        <f t="shared" si="308"/>
        <v>4</v>
      </c>
      <c r="Z3959" t="str">
        <f t="shared" si="309"/>
        <v>Over 50%</v>
      </c>
      <c r="AA3959" s="17">
        <f>IF(COUNTIF($B$2:B3959,B3959)=1,1,0)</f>
        <v>1</v>
      </c>
      <c r="AB3959" s="17">
        <f>IF(COUNTIF($F$2:F3959,F3959)=1,1,0)</f>
        <v>0</v>
      </c>
    </row>
    <row r="3960" spans="1:28" x14ac:dyDescent="0.2">
      <c r="A3960" s="17">
        <v>3959</v>
      </c>
      <c r="B3960" t="s">
        <v>7126</v>
      </c>
      <c r="C3960" s="18">
        <v>42519</v>
      </c>
      <c r="D3960" s="18">
        <v>42523</v>
      </c>
      <c r="E3960" t="s">
        <v>77</v>
      </c>
      <c r="F3960" t="s">
        <v>1590</v>
      </c>
      <c r="G3960" t="s">
        <v>1591</v>
      </c>
      <c r="H3960" t="s">
        <v>53</v>
      </c>
      <c r="I3960" t="s">
        <v>54</v>
      </c>
      <c r="J3960" t="s">
        <v>5696</v>
      </c>
      <c r="K3960" t="s">
        <v>362</v>
      </c>
      <c r="L3960">
        <v>37211</v>
      </c>
      <c r="M3960" t="s">
        <v>57</v>
      </c>
      <c r="N3960" t="s">
        <v>1312</v>
      </c>
      <c r="O3960" t="s">
        <v>73</v>
      </c>
      <c r="P3960" t="s">
        <v>95</v>
      </c>
      <c r="Q3960" t="s">
        <v>1313</v>
      </c>
      <c r="R3960" s="19">
        <v>4.4480000000000004</v>
      </c>
      <c r="S3960" s="17">
        <v>2</v>
      </c>
      <c r="T3960" s="20">
        <v>0.2</v>
      </c>
      <c r="U3960" s="19">
        <v>0.33360000000000001</v>
      </c>
      <c r="V3960" s="20">
        <f t="shared" si="305"/>
        <v>7.4999999999999997E-2</v>
      </c>
      <c r="W3960" s="17">
        <f t="shared" si="306"/>
        <v>2016</v>
      </c>
      <c r="X3960" t="str">
        <f t="shared" si="307"/>
        <v>May-2016</v>
      </c>
      <c r="Y3960" s="17">
        <f t="shared" si="308"/>
        <v>4</v>
      </c>
      <c r="Z3960" t="str">
        <f t="shared" si="309"/>
        <v>11-20%</v>
      </c>
      <c r="AA3960" s="17">
        <f>IF(COUNTIF($B$2:B3960,B3960)=1,1,0)</f>
        <v>0</v>
      </c>
      <c r="AB3960" s="17">
        <f>IF(COUNTIF($F$2:F3960,F3960)=1,1,0)</f>
        <v>0</v>
      </c>
    </row>
    <row r="3961" spans="1:28" x14ac:dyDescent="0.2">
      <c r="A3961" s="17">
        <v>3960</v>
      </c>
      <c r="B3961" t="s">
        <v>7126</v>
      </c>
      <c r="C3961" s="18">
        <v>42519</v>
      </c>
      <c r="D3961" s="18">
        <v>42523</v>
      </c>
      <c r="E3961" t="s">
        <v>77</v>
      </c>
      <c r="F3961" t="s">
        <v>1590</v>
      </c>
      <c r="G3961" t="s">
        <v>1591</v>
      </c>
      <c r="H3961" t="s">
        <v>53</v>
      </c>
      <c r="I3961" t="s">
        <v>54</v>
      </c>
      <c r="J3961" t="s">
        <v>5696</v>
      </c>
      <c r="K3961" t="s">
        <v>362</v>
      </c>
      <c r="L3961">
        <v>37211</v>
      </c>
      <c r="M3961" t="s">
        <v>57</v>
      </c>
      <c r="N3961" t="s">
        <v>7127</v>
      </c>
      <c r="O3961" t="s">
        <v>59</v>
      </c>
      <c r="P3961" t="s">
        <v>92</v>
      </c>
      <c r="Q3961" t="s">
        <v>7128</v>
      </c>
      <c r="R3961" s="19">
        <v>44.76</v>
      </c>
      <c r="S3961" s="17">
        <v>3</v>
      </c>
      <c r="T3961" s="20">
        <v>0.2</v>
      </c>
      <c r="U3961" s="19">
        <v>14.547000000000001</v>
      </c>
      <c r="V3961" s="20">
        <f t="shared" si="305"/>
        <v>0.32500000000000001</v>
      </c>
      <c r="W3961" s="17">
        <f t="shared" si="306"/>
        <v>2016</v>
      </c>
      <c r="X3961" t="str">
        <f t="shared" si="307"/>
        <v>May-2016</v>
      </c>
      <c r="Y3961" s="17">
        <f t="shared" si="308"/>
        <v>4</v>
      </c>
      <c r="Z3961" t="str">
        <f t="shared" si="309"/>
        <v>11-20%</v>
      </c>
      <c r="AA3961" s="17">
        <f>IF(COUNTIF($B$2:B3961,B3961)=1,1,0)</f>
        <v>0</v>
      </c>
      <c r="AB3961" s="17">
        <f>IF(COUNTIF($F$2:F3961,F3961)=1,1,0)</f>
        <v>0</v>
      </c>
    </row>
    <row r="3962" spans="1:28" x14ac:dyDescent="0.2">
      <c r="A3962" s="17">
        <v>3961</v>
      </c>
      <c r="B3962" t="s">
        <v>7129</v>
      </c>
      <c r="C3962" s="18">
        <v>42296</v>
      </c>
      <c r="D3962" s="18">
        <v>42301</v>
      </c>
      <c r="E3962" t="s">
        <v>77</v>
      </c>
      <c r="F3962" t="s">
        <v>3960</v>
      </c>
      <c r="G3962" t="s">
        <v>3961</v>
      </c>
      <c r="H3962" t="s">
        <v>68</v>
      </c>
      <c r="I3962" t="s">
        <v>54</v>
      </c>
      <c r="J3962" t="s">
        <v>909</v>
      </c>
      <c r="K3962" t="s">
        <v>265</v>
      </c>
      <c r="L3962">
        <v>48227</v>
      </c>
      <c r="M3962" t="s">
        <v>132</v>
      </c>
      <c r="N3962" t="s">
        <v>4868</v>
      </c>
      <c r="O3962" t="s">
        <v>73</v>
      </c>
      <c r="P3962" t="s">
        <v>102</v>
      </c>
      <c r="Q3962" t="s">
        <v>4869</v>
      </c>
      <c r="R3962" s="19">
        <v>38.28</v>
      </c>
      <c r="S3962" s="17">
        <v>6</v>
      </c>
      <c r="T3962" s="20">
        <v>0</v>
      </c>
      <c r="U3962" s="19">
        <v>17.608799999999999</v>
      </c>
      <c r="V3962" s="20">
        <f t="shared" si="305"/>
        <v>0.45999999999999996</v>
      </c>
      <c r="W3962" s="17">
        <f t="shared" si="306"/>
        <v>2015</v>
      </c>
      <c r="X3962" t="str">
        <f t="shared" si="307"/>
        <v>Oct-2015</v>
      </c>
      <c r="Y3962" s="17">
        <f t="shared" si="308"/>
        <v>5</v>
      </c>
      <c r="Z3962" t="str">
        <f t="shared" si="309"/>
        <v>0% (No Discount)</v>
      </c>
      <c r="AA3962" s="17">
        <f>IF(COUNTIF($B$2:B3962,B3962)=1,1,0)</f>
        <v>1</v>
      </c>
      <c r="AB3962" s="17">
        <f>IF(COUNTIF($F$2:F3962,F3962)=1,1,0)</f>
        <v>0</v>
      </c>
    </row>
    <row r="3963" spans="1:28" x14ac:dyDescent="0.2">
      <c r="A3963" s="17">
        <v>3962</v>
      </c>
      <c r="B3963" t="s">
        <v>7129</v>
      </c>
      <c r="C3963" s="18">
        <v>42296</v>
      </c>
      <c r="D3963" s="18">
        <v>42301</v>
      </c>
      <c r="E3963" t="s">
        <v>77</v>
      </c>
      <c r="F3963" t="s">
        <v>3960</v>
      </c>
      <c r="G3963" t="s">
        <v>3961</v>
      </c>
      <c r="H3963" t="s">
        <v>68</v>
      </c>
      <c r="I3963" t="s">
        <v>54</v>
      </c>
      <c r="J3963" t="s">
        <v>909</v>
      </c>
      <c r="K3963" t="s">
        <v>265</v>
      </c>
      <c r="L3963">
        <v>48227</v>
      </c>
      <c r="M3963" t="s">
        <v>132</v>
      </c>
      <c r="N3963" t="s">
        <v>3929</v>
      </c>
      <c r="O3963" t="s">
        <v>98</v>
      </c>
      <c r="P3963" t="s">
        <v>99</v>
      </c>
      <c r="Q3963" t="s">
        <v>3930</v>
      </c>
      <c r="R3963" s="19">
        <v>149.94999999999999</v>
      </c>
      <c r="S3963" s="17">
        <v>5</v>
      </c>
      <c r="T3963" s="20">
        <v>0</v>
      </c>
      <c r="U3963" s="19">
        <v>44.984999999999999</v>
      </c>
      <c r="V3963" s="20">
        <f t="shared" si="305"/>
        <v>0.30000000000000004</v>
      </c>
      <c r="W3963" s="17">
        <f t="shared" si="306"/>
        <v>2015</v>
      </c>
      <c r="X3963" t="str">
        <f t="shared" si="307"/>
        <v>Oct-2015</v>
      </c>
      <c r="Y3963" s="17">
        <f t="shared" si="308"/>
        <v>5</v>
      </c>
      <c r="Z3963" t="str">
        <f t="shared" si="309"/>
        <v>0% (No Discount)</v>
      </c>
      <c r="AA3963" s="17">
        <f>IF(COUNTIF($B$2:B3963,B3963)=1,1,0)</f>
        <v>0</v>
      </c>
      <c r="AB3963" s="17">
        <f>IF(COUNTIF($F$2:F3963,F3963)=1,1,0)</f>
        <v>0</v>
      </c>
    </row>
    <row r="3964" spans="1:28" x14ac:dyDescent="0.2">
      <c r="A3964" s="17">
        <v>3963</v>
      </c>
      <c r="B3964" t="s">
        <v>7130</v>
      </c>
      <c r="C3964" s="18">
        <v>42785</v>
      </c>
      <c r="D3964" s="18">
        <v>42786</v>
      </c>
      <c r="E3964" t="s">
        <v>215</v>
      </c>
      <c r="F3964" t="s">
        <v>4479</v>
      </c>
      <c r="G3964" t="s">
        <v>4480</v>
      </c>
      <c r="H3964" t="s">
        <v>129</v>
      </c>
      <c r="I3964" t="s">
        <v>54</v>
      </c>
      <c r="J3964" t="s">
        <v>69</v>
      </c>
      <c r="K3964" t="s">
        <v>70</v>
      </c>
      <c r="L3964">
        <v>90045</v>
      </c>
      <c r="M3964" t="s">
        <v>71</v>
      </c>
      <c r="N3964" t="s">
        <v>3986</v>
      </c>
      <c r="O3964" t="s">
        <v>73</v>
      </c>
      <c r="P3964" t="s">
        <v>95</v>
      </c>
      <c r="Q3964" t="s">
        <v>3987</v>
      </c>
      <c r="R3964" s="19">
        <v>12.84</v>
      </c>
      <c r="S3964" s="17">
        <v>3</v>
      </c>
      <c r="T3964" s="20">
        <v>0</v>
      </c>
      <c r="U3964" s="19">
        <v>3.4668000000000001</v>
      </c>
      <c r="V3964" s="20">
        <f t="shared" si="305"/>
        <v>0.27</v>
      </c>
      <c r="W3964" s="17">
        <f t="shared" si="306"/>
        <v>2017</v>
      </c>
      <c r="X3964" t="str">
        <f t="shared" si="307"/>
        <v>Feb-2017</v>
      </c>
      <c r="Y3964" s="17">
        <f t="shared" si="308"/>
        <v>1</v>
      </c>
      <c r="Z3964" t="str">
        <f t="shared" si="309"/>
        <v>0% (No Discount)</v>
      </c>
      <c r="AA3964" s="17">
        <f>IF(COUNTIF($B$2:B3964,B3964)=1,1,0)</f>
        <v>1</v>
      </c>
      <c r="AB3964" s="17">
        <f>IF(COUNTIF($F$2:F3964,F3964)=1,1,0)</f>
        <v>0</v>
      </c>
    </row>
    <row r="3965" spans="1:28" x14ac:dyDescent="0.2">
      <c r="A3965" s="17">
        <v>3964</v>
      </c>
      <c r="B3965" t="s">
        <v>7130</v>
      </c>
      <c r="C3965" s="18">
        <v>42785</v>
      </c>
      <c r="D3965" s="18">
        <v>42786</v>
      </c>
      <c r="E3965" t="s">
        <v>215</v>
      </c>
      <c r="F3965" t="s">
        <v>4479</v>
      </c>
      <c r="G3965" t="s">
        <v>4480</v>
      </c>
      <c r="H3965" t="s">
        <v>129</v>
      </c>
      <c r="I3965" t="s">
        <v>54</v>
      </c>
      <c r="J3965" t="s">
        <v>69</v>
      </c>
      <c r="K3965" t="s">
        <v>70</v>
      </c>
      <c r="L3965">
        <v>90045</v>
      </c>
      <c r="M3965" t="s">
        <v>71</v>
      </c>
      <c r="N3965" t="s">
        <v>3732</v>
      </c>
      <c r="O3965" t="s">
        <v>59</v>
      </c>
      <c r="P3965" t="s">
        <v>92</v>
      </c>
      <c r="Q3965" t="s">
        <v>3733</v>
      </c>
      <c r="R3965" s="19">
        <v>44.67</v>
      </c>
      <c r="S3965" s="17">
        <v>3</v>
      </c>
      <c r="T3965" s="20">
        <v>0</v>
      </c>
      <c r="U3965" s="19">
        <v>12.0609</v>
      </c>
      <c r="V3965" s="20">
        <f t="shared" si="305"/>
        <v>0.27</v>
      </c>
      <c r="W3965" s="17">
        <f t="shared" si="306"/>
        <v>2017</v>
      </c>
      <c r="X3965" t="str">
        <f t="shared" si="307"/>
        <v>Feb-2017</v>
      </c>
      <c r="Y3965" s="17">
        <f t="shared" si="308"/>
        <v>1</v>
      </c>
      <c r="Z3965" t="str">
        <f t="shared" si="309"/>
        <v>0% (No Discount)</v>
      </c>
      <c r="AA3965" s="17">
        <f>IF(COUNTIF($B$2:B3965,B3965)=1,1,0)</f>
        <v>0</v>
      </c>
      <c r="AB3965" s="17">
        <f>IF(COUNTIF($F$2:F3965,F3965)=1,1,0)</f>
        <v>0</v>
      </c>
    </row>
    <row r="3966" spans="1:28" x14ac:dyDescent="0.2">
      <c r="A3966" s="17">
        <v>3965</v>
      </c>
      <c r="B3966" t="s">
        <v>7131</v>
      </c>
      <c r="C3966" s="18">
        <v>42635</v>
      </c>
      <c r="D3966" s="18">
        <v>42641</v>
      </c>
      <c r="E3966" t="s">
        <v>77</v>
      </c>
      <c r="F3966" t="s">
        <v>5537</v>
      </c>
      <c r="G3966" t="s">
        <v>5538</v>
      </c>
      <c r="H3966" t="s">
        <v>53</v>
      </c>
      <c r="I3966" t="s">
        <v>54</v>
      </c>
      <c r="J3966" t="s">
        <v>173</v>
      </c>
      <c r="K3966" t="s">
        <v>174</v>
      </c>
      <c r="L3966">
        <v>19140</v>
      </c>
      <c r="M3966" t="s">
        <v>175</v>
      </c>
      <c r="N3966" t="s">
        <v>7132</v>
      </c>
      <c r="O3966" t="s">
        <v>73</v>
      </c>
      <c r="P3966" t="s">
        <v>95</v>
      </c>
      <c r="Q3966" t="s">
        <v>7133</v>
      </c>
      <c r="R3966" s="19">
        <v>7.8719999999999999</v>
      </c>
      <c r="S3966" s="17">
        <v>3</v>
      </c>
      <c r="T3966" s="20">
        <v>0.2</v>
      </c>
      <c r="U3966" s="19">
        <v>0.88560000000000005</v>
      </c>
      <c r="V3966" s="20">
        <f t="shared" si="305"/>
        <v>0.1125</v>
      </c>
      <c r="W3966" s="17">
        <f t="shared" si="306"/>
        <v>2016</v>
      </c>
      <c r="X3966" t="str">
        <f t="shared" si="307"/>
        <v>Sep-2016</v>
      </c>
      <c r="Y3966" s="17">
        <f t="shared" si="308"/>
        <v>6</v>
      </c>
      <c r="Z3966" t="str">
        <f t="shared" si="309"/>
        <v>11-20%</v>
      </c>
      <c r="AA3966" s="17">
        <f>IF(COUNTIF($B$2:B3966,B3966)=1,1,0)</f>
        <v>1</v>
      </c>
      <c r="AB3966" s="17">
        <f>IF(COUNTIF($F$2:F3966,F3966)=1,1,0)</f>
        <v>0</v>
      </c>
    </row>
    <row r="3967" spans="1:28" x14ac:dyDescent="0.2">
      <c r="A3967" s="17">
        <v>3966</v>
      </c>
      <c r="B3967" t="s">
        <v>7134</v>
      </c>
      <c r="C3967" s="18">
        <v>41955</v>
      </c>
      <c r="D3967" s="18">
        <v>41960</v>
      </c>
      <c r="E3967" t="s">
        <v>50</v>
      </c>
      <c r="F3967" t="s">
        <v>6064</v>
      </c>
      <c r="G3967" t="s">
        <v>6065</v>
      </c>
      <c r="H3967" t="s">
        <v>68</v>
      </c>
      <c r="I3967" t="s">
        <v>54</v>
      </c>
      <c r="J3967" t="s">
        <v>2519</v>
      </c>
      <c r="K3967" t="s">
        <v>115</v>
      </c>
      <c r="L3967">
        <v>28806</v>
      </c>
      <c r="M3967" t="s">
        <v>57</v>
      </c>
      <c r="N3967" t="s">
        <v>1144</v>
      </c>
      <c r="O3967" t="s">
        <v>73</v>
      </c>
      <c r="P3967" t="s">
        <v>95</v>
      </c>
      <c r="Q3967" t="s">
        <v>1145</v>
      </c>
      <c r="R3967" s="19">
        <v>7.8719999999999999</v>
      </c>
      <c r="S3967" s="17">
        <v>3</v>
      </c>
      <c r="T3967" s="20">
        <v>0.2</v>
      </c>
      <c r="U3967" s="19">
        <v>0.88560000000000005</v>
      </c>
      <c r="V3967" s="20">
        <f t="shared" si="305"/>
        <v>0.1125</v>
      </c>
      <c r="W3967" s="17">
        <f t="shared" si="306"/>
        <v>2014</v>
      </c>
      <c r="X3967" t="str">
        <f t="shared" si="307"/>
        <v>Nov-2014</v>
      </c>
      <c r="Y3967" s="17">
        <f t="shared" si="308"/>
        <v>5</v>
      </c>
      <c r="Z3967" t="str">
        <f t="shared" si="309"/>
        <v>11-20%</v>
      </c>
      <c r="AA3967" s="17">
        <f>IF(COUNTIF($B$2:B3967,B3967)=1,1,0)</f>
        <v>1</v>
      </c>
      <c r="AB3967" s="17">
        <f>IF(COUNTIF($F$2:F3967,F3967)=1,1,0)</f>
        <v>0</v>
      </c>
    </row>
    <row r="3968" spans="1:28" x14ac:dyDescent="0.2">
      <c r="A3968" s="17">
        <v>3967</v>
      </c>
      <c r="B3968" t="s">
        <v>7135</v>
      </c>
      <c r="C3968" s="18">
        <v>42461</v>
      </c>
      <c r="D3968" s="18">
        <v>42466</v>
      </c>
      <c r="E3968" t="s">
        <v>77</v>
      </c>
      <c r="F3968" t="s">
        <v>3213</v>
      </c>
      <c r="G3968" t="s">
        <v>3214</v>
      </c>
      <c r="H3968" t="s">
        <v>53</v>
      </c>
      <c r="I3968" t="s">
        <v>54</v>
      </c>
      <c r="J3968" t="s">
        <v>293</v>
      </c>
      <c r="K3968" t="s">
        <v>294</v>
      </c>
      <c r="L3968">
        <v>10024</v>
      </c>
      <c r="M3968" t="s">
        <v>175</v>
      </c>
      <c r="N3968" t="s">
        <v>2622</v>
      </c>
      <c r="O3968" t="s">
        <v>73</v>
      </c>
      <c r="P3968" t="s">
        <v>95</v>
      </c>
      <c r="Q3968" t="s">
        <v>2623</v>
      </c>
      <c r="R3968" s="19">
        <v>88.04</v>
      </c>
      <c r="S3968" s="17">
        <v>4</v>
      </c>
      <c r="T3968" s="20">
        <v>0</v>
      </c>
      <c r="U3968" s="19">
        <v>22.8904</v>
      </c>
      <c r="V3968" s="20">
        <f t="shared" si="305"/>
        <v>0.25999999999999995</v>
      </c>
      <c r="W3968" s="17">
        <f t="shared" si="306"/>
        <v>2016</v>
      </c>
      <c r="X3968" t="str">
        <f t="shared" si="307"/>
        <v>Apr-2016</v>
      </c>
      <c r="Y3968" s="17">
        <f t="shared" si="308"/>
        <v>5</v>
      </c>
      <c r="Z3968" t="str">
        <f t="shared" si="309"/>
        <v>0% (No Discount)</v>
      </c>
      <c r="AA3968" s="17">
        <f>IF(COUNTIF($B$2:B3968,B3968)=1,1,0)</f>
        <v>1</v>
      </c>
      <c r="AB3968" s="17">
        <f>IF(COUNTIF($F$2:F3968,F3968)=1,1,0)</f>
        <v>0</v>
      </c>
    </row>
    <row r="3969" spans="1:28" x14ac:dyDescent="0.2">
      <c r="A3969" s="17">
        <v>3968</v>
      </c>
      <c r="B3969" t="s">
        <v>7136</v>
      </c>
      <c r="C3969" s="18">
        <v>42510</v>
      </c>
      <c r="D3969" s="18">
        <v>42513</v>
      </c>
      <c r="E3969" t="s">
        <v>215</v>
      </c>
      <c r="F3969" t="s">
        <v>2193</v>
      </c>
      <c r="G3969" t="s">
        <v>2194</v>
      </c>
      <c r="H3969" t="s">
        <v>129</v>
      </c>
      <c r="I3969" t="s">
        <v>54</v>
      </c>
      <c r="J3969" t="s">
        <v>1111</v>
      </c>
      <c r="K3969" t="s">
        <v>484</v>
      </c>
      <c r="L3969">
        <v>80906</v>
      </c>
      <c r="M3969" t="s">
        <v>71</v>
      </c>
      <c r="N3969" t="s">
        <v>2419</v>
      </c>
      <c r="O3969" t="s">
        <v>73</v>
      </c>
      <c r="P3969" t="s">
        <v>102</v>
      </c>
      <c r="Q3969" t="s">
        <v>2420</v>
      </c>
      <c r="R3969" s="19">
        <v>40.634999999999998</v>
      </c>
      <c r="S3969" s="17">
        <v>7</v>
      </c>
      <c r="T3969" s="20">
        <v>0.7</v>
      </c>
      <c r="U3969" s="19">
        <v>-32.508000000000003</v>
      </c>
      <c r="V3969" s="20">
        <f t="shared" si="305"/>
        <v>-0.80000000000000016</v>
      </c>
      <c r="W3969" s="17">
        <f t="shared" si="306"/>
        <v>2016</v>
      </c>
      <c r="X3969" t="str">
        <f t="shared" si="307"/>
        <v>May-2016</v>
      </c>
      <c r="Y3969" s="17">
        <f t="shared" si="308"/>
        <v>3</v>
      </c>
      <c r="Z3969" t="str">
        <f t="shared" si="309"/>
        <v>Over 50%</v>
      </c>
      <c r="AA3969" s="17">
        <f>IF(COUNTIF($B$2:B3969,B3969)=1,1,0)</f>
        <v>1</v>
      </c>
      <c r="AB3969" s="17">
        <f>IF(COUNTIF($F$2:F3969,F3969)=1,1,0)</f>
        <v>0</v>
      </c>
    </row>
    <row r="3970" spans="1:28" x14ac:dyDescent="0.2">
      <c r="A3970" s="17">
        <v>3969</v>
      </c>
      <c r="B3970" t="s">
        <v>7137</v>
      </c>
      <c r="C3970" s="18">
        <v>42156</v>
      </c>
      <c r="D3970" s="18">
        <v>42160</v>
      </c>
      <c r="E3970" t="s">
        <v>77</v>
      </c>
      <c r="F3970" t="s">
        <v>7017</v>
      </c>
      <c r="G3970" t="s">
        <v>7018</v>
      </c>
      <c r="H3970" t="s">
        <v>68</v>
      </c>
      <c r="I3970" t="s">
        <v>54</v>
      </c>
      <c r="J3970" t="s">
        <v>707</v>
      </c>
      <c r="K3970" t="s">
        <v>131</v>
      </c>
      <c r="L3970">
        <v>78207</v>
      </c>
      <c r="M3970" t="s">
        <v>132</v>
      </c>
      <c r="N3970" t="s">
        <v>777</v>
      </c>
      <c r="O3970" t="s">
        <v>73</v>
      </c>
      <c r="P3970" t="s">
        <v>102</v>
      </c>
      <c r="Q3970" t="s">
        <v>778</v>
      </c>
      <c r="R3970" s="19">
        <v>5.7279999999999998</v>
      </c>
      <c r="S3970" s="17">
        <v>8</v>
      </c>
      <c r="T3970" s="20">
        <v>0.8</v>
      </c>
      <c r="U3970" s="19">
        <v>-9.1647999999999996</v>
      </c>
      <c r="V3970" s="20">
        <f t="shared" ref="V3970:V4033" si="310">IFERROR(U3970/R3970,0)</f>
        <v>-1.6</v>
      </c>
      <c r="W3970" s="17">
        <f t="shared" ref="W3970:W4033" si="311">YEAR(C3970)</f>
        <v>2015</v>
      </c>
      <c r="X3970" t="str">
        <f t="shared" ref="X3970:X4033" si="312">TEXT(C3970,"mmm-yyyy")</f>
        <v>Jun-2015</v>
      </c>
      <c r="Y3970" s="17">
        <f t="shared" ref="Y3970:Y4033" si="313">D3970-C3970</f>
        <v>4</v>
      </c>
      <c r="Z3970" t="str">
        <f t="shared" ref="Z3970:Z4033" si="314">IF(T3970=0,"0% (No Discount)",IF(T3970&lt;=0.1,"1-10%",IF(T3970&lt;=0.2,"11-20%",IF(T3970&lt;=0.3,"21-30%",IF(T3970&lt;=0.4,"31-40%",IF(T3970&lt;=0.5,"41-50%","Over 50%"))))))</f>
        <v>Over 50%</v>
      </c>
      <c r="AA3970" s="17">
        <f>IF(COUNTIF($B$2:B3970,B3970)=1,1,0)</f>
        <v>1</v>
      </c>
      <c r="AB3970" s="17">
        <f>IF(COUNTIF($F$2:F3970,F3970)=1,1,0)</f>
        <v>0</v>
      </c>
    </row>
    <row r="3971" spans="1:28" x14ac:dyDescent="0.2">
      <c r="A3971" s="17">
        <v>3970</v>
      </c>
      <c r="B3971" t="s">
        <v>7137</v>
      </c>
      <c r="C3971" s="18">
        <v>42156</v>
      </c>
      <c r="D3971" s="18">
        <v>42160</v>
      </c>
      <c r="E3971" t="s">
        <v>77</v>
      </c>
      <c r="F3971" t="s">
        <v>7017</v>
      </c>
      <c r="G3971" t="s">
        <v>7018</v>
      </c>
      <c r="H3971" t="s">
        <v>68</v>
      </c>
      <c r="I3971" t="s">
        <v>54</v>
      </c>
      <c r="J3971" t="s">
        <v>707</v>
      </c>
      <c r="K3971" t="s">
        <v>131</v>
      </c>
      <c r="L3971">
        <v>78207</v>
      </c>
      <c r="M3971" t="s">
        <v>132</v>
      </c>
      <c r="N3971" t="s">
        <v>7138</v>
      </c>
      <c r="O3971" t="s">
        <v>73</v>
      </c>
      <c r="P3971" t="s">
        <v>117</v>
      </c>
      <c r="Q3971" t="s">
        <v>7139</v>
      </c>
      <c r="R3971" s="19">
        <v>42.24</v>
      </c>
      <c r="S3971" s="17">
        <v>10</v>
      </c>
      <c r="T3971" s="20">
        <v>0.2</v>
      </c>
      <c r="U3971" s="19">
        <v>13.2</v>
      </c>
      <c r="V3971" s="20">
        <f t="shared" si="310"/>
        <v>0.31249999999999994</v>
      </c>
      <c r="W3971" s="17">
        <f t="shared" si="311"/>
        <v>2015</v>
      </c>
      <c r="X3971" t="str">
        <f t="shared" si="312"/>
        <v>Jun-2015</v>
      </c>
      <c r="Y3971" s="17">
        <f t="shared" si="313"/>
        <v>4</v>
      </c>
      <c r="Z3971" t="str">
        <f t="shared" si="314"/>
        <v>11-20%</v>
      </c>
      <c r="AA3971" s="17">
        <f>IF(COUNTIF($B$2:B3971,B3971)=1,1,0)</f>
        <v>0</v>
      </c>
      <c r="AB3971" s="17">
        <f>IF(COUNTIF($F$2:F3971,F3971)=1,1,0)</f>
        <v>0</v>
      </c>
    </row>
    <row r="3972" spans="1:28" x14ac:dyDescent="0.2">
      <c r="A3972" s="17">
        <v>3971</v>
      </c>
      <c r="B3972" t="s">
        <v>7140</v>
      </c>
      <c r="C3972" s="18">
        <v>41965</v>
      </c>
      <c r="D3972" s="18">
        <v>41969</v>
      </c>
      <c r="E3972" t="s">
        <v>77</v>
      </c>
      <c r="F3972" t="s">
        <v>7141</v>
      </c>
      <c r="G3972" t="s">
        <v>7142</v>
      </c>
      <c r="H3972" t="s">
        <v>53</v>
      </c>
      <c r="I3972" t="s">
        <v>54</v>
      </c>
      <c r="J3972" t="s">
        <v>69</v>
      </c>
      <c r="K3972" t="s">
        <v>70</v>
      </c>
      <c r="L3972">
        <v>90036</v>
      </c>
      <c r="M3972" t="s">
        <v>71</v>
      </c>
      <c r="N3972" t="s">
        <v>5601</v>
      </c>
      <c r="O3972" t="s">
        <v>73</v>
      </c>
      <c r="P3972" t="s">
        <v>117</v>
      </c>
      <c r="Q3972" t="s">
        <v>5602</v>
      </c>
      <c r="R3972" s="19">
        <v>53.82</v>
      </c>
      <c r="S3972" s="17">
        <v>9</v>
      </c>
      <c r="T3972" s="20">
        <v>0</v>
      </c>
      <c r="U3972" s="19">
        <v>24.219000000000001</v>
      </c>
      <c r="V3972" s="20">
        <f t="shared" si="310"/>
        <v>0.45</v>
      </c>
      <c r="W3972" s="17">
        <f t="shared" si="311"/>
        <v>2014</v>
      </c>
      <c r="X3972" t="str">
        <f t="shared" si="312"/>
        <v>Nov-2014</v>
      </c>
      <c r="Y3972" s="17">
        <f t="shared" si="313"/>
        <v>4</v>
      </c>
      <c r="Z3972" t="str">
        <f t="shared" si="314"/>
        <v>0% (No Discount)</v>
      </c>
      <c r="AA3972" s="17">
        <f>IF(COUNTIF($B$2:B3972,B3972)=1,1,0)</f>
        <v>1</v>
      </c>
      <c r="AB3972" s="17">
        <f>IF(COUNTIF($F$2:F3972,F3972)=1,1,0)</f>
        <v>1</v>
      </c>
    </row>
    <row r="3973" spans="1:28" x14ac:dyDescent="0.2">
      <c r="A3973" s="17">
        <v>3972</v>
      </c>
      <c r="B3973" t="s">
        <v>7143</v>
      </c>
      <c r="C3973" s="18">
        <v>42057</v>
      </c>
      <c r="D3973" s="18">
        <v>42059</v>
      </c>
      <c r="E3973" t="s">
        <v>50</v>
      </c>
      <c r="F3973" t="s">
        <v>3252</v>
      </c>
      <c r="G3973" t="s">
        <v>3253</v>
      </c>
      <c r="H3973" t="s">
        <v>129</v>
      </c>
      <c r="I3973" t="s">
        <v>54</v>
      </c>
      <c r="J3973" t="s">
        <v>6231</v>
      </c>
      <c r="K3973" t="s">
        <v>265</v>
      </c>
      <c r="L3973">
        <v>48310</v>
      </c>
      <c r="M3973" t="s">
        <v>132</v>
      </c>
      <c r="N3973" t="s">
        <v>6415</v>
      </c>
      <c r="O3973" t="s">
        <v>73</v>
      </c>
      <c r="P3973" t="s">
        <v>95</v>
      </c>
      <c r="Q3973" t="s">
        <v>6416</v>
      </c>
      <c r="R3973" s="19">
        <v>79.36</v>
      </c>
      <c r="S3973" s="17">
        <v>4</v>
      </c>
      <c r="T3973" s="20">
        <v>0</v>
      </c>
      <c r="U3973" s="19">
        <v>20.633600000000001</v>
      </c>
      <c r="V3973" s="20">
        <f t="shared" si="310"/>
        <v>0.26</v>
      </c>
      <c r="W3973" s="17">
        <f t="shared" si="311"/>
        <v>2015</v>
      </c>
      <c r="X3973" t="str">
        <f t="shared" si="312"/>
        <v>Feb-2015</v>
      </c>
      <c r="Y3973" s="17">
        <f t="shared" si="313"/>
        <v>2</v>
      </c>
      <c r="Z3973" t="str">
        <f t="shared" si="314"/>
        <v>0% (No Discount)</v>
      </c>
      <c r="AA3973" s="17">
        <f>IF(COUNTIF($B$2:B3973,B3973)=1,1,0)</f>
        <v>1</v>
      </c>
      <c r="AB3973" s="17">
        <f>IF(COUNTIF($F$2:F3973,F3973)=1,1,0)</f>
        <v>0</v>
      </c>
    </row>
    <row r="3974" spans="1:28" x14ac:dyDescent="0.2">
      <c r="A3974" s="17">
        <v>3973</v>
      </c>
      <c r="B3974" t="s">
        <v>7144</v>
      </c>
      <c r="C3974" s="18">
        <v>42458</v>
      </c>
      <c r="D3974" s="18">
        <v>42462</v>
      </c>
      <c r="E3974" t="s">
        <v>77</v>
      </c>
      <c r="F3974" t="s">
        <v>492</v>
      </c>
      <c r="G3974" t="s">
        <v>493</v>
      </c>
      <c r="H3974" t="s">
        <v>53</v>
      </c>
      <c r="I3974" t="s">
        <v>54</v>
      </c>
      <c r="J3974" t="s">
        <v>293</v>
      </c>
      <c r="K3974" t="s">
        <v>294</v>
      </c>
      <c r="L3974">
        <v>10009</v>
      </c>
      <c r="M3974" t="s">
        <v>175</v>
      </c>
      <c r="N3974" t="s">
        <v>3750</v>
      </c>
      <c r="O3974" t="s">
        <v>73</v>
      </c>
      <c r="P3974" t="s">
        <v>117</v>
      </c>
      <c r="Q3974" t="s">
        <v>3751</v>
      </c>
      <c r="R3974" s="19">
        <v>13.48</v>
      </c>
      <c r="S3974" s="17">
        <v>2</v>
      </c>
      <c r="T3974" s="20">
        <v>0</v>
      </c>
      <c r="U3974" s="19">
        <v>6.74</v>
      </c>
      <c r="V3974" s="20">
        <f t="shared" si="310"/>
        <v>0.5</v>
      </c>
      <c r="W3974" s="17">
        <f t="shared" si="311"/>
        <v>2016</v>
      </c>
      <c r="X3974" t="str">
        <f t="shared" si="312"/>
        <v>Mar-2016</v>
      </c>
      <c r="Y3974" s="17">
        <f t="shared" si="313"/>
        <v>4</v>
      </c>
      <c r="Z3974" t="str">
        <f t="shared" si="314"/>
        <v>0% (No Discount)</v>
      </c>
      <c r="AA3974" s="17">
        <f>IF(COUNTIF($B$2:B3974,B3974)=1,1,0)</f>
        <v>1</v>
      </c>
      <c r="AB3974" s="17">
        <f>IF(COUNTIF($F$2:F3974,F3974)=1,1,0)</f>
        <v>0</v>
      </c>
    </row>
    <row r="3975" spans="1:28" x14ac:dyDescent="0.2">
      <c r="A3975" s="17">
        <v>3974</v>
      </c>
      <c r="B3975" t="s">
        <v>7144</v>
      </c>
      <c r="C3975" s="18">
        <v>42458</v>
      </c>
      <c r="D3975" s="18">
        <v>42462</v>
      </c>
      <c r="E3975" t="s">
        <v>77</v>
      </c>
      <c r="F3975" t="s">
        <v>492</v>
      </c>
      <c r="G3975" t="s">
        <v>493</v>
      </c>
      <c r="H3975" t="s">
        <v>53</v>
      </c>
      <c r="I3975" t="s">
        <v>54</v>
      </c>
      <c r="J3975" t="s">
        <v>293</v>
      </c>
      <c r="K3975" t="s">
        <v>294</v>
      </c>
      <c r="L3975">
        <v>10009</v>
      </c>
      <c r="M3975" t="s">
        <v>175</v>
      </c>
      <c r="N3975" t="s">
        <v>3894</v>
      </c>
      <c r="O3975" t="s">
        <v>73</v>
      </c>
      <c r="P3975" t="s">
        <v>102</v>
      </c>
      <c r="Q3975" t="s">
        <v>3895</v>
      </c>
      <c r="R3975" s="19">
        <v>29.8</v>
      </c>
      <c r="S3975" s="17">
        <v>5</v>
      </c>
      <c r="T3975" s="20">
        <v>0.2</v>
      </c>
      <c r="U3975" s="19">
        <v>9.3125</v>
      </c>
      <c r="V3975" s="20">
        <f t="shared" si="310"/>
        <v>0.3125</v>
      </c>
      <c r="W3975" s="17">
        <f t="shared" si="311"/>
        <v>2016</v>
      </c>
      <c r="X3975" t="str">
        <f t="shared" si="312"/>
        <v>Mar-2016</v>
      </c>
      <c r="Y3975" s="17">
        <f t="shared" si="313"/>
        <v>4</v>
      </c>
      <c r="Z3975" t="str">
        <f t="shared" si="314"/>
        <v>11-20%</v>
      </c>
      <c r="AA3975" s="17">
        <f>IF(COUNTIF($B$2:B3975,B3975)=1,1,0)</f>
        <v>0</v>
      </c>
      <c r="AB3975" s="17">
        <f>IF(COUNTIF($F$2:F3975,F3975)=1,1,0)</f>
        <v>0</v>
      </c>
    </row>
    <row r="3976" spans="1:28" x14ac:dyDescent="0.2">
      <c r="A3976" s="17">
        <v>3975</v>
      </c>
      <c r="B3976" t="s">
        <v>7144</v>
      </c>
      <c r="C3976" s="18">
        <v>42458</v>
      </c>
      <c r="D3976" s="18">
        <v>42462</v>
      </c>
      <c r="E3976" t="s">
        <v>77</v>
      </c>
      <c r="F3976" t="s">
        <v>492</v>
      </c>
      <c r="G3976" t="s">
        <v>493</v>
      </c>
      <c r="H3976" t="s">
        <v>53</v>
      </c>
      <c r="I3976" t="s">
        <v>54</v>
      </c>
      <c r="J3976" t="s">
        <v>293</v>
      </c>
      <c r="K3976" t="s">
        <v>294</v>
      </c>
      <c r="L3976">
        <v>10009</v>
      </c>
      <c r="M3976" t="s">
        <v>175</v>
      </c>
      <c r="N3976" t="s">
        <v>197</v>
      </c>
      <c r="O3976" t="s">
        <v>59</v>
      </c>
      <c r="P3976" t="s">
        <v>92</v>
      </c>
      <c r="Q3976" t="s">
        <v>198</v>
      </c>
      <c r="R3976" s="19">
        <v>414</v>
      </c>
      <c r="S3976" s="17">
        <v>8</v>
      </c>
      <c r="T3976" s="20">
        <v>0</v>
      </c>
      <c r="U3976" s="19">
        <v>124.2</v>
      </c>
      <c r="V3976" s="20">
        <f t="shared" si="310"/>
        <v>0.3</v>
      </c>
      <c r="W3976" s="17">
        <f t="shared" si="311"/>
        <v>2016</v>
      </c>
      <c r="X3976" t="str">
        <f t="shared" si="312"/>
        <v>Mar-2016</v>
      </c>
      <c r="Y3976" s="17">
        <f t="shared" si="313"/>
        <v>4</v>
      </c>
      <c r="Z3976" t="str">
        <f t="shared" si="314"/>
        <v>0% (No Discount)</v>
      </c>
      <c r="AA3976" s="17">
        <f>IF(COUNTIF($B$2:B3976,B3976)=1,1,0)</f>
        <v>0</v>
      </c>
      <c r="AB3976" s="17">
        <f>IF(COUNTIF($F$2:F3976,F3976)=1,1,0)</f>
        <v>0</v>
      </c>
    </row>
    <row r="3977" spans="1:28" x14ac:dyDescent="0.2">
      <c r="A3977" s="17">
        <v>3976</v>
      </c>
      <c r="B3977" t="s">
        <v>7144</v>
      </c>
      <c r="C3977" s="18">
        <v>42458</v>
      </c>
      <c r="D3977" s="18">
        <v>42462</v>
      </c>
      <c r="E3977" t="s">
        <v>77</v>
      </c>
      <c r="F3977" t="s">
        <v>492</v>
      </c>
      <c r="G3977" t="s">
        <v>493</v>
      </c>
      <c r="H3977" t="s">
        <v>53</v>
      </c>
      <c r="I3977" t="s">
        <v>54</v>
      </c>
      <c r="J3977" t="s">
        <v>293</v>
      </c>
      <c r="K3977" t="s">
        <v>294</v>
      </c>
      <c r="L3977">
        <v>10009</v>
      </c>
      <c r="M3977" t="s">
        <v>175</v>
      </c>
      <c r="N3977" t="s">
        <v>3081</v>
      </c>
      <c r="O3977" t="s">
        <v>73</v>
      </c>
      <c r="P3977" t="s">
        <v>102</v>
      </c>
      <c r="Q3977" t="s">
        <v>3082</v>
      </c>
      <c r="R3977" s="19">
        <v>41.328000000000003</v>
      </c>
      <c r="S3977" s="17">
        <v>7</v>
      </c>
      <c r="T3977" s="20">
        <v>0.2</v>
      </c>
      <c r="U3977" s="19">
        <v>14.981400000000001</v>
      </c>
      <c r="V3977" s="20">
        <f t="shared" si="310"/>
        <v>0.36249999999999999</v>
      </c>
      <c r="W3977" s="17">
        <f t="shared" si="311"/>
        <v>2016</v>
      </c>
      <c r="X3977" t="str">
        <f t="shared" si="312"/>
        <v>Mar-2016</v>
      </c>
      <c r="Y3977" s="17">
        <f t="shared" si="313"/>
        <v>4</v>
      </c>
      <c r="Z3977" t="str">
        <f t="shared" si="314"/>
        <v>11-20%</v>
      </c>
      <c r="AA3977" s="17">
        <f>IF(COUNTIF($B$2:B3977,B3977)=1,1,0)</f>
        <v>0</v>
      </c>
      <c r="AB3977" s="17">
        <f>IF(COUNTIF($F$2:F3977,F3977)=1,1,0)</f>
        <v>0</v>
      </c>
    </row>
    <row r="3978" spans="1:28" x14ac:dyDescent="0.2">
      <c r="A3978" s="17">
        <v>3977</v>
      </c>
      <c r="B3978" t="s">
        <v>7145</v>
      </c>
      <c r="C3978" s="18">
        <v>42665</v>
      </c>
      <c r="D3978" s="18">
        <v>42667</v>
      </c>
      <c r="E3978" t="s">
        <v>215</v>
      </c>
      <c r="F3978" t="s">
        <v>4389</v>
      </c>
      <c r="G3978" t="s">
        <v>4390</v>
      </c>
      <c r="H3978" t="s">
        <v>53</v>
      </c>
      <c r="I3978" t="s">
        <v>54</v>
      </c>
      <c r="J3978" t="s">
        <v>1496</v>
      </c>
      <c r="K3978" t="s">
        <v>346</v>
      </c>
      <c r="L3978">
        <v>23223</v>
      </c>
      <c r="M3978" t="s">
        <v>57</v>
      </c>
      <c r="N3978" t="s">
        <v>7146</v>
      </c>
      <c r="O3978" t="s">
        <v>59</v>
      </c>
      <c r="P3978" t="s">
        <v>92</v>
      </c>
      <c r="Q3978" t="s">
        <v>7147</v>
      </c>
      <c r="R3978" s="19">
        <v>39.92</v>
      </c>
      <c r="S3978" s="17">
        <v>4</v>
      </c>
      <c r="T3978" s="20">
        <v>0</v>
      </c>
      <c r="U3978" s="19">
        <v>11.1776</v>
      </c>
      <c r="V3978" s="20">
        <f t="shared" si="310"/>
        <v>0.27999999999999997</v>
      </c>
      <c r="W3978" s="17">
        <f t="shared" si="311"/>
        <v>2016</v>
      </c>
      <c r="X3978" t="str">
        <f t="shared" si="312"/>
        <v>Oct-2016</v>
      </c>
      <c r="Y3978" s="17">
        <f t="shared" si="313"/>
        <v>2</v>
      </c>
      <c r="Z3978" t="str">
        <f t="shared" si="314"/>
        <v>0% (No Discount)</v>
      </c>
      <c r="AA3978" s="17">
        <f>IF(COUNTIF($B$2:B3978,B3978)=1,1,0)</f>
        <v>1</v>
      </c>
      <c r="AB3978" s="17">
        <f>IF(COUNTIF($F$2:F3978,F3978)=1,1,0)</f>
        <v>0</v>
      </c>
    </row>
    <row r="3979" spans="1:28" x14ac:dyDescent="0.2">
      <c r="A3979" s="17">
        <v>3978</v>
      </c>
      <c r="B3979" t="s">
        <v>7148</v>
      </c>
      <c r="C3979" s="18">
        <v>43010</v>
      </c>
      <c r="D3979" s="18">
        <v>43015</v>
      </c>
      <c r="E3979" t="s">
        <v>77</v>
      </c>
      <c r="F3979" t="s">
        <v>3704</v>
      </c>
      <c r="G3979" t="s">
        <v>3705</v>
      </c>
      <c r="H3979" t="s">
        <v>129</v>
      </c>
      <c r="I3979" t="s">
        <v>54</v>
      </c>
      <c r="J3979" t="s">
        <v>122</v>
      </c>
      <c r="K3979" t="s">
        <v>123</v>
      </c>
      <c r="L3979">
        <v>98105</v>
      </c>
      <c r="M3979" t="s">
        <v>71</v>
      </c>
      <c r="N3979" t="s">
        <v>589</v>
      </c>
      <c r="O3979" t="s">
        <v>73</v>
      </c>
      <c r="P3979" t="s">
        <v>296</v>
      </c>
      <c r="Q3979" t="s">
        <v>590</v>
      </c>
      <c r="R3979" s="19">
        <v>8.94</v>
      </c>
      <c r="S3979" s="17">
        <v>3</v>
      </c>
      <c r="T3979" s="20">
        <v>0</v>
      </c>
      <c r="U3979" s="19">
        <v>4.1124000000000001</v>
      </c>
      <c r="V3979" s="20">
        <f t="shared" si="310"/>
        <v>0.46</v>
      </c>
      <c r="W3979" s="17">
        <f t="shared" si="311"/>
        <v>2017</v>
      </c>
      <c r="X3979" t="str">
        <f t="shared" si="312"/>
        <v>Oct-2017</v>
      </c>
      <c r="Y3979" s="17">
        <f t="shared" si="313"/>
        <v>5</v>
      </c>
      <c r="Z3979" t="str">
        <f t="shared" si="314"/>
        <v>0% (No Discount)</v>
      </c>
      <c r="AA3979" s="17">
        <f>IF(COUNTIF($B$2:B3979,B3979)=1,1,0)</f>
        <v>1</v>
      </c>
      <c r="AB3979" s="17">
        <f>IF(COUNTIF($F$2:F3979,F3979)=1,1,0)</f>
        <v>0</v>
      </c>
    </row>
    <row r="3980" spans="1:28" x14ac:dyDescent="0.2">
      <c r="A3980" s="17">
        <v>3979</v>
      </c>
      <c r="B3980" t="s">
        <v>7148</v>
      </c>
      <c r="C3980" s="18">
        <v>43010</v>
      </c>
      <c r="D3980" s="18">
        <v>43015</v>
      </c>
      <c r="E3980" t="s">
        <v>77</v>
      </c>
      <c r="F3980" t="s">
        <v>3704</v>
      </c>
      <c r="G3980" t="s">
        <v>3705</v>
      </c>
      <c r="H3980" t="s">
        <v>129</v>
      </c>
      <c r="I3980" t="s">
        <v>54</v>
      </c>
      <c r="J3980" t="s">
        <v>122</v>
      </c>
      <c r="K3980" t="s">
        <v>123</v>
      </c>
      <c r="L3980">
        <v>98105</v>
      </c>
      <c r="M3980" t="s">
        <v>71</v>
      </c>
      <c r="N3980" t="s">
        <v>2009</v>
      </c>
      <c r="O3980" t="s">
        <v>98</v>
      </c>
      <c r="P3980" t="s">
        <v>99</v>
      </c>
      <c r="Q3980" t="s">
        <v>2010</v>
      </c>
      <c r="R3980" s="19">
        <v>84.784000000000006</v>
      </c>
      <c r="S3980" s="17">
        <v>2</v>
      </c>
      <c r="T3980" s="20">
        <v>0.2</v>
      </c>
      <c r="U3980" s="19">
        <v>-20.136199999999999</v>
      </c>
      <c r="V3980" s="20">
        <f t="shared" si="310"/>
        <v>-0.23749999999999996</v>
      </c>
      <c r="W3980" s="17">
        <f t="shared" si="311"/>
        <v>2017</v>
      </c>
      <c r="X3980" t="str">
        <f t="shared" si="312"/>
        <v>Oct-2017</v>
      </c>
      <c r="Y3980" s="17">
        <f t="shared" si="313"/>
        <v>5</v>
      </c>
      <c r="Z3980" t="str">
        <f t="shared" si="314"/>
        <v>11-20%</v>
      </c>
      <c r="AA3980" s="17">
        <f>IF(COUNTIF($B$2:B3980,B3980)=1,1,0)</f>
        <v>0</v>
      </c>
      <c r="AB3980" s="17">
        <f>IF(COUNTIF($F$2:F3980,F3980)=1,1,0)</f>
        <v>0</v>
      </c>
    </row>
    <row r="3981" spans="1:28" x14ac:dyDescent="0.2">
      <c r="A3981" s="17">
        <v>3980</v>
      </c>
      <c r="B3981" t="s">
        <v>7149</v>
      </c>
      <c r="C3981" s="18">
        <v>41996</v>
      </c>
      <c r="D3981" s="18">
        <v>42000</v>
      </c>
      <c r="E3981" t="s">
        <v>77</v>
      </c>
      <c r="F3981" t="s">
        <v>2203</v>
      </c>
      <c r="G3981" t="s">
        <v>2204</v>
      </c>
      <c r="H3981" t="s">
        <v>68</v>
      </c>
      <c r="I3981" t="s">
        <v>54</v>
      </c>
      <c r="J3981" t="s">
        <v>293</v>
      </c>
      <c r="K3981" t="s">
        <v>294</v>
      </c>
      <c r="L3981">
        <v>10024</v>
      </c>
      <c r="M3981" t="s">
        <v>175</v>
      </c>
      <c r="N3981" t="s">
        <v>3842</v>
      </c>
      <c r="O3981" t="s">
        <v>59</v>
      </c>
      <c r="P3981" t="s">
        <v>83</v>
      </c>
      <c r="Q3981" t="s">
        <v>3843</v>
      </c>
      <c r="R3981" s="19">
        <v>53.316000000000003</v>
      </c>
      <c r="S3981" s="17">
        <v>2</v>
      </c>
      <c r="T3981" s="20">
        <v>0.4</v>
      </c>
      <c r="U3981" s="19">
        <v>-19.549199999999999</v>
      </c>
      <c r="V3981" s="20">
        <f t="shared" si="310"/>
        <v>-0.36666666666666664</v>
      </c>
      <c r="W3981" s="17">
        <f t="shared" si="311"/>
        <v>2014</v>
      </c>
      <c r="X3981" t="str">
        <f t="shared" si="312"/>
        <v>Dec-2014</v>
      </c>
      <c r="Y3981" s="17">
        <f t="shared" si="313"/>
        <v>4</v>
      </c>
      <c r="Z3981" t="str">
        <f t="shared" si="314"/>
        <v>31-40%</v>
      </c>
      <c r="AA3981" s="17">
        <f>IF(COUNTIF($B$2:B3981,B3981)=1,1,0)</f>
        <v>1</v>
      </c>
      <c r="AB3981" s="17">
        <f>IF(COUNTIF($F$2:F3981,F3981)=1,1,0)</f>
        <v>0</v>
      </c>
    </row>
    <row r="3982" spans="1:28" x14ac:dyDescent="0.2">
      <c r="A3982" s="17">
        <v>3981</v>
      </c>
      <c r="B3982" t="s">
        <v>7149</v>
      </c>
      <c r="C3982" s="18">
        <v>41996</v>
      </c>
      <c r="D3982" s="18">
        <v>42000</v>
      </c>
      <c r="E3982" t="s">
        <v>77</v>
      </c>
      <c r="F3982" t="s">
        <v>2203</v>
      </c>
      <c r="G3982" t="s">
        <v>2204</v>
      </c>
      <c r="H3982" t="s">
        <v>68</v>
      </c>
      <c r="I3982" t="s">
        <v>54</v>
      </c>
      <c r="J3982" t="s">
        <v>293</v>
      </c>
      <c r="K3982" t="s">
        <v>294</v>
      </c>
      <c r="L3982">
        <v>10024</v>
      </c>
      <c r="M3982" t="s">
        <v>175</v>
      </c>
      <c r="N3982" t="s">
        <v>2169</v>
      </c>
      <c r="O3982" t="s">
        <v>73</v>
      </c>
      <c r="P3982" t="s">
        <v>105</v>
      </c>
      <c r="Q3982" t="s">
        <v>2170</v>
      </c>
      <c r="R3982" s="19">
        <v>56.52</v>
      </c>
      <c r="S3982" s="17">
        <v>3</v>
      </c>
      <c r="T3982" s="20">
        <v>0</v>
      </c>
      <c r="U3982" s="19">
        <v>15.8256</v>
      </c>
      <c r="V3982" s="20">
        <f t="shared" si="310"/>
        <v>0.27999999999999997</v>
      </c>
      <c r="W3982" s="17">
        <f t="shared" si="311"/>
        <v>2014</v>
      </c>
      <c r="X3982" t="str">
        <f t="shared" si="312"/>
        <v>Dec-2014</v>
      </c>
      <c r="Y3982" s="17">
        <f t="shared" si="313"/>
        <v>4</v>
      </c>
      <c r="Z3982" t="str">
        <f t="shared" si="314"/>
        <v>0% (No Discount)</v>
      </c>
      <c r="AA3982" s="17">
        <f>IF(COUNTIF($B$2:B3982,B3982)=1,1,0)</f>
        <v>0</v>
      </c>
      <c r="AB3982" s="17">
        <f>IF(COUNTIF($F$2:F3982,F3982)=1,1,0)</f>
        <v>0</v>
      </c>
    </row>
    <row r="3983" spans="1:28" x14ac:dyDescent="0.2">
      <c r="A3983" s="17">
        <v>3982</v>
      </c>
      <c r="B3983" t="s">
        <v>7150</v>
      </c>
      <c r="C3983" s="18">
        <v>43084</v>
      </c>
      <c r="D3983" s="18">
        <v>43089</v>
      </c>
      <c r="E3983" t="s">
        <v>77</v>
      </c>
      <c r="F3983" t="s">
        <v>4087</v>
      </c>
      <c r="G3983" t="s">
        <v>4088</v>
      </c>
      <c r="H3983" t="s">
        <v>129</v>
      </c>
      <c r="I3983" t="s">
        <v>54</v>
      </c>
      <c r="J3983" t="s">
        <v>122</v>
      </c>
      <c r="K3983" t="s">
        <v>123</v>
      </c>
      <c r="L3983">
        <v>98115</v>
      </c>
      <c r="M3983" t="s">
        <v>71</v>
      </c>
      <c r="N3983" t="s">
        <v>2213</v>
      </c>
      <c r="O3983" t="s">
        <v>59</v>
      </c>
      <c r="P3983" t="s">
        <v>92</v>
      </c>
      <c r="Q3983" t="s">
        <v>2214</v>
      </c>
      <c r="R3983" s="19">
        <v>22.77</v>
      </c>
      <c r="S3983" s="17">
        <v>3</v>
      </c>
      <c r="T3983" s="20">
        <v>0</v>
      </c>
      <c r="U3983" s="19">
        <v>9.7911000000000001</v>
      </c>
      <c r="V3983" s="20">
        <f t="shared" si="310"/>
        <v>0.43</v>
      </c>
      <c r="W3983" s="17">
        <f t="shared" si="311"/>
        <v>2017</v>
      </c>
      <c r="X3983" t="str">
        <f t="shared" si="312"/>
        <v>Dec-2017</v>
      </c>
      <c r="Y3983" s="17">
        <f t="shared" si="313"/>
        <v>5</v>
      </c>
      <c r="Z3983" t="str">
        <f t="shared" si="314"/>
        <v>0% (No Discount)</v>
      </c>
      <c r="AA3983" s="17">
        <f>IF(COUNTIF($B$2:B3983,B3983)=1,1,0)</f>
        <v>1</v>
      </c>
      <c r="AB3983" s="17">
        <f>IF(COUNTIF($F$2:F3983,F3983)=1,1,0)</f>
        <v>0</v>
      </c>
    </row>
    <row r="3984" spans="1:28" x14ac:dyDescent="0.2">
      <c r="A3984" s="17">
        <v>3983</v>
      </c>
      <c r="B3984" t="s">
        <v>7151</v>
      </c>
      <c r="C3984" s="18">
        <v>42558</v>
      </c>
      <c r="D3984" s="18">
        <v>42560</v>
      </c>
      <c r="E3984" t="s">
        <v>50</v>
      </c>
      <c r="F3984" t="s">
        <v>6080</v>
      </c>
      <c r="G3984" t="s">
        <v>6081</v>
      </c>
      <c r="H3984" t="s">
        <v>53</v>
      </c>
      <c r="I3984" t="s">
        <v>54</v>
      </c>
      <c r="J3984" t="s">
        <v>69</v>
      </c>
      <c r="K3984" t="s">
        <v>70</v>
      </c>
      <c r="L3984">
        <v>90045</v>
      </c>
      <c r="M3984" t="s">
        <v>71</v>
      </c>
      <c r="N3984" t="s">
        <v>288</v>
      </c>
      <c r="O3984" t="s">
        <v>59</v>
      </c>
      <c r="P3984" t="s">
        <v>63</v>
      </c>
      <c r="Q3984" t="s">
        <v>289</v>
      </c>
      <c r="R3984" s="19">
        <v>287.96800000000002</v>
      </c>
      <c r="S3984" s="17">
        <v>4</v>
      </c>
      <c r="T3984" s="20">
        <v>0.2</v>
      </c>
      <c r="U3984" s="19">
        <v>-3.5996000000000001</v>
      </c>
      <c r="V3984" s="20">
        <f t="shared" si="310"/>
        <v>-1.2499999999999999E-2</v>
      </c>
      <c r="W3984" s="17">
        <f t="shared" si="311"/>
        <v>2016</v>
      </c>
      <c r="X3984" t="str">
        <f t="shared" si="312"/>
        <v>Jul-2016</v>
      </c>
      <c r="Y3984" s="17">
        <f t="shared" si="313"/>
        <v>2</v>
      </c>
      <c r="Z3984" t="str">
        <f t="shared" si="314"/>
        <v>11-20%</v>
      </c>
      <c r="AA3984" s="17">
        <f>IF(COUNTIF($B$2:B3984,B3984)=1,1,0)</f>
        <v>1</v>
      </c>
      <c r="AB3984" s="17">
        <f>IF(COUNTIF($F$2:F3984,F3984)=1,1,0)</f>
        <v>0</v>
      </c>
    </row>
    <row r="3985" spans="1:28" x14ac:dyDescent="0.2">
      <c r="A3985" s="17">
        <v>3984</v>
      </c>
      <c r="B3985" t="s">
        <v>7151</v>
      </c>
      <c r="C3985" s="18">
        <v>42558</v>
      </c>
      <c r="D3985" s="18">
        <v>42560</v>
      </c>
      <c r="E3985" t="s">
        <v>50</v>
      </c>
      <c r="F3985" t="s">
        <v>6080</v>
      </c>
      <c r="G3985" t="s">
        <v>6081</v>
      </c>
      <c r="H3985" t="s">
        <v>53</v>
      </c>
      <c r="I3985" t="s">
        <v>54</v>
      </c>
      <c r="J3985" t="s">
        <v>69</v>
      </c>
      <c r="K3985" t="s">
        <v>70</v>
      </c>
      <c r="L3985">
        <v>90045</v>
      </c>
      <c r="M3985" t="s">
        <v>71</v>
      </c>
      <c r="N3985" t="s">
        <v>5308</v>
      </c>
      <c r="O3985" t="s">
        <v>98</v>
      </c>
      <c r="P3985" t="s">
        <v>1246</v>
      </c>
      <c r="Q3985" t="s">
        <v>5309</v>
      </c>
      <c r="R3985" s="19">
        <v>2799.96</v>
      </c>
      <c r="S3985" s="17">
        <v>5</v>
      </c>
      <c r="T3985" s="20">
        <v>0.2</v>
      </c>
      <c r="U3985" s="19">
        <v>944.98649999999998</v>
      </c>
      <c r="V3985" s="20">
        <f t="shared" si="310"/>
        <v>0.33749999999999997</v>
      </c>
      <c r="W3985" s="17">
        <f t="shared" si="311"/>
        <v>2016</v>
      </c>
      <c r="X3985" t="str">
        <f t="shared" si="312"/>
        <v>Jul-2016</v>
      </c>
      <c r="Y3985" s="17">
        <f t="shared" si="313"/>
        <v>2</v>
      </c>
      <c r="Z3985" t="str">
        <f t="shared" si="314"/>
        <v>11-20%</v>
      </c>
      <c r="AA3985" s="17">
        <f>IF(COUNTIF($B$2:B3985,B3985)=1,1,0)</f>
        <v>0</v>
      </c>
      <c r="AB3985" s="17">
        <f>IF(COUNTIF($F$2:F3985,F3985)=1,1,0)</f>
        <v>0</v>
      </c>
    </row>
    <row r="3986" spans="1:28" x14ac:dyDescent="0.2">
      <c r="A3986" s="17">
        <v>3985</v>
      </c>
      <c r="B3986" t="s">
        <v>7151</v>
      </c>
      <c r="C3986" s="18">
        <v>42558</v>
      </c>
      <c r="D3986" s="18">
        <v>42560</v>
      </c>
      <c r="E3986" t="s">
        <v>50</v>
      </c>
      <c r="F3986" t="s">
        <v>6080</v>
      </c>
      <c r="G3986" t="s">
        <v>6081</v>
      </c>
      <c r="H3986" t="s">
        <v>53</v>
      </c>
      <c r="I3986" t="s">
        <v>54</v>
      </c>
      <c r="J3986" t="s">
        <v>69</v>
      </c>
      <c r="K3986" t="s">
        <v>70</v>
      </c>
      <c r="L3986">
        <v>90045</v>
      </c>
      <c r="M3986" t="s">
        <v>71</v>
      </c>
      <c r="N3986" t="s">
        <v>6041</v>
      </c>
      <c r="O3986" t="s">
        <v>73</v>
      </c>
      <c r="P3986" t="s">
        <v>117</v>
      </c>
      <c r="Q3986" t="s">
        <v>6042</v>
      </c>
      <c r="R3986" s="19">
        <v>48.94</v>
      </c>
      <c r="S3986" s="17">
        <v>1</v>
      </c>
      <c r="T3986" s="20">
        <v>0</v>
      </c>
      <c r="U3986" s="19">
        <v>24.47</v>
      </c>
      <c r="V3986" s="20">
        <f t="shared" si="310"/>
        <v>0.5</v>
      </c>
      <c r="W3986" s="17">
        <f t="shared" si="311"/>
        <v>2016</v>
      </c>
      <c r="X3986" t="str">
        <f t="shared" si="312"/>
        <v>Jul-2016</v>
      </c>
      <c r="Y3986" s="17">
        <f t="shared" si="313"/>
        <v>2</v>
      </c>
      <c r="Z3986" t="str">
        <f t="shared" si="314"/>
        <v>0% (No Discount)</v>
      </c>
      <c r="AA3986" s="17">
        <f>IF(COUNTIF($B$2:B3986,B3986)=1,1,0)</f>
        <v>0</v>
      </c>
      <c r="AB3986" s="17">
        <f>IF(COUNTIF($F$2:F3986,F3986)=1,1,0)</f>
        <v>0</v>
      </c>
    </row>
    <row r="3987" spans="1:28" x14ac:dyDescent="0.2">
      <c r="A3987" s="17">
        <v>3986</v>
      </c>
      <c r="B3987" t="s">
        <v>7152</v>
      </c>
      <c r="C3987" s="18">
        <v>42477</v>
      </c>
      <c r="D3987" s="18">
        <v>42481</v>
      </c>
      <c r="E3987" t="s">
        <v>77</v>
      </c>
      <c r="F3987" t="s">
        <v>2859</v>
      </c>
      <c r="G3987" t="s">
        <v>2860</v>
      </c>
      <c r="H3987" t="s">
        <v>53</v>
      </c>
      <c r="I3987" t="s">
        <v>54</v>
      </c>
      <c r="J3987" t="s">
        <v>1149</v>
      </c>
      <c r="K3987" t="s">
        <v>70</v>
      </c>
      <c r="L3987">
        <v>90712</v>
      </c>
      <c r="M3987" t="s">
        <v>71</v>
      </c>
      <c r="N3987" t="s">
        <v>2816</v>
      </c>
      <c r="O3987" t="s">
        <v>59</v>
      </c>
      <c r="P3987" t="s">
        <v>60</v>
      </c>
      <c r="Q3987" t="s">
        <v>2817</v>
      </c>
      <c r="R3987" s="19">
        <v>257.49900000000002</v>
      </c>
      <c r="S3987" s="17">
        <v>3</v>
      </c>
      <c r="T3987" s="20">
        <v>0.15</v>
      </c>
      <c r="U3987" s="19">
        <v>24.235199999999999</v>
      </c>
      <c r="V3987" s="20">
        <f t="shared" si="310"/>
        <v>9.4117647058823514E-2</v>
      </c>
      <c r="W3987" s="17">
        <f t="shared" si="311"/>
        <v>2016</v>
      </c>
      <c r="X3987" t="str">
        <f t="shared" si="312"/>
        <v>Apr-2016</v>
      </c>
      <c r="Y3987" s="17">
        <f t="shared" si="313"/>
        <v>4</v>
      </c>
      <c r="Z3987" t="str">
        <f t="shared" si="314"/>
        <v>11-20%</v>
      </c>
      <c r="AA3987" s="17">
        <f>IF(COUNTIF($B$2:B3987,B3987)=1,1,0)</f>
        <v>1</v>
      </c>
      <c r="AB3987" s="17">
        <f>IF(COUNTIF($F$2:F3987,F3987)=1,1,0)</f>
        <v>0</v>
      </c>
    </row>
    <row r="3988" spans="1:28" x14ac:dyDescent="0.2">
      <c r="A3988" s="17">
        <v>3987</v>
      </c>
      <c r="B3988" t="s">
        <v>7153</v>
      </c>
      <c r="C3988" s="18">
        <v>42833</v>
      </c>
      <c r="D3988" s="18">
        <v>42839</v>
      </c>
      <c r="E3988" t="s">
        <v>77</v>
      </c>
      <c r="F3988" t="s">
        <v>5134</v>
      </c>
      <c r="G3988" t="s">
        <v>5135</v>
      </c>
      <c r="H3988" t="s">
        <v>129</v>
      </c>
      <c r="I3988" t="s">
        <v>54</v>
      </c>
      <c r="J3988" t="s">
        <v>2158</v>
      </c>
      <c r="K3988" t="s">
        <v>817</v>
      </c>
      <c r="L3988">
        <v>7060</v>
      </c>
      <c r="M3988" t="s">
        <v>175</v>
      </c>
      <c r="N3988" t="s">
        <v>1916</v>
      </c>
      <c r="O3988" t="s">
        <v>73</v>
      </c>
      <c r="P3988" t="s">
        <v>86</v>
      </c>
      <c r="Q3988" t="s">
        <v>1917</v>
      </c>
      <c r="R3988" s="19">
        <v>2591.56</v>
      </c>
      <c r="S3988" s="17">
        <v>4</v>
      </c>
      <c r="T3988" s="20">
        <v>0</v>
      </c>
      <c r="U3988" s="19">
        <v>621.97439999999995</v>
      </c>
      <c r="V3988" s="20">
        <f t="shared" si="310"/>
        <v>0.24</v>
      </c>
      <c r="W3988" s="17">
        <f t="shared" si="311"/>
        <v>2017</v>
      </c>
      <c r="X3988" t="str">
        <f t="shared" si="312"/>
        <v>Apr-2017</v>
      </c>
      <c r="Y3988" s="17">
        <f t="shared" si="313"/>
        <v>6</v>
      </c>
      <c r="Z3988" t="str">
        <f t="shared" si="314"/>
        <v>0% (No Discount)</v>
      </c>
      <c r="AA3988" s="17">
        <f>IF(COUNTIF($B$2:B3988,B3988)=1,1,0)</f>
        <v>1</v>
      </c>
      <c r="AB3988" s="17">
        <f>IF(COUNTIF($F$2:F3988,F3988)=1,1,0)</f>
        <v>0</v>
      </c>
    </row>
    <row r="3989" spans="1:28" x14ac:dyDescent="0.2">
      <c r="A3989" s="17">
        <v>3988</v>
      </c>
      <c r="B3989" t="s">
        <v>7153</v>
      </c>
      <c r="C3989" s="18">
        <v>42833</v>
      </c>
      <c r="D3989" s="18">
        <v>42839</v>
      </c>
      <c r="E3989" t="s">
        <v>77</v>
      </c>
      <c r="F3989" t="s">
        <v>5134</v>
      </c>
      <c r="G3989" t="s">
        <v>5135</v>
      </c>
      <c r="H3989" t="s">
        <v>129</v>
      </c>
      <c r="I3989" t="s">
        <v>54</v>
      </c>
      <c r="J3989" t="s">
        <v>2158</v>
      </c>
      <c r="K3989" t="s">
        <v>817</v>
      </c>
      <c r="L3989">
        <v>7060</v>
      </c>
      <c r="M3989" t="s">
        <v>175</v>
      </c>
      <c r="N3989" t="s">
        <v>7154</v>
      </c>
      <c r="O3989" t="s">
        <v>73</v>
      </c>
      <c r="P3989" t="s">
        <v>105</v>
      </c>
      <c r="Q3989" t="s">
        <v>7155</v>
      </c>
      <c r="R3989" s="19">
        <v>41.95</v>
      </c>
      <c r="S3989" s="17">
        <v>5</v>
      </c>
      <c r="T3989" s="20">
        <v>0</v>
      </c>
      <c r="U3989" s="19">
        <v>10.487500000000001</v>
      </c>
      <c r="V3989" s="20">
        <f t="shared" si="310"/>
        <v>0.25</v>
      </c>
      <c r="W3989" s="17">
        <f t="shared" si="311"/>
        <v>2017</v>
      </c>
      <c r="X3989" t="str">
        <f t="shared" si="312"/>
        <v>Apr-2017</v>
      </c>
      <c r="Y3989" s="17">
        <f t="shared" si="313"/>
        <v>6</v>
      </c>
      <c r="Z3989" t="str">
        <f t="shared" si="314"/>
        <v>0% (No Discount)</v>
      </c>
      <c r="AA3989" s="17">
        <f>IF(COUNTIF($B$2:B3989,B3989)=1,1,0)</f>
        <v>0</v>
      </c>
      <c r="AB3989" s="17">
        <f>IF(COUNTIF($F$2:F3989,F3989)=1,1,0)</f>
        <v>0</v>
      </c>
    </row>
    <row r="3990" spans="1:28" x14ac:dyDescent="0.2">
      <c r="A3990" s="17">
        <v>3989</v>
      </c>
      <c r="B3990" t="s">
        <v>7156</v>
      </c>
      <c r="C3990" s="18">
        <v>42477</v>
      </c>
      <c r="D3990" s="18">
        <v>42482</v>
      </c>
      <c r="E3990" t="s">
        <v>77</v>
      </c>
      <c r="F3990" t="s">
        <v>7157</v>
      </c>
      <c r="G3990" t="s">
        <v>7158</v>
      </c>
      <c r="H3990" t="s">
        <v>68</v>
      </c>
      <c r="I3990" t="s">
        <v>54</v>
      </c>
      <c r="J3990" t="s">
        <v>409</v>
      </c>
      <c r="K3990" t="s">
        <v>362</v>
      </c>
      <c r="L3990">
        <v>38401</v>
      </c>
      <c r="M3990" t="s">
        <v>57</v>
      </c>
      <c r="N3990" t="s">
        <v>7159</v>
      </c>
      <c r="O3990" t="s">
        <v>59</v>
      </c>
      <c r="P3990" t="s">
        <v>92</v>
      </c>
      <c r="Q3990" t="s">
        <v>7160</v>
      </c>
      <c r="R3990" s="19">
        <v>79.12</v>
      </c>
      <c r="S3990" s="17">
        <v>5</v>
      </c>
      <c r="T3990" s="20">
        <v>0.2</v>
      </c>
      <c r="U3990" s="19">
        <v>13.846</v>
      </c>
      <c r="V3990" s="20">
        <f t="shared" si="310"/>
        <v>0.17499999999999999</v>
      </c>
      <c r="W3990" s="17">
        <f t="shared" si="311"/>
        <v>2016</v>
      </c>
      <c r="X3990" t="str">
        <f t="shared" si="312"/>
        <v>Apr-2016</v>
      </c>
      <c r="Y3990" s="17">
        <f t="shared" si="313"/>
        <v>5</v>
      </c>
      <c r="Z3990" t="str">
        <f t="shared" si="314"/>
        <v>11-20%</v>
      </c>
      <c r="AA3990" s="17">
        <f>IF(COUNTIF($B$2:B3990,B3990)=1,1,0)</f>
        <v>1</v>
      </c>
      <c r="AB3990" s="17">
        <f>IF(COUNTIF($F$2:F3990,F3990)=1,1,0)</f>
        <v>1</v>
      </c>
    </row>
    <row r="3991" spans="1:28" x14ac:dyDescent="0.2">
      <c r="A3991" s="17">
        <v>3990</v>
      </c>
      <c r="B3991" t="s">
        <v>7161</v>
      </c>
      <c r="C3991" s="18">
        <v>41968</v>
      </c>
      <c r="D3991" s="18">
        <v>41970</v>
      </c>
      <c r="E3991" t="s">
        <v>50</v>
      </c>
      <c r="F3991" t="s">
        <v>4065</v>
      </c>
      <c r="G3991" t="s">
        <v>4066</v>
      </c>
      <c r="H3991" t="s">
        <v>53</v>
      </c>
      <c r="I3991" t="s">
        <v>54</v>
      </c>
      <c r="J3991" t="s">
        <v>7162</v>
      </c>
      <c r="K3991" t="s">
        <v>1430</v>
      </c>
      <c r="L3991">
        <v>2895</v>
      </c>
      <c r="M3991" t="s">
        <v>175</v>
      </c>
      <c r="N3991" t="s">
        <v>2966</v>
      </c>
      <c r="O3991" t="s">
        <v>59</v>
      </c>
      <c r="P3991" t="s">
        <v>92</v>
      </c>
      <c r="Q3991" t="s">
        <v>2967</v>
      </c>
      <c r="R3991" s="19">
        <v>52.96</v>
      </c>
      <c r="S3991" s="17">
        <v>2</v>
      </c>
      <c r="T3991" s="20">
        <v>0</v>
      </c>
      <c r="U3991" s="19">
        <v>20.1248</v>
      </c>
      <c r="V3991" s="20">
        <f t="shared" si="310"/>
        <v>0.38</v>
      </c>
      <c r="W3991" s="17">
        <f t="shared" si="311"/>
        <v>2014</v>
      </c>
      <c r="X3991" t="str">
        <f t="shared" si="312"/>
        <v>Nov-2014</v>
      </c>
      <c r="Y3991" s="17">
        <f t="shared" si="313"/>
        <v>2</v>
      </c>
      <c r="Z3991" t="str">
        <f t="shared" si="314"/>
        <v>0% (No Discount)</v>
      </c>
      <c r="AA3991" s="17">
        <f>IF(COUNTIF($B$2:B3991,B3991)=1,1,0)</f>
        <v>1</v>
      </c>
      <c r="AB3991" s="17">
        <f>IF(COUNTIF($F$2:F3991,F3991)=1,1,0)</f>
        <v>0</v>
      </c>
    </row>
    <row r="3992" spans="1:28" x14ac:dyDescent="0.2">
      <c r="A3992" s="17">
        <v>3991</v>
      </c>
      <c r="B3992" t="s">
        <v>7163</v>
      </c>
      <c r="C3992" s="18">
        <v>41946</v>
      </c>
      <c r="D3992" s="18">
        <v>41951</v>
      </c>
      <c r="E3992" t="s">
        <v>77</v>
      </c>
      <c r="F3992" t="s">
        <v>4023</v>
      </c>
      <c r="G3992" t="s">
        <v>4024</v>
      </c>
      <c r="H3992" t="s">
        <v>53</v>
      </c>
      <c r="I3992" t="s">
        <v>54</v>
      </c>
      <c r="J3992" t="s">
        <v>2503</v>
      </c>
      <c r="K3992" t="s">
        <v>174</v>
      </c>
      <c r="L3992">
        <v>17602</v>
      </c>
      <c r="M3992" t="s">
        <v>175</v>
      </c>
      <c r="N3992" t="s">
        <v>5929</v>
      </c>
      <c r="O3992" t="s">
        <v>73</v>
      </c>
      <c r="P3992" t="s">
        <v>606</v>
      </c>
      <c r="Q3992" t="s">
        <v>5930</v>
      </c>
      <c r="R3992" s="19">
        <v>286.34399999999999</v>
      </c>
      <c r="S3992" s="17">
        <v>3</v>
      </c>
      <c r="T3992" s="20">
        <v>0.2</v>
      </c>
      <c r="U3992" s="19">
        <v>-64.427400000000006</v>
      </c>
      <c r="V3992" s="20">
        <f t="shared" si="310"/>
        <v>-0.22500000000000003</v>
      </c>
      <c r="W3992" s="17">
        <f t="shared" si="311"/>
        <v>2014</v>
      </c>
      <c r="X3992" t="str">
        <f t="shared" si="312"/>
        <v>Nov-2014</v>
      </c>
      <c r="Y3992" s="17">
        <f t="shared" si="313"/>
        <v>5</v>
      </c>
      <c r="Z3992" t="str">
        <f t="shared" si="314"/>
        <v>11-20%</v>
      </c>
      <c r="AA3992" s="17">
        <f>IF(COUNTIF($B$2:B3992,B3992)=1,1,0)</f>
        <v>1</v>
      </c>
      <c r="AB3992" s="17">
        <f>IF(COUNTIF($F$2:F3992,F3992)=1,1,0)</f>
        <v>0</v>
      </c>
    </row>
    <row r="3993" spans="1:28" x14ac:dyDescent="0.2">
      <c r="A3993" s="17">
        <v>3992</v>
      </c>
      <c r="B3993" t="s">
        <v>7164</v>
      </c>
      <c r="C3993" s="18">
        <v>42125</v>
      </c>
      <c r="D3993" s="18">
        <v>42129</v>
      </c>
      <c r="E3993" t="s">
        <v>77</v>
      </c>
      <c r="F3993" t="s">
        <v>939</v>
      </c>
      <c r="G3993" t="s">
        <v>940</v>
      </c>
      <c r="H3993" t="s">
        <v>68</v>
      </c>
      <c r="I3993" t="s">
        <v>54</v>
      </c>
      <c r="J3993" t="s">
        <v>929</v>
      </c>
      <c r="K3993" t="s">
        <v>81</v>
      </c>
      <c r="L3993">
        <v>33614</v>
      </c>
      <c r="M3993" t="s">
        <v>57</v>
      </c>
      <c r="N3993" t="s">
        <v>2966</v>
      </c>
      <c r="O3993" t="s">
        <v>59</v>
      </c>
      <c r="P3993" t="s">
        <v>92</v>
      </c>
      <c r="Q3993" t="s">
        <v>2967</v>
      </c>
      <c r="R3993" s="19">
        <v>63.552</v>
      </c>
      <c r="S3993" s="17">
        <v>3</v>
      </c>
      <c r="T3993" s="20">
        <v>0.2</v>
      </c>
      <c r="U3993" s="19">
        <v>14.299200000000001</v>
      </c>
      <c r="V3993" s="20">
        <f t="shared" si="310"/>
        <v>0.22500000000000001</v>
      </c>
      <c r="W3993" s="17">
        <f t="shared" si="311"/>
        <v>2015</v>
      </c>
      <c r="X3993" t="str">
        <f t="shared" si="312"/>
        <v>May-2015</v>
      </c>
      <c r="Y3993" s="17">
        <f t="shared" si="313"/>
        <v>4</v>
      </c>
      <c r="Z3993" t="str">
        <f t="shared" si="314"/>
        <v>11-20%</v>
      </c>
      <c r="AA3993" s="17">
        <f>IF(COUNTIF($B$2:B3993,B3993)=1,1,0)</f>
        <v>1</v>
      </c>
      <c r="AB3993" s="17">
        <f>IF(COUNTIF($F$2:F3993,F3993)=1,1,0)</f>
        <v>0</v>
      </c>
    </row>
    <row r="3994" spans="1:28" x14ac:dyDescent="0.2">
      <c r="A3994" s="17">
        <v>3993</v>
      </c>
      <c r="B3994" t="s">
        <v>7164</v>
      </c>
      <c r="C3994" s="18">
        <v>42125</v>
      </c>
      <c r="D3994" s="18">
        <v>42129</v>
      </c>
      <c r="E3994" t="s">
        <v>77</v>
      </c>
      <c r="F3994" t="s">
        <v>939</v>
      </c>
      <c r="G3994" t="s">
        <v>940</v>
      </c>
      <c r="H3994" t="s">
        <v>68</v>
      </c>
      <c r="I3994" t="s">
        <v>54</v>
      </c>
      <c r="J3994" t="s">
        <v>929</v>
      </c>
      <c r="K3994" t="s">
        <v>81</v>
      </c>
      <c r="L3994">
        <v>33614</v>
      </c>
      <c r="M3994" t="s">
        <v>57</v>
      </c>
      <c r="N3994" t="s">
        <v>2406</v>
      </c>
      <c r="O3994" t="s">
        <v>73</v>
      </c>
      <c r="P3994" t="s">
        <v>606</v>
      </c>
      <c r="Q3994" t="s">
        <v>2407</v>
      </c>
      <c r="R3994" s="19">
        <v>41.375999999999998</v>
      </c>
      <c r="S3994" s="17">
        <v>3</v>
      </c>
      <c r="T3994" s="20">
        <v>0.2</v>
      </c>
      <c r="U3994" s="19">
        <v>4.6547999999999998</v>
      </c>
      <c r="V3994" s="20">
        <f t="shared" si="310"/>
        <v>0.1125</v>
      </c>
      <c r="W3994" s="17">
        <f t="shared" si="311"/>
        <v>2015</v>
      </c>
      <c r="X3994" t="str">
        <f t="shared" si="312"/>
        <v>May-2015</v>
      </c>
      <c r="Y3994" s="17">
        <f t="shared" si="313"/>
        <v>4</v>
      </c>
      <c r="Z3994" t="str">
        <f t="shared" si="314"/>
        <v>11-20%</v>
      </c>
      <c r="AA3994" s="17">
        <f>IF(COUNTIF($B$2:B3994,B3994)=1,1,0)</f>
        <v>0</v>
      </c>
      <c r="AB3994" s="17">
        <f>IF(COUNTIF($F$2:F3994,F3994)=1,1,0)</f>
        <v>0</v>
      </c>
    </row>
    <row r="3995" spans="1:28" x14ac:dyDescent="0.2">
      <c r="A3995" s="17">
        <v>3994</v>
      </c>
      <c r="B3995" t="s">
        <v>7164</v>
      </c>
      <c r="C3995" s="18">
        <v>42125</v>
      </c>
      <c r="D3995" s="18">
        <v>42129</v>
      </c>
      <c r="E3995" t="s">
        <v>77</v>
      </c>
      <c r="F3995" t="s">
        <v>939</v>
      </c>
      <c r="G3995" t="s">
        <v>940</v>
      </c>
      <c r="H3995" t="s">
        <v>68</v>
      </c>
      <c r="I3995" t="s">
        <v>54</v>
      </c>
      <c r="J3995" t="s">
        <v>929</v>
      </c>
      <c r="K3995" t="s">
        <v>81</v>
      </c>
      <c r="L3995">
        <v>33614</v>
      </c>
      <c r="M3995" t="s">
        <v>57</v>
      </c>
      <c r="N3995" t="s">
        <v>3588</v>
      </c>
      <c r="O3995" t="s">
        <v>73</v>
      </c>
      <c r="P3995" t="s">
        <v>95</v>
      </c>
      <c r="Q3995" t="s">
        <v>3589</v>
      </c>
      <c r="R3995" s="19">
        <v>172.70400000000001</v>
      </c>
      <c r="S3995" s="17">
        <v>6</v>
      </c>
      <c r="T3995" s="20">
        <v>0.2</v>
      </c>
      <c r="U3995" s="19">
        <v>10.794</v>
      </c>
      <c r="V3995" s="20">
        <f t="shared" si="310"/>
        <v>6.25E-2</v>
      </c>
      <c r="W3995" s="17">
        <f t="shared" si="311"/>
        <v>2015</v>
      </c>
      <c r="X3995" t="str">
        <f t="shared" si="312"/>
        <v>May-2015</v>
      </c>
      <c r="Y3995" s="17">
        <f t="shared" si="313"/>
        <v>4</v>
      </c>
      <c r="Z3995" t="str">
        <f t="shared" si="314"/>
        <v>11-20%</v>
      </c>
      <c r="AA3995" s="17">
        <f>IF(COUNTIF($B$2:B3995,B3995)=1,1,0)</f>
        <v>0</v>
      </c>
      <c r="AB3995" s="17">
        <f>IF(COUNTIF($F$2:F3995,F3995)=1,1,0)</f>
        <v>0</v>
      </c>
    </row>
    <row r="3996" spans="1:28" x14ac:dyDescent="0.2">
      <c r="A3996" s="17">
        <v>3995</v>
      </c>
      <c r="B3996" t="s">
        <v>7165</v>
      </c>
      <c r="C3996" s="18">
        <v>42071</v>
      </c>
      <c r="D3996" s="18">
        <v>42075</v>
      </c>
      <c r="E3996" t="s">
        <v>77</v>
      </c>
      <c r="F3996" t="s">
        <v>7166</v>
      </c>
      <c r="G3996" t="s">
        <v>7167</v>
      </c>
      <c r="H3996" t="s">
        <v>53</v>
      </c>
      <c r="I3996" t="s">
        <v>54</v>
      </c>
      <c r="J3996" t="s">
        <v>4550</v>
      </c>
      <c r="K3996" t="s">
        <v>141</v>
      </c>
      <c r="L3996">
        <v>53142</v>
      </c>
      <c r="M3996" t="s">
        <v>132</v>
      </c>
      <c r="N3996" t="s">
        <v>6594</v>
      </c>
      <c r="O3996" t="s">
        <v>59</v>
      </c>
      <c r="P3996" t="s">
        <v>60</v>
      </c>
      <c r="Q3996" t="s">
        <v>6595</v>
      </c>
      <c r="R3996" s="19">
        <v>512.94000000000005</v>
      </c>
      <c r="S3996" s="17">
        <v>3</v>
      </c>
      <c r="T3996" s="20">
        <v>0</v>
      </c>
      <c r="U3996" s="19">
        <v>97.458600000000004</v>
      </c>
      <c r="V3996" s="20">
        <f t="shared" si="310"/>
        <v>0.18999999999999997</v>
      </c>
      <c r="W3996" s="17">
        <f t="shared" si="311"/>
        <v>2015</v>
      </c>
      <c r="X3996" t="str">
        <f t="shared" si="312"/>
        <v>Mar-2015</v>
      </c>
      <c r="Y3996" s="17">
        <f t="shared" si="313"/>
        <v>4</v>
      </c>
      <c r="Z3996" t="str">
        <f t="shared" si="314"/>
        <v>0% (No Discount)</v>
      </c>
      <c r="AA3996" s="17">
        <f>IF(COUNTIF($B$2:B3996,B3996)=1,1,0)</f>
        <v>1</v>
      </c>
      <c r="AB3996" s="17">
        <f>IF(COUNTIF($F$2:F3996,F3996)=1,1,0)</f>
        <v>1</v>
      </c>
    </row>
    <row r="3997" spans="1:28" x14ac:dyDescent="0.2">
      <c r="A3997" s="17">
        <v>3996</v>
      </c>
      <c r="B3997" t="s">
        <v>7165</v>
      </c>
      <c r="C3997" s="18">
        <v>42071</v>
      </c>
      <c r="D3997" s="18">
        <v>42075</v>
      </c>
      <c r="E3997" t="s">
        <v>77</v>
      </c>
      <c r="F3997" t="s">
        <v>7166</v>
      </c>
      <c r="G3997" t="s">
        <v>7167</v>
      </c>
      <c r="H3997" t="s">
        <v>53</v>
      </c>
      <c r="I3997" t="s">
        <v>54</v>
      </c>
      <c r="J3997" t="s">
        <v>4550</v>
      </c>
      <c r="K3997" t="s">
        <v>141</v>
      </c>
      <c r="L3997">
        <v>53142</v>
      </c>
      <c r="M3997" t="s">
        <v>132</v>
      </c>
      <c r="N3997" t="s">
        <v>5159</v>
      </c>
      <c r="O3997" t="s">
        <v>59</v>
      </c>
      <c r="P3997" t="s">
        <v>63</v>
      </c>
      <c r="Q3997" t="s">
        <v>5160</v>
      </c>
      <c r="R3997" s="19">
        <v>860.93</v>
      </c>
      <c r="S3997" s="17">
        <v>7</v>
      </c>
      <c r="T3997" s="20">
        <v>0</v>
      </c>
      <c r="U3997" s="19">
        <v>189.40459999999999</v>
      </c>
      <c r="V3997" s="20">
        <f t="shared" si="310"/>
        <v>0.22</v>
      </c>
      <c r="W3997" s="17">
        <f t="shared" si="311"/>
        <v>2015</v>
      </c>
      <c r="X3997" t="str">
        <f t="shared" si="312"/>
        <v>Mar-2015</v>
      </c>
      <c r="Y3997" s="17">
        <f t="shared" si="313"/>
        <v>4</v>
      </c>
      <c r="Z3997" t="str">
        <f t="shared" si="314"/>
        <v>0% (No Discount)</v>
      </c>
      <c r="AA3997" s="17">
        <f>IF(COUNTIF($B$2:B3997,B3997)=1,1,0)</f>
        <v>0</v>
      </c>
      <c r="AB3997" s="17">
        <f>IF(COUNTIF($F$2:F3997,F3997)=1,1,0)</f>
        <v>0</v>
      </c>
    </row>
    <row r="3998" spans="1:28" x14ac:dyDescent="0.2">
      <c r="A3998" s="17">
        <v>3997</v>
      </c>
      <c r="B3998" t="s">
        <v>7165</v>
      </c>
      <c r="C3998" s="18">
        <v>42071</v>
      </c>
      <c r="D3998" s="18">
        <v>42075</v>
      </c>
      <c r="E3998" t="s">
        <v>77</v>
      </c>
      <c r="F3998" t="s">
        <v>7166</v>
      </c>
      <c r="G3998" t="s">
        <v>7167</v>
      </c>
      <c r="H3998" t="s">
        <v>53</v>
      </c>
      <c r="I3998" t="s">
        <v>54</v>
      </c>
      <c r="J3998" t="s">
        <v>4550</v>
      </c>
      <c r="K3998" t="s">
        <v>141</v>
      </c>
      <c r="L3998">
        <v>53142</v>
      </c>
      <c r="M3998" t="s">
        <v>132</v>
      </c>
      <c r="N3998" t="s">
        <v>1409</v>
      </c>
      <c r="O3998" t="s">
        <v>98</v>
      </c>
      <c r="P3998" t="s">
        <v>99</v>
      </c>
      <c r="Q3998" t="s">
        <v>1410</v>
      </c>
      <c r="R3998" s="19">
        <v>769.95</v>
      </c>
      <c r="S3998" s="17">
        <v>5</v>
      </c>
      <c r="T3998" s="20">
        <v>0</v>
      </c>
      <c r="U3998" s="19">
        <v>223.28550000000001</v>
      </c>
      <c r="V3998" s="20">
        <f t="shared" si="310"/>
        <v>0.28999999999999998</v>
      </c>
      <c r="W3998" s="17">
        <f t="shared" si="311"/>
        <v>2015</v>
      </c>
      <c r="X3998" t="str">
        <f t="shared" si="312"/>
        <v>Mar-2015</v>
      </c>
      <c r="Y3998" s="17">
        <f t="shared" si="313"/>
        <v>4</v>
      </c>
      <c r="Z3998" t="str">
        <f t="shared" si="314"/>
        <v>0% (No Discount)</v>
      </c>
      <c r="AA3998" s="17">
        <f>IF(COUNTIF($B$2:B3998,B3998)=1,1,0)</f>
        <v>0</v>
      </c>
      <c r="AB3998" s="17">
        <f>IF(COUNTIF($F$2:F3998,F3998)=1,1,0)</f>
        <v>0</v>
      </c>
    </row>
    <row r="3999" spans="1:28" x14ac:dyDescent="0.2">
      <c r="A3999" s="17">
        <v>3998</v>
      </c>
      <c r="B3999" t="s">
        <v>7165</v>
      </c>
      <c r="C3999" s="18">
        <v>42071</v>
      </c>
      <c r="D3999" s="18">
        <v>42075</v>
      </c>
      <c r="E3999" t="s">
        <v>77</v>
      </c>
      <c r="F3999" t="s">
        <v>7166</v>
      </c>
      <c r="G3999" t="s">
        <v>7167</v>
      </c>
      <c r="H3999" t="s">
        <v>53</v>
      </c>
      <c r="I3999" t="s">
        <v>54</v>
      </c>
      <c r="J3999" t="s">
        <v>4550</v>
      </c>
      <c r="K3999" t="s">
        <v>141</v>
      </c>
      <c r="L3999">
        <v>53142</v>
      </c>
      <c r="M3999" t="s">
        <v>132</v>
      </c>
      <c r="N3999" t="s">
        <v>7168</v>
      </c>
      <c r="O3999" t="s">
        <v>73</v>
      </c>
      <c r="P3999" t="s">
        <v>95</v>
      </c>
      <c r="Q3999" t="s">
        <v>7169</v>
      </c>
      <c r="R3999" s="19">
        <v>14.98</v>
      </c>
      <c r="S3999" s="17">
        <v>1</v>
      </c>
      <c r="T3999" s="20">
        <v>0</v>
      </c>
      <c r="U3999" s="19">
        <v>4.4939999999999998</v>
      </c>
      <c r="V3999" s="20">
        <f t="shared" si="310"/>
        <v>0.3</v>
      </c>
      <c r="W3999" s="17">
        <f t="shared" si="311"/>
        <v>2015</v>
      </c>
      <c r="X3999" t="str">
        <f t="shared" si="312"/>
        <v>Mar-2015</v>
      </c>
      <c r="Y3999" s="17">
        <f t="shared" si="313"/>
        <v>4</v>
      </c>
      <c r="Z3999" t="str">
        <f t="shared" si="314"/>
        <v>0% (No Discount)</v>
      </c>
      <c r="AA3999" s="17">
        <f>IF(COUNTIF($B$2:B3999,B3999)=1,1,0)</f>
        <v>0</v>
      </c>
      <c r="AB3999" s="17">
        <f>IF(COUNTIF($F$2:F3999,F3999)=1,1,0)</f>
        <v>0</v>
      </c>
    </row>
    <row r="4000" spans="1:28" x14ac:dyDescent="0.2">
      <c r="A4000" s="17">
        <v>3999</v>
      </c>
      <c r="B4000" t="s">
        <v>7165</v>
      </c>
      <c r="C4000" s="18">
        <v>42071</v>
      </c>
      <c r="D4000" s="18">
        <v>42075</v>
      </c>
      <c r="E4000" t="s">
        <v>77</v>
      </c>
      <c r="F4000" t="s">
        <v>7166</v>
      </c>
      <c r="G4000" t="s">
        <v>7167</v>
      </c>
      <c r="H4000" t="s">
        <v>53</v>
      </c>
      <c r="I4000" t="s">
        <v>54</v>
      </c>
      <c r="J4000" t="s">
        <v>4550</v>
      </c>
      <c r="K4000" t="s">
        <v>141</v>
      </c>
      <c r="L4000">
        <v>53142</v>
      </c>
      <c r="M4000" t="s">
        <v>132</v>
      </c>
      <c r="N4000" t="s">
        <v>5306</v>
      </c>
      <c r="O4000" t="s">
        <v>59</v>
      </c>
      <c r="P4000" t="s">
        <v>92</v>
      </c>
      <c r="Q4000" t="s">
        <v>5307</v>
      </c>
      <c r="R4000" s="19">
        <v>373.08</v>
      </c>
      <c r="S4000" s="17">
        <v>6</v>
      </c>
      <c r="T4000" s="20">
        <v>0</v>
      </c>
      <c r="U4000" s="19">
        <v>82.077600000000004</v>
      </c>
      <c r="V4000" s="20">
        <f t="shared" si="310"/>
        <v>0.22000000000000003</v>
      </c>
      <c r="W4000" s="17">
        <f t="shared" si="311"/>
        <v>2015</v>
      </c>
      <c r="X4000" t="str">
        <f t="shared" si="312"/>
        <v>Mar-2015</v>
      </c>
      <c r="Y4000" s="17">
        <f t="shared" si="313"/>
        <v>4</v>
      </c>
      <c r="Z4000" t="str">
        <f t="shared" si="314"/>
        <v>0% (No Discount)</v>
      </c>
      <c r="AA4000" s="17">
        <f>IF(COUNTIF($B$2:B4000,B4000)=1,1,0)</f>
        <v>0</v>
      </c>
      <c r="AB4000" s="17">
        <f>IF(COUNTIF($F$2:F4000,F4000)=1,1,0)</f>
        <v>0</v>
      </c>
    </row>
    <row r="4001" spans="1:28" x14ac:dyDescent="0.2">
      <c r="A4001" s="17">
        <v>4000</v>
      </c>
      <c r="B4001" t="s">
        <v>7170</v>
      </c>
      <c r="C4001" s="18">
        <v>42202</v>
      </c>
      <c r="D4001" s="18">
        <v>42205</v>
      </c>
      <c r="E4001" t="s">
        <v>50</v>
      </c>
      <c r="F4001" t="s">
        <v>1509</v>
      </c>
      <c r="G4001" t="s">
        <v>1510</v>
      </c>
      <c r="H4001" t="s">
        <v>68</v>
      </c>
      <c r="I4001" t="s">
        <v>54</v>
      </c>
      <c r="J4001" t="s">
        <v>6885</v>
      </c>
      <c r="K4001" t="s">
        <v>81</v>
      </c>
      <c r="L4001">
        <v>34952</v>
      </c>
      <c r="M4001" t="s">
        <v>57</v>
      </c>
      <c r="N4001" t="s">
        <v>1106</v>
      </c>
      <c r="O4001" t="s">
        <v>59</v>
      </c>
      <c r="P4001" t="s">
        <v>60</v>
      </c>
      <c r="Q4001" t="s">
        <v>1107</v>
      </c>
      <c r="R4001" s="19">
        <v>231.92</v>
      </c>
      <c r="S4001" s="17">
        <v>5</v>
      </c>
      <c r="T4001" s="20">
        <v>0.2</v>
      </c>
      <c r="U4001" s="19">
        <v>5.798</v>
      </c>
      <c r="V4001" s="20">
        <f t="shared" si="310"/>
        <v>2.5000000000000001E-2</v>
      </c>
      <c r="W4001" s="17">
        <f t="shared" si="311"/>
        <v>2015</v>
      </c>
      <c r="X4001" t="str">
        <f t="shared" si="312"/>
        <v>Jul-2015</v>
      </c>
      <c r="Y4001" s="17">
        <f t="shared" si="313"/>
        <v>3</v>
      </c>
      <c r="Z4001" t="str">
        <f t="shared" si="314"/>
        <v>11-20%</v>
      </c>
      <c r="AA4001" s="17">
        <f>IF(COUNTIF($B$2:B4001,B4001)=1,1,0)</f>
        <v>1</v>
      </c>
      <c r="AB4001" s="17">
        <f>IF(COUNTIF($F$2:F4001,F4001)=1,1,0)</f>
        <v>0</v>
      </c>
    </row>
    <row r="4002" spans="1:28" x14ac:dyDescent="0.2">
      <c r="A4002" s="17">
        <v>4001</v>
      </c>
      <c r="B4002" t="s">
        <v>7171</v>
      </c>
      <c r="C4002" s="18">
        <v>41923</v>
      </c>
      <c r="D4002" s="18">
        <v>41928</v>
      </c>
      <c r="E4002" t="s">
        <v>77</v>
      </c>
      <c r="F4002" t="s">
        <v>5963</v>
      </c>
      <c r="G4002" t="s">
        <v>5964</v>
      </c>
      <c r="H4002" t="s">
        <v>129</v>
      </c>
      <c r="I4002" t="s">
        <v>54</v>
      </c>
      <c r="J4002" t="s">
        <v>122</v>
      </c>
      <c r="K4002" t="s">
        <v>123</v>
      </c>
      <c r="L4002">
        <v>98115</v>
      </c>
      <c r="M4002" t="s">
        <v>71</v>
      </c>
      <c r="N4002" t="s">
        <v>4588</v>
      </c>
      <c r="O4002" t="s">
        <v>59</v>
      </c>
      <c r="P4002" t="s">
        <v>92</v>
      </c>
      <c r="Q4002" t="s">
        <v>4589</v>
      </c>
      <c r="R4002" s="19">
        <v>63.47</v>
      </c>
      <c r="S4002" s="17">
        <v>11</v>
      </c>
      <c r="T4002" s="20">
        <v>0</v>
      </c>
      <c r="U4002" s="19">
        <v>19.041</v>
      </c>
      <c r="V4002" s="20">
        <f t="shared" si="310"/>
        <v>0.3</v>
      </c>
      <c r="W4002" s="17">
        <f t="shared" si="311"/>
        <v>2014</v>
      </c>
      <c r="X4002" t="str">
        <f t="shared" si="312"/>
        <v>Oct-2014</v>
      </c>
      <c r="Y4002" s="17">
        <f t="shared" si="313"/>
        <v>5</v>
      </c>
      <c r="Z4002" t="str">
        <f t="shared" si="314"/>
        <v>0% (No Discount)</v>
      </c>
      <c r="AA4002" s="17">
        <f>IF(COUNTIF($B$2:B4002,B4002)=1,1,0)</f>
        <v>1</v>
      </c>
      <c r="AB4002" s="17">
        <f>IF(COUNTIF($F$2:F4002,F4002)=1,1,0)</f>
        <v>0</v>
      </c>
    </row>
    <row r="4003" spans="1:28" x14ac:dyDescent="0.2">
      <c r="A4003" s="17">
        <v>4002</v>
      </c>
      <c r="B4003" t="s">
        <v>7171</v>
      </c>
      <c r="C4003" s="18">
        <v>41923</v>
      </c>
      <c r="D4003" s="18">
        <v>41928</v>
      </c>
      <c r="E4003" t="s">
        <v>77</v>
      </c>
      <c r="F4003" t="s">
        <v>5963</v>
      </c>
      <c r="G4003" t="s">
        <v>5964</v>
      </c>
      <c r="H4003" t="s">
        <v>129</v>
      </c>
      <c r="I4003" t="s">
        <v>54</v>
      </c>
      <c r="J4003" t="s">
        <v>122</v>
      </c>
      <c r="K4003" t="s">
        <v>123</v>
      </c>
      <c r="L4003">
        <v>98115</v>
      </c>
      <c r="M4003" t="s">
        <v>71</v>
      </c>
      <c r="N4003" t="s">
        <v>7172</v>
      </c>
      <c r="O4003" t="s">
        <v>98</v>
      </c>
      <c r="P4003" t="s">
        <v>188</v>
      </c>
      <c r="Q4003" t="s">
        <v>7173</v>
      </c>
      <c r="R4003" s="19">
        <v>345</v>
      </c>
      <c r="S4003" s="17">
        <v>5</v>
      </c>
      <c r="T4003" s="20">
        <v>0</v>
      </c>
      <c r="U4003" s="19">
        <v>58.65</v>
      </c>
      <c r="V4003" s="20">
        <f t="shared" si="310"/>
        <v>0.16999999999999998</v>
      </c>
      <c r="W4003" s="17">
        <f t="shared" si="311"/>
        <v>2014</v>
      </c>
      <c r="X4003" t="str">
        <f t="shared" si="312"/>
        <v>Oct-2014</v>
      </c>
      <c r="Y4003" s="17">
        <f t="shared" si="313"/>
        <v>5</v>
      </c>
      <c r="Z4003" t="str">
        <f t="shared" si="314"/>
        <v>0% (No Discount)</v>
      </c>
      <c r="AA4003" s="17">
        <f>IF(COUNTIF($B$2:B4003,B4003)=1,1,0)</f>
        <v>0</v>
      </c>
      <c r="AB4003" s="17">
        <f>IF(COUNTIF($F$2:F4003,F4003)=1,1,0)</f>
        <v>0</v>
      </c>
    </row>
    <row r="4004" spans="1:28" x14ac:dyDescent="0.2">
      <c r="A4004" s="17">
        <v>4003</v>
      </c>
      <c r="B4004" t="s">
        <v>7174</v>
      </c>
      <c r="C4004" s="18">
        <v>42432</v>
      </c>
      <c r="D4004" s="18">
        <v>42437</v>
      </c>
      <c r="E4004" t="s">
        <v>77</v>
      </c>
      <c r="F4004" t="s">
        <v>3561</v>
      </c>
      <c r="G4004" t="s">
        <v>3562</v>
      </c>
      <c r="H4004" t="s">
        <v>53</v>
      </c>
      <c r="I4004" t="s">
        <v>54</v>
      </c>
      <c r="J4004" t="s">
        <v>707</v>
      </c>
      <c r="K4004" t="s">
        <v>131</v>
      </c>
      <c r="L4004">
        <v>78207</v>
      </c>
      <c r="M4004" t="s">
        <v>132</v>
      </c>
      <c r="N4004" t="s">
        <v>1357</v>
      </c>
      <c r="O4004" t="s">
        <v>59</v>
      </c>
      <c r="P4004" t="s">
        <v>83</v>
      </c>
      <c r="Q4004" t="s">
        <v>1358</v>
      </c>
      <c r="R4004" s="19">
        <v>637.89599999999996</v>
      </c>
      <c r="S4004" s="17">
        <v>3</v>
      </c>
      <c r="T4004" s="20">
        <v>0.3</v>
      </c>
      <c r="U4004" s="19">
        <v>-127.5792</v>
      </c>
      <c r="V4004" s="20">
        <f t="shared" si="310"/>
        <v>-0.2</v>
      </c>
      <c r="W4004" s="17">
        <f t="shared" si="311"/>
        <v>2016</v>
      </c>
      <c r="X4004" t="str">
        <f t="shared" si="312"/>
        <v>Mar-2016</v>
      </c>
      <c r="Y4004" s="17">
        <f t="shared" si="313"/>
        <v>5</v>
      </c>
      <c r="Z4004" t="str">
        <f t="shared" si="314"/>
        <v>21-30%</v>
      </c>
      <c r="AA4004" s="17">
        <f>IF(COUNTIF($B$2:B4004,B4004)=1,1,0)</f>
        <v>1</v>
      </c>
      <c r="AB4004" s="17">
        <f>IF(COUNTIF($F$2:F4004,F4004)=1,1,0)</f>
        <v>0</v>
      </c>
    </row>
    <row r="4005" spans="1:28" x14ac:dyDescent="0.2">
      <c r="A4005" s="17">
        <v>4004</v>
      </c>
      <c r="B4005" t="s">
        <v>7174</v>
      </c>
      <c r="C4005" s="18">
        <v>42432</v>
      </c>
      <c r="D4005" s="18">
        <v>42437</v>
      </c>
      <c r="E4005" t="s">
        <v>77</v>
      </c>
      <c r="F4005" t="s">
        <v>3561</v>
      </c>
      <c r="G4005" t="s">
        <v>3562</v>
      </c>
      <c r="H4005" t="s">
        <v>53</v>
      </c>
      <c r="I4005" t="s">
        <v>54</v>
      </c>
      <c r="J4005" t="s">
        <v>707</v>
      </c>
      <c r="K4005" t="s">
        <v>131</v>
      </c>
      <c r="L4005">
        <v>78207</v>
      </c>
      <c r="M4005" t="s">
        <v>132</v>
      </c>
      <c r="N4005" t="s">
        <v>7175</v>
      </c>
      <c r="O4005" t="s">
        <v>98</v>
      </c>
      <c r="P4005" t="s">
        <v>711</v>
      </c>
      <c r="Q4005" t="s">
        <v>7176</v>
      </c>
      <c r="R4005" s="19">
        <v>287.91000000000003</v>
      </c>
      <c r="S4005" s="17">
        <v>3</v>
      </c>
      <c r="T4005" s="20">
        <v>0.4</v>
      </c>
      <c r="U4005" s="19">
        <v>33.589500000000001</v>
      </c>
      <c r="V4005" s="20">
        <f t="shared" si="310"/>
        <v>0.11666666666666665</v>
      </c>
      <c r="W4005" s="17">
        <f t="shared" si="311"/>
        <v>2016</v>
      </c>
      <c r="X4005" t="str">
        <f t="shared" si="312"/>
        <v>Mar-2016</v>
      </c>
      <c r="Y4005" s="17">
        <f t="shared" si="313"/>
        <v>5</v>
      </c>
      <c r="Z4005" t="str">
        <f t="shared" si="314"/>
        <v>31-40%</v>
      </c>
      <c r="AA4005" s="17">
        <f>IF(COUNTIF($B$2:B4005,B4005)=1,1,0)</f>
        <v>0</v>
      </c>
      <c r="AB4005" s="17">
        <f>IF(COUNTIF($F$2:F4005,F4005)=1,1,0)</f>
        <v>0</v>
      </c>
    </row>
    <row r="4006" spans="1:28" x14ac:dyDescent="0.2">
      <c r="A4006" s="17">
        <v>4005</v>
      </c>
      <c r="B4006" t="s">
        <v>7174</v>
      </c>
      <c r="C4006" s="18">
        <v>42432</v>
      </c>
      <c r="D4006" s="18">
        <v>42437</v>
      </c>
      <c r="E4006" t="s">
        <v>77</v>
      </c>
      <c r="F4006" t="s">
        <v>3561</v>
      </c>
      <c r="G4006" t="s">
        <v>3562</v>
      </c>
      <c r="H4006" t="s">
        <v>53</v>
      </c>
      <c r="I4006" t="s">
        <v>54</v>
      </c>
      <c r="J4006" t="s">
        <v>707</v>
      </c>
      <c r="K4006" t="s">
        <v>131</v>
      </c>
      <c r="L4006">
        <v>78207</v>
      </c>
      <c r="M4006" t="s">
        <v>132</v>
      </c>
      <c r="N4006" t="s">
        <v>1502</v>
      </c>
      <c r="O4006" t="s">
        <v>73</v>
      </c>
      <c r="P4006" t="s">
        <v>200</v>
      </c>
      <c r="Q4006" t="s">
        <v>1503</v>
      </c>
      <c r="R4006" s="19">
        <v>36.6</v>
      </c>
      <c r="S4006" s="17">
        <v>3</v>
      </c>
      <c r="T4006" s="20">
        <v>0.2</v>
      </c>
      <c r="U4006" s="19">
        <v>11.895</v>
      </c>
      <c r="V4006" s="20">
        <f t="shared" si="310"/>
        <v>0.32499999999999996</v>
      </c>
      <c r="W4006" s="17">
        <f t="shared" si="311"/>
        <v>2016</v>
      </c>
      <c r="X4006" t="str">
        <f t="shared" si="312"/>
        <v>Mar-2016</v>
      </c>
      <c r="Y4006" s="17">
        <f t="shared" si="313"/>
        <v>5</v>
      </c>
      <c r="Z4006" t="str">
        <f t="shared" si="314"/>
        <v>11-20%</v>
      </c>
      <c r="AA4006" s="17">
        <f>IF(COUNTIF($B$2:B4006,B4006)=1,1,0)</f>
        <v>0</v>
      </c>
      <c r="AB4006" s="17">
        <f>IF(COUNTIF($F$2:F4006,F4006)=1,1,0)</f>
        <v>0</v>
      </c>
    </row>
    <row r="4007" spans="1:28" x14ac:dyDescent="0.2">
      <c r="A4007" s="17">
        <v>4006</v>
      </c>
      <c r="B4007" t="s">
        <v>7177</v>
      </c>
      <c r="C4007" s="18">
        <v>42348</v>
      </c>
      <c r="D4007" s="18">
        <v>42354</v>
      </c>
      <c r="E4007" t="s">
        <v>77</v>
      </c>
      <c r="F4007" t="s">
        <v>7178</v>
      </c>
      <c r="G4007" t="s">
        <v>7179</v>
      </c>
      <c r="H4007" t="s">
        <v>53</v>
      </c>
      <c r="I4007" t="s">
        <v>54</v>
      </c>
      <c r="J4007" t="s">
        <v>3296</v>
      </c>
      <c r="K4007" t="s">
        <v>1302</v>
      </c>
      <c r="L4007">
        <v>30076</v>
      </c>
      <c r="M4007" t="s">
        <v>57</v>
      </c>
      <c r="N4007" t="s">
        <v>5458</v>
      </c>
      <c r="O4007" t="s">
        <v>73</v>
      </c>
      <c r="P4007" t="s">
        <v>95</v>
      </c>
      <c r="Q4007" t="s">
        <v>3070</v>
      </c>
      <c r="R4007" s="19">
        <v>1.78</v>
      </c>
      <c r="S4007" s="17">
        <v>1</v>
      </c>
      <c r="T4007" s="20">
        <v>0</v>
      </c>
      <c r="U4007" s="19">
        <v>0.49840000000000001</v>
      </c>
      <c r="V4007" s="20">
        <f t="shared" si="310"/>
        <v>0.28000000000000003</v>
      </c>
      <c r="W4007" s="17">
        <f t="shared" si="311"/>
        <v>2015</v>
      </c>
      <c r="X4007" t="str">
        <f t="shared" si="312"/>
        <v>Dec-2015</v>
      </c>
      <c r="Y4007" s="17">
        <f t="shared" si="313"/>
        <v>6</v>
      </c>
      <c r="Z4007" t="str">
        <f t="shared" si="314"/>
        <v>0% (No Discount)</v>
      </c>
      <c r="AA4007" s="17">
        <f>IF(COUNTIF($B$2:B4007,B4007)=1,1,0)</f>
        <v>1</v>
      </c>
      <c r="AB4007" s="17">
        <f>IF(COUNTIF($F$2:F4007,F4007)=1,1,0)</f>
        <v>1</v>
      </c>
    </row>
    <row r="4008" spans="1:28" x14ac:dyDescent="0.2">
      <c r="A4008" s="17">
        <v>4007</v>
      </c>
      <c r="B4008" t="s">
        <v>7177</v>
      </c>
      <c r="C4008" s="18">
        <v>42348</v>
      </c>
      <c r="D4008" s="18">
        <v>42354</v>
      </c>
      <c r="E4008" t="s">
        <v>77</v>
      </c>
      <c r="F4008" t="s">
        <v>7178</v>
      </c>
      <c r="G4008" t="s">
        <v>7179</v>
      </c>
      <c r="H4008" t="s">
        <v>53</v>
      </c>
      <c r="I4008" t="s">
        <v>54</v>
      </c>
      <c r="J4008" t="s">
        <v>3296</v>
      </c>
      <c r="K4008" t="s">
        <v>1302</v>
      </c>
      <c r="L4008">
        <v>30076</v>
      </c>
      <c r="M4008" t="s">
        <v>57</v>
      </c>
      <c r="N4008" t="s">
        <v>6050</v>
      </c>
      <c r="O4008" t="s">
        <v>73</v>
      </c>
      <c r="P4008" t="s">
        <v>117</v>
      </c>
      <c r="Q4008" t="s">
        <v>6051</v>
      </c>
      <c r="R4008" s="19">
        <v>25.92</v>
      </c>
      <c r="S4008" s="17">
        <v>4</v>
      </c>
      <c r="T4008" s="20">
        <v>0</v>
      </c>
      <c r="U4008" s="19">
        <v>12.441599999999999</v>
      </c>
      <c r="V4008" s="20">
        <f t="shared" si="310"/>
        <v>0.47999999999999993</v>
      </c>
      <c r="W4008" s="17">
        <f t="shared" si="311"/>
        <v>2015</v>
      </c>
      <c r="X4008" t="str">
        <f t="shared" si="312"/>
        <v>Dec-2015</v>
      </c>
      <c r="Y4008" s="17">
        <f t="shared" si="313"/>
        <v>6</v>
      </c>
      <c r="Z4008" t="str">
        <f t="shared" si="314"/>
        <v>0% (No Discount)</v>
      </c>
      <c r="AA4008" s="17">
        <f>IF(COUNTIF($B$2:B4008,B4008)=1,1,0)</f>
        <v>0</v>
      </c>
      <c r="AB4008" s="17">
        <f>IF(COUNTIF($F$2:F4008,F4008)=1,1,0)</f>
        <v>0</v>
      </c>
    </row>
    <row r="4009" spans="1:28" x14ac:dyDescent="0.2">
      <c r="A4009" s="17">
        <v>4008</v>
      </c>
      <c r="B4009" t="s">
        <v>7177</v>
      </c>
      <c r="C4009" s="18">
        <v>42348</v>
      </c>
      <c r="D4009" s="18">
        <v>42354</v>
      </c>
      <c r="E4009" t="s">
        <v>77</v>
      </c>
      <c r="F4009" t="s">
        <v>7178</v>
      </c>
      <c r="G4009" t="s">
        <v>7179</v>
      </c>
      <c r="H4009" t="s">
        <v>53</v>
      </c>
      <c r="I4009" t="s">
        <v>54</v>
      </c>
      <c r="J4009" t="s">
        <v>3296</v>
      </c>
      <c r="K4009" t="s">
        <v>1302</v>
      </c>
      <c r="L4009">
        <v>30076</v>
      </c>
      <c r="M4009" t="s">
        <v>57</v>
      </c>
      <c r="N4009" t="s">
        <v>7180</v>
      </c>
      <c r="O4009" t="s">
        <v>98</v>
      </c>
      <c r="P4009" t="s">
        <v>188</v>
      </c>
      <c r="Q4009" t="s">
        <v>7181</v>
      </c>
      <c r="R4009" s="19">
        <v>101.94</v>
      </c>
      <c r="S4009" s="17">
        <v>6</v>
      </c>
      <c r="T4009" s="20">
        <v>0</v>
      </c>
      <c r="U4009" s="19">
        <v>21.407399999999999</v>
      </c>
      <c r="V4009" s="20">
        <f t="shared" si="310"/>
        <v>0.21</v>
      </c>
      <c r="W4009" s="17">
        <f t="shared" si="311"/>
        <v>2015</v>
      </c>
      <c r="X4009" t="str">
        <f t="shared" si="312"/>
        <v>Dec-2015</v>
      </c>
      <c r="Y4009" s="17">
        <f t="shared" si="313"/>
        <v>6</v>
      </c>
      <c r="Z4009" t="str">
        <f t="shared" si="314"/>
        <v>0% (No Discount)</v>
      </c>
      <c r="AA4009" s="17">
        <f>IF(COUNTIF($B$2:B4009,B4009)=1,1,0)</f>
        <v>0</v>
      </c>
      <c r="AB4009" s="17">
        <f>IF(COUNTIF($F$2:F4009,F4009)=1,1,0)</f>
        <v>0</v>
      </c>
    </row>
    <row r="4010" spans="1:28" x14ac:dyDescent="0.2">
      <c r="A4010" s="17">
        <v>4009</v>
      </c>
      <c r="B4010" t="s">
        <v>7182</v>
      </c>
      <c r="C4010" s="18">
        <v>42356</v>
      </c>
      <c r="D4010" s="18">
        <v>42360</v>
      </c>
      <c r="E4010" t="s">
        <v>77</v>
      </c>
      <c r="F4010" t="s">
        <v>1321</v>
      </c>
      <c r="G4010" t="s">
        <v>1322</v>
      </c>
      <c r="H4010" t="s">
        <v>68</v>
      </c>
      <c r="I4010" t="s">
        <v>54</v>
      </c>
      <c r="J4010" t="s">
        <v>1505</v>
      </c>
      <c r="K4010" t="s">
        <v>484</v>
      </c>
      <c r="L4010">
        <v>80027</v>
      </c>
      <c r="M4010" t="s">
        <v>71</v>
      </c>
      <c r="N4010" t="s">
        <v>3986</v>
      </c>
      <c r="O4010" t="s">
        <v>73</v>
      </c>
      <c r="P4010" t="s">
        <v>95</v>
      </c>
      <c r="Q4010" t="s">
        <v>3987</v>
      </c>
      <c r="R4010" s="19">
        <v>6.8479999999999999</v>
      </c>
      <c r="S4010" s="17">
        <v>2</v>
      </c>
      <c r="T4010" s="20">
        <v>0.2</v>
      </c>
      <c r="U4010" s="19">
        <v>0.59919999999999995</v>
      </c>
      <c r="V4010" s="20">
        <f t="shared" si="310"/>
        <v>8.7499999999999994E-2</v>
      </c>
      <c r="W4010" s="17">
        <f t="shared" si="311"/>
        <v>2015</v>
      </c>
      <c r="X4010" t="str">
        <f t="shared" si="312"/>
        <v>Dec-2015</v>
      </c>
      <c r="Y4010" s="17">
        <f t="shared" si="313"/>
        <v>4</v>
      </c>
      <c r="Z4010" t="str">
        <f t="shared" si="314"/>
        <v>11-20%</v>
      </c>
      <c r="AA4010" s="17">
        <f>IF(COUNTIF($B$2:B4010,B4010)=1,1,0)</f>
        <v>1</v>
      </c>
      <c r="AB4010" s="17">
        <f>IF(COUNTIF($F$2:F4010,F4010)=1,1,0)</f>
        <v>0</v>
      </c>
    </row>
    <row r="4011" spans="1:28" x14ac:dyDescent="0.2">
      <c r="A4011" s="17">
        <v>4010</v>
      </c>
      <c r="B4011" t="s">
        <v>7183</v>
      </c>
      <c r="C4011" s="18">
        <v>42736</v>
      </c>
      <c r="D4011" s="18">
        <v>42740</v>
      </c>
      <c r="E4011" t="s">
        <v>77</v>
      </c>
      <c r="F4011" t="s">
        <v>546</v>
      </c>
      <c r="G4011" t="s">
        <v>547</v>
      </c>
      <c r="H4011" t="s">
        <v>53</v>
      </c>
      <c r="I4011" t="s">
        <v>54</v>
      </c>
      <c r="J4011" t="s">
        <v>69</v>
      </c>
      <c r="K4011" t="s">
        <v>70</v>
      </c>
      <c r="L4011">
        <v>90036</v>
      </c>
      <c r="M4011" t="s">
        <v>71</v>
      </c>
      <c r="N4011" t="s">
        <v>7184</v>
      </c>
      <c r="O4011" t="s">
        <v>59</v>
      </c>
      <c r="P4011" t="s">
        <v>92</v>
      </c>
      <c r="Q4011" t="s">
        <v>7185</v>
      </c>
      <c r="R4011" s="19">
        <v>474.43</v>
      </c>
      <c r="S4011" s="17">
        <v>11</v>
      </c>
      <c r="T4011" s="20">
        <v>0</v>
      </c>
      <c r="U4011" s="19">
        <v>199.26060000000001</v>
      </c>
      <c r="V4011" s="20">
        <f t="shared" si="310"/>
        <v>0.42000000000000004</v>
      </c>
      <c r="W4011" s="17">
        <f t="shared" si="311"/>
        <v>2017</v>
      </c>
      <c r="X4011" t="str">
        <f t="shared" si="312"/>
        <v>Jan-2017</v>
      </c>
      <c r="Y4011" s="17">
        <f t="shared" si="313"/>
        <v>4</v>
      </c>
      <c r="Z4011" t="str">
        <f t="shared" si="314"/>
        <v>0% (No Discount)</v>
      </c>
      <c r="AA4011" s="17">
        <f>IF(COUNTIF($B$2:B4011,B4011)=1,1,0)</f>
        <v>1</v>
      </c>
      <c r="AB4011" s="17">
        <f>IF(COUNTIF($F$2:F4011,F4011)=1,1,0)</f>
        <v>0</v>
      </c>
    </row>
    <row r="4012" spans="1:28" x14ac:dyDescent="0.2">
      <c r="A4012" s="17">
        <v>4011</v>
      </c>
      <c r="B4012" t="s">
        <v>7186</v>
      </c>
      <c r="C4012" s="18">
        <v>43060</v>
      </c>
      <c r="D4012" s="18">
        <v>43063</v>
      </c>
      <c r="E4012" t="s">
        <v>215</v>
      </c>
      <c r="F4012" t="s">
        <v>6486</v>
      </c>
      <c r="G4012" t="s">
        <v>6487</v>
      </c>
      <c r="H4012" t="s">
        <v>53</v>
      </c>
      <c r="I4012" t="s">
        <v>54</v>
      </c>
      <c r="J4012" t="s">
        <v>173</v>
      </c>
      <c r="K4012" t="s">
        <v>174</v>
      </c>
      <c r="L4012">
        <v>19143</v>
      </c>
      <c r="M4012" t="s">
        <v>175</v>
      </c>
      <c r="N4012" t="s">
        <v>2062</v>
      </c>
      <c r="O4012" t="s">
        <v>73</v>
      </c>
      <c r="P4012" t="s">
        <v>117</v>
      </c>
      <c r="Q4012" t="s">
        <v>2063</v>
      </c>
      <c r="R4012" s="19">
        <v>8.4480000000000004</v>
      </c>
      <c r="S4012" s="17">
        <v>2</v>
      </c>
      <c r="T4012" s="20">
        <v>0.2</v>
      </c>
      <c r="U4012" s="19">
        <v>2.64</v>
      </c>
      <c r="V4012" s="20">
        <f t="shared" si="310"/>
        <v>0.3125</v>
      </c>
      <c r="W4012" s="17">
        <f t="shared" si="311"/>
        <v>2017</v>
      </c>
      <c r="X4012" t="str">
        <f t="shared" si="312"/>
        <v>Nov-2017</v>
      </c>
      <c r="Y4012" s="17">
        <f t="shared" si="313"/>
        <v>3</v>
      </c>
      <c r="Z4012" t="str">
        <f t="shared" si="314"/>
        <v>11-20%</v>
      </c>
      <c r="AA4012" s="17">
        <f>IF(COUNTIF($B$2:B4012,B4012)=1,1,0)</f>
        <v>1</v>
      </c>
      <c r="AB4012" s="17">
        <f>IF(COUNTIF($F$2:F4012,F4012)=1,1,0)</f>
        <v>0</v>
      </c>
    </row>
    <row r="4013" spans="1:28" x14ac:dyDescent="0.2">
      <c r="A4013" s="17">
        <v>4012</v>
      </c>
      <c r="B4013" t="s">
        <v>7186</v>
      </c>
      <c r="C4013" s="18">
        <v>43060</v>
      </c>
      <c r="D4013" s="18">
        <v>43063</v>
      </c>
      <c r="E4013" t="s">
        <v>215</v>
      </c>
      <c r="F4013" t="s">
        <v>6486</v>
      </c>
      <c r="G4013" t="s">
        <v>6487</v>
      </c>
      <c r="H4013" t="s">
        <v>53</v>
      </c>
      <c r="I4013" t="s">
        <v>54</v>
      </c>
      <c r="J4013" t="s">
        <v>173</v>
      </c>
      <c r="K4013" t="s">
        <v>174</v>
      </c>
      <c r="L4013">
        <v>19143</v>
      </c>
      <c r="M4013" t="s">
        <v>175</v>
      </c>
      <c r="N4013" t="s">
        <v>2272</v>
      </c>
      <c r="O4013" t="s">
        <v>73</v>
      </c>
      <c r="P4013" t="s">
        <v>86</v>
      </c>
      <c r="Q4013" t="s">
        <v>2273</v>
      </c>
      <c r="R4013" s="19">
        <v>39.295999999999999</v>
      </c>
      <c r="S4013" s="17">
        <v>4</v>
      </c>
      <c r="T4013" s="20">
        <v>0.2</v>
      </c>
      <c r="U4013" s="19">
        <v>3.9296000000000002</v>
      </c>
      <c r="V4013" s="20">
        <f t="shared" si="310"/>
        <v>0.1</v>
      </c>
      <c r="W4013" s="17">
        <f t="shared" si="311"/>
        <v>2017</v>
      </c>
      <c r="X4013" t="str">
        <f t="shared" si="312"/>
        <v>Nov-2017</v>
      </c>
      <c r="Y4013" s="17">
        <f t="shared" si="313"/>
        <v>3</v>
      </c>
      <c r="Z4013" t="str">
        <f t="shared" si="314"/>
        <v>11-20%</v>
      </c>
      <c r="AA4013" s="17">
        <f>IF(COUNTIF($B$2:B4013,B4013)=1,1,0)</f>
        <v>0</v>
      </c>
      <c r="AB4013" s="17">
        <f>IF(COUNTIF($F$2:F4013,F4013)=1,1,0)</f>
        <v>0</v>
      </c>
    </row>
    <row r="4014" spans="1:28" x14ac:dyDescent="0.2">
      <c r="A4014" s="17">
        <v>4013</v>
      </c>
      <c r="B4014" t="s">
        <v>7187</v>
      </c>
      <c r="C4014" s="18">
        <v>42360</v>
      </c>
      <c r="D4014" s="18">
        <v>42365</v>
      </c>
      <c r="E4014" t="s">
        <v>77</v>
      </c>
      <c r="F4014" t="s">
        <v>3873</v>
      </c>
      <c r="G4014" t="s">
        <v>3874</v>
      </c>
      <c r="H4014" t="s">
        <v>129</v>
      </c>
      <c r="I4014" t="s">
        <v>54</v>
      </c>
      <c r="J4014" t="s">
        <v>7188</v>
      </c>
      <c r="K4014" t="s">
        <v>141</v>
      </c>
      <c r="L4014">
        <v>54880</v>
      </c>
      <c r="M4014" t="s">
        <v>132</v>
      </c>
      <c r="N4014" t="s">
        <v>3114</v>
      </c>
      <c r="O4014" t="s">
        <v>73</v>
      </c>
      <c r="P4014" t="s">
        <v>95</v>
      </c>
      <c r="Q4014" t="s">
        <v>3115</v>
      </c>
      <c r="R4014" s="19">
        <v>17.12</v>
      </c>
      <c r="S4014" s="17">
        <v>4</v>
      </c>
      <c r="T4014" s="20">
        <v>0</v>
      </c>
      <c r="U4014" s="19">
        <v>4.9648000000000003</v>
      </c>
      <c r="V4014" s="20">
        <f t="shared" si="310"/>
        <v>0.28999999999999998</v>
      </c>
      <c r="W4014" s="17">
        <f t="shared" si="311"/>
        <v>2015</v>
      </c>
      <c r="X4014" t="str">
        <f t="shared" si="312"/>
        <v>Dec-2015</v>
      </c>
      <c r="Y4014" s="17">
        <f t="shared" si="313"/>
        <v>5</v>
      </c>
      <c r="Z4014" t="str">
        <f t="shared" si="314"/>
        <v>0% (No Discount)</v>
      </c>
      <c r="AA4014" s="17">
        <f>IF(COUNTIF($B$2:B4014,B4014)=1,1,0)</f>
        <v>1</v>
      </c>
      <c r="AB4014" s="17">
        <f>IF(COUNTIF($F$2:F4014,F4014)=1,1,0)</f>
        <v>0</v>
      </c>
    </row>
    <row r="4015" spans="1:28" x14ac:dyDescent="0.2">
      <c r="A4015" s="17">
        <v>4014</v>
      </c>
      <c r="B4015" t="s">
        <v>7189</v>
      </c>
      <c r="C4015" s="18">
        <v>42239</v>
      </c>
      <c r="D4015" s="18">
        <v>42244</v>
      </c>
      <c r="E4015" t="s">
        <v>77</v>
      </c>
      <c r="F4015" t="s">
        <v>5919</v>
      </c>
      <c r="G4015" t="s">
        <v>5920</v>
      </c>
      <c r="H4015" t="s">
        <v>53</v>
      </c>
      <c r="I4015" t="s">
        <v>54</v>
      </c>
      <c r="J4015" t="s">
        <v>1768</v>
      </c>
      <c r="K4015" t="s">
        <v>1302</v>
      </c>
      <c r="L4015">
        <v>30318</v>
      </c>
      <c r="M4015" t="s">
        <v>57</v>
      </c>
      <c r="N4015" t="s">
        <v>4456</v>
      </c>
      <c r="O4015" t="s">
        <v>73</v>
      </c>
      <c r="P4015" t="s">
        <v>105</v>
      </c>
      <c r="Q4015" t="s">
        <v>4457</v>
      </c>
      <c r="R4015" s="19">
        <v>542.94000000000005</v>
      </c>
      <c r="S4015" s="17">
        <v>3</v>
      </c>
      <c r="T4015" s="20">
        <v>0</v>
      </c>
      <c r="U4015" s="19">
        <v>152.0232</v>
      </c>
      <c r="V4015" s="20">
        <f t="shared" si="310"/>
        <v>0.27999999999999997</v>
      </c>
      <c r="W4015" s="17">
        <f t="shared" si="311"/>
        <v>2015</v>
      </c>
      <c r="X4015" t="str">
        <f t="shared" si="312"/>
        <v>Aug-2015</v>
      </c>
      <c r="Y4015" s="17">
        <f t="shared" si="313"/>
        <v>5</v>
      </c>
      <c r="Z4015" t="str">
        <f t="shared" si="314"/>
        <v>0% (No Discount)</v>
      </c>
      <c r="AA4015" s="17">
        <f>IF(COUNTIF($B$2:B4015,B4015)=1,1,0)</f>
        <v>1</v>
      </c>
      <c r="AB4015" s="17">
        <f>IF(COUNTIF($F$2:F4015,F4015)=1,1,0)</f>
        <v>0</v>
      </c>
    </row>
    <row r="4016" spans="1:28" x14ac:dyDescent="0.2">
      <c r="A4016" s="17">
        <v>4015</v>
      </c>
      <c r="B4016" t="s">
        <v>7189</v>
      </c>
      <c r="C4016" s="18">
        <v>42239</v>
      </c>
      <c r="D4016" s="18">
        <v>42244</v>
      </c>
      <c r="E4016" t="s">
        <v>77</v>
      </c>
      <c r="F4016" t="s">
        <v>5919</v>
      </c>
      <c r="G4016" t="s">
        <v>5920</v>
      </c>
      <c r="H4016" t="s">
        <v>53</v>
      </c>
      <c r="I4016" t="s">
        <v>54</v>
      </c>
      <c r="J4016" t="s">
        <v>1768</v>
      </c>
      <c r="K4016" t="s">
        <v>1302</v>
      </c>
      <c r="L4016">
        <v>30318</v>
      </c>
      <c r="M4016" t="s">
        <v>57</v>
      </c>
      <c r="N4016" t="s">
        <v>4793</v>
      </c>
      <c r="O4016" t="s">
        <v>73</v>
      </c>
      <c r="P4016" t="s">
        <v>74</v>
      </c>
      <c r="Q4016" t="s">
        <v>4794</v>
      </c>
      <c r="R4016" s="19">
        <v>8.64</v>
      </c>
      <c r="S4016" s="17">
        <v>3</v>
      </c>
      <c r="T4016" s="20">
        <v>0</v>
      </c>
      <c r="U4016" s="19">
        <v>4.2336</v>
      </c>
      <c r="V4016" s="20">
        <f t="shared" si="310"/>
        <v>0.49</v>
      </c>
      <c r="W4016" s="17">
        <f t="shared" si="311"/>
        <v>2015</v>
      </c>
      <c r="X4016" t="str">
        <f t="shared" si="312"/>
        <v>Aug-2015</v>
      </c>
      <c r="Y4016" s="17">
        <f t="shared" si="313"/>
        <v>5</v>
      </c>
      <c r="Z4016" t="str">
        <f t="shared" si="314"/>
        <v>0% (No Discount)</v>
      </c>
      <c r="AA4016" s="17">
        <f>IF(COUNTIF($B$2:B4016,B4016)=1,1,0)</f>
        <v>0</v>
      </c>
      <c r="AB4016" s="17">
        <f>IF(COUNTIF($F$2:F4016,F4016)=1,1,0)</f>
        <v>0</v>
      </c>
    </row>
    <row r="4017" spans="1:28" x14ac:dyDescent="0.2">
      <c r="A4017" s="17">
        <v>4016</v>
      </c>
      <c r="B4017" t="s">
        <v>7189</v>
      </c>
      <c r="C4017" s="18">
        <v>42239</v>
      </c>
      <c r="D4017" s="18">
        <v>42244</v>
      </c>
      <c r="E4017" t="s">
        <v>77</v>
      </c>
      <c r="F4017" t="s">
        <v>5919</v>
      </c>
      <c r="G4017" t="s">
        <v>5920</v>
      </c>
      <c r="H4017" t="s">
        <v>53</v>
      </c>
      <c r="I4017" t="s">
        <v>54</v>
      </c>
      <c r="J4017" t="s">
        <v>1768</v>
      </c>
      <c r="K4017" t="s">
        <v>1302</v>
      </c>
      <c r="L4017">
        <v>30318</v>
      </c>
      <c r="M4017" t="s">
        <v>57</v>
      </c>
      <c r="N4017" t="s">
        <v>5883</v>
      </c>
      <c r="O4017" t="s">
        <v>73</v>
      </c>
      <c r="P4017" t="s">
        <v>117</v>
      </c>
      <c r="Q4017" t="s">
        <v>5884</v>
      </c>
      <c r="R4017" s="19">
        <v>193.8</v>
      </c>
      <c r="S4017" s="17">
        <v>5</v>
      </c>
      <c r="T4017" s="20">
        <v>0</v>
      </c>
      <c r="U4017" s="19">
        <v>94.962000000000003</v>
      </c>
      <c r="V4017" s="20">
        <f t="shared" si="310"/>
        <v>0.49</v>
      </c>
      <c r="W4017" s="17">
        <f t="shared" si="311"/>
        <v>2015</v>
      </c>
      <c r="X4017" t="str">
        <f t="shared" si="312"/>
        <v>Aug-2015</v>
      </c>
      <c r="Y4017" s="17">
        <f t="shared" si="313"/>
        <v>5</v>
      </c>
      <c r="Z4017" t="str">
        <f t="shared" si="314"/>
        <v>0% (No Discount)</v>
      </c>
      <c r="AA4017" s="17">
        <f>IF(COUNTIF($B$2:B4017,B4017)=1,1,0)</f>
        <v>0</v>
      </c>
      <c r="AB4017" s="17">
        <f>IF(COUNTIF($F$2:F4017,F4017)=1,1,0)</f>
        <v>0</v>
      </c>
    </row>
    <row r="4018" spans="1:28" x14ac:dyDescent="0.2">
      <c r="A4018" s="17">
        <v>4017</v>
      </c>
      <c r="B4018" t="s">
        <v>7189</v>
      </c>
      <c r="C4018" s="18">
        <v>42239</v>
      </c>
      <c r="D4018" s="18">
        <v>42244</v>
      </c>
      <c r="E4018" t="s">
        <v>77</v>
      </c>
      <c r="F4018" t="s">
        <v>5919</v>
      </c>
      <c r="G4018" t="s">
        <v>5920</v>
      </c>
      <c r="H4018" t="s">
        <v>53</v>
      </c>
      <c r="I4018" t="s">
        <v>54</v>
      </c>
      <c r="J4018" t="s">
        <v>1768</v>
      </c>
      <c r="K4018" t="s">
        <v>1302</v>
      </c>
      <c r="L4018">
        <v>30318</v>
      </c>
      <c r="M4018" t="s">
        <v>57</v>
      </c>
      <c r="N4018" t="s">
        <v>4497</v>
      </c>
      <c r="O4018" t="s">
        <v>73</v>
      </c>
      <c r="P4018" t="s">
        <v>117</v>
      </c>
      <c r="Q4018" t="s">
        <v>4498</v>
      </c>
      <c r="R4018" s="19">
        <v>21.4</v>
      </c>
      <c r="S4018" s="17">
        <v>5</v>
      </c>
      <c r="T4018" s="20">
        <v>0</v>
      </c>
      <c r="U4018" s="19">
        <v>9.6300000000000008</v>
      </c>
      <c r="V4018" s="20">
        <f t="shared" si="310"/>
        <v>0.45000000000000007</v>
      </c>
      <c r="W4018" s="17">
        <f t="shared" si="311"/>
        <v>2015</v>
      </c>
      <c r="X4018" t="str">
        <f t="shared" si="312"/>
        <v>Aug-2015</v>
      </c>
      <c r="Y4018" s="17">
        <f t="shared" si="313"/>
        <v>5</v>
      </c>
      <c r="Z4018" t="str">
        <f t="shared" si="314"/>
        <v>0% (No Discount)</v>
      </c>
      <c r="AA4018" s="17">
        <f>IF(COUNTIF($B$2:B4018,B4018)=1,1,0)</f>
        <v>0</v>
      </c>
      <c r="AB4018" s="17">
        <f>IF(COUNTIF($F$2:F4018,F4018)=1,1,0)</f>
        <v>0</v>
      </c>
    </row>
    <row r="4019" spans="1:28" x14ac:dyDescent="0.2">
      <c r="A4019" s="17">
        <v>4018</v>
      </c>
      <c r="B4019" t="s">
        <v>7189</v>
      </c>
      <c r="C4019" s="18">
        <v>42239</v>
      </c>
      <c r="D4019" s="18">
        <v>42244</v>
      </c>
      <c r="E4019" t="s">
        <v>77</v>
      </c>
      <c r="F4019" t="s">
        <v>5919</v>
      </c>
      <c r="G4019" t="s">
        <v>5920</v>
      </c>
      <c r="H4019" t="s">
        <v>53</v>
      </c>
      <c r="I4019" t="s">
        <v>54</v>
      </c>
      <c r="J4019" t="s">
        <v>1768</v>
      </c>
      <c r="K4019" t="s">
        <v>1302</v>
      </c>
      <c r="L4019">
        <v>30318</v>
      </c>
      <c r="M4019" t="s">
        <v>57</v>
      </c>
      <c r="N4019" t="s">
        <v>7190</v>
      </c>
      <c r="O4019" t="s">
        <v>73</v>
      </c>
      <c r="P4019" t="s">
        <v>117</v>
      </c>
      <c r="Q4019" t="s">
        <v>7191</v>
      </c>
      <c r="R4019" s="19">
        <v>97.88</v>
      </c>
      <c r="S4019" s="17">
        <v>2</v>
      </c>
      <c r="T4019" s="20">
        <v>0</v>
      </c>
      <c r="U4019" s="19">
        <v>48.94</v>
      </c>
      <c r="V4019" s="20">
        <f t="shared" si="310"/>
        <v>0.5</v>
      </c>
      <c r="W4019" s="17">
        <f t="shared" si="311"/>
        <v>2015</v>
      </c>
      <c r="X4019" t="str">
        <f t="shared" si="312"/>
        <v>Aug-2015</v>
      </c>
      <c r="Y4019" s="17">
        <f t="shared" si="313"/>
        <v>5</v>
      </c>
      <c r="Z4019" t="str">
        <f t="shared" si="314"/>
        <v>0% (No Discount)</v>
      </c>
      <c r="AA4019" s="17">
        <f>IF(COUNTIF($B$2:B4019,B4019)=1,1,0)</f>
        <v>0</v>
      </c>
      <c r="AB4019" s="17">
        <f>IF(COUNTIF($F$2:F4019,F4019)=1,1,0)</f>
        <v>0</v>
      </c>
    </row>
    <row r="4020" spans="1:28" x14ac:dyDescent="0.2">
      <c r="A4020" s="17">
        <v>4019</v>
      </c>
      <c r="B4020" t="s">
        <v>7189</v>
      </c>
      <c r="C4020" s="18">
        <v>42239</v>
      </c>
      <c r="D4020" s="18">
        <v>42244</v>
      </c>
      <c r="E4020" t="s">
        <v>77</v>
      </c>
      <c r="F4020" t="s">
        <v>5919</v>
      </c>
      <c r="G4020" t="s">
        <v>5920</v>
      </c>
      <c r="H4020" t="s">
        <v>53</v>
      </c>
      <c r="I4020" t="s">
        <v>54</v>
      </c>
      <c r="J4020" t="s">
        <v>1768</v>
      </c>
      <c r="K4020" t="s">
        <v>1302</v>
      </c>
      <c r="L4020">
        <v>30318</v>
      </c>
      <c r="M4020" t="s">
        <v>57</v>
      </c>
      <c r="N4020" t="s">
        <v>4551</v>
      </c>
      <c r="O4020" t="s">
        <v>98</v>
      </c>
      <c r="P4020" t="s">
        <v>188</v>
      </c>
      <c r="Q4020" t="s">
        <v>4552</v>
      </c>
      <c r="R4020" s="19">
        <v>251.91</v>
      </c>
      <c r="S4020" s="17">
        <v>9</v>
      </c>
      <c r="T4020" s="20">
        <v>0</v>
      </c>
      <c r="U4020" s="19">
        <v>47.862900000000003</v>
      </c>
      <c r="V4020" s="20">
        <f t="shared" si="310"/>
        <v>0.19</v>
      </c>
      <c r="W4020" s="17">
        <f t="shared" si="311"/>
        <v>2015</v>
      </c>
      <c r="X4020" t="str">
        <f t="shared" si="312"/>
        <v>Aug-2015</v>
      </c>
      <c r="Y4020" s="17">
        <f t="shared" si="313"/>
        <v>5</v>
      </c>
      <c r="Z4020" t="str">
        <f t="shared" si="314"/>
        <v>0% (No Discount)</v>
      </c>
      <c r="AA4020" s="17">
        <f>IF(COUNTIF($B$2:B4020,B4020)=1,1,0)</f>
        <v>0</v>
      </c>
      <c r="AB4020" s="17">
        <f>IF(COUNTIF($F$2:F4020,F4020)=1,1,0)</f>
        <v>0</v>
      </c>
    </row>
    <row r="4021" spans="1:28" x14ac:dyDescent="0.2">
      <c r="A4021" s="17">
        <v>4020</v>
      </c>
      <c r="B4021" t="s">
        <v>7189</v>
      </c>
      <c r="C4021" s="18">
        <v>42239</v>
      </c>
      <c r="D4021" s="18">
        <v>42244</v>
      </c>
      <c r="E4021" t="s">
        <v>77</v>
      </c>
      <c r="F4021" t="s">
        <v>5919</v>
      </c>
      <c r="G4021" t="s">
        <v>5920</v>
      </c>
      <c r="H4021" t="s">
        <v>53</v>
      </c>
      <c r="I4021" t="s">
        <v>54</v>
      </c>
      <c r="J4021" t="s">
        <v>1768</v>
      </c>
      <c r="K4021" t="s">
        <v>1302</v>
      </c>
      <c r="L4021">
        <v>30318</v>
      </c>
      <c r="M4021" t="s">
        <v>57</v>
      </c>
      <c r="N4021" t="s">
        <v>168</v>
      </c>
      <c r="O4021" t="s">
        <v>73</v>
      </c>
      <c r="P4021" t="s">
        <v>105</v>
      </c>
      <c r="Q4021" t="s">
        <v>169</v>
      </c>
      <c r="R4021" s="19">
        <v>25.86</v>
      </c>
      <c r="S4021" s="17">
        <v>3</v>
      </c>
      <c r="T4021" s="20">
        <v>0</v>
      </c>
      <c r="U4021" s="19">
        <v>6.7236000000000002</v>
      </c>
      <c r="V4021" s="20">
        <f t="shared" si="310"/>
        <v>0.26</v>
      </c>
      <c r="W4021" s="17">
        <f t="shared" si="311"/>
        <v>2015</v>
      </c>
      <c r="X4021" t="str">
        <f t="shared" si="312"/>
        <v>Aug-2015</v>
      </c>
      <c r="Y4021" s="17">
        <f t="shared" si="313"/>
        <v>5</v>
      </c>
      <c r="Z4021" t="str">
        <f t="shared" si="314"/>
        <v>0% (No Discount)</v>
      </c>
      <c r="AA4021" s="17">
        <f>IF(COUNTIF($B$2:B4021,B4021)=1,1,0)</f>
        <v>0</v>
      </c>
      <c r="AB4021" s="17">
        <f>IF(COUNTIF($F$2:F4021,F4021)=1,1,0)</f>
        <v>0</v>
      </c>
    </row>
    <row r="4022" spans="1:28" x14ac:dyDescent="0.2">
      <c r="A4022" s="17">
        <v>4021</v>
      </c>
      <c r="B4022" t="s">
        <v>7192</v>
      </c>
      <c r="C4022" s="18">
        <v>41812</v>
      </c>
      <c r="D4022" s="18">
        <v>41817</v>
      </c>
      <c r="E4022" t="s">
        <v>77</v>
      </c>
      <c r="F4022" t="s">
        <v>7193</v>
      </c>
      <c r="G4022" t="s">
        <v>7194</v>
      </c>
      <c r="H4022" t="s">
        <v>53</v>
      </c>
      <c r="I4022" t="s">
        <v>54</v>
      </c>
      <c r="J4022" t="s">
        <v>2284</v>
      </c>
      <c r="K4022" t="s">
        <v>174</v>
      </c>
      <c r="L4022">
        <v>19013</v>
      </c>
      <c r="M4022" t="s">
        <v>175</v>
      </c>
      <c r="N4022" t="s">
        <v>745</v>
      </c>
      <c r="O4022" t="s">
        <v>59</v>
      </c>
      <c r="P4022" t="s">
        <v>63</v>
      </c>
      <c r="Q4022" t="s">
        <v>746</v>
      </c>
      <c r="R4022" s="19">
        <v>170.05799999999999</v>
      </c>
      <c r="S4022" s="17">
        <v>3</v>
      </c>
      <c r="T4022" s="20">
        <v>0.3</v>
      </c>
      <c r="U4022" s="19">
        <v>-4.8587999999999996</v>
      </c>
      <c r="V4022" s="20">
        <f t="shared" si="310"/>
        <v>-2.8571428571428571E-2</v>
      </c>
      <c r="W4022" s="17">
        <f t="shared" si="311"/>
        <v>2014</v>
      </c>
      <c r="X4022" t="str">
        <f t="shared" si="312"/>
        <v>Jun-2014</v>
      </c>
      <c r="Y4022" s="17">
        <f t="shared" si="313"/>
        <v>5</v>
      </c>
      <c r="Z4022" t="str">
        <f t="shared" si="314"/>
        <v>21-30%</v>
      </c>
      <c r="AA4022" s="17">
        <f>IF(COUNTIF($B$2:B4022,B4022)=1,1,0)</f>
        <v>1</v>
      </c>
      <c r="AB4022" s="17">
        <f>IF(COUNTIF($F$2:F4022,F4022)=1,1,0)</f>
        <v>1</v>
      </c>
    </row>
    <row r="4023" spans="1:28" x14ac:dyDescent="0.2">
      <c r="A4023" s="17">
        <v>4022</v>
      </c>
      <c r="B4023" t="s">
        <v>7192</v>
      </c>
      <c r="C4023" s="18">
        <v>41812</v>
      </c>
      <c r="D4023" s="18">
        <v>41817</v>
      </c>
      <c r="E4023" t="s">
        <v>77</v>
      </c>
      <c r="F4023" t="s">
        <v>7193</v>
      </c>
      <c r="G4023" t="s">
        <v>7194</v>
      </c>
      <c r="H4023" t="s">
        <v>53</v>
      </c>
      <c r="I4023" t="s">
        <v>54</v>
      </c>
      <c r="J4023" t="s">
        <v>2284</v>
      </c>
      <c r="K4023" t="s">
        <v>174</v>
      </c>
      <c r="L4023">
        <v>19013</v>
      </c>
      <c r="M4023" t="s">
        <v>175</v>
      </c>
      <c r="N4023" t="s">
        <v>239</v>
      </c>
      <c r="O4023" t="s">
        <v>98</v>
      </c>
      <c r="P4023" t="s">
        <v>99</v>
      </c>
      <c r="Q4023" t="s">
        <v>240</v>
      </c>
      <c r="R4023" s="19">
        <v>82.781999999999996</v>
      </c>
      <c r="S4023" s="17">
        <v>3</v>
      </c>
      <c r="T4023" s="20">
        <v>0.4</v>
      </c>
      <c r="U4023" s="19">
        <v>-15.1767</v>
      </c>
      <c r="V4023" s="20">
        <f t="shared" si="310"/>
        <v>-0.18333333333333335</v>
      </c>
      <c r="W4023" s="17">
        <f t="shared" si="311"/>
        <v>2014</v>
      </c>
      <c r="X4023" t="str">
        <f t="shared" si="312"/>
        <v>Jun-2014</v>
      </c>
      <c r="Y4023" s="17">
        <f t="shared" si="313"/>
        <v>5</v>
      </c>
      <c r="Z4023" t="str">
        <f t="shared" si="314"/>
        <v>31-40%</v>
      </c>
      <c r="AA4023" s="17">
        <f>IF(COUNTIF($B$2:B4023,B4023)=1,1,0)</f>
        <v>0</v>
      </c>
      <c r="AB4023" s="17">
        <f>IF(COUNTIF($F$2:F4023,F4023)=1,1,0)</f>
        <v>0</v>
      </c>
    </row>
    <row r="4024" spans="1:28" x14ac:dyDescent="0.2">
      <c r="A4024" s="17">
        <v>4023</v>
      </c>
      <c r="B4024" t="s">
        <v>7192</v>
      </c>
      <c r="C4024" s="18">
        <v>41812</v>
      </c>
      <c r="D4024" s="18">
        <v>41817</v>
      </c>
      <c r="E4024" t="s">
        <v>77</v>
      </c>
      <c r="F4024" t="s">
        <v>7193</v>
      </c>
      <c r="G4024" t="s">
        <v>7194</v>
      </c>
      <c r="H4024" t="s">
        <v>53</v>
      </c>
      <c r="I4024" t="s">
        <v>54</v>
      </c>
      <c r="J4024" t="s">
        <v>2284</v>
      </c>
      <c r="K4024" t="s">
        <v>174</v>
      </c>
      <c r="L4024">
        <v>19013</v>
      </c>
      <c r="M4024" t="s">
        <v>175</v>
      </c>
      <c r="N4024" t="s">
        <v>62</v>
      </c>
      <c r="O4024" t="s">
        <v>59</v>
      </c>
      <c r="P4024" t="s">
        <v>63</v>
      </c>
      <c r="Q4024" t="s">
        <v>64</v>
      </c>
      <c r="R4024" s="19">
        <v>853.93</v>
      </c>
      <c r="S4024" s="17">
        <v>5</v>
      </c>
      <c r="T4024" s="20">
        <v>0.3</v>
      </c>
      <c r="U4024" s="19">
        <v>0</v>
      </c>
      <c r="V4024" s="20">
        <f t="shared" si="310"/>
        <v>0</v>
      </c>
      <c r="W4024" s="17">
        <f t="shared" si="311"/>
        <v>2014</v>
      </c>
      <c r="X4024" t="str">
        <f t="shared" si="312"/>
        <v>Jun-2014</v>
      </c>
      <c r="Y4024" s="17">
        <f t="shared" si="313"/>
        <v>5</v>
      </c>
      <c r="Z4024" t="str">
        <f t="shared" si="314"/>
        <v>21-30%</v>
      </c>
      <c r="AA4024" s="17">
        <f>IF(COUNTIF($B$2:B4024,B4024)=1,1,0)</f>
        <v>0</v>
      </c>
      <c r="AB4024" s="17">
        <f>IF(COUNTIF($F$2:F4024,F4024)=1,1,0)</f>
        <v>0</v>
      </c>
    </row>
    <row r="4025" spans="1:28" x14ac:dyDescent="0.2">
      <c r="A4025" s="17">
        <v>4024</v>
      </c>
      <c r="B4025" t="s">
        <v>7195</v>
      </c>
      <c r="C4025" s="18">
        <v>43035</v>
      </c>
      <c r="D4025" s="18">
        <v>43036</v>
      </c>
      <c r="E4025" t="s">
        <v>215</v>
      </c>
      <c r="F4025" t="s">
        <v>6669</v>
      </c>
      <c r="G4025" t="s">
        <v>6670</v>
      </c>
      <c r="H4025" t="s">
        <v>68</v>
      </c>
      <c r="I4025" t="s">
        <v>54</v>
      </c>
      <c r="J4025" t="s">
        <v>154</v>
      </c>
      <c r="K4025" t="s">
        <v>70</v>
      </c>
      <c r="L4025">
        <v>94110</v>
      </c>
      <c r="M4025" t="s">
        <v>71</v>
      </c>
      <c r="N4025" t="s">
        <v>4919</v>
      </c>
      <c r="O4025" t="s">
        <v>59</v>
      </c>
      <c r="P4025" t="s">
        <v>60</v>
      </c>
      <c r="Q4025" t="s">
        <v>4920</v>
      </c>
      <c r="R4025" s="19">
        <v>556.66499999999996</v>
      </c>
      <c r="S4025" s="17">
        <v>5</v>
      </c>
      <c r="T4025" s="20">
        <v>0.15</v>
      </c>
      <c r="U4025" s="19">
        <v>6.5490000000000004</v>
      </c>
      <c r="V4025" s="20">
        <f t="shared" si="310"/>
        <v>1.1764705882352943E-2</v>
      </c>
      <c r="W4025" s="17">
        <f t="shared" si="311"/>
        <v>2017</v>
      </c>
      <c r="X4025" t="str">
        <f t="shared" si="312"/>
        <v>Oct-2017</v>
      </c>
      <c r="Y4025" s="17">
        <f t="shared" si="313"/>
        <v>1</v>
      </c>
      <c r="Z4025" t="str">
        <f t="shared" si="314"/>
        <v>11-20%</v>
      </c>
      <c r="AA4025" s="17">
        <f>IF(COUNTIF($B$2:B4025,B4025)=1,1,0)</f>
        <v>1</v>
      </c>
      <c r="AB4025" s="17">
        <f>IF(COUNTIF($F$2:F4025,F4025)=1,1,0)</f>
        <v>0</v>
      </c>
    </row>
    <row r="4026" spans="1:28" x14ac:dyDescent="0.2">
      <c r="A4026" s="17">
        <v>4025</v>
      </c>
      <c r="B4026" t="s">
        <v>7195</v>
      </c>
      <c r="C4026" s="18">
        <v>43035</v>
      </c>
      <c r="D4026" s="18">
        <v>43036</v>
      </c>
      <c r="E4026" t="s">
        <v>215</v>
      </c>
      <c r="F4026" t="s">
        <v>6669</v>
      </c>
      <c r="G4026" t="s">
        <v>6670</v>
      </c>
      <c r="H4026" t="s">
        <v>68</v>
      </c>
      <c r="I4026" t="s">
        <v>54</v>
      </c>
      <c r="J4026" t="s">
        <v>154</v>
      </c>
      <c r="K4026" t="s">
        <v>70</v>
      </c>
      <c r="L4026">
        <v>94110</v>
      </c>
      <c r="M4026" t="s">
        <v>71</v>
      </c>
      <c r="N4026" t="s">
        <v>7196</v>
      </c>
      <c r="O4026" t="s">
        <v>98</v>
      </c>
      <c r="P4026" t="s">
        <v>99</v>
      </c>
      <c r="Q4026" t="s">
        <v>7197</v>
      </c>
      <c r="R4026" s="19">
        <v>95.84</v>
      </c>
      <c r="S4026" s="17">
        <v>4</v>
      </c>
      <c r="T4026" s="20">
        <v>0.2</v>
      </c>
      <c r="U4026" s="19">
        <v>34.741999999999997</v>
      </c>
      <c r="V4026" s="20">
        <f t="shared" si="310"/>
        <v>0.36249999999999993</v>
      </c>
      <c r="W4026" s="17">
        <f t="shared" si="311"/>
        <v>2017</v>
      </c>
      <c r="X4026" t="str">
        <f t="shared" si="312"/>
        <v>Oct-2017</v>
      </c>
      <c r="Y4026" s="17">
        <f t="shared" si="313"/>
        <v>1</v>
      </c>
      <c r="Z4026" t="str">
        <f t="shared" si="314"/>
        <v>11-20%</v>
      </c>
      <c r="AA4026" s="17">
        <f>IF(COUNTIF($B$2:B4026,B4026)=1,1,0)</f>
        <v>0</v>
      </c>
      <c r="AB4026" s="17">
        <f>IF(COUNTIF($F$2:F4026,F4026)=1,1,0)</f>
        <v>0</v>
      </c>
    </row>
    <row r="4027" spans="1:28" x14ac:dyDescent="0.2">
      <c r="A4027" s="17">
        <v>4026</v>
      </c>
      <c r="B4027" t="s">
        <v>7198</v>
      </c>
      <c r="C4027" s="18">
        <v>42958</v>
      </c>
      <c r="D4027" s="18">
        <v>42960</v>
      </c>
      <c r="E4027" t="s">
        <v>215</v>
      </c>
      <c r="F4027" t="s">
        <v>2089</v>
      </c>
      <c r="G4027" t="s">
        <v>2090</v>
      </c>
      <c r="H4027" t="s">
        <v>68</v>
      </c>
      <c r="I4027" t="s">
        <v>54</v>
      </c>
      <c r="J4027" t="s">
        <v>7199</v>
      </c>
      <c r="K4027" t="s">
        <v>131</v>
      </c>
      <c r="L4027">
        <v>76021</v>
      </c>
      <c r="M4027" t="s">
        <v>132</v>
      </c>
      <c r="N4027" t="s">
        <v>5274</v>
      </c>
      <c r="O4027" t="s">
        <v>73</v>
      </c>
      <c r="P4027" t="s">
        <v>117</v>
      </c>
      <c r="Q4027" t="s">
        <v>5275</v>
      </c>
      <c r="R4027" s="19">
        <v>29.664000000000001</v>
      </c>
      <c r="S4027" s="17">
        <v>4</v>
      </c>
      <c r="T4027" s="20">
        <v>0.2</v>
      </c>
      <c r="U4027" s="19">
        <v>10.0116</v>
      </c>
      <c r="V4027" s="20">
        <f t="shared" si="310"/>
        <v>0.33749999999999997</v>
      </c>
      <c r="W4027" s="17">
        <f t="shared" si="311"/>
        <v>2017</v>
      </c>
      <c r="X4027" t="str">
        <f t="shared" si="312"/>
        <v>Aug-2017</v>
      </c>
      <c r="Y4027" s="17">
        <f t="shared" si="313"/>
        <v>2</v>
      </c>
      <c r="Z4027" t="str">
        <f t="shared" si="314"/>
        <v>11-20%</v>
      </c>
      <c r="AA4027" s="17">
        <f>IF(COUNTIF($B$2:B4027,B4027)=1,1,0)</f>
        <v>1</v>
      </c>
      <c r="AB4027" s="17">
        <f>IF(COUNTIF($F$2:F4027,F4027)=1,1,0)</f>
        <v>0</v>
      </c>
    </row>
    <row r="4028" spans="1:28" x14ac:dyDescent="0.2">
      <c r="A4028" s="17">
        <v>4027</v>
      </c>
      <c r="B4028" t="s">
        <v>7198</v>
      </c>
      <c r="C4028" s="18">
        <v>42958</v>
      </c>
      <c r="D4028" s="18">
        <v>42960</v>
      </c>
      <c r="E4028" t="s">
        <v>215</v>
      </c>
      <c r="F4028" t="s">
        <v>2089</v>
      </c>
      <c r="G4028" t="s">
        <v>2090</v>
      </c>
      <c r="H4028" t="s">
        <v>68</v>
      </c>
      <c r="I4028" t="s">
        <v>54</v>
      </c>
      <c r="J4028" t="s">
        <v>7199</v>
      </c>
      <c r="K4028" t="s">
        <v>131</v>
      </c>
      <c r="L4028">
        <v>76021</v>
      </c>
      <c r="M4028" t="s">
        <v>132</v>
      </c>
      <c r="N4028" t="s">
        <v>4846</v>
      </c>
      <c r="O4028" t="s">
        <v>73</v>
      </c>
      <c r="P4028" t="s">
        <v>95</v>
      </c>
      <c r="Q4028" t="s">
        <v>4847</v>
      </c>
      <c r="R4028" s="19">
        <v>9.1839999999999993</v>
      </c>
      <c r="S4028" s="17">
        <v>7</v>
      </c>
      <c r="T4028" s="20">
        <v>0.2</v>
      </c>
      <c r="U4028" s="19">
        <v>2.87</v>
      </c>
      <c r="V4028" s="20">
        <f t="shared" si="310"/>
        <v>0.31250000000000006</v>
      </c>
      <c r="W4028" s="17">
        <f t="shared" si="311"/>
        <v>2017</v>
      </c>
      <c r="X4028" t="str">
        <f t="shared" si="312"/>
        <v>Aug-2017</v>
      </c>
      <c r="Y4028" s="17">
        <f t="shared" si="313"/>
        <v>2</v>
      </c>
      <c r="Z4028" t="str">
        <f t="shared" si="314"/>
        <v>11-20%</v>
      </c>
      <c r="AA4028" s="17">
        <f>IF(COUNTIF($B$2:B4028,B4028)=1,1,0)</f>
        <v>0</v>
      </c>
      <c r="AB4028" s="17">
        <f>IF(COUNTIF($F$2:F4028,F4028)=1,1,0)</f>
        <v>0</v>
      </c>
    </row>
    <row r="4029" spans="1:28" x14ac:dyDescent="0.2">
      <c r="A4029" s="17">
        <v>4028</v>
      </c>
      <c r="B4029" t="s">
        <v>7198</v>
      </c>
      <c r="C4029" s="18">
        <v>42958</v>
      </c>
      <c r="D4029" s="18">
        <v>42960</v>
      </c>
      <c r="E4029" t="s">
        <v>215</v>
      </c>
      <c r="F4029" t="s">
        <v>2089</v>
      </c>
      <c r="G4029" t="s">
        <v>2090</v>
      </c>
      <c r="H4029" t="s">
        <v>68</v>
      </c>
      <c r="I4029" t="s">
        <v>54</v>
      </c>
      <c r="J4029" t="s">
        <v>7199</v>
      </c>
      <c r="K4029" t="s">
        <v>131</v>
      </c>
      <c r="L4029">
        <v>76021</v>
      </c>
      <c r="M4029" t="s">
        <v>132</v>
      </c>
      <c r="N4029" t="s">
        <v>2617</v>
      </c>
      <c r="O4029" t="s">
        <v>98</v>
      </c>
      <c r="P4029" t="s">
        <v>99</v>
      </c>
      <c r="Q4029" t="s">
        <v>2618</v>
      </c>
      <c r="R4029" s="19">
        <v>153.584</v>
      </c>
      <c r="S4029" s="17">
        <v>2</v>
      </c>
      <c r="T4029" s="20">
        <v>0.2</v>
      </c>
      <c r="U4029" s="19">
        <v>13.438599999999999</v>
      </c>
      <c r="V4029" s="20">
        <f t="shared" si="310"/>
        <v>8.7499999999999994E-2</v>
      </c>
      <c r="W4029" s="17">
        <f t="shared" si="311"/>
        <v>2017</v>
      </c>
      <c r="X4029" t="str">
        <f t="shared" si="312"/>
        <v>Aug-2017</v>
      </c>
      <c r="Y4029" s="17">
        <f t="shared" si="313"/>
        <v>2</v>
      </c>
      <c r="Z4029" t="str">
        <f t="shared" si="314"/>
        <v>11-20%</v>
      </c>
      <c r="AA4029" s="17">
        <f>IF(COUNTIF($B$2:B4029,B4029)=1,1,0)</f>
        <v>0</v>
      </c>
      <c r="AB4029" s="17">
        <f>IF(COUNTIF($F$2:F4029,F4029)=1,1,0)</f>
        <v>0</v>
      </c>
    </row>
    <row r="4030" spans="1:28" x14ac:dyDescent="0.2">
      <c r="A4030" s="17">
        <v>4029</v>
      </c>
      <c r="B4030" t="s">
        <v>7198</v>
      </c>
      <c r="C4030" s="18">
        <v>42958</v>
      </c>
      <c r="D4030" s="18">
        <v>42960</v>
      </c>
      <c r="E4030" t="s">
        <v>215</v>
      </c>
      <c r="F4030" t="s">
        <v>2089</v>
      </c>
      <c r="G4030" t="s">
        <v>2090</v>
      </c>
      <c r="H4030" t="s">
        <v>68</v>
      </c>
      <c r="I4030" t="s">
        <v>54</v>
      </c>
      <c r="J4030" t="s">
        <v>7199</v>
      </c>
      <c r="K4030" t="s">
        <v>131</v>
      </c>
      <c r="L4030">
        <v>76021</v>
      </c>
      <c r="M4030" t="s">
        <v>132</v>
      </c>
      <c r="N4030" t="s">
        <v>4980</v>
      </c>
      <c r="O4030" t="s">
        <v>73</v>
      </c>
      <c r="P4030" t="s">
        <v>102</v>
      </c>
      <c r="Q4030" t="s">
        <v>4981</v>
      </c>
      <c r="R4030" s="19">
        <v>12.864000000000001</v>
      </c>
      <c r="S4030" s="17">
        <v>8</v>
      </c>
      <c r="T4030" s="20">
        <v>0.8</v>
      </c>
      <c r="U4030" s="19">
        <v>-22.512</v>
      </c>
      <c r="V4030" s="20">
        <f t="shared" si="310"/>
        <v>-1.75</v>
      </c>
      <c r="W4030" s="17">
        <f t="shared" si="311"/>
        <v>2017</v>
      </c>
      <c r="X4030" t="str">
        <f t="shared" si="312"/>
        <v>Aug-2017</v>
      </c>
      <c r="Y4030" s="17">
        <f t="shared" si="313"/>
        <v>2</v>
      </c>
      <c r="Z4030" t="str">
        <f t="shared" si="314"/>
        <v>Over 50%</v>
      </c>
      <c r="AA4030" s="17">
        <f>IF(COUNTIF($B$2:B4030,B4030)=1,1,0)</f>
        <v>0</v>
      </c>
      <c r="AB4030" s="17">
        <f>IF(COUNTIF($F$2:F4030,F4030)=1,1,0)</f>
        <v>0</v>
      </c>
    </row>
    <row r="4031" spans="1:28" x14ac:dyDescent="0.2">
      <c r="A4031" s="17">
        <v>4030</v>
      </c>
      <c r="B4031" t="s">
        <v>7200</v>
      </c>
      <c r="C4031" s="18">
        <v>43093</v>
      </c>
      <c r="D4031" s="18">
        <v>43097</v>
      </c>
      <c r="E4031" t="s">
        <v>77</v>
      </c>
      <c r="F4031" t="s">
        <v>3294</v>
      </c>
      <c r="G4031" t="s">
        <v>3295</v>
      </c>
      <c r="H4031" t="s">
        <v>53</v>
      </c>
      <c r="I4031" t="s">
        <v>54</v>
      </c>
      <c r="J4031" t="s">
        <v>4304</v>
      </c>
      <c r="K4031" t="s">
        <v>765</v>
      </c>
      <c r="L4031">
        <v>70506</v>
      </c>
      <c r="M4031" t="s">
        <v>57</v>
      </c>
      <c r="N4031" t="s">
        <v>3789</v>
      </c>
      <c r="O4031" t="s">
        <v>98</v>
      </c>
      <c r="P4031" t="s">
        <v>711</v>
      </c>
      <c r="Q4031" t="s">
        <v>3790</v>
      </c>
      <c r="R4031" s="19">
        <v>479.97</v>
      </c>
      <c r="S4031" s="17">
        <v>3</v>
      </c>
      <c r="T4031" s="20">
        <v>0</v>
      </c>
      <c r="U4031" s="19">
        <v>239.98500000000001</v>
      </c>
      <c r="V4031" s="20">
        <f t="shared" si="310"/>
        <v>0.5</v>
      </c>
      <c r="W4031" s="17">
        <f t="shared" si="311"/>
        <v>2017</v>
      </c>
      <c r="X4031" t="str">
        <f t="shared" si="312"/>
        <v>Dec-2017</v>
      </c>
      <c r="Y4031" s="17">
        <f t="shared" si="313"/>
        <v>4</v>
      </c>
      <c r="Z4031" t="str">
        <f t="shared" si="314"/>
        <v>0% (No Discount)</v>
      </c>
      <c r="AA4031" s="17">
        <f>IF(COUNTIF($B$2:B4031,B4031)=1,1,0)</f>
        <v>1</v>
      </c>
      <c r="AB4031" s="17">
        <f>IF(COUNTIF($F$2:F4031,F4031)=1,1,0)</f>
        <v>0</v>
      </c>
    </row>
    <row r="4032" spans="1:28" x14ac:dyDescent="0.2">
      <c r="A4032" s="17">
        <v>4031</v>
      </c>
      <c r="B4032" t="s">
        <v>7200</v>
      </c>
      <c r="C4032" s="18">
        <v>43093</v>
      </c>
      <c r="D4032" s="18">
        <v>43097</v>
      </c>
      <c r="E4032" t="s">
        <v>77</v>
      </c>
      <c r="F4032" t="s">
        <v>3294</v>
      </c>
      <c r="G4032" t="s">
        <v>3295</v>
      </c>
      <c r="H4032" t="s">
        <v>53</v>
      </c>
      <c r="I4032" t="s">
        <v>54</v>
      </c>
      <c r="J4032" t="s">
        <v>4304</v>
      </c>
      <c r="K4032" t="s">
        <v>765</v>
      </c>
      <c r="L4032">
        <v>70506</v>
      </c>
      <c r="M4032" t="s">
        <v>57</v>
      </c>
      <c r="N4032" t="s">
        <v>5529</v>
      </c>
      <c r="O4032" t="s">
        <v>59</v>
      </c>
      <c r="P4032" t="s">
        <v>63</v>
      </c>
      <c r="Q4032" t="s">
        <v>5530</v>
      </c>
      <c r="R4032" s="19">
        <v>232.88</v>
      </c>
      <c r="S4032" s="17">
        <v>4</v>
      </c>
      <c r="T4032" s="20">
        <v>0</v>
      </c>
      <c r="U4032" s="19">
        <v>60.5488</v>
      </c>
      <c r="V4032" s="20">
        <f t="shared" si="310"/>
        <v>0.26</v>
      </c>
      <c r="W4032" s="17">
        <f t="shared" si="311"/>
        <v>2017</v>
      </c>
      <c r="X4032" t="str">
        <f t="shared" si="312"/>
        <v>Dec-2017</v>
      </c>
      <c r="Y4032" s="17">
        <f t="shared" si="313"/>
        <v>4</v>
      </c>
      <c r="Z4032" t="str">
        <f t="shared" si="314"/>
        <v>0% (No Discount)</v>
      </c>
      <c r="AA4032" s="17">
        <f>IF(COUNTIF($B$2:B4032,B4032)=1,1,0)</f>
        <v>0</v>
      </c>
      <c r="AB4032" s="17">
        <f>IF(COUNTIF($F$2:F4032,F4032)=1,1,0)</f>
        <v>0</v>
      </c>
    </row>
    <row r="4033" spans="1:28" x14ac:dyDescent="0.2">
      <c r="A4033" s="17">
        <v>4032</v>
      </c>
      <c r="B4033" t="s">
        <v>7201</v>
      </c>
      <c r="C4033" s="18">
        <v>42639</v>
      </c>
      <c r="D4033" s="18">
        <v>42643</v>
      </c>
      <c r="E4033" t="s">
        <v>77</v>
      </c>
      <c r="F4033" t="s">
        <v>224</v>
      </c>
      <c r="G4033" t="s">
        <v>225</v>
      </c>
      <c r="H4033" t="s">
        <v>129</v>
      </c>
      <c r="I4033" t="s">
        <v>54</v>
      </c>
      <c r="J4033" t="s">
        <v>7202</v>
      </c>
      <c r="K4033" t="s">
        <v>123</v>
      </c>
      <c r="L4033">
        <v>98042</v>
      </c>
      <c r="M4033" t="s">
        <v>71</v>
      </c>
      <c r="N4033" t="s">
        <v>2545</v>
      </c>
      <c r="O4033" t="s">
        <v>73</v>
      </c>
      <c r="P4033" t="s">
        <v>105</v>
      </c>
      <c r="Q4033" t="s">
        <v>2546</v>
      </c>
      <c r="R4033" s="19">
        <v>236.88</v>
      </c>
      <c r="S4033" s="17">
        <v>6</v>
      </c>
      <c r="T4033" s="20">
        <v>0</v>
      </c>
      <c r="U4033" s="19">
        <v>66.326400000000007</v>
      </c>
      <c r="V4033" s="20">
        <f t="shared" si="310"/>
        <v>0.28000000000000003</v>
      </c>
      <c r="W4033" s="17">
        <f t="shared" si="311"/>
        <v>2016</v>
      </c>
      <c r="X4033" t="str">
        <f t="shared" si="312"/>
        <v>Sep-2016</v>
      </c>
      <c r="Y4033" s="17">
        <f t="shared" si="313"/>
        <v>4</v>
      </c>
      <c r="Z4033" t="str">
        <f t="shared" si="314"/>
        <v>0% (No Discount)</v>
      </c>
      <c r="AA4033" s="17">
        <f>IF(COUNTIF($B$2:B4033,B4033)=1,1,0)</f>
        <v>1</v>
      </c>
      <c r="AB4033" s="17">
        <f>IF(COUNTIF($F$2:F4033,F4033)=1,1,0)</f>
        <v>0</v>
      </c>
    </row>
    <row r="4034" spans="1:28" x14ac:dyDescent="0.2">
      <c r="A4034" s="17">
        <v>4033</v>
      </c>
      <c r="B4034" t="s">
        <v>7201</v>
      </c>
      <c r="C4034" s="18">
        <v>42639</v>
      </c>
      <c r="D4034" s="18">
        <v>42643</v>
      </c>
      <c r="E4034" t="s">
        <v>77</v>
      </c>
      <c r="F4034" t="s">
        <v>224</v>
      </c>
      <c r="G4034" t="s">
        <v>225</v>
      </c>
      <c r="H4034" t="s">
        <v>129</v>
      </c>
      <c r="I4034" t="s">
        <v>54</v>
      </c>
      <c r="J4034" t="s">
        <v>7202</v>
      </c>
      <c r="K4034" t="s">
        <v>123</v>
      </c>
      <c r="L4034">
        <v>98042</v>
      </c>
      <c r="M4034" t="s">
        <v>71</v>
      </c>
      <c r="N4034" t="s">
        <v>478</v>
      </c>
      <c r="O4034" t="s">
        <v>73</v>
      </c>
      <c r="P4034" t="s">
        <v>117</v>
      </c>
      <c r="Q4034" t="s">
        <v>479</v>
      </c>
      <c r="R4034" s="19">
        <v>29.9</v>
      </c>
      <c r="S4034" s="17">
        <v>5</v>
      </c>
      <c r="T4034" s="20">
        <v>0</v>
      </c>
      <c r="U4034" s="19">
        <v>14.651</v>
      </c>
      <c r="V4034" s="20">
        <f t="shared" ref="V4034:V4097" si="315">IFERROR(U4034/R4034,0)</f>
        <v>0.49</v>
      </c>
      <c r="W4034" s="17">
        <f t="shared" ref="W4034:W4097" si="316">YEAR(C4034)</f>
        <v>2016</v>
      </c>
      <c r="X4034" t="str">
        <f t="shared" ref="X4034:X4097" si="317">TEXT(C4034,"mmm-yyyy")</f>
        <v>Sep-2016</v>
      </c>
      <c r="Y4034" s="17">
        <f t="shared" ref="Y4034:Y4097" si="318">D4034-C4034</f>
        <v>4</v>
      </c>
      <c r="Z4034" t="str">
        <f t="shared" ref="Z4034:Z4097" si="319">IF(T4034=0,"0% (No Discount)",IF(T4034&lt;=0.1,"1-10%",IF(T4034&lt;=0.2,"11-20%",IF(T4034&lt;=0.3,"21-30%",IF(T4034&lt;=0.4,"31-40%",IF(T4034&lt;=0.5,"41-50%","Over 50%"))))))</f>
        <v>0% (No Discount)</v>
      </c>
      <c r="AA4034" s="17">
        <f>IF(COUNTIF($B$2:B4034,B4034)=1,1,0)</f>
        <v>0</v>
      </c>
      <c r="AB4034" s="17">
        <f>IF(COUNTIF($F$2:F4034,F4034)=1,1,0)</f>
        <v>0</v>
      </c>
    </row>
    <row r="4035" spans="1:28" x14ac:dyDescent="0.2">
      <c r="A4035" s="17">
        <v>4034</v>
      </c>
      <c r="B4035" t="s">
        <v>7201</v>
      </c>
      <c r="C4035" s="18">
        <v>42639</v>
      </c>
      <c r="D4035" s="18">
        <v>42643</v>
      </c>
      <c r="E4035" t="s">
        <v>77</v>
      </c>
      <c r="F4035" t="s">
        <v>224</v>
      </c>
      <c r="G4035" t="s">
        <v>225</v>
      </c>
      <c r="H4035" t="s">
        <v>129</v>
      </c>
      <c r="I4035" t="s">
        <v>54</v>
      </c>
      <c r="J4035" t="s">
        <v>7202</v>
      </c>
      <c r="K4035" t="s">
        <v>123</v>
      </c>
      <c r="L4035">
        <v>98042</v>
      </c>
      <c r="M4035" t="s">
        <v>71</v>
      </c>
      <c r="N4035" t="s">
        <v>4294</v>
      </c>
      <c r="O4035" t="s">
        <v>98</v>
      </c>
      <c r="P4035" t="s">
        <v>188</v>
      </c>
      <c r="Q4035" t="s">
        <v>4295</v>
      </c>
      <c r="R4035" s="19">
        <v>100</v>
      </c>
      <c r="S4035" s="17">
        <v>4</v>
      </c>
      <c r="T4035" s="20">
        <v>0</v>
      </c>
      <c r="U4035" s="19">
        <v>21</v>
      </c>
      <c r="V4035" s="20">
        <f t="shared" si="315"/>
        <v>0.21</v>
      </c>
      <c r="W4035" s="17">
        <f t="shared" si="316"/>
        <v>2016</v>
      </c>
      <c r="X4035" t="str">
        <f t="shared" si="317"/>
        <v>Sep-2016</v>
      </c>
      <c r="Y4035" s="17">
        <f t="shared" si="318"/>
        <v>4</v>
      </c>
      <c r="Z4035" t="str">
        <f t="shared" si="319"/>
        <v>0% (No Discount)</v>
      </c>
      <c r="AA4035" s="17">
        <f>IF(COUNTIF($B$2:B4035,B4035)=1,1,0)</f>
        <v>0</v>
      </c>
      <c r="AB4035" s="17">
        <f>IF(COUNTIF($F$2:F4035,F4035)=1,1,0)</f>
        <v>0</v>
      </c>
    </row>
    <row r="4036" spans="1:28" x14ac:dyDescent="0.2">
      <c r="A4036" s="17">
        <v>4035</v>
      </c>
      <c r="B4036" t="s">
        <v>7203</v>
      </c>
      <c r="C4036" s="18">
        <v>42716</v>
      </c>
      <c r="D4036" s="18">
        <v>42716</v>
      </c>
      <c r="E4036" t="s">
        <v>1320</v>
      </c>
      <c r="F4036" t="s">
        <v>4122</v>
      </c>
      <c r="G4036" t="s">
        <v>4123</v>
      </c>
      <c r="H4036" t="s">
        <v>68</v>
      </c>
      <c r="I4036" t="s">
        <v>54</v>
      </c>
      <c r="J4036" t="s">
        <v>2661</v>
      </c>
      <c r="K4036" t="s">
        <v>525</v>
      </c>
      <c r="L4036">
        <v>44052</v>
      </c>
      <c r="M4036" t="s">
        <v>175</v>
      </c>
      <c r="N4036" t="s">
        <v>1417</v>
      </c>
      <c r="O4036" t="s">
        <v>73</v>
      </c>
      <c r="P4036" t="s">
        <v>102</v>
      </c>
      <c r="Q4036" t="s">
        <v>1418</v>
      </c>
      <c r="R4036" s="19">
        <v>18.693000000000001</v>
      </c>
      <c r="S4036" s="17">
        <v>3</v>
      </c>
      <c r="T4036" s="20">
        <v>0.7</v>
      </c>
      <c r="U4036" s="19">
        <v>-14.331300000000001</v>
      </c>
      <c r="V4036" s="20">
        <f t="shared" si="315"/>
        <v>-0.76666666666666661</v>
      </c>
      <c r="W4036" s="17">
        <f t="shared" si="316"/>
        <v>2016</v>
      </c>
      <c r="X4036" t="str">
        <f t="shared" si="317"/>
        <v>Dec-2016</v>
      </c>
      <c r="Y4036" s="17">
        <f t="shared" si="318"/>
        <v>0</v>
      </c>
      <c r="Z4036" t="str">
        <f t="shared" si="319"/>
        <v>Over 50%</v>
      </c>
      <c r="AA4036" s="17">
        <f>IF(COUNTIF($B$2:B4036,B4036)=1,1,0)</f>
        <v>1</v>
      </c>
      <c r="AB4036" s="17">
        <f>IF(COUNTIF($F$2:F4036,F4036)=1,1,0)</f>
        <v>0</v>
      </c>
    </row>
    <row r="4037" spans="1:28" x14ac:dyDescent="0.2">
      <c r="A4037" s="17">
        <v>4036</v>
      </c>
      <c r="B4037" t="s">
        <v>7203</v>
      </c>
      <c r="C4037" s="18">
        <v>42716</v>
      </c>
      <c r="D4037" s="18">
        <v>42716</v>
      </c>
      <c r="E4037" t="s">
        <v>1320</v>
      </c>
      <c r="F4037" t="s">
        <v>4122</v>
      </c>
      <c r="G4037" t="s">
        <v>4123</v>
      </c>
      <c r="H4037" t="s">
        <v>68</v>
      </c>
      <c r="I4037" t="s">
        <v>54</v>
      </c>
      <c r="J4037" t="s">
        <v>2661</v>
      </c>
      <c r="K4037" t="s">
        <v>525</v>
      </c>
      <c r="L4037">
        <v>44052</v>
      </c>
      <c r="M4037" t="s">
        <v>175</v>
      </c>
      <c r="N4037" t="s">
        <v>1694</v>
      </c>
      <c r="O4037" t="s">
        <v>98</v>
      </c>
      <c r="P4037" t="s">
        <v>188</v>
      </c>
      <c r="Q4037" t="s">
        <v>1695</v>
      </c>
      <c r="R4037" s="19">
        <v>383.952</v>
      </c>
      <c r="S4037" s="17">
        <v>6</v>
      </c>
      <c r="T4037" s="20">
        <v>0.2</v>
      </c>
      <c r="U4037" s="19">
        <v>76.790400000000005</v>
      </c>
      <c r="V4037" s="20">
        <f t="shared" si="315"/>
        <v>0.2</v>
      </c>
      <c r="W4037" s="17">
        <f t="shared" si="316"/>
        <v>2016</v>
      </c>
      <c r="X4037" t="str">
        <f t="shared" si="317"/>
        <v>Dec-2016</v>
      </c>
      <c r="Y4037" s="17">
        <f t="shared" si="318"/>
        <v>0</v>
      </c>
      <c r="Z4037" t="str">
        <f t="shared" si="319"/>
        <v>11-20%</v>
      </c>
      <c r="AA4037" s="17">
        <f>IF(COUNTIF($B$2:B4037,B4037)=1,1,0)</f>
        <v>0</v>
      </c>
      <c r="AB4037" s="17">
        <f>IF(COUNTIF($F$2:F4037,F4037)=1,1,0)</f>
        <v>0</v>
      </c>
    </row>
    <row r="4038" spans="1:28" x14ac:dyDescent="0.2">
      <c r="A4038" s="17">
        <v>4037</v>
      </c>
      <c r="B4038" t="s">
        <v>7204</v>
      </c>
      <c r="C4038" s="18">
        <v>42366</v>
      </c>
      <c r="D4038" s="18">
        <v>42370</v>
      </c>
      <c r="E4038" t="s">
        <v>77</v>
      </c>
      <c r="F4038" t="s">
        <v>5919</v>
      </c>
      <c r="G4038" t="s">
        <v>5920</v>
      </c>
      <c r="H4038" t="s">
        <v>53</v>
      </c>
      <c r="I4038" t="s">
        <v>54</v>
      </c>
      <c r="J4038" t="s">
        <v>330</v>
      </c>
      <c r="K4038" t="s">
        <v>238</v>
      </c>
      <c r="L4038">
        <v>60623</v>
      </c>
      <c r="M4038" t="s">
        <v>132</v>
      </c>
      <c r="N4038" t="s">
        <v>4050</v>
      </c>
      <c r="O4038" t="s">
        <v>73</v>
      </c>
      <c r="P4038" t="s">
        <v>86</v>
      </c>
      <c r="Q4038" t="s">
        <v>6621</v>
      </c>
      <c r="R4038" s="19">
        <v>24.815999999999999</v>
      </c>
      <c r="S4038" s="17">
        <v>2</v>
      </c>
      <c r="T4038" s="20">
        <v>0.2</v>
      </c>
      <c r="U4038" s="19">
        <v>1.5509999999999999</v>
      </c>
      <c r="V4038" s="20">
        <f t="shared" si="315"/>
        <v>6.25E-2</v>
      </c>
      <c r="W4038" s="17">
        <f t="shared" si="316"/>
        <v>2015</v>
      </c>
      <c r="X4038" t="str">
        <f t="shared" si="317"/>
        <v>Dec-2015</v>
      </c>
      <c r="Y4038" s="17">
        <f t="shared" si="318"/>
        <v>4</v>
      </c>
      <c r="Z4038" t="str">
        <f t="shared" si="319"/>
        <v>11-20%</v>
      </c>
      <c r="AA4038" s="17">
        <f>IF(COUNTIF($B$2:B4038,B4038)=1,1,0)</f>
        <v>1</v>
      </c>
      <c r="AB4038" s="17">
        <f>IF(COUNTIF($F$2:F4038,F4038)=1,1,0)</f>
        <v>0</v>
      </c>
    </row>
    <row r="4039" spans="1:28" x14ac:dyDescent="0.2">
      <c r="A4039" s="17">
        <v>4038</v>
      </c>
      <c r="B4039" t="s">
        <v>7205</v>
      </c>
      <c r="C4039" s="18">
        <v>42002</v>
      </c>
      <c r="D4039" s="18">
        <v>42006</v>
      </c>
      <c r="E4039" t="s">
        <v>77</v>
      </c>
      <c r="F4039" t="s">
        <v>2464</v>
      </c>
      <c r="G4039" t="s">
        <v>2465</v>
      </c>
      <c r="H4039" t="s">
        <v>68</v>
      </c>
      <c r="I4039" t="s">
        <v>54</v>
      </c>
      <c r="J4039" t="s">
        <v>154</v>
      </c>
      <c r="K4039" t="s">
        <v>70</v>
      </c>
      <c r="L4039">
        <v>94110</v>
      </c>
      <c r="M4039" t="s">
        <v>71</v>
      </c>
      <c r="N4039" t="s">
        <v>6226</v>
      </c>
      <c r="O4039" t="s">
        <v>59</v>
      </c>
      <c r="P4039" t="s">
        <v>92</v>
      </c>
      <c r="Q4039" t="s">
        <v>6227</v>
      </c>
      <c r="R4039" s="19">
        <v>24.9</v>
      </c>
      <c r="S4039" s="17">
        <v>5</v>
      </c>
      <c r="T4039" s="20">
        <v>0</v>
      </c>
      <c r="U4039" s="19">
        <v>8.2170000000000005</v>
      </c>
      <c r="V4039" s="20">
        <f t="shared" si="315"/>
        <v>0.33</v>
      </c>
      <c r="W4039" s="17">
        <f t="shared" si="316"/>
        <v>2014</v>
      </c>
      <c r="X4039" t="str">
        <f t="shared" si="317"/>
        <v>Dec-2014</v>
      </c>
      <c r="Y4039" s="17">
        <f t="shared" si="318"/>
        <v>4</v>
      </c>
      <c r="Z4039" t="str">
        <f t="shared" si="319"/>
        <v>0% (No Discount)</v>
      </c>
      <c r="AA4039" s="17">
        <f>IF(COUNTIF($B$2:B4039,B4039)=1,1,0)</f>
        <v>1</v>
      </c>
      <c r="AB4039" s="17">
        <f>IF(COUNTIF($F$2:F4039,F4039)=1,1,0)</f>
        <v>0</v>
      </c>
    </row>
    <row r="4040" spans="1:28" x14ac:dyDescent="0.2">
      <c r="A4040" s="17">
        <v>4039</v>
      </c>
      <c r="B4040" t="s">
        <v>7205</v>
      </c>
      <c r="C4040" s="18">
        <v>42002</v>
      </c>
      <c r="D4040" s="18">
        <v>42006</v>
      </c>
      <c r="E4040" t="s">
        <v>77</v>
      </c>
      <c r="F4040" t="s">
        <v>2464</v>
      </c>
      <c r="G4040" t="s">
        <v>2465</v>
      </c>
      <c r="H4040" t="s">
        <v>68</v>
      </c>
      <c r="I4040" t="s">
        <v>54</v>
      </c>
      <c r="J4040" t="s">
        <v>154</v>
      </c>
      <c r="K4040" t="s">
        <v>70</v>
      </c>
      <c r="L4040">
        <v>94110</v>
      </c>
      <c r="M4040" t="s">
        <v>71</v>
      </c>
      <c r="N4040" t="s">
        <v>4671</v>
      </c>
      <c r="O4040" t="s">
        <v>73</v>
      </c>
      <c r="P4040" t="s">
        <v>117</v>
      </c>
      <c r="Q4040" t="s">
        <v>4672</v>
      </c>
      <c r="R4040" s="19">
        <v>21.12</v>
      </c>
      <c r="S4040" s="17">
        <v>4</v>
      </c>
      <c r="T4040" s="20">
        <v>0</v>
      </c>
      <c r="U4040" s="19">
        <v>9.5039999999999996</v>
      </c>
      <c r="V4040" s="20">
        <f t="shared" si="315"/>
        <v>0.44999999999999996</v>
      </c>
      <c r="W4040" s="17">
        <f t="shared" si="316"/>
        <v>2014</v>
      </c>
      <c r="X4040" t="str">
        <f t="shared" si="317"/>
        <v>Dec-2014</v>
      </c>
      <c r="Y4040" s="17">
        <f t="shared" si="318"/>
        <v>4</v>
      </c>
      <c r="Z4040" t="str">
        <f t="shared" si="319"/>
        <v>0% (No Discount)</v>
      </c>
      <c r="AA4040" s="17">
        <f>IF(COUNTIF($B$2:B4040,B4040)=1,1,0)</f>
        <v>0</v>
      </c>
      <c r="AB4040" s="17">
        <f>IF(COUNTIF($F$2:F4040,F4040)=1,1,0)</f>
        <v>0</v>
      </c>
    </row>
    <row r="4041" spans="1:28" x14ac:dyDescent="0.2">
      <c r="A4041" s="17">
        <v>4040</v>
      </c>
      <c r="B4041" t="s">
        <v>7205</v>
      </c>
      <c r="C4041" s="18">
        <v>42002</v>
      </c>
      <c r="D4041" s="18">
        <v>42006</v>
      </c>
      <c r="E4041" t="s">
        <v>77</v>
      </c>
      <c r="F4041" t="s">
        <v>2464</v>
      </c>
      <c r="G4041" t="s">
        <v>2465</v>
      </c>
      <c r="H4041" t="s">
        <v>68</v>
      </c>
      <c r="I4041" t="s">
        <v>54</v>
      </c>
      <c r="J4041" t="s">
        <v>154</v>
      </c>
      <c r="K4041" t="s">
        <v>70</v>
      </c>
      <c r="L4041">
        <v>94110</v>
      </c>
      <c r="M4041" t="s">
        <v>71</v>
      </c>
      <c r="N4041" t="s">
        <v>3789</v>
      </c>
      <c r="O4041" t="s">
        <v>98</v>
      </c>
      <c r="P4041" t="s">
        <v>711</v>
      </c>
      <c r="Q4041" t="s">
        <v>3790</v>
      </c>
      <c r="R4041" s="19">
        <v>767.952</v>
      </c>
      <c r="S4041" s="17">
        <v>6</v>
      </c>
      <c r="T4041" s="20">
        <v>0.2</v>
      </c>
      <c r="U4041" s="19">
        <v>287.98200000000003</v>
      </c>
      <c r="V4041" s="20">
        <f t="shared" si="315"/>
        <v>0.37500000000000006</v>
      </c>
      <c r="W4041" s="17">
        <f t="shared" si="316"/>
        <v>2014</v>
      </c>
      <c r="X4041" t="str">
        <f t="shared" si="317"/>
        <v>Dec-2014</v>
      </c>
      <c r="Y4041" s="17">
        <f t="shared" si="318"/>
        <v>4</v>
      </c>
      <c r="Z4041" t="str">
        <f t="shared" si="319"/>
        <v>11-20%</v>
      </c>
      <c r="AA4041" s="17">
        <f>IF(COUNTIF($B$2:B4041,B4041)=1,1,0)</f>
        <v>0</v>
      </c>
      <c r="AB4041" s="17">
        <f>IF(COUNTIF($F$2:F4041,F4041)=1,1,0)</f>
        <v>0</v>
      </c>
    </row>
    <row r="4042" spans="1:28" x14ac:dyDescent="0.2">
      <c r="A4042" s="17">
        <v>4041</v>
      </c>
      <c r="B4042" t="s">
        <v>7205</v>
      </c>
      <c r="C4042" s="18">
        <v>42002</v>
      </c>
      <c r="D4042" s="18">
        <v>42006</v>
      </c>
      <c r="E4042" t="s">
        <v>77</v>
      </c>
      <c r="F4042" t="s">
        <v>2464</v>
      </c>
      <c r="G4042" t="s">
        <v>2465</v>
      </c>
      <c r="H4042" t="s">
        <v>68</v>
      </c>
      <c r="I4042" t="s">
        <v>54</v>
      </c>
      <c r="J4042" t="s">
        <v>154</v>
      </c>
      <c r="K4042" t="s">
        <v>70</v>
      </c>
      <c r="L4042">
        <v>94110</v>
      </c>
      <c r="M4042" t="s">
        <v>71</v>
      </c>
      <c r="N4042" t="s">
        <v>2246</v>
      </c>
      <c r="O4042" t="s">
        <v>73</v>
      </c>
      <c r="P4042" t="s">
        <v>102</v>
      </c>
      <c r="Q4042" t="s">
        <v>2247</v>
      </c>
      <c r="R4042" s="19">
        <v>14.352</v>
      </c>
      <c r="S4042" s="17">
        <v>3</v>
      </c>
      <c r="T4042" s="20">
        <v>0.2</v>
      </c>
      <c r="U4042" s="19">
        <v>4.6643999999999997</v>
      </c>
      <c r="V4042" s="20">
        <f t="shared" si="315"/>
        <v>0.32499999999999996</v>
      </c>
      <c r="W4042" s="17">
        <f t="shared" si="316"/>
        <v>2014</v>
      </c>
      <c r="X4042" t="str">
        <f t="shared" si="317"/>
        <v>Dec-2014</v>
      </c>
      <c r="Y4042" s="17">
        <f t="shared" si="318"/>
        <v>4</v>
      </c>
      <c r="Z4042" t="str">
        <f t="shared" si="319"/>
        <v>11-20%</v>
      </c>
      <c r="AA4042" s="17">
        <f>IF(COUNTIF($B$2:B4042,B4042)=1,1,0)</f>
        <v>0</v>
      </c>
      <c r="AB4042" s="17">
        <f>IF(COUNTIF($F$2:F4042,F4042)=1,1,0)</f>
        <v>0</v>
      </c>
    </row>
    <row r="4043" spans="1:28" x14ac:dyDescent="0.2">
      <c r="A4043" s="17">
        <v>4042</v>
      </c>
      <c r="B4043" t="s">
        <v>7205</v>
      </c>
      <c r="C4043" s="18">
        <v>42002</v>
      </c>
      <c r="D4043" s="18">
        <v>42006</v>
      </c>
      <c r="E4043" t="s">
        <v>77</v>
      </c>
      <c r="F4043" t="s">
        <v>2464</v>
      </c>
      <c r="G4043" t="s">
        <v>2465</v>
      </c>
      <c r="H4043" t="s">
        <v>68</v>
      </c>
      <c r="I4043" t="s">
        <v>54</v>
      </c>
      <c r="J4043" t="s">
        <v>154</v>
      </c>
      <c r="K4043" t="s">
        <v>70</v>
      </c>
      <c r="L4043">
        <v>94110</v>
      </c>
      <c r="M4043" t="s">
        <v>71</v>
      </c>
      <c r="N4043" t="s">
        <v>2036</v>
      </c>
      <c r="O4043" t="s">
        <v>98</v>
      </c>
      <c r="P4043" t="s">
        <v>99</v>
      </c>
      <c r="Q4043" t="s">
        <v>2037</v>
      </c>
      <c r="R4043" s="19">
        <v>191.976</v>
      </c>
      <c r="S4043" s="17">
        <v>3</v>
      </c>
      <c r="T4043" s="20">
        <v>0.2</v>
      </c>
      <c r="U4043" s="19">
        <v>19.197600000000001</v>
      </c>
      <c r="V4043" s="20">
        <f t="shared" si="315"/>
        <v>0.1</v>
      </c>
      <c r="W4043" s="17">
        <f t="shared" si="316"/>
        <v>2014</v>
      </c>
      <c r="X4043" t="str">
        <f t="shared" si="317"/>
        <v>Dec-2014</v>
      </c>
      <c r="Y4043" s="17">
        <f t="shared" si="318"/>
        <v>4</v>
      </c>
      <c r="Z4043" t="str">
        <f t="shared" si="319"/>
        <v>11-20%</v>
      </c>
      <c r="AA4043" s="17">
        <f>IF(COUNTIF($B$2:B4043,B4043)=1,1,0)</f>
        <v>0</v>
      </c>
      <c r="AB4043" s="17">
        <f>IF(COUNTIF($F$2:F4043,F4043)=1,1,0)</f>
        <v>0</v>
      </c>
    </row>
    <row r="4044" spans="1:28" x14ac:dyDescent="0.2">
      <c r="A4044" s="17">
        <v>4043</v>
      </c>
      <c r="B4044" t="s">
        <v>7205</v>
      </c>
      <c r="C4044" s="18">
        <v>42002</v>
      </c>
      <c r="D4044" s="18">
        <v>42006</v>
      </c>
      <c r="E4044" t="s">
        <v>77</v>
      </c>
      <c r="F4044" t="s">
        <v>2464</v>
      </c>
      <c r="G4044" t="s">
        <v>2465</v>
      </c>
      <c r="H4044" t="s">
        <v>68</v>
      </c>
      <c r="I4044" t="s">
        <v>54</v>
      </c>
      <c r="J4044" t="s">
        <v>154</v>
      </c>
      <c r="K4044" t="s">
        <v>70</v>
      </c>
      <c r="L4044">
        <v>94110</v>
      </c>
      <c r="M4044" t="s">
        <v>71</v>
      </c>
      <c r="N4044" t="s">
        <v>3662</v>
      </c>
      <c r="O4044" t="s">
        <v>73</v>
      </c>
      <c r="P4044" t="s">
        <v>74</v>
      </c>
      <c r="Q4044" t="s">
        <v>3663</v>
      </c>
      <c r="R4044" s="19">
        <v>274.77</v>
      </c>
      <c r="S4044" s="17">
        <v>9</v>
      </c>
      <c r="T4044" s="20">
        <v>0</v>
      </c>
      <c r="U4044" s="19">
        <v>126.3942</v>
      </c>
      <c r="V4044" s="20">
        <f t="shared" si="315"/>
        <v>0.46</v>
      </c>
      <c r="W4044" s="17">
        <f t="shared" si="316"/>
        <v>2014</v>
      </c>
      <c r="X4044" t="str">
        <f t="shared" si="317"/>
        <v>Dec-2014</v>
      </c>
      <c r="Y4044" s="17">
        <f t="shared" si="318"/>
        <v>4</v>
      </c>
      <c r="Z4044" t="str">
        <f t="shared" si="319"/>
        <v>0% (No Discount)</v>
      </c>
      <c r="AA4044" s="17">
        <f>IF(COUNTIF($B$2:B4044,B4044)=1,1,0)</f>
        <v>0</v>
      </c>
      <c r="AB4044" s="17">
        <f>IF(COUNTIF($F$2:F4044,F4044)=1,1,0)</f>
        <v>0</v>
      </c>
    </row>
    <row r="4045" spans="1:28" x14ac:dyDescent="0.2">
      <c r="A4045" s="17">
        <v>4044</v>
      </c>
      <c r="B4045" t="s">
        <v>7205</v>
      </c>
      <c r="C4045" s="18">
        <v>42002</v>
      </c>
      <c r="D4045" s="18">
        <v>42006</v>
      </c>
      <c r="E4045" t="s">
        <v>77</v>
      </c>
      <c r="F4045" t="s">
        <v>2464</v>
      </c>
      <c r="G4045" t="s">
        <v>2465</v>
      </c>
      <c r="H4045" t="s">
        <v>68</v>
      </c>
      <c r="I4045" t="s">
        <v>54</v>
      </c>
      <c r="J4045" t="s">
        <v>154</v>
      </c>
      <c r="K4045" t="s">
        <v>70</v>
      </c>
      <c r="L4045">
        <v>94110</v>
      </c>
      <c r="M4045" t="s">
        <v>71</v>
      </c>
      <c r="N4045" t="s">
        <v>6602</v>
      </c>
      <c r="O4045" t="s">
        <v>59</v>
      </c>
      <c r="P4045" t="s">
        <v>92</v>
      </c>
      <c r="Q4045" t="s">
        <v>6603</v>
      </c>
      <c r="R4045" s="19">
        <v>70.56</v>
      </c>
      <c r="S4045" s="17">
        <v>6</v>
      </c>
      <c r="T4045" s="20">
        <v>0</v>
      </c>
      <c r="U4045" s="19">
        <v>23.990400000000001</v>
      </c>
      <c r="V4045" s="20">
        <f t="shared" si="315"/>
        <v>0.34</v>
      </c>
      <c r="W4045" s="17">
        <f t="shared" si="316"/>
        <v>2014</v>
      </c>
      <c r="X4045" t="str">
        <f t="shared" si="317"/>
        <v>Dec-2014</v>
      </c>
      <c r="Y4045" s="17">
        <f t="shared" si="318"/>
        <v>4</v>
      </c>
      <c r="Z4045" t="str">
        <f t="shared" si="319"/>
        <v>0% (No Discount)</v>
      </c>
      <c r="AA4045" s="17">
        <f>IF(COUNTIF($B$2:B4045,B4045)=1,1,0)</f>
        <v>0</v>
      </c>
      <c r="AB4045" s="17">
        <f>IF(COUNTIF($F$2:F4045,F4045)=1,1,0)</f>
        <v>0</v>
      </c>
    </row>
    <row r="4046" spans="1:28" x14ac:dyDescent="0.2">
      <c r="A4046" s="17">
        <v>4045</v>
      </c>
      <c r="B4046" t="s">
        <v>7206</v>
      </c>
      <c r="C4046" s="18">
        <v>42180</v>
      </c>
      <c r="D4046" s="18">
        <v>42185</v>
      </c>
      <c r="E4046" t="s">
        <v>77</v>
      </c>
      <c r="F4046" t="s">
        <v>4572</v>
      </c>
      <c r="G4046" t="s">
        <v>4573</v>
      </c>
      <c r="H4046" t="s">
        <v>53</v>
      </c>
      <c r="I4046" t="s">
        <v>54</v>
      </c>
      <c r="J4046" t="s">
        <v>154</v>
      </c>
      <c r="K4046" t="s">
        <v>70</v>
      </c>
      <c r="L4046">
        <v>94110</v>
      </c>
      <c r="M4046" t="s">
        <v>71</v>
      </c>
      <c r="N4046" t="s">
        <v>2026</v>
      </c>
      <c r="O4046" t="s">
        <v>59</v>
      </c>
      <c r="P4046" t="s">
        <v>92</v>
      </c>
      <c r="Q4046" t="s">
        <v>2027</v>
      </c>
      <c r="R4046" s="19">
        <v>204.85</v>
      </c>
      <c r="S4046" s="17">
        <v>5</v>
      </c>
      <c r="T4046" s="20">
        <v>0</v>
      </c>
      <c r="U4046" s="19">
        <v>57.357999999999997</v>
      </c>
      <c r="V4046" s="20">
        <f t="shared" si="315"/>
        <v>0.27999999999999997</v>
      </c>
      <c r="W4046" s="17">
        <f t="shared" si="316"/>
        <v>2015</v>
      </c>
      <c r="X4046" t="str">
        <f t="shared" si="317"/>
        <v>Jun-2015</v>
      </c>
      <c r="Y4046" s="17">
        <f t="shared" si="318"/>
        <v>5</v>
      </c>
      <c r="Z4046" t="str">
        <f t="shared" si="319"/>
        <v>0% (No Discount)</v>
      </c>
      <c r="AA4046" s="17">
        <f>IF(COUNTIF($B$2:B4046,B4046)=1,1,0)</f>
        <v>1</v>
      </c>
      <c r="AB4046" s="17">
        <f>IF(COUNTIF($F$2:F4046,F4046)=1,1,0)</f>
        <v>0</v>
      </c>
    </row>
    <row r="4047" spans="1:28" x14ac:dyDescent="0.2">
      <c r="A4047" s="17">
        <v>4046</v>
      </c>
      <c r="B4047" t="s">
        <v>7207</v>
      </c>
      <c r="C4047" s="18">
        <v>42096</v>
      </c>
      <c r="D4047" s="18">
        <v>42101</v>
      </c>
      <c r="E4047" t="s">
        <v>77</v>
      </c>
      <c r="F4047" t="s">
        <v>6390</v>
      </c>
      <c r="G4047" t="s">
        <v>6391</v>
      </c>
      <c r="H4047" t="s">
        <v>68</v>
      </c>
      <c r="I4047" t="s">
        <v>54</v>
      </c>
      <c r="J4047" t="s">
        <v>211</v>
      </c>
      <c r="K4047" t="s">
        <v>131</v>
      </c>
      <c r="L4047">
        <v>77070</v>
      </c>
      <c r="M4047" t="s">
        <v>132</v>
      </c>
      <c r="N4047" t="s">
        <v>3109</v>
      </c>
      <c r="O4047" t="s">
        <v>73</v>
      </c>
      <c r="P4047" t="s">
        <v>102</v>
      </c>
      <c r="Q4047" t="s">
        <v>3110</v>
      </c>
      <c r="R4047" s="19">
        <v>9.1560000000000006</v>
      </c>
      <c r="S4047" s="17">
        <v>3</v>
      </c>
      <c r="T4047" s="20">
        <v>0.8</v>
      </c>
      <c r="U4047" s="19">
        <v>-13.734</v>
      </c>
      <c r="V4047" s="20">
        <f t="shared" si="315"/>
        <v>-1.5</v>
      </c>
      <c r="W4047" s="17">
        <f t="shared" si="316"/>
        <v>2015</v>
      </c>
      <c r="X4047" t="str">
        <f t="shared" si="317"/>
        <v>Apr-2015</v>
      </c>
      <c r="Y4047" s="17">
        <f t="shared" si="318"/>
        <v>5</v>
      </c>
      <c r="Z4047" t="str">
        <f t="shared" si="319"/>
        <v>Over 50%</v>
      </c>
      <c r="AA4047" s="17">
        <f>IF(COUNTIF($B$2:B4047,B4047)=1,1,0)</f>
        <v>1</v>
      </c>
      <c r="AB4047" s="17">
        <f>IF(COUNTIF($F$2:F4047,F4047)=1,1,0)</f>
        <v>0</v>
      </c>
    </row>
    <row r="4048" spans="1:28" x14ac:dyDescent="0.2">
      <c r="A4048" s="17">
        <v>4047</v>
      </c>
      <c r="B4048" t="s">
        <v>7208</v>
      </c>
      <c r="C4048" s="18">
        <v>43029</v>
      </c>
      <c r="D4048" s="18">
        <v>43033</v>
      </c>
      <c r="E4048" t="s">
        <v>77</v>
      </c>
      <c r="F4048" t="s">
        <v>7141</v>
      </c>
      <c r="G4048" t="s">
        <v>7142</v>
      </c>
      <c r="H4048" t="s">
        <v>53</v>
      </c>
      <c r="I4048" t="s">
        <v>54</v>
      </c>
      <c r="J4048" t="s">
        <v>330</v>
      </c>
      <c r="K4048" t="s">
        <v>238</v>
      </c>
      <c r="L4048">
        <v>60653</v>
      </c>
      <c r="M4048" t="s">
        <v>132</v>
      </c>
      <c r="N4048" t="s">
        <v>3215</v>
      </c>
      <c r="O4048" t="s">
        <v>73</v>
      </c>
      <c r="P4048" t="s">
        <v>105</v>
      </c>
      <c r="Q4048" t="s">
        <v>3216</v>
      </c>
      <c r="R4048" s="19">
        <v>23.992000000000001</v>
      </c>
      <c r="S4048" s="17">
        <v>2</v>
      </c>
      <c r="T4048" s="20">
        <v>0.8</v>
      </c>
      <c r="U4048" s="19">
        <v>-62.379199999999997</v>
      </c>
      <c r="V4048" s="20">
        <f t="shared" si="315"/>
        <v>-2.5999999999999996</v>
      </c>
      <c r="W4048" s="17">
        <f t="shared" si="316"/>
        <v>2017</v>
      </c>
      <c r="X4048" t="str">
        <f t="shared" si="317"/>
        <v>Oct-2017</v>
      </c>
      <c r="Y4048" s="17">
        <f t="shared" si="318"/>
        <v>4</v>
      </c>
      <c r="Z4048" t="str">
        <f t="shared" si="319"/>
        <v>Over 50%</v>
      </c>
      <c r="AA4048" s="17">
        <f>IF(COUNTIF($B$2:B4048,B4048)=1,1,0)</f>
        <v>1</v>
      </c>
      <c r="AB4048" s="17">
        <f>IF(COUNTIF($F$2:F4048,F4048)=1,1,0)</f>
        <v>0</v>
      </c>
    </row>
    <row r="4049" spans="1:28" x14ac:dyDescent="0.2">
      <c r="A4049" s="17">
        <v>4048</v>
      </c>
      <c r="B4049" t="s">
        <v>7209</v>
      </c>
      <c r="C4049" s="18">
        <v>42201</v>
      </c>
      <c r="D4049" s="18">
        <v>42204</v>
      </c>
      <c r="E4049" t="s">
        <v>215</v>
      </c>
      <c r="F4049" t="s">
        <v>7017</v>
      </c>
      <c r="G4049" t="s">
        <v>7018</v>
      </c>
      <c r="H4049" t="s">
        <v>68</v>
      </c>
      <c r="I4049" t="s">
        <v>54</v>
      </c>
      <c r="J4049" t="s">
        <v>293</v>
      </c>
      <c r="K4049" t="s">
        <v>294</v>
      </c>
      <c r="L4049">
        <v>10035</v>
      </c>
      <c r="M4049" t="s">
        <v>175</v>
      </c>
      <c r="N4049" t="s">
        <v>3885</v>
      </c>
      <c r="O4049" t="s">
        <v>73</v>
      </c>
      <c r="P4049" t="s">
        <v>117</v>
      </c>
      <c r="Q4049" t="s">
        <v>3886</v>
      </c>
      <c r="R4049" s="19">
        <v>80.88</v>
      </c>
      <c r="S4049" s="17">
        <v>3</v>
      </c>
      <c r="T4049" s="20">
        <v>0</v>
      </c>
      <c r="U4049" s="19">
        <v>39.6312</v>
      </c>
      <c r="V4049" s="20">
        <f t="shared" si="315"/>
        <v>0.49000000000000005</v>
      </c>
      <c r="W4049" s="17">
        <f t="shared" si="316"/>
        <v>2015</v>
      </c>
      <c r="X4049" t="str">
        <f t="shared" si="317"/>
        <v>Jul-2015</v>
      </c>
      <c r="Y4049" s="17">
        <f t="shared" si="318"/>
        <v>3</v>
      </c>
      <c r="Z4049" t="str">
        <f t="shared" si="319"/>
        <v>0% (No Discount)</v>
      </c>
      <c r="AA4049" s="17">
        <f>IF(COUNTIF($B$2:B4049,B4049)=1,1,0)</f>
        <v>1</v>
      </c>
      <c r="AB4049" s="17">
        <f>IF(COUNTIF($F$2:F4049,F4049)=1,1,0)</f>
        <v>0</v>
      </c>
    </row>
    <row r="4050" spans="1:28" x14ac:dyDescent="0.2">
      <c r="A4050" s="17">
        <v>4049</v>
      </c>
      <c r="B4050" t="s">
        <v>7209</v>
      </c>
      <c r="C4050" s="18">
        <v>42201</v>
      </c>
      <c r="D4050" s="18">
        <v>42204</v>
      </c>
      <c r="E4050" t="s">
        <v>215</v>
      </c>
      <c r="F4050" t="s">
        <v>7017</v>
      </c>
      <c r="G4050" t="s">
        <v>7018</v>
      </c>
      <c r="H4050" t="s">
        <v>68</v>
      </c>
      <c r="I4050" t="s">
        <v>54</v>
      </c>
      <c r="J4050" t="s">
        <v>293</v>
      </c>
      <c r="K4050" t="s">
        <v>294</v>
      </c>
      <c r="L4050">
        <v>10035</v>
      </c>
      <c r="M4050" t="s">
        <v>175</v>
      </c>
      <c r="N4050" t="s">
        <v>3445</v>
      </c>
      <c r="O4050" t="s">
        <v>98</v>
      </c>
      <c r="P4050" t="s">
        <v>188</v>
      </c>
      <c r="Q4050" t="s">
        <v>3446</v>
      </c>
      <c r="R4050" s="19">
        <v>599.9</v>
      </c>
      <c r="S4050" s="17">
        <v>10</v>
      </c>
      <c r="T4050" s="20">
        <v>0</v>
      </c>
      <c r="U4050" s="19">
        <v>191.96799999999999</v>
      </c>
      <c r="V4050" s="20">
        <f t="shared" si="315"/>
        <v>0.32</v>
      </c>
      <c r="W4050" s="17">
        <f t="shared" si="316"/>
        <v>2015</v>
      </c>
      <c r="X4050" t="str">
        <f t="shared" si="317"/>
        <v>Jul-2015</v>
      </c>
      <c r="Y4050" s="17">
        <f t="shared" si="318"/>
        <v>3</v>
      </c>
      <c r="Z4050" t="str">
        <f t="shared" si="319"/>
        <v>0% (No Discount)</v>
      </c>
      <c r="AA4050" s="17">
        <f>IF(COUNTIF($B$2:B4050,B4050)=1,1,0)</f>
        <v>0</v>
      </c>
      <c r="AB4050" s="17">
        <f>IF(COUNTIF($F$2:F4050,F4050)=1,1,0)</f>
        <v>0</v>
      </c>
    </row>
    <row r="4051" spans="1:28" x14ac:dyDescent="0.2">
      <c r="A4051" s="17">
        <v>4050</v>
      </c>
      <c r="B4051" t="s">
        <v>7210</v>
      </c>
      <c r="C4051" s="18">
        <v>42910</v>
      </c>
      <c r="D4051" s="18">
        <v>42912</v>
      </c>
      <c r="E4051" t="s">
        <v>50</v>
      </c>
      <c r="F4051" t="s">
        <v>5956</v>
      </c>
      <c r="G4051" t="s">
        <v>5957</v>
      </c>
      <c r="H4051" t="s">
        <v>53</v>
      </c>
      <c r="I4051" t="s">
        <v>54</v>
      </c>
      <c r="J4051" t="s">
        <v>293</v>
      </c>
      <c r="K4051" t="s">
        <v>294</v>
      </c>
      <c r="L4051">
        <v>10011</v>
      </c>
      <c r="M4051" t="s">
        <v>175</v>
      </c>
      <c r="N4051" t="s">
        <v>2912</v>
      </c>
      <c r="O4051" t="s">
        <v>59</v>
      </c>
      <c r="P4051" t="s">
        <v>92</v>
      </c>
      <c r="Q4051" t="s">
        <v>2913</v>
      </c>
      <c r="R4051" s="19">
        <v>276.69</v>
      </c>
      <c r="S4051" s="17">
        <v>3</v>
      </c>
      <c r="T4051" s="20">
        <v>0</v>
      </c>
      <c r="U4051" s="19">
        <v>49.804200000000002</v>
      </c>
      <c r="V4051" s="20">
        <f t="shared" si="315"/>
        <v>0.18</v>
      </c>
      <c r="W4051" s="17">
        <f t="shared" si="316"/>
        <v>2017</v>
      </c>
      <c r="X4051" t="str">
        <f t="shared" si="317"/>
        <v>Jun-2017</v>
      </c>
      <c r="Y4051" s="17">
        <f t="shared" si="318"/>
        <v>2</v>
      </c>
      <c r="Z4051" t="str">
        <f t="shared" si="319"/>
        <v>0% (No Discount)</v>
      </c>
      <c r="AA4051" s="17">
        <f>IF(COUNTIF($B$2:B4051,B4051)=1,1,0)</f>
        <v>1</v>
      </c>
      <c r="AB4051" s="17">
        <f>IF(COUNTIF($F$2:F4051,F4051)=1,1,0)</f>
        <v>0</v>
      </c>
    </row>
    <row r="4052" spans="1:28" x14ac:dyDescent="0.2">
      <c r="A4052" s="17">
        <v>4051</v>
      </c>
      <c r="B4052" t="s">
        <v>7210</v>
      </c>
      <c r="C4052" s="18">
        <v>42910</v>
      </c>
      <c r="D4052" s="18">
        <v>42912</v>
      </c>
      <c r="E4052" t="s">
        <v>50</v>
      </c>
      <c r="F4052" t="s">
        <v>5956</v>
      </c>
      <c r="G4052" t="s">
        <v>5957</v>
      </c>
      <c r="H4052" t="s">
        <v>53</v>
      </c>
      <c r="I4052" t="s">
        <v>54</v>
      </c>
      <c r="J4052" t="s">
        <v>293</v>
      </c>
      <c r="K4052" t="s">
        <v>294</v>
      </c>
      <c r="L4052">
        <v>10011</v>
      </c>
      <c r="M4052" t="s">
        <v>175</v>
      </c>
      <c r="N4052" t="s">
        <v>1114</v>
      </c>
      <c r="O4052" t="s">
        <v>59</v>
      </c>
      <c r="P4052" t="s">
        <v>63</v>
      </c>
      <c r="Q4052" t="s">
        <v>1115</v>
      </c>
      <c r="R4052" s="19">
        <v>172.76400000000001</v>
      </c>
      <c r="S4052" s="17">
        <v>2</v>
      </c>
      <c r="T4052" s="20">
        <v>0.1</v>
      </c>
      <c r="U4052" s="19">
        <v>32.633200000000002</v>
      </c>
      <c r="V4052" s="20">
        <f t="shared" si="315"/>
        <v>0.18888888888888888</v>
      </c>
      <c r="W4052" s="17">
        <f t="shared" si="316"/>
        <v>2017</v>
      </c>
      <c r="X4052" t="str">
        <f t="shared" si="317"/>
        <v>Jun-2017</v>
      </c>
      <c r="Y4052" s="17">
        <f t="shared" si="318"/>
        <v>2</v>
      </c>
      <c r="Z4052" t="str">
        <f t="shared" si="319"/>
        <v>1-10%</v>
      </c>
      <c r="AA4052" s="17">
        <f>IF(COUNTIF($B$2:B4052,B4052)=1,1,0)</f>
        <v>0</v>
      </c>
      <c r="AB4052" s="17">
        <f>IF(COUNTIF($F$2:F4052,F4052)=1,1,0)</f>
        <v>0</v>
      </c>
    </row>
    <row r="4053" spans="1:28" x14ac:dyDescent="0.2">
      <c r="A4053" s="17">
        <v>4052</v>
      </c>
      <c r="B4053" t="s">
        <v>7211</v>
      </c>
      <c r="C4053" s="18">
        <v>41911</v>
      </c>
      <c r="D4053" s="18">
        <v>41915</v>
      </c>
      <c r="E4053" t="s">
        <v>77</v>
      </c>
      <c r="F4053" t="s">
        <v>3554</v>
      </c>
      <c r="G4053" t="s">
        <v>3555</v>
      </c>
      <c r="H4053" t="s">
        <v>68</v>
      </c>
      <c r="I4053" t="s">
        <v>54</v>
      </c>
      <c r="J4053" t="s">
        <v>173</v>
      </c>
      <c r="K4053" t="s">
        <v>174</v>
      </c>
      <c r="L4053">
        <v>19134</v>
      </c>
      <c r="M4053" t="s">
        <v>175</v>
      </c>
      <c r="N4053" t="s">
        <v>5206</v>
      </c>
      <c r="O4053" t="s">
        <v>73</v>
      </c>
      <c r="P4053" t="s">
        <v>95</v>
      </c>
      <c r="Q4053" t="s">
        <v>5207</v>
      </c>
      <c r="R4053" s="19">
        <v>4.2240000000000002</v>
      </c>
      <c r="S4053" s="17">
        <v>3</v>
      </c>
      <c r="T4053" s="20">
        <v>0.2</v>
      </c>
      <c r="U4053" s="19">
        <v>1.4783999999999999</v>
      </c>
      <c r="V4053" s="20">
        <f t="shared" si="315"/>
        <v>0.35</v>
      </c>
      <c r="W4053" s="17">
        <f t="shared" si="316"/>
        <v>2014</v>
      </c>
      <c r="X4053" t="str">
        <f t="shared" si="317"/>
        <v>Sep-2014</v>
      </c>
      <c r="Y4053" s="17">
        <f t="shared" si="318"/>
        <v>4</v>
      </c>
      <c r="Z4053" t="str">
        <f t="shared" si="319"/>
        <v>11-20%</v>
      </c>
      <c r="AA4053" s="17">
        <f>IF(COUNTIF($B$2:B4053,B4053)=1,1,0)</f>
        <v>1</v>
      </c>
      <c r="AB4053" s="17">
        <f>IF(COUNTIF($F$2:F4053,F4053)=1,1,0)</f>
        <v>0</v>
      </c>
    </row>
    <row r="4054" spans="1:28" x14ac:dyDescent="0.2">
      <c r="A4054" s="17">
        <v>4053</v>
      </c>
      <c r="B4054" t="s">
        <v>7211</v>
      </c>
      <c r="C4054" s="18">
        <v>41911</v>
      </c>
      <c r="D4054" s="18">
        <v>41915</v>
      </c>
      <c r="E4054" t="s">
        <v>77</v>
      </c>
      <c r="F4054" t="s">
        <v>3554</v>
      </c>
      <c r="G4054" t="s">
        <v>3555</v>
      </c>
      <c r="H4054" t="s">
        <v>68</v>
      </c>
      <c r="I4054" t="s">
        <v>54</v>
      </c>
      <c r="J4054" t="s">
        <v>173</v>
      </c>
      <c r="K4054" t="s">
        <v>174</v>
      </c>
      <c r="L4054">
        <v>19134</v>
      </c>
      <c r="M4054" t="s">
        <v>175</v>
      </c>
      <c r="N4054" t="s">
        <v>4707</v>
      </c>
      <c r="O4054" t="s">
        <v>59</v>
      </c>
      <c r="P4054" t="s">
        <v>83</v>
      </c>
      <c r="Q4054" t="s">
        <v>4708</v>
      </c>
      <c r="R4054" s="19">
        <v>409.27199999999999</v>
      </c>
      <c r="S4054" s="17">
        <v>2</v>
      </c>
      <c r="T4054" s="20">
        <v>0.4</v>
      </c>
      <c r="U4054" s="19">
        <v>-81.854399999999998</v>
      </c>
      <c r="V4054" s="20">
        <f t="shared" si="315"/>
        <v>-0.2</v>
      </c>
      <c r="W4054" s="17">
        <f t="shared" si="316"/>
        <v>2014</v>
      </c>
      <c r="X4054" t="str">
        <f t="shared" si="317"/>
        <v>Sep-2014</v>
      </c>
      <c r="Y4054" s="17">
        <f t="shared" si="318"/>
        <v>4</v>
      </c>
      <c r="Z4054" t="str">
        <f t="shared" si="319"/>
        <v>31-40%</v>
      </c>
      <c r="AA4054" s="17">
        <f>IF(COUNTIF($B$2:B4054,B4054)=1,1,0)</f>
        <v>0</v>
      </c>
      <c r="AB4054" s="17">
        <f>IF(COUNTIF($F$2:F4054,F4054)=1,1,0)</f>
        <v>0</v>
      </c>
    </row>
    <row r="4055" spans="1:28" x14ac:dyDescent="0.2">
      <c r="A4055" s="17">
        <v>4054</v>
      </c>
      <c r="B4055" t="s">
        <v>7211</v>
      </c>
      <c r="C4055" s="18">
        <v>41911</v>
      </c>
      <c r="D4055" s="18">
        <v>41915</v>
      </c>
      <c r="E4055" t="s">
        <v>77</v>
      </c>
      <c r="F4055" t="s">
        <v>3554</v>
      </c>
      <c r="G4055" t="s">
        <v>3555</v>
      </c>
      <c r="H4055" t="s">
        <v>68</v>
      </c>
      <c r="I4055" t="s">
        <v>54</v>
      </c>
      <c r="J4055" t="s">
        <v>173</v>
      </c>
      <c r="K4055" t="s">
        <v>174</v>
      </c>
      <c r="L4055">
        <v>19134</v>
      </c>
      <c r="M4055" t="s">
        <v>175</v>
      </c>
      <c r="N4055" t="s">
        <v>7212</v>
      </c>
      <c r="O4055" t="s">
        <v>73</v>
      </c>
      <c r="P4055" t="s">
        <v>74</v>
      </c>
      <c r="Q4055" t="s">
        <v>7213</v>
      </c>
      <c r="R4055" s="19">
        <v>55.44</v>
      </c>
      <c r="S4055" s="17">
        <v>11</v>
      </c>
      <c r="T4055" s="20">
        <v>0.2</v>
      </c>
      <c r="U4055" s="19">
        <v>18.018000000000001</v>
      </c>
      <c r="V4055" s="20">
        <f t="shared" si="315"/>
        <v>0.32500000000000001</v>
      </c>
      <c r="W4055" s="17">
        <f t="shared" si="316"/>
        <v>2014</v>
      </c>
      <c r="X4055" t="str">
        <f t="shared" si="317"/>
        <v>Sep-2014</v>
      </c>
      <c r="Y4055" s="17">
        <f t="shared" si="318"/>
        <v>4</v>
      </c>
      <c r="Z4055" t="str">
        <f t="shared" si="319"/>
        <v>11-20%</v>
      </c>
      <c r="AA4055" s="17">
        <f>IF(COUNTIF($B$2:B4055,B4055)=1,1,0)</f>
        <v>0</v>
      </c>
      <c r="AB4055" s="17">
        <f>IF(COUNTIF($F$2:F4055,F4055)=1,1,0)</f>
        <v>0</v>
      </c>
    </row>
    <row r="4056" spans="1:28" x14ac:dyDescent="0.2">
      <c r="A4056" s="17">
        <v>4055</v>
      </c>
      <c r="B4056" t="s">
        <v>7211</v>
      </c>
      <c r="C4056" s="18">
        <v>41911</v>
      </c>
      <c r="D4056" s="18">
        <v>41915</v>
      </c>
      <c r="E4056" t="s">
        <v>77</v>
      </c>
      <c r="F4056" t="s">
        <v>3554</v>
      </c>
      <c r="G4056" t="s">
        <v>3555</v>
      </c>
      <c r="H4056" t="s">
        <v>68</v>
      </c>
      <c r="I4056" t="s">
        <v>54</v>
      </c>
      <c r="J4056" t="s">
        <v>173</v>
      </c>
      <c r="K4056" t="s">
        <v>174</v>
      </c>
      <c r="L4056">
        <v>19134</v>
      </c>
      <c r="M4056" t="s">
        <v>175</v>
      </c>
      <c r="N4056" t="s">
        <v>4931</v>
      </c>
      <c r="O4056" t="s">
        <v>73</v>
      </c>
      <c r="P4056" t="s">
        <v>117</v>
      </c>
      <c r="Q4056" t="s">
        <v>4932</v>
      </c>
      <c r="R4056" s="19">
        <v>20.928000000000001</v>
      </c>
      <c r="S4056" s="17">
        <v>4</v>
      </c>
      <c r="T4056" s="20">
        <v>0.2</v>
      </c>
      <c r="U4056" s="19">
        <v>6.8015999999999996</v>
      </c>
      <c r="V4056" s="20">
        <f t="shared" si="315"/>
        <v>0.32499999999999996</v>
      </c>
      <c r="W4056" s="17">
        <f t="shared" si="316"/>
        <v>2014</v>
      </c>
      <c r="X4056" t="str">
        <f t="shared" si="317"/>
        <v>Sep-2014</v>
      </c>
      <c r="Y4056" s="17">
        <f t="shared" si="318"/>
        <v>4</v>
      </c>
      <c r="Z4056" t="str">
        <f t="shared" si="319"/>
        <v>11-20%</v>
      </c>
      <c r="AA4056" s="17">
        <f>IF(COUNTIF($B$2:B4056,B4056)=1,1,0)</f>
        <v>0</v>
      </c>
      <c r="AB4056" s="17">
        <f>IF(COUNTIF($F$2:F4056,F4056)=1,1,0)</f>
        <v>0</v>
      </c>
    </row>
    <row r="4057" spans="1:28" x14ac:dyDescent="0.2">
      <c r="A4057" s="17">
        <v>4056</v>
      </c>
      <c r="B4057" t="s">
        <v>7211</v>
      </c>
      <c r="C4057" s="18">
        <v>41911</v>
      </c>
      <c r="D4057" s="18">
        <v>41915</v>
      </c>
      <c r="E4057" t="s">
        <v>77</v>
      </c>
      <c r="F4057" t="s">
        <v>3554</v>
      </c>
      <c r="G4057" t="s">
        <v>3555</v>
      </c>
      <c r="H4057" t="s">
        <v>68</v>
      </c>
      <c r="I4057" t="s">
        <v>54</v>
      </c>
      <c r="J4057" t="s">
        <v>173</v>
      </c>
      <c r="K4057" t="s">
        <v>174</v>
      </c>
      <c r="L4057">
        <v>19134</v>
      </c>
      <c r="M4057" t="s">
        <v>175</v>
      </c>
      <c r="N4057" t="s">
        <v>1801</v>
      </c>
      <c r="O4057" t="s">
        <v>73</v>
      </c>
      <c r="P4057" t="s">
        <v>86</v>
      </c>
      <c r="Q4057" t="s">
        <v>1802</v>
      </c>
      <c r="R4057" s="19">
        <v>1801.6320000000001</v>
      </c>
      <c r="S4057" s="17">
        <v>6</v>
      </c>
      <c r="T4057" s="20">
        <v>0.2</v>
      </c>
      <c r="U4057" s="19">
        <v>-337.80599999999998</v>
      </c>
      <c r="V4057" s="20">
        <f t="shared" si="315"/>
        <v>-0.18749999999999997</v>
      </c>
      <c r="W4057" s="17">
        <f t="shared" si="316"/>
        <v>2014</v>
      </c>
      <c r="X4057" t="str">
        <f t="shared" si="317"/>
        <v>Sep-2014</v>
      </c>
      <c r="Y4057" s="17">
        <f t="shared" si="318"/>
        <v>4</v>
      </c>
      <c r="Z4057" t="str">
        <f t="shared" si="319"/>
        <v>11-20%</v>
      </c>
      <c r="AA4057" s="17">
        <f>IF(COUNTIF($B$2:B4057,B4057)=1,1,0)</f>
        <v>0</v>
      </c>
      <c r="AB4057" s="17">
        <f>IF(COUNTIF($F$2:F4057,F4057)=1,1,0)</f>
        <v>0</v>
      </c>
    </row>
    <row r="4058" spans="1:28" x14ac:dyDescent="0.2">
      <c r="A4058" s="17">
        <v>4057</v>
      </c>
      <c r="B4058" t="s">
        <v>7211</v>
      </c>
      <c r="C4058" s="18">
        <v>41911</v>
      </c>
      <c r="D4058" s="18">
        <v>41915</v>
      </c>
      <c r="E4058" t="s">
        <v>77</v>
      </c>
      <c r="F4058" t="s">
        <v>3554</v>
      </c>
      <c r="G4058" t="s">
        <v>3555</v>
      </c>
      <c r="H4058" t="s">
        <v>68</v>
      </c>
      <c r="I4058" t="s">
        <v>54</v>
      </c>
      <c r="J4058" t="s">
        <v>173</v>
      </c>
      <c r="K4058" t="s">
        <v>174</v>
      </c>
      <c r="L4058">
        <v>19134</v>
      </c>
      <c r="M4058" t="s">
        <v>175</v>
      </c>
      <c r="N4058" t="s">
        <v>3259</v>
      </c>
      <c r="O4058" t="s">
        <v>59</v>
      </c>
      <c r="P4058" t="s">
        <v>83</v>
      </c>
      <c r="Q4058" t="s">
        <v>3260</v>
      </c>
      <c r="R4058" s="19">
        <v>67.176000000000002</v>
      </c>
      <c r="S4058" s="17">
        <v>1</v>
      </c>
      <c r="T4058" s="20">
        <v>0.4</v>
      </c>
      <c r="U4058" s="19">
        <v>-20.152799999999999</v>
      </c>
      <c r="V4058" s="20">
        <f t="shared" si="315"/>
        <v>-0.3</v>
      </c>
      <c r="W4058" s="17">
        <f t="shared" si="316"/>
        <v>2014</v>
      </c>
      <c r="X4058" t="str">
        <f t="shared" si="317"/>
        <v>Sep-2014</v>
      </c>
      <c r="Y4058" s="17">
        <f t="shared" si="318"/>
        <v>4</v>
      </c>
      <c r="Z4058" t="str">
        <f t="shared" si="319"/>
        <v>31-40%</v>
      </c>
      <c r="AA4058" s="17">
        <f>IF(COUNTIF($B$2:B4058,B4058)=1,1,0)</f>
        <v>0</v>
      </c>
      <c r="AB4058" s="17">
        <f>IF(COUNTIF($F$2:F4058,F4058)=1,1,0)</f>
        <v>0</v>
      </c>
    </row>
    <row r="4059" spans="1:28" x14ac:dyDescent="0.2">
      <c r="A4059" s="17">
        <v>4058</v>
      </c>
      <c r="B4059" t="s">
        <v>7214</v>
      </c>
      <c r="C4059" s="18">
        <v>41967</v>
      </c>
      <c r="D4059" s="18">
        <v>41971</v>
      </c>
      <c r="E4059" t="s">
        <v>77</v>
      </c>
      <c r="F4059" t="s">
        <v>1867</v>
      </c>
      <c r="G4059" t="s">
        <v>1868</v>
      </c>
      <c r="H4059" t="s">
        <v>53</v>
      </c>
      <c r="I4059" t="s">
        <v>54</v>
      </c>
      <c r="J4059" t="s">
        <v>330</v>
      </c>
      <c r="K4059" t="s">
        <v>238</v>
      </c>
      <c r="L4059">
        <v>60610</v>
      </c>
      <c r="M4059" t="s">
        <v>132</v>
      </c>
      <c r="N4059" t="s">
        <v>3033</v>
      </c>
      <c r="O4059" t="s">
        <v>73</v>
      </c>
      <c r="P4059" t="s">
        <v>86</v>
      </c>
      <c r="Q4059" t="s">
        <v>3034</v>
      </c>
      <c r="R4059" s="19">
        <v>646.20000000000005</v>
      </c>
      <c r="S4059" s="17">
        <v>5</v>
      </c>
      <c r="T4059" s="20">
        <v>0.2</v>
      </c>
      <c r="U4059" s="19">
        <v>-8.0775000000000006</v>
      </c>
      <c r="V4059" s="20">
        <f t="shared" si="315"/>
        <v>-1.2500000000000001E-2</v>
      </c>
      <c r="W4059" s="17">
        <f t="shared" si="316"/>
        <v>2014</v>
      </c>
      <c r="X4059" t="str">
        <f t="shared" si="317"/>
        <v>Nov-2014</v>
      </c>
      <c r="Y4059" s="17">
        <f t="shared" si="318"/>
        <v>4</v>
      </c>
      <c r="Z4059" t="str">
        <f t="shared" si="319"/>
        <v>11-20%</v>
      </c>
      <c r="AA4059" s="17">
        <f>IF(COUNTIF($B$2:B4059,B4059)=1,1,0)</f>
        <v>1</v>
      </c>
      <c r="AB4059" s="17">
        <f>IF(COUNTIF($F$2:F4059,F4059)=1,1,0)</f>
        <v>0</v>
      </c>
    </row>
    <row r="4060" spans="1:28" x14ac:dyDescent="0.2">
      <c r="A4060" s="17">
        <v>4059</v>
      </c>
      <c r="B4060" t="s">
        <v>7215</v>
      </c>
      <c r="C4060" s="18">
        <v>42328</v>
      </c>
      <c r="D4060" s="18">
        <v>42332</v>
      </c>
      <c r="E4060" t="s">
        <v>77</v>
      </c>
      <c r="F4060" t="s">
        <v>592</v>
      </c>
      <c r="G4060" t="s">
        <v>593</v>
      </c>
      <c r="H4060" t="s">
        <v>53</v>
      </c>
      <c r="I4060" t="s">
        <v>54</v>
      </c>
      <c r="J4060" t="s">
        <v>3234</v>
      </c>
      <c r="K4060" t="s">
        <v>70</v>
      </c>
      <c r="L4060">
        <v>94601</v>
      </c>
      <c r="M4060" t="s">
        <v>71</v>
      </c>
      <c r="N4060" t="s">
        <v>2818</v>
      </c>
      <c r="O4060" t="s">
        <v>98</v>
      </c>
      <c r="P4060" t="s">
        <v>99</v>
      </c>
      <c r="Q4060" t="s">
        <v>2819</v>
      </c>
      <c r="R4060" s="19">
        <v>72.744</v>
      </c>
      <c r="S4060" s="17">
        <v>7</v>
      </c>
      <c r="T4060" s="20">
        <v>0.2</v>
      </c>
      <c r="U4060" s="19">
        <v>-15.4581</v>
      </c>
      <c r="V4060" s="20">
        <f t="shared" si="315"/>
        <v>-0.21249999999999999</v>
      </c>
      <c r="W4060" s="17">
        <f t="shared" si="316"/>
        <v>2015</v>
      </c>
      <c r="X4060" t="str">
        <f t="shared" si="317"/>
        <v>Nov-2015</v>
      </c>
      <c r="Y4060" s="17">
        <f t="shared" si="318"/>
        <v>4</v>
      </c>
      <c r="Z4060" t="str">
        <f t="shared" si="319"/>
        <v>11-20%</v>
      </c>
      <c r="AA4060" s="17">
        <f>IF(COUNTIF($B$2:B4060,B4060)=1,1,0)</f>
        <v>1</v>
      </c>
      <c r="AB4060" s="17">
        <f>IF(COUNTIF($F$2:F4060,F4060)=1,1,0)</f>
        <v>0</v>
      </c>
    </row>
    <row r="4061" spans="1:28" x14ac:dyDescent="0.2">
      <c r="A4061" s="17">
        <v>4060</v>
      </c>
      <c r="B4061" t="s">
        <v>7215</v>
      </c>
      <c r="C4061" s="18">
        <v>42328</v>
      </c>
      <c r="D4061" s="18">
        <v>42332</v>
      </c>
      <c r="E4061" t="s">
        <v>77</v>
      </c>
      <c r="F4061" t="s">
        <v>592</v>
      </c>
      <c r="G4061" t="s">
        <v>593</v>
      </c>
      <c r="H4061" t="s">
        <v>53</v>
      </c>
      <c r="I4061" t="s">
        <v>54</v>
      </c>
      <c r="J4061" t="s">
        <v>3234</v>
      </c>
      <c r="K4061" t="s">
        <v>70</v>
      </c>
      <c r="L4061">
        <v>94601</v>
      </c>
      <c r="M4061" t="s">
        <v>71</v>
      </c>
      <c r="N4061" t="s">
        <v>1839</v>
      </c>
      <c r="O4061" t="s">
        <v>59</v>
      </c>
      <c r="P4061" t="s">
        <v>63</v>
      </c>
      <c r="Q4061" t="s">
        <v>1840</v>
      </c>
      <c r="R4061" s="19">
        <v>572.16</v>
      </c>
      <c r="S4061" s="17">
        <v>3</v>
      </c>
      <c r="T4061" s="20">
        <v>0.2</v>
      </c>
      <c r="U4061" s="19">
        <v>35.76</v>
      </c>
      <c r="V4061" s="20">
        <f t="shared" si="315"/>
        <v>6.25E-2</v>
      </c>
      <c r="W4061" s="17">
        <f t="shared" si="316"/>
        <v>2015</v>
      </c>
      <c r="X4061" t="str">
        <f t="shared" si="317"/>
        <v>Nov-2015</v>
      </c>
      <c r="Y4061" s="17">
        <f t="shared" si="318"/>
        <v>4</v>
      </c>
      <c r="Z4061" t="str">
        <f t="shared" si="319"/>
        <v>11-20%</v>
      </c>
      <c r="AA4061" s="17">
        <f>IF(COUNTIF($B$2:B4061,B4061)=1,1,0)</f>
        <v>0</v>
      </c>
      <c r="AB4061" s="17">
        <f>IF(COUNTIF($F$2:F4061,F4061)=1,1,0)</f>
        <v>0</v>
      </c>
    </row>
    <row r="4062" spans="1:28" x14ac:dyDescent="0.2">
      <c r="A4062" s="17">
        <v>4061</v>
      </c>
      <c r="B4062" t="s">
        <v>7216</v>
      </c>
      <c r="C4062" s="18">
        <v>42675</v>
      </c>
      <c r="D4062" s="18">
        <v>42681</v>
      </c>
      <c r="E4062" t="s">
        <v>77</v>
      </c>
      <c r="F4062" t="s">
        <v>1687</v>
      </c>
      <c r="G4062" t="s">
        <v>1688</v>
      </c>
      <c r="H4062" t="s">
        <v>53</v>
      </c>
      <c r="I4062" t="s">
        <v>54</v>
      </c>
      <c r="J4062" t="s">
        <v>330</v>
      </c>
      <c r="K4062" t="s">
        <v>238</v>
      </c>
      <c r="L4062">
        <v>60610</v>
      </c>
      <c r="M4062" t="s">
        <v>132</v>
      </c>
      <c r="N4062" t="s">
        <v>2849</v>
      </c>
      <c r="O4062" t="s">
        <v>98</v>
      </c>
      <c r="P4062" t="s">
        <v>188</v>
      </c>
      <c r="Q4062" t="s">
        <v>2850</v>
      </c>
      <c r="R4062" s="19">
        <v>68.111999999999995</v>
      </c>
      <c r="S4062" s="17">
        <v>3</v>
      </c>
      <c r="T4062" s="20">
        <v>0.2</v>
      </c>
      <c r="U4062" s="19">
        <v>17.8794</v>
      </c>
      <c r="V4062" s="20">
        <f t="shared" si="315"/>
        <v>0.26250000000000001</v>
      </c>
      <c r="W4062" s="17">
        <f t="shared" si="316"/>
        <v>2016</v>
      </c>
      <c r="X4062" t="str">
        <f t="shared" si="317"/>
        <v>Nov-2016</v>
      </c>
      <c r="Y4062" s="17">
        <f t="shared" si="318"/>
        <v>6</v>
      </c>
      <c r="Z4062" t="str">
        <f t="shared" si="319"/>
        <v>11-20%</v>
      </c>
      <c r="AA4062" s="17">
        <f>IF(COUNTIF($B$2:B4062,B4062)=1,1,0)</f>
        <v>1</v>
      </c>
      <c r="AB4062" s="17">
        <f>IF(COUNTIF($F$2:F4062,F4062)=1,1,0)</f>
        <v>0</v>
      </c>
    </row>
    <row r="4063" spans="1:28" x14ac:dyDescent="0.2">
      <c r="A4063" s="17">
        <v>4062</v>
      </c>
      <c r="B4063" t="s">
        <v>7217</v>
      </c>
      <c r="C4063" s="18">
        <v>42264</v>
      </c>
      <c r="D4063" s="18">
        <v>42267</v>
      </c>
      <c r="E4063" t="s">
        <v>215</v>
      </c>
      <c r="F4063" t="s">
        <v>6390</v>
      </c>
      <c r="G4063" t="s">
        <v>6391</v>
      </c>
      <c r="H4063" t="s">
        <v>68</v>
      </c>
      <c r="I4063" t="s">
        <v>54</v>
      </c>
      <c r="J4063" t="s">
        <v>122</v>
      </c>
      <c r="K4063" t="s">
        <v>123</v>
      </c>
      <c r="L4063">
        <v>98105</v>
      </c>
      <c r="M4063" t="s">
        <v>71</v>
      </c>
      <c r="N4063" t="s">
        <v>4529</v>
      </c>
      <c r="O4063" t="s">
        <v>73</v>
      </c>
      <c r="P4063" t="s">
        <v>102</v>
      </c>
      <c r="Q4063" t="s">
        <v>4530</v>
      </c>
      <c r="R4063" s="19">
        <v>25.032</v>
      </c>
      <c r="S4063" s="17">
        <v>3</v>
      </c>
      <c r="T4063" s="20">
        <v>0.2</v>
      </c>
      <c r="U4063" s="19">
        <v>7.8224999999999998</v>
      </c>
      <c r="V4063" s="20">
        <f t="shared" si="315"/>
        <v>0.3125</v>
      </c>
      <c r="W4063" s="17">
        <f t="shared" si="316"/>
        <v>2015</v>
      </c>
      <c r="X4063" t="str">
        <f t="shared" si="317"/>
        <v>Sep-2015</v>
      </c>
      <c r="Y4063" s="17">
        <f t="shared" si="318"/>
        <v>3</v>
      </c>
      <c r="Z4063" t="str">
        <f t="shared" si="319"/>
        <v>11-20%</v>
      </c>
      <c r="AA4063" s="17">
        <f>IF(COUNTIF($B$2:B4063,B4063)=1,1,0)</f>
        <v>1</v>
      </c>
      <c r="AB4063" s="17">
        <f>IF(COUNTIF($F$2:F4063,F4063)=1,1,0)</f>
        <v>0</v>
      </c>
    </row>
    <row r="4064" spans="1:28" x14ac:dyDescent="0.2">
      <c r="A4064" s="17">
        <v>4063</v>
      </c>
      <c r="B4064" t="s">
        <v>7218</v>
      </c>
      <c r="C4064" s="18">
        <v>42439</v>
      </c>
      <c r="D4064" s="18">
        <v>42443</v>
      </c>
      <c r="E4064" t="s">
        <v>77</v>
      </c>
      <c r="F4064" t="s">
        <v>3586</v>
      </c>
      <c r="G4064" t="s">
        <v>3587</v>
      </c>
      <c r="H4064" t="s">
        <v>53</v>
      </c>
      <c r="I4064" t="s">
        <v>54</v>
      </c>
      <c r="J4064" t="s">
        <v>173</v>
      </c>
      <c r="K4064" t="s">
        <v>174</v>
      </c>
      <c r="L4064">
        <v>19143</v>
      </c>
      <c r="M4064" t="s">
        <v>175</v>
      </c>
      <c r="N4064" t="s">
        <v>4983</v>
      </c>
      <c r="O4064" t="s">
        <v>98</v>
      </c>
      <c r="P4064" t="s">
        <v>188</v>
      </c>
      <c r="Q4064" t="s">
        <v>4984</v>
      </c>
      <c r="R4064" s="19">
        <v>39.991999999999997</v>
      </c>
      <c r="S4064" s="17">
        <v>1</v>
      </c>
      <c r="T4064" s="20">
        <v>0.2</v>
      </c>
      <c r="U4064" s="19">
        <v>7.4984999999999999</v>
      </c>
      <c r="V4064" s="20">
        <f t="shared" si="315"/>
        <v>0.1875</v>
      </c>
      <c r="W4064" s="17">
        <f t="shared" si="316"/>
        <v>2016</v>
      </c>
      <c r="X4064" t="str">
        <f t="shared" si="317"/>
        <v>Mar-2016</v>
      </c>
      <c r="Y4064" s="17">
        <f t="shared" si="318"/>
        <v>4</v>
      </c>
      <c r="Z4064" t="str">
        <f t="shared" si="319"/>
        <v>11-20%</v>
      </c>
      <c r="AA4064" s="17">
        <f>IF(COUNTIF($B$2:B4064,B4064)=1,1,0)</f>
        <v>1</v>
      </c>
      <c r="AB4064" s="17">
        <f>IF(COUNTIF($F$2:F4064,F4064)=1,1,0)</f>
        <v>0</v>
      </c>
    </row>
    <row r="4065" spans="1:28" x14ac:dyDescent="0.2">
      <c r="A4065" s="17">
        <v>4064</v>
      </c>
      <c r="B4065" t="s">
        <v>7219</v>
      </c>
      <c r="C4065" s="18">
        <v>41813</v>
      </c>
      <c r="D4065" s="18">
        <v>41816</v>
      </c>
      <c r="E4065" t="s">
        <v>215</v>
      </c>
      <c r="F4065" t="s">
        <v>6013</v>
      </c>
      <c r="G4065" t="s">
        <v>6014</v>
      </c>
      <c r="H4065" t="s">
        <v>53</v>
      </c>
      <c r="I4065" t="s">
        <v>54</v>
      </c>
      <c r="J4065" t="s">
        <v>114</v>
      </c>
      <c r="K4065" t="s">
        <v>115</v>
      </c>
      <c r="L4065">
        <v>28027</v>
      </c>
      <c r="M4065" t="s">
        <v>57</v>
      </c>
      <c r="N4065" t="s">
        <v>7220</v>
      </c>
      <c r="O4065" t="s">
        <v>73</v>
      </c>
      <c r="P4065" t="s">
        <v>95</v>
      </c>
      <c r="Q4065" t="s">
        <v>4260</v>
      </c>
      <c r="R4065" s="19">
        <v>20.015999999999998</v>
      </c>
      <c r="S4065" s="17">
        <v>9</v>
      </c>
      <c r="T4065" s="20">
        <v>0.2</v>
      </c>
      <c r="U4065" s="19">
        <v>1.7514000000000001</v>
      </c>
      <c r="V4065" s="20">
        <f t="shared" si="315"/>
        <v>8.7500000000000008E-2</v>
      </c>
      <c r="W4065" s="17">
        <f t="shared" si="316"/>
        <v>2014</v>
      </c>
      <c r="X4065" t="str">
        <f t="shared" si="317"/>
        <v>Jun-2014</v>
      </c>
      <c r="Y4065" s="17">
        <f t="shared" si="318"/>
        <v>3</v>
      </c>
      <c r="Z4065" t="str">
        <f t="shared" si="319"/>
        <v>11-20%</v>
      </c>
      <c r="AA4065" s="17">
        <f>IF(COUNTIF($B$2:B4065,B4065)=1,1,0)</f>
        <v>1</v>
      </c>
      <c r="AB4065" s="17">
        <f>IF(COUNTIF($F$2:F4065,F4065)=1,1,0)</f>
        <v>0</v>
      </c>
    </row>
    <row r="4066" spans="1:28" x14ac:dyDescent="0.2">
      <c r="A4066" s="17">
        <v>4065</v>
      </c>
      <c r="B4066" t="s">
        <v>7219</v>
      </c>
      <c r="C4066" s="18">
        <v>41813</v>
      </c>
      <c r="D4066" s="18">
        <v>41816</v>
      </c>
      <c r="E4066" t="s">
        <v>215</v>
      </c>
      <c r="F4066" t="s">
        <v>6013</v>
      </c>
      <c r="G4066" t="s">
        <v>6014</v>
      </c>
      <c r="H4066" t="s">
        <v>53</v>
      </c>
      <c r="I4066" t="s">
        <v>54</v>
      </c>
      <c r="J4066" t="s">
        <v>114</v>
      </c>
      <c r="K4066" t="s">
        <v>115</v>
      </c>
      <c r="L4066">
        <v>28027</v>
      </c>
      <c r="M4066" t="s">
        <v>57</v>
      </c>
      <c r="N4066" t="s">
        <v>6848</v>
      </c>
      <c r="O4066" t="s">
        <v>73</v>
      </c>
      <c r="P4066" t="s">
        <v>606</v>
      </c>
      <c r="Q4066" t="s">
        <v>6849</v>
      </c>
      <c r="R4066" s="19">
        <v>3.1040000000000001</v>
      </c>
      <c r="S4066" s="17">
        <v>1</v>
      </c>
      <c r="T4066" s="20">
        <v>0.2</v>
      </c>
      <c r="U4066" s="19">
        <v>0.34920000000000001</v>
      </c>
      <c r="V4066" s="20">
        <f t="shared" si="315"/>
        <v>0.1125</v>
      </c>
      <c r="W4066" s="17">
        <f t="shared" si="316"/>
        <v>2014</v>
      </c>
      <c r="X4066" t="str">
        <f t="shared" si="317"/>
        <v>Jun-2014</v>
      </c>
      <c r="Y4066" s="17">
        <f t="shared" si="318"/>
        <v>3</v>
      </c>
      <c r="Z4066" t="str">
        <f t="shared" si="319"/>
        <v>11-20%</v>
      </c>
      <c r="AA4066" s="17">
        <f>IF(COUNTIF($B$2:B4066,B4066)=1,1,0)</f>
        <v>0</v>
      </c>
      <c r="AB4066" s="17">
        <f>IF(COUNTIF($F$2:F4066,F4066)=1,1,0)</f>
        <v>0</v>
      </c>
    </row>
    <row r="4067" spans="1:28" x14ac:dyDescent="0.2">
      <c r="A4067" s="17">
        <v>4066</v>
      </c>
      <c r="B4067" t="s">
        <v>7221</v>
      </c>
      <c r="C4067" s="18">
        <v>41944</v>
      </c>
      <c r="D4067" s="18">
        <v>41948</v>
      </c>
      <c r="E4067" t="s">
        <v>77</v>
      </c>
      <c r="F4067" t="s">
        <v>1535</v>
      </c>
      <c r="G4067" t="s">
        <v>1536</v>
      </c>
      <c r="H4067" t="s">
        <v>68</v>
      </c>
      <c r="I4067" t="s">
        <v>54</v>
      </c>
      <c r="J4067" t="s">
        <v>494</v>
      </c>
      <c r="K4067" t="s">
        <v>115</v>
      </c>
      <c r="L4067">
        <v>28205</v>
      </c>
      <c r="M4067" t="s">
        <v>57</v>
      </c>
      <c r="N4067" t="s">
        <v>4025</v>
      </c>
      <c r="O4067" t="s">
        <v>73</v>
      </c>
      <c r="P4067" t="s">
        <v>296</v>
      </c>
      <c r="Q4067" t="s">
        <v>590</v>
      </c>
      <c r="R4067" s="19">
        <v>7.52</v>
      </c>
      <c r="S4067" s="17">
        <v>5</v>
      </c>
      <c r="T4067" s="20">
        <v>0.2</v>
      </c>
      <c r="U4067" s="19">
        <v>1.41</v>
      </c>
      <c r="V4067" s="20">
        <f t="shared" si="315"/>
        <v>0.1875</v>
      </c>
      <c r="W4067" s="17">
        <f t="shared" si="316"/>
        <v>2014</v>
      </c>
      <c r="X4067" t="str">
        <f t="shared" si="317"/>
        <v>Nov-2014</v>
      </c>
      <c r="Y4067" s="17">
        <f t="shared" si="318"/>
        <v>4</v>
      </c>
      <c r="Z4067" t="str">
        <f t="shared" si="319"/>
        <v>11-20%</v>
      </c>
      <c r="AA4067" s="17">
        <f>IF(COUNTIF($B$2:B4067,B4067)=1,1,0)</f>
        <v>1</v>
      </c>
      <c r="AB4067" s="17">
        <f>IF(COUNTIF($F$2:F4067,F4067)=1,1,0)</f>
        <v>0</v>
      </c>
    </row>
    <row r="4068" spans="1:28" x14ac:dyDescent="0.2">
      <c r="A4068" s="17">
        <v>4067</v>
      </c>
      <c r="B4068" t="s">
        <v>7221</v>
      </c>
      <c r="C4068" s="18">
        <v>41944</v>
      </c>
      <c r="D4068" s="18">
        <v>41948</v>
      </c>
      <c r="E4068" t="s">
        <v>77</v>
      </c>
      <c r="F4068" t="s">
        <v>1535</v>
      </c>
      <c r="G4068" t="s">
        <v>1536</v>
      </c>
      <c r="H4068" t="s">
        <v>68</v>
      </c>
      <c r="I4068" t="s">
        <v>54</v>
      </c>
      <c r="J4068" t="s">
        <v>494</v>
      </c>
      <c r="K4068" t="s">
        <v>115</v>
      </c>
      <c r="L4068">
        <v>28205</v>
      </c>
      <c r="M4068" t="s">
        <v>57</v>
      </c>
      <c r="N4068" t="s">
        <v>3986</v>
      </c>
      <c r="O4068" t="s">
        <v>73</v>
      </c>
      <c r="P4068" t="s">
        <v>95</v>
      </c>
      <c r="Q4068" t="s">
        <v>3987</v>
      </c>
      <c r="R4068" s="19">
        <v>10.272</v>
      </c>
      <c r="S4068" s="17">
        <v>3</v>
      </c>
      <c r="T4068" s="20">
        <v>0.2</v>
      </c>
      <c r="U4068" s="19">
        <v>0.89880000000000004</v>
      </c>
      <c r="V4068" s="20">
        <f t="shared" si="315"/>
        <v>8.7500000000000008E-2</v>
      </c>
      <c r="W4068" s="17">
        <f t="shared" si="316"/>
        <v>2014</v>
      </c>
      <c r="X4068" t="str">
        <f t="shared" si="317"/>
        <v>Nov-2014</v>
      </c>
      <c r="Y4068" s="17">
        <f t="shared" si="318"/>
        <v>4</v>
      </c>
      <c r="Z4068" t="str">
        <f t="shared" si="319"/>
        <v>11-20%</v>
      </c>
      <c r="AA4068" s="17">
        <f>IF(COUNTIF($B$2:B4068,B4068)=1,1,0)</f>
        <v>0</v>
      </c>
      <c r="AB4068" s="17">
        <f>IF(COUNTIF($F$2:F4068,F4068)=1,1,0)</f>
        <v>0</v>
      </c>
    </row>
    <row r="4069" spans="1:28" x14ac:dyDescent="0.2">
      <c r="A4069" s="17">
        <v>4068</v>
      </c>
      <c r="B4069" t="s">
        <v>7221</v>
      </c>
      <c r="C4069" s="18">
        <v>41944</v>
      </c>
      <c r="D4069" s="18">
        <v>41948</v>
      </c>
      <c r="E4069" t="s">
        <v>77</v>
      </c>
      <c r="F4069" t="s">
        <v>1535</v>
      </c>
      <c r="G4069" t="s">
        <v>1536</v>
      </c>
      <c r="H4069" t="s">
        <v>68</v>
      </c>
      <c r="I4069" t="s">
        <v>54</v>
      </c>
      <c r="J4069" t="s">
        <v>494</v>
      </c>
      <c r="K4069" t="s">
        <v>115</v>
      </c>
      <c r="L4069">
        <v>28205</v>
      </c>
      <c r="M4069" t="s">
        <v>57</v>
      </c>
      <c r="N4069" t="s">
        <v>4601</v>
      </c>
      <c r="O4069" t="s">
        <v>73</v>
      </c>
      <c r="P4069" t="s">
        <v>74</v>
      </c>
      <c r="Q4069" t="s">
        <v>4602</v>
      </c>
      <c r="R4069" s="19">
        <v>47.808</v>
      </c>
      <c r="S4069" s="17">
        <v>12</v>
      </c>
      <c r="T4069" s="20">
        <v>0.2</v>
      </c>
      <c r="U4069" s="19">
        <v>15.537599999999999</v>
      </c>
      <c r="V4069" s="20">
        <f t="shared" si="315"/>
        <v>0.32500000000000001</v>
      </c>
      <c r="W4069" s="17">
        <f t="shared" si="316"/>
        <v>2014</v>
      </c>
      <c r="X4069" t="str">
        <f t="shared" si="317"/>
        <v>Nov-2014</v>
      </c>
      <c r="Y4069" s="17">
        <f t="shared" si="318"/>
        <v>4</v>
      </c>
      <c r="Z4069" t="str">
        <f t="shared" si="319"/>
        <v>11-20%</v>
      </c>
      <c r="AA4069" s="17">
        <f>IF(COUNTIF($B$2:B4069,B4069)=1,1,0)</f>
        <v>0</v>
      </c>
      <c r="AB4069" s="17">
        <f>IF(COUNTIF($F$2:F4069,F4069)=1,1,0)</f>
        <v>0</v>
      </c>
    </row>
    <row r="4070" spans="1:28" x14ac:dyDescent="0.2">
      <c r="A4070" s="17">
        <v>4069</v>
      </c>
      <c r="B4070" t="s">
        <v>7221</v>
      </c>
      <c r="C4070" s="18">
        <v>41944</v>
      </c>
      <c r="D4070" s="18">
        <v>41948</v>
      </c>
      <c r="E4070" t="s">
        <v>77</v>
      </c>
      <c r="F4070" t="s">
        <v>1535</v>
      </c>
      <c r="G4070" t="s">
        <v>1536</v>
      </c>
      <c r="H4070" t="s">
        <v>68</v>
      </c>
      <c r="I4070" t="s">
        <v>54</v>
      </c>
      <c r="J4070" t="s">
        <v>494</v>
      </c>
      <c r="K4070" t="s">
        <v>115</v>
      </c>
      <c r="L4070">
        <v>28205</v>
      </c>
      <c r="M4070" t="s">
        <v>57</v>
      </c>
      <c r="N4070" t="s">
        <v>7222</v>
      </c>
      <c r="O4070" t="s">
        <v>98</v>
      </c>
      <c r="P4070" t="s">
        <v>99</v>
      </c>
      <c r="Q4070" t="s">
        <v>7223</v>
      </c>
      <c r="R4070" s="19">
        <v>978.84</v>
      </c>
      <c r="S4070" s="17">
        <v>9</v>
      </c>
      <c r="T4070" s="20">
        <v>0.2</v>
      </c>
      <c r="U4070" s="19">
        <v>110.1195</v>
      </c>
      <c r="V4070" s="20">
        <f t="shared" si="315"/>
        <v>0.1125</v>
      </c>
      <c r="W4070" s="17">
        <f t="shared" si="316"/>
        <v>2014</v>
      </c>
      <c r="X4070" t="str">
        <f t="shared" si="317"/>
        <v>Nov-2014</v>
      </c>
      <c r="Y4070" s="17">
        <f t="shared" si="318"/>
        <v>4</v>
      </c>
      <c r="Z4070" t="str">
        <f t="shared" si="319"/>
        <v>11-20%</v>
      </c>
      <c r="AA4070" s="17">
        <f>IF(COUNTIF($B$2:B4070,B4070)=1,1,0)</f>
        <v>0</v>
      </c>
      <c r="AB4070" s="17">
        <f>IF(COUNTIF($F$2:F4070,F4070)=1,1,0)</f>
        <v>0</v>
      </c>
    </row>
    <row r="4071" spans="1:28" x14ac:dyDescent="0.2">
      <c r="A4071" s="17">
        <v>4070</v>
      </c>
      <c r="B4071" t="s">
        <v>7224</v>
      </c>
      <c r="C4071" s="18">
        <v>42610</v>
      </c>
      <c r="D4071" s="18">
        <v>42613</v>
      </c>
      <c r="E4071" t="s">
        <v>215</v>
      </c>
      <c r="F4071" t="s">
        <v>5294</v>
      </c>
      <c r="G4071" t="s">
        <v>5295</v>
      </c>
      <c r="H4071" t="s">
        <v>53</v>
      </c>
      <c r="I4071" t="s">
        <v>54</v>
      </c>
      <c r="J4071" t="s">
        <v>844</v>
      </c>
      <c r="K4071" t="s">
        <v>131</v>
      </c>
      <c r="L4071">
        <v>75081</v>
      </c>
      <c r="M4071" t="s">
        <v>132</v>
      </c>
      <c r="N4071" t="s">
        <v>1403</v>
      </c>
      <c r="O4071" t="s">
        <v>73</v>
      </c>
      <c r="P4071" t="s">
        <v>102</v>
      </c>
      <c r="Q4071" t="s">
        <v>1404</v>
      </c>
      <c r="R4071" s="19">
        <v>13.14</v>
      </c>
      <c r="S4071" s="17">
        <v>9</v>
      </c>
      <c r="T4071" s="20">
        <v>0.8</v>
      </c>
      <c r="U4071" s="19">
        <v>-21.681000000000001</v>
      </c>
      <c r="V4071" s="20">
        <f t="shared" si="315"/>
        <v>-1.65</v>
      </c>
      <c r="W4071" s="17">
        <f t="shared" si="316"/>
        <v>2016</v>
      </c>
      <c r="X4071" t="str">
        <f t="shared" si="317"/>
        <v>Aug-2016</v>
      </c>
      <c r="Y4071" s="17">
        <f t="shared" si="318"/>
        <v>3</v>
      </c>
      <c r="Z4071" t="str">
        <f t="shared" si="319"/>
        <v>Over 50%</v>
      </c>
      <c r="AA4071" s="17">
        <f>IF(COUNTIF($B$2:B4071,B4071)=1,1,0)</f>
        <v>1</v>
      </c>
      <c r="AB4071" s="17">
        <f>IF(COUNTIF($F$2:F4071,F4071)=1,1,0)</f>
        <v>0</v>
      </c>
    </row>
    <row r="4072" spans="1:28" x14ac:dyDescent="0.2">
      <c r="A4072" s="17">
        <v>4071</v>
      </c>
      <c r="B4072" t="s">
        <v>7224</v>
      </c>
      <c r="C4072" s="18">
        <v>42610</v>
      </c>
      <c r="D4072" s="18">
        <v>42613</v>
      </c>
      <c r="E4072" t="s">
        <v>215</v>
      </c>
      <c r="F4072" t="s">
        <v>5294</v>
      </c>
      <c r="G4072" t="s">
        <v>5295</v>
      </c>
      <c r="H4072" t="s">
        <v>53</v>
      </c>
      <c r="I4072" t="s">
        <v>54</v>
      </c>
      <c r="J4072" t="s">
        <v>844</v>
      </c>
      <c r="K4072" t="s">
        <v>131</v>
      </c>
      <c r="L4072">
        <v>75081</v>
      </c>
      <c r="M4072" t="s">
        <v>132</v>
      </c>
      <c r="N4072" t="s">
        <v>4403</v>
      </c>
      <c r="O4072" t="s">
        <v>73</v>
      </c>
      <c r="P4072" t="s">
        <v>102</v>
      </c>
      <c r="Q4072" t="s">
        <v>4404</v>
      </c>
      <c r="R4072" s="19">
        <v>10.023999999999999</v>
      </c>
      <c r="S4072" s="17">
        <v>4</v>
      </c>
      <c r="T4072" s="20">
        <v>0.8</v>
      </c>
      <c r="U4072" s="19">
        <v>-16.5396</v>
      </c>
      <c r="V4072" s="20">
        <f t="shared" si="315"/>
        <v>-1.6500000000000001</v>
      </c>
      <c r="W4072" s="17">
        <f t="shared" si="316"/>
        <v>2016</v>
      </c>
      <c r="X4072" t="str">
        <f t="shared" si="317"/>
        <v>Aug-2016</v>
      </c>
      <c r="Y4072" s="17">
        <f t="shared" si="318"/>
        <v>3</v>
      </c>
      <c r="Z4072" t="str">
        <f t="shared" si="319"/>
        <v>Over 50%</v>
      </c>
      <c r="AA4072" s="17">
        <f>IF(COUNTIF($B$2:B4072,B4072)=1,1,0)</f>
        <v>0</v>
      </c>
      <c r="AB4072" s="17">
        <f>IF(COUNTIF($F$2:F4072,F4072)=1,1,0)</f>
        <v>0</v>
      </c>
    </row>
    <row r="4073" spans="1:28" x14ac:dyDescent="0.2">
      <c r="A4073" s="17">
        <v>4072</v>
      </c>
      <c r="B4073" t="s">
        <v>7224</v>
      </c>
      <c r="C4073" s="18">
        <v>42610</v>
      </c>
      <c r="D4073" s="18">
        <v>42613</v>
      </c>
      <c r="E4073" t="s">
        <v>215</v>
      </c>
      <c r="F4073" t="s">
        <v>5294</v>
      </c>
      <c r="G4073" t="s">
        <v>5295</v>
      </c>
      <c r="H4073" t="s">
        <v>53</v>
      </c>
      <c r="I4073" t="s">
        <v>54</v>
      </c>
      <c r="J4073" t="s">
        <v>844</v>
      </c>
      <c r="K4073" t="s">
        <v>131</v>
      </c>
      <c r="L4073">
        <v>75081</v>
      </c>
      <c r="M4073" t="s">
        <v>132</v>
      </c>
      <c r="N4073" t="s">
        <v>4512</v>
      </c>
      <c r="O4073" t="s">
        <v>59</v>
      </c>
      <c r="P4073" t="s">
        <v>60</v>
      </c>
      <c r="Q4073" t="s">
        <v>4513</v>
      </c>
      <c r="R4073" s="19">
        <v>156.37280000000001</v>
      </c>
      <c r="S4073" s="17">
        <v>2</v>
      </c>
      <c r="T4073" s="20">
        <v>0.32</v>
      </c>
      <c r="U4073" s="19">
        <v>-52.890799999999999</v>
      </c>
      <c r="V4073" s="20">
        <f t="shared" si="315"/>
        <v>-0.33823529411764702</v>
      </c>
      <c r="W4073" s="17">
        <f t="shared" si="316"/>
        <v>2016</v>
      </c>
      <c r="X4073" t="str">
        <f t="shared" si="317"/>
        <v>Aug-2016</v>
      </c>
      <c r="Y4073" s="17">
        <f t="shared" si="318"/>
        <v>3</v>
      </c>
      <c r="Z4073" t="str">
        <f t="shared" si="319"/>
        <v>31-40%</v>
      </c>
      <c r="AA4073" s="17">
        <f>IF(COUNTIF($B$2:B4073,B4073)=1,1,0)</f>
        <v>0</v>
      </c>
      <c r="AB4073" s="17">
        <f>IF(COUNTIF($F$2:F4073,F4073)=1,1,0)</f>
        <v>0</v>
      </c>
    </row>
    <row r="4074" spans="1:28" x14ac:dyDescent="0.2">
      <c r="A4074" s="17">
        <v>4073</v>
      </c>
      <c r="B4074" t="s">
        <v>7225</v>
      </c>
      <c r="C4074" s="18">
        <v>42344</v>
      </c>
      <c r="D4074" s="18">
        <v>42346</v>
      </c>
      <c r="E4074" t="s">
        <v>50</v>
      </c>
      <c r="F4074" t="s">
        <v>3995</v>
      </c>
      <c r="G4074" t="s">
        <v>3996</v>
      </c>
      <c r="H4074" t="s">
        <v>129</v>
      </c>
      <c r="I4074" t="s">
        <v>54</v>
      </c>
      <c r="J4074" t="s">
        <v>4410</v>
      </c>
      <c r="K4074" t="s">
        <v>281</v>
      </c>
      <c r="L4074">
        <v>46203</v>
      </c>
      <c r="M4074" t="s">
        <v>132</v>
      </c>
      <c r="N4074" t="s">
        <v>2428</v>
      </c>
      <c r="O4074" t="s">
        <v>98</v>
      </c>
      <c r="P4074" t="s">
        <v>1246</v>
      </c>
      <c r="Q4074" t="s">
        <v>2429</v>
      </c>
      <c r="R4074" s="19">
        <v>999.98</v>
      </c>
      <c r="S4074" s="17">
        <v>2</v>
      </c>
      <c r="T4074" s="20">
        <v>0</v>
      </c>
      <c r="U4074" s="19">
        <v>449.99099999999999</v>
      </c>
      <c r="V4074" s="20">
        <f t="shared" si="315"/>
        <v>0.44999999999999996</v>
      </c>
      <c r="W4074" s="17">
        <f t="shared" si="316"/>
        <v>2015</v>
      </c>
      <c r="X4074" t="str">
        <f t="shared" si="317"/>
        <v>Dec-2015</v>
      </c>
      <c r="Y4074" s="17">
        <f t="shared" si="318"/>
        <v>2</v>
      </c>
      <c r="Z4074" t="str">
        <f t="shared" si="319"/>
        <v>0% (No Discount)</v>
      </c>
      <c r="AA4074" s="17">
        <f>IF(COUNTIF($B$2:B4074,B4074)=1,1,0)</f>
        <v>1</v>
      </c>
      <c r="AB4074" s="17">
        <f>IF(COUNTIF($F$2:F4074,F4074)=1,1,0)</f>
        <v>0</v>
      </c>
    </row>
    <row r="4075" spans="1:28" x14ac:dyDescent="0.2">
      <c r="A4075" s="17">
        <v>4074</v>
      </c>
      <c r="B4075" t="s">
        <v>7226</v>
      </c>
      <c r="C4075" s="18">
        <v>42271</v>
      </c>
      <c r="D4075" s="18">
        <v>42274</v>
      </c>
      <c r="E4075" t="s">
        <v>215</v>
      </c>
      <c r="F4075" t="s">
        <v>5904</v>
      </c>
      <c r="G4075" t="s">
        <v>5905</v>
      </c>
      <c r="H4075" t="s">
        <v>129</v>
      </c>
      <c r="I4075" t="s">
        <v>54</v>
      </c>
      <c r="J4075" t="s">
        <v>7227</v>
      </c>
      <c r="K4075" t="s">
        <v>677</v>
      </c>
      <c r="L4075">
        <v>74012</v>
      </c>
      <c r="M4075" t="s">
        <v>132</v>
      </c>
      <c r="N4075" t="s">
        <v>6745</v>
      </c>
      <c r="O4075" t="s">
        <v>98</v>
      </c>
      <c r="P4075" t="s">
        <v>99</v>
      </c>
      <c r="Q4075" t="s">
        <v>6746</v>
      </c>
      <c r="R4075" s="19">
        <v>821.94</v>
      </c>
      <c r="S4075" s="17">
        <v>6</v>
      </c>
      <c r="T4075" s="20">
        <v>0</v>
      </c>
      <c r="U4075" s="19">
        <v>213.70439999999999</v>
      </c>
      <c r="V4075" s="20">
        <f t="shared" si="315"/>
        <v>0.25999999999999995</v>
      </c>
      <c r="W4075" s="17">
        <f t="shared" si="316"/>
        <v>2015</v>
      </c>
      <c r="X4075" t="str">
        <f t="shared" si="317"/>
        <v>Sep-2015</v>
      </c>
      <c r="Y4075" s="17">
        <f t="shared" si="318"/>
        <v>3</v>
      </c>
      <c r="Z4075" t="str">
        <f t="shared" si="319"/>
        <v>0% (No Discount)</v>
      </c>
      <c r="AA4075" s="17">
        <f>IF(COUNTIF($B$2:B4075,B4075)=1,1,0)</f>
        <v>1</v>
      </c>
      <c r="AB4075" s="17">
        <f>IF(COUNTIF($F$2:F4075,F4075)=1,1,0)</f>
        <v>0</v>
      </c>
    </row>
    <row r="4076" spans="1:28" x14ac:dyDescent="0.2">
      <c r="A4076" s="17">
        <v>4075</v>
      </c>
      <c r="B4076" t="s">
        <v>7228</v>
      </c>
      <c r="C4076" s="18">
        <v>43054</v>
      </c>
      <c r="D4076" s="18">
        <v>43059</v>
      </c>
      <c r="E4076" t="s">
        <v>77</v>
      </c>
      <c r="F4076" t="s">
        <v>7166</v>
      </c>
      <c r="G4076" t="s">
        <v>7167</v>
      </c>
      <c r="H4076" t="s">
        <v>53</v>
      </c>
      <c r="I4076" t="s">
        <v>54</v>
      </c>
      <c r="J4076" t="s">
        <v>7229</v>
      </c>
      <c r="K4076" t="s">
        <v>81</v>
      </c>
      <c r="L4076">
        <v>33023</v>
      </c>
      <c r="M4076" t="s">
        <v>57</v>
      </c>
      <c r="N4076" t="s">
        <v>2239</v>
      </c>
      <c r="O4076" t="s">
        <v>59</v>
      </c>
      <c r="P4076" t="s">
        <v>92</v>
      </c>
      <c r="Q4076" t="s">
        <v>2240</v>
      </c>
      <c r="R4076" s="19">
        <v>220.06399999999999</v>
      </c>
      <c r="S4076" s="17">
        <v>4</v>
      </c>
      <c r="T4076" s="20">
        <v>0.2</v>
      </c>
      <c r="U4076" s="19">
        <v>55.015999999999998</v>
      </c>
      <c r="V4076" s="20">
        <f t="shared" si="315"/>
        <v>0.25</v>
      </c>
      <c r="W4076" s="17">
        <f t="shared" si="316"/>
        <v>2017</v>
      </c>
      <c r="X4076" t="str">
        <f t="shared" si="317"/>
        <v>Nov-2017</v>
      </c>
      <c r="Y4076" s="17">
        <f t="shared" si="318"/>
        <v>5</v>
      </c>
      <c r="Z4076" t="str">
        <f t="shared" si="319"/>
        <v>11-20%</v>
      </c>
      <c r="AA4076" s="17">
        <f>IF(COUNTIF($B$2:B4076,B4076)=1,1,0)</f>
        <v>1</v>
      </c>
      <c r="AB4076" s="17">
        <f>IF(COUNTIF($F$2:F4076,F4076)=1,1,0)</f>
        <v>0</v>
      </c>
    </row>
    <row r="4077" spans="1:28" x14ac:dyDescent="0.2">
      <c r="A4077" s="17">
        <v>4076</v>
      </c>
      <c r="B4077" t="s">
        <v>7228</v>
      </c>
      <c r="C4077" s="18">
        <v>43054</v>
      </c>
      <c r="D4077" s="18">
        <v>43059</v>
      </c>
      <c r="E4077" t="s">
        <v>77</v>
      </c>
      <c r="F4077" t="s">
        <v>7166</v>
      </c>
      <c r="G4077" t="s">
        <v>7167</v>
      </c>
      <c r="H4077" t="s">
        <v>53</v>
      </c>
      <c r="I4077" t="s">
        <v>54</v>
      </c>
      <c r="J4077" t="s">
        <v>7229</v>
      </c>
      <c r="K4077" t="s">
        <v>81</v>
      </c>
      <c r="L4077">
        <v>33023</v>
      </c>
      <c r="M4077" t="s">
        <v>57</v>
      </c>
      <c r="N4077" t="s">
        <v>4256</v>
      </c>
      <c r="O4077" t="s">
        <v>59</v>
      </c>
      <c r="P4077" t="s">
        <v>92</v>
      </c>
      <c r="Q4077" t="s">
        <v>4257</v>
      </c>
      <c r="R4077" s="19">
        <v>339.13600000000002</v>
      </c>
      <c r="S4077" s="17">
        <v>4</v>
      </c>
      <c r="T4077" s="20">
        <v>0.2</v>
      </c>
      <c r="U4077" s="19">
        <v>0</v>
      </c>
      <c r="V4077" s="20">
        <f t="shared" si="315"/>
        <v>0</v>
      </c>
      <c r="W4077" s="17">
        <f t="shared" si="316"/>
        <v>2017</v>
      </c>
      <c r="X4077" t="str">
        <f t="shared" si="317"/>
        <v>Nov-2017</v>
      </c>
      <c r="Y4077" s="17">
        <f t="shared" si="318"/>
        <v>5</v>
      </c>
      <c r="Z4077" t="str">
        <f t="shared" si="319"/>
        <v>11-20%</v>
      </c>
      <c r="AA4077" s="17">
        <f>IF(COUNTIF($B$2:B4077,B4077)=1,1,0)</f>
        <v>0</v>
      </c>
      <c r="AB4077" s="17">
        <f>IF(COUNTIF($F$2:F4077,F4077)=1,1,0)</f>
        <v>0</v>
      </c>
    </row>
    <row r="4078" spans="1:28" x14ac:dyDescent="0.2">
      <c r="A4078" s="17">
        <v>4077</v>
      </c>
      <c r="B4078" t="s">
        <v>7230</v>
      </c>
      <c r="C4078" s="18">
        <v>42357</v>
      </c>
      <c r="D4078" s="18">
        <v>42359</v>
      </c>
      <c r="E4078" t="s">
        <v>50</v>
      </c>
      <c r="F4078" t="s">
        <v>3554</v>
      </c>
      <c r="G4078" t="s">
        <v>3555</v>
      </c>
      <c r="H4078" t="s">
        <v>68</v>
      </c>
      <c r="I4078" t="s">
        <v>54</v>
      </c>
      <c r="J4078" t="s">
        <v>2563</v>
      </c>
      <c r="K4078" t="s">
        <v>165</v>
      </c>
      <c r="L4078">
        <v>68104</v>
      </c>
      <c r="M4078" t="s">
        <v>132</v>
      </c>
      <c r="N4078" t="s">
        <v>2586</v>
      </c>
      <c r="O4078" t="s">
        <v>73</v>
      </c>
      <c r="P4078" t="s">
        <v>102</v>
      </c>
      <c r="Q4078" t="s">
        <v>2587</v>
      </c>
      <c r="R4078" s="19">
        <v>7.04</v>
      </c>
      <c r="S4078" s="17">
        <v>2</v>
      </c>
      <c r="T4078" s="20">
        <v>0</v>
      </c>
      <c r="U4078" s="19">
        <v>3.3088000000000002</v>
      </c>
      <c r="V4078" s="20">
        <f t="shared" si="315"/>
        <v>0.47000000000000003</v>
      </c>
      <c r="W4078" s="17">
        <f t="shared" si="316"/>
        <v>2015</v>
      </c>
      <c r="X4078" t="str">
        <f t="shared" si="317"/>
        <v>Dec-2015</v>
      </c>
      <c r="Y4078" s="17">
        <f t="shared" si="318"/>
        <v>2</v>
      </c>
      <c r="Z4078" t="str">
        <f t="shared" si="319"/>
        <v>0% (No Discount)</v>
      </c>
      <c r="AA4078" s="17">
        <f>IF(COUNTIF($B$2:B4078,B4078)=1,1,0)</f>
        <v>1</v>
      </c>
      <c r="AB4078" s="17">
        <f>IF(COUNTIF($F$2:F4078,F4078)=1,1,0)</f>
        <v>0</v>
      </c>
    </row>
    <row r="4079" spans="1:28" x14ac:dyDescent="0.2">
      <c r="A4079" s="17">
        <v>4078</v>
      </c>
      <c r="B4079" t="s">
        <v>7230</v>
      </c>
      <c r="C4079" s="18">
        <v>42357</v>
      </c>
      <c r="D4079" s="18">
        <v>42359</v>
      </c>
      <c r="E4079" t="s">
        <v>50</v>
      </c>
      <c r="F4079" t="s">
        <v>3554</v>
      </c>
      <c r="G4079" t="s">
        <v>3555</v>
      </c>
      <c r="H4079" t="s">
        <v>68</v>
      </c>
      <c r="I4079" t="s">
        <v>54</v>
      </c>
      <c r="J4079" t="s">
        <v>2563</v>
      </c>
      <c r="K4079" t="s">
        <v>165</v>
      </c>
      <c r="L4079">
        <v>68104</v>
      </c>
      <c r="M4079" t="s">
        <v>132</v>
      </c>
      <c r="N4079" t="s">
        <v>1032</v>
      </c>
      <c r="O4079" t="s">
        <v>73</v>
      </c>
      <c r="P4079" t="s">
        <v>296</v>
      </c>
      <c r="Q4079" t="s">
        <v>1033</v>
      </c>
      <c r="R4079" s="19">
        <v>5.04</v>
      </c>
      <c r="S4079" s="17">
        <v>4</v>
      </c>
      <c r="T4079" s="20">
        <v>0</v>
      </c>
      <c r="U4079" s="19">
        <v>0.2016</v>
      </c>
      <c r="V4079" s="20">
        <f t="shared" si="315"/>
        <v>0.04</v>
      </c>
      <c r="W4079" s="17">
        <f t="shared" si="316"/>
        <v>2015</v>
      </c>
      <c r="X4079" t="str">
        <f t="shared" si="317"/>
        <v>Dec-2015</v>
      </c>
      <c r="Y4079" s="17">
        <f t="shared" si="318"/>
        <v>2</v>
      </c>
      <c r="Z4079" t="str">
        <f t="shared" si="319"/>
        <v>0% (No Discount)</v>
      </c>
      <c r="AA4079" s="17">
        <f>IF(COUNTIF($B$2:B4079,B4079)=1,1,0)</f>
        <v>0</v>
      </c>
      <c r="AB4079" s="17">
        <f>IF(COUNTIF($F$2:F4079,F4079)=1,1,0)</f>
        <v>0</v>
      </c>
    </row>
    <row r="4080" spans="1:28" x14ac:dyDescent="0.2">
      <c r="A4080" s="17">
        <v>4079</v>
      </c>
      <c r="B4080" t="s">
        <v>7230</v>
      </c>
      <c r="C4080" s="18">
        <v>42357</v>
      </c>
      <c r="D4080" s="18">
        <v>42359</v>
      </c>
      <c r="E4080" t="s">
        <v>50</v>
      </c>
      <c r="F4080" t="s">
        <v>3554</v>
      </c>
      <c r="G4080" t="s">
        <v>3555</v>
      </c>
      <c r="H4080" t="s">
        <v>68</v>
      </c>
      <c r="I4080" t="s">
        <v>54</v>
      </c>
      <c r="J4080" t="s">
        <v>2563</v>
      </c>
      <c r="K4080" t="s">
        <v>165</v>
      </c>
      <c r="L4080">
        <v>68104</v>
      </c>
      <c r="M4080" t="s">
        <v>132</v>
      </c>
      <c r="N4080" t="s">
        <v>3829</v>
      </c>
      <c r="O4080" t="s">
        <v>73</v>
      </c>
      <c r="P4080" t="s">
        <v>117</v>
      </c>
      <c r="Q4080" t="s">
        <v>3830</v>
      </c>
      <c r="R4080" s="19">
        <v>116.28</v>
      </c>
      <c r="S4080" s="17">
        <v>3</v>
      </c>
      <c r="T4080" s="20">
        <v>0</v>
      </c>
      <c r="U4080" s="19">
        <v>56.977200000000003</v>
      </c>
      <c r="V4080" s="20">
        <f t="shared" si="315"/>
        <v>0.49000000000000005</v>
      </c>
      <c r="W4080" s="17">
        <f t="shared" si="316"/>
        <v>2015</v>
      </c>
      <c r="X4080" t="str">
        <f t="shared" si="317"/>
        <v>Dec-2015</v>
      </c>
      <c r="Y4080" s="17">
        <f t="shared" si="318"/>
        <v>2</v>
      </c>
      <c r="Z4080" t="str">
        <f t="shared" si="319"/>
        <v>0% (No Discount)</v>
      </c>
      <c r="AA4080" s="17">
        <f>IF(COUNTIF($B$2:B4080,B4080)=1,1,0)</f>
        <v>0</v>
      </c>
      <c r="AB4080" s="17">
        <f>IF(COUNTIF($F$2:F4080,F4080)=1,1,0)</f>
        <v>0</v>
      </c>
    </row>
    <row r="4081" spans="1:28" x14ac:dyDescent="0.2">
      <c r="A4081" s="17">
        <v>4080</v>
      </c>
      <c r="B4081" t="s">
        <v>7231</v>
      </c>
      <c r="C4081" s="18">
        <v>42359</v>
      </c>
      <c r="D4081" s="18">
        <v>42362</v>
      </c>
      <c r="E4081" t="s">
        <v>215</v>
      </c>
      <c r="F4081" t="s">
        <v>1777</v>
      </c>
      <c r="G4081" t="s">
        <v>1778</v>
      </c>
      <c r="H4081" t="s">
        <v>53</v>
      </c>
      <c r="I4081" t="s">
        <v>54</v>
      </c>
      <c r="J4081" t="s">
        <v>1553</v>
      </c>
      <c r="K4081" t="s">
        <v>115</v>
      </c>
      <c r="L4081">
        <v>28540</v>
      </c>
      <c r="M4081" t="s">
        <v>57</v>
      </c>
      <c r="N4081" t="s">
        <v>585</v>
      </c>
      <c r="O4081" t="s">
        <v>98</v>
      </c>
      <c r="P4081" t="s">
        <v>99</v>
      </c>
      <c r="Q4081" t="s">
        <v>586</v>
      </c>
      <c r="R4081" s="19">
        <v>47.975999999999999</v>
      </c>
      <c r="S4081" s="17">
        <v>3</v>
      </c>
      <c r="T4081" s="20">
        <v>0.2</v>
      </c>
      <c r="U4081" s="19">
        <v>4.7976000000000001</v>
      </c>
      <c r="V4081" s="20">
        <f t="shared" si="315"/>
        <v>0.1</v>
      </c>
      <c r="W4081" s="17">
        <f t="shared" si="316"/>
        <v>2015</v>
      </c>
      <c r="X4081" t="str">
        <f t="shared" si="317"/>
        <v>Dec-2015</v>
      </c>
      <c r="Y4081" s="17">
        <f t="shared" si="318"/>
        <v>3</v>
      </c>
      <c r="Z4081" t="str">
        <f t="shared" si="319"/>
        <v>11-20%</v>
      </c>
      <c r="AA4081" s="17">
        <f>IF(COUNTIF($B$2:B4081,B4081)=1,1,0)</f>
        <v>1</v>
      </c>
      <c r="AB4081" s="17">
        <f>IF(COUNTIF($F$2:F4081,F4081)=1,1,0)</f>
        <v>0</v>
      </c>
    </row>
    <row r="4082" spans="1:28" x14ac:dyDescent="0.2">
      <c r="A4082" s="17">
        <v>4081</v>
      </c>
      <c r="B4082" t="s">
        <v>7232</v>
      </c>
      <c r="C4082" s="18">
        <v>42638</v>
      </c>
      <c r="D4082" s="18">
        <v>42642</v>
      </c>
      <c r="E4082" t="s">
        <v>77</v>
      </c>
      <c r="F4082" t="s">
        <v>7017</v>
      </c>
      <c r="G4082" t="s">
        <v>7018</v>
      </c>
      <c r="H4082" t="s">
        <v>68</v>
      </c>
      <c r="I4082" t="s">
        <v>54</v>
      </c>
      <c r="J4082" t="s">
        <v>4314</v>
      </c>
      <c r="K4082" t="s">
        <v>447</v>
      </c>
      <c r="L4082">
        <v>97224</v>
      </c>
      <c r="M4082" t="s">
        <v>71</v>
      </c>
      <c r="N4082" t="s">
        <v>5382</v>
      </c>
      <c r="O4082" t="s">
        <v>73</v>
      </c>
      <c r="P4082" t="s">
        <v>117</v>
      </c>
      <c r="Q4082" t="s">
        <v>5383</v>
      </c>
      <c r="R4082" s="19">
        <v>60.048000000000002</v>
      </c>
      <c r="S4082" s="17">
        <v>9</v>
      </c>
      <c r="T4082" s="20">
        <v>0.2</v>
      </c>
      <c r="U4082" s="19">
        <v>22.518000000000001</v>
      </c>
      <c r="V4082" s="20">
        <f t="shared" si="315"/>
        <v>0.375</v>
      </c>
      <c r="W4082" s="17">
        <f t="shared" si="316"/>
        <v>2016</v>
      </c>
      <c r="X4082" t="str">
        <f t="shared" si="317"/>
        <v>Sep-2016</v>
      </c>
      <c r="Y4082" s="17">
        <f t="shared" si="318"/>
        <v>4</v>
      </c>
      <c r="Z4082" t="str">
        <f t="shared" si="319"/>
        <v>11-20%</v>
      </c>
      <c r="AA4082" s="17">
        <f>IF(COUNTIF($B$2:B4082,B4082)=1,1,0)</f>
        <v>1</v>
      </c>
      <c r="AB4082" s="17">
        <f>IF(COUNTIF($F$2:F4082,F4082)=1,1,0)</f>
        <v>0</v>
      </c>
    </row>
    <row r="4083" spans="1:28" x14ac:dyDescent="0.2">
      <c r="A4083" s="17">
        <v>4082</v>
      </c>
      <c r="B4083" t="s">
        <v>7232</v>
      </c>
      <c r="C4083" s="18">
        <v>42638</v>
      </c>
      <c r="D4083" s="18">
        <v>42642</v>
      </c>
      <c r="E4083" t="s">
        <v>77</v>
      </c>
      <c r="F4083" t="s">
        <v>7017</v>
      </c>
      <c r="G4083" t="s">
        <v>7018</v>
      </c>
      <c r="H4083" t="s">
        <v>68</v>
      </c>
      <c r="I4083" t="s">
        <v>54</v>
      </c>
      <c r="J4083" t="s">
        <v>4314</v>
      </c>
      <c r="K4083" t="s">
        <v>447</v>
      </c>
      <c r="L4083">
        <v>97224</v>
      </c>
      <c r="M4083" t="s">
        <v>71</v>
      </c>
      <c r="N4083" t="s">
        <v>7043</v>
      </c>
      <c r="O4083" t="s">
        <v>73</v>
      </c>
      <c r="P4083" t="s">
        <v>102</v>
      </c>
      <c r="Q4083" t="s">
        <v>7044</v>
      </c>
      <c r="R4083" s="19">
        <v>5.0220000000000002</v>
      </c>
      <c r="S4083" s="17">
        <v>1</v>
      </c>
      <c r="T4083" s="20">
        <v>0.7</v>
      </c>
      <c r="U4083" s="19">
        <v>-3.5154000000000001</v>
      </c>
      <c r="V4083" s="20">
        <f t="shared" si="315"/>
        <v>-0.7</v>
      </c>
      <c r="W4083" s="17">
        <f t="shared" si="316"/>
        <v>2016</v>
      </c>
      <c r="X4083" t="str">
        <f t="shared" si="317"/>
        <v>Sep-2016</v>
      </c>
      <c r="Y4083" s="17">
        <f t="shared" si="318"/>
        <v>4</v>
      </c>
      <c r="Z4083" t="str">
        <f t="shared" si="319"/>
        <v>Over 50%</v>
      </c>
      <c r="AA4083" s="17">
        <f>IF(COUNTIF($B$2:B4083,B4083)=1,1,0)</f>
        <v>0</v>
      </c>
      <c r="AB4083" s="17">
        <f>IF(COUNTIF($F$2:F4083,F4083)=1,1,0)</f>
        <v>0</v>
      </c>
    </row>
    <row r="4084" spans="1:28" x14ac:dyDescent="0.2">
      <c r="A4084" s="17">
        <v>4083</v>
      </c>
      <c r="B4084" t="s">
        <v>7233</v>
      </c>
      <c r="C4084" s="18">
        <v>42910</v>
      </c>
      <c r="D4084" s="18">
        <v>42916</v>
      </c>
      <c r="E4084" t="s">
        <v>77</v>
      </c>
      <c r="F4084" t="s">
        <v>5769</v>
      </c>
      <c r="G4084" t="s">
        <v>5770</v>
      </c>
      <c r="H4084" t="s">
        <v>68</v>
      </c>
      <c r="I4084" t="s">
        <v>54</v>
      </c>
      <c r="J4084" t="s">
        <v>384</v>
      </c>
      <c r="K4084" t="s">
        <v>238</v>
      </c>
      <c r="L4084">
        <v>62521</v>
      </c>
      <c r="M4084" t="s">
        <v>132</v>
      </c>
      <c r="N4084" t="s">
        <v>2241</v>
      </c>
      <c r="O4084" t="s">
        <v>73</v>
      </c>
      <c r="P4084" t="s">
        <v>102</v>
      </c>
      <c r="Q4084" t="s">
        <v>2242</v>
      </c>
      <c r="R4084" s="19">
        <v>182.994</v>
      </c>
      <c r="S4084" s="17">
        <v>3</v>
      </c>
      <c r="T4084" s="20">
        <v>0.8</v>
      </c>
      <c r="U4084" s="19">
        <v>-320.23950000000002</v>
      </c>
      <c r="V4084" s="20">
        <f t="shared" si="315"/>
        <v>-1.7500000000000002</v>
      </c>
      <c r="W4084" s="17">
        <f t="shared" si="316"/>
        <v>2017</v>
      </c>
      <c r="X4084" t="str">
        <f t="shared" si="317"/>
        <v>Jun-2017</v>
      </c>
      <c r="Y4084" s="17">
        <f t="shared" si="318"/>
        <v>6</v>
      </c>
      <c r="Z4084" t="str">
        <f t="shared" si="319"/>
        <v>Over 50%</v>
      </c>
      <c r="AA4084" s="17">
        <f>IF(COUNTIF($B$2:B4084,B4084)=1,1,0)</f>
        <v>1</v>
      </c>
      <c r="AB4084" s="17">
        <f>IF(COUNTIF($F$2:F4084,F4084)=1,1,0)</f>
        <v>0</v>
      </c>
    </row>
    <row r="4085" spans="1:28" x14ac:dyDescent="0.2">
      <c r="A4085" s="17">
        <v>4084</v>
      </c>
      <c r="B4085" t="s">
        <v>7233</v>
      </c>
      <c r="C4085" s="18">
        <v>42910</v>
      </c>
      <c r="D4085" s="18">
        <v>42916</v>
      </c>
      <c r="E4085" t="s">
        <v>77</v>
      </c>
      <c r="F4085" t="s">
        <v>5769</v>
      </c>
      <c r="G4085" t="s">
        <v>5770</v>
      </c>
      <c r="H4085" t="s">
        <v>68</v>
      </c>
      <c r="I4085" t="s">
        <v>54</v>
      </c>
      <c r="J4085" t="s">
        <v>384</v>
      </c>
      <c r="K4085" t="s">
        <v>238</v>
      </c>
      <c r="L4085">
        <v>62521</v>
      </c>
      <c r="M4085" t="s">
        <v>132</v>
      </c>
      <c r="N4085" t="s">
        <v>6132</v>
      </c>
      <c r="O4085" t="s">
        <v>73</v>
      </c>
      <c r="P4085" t="s">
        <v>117</v>
      </c>
      <c r="Q4085" t="s">
        <v>6133</v>
      </c>
      <c r="R4085" s="19">
        <v>10.272</v>
      </c>
      <c r="S4085" s="17">
        <v>3</v>
      </c>
      <c r="T4085" s="20">
        <v>0.2</v>
      </c>
      <c r="U4085" s="19">
        <v>3.21</v>
      </c>
      <c r="V4085" s="20">
        <f t="shared" si="315"/>
        <v>0.3125</v>
      </c>
      <c r="W4085" s="17">
        <f t="shared" si="316"/>
        <v>2017</v>
      </c>
      <c r="X4085" t="str">
        <f t="shared" si="317"/>
        <v>Jun-2017</v>
      </c>
      <c r="Y4085" s="17">
        <f t="shared" si="318"/>
        <v>6</v>
      </c>
      <c r="Z4085" t="str">
        <f t="shared" si="319"/>
        <v>11-20%</v>
      </c>
      <c r="AA4085" s="17">
        <f>IF(COUNTIF($B$2:B4085,B4085)=1,1,0)</f>
        <v>0</v>
      </c>
      <c r="AB4085" s="17">
        <f>IF(COUNTIF($F$2:F4085,F4085)=1,1,0)</f>
        <v>0</v>
      </c>
    </row>
    <row r="4086" spans="1:28" x14ac:dyDescent="0.2">
      <c r="A4086" s="17">
        <v>4085</v>
      </c>
      <c r="B4086" t="s">
        <v>7234</v>
      </c>
      <c r="C4086" s="18">
        <v>42985</v>
      </c>
      <c r="D4086" s="18">
        <v>42987</v>
      </c>
      <c r="E4086" t="s">
        <v>215</v>
      </c>
      <c r="F4086" t="s">
        <v>5963</v>
      </c>
      <c r="G4086" t="s">
        <v>5964</v>
      </c>
      <c r="H4086" t="s">
        <v>129</v>
      </c>
      <c r="I4086" t="s">
        <v>54</v>
      </c>
      <c r="J4086" t="s">
        <v>571</v>
      </c>
      <c r="K4086" t="s">
        <v>337</v>
      </c>
      <c r="L4086">
        <v>85023</v>
      </c>
      <c r="M4086" t="s">
        <v>71</v>
      </c>
      <c r="N4086" t="s">
        <v>259</v>
      </c>
      <c r="O4086" t="s">
        <v>73</v>
      </c>
      <c r="P4086" t="s">
        <v>102</v>
      </c>
      <c r="Q4086" t="s">
        <v>260</v>
      </c>
      <c r="R4086" s="19">
        <v>7.8570000000000002</v>
      </c>
      <c r="S4086" s="17">
        <v>3</v>
      </c>
      <c r="T4086" s="20">
        <v>0.7</v>
      </c>
      <c r="U4086" s="19">
        <v>-6.0236999999999998</v>
      </c>
      <c r="V4086" s="20">
        <f t="shared" si="315"/>
        <v>-0.76666666666666661</v>
      </c>
      <c r="W4086" s="17">
        <f t="shared" si="316"/>
        <v>2017</v>
      </c>
      <c r="X4086" t="str">
        <f t="shared" si="317"/>
        <v>Sep-2017</v>
      </c>
      <c r="Y4086" s="17">
        <f t="shared" si="318"/>
        <v>2</v>
      </c>
      <c r="Z4086" t="str">
        <f t="shared" si="319"/>
        <v>Over 50%</v>
      </c>
      <c r="AA4086" s="17">
        <f>IF(COUNTIF($B$2:B4086,B4086)=1,1,0)</f>
        <v>1</v>
      </c>
      <c r="AB4086" s="17">
        <f>IF(COUNTIF($F$2:F4086,F4086)=1,1,0)</f>
        <v>0</v>
      </c>
    </row>
    <row r="4087" spans="1:28" x14ac:dyDescent="0.2">
      <c r="A4087" s="17">
        <v>4086</v>
      </c>
      <c r="B4087" t="s">
        <v>7235</v>
      </c>
      <c r="C4087" s="18">
        <v>42586</v>
      </c>
      <c r="D4087" s="18">
        <v>42588</v>
      </c>
      <c r="E4087" t="s">
        <v>50</v>
      </c>
      <c r="F4087" t="s">
        <v>235</v>
      </c>
      <c r="G4087" t="s">
        <v>236</v>
      </c>
      <c r="H4087" t="s">
        <v>68</v>
      </c>
      <c r="I4087" t="s">
        <v>54</v>
      </c>
      <c r="J4087" t="s">
        <v>5430</v>
      </c>
      <c r="K4087" t="s">
        <v>70</v>
      </c>
      <c r="L4087">
        <v>95823</v>
      </c>
      <c r="M4087" t="s">
        <v>71</v>
      </c>
      <c r="N4087" t="s">
        <v>97</v>
      </c>
      <c r="O4087" t="s">
        <v>98</v>
      </c>
      <c r="P4087" t="s">
        <v>99</v>
      </c>
      <c r="Q4087" t="s">
        <v>100</v>
      </c>
      <c r="R4087" s="19">
        <v>302.38400000000001</v>
      </c>
      <c r="S4087" s="17">
        <v>2</v>
      </c>
      <c r="T4087" s="20">
        <v>0.2</v>
      </c>
      <c r="U4087" s="19">
        <v>30.238399999999999</v>
      </c>
      <c r="V4087" s="20">
        <f t="shared" si="315"/>
        <v>9.9999999999999992E-2</v>
      </c>
      <c r="W4087" s="17">
        <f t="shared" si="316"/>
        <v>2016</v>
      </c>
      <c r="X4087" t="str">
        <f t="shared" si="317"/>
        <v>Aug-2016</v>
      </c>
      <c r="Y4087" s="17">
        <f t="shared" si="318"/>
        <v>2</v>
      </c>
      <c r="Z4087" t="str">
        <f t="shared" si="319"/>
        <v>11-20%</v>
      </c>
      <c r="AA4087" s="17">
        <f>IF(COUNTIF($B$2:B4087,B4087)=1,1,0)</f>
        <v>1</v>
      </c>
      <c r="AB4087" s="17">
        <f>IF(COUNTIF($F$2:F4087,F4087)=1,1,0)</f>
        <v>0</v>
      </c>
    </row>
    <row r="4088" spans="1:28" x14ac:dyDescent="0.2">
      <c r="A4088" s="17">
        <v>4087</v>
      </c>
      <c r="B4088" t="s">
        <v>7235</v>
      </c>
      <c r="C4088" s="18">
        <v>42586</v>
      </c>
      <c r="D4088" s="18">
        <v>42588</v>
      </c>
      <c r="E4088" t="s">
        <v>50</v>
      </c>
      <c r="F4088" t="s">
        <v>235</v>
      </c>
      <c r="G4088" t="s">
        <v>236</v>
      </c>
      <c r="H4088" t="s">
        <v>68</v>
      </c>
      <c r="I4088" t="s">
        <v>54</v>
      </c>
      <c r="J4088" t="s">
        <v>5430</v>
      </c>
      <c r="K4088" t="s">
        <v>70</v>
      </c>
      <c r="L4088">
        <v>95823</v>
      </c>
      <c r="M4088" t="s">
        <v>71</v>
      </c>
      <c r="N4088" t="s">
        <v>259</v>
      </c>
      <c r="O4088" t="s">
        <v>73</v>
      </c>
      <c r="P4088" t="s">
        <v>102</v>
      </c>
      <c r="Q4088" t="s">
        <v>260</v>
      </c>
      <c r="R4088" s="19">
        <v>20.952000000000002</v>
      </c>
      <c r="S4088" s="17">
        <v>3</v>
      </c>
      <c r="T4088" s="20">
        <v>0.2</v>
      </c>
      <c r="U4088" s="19">
        <v>7.0712999999999999</v>
      </c>
      <c r="V4088" s="20">
        <f t="shared" si="315"/>
        <v>0.33749999999999997</v>
      </c>
      <c r="W4088" s="17">
        <f t="shared" si="316"/>
        <v>2016</v>
      </c>
      <c r="X4088" t="str">
        <f t="shared" si="317"/>
        <v>Aug-2016</v>
      </c>
      <c r="Y4088" s="17">
        <f t="shared" si="318"/>
        <v>2</v>
      </c>
      <c r="Z4088" t="str">
        <f t="shared" si="319"/>
        <v>11-20%</v>
      </c>
      <c r="AA4088" s="17">
        <f>IF(COUNTIF($B$2:B4088,B4088)=1,1,0)</f>
        <v>0</v>
      </c>
      <c r="AB4088" s="17">
        <f>IF(COUNTIF($F$2:F4088,F4088)=1,1,0)</f>
        <v>0</v>
      </c>
    </row>
    <row r="4089" spans="1:28" x14ac:dyDescent="0.2">
      <c r="A4089" s="17">
        <v>4088</v>
      </c>
      <c r="B4089" t="s">
        <v>7235</v>
      </c>
      <c r="C4089" s="18">
        <v>42586</v>
      </c>
      <c r="D4089" s="18">
        <v>42588</v>
      </c>
      <c r="E4089" t="s">
        <v>50</v>
      </c>
      <c r="F4089" t="s">
        <v>235</v>
      </c>
      <c r="G4089" t="s">
        <v>236</v>
      </c>
      <c r="H4089" t="s">
        <v>68</v>
      </c>
      <c r="I4089" t="s">
        <v>54</v>
      </c>
      <c r="J4089" t="s">
        <v>5430</v>
      </c>
      <c r="K4089" t="s">
        <v>70</v>
      </c>
      <c r="L4089">
        <v>95823</v>
      </c>
      <c r="M4089" t="s">
        <v>71</v>
      </c>
      <c r="N4089" t="s">
        <v>823</v>
      </c>
      <c r="O4089" t="s">
        <v>73</v>
      </c>
      <c r="P4089" t="s">
        <v>102</v>
      </c>
      <c r="Q4089" t="s">
        <v>824</v>
      </c>
      <c r="R4089" s="19">
        <v>11.784000000000001</v>
      </c>
      <c r="S4089" s="17">
        <v>3</v>
      </c>
      <c r="T4089" s="20">
        <v>0.2</v>
      </c>
      <c r="U4089" s="19">
        <v>3.9771000000000001</v>
      </c>
      <c r="V4089" s="20">
        <f t="shared" si="315"/>
        <v>0.33749999999999997</v>
      </c>
      <c r="W4089" s="17">
        <f t="shared" si="316"/>
        <v>2016</v>
      </c>
      <c r="X4089" t="str">
        <f t="shared" si="317"/>
        <v>Aug-2016</v>
      </c>
      <c r="Y4089" s="17">
        <f t="shared" si="318"/>
        <v>2</v>
      </c>
      <c r="Z4089" t="str">
        <f t="shared" si="319"/>
        <v>11-20%</v>
      </c>
      <c r="AA4089" s="17">
        <f>IF(COUNTIF($B$2:B4089,B4089)=1,1,0)</f>
        <v>0</v>
      </c>
      <c r="AB4089" s="17">
        <f>IF(COUNTIF($F$2:F4089,F4089)=1,1,0)</f>
        <v>0</v>
      </c>
    </row>
    <row r="4090" spans="1:28" x14ac:dyDescent="0.2">
      <c r="A4090" s="17">
        <v>4089</v>
      </c>
      <c r="B4090" t="s">
        <v>7236</v>
      </c>
      <c r="C4090" s="18">
        <v>41870</v>
      </c>
      <c r="D4090" s="18">
        <v>41877</v>
      </c>
      <c r="E4090" t="s">
        <v>77</v>
      </c>
      <c r="F4090" t="s">
        <v>269</v>
      </c>
      <c r="G4090" t="s">
        <v>270</v>
      </c>
      <c r="H4090" t="s">
        <v>53</v>
      </c>
      <c r="I4090" t="s">
        <v>54</v>
      </c>
      <c r="J4090" t="s">
        <v>3300</v>
      </c>
      <c r="K4090" t="s">
        <v>1739</v>
      </c>
      <c r="L4090">
        <v>72401</v>
      </c>
      <c r="M4090" t="s">
        <v>57</v>
      </c>
      <c r="N4090" t="s">
        <v>7237</v>
      </c>
      <c r="O4090" t="s">
        <v>59</v>
      </c>
      <c r="P4090" t="s">
        <v>60</v>
      </c>
      <c r="Q4090" t="s">
        <v>7238</v>
      </c>
      <c r="R4090" s="19">
        <v>638.82000000000005</v>
      </c>
      <c r="S4090" s="17">
        <v>9</v>
      </c>
      <c r="T4090" s="20">
        <v>0</v>
      </c>
      <c r="U4090" s="19">
        <v>172.48140000000001</v>
      </c>
      <c r="V4090" s="20">
        <f t="shared" si="315"/>
        <v>0.27</v>
      </c>
      <c r="W4090" s="17">
        <f t="shared" si="316"/>
        <v>2014</v>
      </c>
      <c r="X4090" t="str">
        <f t="shared" si="317"/>
        <v>Aug-2014</v>
      </c>
      <c r="Y4090" s="17">
        <f t="shared" si="318"/>
        <v>7</v>
      </c>
      <c r="Z4090" t="str">
        <f t="shared" si="319"/>
        <v>0% (No Discount)</v>
      </c>
      <c r="AA4090" s="17">
        <f>IF(COUNTIF($B$2:B4090,B4090)=1,1,0)</f>
        <v>1</v>
      </c>
      <c r="AB4090" s="17">
        <f>IF(COUNTIF($F$2:F4090,F4090)=1,1,0)</f>
        <v>0</v>
      </c>
    </row>
    <row r="4091" spans="1:28" x14ac:dyDescent="0.2">
      <c r="A4091" s="17">
        <v>4090</v>
      </c>
      <c r="B4091" t="s">
        <v>7239</v>
      </c>
      <c r="C4091" s="18">
        <v>42461</v>
      </c>
      <c r="D4091" s="18">
        <v>42465</v>
      </c>
      <c r="E4091" t="s">
        <v>77</v>
      </c>
      <c r="F4091" t="s">
        <v>4560</v>
      </c>
      <c r="G4091" t="s">
        <v>4561</v>
      </c>
      <c r="H4091" t="s">
        <v>68</v>
      </c>
      <c r="I4091" t="s">
        <v>54</v>
      </c>
      <c r="J4091" t="s">
        <v>293</v>
      </c>
      <c r="K4091" t="s">
        <v>294</v>
      </c>
      <c r="L4091">
        <v>10035</v>
      </c>
      <c r="M4091" t="s">
        <v>175</v>
      </c>
      <c r="N4091" t="s">
        <v>1926</v>
      </c>
      <c r="O4091" t="s">
        <v>73</v>
      </c>
      <c r="P4091" t="s">
        <v>74</v>
      </c>
      <c r="Q4091" t="s">
        <v>1927</v>
      </c>
      <c r="R4091" s="19">
        <v>20.7</v>
      </c>
      <c r="S4091" s="17">
        <v>2</v>
      </c>
      <c r="T4091" s="20">
        <v>0</v>
      </c>
      <c r="U4091" s="19">
        <v>9.9359999999999999</v>
      </c>
      <c r="V4091" s="20">
        <f t="shared" si="315"/>
        <v>0.48000000000000004</v>
      </c>
      <c r="W4091" s="17">
        <f t="shared" si="316"/>
        <v>2016</v>
      </c>
      <c r="X4091" t="str">
        <f t="shared" si="317"/>
        <v>Apr-2016</v>
      </c>
      <c r="Y4091" s="17">
        <f t="shared" si="318"/>
        <v>4</v>
      </c>
      <c r="Z4091" t="str">
        <f t="shared" si="319"/>
        <v>0% (No Discount)</v>
      </c>
      <c r="AA4091" s="17">
        <f>IF(COUNTIF($B$2:B4091,B4091)=1,1,0)</f>
        <v>1</v>
      </c>
      <c r="AB4091" s="17">
        <f>IF(COUNTIF($F$2:F4091,F4091)=1,1,0)</f>
        <v>0</v>
      </c>
    </row>
    <row r="4092" spans="1:28" x14ac:dyDescent="0.2">
      <c r="A4092" s="17">
        <v>4091</v>
      </c>
      <c r="B4092" t="s">
        <v>7239</v>
      </c>
      <c r="C4092" s="18">
        <v>42461</v>
      </c>
      <c r="D4092" s="18">
        <v>42465</v>
      </c>
      <c r="E4092" t="s">
        <v>77</v>
      </c>
      <c r="F4092" t="s">
        <v>4560</v>
      </c>
      <c r="G4092" t="s">
        <v>4561</v>
      </c>
      <c r="H4092" t="s">
        <v>68</v>
      </c>
      <c r="I4092" t="s">
        <v>54</v>
      </c>
      <c r="J4092" t="s">
        <v>293</v>
      </c>
      <c r="K4092" t="s">
        <v>294</v>
      </c>
      <c r="L4092">
        <v>10035</v>
      </c>
      <c r="M4092" t="s">
        <v>175</v>
      </c>
      <c r="N4092" t="s">
        <v>1981</v>
      </c>
      <c r="O4092" t="s">
        <v>73</v>
      </c>
      <c r="P4092" t="s">
        <v>606</v>
      </c>
      <c r="Q4092" t="s">
        <v>1982</v>
      </c>
      <c r="R4092" s="19">
        <v>10.95</v>
      </c>
      <c r="S4092" s="17">
        <v>3</v>
      </c>
      <c r="T4092" s="20">
        <v>0</v>
      </c>
      <c r="U4092" s="19">
        <v>3.2850000000000001</v>
      </c>
      <c r="V4092" s="20">
        <f t="shared" si="315"/>
        <v>0.30000000000000004</v>
      </c>
      <c r="W4092" s="17">
        <f t="shared" si="316"/>
        <v>2016</v>
      </c>
      <c r="X4092" t="str">
        <f t="shared" si="317"/>
        <v>Apr-2016</v>
      </c>
      <c r="Y4092" s="17">
        <f t="shared" si="318"/>
        <v>4</v>
      </c>
      <c r="Z4092" t="str">
        <f t="shared" si="319"/>
        <v>0% (No Discount)</v>
      </c>
      <c r="AA4092" s="17">
        <f>IF(COUNTIF($B$2:B4092,B4092)=1,1,0)</f>
        <v>0</v>
      </c>
      <c r="AB4092" s="17">
        <f>IF(COUNTIF($F$2:F4092,F4092)=1,1,0)</f>
        <v>0</v>
      </c>
    </row>
    <row r="4093" spans="1:28" x14ac:dyDescent="0.2">
      <c r="A4093" s="17">
        <v>4092</v>
      </c>
      <c r="B4093" t="s">
        <v>7239</v>
      </c>
      <c r="C4093" s="18">
        <v>42461</v>
      </c>
      <c r="D4093" s="18">
        <v>42465</v>
      </c>
      <c r="E4093" t="s">
        <v>77</v>
      </c>
      <c r="F4093" t="s">
        <v>4560</v>
      </c>
      <c r="G4093" t="s">
        <v>4561</v>
      </c>
      <c r="H4093" t="s">
        <v>68</v>
      </c>
      <c r="I4093" t="s">
        <v>54</v>
      </c>
      <c r="J4093" t="s">
        <v>293</v>
      </c>
      <c r="K4093" t="s">
        <v>294</v>
      </c>
      <c r="L4093">
        <v>10035</v>
      </c>
      <c r="M4093" t="s">
        <v>175</v>
      </c>
      <c r="N4093" t="s">
        <v>2246</v>
      </c>
      <c r="O4093" t="s">
        <v>73</v>
      </c>
      <c r="P4093" t="s">
        <v>102</v>
      </c>
      <c r="Q4093" t="s">
        <v>2247</v>
      </c>
      <c r="R4093" s="19">
        <v>14.352</v>
      </c>
      <c r="S4093" s="17">
        <v>3</v>
      </c>
      <c r="T4093" s="20">
        <v>0.2</v>
      </c>
      <c r="U4093" s="19">
        <v>4.6643999999999997</v>
      </c>
      <c r="V4093" s="20">
        <f t="shared" si="315"/>
        <v>0.32499999999999996</v>
      </c>
      <c r="W4093" s="17">
        <f t="shared" si="316"/>
        <v>2016</v>
      </c>
      <c r="X4093" t="str">
        <f t="shared" si="317"/>
        <v>Apr-2016</v>
      </c>
      <c r="Y4093" s="17">
        <f t="shared" si="318"/>
        <v>4</v>
      </c>
      <c r="Z4093" t="str">
        <f t="shared" si="319"/>
        <v>11-20%</v>
      </c>
      <c r="AA4093" s="17">
        <f>IF(COUNTIF($B$2:B4093,B4093)=1,1,0)</f>
        <v>0</v>
      </c>
      <c r="AB4093" s="17">
        <f>IF(COUNTIF($F$2:F4093,F4093)=1,1,0)</f>
        <v>0</v>
      </c>
    </row>
    <row r="4094" spans="1:28" x14ac:dyDescent="0.2">
      <c r="A4094" s="17">
        <v>4093</v>
      </c>
      <c r="B4094" t="s">
        <v>7240</v>
      </c>
      <c r="C4094" s="18">
        <v>42871</v>
      </c>
      <c r="D4094" s="18">
        <v>42873</v>
      </c>
      <c r="E4094" t="s">
        <v>215</v>
      </c>
      <c r="F4094" t="s">
        <v>5605</v>
      </c>
      <c r="G4094" t="s">
        <v>5606</v>
      </c>
      <c r="H4094" t="s">
        <v>53</v>
      </c>
      <c r="I4094" t="s">
        <v>54</v>
      </c>
      <c r="J4094" t="s">
        <v>830</v>
      </c>
      <c r="K4094" t="s">
        <v>525</v>
      </c>
      <c r="L4094">
        <v>44312</v>
      </c>
      <c r="M4094" t="s">
        <v>175</v>
      </c>
      <c r="N4094" t="s">
        <v>3724</v>
      </c>
      <c r="O4094" t="s">
        <v>73</v>
      </c>
      <c r="P4094" t="s">
        <v>86</v>
      </c>
      <c r="Q4094" t="s">
        <v>3725</v>
      </c>
      <c r="R4094" s="19">
        <v>221.024</v>
      </c>
      <c r="S4094" s="17">
        <v>2</v>
      </c>
      <c r="T4094" s="20">
        <v>0.2</v>
      </c>
      <c r="U4094" s="19">
        <v>-55.256</v>
      </c>
      <c r="V4094" s="20">
        <f t="shared" si="315"/>
        <v>-0.25</v>
      </c>
      <c r="W4094" s="17">
        <f t="shared" si="316"/>
        <v>2017</v>
      </c>
      <c r="X4094" t="str">
        <f t="shared" si="317"/>
        <v>May-2017</v>
      </c>
      <c r="Y4094" s="17">
        <f t="shared" si="318"/>
        <v>2</v>
      </c>
      <c r="Z4094" t="str">
        <f t="shared" si="319"/>
        <v>11-20%</v>
      </c>
      <c r="AA4094" s="17">
        <f>IF(COUNTIF($B$2:B4094,B4094)=1,1,0)</f>
        <v>1</v>
      </c>
      <c r="AB4094" s="17">
        <f>IF(COUNTIF($F$2:F4094,F4094)=1,1,0)</f>
        <v>0</v>
      </c>
    </row>
    <row r="4095" spans="1:28" x14ac:dyDescent="0.2">
      <c r="A4095" s="17">
        <v>4094</v>
      </c>
      <c r="B4095" t="s">
        <v>7241</v>
      </c>
      <c r="C4095" s="18">
        <v>42240</v>
      </c>
      <c r="D4095" s="18">
        <v>42244</v>
      </c>
      <c r="E4095" t="s">
        <v>77</v>
      </c>
      <c r="F4095" t="s">
        <v>1308</v>
      </c>
      <c r="G4095" t="s">
        <v>1309</v>
      </c>
      <c r="H4095" t="s">
        <v>53</v>
      </c>
      <c r="I4095" t="s">
        <v>54</v>
      </c>
      <c r="J4095" t="s">
        <v>2612</v>
      </c>
      <c r="K4095" t="s">
        <v>56</v>
      </c>
      <c r="L4095">
        <v>41042</v>
      </c>
      <c r="M4095" t="s">
        <v>57</v>
      </c>
      <c r="N4095" t="s">
        <v>883</v>
      </c>
      <c r="O4095" t="s">
        <v>98</v>
      </c>
      <c r="P4095" t="s">
        <v>711</v>
      </c>
      <c r="Q4095" t="s">
        <v>884</v>
      </c>
      <c r="R4095" s="19">
        <v>3080</v>
      </c>
      <c r="S4095" s="17">
        <v>7</v>
      </c>
      <c r="T4095" s="20">
        <v>0</v>
      </c>
      <c r="U4095" s="19">
        <v>1416.8</v>
      </c>
      <c r="V4095" s="20">
        <f t="shared" si="315"/>
        <v>0.45999999999999996</v>
      </c>
      <c r="W4095" s="17">
        <f t="shared" si="316"/>
        <v>2015</v>
      </c>
      <c r="X4095" t="str">
        <f t="shared" si="317"/>
        <v>Aug-2015</v>
      </c>
      <c r="Y4095" s="17">
        <f t="shared" si="318"/>
        <v>4</v>
      </c>
      <c r="Z4095" t="str">
        <f t="shared" si="319"/>
        <v>0% (No Discount)</v>
      </c>
      <c r="AA4095" s="17">
        <f>IF(COUNTIF($B$2:B4095,B4095)=1,1,0)</f>
        <v>1</v>
      </c>
      <c r="AB4095" s="17">
        <f>IF(COUNTIF($F$2:F4095,F4095)=1,1,0)</f>
        <v>0</v>
      </c>
    </row>
    <row r="4096" spans="1:28" x14ac:dyDescent="0.2">
      <c r="A4096" s="17">
        <v>4095</v>
      </c>
      <c r="B4096" t="s">
        <v>7241</v>
      </c>
      <c r="C4096" s="18">
        <v>42240</v>
      </c>
      <c r="D4096" s="18">
        <v>42244</v>
      </c>
      <c r="E4096" t="s">
        <v>77</v>
      </c>
      <c r="F4096" t="s">
        <v>1308</v>
      </c>
      <c r="G4096" t="s">
        <v>1309</v>
      </c>
      <c r="H4096" t="s">
        <v>53</v>
      </c>
      <c r="I4096" t="s">
        <v>54</v>
      </c>
      <c r="J4096" t="s">
        <v>2612</v>
      </c>
      <c r="K4096" t="s">
        <v>56</v>
      </c>
      <c r="L4096">
        <v>41042</v>
      </c>
      <c r="M4096" t="s">
        <v>57</v>
      </c>
      <c r="N4096" t="s">
        <v>4998</v>
      </c>
      <c r="O4096" t="s">
        <v>98</v>
      </c>
      <c r="P4096" t="s">
        <v>188</v>
      </c>
      <c r="Q4096" t="s">
        <v>4999</v>
      </c>
      <c r="R4096" s="19">
        <v>79.959999999999994</v>
      </c>
      <c r="S4096" s="17">
        <v>4</v>
      </c>
      <c r="T4096" s="20">
        <v>0</v>
      </c>
      <c r="U4096" s="19">
        <v>18.390799999999999</v>
      </c>
      <c r="V4096" s="20">
        <f t="shared" si="315"/>
        <v>0.23</v>
      </c>
      <c r="W4096" s="17">
        <f t="shared" si="316"/>
        <v>2015</v>
      </c>
      <c r="X4096" t="str">
        <f t="shared" si="317"/>
        <v>Aug-2015</v>
      </c>
      <c r="Y4096" s="17">
        <f t="shared" si="318"/>
        <v>4</v>
      </c>
      <c r="Z4096" t="str">
        <f t="shared" si="319"/>
        <v>0% (No Discount)</v>
      </c>
      <c r="AA4096" s="17">
        <f>IF(COUNTIF($B$2:B4096,B4096)=1,1,0)</f>
        <v>0</v>
      </c>
      <c r="AB4096" s="17">
        <f>IF(COUNTIF($F$2:F4096,F4096)=1,1,0)</f>
        <v>0</v>
      </c>
    </row>
    <row r="4097" spans="1:28" x14ac:dyDescent="0.2">
      <c r="A4097" s="17">
        <v>4096</v>
      </c>
      <c r="B4097" t="s">
        <v>7241</v>
      </c>
      <c r="C4097" s="18">
        <v>42240</v>
      </c>
      <c r="D4097" s="18">
        <v>42244</v>
      </c>
      <c r="E4097" t="s">
        <v>77</v>
      </c>
      <c r="F4097" t="s">
        <v>1308</v>
      </c>
      <c r="G4097" t="s">
        <v>1309</v>
      </c>
      <c r="H4097" t="s">
        <v>53</v>
      </c>
      <c r="I4097" t="s">
        <v>54</v>
      </c>
      <c r="J4097" t="s">
        <v>2612</v>
      </c>
      <c r="K4097" t="s">
        <v>56</v>
      </c>
      <c r="L4097">
        <v>41042</v>
      </c>
      <c r="M4097" t="s">
        <v>57</v>
      </c>
      <c r="N4097" t="s">
        <v>7090</v>
      </c>
      <c r="O4097" t="s">
        <v>98</v>
      </c>
      <c r="P4097" t="s">
        <v>99</v>
      </c>
      <c r="Q4097" t="s">
        <v>7091</v>
      </c>
      <c r="R4097" s="19">
        <v>587.97</v>
      </c>
      <c r="S4097" s="17">
        <v>3</v>
      </c>
      <c r="T4097" s="20">
        <v>0</v>
      </c>
      <c r="U4097" s="19">
        <v>170.51130000000001</v>
      </c>
      <c r="V4097" s="20">
        <f t="shared" si="315"/>
        <v>0.28999999999999998</v>
      </c>
      <c r="W4097" s="17">
        <f t="shared" si="316"/>
        <v>2015</v>
      </c>
      <c r="X4097" t="str">
        <f t="shared" si="317"/>
        <v>Aug-2015</v>
      </c>
      <c r="Y4097" s="17">
        <f t="shared" si="318"/>
        <v>4</v>
      </c>
      <c r="Z4097" t="str">
        <f t="shared" si="319"/>
        <v>0% (No Discount)</v>
      </c>
      <c r="AA4097" s="17">
        <f>IF(COUNTIF($B$2:B4097,B4097)=1,1,0)</f>
        <v>0</v>
      </c>
      <c r="AB4097" s="17">
        <f>IF(COUNTIF($F$2:F4097,F4097)=1,1,0)</f>
        <v>0</v>
      </c>
    </row>
    <row r="4098" spans="1:28" x14ac:dyDescent="0.2">
      <c r="A4098" s="17">
        <v>4097</v>
      </c>
      <c r="B4098" t="s">
        <v>7242</v>
      </c>
      <c r="C4098" s="18">
        <v>41905</v>
      </c>
      <c r="D4098" s="18">
        <v>41910</v>
      </c>
      <c r="E4098" t="s">
        <v>77</v>
      </c>
      <c r="F4098" t="s">
        <v>1615</v>
      </c>
      <c r="G4098" t="s">
        <v>1616</v>
      </c>
      <c r="H4098" t="s">
        <v>53</v>
      </c>
      <c r="I4098" t="s">
        <v>54</v>
      </c>
      <c r="J4098" t="s">
        <v>436</v>
      </c>
      <c r="K4098" t="s">
        <v>256</v>
      </c>
      <c r="L4098">
        <v>55407</v>
      </c>
      <c r="M4098" t="s">
        <v>132</v>
      </c>
      <c r="N4098" t="s">
        <v>3847</v>
      </c>
      <c r="O4098" t="s">
        <v>73</v>
      </c>
      <c r="P4098" t="s">
        <v>117</v>
      </c>
      <c r="Q4098" t="s">
        <v>3848</v>
      </c>
      <c r="R4098" s="19">
        <v>32.4</v>
      </c>
      <c r="S4098" s="17">
        <v>5</v>
      </c>
      <c r="T4098" s="20">
        <v>0</v>
      </c>
      <c r="U4098" s="19">
        <v>15.552</v>
      </c>
      <c r="V4098" s="20">
        <f t="shared" ref="V4098:V4161" si="320">IFERROR(U4098/R4098,0)</f>
        <v>0.48</v>
      </c>
      <c r="W4098" s="17">
        <f t="shared" ref="W4098:W4161" si="321">YEAR(C4098)</f>
        <v>2014</v>
      </c>
      <c r="X4098" t="str">
        <f t="shared" ref="X4098:X4161" si="322">TEXT(C4098,"mmm-yyyy")</f>
        <v>Sep-2014</v>
      </c>
      <c r="Y4098" s="17">
        <f t="shared" ref="Y4098:Y4161" si="323">D4098-C4098</f>
        <v>5</v>
      </c>
      <c r="Z4098" t="str">
        <f t="shared" ref="Z4098:Z4161" si="324">IF(T4098=0,"0% (No Discount)",IF(T4098&lt;=0.1,"1-10%",IF(T4098&lt;=0.2,"11-20%",IF(T4098&lt;=0.3,"21-30%",IF(T4098&lt;=0.4,"31-40%",IF(T4098&lt;=0.5,"41-50%","Over 50%"))))))</f>
        <v>0% (No Discount)</v>
      </c>
      <c r="AA4098" s="17">
        <f>IF(COUNTIF($B$2:B4098,B4098)=1,1,0)</f>
        <v>1</v>
      </c>
      <c r="AB4098" s="17">
        <f>IF(COUNTIF($F$2:F4098,F4098)=1,1,0)</f>
        <v>0</v>
      </c>
    </row>
    <row r="4099" spans="1:28" x14ac:dyDescent="0.2">
      <c r="A4099" s="17">
        <v>4098</v>
      </c>
      <c r="B4099" t="s">
        <v>7242</v>
      </c>
      <c r="C4099" s="18">
        <v>41905</v>
      </c>
      <c r="D4099" s="18">
        <v>41910</v>
      </c>
      <c r="E4099" t="s">
        <v>77</v>
      </c>
      <c r="F4099" t="s">
        <v>1615</v>
      </c>
      <c r="G4099" t="s">
        <v>1616</v>
      </c>
      <c r="H4099" t="s">
        <v>53</v>
      </c>
      <c r="I4099" t="s">
        <v>54</v>
      </c>
      <c r="J4099" t="s">
        <v>436</v>
      </c>
      <c r="K4099" t="s">
        <v>256</v>
      </c>
      <c r="L4099">
        <v>55407</v>
      </c>
      <c r="M4099" t="s">
        <v>132</v>
      </c>
      <c r="N4099" t="s">
        <v>1806</v>
      </c>
      <c r="O4099" t="s">
        <v>73</v>
      </c>
      <c r="P4099" t="s">
        <v>86</v>
      </c>
      <c r="Q4099" t="s">
        <v>1807</v>
      </c>
      <c r="R4099" s="19">
        <v>404.9</v>
      </c>
      <c r="S4099" s="17">
        <v>5</v>
      </c>
      <c r="T4099" s="20">
        <v>0</v>
      </c>
      <c r="U4099" s="19">
        <v>16.196000000000002</v>
      </c>
      <c r="V4099" s="20">
        <f t="shared" si="320"/>
        <v>4.0000000000000008E-2</v>
      </c>
      <c r="W4099" s="17">
        <f t="shared" si="321"/>
        <v>2014</v>
      </c>
      <c r="X4099" t="str">
        <f t="shared" si="322"/>
        <v>Sep-2014</v>
      </c>
      <c r="Y4099" s="17">
        <f t="shared" si="323"/>
        <v>5</v>
      </c>
      <c r="Z4099" t="str">
        <f t="shared" si="324"/>
        <v>0% (No Discount)</v>
      </c>
      <c r="AA4099" s="17">
        <f>IF(COUNTIF($B$2:B4099,B4099)=1,1,0)</f>
        <v>0</v>
      </c>
      <c r="AB4099" s="17">
        <f>IF(COUNTIF($F$2:F4099,F4099)=1,1,0)</f>
        <v>0</v>
      </c>
    </row>
    <row r="4100" spans="1:28" x14ac:dyDescent="0.2">
      <c r="A4100" s="17">
        <v>4099</v>
      </c>
      <c r="B4100" t="s">
        <v>7242</v>
      </c>
      <c r="C4100" s="18">
        <v>41905</v>
      </c>
      <c r="D4100" s="18">
        <v>41910</v>
      </c>
      <c r="E4100" t="s">
        <v>77</v>
      </c>
      <c r="F4100" t="s">
        <v>1615</v>
      </c>
      <c r="G4100" t="s">
        <v>1616</v>
      </c>
      <c r="H4100" t="s">
        <v>53</v>
      </c>
      <c r="I4100" t="s">
        <v>54</v>
      </c>
      <c r="J4100" t="s">
        <v>436</v>
      </c>
      <c r="K4100" t="s">
        <v>256</v>
      </c>
      <c r="L4100">
        <v>55407</v>
      </c>
      <c r="M4100" t="s">
        <v>132</v>
      </c>
      <c r="N4100" t="s">
        <v>7243</v>
      </c>
      <c r="O4100" t="s">
        <v>73</v>
      </c>
      <c r="P4100" t="s">
        <v>102</v>
      </c>
      <c r="Q4100" t="s">
        <v>7244</v>
      </c>
      <c r="R4100" s="19">
        <v>9449.9500000000007</v>
      </c>
      <c r="S4100" s="17">
        <v>5</v>
      </c>
      <c r="T4100" s="20">
        <v>0</v>
      </c>
      <c r="U4100" s="19">
        <v>4630.4754999999996</v>
      </c>
      <c r="V4100" s="20">
        <f t="shared" si="320"/>
        <v>0.48999999999999994</v>
      </c>
      <c r="W4100" s="17">
        <f t="shared" si="321"/>
        <v>2014</v>
      </c>
      <c r="X4100" t="str">
        <f t="shared" si="322"/>
        <v>Sep-2014</v>
      </c>
      <c r="Y4100" s="17">
        <f t="shared" si="323"/>
        <v>5</v>
      </c>
      <c r="Z4100" t="str">
        <f t="shared" si="324"/>
        <v>0% (No Discount)</v>
      </c>
      <c r="AA4100" s="17">
        <f>IF(COUNTIF($B$2:B4100,B4100)=1,1,0)</f>
        <v>0</v>
      </c>
      <c r="AB4100" s="17">
        <f>IF(COUNTIF($F$2:F4100,F4100)=1,1,0)</f>
        <v>0</v>
      </c>
    </row>
    <row r="4101" spans="1:28" x14ac:dyDescent="0.2">
      <c r="A4101" s="17">
        <v>4100</v>
      </c>
      <c r="B4101" t="s">
        <v>7242</v>
      </c>
      <c r="C4101" s="18">
        <v>41905</v>
      </c>
      <c r="D4101" s="18">
        <v>41910</v>
      </c>
      <c r="E4101" t="s">
        <v>77</v>
      </c>
      <c r="F4101" t="s">
        <v>1615</v>
      </c>
      <c r="G4101" t="s">
        <v>1616</v>
      </c>
      <c r="H4101" t="s">
        <v>53</v>
      </c>
      <c r="I4101" t="s">
        <v>54</v>
      </c>
      <c r="J4101" t="s">
        <v>436</v>
      </c>
      <c r="K4101" t="s">
        <v>256</v>
      </c>
      <c r="L4101">
        <v>55407</v>
      </c>
      <c r="M4101" t="s">
        <v>132</v>
      </c>
      <c r="N4101" t="s">
        <v>2476</v>
      </c>
      <c r="O4101" t="s">
        <v>73</v>
      </c>
      <c r="P4101" t="s">
        <v>102</v>
      </c>
      <c r="Q4101" t="s">
        <v>2477</v>
      </c>
      <c r="R4101" s="19">
        <v>12.94</v>
      </c>
      <c r="S4101" s="17">
        <v>2</v>
      </c>
      <c r="T4101" s="20">
        <v>0</v>
      </c>
      <c r="U4101" s="19">
        <v>6.47</v>
      </c>
      <c r="V4101" s="20">
        <f t="shared" si="320"/>
        <v>0.5</v>
      </c>
      <c r="W4101" s="17">
        <f t="shared" si="321"/>
        <v>2014</v>
      </c>
      <c r="X4101" t="str">
        <f t="shared" si="322"/>
        <v>Sep-2014</v>
      </c>
      <c r="Y4101" s="17">
        <f t="shared" si="323"/>
        <v>5</v>
      </c>
      <c r="Z4101" t="str">
        <f t="shared" si="324"/>
        <v>0% (No Discount)</v>
      </c>
      <c r="AA4101" s="17">
        <f>IF(COUNTIF($B$2:B4101,B4101)=1,1,0)</f>
        <v>0</v>
      </c>
      <c r="AB4101" s="17">
        <f>IF(COUNTIF($F$2:F4101,F4101)=1,1,0)</f>
        <v>0</v>
      </c>
    </row>
    <row r="4102" spans="1:28" x14ac:dyDescent="0.2">
      <c r="A4102" s="17">
        <v>4101</v>
      </c>
      <c r="B4102" t="s">
        <v>7245</v>
      </c>
      <c r="C4102" s="18">
        <v>42905</v>
      </c>
      <c r="D4102" s="18">
        <v>42909</v>
      </c>
      <c r="E4102" t="s">
        <v>77</v>
      </c>
      <c r="F4102" t="s">
        <v>2006</v>
      </c>
      <c r="G4102" t="s">
        <v>2007</v>
      </c>
      <c r="H4102" t="s">
        <v>53</v>
      </c>
      <c r="I4102" t="s">
        <v>54</v>
      </c>
      <c r="J4102" t="s">
        <v>211</v>
      </c>
      <c r="K4102" t="s">
        <v>131</v>
      </c>
      <c r="L4102">
        <v>77095</v>
      </c>
      <c r="M4102" t="s">
        <v>132</v>
      </c>
      <c r="N4102" t="s">
        <v>7246</v>
      </c>
      <c r="O4102" t="s">
        <v>73</v>
      </c>
      <c r="P4102" t="s">
        <v>105</v>
      </c>
      <c r="Q4102" t="s">
        <v>7247</v>
      </c>
      <c r="R4102" s="19">
        <v>2.2639999999999998</v>
      </c>
      <c r="S4102" s="17">
        <v>1</v>
      </c>
      <c r="T4102" s="20">
        <v>0.8</v>
      </c>
      <c r="U4102" s="19">
        <v>-5.2072000000000003</v>
      </c>
      <c r="V4102" s="20">
        <f t="shared" si="320"/>
        <v>-2.3000000000000003</v>
      </c>
      <c r="W4102" s="17">
        <f t="shared" si="321"/>
        <v>2017</v>
      </c>
      <c r="X4102" t="str">
        <f t="shared" si="322"/>
        <v>Jun-2017</v>
      </c>
      <c r="Y4102" s="17">
        <f t="shared" si="323"/>
        <v>4</v>
      </c>
      <c r="Z4102" t="str">
        <f t="shared" si="324"/>
        <v>Over 50%</v>
      </c>
      <c r="AA4102" s="17">
        <f>IF(COUNTIF($B$2:B4102,B4102)=1,1,0)</f>
        <v>1</v>
      </c>
      <c r="AB4102" s="17">
        <f>IF(COUNTIF($F$2:F4102,F4102)=1,1,0)</f>
        <v>0</v>
      </c>
    </row>
    <row r="4103" spans="1:28" x14ac:dyDescent="0.2">
      <c r="A4103" s="17">
        <v>4102</v>
      </c>
      <c r="B4103" t="s">
        <v>7245</v>
      </c>
      <c r="C4103" s="18">
        <v>42905</v>
      </c>
      <c r="D4103" s="18">
        <v>42909</v>
      </c>
      <c r="E4103" t="s">
        <v>77</v>
      </c>
      <c r="F4103" t="s">
        <v>2006</v>
      </c>
      <c r="G4103" t="s">
        <v>2007</v>
      </c>
      <c r="H4103" t="s">
        <v>53</v>
      </c>
      <c r="I4103" t="s">
        <v>54</v>
      </c>
      <c r="J4103" t="s">
        <v>211</v>
      </c>
      <c r="K4103" t="s">
        <v>131</v>
      </c>
      <c r="L4103">
        <v>77095</v>
      </c>
      <c r="M4103" t="s">
        <v>132</v>
      </c>
      <c r="N4103" t="s">
        <v>4458</v>
      </c>
      <c r="O4103" t="s">
        <v>73</v>
      </c>
      <c r="P4103" t="s">
        <v>105</v>
      </c>
      <c r="Q4103" t="s">
        <v>4459</v>
      </c>
      <c r="R4103" s="19">
        <v>0.44400000000000001</v>
      </c>
      <c r="S4103" s="17">
        <v>1</v>
      </c>
      <c r="T4103" s="20">
        <v>0.8</v>
      </c>
      <c r="U4103" s="19">
        <v>-1.1100000000000001</v>
      </c>
      <c r="V4103" s="20">
        <f t="shared" si="320"/>
        <v>-2.5</v>
      </c>
      <c r="W4103" s="17">
        <f t="shared" si="321"/>
        <v>2017</v>
      </c>
      <c r="X4103" t="str">
        <f t="shared" si="322"/>
        <v>Jun-2017</v>
      </c>
      <c r="Y4103" s="17">
        <f t="shared" si="323"/>
        <v>4</v>
      </c>
      <c r="Z4103" t="str">
        <f t="shared" si="324"/>
        <v>Over 50%</v>
      </c>
      <c r="AA4103" s="17">
        <f>IF(COUNTIF($B$2:B4103,B4103)=1,1,0)</f>
        <v>0</v>
      </c>
      <c r="AB4103" s="17">
        <f>IF(COUNTIF($F$2:F4103,F4103)=1,1,0)</f>
        <v>0</v>
      </c>
    </row>
    <row r="4104" spans="1:28" x14ac:dyDescent="0.2">
      <c r="A4104" s="17">
        <v>4103</v>
      </c>
      <c r="B4104" t="s">
        <v>7245</v>
      </c>
      <c r="C4104" s="18">
        <v>42905</v>
      </c>
      <c r="D4104" s="18">
        <v>42909</v>
      </c>
      <c r="E4104" t="s">
        <v>77</v>
      </c>
      <c r="F4104" t="s">
        <v>2006</v>
      </c>
      <c r="G4104" t="s">
        <v>2007</v>
      </c>
      <c r="H4104" t="s">
        <v>53</v>
      </c>
      <c r="I4104" t="s">
        <v>54</v>
      </c>
      <c r="J4104" t="s">
        <v>211</v>
      </c>
      <c r="K4104" t="s">
        <v>131</v>
      </c>
      <c r="L4104">
        <v>77095</v>
      </c>
      <c r="M4104" t="s">
        <v>132</v>
      </c>
      <c r="N4104" t="s">
        <v>5156</v>
      </c>
      <c r="O4104" t="s">
        <v>73</v>
      </c>
      <c r="P4104" t="s">
        <v>117</v>
      </c>
      <c r="Q4104" t="s">
        <v>5157</v>
      </c>
      <c r="R4104" s="19">
        <v>146.17599999999999</v>
      </c>
      <c r="S4104" s="17">
        <v>8</v>
      </c>
      <c r="T4104" s="20">
        <v>0.2</v>
      </c>
      <c r="U4104" s="19">
        <v>47.507199999999997</v>
      </c>
      <c r="V4104" s="20">
        <f t="shared" si="320"/>
        <v>0.32500000000000001</v>
      </c>
      <c r="W4104" s="17">
        <f t="shared" si="321"/>
        <v>2017</v>
      </c>
      <c r="X4104" t="str">
        <f t="shared" si="322"/>
        <v>Jun-2017</v>
      </c>
      <c r="Y4104" s="17">
        <f t="shared" si="323"/>
        <v>4</v>
      </c>
      <c r="Z4104" t="str">
        <f t="shared" si="324"/>
        <v>11-20%</v>
      </c>
      <c r="AA4104" s="17">
        <f>IF(COUNTIF($B$2:B4104,B4104)=1,1,0)</f>
        <v>0</v>
      </c>
      <c r="AB4104" s="17">
        <f>IF(COUNTIF($F$2:F4104,F4104)=1,1,0)</f>
        <v>0</v>
      </c>
    </row>
    <row r="4105" spans="1:28" x14ac:dyDescent="0.2">
      <c r="A4105" s="17">
        <v>4104</v>
      </c>
      <c r="B4105" t="s">
        <v>7248</v>
      </c>
      <c r="C4105" s="18">
        <v>43090</v>
      </c>
      <c r="D4105" s="18">
        <v>43090</v>
      </c>
      <c r="E4105" t="s">
        <v>1320</v>
      </c>
      <c r="F4105" t="s">
        <v>467</v>
      </c>
      <c r="G4105" t="s">
        <v>468</v>
      </c>
      <c r="H4105" t="s">
        <v>129</v>
      </c>
      <c r="I4105" t="s">
        <v>54</v>
      </c>
      <c r="J4105" t="s">
        <v>164</v>
      </c>
      <c r="K4105" t="s">
        <v>165</v>
      </c>
      <c r="L4105">
        <v>68025</v>
      </c>
      <c r="M4105" t="s">
        <v>132</v>
      </c>
      <c r="N4105" t="s">
        <v>2921</v>
      </c>
      <c r="O4105" t="s">
        <v>59</v>
      </c>
      <c r="P4105" t="s">
        <v>92</v>
      </c>
      <c r="Q4105" t="s">
        <v>952</v>
      </c>
      <c r="R4105" s="19">
        <v>15.92</v>
      </c>
      <c r="S4105" s="17">
        <v>2</v>
      </c>
      <c r="T4105" s="20">
        <v>0</v>
      </c>
      <c r="U4105" s="19">
        <v>7.0048000000000004</v>
      </c>
      <c r="V4105" s="20">
        <f t="shared" si="320"/>
        <v>0.44</v>
      </c>
      <c r="W4105" s="17">
        <f t="shared" si="321"/>
        <v>2017</v>
      </c>
      <c r="X4105" t="str">
        <f t="shared" si="322"/>
        <v>Dec-2017</v>
      </c>
      <c r="Y4105" s="17">
        <f t="shared" si="323"/>
        <v>0</v>
      </c>
      <c r="Z4105" t="str">
        <f t="shared" si="324"/>
        <v>0% (No Discount)</v>
      </c>
      <c r="AA4105" s="17">
        <f>IF(COUNTIF($B$2:B4105,B4105)=1,1,0)</f>
        <v>1</v>
      </c>
      <c r="AB4105" s="17">
        <f>IF(COUNTIF($F$2:F4105,F4105)=1,1,0)</f>
        <v>0</v>
      </c>
    </row>
    <row r="4106" spans="1:28" x14ac:dyDescent="0.2">
      <c r="A4106" s="17">
        <v>4105</v>
      </c>
      <c r="B4106" t="s">
        <v>7249</v>
      </c>
      <c r="C4106" s="18">
        <v>42954</v>
      </c>
      <c r="D4106" s="18">
        <v>42960</v>
      </c>
      <c r="E4106" t="s">
        <v>77</v>
      </c>
      <c r="F4106" t="s">
        <v>2298</v>
      </c>
      <c r="G4106" t="s">
        <v>2299</v>
      </c>
      <c r="H4106" t="s">
        <v>53</v>
      </c>
      <c r="I4106" t="s">
        <v>54</v>
      </c>
      <c r="J4106" t="s">
        <v>977</v>
      </c>
      <c r="K4106" t="s">
        <v>70</v>
      </c>
      <c r="L4106">
        <v>92105</v>
      </c>
      <c r="M4106" t="s">
        <v>71</v>
      </c>
      <c r="N4106" t="s">
        <v>3474</v>
      </c>
      <c r="O4106" t="s">
        <v>98</v>
      </c>
      <c r="P4106" t="s">
        <v>99</v>
      </c>
      <c r="Q4106" t="s">
        <v>3475</v>
      </c>
      <c r="R4106" s="19">
        <v>159.96</v>
      </c>
      <c r="S4106" s="17">
        <v>5</v>
      </c>
      <c r="T4106" s="20">
        <v>0.2</v>
      </c>
      <c r="U4106" s="19">
        <v>17.9955</v>
      </c>
      <c r="V4106" s="20">
        <f t="shared" si="320"/>
        <v>0.11249999999999999</v>
      </c>
      <c r="W4106" s="17">
        <f t="shared" si="321"/>
        <v>2017</v>
      </c>
      <c r="X4106" t="str">
        <f t="shared" si="322"/>
        <v>Aug-2017</v>
      </c>
      <c r="Y4106" s="17">
        <f t="shared" si="323"/>
        <v>6</v>
      </c>
      <c r="Z4106" t="str">
        <f t="shared" si="324"/>
        <v>11-20%</v>
      </c>
      <c r="AA4106" s="17">
        <f>IF(COUNTIF($B$2:B4106,B4106)=1,1,0)</f>
        <v>1</v>
      </c>
      <c r="AB4106" s="17">
        <f>IF(COUNTIF($F$2:F4106,F4106)=1,1,0)</f>
        <v>0</v>
      </c>
    </row>
    <row r="4107" spans="1:28" x14ac:dyDescent="0.2">
      <c r="A4107" s="17">
        <v>4106</v>
      </c>
      <c r="B4107" t="s">
        <v>7249</v>
      </c>
      <c r="C4107" s="18">
        <v>42954</v>
      </c>
      <c r="D4107" s="18">
        <v>42960</v>
      </c>
      <c r="E4107" t="s">
        <v>77</v>
      </c>
      <c r="F4107" t="s">
        <v>2298</v>
      </c>
      <c r="G4107" t="s">
        <v>2299</v>
      </c>
      <c r="H4107" t="s">
        <v>53</v>
      </c>
      <c r="I4107" t="s">
        <v>54</v>
      </c>
      <c r="J4107" t="s">
        <v>977</v>
      </c>
      <c r="K4107" t="s">
        <v>70</v>
      </c>
      <c r="L4107">
        <v>92105</v>
      </c>
      <c r="M4107" t="s">
        <v>71</v>
      </c>
      <c r="N4107" t="s">
        <v>1895</v>
      </c>
      <c r="O4107" t="s">
        <v>73</v>
      </c>
      <c r="P4107" t="s">
        <v>102</v>
      </c>
      <c r="Q4107" t="s">
        <v>1896</v>
      </c>
      <c r="R4107" s="19">
        <v>13.76</v>
      </c>
      <c r="S4107" s="17">
        <v>2</v>
      </c>
      <c r="T4107" s="20">
        <v>0.2</v>
      </c>
      <c r="U4107" s="19">
        <v>4.6440000000000001</v>
      </c>
      <c r="V4107" s="20">
        <f t="shared" si="320"/>
        <v>0.33750000000000002</v>
      </c>
      <c r="W4107" s="17">
        <f t="shared" si="321"/>
        <v>2017</v>
      </c>
      <c r="X4107" t="str">
        <f t="shared" si="322"/>
        <v>Aug-2017</v>
      </c>
      <c r="Y4107" s="17">
        <f t="shared" si="323"/>
        <v>6</v>
      </c>
      <c r="Z4107" t="str">
        <f t="shared" si="324"/>
        <v>11-20%</v>
      </c>
      <c r="AA4107" s="17">
        <f>IF(COUNTIF($B$2:B4107,B4107)=1,1,0)</f>
        <v>0</v>
      </c>
      <c r="AB4107" s="17">
        <f>IF(COUNTIF($F$2:F4107,F4107)=1,1,0)</f>
        <v>0</v>
      </c>
    </row>
    <row r="4108" spans="1:28" x14ac:dyDescent="0.2">
      <c r="A4108" s="17">
        <v>4107</v>
      </c>
      <c r="B4108" t="s">
        <v>7250</v>
      </c>
      <c r="C4108" s="18">
        <v>42604</v>
      </c>
      <c r="D4108" s="18">
        <v>42608</v>
      </c>
      <c r="E4108" t="s">
        <v>77</v>
      </c>
      <c r="F4108" t="s">
        <v>7251</v>
      </c>
      <c r="G4108" t="s">
        <v>7252</v>
      </c>
      <c r="H4108" t="s">
        <v>53</v>
      </c>
      <c r="I4108" t="s">
        <v>54</v>
      </c>
      <c r="J4108" t="s">
        <v>211</v>
      </c>
      <c r="K4108" t="s">
        <v>131</v>
      </c>
      <c r="L4108">
        <v>77041</v>
      </c>
      <c r="M4108" t="s">
        <v>132</v>
      </c>
      <c r="N4108" t="s">
        <v>3277</v>
      </c>
      <c r="O4108" t="s">
        <v>73</v>
      </c>
      <c r="P4108" t="s">
        <v>102</v>
      </c>
      <c r="Q4108" t="s">
        <v>3278</v>
      </c>
      <c r="R4108" s="19">
        <v>4.3120000000000003</v>
      </c>
      <c r="S4108" s="17">
        <v>2</v>
      </c>
      <c r="T4108" s="20">
        <v>0.8</v>
      </c>
      <c r="U4108" s="19">
        <v>-6.8992000000000004</v>
      </c>
      <c r="V4108" s="20">
        <f t="shared" si="320"/>
        <v>-1.6</v>
      </c>
      <c r="W4108" s="17">
        <f t="shared" si="321"/>
        <v>2016</v>
      </c>
      <c r="X4108" t="str">
        <f t="shared" si="322"/>
        <v>Aug-2016</v>
      </c>
      <c r="Y4108" s="17">
        <f t="shared" si="323"/>
        <v>4</v>
      </c>
      <c r="Z4108" t="str">
        <f t="shared" si="324"/>
        <v>Over 50%</v>
      </c>
      <c r="AA4108" s="17">
        <f>IF(COUNTIF($B$2:B4108,B4108)=1,1,0)</f>
        <v>1</v>
      </c>
      <c r="AB4108" s="17">
        <f>IF(COUNTIF($F$2:F4108,F4108)=1,1,0)</f>
        <v>1</v>
      </c>
    </row>
    <row r="4109" spans="1:28" x14ac:dyDescent="0.2">
      <c r="A4109" s="17">
        <v>4108</v>
      </c>
      <c r="B4109" t="s">
        <v>7253</v>
      </c>
      <c r="C4109" s="18">
        <v>42254</v>
      </c>
      <c r="D4109" s="18">
        <v>42254</v>
      </c>
      <c r="E4109" t="s">
        <v>1320</v>
      </c>
      <c r="F4109" t="s">
        <v>4302</v>
      </c>
      <c r="G4109" t="s">
        <v>4303</v>
      </c>
      <c r="H4109" t="s">
        <v>53</v>
      </c>
      <c r="I4109" t="s">
        <v>54</v>
      </c>
      <c r="J4109" t="s">
        <v>293</v>
      </c>
      <c r="K4109" t="s">
        <v>294</v>
      </c>
      <c r="L4109">
        <v>10011</v>
      </c>
      <c r="M4109" t="s">
        <v>175</v>
      </c>
      <c r="N4109" t="s">
        <v>2764</v>
      </c>
      <c r="O4109" t="s">
        <v>73</v>
      </c>
      <c r="P4109" t="s">
        <v>86</v>
      </c>
      <c r="Q4109" t="s">
        <v>2765</v>
      </c>
      <c r="R4109" s="19">
        <v>13.96</v>
      </c>
      <c r="S4109" s="17">
        <v>2</v>
      </c>
      <c r="T4109" s="20">
        <v>0</v>
      </c>
      <c r="U4109" s="19">
        <v>0.2792</v>
      </c>
      <c r="V4109" s="20">
        <f t="shared" si="320"/>
        <v>0.02</v>
      </c>
      <c r="W4109" s="17">
        <f t="shared" si="321"/>
        <v>2015</v>
      </c>
      <c r="X4109" t="str">
        <f t="shared" si="322"/>
        <v>Sep-2015</v>
      </c>
      <c r="Y4109" s="17">
        <f t="shared" si="323"/>
        <v>0</v>
      </c>
      <c r="Z4109" t="str">
        <f t="shared" si="324"/>
        <v>0% (No Discount)</v>
      </c>
      <c r="AA4109" s="17">
        <f>IF(COUNTIF($B$2:B4109,B4109)=1,1,0)</f>
        <v>1</v>
      </c>
      <c r="AB4109" s="17">
        <f>IF(COUNTIF($F$2:F4109,F4109)=1,1,0)</f>
        <v>0</v>
      </c>
    </row>
    <row r="4110" spans="1:28" x14ac:dyDescent="0.2">
      <c r="A4110" s="17">
        <v>4109</v>
      </c>
      <c r="B4110" t="s">
        <v>7253</v>
      </c>
      <c r="C4110" s="18">
        <v>42254</v>
      </c>
      <c r="D4110" s="18">
        <v>42254</v>
      </c>
      <c r="E4110" t="s">
        <v>1320</v>
      </c>
      <c r="F4110" t="s">
        <v>4302</v>
      </c>
      <c r="G4110" t="s">
        <v>4303</v>
      </c>
      <c r="H4110" t="s">
        <v>53</v>
      </c>
      <c r="I4110" t="s">
        <v>54</v>
      </c>
      <c r="J4110" t="s">
        <v>293</v>
      </c>
      <c r="K4110" t="s">
        <v>294</v>
      </c>
      <c r="L4110">
        <v>10011</v>
      </c>
      <c r="M4110" t="s">
        <v>175</v>
      </c>
      <c r="N4110" t="s">
        <v>6303</v>
      </c>
      <c r="O4110" t="s">
        <v>59</v>
      </c>
      <c r="P4110" t="s">
        <v>83</v>
      </c>
      <c r="Q4110" t="s">
        <v>6304</v>
      </c>
      <c r="R4110" s="19">
        <v>27.414000000000001</v>
      </c>
      <c r="S4110" s="17">
        <v>3</v>
      </c>
      <c r="T4110" s="20">
        <v>0.4</v>
      </c>
      <c r="U4110" s="19">
        <v>-14.1639</v>
      </c>
      <c r="V4110" s="20">
        <f t="shared" si="320"/>
        <v>-0.51666666666666661</v>
      </c>
      <c r="W4110" s="17">
        <f t="shared" si="321"/>
        <v>2015</v>
      </c>
      <c r="X4110" t="str">
        <f t="shared" si="322"/>
        <v>Sep-2015</v>
      </c>
      <c r="Y4110" s="17">
        <f t="shared" si="323"/>
        <v>0</v>
      </c>
      <c r="Z4110" t="str">
        <f t="shared" si="324"/>
        <v>31-40%</v>
      </c>
      <c r="AA4110" s="17">
        <f>IF(COUNTIF($B$2:B4110,B4110)=1,1,0)</f>
        <v>0</v>
      </c>
      <c r="AB4110" s="17">
        <f>IF(COUNTIF($F$2:F4110,F4110)=1,1,0)</f>
        <v>0</v>
      </c>
    </row>
    <row r="4111" spans="1:28" x14ac:dyDescent="0.2">
      <c r="A4111" s="17">
        <v>4110</v>
      </c>
      <c r="B4111" t="s">
        <v>7254</v>
      </c>
      <c r="C4111" s="18">
        <v>42363</v>
      </c>
      <c r="D4111" s="18">
        <v>42370</v>
      </c>
      <c r="E4111" t="s">
        <v>77</v>
      </c>
      <c r="F4111" t="s">
        <v>3291</v>
      </c>
      <c r="G4111" t="s">
        <v>3292</v>
      </c>
      <c r="H4111" t="s">
        <v>68</v>
      </c>
      <c r="I4111" t="s">
        <v>54</v>
      </c>
      <c r="J4111" t="s">
        <v>909</v>
      </c>
      <c r="K4111" t="s">
        <v>265</v>
      </c>
      <c r="L4111">
        <v>48227</v>
      </c>
      <c r="M4111" t="s">
        <v>132</v>
      </c>
      <c r="N4111" t="s">
        <v>2703</v>
      </c>
      <c r="O4111" t="s">
        <v>98</v>
      </c>
      <c r="P4111" t="s">
        <v>99</v>
      </c>
      <c r="Q4111" t="s">
        <v>2704</v>
      </c>
      <c r="R4111" s="19">
        <v>73.98</v>
      </c>
      <c r="S4111" s="17">
        <v>2</v>
      </c>
      <c r="T4111" s="20">
        <v>0</v>
      </c>
      <c r="U4111" s="19">
        <v>19.974599999999999</v>
      </c>
      <c r="V4111" s="20">
        <f t="shared" si="320"/>
        <v>0.26999999999999996</v>
      </c>
      <c r="W4111" s="17">
        <f t="shared" si="321"/>
        <v>2015</v>
      </c>
      <c r="X4111" t="str">
        <f t="shared" si="322"/>
        <v>Dec-2015</v>
      </c>
      <c r="Y4111" s="17">
        <f t="shared" si="323"/>
        <v>7</v>
      </c>
      <c r="Z4111" t="str">
        <f t="shared" si="324"/>
        <v>0% (No Discount)</v>
      </c>
      <c r="AA4111" s="17">
        <f>IF(COUNTIF($B$2:B4111,B4111)=1,1,0)</f>
        <v>1</v>
      </c>
      <c r="AB4111" s="17">
        <f>IF(COUNTIF($F$2:F4111,F4111)=1,1,0)</f>
        <v>0</v>
      </c>
    </row>
    <row r="4112" spans="1:28" x14ac:dyDescent="0.2">
      <c r="A4112" s="17">
        <v>4111</v>
      </c>
      <c r="B4112" t="s">
        <v>7254</v>
      </c>
      <c r="C4112" s="18">
        <v>42363</v>
      </c>
      <c r="D4112" s="18">
        <v>42370</v>
      </c>
      <c r="E4112" t="s">
        <v>77</v>
      </c>
      <c r="F4112" t="s">
        <v>3291</v>
      </c>
      <c r="G4112" t="s">
        <v>3292</v>
      </c>
      <c r="H4112" t="s">
        <v>68</v>
      </c>
      <c r="I4112" t="s">
        <v>54</v>
      </c>
      <c r="J4112" t="s">
        <v>909</v>
      </c>
      <c r="K4112" t="s">
        <v>265</v>
      </c>
      <c r="L4112">
        <v>48227</v>
      </c>
      <c r="M4112" t="s">
        <v>132</v>
      </c>
      <c r="N4112" t="s">
        <v>7255</v>
      </c>
      <c r="O4112" t="s">
        <v>59</v>
      </c>
      <c r="P4112" t="s">
        <v>60</v>
      </c>
      <c r="Q4112" t="s">
        <v>7256</v>
      </c>
      <c r="R4112" s="19">
        <v>160.97999999999999</v>
      </c>
      <c r="S4112" s="17">
        <v>1</v>
      </c>
      <c r="T4112" s="20">
        <v>0</v>
      </c>
      <c r="U4112" s="19">
        <v>20.927399999999999</v>
      </c>
      <c r="V4112" s="20">
        <f t="shared" si="320"/>
        <v>0.13</v>
      </c>
      <c r="W4112" s="17">
        <f t="shared" si="321"/>
        <v>2015</v>
      </c>
      <c r="X4112" t="str">
        <f t="shared" si="322"/>
        <v>Dec-2015</v>
      </c>
      <c r="Y4112" s="17">
        <f t="shared" si="323"/>
        <v>7</v>
      </c>
      <c r="Z4112" t="str">
        <f t="shared" si="324"/>
        <v>0% (No Discount)</v>
      </c>
      <c r="AA4112" s="17">
        <f>IF(COUNTIF($B$2:B4112,B4112)=1,1,0)</f>
        <v>0</v>
      </c>
      <c r="AB4112" s="17">
        <f>IF(COUNTIF($F$2:F4112,F4112)=1,1,0)</f>
        <v>0</v>
      </c>
    </row>
    <row r="4113" spans="1:28" x14ac:dyDescent="0.2">
      <c r="A4113" s="17">
        <v>4112</v>
      </c>
      <c r="B4113" t="s">
        <v>7254</v>
      </c>
      <c r="C4113" s="18">
        <v>42363</v>
      </c>
      <c r="D4113" s="18">
        <v>42370</v>
      </c>
      <c r="E4113" t="s">
        <v>77</v>
      </c>
      <c r="F4113" t="s">
        <v>3291</v>
      </c>
      <c r="G4113" t="s">
        <v>3292</v>
      </c>
      <c r="H4113" t="s">
        <v>68</v>
      </c>
      <c r="I4113" t="s">
        <v>54</v>
      </c>
      <c r="J4113" t="s">
        <v>909</v>
      </c>
      <c r="K4113" t="s">
        <v>265</v>
      </c>
      <c r="L4113">
        <v>48227</v>
      </c>
      <c r="M4113" t="s">
        <v>132</v>
      </c>
      <c r="N4113" t="s">
        <v>4896</v>
      </c>
      <c r="O4113" t="s">
        <v>73</v>
      </c>
      <c r="P4113" t="s">
        <v>117</v>
      </c>
      <c r="Q4113" t="s">
        <v>4897</v>
      </c>
      <c r="R4113" s="19">
        <v>17.34</v>
      </c>
      <c r="S4113" s="17">
        <v>3</v>
      </c>
      <c r="T4113" s="20">
        <v>0</v>
      </c>
      <c r="U4113" s="19">
        <v>8.4966000000000008</v>
      </c>
      <c r="V4113" s="20">
        <f t="shared" si="320"/>
        <v>0.49000000000000005</v>
      </c>
      <c r="W4113" s="17">
        <f t="shared" si="321"/>
        <v>2015</v>
      </c>
      <c r="X4113" t="str">
        <f t="shared" si="322"/>
        <v>Dec-2015</v>
      </c>
      <c r="Y4113" s="17">
        <f t="shared" si="323"/>
        <v>7</v>
      </c>
      <c r="Z4113" t="str">
        <f t="shared" si="324"/>
        <v>0% (No Discount)</v>
      </c>
      <c r="AA4113" s="17">
        <f>IF(COUNTIF($B$2:B4113,B4113)=1,1,0)</f>
        <v>0</v>
      </c>
      <c r="AB4113" s="17">
        <f>IF(COUNTIF($F$2:F4113,F4113)=1,1,0)</f>
        <v>0</v>
      </c>
    </row>
    <row r="4114" spans="1:28" x14ac:dyDescent="0.2">
      <c r="A4114" s="17">
        <v>4113</v>
      </c>
      <c r="B4114" t="s">
        <v>7254</v>
      </c>
      <c r="C4114" s="18">
        <v>42363</v>
      </c>
      <c r="D4114" s="18">
        <v>42370</v>
      </c>
      <c r="E4114" t="s">
        <v>77</v>
      </c>
      <c r="F4114" t="s">
        <v>3291</v>
      </c>
      <c r="G4114" t="s">
        <v>3292</v>
      </c>
      <c r="H4114" t="s">
        <v>68</v>
      </c>
      <c r="I4114" t="s">
        <v>54</v>
      </c>
      <c r="J4114" t="s">
        <v>909</v>
      </c>
      <c r="K4114" t="s">
        <v>265</v>
      </c>
      <c r="L4114">
        <v>48227</v>
      </c>
      <c r="M4114" t="s">
        <v>132</v>
      </c>
      <c r="N4114" t="s">
        <v>3303</v>
      </c>
      <c r="O4114" t="s">
        <v>73</v>
      </c>
      <c r="P4114" t="s">
        <v>95</v>
      </c>
      <c r="Q4114" t="s">
        <v>3304</v>
      </c>
      <c r="R4114" s="19">
        <v>3.28</v>
      </c>
      <c r="S4114" s="17">
        <v>1</v>
      </c>
      <c r="T4114" s="20">
        <v>0</v>
      </c>
      <c r="U4114" s="19">
        <v>0.95120000000000005</v>
      </c>
      <c r="V4114" s="20">
        <f t="shared" si="320"/>
        <v>0.29000000000000004</v>
      </c>
      <c r="W4114" s="17">
        <f t="shared" si="321"/>
        <v>2015</v>
      </c>
      <c r="X4114" t="str">
        <f t="shared" si="322"/>
        <v>Dec-2015</v>
      </c>
      <c r="Y4114" s="17">
        <f t="shared" si="323"/>
        <v>7</v>
      </c>
      <c r="Z4114" t="str">
        <f t="shared" si="324"/>
        <v>0% (No Discount)</v>
      </c>
      <c r="AA4114" s="17">
        <f>IF(COUNTIF($B$2:B4114,B4114)=1,1,0)</f>
        <v>0</v>
      </c>
      <c r="AB4114" s="17">
        <f>IF(COUNTIF($F$2:F4114,F4114)=1,1,0)</f>
        <v>0</v>
      </c>
    </row>
    <row r="4115" spans="1:28" x14ac:dyDescent="0.2">
      <c r="A4115" s="17">
        <v>4114</v>
      </c>
      <c r="B4115" t="s">
        <v>7257</v>
      </c>
      <c r="C4115" s="18">
        <v>42126</v>
      </c>
      <c r="D4115" s="18">
        <v>42131</v>
      </c>
      <c r="E4115" t="s">
        <v>77</v>
      </c>
      <c r="F4115" t="s">
        <v>4688</v>
      </c>
      <c r="G4115" t="s">
        <v>4689</v>
      </c>
      <c r="H4115" t="s">
        <v>68</v>
      </c>
      <c r="I4115" t="s">
        <v>54</v>
      </c>
      <c r="J4115" t="s">
        <v>211</v>
      </c>
      <c r="K4115" t="s">
        <v>131</v>
      </c>
      <c r="L4115">
        <v>77095</v>
      </c>
      <c r="M4115" t="s">
        <v>132</v>
      </c>
      <c r="N4115" t="s">
        <v>4598</v>
      </c>
      <c r="O4115" t="s">
        <v>73</v>
      </c>
      <c r="P4115" t="s">
        <v>74</v>
      </c>
      <c r="Q4115" t="s">
        <v>4599</v>
      </c>
      <c r="R4115" s="19">
        <v>8.8559999999999999</v>
      </c>
      <c r="S4115" s="17">
        <v>3</v>
      </c>
      <c r="T4115" s="20">
        <v>0.2</v>
      </c>
      <c r="U4115" s="19">
        <v>2.9889000000000001</v>
      </c>
      <c r="V4115" s="20">
        <f t="shared" si="320"/>
        <v>0.33750000000000002</v>
      </c>
      <c r="W4115" s="17">
        <f t="shared" si="321"/>
        <v>2015</v>
      </c>
      <c r="X4115" t="str">
        <f t="shared" si="322"/>
        <v>May-2015</v>
      </c>
      <c r="Y4115" s="17">
        <f t="shared" si="323"/>
        <v>5</v>
      </c>
      <c r="Z4115" t="str">
        <f t="shared" si="324"/>
        <v>11-20%</v>
      </c>
      <c r="AA4115" s="17">
        <f>IF(COUNTIF($B$2:B4115,B4115)=1,1,0)</f>
        <v>1</v>
      </c>
      <c r="AB4115" s="17">
        <f>IF(COUNTIF($F$2:F4115,F4115)=1,1,0)</f>
        <v>0</v>
      </c>
    </row>
    <row r="4116" spans="1:28" x14ac:dyDescent="0.2">
      <c r="A4116" s="17">
        <v>4115</v>
      </c>
      <c r="B4116" t="s">
        <v>7257</v>
      </c>
      <c r="C4116" s="18">
        <v>42126</v>
      </c>
      <c r="D4116" s="18">
        <v>42131</v>
      </c>
      <c r="E4116" t="s">
        <v>77</v>
      </c>
      <c r="F4116" t="s">
        <v>4688</v>
      </c>
      <c r="G4116" t="s">
        <v>4689</v>
      </c>
      <c r="H4116" t="s">
        <v>68</v>
      </c>
      <c r="I4116" t="s">
        <v>54</v>
      </c>
      <c r="J4116" t="s">
        <v>211</v>
      </c>
      <c r="K4116" t="s">
        <v>131</v>
      </c>
      <c r="L4116">
        <v>77095</v>
      </c>
      <c r="M4116" t="s">
        <v>132</v>
      </c>
      <c r="N4116" t="s">
        <v>3889</v>
      </c>
      <c r="O4116" t="s">
        <v>98</v>
      </c>
      <c r="P4116" t="s">
        <v>99</v>
      </c>
      <c r="Q4116" t="s">
        <v>3890</v>
      </c>
      <c r="R4116" s="19">
        <v>158.376</v>
      </c>
      <c r="S4116" s="17">
        <v>3</v>
      </c>
      <c r="T4116" s="20">
        <v>0.2</v>
      </c>
      <c r="U4116" s="19">
        <v>13.857900000000001</v>
      </c>
      <c r="V4116" s="20">
        <f t="shared" si="320"/>
        <v>8.7500000000000008E-2</v>
      </c>
      <c r="W4116" s="17">
        <f t="shared" si="321"/>
        <v>2015</v>
      </c>
      <c r="X4116" t="str">
        <f t="shared" si="322"/>
        <v>May-2015</v>
      </c>
      <c r="Y4116" s="17">
        <f t="shared" si="323"/>
        <v>5</v>
      </c>
      <c r="Z4116" t="str">
        <f t="shared" si="324"/>
        <v>11-20%</v>
      </c>
      <c r="AA4116" s="17">
        <f>IF(COUNTIF($B$2:B4116,B4116)=1,1,0)</f>
        <v>0</v>
      </c>
      <c r="AB4116" s="17">
        <f>IF(COUNTIF($F$2:F4116,F4116)=1,1,0)</f>
        <v>0</v>
      </c>
    </row>
    <row r="4117" spans="1:28" x14ac:dyDescent="0.2">
      <c r="A4117" s="17">
        <v>4116</v>
      </c>
      <c r="B4117" t="s">
        <v>7258</v>
      </c>
      <c r="C4117" s="18">
        <v>42698</v>
      </c>
      <c r="D4117" s="18">
        <v>42701</v>
      </c>
      <c r="E4117" t="s">
        <v>215</v>
      </c>
      <c r="F4117" t="s">
        <v>4752</v>
      </c>
      <c r="G4117" t="s">
        <v>4753</v>
      </c>
      <c r="H4117" t="s">
        <v>53</v>
      </c>
      <c r="I4117" t="s">
        <v>54</v>
      </c>
      <c r="J4117" t="s">
        <v>122</v>
      </c>
      <c r="K4117" t="s">
        <v>123</v>
      </c>
      <c r="L4117">
        <v>98105</v>
      </c>
      <c r="M4117" t="s">
        <v>71</v>
      </c>
      <c r="N4117" t="s">
        <v>2241</v>
      </c>
      <c r="O4117" t="s">
        <v>73</v>
      </c>
      <c r="P4117" t="s">
        <v>102</v>
      </c>
      <c r="Q4117" t="s">
        <v>2242</v>
      </c>
      <c r="R4117" s="19">
        <v>1219.96</v>
      </c>
      <c r="S4117" s="17">
        <v>5</v>
      </c>
      <c r="T4117" s="20">
        <v>0.2</v>
      </c>
      <c r="U4117" s="19">
        <v>381.23750000000001</v>
      </c>
      <c r="V4117" s="20">
        <f t="shared" si="320"/>
        <v>0.3125</v>
      </c>
      <c r="W4117" s="17">
        <f t="shared" si="321"/>
        <v>2016</v>
      </c>
      <c r="X4117" t="str">
        <f t="shared" si="322"/>
        <v>Nov-2016</v>
      </c>
      <c r="Y4117" s="17">
        <f t="shared" si="323"/>
        <v>3</v>
      </c>
      <c r="Z4117" t="str">
        <f t="shared" si="324"/>
        <v>11-20%</v>
      </c>
      <c r="AA4117" s="17">
        <f>IF(COUNTIF($B$2:B4117,B4117)=1,1,0)</f>
        <v>1</v>
      </c>
      <c r="AB4117" s="17">
        <f>IF(COUNTIF($F$2:F4117,F4117)=1,1,0)</f>
        <v>0</v>
      </c>
    </row>
    <row r="4118" spans="1:28" x14ac:dyDescent="0.2">
      <c r="A4118" s="17">
        <v>4117</v>
      </c>
      <c r="B4118" t="s">
        <v>7259</v>
      </c>
      <c r="C4118" s="18">
        <v>42332</v>
      </c>
      <c r="D4118" s="18">
        <v>42337</v>
      </c>
      <c r="E4118" t="s">
        <v>77</v>
      </c>
      <c r="F4118" t="s">
        <v>2995</v>
      </c>
      <c r="G4118" t="s">
        <v>2996</v>
      </c>
      <c r="H4118" t="s">
        <v>53</v>
      </c>
      <c r="I4118" t="s">
        <v>54</v>
      </c>
      <c r="J4118" t="s">
        <v>69</v>
      </c>
      <c r="K4118" t="s">
        <v>70</v>
      </c>
      <c r="L4118">
        <v>90036</v>
      </c>
      <c r="M4118" t="s">
        <v>71</v>
      </c>
      <c r="N4118" t="s">
        <v>3608</v>
      </c>
      <c r="O4118" t="s">
        <v>73</v>
      </c>
      <c r="P4118" t="s">
        <v>102</v>
      </c>
      <c r="Q4118" t="s">
        <v>3609</v>
      </c>
      <c r="R4118" s="19">
        <v>3.1680000000000001</v>
      </c>
      <c r="S4118" s="17">
        <v>2</v>
      </c>
      <c r="T4118" s="20">
        <v>0.2</v>
      </c>
      <c r="U4118" s="19">
        <v>0.99</v>
      </c>
      <c r="V4118" s="20">
        <f t="shared" si="320"/>
        <v>0.3125</v>
      </c>
      <c r="W4118" s="17">
        <f t="shared" si="321"/>
        <v>2015</v>
      </c>
      <c r="X4118" t="str">
        <f t="shared" si="322"/>
        <v>Nov-2015</v>
      </c>
      <c r="Y4118" s="17">
        <f t="shared" si="323"/>
        <v>5</v>
      </c>
      <c r="Z4118" t="str">
        <f t="shared" si="324"/>
        <v>11-20%</v>
      </c>
      <c r="AA4118" s="17">
        <f>IF(COUNTIF($B$2:B4118,B4118)=1,1,0)</f>
        <v>1</v>
      </c>
      <c r="AB4118" s="17">
        <f>IF(COUNTIF($F$2:F4118,F4118)=1,1,0)</f>
        <v>0</v>
      </c>
    </row>
    <row r="4119" spans="1:28" x14ac:dyDescent="0.2">
      <c r="A4119" s="17">
        <v>4118</v>
      </c>
      <c r="B4119" t="s">
        <v>7259</v>
      </c>
      <c r="C4119" s="18">
        <v>42332</v>
      </c>
      <c r="D4119" s="18">
        <v>42337</v>
      </c>
      <c r="E4119" t="s">
        <v>77</v>
      </c>
      <c r="F4119" t="s">
        <v>2995</v>
      </c>
      <c r="G4119" t="s">
        <v>2996</v>
      </c>
      <c r="H4119" t="s">
        <v>53</v>
      </c>
      <c r="I4119" t="s">
        <v>54</v>
      </c>
      <c r="J4119" t="s">
        <v>69</v>
      </c>
      <c r="K4119" t="s">
        <v>70</v>
      </c>
      <c r="L4119">
        <v>90036</v>
      </c>
      <c r="M4119" t="s">
        <v>71</v>
      </c>
      <c r="N4119" t="s">
        <v>2011</v>
      </c>
      <c r="O4119" t="s">
        <v>73</v>
      </c>
      <c r="P4119" t="s">
        <v>117</v>
      </c>
      <c r="Q4119" t="s">
        <v>2012</v>
      </c>
      <c r="R4119" s="19">
        <v>19.440000000000001</v>
      </c>
      <c r="S4119" s="17">
        <v>3</v>
      </c>
      <c r="T4119" s="20">
        <v>0</v>
      </c>
      <c r="U4119" s="19">
        <v>9.3312000000000008</v>
      </c>
      <c r="V4119" s="20">
        <f t="shared" si="320"/>
        <v>0.48000000000000004</v>
      </c>
      <c r="W4119" s="17">
        <f t="shared" si="321"/>
        <v>2015</v>
      </c>
      <c r="X4119" t="str">
        <f t="shared" si="322"/>
        <v>Nov-2015</v>
      </c>
      <c r="Y4119" s="17">
        <f t="shared" si="323"/>
        <v>5</v>
      </c>
      <c r="Z4119" t="str">
        <f t="shared" si="324"/>
        <v>0% (No Discount)</v>
      </c>
      <c r="AA4119" s="17">
        <f>IF(COUNTIF($B$2:B4119,B4119)=1,1,0)</f>
        <v>0</v>
      </c>
      <c r="AB4119" s="17">
        <f>IF(COUNTIF($F$2:F4119,F4119)=1,1,0)</f>
        <v>0</v>
      </c>
    </row>
    <row r="4120" spans="1:28" x14ac:dyDescent="0.2">
      <c r="A4120" s="17">
        <v>4119</v>
      </c>
      <c r="B4120" t="s">
        <v>7259</v>
      </c>
      <c r="C4120" s="18">
        <v>42332</v>
      </c>
      <c r="D4120" s="18">
        <v>42337</v>
      </c>
      <c r="E4120" t="s">
        <v>77</v>
      </c>
      <c r="F4120" t="s">
        <v>2995</v>
      </c>
      <c r="G4120" t="s">
        <v>2996</v>
      </c>
      <c r="H4120" t="s">
        <v>53</v>
      </c>
      <c r="I4120" t="s">
        <v>54</v>
      </c>
      <c r="J4120" t="s">
        <v>69</v>
      </c>
      <c r="K4120" t="s">
        <v>70</v>
      </c>
      <c r="L4120">
        <v>90036</v>
      </c>
      <c r="M4120" t="s">
        <v>71</v>
      </c>
      <c r="N4120" t="s">
        <v>1574</v>
      </c>
      <c r="O4120" t="s">
        <v>73</v>
      </c>
      <c r="P4120" t="s">
        <v>86</v>
      </c>
      <c r="Q4120" t="s">
        <v>1575</v>
      </c>
      <c r="R4120" s="19">
        <v>454.86</v>
      </c>
      <c r="S4120" s="17">
        <v>7</v>
      </c>
      <c r="T4120" s="20">
        <v>0</v>
      </c>
      <c r="U4120" s="19">
        <v>54.583199999999998</v>
      </c>
      <c r="V4120" s="20">
        <f t="shared" si="320"/>
        <v>0.12</v>
      </c>
      <c r="W4120" s="17">
        <f t="shared" si="321"/>
        <v>2015</v>
      </c>
      <c r="X4120" t="str">
        <f t="shared" si="322"/>
        <v>Nov-2015</v>
      </c>
      <c r="Y4120" s="17">
        <f t="shared" si="323"/>
        <v>5</v>
      </c>
      <c r="Z4120" t="str">
        <f t="shared" si="324"/>
        <v>0% (No Discount)</v>
      </c>
      <c r="AA4120" s="17">
        <f>IF(COUNTIF($B$2:B4120,B4120)=1,1,0)</f>
        <v>0</v>
      </c>
      <c r="AB4120" s="17">
        <f>IF(COUNTIF($F$2:F4120,F4120)=1,1,0)</f>
        <v>0</v>
      </c>
    </row>
    <row r="4121" spans="1:28" x14ac:dyDescent="0.2">
      <c r="A4121" s="17">
        <v>4120</v>
      </c>
      <c r="B4121" t="s">
        <v>7259</v>
      </c>
      <c r="C4121" s="18">
        <v>42332</v>
      </c>
      <c r="D4121" s="18">
        <v>42337</v>
      </c>
      <c r="E4121" t="s">
        <v>77</v>
      </c>
      <c r="F4121" t="s">
        <v>2995</v>
      </c>
      <c r="G4121" t="s">
        <v>2996</v>
      </c>
      <c r="H4121" t="s">
        <v>53</v>
      </c>
      <c r="I4121" t="s">
        <v>54</v>
      </c>
      <c r="J4121" t="s">
        <v>69</v>
      </c>
      <c r="K4121" t="s">
        <v>70</v>
      </c>
      <c r="L4121">
        <v>90036</v>
      </c>
      <c r="M4121" t="s">
        <v>71</v>
      </c>
      <c r="N4121" t="s">
        <v>1132</v>
      </c>
      <c r="O4121" t="s">
        <v>73</v>
      </c>
      <c r="P4121" t="s">
        <v>102</v>
      </c>
      <c r="Q4121" t="s">
        <v>1133</v>
      </c>
      <c r="R4121" s="19">
        <v>91.391999999999996</v>
      </c>
      <c r="S4121" s="17">
        <v>8</v>
      </c>
      <c r="T4121" s="20">
        <v>0.2</v>
      </c>
      <c r="U4121" s="19">
        <v>29.702400000000001</v>
      </c>
      <c r="V4121" s="20">
        <f t="shared" si="320"/>
        <v>0.32500000000000001</v>
      </c>
      <c r="W4121" s="17">
        <f t="shared" si="321"/>
        <v>2015</v>
      </c>
      <c r="X4121" t="str">
        <f t="shared" si="322"/>
        <v>Nov-2015</v>
      </c>
      <c r="Y4121" s="17">
        <f t="shared" si="323"/>
        <v>5</v>
      </c>
      <c r="Z4121" t="str">
        <f t="shared" si="324"/>
        <v>11-20%</v>
      </c>
      <c r="AA4121" s="17">
        <f>IF(COUNTIF($B$2:B4121,B4121)=1,1,0)</f>
        <v>0</v>
      </c>
      <c r="AB4121" s="17">
        <f>IF(COUNTIF($F$2:F4121,F4121)=1,1,0)</f>
        <v>0</v>
      </c>
    </row>
    <row r="4122" spans="1:28" x14ac:dyDescent="0.2">
      <c r="A4122" s="17">
        <v>4121</v>
      </c>
      <c r="B4122" t="s">
        <v>7260</v>
      </c>
      <c r="C4122" s="18">
        <v>42982</v>
      </c>
      <c r="D4122" s="18">
        <v>42988</v>
      </c>
      <c r="E4122" t="s">
        <v>77</v>
      </c>
      <c r="F4122" t="s">
        <v>3917</v>
      </c>
      <c r="G4122" t="s">
        <v>3918</v>
      </c>
      <c r="H4122" t="s">
        <v>53</v>
      </c>
      <c r="I4122" t="s">
        <v>54</v>
      </c>
      <c r="J4122" t="s">
        <v>173</v>
      </c>
      <c r="K4122" t="s">
        <v>174</v>
      </c>
      <c r="L4122">
        <v>19120</v>
      </c>
      <c r="M4122" t="s">
        <v>175</v>
      </c>
      <c r="N4122" t="s">
        <v>7261</v>
      </c>
      <c r="O4122" t="s">
        <v>98</v>
      </c>
      <c r="P4122" t="s">
        <v>188</v>
      </c>
      <c r="Q4122" t="s">
        <v>7262</v>
      </c>
      <c r="R4122" s="19">
        <v>19.04</v>
      </c>
      <c r="S4122" s="17">
        <v>4</v>
      </c>
      <c r="T4122" s="20">
        <v>0.2</v>
      </c>
      <c r="U4122" s="19">
        <v>-1.4279999999999999</v>
      </c>
      <c r="V4122" s="20">
        <f t="shared" si="320"/>
        <v>-7.4999999999999997E-2</v>
      </c>
      <c r="W4122" s="17">
        <f t="shared" si="321"/>
        <v>2017</v>
      </c>
      <c r="X4122" t="str">
        <f t="shared" si="322"/>
        <v>Sep-2017</v>
      </c>
      <c r="Y4122" s="17">
        <f t="shared" si="323"/>
        <v>6</v>
      </c>
      <c r="Z4122" t="str">
        <f t="shared" si="324"/>
        <v>11-20%</v>
      </c>
      <c r="AA4122" s="17">
        <f>IF(COUNTIF($B$2:B4122,B4122)=1,1,0)</f>
        <v>1</v>
      </c>
      <c r="AB4122" s="17">
        <f>IF(COUNTIF($F$2:F4122,F4122)=1,1,0)</f>
        <v>0</v>
      </c>
    </row>
    <row r="4123" spans="1:28" x14ac:dyDescent="0.2">
      <c r="A4123" s="17">
        <v>4122</v>
      </c>
      <c r="B4123" t="s">
        <v>7263</v>
      </c>
      <c r="C4123" s="18">
        <v>42866</v>
      </c>
      <c r="D4123" s="18">
        <v>42867</v>
      </c>
      <c r="E4123" t="s">
        <v>1320</v>
      </c>
      <c r="F4123" t="s">
        <v>1933</v>
      </c>
      <c r="G4123" t="s">
        <v>1934</v>
      </c>
      <c r="H4123" t="s">
        <v>53</v>
      </c>
      <c r="I4123" t="s">
        <v>54</v>
      </c>
      <c r="J4123" t="s">
        <v>122</v>
      </c>
      <c r="K4123" t="s">
        <v>123</v>
      </c>
      <c r="L4123">
        <v>98103</v>
      </c>
      <c r="M4123" t="s">
        <v>71</v>
      </c>
      <c r="N4123" t="s">
        <v>3573</v>
      </c>
      <c r="O4123" t="s">
        <v>73</v>
      </c>
      <c r="P4123" t="s">
        <v>117</v>
      </c>
      <c r="Q4123" t="s">
        <v>3574</v>
      </c>
      <c r="R4123" s="19">
        <v>37.44</v>
      </c>
      <c r="S4123" s="17">
        <v>6</v>
      </c>
      <c r="T4123" s="20">
        <v>0</v>
      </c>
      <c r="U4123" s="19">
        <v>16.847999999999999</v>
      </c>
      <c r="V4123" s="20">
        <f t="shared" si="320"/>
        <v>0.45</v>
      </c>
      <c r="W4123" s="17">
        <f t="shared" si="321"/>
        <v>2017</v>
      </c>
      <c r="X4123" t="str">
        <f t="shared" si="322"/>
        <v>May-2017</v>
      </c>
      <c r="Y4123" s="17">
        <f t="shared" si="323"/>
        <v>1</v>
      </c>
      <c r="Z4123" t="str">
        <f t="shared" si="324"/>
        <v>0% (No Discount)</v>
      </c>
      <c r="AA4123" s="17">
        <f>IF(COUNTIF($B$2:B4123,B4123)=1,1,0)</f>
        <v>1</v>
      </c>
      <c r="AB4123" s="17">
        <f>IF(COUNTIF($F$2:F4123,F4123)=1,1,0)</f>
        <v>0</v>
      </c>
    </row>
    <row r="4124" spans="1:28" x14ac:dyDescent="0.2">
      <c r="A4124" s="17">
        <v>4123</v>
      </c>
      <c r="B4124" t="s">
        <v>7263</v>
      </c>
      <c r="C4124" s="18">
        <v>42866</v>
      </c>
      <c r="D4124" s="18">
        <v>42867</v>
      </c>
      <c r="E4124" t="s">
        <v>1320</v>
      </c>
      <c r="F4124" t="s">
        <v>1933</v>
      </c>
      <c r="G4124" t="s">
        <v>1934</v>
      </c>
      <c r="H4124" t="s">
        <v>53</v>
      </c>
      <c r="I4124" t="s">
        <v>54</v>
      </c>
      <c r="J4124" t="s">
        <v>122</v>
      </c>
      <c r="K4124" t="s">
        <v>123</v>
      </c>
      <c r="L4124">
        <v>98103</v>
      </c>
      <c r="M4124" t="s">
        <v>71</v>
      </c>
      <c r="N4124" t="s">
        <v>5578</v>
      </c>
      <c r="O4124" t="s">
        <v>73</v>
      </c>
      <c r="P4124" t="s">
        <v>74</v>
      </c>
      <c r="Q4124" t="s">
        <v>5579</v>
      </c>
      <c r="R4124" s="19">
        <v>37.590000000000003</v>
      </c>
      <c r="S4124" s="17">
        <v>3</v>
      </c>
      <c r="T4124" s="20">
        <v>0</v>
      </c>
      <c r="U4124" s="19">
        <v>17.667300000000001</v>
      </c>
      <c r="V4124" s="20">
        <f t="shared" si="320"/>
        <v>0.47</v>
      </c>
      <c r="W4124" s="17">
        <f t="shared" si="321"/>
        <v>2017</v>
      </c>
      <c r="X4124" t="str">
        <f t="shared" si="322"/>
        <v>May-2017</v>
      </c>
      <c r="Y4124" s="17">
        <f t="shared" si="323"/>
        <v>1</v>
      </c>
      <c r="Z4124" t="str">
        <f t="shared" si="324"/>
        <v>0% (No Discount)</v>
      </c>
      <c r="AA4124" s="17">
        <f>IF(COUNTIF($B$2:B4124,B4124)=1,1,0)</f>
        <v>0</v>
      </c>
      <c r="AB4124" s="17">
        <f>IF(COUNTIF($F$2:F4124,F4124)=1,1,0)</f>
        <v>0</v>
      </c>
    </row>
    <row r="4125" spans="1:28" x14ac:dyDescent="0.2">
      <c r="A4125" s="17">
        <v>4124</v>
      </c>
      <c r="B4125" t="s">
        <v>7263</v>
      </c>
      <c r="C4125" s="18">
        <v>42866</v>
      </c>
      <c r="D4125" s="18">
        <v>42867</v>
      </c>
      <c r="E4125" t="s">
        <v>1320</v>
      </c>
      <c r="F4125" t="s">
        <v>1933</v>
      </c>
      <c r="G4125" t="s">
        <v>1934</v>
      </c>
      <c r="H4125" t="s">
        <v>53</v>
      </c>
      <c r="I4125" t="s">
        <v>54</v>
      </c>
      <c r="J4125" t="s">
        <v>122</v>
      </c>
      <c r="K4125" t="s">
        <v>123</v>
      </c>
      <c r="L4125">
        <v>98103</v>
      </c>
      <c r="M4125" t="s">
        <v>71</v>
      </c>
      <c r="N4125" t="s">
        <v>6583</v>
      </c>
      <c r="O4125" t="s">
        <v>73</v>
      </c>
      <c r="P4125" t="s">
        <v>102</v>
      </c>
      <c r="Q4125" t="s">
        <v>6584</v>
      </c>
      <c r="R4125" s="19">
        <v>26.032</v>
      </c>
      <c r="S4125" s="17">
        <v>2</v>
      </c>
      <c r="T4125" s="20">
        <v>0.2</v>
      </c>
      <c r="U4125" s="19">
        <v>9.4366000000000003</v>
      </c>
      <c r="V4125" s="20">
        <f t="shared" si="320"/>
        <v>0.36249999999999999</v>
      </c>
      <c r="W4125" s="17">
        <f t="shared" si="321"/>
        <v>2017</v>
      </c>
      <c r="X4125" t="str">
        <f t="shared" si="322"/>
        <v>May-2017</v>
      </c>
      <c r="Y4125" s="17">
        <f t="shared" si="323"/>
        <v>1</v>
      </c>
      <c r="Z4125" t="str">
        <f t="shared" si="324"/>
        <v>11-20%</v>
      </c>
      <c r="AA4125" s="17">
        <f>IF(COUNTIF($B$2:B4125,B4125)=1,1,0)</f>
        <v>0</v>
      </c>
      <c r="AB4125" s="17">
        <f>IF(COUNTIF($F$2:F4125,F4125)=1,1,0)</f>
        <v>0</v>
      </c>
    </row>
    <row r="4126" spans="1:28" x14ac:dyDescent="0.2">
      <c r="A4126" s="17">
        <v>4125</v>
      </c>
      <c r="B4126" t="s">
        <v>7264</v>
      </c>
      <c r="C4126" s="18">
        <v>41770</v>
      </c>
      <c r="D4126" s="18">
        <v>41777</v>
      </c>
      <c r="E4126" t="s">
        <v>77</v>
      </c>
      <c r="F4126" t="s">
        <v>3492</v>
      </c>
      <c r="G4126" t="s">
        <v>3493</v>
      </c>
      <c r="H4126" t="s">
        <v>68</v>
      </c>
      <c r="I4126" t="s">
        <v>54</v>
      </c>
      <c r="J4126" t="s">
        <v>4139</v>
      </c>
      <c r="K4126" t="s">
        <v>294</v>
      </c>
      <c r="L4126">
        <v>13601</v>
      </c>
      <c r="M4126" t="s">
        <v>175</v>
      </c>
      <c r="N4126" t="s">
        <v>1459</v>
      </c>
      <c r="O4126" t="s">
        <v>73</v>
      </c>
      <c r="P4126" t="s">
        <v>105</v>
      </c>
      <c r="Q4126" t="s">
        <v>1460</v>
      </c>
      <c r="R4126" s="19">
        <v>35.909999999999997</v>
      </c>
      <c r="S4126" s="17">
        <v>3</v>
      </c>
      <c r="T4126" s="20">
        <v>0</v>
      </c>
      <c r="U4126" s="19">
        <v>9.6957000000000004</v>
      </c>
      <c r="V4126" s="20">
        <f t="shared" si="320"/>
        <v>0.27</v>
      </c>
      <c r="W4126" s="17">
        <f t="shared" si="321"/>
        <v>2014</v>
      </c>
      <c r="X4126" t="str">
        <f t="shared" si="322"/>
        <v>May-2014</v>
      </c>
      <c r="Y4126" s="17">
        <f t="shared" si="323"/>
        <v>7</v>
      </c>
      <c r="Z4126" t="str">
        <f t="shared" si="324"/>
        <v>0% (No Discount)</v>
      </c>
      <c r="AA4126" s="17">
        <f>IF(COUNTIF($B$2:B4126,B4126)=1,1,0)</f>
        <v>1</v>
      </c>
      <c r="AB4126" s="17">
        <f>IF(COUNTIF($F$2:F4126,F4126)=1,1,0)</f>
        <v>0</v>
      </c>
    </row>
    <row r="4127" spans="1:28" x14ac:dyDescent="0.2">
      <c r="A4127" s="17">
        <v>4126</v>
      </c>
      <c r="B4127" t="s">
        <v>7265</v>
      </c>
      <c r="C4127" s="18">
        <v>42943</v>
      </c>
      <c r="D4127" s="18">
        <v>42947</v>
      </c>
      <c r="E4127" t="s">
        <v>50</v>
      </c>
      <c r="F4127" t="s">
        <v>1828</v>
      </c>
      <c r="G4127" t="s">
        <v>1829</v>
      </c>
      <c r="H4127" t="s">
        <v>53</v>
      </c>
      <c r="I4127" t="s">
        <v>54</v>
      </c>
      <c r="J4127" t="s">
        <v>1553</v>
      </c>
      <c r="K4127" t="s">
        <v>81</v>
      </c>
      <c r="L4127">
        <v>32216</v>
      </c>
      <c r="M4127" t="s">
        <v>57</v>
      </c>
      <c r="N4127" t="s">
        <v>3046</v>
      </c>
      <c r="O4127" t="s">
        <v>59</v>
      </c>
      <c r="P4127" t="s">
        <v>92</v>
      </c>
      <c r="Q4127" t="s">
        <v>3047</v>
      </c>
      <c r="R4127" s="19">
        <v>91.031999999999996</v>
      </c>
      <c r="S4127" s="17">
        <v>3</v>
      </c>
      <c r="T4127" s="20">
        <v>0.2</v>
      </c>
      <c r="U4127" s="19">
        <v>-2.2757999999999998</v>
      </c>
      <c r="V4127" s="20">
        <f t="shared" si="320"/>
        <v>-2.4999999999999998E-2</v>
      </c>
      <c r="W4127" s="17">
        <f t="shared" si="321"/>
        <v>2017</v>
      </c>
      <c r="X4127" t="str">
        <f t="shared" si="322"/>
        <v>Jul-2017</v>
      </c>
      <c r="Y4127" s="17">
        <f t="shared" si="323"/>
        <v>4</v>
      </c>
      <c r="Z4127" t="str">
        <f t="shared" si="324"/>
        <v>11-20%</v>
      </c>
      <c r="AA4127" s="17">
        <f>IF(COUNTIF($B$2:B4127,B4127)=1,1,0)</f>
        <v>1</v>
      </c>
      <c r="AB4127" s="17">
        <f>IF(COUNTIF($F$2:F4127,F4127)=1,1,0)</f>
        <v>0</v>
      </c>
    </row>
    <row r="4128" spans="1:28" x14ac:dyDescent="0.2">
      <c r="A4128" s="17">
        <v>4127</v>
      </c>
      <c r="B4128" t="s">
        <v>7266</v>
      </c>
      <c r="C4128" s="18">
        <v>42861</v>
      </c>
      <c r="D4128" s="18">
        <v>42864</v>
      </c>
      <c r="E4128" t="s">
        <v>215</v>
      </c>
      <c r="F4128" t="s">
        <v>476</v>
      </c>
      <c r="G4128" t="s">
        <v>477</v>
      </c>
      <c r="H4128" t="s">
        <v>53</v>
      </c>
      <c r="I4128" t="s">
        <v>54</v>
      </c>
      <c r="J4128" t="s">
        <v>1157</v>
      </c>
      <c r="K4128" t="s">
        <v>346</v>
      </c>
      <c r="L4128">
        <v>22204</v>
      </c>
      <c r="M4128" t="s">
        <v>57</v>
      </c>
      <c r="N4128" t="s">
        <v>6981</v>
      </c>
      <c r="O4128" t="s">
        <v>73</v>
      </c>
      <c r="P4128" t="s">
        <v>95</v>
      </c>
      <c r="Q4128" t="s">
        <v>6982</v>
      </c>
      <c r="R4128" s="19">
        <v>54.66</v>
      </c>
      <c r="S4128" s="17">
        <v>6</v>
      </c>
      <c r="T4128" s="20">
        <v>0</v>
      </c>
      <c r="U4128" s="19">
        <v>18.037800000000001</v>
      </c>
      <c r="V4128" s="20">
        <f t="shared" si="320"/>
        <v>0.33</v>
      </c>
      <c r="W4128" s="17">
        <f t="shared" si="321"/>
        <v>2017</v>
      </c>
      <c r="X4128" t="str">
        <f t="shared" si="322"/>
        <v>May-2017</v>
      </c>
      <c r="Y4128" s="17">
        <f t="shared" si="323"/>
        <v>3</v>
      </c>
      <c r="Z4128" t="str">
        <f t="shared" si="324"/>
        <v>0% (No Discount)</v>
      </c>
      <c r="AA4128" s="17">
        <f>IF(COUNTIF($B$2:B4128,B4128)=1,1,0)</f>
        <v>1</v>
      </c>
      <c r="AB4128" s="17">
        <f>IF(COUNTIF($F$2:F4128,F4128)=1,1,0)</f>
        <v>0</v>
      </c>
    </row>
    <row r="4129" spans="1:28" x14ac:dyDescent="0.2">
      <c r="A4129" s="17">
        <v>4128</v>
      </c>
      <c r="B4129" t="s">
        <v>7267</v>
      </c>
      <c r="C4129" s="18">
        <v>41901</v>
      </c>
      <c r="D4129" s="18">
        <v>41906</v>
      </c>
      <c r="E4129" t="s">
        <v>77</v>
      </c>
      <c r="F4129" t="s">
        <v>2146</v>
      </c>
      <c r="G4129" t="s">
        <v>2147</v>
      </c>
      <c r="H4129" t="s">
        <v>53</v>
      </c>
      <c r="I4129" t="s">
        <v>54</v>
      </c>
      <c r="J4129" t="s">
        <v>494</v>
      </c>
      <c r="K4129" t="s">
        <v>115</v>
      </c>
      <c r="L4129">
        <v>28205</v>
      </c>
      <c r="M4129" t="s">
        <v>57</v>
      </c>
      <c r="N4129" t="s">
        <v>3050</v>
      </c>
      <c r="O4129" t="s">
        <v>73</v>
      </c>
      <c r="P4129" t="s">
        <v>86</v>
      </c>
      <c r="Q4129" t="s">
        <v>3051</v>
      </c>
      <c r="R4129" s="19">
        <v>67.343999999999994</v>
      </c>
      <c r="S4129" s="17">
        <v>6</v>
      </c>
      <c r="T4129" s="20">
        <v>0.2</v>
      </c>
      <c r="U4129" s="19">
        <v>7.5762</v>
      </c>
      <c r="V4129" s="20">
        <f t="shared" si="320"/>
        <v>0.11250000000000002</v>
      </c>
      <c r="W4129" s="17">
        <f t="shared" si="321"/>
        <v>2014</v>
      </c>
      <c r="X4129" t="str">
        <f t="shared" si="322"/>
        <v>Sep-2014</v>
      </c>
      <c r="Y4129" s="17">
        <f t="shared" si="323"/>
        <v>5</v>
      </c>
      <c r="Z4129" t="str">
        <f t="shared" si="324"/>
        <v>11-20%</v>
      </c>
      <c r="AA4129" s="17">
        <f>IF(COUNTIF($B$2:B4129,B4129)=1,1,0)</f>
        <v>1</v>
      </c>
      <c r="AB4129" s="17">
        <f>IF(COUNTIF($F$2:F4129,F4129)=1,1,0)</f>
        <v>0</v>
      </c>
    </row>
    <row r="4130" spans="1:28" x14ac:dyDescent="0.2">
      <c r="A4130" s="17">
        <v>4129</v>
      </c>
      <c r="B4130" t="s">
        <v>7267</v>
      </c>
      <c r="C4130" s="18">
        <v>41901</v>
      </c>
      <c r="D4130" s="18">
        <v>41906</v>
      </c>
      <c r="E4130" t="s">
        <v>77</v>
      </c>
      <c r="F4130" t="s">
        <v>2146</v>
      </c>
      <c r="G4130" t="s">
        <v>2147</v>
      </c>
      <c r="H4130" t="s">
        <v>53</v>
      </c>
      <c r="I4130" t="s">
        <v>54</v>
      </c>
      <c r="J4130" t="s">
        <v>494</v>
      </c>
      <c r="K4130" t="s">
        <v>115</v>
      </c>
      <c r="L4130">
        <v>28205</v>
      </c>
      <c r="M4130" t="s">
        <v>57</v>
      </c>
      <c r="N4130" t="s">
        <v>7268</v>
      </c>
      <c r="O4130" t="s">
        <v>98</v>
      </c>
      <c r="P4130" t="s">
        <v>711</v>
      </c>
      <c r="Q4130" t="s">
        <v>7269</v>
      </c>
      <c r="R4130" s="19">
        <v>2624.9850000000001</v>
      </c>
      <c r="S4130" s="17">
        <v>3</v>
      </c>
      <c r="T4130" s="20">
        <v>0.5</v>
      </c>
      <c r="U4130" s="19">
        <v>-944.99459999999999</v>
      </c>
      <c r="V4130" s="20">
        <f t="shared" si="320"/>
        <v>-0.36</v>
      </c>
      <c r="W4130" s="17">
        <f t="shared" si="321"/>
        <v>2014</v>
      </c>
      <c r="X4130" t="str">
        <f t="shared" si="322"/>
        <v>Sep-2014</v>
      </c>
      <c r="Y4130" s="17">
        <f t="shared" si="323"/>
        <v>5</v>
      </c>
      <c r="Z4130" t="str">
        <f t="shared" si="324"/>
        <v>41-50%</v>
      </c>
      <c r="AA4130" s="17">
        <f>IF(COUNTIF($B$2:B4130,B4130)=1,1,0)</f>
        <v>0</v>
      </c>
      <c r="AB4130" s="17">
        <f>IF(COUNTIF($F$2:F4130,F4130)=1,1,0)</f>
        <v>0</v>
      </c>
    </row>
    <row r="4131" spans="1:28" x14ac:dyDescent="0.2">
      <c r="A4131" s="17">
        <v>4130</v>
      </c>
      <c r="B4131" t="s">
        <v>7270</v>
      </c>
      <c r="C4131" s="18">
        <v>42092</v>
      </c>
      <c r="D4131" s="18">
        <v>42098</v>
      </c>
      <c r="E4131" t="s">
        <v>77</v>
      </c>
      <c r="F4131" t="s">
        <v>1381</v>
      </c>
      <c r="G4131" t="s">
        <v>1382</v>
      </c>
      <c r="H4131" t="s">
        <v>53</v>
      </c>
      <c r="I4131" t="s">
        <v>54</v>
      </c>
      <c r="J4131" t="s">
        <v>122</v>
      </c>
      <c r="K4131" t="s">
        <v>123</v>
      </c>
      <c r="L4131">
        <v>98103</v>
      </c>
      <c r="M4131" t="s">
        <v>71</v>
      </c>
      <c r="N4131" t="s">
        <v>6763</v>
      </c>
      <c r="O4131" t="s">
        <v>73</v>
      </c>
      <c r="P4131" t="s">
        <v>105</v>
      </c>
      <c r="Q4131" t="s">
        <v>6764</v>
      </c>
      <c r="R4131" s="19">
        <v>73.28</v>
      </c>
      <c r="S4131" s="17">
        <v>4</v>
      </c>
      <c r="T4131" s="20">
        <v>0</v>
      </c>
      <c r="U4131" s="19">
        <v>21.251200000000001</v>
      </c>
      <c r="V4131" s="20">
        <f t="shared" si="320"/>
        <v>0.28999999999999998</v>
      </c>
      <c r="W4131" s="17">
        <f t="shared" si="321"/>
        <v>2015</v>
      </c>
      <c r="X4131" t="str">
        <f t="shared" si="322"/>
        <v>Mar-2015</v>
      </c>
      <c r="Y4131" s="17">
        <f t="shared" si="323"/>
        <v>6</v>
      </c>
      <c r="Z4131" t="str">
        <f t="shared" si="324"/>
        <v>0% (No Discount)</v>
      </c>
      <c r="AA4131" s="17">
        <f>IF(COUNTIF($B$2:B4131,B4131)=1,1,0)</f>
        <v>1</v>
      </c>
      <c r="AB4131" s="17">
        <f>IF(COUNTIF($F$2:F4131,F4131)=1,1,0)</f>
        <v>0</v>
      </c>
    </row>
    <row r="4132" spans="1:28" x14ac:dyDescent="0.2">
      <c r="A4132" s="17">
        <v>4131</v>
      </c>
      <c r="B4132" t="s">
        <v>7271</v>
      </c>
      <c r="C4132" s="18">
        <v>41961</v>
      </c>
      <c r="D4132" s="18">
        <v>41968</v>
      </c>
      <c r="E4132" t="s">
        <v>77</v>
      </c>
      <c r="F4132" t="s">
        <v>3787</v>
      </c>
      <c r="G4132" t="s">
        <v>3788</v>
      </c>
      <c r="H4132" t="s">
        <v>68</v>
      </c>
      <c r="I4132" t="s">
        <v>54</v>
      </c>
      <c r="J4132" t="s">
        <v>330</v>
      </c>
      <c r="K4132" t="s">
        <v>238</v>
      </c>
      <c r="L4132">
        <v>60623</v>
      </c>
      <c r="M4132" t="s">
        <v>132</v>
      </c>
      <c r="N4132" t="s">
        <v>1959</v>
      </c>
      <c r="O4132" t="s">
        <v>73</v>
      </c>
      <c r="P4132" t="s">
        <v>102</v>
      </c>
      <c r="Q4132" t="s">
        <v>1960</v>
      </c>
      <c r="R4132" s="19">
        <v>14.48</v>
      </c>
      <c r="S4132" s="17">
        <v>5</v>
      </c>
      <c r="T4132" s="20">
        <v>0.8</v>
      </c>
      <c r="U4132" s="19">
        <v>-23.891999999999999</v>
      </c>
      <c r="V4132" s="20">
        <f t="shared" si="320"/>
        <v>-1.65</v>
      </c>
      <c r="W4132" s="17">
        <f t="shared" si="321"/>
        <v>2014</v>
      </c>
      <c r="X4132" t="str">
        <f t="shared" si="322"/>
        <v>Nov-2014</v>
      </c>
      <c r="Y4132" s="17">
        <f t="shared" si="323"/>
        <v>7</v>
      </c>
      <c r="Z4132" t="str">
        <f t="shared" si="324"/>
        <v>Over 50%</v>
      </c>
      <c r="AA4132" s="17">
        <f>IF(COUNTIF($B$2:B4132,B4132)=1,1,0)</f>
        <v>1</v>
      </c>
      <c r="AB4132" s="17">
        <f>IF(COUNTIF($F$2:F4132,F4132)=1,1,0)</f>
        <v>0</v>
      </c>
    </row>
    <row r="4133" spans="1:28" x14ac:dyDescent="0.2">
      <c r="A4133" s="17">
        <v>4132</v>
      </c>
      <c r="B4133" t="s">
        <v>7272</v>
      </c>
      <c r="C4133" s="18">
        <v>42187</v>
      </c>
      <c r="D4133" s="18">
        <v>42194</v>
      </c>
      <c r="E4133" t="s">
        <v>77</v>
      </c>
      <c r="F4133" t="s">
        <v>434</v>
      </c>
      <c r="G4133" t="s">
        <v>435</v>
      </c>
      <c r="H4133" t="s">
        <v>53</v>
      </c>
      <c r="I4133" t="s">
        <v>54</v>
      </c>
      <c r="J4133" t="s">
        <v>7273</v>
      </c>
      <c r="K4133" t="s">
        <v>81</v>
      </c>
      <c r="L4133">
        <v>33021</v>
      </c>
      <c r="M4133" t="s">
        <v>57</v>
      </c>
      <c r="N4133" t="s">
        <v>3220</v>
      </c>
      <c r="O4133" t="s">
        <v>73</v>
      </c>
      <c r="P4133" t="s">
        <v>117</v>
      </c>
      <c r="Q4133" t="s">
        <v>213</v>
      </c>
      <c r="R4133" s="19">
        <v>11.952</v>
      </c>
      <c r="S4133" s="17">
        <v>3</v>
      </c>
      <c r="T4133" s="20">
        <v>0.2</v>
      </c>
      <c r="U4133" s="19">
        <v>4.0338000000000003</v>
      </c>
      <c r="V4133" s="20">
        <f t="shared" si="320"/>
        <v>0.33750000000000002</v>
      </c>
      <c r="W4133" s="17">
        <f t="shared" si="321"/>
        <v>2015</v>
      </c>
      <c r="X4133" t="str">
        <f t="shared" si="322"/>
        <v>Jul-2015</v>
      </c>
      <c r="Y4133" s="17">
        <f t="shared" si="323"/>
        <v>7</v>
      </c>
      <c r="Z4133" t="str">
        <f t="shared" si="324"/>
        <v>11-20%</v>
      </c>
      <c r="AA4133" s="17">
        <f>IF(COUNTIF($B$2:B4133,B4133)=1,1,0)</f>
        <v>1</v>
      </c>
      <c r="AB4133" s="17">
        <f>IF(COUNTIF($F$2:F4133,F4133)=1,1,0)</f>
        <v>0</v>
      </c>
    </row>
    <row r="4134" spans="1:28" x14ac:dyDescent="0.2">
      <c r="A4134" s="17">
        <v>4133</v>
      </c>
      <c r="B4134" t="s">
        <v>7272</v>
      </c>
      <c r="C4134" s="18">
        <v>42187</v>
      </c>
      <c r="D4134" s="18">
        <v>42194</v>
      </c>
      <c r="E4134" t="s">
        <v>77</v>
      </c>
      <c r="F4134" t="s">
        <v>434</v>
      </c>
      <c r="G4134" t="s">
        <v>435</v>
      </c>
      <c r="H4134" t="s">
        <v>53</v>
      </c>
      <c r="I4134" t="s">
        <v>54</v>
      </c>
      <c r="J4134" t="s">
        <v>7273</v>
      </c>
      <c r="K4134" t="s">
        <v>81</v>
      </c>
      <c r="L4134">
        <v>33021</v>
      </c>
      <c r="M4134" t="s">
        <v>57</v>
      </c>
      <c r="N4134" t="s">
        <v>947</v>
      </c>
      <c r="O4134" t="s">
        <v>73</v>
      </c>
      <c r="P4134" t="s">
        <v>117</v>
      </c>
      <c r="Q4134" t="s">
        <v>948</v>
      </c>
      <c r="R4134" s="19">
        <v>15.552</v>
      </c>
      <c r="S4134" s="17">
        <v>3</v>
      </c>
      <c r="T4134" s="20">
        <v>0.2</v>
      </c>
      <c r="U4134" s="19">
        <v>5.6375999999999999</v>
      </c>
      <c r="V4134" s="20">
        <f t="shared" si="320"/>
        <v>0.36249999999999999</v>
      </c>
      <c r="W4134" s="17">
        <f t="shared" si="321"/>
        <v>2015</v>
      </c>
      <c r="X4134" t="str">
        <f t="shared" si="322"/>
        <v>Jul-2015</v>
      </c>
      <c r="Y4134" s="17">
        <f t="shared" si="323"/>
        <v>7</v>
      </c>
      <c r="Z4134" t="str">
        <f t="shared" si="324"/>
        <v>11-20%</v>
      </c>
      <c r="AA4134" s="17">
        <f>IF(COUNTIF($B$2:B4134,B4134)=1,1,0)</f>
        <v>0</v>
      </c>
      <c r="AB4134" s="17">
        <f>IF(COUNTIF($F$2:F4134,F4134)=1,1,0)</f>
        <v>0</v>
      </c>
    </row>
    <row r="4135" spans="1:28" x14ac:dyDescent="0.2">
      <c r="A4135" s="17">
        <v>4134</v>
      </c>
      <c r="B4135" t="s">
        <v>7274</v>
      </c>
      <c r="C4135" s="18">
        <v>41890</v>
      </c>
      <c r="D4135" s="18">
        <v>41895</v>
      </c>
      <c r="E4135" t="s">
        <v>77</v>
      </c>
      <c r="F4135" t="s">
        <v>683</v>
      </c>
      <c r="G4135" t="s">
        <v>684</v>
      </c>
      <c r="H4135" t="s">
        <v>53</v>
      </c>
      <c r="I4135" t="s">
        <v>54</v>
      </c>
      <c r="J4135" t="s">
        <v>4910</v>
      </c>
      <c r="K4135" t="s">
        <v>346</v>
      </c>
      <c r="L4135">
        <v>23320</v>
      </c>
      <c r="M4135" t="s">
        <v>57</v>
      </c>
      <c r="N4135" t="s">
        <v>2605</v>
      </c>
      <c r="O4135" t="s">
        <v>73</v>
      </c>
      <c r="P4135" t="s">
        <v>296</v>
      </c>
      <c r="Q4135" t="s">
        <v>2606</v>
      </c>
      <c r="R4135" s="19">
        <v>45</v>
      </c>
      <c r="S4135" s="17">
        <v>9</v>
      </c>
      <c r="T4135" s="20">
        <v>0</v>
      </c>
      <c r="U4135" s="19">
        <v>21.6</v>
      </c>
      <c r="V4135" s="20">
        <f t="shared" si="320"/>
        <v>0.48000000000000004</v>
      </c>
      <c r="W4135" s="17">
        <f t="shared" si="321"/>
        <v>2014</v>
      </c>
      <c r="X4135" t="str">
        <f t="shared" si="322"/>
        <v>Sep-2014</v>
      </c>
      <c r="Y4135" s="17">
        <f t="shared" si="323"/>
        <v>5</v>
      </c>
      <c r="Z4135" t="str">
        <f t="shared" si="324"/>
        <v>0% (No Discount)</v>
      </c>
      <c r="AA4135" s="17">
        <f>IF(COUNTIF($B$2:B4135,B4135)=1,1,0)</f>
        <v>1</v>
      </c>
      <c r="AB4135" s="17">
        <f>IF(COUNTIF($F$2:F4135,F4135)=1,1,0)</f>
        <v>0</v>
      </c>
    </row>
    <row r="4136" spans="1:28" x14ac:dyDescent="0.2">
      <c r="A4136" s="17">
        <v>4135</v>
      </c>
      <c r="B4136" t="s">
        <v>7274</v>
      </c>
      <c r="C4136" s="18">
        <v>41890</v>
      </c>
      <c r="D4136" s="18">
        <v>41895</v>
      </c>
      <c r="E4136" t="s">
        <v>77</v>
      </c>
      <c r="F4136" t="s">
        <v>683</v>
      </c>
      <c r="G4136" t="s">
        <v>684</v>
      </c>
      <c r="H4136" t="s">
        <v>53</v>
      </c>
      <c r="I4136" t="s">
        <v>54</v>
      </c>
      <c r="J4136" t="s">
        <v>4910</v>
      </c>
      <c r="K4136" t="s">
        <v>346</v>
      </c>
      <c r="L4136">
        <v>23320</v>
      </c>
      <c r="M4136" t="s">
        <v>57</v>
      </c>
      <c r="N4136" t="s">
        <v>1532</v>
      </c>
      <c r="O4136" t="s">
        <v>98</v>
      </c>
      <c r="P4136" t="s">
        <v>711</v>
      </c>
      <c r="Q4136" t="s">
        <v>1533</v>
      </c>
      <c r="R4136" s="19">
        <v>209.97</v>
      </c>
      <c r="S4136" s="17">
        <v>3</v>
      </c>
      <c r="T4136" s="20">
        <v>0</v>
      </c>
      <c r="U4136" s="19">
        <v>90.287099999999995</v>
      </c>
      <c r="V4136" s="20">
        <f t="shared" si="320"/>
        <v>0.43</v>
      </c>
      <c r="W4136" s="17">
        <f t="shared" si="321"/>
        <v>2014</v>
      </c>
      <c r="X4136" t="str">
        <f t="shared" si="322"/>
        <v>Sep-2014</v>
      </c>
      <c r="Y4136" s="17">
        <f t="shared" si="323"/>
        <v>5</v>
      </c>
      <c r="Z4136" t="str">
        <f t="shared" si="324"/>
        <v>0% (No Discount)</v>
      </c>
      <c r="AA4136" s="17">
        <f>IF(COUNTIF($B$2:B4136,B4136)=1,1,0)</f>
        <v>0</v>
      </c>
      <c r="AB4136" s="17">
        <f>IF(COUNTIF($F$2:F4136,F4136)=1,1,0)</f>
        <v>0</v>
      </c>
    </row>
    <row r="4137" spans="1:28" x14ac:dyDescent="0.2">
      <c r="A4137" s="17">
        <v>4136</v>
      </c>
      <c r="B4137" t="s">
        <v>7275</v>
      </c>
      <c r="C4137" s="18">
        <v>43010</v>
      </c>
      <c r="D4137" s="18">
        <v>43016</v>
      </c>
      <c r="E4137" t="s">
        <v>77</v>
      </c>
      <c r="F4137" t="s">
        <v>3262</v>
      </c>
      <c r="G4137" t="s">
        <v>3263</v>
      </c>
      <c r="H4137" t="s">
        <v>129</v>
      </c>
      <c r="I4137" t="s">
        <v>54</v>
      </c>
      <c r="J4137" t="s">
        <v>69</v>
      </c>
      <c r="K4137" t="s">
        <v>70</v>
      </c>
      <c r="L4137">
        <v>90036</v>
      </c>
      <c r="M4137" t="s">
        <v>71</v>
      </c>
      <c r="N4137" t="s">
        <v>3578</v>
      </c>
      <c r="O4137" t="s">
        <v>73</v>
      </c>
      <c r="P4137" t="s">
        <v>102</v>
      </c>
      <c r="Q4137" t="s">
        <v>3579</v>
      </c>
      <c r="R4137" s="19">
        <v>112.12</v>
      </c>
      <c r="S4137" s="17">
        <v>5</v>
      </c>
      <c r="T4137" s="20">
        <v>0.2</v>
      </c>
      <c r="U4137" s="19">
        <v>42.045000000000002</v>
      </c>
      <c r="V4137" s="20">
        <f t="shared" si="320"/>
        <v>0.375</v>
      </c>
      <c r="W4137" s="17">
        <f t="shared" si="321"/>
        <v>2017</v>
      </c>
      <c r="X4137" t="str">
        <f t="shared" si="322"/>
        <v>Oct-2017</v>
      </c>
      <c r="Y4137" s="17">
        <f t="shared" si="323"/>
        <v>6</v>
      </c>
      <c r="Z4137" t="str">
        <f t="shared" si="324"/>
        <v>11-20%</v>
      </c>
      <c r="AA4137" s="17">
        <f>IF(COUNTIF($B$2:B4137,B4137)=1,1,0)</f>
        <v>1</v>
      </c>
      <c r="AB4137" s="17">
        <f>IF(COUNTIF($F$2:F4137,F4137)=1,1,0)</f>
        <v>0</v>
      </c>
    </row>
    <row r="4138" spans="1:28" x14ac:dyDescent="0.2">
      <c r="A4138" s="17">
        <v>4137</v>
      </c>
      <c r="B4138" t="s">
        <v>7275</v>
      </c>
      <c r="C4138" s="18">
        <v>43010</v>
      </c>
      <c r="D4138" s="18">
        <v>43016</v>
      </c>
      <c r="E4138" t="s">
        <v>77</v>
      </c>
      <c r="F4138" t="s">
        <v>3262</v>
      </c>
      <c r="G4138" t="s">
        <v>3263</v>
      </c>
      <c r="H4138" t="s">
        <v>129</v>
      </c>
      <c r="I4138" t="s">
        <v>54</v>
      </c>
      <c r="J4138" t="s">
        <v>69</v>
      </c>
      <c r="K4138" t="s">
        <v>70</v>
      </c>
      <c r="L4138">
        <v>90036</v>
      </c>
      <c r="M4138" t="s">
        <v>71</v>
      </c>
      <c r="N4138" t="s">
        <v>3546</v>
      </c>
      <c r="O4138" t="s">
        <v>73</v>
      </c>
      <c r="P4138" t="s">
        <v>86</v>
      </c>
      <c r="Q4138" t="s">
        <v>3547</v>
      </c>
      <c r="R4138" s="19">
        <v>1575.14</v>
      </c>
      <c r="S4138" s="17">
        <v>7</v>
      </c>
      <c r="T4138" s="20">
        <v>0</v>
      </c>
      <c r="U4138" s="19">
        <v>204.76820000000001</v>
      </c>
      <c r="V4138" s="20">
        <f t="shared" si="320"/>
        <v>0.13</v>
      </c>
      <c r="W4138" s="17">
        <f t="shared" si="321"/>
        <v>2017</v>
      </c>
      <c r="X4138" t="str">
        <f t="shared" si="322"/>
        <v>Oct-2017</v>
      </c>
      <c r="Y4138" s="17">
        <f t="shared" si="323"/>
        <v>6</v>
      </c>
      <c r="Z4138" t="str">
        <f t="shared" si="324"/>
        <v>0% (No Discount)</v>
      </c>
      <c r="AA4138" s="17">
        <f>IF(COUNTIF($B$2:B4138,B4138)=1,1,0)</f>
        <v>0</v>
      </c>
      <c r="AB4138" s="17">
        <f>IF(COUNTIF($F$2:F4138,F4138)=1,1,0)</f>
        <v>0</v>
      </c>
    </row>
    <row r="4139" spans="1:28" x14ac:dyDescent="0.2">
      <c r="A4139" s="17">
        <v>4138</v>
      </c>
      <c r="B4139" t="s">
        <v>7276</v>
      </c>
      <c r="C4139" s="18">
        <v>43058</v>
      </c>
      <c r="D4139" s="18">
        <v>43062</v>
      </c>
      <c r="E4139" t="s">
        <v>77</v>
      </c>
      <c r="F4139" t="s">
        <v>7251</v>
      </c>
      <c r="G4139" t="s">
        <v>7252</v>
      </c>
      <c r="H4139" t="s">
        <v>53</v>
      </c>
      <c r="I4139" t="s">
        <v>54</v>
      </c>
      <c r="J4139" t="s">
        <v>2845</v>
      </c>
      <c r="K4139" t="s">
        <v>346</v>
      </c>
      <c r="L4139">
        <v>22304</v>
      </c>
      <c r="M4139" t="s">
        <v>57</v>
      </c>
      <c r="N4139" t="s">
        <v>1204</v>
      </c>
      <c r="O4139" t="s">
        <v>73</v>
      </c>
      <c r="P4139" t="s">
        <v>296</v>
      </c>
      <c r="Q4139" t="s">
        <v>1205</v>
      </c>
      <c r="R4139" s="19">
        <v>25.06</v>
      </c>
      <c r="S4139" s="17">
        <v>7</v>
      </c>
      <c r="T4139" s="20">
        <v>0</v>
      </c>
      <c r="U4139" s="19">
        <v>12.53</v>
      </c>
      <c r="V4139" s="20">
        <f t="shared" si="320"/>
        <v>0.5</v>
      </c>
      <c r="W4139" s="17">
        <f t="shared" si="321"/>
        <v>2017</v>
      </c>
      <c r="X4139" t="str">
        <f t="shared" si="322"/>
        <v>Nov-2017</v>
      </c>
      <c r="Y4139" s="17">
        <f t="shared" si="323"/>
        <v>4</v>
      </c>
      <c r="Z4139" t="str">
        <f t="shared" si="324"/>
        <v>0% (No Discount)</v>
      </c>
      <c r="AA4139" s="17">
        <f>IF(COUNTIF($B$2:B4139,B4139)=1,1,0)</f>
        <v>1</v>
      </c>
      <c r="AB4139" s="17">
        <f>IF(COUNTIF($F$2:F4139,F4139)=1,1,0)</f>
        <v>0</v>
      </c>
    </row>
    <row r="4140" spans="1:28" x14ac:dyDescent="0.2">
      <c r="A4140" s="17">
        <v>4139</v>
      </c>
      <c r="B4140" t="s">
        <v>7277</v>
      </c>
      <c r="C4140" s="18">
        <v>42734</v>
      </c>
      <c r="D4140" s="18">
        <v>42736</v>
      </c>
      <c r="E4140" t="s">
        <v>215</v>
      </c>
      <c r="F4140" t="s">
        <v>3975</v>
      </c>
      <c r="G4140" t="s">
        <v>3976</v>
      </c>
      <c r="H4140" t="s">
        <v>68</v>
      </c>
      <c r="I4140" t="s">
        <v>54</v>
      </c>
      <c r="J4140" t="s">
        <v>7278</v>
      </c>
      <c r="K4140" t="s">
        <v>131</v>
      </c>
      <c r="L4140">
        <v>77536</v>
      </c>
      <c r="M4140" t="s">
        <v>132</v>
      </c>
      <c r="N4140" t="s">
        <v>352</v>
      </c>
      <c r="O4140" t="s">
        <v>73</v>
      </c>
      <c r="P4140" t="s">
        <v>102</v>
      </c>
      <c r="Q4140" t="s">
        <v>353</v>
      </c>
      <c r="R4140" s="19">
        <v>6.9240000000000004</v>
      </c>
      <c r="S4140" s="17">
        <v>6</v>
      </c>
      <c r="T4140" s="20">
        <v>0.8</v>
      </c>
      <c r="U4140" s="19">
        <v>-10.385999999999999</v>
      </c>
      <c r="V4140" s="20">
        <f t="shared" si="320"/>
        <v>-1.4999999999999998</v>
      </c>
      <c r="W4140" s="17">
        <f t="shared" si="321"/>
        <v>2016</v>
      </c>
      <c r="X4140" t="str">
        <f t="shared" si="322"/>
        <v>Dec-2016</v>
      </c>
      <c r="Y4140" s="17">
        <f t="shared" si="323"/>
        <v>2</v>
      </c>
      <c r="Z4140" t="str">
        <f t="shared" si="324"/>
        <v>Over 50%</v>
      </c>
      <c r="AA4140" s="17">
        <f>IF(COUNTIF($B$2:B4140,B4140)=1,1,0)</f>
        <v>1</v>
      </c>
      <c r="AB4140" s="17">
        <f>IF(COUNTIF($F$2:F4140,F4140)=1,1,0)</f>
        <v>0</v>
      </c>
    </row>
    <row r="4141" spans="1:28" x14ac:dyDescent="0.2">
      <c r="A4141" s="17">
        <v>4140</v>
      </c>
      <c r="B4141" t="s">
        <v>7279</v>
      </c>
      <c r="C4141" s="18">
        <v>43070</v>
      </c>
      <c r="D4141" s="18">
        <v>43073</v>
      </c>
      <c r="E4141" t="s">
        <v>215</v>
      </c>
      <c r="F4141" t="s">
        <v>2262</v>
      </c>
      <c r="G4141" t="s">
        <v>2263</v>
      </c>
      <c r="H4141" t="s">
        <v>53</v>
      </c>
      <c r="I4141" t="s">
        <v>54</v>
      </c>
      <c r="J4141" t="s">
        <v>173</v>
      </c>
      <c r="K4141" t="s">
        <v>174</v>
      </c>
      <c r="L4141">
        <v>19120</v>
      </c>
      <c r="M4141" t="s">
        <v>175</v>
      </c>
      <c r="N4141" t="s">
        <v>983</v>
      </c>
      <c r="O4141" t="s">
        <v>73</v>
      </c>
      <c r="P4141" t="s">
        <v>86</v>
      </c>
      <c r="Q4141" t="s">
        <v>1773</v>
      </c>
      <c r="R4141" s="19">
        <v>37.392000000000003</v>
      </c>
      <c r="S4141" s="17">
        <v>3</v>
      </c>
      <c r="T4141" s="20">
        <v>0.2</v>
      </c>
      <c r="U4141" s="19">
        <v>2.3370000000000002</v>
      </c>
      <c r="V4141" s="20">
        <f t="shared" si="320"/>
        <v>6.25E-2</v>
      </c>
      <c r="W4141" s="17">
        <f t="shared" si="321"/>
        <v>2017</v>
      </c>
      <c r="X4141" t="str">
        <f t="shared" si="322"/>
        <v>Dec-2017</v>
      </c>
      <c r="Y4141" s="17">
        <f t="shared" si="323"/>
        <v>3</v>
      </c>
      <c r="Z4141" t="str">
        <f t="shared" si="324"/>
        <v>11-20%</v>
      </c>
      <c r="AA4141" s="17">
        <f>IF(COUNTIF($B$2:B4141,B4141)=1,1,0)</f>
        <v>1</v>
      </c>
      <c r="AB4141" s="17">
        <f>IF(COUNTIF($F$2:F4141,F4141)=1,1,0)</f>
        <v>0</v>
      </c>
    </row>
    <row r="4142" spans="1:28" x14ac:dyDescent="0.2">
      <c r="A4142" s="17">
        <v>4141</v>
      </c>
      <c r="B4142" t="s">
        <v>7279</v>
      </c>
      <c r="C4142" s="18">
        <v>43070</v>
      </c>
      <c r="D4142" s="18">
        <v>43073</v>
      </c>
      <c r="E4142" t="s">
        <v>215</v>
      </c>
      <c r="F4142" t="s">
        <v>2262</v>
      </c>
      <c r="G4142" t="s">
        <v>2263</v>
      </c>
      <c r="H4142" t="s">
        <v>53</v>
      </c>
      <c r="I4142" t="s">
        <v>54</v>
      </c>
      <c r="J4142" t="s">
        <v>173</v>
      </c>
      <c r="K4142" t="s">
        <v>174</v>
      </c>
      <c r="L4142">
        <v>19120</v>
      </c>
      <c r="M4142" t="s">
        <v>175</v>
      </c>
      <c r="N4142" t="s">
        <v>7159</v>
      </c>
      <c r="O4142" t="s">
        <v>59</v>
      </c>
      <c r="P4142" t="s">
        <v>92</v>
      </c>
      <c r="Q4142" t="s">
        <v>7160</v>
      </c>
      <c r="R4142" s="19">
        <v>79.12</v>
      </c>
      <c r="S4142" s="17">
        <v>5</v>
      </c>
      <c r="T4142" s="20">
        <v>0.2</v>
      </c>
      <c r="U4142" s="19">
        <v>13.846</v>
      </c>
      <c r="V4142" s="20">
        <f t="shared" si="320"/>
        <v>0.17499999999999999</v>
      </c>
      <c r="W4142" s="17">
        <f t="shared" si="321"/>
        <v>2017</v>
      </c>
      <c r="X4142" t="str">
        <f t="shared" si="322"/>
        <v>Dec-2017</v>
      </c>
      <c r="Y4142" s="17">
        <f t="shared" si="323"/>
        <v>3</v>
      </c>
      <c r="Z4142" t="str">
        <f t="shared" si="324"/>
        <v>11-20%</v>
      </c>
      <c r="AA4142" s="17">
        <f>IF(COUNTIF($B$2:B4142,B4142)=1,1,0)</f>
        <v>0</v>
      </c>
      <c r="AB4142" s="17">
        <f>IF(COUNTIF($F$2:F4142,F4142)=1,1,0)</f>
        <v>0</v>
      </c>
    </row>
    <row r="4143" spans="1:28" x14ac:dyDescent="0.2">
      <c r="A4143" s="17">
        <v>4142</v>
      </c>
      <c r="B4143" t="s">
        <v>7280</v>
      </c>
      <c r="C4143" s="18">
        <v>42534</v>
      </c>
      <c r="D4143" s="18">
        <v>42538</v>
      </c>
      <c r="E4143" t="s">
        <v>77</v>
      </c>
      <c r="F4143" t="s">
        <v>1726</v>
      </c>
      <c r="G4143" t="s">
        <v>1727</v>
      </c>
      <c r="H4143" t="s">
        <v>53</v>
      </c>
      <c r="I4143" t="s">
        <v>54</v>
      </c>
      <c r="J4143" t="s">
        <v>7281</v>
      </c>
      <c r="K4143" t="s">
        <v>4566</v>
      </c>
      <c r="L4143">
        <v>67212</v>
      </c>
      <c r="M4143" t="s">
        <v>132</v>
      </c>
      <c r="N4143" t="s">
        <v>737</v>
      </c>
      <c r="O4143" t="s">
        <v>73</v>
      </c>
      <c r="P4143" t="s">
        <v>74</v>
      </c>
      <c r="Q4143" t="s">
        <v>738</v>
      </c>
      <c r="R4143" s="19">
        <v>18.899999999999999</v>
      </c>
      <c r="S4143" s="17">
        <v>3</v>
      </c>
      <c r="T4143" s="20">
        <v>0</v>
      </c>
      <c r="U4143" s="19">
        <v>8.6940000000000008</v>
      </c>
      <c r="V4143" s="20">
        <f t="shared" si="320"/>
        <v>0.46000000000000008</v>
      </c>
      <c r="W4143" s="17">
        <f t="shared" si="321"/>
        <v>2016</v>
      </c>
      <c r="X4143" t="str">
        <f t="shared" si="322"/>
        <v>Jun-2016</v>
      </c>
      <c r="Y4143" s="17">
        <f t="shared" si="323"/>
        <v>4</v>
      </c>
      <c r="Z4143" t="str">
        <f t="shared" si="324"/>
        <v>0% (No Discount)</v>
      </c>
      <c r="AA4143" s="17">
        <f>IF(COUNTIF($B$2:B4143,B4143)=1,1,0)</f>
        <v>1</v>
      </c>
      <c r="AB4143" s="17">
        <f>IF(COUNTIF($F$2:F4143,F4143)=1,1,0)</f>
        <v>0</v>
      </c>
    </row>
    <row r="4144" spans="1:28" x14ac:dyDescent="0.2">
      <c r="A4144" s="17">
        <v>4143</v>
      </c>
      <c r="B4144" t="s">
        <v>7282</v>
      </c>
      <c r="C4144" s="18">
        <v>41778</v>
      </c>
      <c r="D4144" s="18">
        <v>41782</v>
      </c>
      <c r="E4144" t="s">
        <v>77</v>
      </c>
      <c r="F4144" t="s">
        <v>5141</v>
      </c>
      <c r="G4144" t="s">
        <v>5142</v>
      </c>
      <c r="H4144" t="s">
        <v>53</v>
      </c>
      <c r="I4144" t="s">
        <v>54</v>
      </c>
      <c r="J4144" t="s">
        <v>5346</v>
      </c>
      <c r="K4144" t="s">
        <v>265</v>
      </c>
      <c r="L4144">
        <v>48640</v>
      </c>
      <c r="M4144" t="s">
        <v>132</v>
      </c>
      <c r="N4144" t="s">
        <v>4868</v>
      </c>
      <c r="O4144" t="s">
        <v>73</v>
      </c>
      <c r="P4144" t="s">
        <v>102</v>
      </c>
      <c r="Q4144" t="s">
        <v>4869</v>
      </c>
      <c r="R4144" s="19">
        <v>57.42</v>
      </c>
      <c r="S4144" s="17">
        <v>9</v>
      </c>
      <c r="T4144" s="20">
        <v>0</v>
      </c>
      <c r="U4144" s="19">
        <v>26.4132</v>
      </c>
      <c r="V4144" s="20">
        <f t="shared" si="320"/>
        <v>0.45999999999999996</v>
      </c>
      <c r="W4144" s="17">
        <f t="shared" si="321"/>
        <v>2014</v>
      </c>
      <c r="X4144" t="str">
        <f t="shared" si="322"/>
        <v>May-2014</v>
      </c>
      <c r="Y4144" s="17">
        <f t="shared" si="323"/>
        <v>4</v>
      </c>
      <c r="Z4144" t="str">
        <f t="shared" si="324"/>
        <v>0% (No Discount)</v>
      </c>
      <c r="AA4144" s="17">
        <f>IF(COUNTIF($B$2:B4144,B4144)=1,1,0)</f>
        <v>1</v>
      </c>
      <c r="AB4144" s="17">
        <f>IF(COUNTIF($F$2:F4144,F4144)=1,1,0)</f>
        <v>0</v>
      </c>
    </row>
    <row r="4145" spans="1:28" x14ac:dyDescent="0.2">
      <c r="A4145" s="17">
        <v>4144</v>
      </c>
      <c r="B4145" t="s">
        <v>7283</v>
      </c>
      <c r="C4145" s="18">
        <v>42765</v>
      </c>
      <c r="D4145" s="18">
        <v>42772</v>
      </c>
      <c r="E4145" t="s">
        <v>77</v>
      </c>
      <c r="F4145" t="s">
        <v>2193</v>
      </c>
      <c r="G4145" t="s">
        <v>2194</v>
      </c>
      <c r="H4145" t="s">
        <v>129</v>
      </c>
      <c r="I4145" t="s">
        <v>54</v>
      </c>
      <c r="J4145" t="s">
        <v>154</v>
      </c>
      <c r="K4145" t="s">
        <v>70</v>
      </c>
      <c r="L4145">
        <v>94110</v>
      </c>
      <c r="M4145" t="s">
        <v>71</v>
      </c>
      <c r="N4145" t="s">
        <v>3355</v>
      </c>
      <c r="O4145" t="s">
        <v>73</v>
      </c>
      <c r="P4145" t="s">
        <v>95</v>
      </c>
      <c r="Q4145" t="s">
        <v>3356</v>
      </c>
      <c r="R4145" s="19">
        <v>12.74</v>
      </c>
      <c r="S4145" s="17">
        <v>7</v>
      </c>
      <c r="T4145" s="20">
        <v>0</v>
      </c>
      <c r="U4145" s="19">
        <v>5.7329999999999997</v>
      </c>
      <c r="V4145" s="20">
        <f t="shared" si="320"/>
        <v>0.44999999999999996</v>
      </c>
      <c r="W4145" s="17">
        <f t="shared" si="321"/>
        <v>2017</v>
      </c>
      <c r="X4145" t="str">
        <f t="shared" si="322"/>
        <v>Jan-2017</v>
      </c>
      <c r="Y4145" s="17">
        <f t="shared" si="323"/>
        <v>7</v>
      </c>
      <c r="Z4145" t="str">
        <f t="shared" si="324"/>
        <v>0% (No Discount)</v>
      </c>
      <c r="AA4145" s="17">
        <f>IF(COUNTIF($B$2:B4145,B4145)=1,1,0)</f>
        <v>1</v>
      </c>
      <c r="AB4145" s="17">
        <f>IF(COUNTIF($F$2:F4145,F4145)=1,1,0)</f>
        <v>0</v>
      </c>
    </row>
    <row r="4146" spans="1:28" x14ac:dyDescent="0.2">
      <c r="A4146" s="17">
        <v>4145</v>
      </c>
      <c r="B4146" t="s">
        <v>7283</v>
      </c>
      <c r="C4146" s="18">
        <v>42765</v>
      </c>
      <c r="D4146" s="18">
        <v>42772</v>
      </c>
      <c r="E4146" t="s">
        <v>77</v>
      </c>
      <c r="F4146" t="s">
        <v>2193</v>
      </c>
      <c r="G4146" t="s">
        <v>2194</v>
      </c>
      <c r="H4146" t="s">
        <v>129</v>
      </c>
      <c r="I4146" t="s">
        <v>54</v>
      </c>
      <c r="J4146" t="s">
        <v>154</v>
      </c>
      <c r="K4146" t="s">
        <v>70</v>
      </c>
      <c r="L4146">
        <v>94110</v>
      </c>
      <c r="M4146" t="s">
        <v>71</v>
      </c>
      <c r="N4146" t="s">
        <v>7284</v>
      </c>
      <c r="O4146" t="s">
        <v>73</v>
      </c>
      <c r="P4146" t="s">
        <v>95</v>
      </c>
      <c r="Q4146" t="s">
        <v>7285</v>
      </c>
      <c r="R4146" s="19">
        <v>8.82</v>
      </c>
      <c r="S4146" s="17">
        <v>3</v>
      </c>
      <c r="T4146" s="20">
        <v>0</v>
      </c>
      <c r="U4146" s="19">
        <v>2.3814000000000002</v>
      </c>
      <c r="V4146" s="20">
        <f t="shared" si="320"/>
        <v>0.27</v>
      </c>
      <c r="W4146" s="17">
        <f t="shared" si="321"/>
        <v>2017</v>
      </c>
      <c r="X4146" t="str">
        <f t="shared" si="322"/>
        <v>Jan-2017</v>
      </c>
      <c r="Y4146" s="17">
        <f t="shared" si="323"/>
        <v>7</v>
      </c>
      <c r="Z4146" t="str">
        <f t="shared" si="324"/>
        <v>0% (No Discount)</v>
      </c>
      <c r="AA4146" s="17">
        <f>IF(COUNTIF($B$2:B4146,B4146)=1,1,0)</f>
        <v>0</v>
      </c>
      <c r="AB4146" s="17">
        <f>IF(COUNTIF($F$2:F4146,F4146)=1,1,0)</f>
        <v>0</v>
      </c>
    </row>
    <row r="4147" spans="1:28" x14ac:dyDescent="0.2">
      <c r="A4147" s="17">
        <v>4146</v>
      </c>
      <c r="B4147" t="s">
        <v>7283</v>
      </c>
      <c r="C4147" s="18">
        <v>42765</v>
      </c>
      <c r="D4147" s="18">
        <v>42772</v>
      </c>
      <c r="E4147" t="s">
        <v>77</v>
      </c>
      <c r="F4147" t="s">
        <v>2193</v>
      </c>
      <c r="G4147" t="s">
        <v>2194</v>
      </c>
      <c r="H4147" t="s">
        <v>129</v>
      </c>
      <c r="I4147" t="s">
        <v>54</v>
      </c>
      <c r="J4147" t="s">
        <v>154</v>
      </c>
      <c r="K4147" t="s">
        <v>70</v>
      </c>
      <c r="L4147">
        <v>94110</v>
      </c>
      <c r="M4147" t="s">
        <v>71</v>
      </c>
      <c r="N4147" t="s">
        <v>411</v>
      </c>
      <c r="O4147" t="s">
        <v>59</v>
      </c>
      <c r="P4147" t="s">
        <v>63</v>
      </c>
      <c r="Q4147" t="s">
        <v>412</v>
      </c>
      <c r="R4147" s="19">
        <v>120.78400000000001</v>
      </c>
      <c r="S4147" s="17">
        <v>1</v>
      </c>
      <c r="T4147" s="20">
        <v>0.2</v>
      </c>
      <c r="U4147" s="19">
        <v>-13.588200000000001</v>
      </c>
      <c r="V4147" s="20">
        <f t="shared" si="320"/>
        <v>-0.1125</v>
      </c>
      <c r="W4147" s="17">
        <f t="shared" si="321"/>
        <v>2017</v>
      </c>
      <c r="X4147" t="str">
        <f t="shared" si="322"/>
        <v>Jan-2017</v>
      </c>
      <c r="Y4147" s="17">
        <f t="shared" si="323"/>
        <v>7</v>
      </c>
      <c r="Z4147" t="str">
        <f t="shared" si="324"/>
        <v>11-20%</v>
      </c>
      <c r="AA4147" s="17">
        <f>IF(COUNTIF($B$2:B4147,B4147)=1,1,0)</f>
        <v>0</v>
      </c>
      <c r="AB4147" s="17">
        <f>IF(COUNTIF($F$2:F4147,F4147)=1,1,0)</f>
        <v>0</v>
      </c>
    </row>
    <row r="4148" spans="1:28" x14ac:dyDescent="0.2">
      <c r="A4148" s="17">
        <v>4147</v>
      </c>
      <c r="B4148" t="s">
        <v>7286</v>
      </c>
      <c r="C4148" s="18">
        <v>42336</v>
      </c>
      <c r="D4148" s="18">
        <v>42342</v>
      </c>
      <c r="E4148" t="s">
        <v>77</v>
      </c>
      <c r="F4148" t="s">
        <v>5294</v>
      </c>
      <c r="G4148" t="s">
        <v>5295</v>
      </c>
      <c r="H4148" t="s">
        <v>53</v>
      </c>
      <c r="I4148" t="s">
        <v>54</v>
      </c>
      <c r="J4148" t="s">
        <v>3744</v>
      </c>
      <c r="K4148" t="s">
        <v>294</v>
      </c>
      <c r="L4148">
        <v>11520</v>
      </c>
      <c r="M4148" t="s">
        <v>175</v>
      </c>
      <c r="N4148" t="s">
        <v>934</v>
      </c>
      <c r="O4148" t="s">
        <v>59</v>
      </c>
      <c r="P4148" t="s">
        <v>92</v>
      </c>
      <c r="Q4148" t="s">
        <v>935</v>
      </c>
      <c r="R4148" s="19">
        <v>322.58999999999997</v>
      </c>
      <c r="S4148" s="17">
        <v>3</v>
      </c>
      <c r="T4148" s="20">
        <v>0</v>
      </c>
      <c r="U4148" s="19">
        <v>64.518000000000001</v>
      </c>
      <c r="V4148" s="20">
        <f t="shared" si="320"/>
        <v>0.2</v>
      </c>
      <c r="W4148" s="17">
        <f t="shared" si="321"/>
        <v>2015</v>
      </c>
      <c r="X4148" t="str">
        <f t="shared" si="322"/>
        <v>Nov-2015</v>
      </c>
      <c r="Y4148" s="17">
        <f t="shared" si="323"/>
        <v>6</v>
      </c>
      <c r="Z4148" t="str">
        <f t="shared" si="324"/>
        <v>0% (No Discount)</v>
      </c>
      <c r="AA4148" s="17">
        <f>IF(COUNTIF($B$2:B4148,B4148)=1,1,0)</f>
        <v>1</v>
      </c>
      <c r="AB4148" s="17">
        <f>IF(COUNTIF($F$2:F4148,F4148)=1,1,0)</f>
        <v>0</v>
      </c>
    </row>
    <row r="4149" spans="1:28" x14ac:dyDescent="0.2">
      <c r="A4149" s="17">
        <v>4148</v>
      </c>
      <c r="B4149" t="s">
        <v>7287</v>
      </c>
      <c r="C4149" s="18">
        <v>43031</v>
      </c>
      <c r="D4149" s="18">
        <v>43036</v>
      </c>
      <c r="E4149" t="s">
        <v>77</v>
      </c>
      <c r="F4149" t="s">
        <v>6812</v>
      </c>
      <c r="G4149" t="s">
        <v>6813</v>
      </c>
      <c r="H4149" t="s">
        <v>53</v>
      </c>
      <c r="I4149" t="s">
        <v>54</v>
      </c>
      <c r="J4149" t="s">
        <v>1267</v>
      </c>
      <c r="K4149" t="s">
        <v>131</v>
      </c>
      <c r="L4149">
        <v>78745</v>
      </c>
      <c r="M4149" t="s">
        <v>132</v>
      </c>
      <c r="N4149" t="s">
        <v>6583</v>
      </c>
      <c r="O4149" t="s">
        <v>73</v>
      </c>
      <c r="P4149" t="s">
        <v>102</v>
      </c>
      <c r="Q4149" t="s">
        <v>6584</v>
      </c>
      <c r="R4149" s="19">
        <v>9.7620000000000005</v>
      </c>
      <c r="S4149" s="17">
        <v>3</v>
      </c>
      <c r="T4149" s="20">
        <v>0.8</v>
      </c>
      <c r="U4149" s="19">
        <v>-15.1311</v>
      </c>
      <c r="V4149" s="20">
        <f t="shared" si="320"/>
        <v>-1.5499999999999998</v>
      </c>
      <c r="W4149" s="17">
        <f t="shared" si="321"/>
        <v>2017</v>
      </c>
      <c r="X4149" t="str">
        <f t="shared" si="322"/>
        <v>Oct-2017</v>
      </c>
      <c r="Y4149" s="17">
        <f t="shared" si="323"/>
        <v>5</v>
      </c>
      <c r="Z4149" t="str">
        <f t="shared" si="324"/>
        <v>Over 50%</v>
      </c>
      <c r="AA4149" s="17">
        <f>IF(COUNTIF($B$2:B4149,B4149)=1,1,0)</f>
        <v>1</v>
      </c>
      <c r="AB4149" s="17">
        <f>IF(COUNTIF($F$2:F4149,F4149)=1,1,0)</f>
        <v>0</v>
      </c>
    </row>
    <row r="4150" spans="1:28" x14ac:dyDescent="0.2">
      <c r="A4150" s="17">
        <v>4149</v>
      </c>
      <c r="B4150" t="s">
        <v>7287</v>
      </c>
      <c r="C4150" s="18">
        <v>43031</v>
      </c>
      <c r="D4150" s="18">
        <v>43036</v>
      </c>
      <c r="E4150" t="s">
        <v>77</v>
      </c>
      <c r="F4150" t="s">
        <v>6812</v>
      </c>
      <c r="G4150" t="s">
        <v>6813</v>
      </c>
      <c r="H4150" t="s">
        <v>53</v>
      </c>
      <c r="I4150" t="s">
        <v>54</v>
      </c>
      <c r="J4150" t="s">
        <v>1267</v>
      </c>
      <c r="K4150" t="s">
        <v>131</v>
      </c>
      <c r="L4150">
        <v>78745</v>
      </c>
      <c r="M4150" t="s">
        <v>132</v>
      </c>
      <c r="N4150" t="s">
        <v>1797</v>
      </c>
      <c r="O4150" t="s">
        <v>73</v>
      </c>
      <c r="P4150" t="s">
        <v>86</v>
      </c>
      <c r="Q4150" t="s">
        <v>1798</v>
      </c>
      <c r="R4150" s="19">
        <v>13.72</v>
      </c>
      <c r="S4150" s="17">
        <v>1</v>
      </c>
      <c r="T4150" s="20">
        <v>0.2</v>
      </c>
      <c r="U4150" s="19">
        <v>1.2004999999999999</v>
      </c>
      <c r="V4150" s="20">
        <f t="shared" si="320"/>
        <v>8.7499999999999994E-2</v>
      </c>
      <c r="W4150" s="17">
        <f t="shared" si="321"/>
        <v>2017</v>
      </c>
      <c r="X4150" t="str">
        <f t="shared" si="322"/>
        <v>Oct-2017</v>
      </c>
      <c r="Y4150" s="17">
        <f t="shared" si="323"/>
        <v>5</v>
      </c>
      <c r="Z4150" t="str">
        <f t="shared" si="324"/>
        <v>11-20%</v>
      </c>
      <c r="AA4150" s="17">
        <f>IF(COUNTIF($B$2:B4150,B4150)=1,1,0)</f>
        <v>0</v>
      </c>
      <c r="AB4150" s="17">
        <f>IF(COUNTIF($F$2:F4150,F4150)=1,1,0)</f>
        <v>0</v>
      </c>
    </row>
    <row r="4151" spans="1:28" x14ac:dyDescent="0.2">
      <c r="A4151" s="17">
        <v>4150</v>
      </c>
      <c r="B4151" t="s">
        <v>7287</v>
      </c>
      <c r="C4151" s="18">
        <v>43031</v>
      </c>
      <c r="D4151" s="18">
        <v>43036</v>
      </c>
      <c r="E4151" t="s">
        <v>77</v>
      </c>
      <c r="F4151" t="s">
        <v>6812</v>
      </c>
      <c r="G4151" t="s">
        <v>6813</v>
      </c>
      <c r="H4151" t="s">
        <v>53</v>
      </c>
      <c r="I4151" t="s">
        <v>54</v>
      </c>
      <c r="J4151" t="s">
        <v>1267</v>
      </c>
      <c r="K4151" t="s">
        <v>131</v>
      </c>
      <c r="L4151">
        <v>78745</v>
      </c>
      <c r="M4151" t="s">
        <v>132</v>
      </c>
      <c r="N4151" t="s">
        <v>7172</v>
      </c>
      <c r="O4151" t="s">
        <v>98</v>
      </c>
      <c r="P4151" t="s">
        <v>188</v>
      </c>
      <c r="Q4151" t="s">
        <v>7173</v>
      </c>
      <c r="R4151" s="19">
        <v>55.2</v>
      </c>
      <c r="S4151" s="17">
        <v>1</v>
      </c>
      <c r="T4151" s="20">
        <v>0.2</v>
      </c>
      <c r="U4151" s="19">
        <v>-2.0699999999999998</v>
      </c>
      <c r="V4151" s="20">
        <f t="shared" si="320"/>
        <v>-3.7499999999999999E-2</v>
      </c>
      <c r="W4151" s="17">
        <f t="shared" si="321"/>
        <v>2017</v>
      </c>
      <c r="X4151" t="str">
        <f t="shared" si="322"/>
        <v>Oct-2017</v>
      </c>
      <c r="Y4151" s="17">
        <f t="shared" si="323"/>
        <v>5</v>
      </c>
      <c r="Z4151" t="str">
        <f t="shared" si="324"/>
        <v>11-20%</v>
      </c>
      <c r="AA4151" s="17">
        <f>IF(COUNTIF($B$2:B4151,B4151)=1,1,0)</f>
        <v>0</v>
      </c>
      <c r="AB4151" s="17">
        <f>IF(COUNTIF($F$2:F4151,F4151)=1,1,0)</f>
        <v>0</v>
      </c>
    </row>
    <row r="4152" spans="1:28" x14ac:dyDescent="0.2">
      <c r="A4152" s="17">
        <v>4151</v>
      </c>
      <c r="B4152" t="s">
        <v>7287</v>
      </c>
      <c r="C4152" s="18">
        <v>43031</v>
      </c>
      <c r="D4152" s="18">
        <v>43036</v>
      </c>
      <c r="E4152" t="s">
        <v>77</v>
      </c>
      <c r="F4152" t="s">
        <v>6812</v>
      </c>
      <c r="G4152" t="s">
        <v>6813</v>
      </c>
      <c r="H4152" t="s">
        <v>53</v>
      </c>
      <c r="I4152" t="s">
        <v>54</v>
      </c>
      <c r="J4152" t="s">
        <v>1267</v>
      </c>
      <c r="K4152" t="s">
        <v>131</v>
      </c>
      <c r="L4152">
        <v>78745</v>
      </c>
      <c r="M4152" t="s">
        <v>132</v>
      </c>
      <c r="N4152" t="s">
        <v>3429</v>
      </c>
      <c r="O4152" t="s">
        <v>73</v>
      </c>
      <c r="P4152" t="s">
        <v>86</v>
      </c>
      <c r="Q4152" t="s">
        <v>3430</v>
      </c>
      <c r="R4152" s="19">
        <v>259.13600000000002</v>
      </c>
      <c r="S4152" s="17">
        <v>4</v>
      </c>
      <c r="T4152" s="20">
        <v>0.2</v>
      </c>
      <c r="U4152" s="19">
        <v>-58.305599999999998</v>
      </c>
      <c r="V4152" s="20">
        <f t="shared" si="320"/>
        <v>-0.22499999999999998</v>
      </c>
      <c r="W4152" s="17">
        <f t="shared" si="321"/>
        <v>2017</v>
      </c>
      <c r="X4152" t="str">
        <f t="shared" si="322"/>
        <v>Oct-2017</v>
      </c>
      <c r="Y4152" s="17">
        <f t="shared" si="323"/>
        <v>5</v>
      </c>
      <c r="Z4152" t="str">
        <f t="shared" si="324"/>
        <v>11-20%</v>
      </c>
      <c r="AA4152" s="17">
        <f>IF(COUNTIF($B$2:B4152,B4152)=1,1,0)</f>
        <v>0</v>
      </c>
      <c r="AB4152" s="17">
        <f>IF(COUNTIF($F$2:F4152,F4152)=1,1,0)</f>
        <v>0</v>
      </c>
    </row>
    <row r="4153" spans="1:28" x14ac:dyDescent="0.2">
      <c r="A4153" s="17">
        <v>4152</v>
      </c>
      <c r="B4153" t="s">
        <v>7288</v>
      </c>
      <c r="C4153" s="18">
        <v>42985</v>
      </c>
      <c r="D4153" s="18">
        <v>42989</v>
      </c>
      <c r="E4153" t="s">
        <v>77</v>
      </c>
      <c r="F4153" t="s">
        <v>806</v>
      </c>
      <c r="G4153" t="s">
        <v>807</v>
      </c>
      <c r="H4153" t="s">
        <v>53</v>
      </c>
      <c r="I4153" t="s">
        <v>54</v>
      </c>
      <c r="J4153" t="s">
        <v>173</v>
      </c>
      <c r="K4153" t="s">
        <v>174</v>
      </c>
      <c r="L4153">
        <v>19134</v>
      </c>
      <c r="M4153" t="s">
        <v>175</v>
      </c>
      <c r="N4153" t="s">
        <v>678</v>
      </c>
      <c r="O4153" t="s">
        <v>73</v>
      </c>
      <c r="P4153" t="s">
        <v>74</v>
      </c>
      <c r="Q4153" t="s">
        <v>679</v>
      </c>
      <c r="R4153" s="19">
        <v>29.24</v>
      </c>
      <c r="S4153" s="17">
        <v>5</v>
      </c>
      <c r="T4153" s="20">
        <v>0.2</v>
      </c>
      <c r="U4153" s="19">
        <v>9.8684999999999992</v>
      </c>
      <c r="V4153" s="20">
        <f t="shared" si="320"/>
        <v>0.33749999999999997</v>
      </c>
      <c r="W4153" s="17">
        <f t="shared" si="321"/>
        <v>2017</v>
      </c>
      <c r="X4153" t="str">
        <f t="shared" si="322"/>
        <v>Sep-2017</v>
      </c>
      <c r="Y4153" s="17">
        <f t="shared" si="323"/>
        <v>4</v>
      </c>
      <c r="Z4153" t="str">
        <f t="shared" si="324"/>
        <v>11-20%</v>
      </c>
      <c r="AA4153" s="17">
        <f>IF(COUNTIF($B$2:B4153,B4153)=1,1,0)</f>
        <v>1</v>
      </c>
      <c r="AB4153" s="17">
        <f>IF(COUNTIF($F$2:F4153,F4153)=1,1,0)</f>
        <v>0</v>
      </c>
    </row>
    <row r="4154" spans="1:28" x14ac:dyDescent="0.2">
      <c r="A4154" s="17">
        <v>4153</v>
      </c>
      <c r="B4154" t="s">
        <v>7288</v>
      </c>
      <c r="C4154" s="18">
        <v>42985</v>
      </c>
      <c r="D4154" s="18">
        <v>42989</v>
      </c>
      <c r="E4154" t="s">
        <v>77</v>
      </c>
      <c r="F4154" t="s">
        <v>806</v>
      </c>
      <c r="G4154" t="s">
        <v>807</v>
      </c>
      <c r="H4154" t="s">
        <v>53</v>
      </c>
      <c r="I4154" t="s">
        <v>54</v>
      </c>
      <c r="J4154" t="s">
        <v>173</v>
      </c>
      <c r="K4154" t="s">
        <v>174</v>
      </c>
      <c r="L4154">
        <v>19134</v>
      </c>
      <c r="M4154" t="s">
        <v>175</v>
      </c>
      <c r="N4154" t="s">
        <v>3668</v>
      </c>
      <c r="O4154" t="s">
        <v>73</v>
      </c>
      <c r="P4154" t="s">
        <v>117</v>
      </c>
      <c r="Q4154" t="s">
        <v>3669</v>
      </c>
      <c r="R4154" s="19">
        <v>15.552</v>
      </c>
      <c r="S4154" s="17">
        <v>3</v>
      </c>
      <c r="T4154" s="20">
        <v>0.2</v>
      </c>
      <c r="U4154" s="19">
        <v>5.4432</v>
      </c>
      <c r="V4154" s="20">
        <f t="shared" si="320"/>
        <v>0.35000000000000003</v>
      </c>
      <c r="W4154" s="17">
        <f t="shared" si="321"/>
        <v>2017</v>
      </c>
      <c r="X4154" t="str">
        <f t="shared" si="322"/>
        <v>Sep-2017</v>
      </c>
      <c r="Y4154" s="17">
        <f t="shared" si="323"/>
        <v>4</v>
      </c>
      <c r="Z4154" t="str">
        <f t="shared" si="324"/>
        <v>11-20%</v>
      </c>
      <c r="AA4154" s="17">
        <f>IF(COUNTIF($B$2:B4154,B4154)=1,1,0)</f>
        <v>0</v>
      </c>
      <c r="AB4154" s="17">
        <f>IF(COUNTIF($F$2:F4154,F4154)=1,1,0)</f>
        <v>0</v>
      </c>
    </row>
    <row r="4155" spans="1:28" x14ac:dyDescent="0.2">
      <c r="A4155" s="17">
        <v>4154</v>
      </c>
      <c r="B4155" t="s">
        <v>7288</v>
      </c>
      <c r="C4155" s="18">
        <v>42985</v>
      </c>
      <c r="D4155" s="18">
        <v>42989</v>
      </c>
      <c r="E4155" t="s">
        <v>77</v>
      </c>
      <c r="F4155" t="s">
        <v>806</v>
      </c>
      <c r="G4155" t="s">
        <v>807</v>
      </c>
      <c r="H4155" t="s">
        <v>53</v>
      </c>
      <c r="I4155" t="s">
        <v>54</v>
      </c>
      <c r="J4155" t="s">
        <v>173</v>
      </c>
      <c r="K4155" t="s">
        <v>174</v>
      </c>
      <c r="L4155">
        <v>19134</v>
      </c>
      <c r="M4155" t="s">
        <v>175</v>
      </c>
      <c r="N4155" t="s">
        <v>199</v>
      </c>
      <c r="O4155" t="s">
        <v>73</v>
      </c>
      <c r="P4155" t="s">
        <v>200</v>
      </c>
      <c r="Q4155" t="s">
        <v>201</v>
      </c>
      <c r="R4155" s="19">
        <v>4.8959999999999999</v>
      </c>
      <c r="S4155" s="17">
        <v>3</v>
      </c>
      <c r="T4155" s="20">
        <v>0.2</v>
      </c>
      <c r="U4155" s="19">
        <v>1.6524000000000001</v>
      </c>
      <c r="V4155" s="20">
        <f t="shared" si="320"/>
        <v>0.33750000000000002</v>
      </c>
      <c r="W4155" s="17">
        <f t="shared" si="321"/>
        <v>2017</v>
      </c>
      <c r="X4155" t="str">
        <f t="shared" si="322"/>
        <v>Sep-2017</v>
      </c>
      <c r="Y4155" s="17">
        <f t="shared" si="323"/>
        <v>4</v>
      </c>
      <c r="Z4155" t="str">
        <f t="shared" si="324"/>
        <v>11-20%</v>
      </c>
      <c r="AA4155" s="17">
        <f>IF(COUNTIF($B$2:B4155,B4155)=1,1,0)</f>
        <v>0</v>
      </c>
      <c r="AB4155" s="17">
        <f>IF(COUNTIF($F$2:F4155,F4155)=1,1,0)</f>
        <v>0</v>
      </c>
    </row>
    <row r="4156" spans="1:28" x14ac:dyDescent="0.2">
      <c r="A4156" s="17">
        <v>4155</v>
      </c>
      <c r="B4156" t="s">
        <v>7289</v>
      </c>
      <c r="C4156" s="18">
        <v>42733</v>
      </c>
      <c r="D4156" s="18">
        <v>42738</v>
      </c>
      <c r="E4156" t="s">
        <v>77</v>
      </c>
      <c r="F4156" t="s">
        <v>1509</v>
      </c>
      <c r="G4156" t="s">
        <v>1510</v>
      </c>
      <c r="H4156" t="s">
        <v>68</v>
      </c>
      <c r="I4156" t="s">
        <v>54</v>
      </c>
      <c r="J4156" t="s">
        <v>542</v>
      </c>
      <c r="K4156" t="s">
        <v>362</v>
      </c>
      <c r="L4156">
        <v>37620</v>
      </c>
      <c r="M4156" t="s">
        <v>57</v>
      </c>
      <c r="N4156" t="s">
        <v>603</v>
      </c>
      <c r="O4156" t="s">
        <v>73</v>
      </c>
      <c r="P4156" t="s">
        <v>102</v>
      </c>
      <c r="Q4156" t="s">
        <v>604</v>
      </c>
      <c r="R4156" s="19">
        <v>38.088000000000001</v>
      </c>
      <c r="S4156" s="17">
        <v>4</v>
      </c>
      <c r="T4156" s="20">
        <v>0.7</v>
      </c>
      <c r="U4156" s="19">
        <v>-27.9312</v>
      </c>
      <c r="V4156" s="20">
        <f t="shared" si="320"/>
        <v>-0.73333333333333328</v>
      </c>
      <c r="W4156" s="17">
        <f t="shared" si="321"/>
        <v>2016</v>
      </c>
      <c r="X4156" t="str">
        <f t="shared" si="322"/>
        <v>Dec-2016</v>
      </c>
      <c r="Y4156" s="17">
        <f t="shared" si="323"/>
        <v>5</v>
      </c>
      <c r="Z4156" t="str">
        <f t="shared" si="324"/>
        <v>Over 50%</v>
      </c>
      <c r="AA4156" s="17">
        <f>IF(COUNTIF($B$2:B4156,B4156)=1,1,0)</f>
        <v>1</v>
      </c>
      <c r="AB4156" s="17">
        <f>IF(COUNTIF($F$2:F4156,F4156)=1,1,0)</f>
        <v>0</v>
      </c>
    </row>
    <row r="4157" spans="1:28" x14ac:dyDescent="0.2">
      <c r="A4157" s="17">
        <v>4156</v>
      </c>
      <c r="B4157" t="s">
        <v>7289</v>
      </c>
      <c r="C4157" s="18">
        <v>42733</v>
      </c>
      <c r="D4157" s="18">
        <v>42738</v>
      </c>
      <c r="E4157" t="s">
        <v>77</v>
      </c>
      <c r="F4157" t="s">
        <v>1509</v>
      </c>
      <c r="G4157" t="s">
        <v>1510</v>
      </c>
      <c r="H4157" t="s">
        <v>68</v>
      </c>
      <c r="I4157" t="s">
        <v>54</v>
      </c>
      <c r="J4157" t="s">
        <v>542</v>
      </c>
      <c r="K4157" t="s">
        <v>362</v>
      </c>
      <c r="L4157">
        <v>37620</v>
      </c>
      <c r="M4157" t="s">
        <v>57</v>
      </c>
      <c r="N4157" t="s">
        <v>2947</v>
      </c>
      <c r="O4157" t="s">
        <v>73</v>
      </c>
      <c r="P4157" t="s">
        <v>102</v>
      </c>
      <c r="Q4157" t="s">
        <v>2948</v>
      </c>
      <c r="R4157" s="19">
        <v>2.8079999999999998</v>
      </c>
      <c r="S4157" s="17">
        <v>3</v>
      </c>
      <c r="T4157" s="20">
        <v>0.7</v>
      </c>
      <c r="U4157" s="19">
        <v>-1.9656</v>
      </c>
      <c r="V4157" s="20">
        <f t="shared" si="320"/>
        <v>-0.70000000000000007</v>
      </c>
      <c r="W4157" s="17">
        <f t="shared" si="321"/>
        <v>2016</v>
      </c>
      <c r="X4157" t="str">
        <f t="shared" si="322"/>
        <v>Dec-2016</v>
      </c>
      <c r="Y4157" s="17">
        <f t="shared" si="323"/>
        <v>5</v>
      </c>
      <c r="Z4157" t="str">
        <f t="shared" si="324"/>
        <v>Over 50%</v>
      </c>
      <c r="AA4157" s="17">
        <f>IF(COUNTIF($B$2:B4157,B4157)=1,1,0)</f>
        <v>0</v>
      </c>
      <c r="AB4157" s="17">
        <f>IF(COUNTIF($F$2:F4157,F4157)=1,1,0)</f>
        <v>0</v>
      </c>
    </row>
    <row r="4158" spans="1:28" x14ac:dyDescent="0.2">
      <c r="A4158" s="17">
        <v>4157</v>
      </c>
      <c r="B4158" t="s">
        <v>7290</v>
      </c>
      <c r="C4158" s="18">
        <v>42343</v>
      </c>
      <c r="D4158" s="18">
        <v>42347</v>
      </c>
      <c r="E4158" t="s">
        <v>50</v>
      </c>
      <c r="F4158" t="s">
        <v>5059</v>
      </c>
      <c r="G4158" t="s">
        <v>5060</v>
      </c>
      <c r="H4158" t="s">
        <v>53</v>
      </c>
      <c r="I4158" t="s">
        <v>54</v>
      </c>
      <c r="J4158" t="s">
        <v>173</v>
      </c>
      <c r="K4158" t="s">
        <v>174</v>
      </c>
      <c r="L4158">
        <v>19140</v>
      </c>
      <c r="M4158" t="s">
        <v>175</v>
      </c>
      <c r="N4158" t="s">
        <v>4203</v>
      </c>
      <c r="O4158" t="s">
        <v>98</v>
      </c>
      <c r="P4158" t="s">
        <v>188</v>
      </c>
      <c r="Q4158" t="s">
        <v>4204</v>
      </c>
      <c r="R4158" s="19">
        <v>47.984000000000002</v>
      </c>
      <c r="S4158" s="17">
        <v>2</v>
      </c>
      <c r="T4158" s="20">
        <v>0.2</v>
      </c>
      <c r="U4158" s="19">
        <v>0.5998</v>
      </c>
      <c r="V4158" s="20">
        <f t="shared" si="320"/>
        <v>1.2499999999999999E-2</v>
      </c>
      <c r="W4158" s="17">
        <f t="shared" si="321"/>
        <v>2015</v>
      </c>
      <c r="X4158" t="str">
        <f t="shared" si="322"/>
        <v>Dec-2015</v>
      </c>
      <c r="Y4158" s="17">
        <f t="shared" si="323"/>
        <v>4</v>
      </c>
      <c r="Z4158" t="str">
        <f t="shared" si="324"/>
        <v>11-20%</v>
      </c>
      <c r="AA4158" s="17">
        <f>IF(COUNTIF($B$2:B4158,B4158)=1,1,0)</f>
        <v>1</v>
      </c>
      <c r="AB4158" s="17">
        <f>IF(COUNTIF($F$2:F4158,F4158)=1,1,0)</f>
        <v>0</v>
      </c>
    </row>
    <row r="4159" spans="1:28" x14ac:dyDescent="0.2">
      <c r="A4159" s="17">
        <v>4158</v>
      </c>
      <c r="B4159" t="s">
        <v>7290</v>
      </c>
      <c r="C4159" s="18">
        <v>42343</v>
      </c>
      <c r="D4159" s="18">
        <v>42347</v>
      </c>
      <c r="E4159" t="s">
        <v>50</v>
      </c>
      <c r="F4159" t="s">
        <v>5059</v>
      </c>
      <c r="G4159" t="s">
        <v>5060</v>
      </c>
      <c r="H4159" t="s">
        <v>53</v>
      </c>
      <c r="I4159" t="s">
        <v>54</v>
      </c>
      <c r="J4159" t="s">
        <v>173</v>
      </c>
      <c r="K4159" t="s">
        <v>174</v>
      </c>
      <c r="L4159">
        <v>19140</v>
      </c>
      <c r="M4159" t="s">
        <v>175</v>
      </c>
      <c r="N4159" t="s">
        <v>1959</v>
      </c>
      <c r="O4159" t="s">
        <v>73</v>
      </c>
      <c r="P4159" t="s">
        <v>102</v>
      </c>
      <c r="Q4159" t="s">
        <v>1960</v>
      </c>
      <c r="R4159" s="19">
        <v>26.064</v>
      </c>
      <c r="S4159" s="17">
        <v>6</v>
      </c>
      <c r="T4159" s="20">
        <v>0.7</v>
      </c>
      <c r="U4159" s="19">
        <v>-19.982399999999998</v>
      </c>
      <c r="V4159" s="20">
        <f t="shared" si="320"/>
        <v>-0.76666666666666661</v>
      </c>
      <c r="W4159" s="17">
        <f t="shared" si="321"/>
        <v>2015</v>
      </c>
      <c r="X4159" t="str">
        <f t="shared" si="322"/>
        <v>Dec-2015</v>
      </c>
      <c r="Y4159" s="17">
        <f t="shared" si="323"/>
        <v>4</v>
      </c>
      <c r="Z4159" t="str">
        <f t="shared" si="324"/>
        <v>Over 50%</v>
      </c>
      <c r="AA4159" s="17">
        <f>IF(COUNTIF($B$2:B4159,B4159)=1,1,0)</f>
        <v>0</v>
      </c>
      <c r="AB4159" s="17">
        <f>IF(COUNTIF($F$2:F4159,F4159)=1,1,0)</f>
        <v>0</v>
      </c>
    </row>
    <row r="4160" spans="1:28" x14ac:dyDescent="0.2">
      <c r="A4160" s="17">
        <v>4159</v>
      </c>
      <c r="B4160" t="s">
        <v>7291</v>
      </c>
      <c r="C4160" s="18">
        <v>41944</v>
      </c>
      <c r="D4160" s="18">
        <v>41951</v>
      </c>
      <c r="E4160" t="s">
        <v>77</v>
      </c>
      <c r="F4160" t="s">
        <v>3554</v>
      </c>
      <c r="G4160" t="s">
        <v>3555</v>
      </c>
      <c r="H4160" t="s">
        <v>68</v>
      </c>
      <c r="I4160" t="s">
        <v>54</v>
      </c>
      <c r="J4160" t="s">
        <v>330</v>
      </c>
      <c r="K4160" t="s">
        <v>238</v>
      </c>
      <c r="L4160">
        <v>60610</v>
      </c>
      <c r="M4160" t="s">
        <v>132</v>
      </c>
      <c r="N4160" t="s">
        <v>4931</v>
      </c>
      <c r="O4160" t="s">
        <v>73</v>
      </c>
      <c r="P4160" t="s">
        <v>117</v>
      </c>
      <c r="Q4160" t="s">
        <v>4932</v>
      </c>
      <c r="R4160" s="19">
        <v>15.696</v>
      </c>
      <c r="S4160" s="17">
        <v>3</v>
      </c>
      <c r="T4160" s="20">
        <v>0.2</v>
      </c>
      <c r="U4160" s="19">
        <v>5.1012000000000004</v>
      </c>
      <c r="V4160" s="20">
        <f t="shared" si="320"/>
        <v>0.32500000000000001</v>
      </c>
      <c r="W4160" s="17">
        <f t="shared" si="321"/>
        <v>2014</v>
      </c>
      <c r="X4160" t="str">
        <f t="shared" si="322"/>
        <v>Nov-2014</v>
      </c>
      <c r="Y4160" s="17">
        <f t="shared" si="323"/>
        <v>7</v>
      </c>
      <c r="Z4160" t="str">
        <f t="shared" si="324"/>
        <v>11-20%</v>
      </c>
      <c r="AA4160" s="17">
        <f>IF(COUNTIF($B$2:B4160,B4160)=1,1,0)</f>
        <v>1</v>
      </c>
      <c r="AB4160" s="17">
        <f>IF(COUNTIF($F$2:F4160,F4160)=1,1,0)</f>
        <v>0</v>
      </c>
    </row>
    <row r="4161" spans="1:28" x14ac:dyDescent="0.2">
      <c r="A4161" s="17">
        <v>4160</v>
      </c>
      <c r="B4161" t="s">
        <v>7292</v>
      </c>
      <c r="C4161" s="18">
        <v>42476</v>
      </c>
      <c r="D4161" s="18">
        <v>42483</v>
      </c>
      <c r="E4161" t="s">
        <v>77</v>
      </c>
      <c r="F4161" t="s">
        <v>2319</v>
      </c>
      <c r="G4161" t="s">
        <v>2320</v>
      </c>
      <c r="H4161" t="s">
        <v>53</v>
      </c>
      <c r="I4161" t="s">
        <v>54</v>
      </c>
      <c r="J4161" t="s">
        <v>524</v>
      </c>
      <c r="K4161" t="s">
        <v>1302</v>
      </c>
      <c r="L4161">
        <v>31907</v>
      </c>
      <c r="M4161" t="s">
        <v>57</v>
      </c>
      <c r="N4161" t="s">
        <v>155</v>
      </c>
      <c r="O4161" t="s">
        <v>73</v>
      </c>
      <c r="P4161" t="s">
        <v>95</v>
      </c>
      <c r="Q4161" t="s">
        <v>156</v>
      </c>
      <c r="R4161" s="19">
        <v>12.84</v>
      </c>
      <c r="S4161" s="17">
        <v>3</v>
      </c>
      <c r="T4161" s="20">
        <v>0</v>
      </c>
      <c r="U4161" s="19">
        <v>3.7235999999999998</v>
      </c>
      <c r="V4161" s="20">
        <f t="shared" si="320"/>
        <v>0.28999999999999998</v>
      </c>
      <c r="W4161" s="17">
        <f t="shared" si="321"/>
        <v>2016</v>
      </c>
      <c r="X4161" t="str">
        <f t="shared" si="322"/>
        <v>Apr-2016</v>
      </c>
      <c r="Y4161" s="17">
        <f t="shared" si="323"/>
        <v>7</v>
      </c>
      <c r="Z4161" t="str">
        <f t="shared" si="324"/>
        <v>0% (No Discount)</v>
      </c>
      <c r="AA4161" s="17">
        <f>IF(COUNTIF($B$2:B4161,B4161)=1,1,0)</f>
        <v>1</v>
      </c>
      <c r="AB4161" s="17">
        <f>IF(COUNTIF($F$2:F4161,F4161)=1,1,0)</f>
        <v>0</v>
      </c>
    </row>
    <row r="4162" spans="1:28" x14ac:dyDescent="0.2">
      <c r="A4162" s="17">
        <v>4161</v>
      </c>
      <c r="B4162" t="s">
        <v>7293</v>
      </c>
      <c r="C4162" s="18">
        <v>42869</v>
      </c>
      <c r="D4162" s="18">
        <v>42873</v>
      </c>
      <c r="E4162" t="s">
        <v>77</v>
      </c>
      <c r="F4162" t="s">
        <v>7294</v>
      </c>
      <c r="G4162" t="s">
        <v>7295</v>
      </c>
      <c r="H4162" t="s">
        <v>53</v>
      </c>
      <c r="I4162" t="s">
        <v>54</v>
      </c>
      <c r="J4162" t="s">
        <v>293</v>
      </c>
      <c r="K4162" t="s">
        <v>294</v>
      </c>
      <c r="L4162">
        <v>10035</v>
      </c>
      <c r="M4162" t="s">
        <v>175</v>
      </c>
      <c r="N4162" t="s">
        <v>5821</v>
      </c>
      <c r="O4162" t="s">
        <v>98</v>
      </c>
      <c r="P4162" t="s">
        <v>99</v>
      </c>
      <c r="Q4162" t="s">
        <v>5822</v>
      </c>
      <c r="R4162" s="19">
        <v>539.97</v>
      </c>
      <c r="S4162" s="17">
        <v>3</v>
      </c>
      <c r="T4162" s="20">
        <v>0</v>
      </c>
      <c r="U4162" s="19">
        <v>134.99250000000001</v>
      </c>
      <c r="V4162" s="20">
        <f t="shared" ref="V4162:V4225" si="325">IFERROR(U4162/R4162,0)</f>
        <v>0.25</v>
      </c>
      <c r="W4162" s="17">
        <f t="shared" ref="W4162:W4225" si="326">YEAR(C4162)</f>
        <v>2017</v>
      </c>
      <c r="X4162" t="str">
        <f t="shared" ref="X4162:X4225" si="327">TEXT(C4162,"mmm-yyyy")</f>
        <v>May-2017</v>
      </c>
      <c r="Y4162" s="17">
        <f t="shared" ref="Y4162:Y4225" si="328">D4162-C4162</f>
        <v>4</v>
      </c>
      <c r="Z4162" t="str">
        <f t="shared" ref="Z4162:Z4225" si="329">IF(T4162=0,"0% (No Discount)",IF(T4162&lt;=0.1,"1-10%",IF(T4162&lt;=0.2,"11-20%",IF(T4162&lt;=0.3,"21-30%",IF(T4162&lt;=0.4,"31-40%",IF(T4162&lt;=0.5,"41-50%","Over 50%"))))))</f>
        <v>0% (No Discount)</v>
      </c>
      <c r="AA4162" s="17">
        <f>IF(COUNTIF($B$2:B4162,B4162)=1,1,0)</f>
        <v>1</v>
      </c>
      <c r="AB4162" s="17">
        <f>IF(COUNTIF($F$2:F4162,F4162)=1,1,0)</f>
        <v>1</v>
      </c>
    </row>
    <row r="4163" spans="1:28" x14ac:dyDescent="0.2">
      <c r="A4163" s="17">
        <v>4162</v>
      </c>
      <c r="B4163" t="s">
        <v>7293</v>
      </c>
      <c r="C4163" s="18">
        <v>42869</v>
      </c>
      <c r="D4163" s="18">
        <v>42873</v>
      </c>
      <c r="E4163" t="s">
        <v>77</v>
      </c>
      <c r="F4163" t="s">
        <v>7294</v>
      </c>
      <c r="G4163" t="s">
        <v>7295</v>
      </c>
      <c r="H4163" t="s">
        <v>53</v>
      </c>
      <c r="I4163" t="s">
        <v>54</v>
      </c>
      <c r="J4163" t="s">
        <v>293</v>
      </c>
      <c r="K4163" t="s">
        <v>294</v>
      </c>
      <c r="L4163">
        <v>10035</v>
      </c>
      <c r="M4163" t="s">
        <v>175</v>
      </c>
      <c r="N4163" t="s">
        <v>4014</v>
      </c>
      <c r="O4163" t="s">
        <v>73</v>
      </c>
      <c r="P4163" t="s">
        <v>86</v>
      </c>
      <c r="Q4163" t="s">
        <v>4015</v>
      </c>
      <c r="R4163" s="19">
        <v>22.58</v>
      </c>
      <c r="S4163" s="17">
        <v>2</v>
      </c>
      <c r="T4163" s="20">
        <v>0</v>
      </c>
      <c r="U4163" s="19">
        <v>5.8708</v>
      </c>
      <c r="V4163" s="20">
        <f t="shared" si="325"/>
        <v>0.26</v>
      </c>
      <c r="W4163" s="17">
        <f t="shared" si="326"/>
        <v>2017</v>
      </c>
      <c r="X4163" t="str">
        <f t="shared" si="327"/>
        <v>May-2017</v>
      </c>
      <c r="Y4163" s="17">
        <f t="shared" si="328"/>
        <v>4</v>
      </c>
      <c r="Z4163" t="str">
        <f t="shared" si="329"/>
        <v>0% (No Discount)</v>
      </c>
      <c r="AA4163" s="17">
        <f>IF(COUNTIF($B$2:B4163,B4163)=1,1,0)</f>
        <v>0</v>
      </c>
      <c r="AB4163" s="17">
        <f>IF(COUNTIF($F$2:F4163,F4163)=1,1,0)</f>
        <v>0</v>
      </c>
    </row>
    <row r="4164" spans="1:28" x14ac:dyDescent="0.2">
      <c r="A4164" s="17">
        <v>4163</v>
      </c>
      <c r="B4164" t="s">
        <v>7296</v>
      </c>
      <c r="C4164" s="18">
        <v>42077</v>
      </c>
      <c r="D4164" s="18">
        <v>42081</v>
      </c>
      <c r="E4164" t="s">
        <v>77</v>
      </c>
      <c r="F4164" t="s">
        <v>1859</v>
      </c>
      <c r="G4164" t="s">
        <v>1860</v>
      </c>
      <c r="H4164" t="s">
        <v>53</v>
      </c>
      <c r="I4164" t="s">
        <v>54</v>
      </c>
      <c r="J4164" t="s">
        <v>271</v>
      </c>
      <c r="K4164" t="s">
        <v>2728</v>
      </c>
      <c r="L4164">
        <v>3820</v>
      </c>
      <c r="M4164" t="s">
        <v>175</v>
      </c>
      <c r="N4164" t="s">
        <v>2446</v>
      </c>
      <c r="O4164" t="s">
        <v>73</v>
      </c>
      <c r="P4164" t="s">
        <v>74</v>
      </c>
      <c r="Q4164" t="s">
        <v>2447</v>
      </c>
      <c r="R4164" s="19">
        <v>16.52</v>
      </c>
      <c r="S4164" s="17">
        <v>4</v>
      </c>
      <c r="T4164" s="20">
        <v>0</v>
      </c>
      <c r="U4164" s="19">
        <v>7.5991999999999997</v>
      </c>
      <c r="V4164" s="20">
        <f t="shared" si="325"/>
        <v>0.46</v>
      </c>
      <c r="W4164" s="17">
        <f t="shared" si="326"/>
        <v>2015</v>
      </c>
      <c r="X4164" t="str">
        <f t="shared" si="327"/>
        <v>Mar-2015</v>
      </c>
      <c r="Y4164" s="17">
        <f t="shared" si="328"/>
        <v>4</v>
      </c>
      <c r="Z4164" t="str">
        <f t="shared" si="329"/>
        <v>0% (No Discount)</v>
      </c>
      <c r="AA4164" s="17">
        <f>IF(COUNTIF($B$2:B4164,B4164)=1,1,0)</f>
        <v>1</v>
      </c>
      <c r="AB4164" s="17">
        <f>IF(COUNTIF($F$2:F4164,F4164)=1,1,0)</f>
        <v>0</v>
      </c>
    </row>
    <row r="4165" spans="1:28" x14ac:dyDescent="0.2">
      <c r="A4165" s="17">
        <v>4164</v>
      </c>
      <c r="B4165" t="s">
        <v>7296</v>
      </c>
      <c r="C4165" s="18">
        <v>42077</v>
      </c>
      <c r="D4165" s="18">
        <v>42081</v>
      </c>
      <c r="E4165" t="s">
        <v>77</v>
      </c>
      <c r="F4165" t="s">
        <v>1859</v>
      </c>
      <c r="G4165" t="s">
        <v>1860</v>
      </c>
      <c r="H4165" t="s">
        <v>53</v>
      </c>
      <c r="I4165" t="s">
        <v>54</v>
      </c>
      <c r="J4165" t="s">
        <v>271</v>
      </c>
      <c r="K4165" t="s">
        <v>2728</v>
      </c>
      <c r="L4165">
        <v>3820</v>
      </c>
      <c r="M4165" t="s">
        <v>175</v>
      </c>
      <c r="N4165" t="s">
        <v>4802</v>
      </c>
      <c r="O4165" t="s">
        <v>73</v>
      </c>
      <c r="P4165" t="s">
        <v>102</v>
      </c>
      <c r="Q4165" t="s">
        <v>4803</v>
      </c>
      <c r="R4165" s="19">
        <v>671.94</v>
      </c>
      <c r="S4165" s="17">
        <v>3</v>
      </c>
      <c r="T4165" s="20">
        <v>0</v>
      </c>
      <c r="U4165" s="19">
        <v>315.81180000000001</v>
      </c>
      <c r="V4165" s="20">
        <f t="shared" si="325"/>
        <v>0.47</v>
      </c>
      <c r="W4165" s="17">
        <f t="shared" si="326"/>
        <v>2015</v>
      </c>
      <c r="X4165" t="str">
        <f t="shared" si="327"/>
        <v>Mar-2015</v>
      </c>
      <c r="Y4165" s="17">
        <f t="shared" si="328"/>
        <v>4</v>
      </c>
      <c r="Z4165" t="str">
        <f t="shared" si="329"/>
        <v>0% (No Discount)</v>
      </c>
      <c r="AA4165" s="17">
        <f>IF(COUNTIF($B$2:B4165,B4165)=1,1,0)</f>
        <v>0</v>
      </c>
      <c r="AB4165" s="17">
        <f>IF(COUNTIF($F$2:F4165,F4165)=1,1,0)</f>
        <v>0</v>
      </c>
    </row>
    <row r="4166" spans="1:28" x14ac:dyDescent="0.2">
      <c r="A4166" s="17">
        <v>4165</v>
      </c>
      <c r="B4166" t="s">
        <v>7297</v>
      </c>
      <c r="C4166" s="18">
        <v>42749</v>
      </c>
      <c r="D4166" s="18">
        <v>42751</v>
      </c>
      <c r="E4166" t="s">
        <v>215</v>
      </c>
      <c r="F4166" t="s">
        <v>7298</v>
      </c>
      <c r="G4166" t="s">
        <v>7299</v>
      </c>
      <c r="H4166" t="s">
        <v>68</v>
      </c>
      <c r="I4166" t="s">
        <v>54</v>
      </c>
      <c r="J4166" t="s">
        <v>483</v>
      </c>
      <c r="K4166" t="s">
        <v>484</v>
      </c>
      <c r="L4166">
        <v>80013</v>
      </c>
      <c r="M4166" t="s">
        <v>71</v>
      </c>
      <c r="N4166" t="s">
        <v>187</v>
      </c>
      <c r="O4166" t="s">
        <v>98</v>
      </c>
      <c r="P4166" t="s">
        <v>188</v>
      </c>
      <c r="Q4166" t="s">
        <v>189</v>
      </c>
      <c r="R4166" s="19">
        <v>169.06399999999999</v>
      </c>
      <c r="S4166" s="17">
        <v>7</v>
      </c>
      <c r="T4166" s="20">
        <v>0.2</v>
      </c>
      <c r="U4166" s="19">
        <v>-14.793100000000001</v>
      </c>
      <c r="V4166" s="20">
        <f t="shared" si="325"/>
        <v>-8.7500000000000008E-2</v>
      </c>
      <c r="W4166" s="17">
        <f t="shared" si="326"/>
        <v>2017</v>
      </c>
      <c r="X4166" t="str">
        <f t="shared" si="327"/>
        <v>Jan-2017</v>
      </c>
      <c r="Y4166" s="17">
        <f t="shared" si="328"/>
        <v>2</v>
      </c>
      <c r="Z4166" t="str">
        <f t="shared" si="329"/>
        <v>11-20%</v>
      </c>
      <c r="AA4166" s="17">
        <f>IF(COUNTIF($B$2:B4166,B4166)=1,1,0)</f>
        <v>1</v>
      </c>
      <c r="AB4166" s="17">
        <f>IF(COUNTIF($F$2:F4166,F4166)=1,1,0)</f>
        <v>1</v>
      </c>
    </row>
    <row r="4167" spans="1:28" x14ac:dyDescent="0.2">
      <c r="A4167" s="17">
        <v>4166</v>
      </c>
      <c r="B4167" t="s">
        <v>7297</v>
      </c>
      <c r="C4167" s="18">
        <v>42749</v>
      </c>
      <c r="D4167" s="18">
        <v>42751</v>
      </c>
      <c r="E4167" t="s">
        <v>215</v>
      </c>
      <c r="F4167" t="s">
        <v>7298</v>
      </c>
      <c r="G4167" t="s">
        <v>7299</v>
      </c>
      <c r="H4167" t="s">
        <v>68</v>
      </c>
      <c r="I4167" t="s">
        <v>54</v>
      </c>
      <c r="J4167" t="s">
        <v>483</v>
      </c>
      <c r="K4167" t="s">
        <v>484</v>
      </c>
      <c r="L4167">
        <v>80013</v>
      </c>
      <c r="M4167" t="s">
        <v>71</v>
      </c>
      <c r="N4167" t="s">
        <v>5053</v>
      </c>
      <c r="O4167" t="s">
        <v>73</v>
      </c>
      <c r="P4167" t="s">
        <v>86</v>
      </c>
      <c r="Q4167" t="s">
        <v>5054</v>
      </c>
      <c r="R4167" s="19">
        <v>168.624</v>
      </c>
      <c r="S4167" s="17">
        <v>9</v>
      </c>
      <c r="T4167" s="20">
        <v>0.2</v>
      </c>
      <c r="U4167" s="19">
        <v>14.7546</v>
      </c>
      <c r="V4167" s="20">
        <f t="shared" si="325"/>
        <v>8.7500000000000008E-2</v>
      </c>
      <c r="W4167" s="17">
        <f t="shared" si="326"/>
        <v>2017</v>
      </c>
      <c r="X4167" t="str">
        <f t="shared" si="327"/>
        <v>Jan-2017</v>
      </c>
      <c r="Y4167" s="17">
        <f t="shared" si="328"/>
        <v>2</v>
      </c>
      <c r="Z4167" t="str">
        <f t="shared" si="329"/>
        <v>11-20%</v>
      </c>
      <c r="AA4167" s="17">
        <f>IF(COUNTIF($B$2:B4167,B4167)=1,1,0)</f>
        <v>0</v>
      </c>
      <c r="AB4167" s="17">
        <f>IF(COUNTIF($F$2:F4167,F4167)=1,1,0)</f>
        <v>0</v>
      </c>
    </row>
    <row r="4168" spans="1:28" x14ac:dyDescent="0.2">
      <c r="A4168" s="17">
        <v>4167</v>
      </c>
      <c r="B4168" t="s">
        <v>7300</v>
      </c>
      <c r="C4168" s="18">
        <v>42071</v>
      </c>
      <c r="D4168" s="18">
        <v>42076</v>
      </c>
      <c r="E4168" t="s">
        <v>77</v>
      </c>
      <c r="F4168" t="s">
        <v>2172</v>
      </c>
      <c r="G4168" t="s">
        <v>2173</v>
      </c>
      <c r="H4168" t="s">
        <v>68</v>
      </c>
      <c r="I4168" t="s">
        <v>54</v>
      </c>
      <c r="J4168" t="s">
        <v>1203</v>
      </c>
      <c r="K4168" t="s">
        <v>294</v>
      </c>
      <c r="L4168">
        <v>11561</v>
      </c>
      <c r="M4168" t="s">
        <v>175</v>
      </c>
      <c r="N4168" t="s">
        <v>6210</v>
      </c>
      <c r="O4168" t="s">
        <v>73</v>
      </c>
      <c r="P4168" t="s">
        <v>117</v>
      </c>
      <c r="Q4168" t="s">
        <v>6211</v>
      </c>
      <c r="R4168" s="19">
        <v>19.440000000000001</v>
      </c>
      <c r="S4168" s="17">
        <v>3</v>
      </c>
      <c r="T4168" s="20">
        <v>0</v>
      </c>
      <c r="U4168" s="19">
        <v>9.3312000000000008</v>
      </c>
      <c r="V4168" s="20">
        <f t="shared" si="325"/>
        <v>0.48000000000000004</v>
      </c>
      <c r="W4168" s="17">
        <f t="shared" si="326"/>
        <v>2015</v>
      </c>
      <c r="X4168" t="str">
        <f t="shared" si="327"/>
        <v>Mar-2015</v>
      </c>
      <c r="Y4168" s="17">
        <f t="shared" si="328"/>
        <v>5</v>
      </c>
      <c r="Z4168" t="str">
        <f t="shared" si="329"/>
        <v>0% (No Discount)</v>
      </c>
      <c r="AA4168" s="17">
        <f>IF(COUNTIF($B$2:B4168,B4168)=1,1,0)</f>
        <v>1</v>
      </c>
      <c r="AB4168" s="17">
        <f>IF(COUNTIF($F$2:F4168,F4168)=1,1,0)</f>
        <v>0</v>
      </c>
    </row>
    <row r="4169" spans="1:28" x14ac:dyDescent="0.2">
      <c r="A4169" s="17">
        <v>4168</v>
      </c>
      <c r="B4169" t="s">
        <v>7301</v>
      </c>
      <c r="C4169" s="18">
        <v>41923</v>
      </c>
      <c r="D4169" s="18">
        <v>41925</v>
      </c>
      <c r="E4169" t="s">
        <v>215</v>
      </c>
      <c r="F4169" t="s">
        <v>628</v>
      </c>
      <c r="G4169" t="s">
        <v>629</v>
      </c>
      <c r="H4169" t="s">
        <v>53</v>
      </c>
      <c r="I4169" t="s">
        <v>54</v>
      </c>
      <c r="J4169" t="s">
        <v>630</v>
      </c>
      <c r="K4169" t="s">
        <v>70</v>
      </c>
      <c r="L4169">
        <v>91104</v>
      </c>
      <c r="M4169" t="s">
        <v>71</v>
      </c>
      <c r="N4169" t="s">
        <v>3390</v>
      </c>
      <c r="O4169" t="s">
        <v>73</v>
      </c>
      <c r="P4169" t="s">
        <v>86</v>
      </c>
      <c r="Q4169" t="s">
        <v>3391</v>
      </c>
      <c r="R4169" s="19">
        <v>31.92</v>
      </c>
      <c r="S4169" s="17">
        <v>4</v>
      </c>
      <c r="T4169" s="20">
        <v>0</v>
      </c>
      <c r="U4169" s="19">
        <v>8.2992000000000008</v>
      </c>
      <c r="V4169" s="20">
        <f t="shared" si="325"/>
        <v>0.26</v>
      </c>
      <c r="W4169" s="17">
        <f t="shared" si="326"/>
        <v>2014</v>
      </c>
      <c r="X4169" t="str">
        <f t="shared" si="327"/>
        <v>Oct-2014</v>
      </c>
      <c r="Y4169" s="17">
        <f t="shared" si="328"/>
        <v>2</v>
      </c>
      <c r="Z4169" t="str">
        <f t="shared" si="329"/>
        <v>0% (No Discount)</v>
      </c>
      <c r="AA4169" s="17">
        <f>IF(COUNTIF($B$2:B4169,B4169)=1,1,0)</f>
        <v>1</v>
      </c>
      <c r="AB4169" s="17">
        <f>IF(COUNTIF($F$2:F4169,F4169)=1,1,0)</f>
        <v>0</v>
      </c>
    </row>
    <row r="4170" spans="1:28" x14ac:dyDescent="0.2">
      <c r="A4170" s="17">
        <v>4169</v>
      </c>
      <c r="B4170" t="s">
        <v>7301</v>
      </c>
      <c r="C4170" s="18">
        <v>41923</v>
      </c>
      <c r="D4170" s="18">
        <v>41925</v>
      </c>
      <c r="E4170" t="s">
        <v>215</v>
      </c>
      <c r="F4170" t="s">
        <v>628</v>
      </c>
      <c r="G4170" t="s">
        <v>629</v>
      </c>
      <c r="H4170" t="s">
        <v>53</v>
      </c>
      <c r="I4170" t="s">
        <v>54</v>
      </c>
      <c r="J4170" t="s">
        <v>630</v>
      </c>
      <c r="K4170" t="s">
        <v>70</v>
      </c>
      <c r="L4170">
        <v>91104</v>
      </c>
      <c r="M4170" t="s">
        <v>71</v>
      </c>
      <c r="N4170" t="s">
        <v>7302</v>
      </c>
      <c r="O4170" t="s">
        <v>59</v>
      </c>
      <c r="P4170" t="s">
        <v>63</v>
      </c>
      <c r="Q4170" t="s">
        <v>7303</v>
      </c>
      <c r="R4170" s="19">
        <v>433.56799999999998</v>
      </c>
      <c r="S4170" s="17">
        <v>2</v>
      </c>
      <c r="T4170" s="20">
        <v>0.2</v>
      </c>
      <c r="U4170" s="19">
        <v>-65.035200000000003</v>
      </c>
      <c r="V4170" s="20">
        <f t="shared" si="325"/>
        <v>-0.15000000000000002</v>
      </c>
      <c r="W4170" s="17">
        <f t="shared" si="326"/>
        <v>2014</v>
      </c>
      <c r="X4170" t="str">
        <f t="shared" si="327"/>
        <v>Oct-2014</v>
      </c>
      <c r="Y4170" s="17">
        <f t="shared" si="328"/>
        <v>2</v>
      </c>
      <c r="Z4170" t="str">
        <f t="shared" si="329"/>
        <v>11-20%</v>
      </c>
      <c r="AA4170" s="17">
        <f>IF(COUNTIF($B$2:B4170,B4170)=1,1,0)</f>
        <v>0</v>
      </c>
      <c r="AB4170" s="17">
        <f>IF(COUNTIF($F$2:F4170,F4170)=1,1,0)</f>
        <v>0</v>
      </c>
    </row>
    <row r="4171" spans="1:28" x14ac:dyDescent="0.2">
      <c r="A4171" s="17">
        <v>4170</v>
      </c>
      <c r="B4171" t="s">
        <v>7304</v>
      </c>
      <c r="C4171" s="18">
        <v>42107</v>
      </c>
      <c r="D4171" s="18">
        <v>42108</v>
      </c>
      <c r="E4171" t="s">
        <v>215</v>
      </c>
      <c r="F4171" t="s">
        <v>6692</v>
      </c>
      <c r="G4171" t="s">
        <v>6693</v>
      </c>
      <c r="H4171" t="s">
        <v>129</v>
      </c>
      <c r="I4171" t="s">
        <v>54</v>
      </c>
      <c r="J4171" t="s">
        <v>1855</v>
      </c>
      <c r="K4171" t="s">
        <v>337</v>
      </c>
      <c r="L4171">
        <v>85204</v>
      </c>
      <c r="M4171" t="s">
        <v>71</v>
      </c>
      <c r="N4171" t="s">
        <v>2916</v>
      </c>
      <c r="O4171" t="s">
        <v>73</v>
      </c>
      <c r="P4171" t="s">
        <v>117</v>
      </c>
      <c r="Q4171" t="s">
        <v>2917</v>
      </c>
      <c r="R4171" s="19">
        <v>31.103999999999999</v>
      </c>
      <c r="S4171" s="17">
        <v>6</v>
      </c>
      <c r="T4171" s="20">
        <v>0.2</v>
      </c>
      <c r="U4171" s="19">
        <v>10.8864</v>
      </c>
      <c r="V4171" s="20">
        <f t="shared" si="325"/>
        <v>0.35000000000000003</v>
      </c>
      <c r="W4171" s="17">
        <f t="shared" si="326"/>
        <v>2015</v>
      </c>
      <c r="X4171" t="str">
        <f t="shared" si="327"/>
        <v>Apr-2015</v>
      </c>
      <c r="Y4171" s="17">
        <f t="shared" si="328"/>
        <v>1</v>
      </c>
      <c r="Z4171" t="str">
        <f t="shared" si="329"/>
        <v>11-20%</v>
      </c>
      <c r="AA4171" s="17">
        <f>IF(COUNTIF($B$2:B4171,B4171)=1,1,0)</f>
        <v>1</v>
      </c>
      <c r="AB4171" s="17">
        <f>IF(COUNTIF($F$2:F4171,F4171)=1,1,0)</f>
        <v>0</v>
      </c>
    </row>
    <row r="4172" spans="1:28" x14ac:dyDescent="0.2">
      <c r="A4172" s="17">
        <v>4171</v>
      </c>
      <c r="B4172" t="s">
        <v>7304</v>
      </c>
      <c r="C4172" s="18">
        <v>42107</v>
      </c>
      <c r="D4172" s="18">
        <v>42108</v>
      </c>
      <c r="E4172" t="s">
        <v>215</v>
      </c>
      <c r="F4172" t="s">
        <v>6692</v>
      </c>
      <c r="G4172" t="s">
        <v>6693</v>
      </c>
      <c r="H4172" t="s">
        <v>129</v>
      </c>
      <c r="I4172" t="s">
        <v>54</v>
      </c>
      <c r="J4172" t="s">
        <v>1855</v>
      </c>
      <c r="K4172" t="s">
        <v>337</v>
      </c>
      <c r="L4172">
        <v>85204</v>
      </c>
      <c r="M4172" t="s">
        <v>71</v>
      </c>
      <c r="N4172" t="s">
        <v>3626</v>
      </c>
      <c r="O4172" t="s">
        <v>73</v>
      </c>
      <c r="P4172" t="s">
        <v>117</v>
      </c>
      <c r="Q4172" t="s">
        <v>3627</v>
      </c>
      <c r="R4172" s="19">
        <v>54.816000000000003</v>
      </c>
      <c r="S4172" s="17">
        <v>3</v>
      </c>
      <c r="T4172" s="20">
        <v>0.2</v>
      </c>
      <c r="U4172" s="19">
        <v>17.815200000000001</v>
      </c>
      <c r="V4172" s="20">
        <f t="shared" si="325"/>
        <v>0.32500000000000001</v>
      </c>
      <c r="W4172" s="17">
        <f t="shared" si="326"/>
        <v>2015</v>
      </c>
      <c r="X4172" t="str">
        <f t="shared" si="327"/>
        <v>Apr-2015</v>
      </c>
      <c r="Y4172" s="17">
        <f t="shared" si="328"/>
        <v>1</v>
      </c>
      <c r="Z4172" t="str">
        <f t="shared" si="329"/>
        <v>11-20%</v>
      </c>
      <c r="AA4172" s="17">
        <f>IF(COUNTIF($B$2:B4172,B4172)=1,1,0)</f>
        <v>0</v>
      </c>
      <c r="AB4172" s="17">
        <f>IF(COUNTIF($F$2:F4172,F4172)=1,1,0)</f>
        <v>0</v>
      </c>
    </row>
    <row r="4173" spans="1:28" x14ac:dyDescent="0.2">
      <c r="A4173" s="17">
        <v>4172</v>
      </c>
      <c r="B4173" t="s">
        <v>7305</v>
      </c>
      <c r="C4173" s="18">
        <v>43055</v>
      </c>
      <c r="D4173" s="18">
        <v>43059</v>
      </c>
      <c r="E4173" t="s">
        <v>77</v>
      </c>
      <c r="F4173" t="s">
        <v>2298</v>
      </c>
      <c r="G4173" t="s">
        <v>2299</v>
      </c>
      <c r="H4173" t="s">
        <v>53</v>
      </c>
      <c r="I4173" t="s">
        <v>54</v>
      </c>
      <c r="J4173" t="s">
        <v>3524</v>
      </c>
      <c r="K4173" t="s">
        <v>70</v>
      </c>
      <c r="L4173">
        <v>93727</v>
      </c>
      <c r="M4173" t="s">
        <v>71</v>
      </c>
      <c r="N4173" t="s">
        <v>2764</v>
      </c>
      <c r="O4173" t="s">
        <v>73</v>
      </c>
      <c r="P4173" t="s">
        <v>86</v>
      </c>
      <c r="Q4173" t="s">
        <v>2765</v>
      </c>
      <c r="R4173" s="19">
        <v>48.86</v>
      </c>
      <c r="S4173" s="17">
        <v>7</v>
      </c>
      <c r="T4173" s="20">
        <v>0</v>
      </c>
      <c r="U4173" s="19">
        <v>0.97719999999999996</v>
      </c>
      <c r="V4173" s="20">
        <f t="shared" si="325"/>
        <v>0.02</v>
      </c>
      <c r="W4173" s="17">
        <f t="shared" si="326"/>
        <v>2017</v>
      </c>
      <c r="X4173" t="str">
        <f t="shared" si="327"/>
        <v>Nov-2017</v>
      </c>
      <c r="Y4173" s="17">
        <f t="shared" si="328"/>
        <v>4</v>
      </c>
      <c r="Z4173" t="str">
        <f t="shared" si="329"/>
        <v>0% (No Discount)</v>
      </c>
      <c r="AA4173" s="17">
        <f>IF(COUNTIF($B$2:B4173,B4173)=1,1,0)</f>
        <v>1</v>
      </c>
      <c r="AB4173" s="17">
        <f>IF(COUNTIF($F$2:F4173,F4173)=1,1,0)</f>
        <v>0</v>
      </c>
    </row>
    <row r="4174" spans="1:28" x14ac:dyDescent="0.2">
      <c r="A4174" s="17">
        <v>4173</v>
      </c>
      <c r="B4174" t="s">
        <v>7306</v>
      </c>
      <c r="C4174" s="18">
        <v>42552</v>
      </c>
      <c r="D4174" s="18">
        <v>42552</v>
      </c>
      <c r="E4174" t="s">
        <v>1320</v>
      </c>
      <c r="F4174" t="s">
        <v>2366</v>
      </c>
      <c r="G4174" t="s">
        <v>2367</v>
      </c>
      <c r="H4174" t="s">
        <v>53</v>
      </c>
      <c r="I4174" t="s">
        <v>54</v>
      </c>
      <c r="J4174" t="s">
        <v>409</v>
      </c>
      <c r="K4174" t="s">
        <v>410</v>
      </c>
      <c r="L4174">
        <v>29203</v>
      </c>
      <c r="M4174" t="s">
        <v>57</v>
      </c>
      <c r="N4174" t="s">
        <v>159</v>
      </c>
      <c r="O4174" t="s">
        <v>73</v>
      </c>
      <c r="P4174" t="s">
        <v>102</v>
      </c>
      <c r="Q4174" t="s">
        <v>160</v>
      </c>
      <c r="R4174" s="19">
        <v>14.2</v>
      </c>
      <c r="S4174" s="17">
        <v>2</v>
      </c>
      <c r="T4174" s="20">
        <v>0</v>
      </c>
      <c r="U4174" s="19">
        <v>6.532</v>
      </c>
      <c r="V4174" s="20">
        <f t="shared" si="325"/>
        <v>0.46</v>
      </c>
      <c r="W4174" s="17">
        <f t="shared" si="326"/>
        <v>2016</v>
      </c>
      <c r="X4174" t="str">
        <f t="shared" si="327"/>
        <v>Jul-2016</v>
      </c>
      <c r="Y4174" s="17">
        <f t="shared" si="328"/>
        <v>0</v>
      </c>
      <c r="Z4174" t="str">
        <f t="shared" si="329"/>
        <v>0% (No Discount)</v>
      </c>
      <c r="AA4174" s="17">
        <f>IF(COUNTIF($B$2:B4174,B4174)=1,1,0)</f>
        <v>1</v>
      </c>
      <c r="AB4174" s="17">
        <f>IF(COUNTIF($F$2:F4174,F4174)=1,1,0)</f>
        <v>0</v>
      </c>
    </row>
    <row r="4175" spans="1:28" x14ac:dyDescent="0.2">
      <c r="A4175" s="17">
        <v>4174</v>
      </c>
      <c r="B4175" t="s">
        <v>7306</v>
      </c>
      <c r="C4175" s="18">
        <v>42552</v>
      </c>
      <c r="D4175" s="18">
        <v>42552</v>
      </c>
      <c r="E4175" t="s">
        <v>1320</v>
      </c>
      <c r="F4175" t="s">
        <v>2366</v>
      </c>
      <c r="G4175" t="s">
        <v>2367</v>
      </c>
      <c r="H4175" t="s">
        <v>53</v>
      </c>
      <c r="I4175" t="s">
        <v>54</v>
      </c>
      <c r="J4175" t="s">
        <v>409</v>
      </c>
      <c r="K4175" t="s">
        <v>410</v>
      </c>
      <c r="L4175">
        <v>29203</v>
      </c>
      <c r="M4175" t="s">
        <v>57</v>
      </c>
      <c r="N4175" t="s">
        <v>2916</v>
      </c>
      <c r="O4175" t="s">
        <v>73</v>
      </c>
      <c r="P4175" t="s">
        <v>117</v>
      </c>
      <c r="Q4175" t="s">
        <v>2917</v>
      </c>
      <c r="R4175" s="19">
        <v>12.96</v>
      </c>
      <c r="S4175" s="17">
        <v>2</v>
      </c>
      <c r="T4175" s="20">
        <v>0</v>
      </c>
      <c r="U4175" s="19">
        <v>6.2207999999999997</v>
      </c>
      <c r="V4175" s="20">
        <f t="shared" si="325"/>
        <v>0.47999999999999993</v>
      </c>
      <c r="W4175" s="17">
        <f t="shared" si="326"/>
        <v>2016</v>
      </c>
      <c r="X4175" t="str">
        <f t="shared" si="327"/>
        <v>Jul-2016</v>
      </c>
      <c r="Y4175" s="17">
        <f t="shared" si="328"/>
        <v>0</v>
      </c>
      <c r="Z4175" t="str">
        <f t="shared" si="329"/>
        <v>0% (No Discount)</v>
      </c>
      <c r="AA4175" s="17">
        <f>IF(COUNTIF($B$2:B4175,B4175)=1,1,0)</f>
        <v>0</v>
      </c>
      <c r="AB4175" s="17">
        <f>IF(COUNTIF($F$2:F4175,F4175)=1,1,0)</f>
        <v>0</v>
      </c>
    </row>
    <row r="4176" spans="1:28" x14ac:dyDescent="0.2">
      <c r="A4176" s="17">
        <v>4175</v>
      </c>
      <c r="B4176" t="s">
        <v>7306</v>
      </c>
      <c r="C4176" s="18">
        <v>42552</v>
      </c>
      <c r="D4176" s="18">
        <v>42552</v>
      </c>
      <c r="E4176" t="s">
        <v>1320</v>
      </c>
      <c r="F4176" t="s">
        <v>2366</v>
      </c>
      <c r="G4176" t="s">
        <v>2367</v>
      </c>
      <c r="H4176" t="s">
        <v>53</v>
      </c>
      <c r="I4176" t="s">
        <v>54</v>
      </c>
      <c r="J4176" t="s">
        <v>409</v>
      </c>
      <c r="K4176" t="s">
        <v>410</v>
      </c>
      <c r="L4176">
        <v>29203</v>
      </c>
      <c r="M4176" t="s">
        <v>57</v>
      </c>
      <c r="N4176" t="s">
        <v>2784</v>
      </c>
      <c r="O4176" t="s">
        <v>73</v>
      </c>
      <c r="P4176" t="s">
        <v>102</v>
      </c>
      <c r="Q4176" t="s">
        <v>2785</v>
      </c>
      <c r="R4176" s="19">
        <v>58.34</v>
      </c>
      <c r="S4176" s="17">
        <v>2</v>
      </c>
      <c r="T4176" s="20">
        <v>0</v>
      </c>
      <c r="U4176" s="19">
        <v>28.0032</v>
      </c>
      <c r="V4176" s="20">
        <f t="shared" si="325"/>
        <v>0.48</v>
      </c>
      <c r="W4176" s="17">
        <f t="shared" si="326"/>
        <v>2016</v>
      </c>
      <c r="X4176" t="str">
        <f t="shared" si="327"/>
        <v>Jul-2016</v>
      </c>
      <c r="Y4176" s="17">
        <f t="shared" si="328"/>
        <v>0</v>
      </c>
      <c r="Z4176" t="str">
        <f t="shared" si="329"/>
        <v>0% (No Discount)</v>
      </c>
      <c r="AA4176" s="17">
        <f>IF(COUNTIF($B$2:B4176,B4176)=1,1,0)</f>
        <v>0</v>
      </c>
      <c r="AB4176" s="17">
        <f>IF(COUNTIF($F$2:F4176,F4176)=1,1,0)</f>
        <v>0</v>
      </c>
    </row>
    <row r="4177" spans="1:28" x14ac:dyDescent="0.2">
      <c r="A4177" s="17">
        <v>4176</v>
      </c>
      <c r="B4177" t="s">
        <v>7307</v>
      </c>
      <c r="C4177" s="18">
        <v>42337</v>
      </c>
      <c r="D4177" s="18">
        <v>42338</v>
      </c>
      <c r="E4177" t="s">
        <v>215</v>
      </c>
      <c r="F4177" t="s">
        <v>7308</v>
      </c>
      <c r="G4177" t="s">
        <v>7309</v>
      </c>
      <c r="H4177" t="s">
        <v>129</v>
      </c>
      <c r="I4177" t="s">
        <v>54</v>
      </c>
      <c r="J4177" t="s">
        <v>2575</v>
      </c>
      <c r="K4177" t="s">
        <v>70</v>
      </c>
      <c r="L4177">
        <v>92704</v>
      </c>
      <c r="M4177" t="s">
        <v>71</v>
      </c>
      <c r="N4177" t="s">
        <v>6273</v>
      </c>
      <c r="O4177" t="s">
        <v>73</v>
      </c>
      <c r="P4177" t="s">
        <v>95</v>
      </c>
      <c r="Q4177" t="s">
        <v>6274</v>
      </c>
      <c r="R4177" s="19">
        <v>56.3</v>
      </c>
      <c r="S4177" s="17">
        <v>2</v>
      </c>
      <c r="T4177" s="20">
        <v>0</v>
      </c>
      <c r="U4177" s="19">
        <v>15.763999999999999</v>
      </c>
      <c r="V4177" s="20">
        <f t="shared" si="325"/>
        <v>0.28000000000000003</v>
      </c>
      <c r="W4177" s="17">
        <f t="shared" si="326"/>
        <v>2015</v>
      </c>
      <c r="X4177" t="str">
        <f t="shared" si="327"/>
        <v>Nov-2015</v>
      </c>
      <c r="Y4177" s="17">
        <f t="shared" si="328"/>
        <v>1</v>
      </c>
      <c r="Z4177" t="str">
        <f t="shared" si="329"/>
        <v>0% (No Discount)</v>
      </c>
      <c r="AA4177" s="17">
        <f>IF(COUNTIF($B$2:B4177,B4177)=1,1,0)</f>
        <v>1</v>
      </c>
      <c r="AB4177" s="17">
        <f>IF(COUNTIF($F$2:F4177,F4177)=1,1,0)</f>
        <v>1</v>
      </c>
    </row>
    <row r="4178" spans="1:28" x14ac:dyDescent="0.2">
      <c r="A4178" s="17">
        <v>4177</v>
      </c>
      <c r="B4178" t="s">
        <v>7310</v>
      </c>
      <c r="C4178" s="18">
        <v>41736</v>
      </c>
      <c r="D4178" s="18">
        <v>41741</v>
      </c>
      <c r="E4178" t="s">
        <v>77</v>
      </c>
      <c r="F4178" t="s">
        <v>2325</v>
      </c>
      <c r="G4178" t="s">
        <v>2326</v>
      </c>
      <c r="H4178" t="s">
        <v>68</v>
      </c>
      <c r="I4178" t="s">
        <v>54</v>
      </c>
      <c r="J4178" t="s">
        <v>409</v>
      </c>
      <c r="K4178" t="s">
        <v>410</v>
      </c>
      <c r="L4178">
        <v>29203</v>
      </c>
      <c r="M4178" t="s">
        <v>57</v>
      </c>
      <c r="N4178" t="s">
        <v>766</v>
      </c>
      <c r="O4178" t="s">
        <v>98</v>
      </c>
      <c r="P4178" t="s">
        <v>99</v>
      </c>
      <c r="Q4178" t="s">
        <v>767</v>
      </c>
      <c r="R4178" s="19">
        <v>629.95000000000005</v>
      </c>
      <c r="S4178" s="17">
        <v>5</v>
      </c>
      <c r="T4178" s="20">
        <v>0</v>
      </c>
      <c r="U4178" s="19">
        <v>163.78700000000001</v>
      </c>
      <c r="V4178" s="20">
        <f t="shared" si="325"/>
        <v>0.26</v>
      </c>
      <c r="W4178" s="17">
        <f t="shared" si="326"/>
        <v>2014</v>
      </c>
      <c r="X4178" t="str">
        <f t="shared" si="327"/>
        <v>Apr-2014</v>
      </c>
      <c r="Y4178" s="17">
        <f t="shared" si="328"/>
        <v>5</v>
      </c>
      <c r="Z4178" t="str">
        <f t="shared" si="329"/>
        <v>0% (No Discount)</v>
      </c>
      <c r="AA4178" s="17">
        <f>IF(COUNTIF($B$2:B4178,B4178)=1,1,0)</f>
        <v>1</v>
      </c>
      <c r="AB4178" s="17">
        <f>IF(COUNTIF($F$2:F4178,F4178)=1,1,0)</f>
        <v>0</v>
      </c>
    </row>
    <row r="4179" spans="1:28" x14ac:dyDescent="0.2">
      <c r="A4179" s="17">
        <v>4178</v>
      </c>
      <c r="B4179" t="s">
        <v>7310</v>
      </c>
      <c r="C4179" s="18">
        <v>41736</v>
      </c>
      <c r="D4179" s="18">
        <v>41741</v>
      </c>
      <c r="E4179" t="s">
        <v>77</v>
      </c>
      <c r="F4179" t="s">
        <v>2325</v>
      </c>
      <c r="G4179" t="s">
        <v>2326</v>
      </c>
      <c r="H4179" t="s">
        <v>68</v>
      </c>
      <c r="I4179" t="s">
        <v>54</v>
      </c>
      <c r="J4179" t="s">
        <v>409</v>
      </c>
      <c r="K4179" t="s">
        <v>410</v>
      </c>
      <c r="L4179">
        <v>29203</v>
      </c>
      <c r="M4179" t="s">
        <v>57</v>
      </c>
      <c r="N4179" t="s">
        <v>3310</v>
      </c>
      <c r="O4179" t="s">
        <v>73</v>
      </c>
      <c r="P4179" t="s">
        <v>117</v>
      </c>
      <c r="Q4179" t="s">
        <v>3311</v>
      </c>
      <c r="R4179" s="19">
        <v>122.97</v>
      </c>
      <c r="S4179" s="17">
        <v>3</v>
      </c>
      <c r="T4179" s="20">
        <v>0</v>
      </c>
      <c r="U4179" s="19">
        <v>60.255299999999998</v>
      </c>
      <c r="V4179" s="20">
        <f t="shared" si="325"/>
        <v>0.49</v>
      </c>
      <c r="W4179" s="17">
        <f t="shared" si="326"/>
        <v>2014</v>
      </c>
      <c r="X4179" t="str">
        <f t="shared" si="327"/>
        <v>Apr-2014</v>
      </c>
      <c r="Y4179" s="17">
        <f t="shared" si="328"/>
        <v>5</v>
      </c>
      <c r="Z4179" t="str">
        <f t="shared" si="329"/>
        <v>0% (No Discount)</v>
      </c>
      <c r="AA4179" s="17">
        <f>IF(COUNTIF($B$2:B4179,B4179)=1,1,0)</f>
        <v>0</v>
      </c>
      <c r="AB4179" s="17">
        <f>IF(COUNTIF($F$2:F4179,F4179)=1,1,0)</f>
        <v>0</v>
      </c>
    </row>
    <row r="4180" spans="1:28" x14ac:dyDescent="0.2">
      <c r="A4180" s="17">
        <v>4179</v>
      </c>
      <c r="B4180" t="s">
        <v>7311</v>
      </c>
      <c r="C4180" s="18">
        <v>42537</v>
      </c>
      <c r="D4180" s="18">
        <v>42539</v>
      </c>
      <c r="E4180" t="s">
        <v>50</v>
      </c>
      <c r="F4180" t="s">
        <v>1902</v>
      </c>
      <c r="G4180" t="s">
        <v>1903</v>
      </c>
      <c r="H4180" t="s">
        <v>53</v>
      </c>
      <c r="I4180" t="s">
        <v>54</v>
      </c>
      <c r="J4180" t="s">
        <v>69</v>
      </c>
      <c r="K4180" t="s">
        <v>70</v>
      </c>
      <c r="L4180">
        <v>90045</v>
      </c>
      <c r="M4180" t="s">
        <v>71</v>
      </c>
      <c r="N4180" t="s">
        <v>5274</v>
      </c>
      <c r="O4180" t="s">
        <v>73</v>
      </c>
      <c r="P4180" t="s">
        <v>117</v>
      </c>
      <c r="Q4180" t="s">
        <v>5275</v>
      </c>
      <c r="R4180" s="19">
        <v>46.35</v>
      </c>
      <c r="S4180" s="17">
        <v>5</v>
      </c>
      <c r="T4180" s="20">
        <v>0</v>
      </c>
      <c r="U4180" s="19">
        <v>21.784500000000001</v>
      </c>
      <c r="V4180" s="20">
        <f t="shared" si="325"/>
        <v>0.47000000000000003</v>
      </c>
      <c r="W4180" s="17">
        <f t="shared" si="326"/>
        <v>2016</v>
      </c>
      <c r="X4180" t="str">
        <f t="shared" si="327"/>
        <v>Jun-2016</v>
      </c>
      <c r="Y4180" s="17">
        <f t="shared" si="328"/>
        <v>2</v>
      </c>
      <c r="Z4180" t="str">
        <f t="shared" si="329"/>
        <v>0% (No Discount)</v>
      </c>
      <c r="AA4180" s="17">
        <f>IF(COUNTIF($B$2:B4180,B4180)=1,1,0)</f>
        <v>1</v>
      </c>
      <c r="AB4180" s="17">
        <f>IF(COUNTIF($F$2:F4180,F4180)=1,1,0)</f>
        <v>0</v>
      </c>
    </row>
    <row r="4181" spans="1:28" x14ac:dyDescent="0.2">
      <c r="A4181" s="17">
        <v>4180</v>
      </c>
      <c r="B4181" t="s">
        <v>7312</v>
      </c>
      <c r="C4181" s="18">
        <v>42800</v>
      </c>
      <c r="D4181" s="18">
        <v>42804</v>
      </c>
      <c r="E4181" t="s">
        <v>77</v>
      </c>
      <c r="F4181" t="s">
        <v>3472</v>
      </c>
      <c r="G4181" t="s">
        <v>3473</v>
      </c>
      <c r="H4181" t="s">
        <v>129</v>
      </c>
      <c r="I4181" t="s">
        <v>54</v>
      </c>
      <c r="J4181" t="s">
        <v>154</v>
      </c>
      <c r="K4181" t="s">
        <v>70</v>
      </c>
      <c r="L4181">
        <v>94109</v>
      </c>
      <c r="M4181" t="s">
        <v>71</v>
      </c>
      <c r="N4181" t="s">
        <v>372</v>
      </c>
      <c r="O4181" t="s">
        <v>73</v>
      </c>
      <c r="P4181" t="s">
        <v>102</v>
      </c>
      <c r="Q4181" t="s">
        <v>373</v>
      </c>
      <c r="R4181" s="19">
        <v>14.976000000000001</v>
      </c>
      <c r="S4181" s="17">
        <v>9</v>
      </c>
      <c r="T4181" s="20">
        <v>0.2</v>
      </c>
      <c r="U4181" s="19">
        <v>5.4287999999999998</v>
      </c>
      <c r="V4181" s="20">
        <f t="shared" si="325"/>
        <v>0.36249999999999999</v>
      </c>
      <c r="W4181" s="17">
        <f t="shared" si="326"/>
        <v>2017</v>
      </c>
      <c r="X4181" t="str">
        <f t="shared" si="327"/>
        <v>Mar-2017</v>
      </c>
      <c r="Y4181" s="17">
        <f t="shared" si="328"/>
        <v>4</v>
      </c>
      <c r="Z4181" t="str">
        <f t="shared" si="329"/>
        <v>11-20%</v>
      </c>
      <c r="AA4181" s="17">
        <f>IF(COUNTIF($B$2:B4181,B4181)=1,1,0)</f>
        <v>1</v>
      </c>
      <c r="AB4181" s="17">
        <f>IF(COUNTIF($F$2:F4181,F4181)=1,1,0)</f>
        <v>0</v>
      </c>
    </row>
    <row r="4182" spans="1:28" x14ac:dyDescent="0.2">
      <c r="A4182" s="17">
        <v>4181</v>
      </c>
      <c r="B4182" t="s">
        <v>7313</v>
      </c>
      <c r="C4182" s="18">
        <v>43015</v>
      </c>
      <c r="D4182" s="18">
        <v>43019</v>
      </c>
      <c r="E4182" t="s">
        <v>77</v>
      </c>
      <c r="F4182" t="s">
        <v>2517</v>
      </c>
      <c r="G4182" t="s">
        <v>2518</v>
      </c>
      <c r="H4182" t="s">
        <v>53</v>
      </c>
      <c r="I4182" t="s">
        <v>54</v>
      </c>
      <c r="J4182" t="s">
        <v>211</v>
      </c>
      <c r="K4182" t="s">
        <v>131</v>
      </c>
      <c r="L4182">
        <v>77036</v>
      </c>
      <c r="M4182" t="s">
        <v>132</v>
      </c>
      <c r="N4182" t="s">
        <v>135</v>
      </c>
      <c r="O4182" t="s">
        <v>73</v>
      </c>
      <c r="P4182" t="s">
        <v>102</v>
      </c>
      <c r="Q4182" t="s">
        <v>136</v>
      </c>
      <c r="R4182" s="19">
        <v>4.24</v>
      </c>
      <c r="S4182" s="17">
        <v>5</v>
      </c>
      <c r="T4182" s="20">
        <v>0.8</v>
      </c>
      <c r="U4182" s="19">
        <v>-6.36</v>
      </c>
      <c r="V4182" s="20">
        <f t="shared" si="325"/>
        <v>-1.5</v>
      </c>
      <c r="W4182" s="17">
        <f t="shared" si="326"/>
        <v>2017</v>
      </c>
      <c r="X4182" t="str">
        <f t="shared" si="327"/>
        <v>Oct-2017</v>
      </c>
      <c r="Y4182" s="17">
        <f t="shared" si="328"/>
        <v>4</v>
      </c>
      <c r="Z4182" t="str">
        <f t="shared" si="329"/>
        <v>Over 50%</v>
      </c>
      <c r="AA4182" s="17">
        <f>IF(COUNTIF($B$2:B4182,B4182)=1,1,0)</f>
        <v>1</v>
      </c>
      <c r="AB4182" s="17">
        <f>IF(COUNTIF($F$2:F4182,F4182)=1,1,0)</f>
        <v>0</v>
      </c>
    </row>
    <row r="4183" spans="1:28" x14ac:dyDescent="0.2">
      <c r="A4183" s="17">
        <v>4182</v>
      </c>
      <c r="B4183" t="s">
        <v>7314</v>
      </c>
      <c r="C4183" s="18">
        <v>43014</v>
      </c>
      <c r="D4183" s="18">
        <v>43020</v>
      </c>
      <c r="E4183" t="s">
        <v>77</v>
      </c>
      <c r="F4183" t="s">
        <v>7315</v>
      </c>
      <c r="G4183" t="s">
        <v>7316</v>
      </c>
      <c r="H4183" t="s">
        <v>129</v>
      </c>
      <c r="I4183" t="s">
        <v>54</v>
      </c>
      <c r="J4183" t="s">
        <v>293</v>
      </c>
      <c r="K4183" t="s">
        <v>294</v>
      </c>
      <c r="L4183">
        <v>10035</v>
      </c>
      <c r="M4183" t="s">
        <v>175</v>
      </c>
      <c r="N4183" t="s">
        <v>7037</v>
      </c>
      <c r="O4183" t="s">
        <v>98</v>
      </c>
      <c r="P4183" t="s">
        <v>188</v>
      </c>
      <c r="Q4183" t="s">
        <v>7038</v>
      </c>
      <c r="R4183" s="19">
        <v>319.95999999999998</v>
      </c>
      <c r="S4183" s="17">
        <v>4</v>
      </c>
      <c r="T4183" s="20">
        <v>0</v>
      </c>
      <c r="U4183" s="19">
        <v>115.18559999999999</v>
      </c>
      <c r="V4183" s="20">
        <f t="shared" si="325"/>
        <v>0.36</v>
      </c>
      <c r="W4183" s="17">
        <f t="shared" si="326"/>
        <v>2017</v>
      </c>
      <c r="X4183" t="str">
        <f t="shared" si="327"/>
        <v>Oct-2017</v>
      </c>
      <c r="Y4183" s="17">
        <f t="shared" si="328"/>
        <v>6</v>
      </c>
      <c r="Z4183" t="str">
        <f t="shared" si="329"/>
        <v>0% (No Discount)</v>
      </c>
      <c r="AA4183" s="17">
        <f>IF(COUNTIF($B$2:B4183,B4183)=1,1,0)</f>
        <v>1</v>
      </c>
      <c r="AB4183" s="17">
        <f>IF(COUNTIF($F$2:F4183,F4183)=1,1,0)</f>
        <v>1</v>
      </c>
    </row>
    <row r="4184" spans="1:28" x14ac:dyDescent="0.2">
      <c r="A4184" s="17">
        <v>4183</v>
      </c>
      <c r="B4184" t="s">
        <v>7314</v>
      </c>
      <c r="C4184" s="18">
        <v>43014</v>
      </c>
      <c r="D4184" s="18">
        <v>43020</v>
      </c>
      <c r="E4184" t="s">
        <v>77</v>
      </c>
      <c r="F4184" t="s">
        <v>7315</v>
      </c>
      <c r="G4184" t="s">
        <v>7316</v>
      </c>
      <c r="H4184" t="s">
        <v>129</v>
      </c>
      <c r="I4184" t="s">
        <v>54</v>
      </c>
      <c r="J4184" t="s">
        <v>293</v>
      </c>
      <c r="K4184" t="s">
        <v>294</v>
      </c>
      <c r="L4184">
        <v>10035</v>
      </c>
      <c r="M4184" t="s">
        <v>175</v>
      </c>
      <c r="N4184" t="s">
        <v>587</v>
      </c>
      <c r="O4184" t="s">
        <v>73</v>
      </c>
      <c r="P4184" t="s">
        <v>117</v>
      </c>
      <c r="Q4184" t="s">
        <v>2220</v>
      </c>
      <c r="R4184" s="19">
        <v>17.04</v>
      </c>
      <c r="S4184" s="17">
        <v>3</v>
      </c>
      <c r="T4184" s="20">
        <v>0</v>
      </c>
      <c r="U4184" s="19">
        <v>7.6680000000000001</v>
      </c>
      <c r="V4184" s="20">
        <f t="shared" si="325"/>
        <v>0.45</v>
      </c>
      <c r="W4184" s="17">
        <f t="shared" si="326"/>
        <v>2017</v>
      </c>
      <c r="X4184" t="str">
        <f t="shared" si="327"/>
        <v>Oct-2017</v>
      </c>
      <c r="Y4184" s="17">
        <f t="shared" si="328"/>
        <v>6</v>
      </c>
      <c r="Z4184" t="str">
        <f t="shared" si="329"/>
        <v>0% (No Discount)</v>
      </c>
      <c r="AA4184" s="17">
        <f>IF(COUNTIF($B$2:B4184,B4184)=1,1,0)</f>
        <v>0</v>
      </c>
      <c r="AB4184" s="17">
        <f>IF(COUNTIF($F$2:F4184,F4184)=1,1,0)</f>
        <v>0</v>
      </c>
    </row>
    <row r="4185" spans="1:28" x14ac:dyDescent="0.2">
      <c r="A4185" s="17">
        <v>4184</v>
      </c>
      <c r="B4185" t="s">
        <v>7314</v>
      </c>
      <c r="C4185" s="18">
        <v>43014</v>
      </c>
      <c r="D4185" s="18">
        <v>43020</v>
      </c>
      <c r="E4185" t="s">
        <v>77</v>
      </c>
      <c r="F4185" t="s">
        <v>7315</v>
      </c>
      <c r="G4185" t="s">
        <v>7316</v>
      </c>
      <c r="H4185" t="s">
        <v>129</v>
      </c>
      <c r="I4185" t="s">
        <v>54</v>
      </c>
      <c r="J4185" t="s">
        <v>293</v>
      </c>
      <c r="K4185" t="s">
        <v>294</v>
      </c>
      <c r="L4185">
        <v>10035</v>
      </c>
      <c r="M4185" t="s">
        <v>175</v>
      </c>
      <c r="N4185" t="s">
        <v>713</v>
      </c>
      <c r="O4185" t="s">
        <v>73</v>
      </c>
      <c r="P4185" t="s">
        <v>86</v>
      </c>
      <c r="Q4185" t="s">
        <v>714</v>
      </c>
      <c r="R4185" s="19">
        <v>344.91</v>
      </c>
      <c r="S4185" s="17">
        <v>3</v>
      </c>
      <c r="T4185" s="20">
        <v>0</v>
      </c>
      <c r="U4185" s="19">
        <v>10.347300000000001</v>
      </c>
      <c r="V4185" s="20">
        <f t="shared" si="325"/>
        <v>0.03</v>
      </c>
      <c r="W4185" s="17">
        <f t="shared" si="326"/>
        <v>2017</v>
      </c>
      <c r="X4185" t="str">
        <f t="shared" si="327"/>
        <v>Oct-2017</v>
      </c>
      <c r="Y4185" s="17">
        <f t="shared" si="328"/>
        <v>6</v>
      </c>
      <c r="Z4185" t="str">
        <f t="shared" si="329"/>
        <v>0% (No Discount)</v>
      </c>
      <c r="AA4185" s="17">
        <f>IF(COUNTIF($B$2:B4185,B4185)=1,1,0)</f>
        <v>0</v>
      </c>
      <c r="AB4185" s="17">
        <f>IF(COUNTIF($F$2:F4185,F4185)=1,1,0)</f>
        <v>0</v>
      </c>
    </row>
    <row r="4186" spans="1:28" x14ac:dyDescent="0.2">
      <c r="A4186" s="17">
        <v>4185</v>
      </c>
      <c r="B4186" t="s">
        <v>7317</v>
      </c>
      <c r="C4186" s="18">
        <v>42709</v>
      </c>
      <c r="D4186" s="18">
        <v>42711</v>
      </c>
      <c r="E4186" t="s">
        <v>215</v>
      </c>
      <c r="F4186" t="s">
        <v>5762</v>
      </c>
      <c r="G4186" t="s">
        <v>5763</v>
      </c>
      <c r="H4186" t="s">
        <v>68</v>
      </c>
      <c r="I4186" t="s">
        <v>54</v>
      </c>
      <c r="J4186" t="s">
        <v>640</v>
      </c>
      <c r="K4186" t="s">
        <v>1275</v>
      </c>
      <c r="L4186">
        <v>2038</v>
      </c>
      <c r="M4186" t="s">
        <v>175</v>
      </c>
      <c r="N4186" t="s">
        <v>7318</v>
      </c>
      <c r="O4186" t="s">
        <v>59</v>
      </c>
      <c r="P4186" t="s">
        <v>60</v>
      </c>
      <c r="Q4186" t="s">
        <v>7319</v>
      </c>
      <c r="R4186" s="19">
        <v>81.94</v>
      </c>
      <c r="S4186" s="17">
        <v>1</v>
      </c>
      <c r="T4186" s="20">
        <v>0</v>
      </c>
      <c r="U4186" s="19">
        <v>20.484999999999999</v>
      </c>
      <c r="V4186" s="20">
        <f t="shared" si="325"/>
        <v>0.25</v>
      </c>
      <c r="W4186" s="17">
        <f t="shared" si="326"/>
        <v>2016</v>
      </c>
      <c r="X4186" t="str">
        <f t="shared" si="327"/>
        <v>Dec-2016</v>
      </c>
      <c r="Y4186" s="17">
        <f t="shared" si="328"/>
        <v>2</v>
      </c>
      <c r="Z4186" t="str">
        <f t="shared" si="329"/>
        <v>0% (No Discount)</v>
      </c>
      <c r="AA4186" s="17">
        <f>IF(COUNTIF($B$2:B4186,B4186)=1,1,0)</f>
        <v>1</v>
      </c>
      <c r="AB4186" s="17">
        <f>IF(COUNTIF($F$2:F4186,F4186)=1,1,0)</f>
        <v>0</v>
      </c>
    </row>
    <row r="4187" spans="1:28" x14ac:dyDescent="0.2">
      <c r="A4187" s="17">
        <v>4186</v>
      </c>
      <c r="B4187" t="s">
        <v>7320</v>
      </c>
      <c r="C4187" s="18">
        <v>42664</v>
      </c>
      <c r="D4187" s="18">
        <v>42665</v>
      </c>
      <c r="E4187" t="s">
        <v>215</v>
      </c>
      <c r="F4187" t="s">
        <v>3185</v>
      </c>
      <c r="G4187" t="s">
        <v>3186</v>
      </c>
      <c r="H4187" t="s">
        <v>53</v>
      </c>
      <c r="I4187" t="s">
        <v>54</v>
      </c>
      <c r="J4187" t="s">
        <v>4528</v>
      </c>
      <c r="K4187" t="s">
        <v>2769</v>
      </c>
      <c r="L4187">
        <v>21215</v>
      </c>
      <c r="M4187" t="s">
        <v>175</v>
      </c>
      <c r="N4187" t="s">
        <v>3801</v>
      </c>
      <c r="O4187" t="s">
        <v>98</v>
      </c>
      <c r="P4187" t="s">
        <v>188</v>
      </c>
      <c r="Q4187" t="s">
        <v>3802</v>
      </c>
      <c r="R4187" s="19">
        <v>98.16</v>
      </c>
      <c r="S4187" s="17">
        <v>6</v>
      </c>
      <c r="T4187" s="20">
        <v>0</v>
      </c>
      <c r="U4187" s="19">
        <v>9.8160000000000007</v>
      </c>
      <c r="V4187" s="20">
        <f t="shared" si="325"/>
        <v>0.1</v>
      </c>
      <c r="W4187" s="17">
        <f t="shared" si="326"/>
        <v>2016</v>
      </c>
      <c r="X4187" t="str">
        <f t="shared" si="327"/>
        <v>Oct-2016</v>
      </c>
      <c r="Y4187" s="17">
        <f t="shared" si="328"/>
        <v>1</v>
      </c>
      <c r="Z4187" t="str">
        <f t="shared" si="329"/>
        <v>0% (No Discount)</v>
      </c>
      <c r="AA4187" s="17">
        <f>IF(COUNTIF($B$2:B4187,B4187)=1,1,0)</f>
        <v>1</v>
      </c>
      <c r="AB4187" s="17">
        <f>IF(COUNTIF($F$2:F4187,F4187)=1,1,0)</f>
        <v>0</v>
      </c>
    </row>
    <row r="4188" spans="1:28" x14ac:dyDescent="0.2">
      <c r="A4188" s="17">
        <v>4187</v>
      </c>
      <c r="B4188" t="s">
        <v>7321</v>
      </c>
      <c r="C4188" s="18">
        <v>42873</v>
      </c>
      <c r="D4188" s="18">
        <v>42878</v>
      </c>
      <c r="E4188" t="s">
        <v>77</v>
      </c>
      <c r="F4188" t="s">
        <v>7322</v>
      </c>
      <c r="G4188" t="s">
        <v>7323</v>
      </c>
      <c r="H4188" t="s">
        <v>68</v>
      </c>
      <c r="I4188" t="s">
        <v>54</v>
      </c>
      <c r="J4188" t="s">
        <v>7324</v>
      </c>
      <c r="K4188" t="s">
        <v>131</v>
      </c>
      <c r="L4188">
        <v>78501</v>
      </c>
      <c r="M4188" t="s">
        <v>132</v>
      </c>
      <c r="N4188" t="s">
        <v>2743</v>
      </c>
      <c r="O4188" t="s">
        <v>73</v>
      </c>
      <c r="P4188" t="s">
        <v>102</v>
      </c>
      <c r="Q4188" t="s">
        <v>2744</v>
      </c>
      <c r="R4188" s="19">
        <v>6.8739999999999997</v>
      </c>
      <c r="S4188" s="17">
        <v>7</v>
      </c>
      <c r="T4188" s="20">
        <v>0.8</v>
      </c>
      <c r="U4188" s="19">
        <v>-10.6547</v>
      </c>
      <c r="V4188" s="20">
        <f t="shared" si="325"/>
        <v>-1.55</v>
      </c>
      <c r="W4188" s="17">
        <f t="shared" si="326"/>
        <v>2017</v>
      </c>
      <c r="X4188" t="str">
        <f t="shared" si="327"/>
        <v>May-2017</v>
      </c>
      <c r="Y4188" s="17">
        <f t="shared" si="328"/>
        <v>5</v>
      </c>
      <c r="Z4188" t="str">
        <f t="shared" si="329"/>
        <v>Over 50%</v>
      </c>
      <c r="AA4188" s="17">
        <f>IF(COUNTIF($B$2:B4188,B4188)=1,1,0)</f>
        <v>1</v>
      </c>
      <c r="AB4188" s="17">
        <f>IF(COUNTIF($F$2:F4188,F4188)=1,1,0)</f>
        <v>1</v>
      </c>
    </row>
    <row r="4189" spans="1:28" x14ac:dyDescent="0.2">
      <c r="A4189" s="17">
        <v>4188</v>
      </c>
      <c r="B4189" t="s">
        <v>7321</v>
      </c>
      <c r="C4189" s="18">
        <v>42873</v>
      </c>
      <c r="D4189" s="18">
        <v>42878</v>
      </c>
      <c r="E4189" t="s">
        <v>77</v>
      </c>
      <c r="F4189" t="s">
        <v>7322</v>
      </c>
      <c r="G4189" t="s">
        <v>7323</v>
      </c>
      <c r="H4189" t="s">
        <v>68</v>
      </c>
      <c r="I4189" t="s">
        <v>54</v>
      </c>
      <c r="J4189" t="s">
        <v>7324</v>
      </c>
      <c r="K4189" t="s">
        <v>131</v>
      </c>
      <c r="L4189">
        <v>78501</v>
      </c>
      <c r="M4189" t="s">
        <v>132</v>
      </c>
      <c r="N4189" t="s">
        <v>4976</v>
      </c>
      <c r="O4189" t="s">
        <v>73</v>
      </c>
      <c r="P4189" t="s">
        <v>102</v>
      </c>
      <c r="Q4189" t="s">
        <v>4977</v>
      </c>
      <c r="R4189" s="19">
        <v>1.996</v>
      </c>
      <c r="S4189" s="17">
        <v>1</v>
      </c>
      <c r="T4189" s="20">
        <v>0.8</v>
      </c>
      <c r="U4189" s="19">
        <v>-3.2934000000000001</v>
      </c>
      <c r="V4189" s="20">
        <f t="shared" si="325"/>
        <v>-1.6500000000000001</v>
      </c>
      <c r="W4189" s="17">
        <f t="shared" si="326"/>
        <v>2017</v>
      </c>
      <c r="X4189" t="str">
        <f t="shared" si="327"/>
        <v>May-2017</v>
      </c>
      <c r="Y4189" s="17">
        <f t="shared" si="328"/>
        <v>5</v>
      </c>
      <c r="Z4189" t="str">
        <f t="shared" si="329"/>
        <v>Over 50%</v>
      </c>
      <c r="AA4189" s="17">
        <f>IF(COUNTIF($B$2:B4189,B4189)=1,1,0)</f>
        <v>0</v>
      </c>
      <c r="AB4189" s="17">
        <f>IF(COUNTIF($F$2:F4189,F4189)=1,1,0)</f>
        <v>0</v>
      </c>
    </row>
    <row r="4190" spans="1:28" x14ac:dyDescent="0.2">
      <c r="A4190" s="17">
        <v>4189</v>
      </c>
      <c r="B4190" t="s">
        <v>7321</v>
      </c>
      <c r="C4190" s="18">
        <v>42873</v>
      </c>
      <c r="D4190" s="18">
        <v>42878</v>
      </c>
      <c r="E4190" t="s">
        <v>77</v>
      </c>
      <c r="F4190" t="s">
        <v>7322</v>
      </c>
      <c r="G4190" t="s">
        <v>7323</v>
      </c>
      <c r="H4190" t="s">
        <v>68</v>
      </c>
      <c r="I4190" t="s">
        <v>54</v>
      </c>
      <c r="J4190" t="s">
        <v>7324</v>
      </c>
      <c r="K4190" t="s">
        <v>131</v>
      </c>
      <c r="L4190">
        <v>78501</v>
      </c>
      <c r="M4190" t="s">
        <v>132</v>
      </c>
      <c r="N4190" t="s">
        <v>5971</v>
      </c>
      <c r="O4190" t="s">
        <v>73</v>
      </c>
      <c r="P4190" t="s">
        <v>86</v>
      </c>
      <c r="Q4190" t="s">
        <v>5972</v>
      </c>
      <c r="R4190" s="19">
        <v>8.9280000000000008</v>
      </c>
      <c r="S4190" s="17">
        <v>2</v>
      </c>
      <c r="T4190" s="20">
        <v>0.2</v>
      </c>
      <c r="U4190" s="19">
        <v>0.66959999999999997</v>
      </c>
      <c r="V4190" s="20">
        <f t="shared" si="325"/>
        <v>7.4999999999999983E-2</v>
      </c>
      <c r="W4190" s="17">
        <f t="shared" si="326"/>
        <v>2017</v>
      </c>
      <c r="X4190" t="str">
        <f t="shared" si="327"/>
        <v>May-2017</v>
      </c>
      <c r="Y4190" s="17">
        <f t="shared" si="328"/>
        <v>5</v>
      </c>
      <c r="Z4190" t="str">
        <f t="shared" si="329"/>
        <v>11-20%</v>
      </c>
      <c r="AA4190" s="17">
        <f>IF(COUNTIF($B$2:B4190,B4190)=1,1,0)</f>
        <v>0</v>
      </c>
      <c r="AB4190" s="17">
        <f>IF(COUNTIF($F$2:F4190,F4190)=1,1,0)</f>
        <v>0</v>
      </c>
    </row>
    <row r="4191" spans="1:28" x14ac:dyDescent="0.2">
      <c r="A4191" s="17">
        <v>4190</v>
      </c>
      <c r="B4191" t="s">
        <v>7325</v>
      </c>
      <c r="C4191" s="18">
        <v>42639</v>
      </c>
      <c r="D4191" s="18">
        <v>42644</v>
      </c>
      <c r="E4191" t="s">
        <v>50</v>
      </c>
      <c r="F4191" t="s">
        <v>7157</v>
      </c>
      <c r="G4191" t="s">
        <v>7158</v>
      </c>
      <c r="H4191" t="s">
        <v>68</v>
      </c>
      <c r="I4191" t="s">
        <v>54</v>
      </c>
      <c r="J4191" t="s">
        <v>7326</v>
      </c>
      <c r="K4191" t="s">
        <v>516</v>
      </c>
      <c r="L4191">
        <v>52240</v>
      </c>
      <c r="M4191" t="s">
        <v>132</v>
      </c>
      <c r="N4191" t="s">
        <v>7327</v>
      </c>
      <c r="O4191" t="s">
        <v>73</v>
      </c>
      <c r="P4191" t="s">
        <v>117</v>
      </c>
      <c r="Q4191" t="s">
        <v>7328</v>
      </c>
      <c r="R4191" s="19">
        <v>9.99</v>
      </c>
      <c r="S4191" s="17">
        <v>1</v>
      </c>
      <c r="T4191" s="20">
        <v>0</v>
      </c>
      <c r="U4191" s="19">
        <v>4.4954999999999998</v>
      </c>
      <c r="V4191" s="20">
        <f t="shared" si="325"/>
        <v>0.44999999999999996</v>
      </c>
      <c r="W4191" s="17">
        <f t="shared" si="326"/>
        <v>2016</v>
      </c>
      <c r="X4191" t="str">
        <f t="shared" si="327"/>
        <v>Sep-2016</v>
      </c>
      <c r="Y4191" s="17">
        <f t="shared" si="328"/>
        <v>5</v>
      </c>
      <c r="Z4191" t="str">
        <f t="shared" si="329"/>
        <v>0% (No Discount)</v>
      </c>
      <c r="AA4191" s="17">
        <f>IF(COUNTIF($B$2:B4191,B4191)=1,1,0)</f>
        <v>1</v>
      </c>
      <c r="AB4191" s="17">
        <f>IF(COUNTIF($F$2:F4191,F4191)=1,1,0)</f>
        <v>0</v>
      </c>
    </row>
    <row r="4192" spans="1:28" x14ac:dyDescent="0.2">
      <c r="A4192" s="17">
        <v>4191</v>
      </c>
      <c r="B4192" t="s">
        <v>7329</v>
      </c>
      <c r="C4192" s="18">
        <v>43056</v>
      </c>
      <c r="D4192" s="18">
        <v>43061</v>
      </c>
      <c r="E4192" t="s">
        <v>77</v>
      </c>
      <c r="F4192" t="s">
        <v>2787</v>
      </c>
      <c r="G4192" t="s">
        <v>2788</v>
      </c>
      <c r="H4192" t="s">
        <v>53</v>
      </c>
      <c r="I4192" t="s">
        <v>54</v>
      </c>
      <c r="J4192" t="s">
        <v>634</v>
      </c>
      <c r="K4192" t="s">
        <v>272</v>
      </c>
      <c r="L4192">
        <v>19711</v>
      </c>
      <c r="M4192" t="s">
        <v>175</v>
      </c>
      <c r="N4192" t="s">
        <v>5774</v>
      </c>
      <c r="O4192" t="s">
        <v>98</v>
      </c>
      <c r="P4192" t="s">
        <v>1246</v>
      </c>
      <c r="Q4192" t="s">
        <v>5775</v>
      </c>
      <c r="R4192" s="19">
        <v>10499.97</v>
      </c>
      <c r="S4192" s="17">
        <v>3</v>
      </c>
      <c r="T4192" s="20">
        <v>0</v>
      </c>
      <c r="U4192" s="19">
        <v>5039.9856</v>
      </c>
      <c r="V4192" s="20">
        <f t="shared" si="325"/>
        <v>0.48000000000000004</v>
      </c>
      <c r="W4192" s="17">
        <f t="shared" si="326"/>
        <v>2017</v>
      </c>
      <c r="X4192" t="str">
        <f t="shared" si="327"/>
        <v>Nov-2017</v>
      </c>
      <c r="Y4192" s="17">
        <f t="shared" si="328"/>
        <v>5</v>
      </c>
      <c r="Z4192" t="str">
        <f t="shared" si="329"/>
        <v>0% (No Discount)</v>
      </c>
      <c r="AA4192" s="17">
        <f>IF(COUNTIF($B$2:B4192,B4192)=1,1,0)</f>
        <v>1</v>
      </c>
      <c r="AB4192" s="17">
        <f>IF(COUNTIF($F$2:F4192,F4192)=1,1,0)</f>
        <v>0</v>
      </c>
    </row>
    <row r="4193" spans="1:28" x14ac:dyDescent="0.2">
      <c r="A4193" s="17">
        <v>4192</v>
      </c>
      <c r="B4193" t="s">
        <v>7330</v>
      </c>
      <c r="C4193" s="18">
        <v>42193</v>
      </c>
      <c r="D4193" s="18">
        <v>42193</v>
      </c>
      <c r="E4193" t="s">
        <v>1320</v>
      </c>
      <c r="F4193" t="s">
        <v>6031</v>
      </c>
      <c r="G4193" t="s">
        <v>6032</v>
      </c>
      <c r="H4193" t="s">
        <v>53</v>
      </c>
      <c r="I4193" t="s">
        <v>54</v>
      </c>
      <c r="J4193" t="s">
        <v>211</v>
      </c>
      <c r="K4193" t="s">
        <v>131</v>
      </c>
      <c r="L4193">
        <v>77070</v>
      </c>
      <c r="M4193" t="s">
        <v>132</v>
      </c>
      <c r="N4193" t="s">
        <v>7331</v>
      </c>
      <c r="O4193" t="s">
        <v>73</v>
      </c>
      <c r="P4193" t="s">
        <v>117</v>
      </c>
      <c r="Q4193" t="s">
        <v>7332</v>
      </c>
      <c r="R4193" s="19">
        <v>21.12</v>
      </c>
      <c r="S4193" s="17">
        <v>5</v>
      </c>
      <c r="T4193" s="20">
        <v>0.2</v>
      </c>
      <c r="U4193" s="19">
        <v>6.6</v>
      </c>
      <c r="V4193" s="20">
        <f t="shared" si="325"/>
        <v>0.31249999999999994</v>
      </c>
      <c r="W4193" s="17">
        <f t="shared" si="326"/>
        <v>2015</v>
      </c>
      <c r="X4193" t="str">
        <f t="shared" si="327"/>
        <v>Jul-2015</v>
      </c>
      <c r="Y4193" s="17">
        <f t="shared" si="328"/>
        <v>0</v>
      </c>
      <c r="Z4193" t="str">
        <f t="shared" si="329"/>
        <v>11-20%</v>
      </c>
      <c r="AA4193" s="17">
        <f>IF(COUNTIF($B$2:B4193,B4193)=1,1,0)</f>
        <v>1</v>
      </c>
      <c r="AB4193" s="17">
        <f>IF(COUNTIF($F$2:F4193,F4193)=1,1,0)</f>
        <v>0</v>
      </c>
    </row>
    <row r="4194" spans="1:28" x14ac:dyDescent="0.2">
      <c r="A4194" s="17">
        <v>4193</v>
      </c>
      <c r="B4194" t="s">
        <v>7333</v>
      </c>
      <c r="C4194" s="18">
        <v>42324</v>
      </c>
      <c r="D4194" s="18">
        <v>42328</v>
      </c>
      <c r="E4194" t="s">
        <v>77</v>
      </c>
      <c r="F4194" t="s">
        <v>848</v>
      </c>
      <c r="G4194" t="s">
        <v>849</v>
      </c>
      <c r="H4194" t="s">
        <v>68</v>
      </c>
      <c r="I4194" t="s">
        <v>54</v>
      </c>
      <c r="J4194" t="s">
        <v>7334</v>
      </c>
      <c r="K4194" t="s">
        <v>6295</v>
      </c>
      <c r="L4194">
        <v>83704</v>
      </c>
      <c r="M4194" t="s">
        <v>71</v>
      </c>
      <c r="N4194" t="s">
        <v>82</v>
      </c>
      <c r="O4194" t="s">
        <v>59</v>
      </c>
      <c r="P4194" t="s">
        <v>83</v>
      </c>
      <c r="Q4194" t="s">
        <v>84</v>
      </c>
      <c r="R4194" s="19">
        <v>696.42</v>
      </c>
      <c r="S4194" s="17">
        <v>2</v>
      </c>
      <c r="T4194" s="20">
        <v>0</v>
      </c>
      <c r="U4194" s="19">
        <v>160.17660000000001</v>
      </c>
      <c r="V4194" s="20">
        <f t="shared" si="325"/>
        <v>0.23000000000000004</v>
      </c>
      <c r="W4194" s="17">
        <f t="shared" si="326"/>
        <v>2015</v>
      </c>
      <c r="X4194" t="str">
        <f t="shared" si="327"/>
        <v>Nov-2015</v>
      </c>
      <c r="Y4194" s="17">
        <f t="shared" si="328"/>
        <v>4</v>
      </c>
      <c r="Z4194" t="str">
        <f t="shared" si="329"/>
        <v>0% (No Discount)</v>
      </c>
      <c r="AA4194" s="17">
        <f>IF(COUNTIF($B$2:B4194,B4194)=1,1,0)</f>
        <v>1</v>
      </c>
      <c r="AB4194" s="17">
        <f>IF(COUNTIF($F$2:F4194,F4194)=1,1,0)</f>
        <v>0</v>
      </c>
    </row>
    <row r="4195" spans="1:28" x14ac:dyDescent="0.2">
      <c r="A4195" s="17">
        <v>4194</v>
      </c>
      <c r="B4195" t="s">
        <v>7333</v>
      </c>
      <c r="C4195" s="18">
        <v>42324</v>
      </c>
      <c r="D4195" s="18">
        <v>42328</v>
      </c>
      <c r="E4195" t="s">
        <v>77</v>
      </c>
      <c r="F4195" t="s">
        <v>848</v>
      </c>
      <c r="G4195" t="s">
        <v>849</v>
      </c>
      <c r="H4195" t="s">
        <v>68</v>
      </c>
      <c r="I4195" t="s">
        <v>54</v>
      </c>
      <c r="J4195" t="s">
        <v>7334</v>
      </c>
      <c r="K4195" t="s">
        <v>6295</v>
      </c>
      <c r="L4195">
        <v>83704</v>
      </c>
      <c r="M4195" t="s">
        <v>71</v>
      </c>
      <c r="N4195" t="s">
        <v>653</v>
      </c>
      <c r="O4195" t="s">
        <v>98</v>
      </c>
      <c r="P4195" t="s">
        <v>99</v>
      </c>
      <c r="Q4195" t="s">
        <v>654</v>
      </c>
      <c r="R4195" s="19">
        <v>304.77600000000001</v>
      </c>
      <c r="S4195" s="17">
        <v>3</v>
      </c>
      <c r="T4195" s="20">
        <v>0.2</v>
      </c>
      <c r="U4195" s="19">
        <v>22.8582</v>
      </c>
      <c r="V4195" s="20">
        <f t="shared" si="325"/>
        <v>7.4999999999999997E-2</v>
      </c>
      <c r="W4195" s="17">
        <f t="shared" si="326"/>
        <v>2015</v>
      </c>
      <c r="X4195" t="str">
        <f t="shared" si="327"/>
        <v>Nov-2015</v>
      </c>
      <c r="Y4195" s="17">
        <f t="shared" si="328"/>
        <v>4</v>
      </c>
      <c r="Z4195" t="str">
        <f t="shared" si="329"/>
        <v>11-20%</v>
      </c>
      <c r="AA4195" s="17">
        <f>IF(COUNTIF($B$2:B4195,B4195)=1,1,0)</f>
        <v>0</v>
      </c>
      <c r="AB4195" s="17">
        <f>IF(COUNTIF($F$2:F4195,F4195)=1,1,0)</f>
        <v>0</v>
      </c>
    </row>
    <row r="4196" spans="1:28" x14ac:dyDescent="0.2">
      <c r="A4196" s="17">
        <v>4195</v>
      </c>
      <c r="B4196" t="s">
        <v>7335</v>
      </c>
      <c r="C4196" s="18">
        <v>42173</v>
      </c>
      <c r="D4196" s="18">
        <v>42177</v>
      </c>
      <c r="E4196" t="s">
        <v>77</v>
      </c>
      <c r="F4196" t="s">
        <v>6507</v>
      </c>
      <c r="G4196" t="s">
        <v>6508</v>
      </c>
      <c r="H4196" t="s">
        <v>53</v>
      </c>
      <c r="I4196" t="s">
        <v>54</v>
      </c>
      <c r="J4196" t="s">
        <v>977</v>
      </c>
      <c r="K4196" t="s">
        <v>70</v>
      </c>
      <c r="L4196">
        <v>92105</v>
      </c>
      <c r="M4196" t="s">
        <v>71</v>
      </c>
      <c r="N4196" t="s">
        <v>4262</v>
      </c>
      <c r="O4196" t="s">
        <v>73</v>
      </c>
      <c r="P4196" t="s">
        <v>95</v>
      </c>
      <c r="Q4196" t="s">
        <v>4263</v>
      </c>
      <c r="R4196" s="19">
        <v>51.98</v>
      </c>
      <c r="S4196" s="17">
        <v>2</v>
      </c>
      <c r="T4196" s="20">
        <v>0</v>
      </c>
      <c r="U4196" s="19">
        <v>15.074199999999999</v>
      </c>
      <c r="V4196" s="20">
        <f t="shared" si="325"/>
        <v>0.28999999999999998</v>
      </c>
      <c r="W4196" s="17">
        <f t="shared" si="326"/>
        <v>2015</v>
      </c>
      <c r="X4196" t="str">
        <f t="shared" si="327"/>
        <v>Jun-2015</v>
      </c>
      <c r="Y4196" s="17">
        <f t="shared" si="328"/>
        <v>4</v>
      </c>
      <c r="Z4196" t="str">
        <f t="shared" si="329"/>
        <v>0% (No Discount)</v>
      </c>
      <c r="AA4196" s="17">
        <f>IF(COUNTIF($B$2:B4196,B4196)=1,1,0)</f>
        <v>1</v>
      </c>
      <c r="AB4196" s="17">
        <f>IF(COUNTIF($F$2:F4196,F4196)=1,1,0)</f>
        <v>0</v>
      </c>
    </row>
    <row r="4197" spans="1:28" x14ac:dyDescent="0.2">
      <c r="A4197" s="17">
        <v>4196</v>
      </c>
      <c r="B4197" t="s">
        <v>7336</v>
      </c>
      <c r="C4197" s="18">
        <v>42468</v>
      </c>
      <c r="D4197" s="18">
        <v>42474</v>
      </c>
      <c r="E4197" t="s">
        <v>77</v>
      </c>
      <c r="F4197" t="s">
        <v>2067</v>
      </c>
      <c r="G4197" t="s">
        <v>2068</v>
      </c>
      <c r="H4197" t="s">
        <v>53</v>
      </c>
      <c r="I4197" t="s">
        <v>54</v>
      </c>
      <c r="J4197" t="s">
        <v>69</v>
      </c>
      <c r="K4197" t="s">
        <v>70</v>
      </c>
      <c r="L4197">
        <v>90032</v>
      </c>
      <c r="M4197" t="s">
        <v>71</v>
      </c>
      <c r="N4197" t="s">
        <v>2480</v>
      </c>
      <c r="O4197" t="s">
        <v>59</v>
      </c>
      <c r="P4197" t="s">
        <v>92</v>
      </c>
      <c r="Q4197" t="s">
        <v>2481</v>
      </c>
      <c r="R4197" s="19">
        <v>24.7</v>
      </c>
      <c r="S4197" s="17">
        <v>5</v>
      </c>
      <c r="T4197" s="20">
        <v>0</v>
      </c>
      <c r="U4197" s="19">
        <v>10.374000000000001</v>
      </c>
      <c r="V4197" s="20">
        <f t="shared" si="325"/>
        <v>0.42000000000000004</v>
      </c>
      <c r="W4197" s="17">
        <f t="shared" si="326"/>
        <v>2016</v>
      </c>
      <c r="X4197" t="str">
        <f t="shared" si="327"/>
        <v>Apr-2016</v>
      </c>
      <c r="Y4197" s="17">
        <f t="shared" si="328"/>
        <v>6</v>
      </c>
      <c r="Z4197" t="str">
        <f t="shared" si="329"/>
        <v>0% (No Discount)</v>
      </c>
      <c r="AA4197" s="17">
        <f>IF(COUNTIF($B$2:B4197,B4197)=1,1,0)</f>
        <v>1</v>
      </c>
      <c r="AB4197" s="17">
        <f>IF(COUNTIF($F$2:F4197,F4197)=1,1,0)</f>
        <v>0</v>
      </c>
    </row>
    <row r="4198" spans="1:28" x14ac:dyDescent="0.2">
      <c r="A4198" s="17">
        <v>4197</v>
      </c>
      <c r="B4198" t="s">
        <v>7337</v>
      </c>
      <c r="C4198" s="18">
        <v>42112</v>
      </c>
      <c r="D4198" s="18">
        <v>42117</v>
      </c>
      <c r="E4198" t="s">
        <v>50</v>
      </c>
      <c r="F4198" t="s">
        <v>2416</v>
      </c>
      <c r="G4198" t="s">
        <v>2417</v>
      </c>
      <c r="H4198" t="s">
        <v>53</v>
      </c>
      <c r="I4198" t="s">
        <v>54</v>
      </c>
      <c r="J4198" t="s">
        <v>293</v>
      </c>
      <c r="K4198" t="s">
        <v>294</v>
      </c>
      <c r="L4198">
        <v>10024</v>
      </c>
      <c r="M4198" t="s">
        <v>175</v>
      </c>
      <c r="N4198" t="s">
        <v>2653</v>
      </c>
      <c r="O4198" t="s">
        <v>73</v>
      </c>
      <c r="P4198" t="s">
        <v>74</v>
      </c>
      <c r="Q4198" t="s">
        <v>2654</v>
      </c>
      <c r="R4198" s="19">
        <v>21.93</v>
      </c>
      <c r="S4198" s="17">
        <v>3</v>
      </c>
      <c r="T4198" s="20">
        <v>0</v>
      </c>
      <c r="U4198" s="19">
        <v>10.3071</v>
      </c>
      <c r="V4198" s="20">
        <f t="shared" si="325"/>
        <v>0.47000000000000003</v>
      </c>
      <c r="W4198" s="17">
        <f t="shared" si="326"/>
        <v>2015</v>
      </c>
      <c r="X4198" t="str">
        <f t="shared" si="327"/>
        <v>Apr-2015</v>
      </c>
      <c r="Y4198" s="17">
        <f t="shared" si="328"/>
        <v>5</v>
      </c>
      <c r="Z4198" t="str">
        <f t="shared" si="329"/>
        <v>0% (No Discount)</v>
      </c>
      <c r="AA4198" s="17">
        <f>IF(COUNTIF($B$2:B4198,B4198)=1,1,0)</f>
        <v>1</v>
      </c>
      <c r="AB4198" s="17">
        <f>IF(COUNTIF($F$2:F4198,F4198)=1,1,0)</f>
        <v>0</v>
      </c>
    </row>
    <row r="4199" spans="1:28" x14ac:dyDescent="0.2">
      <c r="A4199" s="17">
        <v>4198</v>
      </c>
      <c r="B4199" t="s">
        <v>7338</v>
      </c>
      <c r="C4199" s="18">
        <v>42707</v>
      </c>
      <c r="D4199" s="18">
        <v>42712</v>
      </c>
      <c r="E4199" t="s">
        <v>77</v>
      </c>
      <c r="F4199" t="s">
        <v>1485</v>
      </c>
      <c r="G4199" t="s">
        <v>1486</v>
      </c>
      <c r="H4199" t="s">
        <v>53</v>
      </c>
      <c r="I4199" t="s">
        <v>54</v>
      </c>
      <c r="J4199" t="s">
        <v>173</v>
      </c>
      <c r="K4199" t="s">
        <v>174</v>
      </c>
      <c r="L4199">
        <v>19134</v>
      </c>
      <c r="M4199" t="s">
        <v>175</v>
      </c>
      <c r="N4199" t="s">
        <v>2094</v>
      </c>
      <c r="O4199" t="s">
        <v>73</v>
      </c>
      <c r="P4199" t="s">
        <v>105</v>
      </c>
      <c r="Q4199" t="s">
        <v>2095</v>
      </c>
      <c r="R4199" s="19">
        <v>394.81599999999997</v>
      </c>
      <c r="S4199" s="17">
        <v>4</v>
      </c>
      <c r="T4199" s="20">
        <v>0.2</v>
      </c>
      <c r="U4199" s="19">
        <v>93.768799999999999</v>
      </c>
      <c r="V4199" s="20">
        <f t="shared" si="325"/>
        <v>0.23750000000000002</v>
      </c>
      <c r="W4199" s="17">
        <f t="shared" si="326"/>
        <v>2016</v>
      </c>
      <c r="X4199" t="str">
        <f t="shared" si="327"/>
        <v>Dec-2016</v>
      </c>
      <c r="Y4199" s="17">
        <f t="shared" si="328"/>
        <v>5</v>
      </c>
      <c r="Z4199" t="str">
        <f t="shared" si="329"/>
        <v>11-20%</v>
      </c>
      <c r="AA4199" s="17">
        <f>IF(COUNTIF($B$2:B4199,B4199)=1,1,0)</f>
        <v>1</v>
      </c>
      <c r="AB4199" s="17">
        <f>IF(COUNTIF($F$2:F4199,F4199)=1,1,0)</f>
        <v>0</v>
      </c>
    </row>
    <row r="4200" spans="1:28" x14ac:dyDescent="0.2">
      <c r="A4200" s="17">
        <v>4199</v>
      </c>
      <c r="B4200" t="s">
        <v>7338</v>
      </c>
      <c r="C4200" s="18">
        <v>42707</v>
      </c>
      <c r="D4200" s="18">
        <v>42712</v>
      </c>
      <c r="E4200" t="s">
        <v>77</v>
      </c>
      <c r="F4200" t="s">
        <v>1485</v>
      </c>
      <c r="G4200" t="s">
        <v>1486</v>
      </c>
      <c r="H4200" t="s">
        <v>53</v>
      </c>
      <c r="I4200" t="s">
        <v>54</v>
      </c>
      <c r="J4200" t="s">
        <v>173</v>
      </c>
      <c r="K4200" t="s">
        <v>174</v>
      </c>
      <c r="L4200">
        <v>19134</v>
      </c>
      <c r="M4200" t="s">
        <v>175</v>
      </c>
      <c r="N4200" t="s">
        <v>1150</v>
      </c>
      <c r="O4200" t="s">
        <v>73</v>
      </c>
      <c r="P4200" t="s">
        <v>102</v>
      </c>
      <c r="Q4200" t="s">
        <v>1151</v>
      </c>
      <c r="R4200" s="19">
        <v>18.192</v>
      </c>
      <c r="S4200" s="17">
        <v>4</v>
      </c>
      <c r="T4200" s="20">
        <v>0.7</v>
      </c>
      <c r="U4200" s="19">
        <v>-14.553599999999999</v>
      </c>
      <c r="V4200" s="20">
        <f t="shared" si="325"/>
        <v>-0.79999999999999993</v>
      </c>
      <c r="W4200" s="17">
        <f t="shared" si="326"/>
        <v>2016</v>
      </c>
      <c r="X4200" t="str">
        <f t="shared" si="327"/>
        <v>Dec-2016</v>
      </c>
      <c r="Y4200" s="17">
        <f t="shared" si="328"/>
        <v>5</v>
      </c>
      <c r="Z4200" t="str">
        <f t="shared" si="329"/>
        <v>Over 50%</v>
      </c>
      <c r="AA4200" s="17">
        <f>IF(COUNTIF($B$2:B4200,B4200)=1,1,0)</f>
        <v>0</v>
      </c>
      <c r="AB4200" s="17">
        <f>IF(COUNTIF($F$2:F4200,F4200)=1,1,0)</f>
        <v>0</v>
      </c>
    </row>
    <row r="4201" spans="1:28" x14ac:dyDescent="0.2">
      <c r="A4201" s="17">
        <v>4200</v>
      </c>
      <c r="B4201" t="s">
        <v>7339</v>
      </c>
      <c r="C4201" s="18">
        <v>42348</v>
      </c>
      <c r="D4201" s="18">
        <v>42348</v>
      </c>
      <c r="E4201" t="s">
        <v>1320</v>
      </c>
      <c r="F4201" t="s">
        <v>209</v>
      </c>
      <c r="G4201" t="s">
        <v>210</v>
      </c>
      <c r="H4201" t="s">
        <v>129</v>
      </c>
      <c r="I4201" t="s">
        <v>54</v>
      </c>
      <c r="J4201" t="s">
        <v>293</v>
      </c>
      <c r="K4201" t="s">
        <v>294</v>
      </c>
      <c r="L4201">
        <v>10024</v>
      </c>
      <c r="M4201" t="s">
        <v>175</v>
      </c>
      <c r="N4201" t="s">
        <v>2653</v>
      </c>
      <c r="O4201" t="s">
        <v>73</v>
      </c>
      <c r="P4201" t="s">
        <v>74</v>
      </c>
      <c r="Q4201" t="s">
        <v>2654</v>
      </c>
      <c r="R4201" s="19">
        <v>7.31</v>
      </c>
      <c r="S4201" s="17">
        <v>1</v>
      </c>
      <c r="T4201" s="20">
        <v>0</v>
      </c>
      <c r="U4201" s="19">
        <v>3.4357000000000002</v>
      </c>
      <c r="V4201" s="20">
        <f t="shared" si="325"/>
        <v>0.47000000000000003</v>
      </c>
      <c r="W4201" s="17">
        <f t="shared" si="326"/>
        <v>2015</v>
      </c>
      <c r="X4201" t="str">
        <f t="shared" si="327"/>
        <v>Dec-2015</v>
      </c>
      <c r="Y4201" s="17">
        <f t="shared" si="328"/>
        <v>0</v>
      </c>
      <c r="Z4201" t="str">
        <f t="shared" si="329"/>
        <v>0% (No Discount)</v>
      </c>
      <c r="AA4201" s="17">
        <f>IF(COUNTIF($B$2:B4201,B4201)=1,1,0)</f>
        <v>1</v>
      </c>
      <c r="AB4201" s="17">
        <f>IF(COUNTIF($F$2:F4201,F4201)=1,1,0)</f>
        <v>0</v>
      </c>
    </row>
    <row r="4202" spans="1:28" x14ac:dyDescent="0.2">
      <c r="A4202" s="17">
        <v>4201</v>
      </c>
      <c r="B4202" t="s">
        <v>7339</v>
      </c>
      <c r="C4202" s="18">
        <v>42348</v>
      </c>
      <c r="D4202" s="18">
        <v>42348</v>
      </c>
      <c r="E4202" t="s">
        <v>1320</v>
      </c>
      <c r="F4202" t="s">
        <v>209</v>
      </c>
      <c r="G4202" t="s">
        <v>210</v>
      </c>
      <c r="H4202" t="s">
        <v>129</v>
      </c>
      <c r="I4202" t="s">
        <v>54</v>
      </c>
      <c r="J4202" t="s">
        <v>293</v>
      </c>
      <c r="K4202" t="s">
        <v>294</v>
      </c>
      <c r="L4202">
        <v>10024</v>
      </c>
      <c r="M4202" t="s">
        <v>175</v>
      </c>
      <c r="N4202" t="s">
        <v>2428</v>
      </c>
      <c r="O4202" t="s">
        <v>98</v>
      </c>
      <c r="P4202" t="s">
        <v>1246</v>
      </c>
      <c r="Q4202" t="s">
        <v>2429</v>
      </c>
      <c r="R4202" s="19">
        <v>799.98400000000004</v>
      </c>
      <c r="S4202" s="17">
        <v>2</v>
      </c>
      <c r="T4202" s="20">
        <v>0.2</v>
      </c>
      <c r="U4202" s="19">
        <v>249.995</v>
      </c>
      <c r="V4202" s="20">
        <f t="shared" si="325"/>
        <v>0.3125</v>
      </c>
      <c r="W4202" s="17">
        <f t="shared" si="326"/>
        <v>2015</v>
      </c>
      <c r="X4202" t="str">
        <f t="shared" si="327"/>
        <v>Dec-2015</v>
      </c>
      <c r="Y4202" s="17">
        <f t="shared" si="328"/>
        <v>0</v>
      </c>
      <c r="Z4202" t="str">
        <f t="shared" si="329"/>
        <v>11-20%</v>
      </c>
      <c r="AA4202" s="17">
        <f>IF(COUNTIF($B$2:B4202,B4202)=1,1,0)</f>
        <v>0</v>
      </c>
      <c r="AB4202" s="17">
        <f>IF(COUNTIF($F$2:F4202,F4202)=1,1,0)</f>
        <v>0</v>
      </c>
    </row>
    <row r="4203" spans="1:28" x14ac:dyDescent="0.2">
      <c r="A4203" s="17">
        <v>4202</v>
      </c>
      <c r="B4203" t="s">
        <v>7339</v>
      </c>
      <c r="C4203" s="18">
        <v>42348</v>
      </c>
      <c r="D4203" s="18">
        <v>42348</v>
      </c>
      <c r="E4203" t="s">
        <v>1320</v>
      </c>
      <c r="F4203" t="s">
        <v>209</v>
      </c>
      <c r="G4203" t="s">
        <v>210</v>
      </c>
      <c r="H4203" t="s">
        <v>129</v>
      </c>
      <c r="I4203" t="s">
        <v>54</v>
      </c>
      <c r="J4203" t="s">
        <v>293</v>
      </c>
      <c r="K4203" t="s">
        <v>294</v>
      </c>
      <c r="L4203">
        <v>10024</v>
      </c>
      <c r="M4203" t="s">
        <v>175</v>
      </c>
      <c r="N4203" t="s">
        <v>1296</v>
      </c>
      <c r="O4203" t="s">
        <v>73</v>
      </c>
      <c r="P4203" t="s">
        <v>117</v>
      </c>
      <c r="Q4203" t="s">
        <v>1297</v>
      </c>
      <c r="R4203" s="19">
        <v>41.28</v>
      </c>
      <c r="S4203" s="17">
        <v>6</v>
      </c>
      <c r="T4203" s="20">
        <v>0</v>
      </c>
      <c r="U4203" s="19">
        <v>18.988800000000001</v>
      </c>
      <c r="V4203" s="20">
        <f t="shared" si="325"/>
        <v>0.46</v>
      </c>
      <c r="W4203" s="17">
        <f t="shared" si="326"/>
        <v>2015</v>
      </c>
      <c r="X4203" t="str">
        <f t="shared" si="327"/>
        <v>Dec-2015</v>
      </c>
      <c r="Y4203" s="17">
        <f t="shared" si="328"/>
        <v>0</v>
      </c>
      <c r="Z4203" t="str">
        <f t="shared" si="329"/>
        <v>0% (No Discount)</v>
      </c>
      <c r="AA4203" s="17">
        <f>IF(COUNTIF($B$2:B4203,B4203)=1,1,0)</f>
        <v>0</v>
      </c>
      <c r="AB4203" s="17">
        <f>IF(COUNTIF($F$2:F4203,F4203)=1,1,0)</f>
        <v>0</v>
      </c>
    </row>
    <row r="4204" spans="1:28" x14ac:dyDescent="0.2">
      <c r="A4204" s="17">
        <v>4203</v>
      </c>
      <c r="B4204" t="s">
        <v>7339</v>
      </c>
      <c r="C4204" s="18">
        <v>42348</v>
      </c>
      <c r="D4204" s="18">
        <v>42348</v>
      </c>
      <c r="E4204" t="s">
        <v>1320</v>
      </c>
      <c r="F4204" t="s">
        <v>209</v>
      </c>
      <c r="G4204" t="s">
        <v>210</v>
      </c>
      <c r="H4204" t="s">
        <v>129</v>
      </c>
      <c r="I4204" t="s">
        <v>54</v>
      </c>
      <c r="J4204" t="s">
        <v>293</v>
      </c>
      <c r="K4204" t="s">
        <v>294</v>
      </c>
      <c r="L4204">
        <v>10024</v>
      </c>
      <c r="M4204" t="s">
        <v>175</v>
      </c>
      <c r="N4204" t="s">
        <v>661</v>
      </c>
      <c r="O4204" t="s">
        <v>73</v>
      </c>
      <c r="P4204" t="s">
        <v>117</v>
      </c>
      <c r="Q4204" t="s">
        <v>662</v>
      </c>
      <c r="R4204" s="19">
        <v>184.66</v>
      </c>
      <c r="S4204" s="17">
        <v>7</v>
      </c>
      <c r="T4204" s="20">
        <v>0</v>
      </c>
      <c r="U4204" s="19">
        <v>84.943600000000004</v>
      </c>
      <c r="V4204" s="20">
        <f t="shared" si="325"/>
        <v>0.46</v>
      </c>
      <c r="W4204" s="17">
        <f t="shared" si="326"/>
        <v>2015</v>
      </c>
      <c r="X4204" t="str">
        <f t="shared" si="327"/>
        <v>Dec-2015</v>
      </c>
      <c r="Y4204" s="17">
        <f t="shared" si="328"/>
        <v>0</v>
      </c>
      <c r="Z4204" t="str">
        <f t="shared" si="329"/>
        <v>0% (No Discount)</v>
      </c>
      <c r="AA4204" s="17">
        <f>IF(COUNTIF($B$2:B4204,B4204)=1,1,0)</f>
        <v>0</v>
      </c>
      <c r="AB4204" s="17">
        <f>IF(COUNTIF($F$2:F4204,F4204)=1,1,0)</f>
        <v>0</v>
      </c>
    </row>
    <row r="4205" spans="1:28" x14ac:dyDescent="0.2">
      <c r="A4205" s="17">
        <v>4204</v>
      </c>
      <c r="B4205" t="s">
        <v>7340</v>
      </c>
      <c r="C4205" s="18">
        <v>41943</v>
      </c>
      <c r="D4205" s="18">
        <v>41945</v>
      </c>
      <c r="E4205" t="s">
        <v>50</v>
      </c>
      <c r="F4205" t="s">
        <v>4929</v>
      </c>
      <c r="G4205" t="s">
        <v>4930</v>
      </c>
      <c r="H4205" t="s">
        <v>53</v>
      </c>
      <c r="I4205" t="s">
        <v>54</v>
      </c>
      <c r="J4205" t="s">
        <v>7341</v>
      </c>
      <c r="K4205" t="s">
        <v>1430</v>
      </c>
      <c r="L4205">
        <v>2920</v>
      </c>
      <c r="M4205" t="s">
        <v>175</v>
      </c>
      <c r="N4205" t="s">
        <v>206</v>
      </c>
      <c r="O4205" t="s">
        <v>73</v>
      </c>
      <c r="P4205" t="s">
        <v>95</v>
      </c>
      <c r="Q4205" t="s">
        <v>207</v>
      </c>
      <c r="R4205" s="19">
        <v>49.25</v>
      </c>
      <c r="S4205" s="17">
        <v>5</v>
      </c>
      <c r="T4205" s="20">
        <v>0</v>
      </c>
      <c r="U4205" s="19">
        <v>18.715</v>
      </c>
      <c r="V4205" s="20">
        <f t="shared" si="325"/>
        <v>0.38</v>
      </c>
      <c r="W4205" s="17">
        <f t="shared" si="326"/>
        <v>2014</v>
      </c>
      <c r="X4205" t="str">
        <f t="shared" si="327"/>
        <v>Oct-2014</v>
      </c>
      <c r="Y4205" s="17">
        <f t="shared" si="328"/>
        <v>2</v>
      </c>
      <c r="Z4205" t="str">
        <f t="shared" si="329"/>
        <v>0% (No Discount)</v>
      </c>
      <c r="AA4205" s="17">
        <f>IF(COUNTIF($B$2:B4205,B4205)=1,1,0)</f>
        <v>1</v>
      </c>
      <c r="AB4205" s="17">
        <f>IF(COUNTIF($F$2:F4205,F4205)=1,1,0)</f>
        <v>0</v>
      </c>
    </row>
    <row r="4206" spans="1:28" x14ac:dyDescent="0.2">
      <c r="A4206" s="17">
        <v>4205</v>
      </c>
      <c r="B4206" t="s">
        <v>7340</v>
      </c>
      <c r="C4206" s="18">
        <v>41943</v>
      </c>
      <c r="D4206" s="18">
        <v>41945</v>
      </c>
      <c r="E4206" t="s">
        <v>50</v>
      </c>
      <c r="F4206" t="s">
        <v>4929</v>
      </c>
      <c r="G4206" t="s">
        <v>4930</v>
      </c>
      <c r="H4206" t="s">
        <v>53</v>
      </c>
      <c r="I4206" t="s">
        <v>54</v>
      </c>
      <c r="J4206" t="s">
        <v>7341</v>
      </c>
      <c r="K4206" t="s">
        <v>1430</v>
      </c>
      <c r="L4206">
        <v>2920</v>
      </c>
      <c r="M4206" t="s">
        <v>175</v>
      </c>
      <c r="N4206" t="s">
        <v>2875</v>
      </c>
      <c r="O4206" t="s">
        <v>73</v>
      </c>
      <c r="P4206" t="s">
        <v>117</v>
      </c>
      <c r="Q4206" t="s">
        <v>2876</v>
      </c>
      <c r="R4206" s="19">
        <v>10.16</v>
      </c>
      <c r="S4206" s="17">
        <v>2</v>
      </c>
      <c r="T4206" s="20">
        <v>0</v>
      </c>
      <c r="U4206" s="19">
        <v>4.7751999999999999</v>
      </c>
      <c r="V4206" s="20">
        <f t="shared" si="325"/>
        <v>0.47</v>
      </c>
      <c r="W4206" s="17">
        <f t="shared" si="326"/>
        <v>2014</v>
      </c>
      <c r="X4206" t="str">
        <f t="shared" si="327"/>
        <v>Oct-2014</v>
      </c>
      <c r="Y4206" s="17">
        <f t="shared" si="328"/>
        <v>2</v>
      </c>
      <c r="Z4206" t="str">
        <f t="shared" si="329"/>
        <v>0% (No Discount)</v>
      </c>
      <c r="AA4206" s="17">
        <f>IF(COUNTIF($B$2:B4206,B4206)=1,1,0)</f>
        <v>0</v>
      </c>
      <c r="AB4206" s="17">
        <f>IF(COUNTIF($F$2:F4206,F4206)=1,1,0)</f>
        <v>0</v>
      </c>
    </row>
    <row r="4207" spans="1:28" x14ac:dyDescent="0.2">
      <c r="A4207" s="17">
        <v>4206</v>
      </c>
      <c r="B4207" t="s">
        <v>7340</v>
      </c>
      <c r="C4207" s="18">
        <v>41943</v>
      </c>
      <c r="D4207" s="18">
        <v>41945</v>
      </c>
      <c r="E4207" t="s">
        <v>50</v>
      </c>
      <c r="F4207" t="s">
        <v>4929</v>
      </c>
      <c r="G4207" t="s">
        <v>4930</v>
      </c>
      <c r="H4207" t="s">
        <v>53</v>
      </c>
      <c r="I4207" t="s">
        <v>54</v>
      </c>
      <c r="J4207" t="s">
        <v>7341</v>
      </c>
      <c r="K4207" t="s">
        <v>1430</v>
      </c>
      <c r="L4207">
        <v>2920</v>
      </c>
      <c r="M4207" t="s">
        <v>175</v>
      </c>
      <c r="N4207" t="s">
        <v>5097</v>
      </c>
      <c r="O4207" t="s">
        <v>59</v>
      </c>
      <c r="P4207" t="s">
        <v>92</v>
      </c>
      <c r="Q4207" t="s">
        <v>5098</v>
      </c>
      <c r="R4207" s="19">
        <v>14.76</v>
      </c>
      <c r="S4207" s="17">
        <v>2</v>
      </c>
      <c r="T4207" s="20">
        <v>0</v>
      </c>
      <c r="U4207" s="19">
        <v>4.2804000000000002</v>
      </c>
      <c r="V4207" s="20">
        <f t="shared" si="325"/>
        <v>0.29000000000000004</v>
      </c>
      <c r="W4207" s="17">
        <f t="shared" si="326"/>
        <v>2014</v>
      </c>
      <c r="X4207" t="str">
        <f t="shared" si="327"/>
        <v>Oct-2014</v>
      </c>
      <c r="Y4207" s="17">
        <f t="shared" si="328"/>
        <v>2</v>
      </c>
      <c r="Z4207" t="str">
        <f t="shared" si="329"/>
        <v>0% (No Discount)</v>
      </c>
      <c r="AA4207" s="17">
        <f>IF(COUNTIF($B$2:B4207,B4207)=1,1,0)</f>
        <v>0</v>
      </c>
      <c r="AB4207" s="17">
        <f>IF(COUNTIF($F$2:F4207,F4207)=1,1,0)</f>
        <v>0</v>
      </c>
    </row>
    <row r="4208" spans="1:28" x14ac:dyDescent="0.2">
      <c r="A4208" s="17">
        <v>4207</v>
      </c>
      <c r="B4208" t="s">
        <v>7340</v>
      </c>
      <c r="C4208" s="18">
        <v>41943</v>
      </c>
      <c r="D4208" s="18">
        <v>41945</v>
      </c>
      <c r="E4208" t="s">
        <v>50</v>
      </c>
      <c r="F4208" t="s">
        <v>4929</v>
      </c>
      <c r="G4208" t="s">
        <v>4930</v>
      </c>
      <c r="H4208" t="s">
        <v>53</v>
      </c>
      <c r="I4208" t="s">
        <v>54</v>
      </c>
      <c r="J4208" t="s">
        <v>7341</v>
      </c>
      <c r="K4208" t="s">
        <v>1430</v>
      </c>
      <c r="L4208">
        <v>2920</v>
      </c>
      <c r="M4208" t="s">
        <v>175</v>
      </c>
      <c r="N4208" t="s">
        <v>3256</v>
      </c>
      <c r="O4208" t="s">
        <v>73</v>
      </c>
      <c r="P4208" t="s">
        <v>102</v>
      </c>
      <c r="Q4208" t="s">
        <v>3257</v>
      </c>
      <c r="R4208" s="19">
        <v>34.08</v>
      </c>
      <c r="S4208" s="17">
        <v>2</v>
      </c>
      <c r="T4208" s="20">
        <v>0</v>
      </c>
      <c r="U4208" s="19">
        <v>15.6768</v>
      </c>
      <c r="V4208" s="20">
        <f t="shared" si="325"/>
        <v>0.46</v>
      </c>
      <c r="W4208" s="17">
        <f t="shared" si="326"/>
        <v>2014</v>
      </c>
      <c r="X4208" t="str">
        <f t="shared" si="327"/>
        <v>Oct-2014</v>
      </c>
      <c r="Y4208" s="17">
        <f t="shared" si="328"/>
        <v>2</v>
      </c>
      <c r="Z4208" t="str">
        <f t="shared" si="329"/>
        <v>0% (No Discount)</v>
      </c>
      <c r="AA4208" s="17">
        <f>IF(COUNTIF($B$2:B4208,B4208)=1,1,0)</f>
        <v>0</v>
      </c>
      <c r="AB4208" s="17">
        <f>IF(COUNTIF($F$2:F4208,F4208)=1,1,0)</f>
        <v>0</v>
      </c>
    </row>
    <row r="4209" spans="1:28" x14ac:dyDescent="0.2">
      <c r="A4209" s="17">
        <v>4208</v>
      </c>
      <c r="B4209" t="s">
        <v>7340</v>
      </c>
      <c r="C4209" s="18">
        <v>41943</v>
      </c>
      <c r="D4209" s="18">
        <v>41945</v>
      </c>
      <c r="E4209" t="s">
        <v>50</v>
      </c>
      <c r="F4209" t="s">
        <v>4929</v>
      </c>
      <c r="G4209" t="s">
        <v>4930</v>
      </c>
      <c r="H4209" t="s">
        <v>53</v>
      </c>
      <c r="I4209" t="s">
        <v>54</v>
      </c>
      <c r="J4209" t="s">
        <v>7341</v>
      </c>
      <c r="K4209" t="s">
        <v>1430</v>
      </c>
      <c r="L4209">
        <v>2920</v>
      </c>
      <c r="M4209" t="s">
        <v>175</v>
      </c>
      <c r="N4209" t="s">
        <v>1314</v>
      </c>
      <c r="O4209" t="s">
        <v>59</v>
      </c>
      <c r="P4209" t="s">
        <v>92</v>
      </c>
      <c r="Q4209" t="s">
        <v>1315</v>
      </c>
      <c r="R4209" s="19">
        <v>17.670000000000002</v>
      </c>
      <c r="S4209" s="17">
        <v>3</v>
      </c>
      <c r="T4209" s="20">
        <v>0</v>
      </c>
      <c r="U4209" s="19">
        <v>7.7747999999999999</v>
      </c>
      <c r="V4209" s="20">
        <f t="shared" si="325"/>
        <v>0.43999999999999995</v>
      </c>
      <c r="W4209" s="17">
        <f t="shared" si="326"/>
        <v>2014</v>
      </c>
      <c r="X4209" t="str">
        <f t="shared" si="327"/>
        <v>Oct-2014</v>
      </c>
      <c r="Y4209" s="17">
        <f t="shared" si="328"/>
        <v>2</v>
      </c>
      <c r="Z4209" t="str">
        <f t="shared" si="329"/>
        <v>0% (No Discount)</v>
      </c>
      <c r="AA4209" s="17">
        <f>IF(COUNTIF($B$2:B4209,B4209)=1,1,0)</f>
        <v>0</v>
      </c>
      <c r="AB4209" s="17">
        <f>IF(COUNTIF($F$2:F4209,F4209)=1,1,0)</f>
        <v>0</v>
      </c>
    </row>
    <row r="4210" spans="1:28" x14ac:dyDescent="0.2">
      <c r="A4210" s="17">
        <v>4209</v>
      </c>
      <c r="B4210" t="s">
        <v>7340</v>
      </c>
      <c r="C4210" s="18">
        <v>41943</v>
      </c>
      <c r="D4210" s="18">
        <v>41945</v>
      </c>
      <c r="E4210" t="s">
        <v>50</v>
      </c>
      <c r="F4210" t="s">
        <v>4929</v>
      </c>
      <c r="G4210" t="s">
        <v>4930</v>
      </c>
      <c r="H4210" t="s">
        <v>53</v>
      </c>
      <c r="I4210" t="s">
        <v>54</v>
      </c>
      <c r="J4210" t="s">
        <v>7341</v>
      </c>
      <c r="K4210" t="s">
        <v>1430</v>
      </c>
      <c r="L4210">
        <v>2920</v>
      </c>
      <c r="M4210" t="s">
        <v>175</v>
      </c>
      <c r="N4210" t="s">
        <v>6283</v>
      </c>
      <c r="O4210" t="s">
        <v>59</v>
      </c>
      <c r="P4210" t="s">
        <v>63</v>
      </c>
      <c r="Q4210" t="s">
        <v>6284</v>
      </c>
      <c r="R4210" s="19">
        <v>1604.9</v>
      </c>
      <c r="S4210" s="17">
        <v>5</v>
      </c>
      <c r="T4210" s="20">
        <v>0</v>
      </c>
      <c r="U4210" s="19">
        <v>481.47</v>
      </c>
      <c r="V4210" s="20">
        <f t="shared" si="325"/>
        <v>0.3</v>
      </c>
      <c r="W4210" s="17">
        <f t="shared" si="326"/>
        <v>2014</v>
      </c>
      <c r="X4210" t="str">
        <f t="shared" si="327"/>
        <v>Oct-2014</v>
      </c>
      <c r="Y4210" s="17">
        <f t="shared" si="328"/>
        <v>2</v>
      </c>
      <c r="Z4210" t="str">
        <f t="shared" si="329"/>
        <v>0% (No Discount)</v>
      </c>
      <c r="AA4210" s="17">
        <f>IF(COUNTIF($B$2:B4210,B4210)=1,1,0)</f>
        <v>0</v>
      </c>
      <c r="AB4210" s="17">
        <f>IF(COUNTIF($F$2:F4210,F4210)=1,1,0)</f>
        <v>0</v>
      </c>
    </row>
    <row r="4211" spans="1:28" x14ac:dyDescent="0.2">
      <c r="A4211" s="17">
        <v>4210</v>
      </c>
      <c r="B4211" t="s">
        <v>7340</v>
      </c>
      <c r="C4211" s="18">
        <v>41943</v>
      </c>
      <c r="D4211" s="18">
        <v>41945</v>
      </c>
      <c r="E4211" t="s">
        <v>50</v>
      </c>
      <c r="F4211" t="s">
        <v>4929</v>
      </c>
      <c r="G4211" t="s">
        <v>4930</v>
      </c>
      <c r="H4211" t="s">
        <v>53</v>
      </c>
      <c r="I4211" t="s">
        <v>54</v>
      </c>
      <c r="J4211" t="s">
        <v>7341</v>
      </c>
      <c r="K4211" t="s">
        <v>1430</v>
      </c>
      <c r="L4211">
        <v>2920</v>
      </c>
      <c r="M4211" t="s">
        <v>175</v>
      </c>
      <c r="N4211" t="s">
        <v>5103</v>
      </c>
      <c r="O4211" t="s">
        <v>59</v>
      </c>
      <c r="P4211" t="s">
        <v>83</v>
      </c>
      <c r="Q4211" t="s">
        <v>5104</v>
      </c>
      <c r="R4211" s="19">
        <v>385.68599999999998</v>
      </c>
      <c r="S4211" s="17">
        <v>1</v>
      </c>
      <c r="T4211" s="20">
        <v>0.3</v>
      </c>
      <c r="U4211" s="19">
        <v>-60.607799999999997</v>
      </c>
      <c r="V4211" s="20">
        <f t="shared" si="325"/>
        <v>-0.15714285714285714</v>
      </c>
      <c r="W4211" s="17">
        <f t="shared" si="326"/>
        <v>2014</v>
      </c>
      <c r="X4211" t="str">
        <f t="shared" si="327"/>
        <v>Oct-2014</v>
      </c>
      <c r="Y4211" s="17">
        <f t="shared" si="328"/>
        <v>2</v>
      </c>
      <c r="Z4211" t="str">
        <f t="shared" si="329"/>
        <v>21-30%</v>
      </c>
      <c r="AA4211" s="17">
        <f>IF(COUNTIF($B$2:B4211,B4211)=1,1,0)</f>
        <v>0</v>
      </c>
      <c r="AB4211" s="17">
        <f>IF(COUNTIF($F$2:F4211,F4211)=1,1,0)</f>
        <v>0</v>
      </c>
    </row>
    <row r="4212" spans="1:28" x14ac:dyDescent="0.2">
      <c r="A4212" s="17">
        <v>4211</v>
      </c>
      <c r="B4212" t="s">
        <v>7342</v>
      </c>
      <c r="C4212" s="18">
        <v>43078</v>
      </c>
      <c r="D4212" s="18">
        <v>43083</v>
      </c>
      <c r="E4212" t="s">
        <v>77</v>
      </c>
      <c r="F4212" t="s">
        <v>7343</v>
      </c>
      <c r="G4212" t="s">
        <v>7344</v>
      </c>
      <c r="H4212" t="s">
        <v>53</v>
      </c>
      <c r="I4212" t="s">
        <v>54</v>
      </c>
      <c r="J4212" t="s">
        <v>330</v>
      </c>
      <c r="K4212" t="s">
        <v>238</v>
      </c>
      <c r="L4212">
        <v>60623</v>
      </c>
      <c r="M4212" t="s">
        <v>132</v>
      </c>
      <c r="N4212" t="s">
        <v>530</v>
      </c>
      <c r="O4212" t="s">
        <v>73</v>
      </c>
      <c r="P4212" t="s">
        <v>117</v>
      </c>
      <c r="Q4212" t="s">
        <v>531</v>
      </c>
      <c r="R4212" s="19">
        <v>15.984</v>
      </c>
      <c r="S4212" s="17">
        <v>2</v>
      </c>
      <c r="T4212" s="20">
        <v>0.2</v>
      </c>
      <c r="U4212" s="19">
        <v>4.9950000000000001</v>
      </c>
      <c r="V4212" s="20">
        <f t="shared" si="325"/>
        <v>0.3125</v>
      </c>
      <c r="W4212" s="17">
        <f t="shared" si="326"/>
        <v>2017</v>
      </c>
      <c r="X4212" t="str">
        <f t="shared" si="327"/>
        <v>Dec-2017</v>
      </c>
      <c r="Y4212" s="17">
        <f t="shared" si="328"/>
        <v>5</v>
      </c>
      <c r="Z4212" t="str">
        <f t="shared" si="329"/>
        <v>11-20%</v>
      </c>
      <c r="AA4212" s="17">
        <f>IF(COUNTIF($B$2:B4212,B4212)=1,1,0)</f>
        <v>1</v>
      </c>
      <c r="AB4212" s="17">
        <f>IF(COUNTIF($F$2:F4212,F4212)=1,1,0)</f>
        <v>1</v>
      </c>
    </row>
    <row r="4213" spans="1:28" x14ac:dyDescent="0.2">
      <c r="A4213" s="17">
        <v>4212</v>
      </c>
      <c r="B4213" t="s">
        <v>7345</v>
      </c>
      <c r="C4213" s="18">
        <v>41764</v>
      </c>
      <c r="D4213" s="18">
        <v>41768</v>
      </c>
      <c r="E4213" t="s">
        <v>50</v>
      </c>
      <c r="F4213" t="s">
        <v>7059</v>
      </c>
      <c r="G4213" t="s">
        <v>7060</v>
      </c>
      <c r="H4213" t="s">
        <v>53</v>
      </c>
      <c r="I4213" t="s">
        <v>54</v>
      </c>
      <c r="J4213" t="s">
        <v>1496</v>
      </c>
      <c r="K4213" t="s">
        <v>56</v>
      </c>
      <c r="L4213">
        <v>40475</v>
      </c>
      <c r="M4213" t="s">
        <v>57</v>
      </c>
      <c r="N4213" t="s">
        <v>5860</v>
      </c>
      <c r="O4213" t="s">
        <v>73</v>
      </c>
      <c r="P4213" t="s">
        <v>117</v>
      </c>
      <c r="Q4213" t="s">
        <v>5861</v>
      </c>
      <c r="R4213" s="19">
        <v>9.42</v>
      </c>
      <c r="S4213" s="17">
        <v>3</v>
      </c>
      <c r="T4213" s="20">
        <v>0</v>
      </c>
      <c r="U4213" s="19">
        <v>4.2389999999999999</v>
      </c>
      <c r="V4213" s="20">
        <f t="shared" si="325"/>
        <v>0.45</v>
      </c>
      <c r="W4213" s="17">
        <f t="shared" si="326"/>
        <v>2014</v>
      </c>
      <c r="X4213" t="str">
        <f t="shared" si="327"/>
        <v>May-2014</v>
      </c>
      <c r="Y4213" s="17">
        <f t="shared" si="328"/>
        <v>4</v>
      </c>
      <c r="Z4213" t="str">
        <f t="shared" si="329"/>
        <v>0% (No Discount)</v>
      </c>
      <c r="AA4213" s="17">
        <f>IF(COUNTIF($B$2:B4213,B4213)=1,1,0)</f>
        <v>1</v>
      </c>
      <c r="AB4213" s="17">
        <f>IF(COUNTIF($F$2:F4213,F4213)=1,1,0)</f>
        <v>0</v>
      </c>
    </row>
    <row r="4214" spans="1:28" x14ac:dyDescent="0.2">
      <c r="A4214" s="17">
        <v>4213</v>
      </c>
      <c r="B4214" t="s">
        <v>7345</v>
      </c>
      <c r="C4214" s="18">
        <v>41764</v>
      </c>
      <c r="D4214" s="18">
        <v>41768</v>
      </c>
      <c r="E4214" t="s">
        <v>50</v>
      </c>
      <c r="F4214" t="s">
        <v>7059</v>
      </c>
      <c r="G4214" t="s">
        <v>7060</v>
      </c>
      <c r="H4214" t="s">
        <v>53</v>
      </c>
      <c r="I4214" t="s">
        <v>54</v>
      </c>
      <c r="J4214" t="s">
        <v>1496</v>
      </c>
      <c r="K4214" t="s">
        <v>56</v>
      </c>
      <c r="L4214">
        <v>40475</v>
      </c>
      <c r="M4214" t="s">
        <v>57</v>
      </c>
      <c r="N4214" t="s">
        <v>1144</v>
      </c>
      <c r="O4214" t="s">
        <v>73</v>
      </c>
      <c r="P4214" t="s">
        <v>95</v>
      </c>
      <c r="Q4214" t="s">
        <v>1145</v>
      </c>
      <c r="R4214" s="19">
        <v>6.56</v>
      </c>
      <c r="S4214" s="17">
        <v>2</v>
      </c>
      <c r="T4214" s="20">
        <v>0</v>
      </c>
      <c r="U4214" s="19">
        <v>1.9024000000000001</v>
      </c>
      <c r="V4214" s="20">
        <f t="shared" si="325"/>
        <v>0.29000000000000004</v>
      </c>
      <c r="W4214" s="17">
        <f t="shared" si="326"/>
        <v>2014</v>
      </c>
      <c r="X4214" t="str">
        <f t="shared" si="327"/>
        <v>May-2014</v>
      </c>
      <c r="Y4214" s="17">
        <f t="shared" si="328"/>
        <v>4</v>
      </c>
      <c r="Z4214" t="str">
        <f t="shared" si="329"/>
        <v>0% (No Discount)</v>
      </c>
      <c r="AA4214" s="17">
        <f>IF(COUNTIF($B$2:B4214,B4214)=1,1,0)</f>
        <v>0</v>
      </c>
      <c r="AB4214" s="17">
        <f>IF(COUNTIF($F$2:F4214,F4214)=1,1,0)</f>
        <v>0</v>
      </c>
    </row>
    <row r="4215" spans="1:28" x14ac:dyDescent="0.2">
      <c r="A4215" s="17">
        <v>4214</v>
      </c>
      <c r="B4215" t="s">
        <v>7345</v>
      </c>
      <c r="C4215" s="18">
        <v>41764</v>
      </c>
      <c r="D4215" s="18">
        <v>41768</v>
      </c>
      <c r="E4215" t="s">
        <v>50</v>
      </c>
      <c r="F4215" t="s">
        <v>7059</v>
      </c>
      <c r="G4215" t="s">
        <v>7060</v>
      </c>
      <c r="H4215" t="s">
        <v>53</v>
      </c>
      <c r="I4215" t="s">
        <v>54</v>
      </c>
      <c r="J4215" t="s">
        <v>1496</v>
      </c>
      <c r="K4215" t="s">
        <v>56</v>
      </c>
      <c r="L4215">
        <v>40475</v>
      </c>
      <c r="M4215" t="s">
        <v>57</v>
      </c>
      <c r="N4215" t="s">
        <v>7346</v>
      </c>
      <c r="O4215" t="s">
        <v>73</v>
      </c>
      <c r="P4215" t="s">
        <v>117</v>
      </c>
      <c r="Q4215" t="s">
        <v>7347</v>
      </c>
      <c r="R4215" s="19">
        <v>24.56</v>
      </c>
      <c r="S4215" s="17">
        <v>2</v>
      </c>
      <c r="T4215" s="20">
        <v>0</v>
      </c>
      <c r="U4215" s="19">
        <v>11.543200000000001</v>
      </c>
      <c r="V4215" s="20">
        <f t="shared" si="325"/>
        <v>0.47000000000000003</v>
      </c>
      <c r="W4215" s="17">
        <f t="shared" si="326"/>
        <v>2014</v>
      </c>
      <c r="X4215" t="str">
        <f t="shared" si="327"/>
        <v>May-2014</v>
      </c>
      <c r="Y4215" s="17">
        <f t="shared" si="328"/>
        <v>4</v>
      </c>
      <c r="Z4215" t="str">
        <f t="shared" si="329"/>
        <v>0% (No Discount)</v>
      </c>
      <c r="AA4215" s="17">
        <f>IF(COUNTIF($B$2:B4215,B4215)=1,1,0)</f>
        <v>0</v>
      </c>
      <c r="AB4215" s="17">
        <f>IF(COUNTIF($F$2:F4215,F4215)=1,1,0)</f>
        <v>0</v>
      </c>
    </row>
    <row r="4216" spans="1:28" x14ac:dyDescent="0.2">
      <c r="A4216" s="17">
        <v>4215</v>
      </c>
      <c r="B4216" t="s">
        <v>7348</v>
      </c>
      <c r="C4216" s="18">
        <v>42433</v>
      </c>
      <c r="D4216" s="18">
        <v>42437</v>
      </c>
      <c r="E4216" t="s">
        <v>77</v>
      </c>
      <c r="F4216" t="s">
        <v>4235</v>
      </c>
      <c r="G4216" t="s">
        <v>4236</v>
      </c>
      <c r="H4216" t="s">
        <v>53</v>
      </c>
      <c r="I4216" t="s">
        <v>54</v>
      </c>
      <c r="J4216" t="s">
        <v>5612</v>
      </c>
      <c r="K4216" t="s">
        <v>281</v>
      </c>
      <c r="L4216">
        <v>46544</v>
      </c>
      <c r="M4216" t="s">
        <v>132</v>
      </c>
      <c r="N4216" t="s">
        <v>7349</v>
      </c>
      <c r="O4216" t="s">
        <v>73</v>
      </c>
      <c r="P4216" t="s">
        <v>102</v>
      </c>
      <c r="Q4216" t="s">
        <v>7350</v>
      </c>
      <c r="R4216" s="19">
        <v>128.4</v>
      </c>
      <c r="S4216" s="17">
        <v>3</v>
      </c>
      <c r="T4216" s="20">
        <v>0</v>
      </c>
      <c r="U4216" s="19">
        <v>64.2</v>
      </c>
      <c r="V4216" s="20">
        <f t="shared" si="325"/>
        <v>0.5</v>
      </c>
      <c r="W4216" s="17">
        <f t="shared" si="326"/>
        <v>2016</v>
      </c>
      <c r="X4216" t="str">
        <f t="shared" si="327"/>
        <v>Mar-2016</v>
      </c>
      <c r="Y4216" s="17">
        <f t="shared" si="328"/>
        <v>4</v>
      </c>
      <c r="Z4216" t="str">
        <f t="shared" si="329"/>
        <v>0% (No Discount)</v>
      </c>
      <c r="AA4216" s="17">
        <f>IF(COUNTIF($B$2:B4216,B4216)=1,1,0)</f>
        <v>1</v>
      </c>
      <c r="AB4216" s="17">
        <f>IF(COUNTIF($F$2:F4216,F4216)=1,1,0)</f>
        <v>0</v>
      </c>
    </row>
    <row r="4217" spans="1:28" x14ac:dyDescent="0.2">
      <c r="A4217" s="17">
        <v>4216</v>
      </c>
      <c r="B4217" t="s">
        <v>7351</v>
      </c>
      <c r="C4217" s="18">
        <v>41973</v>
      </c>
      <c r="D4217" s="18">
        <v>41977</v>
      </c>
      <c r="E4217" t="s">
        <v>77</v>
      </c>
      <c r="F4217" t="s">
        <v>1288</v>
      </c>
      <c r="G4217" t="s">
        <v>1289</v>
      </c>
      <c r="H4217" t="s">
        <v>53</v>
      </c>
      <c r="I4217" t="s">
        <v>54</v>
      </c>
      <c r="J4217" t="s">
        <v>2327</v>
      </c>
      <c r="K4217" t="s">
        <v>294</v>
      </c>
      <c r="L4217">
        <v>10550</v>
      </c>
      <c r="M4217" t="s">
        <v>175</v>
      </c>
      <c r="N4217" t="s">
        <v>7352</v>
      </c>
      <c r="O4217" t="s">
        <v>73</v>
      </c>
      <c r="P4217" t="s">
        <v>200</v>
      </c>
      <c r="Q4217" t="s">
        <v>7353</v>
      </c>
      <c r="R4217" s="19">
        <v>62.28</v>
      </c>
      <c r="S4217" s="17">
        <v>4</v>
      </c>
      <c r="T4217" s="20">
        <v>0</v>
      </c>
      <c r="U4217" s="19">
        <v>29.271599999999999</v>
      </c>
      <c r="V4217" s="20">
        <f t="shared" si="325"/>
        <v>0.47</v>
      </c>
      <c r="W4217" s="17">
        <f t="shared" si="326"/>
        <v>2014</v>
      </c>
      <c r="X4217" t="str">
        <f t="shared" si="327"/>
        <v>Nov-2014</v>
      </c>
      <c r="Y4217" s="17">
        <f t="shared" si="328"/>
        <v>4</v>
      </c>
      <c r="Z4217" t="str">
        <f t="shared" si="329"/>
        <v>0% (No Discount)</v>
      </c>
      <c r="AA4217" s="17">
        <f>IF(COUNTIF($B$2:B4217,B4217)=1,1,0)</f>
        <v>1</v>
      </c>
      <c r="AB4217" s="17">
        <f>IF(COUNTIF($F$2:F4217,F4217)=1,1,0)</f>
        <v>0</v>
      </c>
    </row>
    <row r="4218" spans="1:28" x14ac:dyDescent="0.2">
      <c r="A4218" s="17">
        <v>4217</v>
      </c>
      <c r="B4218" t="s">
        <v>7354</v>
      </c>
      <c r="C4218" s="18">
        <v>42053</v>
      </c>
      <c r="D4218" s="18">
        <v>42057</v>
      </c>
      <c r="E4218" t="s">
        <v>77</v>
      </c>
      <c r="F4218" t="s">
        <v>3787</v>
      </c>
      <c r="G4218" t="s">
        <v>3788</v>
      </c>
      <c r="H4218" t="s">
        <v>68</v>
      </c>
      <c r="I4218" t="s">
        <v>54</v>
      </c>
      <c r="J4218" t="s">
        <v>69</v>
      </c>
      <c r="K4218" t="s">
        <v>70</v>
      </c>
      <c r="L4218">
        <v>90004</v>
      </c>
      <c r="M4218" t="s">
        <v>71</v>
      </c>
      <c r="N4218" t="s">
        <v>2533</v>
      </c>
      <c r="O4218" t="s">
        <v>73</v>
      </c>
      <c r="P4218" t="s">
        <v>74</v>
      </c>
      <c r="Q4218" t="s">
        <v>2534</v>
      </c>
      <c r="R4218" s="19">
        <v>9.24</v>
      </c>
      <c r="S4218" s="17">
        <v>3</v>
      </c>
      <c r="T4218" s="20">
        <v>0</v>
      </c>
      <c r="U4218" s="19">
        <v>4.4352</v>
      </c>
      <c r="V4218" s="20">
        <f t="shared" si="325"/>
        <v>0.48</v>
      </c>
      <c r="W4218" s="17">
        <f t="shared" si="326"/>
        <v>2015</v>
      </c>
      <c r="X4218" t="str">
        <f t="shared" si="327"/>
        <v>Feb-2015</v>
      </c>
      <c r="Y4218" s="17">
        <f t="shared" si="328"/>
        <v>4</v>
      </c>
      <c r="Z4218" t="str">
        <f t="shared" si="329"/>
        <v>0% (No Discount)</v>
      </c>
      <c r="AA4218" s="17">
        <f>IF(COUNTIF($B$2:B4218,B4218)=1,1,0)</f>
        <v>1</v>
      </c>
      <c r="AB4218" s="17">
        <f>IF(COUNTIF($F$2:F4218,F4218)=1,1,0)</f>
        <v>0</v>
      </c>
    </row>
    <row r="4219" spans="1:28" x14ac:dyDescent="0.2">
      <c r="A4219" s="17">
        <v>4218</v>
      </c>
      <c r="B4219" t="s">
        <v>7355</v>
      </c>
      <c r="C4219" s="18">
        <v>42826</v>
      </c>
      <c r="D4219" s="18">
        <v>42828</v>
      </c>
      <c r="E4219" t="s">
        <v>215</v>
      </c>
      <c r="F4219" t="s">
        <v>6819</v>
      </c>
      <c r="G4219" t="s">
        <v>6820</v>
      </c>
      <c r="H4219" t="s">
        <v>68</v>
      </c>
      <c r="I4219" t="s">
        <v>54</v>
      </c>
      <c r="J4219" t="s">
        <v>154</v>
      </c>
      <c r="K4219" t="s">
        <v>70</v>
      </c>
      <c r="L4219">
        <v>94110</v>
      </c>
      <c r="M4219" t="s">
        <v>71</v>
      </c>
      <c r="N4219" t="s">
        <v>7356</v>
      </c>
      <c r="O4219" t="s">
        <v>59</v>
      </c>
      <c r="P4219" t="s">
        <v>60</v>
      </c>
      <c r="Q4219" t="s">
        <v>7357</v>
      </c>
      <c r="R4219" s="19">
        <v>482.66399999999999</v>
      </c>
      <c r="S4219" s="17">
        <v>8</v>
      </c>
      <c r="T4219" s="20">
        <v>0.15</v>
      </c>
      <c r="U4219" s="19">
        <v>85.176000000000002</v>
      </c>
      <c r="V4219" s="20">
        <f t="shared" si="325"/>
        <v>0.17647058823529413</v>
      </c>
      <c r="W4219" s="17">
        <f t="shared" si="326"/>
        <v>2017</v>
      </c>
      <c r="X4219" t="str">
        <f t="shared" si="327"/>
        <v>Apr-2017</v>
      </c>
      <c r="Y4219" s="17">
        <f t="shared" si="328"/>
        <v>2</v>
      </c>
      <c r="Z4219" t="str">
        <f t="shared" si="329"/>
        <v>11-20%</v>
      </c>
      <c r="AA4219" s="17">
        <f>IF(COUNTIF($B$2:B4219,B4219)=1,1,0)</f>
        <v>1</v>
      </c>
      <c r="AB4219" s="17">
        <f>IF(COUNTIF($F$2:F4219,F4219)=1,1,0)</f>
        <v>0</v>
      </c>
    </row>
    <row r="4220" spans="1:28" x14ac:dyDescent="0.2">
      <c r="A4220" s="17">
        <v>4219</v>
      </c>
      <c r="B4220" t="s">
        <v>7355</v>
      </c>
      <c r="C4220" s="18">
        <v>42826</v>
      </c>
      <c r="D4220" s="18">
        <v>42828</v>
      </c>
      <c r="E4220" t="s">
        <v>215</v>
      </c>
      <c r="F4220" t="s">
        <v>6819</v>
      </c>
      <c r="G4220" t="s">
        <v>6820</v>
      </c>
      <c r="H4220" t="s">
        <v>68</v>
      </c>
      <c r="I4220" t="s">
        <v>54</v>
      </c>
      <c r="J4220" t="s">
        <v>154</v>
      </c>
      <c r="K4220" t="s">
        <v>70</v>
      </c>
      <c r="L4220">
        <v>94110</v>
      </c>
      <c r="M4220" t="s">
        <v>71</v>
      </c>
      <c r="N4220" t="s">
        <v>6398</v>
      </c>
      <c r="O4220" t="s">
        <v>98</v>
      </c>
      <c r="P4220" t="s">
        <v>711</v>
      </c>
      <c r="Q4220" t="s">
        <v>6399</v>
      </c>
      <c r="R4220" s="19">
        <v>4799.9840000000004</v>
      </c>
      <c r="S4220" s="17">
        <v>2</v>
      </c>
      <c r="T4220" s="20">
        <v>0.2</v>
      </c>
      <c r="U4220" s="19">
        <v>359.99880000000002</v>
      </c>
      <c r="V4220" s="20">
        <f t="shared" si="325"/>
        <v>7.4999999999999997E-2</v>
      </c>
      <c r="W4220" s="17">
        <f t="shared" si="326"/>
        <v>2017</v>
      </c>
      <c r="X4220" t="str">
        <f t="shared" si="327"/>
        <v>Apr-2017</v>
      </c>
      <c r="Y4220" s="17">
        <f t="shared" si="328"/>
        <v>2</v>
      </c>
      <c r="Z4220" t="str">
        <f t="shared" si="329"/>
        <v>11-20%</v>
      </c>
      <c r="AA4220" s="17">
        <f>IF(COUNTIF($B$2:B4220,B4220)=1,1,0)</f>
        <v>0</v>
      </c>
      <c r="AB4220" s="17">
        <f>IF(COUNTIF($F$2:F4220,F4220)=1,1,0)</f>
        <v>0</v>
      </c>
    </row>
    <row r="4221" spans="1:28" x14ac:dyDescent="0.2">
      <c r="A4221" s="17">
        <v>4220</v>
      </c>
      <c r="B4221" t="s">
        <v>7358</v>
      </c>
      <c r="C4221" s="18">
        <v>42897</v>
      </c>
      <c r="D4221" s="18">
        <v>42899</v>
      </c>
      <c r="E4221" t="s">
        <v>50</v>
      </c>
      <c r="F4221" t="s">
        <v>4083</v>
      </c>
      <c r="G4221" t="s">
        <v>4084</v>
      </c>
      <c r="H4221" t="s">
        <v>53</v>
      </c>
      <c r="I4221" t="s">
        <v>54</v>
      </c>
      <c r="J4221" t="s">
        <v>122</v>
      </c>
      <c r="K4221" t="s">
        <v>123</v>
      </c>
      <c r="L4221">
        <v>98103</v>
      </c>
      <c r="M4221" t="s">
        <v>71</v>
      </c>
      <c r="N4221" t="s">
        <v>1128</v>
      </c>
      <c r="O4221" t="s">
        <v>73</v>
      </c>
      <c r="P4221" t="s">
        <v>117</v>
      </c>
      <c r="Q4221" t="s">
        <v>1129</v>
      </c>
      <c r="R4221" s="19">
        <v>37.94</v>
      </c>
      <c r="S4221" s="17">
        <v>2</v>
      </c>
      <c r="T4221" s="20">
        <v>0</v>
      </c>
      <c r="U4221" s="19">
        <v>18.211200000000002</v>
      </c>
      <c r="V4221" s="20">
        <f t="shared" si="325"/>
        <v>0.48000000000000009</v>
      </c>
      <c r="W4221" s="17">
        <f t="shared" si="326"/>
        <v>2017</v>
      </c>
      <c r="X4221" t="str">
        <f t="shared" si="327"/>
        <v>Jun-2017</v>
      </c>
      <c r="Y4221" s="17">
        <f t="shared" si="328"/>
        <v>2</v>
      </c>
      <c r="Z4221" t="str">
        <f t="shared" si="329"/>
        <v>0% (No Discount)</v>
      </c>
      <c r="AA4221" s="17">
        <f>IF(COUNTIF($B$2:B4221,B4221)=1,1,0)</f>
        <v>1</v>
      </c>
      <c r="AB4221" s="17">
        <f>IF(COUNTIF($F$2:F4221,F4221)=1,1,0)</f>
        <v>0</v>
      </c>
    </row>
    <row r="4222" spans="1:28" x14ac:dyDescent="0.2">
      <c r="A4222" s="17">
        <v>4221</v>
      </c>
      <c r="B4222" t="s">
        <v>7358</v>
      </c>
      <c r="C4222" s="18">
        <v>42897</v>
      </c>
      <c r="D4222" s="18">
        <v>42899</v>
      </c>
      <c r="E4222" t="s">
        <v>50</v>
      </c>
      <c r="F4222" t="s">
        <v>4083</v>
      </c>
      <c r="G4222" t="s">
        <v>4084</v>
      </c>
      <c r="H4222" t="s">
        <v>53</v>
      </c>
      <c r="I4222" t="s">
        <v>54</v>
      </c>
      <c r="J4222" t="s">
        <v>122</v>
      </c>
      <c r="K4222" t="s">
        <v>123</v>
      </c>
      <c r="L4222">
        <v>98103</v>
      </c>
      <c r="M4222" t="s">
        <v>71</v>
      </c>
      <c r="N4222" t="s">
        <v>2901</v>
      </c>
      <c r="O4222" t="s">
        <v>73</v>
      </c>
      <c r="P4222" t="s">
        <v>102</v>
      </c>
      <c r="Q4222" t="s">
        <v>2902</v>
      </c>
      <c r="R4222" s="19">
        <v>18.288</v>
      </c>
      <c r="S4222" s="17">
        <v>6</v>
      </c>
      <c r="T4222" s="20">
        <v>0.2</v>
      </c>
      <c r="U4222" s="19">
        <v>6.6294000000000004</v>
      </c>
      <c r="V4222" s="20">
        <f t="shared" si="325"/>
        <v>0.36250000000000004</v>
      </c>
      <c r="W4222" s="17">
        <f t="shared" si="326"/>
        <v>2017</v>
      </c>
      <c r="X4222" t="str">
        <f t="shared" si="327"/>
        <v>Jun-2017</v>
      </c>
      <c r="Y4222" s="17">
        <f t="shared" si="328"/>
        <v>2</v>
      </c>
      <c r="Z4222" t="str">
        <f t="shared" si="329"/>
        <v>11-20%</v>
      </c>
      <c r="AA4222" s="17">
        <f>IF(COUNTIF($B$2:B4222,B4222)=1,1,0)</f>
        <v>0</v>
      </c>
      <c r="AB4222" s="17">
        <f>IF(COUNTIF($F$2:F4222,F4222)=1,1,0)</f>
        <v>0</v>
      </c>
    </row>
    <row r="4223" spans="1:28" x14ac:dyDescent="0.2">
      <c r="A4223" s="17">
        <v>4222</v>
      </c>
      <c r="B4223" t="s">
        <v>7358</v>
      </c>
      <c r="C4223" s="18">
        <v>42897</v>
      </c>
      <c r="D4223" s="18">
        <v>42899</v>
      </c>
      <c r="E4223" t="s">
        <v>50</v>
      </c>
      <c r="F4223" t="s">
        <v>4083</v>
      </c>
      <c r="G4223" t="s">
        <v>4084</v>
      </c>
      <c r="H4223" t="s">
        <v>53</v>
      </c>
      <c r="I4223" t="s">
        <v>54</v>
      </c>
      <c r="J4223" t="s">
        <v>122</v>
      </c>
      <c r="K4223" t="s">
        <v>123</v>
      </c>
      <c r="L4223">
        <v>98103</v>
      </c>
      <c r="M4223" t="s">
        <v>71</v>
      </c>
      <c r="N4223" t="s">
        <v>7359</v>
      </c>
      <c r="O4223" t="s">
        <v>98</v>
      </c>
      <c r="P4223" t="s">
        <v>711</v>
      </c>
      <c r="Q4223" t="s">
        <v>7360</v>
      </c>
      <c r="R4223" s="19">
        <v>385.8</v>
      </c>
      <c r="S4223" s="17">
        <v>5</v>
      </c>
      <c r="T4223" s="20">
        <v>0.2</v>
      </c>
      <c r="U4223" s="19">
        <v>130.20750000000001</v>
      </c>
      <c r="V4223" s="20">
        <f t="shared" si="325"/>
        <v>0.33750000000000002</v>
      </c>
      <c r="W4223" s="17">
        <f t="shared" si="326"/>
        <v>2017</v>
      </c>
      <c r="X4223" t="str">
        <f t="shared" si="327"/>
        <v>Jun-2017</v>
      </c>
      <c r="Y4223" s="17">
        <f t="shared" si="328"/>
        <v>2</v>
      </c>
      <c r="Z4223" t="str">
        <f t="shared" si="329"/>
        <v>11-20%</v>
      </c>
      <c r="AA4223" s="17">
        <f>IF(COUNTIF($B$2:B4223,B4223)=1,1,0)</f>
        <v>0</v>
      </c>
      <c r="AB4223" s="17">
        <f>IF(COUNTIF($F$2:F4223,F4223)=1,1,0)</f>
        <v>0</v>
      </c>
    </row>
    <row r="4224" spans="1:28" x14ac:dyDescent="0.2">
      <c r="A4224" s="17">
        <v>4223</v>
      </c>
      <c r="B4224" t="s">
        <v>7358</v>
      </c>
      <c r="C4224" s="18">
        <v>42897</v>
      </c>
      <c r="D4224" s="18">
        <v>42899</v>
      </c>
      <c r="E4224" t="s">
        <v>50</v>
      </c>
      <c r="F4224" t="s">
        <v>4083</v>
      </c>
      <c r="G4224" t="s">
        <v>4084</v>
      </c>
      <c r="H4224" t="s">
        <v>53</v>
      </c>
      <c r="I4224" t="s">
        <v>54</v>
      </c>
      <c r="J4224" t="s">
        <v>122</v>
      </c>
      <c r="K4224" t="s">
        <v>123</v>
      </c>
      <c r="L4224">
        <v>98103</v>
      </c>
      <c r="M4224" t="s">
        <v>71</v>
      </c>
      <c r="N4224" t="s">
        <v>990</v>
      </c>
      <c r="O4224" t="s">
        <v>73</v>
      </c>
      <c r="P4224" t="s">
        <v>86</v>
      </c>
      <c r="Q4224" t="s">
        <v>991</v>
      </c>
      <c r="R4224" s="19">
        <v>102.96</v>
      </c>
      <c r="S4224" s="17">
        <v>2</v>
      </c>
      <c r="T4224" s="20">
        <v>0</v>
      </c>
      <c r="U4224" s="19">
        <v>1.0296000000000001</v>
      </c>
      <c r="V4224" s="20">
        <f t="shared" si="325"/>
        <v>1.0000000000000002E-2</v>
      </c>
      <c r="W4224" s="17">
        <f t="shared" si="326"/>
        <v>2017</v>
      </c>
      <c r="X4224" t="str">
        <f t="shared" si="327"/>
        <v>Jun-2017</v>
      </c>
      <c r="Y4224" s="17">
        <f t="shared" si="328"/>
        <v>2</v>
      </c>
      <c r="Z4224" t="str">
        <f t="shared" si="329"/>
        <v>0% (No Discount)</v>
      </c>
      <c r="AA4224" s="17">
        <f>IF(COUNTIF($B$2:B4224,B4224)=1,1,0)</f>
        <v>0</v>
      </c>
      <c r="AB4224" s="17">
        <f>IF(COUNTIF($F$2:F4224,F4224)=1,1,0)</f>
        <v>0</v>
      </c>
    </row>
    <row r="4225" spans="1:28" x14ac:dyDescent="0.2">
      <c r="A4225" s="17">
        <v>4224</v>
      </c>
      <c r="B4225" t="s">
        <v>7358</v>
      </c>
      <c r="C4225" s="18">
        <v>42897</v>
      </c>
      <c r="D4225" s="18">
        <v>42899</v>
      </c>
      <c r="E4225" t="s">
        <v>50</v>
      </c>
      <c r="F4225" t="s">
        <v>4083</v>
      </c>
      <c r="G4225" t="s">
        <v>4084</v>
      </c>
      <c r="H4225" t="s">
        <v>53</v>
      </c>
      <c r="I4225" t="s">
        <v>54</v>
      </c>
      <c r="J4225" t="s">
        <v>122</v>
      </c>
      <c r="K4225" t="s">
        <v>123</v>
      </c>
      <c r="L4225">
        <v>98103</v>
      </c>
      <c r="M4225" t="s">
        <v>71</v>
      </c>
      <c r="N4225" t="s">
        <v>2642</v>
      </c>
      <c r="O4225" t="s">
        <v>59</v>
      </c>
      <c r="P4225" t="s">
        <v>60</v>
      </c>
      <c r="Q4225" t="s">
        <v>2643</v>
      </c>
      <c r="R4225" s="19">
        <v>174.42</v>
      </c>
      <c r="S4225" s="17">
        <v>3</v>
      </c>
      <c r="T4225" s="20">
        <v>0</v>
      </c>
      <c r="U4225" s="19">
        <v>41.860799999999998</v>
      </c>
      <c r="V4225" s="20">
        <f t="shared" si="325"/>
        <v>0.24</v>
      </c>
      <c r="W4225" s="17">
        <f t="shared" si="326"/>
        <v>2017</v>
      </c>
      <c r="X4225" t="str">
        <f t="shared" si="327"/>
        <v>Jun-2017</v>
      </c>
      <c r="Y4225" s="17">
        <f t="shared" si="328"/>
        <v>2</v>
      </c>
      <c r="Z4225" t="str">
        <f t="shared" si="329"/>
        <v>0% (No Discount)</v>
      </c>
      <c r="AA4225" s="17">
        <f>IF(COUNTIF($B$2:B4225,B4225)=1,1,0)</f>
        <v>0</v>
      </c>
      <c r="AB4225" s="17">
        <f>IF(COUNTIF($F$2:F4225,F4225)=1,1,0)</f>
        <v>0</v>
      </c>
    </row>
    <row r="4226" spans="1:28" x14ac:dyDescent="0.2">
      <c r="A4226" s="17">
        <v>4225</v>
      </c>
      <c r="B4226" t="s">
        <v>7361</v>
      </c>
      <c r="C4226" s="18">
        <v>42643</v>
      </c>
      <c r="D4226" s="18">
        <v>42646</v>
      </c>
      <c r="E4226" t="s">
        <v>215</v>
      </c>
      <c r="F4226" t="s">
        <v>6496</v>
      </c>
      <c r="G4226" t="s">
        <v>6497</v>
      </c>
      <c r="H4226" t="s">
        <v>53</v>
      </c>
      <c r="I4226" t="s">
        <v>54</v>
      </c>
      <c r="J4226" t="s">
        <v>1351</v>
      </c>
      <c r="K4226" t="s">
        <v>238</v>
      </c>
      <c r="L4226">
        <v>62301</v>
      </c>
      <c r="M4226" t="s">
        <v>132</v>
      </c>
      <c r="N4226" t="s">
        <v>823</v>
      </c>
      <c r="O4226" t="s">
        <v>73</v>
      </c>
      <c r="P4226" t="s">
        <v>102</v>
      </c>
      <c r="Q4226" t="s">
        <v>824</v>
      </c>
      <c r="R4226" s="19">
        <v>1.964</v>
      </c>
      <c r="S4226" s="17">
        <v>2</v>
      </c>
      <c r="T4226" s="20">
        <v>0.8</v>
      </c>
      <c r="U4226" s="19">
        <v>-3.2406000000000001</v>
      </c>
      <c r="V4226" s="20">
        <f t="shared" ref="V4226:V4289" si="330">IFERROR(U4226/R4226,0)</f>
        <v>-1.6500000000000001</v>
      </c>
      <c r="W4226" s="17">
        <f t="shared" ref="W4226:W4289" si="331">YEAR(C4226)</f>
        <v>2016</v>
      </c>
      <c r="X4226" t="str">
        <f t="shared" ref="X4226:X4289" si="332">TEXT(C4226,"mmm-yyyy")</f>
        <v>Sep-2016</v>
      </c>
      <c r="Y4226" s="17">
        <f t="shared" ref="Y4226:Y4289" si="333">D4226-C4226</f>
        <v>3</v>
      </c>
      <c r="Z4226" t="str">
        <f t="shared" ref="Z4226:Z4289" si="334">IF(T4226=0,"0% (No Discount)",IF(T4226&lt;=0.1,"1-10%",IF(T4226&lt;=0.2,"11-20%",IF(T4226&lt;=0.3,"21-30%",IF(T4226&lt;=0.4,"31-40%",IF(T4226&lt;=0.5,"41-50%","Over 50%"))))))</f>
        <v>Over 50%</v>
      </c>
      <c r="AA4226" s="17">
        <f>IF(COUNTIF($B$2:B4226,B4226)=1,1,0)</f>
        <v>1</v>
      </c>
      <c r="AB4226" s="17">
        <f>IF(COUNTIF($F$2:F4226,F4226)=1,1,0)</f>
        <v>0</v>
      </c>
    </row>
    <row r="4227" spans="1:28" x14ac:dyDescent="0.2">
      <c r="A4227" s="17">
        <v>4226</v>
      </c>
      <c r="B4227" t="s">
        <v>7362</v>
      </c>
      <c r="C4227" s="18">
        <v>41986</v>
      </c>
      <c r="D4227" s="18">
        <v>41990</v>
      </c>
      <c r="E4227" t="s">
        <v>77</v>
      </c>
      <c r="F4227" t="s">
        <v>1955</v>
      </c>
      <c r="G4227" t="s">
        <v>1956</v>
      </c>
      <c r="H4227" t="s">
        <v>68</v>
      </c>
      <c r="I4227" t="s">
        <v>54</v>
      </c>
      <c r="J4227" t="s">
        <v>330</v>
      </c>
      <c r="K4227" t="s">
        <v>238</v>
      </c>
      <c r="L4227">
        <v>60623</v>
      </c>
      <c r="M4227" t="s">
        <v>132</v>
      </c>
      <c r="N4227" t="s">
        <v>7363</v>
      </c>
      <c r="O4227" t="s">
        <v>59</v>
      </c>
      <c r="P4227" t="s">
        <v>92</v>
      </c>
      <c r="Q4227" t="s">
        <v>7364</v>
      </c>
      <c r="R4227" s="19">
        <v>94.427999999999997</v>
      </c>
      <c r="S4227" s="17">
        <v>3</v>
      </c>
      <c r="T4227" s="20">
        <v>0.6</v>
      </c>
      <c r="U4227" s="19">
        <v>-42.492600000000003</v>
      </c>
      <c r="V4227" s="20">
        <f t="shared" si="330"/>
        <v>-0.45000000000000007</v>
      </c>
      <c r="W4227" s="17">
        <f t="shared" si="331"/>
        <v>2014</v>
      </c>
      <c r="X4227" t="str">
        <f t="shared" si="332"/>
        <v>Dec-2014</v>
      </c>
      <c r="Y4227" s="17">
        <f t="shared" si="333"/>
        <v>4</v>
      </c>
      <c r="Z4227" t="str">
        <f t="shared" si="334"/>
        <v>Over 50%</v>
      </c>
      <c r="AA4227" s="17">
        <f>IF(COUNTIF($B$2:B4227,B4227)=1,1,0)</f>
        <v>1</v>
      </c>
      <c r="AB4227" s="17">
        <f>IF(COUNTIF($F$2:F4227,F4227)=1,1,0)</f>
        <v>0</v>
      </c>
    </row>
    <row r="4228" spans="1:28" x14ac:dyDescent="0.2">
      <c r="A4228" s="17">
        <v>4227</v>
      </c>
      <c r="B4228" t="s">
        <v>7365</v>
      </c>
      <c r="C4228" s="18">
        <v>43050</v>
      </c>
      <c r="D4228" s="18">
        <v>43055</v>
      </c>
      <c r="E4228" t="s">
        <v>77</v>
      </c>
      <c r="F4228" t="s">
        <v>5090</v>
      </c>
      <c r="G4228" t="s">
        <v>5091</v>
      </c>
      <c r="H4228" t="s">
        <v>53</v>
      </c>
      <c r="I4228" t="s">
        <v>54</v>
      </c>
      <c r="J4228" t="s">
        <v>515</v>
      </c>
      <c r="K4228" t="s">
        <v>516</v>
      </c>
      <c r="L4228">
        <v>50322</v>
      </c>
      <c r="M4228" t="s">
        <v>132</v>
      </c>
      <c r="N4228" t="s">
        <v>1120</v>
      </c>
      <c r="O4228" t="s">
        <v>73</v>
      </c>
      <c r="P4228" t="s">
        <v>296</v>
      </c>
      <c r="Q4228" t="s">
        <v>1121</v>
      </c>
      <c r="R4228" s="19">
        <v>45.92</v>
      </c>
      <c r="S4228" s="17">
        <v>4</v>
      </c>
      <c r="T4228" s="20">
        <v>0</v>
      </c>
      <c r="U4228" s="19">
        <v>21.5824</v>
      </c>
      <c r="V4228" s="20">
        <f t="shared" si="330"/>
        <v>0.47</v>
      </c>
      <c r="W4228" s="17">
        <f t="shared" si="331"/>
        <v>2017</v>
      </c>
      <c r="X4228" t="str">
        <f t="shared" si="332"/>
        <v>Nov-2017</v>
      </c>
      <c r="Y4228" s="17">
        <f t="shared" si="333"/>
        <v>5</v>
      </c>
      <c r="Z4228" t="str">
        <f t="shared" si="334"/>
        <v>0% (No Discount)</v>
      </c>
      <c r="AA4228" s="17">
        <f>IF(COUNTIF($B$2:B4228,B4228)=1,1,0)</f>
        <v>1</v>
      </c>
      <c r="AB4228" s="17">
        <f>IF(COUNTIF($F$2:F4228,F4228)=1,1,0)</f>
        <v>0</v>
      </c>
    </row>
    <row r="4229" spans="1:28" x14ac:dyDescent="0.2">
      <c r="A4229" s="17">
        <v>4228</v>
      </c>
      <c r="B4229" t="s">
        <v>7366</v>
      </c>
      <c r="C4229" s="18">
        <v>42009</v>
      </c>
      <c r="D4229" s="18">
        <v>42014</v>
      </c>
      <c r="E4229" t="s">
        <v>77</v>
      </c>
      <c r="F4229" t="s">
        <v>2178</v>
      </c>
      <c r="G4229" t="s">
        <v>2179</v>
      </c>
      <c r="H4229" t="s">
        <v>129</v>
      </c>
      <c r="I4229" t="s">
        <v>54</v>
      </c>
      <c r="J4229" t="s">
        <v>122</v>
      </c>
      <c r="K4229" t="s">
        <v>123</v>
      </c>
      <c r="L4229">
        <v>98103</v>
      </c>
      <c r="M4229" t="s">
        <v>71</v>
      </c>
      <c r="N4229" t="s">
        <v>1569</v>
      </c>
      <c r="O4229" t="s">
        <v>59</v>
      </c>
      <c r="P4229" t="s">
        <v>63</v>
      </c>
      <c r="Q4229" t="s">
        <v>1570</v>
      </c>
      <c r="R4229" s="19">
        <v>61.584000000000003</v>
      </c>
      <c r="S4229" s="17">
        <v>1</v>
      </c>
      <c r="T4229" s="20">
        <v>0.2</v>
      </c>
      <c r="U4229" s="19">
        <v>-6.9282000000000004</v>
      </c>
      <c r="V4229" s="20">
        <f t="shared" si="330"/>
        <v>-0.1125</v>
      </c>
      <c r="W4229" s="17">
        <f t="shared" si="331"/>
        <v>2015</v>
      </c>
      <c r="X4229" t="str">
        <f t="shared" si="332"/>
        <v>Jan-2015</v>
      </c>
      <c r="Y4229" s="17">
        <f t="shared" si="333"/>
        <v>5</v>
      </c>
      <c r="Z4229" t="str">
        <f t="shared" si="334"/>
        <v>11-20%</v>
      </c>
      <c r="AA4229" s="17">
        <f>IF(COUNTIF($B$2:B4229,B4229)=1,1,0)</f>
        <v>1</v>
      </c>
      <c r="AB4229" s="17">
        <f>IF(COUNTIF($F$2:F4229,F4229)=1,1,0)</f>
        <v>0</v>
      </c>
    </row>
    <row r="4230" spans="1:28" x14ac:dyDescent="0.2">
      <c r="A4230" s="17">
        <v>4229</v>
      </c>
      <c r="B4230" t="s">
        <v>7367</v>
      </c>
      <c r="C4230" s="18">
        <v>42453</v>
      </c>
      <c r="D4230" s="18">
        <v>42455</v>
      </c>
      <c r="E4230" t="s">
        <v>215</v>
      </c>
      <c r="F4230" t="s">
        <v>4226</v>
      </c>
      <c r="G4230" t="s">
        <v>4227</v>
      </c>
      <c r="H4230" t="s">
        <v>68</v>
      </c>
      <c r="I4230" t="s">
        <v>54</v>
      </c>
      <c r="J4230" t="s">
        <v>1496</v>
      </c>
      <c r="K4230" t="s">
        <v>281</v>
      </c>
      <c r="L4230">
        <v>47374</v>
      </c>
      <c r="M4230" t="s">
        <v>132</v>
      </c>
      <c r="N4230" t="s">
        <v>4574</v>
      </c>
      <c r="O4230" t="s">
        <v>73</v>
      </c>
      <c r="P4230" t="s">
        <v>117</v>
      </c>
      <c r="Q4230" t="s">
        <v>4575</v>
      </c>
      <c r="R4230" s="19">
        <v>22.48</v>
      </c>
      <c r="S4230" s="17">
        <v>1</v>
      </c>
      <c r="T4230" s="20">
        <v>0</v>
      </c>
      <c r="U4230" s="19">
        <v>10.3408</v>
      </c>
      <c r="V4230" s="20">
        <f t="shared" si="330"/>
        <v>0.45999999999999996</v>
      </c>
      <c r="W4230" s="17">
        <f t="shared" si="331"/>
        <v>2016</v>
      </c>
      <c r="X4230" t="str">
        <f t="shared" si="332"/>
        <v>Mar-2016</v>
      </c>
      <c r="Y4230" s="17">
        <f t="shared" si="333"/>
        <v>2</v>
      </c>
      <c r="Z4230" t="str">
        <f t="shared" si="334"/>
        <v>0% (No Discount)</v>
      </c>
      <c r="AA4230" s="17">
        <f>IF(COUNTIF($B$2:B4230,B4230)=1,1,0)</f>
        <v>1</v>
      </c>
      <c r="AB4230" s="17">
        <f>IF(COUNTIF($F$2:F4230,F4230)=1,1,0)</f>
        <v>0</v>
      </c>
    </row>
    <row r="4231" spans="1:28" x14ac:dyDescent="0.2">
      <c r="A4231" s="17">
        <v>4230</v>
      </c>
      <c r="B4231" t="s">
        <v>7368</v>
      </c>
      <c r="C4231" s="18">
        <v>42921</v>
      </c>
      <c r="D4231" s="18">
        <v>42926</v>
      </c>
      <c r="E4231" t="s">
        <v>77</v>
      </c>
      <c r="F4231" t="s">
        <v>2713</v>
      </c>
      <c r="G4231" t="s">
        <v>2714</v>
      </c>
      <c r="H4231" t="s">
        <v>68</v>
      </c>
      <c r="I4231" t="s">
        <v>54</v>
      </c>
      <c r="J4231" t="s">
        <v>844</v>
      </c>
      <c r="K4231" t="s">
        <v>131</v>
      </c>
      <c r="L4231">
        <v>75220</v>
      </c>
      <c r="M4231" t="s">
        <v>132</v>
      </c>
      <c r="N4231" t="s">
        <v>2912</v>
      </c>
      <c r="O4231" t="s">
        <v>59</v>
      </c>
      <c r="P4231" t="s">
        <v>92</v>
      </c>
      <c r="Q4231" t="s">
        <v>2913</v>
      </c>
      <c r="R4231" s="19">
        <v>332.02800000000002</v>
      </c>
      <c r="S4231" s="17">
        <v>9</v>
      </c>
      <c r="T4231" s="20">
        <v>0.6</v>
      </c>
      <c r="U4231" s="19">
        <v>-348.62939999999998</v>
      </c>
      <c r="V4231" s="20">
        <f t="shared" si="330"/>
        <v>-1.0499999999999998</v>
      </c>
      <c r="W4231" s="17">
        <f t="shared" si="331"/>
        <v>2017</v>
      </c>
      <c r="X4231" t="str">
        <f t="shared" si="332"/>
        <v>Jul-2017</v>
      </c>
      <c r="Y4231" s="17">
        <f t="shared" si="333"/>
        <v>5</v>
      </c>
      <c r="Z4231" t="str">
        <f t="shared" si="334"/>
        <v>Over 50%</v>
      </c>
      <c r="AA4231" s="17">
        <f>IF(COUNTIF($B$2:B4231,B4231)=1,1,0)</f>
        <v>1</v>
      </c>
      <c r="AB4231" s="17">
        <f>IF(COUNTIF($F$2:F4231,F4231)=1,1,0)</f>
        <v>0</v>
      </c>
    </row>
    <row r="4232" spans="1:28" x14ac:dyDescent="0.2">
      <c r="A4232" s="17">
        <v>4231</v>
      </c>
      <c r="B4232" t="s">
        <v>7368</v>
      </c>
      <c r="C4232" s="18">
        <v>42921</v>
      </c>
      <c r="D4232" s="18">
        <v>42926</v>
      </c>
      <c r="E4232" t="s">
        <v>77</v>
      </c>
      <c r="F4232" t="s">
        <v>2713</v>
      </c>
      <c r="G4232" t="s">
        <v>2714</v>
      </c>
      <c r="H4232" t="s">
        <v>68</v>
      </c>
      <c r="I4232" t="s">
        <v>54</v>
      </c>
      <c r="J4232" t="s">
        <v>844</v>
      </c>
      <c r="K4232" t="s">
        <v>131</v>
      </c>
      <c r="L4232">
        <v>75220</v>
      </c>
      <c r="M4232" t="s">
        <v>132</v>
      </c>
      <c r="N4232" t="s">
        <v>3379</v>
      </c>
      <c r="O4232" t="s">
        <v>73</v>
      </c>
      <c r="P4232" t="s">
        <v>102</v>
      </c>
      <c r="Q4232" t="s">
        <v>3380</v>
      </c>
      <c r="R4232" s="19">
        <v>11.394</v>
      </c>
      <c r="S4232" s="17">
        <v>9</v>
      </c>
      <c r="T4232" s="20">
        <v>0.8</v>
      </c>
      <c r="U4232" s="19">
        <v>-17.660699999999999</v>
      </c>
      <c r="V4232" s="20">
        <f t="shared" si="330"/>
        <v>-1.5499999999999998</v>
      </c>
      <c r="W4232" s="17">
        <f t="shared" si="331"/>
        <v>2017</v>
      </c>
      <c r="X4232" t="str">
        <f t="shared" si="332"/>
        <v>Jul-2017</v>
      </c>
      <c r="Y4232" s="17">
        <f t="shared" si="333"/>
        <v>5</v>
      </c>
      <c r="Z4232" t="str">
        <f t="shared" si="334"/>
        <v>Over 50%</v>
      </c>
      <c r="AA4232" s="17">
        <f>IF(COUNTIF($B$2:B4232,B4232)=1,1,0)</f>
        <v>0</v>
      </c>
      <c r="AB4232" s="17">
        <f>IF(COUNTIF($F$2:F4232,F4232)=1,1,0)</f>
        <v>0</v>
      </c>
    </row>
    <row r="4233" spans="1:28" x14ac:dyDescent="0.2">
      <c r="A4233" s="17">
        <v>4232</v>
      </c>
      <c r="B4233" t="s">
        <v>7368</v>
      </c>
      <c r="C4233" s="18">
        <v>42921</v>
      </c>
      <c r="D4233" s="18">
        <v>42926</v>
      </c>
      <c r="E4233" t="s">
        <v>77</v>
      </c>
      <c r="F4233" t="s">
        <v>2713</v>
      </c>
      <c r="G4233" t="s">
        <v>2714</v>
      </c>
      <c r="H4233" t="s">
        <v>68</v>
      </c>
      <c r="I4233" t="s">
        <v>54</v>
      </c>
      <c r="J4233" t="s">
        <v>844</v>
      </c>
      <c r="K4233" t="s">
        <v>131</v>
      </c>
      <c r="L4233">
        <v>75220</v>
      </c>
      <c r="M4233" t="s">
        <v>132</v>
      </c>
      <c r="N4233" t="s">
        <v>7369</v>
      </c>
      <c r="O4233" t="s">
        <v>73</v>
      </c>
      <c r="P4233" t="s">
        <v>117</v>
      </c>
      <c r="Q4233" t="s">
        <v>7370</v>
      </c>
      <c r="R4233" s="19">
        <v>15.552</v>
      </c>
      <c r="S4233" s="17">
        <v>3</v>
      </c>
      <c r="T4233" s="20">
        <v>0.2</v>
      </c>
      <c r="U4233" s="19">
        <v>5.6375999999999999</v>
      </c>
      <c r="V4233" s="20">
        <f t="shared" si="330"/>
        <v>0.36249999999999999</v>
      </c>
      <c r="W4233" s="17">
        <f t="shared" si="331"/>
        <v>2017</v>
      </c>
      <c r="X4233" t="str">
        <f t="shared" si="332"/>
        <v>Jul-2017</v>
      </c>
      <c r="Y4233" s="17">
        <f t="shared" si="333"/>
        <v>5</v>
      </c>
      <c r="Z4233" t="str">
        <f t="shared" si="334"/>
        <v>11-20%</v>
      </c>
      <c r="AA4233" s="17">
        <f>IF(COUNTIF($B$2:B4233,B4233)=1,1,0)</f>
        <v>0</v>
      </c>
      <c r="AB4233" s="17">
        <f>IF(COUNTIF($F$2:F4233,F4233)=1,1,0)</f>
        <v>0</v>
      </c>
    </row>
    <row r="4234" spans="1:28" x14ac:dyDescent="0.2">
      <c r="A4234" s="17">
        <v>4233</v>
      </c>
      <c r="B4234" t="s">
        <v>7368</v>
      </c>
      <c r="C4234" s="18">
        <v>42921</v>
      </c>
      <c r="D4234" s="18">
        <v>42926</v>
      </c>
      <c r="E4234" t="s">
        <v>77</v>
      </c>
      <c r="F4234" t="s">
        <v>2713</v>
      </c>
      <c r="G4234" t="s">
        <v>2714</v>
      </c>
      <c r="H4234" t="s">
        <v>68</v>
      </c>
      <c r="I4234" t="s">
        <v>54</v>
      </c>
      <c r="J4234" t="s">
        <v>844</v>
      </c>
      <c r="K4234" t="s">
        <v>131</v>
      </c>
      <c r="L4234">
        <v>75220</v>
      </c>
      <c r="M4234" t="s">
        <v>132</v>
      </c>
      <c r="N4234" t="s">
        <v>2875</v>
      </c>
      <c r="O4234" t="s">
        <v>73</v>
      </c>
      <c r="P4234" t="s">
        <v>117</v>
      </c>
      <c r="Q4234" t="s">
        <v>6847</v>
      </c>
      <c r="R4234" s="19">
        <v>31.103999999999999</v>
      </c>
      <c r="S4234" s="17">
        <v>6</v>
      </c>
      <c r="T4234" s="20">
        <v>0.2</v>
      </c>
      <c r="U4234" s="19">
        <v>11.2752</v>
      </c>
      <c r="V4234" s="20">
        <f t="shared" si="330"/>
        <v>0.36249999999999999</v>
      </c>
      <c r="W4234" s="17">
        <f t="shared" si="331"/>
        <v>2017</v>
      </c>
      <c r="X4234" t="str">
        <f t="shared" si="332"/>
        <v>Jul-2017</v>
      </c>
      <c r="Y4234" s="17">
        <f t="shared" si="333"/>
        <v>5</v>
      </c>
      <c r="Z4234" t="str">
        <f t="shared" si="334"/>
        <v>11-20%</v>
      </c>
      <c r="AA4234" s="17">
        <f>IF(COUNTIF($B$2:B4234,B4234)=1,1,0)</f>
        <v>0</v>
      </c>
      <c r="AB4234" s="17">
        <f>IF(COUNTIF($F$2:F4234,F4234)=1,1,0)</f>
        <v>0</v>
      </c>
    </row>
    <row r="4235" spans="1:28" x14ac:dyDescent="0.2">
      <c r="A4235" s="17">
        <v>4234</v>
      </c>
      <c r="B4235" t="s">
        <v>7368</v>
      </c>
      <c r="C4235" s="18">
        <v>42921</v>
      </c>
      <c r="D4235" s="18">
        <v>42926</v>
      </c>
      <c r="E4235" t="s">
        <v>77</v>
      </c>
      <c r="F4235" t="s">
        <v>2713</v>
      </c>
      <c r="G4235" t="s">
        <v>2714</v>
      </c>
      <c r="H4235" t="s">
        <v>68</v>
      </c>
      <c r="I4235" t="s">
        <v>54</v>
      </c>
      <c r="J4235" t="s">
        <v>844</v>
      </c>
      <c r="K4235" t="s">
        <v>131</v>
      </c>
      <c r="L4235">
        <v>75220</v>
      </c>
      <c r="M4235" t="s">
        <v>132</v>
      </c>
      <c r="N4235" t="s">
        <v>1424</v>
      </c>
      <c r="O4235" t="s">
        <v>73</v>
      </c>
      <c r="P4235" t="s">
        <v>102</v>
      </c>
      <c r="Q4235" t="s">
        <v>1425</v>
      </c>
      <c r="R4235" s="19">
        <v>6.3159999999999998</v>
      </c>
      <c r="S4235" s="17">
        <v>1</v>
      </c>
      <c r="T4235" s="20">
        <v>0.8</v>
      </c>
      <c r="U4235" s="19">
        <v>-10.4214</v>
      </c>
      <c r="V4235" s="20">
        <f t="shared" si="330"/>
        <v>-1.6500000000000001</v>
      </c>
      <c r="W4235" s="17">
        <f t="shared" si="331"/>
        <v>2017</v>
      </c>
      <c r="X4235" t="str">
        <f t="shared" si="332"/>
        <v>Jul-2017</v>
      </c>
      <c r="Y4235" s="17">
        <f t="shared" si="333"/>
        <v>5</v>
      </c>
      <c r="Z4235" t="str">
        <f t="shared" si="334"/>
        <v>Over 50%</v>
      </c>
      <c r="AA4235" s="17">
        <f>IF(COUNTIF($B$2:B4235,B4235)=1,1,0)</f>
        <v>0</v>
      </c>
      <c r="AB4235" s="17">
        <f>IF(COUNTIF($F$2:F4235,F4235)=1,1,0)</f>
        <v>0</v>
      </c>
    </row>
    <row r="4236" spans="1:28" x14ac:dyDescent="0.2">
      <c r="A4236" s="17">
        <v>4235</v>
      </c>
      <c r="B4236" t="s">
        <v>7371</v>
      </c>
      <c r="C4236" s="18">
        <v>41903</v>
      </c>
      <c r="D4236" s="18">
        <v>41906</v>
      </c>
      <c r="E4236" t="s">
        <v>215</v>
      </c>
      <c r="F4236" t="s">
        <v>209</v>
      </c>
      <c r="G4236" t="s">
        <v>210</v>
      </c>
      <c r="H4236" t="s">
        <v>129</v>
      </c>
      <c r="I4236" t="s">
        <v>54</v>
      </c>
      <c r="J4236" t="s">
        <v>173</v>
      </c>
      <c r="K4236" t="s">
        <v>174</v>
      </c>
      <c r="L4236">
        <v>19143</v>
      </c>
      <c r="M4236" t="s">
        <v>175</v>
      </c>
      <c r="N4236" t="s">
        <v>898</v>
      </c>
      <c r="O4236" t="s">
        <v>73</v>
      </c>
      <c r="P4236" t="s">
        <v>117</v>
      </c>
      <c r="Q4236" t="s">
        <v>899</v>
      </c>
      <c r="R4236" s="19">
        <v>11.352</v>
      </c>
      <c r="S4236" s="17">
        <v>3</v>
      </c>
      <c r="T4236" s="20">
        <v>0.2</v>
      </c>
      <c r="U4236" s="19">
        <v>4.1151</v>
      </c>
      <c r="V4236" s="20">
        <f t="shared" si="330"/>
        <v>0.36249999999999999</v>
      </c>
      <c r="W4236" s="17">
        <f t="shared" si="331"/>
        <v>2014</v>
      </c>
      <c r="X4236" t="str">
        <f t="shared" si="332"/>
        <v>Sep-2014</v>
      </c>
      <c r="Y4236" s="17">
        <f t="shared" si="333"/>
        <v>3</v>
      </c>
      <c r="Z4236" t="str">
        <f t="shared" si="334"/>
        <v>11-20%</v>
      </c>
      <c r="AA4236" s="17">
        <f>IF(COUNTIF($B$2:B4236,B4236)=1,1,0)</f>
        <v>1</v>
      </c>
      <c r="AB4236" s="17">
        <f>IF(COUNTIF($F$2:F4236,F4236)=1,1,0)</f>
        <v>0</v>
      </c>
    </row>
    <row r="4237" spans="1:28" x14ac:dyDescent="0.2">
      <c r="A4237" s="17">
        <v>4236</v>
      </c>
      <c r="B4237" t="s">
        <v>7371</v>
      </c>
      <c r="C4237" s="18">
        <v>41903</v>
      </c>
      <c r="D4237" s="18">
        <v>41906</v>
      </c>
      <c r="E4237" t="s">
        <v>215</v>
      </c>
      <c r="F4237" t="s">
        <v>209</v>
      </c>
      <c r="G4237" t="s">
        <v>210</v>
      </c>
      <c r="H4237" t="s">
        <v>129</v>
      </c>
      <c r="I4237" t="s">
        <v>54</v>
      </c>
      <c r="J4237" t="s">
        <v>173</v>
      </c>
      <c r="K4237" t="s">
        <v>174</v>
      </c>
      <c r="L4237">
        <v>19143</v>
      </c>
      <c r="M4237" t="s">
        <v>175</v>
      </c>
      <c r="N4237" t="s">
        <v>3407</v>
      </c>
      <c r="O4237" t="s">
        <v>73</v>
      </c>
      <c r="P4237" t="s">
        <v>74</v>
      </c>
      <c r="Q4237" t="s">
        <v>3408</v>
      </c>
      <c r="R4237" s="19">
        <v>20.808</v>
      </c>
      <c r="S4237" s="17">
        <v>9</v>
      </c>
      <c r="T4237" s="20">
        <v>0.2</v>
      </c>
      <c r="U4237" s="19">
        <v>7.0227000000000004</v>
      </c>
      <c r="V4237" s="20">
        <f t="shared" si="330"/>
        <v>0.33750000000000002</v>
      </c>
      <c r="W4237" s="17">
        <f t="shared" si="331"/>
        <v>2014</v>
      </c>
      <c r="X4237" t="str">
        <f t="shared" si="332"/>
        <v>Sep-2014</v>
      </c>
      <c r="Y4237" s="17">
        <f t="shared" si="333"/>
        <v>3</v>
      </c>
      <c r="Z4237" t="str">
        <f t="shared" si="334"/>
        <v>11-20%</v>
      </c>
      <c r="AA4237" s="17">
        <f>IF(COUNTIF($B$2:B4237,B4237)=1,1,0)</f>
        <v>0</v>
      </c>
      <c r="AB4237" s="17">
        <f>IF(COUNTIF($F$2:F4237,F4237)=1,1,0)</f>
        <v>0</v>
      </c>
    </row>
    <row r="4238" spans="1:28" x14ac:dyDescent="0.2">
      <c r="A4238" s="17">
        <v>4237</v>
      </c>
      <c r="B4238" t="s">
        <v>7372</v>
      </c>
      <c r="C4238" s="18">
        <v>42574</v>
      </c>
      <c r="D4238" s="18">
        <v>42578</v>
      </c>
      <c r="E4238" t="s">
        <v>77</v>
      </c>
      <c r="F4238" t="s">
        <v>7373</v>
      </c>
      <c r="G4238" t="s">
        <v>7374</v>
      </c>
      <c r="H4238" t="s">
        <v>129</v>
      </c>
      <c r="I4238" t="s">
        <v>54</v>
      </c>
      <c r="J4238" t="s">
        <v>3136</v>
      </c>
      <c r="K4238" t="s">
        <v>238</v>
      </c>
      <c r="L4238">
        <v>61107</v>
      </c>
      <c r="M4238" t="s">
        <v>132</v>
      </c>
      <c r="N4238" t="s">
        <v>5806</v>
      </c>
      <c r="O4238" t="s">
        <v>73</v>
      </c>
      <c r="P4238" t="s">
        <v>102</v>
      </c>
      <c r="Q4238" t="s">
        <v>5807</v>
      </c>
      <c r="R4238" s="19">
        <v>11.416</v>
      </c>
      <c r="S4238" s="17">
        <v>4</v>
      </c>
      <c r="T4238" s="20">
        <v>0.8</v>
      </c>
      <c r="U4238" s="19">
        <v>-18.836400000000001</v>
      </c>
      <c r="V4238" s="20">
        <f t="shared" si="330"/>
        <v>-1.6500000000000001</v>
      </c>
      <c r="W4238" s="17">
        <f t="shared" si="331"/>
        <v>2016</v>
      </c>
      <c r="X4238" t="str">
        <f t="shared" si="332"/>
        <v>Jul-2016</v>
      </c>
      <c r="Y4238" s="17">
        <f t="shared" si="333"/>
        <v>4</v>
      </c>
      <c r="Z4238" t="str">
        <f t="shared" si="334"/>
        <v>Over 50%</v>
      </c>
      <c r="AA4238" s="17">
        <f>IF(COUNTIF($B$2:B4238,B4238)=1,1,0)</f>
        <v>1</v>
      </c>
      <c r="AB4238" s="17">
        <f>IF(COUNTIF($F$2:F4238,F4238)=1,1,0)</f>
        <v>1</v>
      </c>
    </row>
    <row r="4239" spans="1:28" x14ac:dyDescent="0.2">
      <c r="A4239" s="17">
        <v>4238</v>
      </c>
      <c r="B4239" t="s">
        <v>7375</v>
      </c>
      <c r="C4239" s="18">
        <v>42976</v>
      </c>
      <c r="D4239" s="18">
        <v>42981</v>
      </c>
      <c r="E4239" t="s">
        <v>50</v>
      </c>
      <c r="F4239" t="s">
        <v>4769</v>
      </c>
      <c r="G4239" t="s">
        <v>4770</v>
      </c>
      <c r="H4239" t="s">
        <v>68</v>
      </c>
      <c r="I4239" t="s">
        <v>54</v>
      </c>
      <c r="J4239" t="s">
        <v>173</v>
      </c>
      <c r="K4239" t="s">
        <v>174</v>
      </c>
      <c r="L4239">
        <v>19134</v>
      </c>
      <c r="M4239" t="s">
        <v>175</v>
      </c>
      <c r="N4239" t="s">
        <v>7376</v>
      </c>
      <c r="O4239" t="s">
        <v>73</v>
      </c>
      <c r="P4239" t="s">
        <v>95</v>
      </c>
      <c r="Q4239" t="s">
        <v>7377</v>
      </c>
      <c r="R4239" s="19">
        <v>9.4079999999999995</v>
      </c>
      <c r="S4239" s="17">
        <v>7</v>
      </c>
      <c r="T4239" s="20">
        <v>0.2</v>
      </c>
      <c r="U4239" s="19">
        <v>0.7056</v>
      </c>
      <c r="V4239" s="20">
        <f t="shared" si="330"/>
        <v>7.5000000000000011E-2</v>
      </c>
      <c r="W4239" s="17">
        <f t="shared" si="331"/>
        <v>2017</v>
      </c>
      <c r="X4239" t="str">
        <f t="shared" si="332"/>
        <v>Aug-2017</v>
      </c>
      <c r="Y4239" s="17">
        <f t="shared" si="333"/>
        <v>5</v>
      </c>
      <c r="Z4239" t="str">
        <f t="shared" si="334"/>
        <v>11-20%</v>
      </c>
      <c r="AA4239" s="17">
        <f>IF(COUNTIF($B$2:B4239,B4239)=1,1,0)</f>
        <v>1</v>
      </c>
      <c r="AB4239" s="17">
        <f>IF(COUNTIF($F$2:F4239,F4239)=1,1,0)</f>
        <v>0</v>
      </c>
    </row>
    <row r="4240" spans="1:28" x14ac:dyDescent="0.2">
      <c r="A4240" s="17">
        <v>4239</v>
      </c>
      <c r="B4240" t="s">
        <v>7378</v>
      </c>
      <c r="C4240" s="18">
        <v>42820</v>
      </c>
      <c r="D4240" s="18">
        <v>42822</v>
      </c>
      <c r="E4240" t="s">
        <v>215</v>
      </c>
      <c r="F4240" t="s">
        <v>5277</v>
      </c>
      <c r="G4240" t="s">
        <v>5278</v>
      </c>
      <c r="H4240" t="s">
        <v>129</v>
      </c>
      <c r="I4240" t="s">
        <v>54</v>
      </c>
      <c r="J4240" t="s">
        <v>122</v>
      </c>
      <c r="K4240" t="s">
        <v>123</v>
      </c>
      <c r="L4240">
        <v>98105</v>
      </c>
      <c r="M4240" t="s">
        <v>71</v>
      </c>
      <c r="N4240" t="s">
        <v>7379</v>
      </c>
      <c r="O4240" t="s">
        <v>73</v>
      </c>
      <c r="P4240" t="s">
        <v>95</v>
      </c>
      <c r="Q4240" t="s">
        <v>7380</v>
      </c>
      <c r="R4240" s="19">
        <v>19.829999999999998</v>
      </c>
      <c r="S4240" s="17">
        <v>1</v>
      </c>
      <c r="T4240" s="20">
        <v>0</v>
      </c>
      <c r="U4240" s="19">
        <v>5.9489999999999998</v>
      </c>
      <c r="V4240" s="20">
        <f t="shared" si="330"/>
        <v>0.30000000000000004</v>
      </c>
      <c r="W4240" s="17">
        <f t="shared" si="331"/>
        <v>2017</v>
      </c>
      <c r="X4240" t="str">
        <f t="shared" si="332"/>
        <v>Mar-2017</v>
      </c>
      <c r="Y4240" s="17">
        <f t="shared" si="333"/>
        <v>2</v>
      </c>
      <c r="Z4240" t="str">
        <f t="shared" si="334"/>
        <v>0% (No Discount)</v>
      </c>
      <c r="AA4240" s="17">
        <f>IF(COUNTIF($B$2:B4240,B4240)=1,1,0)</f>
        <v>1</v>
      </c>
      <c r="AB4240" s="17">
        <f>IF(COUNTIF($F$2:F4240,F4240)=1,1,0)</f>
        <v>0</v>
      </c>
    </row>
    <row r="4241" spans="1:28" x14ac:dyDescent="0.2">
      <c r="A4241" s="17">
        <v>4240</v>
      </c>
      <c r="B4241" t="s">
        <v>7381</v>
      </c>
      <c r="C4241" s="18">
        <v>43098</v>
      </c>
      <c r="D4241" s="18">
        <v>43104</v>
      </c>
      <c r="E4241" t="s">
        <v>77</v>
      </c>
      <c r="F4241" t="s">
        <v>370</v>
      </c>
      <c r="G4241" t="s">
        <v>371</v>
      </c>
      <c r="H4241" t="s">
        <v>68</v>
      </c>
      <c r="I4241" t="s">
        <v>54</v>
      </c>
      <c r="J4241" t="s">
        <v>6505</v>
      </c>
      <c r="K4241" t="s">
        <v>265</v>
      </c>
      <c r="L4241">
        <v>49505</v>
      </c>
      <c r="M4241" t="s">
        <v>132</v>
      </c>
      <c r="N4241" t="s">
        <v>3605</v>
      </c>
      <c r="O4241" t="s">
        <v>73</v>
      </c>
      <c r="P4241" t="s">
        <v>117</v>
      </c>
      <c r="Q4241" t="s">
        <v>3606</v>
      </c>
      <c r="R4241" s="19">
        <v>209.7</v>
      </c>
      <c r="S4241" s="17">
        <v>2</v>
      </c>
      <c r="T4241" s="20">
        <v>0</v>
      </c>
      <c r="U4241" s="19">
        <v>100.65600000000001</v>
      </c>
      <c r="V4241" s="20">
        <f t="shared" si="330"/>
        <v>0.48000000000000004</v>
      </c>
      <c r="W4241" s="17">
        <f t="shared" si="331"/>
        <v>2017</v>
      </c>
      <c r="X4241" t="str">
        <f t="shared" si="332"/>
        <v>Dec-2017</v>
      </c>
      <c r="Y4241" s="17">
        <f t="shared" si="333"/>
        <v>6</v>
      </c>
      <c r="Z4241" t="str">
        <f t="shared" si="334"/>
        <v>0% (No Discount)</v>
      </c>
      <c r="AA4241" s="17">
        <f>IF(COUNTIF($B$2:B4241,B4241)=1,1,0)</f>
        <v>1</v>
      </c>
      <c r="AB4241" s="17">
        <f>IF(COUNTIF($F$2:F4241,F4241)=1,1,0)</f>
        <v>0</v>
      </c>
    </row>
    <row r="4242" spans="1:28" x14ac:dyDescent="0.2">
      <c r="A4242" s="17">
        <v>4241</v>
      </c>
      <c r="B4242" t="s">
        <v>7382</v>
      </c>
      <c r="C4242" s="18">
        <v>41902</v>
      </c>
      <c r="D4242" s="18">
        <v>41908</v>
      </c>
      <c r="E4242" t="s">
        <v>77</v>
      </c>
      <c r="F4242" t="s">
        <v>6185</v>
      </c>
      <c r="G4242" t="s">
        <v>6186</v>
      </c>
      <c r="H4242" t="s">
        <v>129</v>
      </c>
      <c r="I4242" t="s">
        <v>54</v>
      </c>
      <c r="J4242" t="s">
        <v>69</v>
      </c>
      <c r="K4242" t="s">
        <v>70</v>
      </c>
      <c r="L4242">
        <v>90004</v>
      </c>
      <c r="M4242" t="s">
        <v>71</v>
      </c>
      <c r="N4242" t="s">
        <v>7383</v>
      </c>
      <c r="O4242" t="s">
        <v>73</v>
      </c>
      <c r="P4242" t="s">
        <v>105</v>
      </c>
      <c r="Q4242" t="s">
        <v>1460</v>
      </c>
      <c r="R4242" s="19">
        <v>43.92</v>
      </c>
      <c r="S4242" s="17">
        <v>4</v>
      </c>
      <c r="T4242" s="20">
        <v>0</v>
      </c>
      <c r="U4242" s="19">
        <v>11.8584</v>
      </c>
      <c r="V4242" s="20">
        <f t="shared" si="330"/>
        <v>0.26999999999999996</v>
      </c>
      <c r="W4242" s="17">
        <f t="shared" si="331"/>
        <v>2014</v>
      </c>
      <c r="X4242" t="str">
        <f t="shared" si="332"/>
        <v>Sep-2014</v>
      </c>
      <c r="Y4242" s="17">
        <f t="shared" si="333"/>
        <v>6</v>
      </c>
      <c r="Z4242" t="str">
        <f t="shared" si="334"/>
        <v>0% (No Discount)</v>
      </c>
      <c r="AA4242" s="17">
        <f>IF(COUNTIF($B$2:B4242,B4242)=1,1,0)</f>
        <v>1</v>
      </c>
      <c r="AB4242" s="17">
        <f>IF(COUNTIF($F$2:F4242,F4242)=1,1,0)</f>
        <v>0</v>
      </c>
    </row>
    <row r="4243" spans="1:28" x14ac:dyDescent="0.2">
      <c r="A4243" s="17">
        <v>4242</v>
      </c>
      <c r="B4243" t="s">
        <v>7382</v>
      </c>
      <c r="C4243" s="18">
        <v>41902</v>
      </c>
      <c r="D4243" s="18">
        <v>41908</v>
      </c>
      <c r="E4243" t="s">
        <v>77</v>
      </c>
      <c r="F4243" t="s">
        <v>6185</v>
      </c>
      <c r="G4243" t="s">
        <v>6186</v>
      </c>
      <c r="H4243" t="s">
        <v>129</v>
      </c>
      <c r="I4243" t="s">
        <v>54</v>
      </c>
      <c r="J4243" t="s">
        <v>69</v>
      </c>
      <c r="K4243" t="s">
        <v>70</v>
      </c>
      <c r="L4243">
        <v>90004</v>
      </c>
      <c r="M4243" t="s">
        <v>71</v>
      </c>
      <c r="N4243" t="s">
        <v>2649</v>
      </c>
      <c r="O4243" t="s">
        <v>73</v>
      </c>
      <c r="P4243" t="s">
        <v>102</v>
      </c>
      <c r="Q4243" t="s">
        <v>2650</v>
      </c>
      <c r="R4243" s="19">
        <v>20.231999999999999</v>
      </c>
      <c r="S4243" s="17">
        <v>3</v>
      </c>
      <c r="T4243" s="20">
        <v>0.2</v>
      </c>
      <c r="U4243" s="19">
        <v>6.5754000000000001</v>
      </c>
      <c r="V4243" s="20">
        <f t="shared" si="330"/>
        <v>0.32500000000000001</v>
      </c>
      <c r="W4243" s="17">
        <f t="shared" si="331"/>
        <v>2014</v>
      </c>
      <c r="X4243" t="str">
        <f t="shared" si="332"/>
        <v>Sep-2014</v>
      </c>
      <c r="Y4243" s="17">
        <f t="shared" si="333"/>
        <v>6</v>
      </c>
      <c r="Z4243" t="str">
        <f t="shared" si="334"/>
        <v>11-20%</v>
      </c>
      <c r="AA4243" s="17">
        <f>IF(COUNTIF($B$2:B4243,B4243)=1,1,0)</f>
        <v>0</v>
      </c>
      <c r="AB4243" s="17">
        <f>IF(COUNTIF($F$2:F4243,F4243)=1,1,0)</f>
        <v>0</v>
      </c>
    </row>
    <row r="4244" spans="1:28" x14ac:dyDescent="0.2">
      <c r="A4244" s="17">
        <v>4243</v>
      </c>
      <c r="B4244" t="s">
        <v>7384</v>
      </c>
      <c r="C4244" s="18">
        <v>42464</v>
      </c>
      <c r="D4244" s="18">
        <v>42465</v>
      </c>
      <c r="E4244" t="s">
        <v>215</v>
      </c>
      <c r="F4244" t="s">
        <v>3951</v>
      </c>
      <c r="G4244" t="s">
        <v>3952</v>
      </c>
      <c r="H4244" t="s">
        <v>129</v>
      </c>
      <c r="I4244" t="s">
        <v>54</v>
      </c>
      <c r="J4244" t="s">
        <v>345</v>
      </c>
      <c r="K4244" t="s">
        <v>346</v>
      </c>
      <c r="L4244">
        <v>22153</v>
      </c>
      <c r="M4244" t="s">
        <v>57</v>
      </c>
      <c r="N4244" t="s">
        <v>643</v>
      </c>
      <c r="O4244" t="s">
        <v>98</v>
      </c>
      <c r="P4244" t="s">
        <v>99</v>
      </c>
      <c r="Q4244" t="s">
        <v>644</v>
      </c>
      <c r="R4244" s="19">
        <v>149.97</v>
      </c>
      <c r="S4244" s="17">
        <v>3</v>
      </c>
      <c r="T4244" s="20">
        <v>0</v>
      </c>
      <c r="U4244" s="19">
        <v>5.9988000000000001</v>
      </c>
      <c r="V4244" s="20">
        <f t="shared" si="330"/>
        <v>0.04</v>
      </c>
      <c r="W4244" s="17">
        <f t="shared" si="331"/>
        <v>2016</v>
      </c>
      <c r="X4244" t="str">
        <f t="shared" si="332"/>
        <v>Apr-2016</v>
      </c>
      <c r="Y4244" s="17">
        <f t="shared" si="333"/>
        <v>1</v>
      </c>
      <c r="Z4244" t="str">
        <f t="shared" si="334"/>
        <v>0% (No Discount)</v>
      </c>
      <c r="AA4244" s="17">
        <f>IF(COUNTIF($B$2:B4244,B4244)=1,1,0)</f>
        <v>1</v>
      </c>
      <c r="AB4244" s="17">
        <f>IF(COUNTIF($F$2:F4244,F4244)=1,1,0)</f>
        <v>0</v>
      </c>
    </row>
    <row r="4245" spans="1:28" x14ac:dyDescent="0.2">
      <c r="A4245" s="17">
        <v>4244</v>
      </c>
      <c r="B4245" t="s">
        <v>7384</v>
      </c>
      <c r="C4245" s="18">
        <v>42464</v>
      </c>
      <c r="D4245" s="18">
        <v>42465</v>
      </c>
      <c r="E4245" t="s">
        <v>215</v>
      </c>
      <c r="F4245" t="s">
        <v>3951</v>
      </c>
      <c r="G4245" t="s">
        <v>3952</v>
      </c>
      <c r="H4245" t="s">
        <v>129</v>
      </c>
      <c r="I4245" t="s">
        <v>54</v>
      </c>
      <c r="J4245" t="s">
        <v>345</v>
      </c>
      <c r="K4245" t="s">
        <v>346</v>
      </c>
      <c r="L4245">
        <v>22153</v>
      </c>
      <c r="M4245" t="s">
        <v>57</v>
      </c>
      <c r="N4245" t="s">
        <v>5274</v>
      </c>
      <c r="O4245" t="s">
        <v>73</v>
      </c>
      <c r="P4245" t="s">
        <v>117</v>
      </c>
      <c r="Q4245" t="s">
        <v>5275</v>
      </c>
      <c r="R4245" s="19">
        <v>27.81</v>
      </c>
      <c r="S4245" s="17">
        <v>3</v>
      </c>
      <c r="T4245" s="20">
        <v>0</v>
      </c>
      <c r="U4245" s="19">
        <v>13.0707</v>
      </c>
      <c r="V4245" s="20">
        <f t="shared" si="330"/>
        <v>0.47000000000000003</v>
      </c>
      <c r="W4245" s="17">
        <f t="shared" si="331"/>
        <v>2016</v>
      </c>
      <c r="X4245" t="str">
        <f t="shared" si="332"/>
        <v>Apr-2016</v>
      </c>
      <c r="Y4245" s="17">
        <f t="shared" si="333"/>
        <v>1</v>
      </c>
      <c r="Z4245" t="str">
        <f t="shared" si="334"/>
        <v>0% (No Discount)</v>
      </c>
      <c r="AA4245" s="17">
        <f>IF(COUNTIF($B$2:B4245,B4245)=1,1,0)</f>
        <v>0</v>
      </c>
      <c r="AB4245" s="17">
        <f>IF(COUNTIF($F$2:F4245,F4245)=1,1,0)</f>
        <v>0</v>
      </c>
    </row>
    <row r="4246" spans="1:28" x14ac:dyDescent="0.2">
      <c r="A4246" s="17">
        <v>4245</v>
      </c>
      <c r="B4246" t="s">
        <v>7385</v>
      </c>
      <c r="C4246" s="18">
        <v>41724</v>
      </c>
      <c r="D4246" s="18">
        <v>41728</v>
      </c>
      <c r="E4246" t="s">
        <v>77</v>
      </c>
      <c r="F4246" t="s">
        <v>609</v>
      </c>
      <c r="G4246" t="s">
        <v>610</v>
      </c>
      <c r="H4246" t="s">
        <v>68</v>
      </c>
      <c r="I4246" t="s">
        <v>54</v>
      </c>
      <c r="J4246" t="s">
        <v>69</v>
      </c>
      <c r="K4246" t="s">
        <v>70</v>
      </c>
      <c r="L4246">
        <v>90036</v>
      </c>
      <c r="M4246" t="s">
        <v>71</v>
      </c>
      <c r="N4246" t="s">
        <v>782</v>
      </c>
      <c r="O4246" t="s">
        <v>98</v>
      </c>
      <c r="P4246" t="s">
        <v>188</v>
      </c>
      <c r="Q4246" t="s">
        <v>783</v>
      </c>
      <c r="R4246" s="19">
        <v>66.3</v>
      </c>
      <c r="S4246" s="17">
        <v>3</v>
      </c>
      <c r="T4246" s="20">
        <v>0</v>
      </c>
      <c r="U4246" s="19">
        <v>8.6189999999999998</v>
      </c>
      <c r="V4246" s="20">
        <f t="shared" si="330"/>
        <v>0.13</v>
      </c>
      <c r="W4246" s="17">
        <f t="shared" si="331"/>
        <v>2014</v>
      </c>
      <c r="X4246" t="str">
        <f t="shared" si="332"/>
        <v>Mar-2014</v>
      </c>
      <c r="Y4246" s="17">
        <f t="shared" si="333"/>
        <v>4</v>
      </c>
      <c r="Z4246" t="str">
        <f t="shared" si="334"/>
        <v>0% (No Discount)</v>
      </c>
      <c r="AA4246" s="17">
        <f>IF(COUNTIF($B$2:B4246,B4246)=1,1,0)</f>
        <v>1</v>
      </c>
      <c r="AB4246" s="17">
        <f>IF(COUNTIF($F$2:F4246,F4246)=1,1,0)</f>
        <v>0</v>
      </c>
    </row>
    <row r="4247" spans="1:28" x14ac:dyDescent="0.2">
      <c r="A4247" s="17">
        <v>4246</v>
      </c>
      <c r="B4247" t="s">
        <v>7386</v>
      </c>
      <c r="C4247" s="18">
        <v>43067</v>
      </c>
      <c r="D4247" s="18">
        <v>43073</v>
      </c>
      <c r="E4247" t="s">
        <v>77</v>
      </c>
      <c r="F4247" t="s">
        <v>577</v>
      </c>
      <c r="G4247" t="s">
        <v>578</v>
      </c>
      <c r="H4247" t="s">
        <v>129</v>
      </c>
      <c r="I4247" t="s">
        <v>54</v>
      </c>
      <c r="J4247" t="s">
        <v>4528</v>
      </c>
      <c r="K4247" t="s">
        <v>2769</v>
      </c>
      <c r="L4247">
        <v>21215</v>
      </c>
      <c r="M4247" t="s">
        <v>175</v>
      </c>
      <c r="N4247" t="s">
        <v>4846</v>
      </c>
      <c r="O4247" t="s">
        <v>73</v>
      </c>
      <c r="P4247" t="s">
        <v>95</v>
      </c>
      <c r="Q4247" t="s">
        <v>4847</v>
      </c>
      <c r="R4247" s="19">
        <v>1.64</v>
      </c>
      <c r="S4247" s="17">
        <v>1</v>
      </c>
      <c r="T4247" s="20">
        <v>0</v>
      </c>
      <c r="U4247" s="19">
        <v>0.73799999999999999</v>
      </c>
      <c r="V4247" s="20">
        <f t="shared" si="330"/>
        <v>0.45</v>
      </c>
      <c r="W4247" s="17">
        <f t="shared" si="331"/>
        <v>2017</v>
      </c>
      <c r="X4247" t="str">
        <f t="shared" si="332"/>
        <v>Nov-2017</v>
      </c>
      <c r="Y4247" s="17">
        <f t="shared" si="333"/>
        <v>6</v>
      </c>
      <c r="Z4247" t="str">
        <f t="shared" si="334"/>
        <v>0% (No Discount)</v>
      </c>
      <c r="AA4247" s="17">
        <f>IF(COUNTIF($B$2:B4247,B4247)=1,1,0)</f>
        <v>1</v>
      </c>
      <c r="AB4247" s="17">
        <f>IF(COUNTIF($F$2:F4247,F4247)=1,1,0)</f>
        <v>0</v>
      </c>
    </row>
    <row r="4248" spans="1:28" x14ac:dyDescent="0.2">
      <c r="A4248" s="17">
        <v>4247</v>
      </c>
      <c r="B4248" t="s">
        <v>7386</v>
      </c>
      <c r="C4248" s="18">
        <v>43067</v>
      </c>
      <c r="D4248" s="18">
        <v>43073</v>
      </c>
      <c r="E4248" t="s">
        <v>77</v>
      </c>
      <c r="F4248" t="s">
        <v>577</v>
      </c>
      <c r="G4248" t="s">
        <v>578</v>
      </c>
      <c r="H4248" t="s">
        <v>129</v>
      </c>
      <c r="I4248" t="s">
        <v>54</v>
      </c>
      <c r="J4248" t="s">
        <v>4528</v>
      </c>
      <c r="K4248" t="s">
        <v>2769</v>
      </c>
      <c r="L4248">
        <v>21215</v>
      </c>
      <c r="M4248" t="s">
        <v>175</v>
      </c>
      <c r="N4248" t="s">
        <v>949</v>
      </c>
      <c r="O4248" t="s">
        <v>59</v>
      </c>
      <c r="P4248" t="s">
        <v>92</v>
      </c>
      <c r="Q4248" t="s">
        <v>950</v>
      </c>
      <c r="R4248" s="19">
        <v>1049.2</v>
      </c>
      <c r="S4248" s="17">
        <v>5</v>
      </c>
      <c r="T4248" s="20">
        <v>0</v>
      </c>
      <c r="U4248" s="19">
        <v>272.79199999999997</v>
      </c>
      <c r="V4248" s="20">
        <f t="shared" si="330"/>
        <v>0.25999999999999995</v>
      </c>
      <c r="W4248" s="17">
        <f t="shared" si="331"/>
        <v>2017</v>
      </c>
      <c r="X4248" t="str">
        <f t="shared" si="332"/>
        <v>Nov-2017</v>
      </c>
      <c r="Y4248" s="17">
        <f t="shared" si="333"/>
        <v>6</v>
      </c>
      <c r="Z4248" t="str">
        <f t="shared" si="334"/>
        <v>0% (No Discount)</v>
      </c>
      <c r="AA4248" s="17">
        <f>IF(COUNTIF($B$2:B4248,B4248)=1,1,0)</f>
        <v>0</v>
      </c>
      <c r="AB4248" s="17">
        <f>IF(COUNTIF($F$2:F4248,F4248)=1,1,0)</f>
        <v>0</v>
      </c>
    </row>
    <row r="4249" spans="1:28" x14ac:dyDescent="0.2">
      <c r="A4249" s="17">
        <v>4248</v>
      </c>
      <c r="B4249" t="s">
        <v>7386</v>
      </c>
      <c r="C4249" s="18">
        <v>43067</v>
      </c>
      <c r="D4249" s="18">
        <v>43073</v>
      </c>
      <c r="E4249" t="s">
        <v>77</v>
      </c>
      <c r="F4249" t="s">
        <v>577</v>
      </c>
      <c r="G4249" t="s">
        <v>578</v>
      </c>
      <c r="H4249" t="s">
        <v>129</v>
      </c>
      <c r="I4249" t="s">
        <v>54</v>
      </c>
      <c r="J4249" t="s">
        <v>4528</v>
      </c>
      <c r="K4249" t="s">
        <v>2769</v>
      </c>
      <c r="L4249">
        <v>21215</v>
      </c>
      <c r="M4249" t="s">
        <v>175</v>
      </c>
      <c r="N4249" t="s">
        <v>3992</v>
      </c>
      <c r="O4249" t="s">
        <v>59</v>
      </c>
      <c r="P4249" t="s">
        <v>92</v>
      </c>
      <c r="Q4249" t="s">
        <v>3993</v>
      </c>
      <c r="R4249" s="19">
        <v>20.9</v>
      </c>
      <c r="S4249" s="17">
        <v>5</v>
      </c>
      <c r="T4249" s="20">
        <v>0</v>
      </c>
      <c r="U4249" s="19">
        <v>7.524</v>
      </c>
      <c r="V4249" s="20">
        <f t="shared" si="330"/>
        <v>0.36000000000000004</v>
      </c>
      <c r="W4249" s="17">
        <f t="shared" si="331"/>
        <v>2017</v>
      </c>
      <c r="X4249" t="str">
        <f t="shared" si="332"/>
        <v>Nov-2017</v>
      </c>
      <c r="Y4249" s="17">
        <f t="shared" si="333"/>
        <v>6</v>
      </c>
      <c r="Z4249" t="str">
        <f t="shared" si="334"/>
        <v>0% (No Discount)</v>
      </c>
      <c r="AA4249" s="17">
        <f>IF(COUNTIF($B$2:B4249,B4249)=1,1,0)</f>
        <v>0</v>
      </c>
      <c r="AB4249" s="17">
        <f>IF(COUNTIF($F$2:F4249,F4249)=1,1,0)</f>
        <v>0</v>
      </c>
    </row>
    <row r="4250" spans="1:28" x14ac:dyDescent="0.2">
      <c r="A4250" s="17">
        <v>4249</v>
      </c>
      <c r="B4250" t="s">
        <v>7387</v>
      </c>
      <c r="C4250" s="18">
        <v>42705</v>
      </c>
      <c r="D4250" s="18">
        <v>42709</v>
      </c>
      <c r="E4250" t="s">
        <v>50</v>
      </c>
      <c r="F4250" t="s">
        <v>740</v>
      </c>
      <c r="G4250" t="s">
        <v>741</v>
      </c>
      <c r="H4250" t="s">
        <v>53</v>
      </c>
      <c r="I4250" t="s">
        <v>54</v>
      </c>
      <c r="J4250" t="s">
        <v>775</v>
      </c>
      <c r="K4250" t="s">
        <v>776</v>
      </c>
      <c r="L4250">
        <v>6824</v>
      </c>
      <c r="M4250" t="s">
        <v>175</v>
      </c>
      <c r="N4250" t="s">
        <v>3557</v>
      </c>
      <c r="O4250" t="s">
        <v>73</v>
      </c>
      <c r="P4250" t="s">
        <v>102</v>
      </c>
      <c r="Q4250" t="s">
        <v>3558</v>
      </c>
      <c r="R4250" s="19">
        <v>88.08</v>
      </c>
      <c r="S4250" s="17">
        <v>6</v>
      </c>
      <c r="T4250" s="20">
        <v>0</v>
      </c>
      <c r="U4250" s="19">
        <v>40.516800000000003</v>
      </c>
      <c r="V4250" s="20">
        <f t="shared" si="330"/>
        <v>0.46000000000000008</v>
      </c>
      <c r="W4250" s="17">
        <f t="shared" si="331"/>
        <v>2016</v>
      </c>
      <c r="X4250" t="str">
        <f t="shared" si="332"/>
        <v>Dec-2016</v>
      </c>
      <c r="Y4250" s="17">
        <f t="shared" si="333"/>
        <v>4</v>
      </c>
      <c r="Z4250" t="str">
        <f t="shared" si="334"/>
        <v>0% (No Discount)</v>
      </c>
      <c r="AA4250" s="17">
        <f>IF(COUNTIF($B$2:B4250,B4250)=1,1,0)</f>
        <v>1</v>
      </c>
      <c r="AB4250" s="17">
        <f>IF(COUNTIF($F$2:F4250,F4250)=1,1,0)</f>
        <v>0</v>
      </c>
    </row>
    <row r="4251" spans="1:28" x14ac:dyDescent="0.2">
      <c r="A4251" s="17">
        <v>4250</v>
      </c>
      <c r="B4251" t="s">
        <v>7387</v>
      </c>
      <c r="C4251" s="18">
        <v>42705</v>
      </c>
      <c r="D4251" s="18">
        <v>42709</v>
      </c>
      <c r="E4251" t="s">
        <v>50</v>
      </c>
      <c r="F4251" t="s">
        <v>740</v>
      </c>
      <c r="G4251" t="s">
        <v>741</v>
      </c>
      <c r="H4251" t="s">
        <v>53</v>
      </c>
      <c r="I4251" t="s">
        <v>54</v>
      </c>
      <c r="J4251" t="s">
        <v>775</v>
      </c>
      <c r="K4251" t="s">
        <v>776</v>
      </c>
      <c r="L4251">
        <v>6824</v>
      </c>
      <c r="M4251" t="s">
        <v>175</v>
      </c>
      <c r="N4251" t="s">
        <v>1963</v>
      </c>
      <c r="O4251" t="s">
        <v>59</v>
      </c>
      <c r="P4251" t="s">
        <v>63</v>
      </c>
      <c r="Q4251" t="s">
        <v>1964</v>
      </c>
      <c r="R4251" s="19">
        <v>751.92</v>
      </c>
      <c r="S4251" s="17">
        <v>4</v>
      </c>
      <c r="T4251" s="20">
        <v>0</v>
      </c>
      <c r="U4251" s="19">
        <v>150.38399999999999</v>
      </c>
      <c r="V4251" s="20">
        <f t="shared" si="330"/>
        <v>0.19999999999999998</v>
      </c>
      <c r="W4251" s="17">
        <f t="shared" si="331"/>
        <v>2016</v>
      </c>
      <c r="X4251" t="str">
        <f t="shared" si="332"/>
        <v>Dec-2016</v>
      </c>
      <c r="Y4251" s="17">
        <f t="shared" si="333"/>
        <v>4</v>
      </c>
      <c r="Z4251" t="str">
        <f t="shared" si="334"/>
        <v>0% (No Discount)</v>
      </c>
      <c r="AA4251" s="17">
        <f>IF(COUNTIF($B$2:B4251,B4251)=1,1,0)</f>
        <v>0</v>
      </c>
      <c r="AB4251" s="17">
        <f>IF(COUNTIF($F$2:F4251,F4251)=1,1,0)</f>
        <v>0</v>
      </c>
    </row>
    <row r="4252" spans="1:28" x14ac:dyDescent="0.2">
      <c r="A4252" s="17">
        <v>4251</v>
      </c>
      <c r="B4252" t="s">
        <v>7388</v>
      </c>
      <c r="C4252" s="18">
        <v>41901</v>
      </c>
      <c r="D4252" s="18">
        <v>41901</v>
      </c>
      <c r="E4252" t="s">
        <v>1320</v>
      </c>
      <c r="F4252" t="s">
        <v>7389</v>
      </c>
      <c r="G4252" t="s">
        <v>7390</v>
      </c>
      <c r="H4252" t="s">
        <v>68</v>
      </c>
      <c r="I4252" t="s">
        <v>54</v>
      </c>
      <c r="J4252" t="s">
        <v>293</v>
      </c>
      <c r="K4252" t="s">
        <v>294</v>
      </c>
      <c r="L4252">
        <v>10011</v>
      </c>
      <c r="M4252" t="s">
        <v>175</v>
      </c>
      <c r="N4252" t="s">
        <v>4655</v>
      </c>
      <c r="O4252" t="s">
        <v>59</v>
      </c>
      <c r="P4252" t="s">
        <v>63</v>
      </c>
      <c r="Q4252" t="s">
        <v>4656</v>
      </c>
      <c r="R4252" s="19">
        <v>887.10299999999995</v>
      </c>
      <c r="S4252" s="17">
        <v>7</v>
      </c>
      <c r="T4252" s="20">
        <v>0.1</v>
      </c>
      <c r="U4252" s="19">
        <v>177.42060000000001</v>
      </c>
      <c r="V4252" s="20">
        <f t="shared" si="330"/>
        <v>0.2</v>
      </c>
      <c r="W4252" s="17">
        <f t="shared" si="331"/>
        <v>2014</v>
      </c>
      <c r="X4252" t="str">
        <f t="shared" si="332"/>
        <v>Sep-2014</v>
      </c>
      <c r="Y4252" s="17">
        <f t="shared" si="333"/>
        <v>0</v>
      </c>
      <c r="Z4252" t="str">
        <f t="shared" si="334"/>
        <v>1-10%</v>
      </c>
      <c r="AA4252" s="17">
        <f>IF(COUNTIF($B$2:B4252,B4252)=1,1,0)</f>
        <v>1</v>
      </c>
      <c r="AB4252" s="17">
        <f>IF(COUNTIF($F$2:F4252,F4252)=1,1,0)</f>
        <v>1</v>
      </c>
    </row>
    <row r="4253" spans="1:28" x14ac:dyDescent="0.2">
      <c r="A4253" s="17">
        <v>4252</v>
      </c>
      <c r="B4253" t="s">
        <v>7391</v>
      </c>
      <c r="C4253" s="18">
        <v>42300</v>
      </c>
      <c r="D4253" s="18">
        <v>42300</v>
      </c>
      <c r="E4253" t="s">
        <v>1320</v>
      </c>
      <c r="F4253" t="s">
        <v>2262</v>
      </c>
      <c r="G4253" t="s">
        <v>2263</v>
      </c>
      <c r="H4253" t="s">
        <v>53</v>
      </c>
      <c r="I4253" t="s">
        <v>54</v>
      </c>
      <c r="J4253" t="s">
        <v>1824</v>
      </c>
      <c r="K4253" t="s">
        <v>81</v>
      </c>
      <c r="L4253">
        <v>33801</v>
      </c>
      <c r="M4253" t="s">
        <v>57</v>
      </c>
      <c r="N4253" t="s">
        <v>4585</v>
      </c>
      <c r="O4253" t="s">
        <v>98</v>
      </c>
      <c r="P4253" t="s">
        <v>99</v>
      </c>
      <c r="Q4253" t="s">
        <v>4586</v>
      </c>
      <c r="R4253" s="19">
        <v>55.944000000000003</v>
      </c>
      <c r="S4253" s="17">
        <v>7</v>
      </c>
      <c r="T4253" s="20">
        <v>0.2</v>
      </c>
      <c r="U4253" s="19">
        <v>-13.2867</v>
      </c>
      <c r="V4253" s="20">
        <f t="shared" si="330"/>
        <v>-0.23749999999999999</v>
      </c>
      <c r="W4253" s="17">
        <f t="shared" si="331"/>
        <v>2015</v>
      </c>
      <c r="X4253" t="str">
        <f t="shared" si="332"/>
        <v>Oct-2015</v>
      </c>
      <c r="Y4253" s="17">
        <f t="shared" si="333"/>
        <v>0</v>
      </c>
      <c r="Z4253" t="str">
        <f t="shared" si="334"/>
        <v>11-20%</v>
      </c>
      <c r="AA4253" s="17">
        <f>IF(COUNTIF($B$2:B4253,B4253)=1,1,0)</f>
        <v>1</v>
      </c>
      <c r="AB4253" s="17">
        <f>IF(COUNTIF($F$2:F4253,F4253)=1,1,0)</f>
        <v>0</v>
      </c>
    </row>
    <row r="4254" spans="1:28" x14ac:dyDescent="0.2">
      <c r="A4254" s="17">
        <v>4253</v>
      </c>
      <c r="B4254" t="s">
        <v>7391</v>
      </c>
      <c r="C4254" s="18">
        <v>42300</v>
      </c>
      <c r="D4254" s="18">
        <v>42300</v>
      </c>
      <c r="E4254" t="s">
        <v>1320</v>
      </c>
      <c r="F4254" t="s">
        <v>2262</v>
      </c>
      <c r="G4254" t="s">
        <v>2263</v>
      </c>
      <c r="H4254" t="s">
        <v>53</v>
      </c>
      <c r="I4254" t="s">
        <v>54</v>
      </c>
      <c r="J4254" t="s">
        <v>1824</v>
      </c>
      <c r="K4254" t="s">
        <v>81</v>
      </c>
      <c r="L4254">
        <v>33801</v>
      </c>
      <c r="M4254" t="s">
        <v>57</v>
      </c>
      <c r="N4254" t="s">
        <v>717</v>
      </c>
      <c r="O4254" t="s">
        <v>73</v>
      </c>
      <c r="P4254" t="s">
        <v>95</v>
      </c>
      <c r="Q4254" t="s">
        <v>718</v>
      </c>
      <c r="R4254" s="19">
        <v>10.688000000000001</v>
      </c>
      <c r="S4254" s="17">
        <v>2</v>
      </c>
      <c r="T4254" s="20">
        <v>0.2</v>
      </c>
      <c r="U4254" s="19">
        <v>2.2711999999999999</v>
      </c>
      <c r="V4254" s="20">
        <f t="shared" si="330"/>
        <v>0.21249999999999997</v>
      </c>
      <c r="W4254" s="17">
        <f t="shared" si="331"/>
        <v>2015</v>
      </c>
      <c r="X4254" t="str">
        <f t="shared" si="332"/>
        <v>Oct-2015</v>
      </c>
      <c r="Y4254" s="17">
        <f t="shared" si="333"/>
        <v>0</v>
      </c>
      <c r="Z4254" t="str">
        <f t="shared" si="334"/>
        <v>11-20%</v>
      </c>
      <c r="AA4254" s="17">
        <f>IF(COUNTIF($B$2:B4254,B4254)=1,1,0)</f>
        <v>0</v>
      </c>
      <c r="AB4254" s="17">
        <f>IF(COUNTIF($F$2:F4254,F4254)=1,1,0)</f>
        <v>0</v>
      </c>
    </row>
    <row r="4255" spans="1:28" x14ac:dyDescent="0.2">
      <c r="A4255" s="17">
        <v>4254</v>
      </c>
      <c r="B4255" t="s">
        <v>7391</v>
      </c>
      <c r="C4255" s="18">
        <v>42300</v>
      </c>
      <c r="D4255" s="18">
        <v>42300</v>
      </c>
      <c r="E4255" t="s">
        <v>1320</v>
      </c>
      <c r="F4255" t="s">
        <v>2262</v>
      </c>
      <c r="G4255" t="s">
        <v>2263</v>
      </c>
      <c r="H4255" t="s">
        <v>53</v>
      </c>
      <c r="I4255" t="s">
        <v>54</v>
      </c>
      <c r="J4255" t="s">
        <v>1824</v>
      </c>
      <c r="K4255" t="s">
        <v>81</v>
      </c>
      <c r="L4255">
        <v>33801</v>
      </c>
      <c r="M4255" t="s">
        <v>57</v>
      </c>
      <c r="N4255" t="s">
        <v>4763</v>
      </c>
      <c r="O4255" t="s">
        <v>98</v>
      </c>
      <c r="P4255" t="s">
        <v>99</v>
      </c>
      <c r="Q4255" t="s">
        <v>4764</v>
      </c>
      <c r="R4255" s="19">
        <v>11.824</v>
      </c>
      <c r="S4255" s="17">
        <v>2</v>
      </c>
      <c r="T4255" s="20">
        <v>0.2</v>
      </c>
      <c r="U4255" s="19">
        <v>1.0346</v>
      </c>
      <c r="V4255" s="20">
        <f t="shared" si="330"/>
        <v>8.7499999999999994E-2</v>
      </c>
      <c r="W4255" s="17">
        <f t="shared" si="331"/>
        <v>2015</v>
      </c>
      <c r="X4255" t="str">
        <f t="shared" si="332"/>
        <v>Oct-2015</v>
      </c>
      <c r="Y4255" s="17">
        <f t="shared" si="333"/>
        <v>0</v>
      </c>
      <c r="Z4255" t="str">
        <f t="shared" si="334"/>
        <v>11-20%</v>
      </c>
      <c r="AA4255" s="17">
        <f>IF(COUNTIF($B$2:B4255,B4255)=1,1,0)</f>
        <v>0</v>
      </c>
      <c r="AB4255" s="17">
        <f>IF(COUNTIF($F$2:F4255,F4255)=1,1,0)</f>
        <v>0</v>
      </c>
    </row>
    <row r="4256" spans="1:28" x14ac:dyDescent="0.2">
      <c r="A4256" s="17">
        <v>4255</v>
      </c>
      <c r="B4256" t="s">
        <v>7392</v>
      </c>
      <c r="C4256" s="18">
        <v>43021</v>
      </c>
      <c r="D4256" s="18">
        <v>43024</v>
      </c>
      <c r="E4256" t="s">
        <v>215</v>
      </c>
      <c r="F4256" t="s">
        <v>569</v>
      </c>
      <c r="G4256" t="s">
        <v>570</v>
      </c>
      <c r="H4256" t="s">
        <v>53</v>
      </c>
      <c r="I4256" t="s">
        <v>54</v>
      </c>
      <c r="J4256" t="s">
        <v>3744</v>
      </c>
      <c r="K4256" t="s">
        <v>238</v>
      </c>
      <c r="L4256">
        <v>61032</v>
      </c>
      <c r="M4256" t="s">
        <v>132</v>
      </c>
      <c r="N4256" t="s">
        <v>3225</v>
      </c>
      <c r="O4256" t="s">
        <v>73</v>
      </c>
      <c r="P4256" t="s">
        <v>117</v>
      </c>
      <c r="Q4256" t="s">
        <v>213</v>
      </c>
      <c r="R4256" s="19">
        <v>63.311999999999998</v>
      </c>
      <c r="S4256" s="17">
        <v>3</v>
      </c>
      <c r="T4256" s="20">
        <v>0.2</v>
      </c>
      <c r="U4256" s="19">
        <v>20.5764</v>
      </c>
      <c r="V4256" s="20">
        <f t="shared" si="330"/>
        <v>0.32500000000000001</v>
      </c>
      <c r="W4256" s="17">
        <f t="shared" si="331"/>
        <v>2017</v>
      </c>
      <c r="X4256" t="str">
        <f t="shared" si="332"/>
        <v>Oct-2017</v>
      </c>
      <c r="Y4256" s="17">
        <f t="shared" si="333"/>
        <v>3</v>
      </c>
      <c r="Z4256" t="str">
        <f t="shared" si="334"/>
        <v>11-20%</v>
      </c>
      <c r="AA4256" s="17">
        <f>IF(COUNTIF($B$2:B4256,B4256)=1,1,0)</f>
        <v>1</v>
      </c>
      <c r="AB4256" s="17">
        <f>IF(COUNTIF($F$2:F4256,F4256)=1,1,0)</f>
        <v>0</v>
      </c>
    </row>
    <row r="4257" spans="1:28" x14ac:dyDescent="0.2">
      <c r="A4257" s="17">
        <v>4256</v>
      </c>
      <c r="B4257" t="s">
        <v>7392</v>
      </c>
      <c r="C4257" s="18">
        <v>43021</v>
      </c>
      <c r="D4257" s="18">
        <v>43024</v>
      </c>
      <c r="E4257" t="s">
        <v>215</v>
      </c>
      <c r="F4257" t="s">
        <v>569</v>
      </c>
      <c r="G4257" t="s">
        <v>570</v>
      </c>
      <c r="H4257" t="s">
        <v>53</v>
      </c>
      <c r="I4257" t="s">
        <v>54</v>
      </c>
      <c r="J4257" t="s">
        <v>3744</v>
      </c>
      <c r="K4257" t="s">
        <v>238</v>
      </c>
      <c r="L4257">
        <v>61032</v>
      </c>
      <c r="M4257" t="s">
        <v>132</v>
      </c>
      <c r="N4257" t="s">
        <v>1093</v>
      </c>
      <c r="O4257" t="s">
        <v>73</v>
      </c>
      <c r="P4257" t="s">
        <v>102</v>
      </c>
      <c r="Q4257" t="s">
        <v>1094</v>
      </c>
      <c r="R4257" s="19">
        <v>96.784000000000006</v>
      </c>
      <c r="S4257" s="17">
        <v>4</v>
      </c>
      <c r="T4257" s="20">
        <v>0.8</v>
      </c>
      <c r="U4257" s="19">
        <v>-145.17599999999999</v>
      </c>
      <c r="V4257" s="20">
        <f t="shared" si="330"/>
        <v>-1.4999999999999998</v>
      </c>
      <c r="W4257" s="17">
        <f t="shared" si="331"/>
        <v>2017</v>
      </c>
      <c r="X4257" t="str">
        <f t="shared" si="332"/>
        <v>Oct-2017</v>
      </c>
      <c r="Y4257" s="17">
        <f t="shared" si="333"/>
        <v>3</v>
      </c>
      <c r="Z4257" t="str">
        <f t="shared" si="334"/>
        <v>Over 50%</v>
      </c>
      <c r="AA4257" s="17">
        <f>IF(COUNTIF($B$2:B4257,B4257)=1,1,0)</f>
        <v>0</v>
      </c>
      <c r="AB4257" s="17">
        <f>IF(COUNTIF($F$2:F4257,F4257)=1,1,0)</f>
        <v>0</v>
      </c>
    </row>
    <row r="4258" spans="1:28" x14ac:dyDescent="0.2">
      <c r="A4258" s="17">
        <v>4257</v>
      </c>
      <c r="B4258" t="s">
        <v>7392</v>
      </c>
      <c r="C4258" s="18">
        <v>43021</v>
      </c>
      <c r="D4258" s="18">
        <v>43024</v>
      </c>
      <c r="E4258" t="s">
        <v>215</v>
      </c>
      <c r="F4258" t="s">
        <v>569</v>
      </c>
      <c r="G4258" t="s">
        <v>570</v>
      </c>
      <c r="H4258" t="s">
        <v>53</v>
      </c>
      <c r="I4258" t="s">
        <v>54</v>
      </c>
      <c r="J4258" t="s">
        <v>3744</v>
      </c>
      <c r="K4258" t="s">
        <v>238</v>
      </c>
      <c r="L4258">
        <v>61032</v>
      </c>
      <c r="M4258" t="s">
        <v>132</v>
      </c>
      <c r="N4258" t="s">
        <v>2756</v>
      </c>
      <c r="O4258" t="s">
        <v>59</v>
      </c>
      <c r="P4258" t="s">
        <v>92</v>
      </c>
      <c r="Q4258" t="s">
        <v>2757</v>
      </c>
      <c r="R4258" s="19">
        <v>10.476000000000001</v>
      </c>
      <c r="S4258" s="17">
        <v>3</v>
      </c>
      <c r="T4258" s="20">
        <v>0.6</v>
      </c>
      <c r="U4258" s="19">
        <v>-6.8094000000000001</v>
      </c>
      <c r="V4258" s="20">
        <f t="shared" si="330"/>
        <v>-0.64999999999999991</v>
      </c>
      <c r="W4258" s="17">
        <f t="shared" si="331"/>
        <v>2017</v>
      </c>
      <c r="X4258" t="str">
        <f t="shared" si="332"/>
        <v>Oct-2017</v>
      </c>
      <c r="Y4258" s="17">
        <f t="shared" si="333"/>
        <v>3</v>
      </c>
      <c r="Z4258" t="str">
        <f t="shared" si="334"/>
        <v>Over 50%</v>
      </c>
      <c r="AA4258" s="17">
        <f>IF(COUNTIF($B$2:B4258,B4258)=1,1,0)</f>
        <v>0</v>
      </c>
      <c r="AB4258" s="17">
        <f>IF(COUNTIF($F$2:F4258,F4258)=1,1,0)</f>
        <v>0</v>
      </c>
    </row>
    <row r="4259" spans="1:28" x14ac:dyDescent="0.2">
      <c r="A4259" s="17">
        <v>4258</v>
      </c>
      <c r="B4259" t="s">
        <v>7393</v>
      </c>
      <c r="C4259" s="18">
        <v>42251</v>
      </c>
      <c r="D4259" s="18">
        <v>42256</v>
      </c>
      <c r="E4259" t="s">
        <v>77</v>
      </c>
      <c r="F4259" t="s">
        <v>162</v>
      </c>
      <c r="G4259" t="s">
        <v>163</v>
      </c>
      <c r="H4259" t="s">
        <v>68</v>
      </c>
      <c r="I4259" t="s">
        <v>54</v>
      </c>
      <c r="J4259" t="s">
        <v>4740</v>
      </c>
      <c r="K4259" t="s">
        <v>447</v>
      </c>
      <c r="L4259">
        <v>97504</v>
      </c>
      <c r="M4259" t="s">
        <v>71</v>
      </c>
      <c r="N4259" t="s">
        <v>6583</v>
      </c>
      <c r="O4259" t="s">
        <v>73</v>
      </c>
      <c r="P4259" t="s">
        <v>102</v>
      </c>
      <c r="Q4259" t="s">
        <v>6584</v>
      </c>
      <c r="R4259" s="19">
        <v>9.7620000000000005</v>
      </c>
      <c r="S4259" s="17">
        <v>2</v>
      </c>
      <c r="T4259" s="20">
        <v>0.7</v>
      </c>
      <c r="U4259" s="19">
        <v>-6.8334000000000001</v>
      </c>
      <c r="V4259" s="20">
        <f t="shared" si="330"/>
        <v>-0.7</v>
      </c>
      <c r="W4259" s="17">
        <f t="shared" si="331"/>
        <v>2015</v>
      </c>
      <c r="X4259" t="str">
        <f t="shared" si="332"/>
        <v>Sep-2015</v>
      </c>
      <c r="Y4259" s="17">
        <f t="shared" si="333"/>
        <v>5</v>
      </c>
      <c r="Z4259" t="str">
        <f t="shared" si="334"/>
        <v>Over 50%</v>
      </c>
      <c r="AA4259" s="17">
        <f>IF(COUNTIF($B$2:B4259,B4259)=1,1,0)</f>
        <v>1</v>
      </c>
      <c r="AB4259" s="17">
        <f>IF(COUNTIF($F$2:F4259,F4259)=1,1,0)</f>
        <v>0</v>
      </c>
    </row>
    <row r="4260" spans="1:28" x14ac:dyDescent="0.2">
      <c r="A4260" s="17">
        <v>4259</v>
      </c>
      <c r="B4260" t="s">
        <v>7394</v>
      </c>
      <c r="C4260" s="18">
        <v>42443</v>
      </c>
      <c r="D4260" s="18">
        <v>42445</v>
      </c>
      <c r="E4260" t="s">
        <v>215</v>
      </c>
      <c r="F4260" t="s">
        <v>1349</v>
      </c>
      <c r="G4260" t="s">
        <v>1350</v>
      </c>
      <c r="H4260" t="s">
        <v>68</v>
      </c>
      <c r="I4260" t="s">
        <v>54</v>
      </c>
      <c r="J4260" t="s">
        <v>122</v>
      </c>
      <c r="K4260" t="s">
        <v>123</v>
      </c>
      <c r="L4260">
        <v>98103</v>
      </c>
      <c r="M4260" t="s">
        <v>71</v>
      </c>
      <c r="N4260" t="s">
        <v>3221</v>
      </c>
      <c r="O4260" t="s">
        <v>59</v>
      </c>
      <c r="P4260" t="s">
        <v>63</v>
      </c>
      <c r="Q4260" t="s">
        <v>3222</v>
      </c>
      <c r="R4260" s="19">
        <v>196.78399999999999</v>
      </c>
      <c r="S4260" s="17">
        <v>2</v>
      </c>
      <c r="T4260" s="20">
        <v>0.2</v>
      </c>
      <c r="U4260" s="19">
        <v>-22.138200000000001</v>
      </c>
      <c r="V4260" s="20">
        <f t="shared" si="330"/>
        <v>-0.11250000000000002</v>
      </c>
      <c r="W4260" s="17">
        <f t="shared" si="331"/>
        <v>2016</v>
      </c>
      <c r="X4260" t="str">
        <f t="shared" si="332"/>
        <v>Mar-2016</v>
      </c>
      <c r="Y4260" s="17">
        <f t="shared" si="333"/>
        <v>2</v>
      </c>
      <c r="Z4260" t="str">
        <f t="shared" si="334"/>
        <v>11-20%</v>
      </c>
      <c r="AA4260" s="17">
        <f>IF(COUNTIF($B$2:B4260,B4260)=1,1,0)</f>
        <v>1</v>
      </c>
      <c r="AB4260" s="17">
        <f>IF(COUNTIF($F$2:F4260,F4260)=1,1,0)</f>
        <v>0</v>
      </c>
    </row>
    <row r="4261" spans="1:28" x14ac:dyDescent="0.2">
      <c r="A4261" s="17">
        <v>4260</v>
      </c>
      <c r="B4261" t="s">
        <v>7395</v>
      </c>
      <c r="C4261" s="18">
        <v>43036</v>
      </c>
      <c r="D4261" s="18">
        <v>43041</v>
      </c>
      <c r="E4261" t="s">
        <v>50</v>
      </c>
      <c r="F4261" t="s">
        <v>5659</v>
      </c>
      <c r="G4261" t="s">
        <v>5660</v>
      </c>
      <c r="H4261" t="s">
        <v>68</v>
      </c>
      <c r="I4261" t="s">
        <v>54</v>
      </c>
      <c r="J4261" t="s">
        <v>293</v>
      </c>
      <c r="K4261" t="s">
        <v>294</v>
      </c>
      <c r="L4261">
        <v>10035</v>
      </c>
      <c r="M4261" t="s">
        <v>175</v>
      </c>
      <c r="N4261" t="s">
        <v>1040</v>
      </c>
      <c r="O4261" t="s">
        <v>73</v>
      </c>
      <c r="P4261" t="s">
        <v>200</v>
      </c>
      <c r="Q4261" t="s">
        <v>1041</v>
      </c>
      <c r="R4261" s="19">
        <v>47.98</v>
      </c>
      <c r="S4261" s="17">
        <v>2</v>
      </c>
      <c r="T4261" s="20">
        <v>0</v>
      </c>
      <c r="U4261" s="19">
        <v>23.99</v>
      </c>
      <c r="V4261" s="20">
        <f t="shared" si="330"/>
        <v>0.5</v>
      </c>
      <c r="W4261" s="17">
        <f t="shared" si="331"/>
        <v>2017</v>
      </c>
      <c r="X4261" t="str">
        <f t="shared" si="332"/>
        <v>Oct-2017</v>
      </c>
      <c r="Y4261" s="17">
        <f t="shared" si="333"/>
        <v>5</v>
      </c>
      <c r="Z4261" t="str">
        <f t="shared" si="334"/>
        <v>0% (No Discount)</v>
      </c>
      <c r="AA4261" s="17">
        <f>IF(COUNTIF($B$2:B4261,B4261)=1,1,0)</f>
        <v>1</v>
      </c>
      <c r="AB4261" s="17">
        <f>IF(COUNTIF($F$2:F4261,F4261)=1,1,0)</f>
        <v>0</v>
      </c>
    </row>
    <row r="4262" spans="1:28" x14ac:dyDescent="0.2">
      <c r="A4262" s="17">
        <v>4261</v>
      </c>
      <c r="B4262" t="s">
        <v>7396</v>
      </c>
      <c r="C4262" s="18">
        <v>43023</v>
      </c>
      <c r="D4262" s="18">
        <v>43027</v>
      </c>
      <c r="E4262" t="s">
        <v>50</v>
      </c>
      <c r="F4262" t="s">
        <v>5335</v>
      </c>
      <c r="G4262" t="s">
        <v>5336</v>
      </c>
      <c r="H4262" t="s">
        <v>68</v>
      </c>
      <c r="I4262" t="s">
        <v>54</v>
      </c>
      <c r="J4262" t="s">
        <v>775</v>
      </c>
      <c r="K4262" t="s">
        <v>776</v>
      </c>
      <c r="L4262">
        <v>6824</v>
      </c>
      <c r="M4262" t="s">
        <v>175</v>
      </c>
      <c r="N4262" t="s">
        <v>2805</v>
      </c>
      <c r="O4262" t="s">
        <v>73</v>
      </c>
      <c r="P4262" t="s">
        <v>74</v>
      </c>
      <c r="Q4262" t="s">
        <v>2806</v>
      </c>
      <c r="R4262" s="19">
        <v>13.05</v>
      </c>
      <c r="S4262" s="17">
        <v>5</v>
      </c>
      <c r="T4262" s="20">
        <v>0</v>
      </c>
      <c r="U4262" s="19">
        <v>6.0030000000000001</v>
      </c>
      <c r="V4262" s="20">
        <f t="shared" si="330"/>
        <v>0.45999999999999996</v>
      </c>
      <c r="W4262" s="17">
        <f t="shared" si="331"/>
        <v>2017</v>
      </c>
      <c r="X4262" t="str">
        <f t="shared" si="332"/>
        <v>Oct-2017</v>
      </c>
      <c r="Y4262" s="17">
        <f t="shared" si="333"/>
        <v>4</v>
      </c>
      <c r="Z4262" t="str">
        <f t="shared" si="334"/>
        <v>0% (No Discount)</v>
      </c>
      <c r="AA4262" s="17">
        <f>IF(COUNTIF($B$2:B4262,B4262)=1,1,0)</f>
        <v>1</v>
      </c>
      <c r="AB4262" s="17">
        <f>IF(COUNTIF($F$2:F4262,F4262)=1,1,0)</f>
        <v>0</v>
      </c>
    </row>
    <row r="4263" spans="1:28" x14ac:dyDescent="0.2">
      <c r="A4263" s="17">
        <v>4262</v>
      </c>
      <c r="B4263" t="s">
        <v>7397</v>
      </c>
      <c r="C4263" s="18">
        <v>42954</v>
      </c>
      <c r="D4263" s="18">
        <v>42958</v>
      </c>
      <c r="E4263" t="s">
        <v>77</v>
      </c>
      <c r="F4263" t="s">
        <v>6486</v>
      </c>
      <c r="G4263" t="s">
        <v>6487</v>
      </c>
      <c r="H4263" t="s">
        <v>53</v>
      </c>
      <c r="I4263" t="s">
        <v>54</v>
      </c>
      <c r="J4263" t="s">
        <v>5024</v>
      </c>
      <c r="K4263" t="s">
        <v>256</v>
      </c>
      <c r="L4263">
        <v>56560</v>
      </c>
      <c r="M4263" t="s">
        <v>132</v>
      </c>
      <c r="N4263" t="s">
        <v>4419</v>
      </c>
      <c r="O4263" t="s">
        <v>98</v>
      </c>
      <c r="P4263" t="s">
        <v>188</v>
      </c>
      <c r="Q4263" t="s">
        <v>4420</v>
      </c>
      <c r="R4263" s="19">
        <v>63.96</v>
      </c>
      <c r="S4263" s="17">
        <v>4</v>
      </c>
      <c r="T4263" s="20">
        <v>0</v>
      </c>
      <c r="U4263" s="19">
        <v>19.8276</v>
      </c>
      <c r="V4263" s="20">
        <f t="shared" si="330"/>
        <v>0.31</v>
      </c>
      <c r="W4263" s="17">
        <f t="shared" si="331"/>
        <v>2017</v>
      </c>
      <c r="X4263" t="str">
        <f t="shared" si="332"/>
        <v>Aug-2017</v>
      </c>
      <c r="Y4263" s="17">
        <f t="shared" si="333"/>
        <v>4</v>
      </c>
      <c r="Z4263" t="str">
        <f t="shared" si="334"/>
        <v>0% (No Discount)</v>
      </c>
      <c r="AA4263" s="17">
        <f>IF(COUNTIF($B$2:B4263,B4263)=1,1,0)</f>
        <v>1</v>
      </c>
      <c r="AB4263" s="17">
        <f>IF(COUNTIF($F$2:F4263,F4263)=1,1,0)</f>
        <v>0</v>
      </c>
    </row>
    <row r="4264" spans="1:28" x14ac:dyDescent="0.2">
      <c r="A4264" s="17">
        <v>4263</v>
      </c>
      <c r="B4264" t="s">
        <v>7398</v>
      </c>
      <c r="C4264" s="18">
        <v>42999</v>
      </c>
      <c r="D4264" s="18">
        <v>43003</v>
      </c>
      <c r="E4264" t="s">
        <v>77</v>
      </c>
      <c r="F4264" t="s">
        <v>3486</v>
      </c>
      <c r="G4264" t="s">
        <v>3487</v>
      </c>
      <c r="H4264" t="s">
        <v>53</v>
      </c>
      <c r="I4264" t="s">
        <v>54</v>
      </c>
      <c r="J4264" t="s">
        <v>524</v>
      </c>
      <c r="K4264" t="s">
        <v>1302</v>
      </c>
      <c r="L4264">
        <v>31907</v>
      </c>
      <c r="M4264" t="s">
        <v>57</v>
      </c>
      <c r="N4264" t="s">
        <v>5979</v>
      </c>
      <c r="O4264" t="s">
        <v>73</v>
      </c>
      <c r="P4264" t="s">
        <v>105</v>
      </c>
      <c r="Q4264" t="s">
        <v>5980</v>
      </c>
      <c r="R4264" s="19">
        <v>80.48</v>
      </c>
      <c r="S4264" s="17">
        <v>1</v>
      </c>
      <c r="T4264" s="20">
        <v>0</v>
      </c>
      <c r="U4264" s="19">
        <v>24.143999999999998</v>
      </c>
      <c r="V4264" s="20">
        <f t="shared" si="330"/>
        <v>0.3</v>
      </c>
      <c r="W4264" s="17">
        <f t="shared" si="331"/>
        <v>2017</v>
      </c>
      <c r="X4264" t="str">
        <f t="shared" si="332"/>
        <v>Sep-2017</v>
      </c>
      <c r="Y4264" s="17">
        <f t="shared" si="333"/>
        <v>4</v>
      </c>
      <c r="Z4264" t="str">
        <f t="shared" si="334"/>
        <v>0% (No Discount)</v>
      </c>
      <c r="AA4264" s="17">
        <f>IF(COUNTIF($B$2:B4264,B4264)=1,1,0)</f>
        <v>1</v>
      </c>
      <c r="AB4264" s="17">
        <f>IF(COUNTIF($F$2:F4264,F4264)=1,1,0)</f>
        <v>0</v>
      </c>
    </row>
    <row r="4265" spans="1:28" x14ac:dyDescent="0.2">
      <c r="A4265" s="17">
        <v>4264</v>
      </c>
      <c r="B4265" t="s">
        <v>7399</v>
      </c>
      <c r="C4265" s="18">
        <v>43042</v>
      </c>
      <c r="D4265" s="18">
        <v>43047</v>
      </c>
      <c r="E4265" t="s">
        <v>77</v>
      </c>
      <c r="F4265" t="s">
        <v>6031</v>
      </c>
      <c r="G4265" t="s">
        <v>6032</v>
      </c>
      <c r="H4265" t="s">
        <v>53</v>
      </c>
      <c r="I4265" t="s">
        <v>54</v>
      </c>
      <c r="J4265" t="s">
        <v>173</v>
      </c>
      <c r="K4265" t="s">
        <v>174</v>
      </c>
      <c r="L4265">
        <v>19143</v>
      </c>
      <c r="M4265" t="s">
        <v>175</v>
      </c>
      <c r="N4265" t="s">
        <v>7400</v>
      </c>
      <c r="O4265" t="s">
        <v>73</v>
      </c>
      <c r="P4265" t="s">
        <v>102</v>
      </c>
      <c r="Q4265" t="s">
        <v>7401</v>
      </c>
      <c r="R4265" s="19">
        <v>11.673</v>
      </c>
      <c r="S4265" s="17">
        <v>3</v>
      </c>
      <c r="T4265" s="20">
        <v>0.7</v>
      </c>
      <c r="U4265" s="19">
        <v>-7.782</v>
      </c>
      <c r="V4265" s="20">
        <f t="shared" si="330"/>
        <v>-0.66666666666666663</v>
      </c>
      <c r="W4265" s="17">
        <f t="shared" si="331"/>
        <v>2017</v>
      </c>
      <c r="X4265" t="str">
        <f t="shared" si="332"/>
        <v>Nov-2017</v>
      </c>
      <c r="Y4265" s="17">
        <f t="shared" si="333"/>
        <v>5</v>
      </c>
      <c r="Z4265" t="str">
        <f t="shared" si="334"/>
        <v>Over 50%</v>
      </c>
      <c r="AA4265" s="17">
        <f>IF(COUNTIF($B$2:B4265,B4265)=1,1,0)</f>
        <v>1</v>
      </c>
      <c r="AB4265" s="17">
        <f>IF(COUNTIF($F$2:F4265,F4265)=1,1,0)</f>
        <v>0</v>
      </c>
    </row>
    <row r="4266" spans="1:28" x14ac:dyDescent="0.2">
      <c r="A4266" s="17">
        <v>4265</v>
      </c>
      <c r="B4266" t="s">
        <v>7402</v>
      </c>
      <c r="C4266" s="18">
        <v>42679</v>
      </c>
      <c r="D4266" s="18">
        <v>42683</v>
      </c>
      <c r="E4266" t="s">
        <v>77</v>
      </c>
      <c r="F4266" t="s">
        <v>1859</v>
      </c>
      <c r="G4266" t="s">
        <v>1860</v>
      </c>
      <c r="H4266" t="s">
        <v>53</v>
      </c>
      <c r="I4266" t="s">
        <v>54</v>
      </c>
      <c r="J4266" t="s">
        <v>211</v>
      </c>
      <c r="K4266" t="s">
        <v>131</v>
      </c>
      <c r="L4266">
        <v>77036</v>
      </c>
      <c r="M4266" t="s">
        <v>132</v>
      </c>
      <c r="N4266" t="s">
        <v>2300</v>
      </c>
      <c r="O4266" t="s">
        <v>59</v>
      </c>
      <c r="P4266" t="s">
        <v>83</v>
      </c>
      <c r="Q4266" t="s">
        <v>2301</v>
      </c>
      <c r="R4266" s="19">
        <v>863.12800000000004</v>
      </c>
      <c r="S4266" s="17">
        <v>8</v>
      </c>
      <c r="T4266" s="20">
        <v>0.3</v>
      </c>
      <c r="U4266" s="19">
        <v>-160.29519999999999</v>
      </c>
      <c r="V4266" s="20">
        <f t="shared" si="330"/>
        <v>-0.18571428571428569</v>
      </c>
      <c r="W4266" s="17">
        <f t="shared" si="331"/>
        <v>2016</v>
      </c>
      <c r="X4266" t="str">
        <f t="shared" si="332"/>
        <v>Nov-2016</v>
      </c>
      <c r="Y4266" s="17">
        <f t="shared" si="333"/>
        <v>4</v>
      </c>
      <c r="Z4266" t="str">
        <f t="shared" si="334"/>
        <v>21-30%</v>
      </c>
      <c r="AA4266" s="17">
        <f>IF(COUNTIF($B$2:B4266,B4266)=1,1,0)</f>
        <v>1</v>
      </c>
      <c r="AB4266" s="17">
        <f>IF(COUNTIF($F$2:F4266,F4266)=1,1,0)</f>
        <v>0</v>
      </c>
    </row>
    <row r="4267" spans="1:28" x14ac:dyDescent="0.2">
      <c r="A4267" s="17">
        <v>4266</v>
      </c>
      <c r="B4267" t="s">
        <v>7402</v>
      </c>
      <c r="C4267" s="18">
        <v>42679</v>
      </c>
      <c r="D4267" s="18">
        <v>42683</v>
      </c>
      <c r="E4267" t="s">
        <v>77</v>
      </c>
      <c r="F4267" t="s">
        <v>1859</v>
      </c>
      <c r="G4267" t="s">
        <v>1860</v>
      </c>
      <c r="H4267" t="s">
        <v>53</v>
      </c>
      <c r="I4267" t="s">
        <v>54</v>
      </c>
      <c r="J4267" t="s">
        <v>211</v>
      </c>
      <c r="K4267" t="s">
        <v>131</v>
      </c>
      <c r="L4267">
        <v>77036</v>
      </c>
      <c r="M4267" t="s">
        <v>132</v>
      </c>
      <c r="N4267" t="s">
        <v>3913</v>
      </c>
      <c r="O4267" t="s">
        <v>73</v>
      </c>
      <c r="P4267" t="s">
        <v>102</v>
      </c>
      <c r="Q4267" t="s">
        <v>1244</v>
      </c>
      <c r="R4267" s="19">
        <v>3.5640000000000001</v>
      </c>
      <c r="S4267" s="17">
        <v>3</v>
      </c>
      <c r="T4267" s="20">
        <v>0.8</v>
      </c>
      <c r="U4267" s="19">
        <v>-6.2370000000000001</v>
      </c>
      <c r="V4267" s="20">
        <f t="shared" si="330"/>
        <v>-1.75</v>
      </c>
      <c r="W4267" s="17">
        <f t="shared" si="331"/>
        <v>2016</v>
      </c>
      <c r="X4267" t="str">
        <f t="shared" si="332"/>
        <v>Nov-2016</v>
      </c>
      <c r="Y4267" s="17">
        <f t="shared" si="333"/>
        <v>4</v>
      </c>
      <c r="Z4267" t="str">
        <f t="shared" si="334"/>
        <v>Over 50%</v>
      </c>
      <c r="AA4267" s="17">
        <f>IF(COUNTIF($B$2:B4267,B4267)=1,1,0)</f>
        <v>0</v>
      </c>
      <c r="AB4267" s="17">
        <f>IF(COUNTIF($F$2:F4267,F4267)=1,1,0)</f>
        <v>0</v>
      </c>
    </row>
    <row r="4268" spans="1:28" x14ac:dyDescent="0.2">
      <c r="A4268" s="17">
        <v>4267</v>
      </c>
      <c r="B4268" t="s">
        <v>7402</v>
      </c>
      <c r="C4268" s="18">
        <v>42679</v>
      </c>
      <c r="D4268" s="18">
        <v>42683</v>
      </c>
      <c r="E4268" t="s">
        <v>77</v>
      </c>
      <c r="F4268" t="s">
        <v>1859</v>
      </c>
      <c r="G4268" t="s">
        <v>1860</v>
      </c>
      <c r="H4268" t="s">
        <v>53</v>
      </c>
      <c r="I4268" t="s">
        <v>54</v>
      </c>
      <c r="J4268" t="s">
        <v>211</v>
      </c>
      <c r="K4268" t="s">
        <v>131</v>
      </c>
      <c r="L4268">
        <v>77036</v>
      </c>
      <c r="M4268" t="s">
        <v>132</v>
      </c>
      <c r="N4268" t="s">
        <v>5483</v>
      </c>
      <c r="O4268" t="s">
        <v>59</v>
      </c>
      <c r="P4268" t="s">
        <v>60</v>
      </c>
      <c r="Q4268" t="s">
        <v>5484</v>
      </c>
      <c r="R4268" s="19">
        <v>956.66480000000001</v>
      </c>
      <c r="S4268" s="17">
        <v>7</v>
      </c>
      <c r="T4268" s="20">
        <v>0.32</v>
      </c>
      <c r="U4268" s="19">
        <v>-225.0976</v>
      </c>
      <c r="V4268" s="20">
        <f t="shared" si="330"/>
        <v>-0.23529411764705882</v>
      </c>
      <c r="W4268" s="17">
        <f t="shared" si="331"/>
        <v>2016</v>
      </c>
      <c r="X4268" t="str">
        <f t="shared" si="332"/>
        <v>Nov-2016</v>
      </c>
      <c r="Y4268" s="17">
        <f t="shared" si="333"/>
        <v>4</v>
      </c>
      <c r="Z4268" t="str">
        <f t="shared" si="334"/>
        <v>31-40%</v>
      </c>
      <c r="AA4268" s="17">
        <f>IF(COUNTIF($B$2:B4268,B4268)=1,1,0)</f>
        <v>0</v>
      </c>
      <c r="AB4268" s="17">
        <f>IF(COUNTIF($F$2:F4268,F4268)=1,1,0)</f>
        <v>0</v>
      </c>
    </row>
    <row r="4269" spans="1:28" x14ac:dyDescent="0.2">
      <c r="A4269" s="17">
        <v>4268</v>
      </c>
      <c r="B4269" t="s">
        <v>7402</v>
      </c>
      <c r="C4269" s="18">
        <v>42679</v>
      </c>
      <c r="D4269" s="18">
        <v>42683</v>
      </c>
      <c r="E4269" t="s">
        <v>77</v>
      </c>
      <c r="F4269" t="s">
        <v>1859</v>
      </c>
      <c r="G4269" t="s">
        <v>1860</v>
      </c>
      <c r="H4269" t="s">
        <v>53</v>
      </c>
      <c r="I4269" t="s">
        <v>54</v>
      </c>
      <c r="J4269" t="s">
        <v>211</v>
      </c>
      <c r="K4269" t="s">
        <v>131</v>
      </c>
      <c r="L4269">
        <v>77036</v>
      </c>
      <c r="M4269" t="s">
        <v>132</v>
      </c>
      <c r="N4269" t="s">
        <v>2132</v>
      </c>
      <c r="O4269" t="s">
        <v>73</v>
      </c>
      <c r="P4269" t="s">
        <v>102</v>
      </c>
      <c r="Q4269" t="s">
        <v>2133</v>
      </c>
      <c r="R4269" s="19">
        <v>12.587999999999999</v>
      </c>
      <c r="S4269" s="17">
        <v>3</v>
      </c>
      <c r="T4269" s="20">
        <v>0.8</v>
      </c>
      <c r="U4269" s="19">
        <v>-20.140799999999999</v>
      </c>
      <c r="V4269" s="20">
        <f t="shared" si="330"/>
        <v>-1.6</v>
      </c>
      <c r="W4269" s="17">
        <f t="shared" si="331"/>
        <v>2016</v>
      </c>
      <c r="X4269" t="str">
        <f t="shared" si="332"/>
        <v>Nov-2016</v>
      </c>
      <c r="Y4269" s="17">
        <f t="shared" si="333"/>
        <v>4</v>
      </c>
      <c r="Z4269" t="str">
        <f t="shared" si="334"/>
        <v>Over 50%</v>
      </c>
      <c r="AA4269" s="17">
        <f>IF(COUNTIF($B$2:B4269,B4269)=1,1,0)</f>
        <v>0</v>
      </c>
      <c r="AB4269" s="17">
        <f>IF(COUNTIF($F$2:F4269,F4269)=1,1,0)</f>
        <v>0</v>
      </c>
    </row>
    <row r="4270" spans="1:28" x14ac:dyDescent="0.2">
      <c r="A4270" s="17">
        <v>4269</v>
      </c>
      <c r="B4270" t="s">
        <v>7402</v>
      </c>
      <c r="C4270" s="18">
        <v>42679</v>
      </c>
      <c r="D4270" s="18">
        <v>42683</v>
      </c>
      <c r="E4270" t="s">
        <v>77</v>
      </c>
      <c r="F4270" t="s">
        <v>1859</v>
      </c>
      <c r="G4270" t="s">
        <v>1860</v>
      </c>
      <c r="H4270" t="s">
        <v>53</v>
      </c>
      <c r="I4270" t="s">
        <v>54</v>
      </c>
      <c r="J4270" t="s">
        <v>211</v>
      </c>
      <c r="K4270" t="s">
        <v>131</v>
      </c>
      <c r="L4270">
        <v>77036</v>
      </c>
      <c r="M4270" t="s">
        <v>132</v>
      </c>
      <c r="N4270" t="s">
        <v>6317</v>
      </c>
      <c r="O4270" t="s">
        <v>98</v>
      </c>
      <c r="P4270" t="s">
        <v>188</v>
      </c>
      <c r="Q4270" t="s">
        <v>6318</v>
      </c>
      <c r="R4270" s="19">
        <v>171.96</v>
      </c>
      <c r="S4270" s="17">
        <v>5</v>
      </c>
      <c r="T4270" s="20">
        <v>0.2</v>
      </c>
      <c r="U4270" s="19">
        <v>45.139499999999998</v>
      </c>
      <c r="V4270" s="20">
        <f t="shared" si="330"/>
        <v>0.26249999999999996</v>
      </c>
      <c r="W4270" s="17">
        <f t="shared" si="331"/>
        <v>2016</v>
      </c>
      <c r="X4270" t="str">
        <f t="shared" si="332"/>
        <v>Nov-2016</v>
      </c>
      <c r="Y4270" s="17">
        <f t="shared" si="333"/>
        <v>4</v>
      </c>
      <c r="Z4270" t="str">
        <f t="shared" si="334"/>
        <v>11-20%</v>
      </c>
      <c r="AA4270" s="17">
        <f>IF(COUNTIF($B$2:B4270,B4270)=1,1,0)</f>
        <v>0</v>
      </c>
      <c r="AB4270" s="17">
        <f>IF(COUNTIF($F$2:F4270,F4270)=1,1,0)</f>
        <v>0</v>
      </c>
    </row>
    <row r="4271" spans="1:28" x14ac:dyDescent="0.2">
      <c r="A4271" s="17">
        <v>4270</v>
      </c>
      <c r="B4271" t="s">
        <v>7403</v>
      </c>
      <c r="C4271" s="18">
        <v>42911</v>
      </c>
      <c r="D4271" s="18">
        <v>42915</v>
      </c>
      <c r="E4271" t="s">
        <v>50</v>
      </c>
      <c r="F4271" t="s">
        <v>4929</v>
      </c>
      <c r="G4271" t="s">
        <v>4930</v>
      </c>
      <c r="H4271" t="s">
        <v>53</v>
      </c>
      <c r="I4271" t="s">
        <v>54</v>
      </c>
      <c r="J4271" t="s">
        <v>122</v>
      </c>
      <c r="K4271" t="s">
        <v>123</v>
      </c>
      <c r="L4271">
        <v>98115</v>
      </c>
      <c r="M4271" t="s">
        <v>71</v>
      </c>
      <c r="N4271" t="s">
        <v>2218</v>
      </c>
      <c r="O4271" t="s">
        <v>59</v>
      </c>
      <c r="P4271" t="s">
        <v>83</v>
      </c>
      <c r="Q4271" t="s">
        <v>2219</v>
      </c>
      <c r="R4271" s="19">
        <v>871.4</v>
      </c>
      <c r="S4271" s="17">
        <v>4</v>
      </c>
      <c r="T4271" s="20">
        <v>0</v>
      </c>
      <c r="U4271" s="19">
        <v>148.13800000000001</v>
      </c>
      <c r="V4271" s="20">
        <f t="shared" si="330"/>
        <v>0.17</v>
      </c>
      <c r="W4271" s="17">
        <f t="shared" si="331"/>
        <v>2017</v>
      </c>
      <c r="X4271" t="str">
        <f t="shared" si="332"/>
        <v>Jun-2017</v>
      </c>
      <c r="Y4271" s="17">
        <f t="shared" si="333"/>
        <v>4</v>
      </c>
      <c r="Z4271" t="str">
        <f t="shared" si="334"/>
        <v>0% (No Discount)</v>
      </c>
      <c r="AA4271" s="17">
        <f>IF(COUNTIF($B$2:B4271,B4271)=1,1,0)</f>
        <v>1</v>
      </c>
      <c r="AB4271" s="17">
        <f>IF(COUNTIF($F$2:F4271,F4271)=1,1,0)</f>
        <v>0</v>
      </c>
    </row>
    <row r="4272" spans="1:28" x14ac:dyDescent="0.2">
      <c r="A4272" s="17">
        <v>4271</v>
      </c>
      <c r="B4272" t="s">
        <v>7404</v>
      </c>
      <c r="C4272" s="18">
        <v>42334</v>
      </c>
      <c r="D4272" s="18">
        <v>42338</v>
      </c>
      <c r="E4272" t="s">
        <v>77</v>
      </c>
      <c r="F4272" t="s">
        <v>7405</v>
      </c>
      <c r="G4272" t="s">
        <v>7406</v>
      </c>
      <c r="H4272" t="s">
        <v>68</v>
      </c>
      <c r="I4272" t="s">
        <v>54</v>
      </c>
      <c r="J4272" t="s">
        <v>355</v>
      </c>
      <c r="K4272" t="s">
        <v>362</v>
      </c>
      <c r="L4272">
        <v>38301</v>
      </c>
      <c r="M4272" t="s">
        <v>57</v>
      </c>
      <c r="N4272" t="s">
        <v>7363</v>
      </c>
      <c r="O4272" t="s">
        <v>59</v>
      </c>
      <c r="P4272" t="s">
        <v>92</v>
      </c>
      <c r="Q4272" t="s">
        <v>7364</v>
      </c>
      <c r="R4272" s="19">
        <v>692.47199999999998</v>
      </c>
      <c r="S4272" s="17">
        <v>11</v>
      </c>
      <c r="T4272" s="20">
        <v>0.2</v>
      </c>
      <c r="U4272" s="19">
        <v>190.4298</v>
      </c>
      <c r="V4272" s="20">
        <f t="shared" si="330"/>
        <v>0.27500000000000002</v>
      </c>
      <c r="W4272" s="17">
        <f t="shared" si="331"/>
        <v>2015</v>
      </c>
      <c r="X4272" t="str">
        <f t="shared" si="332"/>
        <v>Nov-2015</v>
      </c>
      <c r="Y4272" s="17">
        <f t="shared" si="333"/>
        <v>4</v>
      </c>
      <c r="Z4272" t="str">
        <f t="shared" si="334"/>
        <v>11-20%</v>
      </c>
      <c r="AA4272" s="17">
        <f>IF(COUNTIF($B$2:B4272,B4272)=1,1,0)</f>
        <v>1</v>
      </c>
      <c r="AB4272" s="17">
        <f>IF(COUNTIF($F$2:F4272,F4272)=1,1,0)</f>
        <v>1</v>
      </c>
    </row>
    <row r="4273" spans="1:28" x14ac:dyDescent="0.2">
      <c r="A4273" s="17">
        <v>4272</v>
      </c>
      <c r="B4273" t="s">
        <v>7407</v>
      </c>
      <c r="C4273" s="18">
        <v>42698</v>
      </c>
      <c r="D4273" s="18">
        <v>42701</v>
      </c>
      <c r="E4273" t="s">
        <v>50</v>
      </c>
      <c r="F4273" t="s">
        <v>1376</v>
      </c>
      <c r="G4273" t="s">
        <v>1377</v>
      </c>
      <c r="H4273" t="s">
        <v>68</v>
      </c>
      <c r="I4273" t="s">
        <v>54</v>
      </c>
      <c r="J4273" t="s">
        <v>4528</v>
      </c>
      <c r="K4273" t="s">
        <v>2769</v>
      </c>
      <c r="L4273">
        <v>21215</v>
      </c>
      <c r="M4273" t="s">
        <v>175</v>
      </c>
      <c r="N4273" t="s">
        <v>2710</v>
      </c>
      <c r="O4273" t="s">
        <v>59</v>
      </c>
      <c r="P4273" t="s">
        <v>92</v>
      </c>
      <c r="Q4273" t="s">
        <v>2711</v>
      </c>
      <c r="R4273" s="19">
        <v>207.76</v>
      </c>
      <c r="S4273" s="17">
        <v>4</v>
      </c>
      <c r="T4273" s="20">
        <v>0</v>
      </c>
      <c r="U4273" s="19">
        <v>85.181600000000003</v>
      </c>
      <c r="V4273" s="20">
        <f t="shared" si="330"/>
        <v>0.41000000000000003</v>
      </c>
      <c r="W4273" s="17">
        <f t="shared" si="331"/>
        <v>2016</v>
      </c>
      <c r="X4273" t="str">
        <f t="shared" si="332"/>
        <v>Nov-2016</v>
      </c>
      <c r="Y4273" s="17">
        <f t="shared" si="333"/>
        <v>3</v>
      </c>
      <c r="Z4273" t="str">
        <f t="shared" si="334"/>
        <v>0% (No Discount)</v>
      </c>
      <c r="AA4273" s="17">
        <f>IF(COUNTIF($B$2:B4273,B4273)=1,1,0)</f>
        <v>1</v>
      </c>
      <c r="AB4273" s="17">
        <f>IF(COUNTIF($F$2:F4273,F4273)=1,1,0)</f>
        <v>0</v>
      </c>
    </row>
    <row r="4274" spans="1:28" x14ac:dyDescent="0.2">
      <c r="A4274" s="17">
        <v>4273</v>
      </c>
      <c r="B4274" t="s">
        <v>7408</v>
      </c>
      <c r="C4274" s="18">
        <v>42937</v>
      </c>
      <c r="D4274" s="18">
        <v>42937</v>
      </c>
      <c r="E4274" t="s">
        <v>1320</v>
      </c>
      <c r="F4274" t="s">
        <v>1971</v>
      </c>
      <c r="G4274" t="s">
        <v>1972</v>
      </c>
      <c r="H4274" t="s">
        <v>53</v>
      </c>
      <c r="I4274" t="s">
        <v>54</v>
      </c>
      <c r="J4274" t="s">
        <v>3685</v>
      </c>
      <c r="K4274" t="s">
        <v>148</v>
      </c>
      <c r="L4274">
        <v>84107</v>
      </c>
      <c r="M4274" t="s">
        <v>71</v>
      </c>
      <c r="N4274" t="s">
        <v>6826</v>
      </c>
      <c r="O4274" t="s">
        <v>98</v>
      </c>
      <c r="P4274" t="s">
        <v>99</v>
      </c>
      <c r="Q4274" t="s">
        <v>6827</v>
      </c>
      <c r="R4274" s="19">
        <v>71.927999999999997</v>
      </c>
      <c r="S4274" s="17">
        <v>9</v>
      </c>
      <c r="T4274" s="20">
        <v>0.2</v>
      </c>
      <c r="U4274" s="19">
        <v>6.2937000000000003</v>
      </c>
      <c r="V4274" s="20">
        <f t="shared" si="330"/>
        <v>8.7500000000000008E-2</v>
      </c>
      <c r="W4274" s="17">
        <f t="shared" si="331"/>
        <v>2017</v>
      </c>
      <c r="X4274" t="str">
        <f t="shared" si="332"/>
        <v>Jul-2017</v>
      </c>
      <c r="Y4274" s="17">
        <f t="shared" si="333"/>
        <v>0</v>
      </c>
      <c r="Z4274" t="str">
        <f t="shared" si="334"/>
        <v>11-20%</v>
      </c>
      <c r="AA4274" s="17">
        <f>IF(COUNTIF($B$2:B4274,B4274)=1,1,0)</f>
        <v>1</v>
      </c>
      <c r="AB4274" s="17">
        <f>IF(COUNTIF($F$2:F4274,F4274)=1,1,0)</f>
        <v>0</v>
      </c>
    </row>
    <row r="4275" spans="1:28" x14ac:dyDescent="0.2">
      <c r="A4275" s="17">
        <v>4274</v>
      </c>
      <c r="B4275" t="s">
        <v>7408</v>
      </c>
      <c r="C4275" s="18">
        <v>42937</v>
      </c>
      <c r="D4275" s="18">
        <v>42937</v>
      </c>
      <c r="E4275" t="s">
        <v>1320</v>
      </c>
      <c r="F4275" t="s">
        <v>1971</v>
      </c>
      <c r="G4275" t="s">
        <v>1972</v>
      </c>
      <c r="H4275" t="s">
        <v>53</v>
      </c>
      <c r="I4275" t="s">
        <v>54</v>
      </c>
      <c r="J4275" t="s">
        <v>3685</v>
      </c>
      <c r="K4275" t="s">
        <v>148</v>
      </c>
      <c r="L4275">
        <v>84107</v>
      </c>
      <c r="M4275" t="s">
        <v>71</v>
      </c>
      <c r="N4275" t="s">
        <v>4262</v>
      </c>
      <c r="O4275" t="s">
        <v>73</v>
      </c>
      <c r="P4275" t="s">
        <v>95</v>
      </c>
      <c r="Q4275" t="s">
        <v>4263</v>
      </c>
      <c r="R4275" s="19">
        <v>25.99</v>
      </c>
      <c r="S4275" s="17">
        <v>1</v>
      </c>
      <c r="T4275" s="20">
        <v>0</v>
      </c>
      <c r="U4275" s="19">
        <v>7.5370999999999997</v>
      </c>
      <c r="V4275" s="20">
        <f t="shared" si="330"/>
        <v>0.28999999999999998</v>
      </c>
      <c r="W4275" s="17">
        <f t="shared" si="331"/>
        <v>2017</v>
      </c>
      <c r="X4275" t="str">
        <f t="shared" si="332"/>
        <v>Jul-2017</v>
      </c>
      <c r="Y4275" s="17">
        <f t="shared" si="333"/>
        <v>0</v>
      </c>
      <c r="Z4275" t="str">
        <f t="shared" si="334"/>
        <v>0% (No Discount)</v>
      </c>
      <c r="AA4275" s="17">
        <f>IF(COUNTIF($B$2:B4275,B4275)=1,1,0)</f>
        <v>0</v>
      </c>
      <c r="AB4275" s="17">
        <f>IF(COUNTIF($F$2:F4275,F4275)=1,1,0)</f>
        <v>0</v>
      </c>
    </row>
    <row r="4276" spans="1:28" x14ac:dyDescent="0.2">
      <c r="A4276" s="17">
        <v>4275</v>
      </c>
      <c r="B4276" t="s">
        <v>7409</v>
      </c>
      <c r="C4276" s="18">
        <v>42300</v>
      </c>
      <c r="D4276" s="18">
        <v>42305</v>
      </c>
      <c r="E4276" t="s">
        <v>77</v>
      </c>
      <c r="F4276" t="s">
        <v>1063</v>
      </c>
      <c r="G4276" t="s">
        <v>1064</v>
      </c>
      <c r="H4276" t="s">
        <v>68</v>
      </c>
      <c r="I4276" t="s">
        <v>54</v>
      </c>
      <c r="J4276" t="s">
        <v>122</v>
      </c>
      <c r="K4276" t="s">
        <v>123</v>
      </c>
      <c r="L4276">
        <v>98105</v>
      </c>
      <c r="M4276" t="s">
        <v>71</v>
      </c>
      <c r="N4276" t="s">
        <v>1248</v>
      </c>
      <c r="O4276" t="s">
        <v>73</v>
      </c>
      <c r="P4276" t="s">
        <v>102</v>
      </c>
      <c r="Q4276" t="s">
        <v>1249</v>
      </c>
      <c r="R4276" s="19">
        <v>3.5920000000000001</v>
      </c>
      <c r="S4276" s="17">
        <v>1</v>
      </c>
      <c r="T4276" s="20">
        <v>0.2</v>
      </c>
      <c r="U4276" s="19">
        <v>1.1225000000000001</v>
      </c>
      <c r="V4276" s="20">
        <f t="shared" si="330"/>
        <v>0.3125</v>
      </c>
      <c r="W4276" s="17">
        <f t="shared" si="331"/>
        <v>2015</v>
      </c>
      <c r="X4276" t="str">
        <f t="shared" si="332"/>
        <v>Oct-2015</v>
      </c>
      <c r="Y4276" s="17">
        <f t="shared" si="333"/>
        <v>5</v>
      </c>
      <c r="Z4276" t="str">
        <f t="shared" si="334"/>
        <v>11-20%</v>
      </c>
      <c r="AA4276" s="17">
        <f>IF(COUNTIF($B$2:B4276,B4276)=1,1,0)</f>
        <v>1</v>
      </c>
      <c r="AB4276" s="17">
        <f>IF(COUNTIF($F$2:F4276,F4276)=1,1,0)</f>
        <v>0</v>
      </c>
    </row>
    <row r="4277" spans="1:28" x14ac:dyDescent="0.2">
      <c r="A4277" s="17">
        <v>4276</v>
      </c>
      <c r="B4277" t="s">
        <v>7410</v>
      </c>
      <c r="C4277" s="18">
        <v>42194</v>
      </c>
      <c r="D4277" s="18">
        <v>42198</v>
      </c>
      <c r="E4277" t="s">
        <v>77</v>
      </c>
      <c r="F4277" t="s">
        <v>5750</v>
      </c>
      <c r="G4277" t="s">
        <v>5751</v>
      </c>
      <c r="H4277" t="s">
        <v>68</v>
      </c>
      <c r="I4277" t="s">
        <v>54</v>
      </c>
      <c r="J4277" t="s">
        <v>844</v>
      </c>
      <c r="K4277" t="s">
        <v>131</v>
      </c>
      <c r="L4277">
        <v>75220</v>
      </c>
      <c r="M4277" t="s">
        <v>132</v>
      </c>
      <c r="N4277" t="s">
        <v>742</v>
      </c>
      <c r="O4277" t="s">
        <v>73</v>
      </c>
      <c r="P4277" t="s">
        <v>105</v>
      </c>
      <c r="Q4277" t="s">
        <v>743</v>
      </c>
      <c r="R4277" s="19">
        <v>48.631999999999998</v>
      </c>
      <c r="S4277" s="17">
        <v>2</v>
      </c>
      <c r="T4277" s="20">
        <v>0.8</v>
      </c>
      <c r="U4277" s="19">
        <v>-121.58</v>
      </c>
      <c r="V4277" s="20">
        <f t="shared" si="330"/>
        <v>-2.5</v>
      </c>
      <c r="W4277" s="17">
        <f t="shared" si="331"/>
        <v>2015</v>
      </c>
      <c r="X4277" t="str">
        <f t="shared" si="332"/>
        <v>Jul-2015</v>
      </c>
      <c r="Y4277" s="17">
        <f t="shared" si="333"/>
        <v>4</v>
      </c>
      <c r="Z4277" t="str">
        <f t="shared" si="334"/>
        <v>Over 50%</v>
      </c>
      <c r="AA4277" s="17">
        <f>IF(COUNTIF($B$2:B4277,B4277)=1,1,0)</f>
        <v>1</v>
      </c>
      <c r="AB4277" s="17">
        <f>IF(COUNTIF($F$2:F4277,F4277)=1,1,0)</f>
        <v>0</v>
      </c>
    </row>
    <row r="4278" spans="1:28" x14ac:dyDescent="0.2">
      <c r="A4278" s="17">
        <v>4277</v>
      </c>
      <c r="B4278" t="s">
        <v>7411</v>
      </c>
      <c r="C4278" s="18">
        <v>42965</v>
      </c>
      <c r="D4278" s="18">
        <v>42969</v>
      </c>
      <c r="E4278" t="s">
        <v>77</v>
      </c>
      <c r="F4278" t="s">
        <v>3151</v>
      </c>
      <c r="G4278" t="s">
        <v>3152</v>
      </c>
      <c r="H4278" t="s">
        <v>129</v>
      </c>
      <c r="I4278" t="s">
        <v>54</v>
      </c>
      <c r="J4278" t="s">
        <v>122</v>
      </c>
      <c r="K4278" t="s">
        <v>123</v>
      </c>
      <c r="L4278">
        <v>98105</v>
      </c>
      <c r="M4278" t="s">
        <v>71</v>
      </c>
      <c r="N4278" t="s">
        <v>3033</v>
      </c>
      <c r="O4278" t="s">
        <v>73</v>
      </c>
      <c r="P4278" t="s">
        <v>86</v>
      </c>
      <c r="Q4278" t="s">
        <v>3034</v>
      </c>
      <c r="R4278" s="19">
        <v>323.10000000000002</v>
      </c>
      <c r="S4278" s="17">
        <v>2</v>
      </c>
      <c r="T4278" s="20">
        <v>0</v>
      </c>
      <c r="U4278" s="19">
        <v>61.389000000000003</v>
      </c>
      <c r="V4278" s="20">
        <f t="shared" si="330"/>
        <v>0.19</v>
      </c>
      <c r="W4278" s="17">
        <f t="shared" si="331"/>
        <v>2017</v>
      </c>
      <c r="X4278" t="str">
        <f t="shared" si="332"/>
        <v>Aug-2017</v>
      </c>
      <c r="Y4278" s="17">
        <f t="shared" si="333"/>
        <v>4</v>
      </c>
      <c r="Z4278" t="str">
        <f t="shared" si="334"/>
        <v>0% (No Discount)</v>
      </c>
      <c r="AA4278" s="17">
        <f>IF(COUNTIF($B$2:B4278,B4278)=1,1,0)</f>
        <v>1</v>
      </c>
      <c r="AB4278" s="17">
        <f>IF(COUNTIF($F$2:F4278,F4278)=1,1,0)</f>
        <v>0</v>
      </c>
    </row>
    <row r="4279" spans="1:28" x14ac:dyDescent="0.2">
      <c r="A4279" s="17">
        <v>4278</v>
      </c>
      <c r="B4279" t="s">
        <v>7412</v>
      </c>
      <c r="C4279" s="18">
        <v>42476</v>
      </c>
      <c r="D4279" s="18">
        <v>42480</v>
      </c>
      <c r="E4279" t="s">
        <v>77</v>
      </c>
      <c r="F4279" t="s">
        <v>7389</v>
      </c>
      <c r="G4279" t="s">
        <v>7390</v>
      </c>
      <c r="H4279" t="s">
        <v>68</v>
      </c>
      <c r="I4279" t="s">
        <v>54</v>
      </c>
      <c r="J4279" t="s">
        <v>1149</v>
      </c>
      <c r="K4279" t="s">
        <v>817</v>
      </c>
      <c r="L4279">
        <v>8701</v>
      </c>
      <c r="M4279" t="s">
        <v>175</v>
      </c>
      <c r="N4279" t="s">
        <v>7413</v>
      </c>
      <c r="O4279" t="s">
        <v>98</v>
      </c>
      <c r="P4279" t="s">
        <v>711</v>
      </c>
      <c r="Q4279" t="s">
        <v>7414</v>
      </c>
      <c r="R4279" s="19">
        <v>9099.93</v>
      </c>
      <c r="S4279" s="17">
        <v>7</v>
      </c>
      <c r="T4279" s="20">
        <v>0</v>
      </c>
      <c r="U4279" s="19">
        <v>2365.9818</v>
      </c>
      <c r="V4279" s="20">
        <f t="shared" si="330"/>
        <v>0.26</v>
      </c>
      <c r="W4279" s="17">
        <f t="shared" si="331"/>
        <v>2016</v>
      </c>
      <c r="X4279" t="str">
        <f t="shared" si="332"/>
        <v>Apr-2016</v>
      </c>
      <c r="Y4279" s="17">
        <f t="shared" si="333"/>
        <v>4</v>
      </c>
      <c r="Z4279" t="str">
        <f t="shared" si="334"/>
        <v>0% (No Discount)</v>
      </c>
      <c r="AA4279" s="17">
        <f>IF(COUNTIF($B$2:B4279,B4279)=1,1,0)</f>
        <v>1</v>
      </c>
      <c r="AB4279" s="17">
        <f>IF(COUNTIF($F$2:F4279,F4279)=1,1,0)</f>
        <v>0</v>
      </c>
    </row>
    <row r="4280" spans="1:28" x14ac:dyDescent="0.2">
      <c r="A4280" s="17">
        <v>4279</v>
      </c>
      <c r="B4280" t="s">
        <v>7412</v>
      </c>
      <c r="C4280" s="18">
        <v>42476</v>
      </c>
      <c r="D4280" s="18">
        <v>42480</v>
      </c>
      <c r="E4280" t="s">
        <v>77</v>
      </c>
      <c r="F4280" t="s">
        <v>7389</v>
      </c>
      <c r="G4280" t="s">
        <v>7390</v>
      </c>
      <c r="H4280" t="s">
        <v>68</v>
      </c>
      <c r="I4280" t="s">
        <v>54</v>
      </c>
      <c r="J4280" t="s">
        <v>1149</v>
      </c>
      <c r="K4280" t="s">
        <v>817</v>
      </c>
      <c r="L4280">
        <v>8701</v>
      </c>
      <c r="M4280" t="s">
        <v>175</v>
      </c>
      <c r="N4280" t="s">
        <v>6226</v>
      </c>
      <c r="O4280" t="s">
        <v>59</v>
      </c>
      <c r="P4280" t="s">
        <v>92</v>
      </c>
      <c r="Q4280" t="s">
        <v>6227</v>
      </c>
      <c r="R4280" s="19">
        <v>9.9600000000000009</v>
      </c>
      <c r="S4280" s="17">
        <v>2</v>
      </c>
      <c r="T4280" s="20">
        <v>0</v>
      </c>
      <c r="U4280" s="19">
        <v>3.2867999999999999</v>
      </c>
      <c r="V4280" s="20">
        <f t="shared" si="330"/>
        <v>0.32999999999999996</v>
      </c>
      <c r="W4280" s="17">
        <f t="shared" si="331"/>
        <v>2016</v>
      </c>
      <c r="X4280" t="str">
        <f t="shared" si="332"/>
        <v>Apr-2016</v>
      </c>
      <c r="Y4280" s="17">
        <f t="shared" si="333"/>
        <v>4</v>
      </c>
      <c r="Z4280" t="str">
        <f t="shared" si="334"/>
        <v>0% (No Discount)</v>
      </c>
      <c r="AA4280" s="17">
        <f>IF(COUNTIF($B$2:B4280,B4280)=1,1,0)</f>
        <v>0</v>
      </c>
      <c r="AB4280" s="17">
        <f>IF(COUNTIF($F$2:F4280,F4280)=1,1,0)</f>
        <v>0</v>
      </c>
    </row>
    <row r="4281" spans="1:28" x14ac:dyDescent="0.2">
      <c r="A4281" s="17">
        <v>4280</v>
      </c>
      <c r="B4281" t="s">
        <v>7412</v>
      </c>
      <c r="C4281" s="18">
        <v>42476</v>
      </c>
      <c r="D4281" s="18">
        <v>42480</v>
      </c>
      <c r="E4281" t="s">
        <v>77</v>
      </c>
      <c r="F4281" t="s">
        <v>7389</v>
      </c>
      <c r="G4281" t="s">
        <v>7390</v>
      </c>
      <c r="H4281" t="s">
        <v>68</v>
      </c>
      <c r="I4281" t="s">
        <v>54</v>
      </c>
      <c r="J4281" t="s">
        <v>1149</v>
      </c>
      <c r="K4281" t="s">
        <v>817</v>
      </c>
      <c r="L4281">
        <v>8701</v>
      </c>
      <c r="M4281" t="s">
        <v>175</v>
      </c>
      <c r="N4281" t="s">
        <v>3465</v>
      </c>
      <c r="O4281" t="s">
        <v>73</v>
      </c>
      <c r="P4281" t="s">
        <v>102</v>
      </c>
      <c r="Q4281" t="s">
        <v>3466</v>
      </c>
      <c r="R4281" s="19">
        <v>25.3</v>
      </c>
      <c r="S4281" s="17">
        <v>5</v>
      </c>
      <c r="T4281" s="20">
        <v>0</v>
      </c>
      <c r="U4281" s="19">
        <v>11.891</v>
      </c>
      <c r="V4281" s="20">
        <f t="shared" si="330"/>
        <v>0.47</v>
      </c>
      <c r="W4281" s="17">
        <f t="shared" si="331"/>
        <v>2016</v>
      </c>
      <c r="X4281" t="str">
        <f t="shared" si="332"/>
        <v>Apr-2016</v>
      </c>
      <c r="Y4281" s="17">
        <f t="shared" si="333"/>
        <v>4</v>
      </c>
      <c r="Z4281" t="str">
        <f t="shared" si="334"/>
        <v>0% (No Discount)</v>
      </c>
      <c r="AA4281" s="17">
        <f>IF(COUNTIF($B$2:B4281,B4281)=1,1,0)</f>
        <v>0</v>
      </c>
      <c r="AB4281" s="17">
        <f>IF(COUNTIF($F$2:F4281,F4281)=1,1,0)</f>
        <v>0</v>
      </c>
    </row>
    <row r="4282" spans="1:28" x14ac:dyDescent="0.2">
      <c r="A4282" s="17">
        <v>4281</v>
      </c>
      <c r="B4282" t="s">
        <v>7415</v>
      </c>
      <c r="C4282" s="18">
        <v>41957</v>
      </c>
      <c r="D4282" s="18">
        <v>41961</v>
      </c>
      <c r="E4282" t="s">
        <v>77</v>
      </c>
      <c r="F4282" t="s">
        <v>762</v>
      </c>
      <c r="G4282" t="s">
        <v>763</v>
      </c>
      <c r="H4282" t="s">
        <v>129</v>
      </c>
      <c r="I4282" t="s">
        <v>54</v>
      </c>
      <c r="J4282" t="s">
        <v>293</v>
      </c>
      <c r="K4282" t="s">
        <v>294</v>
      </c>
      <c r="L4282">
        <v>10011</v>
      </c>
      <c r="M4282" t="s">
        <v>175</v>
      </c>
      <c r="N4282" t="s">
        <v>1067</v>
      </c>
      <c r="O4282" t="s">
        <v>73</v>
      </c>
      <c r="P4282" t="s">
        <v>117</v>
      </c>
      <c r="Q4282" t="s">
        <v>1068</v>
      </c>
      <c r="R4282" s="19">
        <v>11.36</v>
      </c>
      <c r="S4282" s="17">
        <v>2</v>
      </c>
      <c r="T4282" s="20">
        <v>0</v>
      </c>
      <c r="U4282" s="19">
        <v>5.2256</v>
      </c>
      <c r="V4282" s="20">
        <f t="shared" si="330"/>
        <v>0.46</v>
      </c>
      <c r="W4282" s="17">
        <f t="shared" si="331"/>
        <v>2014</v>
      </c>
      <c r="X4282" t="str">
        <f t="shared" si="332"/>
        <v>Nov-2014</v>
      </c>
      <c r="Y4282" s="17">
        <f t="shared" si="333"/>
        <v>4</v>
      </c>
      <c r="Z4282" t="str">
        <f t="shared" si="334"/>
        <v>0% (No Discount)</v>
      </c>
      <c r="AA4282" s="17">
        <f>IF(COUNTIF($B$2:B4282,B4282)=1,1,0)</f>
        <v>1</v>
      </c>
      <c r="AB4282" s="17">
        <f>IF(COUNTIF($F$2:F4282,F4282)=1,1,0)</f>
        <v>0</v>
      </c>
    </row>
    <row r="4283" spans="1:28" x14ac:dyDescent="0.2">
      <c r="A4283" s="17">
        <v>4282</v>
      </c>
      <c r="B4283" t="s">
        <v>7415</v>
      </c>
      <c r="C4283" s="18">
        <v>41957</v>
      </c>
      <c r="D4283" s="18">
        <v>41961</v>
      </c>
      <c r="E4283" t="s">
        <v>77</v>
      </c>
      <c r="F4283" t="s">
        <v>762</v>
      </c>
      <c r="G4283" t="s">
        <v>763</v>
      </c>
      <c r="H4283" t="s">
        <v>129</v>
      </c>
      <c r="I4283" t="s">
        <v>54</v>
      </c>
      <c r="J4283" t="s">
        <v>293</v>
      </c>
      <c r="K4283" t="s">
        <v>294</v>
      </c>
      <c r="L4283">
        <v>10011</v>
      </c>
      <c r="M4283" t="s">
        <v>175</v>
      </c>
      <c r="N4283" t="s">
        <v>6202</v>
      </c>
      <c r="O4283" t="s">
        <v>59</v>
      </c>
      <c r="P4283" t="s">
        <v>63</v>
      </c>
      <c r="Q4283" t="s">
        <v>6203</v>
      </c>
      <c r="R4283" s="19">
        <v>69.263999999999996</v>
      </c>
      <c r="S4283" s="17">
        <v>2</v>
      </c>
      <c r="T4283" s="20">
        <v>0.1</v>
      </c>
      <c r="U4283" s="19">
        <v>14.622400000000001</v>
      </c>
      <c r="V4283" s="20">
        <f t="shared" si="330"/>
        <v>0.21111111111111114</v>
      </c>
      <c r="W4283" s="17">
        <f t="shared" si="331"/>
        <v>2014</v>
      </c>
      <c r="X4283" t="str">
        <f t="shared" si="332"/>
        <v>Nov-2014</v>
      </c>
      <c r="Y4283" s="17">
        <f t="shared" si="333"/>
        <v>4</v>
      </c>
      <c r="Z4283" t="str">
        <f t="shared" si="334"/>
        <v>1-10%</v>
      </c>
      <c r="AA4283" s="17">
        <f>IF(COUNTIF($B$2:B4283,B4283)=1,1,0)</f>
        <v>0</v>
      </c>
      <c r="AB4283" s="17">
        <f>IF(COUNTIF($F$2:F4283,F4283)=1,1,0)</f>
        <v>0</v>
      </c>
    </row>
    <row r="4284" spans="1:28" x14ac:dyDescent="0.2">
      <c r="A4284" s="17">
        <v>4283</v>
      </c>
      <c r="B4284" t="s">
        <v>7416</v>
      </c>
      <c r="C4284" s="18">
        <v>41993</v>
      </c>
      <c r="D4284" s="18">
        <v>41996</v>
      </c>
      <c r="E4284" t="s">
        <v>215</v>
      </c>
      <c r="F4284" t="s">
        <v>3863</v>
      </c>
      <c r="G4284" t="s">
        <v>3864</v>
      </c>
      <c r="H4284" t="s">
        <v>53</v>
      </c>
      <c r="I4284" t="s">
        <v>54</v>
      </c>
      <c r="J4284" t="s">
        <v>4410</v>
      </c>
      <c r="K4284" t="s">
        <v>281</v>
      </c>
      <c r="L4284">
        <v>46203</v>
      </c>
      <c r="M4284" t="s">
        <v>132</v>
      </c>
      <c r="N4284" t="s">
        <v>7417</v>
      </c>
      <c r="O4284" t="s">
        <v>73</v>
      </c>
      <c r="P4284" t="s">
        <v>74</v>
      </c>
      <c r="Q4284" t="s">
        <v>7418</v>
      </c>
      <c r="R4284" s="19">
        <v>3.69</v>
      </c>
      <c r="S4284" s="17">
        <v>1</v>
      </c>
      <c r="T4284" s="20">
        <v>0</v>
      </c>
      <c r="U4284" s="19">
        <v>1.7343</v>
      </c>
      <c r="V4284" s="20">
        <f t="shared" si="330"/>
        <v>0.47</v>
      </c>
      <c r="W4284" s="17">
        <f t="shared" si="331"/>
        <v>2014</v>
      </c>
      <c r="X4284" t="str">
        <f t="shared" si="332"/>
        <v>Dec-2014</v>
      </c>
      <c r="Y4284" s="17">
        <f t="shared" si="333"/>
        <v>3</v>
      </c>
      <c r="Z4284" t="str">
        <f t="shared" si="334"/>
        <v>0% (No Discount)</v>
      </c>
      <c r="AA4284" s="17">
        <f>IF(COUNTIF($B$2:B4284,B4284)=1,1,0)</f>
        <v>1</v>
      </c>
      <c r="AB4284" s="17">
        <f>IF(COUNTIF($F$2:F4284,F4284)=1,1,0)</f>
        <v>0</v>
      </c>
    </row>
    <row r="4285" spans="1:28" x14ac:dyDescent="0.2">
      <c r="A4285" s="17">
        <v>4284</v>
      </c>
      <c r="B4285" t="s">
        <v>7416</v>
      </c>
      <c r="C4285" s="18">
        <v>41993</v>
      </c>
      <c r="D4285" s="18">
        <v>41996</v>
      </c>
      <c r="E4285" t="s">
        <v>215</v>
      </c>
      <c r="F4285" t="s">
        <v>3863</v>
      </c>
      <c r="G4285" t="s">
        <v>3864</v>
      </c>
      <c r="H4285" t="s">
        <v>53</v>
      </c>
      <c r="I4285" t="s">
        <v>54</v>
      </c>
      <c r="J4285" t="s">
        <v>4410</v>
      </c>
      <c r="K4285" t="s">
        <v>281</v>
      </c>
      <c r="L4285">
        <v>46203</v>
      </c>
      <c r="M4285" t="s">
        <v>132</v>
      </c>
      <c r="N4285" t="s">
        <v>6402</v>
      </c>
      <c r="O4285" t="s">
        <v>73</v>
      </c>
      <c r="P4285" t="s">
        <v>102</v>
      </c>
      <c r="Q4285" t="s">
        <v>6403</v>
      </c>
      <c r="R4285" s="19">
        <v>1103.97</v>
      </c>
      <c r="S4285" s="17">
        <v>3</v>
      </c>
      <c r="T4285" s="20">
        <v>0</v>
      </c>
      <c r="U4285" s="19">
        <v>496.78649999999999</v>
      </c>
      <c r="V4285" s="20">
        <f t="shared" si="330"/>
        <v>0.44999999999999996</v>
      </c>
      <c r="W4285" s="17">
        <f t="shared" si="331"/>
        <v>2014</v>
      </c>
      <c r="X4285" t="str">
        <f t="shared" si="332"/>
        <v>Dec-2014</v>
      </c>
      <c r="Y4285" s="17">
        <f t="shared" si="333"/>
        <v>3</v>
      </c>
      <c r="Z4285" t="str">
        <f t="shared" si="334"/>
        <v>0% (No Discount)</v>
      </c>
      <c r="AA4285" s="17">
        <f>IF(COUNTIF($B$2:B4285,B4285)=1,1,0)</f>
        <v>0</v>
      </c>
      <c r="AB4285" s="17">
        <f>IF(COUNTIF($F$2:F4285,F4285)=1,1,0)</f>
        <v>0</v>
      </c>
    </row>
    <row r="4286" spans="1:28" x14ac:dyDescent="0.2">
      <c r="A4286" s="17">
        <v>4285</v>
      </c>
      <c r="B4286" t="s">
        <v>7419</v>
      </c>
      <c r="C4286" s="18">
        <v>42329</v>
      </c>
      <c r="D4286" s="18">
        <v>42334</v>
      </c>
      <c r="E4286" t="s">
        <v>50</v>
      </c>
      <c r="F4286" t="s">
        <v>6047</v>
      </c>
      <c r="G4286" t="s">
        <v>6048</v>
      </c>
      <c r="H4286" t="s">
        <v>68</v>
      </c>
      <c r="I4286" t="s">
        <v>54</v>
      </c>
      <c r="J4286" t="s">
        <v>7420</v>
      </c>
      <c r="K4286" t="s">
        <v>131</v>
      </c>
      <c r="L4286">
        <v>77642</v>
      </c>
      <c r="M4286" t="s">
        <v>132</v>
      </c>
      <c r="N4286" t="s">
        <v>4444</v>
      </c>
      <c r="O4286" t="s">
        <v>59</v>
      </c>
      <c r="P4286" t="s">
        <v>60</v>
      </c>
      <c r="Q4286" t="s">
        <v>4445</v>
      </c>
      <c r="R4286" s="19">
        <v>246.1328</v>
      </c>
      <c r="S4286" s="17">
        <v>2</v>
      </c>
      <c r="T4286" s="20">
        <v>0.32</v>
      </c>
      <c r="U4286" s="19">
        <v>-76.011600000000001</v>
      </c>
      <c r="V4286" s="20">
        <f t="shared" si="330"/>
        <v>-0.30882352941176472</v>
      </c>
      <c r="W4286" s="17">
        <f t="shared" si="331"/>
        <v>2015</v>
      </c>
      <c r="X4286" t="str">
        <f t="shared" si="332"/>
        <v>Nov-2015</v>
      </c>
      <c r="Y4286" s="17">
        <f t="shared" si="333"/>
        <v>5</v>
      </c>
      <c r="Z4286" t="str">
        <f t="shared" si="334"/>
        <v>31-40%</v>
      </c>
      <c r="AA4286" s="17">
        <f>IF(COUNTIF($B$2:B4286,B4286)=1,1,0)</f>
        <v>1</v>
      </c>
      <c r="AB4286" s="17">
        <f>IF(COUNTIF($F$2:F4286,F4286)=1,1,0)</f>
        <v>0</v>
      </c>
    </row>
    <row r="4287" spans="1:28" x14ac:dyDescent="0.2">
      <c r="A4287" s="17">
        <v>4286</v>
      </c>
      <c r="B4287" t="s">
        <v>7419</v>
      </c>
      <c r="C4287" s="18">
        <v>42329</v>
      </c>
      <c r="D4287" s="18">
        <v>42334</v>
      </c>
      <c r="E4287" t="s">
        <v>50</v>
      </c>
      <c r="F4287" t="s">
        <v>6047</v>
      </c>
      <c r="G4287" t="s">
        <v>6048</v>
      </c>
      <c r="H4287" t="s">
        <v>68</v>
      </c>
      <c r="I4287" t="s">
        <v>54</v>
      </c>
      <c r="J4287" t="s">
        <v>7420</v>
      </c>
      <c r="K4287" t="s">
        <v>131</v>
      </c>
      <c r="L4287">
        <v>77642</v>
      </c>
      <c r="M4287" t="s">
        <v>132</v>
      </c>
      <c r="N4287" t="s">
        <v>72</v>
      </c>
      <c r="O4287" t="s">
        <v>73</v>
      </c>
      <c r="P4287" t="s">
        <v>74</v>
      </c>
      <c r="Q4287" t="s">
        <v>75</v>
      </c>
      <c r="R4287" s="19">
        <v>11.696</v>
      </c>
      <c r="S4287" s="17">
        <v>2</v>
      </c>
      <c r="T4287" s="20">
        <v>0.2</v>
      </c>
      <c r="U4287" s="19">
        <v>3.9474</v>
      </c>
      <c r="V4287" s="20">
        <f t="shared" si="330"/>
        <v>0.33750000000000002</v>
      </c>
      <c r="W4287" s="17">
        <f t="shared" si="331"/>
        <v>2015</v>
      </c>
      <c r="X4287" t="str">
        <f t="shared" si="332"/>
        <v>Nov-2015</v>
      </c>
      <c r="Y4287" s="17">
        <f t="shared" si="333"/>
        <v>5</v>
      </c>
      <c r="Z4287" t="str">
        <f t="shared" si="334"/>
        <v>11-20%</v>
      </c>
      <c r="AA4287" s="17">
        <f>IF(COUNTIF($B$2:B4287,B4287)=1,1,0)</f>
        <v>0</v>
      </c>
      <c r="AB4287" s="17">
        <f>IF(COUNTIF($F$2:F4287,F4287)=1,1,0)</f>
        <v>0</v>
      </c>
    </row>
    <row r="4288" spans="1:28" x14ac:dyDescent="0.2">
      <c r="A4288" s="17">
        <v>4287</v>
      </c>
      <c r="B4288" t="s">
        <v>7419</v>
      </c>
      <c r="C4288" s="18">
        <v>42329</v>
      </c>
      <c r="D4288" s="18">
        <v>42334</v>
      </c>
      <c r="E4288" t="s">
        <v>50</v>
      </c>
      <c r="F4288" t="s">
        <v>6047</v>
      </c>
      <c r="G4288" t="s">
        <v>6048</v>
      </c>
      <c r="H4288" t="s">
        <v>68</v>
      </c>
      <c r="I4288" t="s">
        <v>54</v>
      </c>
      <c r="J4288" t="s">
        <v>7420</v>
      </c>
      <c r="K4288" t="s">
        <v>131</v>
      </c>
      <c r="L4288">
        <v>77642</v>
      </c>
      <c r="M4288" t="s">
        <v>132</v>
      </c>
      <c r="N4288" t="s">
        <v>6888</v>
      </c>
      <c r="O4288" t="s">
        <v>98</v>
      </c>
      <c r="P4288" t="s">
        <v>1246</v>
      </c>
      <c r="Q4288" t="s">
        <v>6889</v>
      </c>
      <c r="R4288" s="19">
        <v>439.99200000000002</v>
      </c>
      <c r="S4288" s="17">
        <v>1</v>
      </c>
      <c r="T4288" s="20">
        <v>0.2</v>
      </c>
      <c r="U4288" s="19">
        <v>164.99700000000001</v>
      </c>
      <c r="V4288" s="20">
        <f t="shared" si="330"/>
        <v>0.375</v>
      </c>
      <c r="W4288" s="17">
        <f t="shared" si="331"/>
        <v>2015</v>
      </c>
      <c r="X4288" t="str">
        <f t="shared" si="332"/>
        <v>Nov-2015</v>
      </c>
      <c r="Y4288" s="17">
        <f t="shared" si="333"/>
        <v>5</v>
      </c>
      <c r="Z4288" t="str">
        <f t="shared" si="334"/>
        <v>11-20%</v>
      </c>
      <c r="AA4288" s="17">
        <f>IF(COUNTIF($B$2:B4288,B4288)=1,1,0)</f>
        <v>0</v>
      </c>
      <c r="AB4288" s="17">
        <f>IF(COUNTIF($F$2:F4288,F4288)=1,1,0)</f>
        <v>0</v>
      </c>
    </row>
    <row r="4289" spans="1:28" x14ac:dyDescent="0.2">
      <c r="A4289" s="17">
        <v>4288</v>
      </c>
      <c r="B4289" t="s">
        <v>7421</v>
      </c>
      <c r="C4289" s="18">
        <v>43097</v>
      </c>
      <c r="D4289" s="18">
        <v>43103</v>
      </c>
      <c r="E4289" t="s">
        <v>77</v>
      </c>
      <c r="F4289" t="s">
        <v>3193</v>
      </c>
      <c r="G4289" t="s">
        <v>3194</v>
      </c>
      <c r="H4289" t="s">
        <v>129</v>
      </c>
      <c r="I4289" t="s">
        <v>54</v>
      </c>
      <c r="J4289" t="s">
        <v>5696</v>
      </c>
      <c r="K4289" t="s">
        <v>362</v>
      </c>
      <c r="L4289">
        <v>37211</v>
      </c>
      <c r="M4289" t="s">
        <v>57</v>
      </c>
      <c r="N4289" t="s">
        <v>1806</v>
      </c>
      <c r="O4289" t="s">
        <v>73</v>
      </c>
      <c r="P4289" t="s">
        <v>86</v>
      </c>
      <c r="Q4289" t="s">
        <v>1807</v>
      </c>
      <c r="R4289" s="19">
        <v>64.784000000000006</v>
      </c>
      <c r="S4289" s="17">
        <v>1</v>
      </c>
      <c r="T4289" s="20">
        <v>0.2</v>
      </c>
      <c r="U4289" s="19">
        <v>-12.956799999999999</v>
      </c>
      <c r="V4289" s="20">
        <f t="shared" si="330"/>
        <v>-0.19999999999999998</v>
      </c>
      <c r="W4289" s="17">
        <f t="shared" si="331"/>
        <v>2017</v>
      </c>
      <c r="X4289" t="str">
        <f t="shared" si="332"/>
        <v>Dec-2017</v>
      </c>
      <c r="Y4289" s="17">
        <f t="shared" si="333"/>
        <v>6</v>
      </c>
      <c r="Z4289" t="str">
        <f t="shared" si="334"/>
        <v>11-20%</v>
      </c>
      <c r="AA4289" s="17">
        <f>IF(COUNTIF($B$2:B4289,B4289)=1,1,0)</f>
        <v>1</v>
      </c>
      <c r="AB4289" s="17">
        <f>IF(COUNTIF($F$2:F4289,F4289)=1,1,0)</f>
        <v>0</v>
      </c>
    </row>
    <row r="4290" spans="1:28" x14ac:dyDescent="0.2">
      <c r="A4290" s="17">
        <v>4289</v>
      </c>
      <c r="B4290" t="s">
        <v>7422</v>
      </c>
      <c r="C4290" s="18">
        <v>42141</v>
      </c>
      <c r="D4290" s="18">
        <v>42145</v>
      </c>
      <c r="E4290" t="s">
        <v>77</v>
      </c>
      <c r="F4290" t="s">
        <v>253</v>
      </c>
      <c r="G4290" t="s">
        <v>254</v>
      </c>
      <c r="H4290" t="s">
        <v>68</v>
      </c>
      <c r="I4290" t="s">
        <v>54</v>
      </c>
      <c r="J4290" t="s">
        <v>211</v>
      </c>
      <c r="K4290" t="s">
        <v>131</v>
      </c>
      <c r="L4290">
        <v>77095</v>
      </c>
      <c r="M4290" t="s">
        <v>132</v>
      </c>
      <c r="N4290" t="s">
        <v>4837</v>
      </c>
      <c r="O4290" t="s">
        <v>73</v>
      </c>
      <c r="P4290" t="s">
        <v>102</v>
      </c>
      <c r="Q4290" t="s">
        <v>4838</v>
      </c>
      <c r="R4290" s="19">
        <v>33.28</v>
      </c>
      <c r="S4290" s="17">
        <v>5</v>
      </c>
      <c r="T4290" s="20">
        <v>0.8</v>
      </c>
      <c r="U4290" s="19">
        <v>-49.92</v>
      </c>
      <c r="V4290" s="20">
        <f t="shared" ref="V4290:V4353" si="335">IFERROR(U4290/R4290,0)</f>
        <v>-1.5</v>
      </c>
      <c r="W4290" s="17">
        <f t="shared" ref="W4290:W4353" si="336">YEAR(C4290)</f>
        <v>2015</v>
      </c>
      <c r="X4290" t="str">
        <f t="shared" ref="X4290:X4353" si="337">TEXT(C4290,"mmm-yyyy")</f>
        <v>May-2015</v>
      </c>
      <c r="Y4290" s="17">
        <f t="shared" ref="Y4290:Y4353" si="338">D4290-C4290</f>
        <v>4</v>
      </c>
      <c r="Z4290" t="str">
        <f t="shared" ref="Z4290:Z4353" si="339">IF(T4290=0,"0% (No Discount)",IF(T4290&lt;=0.1,"1-10%",IF(T4290&lt;=0.2,"11-20%",IF(T4290&lt;=0.3,"21-30%",IF(T4290&lt;=0.4,"31-40%",IF(T4290&lt;=0.5,"41-50%","Over 50%"))))))</f>
        <v>Over 50%</v>
      </c>
      <c r="AA4290" s="17">
        <f>IF(COUNTIF($B$2:B4290,B4290)=1,1,0)</f>
        <v>1</v>
      </c>
      <c r="AB4290" s="17">
        <f>IF(COUNTIF($F$2:F4290,F4290)=1,1,0)</f>
        <v>0</v>
      </c>
    </row>
    <row r="4291" spans="1:28" x14ac:dyDescent="0.2">
      <c r="A4291" s="17">
        <v>4290</v>
      </c>
      <c r="B4291" t="s">
        <v>7422</v>
      </c>
      <c r="C4291" s="18">
        <v>42141</v>
      </c>
      <c r="D4291" s="18">
        <v>42145</v>
      </c>
      <c r="E4291" t="s">
        <v>77</v>
      </c>
      <c r="F4291" t="s">
        <v>253</v>
      </c>
      <c r="G4291" t="s">
        <v>254</v>
      </c>
      <c r="H4291" t="s">
        <v>68</v>
      </c>
      <c r="I4291" t="s">
        <v>54</v>
      </c>
      <c r="J4291" t="s">
        <v>211</v>
      </c>
      <c r="K4291" t="s">
        <v>131</v>
      </c>
      <c r="L4291">
        <v>77095</v>
      </c>
      <c r="M4291" t="s">
        <v>132</v>
      </c>
      <c r="N4291" t="s">
        <v>2796</v>
      </c>
      <c r="O4291" t="s">
        <v>73</v>
      </c>
      <c r="P4291" t="s">
        <v>117</v>
      </c>
      <c r="Q4291" t="s">
        <v>2797</v>
      </c>
      <c r="R4291" s="19">
        <v>14.087999999999999</v>
      </c>
      <c r="S4291" s="17">
        <v>3</v>
      </c>
      <c r="T4291" s="20">
        <v>0.2</v>
      </c>
      <c r="U4291" s="19">
        <v>4.9307999999999996</v>
      </c>
      <c r="V4291" s="20">
        <f t="shared" si="335"/>
        <v>0.35</v>
      </c>
      <c r="W4291" s="17">
        <f t="shared" si="336"/>
        <v>2015</v>
      </c>
      <c r="X4291" t="str">
        <f t="shared" si="337"/>
        <v>May-2015</v>
      </c>
      <c r="Y4291" s="17">
        <f t="shared" si="338"/>
        <v>4</v>
      </c>
      <c r="Z4291" t="str">
        <f t="shared" si="339"/>
        <v>11-20%</v>
      </c>
      <c r="AA4291" s="17">
        <f>IF(COUNTIF($B$2:B4291,B4291)=1,1,0)</f>
        <v>0</v>
      </c>
      <c r="AB4291" s="17">
        <f>IF(COUNTIF($F$2:F4291,F4291)=1,1,0)</f>
        <v>0</v>
      </c>
    </row>
    <row r="4292" spans="1:28" x14ac:dyDescent="0.2">
      <c r="A4292" s="17">
        <v>4291</v>
      </c>
      <c r="B4292" t="s">
        <v>7423</v>
      </c>
      <c r="C4292" s="18">
        <v>43078</v>
      </c>
      <c r="D4292" s="18">
        <v>43082</v>
      </c>
      <c r="E4292" t="s">
        <v>50</v>
      </c>
      <c r="F4292" t="s">
        <v>3405</v>
      </c>
      <c r="G4292" t="s">
        <v>3406</v>
      </c>
      <c r="H4292" t="s">
        <v>129</v>
      </c>
      <c r="I4292" t="s">
        <v>54</v>
      </c>
      <c r="J4292" t="s">
        <v>69</v>
      </c>
      <c r="K4292" t="s">
        <v>70</v>
      </c>
      <c r="L4292">
        <v>90004</v>
      </c>
      <c r="M4292" t="s">
        <v>71</v>
      </c>
      <c r="N4292" t="s">
        <v>1262</v>
      </c>
      <c r="O4292" t="s">
        <v>73</v>
      </c>
      <c r="P4292" t="s">
        <v>95</v>
      </c>
      <c r="Q4292" t="s">
        <v>1263</v>
      </c>
      <c r="R4292" s="19">
        <v>11.16</v>
      </c>
      <c r="S4292" s="17">
        <v>2</v>
      </c>
      <c r="T4292" s="20">
        <v>0</v>
      </c>
      <c r="U4292" s="19">
        <v>2.79</v>
      </c>
      <c r="V4292" s="20">
        <f t="shared" si="335"/>
        <v>0.25</v>
      </c>
      <c r="W4292" s="17">
        <f t="shared" si="336"/>
        <v>2017</v>
      </c>
      <c r="X4292" t="str">
        <f t="shared" si="337"/>
        <v>Dec-2017</v>
      </c>
      <c r="Y4292" s="17">
        <f t="shared" si="338"/>
        <v>4</v>
      </c>
      <c r="Z4292" t="str">
        <f t="shared" si="339"/>
        <v>0% (No Discount)</v>
      </c>
      <c r="AA4292" s="17">
        <f>IF(COUNTIF($B$2:B4292,B4292)=1,1,0)</f>
        <v>1</v>
      </c>
      <c r="AB4292" s="17">
        <f>IF(COUNTIF($F$2:F4292,F4292)=1,1,0)</f>
        <v>0</v>
      </c>
    </row>
    <row r="4293" spans="1:28" x14ac:dyDescent="0.2">
      <c r="A4293" s="17">
        <v>4292</v>
      </c>
      <c r="B4293" t="s">
        <v>7423</v>
      </c>
      <c r="C4293" s="18">
        <v>43078</v>
      </c>
      <c r="D4293" s="18">
        <v>43082</v>
      </c>
      <c r="E4293" t="s">
        <v>50</v>
      </c>
      <c r="F4293" t="s">
        <v>3405</v>
      </c>
      <c r="G4293" t="s">
        <v>3406</v>
      </c>
      <c r="H4293" t="s">
        <v>129</v>
      </c>
      <c r="I4293" t="s">
        <v>54</v>
      </c>
      <c r="J4293" t="s">
        <v>69</v>
      </c>
      <c r="K4293" t="s">
        <v>70</v>
      </c>
      <c r="L4293">
        <v>90004</v>
      </c>
      <c r="M4293" t="s">
        <v>71</v>
      </c>
      <c r="N4293" t="s">
        <v>912</v>
      </c>
      <c r="O4293" t="s">
        <v>59</v>
      </c>
      <c r="P4293" t="s">
        <v>83</v>
      </c>
      <c r="Q4293" t="s">
        <v>913</v>
      </c>
      <c r="R4293" s="19">
        <v>896.32799999999997</v>
      </c>
      <c r="S4293" s="17">
        <v>9</v>
      </c>
      <c r="T4293" s="20">
        <v>0.2</v>
      </c>
      <c r="U4293" s="19">
        <v>22.408200000000001</v>
      </c>
      <c r="V4293" s="20">
        <f t="shared" si="335"/>
        <v>2.5000000000000001E-2</v>
      </c>
      <c r="W4293" s="17">
        <f t="shared" si="336"/>
        <v>2017</v>
      </c>
      <c r="X4293" t="str">
        <f t="shared" si="337"/>
        <v>Dec-2017</v>
      </c>
      <c r="Y4293" s="17">
        <f t="shared" si="338"/>
        <v>4</v>
      </c>
      <c r="Z4293" t="str">
        <f t="shared" si="339"/>
        <v>11-20%</v>
      </c>
      <c r="AA4293" s="17">
        <f>IF(COUNTIF($B$2:B4293,B4293)=1,1,0)</f>
        <v>0</v>
      </c>
      <c r="AB4293" s="17">
        <f>IF(COUNTIF($F$2:F4293,F4293)=1,1,0)</f>
        <v>0</v>
      </c>
    </row>
    <row r="4294" spans="1:28" x14ac:dyDescent="0.2">
      <c r="A4294" s="17">
        <v>4293</v>
      </c>
      <c r="B4294" t="s">
        <v>7423</v>
      </c>
      <c r="C4294" s="18">
        <v>43078</v>
      </c>
      <c r="D4294" s="18">
        <v>43082</v>
      </c>
      <c r="E4294" t="s">
        <v>50</v>
      </c>
      <c r="F4294" t="s">
        <v>3405</v>
      </c>
      <c r="G4294" t="s">
        <v>3406</v>
      </c>
      <c r="H4294" t="s">
        <v>129</v>
      </c>
      <c r="I4294" t="s">
        <v>54</v>
      </c>
      <c r="J4294" t="s">
        <v>69</v>
      </c>
      <c r="K4294" t="s">
        <v>70</v>
      </c>
      <c r="L4294">
        <v>90004</v>
      </c>
      <c r="M4294" t="s">
        <v>71</v>
      </c>
      <c r="N4294" t="s">
        <v>4606</v>
      </c>
      <c r="O4294" t="s">
        <v>73</v>
      </c>
      <c r="P4294" t="s">
        <v>105</v>
      </c>
      <c r="Q4294" t="s">
        <v>4607</v>
      </c>
      <c r="R4294" s="19">
        <v>189</v>
      </c>
      <c r="S4294" s="17">
        <v>1</v>
      </c>
      <c r="T4294" s="20">
        <v>0</v>
      </c>
      <c r="U4294" s="19">
        <v>68.040000000000006</v>
      </c>
      <c r="V4294" s="20">
        <f t="shared" si="335"/>
        <v>0.36000000000000004</v>
      </c>
      <c r="W4294" s="17">
        <f t="shared" si="336"/>
        <v>2017</v>
      </c>
      <c r="X4294" t="str">
        <f t="shared" si="337"/>
        <v>Dec-2017</v>
      </c>
      <c r="Y4294" s="17">
        <f t="shared" si="338"/>
        <v>4</v>
      </c>
      <c r="Z4294" t="str">
        <f t="shared" si="339"/>
        <v>0% (No Discount)</v>
      </c>
      <c r="AA4294" s="17">
        <f>IF(COUNTIF($B$2:B4294,B4294)=1,1,0)</f>
        <v>0</v>
      </c>
      <c r="AB4294" s="17">
        <f>IF(COUNTIF($F$2:F4294,F4294)=1,1,0)</f>
        <v>0</v>
      </c>
    </row>
    <row r="4295" spans="1:28" x14ac:dyDescent="0.2">
      <c r="A4295" s="17">
        <v>4294</v>
      </c>
      <c r="B4295" t="s">
        <v>7424</v>
      </c>
      <c r="C4295" s="18">
        <v>42804</v>
      </c>
      <c r="D4295" s="18">
        <v>42810</v>
      </c>
      <c r="E4295" t="s">
        <v>77</v>
      </c>
      <c r="F4295" t="s">
        <v>179</v>
      </c>
      <c r="G4295" t="s">
        <v>180</v>
      </c>
      <c r="H4295" t="s">
        <v>53</v>
      </c>
      <c r="I4295" t="s">
        <v>54</v>
      </c>
      <c r="J4295" t="s">
        <v>173</v>
      </c>
      <c r="K4295" t="s">
        <v>174</v>
      </c>
      <c r="L4295">
        <v>19140</v>
      </c>
      <c r="M4295" t="s">
        <v>175</v>
      </c>
      <c r="N4295" t="s">
        <v>768</v>
      </c>
      <c r="O4295" t="s">
        <v>98</v>
      </c>
      <c r="P4295" t="s">
        <v>99</v>
      </c>
      <c r="Q4295" t="s">
        <v>769</v>
      </c>
      <c r="R4295" s="19">
        <v>53.981999999999999</v>
      </c>
      <c r="S4295" s="17">
        <v>3</v>
      </c>
      <c r="T4295" s="20">
        <v>0.4</v>
      </c>
      <c r="U4295" s="19">
        <v>-10.7964</v>
      </c>
      <c r="V4295" s="20">
        <f t="shared" si="335"/>
        <v>-0.2</v>
      </c>
      <c r="W4295" s="17">
        <f t="shared" si="336"/>
        <v>2017</v>
      </c>
      <c r="X4295" t="str">
        <f t="shared" si="337"/>
        <v>Mar-2017</v>
      </c>
      <c r="Y4295" s="17">
        <f t="shared" si="338"/>
        <v>6</v>
      </c>
      <c r="Z4295" t="str">
        <f t="shared" si="339"/>
        <v>31-40%</v>
      </c>
      <c r="AA4295" s="17">
        <f>IF(COUNTIF($B$2:B4295,B4295)=1,1,0)</f>
        <v>1</v>
      </c>
      <c r="AB4295" s="17">
        <f>IF(COUNTIF($F$2:F4295,F4295)=1,1,0)</f>
        <v>0</v>
      </c>
    </row>
    <row r="4296" spans="1:28" x14ac:dyDescent="0.2">
      <c r="A4296" s="17">
        <v>4295</v>
      </c>
      <c r="B4296" t="s">
        <v>7425</v>
      </c>
      <c r="C4296" s="18">
        <v>43030</v>
      </c>
      <c r="D4296" s="18">
        <v>43035</v>
      </c>
      <c r="E4296" t="s">
        <v>77</v>
      </c>
      <c r="F4296" t="s">
        <v>6489</v>
      </c>
      <c r="G4296" t="s">
        <v>6490</v>
      </c>
      <c r="H4296" t="s">
        <v>68</v>
      </c>
      <c r="I4296" t="s">
        <v>54</v>
      </c>
      <c r="J4296" t="s">
        <v>4618</v>
      </c>
      <c r="K4296" t="s">
        <v>447</v>
      </c>
      <c r="L4296">
        <v>97756</v>
      </c>
      <c r="M4296" t="s">
        <v>71</v>
      </c>
      <c r="N4296" t="s">
        <v>955</v>
      </c>
      <c r="O4296" t="s">
        <v>59</v>
      </c>
      <c r="P4296" t="s">
        <v>83</v>
      </c>
      <c r="Q4296" t="s">
        <v>956</v>
      </c>
      <c r="R4296" s="19">
        <v>177.22499999999999</v>
      </c>
      <c r="S4296" s="17">
        <v>5</v>
      </c>
      <c r="T4296" s="20">
        <v>0.5</v>
      </c>
      <c r="U4296" s="19">
        <v>-120.51300000000001</v>
      </c>
      <c r="V4296" s="20">
        <f t="shared" si="335"/>
        <v>-0.68</v>
      </c>
      <c r="W4296" s="17">
        <f t="shared" si="336"/>
        <v>2017</v>
      </c>
      <c r="X4296" t="str">
        <f t="shared" si="337"/>
        <v>Oct-2017</v>
      </c>
      <c r="Y4296" s="17">
        <f t="shared" si="338"/>
        <v>5</v>
      </c>
      <c r="Z4296" t="str">
        <f t="shared" si="339"/>
        <v>41-50%</v>
      </c>
      <c r="AA4296" s="17">
        <f>IF(COUNTIF($B$2:B4296,B4296)=1,1,0)</f>
        <v>1</v>
      </c>
      <c r="AB4296" s="17">
        <f>IF(COUNTIF($F$2:F4296,F4296)=1,1,0)</f>
        <v>0</v>
      </c>
    </row>
    <row r="4297" spans="1:28" x14ac:dyDescent="0.2">
      <c r="A4297" s="17">
        <v>4296</v>
      </c>
      <c r="B4297" t="s">
        <v>7426</v>
      </c>
      <c r="C4297" s="18">
        <v>42919</v>
      </c>
      <c r="D4297" s="18">
        <v>42926</v>
      </c>
      <c r="E4297" t="s">
        <v>77</v>
      </c>
      <c r="F4297" t="s">
        <v>828</v>
      </c>
      <c r="G4297" t="s">
        <v>829</v>
      </c>
      <c r="H4297" t="s">
        <v>53</v>
      </c>
      <c r="I4297" t="s">
        <v>54</v>
      </c>
      <c r="J4297" t="s">
        <v>7427</v>
      </c>
      <c r="K4297" t="s">
        <v>70</v>
      </c>
      <c r="L4297">
        <v>95610</v>
      </c>
      <c r="M4297" t="s">
        <v>71</v>
      </c>
      <c r="N4297" t="s">
        <v>7184</v>
      </c>
      <c r="O4297" t="s">
        <v>59</v>
      </c>
      <c r="P4297" t="s">
        <v>92</v>
      </c>
      <c r="Q4297" t="s">
        <v>7185</v>
      </c>
      <c r="R4297" s="19">
        <v>129.38999999999999</v>
      </c>
      <c r="S4297" s="17">
        <v>3</v>
      </c>
      <c r="T4297" s="20">
        <v>0</v>
      </c>
      <c r="U4297" s="19">
        <v>54.343800000000002</v>
      </c>
      <c r="V4297" s="20">
        <f t="shared" si="335"/>
        <v>0.42000000000000004</v>
      </c>
      <c r="W4297" s="17">
        <f t="shared" si="336"/>
        <v>2017</v>
      </c>
      <c r="X4297" t="str">
        <f t="shared" si="337"/>
        <v>Jul-2017</v>
      </c>
      <c r="Y4297" s="17">
        <f t="shared" si="338"/>
        <v>7</v>
      </c>
      <c r="Z4297" t="str">
        <f t="shared" si="339"/>
        <v>0% (No Discount)</v>
      </c>
      <c r="AA4297" s="17">
        <f>IF(COUNTIF($B$2:B4297,B4297)=1,1,0)</f>
        <v>1</v>
      </c>
      <c r="AB4297" s="17">
        <f>IF(COUNTIF($F$2:F4297,F4297)=1,1,0)</f>
        <v>0</v>
      </c>
    </row>
    <row r="4298" spans="1:28" x14ac:dyDescent="0.2">
      <c r="A4298" s="17">
        <v>4297</v>
      </c>
      <c r="B4298" t="s">
        <v>7428</v>
      </c>
      <c r="C4298" s="18">
        <v>42982</v>
      </c>
      <c r="D4298" s="18">
        <v>42988</v>
      </c>
      <c r="E4298" t="s">
        <v>77</v>
      </c>
      <c r="F4298" t="s">
        <v>2203</v>
      </c>
      <c r="G4298" t="s">
        <v>2204</v>
      </c>
      <c r="H4298" t="s">
        <v>68</v>
      </c>
      <c r="I4298" t="s">
        <v>54</v>
      </c>
      <c r="J4298" t="s">
        <v>69</v>
      </c>
      <c r="K4298" t="s">
        <v>70</v>
      </c>
      <c r="L4298">
        <v>90032</v>
      </c>
      <c r="M4298" t="s">
        <v>71</v>
      </c>
      <c r="N4298" t="s">
        <v>4125</v>
      </c>
      <c r="O4298" t="s">
        <v>73</v>
      </c>
      <c r="P4298" t="s">
        <v>86</v>
      </c>
      <c r="Q4298" t="s">
        <v>4126</v>
      </c>
      <c r="R4298" s="19">
        <v>54.32</v>
      </c>
      <c r="S4298" s="17">
        <v>4</v>
      </c>
      <c r="T4298" s="20">
        <v>0</v>
      </c>
      <c r="U4298" s="19">
        <v>0.54320000000000002</v>
      </c>
      <c r="V4298" s="20">
        <f t="shared" si="335"/>
        <v>0.01</v>
      </c>
      <c r="W4298" s="17">
        <f t="shared" si="336"/>
        <v>2017</v>
      </c>
      <c r="X4298" t="str">
        <f t="shared" si="337"/>
        <v>Sep-2017</v>
      </c>
      <c r="Y4298" s="17">
        <f t="shared" si="338"/>
        <v>6</v>
      </c>
      <c r="Z4298" t="str">
        <f t="shared" si="339"/>
        <v>0% (No Discount)</v>
      </c>
      <c r="AA4298" s="17">
        <f>IF(COUNTIF($B$2:B4298,B4298)=1,1,0)</f>
        <v>1</v>
      </c>
      <c r="AB4298" s="17">
        <f>IF(COUNTIF($F$2:F4298,F4298)=1,1,0)</f>
        <v>0</v>
      </c>
    </row>
    <row r="4299" spans="1:28" x14ac:dyDescent="0.2">
      <c r="A4299" s="17">
        <v>4298</v>
      </c>
      <c r="B4299" t="s">
        <v>7429</v>
      </c>
      <c r="C4299" s="18">
        <v>42970</v>
      </c>
      <c r="D4299" s="18">
        <v>42973</v>
      </c>
      <c r="E4299" t="s">
        <v>50</v>
      </c>
      <c r="F4299" t="s">
        <v>1219</v>
      </c>
      <c r="G4299" t="s">
        <v>1220</v>
      </c>
      <c r="H4299" t="s">
        <v>53</v>
      </c>
      <c r="I4299" t="s">
        <v>54</v>
      </c>
      <c r="J4299" t="s">
        <v>5682</v>
      </c>
      <c r="K4299" t="s">
        <v>81</v>
      </c>
      <c r="L4299">
        <v>32303</v>
      </c>
      <c r="M4299" t="s">
        <v>57</v>
      </c>
      <c r="N4299" t="s">
        <v>6181</v>
      </c>
      <c r="O4299" t="s">
        <v>98</v>
      </c>
      <c r="P4299" t="s">
        <v>99</v>
      </c>
      <c r="Q4299" t="s">
        <v>6182</v>
      </c>
      <c r="R4299" s="19">
        <v>4367.8959999999997</v>
      </c>
      <c r="S4299" s="17">
        <v>13</v>
      </c>
      <c r="T4299" s="20">
        <v>0.2</v>
      </c>
      <c r="U4299" s="19">
        <v>327.59219999999999</v>
      </c>
      <c r="V4299" s="20">
        <f t="shared" si="335"/>
        <v>7.4999999999999997E-2</v>
      </c>
      <c r="W4299" s="17">
        <f t="shared" si="336"/>
        <v>2017</v>
      </c>
      <c r="X4299" t="str">
        <f t="shared" si="337"/>
        <v>Aug-2017</v>
      </c>
      <c r="Y4299" s="17">
        <f t="shared" si="338"/>
        <v>3</v>
      </c>
      <c r="Z4299" t="str">
        <f t="shared" si="339"/>
        <v>11-20%</v>
      </c>
      <c r="AA4299" s="17">
        <f>IF(COUNTIF($B$2:B4299,B4299)=1,1,0)</f>
        <v>1</v>
      </c>
      <c r="AB4299" s="17">
        <f>IF(COUNTIF($F$2:F4299,F4299)=1,1,0)</f>
        <v>0</v>
      </c>
    </row>
    <row r="4300" spans="1:28" x14ac:dyDescent="0.2">
      <c r="A4300" s="17">
        <v>4299</v>
      </c>
      <c r="B4300" t="s">
        <v>7429</v>
      </c>
      <c r="C4300" s="18">
        <v>42970</v>
      </c>
      <c r="D4300" s="18">
        <v>42973</v>
      </c>
      <c r="E4300" t="s">
        <v>50</v>
      </c>
      <c r="F4300" t="s">
        <v>1219</v>
      </c>
      <c r="G4300" t="s">
        <v>1220</v>
      </c>
      <c r="H4300" t="s">
        <v>53</v>
      </c>
      <c r="I4300" t="s">
        <v>54</v>
      </c>
      <c r="J4300" t="s">
        <v>5682</v>
      </c>
      <c r="K4300" t="s">
        <v>81</v>
      </c>
      <c r="L4300">
        <v>32303</v>
      </c>
      <c r="M4300" t="s">
        <v>57</v>
      </c>
      <c r="N4300" t="s">
        <v>4741</v>
      </c>
      <c r="O4300" t="s">
        <v>73</v>
      </c>
      <c r="P4300" t="s">
        <v>117</v>
      </c>
      <c r="Q4300" t="s">
        <v>4742</v>
      </c>
      <c r="R4300" s="19">
        <v>49.567999999999998</v>
      </c>
      <c r="S4300" s="17">
        <v>2</v>
      </c>
      <c r="T4300" s="20">
        <v>0.2</v>
      </c>
      <c r="U4300" s="19">
        <v>15.49</v>
      </c>
      <c r="V4300" s="20">
        <f t="shared" si="335"/>
        <v>0.3125</v>
      </c>
      <c r="W4300" s="17">
        <f t="shared" si="336"/>
        <v>2017</v>
      </c>
      <c r="X4300" t="str">
        <f t="shared" si="337"/>
        <v>Aug-2017</v>
      </c>
      <c r="Y4300" s="17">
        <f t="shared" si="338"/>
        <v>3</v>
      </c>
      <c r="Z4300" t="str">
        <f t="shared" si="339"/>
        <v>11-20%</v>
      </c>
      <c r="AA4300" s="17">
        <f>IF(COUNTIF($B$2:B4300,B4300)=1,1,0)</f>
        <v>0</v>
      </c>
      <c r="AB4300" s="17">
        <f>IF(COUNTIF($F$2:F4300,F4300)=1,1,0)</f>
        <v>0</v>
      </c>
    </row>
    <row r="4301" spans="1:28" x14ac:dyDescent="0.2">
      <c r="A4301" s="17">
        <v>4300</v>
      </c>
      <c r="B4301" t="s">
        <v>7429</v>
      </c>
      <c r="C4301" s="18">
        <v>42970</v>
      </c>
      <c r="D4301" s="18">
        <v>42973</v>
      </c>
      <c r="E4301" t="s">
        <v>50</v>
      </c>
      <c r="F4301" t="s">
        <v>1219</v>
      </c>
      <c r="G4301" t="s">
        <v>1220</v>
      </c>
      <c r="H4301" t="s">
        <v>53</v>
      </c>
      <c r="I4301" t="s">
        <v>54</v>
      </c>
      <c r="J4301" t="s">
        <v>5682</v>
      </c>
      <c r="K4301" t="s">
        <v>81</v>
      </c>
      <c r="L4301">
        <v>32303</v>
      </c>
      <c r="M4301" t="s">
        <v>57</v>
      </c>
      <c r="N4301" t="s">
        <v>2892</v>
      </c>
      <c r="O4301" t="s">
        <v>73</v>
      </c>
      <c r="P4301" t="s">
        <v>105</v>
      </c>
      <c r="Q4301" t="s">
        <v>2893</v>
      </c>
      <c r="R4301" s="19">
        <v>161.376</v>
      </c>
      <c r="S4301" s="17">
        <v>6</v>
      </c>
      <c r="T4301" s="20">
        <v>0.2</v>
      </c>
      <c r="U4301" s="19">
        <v>12.103199999999999</v>
      </c>
      <c r="V4301" s="20">
        <f t="shared" si="335"/>
        <v>7.4999999999999997E-2</v>
      </c>
      <c r="W4301" s="17">
        <f t="shared" si="336"/>
        <v>2017</v>
      </c>
      <c r="X4301" t="str">
        <f t="shared" si="337"/>
        <v>Aug-2017</v>
      </c>
      <c r="Y4301" s="17">
        <f t="shared" si="338"/>
        <v>3</v>
      </c>
      <c r="Z4301" t="str">
        <f t="shared" si="339"/>
        <v>11-20%</v>
      </c>
      <c r="AA4301" s="17">
        <f>IF(COUNTIF($B$2:B4301,B4301)=1,1,0)</f>
        <v>0</v>
      </c>
      <c r="AB4301" s="17">
        <f>IF(COUNTIF($F$2:F4301,F4301)=1,1,0)</f>
        <v>0</v>
      </c>
    </row>
    <row r="4302" spans="1:28" x14ac:dyDescent="0.2">
      <c r="A4302" s="17">
        <v>4301</v>
      </c>
      <c r="B4302" t="s">
        <v>7429</v>
      </c>
      <c r="C4302" s="18">
        <v>42970</v>
      </c>
      <c r="D4302" s="18">
        <v>42973</v>
      </c>
      <c r="E4302" t="s">
        <v>50</v>
      </c>
      <c r="F4302" t="s">
        <v>1219</v>
      </c>
      <c r="G4302" t="s">
        <v>1220</v>
      </c>
      <c r="H4302" t="s">
        <v>53</v>
      </c>
      <c r="I4302" t="s">
        <v>54</v>
      </c>
      <c r="J4302" t="s">
        <v>5682</v>
      </c>
      <c r="K4302" t="s">
        <v>81</v>
      </c>
      <c r="L4302">
        <v>32303</v>
      </c>
      <c r="M4302" t="s">
        <v>57</v>
      </c>
      <c r="N4302" t="s">
        <v>3351</v>
      </c>
      <c r="O4302" t="s">
        <v>59</v>
      </c>
      <c r="P4302" t="s">
        <v>92</v>
      </c>
      <c r="Q4302" t="s">
        <v>3352</v>
      </c>
      <c r="R4302" s="19">
        <v>2.7839999999999998</v>
      </c>
      <c r="S4302" s="17">
        <v>2</v>
      </c>
      <c r="T4302" s="20">
        <v>0.2</v>
      </c>
      <c r="U4302" s="19">
        <v>0.41760000000000003</v>
      </c>
      <c r="V4302" s="20">
        <f t="shared" si="335"/>
        <v>0.15000000000000002</v>
      </c>
      <c r="W4302" s="17">
        <f t="shared" si="336"/>
        <v>2017</v>
      </c>
      <c r="X4302" t="str">
        <f t="shared" si="337"/>
        <v>Aug-2017</v>
      </c>
      <c r="Y4302" s="17">
        <f t="shared" si="338"/>
        <v>3</v>
      </c>
      <c r="Z4302" t="str">
        <f t="shared" si="339"/>
        <v>11-20%</v>
      </c>
      <c r="AA4302" s="17">
        <f>IF(COUNTIF($B$2:B4302,B4302)=1,1,0)</f>
        <v>0</v>
      </c>
      <c r="AB4302" s="17">
        <f>IF(COUNTIF($F$2:F4302,F4302)=1,1,0)</f>
        <v>0</v>
      </c>
    </row>
    <row r="4303" spans="1:28" x14ac:dyDescent="0.2">
      <c r="A4303" s="17">
        <v>4302</v>
      </c>
      <c r="B4303" t="s">
        <v>7429</v>
      </c>
      <c r="C4303" s="18">
        <v>42970</v>
      </c>
      <c r="D4303" s="18">
        <v>42973</v>
      </c>
      <c r="E4303" t="s">
        <v>50</v>
      </c>
      <c r="F4303" t="s">
        <v>1219</v>
      </c>
      <c r="G4303" t="s">
        <v>1220</v>
      </c>
      <c r="H4303" t="s">
        <v>53</v>
      </c>
      <c r="I4303" t="s">
        <v>54</v>
      </c>
      <c r="J4303" t="s">
        <v>5682</v>
      </c>
      <c r="K4303" t="s">
        <v>81</v>
      </c>
      <c r="L4303">
        <v>32303</v>
      </c>
      <c r="M4303" t="s">
        <v>57</v>
      </c>
      <c r="N4303" t="s">
        <v>3297</v>
      </c>
      <c r="O4303" t="s">
        <v>73</v>
      </c>
      <c r="P4303" t="s">
        <v>117</v>
      </c>
      <c r="Q4303" t="s">
        <v>3298</v>
      </c>
      <c r="R4303" s="19">
        <v>8.7200000000000006</v>
      </c>
      <c r="S4303" s="17">
        <v>5</v>
      </c>
      <c r="T4303" s="20">
        <v>0.2</v>
      </c>
      <c r="U4303" s="19">
        <v>2.9430000000000001</v>
      </c>
      <c r="V4303" s="20">
        <f t="shared" si="335"/>
        <v>0.33749999999999997</v>
      </c>
      <c r="W4303" s="17">
        <f t="shared" si="336"/>
        <v>2017</v>
      </c>
      <c r="X4303" t="str">
        <f t="shared" si="337"/>
        <v>Aug-2017</v>
      </c>
      <c r="Y4303" s="17">
        <f t="shared" si="338"/>
        <v>3</v>
      </c>
      <c r="Z4303" t="str">
        <f t="shared" si="339"/>
        <v>11-20%</v>
      </c>
      <c r="AA4303" s="17">
        <f>IF(COUNTIF($B$2:B4303,B4303)=1,1,0)</f>
        <v>0</v>
      </c>
      <c r="AB4303" s="17">
        <f>IF(COUNTIF($F$2:F4303,F4303)=1,1,0)</f>
        <v>0</v>
      </c>
    </row>
    <row r="4304" spans="1:28" x14ac:dyDescent="0.2">
      <c r="A4304" s="17">
        <v>4303</v>
      </c>
      <c r="B4304" t="s">
        <v>7430</v>
      </c>
      <c r="C4304" s="18">
        <v>41873</v>
      </c>
      <c r="D4304" s="18">
        <v>41876</v>
      </c>
      <c r="E4304" t="s">
        <v>50</v>
      </c>
      <c r="F4304" t="s">
        <v>3084</v>
      </c>
      <c r="G4304" t="s">
        <v>3085</v>
      </c>
      <c r="H4304" t="s">
        <v>129</v>
      </c>
      <c r="I4304" t="s">
        <v>54</v>
      </c>
      <c r="J4304" t="s">
        <v>1149</v>
      </c>
      <c r="K4304" t="s">
        <v>525</v>
      </c>
      <c r="L4304">
        <v>44107</v>
      </c>
      <c r="M4304" t="s">
        <v>175</v>
      </c>
      <c r="N4304" t="s">
        <v>1158</v>
      </c>
      <c r="O4304" t="s">
        <v>73</v>
      </c>
      <c r="P4304" t="s">
        <v>95</v>
      </c>
      <c r="Q4304" t="s">
        <v>1159</v>
      </c>
      <c r="R4304" s="19">
        <v>3.9119999999999999</v>
      </c>
      <c r="S4304" s="17">
        <v>1</v>
      </c>
      <c r="T4304" s="20">
        <v>0.2</v>
      </c>
      <c r="U4304" s="19">
        <v>1.0268999999999999</v>
      </c>
      <c r="V4304" s="20">
        <f t="shared" si="335"/>
        <v>0.26250000000000001</v>
      </c>
      <c r="W4304" s="17">
        <f t="shared" si="336"/>
        <v>2014</v>
      </c>
      <c r="X4304" t="str">
        <f t="shared" si="337"/>
        <v>Aug-2014</v>
      </c>
      <c r="Y4304" s="17">
        <f t="shared" si="338"/>
        <v>3</v>
      </c>
      <c r="Z4304" t="str">
        <f t="shared" si="339"/>
        <v>11-20%</v>
      </c>
      <c r="AA4304" s="17">
        <f>IF(COUNTIF($B$2:B4304,B4304)=1,1,0)</f>
        <v>1</v>
      </c>
      <c r="AB4304" s="17">
        <f>IF(COUNTIF($F$2:F4304,F4304)=1,1,0)</f>
        <v>0</v>
      </c>
    </row>
    <row r="4305" spans="1:28" x14ac:dyDescent="0.2">
      <c r="A4305" s="17">
        <v>4304</v>
      </c>
      <c r="B4305" t="s">
        <v>7431</v>
      </c>
      <c r="C4305" s="18">
        <v>42647</v>
      </c>
      <c r="D4305" s="18">
        <v>42647</v>
      </c>
      <c r="E4305" t="s">
        <v>1320</v>
      </c>
      <c r="F4305" t="s">
        <v>3122</v>
      </c>
      <c r="G4305" t="s">
        <v>3123</v>
      </c>
      <c r="H4305" t="s">
        <v>53</v>
      </c>
      <c r="I4305" t="s">
        <v>54</v>
      </c>
      <c r="J4305" t="s">
        <v>7432</v>
      </c>
      <c r="K4305" t="s">
        <v>131</v>
      </c>
      <c r="L4305">
        <v>75056</v>
      </c>
      <c r="M4305" t="s">
        <v>132</v>
      </c>
      <c r="N4305" t="s">
        <v>3019</v>
      </c>
      <c r="O4305" t="s">
        <v>73</v>
      </c>
      <c r="P4305" t="s">
        <v>200</v>
      </c>
      <c r="Q4305" t="s">
        <v>3020</v>
      </c>
      <c r="R4305" s="19">
        <v>59.752000000000002</v>
      </c>
      <c r="S4305" s="17">
        <v>7</v>
      </c>
      <c r="T4305" s="20">
        <v>0.2</v>
      </c>
      <c r="U4305" s="19">
        <v>19.4194</v>
      </c>
      <c r="V4305" s="20">
        <f t="shared" si="335"/>
        <v>0.32499999999999996</v>
      </c>
      <c r="W4305" s="17">
        <f t="shared" si="336"/>
        <v>2016</v>
      </c>
      <c r="X4305" t="str">
        <f t="shared" si="337"/>
        <v>Oct-2016</v>
      </c>
      <c r="Y4305" s="17">
        <f t="shared" si="338"/>
        <v>0</v>
      </c>
      <c r="Z4305" t="str">
        <f t="shared" si="339"/>
        <v>11-20%</v>
      </c>
      <c r="AA4305" s="17">
        <f>IF(COUNTIF($B$2:B4305,B4305)=1,1,0)</f>
        <v>1</v>
      </c>
      <c r="AB4305" s="17">
        <f>IF(COUNTIF($F$2:F4305,F4305)=1,1,0)</f>
        <v>0</v>
      </c>
    </row>
    <row r="4306" spans="1:28" x14ac:dyDescent="0.2">
      <c r="A4306" s="17">
        <v>4305</v>
      </c>
      <c r="B4306" t="s">
        <v>7433</v>
      </c>
      <c r="C4306" s="18">
        <v>41938</v>
      </c>
      <c r="D4306" s="18">
        <v>41942</v>
      </c>
      <c r="E4306" t="s">
        <v>50</v>
      </c>
      <c r="F4306" t="s">
        <v>7343</v>
      </c>
      <c r="G4306" t="s">
        <v>7344</v>
      </c>
      <c r="H4306" t="s">
        <v>53</v>
      </c>
      <c r="I4306" t="s">
        <v>54</v>
      </c>
      <c r="J4306" t="s">
        <v>122</v>
      </c>
      <c r="K4306" t="s">
        <v>123</v>
      </c>
      <c r="L4306">
        <v>98105</v>
      </c>
      <c r="M4306" t="s">
        <v>71</v>
      </c>
      <c r="N4306" t="s">
        <v>1844</v>
      </c>
      <c r="O4306" t="s">
        <v>59</v>
      </c>
      <c r="P4306" t="s">
        <v>92</v>
      </c>
      <c r="Q4306" t="s">
        <v>1845</v>
      </c>
      <c r="R4306" s="19">
        <v>63.92</v>
      </c>
      <c r="S4306" s="17">
        <v>4</v>
      </c>
      <c r="T4306" s="20">
        <v>0</v>
      </c>
      <c r="U4306" s="19">
        <v>3.1960000000000002</v>
      </c>
      <c r="V4306" s="20">
        <f t="shared" si="335"/>
        <v>0.05</v>
      </c>
      <c r="W4306" s="17">
        <f t="shared" si="336"/>
        <v>2014</v>
      </c>
      <c r="X4306" t="str">
        <f t="shared" si="337"/>
        <v>Oct-2014</v>
      </c>
      <c r="Y4306" s="17">
        <f t="shared" si="338"/>
        <v>4</v>
      </c>
      <c r="Z4306" t="str">
        <f t="shared" si="339"/>
        <v>0% (No Discount)</v>
      </c>
      <c r="AA4306" s="17">
        <f>IF(COUNTIF($B$2:B4306,B4306)=1,1,0)</f>
        <v>1</v>
      </c>
      <c r="AB4306" s="17">
        <f>IF(COUNTIF($F$2:F4306,F4306)=1,1,0)</f>
        <v>0</v>
      </c>
    </row>
    <row r="4307" spans="1:28" x14ac:dyDescent="0.2">
      <c r="A4307" s="17">
        <v>4306</v>
      </c>
      <c r="B4307" t="s">
        <v>7433</v>
      </c>
      <c r="C4307" s="18">
        <v>41938</v>
      </c>
      <c r="D4307" s="18">
        <v>41942</v>
      </c>
      <c r="E4307" t="s">
        <v>50</v>
      </c>
      <c r="F4307" t="s">
        <v>7343</v>
      </c>
      <c r="G4307" t="s">
        <v>7344</v>
      </c>
      <c r="H4307" t="s">
        <v>53</v>
      </c>
      <c r="I4307" t="s">
        <v>54</v>
      </c>
      <c r="J4307" t="s">
        <v>122</v>
      </c>
      <c r="K4307" t="s">
        <v>123</v>
      </c>
      <c r="L4307">
        <v>98105</v>
      </c>
      <c r="M4307" t="s">
        <v>71</v>
      </c>
      <c r="N4307" t="s">
        <v>6336</v>
      </c>
      <c r="O4307" t="s">
        <v>98</v>
      </c>
      <c r="P4307" t="s">
        <v>99</v>
      </c>
      <c r="Q4307" t="s">
        <v>6337</v>
      </c>
      <c r="R4307" s="19">
        <v>383.96</v>
      </c>
      <c r="S4307" s="17">
        <v>5</v>
      </c>
      <c r="T4307" s="20">
        <v>0.2</v>
      </c>
      <c r="U4307" s="19">
        <v>38.396000000000001</v>
      </c>
      <c r="V4307" s="20">
        <f t="shared" si="335"/>
        <v>0.1</v>
      </c>
      <c r="W4307" s="17">
        <f t="shared" si="336"/>
        <v>2014</v>
      </c>
      <c r="X4307" t="str">
        <f t="shared" si="337"/>
        <v>Oct-2014</v>
      </c>
      <c r="Y4307" s="17">
        <f t="shared" si="338"/>
        <v>4</v>
      </c>
      <c r="Z4307" t="str">
        <f t="shared" si="339"/>
        <v>11-20%</v>
      </c>
      <c r="AA4307" s="17">
        <f>IF(COUNTIF($B$2:B4307,B4307)=1,1,0)</f>
        <v>0</v>
      </c>
      <c r="AB4307" s="17">
        <f>IF(COUNTIF($F$2:F4307,F4307)=1,1,0)</f>
        <v>0</v>
      </c>
    </row>
    <row r="4308" spans="1:28" x14ac:dyDescent="0.2">
      <c r="A4308" s="17">
        <v>4307</v>
      </c>
      <c r="B4308" t="s">
        <v>7434</v>
      </c>
      <c r="C4308" s="18">
        <v>42549</v>
      </c>
      <c r="D4308" s="18">
        <v>42549</v>
      </c>
      <c r="E4308" t="s">
        <v>1320</v>
      </c>
      <c r="F4308" t="s">
        <v>2452</v>
      </c>
      <c r="G4308" t="s">
        <v>2453</v>
      </c>
      <c r="H4308" t="s">
        <v>68</v>
      </c>
      <c r="I4308" t="s">
        <v>54</v>
      </c>
      <c r="J4308" t="s">
        <v>69</v>
      </c>
      <c r="K4308" t="s">
        <v>70</v>
      </c>
      <c r="L4308">
        <v>90032</v>
      </c>
      <c r="M4308" t="s">
        <v>71</v>
      </c>
      <c r="N4308" t="s">
        <v>1998</v>
      </c>
      <c r="O4308" t="s">
        <v>73</v>
      </c>
      <c r="P4308" t="s">
        <v>102</v>
      </c>
      <c r="Q4308" t="s">
        <v>1999</v>
      </c>
      <c r="R4308" s="19">
        <v>7.7519999999999998</v>
      </c>
      <c r="S4308" s="17">
        <v>3</v>
      </c>
      <c r="T4308" s="20">
        <v>0.2</v>
      </c>
      <c r="U4308" s="19">
        <v>2.8100999999999998</v>
      </c>
      <c r="V4308" s="20">
        <f t="shared" si="335"/>
        <v>0.36249999999999999</v>
      </c>
      <c r="W4308" s="17">
        <f t="shared" si="336"/>
        <v>2016</v>
      </c>
      <c r="X4308" t="str">
        <f t="shared" si="337"/>
        <v>Jun-2016</v>
      </c>
      <c r="Y4308" s="17">
        <f t="shared" si="338"/>
        <v>0</v>
      </c>
      <c r="Z4308" t="str">
        <f t="shared" si="339"/>
        <v>11-20%</v>
      </c>
      <c r="AA4308" s="17">
        <f>IF(COUNTIF($B$2:B4308,B4308)=1,1,0)</f>
        <v>1</v>
      </c>
      <c r="AB4308" s="17">
        <f>IF(COUNTIF($F$2:F4308,F4308)=1,1,0)</f>
        <v>0</v>
      </c>
    </row>
    <row r="4309" spans="1:28" x14ac:dyDescent="0.2">
      <c r="A4309" s="17">
        <v>4308</v>
      </c>
      <c r="B4309" t="s">
        <v>7434</v>
      </c>
      <c r="C4309" s="18">
        <v>42549</v>
      </c>
      <c r="D4309" s="18">
        <v>42549</v>
      </c>
      <c r="E4309" t="s">
        <v>1320</v>
      </c>
      <c r="F4309" t="s">
        <v>2452</v>
      </c>
      <c r="G4309" t="s">
        <v>2453</v>
      </c>
      <c r="H4309" t="s">
        <v>68</v>
      </c>
      <c r="I4309" t="s">
        <v>54</v>
      </c>
      <c r="J4309" t="s">
        <v>69</v>
      </c>
      <c r="K4309" t="s">
        <v>70</v>
      </c>
      <c r="L4309">
        <v>90032</v>
      </c>
      <c r="M4309" t="s">
        <v>71</v>
      </c>
      <c r="N4309" t="s">
        <v>1229</v>
      </c>
      <c r="O4309" t="s">
        <v>73</v>
      </c>
      <c r="P4309" t="s">
        <v>102</v>
      </c>
      <c r="Q4309" t="s">
        <v>1230</v>
      </c>
      <c r="R4309" s="19">
        <v>33.567999999999998</v>
      </c>
      <c r="S4309" s="17">
        <v>2</v>
      </c>
      <c r="T4309" s="20">
        <v>0.2</v>
      </c>
      <c r="U4309" s="19">
        <v>11.748799999999999</v>
      </c>
      <c r="V4309" s="20">
        <f t="shared" si="335"/>
        <v>0.35</v>
      </c>
      <c r="W4309" s="17">
        <f t="shared" si="336"/>
        <v>2016</v>
      </c>
      <c r="X4309" t="str">
        <f t="shared" si="337"/>
        <v>Jun-2016</v>
      </c>
      <c r="Y4309" s="17">
        <f t="shared" si="338"/>
        <v>0</v>
      </c>
      <c r="Z4309" t="str">
        <f t="shared" si="339"/>
        <v>11-20%</v>
      </c>
      <c r="AA4309" s="17">
        <f>IF(COUNTIF($B$2:B4309,B4309)=1,1,0)</f>
        <v>0</v>
      </c>
      <c r="AB4309" s="17">
        <f>IF(COUNTIF($F$2:F4309,F4309)=1,1,0)</f>
        <v>0</v>
      </c>
    </row>
    <row r="4310" spans="1:28" x14ac:dyDescent="0.2">
      <c r="A4310" s="17">
        <v>4309</v>
      </c>
      <c r="B4310" t="s">
        <v>7435</v>
      </c>
      <c r="C4310" s="18">
        <v>41947</v>
      </c>
      <c r="D4310" s="18">
        <v>41954</v>
      </c>
      <c r="E4310" t="s">
        <v>77</v>
      </c>
      <c r="F4310" t="s">
        <v>5090</v>
      </c>
      <c r="G4310" t="s">
        <v>5091</v>
      </c>
      <c r="H4310" t="s">
        <v>53</v>
      </c>
      <c r="I4310" t="s">
        <v>54</v>
      </c>
      <c r="J4310" t="s">
        <v>69</v>
      </c>
      <c r="K4310" t="s">
        <v>70</v>
      </c>
      <c r="L4310">
        <v>90045</v>
      </c>
      <c r="M4310" t="s">
        <v>71</v>
      </c>
      <c r="N4310" t="s">
        <v>5193</v>
      </c>
      <c r="O4310" t="s">
        <v>98</v>
      </c>
      <c r="P4310" t="s">
        <v>99</v>
      </c>
      <c r="Q4310" t="s">
        <v>5194</v>
      </c>
      <c r="R4310" s="19">
        <v>666.34400000000005</v>
      </c>
      <c r="S4310" s="17">
        <v>7</v>
      </c>
      <c r="T4310" s="20">
        <v>0.2</v>
      </c>
      <c r="U4310" s="19">
        <v>66.634399999999999</v>
      </c>
      <c r="V4310" s="20">
        <f t="shared" si="335"/>
        <v>9.9999999999999992E-2</v>
      </c>
      <c r="W4310" s="17">
        <f t="shared" si="336"/>
        <v>2014</v>
      </c>
      <c r="X4310" t="str">
        <f t="shared" si="337"/>
        <v>Nov-2014</v>
      </c>
      <c r="Y4310" s="17">
        <f t="shared" si="338"/>
        <v>7</v>
      </c>
      <c r="Z4310" t="str">
        <f t="shared" si="339"/>
        <v>11-20%</v>
      </c>
      <c r="AA4310" s="17">
        <f>IF(COUNTIF($B$2:B4310,B4310)=1,1,0)</f>
        <v>1</v>
      </c>
      <c r="AB4310" s="17">
        <f>IF(COUNTIF($F$2:F4310,F4310)=1,1,0)</f>
        <v>0</v>
      </c>
    </row>
    <row r="4311" spans="1:28" x14ac:dyDescent="0.2">
      <c r="A4311" s="17">
        <v>4310</v>
      </c>
      <c r="B4311" t="s">
        <v>7435</v>
      </c>
      <c r="C4311" s="18">
        <v>41947</v>
      </c>
      <c r="D4311" s="18">
        <v>41954</v>
      </c>
      <c r="E4311" t="s">
        <v>77</v>
      </c>
      <c r="F4311" t="s">
        <v>5090</v>
      </c>
      <c r="G4311" t="s">
        <v>5091</v>
      </c>
      <c r="H4311" t="s">
        <v>53</v>
      </c>
      <c r="I4311" t="s">
        <v>54</v>
      </c>
      <c r="J4311" t="s">
        <v>69</v>
      </c>
      <c r="K4311" t="s">
        <v>70</v>
      </c>
      <c r="L4311">
        <v>90045</v>
      </c>
      <c r="M4311" t="s">
        <v>71</v>
      </c>
      <c r="N4311" t="s">
        <v>1468</v>
      </c>
      <c r="O4311" t="s">
        <v>59</v>
      </c>
      <c r="P4311" t="s">
        <v>83</v>
      </c>
      <c r="Q4311" t="s">
        <v>1469</v>
      </c>
      <c r="R4311" s="19">
        <v>573.72799999999995</v>
      </c>
      <c r="S4311" s="17">
        <v>4</v>
      </c>
      <c r="T4311" s="20">
        <v>0.2</v>
      </c>
      <c r="U4311" s="19">
        <v>-64.544399999999996</v>
      </c>
      <c r="V4311" s="20">
        <f t="shared" si="335"/>
        <v>-0.1125</v>
      </c>
      <c r="W4311" s="17">
        <f t="shared" si="336"/>
        <v>2014</v>
      </c>
      <c r="X4311" t="str">
        <f t="shared" si="337"/>
        <v>Nov-2014</v>
      </c>
      <c r="Y4311" s="17">
        <f t="shared" si="338"/>
        <v>7</v>
      </c>
      <c r="Z4311" t="str">
        <f t="shared" si="339"/>
        <v>11-20%</v>
      </c>
      <c r="AA4311" s="17">
        <f>IF(COUNTIF($B$2:B4311,B4311)=1,1,0)</f>
        <v>0</v>
      </c>
      <c r="AB4311" s="17">
        <f>IF(COUNTIF($F$2:F4311,F4311)=1,1,0)</f>
        <v>0</v>
      </c>
    </row>
    <row r="4312" spans="1:28" x14ac:dyDescent="0.2">
      <c r="A4312" s="17">
        <v>4311</v>
      </c>
      <c r="B4312" t="s">
        <v>7435</v>
      </c>
      <c r="C4312" s="18">
        <v>41947</v>
      </c>
      <c r="D4312" s="18">
        <v>41954</v>
      </c>
      <c r="E4312" t="s">
        <v>77</v>
      </c>
      <c r="F4312" t="s">
        <v>5090</v>
      </c>
      <c r="G4312" t="s">
        <v>5091</v>
      </c>
      <c r="H4312" t="s">
        <v>53</v>
      </c>
      <c r="I4312" t="s">
        <v>54</v>
      </c>
      <c r="J4312" t="s">
        <v>69</v>
      </c>
      <c r="K4312" t="s">
        <v>70</v>
      </c>
      <c r="L4312">
        <v>90045</v>
      </c>
      <c r="M4312" t="s">
        <v>71</v>
      </c>
      <c r="N4312" t="s">
        <v>2474</v>
      </c>
      <c r="O4312" t="s">
        <v>73</v>
      </c>
      <c r="P4312" t="s">
        <v>102</v>
      </c>
      <c r="Q4312" t="s">
        <v>2475</v>
      </c>
      <c r="R4312" s="19">
        <v>21.936</v>
      </c>
      <c r="S4312" s="17">
        <v>3</v>
      </c>
      <c r="T4312" s="20">
        <v>0.2</v>
      </c>
      <c r="U4312" s="19">
        <v>8.2260000000000009</v>
      </c>
      <c r="V4312" s="20">
        <f t="shared" si="335"/>
        <v>0.37500000000000006</v>
      </c>
      <c r="W4312" s="17">
        <f t="shared" si="336"/>
        <v>2014</v>
      </c>
      <c r="X4312" t="str">
        <f t="shared" si="337"/>
        <v>Nov-2014</v>
      </c>
      <c r="Y4312" s="17">
        <f t="shared" si="338"/>
        <v>7</v>
      </c>
      <c r="Z4312" t="str">
        <f t="shared" si="339"/>
        <v>11-20%</v>
      </c>
      <c r="AA4312" s="17">
        <f>IF(COUNTIF($B$2:B4312,B4312)=1,1,0)</f>
        <v>0</v>
      </c>
      <c r="AB4312" s="17">
        <f>IF(COUNTIF($F$2:F4312,F4312)=1,1,0)</f>
        <v>0</v>
      </c>
    </row>
    <row r="4313" spans="1:28" x14ac:dyDescent="0.2">
      <c r="A4313" s="17">
        <v>4312</v>
      </c>
      <c r="B4313" t="s">
        <v>7435</v>
      </c>
      <c r="C4313" s="18">
        <v>41947</v>
      </c>
      <c r="D4313" s="18">
        <v>41954</v>
      </c>
      <c r="E4313" t="s">
        <v>77</v>
      </c>
      <c r="F4313" t="s">
        <v>5090</v>
      </c>
      <c r="G4313" t="s">
        <v>5091</v>
      </c>
      <c r="H4313" t="s">
        <v>53</v>
      </c>
      <c r="I4313" t="s">
        <v>54</v>
      </c>
      <c r="J4313" t="s">
        <v>69</v>
      </c>
      <c r="K4313" t="s">
        <v>70</v>
      </c>
      <c r="L4313">
        <v>90045</v>
      </c>
      <c r="M4313" t="s">
        <v>71</v>
      </c>
      <c r="N4313" t="s">
        <v>5808</v>
      </c>
      <c r="O4313" t="s">
        <v>73</v>
      </c>
      <c r="P4313" t="s">
        <v>117</v>
      </c>
      <c r="Q4313" t="s">
        <v>5809</v>
      </c>
      <c r="R4313" s="19">
        <v>19.440000000000001</v>
      </c>
      <c r="S4313" s="17">
        <v>3</v>
      </c>
      <c r="T4313" s="20">
        <v>0</v>
      </c>
      <c r="U4313" s="19">
        <v>9.3312000000000008</v>
      </c>
      <c r="V4313" s="20">
        <f t="shared" si="335"/>
        <v>0.48000000000000004</v>
      </c>
      <c r="W4313" s="17">
        <f t="shared" si="336"/>
        <v>2014</v>
      </c>
      <c r="X4313" t="str">
        <f t="shared" si="337"/>
        <v>Nov-2014</v>
      </c>
      <c r="Y4313" s="17">
        <f t="shared" si="338"/>
        <v>7</v>
      </c>
      <c r="Z4313" t="str">
        <f t="shared" si="339"/>
        <v>0% (No Discount)</v>
      </c>
      <c r="AA4313" s="17">
        <f>IF(COUNTIF($B$2:B4313,B4313)=1,1,0)</f>
        <v>0</v>
      </c>
      <c r="AB4313" s="17">
        <f>IF(COUNTIF($F$2:F4313,F4313)=1,1,0)</f>
        <v>0</v>
      </c>
    </row>
    <row r="4314" spans="1:28" x14ac:dyDescent="0.2">
      <c r="A4314" s="17">
        <v>4313</v>
      </c>
      <c r="B4314" t="s">
        <v>7435</v>
      </c>
      <c r="C4314" s="18">
        <v>41947</v>
      </c>
      <c r="D4314" s="18">
        <v>41954</v>
      </c>
      <c r="E4314" t="s">
        <v>77</v>
      </c>
      <c r="F4314" t="s">
        <v>5090</v>
      </c>
      <c r="G4314" t="s">
        <v>5091</v>
      </c>
      <c r="H4314" t="s">
        <v>53</v>
      </c>
      <c r="I4314" t="s">
        <v>54</v>
      </c>
      <c r="J4314" t="s">
        <v>69</v>
      </c>
      <c r="K4314" t="s">
        <v>70</v>
      </c>
      <c r="L4314">
        <v>90045</v>
      </c>
      <c r="M4314" t="s">
        <v>71</v>
      </c>
      <c r="N4314" t="s">
        <v>7436</v>
      </c>
      <c r="O4314" t="s">
        <v>98</v>
      </c>
      <c r="P4314" t="s">
        <v>711</v>
      </c>
      <c r="Q4314" t="s">
        <v>7437</v>
      </c>
      <c r="R4314" s="19">
        <v>447.96800000000002</v>
      </c>
      <c r="S4314" s="17">
        <v>4</v>
      </c>
      <c r="T4314" s="20">
        <v>0.2</v>
      </c>
      <c r="U4314" s="19">
        <v>139.99</v>
      </c>
      <c r="V4314" s="20">
        <f t="shared" si="335"/>
        <v>0.3125</v>
      </c>
      <c r="W4314" s="17">
        <f t="shared" si="336"/>
        <v>2014</v>
      </c>
      <c r="X4314" t="str">
        <f t="shared" si="337"/>
        <v>Nov-2014</v>
      </c>
      <c r="Y4314" s="17">
        <f t="shared" si="338"/>
        <v>7</v>
      </c>
      <c r="Z4314" t="str">
        <f t="shared" si="339"/>
        <v>11-20%</v>
      </c>
      <c r="AA4314" s="17">
        <f>IF(COUNTIF($B$2:B4314,B4314)=1,1,0)</f>
        <v>0</v>
      </c>
      <c r="AB4314" s="17">
        <f>IF(COUNTIF($F$2:F4314,F4314)=1,1,0)</f>
        <v>0</v>
      </c>
    </row>
    <row r="4315" spans="1:28" x14ac:dyDescent="0.2">
      <c r="A4315" s="17">
        <v>4314</v>
      </c>
      <c r="B4315" t="s">
        <v>7438</v>
      </c>
      <c r="C4315" s="18">
        <v>41890</v>
      </c>
      <c r="D4315" s="18">
        <v>41894</v>
      </c>
      <c r="E4315" t="s">
        <v>77</v>
      </c>
      <c r="F4315" t="s">
        <v>3463</v>
      </c>
      <c r="G4315" t="s">
        <v>3464</v>
      </c>
      <c r="H4315" t="s">
        <v>68</v>
      </c>
      <c r="I4315" t="s">
        <v>54</v>
      </c>
      <c r="J4315" t="s">
        <v>1203</v>
      </c>
      <c r="K4315" t="s">
        <v>294</v>
      </c>
      <c r="L4315">
        <v>11561</v>
      </c>
      <c r="M4315" t="s">
        <v>175</v>
      </c>
      <c r="N4315" t="s">
        <v>7154</v>
      </c>
      <c r="O4315" t="s">
        <v>73</v>
      </c>
      <c r="P4315" t="s">
        <v>105</v>
      </c>
      <c r="Q4315" t="s">
        <v>7155</v>
      </c>
      <c r="R4315" s="19">
        <v>16.78</v>
      </c>
      <c r="S4315" s="17">
        <v>2</v>
      </c>
      <c r="T4315" s="20">
        <v>0</v>
      </c>
      <c r="U4315" s="19">
        <v>4.1950000000000003</v>
      </c>
      <c r="V4315" s="20">
        <f t="shared" si="335"/>
        <v>0.25</v>
      </c>
      <c r="W4315" s="17">
        <f t="shared" si="336"/>
        <v>2014</v>
      </c>
      <c r="X4315" t="str">
        <f t="shared" si="337"/>
        <v>Sep-2014</v>
      </c>
      <c r="Y4315" s="17">
        <f t="shared" si="338"/>
        <v>4</v>
      </c>
      <c r="Z4315" t="str">
        <f t="shared" si="339"/>
        <v>0% (No Discount)</v>
      </c>
      <c r="AA4315" s="17">
        <f>IF(COUNTIF($B$2:B4315,B4315)=1,1,0)</f>
        <v>1</v>
      </c>
      <c r="AB4315" s="17">
        <f>IF(COUNTIF($F$2:F4315,F4315)=1,1,0)</f>
        <v>0</v>
      </c>
    </row>
    <row r="4316" spans="1:28" x14ac:dyDescent="0.2">
      <c r="A4316" s="17">
        <v>4315</v>
      </c>
      <c r="B4316" t="s">
        <v>7439</v>
      </c>
      <c r="C4316" s="18">
        <v>42180</v>
      </c>
      <c r="D4316" s="18">
        <v>42186</v>
      </c>
      <c r="E4316" t="s">
        <v>77</v>
      </c>
      <c r="F4316" t="s">
        <v>2275</v>
      </c>
      <c r="G4316" t="s">
        <v>2276</v>
      </c>
      <c r="H4316" t="s">
        <v>53</v>
      </c>
      <c r="I4316" t="s">
        <v>54</v>
      </c>
      <c r="J4316" t="s">
        <v>69</v>
      </c>
      <c r="K4316" t="s">
        <v>70</v>
      </c>
      <c r="L4316">
        <v>90045</v>
      </c>
      <c r="M4316" t="s">
        <v>71</v>
      </c>
      <c r="N4316" t="s">
        <v>6789</v>
      </c>
      <c r="O4316" t="s">
        <v>73</v>
      </c>
      <c r="P4316" t="s">
        <v>95</v>
      </c>
      <c r="Q4316" t="s">
        <v>3070</v>
      </c>
      <c r="R4316" s="19">
        <v>20.96</v>
      </c>
      <c r="S4316" s="17">
        <v>2</v>
      </c>
      <c r="T4316" s="20">
        <v>0</v>
      </c>
      <c r="U4316" s="19">
        <v>5.24</v>
      </c>
      <c r="V4316" s="20">
        <f t="shared" si="335"/>
        <v>0.25</v>
      </c>
      <c r="W4316" s="17">
        <f t="shared" si="336"/>
        <v>2015</v>
      </c>
      <c r="X4316" t="str">
        <f t="shared" si="337"/>
        <v>Jun-2015</v>
      </c>
      <c r="Y4316" s="17">
        <f t="shared" si="338"/>
        <v>6</v>
      </c>
      <c r="Z4316" t="str">
        <f t="shared" si="339"/>
        <v>0% (No Discount)</v>
      </c>
      <c r="AA4316" s="17">
        <f>IF(COUNTIF($B$2:B4316,B4316)=1,1,0)</f>
        <v>1</v>
      </c>
      <c r="AB4316" s="17">
        <f>IF(COUNTIF($F$2:F4316,F4316)=1,1,0)</f>
        <v>0</v>
      </c>
    </row>
    <row r="4317" spans="1:28" x14ac:dyDescent="0.2">
      <c r="A4317" s="17">
        <v>4316</v>
      </c>
      <c r="B4317" t="s">
        <v>7439</v>
      </c>
      <c r="C4317" s="18">
        <v>42180</v>
      </c>
      <c r="D4317" s="18">
        <v>42186</v>
      </c>
      <c r="E4317" t="s">
        <v>77</v>
      </c>
      <c r="F4317" t="s">
        <v>2275</v>
      </c>
      <c r="G4317" t="s">
        <v>2276</v>
      </c>
      <c r="H4317" t="s">
        <v>53</v>
      </c>
      <c r="I4317" t="s">
        <v>54</v>
      </c>
      <c r="J4317" t="s">
        <v>69</v>
      </c>
      <c r="K4317" t="s">
        <v>70</v>
      </c>
      <c r="L4317">
        <v>90045</v>
      </c>
      <c r="M4317" t="s">
        <v>71</v>
      </c>
      <c r="N4317" t="s">
        <v>3179</v>
      </c>
      <c r="O4317" t="s">
        <v>73</v>
      </c>
      <c r="P4317" t="s">
        <v>102</v>
      </c>
      <c r="Q4317" t="s">
        <v>3180</v>
      </c>
      <c r="R4317" s="19">
        <v>88.751999999999995</v>
      </c>
      <c r="S4317" s="17">
        <v>3</v>
      </c>
      <c r="T4317" s="20">
        <v>0.2</v>
      </c>
      <c r="U4317" s="19">
        <v>27.734999999999999</v>
      </c>
      <c r="V4317" s="20">
        <f t="shared" si="335"/>
        <v>0.3125</v>
      </c>
      <c r="W4317" s="17">
        <f t="shared" si="336"/>
        <v>2015</v>
      </c>
      <c r="X4317" t="str">
        <f t="shared" si="337"/>
        <v>Jun-2015</v>
      </c>
      <c r="Y4317" s="17">
        <f t="shared" si="338"/>
        <v>6</v>
      </c>
      <c r="Z4317" t="str">
        <f t="shared" si="339"/>
        <v>11-20%</v>
      </c>
      <c r="AA4317" s="17">
        <f>IF(COUNTIF($B$2:B4317,B4317)=1,1,0)</f>
        <v>0</v>
      </c>
      <c r="AB4317" s="17">
        <f>IF(COUNTIF($F$2:F4317,F4317)=1,1,0)</f>
        <v>0</v>
      </c>
    </row>
    <row r="4318" spans="1:28" x14ac:dyDescent="0.2">
      <c r="A4318" s="17">
        <v>4317</v>
      </c>
      <c r="B4318" t="s">
        <v>7439</v>
      </c>
      <c r="C4318" s="18">
        <v>42180</v>
      </c>
      <c r="D4318" s="18">
        <v>42186</v>
      </c>
      <c r="E4318" t="s">
        <v>77</v>
      </c>
      <c r="F4318" t="s">
        <v>2275</v>
      </c>
      <c r="G4318" t="s">
        <v>2276</v>
      </c>
      <c r="H4318" t="s">
        <v>53</v>
      </c>
      <c r="I4318" t="s">
        <v>54</v>
      </c>
      <c r="J4318" t="s">
        <v>69</v>
      </c>
      <c r="K4318" t="s">
        <v>70</v>
      </c>
      <c r="L4318">
        <v>90045</v>
      </c>
      <c r="M4318" t="s">
        <v>71</v>
      </c>
      <c r="N4318" t="s">
        <v>2114</v>
      </c>
      <c r="O4318" t="s">
        <v>73</v>
      </c>
      <c r="P4318" t="s">
        <v>86</v>
      </c>
      <c r="Q4318" t="s">
        <v>2115</v>
      </c>
      <c r="R4318" s="19">
        <v>304.23</v>
      </c>
      <c r="S4318" s="17">
        <v>3</v>
      </c>
      <c r="T4318" s="20">
        <v>0</v>
      </c>
      <c r="U4318" s="19">
        <v>9.1268999999999991</v>
      </c>
      <c r="V4318" s="20">
        <f t="shared" si="335"/>
        <v>2.9999999999999995E-2</v>
      </c>
      <c r="W4318" s="17">
        <f t="shared" si="336"/>
        <v>2015</v>
      </c>
      <c r="X4318" t="str">
        <f t="shared" si="337"/>
        <v>Jun-2015</v>
      </c>
      <c r="Y4318" s="17">
        <f t="shared" si="338"/>
        <v>6</v>
      </c>
      <c r="Z4318" t="str">
        <f t="shared" si="339"/>
        <v>0% (No Discount)</v>
      </c>
      <c r="AA4318" s="17">
        <f>IF(COUNTIF($B$2:B4318,B4318)=1,1,0)</f>
        <v>0</v>
      </c>
      <c r="AB4318" s="17">
        <f>IF(COUNTIF($F$2:F4318,F4318)=1,1,0)</f>
        <v>0</v>
      </c>
    </row>
    <row r="4319" spans="1:28" x14ac:dyDescent="0.2">
      <c r="A4319" s="17">
        <v>4318</v>
      </c>
      <c r="B4319" t="s">
        <v>7440</v>
      </c>
      <c r="C4319" s="18">
        <v>42211</v>
      </c>
      <c r="D4319" s="18">
        <v>42218</v>
      </c>
      <c r="E4319" t="s">
        <v>77</v>
      </c>
      <c r="F4319" t="s">
        <v>628</v>
      </c>
      <c r="G4319" t="s">
        <v>629</v>
      </c>
      <c r="H4319" t="s">
        <v>53</v>
      </c>
      <c r="I4319" t="s">
        <v>54</v>
      </c>
      <c r="J4319" t="s">
        <v>154</v>
      </c>
      <c r="K4319" t="s">
        <v>70</v>
      </c>
      <c r="L4319">
        <v>94110</v>
      </c>
      <c r="M4319" t="s">
        <v>71</v>
      </c>
      <c r="N4319" t="s">
        <v>2190</v>
      </c>
      <c r="O4319" t="s">
        <v>73</v>
      </c>
      <c r="P4319" t="s">
        <v>200</v>
      </c>
      <c r="Q4319" t="s">
        <v>2191</v>
      </c>
      <c r="R4319" s="19">
        <v>167.86</v>
      </c>
      <c r="S4319" s="17">
        <v>2</v>
      </c>
      <c r="T4319" s="20">
        <v>0</v>
      </c>
      <c r="U4319" s="19">
        <v>78.894199999999998</v>
      </c>
      <c r="V4319" s="20">
        <f t="shared" si="335"/>
        <v>0.47</v>
      </c>
      <c r="W4319" s="17">
        <f t="shared" si="336"/>
        <v>2015</v>
      </c>
      <c r="X4319" t="str">
        <f t="shared" si="337"/>
        <v>Jul-2015</v>
      </c>
      <c r="Y4319" s="17">
        <f t="shared" si="338"/>
        <v>7</v>
      </c>
      <c r="Z4319" t="str">
        <f t="shared" si="339"/>
        <v>0% (No Discount)</v>
      </c>
      <c r="AA4319" s="17">
        <f>IF(COUNTIF($B$2:B4319,B4319)=1,1,0)</f>
        <v>1</v>
      </c>
      <c r="AB4319" s="17">
        <f>IF(COUNTIF($F$2:F4319,F4319)=1,1,0)</f>
        <v>0</v>
      </c>
    </row>
    <row r="4320" spans="1:28" x14ac:dyDescent="0.2">
      <c r="A4320" s="17">
        <v>4319</v>
      </c>
      <c r="B4320" t="s">
        <v>7441</v>
      </c>
      <c r="C4320" s="18">
        <v>43076</v>
      </c>
      <c r="D4320" s="18">
        <v>43080</v>
      </c>
      <c r="E4320" t="s">
        <v>77</v>
      </c>
      <c r="F4320" t="s">
        <v>2435</v>
      </c>
      <c r="G4320" t="s">
        <v>2436</v>
      </c>
      <c r="H4320" t="s">
        <v>53</v>
      </c>
      <c r="I4320" t="s">
        <v>54</v>
      </c>
      <c r="J4320" t="s">
        <v>1496</v>
      </c>
      <c r="K4320" t="s">
        <v>346</v>
      </c>
      <c r="L4320">
        <v>23223</v>
      </c>
      <c r="M4320" t="s">
        <v>57</v>
      </c>
      <c r="N4320" t="s">
        <v>7442</v>
      </c>
      <c r="O4320" t="s">
        <v>59</v>
      </c>
      <c r="P4320" t="s">
        <v>92</v>
      </c>
      <c r="Q4320" t="s">
        <v>7443</v>
      </c>
      <c r="R4320" s="19">
        <v>82.38</v>
      </c>
      <c r="S4320" s="17">
        <v>6</v>
      </c>
      <c r="T4320" s="20">
        <v>0</v>
      </c>
      <c r="U4320" s="19">
        <v>25.537800000000001</v>
      </c>
      <c r="V4320" s="20">
        <f t="shared" si="335"/>
        <v>0.31000000000000005</v>
      </c>
      <c r="W4320" s="17">
        <f t="shared" si="336"/>
        <v>2017</v>
      </c>
      <c r="X4320" t="str">
        <f t="shared" si="337"/>
        <v>Dec-2017</v>
      </c>
      <c r="Y4320" s="17">
        <f t="shared" si="338"/>
        <v>4</v>
      </c>
      <c r="Z4320" t="str">
        <f t="shared" si="339"/>
        <v>0% (No Discount)</v>
      </c>
      <c r="AA4320" s="17">
        <f>IF(COUNTIF($B$2:B4320,B4320)=1,1,0)</f>
        <v>1</v>
      </c>
      <c r="AB4320" s="17">
        <f>IF(COUNTIF($F$2:F4320,F4320)=1,1,0)</f>
        <v>0</v>
      </c>
    </row>
    <row r="4321" spans="1:28" x14ac:dyDescent="0.2">
      <c r="A4321" s="17">
        <v>4320</v>
      </c>
      <c r="B4321" t="s">
        <v>7444</v>
      </c>
      <c r="C4321" s="18">
        <v>42002</v>
      </c>
      <c r="D4321" s="18">
        <v>42007</v>
      </c>
      <c r="E4321" t="s">
        <v>50</v>
      </c>
      <c r="F4321" t="s">
        <v>3904</v>
      </c>
      <c r="G4321" t="s">
        <v>3905</v>
      </c>
      <c r="H4321" t="s">
        <v>53</v>
      </c>
      <c r="I4321" t="s">
        <v>54</v>
      </c>
      <c r="J4321" t="s">
        <v>5503</v>
      </c>
      <c r="K4321" t="s">
        <v>696</v>
      </c>
      <c r="L4321">
        <v>87105</v>
      </c>
      <c r="M4321" t="s">
        <v>71</v>
      </c>
      <c r="N4321" t="s">
        <v>4585</v>
      </c>
      <c r="O4321" t="s">
        <v>98</v>
      </c>
      <c r="P4321" t="s">
        <v>99</v>
      </c>
      <c r="Q4321" t="s">
        <v>4586</v>
      </c>
      <c r="R4321" s="19">
        <v>23.975999999999999</v>
      </c>
      <c r="S4321" s="17">
        <v>3</v>
      </c>
      <c r="T4321" s="20">
        <v>0.2</v>
      </c>
      <c r="U4321" s="19">
        <v>-5.6943000000000001</v>
      </c>
      <c r="V4321" s="20">
        <f t="shared" si="335"/>
        <v>-0.23750000000000002</v>
      </c>
      <c r="W4321" s="17">
        <f t="shared" si="336"/>
        <v>2014</v>
      </c>
      <c r="X4321" t="str">
        <f t="shared" si="337"/>
        <v>Dec-2014</v>
      </c>
      <c r="Y4321" s="17">
        <f t="shared" si="338"/>
        <v>5</v>
      </c>
      <c r="Z4321" t="str">
        <f t="shared" si="339"/>
        <v>11-20%</v>
      </c>
      <c r="AA4321" s="17">
        <f>IF(COUNTIF($B$2:B4321,B4321)=1,1,0)</f>
        <v>1</v>
      </c>
      <c r="AB4321" s="17">
        <f>IF(COUNTIF($F$2:F4321,F4321)=1,1,0)</f>
        <v>0</v>
      </c>
    </row>
    <row r="4322" spans="1:28" x14ac:dyDescent="0.2">
      <c r="A4322" s="17">
        <v>4321</v>
      </c>
      <c r="B4322" t="s">
        <v>7444</v>
      </c>
      <c r="C4322" s="18">
        <v>42002</v>
      </c>
      <c r="D4322" s="18">
        <v>42007</v>
      </c>
      <c r="E4322" t="s">
        <v>50</v>
      </c>
      <c r="F4322" t="s">
        <v>3904</v>
      </c>
      <c r="G4322" t="s">
        <v>3905</v>
      </c>
      <c r="H4322" t="s">
        <v>53</v>
      </c>
      <c r="I4322" t="s">
        <v>54</v>
      </c>
      <c r="J4322" t="s">
        <v>5503</v>
      </c>
      <c r="K4322" t="s">
        <v>696</v>
      </c>
      <c r="L4322">
        <v>87105</v>
      </c>
      <c r="M4322" t="s">
        <v>71</v>
      </c>
      <c r="N4322" t="s">
        <v>5303</v>
      </c>
      <c r="O4322" t="s">
        <v>73</v>
      </c>
      <c r="P4322" t="s">
        <v>86</v>
      </c>
      <c r="Q4322" t="s">
        <v>5304</v>
      </c>
      <c r="R4322" s="19">
        <v>33.29</v>
      </c>
      <c r="S4322" s="17">
        <v>1</v>
      </c>
      <c r="T4322" s="20">
        <v>0</v>
      </c>
      <c r="U4322" s="19">
        <v>7.9896000000000003</v>
      </c>
      <c r="V4322" s="20">
        <f t="shared" si="335"/>
        <v>0.24000000000000002</v>
      </c>
      <c r="W4322" s="17">
        <f t="shared" si="336"/>
        <v>2014</v>
      </c>
      <c r="X4322" t="str">
        <f t="shared" si="337"/>
        <v>Dec-2014</v>
      </c>
      <c r="Y4322" s="17">
        <f t="shared" si="338"/>
        <v>5</v>
      </c>
      <c r="Z4322" t="str">
        <f t="shared" si="339"/>
        <v>0% (No Discount)</v>
      </c>
      <c r="AA4322" s="17">
        <f>IF(COUNTIF($B$2:B4322,B4322)=1,1,0)</f>
        <v>0</v>
      </c>
      <c r="AB4322" s="17">
        <f>IF(COUNTIF($F$2:F4322,F4322)=1,1,0)</f>
        <v>0</v>
      </c>
    </row>
    <row r="4323" spans="1:28" x14ac:dyDescent="0.2">
      <c r="A4323" s="17">
        <v>4322</v>
      </c>
      <c r="B4323" t="s">
        <v>7445</v>
      </c>
      <c r="C4323" s="18">
        <v>42049</v>
      </c>
      <c r="D4323" s="18">
        <v>42054</v>
      </c>
      <c r="E4323" t="s">
        <v>77</v>
      </c>
      <c r="F4323" t="s">
        <v>434</v>
      </c>
      <c r="G4323" t="s">
        <v>435</v>
      </c>
      <c r="H4323" t="s">
        <v>53</v>
      </c>
      <c r="I4323" t="s">
        <v>54</v>
      </c>
      <c r="J4323" t="s">
        <v>830</v>
      </c>
      <c r="K4323" t="s">
        <v>525</v>
      </c>
      <c r="L4323">
        <v>44312</v>
      </c>
      <c r="M4323" t="s">
        <v>175</v>
      </c>
      <c r="N4323" t="s">
        <v>1756</v>
      </c>
      <c r="O4323" t="s">
        <v>73</v>
      </c>
      <c r="P4323" t="s">
        <v>102</v>
      </c>
      <c r="Q4323" t="s">
        <v>1757</v>
      </c>
      <c r="R4323" s="19">
        <v>14.952</v>
      </c>
      <c r="S4323" s="17">
        <v>2</v>
      </c>
      <c r="T4323" s="20">
        <v>0.7</v>
      </c>
      <c r="U4323" s="19">
        <v>-11.961600000000001</v>
      </c>
      <c r="V4323" s="20">
        <f t="shared" si="335"/>
        <v>-0.8</v>
      </c>
      <c r="W4323" s="17">
        <f t="shared" si="336"/>
        <v>2015</v>
      </c>
      <c r="X4323" t="str">
        <f t="shared" si="337"/>
        <v>Feb-2015</v>
      </c>
      <c r="Y4323" s="17">
        <f t="shared" si="338"/>
        <v>5</v>
      </c>
      <c r="Z4323" t="str">
        <f t="shared" si="339"/>
        <v>Over 50%</v>
      </c>
      <c r="AA4323" s="17">
        <f>IF(COUNTIF($B$2:B4323,B4323)=1,1,0)</f>
        <v>1</v>
      </c>
      <c r="AB4323" s="17">
        <f>IF(COUNTIF($F$2:F4323,F4323)=1,1,0)</f>
        <v>0</v>
      </c>
    </row>
    <row r="4324" spans="1:28" x14ac:dyDescent="0.2">
      <c r="A4324" s="17">
        <v>4323</v>
      </c>
      <c r="B4324" t="s">
        <v>7445</v>
      </c>
      <c r="C4324" s="18">
        <v>42049</v>
      </c>
      <c r="D4324" s="18">
        <v>42054</v>
      </c>
      <c r="E4324" t="s">
        <v>77</v>
      </c>
      <c r="F4324" t="s">
        <v>434</v>
      </c>
      <c r="G4324" t="s">
        <v>435</v>
      </c>
      <c r="H4324" t="s">
        <v>53</v>
      </c>
      <c r="I4324" t="s">
        <v>54</v>
      </c>
      <c r="J4324" t="s">
        <v>830</v>
      </c>
      <c r="K4324" t="s">
        <v>525</v>
      </c>
      <c r="L4324">
        <v>44312</v>
      </c>
      <c r="M4324" t="s">
        <v>175</v>
      </c>
      <c r="N4324" t="s">
        <v>5821</v>
      </c>
      <c r="O4324" t="s">
        <v>98</v>
      </c>
      <c r="P4324" t="s">
        <v>99</v>
      </c>
      <c r="Q4324" t="s">
        <v>5822</v>
      </c>
      <c r="R4324" s="19">
        <v>323.98200000000003</v>
      </c>
      <c r="S4324" s="17">
        <v>3</v>
      </c>
      <c r="T4324" s="20">
        <v>0.4</v>
      </c>
      <c r="U4324" s="19">
        <v>-80.995500000000007</v>
      </c>
      <c r="V4324" s="20">
        <f t="shared" si="335"/>
        <v>-0.25</v>
      </c>
      <c r="W4324" s="17">
        <f t="shared" si="336"/>
        <v>2015</v>
      </c>
      <c r="X4324" t="str">
        <f t="shared" si="337"/>
        <v>Feb-2015</v>
      </c>
      <c r="Y4324" s="17">
        <f t="shared" si="338"/>
        <v>5</v>
      </c>
      <c r="Z4324" t="str">
        <f t="shared" si="339"/>
        <v>31-40%</v>
      </c>
      <c r="AA4324" s="17">
        <f>IF(COUNTIF($B$2:B4324,B4324)=1,1,0)</f>
        <v>0</v>
      </c>
      <c r="AB4324" s="17">
        <f>IF(COUNTIF($F$2:F4324,F4324)=1,1,0)</f>
        <v>0</v>
      </c>
    </row>
    <row r="4325" spans="1:28" x14ac:dyDescent="0.2">
      <c r="A4325" s="17">
        <v>4324</v>
      </c>
      <c r="B4325" t="s">
        <v>7445</v>
      </c>
      <c r="C4325" s="18">
        <v>42049</v>
      </c>
      <c r="D4325" s="18">
        <v>42054</v>
      </c>
      <c r="E4325" t="s">
        <v>77</v>
      </c>
      <c r="F4325" t="s">
        <v>434</v>
      </c>
      <c r="G4325" t="s">
        <v>435</v>
      </c>
      <c r="H4325" t="s">
        <v>53</v>
      </c>
      <c r="I4325" t="s">
        <v>54</v>
      </c>
      <c r="J4325" t="s">
        <v>830</v>
      </c>
      <c r="K4325" t="s">
        <v>525</v>
      </c>
      <c r="L4325">
        <v>44312</v>
      </c>
      <c r="M4325" t="s">
        <v>175</v>
      </c>
      <c r="N4325" t="s">
        <v>1283</v>
      </c>
      <c r="O4325" t="s">
        <v>73</v>
      </c>
      <c r="P4325" t="s">
        <v>102</v>
      </c>
      <c r="Q4325" t="s">
        <v>1284</v>
      </c>
      <c r="R4325" s="19">
        <v>2.286</v>
      </c>
      <c r="S4325" s="17">
        <v>2</v>
      </c>
      <c r="T4325" s="20">
        <v>0.7</v>
      </c>
      <c r="U4325" s="19">
        <v>-1.6763999999999999</v>
      </c>
      <c r="V4325" s="20">
        <f t="shared" si="335"/>
        <v>-0.73333333333333328</v>
      </c>
      <c r="W4325" s="17">
        <f t="shared" si="336"/>
        <v>2015</v>
      </c>
      <c r="X4325" t="str">
        <f t="shared" si="337"/>
        <v>Feb-2015</v>
      </c>
      <c r="Y4325" s="17">
        <f t="shared" si="338"/>
        <v>5</v>
      </c>
      <c r="Z4325" t="str">
        <f t="shared" si="339"/>
        <v>Over 50%</v>
      </c>
      <c r="AA4325" s="17">
        <f>IF(COUNTIF($B$2:B4325,B4325)=1,1,0)</f>
        <v>0</v>
      </c>
      <c r="AB4325" s="17">
        <f>IF(COUNTIF($F$2:F4325,F4325)=1,1,0)</f>
        <v>0</v>
      </c>
    </row>
    <row r="4326" spans="1:28" x14ac:dyDescent="0.2">
      <c r="A4326" s="17">
        <v>4325</v>
      </c>
      <c r="B4326" t="s">
        <v>7445</v>
      </c>
      <c r="C4326" s="18">
        <v>42049</v>
      </c>
      <c r="D4326" s="18">
        <v>42054</v>
      </c>
      <c r="E4326" t="s">
        <v>77</v>
      </c>
      <c r="F4326" t="s">
        <v>434</v>
      </c>
      <c r="G4326" t="s">
        <v>435</v>
      </c>
      <c r="H4326" t="s">
        <v>53</v>
      </c>
      <c r="I4326" t="s">
        <v>54</v>
      </c>
      <c r="J4326" t="s">
        <v>830</v>
      </c>
      <c r="K4326" t="s">
        <v>525</v>
      </c>
      <c r="L4326">
        <v>44312</v>
      </c>
      <c r="M4326" t="s">
        <v>175</v>
      </c>
      <c r="N4326" t="s">
        <v>3458</v>
      </c>
      <c r="O4326" t="s">
        <v>73</v>
      </c>
      <c r="P4326" t="s">
        <v>95</v>
      </c>
      <c r="Q4326" t="s">
        <v>3459</v>
      </c>
      <c r="R4326" s="19">
        <v>14.352</v>
      </c>
      <c r="S4326" s="17">
        <v>3</v>
      </c>
      <c r="T4326" s="20">
        <v>0.2</v>
      </c>
      <c r="U4326" s="19">
        <v>0.89700000000000002</v>
      </c>
      <c r="V4326" s="20">
        <f t="shared" si="335"/>
        <v>6.25E-2</v>
      </c>
      <c r="W4326" s="17">
        <f t="shared" si="336"/>
        <v>2015</v>
      </c>
      <c r="X4326" t="str">
        <f t="shared" si="337"/>
        <v>Feb-2015</v>
      </c>
      <c r="Y4326" s="17">
        <f t="shared" si="338"/>
        <v>5</v>
      </c>
      <c r="Z4326" t="str">
        <f t="shared" si="339"/>
        <v>11-20%</v>
      </c>
      <c r="AA4326" s="17">
        <f>IF(COUNTIF($B$2:B4326,B4326)=1,1,0)</f>
        <v>0</v>
      </c>
      <c r="AB4326" s="17">
        <f>IF(COUNTIF($F$2:F4326,F4326)=1,1,0)</f>
        <v>0</v>
      </c>
    </row>
    <row r="4327" spans="1:28" x14ac:dyDescent="0.2">
      <c r="A4327" s="17">
        <v>4326</v>
      </c>
      <c r="B4327" t="s">
        <v>7445</v>
      </c>
      <c r="C4327" s="18">
        <v>42049</v>
      </c>
      <c r="D4327" s="18">
        <v>42054</v>
      </c>
      <c r="E4327" t="s">
        <v>77</v>
      </c>
      <c r="F4327" t="s">
        <v>434</v>
      </c>
      <c r="G4327" t="s">
        <v>435</v>
      </c>
      <c r="H4327" t="s">
        <v>53</v>
      </c>
      <c r="I4327" t="s">
        <v>54</v>
      </c>
      <c r="J4327" t="s">
        <v>830</v>
      </c>
      <c r="K4327" t="s">
        <v>525</v>
      </c>
      <c r="L4327">
        <v>44312</v>
      </c>
      <c r="M4327" t="s">
        <v>175</v>
      </c>
      <c r="N4327" t="s">
        <v>4203</v>
      </c>
      <c r="O4327" t="s">
        <v>98</v>
      </c>
      <c r="P4327" t="s">
        <v>188</v>
      </c>
      <c r="Q4327" t="s">
        <v>4204</v>
      </c>
      <c r="R4327" s="19">
        <v>71.975999999999999</v>
      </c>
      <c r="S4327" s="17">
        <v>3</v>
      </c>
      <c r="T4327" s="20">
        <v>0.2</v>
      </c>
      <c r="U4327" s="19">
        <v>0.89970000000000006</v>
      </c>
      <c r="V4327" s="20">
        <f t="shared" si="335"/>
        <v>1.2500000000000001E-2</v>
      </c>
      <c r="W4327" s="17">
        <f t="shared" si="336"/>
        <v>2015</v>
      </c>
      <c r="X4327" t="str">
        <f t="shared" si="337"/>
        <v>Feb-2015</v>
      </c>
      <c r="Y4327" s="17">
        <f t="shared" si="338"/>
        <v>5</v>
      </c>
      <c r="Z4327" t="str">
        <f t="shared" si="339"/>
        <v>11-20%</v>
      </c>
      <c r="AA4327" s="17">
        <f>IF(COUNTIF($B$2:B4327,B4327)=1,1,0)</f>
        <v>0</v>
      </c>
      <c r="AB4327" s="17">
        <f>IF(COUNTIF($F$2:F4327,F4327)=1,1,0)</f>
        <v>0</v>
      </c>
    </row>
    <row r="4328" spans="1:28" x14ac:dyDescent="0.2">
      <c r="A4328" s="17">
        <v>4327</v>
      </c>
      <c r="B4328" t="s">
        <v>7446</v>
      </c>
      <c r="C4328" s="18">
        <v>42394</v>
      </c>
      <c r="D4328" s="18">
        <v>42396</v>
      </c>
      <c r="E4328" t="s">
        <v>215</v>
      </c>
      <c r="F4328" t="s">
        <v>3618</v>
      </c>
      <c r="G4328" t="s">
        <v>3619</v>
      </c>
      <c r="H4328" t="s">
        <v>68</v>
      </c>
      <c r="I4328" t="s">
        <v>54</v>
      </c>
      <c r="J4328" t="s">
        <v>2158</v>
      </c>
      <c r="K4328" t="s">
        <v>817</v>
      </c>
      <c r="L4328">
        <v>7060</v>
      </c>
      <c r="M4328" t="s">
        <v>175</v>
      </c>
      <c r="N4328" t="s">
        <v>5437</v>
      </c>
      <c r="O4328" t="s">
        <v>73</v>
      </c>
      <c r="P4328" t="s">
        <v>95</v>
      </c>
      <c r="Q4328" t="s">
        <v>5438</v>
      </c>
      <c r="R4328" s="19">
        <v>9.2100000000000009</v>
      </c>
      <c r="S4328" s="17">
        <v>3</v>
      </c>
      <c r="T4328" s="20">
        <v>0</v>
      </c>
      <c r="U4328" s="19">
        <v>2.3025000000000002</v>
      </c>
      <c r="V4328" s="20">
        <f t="shared" si="335"/>
        <v>0.25</v>
      </c>
      <c r="W4328" s="17">
        <f t="shared" si="336"/>
        <v>2016</v>
      </c>
      <c r="X4328" t="str">
        <f t="shared" si="337"/>
        <v>Jan-2016</v>
      </c>
      <c r="Y4328" s="17">
        <f t="shared" si="338"/>
        <v>2</v>
      </c>
      <c r="Z4328" t="str">
        <f t="shared" si="339"/>
        <v>0% (No Discount)</v>
      </c>
      <c r="AA4328" s="17">
        <f>IF(COUNTIF($B$2:B4328,B4328)=1,1,0)</f>
        <v>1</v>
      </c>
      <c r="AB4328" s="17">
        <f>IF(COUNTIF($F$2:F4328,F4328)=1,1,0)</f>
        <v>0</v>
      </c>
    </row>
    <row r="4329" spans="1:28" x14ac:dyDescent="0.2">
      <c r="A4329" s="17">
        <v>4328</v>
      </c>
      <c r="B4329" t="s">
        <v>7446</v>
      </c>
      <c r="C4329" s="18">
        <v>42394</v>
      </c>
      <c r="D4329" s="18">
        <v>42396</v>
      </c>
      <c r="E4329" t="s">
        <v>215</v>
      </c>
      <c r="F4329" t="s">
        <v>3618</v>
      </c>
      <c r="G4329" t="s">
        <v>3619</v>
      </c>
      <c r="H4329" t="s">
        <v>68</v>
      </c>
      <c r="I4329" t="s">
        <v>54</v>
      </c>
      <c r="J4329" t="s">
        <v>2158</v>
      </c>
      <c r="K4329" t="s">
        <v>817</v>
      </c>
      <c r="L4329">
        <v>7060</v>
      </c>
      <c r="M4329" t="s">
        <v>175</v>
      </c>
      <c r="N4329" t="s">
        <v>6776</v>
      </c>
      <c r="O4329" t="s">
        <v>73</v>
      </c>
      <c r="P4329" t="s">
        <v>117</v>
      </c>
      <c r="Q4329" t="s">
        <v>6777</v>
      </c>
      <c r="R4329" s="19">
        <v>18</v>
      </c>
      <c r="S4329" s="17">
        <v>5</v>
      </c>
      <c r="T4329" s="20">
        <v>0</v>
      </c>
      <c r="U4329" s="19">
        <v>8.2799999999999994</v>
      </c>
      <c r="V4329" s="20">
        <f t="shared" si="335"/>
        <v>0.45999999999999996</v>
      </c>
      <c r="W4329" s="17">
        <f t="shared" si="336"/>
        <v>2016</v>
      </c>
      <c r="X4329" t="str">
        <f t="shared" si="337"/>
        <v>Jan-2016</v>
      </c>
      <c r="Y4329" s="17">
        <f t="shared" si="338"/>
        <v>2</v>
      </c>
      <c r="Z4329" t="str">
        <f t="shared" si="339"/>
        <v>0% (No Discount)</v>
      </c>
      <c r="AA4329" s="17">
        <f>IF(COUNTIF($B$2:B4329,B4329)=1,1,0)</f>
        <v>0</v>
      </c>
      <c r="AB4329" s="17">
        <f>IF(COUNTIF($F$2:F4329,F4329)=1,1,0)</f>
        <v>0</v>
      </c>
    </row>
    <row r="4330" spans="1:28" x14ac:dyDescent="0.2">
      <c r="A4330" s="17">
        <v>4329</v>
      </c>
      <c r="B4330" t="s">
        <v>7447</v>
      </c>
      <c r="C4330" s="18">
        <v>42826</v>
      </c>
      <c r="D4330" s="18">
        <v>42832</v>
      </c>
      <c r="E4330" t="s">
        <v>77</v>
      </c>
      <c r="F4330" t="s">
        <v>4718</v>
      </c>
      <c r="G4330" t="s">
        <v>4719</v>
      </c>
      <c r="H4330" t="s">
        <v>53</v>
      </c>
      <c r="I4330" t="s">
        <v>54</v>
      </c>
      <c r="J4330" t="s">
        <v>293</v>
      </c>
      <c r="K4330" t="s">
        <v>294</v>
      </c>
      <c r="L4330">
        <v>10011</v>
      </c>
      <c r="M4330" t="s">
        <v>175</v>
      </c>
      <c r="N4330" t="s">
        <v>6109</v>
      </c>
      <c r="O4330" t="s">
        <v>73</v>
      </c>
      <c r="P4330" t="s">
        <v>117</v>
      </c>
      <c r="Q4330" t="s">
        <v>6110</v>
      </c>
      <c r="R4330" s="19">
        <v>42.93</v>
      </c>
      <c r="S4330" s="17">
        <v>9</v>
      </c>
      <c r="T4330" s="20">
        <v>0</v>
      </c>
      <c r="U4330" s="19">
        <v>19.3185</v>
      </c>
      <c r="V4330" s="20">
        <f t="shared" si="335"/>
        <v>0.45</v>
      </c>
      <c r="W4330" s="17">
        <f t="shared" si="336"/>
        <v>2017</v>
      </c>
      <c r="X4330" t="str">
        <f t="shared" si="337"/>
        <v>Apr-2017</v>
      </c>
      <c r="Y4330" s="17">
        <f t="shared" si="338"/>
        <v>6</v>
      </c>
      <c r="Z4330" t="str">
        <f t="shared" si="339"/>
        <v>0% (No Discount)</v>
      </c>
      <c r="AA4330" s="17">
        <f>IF(COUNTIF($B$2:B4330,B4330)=1,1,0)</f>
        <v>1</v>
      </c>
      <c r="AB4330" s="17">
        <f>IF(COUNTIF($F$2:F4330,F4330)=1,1,0)</f>
        <v>0</v>
      </c>
    </row>
    <row r="4331" spans="1:28" x14ac:dyDescent="0.2">
      <c r="A4331" s="17">
        <v>4330</v>
      </c>
      <c r="B4331" t="s">
        <v>7448</v>
      </c>
      <c r="C4331" s="18">
        <v>43011</v>
      </c>
      <c r="D4331" s="18">
        <v>43017</v>
      </c>
      <c r="E4331" t="s">
        <v>77</v>
      </c>
      <c r="F4331" t="s">
        <v>1219</v>
      </c>
      <c r="G4331" t="s">
        <v>1220</v>
      </c>
      <c r="H4331" t="s">
        <v>53</v>
      </c>
      <c r="I4331" t="s">
        <v>54</v>
      </c>
      <c r="J4331" t="s">
        <v>2362</v>
      </c>
      <c r="K4331" t="s">
        <v>81</v>
      </c>
      <c r="L4331">
        <v>33012</v>
      </c>
      <c r="M4331" t="s">
        <v>57</v>
      </c>
      <c r="N4331" t="s">
        <v>7449</v>
      </c>
      <c r="O4331" t="s">
        <v>73</v>
      </c>
      <c r="P4331" t="s">
        <v>117</v>
      </c>
      <c r="Q4331" t="s">
        <v>7450</v>
      </c>
      <c r="R4331" s="19">
        <v>15.552</v>
      </c>
      <c r="S4331" s="17">
        <v>3</v>
      </c>
      <c r="T4331" s="20">
        <v>0.2</v>
      </c>
      <c r="U4331" s="19">
        <v>5.4432</v>
      </c>
      <c r="V4331" s="20">
        <f t="shared" si="335"/>
        <v>0.35000000000000003</v>
      </c>
      <c r="W4331" s="17">
        <f t="shared" si="336"/>
        <v>2017</v>
      </c>
      <c r="X4331" t="str">
        <f t="shared" si="337"/>
        <v>Oct-2017</v>
      </c>
      <c r="Y4331" s="17">
        <f t="shared" si="338"/>
        <v>6</v>
      </c>
      <c r="Z4331" t="str">
        <f t="shared" si="339"/>
        <v>11-20%</v>
      </c>
      <c r="AA4331" s="17">
        <f>IF(COUNTIF($B$2:B4331,B4331)=1,1,0)</f>
        <v>1</v>
      </c>
      <c r="AB4331" s="17">
        <f>IF(COUNTIF($F$2:F4331,F4331)=1,1,0)</f>
        <v>0</v>
      </c>
    </row>
    <row r="4332" spans="1:28" x14ac:dyDescent="0.2">
      <c r="A4332" s="17">
        <v>4331</v>
      </c>
      <c r="B4332" t="s">
        <v>7448</v>
      </c>
      <c r="C4332" s="18">
        <v>43011</v>
      </c>
      <c r="D4332" s="18">
        <v>43017</v>
      </c>
      <c r="E4332" t="s">
        <v>77</v>
      </c>
      <c r="F4332" t="s">
        <v>1219</v>
      </c>
      <c r="G4332" t="s">
        <v>1220</v>
      </c>
      <c r="H4332" t="s">
        <v>53</v>
      </c>
      <c r="I4332" t="s">
        <v>54</v>
      </c>
      <c r="J4332" t="s">
        <v>2362</v>
      </c>
      <c r="K4332" t="s">
        <v>81</v>
      </c>
      <c r="L4332">
        <v>33012</v>
      </c>
      <c r="M4332" t="s">
        <v>57</v>
      </c>
      <c r="N4332" t="s">
        <v>2235</v>
      </c>
      <c r="O4332" t="s">
        <v>73</v>
      </c>
      <c r="P4332" t="s">
        <v>105</v>
      </c>
      <c r="Q4332" t="s">
        <v>2236</v>
      </c>
      <c r="R4332" s="19">
        <v>17.920000000000002</v>
      </c>
      <c r="S4332" s="17">
        <v>5</v>
      </c>
      <c r="T4332" s="20">
        <v>0.2</v>
      </c>
      <c r="U4332" s="19">
        <v>1.1200000000000001</v>
      </c>
      <c r="V4332" s="20">
        <f t="shared" si="335"/>
        <v>6.25E-2</v>
      </c>
      <c r="W4332" s="17">
        <f t="shared" si="336"/>
        <v>2017</v>
      </c>
      <c r="X4332" t="str">
        <f t="shared" si="337"/>
        <v>Oct-2017</v>
      </c>
      <c r="Y4332" s="17">
        <f t="shared" si="338"/>
        <v>6</v>
      </c>
      <c r="Z4332" t="str">
        <f t="shared" si="339"/>
        <v>11-20%</v>
      </c>
      <c r="AA4332" s="17">
        <f>IF(COUNTIF($B$2:B4332,B4332)=1,1,0)</f>
        <v>0</v>
      </c>
      <c r="AB4332" s="17">
        <f>IF(COUNTIF($F$2:F4332,F4332)=1,1,0)</f>
        <v>0</v>
      </c>
    </row>
    <row r="4333" spans="1:28" x14ac:dyDescent="0.2">
      <c r="A4333" s="17">
        <v>4332</v>
      </c>
      <c r="B4333" t="s">
        <v>7451</v>
      </c>
      <c r="C4333" s="18">
        <v>42979</v>
      </c>
      <c r="D4333" s="18">
        <v>42984</v>
      </c>
      <c r="E4333" t="s">
        <v>77</v>
      </c>
      <c r="F4333" t="s">
        <v>2402</v>
      </c>
      <c r="G4333" t="s">
        <v>2403</v>
      </c>
      <c r="H4333" t="s">
        <v>53</v>
      </c>
      <c r="I4333" t="s">
        <v>54</v>
      </c>
      <c r="J4333" t="s">
        <v>4618</v>
      </c>
      <c r="K4333" t="s">
        <v>123</v>
      </c>
      <c r="L4333">
        <v>98052</v>
      </c>
      <c r="M4333" t="s">
        <v>71</v>
      </c>
      <c r="N4333" t="s">
        <v>417</v>
      </c>
      <c r="O4333" t="s">
        <v>98</v>
      </c>
      <c r="P4333" t="s">
        <v>188</v>
      </c>
      <c r="Q4333" t="s">
        <v>418</v>
      </c>
      <c r="R4333" s="19">
        <v>19.989999999999998</v>
      </c>
      <c r="S4333" s="17">
        <v>1</v>
      </c>
      <c r="T4333" s="20">
        <v>0</v>
      </c>
      <c r="U4333" s="19">
        <v>6.7965999999999998</v>
      </c>
      <c r="V4333" s="20">
        <f t="shared" si="335"/>
        <v>0.34</v>
      </c>
      <c r="W4333" s="17">
        <f t="shared" si="336"/>
        <v>2017</v>
      </c>
      <c r="X4333" t="str">
        <f t="shared" si="337"/>
        <v>Sep-2017</v>
      </c>
      <c r="Y4333" s="17">
        <f t="shared" si="338"/>
        <v>5</v>
      </c>
      <c r="Z4333" t="str">
        <f t="shared" si="339"/>
        <v>0% (No Discount)</v>
      </c>
      <c r="AA4333" s="17">
        <f>IF(COUNTIF($B$2:B4333,B4333)=1,1,0)</f>
        <v>1</v>
      </c>
      <c r="AB4333" s="17">
        <f>IF(COUNTIF($F$2:F4333,F4333)=1,1,0)</f>
        <v>0</v>
      </c>
    </row>
    <row r="4334" spans="1:28" x14ac:dyDescent="0.2">
      <c r="A4334" s="17">
        <v>4333</v>
      </c>
      <c r="B4334" t="s">
        <v>7451</v>
      </c>
      <c r="C4334" s="18">
        <v>42979</v>
      </c>
      <c r="D4334" s="18">
        <v>42984</v>
      </c>
      <c r="E4334" t="s">
        <v>77</v>
      </c>
      <c r="F4334" t="s">
        <v>2402</v>
      </c>
      <c r="G4334" t="s">
        <v>2403</v>
      </c>
      <c r="H4334" t="s">
        <v>53</v>
      </c>
      <c r="I4334" t="s">
        <v>54</v>
      </c>
      <c r="J4334" t="s">
        <v>4618</v>
      </c>
      <c r="K4334" t="s">
        <v>123</v>
      </c>
      <c r="L4334">
        <v>98052</v>
      </c>
      <c r="M4334" t="s">
        <v>71</v>
      </c>
      <c r="N4334" t="s">
        <v>6750</v>
      </c>
      <c r="O4334" t="s">
        <v>73</v>
      </c>
      <c r="P4334" t="s">
        <v>102</v>
      </c>
      <c r="Q4334" t="s">
        <v>6751</v>
      </c>
      <c r="R4334" s="19">
        <v>22.92</v>
      </c>
      <c r="S4334" s="17">
        <v>5</v>
      </c>
      <c r="T4334" s="20">
        <v>0.2</v>
      </c>
      <c r="U4334" s="19">
        <v>8.0220000000000002</v>
      </c>
      <c r="V4334" s="20">
        <f t="shared" si="335"/>
        <v>0.35</v>
      </c>
      <c r="W4334" s="17">
        <f t="shared" si="336"/>
        <v>2017</v>
      </c>
      <c r="X4334" t="str">
        <f t="shared" si="337"/>
        <v>Sep-2017</v>
      </c>
      <c r="Y4334" s="17">
        <f t="shared" si="338"/>
        <v>5</v>
      </c>
      <c r="Z4334" t="str">
        <f t="shared" si="339"/>
        <v>11-20%</v>
      </c>
      <c r="AA4334" s="17">
        <f>IF(COUNTIF($B$2:B4334,B4334)=1,1,0)</f>
        <v>0</v>
      </c>
      <c r="AB4334" s="17">
        <f>IF(COUNTIF($F$2:F4334,F4334)=1,1,0)</f>
        <v>0</v>
      </c>
    </row>
    <row r="4335" spans="1:28" x14ac:dyDescent="0.2">
      <c r="A4335" s="17">
        <v>4334</v>
      </c>
      <c r="B4335" t="s">
        <v>7452</v>
      </c>
      <c r="C4335" s="18">
        <v>42359</v>
      </c>
      <c r="D4335" s="18">
        <v>42365</v>
      </c>
      <c r="E4335" t="s">
        <v>77</v>
      </c>
      <c r="F4335" t="s">
        <v>7453</v>
      </c>
      <c r="G4335" t="s">
        <v>7454</v>
      </c>
      <c r="H4335" t="s">
        <v>53</v>
      </c>
      <c r="I4335" t="s">
        <v>54</v>
      </c>
      <c r="J4335" t="s">
        <v>7455</v>
      </c>
      <c r="K4335" t="s">
        <v>81</v>
      </c>
      <c r="L4335">
        <v>32114</v>
      </c>
      <c r="M4335" t="s">
        <v>57</v>
      </c>
      <c r="N4335" t="s">
        <v>7456</v>
      </c>
      <c r="O4335" t="s">
        <v>98</v>
      </c>
      <c r="P4335" t="s">
        <v>188</v>
      </c>
      <c r="Q4335" t="s">
        <v>7457</v>
      </c>
      <c r="R4335" s="19">
        <v>50.88</v>
      </c>
      <c r="S4335" s="17">
        <v>6</v>
      </c>
      <c r="T4335" s="20">
        <v>0.2</v>
      </c>
      <c r="U4335" s="19">
        <v>14.628</v>
      </c>
      <c r="V4335" s="20">
        <f t="shared" si="335"/>
        <v>0.28749999999999998</v>
      </c>
      <c r="W4335" s="17">
        <f t="shared" si="336"/>
        <v>2015</v>
      </c>
      <c r="X4335" t="str">
        <f t="shared" si="337"/>
        <v>Dec-2015</v>
      </c>
      <c r="Y4335" s="17">
        <f t="shared" si="338"/>
        <v>6</v>
      </c>
      <c r="Z4335" t="str">
        <f t="shared" si="339"/>
        <v>11-20%</v>
      </c>
      <c r="AA4335" s="17">
        <f>IF(COUNTIF($B$2:B4335,B4335)=1,1,0)</f>
        <v>1</v>
      </c>
      <c r="AB4335" s="17">
        <f>IF(COUNTIF($F$2:F4335,F4335)=1,1,0)</f>
        <v>1</v>
      </c>
    </row>
    <row r="4336" spans="1:28" x14ac:dyDescent="0.2">
      <c r="A4336" s="17">
        <v>4335</v>
      </c>
      <c r="B4336" t="s">
        <v>7452</v>
      </c>
      <c r="C4336" s="18">
        <v>42359</v>
      </c>
      <c r="D4336" s="18">
        <v>42365</v>
      </c>
      <c r="E4336" t="s">
        <v>77</v>
      </c>
      <c r="F4336" t="s">
        <v>7453</v>
      </c>
      <c r="G4336" t="s">
        <v>7454</v>
      </c>
      <c r="H4336" t="s">
        <v>53</v>
      </c>
      <c r="I4336" t="s">
        <v>54</v>
      </c>
      <c r="J4336" t="s">
        <v>7455</v>
      </c>
      <c r="K4336" t="s">
        <v>81</v>
      </c>
      <c r="L4336">
        <v>32114</v>
      </c>
      <c r="M4336" t="s">
        <v>57</v>
      </c>
      <c r="N4336" t="s">
        <v>3280</v>
      </c>
      <c r="O4336" t="s">
        <v>73</v>
      </c>
      <c r="P4336" t="s">
        <v>200</v>
      </c>
      <c r="Q4336" t="s">
        <v>3281</v>
      </c>
      <c r="R4336" s="19">
        <v>27.312000000000001</v>
      </c>
      <c r="S4336" s="17">
        <v>2</v>
      </c>
      <c r="T4336" s="20">
        <v>0.2</v>
      </c>
      <c r="U4336" s="19">
        <v>9.2178000000000004</v>
      </c>
      <c r="V4336" s="20">
        <f t="shared" si="335"/>
        <v>0.33750000000000002</v>
      </c>
      <c r="W4336" s="17">
        <f t="shared" si="336"/>
        <v>2015</v>
      </c>
      <c r="X4336" t="str">
        <f t="shared" si="337"/>
        <v>Dec-2015</v>
      </c>
      <c r="Y4336" s="17">
        <f t="shared" si="338"/>
        <v>6</v>
      </c>
      <c r="Z4336" t="str">
        <f t="shared" si="339"/>
        <v>11-20%</v>
      </c>
      <c r="AA4336" s="17">
        <f>IF(COUNTIF($B$2:B4336,B4336)=1,1,0)</f>
        <v>0</v>
      </c>
      <c r="AB4336" s="17">
        <f>IF(COUNTIF($F$2:F4336,F4336)=1,1,0)</f>
        <v>0</v>
      </c>
    </row>
    <row r="4337" spans="1:28" x14ac:dyDescent="0.2">
      <c r="A4337" s="17">
        <v>4336</v>
      </c>
      <c r="B4337" t="s">
        <v>7458</v>
      </c>
      <c r="C4337" s="18">
        <v>42358</v>
      </c>
      <c r="D4337" s="18">
        <v>42362</v>
      </c>
      <c r="E4337" t="s">
        <v>77</v>
      </c>
      <c r="F4337" t="s">
        <v>476</v>
      </c>
      <c r="G4337" t="s">
        <v>477</v>
      </c>
      <c r="H4337" t="s">
        <v>53</v>
      </c>
      <c r="I4337" t="s">
        <v>54</v>
      </c>
      <c r="J4337" t="s">
        <v>7459</v>
      </c>
      <c r="K4337" t="s">
        <v>337</v>
      </c>
      <c r="L4337">
        <v>86442</v>
      </c>
      <c r="M4337" t="s">
        <v>71</v>
      </c>
      <c r="N4337" t="s">
        <v>7460</v>
      </c>
      <c r="O4337" t="s">
        <v>73</v>
      </c>
      <c r="P4337" t="s">
        <v>200</v>
      </c>
      <c r="Q4337" t="s">
        <v>7461</v>
      </c>
      <c r="R4337" s="19">
        <v>7.92</v>
      </c>
      <c r="S4337" s="17">
        <v>1</v>
      </c>
      <c r="T4337" s="20">
        <v>0.2</v>
      </c>
      <c r="U4337" s="19">
        <v>2.7719999999999998</v>
      </c>
      <c r="V4337" s="20">
        <f t="shared" si="335"/>
        <v>0.35</v>
      </c>
      <c r="W4337" s="17">
        <f t="shared" si="336"/>
        <v>2015</v>
      </c>
      <c r="X4337" t="str">
        <f t="shared" si="337"/>
        <v>Dec-2015</v>
      </c>
      <c r="Y4337" s="17">
        <f t="shared" si="338"/>
        <v>4</v>
      </c>
      <c r="Z4337" t="str">
        <f t="shared" si="339"/>
        <v>11-20%</v>
      </c>
      <c r="AA4337" s="17">
        <f>IF(COUNTIF($B$2:B4337,B4337)=1,1,0)</f>
        <v>1</v>
      </c>
      <c r="AB4337" s="17">
        <f>IF(COUNTIF($F$2:F4337,F4337)=1,1,0)</f>
        <v>0</v>
      </c>
    </row>
    <row r="4338" spans="1:28" x14ac:dyDescent="0.2">
      <c r="A4338" s="17">
        <v>4337</v>
      </c>
      <c r="B4338" t="s">
        <v>7458</v>
      </c>
      <c r="C4338" s="18">
        <v>42358</v>
      </c>
      <c r="D4338" s="18">
        <v>42362</v>
      </c>
      <c r="E4338" t="s">
        <v>77</v>
      </c>
      <c r="F4338" t="s">
        <v>476</v>
      </c>
      <c r="G4338" t="s">
        <v>477</v>
      </c>
      <c r="H4338" t="s">
        <v>53</v>
      </c>
      <c r="I4338" t="s">
        <v>54</v>
      </c>
      <c r="J4338" t="s">
        <v>7459</v>
      </c>
      <c r="K4338" t="s">
        <v>337</v>
      </c>
      <c r="L4338">
        <v>86442</v>
      </c>
      <c r="M4338" t="s">
        <v>71</v>
      </c>
      <c r="N4338" t="s">
        <v>4448</v>
      </c>
      <c r="O4338" t="s">
        <v>59</v>
      </c>
      <c r="P4338" t="s">
        <v>92</v>
      </c>
      <c r="Q4338" t="s">
        <v>4449</v>
      </c>
      <c r="R4338" s="19">
        <v>14.368</v>
      </c>
      <c r="S4338" s="17">
        <v>2</v>
      </c>
      <c r="T4338" s="20">
        <v>0.2</v>
      </c>
      <c r="U4338" s="19">
        <v>3.9512</v>
      </c>
      <c r="V4338" s="20">
        <f t="shared" si="335"/>
        <v>0.27500000000000002</v>
      </c>
      <c r="W4338" s="17">
        <f t="shared" si="336"/>
        <v>2015</v>
      </c>
      <c r="X4338" t="str">
        <f t="shared" si="337"/>
        <v>Dec-2015</v>
      </c>
      <c r="Y4338" s="17">
        <f t="shared" si="338"/>
        <v>4</v>
      </c>
      <c r="Z4338" t="str">
        <f t="shared" si="339"/>
        <v>11-20%</v>
      </c>
      <c r="AA4338" s="17">
        <f>IF(COUNTIF($B$2:B4338,B4338)=1,1,0)</f>
        <v>0</v>
      </c>
      <c r="AB4338" s="17">
        <f>IF(COUNTIF($F$2:F4338,F4338)=1,1,0)</f>
        <v>0</v>
      </c>
    </row>
    <row r="4339" spans="1:28" x14ac:dyDescent="0.2">
      <c r="A4339" s="17">
        <v>4338</v>
      </c>
      <c r="B4339" t="s">
        <v>7462</v>
      </c>
      <c r="C4339" s="18">
        <v>42335</v>
      </c>
      <c r="D4339" s="18">
        <v>42339</v>
      </c>
      <c r="E4339" t="s">
        <v>77</v>
      </c>
      <c r="F4339" t="s">
        <v>224</v>
      </c>
      <c r="G4339" t="s">
        <v>225</v>
      </c>
      <c r="H4339" t="s">
        <v>129</v>
      </c>
      <c r="I4339" t="s">
        <v>54</v>
      </c>
      <c r="J4339" t="s">
        <v>69</v>
      </c>
      <c r="K4339" t="s">
        <v>70</v>
      </c>
      <c r="L4339">
        <v>90049</v>
      </c>
      <c r="M4339" t="s">
        <v>71</v>
      </c>
      <c r="N4339" t="s">
        <v>1445</v>
      </c>
      <c r="O4339" t="s">
        <v>98</v>
      </c>
      <c r="P4339" t="s">
        <v>188</v>
      </c>
      <c r="Q4339" t="s">
        <v>1446</v>
      </c>
      <c r="R4339" s="19">
        <v>107.97</v>
      </c>
      <c r="S4339" s="17">
        <v>3</v>
      </c>
      <c r="T4339" s="20">
        <v>0</v>
      </c>
      <c r="U4339" s="19">
        <v>22.6737</v>
      </c>
      <c r="V4339" s="20">
        <f t="shared" si="335"/>
        <v>0.21</v>
      </c>
      <c r="W4339" s="17">
        <f t="shared" si="336"/>
        <v>2015</v>
      </c>
      <c r="X4339" t="str">
        <f t="shared" si="337"/>
        <v>Nov-2015</v>
      </c>
      <c r="Y4339" s="17">
        <f t="shared" si="338"/>
        <v>4</v>
      </c>
      <c r="Z4339" t="str">
        <f t="shared" si="339"/>
        <v>0% (No Discount)</v>
      </c>
      <c r="AA4339" s="17">
        <f>IF(COUNTIF($B$2:B4339,B4339)=1,1,0)</f>
        <v>1</v>
      </c>
      <c r="AB4339" s="17">
        <f>IF(COUNTIF($F$2:F4339,F4339)=1,1,0)</f>
        <v>0</v>
      </c>
    </row>
    <row r="4340" spans="1:28" x14ac:dyDescent="0.2">
      <c r="A4340" s="17">
        <v>4339</v>
      </c>
      <c r="B4340" t="s">
        <v>7462</v>
      </c>
      <c r="C4340" s="18">
        <v>42335</v>
      </c>
      <c r="D4340" s="18">
        <v>42339</v>
      </c>
      <c r="E4340" t="s">
        <v>77</v>
      </c>
      <c r="F4340" t="s">
        <v>224</v>
      </c>
      <c r="G4340" t="s">
        <v>225</v>
      </c>
      <c r="H4340" t="s">
        <v>129</v>
      </c>
      <c r="I4340" t="s">
        <v>54</v>
      </c>
      <c r="J4340" t="s">
        <v>69</v>
      </c>
      <c r="K4340" t="s">
        <v>70</v>
      </c>
      <c r="L4340">
        <v>90049</v>
      </c>
      <c r="M4340" t="s">
        <v>71</v>
      </c>
      <c r="N4340" t="s">
        <v>347</v>
      </c>
      <c r="O4340" t="s">
        <v>73</v>
      </c>
      <c r="P4340" t="s">
        <v>117</v>
      </c>
      <c r="Q4340" t="s">
        <v>348</v>
      </c>
      <c r="R4340" s="19">
        <v>113.82</v>
      </c>
      <c r="S4340" s="17">
        <v>3</v>
      </c>
      <c r="T4340" s="20">
        <v>0</v>
      </c>
      <c r="U4340" s="19">
        <v>53.495399999999997</v>
      </c>
      <c r="V4340" s="20">
        <f t="shared" si="335"/>
        <v>0.47</v>
      </c>
      <c r="W4340" s="17">
        <f t="shared" si="336"/>
        <v>2015</v>
      </c>
      <c r="X4340" t="str">
        <f t="shared" si="337"/>
        <v>Nov-2015</v>
      </c>
      <c r="Y4340" s="17">
        <f t="shared" si="338"/>
        <v>4</v>
      </c>
      <c r="Z4340" t="str">
        <f t="shared" si="339"/>
        <v>0% (No Discount)</v>
      </c>
      <c r="AA4340" s="17">
        <f>IF(COUNTIF($B$2:B4340,B4340)=1,1,0)</f>
        <v>0</v>
      </c>
      <c r="AB4340" s="17">
        <f>IF(COUNTIF($F$2:F4340,F4340)=1,1,0)</f>
        <v>0</v>
      </c>
    </row>
    <row r="4341" spans="1:28" x14ac:dyDescent="0.2">
      <c r="A4341" s="17">
        <v>4340</v>
      </c>
      <c r="B4341" t="s">
        <v>7463</v>
      </c>
      <c r="C4341" s="18">
        <v>42974</v>
      </c>
      <c r="D4341" s="18">
        <v>42979</v>
      </c>
      <c r="E4341" t="s">
        <v>77</v>
      </c>
      <c r="F4341" t="s">
        <v>7166</v>
      </c>
      <c r="G4341" t="s">
        <v>7167</v>
      </c>
      <c r="H4341" t="s">
        <v>53</v>
      </c>
      <c r="I4341" t="s">
        <v>54</v>
      </c>
      <c r="J4341" t="s">
        <v>640</v>
      </c>
      <c r="K4341" t="s">
        <v>362</v>
      </c>
      <c r="L4341">
        <v>37064</v>
      </c>
      <c r="M4341" t="s">
        <v>57</v>
      </c>
      <c r="N4341" t="s">
        <v>3847</v>
      </c>
      <c r="O4341" t="s">
        <v>73</v>
      </c>
      <c r="P4341" t="s">
        <v>117</v>
      </c>
      <c r="Q4341" t="s">
        <v>3848</v>
      </c>
      <c r="R4341" s="19">
        <v>5.1840000000000002</v>
      </c>
      <c r="S4341" s="17">
        <v>1</v>
      </c>
      <c r="T4341" s="20">
        <v>0.2</v>
      </c>
      <c r="U4341" s="19">
        <v>1.8144</v>
      </c>
      <c r="V4341" s="20">
        <f t="shared" si="335"/>
        <v>0.35</v>
      </c>
      <c r="W4341" s="17">
        <f t="shared" si="336"/>
        <v>2017</v>
      </c>
      <c r="X4341" t="str">
        <f t="shared" si="337"/>
        <v>Aug-2017</v>
      </c>
      <c r="Y4341" s="17">
        <f t="shared" si="338"/>
        <v>5</v>
      </c>
      <c r="Z4341" t="str">
        <f t="shared" si="339"/>
        <v>11-20%</v>
      </c>
      <c r="AA4341" s="17">
        <f>IF(COUNTIF($B$2:B4341,B4341)=1,1,0)</f>
        <v>1</v>
      </c>
      <c r="AB4341" s="17">
        <f>IF(COUNTIF($F$2:F4341,F4341)=1,1,0)</f>
        <v>0</v>
      </c>
    </row>
    <row r="4342" spans="1:28" x14ac:dyDescent="0.2">
      <c r="A4342" s="17">
        <v>4341</v>
      </c>
      <c r="B4342" t="s">
        <v>7464</v>
      </c>
      <c r="C4342" s="18">
        <v>41720</v>
      </c>
      <c r="D4342" s="18">
        <v>41720</v>
      </c>
      <c r="E4342" t="s">
        <v>1320</v>
      </c>
      <c r="F4342" t="s">
        <v>6928</v>
      </c>
      <c r="G4342" t="s">
        <v>6929</v>
      </c>
      <c r="H4342" t="s">
        <v>53</v>
      </c>
      <c r="I4342" t="s">
        <v>54</v>
      </c>
      <c r="J4342" t="s">
        <v>7465</v>
      </c>
      <c r="K4342" t="s">
        <v>281</v>
      </c>
      <c r="L4342">
        <v>46368</v>
      </c>
      <c r="M4342" t="s">
        <v>132</v>
      </c>
      <c r="N4342" t="s">
        <v>1454</v>
      </c>
      <c r="O4342" t="s">
        <v>73</v>
      </c>
      <c r="P4342" t="s">
        <v>95</v>
      </c>
      <c r="Q4342" t="s">
        <v>1455</v>
      </c>
      <c r="R4342" s="19">
        <v>16.28</v>
      </c>
      <c r="S4342" s="17">
        <v>2</v>
      </c>
      <c r="T4342" s="20">
        <v>0</v>
      </c>
      <c r="U4342" s="19">
        <v>6.5119999999999996</v>
      </c>
      <c r="V4342" s="20">
        <f t="shared" si="335"/>
        <v>0.39999999999999997</v>
      </c>
      <c r="W4342" s="17">
        <f t="shared" si="336"/>
        <v>2014</v>
      </c>
      <c r="X4342" t="str">
        <f t="shared" si="337"/>
        <v>Mar-2014</v>
      </c>
      <c r="Y4342" s="17">
        <f t="shared" si="338"/>
        <v>0</v>
      </c>
      <c r="Z4342" t="str">
        <f t="shared" si="339"/>
        <v>0% (No Discount)</v>
      </c>
      <c r="AA4342" s="17">
        <f>IF(COUNTIF($B$2:B4342,B4342)=1,1,0)</f>
        <v>1</v>
      </c>
      <c r="AB4342" s="17">
        <f>IF(COUNTIF($F$2:F4342,F4342)=1,1,0)</f>
        <v>0</v>
      </c>
    </row>
    <row r="4343" spans="1:28" x14ac:dyDescent="0.2">
      <c r="A4343" s="17">
        <v>4342</v>
      </c>
      <c r="B4343" t="s">
        <v>7466</v>
      </c>
      <c r="C4343" s="18">
        <v>43086</v>
      </c>
      <c r="D4343" s="18">
        <v>43090</v>
      </c>
      <c r="E4343" t="s">
        <v>77</v>
      </c>
      <c r="F4343" t="s">
        <v>6208</v>
      </c>
      <c r="G4343" t="s">
        <v>6209</v>
      </c>
      <c r="H4343" t="s">
        <v>53</v>
      </c>
      <c r="I4343" t="s">
        <v>54</v>
      </c>
      <c r="J4343" t="s">
        <v>1157</v>
      </c>
      <c r="K4343" t="s">
        <v>346</v>
      </c>
      <c r="L4343">
        <v>22204</v>
      </c>
      <c r="M4343" t="s">
        <v>57</v>
      </c>
      <c r="N4343" t="s">
        <v>1045</v>
      </c>
      <c r="O4343" t="s">
        <v>73</v>
      </c>
      <c r="P4343" t="s">
        <v>86</v>
      </c>
      <c r="Q4343" t="s">
        <v>1046</v>
      </c>
      <c r="R4343" s="19">
        <v>544.38</v>
      </c>
      <c r="S4343" s="17">
        <v>3</v>
      </c>
      <c r="T4343" s="20">
        <v>0</v>
      </c>
      <c r="U4343" s="19">
        <v>157.87020000000001</v>
      </c>
      <c r="V4343" s="20">
        <f t="shared" si="335"/>
        <v>0.29000000000000004</v>
      </c>
      <c r="W4343" s="17">
        <f t="shared" si="336"/>
        <v>2017</v>
      </c>
      <c r="X4343" t="str">
        <f t="shared" si="337"/>
        <v>Dec-2017</v>
      </c>
      <c r="Y4343" s="17">
        <f t="shared" si="338"/>
        <v>4</v>
      </c>
      <c r="Z4343" t="str">
        <f t="shared" si="339"/>
        <v>0% (No Discount)</v>
      </c>
      <c r="AA4343" s="17">
        <f>IF(COUNTIF($B$2:B4343,B4343)=1,1,0)</f>
        <v>1</v>
      </c>
      <c r="AB4343" s="17">
        <f>IF(COUNTIF($F$2:F4343,F4343)=1,1,0)</f>
        <v>0</v>
      </c>
    </row>
    <row r="4344" spans="1:28" x14ac:dyDescent="0.2">
      <c r="A4344" s="17">
        <v>4343</v>
      </c>
      <c r="B4344" t="s">
        <v>7467</v>
      </c>
      <c r="C4344" s="18">
        <v>42813</v>
      </c>
      <c r="D4344" s="18">
        <v>42816</v>
      </c>
      <c r="E4344" t="s">
        <v>215</v>
      </c>
      <c r="F4344" t="s">
        <v>3767</v>
      </c>
      <c r="G4344" t="s">
        <v>3768</v>
      </c>
      <c r="H4344" t="s">
        <v>53</v>
      </c>
      <c r="I4344" t="s">
        <v>54</v>
      </c>
      <c r="J4344" t="s">
        <v>154</v>
      </c>
      <c r="K4344" t="s">
        <v>70</v>
      </c>
      <c r="L4344">
        <v>94110</v>
      </c>
      <c r="M4344" t="s">
        <v>71</v>
      </c>
      <c r="N4344" t="s">
        <v>3623</v>
      </c>
      <c r="O4344" t="s">
        <v>73</v>
      </c>
      <c r="P4344" t="s">
        <v>102</v>
      </c>
      <c r="Q4344" t="s">
        <v>3624</v>
      </c>
      <c r="R4344" s="19">
        <v>19.824000000000002</v>
      </c>
      <c r="S4344" s="17">
        <v>6</v>
      </c>
      <c r="T4344" s="20">
        <v>0.2</v>
      </c>
      <c r="U4344" s="19">
        <v>6.6905999999999999</v>
      </c>
      <c r="V4344" s="20">
        <f t="shared" si="335"/>
        <v>0.33749999999999997</v>
      </c>
      <c r="W4344" s="17">
        <f t="shared" si="336"/>
        <v>2017</v>
      </c>
      <c r="X4344" t="str">
        <f t="shared" si="337"/>
        <v>Mar-2017</v>
      </c>
      <c r="Y4344" s="17">
        <f t="shared" si="338"/>
        <v>3</v>
      </c>
      <c r="Z4344" t="str">
        <f t="shared" si="339"/>
        <v>11-20%</v>
      </c>
      <c r="AA4344" s="17">
        <f>IF(COUNTIF($B$2:B4344,B4344)=1,1,0)</f>
        <v>1</v>
      </c>
      <c r="AB4344" s="17">
        <f>IF(COUNTIF($F$2:F4344,F4344)=1,1,0)</f>
        <v>0</v>
      </c>
    </row>
    <row r="4345" spans="1:28" x14ac:dyDescent="0.2">
      <c r="A4345" s="17">
        <v>4344</v>
      </c>
      <c r="B4345" t="s">
        <v>7467</v>
      </c>
      <c r="C4345" s="18">
        <v>42813</v>
      </c>
      <c r="D4345" s="18">
        <v>42816</v>
      </c>
      <c r="E4345" t="s">
        <v>215</v>
      </c>
      <c r="F4345" t="s">
        <v>3767</v>
      </c>
      <c r="G4345" t="s">
        <v>3768</v>
      </c>
      <c r="H4345" t="s">
        <v>53</v>
      </c>
      <c r="I4345" t="s">
        <v>54</v>
      </c>
      <c r="J4345" t="s">
        <v>154</v>
      </c>
      <c r="K4345" t="s">
        <v>70</v>
      </c>
      <c r="L4345">
        <v>94110</v>
      </c>
      <c r="M4345" t="s">
        <v>71</v>
      </c>
      <c r="N4345" t="s">
        <v>4315</v>
      </c>
      <c r="O4345" t="s">
        <v>98</v>
      </c>
      <c r="P4345" t="s">
        <v>99</v>
      </c>
      <c r="Q4345" t="s">
        <v>4316</v>
      </c>
      <c r="R4345" s="19">
        <v>657.50400000000002</v>
      </c>
      <c r="S4345" s="17">
        <v>6</v>
      </c>
      <c r="T4345" s="20">
        <v>0.2</v>
      </c>
      <c r="U4345" s="19">
        <v>-131.5008</v>
      </c>
      <c r="V4345" s="20">
        <f t="shared" si="335"/>
        <v>-0.19999999999999998</v>
      </c>
      <c r="W4345" s="17">
        <f t="shared" si="336"/>
        <v>2017</v>
      </c>
      <c r="X4345" t="str">
        <f t="shared" si="337"/>
        <v>Mar-2017</v>
      </c>
      <c r="Y4345" s="17">
        <f t="shared" si="338"/>
        <v>3</v>
      </c>
      <c r="Z4345" t="str">
        <f t="shared" si="339"/>
        <v>11-20%</v>
      </c>
      <c r="AA4345" s="17">
        <f>IF(COUNTIF($B$2:B4345,B4345)=1,1,0)</f>
        <v>0</v>
      </c>
      <c r="AB4345" s="17">
        <f>IF(COUNTIF($F$2:F4345,F4345)=1,1,0)</f>
        <v>0</v>
      </c>
    </row>
    <row r="4346" spans="1:28" x14ac:dyDescent="0.2">
      <c r="A4346" s="17">
        <v>4345</v>
      </c>
      <c r="B4346" t="s">
        <v>7467</v>
      </c>
      <c r="C4346" s="18">
        <v>42813</v>
      </c>
      <c r="D4346" s="18">
        <v>42816</v>
      </c>
      <c r="E4346" t="s">
        <v>215</v>
      </c>
      <c r="F4346" t="s">
        <v>3767</v>
      </c>
      <c r="G4346" t="s">
        <v>3768</v>
      </c>
      <c r="H4346" t="s">
        <v>53</v>
      </c>
      <c r="I4346" t="s">
        <v>54</v>
      </c>
      <c r="J4346" t="s">
        <v>154</v>
      </c>
      <c r="K4346" t="s">
        <v>70</v>
      </c>
      <c r="L4346">
        <v>94110</v>
      </c>
      <c r="M4346" t="s">
        <v>71</v>
      </c>
      <c r="N4346" t="s">
        <v>485</v>
      </c>
      <c r="O4346" t="s">
        <v>98</v>
      </c>
      <c r="P4346" t="s">
        <v>188</v>
      </c>
      <c r="Q4346" t="s">
        <v>486</v>
      </c>
      <c r="R4346" s="19">
        <v>99.54</v>
      </c>
      <c r="S4346" s="17">
        <v>2</v>
      </c>
      <c r="T4346" s="20">
        <v>0</v>
      </c>
      <c r="U4346" s="19">
        <v>10.949400000000001</v>
      </c>
      <c r="V4346" s="20">
        <f t="shared" si="335"/>
        <v>0.11</v>
      </c>
      <c r="W4346" s="17">
        <f t="shared" si="336"/>
        <v>2017</v>
      </c>
      <c r="X4346" t="str">
        <f t="shared" si="337"/>
        <v>Mar-2017</v>
      </c>
      <c r="Y4346" s="17">
        <f t="shared" si="338"/>
        <v>3</v>
      </c>
      <c r="Z4346" t="str">
        <f t="shared" si="339"/>
        <v>0% (No Discount)</v>
      </c>
      <c r="AA4346" s="17">
        <f>IF(COUNTIF($B$2:B4346,B4346)=1,1,0)</f>
        <v>0</v>
      </c>
      <c r="AB4346" s="17">
        <f>IF(COUNTIF($F$2:F4346,F4346)=1,1,0)</f>
        <v>0</v>
      </c>
    </row>
    <row r="4347" spans="1:28" x14ac:dyDescent="0.2">
      <c r="A4347" s="17">
        <v>4346</v>
      </c>
      <c r="B4347" t="s">
        <v>7467</v>
      </c>
      <c r="C4347" s="18">
        <v>42813</v>
      </c>
      <c r="D4347" s="18">
        <v>42816</v>
      </c>
      <c r="E4347" t="s">
        <v>215</v>
      </c>
      <c r="F4347" t="s">
        <v>3767</v>
      </c>
      <c r="G4347" t="s">
        <v>3768</v>
      </c>
      <c r="H4347" t="s">
        <v>53</v>
      </c>
      <c r="I4347" t="s">
        <v>54</v>
      </c>
      <c r="J4347" t="s">
        <v>154</v>
      </c>
      <c r="K4347" t="s">
        <v>70</v>
      </c>
      <c r="L4347">
        <v>94110</v>
      </c>
      <c r="M4347" t="s">
        <v>71</v>
      </c>
      <c r="N4347" t="s">
        <v>4578</v>
      </c>
      <c r="O4347" t="s">
        <v>98</v>
      </c>
      <c r="P4347" t="s">
        <v>188</v>
      </c>
      <c r="Q4347" t="s">
        <v>4579</v>
      </c>
      <c r="R4347" s="19">
        <v>199.96</v>
      </c>
      <c r="S4347" s="17">
        <v>4</v>
      </c>
      <c r="T4347" s="20">
        <v>0</v>
      </c>
      <c r="U4347" s="19">
        <v>85.982799999999997</v>
      </c>
      <c r="V4347" s="20">
        <f t="shared" si="335"/>
        <v>0.43</v>
      </c>
      <c r="W4347" s="17">
        <f t="shared" si="336"/>
        <v>2017</v>
      </c>
      <c r="X4347" t="str">
        <f t="shared" si="337"/>
        <v>Mar-2017</v>
      </c>
      <c r="Y4347" s="17">
        <f t="shared" si="338"/>
        <v>3</v>
      </c>
      <c r="Z4347" t="str">
        <f t="shared" si="339"/>
        <v>0% (No Discount)</v>
      </c>
      <c r="AA4347" s="17">
        <f>IF(COUNTIF($B$2:B4347,B4347)=1,1,0)</f>
        <v>0</v>
      </c>
      <c r="AB4347" s="17">
        <f>IF(COUNTIF($F$2:F4347,F4347)=1,1,0)</f>
        <v>0</v>
      </c>
    </row>
    <row r="4348" spans="1:28" x14ac:dyDescent="0.2">
      <c r="A4348" s="17">
        <v>4347</v>
      </c>
      <c r="B4348" t="s">
        <v>7468</v>
      </c>
      <c r="C4348" s="18">
        <v>42631</v>
      </c>
      <c r="D4348" s="18">
        <v>42638</v>
      </c>
      <c r="E4348" t="s">
        <v>77</v>
      </c>
      <c r="F4348" t="s">
        <v>5021</v>
      </c>
      <c r="G4348" t="s">
        <v>5022</v>
      </c>
      <c r="H4348" t="s">
        <v>53</v>
      </c>
      <c r="I4348" t="s">
        <v>54</v>
      </c>
      <c r="J4348" t="s">
        <v>1531</v>
      </c>
      <c r="K4348" t="s">
        <v>294</v>
      </c>
      <c r="L4348">
        <v>10801</v>
      </c>
      <c r="M4348" t="s">
        <v>175</v>
      </c>
      <c r="N4348" t="s">
        <v>2588</v>
      </c>
      <c r="O4348" t="s">
        <v>59</v>
      </c>
      <c r="P4348" t="s">
        <v>63</v>
      </c>
      <c r="Q4348" t="s">
        <v>2589</v>
      </c>
      <c r="R4348" s="19">
        <v>631.78200000000004</v>
      </c>
      <c r="S4348" s="17">
        <v>2</v>
      </c>
      <c r="T4348" s="20">
        <v>0.1</v>
      </c>
      <c r="U4348" s="19">
        <v>140.39599999999999</v>
      </c>
      <c r="V4348" s="20">
        <f t="shared" si="335"/>
        <v>0.22222222222222218</v>
      </c>
      <c r="W4348" s="17">
        <f t="shared" si="336"/>
        <v>2016</v>
      </c>
      <c r="X4348" t="str">
        <f t="shared" si="337"/>
        <v>Sep-2016</v>
      </c>
      <c r="Y4348" s="17">
        <f t="shared" si="338"/>
        <v>7</v>
      </c>
      <c r="Z4348" t="str">
        <f t="shared" si="339"/>
        <v>1-10%</v>
      </c>
      <c r="AA4348" s="17">
        <f>IF(COUNTIF($B$2:B4348,B4348)=1,1,0)</f>
        <v>1</v>
      </c>
      <c r="AB4348" s="17">
        <f>IF(COUNTIF($F$2:F4348,F4348)=1,1,0)</f>
        <v>0</v>
      </c>
    </row>
    <row r="4349" spans="1:28" x14ac:dyDescent="0.2">
      <c r="A4349" s="17">
        <v>4348</v>
      </c>
      <c r="B4349" t="s">
        <v>7468</v>
      </c>
      <c r="C4349" s="18">
        <v>42631</v>
      </c>
      <c r="D4349" s="18">
        <v>42638</v>
      </c>
      <c r="E4349" t="s">
        <v>77</v>
      </c>
      <c r="F4349" t="s">
        <v>5021</v>
      </c>
      <c r="G4349" t="s">
        <v>5022</v>
      </c>
      <c r="H4349" t="s">
        <v>53</v>
      </c>
      <c r="I4349" t="s">
        <v>54</v>
      </c>
      <c r="J4349" t="s">
        <v>1531</v>
      </c>
      <c r="K4349" t="s">
        <v>294</v>
      </c>
      <c r="L4349">
        <v>10801</v>
      </c>
      <c r="M4349" t="s">
        <v>175</v>
      </c>
      <c r="N4349" t="s">
        <v>7469</v>
      </c>
      <c r="O4349" t="s">
        <v>59</v>
      </c>
      <c r="P4349" t="s">
        <v>92</v>
      </c>
      <c r="Q4349" t="s">
        <v>7470</v>
      </c>
      <c r="R4349" s="19">
        <v>60.72</v>
      </c>
      <c r="S4349" s="17">
        <v>3</v>
      </c>
      <c r="T4349" s="20">
        <v>0</v>
      </c>
      <c r="U4349" s="19">
        <v>26.1096</v>
      </c>
      <c r="V4349" s="20">
        <f t="shared" si="335"/>
        <v>0.43</v>
      </c>
      <c r="W4349" s="17">
        <f t="shared" si="336"/>
        <v>2016</v>
      </c>
      <c r="X4349" t="str">
        <f t="shared" si="337"/>
        <v>Sep-2016</v>
      </c>
      <c r="Y4349" s="17">
        <f t="shared" si="338"/>
        <v>7</v>
      </c>
      <c r="Z4349" t="str">
        <f t="shared" si="339"/>
        <v>0% (No Discount)</v>
      </c>
      <c r="AA4349" s="17">
        <f>IF(COUNTIF($B$2:B4349,B4349)=1,1,0)</f>
        <v>0</v>
      </c>
      <c r="AB4349" s="17">
        <f>IF(COUNTIF($F$2:F4349,F4349)=1,1,0)</f>
        <v>0</v>
      </c>
    </row>
    <row r="4350" spans="1:28" x14ac:dyDescent="0.2">
      <c r="A4350" s="17">
        <v>4349</v>
      </c>
      <c r="B4350" t="s">
        <v>7471</v>
      </c>
      <c r="C4350" s="18">
        <v>43063</v>
      </c>
      <c r="D4350" s="18">
        <v>43068</v>
      </c>
      <c r="E4350" t="s">
        <v>50</v>
      </c>
      <c r="F4350" t="s">
        <v>5283</v>
      </c>
      <c r="G4350" t="s">
        <v>5284</v>
      </c>
      <c r="H4350" t="s">
        <v>53</v>
      </c>
      <c r="I4350" t="s">
        <v>54</v>
      </c>
      <c r="J4350" t="s">
        <v>1855</v>
      </c>
      <c r="K4350" t="s">
        <v>337</v>
      </c>
      <c r="L4350">
        <v>85204</v>
      </c>
      <c r="M4350" t="s">
        <v>71</v>
      </c>
      <c r="N4350" t="s">
        <v>2590</v>
      </c>
      <c r="O4350" t="s">
        <v>73</v>
      </c>
      <c r="P4350" t="s">
        <v>102</v>
      </c>
      <c r="Q4350" t="s">
        <v>2591</v>
      </c>
      <c r="R4350" s="19">
        <v>20.724</v>
      </c>
      <c r="S4350" s="17">
        <v>2</v>
      </c>
      <c r="T4350" s="20">
        <v>0.7</v>
      </c>
      <c r="U4350" s="19">
        <v>-15.1976</v>
      </c>
      <c r="V4350" s="20">
        <f t="shared" si="335"/>
        <v>-0.73333333333333328</v>
      </c>
      <c r="W4350" s="17">
        <f t="shared" si="336"/>
        <v>2017</v>
      </c>
      <c r="X4350" t="str">
        <f t="shared" si="337"/>
        <v>Nov-2017</v>
      </c>
      <c r="Y4350" s="17">
        <f t="shared" si="338"/>
        <v>5</v>
      </c>
      <c r="Z4350" t="str">
        <f t="shared" si="339"/>
        <v>Over 50%</v>
      </c>
      <c r="AA4350" s="17">
        <f>IF(COUNTIF($B$2:B4350,B4350)=1,1,0)</f>
        <v>1</v>
      </c>
      <c r="AB4350" s="17">
        <f>IF(COUNTIF($F$2:F4350,F4350)=1,1,0)</f>
        <v>0</v>
      </c>
    </row>
    <row r="4351" spans="1:28" x14ac:dyDescent="0.2">
      <c r="A4351" s="17">
        <v>4350</v>
      </c>
      <c r="B4351" t="s">
        <v>7471</v>
      </c>
      <c r="C4351" s="18">
        <v>43063</v>
      </c>
      <c r="D4351" s="18">
        <v>43068</v>
      </c>
      <c r="E4351" t="s">
        <v>50</v>
      </c>
      <c r="F4351" t="s">
        <v>5283</v>
      </c>
      <c r="G4351" t="s">
        <v>5284</v>
      </c>
      <c r="H4351" t="s">
        <v>53</v>
      </c>
      <c r="I4351" t="s">
        <v>54</v>
      </c>
      <c r="J4351" t="s">
        <v>1855</v>
      </c>
      <c r="K4351" t="s">
        <v>337</v>
      </c>
      <c r="L4351">
        <v>85204</v>
      </c>
      <c r="M4351" t="s">
        <v>71</v>
      </c>
      <c r="N4351" t="s">
        <v>1574</v>
      </c>
      <c r="O4351" t="s">
        <v>73</v>
      </c>
      <c r="P4351" t="s">
        <v>86</v>
      </c>
      <c r="Q4351" t="s">
        <v>1575</v>
      </c>
      <c r="R4351" s="19">
        <v>415.87200000000001</v>
      </c>
      <c r="S4351" s="17">
        <v>8</v>
      </c>
      <c r="T4351" s="20">
        <v>0.2</v>
      </c>
      <c r="U4351" s="19">
        <v>-41.587200000000003</v>
      </c>
      <c r="V4351" s="20">
        <f t="shared" si="335"/>
        <v>-0.1</v>
      </c>
      <c r="W4351" s="17">
        <f t="shared" si="336"/>
        <v>2017</v>
      </c>
      <c r="X4351" t="str">
        <f t="shared" si="337"/>
        <v>Nov-2017</v>
      </c>
      <c r="Y4351" s="17">
        <f t="shared" si="338"/>
        <v>5</v>
      </c>
      <c r="Z4351" t="str">
        <f t="shared" si="339"/>
        <v>11-20%</v>
      </c>
      <c r="AA4351" s="17">
        <f>IF(COUNTIF($B$2:B4351,B4351)=1,1,0)</f>
        <v>0</v>
      </c>
      <c r="AB4351" s="17">
        <f>IF(COUNTIF($F$2:F4351,F4351)=1,1,0)</f>
        <v>0</v>
      </c>
    </row>
    <row r="4352" spans="1:28" x14ac:dyDescent="0.2">
      <c r="A4352" s="17">
        <v>4351</v>
      </c>
      <c r="B4352" t="s">
        <v>7472</v>
      </c>
      <c r="C4352" s="18">
        <v>42836</v>
      </c>
      <c r="D4352" s="18">
        <v>42840</v>
      </c>
      <c r="E4352" t="s">
        <v>77</v>
      </c>
      <c r="F4352" t="s">
        <v>6444</v>
      </c>
      <c r="G4352" t="s">
        <v>6445</v>
      </c>
      <c r="H4352" t="s">
        <v>53</v>
      </c>
      <c r="I4352" t="s">
        <v>54</v>
      </c>
      <c r="J4352" t="s">
        <v>2503</v>
      </c>
      <c r="K4352" t="s">
        <v>525</v>
      </c>
      <c r="L4352">
        <v>43130</v>
      </c>
      <c r="M4352" t="s">
        <v>175</v>
      </c>
      <c r="N4352" t="s">
        <v>1856</v>
      </c>
      <c r="O4352" t="s">
        <v>73</v>
      </c>
      <c r="P4352" t="s">
        <v>86</v>
      </c>
      <c r="Q4352" t="s">
        <v>1857</v>
      </c>
      <c r="R4352" s="19">
        <v>16.768000000000001</v>
      </c>
      <c r="S4352" s="17">
        <v>2</v>
      </c>
      <c r="T4352" s="20">
        <v>0.2</v>
      </c>
      <c r="U4352" s="19">
        <v>1.4672000000000001</v>
      </c>
      <c r="V4352" s="20">
        <f t="shared" si="335"/>
        <v>8.7499999999999994E-2</v>
      </c>
      <c r="W4352" s="17">
        <f t="shared" si="336"/>
        <v>2017</v>
      </c>
      <c r="X4352" t="str">
        <f t="shared" si="337"/>
        <v>Apr-2017</v>
      </c>
      <c r="Y4352" s="17">
        <f t="shared" si="338"/>
        <v>4</v>
      </c>
      <c r="Z4352" t="str">
        <f t="shared" si="339"/>
        <v>11-20%</v>
      </c>
      <c r="AA4352" s="17">
        <f>IF(COUNTIF($B$2:B4352,B4352)=1,1,0)</f>
        <v>1</v>
      </c>
      <c r="AB4352" s="17">
        <f>IF(COUNTIF($F$2:F4352,F4352)=1,1,0)</f>
        <v>0</v>
      </c>
    </row>
    <row r="4353" spans="1:28" x14ac:dyDescent="0.2">
      <c r="A4353" s="17">
        <v>4352</v>
      </c>
      <c r="B4353" t="s">
        <v>7472</v>
      </c>
      <c r="C4353" s="18">
        <v>42836</v>
      </c>
      <c r="D4353" s="18">
        <v>42840</v>
      </c>
      <c r="E4353" t="s">
        <v>77</v>
      </c>
      <c r="F4353" t="s">
        <v>6444</v>
      </c>
      <c r="G4353" t="s">
        <v>6445</v>
      </c>
      <c r="H4353" t="s">
        <v>53</v>
      </c>
      <c r="I4353" t="s">
        <v>54</v>
      </c>
      <c r="J4353" t="s">
        <v>2503</v>
      </c>
      <c r="K4353" t="s">
        <v>525</v>
      </c>
      <c r="L4353">
        <v>43130</v>
      </c>
      <c r="M4353" t="s">
        <v>175</v>
      </c>
      <c r="N4353" t="s">
        <v>2602</v>
      </c>
      <c r="O4353" t="s">
        <v>98</v>
      </c>
      <c r="P4353" t="s">
        <v>188</v>
      </c>
      <c r="Q4353" t="s">
        <v>2603</v>
      </c>
      <c r="R4353" s="19">
        <v>27.12</v>
      </c>
      <c r="S4353" s="17">
        <v>2</v>
      </c>
      <c r="T4353" s="20">
        <v>0.2</v>
      </c>
      <c r="U4353" s="19">
        <v>-4.7460000000000004</v>
      </c>
      <c r="V4353" s="20">
        <f t="shared" si="335"/>
        <v>-0.17500000000000002</v>
      </c>
      <c r="W4353" s="17">
        <f t="shared" si="336"/>
        <v>2017</v>
      </c>
      <c r="X4353" t="str">
        <f t="shared" si="337"/>
        <v>Apr-2017</v>
      </c>
      <c r="Y4353" s="17">
        <f t="shared" si="338"/>
        <v>4</v>
      </c>
      <c r="Z4353" t="str">
        <f t="shared" si="339"/>
        <v>11-20%</v>
      </c>
      <c r="AA4353" s="17">
        <f>IF(COUNTIF($B$2:B4353,B4353)=1,1,0)</f>
        <v>0</v>
      </c>
      <c r="AB4353" s="17">
        <f>IF(COUNTIF($F$2:F4353,F4353)=1,1,0)</f>
        <v>0</v>
      </c>
    </row>
    <row r="4354" spans="1:28" x14ac:dyDescent="0.2">
      <c r="A4354" s="17">
        <v>4353</v>
      </c>
      <c r="B4354" t="s">
        <v>7473</v>
      </c>
      <c r="C4354" s="18">
        <v>43079</v>
      </c>
      <c r="D4354" s="18">
        <v>43081</v>
      </c>
      <c r="E4354" t="s">
        <v>50</v>
      </c>
      <c r="F4354" t="s">
        <v>7474</v>
      </c>
      <c r="G4354" t="s">
        <v>7475</v>
      </c>
      <c r="H4354" t="s">
        <v>53</v>
      </c>
      <c r="I4354" t="s">
        <v>54</v>
      </c>
      <c r="J4354" t="s">
        <v>5061</v>
      </c>
      <c r="K4354" t="s">
        <v>70</v>
      </c>
      <c r="L4354">
        <v>95207</v>
      </c>
      <c r="M4354" t="s">
        <v>71</v>
      </c>
      <c r="N4354" t="s">
        <v>7196</v>
      </c>
      <c r="O4354" t="s">
        <v>98</v>
      </c>
      <c r="P4354" t="s">
        <v>99</v>
      </c>
      <c r="Q4354" t="s">
        <v>7197</v>
      </c>
      <c r="R4354" s="19">
        <v>95.84</v>
      </c>
      <c r="S4354" s="17">
        <v>4</v>
      </c>
      <c r="T4354" s="20">
        <v>0.2</v>
      </c>
      <c r="U4354" s="19">
        <v>34.741999999999997</v>
      </c>
      <c r="V4354" s="20">
        <f t="shared" ref="V4354:V4417" si="340">IFERROR(U4354/R4354,0)</f>
        <v>0.36249999999999993</v>
      </c>
      <c r="W4354" s="17">
        <f t="shared" ref="W4354:W4417" si="341">YEAR(C4354)</f>
        <v>2017</v>
      </c>
      <c r="X4354" t="str">
        <f t="shared" ref="X4354:X4417" si="342">TEXT(C4354,"mmm-yyyy")</f>
        <v>Dec-2017</v>
      </c>
      <c r="Y4354" s="17">
        <f t="shared" ref="Y4354:Y4417" si="343">D4354-C4354</f>
        <v>2</v>
      </c>
      <c r="Z4354" t="str">
        <f t="shared" ref="Z4354:Z4417" si="344">IF(T4354=0,"0% (No Discount)",IF(T4354&lt;=0.1,"1-10%",IF(T4354&lt;=0.2,"11-20%",IF(T4354&lt;=0.3,"21-30%",IF(T4354&lt;=0.4,"31-40%",IF(T4354&lt;=0.5,"41-50%","Over 50%"))))))</f>
        <v>11-20%</v>
      </c>
      <c r="AA4354" s="17">
        <f>IF(COUNTIF($B$2:B4354,B4354)=1,1,0)</f>
        <v>1</v>
      </c>
      <c r="AB4354" s="17">
        <f>IF(COUNTIF($F$2:F4354,F4354)=1,1,0)</f>
        <v>1</v>
      </c>
    </row>
    <row r="4355" spans="1:28" x14ac:dyDescent="0.2">
      <c r="A4355" s="17">
        <v>4354</v>
      </c>
      <c r="B4355" t="s">
        <v>7473</v>
      </c>
      <c r="C4355" s="18">
        <v>43079</v>
      </c>
      <c r="D4355" s="18">
        <v>43081</v>
      </c>
      <c r="E4355" t="s">
        <v>50</v>
      </c>
      <c r="F4355" t="s">
        <v>7474</v>
      </c>
      <c r="G4355" t="s">
        <v>7475</v>
      </c>
      <c r="H4355" t="s">
        <v>53</v>
      </c>
      <c r="I4355" t="s">
        <v>54</v>
      </c>
      <c r="J4355" t="s">
        <v>5061</v>
      </c>
      <c r="K4355" t="s">
        <v>70</v>
      </c>
      <c r="L4355">
        <v>95207</v>
      </c>
      <c r="M4355" t="s">
        <v>71</v>
      </c>
      <c r="N4355" t="s">
        <v>2011</v>
      </c>
      <c r="O4355" t="s">
        <v>73</v>
      </c>
      <c r="P4355" t="s">
        <v>117</v>
      </c>
      <c r="Q4355" t="s">
        <v>2012</v>
      </c>
      <c r="R4355" s="19">
        <v>12.96</v>
      </c>
      <c r="S4355" s="17">
        <v>2</v>
      </c>
      <c r="T4355" s="20">
        <v>0</v>
      </c>
      <c r="U4355" s="19">
        <v>6.2207999999999997</v>
      </c>
      <c r="V4355" s="20">
        <f t="shared" si="340"/>
        <v>0.47999999999999993</v>
      </c>
      <c r="W4355" s="17">
        <f t="shared" si="341"/>
        <v>2017</v>
      </c>
      <c r="X4355" t="str">
        <f t="shared" si="342"/>
        <v>Dec-2017</v>
      </c>
      <c r="Y4355" s="17">
        <f t="shared" si="343"/>
        <v>2</v>
      </c>
      <c r="Z4355" t="str">
        <f t="shared" si="344"/>
        <v>0% (No Discount)</v>
      </c>
      <c r="AA4355" s="17">
        <f>IF(COUNTIF($B$2:B4355,B4355)=1,1,0)</f>
        <v>0</v>
      </c>
      <c r="AB4355" s="17">
        <f>IF(COUNTIF($F$2:F4355,F4355)=1,1,0)</f>
        <v>0</v>
      </c>
    </row>
    <row r="4356" spans="1:28" x14ac:dyDescent="0.2">
      <c r="A4356" s="17">
        <v>4355</v>
      </c>
      <c r="B4356" t="s">
        <v>7476</v>
      </c>
      <c r="C4356" s="18">
        <v>43063</v>
      </c>
      <c r="D4356" s="18">
        <v>43065</v>
      </c>
      <c r="E4356" t="s">
        <v>50</v>
      </c>
      <c r="F4356" t="s">
        <v>4769</v>
      </c>
      <c r="G4356" t="s">
        <v>4770</v>
      </c>
      <c r="H4356" t="s">
        <v>68</v>
      </c>
      <c r="I4356" t="s">
        <v>54</v>
      </c>
      <c r="J4356" t="s">
        <v>2519</v>
      </c>
      <c r="K4356" t="s">
        <v>115</v>
      </c>
      <c r="L4356">
        <v>28806</v>
      </c>
      <c r="M4356" t="s">
        <v>57</v>
      </c>
      <c r="N4356" t="s">
        <v>2932</v>
      </c>
      <c r="O4356" t="s">
        <v>73</v>
      </c>
      <c r="P4356" t="s">
        <v>102</v>
      </c>
      <c r="Q4356" t="s">
        <v>2933</v>
      </c>
      <c r="R4356" s="19">
        <v>19.007999999999999</v>
      </c>
      <c r="S4356" s="17">
        <v>8</v>
      </c>
      <c r="T4356" s="20">
        <v>0.7</v>
      </c>
      <c r="U4356" s="19">
        <v>-12.672000000000001</v>
      </c>
      <c r="V4356" s="20">
        <f t="shared" si="340"/>
        <v>-0.66666666666666674</v>
      </c>
      <c r="W4356" s="17">
        <f t="shared" si="341"/>
        <v>2017</v>
      </c>
      <c r="X4356" t="str">
        <f t="shared" si="342"/>
        <v>Nov-2017</v>
      </c>
      <c r="Y4356" s="17">
        <f t="shared" si="343"/>
        <v>2</v>
      </c>
      <c r="Z4356" t="str">
        <f t="shared" si="344"/>
        <v>Over 50%</v>
      </c>
      <c r="AA4356" s="17">
        <f>IF(COUNTIF($B$2:B4356,B4356)=1,1,0)</f>
        <v>1</v>
      </c>
      <c r="AB4356" s="17">
        <f>IF(COUNTIF($F$2:F4356,F4356)=1,1,0)</f>
        <v>0</v>
      </c>
    </row>
    <row r="4357" spans="1:28" x14ac:dyDescent="0.2">
      <c r="A4357" s="17">
        <v>4356</v>
      </c>
      <c r="B4357" t="s">
        <v>7477</v>
      </c>
      <c r="C4357" s="18">
        <v>42342</v>
      </c>
      <c r="D4357" s="18">
        <v>42345</v>
      </c>
      <c r="E4357" t="s">
        <v>50</v>
      </c>
      <c r="F4357" t="s">
        <v>1731</v>
      </c>
      <c r="G4357" t="s">
        <v>1732</v>
      </c>
      <c r="H4357" t="s">
        <v>53</v>
      </c>
      <c r="I4357" t="s">
        <v>54</v>
      </c>
      <c r="J4357" t="s">
        <v>5388</v>
      </c>
      <c r="K4357" t="s">
        <v>362</v>
      </c>
      <c r="L4357">
        <v>37042</v>
      </c>
      <c r="M4357" t="s">
        <v>57</v>
      </c>
      <c r="N4357" t="s">
        <v>2725</v>
      </c>
      <c r="O4357" t="s">
        <v>73</v>
      </c>
      <c r="P4357" t="s">
        <v>102</v>
      </c>
      <c r="Q4357" t="s">
        <v>2726</v>
      </c>
      <c r="R4357" s="19">
        <v>1598.058</v>
      </c>
      <c r="S4357" s="17">
        <v>7</v>
      </c>
      <c r="T4357" s="20">
        <v>0.7</v>
      </c>
      <c r="U4357" s="19">
        <v>-1065.3720000000001</v>
      </c>
      <c r="V4357" s="20">
        <f t="shared" si="340"/>
        <v>-0.66666666666666674</v>
      </c>
      <c r="W4357" s="17">
        <f t="shared" si="341"/>
        <v>2015</v>
      </c>
      <c r="X4357" t="str">
        <f t="shared" si="342"/>
        <v>Dec-2015</v>
      </c>
      <c r="Y4357" s="17">
        <f t="shared" si="343"/>
        <v>3</v>
      </c>
      <c r="Z4357" t="str">
        <f t="shared" si="344"/>
        <v>Over 50%</v>
      </c>
      <c r="AA4357" s="17">
        <f>IF(COUNTIF($B$2:B4357,B4357)=1,1,0)</f>
        <v>1</v>
      </c>
      <c r="AB4357" s="17">
        <f>IF(COUNTIF($F$2:F4357,F4357)=1,1,0)</f>
        <v>0</v>
      </c>
    </row>
    <row r="4358" spans="1:28" x14ac:dyDescent="0.2">
      <c r="A4358" s="17">
        <v>4357</v>
      </c>
      <c r="B4358" t="s">
        <v>7477</v>
      </c>
      <c r="C4358" s="18">
        <v>42342</v>
      </c>
      <c r="D4358" s="18">
        <v>42345</v>
      </c>
      <c r="E4358" t="s">
        <v>50</v>
      </c>
      <c r="F4358" t="s">
        <v>1731</v>
      </c>
      <c r="G4358" t="s">
        <v>1732</v>
      </c>
      <c r="H4358" t="s">
        <v>53</v>
      </c>
      <c r="I4358" t="s">
        <v>54</v>
      </c>
      <c r="J4358" t="s">
        <v>5388</v>
      </c>
      <c r="K4358" t="s">
        <v>362</v>
      </c>
      <c r="L4358">
        <v>37042</v>
      </c>
      <c r="M4358" t="s">
        <v>57</v>
      </c>
      <c r="N4358" t="s">
        <v>2696</v>
      </c>
      <c r="O4358" t="s">
        <v>73</v>
      </c>
      <c r="P4358" t="s">
        <v>95</v>
      </c>
      <c r="Q4358" t="s">
        <v>2697</v>
      </c>
      <c r="R4358" s="19">
        <v>36.96</v>
      </c>
      <c r="S4358" s="17">
        <v>4</v>
      </c>
      <c r="T4358" s="20">
        <v>0.2</v>
      </c>
      <c r="U4358" s="19">
        <v>12.012</v>
      </c>
      <c r="V4358" s="20">
        <f t="shared" si="340"/>
        <v>0.32500000000000001</v>
      </c>
      <c r="W4358" s="17">
        <f t="shared" si="341"/>
        <v>2015</v>
      </c>
      <c r="X4358" t="str">
        <f t="shared" si="342"/>
        <v>Dec-2015</v>
      </c>
      <c r="Y4358" s="17">
        <f t="shared" si="343"/>
        <v>3</v>
      </c>
      <c r="Z4358" t="str">
        <f t="shared" si="344"/>
        <v>11-20%</v>
      </c>
      <c r="AA4358" s="17">
        <f>IF(COUNTIF($B$2:B4358,B4358)=1,1,0)</f>
        <v>0</v>
      </c>
      <c r="AB4358" s="17">
        <f>IF(COUNTIF($F$2:F4358,F4358)=1,1,0)</f>
        <v>0</v>
      </c>
    </row>
    <row r="4359" spans="1:28" x14ac:dyDescent="0.2">
      <c r="A4359" s="17">
        <v>4358</v>
      </c>
      <c r="B4359" t="s">
        <v>7478</v>
      </c>
      <c r="C4359" s="18">
        <v>43080</v>
      </c>
      <c r="D4359" s="18">
        <v>43080</v>
      </c>
      <c r="E4359" t="s">
        <v>1320</v>
      </c>
      <c r="F4359" t="s">
        <v>5622</v>
      </c>
      <c r="G4359" t="s">
        <v>5623</v>
      </c>
      <c r="H4359" t="s">
        <v>53</v>
      </c>
      <c r="I4359" t="s">
        <v>54</v>
      </c>
      <c r="J4359" t="s">
        <v>483</v>
      </c>
      <c r="K4359" t="s">
        <v>238</v>
      </c>
      <c r="L4359">
        <v>60505</v>
      </c>
      <c r="M4359" t="s">
        <v>132</v>
      </c>
      <c r="N4359" t="s">
        <v>1184</v>
      </c>
      <c r="O4359" t="s">
        <v>73</v>
      </c>
      <c r="P4359" t="s">
        <v>117</v>
      </c>
      <c r="Q4359" t="s">
        <v>1185</v>
      </c>
      <c r="R4359" s="19">
        <v>10.368</v>
      </c>
      <c r="S4359" s="17">
        <v>2</v>
      </c>
      <c r="T4359" s="20">
        <v>0.2</v>
      </c>
      <c r="U4359" s="19">
        <v>3.6288</v>
      </c>
      <c r="V4359" s="20">
        <f t="shared" si="340"/>
        <v>0.35</v>
      </c>
      <c r="W4359" s="17">
        <f t="shared" si="341"/>
        <v>2017</v>
      </c>
      <c r="X4359" t="str">
        <f t="shared" si="342"/>
        <v>Dec-2017</v>
      </c>
      <c r="Y4359" s="17">
        <f t="shared" si="343"/>
        <v>0</v>
      </c>
      <c r="Z4359" t="str">
        <f t="shared" si="344"/>
        <v>11-20%</v>
      </c>
      <c r="AA4359" s="17">
        <f>IF(COUNTIF($B$2:B4359,B4359)=1,1,0)</f>
        <v>1</v>
      </c>
      <c r="AB4359" s="17">
        <f>IF(COUNTIF($F$2:F4359,F4359)=1,1,0)</f>
        <v>0</v>
      </c>
    </row>
    <row r="4360" spans="1:28" x14ac:dyDescent="0.2">
      <c r="A4360" s="17">
        <v>4359</v>
      </c>
      <c r="B4360" t="s">
        <v>7478</v>
      </c>
      <c r="C4360" s="18">
        <v>43080</v>
      </c>
      <c r="D4360" s="18">
        <v>43080</v>
      </c>
      <c r="E4360" t="s">
        <v>1320</v>
      </c>
      <c r="F4360" t="s">
        <v>5622</v>
      </c>
      <c r="G4360" t="s">
        <v>5623</v>
      </c>
      <c r="H4360" t="s">
        <v>53</v>
      </c>
      <c r="I4360" t="s">
        <v>54</v>
      </c>
      <c r="J4360" t="s">
        <v>483</v>
      </c>
      <c r="K4360" t="s">
        <v>238</v>
      </c>
      <c r="L4360">
        <v>60505</v>
      </c>
      <c r="M4360" t="s">
        <v>132</v>
      </c>
      <c r="N4360" t="s">
        <v>2466</v>
      </c>
      <c r="O4360" t="s">
        <v>59</v>
      </c>
      <c r="P4360" t="s">
        <v>92</v>
      </c>
      <c r="Q4360" t="s">
        <v>2467</v>
      </c>
      <c r="R4360" s="19">
        <v>77.72</v>
      </c>
      <c r="S4360" s="17">
        <v>1</v>
      </c>
      <c r="T4360" s="20">
        <v>0.6</v>
      </c>
      <c r="U4360" s="19">
        <v>-66.061999999999998</v>
      </c>
      <c r="V4360" s="20">
        <f t="shared" si="340"/>
        <v>-0.85</v>
      </c>
      <c r="W4360" s="17">
        <f t="shared" si="341"/>
        <v>2017</v>
      </c>
      <c r="X4360" t="str">
        <f t="shared" si="342"/>
        <v>Dec-2017</v>
      </c>
      <c r="Y4360" s="17">
        <f t="shared" si="343"/>
        <v>0</v>
      </c>
      <c r="Z4360" t="str">
        <f t="shared" si="344"/>
        <v>Over 50%</v>
      </c>
      <c r="AA4360" s="17">
        <f>IF(COUNTIF($B$2:B4360,B4360)=1,1,0)</f>
        <v>0</v>
      </c>
      <c r="AB4360" s="17">
        <f>IF(COUNTIF($F$2:F4360,F4360)=1,1,0)</f>
        <v>0</v>
      </c>
    </row>
    <row r="4361" spans="1:28" x14ac:dyDescent="0.2">
      <c r="A4361" s="17">
        <v>4360</v>
      </c>
      <c r="B4361" t="s">
        <v>7478</v>
      </c>
      <c r="C4361" s="18">
        <v>43080</v>
      </c>
      <c r="D4361" s="18">
        <v>43080</v>
      </c>
      <c r="E4361" t="s">
        <v>1320</v>
      </c>
      <c r="F4361" t="s">
        <v>5622</v>
      </c>
      <c r="G4361" t="s">
        <v>5623</v>
      </c>
      <c r="H4361" t="s">
        <v>53</v>
      </c>
      <c r="I4361" t="s">
        <v>54</v>
      </c>
      <c r="J4361" t="s">
        <v>483</v>
      </c>
      <c r="K4361" t="s">
        <v>238</v>
      </c>
      <c r="L4361">
        <v>60505</v>
      </c>
      <c r="M4361" t="s">
        <v>132</v>
      </c>
      <c r="N4361" t="s">
        <v>3436</v>
      </c>
      <c r="O4361" t="s">
        <v>59</v>
      </c>
      <c r="P4361" t="s">
        <v>63</v>
      </c>
      <c r="Q4361" t="s">
        <v>3437</v>
      </c>
      <c r="R4361" s="19">
        <v>520.46400000000006</v>
      </c>
      <c r="S4361" s="17">
        <v>2</v>
      </c>
      <c r="T4361" s="20">
        <v>0.3</v>
      </c>
      <c r="U4361" s="19">
        <v>-14.8704</v>
      </c>
      <c r="V4361" s="20">
        <f t="shared" si="340"/>
        <v>-2.8571428571428567E-2</v>
      </c>
      <c r="W4361" s="17">
        <f t="shared" si="341"/>
        <v>2017</v>
      </c>
      <c r="X4361" t="str">
        <f t="shared" si="342"/>
        <v>Dec-2017</v>
      </c>
      <c r="Y4361" s="17">
        <f t="shared" si="343"/>
        <v>0</v>
      </c>
      <c r="Z4361" t="str">
        <f t="shared" si="344"/>
        <v>21-30%</v>
      </c>
      <c r="AA4361" s="17">
        <f>IF(COUNTIF($B$2:B4361,B4361)=1,1,0)</f>
        <v>0</v>
      </c>
      <c r="AB4361" s="17">
        <f>IF(COUNTIF($F$2:F4361,F4361)=1,1,0)</f>
        <v>0</v>
      </c>
    </row>
    <row r="4362" spans="1:28" x14ac:dyDescent="0.2">
      <c r="A4362" s="17">
        <v>4361</v>
      </c>
      <c r="B4362" t="s">
        <v>7479</v>
      </c>
      <c r="C4362" s="18">
        <v>42511</v>
      </c>
      <c r="D4362" s="18">
        <v>42513</v>
      </c>
      <c r="E4362" t="s">
        <v>215</v>
      </c>
      <c r="F4362" t="s">
        <v>2439</v>
      </c>
      <c r="G4362" t="s">
        <v>2440</v>
      </c>
      <c r="H4362" t="s">
        <v>68</v>
      </c>
      <c r="I4362" t="s">
        <v>54</v>
      </c>
      <c r="J4362" t="s">
        <v>1429</v>
      </c>
      <c r="K4362" t="s">
        <v>1430</v>
      </c>
      <c r="L4362">
        <v>2886</v>
      </c>
      <c r="M4362" t="s">
        <v>175</v>
      </c>
      <c r="N4362" t="s">
        <v>7480</v>
      </c>
      <c r="O4362" t="s">
        <v>73</v>
      </c>
      <c r="P4362" t="s">
        <v>117</v>
      </c>
      <c r="Q4362" t="s">
        <v>213</v>
      </c>
      <c r="R4362" s="19">
        <v>111.96</v>
      </c>
      <c r="S4362" s="17">
        <v>2</v>
      </c>
      <c r="T4362" s="20">
        <v>0</v>
      </c>
      <c r="U4362" s="19">
        <v>54.860399999999998</v>
      </c>
      <c r="V4362" s="20">
        <f t="shared" si="340"/>
        <v>0.49</v>
      </c>
      <c r="W4362" s="17">
        <f t="shared" si="341"/>
        <v>2016</v>
      </c>
      <c r="X4362" t="str">
        <f t="shared" si="342"/>
        <v>May-2016</v>
      </c>
      <c r="Y4362" s="17">
        <f t="shared" si="343"/>
        <v>2</v>
      </c>
      <c r="Z4362" t="str">
        <f t="shared" si="344"/>
        <v>0% (No Discount)</v>
      </c>
      <c r="AA4362" s="17">
        <f>IF(COUNTIF($B$2:B4362,B4362)=1,1,0)</f>
        <v>1</v>
      </c>
      <c r="AB4362" s="17">
        <f>IF(COUNTIF($F$2:F4362,F4362)=1,1,0)</f>
        <v>0</v>
      </c>
    </row>
    <row r="4363" spans="1:28" x14ac:dyDescent="0.2">
      <c r="A4363" s="17">
        <v>4362</v>
      </c>
      <c r="B4363" t="s">
        <v>7481</v>
      </c>
      <c r="C4363" s="18">
        <v>42783</v>
      </c>
      <c r="D4363" s="18">
        <v>42787</v>
      </c>
      <c r="E4363" t="s">
        <v>50</v>
      </c>
      <c r="F4363" t="s">
        <v>2754</v>
      </c>
      <c r="G4363" t="s">
        <v>2755</v>
      </c>
      <c r="H4363" t="s">
        <v>53</v>
      </c>
      <c r="I4363" t="s">
        <v>54</v>
      </c>
      <c r="J4363" t="s">
        <v>4304</v>
      </c>
      <c r="K4363" t="s">
        <v>765</v>
      </c>
      <c r="L4363">
        <v>70506</v>
      </c>
      <c r="M4363" t="s">
        <v>57</v>
      </c>
      <c r="N4363" t="s">
        <v>555</v>
      </c>
      <c r="O4363" t="s">
        <v>98</v>
      </c>
      <c r="P4363" t="s">
        <v>99</v>
      </c>
      <c r="Q4363" t="s">
        <v>556</v>
      </c>
      <c r="R4363" s="19">
        <v>29.16</v>
      </c>
      <c r="S4363" s="17">
        <v>3</v>
      </c>
      <c r="T4363" s="20">
        <v>0</v>
      </c>
      <c r="U4363" s="19">
        <v>8.4564000000000004</v>
      </c>
      <c r="V4363" s="20">
        <f t="shared" si="340"/>
        <v>0.29000000000000004</v>
      </c>
      <c r="W4363" s="17">
        <f t="shared" si="341"/>
        <v>2017</v>
      </c>
      <c r="X4363" t="str">
        <f t="shared" si="342"/>
        <v>Feb-2017</v>
      </c>
      <c r="Y4363" s="17">
        <f t="shared" si="343"/>
        <v>4</v>
      </c>
      <c r="Z4363" t="str">
        <f t="shared" si="344"/>
        <v>0% (No Discount)</v>
      </c>
      <c r="AA4363" s="17">
        <f>IF(COUNTIF($B$2:B4363,B4363)=1,1,0)</f>
        <v>1</v>
      </c>
      <c r="AB4363" s="17">
        <f>IF(COUNTIF($F$2:F4363,F4363)=1,1,0)</f>
        <v>0</v>
      </c>
    </row>
    <row r="4364" spans="1:28" x14ac:dyDescent="0.2">
      <c r="A4364" s="17">
        <v>4363</v>
      </c>
      <c r="B4364" t="s">
        <v>7482</v>
      </c>
      <c r="C4364" s="18">
        <v>42875</v>
      </c>
      <c r="D4364" s="18">
        <v>42877</v>
      </c>
      <c r="E4364" t="s">
        <v>50</v>
      </c>
      <c r="F4364" t="s">
        <v>3337</v>
      </c>
      <c r="G4364" t="s">
        <v>3338</v>
      </c>
      <c r="H4364" t="s">
        <v>53</v>
      </c>
      <c r="I4364" t="s">
        <v>54</v>
      </c>
      <c r="J4364" t="s">
        <v>7483</v>
      </c>
      <c r="K4364" t="s">
        <v>7484</v>
      </c>
      <c r="L4364">
        <v>58103</v>
      </c>
      <c r="M4364" t="s">
        <v>132</v>
      </c>
      <c r="N4364" t="s">
        <v>1597</v>
      </c>
      <c r="O4364" t="s">
        <v>73</v>
      </c>
      <c r="P4364" t="s">
        <v>95</v>
      </c>
      <c r="Q4364" t="s">
        <v>1598</v>
      </c>
      <c r="R4364" s="19">
        <v>131.94</v>
      </c>
      <c r="S4364" s="17">
        <v>3</v>
      </c>
      <c r="T4364" s="20">
        <v>0</v>
      </c>
      <c r="U4364" s="19">
        <v>35.623800000000003</v>
      </c>
      <c r="V4364" s="20">
        <f t="shared" si="340"/>
        <v>0.27</v>
      </c>
      <c r="W4364" s="17">
        <f t="shared" si="341"/>
        <v>2017</v>
      </c>
      <c r="X4364" t="str">
        <f t="shared" si="342"/>
        <v>May-2017</v>
      </c>
      <c r="Y4364" s="17">
        <f t="shared" si="343"/>
        <v>2</v>
      </c>
      <c r="Z4364" t="str">
        <f t="shared" si="344"/>
        <v>0% (No Discount)</v>
      </c>
      <c r="AA4364" s="17">
        <f>IF(COUNTIF($B$2:B4364,B4364)=1,1,0)</f>
        <v>1</v>
      </c>
      <c r="AB4364" s="17">
        <f>IF(COUNTIF($F$2:F4364,F4364)=1,1,0)</f>
        <v>0</v>
      </c>
    </row>
    <row r="4365" spans="1:28" x14ac:dyDescent="0.2">
      <c r="A4365" s="17">
        <v>4364</v>
      </c>
      <c r="B4365" t="s">
        <v>7482</v>
      </c>
      <c r="C4365" s="18">
        <v>42875</v>
      </c>
      <c r="D4365" s="18">
        <v>42877</v>
      </c>
      <c r="E4365" t="s">
        <v>50</v>
      </c>
      <c r="F4365" t="s">
        <v>3337</v>
      </c>
      <c r="G4365" t="s">
        <v>3338</v>
      </c>
      <c r="H4365" t="s">
        <v>53</v>
      </c>
      <c r="I4365" t="s">
        <v>54</v>
      </c>
      <c r="J4365" t="s">
        <v>7483</v>
      </c>
      <c r="K4365" t="s">
        <v>7484</v>
      </c>
      <c r="L4365">
        <v>58103</v>
      </c>
      <c r="M4365" t="s">
        <v>132</v>
      </c>
      <c r="N4365" t="s">
        <v>1276</v>
      </c>
      <c r="O4365" t="s">
        <v>73</v>
      </c>
      <c r="P4365" t="s">
        <v>95</v>
      </c>
      <c r="Q4365" t="s">
        <v>1277</v>
      </c>
      <c r="R4365" s="19">
        <v>25.92</v>
      </c>
      <c r="S4365" s="17">
        <v>4</v>
      </c>
      <c r="T4365" s="20">
        <v>0</v>
      </c>
      <c r="U4365" s="19">
        <v>8.2943999999999996</v>
      </c>
      <c r="V4365" s="20">
        <f t="shared" si="340"/>
        <v>0.31999999999999995</v>
      </c>
      <c r="W4365" s="17">
        <f t="shared" si="341"/>
        <v>2017</v>
      </c>
      <c r="X4365" t="str">
        <f t="shared" si="342"/>
        <v>May-2017</v>
      </c>
      <c r="Y4365" s="17">
        <f t="shared" si="343"/>
        <v>2</v>
      </c>
      <c r="Z4365" t="str">
        <f t="shared" si="344"/>
        <v>0% (No Discount)</v>
      </c>
      <c r="AA4365" s="17">
        <f>IF(COUNTIF($B$2:B4365,B4365)=1,1,0)</f>
        <v>0</v>
      </c>
      <c r="AB4365" s="17">
        <f>IF(COUNTIF($F$2:F4365,F4365)=1,1,0)</f>
        <v>0</v>
      </c>
    </row>
    <row r="4366" spans="1:28" x14ac:dyDescent="0.2">
      <c r="A4366" s="17">
        <v>4365</v>
      </c>
      <c r="B4366" t="s">
        <v>7482</v>
      </c>
      <c r="C4366" s="18">
        <v>42875</v>
      </c>
      <c r="D4366" s="18">
        <v>42877</v>
      </c>
      <c r="E4366" t="s">
        <v>50</v>
      </c>
      <c r="F4366" t="s">
        <v>3337</v>
      </c>
      <c r="G4366" t="s">
        <v>3338</v>
      </c>
      <c r="H4366" t="s">
        <v>53</v>
      </c>
      <c r="I4366" t="s">
        <v>54</v>
      </c>
      <c r="J4366" t="s">
        <v>7483</v>
      </c>
      <c r="K4366" t="s">
        <v>7484</v>
      </c>
      <c r="L4366">
        <v>58103</v>
      </c>
      <c r="M4366" t="s">
        <v>132</v>
      </c>
      <c r="N4366" t="s">
        <v>2829</v>
      </c>
      <c r="O4366" t="s">
        <v>73</v>
      </c>
      <c r="P4366" t="s">
        <v>86</v>
      </c>
      <c r="Q4366" t="s">
        <v>2830</v>
      </c>
      <c r="R4366" s="19">
        <v>704.76</v>
      </c>
      <c r="S4366" s="17">
        <v>4</v>
      </c>
      <c r="T4366" s="20">
        <v>0</v>
      </c>
      <c r="U4366" s="19">
        <v>162.09479999999999</v>
      </c>
      <c r="V4366" s="20">
        <f t="shared" si="340"/>
        <v>0.22999999999999998</v>
      </c>
      <c r="W4366" s="17">
        <f t="shared" si="341"/>
        <v>2017</v>
      </c>
      <c r="X4366" t="str">
        <f t="shared" si="342"/>
        <v>May-2017</v>
      </c>
      <c r="Y4366" s="17">
        <f t="shared" si="343"/>
        <v>2</v>
      </c>
      <c r="Z4366" t="str">
        <f t="shared" si="344"/>
        <v>0% (No Discount)</v>
      </c>
      <c r="AA4366" s="17">
        <f>IF(COUNTIF($B$2:B4366,B4366)=1,1,0)</f>
        <v>0</v>
      </c>
      <c r="AB4366" s="17">
        <f>IF(COUNTIF($F$2:F4366,F4366)=1,1,0)</f>
        <v>0</v>
      </c>
    </row>
    <row r="4367" spans="1:28" x14ac:dyDescent="0.2">
      <c r="A4367" s="17">
        <v>4366</v>
      </c>
      <c r="B4367" t="s">
        <v>7482</v>
      </c>
      <c r="C4367" s="18">
        <v>42875</v>
      </c>
      <c r="D4367" s="18">
        <v>42877</v>
      </c>
      <c r="E4367" t="s">
        <v>50</v>
      </c>
      <c r="F4367" t="s">
        <v>3337</v>
      </c>
      <c r="G4367" t="s">
        <v>3338</v>
      </c>
      <c r="H4367" t="s">
        <v>53</v>
      </c>
      <c r="I4367" t="s">
        <v>54</v>
      </c>
      <c r="J4367" t="s">
        <v>7483</v>
      </c>
      <c r="K4367" t="s">
        <v>7484</v>
      </c>
      <c r="L4367">
        <v>58103</v>
      </c>
      <c r="M4367" t="s">
        <v>132</v>
      </c>
      <c r="N4367" t="s">
        <v>4429</v>
      </c>
      <c r="O4367" t="s">
        <v>73</v>
      </c>
      <c r="P4367" t="s">
        <v>296</v>
      </c>
      <c r="Q4367" t="s">
        <v>590</v>
      </c>
      <c r="R4367" s="19">
        <v>7.41</v>
      </c>
      <c r="S4367" s="17">
        <v>3</v>
      </c>
      <c r="T4367" s="20">
        <v>0</v>
      </c>
      <c r="U4367" s="19">
        <v>3.4826999999999999</v>
      </c>
      <c r="V4367" s="20">
        <f t="shared" si="340"/>
        <v>0.47</v>
      </c>
      <c r="W4367" s="17">
        <f t="shared" si="341"/>
        <v>2017</v>
      </c>
      <c r="X4367" t="str">
        <f t="shared" si="342"/>
        <v>May-2017</v>
      </c>
      <c r="Y4367" s="17">
        <f t="shared" si="343"/>
        <v>2</v>
      </c>
      <c r="Z4367" t="str">
        <f t="shared" si="344"/>
        <v>0% (No Discount)</v>
      </c>
      <c r="AA4367" s="17">
        <f>IF(COUNTIF($B$2:B4367,B4367)=1,1,0)</f>
        <v>0</v>
      </c>
      <c r="AB4367" s="17">
        <f>IF(COUNTIF($F$2:F4367,F4367)=1,1,0)</f>
        <v>0</v>
      </c>
    </row>
    <row r="4368" spans="1:28" x14ac:dyDescent="0.2">
      <c r="A4368" s="17">
        <v>4367</v>
      </c>
      <c r="B4368" t="s">
        <v>7482</v>
      </c>
      <c r="C4368" s="18">
        <v>42875</v>
      </c>
      <c r="D4368" s="18">
        <v>42877</v>
      </c>
      <c r="E4368" t="s">
        <v>50</v>
      </c>
      <c r="F4368" t="s">
        <v>3337</v>
      </c>
      <c r="G4368" t="s">
        <v>3338</v>
      </c>
      <c r="H4368" t="s">
        <v>53</v>
      </c>
      <c r="I4368" t="s">
        <v>54</v>
      </c>
      <c r="J4368" t="s">
        <v>7483</v>
      </c>
      <c r="K4368" t="s">
        <v>7484</v>
      </c>
      <c r="L4368">
        <v>58103</v>
      </c>
      <c r="M4368" t="s">
        <v>132</v>
      </c>
      <c r="N4368" t="s">
        <v>6683</v>
      </c>
      <c r="O4368" t="s">
        <v>73</v>
      </c>
      <c r="P4368" t="s">
        <v>95</v>
      </c>
      <c r="Q4368" t="s">
        <v>6684</v>
      </c>
      <c r="R4368" s="19">
        <v>21.5</v>
      </c>
      <c r="S4368" s="17">
        <v>10</v>
      </c>
      <c r="T4368" s="20">
        <v>0</v>
      </c>
      <c r="U4368" s="19">
        <v>7.0949999999999998</v>
      </c>
      <c r="V4368" s="20">
        <f t="shared" si="340"/>
        <v>0.33</v>
      </c>
      <c r="W4368" s="17">
        <f t="shared" si="341"/>
        <v>2017</v>
      </c>
      <c r="X4368" t="str">
        <f t="shared" si="342"/>
        <v>May-2017</v>
      </c>
      <c r="Y4368" s="17">
        <f t="shared" si="343"/>
        <v>2</v>
      </c>
      <c r="Z4368" t="str">
        <f t="shared" si="344"/>
        <v>0% (No Discount)</v>
      </c>
      <c r="AA4368" s="17">
        <f>IF(COUNTIF($B$2:B4368,B4368)=1,1,0)</f>
        <v>0</v>
      </c>
      <c r="AB4368" s="17">
        <f>IF(COUNTIF($F$2:F4368,F4368)=1,1,0)</f>
        <v>0</v>
      </c>
    </row>
    <row r="4369" spans="1:28" x14ac:dyDescent="0.2">
      <c r="A4369" s="17">
        <v>4368</v>
      </c>
      <c r="B4369" t="s">
        <v>7485</v>
      </c>
      <c r="C4369" s="18">
        <v>42989</v>
      </c>
      <c r="D4369" s="18">
        <v>42991</v>
      </c>
      <c r="E4369" t="s">
        <v>50</v>
      </c>
      <c r="F4369" t="s">
        <v>628</v>
      </c>
      <c r="G4369" t="s">
        <v>629</v>
      </c>
      <c r="H4369" t="s">
        <v>53</v>
      </c>
      <c r="I4369" t="s">
        <v>54</v>
      </c>
      <c r="J4369" t="s">
        <v>330</v>
      </c>
      <c r="K4369" t="s">
        <v>238</v>
      </c>
      <c r="L4369">
        <v>60623</v>
      </c>
      <c r="M4369" t="s">
        <v>132</v>
      </c>
      <c r="N4369" t="s">
        <v>5441</v>
      </c>
      <c r="O4369" t="s">
        <v>73</v>
      </c>
      <c r="P4369" t="s">
        <v>296</v>
      </c>
      <c r="Q4369" t="s">
        <v>5442</v>
      </c>
      <c r="R4369" s="19">
        <v>10.528</v>
      </c>
      <c r="S4369" s="17">
        <v>4</v>
      </c>
      <c r="T4369" s="20">
        <v>0.2</v>
      </c>
      <c r="U4369" s="19">
        <v>3.29</v>
      </c>
      <c r="V4369" s="20">
        <f t="shared" si="340"/>
        <v>0.3125</v>
      </c>
      <c r="W4369" s="17">
        <f t="shared" si="341"/>
        <v>2017</v>
      </c>
      <c r="X4369" t="str">
        <f t="shared" si="342"/>
        <v>Sep-2017</v>
      </c>
      <c r="Y4369" s="17">
        <f t="shared" si="343"/>
        <v>2</v>
      </c>
      <c r="Z4369" t="str">
        <f t="shared" si="344"/>
        <v>11-20%</v>
      </c>
      <c r="AA4369" s="17">
        <f>IF(COUNTIF($B$2:B4369,B4369)=1,1,0)</f>
        <v>1</v>
      </c>
      <c r="AB4369" s="17">
        <f>IF(COUNTIF($F$2:F4369,F4369)=1,1,0)</f>
        <v>0</v>
      </c>
    </row>
    <row r="4370" spans="1:28" x14ac:dyDescent="0.2">
      <c r="A4370" s="17">
        <v>4369</v>
      </c>
      <c r="B4370" t="s">
        <v>7485</v>
      </c>
      <c r="C4370" s="18">
        <v>42989</v>
      </c>
      <c r="D4370" s="18">
        <v>42991</v>
      </c>
      <c r="E4370" t="s">
        <v>50</v>
      </c>
      <c r="F4370" t="s">
        <v>628</v>
      </c>
      <c r="G4370" t="s">
        <v>629</v>
      </c>
      <c r="H4370" t="s">
        <v>53</v>
      </c>
      <c r="I4370" t="s">
        <v>54</v>
      </c>
      <c r="J4370" t="s">
        <v>330</v>
      </c>
      <c r="K4370" t="s">
        <v>238</v>
      </c>
      <c r="L4370">
        <v>60623</v>
      </c>
      <c r="M4370" t="s">
        <v>132</v>
      </c>
      <c r="N4370" t="s">
        <v>2490</v>
      </c>
      <c r="O4370" t="s">
        <v>73</v>
      </c>
      <c r="P4370" t="s">
        <v>117</v>
      </c>
      <c r="Q4370" t="s">
        <v>2491</v>
      </c>
      <c r="R4370" s="19">
        <v>20.544</v>
      </c>
      <c r="S4370" s="17">
        <v>6</v>
      </c>
      <c r="T4370" s="20">
        <v>0.2</v>
      </c>
      <c r="U4370" s="19">
        <v>6.42</v>
      </c>
      <c r="V4370" s="20">
        <f t="shared" si="340"/>
        <v>0.3125</v>
      </c>
      <c r="W4370" s="17">
        <f t="shared" si="341"/>
        <v>2017</v>
      </c>
      <c r="X4370" t="str">
        <f t="shared" si="342"/>
        <v>Sep-2017</v>
      </c>
      <c r="Y4370" s="17">
        <f t="shared" si="343"/>
        <v>2</v>
      </c>
      <c r="Z4370" t="str">
        <f t="shared" si="344"/>
        <v>11-20%</v>
      </c>
      <c r="AA4370" s="17">
        <f>IF(COUNTIF($B$2:B4370,B4370)=1,1,0)</f>
        <v>0</v>
      </c>
      <c r="AB4370" s="17">
        <f>IF(COUNTIF($F$2:F4370,F4370)=1,1,0)</f>
        <v>0</v>
      </c>
    </row>
    <row r="4371" spans="1:28" x14ac:dyDescent="0.2">
      <c r="A4371" s="17">
        <v>4370</v>
      </c>
      <c r="B4371" t="s">
        <v>7486</v>
      </c>
      <c r="C4371" s="18">
        <v>42679</v>
      </c>
      <c r="D4371" s="18">
        <v>42684</v>
      </c>
      <c r="E4371" t="s">
        <v>77</v>
      </c>
      <c r="F4371" t="s">
        <v>6185</v>
      </c>
      <c r="G4371" t="s">
        <v>6186</v>
      </c>
      <c r="H4371" t="s">
        <v>129</v>
      </c>
      <c r="I4371" t="s">
        <v>54</v>
      </c>
      <c r="J4371" t="s">
        <v>1511</v>
      </c>
      <c r="K4371" t="s">
        <v>281</v>
      </c>
      <c r="L4371">
        <v>46226</v>
      </c>
      <c r="M4371" t="s">
        <v>132</v>
      </c>
      <c r="N4371" t="s">
        <v>2132</v>
      </c>
      <c r="O4371" t="s">
        <v>73</v>
      </c>
      <c r="P4371" t="s">
        <v>102</v>
      </c>
      <c r="Q4371" t="s">
        <v>2133</v>
      </c>
      <c r="R4371" s="19">
        <v>104.9</v>
      </c>
      <c r="S4371" s="17">
        <v>5</v>
      </c>
      <c r="T4371" s="20">
        <v>0</v>
      </c>
      <c r="U4371" s="19">
        <v>50.351999999999997</v>
      </c>
      <c r="V4371" s="20">
        <f t="shared" si="340"/>
        <v>0.47999999999999993</v>
      </c>
      <c r="W4371" s="17">
        <f t="shared" si="341"/>
        <v>2016</v>
      </c>
      <c r="X4371" t="str">
        <f t="shared" si="342"/>
        <v>Nov-2016</v>
      </c>
      <c r="Y4371" s="17">
        <f t="shared" si="343"/>
        <v>5</v>
      </c>
      <c r="Z4371" t="str">
        <f t="shared" si="344"/>
        <v>0% (No Discount)</v>
      </c>
      <c r="AA4371" s="17">
        <f>IF(COUNTIF($B$2:B4371,B4371)=1,1,0)</f>
        <v>1</v>
      </c>
      <c r="AB4371" s="17">
        <f>IF(COUNTIF($F$2:F4371,F4371)=1,1,0)</f>
        <v>0</v>
      </c>
    </row>
    <row r="4372" spans="1:28" x14ac:dyDescent="0.2">
      <c r="A4372" s="17">
        <v>4371</v>
      </c>
      <c r="B4372" t="s">
        <v>7486</v>
      </c>
      <c r="C4372" s="18">
        <v>42679</v>
      </c>
      <c r="D4372" s="18">
        <v>42684</v>
      </c>
      <c r="E4372" t="s">
        <v>77</v>
      </c>
      <c r="F4372" t="s">
        <v>6185</v>
      </c>
      <c r="G4372" t="s">
        <v>6186</v>
      </c>
      <c r="H4372" t="s">
        <v>129</v>
      </c>
      <c r="I4372" t="s">
        <v>54</v>
      </c>
      <c r="J4372" t="s">
        <v>1511</v>
      </c>
      <c r="K4372" t="s">
        <v>281</v>
      </c>
      <c r="L4372">
        <v>46226</v>
      </c>
      <c r="M4372" t="s">
        <v>132</v>
      </c>
      <c r="N4372" t="s">
        <v>6881</v>
      </c>
      <c r="O4372" t="s">
        <v>73</v>
      </c>
      <c r="P4372" t="s">
        <v>95</v>
      </c>
      <c r="Q4372" t="s">
        <v>6882</v>
      </c>
      <c r="R4372" s="19">
        <v>39.68</v>
      </c>
      <c r="S4372" s="17">
        <v>2</v>
      </c>
      <c r="T4372" s="20">
        <v>0</v>
      </c>
      <c r="U4372" s="19">
        <v>16.268799999999999</v>
      </c>
      <c r="V4372" s="20">
        <f t="shared" si="340"/>
        <v>0.41</v>
      </c>
      <c r="W4372" s="17">
        <f t="shared" si="341"/>
        <v>2016</v>
      </c>
      <c r="X4372" t="str">
        <f t="shared" si="342"/>
        <v>Nov-2016</v>
      </c>
      <c r="Y4372" s="17">
        <f t="shared" si="343"/>
        <v>5</v>
      </c>
      <c r="Z4372" t="str">
        <f t="shared" si="344"/>
        <v>0% (No Discount)</v>
      </c>
      <c r="AA4372" s="17">
        <f>IF(COUNTIF($B$2:B4372,B4372)=1,1,0)</f>
        <v>0</v>
      </c>
      <c r="AB4372" s="17">
        <f>IF(COUNTIF($F$2:F4372,F4372)=1,1,0)</f>
        <v>0</v>
      </c>
    </row>
    <row r="4373" spans="1:28" x14ac:dyDescent="0.2">
      <c r="A4373" s="17">
        <v>4372</v>
      </c>
      <c r="B4373" t="s">
        <v>7486</v>
      </c>
      <c r="C4373" s="18">
        <v>42679</v>
      </c>
      <c r="D4373" s="18">
        <v>42684</v>
      </c>
      <c r="E4373" t="s">
        <v>77</v>
      </c>
      <c r="F4373" t="s">
        <v>6185</v>
      </c>
      <c r="G4373" t="s">
        <v>6186</v>
      </c>
      <c r="H4373" t="s">
        <v>129</v>
      </c>
      <c r="I4373" t="s">
        <v>54</v>
      </c>
      <c r="J4373" t="s">
        <v>1511</v>
      </c>
      <c r="K4373" t="s">
        <v>281</v>
      </c>
      <c r="L4373">
        <v>46226</v>
      </c>
      <c r="M4373" t="s">
        <v>132</v>
      </c>
      <c r="N4373" t="s">
        <v>7487</v>
      </c>
      <c r="O4373" t="s">
        <v>73</v>
      </c>
      <c r="P4373" t="s">
        <v>74</v>
      </c>
      <c r="Q4373" t="s">
        <v>7488</v>
      </c>
      <c r="R4373" s="19">
        <v>51.75</v>
      </c>
      <c r="S4373" s="17">
        <v>5</v>
      </c>
      <c r="T4373" s="20">
        <v>0</v>
      </c>
      <c r="U4373" s="19">
        <v>24.84</v>
      </c>
      <c r="V4373" s="20">
        <f t="shared" si="340"/>
        <v>0.48</v>
      </c>
      <c r="W4373" s="17">
        <f t="shared" si="341"/>
        <v>2016</v>
      </c>
      <c r="X4373" t="str">
        <f t="shared" si="342"/>
        <v>Nov-2016</v>
      </c>
      <c r="Y4373" s="17">
        <f t="shared" si="343"/>
        <v>5</v>
      </c>
      <c r="Z4373" t="str">
        <f t="shared" si="344"/>
        <v>0% (No Discount)</v>
      </c>
      <c r="AA4373" s="17">
        <f>IF(COUNTIF($B$2:B4373,B4373)=1,1,0)</f>
        <v>0</v>
      </c>
      <c r="AB4373" s="17">
        <f>IF(COUNTIF($F$2:F4373,F4373)=1,1,0)</f>
        <v>0</v>
      </c>
    </row>
    <row r="4374" spans="1:28" x14ac:dyDescent="0.2">
      <c r="A4374" s="17">
        <v>4373</v>
      </c>
      <c r="B4374" t="s">
        <v>7489</v>
      </c>
      <c r="C4374" s="18">
        <v>42939</v>
      </c>
      <c r="D4374" s="18">
        <v>42941</v>
      </c>
      <c r="E4374" t="s">
        <v>50</v>
      </c>
      <c r="F4374" t="s">
        <v>269</v>
      </c>
      <c r="G4374" t="s">
        <v>270</v>
      </c>
      <c r="H4374" t="s">
        <v>53</v>
      </c>
      <c r="I4374" t="s">
        <v>54</v>
      </c>
      <c r="J4374" t="s">
        <v>7490</v>
      </c>
      <c r="K4374" t="s">
        <v>281</v>
      </c>
      <c r="L4374">
        <v>46514</v>
      </c>
      <c r="M4374" t="s">
        <v>132</v>
      </c>
      <c r="N4374" t="s">
        <v>1028</v>
      </c>
      <c r="O4374" t="s">
        <v>73</v>
      </c>
      <c r="P4374" t="s">
        <v>95</v>
      </c>
      <c r="Q4374" t="s">
        <v>1029</v>
      </c>
      <c r="R4374" s="19">
        <v>11.68</v>
      </c>
      <c r="S4374" s="17">
        <v>2</v>
      </c>
      <c r="T4374" s="20">
        <v>0</v>
      </c>
      <c r="U4374" s="19">
        <v>5.4896000000000003</v>
      </c>
      <c r="V4374" s="20">
        <f t="shared" si="340"/>
        <v>0.47000000000000003</v>
      </c>
      <c r="W4374" s="17">
        <f t="shared" si="341"/>
        <v>2017</v>
      </c>
      <c r="X4374" t="str">
        <f t="shared" si="342"/>
        <v>Jul-2017</v>
      </c>
      <c r="Y4374" s="17">
        <f t="shared" si="343"/>
        <v>2</v>
      </c>
      <c r="Z4374" t="str">
        <f t="shared" si="344"/>
        <v>0% (No Discount)</v>
      </c>
      <c r="AA4374" s="17">
        <f>IF(COUNTIF($B$2:B4374,B4374)=1,1,0)</f>
        <v>1</v>
      </c>
      <c r="AB4374" s="17">
        <f>IF(COUNTIF($F$2:F4374,F4374)=1,1,0)</f>
        <v>0</v>
      </c>
    </row>
    <row r="4375" spans="1:28" x14ac:dyDescent="0.2">
      <c r="A4375" s="17">
        <v>4374</v>
      </c>
      <c r="B4375" t="s">
        <v>7489</v>
      </c>
      <c r="C4375" s="18">
        <v>42939</v>
      </c>
      <c r="D4375" s="18">
        <v>42941</v>
      </c>
      <c r="E4375" t="s">
        <v>50</v>
      </c>
      <c r="F4375" t="s">
        <v>269</v>
      </c>
      <c r="G4375" t="s">
        <v>270</v>
      </c>
      <c r="H4375" t="s">
        <v>53</v>
      </c>
      <c r="I4375" t="s">
        <v>54</v>
      </c>
      <c r="J4375" t="s">
        <v>7490</v>
      </c>
      <c r="K4375" t="s">
        <v>281</v>
      </c>
      <c r="L4375">
        <v>46514</v>
      </c>
      <c r="M4375" t="s">
        <v>132</v>
      </c>
      <c r="N4375" t="s">
        <v>5652</v>
      </c>
      <c r="O4375" t="s">
        <v>98</v>
      </c>
      <c r="P4375" t="s">
        <v>188</v>
      </c>
      <c r="Q4375" t="s">
        <v>6838</v>
      </c>
      <c r="R4375" s="19">
        <v>159.75</v>
      </c>
      <c r="S4375" s="17">
        <v>5</v>
      </c>
      <c r="T4375" s="20">
        <v>0</v>
      </c>
      <c r="U4375" s="19">
        <v>11.182499999999999</v>
      </c>
      <c r="V4375" s="20">
        <f t="shared" si="340"/>
        <v>6.9999999999999993E-2</v>
      </c>
      <c r="W4375" s="17">
        <f t="shared" si="341"/>
        <v>2017</v>
      </c>
      <c r="X4375" t="str">
        <f t="shared" si="342"/>
        <v>Jul-2017</v>
      </c>
      <c r="Y4375" s="17">
        <f t="shared" si="343"/>
        <v>2</v>
      </c>
      <c r="Z4375" t="str">
        <f t="shared" si="344"/>
        <v>0% (No Discount)</v>
      </c>
      <c r="AA4375" s="17">
        <f>IF(COUNTIF($B$2:B4375,B4375)=1,1,0)</f>
        <v>0</v>
      </c>
      <c r="AB4375" s="17">
        <f>IF(COUNTIF($F$2:F4375,F4375)=1,1,0)</f>
        <v>0</v>
      </c>
    </row>
    <row r="4376" spans="1:28" x14ac:dyDescent="0.2">
      <c r="A4376" s="17">
        <v>4375</v>
      </c>
      <c r="B4376" t="s">
        <v>7491</v>
      </c>
      <c r="C4376" s="18">
        <v>42692</v>
      </c>
      <c r="D4376" s="18">
        <v>42698</v>
      </c>
      <c r="E4376" t="s">
        <v>77</v>
      </c>
      <c r="F4376" t="s">
        <v>1009</v>
      </c>
      <c r="G4376" t="s">
        <v>1010</v>
      </c>
      <c r="H4376" t="s">
        <v>68</v>
      </c>
      <c r="I4376" t="s">
        <v>54</v>
      </c>
      <c r="J4376" t="s">
        <v>4291</v>
      </c>
      <c r="K4376" t="s">
        <v>525</v>
      </c>
      <c r="L4376">
        <v>44240</v>
      </c>
      <c r="M4376" t="s">
        <v>175</v>
      </c>
      <c r="N4376" t="s">
        <v>7492</v>
      </c>
      <c r="O4376" t="s">
        <v>73</v>
      </c>
      <c r="P4376" t="s">
        <v>105</v>
      </c>
      <c r="Q4376" t="s">
        <v>7493</v>
      </c>
      <c r="R4376" s="19">
        <v>103.968</v>
      </c>
      <c r="S4376" s="17">
        <v>6</v>
      </c>
      <c r="T4376" s="20">
        <v>0.2</v>
      </c>
      <c r="U4376" s="19">
        <v>16.8948</v>
      </c>
      <c r="V4376" s="20">
        <f t="shared" si="340"/>
        <v>0.16250000000000001</v>
      </c>
      <c r="W4376" s="17">
        <f t="shared" si="341"/>
        <v>2016</v>
      </c>
      <c r="X4376" t="str">
        <f t="shared" si="342"/>
        <v>Nov-2016</v>
      </c>
      <c r="Y4376" s="17">
        <f t="shared" si="343"/>
        <v>6</v>
      </c>
      <c r="Z4376" t="str">
        <f t="shared" si="344"/>
        <v>11-20%</v>
      </c>
      <c r="AA4376" s="17">
        <f>IF(COUNTIF($B$2:B4376,B4376)=1,1,0)</f>
        <v>1</v>
      </c>
      <c r="AB4376" s="17">
        <f>IF(COUNTIF($F$2:F4376,F4376)=1,1,0)</f>
        <v>0</v>
      </c>
    </row>
    <row r="4377" spans="1:28" x14ac:dyDescent="0.2">
      <c r="A4377" s="17">
        <v>4376</v>
      </c>
      <c r="B4377" t="s">
        <v>7494</v>
      </c>
      <c r="C4377" s="18">
        <v>41754</v>
      </c>
      <c r="D4377" s="18">
        <v>41759</v>
      </c>
      <c r="E4377" t="s">
        <v>77</v>
      </c>
      <c r="F4377" t="s">
        <v>3873</v>
      </c>
      <c r="G4377" t="s">
        <v>3874</v>
      </c>
      <c r="H4377" t="s">
        <v>129</v>
      </c>
      <c r="I4377" t="s">
        <v>54</v>
      </c>
      <c r="J4377" t="s">
        <v>7495</v>
      </c>
      <c r="K4377" t="s">
        <v>70</v>
      </c>
      <c r="L4377">
        <v>91776</v>
      </c>
      <c r="M4377" t="s">
        <v>71</v>
      </c>
      <c r="N4377" t="s">
        <v>365</v>
      </c>
      <c r="O4377" t="s">
        <v>59</v>
      </c>
      <c r="P4377" t="s">
        <v>92</v>
      </c>
      <c r="Q4377" t="s">
        <v>366</v>
      </c>
      <c r="R4377" s="19">
        <v>303.25</v>
      </c>
      <c r="S4377" s="17">
        <v>5</v>
      </c>
      <c r="T4377" s="20">
        <v>0</v>
      </c>
      <c r="U4377" s="19">
        <v>63.682499999999997</v>
      </c>
      <c r="V4377" s="20">
        <f t="shared" si="340"/>
        <v>0.21</v>
      </c>
      <c r="W4377" s="17">
        <f t="shared" si="341"/>
        <v>2014</v>
      </c>
      <c r="X4377" t="str">
        <f t="shared" si="342"/>
        <v>Apr-2014</v>
      </c>
      <c r="Y4377" s="17">
        <f t="shared" si="343"/>
        <v>5</v>
      </c>
      <c r="Z4377" t="str">
        <f t="shared" si="344"/>
        <v>0% (No Discount)</v>
      </c>
      <c r="AA4377" s="17">
        <f>IF(COUNTIF($B$2:B4377,B4377)=1,1,0)</f>
        <v>1</v>
      </c>
      <c r="AB4377" s="17">
        <f>IF(COUNTIF($F$2:F4377,F4377)=1,1,0)</f>
        <v>0</v>
      </c>
    </row>
    <row r="4378" spans="1:28" x14ac:dyDescent="0.2">
      <c r="A4378" s="17">
        <v>4377</v>
      </c>
      <c r="B4378" t="s">
        <v>7494</v>
      </c>
      <c r="C4378" s="18">
        <v>41754</v>
      </c>
      <c r="D4378" s="18">
        <v>41759</v>
      </c>
      <c r="E4378" t="s">
        <v>77</v>
      </c>
      <c r="F4378" t="s">
        <v>3873</v>
      </c>
      <c r="G4378" t="s">
        <v>3874</v>
      </c>
      <c r="H4378" t="s">
        <v>129</v>
      </c>
      <c r="I4378" t="s">
        <v>54</v>
      </c>
      <c r="J4378" t="s">
        <v>7495</v>
      </c>
      <c r="K4378" t="s">
        <v>70</v>
      </c>
      <c r="L4378">
        <v>91776</v>
      </c>
      <c r="M4378" t="s">
        <v>71</v>
      </c>
      <c r="N4378" t="s">
        <v>5263</v>
      </c>
      <c r="O4378" t="s">
        <v>73</v>
      </c>
      <c r="P4378" t="s">
        <v>105</v>
      </c>
      <c r="Q4378" t="s">
        <v>5264</v>
      </c>
      <c r="R4378" s="19">
        <v>270.72000000000003</v>
      </c>
      <c r="S4378" s="17">
        <v>3</v>
      </c>
      <c r="T4378" s="20">
        <v>0</v>
      </c>
      <c r="U4378" s="19">
        <v>78.508799999999994</v>
      </c>
      <c r="V4378" s="20">
        <f t="shared" si="340"/>
        <v>0.28999999999999992</v>
      </c>
      <c r="W4378" s="17">
        <f t="shared" si="341"/>
        <v>2014</v>
      </c>
      <c r="X4378" t="str">
        <f t="shared" si="342"/>
        <v>Apr-2014</v>
      </c>
      <c r="Y4378" s="17">
        <f t="shared" si="343"/>
        <v>5</v>
      </c>
      <c r="Z4378" t="str">
        <f t="shared" si="344"/>
        <v>0% (No Discount)</v>
      </c>
      <c r="AA4378" s="17">
        <f>IF(COUNTIF($B$2:B4378,B4378)=1,1,0)</f>
        <v>0</v>
      </c>
      <c r="AB4378" s="17">
        <f>IF(COUNTIF($F$2:F4378,F4378)=1,1,0)</f>
        <v>0</v>
      </c>
    </row>
    <row r="4379" spans="1:28" x14ac:dyDescent="0.2">
      <c r="A4379" s="17">
        <v>4378</v>
      </c>
      <c r="B4379" t="s">
        <v>7494</v>
      </c>
      <c r="C4379" s="18">
        <v>41754</v>
      </c>
      <c r="D4379" s="18">
        <v>41759</v>
      </c>
      <c r="E4379" t="s">
        <v>77</v>
      </c>
      <c r="F4379" t="s">
        <v>3873</v>
      </c>
      <c r="G4379" t="s">
        <v>3874</v>
      </c>
      <c r="H4379" t="s">
        <v>129</v>
      </c>
      <c r="I4379" t="s">
        <v>54</v>
      </c>
      <c r="J4379" t="s">
        <v>7495</v>
      </c>
      <c r="K4379" t="s">
        <v>70</v>
      </c>
      <c r="L4379">
        <v>91776</v>
      </c>
      <c r="M4379" t="s">
        <v>71</v>
      </c>
      <c r="N4379" t="s">
        <v>3436</v>
      </c>
      <c r="O4379" t="s">
        <v>59</v>
      </c>
      <c r="P4379" t="s">
        <v>63</v>
      </c>
      <c r="Q4379" t="s">
        <v>3437</v>
      </c>
      <c r="R4379" s="19">
        <v>1487.04</v>
      </c>
      <c r="S4379" s="17">
        <v>5</v>
      </c>
      <c r="T4379" s="20">
        <v>0.2</v>
      </c>
      <c r="U4379" s="19">
        <v>148.70400000000001</v>
      </c>
      <c r="V4379" s="20">
        <f t="shared" si="340"/>
        <v>0.1</v>
      </c>
      <c r="W4379" s="17">
        <f t="shared" si="341"/>
        <v>2014</v>
      </c>
      <c r="X4379" t="str">
        <f t="shared" si="342"/>
        <v>Apr-2014</v>
      </c>
      <c r="Y4379" s="17">
        <f t="shared" si="343"/>
        <v>5</v>
      </c>
      <c r="Z4379" t="str">
        <f t="shared" si="344"/>
        <v>11-20%</v>
      </c>
      <c r="AA4379" s="17">
        <f>IF(COUNTIF($B$2:B4379,B4379)=1,1,0)</f>
        <v>0</v>
      </c>
      <c r="AB4379" s="17">
        <f>IF(COUNTIF($F$2:F4379,F4379)=1,1,0)</f>
        <v>0</v>
      </c>
    </row>
    <row r="4380" spans="1:28" x14ac:dyDescent="0.2">
      <c r="A4380" s="17">
        <v>4379</v>
      </c>
      <c r="B4380" t="s">
        <v>7496</v>
      </c>
      <c r="C4380" s="18">
        <v>42338</v>
      </c>
      <c r="D4380" s="18">
        <v>42340</v>
      </c>
      <c r="E4380" t="s">
        <v>50</v>
      </c>
      <c r="F4380" t="s">
        <v>328</v>
      </c>
      <c r="G4380" t="s">
        <v>329</v>
      </c>
      <c r="H4380" t="s">
        <v>129</v>
      </c>
      <c r="I4380" t="s">
        <v>54</v>
      </c>
      <c r="J4380" t="s">
        <v>55</v>
      </c>
      <c r="K4380" t="s">
        <v>56</v>
      </c>
      <c r="L4380">
        <v>42420</v>
      </c>
      <c r="M4380" t="s">
        <v>57</v>
      </c>
      <c r="N4380" t="s">
        <v>2990</v>
      </c>
      <c r="O4380" t="s">
        <v>73</v>
      </c>
      <c r="P4380" t="s">
        <v>200</v>
      </c>
      <c r="Q4380" t="s">
        <v>2991</v>
      </c>
      <c r="R4380" s="19">
        <v>17.48</v>
      </c>
      <c r="S4380" s="17">
        <v>2</v>
      </c>
      <c r="T4380" s="20">
        <v>0</v>
      </c>
      <c r="U4380" s="19">
        <v>8.2156000000000002</v>
      </c>
      <c r="V4380" s="20">
        <f t="shared" si="340"/>
        <v>0.47000000000000003</v>
      </c>
      <c r="W4380" s="17">
        <f t="shared" si="341"/>
        <v>2015</v>
      </c>
      <c r="X4380" t="str">
        <f t="shared" si="342"/>
        <v>Nov-2015</v>
      </c>
      <c r="Y4380" s="17">
        <f t="shared" si="343"/>
        <v>2</v>
      </c>
      <c r="Z4380" t="str">
        <f t="shared" si="344"/>
        <v>0% (No Discount)</v>
      </c>
      <c r="AA4380" s="17">
        <f>IF(COUNTIF($B$2:B4380,B4380)=1,1,0)</f>
        <v>1</v>
      </c>
      <c r="AB4380" s="17">
        <f>IF(COUNTIF($F$2:F4380,F4380)=1,1,0)</f>
        <v>0</v>
      </c>
    </row>
    <row r="4381" spans="1:28" x14ac:dyDescent="0.2">
      <c r="A4381" s="17">
        <v>4380</v>
      </c>
      <c r="B4381" t="s">
        <v>7496</v>
      </c>
      <c r="C4381" s="18">
        <v>42338</v>
      </c>
      <c r="D4381" s="18">
        <v>42340</v>
      </c>
      <c r="E4381" t="s">
        <v>50</v>
      </c>
      <c r="F4381" t="s">
        <v>328</v>
      </c>
      <c r="G4381" t="s">
        <v>329</v>
      </c>
      <c r="H4381" t="s">
        <v>129</v>
      </c>
      <c r="I4381" t="s">
        <v>54</v>
      </c>
      <c r="J4381" t="s">
        <v>55</v>
      </c>
      <c r="K4381" t="s">
        <v>56</v>
      </c>
      <c r="L4381">
        <v>42420</v>
      </c>
      <c r="M4381" t="s">
        <v>57</v>
      </c>
      <c r="N4381" t="s">
        <v>3325</v>
      </c>
      <c r="O4381" t="s">
        <v>73</v>
      </c>
      <c r="P4381" t="s">
        <v>200</v>
      </c>
      <c r="Q4381" t="s">
        <v>3326</v>
      </c>
      <c r="R4381" s="19">
        <v>71.88</v>
      </c>
      <c r="S4381" s="17">
        <v>2</v>
      </c>
      <c r="T4381" s="20">
        <v>0</v>
      </c>
      <c r="U4381" s="19">
        <v>32.345999999999997</v>
      </c>
      <c r="V4381" s="20">
        <f t="shared" si="340"/>
        <v>0.44999999999999996</v>
      </c>
      <c r="W4381" s="17">
        <f t="shared" si="341"/>
        <v>2015</v>
      </c>
      <c r="X4381" t="str">
        <f t="shared" si="342"/>
        <v>Nov-2015</v>
      </c>
      <c r="Y4381" s="17">
        <f t="shared" si="343"/>
        <v>2</v>
      </c>
      <c r="Z4381" t="str">
        <f t="shared" si="344"/>
        <v>0% (No Discount)</v>
      </c>
      <c r="AA4381" s="17">
        <f>IF(COUNTIF($B$2:B4381,B4381)=1,1,0)</f>
        <v>0</v>
      </c>
      <c r="AB4381" s="17">
        <f>IF(COUNTIF($F$2:F4381,F4381)=1,1,0)</f>
        <v>0</v>
      </c>
    </row>
    <row r="4382" spans="1:28" x14ac:dyDescent="0.2">
      <c r="A4382" s="17">
        <v>4381</v>
      </c>
      <c r="B4382" t="s">
        <v>7497</v>
      </c>
      <c r="C4382" s="18">
        <v>42302</v>
      </c>
      <c r="D4382" s="18">
        <v>42307</v>
      </c>
      <c r="E4382" t="s">
        <v>77</v>
      </c>
      <c r="F4382" t="s">
        <v>5095</v>
      </c>
      <c r="G4382" t="s">
        <v>5096</v>
      </c>
      <c r="H4382" t="s">
        <v>53</v>
      </c>
      <c r="I4382" t="s">
        <v>54</v>
      </c>
      <c r="J4382" t="s">
        <v>154</v>
      </c>
      <c r="K4382" t="s">
        <v>70</v>
      </c>
      <c r="L4382">
        <v>94110</v>
      </c>
      <c r="M4382" t="s">
        <v>71</v>
      </c>
      <c r="N4382" t="s">
        <v>2478</v>
      </c>
      <c r="O4382" t="s">
        <v>73</v>
      </c>
      <c r="P4382" t="s">
        <v>95</v>
      </c>
      <c r="Q4382" t="s">
        <v>2479</v>
      </c>
      <c r="R4382" s="19">
        <v>60.45</v>
      </c>
      <c r="S4382" s="17">
        <v>3</v>
      </c>
      <c r="T4382" s="20">
        <v>0</v>
      </c>
      <c r="U4382" s="19">
        <v>16.3215</v>
      </c>
      <c r="V4382" s="20">
        <f t="shared" si="340"/>
        <v>0.27</v>
      </c>
      <c r="W4382" s="17">
        <f t="shared" si="341"/>
        <v>2015</v>
      </c>
      <c r="X4382" t="str">
        <f t="shared" si="342"/>
        <v>Oct-2015</v>
      </c>
      <c r="Y4382" s="17">
        <f t="shared" si="343"/>
        <v>5</v>
      </c>
      <c r="Z4382" t="str">
        <f t="shared" si="344"/>
        <v>0% (No Discount)</v>
      </c>
      <c r="AA4382" s="17">
        <f>IF(COUNTIF($B$2:B4382,B4382)=1,1,0)</f>
        <v>1</v>
      </c>
      <c r="AB4382" s="17">
        <f>IF(COUNTIF($F$2:F4382,F4382)=1,1,0)</f>
        <v>0</v>
      </c>
    </row>
    <row r="4383" spans="1:28" x14ac:dyDescent="0.2">
      <c r="A4383" s="17">
        <v>4382</v>
      </c>
      <c r="B4383" t="s">
        <v>7497</v>
      </c>
      <c r="C4383" s="18">
        <v>42302</v>
      </c>
      <c r="D4383" s="18">
        <v>42307</v>
      </c>
      <c r="E4383" t="s">
        <v>77</v>
      </c>
      <c r="F4383" t="s">
        <v>5095</v>
      </c>
      <c r="G4383" t="s">
        <v>5096</v>
      </c>
      <c r="H4383" t="s">
        <v>53</v>
      </c>
      <c r="I4383" t="s">
        <v>54</v>
      </c>
      <c r="J4383" t="s">
        <v>154</v>
      </c>
      <c r="K4383" t="s">
        <v>70</v>
      </c>
      <c r="L4383">
        <v>94110</v>
      </c>
      <c r="M4383" t="s">
        <v>71</v>
      </c>
      <c r="N4383" t="s">
        <v>1733</v>
      </c>
      <c r="O4383" t="s">
        <v>59</v>
      </c>
      <c r="P4383" t="s">
        <v>83</v>
      </c>
      <c r="Q4383" t="s">
        <v>1734</v>
      </c>
      <c r="R4383" s="19">
        <v>253.17599999999999</v>
      </c>
      <c r="S4383" s="17">
        <v>3</v>
      </c>
      <c r="T4383" s="20">
        <v>0.2</v>
      </c>
      <c r="U4383" s="19">
        <v>-31.646999999999998</v>
      </c>
      <c r="V4383" s="20">
        <f t="shared" si="340"/>
        <v>-0.125</v>
      </c>
      <c r="W4383" s="17">
        <f t="shared" si="341"/>
        <v>2015</v>
      </c>
      <c r="X4383" t="str">
        <f t="shared" si="342"/>
        <v>Oct-2015</v>
      </c>
      <c r="Y4383" s="17">
        <f t="shared" si="343"/>
        <v>5</v>
      </c>
      <c r="Z4383" t="str">
        <f t="shared" si="344"/>
        <v>11-20%</v>
      </c>
      <c r="AA4383" s="17">
        <f>IF(COUNTIF($B$2:B4383,B4383)=1,1,0)</f>
        <v>0</v>
      </c>
      <c r="AB4383" s="17">
        <f>IF(COUNTIF($F$2:F4383,F4383)=1,1,0)</f>
        <v>0</v>
      </c>
    </row>
    <row r="4384" spans="1:28" x14ac:dyDescent="0.2">
      <c r="A4384" s="17">
        <v>4383</v>
      </c>
      <c r="B4384" t="s">
        <v>7498</v>
      </c>
      <c r="C4384" s="18">
        <v>42205</v>
      </c>
      <c r="D4384" s="18">
        <v>42212</v>
      </c>
      <c r="E4384" t="s">
        <v>77</v>
      </c>
      <c r="F4384" t="s">
        <v>1360</v>
      </c>
      <c r="G4384" t="s">
        <v>1361</v>
      </c>
      <c r="H4384" t="s">
        <v>53</v>
      </c>
      <c r="I4384" t="s">
        <v>54</v>
      </c>
      <c r="J4384" t="s">
        <v>6127</v>
      </c>
      <c r="K4384" t="s">
        <v>238</v>
      </c>
      <c r="L4384">
        <v>60035</v>
      </c>
      <c r="M4384" t="s">
        <v>132</v>
      </c>
      <c r="N4384" t="s">
        <v>2423</v>
      </c>
      <c r="O4384" t="s">
        <v>73</v>
      </c>
      <c r="P4384" t="s">
        <v>102</v>
      </c>
      <c r="Q4384" t="s">
        <v>2424</v>
      </c>
      <c r="R4384" s="19">
        <v>2.88</v>
      </c>
      <c r="S4384" s="17">
        <v>5</v>
      </c>
      <c r="T4384" s="20">
        <v>0.8</v>
      </c>
      <c r="U4384" s="19">
        <v>-4.4640000000000004</v>
      </c>
      <c r="V4384" s="20">
        <f t="shared" si="340"/>
        <v>-1.5500000000000003</v>
      </c>
      <c r="W4384" s="17">
        <f t="shared" si="341"/>
        <v>2015</v>
      </c>
      <c r="X4384" t="str">
        <f t="shared" si="342"/>
        <v>Jul-2015</v>
      </c>
      <c r="Y4384" s="17">
        <f t="shared" si="343"/>
        <v>7</v>
      </c>
      <c r="Z4384" t="str">
        <f t="shared" si="344"/>
        <v>Over 50%</v>
      </c>
      <c r="AA4384" s="17">
        <f>IF(COUNTIF($B$2:B4384,B4384)=1,1,0)</f>
        <v>1</v>
      </c>
      <c r="AB4384" s="17">
        <f>IF(COUNTIF($F$2:F4384,F4384)=1,1,0)</f>
        <v>0</v>
      </c>
    </row>
    <row r="4385" spans="1:28" x14ac:dyDescent="0.2">
      <c r="A4385" s="17">
        <v>4384</v>
      </c>
      <c r="B4385" t="s">
        <v>7498</v>
      </c>
      <c r="C4385" s="18">
        <v>42205</v>
      </c>
      <c r="D4385" s="18">
        <v>42212</v>
      </c>
      <c r="E4385" t="s">
        <v>77</v>
      </c>
      <c r="F4385" t="s">
        <v>1360</v>
      </c>
      <c r="G4385" t="s">
        <v>1361</v>
      </c>
      <c r="H4385" t="s">
        <v>53</v>
      </c>
      <c r="I4385" t="s">
        <v>54</v>
      </c>
      <c r="J4385" t="s">
        <v>6127</v>
      </c>
      <c r="K4385" t="s">
        <v>238</v>
      </c>
      <c r="L4385">
        <v>60035</v>
      </c>
      <c r="M4385" t="s">
        <v>132</v>
      </c>
      <c r="N4385" t="s">
        <v>7499</v>
      </c>
      <c r="O4385" t="s">
        <v>59</v>
      </c>
      <c r="P4385" t="s">
        <v>60</v>
      </c>
      <c r="Q4385" t="s">
        <v>7500</v>
      </c>
      <c r="R4385" s="19">
        <v>384.94400000000002</v>
      </c>
      <c r="S4385" s="17">
        <v>4</v>
      </c>
      <c r="T4385" s="20">
        <v>0.3</v>
      </c>
      <c r="U4385" s="19">
        <v>-126.4816</v>
      </c>
      <c r="V4385" s="20">
        <f t="shared" si="340"/>
        <v>-0.32857142857142857</v>
      </c>
      <c r="W4385" s="17">
        <f t="shared" si="341"/>
        <v>2015</v>
      </c>
      <c r="X4385" t="str">
        <f t="shared" si="342"/>
        <v>Jul-2015</v>
      </c>
      <c r="Y4385" s="17">
        <f t="shared" si="343"/>
        <v>7</v>
      </c>
      <c r="Z4385" t="str">
        <f t="shared" si="344"/>
        <v>21-30%</v>
      </c>
      <c r="AA4385" s="17">
        <f>IF(COUNTIF($B$2:B4385,B4385)=1,1,0)</f>
        <v>0</v>
      </c>
      <c r="AB4385" s="17">
        <f>IF(COUNTIF($F$2:F4385,F4385)=1,1,0)</f>
        <v>0</v>
      </c>
    </row>
    <row r="4386" spans="1:28" x14ac:dyDescent="0.2">
      <c r="A4386" s="17">
        <v>4385</v>
      </c>
      <c r="B4386" t="s">
        <v>7498</v>
      </c>
      <c r="C4386" s="18">
        <v>42205</v>
      </c>
      <c r="D4386" s="18">
        <v>42212</v>
      </c>
      <c r="E4386" t="s">
        <v>77</v>
      </c>
      <c r="F4386" t="s">
        <v>1360</v>
      </c>
      <c r="G4386" t="s">
        <v>1361</v>
      </c>
      <c r="H4386" t="s">
        <v>53</v>
      </c>
      <c r="I4386" t="s">
        <v>54</v>
      </c>
      <c r="J4386" t="s">
        <v>6127</v>
      </c>
      <c r="K4386" t="s">
        <v>238</v>
      </c>
      <c r="L4386">
        <v>60035</v>
      </c>
      <c r="M4386" t="s">
        <v>132</v>
      </c>
      <c r="N4386" t="s">
        <v>2617</v>
      </c>
      <c r="O4386" t="s">
        <v>98</v>
      </c>
      <c r="P4386" t="s">
        <v>99</v>
      </c>
      <c r="Q4386" t="s">
        <v>2618</v>
      </c>
      <c r="R4386" s="19">
        <v>153.584</v>
      </c>
      <c r="S4386" s="17">
        <v>2</v>
      </c>
      <c r="T4386" s="20">
        <v>0.2</v>
      </c>
      <c r="U4386" s="19">
        <v>13.438599999999999</v>
      </c>
      <c r="V4386" s="20">
        <f t="shared" si="340"/>
        <v>8.7499999999999994E-2</v>
      </c>
      <c r="W4386" s="17">
        <f t="shared" si="341"/>
        <v>2015</v>
      </c>
      <c r="X4386" t="str">
        <f t="shared" si="342"/>
        <v>Jul-2015</v>
      </c>
      <c r="Y4386" s="17">
        <f t="shared" si="343"/>
        <v>7</v>
      </c>
      <c r="Z4386" t="str">
        <f t="shared" si="344"/>
        <v>11-20%</v>
      </c>
      <c r="AA4386" s="17">
        <f>IF(COUNTIF($B$2:B4386,B4386)=1,1,0)</f>
        <v>0</v>
      </c>
      <c r="AB4386" s="17">
        <f>IF(COUNTIF($F$2:F4386,F4386)=1,1,0)</f>
        <v>0</v>
      </c>
    </row>
    <row r="4387" spans="1:28" x14ac:dyDescent="0.2">
      <c r="A4387" s="17">
        <v>4386</v>
      </c>
      <c r="B4387" t="s">
        <v>7498</v>
      </c>
      <c r="C4387" s="18">
        <v>42205</v>
      </c>
      <c r="D4387" s="18">
        <v>42212</v>
      </c>
      <c r="E4387" t="s">
        <v>77</v>
      </c>
      <c r="F4387" t="s">
        <v>1360</v>
      </c>
      <c r="G4387" t="s">
        <v>1361</v>
      </c>
      <c r="H4387" t="s">
        <v>53</v>
      </c>
      <c r="I4387" t="s">
        <v>54</v>
      </c>
      <c r="J4387" t="s">
        <v>6127</v>
      </c>
      <c r="K4387" t="s">
        <v>238</v>
      </c>
      <c r="L4387">
        <v>60035</v>
      </c>
      <c r="M4387" t="s">
        <v>132</v>
      </c>
      <c r="N4387" t="s">
        <v>228</v>
      </c>
      <c r="O4387" t="s">
        <v>59</v>
      </c>
      <c r="P4387" t="s">
        <v>60</v>
      </c>
      <c r="Q4387" t="s">
        <v>229</v>
      </c>
      <c r="R4387" s="19">
        <v>913.43</v>
      </c>
      <c r="S4387" s="17">
        <v>5</v>
      </c>
      <c r="T4387" s="20">
        <v>0.3</v>
      </c>
      <c r="U4387" s="19">
        <v>-52.195999999999998</v>
      </c>
      <c r="V4387" s="20">
        <f t="shared" si="340"/>
        <v>-5.7142857142857141E-2</v>
      </c>
      <c r="W4387" s="17">
        <f t="shared" si="341"/>
        <v>2015</v>
      </c>
      <c r="X4387" t="str">
        <f t="shared" si="342"/>
        <v>Jul-2015</v>
      </c>
      <c r="Y4387" s="17">
        <f t="shared" si="343"/>
        <v>7</v>
      </c>
      <c r="Z4387" t="str">
        <f t="shared" si="344"/>
        <v>21-30%</v>
      </c>
      <c r="AA4387" s="17">
        <f>IF(COUNTIF($B$2:B4387,B4387)=1,1,0)</f>
        <v>0</v>
      </c>
      <c r="AB4387" s="17">
        <f>IF(COUNTIF($F$2:F4387,F4387)=1,1,0)</f>
        <v>0</v>
      </c>
    </row>
    <row r="4388" spans="1:28" x14ac:dyDescent="0.2">
      <c r="A4388" s="17">
        <v>4387</v>
      </c>
      <c r="B4388" t="s">
        <v>7501</v>
      </c>
      <c r="C4388" s="18">
        <v>42670</v>
      </c>
      <c r="D4388" s="18">
        <v>42676</v>
      </c>
      <c r="E4388" t="s">
        <v>77</v>
      </c>
      <c r="F4388" t="s">
        <v>1414</v>
      </c>
      <c r="G4388" t="s">
        <v>1415</v>
      </c>
      <c r="H4388" t="s">
        <v>68</v>
      </c>
      <c r="I4388" t="s">
        <v>54</v>
      </c>
      <c r="J4388" t="s">
        <v>154</v>
      </c>
      <c r="K4388" t="s">
        <v>70</v>
      </c>
      <c r="L4388">
        <v>94122</v>
      </c>
      <c r="M4388" t="s">
        <v>71</v>
      </c>
      <c r="N4388" t="s">
        <v>7383</v>
      </c>
      <c r="O4388" t="s">
        <v>73</v>
      </c>
      <c r="P4388" t="s">
        <v>105</v>
      </c>
      <c r="Q4388" t="s">
        <v>1460</v>
      </c>
      <c r="R4388" s="19">
        <v>43.92</v>
      </c>
      <c r="S4388" s="17">
        <v>4</v>
      </c>
      <c r="T4388" s="20">
        <v>0</v>
      </c>
      <c r="U4388" s="19">
        <v>11.8584</v>
      </c>
      <c r="V4388" s="20">
        <f t="shared" si="340"/>
        <v>0.26999999999999996</v>
      </c>
      <c r="W4388" s="17">
        <f t="shared" si="341"/>
        <v>2016</v>
      </c>
      <c r="X4388" t="str">
        <f t="shared" si="342"/>
        <v>Oct-2016</v>
      </c>
      <c r="Y4388" s="17">
        <f t="shared" si="343"/>
        <v>6</v>
      </c>
      <c r="Z4388" t="str">
        <f t="shared" si="344"/>
        <v>0% (No Discount)</v>
      </c>
      <c r="AA4388" s="17">
        <f>IF(COUNTIF($B$2:B4388,B4388)=1,1,0)</f>
        <v>1</v>
      </c>
      <c r="AB4388" s="17">
        <f>IF(COUNTIF($F$2:F4388,F4388)=1,1,0)</f>
        <v>0</v>
      </c>
    </row>
    <row r="4389" spans="1:28" x14ac:dyDescent="0.2">
      <c r="A4389" s="17">
        <v>4388</v>
      </c>
      <c r="B4389" t="s">
        <v>7501</v>
      </c>
      <c r="C4389" s="18">
        <v>42670</v>
      </c>
      <c r="D4389" s="18">
        <v>42676</v>
      </c>
      <c r="E4389" t="s">
        <v>77</v>
      </c>
      <c r="F4389" t="s">
        <v>1414</v>
      </c>
      <c r="G4389" t="s">
        <v>1415</v>
      </c>
      <c r="H4389" t="s">
        <v>68</v>
      </c>
      <c r="I4389" t="s">
        <v>54</v>
      </c>
      <c r="J4389" t="s">
        <v>154</v>
      </c>
      <c r="K4389" t="s">
        <v>70</v>
      </c>
      <c r="L4389">
        <v>94122</v>
      </c>
      <c r="M4389" t="s">
        <v>71</v>
      </c>
      <c r="N4389" t="s">
        <v>4529</v>
      </c>
      <c r="O4389" t="s">
        <v>73</v>
      </c>
      <c r="P4389" t="s">
        <v>102</v>
      </c>
      <c r="Q4389" t="s">
        <v>4530</v>
      </c>
      <c r="R4389" s="19">
        <v>25.032</v>
      </c>
      <c r="S4389" s="17">
        <v>3</v>
      </c>
      <c r="T4389" s="20">
        <v>0.2</v>
      </c>
      <c r="U4389" s="19">
        <v>7.8224999999999998</v>
      </c>
      <c r="V4389" s="20">
        <f t="shared" si="340"/>
        <v>0.3125</v>
      </c>
      <c r="W4389" s="17">
        <f t="shared" si="341"/>
        <v>2016</v>
      </c>
      <c r="X4389" t="str">
        <f t="shared" si="342"/>
        <v>Oct-2016</v>
      </c>
      <c r="Y4389" s="17">
        <f t="shared" si="343"/>
        <v>6</v>
      </c>
      <c r="Z4389" t="str">
        <f t="shared" si="344"/>
        <v>11-20%</v>
      </c>
      <c r="AA4389" s="17">
        <f>IF(COUNTIF($B$2:B4389,B4389)=1,1,0)</f>
        <v>0</v>
      </c>
      <c r="AB4389" s="17">
        <f>IF(COUNTIF($F$2:F4389,F4389)=1,1,0)</f>
        <v>0</v>
      </c>
    </row>
    <row r="4390" spans="1:28" x14ac:dyDescent="0.2">
      <c r="A4390" s="17">
        <v>4389</v>
      </c>
      <c r="B4390" t="s">
        <v>7502</v>
      </c>
      <c r="C4390" s="18">
        <v>43059</v>
      </c>
      <c r="D4390" s="18">
        <v>43061</v>
      </c>
      <c r="E4390" t="s">
        <v>215</v>
      </c>
      <c r="F4390" t="s">
        <v>2536</v>
      </c>
      <c r="G4390" t="s">
        <v>2537</v>
      </c>
      <c r="H4390" t="s">
        <v>53</v>
      </c>
      <c r="I4390" t="s">
        <v>54</v>
      </c>
      <c r="J4390" t="s">
        <v>293</v>
      </c>
      <c r="K4390" t="s">
        <v>294</v>
      </c>
      <c r="L4390">
        <v>10035</v>
      </c>
      <c r="M4390" t="s">
        <v>175</v>
      </c>
      <c r="N4390" t="s">
        <v>2583</v>
      </c>
      <c r="O4390" t="s">
        <v>73</v>
      </c>
      <c r="P4390" t="s">
        <v>117</v>
      </c>
      <c r="Q4390" t="s">
        <v>2584</v>
      </c>
      <c r="R4390" s="19">
        <v>46.76</v>
      </c>
      <c r="S4390" s="17">
        <v>7</v>
      </c>
      <c r="T4390" s="20">
        <v>0</v>
      </c>
      <c r="U4390" s="19">
        <v>22.444800000000001</v>
      </c>
      <c r="V4390" s="20">
        <f t="shared" si="340"/>
        <v>0.48000000000000004</v>
      </c>
      <c r="W4390" s="17">
        <f t="shared" si="341"/>
        <v>2017</v>
      </c>
      <c r="X4390" t="str">
        <f t="shared" si="342"/>
        <v>Nov-2017</v>
      </c>
      <c r="Y4390" s="17">
        <f t="shared" si="343"/>
        <v>2</v>
      </c>
      <c r="Z4390" t="str">
        <f t="shared" si="344"/>
        <v>0% (No Discount)</v>
      </c>
      <c r="AA4390" s="17">
        <f>IF(COUNTIF($B$2:B4390,B4390)=1,1,0)</f>
        <v>1</v>
      </c>
      <c r="AB4390" s="17">
        <f>IF(COUNTIF($F$2:F4390,F4390)=1,1,0)</f>
        <v>0</v>
      </c>
    </row>
    <row r="4391" spans="1:28" x14ac:dyDescent="0.2">
      <c r="A4391" s="17">
        <v>4390</v>
      </c>
      <c r="B4391" t="s">
        <v>7502</v>
      </c>
      <c r="C4391" s="18">
        <v>43059</v>
      </c>
      <c r="D4391" s="18">
        <v>43061</v>
      </c>
      <c r="E4391" t="s">
        <v>215</v>
      </c>
      <c r="F4391" t="s">
        <v>2536</v>
      </c>
      <c r="G4391" t="s">
        <v>2537</v>
      </c>
      <c r="H4391" t="s">
        <v>53</v>
      </c>
      <c r="I4391" t="s">
        <v>54</v>
      </c>
      <c r="J4391" t="s">
        <v>293</v>
      </c>
      <c r="K4391" t="s">
        <v>294</v>
      </c>
      <c r="L4391">
        <v>10035</v>
      </c>
      <c r="M4391" t="s">
        <v>175</v>
      </c>
      <c r="N4391" t="s">
        <v>4512</v>
      </c>
      <c r="O4391" t="s">
        <v>59</v>
      </c>
      <c r="P4391" t="s">
        <v>60</v>
      </c>
      <c r="Q4391" t="s">
        <v>4513</v>
      </c>
      <c r="R4391" s="19">
        <v>183.96799999999999</v>
      </c>
      <c r="S4391" s="17">
        <v>2</v>
      </c>
      <c r="T4391" s="20">
        <v>0.2</v>
      </c>
      <c r="U4391" s="19">
        <v>-25.2956</v>
      </c>
      <c r="V4391" s="20">
        <f t="shared" si="340"/>
        <v>-0.13750000000000001</v>
      </c>
      <c r="W4391" s="17">
        <f t="shared" si="341"/>
        <v>2017</v>
      </c>
      <c r="X4391" t="str">
        <f t="shared" si="342"/>
        <v>Nov-2017</v>
      </c>
      <c r="Y4391" s="17">
        <f t="shared" si="343"/>
        <v>2</v>
      </c>
      <c r="Z4391" t="str">
        <f t="shared" si="344"/>
        <v>11-20%</v>
      </c>
      <c r="AA4391" s="17">
        <f>IF(COUNTIF($B$2:B4391,B4391)=1,1,0)</f>
        <v>0</v>
      </c>
      <c r="AB4391" s="17">
        <f>IF(COUNTIF($F$2:F4391,F4391)=1,1,0)</f>
        <v>0</v>
      </c>
    </row>
    <row r="4392" spans="1:28" x14ac:dyDescent="0.2">
      <c r="A4392" s="17">
        <v>4391</v>
      </c>
      <c r="B4392" t="s">
        <v>7502</v>
      </c>
      <c r="C4392" s="18">
        <v>43059</v>
      </c>
      <c r="D4392" s="18">
        <v>43061</v>
      </c>
      <c r="E4392" t="s">
        <v>215</v>
      </c>
      <c r="F4392" t="s">
        <v>2536</v>
      </c>
      <c r="G4392" t="s">
        <v>2537</v>
      </c>
      <c r="H4392" t="s">
        <v>53</v>
      </c>
      <c r="I4392" t="s">
        <v>54</v>
      </c>
      <c r="J4392" t="s">
        <v>293</v>
      </c>
      <c r="K4392" t="s">
        <v>294</v>
      </c>
      <c r="L4392">
        <v>10035</v>
      </c>
      <c r="M4392" t="s">
        <v>175</v>
      </c>
      <c r="N4392" t="s">
        <v>6181</v>
      </c>
      <c r="O4392" t="s">
        <v>98</v>
      </c>
      <c r="P4392" t="s">
        <v>99</v>
      </c>
      <c r="Q4392" t="s">
        <v>6182</v>
      </c>
      <c r="R4392" s="19">
        <v>1259.97</v>
      </c>
      <c r="S4392" s="17">
        <v>3</v>
      </c>
      <c r="T4392" s="20">
        <v>0</v>
      </c>
      <c r="U4392" s="19">
        <v>327.59219999999999</v>
      </c>
      <c r="V4392" s="20">
        <f t="shared" si="340"/>
        <v>0.26</v>
      </c>
      <c r="W4392" s="17">
        <f t="shared" si="341"/>
        <v>2017</v>
      </c>
      <c r="X4392" t="str">
        <f t="shared" si="342"/>
        <v>Nov-2017</v>
      </c>
      <c r="Y4392" s="17">
        <f t="shared" si="343"/>
        <v>2</v>
      </c>
      <c r="Z4392" t="str">
        <f t="shared" si="344"/>
        <v>0% (No Discount)</v>
      </c>
      <c r="AA4392" s="17">
        <f>IF(COUNTIF($B$2:B4392,B4392)=1,1,0)</f>
        <v>0</v>
      </c>
      <c r="AB4392" s="17">
        <f>IF(COUNTIF($F$2:F4392,F4392)=1,1,0)</f>
        <v>0</v>
      </c>
    </row>
    <row r="4393" spans="1:28" x14ac:dyDescent="0.2">
      <c r="A4393" s="17">
        <v>4392</v>
      </c>
      <c r="B4393" t="s">
        <v>7502</v>
      </c>
      <c r="C4393" s="18">
        <v>43059</v>
      </c>
      <c r="D4393" s="18">
        <v>43061</v>
      </c>
      <c r="E4393" t="s">
        <v>215</v>
      </c>
      <c r="F4393" t="s">
        <v>2536</v>
      </c>
      <c r="G4393" t="s">
        <v>2537</v>
      </c>
      <c r="H4393" t="s">
        <v>53</v>
      </c>
      <c r="I4393" t="s">
        <v>54</v>
      </c>
      <c r="J4393" t="s">
        <v>293</v>
      </c>
      <c r="K4393" t="s">
        <v>294</v>
      </c>
      <c r="L4393">
        <v>10035</v>
      </c>
      <c r="M4393" t="s">
        <v>175</v>
      </c>
      <c r="N4393" t="s">
        <v>5032</v>
      </c>
      <c r="O4393" t="s">
        <v>73</v>
      </c>
      <c r="P4393" t="s">
        <v>95</v>
      </c>
      <c r="Q4393" t="s">
        <v>5033</v>
      </c>
      <c r="R4393" s="19">
        <v>68.97</v>
      </c>
      <c r="S4393" s="17">
        <v>3</v>
      </c>
      <c r="T4393" s="20">
        <v>0</v>
      </c>
      <c r="U4393" s="19">
        <v>19.311599999999999</v>
      </c>
      <c r="V4393" s="20">
        <f t="shared" si="340"/>
        <v>0.27999999999999997</v>
      </c>
      <c r="W4393" s="17">
        <f t="shared" si="341"/>
        <v>2017</v>
      </c>
      <c r="X4393" t="str">
        <f t="shared" si="342"/>
        <v>Nov-2017</v>
      </c>
      <c r="Y4393" s="17">
        <f t="shared" si="343"/>
        <v>2</v>
      </c>
      <c r="Z4393" t="str">
        <f t="shared" si="344"/>
        <v>0% (No Discount)</v>
      </c>
      <c r="AA4393" s="17">
        <f>IF(COUNTIF($B$2:B4393,B4393)=1,1,0)</f>
        <v>0</v>
      </c>
      <c r="AB4393" s="17">
        <f>IF(COUNTIF($F$2:F4393,F4393)=1,1,0)</f>
        <v>0</v>
      </c>
    </row>
    <row r="4394" spans="1:28" x14ac:dyDescent="0.2">
      <c r="A4394" s="17">
        <v>4393</v>
      </c>
      <c r="B4394" t="s">
        <v>7503</v>
      </c>
      <c r="C4394" s="18">
        <v>42621</v>
      </c>
      <c r="D4394" s="18">
        <v>42625</v>
      </c>
      <c r="E4394" t="s">
        <v>77</v>
      </c>
      <c r="F4394" t="s">
        <v>162</v>
      </c>
      <c r="G4394" t="s">
        <v>163</v>
      </c>
      <c r="H4394" t="s">
        <v>68</v>
      </c>
      <c r="I4394" t="s">
        <v>54</v>
      </c>
      <c r="J4394" t="s">
        <v>844</v>
      </c>
      <c r="K4394" t="s">
        <v>131</v>
      </c>
      <c r="L4394">
        <v>75081</v>
      </c>
      <c r="M4394" t="s">
        <v>132</v>
      </c>
      <c r="N4394" t="s">
        <v>1597</v>
      </c>
      <c r="O4394" t="s">
        <v>73</v>
      </c>
      <c r="P4394" t="s">
        <v>95</v>
      </c>
      <c r="Q4394" t="s">
        <v>1598</v>
      </c>
      <c r="R4394" s="19">
        <v>70.367999999999995</v>
      </c>
      <c r="S4394" s="17">
        <v>2</v>
      </c>
      <c r="T4394" s="20">
        <v>0.2</v>
      </c>
      <c r="U4394" s="19">
        <v>6.1571999999999996</v>
      </c>
      <c r="V4394" s="20">
        <f t="shared" si="340"/>
        <v>8.7499999999999994E-2</v>
      </c>
      <c r="W4394" s="17">
        <f t="shared" si="341"/>
        <v>2016</v>
      </c>
      <c r="X4394" t="str">
        <f t="shared" si="342"/>
        <v>Sep-2016</v>
      </c>
      <c r="Y4394" s="17">
        <f t="shared" si="343"/>
        <v>4</v>
      </c>
      <c r="Z4394" t="str">
        <f t="shared" si="344"/>
        <v>11-20%</v>
      </c>
      <c r="AA4394" s="17">
        <f>IF(COUNTIF($B$2:B4394,B4394)=1,1,0)</f>
        <v>1</v>
      </c>
      <c r="AB4394" s="17">
        <f>IF(COUNTIF($F$2:F4394,F4394)=1,1,0)</f>
        <v>0</v>
      </c>
    </row>
    <row r="4395" spans="1:28" x14ac:dyDescent="0.2">
      <c r="A4395" s="17">
        <v>4394</v>
      </c>
      <c r="B4395" t="s">
        <v>7503</v>
      </c>
      <c r="C4395" s="18">
        <v>42621</v>
      </c>
      <c r="D4395" s="18">
        <v>42625</v>
      </c>
      <c r="E4395" t="s">
        <v>77</v>
      </c>
      <c r="F4395" t="s">
        <v>162</v>
      </c>
      <c r="G4395" t="s">
        <v>163</v>
      </c>
      <c r="H4395" t="s">
        <v>68</v>
      </c>
      <c r="I4395" t="s">
        <v>54</v>
      </c>
      <c r="J4395" t="s">
        <v>844</v>
      </c>
      <c r="K4395" t="s">
        <v>131</v>
      </c>
      <c r="L4395">
        <v>75081</v>
      </c>
      <c r="M4395" t="s">
        <v>132</v>
      </c>
      <c r="N4395" t="s">
        <v>5071</v>
      </c>
      <c r="O4395" t="s">
        <v>98</v>
      </c>
      <c r="P4395" t="s">
        <v>99</v>
      </c>
      <c r="Q4395" t="s">
        <v>5072</v>
      </c>
      <c r="R4395" s="19">
        <v>59.96</v>
      </c>
      <c r="S4395" s="17">
        <v>5</v>
      </c>
      <c r="T4395" s="20">
        <v>0.2</v>
      </c>
      <c r="U4395" s="19">
        <v>21.735499999999998</v>
      </c>
      <c r="V4395" s="20">
        <f t="shared" si="340"/>
        <v>0.36249999999999999</v>
      </c>
      <c r="W4395" s="17">
        <f t="shared" si="341"/>
        <v>2016</v>
      </c>
      <c r="X4395" t="str">
        <f t="shared" si="342"/>
        <v>Sep-2016</v>
      </c>
      <c r="Y4395" s="17">
        <f t="shared" si="343"/>
        <v>4</v>
      </c>
      <c r="Z4395" t="str">
        <f t="shared" si="344"/>
        <v>11-20%</v>
      </c>
      <c r="AA4395" s="17">
        <f>IF(COUNTIF($B$2:B4395,B4395)=1,1,0)</f>
        <v>0</v>
      </c>
      <c r="AB4395" s="17">
        <f>IF(COUNTIF($F$2:F4395,F4395)=1,1,0)</f>
        <v>0</v>
      </c>
    </row>
    <row r="4396" spans="1:28" x14ac:dyDescent="0.2">
      <c r="A4396" s="17">
        <v>4395</v>
      </c>
      <c r="B4396" t="s">
        <v>7504</v>
      </c>
      <c r="C4396" s="18">
        <v>41840</v>
      </c>
      <c r="D4396" s="18">
        <v>41840</v>
      </c>
      <c r="E4396" t="s">
        <v>1320</v>
      </c>
      <c r="F4396" t="s">
        <v>5059</v>
      </c>
      <c r="G4396" t="s">
        <v>5060</v>
      </c>
      <c r="H4396" t="s">
        <v>53</v>
      </c>
      <c r="I4396" t="s">
        <v>54</v>
      </c>
      <c r="J4396" t="s">
        <v>345</v>
      </c>
      <c r="K4396" t="s">
        <v>525</v>
      </c>
      <c r="L4396">
        <v>45503</v>
      </c>
      <c r="M4396" t="s">
        <v>175</v>
      </c>
      <c r="N4396" t="s">
        <v>2248</v>
      </c>
      <c r="O4396" t="s">
        <v>73</v>
      </c>
      <c r="P4396" t="s">
        <v>86</v>
      </c>
      <c r="Q4396" t="s">
        <v>2249</v>
      </c>
      <c r="R4396" s="19">
        <v>25.984000000000002</v>
      </c>
      <c r="S4396" s="17">
        <v>1</v>
      </c>
      <c r="T4396" s="20">
        <v>0.2</v>
      </c>
      <c r="U4396" s="19">
        <v>-5.1967999999999996</v>
      </c>
      <c r="V4396" s="20">
        <f t="shared" si="340"/>
        <v>-0.19999999999999998</v>
      </c>
      <c r="W4396" s="17">
        <f t="shared" si="341"/>
        <v>2014</v>
      </c>
      <c r="X4396" t="str">
        <f t="shared" si="342"/>
        <v>Jul-2014</v>
      </c>
      <c r="Y4396" s="17">
        <f t="shared" si="343"/>
        <v>0</v>
      </c>
      <c r="Z4396" t="str">
        <f t="shared" si="344"/>
        <v>11-20%</v>
      </c>
      <c r="AA4396" s="17">
        <f>IF(COUNTIF($B$2:B4396,B4396)=1,1,0)</f>
        <v>1</v>
      </c>
      <c r="AB4396" s="17">
        <f>IF(COUNTIF($F$2:F4396,F4396)=1,1,0)</f>
        <v>0</v>
      </c>
    </row>
    <row r="4397" spans="1:28" x14ac:dyDescent="0.2">
      <c r="A4397" s="17">
        <v>4396</v>
      </c>
      <c r="B4397" t="s">
        <v>7504</v>
      </c>
      <c r="C4397" s="18">
        <v>41840</v>
      </c>
      <c r="D4397" s="18">
        <v>41840</v>
      </c>
      <c r="E4397" t="s">
        <v>1320</v>
      </c>
      <c r="F4397" t="s">
        <v>5059</v>
      </c>
      <c r="G4397" t="s">
        <v>5060</v>
      </c>
      <c r="H4397" t="s">
        <v>53</v>
      </c>
      <c r="I4397" t="s">
        <v>54</v>
      </c>
      <c r="J4397" t="s">
        <v>345</v>
      </c>
      <c r="K4397" t="s">
        <v>525</v>
      </c>
      <c r="L4397">
        <v>45503</v>
      </c>
      <c r="M4397" t="s">
        <v>175</v>
      </c>
      <c r="N4397" t="s">
        <v>3953</v>
      </c>
      <c r="O4397" t="s">
        <v>73</v>
      </c>
      <c r="P4397" t="s">
        <v>102</v>
      </c>
      <c r="Q4397" t="s">
        <v>3954</v>
      </c>
      <c r="R4397" s="19">
        <v>27.36</v>
      </c>
      <c r="S4397" s="17">
        <v>3</v>
      </c>
      <c r="T4397" s="20">
        <v>0.7</v>
      </c>
      <c r="U4397" s="19">
        <v>-21.888000000000002</v>
      </c>
      <c r="V4397" s="20">
        <f t="shared" si="340"/>
        <v>-0.8</v>
      </c>
      <c r="W4397" s="17">
        <f t="shared" si="341"/>
        <v>2014</v>
      </c>
      <c r="X4397" t="str">
        <f t="shared" si="342"/>
        <v>Jul-2014</v>
      </c>
      <c r="Y4397" s="17">
        <f t="shared" si="343"/>
        <v>0</v>
      </c>
      <c r="Z4397" t="str">
        <f t="shared" si="344"/>
        <v>Over 50%</v>
      </c>
      <c r="AA4397" s="17">
        <f>IF(COUNTIF($B$2:B4397,B4397)=1,1,0)</f>
        <v>0</v>
      </c>
      <c r="AB4397" s="17">
        <f>IF(COUNTIF($F$2:F4397,F4397)=1,1,0)</f>
        <v>0</v>
      </c>
    </row>
    <row r="4398" spans="1:28" x14ac:dyDescent="0.2">
      <c r="A4398" s="17">
        <v>4397</v>
      </c>
      <c r="B4398" t="s">
        <v>7505</v>
      </c>
      <c r="C4398" s="18">
        <v>42689</v>
      </c>
      <c r="D4398" s="18">
        <v>42693</v>
      </c>
      <c r="E4398" t="s">
        <v>77</v>
      </c>
      <c r="F4398" t="s">
        <v>6673</v>
      </c>
      <c r="G4398" t="s">
        <v>6674</v>
      </c>
      <c r="H4398" t="s">
        <v>68</v>
      </c>
      <c r="I4398" t="s">
        <v>54</v>
      </c>
      <c r="J4398" t="s">
        <v>977</v>
      </c>
      <c r="K4398" t="s">
        <v>70</v>
      </c>
      <c r="L4398">
        <v>92024</v>
      </c>
      <c r="M4398" t="s">
        <v>71</v>
      </c>
      <c r="N4398" t="s">
        <v>3734</v>
      </c>
      <c r="O4398" t="s">
        <v>98</v>
      </c>
      <c r="P4398" t="s">
        <v>99</v>
      </c>
      <c r="Q4398" t="s">
        <v>3735</v>
      </c>
      <c r="R4398" s="19">
        <v>361.37599999999998</v>
      </c>
      <c r="S4398" s="17">
        <v>2</v>
      </c>
      <c r="T4398" s="20">
        <v>0.2</v>
      </c>
      <c r="U4398" s="19">
        <v>27.103200000000001</v>
      </c>
      <c r="V4398" s="20">
        <f t="shared" si="340"/>
        <v>7.5000000000000011E-2</v>
      </c>
      <c r="W4398" s="17">
        <f t="shared" si="341"/>
        <v>2016</v>
      </c>
      <c r="X4398" t="str">
        <f t="shared" si="342"/>
        <v>Nov-2016</v>
      </c>
      <c r="Y4398" s="17">
        <f t="shared" si="343"/>
        <v>4</v>
      </c>
      <c r="Z4398" t="str">
        <f t="shared" si="344"/>
        <v>11-20%</v>
      </c>
      <c r="AA4398" s="17">
        <f>IF(COUNTIF($B$2:B4398,B4398)=1,1,0)</f>
        <v>1</v>
      </c>
      <c r="AB4398" s="17">
        <f>IF(COUNTIF($F$2:F4398,F4398)=1,1,0)</f>
        <v>0</v>
      </c>
    </row>
    <row r="4399" spans="1:28" x14ac:dyDescent="0.2">
      <c r="A4399" s="17">
        <v>4398</v>
      </c>
      <c r="B4399" t="s">
        <v>7506</v>
      </c>
      <c r="C4399" s="18">
        <v>41827</v>
      </c>
      <c r="D4399" s="18">
        <v>41831</v>
      </c>
      <c r="E4399" t="s">
        <v>77</v>
      </c>
      <c r="F4399" t="s">
        <v>2146</v>
      </c>
      <c r="G4399" t="s">
        <v>2147</v>
      </c>
      <c r="H4399" t="s">
        <v>53</v>
      </c>
      <c r="I4399" t="s">
        <v>54</v>
      </c>
      <c r="J4399" t="s">
        <v>173</v>
      </c>
      <c r="K4399" t="s">
        <v>174</v>
      </c>
      <c r="L4399">
        <v>19120</v>
      </c>
      <c r="M4399" t="s">
        <v>175</v>
      </c>
      <c r="N4399" t="s">
        <v>3221</v>
      </c>
      <c r="O4399" t="s">
        <v>59</v>
      </c>
      <c r="P4399" t="s">
        <v>63</v>
      </c>
      <c r="Q4399" t="s">
        <v>3222</v>
      </c>
      <c r="R4399" s="19">
        <v>172.18600000000001</v>
      </c>
      <c r="S4399" s="17">
        <v>2</v>
      </c>
      <c r="T4399" s="20">
        <v>0.3</v>
      </c>
      <c r="U4399" s="19">
        <v>-46.736199999999997</v>
      </c>
      <c r="V4399" s="20">
        <f t="shared" si="340"/>
        <v>-0.27142857142857141</v>
      </c>
      <c r="W4399" s="17">
        <f t="shared" si="341"/>
        <v>2014</v>
      </c>
      <c r="X4399" t="str">
        <f t="shared" si="342"/>
        <v>Jul-2014</v>
      </c>
      <c r="Y4399" s="17">
        <f t="shared" si="343"/>
        <v>4</v>
      </c>
      <c r="Z4399" t="str">
        <f t="shared" si="344"/>
        <v>21-30%</v>
      </c>
      <c r="AA4399" s="17">
        <f>IF(COUNTIF($B$2:B4399,B4399)=1,1,0)</f>
        <v>1</v>
      </c>
      <c r="AB4399" s="17">
        <f>IF(COUNTIF($F$2:F4399,F4399)=1,1,0)</f>
        <v>0</v>
      </c>
    </row>
    <row r="4400" spans="1:28" x14ac:dyDescent="0.2">
      <c r="A4400" s="17">
        <v>4399</v>
      </c>
      <c r="B4400" t="s">
        <v>7506</v>
      </c>
      <c r="C4400" s="18">
        <v>41827</v>
      </c>
      <c r="D4400" s="18">
        <v>41831</v>
      </c>
      <c r="E4400" t="s">
        <v>77</v>
      </c>
      <c r="F4400" t="s">
        <v>2146</v>
      </c>
      <c r="G4400" t="s">
        <v>2147</v>
      </c>
      <c r="H4400" t="s">
        <v>53</v>
      </c>
      <c r="I4400" t="s">
        <v>54</v>
      </c>
      <c r="J4400" t="s">
        <v>173</v>
      </c>
      <c r="K4400" t="s">
        <v>174</v>
      </c>
      <c r="L4400">
        <v>19120</v>
      </c>
      <c r="M4400" t="s">
        <v>175</v>
      </c>
      <c r="N4400" t="s">
        <v>1907</v>
      </c>
      <c r="O4400" t="s">
        <v>59</v>
      </c>
      <c r="P4400" t="s">
        <v>92</v>
      </c>
      <c r="Q4400" t="s">
        <v>1908</v>
      </c>
      <c r="R4400" s="19">
        <v>69.007999999999996</v>
      </c>
      <c r="S4400" s="17">
        <v>2</v>
      </c>
      <c r="T4400" s="20">
        <v>0.2</v>
      </c>
      <c r="U4400" s="19">
        <v>12.0764</v>
      </c>
      <c r="V4400" s="20">
        <f t="shared" si="340"/>
        <v>0.17500000000000002</v>
      </c>
      <c r="W4400" s="17">
        <f t="shared" si="341"/>
        <v>2014</v>
      </c>
      <c r="X4400" t="str">
        <f t="shared" si="342"/>
        <v>Jul-2014</v>
      </c>
      <c r="Y4400" s="17">
        <f t="shared" si="343"/>
        <v>4</v>
      </c>
      <c r="Z4400" t="str">
        <f t="shared" si="344"/>
        <v>11-20%</v>
      </c>
      <c r="AA4400" s="17">
        <f>IF(COUNTIF($B$2:B4400,B4400)=1,1,0)</f>
        <v>0</v>
      </c>
      <c r="AB4400" s="17">
        <f>IF(COUNTIF($F$2:F4400,F4400)=1,1,0)</f>
        <v>0</v>
      </c>
    </row>
    <row r="4401" spans="1:28" x14ac:dyDescent="0.2">
      <c r="A4401" s="17">
        <v>4400</v>
      </c>
      <c r="B4401" t="s">
        <v>7507</v>
      </c>
      <c r="C4401" s="18">
        <v>42446</v>
      </c>
      <c r="D4401" s="18">
        <v>42446</v>
      </c>
      <c r="E4401" t="s">
        <v>1320</v>
      </c>
      <c r="F4401" t="s">
        <v>476</v>
      </c>
      <c r="G4401" t="s">
        <v>477</v>
      </c>
      <c r="H4401" t="s">
        <v>53</v>
      </c>
      <c r="I4401" t="s">
        <v>54</v>
      </c>
      <c r="J4401" t="s">
        <v>409</v>
      </c>
      <c r="K4401" t="s">
        <v>2769</v>
      </c>
      <c r="L4401">
        <v>21044</v>
      </c>
      <c r="M4401" t="s">
        <v>175</v>
      </c>
      <c r="N4401" t="s">
        <v>3489</v>
      </c>
      <c r="O4401" t="s">
        <v>73</v>
      </c>
      <c r="P4401" t="s">
        <v>200</v>
      </c>
      <c r="Q4401" t="s">
        <v>3490</v>
      </c>
      <c r="R4401" s="19">
        <v>199.9</v>
      </c>
      <c r="S4401" s="17">
        <v>5</v>
      </c>
      <c r="T4401" s="20">
        <v>0</v>
      </c>
      <c r="U4401" s="19">
        <v>89.954999999999998</v>
      </c>
      <c r="V4401" s="20">
        <f t="shared" si="340"/>
        <v>0.44999999999999996</v>
      </c>
      <c r="W4401" s="17">
        <f t="shared" si="341"/>
        <v>2016</v>
      </c>
      <c r="X4401" t="str">
        <f t="shared" si="342"/>
        <v>Mar-2016</v>
      </c>
      <c r="Y4401" s="17">
        <f t="shared" si="343"/>
        <v>0</v>
      </c>
      <c r="Z4401" t="str">
        <f t="shared" si="344"/>
        <v>0% (No Discount)</v>
      </c>
      <c r="AA4401" s="17">
        <f>IF(COUNTIF($B$2:B4401,B4401)=1,1,0)</f>
        <v>1</v>
      </c>
      <c r="AB4401" s="17">
        <f>IF(COUNTIF($F$2:F4401,F4401)=1,1,0)</f>
        <v>0</v>
      </c>
    </row>
    <row r="4402" spans="1:28" x14ac:dyDescent="0.2">
      <c r="A4402" s="17">
        <v>4401</v>
      </c>
      <c r="B4402" t="s">
        <v>7507</v>
      </c>
      <c r="C4402" s="18">
        <v>42446</v>
      </c>
      <c r="D4402" s="18">
        <v>42446</v>
      </c>
      <c r="E4402" t="s">
        <v>1320</v>
      </c>
      <c r="F4402" t="s">
        <v>476</v>
      </c>
      <c r="G4402" t="s">
        <v>477</v>
      </c>
      <c r="H4402" t="s">
        <v>53</v>
      </c>
      <c r="I4402" t="s">
        <v>54</v>
      </c>
      <c r="J4402" t="s">
        <v>409</v>
      </c>
      <c r="K4402" t="s">
        <v>2769</v>
      </c>
      <c r="L4402">
        <v>21044</v>
      </c>
      <c r="M4402" t="s">
        <v>175</v>
      </c>
      <c r="N4402" t="s">
        <v>967</v>
      </c>
      <c r="O4402" t="s">
        <v>73</v>
      </c>
      <c r="P4402" t="s">
        <v>105</v>
      </c>
      <c r="Q4402" t="s">
        <v>968</v>
      </c>
      <c r="R4402" s="19">
        <v>901.95</v>
      </c>
      <c r="S4402" s="17">
        <v>3</v>
      </c>
      <c r="T4402" s="20">
        <v>0</v>
      </c>
      <c r="U4402" s="19">
        <v>297.64350000000002</v>
      </c>
      <c r="V4402" s="20">
        <f t="shared" si="340"/>
        <v>0.33</v>
      </c>
      <c r="W4402" s="17">
        <f t="shared" si="341"/>
        <v>2016</v>
      </c>
      <c r="X4402" t="str">
        <f t="shared" si="342"/>
        <v>Mar-2016</v>
      </c>
      <c r="Y4402" s="17">
        <f t="shared" si="343"/>
        <v>0</v>
      </c>
      <c r="Z4402" t="str">
        <f t="shared" si="344"/>
        <v>0% (No Discount)</v>
      </c>
      <c r="AA4402" s="17">
        <f>IF(COUNTIF($B$2:B4402,B4402)=1,1,0)</f>
        <v>0</v>
      </c>
      <c r="AB4402" s="17">
        <f>IF(COUNTIF($F$2:F4402,F4402)=1,1,0)</f>
        <v>0</v>
      </c>
    </row>
    <row r="4403" spans="1:28" x14ac:dyDescent="0.2">
      <c r="A4403" s="17">
        <v>4402</v>
      </c>
      <c r="B4403" t="s">
        <v>7507</v>
      </c>
      <c r="C4403" s="18">
        <v>42446</v>
      </c>
      <c r="D4403" s="18">
        <v>42446</v>
      </c>
      <c r="E4403" t="s">
        <v>1320</v>
      </c>
      <c r="F4403" t="s">
        <v>476</v>
      </c>
      <c r="G4403" t="s">
        <v>477</v>
      </c>
      <c r="H4403" t="s">
        <v>53</v>
      </c>
      <c r="I4403" t="s">
        <v>54</v>
      </c>
      <c r="J4403" t="s">
        <v>409</v>
      </c>
      <c r="K4403" t="s">
        <v>2769</v>
      </c>
      <c r="L4403">
        <v>21044</v>
      </c>
      <c r="M4403" t="s">
        <v>175</v>
      </c>
      <c r="N4403" t="s">
        <v>2466</v>
      </c>
      <c r="O4403" t="s">
        <v>59</v>
      </c>
      <c r="P4403" t="s">
        <v>92</v>
      </c>
      <c r="Q4403" t="s">
        <v>2467</v>
      </c>
      <c r="R4403" s="19">
        <v>971.5</v>
      </c>
      <c r="S4403" s="17">
        <v>5</v>
      </c>
      <c r="T4403" s="20">
        <v>0</v>
      </c>
      <c r="U4403" s="19">
        <v>252.59</v>
      </c>
      <c r="V4403" s="20">
        <f t="shared" si="340"/>
        <v>0.26</v>
      </c>
      <c r="W4403" s="17">
        <f t="shared" si="341"/>
        <v>2016</v>
      </c>
      <c r="X4403" t="str">
        <f t="shared" si="342"/>
        <v>Mar-2016</v>
      </c>
      <c r="Y4403" s="17">
        <f t="shared" si="343"/>
        <v>0</v>
      </c>
      <c r="Z4403" t="str">
        <f t="shared" si="344"/>
        <v>0% (No Discount)</v>
      </c>
      <c r="AA4403" s="17">
        <f>IF(COUNTIF($B$2:B4403,B4403)=1,1,0)</f>
        <v>0</v>
      </c>
      <c r="AB4403" s="17">
        <f>IF(COUNTIF($F$2:F4403,F4403)=1,1,0)</f>
        <v>0</v>
      </c>
    </row>
    <row r="4404" spans="1:28" x14ac:dyDescent="0.2">
      <c r="A4404" s="17">
        <v>4403</v>
      </c>
      <c r="B4404" t="s">
        <v>7508</v>
      </c>
      <c r="C4404" s="18">
        <v>42730</v>
      </c>
      <c r="D4404" s="18">
        <v>42731</v>
      </c>
      <c r="E4404" t="s">
        <v>215</v>
      </c>
      <c r="F4404" t="s">
        <v>1014</v>
      </c>
      <c r="G4404" t="s">
        <v>1015</v>
      </c>
      <c r="H4404" t="s">
        <v>53</v>
      </c>
      <c r="I4404" t="s">
        <v>54</v>
      </c>
      <c r="J4404" t="s">
        <v>1111</v>
      </c>
      <c r="K4404" t="s">
        <v>484</v>
      </c>
      <c r="L4404">
        <v>80906</v>
      </c>
      <c r="M4404" t="s">
        <v>71</v>
      </c>
      <c r="N4404" t="s">
        <v>7509</v>
      </c>
      <c r="O4404" t="s">
        <v>73</v>
      </c>
      <c r="P4404" t="s">
        <v>95</v>
      </c>
      <c r="Q4404" t="s">
        <v>7510</v>
      </c>
      <c r="R4404" s="19">
        <v>11.327999999999999</v>
      </c>
      <c r="S4404" s="17">
        <v>2</v>
      </c>
      <c r="T4404" s="20">
        <v>0.2</v>
      </c>
      <c r="U4404" s="19">
        <v>2.5488</v>
      </c>
      <c r="V4404" s="20">
        <f t="shared" si="340"/>
        <v>0.22500000000000001</v>
      </c>
      <c r="W4404" s="17">
        <f t="shared" si="341"/>
        <v>2016</v>
      </c>
      <c r="X4404" t="str">
        <f t="shared" si="342"/>
        <v>Dec-2016</v>
      </c>
      <c r="Y4404" s="17">
        <f t="shared" si="343"/>
        <v>1</v>
      </c>
      <c r="Z4404" t="str">
        <f t="shared" si="344"/>
        <v>11-20%</v>
      </c>
      <c r="AA4404" s="17">
        <f>IF(COUNTIF($B$2:B4404,B4404)=1,1,0)</f>
        <v>1</v>
      </c>
      <c r="AB4404" s="17">
        <f>IF(COUNTIF($F$2:F4404,F4404)=1,1,0)</f>
        <v>0</v>
      </c>
    </row>
    <row r="4405" spans="1:28" x14ac:dyDescent="0.2">
      <c r="A4405" s="17">
        <v>4404</v>
      </c>
      <c r="B4405" t="s">
        <v>7511</v>
      </c>
      <c r="C4405" s="18">
        <v>41884</v>
      </c>
      <c r="D4405" s="18">
        <v>41886</v>
      </c>
      <c r="E4405" t="s">
        <v>215</v>
      </c>
      <c r="F4405" t="s">
        <v>513</v>
      </c>
      <c r="G4405" t="s">
        <v>514</v>
      </c>
      <c r="H4405" t="s">
        <v>53</v>
      </c>
      <c r="I4405" t="s">
        <v>54</v>
      </c>
      <c r="J4405" t="s">
        <v>293</v>
      </c>
      <c r="K4405" t="s">
        <v>294</v>
      </c>
      <c r="L4405">
        <v>10009</v>
      </c>
      <c r="M4405" t="s">
        <v>175</v>
      </c>
      <c r="N4405" t="s">
        <v>7509</v>
      </c>
      <c r="O4405" t="s">
        <v>73</v>
      </c>
      <c r="P4405" t="s">
        <v>95</v>
      </c>
      <c r="Q4405" t="s">
        <v>7510</v>
      </c>
      <c r="R4405" s="19">
        <v>21.24</v>
      </c>
      <c r="S4405" s="17">
        <v>3</v>
      </c>
      <c r="T4405" s="20">
        <v>0</v>
      </c>
      <c r="U4405" s="19">
        <v>8.0711999999999993</v>
      </c>
      <c r="V4405" s="20">
        <f t="shared" si="340"/>
        <v>0.38</v>
      </c>
      <c r="W4405" s="17">
        <f t="shared" si="341"/>
        <v>2014</v>
      </c>
      <c r="X4405" t="str">
        <f t="shared" si="342"/>
        <v>Sep-2014</v>
      </c>
      <c r="Y4405" s="17">
        <f t="shared" si="343"/>
        <v>2</v>
      </c>
      <c r="Z4405" t="str">
        <f t="shared" si="344"/>
        <v>0% (No Discount)</v>
      </c>
      <c r="AA4405" s="17">
        <f>IF(COUNTIF($B$2:B4405,B4405)=1,1,0)</f>
        <v>1</v>
      </c>
      <c r="AB4405" s="17">
        <f>IF(COUNTIF($F$2:F4405,F4405)=1,1,0)</f>
        <v>0</v>
      </c>
    </row>
    <row r="4406" spans="1:28" x14ac:dyDescent="0.2">
      <c r="A4406" s="17">
        <v>4405</v>
      </c>
      <c r="B4406" t="s">
        <v>7512</v>
      </c>
      <c r="C4406" s="18">
        <v>42190</v>
      </c>
      <c r="D4406" s="18">
        <v>42195</v>
      </c>
      <c r="E4406" t="s">
        <v>77</v>
      </c>
      <c r="F4406" t="s">
        <v>5280</v>
      </c>
      <c r="G4406" t="s">
        <v>5281</v>
      </c>
      <c r="H4406" t="s">
        <v>53</v>
      </c>
      <c r="I4406" t="s">
        <v>54</v>
      </c>
      <c r="J4406" t="s">
        <v>173</v>
      </c>
      <c r="K4406" t="s">
        <v>174</v>
      </c>
      <c r="L4406">
        <v>19140</v>
      </c>
      <c r="M4406" t="s">
        <v>175</v>
      </c>
      <c r="N4406" t="s">
        <v>770</v>
      </c>
      <c r="O4406" t="s">
        <v>98</v>
      </c>
      <c r="P4406" t="s">
        <v>188</v>
      </c>
      <c r="Q4406" t="s">
        <v>771</v>
      </c>
      <c r="R4406" s="19">
        <v>34.799999999999997</v>
      </c>
      <c r="S4406" s="17">
        <v>3</v>
      </c>
      <c r="T4406" s="20">
        <v>0.2</v>
      </c>
      <c r="U4406" s="19">
        <v>2.1749999999999998</v>
      </c>
      <c r="V4406" s="20">
        <f t="shared" si="340"/>
        <v>6.25E-2</v>
      </c>
      <c r="W4406" s="17">
        <f t="shared" si="341"/>
        <v>2015</v>
      </c>
      <c r="X4406" t="str">
        <f t="shared" si="342"/>
        <v>Jul-2015</v>
      </c>
      <c r="Y4406" s="17">
        <f t="shared" si="343"/>
        <v>5</v>
      </c>
      <c r="Z4406" t="str">
        <f t="shared" si="344"/>
        <v>11-20%</v>
      </c>
      <c r="AA4406" s="17">
        <f>IF(COUNTIF($B$2:B4406,B4406)=1,1,0)</f>
        <v>1</v>
      </c>
      <c r="AB4406" s="17">
        <f>IF(COUNTIF($F$2:F4406,F4406)=1,1,0)</f>
        <v>0</v>
      </c>
    </row>
    <row r="4407" spans="1:28" x14ac:dyDescent="0.2">
      <c r="A4407" s="17">
        <v>4406</v>
      </c>
      <c r="B4407" t="s">
        <v>7512</v>
      </c>
      <c r="C4407" s="18">
        <v>42190</v>
      </c>
      <c r="D4407" s="18">
        <v>42195</v>
      </c>
      <c r="E4407" t="s">
        <v>77</v>
      </c>
      <c r="F4407" t="s">
        <v>5280</v>
      </c>
      <c r="G4407" t="s">
        <v>5281</v>
      </c>
      <c r="H4407" t="s">
        <v>53</v>
      </c>
      <c r="I4407" t="s">
        <v>54</v>
      </c>
      <c r="J4407" t="s">
        <v>173</v>
      </c>
      <c r="K4407" t="s">
        <v>174</v>
      </c>
      <c r="L4407">
        <v>19140</v>
      </c>
      <c r="M4407" t="s">
        <v>175</v>
      </c>
      <c r="N4407" t="s">
        <v>2842</v>
      </c>
      <c r="O4407" t="s">
        <v>73</v>
      </c>
      <c r="P4407" t="s">
        <v>86</v>
      </c>
      <c r="Q4407" t="s">
        <v>2843</v>
      </c>
      <c r="R4407" s="19">
        <v>38.975999999999999</v>
      </c>
      <c r="S4407" s="17">
        <v>3</v>
      </c>
      <c r="T4407" s="20">
        <v>0.2</v>
      </c>
      <c r="U4407" s="19">
        <v>-2.4359999999999999</v>
      </c>
      <c r="V4407" s="20">
        <f t="shared" si="340"/>
        <v>-6.25E-2</v>
      </c>
      <c r="W4407" s="17">
        <f t="shared" si="341"/>
        <v>2015</v>
      </c>
      <c r="X4407" t="str">
        <f t="shared" si="342"/>
        <v>Jul-2015</v>
      </c>
      <c r="Y4407" s="17">
        <f t="shared" si="343"/>
        <v>5</v>
      </c>
      <c r="Z4407" t="str">
        <f t="shared" si="344"/>
        <v>11-20%</v>
      </c>
      <c r="AA4407" s="17">
        <f>IF(COUNTIF($B$2:B4407,B4407)=1,1,0)</f>
        <v>0</v>
      </c>
      <c r="AB4407" s="17">
        <f>IF(COUNTIF($F$2:F4407,F4407)=1,1,0)</f>
        <v>0</v>
      </c>
    </row>
    <row r="4408" spans="1:28" x14ac:dyDescent="0.2">
      <c r="A4408" s="17">
        <v>4407</v>
      </c>
      <c r="B4408" t="s">
        <v>7513</v>
      </c>
      <c r="C4408" s="18">
        <v>42694</v>
      </c>
      <c r="D4408" s="18">
        <v>42699</v>
      </c>
      <c r="E4408" t="s">
        <v>77</v>
      </c>
      <c r="F4408" t="s">
        <v>4647</v>
      </c>
      <c r="G4408" t="s">
        <v>4648</v>
      </c>
      <c r="H4408" t="s">
        <v>68</v>
      </c>
      <c r="I4408" t="s">
        <v>54</v>
      </c>
      <c r="J4408" t="s">
        <v>524</v>
      </c>
      <c r="K4408" t="s">
        <v>281</v>
      </c>
      <c r="L4408">
        <v>47201</v>
      </c>
      <c r="M4408" t="s">
        <v>132</v>
      </c>
      <c r="N4408" t="s">
        <v>2775</v>
      </c>
      <c r="O4408" t="s">
        <v>73</v>
      </c>
      <c r="P4408" t="s">
        <v>117</v>
      </c>
      <c r="Q4408" t="s">
        <v>2776</v>
      </c>
      <c r="R4408" s="19">
        <v>9.08</v>
      </c>
      <c r="S4408" s="17">
        <v>2</v>
      </c>
      <c r="T4408" s="20">
        <v>0</v>
      </c>
      <c r="U4408" s="19">
        <v>4.0860000000000003</v>
      </c>
      <c r="V4408" s="20">
        <f t="shared" si="340"/>
        <v>0.45</v>
      </c>
      <c r="W4408" s="17">
        <f t="shared" si="341"/>
        <v>2016</v>
      </c>
      <c r="X4408" t="str">
        <f t="shared" si="342"/>
        <v>Nov-2016</v>
      </c>
      <c r="Y4408" s="17">
        <f t="shared" si="343"/>
        <v>5</v>
      </c>
      <c r="Z4408" t="str">
        <f t="shared" si="344"/>
        <v>0% (No Discount)</v>
      </c>
      <c r="AA4408" s="17">
        <f>IF(COUNTIF($B$2:B4408,B4408)=1,1,0)</f>
        <v>1</v>
      </c>
      <c r="AB4408" s="17">
        <f>IF(COUNTIF($F$2:F4408,F4408)=1,1,0)</f>
        <v>0</v>
      </c>
    </row>
    <row r="4409" spans="1:28" x14ac:dyDescent="0.2">
      <c r="A4409" s="17">
        <v>4408</v>
      </c>
      <c r="B4409" t="s">
        <v>7513</v>
      </c>
      <c r="C4409" s="18">
        <v>42694</v>
      </c>
      <c r="D4409" s="18">
        <v>42699</v>
      </c>
      <c r="E4409" t="s">
        <v>77</v>
      </c>
      <c r="F4409" t="s">
        <v>4647</v>
      </c>
      <c r="G4409" t="s">
        <v>4648</v>
      </c>
      <c r="H4409" t="s">
        <v>68</v>
      </c>
      <c r="I4409" t="s">
        <v>54</v>
      </c>
      <c r="J4409" t="s">
        <v>524</v>
      </c>
      <c r="K4409" t="s">
        <v>281</v>
      </c>
      <c r="L4409">
        <v>47201</v>
      </c>
      <c r="M4409" t="s">
        <v>132</v>
      </c>
      <c r="N4409" t="s">
        <v>3855</v>
      </c>
      <c r="O4409" t="s">
        <v>73</v>
      </c>
      <c r="P4409" t="s">
        <v>117</v>
      </c>
      <c r="Q4409" t="s">
        <v>3856</v>
      </c>
      <c r="R4409" s="19">
        <v>314.55</v>
      </c>
      <c r="S4409" s="17">
        <v>3</v>
      </c>
      <c r="T4409" s="20">
        <v>0</v>
      </c>
      <c r="U4409" s="19">
        <v>150.98400000000001</v>
      </c>
      <c r="V4409" s="20">
        <f t="shared" si="340"/>
        <v>0.48000000000000004</v>
      </c>
      <c r="W4409" s="17">
        <f t="shared" si="341"/>
        <v>2016</v>
      </c>
      <c r="X4409" t="str">
        <f t="shared" si="342"/>
        <v>Nov-2016</v>
      </c>
      <c r="Y4409" s="17">
        <f t="shared" si="343"/>
        <v>5</v>
      </c>
      <c r="Z4409" t="str">
        <f t="shared" si="344"/>
        <v>0% (No Discount)</v>
      </c>
      <c r="AA4409" s="17">
        <f>IF(COUNTIF($B$2:B4409,B4409)=1,1,0)</f>
        <v>0</v>
      </c>
      <c r="AB4409" s="17">
        <f>IF(COUNTIF($F$2:F4409,F4409)=1,1,0)</f>
        <v>0</v>
      </c>
    </row>
    <row r="4410" spans="1:28" x14ac:dyDescent="0.2">
      <c r="A4410" s="17">
        <v>4409</v>
      </c>
      <c r="B4410" t="s">
        <v>7513</v>
      </c>
      <c r="C4410" s="18">
        <v>42694</v>
      </c>
      <c r="D4410" s="18">
        <v>42699</v>
      </c>
      <c r="E4410" t="s">
        <v>77</v>
      </c>
      <c r="F4410" t="s">
        <v>4647</v>
      </c>
      <c r="G4410" t="s">
        <v>4648</v>
      </c>
      <c r="H4410" t="s">
        <v>68</v>
      </c>
      <c r="I4410" t="s">
        <v>54</v>
      </c>
      <c r="J4410" t="s">
        <v>524</v>
      </c>
      <c r="K4410" t="s">
        <v>281</v>
      </c>
      <c r="L4410">
        <v>47201</v>
      </c>
      <c r="M4410" t="s">
        <v>132</v>
      </c>
      <c r="N4410" t="s">
        <v>823</v>
      </c>
      <c r="O4410" t="s">
        <v>73</v>
      </c>
      <c r="P4410" t="s">
        <v>102</v>
      </c>
      <c r="Q4410" t="s">
        <v>824</v>
      </c>
      <c r="R4410" s="19">
        <v>4.91</v>
      </c>
      <c r="S4410" s="17">
        <v>1</v>
      </c>
      <c r="T4410" s="20">
        <v>0</v>
      </c>
      <c r="U4410" s="19">
        <v>2.3077000000000001</v>
      </c>
      <c r="V4410" s="20">
        <f t="shared" si="340"/>
        <v>0.47000000000000003</v>
      </c>
      <c r="W4410" s="17">
        <f t="shared" si="341"/>
        <v>2016</v>
      </c>
      <c r="X4410" t="str">
        <f t="shared" si="342"/>
        <v>Nov-2016</v>
      </c>
      <c r="Y4410" s="17">
        <f t="shared" si="343"/>
        <v>5</v>
      </c>
      <c r="Z4410" t="str">
        <f t="shared" si="344"/>
        <v>0% (No Discount)</v>
      </c>
      <c r="AA4410" s="17">
        <f>IF(COUNTIF($B$2:B4410,B4410)=1,1,0)</f>
        <v>0</v>
      </c>
      <c r="AB4410" s="17">
        <f>IF(COUNTIF($F$2:F4410,F4410)=1,1,0)</f>
        <v>0</v>
      </c>
    </row>
    <row r="4411" spans="1:28" x14ac:dyDescent="0.2">
      <c r="A4411" s="17">
        <v>4410</v>
      </c>
      <c r="B4411" t="s">
        <v>7514</v>
      </c>
      <c r="C4411" s="18">
        <v>41765</v>
      </c>
      <c r="D4411" s="18">
        <v>41770</v>
      </c>
      <c r="E4411" t="s">
        <v>77</v>
      </c>
      <c r="F4411" t="s">
        <v>224</v>
      </c>
      <c r="G4411" t="s">
        <v>225</v>
      </c>
      <c r="H4411" t="s">
        <v>129</v>
      </c>
      <c r="I4411" t="s">
        <v>54</v>
      </c>
      <c r="J4411" t="s">
        <v>69</v>
      </c>
      <c r="K4411" t="s">
        <v>70</v>
      </c>
      <c r="L4411">
        <v>90004</v>
      </c>
      <c r="M4411" t="s">
        <v>71</v>
      </c>
      <c r="N4411" t="s">
        <v>3407</v>
      </c>
      <c r="O4411" t="s">
        <v>73</v>
      </c>
      <c r="P4411" t="s">
        <v>74</v>
      </c>
      <c r="Q4411" t="s">
        <v>3408</v>
      </c>
      <c r="R4411" s="19">
        <v>5.78</v>
      </c>
      <c r="S4411" s="17">
        <v>2</v>
      </c>
      <c r="T4411" s="20">
        <v>0</v>
      </c>
      <c r="U4411" s="19">
        <v>2.7166000000000001</v>
      </c>
      <c r="V4411" s="20">
        <f t="shared" si="340"/>
        <v>0.47000000000000003</v>
      </c>
      <c r="W4411" s="17">
        <f t="shared" si="341"/>
        <v>2014</v>
      </c>
      <c r="X4411" t="str">
        <f t="shared" si="342"/>
        <v>May-2014</v>
      </c>
      <c r="Y4411" s="17">
        <f t="shared" si="343"/>
        <v>5</v>
      </c>
      <c r="Z4411" t="str">
        <f t="shared" si="344"/>
        <v>0% (No Discount)</v>
      </c>
      <c r="AA4411" s="17">
        <f>IF(COUNTIF($B$2:B4411,B4411)=1,1,0)</f>
        <v>1</v>
      </c>
      <c r="AB4411" s="17">
        <f>IF(COUNTIF($F$2:F4411,F4411)=1,1,0)</f>
        <v>0</v>
      </c>
    </row>
    <row r="4412" spans="1:28" x14ac:dyDescent="0.2">
      <c r="A4412" s="17">
        <v>4411</v>
      </c>
      <c r="B4412" t="s">
        <v>7514</v>
      </c>
      <c r="C4412" s="18">
        <v>41765</v>
      </c>
      <c r="D4412" s="18">
        <v>41770</v>
      </c>
      <c r="E4412" t="s">
        <v>77</v>
      </c>
      <c r="F4412" t="s">
        <v>224</v>
      </c>
      <c r="G4412" t="s">
        <v>225</v>
      </c>
      <c r="H4412" t="s">
        <v>129</v>
      </c>
      <c r="I4412" t="s">
        <v>54</v>
      </c>
      <c r="J4412" t="s">
        <v>69</v>
      </c>
      <c r="K4412" t="s">
        <v>70</v>
      </c>
      <c r="L4412">
        <v>90004</v>
      </c>
      <c r="M4412" t="s">
        <v>71</v>
      </c>
      <c r="N4412" t="s">
        <v>2558</v>
      </c>
      <c r="O4412" t="s">
        <v>73</v>
      </c>
      <c r="P4412" t="s">
        <v>95</v>
      </c>
      <c r="Q4412" t="s">
        <v>2559</v>
      </c>
      <c r="R4412" s="19">
        <v>107.94</v>
      </c>
      <c r="S4412" s="17">
        <v>6</v>
      </c>
      <c r="T4412" s="20">
        <v>0</v>
      </c>
      <c r="U4412" s="19">
        <v>30.223199999999999</v>
      </c>
      <c r="V4412" s="20">
        <f t="shared" si="340"/>
        <v>0.27999999999999997</v>
      </c>
      <c r="W4412" s="17">
        <f t="shared" si="341"/>
        <v>2014</v>
      </c>
      <c r="X4412" t="str">
        <f t="shared" si="342"/>
        <v>May-2014</v>
      </c>
      <c r="Y4412" s="17">
        <f t="shared" si="343"/>
        <v>5</v>
      </c>
      <c r="Z4412" t="str">
        <f t="shared" si="344"/>
        <v>0% (No Discount)</v>
      </c>
      <c r="AA4412" s="17">
        <f>IF(COUNTIF($B$2:B4412,B4412)=1,1,0)</f>
        <v>0</v>
      </c>
      <c r="AB4412" s="17">
        <f>IF(COUNTIF($F$2:F4412,F4412)=1,1,0)</f>
        <v>0</v>
      </c>
    </row>
    <row r="4413" spans="1:28" x14ac:dyDescent="0.2">
      <c r="A4413" s="17">
        <v>4412</v>
      </c>
      <c r="B4413" t="s">
        <v>7515</v>
      </c>
      <c r="C4413" s="18">
        <v>41811</v>
      </c>
      <c r="D4413" s="18">
        <v>41814</v>
      </c>
      <c r="E4413" t="s">
        <v>215</v>
      </c>
      <c r="F4413" t="s">
        <v>4318</v>
      </c>
      <c r="G4413" t="s">
        <v>4319</v>
      </c>
      <c r="H4413" t="s">
        <v>53</v>
      </c>
      <c r="I4413" t="s">
        <v>54</v>
      </c>
      <c r="J4413" t="s">
        <v>293</v>
      </c>
      <c r="K4413" t="s">
        <v>294</v>
      </c>
      <c r="L4413">
        <v>10024</v>
      </c>
      <c r="M4413" t="s">
        <v>175</v>
      </c>
      <c r="N4413" t="s">
        <v>5087</v>
      </c>
      <c r="O4413" t="s">
        <v>73</v>
      </c>
      <c r="P4413" t="s">
        <v>117</v>
      </c>
      <c r="Q4413" t="s">
        <v>5088</v>
      </c>
      <c r="R4413" s="19">
        <v>19.649999999999999</v>
      </c>
      <c r="S4413" s="17">
        <v>3</v>
      </c>
      <c r="T4413" s="20">
        <v>0</v>
      </c>
      <c r="U4413" s="19">
        <v>9.0389999999999997</v>
      </c>
      <c r="V4413" s="20">
        <f t="shared" si="340"/>
        <v>0.46</v>
      </c>
      <c r="W4413" s="17">
        <f t="shared" si="341"/>
        <v>2014</v>
      </c>
      <c r="X4413" t="str">
        <f t="shared" si="342"/>
        <v>Jun-2014</v>
      </c>
      <c r="Y4413" s="17">
        <f t="shared" si="343"/>
        <v>3</v>
      </c>
      <c r="Z4413" t="str">
        <f t="shared" si="344"/>
        <v>0% (No Discount)</v>
      </c>
      <c r="AA4413" s="17">
        <f>IF(COUNTIF($B$2:B4413,B4413)=1,1,0)</f>
        <v>1</v>
      </c>
      <c r="AB4413" s="17">
        <f>IF(COUNTIF($F$2:F4413,F4413)=1,1,0)</f>
        <v>0</v>
      </c>
    </row>
    <row r="4414" spans="1:28" x14ac:dyDescent="0.2">
      <c r="A4414" s="17">
        <v>4413</v>
      </c>
      <c r="B4414" t="s">
        <v>7515</v>
      </c>
      <c r="C4414" s="18">
        <v>41811</v>
      </c>
      <c r="D4414" s="18">
        <v>41814</v>
      </c>
      <c r="E4414" t="s">
        <v>215</v>
      </c>
      <c r="F4414" t="s">
        <v>4318</v>
      </c>
      <c r="G4414" t="s">
        <v>4319</v>
      </c>
      <c r="H4414" t="s">
        <v>53</v>
      </c>
      <c r="I4414" t="s">
        <v>54</v>
      </c>
      <c r="J4414" t="s">
        <v>293</v>
      </c>
      <c r="K4414" t="s">
        <v>294</v>
      </c>
      <c r="L4414">
        <v>10024</v>
      </c>
      <c r="M4414" t="s">
        <v>175</v>
      </c>
      <c r="N4414" t="s">
        <v>2038</v>
      </c>
      <c r="O4414" t="s">
        <v>98</v>
      </c>
      <c r="P4414" t="s">
        <v>99</v>
      </c>
      <c r="Q4414" t="s">
        <v>2039</v>
      </c>
      <c r="R4414" s="19">
        <v>617.97</v>
      </c>
      <c r="S4414" s="17">
        <v>3</v>
      </c>
      <c r="T4414" s="20">
        <v>0</v>
      </c>
      <c r="U4414" s="19">
        <v>160.6722</v>
      </c>
      <c r="V4414" s="20">
        <f t="shared" si="340"/>
        <v>0.26</v>
      </c>
      <c r="W4414" s="17">
        <f t="shared" si="341"/>
        <v>2014</v>
      </c>
      <c r="X4414" t="str">
        <f t="shared" si="342"/>
        <v>Jun-2014</v>
      </c>
      <c r="Y4414" s="17">
        <f t="shared" si="343"/>
        <v>3</v>
      </c>
      <c r="Z4414" t="str">
        <f t="shared" si="344"/>
        <v>0% (No Discount)</v>
      </c>
      <c r="AA4414" s="17">
        <f>IF(COUNTIF($B$2:B4414,B4414)=1,1,0)</f>
        <v>0</v>
      </c>
      <c r="AB4414" s="17">
        <f>IF(COUNTIF($F$2:F4414,F4414)=1,1,0)</f>
        <v>0</v>
      </c>
    </row>
    <row r="4415" spans="1:28" x14ac:dyDescent="0.2">
      <c r="A4415" s="17">
        <v>4414</v>
      </c>
      <c r="B4415" t="s">
        <v>7515</v>
      </c>
      <c r="C4415" s="18">
        <v>41811</v>
      </c>
      <c r="D4415" s="18">
        <v>41814</v>
      </c>
      <c r="E4415" t="s">
        <v>215</v>
      </c>
      <c r="F4415" t="s">
        <v>4318</v>
      </c>
      <c r="G4415" t="s">
        <v>4319</v>
      </c>
      <c r="H4415" t="s">
        <v>53</v>
      </c>
      <c r="I4415" t="s">
        <v>54</v>
      </c>
      <c r="J4415" t="s">
        <v>293</v>
      </c>
      <c r="K4415" t="s">
        <v>294</v>
      </c>
      <c r="L4415">
        <v>10024</v>
      </c>
      <c r="M4415" t="s">
        <v>175</v>
      </c>
      <c r="N4415" t="s">
        <v>3717</v>
      </c>
      <c r="O4415" t="s">
        <v>73</v>
      </c>
      <c r="P4415" t="s">
        <v>105</v>
      </c>
      <c r="Q4415" t="s">
        <v>3718</v>
      </c>
      <c r="R4415" s="19">
        <v>59.7</v>
      </c>
      <c r="S4415" s="17">
        <v>3</v>
      </c>
      <c r="T4415" s="20">
        <v>0</v>
      </c>
      <c r="U4415" s="19">
        <v>26.864999999999998</v>
      </c>
      <c r="V4415" s="20">
        <f t="shared" si="340"/>
        <v>0.44999999999999996</v>
      </c>
      <c r="W4415" s="17">
        <f t="shared" si="341"/>
        <v>2014</v>
      </c>
      <c r="X4415" t="str">
        <f t="shared" si="342"/>
        <v>Jun-2014</v>
      </c>
      <c r="Y4415" s="17">
        <f t="shared" si="343"/>
        <v>3</v>
      </c>
      <c r="Z4415" t="str">
        <f t="shared" si="344"/>
        <v>0% (No Discount)</v>
      </c>
      <c r="AA4415" s="17">
        <f>IF(COUNTIF($B$2:B4415,B4415)=1,1,0)</f>
        <v>0</v>
      </c>
      <c r="AB4415" s="17">
        <f>IF(COUNTIF($F$2:F4415,F4415)=1,1,0)</f>
        <v>0</v>
      </c>
    </row>
    <row r="4416" spans="1:28" x14ac:dyDescent="0.2">
      <c r="A4416" s="17">
        <v>4415</v>
      </c>
      <c r="B4416" t="s">
        <v>7516</v>
      </c>
      <c r="C4416" s="18">
        <v>42966</v>
      </c>
      <c r="D4416" s="18">
        <v>42970</v>
      </c>
      <c r="E4416" t="s">
        <v>77</v>
      </c>
      <c r="F4416" t="s">
        <v>733</v>
      </c>
      <c r="G4416" t="s">
        <v>734</v>
      </c>
      <c r="H4416" t="s">
        <v>68</v>
      </c>
      <c r="I4416" t="s">
        <v>54</v>
      </c>
      <c r="J4416" t="s">
        <v>1511</v>
      </c>
      <c r="K4416" t="s">
        <v>1275</v>
      </c>
      <c r="L4416">
        <v>1841</v>
      </c>
      <c r="M4416" t="s">
        <v>175</v>
      </c>
      <c r="N4416" t="s">
        <v>3013</v>
      </c>
      <c r="O4416" t="s">
        <v>73</v>
      </c>
      <c r="P4416" t="s">
        <v>102</v>
      </c>
      <c r="Q4416" t="s">
        <v>3014</v>
      </c>
      <c r="R4416" s="19">
        <v>387.99</v>
      </c>
      <c r="S4416" s="17">
        <v>1</v>
      </c>
      <c r="T4416" s="20">
        <v>0</v>
      </c>
      <c r="U4416" s="19">
        <v>182.3553</v>
      </c>
      <c r="V4416" s="20">
        <f t="shared" si="340"/>
        <v>0.47</v>
      </c>
      <c r="W4416" s="17">
        <f t="shared" si="341"/>
        <v>2017</v>
      </c>
      <c r="X4416" t="str">
        <f t="shared" si="342"/>
        <v>Aug-2017</v>
      </c>
      <c r="Y4416" s="17">
        <f t="shared" si="343"/>
        <v>4</v>
      </c>
      <c r="Z4416" t="str">
        <f t="shared" si="344"/>
        <v>0% (No Discount)</v>
      </c>
      <c r="AA4416" s="17">
        <f>IF(COUNTIF($B$2:B4416,B4416)=1,1,0)</f>
        <v>1</v>
      </c>
      <c r="AB4416" s="17">
        <f>IF(COUNTIF($F$2:F4416,F4416)=1,1,0)</f>
        <v>0</v>
      </c>
    </row>
    <row r="4417" spans="1:28" x14ac:dyDescent="0.2">
      <c r="A4417" s="17">
        <v>4416</v>
      </c>
      <c r="B4417" t="s">
        <v>7517</v>
      </c>
      <c r="C4417" s="18">
        <v>41972</v>
      </c>
      <c r="D4417" s="18">
        <v>41979</v>
      </c>
      <c r="E4417" t="s">
        <v>77</v>
      </c>
      <c r="F4417" t="s">
        <v>1019</v>
      </c>
      <c r="G4417" t="s">
        <v>1020</v>
      </c>
      <c r="H4417" t="s">
        <v>53</v>
      </c>
      <c r="I4417" t="s">
        <v>54</v>
      </c>
      <c r="J4417" t="s">
        <v>154</v>
      </c>
      <c r="K4417" t="s">
        <v>70</v>
      </c>
      <c r="L4417">
        <v>94122</v>
      </c>
      <c r="M4417" t="s">
        <v>71</v>
      </c>
      <c r="N4417" t="s">
        <v>3551</v>
      </c>
      <c r="O4417" t="s">
        <v>98</v>
      </c>
      <c r="P4417" t="s">
        <v>99</v>
      </c>
      <c r="Q4417" t="s">
        <v>3552</v>
      </c>
      <c r="R4417" s="19">
        <v>575.91999999999996</v>
      </c>
      <c r="S4417" s="17">
        <v>2</v>
      </c>
      <c r="T4417" s="20">
        <v>0.2</v>
      </c>
      <c r="U4417" s="19">
        <v>71.989999999999995</v>
      </c>
      <c r="V4417" s="20">
        <f t="shared" si="340"/>
        <v>0.125</v>
      </c>
      <c r="W4417" s="17">
        <f t="shared" si="341"/>
        <v>2014</v>
      </c>
      <c r="X4417" t="str">
        <f t="shared" si="342"/>
        <v>Nov-2014</v>
      </c>
      <c r="Y4417" s="17">
        <f t="shared" si="343"/>
        <v>7</v>
      </c>
      <c r="Z4417" t="str">
        <f t="shared" si="344"/>
        <v>11-20%</v>
      </c>
      <c r="AA4417" s="17">
        <f>IF(COUNTIF($B$2:B4417,B4417)=1,1,0)</f>
        <v>1</v>
      </c>
      <c r="AB4417" s="17">
        <f>IF(COUNTIF($F$2:F4417,F4417)=1,1,0)</f>
        <v>0</v>
      </c>
    </row>
    <row r="4418" spans="1:28" x14ac:dyDescent="0.2">
      <c r="A4418" s="17">
        <v>4417</v>
      </c>
      <c r="B4418" t="s">
        <v>7517</v>
      </c>
      <c r="C4418" s="18">
        <v>41972</v>
      </c>
      <c r="D4418" s="18">
        <v>41979</v>
      </c>
      <c r="E4418" t="s">
        <v>77</v>
      </c>
      <c r="F4418" t="s">
        <v>1019</v>
      </c>
      <c r="G4418" t="s">
        <v>1020</v>
      </c>
      <c r="H4418" t="s">
        <v>53</v>
      </c>
      <c r="I4418" t="s">
        <v>54</v>
      </c>
      <c r="J4418" t="s">
        <v>154</v>
      </c>
      <c r="K4418" t="s">
        <v>70</v>
      </c>
      <c r="L4418">
        <v>94122</v>
      </c>
      <c r="M4418" t="s">
        <v>71</v>
      </c>
      <c r="N4418" t="s">
        <v>3279</v>
      </c>
      <c r="O4418" t="s">
        <v>73</v>
      </c>
      <c r="P4418" t="s">
        <v>296</v>
      </c>
      <c r="Q4418" t="s">
        <v>590</v>
      </c>
      <c r="R4418" s="19">
        <v>30.4</v>
      </c>
      <c r="S4418" s="17">
        <v>5</v>
      </c>
      <c r="T4418" s="20">
        <v>0</v>
      </c>
      <c r="U4418" s="19">
        <v>15.2</v>
      </c>
      <c r="V4418" s="20">
        <f t="shared" ref="V4418:V4481" si="345">IFERROR(U4418/R4418,0)</f>
        <v>0.5</v>
      </c>
      <c r="W4418" s="17">
        <f t="shared" ref="W4418:W4481" si="346">YEAR(C4418)</f>
        <v>2014</v>
      </c>
      <c r="X4418" t="str">
        <f t="shared" ref="X4418:X4481" si="347">TEXT(C4418,"mmm-yyyy")</f>
        <v>Nov-2014</v>
      </c>
      <c r="Y4418" s="17">
        <f t="shared" ref="Y4418:Y4481" si="348">D4418-C4418</f>
        <v>7</v>
      </c>
      <c r="Z4418" t="str">
        <f t="shared" ref="Z4418:Z4481" si="349">IF(T4418=0,"0% (No Discount)",IF(T4418&lt;=0.1,"1-10%",IF(T4418&lt;=0.2,"11-20%",IF(T4418&lt;=0.3,"21-30%",IF(T4418&lt;=0.4,"31-40%",IF(T4418&lt;=0.5,"41-50%","Over 50%"))))))</f>
        <v>0% (No Discount)</v>
      </c>
      <c r="AA4418" s="17">
        <f>IF(COUNTIF($B$2:B4418,B4418)=1,1,0)</f>
        <v>0</v>
      </c>
      <c r="AB4418" s="17">
        <f>IF(COUNTIF($F$2:F4418,F4418)=1,1,0)</f>
        <v>0</v>
      </c>
    </row>
    <row r="4419" spans="1:28" x14ac:dyDescent="0.2">
      <c r="A4419" s="17">
        <v>4418</v>
      </c>
      <c r="B4419" t="s">
        <v>7518</v>
      </c>
      <c r="C4419" s="18">
        <v>42834</v>
      </c>
      <c r="D4419" s="18">
        <v>42837</v>
      </c>
      <c r="E4419" t="s">
        <v>50</v>
      </c>
      <c r="F4419" t="s">
        <v>945</v>
      </c>
      <c r="G4419" t="s">
        <v>946</v>
      </c>
      <c r="H4419" t="s">
        <v>53</v>
      </c>
      <c r="I4419" t="s">
        <v>54</v>
      </c>
      <c r="J4419" t="s">
        <v>909</v>
      </c>
      <c r="K4419" t="s">
        <v>265</v>
      </c>
      <c r="L4419">
        <v>48205</v>
      </c>
      <c r="M4419" t="s">
        <v>132</v>
      </c>
      <c r="N4419" t="s">
        <v>3870</v>
      </c>
      <c r="O4419" t="s">
        <v>73</v>
      </c>
      <c r="P4419" t="s">
        <v>102</v>
      </c>
      <c r="Q4419" t="s">
        <v>3871</v>
      </c>
      <c r="R4419" s="19">
        <v>478.24</v>
      </c>
      <c r="S4419" s="17">
        <v>8</v>
      </c>
      <c r="T4419" s="20">
        <v>0</v>
      </c>
      <c r="U4419" s="19">
        <v>219.99039999999999</v>
      </c>
      <c r="V4419" s="20">
        <f t="shared" si="345"/>
        <v>0.45999999999999996</v>
      </c>
      <c r="W4419" s="17">
        <f t="shared" si="346"/>
        <v>2017</v>
      </c>
      <c r="X4419" t="str">
        <f t="shared" si="347"/>
        <v>Apr-2017</v>
      </c>
      <c r="Y4419" s="17">
        <f t="shared" si="348"/>
        <v>3</v>
      </c>
      <c r="Z4419" t="str">
        <f t="shared" si="349"/>
        <v>0% (No Discount)</v>
      </c>
      <c r="AA4419" s="17">
        <f>IF(COUNTIF($B$2:B4419,B4419)=1,1,0)</f>
        <v>1</v>
      </c>
      <c r="AB4419" s="17">
        <f>IF(COUNTIF($F$2:F4419,F4419)=1,1,0)</f>
        <v>0</v>
      </c>
    </row>
    <row r="4420" spans="1:28" x14ac:dyDescent="0.2">
      <c r="A4420" s="17">
        <v>4419</v>
      </c>
      <c r="B4420" t="s">
        <v>7519</v>
      </c>
      <c r="C4420" s="18">
        <v>41993</v>
      </c>
      <c r="D4420" s="18">
        <v>42000</v>
      </c>
      <c r="E4420" t="s">
        <v>77</v>
      </c>
      <c r="F4420" t="s">
        <v>6698</v>
      </c>
      <c r="G4420" t="s">
        <v>6699</v>
      </c>
      <c r="H4420" t="s">
        <v>53</v>
      </c>
      <c r="I4420" t="s">
        <v>54</v>
      </c>
      <c r="J4420" t="s">
        <v>808</v>
      </c>
      <c r="K4420" t="s">
        <v>525</v>
      </c>
      <c r="L4420">
        <v>45011</v>
      </c>
      <c r="M4420" t="s">
        <v>175</v>
      </c>
      <c r="N4420" t="s">
        <v>580</v>
      </c>
      <c r="O4420" t="s">
        <v>59</v>
      </c>
      <c r="P4420" t="s">
        <v>92</v>
      </c>
      <c r="Q4420" t="s">
        <v>581</v>
      </c>
      <c r="R4420" s="19">
        <v>190.84800000000001</v>
      </c>
      <c r="S4420" s="17">
        <v>3</v>
      </c>
      <c r="T4420" s="20">
        <v>0.2</v>
      </c>
      <c r="U4420" s="19">
        <v>-21.470400000000001</v>
      </c>
      <c r="V4420" s="20">
        <f t="shared" si="345"/>
        <v>-0.1125</v>
      </c>
      <c r="W4420" s="17">
        <f t="shared" si="346"/>
        <v>2014</v>
      </c>
      <c r="X4420" t="str">
        <f t="shared" si="347"/>
        <v>Dec-2014</v>
      </c>
      <c r="Y4420" s="17">
        <f t="shared" si="348"/>
        <v>7</v>
      </c>
      <c r="Z4420" t="str">
        <f t="shared" si="349"/>
        <v>11-20%</v>
      </c>
      <c r="AA4420" s="17">
        <f>IF(COUNTIF($B$2:B4420,B4420)=1,1,0)</f>
        <v>1</v>
      </c>
      <c r="AB4420" s="17">
        <f>IF(COUNTIF($F$2:F4420,F4420)=1,1,0)</f>
        <v>0</v>
      </c>
    </row>
    <row r="4421" spans="1:28" x14ac:dyDescent="0.2">
      <c r="A4421" s="17">
        <v>4420</v>
      </c>
      <c r="B4421" t="s">
        <v>7520</v>
      </c>
      <c r="C4421" s="18">
        <v>41990</v>
      </c>
      <c r="D4421" s="18">
        <v>41997</v>
      </c>
      <c r="E4421" t="s">
        <v>77</v>
      </c>
      <c r="F4421" t="s">
        <v>6354</v>
      </c>
      <c r="G4421" t="s">
        <v>6355</v>
      </c>
      <c r="H4421" t="s">
        <v>53</v>
      </c>
      <c r="I4421" t="s">
        <v>54</v>
      </c>
      <c r="J4421" t="s">
        <v>524</v>
      </c>
      <c r="K4421" t="s">
        <v>525</v>
      </c>
      <c r="L4421">
        <v>43229</v>
      </c>
      <c r="M4421" t="s">
        <v>175</v>
      </c>
      <c r="N4421" t="s">
        <v>4855</v>
      </c>
      <c r="O4421" t="s">
        <v>73</v>
      </c>
      <c r="P4421" t="s">
        <v>102</v>
      </c>
      <c r="Q4421" t="s">
        <v>4856</v>
      </c>
      <c r="R4421" s="19">
        <v>5.484</v>
      </c>
      <c r="S4421" s="17">
        <v>4</v>
      </c>
      <c r="T4421" s="20">
        <v>0.7</v>
      </c>
      <c r="U4421" s="19">
        <v>-4.0216000000000003</v>
      </c>
      <c r="V4421" s="20">
        <f t="shared" si="345"/>
        <v>-0.73333333333333339</v>
      </c>
      <c r="W4421" s="17">
        <f t="shared" si="346"/>
        <v>2014</v>
      </c>
      <c r="X4421" t="str">
        <f t="shared" si="347"/>
        <v>Dec-2014</v>
      </c>
      <c r="Y4421" s="17">
        <f t="shared" si="348"/>
        <v>7</v>
      </c>
      <c r="Z4421" t="str">
        <f t="shared" si="349"/>
        <v>Over 50%</v>
      </c>
      <c r="AA4421" s="17">
        <f>IF(COUNTIF($B$2:B4421,B4421)=1,1,0)</f>
        <v>1</v>
      </c>
      <c r="AB4421" s="17">
        <f>IF(COUNTIF($F$2:F4421,F4421)=1,1,0)</f>
        <v>0</v>
      </c>
    </row>
    <row r="4422" spans="1:28" x14ac:dyDescent="0.2">
      <c r="A4422" s="17">
        <v>4421</v>
      </c>
      <c r="B4422" t="s">
        <v>7521</v>
      </c>
      <c r="C4422" s="18">
        <v>42325</v>
      </c>
      <c r="D4422" s="18">
        <v>42329</v>
      </c>
      <c r="E4422" t="s">
        <v>50</v>
      </c>
      <c r="F4422" t="s">
        <v>2923</v>
      </c>
      <c r="G4422" t="s">
        <v>2924</v>
      </c>
      <c r="H4422" t="s">
        <v>53</v>
      </c>
      <c r="I4422" t="s">
        <v>54</v>
      </c>
      <c r="J4422" t="s">
        <v>330</v>
      </c>
      <c r="K4422" t="s">
        <v>238</v>
      </c>
      <c r="L4422">
        <v>60610</v>
      </c>
      <c r="M4422" t="s">
        <v>132</v>
      </c>
      <c r="N4422" t="s">
        <v>2685</v>
      </c>
      <c r="O4422" t="s">
        <v>73</v>
      </c>
      <c r="P4422" t="s">
        <v>606</v>
      </c>
      <c r="Q4422" t="s">
        <v>2686</v>
      </c>
      <c r="R4422" s="19">
        <v>40.92</v>
      </c>
      <c r="S4422" s="17">
        <v>5</v>
      </c>
      <c r="T4422" s="20">
        <v>0.2</v>
      </c>
      <c r="U4422" s="19">
        <v>3.069</v>
      </c>
      <c r="V4422" s="20">
        <f t="shared" si="345"/>
        <v>7.4999999999999997E-2</v>
      </c>
      <c r="W4422" s="17">
        <f t="shared" si="346"/>
        <v>2015</v>
      </c>
      <c r="X4422" t="str">
        <f t="shared" si="347"/>
        <v>Nov-2015</v>
      </c>
      <c r="Y4422" s="17">
        <f t="shared" si="348"/>
        <v>4</v>
      </c>
      <c r="Z4422" t="str">
        <f t="shared" si="349"/>
        <v>11-20%</v>
      </c>
      <c r="AA4422" s="17">
        <f>IF(COUNTIF($B$2:B4422,B4422)=1,1,0)</f>
        <v>1</v>
      </c>
      <c r="AB4422" s="17">
        <f>IF(COUNTIF($F$2:F4422,F4422)=1,1,0)</f>
        <v>0</v>
      </c>
    </row>
    <row r="4423" spans="1:28" x14ac:dyDescent="0.2">
      <c r="A4423" s="17">
        <v>4422</v>
      </c>
      <c r="B4423" t="s">
        <v>7522</v>
      </c>
      <c r="C4423" s="18">
        <v>41702</v>
      </c>
      <c r="D4423" s="18">
        <v>41707</v>
      </c>
      <c r="E4423" t="s">
        <v>77</v>
      </c>
      <c r="F4423" t="s">
        <v>1615</v>
      </c>
      <c r="G4423" t="s">
        <v>1616</v>
      </c>
      <c r="H4423" t="s">
        <v>53</v>
      </c>
      <c r="I4423" t="s">
        <v>54</v>
      </c>
      <c r="J4423" t="s">
        <v>7523</v>
      </c>
      <c r="K4423" t="s">
        <v>81</v>
      </c>
      <c r="L4423">
        <v>33063</v>
      </c>
      <c r="M4423" t="s">
        <v>57</v>
      </c>
      <c r="N4423" t="s">
        <v>1276</v>
      </c>
      <c r="O4423" t="s">
        <v>73</v>
      </c>
      <c r="P4423" t="s">
        <v>95</v>
      </c>
      <c r="Q4423" t="s">
        <v>1277</v>
      </c>
      <c r="R4423" s="19">
        <v>15.552</v>
      </c>
      <c r="S4423" s="17">
        <v>3</v>
      </c>
      <c r="T4423" s="20">
        <v>0.2</v>
      </c>
      <c r="U4423" s="19">
        <v>2.3328000000000002</v>
      </c>
      <c r="V4423" s="20">
        <f t="shared" si="345"/>
        <v>0.15000000000000002</v>
      </c>
      <c r="W4423" s="17">
        <f t="shared" si="346"/>
        <v>2014</v>
      </c>
      <c r="X4423" t="str">
        <f t="shared" si="347"/>
        <v>Mar-2014</v>
      </c>
      <c r="Y4423" s="17">
        <f t="shared" si="348"/>
        <v>5</v>
      </c>
      <c r="Z4423" t="str">
        <f t="shared" si="349"/>
        <v>11-20%</v>
      </c>
      <c r="AA4423" s="17">
        <f>IF(COUNTIF($B$2:B4423,B4423)=1,1,0)</f>
        <v>1</v>
      </c>
      <c r="AB4423" s="17">
        <f>IF(COUNTIF($F$2:F4423,F4423)=1,1,0)</f>
        <v>0</v>
      </c>
    </row>
    <row r="4424" spans="1:28" x14ac:dyDescent="0.2">
      <c r="A4424" s="17">
        <v>4423</v>
      </c>
      <c r="B4424" t="s">
        <v>7524</v>
      </c>
      <c r="C4424" s="18">
        <v>42873</v>
      </c>
      <c r="D4424" s="18">
        <v>42874</v>
      </c>
      <c r="E4424" t="s">
        <v>215</v>
      </c>
      <c r="F4424" t="s">
        <v>3618</v>
      </c>
      <c r="G4424" t="s">
        <v>3619</v>
      </c>
      <c r="H4424" t="s">
        <v>68</v>
      </c>
      <c r="I4424" t="s">
        <v>54</v>
      </c>
      <c r="J4424" t="s">
        <v>7525</v>
      </c>
      <c r="K4424" t="s">
        <v>1302</v>
      </c>
      <c r="L4424">
        <v>30328</v>
      </c>
      <c r="M4424" t="s">
        <v>57</v>
      </c>
      <c r="N4424" t="s">
        <v>168</v>
      </c>
      <c r="O4424" t="s">
        <v>73</v>
      </c>
      <c r="P4424" t="s">
        <v>105</v>
      </c>
      <c r="Q4424" t="s">
        <v>169</v>
      </c>
      <c r="R4424" s="19">
        <v>17.239999999999998</v>
      </c>
      <c r="S4424" s="17">
        <v>2</v>
      </c>
      <c r="T4424" s="20">
        <v>0</v>
      </c>
      <c r="U4424" s="19">
        <v>4.4824000000000002</v>
      </c>
      <c r="V4424" s="20">
        <f t="shared" si="345"/>
        <v>0.26</v>
      </c>
      <c r="W4424" s="17">
        <f t="shared" si="346"/>
        <v>2017</v>
      </c>
      <c r="X4424" t="str">
        <f t="shared" si="347"/>
        <v>May-2017</v>
      </c>
      <c r="Y4424" s="17">
        <f t="shared" si="348"/>
        <v>1</v>
      </c>
      <c r="Z4424" t="str">
        <f t="shared" si="349"/>
        <v>0% (No Discount)</v>
      </c>
      <c r="AA4424" s="17">
        <f>IF(COUNTIF($B$2:B4424,B4424)=1,1,0)</f>
        <v>1</v>
      </c>
      <c r="AB4424" s="17">
        <f>IF(COUNTIF($F$2:F4424,F4424)=1,1,0)</f>
        <v>0</v>
      </c>
    </row>
    <row r="4425" spans="1:28" x14ac:dyDescent="0.2">
      <c r="A4425" s="17">
        <v>4424</v>
      </c>
      <c r="B4425" t="s">
        <v>7524</v>
      </c>
      <c r="C4425" s="18">
        <v>42873</v>
      </c>
      <c r="D4425" s="18">
        <v>42874</v>
      </c>
      <c r="E4425" t="s">
        <v>215</v>
      </c>
      <c r="F4425" t="s">
        <v>3618</v>
      </c>
      <c r="G4425" t="s">
        <v>3619</v>
      </c>
      <c r="H4425" t="s">
        <v>68</v>
      </c>
      <c r="I4425" t="s">
        <v>54</v>
      </c>
      <c r="J4425" t="s">
        <v>7525</v>
      </c>
      <c r="K4425" t="s">
        <v>1302</v>
      </c>
      <c r="L4425">
        <v>30328</v>
      </c>
      <c r="M4425" t="s">
        <v>57</v>
      </c>
      <c r="N4425" t="s">
        <v>7526</v>
      </c>
      <c r="O4425" t="s">
        <v>59</v>
      </c>
      <c r="P4425" t="s">
        <v>60</v>
      </c>
      <c r="Q4425" t="s">
        <v>7527</v>
      </c>
      <c r="R4425" s="19">
        <v>302.94</v>
      </c>
      <c r="S4425" s="17">
        <v>3</v>
      </c>
      <c r="T4425" s="20">
        <v>0</v>
      </c>
      <c r="U4425" s="19">
        <v>75.734999999999999</v>
      </c>
      <c r="V4425" s="20">
        <f t="shared" si="345"/>
        <v>0.25</v>
      </c>
      <c r="W4425" s="17">
        <f t="shared" si="346"/>
        <v>2017</v>
      </c>
      <c r="X4425" t="str">
        <f t="shared" si="347"/>
        <v>May-2017</v>
      </c>
      <c r="Y4425" s="17">
        <f t="shared" si="348"/>
        <v>1</v>
      </c>
      <c r="Z4425" t="str">
        <f t="shared" si="349"/>
        <v>0% (No Discount)</v>
      </c>
      <c r="AA4425" s="17">
        <f>IF(COUNTIF($B$2:B4425,B4425)=1,1,0)</f>
        <v>0</v>
      </c>
      <c r="AB4425" s="17">
        <f>IF(COUNTIF($F$2:F4425,F4425)=1,1,0)</f>
        <v>0</v>
      </c>
    </row>
    <row r="4426" spans="1:28" x14ac:dyDescent="0.2">
      <c r="A4426" s="17">
        <v>4425</v>
      </c>
      <c r="B4426" t="s">
        <v>7524</v>
      </c>
      <c r="C4426" s="18">
        <v>42873</v>
      </c>
      <c r="D4426" s="18">
        <v>42874</v>
      </c>
      <c r="E4426" t="s">
        <v>215</v>
      </c>
      <c r="F4426" t="s">
        <v>3618</v>
      </c>
      <c r="G4426" t="s">
        <v>3619</v>
      </c>
      <c r="H4426" t="s">
        <v>68</v>
      </c>
      <c r="I4426" t="s">
        <v>54</v>
      </c>
      <c r="J4426" t="s">
        <v>7525</v>
      </c>
      <c r="K4426" t="s">
        <v>1302</v>
      </c>
      <c r="L4426">
        <v>30328</v>
      </c>
      <c r="M4426" t="s">
        <v>57</v>
      </c>
      <c r="N4426" t="s">
        <v>4376</v>
      </c>
      <c r="O4426" t="s">
        <v>98</v>
      </c>
      <c r="P4426" t="s">
        <v>99</v>
      </c>
      <c r="Q4426" t="s">
        <v>4377</v>
      </c>
      <c r="R4426" s="19">
        <v>34.75</v>
      </c>
      <c r="S4426" s="17">
        <v>5</v>
      </c>
      <c r="T4426" s="20">
        <v>0</v>
      </c>
      <c r="U4426" s="19">
        <v>15.637499999999999</v>
      </c>
      <c r="V4426" s="20">
        <f t="shared" si="345"/>
        <v>0.44999999999999996</v>
      </c>
      <c r="W4426" s="17">
        <f t="shared" si="346"/>
        <v>2017</v>
      </c>
      <c r="X4426" t="str">
        <f t="shared" si="347"/>
        <v>May-2017</v>
      </c>
      <c r="Y4426" s="17">
        <f t="shared" si="348"/>
        <v>1</v>
      </c>
      <c r="Z4426" t="str">
        <f t="shared" si="349"/>
        <v>0% (No Discount)</v>
      </c>
      <c r="AA4426" s="17">
        <f>IF(COUNTIF($B$2:B4426,B4426)=1,1,0)</f>
        <v>0</v>
      </c>
      <c r="AB4426" s="17">
        <f>IF(COUNTIF($F$2:F4426,F4426)=1,1,0)</f>
        <v>0</v>
      </c>
    </row>
    <row r="4427" spans="1:28" x14ac:dyDescent="0.2">
      <c r="A4427" s="17">
        <v>4426</v>
      </c>
      <c r="B4427" t="s">
        <v>7524</v>
      </c>
      <c r="C4427" s="18">
        <v>42873</v>
      </c>
      <c r="D4427" s="18">
        <v>42874</v>
      </c>
      <c r="E4427" t="s">
        <v>215</v>
      </c>
      <c r="F4427" t="s">
        <v>3618</v>
      </c>
      <c r="G4427" t="s">
        <v>3619</v>
      </c>
      <c r="H4427" t="s">
        <v>68</v>
      </c>
      <c r="I4427" t="s">
        <v>54</v>
      </c>
      <c r="J4427" t="s">
        <v>7525</v>
      </c>
      <c r="K4427" t="s">
        <v>1302</v>
      </c>
      <c r="L4427">
        <v>30328</v>
      </c>
      <c r="M4427" t="s">
        <v>57</v>
      </c>
      <c r="N4427" t="s">
        <v>1635</v>
      </c>
      <c r="O4427" t="s">
        <v>73</v>
      </c>
      <c r="P4427" t="s">
        <v>102</v>
      </c>
      <c r="Q4427" t="s">
        <v>1636</v>
      </c>
      <c r="R4427" s="19">
        <v>113.94</v>
      </c>
      <c r="S4427" s="17">
        <v>6</v>
      </c>
      <c r="T4427" s="20">
        <v>0</v>
      </c>
      <c r="U4427" s="19">
        <v>54.691200000000002</v>
      </c>
      <c r="V4427" s="20">
        <f t="shared" si="345"/>
        <v>0.48000000000000004</v>
      </c>
      <c r="W4427" s="17">
        <f t="shared" si="346"/>
        <v>2017</v>
      </c>
      <c r="X4427" t="str">
        <f t="shared" si="347"/>
        <v>May-2017</v>
      </c>
      <c r="Y4427" s="17">
        <f t="shared" si="348"/>
        <v>1</v>
      </c>
      <c r="Z4427" t="str">
        <f t="shared" si="349"/>
        <v>0% (No Discount)</v>
      </c>
      <c r="AA4427" s="17">
        <f>IF(COUNTIF($B$2:B4427,B4427)=1,1,0)</f>
        <v>0</v>
      </c>
      <c r="AB4427" s="17">
        <f>IF(COUNTIF($F$2:F4427,F4427)=1,1,0)</f>
        <v>0</v>
      </c>
    </row>
    <row r="4428" spans="1:28" x14ac:dyDescent="0.2">
      <c r="A4428" s="17">
        <v>4427</v>
      </c>
      <c r="B4428" t="s">
        <v>7524</v>
      </c>
      <c r="C4428" s="18">
        <v>42873</v>
      </c>
      <c r="D4428" s="18">
        <v>42874</v>
      </c>
      <c r="E4428" t="s">
        <v>215</v>
      </c>
      <c r="F4428" t="s">
        <v>3618</v>
      </c>
      <c r="G4428" t="s">
        <v>3619</v>
      </c>
      <c r="H4428" t="s">
        <v>68</v>
      </c>
      <c r="I4428" t="s">
        <v>54</v>
      </c>
      <c r="J4428" t="s">
        <v>7525</v>
      </c>
      <c r="K4428" t="s">
        <v>1302</v>
      </c>
      <c r="L4428">
        <v>30328</v>
      </c>
      <c r="M4428" t="s">
        <v>57</v>
      </c>
      <c r="N4428" t="s">
        <v>6310</v>
      </c>
      <c r="O4428" t="s">
        <v>98</v>
      </c>
      <c r="P4428" t="s">
        <v>99</v>
      </c>
      <c r="Q4428" t="s">
        <v>6311</v>
      </c>
      <c r="R4428" s="19">
        <v>55.98</v>
      </c>
      <c r="S4428" s="17">
        <v>2</v>
      </c>
      <c r="T4428" s="20">
        <v>0</v>
      </c>
      <c r="U4428" s="19">
        <v>15.6744</v>
      </c>
      <c r="V4428" s="20">
        <f t="shared" si="345"/>
        <v>0.28000000000000003</v>
      </c>
      <c r="W4428" s="17">
        <f t="shared" si="346"/>
        <v>2017</v>
      </c>
      <c r="X4428" t="str">
        <f t="shared" si="347"/>
        <v>May-2017</v>
      </c>
      <c r="Y4428" s="17">
        <f t="shared" si="348"/>
        <v>1</v>
      </c>
      <c r="Z4428" t="str">
        <f t="shared" si="349"/>
        <v>0% (No Discount)</v>
      </c>
      <c r="AA4428" s="17">
        <f>IF(COUNTIF($B$2:B4428,B4428)=1,1,0)</f>
        <v>0</v>
      </c>
      <c r="AB4428" s="17">
        <f>IF(COUNTIF($F$2:F4428,F4428)=1,1,0)</f>
        <v>0</v>
      </c>
    </row>
    <row r="4429" spans="1:28" x14ac:dyDescent="0.2">
      <c r="A4429" s="17">
        <v>4428</v>
      </c>
      <c r="B4429" t="s">
        <v>7528</v>
      </c>
      <c r="C4429" s="18">
        <v>43000</v>
      </c>
      <c r="D4429" s="18">
        <v>43006</v>
      </c>
      <c r="E4429" t="s">
        <v>77</v>
      </c>
      <c r="F4429" t="s">
        <v>6489</v>
      </c>
      <c r="G4429" t="s">
        <v>6490</v>
      </c>
      <c r="H4429" t="s">
        <v>68</v>
      </c>
      <c r="I4429" t="s">
        <v>54</v>
      </c>
      <c r="J4429" t="s">
        <v>5503</v>
      </c>
      <c r="K4429" t="s">
        <v>696</v>
      </c>
      <c r="L4429">
        <v>87105</v>
      </c>
      <c r="M4429" t="s">
        <v>71</v>
      </c>
      <c r="N4429" t="s">
        <v>831</v>
      </c>
      <c r="O4429" t="s">
        <v>73</v>
      </c>
      <c r="P4429" t="s">
        <v>117</v>
      </c>
      <c r="Q4429" t="s">
        <v>832</v>
      </c>
      <c r="R4429" s="19">
        <v>27.18</v>
      </c>
      <c r="S4429" s="17">
        <v>3</v>
      </c>
      <c r="T4429" s="20">
        <v>0</v>
      </c>
      <c r="U4429" s="19">
        <v>12.231</v>
      </c>
      <c r="V4429" s="20">
        <f t="shared" si="345"/>
        <v>0.45</v>
      </c>
      <c r="W4429" s="17">
        <f t="shared" si="346"/>
        <v>2017</v>
      </c>
      <c r="X4429" t="str">
        <f t="shared" si="347"/>
        <v>Sep-2017</v>
      </c>
      <c r="Y4429" s="17">
        <f t="shared" si="348"/>
        <v>6</v>
      </c>
      <c r="Z4429" t="str">
        <f t="shared" si="349"/>
        <v>0% (No Discount)</v>
      </c>
      <c r="AA4429" s="17">
        <f>IF(COUNTIF($B$2:B4429,B4429)=1,1,0)</f>
        <v>1</v>
      </c>
      <c r="AB4429" s="17">
        <f>IF(COUNTIF($F$2:F4429,F4429)=1,1,0)</f>
        <v>0</v>
      </c>
    </row>
    <row r="4430" spans="1:28" x14ac:dyDescent="0.2">
      <c r="A4430" s="17">
        <v>4429</v>
      </c>
      <c r="B4430" t="s">
        <v>7529</v>
      </c>
      <c r="C4430" s="18">
        <v>42815</v>
      </c>
      <c r="D4430" s="18">
        <v>42821</v>
      </c>
      <c r="E4430" t="s">
        <v>77</v>
      </c>
      <c r="F4430" t="s">
        <v>513</v>
      </c>
      <c r="G4430" t="s">
        <v>514</v>
      </c>
      <c r="H4430" t="s">
        <v>53</v>
      </c>
      <c r="I4430" t="s">
        <v>54</v>
      </c>
      <c r="J4430" t="s">
        <v>4584</v>
      </c>
      <c r="K4430" t="s">
        <v>677</v>
      </c>
      <c r="L4430">
        <v>74133</v>
      </c>
      <c r="M4430" t="s">
        <v>132</v>
      </c>
      <c r="N4430" t="s">
        <v>6392</v>
      </c>
      <c r="O4430" t="s">
        <v>59</v>
      </c>
      <c r="P4430" t="s">
        <v>63</v>
      </c>
      <c r="Q4430" t="s">
        <v>6393</v>
      </c>
      <c r="R4430" s="19">
        <v>1805.88</v>
      </c>
      <c r="S4430" s="17">
        <v>6</v>
      </c>
      <c r="T4430" s="20">
        <v>0</v>
      </c>
      <c r="U4430" s="19">
        <v>523.70519999999999</v>
      </c>
      <c r="V4430" s="20">
        <f t="shared" si="345"/>
        <v>0.28999999999999998</v>
      </c>
      <c r="W4430" s="17">
        <f t="shared" si="346"/>
        <v>2017</v>
      </c>
      <c r="X4430" t="str">
        <f t="shared" si="347"/>
        <v>Mar-2017</v>
      </c>
      <c r="Y4430" s="17">
        <f t="shared" si="348"/>
        <v>6</v>
      </c>
      <c r="Z4430" t="str">
        <f t="shared" si="349"/>
        <v>0% (No Discount)</v>
      </c>
      <c r="AA4430" s="17">
        <f>IF(COUNTIF($B$2:B4430,B4430)=1,1,0)</f>
        <v>1</v>
      </c>
      <c r="AB4430" s="17">
        <f>IF(COUNTIF($F$2:F4430,F4430)=1,1,0)</f>
        <v>0</v>
      </c>
    </row>
    <row r="4431" spans="1:28" x14ac:dyDescent="0.2">
      <c r="A4431" s="17">
        <v>4430</v>
      </c>
      <c r="B4431" t="s">
        <v>7530</v>
      </c>
      <c r="C4431" s="18">
        <v>42992</v>
      </c>
      <c r="D4431" s="18">
        <v>42992</v>
      </c>
      <c r="E4431" t="s">
        <v>1320</v>
      </c>
      <c r="F4431" t="s">
        <v>2507</v>
      </c>
      <c r="G4431" t="s">
        <v>2508</v>
      </c>
      <c r="H4431" t="s">
        <v>53</v>
      </c>
      <c r="I4431" t="s">
        <v>54</v>
      </c>
      <c r="J4431" t="s">
        <v>6102</v>
      </c>
      <c r="K4431" t="s">
        <v>817</v>
      </c>
      <c r="L4431">
        <v>7050</v>
      </c>
      <c r="M4431" t="s">
        <v>175</v>
      </c>
      <c r="N4431" t="s">
        <v>6840</v>
      </c>
      <c r="O4431" t="s">
        <v>73</v>
      </c>
      <c r="P4431" t="s">
        <v>95</v>
      </c>
      <c r="Q4431" t="s">
        <v>6841</v>
      </c>
      <c r="R4431" s="19">
        <v>70.95</v>
      </c>
      <c r="S4431" s="17">
        <v>3</v>
      </c>
      <c r="T4431" s="20">
        <v>0</v>
      </c>
      <c r="U4431" s="19">
        <v>18.446999999999999</v>
      </c>
      <c r="V4431" s="20">
        <f t="shared" si="345"/>
        <v>0.25999999999999995</v>
      </c>
      <c r="W4431" s="17">
        <f t="shared" si="346"/>
        <v>2017</v>
      </c>
      <c r="X4431" t="str">
        <f t="shared" si="347"/>
        <v>Sep-2017</v>
      </c>
      <c r="Y4431" s="17">
        <f t="shared" si="348"/>
        <v>0</v>
      </c>
      <c r="Z4431" t="str">
        <f t="shared" si="349"/>
        <v>0% (No Discount)</v>
      </c>
      <c r="AA4431" s="17">
        <f>IF(COUNTIF($B$2:B4431,B4431)=1,1,0)</f>
        <v>1</v>
      </c>
      <c r="AB4431" s="17">
        <f>IF(COUNTIF($F$2:F4431,F4431)=1,1,0)</f>
        <v>0</v>
      </c>
    </row>
    <row r="4432" spans="1:28" x14ac:dyDescent="0.2">
      <c r="A4432" s="17">
        <v>4431</v>
      </c>
      <c r="B4432" t="s">
        <v>7531</v>
      </c>
      <c r="C4432" s="18">
        <v>42677</v>
      </c>
      <c r="D4432" s="18">
        <v>42682</v>
      </c>
      <c r="E4432" t="s">
        <v>50</v>
      </c>
      <c r="F4432" t="s">
        <v>2319</v>
      </c>
      <c r="G4432" t="s">
        <v>2320</v>
      </c>
      <c r="H4432" t="s">
        <v>53</v>
      </c>
      <c r="I4432" t="s">
        <v>54</v>
      </c>
      <c r="J4432" t="s">
        <v>55</v>
      </c>
      <c r="K4432" t="s">
        <v>56</v>
      </c>
      <c r="L4432">
        <v>42420</v>
      </c>
      <c r="M4432" t="s">
        <v>57</v>
      </c>
      <c r="N4432" t="s">
        <v>2605</v>
      </c>
      <c r="O4432" t="s">
        <v>73</v>
      </c>
      <c r="P4432" t="s">
        <v>296</v>
      </c>
      <c r="Q4432" t="s">
        <v>2606</v>
      </c>
      <c r="R4432" s="19">
        <v>20</v>
      </c>
      <c r="S4432" s="17">
        <v>4</v>
      </c>
      <c r="T4432" s="20">
        <v>0</v>
      </c>
      <c r="U4432" s="19">
        <v>9.6</v>
      </c>
      <c r="V4432" s="20">
        <f t="shared" si="345"/>
        <v>0.48</v>
      </c>
      <c r="W4432" s="17">
        <f t="shared" si="346"/>
        <v>2016</v>
      </c>
      <c r="X4432" t="str">
        <f t="shared" si="347"/>
        <v>Nov-2016</v>
      </c>
      <c r="Y4432" s="17">
        <f t="shared" si="348"/>
        <v>5</v>
      </c>
      <c r="Z4432" t="str">
        <f t="shared" si="349"/>
        <v>0% (No Discount)</v>
      </c>
      <c r="AA4432" s="17">
        <f>IF(COUNTIF($B$2:B4432,B4432)=1,1,0)</f>
        <v>1</v>
      </c>
      <c r="AB4432" s="17">
        <f>IF(COUNTIF($F$2:F4432,F4432)=1,1,0)</f>
        <v>0</v>
      </c>
    </row>
    <row r="4433" spans="1:28" x14ac:dyDescent="0.2">
      <c r="A4433" s="17">
        <v>4432</v>
      </c>
      <c r="B4433" t="s">
        <v>7531</v>
      </c>
      <c r="C4433" s="18">
        <v>42677</v>
      </c>
      <c r="D4433" s="18">
        <v>42682</v>
      </c>
      <c r="E4433" t="s">
        <v>50</v>
      </c>
      <c r="F4433" t="s">
        <v>2319</v>
      </c>
      <c r="G4433" t="s">
        <v>2320</v>
      </c>
      <c r="H4433" t="s">
        <v>53</v>
      </c>
      <c r="I4433" t="s">
        <v>54</v>
      </c>
      <c r="J4433" t="s">
        <v>55</v>
      </c>
      <c r="K4433" t="s">
        <v>56</v>
      </c>
      <c r="L4433">
        <v>42420</v>
      </c>
      <c r="M4433" t="s">
        <v>57</v>
      </c>
      <c r="N4433" t="s">
        <v>7046</v>
      </c>
      <c r="O4433" t="s">
        <v>73</v>
      </c>
      <c r="P4433" t="s">
        <v>95</v>
      </c>
      <c r="Q4433" t="s">
        <v>7047</v>
      </c>
      <c r="R4433" s="19">
        <v>7.98</v>
      </c>
      <c r="S4433" s="17">
        <v>3</v>
      </c>
      <c r="T4433" s="20">
        <v>0</v>
      </c>
      <c r="U4433" s="19">
        <v>2.0748000000000002</v>
      </c>
      <c r="V4433" s="20">
        <f t="shared" si="345"/>
        <v>0.26</v>
      </c>
      <c r="W4433" s="17">
        <f t="shared" si="346"/>
        <v>2016</v>
      </c>
      <c r="X4433" t="str">
        <f t="shared" si="347"/>
        <v>Nov-2016</v>
      </c>
      <c r="Y4433" s="17">
        <f t="shared" si="348"/>
        <v>5</v>
      </c>
      <c r="Z4433" t="str">
        <f t="shared" si="349"/>
        <v>0% (No Discount)</v>
      </c>
      <c r="AA4433" s="17">
        <f>IF(COUNTIF($B$2:B4433,B4433)=1,1,0)</f>
        <v>0</v>
      </c>
      <c r="AB4433" s="17">
        <f>IF(COUNTIF($F$2:F4433,F4433)=1,1,0)</f>
        <v>0</v>
      </c>
    </row>
    <row r="4434" spans="1:28" x14ac:dyDescent="0.2">
      <c r="A4434" s="17">
        <v>4433</v>
      </c>
      <c r="B4434" t="s">
        <v>7531</v>
      </c>
      <c r="C4434" s="18">
        <v>42677</v>
      </c>
      <c r="D4434" s="18">
        <v>42682</v>
      </c>
      <c r="E4434" t="s">
        <v>50</v>
      </c>
      <c r="F4434" t="s">
        <v>2319</v>
      </c>
      <c r="G4434" t="s">
        <v>2320</v>
      </c>
      <c r="H4434" t="s">
        <v>53</v>
      </c>
      <c r="I4434" t="s">
        <v>54</v>
      </c>
      <c r="J4434" t="s">
        <v>55</v>
      </c>
      <c r="K4434" t="s">
        <v>56</v>
      </c>
      <c r="L4434">
        <v>42420</v>
      </c>
      <c r="M4434" t="s">
        <v>57</v>
      </c>
      <c r="N4434" t="s">
        <v>3023</v>
      </c>
      <c r="O4434" t="s">
        <v>59</v>
      </c>
      <c r="P4434" t="s">
        <v>92</v>
      </c>
      <c r="Q4434" t="s">
        <v>3024</v>
      </c>
      <c r="R4434" s="19">
        <v>24.1</v>
      </c>
      <c r="S4434" s="17">
        <v>5</v>
      </c>
      <c r="T4434" s="20">
        <v>0</v>
      </c>
      <c r="U4434" s="19">
        <v>9.1579999999999995</v>
      </c>
      <c r="V4434" s="20">
        <f t="shared" si="345"/>
        <v>0.37999999999999995</v>
      </c>
      <c r="W4434" s="17">
        <f t="shared" si="346"/>
        <v>2016</v>
      </c>
      <c r="X4434" t="str">
        <f t="shared" si="347"/>
        <v>Nov-2016</v>
      </c>
      <c r="Y4434" s="17">
        <f t="shared" si="348"/>
        <v>5</v>
      </c>
      <c r="Z4434" t="str">
        <f t="shared" si="349"/>
        <v>0% (No Discount)</v>
      </c>
      <c r="AA4434" s="17">
        <f>IF(COUNTIF($B$2:B4434,B4434)=1,1,0)</f>
        <v>0</v>
      </c>
      <c r="AB4434" s="17">
        <f>IF(COUNTIF($F$2:F4434,F4434)=1,1,0)</f>
        <v>0</v>
      </c>
    </row>
    <row r="4435" spans="1:28" x14ac:dyDescent="0.2">
      <c r="A4435" s="17">
        <v>4434</v>
      </c>
      <c r="B4435" t="s">
        <v>7531</v>
      </c>
      <c r="C4435" s="18">
        <v>42677</v>
      </c>
      <c r="D4435" s="18">
        <v>42682</v>
      </c>
      <c r="E4435" t="s">
        <v>50</v>
      </c>
      <c r="F4435" t="s">
        <v>2319</v>
      </c>
      <c r="G4435" t="s">
        <v>2320</v>
      </c>
      <c r="H4435" t="s">
        <v>53</v>
      </c>
      <c r="I4435" t="s">
        <v>54</v>
      </c>
      <c r="J4435" t="s">
        <v>55</v>
      </c>
      <c r="K4435" t="s">
        <v>56</v>
      </c>
      <c r="L4435">
        <v>42420</v>
      </c>
      <c r="M4435" t="s">
        <v>57</v>
      </c>
      <c r="N4435" t="s">
        <v>6139</v>
      </c>
      <c r="O4435" t="s">
        <v>73</v>
      </c>
      <c r="P4435" t="s">
        <v>95</v>
      </c>
      <c r="Q4435" t="s">
        <v>6140</v>
      </c>
      <c r="R4435" s="19">
        <v>8.75</v>
      </c>
      <c r="S4435" s="17">
        <v>1</v>
      </c>
      <c r="T4435" s="20">
        <v>0</v>
      </c>
      <c r="U4435" s="19">
        <v>2.625</v>
      </c>
      <c r="V4435" s="20">
        <f t="shared" si="345"/>
        <v>0.3</v>
      </c>
      <c r="W4435" s="17">
        <f t="shared" si="346"/>
        <v>2016</v>
      </c>
      <c r="X4435" t="str">
        <f t="shared" si="347"/>
        <v>Nov-2016</v>
      </c>
      <c r="Y4435" s="17">
        <f t="shared" si="348"/>
        <v>5</v>
      </c>
      <c r="Z4435" t="str">
        <f t="shared" si="349"/>
        <v>0% (No Discount)</v>
      </c>
      <c r="AA4435" s="17">
        <f>IF(COUNTIF($B$2:B4435,B4435)=1,1,0)</f>
        <v>0</v>
      </c>
      <c r="AB4435" s="17">
        <f>IF(COUNTIF($F$2:F4435,F4435)=1,1,0)</f>
        <v>0</v>
      </c>
    </row>
    <row r="4436" spans="1:28" x14ac:dyDescent="0.2">
      <c r="A4436" s="17">
        <v>4435</v>
      </c>
      <c r="B4436" t="s">
        <v>7531</v>
      </c>
      <c r="C4436" s="18">
        <v>42677</v>
      </c>
      <c r="D4436" s="18">
        <v>42682</v>
      </c>
      <c r="E4436" t="s">
        <v>50</v>
      </c>
      <c r="F4436" t="s">
        <v>2319</v>
      </c>
      <c r="G4436" t="s">
        <v>2320</v>
      </c>
      <c r="H4436" t="s">
        <v>53</v>
      </c>
      <c r="I4436" t="s">
        <v>54</v>
      </c>
      <c r="J4436" t="s">
        <v>55</v>
      </c>
      <c r="K4436" t="s">
        <v>56</v>
      </c>
      <c r="L4436">
        <v>42420</v>
      </c>
      <c r="M4436" t="s">
        <v>57</v>
      </c>
      <c r="N4436" t="s">
        <v>7532</v>
      </c>
      <c r="O4436" t="s">
        <v>59</v>
      </c>
      <c r="P4436" t="s">
        <v>83</v>
      </c>
      <c r="Q4436" t="s">
        <v>7533</v>
      </c>
      <c r="R4436" s="19">
        <v>842.94</v>
      </c>
      <c r="S4436" s="17">
        <v>3</v>
      </c>
      <c r="T4436" s="20">
        <v>0</v>
      </c>
      <c r="U4436" s="19">
        <v>160.15860000000001</v>
      </c>
      <c r="V4436" s="20">
        <f t="shared" si="345"/>
        <v>0.19</v>
      </c>
      <c r="W4436" s="17">
        <f t="shared" si="346"/>
        <v>2016</v>
      </c>
      <c r="X4436" t="str">
        <f t="shared" si="347"/>
        <v>Nov-2016</v>
      </c>
      <c r="Y4436" s="17">
        <f t="shared" si="348"/>
        <v>5</v>
      </c>
      <c r="Z4436" t="str">
        <f t="shared" si="349"/>
        <v>0% (No Discount)</v>
      </c>
      <c r="AA4436" s="17">
        <f>IF(COUNTIF($B$2:B4436,B4436)=1,1,0)</f>
        <v>0</v>
      </c>
      <c r="AB4436" s="17">
        <f>IF(COUNTIF($F$2:F4436,F4436)=1,1,0)</f>
        <v>0</v>
      </c>
    </row>
    <row r="4437" spans="1:28" x14ac:dyDescent="0.2">
      <c r="A4437" s="17">
        <v>4436</v>
      </c>
      <c r="B4437" t="s">
        <v>7534</v>
      </c>
      <c r="C4437" s="18">
        <v>42493</v>
      </c>
      <c r="D4437" s="18">
        <v>42498</v>
      </c>
      <c r="E4437" t="s">
        <v>77</v>
      </c>
      <c r="F4437" t="s">
        <v>4888</v>
      </c>
      <c r="G4437" t="s">
        <v>4889</v>
      </c>
      <c r="H4437" t="s">
        <v>53</v>
      </c>
      <c r="I4437" t="s">
        <v>54</v>
      </c>
      <c r="J4437" t="s">
        <v>330</v>
      </c>
      <c r="K4437" t="s">
        <v>238</v>
      </c>
      <c r="L4437">
        <v>60653</v>
      </c>
      <c r="M4437" t="s">
        <v>132</v>
      </c>
      <c r="N4437" t="s">
        <v>2504</v>
      </c>
      <c r="O4437" t="s">
        <v>73</v>
      </c>
      <c r="P4437" t="s">
        <v>102</v>
      </c>
      <c r="Q4437" t="s">
        <v>2505</v>
      </c>
      <c r="R4437" s="19">
        <v>2.1819999999999999</v>
      </c>
      <c r="S4437" s="17">
        <v>1</v>
      </c>
      <c r="T4437" s="20">
        <v>0.8</v>
      </c>
      <c r="U4437" s="19">
        <v>-3.6002999999999998</v>
      </c>
      <c r="V4437" s="20">
        <f t="shared" si="345"/>
        <v>-1.65</v>
      </c>
      <c r="W4437" s="17">
        <f t="shared" si="346"/>
        <v>2016</v>
      </c>
      <c r="X4437" t="str">
        <f t="shared" si="347"/>
        <v>May-2016</v>
      </c>
      <c r="Y4437" s="17">
        <f t="shared" si="348"/>
        <v>5</v>
      </c>
      <c r="Z4437" t="str">
        <f t="shared" si="349"/>
        <v>Over 50%</v>
      </c>
      <c r="AA4437" s="17">
        <f>IF(COUNTIF($B$2:B4437,B4437)=1,1,0)</f>
        <v>1</v>
      </c>
      <c r="AB4437" s="17">
        <f>IF(COUNTIF($F$2:F4437,F4437)=1,1,0)</f>
        <v>0</v>
      </c>
    </row>
    <row r="4438" spans="1:28" x14ac:dyDescent="0.2">
      <c r="A4438" s="17">
        <v>4437</v>
      </c>
      <c r="B4438" t="s">
        <v>7534</v>
      </c>
      <c r="C4438" s="18">
        <v>42493</v>
      </c>
      <c r="D4438" s="18">
        <v>42498</v>
      </c>
      <c r="E4438" t="s">
        <v>77</v>
      </c>
      <c r="F4438" t="s">
        <v>4888</v>
      </c>
      <c r="G4438" t="s">
        <v>4889</v>
      </c>
      <c r="H4438" t="s">
        <v>53</v>
      </c>
      <c r="I4438" t="s">
        <v>54</v>
      </c>
      <c r="J4438" t="s">
        <v>330</v>
      </c>
      <c r="K4438" t="s">
        <v>238</v>
      </c>
      <c r="L4438">
        <v>60653</v>
      </c>
      <c r="M4438" t="s">
        <v>132</v>
      </c>
      <c r="N4438" t="s">
        <v>7535</v>
      </c>
      <c r="O4438" t="s">
        <v>73</v>
      </c>
      <c r="P4438" t="s">
        <v>95</v>
      </c>
      <c r="Q4438" t="s">
        <v>7536</v>
      </c>
      <c r="R4438" s="19">
        <v>27.384</v>
      </c>
      <c r="S4438" s="17">
        <v>7</v>
      </c>
      <c r="T4438" s="20">
        <v>0.2</v>
      </c>
      <c r="U4438" s="19">
        <v>2.7383999999999999</v>
      </c>
      <c r="V4438" s="20">
        <f t="shared" si="345"/>
        <v>9.9999999999999992E-2</v>
      </c>
      <c r="W4438" s="17">
        <f t="shared" si="346"/>
        <v>2016</v>
      </c>
      <c r="X4438" t="str">
        <f t="shared" si="347"/>
        <v>May-2016</v>
      </c>
      <c r="Y4438" s="17">
        <f t="shared" si="348"/>
        <v>5</v>
      </c>
      <c r="Z4438" t="str">
        <f t="shared" si="349"/>
        <v>11-20%</v>
      </c>
      <c r="AA4438" s="17">
        <f>IF(COUNTIF($B$2:B4438,B4438)=1,1,0)</f>
        <v>0</v>
      </c>
      <c r="AB4438" s="17">
        <f>IF(COUNTIF($F$2:F4438,F4438)=1,1,0)</f>
        <v>0</v>
      </c>
    </row>
    <row r="4439" spans="1:28" x14ac:dyDescent="0.2">
      <c r="A4439" s="17">
        <v>4438</v>
      </c>
      <c r="B4439" t="s">
        <v>7534</v>
      </c>
      <c r="C4439" s="18">
        <v>42493</v>
      </c>
      <c r="D4439" s="18">
        <v>42498</v>
      </c>
      <c r="E4439" t="s">
        <v>77</v>
      </c>
      <c r="F4439" t="s">
        <v>4888</v>
      </c>
      <c r="G4439" t="s">
        <v>4889</v>
      </c>
      <c r="H4439" t="s">
        <v>53</v>
      </c>
      <c r="I4439" t="s">
        <v>54</v>
      </c>
      <c r="J4439" t="s">
        <v>330</v>
      </c>
      <c r="K4439" t="s">
        <v>238</v>
      </c>
      <c r="L4439">
        <v>60653</v>
      </c>
      <c r="M4439" t="s">
        <v>132</v>
      </c>
      <c r="N4439" t="s">
        <v>5456</v>
      </c>
      <c r="O4439" t="s">
        <v>73</v>
      </c>
      <c r="P4439" t="s">
        <v>105</v>
      </c>
      <c r="Q4439" t="s">
        <v>5457</v>
      </c>
      <c r="R4439" s="19">
        <v>26.405999999999999</v>
      </c>
      <c r="S4439" s="17">
        <v>3</v>
      </c>
      <c r="T4439" s="20">
        <v>0.8</v>
      </c>
      <c r="U4439" s="19">
        <v>-71.296199999999999</v>
      </c>
      <c r="V4439" s="20">
        <f t="shared" si="345"/>
        <v>-2.7</v>
      </c>
      <c r="W4439" s="17">
        <f t="shared" si="346"/>
        <v>2016</v>
      </c>
      <c r="X4439" t="str">
        <f t="shared" si="347"/>
        <v>May-2016</v>
      </c>
      <c r="Y4439" s="17">
        <f t="shared" si="348"/>
        <v>5</v>
      </c>
      <c r="Z4439" t="str">
        <f t="shared" si="349"/>
        <v>Over 50%</v>
      </c>
      <c r="AA4439" s="17">
        <f>IF(COUNTIF($B$2:B4439,B4439)=1,1,0)</f>
        <v>0</v>
      </c>
      <c r="AB4439" s="17">
        <f>IF(COUNTIF($F$2:F4439,F4439)=1,1,0)</f>
        <v>0</v>
      </c>
    </row>
    <row r="4440" spans="1:28" x14ac:dyDescent="0.2">
      <c r="A4440" s="17">
        <v>4439</v>
      </c>
      <c r="B4440" t="s">
        <v>7537</v>
      </c>
      <c r="C4440" s="18">
        <v>42731</v>
      </c>
      <c r="D4440" s="18">
        <v>42737</v>
      </c>
      <c r="E4440" t="s">
        <v>77</v>
      </c>
      <c r="F4440" t="s">
        <v>3037</v>
      </c>
      <c r="G4440" t="s">
        <v>3038</v>
      </c>
      <c r="H4440" t="s">
        <v>53</v>
      </c>
      <c r="I4440" t="s">
        <v>54</v>
      </c>
      <c r="J4440" t="s">
        <v>7420</v>
      </c>
      <c r="K4440" t="s">
        <v>131</v>
      </c>
      <c r="L4440">
        <v>77642</v>
      </c>
      <c r="M4440" t="s">
        <v>132</v>
      </c>
      <c r="N4440" t="s">
        <v>4821</v>
      </c>
      <c r="O4440" t="s">
        <v>73</v>
      </c>
      <c r="P4440" t="s">
        <v>117</v>
      </c>
      <c r="Q4440" t="s">
        <v>4822</v>
      </c>
      <c r="R4440" s="19">
        <v>10.368</v>
      </c>
      <c r="S4440" s="17">
        <v>2</v>
      </c>
      <c r="T4440" s="20">
        <v>0.2</v>
      </c>
      <c r="U4440" s="19">
        <v>3.6288</v>
      </c>
      <c r="V4440" s="20">
        <f t="shared" si="345"/>
        <v>0.35</v>
      </c>
      <c r="W4440" s="17">
        <f t="shared" si="346"/>
        <v>2016</v>
      </c>
      <c r="X4440" t="str">
        <f t="shared" si="347"/>
        <v>Dec-2016</v>
      </c>
      <c r="Y4440" s="17">
        <f t="shared" si="348"/>
        <v>6</v>
      </c>
      <c r="Z4440" t="str">
        <f t="shared" si="349"/>
        <v>11-20%</v>
      </c>
      <c r="AA4440" s="17">
        <f>IF(COUNTIF($B$2:B4440,B4440)=1,1,0)</f>
        <v>1</v>
      </c>
      <c r="AB4440" s="17">
        <f>IF(COUNTIF($F$2:F4440,F4440)=1,1,0)</f>
        <v>0</v>
      </c>
    </row>
    <row r="4441" spans="1:28" x14ac:dyDescent="0.2">
      <c r="A4441" s="17">
        <v>4440</v>
      </c>
      <c r="B4441" t="s">
        <v>7537</v>
      </c>
      <c r="C4441" s="18">
        <v>42731</v>
      </c>
      <c r="D4441" s="18">
        <v>42737</v>
      </c>
      <c r="E4441" t="s">
        <v>77</v>
      </c>
      <c r="F4441" t="s">
        <v>3037</v>
      </c>
      <c r="G4441" t="s">
        <v>3038</v>
      </c>
      <c r="H4441" t="s">
        <v>53</v>
      </c>
      <c r="I4441" t="s">
        <v>54</v>
      </c>
      <c r="J4441" t="s">
        <v>7420</v>
      </c>
      <c r="K4441" t="s">
        <v>131</v>
      </c>
      <c r="L4441">
        <v>77642</v>
      </c>
      <c r="M4441" t="s">
        <v>132</v>
      </c>
      <c r="N4441" t="s">
        <v>3782</v>
      </c>
      <c r="O4441" t="s">
        <v>73</v>
      </c>
      <c r="P4441" t="s">
        <v>117</v>
      </c>
      <c r="Q4441" t="s">
        <v>3783</v>
      </c>
      <c r="R4441" s="19">
        <v>23.68</v>
      </c>
      <c r="S4441" s="17">
        <v>4</v>
      </c>
      <c r="T4441" s="20">
        <v>0.2</v>
      </c>
      <c r="U4441" s="19">
        <v>7.4</v>
      </c>
      <c r="V4441" s="20">
        <f t="shared" si="345"/>
        <v>0.3125</v>
      </c>
      <c r="W4441" s="17">
        <f t="shared" si="346"/>
        <v>2016</v>
      </c>
      <c r="X4441" t="str">
        <f t="shared" si="347"/>
        <v>Dec-2016</v>
      </c>
      <c r="Y4441" s="17">
        <f t="shared" si="348"/>
        <v>6</v>
      </c>
      <c r="Z4441" t="str">
        <f t="shared" si="349"/>
        <v>11-20%</v>
      </c>
      <c r="AA4441" s="17">
        <f>IF(COUNTIF($B$2:B4441,B4441)=1,1,0)</f>
        <v>0</v>
      </c>
      <c r="AB4441" s="17">
        <f>IF(COUNTIF($F$2:F4441,F4441)=1,1,0)</f>
        <v>0</v>
      </c>
    </row>
    <row r="4442" spans="1:28" x14ac:dyDescent="0.2">
      <c r="A4442" s="17">
        <v>4441</v>
      </c>
      <c r="B4442" t="s">
        <v>7538</v>
      </c>
      <c r="C4442" s="18">
        <v>42573</v>
      </c>
      <c r="D4442" s="18">
        <v>42577</v>
      </c>
      <c r="E4442" t="s">
        <v>77</v>
      </c>
      <c r="F4442" t="s">
        <v>5212</v>
      </c>
      <c r="G4442" t="s">
        <v>5213</v>
      </c>
      <c r="H4442" t="s">
        <v>53</v>
      </c>
      <c r="I4442" t="s">
        <v>54</v>
      </c>
      <c r="J4442" t="s">
        <v>264</v>
      </c>
      <c r="K4442" t="s">
        <v>265</v>
      </c>
      <c r="L4442">
        <v>48185</v>
      </c>
      <c r="M4442" t="s">
        <v>132</v>
      </c>
      <c r="N4442" t="s">
        <v>3910</v>
      </c>
      <c r="O4442" t="s">
        <v>98</v>
      </c>
      <c r="P4442" t="s">
        <v>188</v>
      </c>
      <c r="Q4442" t="s">
        <v>3911</v>
      </c>
      <c r="R4442" s="19">
        <v>109.95</v>
      </c>
      <c r="S4442" s="17">
        <v>1</v>
      </c>
      <c r="T4442" s="20">
        <v>0</v>
      </c>
      <c r="U4442" s="19">
        <v>36.283499999999997</v>
      </c>
      <c r="V4442" s="20">
        <f t="shared" si="345"/>
        <v>0.32999999999999996</v>
      </c>
      <c r="W4442" s="17">
        <f t="shared" si="346"/>
        <v>2016</v>
      </c>
      <c r="X4442" t="str">
        <f t="shared" si="347"/>
        <v>Jul-2016</v>
      </c>
      <c r="Y4442" s="17">
        <f t="shared" si="348"/>
        <v>4</v>
      </c>
      <c r="Z4442" t="str">
        <f t="shared" si="349"/>
        <v>0% (No Discount)</v>
      </c>
      <c r="AA4442" s="17">
        <f>IF(COUNTIF($B$2:B4442,B4442)=1,1,0)</f>
        <v>1</v>
      </c>
      <c r="AB4442" s="17">
        <f>IF(COUNTIF($F$2:F4442,F4442)=1,1,0)</f>
        <v>0</v>
      </c>
    </row>
    <row r="4443" spans="1:28" x14ac:dyDescent="0.2">
      <c r="A4443" s="17">
        <v>4442</v>
      </c>
      <c r="B4443" t="s">
        <v>7538</v>
      </c>
      <c r="C4443" s="18">
        <v>42573</v>
      </c>
      <c r="D4443" s="18">
        <v>42577</v>
      </c>
      <c r="E4443" t="s">
        <v>77</v>
      </c>
      <c r="F4443" t="s">
        <v>5212</v>
      </c>
      <c r="G4443" t="s">
        <v>5213</v>
      </c>
      <c r="H4443" t="s">
        <v>53</v>
      </c>
      <c r="I4443" t="s">
        <v>54</v>
      </c>
      <c r="J4443" t="s">
        <v>264</v>
      </c>
      <c r="K4443" t="s">
        <v>265</v>
      </c>
      <c r="L4443">
        <v>48185</v>
      </c>
      <c r="M4443" t="s">
        <v>132</v>
      </c>
      <c r="N4443" t="s">
        <v>7539</v>
      </c>
      <c r="O4443" t="s">
        <v>73</v>
      </c>
      <c r="P4443" t="s">
        <v>86</v>
      </c>
      <c r="Q4443" t="s">
        <v>7540</v>
      </c>
      <c r="R4443" s="19">
        <v>965.85</v>
      </c>
      <c r="S4443" s="17">
        <v>5</v>
      </c>
      <c r="T4443" s="20">
        <v>0</v>
      </c>
      <c r="U4443" s="19">
        <v>135.21899999999999</v>
      </c>
      <c r="V4443" s="20">
        <f t="shared" si="345"/>
        <v>0.13999999999999999</v>
      </c>
      <c r="W4443" s="17">
        <f t="shared" si="346"/>
        <v>2016</v>
      </c>
      <c r="X4443" t="str">
        <f t="shared" si="347"/>
        <v>Jul-2016</v>
      </c>
      <c r="Y4443" s="17">
        <f t="shared" si="348"/>
        <v>4</v>
      </c>
      <c r="Z4443" t="str">
        <f t="shared" si="349"/>
        <v>0% (No Discount)</v>
      </c>
      <c r="AA4443" s="17">
        <f>IF(COUNTIF($B$2:B4443,B4443)=1,1,0)</f>
        <v>0</v>
      </c>
      <c r="AB4443" s="17">
        <f>IF(COUNTIF($F$2:F4443,F4443)=1,1,0)</f>
        <v>0</v>
      </c>
    </row>
    <row r="4444" spans="1:28" x14ac:dyDescent="0.2">
      <c r="A4444" s="17">
        <v>4443</v>
      </c>
      <c r="B4444" t="s">
        <v>7538</v>
      </c>
      <c r="C4444" s="18">
        <v>42573</v>
      </c>
      <c r="D4444" s="18">
        <v>42577</v>
      </c>
      <c r="E4444" t="s">
        <v>77</v>
      </c>
      <c r="F4444" t="s">
        <v>5212</v>
      </c>
      <c r="G4444" t="s">
        <v>5213</v>
      </c>
      <c r="H4444" t="s">
        <v>53</v>
      </c>
      <c r="I4444" t="s">
        <v>54</v>
      </c>
      <c r="J4444" t="s">
        <v>264</v>
      </c>
      <c r="K4444" t="s">
        <v>265</v>
      </c>
      <c r="L4444">
        <v>48185</v>
      </c>
      <c r="M4444" t="s">
        <v>132</v>
      </c>
      <c r="N4444" t="s">
        <v>7541</v>
      </c>
      <c r="O4444" t="s">
        <v>73</v>
      </c>
      <c r="P4444" t="s">
        <v>95</v>
      </c>
      <c r="Q4444" t="s">
        <v>7542</v>
      </c>
      <c r="R4444" s="19">
        <v>29.2</v>
      </c>
      <c r="S4444" s="17">
        <v>5</v>
      </c>
      <c r="T4444" s="20">
        <v>0</v>
      </c>
      <c r="U4444" s="19">
        <v>10.512</v>
      </c>
      <c r="V4444" s="20">
        <f t="shared" si="345"/>
        <v>0.36000000000000004</v>
      </c>
      <c r="W4444" s="17">
        <f t="shared" si="346"/>
        <v>2016</v>
      </c>
      <c r="X4444" t="str">
        <f t="shared" si="347"/>
        <v>Jul-2016</v>
      </c>
      <c r="Y4444" s="17">
        <f t="shared" si="348"/>
        <v>4</v>
      </c>
      <c r="Z4444" t="str">
        <f t="shared" si="349"/>
        <v>0% (No Discount)</v>
      </c>
      <c r="AA4444" s="17">
        <f>IF(COUNTIF($B$2:B4444,B4444)=1,1,0)</f>
        <v>0</v>
      </c>
      <c r="AB4444" s="17">
        <f>IF(COUNTIF($F$2:F4444,F4444)=1,1,0)</f>
        <v>0</v>
      </c>
    </row>
    <row r="4445" spans="1:28" x14ac:dyDescent="0.2">
      <c r="A4445" s="17">
        <v>4444</v>
      </c>
      <c r="B4445" t="s">
        <v>7538</v>
      </c>
      <c r="C4445" s="18">
        <v>42573</v>
      </c>
      <c r="D4445" s="18">
        <v>42577</v>
      </c>
      <c r="E4445" t="s">
        <v>77</v>
      </c>
      <c r="F4445" t="s">
        <v>5212</v>
      </c>
      <c r="G4445" t="s">
        <v>5213</v>
      </c>
      <c r="H4445" t="s">
        <v>53</v>
      </c>
      <c r="I4445" t="s">
        <v>54</v>
      </c>
      <c r="J4445" t="s">
        <v>264</v>
      </c>
      <c r="K4445" t="s">
        <v>265</v>
      </c>
      <c r="L4445">
        <v>48185</v>
      </c>
      <c r="M4445" t="s">
        <v>132</v>
      </c>
      <c r="N4445" t="s">
        <v>4010</v>
      </c>
      <c r="O4445" t="s">
        <v>73</v>
      </c>
      <c r="P4445" t="s">
        <v>117</v>
      </c>
      <c r="Q4445" t="s">
        <v>4011</v>
      </c>
      <c r="R4445" s="19">
        <v>32.4</v>
      </c>
      <c r="S4445" s="17">
        <v>5</v>
      </c>
      <c r="T4445" s="20">
        <v>0</v>
      </c>
      <c r="U4445" s="19">
        <v>15.552</v>
      </c>
      <c r="V4445" s="20">
        <f t="shared" si="345"/>
        <v>0.48</v>
      </c>
      <c r="W4445" s="17">
        <f t="shared" si="346"/>
        <v>2016</v>
      </c>
      <c r="X4445" t="str">
        <f t="shared" si="347"/>
        <v>Jul-2016</v>
      </c>
      <c r="Y4445" s="17">
        <f t="shared" si="348"/>
        <v>4</v>
      </c>
      <c r="Z4445" t="str">
        <f t="shared" si="349"/>
        <v>0% (No Discount)</v>
      </c>
      <c r="AA4445" s="17">
        <f>IF(COUNTIF($B$2:B4445,B4445)=1,1,0)</f>
        <v>0</v>
      </c>
      <c r="AB4445" s="17">
        <f>IF(COUNTIF($F$2:F4445,F4445)=1,1,0)</f>
        <v>0</v>
      </c>
    </row>
    <row r="4446" spans="1:28" x14ac:dyDescent="0.2">
      <c r="A4446" s="17">
        <v>4445</v>
      </c>
      <c r="B4446" t="s">
        <v>7543</v>
      </c>
      <c r="C4446" s="18">
        <v>41959</v>
      </c>
      <c r="D4446" s="18">
        <v>41964</v>
      </c>
      <c r="E4446" t="s">
        <v>77</v>
      </c>
      <c r="F4446" t="s">
        <v>2178</v>
      </c>
      <c r="G4446" t="s">
        <v>2179</v>
      </c>
      <c r="H4446" t="s">
        <v>129</v>
      </c>
      <c r="I4446" t="s">
        <v>54</v>
      </c>
      <c r="J4446" t="s">
        <v>565</v>
      </c>
      <c r="K4446" t="s">
        <v>281</v>
      </c>
      <c r="L4446">
        <v>47401</v>
      </c>
      <c r="M4446" t="s">
        <v>132</v>
      </c>
      <c r="N4446" t="s">
        <v>5616</v>
      </c>
      <c r="O4446" t="s">
        <v>73</v>
      </c>
      <c r="P4446" t="s">
        <v>200</v>
      </c>
      <c r="Q4446" t="s">
        <v>5617</v>
      </c>
      <c r="R4446" s="19">
        <v>78.349999999999994</v>
      </c>
      <c r="S4446" s="17">
        <v>5</v>
      </c>
      <c r="T4446" s="20">
        <v>0</v>
      </c>
      <c r="U4446" s="19">
        <v>36.8245</v>
      </c>
      <c r="V4446" s="20">
        <f t="shared" si="345"/>
        <v>0.47000000000000003</v>
      </c>
      <c r="W4446" s="17">
        <f t="shared" si="346"/>
        <v>2014</v>
      </c>
      <c r="X4446" t="str">
        <f t="shared" si="347"/>
        <v>Nov-2014</v>
      </c>
      <c r="Y4446" s="17">
        <f t="shared" si="348"/>
        <v>5</v>
      </c>
      <c r="Z4446" t="str">
        <f t="shared" si="349"/>
        <v>0% (No Discount)</v>
      </c>
      <c r="AA4446" s="17">
        <f>IF(COUNTIF($B$2:B4446,B4446)=1,1,0)</f>
        <v>1</v>
      </c>
      <c r="AB4446" s="17">
        <f>IF(COUNTIF($F$2:F4446,F4446)=1,1,0)</f>
        <v>0</v>
      </c>
    </row>
    <row r="4447" spans="1:28" x14ac:dyDescent="0.2">
      <c r="A4447" s="17">
        <v>4446</v>
      </c>
      <c r="B4447" t="s">
        <v>7543</v>
      </c>
      <c r="C4447" s="18">
        <v>41959</v>
      </c>
      <c r="D4447" s="18">
        <v>41964</v>
      </c>
      <c r="E4447" t="s">
        <v>77</v>
      </c>
      <c r="F4447" t="s">
        <v>2178</v>
      </c>
      <c r="G4447" t="s">
        <v>2179</v>
      </c>
      <c r="H4447" t="s">
        <v>129</v>
      </c>
      <c r="I4447" t="s">
        <v>54</v>
      </c>
      <c r="J4447" t="s">
        <v>565</v>
      </c>
      <c r="K4447" t="s">
        <v>281</v>
      </c>
      <c r="L4447">
        <v>47401</v>
      </c>
      <c r="M4447" t="s">
        <v>132</v>
      </c>
      <c r="N4447" t="s">
        <v>6036</v>
      </c>
      <c r="O4447" t="s">
        <v>73</v>
      </c>
      <c r="P4447" t="s">
        <v>117</v>
      </c>
      <c r="Q4447" t="s">
        <v>6037</v>
      </c>
      <c r="R4447" s="19">
        <v>31.68</v>
      </c>
      <c r="S4447" s="17">
        <v>6</v>
      </c>
      <c r="T4447" s="20">
        <v>0</v>
      </c>
      <c r="U4447" s="19">
        <v>14.256</v>
      </c>
      <c r="V4447" s="20">
        <f t="shared" si="345"/>
        <v>0.45</v>
      </c>
      <c r="W4447" s="17">
        <f t="shared" si="346"/>
        <v>2014</v>
      </c>
      <c r="X4447" t="str">
        <f t="shared" si="347"/>
        <v>Nov-2014</v>
      </c>
      <c r="Y4447" s="17">
        <f t="shared" si="348"/>
        <v>5</v>
      </c>
      <c r="Z4447" t="str">
        <f t="shared" si="349"/>
        <v>0% (No Discount)</v>
      </c>
      <c r="AA4447" s="17">
        <f>IF(COUNTIF($B$2:B4447,B4447)=1,1,0)</f>
        <v>0</v>
      </c>
      <c r="AB4447" s="17">
        <f>IF(COUNTIF($F$2:F4447,F4447)=1,1,0)</f>
        <v>0</v>
      </c>
    </row>
    <row r="4448" spans="1:28" x14ac:dyDescent="0.2">
      <c r="A4448" s="17">
        <v>4447</v>
      </c>
      <c r="B4448" t="s">
        <v>7543</v>
      </c>
      <c r="C4448" s="18">
        <v>41959</v>
      </c>
      <c r="D4448" s="18">
        <v>41964</v>
      </c>
      <c r="E4448" t="s">
        <v>77</v>
      </c>
      <c r="F4448" t="s">
        <v>2178</v>
      </c>
      <c r="G4448" t="s">
        <v>2179</v>
      </c>
      <c r="H4448" t="s">
        <v>129</v>
      </c>
      <c r="I4448" t="s">
        <v>54</v>
      </c>
      <c r="J4448" t="s">
        <v>565</v>
      </c>
      <c r="K4448" t="s">
        <v>281</v>
      </c>
      <c r="L4448">
        <v>47401</v>
      </c>
      <c r="M4448" t="s">
        <v>132</v>
      </c>
      <c r="N4448" t="s">
        <v>185</v>
      </c>
      <c r="O4448" t="s">
        <v>73</v>
      </c>
      <c r="P4448" t="s">
        <v>102</v>
      </c>
      <c r="Q4448" t="s">
        <v>186</v>
      </c>
      <c r="R4448" s="19">
        <v>29.12</v>
      </c>
      <c r="S4448" s="17">
        <v>4</v>
      </c>
      <c r="T4448" s="20">
        <v>0</v>
      </c>
      <c r="U4448" s="19">
        <v>14.268800000000001</v>
      </c>
      <c r="V4448" s="20">
        <f t="shared" si="345"/>
        <v>0.49</v>
      </c>
      <c r="W4448" s="17">
        <f t="shared" si="346"/>
        <v>2014</v>
      </c>
      <c r="X4448" t="str">
        <f t="shared" si="347"/>
        <v>Nov-2014</v>
      </c>
      <c r="Y4448" s="17">
        <f t="shared" si="348"/>
        <v>5</v>
      </c>
      <c r="Z4448" t="str">
        <f t="shared" si="349"/>
        <v>0% (No Discount)</v>
      </c>
      <c r="AA4448" s="17">
        <f>IF(COUNTIF($B$2:B4448,B4448)=1,1,0)</f>
        <v>0</v>
      </c>
      <c r="AB4448" s="17">
        <f>IF(COUNTIF($F$2:F4448,F4448)=1,1,0)</f>
        <v>0</v>
      </c>
    </row>
    <row r="4449" spans="1:28" x14ac:dyDescent="0.2">
      <c r="A4449" s="17">
        <v>4448</v>
      </c>
      <c r="B4449" t="s">
        <v>7543</v>
      </c>
      <c r="C4449" s="18">
        <v>41959</v>
      </c>
      <c r="D4449" s="18">
        <v>41964</v>
      </c>
      <c r="E4449" t="s">
        <v>77</v>
      </c>
      <c r="F4449" t="s">
        <v>2178</v>
      </c>
      <c r="G4449" t="s">
        <v>2179</v>
      </c>
      <c r="H4449" t="s">
        <v>129</v>
      </c>
      <c r="I4449" t="s">
        <v>54</v>
      </c>
      <c r="J4449" t="s">
        <v>565</v>
      </c>
      <c r="K4449" t="s">
        <v>281</v>
      </c>
      <c r="L4449">
        <v>47401</v>
      </c>
      <c r="M4449" t="s">
        <v>132</v>
      </c>
      <c r="N4449" t="s">
        <v>1223</v>
      </c>
      <c r="O4449" t="s">
        <v>73</v>
      </c>
      <c r="P4449" t="s">
        <v>86</v>
      </c>
      <c r="Q4449" t="s">
        <v>1224</v>
      </c>
      <c r="R4449" s="19">
        <v>169.45</v>
      </c>
      <c r="S4449" s="17">
        <v>5</v>
      </c>
      <c r="T4449" s="20">
        <v>0</v>
      </c>
      <c r="U4449" s="19">
        <v>42.362499999999997</v>
      </c>
      <c r="V4449" s="20">
        <f t="shared" si="345"/>
        <v>0.25</v>
      </c>
      <c r="W4449" s="17">
        <f t="shared" si="346"/>
        <v>2014</v>
      </c>
      <c r="X4449" t="str">
        <f t="shared" si="347"/>
        <v>Nov-2014</v>
      </c>
      <c r="Y4449" s="17">
        <f t="shared" si="348"/>
        <v>5</v>
      </c>
      <c r="Z4449" t="str">
        <f t="shared" si="349"/>
        <v>0% (No Discount)</v>
      </c>
      <c r="AA4449" s="17">
        <f>IF(COUNTIF($B$2:B4449,B4449)=1,1,0)</f>
        <v>0</v>
      </c>
      <c r="AB4449" s="17">
        <f>IF(COUNTIF($F$2:F4449,F4449)=1,1,0)</f>
        <v>0</v>
      </c>
    </row>
    <row r="4450" spans="1:28" x14ac:dyDescent="0.2">
      <c r="A4450" s="17">
        <v>4449</v>
      </c>
      <c r="B4450" t="s">
        <v>7544</v>
      </c>
      <c r="C4450" s="18">
        <v>42174</v>
      </c>
      <c r="D4450" s="18">
        <v>42178</v>
      </c>
      <c r="E4450" t="s">
        <v>77</v>
      </c>
      <c r="F4450" t="s">
        <v>970</v>
      </c>
      <c r="G4450" t="s">
        <v>971</v>
      </c>
      <c r="H4450" t="s">
        <v>53</v>
      </c>
      <c r="I4450" t="s">
        <v>54</v>
      </c>
      <c r="J4450" t="s">
        <v>69</v>
      </c>
      <c r="K4450" t="s">
        <v>70</v>
      </c>
      <c r="L4450">
        <v>90032</v>
      </c>
      <c r="M4450" t="s">
        <v>71</v>
      </c>
      <c r="N4450" t="s">
        <v>2143</v>
      </c>
      <c r="O4450" t="s">
        <v>59</v>
      </c>
      <c r="P4450" t="s">
        <v>92</v>
      </c>
      <c r="Q4450" t="s">
        <v>2144</v>
      </c>
      <c r="R4450" s="19">
        <v>12.56</v>
      </c>
      <c r="S4450" s="17">
        <v>2</v>
      </c>
      <c r="T4450" s="20">
        <v>0</v>
      </c>
      <c r="U4450" s="19">
        <v>4.0191999999999997</v>
      </c>
      <c r="V4450" s="20">
        <f t="shared" si="345"/>
        <v>0.31999999999999995</v>
      </c>
      <c r="W4450" s="17">
        <f t="shared" si="346"/>
        <v>2015</v>
      </c>
      <c r="X4450" t="str">
        <f t="shared" si="347"/>
        <v>Jun-2015</v>
      </c>
      <c r="Y4450" s="17">
        <f t="shared" si="348"/>
        <v>4</v>
      </c>
      <c r="Z4450" t="str">
        <f t="shared" si="349"/>
        <v>0% (No Discount)</v>
      </c>
      <c r="AA4450" s="17">
        <f>IF(COUNTIF($B$2:B4450,B4450)=1,1,0)</f>
        <v>1</v>
      </c>
      <c r="AB4450" s="17">
        <f>IF(COUNTIF($F$2:F4450,F4450)=1,1,0)</f>
        <v>0</v>
      </c>
    </row>
    <row r="4451" spans="1:28" x14ac:dyDescent="0.2">
      <c r="A4451" s="17">
        <v>4450</v>
      </c>
      <c r="B4451" t="s">
        <v>7544</v>
      </c>
      <c r="C4451" s="18">
        <v>42174</v>
      </c>
      <c r="D4451" s="18">
        <v>42178</v>
      </c>
      <c r="E4451" t="s">
        <v>77</v>
      </c>
      <c r="F4451" t="s">
        <v>970</v>
      </c>
      <c r="G4451" t="s">
        <v>971</v>
      </c>
      <c r="H4451" t="s">
        <v>53</v>
      </c>
      <c r="I4451" t="s">
        <v>54</v>
      </c>
      <c r="J4451" t="s">
        <v>69</v>
      </c>
      <c r="K4451" t="s">
        <v>70</v>
      </c>
      <c r="L4451">
        <v>90032</v>
      </c>
      <c r="M4451" t="s">
        <v>71</v>
      </c>
      <c r="N4451" t="s">
        <v>4482</v>
      </c>
      <c r="O4451" t="s">
        <v>73</v>
      </c>
      <c r="P4451" t="s">
        <v>117</v>
      </c>
      <c r="Q4451" t="s">
        <v>4483</v>
      </c>
      <c r="R4451" s="19">
        <v>6.48</v>
      </c>
      <c r="S4451" s="17">
        <v>1</v>
      </c>
      <c r="T4451" s="20">
        <v>0</v>
      </c>
      <c r="U4451" s="19">
        <v>3.1103999999999998</v>
      </c>
      <c r="V4451" s="20">
        <f t="shared" si="345"/>
        <v>0.47999999999999993</v>
      </c>
      <c r="W4451" s="17">
        <f t="shared" si="346"/>
        <v>2015</v>
      </c>
      <c r="X4451" t="str">
        <f t="shared" si="347"/>
        <v>Jun-2015</v>
      </c>
      <c r="Y4451" s="17">
        <f t="shared" si="348"/>
        <v>4</v>
      </c>
      <c r="Z4451" t="str">
        <f t="shared" si="349"/>
        <v>0% (No Discount)</v>
      </c>
      <c r="AA4451" s="17">
        <f>IF(COUNTIF($B$2:B4451,B4451)=1,1,0)</f>
        <v>0</v>
      </c>
      <c r="AB4451" s="17">
        <f>IF(COUNTIF($F$2:F4451,F4451)=1,1,0)</f>
        <v>0</v>
      </c>
    </row>
    <row r="4452" spans="1:28" x14ac:dyDescent="0.2">
      <c r="A4452" s="17">
        <v>4451</v>
      </c>
      <c r="B4452" t="s">
        <v>7544</v>
      </c>
      <c r="C4452" s="18">
        <v>42174</v>
      </c>
      <c r="D4452" s="18">
        <v>42178</v>
      </c>
      <c r="E4452" t="s">
        <v>77</v>
      </c>
      <c r="F4452" t="s">
        <v>970</v>
      </c>
      <c r="G4452" t="s">
        <v>971</v>
      </c>
      <c r="H4452" t="s">
        <v>53</v>
      </c>
      <c r="I4452" t="s">
        <v>54</v>
      </c>
      <c r="J4452" t="s">
        <v>69</v>
      </c>
      <c r="K4452" t="s">
        <v>70</v>
      </c>
      <c r="L4452">
        <v>90032</v>
      </c>
      <c r="M4452" t="s">
        <v>71</v>
      </c>
      <c r="N4452" t="s">
        <v>2500</v>
      </c>
      <c r="O4452" t="s">
        <v>73</v>
      </c>
      <c r="P4452" t="s">
        <v>200</v>
      </c>
      <c r="Q4452" t="s">
        <v>2501</v>
      </c>
      <c r="R4452" s="19">
        <v>186.69</v>
      </c>
      <c r="S4452" s="17">
        <v>3</v>
      </c>
      <c r="T4452" s="20">
        <v>0</v>
      </c>
      <c r="U4452" s="19">
        <v>87.744299999999996</v>
      </c>
      <c r="V4452" s="20">
        <f t="shared" si="345"/>
        <v>0.47</v>
      </c>
      <c r="W4452" s="17">
        <f t="shared" si="346"/>
        <v>2015</v>
      </c>
      <c r="X4452" t="str">
        <f t="shared" si="347"/>
        <v>Jun-2015</v>
      </c>
      <c r="Y4452" s="17">
        <f t="shared" si="348"/>
        <v>4</v>
      </c>
      <c r="Z4452" t="str">
        <f t="shared" si="349"/>
        <v>0% (No Discount)</v>
      </c>
      <c r="AA4452" s="17">
        <f>IF(COUNTIF($B$2:B4452,B4452)=1,1,0)</f>
        <v>0</v>
      </c>
      <c r="AB4452" s="17">
        <f>IF(COUNTIF($F$2:F4452,F4452)=1,1,0)</f>
        <v>0</v>
      </c>
    </row>
    <row r="4453" spans="1:28" x14ac:dyDescent="0.2">
      <c r="A4453" s="17">
        <v>4452</v>
      </c>
      <c r="B4453" t="s">
        <v>7545</v>
      </c>
      <c r="C4453" s="18">
        <v>42555</v>
      </c>
      <c r="D4453" s="18">
        <v>42557</v>
      </c>
      <c r="E4453" t="s">
        <v>215</v>
      </c>
      <c r="F4453" t="s">
        <v>7193</v>
      </c>
      <c r="G4453" t="s">
        <v>7194</v>
      </c>
      <c r="H4453" t="s">
        <v>53</v>
      </c>
      <c r="I4453" t="s">
        <v>54</v>
      </c>
      <c r="J4453" t="s">
        <v>154</v>
      </c>
      <c r="K4453" t="s">
        <v>70</v>
      </c>
      <c r="L4453">
        <v>94109</v>
      </c>
      <c r="M4453" t="s">
        <v>71</v>
      </c>
      <c r="N4453" t="s">
        <v>2101</v>
      </c>
      <c r="O4453" t="s">
        <v>59</v>
      </c>
      <c r="P4453" t="s">
        <v>92</v>
      </c>
      <c r="Q4453" t="s">
        <v>2102</v>
      </c>
      <c r="R4453" s="19">
        <v>25.4</v>
      </c>
      <c r="S4453" s="17">
        <v>5</v>
      </c>
      <c r="T4453" s="20">
        <v>0</v>
      </c>
      <c r="U4453" s="19">
        <v>8.6359999999999992</v>
      </c>
      <c r="V4453" s="20">
        <f t="shared" si="345"/>
        <v>0.33999999999999997</v>
      </c>
      <c r="W4453" s="17">
        <f t="shared" si="346"/>
        <v>2016</v>
      </c>
      <c r="X4453" t="str">
        <f t="shared" si="347"/>
        <v>Jul-2016</v>
      </c>
      <c r="Y4453" s="17">
        <f t="shared" si="348"/>
        <v>2</v>
      </c>
      <c r="Z4453" t="str">
        <f t="shared" si="349"/>
        <v>0% (No Discount)</v>
      </c>
      <c r="AA4453" s="17">
        <f>IF(COUNTIF($B$2:B4453,B4453)=1,1,0)</f>
        <v>1</v>
      </c>
      <c r="AB4453" s="17">
        <f>IF(COUNTIF($F$2:F4453,F4453)=1,1,0)</f>
        <v>0</v>
      </c>
    </row>
    <row r="4454" spans="1:28" x14ac:dyDescent="0.2">
      <c r="A4454" s="17">
        <v>4453</v>
      </c>
      <c r="B4454" t="s">
        <v>7545</v>
      </c>
      <c r="C4454" s="18">
        <v>42555</v>
      </c>
      <c r="D4454" s="18">
        <v>42557</v>
      </c>
      <c r="E4454" t="s">
        <v>215</v>
      </c>
      <c r="F4454" t="s">
        <v>7193</v>
      </c>
      <c r="G4454" t="s">
        <v>7194</v>
      </c>
      <c r="H4454" t="s">
        <v>53</v>
      </c>
      <c r="I4454" t="s">
        <v>54</v>
      </c>
      <c r="J4454" t="s">
        <v>154</v>
      </c>
      <c r="K4454" t="s">
        <v>70</v>
      </c>
      <c r="L4454">
        <v>94109</v>
      </c>
      <c r="M4454" t="s">
        <v>71</v>
      </c>
      <c r="N4454" t="s">
        <v>7546</v>
      </c>
      <c r="O4454" t="s">
        <v>73</v>
      </c>
      <c r="P4454" t="s">
        <v>200</v>
      </c>
      <c r="Q4454" t="s">
        <v>7547</v>
      </c>
      <c r="R4454" s="19">
        <v>43.96</v>
      </c>
      <c r="S4454" s="17">
        <v>2</v>
      </c>
      <c r="T4454" s="20">
        <v>0</v>
      </c>
      <c r="U4454" s="19">
        <v>20.661200000000001</v>
      </c>
      <c r="V4454" s="20">
        <f t="shared" si="345"/>
        <v>0.47000000000000003</v>
      </c>
      <c r="W4454" s="17">
        <f t="shared" si="346"/>
        <v>2016</v>
      </c>
      <c r="X4454" t="str">
        <f t="shared" si="347"/>
        <v>Jul-2016</v>
      </c>
      <c r="Y4454" s="17">
        <f t="shared" si="348"/>
        <v>2</v>
      </c>
      <c r="Z4454" t="str">
        <f t="shared" si="349"/>
        <v>0% (No Discount)</v>
      </c>
      <c r="AA4454" s="17">
        <f>IF(COUNTIF($B$2:B4454,B4454)=1,1,0)</f>
        <v>0</v>
      </c>
      <c r="AB4454" s="17">
        <f>IF(COUNTIF($F$2:F4454,F4454)=1,1,0)</f>
        <v>0</v>
      </c>
    </row>
    <row r="4455" spans="1:28" x14ac:dyDescent="0.2">
      <c r="A4455" s="17">
        <v>4454</v>
      </c>
      <c r="B4455" t="s">
        <v>7545</v>
      </c>
      <c r="C4455" s="18">
        <v>42555</v>
      </c>
      <c r="D4455" s="18">
        <v>42557</v>
      </c>
      <c r="E4455" t="s">
        <v>215</v>
      </c>
      <c r="F4455" t="s">
        <v>7193</v>
      </c>
      <c r="G4455" t="s">
        <v>7194</v>
      </c>
      <c r="H4455" t="s">
        <v>53</v>
      </c>
      <c r="I4455" t="s">
        <v>54</v>
      </c>
      <c r="J4455" t="s">
        <v>154</v>
      </c>
      <c r="K4455" t="s">
        <v>70</v>
      </c>
      <c r="L4455">
        <v>94109</v>
      </c>
      <c r="M4455" t="s">
        <v>71</v>
      </c>
      <c r="N4455" t="s">
        <v>3126</v>
      </c>
      <c r="O4455" t="s">
        <v>59</v>
      </c>
      <c r="P4455" t="s">
        <v>60</v>
      </c>
      <c r="Q4455" t="s">
        <v>3127</v>
      </c>
      <c r="R4455" s="19">
        <v>1279.165</v>
      </c>
      <c r="S4455" s="17">
        <v>5</v>
      </c>
      <c r="T4455" s="20">
        <v>0.15</v>
      </c>
      <c r="U4455" s="19">
        <v>225.73500000000001</v>
      </c>
      <c r="V4455" s="20">
        <f t="shared" si="345"/>
        <v>0.17647058823529413</v>
      </c>
      <c r="W4455" s="17">
        <f t="shared" si="346"/>
        <v>2016</v>
      </c>
      <c r="X4455" t="str">
        <f t="shared" si="347"/>
        <v>Jul-2016</v>
      </c>
      <c r="Y4455" s="17">
        <f t="shared" si="348"/>
        <v>2</v>
      </c>
      <c r="Z4455" t="str">
        <f t="shared" si="349"/>
        <v>11-20%</v>
      </c>
      <c r="AA4455" s="17">
        <f>IF(COUNTIF($B$2:B4455,B4455)=1,1,0)</f>
        <v>0</v>
      </c>
      <c r="AB4455" s="17">
        <f>IF(COUNTIF($F$2:F4455,F4455)=1,1,0)</f>
        <v>0</v>
      </c>
    </row>
    <row r="4456" spans="1:28" x14ac:dyDescent="0.2">
      <c r="A4456" s="17">
        <v>4455</v>
      </c>
      <c r="B4456" t="s">
        <v>7545</v>
      </c>
      <c r="C4456" s="18">
        <v>42555</v>
      </c>
      <c r="D4456" s="18">
        <v>42557</v>
      </c>
      <c r="E4456" t="s">
        <v>215</v>
      </c>
      <c r="F4456" t="s">
        <v>7193</v>
      </c>
      <c r="G4456" t="s">
        <v>7194</v>
      </c>
      <c r="H4456" t="s">
        <v>53</v>
      </c>
      <c r="I4456" t="s">
        <v>54</v>
      </c>
      <c r="J4456" t="s">
        <v>154</v>
      </c>
      <c r="K4456" t="s">
        <v>70</v>
      </c>
      <c r="L4456">
        <v>94109</v>
      </c>
      <c r="M4456" t="s">
        <v>71</v>
      </c>
      <c r="N4456" t="s">
        <v>2764</v>
      </c>
      <c r="O4456" t="s">
        <v>73</v>
      </c>
      <c r="P4456" t="s">
        <v>86</v>
      </c>
      <c r="Q4456" t="s">
        <v>2765</v>
      </c>
      <c r="R4456" s="19">
        <v>27.92</v>
      </c>
      <c r="S4456" s="17">
        <v>4</v>
      </c>
      <c r="T4456" s="20">
        <v>0</v>
      </c>
      <c r="U4456" s="19">
        <v>0.55840000000000001</v>
      </c>
      <c r="V4456" s="20">
        <f t="shared" si="345"/>
        <v>0.02</v>
      </c>
      <c r="W4456" s="17">
        <f t="shared" si="346"/>
        <v>2016</v>
      </c>
      <c r="X4456" t="str">
        <f t="shared" si="347"/>
        <v>Jul-2016</v>
      </c>
      <c r="Y4456" s="17">
        <f t="shared" si="348"/>
        <v>2</v>
      </c>
      <c r="Z4456" t="str">
        <f t="shared" si="349"/>
        <v>0% (No Discount)</v>
      </c>
      <c r="AA4456" s="17">
        <f>IF(COUNTIF($B$2:B4456,B4456)=1,1,0)</f>
        <v>0</v>
      </c>
      <c r="AB4456" s="17">
        <f>IF(COUNTIF($F$2:F4456,F4456)=1,1,0)</f>
        <v>0</v>
      </c>
    </row>
    <row r="4457" spans="1:28" x14ac:dyDescent="0.2">
      <c r="A4457" s="17">
        <v>4456</v>
      </c>
      <c r="B4457" t="s">
        <v>7548</v>
      </c>
      <c r="C4457" s="18">
        <v>42250</v>
      </c>
      <c r="D4457" s="18">
        <v>42255</v>
      </c>
      <c r="E4457" t="s">
        <v>77</v>
      </c>
      <c r="F4457" t="s">
        <v>2988</v>
      </c>
      <c r="G4457" t="s">
        <v>2989</v>
      </c>
      <c r="H4457" t="s">
        <v>129</v>
      </c>
      <c r="I4457" t="s">
        <v>54</v>
      </c>
      <c r="J4457" t="s">
        <v>154</v>
      </c>
      <c r="K4457" t="s">
        <v>70</v>
      </c>
      <c r="L4457">
        <v>94110</v>
      </c>
      <c r="M4457" t="s">
        <v>71</v>
      </c>
      <c r="N4457" t="s">
        <v>1580</v>
      </c>
      <c r="O4457" t="s">
        <v>59</v>
      </c>
      <c r="P4457" t="s">
        <v>63</v>
      </c>
      <c r="Q4457" t="s">
        <v>1581</v>
      </c>
      <c r="R4457" s="19">
        <v>129.56800000000001</v>
      </c>
      <c r="S4457" s="17">
        <v>2</v>
      </c>
      <c r="T4457" s="20">
        <v>0.2</v>
      </c>
      <c r="U4457" s="19">
        <v>-12.956799999999999</v>
      </c>
      <c r="V4457" s="20">
        <f t="shared" si="345"/>
        <v>-9.9999999999999992E-2</v>
      </c>
      <c r="W4457" s="17">
        <f t="shared" si="346"/>
        <v>2015</v>
      </c>
      <c r="X4457" t="str">
        <f t="shared" si="347"/>
        <v>Sep-2015</v>
      </c>
      <c r="Y4457" s="17">
        <f t="shared" si="348"/>
        <v>5</v>
      </c>
      <c r="Z4457" t="str">
        <f t="shared" si="349"/>
        <v>11-20%</v>
      </c>
      <c r="AA4457" s="17">
        <f>IF(COUNTIF($B$2:B4457,B4457)=1,1,0)</f>
        <v>1</v>
      </c>
      <c r="AB4457" s="17">
        <f>IF(COUNTIF($F$2:F4457,F4457)=1,1,0)</f>
        <v>0</v>
      </c>
    </row>
    <row r="4458" spans="1:28" x14ac:dyDescent="0.2">
      <c r="A4458" s="17">
        <v>4457</v>
      </c>
      <c r="B4458" t="s">
        <v>7548</v>
      </c>
      <c r="C4458" s="18">
        <v>42250</v>
      </c>
      <c r="D4458" s="18">
        <v>42255</v>
      </c>
      <c r="E4458" t="s">
        <v>77</v>
      </c>
      <c r="F4458" t="s">
        <v>2988</v>
      </c>
      <c r="G4458" t="s">
        <v>2989</v>
      </c>
      <c r="H4458" t="s">
        <v>129</v>
      </c>
      <c r="I4458" t="s">
        <v>54</v>
      </c>
      <c r="J4458" t="s">
        <v>154</v>
      </c>
      <c r="K4458" t="s">
        <v>70</v>
      </c>
      <c r="L4458">
        <v>94110</v>
      </c>
      <c r="M4458" t="s">
        <v>71</v>
      </c>
      <c r="N4458" t="s">
        <v>572</v>
      </c>
      <c r="O4458" t="s">
        <v>73</v>
      </c>
      <c r="P4458" t="s">
        <v>102</v>
      </c>
      <c r="Q4458" t="s">
        <v>573</v>
      </c>
      <c r="R4458" s="19">
        <v>6.3680000000000003</v>
      </c>
      <c r="S4458" s="17">
        <v>2</v>
      </c>
      <c r="T4458" s="20">
        <v>0.2</v>
      </c>
      <c r="U4458" s="19">
        <v>2.1492</v>
      </c>
      <c r="V4458" s="20">
        <f t="shared" si="345"/>
        <v>0.33749999999999997</v>
      </c>
      <c r="W4458" s="17">
        <f t="shared" si="346"/>
        <v>2015</v>
      </c>
      <c r="X4458" t="str">
        <f t="shared" si="347"/>
        <v>Sep-2015</v>
      </c>
      <c r="Y4458" s="17">
        <f t="shared" si="348"/>
        <v>5</v>
      </c>
      <c r="Z4458" t="str">
        <f t="shared" si="349"/>
        <v>11-20%</v>
      </c>
      <c r="AA4458" s="17">
        <f>IF(COUNTIF($B$2:B4458,B4458)=1,1,0)</f>
        <v>0</v>
      </c>
      <c r="AB4458" s="17">
        <f>IF(COUNTIF($F$2:F4458,F4458)=1,1,0)</f>
        <v>0</v>
      </c>
    </row>
    <row r="4459" spans="1:28" x14ac:dyDescent="0.2">
      <c r="A4459" s="17">
        <v>4458</v>
      </c>
      <c r="B4459" t="s">
        <v>7549</v>
      </c>
      <c r="C4459" s="18">
        <v>42954</v>
      </c>
      <c r="D4459" s="18">
        <v>42959</v>
      </c>
      <c r="E4459" t="s">
        <v>77</v>
      </c>
      <c r="F4459" t="s">
        <v>3680</v>
      </c>
      <c r="G4459" t="s">
        <v>3681</v>
      </c>
      <c r="H4459" t="s">
        <v>53</v>
      </c>
      <c r="I4459" t="s">
        <v>54</v>
      </c>
      <c r="J4459" t="s">
        <v>658</v>
      </c>
      <c r="K4459" t="s">
        <v>70</v>
      </c>
      <c r="L4459">
        <v>95123</v>
      </c>
      <c r="M4459" t="s">
        <v>71</v>
      </c>
      <c r="N4459" t="s">
        <v>4785</v>
      </c>
      <c r="O4459" t="s">
        <v>73</v>
      </c>
      <c r="P4459" t="s">
        <v>117</v>
      </c>
      <c r="Q4459" t="s">
        <v>4786</v>
      </c>
      <c r="R4459" s="19">
        <v>244.55</v>
      </c>
      <c r="S4459" s="17">
        <v>5</v>
      </c>
      <c r="T4459" s="20">
        <v>0</v>
      </c>
      <c r="U4459" s="19">
        <v>114.9385</v>
      </c>
      <c r="V4459" s="20">
        <f t="shared" si="345"/>
        <v>0.47</v>
      </c>
      <c r="W4459" s="17">
        <f t="shared" si="346"/>
        <v>2017</v>
      </c>
      <c r="X4459" t="str">
        <f t="shared" si="347"/>
        <v>Aug-2017</v>
      </c>
      <c r="Y4459" s="17">
        <f t="shared" si="348"/>
        <v>5</v>
      </c>
      <c r="Z4459" t="str">
        <f t="shared" si="349"/>
        <v>0% (No Discount)</v>
      </c>
      <c r="AA4459" s="17">
        <f>IF(COUNTIF($B$2:B4459,B4459)=1,1,0)</f>
        <v>1</v>
      </c>
      <c r="AB4459" s="17">
        <f>IF(COUNTIF($F$2:F4459,F4459)=1,1,0)</f>
        <v>0</v>
      </c>
    </row>
    <row r="4460" spans="1:28" x14ac:dyDescent="0.2">
      <c r="A4460" s="17">
        <v>4459</v>
      </c>
      <c r="B4460" t="s">
        <v>7550</v>
      </c>
      <c r="C4460" s="18">
        <v>42807</v>
      </c>
      <c r="D4460" s="18">
        <v>42814</v>
      </c>
      <c r="E4460" t="s">
        <v>77</v>
      </c>
      <c r="F4460" t="s">
        <v>2847</v>
      </c>
      <c r="G4460" t="s">
        <v>2848</v>
      </c>
      <c r="H4460" t="s">
        <v>53</v>
      </c>
      <c r="I4460" t="s">
        <v>54</v>
      </c>
      <c r="J4460" t="s">
        <v>836</v>
      </c>
      <c r="K4460" t="s">
        <v>484</v>
      </c>
      <c r="L4460">
        <v>80219</v>
      </c>
      <c r="M4460" t="s">
        <v>71</v>
      </c>
      <c r="N4460" t="s">
        <v>1832</v>
      </c>
      <c r="O4460" t="s">
        <v>73</v>
      </c>
      <c r="P4460" t="s">
        <v>606</v>
      </c>
      <c r="Q4460" t="s">
        <v>1833</v>
      </c>
      <c r="R4460" s="19">
        <v>1332.4960000000001</v>
      </c>
      <c r="S4460" s="17">
        <v>2</v>
      </c>
      <c r="T4460" s="20">
        <v>0.2</v>
      </c>
      <c r="U4460" s="19">
        <v>-299.8116</v>
      </c>
      <c r="V4460" s="20">
        <f t="shared" si="345"/>
        <v>-0.22499999999999998</v>
      </c>
      <c r="W4460" s="17">
        <f t="shared" si="346"/>
        <v>2017</v>
      </c>
      <c r="X4460" t="str">
        <f t="shared" si="347"/>
        <v>Mar-2017</v>
      </c>
      <c r="Y4460" s="17">
        <f t="shared" si="348"/>
        <v>7</v>
      </c>
      <c r="Z4460" t="str">
        <f t="shared" si="349"/>
        <v>11-20%</v>
      </c>
      <c r="AA4460" s="17">
        <f>IF(COUNTIF($B$2:B4460,B4460)=1,1,0)</f>
        <v>1</v>
      </c>
      <c r="AB4460" s="17">
        <f>IF(COUNTIF($F$2:F4460,F4460)=1,1,0)</f>
        <v>0</v>
      </c>
    </row>
    <row r="4461" spans="1:28" x14ac:dyDescent="0.2">
      <c r="A4461" s="17">
        <v>4460</v>
      </c>
      <c r="B4461" t="s">
        <v>7551</v>
      </c>
      <c r="C4461" s="18">
        <v>43006</v>
      </c>
      <c r="D4461" s="18">
        <v>43009</v>
      </c>
      <c r="E4461" t="s">
        <v>215</v>
      </c>
      <c r="F4461" t="s">
        <v>2383</v>
      </c>
      <c r="G4461" t="s">
        <v>2384</v>
      </c>
      <c r="H4461" t="s">
        <v>129</v>
      </c>
      <c r="I4461" t="s">
        <v>54</v>
      </c>
      <c r="J4461" t="s">
        <v>483</v>
      </c>
      <c r="K4461" t="s">
        <v>484</v>
      </c>
      <c r="L4461">
        <v>80013</v>
      </c>
      <c r="M4461" t="s">
        <v>71</v>
      </c>
      <c r="N4461" t="s">
        <v>2026</v>
      </c>
      <c r="O4461" t="s">
        <v>59</v>
      </c>
      <c r="P4461" t="s">
        <v>92</v>
      </c>
      <c r="Q4461" t="s">
        <v>2027</v>
      </c>
      <c r="R4461" s="19">
        <v>32.776000000000003</v>
      </c>
      <c r="S4461" s="17">
        <v>1</v>
      </c>
      <c r="T4461" s="20">
        <v>0.2</v>
      </c>
      <c r="U4461" s="19">
        <v>3.2776000000000001</v>
      </c>
      <c r="V4461" s="20">
        <f t="shared" si="345"/>
        <v>9.9999999999999992E-2</v>
      </c>
      <c r="W4461" s="17">
        <f t="shared" si="346"/>
        <v>2017</v>
      </c>
      <c r="X4461" t="str">
        <f t="shared" si="347"/>
        <v>Sep-2017</v>
      </c>
      <c r="Y4461" s="17">
        <f t="shared" si="348"/>
        <v>3</v>
      </c>
      <c r="Z4461" t="str">
        <f t="shared" si="349"/>
        <v>11-20%</v>
      </c>
      <c r="AA4461" s="17">
        <f>IF(COUNTIF($B$2:B4461,B4461)=1,1,0)</f>
        <v>1</v>
      </c>
      <c r="AB4461" s="17">
        <f>IF(COUNTIF($F$2:F4461,F4461)=1,1,0)</f>
        <v>0</v>
      </c>
    </row>
    <row r="4462" spans="1:28" x14ac:dyDescent="0.2">
      <c r="A4462" s="17">
        <v>4461</v>
      </c>
      <c r="B4462" t="s">
        <v>7551</v>
      </c>
      <c r="C4462" s="18">
        <v>43006</v>
      </c>
      <c r="D4462" s="18">
        <v>43009</v>
      </c>
      <c r="E4462" t="s">
        <v>215</v>
      </c>
      <c r="F4462" t="s">
        <v>2383</v>
      </c>
      <c r="G4462" t="s">
        <v>2384</v>
      </c>
      <c r="H4462" t="s">
        <v>129</v>
      </c>
      <c r="I4462" t="s">
        <v>54</v>
      </c>
      <c r="J4462" t="s">
        <v>483</v>
      </c>
      <c r="K4462" t="s">
        <v>484</v>
      </c>
      <c r="L4462">
        <v>80013</v>
      </c>
      <c r="M4462" t="s">
        <v>71</v>
      </c>
      <c r="N4462" t="s">
        <v>868</v>
      </c>
      <c r="O4462" t="s">
        <v>73</v>
      </c>
      <c r="P4462" t="s">
        <v>86</v>
      </c>
      <c r="Q4462" t="s">
        <v>869</v>
      </c>
      <c r="R4462" s="19">
        <v>147.184</v>
      </c>
      <c r="S4462" s="17">
        <v>2</v>
      </c>
      <c r="T4462" s="20">
        <v>0.2</v>
      </c>
      <c r="U4462" s="19">
        <v>-29.436800000000002</v>
      </c>
      <c r="V4462" s="20">
        <f t="shared" si="345"/>
        <v>-0.2</v>
      </c>
      <c r="W4462" s="17">
        <f t="shared" si="346"/>
        <v>2017</v>
      </c>
      <c r="X4462" t="str">
        <f t="shared" si="347"/>
        <v>Sep-2017</v>
      </c>
      <c r="Y4462" s="17">
        <f t="shared" si="348"/>
        <v>3</v>
      </c>
      <c r="Z4462" t="str">
        <f t="shared" si="349"/>
        <v>11-20%</v>
      </c>
      <c r="AA4462" s="17">
        <f>IF(COUNTIF($B$2:B4462,B4462)=1,1,0)</f>
        <v>0</v>
      </c>
      <c r="AB4462" s="17">
        <f>IF(COUNTIF($F$2:F4462,F4462)=1,1,0)</f>
        <v>0</v>
      </c>
    </row>
    <row r="4463" spans="1:28" x14ac:dyDescent="0.2">
      <c r="A4463" s="17">
        <v>4462</v>
      </c>
      <c r="B4463" t="s">
        <v>7551</v>
      </c>
      <c r="C4463" s="18">
        <v>43006</v>
      </c>
      <c r="D4463" s="18">
        <v>43009</v>
      </c>
      <c r="E4463" t="s">
        <v>215</v>
      </c>
      <c r="F4463" t="s">
        <v>2383</v>
      </c>
      <c r="G4463" t="s">
        <v>2384</v>
      </c>
      <c r="H4463" t="s">
        <v>129</v>
      </c>
      <c r="I4463" t="s">
        <v>54</v>
      </c>
      <c r="J4463" t="s">
        <v>483</v>
      </c>
      <c r="K4463" t="s">
        <v>484</v>
      </c>
      <c r="L4463">
        <v>80013</v>
      </c>
      <c r="M4463" t="s">
        <v>71</v>
      </c>
      <c r="N4463" t="s">
        <v>690</v>
      </c>
      <c r="O4463" t="s">
        <v>98</v>
      </c>
      <c r="P4463" t="s">
        <v>188</v>
      </c>
      <c r="Q4463" t="s">
        <v>691</v>
      </c>
      <c r="R4463" s="19">
        <v>54.384</v>
      </c>
      <c r="S4463" s="17">
        <v>2</v>
      </c>
      <c r="T4463" s="20">
        <v>0.2</v>
      </c>
      <c r="U4463" s="19">
        <v>1.3595999999999999</v>
      </c>
      <c r="V4463" s="20">
        <f t="shared" si="345"/>
        <v>2.4999999999999998E-2</v>
      </c>
      <c r="W4463" s="17">
        <f t="shared" si="346"/>
        <v>2017</v>
      </c>
      <c r="X4463" t="str">
        <f t="shared" si="347"/>
        <v>Sep-2017</v>
      </c>
      <c r="Y4463" s="17">
        <f t="shared" si="348"/>
        <v>3</v>
      </c>
      <c r="Z4463" t="str">
        <f t="shared" si="349"/>
        <v>11-20%</v>
      </c>
      <c r="AA4463" s="17">
        <f>IF(COUNTIF($B$2:B4463,B4463)=1,1,0)</f>
        <v>0</v>
      </c>
      <c r="AB4463" s="17">
        <f>IF(COUNTIF($F$2:F4463,F4463)=1,1,0)</f>
        <v>0</v>
      </c>
    </row>
    <row r="4464" spans="1:28" x14ac:dyDescent="0.2">
      <c r="A4464" s="17">
        <v>4463</v>
      </c>
      <c r="B4464" t="s">
        <v>7551</v>
      </c>
      <c r="C4464" s="18">
        <v>43006</v>
      </c>
      <c r="D4464" s="18">
        <v>43009</v>
      </c>
      <c r="E4464" t="s">
        <v>215</v>
      </c>
      <c r="F4464" t="s">
        <v>2383</v>
      </c>
      <c r="G4464" t="s">
        <v>2384</v>
      </c>
      <c r="H4464" t="s">
        <v>129</v>
      </c>
      <c r="I4464" t="s">
        <v>54</v>
      </c>
      <c r="J4464" t="s">
        <v>483</v>
      </c>
      <c r="K4464" t="s">
        <v>484</v>
      </c>
      <c r="L4464">
        <v>80013</v>
      </c>
      <c r="M4464" t="s">
        <v>71</v>
      </c>
      <c r="N4464" t="s">
        <v>5030</v>
      </c>
      <c r="O4464" t="s">
        <v>73</v>
      </c>
      <c r="P4464" t="s">
        <v>102</v>
      </c>
      <c r="Q4464" t="s">
        <v>5031</v>
      </c>
      <c r="R4464" s="19">
        <v>76.775999999999996</v>
      </c>
      <c r="S4464" s="17">
        <v>4</v>
      </c>
      <c r="T4464" s="20">
        <v>0.7</v>
      </c>
      <c r="U4464" s="19">
        <v>-58.861600000000003</v>
      </c>
      <c r="V4464" s="20">
        <f t="shared" si="345"/>
        <v>-0.76666666666666672</v>
      </c>
      <c r="W4464" s="17">
        <f t="shared" si="346"/>
        <v>2017</v>
      </c>
      <c r="X4464" t="str">
        <f t="shared" si="347"/>
        <v>Sep-2017</v>
      </c>
      <c r="Y4464" s="17">
        <f t="shared" si="348"/>
        <v>3</v>
      </c>
      <c r="Z4464" t="str">
        <f t="shared" si="349"/>
        <v>Over 50%</v>
      </c>
      <c r="AA4464" s="17">
        <f>IF(COUNTIF($B$2:B4464,B4464)=1,1,0)</f>
        <v>0</v>
      </c>
      <c r="AB4464" s="17">
        <f>IF(COUNTIF($F$2:F4464,F4464)=1,1,0)</f>
        <v>0</v>
      </c>
    </row>
    <row r="4465" spans="1:28" x14ac:dyDescent="0.2">
      <c r="A4465" s="17">
        <v>4464</v>
      </c>
      <c r="B4465" t="s">
        <v>7551</v>
      </c>
      <c r="C4465" s="18">
        <v>43006</v>
      </c>
      <c r="D4465" s="18">
        <v>43009</v>
      </c>
      <c r="E4465" t="s">
        <v>215</v>
      </c>
      <c r="F4465" t="s">
        <v>2383</v>
      </c>
      <c r="G4465" t="s">
        <v>2384</v>
      </c>
      <c r="H4465" t="s">
        <v>129</v>
      </c>
      <c r="I4465" t="s">
        <v>54</v>
      </c>
      <c r="J4465" t="s">
        <v>483</v>
      </c>
      <c r="K4465" t="s">
        <v>484</v>
      </c>
      <c r="L4465">
        <v>80013</v>
      </c>
      <c r="M4465" t="s">
        <v>71</v>
      </c>
      <c r="N4465" t="s">
        <v>7552</v>
      </c>
      <c r="O4465" t="s">
        <v>73</v>
      </c>
      <c r="P4465" t="s">
        <v>117</v>
      </c>
      <c r="Q4465" t="s">
        <v>7553</v>
      </c>
      <c r="R4465" s="19">
        <v>14.352</v>
      </c>
      <c r="S4465" s="17">
        <v>3</v>
      </c>
      <c r="T4465" s="20">
        <v>0.2</v>
      </c>
      <c r="U4465" s="19">
        <v>5.2026000000000003</v>
      </c>
      <c r="V4465" s="20">
        <f t="shared" si="345"/>
        <v>0.36249999999999999</v>
      </c>
      <c r="W4465" s="17">
        <f t="shared" si="346"/>
        <v>2017</v>
      </c>
      <c r="X4465" t="str">
        <f t="shared" si="347"/>
        <v>Sep-2017</v>
      </c>
      <c r="Y4465" s="17">
        <f t="shared" si="348"/>
        <v>3</v>
      </c>
      <c r="Z4465" t="str">
        <f t="shared" si="349"/>
        <v>11-20%</v>
      </c>
      <c r="AA4465" s="17">
        <f>IF(COUNTIF($B$2:B4465,B4465)=1,1,0)</f>
        <v>0</v>
      </c>
      <c r="AB4465" s="17">
        <f>IF(COUNTIF($F$2:F4465,F4465)=1,1,0)</f>
        <v>0</v>
      </c>
    </row>
    <row r="4466" spans="1:28" x14ac:dyDescent="0.2">
      <c r="A4466" s="17">
        <v>4465</v>
      </c>
      <c r="B4466" t="s">
        <v>7551</v>
      </c>
      <c r="C4466" s="18">
        <v>43006</v>
      </c>
      <c r="D4466" s="18">
        <v>43009</v>
      </c>
      <c r="E4466" t="s">
        <v>215</v>
      </c>
      <c r="F4466" t="s">
        <v>2383</v>
      </c>
      <c r="G4466" t="s">
        <v>2384</v>
      </c>
      <c r="H4466" t="s">
        <v>129</v>
      </c>
      <c r="I4466" t="s">
        <v>54</v>
      </c>
      <c r="J4466" t="s">
        <v>483</v>
      </c>
      <c r="K4466" t="s">
        <v>484</v>
      </c>
      <c r="L4466">
        <v>80013</v>
      </c>
      <c r="M4466" t="s">
        <v>71</v>
      </c>
      <c r="N4466" t="s">
        <v>735</v>
      </c>
      <c r="O4466" t="s">
        <v>73</v>
      </c>
      <c r="P4466" t="s">
        <v>105</v>
      </c>
      <c r="Q4466" t="s">
        <v>736</v>
      </c>
      <c r="R4466" s="19">
        <v>209.792</v>
      </c>
      <c r="S4466" s="17">
        <v>2</v>
      </c>
      <c r="T4466" s="20">
        <v>0.2</v>
      </c>
      <c r="U4466" s="19">
        <v>26.224</v>
      </c>
      <c r="V4466" s="20">
        <f t="shared" si="345"/>
        <v>0.125</v>
      </c>
      <c r="W4466" s="17">
        <f t="shared" si="346"/>
        <v>2017</v>
      </c>
      <c r="X4466" t="str">
        <f t="shared" si="347"/>
        <v>Sep-2017</v>
      </c>
      <c r="Y4466" s="17">
        <f t="shared" si="348"/>
        <v>3</v>
      </c>
      <c r="Z4466" t="str">
        <f t="shared" si="349"/>
        <v>11-20%</v>
      </c>
      <c r="AA4466" s="17">
        <f>IF(COUNTIF($B$2:B4466,B4466)=1,1,0)</f>
        <v>0</v>
      </c>
      <c r="AB4466" s="17">
        <f>IF(COUNTIF($F$2:F4466,F4466)=1,1,0)</f>
        <v>0</v>
      </c>
    </row>
    <row r="4467" spans="1:28" x14ac:dyDescent="0.2">
      <c r="A4467" s="17">
        <v>4466</v>
      </c>
      <c r="B4467" t="s">
        <v>7554</v>
      </c>
      <c r="C4467" s="18">
        <v>42223</v>
      </c>
      <c r="D4467" s="18">
        <v>42227</v>
      </c>
      <c r="E4467" t="s">
        <v>77</v>
      </c>
      <c r="F4467" t="s">
        <v>3129</v>
      </c>
      <c r="G4467" t="s">
        <v>3130</v>
      </c>
      <c r="H4467" t="s">
        <v>68</v>
      </c>
      <c r="I4467" t="s">
        <v>54</v>
      </c>
      <c r="J4467" t="s">
        <v>7334</v>
      </c>
      <c r="K4467" t="s">
        <v>6295</v>
      </c>
      <c r="L4467">
        <v>83704</v>
      </c>
      <c r="M4467" t="s">
        <v>71</v>
      </c>
      <c r="N4467" t="s">
        <v>3623</v>
      </c>
      <c r="O4467" t="s">
        <v>73</v>
      </c>
      <c r="P4467" t="s">
        <v>102</v>
      </c>
      <c r="Q4467" t="s">
        <v>3624</v>
      </c>
      <c r="R4467" s="19">
        <v>3.3039999999999998</v>
      </c>
      <c r="S4467" s="17">
        <v>1</v>
      </c>
      <c r="T4467" s="20">
        <v>0.2</v>
      </c>
      <c r="U4467" s="19">
        <v>1.1151</v>
      </c>
      <c r="V4467" s="20">
        <f t="shared" si="345"/>
        <v>0.33750000000000002</v>
      </c>
      <c r="W4467" s="17">
        <f t="shared" si="346"/>
        <v>2015</v>
      </c>
      <c r="X4467" t="str">
        <f t="shared" si="347"/>
        <v>Aug-2015</v>
      </c>
      <c r="Y4467" s="17">
        <f t="shared" si="348"/>
        <v>4</v>
      </c>
      <c r="Z4467" t="str">
        <f t="shared" si="349"/>
        <v>11-20%</v>
      </c>
      <c r="AA4467" s="17">
        <f>IF(COUNTIF($B$2:B4467,B4467)=1,1,0)</f>
        <v>1</v>
      </c>
      <c r="AB4467" s="17">
        <f>IF(COUNTIF($F$2:F4467,F4467)=1,1,0)</f>
        <v>0</v>
      </c>
    </row>
    <row r="4468" spans="1:28" x14ac:dyDescent="0.2">
      <c r="A4468" s="17">
        <v>4467</v>
      </c>
      <c r="B4468" t="s">
        <v>7555</v>
      </c>
      <c r="C4468" s="18">
        <v>43063</v>
      </c>
      <c r="D4468" s="18">
        <v>43070</v>
      </c>
      <c r="E4468" t="s">
        <v>77</v>
      </c>
      <c r="F4468" t="s">
        <v>4991</v>
      </c>
      <c r="G4468" t="s">
        <v>4992</v>
      </c>
      <c r="H4468" t="s">
        <v>53</v>
      </c>
      <c r="I4468" t="s">
        <v>54</v>
      </c>
      <c r="J4468" t="s">
        <v>293</v>
      </c>
      <c r="K4468" t="s">
        <v>294</v>
      </c>
      <c r="L4468">
        <v>10035</v>
      </c>
      <c r="M4468" t="s">
        <v>175</v>
      </c>
      <c r="N4468" t="s">
        <v>3355</v>
      </c>
      <c r="O4468" t="s">
        <v>73</v>
      </c>
      <c r="P4468" t="s">
        <v>95</v>
      </c>
      <c r="Q4468" t="s">
        <v>3356</v>
      </c>
      <c r="R4468" s="19">
        <v>16.38</v>
      </c>
      <c r="S4468" s="17">
        <v>9</v>
      </c>
      <c r="T4468" s="20">
        <v>0</v>
      </c>
      <c r="U4468" s="19">
        <v>7.3710000000000004</v>
      </c>
      <c r="V4468" s="20">
        <f t="shared" si="345"/>
        <v>0.45000000000000007</v>
      </c>
      <c r="W4468" s="17">
        <f t="shared" si="346"/>
        <v>2017</v>
      </c>
      <c r="X4468" t="str">
        <f t="shared" si="347"/>
        <v>Nov-2017</v>
      </c>
      <c r="Y4468" s="17">
        <f t="shared" si="348"/>
        <v>7</v>
      </c>
      <c r="Z4468" t="str">
        <f t="shared" si="349"/>
        <v>0% (No Discount)</v>
      </c>
      <c r="AA4468" s="17">
        <f>IF(COUNTIF($B$2:B4468,B4468)=1,1,0)</f>
        <v>1</v>
      </c>
      <c r="AB4468" s="17">
        <f>IF(COUNTIF($F$2:F4468,F4468)=1,1,0)</f>
        <v>0</v>
      </c>
    </row>
    <row r="4469" spans="1:28" x14ac:dyDescent="0.2">
      <c r="A4469" s="17">
        <v>4468</v>
      </c>
      <c r="B4469" t="s">
        <v>7555</v>
      </c>
      <c r="C4469" s="18">
        <v>43063</v>
      </c>
      <c r="D4469" s="18">
        <v>43070</v>
      </c>
      <c r="E4469" t="s">
        <v>77</v>
      </c>
      <c r="F4469" t="s">
        <v>4991</v>
      </c>
      <c r="G4469" t="s">
        <v>4992</v>
      </c>
      <c r="H4469" t="s">
        <v>53</v>
      </c>
      <c r="I4469" t="s">
        <v>54</v>
      </c>
      <c r="J4469" t="s">
        <v>293</v>
      </c>
      <c r="K4469" t="s">
        <v>294</v>
      </c>
      <c r="L4469">
        <v>10035</v>
      </c>
      <c r="M4469" t="s">
        <v>175</v>
      </c>
      <c r="N4469" t="s">
        <v>3834</v>
      </c>
      <c r="O4469" t="s">
        <v>73</v>
      </c>
      <c r="P4469" t="s">
        <v>200</v>
      </c>
      <c r="Q4469" t="s">
        <v>3835</v>
      </c>
      <c r="R4469" s="19">
        <v>167.96</v>
      </c>
      <c r="S4469" s="17">
        <v>2</v>
      </c>
      <c r="T4469" s="20">
        <v>0</v>
      </c>
      <c r="U4469" s="19">
        <v>78.941199999999995</v>
      </c>
      <c r="V4469" s="20">
        <f t="shared" si="345"/>
        <v>0.47</v>
      </c>
      <c r="W4469" s="17">
        <f t="shared" si="346"/>
        <v>2017</v>
      </c>
      <c r="X4469" t="str">
        <f t="shared" si="347"/>
        <v>Nov-2017</v>
      </c>
      <c r="Y4469" s="17">
        <f t="shared" si="348"/>
        <v>7</v>
      </c>
      <c r="Z4469" t="str">
        <f t="shared" si="349"/>
        <v>0% (No Discount)</v>
      </c>
      <c r="AA4469" s="17">
        <f>IF(COUNTIF($B$2:B4469,B4469)=1,1,0)</f>
        <v>0</v>
      </c>
      <c r="AB4469" s="17">
        <f>IF(COUNTIF($F$2:F4469,F4469)=1,1,0)</f>
        <v>0</v>
      </c>
    </row>
    <row r="4470" spans="1:28" x14ac:dyDescent="0.2">
      <c r="A4470" s="17">
        <v>4469</v>
      </c>
      <c r="B4470" t="s">
        <v>7555</v>
      </c>
      <c r="C4470" s="18">
        <v>43063</v>
      </c>
      <c r="D4470" s="18">
        <v>43070</v>
      </c>
      <c r="E4470" t="s">
        <v>77</v>
      </c>
      <c r="F4470" t="s">
        <v>4991</v>
      </c>
      <c r="G4470" t="s">
        <v>4992</v>
      </c>
      <c r="H4470" t="s">
        <v>53</v>
      </c>
      <c r="I4470" t="s">
        <v>54</v>
      </c>
      <c r="J4470" t="s">
        <v>293</v>
      </c>
      <c r="K4470" t="s">
        <v>294</v>
      </c>
      <c r="L4470">
        <v>10035</v>
      </c>
      <c r="M4470" t="s">
        <v>175</v>
      </c>
      <c r="N4470" t="s">
        <v>5483</v>
      </c>
      <c r="O4470" t="s">
        <v>59</v>
      </c>
      <c r="P4470" t="s">
        <v>60</v>
      </c>
      <c r="Q4470" t="s">
        <v>5484</v>
      </c>
      <c r="R4470" s="19">
        <v>321.56799999999998</v>
      </c>
      <c r="S4470" s="17">
        <v>2</v>
      </c>
      <c r="T4470" s="20">
        <v>0.2</v>
      </c>
      <c r="U4470" s="19">
        <v>-16.078399999999998</v>
      </c>
      <c r="V4470" s="20">
        <f t="shared" si="345"/>
        <v>-4.9999999999999996E-2</v>
      </c>
      <c r="W4470" s="17">
        <f t="shared" si="346"/>
        <v>2017</v>
      </c>
      <c r="X4470" t="str">
        <f t="shared" si="347"/>
        <v>Nov-2017</v>
      </c>
      <c r="Y4470" s="17">
        <f t="shared" si="348"/>
        <v>7</v>
      </c>
      <c r="Z4470" t="str">
        <f t="shared" si="349"/>
        <v>11-20%</v>
      </c>
      <c r="AA4470" s="17">
        <f>IF(COUNTIF($B$2:B4470,B4470)=1,1,0)</f>
        <v>0</v>
      </c>
      <c r="AB4470" s="17">
        <f>IF(COUNTIF($F$2:F4470,F4470)=1,1,0)</f>
        <v>0</v>
      </c>
    </row>
    <row r="4471" spans="1:28" x14ac:dyDescent="0.2">
      <c r="A4471" s="17">
        <v>4470</v>
      </c>
      <c r="B4471" t="s">
        <v>7555</v>
      </c>
      <c r="C4471" s="18">
        <v>43063</v>
      </c>
      <c r="D4471" s="18">
        <v>43070</v>
      </c>
      <c r="E4471" t="s">
        <v>77</v>
      </c>
      <c r="F4471" t="s">
        <v>4991</v>
      </c>
      <c r="G4471" t="s">
        <v>4992</v>
      </c>
      <c r="H4471" t="s">
        <v>53</v>
      </c>
      <c r="I4471" t="s">
        <v>54</v>
      </c>
      <c r="J4471" t="s">
        <v>293</v>
      </c>
      <c r="K4471" t="s">
        <v>294</v>
      </c>
      <c r="L4471">
        <v>10035</v>
      </c>
      <c r="M4471" t="s">
        <v>175</v>
      </c>
      <c r="N4471" t="s">
        <v>4821</v>
      </c>
      <c r="O4471" t="s">
        <v>73</v>
      </c>
      <c r="P4471" t="s">
        <v>117</v>
      </c>
      <c r="Q4471" t="s">
        <v>4822</v>
      </c>
      <c r="R4471" s="19">
        <v>12.96</v>
      </c>
      <c r="S4471" s="17">
        <v>2</v>
      </c>
      <c r="T4471" s="20">
        <v>0</v>
      </c>
      <c r="U4471" s="19">
        <v>6.2207999999999997</v>
      </c>
      <c r="V4471" s="20">
        <f t="shared" si="345"/>
        <v>0.47999999999999993</v>
      </c>
      <c r="W4471" s="17">
        <f t="shared" si="346"/>
        <v>2017</v>
      </c>
      <c r="X4471" t="str">
        <f t="shared" si="347"/>
        <v>Nov-2017</v>
      </c>
      <c r="Y4471" s="17">
        <f t="shared" si="348"/>
        <v>7</v>
      </c>
      <c r="Z4471" t="str">
        <f t="shared" si="349"/>
        <v>0% (No Discount)</v>
      </c>
      <c r="AA4471" s="17">
        <f>IF(COUNTIF($B$2:B4471,B4471)=1,1,0)</f>
        <v>0</v>
      </c>
      <c r="AB4471" s="17">
        <f>IF(COUNTIF($F$2:F4471,F4471)=1,1,0)</f>
        <v>0</v>
      </c>
    </row>
    <row r="4472" spans="1:28" x14ac:dyDescent="0.2">
      <c r="A4472" s="17">
        <v>4471</v>
      </c>
      <c r="B4472" t="s">
        <v>7556</v>
      </c>
      <c r="C4472" s="18">
        <v>42863</v>
      </c>
      <c r="D4472" s="18">
        <v>42867</v>
      </c>
      <c r="E4472" t="s">
        <v>77</v>
      </c>
      <c r="F4472" t="s">
        <v>1213</v>
      </c>
      <c r="G4472" t="s">
        <v>1214</v>
      </c>
      <c r="H4472" t="s">
        <v>68</v>
      </c>
      <c r="I4472" t="s">
        <v>54</v>
      </c>
      <c r="J4472" t="s">
        <v>173</v>
      </c>
      <c r="K4472" t="s">
        <v>174</v>
      </c>
      <c r="L4472">
        <v>19140</v>
      </c>
      <c r="M4472" t="s">
        <v>175</v>
      </c>
      <c r="N4472" t="s">
        <v>6630</v>
      </c>
      <c r="O4472" t="s">
        <v>59</v>
      </c>
      <c r="P4472" t="s">
        <v>63</v>
      </c>
      <c r="Q4472" t="s">
        <v>6631</v>
      </c>
      <c r="R4472" s="19">
        <v>128.05799999999999</v>
      </c>
      <c r="S4472" s="17">
        <v>3</v>
      </c>
      <c r="T4472" s="20">
        <v>0.3</v>
      </c>
      <c r="U4472" s="19">
        <v>-23.7822</v>
      </c>
      <c r="V4472" s="20">
        <f t="shared" si="345"/>
        <v>-0.18571428571428572</v>
      </c>
      <c r="W4472" s="17">
        <f t="shared" si="346"/>
        <v>2017</v>
      </c>
      <c r="X4472" t="str">
        <f t="shared" si="347"/>
        <v>May-2017</v>
      </c>
      <c r="Y4472" s="17">
        <f t="shared" si="348"/>
        <v>4</v>
      </c>
      <c r="Z4472" t="str">
        <f t="shared" si="349"/>
        <v>21-30%</v>
      </c>
      <c r="AA4472" s="17">
        <f>IF(COUNTIF($B$2:B4472,B4472)=1,1,0)</f>
        <v>1</v>
      </c>
      <c r="AB4472" s="17">
        <f>IF(COUNTIF($F$2:F4472,F4472)=1,1,0)</f>
        <v>0</v>
      </c>
    </row>
    <row r="4473" spans="1:28" x14ac:dyDescent="0.2">
      <c r="A4473" s="17">
        <v>4472</v>
      </c>
      <c r="B4473" t="s">
        <v>7557</v>
      </c>
      <c r="C4473" s="18">
        <v>43007</v>
      </c>
      <c r="D4473" s="18">
        <v>43007</v>
      </c>
      <c r="E4473" t="s">
        <v>1320</v>
      </c>
      <c r="F4473" t="s">
        <v>632</v>
      </c>
      <c r="G4473" t="s">
        <v>633</v>
      </c>
      <c r="H4473" t="s">
        <v>129</v>
      </c>
      <c r="I4473" t="s">
        <v>54</v>
      </c>
      <c r="J4473" t="s">
        <v>7558</v>
      </c>
      <c r="K4473" t="s">
        <v>525</v>
      </c>
      <c r="L4473">
        <v>44060</v>
      </c>
      <c r="M4473" t="s">
        <v>175</v>
      </c>
      <c r="N4473" t="s">
        <v>4875</v>
      </c>
      <c r="O4473" t="s">
        <v>59</v>
      </c>
      <c r="P4473" t="s">
        <v>63</v>
      </c>
      <c r="Q4473" t="s">
        <v>4876</v>
      </c>
      <c r="R4473" s="19">
        <v>63.686</v>
      </c>
      <c r="S4473" s="17">
        <v>1</v>
      </c>
      <c r="T4473" s="20">
        <v>0.3</v>
      </c>
      <c r="U4473" s="19">
        <v>-15.4666</v>
      </c>
      <c r="V4473" s="20">
        <f t="shared" si="345"/>
        <v>-0.24285714285714285</v>
      </c>
      <c r="W4473" s="17">
        <f t="shared" si="346"/>
        <v>2017</v>
      </c>
      <c r="X4473" t="str">
        <f t="shared" si="347"/>
        <v>Sep-2017</v>
      </c>
      <c r="Y4473" s="17">
        <f t="shared" si="348"/>
        <v>0</v>
      </c>
      <c r="Z4473" t="str">
        <f t="shared" si="349"/>
        <v>21-30%</v>
      </c>
      <c r="AA4473" s="17">
        <f>IF(COUNTIF($B$2:B4473,B4473)=1,1,0)</f>
        <v>1</v>
      </c>
      <c r="AB4473" s="17">
        <f>IF(COUNTIF($F$2:F4473,F4473)=1,1,0)</f>
        <v>0</v>
      </c>
    </row>
    <row r="4474" spans="1:28" x14ac:dyDescent="0.2">
      <c r="A4474" s="17">
        <v>4473</v>
      </c>
      <c r="B4474" t="s">
        <v>7557</v>
      </c>
      <c r="C4474" s="18">
        <v>43007</v>
      </c>
      <c r="D4474" s="18">
        <v>43007</v>
      </c>
      <c r="E4474" t="s">
        <v>1320</v>
      </c>
      <c r="F4474" t="s">
        <v>632</v>
      </c>
      <c r="G4474" t="s">
        <v>633</v>
      </c>
      <c r="H4474" t="s">
        <v>129</v>
      </c>
      <c r="I4474" t="s">
        <v>54</v>
      </c>
      <c r="J4474" t="s">
        <v>7558</v>
      </c>
      <c r="K4474" t="s">
        <v>525</v>
      </c>
      <c r="L4474">
        <v>44060</v>
      </c>
      <c r="M4474" t="s">
        <v>175</v>
      </c>
      <c r="N4474" t="s">
        <v>1626</v>
      </c>
      <c r="O4474" t="s">
        <v>98</v>
      </c>
      <c r="P4474" t="s">
        <v>188</v>
      </c>
      <c r="Q4474" t="s">
        <v>1627</v>
      </c>
      <c r="R4474" s="19">
        <v>239.976</v>
      </c>
      <c r="S4474" s="17">
        <v>3</v>
      </c>
      <c r="T4474" s="20">
        <v>0.2</v>
      </c>
      <c r="U4474" s="19">
        <v>65.993399999999994</v>
      </c>
      <c r="V4474" s="20">
        <f t="shared" si="345"/>
        <v>0.27499999999999997</v>
      </c>
      <c r="W4474" s="17">
        <f t="shared" si="346"/>
        <v>2017</v>
      </c>
      <c r="X4474" t="str">
        <f t="shared" si="347"/>
        <v>Sep-2017</v>
      </c>
      <c r="Y4474" s="17">
        <f t="shared" si="348"/>
        <v>0</v>
      </c>
      <c r="Z4474" t="str">
        <f t="shared" si="349"/>
        <v>11-20%</v>
      </c>
      <c r="AA4474" s="17">
        <f>IF(COUNTIF($B$2:B4474,B4474)=1,1,0)</f>
        <v>0</v>
      </c>
      <c r="AB4474" s="17">
        <f>IF(COUNTIF($F$2:F4474,F4474)=1,1,0)</f>
        <v>0</v>
      </c>
    </row>
    <row r="4475" spans="1:28" x14ac:dyDescent="0.2">
      <c r="A4475" s="17">
        <v>4474</v>
      </c>
      <c r="B4475" t="s">
        <v>7557</v>
      </c>
      <c r="C4475" s="18">
        <v>43007</v>
      </c>
      <c r="D4475" s="18">
        <v>43007</v>
      </c>
      <c r="E4475" t="s">
        <v>1320</v>
      </c>
      <c r="F4475" t="s">
        <v>632</v>
      </c>
      <c r="G4475" t="s">
        <v>633</v>
      </c>
      <c r="H4475" t="s">
        <v>129</v>
      </c>
      <c r="I4475" t="s">
        <v>54</v>
      </c>
      <c r="J4475" t="s">
        <v>7558</v>
      </c>
      <c r="K4475" t="s">
        <v>525</v>
      </c>
      <c r="L4475">
        <v>44060</v>
      </c>
      <c r="M4475" t="s">
        <v>175</v>
      </c>
      <c r="N4475" t="s">
        <v>7559</v>
      </c>
      <c r="O4475" t="s">
        <v>59</v>
      </c>
      <c r="P4475" t="s">
        <v>83</v>
      </c>
      <c r="Q4475" t="s">
        <v>7560</v>
      </c>
      <c r="R4475" s="19">
        <v>344.22</v>
      </c>
      <c r="S4475" s="17">
        <v>2</v>
      </c>
      <c r="T4475" s="20">
        <v>0.4</v>
      </c>
      <c r="U4475" s="19">
        <v>-189.321</v>
      </c>
      <c r="V4475" s="20">
        <f t="shared" si="345"/>
        <v>-0.54999999999999993</v>
      </c>
      <c r="W4475" s="17">
        <f t="shared" si="346"/>
        <v>2017</v>
      </c>
      <c r="X4475" t="str">
        <f t="shared" si="347"/>
        <v>Sep-2017</v>
      </c>
      <c r="Y4475" s="17">
        <f t="shared" si="348"/>
        <v>0</v>
      </c>
      <c r="Z4475" t="str">
        <f t="shared" si="349"/>
        <v>31-40%</v>
      </c>
      <c r="AA4475" s="17">
        <f>IF(COUNTIF($B$2:B4475,B4475)=1,1,0)</f>
        <v>0</v>
      </c>
      <c r="AB4475" s="17">
        <f>IF(COUNTIF($F$2:F4475,F4475)=1,1,0)</f>
        <v>0</v>
      </c>
    </row>
    <row r="4476" spans="1:28" x14ac:dyDescent="0.2">
      <c r="A4476" s="17">
        <v>4475</v>
      </c>
      <c r="B4476" t="s">
        <v>7557</v>
      </c>
      <c r="C4476" s="18">
        <v>43007</v>
      </c>
      <c r="D4476" s="18">
        <v>43007</v>
      </c>
      <c r="E4476" t="s">
        <v>1320</v>
      </c>
      <c r="F4476" t="s">
        <v>632</v>
      </c>
      <c r="G4476" t="s">
        <v>633</v>
      </c>
      <c r="H4476" t="s">
        <v>129</v>
      </c>
      <c r="I4476" t="s">
        <v>54</v>
      </c>
      <c r="J4476" t="s">
        <v>7558</v>
      </c>
      <c r="K4476" t="s">
        <v>525</v>
      </c>
      <c r="L4476">
        <v>44060</v>
      </c>
      <c r="M4476" t="s">
        <v>175</v>
      </c>
      <c r="N4476" t="s">
        <v>5299</v>
      </c>
      <c r="O4476" t="s">
        <v>73</v>
      </c>
      <c r="P4476" t="s">
        <v>117</v>
      </c>
      <c r="Q4476" t="s">
        <v>5300</v>
      </c>
      <c r="R4476" s="19">
        <v>15.552</v>
      </c>
      <c r="S4476" s="17">
        <v>3</v>
      </c>
      <c r="T4476" s="20">
        <v>0.2</v>
      </c>
      <c r="U4476" s="19">
        <v>5.4432</v>
      </c>
      <c r="V4476" s="20">
        <f t="shared" si="345"/>
        <v>0.35000000000000003</v>
      </c>
      <c r="W4476" s="17">
        <f t="shared" si="346"/>
        <v>2017</v>
      </c>
      <c r="X4476" t="str">
        <f t="shared" si="347"/>
        <v>Sep-2017</v>
      </c>
      <c r="Y4476" s="17">
        <f t="shared" si="348"/>
        <v>0</v>
      </c>
      <c r="Z4476" t="str">
        <f t="shared" si="349"/>
        <v>11-20%</v>
      </c>
      <c r="AA4476" s="17">
        <f>IF(COUNTIF($B$2:B4476,B4476)=1,1,0)</f>
        <v>0</v>
      </c>
      <c r="AB4476" s="17">
        <f>IF(COUNTIF($F$2:F4476,F4476)=1,1,0)</f>
        <v>0</v>
      </c>
    </row>
    <row r="4477" spans="1:28" x14ac:dyDescent="0.2">
      <c r="A4477" s="17">
        <v>4476</v>
      </c>
      <c r="B4477" t="s">
        <v>7557</v>
      </c>
      <c r="C4477" s="18">
        <v>43007</v>
      </c>
      <c r="D4477" s="18">
        <v>43007</v>
      </c>
      <c r="E4477" t="s">
        <v>1320</v>
      </c>
      <c r="F4477" t="s">
        <v>632</v>
      </c>
      <c r="G4477" t="s">
        <v>633</v>
      </c>
      <c r="H4477" t="s">
        <v>129</v>
      </c>
      <c r="I4477" t="s">
        <v>54</v>
      </c>
      <c r="J4477" t="s">
        <v>7558</v>
      </c>
      <c r="K4477" t="s">
        <v>525</v>
      </c>
      <c r="L4477">
        <v>44060</v>
      </c>
      <c r="M4477" t="s">
        <v>175</v>
      </c>
      <c r="N4477" t="s">
        <v>6380</v>
      </c>
      <c r="O4477" t="s">
        <v>59</v>
      </c>
      <c r="P4477" t="s">
        <v>92</v>
      </c>
      <c r="Q4477" t="s">
        <v>6381</v>
      </c>
      <c r="R4477" s="19">
        <v>21.248000000000001</v>
      </c>
      <c r="S4477" s="17">
        <v>4</v>
      </c>
      <c r="T4477" s="20">
        <v>0.2</v>
      </c>
      <c r="U4477" s="19">
        <v>7.4367999999999999</v>
      </c>
      <c r="V4477" s="20">
        <f t="shared" si="345"/>
        <v>0.35</v>
      </c>
      <c r="W4477" s="17">
        <f t="shared" si="346"/>
        <v>2017</v>
      </c>
      <c r="X4477" t="str">
        <f t="shared" si="347"/>
        <v>Sep-2017</v>
      </c>
      <c r="Y4477" s="17">
        <f t="shared" si="348"/>
        <v>0</v>
      </c>
      <c r="Z4477" t="str">
        <f t="shared" si="349"/>
        <v>11-20%</v>
      </c>
      <c r="AA4477" s="17">
        <f>IF(COUNTIF($B$2:B4477,B4477)=1,1,0)</f>
        <v>0</v>
      </c>
      <c r="AB4477" s="17">
        <f>IF(COUNTIF($F$2:F4477,F4477)=1,1,0)</f>
        <v>0</v>
      </c>
    </row>
    <row r="4478" spans="1:28" x14ac:dyDescent="0.2">
      <c r="A4478" s="17">
        <v>4477</v>
      </c>
      <c r="B4478" t="s">
        <v>7557</v>
      </c>
      <c r="C4478" s="18">
        <v>43007</v>
      </c>
      <c r="D4478" s="18">
        <v>43007</v>
      </c>
      <c r="E4478" t="s">
        <v>1320</v>
      </c>
      <c r="F4478" t="s">
        <v>632</v>
      </c>
      <c r="G4478" t="s">
        <v>633</v>
      </c>
      <c r="H4478" t="s">
        <v>129</v>
      </c>
      <c r="I4478" t="s">
        <v>54</v>
      </c>
      <c r="J4478" t="s">
        <v>7558</v>
      </c>
      <c r="K4478" t="s">
        <v>525</v>
      </c>
      <c r="L4478">
        <v>44060</v>
      </c>
      <c r="M4478" t="s">
        <v>175</v>
      </c>
      <c r="N4478" t="s">
        <v>7138</v>
      </c>
      <c r="O4478" t="s">
        <v>73</v>
      </c>
      <c r="P4478" t="s">
        <v>117</v>
      </c>
      <c r="Q4478" t="s">
        <v>7139</v>
      </c>
      <c r="R4478" s="19">
        <v>8.4480000000000004</v>
      </c>
      <c r="S4478" s="17">
        <v>2</v>
      </c>
      <c r="T4478" s="20">
        <v>0.2</v>
      </c>
      <c r="U4478" s="19">
        <v>2.64</v>
      </c>
      <c r="V4478" s="20">
        <f t="shared" si="345"/>
        <v>0.3125</v>
      </c>
      <c r="W4478" s="17">
        <f t="shared" si="346"/>
        <v>2017</v>
      </c>
      <c r="X4478" t="str">
        <f t="shared" si="347"/>
        <v>Sep-2017</v>
      </c>
      <c r="Y4478" s="17">
        <f t="shared" si="348"/>
        <v>0</v>
      </c>
      <c r="Z4478" t="str">
        <f t="shared" si="349"/>
        <v>11-20%</v>
      </c>
      <c r="AA4478" s="17">
        <f>IF(COUNTIF($B$2:B4478,B4478)=1,1,0)</f>
        <v>0</v>
      </c>
      <c r="AB4478" s="17">
        <f>IF(COUNTIF($F$2:F4478,F4478)=1,1,0)</f>
        <v>0</v>
      </c>
    </row>
    <row r="4479" spans="1:28" x14ac:dyDescent="0.2">
      <c r="A4479" s="17">
        <v>4478</v>
      </c>
      <c r="B4479" t="s">
        <v>7561</v>
      </c>
      <c r="C4479" s="18">
        <v>43030</v>
      </c>
      <c r="D4479" s="18">
        <v>43030</v>
      </c>
      <c r="E4479" t="s">
        <v>1320</v>
      </c>
      <c r="F4479" t="s">
        <v>3182</v>
      </c>
      <c r="G4479" t="s">
        <v>3183</v>
      </c>
      <c r="H4479" t="s">
        <v>53</v>
      </c>
      <c r="I4479" t="s">
        <v>54</v>
      </c>
      <c r="J4479" t="s">
        <v>7562</v>
      </c>
      <c r="K4479" t="s">
        <v>677</v>
      </c>
      <c r="L4479">
        <v>73505</v>
      </c>
      <c r="M4479" t="s">
        <v>132</v>
      </c>
      <c r="N4479" t="s">
        <v>7563</v>
      </c>
      <c r="O4479" t="s">
        <v>73</v>
      </c>
      <c r="P4479" t="s">
        <v>86</v>
      </c>
      <c r="Q4479" t="s">
        <v>7564</v>
      </c>
      <c r="R4479" s="19">
        <v>333.09</v>
      </c>
      <c r="S4479" s="17">
        <v>3</v>
      </c>
      <c r="T4479" s="20">
        <v>0</v>
      </c>
      <c r="U4479" s="19">
        <v>23.316299999999998</v>
      </c>
      <c r="V4479" s="20">
        <f t="shared" si="345"/>
        <v>7.0000000000000007E-2</v>
      </c>
      <c r="W4479" s="17">
        <f t="shared" si="346"/>
        <v>2017</v>
      </c>
      <c r="X4479" t="str">
        <f t="shared" si="347"/>
        <v>Oct-2017</v>
      </c>
      <c r="Y4479" s="17">
        <f t="shared" si="348"/>
        <v>0</v>
      </c>
      <c r="Z4479" t="str">
        <f t="shared" si="349"/>
        <v>0% (No Discount)</v>
      </c>
      <c r="AA4479" s="17">
        <f>IF(COUNTIF($B$2:B4479,B4479)=1,1,0)</f>
        <v>1</v>
      </c>
      <c r="AB4479" s="17">
        <f>IF(COUNTIF($F$2:F4479,F4479)=1,1,0)</f>
        <v>0</v>
      </c>
    </row>
    <row r="4480" spans="1:28" x14ac:dyDescent="0.2">
      <c r="A4480" s="17">
        <v>4479</v>
      </c>
      <c r="B4480" t="s">
        <v>7561</v>
      </c>
      <c r="C4480" s="18">
        <v>43030</v>
      </c>
      <c r="D4480" s="18">
        <v>43030</v>
      </c>
      <c r="E4480" t="s">
        <v>1320</v>
      </c>
      <c r="F4480" t="s">
        <v>3182</v>
      </c>
      <c r="G4480" t="s">
        <v>3183</v>
      </c>
      <c r="H4480" t="s">
        <v>53</v>
      </c>
      <c r="I4480" t="s">
        <v>54</v>
      </c>
      <c r="J4480" t="s">
        <v>7562</v>
      </c>
      <c r="K4480" t="s">
        <v>677</v>
      </c>
      <c r="L4480">
        <v>73505</v>
      </c>
      <c r="M4480" t="s">
        <v>132</v>
      </c>
      <c r="N4480" t="s">
        <v>912</v>
      </c>
      <c r="O4480" t="s">
        <v>59</v>
      </c>
      <c r="P4480" t="s">
        <v>83</v>
      </c>
      <c r="Q4480" t="s">
        <v>913</v>
      </c>
      <c r="R4480" s="19">
        <v>248.98</v>
      </c>
      <c r="S4480" s="17">
        <v>2</v>
      </c>
      <c r="T4480" s="20">
        <v>0</v>
      </c>
      <c r="U4480" s="19">
        <v>54.775599999999997</v>
      </c>
      <c r="V4480" s="20">
        <f t="shared" si="345"/>
        <v>0.22</v>
      </c>
      <c r="W4480" s="17">
        <f t="shared" si="346"/>
        <v>2017</v>
      </c>
      <c r="X4480" t="str">
        <f t="shared" si="347"/>
        <v>Oct-2017</v>
      </c>
      <c r="Y4480" s="17">
        <f t="shared" si="348"/>
        <v>0</v>
      </c>
      <c r="Z4480" t="str">
        <f t="shared" si="349"/>
        <v>0% (No Discount)</v>
      </c>
      <c r="AA4480" s="17">
        <f>IF(COUNTIF($B$2:B4480,B4480)=1,1,0)</f>
        <v>0</v>
      </c>
      <c r="AB4480" s="17">
        <f>IF(COUNTIF($F$2:F4480,F4480)=1,1,0)</f>
        <v>0</v>
      </c>
    </row>
    <row r="4481" spans="1:28" x14ac:dyDescent="0.2">
      <c r="A4481" s="17">
        <v>4480</v>
      </c>
      <c r="B4481" t="s">
        <v>7565</v>
      </c>
      <c r="C4481" s="18">
        <v>41722</v>
      </c>
      <c r="D4481" s="18">
        <v>41726</v>
      </c>
      <c r="E4481" t="s">
        <v>77</v>
      </c>
      <c r="F4481" t="s">
        <v>2536</v>
      </c>
      <c r="G4481" t="s">
        <v>2537</v>
      </c>
      <c r="H4481" t="s">
        <v>53</v>
      </c>
      <c r="I4481" t="s">
        <v>54</v>
      </c>
      <c r="J4481" t="s">
        <v>293</v>
      </c>
      <c r="K4481" t="s">
        <v>294</v>
      </c>
      <c r="L4481">
        <v>10024</v>
      </c>
      <c r="M4481" t="s">
        <v>175</v>
      </c>
      <c r="N4481" t="s">
        <v>7566</v>
      </c>
      <c r="O4481" t="s">
        <v>73</v>
      </c>
      <c r="P4481" t="s">
        <v>117</v>
      </c>
      <c r="Q4481" t="s">
        <v>7567</v>
      </c>
      <c r="R4481" s="19">
        <v>24.9</v>
      </c>
      <c r="S4481" s="17">
        <v>5</v>
      </c>
      <c r="T4481" s="20">
        <v>0</v>
      </c>
      <c r="U4481" s="19">
        <v>11.702999999999999</v>
      </c>
      <c r="V4481" s="20">
        <f t="shared" si="345"/>
        <v>0.47000000000000003</v>
      </c>
      <c r="W4481" s="17">
        <f t="shared" si="346"/>
        <v>2014</v>
      </c>
      <c r="X4481" t="str">
        <f t="shared" si="347"/>
        <v>Mar-2014</v>
      </c>
      <c r="Y4481" s="17">
        <f t="shared" si="348"/>
        <v>4</v>
      </c>
      <c r="Z4481" t="str">
        <f t="shared" si="349"/>
        <v>0% (No Discount)</v>
      </c>
      <c r="AA4481" s="17">
        <f>IF(COUNTIF($B$2:B4481,B4481)=1,1,0)</f>
        <v>1</v>
      </c>
      <c r="AB4481" s="17">
        <f>IF(COUNTIF($F$2:F4481,F4481)=1,1,0)</f>
        <v>0</v>
      </c>
    </row>
    <row r="4482" spans="1:28" x14ac:dyDescent="0.2">
      <c r="A4482" s="17">
        <v>4481</v>
      </c>
      <c r="B4482" t="s">
        <v>7568</v>
      </c>
      <c r="C4482" s="18">
        <v>42677</v>
      </c>
      <c r="D4482" s="18">
        <v>42682</v>
      </c>
      <c r="E4482" t="s">
        <v>77</v>
      </c>
      <c r="F4482" t="s">
        <v>1687</v>
      </c>
      <c r="G4482" t="s">
        <v>1688</v>
      </c>
      <c r="H4482" t="s">
        <v>53</v>
      </c>
      <c r="I4482" t="s">
        <v>54</v>
      </c>
      <c r="J4482" t="s">
        <v>69</v>
      </c>
      <c r="K4482" t="s">
        <v>70</v>
      </c>
      <c r="L4482">
        <v>90049</v>
      </c>
      <c r="M4482" t="s">
        <v>71</v>
      </c>
      <c r="N4482" t="s">
        <v>3332</v>
      </c>
      <c r="O4482" t="s">
        <v>73</v>
      </c>
      <c r="P4482" t="s">
        <v>296</v>
      </c>
      <c r="Q4482" t="s">
        <v>3333</v>
      </c>
      <c r="R4482" s="19">
        <v>15.26</v>
      </c>
      <c r="S4482" s="17">
        <v>7</v>
      </c>
      <c r="T4482" s="20">
        <v>0</v>
      </c>
      <c r="U4482" s="19">
        <v>5.0358000000000001</v>
      </c>
      <c r="V4482" s="20">
        <f t="shared" ref="V4482:V4545" si="350">IFERROR(U4482/R4482,0)</f>
        <v>0.33</v>
      </c>
      <c r="W4482" s="17">
        <f t="shared" ref="W4482:W4545" si="351">YEAR(C4482)</f>
        <v>2016</v>
      </c>
      <c r="X4482" t="str">
        <f t="shared" ref="X4482:X4545" si="352">TEXT(C4482,"mmm-yyyy")</f>
        <v>Nov-2016</v>
      </c>
      <c r="Y4482" s="17">
        <f t="shared" ref="Y4482:Y4545" si="353">D4482-C4482</f>
        <v>5</v>
      </c>
      <c r="Z4482" t="str">
        <f t="shared" ref="Z4482:Z4545" si="354">IF(T4482=0,"0% (No Discount)",IF(T4482&lt;=0.1,"1-10%",IF(T4482&lt;=0.2,"11-20%",IF(T4482&lt;=0.3,"21-30%",IF(T4482&lt;=0.4,"31-40%",IF(T4482&lt;=0.5,"41-50%","Over 50%"))))))</f>
        <v>0% (No Discount)</v>
      </c>
      <c r="AA4482" s="17">
        <f>IF(COUNTIF($B$2:B4482,B4482)=1,1,0)</f>
        <v>1</v>
      </c>
      <c r="AB4482" s="17">
        <f>IF(COUNTIF($F$2:F4482,F4482)=1,1,0)</f>
        <v>0</v>
      </c>
    </row>
    <row r="4483" spans="1:28" x14ac:dyDescent="0.2">
      <c r="A4483" s="17">
        <v>4482</v>
      </c>
      <c r="B4483" t="s">
        <v>7568</v>
      </c>
      <c r="C4483" s="18">
        <v>42677</v>
      </c>
      <c r="D4483" s="18">
        <v>42682</v>
      </c>
      <c r="E4483" t="s">
        <v>77</v>
      </c>
      <c r="F4483" t="s">
        <v>1687</v>
      </c>
      <c r="G4483" t="s">
        <v>1688</v>
      </c>
      <c r="H4483" t="s">
        <v>53</v>
      </c>
      <c r="I4483" t="s">
        <v>54</v>
      </c>
      <c r="J4483" t="s">
        <v>69</v>
      </c>
      <c r="K4483" t="s">
        <v>70</v>
      </c>
      <c r="L4483">
        <v>90049</v>
      </c>
      <c r="M4483" t="s">
        <v>71</v>
      </c>
      <c r="N4483" t="s">
        <v>7492</v>
      </c>
      <c r="O4483" t="s">
        <v>73</v>
      </c>
      <c r="P4483" t="s">
        <v>105</v>
      </c>
      <c r="Q4483" t="s">
        <v>7493</v>
      </c>
      <c r="R4483" s="19">
        <v>43.32</v>
      </c>
      <c r="S4483" s="17">
        <v>2</v>
      </c>
      <c r="T4483" s="20">
        <v>0</v>
      </c>
      <c r="U4483" s="19">
        <v>14.2956</v>
      </c>
      <c r="V4483" s="20">
        <f t="shared" si="350"/>
        <v>0.33</v>
      </c>
      <c r="W4483" s="17">
        <f t="shared" si="351"/>
        <v>2016</v>
      </c>
      <c r="X4483" t="str">
        <f t="shared" si="352"/>
        <v>Nov-2016</v>
      </c>
      <c r="Y4483" s="17">
        <f t="shared" si="353"/>
        <v>5</v>
      </c>
      <c r="Z4483" t="str">
        <f t="shared" si="354"/>
        <v>0% (No Discount)</v>
      </c>
      <c r="AA4483" s="17">
        <f>IF(COUNTIF($B$2:B4483,B4483)=1,1,0)</f>
        <v>0</v>
      </c>
      <c r="AB4483" s="17">
        <f>IF(COUNTIF($F$2:F4483,F4483)=1,1,0)</f>
        <v>0</v>
      </c>
    </row>
    <row r="4484" spans="1:28" x14ac:dyDescent="0.2">
      <c r="A4484" s="17">
        <v>4483</v>
      </c>
      <c r="B4484" t="s">
        <v>7568</v>
      </c>
      <c r="C4484" s="18">
        <v>42677</v>
      </c>
      <c r="D4484" s="18">
        <v>42682</v>
      </c>
      <c r="E4484" t="s">
        <v>77</v>
      </c>
      <c r="F4484" t="s">
        <v>1687</v>
      </c>
      <c r="G4484" t="s">
        <v>1688</v>
      </c>
      <c r="H4484" t="s">
        <v>53</v>
      </c>
      <c r="I4484" t="s">
        <v>54</v>
      </c>
      <c r="J4484" t="s">
        <v>69</v>
      </c>
      <c r="K4484" t="s">
        <v>70</v>
      </c>
      <c r="L4484">
        <v>90049</v>
      </c>
      <c r="M4484" t="s">
        <v>71</v>
      </c>
      <c r="N4484" t="s">
        <v>519</v>
      </c>
      <c r="O4484" t="s">
        <v>73</v>
      </c>
      <c r="P4484" t="s">
        <v>102</v>
      </c>
      <c r="Q4484" t="s">
        <v>520</v>
      </c>
      <c r="R4484" s="19">
        <v>43.584000000000003</v>
      </c>
      <c r="S4484" s="17">
        <v>12</v>
      </c>
      <c r="T4484" s="20">
        <v>0.2</v>
      </c>
      <c r="U4484" s="19">
        <v>15.799200000000001</v>
      </c>
      <c r="V4484" s="20">
        <f t="shared" si="350"/>
        <v>0.36249999999999999</v>
      </c>
      <c r="W4484" s="17">
        <f t="shared" si="351"/>
        <v>2016</v>
      </c>
      <c r="X4484" t="str">
        <f t="shared" si="352"/>
        <v>Nov-2016</v>
      </c>
      <c r="Y4484" s="17">
        <f t="shared" si="353"/>
        <v>5</v>
      </c>
      <c r="Z4484" t="str">
        <f t="shared" si="354"/>
        <v>11-20%</v>
      </c>
      <c r="AA4484" s="17">
        <f>IF(COUNTIF($B$2:B4484,B4484)=1,1,0)</f>
        <v>0</v>
      </c>
      <c r="AB4484" s="17">
        <f>IF(COUNTIF($F$2:F4484,F4484)=1,1,0)</f>
        <v>0</v>
      </c>
    </row>
    <row r="4485" spans="1:28" x14ac:dyDescent="0.2">
      <c r="A4485" s="17">
        <v>4484</v>
      </c>
      <c r="B4485" t="s">
        <v>7568</v>
      </c>
      <c r="C4485" s="18">
        <v>42677</v>
      </c>
      <c r="D4485" s="18">
        <v>42682</v>
      </c>
      <c r="E4485" t="s">
        <v>77</v>
      </c>
      <c r="F4485" t="s">
        <v>1687</v>
      </c>
      <c r="G4485" t="s">
        <v>1688</v>
      </c>
      <c r="H4485" t="s">
        <v>53</v>
      </c>
      <c r="I4485" t="s">
        <v>54</v>
      </c>
      <c r="J4485" t="s">
        <v>69</v>
      </c>
      <c r="K4485" t="s">
        <v>70</v>
      </c>
      <c r="L4485">
        <v>90049</v>
      </c>
      <c r="M4485" t="s">
        <v>71</v>
      </c>
      <c r="N4485" t="s">
        <v>7569</v>
      </c>
      <c r="O4485" t="s">
        <v>73</v>
      </c>
      <c r="P4485" t="s">
        <v>117</v>
      </c>
      <c r="Q4485" t="s">
        <v>7570</v>
      </c>
      <c r="R4485" s="19">
        <v>116.28</v>
      </c>
      <c r="S4485" s="17">
        <v>3</v>
      </c>
      <c r="T4485" s="20">
        <v>0</v>
      </c>
      <c r="U4485" s="19">
        <v>56.977200000000003</v>
      </c>
      <c r="V4485" s="20">
        <f t="shared" si="350"/>
        <v>0.49000000000000005</v>
      </c>
      <c r="W4485" s="17">
        <f t="shared" si="351"/>
        <v>2016</v>
      </c>
      <c r="X4485" t="str">
        <f t="shared" si="352"/>
        <v>Nov-2016</v>
      </c>
      <c r="Y4485" s="17">
        <f t="shared" si="353"/>
        <v>5</v>
      </c>
      <c r="Z4485" t="str">
        <f t="shared" si="354"/>
        <v>0% (No Discount)</v>
      </c>
      <c r="AA4485" s="17">
        <f>IF(COUNTIF($B$2:B4485,B4485)=1,1,0)</f>
        <v>0</v>
      </c>
      <c r="AB4485" s="17">
        <f>IF(COUNTIF($F$2:F4485,F4485)=1,1,0)</f>
        <v>0</v>
      </c>
    </row>
    <row r="4486" spans="1:28" x14ac:dyDescent="0.2">
      <c r="A4486" s="17">
        <v>4485</v>
      </c>
      <c r="B4486" t="s">
        <v>7568</v>
      </c>
      <c r="C4486" s="18">
        <v>42677</v>
      </c>
      <c r="D4486" s="18">
        <v>42682</v>
      </c>
      <c r="E4486" t="s">
        <v>77</v>
      </c>
      <c r="F4486" t="s">
        <v>1687</v>
      </c>
      <c r="G4486" t="s">
        <v>1688</v>
      </c>
      <c r="H4486" t="s">
        <v>53</v>
      </c>
      <c r="I4486" t="s">
        <v>54</v>
      </c>
      <c r="J4486" t="s">
        <v>69</v>
      </c>
      <c r="K4486" t="s">
        <v>70</v>
      </c>
      <c r="L4486">
        <v>90049</v>
      </c>
      <c r="M4486" t="s">
        <v>71</v>
      </c>
      <c r="N4486" t="s">
        <v>2761</v>
      </c>
      <c r="O4486" t="s">
        <v>73</v>
      </c>
      <c r="P4486" t="s">
        <v>102</v>
      </c>
      <c r="Q4486" t="s">
        <v>2762</v>
      </c>
      <c r="R4486" s="19">
        <v>9.2959999999999994</v>
      </c>
      <c r="S4486" s="17">
        <v>2</v>
      </c>
      <c r="T4486" s="20">
        <v>0.2</v>
      </c>
      <c r="U4486" s="19">
        <v>3.0211999999999999</v>
      </c>
      <c r="V4486" s="20">
        <f t="shared" si="350"/>
        <v>0.32500000000000001</v>
      </c>
      <c r="W4486" s="17">
        <f t="shared" si="351"/>
        <v>2016</v>
      </c>
      <c r="X4486" t="str">
        <f t="shared" si="352"/>
        <v>Nov-2016</v>
      </c>
      <c r="Y4486" s="17">
        <f t="shared" si="353"/>
        <v>5</v>
      </c>
      <c r="Z4486" t="str">
        <f t="shared" si="354"/>
        <v>11-20%</v>
      </c>
      <c r="AA4486" s="17">
        <f>IF(COUNTIF($B$2:B4486,B4486)=1,1,0)</f>
        <v>0</v>
      </c>
      <c r="AB4486" s="17">
        <f>IF(COUNTIF($F$2:F4486,F4486)=1,1,0)</f>
        <v>0</v>
      </c>
    </row>
    <row r="4487" spans="1:28" x14ac:dyDescent="0.2">
      <c r="A4487" s="17">
        <v>4486</v>
      </c>
      <c r="B4487" t="s">
        <v>7568</v>
      </c>
      <c r="C4487" s="18">
        <v>42677</v>
      </c>
      <c r="D4487" s="18">
        <v>42682</v>
      </c>
      <c r="E4487" t="s">
        <v>77</v>
      </c>
      <c r="F4487" t="s">
        <v>1687</v>
      </c>
      <c r="G4487" t="s">
        <v>1688</v>
      </c>
      <c r="H4487" t="s">
        <v>53</v>
      </c>
      <c r="I4487" t="s">
        <v>54</v>
      </c>
      <c r="J4487" t="s">
        <v>69</v>
      </c>
      <c r="K4487" t="s">
        <v>70</v>
      </c>
      <c r="L4487">
        <v>90049</v>
      </c>
      <c r="M4487" t="s">
        <v>71</v>
      </c>
      <c r="N4487" t="s">
        <v>4978</v>
      </c>
      <c r="O4487" t="s">
        <v>73</v>
      </c>
      <c r="P4487" t="s">
        <v>117</v>
      </c>
      <c r="Q4487" t="s">
        <v>5265</v>
      </c>
      <c r="R4487" s="19">
        <v>19.440000000000001</v>
      </c>
      <c r="S4487" s="17">
        <v>3</v>
      </c>
      <c r="T4487" s="20">
        <v>0</v>
      </c>
      <c r="U4487" s="19">
        <v>9.3312000000000008</v>
      </c>
      <c r="V4487" s="20">
        <f t="shared" si="350"/>
        <v>0.48000000000000004</v>
      </c>
      <c r="W4487" s="17">
        <f t="shared" si="351"/>
        <v>2016</v>
      </c>
      <c r="X4487" t="str">
        <f t="shared" si="352"/>
        <v>Nov-2016</v>
      </c>
      <c r="Y4487" s="17">
        <f t="shared" si="353"/>
        <v>5</v>
      </c>
      <c r="Z4487" t="str">
        <f t="shared" si="354"/>
        <v>0% (No Discount)</v>
      </c>
      <c r="AA4487" s="17">
        <f>IF(COUNTIF($B$2:B4487,B4487)=1,1,0)</f>
        <v>0</v>
      </c>
      <c r="AB4487" s="17">
        <f>IF(COUNTIF($F$2:F4487,F4487)=1,1,0)</f>
        <v>0</v>
      </c>
    </row>
    <row r="4488" spans="1:28" x14ac:dyDescent="0.2">
      <c r="A4488" s="17">
        <v>4487</v>
      </c>
      <c r="B4488" t="s">
        <v>7568</v>
      </c>
      <c r="C4488" s="18">
        <v>42677</v>
      </c>
      <c r="D4488" s="18">
        <v>42682</v>
      </c>
      <c r="E4488" t="s">
        <v>77</v>
      </c>
      <c r="F4488" t="s">
        <v>1687</v>
      </c>
      <c r="G4488" t="s">
        <v>1688</v>
      </c>
      <c r="H4488" t="s">
        <v>53</v>
      </c>
      <c r="I4488" t="s">
        <v>54</v>
      </c>
      <c r="J4488" t="s">
        <v>69</v>
      </c>
      <c r="K4488" t="s">
        <v>70</v>
      </c>
      <c r="L4488">
        <v>90049</v>
      </c>
      <c r="M4488" t="s">
        <v>71</v>
      </c>
      <c r="N4488" t="s">
        <v>4329</v>
      </c>
      <c r="O4488" t="s">
        <v>73</v>
      </c>
      <c r="P4488" t="s">
        <v>117</v>
      </c>
      <c r="Q4488" t="s">
        <v>4330</v>
      </c>
      <c r="R4488" s="19">
        <v>314.55</v>
      </c>
      <c r="S4488" s="17">
        <v>3</v>
      </c>
      <c r="T4488" s="20">
        <v>0</v>
      </c>
      <c r="U4488" s="19">
        <v>150.98400000000001</v>
      </c>
      <c r="V4488" s="20">
        <f t="shared" si="350"/>
        <v>0.48000000000000004</v>
      </c>
      <c r="W4488" s="17">
        <f t="shared" si="351"/>
        <v>2016</v>
      </c>
      <c r="X4488" t="str">
        <f t="shared" si="352"/>
        <v>Nov-2016</v>
      </c>
      <c r="Y4488" s="17">
        <f t="shared" si="353"/>
        <v>5</v>
      </c>
      <c r="Z4488" t="str">
        <f t="shared" si="354"/>
        <v>0% (No Discount)</v>
      </c>
      <c r="AA4488" s="17">
        <f>IF(COUNTIF($B$2:B4488,B4488)=1,1,0)</f>
        <v>0</v>
      </c>
      <c r="AB4488" s="17">
        <f>IF(COUNTIF($F$2:F4488,F4488)=1,1,0)</f>
        <v>0</v>
      </c>
    </row>
    <row r="4489" spans="1:28" x14ac:dyDescent="0.2">
      <c r="A4489" s="17">
        <v>4488</v>
      </c>
      <c r="B4489" t="s">
        <v>7571</v>
      </c>
      <c r="C4489" s="18">
        <v>42252</v>
      </c>
      <c r="D4489" s="18">
        <v>42258</v>
      </c>
      <c r="E4489" t="s">
        <v>77</v>
      </c>
      <c r="F4489" t="s">
        <v>3414</v>
      </c>
      <c r="G4489" t="s">
        <v>3415</v>
      </c>
      <c r="H4489" t="s">
        <v>129</v>
      </c>
      <c r="I4489" t="s">
        <v>54</v>
      </c>
      <c r="J4489" t="s">
        <v>211</v>
      </c>
      <c r="K4489" t="s">
        <v>131</v>
      </c>
      <c r="L4489">
        <v>77036</v>
      </c>
      <c r="M4489" t="s">
        <v>132</v>
      </c>
      <c r="N4489" t="s">
        <v>6583</v>
      </c>
      <c r="O4489" t="s">
        <v>73</v>
      </c>
      <c r="P4489" t="s">
        <v>102</v>
      </c>
      <c r="Q4489" t="s">
        <v>6584</v>
      </c>
      <c r="R4489" s="19">
        <v>16.27</v>
      </c>
      <c r="S4489" s="17">
        <v>5</v>
      </c>
      <c r="T4489" s="20">
        <v>0.8</v>
      </c>
      <c r="U4489" s="19">
        <v>-25.218499999999999</v>
      </c>
      <c r="V4489" s="20">
        <f t="shared" si="350"/>
        <v>-1.55</v>
      </c>
      <c r="W4489" s="17">
        <f t="shared" si="351"/>
        <v>2015</v>
      </c>
      <c r="X4489" t="str">
        <f t="shared" si="352"/>
        <v>Sep-2015</v>
      </c>
      <c r="Y4489" s="17">
        <f t="shared" si="353"/>
        <v>6</v>
      </c>
      <c r="Z4489" t="str">
        <f t="shared" si="354"/>
        <v>Over 50%</v>
      </c>
      <c r="AA4489" s="17">
        <f>IF(COUNTIF($B$2:B4489,B4489)=1,1,0)</f>
        <v>1</v>
      </c>
      <c r="AB4489" s="17">
        <f>IF(COUNTIF($F$2:F4489,F4489)=1,1,0)</f>
        <v>0</v>
      </c>
    </row>
    <row r="4490" spans="1:28" x14ac:dyDescent="0.2">
      <c r="A4490" s="17">
        <v>4489</v>
      </c>
      <c r="B4490" t="s">
        <v>7571</v>
      </c>
      <c r="C4490" s="18">
        <v>42252</v>
      </c>
      <c r="D4490" s="18">
        <v>42258</v>
      </c>
      <c r="E4490" t="s">
        <v>77</v>
      </c>
      <c r="F4490" t="s">
        <v>3414</v>
      </c>
      <c r="G4490" t="s">
        <v>3415</v>
      </c>
      <c r="H4490" t="s">
        <v>129</v>
      </c>
      <c r="I4490" t="s">
        <v>54</v>
      </c>
      <c r="J4490" t="s">
        <v>211</v>
      </c>
      <c r="K4490" t="s">
        <v>131</v>
      </c>
      <c r="L4490">
        <v>77036</v>
      </c>
      <c r="M4490" t="s">
        <v>132</v>
      </c>
      <c r="N4490" t="s">
        <v>6476</v>
      </c>
      <c r="O4490" t="s">
        <v>73</v>
      </c>
      <c r="P4490" t="s">
        <v>606</v>
      </c>
      <c r="Q4490" t="s">
        <v>6477</v>
      </c>
      <c r="R4490" s="19">
        <v>69.12</v>
      </c>
      <c r="S4490" s="17">
        <v>9</v>
      </c>
      <c r="T4490" s="20">
        <v>0.2</v>
      </c>
      <c r="U4490" s="19">
        <v>-14.688000000000001</v>
      </c>
      <c r="V4490" s="20">
        <f t="shared" si="350"/>
        <v>-0.21249999999999999</v>
      </c>
      <c r="W4490" s="17">
        <f t="shared" si="351"/>
        <v>2015</v>
      </c>
      <c r="X4490" t="str">
        <f t="shared" si="352"/>
        <v>Sep-2015</v>
      </c>
      <c r="Y4490" s="17">
        <f t="shared" si="353"/>
        <v>6</v>
      </c>
      <c r="Z4490" t="str">
        <f t="shared" si="354"/>
        <v>11-20%</v>
      </c>
      <c r="AA4490" s="17">
        <f>IF(COUNTIF($B$2:B4490,B4490)=1,1,0)</f>
        <v>0</v>
      </c>
      <c r="AB4490" s="17">
        <f>IF(COUNTIF($F$2:F4490,F4490)=1,1,0)</f>
        <v>0</v>
      </c>
    </row>
    <row r="4491" spans="1:28" x14ac:dyDescent="0.2">
      <c r="A4491" s="17">
        <v>4490</v>
      </c>
      <c r="B4491" t="s">
        <v>7571</v>
      </c>
      <c r="C4491" s="18">
        <v>42252</v>
      </c>
      <c r="D4491" s="18">
        <v>42258</v>
      </c>
      <c r="E4491" t="s">
        <v>77</v>
      </c>
      <c r="F4491" t="s">
        <v>3414</v>
      </c>
      <c r="G4491" t="s">
        <v>3415</v>
      </c>
      <c r="H4491" t="s">
        <v>129</v>
      </c>
      <c r="I4491" t="s">
        <v>54</v>
      </c>
      <c r="J4491" t="s">
        <v>211</v>
      </c>
      <c r="K4491" t="s">
        <v>131</v>
      </c>
      <c r="L4491">
        <v>77036</v>
      </c>
      <c r="M4491" t="s">
        <v>132</v>
      </c>
      <c r="N4491" t="s">
        <v>3894</v>
      </c>
      <c r="O4491" t="s">
        <v>73</v>
      </c>
      <c r="P4491" t="s">
        <v>102</v>
      </c>
      <c r="Q4491" t="s">
        <v>3895</v>
      </c>
      <c r="R4491" s="19">
        <v>4.47</v>
      </c>
      <c r="S4491" s="17">
        <v>3</v>
      </c>
      <c r="T4491" s="20">
        <v>0.8</v>
      </c>
      <c r="U4491" s="19">
        <v>-7.8224999999999998</v>
      </c>
      <c r="V4491" s="20">
        <f t="shared" si="350"/>
        <v>-1.75</v>
      </c>
      <c r="W4491" s="17">
        <f t="shared" si="351"/>
        <v>2015</v>
      </c>
      <c r="X4491" t="str">
        <f t="shared" si="352"/>
        <v>Sep-2015</v>
      </c>
      <c r="Y4491" s="17">
        <f t="shared" si="353"/>
        <v>6</v>
      </c>
      <c r="Z4491" t="str">
        <f t="shared" si="354"/>
        <v>Over 50%</v>
      </c>
      <c r="AA4491" s="17">
        <f>IF(COUNTIF($B$2:B4491,B4491)=1,1,0)</f>
        <v>0</v>
      </c>
      <c r="AB4491" s="17">
        <f>IF(COUNTIF($F$2:F4491,F4491)=1,1,0)</f>
        <v>0</v>
      </c>
    </row>
    <row r="4492" spans="1:28" x14ac:dyDescent="0.2">
      <c r="A4492" s="17">
        <v>4491</v>
      </c>
      <c r="B4492" t="s">
        <v>7572</v>
      </c>
      <c r="C4492" s="18">
        <v>42961</v>
      </c>
      <c r="D4492" s="18">
        <v>42968</v>
      </c>
      <c r="E4492" t="s">
        <v>77</v>
      </c>
      <c r="F4492" t="s">
        <v>492</v>
      </c>
      <c r="G4492" t="s">
        <v>493</v>
      </c>
      <c r="H4492" t="s">
        <v>53</v>
      </c>
      <c r="I4492" t="s">
        <v>54</v>
      </c>
      <c r="J4492" t="s">
        <v>69</v>
      </c>
      <c r="K4492" t="s">
        <v>70</v>
      </c>
      <c r="L4492">
        <v>90032</v>
      </c>
      <c r="M4492" t="s">
        <v>71</v>
      </c>
      <c r="N4492" t="s">
        <v>2432</v>
      </c>
      <c r="O4492" t="s">
        <v>59</v>
      </c>
      <c r="P4492" t="s">
        <v>83</v>
      </c>
      <c r="Q4492" t="s">
        <v>2433</v>
      </c>
      <c r="R4492" s="19">
        <v>418.29599999999999</v>
      </c>
      <c r="S4492" s="17">
        <v>3</v>
      </c>
      <c r="T4492" s="20">
        <v>0.2</v>
      </c>
      <c r="U4492" s="19">
        <v>5.2286999999999999</v>
      </c>
      <c r="V4492" s="20">
        <f t="shared" si="350"/>
        <v>1.2500000000000001E-2</v>
      </c>
      <c r="W4492" s="17">
        <f t="shared" si="351"/>
        <v>2017</v>
      </c>
      <c r="X4492" t="str">
        <f t="shared" si="352"/>
        <v>Aug-2017</v>
      </c>
      <c r="Y4492" s="17">
        <f t="shared" si="353"/>
        <v>7</v>
      </c>
      <c r="Z4492" t="str">
        <f t="shared" si="354"/>
        <v>11-20%</v>
      </c>
      <c r="AA4492" s="17">
        <f>IF(COUNTIF($B$2:B4492,B4492)=1,1,0)</f>
        <v>1</v>
      </c>
      <c r="AB4492" s="17">
        <f>IF(COUNTIF($F$2:F4492,F4492)=1,1,0)</f>
        <v>0</v>
      </c>
    </row>
    <row r="4493" spans="1:28" x14ac:dyDescent="0.2">
      <c r="A4493" s="17">
        <v>4492</v>
      </c>
      <c r="B4493" t="s">
        <v>7573</v>
      </c>
      <c r="C4493" s="18">
        <v>41974</v>
      </c>
      <c r="D4493" s="18">
        <v>41976</v>
      </c>
      <c r="E4493" t="s">
        <v>50</v>
      </c>
      <c r="F4493" t="s">
        <v>2517</v>
      </c>
      <c r="G4493" t="s">
        <v>2518</v>
      </c>
      <c r="H4493" t="s">
        <v>53</v>
      </c>
      <c r="I4493" t="s">
        <v>54</v>
      </c>
      <c r="J4493" t="s">
        <v>524</v>
      </c>
      <c r="K4493" t="s">
        <v>525</v>
      </c>
      <c r="L4493">
        <v>43229</v>
      </c>
      <c r="M4493" t="s">
        <v>175</v>
      </c>
      <c r="N4493" t="s">
        <v>6888</v>
      </c>
      <c r="O4493" t="s">
        <v>98</v>
      </c>
      <c r="P4493" t="s">
        <v>1246</v>
      </c>
      <c r="Q4493" t="s">
        <v>6889</v>
      </c>
      <c r="R4493" s="19">
        <v>659.98800000000006</v>
      </c>
      <c r="S4493" s="17">
        <v>2</v>
      </c>
      <c r="T4493" s="20">
        <v>0.4</v>
      </c>
      <c r="U4493" s="19">
        <v>109.998</v>
      </c>
      <c r="V4493" s="20">
        <f t="shared" si="350"/>
        <v>0.16666666666666666</v>
      </c>
      <c r="W4493" s="17">
        <f t="shared" si="351"/>
        <v>2014</v>
      </c>
      <c r="X4493" t="str">
        <f t="shared" si="352"/>
        <v>Dec-2014</v>
      </c>
      <c r="Y4493" s="17">
        <f t="shared" si="353"/>
        <v>2</v>
      </c>
      <c r="Z4493" t="str">
        <f t="shared" si="354"/>
        <v>31-40%</v>
      </c>
      <c r="AA4493" s="17">
        <f>IF(COUNTIF($B$2:B4493,B4493)=1,1,0)</f>
        <v>1</v>
      </c>
      <c r="AB4493" s="17">
        <f>IF(COUNTIF($F$2:F4493,F4493)=1,1,0)</f>
        <v>0</v>
      </c>
    </row>
    <row r="4494" spans="1:28" x14ac:dyDescent="0.2">
      <c r="A4494" s="17">
        <v>4493</v>
      </c>
      <c r="B4494" t="s">
        <v>7573</v>
      </c>
      <c r="C4494" s="18">
        <v>41974</v>
      </c>
      <c r="D4494" s="18">
        <v>41976</v>
      </c>
      <c r="E4494" t="s">
        <v>50</v>
      </c>
      <c r="F4494" t="s">
        <v>2517</v>
      </c>
      <c r="G4494" t="s">
        <v>2518</v>
      </c>
      <c r="H4494" t="s">
        <v>53</v>
      </c>
      <c r="I4494" t="s">
        <v>54</v>
      </c>
      <c r="J4494" t="s">
        <v>524</v>
      </c>
      <c r="K4494" t="s">
        <v>525</v>
      </c>
      <c r="L4494">
        <v>43229</v>
      </c>
      <c r="M4494" t="s">
        <v>175</v>
      </c>
      <c r="N4494" t="s">
        <v>2101</v>
      </c>
      <c r="O4494" t="s">
        <v>59</v>
      </c>
      <c r="P4494" t="s">
        <v>92</v>
      </c>
      <c r="Q4494" t="s">
        <v>2102</v>
      </c>
      <c r="R4494" s="19">
        <v>8.1280000000000001</v>
      </c>
      <c r="S4494" s="17">
        <v>2</v>
      </c>
      <c r="T4494" s="20">
        <v>0.2</v>
      </c>
      <c r="U4494" s="19">
        <v>1.4224000000000001</v>
      </c>
      <c r="V4494" s="20">
        <f t="shared" si="350"/>
        <v>0.17500000000000002</v>
      </c>
      <c r="W4494" s="17">
        <f t="shared" si="351"/>
        <v>2014</v>
      </c>
      <c r="X4494" t="str">
        <f t="shared" si="352"/>
        <v>Dec-2014</v>
      </c>
      <c r="Y4494" s="17">
        <f t="shared" si="353"/>
        <v>2</v>
      </c>
      <c r="Z4494" t="str">
        <f t="shared" si="354"/>
        <v>11-20%</v>
      </c>
      <c r="AA4494" s="17">
        <f>IF(COUNTIF($B$2:B4494,B4494)=1,1,0)</f>
        <v>0</v>
      </c>
      <c r="AB4494" s="17">
        <f>IF(COUNTIF($F$2:F4494,F4494)=1,1,0)</f>
        <v>0</v>
      </c>
    </row>
    <row r="4495" spans="1:28" x14ac:dyDescent="0.2">
      <c r="A4495" s="17">
        <v>4494</v>
      </c>
      <c r="B4495" t="s">
        <v>7573</v>
      </c>
      <c r="C4495" s="18">
        <v>41974</v>
      </c>
      <c r="D4495" s="18">
        <v>41976</v>
      </c>
      <c r="E4495" t="s">
        <v>50</v>
      </c>
      <c r="F4495" t="s">
        <v>2517</v>
      </c>
      <c r="G4495" t="s">
        <v>2518</v>
      </c>
      <c r="H4495" t="s">
        <v>53</v>
      </c>
      <c r="I4495" t="s">
        <v>54</v>
      </c>
      <c r="J4495" t="s">
        <v>524</v>
      </c>
      <c r="K4495" t="s">
        <v>525</v>
      </c>
      <c r="L4495">
        <v>43229</v>
      </c>
      <c r="M4495" t="s">
        <v>175</v>
      </c>
      <c r="N4495" t="s">
        <v>4821</v>
      </c>
      <c r="O4495" t="s">
        <v>73</v>
      </c>
      <c r="P4495" t="s">
        <v>117</v>
      </c>
      <c r="Q4495" t="s">
        <v>4822</v>
      </c>
      <c r="R4495" s="19">
        <v>36.287999999999997</v>
      </c>
      <c r="S4495" s="17">
        <v>7</v>
      </c>
      <c r="T4495" s="20">
        <v>0.2</v>
      </c>
      <c r="U4495" s="19">
        <v>12.700799999999999</v>
      </c>
      <c r="V4495" s="20">
        <f t="shared" si="350"/>
        <v>0.35000000000000003</v>
      </c>
      <c r="W4495" s="17">
        <f t="shared" si="351"/>
        <v>2014</v>
      </c>
      <c r="X4495" t="str">
        <f t="shared" si="352"/>
        <v>Dec-2014</v>
      </c>
      <c r="Y4495" s="17">
        <f t="shared" si="353"/>
        <v>2</v>
      </c>
      <c r="Z4495" t="str">
        <f t="shared" si="354"/>
        <v>11-20%</v>
      </c>
      <c r="AA4495" s="17">
        <f>IF(COUNTIF($B$2:B4495,B4495)=1,1,0)</f>
        <v>0</v>
      </c>
      <c r="AB4495" s="17">
        <f>IF(COUNTIF($F$2:F4495,F4495)=1,1,0)</f>
        <v>0</v>
      </c>
    </row>
    <row r="4496" spans="1:28" x14ac:dyDescent="0.2">
      <c r="A4496" s="17">
        <v>4495</v>
      </c>
      <c r="B4496" t="s">
        <v>7573</v>
      </c>
      <c r="C4496" s="18">
        <v>41974</v>
      </c>
      <c r="D4496" s="18">
        <v>41976</v>
      </c>
      <c r="E4496" t="s">
        <v>50</v>
      </c>
      <c r="F4496" t="s">
        <v>2517</v>
      </c>
      <c r="G4496" t="s">
        <v>2518</v>
      </c>
      <c r="H4496" t="s">
        <v>53</v>
      </c>
      <c r="I4496" t="s">
        <v>54</v>
      </c>
      <c r="J4496" t="s">
        <v>524</v>
      </c>
      <c r="K4496" t="s">
        <v>525</v>
      </c>
      <c r="L4496">
        <v>43229</v>
      </c>
      <c r="M4496" t="s">
        <v>175</v>
      </c>
      <c r="N4496" t="s">
        <v>1520</v>
      </c>
      <c r="O4496" t="s">
        <v>59</v>
      </c>
      <c r="P4496" t="s">
        <v>63</v>
      </c>
      <c r="Q4496" t="s">
        <v>1521</v>
      </c>
      <c r="R4496" s="19">
        <v>909.72</v>
      </c>
      <c r="S4496" s="17">
        <v>6</v>
      </c>
      <c r="T4496" s="20">
        <v>0.3</v>
      </c>
      <c r="U4496" s="19">
        <v>-51.984000000000002</v>
      </c>
      <c r="V4496" s="20">
        <f t="shared" si="350"/>
        <v>-5.7142857142857141E-2</v>
      </c>
      <c r="W4496" s="17">
        <f t="shared" si="351"/>
        <v>2014</v>
      </c>
      <c r="X4496" t="str">
        <f t="shared" si="352"/>
        <v>Dec-2014</v>
      </c>
      <c r="Y4496" s="17">
        <f t="shared" si="353"/>
        <v>2</v>
      </c>
      <c r="Z4496" t="str">
        <f t="shared" si="354"/>
        <v>21-30%</v>
      </c>
      <c r="AA4496" s="17">
        <f>IF(COUNTIF($B$2:B4496,B4496)=1,1,0)</f>
        <v>0</v>
      </c>
      <c r="AB4496" s="17">
        <f>IF(COUNTIF($F$2:F4496,F4496)=1,1,0)</f>
        <v>0</v>
      </c>
    </row>
    <row r="4497" spans="1:28" x14ac:dyDescent="0.2">
      <c r="A4497" s="17">
        <v>4496</v>
      </c>
      <c r="B4497" t="s">
        <v>7574</v>
      </c>
      <c r="C4497" s="18">
        <v>42904</v>
      </c>
      <c r="D4497" s="18">
        <v>42909</v>
      </c>
      <c r="E4497" t="s">
        <v>77</v>
      </c>
      <c r="F4497" t="s">
        <v>995</v>
      </c>
      <c r="G4497" t="s">
        <v>996</v>
      </c>
      <c r="H4497" t="s">
        <v>53</v>
      </c>
      <c r="I4497" t="s">
        <v>54</v>
      </c>
      <c r="J4497" t="s">
        <v>69</v>
      </c>
      <c r="K4497" t="s">
        <v>70</v>
      </c>
      <c r="L4497">
        <v>90032</v>
      </c>
      <c r="M4497" t="s">
        <v>71</v>
      </c>
      <c r="N4497" t="s">
        <v>2264</v>
      </c>
      <c r="O4497" t="s">
        <v>59</v>
      </c>
      <c r="P4497" t="s">
        <v>60</v>
      </c>
      <c r="Q4497" t="s">
        <v>2265</v>
      </c>
      <c r="R4497" s="19">
        <v>917.92349999999999</v>
      </c>
      <c r="S4497" s="17">
        <v>9</v>
      </c>
      <c r="T4497" s="20">
        <v>0.15</v>
      </c>
      <c r="U4497" s="19">
        <v>75.593699999999998</v>
      </c>
      <c r="V4497" s="20">
        <f t="shared" si="350"/>
        <v>8.2352941176470587E-2</v>
      </c>
      <c r="W4497" s="17">
        <f t="shared" si="351"/>
        <v>2017</v>
      </c>
      <c r="X4497" t="str">
        <f t="shared" si="352"/>
        <v>Jun-2017</v>
      </c>
      <c r="Y4497" s="17">
        <f t="shared" si="353"/>
        <v>5</v>
      </c>
      <c r="Z4497" t="str">
        <f t="shared" si="354"/>
        <v>11-20%</v>
      </c>
      <c r="AA4497" s="17">
        <f>IF(COUNTIF($B$2:B4497,B4497)=1,1,0)</f>
        <v>1</v>
      </c>
      <c r="AB4497" s="17">
        <f>IF(COUNTIF($F$2:F4497,F4497)=1,1,0)</f>
        <v>0</v>
      </c>
    </row>
    <row r="4498" spans="1:28" x14ac:dyDescent="0.2">
      <c r="A4498" s="17">
        <v>4497</v>
      </c>
      <c r="B4498" t="s">
        <v>7574</v>
      </c>
      <c r="C4498" s="18">
        <v>42904</v>
      </c>
      <c r="D4498" s="18">
        <v>42909</v>
      </c>
      <c r="E4498" t="s">
        <v>77</v>
      </c>
      <c r="F4498" t="s">
        <v>995</v>
      </c>
      <c r="G4498" t="s">
        <v>996</v>
      </c>
      <c r="H4498" t="s">
        <v>53</v>
      </c>
      <c r="I4498" t="s">
        <v>54</v>
      </c>
      <c r="J4498" t="s">
        <v>69</v>
      </c>
      <c r="K4498" t="s">
        <v>70</v>
      </c>
      <c r="L4498">
        <v>90032</v>
      </c>
      <c r="M4498" t="s">
        <v>71</v>
      </c>
      <c r="N4498" t="s">
        <v>1334</v>
      </c>
      <c r="O4498" t="s">
        <v>73</v>
      </c>
      <c r="P4498" t="s">
        <v>117</v>
      </c>
      <c r="Q4498" t="s">
        <v>1335</v>
      </c>
      <c r="R4498" s="19">
        <v>38.880000000000003</v>
      </c>
      <c r="S4498" s="17">
        <v>6</v>
      </c>
      <c r="T4498" s="20">
        <v>0</v>
      </c>
      <c r="U4498" s="19">
        <v>19.051200000000001</v>
      </c>
      <c r="V4498" s="20">
        <f t="shared" si="350"/>
        <v>0.49</v>
      </c>
      <c r="W4498" s="17">
        <f t="shared" si="351"/>
        <v>2017</v>
      </c>
      <c r="X4498" t="str">
        <f t="shared" si="352"/>
        <v>Jun-2017</v>
      </c>
      <c r="Y4498" s="17">
        <f t="shared" si="353"/>
        <v>5</v>
      </c>
      <c r="Z4498" t="str">
        <f t="shared" si="354"/>
        <v>0% (No Discount)</v>
      </c>
      <c r="AA4498" s="17">
        <f>IF(COUNTIF($B$2:B4498,B4498)=1,1,0)</f>
        <v>0</v>
      </c>
      <c r="AB4498" s="17">
        <f>IF(COUNTIF($F$2:F4498,F4498)=1,1,0)</f>
        <v>0</v>
      </c>
    </row>
    <row r="4499" spans="1:28" x14ac:dyDescent="0.2">
      <c r="A4499" s="17">
        <v>4498</v>
      </c>
      <c r="B4499" t="s">
        <v>7575</v>
      </c>
      <c r="C4499" s="18">
        <v>43071</v>
      </c>
      <c r="D4499" s="18">
        <v>43078</v>
      </c>
      <c r="E4499" t="s">
        <v>77</v>
      </c>
      <c r="F4499" t="s">
        <v>4661</v>
      </c>
      <c r="G4499" t="s">
        <v>4662</v>
      </c>
      <c r="H4499" t="s">
        <v>53</v>
      </c>
      <c r="I4499" t="s">
        <v>54</v>
      </c>
      <c r="J4499" t="s">
        <v>173</v>
      </c>
      <c r="K4499" t="s">
        <v>174</v>
      </c>
      <c r="L4499">
        <v>19140</v>
      </c>
      <c r="M4499" t="s">
        <v>175</v>
      </c>
      <c r="N4499" t="s">
        <v>543</v>
      </c>
      <c r="O4499" t="s">
        <v>73</v>
      </c>
      <c r="P4499" t="s">
        <v>102</v>
      </c>
      <c r="Q4499" t="s">
        <v>544</v>
      </c>
      <c r="R4499" s="19">
        <v>631.17600000000004</v>
      </c>
      <c r="S4499" s="17">
        <v>4</v>
      </c>
      <c r="T4499" s="20">
        <v>0.7</v>
      </c>
      <c r="U4499" s="19">
        <v>-462.86239999999998</v>
      </c>
      <c r="V4499" s="20">
        <f t="shared" si="350"/>
        <v>-0.73333333333333328</v>
      </c>
      <c r="W4499" s="17">
        <f t="shared" si="351"/>
        <v>2017</v>
      </c>
      <c r="X4499" t="str">
        <f t="shared" si="352"/>
        <v>Dec-2017</v>
      </c>
      <c r="Y4499" s="17">
        <f t="shared" si="353"/>
        <v>7</v>
      </c>
      <c r="Z4499" t="str">
        <f t="shared" si="354"/>
        <v>Over 50%</v>
      </c>
      <c r="AA4499" s="17">
        <f>IF(COUNTIF($B$2:B4499,B4499)=1,1,0)</f>
        <v>1</v>
      </c>
      <c r="AB4499" s="17">
        <f>IF(COUNTIF($F$2:F4499,F4499)=1,1,0)</f>
        <v>0</v>
      </c>
    </row>
    <row r="4500" spans="1:28" x14ac:dyDescent="0.2">
      <c r="A4500" s="17">
        <v>4499</v>
      </c>
      <c r="B4500" t="s">
        <v>7576</v>
      </c>
      <c r="C4500" s="18">
        <v>41964</v>
      </c>
      <c r="D4500" s="18">
        <v>41969</v>
      </c>
      <c r="E4500" t="s">
        <v>77</v>
      </c>
      <c r="F4500" t="s">
        <v>7577</v>
      </c>
      <c r="G4500" t="s">
        <v>7578</v>
      </c>
      <c r="H4500" t="s">
        <v>68</v>
      </c>
      <c r="I4500" t="s">
        <v>54</v>
      </c>
      <c r="J4500" t="s">
        <v>154</v>
      </c>
      <c r="K4500" t="s">
        <v>70</v>
      </c>
      <c r="L4500">
        <v>94110</v>
      </c>
      <c r="M4500" t="s">
        <v>71</v>
      </c>
      <c r="N4500" t="s">
        <v>4697</v>
      </c>
      <c r="O4500" t="s">
        <v>73</v>
      </c>
      <c r="P4500" t="s">
        <v>117</v>
      </c>
      <c r="Q4500" t="s">
        <v>4698</v>
      </c>
      <c r="R4500" s="19">
        <v>12.96</v>
      </c>
      <c r="S4500" s="17">
        <v>2</v>
      </c>
      <c r="T4500" s="20">
        <v>0</v>
      </c>
      <c r="U4500" s="19">
        <v>6.2207999999999997</v>
      </c>
      <c r="V4500" s="20">
        <f t="shared" si="350"/>
        <v>0.47999999999999993</v>
      </c>
      <c r="W4500" s="17">
        <f t="shared" si="351"/>
        <v>2014</v>
      </c>
      <c r="X4500" t="str">
        <f t="shared" si="352"/>
        <v>Nov-2014</v>
      </c>
      <c r="Y4500" s="17">
        <f t="shared" si="353"/>
        <v>5</v>
      </c>
      <c r="Z4500" t="str">
        <f t="shared" si="354"/>
        <v>0% (No Discount)</v>
      </c>
      <c r="AA4500" s="17">
        <f>IF(COUNTIF($B$2:B4500,B4500)=1,1,0)</f>
        <v>1</v>
      </c>
      <c r="AB4500" s="17">
        <f>IF(COUNTIF($F$2:F4500,F4500)=1,1,0)</f>
        <v>1</v>
      </c>
    </row>
    <row r="4501" spans="1:28" x14ac:dyDescent="0.2">
      <c r="A4501" s="17">
        <v>4500</v>
      </c>
      <c r="B4501" t="s">
        <v>7579</v>
      </c>
      <c r="C4501" s="18">
        <v>42470</v>
      </c>
      <c r="D4501" s="18">
        <v>42476</v>
      </c>
      <c r="E4501" t="s">
        <v>77</v>
      </c>
      <c r="F4501" t="s">
        <v>4463</v>
      </c>
      <c r="G4501" t="s">
        <v>4464</v>
      </c>
      <c r="H4501" t="s">
        <v>68</v>
      </c>
      <c r="I4501" t="s">
        <v>54</v>
      </c>
      <c r="J4501" t="s">
        <v>5989</v>
      </c>
      <c r="K4501" t="s">
        <v>70</v>
      </c>
      <c r="L4501">
        <v>93309</v>
      </c>
      <c r="M4501" t="s">
        <v>71</v>
      </c>
      <c r="N4501" t="s">
        <v>5299</v>
      </c>
      <c r="O4501" t="s">
        <v>73</v>
      </c>
      <c r="P4501" t="s">
        <v>117</v>
      </c>
      <c r="Q4501" t="s">
        <v>5300</v>
      </c>
      <c r="R4501" s="19">
        <v>12.96</v>
      </c>
      <c r="S4501" s="17">
        <v>2</v>
      </c>
      <c r="T4501" s="20">
        <v>0</v>
      </c>
      <c r="U4501" s="19">
        <v>6.2207999999999997</v>
      </c>
      <c r="V4501" s="20">
        <f t="shared" si="350"/>
        <v>0.47999999999999993</v>
      </c>
      <c r="W4501" s="17">
        <f t="shared" si="351"/>
        <v>2016</v>
      </c>
      <c r="X4501" t="str">
        <f t="shared" si="352"/>
        <v>Apr-2016</v>
      </c>
      <c r="Y4501" s="17">
        <f t="shared" si="353"/>
        <v>6</v>
      </c>
      <c r="Z4501" t="str">
        <f t="shared" si="354"/>
        <v>0% (No Discount)</v>
      </c>
      <c r="AA4501" s="17">
        <f>IF(COUNTIF($B$2:B4501,B4501)=1,1,0)</f>
        <v>1</v>
      </c>
      <c r="AB4501" s="17">
        <f>IF(COUNTIF($F$2:F4501,F4501)=1,1,0)</f>
        <v>0</v>
      </c>
    </row>
    <row r="4502" spans="1:28" x14ac:dyDescent="0.2">
      <c r="A4502" s="17">
        <v>4501</v>
      </c>
      <c r="B4502" t="s">
        <v>7579</v>
      </c>
      <c r="C4502" s="18">
        <v>42470</v>
      </c>
      <c r="D4502" s="18">
        <v>42476</v>
      </c>
      <c r="E4502" t="s">
        <v>77</v>
      </c>
      <c r="F4502" t="s">
        <v>4463</v>
      </c>
      <c r="G4502" t="s">
        <v>4464</v>
      </c>
      <c r="H4502" t="s">
        <v>68</v>
      </c>
      <c r="I4502" t="s">
        <v>54</v>
      </c>
      <c r="J4502" t="s">
        <v>5989</v>
      </c>
      <c r="K4502" t="s">
        <v>70</v>
      </c>
      <c r="L4502">
        <v>93309</v>
      </c>
      <c r="M4502" t="s">
        <v>71</v>
      </c>
      <c r="N4502" t="s">
        <v>6172</v>
      </c>
      <c r="O4502" t="s">
        <v>73</v>
      </c>
      <c r="P4502" t="s">
        <v>102</v>
      </c>
      <c r="Q4502" t="s">
        <v>6173</v>
      </c>
      <c r="R4502" s="19">
        <v>23.2</v>
      </c>
      <c r="S4502" s="17">
        <v>5</v>
      </c>
      <c r="T4502" s="20">
        <v>0.2</v>
      </c>
      <c r="U4502" s="19">
        <v>8.1199999999999992</v>
      </c>
      <c r="V4502" s="20">
        <f t="shared" si="350"/>
        <v>0.35</v>
      </c>
      <c r="W4502" s="17">
        <f t="shared" si="351"/>
        <v>2016</v>
      </c>
      <c r="X4502" t="str">
        <f t="shared" si="352"/>
        <v>Apr-2016</v>
      </c>
      <c r="Y4502" s="17">
        <f t="shared" si="353"/>
        <v>6</v>
      </c>
      <c r="Z4502" t="str">
        <f t="shared" si="354"/>
        <v>11-20%</v>
      </c>
      <c r="AA4502" s="17">
        <f>IF(COUNTIF($B$2:B4502,B4502)=1,1,0)</f>
        <v>0</v>
      </c>
      <c r="AB4502" s="17">
        <f>IF(COUNTIF($F$2:F4502,F4502)=1,1,0)</f>
        <v>0</v>
      </c>
    </row>
    <row r="4503" spans="1:28" x14ac:dyDescent="0.2">
      <c r="A4503" s="17">
        <v>4502</v>
      </c>
      <c r="B4503" t="s">
        <v>7580</v>
      </c>
      <c r="C4503" s="18">
        <v>41820</v>
      </c>
      <c r="D4503" s="18">
        <v>41824</v>
      </c>
      <c r="E4503" t="s">
        <v>77</v>
      </c>
      <c r="F4503" t="s">
        <v>871</v>
      </c>
      <c r="G4503" t="s">
        <v>872</v>
      </c>
      <c r="H4503" t="s">
        <v>68</v>
      </c>
      <c r="I4503" t="s">
        <v>54</v>
      </c>
      <c r="J4503" t="s">
        <v>211</v>
      </c>
      <c r="K4503" t="s">
        <v>131</v>
      </c>
      <c r="L4503">
        <v>77095</v>
      </c>
      <c r="M4503" t="s">
        <v>132</v>
      </c>
      <c r="N4503" t="s">
        <v>2011</v>
      </c>
      <c r="O4503" t="s">
        <v>73</v>
      </c>
      <c r="P4503" t="s">
        <v>117</v>
      </c>
      <c r="Q4503" t="s">
        <v>2012</v>
      </c>
      <c r="R4503" s="19">
        <v>25.92</v>
      </c>
      <c r="S4503" s="17">
        <v>5</v>
      </c>
      <c r="T4503" s="20">
        <v>0.2</v>
      </c>
      <c r="U4503" s="19">
        <v>9.0719999999999992</v>
      </c>
      <c r="V4503" s="20">
        <f t="shared" si="350"/>
        <v>0.34999999999999992</v>
      </c>
      <c r="W4503" s="17">
        <f t="shared" si="351"/>
        <v>2014</v>
      </c>
      <c r="X4503" t="str">
        <f t="shared" si="352"/>
        <v>Jun-2014</v>
      </c>
      <c r="Y4503" s="17">
        <f t="shared" si="353"/>
        <v>4</v>
      </c>
      <c r="Z4503" t="str">
        <f t="shared" si="354"/>
        <v>11-20%</v>
      </c>
      <c r="AA4503" s="17">
        <f>IF(COUNTIF($B$2:B4503,B4503)=1,1,0)</f>
        <v>1</v>
      </c>
      <c r="AB4503" s="17">
        <f>IF(COUNTIF($F$2:F4503,F4503)=1,1,0)</f>
        <v>0</v>
      </c>
    </row>
    <row r="4504" spans="1:28" x14ac:dyDescent="0.2">
      <c r="A4504" s="17">
        <v>4503</v>
      </c>
      <c r="B4504" t="s">
        <v>7580</v>
      </c>
      <c r="C4504" s="18">
        <v>41820</v>
      </c>
      <c r="D4504" s="18">
        <v>41824</v>
      </c>
      <c r="E4504" t="s">
        <v>77</v>
      </c>
      <c r="F4504" t="s">
        <v>871</v>
      </c>
      <c r="G4504" t="s">
        <v>872</v>
      </c>
      <c r="H4504" t="s">
        <v>68</v>
      </c>
      <c r="I4504" t="s">
        <v>54</v>
      </c>
      <c r="J4504" t="s">
        <v>211</v>
      </c>
      <c r="K4504" t="s">
        <v>131</v>
      </c>
      <c r="L4504">
        <v>77095</v>
      </c>
      <c r="M4504" t="s">
        <v>132</v>
      </c>
      <c r="N4504" t="s">
        <v>1820</v>
      </c>
      <c r="O4504" t="s">
        <v>73</v>
      </c>
      <c r="P4504" t="s">
        <v>296</v>
      </c>
      <c r="Q4504" t="s">
        <v>590</v>
      </c>
      <c r="R4504" s="19">
        <v>21.312000000000001</v>
      </c>
      <c r="S4504" s="17">
        <v>6</v>
      </c>
      <c r="T4504" s="20">
        <v>0.2</v>
      </c>
      <c r="U4504" s="19">
        <v>7.1928000000000001</v>
      </c>
      <c r="V4504" s="20">
        <f t="shared" si="350"/>
        <v>0.33749999999999997</v>
      </c>
      <c r="W4504" s="17">
        <f t="shared" si="351"/>
        <v>2014</v>
      </c>
      <c r="X4504" t="str">
        <f t="shared" si="352"/>
        <v>Jun-2014</v>
      </c>
      <c r="Y4504" s="17">
        <f t="shared" si="353"/>
        <v>4</v>
      </c>
      <c r="Z4504" t="str">
        <f t="shared" si="354"/>
        <v>11-20%</v>
      </c>
      <c r="AA4504" s="17">
        <f>IF(COUNTIF($B$2:B4504,B4504)=1,1,0)</f>
        <v>0</v>
      </c>
      <c r="AB4504" s="17">
        <f>IF(COUNTIF($F$2:F4504,F4504)=1,1,0)</f>
        <v>0</v>
      </c>
    </row>
    <row r="4505" spans="1:28" x14ac:dyDescent="0.2">
      <c r="A4505" s="17">
        <v>4504</v>
      </c>
      <c r="B4505" t="s">
        <v>7581</v>
      </c>
      <c r="C4505" s="18">
        <v>41997</v>
      </c>
      <c r="D4505" s="18">
        <v>42002</v>
      </c>
      <c r="E4505" t="s">
        <v>77</v>
      </c>
      <c r="F4505" t="s">
        <v>3472</v>
      </c>
      <c r="G4505" t="s">
        <v>3473</v>
      </c>
      <c r="H4505" t="s">
        <v>129</v>
      </c>
      <c r="I4505" t="s">
        <v>54</v>
      </c>
      <c r="J4505" t="s">
        <v>69</v>
      </c>
      <c r="K4505" t="s">
        <v>70</v>
      </c>
      <c r="L4505">
        <v>90045</v>
      </c>
      <c r="M4505" t="s">
        <v>71</v>
      </c>
      <c r="N4505" t="s">
        <v>7582</v>
      </c>
      <c r="O4505" t="s">
        <v>98</v>
      </c>
      <c r="P4505" t="s">
        <v>99</v>
      </c>
      <c r="Q4505" t="s">
        <v>7583</v>
      </c>
      <c r="R4505" s="19">
        <v>173.65600000000001</v>
      </c>
      <c r="S4505" s="17">
        <v>7</v>
      </c>
      <c r="T4505" s="20">
        <v>0.2</v>
      </c>
      <c r="U4505" s="19">
        <v>17.365600000000001</v>
      </c>
      <c r="V4505" s="20">
        <f t="shared" si="350"/>
        <v>0.1</v>
      </c>
      <c r="W4505" s="17">
        <f t="shared" si="351"/>
        <v>2014</v>
      </c>
      <c r="X4505" t="str">
        <f t="shared" si="352"/>
        <v>Dec-2014</v>
      </c>
      <c r="Y4505" s="17">
        <f t="shared" si="353"/>
        <v>5</v>
      </c>
      <c r="Z4505" t="str">
        <f t="shared" si="354"/>
        <v>11-20%</v>
      </c>
      <c r="AA4505" s="17">
        <f>IF(COUNTIF($B$2:B4505,B4505)=1,1,0)</f>
        <v>1</v>
      </c>
      <c r="AB4505" s="17">
        <f>IF(COUNTIF($F$2:F4505,F4505)=1,1,0)</f>
        <v>0</v>
      </c>
    </row>
    <row r="4506" spans="1:28" x14ac:dyDescent="0.2">
      <c r="A4506" s="17">
        <v>4505</v>
      </c>
      <c r="B4506" t="s">
        <v>7581</v>
      </c>
      <c r="C4506" s="18">
        <v>41997</v>
      </c>
      <c r="D4506" s="18">
        <v>42002</v>
      </c>
      <c r="E4506" t="s">
        <v>77</v>
      </c>
      <c r="F4506" t="s">
        <v>3472</v>
      </c>
      <c r="G4506" t="s">
        <v>3473</v>
      </c>
      <c r="H4506" t="s">
        <v>129</v>
      </c>
      <c r="I4506" t="s">
        <v>54</v>
      </c>
      <c r="J4506" t="s">
        <v>69</v>
      </c>
      <c r="K4506" t="s">
        <v>70</v>
      </c>
      <c r="L4506">
        <v>90045</v>
      </c>
      <c r="M4506" t="s">
        <v>71</v>
      </c>
      <c r="N4506" t="s">
        <v>4456</v>
      </c>
      <c r="O4506" t="s">
        <v>73</v>
      </c>
      <c r="P4506" t="s">
        <v>105</v>
      </c>
      <c r="Q4506" t="s">
        <v>4457</v>
      </c>
      <c r="R4506" s="19">
        <v>361.96</v>
      </c>
      <c r="S4506" s="17">
        <v>2</v>
      </c>
      <c r="T4506" s="20">
        <v>0</v>
      </c>
      <c r="U4506" s="19">
        <v>101.3488</v>
      </c>
      <c r="V4506" s="20">
        <f t="shared" si="350"/>
        <v>0.28000000000000003</v>
      </c>
      <c r="W4506" s="17">
        <f t="shared" si="351"/>
        <v>2014</v>
      </c>
      <c r="X4506" t="str">
        <f t="shared" si="352"/>
        <v>Dec-2014</v>
      </c>
      <c r="Y4506" s="17">
        <f t="shared" si="353"/>
        <v>5</v>
      </c>
      <c r="Z4506" t="str">
        <f t="shared" si="354"/>
        <v>0% (No Discount)</v>
      </c>
      <c r="AA4506" s="17">
        <f>IF(COUNTIF($B$2:B4506,B4506)=1,1,0)</f>
        <v>0</v>
      </c>
      <c r="AB4506" s="17">
        <f>IF(COUNTIF($F$2:F4506,F4506)=1,1,0)</f>
        <v>0</v>
      </c>
    </row>
    <row r="4507" spans="1:28" x14ac:dyDescent="0.2">
      <c r="A4507" s="17">
        <v>4506</v>
      </c>
      <c r="B4507" t="s">
        <v>7581</v>
      </c>
      <c r="C4507" s="18">
        <v>41997</v>
      </c>
      <c r="D4507" s="18">
        <v>42002</v>
      </c>
      <c r="E4507" t="s">
        <v>77</v>
      </c>
      <c r="F4507" t="s">
        <v>3472</v>
      </c>
      <c r="G4507" t="s">
        <v>3473</v>
      </c>
      <c r="H4507" t="s">
        <v>129</v>
      </c>
      <c r="I4507" t="s">
        <v>54</v>
      </c>
      <c r="J4507" t="s">
        <v>69</v>
      </c>
      <c r="K4507" t="s">
        <v>70</v>
      </c>
      <c r="L4507">
        <v>90045</v>
      </c>
      <c r="M4507" t="s">
        <v>71</v>
      </c>
      <c r="N4507" t="s">
        <v>1378</v>
      </c>
      <c r="O4507" t="s">
        <v>98</v>
      </c>
      <c r="P4507" t="s">
        <v>188</v>
      </c>
      <c r="Q4507" t="s">
        <v>1379</v>
      </c>
      <c r="R4507" s="19">
        <v>62.85</v>
      </c>
      <c r="S4507" s="17">
        <v>3</v>
      </c>
      <c r="T4507" s="20">
        <v>0</v>
      </c>
      <c r="U4507" s="19">
        <v>13.198499999999999</v>
      </c>
      <c r="V4507" s="20">
        <f t="shared" si="350"/>
        <v>0.21</v>
      </c>
      <c r="W4507" s="17">
        <f t="shared" si="351"/>
        <v>2014</v>
      </c>
      <c r="X4507" t="str">
        <f t="shared" si="352"/>
        <v>Dec-2014</v>
      </c>
      <c r="Y4507" s="17">
        <f t="shared" si="353"/>
        <v>5</v>
      </c>
      <c r="Z4507" t="str">
        <f t="shared" si="354"/>
        <v>0% (No Discount)</v>
      </c>
      <c r="AA4507" s="17">
        <f>IF(COUNTIF($B$2:B4507,B4507)=1,1,0)</f>
        <v>0</v>
      </c>
      <c r="AB4507" s="17">
        <f>IF(COUNTIF($F$2:F4507,F4507)=1,1,0)</f>
        <v>0</v>
      </c>
    </row>
    <row r="4508" spans="1:28" x14ac:dyDescent="0.2">
      <c r="A4508" s="17">
        <v>4507</v>
      </c>
      <c r="B4508" t="s">
        <v>7581</v>
      </c>
      <c r="C4508" s="18">
        <v>41997</v>
      </c>
      <c r="D4508" s="18">
        <v>42002</v>
      </c>
      <c r="E4508" t="s">
        <v>77</v>
      </c>
      <c r="F4508" t="s">
        <v>3472</v>
      </c>
      <c r="G4508" t="s">
        <v>3473</v>
      </c>
      <c r="H4508" t="s">
        <v>129</v>
      </c>
      <c r="I4508" t="s">
        <v>54</v>
      </c>
      <c r="J4508" t="s">
        <v>69</v>
      </c>
      <c r="K4508" t="s">
        <v>70</v>
      </c>
      <c r="L4508">
        <v>90045</v>
      </c>
      <c r="M4508" t="s">
        <v>71</v>
      </c>
      <c r="N4508" t="s">
        <v>2520</v>
      </c>
      <c r="O4508" t="s">
        <v>98</v>
      </c>
      <c r="P4508" t="s">
        <v>99</v>
      </c>
      <c r="Q4508" t="s">
        <v>2521</v>
      </c>
      <c r="R4508" s="19">
        <v>818.37599999999998</v>
      </c>
      <c r="S4508" s="17">
        <v>3</v>
      </c>
      <c r="T4508" s="20">
        <v>0.2</v>
      </c>
      <c r="U4508" s="19">
        <v>51.148499999999999</v>
      </c>
      <c r="V4508" s="20">
        <f t="shared" si="350"/>
        <v>6.25E-2</v>
      </c>
      <c r="W4508" s="17">
        <f t="shared" si="351"/>
        <v>2014</v>
      </c>
      <c r="X4508" t="str">
        <f t="shared" si="352"/>
        <v>Dec-2014</v>
      </c>
      <c r="Y4508" s="17">
        <f t="shared" si="353"/>
        <v>5</v>
      </c>
      <c r="Z4508" t="str">
        <f t="shared" si="354"/>
        <v>11-20%</v>
      </c>
      <c r="AA4508" s="17">
        <f>IF(COUNTIF($B$2:B4508,B4508)=1,1,0)</f>
        <v>0</v>
      </c>
      <c r="AB4508" s="17">
        <f>IF(COUNTIF($F$2:F4508,F4508)=1,1,0)</f>
        <v>0</v>
      </c>
    </row>
    <row r="4509" spans="1:28" x14ac:dyDescent="0.2">
      <c r="A4509" s="17">
        <v>4508</v>
      </c>
      <c r="B4509" t="s">
        <v>7581</v>
      </c>
      <c r="C4509" s="18">
        <v>41997</v>
      </c>
      <c r="D4509" s="18">
        <v>42002</v>
      </c>
      <c r="E4509" t="s">
        <v>77</v>
      </c>
      <c r="F4509" t="s">
        <v>3472</v>
      </c>
      <c r="G4509" t="s">
        <v>3473</v>
      </c>
      <c r="H4509" t="s">
        <v>129</v>
      </c>
      <c r="I4509" t="s">
        <v>54</v>
      </c>
      <c r="J4509" t="s">
        <v>69</v>
      </c>
      <c r="K4509" t="s">
        <v>70</v>
      </c>
      <c r="L4509">
        <v>90045</v>
      </c>
      <c r="M4509" t="s">
        <v>71</v>
      </c>
      <c r="N4509" t="s">
        <v>6481</v>
      </c>
      <c r="O4509" t="s">
        <v>73</v>
      </c>
      <c r="P4509" t="s">
        <v>86</v>
      </c>
      <c r="Q4509" t="s">
        <v>6482</v>
      </c>
      <c r="R4509" s="19">
        <v>20.34</v>
      </c>
      <c r="S4509" s="17">
        <v>1</v>
      </c>
      <c r="T4509" s="20">
        <v>0</v>
      </c>
      <c r="U4509" s="19">
        <v>0.2034</v>
      </c>
      <c r="V4509" s="20">
        <f t="shared" si="350"/>
        <v>0.01</v>
      </c>
      <c r="W4509" s="17">
        <f t="shared" si="351"/>
        <v>2014</v>
      </c>
      <c r="X4509" t="str">
        <f t="shared" si="352"/>
        <v>Dec-2014</v>
      </c>
      <c r="Y4509" s="17">
        <f t="shared" si="353"/>
        <v>5</v>
      </c>
      <c r="Z4509" t="str">
        <f t="shared" si="354"/>
        <v>0% (No Discount)</v>
      </c>
      <c r="AA4509" s="17">
        <f>IF(COUNTIF($B$2:B4509,B4509)=1,1,0)</f>
        <v>0</v>
      </c>
      <c r="AB4509" s="17">
        <f>IF(COUNTIF($F$2:F4509,F4509)=1,1,0)</f>
        <v>0</v>
      </c>
    </row>
    <row r="4510" spans="1:28" x14ac:dyDescent="0.2">
      <c r="A4510" s="17">
        <v>4509</v>
      </c>
      <c r="B4510" t="s">
        <v>7581</v>
      </c>
      <c r="C4510" s="18">
        <v>41997</v>
      </c>
      <c r="D4510" s="18">
        <v>42002</v>
      </c>
      <c r="E4510" t="s">
        <v>77</v>
      </c>
      <c r="F4510" t="s">
        <v>3472</v>
      </c>
      <c r="G4510" t="s">
        <v>3473</v>
      </c>
      <c r="H4510" t="s">
        <v>129</v>
      </c>
      <c r="I4510" t="s">
        <v>54</v>
      </c>
      <c r="J4510" t="s">
        <v>69</v>
      </c>
      <c r="K4510" t="s">
        <v>70</v>
      </c>
      <c r="L4510">
        <v>90045</v>
      </c>
      <c r="M4510" t="s">
        <v>71</v>
      </c>
      <c r="N4510" t="s">
        <v>3649</v>
      </c>
      <c r="O4510" t="s">
        <v>59</v>
      </c>
      <c r="P4510" t="s">
        <v>92</v>
      </c>
      <c r="Q4510" t="s">
        <v>3650</v>
      </c>
      <c r="R4510" s="19">
        <v>23.99</v>
      </c>
      <c r="S4510" s="17">
        <v>1</v>
      </c>
      <c r="T4510" s="20">
        <v>0</v>
      </c>
      <c r="U4510" s="19">
        <v>5.5176999999999996</v>
      </c>
      <c r="V4510" s="20">
        <f t="shared" si="350"/>
        <v>0.23</v>
      </c>
      <c r="W4510" s="17">
        <f t="shared" si="351"/>
        <v>2014</v>
      </c>
      <c r="X4510" t="str">
        <f t="shared" si="352"/>
        <v>Dec-2014</v>
      </c>
      <c r="Y4510" s="17">
        <f t="shared" si="353"/>
        <v>5</v>
      </c>
      <c r="Z4510" t="str">
        <f t="shared" si="354"/>
        <v>0% (No Discount)</v>
      </c>
      <c r="AA4510" s="17">
        <f>IF(COUNTIF($B$2:B4510,B4510)=1,1,0)</f>
        <v>0</v>
      </c>
      <c r="AB4510" s="17">
        <f>IF(COUNTIF($F$2:F4510,F4510)=1,1,0)</f>
        <v>0</v>
      </c>
    </row>
    <row r="4511" spans="1:28" x14ac:dyDescent="0.2">
      <c r="A4511" s="17">
        <v>4510</v>
      </c>
      <c r="B4511" t="s">
        <v>7584</v>
      </c>
      <c r="C4511" s="18">
        <v>42878</v>
      </c>
      <c r="D4511" s="18">
        <v>42884</v>
      </c>
      <c r="E4511" t="s">
        <v>77</v>
      </c>
      <c r="F4511" t="s">
        <v>7585</v>
      </c>
      <c r="G4511" t="s">
        <v>7586</v>
      </c>
      <c r="H4511" t="s">
        <v>53</v>
      </c>
      <c r="I4511" t="s">
        <v>54</v>
      </c>
      <c r="J4511" t="s">
        <v>69</v>
      </c>
      <c r="K4511" t="s">
        <v>70</v>
      </c>
      <c r="L4511">
        <v>90036</v>
      </c>
      <c r="M4511" t="s">
        <v>71</v>
      </c>
      <c r="N4511" t="s">
        <v>2837</v>
      </c>
      <c r="O4511" t="s">
        <v>59</v>
      </c>
      <c r="P4511" t="s">
        <v>83</v>
      </c>
      <c r="Q4511" t="s">
        <v>2838</v>
      </c>
      <c r="R4511" s="19">
        <v>171.28800000000001</v>
      </c>
      <c r="S4511" s="17">
        <v>3</v>
      </c>
      <c r="T4511" s="20">
        <v>0.2</v>
      </c>
      <c r="U4511" s="19">
        <v>-6.4233000000000002</v>
      </c>
      <c r="V4511" s="20">
        <f t="shared" si="350"/>
        <v>-3.7499999999999999E-2</v>
      </c>
      <c r="W4511" s="17">
        <f t="shared" si="351"/>
        <v>2017</v>
      </c>
      <c r="X4511" t="str">
        <f t="shared" si="352"/>
        <v>May-2017</v>
      </c>
      <c r="Y4511" s="17">
        <f t="shared" si="353"/>
        <v>6</v>
      </c>
      <c r="Z4511" t="str">
        <f t="shared" si="354"/>
        <v>11-20%</v>
      </c>
      <c r="AA4511" s="17">
        <f>IF(COUNTIF($B$2:B4511,B4511)=1,1,0)</f>
        <v>1</v>
      </c>
      <c r="AB4511" s="17">
        <f>IF(COUNTIF($F$2:F4511,F4511)=1,1,0)</f>
        <v>1</v>
      </c>
    </row>
    <row r="4512" spans="1:28" x14ac:dyDescent="0.2">
      <c r="A4512" s="17">
        <v>4511</v>
      </c>
      <c r="B4512" t="s">
        <v>7587</v>
      </c>
      <c r="C4512" s="18">
        <v>42684</v>
      </c>
      <c r="D4512" s="18">
        <v>42688</v>
      </c>
      <c r="E4512" t="s">
        <v>77</v>
      </c>
      <c r="F4512" t="s">
        <v>3059</v>
      </c>
      <c r="G4512" t="s">
        <v>3060</v>
      </c>
      <c r="H4512" t="s">
        <v>68</v>
      </c>
      <c r="I4512" t="s">
        <v>54</v>
      </c>
      <c r="J4512" t="s">
        <v>345</v>
      </c>
      <c r="K4512" t="s">
        <v>624</v>
      </c>
      <c r="L4512">
        <v>65807</v>
      </c>
      <c r="M4512" t="s">
        <v>132</v>
      </c>
      <c r="N4512" t="s">
        <v>7127</v>
      </c>
      <c r="O4512" t="s">
        <v>59</v>
      </c>
      <c r="P4512" t="s">
        <v>92</v>
      </c>
      <c r="Q4512" t="s">
        <v>7128</v>
      </c>
      <c r="R4512" s="19">
        <v>37.299999999999997</v>
      </c>
      <c r="S4512" s="17">
        <v>2</v>
      </c>
      <c r="T4512" s="20">
        <v>0</v>
      </c>
      <c r="U4512" s="19">
        <v>17.158000000000001</v>
      </c>
      <c r="V4512" s="20">
        <f t="shared" si="350"/>
        <v>0.46000000000000008</v>
      </c>
      <c r="W4512" s="17">
        <f t="shared" si="351"/>
        <v>2016</v>
      </c>
      <c r="X4512" t="str">
        <f t="shared" si="352"/>
        <v>Nov-2016</v>
      </c>
      <c r="Y4512" s="17">
        <f t="shared" si="353"/>
        <v>4</v>
      </c>
      <c r="Z4512" t="str">
        <f t="shared" si="354"/>
        <v>0% (No Discount)</v>
      </c>
      <c r="AA4512" s="17">
        <f>IF(COUNTIF($B$2:B4512,B4512)=1,1,0)</f>
        <v>1</v>
      </c>
      <c r="AB4512" s="17">
        <f>IF(COUNTIF($F$2:F4512,F4512)=1,1,0)</f>
        <v>0</v>
      </c>
    </row>
    <row r="4513" spans="1:28" x14ac:dyDescent="0.2">
      <c r="A4513" s="17">
        <v>4512</v>
      </c>
      <c r="B4513" t="s">
        <v>7587</v>
      </c>
      <c r="C4513" s="18">
        <v>42684</v>
      </c>
      <c r="D4513" s="18">
        <v>42688</v>
      </c>
      <c r="E4513" t="s">
        <v>77</v>
      </c>
      <c r="F4513" t="s">
        <v>3059</v>
      </c>
      <c r="G4513" t="s">
        <v>3060</v>
      </c>
      <c r="H4513" t="s">
        <v>68</v>
      </c>
      <c r="I4513" t="s">
        <v>54</v>
      </c>
      <c r="J4513" t="s">
        <v>345</v>
      </c>
      <c r="K4513" t="s">
        <v>624</v>
      </c>
      <c r="L4513">
        <v>65807</v>
      </c>
      <c r="M4513" t="s">
        <v>132</v>
      </c>
      <c r="N4513" t="s">
        <v>3162</v>
      </c>
      <c r="O4513" t="s">
        <v>73</v>
      </c>
      <c r="P4513" t="s">
        <v>102</v>
      </c>
      <c r="Q4513" t="s">
        <v>3163</v>
      </c>
      <c r="R4513" s="19">
        <v>81.96</v>
      </c>
      <c r="S4513" s="17">
        <v>2</v>
      </c>
      <c r="T4513" s="20">
        <v>0</v>
      </c>
      <c r="U4513" s="19">
        <v>39.340800000000002</v>
      </c>
      <c r="V4513" s="20">
        <f t="shared" si="350"/>
        <v>0.48000000000000004</v>
      </c>
      <c r="W4513" s="17">
        <f t="shared" si="351"/>
        <v>2016</v>
      </c>
      <c r="X4513" t="str">
        <f t="shared" si="352"/>
        <v>Nov-2016</v>
      </c>
      <c r="Y4513" s="17">
        <f t="shared" si="353"/>
        <v>4</v>
      </c>
      <c r="Z4513" t="str">
        <f t="shared" si="354"/>
        <v>0% (No Discount)</v>
      </c>
      <c r="AA4513" s="17">
        <f>IF(COUNTIF($B$2:B4513,B4513)=1,1,0)</f>
        <v>0</v>
      </c>
      <c r="AB4513" s="17">
        <f>IF(COUNTIF($F$2:F4513,F4513)=1,1,0)</f>
        <v>0</v>
      </c>
    </row>
    <row r="4514" spans="1:28" x14ac:dyDescent="0.2">
      <c r="A4514" s="17">
        <v>4513</v>
      </c>
      <c r="B4514" t="s">
        <v>7588</v>
      </c>
      <c r="C4514" s="18">
        <v>42645</v>
      </c>
      <c r="D4514" s="18">
        <v>42646</v>
      </c>
      <c r="E4514" t="s">
        <v>215</v>
      </c>
      <c r="F4514" t="s">
        <v>3683</v>
      </c>
      <c r="G4514" t="s">
        <v>3684</v>
      </c>
      <c r="H4514" t="s">
        <v>53</v>
      </c>
      <c r="I4514" t="s">
        <v>54</v>
      </c>
      <c r="J4514" t="s">
        <v>571</v>
      </c>
      <c r="K4514" t="s">
        <v>337</v>
      </c>
      <c r="L4514">
        <v>85023</v>
      </c>
      <c r="M4514" t="s">
        <v>71</v>
      </c>
      <c r="N4514" t="s">
        <v>1861</v>
      </c>
      <c r="O4514" t="s">
        <v>73</v>
      </c>
      <c r="P4514" t="s">
        <v>102</v>
      </c>
      <c r="Q4514" t="s">
        <v>1862</v>
      </c>
      <c r="R4514" s="19">
        <v>54.792000000000002</v>
      </c>
      <c r="S4514" s="17">
        <v>6</v>
      </c>
      <c r="T4514" s="20">
        <v>0.7</v>
      </c>
      <c r="U4514" s="19">
        <v>-40.180799999999998</v>
      </c>
      <c r="V4514" s="20">
        <f t="shared" si="350"/>
        <v>-0.73333333333333328</v>
      </c>
      <c r="W4514" s="17">
        <f t="shared" si="351"/>
        <v>2016</v>
      </c>
      <c r="X4514" t="str">
        <f t="shared" si="352"/>
        <v>Oct-2016</v>
      </c>
      <c r="Y4514" s="17">
        <f t="shared" si="353"/>
        <v>1</v>
      </c>
      <c r="Z4514" t="str">
        <f t="shared" si="354"/>
        <v>Over 50%</v>
      </c>
      <c r="AA4514" s="17">
        <f>IF(COUNTIF($B$2:B4514,B4514)=1,1,0)</f>
        <v>1</v>
      </c>
      <c r="AB4514" s="17">
        <f>IF(COUNTIF($F$2:F4514,F4514)=1,1,0)</f>
        <v>0</v>
      </c>
    </row>
    <row r="4515" spans="1:28" x14ac:dyDescent="0.2">
      <c r="A4515" s="17">
        <v>4514</v>
      </c>
      <c r="B4515" t="s">
        <v>7589</v>
      </c>
      <c r="C4515" s="18">
        <v>42619</v>
      </c>
      <c r="D4515" s="18">
        <v>42621</v>
      </c>
      <c r="E4515" t="s">
        <v>215</v>
      </c>
      <c r="F4515" t="s">
        <v>6507</v>
      </c>
      <c r="G4515" t="s">
        <v>6508</v>
      </c>
      <c r="H4515" t="s">
        <v>53</v>
      </c>
      <c r="I4515" t="s">
        <v>54</v>
      </c>
      <c r="J4515" t="s">
        <v>211</v>
      </c>
      <c r="K4515" t="s">
        <v>131</v>
      </c>
      <c r="L4515">
        <v>77070</v>
      </c>
      <c r="M4515" t="s">
        <v>132</v>
      </c>
      <c r="N4515" t="s">
        <v>663</v>
      </c>
      <c r="O4515" t="s">
        <v>73</v>
      </c>
      <c r="P4515" t="s">
        <v>86</v>
      </c>
      <c r="Q4515" t="s">
        <v>664</v>
      </c>
      <c r="R4515" s="19">
        <v>10.784000000000001</v>
      </c>
      <c r="S4515" s="17">
        <v>1</v>
      </c>
      <c r="T4515" s="20">
        <v>0.2</v>
      </c>
      <c r="U4515" s="19">
        <v>0.80879999999999996</v>
      </c>
      <c r="V4515" s="20">
        <f t="shared" si="350"/>
        <v>7.4999999999999997E-2</v>
      </c>
      <c r="W4515" s="17">
        <f t="shared" si="351"/>
        <v>2016</v>
      </c>
      <c r="X4515" t="str">
        <f t="shared" si="352"/>
        <v>Sep-2016</v>
      </c>
      <c r="Y4515" s="17">
        <f t="shared" si="353"/>
        <v>2</v>
      </c>
      <c r="Z4515" t="str">
        <f t="shared" si="354"/>
        <v>11-20%</v>
      </c>
      <c r="AA4515" s="17">
        <f>IF(COUNTIF($B$2:B4515,B4515)=1,1,0)</f>
        <v>1</v>
      </c>
      <c r="AB4515" s="17">
        <f>IF(COUNTIF($F$2:F4515,F4515)=1,1,0)</f>
        <v>0</v>
      </c>
    </row>
    <row r="4516" spans="1:28" x14ac:dyDescent="0.2">
      <c r="A4516" s="17">
        <v>4515</v>
      </c>
      <c r="B4516" t="s">
        <v>7590</v>
      </c>
      <c r="C4516" s="18">
        <v>42670</v>
      </c>
      <c r="D4516" s="18">
        <v>42675</v>
      </c>
      <c r="E4516" t="s">
        <v>50</v>
      </c>
      <c r="F4516" t="s">
        <v>5044</v>
      </c>
      <c r="G4516" t="s">
        <v>5045</v>
      </c>
      <c r="H4516" t="s">
        <v>53</v>
      </c>
      <c r="I4516" t="s">
        <v>54</v>
      </c>
      <c r="J4516" t="s">
        <v>7591</v>
      </c>
      <c r="K4516" t="s">
        <v>346</v>
      </c>
      <c r="L4516">
        <v>23666</v>
      </c>
      <c r="M4516" t="s">
        <v>57</v>
      </c>
      <c r="N4516" t="s">
        <v>3981</v>
      </c>
      <c r="O4516" t="s">
        <v>59</v>
      </c>
      <c r="P4516" t="s">
        <v>63</v>
      </c>
      <c r="Q4516" t="s">
        <v>3982</v>
      </c>
      <c r="R4516" s="19">
        <v>290.98</v>
      </c>
      <c r="S4516" s="17">
        <v>1</v>
      </c>
      <c r="T4516" s="20">
        <v>0</v>
      </c>
      <c r="U4516" s="19">
        <v>75.654799999999994</v>
      </c>
      <c r="V4516" s="20">
        <f t="shared" si="350"/>
        <v>0.25999999999999995</v>
      </c>
      <c r="W4516" s="17">
        <f t="shared" si="351"/>
        <v>2016</v>
      </c>
      <c r="X4516" t="str">
        <f t="shared" si="352"/>
        <v>Oct-2016</v>
      </c>
      <c r="Y4516" s="17">
        <f t="shared" si="353"/>
        <v>5</v>
      </c>
      <c r="Z4516" t="str">
        <f t="shared" si="354"/>
        <v>0% (No Discount)</v>
      </c>
      <c r="AA4516" s="17">
        <f>IF(COUNTIF($B$2:B4516,B4516)=1,1,0)</f>
        <v>1</v>
      </c>
      <c r="AB4516" s="17">
        <f>IF(COUNTIF($F$2:F4516,F4516)=1,1,0)</f>
        <v>0</v>
      </c>
    </row>
    <row r="4517" spans="1:28" x14ac:dyDescent="0.2">
      <c r="A4517" s="17">
        <v>4516</v>
      </c>
      <c r="B4517" t="s">
        <v>7592</v>
      </c>
      <c r="C4517" s="18">
        <v>43030</v>
      </c>
      <c r="D4517" s="18">
        <v>43034</v>
      </c>
      <c r="E4517" t="s">
        <v>77</v>
      </c>
      <c r="F4517" t="s">
        <v>328</v>
      </c>
      <c r="G4517" t="s">
        <v>329</v>
      </c>
      <c r="H4517" t="s">
        <v>129</v>
      </c>
      <c r="I4517" t="s">
        <v>54</v>
      </c>
      <c r="J4517" t="s">
        <v>4584</v>
      </c>
      <c r="K4517" t="s">
        <v>677</v>
      </c>
      <c r="L4517">
        <v>74133</v>
      </c>
      <c r="M4517" t="s">
        <v>132</v>
      </c>
      <c r="N4517" t="s">
        <v>6981</v>
      </c>
      <c r="O4517" t="s">
        <v>73</v>
      </c>
      <c r="P4517" t="s">
        <v>95</v>
      </c>
      <c r="Q4517" t="s">
        <v>6982</v>
      </c>
      <c r="R4517" s="19">
        <v>36.44</v>
      </c>
      <c r="S4517" s="17">
        <v>4</v>
      </c>
      <c r="T4517" s="20">
        <v>0</v>
      </c>
      <c r="U4517" s="19">
        <v>12.0252</v>
      </c>
      <c r="V4517" s="20">
        <f t="shared" si="350"/>
        <v>0.33</v>
      </c>
      <c r="W4517" s="17">
        <f t="shared" si="351"/>
        <v>2017</v>
      </c>
      <c r="X4517" t="str">
        <f t="shared" si="352"/>
        <v>Oct-2017</v>
      </c>
      <c r="Y4517" s="17">
        <f t="shared" si="353"/>
        <v>4</v>
      </c>
      <c r="Z4517" t="str">
        <f t="shared" si="354"/>
        <v>0% (No Discount)</v>
      </c>
      <c r="AA4517" s="17">
        <f>IF(COUNTIF($B$2:B4517,B4517)=1,1,0)</f>
        <v>1</v>
      </c>
      <c r="AB4517" s="17">
        <f>IF(COUNTIF($F$2:F4517,F4517)=1,1,0)</f>
        <v>0</v>
      </c>
    </row>
    <row r="4518" spans="1:28" x14ac:dyDescent="0.2">
      <c r="A4518" s="17">
        <v>4517</v>
      </c>
      <c r="B4518" t="s">
        <v>7593</v>
      </c>
      <c r="C4518" s="18">
        <v>42628</v>
      </c>
      <c r="D4518" s="18">
        <v>42633</v>
      </c>
      <c r="E4518" t="s">
        <v>77</v>
      </c>
      <c r="F4518" t="s">
        <v>2225</v>
      </c>
      <c r="G4518" t="s">
        <v>2226</v>
      </c>
      <c r="H4518" t="s">
        <v>53</v>
      </c>
      <c r="I4518" t="s">
        <v>54</v>
      </c>
      <c r="J4518" t="s">
        <v>122</v>
      </c>
      <c r="K4518" t="s">
        <v>123</v>
      </c>
      <c r="L4518">
        <v>98105</v>
      </c>
      <c r="M4518" t="s">
        <v>71</v>
      </c>
      <c r="N4518" t="s">
        <v>7594</v>
      </c>
      <c r="O4518" t="s">
        <v>73</v>
      </c>
      <c r="P4518" t="s">
        <v>117</v>
      </c>
      <c r="Q4518" t="s">
        <v>7595</v>
      </c>
      <c r="R4518" s="19">
        <v>21.4</v>
      </c>
      <c r="S4518" s="17">
        <v>5</v>
      </c>
      <c r="T4518" s="20">
        <v>0</v>
      </c>
      <c r="U4518" s="19">
        <v>10.058</v>
      </c>
      <c r="V4518" s="20">
        <f t="shared" si="350"/>
        <v>0.47000000000000003</v>
      </c>
      <c r="W4518" s="17">
        <f t="shared" si="351"/>
        <v>2016</v>
      </c>
      <c r="X4518" t="str">
        <f t="shared" si="352"/>
        <v>Sep-2016</v>
      </c>
      <c r="Y4518" s="17">
        <f t="shared" si="353"/>
        <v>5</v>
      </c>
      <c r="Z4518" t="str">
        <f t="shared" si="354"/>
        <v>0% (No Discount)</v>
      </c>
      <c r="AA4518" s="17">
        <f>IF(COUNTIF($B$2:B4518,B4518)=1,1,0)</f>
        <v>1</v>
      </c>
      <c r="AB4518" s="17">
        <f>IF(COUNTIF($F$2:F4518,F4518)=1,1,0)</f>
        <v>0</v>
      </c>
    </row>
    <row r="4519" spans="1:28" x14ac:dyDescent="0.2">
      <c r="A4519" s="17">
        <v>4518</v>
      </c>
      <c r="B4519" t="s">
        <v>7593</v>
      </c>
      <c r="C4519" s="18">
        <v>42628</v>
      </c>
      <c r="D4519" s="18">
        <v>42633</v>
      </c>
      <c r="E4519" t="s">
        <v>77</v>
      </c>
      <c r="F4519" t="s">
        <v>2225</v>
      </c>
      <c r="G4519" t="s">
        <v>2226</v>
      </c>
      <c r="H4519" t="s">
        <v>53</v>
      </c>
      <c r="I4519" t="s">
        <v>54</v>
      </c>
      <c r="J4519" t="s">
        <v>122</v>
      </c>
      <c r="K4519" t="s">
        <v>123</v>
      </c>
      <c r="L4519">
        <v>98105</v>
      </c>
      <c r="M4519" t="s">
        <v>71</v>
      </c>
      <c r="N4519" t="s">
        <v>2086</v>
      </c>
      <c r="O4519" t="s">
        <v>73</v>
      </c>
      <c r="P4519" t="s">
        <v>102</v>
      </c>
      <c r="Q4519" t="s">
        <v>2087</v>
      </c>
      <c r="R4519" s="19">
        <v>48.664000000000001</v>
      </c>
      <c r="S4519" s="17">
        <v>7</v>
      </c>
      <c r="T4519" s="20">
        <v>0.2</v>
      </c>
      <c r="U4519" s="19">
        <v>15.815799999999999</v>
      </c>
      <c r="V4519" s="20">
        <f t="shared" si="350"/>
        <v>0.32499999999999996</v>
      </c>
      <c r="W4519" s="17">
        <f t="shared" si="351"/>
        <v>2016</v>
      </c>
      <c r="X4519" t="str">
        <f t="shared" si="352"/>
        <v>Sep-2016</v>
      </c>
      <c r="Y4519" s="17">
        <f t="shared" si="353"/>
        <v>5</v>
      </c>
      <c r="Z4519" t="str">
        <f t="shared" si="354"/>
        <v>11-20%</v>
      </c>
      <c r="AA4519" s="17">
        <f>IF(COUNTIF($B$2:B4519,B4519)=1,1,0)</f>
        <v>0</v>
      </c>
      <c r="AB4519" s="17">
        <f>IF(COUNTIF($F$2:F4519,F4519)=1,1,0)</f>
        <v>0</v>
      </c>
    </row>
    <row r="4520" spans="1:28" x14ac:dyDescent="0.2">
      <c r="A4520" s="17">
        <v>4519</v>
      </c>
      <c r="B4520" t="s">
        <v>7596</v>
      </c>
      <c r="C4520" s="18">
        <v>42638</v>
      </c>
      <c r="D4520" s="18">
        <v>42644</v>
      </c>
      <c r="E4520" t="s">
        <v>77</v>
      </c>
      <c r="F4520" t="s">
        <v>4165</v>
      </c>
      <c r="G4520" t="s">
        <v>4166</v>
      </c>
      <c r="H4520" t="s">
        <v>53</v>
      </c>
      <c r="I4520" t="s">
        <v>54</v>
      </c>
      <c r="J4520" t="s">
        <v>154</v>
      </c>
      <c r="K4520" t="s">
        <v>70</v>
      </c>
      <c r="L4520">
        <v>94109</v>
      </c>
      <c r="M4520" t="s">
        <v>71</v>
      </c>
      <c r="N4520" t="s">
        <v>708</v>
      </c>
      <c r="O4520" t="s">
        <v>73</v>
      </c>
      <c r="P4520" t="s">
        <v>95</v>
      </c>
      <c r="Q4520" t="s">
        <v>709</v>
      </c>
      <c r="R4520" s="19">
        <v>16.559999999999999</v>
      </c>
      <c r="S4520" s="17">
        <v>4</v>
      </c>
      <c r="T4520" s="20">
        <v>0</v>
      </c>
      <c r="U4520" s="19">
        <v>6.9551999999999996</v>
      </c>
      <c r="V4520" s="20">
        <f t="shared" si="350"/>
        <v>0.42</v>
      </c>
      <c r="W4520" s="17">
        <f t="shared" si="351"/>
        <v>2016</v>
      </c>
      <c r="X4520" t="str">
        <f t="shared" si="352"/>
        <v>Sep-2016</v>
      </c>
      <c r="Y4520" s="17">
        <f t="shared" si="353"/>
        <v>6</v>
      </c>
      <c r="Z4520" t="str">
        <f t="shared" si="354"/>
        <v>0% (No Discount)</v>
      </c>
      <c r="AA4520" s="17">
        <f>IF(COUNTIF($B$2:B4520,B4520)=1,1,0)</f>
        <v>1</v>
      </c>
      <c r="AB4520" s="17">
        <f>IF(COUNTIF($F$2:F4520,F4520)=1,1,0)</f>
        <v>0</v>
      </c>
    </row>
    <row r="4521" spans="1:28" x14ac:dyDescent="0.2">
      <c r="A4521" s="17">
        <v>4520</v>
      </c>
      <c r="B4521" t="s">
        <v>7597</v>
      </c>
      <c r="C4521" s="18">
        <v>42896</v>
      </c>
      <c r="D4521" s="18">
        <v>42900</v>
      </c>
      <c r="E4521" t="s">
        <v>77</v>
      </c>
      <c r="F4521" t="s">
        <v>4628</v>
      </c>
      <c r="G4521" t="s">
        <v>4629</v>
      </c>
      <c r="H4521" t="s">
        <v>68</v>
      </c>
      <c r="I4521" t="s">
        <v>54</v>
      </c>
      <c r="J4521" t="s">
        <v>1553</v>
      </c>
      <c r="K4521" t="s">
        <v>81</v>
      </c>
      <c r="L4521">
        <v>32216</v>
      </c>
      <c r="M4521" t="s">
        <v>57</v>
      </c>
      <c r="N4521" t="s">
        <v>7598</v>
      </c>
      <c r="O4521" t="s">
        <v>73</v>
      </c>
      <c r="P4521" t="s">
        <v>86</v>
      </c>
      <c r="Q4521" t="s">
        <v>7599</v>
      </c>
      <c r="R4521" s="19">
        <v>1347.52</v>
      </c>
      <c r="S4521" s="17">
        <v>8</v>
      </c>
      <c r="T4521" s="20">
        <v>0.2</v>
      </c>
      <c r="U4521" s="19">
        <v>84.22</v>
      </c>
      <c r="V4521" s="20">
        <f t="shared" si="350"/>
        <v>6.25E-2</v>
      </c>
      <c r="W4521" s="17">
        <f t="shared" si="351"/>
        <v>2017</v>
      </c>
      <c r="X4521" t="str">
        <f t="shared" si="352"/>
        <v>Jun-2017</v>
      </c>
      <c r="Y4521" s="17">
        <f t="shared" si="353"/>
        <v>4</v>
      </c>
      <c r="Z4521" t="str">
        <f t="shared" si="354"/>
        <v>11-20%</v>
      </c>
      <c r="AA4521" s="17">
        <f>IF(COUNTIF($B$2:B4521,B4521)=1,1,0)</f>
        <v>1</v>
      </c>
      <c r="AB4521" s="17">
        <f>IF(COUNTIF($F$2:F4521,F4521)=1,1,0)</f>
        <v>0</v>
      </c>
    </row>
    <row r="4522" spans="1:28" x14ac:dyDescent="0.2">
      <c r="A4522" s="17">
        <v>4521</v>
      </c>
      <c r="B4522" t="s">
        <v>7600</v>
      </c>
      <c r="C4522" s="18">
        <v>41690</v>
      </c>
      <c r="D4522" s="18">
        <v>41696</v>
      </c>
      <c r="E4522" t="s">
        <v>77</v>
      </c>
      <c r="F4522" t="s">
        <v>235</v>
      </c>
      <c r="G4522" t="s">
        <v>236</v>
      </c>
      <c r="H4522" t="s">
        <v>68</v>
      </c>
      <c r="I4522" t="s">
        <v>54</v>
      </c>
      <c r="J4522" t="s">
        <v>1496</v>
      </c>
      <c r="K4522" t="s">
        <v>281</v>
      </c>
      <c r="L4522">
        <v>47374</v>
      </c>
      <c r="M4522" t="s">
        <v>132</v>
      </c>
      <c r="N4522" t="s">
        <v>4830</v>
      </c>
      <c r="O4522" t="s">
        <v>98</v>
      </c>
      <c r="P4522" t="s">
        <v>188</v>
      </c>
      <c r="Q4522" t="s">
        <v>4831</v>
      </c>
      <c r="R4522" s="19">
        <v>62.31</v>
      </c>
      <c r="S4522" s="17">
        <v>3</v>
      </c>
      <c r="T4522" s="20">
        <v>0</v>
      </c>
      <c r="U4522" s="19">
        <v>22.4316</v>
      </c>
      <c r="V4522" s="20">
        <f t="shared" si="350"/>
        <v>0.36</v>
      </c>
      <c r="W4522" s="17">
        <f t="shared" si="351"/>
        <v>2014</v>
      </c>
      <c r="X4522" t="str">
        <f t="shared" si="352"/>
        <v>Feb-2014</v>
      </c>
      <c r="Y4522" s="17">
        <f t="shared" si="353"/>
        <v>6</v>
      </c>
      <c r="Z4522" t="str">
        <f t="shared" si="354"/>
        <v>0% (No Discount)</v>
      </c>
      <c r="AA4522" s="17">
        <f>IF(COUNTIF($B$2:B4522,B4522)=1,1,0)</f>
        <v>1</v>
      </c>
      <c r="AB4522" s="17">
        <f>IF(COUNTIF($F$2:F4522,F4522)=1,1,0)</f>
        <v>0</v>
      </c>
    </row>
    <row r="4523" spans="1:28" x14ac:dyDescent="0.2">
      <c r="A4523" s="17">
        <v>4522</v>
      </c>
      <c r="B4523" t="s">
        <v>7600</v>
      </c>
      <c r="C4523" s="18">
        <v>41690</v>
      </c>
      <c r="D4523" s="18">
        <v>41696</v>
      </c>
      <c r="E4523" t="s">
        <v>77</v>
      </c>
      <c r="F4523" t="s">
        <v>235</v>
      </c>
      <c r="G4523" t="s">
        <v>236</v>
      </c>
      <c r="H4523" t="s">
        <v>68</v>
      </c>
      <c r="I4523" t="s">
        <v>54</v>
      </c>
      <c r="J4523" t="s">
        <v>1496</v>
      </c>
      <c r="K4523" t="s">
        <v>281</v>
      </c>
      <c r="L4523">
        <v>47374</v>
      </c>
      <c r="M4523" t="s">
        <v>132</v>
      </c>
      <c r="N4523" t="s">
        <v>2101</v>
      </c>
      <c r="O4523" t="s">
        <v>59</v>
      </c>
      <c r="P4523" t="s">
        <v>92</v>
      </c>
      <c r="Q4523" t="s">
        <v>2102</v>
      </c>
      <c r="R4523" s="19">
        <v>20.32</v>
      </c>
      <c r="S4523" s="17">
        <v>4</v>
      </c>
      <c r="T4523" s="20">
        <v>0</v>
      </c>
      <c r="U4523" s="19">
        <v>6.9088000000000003</v>
      </c>
      <c r="V4523" s="20">
        <f t="shared" si="350"/>
        <v>0.34</v>
      </c>
      <c r="W4523" s="17">
        <f t="shared" si="351"/>
        <v>2014</v>
      </c>
      <c r="X4523" t="str">
        <f t="shared" si="352"/>
        <v>Feb-2014</v>
      </c>
      <c r="Y4523" s="17">
        <f t="shared" si="353"/>
        <v>6</v>
      </c>
      <c r="Z4523" t="str">
        <f t="shared" si="354"/>
        <v>0% (No Discount)</v>
      </c>
      <c r="AA4523" s="17">
        <f>IF(COUNTIF($B$2:B4523,B4523)=1,1,0)</f>
        <v>0</v>
      </c>
      <c r="AB4523" s="17">
        <f>IF(COUNTIF($F$2:F4523,F4523)=1,1,0)</f>
        <v>0</v>
      </c>
    </row>
    <row r="4524" spans="1:28" x14ac:dyDescent="0.2">
      <c r="A4524" s="17">
        <v>4523</v>
      </c>
      <c r="B4524" t="s">
        <v>7601</v>
      </c>
      <c r="C4524" s="18">
        <v>42786</v>
      </c>
      <c r="D4524" s="18">
        <v>42791</v>
      </c>
      <c r="E4524" t="s">
        <v>50</v>
      </c>
      <c r="F4524" t="s">
        <v>1414</v>
      </c>
      <c r="G4524" t="s">
        <v>1415</v>
      </c>
      <c r="H4524" t="s">
        <v>68</v>
      </c>
      <c r="I4524" t="s">
        <v>54</v>
      </c>
      <c r="J4524" t="s">
        <v>1505</v>
      </c>
      <c r="K4524" t="s">
        <v>484</v>
      </c>
      <c r="L4524">
        <v>80027</v>
      </c>
      <c r="M4524" t="s">
        <v>71</v>
      </c>
      <c r="N4524" t="s">
        <v>5464</v>
      </c>
      <c r="O4524" t="s">
        <v>73</v>
      </c>
      <c r="P4524" t="s">
        <v>296</v>
      </c>
      <c r="Q4524" t="s">
        <v>590</v>
      </c>
      <c r="R4524" s="19">
        <v>9.4320000000000004</v>
      </c>
      <c r="S4524" s="17">
        <v>3</v>
      </c>
      <c r="T4524" s="20">
        <v>0.2</v>
      </c>
      <c r="U4524" s="19">
        <v>3.0653999999999999</v>
      </c>
      <c r="V4524" s="20">
        <f t="shared" si="350"/>
        <v>0.32499999999999996</v>
      </c>
      <c r="W4524" s="17">
        <f t="shared" si="351"/>
        <v>2017</v>
      </c>
      <c r="X4524" t="str">
        <f t="shared" si="352"/>
        <v>Feb-2017</v>
      </c>
      <c r="Y4524" s="17">
        <f t="shared" si="353"/>
        <v>5</v>
      </c>
      <c r="Z4524" t="str">
        <f t="shared" si="354"/>
        <v>11-20%</v>
      </c>
      <c r="AA4524" s="17">
        <f>IF(COUNTIF($B$2:B4524,B4524)=1,1,0)</f>
        <v>1</v>
      </c>
      <c r="AB4524" s="17">
        <f>IF(COUNTIF($F$2:F4524,F4524)=1,1,0)</f>
        <v>0</v>
      </c>
    </row>
    <row r="4525" spans="1:28" x14ac:dyDescent="0.2">
      <c r="A4525" s="17">
        <v>4524</v>
      </c>
      <c r="B4525" t="s">
        <v>7602</v>
      </c>
      <c r="C4525" s="18">
        <v>41945</v>
      </c>
      <c r="D4525" s="18">
        <v>41949</v>
      </c>
      <c r="E4525" t="s">
        <v>77</v>
      </c>
      <c r="F4525" t="s">
        <v>7453</v>
      </c>
      <c r="G4525" t="s">
        <v>7454</v>
      </c>
      <c r="H4525" t="s">
        <v>53</v>
      </c>
      <c r="I4525" t="s">
        <v>54</v>
      </c>
      <c r="J4525" t="s">
        <v>293</v>
      </c>
      <c r="K4525" t="s">
        <v>294</v>
      </c>
      <c r="L4525">
        <v>10024</v>
      </c>
      <c r="M4525" t="s">
        <v>175</v>
      </c>
      <c r="N4525" t="s">
        <v>2525</v>
      </c>
      <c r="O4525" t="s">
        <v>73</v>
      </c>
      <c r="P4525" t="s">
        <v>74</v>
      </c>
      <c r="Q4525" t="s">
        <v>2526</v>
      </c>
      <c r="R4525" s="19">
        <v>34.86</v>
      </c>
      <c r="S4525" s="17">
        <v>7</v>
      </c>
      <c r="T4525" s="20">
        <v>0</v>
      </c>
      <c r="U4525" s="19">
        <v>16.035599999999999</v>
      </c>
      <c r="V4525" s="20">
        <f t="shared" si="350"/>
        <v>0.45999999999999996</v>
      </c>
      <c r="W4525" s="17">
        <f t="shared" si="351"/>
        <v>2014</v>
      </c>
      <c r="X4525" t="str">
        <f t="shared" si="352"/>
        <v>Nov-2014</v>
      </c>
      <c r="Y4525" s="17">
        <f t="shared" si="353"/>
        <v>4</v>
      </c>
      <c r="Z4525" t="str">
        <f t="shared" si="354"/>
        <v>0% (No Discount)</v>
      </c>
      <c r="AA4525" s="17">
        <f>IF(COUNTIF($B$2:B4525,B4525)=1,1,0)</f>
        <v>1</v>
      </c>
      <c r="AB4525" s="17">
        <f>IF(COUNTIF($F$2:F4525,F4525)=1,1,0)</f>
        <v>0</v>
      </c>
    </row>
    <row r="4526" spans="1:28" x14ac:dyDescent="0.2">
      <c r="A4526" s="17">
        <v>4525</v>
      </c>
      <c r="B4526" t="s">
        <v>7602</v>
      </c>
      <c r="C4526" s="18">
        <v>41945</v>
      </c>
      <c r="D4526" s="18">
        <v>41949</v>
      </c>
      <c r="E4526" t="s">
        <v>77</v>
      </c>
      <c r="F4526" t="s">
        <v>7453</v>
      </c>
      <c r="G4526" t="s">
        <v>7454</v>
      </c>
      <c r="H4526" t="s">
        <v>53</v>
      </c>
      <c r="I4526" t="s">
        <v>54</v>
      </c>
      <c r="J4526" t="s">
        <v>293</v>
      </c>
      <c r="K4526" t="s">
        <v>294</v>
      </c>
      <c r="L4526">
        <v>10024</v>
      </c>
      <c r="M4526" t="s">
        <v>175</v>
      </c>
      <c r="N4526" t="s">
        <v>3732</v>
      </c>
      <c r="O4526" t="s">
        <v>59</v>
      </c>
      <c r="P4526" t="s">
        <v>92</v>
      </c>
      <c r="Q4526" t="s">
        <v>3733</v>
      </c>
      <c r="R4526" s="19">
        <v>89.34</v>
      </c>
      <c r="S4526" s="17">
        <v>6</v>
      </c>
      <c r="T4526" s="20">
        <v>0</v>
      </c>
      <c r="U4526" s="19">
        <v>24.1218</v>
      </c>
      <c r="V4526" s="20">
        <f t="shared" si="350"/>
        <v>0.27</v>
      </c>
      <c r="W4526" s="17">
        <f t="shared" si="351"/>
        <v>2014</v>
      </c>
      <c r="X4526" t="str">
        <f t="shared" si="352"/>
        <v>Nov-2014</v>
      </c>
      <c r="Y4526" s="17">
        <f t="shared" si="353"/>
        <v>4</v>
      </c>
      <c r="Z4526" t="str">
        <f t="shared" si="354"/>
        <v>0% (No Discount)</v>
      </c>
      <c r="AA4526" s="17">
        <f>IF(COUNTIF($B$2:B4526,B4526)=1,1,0)</f>
        <v>0</v>
      </c>
      <c r="AB4526" s="17">
        <f>IF(COUNTIF($F$2:F4526,F4526)=1,1,0)</f>
        <v>0</v>
      </c>
    </row>
    <row r="4527" spans="1:28" x14ac:dyDescent="0.2">
      <c r="A4527" s="17">
        <v>4526</v>
      </c>
      <c r="B4527" t="s">
        <v>7603</v>
      </c>
      <c r="C4527" s="18">
        <v>42933</v>
      </c>
      <c r="D4527" s="18">
        <v>42939</v>
      </c>
      <c r="E4527" t="s">
        <v>77</v>
      </c>
      <c r="F4527" t="s">
        <v>2823</v>
      </c>
      <c r="G4527" t="s">
        <v>2824</v>
      </c>
      <c r="H4527" t="s">
        <v>129</v>
      </c>
      <c r="I4527" t="s">
        <v>54</v>
      </c>
      <c r="J4527" t="s">
        <v>7604</v>
      </c>
      <c r="K4527" t="s">
        <v>294</v>
      </c>
      <c r="L4527">
        <v>13440</v>
      </c>
      <c r="M4527" t="s">
        <v>175</v>
      </c>
      <c r="N4527" t="s">
        <v>680</v>
      </c>
      <c r="O4527" t="s">
        <v>98</v>
      </c>
      <c r="P4527" t="s">
        <v>99</v>
      </c>
      <c r="Q4527" t="s">
        <v>681</v>
      </c>
      <c r="R4527" s="19">
        <v>269.98</v>
      </c>
      <c r="S4527" s="17">
        <v>2</v>
      </c>
      <c r="T4527" s="20">
        <v>0</v>
      </c>
      <c r="U4527" s="19">
        <v>67.495000000000005</v>
      </c>
      <c r="V4527" s="20">
        <f t="shared" si="350"/>
        <v>0.25</v>
      </c>
      <c r="W4527" s="17">
        <f t="shared" si="351"/>
        <v>2017</v>
      </c>
      <c r="X4527" t="str">
        <f t="shared" si="352"/>
        <v>Jul-2017</v>
      </c>
      <c r="Y4527" s="17">
        <f t="shared" si="353"/>
        <v>6</v>
      </c>
      <c r="Z4527" t="str">
        <f t="shared" si="354"/>
        <v>0% (No Discount)</v>
      </c>
      <c r="AA4527" s="17">
        <f>IF(COUNTIF($B$2:B4527,B4527)=1,1,0)</f>
        <v>1</v>
      </c>
      <c r="AB4527" s="17">
        <f>IF(COUNTIF($F$2:F4527,F4527)=1,1,0)</f>
        <v>0</v>
      </c>
    </row>
    <row r="4528" spans="1:28" x14ac:dyDescent="0.2">
      <c r="A4528" s="17">
        <v>4527</v>
      </c>
      <c r="B4528" t="s">
        <v>7603</v>
      </c>
      <c r="C4528" s="18">
        <v>42933</v>
      </c>
      <c r="D4528" s="18">
        <v>42939</v>
      </c>
      <c r="E4528" t="s">
        <v>77</v>
      </c>
      <c r="F4528" t="s">
        <v>2823</v>
      </c>
      <c r="G4528" t="s">
        <v>2824</v>
      </c>
      <c r="H4528" t="s">
        <v>129</v>
      </c>
      <c r="I4528" t="s">
        <v>54</v>
      </c>
      <c r="J4528" t="s">
        <v>7604</v>
      </c>
      <c r="K4528" t="s">
        <v>294</v>
      </c>
      <c r="L4528">
        <v>13440</v>
      </c>
      <c r="M4528" t="s">
        <v>175</v>
      </c>
      <c r="N4528" t="s">
        <v>7605</v>
      </c>
      <c r="O4528" t="s">
        <v>73</v>
      </c>
      <c r="P4528" t="s">
        <v>117</v>
      </c>
      <c r="Q4528" t="s">
        <v>7606</v>
      </c>
      <c r="R4528" s="19">
        <v>99.9</v>
      </c>
      <c r="S4528" s="17">
        <v>5</v>
      </c>
      <c r="T4528" s="20">
        <v>0</v>
      </c>
      <c r="U4528" s="19">
        <v>47.951999999999998</v>
      </c>
      <c r="V4528" s="20">
        <f t="shared" si="350"/>
        <v>0.47999999999999993</v>
      </c>
      <c r="W4528" s="17">
        <f t="shared" si="351"/>
        <v>2017</v>
      </c>
      <c r="X4528" t="str">
        <f t="shared" si="352"/>
        <v>Jul-2017</v>
      </c>
      <c r="Y4528" s="17">
        <f t="shared" si="353"/>
        <v>6</v>
      </c>
      <c r="Z4528" t="str">
        <f t="shared" si="354"/>
        <v>0% (No Discount)</v>
      </c>
      <c r="AA4528" s="17">
        <f>IF(COUNTIF($B$2:B4528,B4528)=1,1,0)</f>
        <v>0</v>
      </c>
      <c r="AB4528" s="17">
        <f>IF(COUNTIF($F$2:F4528,F4528)=1,1,0)</f>
        <v>0</v>
      </c>
    </row>
    <row r="4529" spans="1:28" x14ac:dyDescent="0.2">
      <c r="A4529" s="17">
        <v>4528</v>
      </c>
      <c r="B4529" t="s">
        <v>7603</v>
      </c>
      <c r="C4529" s="18">
        <v>42933</v>
      </c>
      <c r="D4529" s="18">
        <v>42939</v>
      </c>
      <c r="E4529" t="s">
        <v>77</v>
      </c>
      <c r="F4529" t="s">
        <v>2823</v>
      </c>
      <c r="G4529" t="s">
        <v>2824</v>
      </c>
      <c r="H4529" t="s">
        <v>129</v>
      </c>
      <c r="I4529" t="s">
        <v>54</v>
      </c>
      <c r="J4529" t="s">
        <v>7604</v>
      </c>
      <c r="K4529" t="s">
        <v>294</v>
      </c>
      <c r="L4529">
        <v>13440</v>
      </c>
      <c r="M4529" t="s">
        <v>175</v>
      </c>
      <c r="N4529" t="s">
        <v>197</v>
      </c>
      <c r="O4529" t="s">
        <v>59</v>
      </c>
      <c r="P4529" t="s">
        <v>92</v>
      </c>
      <c r="Q4529" t="s">
        <v>5452</v>
      </c>
      <c r="R4529" s="19">
        <v>39.08</v>
      </c>
      <c r="S4529" s="17">
        <v>4</v>
      </c>
      <c r="T4529" s="20">
        <v>0</v>
      </c>
      <c r="U4529" s="19">
        <v>14.4596</v>
      </c>
      <c r="V4529" s="20">
        <f t="shared" si="350"/>
        <v>0.37</v>
      </c>
      <c r="W4529" s="17">
        <f t="shared" si="351"/>
        <v>2017</v>
      </c>
      <c r="X4529" t="str">
        <f t="shared" si="352"/>
        <v>Jul-2017</v>
      </c>
      <c r="Y4529" s="17">
        <f t="shared" si="353"/>
        <v>6</v>
      </c>
      <c r="Z4529" t="str">
        <f t="shared" si="354"/>
        <v>0% (No Discount)</v>
      </c>
      <c r="AA4529" s="17">
        <f>IF(COUNTIF($B$2:B4529,B4529)=1,1,0)</f>
        <v>0</v>
      </c>
      <c r="AB4529" s="17">
        <f>IF(COUNTIF($F$2:F4529,F4529)=1,1,0)</f>
        <v>0</v>
      </c>
    </row>
    <row r="4530" spans="1:28" x14ac:dyDescent="0.2">
      <c r="A4530" s="17">
        <v>4529</v>
      </c>
      <c r="B4530" t="s">
        <v>7607</v>
      </c>
      <c r="C4530" s="18">
        <v>42986</v>
      </c>
      <c r="D4530" s="18">
        <v>42988</v>
      </c>
      <c r="E4530" t="s">
        <v>50</v>
      </c>
      <c r="F4530" t="s">
        <v>2325</v>
      </c>
      <c r="G4530" t="s">
        <v>2326</v>
      </c>
      <c r="H4530" t="s">
        <v>68</v>
      </c>
      <c r="I4530" t="s">
        <v>54</v>
      </c>
      <c r="J4530" t="s">
        <v>5214</v>
      </c>
      <c r="K4530" t="s">
        <v>525</v>
      </c>
      <c r="L4530">
        <v>43302</v>
      </c>
      <c r="M4530" t="s">
        <v>175</v>
      </c>
      <c r="N4530" t="s">
        <v>5414</v>
      </c>
      <c r="O4530" t="s">
        <v>98</v>
      </c>
      <c r="P4530" t="s">
        <v>188</v>
      </c>
      <c r="Q4530" t="s">
        <v>5415</v>
      </c>
      <c r="R4530" s="19">
        <v>116.83199999999999</v>
      </c>
      <c r="S4530" s="17">
        <v>4</v>
      </c>
      <c r="T4530" s="20">
        <v>0.2</v>
      </c>
      <c r="U4530" s="19">
        <v>33.589199999999998</v>
      </c>
      <c r="V4530" s="20">
        <f t="shared" si="350"/>
        <v>0.28749999999999998</v>
      </c>
      <c r="W4530" s="17">
        <f t="shared" si="351"/>
        <v>2017</v>
      </c>
      <c r="X4530" t="str">
        <f t="shared" si="352"/>
        <v>Sep-2017</v>
      </c>
      <c r="Y4530" s="17">
        <f t="shared" si="353"/>
        <v>2</v>
      </c>
      <c r="Z4530" t="str">
        <f t="shared" si="354"/>
        <v>11-20%</v>
      </c>
      <c r="AA4530" s="17">
        <f>IF(COUNTIF($B$2:B4530,B4530)=1,1,0)</f>
        <v>1</v>
      </c>
      <c r="AB4530" s="17">
        <f>IF(COUNTIF($F$2:F4530,F4530)=1,1,0)</f>
        <v>0</v>
      </c>
    </row>
    <row r="4531" spans="1:28" x14ac:dyDescent="0.2">
      <c r="A4531" s="17">
        <v>4530</v>
      </c>
      <c r="B4531" t="s">
        <v>7608</v>
      </c>
      <c r="C4531" s="18">
        <v>42688</v>
      </c>
      <c r="D4531" s="18">
        <v>42692</v>
      </c>
      <c r="E4531" t="s">
        <v>77</v>
      </c>
      <c r="F4531" t="s">
        <v>975</v>
      </c>
      <c r="G4531" t="s">
        <v>976</v>
      </c>
      <c r="H4531" t="s">
        <v>53</v>
      </c>
      <c r="I4531" t="s">
        <v>54</v>
      </c>
      <c r="J4531" t="s">
        <v>211</v>
      </c>
      <c r="K4531" t="s">
        <v>131</v>
      </c>
      <c r="L4531">
        <v>77041</v>
      </c>
      <c r="M4531" t="s">
        <v>132</v>
      </c>
      <c r="N4531" t="s">
        <v>4891</v>
      </c>
      <c r="O4531" t="s">
        <v>73</v>
      </c>
      <c r="P4531" t="s">
        <v>102</v>
      </c>
      <c r="Q4531" t="s">
        <v>4892</v>
      </c>
      <c r="R4531" s="19">
        <v>2.2959999999999998</v>
      </c>
      <c r="S4531" s="17">
        <v>2</v>
      </c>
      <c r="T4531" s="20">
        <v>0.8</v>
      </c>
      <c r="U4531" s="19">
        <v>-3.9032</v>
      </c>
      <c r="V4531" s="20">
        <f t="shared" si="350"/>
        <v>-1.7000000000000002</v>
      </c>
      <c r="W4531" s="17">
        <f t="shared" si="351"/>
        <v>2016</v>
      </c>
      <c r="X4531" t="str">
        <f t="shared" si="352"/>
        <v>Nov-2016</v>
      </c>
      <c r="Y4531" s="17">
        <f t="shared" si="353"/>
        <v>4</v>
      </c>
      <c r="Z4531" t="str">
        <f t="shared" si="354"/>
        <v>Over 50%</v>
      </c>
      <c r="AA4531" s="17">
        <f>IF(COUNTIF($B$2:B4531,B4531)=1,1,0)</f>
        <v>1</v>
      </c>
      <c r="AB4531" s="17">
        <f>IF(COUNTIF($F$2:F4531,F4531)=1,1,0)</f>
        <v>0</v>
      </c>
    </row>
    <row r="4532" spans="1:28" x14ac:dyDescent="0.2">
      <c r="A4532" s="17">
        <v>4531</v>
      </c>
      <c r="B4532" t="s">
        <v>7609</v>
      </c>
      <c r="C4532" s="18">
        <v>42688</v>
      </c>
      <c r="D4532" s="18">
        <v>42691</v>
      </c>
      <c r="E4532" t="s">
        <v>215</v>
      </c>
      <c r="F4532" t="s">
        <v>828</v>
      </c>
      <c r="G4532" t="s">
        <v>829</v>
      </c>
      <c r="H4532" t="s">
        <v>53</v>
      </c>
      <c r="I4532" t="s">
        <v>54</v>
      </c>
      <c r="J4532" t="s">
        <v>293</v>
      </c>
      <c r="K4532" t="s">
        <v>294</v>
      </c>
      <c r="L4532">
        <v>10009</v>
      </c>
      <c r="M4532" t="s">
        <v>175</v>
      </c>
      <c r="N4532" t="s">
        <v>2488</v>
      </c>
      <c r="O4532" t="s">
        <v>59</v>
      </c>
      <c r="P4532" t="s">
        <v>63</v>
      </c>
      <c r="Q4532" t="s">
        <v>2489</v>
      </c>
      <c r="R4532" s="19">
        <v>408.00599999999997</v>
      </c>
      <c r="S4532" s="17">
        <v>2</v>
      </c>
      <c r="T4532" s="20">
        <v>0.1</v>
      </c>
      <c r="U4532" s="19">
        <v>72.534400000000005</v>
      </c>
      <c r="V4532" s="20">
        <f t="shared" si="350"/>
        <v>0.17777777777777781</v>
      </c>
      <c r="W4532" s="17">
        <f t="shared" si="351"/>
        <v>2016</v>
      </c>
      <c r="X4532" t="str">
        <f t="shared" si="352"/>
        <v>Nov-2016</v>
      </c>
      <c r="Y4532" s="17">
        <f t="shared" si="353"/>
        <v>3</v>
      </c>
      <c r="Z4532" t="str">
        <f t="shared" si="354"/>
        <v>1-10%</v>
      </c>
      <c r="AA4532" s="17">
        <f>IF(COUNTIF($B$2:B4532,B4532)=1,1,0)</f>
        <v>1</v>
      </c>
      <c r="AB4532" s="17">
        <f>IF(COUNTIF($F$2:F4532,F4532)=1,1,0)</f>
        <v>0</v>
      </c>
    </row>
    <row r="4533" spans="1:28" x14ac:dyDescent="0.2">
      <c r="A4533" s="17">
        <v>4532</v>
      </c>
      <c r="B4533" t="s">
        <v>7609</v>
      </c>
      <c r="C4533" s="18">
        <v>42688</v>
      </c>
      <c r="D4533" s="18">
        <v>42691</v>
      </c>
      <c r="E4533" t="s">
        <v>215</v>
      </c>
      <c r="F4533" t="s">
        <v>828</v>
      </c>
      <c r="G4533" t="s">
        <v>829</v>
      </c>
      <c r="H4533" t="s">
        <v>53</v>
      </c>
      <c r="I4533" t="s">
        <v>54</v>
      </c>
      <c r="J4533" t="s">
        <v>293</v>
      </c>
      <c r="K4533" t="s">
        <v>294</v>
      </c>
      <c r="L4533">
        <v>10009</v>
      </c>
      <c r="M4533" t="s">
        <v>175</v>
      </c>
      <c r="N4533" t="s">
        <v>663</v>
      </c>
      <c r="O4533" t="s">
        <v>73</v>
      </c>
      <c r="P4533" t="s">
        <v>86</v>
      </c>
      <c r="Q4533" t="s">
        <v>664</v>
      </c>
      <c r="R4533" s="19">
        <v>40.44</v>
      </c>
      <c r="S4533" s="17">
        <v>3</v>
      </c>
      <c r="T4533" s="20">
        <v>0</v>
      </c>
      <c r="U4533" s="19">
        <v>10.5144</v>
      </c>
      <c r="V4533" s="20">
        <f t="shared" si="350"/>
        <v>0.26</v>
      </c>
      <c r="W4533" s="17">
        <f t="shared" si="351"/>
        <v>2016</v>
      </c>
      <c r="X4533" t="str">
        <f t="shared" si="352"/>
        <v>Nov-2016</v>
      </c>
      <c r="Y4533" s="17">
        <f t="shared" si="353"/>
        <v>3</v>
      </c>
      <c r="Z4533" t="str">
        <f t="shared" si="354"/>
        <v>0% (No Discount)</v>
      </c>
      <c r="AA4533" s="17">
        <f>IF(COUNTIF($B$2:B4533,B4533)=1,1,0)</f>
        <v>0</v>
      </c>
      <c r="AB4533" s="17">
        <f>IF(COUNTIF($F$2:F4533,F4533)=1,1,0)</f>
        <v>0</v>
      </c>
    </row>
    <row r="4534" spans="1:28" x14ac:dyDescent="0.2">
      <c r="A4534" s="17">
        <v>4533</v>
      </c>
      <c r="B4534" t="s">
        <v>7610</v>
      </c>
      <c r="C4534" s="18">
        <v>41922</v>
      </c>
      <c r="D4534" s="18">
        <v>41922</v>
      </c>
      <c r="E4534" t="s">
        <v>1320</v>
      </c>
      <c r="F4534" t="s">
        <v>1631</v>
      </c>
      <c r="G4534" t="s">
        <v>1632</v>
      </c>
      <c r="H4534" t="s">
        <v>129</v>
      </c>
      <c r="I4534" t="s">
        <v>54</v>
      </c>
      <c r="J4534" t="s">
        <v>5136</v>
      </c>
      <c r="K4534" t="s">
        <v>70</v>
      </c>
      <c r="L4534">
        <v>95336</v>
      </c>
      <c r="M4534" t="s">
        <v>71</v>
      </c>
      <c r="N4534" t="s">
        <v>176</v>
      </c>
      <c r="O4534" t="s">
        <v>59</v>
      </c>
      <c r="P4534" t="s">
        <v>63</v>
      </c>
      <c r="Q4534" t="s">
        <v>177</v>
      </c>
      <c r="R4534" s="19">
        <v>122.352</v>
      </c>
      <c r="S4534" s="17">
        <v>3</v>
      </c>
      <c r="T4534" s="20">
        <v>0.2</v>
      </c>
      <c r="U4534" s="19">
        <v>13.7646</v>
      </c>
      <c r="V4534" s="20">
        <f t="shared" si="350"/>
        <v>0.11249999999999999</v>
      </c>
      <c r="W4534" s="17">
        <f t="shared" si="351"/>
        <v>2014</v>
      </c>
      <c r="X4534" t="str">
        <f t="shared" si="352"/>
        <v>Oct-2014</v>
      </c>
      <c r="Y4534" s="17">
        <f t="shared" si="353"/>
        <v>0</v>
      </c>
      <c r="Z4534" t="str">
        <f t="shared" si="354"/>
        <v>11-20%</v>
      </c>
      <c r="AA4534" s="17">
        <f>IF(COUNTIF($B$2:B4534,B4534)=1,1,0)</f>
        <v>1</v>
      </c>
      <c r="AB4534" s="17">
        <f>IF(COUNTIF($F$2:F4534,F4534)=1,1,0)</f>
        <v>0</v>
      </c>
    </row>
    <row r="4535" spans="1:28" x14ac:dyDescent="0.2">
      <c r="A4535" s="17">
        <v>4534</v>
      </c>
      <c r="B4535" t="s">
        <v>7610</v>
      </c>
      <c r="C4535" s="18">
        <v>41922</v>
      </c>
      <c r="D4535" s="18">
        <v>41922</v>
      </c>
      <c r="E4535" t="s">
        <v>1320</v>
      </c>
      <c r="F4535" t="s">
        <v>1631</v>
      </c>
      <c r="G4535" t="s">
        <v>1632</v>
      </c>
      <c r="H4535" t="s">
        <v>129</v>
      </c>
      <c r="I4535" t="s">
        <v>54</v>
      </c>
      <c r="J4535" t="s">
        <v>5136</v>
      </c>
      <c r="K4535" t="s">
        <v>70</v>
      </c>
      <c r="L4535">
        <v>95336</v>
      </c>
      <c r="M4535" t="s">
        <v>71</v>
      </c>
      <c r="N4535" t="s">
        <v>2322</v>
      </c>
      <c r="O4535" t="s">
        <v>73</v>
      </c>
      <c r="P4535" t="s">
        <v>200</v>
      </c>
      <c r="Q4535" t="s">
        <v>2323</v>
      </c>
      <c r="R4535" s="19">
        <v>15.28</v>
      </c>
      <c r="S4535" s="17">
        <v>2</v>
      </c>
      <c r="T4535" s="20">
        <v>0</v>
      </c>
      <c r="U4535" s="19">
        <v>7.4871999999999996</v>
      </c>
      <c r="V4535" s="20">
        <f t="shared" si="350"/>
        <v>0.49</v>
      </c>
      <c r="W4535" s="17">
        <f t="shared" si="351"/>
        <v>2014</v>
      </c>
      <c r="X4535" t="str">
        <f t="shared" si="352"/>
        <v>Oct-2014</v>
      </c>
      <c r="Y4535" s="17">
        <f t="shared" si="353"/>
        <v>0</v>
      </c>
      <c r="Z4535" t="str">
        <f t="shared" si="354"/>
        <v>0% (No Discount)</v>
      </c>
      <c r="AA4535" s="17">
        <f>IF(COUNTIF($B$2:B4535,B4535)=1,1,0)</f>
        <v>0</v>
      </c>
      <c r="AB4535" s="17">
        <f>IF(COUNTIF($F$2:F4535,F4535)=1,1,0)</f>
        <v>0</v>
      </c>
    </row>
    <row r="4536" spans="1:28" x14ac:dyDescent="0.2">
      <c r="A4536" s="17">
        <v>4535</v>
      </c>
      <c r="B4536" t="s">
        <v>7611</v>
      </c>
      <c r="C4536" s="18">
        <v>42082</v>
      </c>
      <c r="D4536" s="18">
        <v>42089</v>
      </c>
      <c r="E4536" t="s">
        <v>77</v>
      </c>
      <c r="F4536" t="s">
        <v>2548</v>
      </c>
      <c r="G4536" t="s">
        <v>2549</v>
      </c>
      <c r="H4536" t="s">
        <v>68</v>
      </c>
      <c r="I4536" t="s">
        <v>54</v>
      </c>
      <c r="J4536" t="s">
        <v>69</v>
      </c>
      <c r="K4536" t="s">
        <v>70</v>
      </c>
      <c r="L4536">
        <v>90004</v>
      </c>
      <c r="M4536" t="s">
        <v>71</v>
      </c>
      <c r="N4536" t="s">
        <v>1451</v>
      </c>
      <c r="O4536" t="s">
        <v>73</v>
      </c>
      <c r="P4536" t="s">
        <v>117</v>
      </c>
      <c r="Q4536" t="s">
        <v>1452</v>
      </c>
      <c r="R4536" s="19">
        <v>11.96</v>
      </c>
      <c r="S4536" s="17">
        <v>2</v>
      </c>
      <c r="T4536" s="20">
        <v>0</v>
      </c>
      <c r="U4536" s="19">
        <v>5.8604000000000003</v>
      </c>
      <c r="V4536" s="20">
        <f t="shared" si="350"/>
        <v>0.49</v>
      </c>
      <c r="W4536" s="17">
        <f t="shared" si="351"/>
        <v>2015</v>
      </c>
      <c r="X4536" t="str">
        <f t="shared" si="352"/>
        <v>Mar-2015</v>
      </c>
      <c r="Y4536" s="17">
        <f t="shared" si="353"/>
        <v>7</v>
      </c>
      <c r="Z4536" t="str">
        <f t="shared" si="354"/>
        <v>0% (No Discount)</v>
      </c>
      <c r="AA4536" s="17">
        <f>IF(COUNTIF($B$2:B4536,B4536)=1,1,0)</f>
        <v>1</v>
      </c>
      <c r="AB4536" s="17">
        <f>IF(COUNTIF($F$2:F4536,F4536)=1,1,0)</f>
        <v>0</v>
      </c>
    </row>
    <row r="4537" spans="1:28" x14ac:dyDescent="0.2">
      <c r="A4537" s="17">
        <v>4536</v>
      </c>
      <c r="B4537" t="s">
        <v>7612</v>
      </c>
      <c r="C4537" s="18">
        <v>42924</v>
      </c>
      <c r="D4537" s="18">
        <v>42928</v>
      </c>
      <c r="E4537" t="s">
        <v>77</v>
      </c>
      <c r="F4537" t="s">
        <v>6071</v>
      </c>
      <c r="G4537" t="s">
        <v>6072</v>
      </c>
      <c r="H4537" t="s">
        <v>129</v>
      </c>
      <c r="I4537" t="s">
        <v>54</v>
      </c>
      <c r="J4537" t="s">
        <v>122</v>
      </c>
      <c r="K4537" t="s">
        <v>123</v>
      </c>
      <c r="L4537">
        <v>98115</v>
      </c>
      <c r="M4537" t="s">
        <v>71</v>
      </c>
      <c r="N4537" t="s">
        <v>4966</v>
      </c>
      <c r="O4537" t="s">
        <v>59</v>
      </c>
      <c r="P4537" t="s">
        <v>92</v>
      </c>
      <c r="Q4537" t="s">
        <v>4967</v>
      </c>
      <c r="R4537" s="19">
        <v>15.84</v>
      </c>
      <c r="S4537" s="17">
        <v>3</v>
      </c>
      <c r="T4537" s="20">
        <v>0</v>
      </c>
      <c r="U4537" s="19">
        <v>4.9104000000000001</v>
      </c>
      <c r="V4537" s="20">
        <f t="shared" si="350"/>
        <v>0.31</v>
      </c>
      <c r="W4537" s="17">
        <f t="shared" si="351"/>
        <v>2017</v>
      </c>
      <c r="X4537" t="str">
        <f t="shared" si="352"/>
        <v>Jul-2017</v>
      </c>
      <c r="Y4537" s="17">
        <f t="shared" si="353"/>
        <v>4</v>
      </c>
      <c r="Z4537" t="str">
        <f t="shared" si="354"/>
        <v>0% (No Discount)</v>
      </c>
      <c r="AA4537" s="17">
        <f>IF(COUNTIF($B$2:B4537,B4537)=1,1,0)</f>
        <v>1</v>
      </c>
      <c r="AB4537" s="17">
        <f>IF(COUNTIF($F$2:F4537,F4537)=1,1,0)</f>
        <v>0</v>
      </c>
    </row>
    <row r="4538" spans="1:28" x14ac:dyDescent="0.2">
      <c r="A4538" s="17">
        <v>4537</v>
      </c>
      <c r="B4538" t="s">
        <v>7612</v>
      </c>
      <c r="C4538" s="18">
        <v>42924</v>
      </c>
      <c r="D4538" s="18">
        <v>42928</v>
      </c>
      <c r="E4538" t="s">
        <v>77</v>
      </c>
      <c r="F4538" t="s">
        <v>6071</v>
      </c>
      <c r="G4538" t="s">
        <v>6072</v>
      </c>
      <c r="H4538" t="s">
        <v>129</v>
      </c>
      <c r="I4538" t="s">
        <v>54</v>
      </c>
      <c r="J4538" t="s">
        <v>122</v>
      </c>
      <c r="K4538" t="s">
        <v>123</v>
      </c>
      <c r="L4538">
        <v>98115</v>
      </c>
      <c r="M4538" t="s">
        <v>71</v>
      </c>
      <c r="N4538" t="s">
        <v>1526</v>
      </c>
      <c r="O4538" t="s">
        <v>73</v>
      </c>
      <c r="P4538" t="s">
        <v>102</v>
      </c>
      <c r="Q4538" t="s">
        <v>1527</v>
      </c>
      <c r="R4538" s="19">
        <v>86.376000000000005</v>
      </c>
      <c r="S4538" s="17">
        <v>3</v>
      </c>
      <c r="T4538" s="20">
        <v>0.2</v>
      </c>
      <c r="U4538" s="19">
        <v>30.2316</v>
      </c>
      <c r="V4538" s="20">
        <f t="shared" si="350"/>
        <v>0.35</v>
      </c>
      <c r="W4538" s="17">
        <f t="shared" si="351"/>
        <v>2017</v>
      </c>
      <c r="X4538" t="str">
        <f t="shared" si="352"/>
        <v>Jul-2017</v>
      </c>
      <c r="Y4538" s="17">
        <f t="shared" si="353"/>
        <v>4</v>
      </c>
      <c r="Z4538" t="str">
        <f t="shared" si="354"/>
        <v>11-20%</v>
      </c>
      <c r="AA4538" s="17">
        <f>IF(COUNTIF($B$2:B4538,B4538)=1,1,0)</f>
        <v>0</v>
      </c>
      <c r="AB4538" s="17">
        <f>IF(COUNTIF($F$2:F4538,F4538)=1,1,0)</f>
        <v>0</v>
      </c>
    </row>
    <row r="4539" spans="1:28" x14ac:dyDescent="0.2">
      <c r="A4539" s="17">
        <v>4538</v>
      </c>
      <c r="B4539" t="s">
        <v>7612</v>
      </c>
      <c r="C4539" s="18">
        <v>42924</v>
      </c>
      <c r="D4539" s="18">
        <v>42928</v>
      </c>
      <c r="E4539" t="s">
        <v>77</v>
      </c>
      <c r="F4539" t="s">
        <v>6071</v>
      </c>
      <c r="G4539" t="s">
        <v>6072</v>
      </c>
      <c r="H4539" t="s">
        <v>129</v>
      </c>
      <c r="I4539" t="s">
        <v>54</v>
      </c>
      <c r="J4539" t="s">
        <v>122</v>
      </c>
      <c r="K4539" t="s">
        <v>123</v>
      </c>
      <c r="L4539">
        <v>98115</v>
      </c>
      <c r="M4539" t="s">
        <v>71</v>
      </c>
      <c r="N4539" t="s">
        <v>1921</v>
      </c>
      <c r="O4539" t="s">
        <v>73</v>
      </c>
      <c r="P4539" t="s">
        <v>95</v>
      </c>
      <c r="Q4539" t="s">
        <v>1922</v>
      </c>
      <c r="R4539" s="19">
        <v>18.239999999999998</v>
      </c>
      <c r="S4539" s="17">
        <v>3</v>
      </c>
      <c r="T4539" s="20">
        <v>0</v>
      </c>
      <c r="U4539" s="19">
        <v>6.2016</v>
      </c>
      <c r="V4539" s="20">
        <f t="shared" si="350"/>
        <v>0.34</v>
      </c>
      <c r="W4539" s="17">
        <f t="shared" si="351"/>
        <v>2017</v>
      </c>
      <c r="X4539" t="str">
        <f t="shared" si="352"/>
        <v>Jul-2017</v>
      </c>
      <c r="Y4539" s="17">
        <f t="shared" si="353"/>
        <v>4</v>
      </c>
      <c r="Z4539" t="str">
        <f t="shared" si="354"/>
        <v>0% (No Discount)</v>
      </c>
      <c r="AA4539" s="17">
        <f>IF(COUNTIF($B$2:B4539,B4539)=1,1,0)</f>
        <v>0</v>
      </c>
      <c r="AB4539" s="17">
        <f>IF(COUNTIF($F$2:F4539,F4539)=1,1,0)</f>
        <v>0</v>
      </c>
    </row>
    <row r="4540" spans="1:28" x14ac:dyDescent="0.2">
      <c r="A4540" s="17">
        <v>4539</v>
      </c>
      <c r="B4540" t="s">
        <v>7612</v>
      </c>
      <c r="C4540" s="18">
        <v>42924</v>
      </c>
      <c r="D4540" s="18">
        <v>42928</v>
      </c>
      <c r="E4540" t="s">
        <v>77</v>
      </c>
      <c r="F4540" t="s">
        <v>6071</v>
      </c>
      <c r="G4540" t="s">
        <v>6072</v>
      </c>
      <c r="H4540" t="s">
        <v>129</v>
      </c>
      <c r="I4540" t="s">
        <v>54</v>
      </c>
      <c r="J4540" t="s">
        <v>122</v>
      </c>
      <c r="K4540" t="s">
        <v>123</v>
      </c>
      <c r="L4540">
        <v>98115</v>
      </c>
      <c r="M4540" t="s">
        <v>71</v>
      </c>
      <c r="N4540" t="s">
        <v>1398</v>
      </c>
      <c r="O4540" t="s">
        <v>73</v>
      </c>
      <c r="P4540" t="s">
        <v>95</v>
      </c>
      <c r="Q4540" t="s">
        <v>1399</v>
      </c>
      <c r="R4540" s="19">
        <v>13.12</v>
      </c>
      <c r="S4540" s="17">
        <v>4</v>
      </c>
      <c r="T4540" s="20">
        <v>0</v>
      </c>
      <c r="U4540" s="19">
        <v>4.3296000000000001</v>
      </c>
      <c r="V4540" s="20">
        <f t="shared" si="350"/>
        <v>0.33</v>
      </c>
      <c r="W4540" s="17">
        <f t="shared" si="351"/>
        <v>2017</v>
      </c>
      <c r="X4540" t="str">
        <f t="shared" si="352"/>
        <v>Jul-2017</v>
      </c>
      <c r="Y4540" s="17">
        <f t="shared" si="353"/>
        <v>4</v>
      </c>
      <c r="Z4540" t="str">
        <f t="shared" si="354"/>
        <v>0% (No Discount)</v>
      </c>
      <c r="AA4540" s="17">
        <f>IF(COUNTIF($B$2:B4540,B4540)=1,1,0)</f>
        <v>0</v>
      </c>
      <c r="AB4540" s="17">
        <f>IF(COUNTIF($F$2:F4540,F4540)=1,1,0)</f>
        <v>0</v>
      </c>
    </row>
    <row r="4541" spans="1:28" x14ac:dyDescent="0.2">
      <c r="A4541" s="17">
        <v>4540</v>
      </c>
      <c r="B4541" t="s">
        <v>7613</v>
      </c>
      <c r="C4541" s="18">
        <v>42062</v>
      </c>
      <c r="D4541" s="18">
        <v>42065</v>
      </c>
      <c r="E4541" t="s">
        <v>77</v>
      </c>
      <c r="F4541" t="s">
        <v>247</v>
      </c>
      <c r="G4541" t="s">
        <v>248</v>
      </c>
      <c r="H4541" t="s">
        <v>68</v>
      </c>
      <c r="I4541" t="s">
        <v>54</v>
      </c>
      <c r="J4541" t="s">
        <v>3613</v>
      </c>
      <c r="K4541" t="s">
        <v>1430</v>
      </c>
      <c r="L4541">
        <v>2908</v>
      </c>
      <c r="M4541" t="s">
        <v>175</v>
      </c>
      <c r="N4541" t="s">
        <v>2009</v>
      </c>
      <c r="O4541" t="s">
        <v>98</v>
      </c>
      <c r="P4541" t="s">
        <v>99</v>
      </c>
      <c r="Q4541" t="s">
        <v>2010</v>
      </c>
      <c r="R4541" s="19">
        <v>105.98</v>
      </c>
      <c r="S4541" s="17">
        <v>2</v>
      </c>
      <c r="T4541" s="20">
        <v>0</v>
      </c>
      <c r="U4541" s="19">
        <v>1.0598000000000001</v>
      </c>
      <c r="V4541" s="20">
        <f t="shared" si="350"/>
        <v>0.01</v>
      </c>
      <c r="W4541" s="17">
        <f t="shared" si="351"/>
        <v>2015</v>
      </c>
      <c r="X4541" t="str">
        <f t="shared" si="352"/>
        <v>Feb-2015</v>
      </c>
      <c r="Y4541" s="17">
        <f t="shared" si="353"/>
        <v>3</v>
      </c>
      <c r="Z4541" t="str">
        <f t="shared" si="354"/>
        <v>0% (No Discount)</v>
      </c>
      <c r="AA4541" s="17">
        <f>IF(COUNTIF($B$2:B4541,B4541)=1,1,0)</f>
        <v>1</v>
      </c>
      <c r="AB4541" s="17">
        <f>IF(COUNTIF($F$2:F4541,F4541)=1,1,0)</f>
        <v>0</v>
      </c>
    </row>
    <row r="4542" spans="1:28" x14ac:dyDescent="0.2">
      <c r="A4542" s="17">
        <v>4541</v>
      </c>
      <c r="B4542" t="s">
        <v>7613</v>
      </c>
      <c r="C4542" s="18">
        <v>42062</v>
      </c>
      <c r="D4542" s="18">
        <v>42065</v>
      </c>
      <c r="E4542" t="s">
        <v>77</v>
      </c>
      <c r="F4542" t="s">
        <v>247</v>
      </c>
      <c r="G4542" t="s">
        <v>248</v>
      </c>
      <c r="H4542" t="s">
        <v>68</v>
      </c>
      <c r="I4542" t="s">
        <v>54</v>
      </c>
      <c r="J4542" t="s">
        <v>3613</v>
      </c>
      <c r="K4542" t="s">
        <v>1430</v>
      </c>
      <c r="L4542">
        <v>2908</v>
      </c>
      <c r="M4542" t="s">
        <v>175</v>
      </c>
      <c r="N4542" t="s">
        <v>6597</v>
      </c>
      <c r="O4542" t="s">
        <v>59</v>
      </c>
      <c r="P4542" t="s">
        <v>83</v>
      </c>
      <c r="Q4542" t="s">
        <v>6598</v>
      </c>
      <c r="R4542" s="19">
        <v>493.92</v>
      </c>
      <c r="S4542" s="17">
        <v>7</v>
      </c>
      <c r="T4542" s="20">
        <v>0.3</v>
      </c>
      <c r="U4542" s="19">
        <v>-28.224</v>
      </c>
      <c r="V4542" s="20">
        <f t="shared" si="350"/>
        <v>-5.7142857142857141E-2</v>
      </c>
      <c r="W4542" s="17">
        <f t="shared" si="351"/>
        <v>2015</v>
      </c>
      <c r="X4542" t="str">
        <f t="shared" si="352"/>
        <v>Feb-2015</v>
      </c>
      <c r="Y4542" s="17">
        <f t="shared" si="353"/>
        <v>3</v>
      </c>
      <c r="Z4542" t="str">
        <f t="shared" si="354"/>
        <v>21-30%</v>
      </c>
      <c r="AA4542" s="17">
        <f>IF(COUNTIF($B$2:B4542,B4542)=1,1,0)</f>
        <v>0</v>
      </c>
      <c r="AB4542" s="17">
        <f>IF(COUNTIF($F$2:F4542,F4542)=1,1,0)</f>
        <v>0</v>
      </c>
    </row>
    <row r="4543" spans="1:28" x14ac:dyDescent="0.2">
      <c r="A4543" s="17">
        <v>4542</v>
      </c>
      <c r="B4543" t="s">
        <v>7614</v>
      </c>
      <c r="C4543" s="18">
        <v>42902</v>
      </c>
      <c r="D4543" s="18">
        <v>42907</v>
      </c>
      <c r="E4543" t="s">
        <v>77</v>
      </c>
      <c r="F4543" t="s">
        <v>1321</v>
      </c>
      <c r="G4543" t="s">
        <v>1322</v>
      </c>
      <c r="H4543" t="s">
        <v>68</v>
      </c>
      <c r="I4543" t="s">
        <v>54</v>
      </c>
      <c r="J4543" t="s">
        <v>330</v>
      </c>
      <c r="K4543" t="s">
        <v>238</v>
      </c>
      <c r="L4543">
        <v>60653</v>
      </c>
      <c r="M4543" t="s">
        <v>132</v>
      </c>
      <c r="N4543" t="s">
        <v>135</v>
      </c>
      <c r="O4543" t="s">
        <v>73</v>
      </c>
      <c r="P4543" t="s">
        <v>102</v>
      </c>
      <c r="Q4543" t="s">
        <v>136</v>
      </c>
      <c r="R4543" s="19">
        <v>5.9359999999999999</v>
      </c>
      <c r="S4543" s="17">
        <v>7</v>
      </c>
      <c r="T4543" s="20">
        <v>0.8</v>
      </c>
      <c r="U4543" s="19">
        <v>-8.9039999999999999</v>
      </c>
      <c r="V4543" s="20">
        <f t="shared" si="350"/>
        <v>-1.5</v>
      </c>
      <c r="W4543" s="17">
        <f t="shared" si="351"/>
        <v>2017</v>
      </c>
      <c r="X4543" t="str">
        <f t="shared" si="352"/>
        <v>Jun-2017</v>
      </c>
      <c r="Y4543" s="17">
        <f t="shared" si="353"/>
        <v>5</v>
      </c>
      <c r="Z4543" t="str">
        <f t="shared" si="354"/>
        <v>Over 50%</v>
      </c>
      <c r="AA4543" s="17">
        <f>IF(COUNTIF($B$2:B4543,B4543)=1,1,0)</f>
        <v>1</v>
      </c>
      <c r="AB4543" s="17">
        <f>IF(COUNTIF($F$2:F4543,F4543)=1,1,0)</f>
        <v>0</v>
      </c>
    </row>
    <row r="4544" spans="1:28" x14ac:dyDescent="0.2">
      <c r="A4544" s="17">
        <v>4543</v>
      </c>
      <c r="B4544" t="s">
        <v>7615</v>
      </c>
      <c r="C4544" s="18">
        <v>42824</v>
      </c>
      <c r="D4544" s="18">
        <v>42825</v>
      </c>
      <c r="E4544" t="s">
        <v>215</v>
      </c>
      <c r="F4544" t="s">
        <v>7616</v>
      </c>
      <c r="G4544" t="s">
        <v>7617</v>
      </c>
      <c r="H4544" t="s">
        <v>53</v>
      </c>
      <c r="I4544" t="s">
        <v>54</v>
      </c>
      <c r="J4544" t="s">
        <v>4883</v>
      </c>
      <c r="K4544" t="s">
        <v>677</v>
      </c>
      <c r="L4544">
        <v>73120</v>
      </c>
      <c r="M4544" t="s">
        <v>132</v>
      </c>
      <c r="N4544" t="s">
        <v>7618</v>
      </c>
      <c r="O4544" t="s">
        <v>73</v>
      </c>
      <c r="P4544" t="s">
        <v>200</v>
      </c>
      <c r="Q4544" t="s">
        <v>7619</v>
      </c>
      <c r="R4544" s="19">
        <v>325.86</v>
      </c>
      <c r="S4544" s="17">
        <v>2</v>
      </c>
      <c r="T4544" s="20">
        <v>0</v>
      </c>
      <c r="U4544" s="19">
        <v>149.8956</v>
      </c>
      <c r="V4544" s="20">
        <f t="shared" si="350"/>
        <v>0.45999999999999996</v>
      </c>
      <c r="W4544" s="17">
        <f t="shared" si="351"/>
        <v>2017</v>
      </c>
      <c r="X4544" t="str">
        <f t="shared" si="352"/>
        <v>Mar-2017</v>
      </c>
      <c r="Y4544" s="17">
        <f t="shared" si="353"/>
        <v>1</v>
      </c>
      <c r="Z4544" t="str">
        <f t="shared" si="354"/>
        <v>0% (No Discount)</v>
      </c>
      <c r="AA4544" s="17">
        <f>IF(COUNTIF($B$2:B4544,B4544)=1,1,0)</f>
        <v>1</v>
      </c>
      <c r="AB4544" s="17">
        <f>IF(COUNTIF($F$2:F4544,F4544)=1,1,0)</f>
        <v>1</v>
      </c>
    </row>
    <row r="4545" spans="1:28" x14ac:dyDescent="0.2">
      <c r="A4545" s="17">
        <v>4544</v>
      </c>
      <c r="B4545" t="s">
        <v>7620</v>
      </c>
      <c r="C4545" s="18">
        <v>42197</v>
      </c>
      <c r="D4545" s="18">
        <v>42202</v>
      </c>
      <c r="E4545" t="s">
        <v>50</v>
      </c>
      <c r="F4545" t="s">
        <v>1847</v>
      </c>
      <c r="G4545" t="s">
        <v>1848</v>
      </c>
      <c r="H4545" t="s">
        <v>53</v>
      </c>
      <c r="I4545" t="s">
        <v>54</v>
      </c>
      <c r="J4545" t="s">
        <v>330</v>
      </c>
      <c r="K4545" t="s">
        <v>238</v>
      </c>
      <c r="L4545">
        <v>60610</v>
      </c>
      <c r="M4545" t="s">
        <v>132</v>
      </c>
      <c r="N4545" t="s">
        <v>921</v>
      </c>
      <c r="O4545" t="s">
        <v>59</v>
      </c>
      <c r="P4545" t="s">
        <v>63</v>
      </c>
      <c r="Q4545" t="s">
        <v>922</v>
      </c>
      <c r="R4545" s="19">
        <v>383.60700000000003</v>
      </c>
      <c r="S4545" s="17">
        <v>9</v>
      </c>
      <c r="T4545" s="20">
        <v>0.3</v>
      </c>
      <c r="U4545" s="19">
        <v>-5.4801000000000002</v>
      </c>
      <c r="V4545" s="20">
        <f t="shared" si="350"/>
        <v>-1.4285714285714285E-2</v>
      </c>
      <c r="W4545" s="17">
        <f t="shared" si="351"/>
        <v>2015</v>
      </c>
      <c r="X4545" t="str">
        <f t="shared" si="352"/>
        <v>Jul-2015</v>
      </c>
      <c r="Y4545" s="17">
        <f t="shared" si="353"/>
        <v>5</v>
      </c>
      <c r="Z4545" t="str">
        <f t="shared" si="354"/>
        <v>21-30%</v>
      </c>
      <c r="AA4545" s="17">
        <f>IF(COUNTIF($B$2:B4545,B4545)=1,1,0)</f>
        <v>1</v>
      </c>
      <c r="AB4545" s="17">
        <f>IF(COUNTIF($F$2:F4545,F4545)=1,1,0)</f>
        <v>0</v>
      </c>
    </row>
    <row r="4546" spans="1:28" x14ac:dyDescent="0.2">
      <c r="A4546" s="17">
        <v>4545</v>
      </c>
      <c r="B4546" t="s">
        <v>7620</v>
      </c>
      <c r="C4546" s="18">
        <v>42197</v>
      </c>
      <c r="D4546" s="18">
        <v>42202</v>
      </c>
      <c r="E4546" t="s">
        <v>50</v>
      </c>
      <c r="F4546" t="s">
        <v>1847</v>
      </c>
      <c r="G4546" t="s">
        <v>1848</v>
      </c>
      <c r="H4546" t="s">
        <v>53</v>
      </c>
      <c r="I4546" t="s">
        <v>54</v>
      </c>
      <c r="J4546" t="s">
        <v>330</v>
      </c>
      <c r="K4546" t="s">
        <v>238</v>
      </c>
      <c r="L4546">
        <v>60610</v>
      </c>
      <c r="M4546" t="s">
        <v>132</v>
      </c>
      <c r="N4546" t="s">
        <v>3598</v>
      </c>
      <c r="O4546" t="s">
        <v>98</v>
      </c>
      <c r="P4546" t="s">
        <v>99</v>
      </c>
      <c r="Q4546" t="s">
        <v>3599</v>
      </c>
      <c r="R4546" s="19">
        <v>148.47999999999999</v>
      </c>
      <c r="S4546" s="17">
        <v>2</v>
      </c>
      <c r="T4546" s="20">
        <v>0.2</v>
      </c>
      <c r="U4546" s="19">
        <v>16.704000000000001</v>
      </c>
      <c r="V4546" s="20">
        <f t="shared" ref="V4546:V4609" si="355">IFERROR(U4546/R4546,0)</f>
        <v>0.11250000000000002</v>
      </c>
      <c r="W4546" s="17">
        <f t="shared" ref="W4546:W4609" si="356">YEAR(C4546)</f>
        <v>2015</v>
      </c>
      <c r="X4546" t="str">
        <f t="shared" ref="X4546:X4609" si="357">TEXT(C4546,"mmm-yyyy")</f>
        <v>Jul-2015</v>
      </c>
      <c r="Y4546" s="17">
        <f t="shared" ref="Y4546:Y4609" si="358">D4546-C4546</f>
        <v>5</v>
      </c>
      <c r="Z4546" t="str">
        <f t="shared" ref="Z4546:Z4609" si="359">IF(T4546=0,"0% (No Discount)",IF(T4546&lt;=0.1,"1-10%",IF(T4546&lt;=0.2,"11-20%",IF(T4546&lt;=0.3,"21-30%",IF(T4546&lt;=0.4,"31-40%",IF(T4546&lt;=0.5,"41-50%","Over 50%"))))))</f>
        <v>11-20%</v>
      </c>
      <c r="AA4546" s="17">
        <f>IF(COUNTIF($B$2:B4546,B4546)=1,1,0)</f>
        <v>0</v>
      </c>
      <c r="AB4546" s="17">
        <f>IF(COUNTIF($F$2:F4546,F4546)=1,1,0)</f>
        <v>0</v>
      </c>
    </row>
    <row r="4547" spans="1:28" x14ac:dyDescent="0.2">
      <c r="A4547" s="17">
        <v>4546</v>
      </c>
      <c r="B4547" t="s">
        <v>7620</v>
      </c>
      <c r="C4547" s="18">
        <v>42197</v>
      </c>
      <c r="D4547" s="18">
        <v>42202</v>
      </c>
      <c r="E4547" t="s">
        <v>50</v>
      </c>
      <c r="F4547" t="s">
        <v>1847</v>
      </c>
      <c r="G4547" t="s">
        <v>1848</v>
      </c>
      <c r="H4547" t="s">
        <v>53</v>
      </c>
      <c r="I4547" t="s">
        <v>54</v>
      </c>
      <c r="J4547" t="s">
        <v>330</v>
      </c>
      <c r="K4547" t="s">
        <v>238</v>
      </c>
      <c r="L4547">
        <v>60610</v>
      </c>
      <c r="M4547" t="s">
        <v>132</v>
      </c>
      <c r="N4547" t="s">
        <v>6336</v>
      </c>
      <c r="O4547" t="s">
        <v>98</v>
      </c>
      <c r="P4547" t="s">
        <v>99</v>
      </c>
      <c r="Q4547" t="s">
        <v>6337</v>
      </c>
      <c r="R4547" s="19">
        <v>537.54399999999998</v>
      </c>
      <c r="S4547" s="17">
        <v>7</v>
      </c>
      <c r="T4547" s="20">
        <v>0.2</v>
      </c>
      <c r="U4547" s="19">
        <v>53.754399999999997</v>
      </c>
      <c r="V4547" s="20">
        <f t="shared" si="355"/>
        <v>9.9999999999999992E-2</v>
      </c>
      <c r="W4547" s="17">
        <f t="shared" si="356"/>
        <v>2015</v>
      </c>
      <c r="X4547" t="str">
        <f t="shared" si="357"/>
        <v>Jul-2015</v>
      </c>
      <c r="Y4547" s="17">
        <f t="shared" si="358"/>
        <v>5</v>
      </c>
      <c r="Z4547" t="str">
        <f t="shared" si="359"/>
        <v>11-20%</v>
      </c>
      <c r="AA4547" s="17">
        <f>IF(COUNTIF($B$2:B4547,B4547)=1,1,0)</f>
        <v>0</v>
      </c>
      <c r="AB4547" s="17">
        <f>IF(COUNTIF($F$2:F4547,F4547)=1,1,0)</f>
        <v>0</v>
      </c>
    </row>
    <row r="4548" spans="1:28" x14ac:dyDescent="0.2">
      <c r="A4548" s="17">
        <v>4547</v>
      </c>
      <c r="B4548" t="s">
        <v>7620</v>
      </c>
      <c r="C4548" s="18">
        <v>42197</v>
      </c>
      <c r="D4548" s="18">
        <v>42202</v>
      </c>
      <c r="E4548" t="s">
        <v>50</v>
      </c>
      <c r="F4548" t="s">
        <v>1847</v>
      </c>
      <c r="G4548" t="s">
        <v>1848</v>
      </c>
      <c r="H4548" t="s">
        <v>53</v>
      </c>
      <c r="I4548" t="s">
        <v>54</v>
      </c>
      <c r="J4548" t="s">
        <v>330</v>
      </c>
      <c r="K4548" t="s">
        <v>238</v>
      </c>
      <c r="L4548">
        <v>60610</v>
      </c>
      <c r="M4548" t="s">
        <v>132</v>
      </c>
      <c r="N4548" t="s">
        <v>1253</v>
      </c>
      <c r="O4548" t="s">
        <v>73</v>
      </c>
      <c r="P4548" t="s">
        <v>102</v>
      </c>
      <c r="Q4548" t="s">
        <v>1254</v>
      </c>
      <c r="R4548" s="19">
        <v>1.9279999999999999</v>
      </c>
      <c r="S4548" s="17">
        <v>2</v>
      </c>
      <c r="T4548" s="20">
        <v>0.8</v>
      </c>
      <c r="U4548" s="19">
        <v>-2.9883999999999999</v>
      </c>
      <c r="V4548" s="20">
        <f t="shared" si="355"/>
        <v>-1.55</v>
      </c>
      <c r="W4548" s="17">
        <f t="shared" si="356"/>
        <v>2015</v>
      </c>
      <c r="X4548" t="str">
        <f t="shared" si="357"/>
        <v>Jul-2015</v>
      </c>
      <c r="Y4548" s="17">
        <f t="shared" si="358"/>
        <v>5</v>
      </c>
      <c r="Z4548" t="str">
        <f t="shared" si="359"/>
        <v>Over 50%</v>
      </c>
      <c r="AA4548" s="17">
        <f>IF(COUNTIF($B$2:B4548,B4548)=1,1,0)</f>
        <v>0</v>
      </c>
      <c r="AB4548" s="17">
        <f>IF(COUNTIF($F$2:F4548,F4548)=1,1,0)</f>
        <v>0</v>
      </c>
    </row>
    <row r="4549" spans="1:28" x14ac:dyDescent="0.2">
      <c r="A4549" s="17">
        <v>4548</v>
      </c>
      <c r="B4549" t="s">
        <v>7620</v>
      </c>
      <c r="C4549" s="18">
        <v>42197</v>
      </c>
      <c r="D4549" s="18">
        <v>42202</v>
      </c>
      <c r="E4549" t="s">
        <v>50</v>
      </c>
      <c r="F4549" t="s">
        <v>1847</v>
      </c>
      <c r="G4549" t="s">
        <v>1848</v>
      </c>
      <c r="H4549" t="s">
        <v>53</v>
      </c>
      <c r="I4549" t="s">
        <v>54</v>
      </c>
      <c r="J4549" t="s">
        <v>330</v>
      </c>
      <c r="K4549" t="s">
        <v>238</v>
      </c>
      <c r="L4549">
        <v>60610</v>
      </c>
      <c r="M4549" t="s">
        <v>132</v>
      </c>
      <c r="N4549" t="s">
        <v>2568</v>
      </c>
      <c r="O4549" t="s">
        <v>73</v>
      </c>
      <c r="P4549" t="s">
        <v>95</v>
      </c>
      <c r="Q4549" t="s">
        <v>2569</v>
      </c>
      <c r="R4549" s="19">
        <v>6.9119999999999999</v>
      </c>
      <c r="S4549" s="17">
        <v>3</v>
      </c>
      <c r="T4549" s="20">
        <v>0.2</v>
      </c>
      <c r="U4549" s="19">
        <v>0.69120000000000004</v>
      </c>
      <c r="V4549" s="20">
        <f t="shared" si="355"/>
        <v>0.1</v>
      </c>
      <c r="W4549" s="17">
        <f t="shared" si="356"/>
        <v>2015</v>
      </c>
      <c r="X4549" t="str">
        <f t="shared" si="357"/>
        <v>Jul-2015</v>
      </c>
      <c r="Y4549" s="17">
        <f t="shared" si="358"/>
        <v>5</v>
      </c>
      <c r="Z4549" t="str">
        <f t="shared" si="359"/>
        <v>11-20%</v>
      </c>
      <c r="AA4549" s="17">
        <f>IF(COUNTIF($B$2:B4549,B4549)=1,1,0)</f>
        <v>0</v>
      </c>
      <c r="AB4549" s="17">
        <f>IF(COUNTIF($F$2:F4549,F4549)=1,1,0)</f>
        <v>0</v>
      </c>
    </row>
    <row r="4550" spans="1:28" x14ac:dyDescent="0.2">
      <c r="A4550" s="17">
        <v>4549</v>
      </c>
      <c r="B4550" t="s">
        <v>7620</v>
      </c>
      <c r="C4550" s="18">
        <v>42197</v>
      </c>
      <c r="D4550" s="18">
        <v>42202</v>
      </c>
      <c r="E4550" t="s">
        <v>50</v>
      </c>
      <c r="F4550" t="s">
        <v>1847</v>
      </c>
      <c r="G4550" t="s">
        <v>1848</v>
      </c>
      <c r="H4550" t="s">
        <v>53</v>
      </c>
      <c r="I4550" t="s">
        <v>54</v>
      </c>
      <c r="J4550" t="s">
        <v>330</v>
      </c>
      <c r="K4550" t="s">
        <v>238</v>
      </c>
      <c r="L4550">
        <v>60610</v>
      </c>
      <c r="M4550" t="s">
        <v>132</v>
      </c>
      <c r="N4550" t="s">
        <v>1130</v>
      </c>
      <c r="O4550" t="s">
        <v>59</v>
      </c>
      <c r="P4550" t="s">
        <v>92</v>
      </c>
      <c r="Q4550" t="s">
        <v>1131</v>
      </c>
      <c r="R4550" s="19">
        <v>7.76</v>
      </c>
      <c r="S4550" s="17">
        <v>1</v>
      </c>
      <c r="T4550" s="20">
        <v>0.6</v>
      </c>
      <c r="U4550" s="19">
        <v>-2.1339999999999999</v>
      </c>
      <c r="V4550" s="20">
        <f t="shared" si="355"/>
        <v>-0.27499999999999997</v>
      </c>
      <c r="W4550" s="17">
        <f t="shared" si="356"/>
        <v>2015</v>
      </c>
      <c r="X4550" t="str">
        <f t="shared" si="357"/>
        <v>Jul-2015</v>
      </c>
      <c r="Y4550" s="17">
        <f t="shared" si="358"/>
        <v>5</v>
      </c>
      <c r="Z4550" t="str">
        <f t="shared" si="359"/>
        <v>Over 50%</v>
      </c>
      <c r="AA4550" s="17">
        <f>IF(COUNTIF($B$2:B4550,B4550)=1,1,0)</f>
        <v>0</v>
      </c>
      <c r="AB4550" s="17">
        <f>IF(COUNTIF($F$2:F4550,F4550)=1,1,0)</f>
        <v>0</v>
      </c>
    </row>
    <row r="4551" spans="1:28" x14ac:dyDescent="0.2">
      <c r="A4551" s="17">
        <v>4550</v>
      </c>
      <c r="B4551" t="s">
        <v>7620</v>
      </c>
      <c r="C4551" s="18">
        <v>42197</v>
      </c>
      <c r="D4551" s="18">
        <v>42202</v>
      </c>
      <c r="E4551" t="s">
        <v>50</v>
      </c>
      <c r="F4551" t="s">
        <v>1847</v>
      </c>
      <c r="G4551" t="s">
        <v>1848</v>
      </c>
      <c r="H4551" t="s">
        <v>53</v>
      </c>
      <c r="I4551" t="s">
        <v>54</v>
      </c>
      <c r="J4551" t="s">
        <v>330</v>
      </c>
      <c r="K4551" t="s">
        <v>238</v>
      </c>
      <c r="L4551">
        <v>60610</v>
      </c>
      <c r="M4551" t="s">
        <v>132</v>
      </c>
      <c r="N4551" t="s">
        <v>2038</v>
      </c>
      <c r="O4551" t="s">
        <v>98</v>
      </c>
      <c r="P4551" t="s">
        <v>99</v>
      </c>
      <c r="Q4551" t="s">
        <v>2039</v>
      </c>
      <c r="R4551" s="19">
        <v>659.16800000000001</v>
      </c>
      <c r="S4551" s="17">
        <v>4</v>
      </c>
      <c r="T4551" s="20">
        <v>0.2</v>
      </c>
      <c r="U4551" s="19">
        <v>49.437600000000003</v>
      </c>
      <c r="V4551" s="20">
        <f t="shared" si="355"/>
        <v>7.5000000000000011E-2</v>
      </c>
      <c r="W4551" s="17">
        <f t="shared" si="356"/>
        <v>2015</v>
      </c>
      <c r="X4551" t="str">
        <f t="shared" si="357"/>
        <v>Jul-2015</v>
      </c>
      <c r="Y4551" s="17">
        <f t="shared" si="358"/>
        <v>5</v>
      </c>
      <c r="Z4551" t="str">
        <f t="shared" si="359"/>
        <v>11-20%</v>
      </c>
      <c r="AA4551" s="17">
        <f>IF(COUNTIF($B$2:B4551,B4551)=1,1,0)</f>
        <v>0</v>
      </c>
      <c r="AB4551" s="17">
        <f>IF(COUNTIF($F$2:F4551,F4551)=1,1,0)</f>
        <v>0</v>
      </c>
    </row>
    <row r="4552" spans="1:28" x14ac:dyDescent="0.2">
      <c r="A4552" s="17">
        <v>4551</v>
      </c>
      <c r="B4552" t="s">
        <v>7621</v>
      </c>
      <c r="C4552" s="18">
        <v>42855</v>
      </c>
      <c r="D4552" s="18">
        <v>42857</v>
      </c>
      <c r="E4552" t="s">
        <v>215</v>
      </c>
      <c r="F4552" t="s">
        <v>3272</v>
      </c>
      <c r="G4552" t="s">
        <v>3273</v>
      </c>
      <c r="H4552" t="s">
        <v>53</v>
      </c>
      <c r="I4552" t="s">
        <v>54</v>
      </c>
      <c r="J4552" t="s">
        <v>1323</v>
      </c>
      <c r="K4552" t="s">
        <v>776</v>
      </c>
      <c r="L4552">
        <v>6040</v>
      </c>
      <c r="M4552" t="s">
        <v>175</v>
      </c>
      <c r="N4552" t="s">
        <v>7622</v>
      </c>
      <c r="O4552" t="s">
        <v>73</v>
      </c>
      <c r="P4552" t="s">
        <v>74</v>
      </c>
      <c r="Q4552" t="s">
        <v>7623</v>
      </c>
      <c r="R4552" s="19">
        <v>5.76</v>
      </c>
      <c r="S4552" s="17">
        <v>2</v>
      </c>
      <c r="T4552" s="20">
        <v>0</v>
      </c>
      <c r="U4552" s="19">
        <v>2.8224</v>
      </c>
      <c r="V4552" s="20">
        <f t="shared" si="355"/>
        <v>0.49000000000000005</v>
      </c>
      <c r="W4552" s="17">
        <f t="shared" si="356"/>
        <v>2017</v>
      </c>
      <c r="X4552" t="str">
        <f t="shared" si="357"/>
        <v>Apr-2017</v>
      </c>
      <c r="Y4552" s="17">
        <f t="shared" si="358"/>
        <v>2</v>
      </c>
      <c r="Z4552" t="str">
        <f t="shared" si="359"/>
        <v>0% (No Discount)</v>
      </c>
      <c r="AA4552" s="17">
        <f>IF(COUNTIF($B$2:B4552,B4552)=1,1,0)</f>
        <v>1</v>
      </c>
      <c r="AB4552" s="17">
        <f>IF(COUNTIF($F$2:F4552,F4552)=1,1,0)</f>
        <v>0</v>
      </c>
    </row>
    <row r="4553" spans="1:28" x14ac:dyDescent="0.2">
      <c r="A4553" s="17">
        <v>4552</v>
      </c>
      <c r="B4553" t="s">
        <v>7624</v>
      </c>
      <c r="C4553" s="18">
        <v>41833</v>
      </c>
      <c r="D4553" s="18">
        <v>41837</v>
      </c>
      <c r="E4553" t="s">
        <v>77</v>
      </c>
      <c r="F4553" t="s">
        <v>1207</v>
      </c>
      <c r="G4553" t="s">
        <v>1208</v>
      </c>
      <c r="H4553" t="s">
        <v>68</v>
      </c>
      <c r="I4553" t="s">
        <v>54</v>
      </c>
      <c r="J4553" t="s">
        <v>69</v>
      </c>
      <c r="K4553" t="s">
        <v>70</v>
      </c>
      <c r="L4553">
        <v>90049</v>
      </c>
      <c r="M4553" t="s">
        <v>71</v>
      </c>
      <c r="N4553" t="s">
        <v>4893</v>
      </c>
      <c r="O4553" t="s">
        <v>59</v>
      </c>
      <c r="P4553" t="s">
        <v>83</v>
      </c>
      <c r="Q4553" t="s">
        <v>4894</v>
      </c>
      <c r="R4553" s="19">
        <v>351.21600000000001</v>
      </c>
      <c r="S4553" s="17">
        <v>3</v>
      </c>
      <c r="T4553" s="20">
        <v>0.2</v>
      </c>
      <c r="U4553" s="19">
        <v>4.3902000000000001</v>
      </c>
      <c r="V4553" s="20">
        <f t="shared" si="355"/>
        <v>1.2500000000000001E-2</v>
      </c>
      <c r="W4553" s="17">
        <f t="shared" si="356"/>
        <v>2014</v>
      </c>
      <c r="X4553" t="str">
        <f t="shared" si="357"/>
        <v>Jul-2014</v>
      </c>
      <c r="Y4553" s="17">
        <f t="shared" si="358"/>
        <v>4</v>
      </c>
      <c r="Z4553" t="str">
        <f t="shared" si="359"/>
        <v>11-20%</v>
      </c>
      <c r="AA4553" s="17">
        <f>IF(COUNTIF($B$2:B4553,B4553)=1,1,0)</f>
        <v>1</v>
      </c>
      <c r="AB4553" s="17">
        <f>IF(COUNTIF($F$2:F4553,F4553)=1,1,0)</f>
        <v>0</v>
      </c>
    </row>
    <row r="4554" spans="1:28" x14ac:dyDescent="0.2">
      <c r="A4554" s="17">
        <v>4553</v>
      </c>
      <c r="B4554" t="s">
        <v>7625</v>
      </c>
      <c r="C4554" s="18">
        <v>42000</v>
      </c>
      <c r="D4554" s="18">
        <v>42006</v>
      </c>
      <c r="E4554" t="s">
        <v>77</v>
      </c>
      <c r="F4554" t="s">
        <v>1945</v>
      </c>
      <c r="G4554" t="s">
        <v>1946</v>
      </c>
      <c r="H4554" t="s">
        <v>53</v>
      </c>
      <c r="I4554" t="s">
        <v>54</v>
      </c>
      <c r="J4554" t="s">
        <v>154</v>
      </c>
      <c r="K4554" t="s">
        <v>70</v>
      </c>
      <c r="L4554">
        <v>94122</v>
      </c>
      <c r="M4554" t="s">
        <v>71</v>
      </c>
      <c r="N4554" t="s">
        <v>1493</v>
      </c>
      <c r="O4554" t="s">
        <v>59</v>
      </c>
      <c r="P4554" t="s">
        <v>63</v>
      </c>
      <c r="Q4554" t="s">
        <v>1494</v>
      </c>
      <c r="R4554" s="19">
        <v>230.28</v>
      </c>
      <c r="S4554" s="17">
        <v>3</v>
      </c>
      <c r="T4554" s="20">
        <v>0.2</v>
      </c>
      <c r="U4554" s="19">
        <v>23.027999999999999</v>
      </c>
      <c r="V4554" s="20">
        <f t="shared" si="355"/>
        <v>9.9999999999999992E-2</v>
      </c>
      <c r="W4554" s="17">
        <f t="shared" si="356"/>
        <v>2014</v>
      </c>
      <c r="X4554" t="str">
        <f t="shared" si="357"/>
        <v>Dec-2014</v>
      </c>
      <c r="Y4554" s="17">
        <f t="shared" si="358"/>
        <v>6</v>
      </c>
      <c r="Z4554" t="str">
        <f t="shared" si="359"/>
        <v>11-20%</v>
      </c>
      <c r="AA4554" s="17">
        <f>IF(COUNTIF($B$2:B4554,B4554)=1,1,0)</f>
        <v>1</v>
      </c>
      <c r="AB4554" s="17">
        <f>IF(COUNTIF($F$2:F4554,F4554)=1,1,0)</f>
        <v>0</v>
      </c>
    </row>
    <row r="4555" spans="1:28" x14ac:dyDescent="0.2">
      <c r="A4555" s="17">
        <v>4554</v>
      </c>
      <c r="B4555" t="s">
        <v>7625</v>
      </c>
      <c r="C4555" s="18">
        <v>42000</v>
      </c>
      <c r="D4555" s="18">
        <v>42006</v>
      </c>
      <c r="E4555" t="s">
        <v>77</v>
      </c>
      <c r="F4555" t="s">
        <v>1945</v>
      </c>
      <c r="G4555" t="s">
        <v>1946</v>
      </c>
      <c r="H4555" t="s">
        <v>53</v>
      </c>
      <c r="I4555" t="s">
        <v>54</v>
      </c>
      <c r="J4555" t="s">
        <v>154</v>
      </c>
      <c r="K4555" t="s">
        <v>70</v>
      </c>
      <c r="L4555">
        <v>94122</v>
      </c>
      <c r="M4555" t="s">
        <v>71</v>
      </c>
      <c r="N4555" t="s">
        <v>2490</v>
      </c>
      <c r="O4555" t="s">
        <v>73</v>
      </c>
      <c r="P4555" t="s">
        <v>117</v>
      </c>
      <c r="Q4555" t="s">
        <v>2491</v>
      </c>
      <c r="R4555" s="19">
        <v>12.84</v>
      </c>
      <c r="S4555" s="17">
        <v>3</v>
      </c>
      <c r="T4555" s="20">
        <v>0</v>
      </c>
      <c r="U4555" s="19">
        <v>5.7779999999999996</v>
      </c>
      <c r="V4555" s="20">
        <f t="shared" si="355"/>
        <v>0.44999999999999996</v>
      </c>
      <c r="W4555" s="17">
        <f t="shared" si="356"/>
        <v>2014</v>
      </c>
      <c r="X4555" t="str">
        <f t="shared" si="357"/>
        <v>Dec-2014</v>
      </c>
      <c r="Y4555" s="17">
        <f t="shared" si="358"/>
        <v>6</v>
      </c>
      <c r="Z4555" t="str">
        <f t="shared" si="359"/>
        <v>0% (No Discount)</v>
      </c>
      <c r="AA4555" s="17">
        <f>IF(COUNTIF($B$2:B4555,B4555)=1,1,0)</f>
        <v>0</v>
      </c>
      <c r="AB4555" s="17">
        <f>IF(COUNTIF($F$2:F4555,F4555)=1,1,0)</f>
        <v>0</v>
      </c>
    </row>
    <row r="4556" spans="1:28" x14ac:dyDescent="0.2">
      <c r="A4556" s="17">
        <v>4555</v>
      </c>
      <c r="B4556" t="s">
        <v>7626</v>
      </c>
      <c r="C4556" s="18">
        <v>42427</v>
      </c>
      <c r="D4556" s="18">
        <v>42430</v>
      </c>
      <c r="E4556" t="s">
        <v>50</v>
      </c>
      <c r="F4556" t="s">
        <v>4389</v>
      </c>
      <c r="G4556" t="s">
        <v>4390</v>
      </c>
      <c r="H4556" t="s">
        <v>53</v>
      </c>
      <c r="I4556" t="s">
        <v>54</v>
      </c>
      <c r="J4556" t="s">
        <v>7627</v>
      </c>
      <c r="K4556" t="s">
        <v>141</v>
      </c>
      <c r="L4556">
        <v>54601</v>
      </c>
      <c r="M4556" t="s">
        <v>132</v>
      </c>
      <c r="N4556" t="s">
        <v>448</v>
      </c>
      <c r="O4556" t="s">
        <v>73</v>
      </c>
      <c r="P4556" t="s">
        <v>102</v>
      </c>
      <c r="Q4556" t="s">
        <v>449</v>
      </c>
      <c r="R4556" s="19">
        <v>56.82</v>
      </c>
      <c r="S4556" s="17">
        <v>3</v>
      </c>
      <c r="T4556" s="20">
        <v>0</v>
      </c>
      <c r="U4556" s="19">
        <v>28.41</v>
      </c>
      <c r="V4556" s="20">
        <f t="shared" si="355"/>
        <v>0.5</v>
      </c>
      <c r="W4556" s="17">
        <f t="shared" si="356"/>
        <v>2016</v>
      </c>
      <c r="X4556" t="str">
        <f t="shared" si="357"/>
        <v>Feb-2016</v>
      </c>
      <c r="Y4556" s="17">
        <f t="shared" si="358"/>
        <v>3</v>
      </c>
      <c r="Z4556" t="str">
        <f t="shared" si="359"/>
        <v>0% (No Discount)</v>
      </c>
      <c r="AA4556" s="17">
        <f>IF(COUNTIF($B$2:B4556,B4556)=1,1,0)</f>
        <v>1</v>
      </c>
      <c r="AB4556" s="17">
        <f>IF(COUNTIF($F$2:F4556,F4556)=1,1,0)</f>
        <v>0</v>
      </c>
    </row>
    <row r="4557" spans="1:28" x14ac:dyDescent="0.2">
      <c r="A4557" s="17">
        <v>4556</v>
      </c>
      <c r="B4557" t="s">
        <v>7628</v>
      </c>
      <c r="C4557" s="18">
        <v>42086</v>
      </c>
      <c r="D4557" s="18">
        <v>42089</v>
      </c>
      <c r="E4557" t="s">
        <v>215</v>
      </c>
      <c r="F4557" t="s">
        <v>4179</v>
      </c>
      <c r="G4557" t="s">
        <v>4180</v>
      </c>
      <c r="H4557" t="s">
        <v>53</v>
      </c>
      <c r="I4557" t="s">
        <v>54</v>
      </c>
      <c r="J4557" t="s">
        <v>2612</v>
      </c>
      <c r="K4557" t="s">
        <v>410</v>
      </c>
      <c r="L4557">
        <v>29501</v>
      </c>
      <c r="M4557" t="s">
        <v>57</v>
      </c>
      <c r="N4557" t="s">
        <v>2168</v>
      </c>
      <c r="O4557" t="s">
        <v>73</v>
      </c>
      <c r="P4557" t="s">
        <v>296</v>
      </c>
      <c r="Q4557" t="s">
        <v>590</v>
      </c>
      <c r="R4557" s="19">
        <v>31.56</v>
      </c>
      <c r="S4557" s="17">
        <v>4</v>
      </c>
      <c r="T4557" s="20">
        <v>0</v>
      </c>
      <c r="U4557" s="19">
        <v>14.202</v>
      </c>
      <c r="V4557" s="20">
        <f t="shared" si="355"/>
        <v>0.45</v>
      </c>
      <c r="W4557" s="17">
        <f t="shared" si="356"/>
        <v>2015</v>
      </c>
      <c r="X4557" t="str">
        <f t="shared" si="357"/>
        <v>Mar-2015</v>
      </c>
      <c r="Y4557" s="17">
        <f t="shared" si="358"/>
        <v>3</v>
      </c>
      <c r="Z4557" t="str">
        <f t="shared" si="359"/>
        <v>0% (No Discount)</v>
      </c>
      <c r="AA4557" s="17">
        <f>IF(COUNTIF($B$2:B4557,B4557)=1,1,0)</f>
        <v>1</v>
      </c>
      <c r="AB4557" s="17">
        <f>IF(COUNTIF($F$2:F4557,F4557)=1,1,0)</f>
        <v>0</v>
      </c>
    </row>
    <row r="4558" spans="1:28" x14ac:dyDescent="0.2">
      <c r="A4558" s="17">
        <v>4557</v>
      </c>
      <c r="B4558" t="s">
        <v>7628</v>
      </c>
      <c r="C4558" s="18">
        <v>42086</v>
      </c>
      <c r="D4558" s="18">
        <v>42089</v>
      </c>
      <c r="E4558" t="s">
        <v>215</v>
      </c>
      <c r="F4558" t="s">
        <v>4179</v>
      </c>
      <c r="G4558" t="s">
        <v>4180</v>
      </c>
      <c r="H4558" t="s">
        <v>53</v>
      </c>
      <c r="I4558" t="s">
        <v>54</v>
      </c>
      <c r="J4558" t="s">
        <v>2612</v>
      </c>
      <c r="K4558" t="s">
        <v>410</v>
      </c>
      <c r="L4558">
        <v>29501</v>
      </c>
      <c r="M4558" t="s">
        <v>57</v>
      </c>
      <c r="N4558" t="s">
        <v>2764</v>
      </c>
      <c r="O4558" t="s">
        <v>73</v>
      </c>
      <c r="P4558" t="s">
        <v>86</v>
      </c>
      <c r="Q4558" t="s">
        <v>2765</v>
      </c>
      <c r="R4558" s="19">
        <v>27.92</v>
      </c>
      <c r="S4558" s="17">
        <v>4</v>
      </c>
      <c r="T4558" s="20">
        <v>0</v>
      </c>
      <c r="U4558" s="19">
        <v>0.55840000000000001</v>
      </c>
      <c r="V4558" s="20">
        <f t="shared" si="355"/>
        <v>0.02</v>
      </c>
      <c r="W4558" s="17">
        <f t="shared" si="356"/>
        <v>2015</v>
      </c>
      <c r="X4558" t="str">
        <f t="shared" si="357"/>
        <v>Mar-2015</v>
      </c>
      <c r="Y4558" s="17">
        <f t="shared" si="358"/>
        <v>3</v>
      </c>
      <c r="Z4558" t="str">
        <f t="shared" si="359"/>
        <v>0% (No Discount)</v>
      </c>
      <c r="AA4558" s="17">
        <f>IF(COUNTIF($B$2:B4558,B4558)=1,1,0)</f>
        <v>0</v>
      </c>
      <c r="AB4558" s="17">
        <f>IF(COUNTIF($F$2:F4558,F4558)=1,1,0)</f>
        <v>0</v>
      </c>
    </row>
    <row r="4559" spans="1:28" x14ac:dyDescent="0.2">
      <c r="A4559" s="17">
        <v>4558</v>
      </c>
      <c r="B4559" t="s">
        <v>7629</v>
      </c>
      <c r="C4559" s="18">
        <v>43029</v>
      </c>
      <c r="D4559" s="18">
        <v>43036</v>
      </c>
      <c r="E4559" t="s">
        <v>77</v>
      </c>
      <c r="F4559" t="s">
        <v>3767</v>
      </c>
      <c r="G4559" t="s">
        <v>3768</v>
      </c>
      <c r="H4559" t="s">
        <v>53</v>
      </c>
      <c r="I4559" t="s">
        <v>54</v>
      </c>
      <c r="J4559" t="s">
        <v>3978</v>
      </c>
      <c r="K4559" t="s">
        <v>337</v>
      </c>
      <c r="L4559">
        <v>85301</v>
      </c>
      <c r="M4559" t="s">
        <v>71</v>
      </c>
      <c r="N4559" t="s">
        <v>2746</v>
      </c>
      <c r="O4559" t="s">
        <v>73</v>
      </c>
      <c r="P4559" t="s">
        <v>102</v>
      </c>
      <c r="Q4559" t="s">
        <v>2747</v>
      </c>
      <c r="R4559" s="19">
        <v>8.5589999999999993</v>
      </c>
      <c r="S4559" s="17">
        <v>1</v>
      </c>
      <c r="T4559" s="20">
        <v>0.7</v>
      </c>
      <c r="U4559" s="19">
        <v>-6.5618999999999996</v>
      </c>
      <c r="V4559" s="20">
        <f t="shared" si="355"/>
        <v>-0.76666666666666672</v>
      </c>
      <c r="W4559" s="17">
        <f t="shared" si="356"/>
        <v>2017</v>
      </c>
      <c r="X4559" t="str">
        <f t="shared" si="357"/>
        <v>Oct-2017</v>
      </c>
      <c r="Y4559" s="17">
        <f t="shared" si="358"/>
        <v>7</v>
      </c>
      <c r="Z4559" t="str">
        <f t="shared" si="359"/>
        <v>Over 50%</v>
      </c>
      <c r="AA4559" s="17">
        <f>IF(COUNTIF($B$2:B4559,B4559)=1,1,0)</f>
        <v>1</v>
      </c>
      <c r="AB4559" s="17">
        <f>IF(COUNTIF($F$2:F4559,F4559)=1,1,0)</f>
        <v>0</v>
      </c>
    </row>
    <row r="4560" spans="1:28" x14ac:dyDescent="0.2">
      <c r="A4560" s="17">
        <v>4559</v>
      </c>
      <c r="B4560" t="s">
        <v>7630</v>
      </c>
      <c r="C4560" s="18">
        <v>42004</v>
      </c>
      <c r="D4560" s="18">
        <v>42009</v>
      </c>
      <c r="E4560" t="s">
        <v>77</v>
      </c>
      <c r="F4560" t="s">
        <v>6517</v>
      </c>
      <c r="G4560" t="s">
        <v>6518</v>
      </c>
      <c r="H4560" t="s">
        <v>68</v>
      </c>
      <c r="I4560" t="s">
        <v>54</v>
      </c>
      <c r="J4560" t="s">
        <v>4208</v>
      </c>
      <c r="K4560" t="s">
        <v>131</v>
      </c>
      <c r="L4560">
        <v>79907</v>
      </c>
      <c r="M4560" t="s">
        <v>132</v>
      </c>
      <c r="N4560" t="s">
        <v>6431</v>
      </c>
      <c r="O4560" t="s">
        <v>73</v>
      </c>
      <c r="P4560" t="s">
        <v>200</v>
      </c>
      <c r="Q4560" t="s">
        <v>698</v>
      </c>
      <c r="R4560" s="19">
        <v>49.567999999999998</v>
      </c>
      <c r="S4560" s="17">
        <v>2</v>
      </c>
      <c r="T4560" s="20">
        <v>0.2</v>
      </c>
      <c r="U4560" s="19">
        <v>17.968399999999999</v>
      </c>
      <c r="V4560" s="20">
        <f t="shared" si="355"/>
        <v>0.36249999999999999</v>
      </c>
      <c r="W4560" s="17">
        <f t="shared" si="356"/>
        <v>2014</v>
      </c>
      <c r="X4560" t="str">
        <f t="shared" si="357"/>
        <v>Dec-2014</v>
      </c>
      <c r="Y4560" s="17">
        <f t="shared" si="358"/>
        <v>5</v>
      </c>
      <c r="Z4560" t="str">
        <f t="shared" si="359"/>
        <v>11-20%</v>
      </c>
      <c r="AA4560" s="17">
        <f>IF(COUNTIF($B$2:B4560,B4560)=1,1,0)</f>
        <v>1</v>
      </c>
      <c r="AB4560" s="17">
        <f>IF(COUNTIF($F$2:F4560,F4560)=1,1,0)</f>
        <v>0</v>
      </c>
    </row>
    <row r="4561" spans="1:28" x14ac:dyDescent="0.2">
      <c r="A4561" s="17">
        <v>4560</v>
      </c>
      <c r="B4561" t="s">
        <v>7631</v>
      </c>
      <c r="C4561" s="18">
        <v>41764</v>
      </c>
      <c r="D4561" s="18">
        <v>41767</v>
      </c>
      <c r="E4561" t="s">
        <v>215</v>
      </c>
      <c r="F4561" t="s">
        <v>179</v>
      </c>
      <c r="G4561" t="s">
        <v>180</v>
      </c>
      <c r="H4561" t="s">
        <v>53</v>
      </c>
      <c r="I4561" t="s">
        <v>54</v>
      </c>
      <c r="J4561" t="s">
        <v>707</v>
      </c>
      <c r="K4561" t="s">
        <v>131</v>
      </c>
      <c r="L4561">
        <v>78207</v>
      </c>
      <c r="M4561" t="s">
        <v>132</v>
      </c>
      <c r="N4561" t="s">
        <v>331</v>
      </c>
      <c r="O4561" t="s">
        <v>59</v>
      </c>
      <c r="P4561" t="s">
        <v>63</v>
      </c>
      <c r="Q4561" t="s">
        <v>332</v>
      </c>
      <c r="R4561" s="19">
        <v>127.869</v>
      </c>
      <c r="S4561" s="17">
        <v>3</v>
      </c>
      <c r="T4561" s="20">
        <v>0.3</v>
      </c>
      <c r="U4561" s="19">
        <v>-9.1334999999999997</v>
      </c>
      <c r="V4561" s="20">
        <f t="shared" si="355"/>
        <v>-7.1428571428571425E-2</v>
      </c>
      <c r="W4561" s="17">
        <f t="shared" si="356"/>
        <v>2014</v>
      </c>
      <c r="X4561" t="str">
        <f t="shared" si="357"/>
        <v>May-2014</v>
      </c>
      <c r="Y4561" s="17">
        <f t="shared" si="358"/>
        <v>3</v>
      </c>
      <c r="Z4561" t="str">
        <f t="shared" si="359"/>
        <v>21-30%</v>
      </c>
      <c r="AA4561" s="17">
        <f>IF(COUNTIF($B$2:B4561,B4561)=1,1,0)</f>
        <v>1</v>
      </c>
      <c r="AB4561" s="17">
        <f>IF(COUNTIF($F$2:F4561,F4561)=1,1,0)</f>
        <v>0</v>
      </c>
    </row>
    <row r="4562" spans="1:28" x14ac:dyDescent="0.2">
      <c r="A4562" s="17">
        <v>4561</v>
      </c>
      <c r="B4562" t="s">
        <v>7632</v>
      </c>
      <c r="C4562" s="18">
        <v>42342</v>
      </c>
      <c r="D4562" s="18">
        <v>42347</v>
      </c>
      <c r="E4562" t="s">
        <v>50</v>
      </c>
      <c r="F4562" t="s">
        <v>3780</v>
      </c>
      <c r="G4562" t="s">
        <v>3781</v>
      </c>
      <c r="H4562" t="s">
        <v>68</v>
      </c>
      <c r="I4562" t="s">
        <v>54</v>
      </c>
      <c r="J4562" t="s">
        <v>69</v>
      </c>
      <c r="K4562" t="s">
        <v>70</v>
      </c>
      <c r="L4562">
        <v>90049</v>
      </c>
      <c r="M4562" t="s">
        <v>71</v>
      </c>
      <c r="N4562" t="s">
        <v>985</v>
      </c>
      <c r="O4562" t="s">
        <v>73</v>
      </c>
      <c r="P4562" t="s">
        <v>200</v>
      </c>
      <c r="Q4562" t="s">
        <v>986</v>
      </c>
      <c r="R4562" s="19">
        <v>271.44</v>
      </c>
      <c r="S4562" s="17">
        <v>3</v>
      </c>
      <c r="T4562" s="20">
        <v>0</v>
      </c>
      <c r="U4562" s="19">
        <v>122.148</v>
      </c>
      <c r="V4562" s="20">
        <f t="shared" si="355"/>
        <v>0.45</v>
      </c>
      <c r="W4562" s="17">
        <f t="shared" si="356"/>
        <v>2015</v>
      </c>
      <c r="X4562" t="str">
        <f t="shared" si="357"/>
        <v>Dec-2015</v>
      </c>
      <c r="Y4562" s="17">
        <f t="shared" si="358"/>
        <v>5</v>
      </c>
      <c r="Z4562" t="str">
        <f t="shared" si="359"/>
        <v>0% (No Discount)</v>
      </c>
      <c r="AA4562" s="17">
        <f>IF(COUNTIF($B$2:B4562,B4562)=1,1,0)</f>
        <v>1</v>
      </c>
      <c r="AB4562" s="17">
        <f>IF(COUNTIF($F$2:F4562,F4562)=1,1,0)</f>
        <v>0</v>
      </c>
    </row>
    <row r="4563" spans="1:28" x14ac:dyDescent="0.2">
      <c r="A4563" s="17">
        <v>4562</v>
      </c>
      <c r="B4563" t="s">
        <v>7632</v>
      </c>
      <c r="C4563" s="18">
        <v>42342</v>
      </c>
      <c r="D4563" s="18">
        <v>42347</v>
      </c>
      <c r="E4563" t="s">
        <v>50</v>
      </c>
      <c r="F4563" t="s">
        <v>3780</v>
      </c>
      <c r="G4563" t="s">
        <v>3781</v>
      </c>
      <c r="H4563" t="s">
        <v>68</v>
      </c>
      <c r="I4563" t="s">
        <v>54</v>
      </c>
      <c r="J4563" t="s">
        <v>69</v>
      </c>
      <c r="K4563" t="s">
        <v>70</v>
      </c>
      <c r="L4563">
        <v>90049</v>
      </c>
      <c r="M4563" t="s">
        <v>71</v>
      </c>
      <c r="N4563" t="s">
        <v>7633</v>
      </c>
      <c r="O4563" t="s">
        <v>98</v>
      </c>
      <c r="P4563" t="s">
        <v>99</v>
      </c>
      <c r="Q4563" t="s">
        <v>7634</v>
      </c>
      <c r="R4563" s="19">
        <v>110.352</v>
      </c>
      <c r="S4563" s="17">
        <v>3</v>
      </c>
      <c r="T4563" s="20">
        <v>0.2</v>
      </c>
      <c r="U4563" s="19">
        <v>8.2764000000000006</v>
      </c>
      <c r="V4563" s="20">
        <f t="shared" si="355"/>
        <v>7.4999999999999997E-2</v>
      </c>
      <c r="W4563" s="17">
        <f t="shared" si="356"/>
        <v>2015</v>
      </c>
      <c r="X4563" t="str">
        <f t="shared" si="357"/>
        <v>Dec-2015</v>
      </c>
      <c r="Y4563" s="17">
        <f t="shared" si="358"/>
        <v>5</v>
      </c>
      <c r="Z4563" t="str">
        <f t="shared" si="359"/>
        <v>11-20%</v>
      </c>
      <c r="AA4563" s="17">
        <f>IF(COUNTIF($B$2:B4563,B4563)=1,1,0)</f>
        <v>0</v>
      </c>
      <c r="AB4563" s="17">
        <f>IF(COUNTIF($F$2:F4563,F4563)=1,1,0)</f>
        <v>0</v>
      </c>
    </row>
    <row r="4564" spans="1:28" x14ac:dyDescent="0.2">
      <c r="A4564" s="17">
        <v>4563</v>
      </c>
      <c r="B4564" t="s">
        <v>7632</v>
      </c>
      <c r="C4564" s="18">
        <v>42342</v>
      </c>
      <c r="D4564" s="18">
        <v>42347</v>
      </c>
      <c r="E4564" t="s">
        <v>50</v>
      </c>
      <c r="F4564" t="s">
        <v>3780</v>
      </c>
      <c r="G4564" t="s">
        <v>3781</v>
      </c>
      <c r="H4564" t="s">
        <v>68</v>
      </c>
      <c r="I4564" t="s">
        <v>54</v>
      </c>
      <c r="J4564" t="s">
        <v>69</v>
      </c>
      <c r="K4564" t="s">
        <v>70</v>
      </c>
      <c r="L4564">
        <v>90049</v>
      </c>
      <c r="M4564" t="s">
        <v>71</v>
      </c>
      <c r="N4564" t="s">
        <v>7635</v>
      </c>
      <c r="O4564" t="s">
        <v>59</v>
      </c>
      <c r="P4564" t="s">
        <v>92</v>
      </c>
      <c r="Q4564" t="s">
        <v>7636</v>
      </c>
      <c r="R4564" s="19">
        <v>36.4</v>
      </c>
      <c r="S4564" s="17">
        <v>5</v>
      </c>
      <c r="T4564" s="20">
        <v>0</v>
      </c>
      <c r="U4564" s="19">
        <v>13.832000000000001</v>
      </c>
      <c r="V4564" s="20">
        <f t="shared" si="355"/>
        <v>0.38000000000000006</v>
      </c>
      <c r="W4564" s="17">
        <f t="shared" si="356"/>
        <v>2015</v>
      </c>
      <c r="X4564" t="str">
        <f t="shared" si="357"/>
        <v>Dec-2015</v>
      </c>
      <c r="Y4564" s="17">
        <f t="shared" si="358"/>
        <v>5</v>
      </c>
      <c r="Z4564" t="str">
        <f t="shared" si="359"/>
        <v>0% (No Discount)</v>
      </c>
      <c r="AA4564" s="17">
        <f>IF(COUNTIF($B$2:B4564,B4564)=1,1,0)</f>
        <v>0</v>
      </c>
      <c r="AB4564" s="17">
        <f>IF(COUNTIF($F$2:F4564,F4564)=1,1,0)</f>
        <v>0</v>
      </c>
    </row>
    <row r="4565" spans="1:28" x14ac:dyDescent="0.2">
      <c r="A4565" s="17">
        <v>4564</v>
      </c>
      <c r="B4565" t="s">
        <v>7637</v>
      </c>
      <c r="C4565" s="18">
        <v>43004</v>
      </c>
      <c r="D4565" s="18">
        <v>43008</v>
      </c>
      <c r="E4565" t="s">
        <v>77</v>
      </c>
      <c r="F4565" t="s">
        <v>2690</v>
      </c>
      <c r="G4565" t="s">
        <v>2691</v>
      </c>
      <c r="H4565" t="s">
        <v>129</v>
      </c>
      <c r="I4565" t="s">
        <v>54</v>
      </c>
      <c r="J4565" t="s">
        <v>7229</v>
      </c>
      <c r="K4565" t="s">
        <v>81</v>
      </c>
      <c r="L4565">
        <v>33023</v>
      </c>
      <c r="M4565" t="s">
        <v>57</v>
      </c>
      <c r="N4565" t="s">
        <v>6991</v>
      </c>
      <c r="O4565" t="s">
        <v>59</v>
      </c>
      <c r="P4565" t="s">
        <v>63</v>
      </c>
      <c r="Q4565" t="s">
        <v>6992</v>
      </c>
      <c r="R4565" s="19">
        <v>419.13600000000002</v>
      </c>
      <c r="S4565" s="17">
        <v>4</v>
      </c>
      <c r="T4565" s="20">
        <v>0.2</v>
      </c>
      <c r="U4565" s="19">
        <v>-57.6312</v>
      </c>
      <c r="V4565" s="20">
        <f t="shared" si="355"/>
        <v>-0.13749999999999998</v>
      </c>
      <c r="W4565" s="17">
        <f t="shared" si="356"/>
        <v>2017</v>
      </c>
      <c r="X4565" t="str">
        <f t="shared" si="357"/>
        <v>Sep-2017</v>
      </c>
      <c r="Y4565" s="17">
        <f t="shared" si="358"/>
        <v>4</v>
      </c>
      <c r="Z4565" t="str">
        <f t="shared" si="359"/>
        <v>11-20%</v>
      </c>
      <c r="AA4565" s="17">
        <f>IF(COUNTIF($B$2:B4565,B4565)=1,1,0)</f>
        <v>1</v>
      </c>
      <c r="AB4565" s="17">
        <f>IF(COUNTIF($F$2:F4565,F4565)=1,1,0)</f>
        <v>0</v>
      </c>
    </row>
    <row r="4566" spans="1:28" x14ac:dyDescent="0.2">
      <c r="A4566" s="17">
        <v>4565</v>
      </c>
      <c r="B4566" t="s">
        <v>7638</v>
      </c>
      <c r="C4566" s="18">
        <v>41982</v>
      </c>
      <c r="D4566" s="18">
        <v>41987</v>
      </c>
      <c r="E4566" t="s">
        <v>77</v>
      </c>
      <c r="F4566" t="s">
        <v>6268</v>
      </c>
      <c r="G4566" t="s">
        <v>6269</v>
      </c>
      <c r="H4566" t="s">
        <v>68</v>
      </c>
      <c r="I4566" t="s">
        <v>54</v>
      </c>
      <c r="J4566" t="s">
        <v>1855</v>
      </c>
      <c r="K4566" t="s">
        <v>337</v>
      </c>
      <c r="L4566">
        <v>85204</v>
      </c>
      <c r="M4566" t="s">
        <v>71</v>
      </c>
      <c r="N4566" t="s">
        <v>4050</v>
      </c>
      <c r="O4566" t="s">
        <v>73</v>
      </c>
      <c r="P4566" t="s">
        <v>86</v>
      </c>
      <c r="Q4566" t="s">
        <v>4051</v>
      </c>
      <c r="R4566" s="19">
        <v>100.70399999999999</v>
      </c>
      <c r="S4566" s="17">
        <v>6</v>
      </c>
      <c r="T4566" s="20">
        <v>0.2</v>
      </c>
      <c r="U4566" s="19">
        <v>-1.2587999999999999</v>
      </c>
      <c r="V4566" s="20">
        <f t="shared" si="355"/>
        <v>-1.2500000000000001E-2</v>
      </c>
      <c r="W4566" s="17">
        <f t="shared" si="356"/>
        <v>2014</v>
      </c>
      <c r="X4566" t="str">
        <f t="shared" si="357"/>
        <v>Dec-2014</v>
      </c>
      <c r="Y4566" s="17">
        <f t="shared" si="358"/>
        <v>5</v>
      </c>
      <c r="Z4566" t="str">
        <f t="shared" si="359"/>
        <v>11-20%</v>
      </c>
      <c r="AA4566" s="17">
        <f>IF(COUNTIF($B$2:B4566,B4566)=1,1,0)</f>
        <v>1</v>
      </c>
      <c r="AB4566" s="17">
        <f>IF(COUNTIF($F$2:F4566,F4566)=1,1,0)</f>
        <v>0</v>
      </c>
    </row>
    <row r="4567" spans="1:28" x14ac:dyDescent="0.2">
      <c r="A4567" s="17">
        <v>4566</v>
      </c>
      <c r="B4567" t="s">
        <v>7639</v>
      </c>
      <c r="C4567" s="18">
        <v>43072</v>
      </c>
      <c r="D4567" s="18">
        <v>43079</v>
      </c>
      <c r="E4567" t="s">
        <v>77</v>
      </c>
      <c r="F4567" t="s">
        <v>3680</v>
      </c>
      <c r="G4567" t="s">
        <v>3681</v>
      </c>
      <c r="H4567" t="s">
        <v>53</v>
      </c>
      <c r="I4567" t="s">
        <v>54</v>
      </c>
      <c r="J4567" t="s">
        <v>1738</v>
      </c>
      <c r="K4567" t="s">
        <v>115</v>
      </c>
      <c r="L4567">
        <v>28314</v>
      </c>
      <c r="M4567" t="s">
        <v>57</v>
      </c>
      <c r="N4567" t="s">
        <v>2169</v>
      </c>
      <c r="O4567" t="s">
        <v>73</v>
      </c>
      <c r="P4567" t="s">
        <v>105</v>
      </c>
      <c r="Q4567" t="s">
        <v>2170</v>
      </c>
      <c r="R4567" s="19">
        <v>45.216000000000001</v>
      </c>
      <c r="S4567" s="17">
        <v>3</v>
      </c>
      <c r="T4567" s="20">
        <v>0.2</v>
      </c>
      <c r="U4567" s="19">
        <v>4.5216000000000003</v>
      </c>
      <c r="V4567" s="20">
        <f t="shared" si="355"/>
        <v>0.1</v>
      </c>
      <c r="W4567" s="17">
        <f t="shared" si="356"/>
        <v>2017</v>
      </c>
      <c r="X4567" t="str">
        <f t="shared" si="357"/>
        <v>Dec-2017</v>
      </c>
      <c r="Y4567" s="17">
        <f t="shared" si="358"/>
        <v>7</v>
      </c>
      <c r="Z4567" t="str">
        <f t="shared" si="359"/>
        <v>11-20%</v>
      </c>
      <c r="AA4567" s="17">
        <f>IF(COUNTIF($B$2:B4567,B4567)=1,1,0)</f>
        <v>1</v>
      </c>
      <c r="AB4567" s="17">
        <f>IF(COUNTIF($F$2:F4567,F4567)=1,1,0)</f>
        <v>0</v>
      </c>
    </row>
    <row r="4568" spans="1:28" x14ac:dyDescent="0.2">
      <c r="A4568" s="17">
        <v>4567</v>
      </c>
      <c r="B4568" t="s">
        <v>7639</v>
      </c>
      <c r="C4568" s="18">
        <v>43072</v>
      </c>
      <c r="D4568" s="18">
        <v>43079</v>
      </c>
      <c r="E4568" t="s">
        <v>77</v>
      </c>
      <c r="F4568" t="s">
        <v>3680</v>
      </c>
      <c r="G4568" t="s">
        <v>3681</v>
      </c>
      <c r="H4568" t="s">
        <v>53</v>
      </c>
      <c r="I4568" t="s">
        <v>54</v>
      </c>
      <c r="J4568" t="s">
        <v>1738</v>
      </c>
      <c r="K4568" t="s">
        <v>115</v>
      </c>
      <c r="L4568">
        <v>28314</v>
      </c>
      <c r="M4568" t="s">
        <v>57</v>
      </c>
      <c r="N4568" t="s">
        <v>5816</v>
      </c>
      <c r="O4568" t="s">
        <v>73</v>
      </c>
      <c r="P4568" t="s">
        <v>102</v>
      </c>
      <c r="Q4568" t="s">
        <v>5817</v>
      </c>
      <c r="R4568" s="19">
        <v>28.782</v>
      </c>
      <c r="S4568" s="17">
        <v>6</v>
      </c>
      <c r="T4568" s="20">
        <v>0.7</v>
      </c>
      <c r="U4568" s="19">
        <v>-21.1068</v>
      </c>
      <c r="V4568" s="20">
        <f t="shared" si="355"/>
        <v>-0.73333333333333328</v>
      </c>
      <c r="W4568" s="17">
        <f t="shared" si="356"/>
        <v>2017</v>
      </c>
      <c r="X4568" t="str">
        <f t="shared" si="357"/>
        <v>Dec-2017</v>
      </c>
      <c r="Y4568" s="17">
        <f t="shared" si="358"/>
        <v>7</v>
      </c>
      <c r="Z4568" t="str">
        <f t="shared" si="359"/>
        <v>Over 50%</v>
      </c>
      <c r="AA4568" s="17">
        <f>IF(COUNTIF($B$2:B4568,B4568)=1,1,0)</f>
        <v>0</v>
      </c>
      <c r="AB4568" s="17">
        <f>IF(COUNTIF($F$2:F4568,F4568)=1,1,0)</f>
        <v>0</v>
      </c>
    </row>
    <row r="4569" spans="1:28" x14ac:dyDescent="0.2">
      <c r="A4569" s="17">
        <v>4568</v>
      </c>
      <c r="B4569" t="s">
        <v>7639</v>
      </c>
      <c r="C4569" s="18">
        <v>43072</v>
      </c>
      <c r="D4569" s="18">
        <v>43079</v>
      </c>
      <c r="E4569" t="s">
        <v>77</v>
      </c>
      <c r="F4569" t="s">
        <v>3680</v>
      </c>
      <c r="G4569" t="s">
        <v>3681</v>
      </c>
      <c r="H4569" t="s">
        <v>53</v>
      </c>
      <c r="I4569" t="s">
        <v>54</v>
      </c>
      <c r="J4569" t="s">
        <v>1738</v>
      </c>
      <c r="K4569" t="s">
        <v>115</v>
      </c>
      <c r="L4569">
        <v>28314</v>
      </c>
      <c r="M4569" t="s">
        <v>57</v>
      </c>
      <c r="N4569" t="s">
        <v>3274</v>
      </c>
      <c r="O4569" t="s">
        <v>73</v>
      </c>
      <c r="P4569" t="s">
        <v>117</v>
      </c>
      <c r="Q4569" t="s">
        <v>3275</v>
      </c>
      <c r="R4569" s="19">
        <v>24.448</v>
      </c>
      <c r="S4569" s="17">
        <v>4</v>
      </c>
      <c r="T4569" s="20">
        <v>0.2</v>
      </c>
      <c r="U4569" s="19">
        <v>8.8623999999999992</v>
      </c>
      <c r="V4569" s="20">
        <f t="shared" si="355"/>
        <v>0.36249999999999993</v>
      </c>
      <c r="W4569" s="17">
        <f t="shared" si="356"/>
        <v>2017</v>
      </c>
      <c r="X4569" t="str">
        <f t="shared" si="357"/>
        <v>Dec-2017</v>
      </c>
      <c r="Y4569" s="17">
        <f t="shared" si="358"/>
        <v>7</v>
      </c>
      <c r="Z4569" t="str">
        <f t="shared" si="359"/>
        <v>11-20%</v>
      </c>
      <c r="AA4569" s="17">
        <f>IF(COUNTIF($B$2:B4569,B4569)=1,1,0)</f>
        <v>0</v>
      </c>
      <c r="AB4569" s="17">
        <f>IF(COUNTIF($F$2:F4569,F4569)=1,1,0)</f>
        <v>0</v>
      </c>
    </row>
    <row r="4570" spans="1:28" x14ac:dyDescent="0.2">
      <c r="A4570" s="17">
        <v>4569</v>
      </c>
      <c r="B4570" t="s">
        <v>7640</v>
      </c>
      <c r="C4570" s="18">
        <v>42316</v>
      </c>
      <c r="D4570" s="18">
        <v>42321</v>
      </c>
      <c r="E4570" t="s">
        <v>77</v>
      </c>
      <c r="F4570" t="s">
        <v>4779</v>
      </c>
      <c r="G4570" t="s">
        <v>4780</v>
      </c>
      <c r="H4570" t="s">
        <v>53</v>
      </c>
      <c r="I4570" t="s">
        <v>54</v>
      </c>
      <c r="J4570" t="s">
        <v>211</v>
      </c>
      <c r="K4570" t="s">
        <v>131</v>
      </c>
      <c r="L4570">
        <v>77095</v>
      </c>
      <c r="M4570" t="s">
        <v>132</v>
      </c>
      <c r="N4570" t="s">
        <v>259</v>
      </c>
      <c r="O4570" t="s">
        <v>73</v>
      </c>
      <c r="P4570" t="s">
        <v>102</v>
      </c>
      <c r="Q4570" t="s">
        <v>260</v>
      </c>
      <c r="R4570" s="19">
        <v>10.476000000000001</v>
      </c>
      <c r="S4570" s="17">
        <v>6</v>
      </c>
      <c r="T4570" s="20">
        <v>0.8</v>
      </c>
      <c r="U4570" s="19">
        <v>-17.285399999999999</v>
      </c>
      <c r="V4570" s="20">
        <f t="shared" si="355"/>
        <v>-1.6499999999999997</v>
      </c>
      <c r="W4570" s="17">
        <f t="shared" si="356"/>
        <v>2015</v>
      </c>
      <c r="X4570" t="str">
        <f t="shared" si="357"/>
        <v>Nov-2015</v>
      </c>
      <c r="Y4570" s="17">
        <f t="shared" si="358"/>
        <v>5</v>
      </c>
      <c r="Z4570" t="str">
        <f t="shared" si="359"/>
        <v>Over 50%</v>
      </c>
      <c r="AA4570" s="17">
        <f>IF(COUNTIF($B$2:B4570,B4570)=1,1,0)</f>
        <v>1</v>
      </c>
      <c r="AB4570" s="17">
        <f>IF(COUNTIF($F$2:F4570,F4570)=1,1,0)</f>
        <v>0</v>
      </c>
    </row>
    <row r="4571" spans="1:28" x14ac:dyDescent="0.2">
      <c r="A4571" s="17">
        <v>4570</v>
      </c>
      <c r="B4571" t="s">
        <v>7641</v>
      </c>
      <c r="C4571" s="18">
        <v>41748</v>
      </c>
      <c r="D4571" s="18">
        <v>41750</v>
      </c>
      <c r="E4571" t="s">
        <v>50</v>
      </c>
      <c r="F4571" t="s">
        <v>3151</v>
      </c>
      <c r="G4571" t="s">
        <v>3152</v>
      </c>
      <c r="H4571" t="s">
        <v>129</v>
      </c>
      <c r="I4571" t="s">
        <v>54</v>
      </c>
      <c r="J4571" t="s">
        <v>658</v>
      </c>
      <c r="K4571" t="s">
        <v>70</v>
      </c>
      <c r="L4571">
        <v>95123</v>
      </c>
      <c r="M4571" t="s">
        <v>71</v>
      </c>
      <c r="N4571" t="s">
        <v>934</v>
      </c>
      <c r="O4571" t="s">
        <v>59</v>
      </c>
      <c r="P4571" t="s">
        <v>92</v>
      </c>
      <c r="Q4571" t="s">
        <v>7008</v>
      </c>
      <c r="R4571" s="19">
        <v>76.14</v>
      </c>
      <c r="S4571" s="17">
        <v>3</v>
      </c>
      <c r="T4571" s="20">
        <v>0</v>
      </c>
      <c r="U4571" s="19">
        <v>26.649000000000001</v>
      </c>
      <c r="V4571" s="20">
        <f t="shared" si="355"/>
        <v>0.35000000000000003</v>
      </c>
      <c r="W4571" s="17">
        <f t="shared" si="356"/>
        <v>2014</v>
      </c>
      <c r="X4571" t="str">
        <f t="shared" si="357"/>
        <v>Apr-2014</v>
      </c>
      <c r="Y4571" s="17">
        <f t="shared" si="358"/>
        <v>2</v>
      </c>
      <c r="Z4571" t="str">
        <f t="shared" si="359"/>
        <v>0% (No Discount)</v>
      </c>
      <c r="AA4571" s="17">
        <f>IF(COUNTIF($B$2:B4571,B4571)=1,1,0)</f>
        <v>1</v>
      </c>
      <c r="AB4571" s="17">
        <f>IF(COUNTIF($F$2:F4571,F4571)=1,1,0)</f>
        <v>0</v>
      </c>
    </row>
    <row r="4572" spans="1:28" x14ac:dyDescent="0.2">
      <c r="A4572" s="17">
        <v>4571</v>
      </c>
      <c r="B4572" t="s">
        <v>7642</v>
      </c>
      <c r="C4572" s="18">
        <v>42149</v>
      </c>
      <c r="D4572" s="18">
        <v>42151</v>
      </c>
      <c r="E4572" t="s">
        <v>50</v>
      </c>
      <c r="F4572" t="s">
        <v>1192</v>
      </c>
      <c r="G4572" t="s">
        <v>1193</v>
      </c>
      <c r="H4572" t="s">
        <v>129</v>
      </c>
      <c r="I4572" t="s">
        <v>54</v>
      </c>
      <c r="J4572" t="s">
        <v>7281</v>
      </c>
      <c r="K4572" t="s">
        <v>4566</v>
      </c>
      <c r="L4572">
        <v>67212</v>
      </c>
      <c r="M4572" t="s">
        <v>132</v>
      </c>
      <c r="N4572" t="s">
        <v>7509</v>
      </c>
      <c r="O4572" t="s">
        <v>73</v>
      </c>
      <c r="P4572" t="s">
        <v>95</v>
      </c>
      <c r="Q4572" t="s">
        <v>7510</v>
      </c>
      <c r="R4572" s="19">
        <v>21.24</v>
      </c>
      <c r="S4572" s="17">
        <v>3</v>
      </c>
      <c r="T4572" s="20">
        <v>0</v>
      </c>
      <c r="U4572" s="19">
        <v>8.0711999999999993</v>
      </c>
      <c r="V4572" s="20">
        <f t="shared" si="355"/>
        <v>0.38</v>
      </c>
      <c r="W4572" s="17">
        <f t="shared" si="356"/>
        <v>2015</v>
      </c>
      <c r="X4572" t="str">
        <f t="shared" si="357"/>
        <v>May-2015</v>
      </c>
      <c r="Y4572" s="17">
        <f t="shared" si="358"/>
        <v>2</v>
      </c>
      <c r="Z4572" t="str">
        <f t="shared" si="359"/>
        <v>0% (No Discount)</v>
      </c>
      <c r="AA4572" s="17">
        <f>IF(COUNTIF($B$2:B4572,B4572)=1,1,0)</f>
        <v>1</v>
      </c>
      <c r="AB4572" s="17">
        <f>IF(COUNTIF($F$2:F4572,F4572)=1,1,0)</f>
        <v>0</v>
      </c>
    </row>
    <row r="4573" spans="1:28" x14ac:dyDescent="0.2">
      <c r="A4573" s="17">
        <v>4572</v>
      </c>
      <c r="B4573" t="s">
        <v>7642</v>
      </c>
      <c r="C4573" s="18">
        <v>42149</v>
      </c>
      <c r="D4573" s="18">
        <v>42151</v>
      </c>
      <c r="E4573" t="s">
        <v>50</v>
      </c>
      <c r="F4573" t="s">
        <v>1192</v>
      </c>
      <c r="G4573" t="s">
        <v>1193</v>
      </c>
      <c r="H4573" t="s">
        <v>129</v>
      </c>
      <c r="I4573" t="s">
        <v>54</v>
      </c>
      <c r="J4573" t="s">
        <v>7281</v>
      </c>
      <c r="K4573" t="s">
        <v>4566</v>
      </c>
      <c r="L4573">
        <v>67212</v>
      </c>
      <c r="M4573" t="s">
        <v>132</v>
      </c>
      <c r="N4573" t="s">
        <v>5030</v>
      </c>
      <c r="O4573" t="s">
        <v>73</v>
      </c>
      <c r="P4573" t="s">
        <v>102</v>
      </c>
      <c r="Q4573" t="s">
        <v>5031</v>
      </c>
      <c r="R4573" s="19">
        <v>127.96</v>
      </c>
      <c r="S4573" s="17">
        <v>2</v>
      </c>
      <c r="T4573" s="20">
        <v>0</v>
      </c>
      <c r="U4573" s="19">
        <v>60.141199999999998</v>
      </c>
      <c r="V4573" s="20">
        <f t="shared" si="355"/>
        <v>0.47000000000000003</v>
      </c>
      <c r="W4573" s="17">
        <f t="shared" si="356"/>
        <v>2015</v>
      </c>
      <c r="X4573" t="str">
        <f t="shared" si="357"/>
        <v>May-2015</v>
      </c>
      <c r="Y4573" s="17">
        <f t="shared" si="358"/>
        <v>2</v>
      </c>
      <c r="Z4573" t="str">
        <f t="shared" si="359"/>
        <v>0% (No Discount)</v>
      </c>
      <c r="AA4573" s="17">
        <f>IF(COUNTIF($B$2:B4573,B4573)=1,1,0)</f>
        <v>0</v>
      </c>
      <c r="AB4573" s="17">
        <f>IF(COUNTIF($F$2:F4573,F4573)=1,1,0)</f>
        <v>0</v>
      </c>
    </row>
    <row r="4574" spans="1:28" x14ac:dyDescent="0.2">
      <c r="A4574" s="17">
        <v>4573</v>
      </c>
      <c r="B4574" t="s">
        <v>7643</v>
      </c>
      <c r="C4574" s="18">
        <v>42933</v>
      </c>
      <c r="D4574" s="18">
        <v>42937</v>
      </c>
      <c r="E4574" t="s">
        <v>77</v>
      </c>
      <c r="F4574" t="s">
        <v>3712</v>
      </c>
      <c r="G4574" t="s">
        <v>3713</v>
      </c>
      <c r="H4574" t="s">
        <v>129</v>
      </c>
      <c r="I4574" t="s">
        <v>54</v>
      </c>
      <c r="J4574" t="s">
        <v>69</v>
      </c>
      <c r="K4574" t="s">
        <v>70</v>
      </c>
      <c r="L4574">
        <v>90036</v>
      </c>
      <c r="M4574" t="s">
        <v>71</v>
      </c>
      <c r="N4574" t="s">
        <v>3347</v>
      </c>
      <c r="O4574" t="s">
        <v>98</v>
      </c>
      <c r="P4574" t="s">
        <v>1246</v>
      </c>
      <c r="Q4574" t="s">
        <v>3348</v>
      </c>
      <c r="R4574" s="19">
        <v>479.98399999999998</v>
      </c>
      <c r="S4574" s="17">
        <v>2</v>
      </c>
      <c r="T4574" s="20">
        <v>0.2</v>
      </c>
      <c r="U4574" s="19">
        <v>89.997</v>
      </c>
      <c r="V4574" s="20">
        <f t="shared" si="355"/>
        <v>0.1875</v>
      </c>
      <c r="W4574" s="17">
        <f t="shared" si="356"/>
        <v>2017</v>
      </c>
      <c r="X4574" t="str">
        <f t="shared" si="357"/>
        <v>Jul-2017</v>
      </c>
      <c r="Y4574" s="17">
        <f t="shared" si="358"/>
        <v>4</v>
      </c>
      <c r="Z4574" t="str">
        <f t="shared" si="359"/>
        <v>11-20%</v>
      </c>
      <c r="AA4574" s="17">
        <f>IF(COUNTIF($B$2:B4574,B4574)=1,1,0)</f>
        <v>1</v>
      </c>
      <c r="AB4574" s="17">
        <f>IF(COUNTIF($F$2:F4574,F4574)=1,1,0)</f>
        <v>0</v>
      </c>
    </row>
    <row r="4575" spans="1:28" x14ac:dyDescent="0.2">
      <c r="A4575" s="17">
        <v>4574</v>
      </c>
      <c r="B4575" t="s">
        <v>7644</v>
      </c>
      <c r="C4575" s="18">
        <v>42716</v>
      </c>
      <c r="D4575" s="18">
        <v>42722</v>
      </c>
      <c r="E4575" t="s">
        <v>77</v>
      </c>
      <c r="F4575" t="s">
        <v>3165</v>
      </c>
      <c r="G4575" t="s">
        <v>3166</v>
      </c>
      <c r="H4575" t="s">
        <v>129</v>
      </c>
      <c r="I4575" t="s">
        <v>54</v>
      </c>
      <c r="J4575" t="s">
        <v>355</v>
      </c>
      <c r="K4575" t="s">
        <v>265</v>
      </c>
      <c r="L4575">
        <v>49201</v>
      </c>
      <c r="M4575" t="s">
        <v>132</v>
      </c>
      <c r="N4575" t="s">
        <v>2118</v>
      </c>
      <c r="O4575" t="s">
        <v>98</v>
      </c>
      <c r="P4575" t="s">
        <v>99</v>
      </c>
      <c r="Q4575" t="s">
        <v>2119</v>
      </c>
      <c r="R4575" s="19">
        <v>657.93</v>
      </c>
      <c r="S4575" s="17">
        <v>7</v>
      </c>
      <c r="T4575" s="20">
        <v>0</v>
      </c>
      <c r="U4575" s="19">
        <v>184.22040000000001</v>
      </c>
      <c r="V4575" s="20">
        <f t="shared" si="355"/>
        <v>0.28000000000000003</v>
      </c>
      <c r="W4575" s="17">
        <f t="shared" si="356"/>
        <v>2016</v>
      </c>
      <c r="X4575" t="str">
        <f t="shared" si="357"/>
        <v>Dec-2016</v>
      </c>
      <c r="Y4575" s="17">
        <f t="shared" si="358"/>
        <v>6</v>
      </c>
      <c r="Z4575" t="str">
        <f t="shared" si="359"/>
        <v>0% (No Discount)</v>
      </c>
      <c r="AA4575" s="17">
        <f>IF(COUNTIF($B$2:B4575,B4575)=1,1,0)</f>
        <v>1</v>
      </c>
      <c r="AB4575" s="17">
        <f>IF(COUNTIF($F$2:F4575,F4575)=1,1,0)</f>
        <v>0</v>
      </c>
    </row>
    <row r="4576" spans="1:28" x14ac:dyDescent="0.2">
      <c r="A4576" s="17">
        <v>4575</v>
      </c>
      <c r="B4576" t="s">
        <v>7644</v>
      </c>
      <c r="C4576" s="18">
        <v>42716</v>
      </c>
      <c r="D4576" s="18">
        <v>42722</v>
      </c>
      <c r="E4576" t="s">
        <v>77</v>
      </c>
      <c r="F4576" t="s">
        <v>3165</v>
      </c>
      <c r="G4576" t="s">
        <v>3166</v>
      </c>
      <c r="H4576" t="s">
        <v>129</v>
      </c>
      <c r="I4576" t="s">
        <v>54</v>
      </c>
      <c r="J4576" t="s">
        <v>355</v>
      </c>
      <c r="K4576" t="s">
        <v>265</v>
      </c>
      <c r="L4576">
        <v>49201</v>
      </c>
      <c r="M4576" t="s">
        <v>132</v>
      </c>
      <c r="N4576" t="s">
        <v>3541</v>
      </c>
      <c r="O4576" t="s">
        <v>59</v>
      </c>
      <c r="P4576" t="s">
        <v>92</v>
      </c>
      <c r="Q4576" t="s">
        <v>3542</v>
      </c>
      <c r="R4576" s="19">
        <v>33.479999999999997</v>
      </c>
      <c r="S4576" s="17">
        <v>4</v>
      </c>
      <c r="T4576" s="20">
        <v>0</v>
      </c>
      <c r="U4576" s="19">
        <v>8.7048000000000005</v>
      </c>
      <c r="V4576" s="20">
        <f t="shared" si="355"/>
        <v>0.26000000000000006</v>
      </c>
      <c r="W4576" s="17">
        <f t="shared" si="356"/>
        <v>2016</v>
      </c>
      <c r="X4576" t="str">
        <f t="shared" si="357"/>
        <v>Dec-2016</v>
      </c>
      <c r="Y4576" s="17">
        <f t="shared" si="358"/>
        <v>6</v>
      </c>
      <c r="Z4576" t="str">
        <f t="shared" si="359"/>
        <v>0% (No Discount)</v>
      </c>
      <c r="AA4576" s="17">
        <f>IF(COUNTIF($B$2:B4576,B4576)=1,1,0)</f>
        <v>0</v>
      </c>
      <c r="AB4576" s="17">
        <f>IF(COUNTIF($F$2:F4576,F4576)=1,1,0)</f>
        <v>0</v>
      </c>
    </row>
    <row r="4577" spans="1:28" x14ac:dyDescent="0.2">
      <c r="A4577" s="17">
        <v>4576</v>
      </c>
      <c r="B4577" t="s">
        <v>7644</v>
      </c>
      <c r="C4577" s="18">
        <v>42716</v>
      </c>
      <c r="D4577" s="18">
        <v>42722</v>
      </c>
      <c r="E4577" t="s">
        <v>77</v>
      </c>
      <c r="F4577" t="s">
        <v>3165</v>
      </c>
      <c r="G4577" t="s">
        <v>3166</v>
      </c>
      <c r="H4577" t="s">
        <v>129</v>
      </c>
      <c r="I4577" t="s">
        <v>54</v>
      </c>
      <c r="J4577" t="s">
        <v>355</v>
      </c>
      <c r="K4577" t="s">
        <v>265</v>
      </c>
      <c r="L4577">
        <v>49201</v>
      </c>
      <c r="M4577" t="s">
        <v>132</v>
      </c>
      <c r="N4577" t="s">
        <v>1312</v>
      </c>
      <c r="O4577" t="s">
        <v>73</v>
      </c>
      <c r="P4577" t="s">
        <v>95</v>
      </c>
      <c r="Q4577" t="s">
        <v>1313</v>
      </c>
      <c r="R4577" s="19">
        <v>13.9</v>
      </c>
      <c r="S4577" s="17">
        <v>5</v>
      </c>
      <c r="T4577" s="20">
        <v>0</v>
      </c>
      <c r="U4577" s="19">
        <v>3.6139999999999999</v>
      </c>
      <c r="V4577" s="20">
        <f t="shared" si="355"/>
        <v>0.26</v>
      </c>
      <c r="W4577" s="17">
        <f t="shared" si="356"/>
        <v>2016</v>
      </c>
      <c r="X4577" t="str">
        <f t="shared" si="357"/>
        <v>Dec-2016</v>
      </c>
      <c r="Y4577" s="17">
        <f t="shared" si="358"/>
        <v>6</v>
      </c>
      <c r="Z4577" t="str">
        <f t="shared" si="359"/>
        <v>0% (No Discount)</v>
      </c>
      <c r="AA4577" s="17">
        <f>IF(COUNTIF($B$2:B4577,B4577)=1,1,0)</f>
        <v>0</v>
      </c>
      <c r="AB4577" s="17">
        <f>IF(COUNTIF($F$2:F4577,F4577)=1,1,0)</f>
        <v>0</v>
      </c>
    </row>
    <row r="4578" spans="1:28" x14ac:dyDescent="0.2">
      <c r="A4578" s="17">
        <v>4577</v>
      </c>
      <c r="B4578" t="s">
        <v>7644</v>
      </c>
      <c r="C4578" s="18">
        <v>42716</v>
      </c>
      <c r="D4578" s="18">
        <v>42722</v>
      </c>
      <c r="E4578" t="s">
        <v>77</v>
      </c>
      <c r="F4578" t="s">
        <v>3165</v>
      </c>
      <c r="G4578" t="s">
        <v>3166</v>
      </c>
      <c r="H4578" t="s">
        <v>129</v>
      </c>
      <c r="I4578" t="s">
        <v>54</v>
      </c>
      <c r="J4578" t="s">
        <v>355</v>
      </c>
      <c r="K4578" t="s">
        <v>265</v>
      </c>
      <c r="L4578">
        <v>49201</v>
      </c>
      <c r="M4578" t="s">
        <v>132</v>
      </c>
      <c r="N4578" t="s">
        <v>7645</v>
      </c>
      <c r="O4578" t="s">
        <v>73</v>
      </c>
      <c r="P4578" t="s">
        <v>86</v>
      </c>
      <c r="Q4578" t="s">
        <v>7646</v>
      </c>
      <c r="R4578" s="19">
        <v>26.86</v>
      </c>
      <c r="S4578" s="17">
        <v>2</v>
      </c>
      <c r="T4578" s="20">
        <v>0</v>
      </c>
      <c r="U4578" s="19">
        <v>6.7149999999999999</v>
      </c>
      <c r="V4578" s="20">
        <f t="shared" si="355"/>
        <v>0.25</v>
      </c>
      <c r="W4578" s="17">
        <f t="shared" si="356"/>
        <v>2016</v>
      </c>
      <c r="X4578" t="str">
        <f t="shared" si="357"/>
        <v>Dec-2016</v>
      </c>
      <c r="Y4578" s="17">
        <f t="shared" si="358"/>
        <v>6</v>
      </c>
      <c r="Z4578" t="str">
        <f t="shared" si="359"/>
        <v>0% (No Discount)</v>
      </c>
      <c r="AA4578" s="17">
        <f>IF(COUNTIF($B$2:B4578,B4578)=1,1,0)</f>
        <v>0</v>
      </c>
      <c r="AB4578" s="17">
        <f>IF(COUNTIF($F$2:F4578,F4578)=1,1,0)</f>
        <v>0</v>
      </c>
    </row>
    <row r="4579" spans="1:28" x14ac:dyDescent="0.2">
      <c r="A4579" s="17">
        <v>4578</v>
      </c>
      <c r="B4579" t="s">
        <v>7647</v>
      </c>
      <c r="C4579" s="18">
        <v>41740</v>
      </c>
      <c r="D4579" s="18">
        <v>41745</v>
      </c>
      <c r="E4579" t="s">
        <v>77</v>
      </c>
      <c r="F4579" t="s">
        <v>2847</v>
      </c>
      <c r="G4579" t="s">
        <v>2848</v>
      </c>
      <c r="H4579" t="s">
        <v>53</v>
      </c>
      <c r="I4579" t="s">
        <v>54</v>
      </c>
      <c r="J4579" t="s">
        <v>7648</v>
      </c>
      <c r="K4579" t="s">
        <v>6295</v>
      </c>
      <c r="L4579">
        <v>83501</v>
      </c>
      <c r="M4579" t="s">
        <v>71</v>
      </c>
      <c r="N4579" t="s">
        <v>4955</v>
      </c>
      <c r="O4579" t="s">
        <v>73</v>
      </c>
      <c r="P4579" t="s">
        <v>102</v>
      </c>
      <c r="Q4579" t="s">
        <v>4956</v>
      </c>
      <c r="R4579" s="19">
        <v>9.5839999999999996</v>
      </c>
      <c r="S4579" s="17">
        <v>1</v>
      </c>
      <c r="T4579" s="20">
        <v>0.2</v>
      </c>
      <c r="U4579" s="19">
        <v>3.3544</v>
      </c>
      <c r="V4579" s="20">
        <f t="shared" si="355"/>
        <v>0.35000000000000003</v>
      </c>
      <c r="W4579" s="17">
        <f t="shared" si="356"/>
        <v>2014</v>
      </c>
      <c r="X4579" t="str">
        <f t="shared" si="357"/>
        <v>Apr-2014</v>
      </c>
      <c r="Y4579" s="17">
        <f t="shared" si="358"/>
        <v>5</v>
      </c>
      <c r="Z4579" t="str">
        <f t="shared" si="359"/>
        <v>11-20%</v>
      </c>
      <c r="AA4579" s="17">
        <f>IF(COUNTIF($B$2:B4579,B4579)=1,1,0)</f>
        <v>1</v>
      </c>
      <c r="AB4579" s="17">
        <f>IF(COUNTIF($F$2:F4579,F4579)=1,1,0)</f>
        <v>0</v>
      </c>
    </row>
    <row r="4580" spans="1:28" x14ac:dyDescent="0.2">
      <c r="A4580" s="17">
        <v>4579</v>
      </c>
      <c r="B4580" t="s">
        <v>7649</v>
      </c>
      <c r="C4580" s="18">
        <v>42164</v>
      </c>
      <c r="D4580" s="18">
        <v>42170</v>
      </c>
      <c r="E4580" t="s">
        <v>77</v>
      </c>
      <c r="F4580" t="s">
        <v>2741</v>
      </c>
      <c r="G4580" t="s">
        <v>2742</v>
      </c>
      <c r="H4580" t="s">
        <v>129</v>
      </c>
      <c r="I4580" t="s">
        <v>54</v>
      </c>
      <c r="J4580" t="s">
        <v>7591</v>
      </c>
      <c r="K4580" t="s">
        <v>346</v>
      </c>
      <c r="L4580">
        <v>23666</v>
      </c>
      <c r="M4580" t="s">
        <v>57</v>
      </c>
      <c r="N4580" t="s">
        <v>1754</v>
      </c>
      <c r="O4580" t="s">
        <v>73</v>
      </c>
      <c r="P4580" t="s">
        <v>102</v>
      </c>
      <c r="Q4580" t="s">
        <v>1755</v>
      </c>
      <c r="R4580" s="19">
        <v>113.1</v>
      </c>
      <c r="S4580" s="17">
        <v>3</v>
      </c>
      <c r="T4580" s="20">
        <v>0</v>
      </c>
      <c r="U4580" s="19">
        <v>56.55</v>
      </c>
      <c r="V4580" s="20">
        <f t="shared" si="355"/>
        <v>0.5</v>
      </c>
      <c r="W4580" s="17">
        <f t="shared" si="356"/>
        <v>2015</v>
      </c>
      <c r="X4580" t="str">
        <f t="shared" si="357"/>
        <v>Jun-2015</v>
      </c>
      <c r="Y4580" s="17">
        <f t="shared" si="358"/>
        <v>6</v>
      </c>
      <c r="Z4580" t="str">
        <f t="shared" si="359"/>
        <v>0% (No Discount)</v>
      </c>
      <c r="AA4580" s="17">
        <f>IF(COUNTIF($B$2:B4580,B4580)=1,1,0)</f>
        <v>1</v>
      </c>
      <c r="AB4580" s="17">
        <f>IF(COUNTIF($F$2:F4580,F4580)=1,1,0)</f>
        <v>0</v>
      </c>
    </row>
    <row r="4581" spans="1:28" x14ac:dyDescent="0.2">
      <c r="A4581" s="17">
        <v>4580</v>
      </c>
      <c r="B4581" t="s">
        <v>7650</v>
      </c>
      <c r="C4581" s="18">
        <v>41847</v>
      </c>
      <c r="D4581" s="18">
        <v>41853</v>
      </c>
      <c r="E4581" t="s">
        <v>77</v>
      </c>
      <c r="F4581" t="s">
        <v>3739</v>
      </c>
      <c r="G4581" t="s">
        <v>3740</v>
      </c>
      <c r="H4581" t="s">
        <v>68</v>
      </c>
      <c r="I4581" t="s">
        <v>54</v>
      </c>
      <c r="J4581" t="s">
        <v>293</v>
      </c>
      <c r="K4581" t="s">
        <v>294</v>
      </c>
      <c r="L4581">
        <v>10035</v>
      </c>
      <c r="M4581" t="s">
        <v>175</v>
      </c>
      <c r="N4581" t="s">
        <v>7651</v>
      </c>
      <c r="O4581" t="s">
        <v>73</v>
      </c>
      <c r="P4581" t="s">
        <v>117</v>
      </c>
      <c r="Q4581" t="s">
        <v>7652</v>
      </c>
      <c r="R4581" s="19">
        <v>65.78</v>
      </c>
      <c r="S4581" s="17">
        <v>11</v>
      </c>
      <c r="T4581" s="20">
        <v>0</v>
      </c>
      <c r="U4581" s="19">
        <v>32.232199999999999</v>
      </c>
      <c r="V4581" s="20">
        <f t="shared" si="355"/>
        <v>0.49</v>
      </c>
      <c r="W4581" s="17">
        <f t="shared" si="356"/>
        <v>2014</v>
      </c>
      <c r="X4581" t="str">
        <f t="shared" si="357"/>
        <v>Jul-2014</v>
      </c>
      <c r="Y4581" s="17">
        <f t="shared" si="358"/>
        <v>6</v>
      </c>
      <c r="Z4581" t="str">
        <f t="shared" si="359"/>
        <v>0% (No Discount)</v>
      </c>
      <c r="AA4581" s="17">
        <f>IF(COUNTIF($B$2:B4581,B4581)=1,1,0)</f>
        <v>1</v>
      </c>
      <c r="AB4581" s="17">
        <f>IF(COUNTIF($F$2:F4581,F4581)=1,1,0)</f>
        <v>0</v>
      </c>
    </row>
    <row r="4582" spans="1:28" x14ac:dyDescent="0.2">
      <c r="A4582" s="17">
        <v>4581</v>
      </c>
      <c r="B4582" t="s">
        <v>7653</v>
      </c>
      <c r="C4582" s="18">
        <v>42216</v>
      </c>
      <c r="D4582" s="18">
        <v>42222</v>
      </c>
      <c r="E4582" t="s">
        <v>77</v>
      </c>
      <c r="F4582" t="s">
        <v>1355</v>
      </c>
      <c r="G4582" t="s">
        <v>1356</v>
      </c>
      <c r="H4582" t="s">
        <v>68</v>
      </c>
      <c r="I4582" t="s">
        <v>54</v>
      </c>
      <c r="J4582" t="s">
        <v>7654</v>
      </c>
      <c r="K4582" t="s">
        <v>1519</v>
      </c>
      <c r="L4582">
        <v>39401</v>
      </c>
      <c r="M4582" t="s">
        <v>57</v>
      </c>
      <c r="N4582" t="s">
        <v>1022</v>
      </c>
      <c r="O4582" t="s">
        <v>98</v>
      </c>
      <c r="P4582" t="s">
        <v>188</v>
      </c>
      <c r="Q4582" t="s">
        <v>1023</v>
      </c>
      <c r="R4582" s="19">
        <v>239.7</v>
      </c>
      <c r="S4582" s="17">
        <v>6</v>
      </c>
      <c r="T4582" s="20">
        <v>0</v>
      </c>
      <c r="U4582" s="19">
        <v>105.468</v>
      </c>
      <c r="V4582" s="20">
        <f t="shared" si="355"/>
        <v>0.44000000000000006</v>
      </c>
      <c r="W4582" s="17">
        <f t="shared" si="356"/>
        <v>2015</v>
      </c>
      <c r="X4582" t="str">
        <f t="shared" si="357"/>
        <v>Jul-2015</v>
      </c>
      <c r="Y4582" s="17">
        <f t="shared" si="358"/>
        <v>6</v>
      </c>
      <c r="Z4582" t="str">
        <f t="shared" si="359"/>
        <v>0% (No Discount)</v>
      </c>
      <c r="AA4582" s="17">
        <f>IF(COUNTIF($B$2:B4582,B4582)=1,1,0)</f>
        <v>1</v>
      </c>
      <c r="AB4582" s="17">
        <f>IF(COUNTIF($F$2:F4582,F4582)=1,1,0)</f>
        <v>0</v>
      </c>
    </row>
    <row r="4583" spans="1:28" x14ac:dyDescent="0.2">
      <c r="A4583" s="17">
        <v>4582</v>
      </c>
      <c r="B4583" t="s">
        <v>7655</v>
      </c>
      <c r="C4583" s="18">
        <v>42632</v>
      </c>
      <c r="D4583" s="18">
        <v>42635</v>
      </c>
      <c r="E4583" t="s">
        <v>215</v>
      </c>
      <c r="F4583" t="s">
        <v>3375</v>
      </c>
      <c r="G4583" t="s">
        <v>3376</v>
      </c>
      <c r="H4583" t="s">
        <v>129</v>
      </c>
      <c r="I4583" t="s">
        <v>54</v>
      </c>
      <c r="J4583" t="s">
        <v>173</v>
      </c>
      <c r="K4583" t="s">
        <v>174</v>
      </c>
      <c r="L4583">
        <v>19140</v>
      </c>
      <c r="M4583" t="s">
        <v>175</v>
      </c>
      <c r="N4583" t="s">
        <v>7656</v>
      </c>
      <c r="O4583" t="s">
        <v>59</v>
      </c>
      <c r="P4583" t="s">
        <v>92</v>
      </c>
      <c r="Q4583" t="s">
        <v>7657</v>
      </c>
      <c r="R4583" s="19">
        <v>25.632000000000001</v>
      </c>
      <c r="S4583" s="17">
        <v>3</v>
      </c>
      <c r="T4583" s="20">
        <v>0.2</v>
      </c>
      <c r="U4583" s="19">
        <v>3.8448000000000002</v>
      </c>
      <c r="V4583" s="20">
        <f t="shared" si="355"/>
        <v>0.15</v>
      </c>
      <c r="W4583" s="17">
        <f t="shared" si="356"/>
        <v>2016</v>
      </c>
      <c r="X4583" t="str">
        <f t="shared" si="357"/>
        <v>Sep-2016</v>
      </c>
      <c r="Y4583" s="17">
        <f t="shared" si="358"/>
        <v>3</v>
      </c>
      <c r="Z4583" t="str">
        <f t="shared" si="359"/>
        <v>11-20%</v>
      </c>
      <c r="AA4583" s="17">
        <f>IF(COUNTIF($B$2:B4583,B4583)=1,1,0)</f>
        <v>1</v>
      </c>
      <c r="AB4583" s="17">
        <f>IF(COUNTIF($F$2:F4583,F4583)=1,1,0)</f>
        <v>0</v>
      </c>
    </row>
    <row r="4584" spans="1:28" x14ac:dyDescent="0.2">
      <c r="A4584" s="17">
        <v>4583</v>
      </c>
      <c r="B4584" t="s">
        <v>7658</v>
      </c>
      <c r="C4584" s="18">
        <v>42531</v>
      </c>
      <c r="D4584" s="18">
        <v>42533</v>
      </c>
      <c r="E4584" t="s">
        <v>215</v>
      </c>
      <c r="F4584" t="s">
        <v>6256</v>
      </c>
      <c r="G4584" t="s">
        <v>6257</v>
      </c>
      <c r="H4584" t="s">
        <v>53</v>
      </c>
      <c r="I4584" t="s">
        <v>54</v>
      </c>
      <c r="J4584" t="s">
        <v>173</v>
      </c>
      <c r="K4584" t="s">
        <v>174</v>
      </c>
      <c r="L4584">
        <v>19140</v>
      </c>
      <c r="M4584" t="s">
        <v>175</v>
      </c>
      <c r="N4584" t="s">
        <v>7417</v>
      </c>
      <c r="O4584" t="s">
        <v>73</v>
      </c>
      <c r="P4584" t="s">
        <v>74</v>
      </c>
      <c r="Q4584" t="s">
        <v>7418</v>
      </c>
      <c r="R4584" s="19">
        <v>23.616</v>
      </c>
      <c r="S4584" s="17">
        <v>8</v>
      </c>
      <c r="T4584" s="20">
        <v>0.2</v>
      </c>
      <c r="U4584" s="19">
        <v>7.9703999999999997</v>
      </c>
      <c r="V4584" s="20">
        <f t="shared" si="355"/>
        <v>0.33749999999999997</v>
      </c>
      <c r="W4584" s="17">
        <f t="shared" si="356"/>
        <v>2016</v>
      </c>
      <c r="X4584" t="str">
        <f t="shared" si="357"/>
        <v>Jun-2016</v>
      </c>
      <c r="Y4584" s="17">
        <f t="shared" si="358"/>
        <v>2</v>
      </c>
      <c r="Z4584" t="str">
        <f t="shared" si="359"/>
        <v>11-20%</v>
      </c>
      <c r="AA4584" s="17">
        <f>IF(COUNTIF($B$2:B4584,B4584)=1,1,0)</f>
        <v>1</v>
      </c>
      <c r="AB4584" s="17">
        <f>IF(COUNTIF($F$2:F4584,F4584)=1,1,0)</f>
        <v>0</v>
      </c>
    </row>
    <row r="4585" spans="1:28" x14ac:dyDescent="0.2">
      <c r="A4585" s="17">
        <v>4584</v>
      </c>
      <c r="B4585" t="s">
        <v>7659</v>
      </c>
      <c r="C4585" s="18">
        <v>42608</v>
      </c>
      <c r="D4585" s="18">
        <v>42610</v>
      </c>
      <c r="E4585" t="s">
        <v>50</v>
      </c>
      <c r="F4585" t="s">
        <v>7660</v>
      </c>
      <c r="G4585" t="s">
        <v>7661</v>
      </c>
      <c r="H4585" t="s">
        <v>68</v>
      </c>
      <c r="I4585" t="s">
        <v>54</v>
      </c>
      <c r="J4585" t="s">
        <v>69</v>
      </c>
      <c r="K4585" t="s">
        <v>70</v>
      </c>
      <c r="L4585">
        <v>90045</v>
      </c>
      <c r="M4585" t="s">
        <v>71</v>
      </c>
      <c r="N4585" t="s">
        <v>499</v>
      </c>
      <c r="O4585" t="s">
        <v>73</v>
      </c>
      <c r="P4585" t="s">
        <v>95</v>
      </c>
      <c r="Q4585" t="s">
        <v>500</v>
      </c>
      <c r="R4585" s="19">
        <v>8.26</v>
      </c>
      <c r="S4585" s="17">
        <v>2</v>
      </c>
      <c r="T4585" s="20">
        <v>0</v>
      </c>
      <c r="U4585" s="19">
        <v>3.7995999999999999</v>
      </c>
      <c r="V4585" s="20">
        <f t="shared" si="355"/>
        <v>0.46</v>
      </c>
      <c r="W4585" s="17">
        <f t="shared" si="356"/>
        <v>2016</v>
      </c>
      <c r="X4585" t="str">
        <f t="shared" si="357"/>
        <v>Aug-2016</v>
      </c>
      <c r="Y4585" s="17">
        <f t="shared" si="358"/>
        <v>2</v>
      </c>
      <c r="Z4585" t="str">
        <f t="shared" si="359"/>
        <v>0% (No Discount)</v>
      </c>
      <c r="AA4585" s="17">
        <f>IF(COUNTIF($B$2:B4585,B4585)=1,1,0)</f>
        <v>1</v>
      </c>
      <c r="AB4585" s="17">
        <f>IF(COUNTIF($F$2:F4585,F4585)=1,1,0)</f>
        <v>1</v>
      </c>
    </row>
    <row r="4586" spans="1:28" x14ac:dyDescent="0.2">
      <c r="A4586" s="17">
        <v>4585</v>
      </c>
      <c r="B4586" t="s">
        <v>7662</v>
      </c>
      <c r="C4586" s="18">
        <v>43041</v>
      </c>
      <c r="D4586" s="18">
        <v>43043</v>
      </c>
      <c r="E4586" t="s">
        <v>50</v>
      </c>
      <c r="F4586" t="s">
        <v>5831</v>
      </c>
      <c r="G4586" t="s">
        <v>5832</v>
      </c>
      <c r="H4586" t="s">
        <v>129</v>
      </c>
      <c r="I4586" t="s">
        <v>54</v>
      </c>
      <c r="J4586" t="s">
        <v>7663</v>
      </c>
      <c r="K4586" t="s">
        <v>70</v>
      </c>
      <c r="L4586">
        <v>94526</v>
      </c>
      <c r="M4586" t="s">
        <v>71</v>
      </c>
      <c r="N4586" t="s">
        <v>1834</v>
      </c>
      <c r="O4586" t="s">
        <v>73</v>
      </c>
      <c r="P4586" t="s">
        <v>200</v>
      </c>
      <c r="Q4586" t="s">
        <v>1835</v>
      </c>
      <c r="R4586" s="19">
        <v>76.58</v>
      </c>
      <c r="S4586" s="17">
        <v>7</v>
      </c>
      <c r="T4586" s="20">
        <v>0</v>
      </c>
      <c r="U4586" s="19">
        <v>38.29</v>
      </c>
      <c r="V4586" s="20">
        <f t="shared" si="355"/>
        <v>0.5</v>
      </c>
      <c r="W4586" s="17">
        <f t="shared" si="356"/>
        <v>2017</v>
      </c>
      <c r="X4586" t="str">
        <f t="shared" si="357"/>
        <v>Nov-2017</v>
      </c>
      <c r="Y4586" s="17">
        <f t="shared" si="358"/>
        <v>2</v>
      </c>
      <c r="Z4586" t="str">
        <f t="shared" si="359"/>
        <v>0% (No Discount)</v>
      </c>
      <c r="AA4586" s="17">
        <f>IF(COUNTIF($B$2:B4586,B4586)=1,1,0)</f>
        <v>1</v>
      </c>
      <c r="AB4586" s="17">
        <f>IF(COUNTIF($F$2:F4586,F4586)=1,1,0)</f>
        <v>0</v>
      </c>
    </row>
    <row r="4587" spans="1:28" x14ac:dyDescent="0.2">
      <c r="A4587" s="17">
        <v>4586</v>
      </c>
      <c r="B4587" t="s">
        <v>7662</v>
      </c>
      <c r="C4587" s="18">
        <v>43041</v>
      </c>
      <c r="D4587" s="18">
        <v>43043</v>
      </c>
      <c r="E4587" t="s">
        <v>50</v>
      </c>
      <c r="F4587" t="s">
        <v>5831</v>
      </c>
      <c r="G4587" t="s">
        <v>5832</v>
      </c>
      <c r="H4587" t="s">
        <v>129</v>
      </c>
      <c r="I4587" t="s">
        <v>54</v>
      </c>
      <c r="J4587" t="s">
        <v>7663</v>
      </c>
      <c r="K4587" t="s">
        <v>70</v>
      </c>
      <c r="L4587">
        <v>94526</v>
      </c>
      <c r="M4587" t="s">
        <v>71</v>
      </c>
      <c r="N4587" t="s">
        <v>5206</v>
      </c>
      <c r="O4587" t="s">
        <v>73</v>
      </c>
      <c r="P4587" t="s">
        <v>95</v>
      </c>
      <c r="Q4587" t="s">
        <v>5207</v>
      </c>
      <c r="R4587" s="19">
        <v>8.8000000000000007</v>
      </c>
      <c r="S4587" s="17">
        <v>5</v>
      </c>
      <c r="T4587" s="20">
        <v>0</v>
      </c>
      <c r="U4587" s="19">
        <v>4.2240000000000002</v>
      </c>
      <c r="V4587" s="20">
        <f t="shared" si="355"/>
        <v>0.48</v>
      </c>
      <c r="W4587" s="17">
        <f t="shared" si="356"/>
        <v>2017</v>
      </c>
      <c r="X4587" t="str">
        <f t="shared" si="357"/>
        <v>Nov-2017</v>
      </c>
      <c r="Y4587" s="17">
        <f t="shared" si="358"/>
        <v>2</v>
      </c>
      <c r="Z4587" t="str">
        <f t="shared" si="359"/>
        <v>0% (No Discount)</v>
      </c>
      <c r="AA4587" s="17">
        <f>IF(COUNTIF($B$2:B4587,B4587)=1,1,0)</f>
        <v>0</v>
      </c>
      <c r="AB4587" s="17">
        <f>IF(COUNTIF($F$2:F4587,F4587)=1,1,0)</f>
        <v>0</v>
      </c>
    </row>
    <row r="4588" spans="1:28" x14ac:dyDescent="0.2">
      <c r="A4588" s="17">
        <v>4587</v>
      </c>
      <c r="B4588" t="s">
        <v>7662</v>
      </c>
      <c r="C4588" s="18">
        <v>43041</v>
      </c>
      <c r="D4588" s="18">
        <v>43043</v>
      </c>
      <c r="E4588" t="s">
        <v>50</v>
      </c>
      <c r="F4588" t="s">
        <v>5831</v>
      </c>
      <c r="G4588" t="s">
        <v>5832</v>
      </c>
      <c r="H4588" t="s">
        <v>129</v>
      </c>
      <c r="I4588" t="s">
        <v>54</v>
      </c>
      <c r="J4588" t="s">
        <v>7663</v>
      </c>
      <c r="K4588" t="s">
        <v>70</v>
      </c>
      <c r="L4588">
        <v>94526</v>
      </c>
      <c r="M4588" t="s">
        <v>71</v>
      </c>
      <c r="N4588" t="s">
        <v>7664</v>
      </c>
      <c r="O4588" t="s">
        <v>73</v>
      </c>
      <c r="P4588" t="s">
        <v>102</v>
      </c>
      <c r="Q4588" t="s">
        <v>7665</v>
      </c>
      <c r="R4588" s="19">
        <v>590.35199999999998</v>
      </c>
      <c r="S4588" s="17">
        <v>6</v>
      </c>
      <c r="T4588" s="20">
        <v>0.2</v>
      </c>
      <c r="U4588" s="19">
        <v>206.6232</v>
      </c>
      <c r="V4588" s="20">
        <f t="shared" si="355"/>
        <v>0.35000000000000003</v>
      </c>
      <c r="W4588" s="17">
        <f t="shared" si="356"/>
        <v>2017</v>
      </c>
      <c r="X4588" t="str">
        <f t="shared" si="357"/>
        <v>Nov-2017</v>
      </c>
      <c r="Y4588" s="17">
        <f t="shared" si="358"/>
        <v>2</v>
      </c>
      <c r="Z4588" t="str">
        <f t="shared" si="359"/>
        <v>11-20%</v>
      </c>
      <c r="AA4588" s="17">
        <f>IF(COUNTIF($B$2:B4588,B4588)=1,1,0)</f>
        <v>0</v>
      </c>
      <c r="AB4588" s="17">
        <f>IF(COUNTIF($F$2:F4588,F4588)=1,1,0)</f>
        <v>0</v>
      </c>
    </row>
    <row r="4589" spans="1:28" x14ac:dyDescent="0.2">
      <c r="A4589" s="17">
        <v>4588</v>
      </c>
      <c r="B4589" t="s">
        <v>7662</v>
      </c>
      <c r="C4589" s="18">
        <v>43041</v>
      </c>
      <c r="D4589" s="18">
        <v>43043</v>
      </c>
      <c r="E4589" t="s">
        <v>50</v>
      </c>
      <c r="F4589" t="s">
        <v>5831</v>
      </c>
      <c r="G4589" t="s">
        <v>5832</v>
      </c>
      <c r="H4589" t="s">
        <v>129</v>
      </c>
      <c r="I4589" t="s">
        <v>54</v>
      </c>
      <c r="J4589" t="s">
        <v>7663</v>
      </c>
      <c r="K4589" t="s">
        <v>70</v>
      </c>
      <c r="L4589">
        <v>94526</v>
      </c>
      <c r="M4589" t="s">
        <v>71</v>
      </c>
      <c r="N4589" t="s">
        <v>3173</v>
      </c>
      <c r="O4589" t="s">
        <v>73</v>
      </c>
      <c r="P4589" t="s">
        <v>296</v>
      </c>
      <c r="Q4589" t="s">
        <v>3174</v>
      </c>
      <c r="R4589" s="19">
        <v>5.58</v>
      </c>
      <c r="S4589" s="17">
        <v>3</v>
      </c>
      <c r="T4589" s="20">
        <v>0</v>
      </c>
      <c r="U4589" s="19">
        <v>0.16739999999999999</v>
      </c>
      <c r="V4589" s="20">
        <f t="shared" si="355"/>
        <v>0.03</v>
      </c>
      <c r="W4589" s="17">
        <f t="shared" si="356"/>
        <v>2017</v>
      </c>
      <c r="X4589" t="str">
        <f t="shared" si="357"/>
        <v>Nov-2017</v>
      </c>
      <c r="Y4589" s="17">
        <f t="shared" si="358"/>
        <v>2</v>
      </c>
      <c r="Z4589" t="str">
        <f t="shared" si="359"/>
        <v>0% (No Discount)</v>
      </c>
      <c r="AA4589" s="17">
        <f>IF(COUNTIF($B$2:B4589,B4589)=1,1,0)</f>
        <v>0</v>
      </c>
      <c r="AB4589" s="17">
        <f>IF(COUNTIF($F$2:F4589,F4589)=1,1,0)</f>
        <v>0</v>
      </c>
    </row>
    <row r="4590" spans="1:28" x14ac:dyDescent="0.2">
      <c r="A4590" s="17">
        <v>4589</v>
      </c>
      <c r="B4590" t="s">
        <v>7662</v>
      </c>
      <c r="C4590" s="18">
        <v>43041</v>
      </c>
      <c r="D4590" s="18">
        <v>43043</v>
      </c>
      <c r="E4590" t="s">
        <v>50</v>
      </c>
      <c r="F4590" t="s">
        <v>5831</v>
      </c>
      <c r="G4590" t="s">
        <v>5832</v>
      </c>
      <c r="H4590" t="s">
        <v>129</v>
      </c>
      <c r="I4590" t="s">
        <v>54</v>
      </c>
      <c r="J4590" t="s">
        <v>7663</v>
      </c>
      <c r="K4590" t="s">
        <v>70</v>
      </c>
      <c r="L4590">
        <v>94526</v>
      </c>
      <c r="M4590" t="s">
        <v>71</v>
      </c>
      <c r="N4590" t="s">
        <v>7666</v>
      </c>
      <c r="O4590" t="s">
        <v>59</v>
      </c>
      <c r="P4590" t="s">
        <v>92</v>
      </c>
      <c r="Q4590" t="s">
        <v>7667</v>
      </c>
      <c r="R4590" s="19">
        <v>25.02</v>
      </c>
      <c r="S4590" s="17">
        <v>3</v>
      </c>
      <c r="T4590" s="20">
        <v>0</v>
      </c>
      <c r="U4590" s="19">
        <v>10.5084</v>
      </c>
      <c r="V4590" s="20">
        <f t="shared" si="355"/>
        <v>0.42</v>
      </c>
      <c r="W4590" s="17">
        <f t="shared" si="356"/>
        <v>2017</v>
      </c>
      <c r="X4590" t="str">
        <f t="shared" si="357"/>
        <v>Nov-2017</v>
      </c>
      <c r="Y4590" s="17">
        <f t="shared" si="358"/>
        <v>2</v>
      </c>
      <c r="Z4590" t="str">
        <f t="shared" si="359"/>
        <v>0% (No Discount)</v>
      </c>
      <c r="AA4590" s="17">
        <f>IF(COUNTIF($B$2:B4590,B4590)=1,1,0)</f>
        <v>0</v>
      </c>
      <c r="AB4590" s="17">
        <f>IF(COUNTIF($F$2:F4590,F4590)=1,1,0)</f>
        <v>0</v>
      </c>
    </row>
    <row r="4591" spans="1:28" x14ac:dyDescent="0.2">
      <c r="A4591" s="17">
        <v>4590</v>
      </c>
      <c r="B4591" t="s">
        <v>7662</v>
      </c>
      <c r="C4591" s="18">
        <v>43041</v>
      </c>
      <c r="D4591" s="18">
        <v>43043</v>
      </c>
      <c r="E4591" t="s">
        <v>50</v>
      </c>
      <c r="F4591" t="s">
        <v>5831</v>
      </c>
      <c r="G4591" t="s">
        <v>5832</v>
      </c>
      <c r="H4591" t="s">
        <v>129</v>
      </c>
      <c r="I4591" t="s">
        <v>54</v>
      </c>
      <c r="J4591" t="s">
        <v>7663</v>
      </c>
      <c r="K4591" t="s">
        <v>70</v>
      </c>
      <c r="L4591">
        <v>94526</v>
      </c>
      <c r="M4591" t="s">
        <v>71</v>
      </c>
      <c r="N4591" t="s">
        <v>2196</v>
      </c>
      <c r="O4591" t="s">
        <v>73</v>
      </c>
      <c r="P4591" t="s">
        <v>86</v>
      </c>
      <c r="Q4591" t="s">
        <v>2197</v>
      </c>
      <c r="R4591" s="19">
        <v>452.55</v>
      </c>
      <c r="S4591" s="17">
        <v>7</v>
      </c>
      <c r="T4591" s="20">
        <v>0</v>
      </c>
      <c r="U4591" s="19">
        <v>22.627500000000001</v>
      </c>
      <c r="V4591" s="20">
        <f t="shared" si="355"/>
        <v>0.05</v>
      </c>
      <c r="W4591" s="17">
        <f t="shared" si="356"/>
        <v>2017</v>
      </c>
      <c r="X4591" t="str">
        <f t="shared" si="357"/>
        <v>Nov-2017</v>
      </c>
      <c r="Y4591" s="17">
        <f t="shared" si="358"/>
        <v>2</v>
      </c>
      <c r="Z4591" t="str">
        <f t="shared" si="359"/>
        <v>0% (No Discount)</v>
      </c>
      <c r="AA4591" s="17">
        <f>IF(COUNTIF($B$2:B4591,B4591)=1,1,0)</f>
        <v>0</v>
      </c>
      <c r="AB4591" s="17">
        <f>IF(COUNTIF($F$2:F4591,F4591)=1,1,0)</f>
        <v>0</v>
      </c>
    </row>
    <row r="4592" spans="1:28" x14ac:dyDescent="0.2">
      <c r="A4592" s="17">
        <v>4591</v>
      </c>
      <c r="B4592" t="s">
        <v>7668</v>
      </c>
      <c r="C4592" s="18">
        <v>42730</v>
      </c>
      <c r="D4592" s="18">
        <v>42735</v>
      </c>
      <c r="E4592" t="s">
        <v>77</v>
      </c>
      <c r="F4592" t="s">
        <v>2548</v>
      </c>
      <c r="G4592" t="s">
        <v>2549</v>
      </c>
      <c r="H4592" t="s">
        <v>68</v>
      </c>
      <c r="I4592" t="s">
        <v>54</v>
      </c>
      <c r="J4592" t="s">
        <v>69</v>
      </c>
      <c r="K4592" t="s">
        <v>70</v>
      </c>
      <c r="L4592">
        <v>90004</v>
      </c>
      <c r="M4592" t="s">
        <v>71</v>
      </c>
      <c r="N4592" t="s">
        <v>5244</v>
      </c>
      <c r="O4592" t="s">
        <v>73</v>
      </c>
      <c r="P4592" t="s">
        <v>606</v>
      </c>
      <c r="Q4592" t="s">
        <v>5245</v>
      </c>
      <c r="R4592" s="19">
        <v>17.760000000000002</v>
      </c>
      <c r="S4592" s="17">
        <v>2</v>
      </c>
      <c r="T4592" s="20">
        <v>0</v>
      </c>
      <c r="U4592" s="19">
        <v>4.9728000000000003</v>
      </c>
      <c r="V4592" s="20">
        <f t="shared" si="355"/>
        <v>0.27999999999999997</v>
      </c>
      <c r="W4592" s="17">
        <f t="shared" si="356"/>
        <v>2016</v>
      </c>
      <c r="X4592" t="str">
        <f t="shared" si="357"/>
        <v>Dec-2016</v>
      </c>
      <c r="Y4592" s="17">
        <f t="shared" si="358"/>
        <v>5</v>
      </c>
      <c r="Z4592" t="str">
        <f t="shared" si="359"/>
        <v>0% (No Discount)</v>
      </c>
      <c r="AA4592" s="17">
        <f>IF(COUNTIF($B$2:B4592,B4592)=1,1,0)</f>
        <v>1</v>
      </c>
      <c r="AB4592" s="17">
        <f>IF(COUNTIF($F$2:F4592,F4592)=1,1,0)</f>
        <v>0</v>
      </c>
    </row>
    <row r="4593" spans="1:28" x14ac:dyDescent="0.2">
      <c r="A4593" s="17">
        <v>4592</v>
      </c>
      <c r="B4593" t="s">
        <v>7668</v>
      </c>
      <c r="C4593" s="18">
        <v>42730</v>
      </c>
      <c r="D4593" s="18">
        <v>42735</v>
      </c>
      <c r="E4593" t="s">
        <v>77</v>
      </c>
      <c r="F4593" t="s">
        <v>2548</v>
      </c>
      <c r="G4593" t="s">
        <v>2549</v>
      </c>
      <c r="H4593" t="s">
        <v>68</v>
      </c>
      <c r="I4593" t="s">
        <v>54</v>
      </c>
      <c r="J4593" t="s">
        <v>69</v>
      </c>
      <c r="K4593" t="s">
        <v>70</v>
      </c>
      <c r="L4593">
        <v>90004</v>
      </c>
      <c r="M4593" t="s">
        <v>71</v>
      </c>
      <c r="N4593" t="s">
        <v>97</v>
      </c>
      <c r="O4593" t="s">
        <v>98</v>
      </c>
      <c r="P4593" t="s">
        <v>99</v>
      </c>
      <c r="Q4593" t="s">
        <v>100</v>
      </c>
      <c r="R4593" s="19">
        <v>302.38400000000001</v>
      </c>
      <c r="S4593" s="17">
        <v>2</v>
      </c>
      <c r="T4593" s="20">
        <v>0.2</v>
      </c>
      <c r="U4593" s="19">
        <v>30.238399999999999</v>
      </c>
      <c r="V4593" s="20">
        <f t="shared" si="355"/>
        <v>9.9999999999999992E-2</v>
      </c>
      <c r="W4593" s="17">
        <f t="shared" si="356"/>
        <v>2016</v>
      </c>
      <c r="X4593" t="str">
        <f t="shared" si="357"/>
        <v>Dec-2016</v>
      </c>
      <c r="Y4593" s="17">
        <f t="shared" si="358"/>
        <v>5</v>
      </c>
      <c r="Z4593" t="str">
        <f t="shared" si="359"/>
        <v>11-20%</v>
      </c>
      <c r="AA4593" s="17">
        <f>IF(COUNTIF($B$2:B4593,B4593)=1,1,0)</f>
        <v>0</v>
      </c>
      <c r="AB4593" s="17">
        <f>IF(COUNTIF($F$2:F4593,F4593)=1,1,0)</f>
        <v>0</v>
      </c>
    </row>
    <row r="4594" spans="1:28" x14ac:dyDescent="0.2">
      <c r="A4594" s="17">
        <v>4593</v>
      </c>
      <c r="B4594" t="s">
        <v>7668</v>
      </c>
      <c r="C4594" s="18">
        <v>42730</v>
      </c>
      <c r="D4594" s="18">
        <v>42735</v>
      </c>
      <c r="E4594" t="s">
        <v>77</v>
      </c>
      <c r="F4594" t="s">
        <v>2548</v>
      </c>
      <c r="G4594" t="s">
        <v>2549</v>
      </c>
      <c r="H4594" t="s">
        <v>68</v>
      </c>
      <c r="I4594" t="s">
        <v>54</v>
      </c>
      <c r="J4594" t="s">
        <v>69</v>
      </c>
      <c r="K4594" t="s">
        <v>70</v>
      </c>
      <c r="L4594">
        <v>90004</v>
      </c>
      <c r="M4594" t="s">
        <v>71</v>
      </c>
      <c r="N4594" t="s">
        <v>6630</v>
      </c>
      <c r="O4594" t="s">
        <v>59</v>
      </c>
      <c r="P4594" t="s">
        <v>63</v>
      </c>
      <c r="Q4594" t="s">
        <v>6631</v>
      </c>
      <c r="R4594" s="19">
        <v>146.352</v>
      </c>
      <c r="S4594" s="17">
        <v>3</v>
      </c>
      <c r="T4594" s="20">
        <v>0.2</v>
      </c>
      <c r="U4594" s="19">
        <v>-5.4882</v>
      </c>
      <c r="V4594" s="20">
        <f t="shared" si="355"/>
        <v>-3.7499999999999999E-2</v>
      </c>
      <c r="W4594" s="17">
        <f t="shared" si="356"/>
        <v>2016</v>
      </c>
      <c r="X4594" t="str">
        <f t="shared" si="357"/>
        <v>Dec-2016</v>
      </c>
      <c r="Y4594" s="17">
        <f t="shared" si="358"/>
        <v>5</v>
      </c>
      <c r="Z4594" t="str">
        <f t="shared" si="359"/>
        <v>11-20%</v>
      </c>
      <c r="AA4594" s="17">
        <f>IF(COUNTIF($B$2:B4594,B4594)=1,1,0)</f>
        <v>0</v>
      </c>
      <c r="AB4594" s="17">
        <f>IF(COUNTIF($F$2:F4594,F4594)=1,1,0)</f>
        <v>0</v>
      </c>
    </row>
    <row r="4595" spans="1:28" x14ac:dyDescent="0.2">
      <c r="A4595" s="17">
        <v>4594</v>
      </c>
      <c r="B4595" t="s">
        <v>7668</v>
      </c>
      <c r="C4595" s="18">
        <v>42730</v>
      </c>
      <c r="D4595" s="18">
        <v>42735</v>
      </c>
      <c r="E4595" t="s">
        <v>77</v>
      </c>
      <c r="F4595" t="s">
        <v>2548</v>
      </c>
      <c r="G4595" t="s">
        <v>2549</v>
      </c>
      <c r="H4595" t="s">
        <v>68</v>
      </c>
      <c r="I4595" t="s">
        <v>54</v>
      </c>
      <c r="J4595" t="s">
        <v>69</v>
      </c>
      <c r="K4595" t="s">
        <v>70</v>
      </c>
      <c r="L4595">
        <v>90004</v>
      </c>
      <c r="M4595" t="s">
        <v>71</v>
      </c>
      <c r="N4595" t="s">
        <v>7669</v>
      </c>
      <c r="O4595" t="s">
        <v>73</v>
      </c>
      <c r="P4595" t="s">
        <v>105</v>
      </c>
      <c r="Q4595" t="s">
        <v>7670</v>
      </c>
      <c r="R4595" s="19">
        <v>7.9</v>
      </c>
      <c r="S4595" s="17">
        <v>2</v>
      </c>
      <c r="T4595" s="20">
        <v>0</v>
      </c>
      <c r="U4595" s="19">
        <v>2.0539999999999998</v>
      </c>
      <c r="V4595" s="20">
        <f t="shared" si="355"/>
        <v>0.25999999999999995</v>
      </c>
      <c r="W4595" s="17">
        <f t="shared" si="356"/>
        <v>2016</v>
      </c>
      <c r="X4595" t="str">
        <f t="shared" si="357"/>
        <v>Dec-2016</v>
      </c>
      <c r="Y4595" s="17">
        <f t="shared" si="358"/>
        <v>5</v>
      </c>
      <c r="Z4595" t="str">
        <f t="shared" si="359"/>
        <v>0% (No Discount)</v>
      </c>
      <c r="AA4595" s="17">
        <f>IF(COUNTIF($B$2:B4595,B4595)=1,1,0)</f>
        <v>0</v>
      </c>
      <c r="AB4595" s="17">
        <f>IF(COUNTIF($F$2:F4595,F4595)=1,1,0)</f>
        <v>0</v>
      </c>
    </row>
    <row r="4596" spans="1:28" x14ac:dyDescent="0.2">
      <c r="A4596" s="17">
        <v>4595</v>
      </c>
      <c r="B4596" t="s">
        <v>7668</v>
      </c>
      <c r="C4596" s="18">
        <v>42730</v>
      </c>
      <c r="D4596" s="18">
        <v>42735</v>
      </c>
      <c r="E4596" t="s">
        <v>77</v>
      </c>
      <c r="F4596" t="s">
        <v>2548</v>
      </c>
      <c r="G4596" t="s">
        <v>2549</v>
      </c>
      <c r="H4596" t="s">
        <v>68</v>
      </c>
      <c r="I4596" t="s">
        <v>54</v>
      </c>
      <c r="J4596" t="s">
        <v>69</v>
      </c>
      <c r="K4596" t="s">
        <v>70</v>
      </c>
      <c r="L4596">
        <v>90004</v>
      </c>
      <c r="M4596" t="s">
        <v>71</v>
      </c>
      <c r="N4596" t="s">
        <v>932</v>
      </c>
      <c r="O4596" t="s">
        <v>59</v>
      </c>
      <c r="P4596" t="s">
        <v>83</v>
      </c>
      <c r="Q4596" t="s">
        <v>933</v>
      </c>
      <c r="R4596" s="19">
        <v>902.71199999999999</v>
      </c>
      <c r="S4596" s="17">
        <v>3</v>
      </c>
      <c r="T4596" s="20">
        <v>0.2</v>
      </c>
      <c r="U4596" s="19">
        <v>33.851700000000001</v>
      </c>
      <c r="V4596" s="20">
        <f t="shared" si="355"/>
        <v>3.7499999999999999E-2</v>
      </c>
      <c r="W4596" s="17">
        <f t="shared" si="356"/>
        <v>2016</v>
      </c>
      <c r="X4596" t="str">
        <f t="shared" si="357"/>
        <v>Dec-2016</v>
      </c>
      <c r="Y4596" s="17">
        <f t="shared" si="358"/>
        <v>5</v>
      </c>
      <c r="Z4596" t="str">
        <f t="shared" si="359"/>
        <v>11-20%</v>
      </c>
      <c r="AA4596" s="17">
        <f>IF(COUNTIF($B$2:B4596,B4596)=1,1,0)</f>
        <v>0</v>
      </c>
      <c r="AB4596" s="17">
        <f>IF(COUNTIF($F$2:F4596,F4596)=1,1,0)</f>
        <v>0</v>
      </c>
    </row>
    <row r="4597" spans="1:28" x14ac:dyDescent="0.2">
      <c r="A4597" s="17">
        <v>4596</v>
      </c>
      <c r="B4597" t="s">
        <v>7668</v>
      </c>
      <c r="C4597" s="18">
        <v>42730</v>
      </c>
      <c r="D4597" s="18">
        <v>42735</v>
      </c>
      <c r="E4597" t="s">
        <v>77</v>
      </c>
      <c r="F4597" t="s">
        <v>2548</v>
      </c>
      <c r="G4597" t="s">
        <v>2549</v>
      </c>
      <c r="H4597" t="s">
        <v>68</v>
      </c>
      <c r="I4597" t="s">
        <v>54</v>
      </c>
      <c r="J4597" t="s">
        <v>69</v>
      </c>
      <c r="K4597" t="s">
        <v>70</v>
      </c>
      <c r="L4597">
        <v>90004</v>
      </c>
      <c r="M4597" t="s">
        <v>71</v>
      </c>
      <c r="N4597" t="s">
        <v>2558</v>
      </c>
      <c r="O4597" t="s">
        <v>73</v>
      </c>
      <c r="P4597" t="s">
        <v>95</v>
      </c>
      <c r="Q4597" t="s">
        <v>2559</v>
      </c>
      <c r="R4597" s="19">
        <v>53.97</v>
      </c>
      <c r="S4597" s="17">
        <v>3</v>
      </c>
      <c r="T4597" s="20">
        <v>0</v>
      </c>
      <c r="U4597" s="19">
        <v>15.111599999999999</v>
      </c>
      <c r="V4597" s="20">
        <f t="shared" si="355"/>
        <v>0.27999999999999997</v>
      </c>
      <c r="W4597" s="17">
        <f t="shared" si="356"/>
        <v>2016</v>
      </c>
      <c r="X4597" t="str">
        <f t="shared" si="357"/>
        <v>Dec-2016</v>
      </c>
      <c r="Y4597" s="17">
        <f t="shared" si="358"/>
        <v>5</v>
      </c>
      <c r="Z4597" t="str">
        <f t="shared" si="359"/>
        <v>0% (No Discount)</v>
      </c>
      <c r="AA4597" s="17">
        <f>IF(COUNTIF($B$2:B4597,B4597)=1,1,0)</f>
        <v>0</v>
      </c>
      <c r="AB4597" s="17">
        <f>IF(COUNTIF($F$2:F4597,F4597)=1,1,0)</f>
        <v>0</v>
      </c>
    </row>
    <row r="4598" spans="1:28" x14ac:dyDescent="0.2">
      <c r="A4598" s="17">
        <v>4597</v>
      </c>
      <c r="B4598" t="s">
        <v>7671</v>
      </c>
      <c r="C4598" s="18">
        <v>42709</v>
      </c>
      <c r="D4598" s="18">
        <v>42714</v>
      </c>
      <c r="E4598" t="s">
        <v>50</v>
      </c>
      <c r="F4598" t="s">
        <v>6291</v>
      </c>
      <c r="G4598" t="s">
        <v>6292</v>
      </c>
      <c r="H4598" t="s">
        <v>129</v>
      </c>
      <c r="I4598" t="s">
        <v>54</v>
      </c>
      <c r="J4598" t="s">
        <v>123</v>
      </c>
      <c r="K4598" t="s">
        <v>3068</v>
      </c>
      <c r="L4598">
        <v>20016</v>
      </c>
      <c r="M4598" t="s">
        <v>175</v>
      </c>
      <c r="N4598" t="s">
        <v>2983</v>
      </c>
      <c r="O4598" t="s">
        <v>73</v>
      </c>
      <c r="P4598" t="s">
        <v>95</v>
      </c>
      <c r="Q4598" t="s">
        <v>2984</v>
      </c>
      <c r="R4598" s="19">
        <v>33.92</v>
      </c>
      <c r="S4598" s="17">
        <v>8</v>
      </c>
      <c r="T4598" s="20">
        <v>0</v>
      </c>
      <c r="U4598" s="19">
        <v>13.2288</v>
      </c>
      <c r="V4598" s="20">
        <f t="shared" si="355"/>
        <v>0.38999999999999996</v>
      </c>
      <c r="W4598" s="17">
        <f t="shared" si="356"/>
        <v>2016</v>
      </c>
      <c r="X4598" t="str">
        <f t="shared" si="357"/>
        <v>Dec-2016</v>
      </c>
      <c r="Y4598" s="17">
        <f t="shared" si="358"/>
        <v>5</v>
      </c>
      <c r="Z4598" t="str">
        <f t="shared" si="359"/>
        <v>0% (No Discount)</v>
      </c>
      <c r="AA4598" s="17">
        <f>IF(COUNTIF($B$2:B4598,B4598)=1,1,0)</f>
        <v>1</v>
      </c>
      <c r="AB4598" s="17">
        <f>IF(COUNTIF($F$2:F4598,F4598)=1,1,0)</f>
        <v>0</v>
      </c>
    </row>
    <row r="4599" spans="1:28" x14ac:dyDescent="0.2">
      <c r="A4599" s="17">
        <v>4598</v>
      </c>
      <c r="B4599" t="s">
        <v>7672</v>
      </c>
      <c r="C4599" s="18">
        <v>42975</v>
      </c>
      <c r="D4599" s="18">
        <v>42979</v>
      </c>
      <c r="E4599" t="s">
        <v>77</v>
      </c>
      <c r="F4599" t="s">
        <v>3165</v>
      </c>
      <c r="G4599" t="s">
        <v>3166</v>
      </c>
      <c r="H4599" t="s">
        <v>129</v>
      </c>
      <c r="I4599" t="s">
        <v>54</v>
      </c>
      <c r="J4599" t="s">
        <v>2581</v>
      </c>
      <c r="K4599" t="s">
        <v>141</v>
      </c>
      <c r="L4599">
        <v>53209</v>
      </c>
      <c r="M4599" t="s">
        <v>132</v>
      </c>
      <c r="N4599" t="s">
        <v>2031</v>
      </c>
      <c r="O4599" t="s">
        <v>73</v>
      </c>
      <c r="P4599" t="s">
        <v>606</v>
      </c>
      <c r="Q4599" t="s">
        <v>2032</v>
      </c>
      <c r="R4599" s="19">
        <v>21.81</v>
      </c>
      <c r="S4599" s="17">
        <v>3</v>
      </c>
      <c r="T4599" s="20">
        <v>0</v>
      </c>
      <c r="U4599" s="19">
        <v>5.8887</v>
      </c>
      <c r="V4599" s="20">
        <f t="shared" si="355"/>
        <v>0.27</v>
      </c>
      <c r="W4599" s="17">
        <f t="shared" si="356"/>
        <v>2017</v>
      </c>
      <c r="X4599" t="str">
        <f t="shared" si="357"/>
        <v>Aug-2017</v>
      </c>
      <c r="Y4599" s="17">
        <f t="shared" si="358"/>
        <v>4</v>
      </c>
      <c r="Z4599" t="str">
        <f t="shared" si="359"/>
        <v>0% (No Discount)</v>
      </c>
      <c r="AA4599" s="17">
        <f>IF(COUNTIF($B$2:B4599,B4599)=1,1,0)</f>
        <v>1</v>
      </c>
      <c r="AB4599" s="17">
        <f>IF(COUNTIF($F$2:F4599,F4599)=1,1,0)</f>
        <v>0</v>
      </c>
    </row>
    <row r="4600" spans="1:28" x14ac:dyDescent="0.2">
      <c r="A4600" s="17">
        <v>4599</v>
      </c>
      <c r="B4600" t="s">
        <v>7672</v>
      </c>
      <c r="C4600" s="18">
        <v>42975</v>
      </c>
      <c r="D4600" s="18">
        <v>42979</v>
      </c>
      <c r="E4600" t="s">
        <v>77</v>
      </c>
      <c r="F4600" t="s">
        <v>3165</v>
      </c>
      <c r="G4600" t="s">
        <v>3166</v>
      </c>
      <c r="H4600" t="s">
        <v>129</v>
      </c>
      <c r="I4600" t="s">
        <v>54</v>
      </c>
      <c r="J4600" t="s">
        <v>2581</v>
      </c>
      <c r="K4600" t="s">
        <v>141</v>
      </c>
      <c r="L4600">
        <v>53209</v>
      </c>
      <c r="M4600" t="s">
        <v>132</v>
      </c>
      <c r="N4600" t="s">
        <v>6763</v>
      </c>
      <c r="O4600" t="s">
        <v>73</v>
      </c>
      <c r="P4600" t="s">
        <v>105</v>
      </c>
      <c r="Q4600" t="s">
        <v>6764</v>
      </c>
      <c r="R4600" s="19">
        <v>91.6</v>
      </c>
      <c r="S4600" s="17">
        <v>5</v>
      </c>
      <c r="T4600" s="20">
        <v>0</v>
      </c>
      <c r="U4600" s="19">
        <v>26.564</v>
      </c>
      <c r="V4600" s="20">
        <f t="shared" si="355"/>
        <v>0.29000000000000004</v>
      </c>
      <c r="W4600" s="17">
        <f t="shared" si="356"/>
        <v>2017</v>
      </c>
      <c r="X4600" t="str">
        <f t="shared" si="357"/>
        <v>Aug-2017</v>
      </c>
      <c r="Y4600" s="17">
        <f t="shared" si="358"/>
        <v>4</v>
      </c>
      <c r="Z4600" t="str">
        <f t="shared" si="359"/>
        <v>0% (No Discount)</v>
      </c>
      <c r="AA4600" s="17">
        <f>IF(COUNTIF($B$2:B4600,B4600)=1,1,0)</f>
        <v>0</v>
      </c>
      <c r="AB4600" s="17">
        <f>IF(COUNTIF($F$2:F4600,F4600)=1,1,0)</f>
        <v>0</v>
      </c>
    </row>
    <row r="4601" spans="1:28" x14ac:dyDescent="0.2">
      <c r="A4601" s="17">
        <v>4600</v>
      </c>
      <c r="B4601" t="s">
        <v>7673</v>
      </c>
      <c r="C4601" s="18">
        <v>42201</v>
      </c>
      <c r="D4601" s="18">
        <v>42205</v>
      </c>
      <c r="E4601" t="s">
        <v>77</v>
      </c>
      <c r="F4601" t="s">
        <v>3799</v>
      </c>
      <c r="G4601" t="s">
        <v>3800</v>
      </c>
      <c r="H4601" t="s">
        <v>129</v>
      </c>
      <c r="I4601" t="s">
        <v>54</v>
      </c>
      <c r="J4601" t="s">
        <v>4528</v>
      </c>
      <c r="K4601" t="s">
        <v>2769</v>
      </c>
      <c r="L4601">
        <v>21215</v>
      </c>
      <c r="M4601" t="s">
        <v>175</v>
      </c>
      <c r="N4601" t="s">
        <v>2092</v>
      </c>
      <c r="O4601" t="s">
        <v>59</v>
      </c>
      <c r="P4601" t="s">
        <v>63</v>
      </c>
      <c r="Q4601" t="s">
        <v>2093</v>
      </c>
      <c r="R4601" s="19">
        <v>150.97999999999999</v>
      </c>
      <c r="S4601" s="17">
        <v>1</v>
      </c>
      <c r="T4601" s="20">
        <v>0</v>
      </c>
      <c r="U4601" s="19">
        <v>43.784199999999998</v>
      </c>
      <c r="V4601" s="20">
        <f t="shared" si="355"/>
        <v>0.29000000000000004</v>
      </c>
      <c r="W4601" s="17">
        <f t="shared" si="356"/>
        <v>2015</v>
      </c>
      <c r="X4601" t="str">
        <f t="shared" si="357"/>
        <v>Jul-2015</v>
      </c>
      <c r="Y4601" s="17">
        <f t="shared" si="358"/>
        <v>4</v>
      </c>
      <c r="Z4601" t="str">
        <f t="shared" si="359"/>
        <v>0% (No Discount)</v>
      </c>
      <c r="AA4601" s="17">
        <f>IF(COUNTIF($B$2:B4601,B4601)=1,1,0)</f>
        <v>1</v>
      </c>
      <c r="AB4601" s="17">
        <f>IF(COUNTIF($F$2:F4601,F4601)=1,1,0)</f>
        <v>0</v>
      </c>
    </row>
    <row r="4602" spans="1:28" x14ac:dyDescent="0.2">
      <c r="A4602" s="17">
        <v>4601</v>
      </c>
      <c r="B4602" t="s">
        <v>7673</v>
      </c>
      <c r="C4602" s="18">
        <v>42201</v>
      </c>
      <c r="D4602" s="18">
        <v>42205</v>
      </c>
      <c r="E4602" t="s">
        <v>77</v>
      </c>
      <c r="F4602" t="s">
        <v>3799</v>
      </c>
      <c r="G4602" t="s">
        <v>3800</v>
      </c>
      <c r="H4602" t="s">
        <v>129</v>
      </c>
      <c r="I4602" t="s">
        <v>54</v>
      </c>
      <c r="J4602" t="s">
        <v>4528</v>
      </c>
      <c r="K4602" t="s">
        <v>2769</v>
      </c>
      <c r="L4602">
        <v>21215</v>
      </c>
      <c r="M4602" t="s">
        <v>175</v>
      </c>
      <c r="N4602" t="s">
        <v>1502</v>
      </c>
      <c r="O4602" t="s">
        <v>73</v>
      </c>
      <c r="P4602" t="s">
        <v>200</v>
      </c>
      <c r="Q4602" t="s">
        <v>1503</v>
      </c>
      <c r="R4602" s="19">
        <v>137.25</v>
      </c>
      <c r="S4602" s="17">
        <v>9</v>
      </c>
      <c r="T4602" s="20">
        <v>0</v>
      </c>
      <c r="U4602" s="19">
        <v>63.134999999999998</v>
      </c>
      <c r="V4602" s="20">
        <f t="shared" si="355"/>
        <v>0.45999999999999996</v>
      </c>
      <c r="W4602" s="17">
        <f t="shared" si="356"/>
        <v>2015</v>
      </c>
      <c r="X4602" t="str">
        <f t="shared" si="357"/>
        <v>Jul-2015</v>
      </c>
      <c r="Y4602" s="17">
        <f t="shared" si="358"/>
        <v>4</v>
      </c>
      <c r="Z4602" t="str">
        <f t="shared" si="359"/>
        <v>0% (No Discount)</v>
      </c>
      <c r="AA4602" s="17">
        <f>IF(COUNTIF($B$2:B4602,B4602)=1,1,0)</f>
        <v>0</v>
      </c>
      <c r="AB4602" s="17">
        <f>IF(COUNTIF($F$2:F4602,F4602)=1,1,0)</f>
        <v>0</v>
      </c>
    </row>
    <row r="4603" spans="1:28" x14ac:dyDescent="0.2">
      <c r="A4603" s="17">
        <v>4602</v>
      </c>
      <c r="B4603" t="s">
        <v>7673</v>
      </c>
      <c r="C4603" s="18">
        <v>42201</v>
      </c>
      <c r="D4603" s="18">
        <v>42205</v>
      </c>
      <c r="E4603" t="s">
        <v>77</v>
      </c>
      <c r="F4603" t="s">
        <v>3799</v>
      </c>
      <c r="G4603" t="s">
        <v>3800</v>
      </c>
      <c r="H4603" t="s">
        <v>129</v>
      </c>
      <c r="I4603" t="s">
        <v>54</v>
      </c>
      <c r="J4603" t="s">
        <v>4528</v>
      </c>
      <c r="K4603" t="s">
        <v>2769</v>
      </c>
      <c r="L4603">
        <v>21215</v>
      </c>
      <c r="M4603" t="s">
        <v>175</v>
      </c>
      <c r="N4603" t="s">
        <v>6953</v>
      </c>
      <c r="O4603" t="s">
        <v>73</v>
      </c>
      <c r="P4603" t="s">
        <v>296</v>
      </c>
      <c r="Q4603" t="s">
        <v>6954</v>
      </c>
      <c r="R4603" s="19">
        <v>11.52</v>
      </c>
      <c r="S4603" s="17">
        <v>4</v>
      </c>
      <c r="T4603" s="20">
        <v>0</v>
      </c>
      <c r="U4603" s="19">
        <v>5.4143999999999997</v>
      </c>
      <c r="V4603" s="20">
        <f t="shared" si="355"/>
        <v>0.47</v>
      </c>
      <c r="W4603" s="17">
        <f t="shared" si="356"/>
        <v>2015</v>
      </c>
      <c r="X4603" t="str">
        <f t="shared" si="357"/>
        <v>Jul-2015</v>
      </c>
      <c r="Y4603" s="17">
        <f t="shared" si="358"/>
        <v>4</v>
      </c>
      <c r="Z4603" t="str">
        <f t="shared" si="359"/>
        <v>0% (No Discount)</v>
      </c>
      <c r="AA4603" s="17">
        <f>IF(COUNTIF($B$2:B4603,B4603)=1,1,0)</f>
        <v>0</v>
      </c>
      <c r="AB4603" s="17">
        <f>IF(COUNTIF($F$2:F4603,F4603)=1,1,0)</f>
        <v>0</v>
      </c>
    </row>
    <row r="4604" spans="1:28" x14ac:dyDescent="0.2">
      <c r="A4604" s="17">
        <v>4603</v>
      </c>
      <c r="B4604" t="s">
        <v>7674</v>
      </c>
      <c r="C4604" s="18">
        <v>42150</v>
      </c>
      <c r="D4604" s="18">
        <v>42153</v>
      </c>
      <c r="E4604" t="s">
        <v>50</v>
      </c>
      <c r="F4604" t="s">
        <v>3472</v>
      </c>
      <c r="G4604" t="s">
        <v>3473</v>
      </c>
      <c r="H4604" t="s">
        <v>129</v>
      </c>
      <c r="I4604" t="s">
        <v>54</v>
      </c>
      <c r="J4604" t="s">
        <v>1553</v>
      </c>
      <c r="K4604" t="s">
        <v>115</v>
      </c>
      <c r="L4604">
        <v>28540</v>
      </c>
      <c r="M4604" t="s">
        <v>57</v>
      </c>
      <c r="N4604" t="s">
        <v>5216</v>
      </c>
      <c r="O4604" t="s">
        <v>73</v>
      </c>
      <c r="P4604" t="s">
        <v>117</v>
      </c>
      <c r="Q4604" t="s">
        <v>5217</v>
      </c>
      <c r="R4604" s="19">
        <v>18.271999999999998</v>
      </c>
      <c r="S4604" s="17">
        <v>1</v>
      </c>
      <c r="T4604" s="20">
        <v>0.2</v>
      </c>
      <c r="U4604" s="19">
        <v>5.9383999999999997</v>
      </c>
      <c r="V4604" s="20">
        <f t="shared" si="355"/>
        <v>0.32500000000000001</v>
      </c>
      <c r="W4604" s="17">
        <f t="shared" si="356"/>
        <v>2015</v>
      </c>
      <c r="X4604" t="str">
        <f t="shared" si="357"/>
        <v>May-2015</v>
      </c>
      <c r="Y4604" s="17">
        <f t="shared" si="358"/>
        <v>3</v>
      </c>
      <c r="Z4604" t="str">
        <f t="shared" si="359"/>
        <v>11-20%</v>
      </c>
      <c r="AA4604" s="17">
        <f>IF(COUNTIF($B$2:B4604,B4604)=1,1,0)</f>
        <v>1</v>
      </c>
      <c r="AB4604" s="17">
        <f>IF(COUNTIF($F$2:F4604,F4604)=1,1,0)</f>
        <v>0</v>
      </c>
    </row>
    <row r="4605" spans="1:28" x14ac:dyDescent="0.2">
      <c r="A4605" s="17">
        <v>4604</v>
      </c>
      <c r="B4605" t="s">
        <v>7674</v>
      </c>
      <c r="C4605" s="18">
        <v>42150</v>
      </c>
      <c r="D4605" s="18">
        <v>42153</v>
      </c>
      <c r="E4605" t="s">
        <v>50</v>
      </c>
      <c r="F4605" t="s">
        <v>3472</v>
      </c>
      <c r="G4605" t="s">
        <v>3473</v>
      </c>
      <c r="H4605" t="s">
        <v>129</v>
      </c>
      <c r="I4605" t="s">
        <v>54</v>
      </c>
      <c r="J4605" t="s">
        <v>1553</v>
      </c>
      <c r="K4605" t="s">
        <v>115</v>
      </c>
      <c r="L4605">
        <v>28540</v>
      </c>
      <c r="M4605" t="s">
        <v>57</v>
      </c>
      <c r="N4605" t="s">
        <v>7675</v>
      </c>
      <c r="O4605" t="s">
        <v>73</v>
      </c>
      <c r="P4605" t="s">
        <v>117</v>
      </c>
      <c r="Q4605" t="s">
        <v>7676</v>
      </c>
      <c r="R4605" s="19">
        <v>153.72800000000001</v>
      </c>
      <c r="S4605" s="17">
        <v>4</v>
      </c>
      <c r="T4605" s="20">
        <v>0.2</v>
      </c>
      <c r="U4605" s="19">
        <v>53.8048</v>
      </c>
      <c r="V4605" s="20">
        <f t="shared" si="355"/>
        <v>0.35</v>
      </c>
      <c r="W4605" s="17">
        <f t="shared" si="356"/>
        <v>2015</v>
      </c>
      <c r="X4605" t="str">
        <f t="shared" si="357"/>
        <v>May-2015</v>
      </c>
      <c r="Y4605" s="17">
        <f t="shared" si="358"/>
        <v>3</v>
      </c>
      <c r="Z4605" t="str">
        <f t="shared" si="359"/>
        <v>11-20%</v>
      </c>
      <c r="AA4605" s="17">
        <f>IF(COUNTIF($B$2:B4605,B4605)=1,1,0)</f>
        <v>0</v>
      </c>
      <c r="AB4605" s="17">
        <f>IF(COUNTIF($F$2:F4605,F4605)=1,1,0)</f>
        <v>0</v>
      </c>
    </row>
    <row r="4606" spans="1:28" x14ac:dyDescent="0.2">
      <c r="A4606" s="17">
        <v>4605</v>
      </c>
      <c r="B4606" t="s">
        <v>7674</v>
      </c>
      <c r="C4606" s="18">
        <v>42150</v>
      </c>
      <c r="D4606" s="18">
        <v>42153</v>
      </c>
      <c r="E4606" t="s">
        <v>50</v>
      </c>
      <c r="F4606" t="s">
        <v>3472</v>
      </c>
      <c r="G4606" t="s">
        <v>3473</v>
      </c>
      <c r="H4606" t="s">
        <v>129</v>
      </c>
      <c r="I4606" t="s">
        <v>54</v>
      </c>
      <c r="J4606" t="s">
        <v>1553</v>
      </c>
      <c r="K4606" t="s">
        <v>115</v>
      </c>
      <c r="L4606">
        <v>28540</v>
      </c>
      <c r="M4606" t="s">
        <v>57</v>
      </c>
      <c r="N4606" t="s">
        <v>2609</v>
      </c>
      <c r="O4606" t="s">
        <v>73</v>
      </c>
      <c r="P4606" t="s">
        <v>200</v>
      </c>
      <c r="Q4606" t="s">
        <v>2610</v>
      </c>
      <c r="R4606" s="19">
        <v>12.224</v>
      </c>
      <c r="S4606" s="17">
        <v>2</v>
      </c>
      <c r="T4606" s="20">
        <v>0.2</v>
      </c>
      <c r="U4606" s="19">
        <v>4.4311999999999996</v>
      </c>
      <c r="V4606" s="20">
        <f t="shared" si="355"/>
        <v>0.36249999999999993</v>
      </c>
      <c r="W4606" s="17">
        <f t="shared" si="356"/>
        <v>2015</v>
      </c>
      <c r="X4606" t="str">
        <f t="shared" si="357"/>
        <v>May-2015</v>
      </c>
      <c r="Y4606" s="17">
        <f t="shared" si="358"/>
        <v>3</v>
      </c>
      <c r="Z4606" t="str">
        <f t="shared" si="359"/>
        <v>11-20%</v>
      </c>
      <c r="AA4606" s="17">
        <f>IF(COUNTIF($B$2:B4606,B4606)=1,1,0)</f>
        <v>0</v>
      </c>
      <c r="AB4606" s="17">
        <f>IF(COUNTIF($F$2:F4606,F4606)=1,1,0)</f>
        <v>0</v>
      </c>
    </row>
    <row r="4607" spans="1:28" x14ac:dyDescent="0.2">
      <c r="A4607" s="17">
        <v>4606</v>
      </c>
      <c r="B4607" t="s">
        <v>7674</v>
      </c>
      <c r="C4607" s="18">
        <v>42150</v>
      </c>
      <c r="D4607" s="18">
        <v>42153</v>
      </c>
      <c r="E4607" t="s">
        <v>50</v>
      </c>
      <c r="F4607" t="s">
        <v>3472</v>
      </c>
      <c r="G4607" t="s">
        <v>3473</v>
      </c>
      <c r="H4607" t="s">
        <v>129</v>
      </c>
      <c r="I4607" t="s">
        <v>54</v>
      </c>
      <c r="J4607" t="s">
        <v>1553</v>
      </c>
      <c r="K4607" t="s">
        <v>115</v>
      </c>
      <c r="L4607">
        <v>28540</v>
      </c>
      <c r="M4607" t="s">
        <v>57</v>
      </c>
      <c r="N4607" t="s">
        <v>1048</v>
      </c>
      <c r="O4607" t="s">
        <v>98</v>
      </c>
      <c r="P4607" t="s">
        <v>188</v>
      </c>
      <c r="Q4607" t="s">
        <v>1049</v>
      </c>
      <c r="R4607" s="19">
        <v>167.94399999999999</v>
      </c>
      <c r="S4607" s="17">
        <v>7</v>
      </c>
      <c r="T4607" s="20">
        <v>0.2</v>
      </c>
      <c r="U4607" s="19">
        <v>50.383200000000002</v>
      </c>
      <c r="V4607" s="20">
        <f t="shared" si="355"/>
        <v>0.30000000000000004</v>
      </c>
      <c r="W4607" s="17">
        <f t="shared" si="356"/>
        <v>2015</v>
      </c>
      <c r="X4607" t="str">
        <f t="shared" si="357"/>
        <v>May-2015</v>
      </c>
      <c r="Y4607" s="17">
        <f t="shared" si="358"/>
        <v>3</v>
      </c>
      <c r="Z4607" t="str">
        <f t="shared" si="359"/>
        <v>11-20%</v>
      </c>
      <c r="AA4607" s="17">
        <f>IF(COUNTIF($B$2:B4607,B4607)=1,1,0)</f>
        <v>0</v>
      </c>
      <c r="AB4607" s="17">
        <f>IF(COUNTIF($F$2:F4607,F4607)=1,1,0)</f>
        <v>0</v>
      </c>
    </row>
    <row r="4608" spans="1:28" x14ac:dyDescent="0.2">
      <c r="A4608" s="17">
        <v>4607</v>
      </c>
      <c r="B4608" t="s">
        <v>7677</v>
      </c>
      <c r="C4608" s="18">
        <v>42152</v>
      </c>
      <c r="D4608" s="18">
        <v>42157</v>
      </c>
      <c r="E4608" t="s">
        <v>77</v>
      </c>
      <c r="F4608" t="s">
        <v>4023</v>
      </c>
      <c r="G4608" t="s">
        <v>4024</v>
      </c>
      <c r="H4608" t="s">
        <v>53</v>
      </c>
      <c r="I4608" t="s">
        <v>54</v>
      </c>
      <c r="J4608" t="s">
        <v>416</v>
      </c>
      <c r="K4608" t="s">
        <v>294</v>
      </c>
      <c r="L4608">
        <v>14609</v>
      </c>
      <c r="M4608" t="s">
        <v>175</v>
      </c>
      <c r="N4608" t="s">
        <v>239</v>
      </c>
      <c r="O4608" t="s">
        <v>98</v>
      </c>
      <c r="P4608" t="s">
        <v>99</v>
      </c>
      <c r="Q4608" t="s">
        <v>240</v>
      </c>
      <c r="R4608" s="19">
        <v>45.99</v>
      </c>
      <c r="S4608" s="17">
        <v>1</v>
      </c>
      <c r="T4608" s="20">
        <v>0</v>
      </c>
      <c r="U4608" s="19">
        <v>13.3371</v>
      </c>
      <c r="V4608" s="20">
        <f t="shared" si="355"/>
        <v>0.28999999999999998</v>
      </c>
      <c r="W4608" s="17">
        <f t="shared" si="356"/>
        <v>2015</v>
      </c>
      <c r="X4608" t="str">
        <f t="shared" si="357"/>
        <v>May-2015</v>
      </c>
      <c r="Y4608" s="17">
        <f t="shared" si="358"/>
        <v>5</v>
      </c>
      <c r="Z4608" t="str">
        <f t="shared" si="359"/>
        <v>0% (No Discount)</v>
      </c>
      <c r="AA4608" s="17">
        <f>IF(COUNTIF($B$2:B4608,B4608)=1,1,0)</f>
        <v>1</v>
      </c>
      <c r="AB4608" s="17">
        <f>IF(COUNTIF($F$2:F4608,F4608)=1,1,0)</f>
        <v>0</v>
      </c>
    </row>
    <row r="4609" spans="1:28" x14ac:dyDescent="0.2">
      <c r="A4609" s="17">
        <v>4608</v>
      </c>
      <c r="B4609" t="s">
        <v>7677</v>
      </c>
      <c r="C4609" s="18">
        <v>42152</v>
      </c>
      <c r="D4609" s="18">
        <v>42157</v>
      </c>
      <c r="E4609" t="s">
        <v>77</v>
      </c>
      <c r="F4609" t="s">
        <v>4023</v>
      </c>
      <c r="G4609" t="s">
        <v>4024</v>
      </c>
      <c r="H4609" t="s">
        <v>53</v>
      </c>
      <c r="I4609" t="s">
        <v>54</v>
      </c>
      <c r="J4609" t="s">
        <v>416</v>
      </c>
      <c r="K4609" t="s">
        <v>294</v>
      </c>
      <c r="L4609">
        <v>14609</v>
      </c>
      <c r="M4609" t="s">
        <v>175</v>
      </c>
      <c r="N4609" t="s">
        <v>2043</v>
      </c>
      <c r="O4609" t="s">
        <v>73</v>
      </c>
      <c r="P4609" t="s">
        <v>86</v>
      </c>
      <c r="Q4609" t="s">
        <v>2044</v>
      </c>
      <c r="R4609" s="19">
        <v>535.41</v>
      </c>
      <c r="S4609" s="17">
        <v>3</v>
      </c>
      <c r="T4609" s="20">
        <v>0</v>
      </c>
      <c r="U4609" s="19">
        <v>160.62299999999999</v>
      </c>
      <c r="V4609" s="20">
        <f t="shared" si="355"/>
        <v>0.3</v>
      </c>
      <c r="W4609" s="17">
        <f t="shared" si="356"/>
        <v>2015</v>
      </c>
      <c r="X4609" t="str">
        <f t="shared" si="357"/>
        <v>May-2015</v>
      </c>
      <c r="Y4609" s="17">
        <f t="shared" si="358"/>
        <v>5</v>
      </c>
      <c r="Z4609" t="str">
        <f t="shared" si="359"/>
        <v>0% (No Discount)</v>
      </c>
      <c r="AA4609" s="17">
        <f>IF(COUNTIF($B$2:B4609,B4609)=1,1,0)</f>
        <v>0</v>
      </c>
      <c r="AB4609" s="17">
        <f>IF(COUNTIF($F$2:F4609,F4609)=1,1,0)</f>
        <v>0</v>
      </c>
    </row>
    <row r="4610" spans="1:28" x14ac:dyDescent="0.2">
      <c r="A4610" s="17">
        <v>4609</v>
      </c>
      <c r="B4610" t="s">
        <v>7677</v>
      </c>
      <c r="C4610" s="18">
        <v>42152</v>
      </c>
      <c r="D4610" s="18">
        <v>42157</v>
      </c>
      <c r="E4610" t="s">
        <v>77</v>
      </c>
      <c r="F4610" t="s">
        <v>4023</v>
      </c>
      <c r="G4610" t="s">
        <v>4024</v>
      </c>
      <c r="H4610" t="s">
        <v>53</v>
      </c>
      <c r="I4610" t="s">
        <v>54</v>
      </c>
      <c r="J4610" t="s">
        <v>416</v>
      </c>
      <c r="K4610" t="s">
        <v>294</v>
      </c>
      <c r="L4610">
        <v>14609</v>
      </c>
      <c r="M4610" t="s">
        <v>175</v>
      </c>
      <c r="N4610" t="s">
        <v>2109</v>
      </c>
      <c r="O4610" t="s">
        <v>73</v>
      </c>
      <c r="P4610" t="s">
        <v>102</v>
      </c>
      <c r="Q4610" t="s">
        <v>2110</v>
      </c>
      <c r="R4610" s="19">
        <v>6.0960000000000001</v>
      </c>
      <c r="S4610" s="17">
        <v>2</v>
      </c>
      <c r="T4610" s="20">
        <v>0.2</v>
      </c>
      <c r="U4610" s="19">
        <v>2.0573999999999999</v>
      </c>
      <c r="V4610" s="20">
        <f t="shared" ref="V4610:V4673" si="360">IFERROR(U4610/R4610,0)</f>
        <v>0.33749999999999997</v>
      </c>
      <c r="W4610" s="17">
        <f t="shared" ref="W4610:W4673" si="361">YEAR(C4610)</f>
        <v>2015</v>
      </c>
      <c r="X4610" t="str">
        <f t="shared" ref="X4610:X4673" si="362">TEXT(C4610,"mmm-yyyy")</f>
        <v>May-2015</v>
      </c>
      <c r="Y4610" s="17">
        <f t="shared" ref="Y4610:Y4673" si="363">D4610-C4610</f>
        <v>5</v>
      </c>
      <c r="Z4610" t="str">
        <f t="shared" ref="Z4610:Z4673" si="364">IF(T4610=0,"0% (No Discount)",IF(T4610&lt;=0.1,"1-10%",IF(T4610&lt;=0.2,"11-20%",IF(T4610&lt;=0.3,"21-30%",IF(T4610&lt;=0.4,"31-40%",IF(T4610&lt;=0.5,"41-50%","Over 50%"))))))</f>
        <v>11-20%</v>
      </c>
      <c r="AA4610" s="17">
        <f>IF(COUNTIF($B$2:B4610,B4610)=1,1,0)</f>
        <v>0</v>
      </c>
      <c r="AB4610" s="17">
        <f>IF(COUNTIF($F$2:F4610,F4610)=1,1,0)</f>
        <v>0</v>
      </c>
    </row>
    <row r="4611" spans="1:28" x14ac:dyDescent="0.2">
      <c r="A4611" s="17">
        <v>4610</v>
      </c>
      <c r="B4611" t="s">
        <v>7677</v>
      </c>
      <c r="C4611" s="18">
        <v>42152</v>
      </c>
      <c r="D4611" s="18">
        <v>42157</v>
      </c>
      <c r="E4611" t="s">
        <v>77</v>
      </c>
      <c r="F4611" t="s">
        <v>4023</v>
      </c>
      <c r="G4611" t="s">
        <v>4024</v>
      </c>
      <c r="H4611" t="s">
        <v>53</v>
      </c>
      <c r="I4611" t="s">
        <v>54</v>
      </c>
      <c r="J4611" t="s">
        <v>416</v>
      </c>
      <c r="K4611" t="s">
        <v>294</v>
      </c>
      <c r="L4611">
        <v>14609</v>
      </c>
      <c r="M4611" t="s">
        <v>175</v>
      </c>
      <c r="N4611" t="s">
        <v>5470</v>
      </c>
      <c r="O4611" t="s">
        <v>73</v>
      </c>
      <c r="P4611" t="s">
        <v>117</v>
      </c>
      <c r="Q4611" t="s">
        <v>5471</v>
      </c>
      <c r="R4611" s="19">
        <v>45.36</v>
      </c>
      <c r="S4611" s="17">
        <v>7</v>
      </c>
      <c r="T4611" s="20">
        <v>0</v>
      </c>
      <c r="U4611" s="19">
        <v>21.7728</v>
      </c>
      <c r="V4611" s="20">
        <f t="shared" si="360"/>
        <v>0.48</v>
      </c>
      <c r="W4611" s="17">
        <f t="shared" si="361"/>
        <v>2015</v>
      </c>
      <c r="X4611" t="str">
        <f t="shared" si="362"/>
        <v>May-2015</v>
      </c>
      <c r="Y4611" s="17">
        <f t="shared" si="363"/>
        <v>5</v>
      </c>
      <c r="Z4611" t="str">
        <f t="shared" si="364"/>
        <v>0% (No Discount)</v>
      </c>
      <c r="AA4611" s="17">
        <f>IF(COUNTIF($B$2:B4611,B4611)=1,1,0)</f>
        <v>0</v>
      </c>
      <c r="AB4611" s="17">
        <f>IF(COUNTIF($F$2:F4611,F4611)=1,1,0)</f>
        <v>0</v>
      </c>
    </row>
    <row r="4612" spans="1:28" x14ac:dyDescent="0.2">
      <c r="A4612" s="17">
        <v>4611</v>
      </c>
      <c r="B4612" t="s">
        <v>7678</v>
      </c>
      <c r="C4612" s="18">
        <v>43048</v>
      </c>
      <c r="D4612" s="18">
        <v>43053</v>
      </c>
      <c r="E4612" t="s">
        <v>77</v>
      </c>
      <c r="F4612" t="s">
        <v>359</v>
      </c>
      <c r="G4612" t="s">
        <v>360</v>
      </c>
      <c r="H4612" t="s">
        <v>53</v>
      </c>
      <c r="I4612" t="s">
        <v>54</v>
      </c>
      <c r="J4612" t="s">
        <v>2375</v>
      </c>
      <c r="K4612" t="s">
        <v>70</v>
      </c>
      <c r="L4612">
        <v>92054</v>
      </c>
      <c r="M4612" t="s">
        <v>71</v>
      </c>
      <c r="N4612" t="s">
        <v>1314</v>
      </c>
      <c r="O4612" t="s">
        <v>59</v>
      </c>
      <c r="P4612" t="s">
        <v>92</v>
      </c>
      <c r="Q4612" t="s">
        <v>1315</v>
      </c>
      <c r="R4612" s="19">
        <v>47.12</v>
      </c>
      <c r="S4612" s="17">
        <v>8</v>
      </c>
      <c r="T4612" s="20">
        <v>0</v>
      </c>
      <c r="U4612" s="19">
        <v>20.732800000000001</v>
      </c>
      <c r="V4612" s="20">
        <f t="shared" si="360"/>
        <v>0.44000000000000006</v>
      </c>
      <c r="W4612" s="17">
        <f t="shared" si="361"/>
        <v>2017</v>
      </c>
      <c r="X4612" t="str">
        <f t="shared" si="362"/>
        <v>Nov-2017</v>
      </c>
      <c r="Y4612" s="17">
        <f t="shared" si="363"/>
        <v>5</v>
      </c>
      <c r="Z4612" t="str">
        <f t="shared" si="364"/>
        <v>0% (No Discount)</v>
      </c>
      <c r="AA4612" s="17">
        <f>IF(COUNTIF($B$2:B4612,B4612)=1,1,0)</f>
        <v>1</v>
      </c>
      <c r="AB4612" s="17">
        <f>IF(COUNTIF($F$2:F4612,F4612)=1,1,0)</f>
        <v>0</v>
      </c>
    </row>
    <row r="4613" spans="1:28" x14ac:dyDescent="0.2">
      <c r="A4613" s="17">
        <v>4612</v>
      </c>
      <c r="B4613" t="s">
        <v>7679</v>
      </c>
      <c r="C4613" s="18">
        <v>42393</v>
      </c>
      <c r="D4613" s="18">
        <v>42395</v>
      </c>
      <c r="E4613" t="s">
        <v>50</v>
      </c>
      <c r="F4613" t="s">
        <v>3666</v>
      </c>
      <c r="G4613" t="s">
        <v>3667</v>
      </c>
      <c r="H4613" t="s">
        <v>68</v>
      </c>
      <c r="I4613" t="s">
        <v>54</v>
      </c>
      <c r="J4613" t="s">
        <v>3518</v>
      </c>
      <c r="K4613" t="s">
        <v>1519</v>
      </c>
      <c r="L4613">
        <v>39503</v>
      </c>
      <c r="M4613" t="s">
        <v>57</v>
      </c>
      <c r="N4613" t="s">
        <v>1808</v>
      </c>
      <c r="O4613" t="s">
        <v>73</v>
      </c>
      <c r="P4613" t="s">
        <v>102</v>
      </c>
      <c r="Q4613" t="s">
        <v>1809</v>
      </c>
      <c r="R4613" s="19">
        <v>31.36</v>
      </c>
      <c r="S4613" s="17">
        <v>4</v>
      </c>
      <c r="T4613" s="20">
        <v>0</v>
      </c>
      <c r="U4613" s="19">
        <v>15.68</v>
      </c>
      <c r="V4613" s="20">
        <f t="shared" si="360"/>
        <v>0.5</v>
      </c>
      <c r="W4613" s="17">
        <f t="shared" si="361"/>
        <v>2016</v>
      </c>
      <c r="X4613" t="str">
        <f t="shared" si="362"/>
        <v>Jan-2016</v>
      </c>
      <c r="Y4613" s="17">
        <f t="shared" si="363"/>
        <v>2</v>
      </c>
      <c r="Z4613" t="str">
        <f t="shared" si="364"/>
        <v>0% (No Discount)</v>
      </c>
      <c r="AA4613" s="17">
        <f>IF(COUNTIF($B$2:B4613,B4613)=1,1,0)</f>
        <v>1</v>
      </c>
      <c r="AB4613" s="17">
        <f>IF(COUNTIF($F$2:F4613,F4613)=1,1,0)</f>
        <v>0</v>
      </c>
    </row>
    <row r="4614" spans="1:28" x14ac:dyDescent="0.2">
      <c r="A4614" s="17">
        <v>4613</v>
      </c>
      <c r="B4614" t="s">
        <v>7680</v>
      </c>
      <c r="C4614" s="18">
        <v>42735</v>
      </c>
      <c r="D4614" s="18">
        <v>42741</v>
      </c>
      <c r="E4614" t="s">
        <v>77</v>
      </c>
      <c r="F4614" t="s">
        <v>1859</v>
      </c>
      <c r="G4614" t="s">
        <v>1860</v>
      </c>
      <c r="H4614" t="s">
        <v>53</v>
      </c>
      <c r="I4614" t="s">
        <v>54</v>
      </c>
      <c r="J4614" t="s">
        <v>1553</v>
      </c>
      <c r="K4614" t="s">
        <v>81</v>
      </c>
      <c r="L4614">
        <v>32216</v>
      </c>
      <c r="M4614" t="s">
        <v>57</v>
      </c>
      <c r="N4614" t="s">
        <v>1593</v>
      </c>
      <c r="O4614" t="s">
        <v>73</v>
      </c>
      <c r="P4614" t="s">
        <v>95</v>
      </c>
      <c r="Q4614" t="s">
        <v>1594</v>
      </c>
      <c r="R4614" s="19">
        <v>47.616</v>
      </c>
      <c r="S4614" s="17">
        <v>3</v>
      </c>
      <c r="T4614" s="20">
        <v>0.2</v>
      </c>
      <c r="U4614" s="19">
        <v>3.5712000000000002</v>
      </c>
      <c r="V4614" s="20">
        <f t="shared" si="360"/>
        <v>7.4999999999999997E-2</v>
      </c>
      <c r="W4614" s="17">
        <f t="shared" si="361"/>
        <v>2016</v>
      </c>
      <c r="X4614" t="str">
        <f t="shared" si="362"/>
        <v>Dec-2016</v>
      </c>
      <c r="Y4614" s="17">
        <f t="shared" si="363"/>
        <v>6</v>
      </c>
      <c r="Z4614" t="str">
        <f t="shared" si="364"/>
        <v>11-20%</v>
      </c>
      <c r="AA4614" s="17">
        <f>IF(COUNTIF($B$2:B4614,B4614)=1,1,0)</f>
        <v>1</v>
      </c>
      <c r="AB4614" s="17">
        <f>IF(COUNTIF($F$2:F4614,F4614)=1,1,0)</f>
        <v>0</v>
      </c>
    </row>
    <row r="4615" spans="1:28" x14ac:dyDescent="0.2">
      <c r="A4615" s="17">
        <v>4614</v>
      </c>
      <c r="B4615" t="s">
        <v>7680</v>
      </c>
      <c r="C4615" s="18">
        <v>42735</v>
      </c>
      <c r="D4615" s="18">
        <v>42741</v>
      </c>
      <c r="E4615" t="s">
        <v>77</v>
      </c>
      <c r="F4615" t="s">
        <v>1859</v>
      </c>
      <c r="G4615" t="s">
        <v>1860</v>
      </c>
      <c r="H4615" t="s">
        <v>53</v>
      </c>
      <c r="I4615" t="s">
        <v>54</v>
      </c>
      <c r="J4615" t="s">
        <v>1553</v>
      </c>
      <c r="K4615" t="s">
        <v>81</v>
      </c>
      <c r="L4615">
        <v>32216</v>
      </c>
      <c r="M4615" t="s">
        <v>57</v>
      </c>
      <c r="N4615" t="s">
        <v>2796</v>
      </c>
      <c r="O4615" t="s">
        <v>73</v>
      </c>
      <c r="P4615" t="s">
        <v>117</v>
      </c>
      <c r="Q4615" t="s">
        <v>2797</v>
      </c>
      <c r="R4615" s="19">
        <v>23.48</v>
      </c>
      <c r="S4615" s="17">
        <v>5</v>
      </c>
      <c r="T4615" s="20">
        <v>0.2</v>
      </c>
      <c r="U4615" s="19">
        <v>8.218</v>
      </c>
      <c r="V4615" s="20">
        <f t="shared" si="360"/>
        <v>0.35</v>
      </c>
      <c r="W4615" s="17">
        <f t="shared" si="361"/>
        <v>2016</v>
      </c>
      <c r="X4615" t="str">
        <f t="shared" si="362"/>
        <v>Dec-2016</v>
      </c>
      <c r="Y4615" s="17">
        <f t="shared" si="363"/>
        <v>6</v>
      </c>
      <c r="Z4615" t="str">
        <f t="shared" si="364"/>
        <v>11-20%</v>
      </c>
      <c r="AA4615" s="17">
        <f>IF(COUNTIF($B$2:B4615,B4615)=1,1,0)</f>
        <v>0</v>
      </c>
      <c r="AB4615" s="17">
        <f>IF(COUNTIF($F$2:F4615,F4615)=1,1,0)</f>
        <v>0</v>
      </c>
    </row>
    <row r="4616" spans="1:28" x14ac:dyDescent="0.2">
      <c r="A4616" s="17">
        <v>4615</v>
      </c>
      <c r="B4616" t="s">
        <v>7681</v>
      </c>
      <c r="C4616" s="18">
        <v>42618</v>
      </c>
      <c r="D4616" s="18">
        <v>42623</v>
      </c>
      <c r="E4616" t="s">
        <v>77</v>
      </c>
      <c r="F4616" t="s">
        <v>6405</v>
      </c>
      <c r="G4616" t="s">
        <v>6406</v>
      </c>
      <c r="H4616" t="s">
        <v>129</v>
      </c>
      <c r="I4616" t="s">
        <v>54</v>
      </c>
      <c r="J4616" t="s">
        <v>211</v>
      </c>
      <c r="K4616" t="s">
        <v>131</v>
      </c>
      <c r="L4616">
        <v>77070</v>
      </c>
      <c r="M4616" t="s">
        <v>132</v>
      </c>
      <c r="N4616" t="s">
        <v>2164</v>
      </c>
      <c r="O4616" t="s">
        <v>73</v>
      </c>
      <c r="P4616" t="s">
        <v>105</v>
      </c>
      <c r="Q4616" t="s">
        <v>2165</v>
      </c>
      <c r="R4616" s="19">
        <v>62.79</v>
      </c>
      <c r="S4616" s="17">
        <v>3</v>
      </c>
      <c r="T4616" s="20">
        <v>0.8</v>
      </c>
      <c r="U4616" s="19">
        <v>-166.39349999999999</v>
      </c>
      <c r="V4616" s="20">
        <f t="shared" si="360"/>
        <v>-2.65</v>
      </c>
      <c r="W4616" s="17">
        <f t="shared" si="361"/>
        <v>2016</v>
      </c>
      <c r="X4616" t="str">
        <f t="shared" si="362"/>
        <v>Sep-2016</v>
      </c>
      <c r="Y4616" s="17">
        <f t="shared" si="363"/>
        <v>5</v>
      </c>
      <c r="Z4616" t="str">
        <f t="shared" si="364"/>
        <v>Over 50%</v>
      </c>
      <c r="AA4616" s="17">
        <f>IF(COUNTIF($B$2:B4616,B4616)=1,1,0)</f>
        <v>1</v>
      </c>
      <c r="AB4616" s="17">
        <f>IF(COUNTIF($F$2:F4616,F4616)=1,1,0)</f>
        <v>0</v>
      </c>
    </row>
    <row r="4617" spans="1:28" x14ac:dyDescent="0.2">
      <c r="A4617" s="17">
        <v>4616</v>
      </c>
      <c r="B4617" t="s">
        <v>7681</v>
      </c>
      <c r="C4617" s="18">
        <v>42618</v>
      </c>
      <c r="D4617" s="18">
        <v>42623</v>
      </c>
      <c r="E4617" t="s">
        <v>77</v>
      </c>
      <c r="F4617" t="s">
        <v>6405</v>
      </c>
      <c r="G4617" t="s">
        <v>6406</v>
      </c>
      <c r="H4617" t="s">
        <v>129</v>
      </c>
      <c r="I4617" t="s">
        <v>54</v>
      </c>
      <c r="J4617" t="s">
        <v>211</v>
      </c>
      <c r="K4617" t="s">
        <v>131</v>
      </c>
      <c r="L4617">
        <v>77070</v>
      </c>
      <c r="M4617" t="s">
        <v>132</v>
      </c>
      <c r="N4617" t="s">
        <v>6002</v>
      </c>
      <c r="O4617" t="s">
        <v>73</v>
      </c>
      <c r="P4617" t="s">
        <v>296</v>
      </c>
      <c r="Q4617" t="s">
        <v>6003</v>
      </c>
      <c r="R4617" s="19">
        <v>28.44</v>
      </c>
      <c r="S4617" s="17">
        <v>9</v>
      </c>
      <c r="T4617" s="20">
        <v>0.2</v>
      </c>
      <c r="U4617" s="19">
        <v>4.266</v>
      </c>
      <c r="V4617" s="20">
        <f t="shared" si="360"/>
        <v>0.15</v>
      </c>
      <c r="W4617" s="17">
        <f t="shared" si="361"/>
        <v>2016</v>
      </c>
      <c r="X4617" t="str">
        <f t="shared" si="362"/>
        <v>Sep-2016</v>
      </c>
      <c r="Y4617" s="17">
        <f t="shared" si="363"/>
        <v>5</v>
      </c>
      <c r="Z4617" t="str">
        <f t="shared" si="364"/>
        <v>11-20%</v>
      </c>
      <c r="AA4617" s="17">
        <f>IF(COUNTIF($B$2:B4617,B4617)=1,1,0)</f>
        <v>0</v>
      </c>
      <c r="AB4617" s="17">
        <f>IF(COUNTIF($F$2:F4617,F4617)=1,1,0)</f>
        <v>0</v>
      </c>
    </row>
    <row r="4618" spans="1:28" x14ac:dyDescent="0.2">
      <c r="A4618" s="17">
        <v>4617</v>
      </c>
      <c r="B4618" t="s">
        <v>7682</v>
      </c>
      <c r="C4618" s="18">
        <v>42251</v>
      </c>
      <c r="D4618" s="18">
        <v>42254</v>
      </c>
      <c r="E4618" t="s">
        <v>50</v>
      </c>
      <c r="F4618" t="s">
        <v>907</v>
      </c>
      <c r="G4618" t="s">
        <v>908</v>
      </c>
      <c r="H4618" t="s">
        <v>68</v>
      </c>
      <c r="I4618" t="s">
        <v>54</v>
      </c>
      <c r="J4618" t="s">
        <v>211</v>
      </c>
      <c r="K4618" t="s">
        <v>131</v>
      </c>
      <c r="L4618">
        <v>77095</v>
      </c>
      <c r="M4618" t="s">
        <v>132</v>
      </c>
      <c r="N4618" t="s">
        <v>885</v>
      </c>
      <c r="O4618" t="s">
        <v>98</v>
      </c>
      <c r="P4618" t="s">
        <v>188</v>
      </c>
      <c r="Q4618" t="s">
        <v>886</v>
      </c>
      <c r="R4618" s="19">
        <v>134.376</v>
      </c>
      <c r="S4618" s="17">
        <v>3</v>
      </c>
      <c r="T4618" s="20">
        <v>0.2</v>
      </c>
      <c r="U4618" s="19">
        <v>6.7187999999999999</v>
      </c>
      <c r="V4618" s="20">
        <f t="shared" si="360"/>
        <v>4.9999999999999996E-2</v>
      </c>
      <c r="W4618" s="17">
        <f t="shared" si="361"/>
        <v>2015</v>
      </c>
      <c r="X4618" t="str">
        <f t="shared" si="362"/>
        <v>Sep-2015</v>
      </c>
      <c r="Y4618" s="17">
        <f t="shared" si="363"/>
        <v>3</v>
      </c>
      <c r="Z4618" t="str">
        <f t="shared" si="364"/>
        <v>11-20%</v>
      </c>
      <c r="AA4618" s="17">
        <f>IF(COUNTIF($B$2:B4618,B4618)=1,1,0)</f>
        <v>1</v>
      </c>
      <c r="AB4618" s="17">
        <f>IF(COUNTIF($F$2:F4618,F4618)=1,1,0)</f>
        <v>0</v>
      </c>
    </row>
    <row r="4619" spans="1:28" x14ac:dyDescent="0.2">
      <c r="A4619" s="17">
        <v>4618</v>
      </c>
      <c r="B4619" t="s">
        <v>7683</v>
      </c>
      <c r="C4619" s="18">
        <v>42268</v>
      </c>
      <c r="D4619" s="18">
        <v>42273</v>
      </c>
      <c r="E4619" t="s">
        <v>77</v>
      </c>
      <c r="F4619" t="s">
        <v>2316</v>
      </c>
      <c r="G4619" t="s">
        <v>2317</v>
      </c>
      <c r="H4619" t="s">
        <v>129</v>
      </c>
      <c r="I4619" t="s">
        <v>54</v>
      </c>
      <c r="J4619" t="s">
        <v>4132</v>
      </c>
      <c r="K4619" t="s">
        <v>1275</v>
      </c>
      <c r="L4619">
        <v>2149</v>
      </c>
      <c r="M4619" t="s">
        <v>175</v>
      </c>
      <c r="N4619" t="s">
        <v>6679</v>
      </c>
      <c r="O4619" t="s">
        <v>98</v>
      </c>
      <c r="P4619" t="s">
        <v>99</v>
      </c>
      <c r="Q4619" t="s">
        <v>6680</v>
      </c>
      <c r="R4619" s="19">
        <v>589.9</v>
      </c>
      <c r="S4619" s="17">
        <v>2</v>
      </c>
      <c r="T4619" s="20">
        <v>0</v>
      </c>
      <c r="U4619" s="19">
        <v>147.47499999999999</v>
      </c>
      <c r="V4619" s="20">
        <f t="shared" si="360"/>
        <v>0.25</v>
      </c>
      <c r="W4619" s="17">
        <f t="shared" si="361"/>
        <v>2015</v>
      </c>
      <c r="X4619" t="str">
        <f t="shared" si="362"/>
        <v>Sep-2015</v>
      </c>
      <c r="Y4619" s="17">
        <f t="shared" si="363"/>
        <v>5</v>
      </c>
      <c r="Z4619" t="str">
        <f t="shared" si="364"/>
        <v>0% (No Discount)</v>
      </c>
      <c r="AA4619" s="17">
        <f>IF(COUNTIF($B$2:B4619,B4619)=1,1,0)</f>
        <v>1</v>
      </c>
      <c r="AB4619" s="17">
        <f>IF(COUNTIF($F$2:F4619,F4619)=1,1,0)</f>
        <v>0</v>
      </c>
    </row>
    <row r="4620" spans="1:28" x14ac:dyDescent="0.2">
      <c r="A4620" s="17">
        <v>4619</v>
      </c>
      <c r="B4620" t="s">
        <v>7683</v>
      </c>
      <c r="C4620" s="18">
        <v>42268</v>
      </c>
      <c r="D4620" s="18">
        <v>42273</v>
      </c>
      <c r="E4620" t="s">
        <v>77</v>
      </c>
      <c r="F4620" t="s">
        <v>2316</v>
      </c>
      <c r="G4620" t="s">
        <v>2317</v>
      </c>
      <c r="H4620" t="s">
        <v>129</v>
      </c>
      <c r="I4620" t="s">
        <v>54</v>
      </c>
      <c r="J4620" t="s">
        <v>4132</v>
      </c>
      <c r="K4620" t="s">
        <v>1275</v>
      </c>
      <c r="L4620">
        <v>2149</v>
      </c>
      <c r="M4620" t="s">
        <v>175</v>
      </c>
      <c r="N4620" t="s">
        <v>1310</v>
      </c>
      <c r="O4620" t="s">
        <v>59</v>
      </c>
      <c r="P4620" t="s">
        <v>63</v>
      </c>
      <c r="Q4620" t="s">
        <v>1311</v>
      </c>
      <c r="R4620" s="19">
        <v>542.94000000000005</v>
      </c>
      <c r="S4620" s="17">
        <v>3</v>
      </c>
      <c r="T4620" s="20">
        <v>0</v>
      </c>
      <c r="U4620" s="19">
        <v>141.1644</v>
      </c>
      <c r="V4620" s="20">
        <f t="shared" si="360"/>
        <v>0.25999999999999995</v>
      </c>
      <c r="W4620" s="17">
        <f t="shared" si="361"/>
        <v>2015</v>
      </c>
      <c r="X4620" t="str">
        <f t="shared" si="362"/>
        <v>Sep-2015</v>
      </c>
      <c r="Y4620" s="17">
        <f t="shared" si="363"/>
        <v>5</v>
      </c>
      <c r="Z4620" t="str">
        <f t="shared" si="364"/>
        <v>0% (No Discount)</v>
      </c>
      <c r="AA4620" s="17">
        <f>IF(COUNTIF($B$2:B4620,B4620)=1,1,0)</f>
        <v>0</v>
      </c>
      <c r="AB4620" s="17">
        <f>IF(COUNTIF($F$2:F4620,F4620)=1,1,0)</f>
        <v>0</v>
      </c>
    </row>
    <row r="4621" spans="1:28" x14ac:dyDescent="0.2">
      <c r="A4621" s="17">
        <v>4620</v>
      </c>
      <c r="B4621" t="s">
        <v>7684</v>
      </c>
      <c r="C4621" s="18">
        <v>43093</v>
      </c>
      <c r="D4621" s="18">
        <v>43094</v>
      </c>
      <c r="E4621" t="s">
        <v>215</v>
      </c>
      <c r="F4621" t="s">
        <v>762</v>
      </c>
      <c r="G4621" t="s">
        <v>763</v>
      </c>
      <c r="H4621" t="s">
        <v>129</v>
      </c>
      <c r="I4621" t="s">
        <v>54</v>
      </c>
      <c r="J4621" t="s">
        <v>69</v>
      </c>
      <c r="K4621" t="s">
        <v>70</v>
      </c>
      <c r="L4621">
        <v>90049</v>
      </c>
      <c r="M4621" t="s">
        <v>71</v>
      </c>
      <c r="N4621" t="s">
        <v>1245</v>
      </c>
      <c r="O4621" t="s">
        <v>98</v>
      </c>
      <c r="P4621" t="s">
        <v>1246</v>
      </c>
      <c r="Q4621" t="s">
        <v>1247</v>
      </c>
      <c r="R4621" s="19">
        <v>2879.9520000000002</v>
      </c>
      <c r="S4621" s="17">
        <v>6</v>
      </c>
      <c r="T4621" s="20">
        <v>0.2</v>
      </c>
      <c r="U4621" s="19">
        <v>1007.9832</v>
      </c>
      <c r="V4621" s="20">
        <f t="shared" si="360"/>
        <v>0.35</v>
      </c>
      <c r="W4621" s="17">
        <f t="shared" si="361"/>
        <v>2017</v>
      </c>
      <c r="X4621" t="str">
        <f t="shared" si="362"/>
        <v>Dec-2017</v>
      </c>
      <c r="Y4621" s="17">
        <f t="shared" si="363"/>
        <v>1</v>
      </c>
      <c r="Z4621" t="str">
        <f t="shared" si="364"/>
        <v>11-20%</v>
      </c>
      <c r="AA4621" s="17">
        <f>IF(COUNTIF($B$2:B4621,B4621)=1,1,0)</f>
        <v>1</v>
      </c>
      <c r="AB4621" s="17">
        <f>IF(COUNTIF($F$2:F4621,F4621)=1,1,0)</f>
        <v>0</v>
      </c>
    </row>
    <row r="4622" spans="1:28" x14ac:dyDescent="0.2">
      <c r="A4622" s="17">
        <v>4621</v>
      </c>
      <c r="B4622" t="s">
        <v>7684</v>
      </c>
      <c r="C4622" s="18">
        <v>43093</v>
      </c>
      <c r="D4622" s="18">
        <v>43094</v>
      </c>
      <c r="E4622" t="s">
        <v>215</v>
      </c>
      <c r="F4622" t="s">
        <v>762</v>
      </c>
      <c r="G4622" t="s">
        <v>763</v>
      </c>
      <c r="H4622" t="s">
        <v>129</v>
      </c>
      <c r="I4622" t="s">
        <v>54</v>
      </c>
      <c r="J4622" t="s">
        <v>69</v>
      </c>
      <c r="K4622" t="s">
        <v>70</v>
      </c>
      <c r="L4622">
        <v>90049</v>
      </c>
      <c r="M4622" t="s">
        <v>71</v>
      </c>
      <c r="N4622" t="s">
        <v>1754</v>
      </c>
      <c r="O4622" t="s">
        <v>73</v>
      </c>
      <c r="P4622" t="s">
        <v>102</v>
      </c>
      <c r="Q4622" t="s">
        <v>1755</v>
      </c>
      <c r="R4622" s="19">
        <v>90.48</v>
      </c>
      <c r="S4622" s="17">
        <v>3</v>
      </c>
      <c r="T4622" s="20">
        <v>0.2</v>
      </c>
      <c r="U4622" s="19">
        <v>33.93</v>
      </c>
      <c r="V4622" s="20">
        <f t="shared" si="360"/>
        <v>0.375</v>
      </c>
      <c r="W4622" s="17">
        <f t="shared" si="361"/>
        <v>2017</v>
      </c>
      <c r="X4622" t="str">
        <f t="shared" si="362"/>
        <v>Dec-2017</v>
      </c>
      <c r="Y4622" s="17">
        <f t="shared" si="363"/>
        <v>1</v>
      </c>
      <c r="Z4622" t="str">
        <f t="shared" si="364"/>
        <v>11-20%</v>
      </c>
      <c r="AA4622" s="17">
        <f>IF(COUNTIF($B$2:B4622,B4622)=1,1,0)</f>
        <v>0</v>
      </c>
      <c r="AB4622" s="17">
        <f>IF(COUNTIF($F$2:F4622,F4622)=1,1,0)</f>
        <v>0</v>
      </c>
    </row>
    <row r="4623" spans="1:28" x14ac:dyDescent="0.2">
      <c r="A4623" s="17">
        <v>4622</v>
      </c>
      <c r="B4623" t="s">
        <v>7685</v>
      </c>
      <c r="C4623" s="18">
        <v>42282</v>
      </c>
      <c r="D4623" s="18">
        <v>42285</v>
      </c>
      <c r="E4623" t="s">
        <v>50</v>
      </c>
      <c r="F4623" t="s">
        <v>2089</v>
      </c>
      <c r="G4623" t="s">
        <v>2090</v>
      </c>
      <c r="H4623" t="s">
        <v>68</v>
      </c>
      <c r="I4623" t="s">
        <v>54</v>
      </c>
      <c r="J4623" t="s">
        <v>548</v>
      </c>
      <c r="K4623" t="s">
        <v>272</v>
      </c>
      <c r="L4623">
        <v>19805</v>
      </c>
      <c r="M4623" t="s">
        <v>175</v>
      </c>
      <c r="N4623" t="s">
        <v>788</v>
      </c>
      <c r="O4623" t="s">
        <v>73</v>
      </c>
      <c r="P4623" t="s">
        <v>86</v>
      </c>
      <c r="Q4623" t="s">
        <v>789</v>
      </c>
      <c r="R4623" s="19">
        <v>77.55</v>
      </c>
      <c r="S4623" s="17">
        <v>5</v>
      </c>
      <c r="T4623" s="20">
        <v>0</v>
      </c>
      <c r="U4623" s="19">
        <v>21.713999999999999</v>
      </c>
      <c r="V4623" s="20">
        <f t="shared" si="360"/>
        <v>0.27999999999999997</v>
      </c>
      <c r="W4623" s="17">
        <f t="shared" si="361"/>
        <v>2015</v>
      </c>
      <c r="X4623" t="str">
        <f t="shared" si="362"/>
        <v>Oct-2015</v>
      </c>
      <c r="Y4623" s="17">
        <f t="shared" si="363"/>
        <v>3</v>
      </c>
      <c r="Z4623" t="str">
        <f t="shared" si="364"/>
        <v>0% (No Discount)</v>
      </c>
      <c r="AA4623" s="17">
        <f>IF(COUNTIF($B$2:B4623,B4623)=1,1,0)</f>
        <v>1</v>
      </c>
      <c r="AB4623" s="17">
        <f>IF(COUNTIF($F$2:F4623,F4623)=1,1,0)</f>
        <v>0</v>
      </c>
    </row>
    <row r="4624" spans="1:28" x14ac:dyDescent="0.2">
      <c r="A4624" s="17">
        <v>4623</v>
      </c>
      <c r="B4624" t="s">
        <v>7686</v>
      </c>
      <c r="C4624" s="18">
        <v>42987</v>
      </c>
      <c r="D4624" s="18">
        <v>42992</v>
      </c>
      <c r="E4624" t="s">
        <v>77</v>
      </c>
      <c r="F4624" t="s">
        <v>78</v>
      </c>
      <c r="G4624" t="s">
        <v>79</v>
      </c>
      <c r="H4624" t="s">
        <v>53</v>
      </c>
      <c r="I4624" t="s">
        <v>54</v>
      </c>
      <c r="J4624" t="s">
        <v>409</v>
      </c>
      <c r="K4624" t="s">
        <v>362</v>
      </c>
      <c r="L4624">
        <v>38401</v>
      </c>
      <c r="M4624" t="s">
        <v>57</v>
      </c>
      <c r="N4624" t="s">
        <v>1326</v>
      </c>
      <c r="O4624" t="s">
        <v>73</v>
      </c>
      <c r="P4624" t="s">
        <v>606</v>
      </c>
      <c r="Q4624" t="s">
        <v>1327</v>
      </c>
      <c r="R4624" s="19">
        <v>8.8320000000000007</v>
      </c>
      <c r="S4624" s="17">
        <v>3</v>
      </c>
      <c r="T4624" s="20">
        <v>0.2</v>
      </c>
      <c r="U4624" s="19">
        <v>-1.9872000000000001</v>
      </c>
      <c r="V4624" s="20">
        <f t="shared" si="360"/>
        <v>-0.22499999999999998</v>
      </c>
      <c r="W4624" s="17">
        <f t="shared" si="361"/>
        <v>2017</v>
      </c>
      <c r="X4624" t="str">
        <f t="shared" si="362"/>
        <v>Sep-2017</v>
      </c>
      <c r="Y4624" s="17">
        <f t="shared" si="363"/>
        <v>5</v>
      </c>
      <c r="Z4624" t="str">
        <f t="shared" si="364"/>
        <v>11-20%</v>
      </c>
      <c r="AA4624" s="17">
        <f>IF(COUNTIF($B$2:B4624,B4624)=1,1,0)</f>
        <v>1</v>
      </c>
      <c r="AB4624" s="17">
        <f>IF(COUNTIF($F$2:F4624,F4624)=1,1,0)</f>
        <v>0</v>
      </c>
    </row>
    <row r="4625" spans="1:28" x14ac:dyDescent="0.2">
      <c r="A4625" s="17">
        <v>4624</v>
      </c>
      <c r="B4625" t="s">
        <v>7686</v>
      </c>
      <c r="C4625" s="18">
        <v>42987</v>
      </c>
      <c r="D4625" s="18">
        <v>42992</v>
      </c>
      <c r="E4625" t="s">
        <v>77</v>
      </c>
      <c r="F4625" t="s">
        <v>78</v>
      </c>
      <c r="G4625" t="s">
        <v>79</v>
      </c>
      <c r="H4625" t="s">
        <v>53</v>
      </c>
      <c r="I4625" t="s">
        <v>54</v>
      </c>
      <c r="J4625" t="s">
        <v>409</v>
      </c>
      <c r="K4625" t="s">
        <v>362</v>
      </c>
      <c r="L4625">
        <v>38401</v>
      </c>
      <c r="M4625" t="s">
        <v>57</v>
      </c>
      <c r="N4625" t="s">
        <v>1762</v>
      </c>
      <c r="O4625" t="s">
        <v>73</v>
      </c>
      <c r="P4625" t="s">
        <v>117</v>
      </c>
      <c r="Q4625" t="s">
        <v>5042</v>
      </c>
      <c r="R4625" s="19">
        <v>177.536</v>
      </c>
      <c r="S4625" s="17">
        <v>4</v>
      </c>
      <c r="T4625" s="20">
        <v>0.2</v>
      </c>
      <c r="U4625" s="19">
        <v>62.137599999999999</v>
      </c>
      <c r="V4625" s="20">
        <f t="shared" si="360"/>
        <v>0.35</v>
      </c>
      <c r="W4625" s="17">
        <f t="shared" si="361"/>
        <v>2017</v>
      </c>
      <c r="X4625" t="str">
        <f t="shared" si="362"/>
        <v>Sep-2017</v>
      </c>
      <c r="Y4625" s="17">
        <f t="shared" si="363"/>
        <v>5</v>
      </c>
      <c r="Z4625" t="str">
        <f t="shared" si="364"/>
        <v>11-20%</v>
      </c>
      <c r="AA4625" s="17">
        <f>IF(COUNTIF($B$2:B4625,B4625)=1,1,0)</f>
        <v>0</v>
      </c>
      <c r="AB4625" s="17">
        <f>IF(COUNTIF($F$2:F4625,F4625)=1,1,0)</f>
        <v>0</v>
      </c>
    </row>
    <row r="4626" spans="1:28" x14ac:dyDescent="0.2">
      <c r="A4626" s="17">
        <v>4625</v>
      </c>
      <c r="B4626" t="s">
        <v>7686</v>
      </c>
      <c r="C4626" s="18">
        <v>42987</v>
      </c>
      <c r="D4626" s="18">
        <v>42992</v>
      </c>
      <c r="E4626" t="s">
        <v>77</v>
      </c>
      <c r="F4626" t="s">
        <v>78</v>
      </c>
      <c r="G4626" t="s">
        <v>79</v>
      </c>
      <c r="H4626" t="s">
        <v>53</v>
      </c>
      <c r="I4626" t="s">
        <v>54</v>
      </c>
      <c r="J4626" t="s">
        <v>409</v>
      </c>
      <c r="K4626" t="s">
        <v>362</v>
      </c>
      <c r="L4626">
        <v>38401</v>
      </c>
      <c r="M4626" t="s">
        <v>57</v>
      </c>
      <c r="N4626" t="s">
        <v>3033</v>
      </c>
      <c r="O4626" t="s">
        <v>73</v>
      </c>
      <c r="P4626" t="s">
        <v>86</v>
      </c>
      <c r="Q4626" t="s">
        <v>3034</v>
      </c>
      <c r="R4626" s="19">
        <v>258.48</v>
      </c>
      <c r="S4626" s="17">
        <v>2</v>
      </c>
      <c r="T4626" s="20">
        <v>0.2</v>
      </c>
      <c r="U4626" s="19">
        <v>-3.2309999999999999</v>
      </c>
      <c r="V4626" s="20">
        <f t="shared" si="360"/>
        <v>-1.2499999999999999E-2</v>
      </c>
      <c r="W4626" s="17">
        <f t="shared" si="361"/>
        <v>2017</v>
      </c>
      <c r="X4626" t="str">
        <f t="shared" si="362"/>
        <v>Sep-2017</v>
      </c>
      <c r="Y4626" s="17">
        <f t="shared" si="363"/>
        <v>5</v>
      </c>
      <c r="Z4626" t="str">
        <f t="shared" si="364"/>
        <v>11-20%</v>
      </c>
      <c r="AA4626" s="17">
        <f>IF(COUNTIF($B$2:B4626,B4626)=1,1,0)</f>
        <v>0</v>
      </c>
      <c r="AB4626" s="17">
        <f>IF(COUNTIF($F$2:F4626,F4626)=1,1,0)</f>
        <v>0</v>
      </c>
    </row>
    <row r="4627" spans="1:28" x14ac:dyDescent="0.2">
      <c r="A4627" s="17">
        <v>4626</v>
      </c>
      <c r="B4627" t="s">
        <v>7686</v>
      </c>
      <c r="C4627" s="18">
        <v>42987</v>
      </c>
      <c r="D4627" s="18">
        <v>42992</v>
      </c>
      <c r="E4627" t="s">
        <v>77</v>
      </c>
      <c r="F4627" t="s">
        <v>78</v>
      </c>
      <c r="G4627" t="s">
        <v>79</v>
      </c>
      <c r="H4627" t="s">
        <v>53</v>
      </c>
      <c r="I4627" t="s">
        <v>54</v>
      </c>
      <c r="J4627" t="s">
        <v>409</v>
      </c>
      <c r="K4627" t="s">
        <v>362</v>
      </c>
      <c r="L4627">
        <v>38401</v>
      </c>
      <c r="M4627" t="s">
        <v>57</v>
      </c>
      <c r="N4627" t="s">
        <v>1314</v>
      </c>
      <c r="O4627" t="s">
        <v>59</v>
      </c>
      <c r="P4627" t="s">
        <v>92</v>
      </c>
      <c r="Q4627" t="s">
        <v>1315</v>
      </c>
      <c r="R4627" s="19">
        <v>14.135999999999999</v>
      </c>
      <c r="S4627" s="17">
        <v>3</v>
      </c>
      <c r="T4627" s="20">
        <v>0.2</v>
      </c>
      <c r="U4627" s="19">
        <v>4.2408000000000001</v>
      </c>
      <c r="V4627" s="20">
        <f t="shared" si="360"/>
        <v>0.30000000000000004</v>
      </c>
      <c r="W4627" s="17">
        <f t="shared" si="361"/>
        <v>2017</v>
      </c>
      <c r="X4627" t="str">
        <f t="shared" si="362"/>
        <v>Sep-2017</v>
      </c>
      <c r="Y4627" s="17">
        <f t="shared" si="363"/>
        <v>5</v>
      </c>
      <c r="Z4627" t="str">
        <f t="shared" si="364"/>
        <v>11-20%</v>
      </c>
      <c r="AA4627" s="17">
        <f>IF(COUNTIF($B$2:B4627,B4627)=1,1,0)</f>
        <v>0</v>
      </c>
      <c r="AB4627" s="17">
        <f>IF(COUNTIF($F$2:F4627,F4627)=1,1,0)</f>
        <v>0</v>
      </c>
    </row>
    <row r="4628" spans="1:28" x14ac:dyDescent="0.2">
      <c r="A4628" s="17">
        <v>4627</v>
      </c>
      <c r="B4628" t="s">
        <v>7687</v>
      </c>
      <c r="C4628" s="18">
        <v>42687</v>
      </c>
      <c r="D4628" s="18">
        <v>42692</v>
      </c>
      <c r="E4628" t="s">
        <v>77</v>
      </c>
      <c r="F4628" t="s">
        <v>2665</v>
      </c>
      <c r="G4628" t="s">
        <v>2666</v>
      </c>
      <c r="H4628" t="s">
        <v>68</v>
      </c>
      <c r="I4628" t="s">
        <v>54</v>
      </c>
      <c r="J4628" t="s">
        <v>293</v>
      </c>
      <c r="K4628" t="s">
        <v>294</v>
      </c>
      <c r="L4628">
        <v>10011</v>
      </c>
      <c r="M4628" t="s">
        <v>175</v>
      </c>
      <c r="N4628" t="s">
        <v>757</v>
      </c>
      <c r="O4628" t="s">
        <v>73</v>
      </c>
      <c r="P4628" t="s">
        <v>86</v>
      </c>
      <c r="Q4628" t="s">
        <v>758</v>
      </c>
      <c r="R4628" s="19">
        <v>77.55</v>
      </c>
      <c r="S4628" s="17">
        <v>5</v>
      </c>
      <c r="T4628" s="20">
        <v>0</v>
      </c>
      <c r="U4628" s="19">
        <v>20.163</v>
      </c>
      <c r="V4628" s="20">
        <f t="shared" si="360"/>
        <v>0.26</v>
      </c>
      <c r="W4628" s="17">
        <f t="shared" si="361"/>
        <v>2016</v>
      </c>
      <c r="X4628" t="str">
        <f t="shared" si="362"/>
        <v>Nov-2016</v>
      </c>
      <c r="Y4628" s="17">
        <f t="shared" si="363"/>
        <v>5</v>
      </c>
      <c r="Z4628" t="str">
        <f t="shared" si="364"/>
        <v>0% (No Discount)</v>
      </c>
      <c r="AA4628" s="17">
        <f>IF(COUNTIF($B$2:B4628,B4628)=1,1,0)</f>
        <v>1</v>
      </c>
      <c r="AB4628" s="17">
        <f>IF(COUNTIF($F$2:F4628,F4628)=1,1,0)</f>
        <v>0</v>
      </c>
    </row>
    <row r="4629" spans="1:28" x14ac:dyDescent="0.2">
      <c r="A4629" s="17">
        <v>4628</v>
      </c>
      <c r="B4629" t="s">
        <v>7687</v>
      </c>
      <c r="C4629" s="18">
        <v>42687</v>
      </c>
      <c r="D4629" s="18">
        <v>42692</v>
      </c>
      <c r="E4629" t="s">
        <v>77</v>
      </c>
      <c r="F4629" t="s">
        <v>2665</v>
      </c>
      <c r="G4629" t="s">
        <v>2666</v>
      </c>
      <c r="H4629" t="s">
        <v>68</v>
      </c>
      <c r="I4629" t="s">
        <v>54</v>
      </c>
      <c r="J4629" t="s">
        <v>293</v>
      </c>
      <c r="K4629" t="s">
        <v>294</v>
      </c>
      <c r="L4629">
        <v>10011</v>
      </c>
      <c r="M4629" t="s">
        <v>175</v>
      </c>
      <c r="N4629" t="s">
        <v>1069</v>
      </c>
      <c r="O4629" t="s">
        <v>73</v>
      </c>
      <c r="P4629" t="s">
        <v>86</v>
      </c>
      <c r="Q4629" t="s">
        <v>1070</v>
      </c>
      <c r="R4629" s="19">
        <v>24.88</v>
      </c>
      <c r="S4629" s="17">
        <v>2</v>
      </c>
      <c r="T4629" s="20">
        <v>0</v>
      </c>
      <c r="U4629" s="19">
        <v>6.9664000000000001</v>
      </c>
      <c r="V4629" s="20">
        <f t="shared" si="360"/>
        <v>0.28000000000000003</v>
      </c>
      <c r="W4629" s="17">
        <f t="shared" si="361"/>
        <v>2016</v>
      </c>
      <c r="X4629" t="str">
        <f t="shared" si="362"/>
        <v>Nov-2016</v>
      </c>
      <c r="Y4629" s="17">
        <f t="shared" si="363"/>
        <v>5</v>
      </c>
      <c r="Z4629" t="str">
        <f t="shared" si="364"/>
        <v>0% (No Discount)</v>
      </c>
      <c r="AA4629" s="17">
        <f>IF(COUNTIF($B$2:B4629,B4629)=1,1,0)</f>
        <v>0</v>
      </c>
      <c r="AB4629" s="17">
        <f>IF(COUNTIF($F$2:F4629,F4629)=1,1,0)</f>
        <v>0</v>
      </c>
    </row>
    <row r="4630" spans="1:28" x14ac:dyDescent="0.2">
      <c r="A4630" s="17">
        <v>4629</v>
      </c>
      <c r="B4630" t="s">
        <v>7687</v>
      </c>
      <c r="C4630" s="18">
        <v>42687</v>
      </c>
      <c r="D4630" s="18">
        <v>42692</v>
      </c>
      <c r="E4630" t="s">
        <v>77</v>
      </c>
      <c r="F4630" t="s">
        <v>2665</v>
      </c>
      <c r="G4630" t="s">
        <v>2666</v>
      </c>
      <c r="H4630" t="s">
        <v>68</v>
      </c>
      <c r="I4630" t="s">
        <v>54</v>
      </c>
      <c r="J4630" t="s">
        <v>293</v>
      </c>
      <c r="K4630" t="s">
        <v>294</v>
      </c>
      <c r="L4630">
        <v>10011</v>
      </c>
      <c r="M4630" t="s">
        <v>175</v>
      </c>
      <c r="N4630" t="s">
        <v>6273</v>
      </c>
      <c r="O4630" t="s">
        <v>73</v>
      </c>
      <c r="P4630" t="s">
        <v>95</v>
      </c>
      <c r="Q4630" t="s">
        <v>6274</v>
      </c>
      <c r="R4630" s="19">
        <v>140.75</v>
      </c>
      <c r="S4630" s="17">
        <v>5</v>
      </c>
      <c r="T4630" s="20">
        <v>0</v>
      </c>
      <c r="U4630" s="19">
        <v>39.409999999999997</v>
      </c>
      <c r="V4630" s="20">
        <f t="shared" si="360"/>
        <v>0.27999999999999997</v>
      </c>
      <c r="W4630" s="17">
        <f t="shared" si="361"/>
        <v>2016</v>
      </c>
      <c r="X4630" t="str">
        <f t="shared" si="362"/>
        <v>Nov-2016</v>
      </c>
      <c r="Y4630" s="17">
        <f t="shared" si="363"/>
        <v>5</v>
      </c>
      <c r="Z4630" t="str">
        <f t="shared" si="364"/>
        <v>0% (No Discount)</v>
      </c>
      <c r="AA4630" s="17">
        <f>IF(COUNTIF($B$2:B4630,B4630)=1,1,0)</f>
        <v>0</v>
      </c>
      <c r="AB4630" s="17">
        <f>IF(COUNTIF($F$2:F4630,F4630)=1,1,0)</f>
        <v>0</v>
      </c>
    </row>
    <row r="4631" spans="1:28" x14ac:dyDescent="0.2">
      <c r="A4631" s="17">
        <v>4630</v>
      </c>
      <c r="B4631" t="s">
        <v>7687</v>
      </c>
      <c r="C4631" s="18">
        <v>42687</v>
      </c>
      <c r="D4631" s="18">
        <v>42692</v>
      </c>
      <c r="E4631" t="s">
        <v>77</v>
      </c>
      <c r="F4631" t="s">
        <v>2665</v>
      </c>
      <c r="G4631" t="s">
        <v>2666</v>
      </c>
      <c r="H4631" t="s">
        <v>68</v>
      </c>
      <c r="I4631" t="s">
        <v>54</v>
      </c>
      <c r="J4631" t="s">
        <v>293</v>
      </c>
      <c r="K4631" t="s">
        <v>294</v>
      </c>
      <c r="L4631">
        <v>10011</v>
      </c>
      <c r="M4631" t="s">
        <v>175</v>
      </c>
      <c r="N4631" t="s">
        <v>3021</v>
      </c>
      <c r="O4631" t="s">
        <v>73</v>
      </c>
      <c r="P4631" t="s">
        <v>86</v>
      </c>
      <c r="Q4631" t="s">
        <v>3022</v>
      </c>
      <c r="R4631" s="19">
        <v>36.630000000000003</v>
      </c>
      <c r="S4631" s="17">
        <v>3</v>
      </c>
      <c r="T4631" s="20">
        <v>0</v>
      </c>
      <c r="U4631" s="19">
        <v>9.8901000000000003</v>
      </c>
      <c r="V4631" s="20">
        <f t="shared" si="360"/>
        <v>0.27</v>
      </c>
      <c r="W4631" s="17">
        <f t="shared" si="361"/>
        <v>2016</v>
      </c>
      <c r="X4631" t="str">
        <f t="shared" si="362"/>
        <v>Nov-2016</v>
      </c>
      <c r="Y4631" s="17">
        <f t="shared" si="363"/>
        <v>5</v>
      </c>
      <c r="Z4631" t="str">
        <f t="shared" si="364"/>
        <v>0% (No Discount)</v>
      </c>
      <c r="AA4631" s="17">
        <f>IF(COUNTIF($B$2:B4631,B4631)=1,1,0)</f>
        <v>0</v>
      </c>
      <c r="AB4631" s="17">
        <f>IF(COUNTIF($F$2:F4631,F4631)=1,1,0)</f>
        <v>0</v>
      </c>
    </row>
    <row r="4632" spans="1:28" x14ac:dyDescent="0.2">
      <c r="A4632" s="17">
        <v>4631</v>
      </c>
      <c r="B4632" t="s">
        <v>7688</v>
      </c>
      <c r="C4632" s="18">
        <v>42292</v>
      </c>
      <c r="D4632" s="18">
        <v>42292</v>
      </c>
      <c r="E4632" t="s">
        <v>1320</v>
      </c>
      <c r="F4632" t="s">
        <v>2659</v>
      </c>
      <c r="G4632" t="s">
        <v>2660</v>
      </c>
      <c r="H4632" t="s">
        <v>53</v>
      </c>
      <c r="I4632" t="s">
        <v>54</v>
      </c>
      <c r="J4632" t="s">
        <v>6206</v>
      </c>
      <c r="K4632" t="s">
        <v>265</v>
      </c>
      <c r="L4632">
        <v>48858</v>
      </c>
      <c r="M4632" t="s">
        <v>132</v>
      </c>
      <c r="N4632" t="s">
        <v>7689</v>
      </c>
      <c r="O4632" t="s">
        <v>59</v>
      </c>
      <c r="P4632" t="s">
        <v>92</v>
      </c>
      <c r="Q4632" t="s">
        <v>7690</v>
      </c>
      <c r="R4632" s="19">
        <v>17.14</v>
      </c>
      <c r="S4632" s="17">
        <v>2</v>
      </c>
      <c r="T4632" s="20">
        <v>0</v>
      </c>
      <c r="U4632" s="19">
        <v>6.1703999999999999</v>
      </c>
      <c r="V4632" s="20">
        <f t="shared" si="360"/>
        <v>0.36</v>
      </c>
      <c r="W4632" s="17">
        <f t="shared" si="361"/>
        <v>2015</v>
      </c>
      <c r="X4632" t="str">
        <f t="shared" si="362"/>
        <v>Oct-2015</v>
      </c>
      <c r="Y4632" s="17">
        <f t="shared" si="363"/>
        <v>0</v>
      </c>
      <c r="Z4632" t="str">
        <f t="shared" si="364"/>
        <v>0% (No Discount)</v>
      </c>
      <c r="AA4632" s="17">
        <f>IF(COUNTIF($B$2:B4632,B4632)=1,1,0)</f>
        <v>1</v>
      </c>
      <c r="AB4632" s="17">
        <f>IF(COUNTIF($F$2:F4632,F4632)=1,1,0)</f>
        <v>0</v>
      </c>
    </row>
    <row r="4633" spans="1:28" x14ac:dyDescent="0.2">
      <c r="A4633" s="17">
        <v>4632</v>
      </c>
      <c r="B4633" t="s">
        <v>7691</v>
      </c>
      <c r="C4633" s="18">
        <v>42950</v>
      </c>
      <c r="D4633" s="18">
        <v>42955</v>
      </c>
      <c r="E4633" t="s">
        <v>50</v>
      </c>
      <c r="F4633" t="s">
        <v>2001</v>
      </c>
      <c r="G4633" t="s">
        <v>2002</v>
      </c>
      <c r="H4633" t="s">
        <v>53</v>
      </c>
      <c r="I4633" t="s">
        <v>54</v>
      </c>
      <c r="J4633" t="s">
        <v>154</v>
      </c>
      <c r="K4633" t="s">
        <v>70</v>
      </c>
      <c r="L4633">
        <v>94122</v>
      </c>
      <c r="M4633" t="s">
        <v>71</v>
      </c>
      <c r="N4633" t="s">
        <v>1926</v>
      </c>
      <c r="O4633" t="s">
        <v>73</v>
      </c>
      <c r="P4633" t="s">
        <v>74</v>
      </c>
      <c r="Q4633" t="s">
        <v>1927</v>
      </c>
      <c r="R4633" s="19">
        <v>51.75</v>
      </c>
      <c r="S4633" s="17">
        <v>5</v>
      </c>
      <c r="T4633" s="20">
        <v>0</v>
      </c>
      <c r="U4633" s="19">
        <v>24.84</v>
      </c>
      <c r="V4633" s="20">
        <f t="shared" si="360"/>
        <v>0.48</v>
      </c>
      <c r="W4633" s="17">
        <f t="shared" si="361"/>
        <v>2017</v>
      </c>
      <c r="X4633" t="str">
        <f t="shared" si="362"/>
        <v>Aug-2017</v>
      </c>
      <c r="Y4633" s="17">
        <f t="shared" si="363"/>
        <v>5</v>
      </c>
      <c r="Z4633" t="str">
        <f t="shared" si="364"/>
        <v>0% (No Discount)</v>
      </c>
      <c r="AA4633" s="17">
        <f>IF(COUNTIF($B$2:B4633,B4633)=1,1,0)</f>
        <v>1</v>
      </c>
      <c r="AB4633" s="17">
        <f>IF(COUNTIF($F$2:F4633,F4633)=1,1,0)</f>
        <v>0</v>
      </c>
    </row>
    <row r="4634" spans="1:28" x14ac:dyDescent="0.2">
      <c r="A4634" s="17">
        <v>4633</v>
      </c>
      <c r="B4634" t="s">
        <v>7691</v>
      </c>
      <c r="C4634" s="18">
        <v>42950</v>
      </c>
      <c r="D4634" s="18">
        <v>42955</v>
      </c>
      <c r="E4634" t="s">
        <v>50</v>
      </c>
      <c r="F4634" t="s">
        <v>2001</v>
      </c>
      <c r="G4634" t="s">
        <v>2002</v>
      </c>
      <c r="H4634" t="s">
        <v>53</v>
      </c>
      <c r="I4634" t="s">
        <v>54</v>
      </c>
      <c r="J4634" t="s">
        <v>154</v>
      </c>
      <c r="K4634" t="s">
        <v>70</v>
      </c>
      <c r="L4634">
        <v>94122</v>
      </c>
      <c r="M4634" t="s">
        <v>71</v>
      </c>
      <c r="N4634" t="s">
        <v>1890</v>
      </c>
      <c r="O4634" t="s">
        <v>59</v>
      </c>
      <c r="P4634" t="s">
        <v>92</v>
      </c>
      <c r="Q4634" t="s">
        <v>1891</v>
      </c>
      <c r="R4634" s="19">
        <v>123.96</v>
      </c>
      <c r="S4634" s="17">
        <v>3</v>
      </c>
      <c r="T4634" s="20">
        <v>0</v>
      </c>
      <c r="U4634" s="19">
        <v>11.1564</v>
      </c>
      <c r="V4634" s="20">
        <f t="shared" si="360"/>
        <v>0.09</v>
      </c>
      <c r="W4634" s="17">
        <f t="shared" si="361"/>
        <v>2017</v>
      </c>
      <c r="X4634" t="str">
        <f t="shared" si="362"/>
        <v>Aug-2017</v>
      </c>
      <c r="Y4634" s="17">
        <f t="shared" si="363"/>
        <v>5</v>
      </c>
      <c r="Z4634" t="str">
        <f t="shared" si="364"/>
        <v>0% (No Discount)</v>
      </c>
      <c r="AA4634" s="17">
        <f>IF(COUNTIF($B$2:B4634,B4634)=1,1,0)</f>
        <v>0</v>
      </c>
      <c r="AB4634" s="17">
        <f>IF(COUNTIF($F$2:F4634,F4634)=1,1,0)</f>
        <v>0</v>
      </c>
    </row>
    <row r="4635" spans="1:28" x14ac:dyDescent="0.2">
      <c r="A4635" s="17">
        <v>4634</v>
      </c>
      <c r="B4635" t="s">
        <v>7692</v>
      </c>
      <c r="C4635" s="18">
        <v>42237</v>
      </c>
      <c r="D4635" s="18">
        <v>42242</v>
      </c>
      <c r="E4635" t="s">
        <v>77</v>
      </c>
      <c r="F4635" t="s">
        <v>907</v>
      </c>
      <c r="G4635" t="s">
        <v>908</v>
      </c>
      <c r="H4635" t="s">
        <v>68</v>
      </c>
      <c r="I4635" t="s">
        <v>54</v>
      </c>
      <c r="J4635" t="s">
        <v>154</v>
      </c>
      <c r="K4635" t="s">
        <v>70</v>
      </c>
      <c r="L4635">
        <v>94122</v>
      </c>
      <c r="M4635" t="s">
        <v>71</v>
      </c>
      <c r="N4635" t="s">
        <v>7693</v>
      </c>
      <c r="O4635" t="s">
        <v>59</v>
      </c>
      <c r="P4635" t="s">
        <v>60</v>
      </c>
      <c r="Q4635" t="s">
        <v>7694</v>
      </c>
      <c r="R4635" s="19">
        <v>586.39800000000002</v>
      </c>
      <c r="S4635" s="17">
        <v>6</v>
      </c>
      <c r="T4635" s="20">
        <v>0.15</v>
      </c>
      <c r="U4635" s="19">
        <v>34.494</v>
      </c>
      <c r="V4635" s="20">
        <f t="shared" si="360"/>
        <v>5.8823529411764705E-2</v>
      </c>
      <c r="W4635" s="17">
        <f t="shared" si="361"/>
        <v>2015</v>
      </c>
      <c r="X4635" t="str">
        <f t="shared" si="362"/>
        <v>Aug-2015</v>
      </c>
      <c r="Y4635" s="17">
        <f t="shared" si="363"/>
        <v>5</v>
      </c>
      <c r="Z4635" t="str">
        <f t="shared" si="364"/>
        <v>11-20%</v>
      </c>
      <c r="AA4635" s="17">
        <f>IF(COUNTIF($B$2:B4635,B4635)=1,1,0)</f>
        <v>1</v>
      </c>
      <c r="AB4635" s="17">
        <f>IF(COUNTIF($F$2:F4635,F4635)=1,1,0)</f>
        <v>0</v>
      </c>
    </row>
    <row r="4636" spans="1:28" x14ac:dyDescent="0.2">
      <c r="A4636" s="17">
        <v>4635</v>
      </c>
      <c r="B4636" t="s">
        <v>7692</v>
      </c>
      <c r="C4636" s="18">
        <v>42237</v>
      </c>
      <c r="D4636" s="18">
        <v>42242</v>
      </c>
      <c r="E4636" t="s">
        <v>77</v>
      </c>
      <c r="F4636" t="s">
        <v>907</v>
      </c>
      <c r="G4636" t="s">
        <v>908</v>
      </c>
      <c r="H4636" t="s">
        <v>68</v>
      </c>
      <c r="I4636" t="s">
        <v>54</v>
      </c>
      <c r="J4636" t="s">
        <v>154</v>
      </c>
      <c r="K4636" t="s">
        <v>70</v>
      </c>
      <c r="L4636">
        <v>94122</v>
      </c>
      <c r="M4636" t="s">
        <v>71</v>
      </c>
      <c r="N4636" t="s">
        <v>1806</v>
      </c>
      <c r="O4636" t="s">
        <v>73</v>
      </c>
      <c r="P4636" t="s">
        <v>86</v>
      </c>
      <c r="Q4636" t="s">
        <v>1807</v>
      </c>
      <c r="R4636" s="19">
        <v>80.98</v>
      </c>
      <c r="S4636" s="17">
        <v>1</v>
      </c>
      <c r="T4636" s="20">
        <v>0</v>
      </c>
      <c r="U4636" s="19">
        <v>3.2391999999999999</v>
      </c>
      <c r="V4636" s="20">
        <f t="shared" si="360"/>
        <v>3.9999999999999994E-2</v>
      </c>
      <c r="W4636" s="17">
        <f t="shared" si="361"/>
        <v>2015</v>
      </c>
      <c r="X4636" t="str">
        <f t="shared" si="362"/>
        <v>Aug-2015</v>
      </c>
      <c r="Y4636" s="17">
        <f t="shared" si="363"/>
        <v>5</v>
      </c>
      <c r="Z4636" t="str">
        <f t="shared" si="364"/>
        <v>0% (No Discount)</v>
      </c>
      <c r="AA4636" s="17">
        <f>IF(COUNTIF($B$2:B4636,B4636)=1,1,0)</f>
        <v>0</v>
      </c>
      <c r="AB4636" s="17">
        <f>IF(COUNTIF($F$2:F4636,F4636)=1,1,0)</f>
        <v>0</v>
      </c>
    </row>
    <row r="4637" spans="1:28" x14ac:dyDescent="0.2">
      <c r="A4637" s="17">
        <v>4636</v>
      </c>
      <c r="B4637" t="s">
        <v>7695</v>
      </c>
      <c r="C4637" s="18">
        <v>42806</v>
      </c>
      <c r="D4637" s="18">
        <v>42811</v>
      </c>
      <c r="E4637" t="s">
        <v>77</v>
      </c>
      <c r="F4637" t="s">
        <v>4323</v>
      </c>
      <c r="G4637" t="s">
        <v>4324</v>
      </c>
      <c r="H4637" t="s">
        <v>68</v>
      </c>
      <c r="I4637" t="s">
        <v>54</v>
      </c>
      <c r="J4637" t="s">
        <v>154</v>
      </c>
      <c r="K4637" t="s">
        <v>70</v>
      </c>
      <c r="L4637">
        <v>94122</v>
      </c>
      <c r="M4637" t="s">
        <v>71</v>
      </c>
      <c r="N4637" t="s">
        <v>1806</v>
      </c>
      <c r="O4637" t="s">
        <v>73</v>
      </c>
      <c r="P4637" t="s">
        <v>86</v>
      </c>
      <c r="Q4637" t="s">
        <v>1807</v>
      </c>
      <c r="R4637" s="19">
        <v>242.94</v>
      </c>
      <c r="S4637" s="17">
        <v>3</v>
      </c>
      <c r="T4637" s="20">
        <v>0</v>
      </c>
      <c r="U4637" s="19">
        <v>9.7175999999999991</v>
      </c>
      <c r="V4637" s="20">
        <f t="shared" si="360"/>
        <v>3.9999999999999994E-2</v>
      </c>
      <c r="W4637" s="17">
        <f t="shared" si="361"/>
        <v>2017</v>
      </c>
      <c r="X4637" t="str">
        <f t="shared" si="362"/>
        <v>Mar-2017</v>
      </c>
      <c r="Y4637" s="17">
        <f t="shared" si="363"/>
        <v>5</v>
      </c>
      <c r="Z4637" t="str">
        <f t="shared" si="364"/>
        <v>0% (No Discount)</v>
      </c>
      <c r="AA4637" s="17">
        <f>IF(COUNTIF($B$2:B4637,B4637)=1,1,0)</f>
        <v>1</v>
      </c>
      <c r="AB4637" s="17">
        <f>IF(COUNTIF($F$2:F4637,F4637)=1,1,0)</f>
        <v>0</v>
      </c>
    </row>
    <row r="4638" spans="1:28" x14ac:dyDescent="0.2">
      <c r="A4638" s="17">
        <v>4637</v>
      </c>
      <c r="B4638" t="s">
        <v>7696</v>
      </c>
      <c r="C4638" s="18">
        <v>42852</v>
      </c>
      <c r="D4638" s="18">
        <v>42854</v>
      </c>
      <c r="E4638" t="s">
        <v>215</v>
      </c>
      <c r="F4638" t="s">
        <v>2319</v>
      </c>
      <c r="G4638" t="s">
        <v>2320</v>
      </c>
      <c r="H4638" t="s">
        <v>53</v>
      </c>
      <c r="I4638" t="s">
        <v>54</v>
      </c>
      <c r="J4638" t="s">
        <v>69</v>
      </c>
      <c r="K4638" t="s">
        <v>70</v>
      </c>
      <c r="L4638">
        <v>90045</v>
      </c>
      <c r="M4638" t="s">
        <v>71</v>
      </c>
      <c r="N4638" t="s">
        <v>1189</v>
      </c>
      <c r="O4638" t="s">
        <v>73</v>
      </c>
      <c r="P4638" t="s">
        <v>95</v>
      </c>
      <c r="Q4638" t="s">
        <v>1190</v>
      </c>
      <c r="R4638" s="19">
        <v>123.92</v>
      </c>
      <c r="S4638" s="17">
        <v>4</v>
      </c>
      <c r="T4638" s="20">
        <v>0</v>
      </c>
      <c r="U4638" s="19">
        <v>33.458399999999997</v>
      </c>
      <c r="V4638" s="20">
        <f t="shared" si="360"/>
        <v>0.26999999999999996</v>
      </c>
      <c r="W4638" s="17">
        <f t="shared" si="361"/>
        <v>2017</v>
      </c>
      <c r="X4638" t="str">
        <f t="shared" si="362"/>
        <v>Apr-2017</v>
      </c>
      <c r="Y4638" s="17">
        <f t="shared" si="363"/>
        <v>2</v>
      </c>
      <c r="Z4638" t="str">
        <f t="shared" si="364"/>
        <v>0% (No Discount)</v>
      </c>
      <c r="AA4638" s="17">
        <f>IF(COUNTIF($B$2:B4638,B4638)=1,1,0)</f>
        <v>1</v>
      </c>
      <c r="AB4638" s="17">
        <f>IF(COUNTIF($F$2:F4638,F4638)=1,1,0)</f>
        <v>0</v>
      </c>
    </row>
    <row r="4639" spans="1:28" x14ac:dyDescent="0.2">
      <c r="A4639" s="17">
        <v>4638</v>
      </c>
      <c r="B4639" t="s">
        <v>7696</v>
      </c>
      <c r="C4639" s="18">
        <v>42852</v>
      </c>
      <c r="D4639" s="18">
        <v>42854</v>
      </c>
      <c r="E4639" t="s">
        <v>215</v>
      </c>
      <c r="F4639" t="s">
        <v>2319</v>
      </c>
      <c r="G4639" t="s">
        <v>2320</v>
      </c>
      <c r="H4639" t="s">
        <v>53</v>
      </c>
      <c r="I4639" t="s">
        <v>54</v>
      </c>
      <c r="J4639" t="s">
        <v>69</v>
      </c>
      <c r="K4639" t="s">
        <v>70</v>
      </c>
      <c r="L4639">
        <v>90045</v>
      </c>
      <c r="M4639" t="s">
        <v>71</v>
      </c>
      <c r="N4639" t="s">
        <v>499</v>
      </c>
      <c r="O4639" t="s">
        <v>73</v>
      </c>
      <c r="P4639" t="s">
        <v>95</v>
      </c>
      <c r="Q4639" t="s">
        <v>500</v>
      </c>
      <c r="R4639" s="19">
        <v>12.39</v>
      </c>
      <c r="S4639" s="17">
        <v>3</v>
      </c>
      <c r="T4639" s="20">
        <v>0</v>
      </c>
      <c r="U4639" s="19">
        <v>5.6993999999999998</v>
      </c>
      <c r="V4639" s="20">
        <f t="shared" si="360"/>
        <v>0.45999999999999996</v>
      </c>
      <c r="W4639" s="17">
        <f t="shared" si="361"/>
        <v>2017</v>
      </c>
      <c r="X4639" t="str">
        <f t="shared" si="362"/>
        <v>Apr-2017</v>
      </c>
      <c r="Y4639" s="17">
        <f t="shared" si="363"/>
        <v>2</v>
      </c>
      <c r="Z4639" t="str">
        <f t="shared" si="364"/>
        <v>0% (No Discount)</v>
      </c>
      <c r="AA4639" s="17">
        <f>IF(COUNTIF($B$2:B4639,B4639)=1,1,0)</f>
        <v>0</v>
      </c>
      <c r="AB4639" s="17">
        <f>IF(COUNTIF($F$2:F4639,F4639)=1,1,0)</f>
        <v>0</v>
      </c>
    </row>
    <row r="4640" spans="1:28" x14ac:dyDescent="0.2">
      <c r="A4640" s="17">
        <v>4639</v>
      </c>
      <c r="B4640" t="s">
        <v>7696</v>
      </c>
      <c r="C4640" s="18">
        <v>42852</v>
      </c>
      <c r="D4640" s="18">
        <v>42854</v>
      </c>
      <c r="E4640" t="s">
        <v>215</v>
      </c>
      <c r="F4640" t="s">
        <v>2319</v>
      </c>
      <c r="G4640" t="s">
        <v>2320</v>
      </c>
      <c r="H4640" t="s">
        <v>53</v>
      </c>
      <c r="I4640" t="s">
        <v>54</v>
      </c>
      <c r="J4640" t="s">
        <v>69</v>
      </c>
      <c r="K4640" t="s">
        <v>70</v>
      </c>
      <c r="L4640">
        <v>90045</v>
      </c>
      <c r="M4640" t="s">
        <v>71</v>
      </c>
      <c r="N4640" t="s">
        <v>6840</v>
      </c>
      <c r="O4640" t="s">
        <v>73</v>
      </c>
      <c r="P4640" t="s">
        <v>95</v>
      </c>
      <c r="Q4640" t="s">
        <v>6841</v>
      </c>
      <c r="R4640" s="19">
        <v>47.3</v>
      </c>
      <c r="S4640" s="17">
        <v>2</v>
      </c>
      <c r="T4640" s="20">
        <v>0</v>
      </c>
      <c r="U4640" s="19">
        <v>12.298</v>
      </c>
      <c r="V4640" s="20">
        <f t="shared" si="360"/>
        <v>0.26</v>
      </c>
      <c r="W4640" s="17">
        <f t="shared" si="361"/>
        <v>2017</v>
      </c>
      <c r="X4640" t="str">
        <f t="shared" si="362"/>
        <v>Apr-2017</v>
      </c>
      <c r="Y4640" s="17">
        <f t="shared" si="363"/>
        <v>2</v>
      </c>
      <c r="Z4640" t="str">
        <f t="shared" si="364"/>
        <v>0% (No Discount)</v>
      </c>
      <c r="AA4640" s="17">
        <f>IF(COUNTIF($B$2:B4640,B4640)=1,1,0)</f>
        <v>0</v>
      </c>
      <c r="AB4640" s="17">
        <f>IF(COUNTIF($F$2:F4640,F4640)=1,1,0)</f>
        <v>0</v>
      </c>
    </row>
    <row r="4641" spans="1:28" x14ac:dyDescent="0.2">
      <c r="A4641" s="17">
        <v>4640</v>
      </c>
      <c r="B4641" t="s">
        <v>7697</v>
      </c>
      <c r="C4641" s="18">
        <v>42624</v>
      </c>
      <c r="D4641" s="18">
        <v>42629</v>
      </c>
      <c r="E4641" t="s">
        <v>77</v>
      </c>
      <c r="F4641" t="s">
        <v>4572</v>
      </c>
      <c r="G4641" t="s">
        <v>4573</v>
      </c>
      <c r="H4641" t="s">
        <v>53</v>
      </c>
      <c r="I4641" t="s">
        <v>54</v>
      </c>
      <c r="J4641" t="s">
        <v>5562</v>
      </c>
      <c r="K4641" t="s">
        <v>346</v>
      </c>
      <c r="L4641">
        <v>23602</v>
      </c>
      <c r="M4641" t="s">
        <v>57</v>
      </c>
      <c r="N4641" t="s">
        <v>7698</v>
      </c>
      <c r="O4641" t="s">
        <v>98</v>
      </c>
      <c r="P4641" t="s">
        <v>1246</v>
      </c>
      <c r="Q4641" t="s">
        <v>7699</v>
      </c>
      <c r="R4641" s="19">
        <v>1599.92</v>
      </c>
      <c r="S4641" s="17">
        <v>8</v>
      </c>
      <c r="T4641" s="20">
        <v>0</v>
      </c>
      <c r="U4641" s="19">
        <v>751.9624</v>
      </c>
      <c r="V4641" s="20">
        <f t="shared" si="360"/>
        <v>0.47</v>
      </c>
      <c r="W4641" s="17">
        <f t="shared" si="361"/>
        <v>2016</v>
      </c>
      <c r="X4641" t="str">
        <f t="shared" si="362"/>
        <v>Sep-2016</v>
      </c>
      <c r="Y4641" s="17">
        <f t="shared" si="363"/>
        <v>5</v>
      </c>
      <c r="Z4641" t="str">
        <f t="shared" si="364"/>
        <v>0% (No Discount)</v>
      </c>
      <c r="AA4641" s="17">
        <f>IF(COUNTIF($B$2:B4641,B4641)=1,1,0)</f>
        <v>1</v>
      </c>
      <c r="AB4641" s="17">
        <f>IF(COUNTIF($F$2:F4641,F4641)=1,1,0)</f>
        <v>0</v>
      </c>
    </row>
    <row r="4642" spans="1:28" x14ac:dyDescent="0.2">
      <c r="A4642" s="17">
        <v>4641</v>
      </c>
      <c r="B4642" t="s">
        <v>7697</v>
      </c>
      <c r="C4642" s="18">
        <v>42624</v>
      </c>
      <c r="D4642" s="18">
        <v>42629</v>
      </c>
      <c r="E4642" t="s">
        <v>77</v>
      </c>
      <c r="F4642" t="s">
        <v>4572</v>
      </c>
      <c r="G4642" t="s">
        <v>4573</v>
      </c>
      <c r="H4642" t="s">
        <v>53</v>
      </c>
      <c r="I4642" t="s">
        <v>54</v>
      </c>
      <c r="J4642" t="s">
        <v>5562</v>
      </c>
      <c r="K4642" t="s">
        <v>346</v>
      </c>
      <c r="L4642">
        <v>23602</v>
      </c>
      <c r="M4642" t="s">
        <v>57</v>
      </c>
      <c r="N4642" t="s">
        <v>6281</v>
      </c>
      <c r="O4642" t="s">
        <v>73</v>
      </c>
      <c r="P4642" t="s">
        <v>200</v>
      </c>
      <c r="Q4642" t="s">
        <v>6282</v>
      </c>
      <c r="R4642" s="19">
        <v>11.09</v>
      </c>
      <c r="S4642" s="17">
        <v>1</v>
      </c>
      <c r="T4642" s="20">
        <v>0</v>
      </c>
      <c r="U4642" s="19">
        <v>5.4340999999999999</v>
      </c>
      <c r="V4642" s="20">
        <f t="shared" si="360"/>
        <v>0.49</v>
      </c>
      <c r="W4642" s="17">
        <f t="shared" si="361"/>
        <v>2016</v>
      </c>
      <c r="X4642" t="str">
        <f t="shared" si="362"/>
        <v>Sep-2016</v>
      </c>
      <c r="Y4642" s="17">
        <f t="shared" si="363"/>
        <v>5</v>
      </c>
      <c r="Z4642" t="str">
        <f t="shared" si="364"/>
        <v>0% (No Discount)</v>
      </c>
      <c r="AA4642" s="17">
        <f>IF(COUNTIF($B$2:B4642,B4642)=1,1,0)</f>
        <v>0</v>
      </c>
      <c r="AB4642" s="17">
        <f>IF(COUNTIF($F$2:F4642,F4642)=1,1,0)</f>
        <v>0</v>
      </c>
    </row>
    <row r="4643" spans="1:28" x14ac:dyDescent="0.2">
      <c r="A4643" s="17">
        <v>4642</v>
      </c>
      <c r="B4643" t="s">
        <v>7700</v>
      </c>
      <c r="C4643" s="18">
        <v>43030</v>
      </c>
      <c r="D4643" s="18">
        <v>43032</v>
      </c>
      <c r="E4643" t="s">
        <v>50</v>
      </c>
      <c r="F4643" t="s">
        <v>3868</v>
      </c>
      <c r="G4643" t="s">
        <v>3869</v>
      </c>
      <c r="H4643" t="s">
        <v>53</v>
      </c>
      <c r="I4643" t="s">
        <v>54</v>
      </c>
      <c r="J4643" t="s">
        <v>5375</v>
      </c>
      <c r="K4643" t="s">
        <v>484</v>
      </c>
      <c r="L4643">
        <v>80525</v>
      </c>
      <c r="M4643" t="s">
        <v>71</v>
      </c>
      <c r="N4643" t="s">
        <v>1760</v>
      </c>
      <c r="O4643" t="s">
        <v>73</v>
      </c>
      <c r="P4643" t="s">
        <v>102</v>
      </c>
      <c r="Q4643" t="s">
        <v>1761</v>
      </c>
      <c r="R4643" s="19">
        <v>3.1680000000000001</v>
      </c>
      <c r="S4643" s="17">
        <v>4</v>
      </c>
      <c r="T4643" s="20">
        <v>0.7</v>
      </c>
      <c r="U4643" s="19">
        <v>-2.5344000000000002</v>
      </c>
      <c r="V4643" s="20">
        <f t="shared" si="360"/>
        <v>-0.8</v>
      </c>
      <c r="W4643" s="17">
        <f t="shared" si="361"/>
        <v>2017</v>
      </c>
      <c r="X4643" t="str">
        <f t="shared" si="362"/>
        <v>Oct-2017</v>
      </c>
      <c r="Y4643" s="17">
        <f t="shared" si="363"/>
        <v>2</v>
      </c>
      <c r="Z4643" t="str">
        <f t="shared" si="364"/>
        <v>Over 50%</v>
      </c>
      <c r="AA4643" s="17">
        <f>IF(COUNTIF($B$2:B4643,B4643)=1,1,0)</f>
        <v>1</v>
      </c>
      <c r="AB4643" s="17">
        <f>IF(COUNTIF($F$2:F4643,F4643)=1,1,0)</f>
        <v>0</v>
      </c>
    </row>
    <row r="4644" spans="1:28" x14ac:dyDescent="0.2">
      <c r="A4644" s="17">
        <v>4643</v>
      </c>
      <c r="B4644" t="s">
        <v>7700</v>
      </c>
      <c r="C4644" s="18">
        <v>43030</v>
      </c>
      <c r="D4644" s="18">
        <v>43032</v>
      </c>
      <c r="E4644" t="s">
        <v>50</v>
      </c>
      <c r="F4644" t="s">
        <v>3868</v>
      </c>
      <c r="G4644" t="s">
        <v>3869</v>
      </c>
      <c r="H4644" t="s">
        <v>53</v>
      </c>
      <c r="I4644" t="s">
        <v>54</v>
      </c>
      <c r="J4644" t="s">
        <v>5375</v>
      </c>
      <c r="K4644" t="s">
        <v>484</v>
      </c>
      <c r="L4644">
        <v>80525</v>
      </c>
      <c r="M4644" t="s">
        <v>71</v>
      </c>
      <c r="N4644" t="s">
        <v>7701</v>
      </c>
      <c r="O4644" t="s">
        <v>59</v>
      </c>
      <c r="P4644" t="s">
        <v>63</v>
      </c>
      <c r="Q4644" t="s">
        <v>7702</v>
      </c>
      <c r="R4644" s="19">
        <v>579.13599999999997</v>
      </c>
      <c r="S4644" s="17">
        <v>4</v>
      </c>
      <c r="T4644" s="20">
        <v>0.2</v>
      </c>
      <c r="U4644" s="19">
        <v>-28.956800000000001</v>
      </c>
      <c r="V4644" s="20">
        <f t="shared" si="360"/>
        <v>-0.05</v>
      </c>
      <c r="W4644" s="17">
        <f t="shared" si="361"/>
        <v>2017</v>
      </c>
      <c r="X4644" t="str">
        <f t="shared" si="362"/>
        <v>Oct-2017</v>
      </c>
      <c r="Y4644" s="17">
        <f t="shared" si="363"/>
        <v>2</v>
      </c>
      <c r="Z4644" t="str">
        <f t="shared" si="364"/>
        <v>11-20%</v>
      </c>
      <c r="AA4644" s="17">
        <f>IF(COUNTIF($B$2:B4644,B4644)=1,1,0)</f>
        <v>0</v>
      </c>
      <c r="AB4644" s="17">
        <f>IF(COUNTIF($F$2:F4644,F4644)=1,1,0)</f>
        <v>0</v>
      </c>
    </row>
    <row r="4645" spans="1:28" x14ac:dyDescent="0.2">
      <c r="A4645" s="17">
        <v>4644</v>
      </c>
      <c r="B4645" t="s">
        <v>7703</v>
      </c>
      <c r="C4645" s="18">
        <v>42218</v>
      </c>
      <c r="D4645" s="18">
        <v>42222</v>
      </c>
      <c r="E4645" t="s">
        <v>77</v>
      </c>
      <c r="F4645" t="s">
        <v>4034</v>
      </c>
      <c r="G4645" t="s">
        <v>4035</v>
      </c>
      <c r="H4645" t="s">
        <v>53</v>
      </c>
      <c r="I4645" t="s">
        <v>54</v>
      </c>
      <c r="J4645" t="s">
        <v>122</v>
      </c>
      <c r="K4645" t="s">
        <v>123</v>
      </c>
      <c r="L4645">
        <v>98105</v>
      </c>
      <c r="M4645" t="s">
        <v>71</v>
      </c>
      <c r="N4645" t="s">
        <v>5857</v>
      </c>
      <c r="O4645" t="s">
        <v>73</v>
      </c>
      <c r="P4645" t="s">
        <v>102</v>
      </c>
      <c r="Q4645" t="s">
        <v>5858</v>
      </c>
      <c r="R4645" s="19">
        <v>6.3680000000000003</v>
      </c>
      <c r="S4645" s="17">
        <v>2</v>
      </c>
      <c r="T4645" s="20">
        <v>0.2</v>
      </c>
      <c r="U4645" s="19">
        <v>2.1492</v>
      </c>
      <c r="V4645" s="20">
        <f t="shared" si="360"/>
        <v>0.33749999999999997</v>
      </c>
      <c r="W4645" s="17">
        <f t="shared" si="361"/>
        <v>2015</v>
      </c>
      <c r="X4645" t="str">
        <f t="shared" si="362"/>
        <v>Aug-2015</v>
      </c>
      <c r="Y4645" s="17">
        <f t="shared" si="363"/>
        <v>4</v>
      </c>
      <c r="Z4645" t="str">
        <f t="shared" si="364"/>
        <v>11-20%</v>
      </c>
      <c r="AA4645" s="17">
        <f>IF(COUNTIF($B$2:B4645,B4645)=1,1,0)</f>
        <v>1</v>
      </c>
      <c r="AB4645" s="17">
        <f>IF(COUNTIF($F$2:F4645,F4645)=1,1,0)</f>
        <v>0</v>
      </c>
    </row>
    <row r="4646" spans="1:28" x14ac:dyDescent="0.2">
      <c r="A4646" s="17">
        <v>4645</v>
      </c>
      <c r="B4646" t="s">
        <v>7703</v>
      </c>
      <c r="C4646" s="18">
        <v>42218</v>
      </c>
      <c r="D4646" s="18">
        <v>42222</v>
      </c>
      <c r="E4646" t="s">
        <v>77</v>
      </c>
      <c r="F4646" t="s">
        <v>4034</v>
      </c>
      <c r="G4646" t="s">
        <v>4035</v>
      </c>
      <c r="H4646" t="s">
        <v>53</v>
      </c>
      <c r="I4646" t="s">
        <v>54</v>
      </c>
      <c r="J4646" t="s">
        <v>122</v>
      </c>
      <c r="K4646" t="s">
        <v>123</v>
      </c>
      <c r="L4646">
        <v>98105</v>
      </c>
      <c r="M4646" t="s">
        <v>71</v>
      </c>
      <c r="N4646" t="s">
        <v>6364</v>
      </c>
      <c r="O4646" t="s">
        <v>98</v>
      </c>
      <c r="P4646" t="s">
        <v>711</v>
      </c>
      <c r="Q4646" t="s">
        <v>6365</v>
      </c>
      <c r="R4646" s="19">
        <v>558.4</v>
      </c>
      <c r="S4646" s="17">
        <v>2</v>
      </c>
      <c r="T4646" s="20">
        <v>0.2</v>
      </c>
      <c r="U4646" s="19">
        <v>41.88</v>
      </c>
      <c r="V4646" s="20">
        <f t="shared" si="360"/>
        <v>7.5000000000000011E-2</v>
      </c>
      <c r="W4646" s="17">
        <f t="shared" si="361"/>
        <v>2015</v>
      </c>
      <c r="X4646" t="str">
        <f t="shared" si="362"/>
        <v>Aug-2015</v>
      </c>
      <c r="Y4646" s="17">
        <f t="shared" si="363"/>
        <v>4</v>
      </c>
      <c r="Z4646" t="str">
        <f t="shared" si="364"/>
        <v>11-20%</v>
      </c>
      <c r="AA4646" s="17">
        <f>IF(COUNTIF($B$2:B4646,B4646)=1,1,0)</f>
        <v>0</v>
      </c>
      <c r="AB4646" s="17">
        <f>IF(COUNTIF($F$2:F4646,F4646)=1,1,0)</f>
        <v>0</v>
      </c>
    </row>
    <row r="4647" spans="1:28" x14ac:dyDescent="0.2">
      <c r="A4647" s="17">
        <v>4646</v>
      </c>
      <c r="B4647" t="s">
        <v>7704</v>
      </c>
      <c r="C4647" s="18">
        <v>42594</v>
      </c>
      <c r="D4647" s="18">
        <v>42598</v>
      </c>
      <c r="E4647" t="s">
        <v>77</v>
      </c>
      <c r="F4647" t="s">
        <v>5355</v>
      </c>
      <c r="G4647" t="s">
        <v>5356</v>
      </c>
      <c r="H4647" t="s">
        <v>129</v>
      </c>
      <c r="I4647" t="s">
        <v>54</v>
      </c>
      <c r="J4647" t="s">
        <v>293</v>
      </c>
      <c r="K4647" t="s">
        <v>294</v>
      </c>
      <c r="L4647">
        <v>10011</v>
      </c>
      <c r="M4647" t="s">
        <v>175</v>
      </c>
      <c r="N4647" t="s">
        <v>1617</v>
      </c>
      <c r="O4647" t="s">
        <v>59</v>
      </c>
      <c r="P4647" t="s">
        <v>63</v>
      </c>
      <c r="Q4647" t="s">
        <v>1618</v>
      </c>
      <c r="R4647" s="19">
        <v>145.76400000000001</v>
      </c>
      <c r="S4647" s="17">
        <v>2</v>
      </c>
      <c r="T4647" s="20">
        <v>0.1</v>
      </c>
      <c r="U4647" s="19">
        <v>-8.0980000000000008</v>
      </c>
      <c r="V4647" s="20">
        <f t="shared" si="360"/>
        <v>-5.5555555555555559E-2</v>
      </c>
      <c r="W4647" s="17">
        <f t="shared" si="361"/>
        <v>2016</v>
      </c>
      <c r="X4647" t="str">
        <f t="shared" si="362"/>
        <v>Aug-2016</v>
      </c>
      <c r="Y4647" s="17">
        <f t="shared" si="363"/>
        <v>4</v>
      </c>
      <c r="Z4647" t="str">
        <f t="shared" si="364"/>
        <v>1-10%</v>
      </c>
      <c r="AA4647" s="17">
        <f>IF(COUNTIF($B$2:B4647,B4647)=1,1,0)</f>
        <v>1</v>
      </c>
      <c r="AB4647" s="17">
        <f>IF(COUNTIF($F$2:F4647,F4647)=1,1,0)</f>
        <v>0</v>
      </c>
    </row>
    <row r="4648" spans="1:28" x14ac:dyDescent="0.2">
      <c r="A4648" s="17">
        <v>4647</v>
      </c>
      <c r="B4648" t="s">
        <v>7705</v>
      </c>
      <c r="C4648" s="18">
        <v>41789</v>
      </c>
      <c r="D4648" s="18">
        <v>41795</v>
      </c>
      <c r="E4648" t="s">
        <v>77</v>
      </c>
      <c r="F4648" t="s">
        <v>1955</v>
      </c>
      <c r="G4648" t="s">
        <v>1956</v>
      </c>
      <c r="H4648" t="s">
        <v>68</v>
      </c>
      <c r="I4648" t="s">
        <v>54</v>
      </c>
      <c r="J4648" t="s">
        <v>1496</v>
      </c>
      <c r="K4648" t="s">
        <v>346</v>
      </c>
      <c r="L4648">
        <v>23223</v>
      </c>
      <c r="M4648" t="s">
        <v>57</v>
      </c>
      <c r="N4648" t="s">
        <v>2775</v>
      </c>
      <c r="O4648" t="s">
        <v>73</v>
      </c>
      <c r="P4648" t="s">
        <v>117</v>
      </c>
      <c r="Q4648" t="s">
        <v>2776</v>
      </c>
      <c r="R4648" s="19">
        <v>13.62</v>
      </c>
      <c r="S4648" s="17">
        <v>3</v>
      </c>
      <c r="T4648" s="20">
        <v>0</v>
      </c>
      <c r="U4648" s="19">
        <v>6.1289999999999996</v>
      </c>
      <c r="V4648" s="20">
        <f t="shared" si="360"/>
        <v>0.45</v>
      </c>
      <c r="W4648" s="17">
        <f t="shared" si="361"/>
        <v>2014</v>
      </c>
      <c r="X4648" t="str">
        <f t="shared" si="362"/>
        <v>May-2014</v>
      </c>
      <c r="Y4648" s="17">
        <f t="shared" si="363"/>
        <v>6</v>
      </c>
      <c r="Z4648" t="str">
        <f t="shared" si="364"/>
        <v>0% (No Discount)</v>
      </c>
      <c r="AA4648" s="17">
        <f>IF(COUNTIF($B$2:B4648,B4648)=1,1,0)</f>
        <v>1</v>
      </c>
      <c r="AB4648" s="17">
        <f>IF(COUNTIF($F$2:F4648,F4648)=1,1,0)</f>
        <v>0</v>
      </c>
    </row>
    <row r="4649" spans="1:28" x14ac:dyDescent="0.2">
      <c r="A4649" s="17">
        <v>4648</v>
      </c>
      <c r="B4649" t="s">
        <v>7706</v>
      </c>
      <c r="C4649" s="18">
        <v>42486</v>
      </c>
      <c r="D4649" s="18">
        <v>42491</v>
      </c>
      <c r="E4649" t="s">
        <v>77</v>
      </c>
      <c r="F4649" t="s">
        <v>7707</v>
      </c>
      <c r="G4649" t="s">
        <v>7708</v>
      </c>
      <c r="H4649" t="s">
        <v>129</v>
      </c>
      <c r="I4649" t="s">
        <v>54</v>
      </c>
      <c r="J4649" t="s">
        <v>293</v>
      </c>
      <c r="K4649" t="s">
        <v>294</v>
      </c>
      <c r="L4649">
        <v>10009</v>
      </c>
      <c r="M4649" t="s">
        <v>175</v>
      </c>
      <c r="N4649" t="s">
        <v>6938</v>
      </c>
      <c r="O4649" t="s">
        <v>59</v>
      </c>
      <c r="P4649" t="s">
        <v>63</v>
      </c>
      <c r="Q4649" t="s">
        <v>6939</v>
      </c>
      <c r="R4649" s="19">
        <v>434.64600000000002</v>
      </c>
      <c r="S4649" s="17">
        <v>3</v>
      </c>
      <c r="T4649" s="20">
        <v>0.1</v>
      </c>
      <c r="U4649" s="19">
        <v>62.782200000000003</v>
      </c>
      <c r="V4649" s="20">
        <f t="shared" si="360"/>
        <v>0.14444444444444446</v>
      </c>
      <c r="W4649" s="17">
        <f t="shared" si="361"/>
        <v>2016</v>
      </c>
      <c r="X4649" t="str">
        <f t="shared" si="362"/>
        <v>Apr-2016</v>
      </c>
      <c r="Y4649" s="17">
        <f t="shared" si="363"/>
        <v>5</v>
      </c>
      <c r="Z4649" t="str">
        <f t="shared" si="364"/>
        <v>1-10%</v>
      </c>
      <c r="AA4649" s="17">
        <f>IF(COUNTIF($B$2:B4649,B4649)=1,1,0)</f>
        <v>1</v>
      </c>
      <c r="AB4649" s="17">
        <f>IF(COUNTIF($F$2:F4649,F4649)=1,1,0)</f>
        <v>1</v>
      </c>
    </row>
    <row r="4650" spans="1:28" x14ac:dyDescent="0.2">
      <c r="A4650" s="17">
        <v>4649</v>
      </c>
      <c r="B4650" t="s">
        <v>7709</v>
      </c>
      <c r="C4650" s="18">
        <v>42869</v>
      </c>
      <c r="D4650" s="18">
        <v>42874</v>
      </c>
      <c r="E4650" t="s">
        <v>77</v>
      </c>
      <c r="F4650" t="s">
        <v>162</v>
      </c>
      <c r="G4650" t="s">
        <v>163</v>
      </c>
      <c r="H4650" t="s">
        <v>68</v>
      </c>
      <c r="I4650" t="s">
        <v>54</v>
      </c>
      <c r="J4650" t="s">
        <v>122</v>
      </c>
      <c r="K4650" t="s">
        <v>123</v>
      </c>
      <c r="L4650">
        <v>98103</v>
      </c>
      <c r="M4650" t="s">
        <v>71</v>
      </c>
      <c r="N4650" t="s">
        <v>7710</v>
      </c>
      <c r="O4650" t="s">
        <v>73</v>
      </c>
      <c r="P4650" t="s">
        <v>117</v>
      </c>
      <c r="Q4650" t="s">
        <v>7711</v>
      </c>
      <c r="R4650" s="19">
        <v>440.19</v>
      </c>
      <c r="S4650" s="17">
        <v>9</v>
      </c>
      <c r="T4650" s="20">
        <v>0</v>
      </c>
      <c r="U4650" s="19">
        <v>206.88929999999999</v>
      </c>
      <c r="V4650" s="20">
        <f t="shared" si="360"/>
        <v>0.47</v>
      </c>
      <c r="W4650" s="17">
        <f t="shared" si="361"/>
        <v>2017</v>
      </c>
      <c r="X4650" t="str">
        <f t="shared" si="362"/>
        <v>May-2017</v>
      </c>
      <c r="Y4650" s="17">
        <f t="shared" si="363"/>
        <v>5</v>
      </c>
      <c r="Z4650" t="str">
        <f t="shared" si="364"/>
        <v>0% (No Discount)</v>
      </c>
      <c r="AA4650" s="17">
        <f>IF(COUNTIF($B$2:B4650,B4650)=1,1,0)</f>
        <v>1</v>
      </c>
      <c r="AB4650" s="17">
        <f>IF(COUNTIF($F$2:F4650,F4650)=1,1,0)</f>
        <v>0</v>
      </c>
    </row>
    <row r="4651" spans="1:28" x14ac:dyDescent="0.2">
      <c r="A4651" s="17">
        <v>4650</v>
      </c>
      <c r="B4651" t="s">
        <v>7709</v>
      </c>
      <c r="C4651" s="18">
        <v>42869</v>
      </c>
      <c r="D4651" s="18">
        <v>42874</v>
      </c>
      <c r="E4651" t="s">
        <v>77</v>
      </c>
      <c r="F4651" t="s">
        <v>162</v>
      </c>
      <c r="G4651" t="s">
        <v>163</v>
      </c>
      <c r="H4651" t="s">
        <v>68</v>
      </c>
      <c r="I4651" t="s">
        <v>54</v>
      </c>
      <c r="J4651" t="s">
        <v>122</v>
      </c>
      <c r="K4651" t="s">
        <v>123</v>
      </c>
      <c r="L4651">
        <v>98103</v>
      </c>
      <c r="M4651" t="s">
        <v>71</v>
      </c>
      <c r="N4651" t="s">
        <v>1991</v>
      </c>
      <c r="O4651" t="s">
        <v>73</v>
      </c>
      <c r="P4651" t="s">
        <v>606</v>
      </c>
      <c r="Q4651" t="s">
        <v>1992</v>
      </c>
      <c r="R4651" s="19">
        <v>64.400000000000006</v>
      </c>
      <c r="S4651" s="17">
        <v>5</v>
      </c>
      <c r="T4651" s="20">
        <v>0</v>
      </c>
      <c r="U4651" s="19">
        <v>1.9319999999999999</v>
      </c>
      <c r="V4651" s="20">
        <f t="shared" si="360"/>
        <v>2.9999999999999995E-2</v>
      </c>
      <c r="W4651" s="17">
        <f t="shared" si="361"/>
        <v>2017</v>
      </c>
      <c r="X4651" t="str">
        <f t="shared" si="362"/>
        <v>May-2017</v>
      </c>
      <c r="Y4651" s="17">
        <f t="shared" si="363"/>
        <v>5</v>
      </c>
      <c r="Z4651" t="str">
        <f t="shared" si="364"/>
        <v>0% (No Discount)</v>
      </c>
      <c r="AA4651" s="17">
        <f>IF(COUNTIF($B$2:B4651,B4651)=1,1,0)</f>
        <v>0</v>
      </c>
      <c r="AB4651" s="17">
        <f>IF(COUNTIF($F$2:F4651,F4651)=1,1,0)</f>
        <v>0</v>
      </c>
    </row>
    <row r="4652" spans="1:28" x14ac:dyDescent="0.2">
      <c r="A4652" s="17">
        <v>4651</v>
      </c>
      <c r="B4652" t="s">
        <v>7712</v>
      </c>
      <c r="C4652" s="18">
        <v>42833</v>
      </c>
      <c r="D4652" s="18">
        <v>42837</v>
      </c>
      <c r="E4652" t="s">
        <v>77</v>
      </c>
      <c r="F4652" t="s">
        <v>5039</v>
      </c>
      <c r="G4652" t="s">
        <v>5040</v>
      </c>
      <c r="H4652" t="s">
        <v>129</v>
      </c>
      <c r="I4652" t="s">
        <v>54</v>
      </c>
      <c r="J4652" t="s">
        <v>154</v>
      </c>
      <c r="K4652" t="s">
        <v>70</v>
      </c>
      <c r="L4652">
        <v>94110</v>
      </c>
      <c r="M4652" t="s">
        <v>71</v>
      </c>
      <c r="N4652" t="s">
        <v>4785</v>
      </c>
      <c r="O4652" t="s">
        <v>73</v>
      </c>
      <c r="P4652" t="s">
        <v>117</v>
      </c>
      <c r="Q4652" t="s">
        <v>4786</v>
      </c>
      <c r="R4652" s="19">
        <v>244.55</v>
      </c>
      <c r="S4652" s="17">
        <v>5</v>
      </c>
      <c r="T4652" s="20">
        <v>0</v>
      </c>
      <c r="U4652" s="19">
        <v>114.9385</v>
      </c>
      <c r="V4652" s="20">
        <f t="shared" si="360"/>
        <v>0.47</v>
      </c>
      <c r="W4652" s="17">
        <f t="shared" si="361"/>
        <v>2017</v>
      </c>
      <c r="X4652" t="str">
        <f t="shared" si="362"/>
        <v>Apr-2017</v>
      </c>
      <c r="Y4652" s="17">
        <f t="shared" si="363"/>
        <v>4</v>
      </c>
      <c r="Z4652" t="str">
        <f t="shared" si="364"/>
        <v>0% (No Discount)</v>
      </c>
      <c r="AA4652" s="17">
        <f>IF(COUNTIF($B$2:B4652,B4652)=1,1,0)</f>
        <v>1</v>
      </c>
      <c r="AB4652" s="17">
        <f>IF(COUNTIF($F$2:F4652,F4652)=1,1,0)</f>
        <v>0</v>
      </c>
    </row>
    <row r="4653" spans="1:28" x14ac:dyDescent="0.2">
      <c r="A4653" s="17">
        <v>4652</v>
      </c>
      <c r="B4653" t="s">
        <v>7712</v>
      </c>
      <c r="C4653" s="18">
        <v>42833</v>
      </c>
      <c r="D4653" s="18">
        <v>42837</v>
      </c>
      <c r="E4653" t="s">
        <v>77</v>
      </c>
      <c r="F4653" t="s">
        <v>5039</v>
      </c>
      <c r="G4653" t="s">
        <v>5040</v>
      </c>
      <c r="H4653" t="s">
        <v>129</v>
      </c>
      <c r="I4653" t="s">
        <v>54</v>
      </c>
      <c r="J4653" t="s">
        <v>154</v>
      </c>
      <c r="K4653" t="s">
        <v>70</v>
      </c>
      <c r="L4653">
        <v>94110</v>
      </c>
      <c r="M4653" t="s">
        <v>71</v>
      </c>
      <c r="N4653" t="s">
        <v>6041</v>
      </c>
      <c r="O4653" t="s">
        <v>73</v>
      </c>
      <c r="P4653" t="s">
        <v>117</v>
      </c>
      <c r="Q4653" t="s">
        <v>6042</v>
      </c>
      <c r="R4653" s="19">
        <v>195.76</v>
      </c>
      <c r="S4653" s="17">
        <v>4</v>
      </c>
      <c r="T4653" s="20">
        <v>0</v>
      </c>
      <c r="U4653" s="19">
        <v>97.88</v>
      </c>
      <c r="V4653" s="20">
        <f t="shared" si="360"/>
        <v>0.5</v>
      </c>
      <c r="W4653" s="17">
        <f t="shared" si="361"/>
        <v>2017</v>
      </c>
      <c r="X4653" t="str">
        <f t="shared" si="362"/>
        <v>Apr-2017</v>
      </c>
      <c r="Y4653" s="17">
        <f t="shared" si="363"/>
        <v>4</v>
      </c>
      <c r="Z4653" t="str">
        <f t="shared" si="364"/>
        <v>0% (No Discount)</v>
      </c>
      <c r="AA4653" s="17">
        <f>IF(COUNTIF($B$2:B4653,B4653)=1,1,0)</f>
        <v>0</v>
      </c>
      <c r="AB4653" s="17">
        <f>IF(COUNTIF($F$2:F4653,F4653)=1,1,0)</f>
        <v>0</v>
      </c>
    </row>
    <row r="4654" spans="1:28" x14ac:dyDescent="0.2">
      <c r="A4654" s="17">
        <v>4653</v>
      </c>
      <c r="B4654" t="s">
        <v>7713</v>
      </c>
      <c r="C4654" s="18">
        <v>42783</v>
      </c>
      <c r="D4654" s="18">
        <v>42789</v>
      </c>
      <c r="E4654" t="s">
        <v>77</v>
      </c>
      <c r="F4654" t="s">
        <v>6405</v>
      </c>
      <c r="G4654" t="s">
        <v>6406</v>
      </c>
      <c r="H4654" t="s">
        <v>129</v>
      </c>
      <c r="I4654" t="s">
        <v>54</v>
      </c>
      <c r="J4654" t="s">
        <v>4962</v>
      </c>
      <c r="K4654" t="s">
        <v>817</v>
      </c>
      <c r="L4654">
        <v>8861</v>
      </c>
      <c r="M4654" t="s">
        <v>175</v>
      </c>
      <c r="N4654" t="s">
        <v>4040</v>
      </c>
      <c r="O4654" t="s">
        <v>73</v>
      </c>
      <c r="P4654" t="s">
        <v>117</v>
      </c>
      <c r="Q4654" t="s">
        <v>4041</v>
      </c>
      <c r="R4654" s="19">
        <v>11.76</v>
      </c>
      <c r="S4654" s="17">
        <v>2</v>
      </c>
      <c r="T4654" s="20">
        <v>0</v>
      </c>
      <c r="U4654" s="19">
        <v>5.7624000000000004</v>
      </c>
      <c r="V4654" s="20">
        <f t="shared" si="360"/>
        <v>0.49000000000000005</v>
      </c>
      <c r="W4654" s="17">
        <f t="shared" si="361"/>
        <v>2017</v>
      </c>
      <c r="X4654" t="str">
        <f t="shared" si="362"/>
        <v>Feb-2017</v>
      </c>
      <c r="Y4654" s="17">
        <f t="shared" si="363"/>
        <v>6</v>
      </c>
      <c r="Z4654" t="str">
        <f t="shared" si="364"/>
        <v>0% (No Discount)</v>
      </c>
      <c r="AA4654" s="17">
        <f>IF(COUNTIF($B$2:B4654,B4654)=1,1,0)</f>
        <v>1</v>
      </c>
      <c r="AB4654" s="17">
        <f>IF(COUNTIF($F$2:F4654,F4654)=1,1,0)</f>
        <v>0</v>
      </c>
    </row>
    <row r="4655" spans="1:28" x14ac:dyDescent="0.2">
      <c r="A4655" s="17">
        <v>4654</v>
      </c>
      <c r="B4655" t="s">
        <v>7713</v>
      </c>
      <c r="C4655" s="18">
        <v>42783</v>
      </c>
      <c r="D4655" s="18">
        <v>42789</v>
      </c>
      <c r="E4655" t="s">
        <v>77</v>
      </c>
      <c r="F4655" t="s">
        <v>6405</v>
      </c>
      <c r="G4655" t="s">
        <v>6406</v>
      </c>
      <c r="H4655" t="s">
        <v>129</v>
      </c>
      <c r="I4655" t="s">
        <v>54</v>
      </c>
      <c r="J4655" t="s">
        <v>4962</v>
      </c>
      <c r="K4655" t="s">
        <v>817</v>
      </c>
      <c r="L4655">
        <v>8861</v>
      </c>
      <c r="M4655" t="s">
        <v>175</v>
      </c>
      <c r="N4655" t="s">
        <v>5303</v>
      </c>
      <c r="O4655" t="s">
        <v>73</v>
      </c>
      <c r="P4655" t="s">
        <v>86</v>
      </c>
      <c r="Q4655" t="s">
        <v>5304</v>
      </c>
      <c r="R4655" s="19">
        <v>166.45</v>
      </c>
      <c r="S4655" s="17">
        <v>5</v>
      </c>
      <c r="T4655" s="20">
        <v>0</v>
      </c>
      <c r="U4655" s="19">
        <v>39.948</v>
      </c>
      <c r="V4655" s="20">
        <f t="shared" si="360"/>
        <v>0.24000000000000002</v>
      </c>
      <c r="W4655" s="17">
        <f t="shared" si="361"/>
        <v>2017</v>
      </c>
      <c r="X4655" t="str">
        <f t="shared" si="362"/>
        <v>Feb-2017</v>
      </c>
      <c r="Y4655" s="17">
        <f t="shared" si="363"/>
        <v>6</v>
      </c>
      <c r="Z4655" t="str">
        <f t="shared" si="364"/>
        <v>0% (No Discount)</v>
      </c>
      <c r="AA4655" s="17">
        <f>IF(COUNTIF($B$2:B4655,B4655)=1,1,0)</f>
        <v>0</v>
      </c>
      <c r="AB4655" s="17">
        <f>IF(COUNTIF($F$2:F4655,F4655)=1,1,0)</f>
        <v>0</v>
      </c>
    </row>
    <row r="4656" spans="1:28" x14ac:dyDescent="0.2">
      <c r="A4656" s="17">
        <v>4655</v>
      </c>
      <c r="B4656" t="s">
        <v>7714</v>
      </c>
      <c r="C4656" s="18">
        <v>42910</v>
      </c>
      <c r="D4656" s="18">
        <v>42912</v>
      </c>
      <c r="E4656" t="s">
        <v>50</v>
      </c>
      <c r="F4656" t="s">
        <v>3486</v>
      </c>
      <c r="G4656" t="s">
        <v>3487</v>
      </c>
      <c r="H4656" t="s">
        <v>53</v>
      </c>
      <c r="I4656" t="s">
        <v>54</v>
      </c>
      <c r="J4656" t="s">
        <v>154</v>
      </c>
      <c r="K4656" t="s">
        <v>70</v>
      </c>
      <c r="L4656">
        <v>94110</v>
      </c>
      <c r="M4656" t="s">
        <v>71</v>
      </c>
      <c r="N4656" t="s">
        <v>6953</v>
      </c>
      <c r="O4656" t="s">
        <v>73</v>
      </c>
      <c r="P4656" t="s">
        <v>296</v>
      </c>
      <c r="Q4656" t="s">
        <v>6954</v>
      </c>
      <c r="R4656" s="19">
        <v>2.88</v>
      </c>
      <c r="S4656" s="17">
        <v>1</v>
      </c>
      <c r="T4656" s="20">
        <v>0</v>
      </c>
      <c r="U4656" s="19">
        <v>1.3535999999999999</v>
      </c>
      <c r="V4656" s="20">
        <f t="shared" si="360"/>
        <v>0.47</v>
      </c>
      <c r="W4656" s="17">
        <f t="shared" si="361"/>
        <v>2017</v>
      </c>
      <c r="X4656" t="str">
        <f t="shared" si="362"/>
        <v>Jun-2017</v>
      </c>
      <c r="Y4656" s="17">
        <f t="shared" si="363"/>
        <v>2</v>
      </c>
      <c r="Z4656" t="str">
        <f t="shared" si="364"/>
        <v>0% (No Discount)</v>
      </c>
      <c r="AA4656" s="17">
        <f>IF(COUNTIF($B$2:B4656,B4656)=1,1,0)</f>
        <v>1</v>
      </c>
      <c r="AB4656" s="17">
        <f>IF(COUNTIF($F$2:F4656,F4656)=1,1,0)</f>
        <v>0</v>
      </c>
    </row>
    <row r="4657" spans="1:28" x14ac:dyDescent="0.2">
      <c r="A4657" s="17">
        <v>4656</v>
      </c>
      <c r="B4657" t="s">
        <v>7715</v>
      </c>
      <c r="C4657" s="18">
        <v>41764</v>
      </c>
      <c r="D4657" s="18">
        <v>41769</v>
      </c>
      <c r="E4657" t="s">
        <v>77</v>
      </c>
      <c r="F4657" t="s">
        <v>4652</v>
      </c>
      <c r="G4657" t="s">
        <v>4653</v>
      </c>
      <c r="H4657" t="s">
        <v>68</v>
      </c>
      <c r="I4657" t="s">
        <v>54</v>
      </c>
      <c r="J4657" t="s">
        <v>3744</v>
      </c>
      <c r="K4657" t="s">
        <v>238</v>
      </c>
      <c r="L4657">
        <v>61032</v>
      </c>
      <c r="M4657" t="s">
        <v>132</v>
      </c>
      <c r="N4657" t="s">
        <v>424</v>
      </c>
      <c r="O4657" t="s">
        <v>73</v>
      </c>
      <c r="P4657" t="s">
        <v>86</v>
      </c>
      <c r="Q4657" t="s">
        <v>425</v>
      </c>
      <c r="R4657" s="19">
        <v>45.247999999999998</v>
      </c>
      <c r="S4657" s="17">
        <v>2</v>
      </c>
      <c r="T4657" s="20">
        <v>0.2</v>
      </c>
      <c r="U4657" s="19">
        <v>3.9592000000000001</v>
      </c>
      <c r="V4657" s="20">
        <f t="shared" si="360"/>
        <v>8.7500000000000008E-2</v>
      </c>
      <c r="W4657" s="17">
        <f t="shared" si="361"/>
        <v>2014</v>
      </c>
      <c r="X4657" t="str">
        <f t="shared" si="362"/>
        <v>May-2014</v>
      </c>
      <c r="Y4657" s="17">
        <f t="shared" si="363"/>
        <v>5</v>
      </c>
      <c r="Z4657" t="str">
        <f t="shared" si="364"/>
        <v>11-20%</v>
      </c>
      <c r="AA4657" s="17">
        <f>IF(COUNTIF($B$2:B4657,B4657)=1,1,0)</f>
        <v>1</v>
      </c>
      <c r="AB4657" s="17">
        <f>IF(COUNTIF($F$2:F4657,F4657)=1,1,0)</f>
        <v>0</v>
      </c>
    </row>
    <row r="4658" spans="1:28" x14ac:dyDescent="0.2">
      <c r="A4658" s="17">
        <v>4657</v>
      </c>
      <c r="B4658" t="s">
        <v>7716</v>
      </c>
      <c r="C4658" s="18">
        <v>42127</v>
      </c>
      <c r="D4658" s="18">
        <v>42131</v>
      </c>
      <c r="E4658" t="s">
        <v>77</v>
      </c>
      <c r="F4658" t="s">
        <v>5845</v>
      </c>
      <c r="G4658" t="s">
        <v>5846</v>
      </c>
      <c r="H4658" t="s">
        <v>53</v>
      </c>
      <c r="I4658" t="s">
        <v>54</v>
      </c>
      <c r="J4658" t="s">
        <v>173</v>
      </c>
      <c r="K4658" t="s">
        <v>174</v>
      </c>
      <c r="L4658">
        <v>19140</v>
      </c>
      <c r="M4658" t="s">
        <v>175</v>
      </c>
      <c r="N4658" t="s">
        <v>2870</v>
      </c>
      <c r="O4658" t="s">
        <v>73</v>
      </c>
      <c r="P4658" t="s">
        <v>95</v>
      </c>
      <c r="Q4658" t="s">
        <v>2871</v>
      </c>
      <c r="R4658" s="19">
        <v>59.904000000000003</v>
      </c>
      <c r="S4658" s="17">
        <v>2</v>
      </c>
      <c r="T4658" s="20">
        <v>0.2</v>
      </c>
      <c r="U4658" s="19">
        <v>14.2272</v>
      </c>
      <c r="V4658" s="20">
        <f t="shared" si="360"/>
        <v>0.23749999999999999</v>
      </c>
      <c r="W4658" s="17">
        <f t="shared" si="361"/>
        <v>2015</v>
      </c>
      <c r="X4658" t="str">
        <f t="shared" si="362"/>
        <v>May-2015</v>
      </c>
      <c r="Y4658" s="17">
        <f t="shared" si="363"/>
        <v>4</v>
      </c>
      <c r="Z4658" t="str">
        <f t="shared" si="364"/>
        <v>11-20%</v>
      </c>
      <c r="AA4658" s="17">
        <f>IF(COUNTIF($B$2:B4658,B4658)=1,1,0)</f>
        <v>1</v>
      </c>
      <c r="AB4658" s="17">
        <f>IF(COUNTIF($F$2:F4658,F4658)=1,1,0)</f>
        <v>0</v>
      </c>
    </row>
    <row r="4659" spans="1:28" x14ac:dyDescent="0.2">
      <c r="A4659" s="17">
        <v>4658</v>
      </c>
      <c r="B4659" t="s">
        <v>7716</v>
      </c>
      <c r="C4659" s="18">
        <v>42127</v>
      </c>
      <c r="D4659" s="18">
        <v>42131</v>
      </c>
      <c r="E4659" t="s">
        <v>77</v>
      </c>
      <c r="F4659" t="s">
        <v>5845</v>
      </c>
      <c r="G4659" t="s">
        <v>5846</v>
      </c>
      <c r="H4659" t="s">
        <v>53</v>
      </c>
      <c r="I4659" t="s">
        <v>54</v>
      </c>
      <c r="J4659" t="s">
        <v>173</v>
      </c>
      <c r="K4659" t="s">
        <v>174</v>
      </c>
      <c r="L4659">
        <v>19140</v>
      </c>
      <c r="M4659" t="s">
        <v>175</v>
      </c>
      <c r="N4659" t="s">
        <v>2624</v>
      </c>
      <c r="O4659" t="s">
        <v>73</v>
      </c>
      <c r="P4659" t="s">
        <v>105</v>
      </c>
      <c r="Q4659" t="s">
        <v>2625</v>
      </c>
      <c r="R4659" s="19">
        <v>23.696000000000002</v>
      </c>
      <c r="S4659" s="17">
        <v>2</v>
      </c>
      <c r="T4659" s="20">
        <v>0.2</v>
      </c>
      <c r="U4659" s="19">
        <v>6.5164</v>
      </c>
      <c r="V4659" s="20">
        <f t="shared" si="360"/>
        <v>0.27499999999999997</v>
      </c>
      <c r="W4659" s="17">
        <f t="shared" si="361"/>
        <v>2015</v>
      </c>
      <c r="X4659" t="str">
        <f t="shared" si="362"/>
        <v>May-2015</v>
      </c>
      <c r="Y4659" s="17">
        <f t="shared" si="363"/>
        <v>4</v>
      </c>
      <c r="Z4659" t="str">
        <f t="shared" si="364"/>
        <v>11-20%</v>
      </c>
      <c r="AA4659" s="17">
        <f>IF(COUNTIF($B$2:B4659,B4659)=1,1,0)</f>
        <v>0</v>
      </c>
      <c r="AB4659" s="17">
        <f>IF(COUNTIF($F$2:F4659,F4659)=1,1,0)</f>
        <v>0</v>
      </c>
    </row>
    <row r="4660" spans="1:28" x14ac:dyDescent="0.2">
      <c r="A4660" s="17">
        <v>4659</v>
      </c>
      <c r="B4660" t="s">
        <v>7716</v>
      </c>
      <c r="C4660" s="18">
        <v>42127</v>
      </c>
      <c r="D4660" s="18">
        <v>42131</v>
      </c>
      <c r="E4660" t="s">
        <v>77</v>
      </c>
      <c r="F4660" t="s">
        <v>5845</v>
      </c>
      <c r="G4660" t="s">
        <v>5846</v>
      </c>
      <c r="H4660" t="s">
        <v>53</v>
      </c>
      <c r="I4660" t="s">
        <v>54</v>
      </c>
      <c r="J4660" t="s">
        <v>173</v>
      </c>
      <c r="K4660" t="s">
        <v>174</v>
      </c>
      <c r="L4660">
        <v>19140</v>
      </c>
      <c r="M4660" t="s">
        <v>175</v>
      </c>
      <c r="N4660" t="s">
        <v>1566</v>
      </c>
      <c r="O4660" t="s">
        <v>73</v>
      </c>
      <c r="P4660" t="s">
        <v>117</v>
      </c>
      <c r="Q4660" t="s">
        <v>1567</v>
      </c>
      <c r="R4660" s="19">
        <v>7.968</v>
      </c>
      <c r="S4660" s="17">
        <v>2</v>
      </c>
      <c r="T4660" s="20">
        <v>0.2</v>
      </c>
      <c r="U4660" s="19">
        <v>2.8883999999999999</v>
      </c>
      <c r="V4660" s="20">
        <f t="shared" si="360"/>
        <v>0.36249999999999999</v>
      </c>
      <c r="W4660" s="17">
        <f t="shared" si="361"/>
        <v>2015</v>
      </c>
      <c r="X4660" t="str">
        <f t="shared" si="362"/>
        <v>May-2015</v>
      </c>
      <c r="Y4660" s="17">
        <f t="shared" si="363"/>
        <v>4</v>
      </c>
      <c r="Z4660" t="str">
        <f t="shared" si="364"/>
        <v>11-20%</v>
      </c>
      <c r="AA4660" s="17">
        <f>IF(COUNTIF($B$2:B4660,B4660)=1,1,0)</f>
        <v>0</v>
      </c>
      <c r="AB4660" s="17">
        <f>IF(COUNTIF($F$2:F4660,F4660)=1,1,0)</f>
        <v>0</v>
      </c>
    </row>
    <row r="4661" spans="1:28" x14ac:dyDescent="0.2">
      <c r="A4661" s="17">
        <v>4660</v>
      </c>
      <c r="B4661" t="s">
        <v>7716</v>
      </c>
      <c r="C4661" s="18">
        <v>42127</v>
      </c>
      <c r="D4661" s="18">
        <v>42131</v>
      </c>
      <c r="E4661" t="s">
        <v>77</v>
      </c>
      <c r="F4661" t="s">
        <v>5845</v>
      </c>
      <c r="G4661" t="s">
        <v>5846</v>
      </c>
      <c r="H4661" t="s">
        <v>53</v>
      </c>
      <c r="I4661" t="s">
        <v>54</v>
      </c>
      <c r="J4661" t="s">
        <v>173</v>
      </c>
      <c r="K4661" t="s">
        <v>174</v>
      </c>
      <c r="L4661">
        <v>19140</v>
      </c>
      <c r="M4661" t="s">
        <v>175</v>
      </c>
      <c r="N4661" t="s">
        <v>839</v>
      </c>
      <c r="O4661" t="s">
        <v>73</v>
      </c>
      <c r="P4661" t="s">
        <v>105</v>
      </c>
      <c r="Q4661" t="s">
        <v>840</v>
      </c>
      <c r="R4661" s="19">
        <v>18.2</v>
      </c>
      <c r="S4661" s="17">
        <v>7</v>
      </c>
      <c r="T4661" s="20">
        <v>0.2</v>
      </c>
      <c r="U4661" s="19">
        <v>2.0474999999999999</v>
      </c>
      <c r="V4661" s="20">
        <f t="shared" si="360"/>
        <v>0.1125</v>
      </c>
      <c r="W4661" s="17">
        <f t="shared" si="361"/>
        <v>2015</v>
      </c>
      <c r="X4661" t="str">
        <f t="shared" si="362"/>
        <v>May-2015</v>
      </c>
      <c r="Y4661" s="17">
        <f t="shared" si="363"/>
        <v>4</v>
      </c>
      <c r="Z4661" t="str">
        <f t="shared" si="364"/>
        <v>11-20%</v>
      </c>
      <c r="AA4661" s="17">
        <f>IF(COUNTIF($B$2:B4661,B4661)=1,1,0)</f>
        <v>0</v>
      </c>
      <c r="AB4661" s="17">
        <f>IF(COUNTIF($F$2:F4661,F4661)=1,1,0)</f>
        <v>0</v>
      </c>
    </row>
    <row r="4662" spans="1:28" x14ac:dyDescent="0.2">
      <c r="A4662" s="17">
        <v>4661</v>
      </c>
      <c r="B4662" t="s">
        <v>7716</v>
      </c>
      <c r="C4662" s="18">
        <v>42127</v>
      </c>
      <c r="D4662" s="18">
        <v>42131</v>
      </c>
      <c r="E4662" t="s">
        <v>77</v>
      </c>
      <c r="F4662" t="s">
        <v>5845</v>
      </c>
      <c r="G4662" t="s">
        <v>5846</v>
      </c>
      <c r="H4662" t="s">
        <v>53</v>
      </c>
      <c r="I4662" t="s">
        <v>54</v>
      </c>
      <c r="J4662" t="s">
        <v>173</v>
      </c>
      <c r="K4662" t="s">
        <v>174</v>
      </c>
      <c r="L4662">
        <v>19140</v>
      </c>
      <c r="M4662" t="s">
        <v>175</v>
      </c>
      <c r="N4662" t="s">
        <v>7717</v>
      </c>
      <c r="O4662" t="s">
        <v>98</v>
      </c>
      <c r="P4662" t="s">
        <v>188</v>
      </c>
      <c r="Q4662" t="s">
        <v>7718</v>
      </c>
      <c r="R4662" s="19">
        <v>27.552</v>
      </c>
      <c r="S4662" s="17">
        <v>3</v>
      </c>
      <c r="T4662" s="20">
        <v>0.2</v>
      </c>
      <c r="U4662" s="19">
        <v>-0.34439999999999998</v>
      </c>
      <c r="V4662" s="20">
        <f t="shared" si="360"/>
        <v>-1.2499999999999999E-2</v>
      </c>
      <c r="W4662" s="17">
        <f t="shared" si="361"/>
        <v>2015</v>
      </c>
      <c r="X4662" t="str">
        <f t="shared" si="362"/>
        <v>May-2015</v>
      </c>
      <c r="Y4662" s="17">
        <f t="shared" si="363"/>
        <v>4</v>
      </c>
      <c r="Z4662" t="str">
        <f t="shared" si="364"/>
        <v>11-20%</v>
      </c>
      <c r="AA4662" s="17">
        <f>IF(COUNTIF($B$2:B4662,B4662)=1,1,0)</f>
        <v>0</v>
      </c>
      <c r="AB4662" s="17">
        <f>IF(COUNTIF($F$2:F4662,F4662)=1,1,0)</f>
        <v>0</v>
      </c>
    </row>
    <row r="4663" spans="1:28" x14ac:dyDescent="0.2">
      <c r="A4663" s="17">
        <v>4662</v>
      </c>
      <c r="B4663" t="s">
        <v>7716</v>
      </c>
      <c r="C4663" s="18">
        <v>42127</v>
      </c>
      <c r="D4663" s="18">
        <v>42131</v>
      </c>
      <c r="E4663" t="s">
        <v>77</v>
      </c>
      <c r="F4663" t="s">
        <v>5845</v>
      </c>
      <c r="G4663" t="s">
        <v>5846</v>
      </c>
      <c r="H4663" t="s">
        <v>53</v>
      </c>
      <c r="I4663" t="s">
        <v>54</v>
      </c>
      <c r="J4663" t="s">
        <v>173</v>
      </c>
      <c r="K4663" t="s">
        <v>174</v>
      </c>
      <c r="L4663">
        <v>19140</v>
      </c>
      <c r="M4663" t="s">
        <v>175</v>
      </c>
      <c r="N4663" t="s">
        <v>972</v>
      </c>
      <c r="O4663" t="s">
        <v>59</v>
      </c>
      <c r="P4663" t="s">
        <v>63</v>
      </c>
      <c r="Q4663" t="s">
        <v>973</v>
      </c>
      <c r="R4663" s="19">
        <v>844.11599999999999</v>
      </c>
      <c r="S4663" s="17">
        <v>6</v>
      </c>
      <c r="T4663" s="20">
        <v>0.3</v>
      </c>
      <c r="U4663" s="19">
        <v>-36.176400000000001</v>
      </c>
      <c r="V4663" s="20">
        <f t="shared" si="360"/>
        <v>-4.2857142857142858E-2</v>
      </c>
      <c r="W4663" s="17">
        <f t="shared" si="361"/>
        <v>2015</v>
      </c>
      <c r="X4663" t="str">
        <f t="shared" si="362"/>
        <v>May-2015</v>
      </c>
      <c r="Y4663" s="17">
        <f t="shared" si="363"/>
        <v>4</v>
      </c>
      <c r="Z4663" t="str">
        <f t="shared" si="364"/>
        <v>21-30%</v>
      </c>
      <c r="AA4663" s="17">
        <f>IF(COUNTIF($B$2:B4663,B4663)=1,1,0)</f>
        <v>0</v>
      </c>
      <c r="AB4663" s="17">
        <f>IF(COUNTIF($F$2:F4663,F4663)=1,1,0)</f>
        <v>0</v>
      </c>
    </row>
    <row r="4664" spans="1:28" x14ac:dyDescent="0.2">
      <c r="A4664" s="17">
        <v>4663</v>
      </c>
      <c r="B4664" t="s">
        <v>7716</v>
      </c>
      <c r="C4664" s="18">
        <v>42127</v>
      </c>
      <c r="D4664" s="18">
        <v>42131</v>
      </c>
      <c r="E4664" t="s">
        <v>77</v>
      </c>
      <c r="F4664" t="s">
        <v>5845</v>
      </c>
      <c r="G4664" t="s">
        <v>5846</v>
      </c>
      <c r="H4664" t="s">
        <v>53</v>
      </c>
      <c r="I4664" t="s">
        <v>54</v>
      </c>
      <c r="J4664" t="s">
        <v>173</v>
      </c>
      <c r="K4664" t="s">
        <v>174</v>
      </c>
      <c r="L4664">
        <v>19140</v>
      </c>
      <c r="M4664" t="s">
        <v>175</v>
      </c>
      <c r="N4664" t="s">
        <v>3576</v>
      </c>
      <c r="O4664" t="s">
        <v>73</v>
      </c>
      <c r="P4664" t="s">
        <v>86</v>
      </c>
      <c r="Q4664" t="s">
        <v>3577</v>
      </c>
      <c r="R4664" s="19">
        <v>76.751999999999995</v>
      </c>
      <c r="S4664" s="17">
        <v>3</v>
      </c>
      <c r="T4664" s="20">
        <v>0.2</v>
      </c>
      <c r="U4664" s="19">
        <v>-9.5939999999999994</v>
      </c>
      <c r="V4664" s="20">
        <f t="shared" si="360"/>
        <v>-0.125</v>
      </c>
      <c r="W4664" s="17">
        <f t="shared" si="361"/>
        <v>2015</v>
      </c>
      <c r="X4664" t="str">
        <f t="shared" si="362"/>
        <v>May-2015</v>
      </c>
      <c r="Y4664" s="17">
        <f t="shared" si="363"/>
        <v>4</v>
      </c>
      <c r="Z4664" t="str">
        <f t="shared" si="364"/>
        <v>11-20%</v>
      </c>
      <c r="AA4664" s="17">
        <f>IF(COUNTIF($B$2:B4664,B4664)=1,1,0)</f>
        <v>0</v>
      </c>
      <c r="AB4664" s="17">
        <f>IF(COUNTIF($F$2:F4664,F4664)=1,1,0)</f>
        <v>0</v>
      </c>
    </row>
    <row r="4665" spans="1:28" x14ac:dyDescent="0.2">
      <c r="A4665" s="17">
        <v>4664</v>
      </c>
      <c r="B4665" t="s">
        <v>7719</v>
      </c>
      <c r="C4665" s="18">
        <v>42631</v>
      </c>
      <c r="D4665" s="18">
        <v>42635</v>
      </c>
      <c r="E4665" t="s">
        <v>77</v>
      </c>
      <c r="F4665" t="s">
        <v>1219</v>
      </c>
      <c r="G4665" t="s">
        <v>1220</v>
      </c>
      <c r="H4665" t="s">
        <v>53</v>
      </c>
      <c r="I4665" t="s">
        <v>54</v>
      </c>
      <c r="J4665" t="s">
        <v>1553</v>
      </c>
      <c r="K4665" t="s">
        <v>81</v>
      </c>
      <c r="L4665">
        <v>32216</v>
      </c>
      <c r="M4665" t="s">
        <v>57</v>
      </c>
      <c r="N4665" t="s">
        <v>2151</v>
      </c>
      <c r="O4665" t="s">
        <v>73</v>
      </c>
      <c r="P4665" t="s">
        <v>74</v>
      </c>
      <c r="Q4665" t="s">
        <v>2152</v>
      </c>
      <c r="R4665" s="19">
        <v>3</v>
      </c>
      <c r="S4665" s="17">
        <v>1</v>
      </c>
      <c r="T4665" s="20">
        <v>0.2</v>
      </c>
      <c r="U4665" s="19">
        <v>1.05</v>
      </c>
      <c r="V4665" s="20">
        <f t="shared" si="360"/>
        <v>0.35000000000000003</v>
      </c>
      <c r="W4665" s="17">
        <f t="shared" si="361"/>
        <v>2016</v>
      </c>
      <c r="X4665" t="str">
        <f t="shared" si="362"/>
        <v>Sep-2016</v>
      </c>
      <c r="Y4665" s="17">
        <f t="shared" si="363"/>
        <v>4</v>
      </c>
      <c r="Z4665" t="str">
        <f t="shared" si="364"/>
        <v>11-20%</v>
      </c>
      <c r="AA4665" s="17">
        <f>IF(COUNTIF($B$2:B4665,B4665)=1,1,0)</f>
        <v>1</v>
      </c>
      <c r="AB4665" s="17">
        <f>IF(COUNTIF($F$2:F4665,F4665)=1,1,0)</f>
        <v>0</v>
      </c>
    </row>
    <row r="4666" spans="1:28" x14ac:dyDescent="0.2">
      <c r="A4666" s="17">
        <v>4665</v>
      </c>
      <c r="B4666" t="s">
        <v>7720</v>
      </c>
      <c r="C4666" s="18">
        <v>42635</v>
      </c>
      <c r="D4666" s="18">
        <v>42639</v>
      </c>
      <c r="E4666" t="s">
        <v>77</v>
      </c>
      <c r="F4666" t="s">
        <v>4752</v>
      </c>
      <c r="G4666" t="s">
        <v>4753</v>
      </c>
      <c r="H4666" t="s">
        <v>53</v>
      </c>
      <c r="I4666" t="s">
        <v>54</v>
      </c>
      <c r="J4666" t="s">
        <v>1383</v>
      </c>
      <c r="K4666" t="s">
        <v>81</v>
      </c>
      <c r="L4666">
        <v>33024</v>
      </c>
      <c r="M4666" t="s">
        <v>57</v>
      </c>
      <c r="N4666" t="s">
        <v>2997</v>
      </c>
      <c r="O4666" t="s">
        <v>73</v>
      </c>
      <c r="P4666" t="s">
        <v>102</v>
      </c>
      <c r="Q4666" t="s">
        <v>2998</v>
      </c>
      <c r="R4666" s="19">
        <v>7.5060000000000002</v>
      </c>
      <c r="S4666" s="17">
        <v>9</v>
      </c>
      <c r="T4666" s="20">
        <v>0.7</v>
      </c>
      <c r="U4666" s="19">
        <v>-6.0048000000000004</v>
      </c>
      <c r="V4666" s="20">
        <f t="shared" si="360"/>
        <v>-0.8</v>
      </c>
      <c r="W4666" s="17">
        <f t="shared" si="361"/>
        <v>2016</v>
      </c>
      <c r="X4666" t="str">
        <f t="shared" si="362"/>
        <v>Sep-2016</v>
      </c>
      <c r="Y4666" s="17">
        <f t="shared" si="363"/>
        <v>4</v>
      </c>
      <c r="Z4666" t="str">
        <f t="shared" si="364"/>
        <v>Over 50%</v>
      </c>
      <c r="AA4666" s="17">
        <f>IF(COUNTIF($B$2:B4666,B4666)=1,1,0)</f>
        <v>1</v>
      </c>
      <c r="AB4666" s="17">
        <f>IF(COUNTIF($F$2:F4666,F4666)=1,1,0)</f>
        <v>0</v>
      </c>
    </row>
    <row r="4667" spans="1:28" x14ac:dyDescent="0.2">
      <c r="A4667" s="17">
        <v>4666</v>
      </c>
      <c r="B4667" t="s">
        <v>7720</v>
      </c>
      <c r="C4667" s="18">
        <v>42635</v>
      </c>
      <c r="D4667" s="18">
        <v>42639</v>
      </c>
      <c r="E4667" t="s">
        <v>77</v>
      </c>
      <c r="F4667" t="s">
        <v>4752</v>
      </c>
      <c r="G4667" t="s">
        <v>4753</v>
      </c>
      <c r="H4667" t="s">
        <v>53</v>
      </c>
      <c r="I4667" t="s">
        <v>54</v>
      </c>
      <c r="J4667" t="s">
        <v>1383</v>
      </c>
      <c r="K4667" t="s">
        <v>81</v>
      </c>
      <c r="L4667">
        <v>33024</v>
      </c>
      <c r="M4667" t="s">
        <v>57</v>
      </c>
      <c r="N4667" t="s">
        <v>1305</v>
      </c>
      <c r="O4667" t="s">
        <v>73</v>
      </c>
      <c r="P4667" t="s">
        <v>74</v>
      </c>
      <c r="Q4667" t="s">
        <v>1306</v>
      </c>
      <c r="R4667" s="19">
        <v>16.559999999999999</v>
      </c>
      <c r="S4667" s="17">
        <v>2</v>
      </c>
      <c r="T4667" s="20">
        <v>0.2</v>
      </c>
      <c r="U4667" s="19">
        <v>5.7960000000000003</v>
      </c>
      <c r="V4667" s="20">
        <f t="shared" si="360"/>
        <v>0.35000000000000003</v>
      </c>
      <c r="W4667" s="17">
        <f t="shared" si="361"/>
        <v>2016</v>
      </c>
      <c r="X4667" t="str">
        <f t="shared" si="362"/>
        <v>Sep-2016</v>
      </c>
      <c r="Y4667" s="17">
        <f t="shared" si="363"/>
        <v>4</v>
      </c>
      <c r="Z4667" t="str">
        <f t="shared" si="364"/>
        <v>11-20%</v>
      </c>
      <c r="AA4667" s="17">
        <f>IF(COUNTIF($B$2:B4667,B4667)=1,1,0)</f>
        <v>0</v>
      </c>
      <c r="AB4667" s="17">
        <f>IF(COUNTIF($F$2:F4667,F4667)=1,1,0)</f>
        <v>0</v>
      </c>
    </row>
    <row r="4668" spans="1:28" x14ac:dyDescent="0.2">
      <c r="A4668" s="17">
        <v>4667</v>
      </c>
      <c r="B4668" t="s">
        <v>7721</v>
      </c>
      <c r="C4668" s="18">
        <v>42379</v>
      </c>
      <c r="D4668" s="18">
        <v>42386</v>
      </c>
      <c r="E4668" t="s">
        <v>77</v>
      </c>
      <c r="F4668" t="s">
        <v>162</v>
      </c>
      <c r="G4668" t="s">
        <v>163</v>
      </c>
      <c r="H4668" t="s">
        <v>68</v>
      </c>
      <c r="I4668" t="s">
        <v>54</v>
      </c>
      <c r="J4668" t="s">
        <v>122</v>
      </c>
      <c r="K4668" t="s">
        <v>123</v>
      </c>
      <c r="L4668">
        <v>98115</v>
      </c>
      <c r="M4668" t="s">
        <v>71</v>
      </c>
      <c r="N4668" t="s">
        <v>3498</v>
      </c>
      <c r="O4668" t="s">
        <v>59</v>
      </c>
      <c r="P4668" t="s">
        <v>92</v>
      </c>
      <c r="Q4668" t="s">
        <v>3499</v>
      </c>
      <c r="R4668" s="19">
        <v>79.92</v>
      </c>
      <c r="S4668" s="17">
        <v>4</v>
      </c>
      <c r="T4668" s="20">
        <v>0</v>
      </c>
      <c r="U4668" s="19">
        <v>34.365600000000001</v>
      </c>
      <c r="V4668" s="20">
        <f t="shared" si="360"/>
        <v>0.43</v>
      </c>
      <c r="W4668" s="17">
        <f t="shared" si="361"/>
        <v>2016</v>
      </c>
      <c r="X4668" t="str">
        <f t="shared" si="362"/>
        <v>Jan-2016</v>
      </c>
      <c r="Y4668" s="17">
        <f t="shared" si="363"/>
        <v>7</v>
      </c>
      <c r="Z4668" t="str">
        <f t="shared" si="364"/>
        <v>0% (No Discount)</v>
      </c>
      <c r="AA4668" s="17">
        <f>IF(COUNTIF($B$2:B4668,B4668)=1,1,0)</f>
        <v>1</v>
      </c>
      <c r="AB4668" s="17">
        <f>IF(COUNTIF($F$2:F4668,F4668)=1,1,0)</f>
        <v>0</v>
      </c>
    </row>
    <row r="4669" spans="1:28" x14ac:dyDescent="0.2">
      <c r="A4669" s="17">
        <v>4668</v>
      </c>
      <c r="B4669" t="s">
        <v>7721</v>
      </c>
      <c r="C4669" s="18">
        <v>42379</v>
      </c>
      <c r="D4669" s="18">
        <v>42386</v>
      </c>
      <c r="E4669" t="s">
        <v>77</v>
      </c>
      <c r="F4669" t="s">
        <v>162</v>
      </c>
      <c r="G4669" t="s">
        <v>163</v>
      </c>
      <c r="H4669" t="s">
        <v>68</v>
      </c>
      <c r="I4669" t="s">
        <v>54</v>
      </c>
      <c r="J4669" t="s">
        <v>122</v>
      </c>
      <c r="K4669" t="s">
        <v>123</v>
      </c>
      <c r="L4669">
        <v>98115</v>
      </c>
      <c r="M4669" t="s">
        <v>71</v>
      </c>
      <c r="N4669" t="s">
        <v>1386</v>
      </c>
      <c r="O4669" t="s">
        <v>98</v>
      </c>
      <c r="P4669" t="s">
        <v>188</v>
      </c>
      <c r="Q4669" t="s">
        <v>1387</v>
      </c>
      <c r="R4669" s="19">
        <v>69.98</v>
      </c>
      <c r="S4669" s="17">
        <v>2</v>
      </c>
      <c r="T4669" s="20">
        <v>0</v>
      </c>
      <c r="U4669" s="19">
        <v>13.296200000000001</v>
      </c>
      <c r="V4669" s="20">
        <f t="shared" si="360"/>
        <v>0.19</v>
      </c>
      <c r="W4669" s="17">
        <f t="shared" si="361"/>
        <v>2016</v>
      </c>
      <c r="X4669" t="str">
        <f t="shared" si="362"/>
        <v>Jan-2016</v>
      </c>
      <c r="Y4669" s="17">
        <f t="shared" si="363"/>
        <v>7</v>
      </c>
      <c r="Z4669" t="str">
        <f t="shared" si="364"/>
        <v>0% (No Discount)</v>
      </c>
      <c r="AA4669" s="17">
        <f>IF(COUNTIF($B$2:B4669,B4669)=1,1,0)</f>
        <v>0</v>
      </c>
      <c r="AB4669" s="17">
        <f>IF(COUNTIF($F$2:F4669,F4669)=1,1,0)</f>
        <v>0</v>
      </c>
    </row>
    <row r="4670" spans="1:28" x14ac:dyDescent="0.2">
      <c r="A4670" s="17">
        <v>4669</v>
      </c>
      <c r="B4670" t="s">
        <v>7722</v>
      </c>
      <c r="C4670" s="18">
        <v>42861</v>
      </c>
      <c r="D4670" s="18">
        <v>42866</v>
      </c>
      <c r="E4670" t="s">
        <v>77</v>
      </c>
      <c r="F4670" t="s">
        <v>5204</v>
      </c>
      <c r="G4670" t="s">
        <v>5205</v>
      </c>
      <c r="H4670" t="s">
        <v>68</v>
      </c>
      <c r="I4670" t="s">
        <v>54</v>
      </c>
      <c r="J4670" t="s">
        <v>130</v>
      </c>
      <c r="K4670" t="s">
        <v>131</v>
      </c>
      <c r="L4670">
        <v>76106</v>
      </c>
      <c r="M4670" t="s">
        <v>132</v>
      </c>
      <c r="N4670" t="s">
        <v>2188</v>
      </c>
      <c r="O4670" t="s">
        <v>73</v>
      </c>
      <c r="P4670" t="s">
        <v>102</v>
      </c>
      <c r="Q4670" t="s">
        <v>2189</v>
      </c>
      <c r="R4670" s="19">
        <v>11.06</v>
      </c>
      <c r="S4670" s="17">
        <v>10</v>
      </c>
      <c r="T4670" s="20">
        <v>0.8</v>
      </c>
      <c r="U4670" s="19">
        <v>-18.802</v>
      </c>
      <c r="V4670" s="20">
        <f t="shared" si="360"/>
        <v>-1.7</v>
      </c>
      <c r="W4670" s="17">
        <f t="shared" si="361"/>
        <v>2017</v>
      </c>
      <c r="X4670" t="str">
        <f t="shared" si="362"/>
        <v>May-2017</v>
      </c>
      <c r="Y4670" s="17">
        <f t="shared" si="363"/>
        <v>5</v>
      </c>
      <c r="Z4670" t="str">
        <f t="shared" si="364"/>
        <v>Over 50%</v>
      </c>
      <c r="AA4670" s="17">
        <f>IF(COUNTIF($B$2:B4670,B4670)=1,1,0)</f>
        <v>1</v>
      </c>
      <c r="AB4670" s="17">
        <f>IF(COUNTIF($F$2:F4670,F4670)=1,1,0)</f>
        <v>0</v>
      </c>
    </row>
    <row r="4671" spans="1:28" x14ac:dyDescent="0.2">
      <c r="A4671" s="17">
        <v>4670</v>
      </c>
      <c r="B4671" t="s">
        <v>7722</v>
      </c>
      <c r="C4671" s="18">
        <v>42861</v>
      </c>
      <c r="D4671" s="18">
        <v>42866</v>
      </c>
      <c r="E4671" t="s">
        <v>77</v>
      </c>
      <c r="F4671" t="s">
        <v>5204</v>
      </c>
      <c r="G4671" t="s">
        <v>5205</v>
      </c>
      <c r="H4671" t="s">
        <v>68</v>
      </c>
      <c r="I4671" t="s">
        <v>54</v>
      </c>
      <c r="J4671" t="s">
        <v>130</v>
      </c>
      <c r="K4671" t="s">
        <v>131</v>
      </c>
      <c r="L4671">
        <v>76106</v>
      </c>
      <c r="M4671" t="s">
        <v>132</v>
      </c>
      <c r="N4671" t="s">
        <v>1663</v>
      </c>
      <c r="O4671" t="s">
        <v>59</v>
      </c>
      <c r="P4671" t="s">
        <v>60</v>
      </c>
      <c r="Q4671" t="s">
        <v>1664</v>
      </c>
      <c r="R4671" s="19">
        <v>623.46479999999997</v>
      </c>
      <c r="S4671" s="17">
        <v>7</v>
      </c>
      <c r="T4671" s="20">
        <v>0.32</v>
      </c>
      <c r="U4671" s="19">
        <v>-119.1918</v>
      </c>
      <c r="V4671" s="20">
        <f t="shared" si="360"/>
        <v>-0.19117647058823531</v>
      </c>
      <c r="W4671" s="17">
        <f t="shared" si="361"/>
        <v>2017</v>
      </c>
      <c r="X4671" t="str">
        <f t="shared" si="362"/>
        <v>May-2017</v>
      </c>
      <c r="Y4671" s="17">
        <f t="shared" si="363"/>
        <v>5</v>
      </c>
      <c r="Z4671" t="str">
        <f t="shared" si="364"/>
        <v>31-40%</v>
      </c>
      <c r="AA4671" s="17">
        <f>IF(COUNTIF($B$2:B4671,B4671)=1,1,0)</f>
        <v>0</v>
      </c>
      <c r="AB4671" s="17">
        <f>IF(COUNTIF($F$2:F4671,F4671)=1,1,0)</f>
        <v>0</v>
      </c>
    </row>
    <row r="4672" spans="1:28" x14ac:dyDescent="0.2">
      <c r="A4672" s="17">
        <v>4671</v>
      </c>
      <c r="B4672" t="s">
        <v>7722</v>
      </c>
      <c r="C4672" s="18">
        <v>42861</v>
      </c>
      <c r="D4672" s="18">
        <v>42866</v>
      </c>
      <c r="E4672" t="s">
        <v>77</v>
      </c>
      <c r="F4672" t="s">
        <v>5204</v>
      </c>
      <c r="G4672" t="s">
        <v>5205</v>
      </c>
      <c r="H4672" t="s">
        <v>68</v>
      </c>
      <c r="I4672" t="s">
        <v>54</v>
      </c>
      <c r="J4672" t="s">
        <v>130</v>
      </c>
      <c r="K4672" t="s">
        <v>131</v>
      </c>
      <c r="L4672">
        <v>76106</v>
      </c>
      <c r="M4672" t="s">
        <v>132</v>
      </c>
      <c r="N4672" t="s">
        <v>7539</v>
      </c>
      <c r="O4672" t="s">
        <v>73</v>
      </c>
      <c r="P4672" t="s">
        <v>86</v>
      </c>
      <c r="Q4672" t="s">
        <v>7540</v>
      </c>
      <c r="R4672" s="19">
        <v>772.68</v>
      </c>
      <c r="S4672" s="17">
        <v>5</v>
      </c>
      <c r="T4672" s="20">
        <v>0.2</v>
      </c>
      <c r="U4672" s="19">
        <v>-57.951000000000001</v>
      </c>
      <c r="V4672" s="20">
        <f t="shared" si="360"/>
        <v>-7.5000000000000011E-2</v>
      </c>
      <c r="W4672" s="17">
        <f t="shared" si="361"/>
        <v>2017</v>
      </c>
      <c r="X4672" t="str">
        <f t="shared" si="362"/>
        <v>May-2017</v>
      </c>
      <c r="Y4672" s="17">
        <f t="shared" si="363"/>
        <v>5</v>
      </c>
      <c r="Z4672" t="str">
        <f t="shared" si="364"/>
        <v>11-20%</v>
      </c>
      <c r="AA4672" s="17">
        <f>IF(COUNTIF($B$2:B4672,B4672)=1,1,0)</f>
        <v>0</v>
      </c>
      <c r="AB4672" s="17">
        <f>IF(COUNTIF($F$2:F4672,F4672)=1,1,0)</f>
        <v>0</v>
      </c>
    </row>
    <row r="4673" spans="1:28" x14ac:dyDescent="0.2">
      <c r="A4673" s="17">
        <v>4672</v>
      </c>
      <c r="B4673" t="s">
        <v>7723</v>
      </c>
      <c r="C4673" s="18">
        <v>42582</v>
      </c>
      <c r="D4673" s="18">
        <v>42588</v>
      </c>
      <c r="E4673" t="s">
        <v>77</v>
      </c>
      <c r="F4673" t="s">
        <v>945</v>
      </c>
      <c r="G4673" t="s">
        <v>946</v>
      </c>
      <c r="H4673" t="s">
        <v>53</v>
      </c>
      <c r="I4673" t="s">
        <v>54</v>
      </c>
      <c r="J4673" t="s">
        <v>909</v>
      </c>
      <c r="K4673" t="s">
        <v>265</v>
      </c>
      <c r="L4673">
        <v>48205</v>
      </c>
      <c r="M4673" t="s">
        <v>132</v>
      </c>
      <c r="N4673" t="s">
        <v>4649</v>
      </c>
      <c r="O4673" t="s">
        <v>73</v>
      </c>
      <c r="P4673" t="s">
        <v>105</v>
      </c>
      <c r="Q4673" t="s">
        <v>4650</v>
      </c>
      <c r="R4673" s="19">
        <v>283.14</v>
      </c>
      <c r="S4673" s="17">
        <v>4</v>
      </c>
      <c r="T4673" s="20">
        <v>0.1</v>
      </c>
      <c r="U4673" s="19">
        <v>72.358000000000004</v>
      </c>
      <c r="V4673" s="20">
        <f t="shared" si="360"/>
        <v>0.25555555555555559</v>
      </c>
      <c r="W4673" s="17">
        <f t="shared" si="361"/>
        <v>2016</v>
      </c>
      <c r="X4673" t="str">
        <f t="shared" si="362"/>
        <v>Jul-2016</v>
      </c>
      <c r="Y4673" s="17">
        <f t="shared" si="363"/>
        <v>6</v>
      </c>
      <c r="Z4673" t="str">
        <f t="shared" si="364"/>
        <v>1-10%</v>
      </c>
      <c r="AA4673" s="17">
        <f>IF(COUNTIF($B$2:B4673,B4673)=1,1,0)</f>
        <v>1</v>
      </c>
      <c r="AB4673" s="17">
        <f>IF(COUNTIF($F$2:F4673,F4673)=1,1,0)</f>
        <v>0</v>
      </c>
    </row>
    <row r="4674" spans="1:28" x14ac:dyDescent="0.2">
      <c r="A4674" s="17">
        <v>4673</v>
      </c>
      <c r="B4674" t="s">
        <v>7723</v>
      </c>
      <c r="C4674" s="18">
        <v>42582</v>
      </c>
      <c r="D4674" s="18">
        <v>42588</v>
      </c>
      <c r="E4674" t="s">
        <v>77</v>
      </c>
      <c r="F4674" t="s">
        <v>945</v>
      </c>
      <c r="G4674" t="s">
        <v>946</v>
      </c>
      <c r="H4674" t="s">
        <v>53</v>
      </c>
      <c r="I4674" t="s">
        <v>54</v>
      </c>
      <c r="J4674" t="s">
        <v>909</v>
      </c>
      <c r="K4674" t="s">
        <v>265</v>
      </c>
      <c r="L4674">
        <v>48205</v>
      </c>
      <c r="M4674" t="s">
        <v>132</v>
      </c>
      <c r="N4674" t="s">
        <v>2207</v>
      </c>
      <c r="O4674" t="s">
        <v>98</v>
      </c>
      <c r="P4674" t="s">
        <v>99</v>
      </c>
      <c r="Q4674" t="s">
        <v>2208</v>
      </c>
      <c r="R4674" s="19">
        <v>635.96</v>
      </c>
      <c r="S4674" s="17">
        <v>4</v>
      </c>
      <c r="T4674" s="20">
        <v>0</v>
      </c>
      <c r="U4674" s="19">
        <v>165.34960000000001</v>
      </c>
      <c r="V4674" s="20">
        <f t="shared" ref="V4674:V4737" si="365">IFERROR(U4674/R4674,0)</f>
        <v>0.26</v>
      </c>
      <c r="W4674" s="17">
        <f t="shared" ref="W4674:W4737" si="366">YEAR(C4674)</f>
        <v>2016</v>
      </c>
      <c r="X4674" t="str">
        <f t="shared" ref="X4674:X4737" si="367">TEXT(C4674,"mmm-yyyy")</f>
        <v>Jul-2016</v>
      </c>
      <c r="Y4674" s="17">
        <f t="shared" ref="Y4674:Y4737" si="368">D4674-C4674</f>
        <v>6</v>
      </c>
      <c r="Z4674" t="str">
        <f t="shared" ref="Z4674:Z4737" si="369">IF(T4674=0,"0% (No Discount)",IF(T4674&lt;=0.1,"1-10%",IF(T4674&lt;=0.2,"11-20%",IF(T4674&lt;=0.3,"21-30%",IF(T4674&lt;=0.4,"31-40%",IF(T4674&lt;=0.5,"41-50%","Over 50%"))))))</f>
        <v>0% (No Discount)</v>
      </c>
      <c r="AA4674" s="17">
        <f>IF(COUNTIF($B$2:B4674,B4674)=1,1,0)</f>
        <v>0</v>
      </c>
      <c r="AB4674" s="17">
        <f>IF(COUNTIF($F$2:F4674,F4674)=1,1,0)</f>
        <v>0</v>
      </c>
    </row>
    <row r="4675" spans="1:28" x14ac:dyDescent="0.2">
      <c r="A4675" s="17">
        <v>4674</v>
      </c>
      <c r="B4675" t="s">
        <v>7723</v>
      </c>
      <c r="C4675" s="18">
        <v>42582</v>
      </c>
      <c r="D4675" s="18">
        <v>42588</v>
      </c>
      <c r="E4675" t="s">
        <v>77</v>
      </c>
      <c r="F4675" t="s">
        <v>945</v>
      </c>
      <c r="G4675" t="s">
        <v>946</v>
      </c>
      <c r="H4675" t="s">
        <v>53</v>
      </c>
      <c r="I4675" t="s">
        <v>54</v>
      </c>
      <c r="J4675" t="s">
        <v>909</v>
      </c>
      <c r="K4675" t="s">
        <v>265</v>
      </c>
      <c r="L4675">
        <v>48205</v>
      </c>
      <c r="M4675" t="s">
        <v>132</v>
      </c>
      <c r="N4675" t="s">
        <v>5193</v>
      </c>
      <c r="O4675" t="s">
        <v>98</v>
      </c>
      <c r="P4675" t="s">
        <v>99</v>
      </c>
      <c r="Q4675" t="s">
        <v>5194</v>
      </c>
      <c r="R4675" s="19">
        <v>118.99</v>
      </c>
      <c r="S4675" s="17">
        <v>1</v>
      </c>
      <c r="T4675" s="20">
        <v>0</v>
      </c>
      <c r="U4675" s="19">
        <v>33.3172</v>
      </c>
      <c r="V4675" s="20">
        <f t="shared" si="365"/>
        <v>0.28000000000000003</v>
      </c>
      <c r="W4675" s="17">
        <f t="shared" si="366"/>
        <v>2016</v>
      </c>
      <c r="X4675" t="str">
        <f t="shared" si="367"/>
        <v>Jul-2016</v>
      </c>
      <c r="Y4675" s="17">
        <f t="shared" si="368"/>
        <v>6</v>
      </c>
      <c r="Z4675" t="str">
        <f t="shared" si="369"/>
        <v>0% (No Discount)</v>
      </c>
      <c r="AA4675" s="17">
        <f>IF(COUNTIF($B$2:B4675,B4675)=1,1,0)</f>
        <v>0</v>
      </c>
      <c r="AB4675" s="17">
        <f>IF(COUNTIF($F$2:F4675,F4675)=1,1,0)</f>
        <v>0</v>
      </c>
    </row>
    <row r="4676" spans="1:28" x14ac:dyDescent="0.2">
      <c r="A4676" s="17">
        <v>4675</v>
      </c>
      <c r="B4676" t="s">
        <v>7723</v>
      </c>
      <c r="C4676" s="18">
        <v>42582</v>
      </c>
      <c r="D4676" s="18">
        <v>42588</v>
      </c>
      <c r="E4676" t="s">
        <v>77</v>
      </c>
      <c r="F4676" t="s">
        <v>945</v>
      </c>
      <c r="G4676" t="s">
        <v>946</v>
      </c>
      <c r="H4676" t="s">
        <v>53</v>
      </c>
      <c r="I4676" t="s">
        <v>54</v>
      </c>
      <c r="J4676" t="s">
        <v>909</v>
      </c>
      <c r="K4676" t="s">
        <v>265</v>
      </c>
      <c r="L4676">
        <v>48205</v>
      </c>
      <c r="M4676" t="s">
        <v>132</v>
      </c>
      <c r="N4676" t="s">
        <v>1116</v>
      </c>
      <c r="O4676" t="s">
        <v>59</v>
      </c>
      <c r="P4676" t="s">
        <v>92</v>
      </c>
      <c r="Q4676" t="s">
        <v>1117</v>
      </c>
      <c r="R4676" s="19">
        <v>272.94</v>
      </c>
      <c r="S4676" s="17">
        <v>3</v>
      </c>
      <c r="T4676" s="20">
        <v>0</v>
      </c>
      <c r="U4676" s="19">
        <v>30.023399999999999</v>
      </c>
      <c r="V4676" s="20">
        <f t="shared" si="365"/>
        <v>0.11</v>
      </c>
      <c r="W4676" s="17">
        <f t="shared" si="366"/>
        <v>2016</v>
      </c>
      <c r="X4676" t="str">
        <f t="shared" si="367"/>
        <v>Jul-2016</v>
      </c>
      <c r="Y4676" s="17">
        <f t="shared" si="368"/>
        <v>6</v>
      </c>
      <c r="Z4676" t="str">
        <f t="shared" si="369"/>
        <v>0% (No Discount)</v>
      </c>
      <c r="AA4676" s="17">
        <f>IF(COUNTIF($B$2:B4676,B4676)=1,1,0)</f>
        <v>0</v>
      </c>
      <c r="AB4676" s="17">
        <f>IF(COUNTIF($F$2:F4676,F4676)=1,1,0)</f>
        <v>0</v>
      </c>
    </row>
    <row r="4677" spans="1:28" x14ac:dyDescent="0.2">
      <c r="A4677" s="17">
        <v>4676</v>
      </c>
      <c r="B4677" t="s">
        <v>7724</v>
      </c>
      <c r="C4677" s="18">
        <v>42821</v>
      </c>
      <c r="D4677" s="18">
        <v>42823</v>
      </c>
      <c r="E4677" t="s">
        <v>50</v>
      </c>
      <c r="F4677" t="s">
        <v>145</v>
      </c>
      <c r="G4677" t="s">
        <v>146</v>
      </c>
      <c r="H4677" t="s">
        <v>53</v>
      </c>
      <c r="I4677" t="s">
        <v>54</v>
      </c>
      <c r="J4677" t="s">
        <v>173</v>
      </c>
      <c r="K4677" t="s">
        <v>174</v>
      </c>
      <c r="L4677">
        <v>19120</v>
      </c>
      <c r="M4677" t="s">
        <v>175</v>
      </c>
      <c r="N4677" t="s">
        <v>6066</v>
      </c>
      <c r="O4677" t="s">
        <v>59</v>
      </c>
      <c r="P4677" t="s">
        <v>92</v>
      </c>
      <c r="Q4677" t="s">
        <v>6067</v>
      </c>
      <c r="R4677" s="19">
        <v>15.007999999999999</v>
      </c>
      <c r="S4677" s="17">
        <v>2</v>
      </c>
      <c r="T4677" s="20">
        <v>0.2</v>
      </c>
      <c r="U4677" s="19">
        <v>1.5007999999999999</v>
      </c>
      <c r="V4677" s="20">
        <f t="shared" si="365"/>
        <v>0.1</v>
      </c>
      <c r="W4677" s="17">
        <f t="shared" si="366"/>
        <v>2017</v>
      </c>
      <c r="X4677" t="str">
        <f t="shared" si="367"/>
        <v>Mar-2017</v>
      </c>
      <c r="Y4677" s="17">
        <f t="shared" si="368"/>
        <v>2</v>
      </c>
      <c r="Z4677" t="str">
        <f t="shared" si="369"/>
        <v>11-20%</v>
      </c>
      <c r="AA4677" s="17">
        <f>IF(COUNTIF($B$2:B4677,B4677)=1,1,0)</f>
        <v>1</v>
      </c>
      <c r="AB4677" s="17">
        <f>IF(COUNTIF($F$2:F4677,F4677)=1,1,0)</f>
        <v>0</v>
      </c>
    </row>
    <row r="4678" spans="1:28" x14ac:dyDescent="0.2">
      <c r="A4678" s="17">
        <v>4677</v>
      </c>
      <c r="B4678" t="s">
        <v>7725</v>
      </c>
      <c r="C4678" s="18">
        <v>41712</v>
      </c>
      <c r="D4678" s="18">
        <v>41717</v>
      </c>
      <c r="E4678" t="s">
        <v>77</v>
      </c>
      <c r="F4678" t="s">
        <v>5783</v>
      </c>
      <c r="G4678" t="s">
        <v>5784</v>
      </c>
      <c r="H4678" t="s">
        <v>53</v>
      </c>
      <c r="I4678" t="s">
        <v>54</v>
      </c>
      <c r="J4678" t="s">
        <v>7726</v>
      </c>
      <c r="K4678" t="s">
        <v>148</v>
      </c>
      <c r="L4678">
        <v>84321</v>
      </c>
      <c r="M4678" t="s">
        <v>71</v>
      </c>
      <c r="N4678" t="s">
        <v>5522</v>
      </c>
      <c r="O4678" t="s">
        <v>73</v>
      </c>
      <c r="P4678" t="s">
        <v>102</v>
      </c>
      <c r="Q4678" t="s">
        <v>5523</v>
      </c>
      <c r="R4678" s="19">
        <v>33.088000000000001</v>
      </c>
      <c r="S4678" s="17">
        <v>4</v>
      </c>
      <c r="T4678" s="20">
        <v>0.2</v>
      </c>
      <c r="U4678" s="19">
        <v>11.167199999999999</v>
      </c>
      <c r="V4678" s="20">
        <f t="shared" si="365"/>
        <v>0.33749999999999997</v>
      </c>
      <c r="W4678" s="17">
        <f t="shared" si="366"/>
        <v>2014</v>
      </c>
      <c r="X4678" t="str">
        <f t="shared" si="367"/>
        <v>Mar-2014</v>
      </c>
      <c r="Y4678" s="17">
        <f t="shared" si="368"/>
        <v>5</v>
      </c>
      <c r="Z4678" t="str">
        <f t="shared" si="369"/>
        <v>11-20%</v>
      </c>
      <c r="AA4678" s="17">
        <f>IF(COUNTIF($B$2:B4678,B4678)=1,1,0)</f>
        <v>1</v>
      </c>
      <c r="AB4678" s="17">
        <f>IF(COUNTIF($F$2:F4678,F4678)=1,1,0)</f>
        <v>0</v>
      </c>
    </row>
    <row r="4679" spans="1:28" x14ac:dyDescent="0.2">
      <c r="A4679" s="17">
        <v>4678</v>
      </c>
      <c r="B4679" t="s">
        <v>7725</v>
      </c>
      <c r="C4679" s="18">
        <v>41712</v>
      </c>
      <c r="D4679" s="18">
        <v>41717</v>
      </c>
      <c r="E4679" t="s">
        <v>77</v>
      </c>
      <c r="F4679" t="s">
        <v>5783</v>
      </c>
      <c r="G4679" t="s">
        <v>5784</v>
      </c>
      <c r="H4679" t="s">
        <v>53</v>
      </c>
      <c r="I4679" t="s">
        <v>54</v>
      </c>
      <c r="J4679" t="s">
        <v>7726</v>
      </c>
      <c r="K4679" t="s">
        <v>148</v>
      </c>
      <c r="L4679">
        <v>84321</v>
      </c>
      <c r="M4679" t="s">
        <v>71</v>
      </c>
      <c r="N4679" t="s">
        <v>1806</v>
      </c>
      <c r="O4679" t="s">
        <v>73</v>
      </c>
      <c r="P4679" t="s">
        <v>86</v>
      </c>
      <c r="Q4679" t="s">
        <v>1807</v>
      </c>
      <c r="R4679" s="19">
        <v>80.98</v>
      </c>
      <c r="S4679" s="17">
        <v>1</v>
      </c>
      <c r="T4679" s="20">
        <v>0</v>
      </c>
      <c r="U4679" s="19">
        <v>3.2391999999999999</v>
      </c>
      <c r="V4679" s="20">
        <f t="shared" si="365"/>
        <v>3.9999999999999994E-2</v>
      </c>
      <c r="W4679" s="17">
        <f t="shared" si="366"/>
        <v>2014</v>
      </c>
      <c r="X4679" t="str">
        <f t="shared" si="367"/>
        <v>Mar-2014</v>
      </c>
      <c r="Y4679" s="17">
        <f t="shared" si="368"/>
        <v>5</v>
      </c>
      <c r="Z4679" t="str">
        <f t="shared" si="369"/>
        <v>0% (No Discount)</v>
      </c>
      <c r="AA4679" s="17">
        <f>IF(COUNTIF($B$2:B4679,B4679)=1,1,0)</f>
        <v>0</v>
      </c>
      <c r="AB4679" s="17">
        <f>IF(COUNTIF($F$2:F4679,F4679)=1,1,0)</f>
        <v>0</v>
      </c>
    </row>
    <row r="4680" spans="1:28" x14ac:dyDescent="0.2">
      <c r="A4680" s="17">
        <v>4679</v>
      </c>
      <c r="B4680" t="s">
        <v>7725</v>
      </c>
      <c r="C4680" s="18">
        <v>41712</v>
      </c>
      <c r="D4680" s="18">
        <v>41717</v>
      </c>
      <c r="E4680" t="s">
        <v>77</v>
      </c>
      <c r="F4680" t="s">
        <v>5783</v>
      </c>
      <c r="G4680" t="s">
        <v>5784</v>
      </c>
      <c r="H4680" t="s">
        <v>53</v>
      </c>
      <c r="I4680" t="s">
        <v>54</v>
      </c>
      <c r="J4680" t="s">
        <v>7726</v>
      </c>
      <c r="K4680" t="s">
        <v>148</v>
      </c>
      <c r="L4680">
        <v>84321</v>
      </c>
      <c r="M4680" t="s">
        <v>71</v>
      </c>
      <c r="N4680" t="s">
        <v>7727</v>
      </c>
      <c r="O4680" t="s">
        <v>98</v>
      </c>
      <c r="P4680" t="s">
        <v>188</v>
      </c>
      <c r="Q4680" t="s">
        <v>7728</v>
      </c>
      <c r="R4680" s="19">
        <v>82.8</v>
      </c>
      <c r="S4680" s="17">
        <v>12</v>
      </c>
      <c r="T4680" s="20">
        <v>0</v>
      </c>
      <c r="U4680" s="19">
        <v>6.6239999999999997</v>
      </c>
      <c r="V4680" s="20">
        <f t="shared" si="365"/>
        <v>0.08</v>
      </c>
      <c r="W4680" s="17">
        <f t="shared" si="366"/>
        <v>2014</v>
      </c>
      <c r="X4680" t="str">
        <f t="shared" si="367"/>
        <v>Mar-2014</v>
      </c>
      <c r="Y4680" s="17">
        <f t="shared" si="368"/>
        <v>5</v>
      </c>
      <c r="Z4680" t="str">
        <f t="shared" si="369"/>
        <v>0% (No Discount)</v>
      </c>
      <c r="AA4680" s="17">
        <f>IF(COUNTIF($B$2:B4680,B4680)=1,1,0)</f>
        <v>0</v>
      </c>
      <c r="AB4680" s="17">
        <f>IF(COUNTIF($F$2:F4680,F4680)=1,1,0)</f>
        <v>0</v>
      </c>
    </row>
    <row r="4681" spans="1:28" x14ac:dyDescent="0.2">
      <c r="A4681" s="17">
        <v>4680</v>
      </c>
      <c r="B4681" t="s">
        <v>7725</v>
      </c>
      <c r="C4681" s="18">
        <v>41712</v>
      </c>
      <c r="D4681" s="18">
        <v>41717</v>
      </c>
      <c r="E4681" t="s">
        <v>77</v>
      </c>
      <c r="F4681" t="s">
        <v>5783</v>
      </c>
      <c r="G4681" t="s">
        <v>5784</v>
      </c>
      <c r="H4681" t="s">
        <v>53</v>
      </c>
      <c r="I4681" t="s">
        <v>54</v>
      </c>
      <c r="J4681" t="s">
        <v>7726</v>
      </c>
      <c r="K4681" t="s">
        <v>148</v>
      </c>
      <c r="L4681">
        <v>84321</v>
      </c>
      <c r="M4681" t="s">
        <v>71</v>
      </c>
      <c r="N4681" t="s">
        <v>2687</v>
      </c>
      <c r="O4681" t="s">
        <v>73</v>
      </c>
      <c r="P4681" t="s">
        <v>86</v>
      </c>
      <c r="Q4681" t="s">
        <v>2688</v>
      </c>
      <c r="R4681" s="19">
        <v>21.36</v>
      </c>
      <c r="S4681" s="17">
        <v>2</v>
      </c>
      <c r="T4681" s="20">
        <v>0</v>
      </c>
      <c r="U4681" s="19">
        <v>5.7671999999999999</v>
      </c>
      <c r="V4681" s="20">
        <f t="shared" si="365"/>
        <v>0.27</v>
      </c>
      <c r="W4681" s="17">
        <f t="shared" si="366"/>
        <v>2014</v>
      </c>
      <c r="X4681" t="str">
        <f t="shared" si="367"/>
        <v>Mar-2014</v>
      </c>
      <c r="Y4681" s="17">
        <f t="shared" si="368"/>
        <v>5</v>
      </c>
      <c r="Z4681" t="str">
        <f t="shared" si="369"/>
        <v>0% (No Discount)</v>
      </c>
      <c r="AA4681" s="17">
        <f>IF(COUNTIF($B$2:B4681,B4681)=1,1,0)</f>
        <v>0</v>
      </c>
      <c r="AB4681" s="17">
        <f>IF(COUNTIF($F$2:F4681,F4681)=1,1,0)</f>
        <v>0</v>
      </c>
    </row>
    <row r="4682" spans="1:28" x14ac:dyDescent="0.2">
      <c r="A4682" s="17">
        <v>4681</v>
      </c>
      <c r="B4682" t="s">
        <v>7725</v>
      </c>
      <c r="C4682" s="18">
        <v>41712</v>
      </c>
      <c r="D4682" s="18">
        <v>41717</v>
      </c>
      <c r="E4682" t="s">
        <v>77</v>
      </c>
      <c r="F4682" t="s">
        <v>5783</v>
      </c>
      <c r="G4682" t="s">
        <v>5784</v>
      </c>
      <c r="H4682" t="s">
        <v>53</v>
      </c>
      <c r="I4682" t="s">
        <v>54</v>
      </c>
      <c r="J4682" t="s">
        <v>7726</v>
      </c>
      <c r="K4682" t="s">
        <v>148</v>
      </c>
      <c r="L4682">
        <v>84321</v>
      </c>
      <c r="M4682" t="s">
        <v>71</v>
      </c>
      <c r="N4682" t="s">
        <v>6844</v>
      </c>
      <c r="O4682" t="s">
        <v>73</v>
      </c>
      <c r="P4682" t="s">
        <v>102</v>
      </c>
      <c r="Q4682" t="s">
        <v>6845</v>
      </c>
      <c r="R4682" s="19">
        <v>62.048000000000002</v>
      </c>
      <c r="S4682" s="17">
        <v>2</v>
      </c>
      <c r="T4682" s="20">
        <v>0.2</v>
      </c>
      <c r="U4682" s="19">
        <v>20.165600000000001</v>
      </c>
      <c r="V4682" s="20">
        <f t="shared" si="365"/>
        <v>0.32500000000000001</v>
      </c>
      <c r="W4682" s="17">
        <f t="shared" si="366"/>
        <v>2014</v>
      </c>
      <c r="X4682" t="str">
        <f t="shared" si="367"/>
        <v>Mar-2014</v>
      </c>
      <c r="Y4682" s="17">
        <f t="shared" si="368"/>
        <v>5</v>
      </c>
      <c r="Z4682" t="str">
        <f t="shared" si="369"/>
        <v>11-20%</v>
      </c>
      <c r="AA4682" s="17">
        <f>IF(COUNTIF($B$2:B4682,B4682)=1,1,0)</f>
        <v>0</v>
      </c>
      <c r="AB4682" s="17">
        <f>IF(COUNTIF($F$2:F4682,F4682)=1,1,0)</f>
        <v>0</v>
      </c>
    </row>
    <row r="4683" spans="1:28" x14ac:dyDescent="0.2">
      <c r="A4683" s="17">
        <v>4682</v>
      </c>
      <c r="B4683" t="s">
        <v>7729</v>
      </c>
      <c r="C4683" s="18">
        <v>42565</v>
      </c>
      <c r="D4683" s="18">
        <v>42569</v>
      </c>
      <c r="E4683" t="s">
        <v>50</v>
      </c>
      <c r="F4683" t="s">
        <v>6307</v>
      </c>
      <c r="G4683" t="s">
        <v>6308</v>
      </c>
      <c r="H4683" t="s">
        <v>53</v>
      </c>
      <c r="I4683" t="s">
        <v>54</v>
      </c>
      <c r="J4683" t="s">
        <v>1592</v>
      </c>
      <c r="K4683" t="s">
        <v>294</v>
      </c>
      <c r="L4683">
        <v>13021</v>
      </c>
      <c r="M4683" t="s">
        <v>175</v>
      </c>
      <c r="N4683" t="s">
        <v>5441</v>
      </c>
      <c r="O4683" t="s">
        <v>73</v>
      </c>
      <c r="P4683" t="s">
        <v>296</v>
      </c>
      <c r="Q4683" t="s">
        <v>5442</v>
      </c>
      <c r="R4683" s="19">
        <v>29.61</v>
      </c>
      <c r="S4683" s="17">
        <v>9</v>
      </c>
      <c r="T4683" s="20">
        <v>0</v>
      </c>
      <c r="U4683" s="19">
        <v>13.3245</v>
      </c>
      <c r="V4683" s="20">
        <f t="shared" si="365"/>
        <v>0.45</v>
      </c>
      <c r="W4683" s="17">
        <f t="shared" si="366"/>
        <v>2016</v>
      </c>
      <c r="X4683" t="str">
        <f t="shared" si="367"/>
        <v>Jul-2016</v>
      </c>
      <c r="Y4683" s="17">
        <f t="shared" si="368"/>
        <v>4</v>
      </c>
      <c r="Z4683" t="str">
        <f t="shared" si="369"/>
        <v>0% (No Discount)</v>
      </c>
      <c r="AA4683" s="17">
        <f>IF(COUNTIF($B$2:B4683,B4683)=1,1,0)</f>
        <v>1</v>
      </c>
      <c r="AB4683" s="17">
        <f>IF(COUNTIF($F$2:F4683,F4683)=1,1,0)</f>
        <v>0</v>
      </c>
    </row>
    <row r="4684" spans="1:28" x14ac:dyDescent="0.2">
      <c r="A4684" s="17">
        <v>4683</v>
      </c>
      <c r="B4684" t="s">
        <v>7730</v>
      </c>
      <c r="C4684" s="18">
        <v>42705</v>
      </c>
      <c r="D4684" s="18">
        <v>42705</v>
      </c>
      <c r="E4684" t="s">
        <v>1320</v>
      </c>
      <c r="F4684" t="s">
        <v>1401</v>
      </c>
      <c r="G4684" t="s">
        <v>1402</v>
      </c>
      <c r="H4684" t="s">
        <v>53</v>
      </c>
      <c r="I4684" t="s">
        <v>54</v>
      </c>
      <c r="J4684" t="s">
        <v>4624</v>
      </c>
      <c r="K4684" t="s">
        <v>115</v>
      </c>
      <c r="L4684">
        <v>27604</v>
      </c>
      <c r="M4684" t="s">
        <v>57</v>
      </c>
      <c r="N4684" t="s">
        <v>4884</v>
      </c>
      <c r="O4684" t="s">
        <v>98</v>
      </c>
      <c r="P4684" t="s">
        <v>99</v>
      </c>
      <c r="Q4684" t="s">
        <v>4885</v>
      </c>
      <c r="R4684" s="19">
        <v>863.928</v>
      </c>
      <c r="S4684" s="17">
        <v>9</v>
      </c>
      <c r="T4684" s="20">
        <v>0.2</v>
      </c>
      <c r="U4684" s="19">
        <v>86.392799999999994</v>
      </c>
      <c r="V4684" s="20">
        <f t="shared" si="365"/>
        <v>9.9999999999999992E-2</v>
      </c>
      <c r="W4684" s="17">
        <f t="shared" si="366"/>
        <v>2016</v>
      </c>
      <c r="X4684" t="str">
        <f t="shared" si="367"/>
        <v>Dec-2016</v>
      </c>
      <c r="Y4684" s="17">
        <f t="shared" si="368"/>
        <v>0</v>
      </c>
      <c r="Z4684" t="str">
        <f t="shared" si="369"/>
        <v>11-20%</v>
      </c>
      <c r="AA4684" s="17">
        <f>IF(COUNTIF($B$2:B4684,B4684)=1,1,0)</f>
        <v>1</v>
      </c>
      <c r="AB4684" s="17">
        <f>IF(COUNTIF($F$2:F4684,F4684)=1,1,0)</f>
        <v>0</v>
      </c>
    </row>
    <row r="4685" spans="1:28" x14ac:dyDescent="0.2">
      <c r="A4685" s="17">
        <v>4684</v>
      </c>
      <c r="B4685" t="s">
        <v>7731</v>
      </c>
      <c r="C4685" s="18">
        <v>42611</v>
      </c>
      <c r="D4685" s="18">
        <v>42616</v>
      </c>
      <c r="E4685" t="s">
        <v>77</v>
      </c>
      <c r="F4685" t="s">
        <v>2794</v>
      </c>
      <c r="G4685" t="s">
        <v>2795</v>
      </c>
      <c r="H4685" t="s">
        <v>68</v>
      </c>
      <c r="I4685" t="s">
        <v>54</v>
      </c>
      <c r="J4685" t="s">
        <v>173</v>
      </c>
      <c r="K4685" t="s">
        <v>174</v>
      </c>
      <c r="L4685">
        <v>19120</v>
      </c>
      <c r="M4685" t="s">
        <v>175</v>
      </c>
      <c r="N4685" t="s">
        <v>6597</v>
      </c>
      <c r="O4685" t="s">
        <v>59</v>
      </c>
      <c r="P4685" t="s">
        <v>83</v>
      </c>
      <c r="Q4685" t="s">
        <v>6598</v>
      </c>
      <c r="R4685" s="19">
        <v>241.92</v>
      </c>
      <c r="S4685" s="17">
        <v>4</v>
      </c>
      <c r="T4685" s="20">
        <v>0.4</v>
      </c>
      <c r="U4685" s="19">
        <v>-56.448</v>
      </c>
      <c r="V4685" s="20">
        <f t="shared" si="365"/>
        <v>-0.23333333333333334</v>
      </c>
      <c r="W4685" s="17">
        <f t="shared" si="366"/>
        <v>2016</v>
      </c>
      <c r="X4685" t="str">
        <f t="shared" si="367"/>
        <v>Aug-2016</v>
      </c>
      <c r="Y4685" s="17">
        <f t="shared" si="368"/>
        <v>5</v>
      </c>
      <c r="Z4685" t="str">
        <f t="shared" si="369"/>
        <v>31-40%</v>
      </c>
      <c r="AA4685" s="17">
        <f>IF(COUNTIF($B$2:B4685,B4685)=1,1,0)</f>
        <v>1</v>
      </c>
      <c r="AB4685" s="17">
        <f>IF(COUNTIF($F$2:F4685,F4685)=1,1,0)</f>
        <v>0</v>
      </c>
    </row>
    <row r="4686" spans="1:28" x14ac:dyDescent="0.2">
      <c r="A4686" s="17">
        <v>4685</v>
      </c>
      <c r="B4686" t="s">
        <v>7731</v>
      </c>
      <c r="C4686" s="18">
        <v>42611</v>
      </c>
      <c r="D4686" s="18">
        <v>42616</v>
      </c>
      <c r="E4686" t="s">
        <v>77</v>
      </c>
      <c r="F4686" t="s">
        <v>2794</v>
      </c>
      <c r="G4686" t="s">
        <v>2795</v>
      </c>
      <c r="H4686" t="s">
        <v>68</v>
      </c>
      <c r="I4686" t="s">
        <v>54</v>
      </c>
      <c r="J4686" t="s">
        <v>173</v>
      </c>
      <c r="K4686" t="s">
        <v>174</v>
      </c>
      <c r="L4686">
        <v>19120</v>
      </c>
      <c r="M4686" t="s">
        <v>175</v>
      </c>
      <c r="N4686" t="s">
        <v>7318</v>
      </c>
      <c r="O4686" t="s">
        <v>59</v>
      </c>
      <c r="P4686" t="s">
        <v>60</v>
      </c>
      <c r="Q4686" t="s">
        <v>7319</v>
      </c>
      <c r="R4686" s="19">
        <v>163.88</v>
      </c>
      <c r="S4686" s="17">
        <v>4</v>
      </c>
      <c r="T4686" s="20">
        <v>0.5</v>
      </c>
      <c r="U4686" s="19">
        <v>-81.94</v>
      </c>
      <c r="V4686" s="20">
        <f t="shared" si="365"/>
        <v>-0.5</v>
      </c>
      <c r="W4686" s="17">
        <f t="shared" si="366"/>
        <v>2016</v>
      </c>
      <c r="X4686" t="str">
        <f t="shared" si="367"/>
        <v>Aug-2016</v>
      </c>
      <c r="Y4686" s="17">
        <f t="shared" si="368"/>
        <v>5</v>
      </c>
      <c r="Z4686" t="str">
        <f t="shared" si="369"/>
        <v>41-50%</v>
      </c>
      <c r="AA4686" s="17">
        <f>IF(COUNTIF($B$2:B4686,B4686)=1,1,0)</f>
        <v>0</v>
      </c>
      <c r="AB4686" s="17">
        <f>IF(COUNTIF($F$2:F4686,F4686)=1,1,0)</f>
        <v>0</v>
      </c>
    </row>
    <row r="4687" spans="1:28" x14ac:dyDescent="0.2">
      <c r="A4687" s="17">
        <v>4686</v>
      </c>
      <c r="B4687" t="s">
        <v>7731</v>
      </c>
      <c r="C4687" s="18">
        <v>42611</v>
      </c>
      <c r="D4687" s="18">
        <v>42616</v>
      </c>
      <c r="E4687" t="s">
        <v>77</v>
      </c>
      <c r="F4687" t="s">
        <v>2794</v>
      </c>
      <c r="G4687" t="s">
        <v>2795</v>
      </c>
      <c r="H4687" t="s">
        <v>68</v>
      </c>
      <c r="I4687" t="s">
        <v>54</v>
      </c>
      <c r="J4687" t="s">
        <v>173</v>
      </c>
      <c r="K4687" t="s">
        <v>174</v>
      </c>
      <c r="L4687">
        <v>19120</v>
      </c>
      <c r="M4687" t="s">
        <v>175</v>
      </c>
      <c r="N4687" t="s">
        <v>2761</v>
      </c>
      <c r="O4687" t="s">
        <v>73</v>
      </c>
      <c r="P4687" t="s">
        <v>102</v>
      </c>
      <c r="Q4687" t="s">
        <v>2762</v>
      </c>
      <c r="R4687" s="19">
        <v>3.4860000000000002</v>
      </c>
      <c r="S4687" s="17">
        <v>2</v>
      </c>
      <c r="T4687" s="20">
        <v>0.7</v>
      </c>
      <c r="U4687" s="19">
        <v>-2.7888000000000002</v>
      </c>
      <c r="V4687" s="20">
        <f t="shared" si="365"/>
        <v>-0.8</v>
      </c>
      <c r="W4687" s="17">
        <f t="shared" si="366"/>
        <v>2016</v>
      </c>
      <c r="X4687" t="str">
        <f t="shared" si="367"/>
        <v>Aug-2016</v>
      </c>
      <c r="Y4687" s="17">
        <f t="shared" si="368"/>
        <v>5</v>
      </c>
      <c r="Z4687" t="str">
        <f t="shared" si="369"/>
        <v>Over 50%</v>
      </c>
      <c r="AA4687" s="17">
        <f>IF(COUNTIF($B$2:B4687,B4687)=1,1,0)</f>
        <v>0</v>
      </c>
      <c r="AB4687" s="17">
        <f>IF(COUNTIF($F$2:F4687,F4687)=1,1,0)</f>
        <v>0</v>
      </c>
    </row>
    <row r="4688" spans="1:28" x14ac:dyDescent="0.2">
      <c r="A4688" s="17">
        <v>4687</v>
      </c>
      <c r="B4688" t="s">
        <v>7731</v>
      </c>
      <c r="C4688" s="18">
        <v>42611</v>
      </c>
      <c r="D4688" s="18">
        <v>42616</v>
      </c>
      <c r="E4688" t="s">
        <v>77</v>
      </c>
      <c r="F4688" t="s">
        <v>2794</v>
      </c>
      <c r="G4688" t="s">
        <v>2795</v>
      </c>
      <c r="H4688" t="s">
        <v>68</v>
      </c>
      <c r="I4688" t="s">
        <v>54</v>
      </c>
      <c r="J4688" t="s">
        <v>173</v>
      </c>
      <c r="K4688" t="s">
        <v>174</v>
      </c>
      <c r="L4688">
        <v>19120</v>
      </c>
      <c r="M4688" t="s">
        <v>175</v>
      </c>
      <c r="N4688" t="s">
        <v>3831</v>
      </c>
      <c r="O4688" t="s">
        <v>73</v>
      </c>
      <c r="P4688" t="s">
        <v>296</v>
      </c>
      <c r="Q4688" t="s">
        <v>3832</v>
      </c>
      <c r="R4688" s="19">
        <v>10.584</v>
      </c>
      <c r="S4688" s="17">
        <v>7</v>
      </c>
      <c r="T4688" s="20">
        <v>0.2</v>
      </c>
      <c r="U4688" s="19">
        <v>-2.3814000000000002</v>
      </c>
      <c r="V4688" s="20">
        <f t="shared" si="365"/>
        <v>-0.22500000000000003</v>
      </c>
      <c r="W4688" s="17">
        <f t="shared" si="366"/>
        <v>2016</v>
      </c>
      <c r="X4688" t="str">
        <f t="shared" si="367"/>
        <v>Aug-2016</v>
      </c>
      <c r="Y4688" s="17">
        <f t="shared" si="368"/>
        <v>5</v>
      </c>
      <c r="Z4688" t="str">
        <f t="shared" si="369"/>
        <v>11-20%</v>
      </c>
      <c r="AA4688" s="17">
        <f>IF(COUNTIF($B$2:B4688,B4688)=1,1,0)</f>
        <v>0</v>
      </c>
      <c r="AB4688" s="17">
        <f>IF(COUNTIF($F$2:F4688,F4688)=1,1,0)</f>
        <v>0</v>
      </c>
    </row>
    <row r="4689" spans="1:28" x14ac:dyDescent="0.2">
      <c r="A4689" s="17">
        <v>4688</v>
      </c>
      <c r="B4689" t="s">
        <v>7732</v>
      </c>
      <c r="C4689" s="18">
        <v>42545</v>
      </c>
      <c r="D4689" s="18">
        <v>42551</v>
      </c>
      <c r="E4689" t="s">
        <v>77</v>
      </c>
      <c r="F4689" t="s">
        <v>2787</v>
      </c>
      <c r="G4689" t="s">
        <v>2788</v>
      </c>
      <c r="H4689" t="s">
        <v>53</v>
      </c>
      <c r="I4689" t="s">
        <v>54</v>
      </c>
      <c r="J4689" t="s">
        <v>1496</v>
      </c>
      <c r="K4689" t="s">
        <v>281</v>
      </c>
      <c r="L4689">
        <v>47374</v>
      </c>
      <c r="M4689" t="s">
        <v>132</v>
      </c>
      <c r="N4689" t="s">
        <v>7733</v>
      </c>
      <c r="O4689" t="s">
        <v>98</v>
      </c>
      <c r="P4689" t="s">
        <v>99</v>
      </c>
      <c r="Q4689" t="s">
        <v>7734</v>
      </c>
      <c r="R4689" s="19">
        <v>440.91</v>
      </c>
      <c r="S4689" s="17">
        <v>9</v>
      </c>
      <c r="T4689" s="20">
        <v>0</v>
      </c>
      <c r="U4689" s="19">
        <v>123.45480000000001</v>
      </c>
      <c r="V4689" s="20">
        <f t="shared" si="365"/>
        <v>0.27999999999999997</v>
      </c>
      <c r="W4689" s="17">
        <f t="shared" si="366"/>
        <v>2016</v>
      </c>
      <c r="X4689" t="str">
        <f t="shared" si="367"/>
        <v>Jun-2016</v>
      </c>
      <c r="Y4689" s="17">
        <f t="shared" si="368"/>
        <v>6</v>
      </c>
      <c r="Z4689" t="str">
        <f t="shared" si="369"/>
        <v>0% (No Discount)</v>
      </c>
      <c r="AA4689" s="17">
        <f>IF(COUNTIF($B$2:B4689,B4689)=1,1,0)</f>
        <v>1</v>
      </c>
      <c r="AB4689" s="17">
        <f>IF(COUNTIF($F$2:F4689,F4689)=1,1,0)</f>
        <v>0</v>
      </c>
    </row>
    <row r="4690" spans="1:28" x14ac:dyDescent="0.2">
      <c r="A4690" s="17">
        <v>4689</v>
      </c>
      <c r="B4690" t="s">
        <v>7735</v>
      </c>
      <c r="C4690" s="18">
        <v>42824</v>
      </c>
      <c r="D4690" s="18">
        <v>42828</v>
      </c>
      <c r="E4690" t="s">
        <v>77</v>
      </c>
      <c r="F4690" t="s">
        <v>6154</v>
      </c>
      <c r="G4690" t="s">
        <v>6155</v>
      </c>
      <c r="H4690" t="s">
        <v>53</v>
      </c>
      <c r="I4690" t="s">
        <v>54</v>
      </c>
      <c r="J4690" t="s">
        <v>2503</v>
      </c>
      <c r="K4690" t="s">
        <v>174</v>
      </c>
      <c r="L4690">
        <v>17602</v>
      </c>
      <c r="M4690" t="s">
        <v>175</v>
      </c>
      <c r="N4690" t="s">
        <v>204</v>
      </c>
      <c r="O4690" t="s">
        <v>73</v>
      </c>
      <c r="P4690" t="s">
        <v>102</v>
      </c>
      <c r="Q4690" t="s">
        <v>205</v>
      </c>
      <c r="R4690" s="19">
        <v>5.7149999999999999</v>
      </c>
      <c r="S4690" s="17">
        <v>5</v>
      </c>
      <c r="T4690" s="20">
        <v>0.7</v>
      </c>
      <c r="U4690" s="19">
        <v>-4.7625000000000002</v>
      </c>
      <c r="V4690" s="20">
        <f t="shared" si="365"/>
        <v>-0.83333333333333337</v>
      </c>
      <c r="W4690" s="17">
        <f t="shared" si="366"/>
        <v>2017</v>
      </c>
      <c r="X4690" t="str">
        <f t="shared" si="367"/>
        <v>Mar-2017</v>
      </c>
      <c r="Y4690" s="17">
        <f t="shared" si="368"/>
        <v>4</v>
      </c>
      <c r="Z4690" t="str">
        <f t="shared" si="369"/>
        <v>Over 50%</v>
      </c>
      <c r="AA4690" s="17">
        <f>IF(COUNTIF($B$2:B4690,B4690)=1,1,0)</f>
        <v>1</v>
      </c>
      <c r="AB4690" s="17">
        <f>IF(COUNTIF($F$2:F4690,F4690)=1,1,0)</f>
        <v>0</v>
      </c>
    </row>
    <row r="4691" spans="1:28" x14ac:dyDescent="0.2">
      <c r="A4691" s="17">
        <v>4690</v>
      </c>
      <c r="B4691" t="s">
        <v>7736</v>
      </c>
      <c r="C4691" s="18">
        <v>41993</v>
      </c>
      <c r="D4691" s="18">
        <v>41995</v>
      </c>
      <c r="E4691" t="s">
        <v>215</v>
      </c>
      <c r="F4691" t="s">
        <v>4947</v>
      </c>
      <c r="G4691" t="s">
        <v>4948</v>
      </c>
      <c r="H4691" t="s">
        <v>53</v>
      </c>
      <c r="I4691" t="s">
        <v>54</v>
      </c>
      <c r="J4691" t="s">
        <v>1341</v>
      </c>
      <c r="K4691" t="s">
        <v>337</v>
      </c>
      <c r="L4691">
        <v>85705</v>
      </c>
      <c r="M4691" t="s">
        <v>71</v>
      </c>
      <c r="N4691" t="s">
        <v>5892</v>
      </c>
      <c r="O4691" t="s">
        <v>59</v>
      </c>
      <c r="P4691" t="s">
        <v>92</v>
      </c>
      <c r="Q4691" t="s">
        <v>5893</v>
      </c>
      <c r="R4691" s="19">
        <v>51.968000000000004</v>
      </c>
      <c r="S4691" s="17">
        <v>2</v>
      </c>
      <c r="T4691" s="20">
        <v>0.2</v>
      </c>
      <c r="U4691" s="19">
        <v>10.393599999999999</v>
      </c>
      <c r="V4691" s="20">
        <f t="shared" si="365"/>
        <v>0.19999999999999998</v>
      </c>
      <c r="W4691" s="17">
        <f t="shared" si="366"/>
        <v>2014</v>
      </c>
      <c r="X4691" t="str">
        <f t="shared" si="367"/>
        <v>Dec-2014</v>
      </c>
      <c r="Y4691" s="17">
        <f t="shared" si="368"/>
        <v>2</v>
      </c>
      <c r="Z4691" t="str">
        <f t="shared" si="369"/>
        <v>11-20%</v>
      </c>
      <c r="AA4691" s="17">
        <f>IF(COUNTIF($B$2:B4691,B4691)=1,1,0)</f>
        <v>1</v>
      </c>
      <c r="AB4691" s="17">
        <f>IF(COUNTIF($F$2:F4691,F4691)=1,1,0)</f>
        <v>0</v>
      </c>
    </row>
    <row r="4692" spans="1:28" x14ac:dyDescent="0.2">
      <c r="A4692" s="17">
        <v>4691</v>
      </c>
      <c r="B4692" t="s">
        <v>7736</v>
      </c>
      <c r="C4692" s="18">
        <v>41993</v>
      </c>
      <c r="D4692" s="18">
        <v>41995</v>
      </c>
      <c r="E4692" t="s">
        <v>215</v>
      </c>
      <c r="F4692" t="s">
        <v>4947</v>
      </c>
      <c r="G4692" t="s">
        <v>4948</v>
      </c>
      <c r="H4692" t="s">
        <v>53</v>
      </c>
      <c r="I4692" t="s">
        <v>54</v>
      </c>
      <c r="J4692" t="s">
        <v>1341</v>
      </c>
      <c r="K4692" t="s">
        <v>337</v>
      </c>
      <c r="L4692">
        <v>85705</v>
      </c>
      <c r="M4692" t="s">
        <v>71</v>
      </c>
      <c r="N4692" t="s">
        <v>1048</v>
      </c>
      <c r="O4692" t="s">
        <v>98</v>
      </c>
      <c r="P4692" t="s">
        <v>188</v>
      </c>
      <c r="Q4692" t="s">
        <v>1049</v>
      </c>
      <c r="R4692" s="19">
        <v>71.975999999999999</v>
      </c>
      <c r="S4692" s="17">
        <v>3</v>
      </c>
      <c r="T4692" s="20">
        <v>0.2</v>
      </c>
      <c r="U4692" s="19">
        <v>21.5928</v>
      </c>
      <c r="V4692" s="20">
        <f t="shared" si="365"/>
        <v>0.3</v>
      </c>
      <c r="W4692" s="17">
        <f t="shared" si="366"/>
        <v>2014</v>
      </c>
      <c r="X4692" t="str">
        <f t="shared" si="367"/>
        <v>Dec-2014</v>
      </c>
      <c r="Y4692" s="17">
        <f t="shared" si="368"/>
        <v>2</v>
      </c>
      <c r="Z4692" t="str">
        <f t="shared" si="369"/>
        <v>11-20%</v>
      </c>
      <c r="AA4692" s="17">
        <f>IF(COUNTIF($B$2:B4692,B4692)=1,1,0)</f>
        <v>0</v>
      </c>
      <c r="AB4692" s="17">
        <f>IF(COUNTIF($F$2:F4692,F4692)=1,1,0)</f>
        <v>0</v>
      </c>
    </row>
    <row r="4693" spans="1:28" x14ac:dyDescent="0.2">
      <c r="A4693" s="17">
        <v>4692</v>
      </c>
      <c r="B4693" t="s">
        <v>7736</v>
      </c>
      <c r="C4693" s="18">
        <v>41993</v>
      </c>
      <c r="D4693" s="18">
        <v>41995</v>
      </c>
      <c r="E4693" t="s">
        <v>215</v>
      </c>
      <c r="F4693" t="s">
        <v>4947</v>
      </c>
      <c r="G4693" t="s">
        <v>4948</v>
      </c>
      <c r="H4693" t="s">
        <v>53</v>
      </c>
      <c r="I4693" t="s">
        <v>54</v>
      </c>
      <c r="J4693" t="s">
        <v>1341</v>
      </c>
      <c r="K4693" t="s">
        <v>337</v>
      </c>
      <c r="L4693">
        <v>85705</v>
      </c>
      <c r="M4693" t="s">
        <v>71</v>
      </c>
      <c r="N4693" t="s">
        <v>919</v>
      </c>
      <c r="O4693" t="s">
        <v>59</v>
      </c>
      <c r="P4693" t="s">
        <v>63</v>
      </c>
      <c r="Q4693" t="s">
        <v>920</v>
      </c>
      <c r="R4693" s="19">
        <v>242.352</v>
      </c>
      <c r="S4693" s="17">
        <v>3</v>
      </c>
      <c r="T4693" s="20">
        <v>0.2</v>
      </c>
      <c r="U4693" s="19">
        <v>-42.4116</v>
      </c>
      <c r="V4693" s="20">
        <f t="shared" si="365"/>
        <v>-0.17499999999999999</v>
      </c>
      <c r="W4693" s="17">
        <f t="shared" si="366"/>
        <v>2014</v>
      </c>
      <c r="X4693" t="str">
        <f t="shared" si="367"/>
        <v>Dec-2014</v>
      </c>
      <c r="Y4693" s="17">
        <f t="shared" si="368"/>
        <v>2</v>
      </c>
      <c r="Z4693" t="str">
        <f t="shared" si="369"/>
        <v>11-20%</v>
      </c>
      <c r="AA4693" s="17">
        <f>IF(COUNTIF($B$2:B4693,B4693)=1,1,0)</f>
        <v>0</v>
      </c>
      <c r="AB4693" s="17">
        <f>IF(COUNTIF($F$2:F4693,F4693)=1,1,0)</f>
        <v>0</v>
      </c>
    </row>
    <row r="4694" spans="1:28" x14ac:dyDescent="0.2">
      <c r="A4694" s="17">
        <v>4693</v>
      </c>
      <c r="B4694" t="s">
        <v>7736</v>
      </c>
      <c r="C4694" s="18">
        <v>41993</v>
      </c>
      <c r="D4694" s="18">
        <v>41995</v>
      </c>
      <c r="E4694" t="s">
        <v>215</v>
      </c>
      <c r="F4694" t="s">
        <v>4947</v>
      </c>
      <c r="G4694" t="s">
        <v>4948</v>
      </c>
      <c r="H4694" t="s">
        <v>53</v>
      </c>
      <c r="I4694" t="s">
        <v>54</v>
      </c>
      <c r="J4694" t="s">
        <v>1341</v>
      </c>
      <c r="K4694" t="s">
        <v>337</v>
      </c>
      <c r="L4694">
        <v>85705</v>
      </c>
      <c r="M4694" t="s">
        <v>71</v>
      </c>
      <c r="N4694" t="s">
        <v>1762</v>
      </c>
      <c r="O4694" t="s">
        <v>73</v>
      </c>
      <c r="P4694" t="s">
        <v>117</v>
      </c>
      <c r="Q4694" t="s">
        <v>5042</v>
      </c>
      <c r="R4694" s="19">
        <v>221.92</v>
      </c>
      <c r="S4694" s="17">
        <v>5</v>
      </c>
      <c r="T4694" s="20">
        <v>0.2</v>
      </c>
      <c r="U4694" s="19">
        <v>77.671999999999997</v>
      </c>
      <c r="V4694" s="20">
        <f t="shared" si="365"/>
        <v>0.35000000000000003</v>
      </c>
      <c r="W4694" s="17">
        <f t="shared" si="366"/>
        <v>2014</v>
      </c>
      <c r="X4694" t="str">
        <f t="shared" si="367"/>
        <v>Dec-2014</v>
      </c>
      <c r="Y4694" s="17">
        <f t="shared" si="368"/>
        <v>2</v>
      </c>
      <c r="Z4694" t="str">
        <f t="shared" si="369"/>
        <v>11-20%</v>
      </c>
      <c r="AA4694" s="17">
        <f>IF(COUNTIF($B$2:B4694,B4694)=1,1,0)</f>
        <v>0</v>
      </c>
      <c r="AB4694" s="17">
        <f>IF(COUNTIF($F$2:F4694,F4694)=1,1,0)</f>
        <v>0</v>
      </c>
    </row>
    <row r="4695" spans="1:28" x14ac:dyDescent="0.2">
      <c r="A4695" s="17">
        <v>4694</v>
      </c>
      <c r="B4695" t="s">
        <v>7736</v>
      </c>
      <c r="C4695" s="18">
        <v>41993</v>
      </c>
      <c r="D4695" s="18">
        <v>41995</v>
      </c>
      <c r="E4695" t="s">
        <v>215</v>
      </c>
      <c r="F4695" t="s">
        <v>4947</v>
      </c>
      <c r="G4695" t="s">
        <v>4948</v>
      </c>
      <c r="H4695" t="s">
        <v>53</v>
      </c>
      <c r="I4695" t="s">
        <v>54</v>
      </c>
      <c r="J4695" t="s">
        <v>1341</v>
      </c>
      <c r="K4695" t="s">
        <v>337</v>
      </c>
      <c r="L4695">
        <v>85705</v>
      </c>
      <c r="M4695" t="s">
        <v>71</v>
      </c>
      <c r="N4695" t="s">
        <v>6036</v>
      </c>
      <c r="O4695" t="s">
        <v>73</v>
      </c>
      <c r="P4695" t="s">
        <v>117</v>
      </c>
      <c r="Q4695" t="s">
        <v>6037</v>
      </c>
      <c r="R4695" s="19">
        <v>8.4480000000000004</v>
      </c>
      <c r="S4695" s="17">
        <v>2</v>
      </c>
      <c r="T4695" s="20">
        <v>0.2</v>
      </c>
      <c r="U4695" s="19">
        <v>2.64</v>
      </c>
      <c r="V4695" s="20">
        <f t="shared" si="365"/>
        <v>0.3125</v>
      </c>
      <c r="W4695" s="17">
        <f t="shared" si="366"/>
        <v>2014</v>
      </c>
      <c r="X4695" t="str">
        <f t="shared" si="367"/>
        <v>Dec-2014</v>
      </c>
      <c r="Y4695" s="17">
        <f t="shared" si="368"/>
        <v>2</v>
      </c>
      <c r="Z4695" t="str">
        <f t="shared" si="369"/>
        <v>11-20%</v>
      </c>
      <c r="AA4695" s="17">
        <f>IF(COUNTIF($B$2:B4695,B4695)=1,1,0)</f>
        <v>0</v>
      </c>
      <c r="AB4695" s="17">
        <f>IF(COUNTIF($F$2:F4695,F4695)=1,1,0)</f>
        <v>0</v>
      </c>
    </row>
    <row r="4696" spans="1:28" x14ac:dyDescent="0.2">
      <c r="A4696" s="17">
        <v>4695</v>
      </c>
      <c r="B4696" t="s">
        <v>7737</v>
      </c>
      <c r="C4696" s="18">
        <v>42355</v>
      </c>
      <c r="D4696" s="18">
        <v>42355</v>
      </c>
      <c r="E4696" t="s">
        <v>1320</v>
      </c>
      <c r="F4696" t="s">
        <v>2146</v>
      </c>
      <c r="G4696" t="s">
        <v>2147</v>
      </c>
      <c r="H4696" t="s">
        <v>53</v>
      </c>
      <c r="I4696" t="s">
        <v>54</v>
      </c>
      <c r="J4696" t="s">
        <v>909</v>
      </c>
      <c r="K4696" t="s">
        <v>265</v>
      </c>
      <c r="L4696">
        <v>48205</v>
      </c>
      <c r="M4696" t="s">
        <v>132</v>
      </c>
      <c r="N4696" t="s">
        <v>3081</v>
      </c>
      <c r="O4696" t="s">
        <v>73</v>
      </c>
      <c r="P4696" t="s">
        <v>102</v>
      </c>
      <c r="Q4696" t="s">
        <v>3082</v>
      </c>
      <c r="R4696" s="19">
        <v>29.52</v>
      </c>
      <c r="S4696" s="17">
        <v>4</v>
      </c>
      <c r="T4696" s="20">
        <v>0</v>
      </c>
      <c r="U4696" s="19">
        <v>14.4648</v>
      </c>
      <c r="V4696" s="20">
        <f t="shared" si="365"/>
        <v>0.49</v>
      </c>
      <c r="W4696" s="17">
        <f t="shared" si="366"/>
        <v>2015</v>
      </c>
      <c r="X4696" t="str">
        <f t="shared" si="367"/>
        <v>Dec-2015</v>
      </c>
      <c r="Y4696" s="17">
        <f t="shared" si="368"/>
        <v>0</v>
      </c>
      <c r="Z4696" t="str">
        <f t="shared" si="369"/>
        <v>0% (No Discount)</v>
      </c>
      <c r="AA4696" s="17">
        <f>IF(COUNTIF($B$2:B4696,B4696)=1,1,0)</f>
        <v>1</v>
      </c>
      <c r="AB4696" s="17">
        <f>IF(COUNTIF($F$2:F4696,F4696)=1,1,0)</f>
        <v>0</v>
      </c>
    </row>
    <row r="4697" spans="1:28" x14ac:dyDescent="0.2">
      <c r="A4697" s="17">
        <v>4696</v>
      </c>
      <c r="B4697" t="s">
        <v>7737</v>
      </c>
      <c r="C4697" s="18">
        <v>42355</v>
      </c>
      <c r="D4697" s="18">
        <v>42355</v>
      </c>
      <c r="E4697" t="s">
        <v>1320</v>
      </c>
      <c r="F4697" t="s">
        <v>2146</v>
      </c>
      <c r="G4697" t="s">
        <v>2147</v>
      </c>
      <c r="H4697" t="s">
        <v>53</v>
      </c>
      <c r="I4697" t="s">
        <v>54</v>
      </c>
      <c r="J4697" t="s">
        <v>909</v>
      </c>
      <c r="K4697" t="s">
        <v>265</v>
      </c>
      <c r="L4697">
        <v>48205</v>
      </c>
      <c r="M4697" t="s">
        <v>132</v>
      </c>
      <c r="N4697" t="s">
        <v>3657</v>
      </c>
      <c r="O4697" t="s">
        <v>59</v>
      </c>
      <c r="P4697" t="s">
        <v>63</v>
      </c>
      <c r="Q4697" t="s">
        <v>3658</v>
      </c>
      <c r="R4697" s="19">
        <v>302.94</v>
      </c>
      <c r="S4697" s="17">
        <v>3</v>
      </c>
      <c r="T4697" s="20">
        <v>0</v>
      </c>
      <c r="U4697" s="19">
        <v>48.470399999999998</v>
      </c>
      <c r="V4697" s="20">
        <f t="shared" si="365"/>
        <v>0.16</v>
      </c>
      <c r="W4697" s="17">
        <f t="shared" si="366"/>
        <v>2015</v>
      </c>
      <c r="X4697" t="str">
        <f t="shared" si="367"/>
        <v>Dec-2015</v>
      </c>
      <c r="Y4697" s="17">
        <f t="shared" si="368"/>
        <v>0</v>
      </c>
      <c r="Z4697" t="str">
        <f t="shared" si="369"/>
        <v>0% (No Discount)</v>
      </c>
      <c r="AA4697" s="17">
        <f>IF(COUNTIF($B$2:B4697,B4697)=1,1,0)</f>
        <v>0</v>
      </c>
      <c r="AB4697" s="17">
        <f>IF(COUNTIF($F$2:F4697,F4697)=1,1,0)</f>
        <v>0</v>
      </c>
    </row>
    <row r="4698" spans="1:28" x14ac:dyDescent="0.2">
      <c r="A4698" s="17">
        <v>4697</v>
      </c>
      <c r="B4698" t="s">
        <v>7737</v>
      </c>
      <c r="C4698" s="18">
        <v>42355</v>
      </c>
      <c r="D4698" s="18">
        <v>42355</v>
      </c>
      <c r="E4698" t="s">
        <v>1320</v>
      </c>
      <c r="F4698" t="s">
        <v>2146</v>
      </c>
      <c r="G4698" t="s">
        <v>2147</v>
      </c>
      <c r="H4698" t="s">
        <v>53</v>
      </c>
      <c r="I4698" t="s">
        <v>54</v>
      </c>
      <c r="J4698" t="s">
        <v>909</v>
      </c>
      <c r="K4698" t="s">
        <v>265</v>
      </c>
      <c r="L4698">
        <v>48205</v>
      </c>
      <c r="M4698" t="s">
        <v>132</v>
      </c>
      <c r="N4698" t="s">
        <v>6177</v>
      </c>
      <c r="O4698" t="s">
        <v>59</v>
      </c>
      <c r="P4698" t="s">
        <v>63</v>
      </c>
      <c r="Q4698" t="s">
        <v>6178</v>
      </c>
      <c r="R4698" s="19">
        <v>142.36000000000001</v>
      </c>
      <c r="S4698" s="17">
        <v>2</v>
      </c>
      <c r="T4698" s="20">
        <v>0</v>
      </c>
      <c r="U4698" s="19">
        <v>38.437199999999997</v>
      </c>
      <c r="V4698" s="20">
        <f t="shared" si="365"/>
        <v>0.26999999999999996</v>
      </c>
      <c r="W4698" s="17">
        <f t="shared" si="366"/>
        <v>2015</v>
      </c>
      <c r="X4698" t="str">
        <f t="shared" si="367"/>
        <v>Dec-2015</v>
      </c>
      <c r="Y4698" s="17">
        <f t="shared" si="368"/>
        <v>0</v>
      </c>
      <c r="Z4698" t="str">
        <f t="shared" si="369"/>
        <v>0% (No Discount)</v>
      </c>
      <c r="AA4698" s="17">
        <f>IF(COUNTIF($B$2:B4698,B4698)=1,1,0)</f>
        <v>0</v>
      </c>
      <c r="AB4698" s="17">
        <f>IF(COUNTIF($F$2:F4698,F4698)=1,1,0)</f>
        <v>0</v>
      </c>
    </row>
    <row r="4699" spans="1:28" x14ac:dyDescent="0.2">
      <c r="A4699" s="17">
        <v>4698</v>
      </c>
      <c r="B4699" t="s">
        <v>7737</v>
      </c>
      <c r="C4699" s="18">
        <v>42355</v>
      </c>
      <c r="D4699" s="18">
        <v>42355</v>
      </c>
      <c r="E4699" t="s">
        <v>1320</v>
      </c>
      <c r="F4699" t="s">
        <v>2146</v>
      </c>
      <c r="G4699" t="s">
        <v>2147</v>
      </c>
      <c r="H4699" t="s">
        <v>53</v>
      </c>
      <c r="I4699" t="s">
        <v>54</v>
      </c>
      <c r="J4699" t="s">
        <v>909</v>
      </c>
      <c r="K4699" t="s">
        <v>265</v>
      </c>
      <c r="L4699">
        <v>48205</v>
      </c>
      <c r="M4699" t="s">
        <v>132</v>
      </c>
      <c r="N4699" t="s">
        <v>730</v>
      </c>
      <c r="O4699" t="s">
        <v>59</v>
      </c>
      <c r="P4699" t="s">
        <v>63</v>
      </c>
      <c r="Q4699" t="s">
        <v>731</v>
      </c>
      <c r="R4699" s="19">
        <v>546.66</v>
      </c>
      <c r="S4699" s="17">
        <v>9</v>
      </c>
      <c r="T4699" s="20">
        <v>0</v>
      </c>
      <c r="U4699" s="19">
        <v>136.66499999999999</v>
      </c>
      <c r="V4699" s="20">
        <f t="shared" si="365"/>
        <v>0.25</v>
      </c>
      <c r="W4699" s="17">
        <f t="shared" si="366"/>
        <v>2015</v>
      </c>
      <c r="X4699" t="str">
        <f t="shared" si="367"/>
        <v>Dec-2015</v>
      </c>
      <c r="Y4699" s="17">
        <f t="shared" si="368"/>
        <v>0</v>
      </c>
      <c r="Z4699" t="str">
        <f t="shared" si="369"/>
        <v>0% (No Discount)</v>
      </c>
      <c r="AA4699" s="17">
        <f>IF(COUNTIF($B$2:B4699,B4699)=1,1,0)</f>
        <v>0</v>
      </c>
      <c r="AB4699" s="17">
        <f>IF(COUNTIF($F$2:F4699,F4699)=1,1,0)</f>
        <v>0</v>
      </c>
    </row>
    <row r="4700" spans="1:28" x14ac:dyDescent="0.2">
      <c r="A4700" s="17">
        <v>4699</v>
      </c>
      <c r="B4700" t="s">
        <v>7737</v>
      </c>
      <c r="C4700" s="18">
        <v>42355</v>
      </c>
      <c r="D4700" s="18">
        <v>42355</v>
      </c>
      <c r="E4700" t="s">
        <v>1320</v>
      </c>
      <c r="F4700" t="s">
        <v>2146</v>
      </c>
      <c r="G4700" t="s">
        <v>2147</v>
      </c>
      <c r="H4700" t="s">
        <v>53</v>
      </c>
      <c r="I4700" t="s">
        <v>54</v>
      </c>
      <c r="J4700" t="s">
        <v>909</v>
      </c>
      <c r="K4700" t="s">
        <v>265</v>
      </c>
      <c r="L4700">
        <v>48205</v>
      </c>
      <c r="M4700" t="s">
        <v>132</v>
      </c>
      <c r="N4700" t="s">
        <v>6151</v>
      </c>
      <c r="O4700" t="s">
        <v>59</v>
      </c>
      <c r="P4700" t="s">
        <v>92</v>
      </c>
      <c r="Q4700" t="s">
        <v>6152</v>
      </c>
      <c r="R4700" s="19">
        <v>212.13</v>
      </c>
      <c r="S4700" s="17">
        <v>3</v>
      </c>
      <c r="T4700" s="20">
        <v>0</v>
      </c>
      <c r="U4700" s="19">
        <v>14.8491</v>
      </c>
      <c r="V4700" s="20">
        <f t="shared" si="365"/>
        <v>7.0000000000000007E-2</v>
      </c>
      <c r="W4700" s="17">
        <f t="shared" si="366"/>
        <v>2015</v>
      </c>
      <c r="X4700" t="str">
        <f t="shared" si="367"/>
        <v>Dec-2015</v>
      </c>
      <c r="Y4700" s="17">
        <f t="shared" si="368"/>
        <v>0</v>
      </c>
      <c r="Z4700" t="str">
        <f t="shared" si="369"/>
        <v>0% (No Discount)</v>
      </c>
      <c r="AA4700" s="17">
        <f>IF(COUNTIF($B$2:B4700,B4700)=1,1,0)</f>
        <v>0</v>
      </c>
      <c r="AB4700" s="17">
        <f>IF(COUNTIF($F$2:F4700,F4700)=1,1,0)</f>
        <v>0</v>
      </c>
    </row>
    <row r="4701" spans="1:28" x14ac:dyDescent="0.2">
      <c r="A4701" s="17">
        <v>4700</v>
      </c>
      <c r="B4701" t="s">
        <v>7738</v>
      </c>
      <c r="C4701" s="18">
        <v>42866</v>
      </c>
      <c r="D4701" s="18">
        <v>42872</v>
      </c>
      <c r="E4701" t="s">
        <v>77</v>
      </c>
      <c r="F4701" t="s">
        <v>3823</v>
      </c>
      <c r="G4701" t="s">
        <v>3824</v>
      </c>
      <c r="H4701" t="s">
        <v>129</v>
      </c>
      <c r="I4701" t="s">
        <v>54</v>
      </c>
      <c r="J4701" t="s">
        <v>1267</v>
      </c>
      <c r="K4701" t="s">
        <v>131</v>
      </c>
      <c r="L4701">
        <v>78745</v>
      </c>
      <c r="M4701" t="s">
        <v>132</v>
      </c>
      <c r="N4701" t="s">
        <v>7132</v>
      </c>
      <c r="O4701" t="s">
        <v>73</v>
      </c>
      <c r="P4701" t="s">
        <v>95</v>
      </c>
      <c r="Q4701" t="s">
        <v>7133</v>
      </c>
      <c r="R4701" s="19">
        <v>5.2480000000000002</v>
      </c>
      <c r="S4701" s="17">
        <v>2</v>
      </c>
      <c r="T4701" s="20">
        <v>0.2</v>
      </c>
      <c r="U4701" s="19">
        <v>0.59040000000000004</v>
      </c>
      <c r="V4701" s="20">
        <f t="shared" si="365"/>
        <v>0.1125</v>
      </c>
      <c r="W4701" s="17">
        <f t="shared" si="366"/>
        <v>2017</v>
      </c>
      <c r="X4701" t="str">
        <f t="shared" si="367"/>
        <v>May-2017</v>
      </c>
      <c r="Y4701" s="17">
        <f t="shared" si="368"/>
        <v>6</v>
      </c>
      <c r="Z4701" t="str">
        <f t="shared" si="369"/>
        <v>11-20%</v>
      </c>
      <c r="AA4701" s="17">
        <f>IF(COUNTIF($B$2:B4701,B4701)=1,1,0)</f>
        <v>1</v>
      </c>
      <c r="AB4701" s="17">
        <f>IF(COUNTIF($F$2:F4701,F4701)=1,1,0)</f>
        <v>0</v>
      </c>
    </row>
    <row r="4702" spans="1:28" x14ac:dyDescent="0.2">
      <c r="A4702" s="17">
        <v>4701</v>
      </c>
      <c r="B4702" t="s">
        <v>7738</v>
      </c>
      <c r="C4702" s="18">
        <v>42866</v>
      </c>
      <c r="D4702" s="18">
        <v>42872</v>
      </c>
      <c r="E4702" t="s">
        <v>77</v>
      </c>
      <c r="F4702" t="s">
        <v>3823</v>
      </c>
      <c r="G4702" t="s">
        <v>3824</v>
      </c>
      <c r="H4702" t="s">
        <v>129</v>
      </c>
      <c r="I4702" t="s">
        <v>54</v>
      </c>
      <c r="J4702" t="s">
        <v>1267</v>
      </c>
      <c r="K4702" t="s">
        <v>131</v>
      </c>
      <c r="L4702">
        <v>78745</v>
      </c>
      <c r="M4702" t="s">
        <v>132</v>
      </c>
      <c r="N4702" t="s">
        <v>1038</v>
      </c>
      <c r="O4702" t="s">
        <v>73</v>
      </c>
      <c r="P4702" t="s">
        <v>86</v>
      </c>
      <c r="Q4702" t="s">
        <v>1039</v>
      </c>
      <c r="R4702" s="19">
        <v>74.415999999999997</v>
      </c>
      <c r="S4702" s="17">
        <v>2</v>
      </c>
      <c r="T4702" s="20">
        <v>0.2</v>
      </c>
      <c r="U4702" s="19">
        <v>-14.8832</v>
      </c>
      <c r="V4702" s="20">
        <f t="shared" si="365"/>
        <v>-0.2</v>
      </c>
      <c r="W4702" s="17">
        <f t="shared" si="366"/>
        <v>2017</v>
      </c>
      <c r="X4702" t="str">
        <f t="shared" si="367"/>
        <v>May-2017</v>
      </c>
      <c r="Y4702" s="17">
        <f t="shared" si="368"/>
        <v>6</v>
      </c>
      <c r="Z4702" t="str">
        <f t="shared" si="369"/>
        <v>11-20%</v>
      </c>
      <c r="AA4702" s="17">
        <f>IF(COUNTIF($B$2:B4702,B4702)=1,1,0)</f>
        <v>0</v>
      </c>
      <c r="AB4702" s="17">
        <f>IF(COUNTIF($F$2:F4702,F4702)=1,1,0)</f>
        <v>0</v>
      </c>
    </row>
    <row r="4703" spans="1:28" x14ac:dyDescent="0.2">
      <c r="A4703" s="17">
        <v>4702</v>
      </c>
      <c r="B4703" t="s">
        <v>7738</v>
      </c>
      <c r="C4703" s="18">
        <v>42866</v>
      </c>
      <c r="D4703" s="18">
        <v>42872</v>
      </c>
      <c r="E4703" t="s">
        <v>77</v>
      </c>
      <c r="F4703" t="s">
        <v>3823</v>
      </c>
      <c r="G4703" t="s">
        <v>3824</v>
      </c>
      <c r="H4703" t="s">
        <v>129</v>
      </c>
      <c r="I4703" t="s">
        <v>54</v>
      </c>
      <c r="J4703" t="s">
        <v>1267</v>
      </c>
      <c r="K4703" t="s">
        <v>131</v>
      </c>
      <c r="L4703">
        <v>78745</v>
      </c>
      <c r="M4703" t="s">
        <v>132</v>
      </c>
      <c r="N4703" t="s">
        <v>2490</v>
      </c>
      <c r="O4703" t="s">
        <v>73</v>
      </c>
      <c r="P4703" t="s">
        <v>117</v>
      </c>
      <c r="Q4703" t="s">
        <v>2491</v>
      </c>
      <c r="R4703" s="19">
        <v>6.8479999999999999</v>
      </c>
      <c r="S4703" s="17">
        <v>2</v>
      </c>
      <c r="T4703" s="20">
        <v>0.2</v>
      </c>
      <c r="U4703" s="19">
        <v>2.14</v>
      </c>
      <c r="V4703" s="20">
        <f t="shared" si="365"/>
        <v>0.3125</v>
      </c>
      <c r="W4703" s="17">
        <f t="shared" si="366"/>
        <v>2017</v>
      </c>
      <c r="X4703" t="str">
        <f t="shared" si="367"/>
        <v>May-2017</v>
      </c>
      <c r="Y4703" s="17">
        <f t="shared" si="368"/>
        <v>6</v>
      </c>
      <c r="Z4703" t="str">
        <f t="shared" si="369"/>
        <v>11-20%</v>
      </c>
      <c r="AA4703" s="17">
        <f>IF(COUNTIF($B$2:B4703,B4703)=1,1,0)</f>
        <v>0</v>
      </c>
      <c r="AB4703" s="17">
        <f>IF(COUNTIF($F$2:F4703,F4703)=1,1,0)</f>
        <v>0</v>
      </c>
    </row>
    <row r="4704" spans="1:28" x14ac:dyDescent="0.2">
      <c r="A4704" s="17">
        <v>4703</v>
      </c>
      <c r="B4704" t="s">
        <v>7738</v>
      </c>
      <c r="C4704" s="18">
        <v>42866</v>
      </c>
      <c r="D4704" s="18">
        <v>42872</v>
      </c>
      <c r="E4704" t="s">
        <v>77</v>
      </c>
      <c r="F4704" t="s">
        <v>3823</v>
      </c>
      <c r="G4704" t="s">
        <v>3824</v>
      </c>
      <c r="H4704" t="s">
        <v>129</v>
      </c>
      <c r="I4704" t="s">
        <v>54</v>
      </c>
      <c r="J4704" t="s">
        <v>1267</v>
      </c>
      <c r="K4704" t="s">
        <v>131</v>
      </c>
      <c r="L4704">
        <v>78745</v>
      </c>
      <c r="M4704" t="s">
        <v>132</v>
      </c>
      <c r="N4704" t="s">
        <v>1216</v>
      </c>
      <c r="O4704" t="s">
        <v>59</v>
      </c>
      <c r="P4704" t="s">
        <v>92</v>
      </c>
      <c r="Q4704" t="s">
        <v>1217</v>
      </c>
      <c r="R4704" s="19">
        <v>7.9960000000000004</v>
      </c>
      <c r="S4704" s="17">
        <v>1</v>
      </c>
      <c r="T4704" s="20">
        <v>0.6</v>
      </c>
      <c r="U4704" s="19">
        <v>-6.9965000000000002</v>
      </c>
      <c r="V4704" s="20">
        <f t="shared" si="365"/>
        <v>-0.875</v>
      </c>
      <c r="W4704" s="17">
        <f t="shared" si="366"/>
        <v>2017</v>
      </c>
      <c r="X4704" t="str">
        <f t="shared" si="367"/>
        <v>May-2017</v>
      </c>
      <c r="Y4704" s="17">
        <f t="shared" si="368"/>
        <v>6</v>
      </c>
      <c r="Z4704" t="str">
        <f t="shared" si="369"/>
        <v>Over 50%</v>
      </c>
      <c r="AA4704" s="17">
        <f>IF(COUNTIF($B$2:B4704,B4704)=1,1,0)</f>
        <v>0</v>
      </c>
      <c r="AB4704" s="17">
        <f>IF(COUNTIF($F$2:F4704,F4704)=1,1,0)</f>
        <v>0</v>
      </c>
    </row>
    <row r="4705" spans="1:28" x14ac:dyDescent="0.2">
      <c r="A4705" s="17">
        <v>4704</v>
      </c>
      <c r="B4705" t="s">
        <v>7739</v>
      </c>
      <c r="C4705" s="18">
        <v>42545</v>
      </c>
      <c r="D4705" s="18">
        <v>42549</v>
      </c>
      <c r="E4705" t="s">
        <v>77</v>
      </c>
      <c r="F4705" t="s">
        <v>6639</v>
      </c>
      <c r="G4705" t="s">
        <v>6640</v>
      </c>
      <c r="H4705" t="s">
        <v>68</v>
      </c>
      <c r="I4705" t="s">
        <v>54</v>
      </c>
      <c r="J4705" t="s">
        <v>211</v>
      </c>
      <c r="K4705" t="s">
        <v>131</v>
      </c>
      <c r="L4705">
        <v>77095</v>
      </c>
      <c r="M4705" t="s">
        <v>132</v>
      </c>
      <c r="N4705" t="s">
        <v>4473</v>
      </c>
      <c r="O4705" t="s">
        <v>73</v>
      </c>
      <c r="P4705" t="s">
        <v>105</v>
      </c>
      <c r="Q4705" t="s">
        <v>4474</v>
      </c>
      <c r="R4705" s="19">
        <v>8.7119999999999997</v>
      </c>
      <c r="S4705" s="17">
        <v>2</v>
      </c>
      <c r="T4705" s="20">
        <v>0.8</v>
      </c>
      <c r="U4705" s="19">
        <v>-19.602</v>
      </c>
      <c r="V4705" s="20">
        <f t="shared" si="365"/>
        <v>-2.25</v>
      </c>
      <c r="W4705" s="17">
        <f t="shared" si="366"/>
        <v>2016</v>
      </c>
      <c r="X4705" t="str">
        <f t="shared" si="367"/>
        <v>Jun-2016</v>
      </c>
      <c r="Y4705" s="17">
        <f t="shared" si="368"/>
        <v>4</v>
      </c>
      <c r="Z4705" t="str">
        <f t="shared" si="369"/>
        <v>Over 50%</v>
      </c>
      <c r="AA4705" s="17">
        <f>IF(COUNTIF($B$2:B4705,B4705)=1,1,0)</f>
        <v>1</v>
      </c>
      <c r="AB4705" s="17">
        <f>IF(COUNTIF($F$2:F4705,F4705)=1,1,0)</f>
        <v>0</v>
      </c>
    </row>
    <row r="4706" spans="1:28" x14ac:dyDescent="0.2">
      <c r="A4706" s="17">
        <v>4705</v>
      </c>
      <c r="B4706" t="s">
        <v>7740</v>
      </c>
      <c r="C4706" s="18">
        <v>42507</v>
      </c>
      <c r="D4706" s="18">
        <v>42508</v>
      </c>
      <c r="E4706" t="s">
        <v>215</v>
      </c>
      <c r="F4706" t="s">
        <v>1339</v>
      </c>
      <c r="G4706" t="s">
        <v>1340</v>
      </c>
      <c r="H4706" t="s">
        <v>53</v>
      </c>
      <c r="I4706" t="s">
        <v>54</v>
      </c>
      <c r="J4706" t="s">
        <v>7741</v>
      </c>
      <c r="K4706" t="s">
        <v>776</v>
      </c>
      <c r="L4706">
        <v>6708</v>
      </c>
      <c r="M4706" t="s">
        <v>175</v>
      </c>
      <c r="N4706" t="s">
        <v>2607</v>
      </c>
      <c r="O4706" t="s">
        <v>73</v>
      </c>
      <c r="P4706" t="s">
        <v>606</v>
      </c>
      <c r="Q4706" t="s">
        <v>2608</v>
      </c>
      <c r="R4706" s="19">
        <v>65.17</v>
      </c>
      <c r="S4706" s="17">
        <v>7</v>
      </c>
      <c r="T4706" s="20">
        <v>0</v>
      </c>
      <c r="U4706" s="19">
        <v>18.8993</v>
      </c>
      <c r="V4706" s="20">
        <f t="shared" si="365"/>
        <v>0.28999999999999998</v>
      </c>
      <c r="W4706" s="17">
        <f t="shared" si="366"/>
        <v>2016</v>
      </c>
      <c r="X4706" t="str">
        <f t="shared" si="367"/>
        <v>May-2016</v>
      </c>
      <c r="Y4706" s="17">
        <f t="shared" si="368"/>
        <v>1</v>
      </c>
      <c r="Z4706" t="str">
        <f t="shared" si="369"/>
        <v>0% (No Discount)</v>
      </c>
      <c r="AA4706" s="17">
        <f>IF(COUNTIF($B$2:B4706,B4706)=1,1,0)</f>
        <v>1</v>
      </c>
      <c r="AB4706" s="17">
        <f>IF(COUNTIF($F$2:F4706,F4706)=1,1,0)</f>
        <v>0</v>
      </c>
    </row>
    <row r="4707" spans="1:28" x14ac:dyDescent="0.2">
      <c r="A4707" s="17">
        <v>4706</v>
      </c>
      <c r="B4707" t="s">
        <v>7740</v>
      </c>
      <c r="C4707" s="18">
        <v>42507</v>
      </c>
      <c r="D4707" s="18">
        <v>42508</v>
      </c>
      <c r="E4707" t="s">
        <v>215</v>
      </c>
      <c r="F4707" t="s">
        <v>1339</v>
      </c>
      <c r="G4707" t="s">
        <v>1340</v>
      </c>
      <c r="H4707" t="s">
        <v>53</v>
      </c>
      <c r="I4707" t="s">
        <v>54</v>
      </c>
      <c r="J4707" t="s">
        <v>7741</v>
      </c>
      <c r="K4707" t="s">
        <v>776</v>
      </c>
      <c r="L4707">
        <v>6708</v>
      </c>
      <c r="M4707" t="s">
        <v>175</v>
      </c>
      <c r="N4707" t="s">
        <v>678</v>
      </c>
      <c r="O4707" t="s">
        <v>73</v>
      </c>
      <c r="P4707" t="s">
        <v>74</v>
      </c>
      <c r="Q4707" t="s">
        <v>679</v>
      </c>
      <c r="R4707" s="19">
        <v>14.62</v>
      </c>
      <c r="S4707" s="17">
        <v>2</v>
      </c>
      <c r="T4707" s="20">
        <v>0</v>
      </c>
      <c r="U4707" s="19">
        <v>6.8714000000000004</v>
      </c>
      <c r="V4707" s="20">
        <f t="shared" si="365"/>
        <v>0.47000000000000003</v>
      </c>
      <c r="W4707" s="17">
        <f t="shared" si="366"/>
        <v>2016</v>
      </c>
      <c r="X4707" t="str">
        <f t="shared" si="367"/>
        <v>May-2016</v>
      </c>
      <c r="Y4707" s="17">
        <f t="shared" si="368"/>
        <v>1</v>
      </c>
      <c r="Z4707" t="str">
        <f t="shared" si="369"/>
        <v>0% (No Discount)</v>
      </c>
      <c r="AA4707" s="17">
        <f>IF(COUNTIF($B$2:B4707,B4707)=1,1,0)</f>
        <v>0</v>
      </c>
      <c r="AB4707" s="17">
        <f>IF(COUNTIF($F$2:F4707,F4707)=1,1,0)</f>
        <v>0</v>
      </c>
    </row>
    <row r="4708" spans="1:28" x14ac:dyDescent="0.2">
      <c r="A4708" s="17">
        <v>4707</v>
      </c>
      <c r="B4708" t="s">
        <v>7740</v>
      </c>
      <c r="C4708" s="18">
        <v>42507</v>
      </c>
      <c r="D4708" s="18">
        <v>42508</v>
      </c>
      <c r="E4708" t="s">
        <v>215</v>
      </c>
      <c r="F4708" t="s">
        <v>1339</v>
      </c>
      <c r="G4708" t="s">
        <v>1340</v>
      </c>
      <c r="H4708" t="s">
        <v>53</v>
      </c>
      <c r="I4708" t="s">
        <v>54</v>
      </c>
      <c r="J4708" t="s">
        <v>7741</v>
      </c>
      <c r="K4708" t="s">
        <v>776</v>
      </c>
      <c r="L4708">
        <v>6708</v>
      </c>
      <c r="M4708" t="s">
        <v>175</v>
      </c>
      <c r="N4708" t="s">
        <v>3104</v>
      </c>
      <c r="O4708" t="s">
        <v>59</v>
      </c>
      <c r="P4708" t="s">
        <v>92</v>
      </c>
      <c r="Q4708" t="s">
        <v>3105</v>
      </c>
      <c r="R4708" s="19">
        <v>173.24</v>
      </c>
      <c r="S4708" s="17">
        <v>4</v>
      </c>
      <c r="T4708" s="20">
        <v>0</v>
      </c>
      <c r="U4708" s="19">
        <v>17.324000000000002</v>
      </c>
      <c r="V4708" s="20">
        <f t="shared" si="365"/>
        <v>0.1</v>
      </c>
      <c r="W4708" s="17">
        <f t="shared" si="366"/>
        <v>2016</v>
      </c>
      <c r="X4708" t="str">
        <f t="shared" si="367"/>
        <v>May-2016</v>
      </c>
      <c r="Y4708" s="17">
        <f t="shared" si="368"/>
        <v>1</v>
      </c>
      <c r="Z4708" t="str">
        <f t="shared" si="369"/>
        <v>0% (No Discount)</v>
      </c>
      <c r="AA4708" s="17">
        <f>IF(COUNTIF($B$2:B4708,B4708)=1,1,0)</f>
        <v>0</v>
      </c>
      <c r="AB4708" s="17">
        <f>IF(COUNTIF($F$2:F4708,F4708)=1,1,0)</f>
        <v>0</v>
      </c>
    </row>
    <row r="4709" spans="1:28" x14ac:dyDescent="0.2">
      <c r="A4709" s="17">
        <v>4708</v>
      </c>
      <c r="B4709" t="s">
        <v>7742</v>
      </c>
      <c r="C4709" s="18">
        <v>42915</v>
      </c>
      <c r="D4709" s="18">
        <v>42916</v>
      </c>
      <c r="E4709" t="s">
        <v>215</v>
      </c>
      <c r="F4709" t="s">
        <v>5090</v>
      </c>
      <c r="G4709" t="s">
        <v>5091</v>
      </c>
      <c r="H4709" t="s">
        <v>53</v>
      </c>
      <c r="I4709" t="s">
        <v>54</v>
      </c>
      <c r="J4709" t="s">
        <v>69</v>
      </c>
      <c r="K4709" t="s">
        <v>70</v>
      </c>
      <c r="L4709">
        <v>90049</v>
      </c>
      <c r="M4709" t="s">
        <v>71</v>
      </c>
      <c r="N4709" t="s">
        <v>4802</v>
      </c>
      <c r="O4709" t="s">
        <v>73</v>
      </c>
      <c r="P4709" t="s">
        <v>102</v>
      </c>
      <c r="Q4709" t="s">
        <v>4803</v>
      </c>
      <c r="R4709" s="19">
        <v>895.92</v>
      </c>
      <c r="S4709" s="17">
        <v>5</v>
      </c>
      <c r="T4709" s="20">
        <v>0.2</v>
      </c>
      <c r="U4709" s="19">
        <v>302.37299999999999</v>
      </c>
      <c r="V4709" s="20">
        <f t="shared" si="365"/>
        <v>0.33750000000000002</v>
      </c>
      <c r="W4709" s="17">
        <f t="shared" si="366"/>
        <v>2017</v>
      </c>
      <c r="X4709" t="str">
        <f t="shared" si="367"/>
        <v>Jun-2017</v>
      </c>
      <c r="Y4709" s="17">
        <f t="shared" si="368"/>
        <v>1</v>
      </c>
      <c r="Z4709" t="str">
        <f t="shared" si="369"/>
        <v>11-20%</v>
      </c>
      <c r="AA4709" s="17">
        <f>IF(COUNTIF($B$2:B4709,B4709)=1,1,0)</f>
        <v>1</v>
      </c>
      <c r="AB4709" s="17">
        <f>IF(COUNTIF($F$2:F4709,F4709)=1,1,0)</f>
        <v>0</v>
      </c>
    </row>
    <row r="4710" spans="1:28" x14ac:dyDescent="0.2">
      <c r="A4710" s="17">
        <v>4709</v>
      </c>
      <c r="B4710" t="s">
        <v>7742</v>
      </c>
      <c r="C4710" s="18">
        <v>42915</v>
      </c>
      <c r="D4710" s="18">
        <v>42916</v>
      </c>
      <c r="E4710" t="s">
        <v>215</v>
      </c>
      <c r="F4710" t="s">
        <v>5090</v>
      </c>
      <c r="G4710" t="s">
        <v>5091</v>
      </c>
      <c r="H4710" t="s">
        <v>53</v>
      </c>
      <c r="I4710" t="s">
        <v>54</v>
      </c>
      <c r="J4710" t="s">
        <v>69</v>
      </c>
      <c r="K4710" t="s">
        <v>70</v>
      </c>
      <c r="L4710">
        <v>90049</v>
      </c>
      <c r="M4710" t="s">
        <v>71</v>
      </c>
      <c r="N4710" t="s">
        <v>574</v>
      </c>
      <c r="O4710" t="s">
        <v>73</v>
      </c>
      <c r="P4710" t="s">
        <v>86</v>
      </c>
      <c r="Q4710" t="s">
        <v>575</v>
      </c>
      <c r="R4710" s="19">
        <v>130.71</v>
      </c>
      <c r="S4710" s="17">
        <v>3</v>
      </c>
      <c r="T4710" s="20">
        <v>0</v>
      </c>
      <c r="U4710" s="19">
        <v>39.213000000000001</v>
      </c>
      <c r="V4710" s="20">
        <f t="shared" si="365"/>
        <v>0.3</v>
      </c>
      <c r="W4710" s="17">
        <f t="shared" si="366"/>
        <v>2017</v>
      </c>
      <c r="X4710" t="str">
        <f t="shared" si="367"/>
        <v>Jun-2017</v>
      </c>
      <c r="Y4710" s="17">
        <f t="shared" si="368"/>
        <v>1</v>
      </c>
      <c r="Z4710" t="str">
        <f t="shared" si="369"/>
        <v>0% (No Discount)</v>
      </c>
      <c r="AA4710" s="17">
        <f>IF(COUNTIF($B$2:B4710,B4710)=1,1,0)</f>
        <v>0</v>
      </c>
      <c r="AB4710" s="17">
        <f>IF(COUNTIF($F$2:F4710,F4710)=1,1,0)</f>
        <v>0</v>
      </c>
    </row>
    <row r="4711" spans="1:28" x14ac:dyDescent="0.2">
      <c r="A4711" s="17">
        <v>4710</v>
      </c>
      <c r="B4711" t="s">
        <v>7742</v>
      </c>
      <c r="C4711" s="18">
        <v>42915</v>
      </c>
      <c r="D4711" s="18">
        <v>42916</v>
      </c>
      <c r="E4711" t="s">
        <v>215</v>
      </c>
      <c r="F4711" t="s">
        <v>5090</v>
      </c>
      <c r="G4711" t="s">
        <v>5091</v>
      </c>
      <c r="H4711" t="s">
        <v>53</v>
      </c>
      <c r="I4711" t="s">
        <v>54</v>
      </c>
      <c r="J4711" t="s">
        <v>69</v>
      </c>
      <c r="K4711" t="s">
        <v>70</v>
      </c>
      <c r="L4711">
        <v>90049</v>
      </c>
      <c r="M4711" t="s">
        <v>71</v>
      </c>
      <c r="N4711" t="s">
        <v>3210</v>
      </c>
      <c r="O4711" t="s">
        <v>73</v>
      </c>
      <c r="P4711" t="s">
        <v>95</v>
      </c>
      <c r="Q4711" t="s">
        <v>3211</v>
      </c>
      <c r="R4711" s="19">
        <v>11.68</v>
      </c>
      <c r="S4711" s="17">
        <v>2</v>
      </c>
      <c r="T4711" s="20">
        <v>0</v>
      </c>
      <c r="U4711" s="19">
        <v>3.0367999999999999</v>
      </c>
      <c r="V4711" s="20">
        <f t="shared" si="365"/>
        <v>0.26</v>
      </c>
      <c r="W4711" s="17">
        <f t="shared" si="366"/>
        <v>2017</v>
      </c>
      <c r="X4711" t="str">
        <f t="shared" si="367"/>
        <v>Jun-2017</v>
      </c>
      <c r="Y4711" s="17">
        <f t="shared" si="368"/>
        <v>1</v>
      </c>
      <c r="Z4711" t="str">
        <f t="shared" si="369"/>
        <v>0% (No Discount)</v>
      </c>
      <c r="AA4711" s="17">
        <f>IF(COUNTIF($B$2:B4711,B4711)=1,1,0)</f>
        <v>0</v>
      </c>
      <c r="AB4711" s="17">
        <f>IF(COUNTIF($F$2:F4711,F4711)=1,1,0)</f>
        <v>0</v>
      </c>
    </row>
    <row r="4712" spans="1:28" x14ac:dyDescent="0.2">
      <c r="A4712" s="17">
        <v>4711</v>
      </c>
      <c r="B4712" t="s">
        <v>7742</v>
      </c>
      <c r="C4712" s="18">
        <v>42915</v>
      </c>
      <c r="D4712" s="18">
        <v>42916</v>
      </c>
      <c r="E4712" t="s">
        <v>215</v>
      </c>
      <c r="F4712" t="s">
        <v>5090</v>
      </c>
      <c r="G4712" t="s">
        <v>5091</v>
      </c>
      <c r="H4712" t="s">
        <v>53</v>
      </c>
      <c r="I4712" t="s">
        <v>54</v>
      </c>
      <c r="J4712" t="s">
        <v>69</v>
      </c>
      <c r="K4712" t="s">
        <v>70</v>
      </c>
      <c r="L4712">
        <v>90049</v>
      </c>
      <c r="M4712" t="s">
        <v>71</v>
      </c>
      <c r="N4712" t="s">
        <v>4830</v>
      </c>
      <c r="O4712" t="s">
        <v>98</v>
      </c>
      <c r="P4712" t="s">
        <v>188</v>
      </c>
      <c r="Q4712" t="s">
        <v>4831</v>
      </c>
      <c r="R4712" s="19">
        <v>62.31</v>
      </c>
      <c r="S4712" s="17">
        <v>3</v>
      </c>
      <c r="T4712" s="20">
        <v>0</v>
      </c>
      <c r="U4712" s="19">
        <v>22.4316</v>
      </c>
      <c r="V4712" s="20">
        <f t="shared" si="365"/>
        <v>0.36</v>
      </c>
      <c r="W4712" s="17">
        <f t="shared" si="366"/>
        <v>2017</v>
      </c>
      <c r="X4712" t="str">
        <f t="shared" si="367"/>
        <v>Jun-2017</v>
      </c>
      <c r="Y4712" s="17">
        <f t="shared" si="368"/>
        <v>1</v>
      </c>
      <c r="Z4712" t="str">
        <f t="shared" si="369"/>
        <v>0% (No Discount)</v>
      </c>
      <c r="AA4712" s="17">
        <f>IF(COUNTIF($B$2:B4712,B4712)=1,1,0)</f>
        <v>0</v>
      </c>
      <c r="AB4712" s="17">
        <f>IF(COUNTIF($F$2:F4712,F4712)=1,1,0)</f>
        <v>0</v>
      </c>
    </row>
    <row r="4713" spans="1:28" x14ac:dyDescent="0.2">
      <c r="A4713" s="17">
        <v>4712</v>
      </c>
      <c r="B4713" t="s">
        <v>7743</v>
      </c>
      <c r="C4713" s="18">
        <v>41729</v>
      </c>
      <c r="D4713" s="18">
        <v>41729</v>
      </c>
      <c r="E4713" t="s">
        <v>1320</v>
      </c>
      <c r="F4713" t="s">
        <v>1079</v>
      </c>
      <c r="G4713" t="s">
        <v>1080</v>
      </c>
      <c r="H4713" t="s">
        <v>53</v>
      </c>
      <c r="I4713" t="s">
        <v>54</v>
      </c>
      <c r="J4713" t="s">
        <v>173</v>
      </c>
      <c r="K4713" t="s">
        <v>174</v>
      </c>
      <c r="L4713">
        <v>19120</v>
      </c>
      <c r="M4713" t="s">
        <v>175</v>
      </c>
      <c r="N4713" t="s">
        <v>3157</v>
      </c>
      <c r="O4713" t="s">
        <v>73</v>
      </c>
      <c r="P4713" t="s">
        <v>102</v>
      </c>
      <c r="Q4713" t="s">
        <v>3158</v>
      </c>
      <c r="R4713" s="19">
        <v>0.85199999999999998</v>
      </c>
      <c r="S4713" s="17">
        <v>1</v>
      </c>
      <c r="T4713" s="20">
        <v>0.7</v>
      </c>
      <c r="U4713" s="19">
        <v>-0.59640000000000004</v>
      </c>
      <c r="V4713" s="20">
        <f t="shared" si="365"/>
        <v>-0.70000000000000007</v>
      </c>
      <c r="W4713" s="17">
        <f t="shared" si="366"/>
        <v>2014</v>
      </c>
      <c r="X4713" t="str">
        <f t="shared" si="367"/>
        <v>Mar-2014</v>
      </c>
      <c r="Y4713" s="17">
        <f t="shared" si="368"/>
        <v>0</v>
      </c>
      <c r="Z4713" t="str">
        <f t="shared" si="369"/>
        <v>Over 50%</v>
      </c>
      <c r="AA4713" s="17">
        <f>IF(COUNTIF($B$2:B4713,B4713)=1,1,0)</f>
        <v>1</v>
      </c>
      <c r="AB4713" s="17">
        <f>IF(COUNTIF($F$2:F4713,F4713)=1,1,0)</f>
        <v>0</v>
      </c>
    </row>
    <row r="4714" spans="1:28" x14ac:dyDescent="0.2">
      <c r="A4714" s="17">
        <v>4713</v>
      </c>
      <c r="B4714" t="s">
        <v>7744</v>
      </c>
      <c r="C4714" s="18">
        <v>41989</v>
      </c>
      <c r="D4714" s="18">
        <v>41994</v>
      </c>
      <c r="E4714" t="s">
        <v>77</v>
      </c>
      <c r="F4714" t="s">
        <v>6977</v>
      </c>
      <c r="G4714" t="s">
        <v>6978</v>
      </c>
      <c r="H4714" t="s">
        <v>53</v>
      </c>
      <c r="I4714" t="s">
        <v>54</v>
      </c>
      <c r="J4714" t="s">
        <v>1713</v>
      </c>
      <c r="K4714" t="s">
        <v>131</v>
      </c>
      <c r="L4714">
        <v>77340</v>
      </c>
      <c r="M4714" t="s">
        <v>132</v>
      </c>
      <c r="N4714" t="s">
        <v>3229</v>
      </c>
      <c r="O4714" t="s">
        <v>73</v>
      </c>
      <c r="P4714" t="s">
        <v>117</v>
      </c>
      <c r="Q4714" t="s">
        <v>3230</v>
      </c>
      <c r="R4714" s="19">
        <v>36.287999999999997</v>
      </c>
      <c r="S4714" s="17">
        <v>7</v>
      </c>
      <c r="T4714" s="20">
        <v>0.2</v>
      </c>
      <c r="U4714" s="19">
        <v>12.700799999999999</v>
      </c>
      <c r="V4714" s="20">
        <f t="shared" si="365"/>
        <v>0.35000000000000003</v>
      </c>
      <c r="W4714" s="17">
        <f t="shared" si="366"/>
        <v>2014</v>
      </c>
      <c r="X4714" t="str">
        <f t="shared" si="367"/>
        <v>Dec-2014</v>
      </c>
      <c r="Y4714" s="17">
        <f t="shared" si="368"/>
        <v>5</v>
      </c>
      <c r="Z4714" t="str">
        <f t="shared" si="369"/>
        <v>11-20%</v>
      </c>
      <c r="AA4714" s="17">
        <f>IF(COUNTIF($B$2:B4714,B4714)=1,1,0)</f>
        <v>1</v>
      </c>
      <c r="AB4714" s="17">
        <f>IF(COUNTIF($F$2:F4714,F4714)=1,1,0)</f>
        <v>0</v>
      </c>
    </row>
    <row r="4715" spans="1:28" x14ac:dyDescent="0.2">
      <c r="A4715" s="17">
        <v>4714</v>
      </c>
      <c r="B4715" t="s">
        <v>7744</v>
      </c>
      <c r="C4715" s="18">
        <v>41989</v>
      </c>
      <c r="D4715" s="18">
        <v>41994</v>
      </c>
      <c r="E4715" t="s">
        <v>77</v>
      </c>
      <c r="F4715" t="s">
        <v>6977</v>
      </c>
      <c r="G4715" t="s">
        <v>6978</v>
      </c>
      <c r="H4715" t="s">
        <v>53</v>
      </c>
      <c r="I4715" t="s">
        <v>54</v>
      </c>
      <c r="J4715" t="s">
        <v>1713</v>
      </c>
      <c r="K4715" t="s">
        <v>131</v>
      </c>
      <c r="L4715">
        <v>77340</v>
      </c>
      <c r="M4715" t="s">
        <v>132</v>
      </c>
      <c r="N4715" t="s">
        <v>6151</v>
      </c>
      <c r="O4715" t="s">
        <v>59</v>
      </c>
      <c r="P4715" t="s">
        <v>92</v>
      </c>
      <c r="Q4715" t="s">
        <v>6152</v>
      </c>
      <c r="R4715" s="19">
        <v>56.567999999999998</v>
      </c>
      <c r="S4715" s="17">
        <v>2</v>
      </c>
      <c r="T4715" s="20">
        <v>0.6</v>
      </c>
      <c r="U4715" s="19">
        <v>-74.952600000000004</v>
      </c>
      <c r="V4715" s="20">
        <f t="shared" si="365"/>
        <v>-1.3250000000000002</v>
      </c>
      <c r="W4715" s="17">
        <f t="shared" si="366"/>
        <v>2014</v>
      </c>
      <c r="X4715" t="str">
        <f t="shared" si="367"/>
        <v>Dec-2014</v>
      </c>
      <c r="Y4715" s="17">
        <f t="shared" si="368"/>
        <v>5</v>
      </c>
      <c r="Z4715" t="str">
        <f t="shared" si="369"/>
        <v>Over 50%</v>
      </c>
      <c r="AA4715" s="17">
        <f>IF(COUNTIF($B$2:B4715,B4715)=1,1,0)</f>
        <v>0</v>
      </c>
      <c r="AB4715" s="17">
        <f>IF(COUNTIF($F$2:F4715,F4715)=1,1,0)</f>
        <v>0</v>
      </c>
    </row>
    <row r="4716" spans="1:28" x14ac:dyDescent="0.2">
      <c r="A4716" s="17">
        <v>4715</v>
      </c>
      <c r="B4716" t="s">
        <v>7745</v>
      </c>
      <c r="C4716" s="18">
        <v>42873</v>
      </c>
      <c r="D4716" s="18">
        <v>42875</v>
      </c>
      <c r="E4716" t="s">
        <v>215</v>
      </c>
      <c r="F4716" t="s">
        <v>3863</v>
      </c>
      <c r="G4716" t="s">
        <v>3864</v>
      </c>
      <c r="H4716" t="s">
        <v>53</v>
      </c>
      <c r="I4716" t="s">
        <v>54</v>
      </c>
      <c r="J4716" t="s">
        <v>446</v>
      </c>
      <c r="K4716" t="s">
        <v>447</v>
      </c>
      <c r="L4716">
        <v>97206</v>
      </c>
      <c r="M4716" t="s">
        <v>71</v>
      </c>
      <c r="N4716" t="s">
        <v>3469</v>
      </c>
      <c r="O4716" t="s">
        <v>98</v>
      </c>
      <c r="P4716" t="s">
        <v>99</v>
      </c>
      <c r="Q4716" t="s">
        <v>6372</v>
      </c>
      <c r="R4716" s="19">
        <v>344.70400000000001</v>
      </c>
      <c r="S4716" s="17">
        <v>2</v>
      </c>
      <c r="T4716" s="20">
        <v>0.2</v>
      </c>
      <c r="U4716" s="19">
        <v>38.779200000000003</v>
      </c>
      <c r="V4716" s="20">
        <f t="shared" si="365"/>
        <v>0.1125</v>
      </c>
      <c r="W4716" s="17">
        <f t="shared" si="366"/>
        <v>2017</v>
      </c>
      <c r="X4716" t="str">
        <f t="shared" si="367"/>
        <v>May-2017</v>
      </c>
      <c r="Y4716" s="17">
        <f t="shared" si="368"/>
        <v>2</v>
      </c>
      <c r="Z4716" t="str">
        <f t="shared" si="369"/>
        <v>11-20%</v>
      </c>
      <c r="AA4716" s="17">
        <f>IF(COUNTIF($B$2:B4716,B4716)=1,1,0)</f>
        <v>1</v>
      </c>
      <c r="AB4716" s="17">
        <f>IF(COUNTIF($F$2:F4716,F4716)=1,1,0)</f>
        <v>0</v>
      </c>
    </row>
    <row r="4717" spans="1:28" x14ac:dyDescent="0.2">
      <c r="A4717" s="17">
        <v>4716</v>
      </c>
      <c r="B4717" t="s">
        <v>7746</v>
      </c>
      <c r="C4717" s="18">
        <v>42136</v>
      </c>
      <c r="D4717" s="18">
        <v>42140</v>
      </c>
      <c r="E4717" t="s">
        <v>77</v>
      </c>
      <c r="F4717" t="s">
        <v>3371</v>
      </c>
      <c r="G4717" t="s">
        <v>3372</v>
      </c>
      <c r="H4717" t="s">
        <v>53</v>
      </c>
      <c r="I4717" t="s">
        <v>54</v>
      </c>
      <c r="J4717" t="s">
        <v>1505</v>
      </c>
      <c r="K4717" t="s">
        <v>484</v>
      </c>
      <c r="L4717">
        <v>80027</v>
      </c>
      <c r="M4717" t="s">
        <v>71</v>
      </c>
      <c r="N4717" t="s">
        <v>4274</v>
      </c>
      <c r="O4717" t="s">
        <v>98</v>
      </c>
      <c r="P4717" t="s">
        <v>99</v>
      </c>
      <c r="Q4717" t="s">
        <v>4275</v>
      </c>
      <c r="R4717" s="19">
        <v>201.584</v>
      </c>
      <c r="S4717" s="17">
        <v>2</v>
      </c>
      <c r="T4717" s="20">
        <v>0.2</v>
      </c>
      <c r="U4717" s="19">
        <v>20.1584</v>
      </c>
      <c r="V4717" s="20">
        <f t="shared" si="365"/>
        <v>0.1</v>
      </c>
      <c r="W4717" s="17">
        <f t="shared" si="366"/>
        <v>2015</v>
      </c>
      <c r="X4717" t="str">
        <f t="shared" si="367"/>
        <v>May-2015</v>
      </c>
      <c r="Y4717" s="17">
        <f t="shared" si="368"/>
        <v>4</v>
      </c>
      <c r="Z4717" t="str">
        <f t="shared" si="369"/>
        <v>11-20%</v>
      </c>
      <c r="AA4717" s="17">
        <f>IF(COUNTIF($B$2:B4717,B4717)=1,1,0)</f>
        <v>1</v>
      </c>
      <c r="AB4717" s="17">
        <f>IF(COUNTIF($F$2:F4717,F4717)=1,1,0)</f>
        <v>0</v>
      </c>
    </row>
    <row r="4718" spans="1:28" x14ac:dyDescent="0.2">
      <c r="A4718" s="17">
        <v>4717</v>
      </c>
      <c r="B4718" t="s">
        <v>7747</v>
      </c>
      <c r="C4718" s="18">
        <v>43072</v>
      </c>
      <c r="D4718" s="18">
        <v>43076</v>
      </c>
      <c r="E4718" t="s">
        <v>50</v>
      </c>
      <c r="F4718" t="s">
        <v>4027</v>
      </c>
      <c r="G4718" t="s">
        <v>4028</v>
      </c>
      <c r="H4718" t="s">
        <v>129</v>
      </c>
      <c r="I4718" t="s">
        <v>54</v>
      </c>
      <c r="J4718" t="s">
        <v>122</v>
      </c>
      <c r="K4718" t="s">
        <v>123</v>
      </c>
      <c r="L4718">
        <v>98115</v>
      </c>
      <c r="M4718" t="s">
        <v>71</v>
      </c>
      <c r="N4718" t="s">
        <v>3840</v>
      </c>
      <c r="O4718" t="s">
        <v>59</v>
      </c>
      <c r="P4718" t="s">
        <v>83</v>
      </c>
      <c r="Q4718" t="s">
        <v>3841</v>
      </c>
      <c r="R4718" s="19">
        <v>521.96</v>
      </c>
      <c r="S4718" s="17">
        <v>2</v>
      </c>
      <c r="T4718" s="20">
        <v>0</v>
      </c>
      <c r="U4718" s="19">
        <v>88.733199999999997</v>
      </c>
      <c r="V4718" s="20">
        <f t="shared" si="365"/>
        <v>0.16999999999999998</v>
      </c>
      <c r="W4718" s="17">
        <f t="shared" si="366"/>
        <v>2017</v>
      </c>
      <c r="X4718" t="str">
        <f t="shared" si="367"/>
        <v>Dec-2017</v>
      </c>
      <c r="Y4718" s="17">
        <f t="shared" si="368"/>
        <v>4</v>
      </c>
      <c r="Z4718" t="str">
        <f t="shared" si="369"/>
        <v>0% (No Discount)</v>
      </c>
      <c r="AA4718" s="17">
        <f>IF(COUNTIF($B$2:B4718,B4718)=1,1,0)</f>
        <v>1</v>
      </c>
      <c r="AB4718" s="17">
        <f>IF(COUNTIF($F$2:F4718,F4718)=1,1,0)</f>
        <v>0</v>
      </c>
    </row>
    <row r="4719" spans="1:28" x14ac:dyDescent="0.2">
      <c r="A4719" s="17">
        <v>4718</v>
      </c>
      <c r="B4719" t="s">
        <v>7748</v>
      </c>
      <c r="C4719" s="18">
        <v>42350</v>
      </c>
      <c r="D4719" s="18">
        <v>42355</v>
      </c>
      <c r="E4719" t="s">
        <v>77</v>
      </c>
      <c r="F4719" t="s">
        <v>688</v>
      </c>
      <c r="G4719" t="s">
        <v>689</v>
      </c>
      <c r="H4719" t="s">
        <v>53</v>
      </c>
      <c r="I4719" t="s">
        <v>54</v>
      </c>
      <c r="J4719" t="s">
        <v>4528</v>
      </c>
      <c r="K4719" t="s">
        <v>2769</v>
      </c>
      <c r="L4719">
        <v>21215</v>
      </c>
      <c r="M4719" t="s">
        <v>175</v>
      </c>
      <c r="N4719" t="s">
        <v>1769</v>
      </c>
      <c r="O4719" t="s">
        <v>73</v>
      </c>
      <c r="P4719" t="s">
        <v>95</v>
      </c>
      <c r="Q4719" t="s">
        <v>1770</v>
      </c>
      <c r="R4719" s="19">
        <v>8.2200000000000006</v>
      </c>
      <c r="S4719" s="17">
        <v>3</v>
      </c>
      <c r="T4719" s="20">
        <v>0</v>
      </c>
      <c r="U4719" s="19">
        <v>2.2193999999999998</v>
      </c>
      <c r="V4719" s="20">
        <f t="shared" si="365"/>
        <v>0.26999999999999996</v>
      </c>
      <c r="W4719" s="17">
        <f t="shared" si="366"/>
        <v>2015</v>
      </c>
      <c r="X4719" t="str">
        <f t="shared" si="367"/>
        <v>Dec-2015</v>
      </c>
      <c r="Y4719" s="17">
        <f t="shared" si="368"/>
        <v>5</v>
      </c>
      <c r="Z4719" t="str">
        <f t="shared" si="369"/>
        <v>0% (No Discount)</v>
      </c>
      <c r="AA4719" s="17">
        <f>IF(COUNTIF($B$2:B4719,B4719)=1,1,0)</f>
        <v>1</v>
      </c>
      <c r="AB4719" s="17">
        <f>IF(COUNTIF($F$2:F4719,F4719)=1,1,0)</f>
        <v>0</v>
      </c>
    </row>
    <row r="4720" spans="1:28" x14ac:dyDescent="0.2">
      <c r="A4720" s="17">
        <v>4719</v>
      </c>
      <c r="B4720" t="s">
        <v>7749</v>
      </c>
      <c r="C4720" s="18">
        <v>42287</v>
      </c>
      <c r="D4720" s="18">
        <v>42288</v>
      </c>
      <c r="E4720" t="s">
        <v>215</v>
      </c>
      <c r="F4720" t="s">
        <v>2124</v>
      </c>
      <c r="G4720" t="s">
        <v>2125</v>
      </c>
      <c r="H4720" t="s">
        <v>68</v>
      </c>
      <c r="I4720" t="s">
        <v>54</v>
      </c>
      <c r="J4720" t="s">
        <v>154</v>
      </c>
      <c r="K4720" t="s">
        <v>70</v>
      </c>
      <c r="L4720">
        <v>94109</v>
      </c>
      <c r="M4720" t="s">
        <v>71</v>
      </c>
      <c r="N4720" t="s">
        <v>2013</v>
      </c>
      <c r="O4720" t="s">
        <v>73</v>
      </c>
      <c r="P4720" t="s">
        <v>117</v>
      </c>
      <c r="Q4720" t="s">
        <v>2014</v>
      </c>
      <c r="R4720" s="19">
        <v>45.36</v>
      </c>
      <c r="S4720" s="17">
        <v>7</v>
      </c>
      <c r="T4720" s="20">
        <v>0</v>
      </c>
      <c r="U4720" s="19">
        <v>21.7728</v>
      </c>
      <c r="V4720" s="20">
        <f t="shared" si="365"/>
        <v>0.48</v>
      </c>
      <c r="W4720" s="17">
        <f t="shared" si="366"/>
        <v>2015</v>
      </c>
      <c r="X4720" t="str">
        <f t="shared" si="367"/>
        <v>Oct-2015</v>
      </c>
      <c r="Y4720" s="17">
        <f t="shared" si="368"/>
        <v>1</v>
      </c>
      <c r="Z4720" t="str">
        <f t="shared" si="369"/>
        <v>0% (No Discount)</v>
      </c>
      <c r="AA4720" s="17">
        <f>IF(COUNTIF($B$2:B4720,B4720)=1,1,0)</f>
        <v>1</v>
      </c>
      <c r="AB4720" s="17">
        <f>IF(COUNTIF($F$2:F4720,F4720)=1,1,0)</f>
        <v>0</v>
      </c>
    </row>
    <row r="4721" spans="1:28" x14ac:dyDescent="0.2">
      <c r="A4721" s="17">
        <v>4720</v>
      </c>
      <c r="B4721" t="s">
        <v>7750</v>
      </c>
      <c r="C4721" s="18">
        <v>42112</v>
      </c>
      <c r="D4721" s="18">
        <v>42114</v>
      </c>
      <c r="E4721" t="s">
        <v>50</v>
      </c>
      <c r="F4721" t="s">
        <v>3084</v>
      </c>
      <c r="G4721" t="s">
        <v>3085</v>
      </c>
      <c r="H4721" t="s">
        <v>129</v>
      </c>
      <c r="I4721" t="s">
        <v>54</v>
      </c>
      <c r="J4721" t="s">
        <v>69</v>
      </c>
      <c r="K4721" t="s">
        <v>70</v>
      </c>
      <c r="L4721">
        <v>90004</v>
      </c>
      <c r="M4721" t="s">
        <v>71</v>
      </c>
      <c r="N4721" t="s">
        <v>1126</v>
      </c>
      <c r="O4721" t="s">
        <v>73</v>
      </c>
      <c r="P4721" t="s">
        <v>86</v>
      </c>
      <c r="Q4721" t="s">
        <v>1127</v>
      </c>
      <c r="R4721" s="19">
        <v>947.17</v>
      </c>
      <c r="S4721" s="17">
        <v>7</v>
      </c>
      <c r="T4721" s="20">
        <v>0</v>
      </c>
      <c r="U4721" s="19">
        <v>9.4717000000000002</v>
      </c>
      <c r="V4721" s="20">
        <f t="shared" si="365"/>
        <v>0.01</v>
      </c>
      <c r="W4721" s="17">
        <f t="shared" si="366"/>
        <v>2015</v>
      </c>
      <c r="X4721" t="str">
        <f t="shared" si="367"/>
        <v>Apr-2015</v>
      </c>
      <c r="Y4721" s="17">
        <f t="shared" si="368"/>
        <v>2</v>
      </c>
      <c r="Z4721" t="str">
        <f t="shared" si="369"/>
        <v>0% (No Discount)</v>
      </c>
      <c r="AA4721" s="17">
        <f>IF(COUNTIF($B$2:B4721,B4721)=1,1,0)</f>
        <v>1</v>
      </c>
      <c r="AB4721" s="17">
        <f>IF(COUNTIF($F$2:F4721,F4721)=1,1,0)</f>
        <v>0</v>
      </c>
    </row>
    <row r="4722" spans="1:28" x14ac:dyDescent="0.2">
      <c r="A4722" s="17">
        <v>4721</v>
      </c>
      <c r="B4722" t="s">
        <v>7750</v>
      </c>
      <c r="C4722" s="18">
        <v>42112</v>
      </c>
      <c r="D4722" s="18">
        <v>42114</v>
      </c>
      <c r="E4722" t="s">
        <v>50</v>
      </c>
      <c r="F4722" t="s">
        <v>3084</v>
      </c>
      <c r="G4722" t="s">
        <v>3085</v>
      </c>
      <c r="H4722" t="s">
        <v>129</v>
      </c>
      <c r="I4722" t="s">
        <v>54</v>
      </c>
      <c r="J4722" t="s">
        <v>69</v>
      </c>
      <c r="K4722" t="s">
        <v>70</v>
      </c>
      <c r="L4722">
        <v>90004</v>
      </c>
      <c r="M4722" t="s">
        <v>71</v>
      </c>
      <c r="N4722" t="s">
        <v>7751</v>
      </c>
      <c r="O4722" t="s">
        <v>73</v>
      </c>
      <c r="P4722" t="s">
        <v>117</v>
      </c>
      <c r="Q4722" t="s">
        <v>7752</v>
      </c>
      <c r="R4722" s="19">
        <v>61.96</v>
      </c>
      <c r="S4722" s="17">
        <v>2</v>
      </c>
      <c r="T4722" s="20">
        <v>0</v>
      </c>
      <c r="U4722" s="19">
        <v>27.882000000000001</v>
      </c>
      <c r="V4722" s="20">
        <f t="shared" si="365"/>
        <v>0.45</v>
      </c>
      <c r="W4722" s="17">
        <f t="shared" si="366"/>
        <v>2015</v>
      </c>
      <c r="X4722" t="str">
        <f t="shared" si="367"/>
        <v>Apr-2015</v>
      </c>
      <c r="Y4722" s="17">
        <f t="shared" si="368"/>
        <v>2</v>
      </c>
      <c r="Z4722" t="str">
        <f t="shared" si="369"/>
        <v>0% (No Discount)</v>
      </c>
      <c r="AA4722" s="17">
        <f>IF(COUNTIF($B$2:B4722,B4722)=1,1,0)</f>
        <v>0</v>
      </c>
      <c r="AB4722" s="17">
        <f>IF(COUNTIF($F$2:F4722,F4722)=1,1,0)</f>
        <v>0</v>
      </c>
    </row>
    <row r="4723" spans="1:28" x14ac:dyDescent="0.2">
      <c r="A4723" s="17">
        <v>4722</v>
      </c>
      <c r="B4723" t="s">
        <v>7753</v>
      </c>
      <c r="C4723" s="18">
        <v>41797</v>
      </c>
      <c r="D4723" s="18">
        <v>41801</v>
      </c>
      <c r="E4723" t="s">
        <v>50</v>
      </c>
      <c r="F4723" t="s">
        <v>7754</v>
      </c>
      <c r="G4723" t="s">
        <v>7755</v>
      </c>
      <c r="H4723" t="s">
        <v>53</v>
      </c>
      <c r="I4723" t="s">
        <v>54</v>
      </c>
      <c r="J4723" t="s">
        <v>483</v>
      </c>
      <c r="K4723" t="s">
        <v>238</v>
      </c>
      <c r="L4723">
        <v>60505</v>
      </c>
      <c r="M4723" t="s">
        <v>132</v>
      </c>
      <c r="N4723" t="s">
        <v>1468</v>
      </c>
      <c r="O4723" t="s">
        <v>59</v>
      </c>
      <c r="P4723" t="s">
        <v>83</v>
      </c>
      <c r="Q4723" t="s">
        <v>1469</v>
      </c>
      <c r="R4723" s="19">
        <v>268.935</v>
      </c>
      <c r="S4723" s="17">
        <v>3</v>
      </c>
      <c r="T4723" s="20">
        <v>0.5</v>
      </c>
      <c r="U4723" s="19">
        <v>-209.76929999999999</v>
      </c>
      <c r="V4723" s="20">
        <f t="shared" si="365"/>
        <v>-0.77999999999999992</v>
      </c>
      <c r="W4723" s="17">
        <f t="shared" si="366"/>
        <v>2014</v>
      </c>
      <c r="X4723" t="str">
        <f t="shared" si="367"/>
        <v>Jun-2014</v>
      </c>
      <c r="Y4723" s="17">
        <f t="shared" si="368"/>
        <v>4</v>
      </c>
      <c r="Z4723" t="str">
        <f t="shared" si="369"/>
        <v>41-50%</v>
      </c>
      <c r="AA4723" s="17">
        <f>IF(COUNTIF($B$2:B4723,B4723)=1,1,0)</f>
        <v>1</v>
      </c>
      <c r="AB4723" s="17">
        <f>IF(COUNTIF($F$2:F4723,F4723)=1,1,0)</f>
        <v>1</v>
      </c>
    </row>
    <row r="4724" spans="1:28" x14ac:dyDescent="0.2">
      <c r="A4724" s="17">
        <v>4723</v>
      </c>
      <c r="B4724" t="s">
        <v>7756</v>
      </c>
      <c r="C4724" s="18">
        <v>42979</v>
      </c>
      <c r="D4724" s="18">
        <v>42985</v>
      </c>
      <c r="E4724" t="s">
        <v>77</v>
      </c>
      <c r="F4724" t="s">
        <v>2342</v>
      </c>
      <c r="G4724" t="s">
        <v>2343</v>
      </c>
      <c r="H4724" t="s">
        <v>129</v>
      </c>
      <c r="I4724" t="s">
        <v>54</v>
      </c>
      <c r="J4724" t="s">
        <v>122</v>
      </c>
      <c r="K4724" t="s">
        <v>123</v>
      </c>
      <c r="L4724">
        <v>98103</v>
      </c>
      <c r="M4724" t="s">
        <v>71</v>
      </c>
      <c r="N4724" t="s">
        <v>3069</v>
      </c>
      <c r="O4724" t="s">
        <v>73</v>
      </c>
      <c r="P4724" t="s">
        <v>95</v>
      </c>
      <c r="Q4724" t="s">
        <v>3070</v>
      </c>
      <c r="R4724" s="19">
        <v>7.58</v>
      </c>
      <c r="S4724" s="17">
        <v>1</v>
      </c>
      <c r="T4724" s="20">
        <v>0</v>
      </c>
      <c r="U4724" s="19">
        <v>2.9561999999999999</v>
      </c>
      <c r="V4724" s="20">
        <f t="shared" si="365"/>
        <v>0.39</v>
      </c>
      <c r="W4724" s="17">
        <f t="shared" si="366"/>
        <v>2017</v>
      </c>
      <c r="X4724" t="str">
        <f t="shared" si="367"/>
        <v>Sep-2017</v>
      </c>
      <c r="Y4724" s="17">
        <f t="shared" si="368"/>
        <v>6</v>
      </c>
      <c r="Z4724" t="str">
        <f t="shared" si="369"/>
        <v>0% (No Discount)</v>
      </c>
      <c r="AA4724" s="17">
        <f>IF(COUNTIF($B$2:B4724,B4724)=1,1,0)</f>
        <v>1</v>
      </c>
      <c r="AB4724" s="17">
        <f>IF(COUNTIF($F$2:F4724,F4724)=1,1,0)</f>
        <v>0</v>
      </c>
    </row>
    <row r="4725" spans="1:28" x14ac:dyDescent="0.2">
      <c r="A4725" s="17">
        <v>4724</v>
      </c>
      <c r="B4725" t="s">
        <v>7757</v>
      </c>
      <c r="C4725" s="18">
        <v>42512</v>
      </c>
      <c r="D4725" s="18">
        <v>42512</v>
      </c>
      <c r="E4725" t="s">
        <v>1320</v>
      </c>
      <c r="F4725" t="s">
        <v>1945</v>
      </c>
      <c r="G4725" t="s">
        <v>1946</v>
      </c>
      <c r="H4725" t="s">
        <v>53</v>
      </c>
      <c r="I4725" t="s">
        <v>54</v>
      </c>
      <c r="J4725" t="s">
        <v>7758</v>
      </c>
      <c r="K4725" t="s">
        <v>1302</v>
      </c>
      <c r="L4725">
        <v>30605</v>
      </c>
      <c r="M4725" t="s">
        <v>57</v>
      </c>
      <c r="N4725" t="s">
        <v>2057</v>
      </c>
      <c r="O4725" t="s">
        <v>73</v>
      </c>
      <c r="P4725" t="s">
        <v>74</v>
      </c>
      <c r="Q4725" t="s">
        <v>2058</v>
      </c>
      <c r="R4725" s="19">
        <v>14.73</v>
      </c>
      <c r="S4725" s="17">
        <v>3</v>
      </c>
      <c r="T4725" s="20">
        <v>0</v>
      </c>
      <c r="U4725" s="19">
        <v>7.2176999999999998</v>
      </c>
      <c r="V4725" s="20">
        <f t="shared" si="365"/>
        <v>0.49</v>
      </c>
      <c r="W4725" s="17">
        <f t="shared" si="366"/>
        <v>2016</v>
      </c>
      <c r="X4725" t="str">
        <f t="shared" si="367"/>
        <v>May-2016</v>
      </c>
      <c r="Y4725" s="17">
        <f t="shared" si="368"/>
        <v>0</v>
      </c>
      <c r="Z4725" t="str">
        <f t="shared" si="369"/>
        <v>0% (No Discount)</v>
      </c>
      <c r="AA4725" s="17">
        <f>IF(COUNTIF($B$2:B4725,B4725)=1,1,0)</f>
        <v>1</v>
      </c>
      <c r="AB4725" s="17">
        <f>IF(COUNTIF($F$2:F4725,F4725)=1,1,0)</f>
        <v>0</v>
      </c>
    </row>
    <row r="4726" spans="1:28" x14ac:dyDescent="0.2">
      <c r="A4726" s="17">
        <v>4725</v>
      </c>
      <c r="B4726" t="s">
        <v>7759</v>
      </c>
      <c r="C4726" s="18">
        <v>42685</v>
      </c>
      <c r="D4726" s="18">
        <v>42689</v>
      </c>
      <c r="E4726" t="s">
        <v>77</v>
      </c>
      <c r="F4726" t="s">
        <v>6514</v>
      </c>
      <c r="G4726" t="s">
        <v>6515</v>
      </c>
      <c r="H4726" t="s">
        <v>129</v>
      </c>
      <c r="I4726" t="s">
        <v>54</v>
      </c>
      <c r="J4726" t="s">
        <v>4772</v>
      </c>
      <c r="K4726" t="s">
        <v>81</v>
      </c>
      <c r="L4726">
        <v>32712</v>
      </c>
      <c r="M4726" t="s">
        <v>57</v>
      </c>
      <c r="N4726" t="s">
        <v>441</v>
      </c>
      <c r="O4726" t="s">
        <v>73</v>
      </c>
      <c r="P4726" t="s">
        <v>102</v>
      </c>
      <c r="Q4726" t="s">
        <v>442</v>
      </c>
      <c r="R4726" s="19">
        <v>9.8879999999999999</v>
      </c>
      <c r="S4726" s="17">
        <v>2</v>
      </c>
      <c r="T4726" s="20">
        <v>0.7</v>
      </c>
      <c r="U4726" s="19">
        <v>-6.9215999999999998</v>
      </c>
      <c r="V4726" s="20">
        <f t="shared" si="365"/>
        <v>-0.7</v>
      </c>
      <c r="W4726" s="17">
        <f t="shared" si="366"/>
        <v>2016</v>
      </c>
      <c r="X4726" t="str">
        <f t="shared" si="367"/>
        <v>Nov-2016</v>
      </c>
      <c r="Y4726" s="17">
        <f t="shared" si="368"/>
        <v>4</v>
      </c>
      <c r="Z4726" t="str">
        <f t="shared" si="369"/>
        <v>Over 50%</v>
      </c>
      <c r="AA4726" s="17">
        <f>IF(COUNTIF($B$2:B4726,B4726)=1,1,0)</f>
        <v>1</v>
      </c>
      <c r="AB4726" s="17">
        <f>IF(COUNTIF($F$2:F4726,F4726)=1,1,0)</f>
        <v>0</v>
      </c>
    </row>
    <row r="4727" spans="1:28" x14ac:dyDescent="0.2">
      <c r="A4727" s="17">
        <v>4726</v>
      </c>
      <c r="B4727" t="s">
        <v>7759</v>
      </c>
      <c r="C4727" s="18">
        <v>42685</v>
      </c>
      <c r="D4727" s="18">
        <v>42689</v>
      </c>
      <c r="E4727" t="s">
        <v>77</v>
      </c>
      <c r="F4727" t="s">
        <v>6514</v>
      </c>
      <c r="G4727" t="s">
        <v>6515</v>
      </c>
      <c r="H4727" t="s">
        <v>129</v>
      </c>
      <c r="I4727" t="s">
        <v>54</v>
      </c>
      <c r="J4727" t="s">
        <v>4772</v>
      </c>
      <c r="K4727" t="s">
        <v>81</v>
      </c>
      <c r="L4727">
        <v>32712</v>
      </c>
      <c r="M4727" t="s">
        <v>57</v>
      </c>
      <c r="N4727" t="s">
        <v>625</v>
      </c>
      <c r="O4727" t="s">
        <v>73</v>
      </c>
      <c r="P4727" t="s">
        <v>105</v>
      </c>
      <c r="Q4727" t="s">
        <v>626</v>
      </c>
      <c r="R4727" s="19">
        <v>671.54399999999998</v>
      </c>
      <c r="S4727" s="17">
        <v>3</v>
      </c>
      <c r="T4727" s="20">
        <v>0.2</v>
      </c>
      <c r="U4727" s="19">
        <v>50.3658</v>
      </c>
      <c r="V4727" s="20">
        <f t="shared" si="365"/>
        <v>7.4999999999999997E-2</v>
      </c>
      <c r="W4727" s="17">
        <f t="shared" si="366"/>
        <v>2016</v>
      </c>
      <c r="X4727" t="str">
        <f t="shared" si="367"/>
        <v>Nov-2016</v>
      </c>
      <c r="Y4727" s="17">
        <f t="shared" si="368"/>
        <v>4</v>
      </c>
      <c r="Z4727" t="str">
        <f t="shared" si="369"/>
        <v>11-20%</v>
      </c>
      <c r="AA4727" s="17">
        <f>IF(COUNTIF($B$2:B4727,B4727)=1,1,0)</f>
        <v>0</v>
      </c>
      <c r="AB4727" s="17">
        <f>IF(COUNTIF($F$2:F4727,F4727)=1,1,0)</f>
        <v>0</v>
      </c>
    </row>
    <row r="4728" spans="1:28" x14ac:dyDescent="0.2">
      <c r="A4728" s="17">
        <v>4727</v>
      </c>
      <c r="B4728" t="s">
        <v>7760</v>
      </c>
      <c r="C4728" s="18">
        <v>41968</v>
      </c>
      <c r="D4728" s="18">
        <v>41972</v>
      </c>
      <c r="E4728" t="s">
        <v>50</v>
      </c>
      <c r="F4728" t="s">
        <v>4118</v>
      </c>
      <c r="G4728" t="s">
        <v>4119</v>
      </c>
      <c r="H4728" t="s">
        <v>129</v>
      </c>
      <c r="I4728" t="s">
        <v>54</v>
      </c>
      <c r="J4728" t="s">
        <v>293</v>
      </c>
      <c r="K4728" t="s">
        <v>294</v>
      </c>
      <c r="L4728">
        <v>10009</v>
      </c>
      <c r="M4728" t="s">
        <v>175</v>
      </c>
      <c r="N4728" t="s">
        <v>5634</v>
      </c>
      <c r="O4728" t="s">
        <v>73</v>
      </c>
      <c r="P4728" t="s">
        <v>86</v>
      </c>
      <c r="Q4728" t="s">
        <v>5635</v>
      </c>
      <c r="R4728" s="19">
        <v>1117.92</v>
      </c>
      <c r="S4728" s="17">
        <v>4</v>
      </c>
      <c r="T4728" s="20">
        <v>0</v>
      </c>
      <c r="U4728" s="19">
        <v>55.896000000000001</v>
      </c>
      <c r="V4728" s="20">
        <f t="shared" si="365"/>
        <v>4.9999999999999996E-2</v>
      </c>
      <c r="W4728" s="17">
        <f t="shared" si="366"/>
        <v>2014</v>
      </c>
      <c r="X4728" t="str">
        <f t="shared" si="367"/>
        <v>Nov-2014</v>
      </c>
      <c r="Y4728" s="17">
        <f t="shared" si="368"/>
        <v>4</v>
      </c>
      <c r="Z4728" t="str">
        <f t="shared" si="369"/>
        <v>0% (No Discount)</v>
      </c>
      <c r="AA4728" s="17">
        <f>IF(COUNTIF($B$2:B4728,B4728)=1,1,0)</f>
        <v>1</v>
      </c>
      <c r="AB4728" s="17">
        <f>IF(COUNTIF($F$2:F4728,F4728)=1,1,0)</f>
        <v>0</v>
      </c>
    </row>
    <row r="4729" spans="1:28" x14ac:dyDescent="0.2">
      <c r="A4729" s="17">
        <v>4728</v>
      </c>
      <c r="B4729" t="s">
        <v>7760</v>
      </c>
      <c r="C4729" s="18">
        <v>41968</v>
      </c>
      <c r="D4729" s="18">
        <v>41972</v>
      </c>
      <c r="E4729" t="s">
        <v>50</v>
      </c>
      <c r="F4729" t="s">
        <v>4118</v>
      </c>
      <c r="G4729" t="s">
        <v>4119</v>
      </c>
      <c r="H4729" t="s">
        <v>129</v>
      </c>
      <c r="I4729" t="s">
        <v>54</v>
      </c>
      <c r="J4729" t="s">
        <v>293</v>
      </c>
      <c r="K4729" t="s">
        <v>294</v>
      </c>
      <c r="L4729">
        <v>10009</v>
      </c>
      <c r="M4729" t="s">
        <v>175</v>
      </c>
      <c r="N4729" t="s">
        <v>4512</v>
      </c>
      <c r="O4729" t="s">
        <v>59</v>
      </c>
      <c r="P4729" t="s">
        <v>60</v>
      </c>
      <c r="Q4729" t="s">
        <v>4513</v>
      </c>
      <c r="R4729" s="19">
        <v>275.952</v>
      </c>
      <c r="S4729" s="17">
        <v>3</v>
      </c>
      <c r="T4729" s="20">
        <v>0.2</v>
      </c>
      <c r="U4729" s="19">
        <v>-37.943399999999997</v>
      </c>
      <c r="V4729" s="20">
        <f t="shared" si="365"/>
        <v>-0.13749999999999998</v>
      </c>
      <c r="W4729" s="17">
        <f t="shared" si="366"/>
        <v>2014</v>
      </c>
      <c r="X4729" t="str">
        <f t="shared" si="367"/>
        <v>Nov-2014</v>
      </c>
      <c r="Y4729" s="17">
        <f t="shared" si="368"/>
        <v>4</v>
      </c>
      <c r="Z4729" t="str">
        <f t="shared" si="369"/>
        <v>11-20%</v>
      </c>
      <c r="AA4729" s="17">
        <f>IF(COUNTIF($B$2:B4729,B4729)=1,1,0)</f>
        <v>0</v>
      </c>
      <c r="AB4729" s="17">
        <f>IF(COUNTIF($F$2:F4729,F4729)=1,1,0)</f>
        <v>0</v>
      </c>
    </row>
    <row r="4730" spans="1:28" x14ac:dyDescent="0.2">
      <c r="A4730" s="17">
        <v>4729</v>
      </c>
      <c r="B4730" t="s">
        <v>7761</v>
      </c>
      <c r="C4730" s="18">
        <v>41950</v>
      </c>
      <c r="D4730" s="18">
        <v>41955</v>
      </c>
      <c r="E4730" t="s">
        <v>77</v>
      </c>
      <c r="F4730" t="s">
        <v>269</v>
      </c>
      <c r="G4730" t="s">
        <v>270</v>
      </c>
      <c r="H4730" t="s">
        <v>53</v>
      </c>
      <c r="I4730" t="s">
        <v>54</v>
      </c>
      <c r="J4730" t="s">
        <v>154</v>
      </c>
      <c r="K4730" t="s">
        <v>70</v>
      </c>
      <c r="L4730">
        <v>94110</v>
      </c>
      <c r="M4730" t="s">
        <v>71</v>
      </c>
      <c r="N4730" t="s">
        <v>2820</v>
      </c>
      <c r="O4730" t="s">
        <v>73</v>
      </c>
      <c r="P4730" t="s">
        <v>102</v>
      </c>
      <c r="Q4730" t="s">
        <v>2821</v>
      </c>
      <c r="R4730" s="19">
        <v>123.14400000000001</v>
      </c>
      <c r="S4730" s="17">
        <v>7</v>
      </c>
      <c r="T4730" s="20">
        <v>0.2</v>
      </c>
      <c r="U4730" s="19">
        <v>46.179000000000002</v>
      </c>
      <c r="V4730" s="20">
        <f t="shared" si="365"/>
        <v>0.375</v>
      </c>
      <c r="W4730" s="17">
        <f t="shared" si="366"/>
        <v>2014</v>
      </c>
      <c r="X4730" t="str">
        <f t="shared" si="367"/>
        <v>Nov-2014</v>
      </c>
      <c r="Y4730" s="17">
        <f t="shared" si="368"/>
        <v>5</v>
      </c>
      <c r="Z4730" t="str">
        <f t="shared" si="369"/>
        <v>11-20%</v>
      </c>
      <c r="AA4730" s="17">
        <f>IF(COUNTIF($B$2:B4730,B4730)=1,1,0)</f>
        <v>1</v>
      </c>
      <c r="AB4730" s="17">
        <f>IF(COUNTIF($F$2:F4730,F4730)=1,1,0)</f>
        <v>0</v>
      </c>
    </row>
    <row r="4731" spans="1:28" x14ac:dyDescent="0.2">
      <c r="A4731" s="17">
        <v>4730</v>
      </c>
      <c r="B4731" t="s">
        <v>7762</v>
      </c>
      <c r="C4731" s="18">
        <v>42569</v>
      </c>
      <c r="D4731" s="18">
        <v>42574</v>
      </c>
      <c r="E4731" t="s">
        <v>50</v>
      </c>
      <c r="F4731" t="s">
        <v>5352</v>
      </c>
      <c r="G4731" t="s">
        <v>5353</v>
      </c>
      <c r="H4731" t="s">
        <v>53</v>
      </c>
      <c r="I4731" t="s">
        <v>54</v>
      </c>
      <c r="J4731" t="s">
        <v>844</v>
      </c>
      <c r="K4731" t="s">
        <v>131</v>
      </c>
      <c r="L4731">
        <v>75217</v>
      </c>
      <c r="M4731" t="s">
        <v>132</v>
      </c>
      <c r="N4731" t="s">
        <v>7763</v>
      </c>
      <c r="O4731" t="s">
        <v>98</v>
      </c>
      <c r="P4731" t="s">
        <v>188</v>
      </c>
      <c r="Q4731" t="s">
        <v>7764</v>
      </c>
      <c r="R4731" s="19">
        <v>15.576000000000001</v>
      </c>
      <c r="S4731" s="17">
        <v>3</v>
      </c>
      <c r="T4731" s="20">
        <v>0.2</v>
      </c>
      <c r="U4731" s="19">
        <v>3.3098999999999998</v>
      </c>
      <c r="V4731" s="20">
        <f t="shared" si="365"/>
        <v>0.21249999999999999</v>
      </c>
      <c r="W4731" s="17">
        <f t="shared" si="366"/>
        <v>2016</v>
      </c>
      <c r="X4731" t="str">
        <f t="shared" si="367"/>
        <v>Jul-2016</v>
      </c>
      <c r="Y4731" s="17">
        <f t="shared" si="368"/>
        <v>5</v>
      </c>
      <c r="Z4731" t="str">
        <f t="shared" si="369"/>
        <v>11-20%</v>
      </c>
      <c r="AA4731" s="17">
        <f>IF(COUNTIF($B$2:B4731,B4731)=1,1,0)</f>
        <v>1</v>
      </c>
      <c r="AB4731" s="17">
        <f>IF(COUNTIF($F$2:F4731,F4731)=1,1,0)</f>
        <v>0</v>
      </c>
    </row>
    <row r="4732" spans="1:28" x14ac:dyDescent="0.2">
      <c r="A4732" s="17">
        <v>4731</v>
      </c>
      <c r="B4732" t="s">
        <v>7765</v>
      </c>
      <c r="C4732" s="18">
        <v>42092</v>
      </c>
      <c r="D4732" s="18">
        <v>42094</v>
      </c>
      <c r="E4732" t="s">
        <v>50</v>
      </c>
      <c r="F4732" t="s">
        <v>5117</v>
      </c>
      <c r="G4732" t="s">
        <v>5118</v>
      </c>
      <c r="H4732" t="s">
        <v>53</v>
      </c>
      <c r="I4732" t="s">
        <v>54</v>
      </c>
      <c r="J4732" t="s">
        <v>977</v>
      </c>
      <c r="K4732" t="s">
        <v>70</v>
      </c>
      <c r="L4732">
        <v>92105</v>
      </c>
      <c r="M4732" t="s">
        <v>71</v>
      </c>
      <c r="N4732" t="s">
        <v>597</v>
      </c>
      <c r="O4732" t="s">
        <v>73</v>
      </c>
      <c r="P4732" t="s">
        <v>117</v>
      </c>
      <c r="Q4732" t="s">
        <v>598</v>
      </c>
      <c r="R4732" s="19">
        <v>212.64</v>
      </c>
      <c r="S4732" s="17">
        <v>6</v>
      </c>
      <c r="T4732" s="20">
        <v>0</v>
      </c>
      <c r="U4732" s="19">
        <v>99.940799999999996</v>
      </c>
      <c r="V4732" s="20">
        <f t="shared" si="365"/>
        <v>0.47000000000000003</v>
      </c>
      <c r="W4732" s="17">
        <f t="shared" si="366"/>
        <v>2015</v>
      </c>
      <c r="X4732" t="str">
        <f t="shared" si="367"/>
        <v>Mar-2015</v>
      </c>
      <c r="Y4732" s="17">
        <f t="shared" si="368"/>
        <v>2</v>
      </c>
      <c r="Z4732" t="str">
        <f t="shared" si="369"/>
        <v>0% (No Discount)</v>
      </c>
      <c r="AA4732" s="17">
        <f>IF(COUNTIF($B$2:B4732,B4732)=1,1,0)</f>
        <v>1</v>
      </c>
      <c r="AB4732" s="17">
        <f>IF(COUNTIF($F$2:F4732,F4732)=1,1,0)</f>
        <v>0</v>
      </c>
    </row>
    <row r="4733" spans="1:28" x14ac:dyDescent="0.2">
      <c r="A4733" s="17">
        <v>4732</v>
      </c>
      <c r="B4733" t="s">
        <v>7765</v>
      </c>
      <c r="C4733" s="18">
        <v>42092</v>
      </c>
      <c r="D4733" s="18">
        <v>42094</v>
      </c>
      <c r="E4733" t="s">
        <v>50</v>
      </c>
      <c r="F4733" t="s">
        <v>5117</v>
      </c>
      <c r="G4733" t="s">
        <v>5118</v>
      </c>
      <c r="H4733" t="s">
        <v>53</v>
      </c>
      <c r="I4733" t="s">
        <v>54</v>
      </c>
      <c r="J4733" t="s">
        <v>977</v>
      </c>
      <c r="K4733" t="s">
        <v>70</v>
      </c>
      <c r="L4733">
        <v>92105</v>
      </c>
      <c r="M4733" t="s">
        <v>71</v>
      </c>
      <c r="N4733" t="s">
        <v>4540</v>
      </c>
      <c r="O4733" t="s">
        <v>73</v>
      </c>
      <c r="P4733" t="s">
        <v>117</v>
      </c>
      <c r="Q4733" t="s">
        <v>4541</v>
      </c>
      <c r="R4733" s="19">
        <v>9.8699999999999992</v>
      </c>
      <c r="S4733" s="17">
        <v>3</v>
      </c>
      <c r="T4733" s="20">
        <v>0</v>
      </c>
      <c r="U4733" s="19">
        <v>4.5401999999999996</v>
      </c>
      <c r="V4733" s="20">
        <f t="shared" si="365"/>
        <v>0.46</v>
      </c>
      <c r="W4733" s="17">
        <f t="shared" si="366"/>
        <v>2015</v>
      </c>
      <c r="X4733" t="str">
        <f t="shared" si="367"/>
        <v>Mar-2015</v>
      </c>
      <c r="Y4733" s="17">
        <f t="shared" si="368"/>
        <v>2</v>
      </c>
      <c r="Z4733" t="str">
        <f t="shared" si="369"/>
        <v>0% (No Discount)</v>
      </c>
      <c r="AA4733" s="17">
        <f>IF(COUNTIF($B$2:B4733,B4733)=1,1,0)</f>
        <v>0</v>
      </c>
      <c r="AB4733" s="17">
        <f>IF(COUNTIF($F$2:F4733,F4733)=1,1,0)</f>
        <v>0</v>
      </c>
    </row>
    <row r="4734" spans="1:28" x14ac:dyDescent="0.2">
      <c r="A4734" s="17">
        <v>4733</v>
      </c>
      <c r="B4734" t="s">
        <v>7765</v>
      </c>
      <c r="C4734" s="18">
        <v>42092</v>
      </c>
      <c r="D4734" s="18">
        <v>42094</v>
      </c>
      <c r="E4734" t="s">
        <v>50</v>
      </c>
      <c r="F4734" t="s">
        <v>5117</v>
      </c>
      <c r="G4734" t="s">
        <v>5118</v>
      </c>
      <c r="H4734" t="s">
        <v>53</v>
      </c>
      <c r="I4734" t="s">
        <v>54</v>
      </c>
      <c r="J4734" t="s">
        <v>977</v>
      </c>
      <c r="K4734" t="s">
        <v>70</v>
      </c>
      <c r="L4734">
        <v>92105</v>
      </c>
      <c r="M4734" t="s">
        <v>71</v>
      </c>
      <c r="N4734" t="s">
        <v>3673</v>
      </c>
      <c r="O4734" t="s">
        <v>98</v>
      </c>
      <c r="P4734" t="s">
        <v>188</v>
      </c>
      <c r="Q4734" t="s">
        <v>3674</v>
      </c>
      <c r="R4734" s="19">
        <v>53.25</v>
      </c>
      <c r="S4734" s="17">
        <v>3</v>
      </c>
      <c r="T4734" s="20">
        <v>0</v>
      </c>
      <c r="U4734" s="19">
        <v>20.767499999999998</v>
      </c>
      <c r="V4734" s="20">
        <f t="shared" si="365"/>
        <v>0.38999999999999996</v>
      </c>
      <c r="W4734" s="17">
        <f t="shared" si="366"/>
        <v>2015</v>
      </c>
      <c r="X4734" t="str">
        <f t="shared" si="367"/>
        <v>Mar-2015</v>
      </c>
      <c r="Y4734" s="17">
        <f t="shared" si="368"/>
        <v>2</v>
      </c>
      <c r="Z4734" t="str">
        <f t="shared" si="369"/>
        <v>0% (No Discount)</v>
      </c>
      <c r="AA4734" s="17">
        <f>IF(COUNTIF($B$2:B4734,B4734)=1,1,0)</f>
        <v>0</v>
      </c>
      <c r="AB4734" s="17">
        <f>IF(COUNTIF($F$2:F4734,F4734)=1,1,0)</f>
        <v>0</v>
      </c>
    </row>
    <row r="4735" spans="1:28" x14ac:dyDescent="0.2">
      <c r="A4735" s="17">
        <v>4734</v>
      </c>
      <c r="B4735" t="s">
        <v>7765</v>
      </c>
      <c r="C4735" s="18">
        <v>42092</v>
      </c>
      <c r="D4735" s="18">
        <v>42094</v>
      </c>
      <c r="E4735" t="s">
        <v>50</v>
      </c>
      <c r="F4735" t="s">
        <v>5117</v>
      </c>
      <c r="G4735" t="s">
        <v>5118</v>
      </c>
      <c r="H4735" t="s">
        <v>53</v>
      </c>
      <c r="I4735" t="s">
        <v>54</v>
      </c>
      <c r="J4735" t="s">
        <v>977</v>
      </c>
      <c r="K4735" t="s">
        <v>70</v>
      </c>
      <c r="L4735">
        <v>92105</v>
      </c>
      <c r="M4735" t="s">
        <v>71</v>
      </c>
      <c r="N4735" t="s">
        <v>6380</v>
      </c>
      <c r="O4735" t="s">
        <v>59</v>
      </c>
      <c r="P4735" t="s">
        <v>92</v>
      </c>
      <c r="Q4735" t="s">
        <v>6381</v>
      </c>
      <c r="R4735" s="19">
        <v>19.920000000000002</v>
      </c>
      <c r="S4735" s="17">
        <v>3</v>
      </c>
      <c r="T4735" s="20">
        <v>0</v>
      </c>
      <c r="U4735" s="19">
        <v>9.5616000000000003</v>
      </c>
      <c r="V4735" s="20">
        <f t="shared" si="365"/>
        <v>0.48</v>
      </c>
      <c r="W4735" s="17">
        <f t="shared" si="366"/>
        <v>2015</v>
      </c>
      <c r="X4735" t="str">
        <f t="shared" si="367"/>
        <v>Mar-2015</v>
      </c>
      <c r="Y4735" s="17">
        <f t="shared" si="368"/>
        <v>2</v>
      </c>
      <c r="Z4735" t="str">
        <f t="shared" si="369"/>
        <v>0% (No Discount)</v>
      </c>
      <c r="AA4735" s="17">
        <f>IF(COUNTIF($B$2:B4735,B4735)=1,1,0)</f>
        <v>0</v>
      </c>
      <c r="AB4735" s="17">
        <f>IF(COUNTIF($F$2:F4735,F4735)=1,1,0)</f>
        <v>0</v>
      </c>
    </row>
    <row r="4736" spans="1:28" x14ac:dyDescent="0.2">
      <c r="A4736" s="17">
        <v>4735</v>
      </c>
      <c r="B4736" t="s">
        <v>7766</v>
      </c>
      <c r="C4736" s="18">
        <v>42467</v>
      </c>
      <c r="D4736" s="18">
        <v>42472</v>
      </c>
      <c r="E4736" t="s">
        <v>77</v>
      </c>
      <c r="F4736" t="s">
        <v>1004</v>
      </c>
      <c r="G4736" t="s">
        <v>1005</v>
      </c>
      <c r="H4736" t="s">
        <v>68</v>
      </c>
      <c r="I4736" t="s">
        <v>54</v>
      </c>
      <c r="J4736" t="s">
        <v>293</v>
      </c>
      <c r="K4736" t="s">
        <v>294</v>
      </c>
      <c r="L4736">
        <v>10035</v>
      </c>
      <c r="M4736" t="s">
        <v>175</v>
      </c>
      <c r="N4736" t="s">
        <v>62</v>
      </c>
      <c r="O4736" t="s">
        <v>59</v>
      </c>
      <c r="P4736" t="s">
        <v>63</v>
      </c>
      <c r="Q4736" t="s">
        <v>64</v>
      </c>
      <c r="R4736" s="19">
        <v>658.74599999999998</v>
      </c>
      <c r="S4736" s="17">
        <v>3</v>
      </c>
      <c r="T4736" s="20">
        <v>0.1</v>
      </c>
      <c r="U4736" s="19">
        <v>146.38800000000001</v>
      </c>
      <c r="V4736" s="20">
        <f t="shared" si="365"/>
        <v>0.22222222222222224</v>
      </c>
      <c r="W4736" s="17">
        <f t="shared" si="366"/>
        <v>2016</v>
      </c>
      <c r="X4736" t="str">
        <f t="shared" si="367"/>
        <v>Apr-2016</v>
      </c>
      <c r="Y4736" s="17">
        <f t="shared" si="368"/>
        <v>5</v>
      </c>
      <c r="Z4736" t="str">
        <f t="shared" si="369"/>
        <v>1-10%</v>
      </c>
      <c r="AA4736" s="17">
        <f>IF(COUNTIF($B$2:B4736,B4736)=1,1,0)</f>
        <v>1</v>
      </c>
      <c r="AB4736" s="17">
        <f>IF(COUNTIF($F$2:F4736,F4736)=1,1,0)</f>
        <v>0</v>
      </c>
    </row>
    <row r="4737" spans="1:28" x14ac:dyDescent="0.2">
      <c r="A4737" s="17">
        <v>4736</v>
      </c>
      <c r="B4737" t="s">
        <v>7767</v>
      </c>
      <c r="C4737" s="18">
        <v>42168</v>
      </c>
      <c r="D4737" s="18">
        <v>42174</v>
      </c>
      <c r="E4737" t="s">
        <v>77</v>
      </c>
      <c r="F4737" t="s">
        <v>3252</v>
      </c>
      <c r="G4737" t="s">
        <v>3253</v>
      </c>
      <c r="H4737" t="s">
        <v>129</v>
      </c>
      <c r="I4737" t="s">
        <v>54</v>
      </c>
      <c r="J4737" t="s">
        <v>7648</v>
      </c>
      <c r="K4737" t="s">
        <v>5270</v>
      </c>
      <c r="L4737">
        <v>4240</v>
      </c>
      <c r="M4737" t="s">
        <v>175</v>
      </c>
      <c r="N4737" t="s">
        <v>3623</v>
      </c>
      <c r="O4737" t="s">
        <v>73</v>
      </c>
      <c r="P4737" t="s">
        <v>102</v>
      </c>
      <c r="Q4737" t="s">
        <v>3624</v>
      </c>
      <c r="R4737" s="19">
        <v>8.26</v>
      </c>
      <c r="S4737" s="17">
        <v>2</v>
      </c>
      <c r="T4737" s="20">
        <v>0</v>
      </c>
      <c r="U4737" s="19">
        <v>3.8822000000000001</v>
      </c>
      <c r="V4737" s="20">
        <f t="shared" si="365"/>
        <v>0.47000000000000003</v>
      </c>
      <c r="W4737" s="17">
        <f t="shared" si="366"/>
        <v>2015</v>
      </c>
      <c r="X4737" t="str">
        <f t="shared" si="367"/>
        <v>Jun-2015</v>
      </c>
      <c r="Y4737" s="17">
        <f t="shared" si="368"/>
        <v>6</v>
      </c>
      <c r="Z4737" t="str">
        <f t="shared" si="369"/>
        <v>0% (No Discount)</v>
      </c>
      <c r="AA4737" s="17">
        <f>IF(COUNTIF($B$2:B4737,B4737)=1,1,0)</f>
        <v>1</v>
      </c>
      <c r="AB4737" s="17">
        <f>IF(COUNTIF($F$2:F4737,F4737)=1,1,0)</f>
        <v>0</v>
      </c>
    </row>
    <row r="4738" spans="1:28" x14ac:dyDescent="0.2">
      <c r="A4738" s="17">
        <v>4737</v>
      </c>
      <c r="B4738" t="s">
        <v>7767</v>
      </c>
      <c r="C4738" s="18">
        <v>42168</v>
      </c>
      <c r="D4738" s="18">
        <v>42174</v>
      </c>
      <c r="E4738" t="s">
        <v>77</v>
      </c>
      <c r="F4738" t="s">
        <v>3252</v>
      </c>
      <c r="G4738" t="s">
        <v>3253</v>
      </c>
      <c r="H4738" t="s">
        <v>129</v>
      </c>
      <c r="I4738" t="s">
        <v>54</v>
      </c>
      <c r="J4738" t="s">
        <v>7648</v>
      </c>
      <c r="K4738" t="s">
        <v>5270</v>
      </c>
      <c r="L4738">
        <v>4240</v>
      </c>
      <c r="M4738" t="s">
        <v>175</v>
      </c>
      <c r="N4738" t="s">
        <v>2079</v>
      </c>
      <c r="O4738" t="s">
        <v>73</v>
      </c>
      <c r="P4738" t="s">
        <v>102</v>
      </c>
      <c r="Q4738" t="s">
        <v>2080</v>
      </c>
      <c r="R4738" s="19">
        <v>29.84</v>
      </c>
      <c r="S4738" s="17">
        <v>2</v>
      </c>
      <c r="T4738" s="20">
        <v>0</v>
      </c>
      <c r="U4738" s="19">
        <v>13.428000000000001</v>
      </c>
      <c r="V4738" s="20">
        <f t="shared" ref="V4738:V4801" si="370">IFERROR(U4738/R4738,0)</f>
        <v>0.45</v>
      </c>
      <c r="W4738" s="17">
        <f t="shared" ref="W4738:W4801" si="371">YEAR(C4738)</f>
        <v>2015</v>
      </c>
      <c r="X4738" t="str">
        <f t="shared" ref="X4738:X4801" si="372">TEXT(C4738,"mmm-yyyy")</f>
        <v>Jun-2015</v>
      </c>
      <c r="Y4738" s="17">
        <f t="shared" ref="Y4738:Y4801" si="373">D4738-C4738</f>
        <v>6</v>
      </c>
      <c r="Z4738" t="str">
        <f t="shared" ref="Z4738:Z4801" si="374">IF(T4738=0,"0% (No Discount)",IF(T4738&lt;=0.1,"1-10%",IF(T4738&lt;=0.2,"11-20%",IF(T4738&lt;=0.3,"21-30%",IF(T4738&lt;=0.4,"31-40%",IF(T4738&lt;=0.5,"41-50%","Over 50%"))))))</f>
        <v>0% (No Discount)</v>
      </c>
      <c r="AA4738" s="17">
        <f>IF(COUNTIF($B$2:B4738,B4738)=1,1,0)</f>
        <v>0</v>
      </c>
      <c r="AB4738" s="17">
        <f>IF(COUNTIF($F$2:F4738,F4738)=1,1,0)</f>
        <v>0</v>
      </c>
    </row>
    <row r="4739" spans="1:28" x14ac:dyDescent="0.2">
      <c r="A4739" s="17">
        <v>4738</v>
      </c>
      <c r="B4739" t="s">
        <v>7767</v>
      </c>
      <c r="C4739" s="18">
        <v>42168</v>
      </c>
      <c r="D4739" s="18">
        <v>42174</v>
      </c>
      <c r="E4739" t="s">
        <v>77</v>
      </c>
      <c r="F4739" t="s">
        <v>3252</v>
      </c>
      <c r="G4739" t="s">
        <v>3253</v>
      </c>
      <c r="H4739" t="s">
        <v>129</v>
      </c>
      <c r="I4739" t="s">
        <v>54</v>
      </c>
      <c r="J4739" t="s">
        <v>7648</v>
      </c>
      <c r="K4739" t="s">
        <v>5270</v>
      </c>
      <c r="L4739">
        <v>4240</v>
      </c>
      <c r="M4739" t="s">
        <v>175</v>
      </c>
      <c r="N4739" t="s">
        <v>690</v>
      </c>
      <c r="O4739" t="s">
        <v>98</v>
      </c>
      <c r="P4739" t="s">
        <v>188</v>
      </c>
      <c r="Q4739" t="s">
        <v>691</v>
      </c>
      <c r="R4739" s="19">
        <v>67.98</v>
      </c>
      <c r="S4739" s="17">
        <v>2</v>
      </c>
      <c r="T4739" s="20">
        <v>0</v>
      </c>
      <c r="U4739" s="19">
        <v>14.9556</v>
      </c>
      <c r="V4739" s="20">
        <f t="shared" si="370"/>
        <v>0.22</v>
      </c>
      <c r="W4739" s="17">
        <f t="shared" si="371"/>
        <v>2015</v>
      </c>
      <c r="X4739" t="str">
        <f t="shared" si="372"/>
        <v>Jun-2015</v>
      </c>
      <c r="Y4739" s="17">
        <f t="shared" si="373"/>
        <v>6</v>
      </c>
      <c r="Z4739" t="str">
        <f t="shared" si="374"/>
        <v>0% (No Discount)</v>
      </c>
      <c r="AA4739" s="17">
        <f>IF(COUNTIF($B$2:B4739,B4739)=1,1,0)</f>
        <v>0</v>
      </c>
      <c r="AB4739" s="17">
        <f>IF(COUNTIF($F$2:F4739,F4739)=1,1,0)</f>
        <v>0</v>
      </c>
    </row>
    <row r="4740" spans="1:28" x14ac:dyDescent="0.2">
      <c r="A4740" s="17">
        <v>4739</v>
      </c>
      <c r="B4740" t="s">
        <v>7768</v>
      </c>
      <c r="C4740" s="18">
        <v>42053</v>
      </c>
      <c r="D4740" s="18">
        <v>42059</v>
      </c>
      <c r="E4740" t="s">
        <v>77</v>
      </c>
      <c r="F4740" t="s">
        <v>1331</v>
      </c>
      <c r="G4740" t="s">
        <v>1332</v>
      </c>
      <c r="H4740" t="s">
        <v>53</v>
      </c>
      <c r="I4740" t="s">
        <v>54</v>
      </c>
      <c r="J4740" t="s">
        <v>1203</v>
      </c>
      <c r="K4740" t="s">
        <v>70</v>
      </c>
      <c r="L4740">
        <v>90805</v>
      </c>
      <c r="M4740" t="s">
        <v>71</v>
      </c>
      <c r="N4740" t="s">
        <v>2287</v>
      </c>
      <c r="O4740" t="s">
        <v>73</v>
      </c>
      <c r="P4740" t="s">
        <v>74</v>
      </c>
      <c r="Q4740" t="s">
        <v>2288</v>
      </c>
      <c r="R4740" s="19">
        <v>61.06</v>
      </c>
      <c r="S4740" s="17">
        <v>2</v>
      </c>
      <c r="T4740" s="20">
        <v>0</v>
      </c>
      <c r="U4740" s="19">
        <v>28.087599999999998</v>
      </c>
      <c r="V4740" s="20">
        <f t="shared" si="370"/>
        <v>0.45999999999999996</v>
      </c>
      <c r="W4740" s="17">
        <f t="shared" si="371"/>
        <v>2015</v>
      </c>
      <c r="X4740" t="str">
        <f t="shared" si="372"/>
        <v>Feb-2015</v>
      </c>
      <c r="Y4740" s="17">
        <f t="shared" si="373"/>
        <v>6</v>
      </c>
      <c r="Z4740" t="str">
        <f t="shared" si="374"/>
        <v>0% (No Discount)</v>
      </c>
      <c r="AA4740" s="17">
        <f>IF(COUNTIF($B$2:B4740,B4740)=1,1,0)</f>
        <v>1</v>
      </c>
      <c r="AB4740" s="17">
        <f>IF(COUNTIF($F$2:F4740,F4740)=1,1,0)</f>
        <v>0</v>
      </c>
    </row>
    <row r="4741" spans="1:28" x14ac:dyDescent="0.2">
      <c r="A4741" s="17">
        <v>4740</v>
      </c>
      <c r="B4741" t="s">
        <v>7768</v>
      </c>
      <c r="C4741" s="18">
        <v>42053</v>
      </c>
      <c r="D4741" s="18">
        <v>42059</v>
      </c>
      <c r="E4741" t="s">
        <v>77</v>
      </c>
      <c r="F4741" t="s">
        <v>1331</v>
      </c>
      <c r="G4741" t="s">
        <v>1332</v>
      </c>
      <c r="H4741" t="s">
        <v>53</v>
      </c>
      <c r="I4741" t="s">
        <v>54</v>
      </c>
      <c r="J4741" t="s">
        <v>1203</v>
      </c>
      <c r="K4741" t="s">
        <v>70</v>
      </c>
      <c r="L4741">
        <v>90805</v>
      </c>
      <c r="M4741" t="s">
        <v>71</v>
      </c>
      <c r="N4741" t="s">
        <v>3842</v>
      </c>
      <c r="O4741" t="s">
        <v>59</v>
      </c>
      <c r="P4741" t="s">
        <v>83</v>
      </c>
      <c r="Q4741" t="s">
        <v>3843</v>
      </c>
      <c r="R4741" s="19">
        <v>35.543999999999997</v>
      </c>
      <c r="S4741" s="17">
        <v>1</v>
      </c>
      <c r="T4741" s="20">
        <v>0.2</v>
      </c>
      <c r="U4741" s="19">
        <v>-0.88859999999999995</v>
      </c>
      <c r="V4741" s="20">
        <f t="shared" si="370"/>
        <v>-2.5000000000000001E-2</v>
      </c>
      <c r="W4741" s="17">
        <f t="shared" si="371"/>
        <v>2015</v>
      </c>
      <c r="X4741" t="str">
        <f t="shared" si="372"/>
        <v>Feb-2015</v>
      </c>
      <c r="Y4741" s="17">
        <f t="shared" si="373"/>
        <v>6</v>
      </c>
      <c r="Z4741" t="str">
        <f t="shared" si="374"/>
        <v>11-20%</v>
      </c>
      <c r="AA4741" s="17">
        <f>IF(COUNTIF($B$2:B4741,B4741)=1,1,0)</f>
        <v>0</v>
      </c>
      <c r="AB4741" s="17">
        <f>IF(COUNTIF($F$2:F4741,F4741)=1,1,0)</f>
        <v>0</v>
      </c>
    </row>
    <row r="4742" spans="1:28" x14ac:dyDescent="0.2">
      <c r="A4742" s="17">
        <v>4741</v>
      </c>
      <c r="B4742" t="s">
        <v>7769</v>
      </c>
      <c r="C4742" s="18">
        <v>43051</v>
      </c>
      <c r="D4742" s="18">
        <v>43055</v>
      </c>
      <c r="E4742" t="s">
        <v>77</v>
      </c>
      <c r="F4742" t="s">
        <v>3294</v>
      </c>
      <c r="G4742" t="s">
        <v>3295</v>
      </c>
      <c r="H4742" t="s">
        <v>53</v>
      </c>
      <c r="I4742" t="s">
        <v>54</v>
      </c>
      <c r="J4742" t="s">
        <v>122</v>
      </c>
      <c r="K4742" t="s">
        <v>123</v>
      </c>
      <c r="L4742">
        <v>98115</v>
      </c>
      <c r="M4742" t="s">
        <v>71</v>
      </c>
      <c r="N4742" t="s">
        <v>2715</v>
      </c>
      <c r="O4742" t="s">
        <v>73</v>
      </c>
      <c r="P4742" t="s">
        <v>74</v>
      </c>
      <c r="Q4742" t="s">
        <v>2716</v>
      </c>
      <c r="R4742" s="19">
        <v>9.9600000000000009</v>
      </c>
      <c r="S4742" s="17">
        <v>2</v>
      </c>
      <c r="T4742" s="20">
        <v>0</v>
      </c>
      <c r="U4742" s="19">
        <v>4.5815999999999999</v>
      </c>
      <c r="V4742" s="20">
        <f t="shared" si="370"/>
        <v>0.45999999999999996</v>
      </c>
      <c r="W4742" s="17">
        <f t="shared" si="371"/>
        <v>2017</v>
      </c>
      <c r="X4742" t="str">
        <f t="shared" si="372"/>
        <v>Nov-2017</v>
      </c>
      <c r="Y4742" s="17">
        <f t="shared" si="373"/>
        <v>4</v>
      </c>
      <c r="Z4742" t="str">
        <f t="shared" si="374"/>
        <v>0% (No Discount)</v>
      </c>
      <c r="AA4742" s="17">
        <f>IF(COUNTIF($B$2:B4742,B4742)=1,1,0)</f>
        <v>1</v>
      </c>
      <c r="AB4742" s="17">
        <f>IF(COUNTIF($F$2:F4742,F4742)=1,1,0)</f>
        <v>0</v>
      </c>
    </row>
    <row r="4743" spans="1:28" x14ac:dyDescent="0.2">
      <c r="A4743" s="17">
        <v>4742</v>
      </c>
      <c r="B4743" t="s">
        <v>7769</v>
      </c>
      <c r="C4743" s="18">
        <v>43051</v>
      </c>
      <c r="D4743" s="18">
        <v>43055</v>
      </c>
      <c r="E4743" t="s">
        <v>77</v>
      </c>
      <c r="F4743" t="s">
        <v>3294</v>
      </c>
      <c r="G4743" t="s">
        <v>3295</v>
      </c>
      <c r="H4743" t="s">
        <v>53</v>
      </c>
      <c r="I4743" t="s">
        <v>54</v>
      </c>
      <c r="J4743" t="s">
        <v>122</v>
      </c>
      <c r="K4743" t="s">
        <v>123</v>
      </c>
      <c r="L4743">
        <v>98115</v>
      </c>
      <c r="M4743" t="s">
        <v>71</v>
      </c>
      <c r="N4743" t="s">
        <v>5437</v>
      </c>
      <c r="O4743" t="s">
        <v>73</v>
      </c>
      <c r="P4743" t="s">
        <v>95</v>
      </c>
      <c r="Q4743" t="s">
        <v>5438</v>
      </c>
      <c r="R4743" s="19">
        <v>9.2100000000000009</v>
      </c>
      <c r="S4743" s="17">
        <v>3</v>
      </c>
      <c r="T4743" s="20">
        <v>0</v>
      </c>
      <c r="U4743" s="19">
        <v>2.3025000000000002</v>
      </c>
      <c r="V4743" s="20">
        <f t="shared" si="370"/>
        <v>0.25</v>
      </c>
      <c r="W4743" s="17">
        <f t="shared" si="371"/>
        <v>2017</v>
      </c>
      <c r="X4743" t="str">
        <f t="shared" si="372"/>
        <v>Nov-2017</v>
      </c>
      <c r="Y4743" s="17">
        <f t="shared" si="373"/>
        <v>4</v>
      </c>
      <c r="Z4743" t="str">
        <f t="shared" si="374"/>
        <v>0% (No Discount)</v>
      </c>
      <c r="AA4743" s="17">
        <f>IF(COUNTIF($B$2:B4743,B4743)=1,1,0)</f>
        <v>0</v>
      </c>
      <c r="AB4743" s="17">
        <f>IF(COUNTIF($F$2:F4743,F4743)=1,1,0)</f>
        <v>0</v>
      </c>
    </row>
    <row r="4744" spans="1:28" x14ac:dyDescent="0.2">
      <c r="A4744" s="17">
        <v>4743</v>
      </c>
      <c r="B4744" t="s">
        <v>7769</v>
      </c>
      <c r="C4744" s="18">
        <v>43051</v>
      </c>
      <c r="D4744" s="18">
        <v>43055</v>
      </c>
      <c r="E4744" t="s">
        <v>77</v>
      </c>
      <c r="F4744" t="s">
        <v>3294</v>
      </c>
      <c r="G4744" t="s">
        <v>3295</v>
      </c>
      <c r="H4744" t="s">
        <v>53</v>
      </c>
      <c r="I4744" t="s">
        <v>54</v>
      </c>
      <c r="J4744" t="s">
        <v>122</v>
      </c>
      <c r="K4744" t="s">
        <v>123</v>
      </c>
      <c r="L4744">
        <v>98115</v>
      </c>
      <c r="M4744" t="s">
        <v>71</v>
      </c>
      <c r="N4744" t="s">
        <v>2607</v>
      </c>
      <c r="O4744" t="s">
        <v>73</v>
      </c>
      <c r="P4744" t="s">
        <v>606</v>
      </c>
      <c r="Q4744" t="s">
        <v>2608</v>
      </c>
      <c r="R4744" s="19">
        <v>27.93</v>
      </c>
      <c r="S4744" s="17">
        <v>3</v>
      </c>
      <c r="T4744" s="20">
        <v>0</v>
      </c>
      <c r="U4744" s="19">
        <v>8.0997000000000003</v>
      </c>
      <c r="V4744" s="20">
        <f t="shared" si="370"/>
        <v>0.29000000000000004</v>
      </c>
      <c r="W4744" s="17">
        <f t="shared" si="371"/>
        <v>2017</v>
      </c>
      <c r="X4744" t="str">
        <f t="shared" si="372"/>
        <v>Nov-2017</v>
      </c>
      <c r="Y4744" s="17">
        <f t="shared" si="373"/>
        <v>4</v>
      </c>
      <c r="Z4744" t="str">
        <f t="shared" si="374"/>
        <v>0% (No Discount)</v>
      </c>
      <c r="AA4744" s="17">
        <f>IF(COUNTIF($B$2:B4744,B4744)=1,1,0)</f>
        <v>0</v>
      </c>
      <c r="AB4744" s="17">
        <f>IF(COUNTIF($F$2:F4744,F4744)=1,1,0)</f>
        <v>0</v>
      </c>
    </row>
    <row r="4745" spans="1:28" x14ac:dyDescent="0.2">
      <c r="A4745" s="17">
        <v>4744</v>
      </c>
      <c r="B4745" t="s">
        <v>7770</v>
      </c>
      <c r="C4745" s="18">
        <v>42799</v>
      </c>
      <c r="D4745" s="18">
        <v>42799</v>
      </c>
      <c r="E4745" t="s">
        <v>1320</v>
      </c>
      <c r="F4745" t="s">
        <v>1317</v>
      </c>
      <c r="G4745" t="s">
        <v>1318</v>
      </c>
      <c r="H4745" t="s">
        <v>53</v>
      </c>
      <c r="I4745" t="s">
        <v>54</v>
      </c>
      <c r="J4745" t="s">
        <v>416</v>
      </c>
      <c r="K4745" t="s">
        <v>256</v>
      </c>
      <c r="L4745">
        <v>55901</v>
      </c>
      <c r="M4745" t="s">
        <v>132</v>
      </c>
      <c r="N4745" t="s">
        <v>6002</v>
      </c>
      <c r="O4745" t="s">
        <v>73</v>
      </c>
      <c r="P4745" t="s">
        <v>296</v>
      </c>
      <c r="Q4745" t="s">
        <v>6003</v>
      </c>
      <c r="R4745" s="19">
        <v>7.9</v>
      </c>
      <c r="S4745" s="17">
        <v>2</v>
      </c>
      <c r="T4745" s="20">
        <v>0</v>
      </c>
      <c r="U4745" s="19">
        <v>2.528</v>
      </c>
      <c r="V4745" s="20">
        <f t="shared" si="370"/>
        <v>0.32</v>
      </c>
      <c r="W4745" s="17">
        <f t="shared" si="371"/>
        <v>2017</v>
      </c>
      <c r="X4745" t="str">
        <f t="shared" si="372"/>
        <v>Mar-2017</v>
      </c>
      <c r="Y4745" s="17">
        <f t="shared" si="373"/>
        <v>0</v>
      </c>
      <c r="Z4745" t="str">
        <f t="shared" si="374"/>
        <v>0% (No Discount)</v>
      </c>
      <c r="AA4745" s="17">
        <f>IF(COUNTIF($B$2:B4745,B4745)=1,1,0)</f>
        <v>1</v>
      </c>
      <c r="AB4745" s="17">
        <f>IF(COUNTIF($F$2:F4745,F4745)=1,1,0)</f>
        <v>0</v>
      </c>
    </row>
    <row r="4746" spans="1:28" x14ac:dyDescent="0.2">
      <c r="A4746" s="17">
        <v>4745</v>
      </c>
      <c r="B4746" t="s">
        <v>7770</v>
      </c>
      <c r="C4746" s="18">
        <v>42799</v>
      </c>
      <c r="D4746" s="18">
        <v>42799</v>
      </c>
      <c r="E4746" t="s">
        <v>1320</v>
      </c>
      <c r="F4746" t="s">
        <v>1317</v>
      </c>
      <c r="G4746" t="s">
        <v>1318</v>
      </c>
      <c r="H4746" t="s">
        <v>53</v>
      </c>
      <c r="I4746" t="s">
        <v>54</v>
      </c>
      <c r="J4746" t="s">
        <v>416</v>
      </c>
      <c r="K4746" t="s">
        <v>256</v>
      </c>
      <c r="L4746">
        <v>55901</v>
      </c>
      <c r="M4746" t="s">
        <v>132</v>
      </c>
      <c r="N4746" t="s">
        <v>4531</v>
      </c>
      <c r="O4746" t="s">
        <v>73</v>
      </c>
      <c r="P4746" t="s">
        <v>86</v>
      </c>
      <c r="Q4746" t="s">
        <v>4532</v>
      </c>
      <c r="R4746" s="19">
        <v>221.16</v>
      </c>
      <c r="S4746" s="17">
        <v>4</v>
      </c>
      <c r="T4746" s="20">
        <v>0</v>
      </c>
      <c r="U4746" s="19">
        <v>57.501600000000003</v>
      </c>
      <c r="V4746" s="20">
        <f t="shared" si="370"/>
        <v>0.26</v>
      </c>
      <c r="W4746" s="17">
        <f t="shared" si="371"/>
        <v>2017</v>
      </c>
      <c r="X4746" t="str">
        <f t="shared" si="372"/>
        <v>Mar-2017</v>
      </c>
      <c r="Y4746" s="17">
        <f t="shared" si="373"/>
        <v>0</v>
      </c>
      <c r="Z4746" t="str">
        <f t="shared" si="374"/>
        <v>0% (No Discount)</v>
      </c>
      <c r="AA4746" s="17">
        <f>IF(COUNTIF($B$2:B4746,B4746)=1,1,0)</f>
        <v>0</v>
      </c>
      <c r="AB4746" s="17">
        <f>IF(COUNTIF($F$2:F4746,F4746)=1,1,0)</f>
        <v>0</v>
      </c>
    </row>
    <row r="4747" spans="1:28" x14ac:dyDescent="0.2">
      <c r="A4747" s="17">
        <v>4746</v>
      </c>
      <c r="B4747" t="s">
        <v>7770</v>
      </c>
      <c r="C4747" s="18">
        <v>42799</v>
      </c>
      <c r="D4747" s="18">
        <v>42799</v>
      </c>
      <c r="E4747" t="s">
        <v>1320</v>
      </c>
      <c r="F4747" t="s">
        <v>1317</v>
      </c>
      <c r="G4747" t="s">
        <v>1318</v>
      </c>
      <c r="H4747" t="s">
        <v>53</v>
      </c>
      <c r="I4747" t="s">
        <v>54</v>
      </c>
      <c r="J4747" t="s">
        <v>416</v>
      </c>
      <c r="K4747" t="s">
        <v>256</v>
      </c>
      <c r="L4747">
        <v>55901</v>
      </c>
      <c r="M4747" t="s">
        <v>132</v>
      </c>
      <c r="N4747" t="s">
        <v>2629</v>
      </c>
      <c r="O4747" t="s">
        <v>73</v>
      </c>
      <c r="P4747" t="s">
        <v>102</v>
      </c>
      <c r="Q4747" t="s">
        <v>2630</v>
      </c>
      <c r="R4747" s="19">
        <v>127.96</v>
      </c>
      <c r="S4747" s="17">
        <v>2</v>
      </c>
      <c r="T4747" s="20">
        <v>0</v>
      </c>
      <c r="U4747" s="19">
        <v>62.700400000000002</v>
      </c>
      <c r="V4747" s="20">
        <f t="shared" si="370"/>
        <v>0.49000000000000005</v>
      </c>
      <c r="W4747" s="17">
        <f t="shared" si="371"/>
        <v>2017</v>
      </c>
      <c r="X4747" t="str">
        <f t="shared" si="372"/>
        <v>Mar-2017</v>
      </c>
      <c r="Y4747" s="17">
        <f t="shared" si="373"/>
        <v>0</v>
      </c>
      <c r="Z4747" t="str">
        <f t="shared" si="374"/>
        <v>0% (No Discount)</v>
      </c>
      <c r="AA4747" s="17">
        <f>IF(COUNTIF($B$2:B4747,B4747)=1,1,0)</f>
        <v>0</v>
      </c>
      <c r="AB4747" s="17">
        <f>IF(COUNTIF($F$2:F4747,F4747)=1,1,0)</f>
        <v>0</v>
      </c>
    </row>
    <row r="4748" spans="1:28" x14ac:dyDescent="0.2">
      <c r="A4748" s="17">
        <v>4747</v>
      </c>
      <c r="B4748" t="s">
        <v>7770</v>
      </c>
      <c r="C4748" s="18">
        <v>42799</v>
      </c>
      <c r="D4748" s="18">
        <v>42799</v>
      </c>
      <c r="E4748" t="s">
        <v>1320</v>
      </c>
      <c r="F4748" t="s">
        <v>1317</v>
      </c>
      <c r="G4748" t="s">
        <v>1318</v>
      </c>
      <c r="H4748" t="s">
        <v>53</v>
      </c>
      <c r="I4748" t="s">
        <v>54</v>
      </c>
      <c r="J4748" t="s">
        <v>416</v>
      </c>
      <c r="K4748" t="s">
        <v>256</v>
      </c>
      <c r="L4748">
        <v>55901</v>
      </c>
      <c r="M4748" t="s">
        <v>132</v>
      </c>
      <c r="N4748" t="s">
        <v>3160</v>
      </c>
      <c r="O4748" t="s">
        <v>73</v>
      </c>
      <c r="P4748" t="s">
        <v>102</v>
      </c>
      <c r="Q4748" t="s">
        <v>3161</v>
      </c>
      <c r="R4748" s="19">
        <v>18.690000000000001</v>
      </c>
      <c r="S4748" s="17">
        <v>3</v>
      </c>
      <c r="T4748" s="20">
        <v>0</v>
      </c>
      <c r="U4748" s="19">
        <v>9.1580999999999992</v>
      </c>
      <c r="V4748" s="20">
        <f t="shared" si="370"/>
        <v>0.48999999999999994</v>
      </c>
      <c r="W4748" s="17">
        <f t="shared" si="371"/>
        <v>2017</v>
      </c>
      <c r="X4748" t="str">
        <f t="shared" si="372"/>
        <v>Mar-2017</v>
      </c>
      <c r="Y4748" s="17">
        <f t="shared" si="373"/>
        <v>0</v>
      </c>
      <c r="Z4748" t="str">
        <f t="shared" si="374"/>
        <v>0% (No Discount)</v>
      </c>
      <c r="AA4748" s="17">
        <f>IF(COUNTIF($B$2:B4748,B4748)=1,1,0)</f>
        <v>0</v>
      </c>
      <c r="AB4748" s="17">
        <f>IF(COUNTIF($F$2:F4748,F4748)=1,1,0)</f>
        <v>0</v>
      </c>
    </row>
    <row r="4749" spans="1:28" x14ac:dyDescent="0.2">
      <c r="A4749" s="17">
        <v>4748</v>
      </c>
      <c r="B4749" t="s">
        <v>7771</v>
      </c>
      <c r="C4749" s="18">
        <v>42432</v>
      </c>
      <c r="D4749" s="18">
        <v>42432</v>
      </c>
      <c r="E4749" t="s">
        <v>1320</v>
      </c>
      <c r="F4749" t="s">
        <v>3171</v>
      </c>
      <c r="G4749" t="s">
        <v>3172</v>
      </c>
      <c r="H4749" t="s">
        <v>68</v>
      </c>
      <c r="I4749" t="s">
        <v>54</v>
      </c>
      <c r="J4749" t="s">
        <v>154</v>
      </c>
      <c r="K4749" t="s">
        <v>70</v>
      </c>
      <c r="L4749">
        <v>94110</v>
      </c>
      <c r="M4749" t="s">
        <v>71</v>
      </c>
      <c r="N4749" t="s">
        <v>6864</v>
      </c>
      <c r="O4749" t="s">
        <v>73</v>
      </c>
      <c r="P4749" t="s">
        <v>606</v>
      </c>
      <c r="Q4749" t="s">
        <v>6865</v>
      </c>
      <c r="R4749" s="19">
        <v>25.35</v>
      </c>
      <c r="S4749" s="17">
        <v>3</v>
      </c>
      <c r="T4749" s="20">
        <v>0</v>
      </c>
      <c r="U4749" s="19">
        <v>7.6050000000000004</v>
      </c>
      <c r="V4749" s="20">
        <f t="shared" si="370"/>
        <v>0.3</v>
      </c>
      <c r="W4749" s="17">
        <f t="shared" si="371"/>
        <v>2016</v>
      </c>
      <c r="X4749" t="str">
        <f t="shared" si="372"/>
        <v>Mar-2016</v>
      </c>
      <c r="Y4749" s="17">
        <f t="shared" si="373"/>
        <v>0</v>
      </c>
      <c r="Z4749" t="str">
        <f t="shared" si="374"/>
        <v>0% (No Discount)</v>
      </c>
      <c r="AA4749" s="17">
        <f>IF(COUNTIF($B$2:B4749,B4749)=1,1,0)</f>
        <v>1</v>
      </c>
      <c r="AB4749" s="17">
        <f>IF(COUNTIF($F$2:F4749,F4749)=1,1,0)</f>
        <v>0</v>
      </c>
    </row>
    <row r="4750" spans="1:28" x14ac:dyDescent="0.2">
      <c r="A4750" s="17">
        <v>4749</v>
      </c>
      <c r="B4750" t="s">
        <v>7771</v>
      </c>
      <c r="C4750" s="18">
        <v>42432</v>
      </c>
      <c r="D4750" s="18">
        <v>42432</v>
      </c>
      <c r="E4750" t="s">
        <v>1320</v>
      </c>
      <c r="F4750" t="s">
        <v>3171</v>
      </c>
      <c r="G4750" t="s">
        <v>3172</v>
      </c>
      <c r="H4750" t="s">
        <v>68</v>
      </c>
      <c r="I4750" t="s">
        <v>54</v>
      </c>
      <c r="J4750" t="s">
        <v>154</v>
      </c>
      <c r="K4750" t="s">
        <v>70</v>
      </c>
      <c r="L4750">
        <v>94110</v>
      </c>
      <c r="M4750" t="s">
        <v>71</v>
      </c>
      <c r="N4750" t="s">
        <v>6602</v>
      </c>
      <c r="O4750" t="s">
        <v>59</v>
      </c>
      <c r="P4750" t="s">
        <v>92</v>
      </c>
      <c r="Q4750" t="s">
        <v>6603</v>
      </c>
      <c r="R4750" s="19">
        <v>35.28</v>
      </c>
      <c r="S4750" s="17">
        <v>3</v>
      </c>
      <c r="T4750" s="20">
        <v>0</v>
      </c>
      <c r="U4750" s="19">
        <v>11.995200000000001</v>
      </c>
      <c r="V4750" s="20">
        <f t="shared" si="370"/>
        <v>0.34</v>
      </c>
      <c r="W4750" s="17">
        <f t="shared" si="371"/>
        <v>2016</v>
      </c>
      <c r="X4750" t="str">
        <f t="shared" si="372"/>
        <v>Mar-2016</v>
      </c>
      <c r="Y4750" s="17">
        <f t="shared" si="373"/>
        <v>0</v>
      </c>
      <c r="Z4750" t="str">
        <f t="shared" si="374"/>
        <v>0% (No Discount)</v>
      </c>
      <c r="AA4750" s="17">
        <f>IF(COUNTIF($B$2:B4750,B4750)=1,1,0)</f>
        <v>0</v>
      </c>
      <c r="AB4750" s="17">
        <f>IF(COUNTIF($F$2:F4750,F4750)=1,1,0)</f>
        <v>0</v>
      </c>
    </row>
    <row r="4751" spans="1:28" x14ac:dyDescent="0.2">
      <c r="A4751" s="17">
        <v>4750</v>
      </c>
      <c r="B4751" t="s">
        <v>7772</v>
      </c>
      <c r="C4751" s="18">
        <v>42728</v>
      </c>
      <c r="D4751" s="18">
        <v>42729</v>
      </c>
      <c r="E4751" t="s">
        <v>215</v>
      </c>
      <c r="F4751" t="s">
        <v>2472</v>
      </c>
      <c r="G4751" t="s">
        <v>2473</v>
      </c>
      <c r="H4751" t="s">
        <v>68</v>
      </c>
      <c r="I4751" t="s">
        <v>54</v>
      </c>
      <c r="J4751" t="s">
        <v>122</v>
      </c>
      <c r="K4751" t="s">
        <v>123</v>
      </c>
      <c r="L4751">
        <v>98103</v>
      </c>
      <c r="M4751" t="s">
        <v>71</v>
      </c>
      <c r="N4751" t="s">
        <v>1897</v>
      </c>
      <c r="O4751" t="s">
        <v>73</v>
      </c>
      <c r="P4751" t="s">
        <v>117</v>
      </c>
      <c r="Q4751" t="s">
        <v>1898</v>
      </c>
      <c r="R4751" s="19">
        <v>33.4</v>
      </c>
      <c r="S4751" s="17">
        <v>5</v>
      </c>
      <c r="T4751" s="20">
        <v>0</v>
      </c>
      <c r="U4751" s="19">
        <v>16.032</v>
      </c>
      <c r="V4751" s="20">
        <f t="shared" si="370"/>
        <v>0.48000000000000004</v>
      </c>
      <c r="W4751" s="17">
        <f t="shared" si="371"/>
        <v>2016</v>
      </c>
      <c r="X4751" t="str">
        <f t="shared" si="372"/>
        <v>Dec-2016</v>
      </c>
      <c r="Y4751" s="17">
        <f t="shared" si="373"/>
        <v>1</v>
      </c>
      <c r="Z4751" t="str">
        <f t="shared" si="374"/>
        <v>0% (No Discount)</v>
      </c>
      <c r="AA4751" s="17">
        <f>IF(COUNTIF($B$2:B4751,B4751)=1,1,0)</f>
        <v>1</v>
      </c>
      <c r="AB4751" s="17">
        <f>IF(COUNTIF($F$2:F4751,F4751)=1,1,0)</f>
        <v>0</v>
      </c>
    </row>
    <row r="4752" spans="1:28" x14ac:dyDescent="0.2">
      <c r="A4752" s="17">
        <v>4751</v>
      </c>
      <c r="B4752" t="s">
        <v>7773</v>
      </c>
      <c r="C4752" s="18">
        <v>42650</v>
      </c>
      <c r="D4752" s="18">
        <v>42652</v>
      </c>
      <c r="E4752" t="s">
        <v>215</v>
      </c>
      <c r="F4752" t="s">
        <v>3291</v>
      </c>
      <c r="G4752" t="s">
        <v>3292</v>
      </c>
      <c r="H4752" t="s">
        <v>68</v>
      </c>
      <c r="I4752" t="s">
        <v>54</v>
      </c>
      <c r="J4752" t="s">
        <v>4712</v>
      </c>
      <c r="K4752" t="s">
        <v>123</v>
      </c>
      <c r="L4752">
        <v>99207</v>
      </c>
      <c r="M4752" t="s">
        <v>71</v>
      </c>
      <c r="N4752" t="s">
        <v>6364</v>
      </c>
      <c r="O4752" t="s">
        <v>98</v>
      </c>
      <c r="P4752" t="s">
        <v>711</v>
      </c>
      <c r="Q4752" t="s">
        <v>6365</v>
      </c>
      <c r="R4752" s="19">
        <v>837.6</v>
      </c>
      <c r="S4752" s="17">
        <v>3</v>
      </c>
      <c r="T4752" s="20">
        <v>0.2</v>
      </c>
      <c r="U4752" s="19">
        <v>62.82</v>
      </c>
      <c r="V4752" s="20">
        <f t="shared" si="370"/>
        <v>7.4999999999999997E-2</v>
      </c>
      <c r="W4752" s="17">
        <f t="shared" si="371"/>
        <v>2016</v>
      </c>
      <c r="X4752" t="str">
        <f t="shared" si="372"/>
        <v>Oct-2016</v>
      </c>
      <c r="Y4752" s="17">
        <f t="shared" si="373"/>
        <v>2</v>
      </c>
      <c r="Z4752" t="str">
        <f t="shared" si="374"/>
        <v>11-20%</v>
      </c>
      <c r="AA4752" s="17">
        <f>IF(COUNTIF($B$2:B4752,B4752)=1,1,0)</f>
        <v>1</v>
      </c>
      <c r="AB4752" s="17">
        <f>IF(COUNTIF($F$2:F4752,F4752)=1,1,0)</f>
        <v>0</v>
      </c>
    </row>
    <row r="4753" spans="1:28" x14ac:dyDescent="0.2">
      <c r="A4753" s="17">
        <v>4752</v>
      </c>
      <c r="B4753" t="s">
        <v>7774</v>
      </c>
      <c r="C4753" s="18">
        <v>42713</v>
      </c>
      <c r="D4753" s="18">
        <v>42717</v>
      </c>
      <c r="E4753" t="s">
        <v>77</v>
      </c>
      <c r="F4753" t="s">
        <v>179</v>
      </c>
      <c r="G4753" t="s">
        <v>180</v>
      </c>
      <c r="H4753" t="s">
        <v>53</v>
      </c>
      <c r="I4753" t="s">
        <v>54</v>
      </c>
      <c r="J4753" t="s">
        <v>640</v>
      </c>
      <c r="K4753" t="s">
        <v>362</v>
      </c>
      <c r="L4753">
        <v>37064</v>
      </c>
      <c r="M4753" t="s">
        <v>57</v>
      </c>
      <c r="N4753" t="s">
        <v>4209</v>
      </c>
      <c r="O4753" t="s">
        <v>98</v>
      </c>
      <c r="P4753" t="s">
        <v>99</v>
      </c>
      <c r="Q4753" t="s">
        <v>4210</v>
      </c>
      <c r="R4753" s="19">
        <v>40.68</v>
      </c>
      <c r="S4753" s="17">
        <v>3</v>
      </c>
      <c r="T4753" s="20">
        <v>0.2</v>
      </c>
      <c r="U4753" s="19">
        <v>-9.1530000000000005</v>
      </c>
      <c r="V4753" s="20">
        <f t="shared" si="370"/>
        <v>-0.22500000000000001</v>
      </c>
      <c r="W4753" s="17">
        <f t="shared" si="371"/>
        <v>2016</v>
      </c>
      <c r="X4753" t="str">
        <f t="shared" si="372"/>
        <v>Dec-2016</v>
      </c>
      <c r="Y4753" s="17">
        <f t="shared" si="373"/>
        <v>4</v>
      </c>
      <c r="Z4753" t="str">
        <f t="shared" si="374"/>
        <v>11-20%</v>
      </c>
      <c r="AA4753" s="17">
        <f>IF(COUNTIF($B$2:B4753,B4753)=1,1,0)</f>
        <v>1</v>
      </c>
      <c r="AB4753" s="17">
        <f>IF(COUNTIF($F$2:F4753,F4753)=1,1,0)</f>
        <v>0</v>
      </c>
    </row>
    <row r="4754" spans="1:28" x14ac:dyDescent="0.2">
      <c r="A4754" s="17">
        <v>4753</v>
      </c>
      <c r="B4754" t="s">
        <v>7775</v>
      </c>
      <c r="C4754" s="18">
        <v>43059</v>
      </c>
      <c r="D4754" s="18">
        <v>43063</v>
      </c>
      <c r="E4754" t="s">
        <v>77</v>
      </c>
      <c r="F4754" t="s">
        <v>2523</v>
      </c>
      <c r="G4754" t="s">
        <v>2524</v>
      </c>
      <c r="H4754" t="s">
        <v>53</v>
      </c>
      <c r="I4754" t="s">
        <v>54</v>
      </c>
      <c r="J4754" t="s">
        <v>355</v>
      </c>
      <c r="K4754" t="s">
        <v>362</v>
      </c>
      <c r="L4754">
        <v>38301</v>
      </c>
      <c r="M4754" t="s">
        <v>57</v>
      </c>
      <c r="N4754" t="s">
        <v>2127</v>
      </c>
      <c r="O4754" t="s">
        <v>59</v>
      </c>
      <c r="P4754" t="s">
        <v>63</v>
      </c>
      <c r="Q4754" t="s">
        <v>2128</v>
      </c>
      <c r="R4754" s="19">
        <v>209.56800000000001</v>
      </c>
      <c r="S4754" s="17">
        <v>2</v>
      </c>
      <c r="T4754" s="20">
        <v>0.2</v>
      </c>
      <c r="U4754" s="19">
        <v>-23.5764</v>
      </c>
      <c r="V4754" s="20">
        <f t="shared" si="370"/>
        <v>-0.11249999999999999</v>
      </c>
      <c r="W4754" s="17">
        <f t="shared" si="371"/>
        <v>2017</v>
      </c>
      <c r="X4754" t="str">
        <f t="shared" si="372"/>
        <v>Nov-2017</v>
      </c>
      <c r="Y4754" s="17">
        <f t="shared" si="373"/>
        <v>4</v>
      </c>
      <c r="Z4754" t="str">
        <f t="shared" si="374"/>
        <v>11-20%</v>
      </c>
      <c r="AA4754" s="17">
        <f>IF(COUNTIF($B$2:B4754,B4754)=1,1,0)</f>
        <v>1</v>
      </c>
      <c r="AB4754" s="17">
        <f>IF(COUNTIF($F$2:F4754,F4754)=1,1,0)</f>
        <v>0</v>
      </c>
    </row>
    <row r="4755" spans="1:28" x14ac:dyDescent="0.2">
      <c r="A4755" s="17">
        <v>4754</v>
      </c>
      <c r="B4755" t="s">
        <v>7776</v>
      </c>
      <c r="C4755" s="18">
        <v>42350</v>
      </c>
      <c r="D4755" s="18">
        <v>42354</v>
      </c>
      <c r="E4755" t="s">
        <v>77</v>
      </c>
      <c r="F4755" t="s">
        <v>893</v>
      </c>
      <c r="G4755" t="s">
        <v>894</v>
      </c>
      <c r="H4755" t="s">
        <v>53</v>
      </c>
      <c r="I4755" t="s">
        <v>54</v>
      </c>
      <c r="J4755" t="s">
        <v>1267</v>
      </c>
      <c r="K4755" t="s">
        <v>131</v>
      </c>
      <c r="L4755">
        <v>78745</v>
      </c>
      <c r="M4755" t="s">
        <v>132</v>
      </c>
      <c r="N4755" t="s">
        <v>7777</v>
      </c>
      <c r="O4755" t="s">
        <v>98</v>
      </c>
      <c r="P4755" t="s">
        <v>188</v>
      </c>
      <c r="Q4755" t="s">
        <v>7778</v>
      </c>
      <c r="R4755" s="19">
        <v>22.367999999999999</v>
      </c>
      <c r="S4755" s="17">
        <v>4</v>
      </c>
      <c r="T4755" s="20">
        <v>0.2</v>
      </c>
      <c r="U4755" s="19">
        <v>6.4307999999999996</v>
      </c>
      <c r="V4755" s="20">
        <f t="shared" si="370"/>
        <v>0.28749999999999998</v>
      </c>
      <c r="W4755" s="17">
        <f t="shared" si="371"/>
        <v>2015</v>
      </c>
      <c r="X4755" t="str">
        <f t="shared" si="372"/>
        <v>Dec-2015</v>
      </c>
      <c r="Y4755" s="17">
        <f t="shared" si="373"/>
        <v>4</v>
      </c>
      <c r="Z4755" t="str">
        <f t="shared" si="374"/>
        <v>11-20%</v>
      </c>
      <c r="AA4755" s="17">
        <f>IF(COUNTIF($B$2:B4755,B4755)=1,1,0)</f>
        <v>1</v>
      </c>
      <c r="AB4755" s="17">
        <f>IF(COUNTIF($F$2:F4755,F4755)=1,1,0)</f>
        <v>0</v>
      </c>
    </row>
    <row r="4756" spans="1:28" x14ac:dyDescent="0.2">
      <c r="A4756" s="17">
        <v>4755</v>
      </c>
      <c r="B4756" t="s">
        <v>7779</v>
      </c>
      <c r="C4756" s="18">
        <v>42769</v>
      </c>
      <c r="D4756" s="18">
        <v>42774</v>
      </c>
      <c r="E4756" t="s">
        <v>77</v>
      </c>
      <c r="F4756" t="s">
        <v>5558</v>
      </c>
      <c r="G4756" t="s">
        <v>5559</v>
      </c>
      <c r="H4756" t="s">
        <v>53</v>
      </c>
      <c r="I4756" t="s">
        <v>54</v>
      </c>
      <c r="J4756" t="s">
        <v>1383</v>
      </c>
      <c r="K4756" t="s">
        <v>81</v>
      </c>
      <c r="L4756">
        <v>33024</v>
      </c>
      <c r="M4756" t="s">
        <v>57</v>
      </c>
      <c r="N4756" t="s">
        <v>2476</v>
      </c>
      <c r="O4756" t="s">
        <v>73</v>
      </c>
      <c r="P4756" t="s">
        <v>102</v>
      </c>
      <c r="Q4756" t="s">
        <v>2477</v>
      </c>
      <c r="R4756" s="19">
        <v>3.8820000000000001</v>
      </c>
      <c r="S4756" s="17">
        <v>2</v>
      </c>
      <c r="T4756" s="20">
        <v>0.7</v>
      </c>
      <c r="U4756" s="19">
        <v>-2.5880000000000001</v>
      </c>
      <c r="V4756" s="20">
        <f t="shared" si="370"/>
        <v>-0.66666666666666663</v>
      </c>
      <c r="W4756" s="17">
        <f t="shared" si="371"/>
        <v>2017</v>
      </c>
      <c r="X4756" t="str">
        <f t="shared" si="372"/>
        <v>Feb-2017</v>
      </c>
      <c r="Y4756" s="17">
        <f t="shared" si="373"/>
        <v>5</v>
      </c>
      <c r="Z4756" t="str">
        <f t="shared" si="374"/>
        <v>Over 50%</v>
      </c>
      <c r="AA4756" s="17">
        <f>IF(COUNTIF($B$2:B4756,B4756)=1,1,0)</f>
        <v>1</v>
      </c>
      <c r="AB4756" s="17">
        <f>IF(COUNTIF($F$2:F4756,F4756)=1,1,0)</f>
        <v>0</v>
      </c>
    </row>
    <row r="4757" spans="1:28" x14ac:dyDescent="0.2">
      <c r="A4757" s="17">
        <v>4756</v>
      </c>
      <c r="B4757" t="s">
        <v>7779</v>
      </c>
      <c r="C4757" s="18">
        <v>42769</v>
      </c>
      <c r="D4757" s="18">
        <v>42774</v>
      </c>
      <c r="E4757" t="s">
        <v>77</v>
      </c>
      <c r="F4757" t="s">
        <v>5558</v>
      </c>
      <c r="G4757" t="s">
        <v>5559</v>
      </c>
      <c r="H4757" t="s">
        <v>53</v>
      </c>
      <c r="I4757" t="s">
        <v>54</v>
      </c>
      <c r="J4757" t="s">
        <v>1383</v>
      </c>
      <c r="K4757" t="s">
        <v>81</v>
      </c>
      <c r="L4757">
        <v>33024</v>
      </c>
      <c r="M4757" t="s">
        <v>57</v>
      </c>
      <c r="N4757" t="s">
        <v>7780</v>
      </c>
      <c r="O4757" t="s">
        <v>73</v>
      </c>
      <c r="P4757" t="s">
        <v>117</v>
      </c>
      <c r="Q4757" t="s">
        <v>7781</v>
      </c>
      <c r="R4757" s="19">
        <v>115.29600000000001</v>
      </c>
      <c r="S4757" s="17">
        <v>3</v>
      </c>
      <c r="T4757" s="20">
        <v>0.2</v>
      </c>
      <c r="U4757" s="19">
        <v>40.3536</v>
      </c>
      <c r="V4757" s="20">
        <f t="shared" si="370"/>
        <v>0.35</v>
      </c>
      <c r="W4757" s="17">
        <f t="shared" si="371"/>
        <v>2017</v>
      </c>
      <c r="X4757" t="str">
        <f t="shared" si="372"/>
        <v>Feb-2017</v>
      </c>
      <c r="Y4757" s="17">
        <f t="shared" si="373"/>
        <v>5</v>
      </c>
      <c r="Z4757" t="str">
        <f t="shared" si="374"/>
        <v>11-20%</v>
      </c>
      <c r="AA4757" s="17">
        <f>IF(COUNTIF($B$2:B4757,B4757)=1,1,0)</f>
        <v>0</v>
      </c>
      <c r="AB4757" s="17">
        <f>IF(COUNTIF($F$2:F4757,F4757)=1,1,0)</f>
        <v>0</v>
      </c>
    </row>
    <row r="4758" spans="1:28" x14ac:dyDescent="0.2">
      <c r="A4758" s="17">
        <v>4757</v>
      </c>
      <c r="B4758" t="s">
        <v>7782</v>
      </c>
      <c r="C4758" s="18">
        <v>42999</v>
      </c>
      <c r="D4758" s="18">
        <v>43003</v>
      </c>
      <c r="E4758" t="s">
        <v>77</v>
      </c>
      <c r="F4758" t="s">
        <v>179</v>
      </c>
      <c r="G4758" t="s">
        <v>180</v>
      </c>
      <c r="H4758" t="s">
        <v>53</v>
      </c>
      <c r="I4758" t="s">
        <v>54</v>
      </c>
      <c r="J4758" t="s">
        <v>173</v>
      </c>
      <c r="K4758" t="s">
        <v>174</v>
      </c>
      <c r="L4758">
        <v>19143</v>
      </c>
      <c r="M4758" t="s">
        <v>175</v>
      </c>
      <c r="N4758" t="s">
        <v>5406</v>
      </c>
      <c r="O4758" t="s">
        <v>73</v>
      </c>
      <c r="P4758" t="s">
        <v>102</v>
      </c>
      <c r="Q4758" t="s">
        <v>5407</v>
      </c>
      <c r="R4758" s="19">
        <v>1.9079999999999999</v>
      </c>
      <c r="S4758" s="17">
        <v>2</v>
      </c>
      <c r="T4758" s="20">
        <v>0.7</v>
      </c>
      <c r="U4758" s="19">
        <v>-1.5264</v>
      </c>
      <c r="V4758" s="20">
        <f t="shared" si="370"/>
        <v>-0.8</v>
      </c>
      <c r="W4758" s="17">
        <f t="shared" si="371"/>
        <v>2017</v>
      </c>
      <c r="X4758" t="str">
        <f t="shared" si="372"/>
        <v>Sep-2017</v>
      </c>
      <c r="Y4758" s="17">
        <f t="shared" si="373"/>
        <v>4</v>
      </c>
      <c r="Z4758" t="str">
        <f t="shared" si="374"/>
        <v>Over 50%</v>
      </c>
      <c r="AA4758" s="17">
        <f>IF(COUNTIF($B$2:B4758,B4758)=1,1,0)</f>
        <v>1</v>
      </c>
      <c r="AB4758" s="17">
        <f>IF(COUNTIF($F$2:F4758,F4758)=1,1,0)</f>
        <v>0</v>
      </c>
    </row>
    <row r="4759" spans="1:28" x14ac:dyDescent="0.2">
      <c r="A4759" s="17">
        <v>4758</v>
      </c>
      <c r="B4759" t="s">
        <v>7783</v>
      </c>
      <c r="C4759" s="18">
        <v>42855</v>
      </c>
      <c r="D4759" s="18">
        <v>42860</v>
      </c>
      <c r="E4759" t="s">
        <v>77</v>
      </c>
      <c r="F4759" t="s">
        <v>6291</v>
      </c>
      <c r="G4759" t="s">
        <v>6292</v>
      </c>
      <c r="H4759" t="s">
        <v>129</v>
      </c>
      <c r="I4759" t="s">
        <v>54</v>
      </c>
      <c r="J4759" t="s">
        <v>7663</v>
      </c>
      <c r="K4759" t="s">
        <v>238</v>
      </c>
      <c r="L4759">
        <v>61832</v>
      </c>
      <c r="M4759" t="s">
        <v>132</v>
      </c>
      <c r="N4759" t="s">
        <v>2291</v>
      </c>
      <c r="O4759" t="s">
        <v>73</v>
      </c>
      <c r="P4759" t="s">
        <v>102</v>
      </c>
      <c r="Q4759" t="s">
        <v>2292</v>
      </c>
      <c r="R4759" s="19">
        <v>43.372</v>
      </c>
      <c r="S4759" s="17">
        <v>7</v>
      </c>
      <c r="T4759" s="20">
        <v>0.8</v>
      </c>
      <c r="U4759" s="19">
        <v>-69.395200000000003</v>
      </c>
      <c r="V4759" s="20">
        <f t="shared" si="370"/>
        <v>-1.6</v>
      </c>
      <c r="W4759" s="17">
        <f t="shared" si="371"/>
        <v>2017</v>
      </c>
      <c r="X4759" t="str">
        <f t="shared" si="372"/>
        <v>Apr-2017</v>
      </c>
      <c r="Y4759" s="17">
        <f t="shared" si="373"/>
        <v>5</v>
      </c>
      <c r="Z4759" t="str">
        <f t="shared" si="374"/>
        <v>Over 50%</v>
      </c>
      <c r="AA4759" s="17">
        <f>IF(COUNTIF($B$2:B4759,B4759)=1,1,0)</f>
        <v>1</v>
      </c>
      <c r="AB4759" s="17">
        <f>IF(COUNTIF($F$2:F4759,F4759)=1,1,0)</f>
        <v>0</v>
      </c>
    </row>
    <row r="4760" spans="1:28" x14ac:dyDescent="0.2">
      <c r="A4760" s="17">
        <v>4759</v>
      </c>
      <c r="B4760" t="s">
        <v>7784</v>
      </c>
      <c r="C4760" s="18">
        <v>41946</v>
      </c>
      <c r="D4760" s="18">
        <v>41950</v>
      </c>
      <c r="E4760" t="s">
        <v>77</v>
      </c>
      <c r="F4760" t="s">
        <v>5468</v>
      </c>
      <c r="G4760" t="s">
        <v>5469</v>
      </c>
      <c r="H4760" t="s">
        <v>53</v>
      </c>
      <c r="I4760" t="s">
        <v>54</v>
      </c>
      <c r="J4760" t="s">
        <v>293</v>
      </c>
      <c r="K4760" t="s">
        <v>294</v>
      </c>
      <c r="L4760">
        <v>10009</v>
      </c>
      <c r="M4760" t="s">
        <v>175</v>
      </c>
      <c r="N4760" t="s">
        <v>1850</v>
      </c>
      <c r="O4760" t="s">
        <v>98</v>
      </c>
      <c r="P4760" t="s">
        <v>99</v>
      </c>
      <c r="Q4760" t="s">
        <v>1851</v>
      </c>
      <c r="R4760" s="19">
        <v>783.96</v>
      </c>
      <c r="S4760" s="17">
        <v>4</v>
      </c>
      <c r="T4760" s="20">
        <v>0</v>
      </c>
      <c r="U4760" s="19">
        <v>219.50880000000001</v>
      </c>
      <c r="V4760" s="20">
        <f t="shared" si="370"/>
        <v>0.27999999999999997</v>
      </c>
      <c r="W4760" s="17">
        <f t="shared" si="371"/>
        <v>2014</v>
      </c>
      <c r="X4760" t="str">
        <f t="shared" si="372"/>
        <v>Nov-2014</v>
      </c>
      <c r="Y4760" s="17">
        <f t="shared" si="373"/>
        <v>4</v>
      </c>
      <c r="Z4760" t="str">
        <f t="shared" si="374"/>
        <v>0% (No Discount)</v>
      </c>
      <c r="AA4760" s="17">
        <f>IF(COUNTIF($B$2:B4760,B4760)=1,1,0)</f>
        <v>1</v>
      </c>
      <c r="AB4760" s="17">
        <f>IF(COUNTIF($F$2:F4760,F4760)=1,1,0)</f>
        <v>0</v>
      </c>
    </row>
    <row r="4761" spans="1:28" x14ac:dyDescent="0.2">
      <c r="A4761" s="17">
        <v>4760</v>
      </c>
      <c r="B4761" t="s">
        <v>7784</v>
      </c>
      <c r="C4761" s="18">
        <v>41946</v>
      </c>
      <c r="D4761" s="18">
        <v>41950</v>
      </c>
      <c r="E4761" t="s">
        <v>77</v>
      </c>
      <c r="F4761" t="s">
        <v>5468</v>
      </c>
      <c r="G4761" t="s">
        <v>5469</v>
      </c>
      <c r="H4761" t="s">
        <v>53</v>
      </c>
      <c r="I4761" t="s">
        <v>54</v>
      </c>
      <c r="J4761" t="s">
        <v>293</v>
      </c>
      <c r="K4761" t="s">
        <v>294</v>
      </c>
      <c r="L4761">
        <v>10009</v>
      </c>
      <c r="M4761" t="s">
        <v>175</v>
      </c>
      <c r="N4761" t="s">
        <v>3946</v>
      </c>
      <c r="O4761" t="s">
        <v>73</v>
      </c>
      <c r="P4761" t="s">
        <v>102</v>
      </c>
      <c r="Q4761" t="s">
        <v>3947</v>
      </c>
      <c r="R4761" s="19">
        <v>48.896000000000001</v>
      </c>
      <c r="S4761" s="17">
        <v>2</v>
      </c>
      <c r="T4761" s="20">
        <v>0.2</v>
      </c>
      <c r="U4761" s="19">
        <v>18.335999999999999</v>
      </c>
      <c r="V4761" s="20">
        <f t="shared" si="370"/>
        <v>0.37499999999999994</v>
      </c>
      <c r="W4761" s="17">
        <f t="shared" si="371"/>
        <v>2014</v>
      </c>
      <c r="X4761" t="str">
        <f t="shared" si="372"/>
        <v>Nov-2014</v>
      </c>
      <c r="Y4761" s="17">
        <f t="shared" si="373"/>
        <v>4</v>
      </c>
      <c r="Z4761" t="str">
        <f t="shared" si="374"/>
        <v>11-20%</v>
      </c>
      <c r="AA4761" s="17">
        <f>IF(COUNTIF($B$2:B4761,B4761)=1,1,0)</f>
        <v>0</v>
      </c>
      <c r="AB4761" s="17">
        <f>IF(COUNTIF($F$2:F4761,F4761)=1,1,0)</f>
        <v>0</v>
      </c>
    </row>
    <row r="4762" spans="1:28" x14ac:dyDescent="0.2">
      <c r="A4762" s="17">
        <v>4761</v>
      </c>
      <c r="B4762" t="s">
        <v>7784</v>
      </c>
      <c r="C4762" s="18">
        <v>41946</v>
      </c>
      <c r="D4762" s="18">
        <v>41950</v>
      </c>
      <c r="E4762" t="s">
        <v>77</v>
      </c>
      <c r="F4762" t="s">
        <v>5468</v>
      </c>
      <c r="G4762" t="s">
        <v>5469</v>
      </c>
      <c r="H4762" t="s">
        <v>53</v>
      </c>
      <c r="I4762" t="s">
        <v>54</v>
      </c>
      <c r="J4762" t="s">
        <v>293</v>
      </c>
      <c r="K4762" t="s">
        <v>294</v>
      </c>
      <c r="L4762">
        <v>10009</v>
      </c>
      <c r="M4762" t="s">
        <v>175</v>
      </c>
      <c r="N4762" t="s">
        <v>2743</v>
      </c>
      <c r="O4762" t="s">
        <v>73</v>
      </c>
      <c r="P4762" t="s">
        <v>102</v>
      </c>
      <c r="Q4762" t="s">
        <v>2744</v>
      </c>
      <c r="R4762" s="19">
        <v>7.8559999999999999</v>
      </c>
      <c r="S4762" s="17">
        <v>2</v>
      </c>
      <c r="T4762" s="20">
        <v>0.2</v>
      </c>
      <c r="U4762" s="19">
        <v>2.8477999999999999</v>
      </c>
      <c r="V4762" s="20">
        <f t="shared" si="370"/>
        <v>0.36249999999999999</v>
      </c>
      <c r="W4762" s="17">
        <f t="shared" si="371"/>
        <v>2014</v>
      </c>
      <c r="X4762" t="str">
        <f t="shared" si="372"/>
        <v>Nov-2014</v>
      </c>
      <c r="Y4762" s="17">
        <f t="shared" si="373"/>
        <v>4</v>
      </c>
      <c r="Z4762" t="str">
        <f t="shared" si="374"/>
        <v>11-20%</v>
      </c>
      <c r="AA4762" s="17">
        <f>IF(COUNTIF($B$2:B4762,B4762)=1,1,0)</f>
        <v>0</v>
      </c>
      <c r="AB4762" s="17">
        <f>IF(COUNTIF($F$2:F4762,F4762)=1,1,0)</f>
        <v>0</v>
      </c>
    </row>
    <row r="4763" spans="1:28" x14ac:dyDescent="0.2">
      <c r="A4763" s="17">
        <v>4762</v>
      </c>
      <c r="B4763" t="s">
        <v>7785</v>
      </c>
      <c r="C4763" s="18">
        <v>42734</v>
      </c>
      <c r="D4763" s="18">
        <v>42739</v>
      </c>
      <c r="E4763" t="s">
        <v>77</v>
      </c>
      <c r="F4763" t="s">
        <v>2493</v>
      </c>
      <c r="G4763" t="s">
        <v>2494</v>
      </c>
      <c r="H4763" t="s">
        <v>53</v>
      </c>
      <c r="I4763" t="s">
        <v>54</v>
      </c>
      <c r="J4763" t="s">
        <v>524</v>
      </c>
      <c r="K4763" t="s">
        <v>525</v>
      </c>
      <c r="L4763">
        <v>43229</v>
      </c>
      <c r="M4763" t="s">
        <v>175</v>
      </c>
      <c r="N4763" t="s">
        <v>7417</v>
      </c>
      <c r="O4763" t="s">
        <v>73</v>
      </c>
      <c r="P4763" t="s">
        <v>74</v>
      </c>
      <c r="Q4763" t="s">
        <v>7418</v>
      </c>
      <c r="R4763" s="19">
        <v>5.9039999999999999</v>
      </c>
      <c r="S4763" s="17">
        <v>2</v>
      </c>
      <c r="T4763" s="20">
        <v>0.2</v>
      </c>
      <c r="U4763" s="19">
        <v>1.9925999999999999</v>
      </c>
      <c r="V4763" s="20">
        <f t="shared" si="370"/>
        <v>0.33749999999999997</v>
      </c>
      <c r="W4763" s="17">
        <f t="shared" si="371"/>
        <v>2016</v>
      </c>
      <c r="X4763" t="str">
        <f t="shared" si="372"/>
        <v>Dec-2016</v>
      </c>
      <c r="Y4763" s="17">
        <f t="shared" si="373"/>
        <v>5</v>
      </c>
      <c r="Z4763" t="str">
        <f t="shared" si="374"/>
        <v>11-20%</v>
      </c>
      <c r="AA4763" s="17">
        <f>IF(COUNTIF($B$2:B4763,B4763)=1,1,0)</f>
        <v>1</v>
      </c>
      <c r="AB4763" s="17">
        <f>IF(COUNTIF($F$2:F4763,F4763)=1,1,0)</f>
        <v>0</v>
      </c>
    </row>
    <row r="4764" spans="1:28" x14ac:dyDescent="0.2">
      <c r="A4764" s="17">
        <v>4763</v>
      </c>
      <c r="B4764" t="s">
        <v>7785</v>
      </c>
      <c r="C4764" s="18">
        <v>42734</v>
      </c>
      <c r="D4764" s="18">
        <v>42739</v>
      </c>
      <c r="E4764" t="s">
        <v>77</v>
      </c>
      <c r="F4764" t="s">
        <v>2493</v>
      </c>
      <c r="G4764" t="s">
        <v>2494</v>
      </c>
      <c r="H4764" t="s">
        <v>53</v>
      </c>
      <c r="I4764" t="s">
        <v>54</v>
      </c>
      <c r="J4764" t="s">
        <v>524</v>
      </c>
      <c r="K4764" t="s">
        <v>525</v>
      </c>
      <c r="L4764">
        <v>43229</v>
      </c>
      <c r="M4764" t="s">
        <v>175</v>
      </c>
      <c r="N4764" t="s">
        <v>5101</v>
      </c>
      <c r="O4764" t="s">
        <v>73</v>
      </c>
      <c r="P4764" t="s">
        <v>606</v>
      </c>
      <c r="Q4764" t="s">
        <v>5102</v>
      </c>
      <c r="R4764" s="19">
        <v>13.712</v>
      </c>
      <c r="S4764" s="17">
        <v>2</v>
      </c>
      <c r="T4764" s="20">
        <v>0.2</v>
      </c>
      <c r="U4764" s="19">
        <v>1.0284</v>
      </c>
      <c r="V4764" s="20">
        <f t="shared" si="370"/>
        <v>7.4999999999999997E-2</v>
      </c>
      <c r="W4764" s="17">
        <f t="shared" si="371"/>
        <v>2016</v>
      </c>
      <c r="X4764" t="str">
        <f t="shared" si="372"/>
        <v>Dec-2016</v>
      </c>
      <c r="Y4764" s="17">
        <f t="shared" si="373"/>
        <v>5</v>
      </c>
      <c r="Z4764" t="str">
        <f t="shared" si="374"/>
        <v>11-20%</v>
      </c>
      <c r="AA4764" s="17">
        <f>IF(COUNTIF($B$2:B4764,B4764)=1,1,0)</f>
        <v>0</v>
      </c>
      <c r="AB4764" s="17">
        <f>IF(COUNTIF($F$2:F4764,F4764)=1,1,0)</f>
        <v>0</v>
      </c>
    </row>
    <row r="4765" spans="1:28" x14ac:dyDescent="0.2">
      <c r="A4765" s="17">
        <v>4764</v>
      </c>
      <c r="B4765" t="s">
        <v>7786</v>
      </c>
      <c r="C4765" s="18">
        <v>41899</v>
      </c>
      <c r="D4765" s="18">
        <v>41903</v>
      </c>
      <c r="E4765" t="s">
        <v>77</v>
      </c>
      <c r="F4765" t="s">
        <v>7754</v>
      </c>
      <c r="G4765" t="s">
        <v>7755</v>
      </c>
      <c r="H4765" t="s">
        <v>53</v>
      </c>
      <c r="I4765" t="s">
        <v>54</v>
      </c>
      <c r="J4765" t="s">
        <v>6958</v>
      </c>
      <c r="K4765" t="s">
        <v>70</v>
      </c>
      <c r="L4765">
        <v>91911</v>
      </c>
      <c r="M4765" t="s">
        <v>71</v>
      </c>
      <c r="N4765" t="s">
        <v>7787</v>
      </c>
      <c r="O4765" t="s">
        <v>73</v>
      </c>
      <c r="P4765" t="s">
        <v>200</v>
      </c>
      <c r="Q4765" t="s">
        <v>7788</v>
      </c>
      <c r="R4765" s="19">
        <v>182.94</v>
      </c>
      <c r="S4765" s="17">
        <v>3</v>
      </c>
      <c r="T4765" s="20">
        <v>0</v>
      </c>
      <c r="U4765" s="19">
        <v>85.981800000000007</v>
      </c>
      <c r="V4765" s="20">
        <f t="shared" si="370"/>
        <v>0.47000000000000003</v>
      </c>
      <c r="W4765" s="17">
        <f t="shared" si="371"/>
        <v>2014</v>
      </c>
      <c r="X4765" t="str">
        <f t="shared" si="372"/>
        <v>Sep-2014</v>
      </c>
      <c r="Y4765" s="17">
        <f t="shared" si="373"/>
        <v>4</v>
      </c>
      <c r="Z4765" t="str">
        <f t="shared" si="374"/>
        <v>0% (No Discount)</v>
      </c>
      <c r="AA4765" s="17">
        <f>IF(COUNTIF($B$2:B4765,B4765)=1,1,0)</f>
        <v>1</v>
      </c>
      <c r="AB4765" s="17">
        <f>IF(COUNTIF($F$2:F4765,F4765)=1,1,0)</f>
        <v>0</v>
      </c>
    </row>
    <row r="4766" spans="1:28" x14ac:dyDescent="0.2">
      <c r="A4766" s="17">
        <v>4765</v>
      </c>
      <c r="B4766" t="s">
        <v>7789</v>
      </c>
      <c r="C4766" s="18">
        <v>43063</v>
      </c>
      <c r="D4766" s="18">
        <v>43066</v>
      </c>
      <c r="E4766" t="s">
        <v>215</v>
      </c>
      <c r="F4766" t="s">
        <v>2600</v>
      </c>
      <c r="G4766" t="s">
        <v>2601</v>
      </c>
      <c r="H4766" t="s">
        <v>53</v>
      </c>
      <c r="I4766" t="s">
        <v>54</v>
      </c>
      <c r="J4766" t="s">
        <v>154</v>
      </c>
      <c r="K4766" t="s">
        <v>70</v>
      </c>
      <c r="L4766">
        <v>94110</v>
      </c>
      <c r="M4766" t="s">
        <v>71</v>
      </c>
      <c r="N4766" t="s">
        <v>3620</v>
      </c>
      <c r="O4766" t="s">
        <v>73</v>
      </c>
      <c r="P4766" t="s">
        <v>95</v>
      </c>
      <c r="Q4766" t="s">
        <v>3621</v>
      </c>
      <c r="R4766" s="19">
        <v>27.76</v>
      </c>
      <c r="S4766" s="17">
        <v>4</v>
      </c>
      <c r="T4766" s="20">
        <v>0</v>
      </c>
      <c r="U4766" s="19">
        <v>9.9936000000000007</v>
      </c>
      <c r="V4766" s="20">
        <f t="shared" si="370"/>
        <v>0.36</v>
      </c>
      <c r="W4766" s="17">
        <f t="shared" si="371"/>
        <v>2017</v>
      </c>
      <c r="X4766" t="str">
        <f t="shared" si="372"/>
        <v>Nov-2017</v>
      </c>
      <c r="Y4766" s="17">
        <f t="shared" si="373"/>
        <v>3</v>
      </c>
      <c r="Z4766" t="str">
        <f t="shared" si="374"/>
        <v>0% (No Discount)</v>
      </c>
      <c r="AA4766" s="17">
        <f>IF(COUNTIF($B$2:B4766,B4766)=1,1,0)</f>
        <v>1</v>
      </c>
      <c r="AB4766" s="17">
        <f>IF(COUNTIF($F$2:F4766,F4766)=1,1,0)</f>
        <v>0</v>
      </c>
    </row>
    <row r="4767" spans="1:28" x14ac:dyDescent="0.2">
      <c r="A4767" s="17">
        <v>4766</v>
      </c>
      <c r="B4767" t="s">
        <v>7790</v>
      </c>
      <c r="C4767" s="18">
        <v>42118</v>
      </c>
      <c r="D4767" s="18">
        <v>42122</v>
      </c>
      <c r="E4767" t="s">
        <v>77</v>
      </c>
      <c r="F4767" t="s">
        <v>4136</v>
      </c>
      <c r="G4767" t="s">
        <v>4137</v>
      </c>
      <c r="H4767" t="s">
        <v>129</v>
      </c>
      <c r="I4767" t="s">
        <v>54</v>
      </c>
      <c r="J4767" t="s">
        <v>293</v>
      </c>
      <c r="K4767" t="s">
        <v>294</v>
      </c>
      <c r="L4767">
        <v>10009</v>
      </c>
      <c r="M4767" t="s">
        <v>175</v>
      </c>
      <c r="N4767" t="s">
        <v>4262</v>
      </c>
      <c r="O4767" t="s">
        <v>73</v>
      </c>
      <c r="P4767" t="s">
        <v>95</v>
      </c>
      <c r="Q4767" t="s">
        <v>4263</v>
      </c>
      <c r="R4767" s="19">
        <v>25.99</v>
      </c>
      <c r="S4767" s="17">
        <v>1</v>
      </c>
      <c r="T4767" s="20">
        <v>0</v>
      </c>
      <c r="U4767" s="19">
        <v>7.5370999999999997</v>
      </c>
      <c r="V4767" s="20">
        <f t="shared" si="370"/>
        <v>0.28999999999999998</v>
      </c>
      <c r="W4767" s="17">
        <f t="shared" si="371"/>
        <v>2015</v>
      </c>
      <c r="X4767" t="str">
        <f t="shared" si="372"/>
        <v>Apr-2015</v>
      </c>
      <c r="Y4767" s="17">
        <f t="shared" si="373"/>
        <v>4</v>
      </c>
      <c r="Z4767" t="str">
        <f t="shared" si="374"/>
        <v>0% (No Discount)</v>
      </c>
      <c r="AA4767" s="17">
        <f>IF(COUNTIF($B$2:B4767,B4767)=1,1,0)</f>
        <v>1</v>
      </c>
      <c r="AB4767" s="17">
        <f>IF(COUNTIF($F$2:F4767,F4767)=1,1,0)</f>
        <v>0</v>
      </c>
    </row>
    <row r="4768" spans="1:28" x14ac:dyDescent="0.2">
      <c r="A4768" s="17">
        <v>4767</v>
      </c>
      <c r="B4768" t="s">
        <v>7791</v>
      </c>
      <c r="C4768" s="18">
        <v>42072</v>
      </c>
      <c r="D4768" s="18">
        <v>42075</v>
      </c>
      <c r="E4768" t="s">
        <v>215</v>
      </c>
      <c r="F4768" t="s">
        <v>3129</v>
      </c>
      <c r="G4768" t="s">
        <v>3130</v>
      </c>
      <c r="H4768" t="s">
        <v>68</v>
      </c>
      <c r="I4768" t="s">
        <v>54</v>
      </c>
      <c r="J4768" t="s">
        <v>707</v>
      </c>
      <c r="K4768" t="s">
        <v>131</v>
      </c>
      <c r="L4768">
        <v>78207</v>
      </c>
      <c r="M4768" t="s">
        <v>132</v>
      </c>
      <c r="N4768" t="s">
        <v>2849</v>
      </c>
      <c r="O4768" t="s">
        <v>98</v>
      </c>
      <c r="P4768" t="s">
        <v>188</v>
      </c>
      <c r="Q4768" t="s">
        <v>2850</v>
      </c>
      <c r="R4768" s="19">
        <v>113.52</v>
      </c>
      <c r="S4768" s="17">
        <v>5</v>
      </c>
      <c r="T4768" s="20">
        <v>0.2</v>
      </c>
      <c r="U4768" s="19">
        <v>29.798999999999999</v>
      </c>
      <c r="V4768" s="20">
        <f t="shared" si="370"/>
        <v>0.26250000000000001</v>
      </c>
      <c r="W4768" s="17">
        <f t="shared" si="371"/>
        <v>2015</v>
      </c>
      <c r="X4768" t="str">
        <f t="shared" si="372"/>
        <v>Mar-2015</v>
      </c>
      <c r="Y4768" s="17">
        <f t="shared" si="373"/>
        <v>3</v>
      </c>
      <c r="Z4768" t="str">
        <f t="shared" si="374"/>
        <v>11-20%</v>
      </c>
      <c r="AA4768" s="17">
        <f>IF(COUNTIF($B$2:B4768,B4768)=1,1,0)</f>
        <v>1</v>
      </c>
      <c r="AB4768" s="17">
        <f>IF(COUNTIF($F$2:F4768,F4768)=1,1,0)</f>
        <v>0</v>
      </c>
    </row>
    <row r="4769" spans="1:28" x14ac:dyDescent="0.2">
      <c r="A4769" s="17">
        <v>4768</v>
      </c>
      <c r="B4769" t="s">
        <v>7791</v>
      </c>
      <c r="C4769" s="18">
        <v>42072</v>
      </c>
      <c r="D4769" s="18">
        <v>42075</v>
      </c>
      <c r="E4769" t="s">
        <v>215</v>
      </c>
      <c r="F4769" t="s">
        <v>3129</v>
      </c>
      <c r="G4769" t="s">
        <v>3130</v>
      </c>
      <c r="H4769" t="s">
        <v>68</v>
      </c>
      <c r="I4769" t="s">
        <v>54</v>
      </c>
      <c r="J4769" t="s">
        <v>707</v>
      </c>
      <c r="K4769" t="s">
        <v>131</v>
      </c>
      <c r="L4769">
        <v>78207</v>
      </c>
      <c r="M4769" t="s">
        <v>132</v>
      </c>
      <c r="N4769" t="s">
        <v>4797</v>
      </c>
      <c r="O4769" t="s">
        <v>98</v>
      </c>
      <c r="P4769" t="s">
        <v>99</v>
      </c>
      <c r="Q4769" t="s">
        <v>4798</v>
      </c>
      <c r="R4769" s="19">
        <v>359.88</v>
      </c>
      <c r="S4769" s="17">
        <v>3</v>
      </c>
      <c r="T4769" s="20">
        <v>0.2</v>
      </c>
      <c r="U4769" s="19">
        <v>22.4925</v>
      </c>
      <c r="V4769" s="20">
        <f t="shared" si="370"/>
        <v>6.25E-2</v>
      </c>
      <c r="W4769" s="17">
        <f t="shared" si="371"/>
        <v>2015</v>
      </c>
      <c r="X4769" t="str">
        <f t="shared" si="372"/>
        <v>Mar-2015</v>
      </c>
      <c r="Y4769" s="17">
        <f t="shared" si="373"/>
        <v>3</v>
      </c>
      <c r="Z4769" t="str">
        <f t="shared" si="374"/>
        <v>11-20%</v>
      </c>
      <c r="AA4769" s="17">
        <f>IF(COUNTIF($B$2:B4769,B4769)=1,1,0)</f>
        <v>0</v>
      </c>
      <c r="AB4769" s="17">
        <f>IF(COUNTIF($F$2:F4769,F4769)=1,1,0)</f>
        <v>0</v>
      </c>
    </row>
    <row r="4770" spans="1:28" x14ac:dyDescent="0.2">
      <c r="A4770" s="17">
        <v>4769</v>
      </c>
      <c r="B4770" t="s">
        <v>7792</v>
      </c>
      <c r="C4770" s="18">
        <v>42888</v>
      </c>
      <c r="D4770" s="18">
        <v>42889</v>
      </c>
      <c r="E4770" t="s">
        <v>1320</v>
      </c>
      <c r="F4770" t="s">
        <v>7793</v>
      </c>
      <c r="G4770" t="s">
        <v>7794</v>
      </c>
      <c r="H4770" t="s">
        <v>53</v>
      </c>
      <c r="I4770" t="s">
        <v>54</v>
      </c>
      <c r="J4770" t="s">
        <v>1553</v>
      </c>
      <c r="K4770" t="s">
        <v>115</v>
      </c>
      <c r="L4770">
        <v>28540</v>
      </c>
      <c r="M4770" t="s">
        <v>57</v>
      </c>
      <c r="N4770" t="s">
        <v>7011</v>
      </c>
      <c r="O4770" t="s">
        <v>73</v>
      </c>
      <c r="P4770" t="s">
        <v>117</v>
      </c>
      <c r="Q4770" t="s">
        <v>7012</v>
      </c>
      <c r="R4770" s="19">
        <v>25.344000000000001</v>
      </c>
      <c r="S4770" s="17">
        <v>4</v>
      </c>
      <c r="T4770" s="20">
        <v>0.2</v>
      </c>
      <c r="U4770" s="19">
        <v>9.1872000000000007</v>
      </c>
      <c r="V4770" s="20">
        <f t="shared" si="370"/>
        <v>0.36249999999999999</v>
      </c>
      <c r="W4770" s="17">
        <f t="shared" si="371"/>
        <v>2017</v>
      </c>
      <c r="X4770" t="str">
        <f t="shared" si="372"/>
        <v>Jun-2017</v>
      </c>
      <c r="Y4770" s="17">
        <f t="shared" si="373"/>
        <v>1</v>
      </c>
      <c r="Z4770" t="str">
        <f t="shared" si="374"/>
        <v>11-20%</v>
      </c>
      <c r="AA4770" s="17">
        <f>IF(COUNTIF($B$2:B4770,B4770)=1,1,0)</f>
        <v>1</v>
      </c>
      <c r="AB4770" s="17">
        <f>IF(COUNTIF($F$2:F4770,F4770)=1,1,0)</f>
        <v>1</v>
      </c>
    </row>
    <row r="4771" spans="1:28" x14ac:dyDescent="0.2">
      <c r="A4771" s="17">
        <v>4770</v>
      </c>
      <c r="B4771" t="s">
        <v>7795</v>
      </c>
      <c r="C4771" s="18">
        <v>42632</v>
      </c>
      <c r="D4771" s="18">
        <v>42637</v>
      </c>
      <c r="E4771" t="s">
        <v>50</v>
      </c>
      <c r="F4771" t="s">
        <v>2162</v>
      </c>
      <c r="G4771" t="s">
        <v>2163</v>
      </c>
      <c r="H4771" t="s">
        <v>129</v>
      </c>
      <c r="I4771" t="s">
        <v>54</v>
      </c>
      <c r="J4771" t="s">
        <v>154</v>
      </c>
      <c r="K4771" t="s">
        <v>70</v>
      </c>
      <c r="L4771">
        <v>94109</v>
      </c>
      <c r="M4771" t="s">
        <v>71</v>
      </c>
      <c r="N4771" t="s">
        <v>2333</v>
      </c>
      <c r="O4771" t="s">
        <v>73</v>
      </c>
      <c r="P4771" t="s">
        <v>102</v>
      </c>
      <c r="Q4771" t="s">
        <v>2334</v>
      </c>
      <c r="R4771" s="19">
        <v>11.952</v>
      </c>
      <c r="S4771" s="17">
        <v>3</v>
      </c>
      <c r="T4771" s="20">
        <v>0.2</v>
      </c>
      <c r="U4771" s="19">
        <v>4.1832000000000003</v>
      </c>
      <c r="V4771" s="20">
        <f t="shared" si="370"/>
        <v>0.35000000000000003</v>
      </c>
      <c r="W4771" s="17">
        <f t="shared" si="371"/>
        <v>2016</v>
      </c>
      <c r="X4771" t="str">
        <f t="shared" si="372"/>
        <v>Sep-2016</v>
      </c>
      <c r="Y4771" s="17">
        <f t="shared" si="373"/>
        <v>5</v>
      </c>
      <c r="Z4771" t="str">
        <f t="shared" si="374"/>
        <v>11-20%</v>
      </c>
      <c r="AA4771" s="17">
        <f>IF(COUNTIF($B$2:B4771,B4771)=1,1,0)</f>
        <v>1</v>
      </c>
      <c r="AB4771" s="17">
        <f>IF(COUNTIF($F$2:F4771,F4771)=1,1,0)</f>
        <v>0</v>
      </c>
    </row>
    <row r="4772" spans="1:28" x14ac:dyDescent="0.2">
      <c r="A4772" s="17">
        <v>4771</v>
      </c>
      <c r="B4772" t="s">
        <v>7795</v>
      </c>
      <c r="C4772" s="18">
        <v>42632</v>
      </c>
      <c r="D4772" s="18">
        <v>42637</v>
      </c>
      <c r="E4772" t="s">
        <v>50</v>
      </c>
      <c r="F4772" t="s">
        <v>2162</v>
      </c>
      <c r="G4772" t="s">
        <v>2163</v>
      </c>
      <c r="H4772" t="s">
        <v>129</v>
      </c>
      <c r="I4772" t="s">
        <v>54</v>
      </c>
      <c r="J4772" t="s">
        <v>154</v>
      </c>
      <c r="K4772" t="s">
        <v>70</v>
      </c>
      <c r="L4772">
        <v>94109</v>
      </c>
      <c r="M4772" t="s">
        <v>71</v>
      </c>
      <c r="N4772" t="s">
        <v>7796</v>
      </c>
      <c r="O4772" t="s">
        <v>73</v>
      </c>
      <c r="P4772" t="s">
        <v>606</v>
      </c>
      <c r="Q4772" t="s">
        <v>7797</v>
      </c>
      <c r="R4772" s="19">
        <v>6.24</v>
      </c>
      <c r="S4772" s="17">
        <v>3</v>
      </c>
      <c r="T4772" s="20">
        <v>0</v>
      </c>
      <c r="U4772" s="19">
        <v>1.8720000000000001</v>
      </c>
      <c r="V4772" s="20">
        <f t="shared" si="370"/>
        <v>0.3</v>
      </c>
      <c r="W4772" s="17">
        <f t="shared" si="371"/>
        <v>2016</v>
      </c>
      <c r="X4772" t="str">
        <f t="shared" si="372"/>
        <v>Sep-2016</v>
      </c>
      <c r="Y4772" s="17">
        <f t="shared" si="373"/>
        <v>5</v>
      </c>
      <c r="Z4772" t="str">
        <f t="shared" si="374"/>
        <v>0% (No Discount)</v>
      </c>
      <c r="AA4772" s="17">
        <f>IF(COUNTIF($B$2:B4772,B4772)=1,1,0)</f>
        <v>0</v>
      </c>
      <c r="AB4772" s="17">
        <f>IF(COUNTIF($F$2:F4772,F4772)=1,1,0)</f>
        <v>0</v>
      </c>
    </row>
    <row r="4773" spans="1:28" x14ac:dyDescent="0.2">
      <c r="A4773" s="17">
        <v>4772</v>
      </c>
      <c r="B4773" t="s">
        <v>7798</v>
      </c>
      <c r="C4773" s="18">
        <v>41943</v>
      </c>
      <c r="D4773" s="18">
        <v>41946</v>
      </c>
      <c r="E4773" t="s">
        <v>50</v>
      </c>
      <c r="F4773" t="s">
        <v>4752</v>
      </c>
      <c r="G4773" t="s">
        <v>4753</v>
      </c>
      <c r="H4773" t="s">
        <v>53</v>
      </c>
      <c r="I4773" t="s">
        <v>54</v>
      </c>
      <c r="J4773" t="s">
        <v>7799</v>
      </c>
      <c r="K4773" t="s">
        <v>337</v>
      </c>
      <c r="L4773">
        <v>85323</v>
      </c>
      <c r="M4773" t="s">
        <v>71</v>
      </c>
      <c r="N4773" t="s">
        <v>232</v>
      </c>
      <c r="O4773" t="s">
        <v>98</v>
      </c>
      <c r="P4773" t="s">
        <v>99</v>
      </c>
      <c r="Q4773" t="s">
        <v>233</v>
      </c>
      <c r="R4773" s="19">
        <v>742.33600000000001</v>
      </c>
      <c r="S4773" s="17">
        <v>8</v>
      </c>
      <c r="T4773" s="20">
        <v>0.2</v>
      </c>
      <c r="U4773" s="19">
        <v>83.512799999999999</v>
      </c>
      <c r="V4773" s="20">
        <f t="shared" si="370"/>
        <v>0.1125</v>
      </c>
      <c r="W4773" s="17">
        <f t="shared" si="371"/>
        <v>2014</v>
      </c>
      <c r="X4773" t="str">
        <f t="shared" si="372"/>
        <v>Oct-2014</v>
      </c>
      <c r="Y4773" s="17">
        <f t="shared" si="373"/>
        <v>3</v>
      </c>
      <c r="Z4773" t="str">
        <f t="shared" si="374"/>
        <v>11-20%</v>
      </c>
      <c r="AA4773" s="17">
        <f>IF(COUNTIF($B$2:B4773,B4773)=1,1,0)</f>
        <v>1</v>
      </c>
      <c r="AB4773" s="17">
        <f>IF(COUNTIF($F$2:F4773,F4773)=1,1,0)</f>
        <v>0</v>
      </c>
    </row>
    <row r="4774" spans="1:28" x14ac:dyDescent="0.2">
      <c r="A4774" s="17">
        <v>4773</v>
      </c>
      <c r="B4774" t="s">
        <v>7800</v>
      </c>
      <c r="C4774" s="18">
        <v>43062</v>
      </c>
      <c r="D4774" s="18">
        <v>43066</v>
      </c>
      <c r="E4774" t="s">
        <v>77</v>
      </c>
      <c r="F4774" t="s">
        <v>1766</v>
      </c>
      <c r="G4774" t="s">
        <v>1767</v>
      </c>
      <c r="H4774" t="s">
        <v>53</v>
      </c>
      <c r="I4774" t="s">
        <v>54</v>
      </c>
      <c r="J4774" t="s">
        <v>330</v>
      </c>
      <c r="K4774" t="s">
        <v>238</v>
      </c>
      <c r="L4774">
        <v>60610</v>
      </c>
      <c r="M4774" t="s">
        <v>132</v>
      </c>
      <c r="N4774" t="s">
        <v>5689</v>
      </c>
      <c r="O4774" t="s">
        <v>59</v>
      </c>
      <c r="P4774" t="s">
        <v>92</v>
      </c>
      <c r="Q4774" t="s">
        <v>5690</v>
      </c>
      <c r="R4774" s="19">
        <v>6.4640000000000004</v>
      </c>
      <c r="S4774" s="17">
        <v>1</v>
      </c>
      <c r="T4774" s="20">
        <v>0.6</v>
      </c>
      <c r="U4774" s="19">
        <v>-4.04</v>
      </c>
      <c r="V4774" s="20">
        <f t="shared" si="370"/>
        <v>-0.625</v>
      </c>
      <c r="W4774" s="17">
        <f t="shared" si="371"/>
        <v>2017</v>
      </c>
      <c r="X4774" t="str">
        <f t="shared" si="372"/>
        <v>Nov-2017</v>
      </c>
      <c r="Y4774" s="17">
        <f t="shared" si="373"/>
        <v>4</v>
      </c>
      <c r="Z4774" t="str">
        <f t="shared" si="374"/>
        <v>Over 50%</v>
      </c>
      <c r="AA4774" s="17">
        <f>IF(COUNTIF($B$2:B4774,B4774)=1,1,0)</f>
        <v>1</v>
      </c>
      <c r="AB4774" s="17">
        <f>IF(COUNTIF($F$2:F4774,F4774)=1,1,0)</f>
        <v>0</v>
      </c>
    </row>
    <row r="4775" spans="1:28" x14ac:dyDescent="0.2">
      <c r="A4775" s="17">
        <v>4774</v>
      </c>
      <c r="B4775" t="s">
        <v>7800</v>
      </c>
      <c r="C4775" s="18">
        <v>43062</v>
      </c>
      <c r="D4775" s="18">
        <v>43066</v>
      </c>
      <c r="E4775" t="s">
        <v>77</v>
      </c>
      <c r="F4775" t="s">
        <v>1766</v>
      </c>
      <c r="G4775" t="s">
        <v>1767</v>
      </c>
      <c r="H4775" t="s">
        <v>53</v>
      </c>
      <c r="I4775" t="s">
        <v>54</v>
      </c>
      <c r="J4775" t="s">
        <v>330</v>
      </c>
      <c r="K4775" t="s">
        <v>238</v>
      </c>
      <c r="L4775">
        <v>60610</v>
      </c>
      <c r="M4775" t="s">
        <v>132</v>
      </c>
      <c r="N4775" t="s">
        <v>2952</v>
      </c>
      <c r="O4775" t="s">
        <v>73</v>
      </c>
      <c r="P4775" t="s">
        <v>74</v>
      </c>
      <c r="Q4775" t="s">
        <v>2953</v>
      </c>
      <c r="R4775" s="19">
        <v>11.52</v>
      </c>
      <c r="S4775" s="17">
        <v>5</v>
      </c>
      <c r="T4775" s="20">
        <v>0.2</v>
      </c>
      <c r="U4775" s="19">
        <v>4.1760000000000002</v>
      </c>
      <c r="V4775" s="20">
        <f t="shared" si="370"/>
        <v>0.36250000000000004</v>
      </c>
      <c r="W4775" s="17">
        <f t="shared" si="371"/>
        <v>2017</v>
      </c>
      <c r="X4775" t="str">
        <f t="shared" si="372"/>
        <v>Nov-2017</v>
      </c>
      <c r="Y4775" s="17">
        <f t="shared" si="373"/>
        <v>4</v>
      </c>
      <c r="Z4775" t="str">
        <f t="shared" si="374"/>
        <v>11-20%</v>
      </c>
      <c r="AA4775" s="17">
        <f>IF(COUNTIF($B$2:B4775,B4775)=1,1,0)</f>
        <v>0</v>
      </c>
      <c r="AB4775" s="17">
        <f>IF(COUNTIF($F$2:F4775,F4775)=1,1,0)</f>
        <v>0</v>
      </c>
    </row>
    <row r="4776" spans="1:28" x14ac:dyDescent="0.2">
      <c r="A4776" s="17">
        <v>4775</v>
      </c>
      <c r="B4776" t="s">
        <v>7800</v>
      </c>
      <c r="C4776" s="18">
        <v>43062</v>
      </c>
      <c r="D4776" s="18">
        <v>43066</v>
      </c>
      <c r="E4776" t="s">
        <v>77</v>
      </c>
      <c r="F4776" t="s">
        <v>1766</v>
      </c>
      <c r="G4776" t="s">
        <v>1767</v>
      </c>
      <c r="H4776" t="s">
        <v>53</v>
      </c>
      <c r="I4776" t="s">
        <v>54</v>
      </c>
      <c r="J4776" t="s">
        <v>330</v>
      </c>
      <c r="K4776" t="s">
        <v>238</v>
      </c>
      <c r="L4776">
        <v>60610</v>
      </c>
      <c r="M4776" t="s">
        <v>132</v>
      </c>
      <c r="N4776" t="s">
        <v>3434</v>
      </c>
      <c r="O4776" t="s">
        <v>98</v>
      </c>
      <c r="P4776" t="s">
        <v>99</v>
      </c>
      <c r="Q4776" t="s">
        <v>3435</v>
      </c>
      <c r="R4776" s="19">
        <v>222.38399999999999</v>
      </c>
      <c r="S4776" s="17">
        <v>2</v>
      </c>
      <c r="T4776" s="20">
        <v>0.2</v>
      </c>
      <c r="U4776" s="19">
        <v>16.678799999999999</v>
      </c>
      <c r="V4776" s="20">
        <f t="shared" si="370"/>
        <v>7.4999999999999997E-2</v>
      </c>
      <c r="W4776" s="17">
        <f t="shared" si="371"/>
        <v>2017</v>
      </c>
      <c r="X4776" t="str">
        <f t="shared" si="372"/>
        <v>Nov-2017</v>
      </c>
      <c r="Y4776" s="17">
        <f t="shared" si="373"/>
        <v>4</v>
      </c>
      <c r="Z4776" t="str">
        <f t="shared" si="374"/>
        <v>11-20%</v>
      </c>
      <c r="AA4776" s="17">
        <f>IF(COUNTIF($B$2:B4776,B4776)=1,1,0)</f>
        <v>0</v>
      </c>
      <c r="AB4776" s="17">
        <f>IF(COUNTIF($F$2:F4776,F4776)=1,1,0)</f>
        <v>0</v>
      </c>
    </row>
    <row r="4777" spans="1:28" x14ac:dyDescent="0.2">
      <c r="A4777" s="17">
        <v>4776</v>
      </c>
      <c r="B4777" t="s">
        <v>7801</v>
      </c>
      <c r="C4777" s="18">
        <v>43055</v>
      </c>
      <c r="D4777" s="18">
        <v>43060</v>
      </c>
      <c r="E4777" t="s">
        <v>77</v>
      </c>
      <c r="F4777" t="s">
        <v>7308</v>
      </c>
      <c r="G4777" t="s">
        <v>7309</v>
      </c>
      <c r="H4777" t="s">
        <v>129</v>
      </c>
      <c r="I4777" t="s">
        <v>54</v>
      </c>
      <c r="J4777" t="s">
        <v>3373</v>
      </c>
      <c r="K4777" t="s">
        <v>70</v>
      </c>
      <c r="L4777">
        <v>92025</v>
      </c>
      <c r="M4777" t="s">
        <v>71</v>
      </c>
      <c r="N4777" t="s">
        <v>3210</v>
      </c>
      <c r="O4777" t="s">
        <v>73</v>
      </c>
      <c r="P4777" t="s">
        <v>95</v>
      </c>
      <c r="Q4777" t="s">
        <v>3211</v>
      </c>
      <c r="R4777" s="19">
        <v>23.36</v>
      </c>
      <c r="S4777" s="17">
        <v>4</v>
      </c>
      <c r="T4777" s="20">
        <v>0</v>
      </c>
      <c r="U4777" s="19">
        <v>6.0735999999999999</v>
      </c>
      <c r="V4777" s="20">
        <f t="shared" si="370"/>
        <v>0.26</v>
      </c>
      <c r="W4777" s="17">
        <f t="shared" si="371"/>
        <v>2017</v>
      </c>
      <c r="X4777" t="str">
        <f t="shared" si="372"/>
        <v>Nov-2017</v>
      </c>
      <c r="Y4777" s="17">
        <f t="shared" si="373"/>
        <v>5</v>
      </c>
      <c r="Z4777" t="str">
        <f t="shared" si="374"/>
        <v>0% (No Discount)</v>
      </c>
      <c r="AA4777" s="17">
        <f>IF(COUNTIF($B$2:B4777,B4777)=1,1,0)</f>
        <v>1</v>
      </c>
      <c r="AB4777" s="17">
        <f>IF(COUNTIF($F$2:F4777,F4777)=1,1,0)</f>
        <v>0</v>
      </c>
    </row>
    <row r="4778" spans="1:28" x14ac:dyDescent="0.2">
      <c r="A4778" s="17">
        <v>4777</v>
      </c>
      <c r="B4778" t="s">
        <v>7802</v>
      </c>
      <c r="C4778" s="18">
        <v>42419</v>
      </c>
      <c r="D4778" s="18">
        <v>42423</v>
      </c>
      <c r="E4778" t="s">
        <v>50</v>
      </c>
      <c r="F4778" t="s">
        <v>2665</v>
      </c>
      <c r="G4778" t="s">
        <v>2666</v>
      </c>
      <c r="H4778" t="s">
        <v>68</v>
      </c>
      <c r="I4778" t="s">
        <v>54</v>
      </c>
      <c r="J4778" t="s">
        <v>1203</v>
      </c>
      <c r="K4778" t="s">
        <v>294</v>
      </c>
      <c r="L4778">
        <v>11561</v>
      </c>
      <c r="M4778" t="s">
        <v>175</v>
      </c>
      <c r="N4778" t="s">
        <v>3407</v>
      </c>
      <c r="O4778" t="s">
        <v>73</v>
      </c>
      <c r="P4778" t="s">
        <v>74</v>
      </c>
      <c r="Q4778" t="s">
        <v>3408</v>
      </c>
      <c r="R4778" s="19">
        <v>8.67</v>
      </c>
      <c r="S4778" s="17">
        <v>3</v>
      </c>
      <c r="T4778" s="20">
        <v>0</v>
      </c>
      <c r="U4778" s="19">
        <v>4.0749000000000004</v>
      </c>
      <c r="V4778" s="20">
        <f t="shared" si="370"/>
        <v>0.47000000000000003</v>
      </c>
      <c r="W4778" s="17">
        <f t="shared" si="371"/>
        <v>2016</v>
      </c>
      <c r="X4778" t="str">
        <f t="shared" si="372"/>
        <v>Feb-2016</v>
      </c>
      <c r="Y4778" s="17">
        <f t="shared" si="373"/>
        <v>4</v>
      </c>
      <c r="Z4778" t="str">
        <f t="shared" si="374"/>
        <v>0% (No Discount)</v>
      </c>
      <c r="AA4778" s="17">
        <f>IF(COUNTIF($B$2:B4778,B4778)=1,1,0)</f>
        <v>1</v>
      </c>
      <c r="AB4778" s="17">
        <f>IF(COUNTIF($F$2:F4778,F4778)=1,1,0)</f>
        <v>0</v>
      </c>
    </row>
    <row r="4779" spans="1:28" x14ac:dyDescent="0.2">
      <c r="A4779" s="17">
        <v>4778</v>
      </c>
      <c r="B4779" t="s">
        <v>7802</v>
      </c>
      <c r="C4779" s="18">
        <v>42419</v>
      </c>
      <c r="D4779" s="18">
        <v>42423</v>
      </c>
      <c r="E4779" t="s">
        <v>50</v>
      </c>
      <c r="F4779" t="s">
        <v>2665</v>
      </c>
      <c r="G4779" t="s">
        <v>2666</v>
      </c>
      <c r="H4779" t="s">
        <v>68</v>
      </c>
      <c r="I4779" t="s">
        <v>54</v>
      </c>
      <c r="J4779" t="s">
        <v>1203</v>
      </c>
      <c r="K4779" t="s">
        <v>294</v>
      </c>
      <c r="L4779">
        <v>11561</v>
      </c>
      <c r="M4779" t="s">
        <v>175</v>
      </c>
      <c r="N4779" t="s">
        <v>5101</v>
      </c>
      <c r="O4779" t="s">
        <v>73</v>
      </c>
      <c r="P4779" t="s">
        <v>606</v>
      </c>
      <c r="Q4779" t="s">
        <v>5102</v>
      </c>
      <c r="R4779" s="19">
        <v>25.71</v>
      </c>
      <c r="S4779" s="17">
        <v>3</v>
      </c>
      <c r="T4779" s="20">
        <v>0</v>
      </c>
      <c r="U4779" s="19">
        <v>6.6845999999999997</v>
      </c>
      <c r="V4779" s="20">
        <f t="shared" si="370"/>
        <v>0.25999999999999995</v>
      </c>
      <c r="W4779" s="17">
        <f t="shared" si="371"/>
        <v>2016</v>
      </c>
      <c r="X4779" t="str">
        <f t="shared" si="372"/>
        <v>Feb-2016</v>
      </c>
      <c r="Y4779" s="17">
        <f t="shared" si="373"/>
        <v>4</v>
      </c>
      <c r="Z4779" t="str">
        <f t="shared" si="374"/>
        <v>0% (No Discount)</v>
      </c>
      <c r="AA4779" s="17">
        <f>IF(COUNTIF($B$2:B4779,B4779)=1,1,0)</f>
        <v>0</v>
      </c>
      <c r="AB4779" s="17">
        <f>IF(COUNTIF($F$2:F4779,F4779)=1,1,0)</f>
        <v>0</v>
      </c>
    </row>
    <row r="4780" spans="1:28" x14ac:dyDescent="0.2">
      <c r="A4780" s="17">
        <v>4779</v>
      </c>
      <c r="B4780" t="s">
        <v>7803</v>
      </c>
      <c r="C4780" s="18">
        <v>43046</v>
      </c>
      <c r="D4780" s="18">
        <v>43050</v>
      </c>
      <c r="E4780" t="s">
        <v>77</v>
      </c>
      <c r="F4780" t="s">
        <v>138</v>
      </c>
      <c r="G4780" t="s">
        <v>139</v>
      </c>
      <c r="H4780" t="s">
        <v>53</v>
      </c>
      <c r="I4780" t="s">
        <v>54</v>
      </c>
      <c r="J4780" t="s">
        <v>634</v>
      </c>
      <c r="K4780" t="s">
        <v>272</v>
      </c>
      <c r="L4780">
        <v>19711</v>
      </c>
      <c r="M4780" t="s">
        <v>175</v>
      </c>
      <c r="N4780" t="s">
        <v>1362</v>
      </c>
      <c r="O4780" t="s">
        <v>73</v>
      </c>
      <c r="P4780" t="s">
        <v>105</v>
      </c>
      <c r="Q4780" t="s">
        <v>1363</v>
      </c>
      <c r="R4780" s="19">
        <v>100.94</v>
      </c>
      <c r="S4780" s="17">
        <v>7</v>
      </c>
      <c r="T4780" s="20">
        <v>0</v>
      </c>
      <c r="U4780" s="19">
        <v>33.310200000000002</v>
      </c>
      <c r="V4780" s="20">
        <f t="shared" si="370"/>
        <v>0.33</v>
      </c>
      <c r="W4780" s="17">
        <f t="shared" si="371"/>
        <v>2017</v>
      </c>
      <c r="X4780" t="str">
        <f t="shared" si="372"/>
        <v>Nov-2017</v>
      </c>
      <c r="Y4780" s="17">
        <f t="shared" si="373"/>
        <v>4</v>
      </c>
      <c r="Z4780" t="str">
        <f t="shared" si="374"/>
        <v>0% (No Discount)</v>
      </c>
      <c r="AA4780" s="17">
        <f>IF(COUNTIF($B$2:B4780,B4780)=1,1,0)</f>
        <v>1</v>
      </c>
      <c r="AB4780" s="17">
        <f>IF(COUNTIF($F$2:F4780,F4780)=1,1,0)</f>
        <v>0</v>
      </c>
    </row>
    <row r="4781" spans="1:28" x14ac:dyDescent="0.2">
      <c r="A4781" s="17">
        <v>4780</v>
      </c>
      <c r="B4781" t="s">
        <v>7804</v>
      </c>
      <c r="C4781" s="18">
        <v>41828</v>
      </c>
      <c r="D4781" s="18">
        <v>41830</v>
      </c>
      <c r="E4781" t="s">
        <v>215</v>
      </c>
      <c r="F4781" t="s">
        <v>6020</v>
      </c>
      <c r="G4781" t="s">
        <v>6021</v>
      </c>
      <c r="H4781" t="s">
        <v>53</v>
      </c>
      <c r="I4781" t="s">
        <v>54</v>
      </c>
      <c r="J4781" t="s">
        <v>3488</v>
      </c>
      <c r="K4781" t="s">
        <v>294</v>
      </c>
      <c r="L4781">
        <v>14215</v>
      </c>
      <c r="M4781" t="s">
        <v>175</v>
      </c>
      <c r="N4781" t="s">
        <v>1871</v>
      </c>
      <c r="O4781" t="s">
        <v>59</v>
      </c>
      <c r="P4781" t="s">
        <v>63</v>
      </c>
      <c r="Q4781" t="s">
        <v>1872</v>
      </c>
      <c r="R4781" s="19">
        <v>63.881999999999998</v>
      </c>
      <c r="S4781" s="17">
        <v>1</v>
      </c>
      <c r="T4781" s="20">
        <v>0.1</v>
      </c>
      <c r="U4781" s="19">
        <v>10.647</v>
      </c>
      <c r="V4781" s="20">
        <f t="shared" si="370"/>
        <v>0.16666666666666669</v>
      </c>
      <c r="W4781" s="17">
        <f t="shared" si="371"/>
        <v>2014</v>
      </c>
      <c r="X4781" t="str">
        <f t="shared" si="372"/>
        <v>Jul-2014</v>
      </c>
      <c r="Y4781" s="17">
        <f t="shared" si="373"/>
        <v>2</v>
      </c>
      <c r="Z4781" t="str">
        <f t="shared" si="374"/>
        <v>1-10%</v>
      </c>
      <c r="AA4781" s="17">
        <f>IF(COUNTIF($B$2:B4781,B4781)=1,1,0)</f>
        <v>1</v>
      </c>
      <c r="AB4781" s="17">
        <f>IF(COUNTIF($F$2:F4781,F4781)=1,1,0)</f>
        <v>0</v>
      </c>
    </row>
    <row r="4782" spans="1:28" x14ac:dyDescent="0.2">
      <c r="A4782" s="17">
        <v>4781</v>
      </c>
      <c r="B4782" t="s">
        <v>7805</v>
      </c>
      <c r="C4782" s="18">
        <v>41950</v>
      </c>
      <c r="D4782" s="18">
        <v>41955</v>
      </c>
      <c r="E4782" t="s">
        <v>77</v>
      </c>
      <c r="F4782" t="s">
        <v>546</v>
      </c>
      <c r="G4782" t="s">
        <v>547</v>
      </c>
      <c r="H4782" t="s">
        <v>53</v>
      </c>
      <c r="I4782" t="s">
        <v>54</v>
      </c>
      <c r="J4782" t="s">
        <v>211</v>
      </c>
      <c r="K4782" t="s">
        <v>131</v>
      </c>
      <c r="L4782">
        <v>77070</v>
      </c>
      <c r="M4782" t="s">
        <v>132</v>
      </c>
      <c r="N4782" t="s">
        <v>5948</v>
      </c>
      <c r="O4782" t="s">
        <v>59</v>
      </c>
      <c r="P4782" t="s">
        <v>63</v>
      </c>
      <c r="Q4782" t="s">
        <v>5949</v>
      </c>
      <c r="R4782" s="19">
        <v>683.14400000000001</v>
      </c>
      <c r="S4782" s="17">
        <v>4</v>
      </c>
      <c r="T4782" s="20">
        <v>0.3</v>
      </c>
      <c r="U4782" s="19">
        <v>0</v>
      </c>
      <c r="V4782" s="20">
        <f t="shared" si="370"/>
        <v>0</v>
      </c>
      <c r="W4782" s="17">
        <f t="shared" si="371"/>
        <v>2014</v>
      </c>
      <c r="X4782" t="str">
        <f t="shared" si="372"/>
        <v>Nov-2014</v>
      </c>
      <c r="Y4782" s="17">
        <f t="shared" si="373"/>
        <v>5</v>
      </c>
      <c r="Z4782" t="str">
        <f t="shared" si="374"/>
        <v>21-30%</v>
      </c>
      <c r="AA4782" s="17">
        <f>IF(COUNTIF($B$2:B4782,B4782)=1,1,0)</f>
        <v>1</v>
      </c>
      <c r="AB4782" s="17">
        <f>IF(COUNTIF($F$2:F4782,F4782)=1,1,0)</f>
        <v>0</v>
      </c>
    </row>
    <row r="4783" spans="1:28" x14ac:dyDescent="0.2">
      <c r="A4783" s="17">
        <v>4782</v>
      </c>
      <c r="B4783" t="s">
        <v>7805</v>
      </c>
      <c r="C4783" s="18">
        <v>41950</v>
      </c>
      <c r="D4783" s="18">
        <v>41955</v>
      </c>
      <c r="E4783" t="s">
        <v>77</v>
      </c>
      <c r="F4783" t="s">
        <v>546</v>
      </c>
      <c r="G4783" t="s">
        <v>547</v>
      </c>
      <c r="H4783" t="s">
        <v>53</v>
      </c>
      <c r="I4783" t="s">
        <v>54</v>
      </c>
      <c r="J4783" t="s">
        <v>211</v>
      </c>
      <c r="K4783" t="s">
        <v>131</v>
      </c>
      <c r="L4783">
        <v>77070</v>
      </c>
      <c r="M4783" t="s">
        <v>132</v>
      </c>
      <c r="N4783" t="s">
        <v>7806</v>
      </c>
      <c r="O4783" t="s">
        <v>73</v>
      </c>
      <c r="P4783" t="s">
        <v>102</v>
      </c>
      <c r="Q4783" t="s">
        <v>7807</v>
      </c>
      <c r="R4783" s="19">
        <v>1.476</v>
      </c>
      <c r="S4783" s="17">
        <v>3</v>
      </c>
      <c r="T4783" s="20">
        <v>0.8</v>
      </c>
      <c r="U4783" s="19">
        <v>-2.214</v>
      </c>
      <c r="V4783" s="20">
        <f t="shared" si="370"/>
        <v>-1.5</v>
      </c>
      <c r="W4783" s="17">
        <f t="shared" si="371"/>
        <v>2014</v>
      </c>
      <c r="X4783" t="str">
        <f t="shared" si="372"/>
        <v>Nov-2014</v>
      </c>
      <c r="Y4783" s="17">
        <f t="shared" si="373"/>
        <v>5</v>
      </c>
      <c r="Z4783" t="str">
        <f t="shared" si="374"/>
        <v>Over 50%</v>
      </c>
      <c r="AA4783" s="17">
        <f>IF(COUNTIF($B$2:B4783,B4783)=1,1,0)</f>
        <v>0</v>
      </c>
      <c r="AB4783" s="17">
        <f>IF(COUNTIF($F$2:F4783,F4783)=1,1,0)</f>
        <v>0</v>
      </c>
    </row>
    <row r="4784" spans="1:28" x14ac:dyDescent="0.2">
      <c r="A4784" s="17">
        <v>4783</v>
      </c>
      <c r="B4784" t="s">
        <v>7805</v>
      </c>
      <c r="C4784" s="18">
        <v>41950</v>
      </c>
      <c r="D4784" s="18">
        <v>41955</v>
      </c>
      <c r="E4784" t="s">
        <v>77</v>
      </c>
      <c r="F4784" t="s">
        <v>546</v>
      </c>
      <c r="G4784" t="s">
        <v>547</v>
      </c>
      <c r="H4784" t="s">
        <v>53</v>
      </c>
      <c r="I4784" t="s">
        <v>54</v>
      </c>
      <c r="J4784" t="s">
        <v>211</v>
      </c>
      <c r="K4784" t="s">
        <v>131</v>
      </c>
      <c r="L4784">
        <v>77070</v>
      </c>
      <c r="M4784" t="s">
        <v>132</v>
      </c>
      <c r="N4784" t="s">
        <v>2031</v>
      </c>
      <c r="O4784" t="s">
        <v>73</v>
      </c>
      <c r="P4784" t="s">
        <v>606</v>
      </c>
      <c r="Q4784" t="s">
        <v>2032</v>
      </c>
      <c r="R4784" s="19">
        <v>40.712000000000003</v>
      </c>
      <c r="S4784" s="17">
        <v>7</v>
      </c>
      <c r="T4784" s="20">
        <v>0.2</v>
      </c>
      <c r="U4784" s="19">
        <v>3.5623</v>
      </c>
      <c r="V4784" s="20">
        <f t="shared" si="370"/>
        <v>8.7499999999999994E-2</v>
      </c>
      <c r="W4784" s="17">
        <f t="shared" si="371"/>
        <v>2014</v>
      </c>
      <c r="X4784" t="str">
        <f t="shared" si="372"/>
        <v>Nov-2014</v>
      </c>
      <c r="Y4784" s="17">
        <f t="shared" si="373"/>
        <v>5</v>
      </c>
      <c r="Z4784" t="str">
        <f t="shared" si="374"/>
        <v>11-20%</v>
      </c>
      <c r="AA4784" s="17">
        <f>IF(COUNTIF($B$2:B4784,B4784)=1,1,0)</f>
        <v>0</v>
      </c>
      <c r="AB4784" s="17">
        <f>IF(COUNTIF($F$2:F4784,F4784)=1,1,0)</f>
        <v>0</v>
      </c>
    </row>
    <row r="4785" spans="1:28" x14ac:dyDescent="0.2">
      <c r="A4785" s="17">
        <v>4784</v>
      </c>
      <c r="B4785" t="s">
        <v>7808</v>
      </c>
      <c r="C4785" s="18">
        <v>42763</v>
      </c>
      <c r="D4785" s="18">
        <v>42767</v>
      </c>
      <c r="E4785" t="s">
        <v>77</v>
      </c>
      <c r="F4785" t="s">
        <v>6208</v>
      </c>
      <c r="G4785" t="s">
        <v>6209</v>
      </c>
      <c r="H4785" t="s">
        <v>53</v>
      </c>
      <c r="I4785" t="s">
        <v>54</v>
      </c>
      <c r="J4785" t="s">
        <v>7281</v>
      </c>
      <c r="K4785" t="s">
        <v>4566</v>
      </c>
      <c r="L4785">
        <v>67212</v>
      </c>
      <c r="M4785" t="s">
        <v>132</v>
      </c>
      <c r="N4785" t="s">
        <v>3814</v>
      </c>
      <c r="O4785" t="s">
        <v>73</v>
      </c>
      <c r="P4785" t="s">
        <v>117</v>
      </c>
      <c r="Q4785" t="s">
        <v>3815</v>
      </c>
      <c r="R4785" s="19">
        <v>279.89999999999998</v>
      </c>
      <c r="S4785" s="17">
        <v>5</v>
      </c>
      <c r="T4785" s="20">
        <v>0</v>
      </c>
      <c r="U4785" s="19">
        <v>137.15100000000001</v>
      </c>
      <c r="V4785" s="20">
        <f t="shared" si="370"/>
        <v>0.4900000000000001</v>
      </c>
      <c r="W4785" s="17">
        <f t="shared" si="371"/>
        <v>2017</v>
      </c>
      <c r="X4785" t="str">
        <f t="shared" si="372"/>
        <v>Jan-2017</v>
      </c>
      <c r="Y4785" s="17">
        <f t="shared" si="373"/>
        <v>4</v>
      </c>
      <c r="Z4785" t="str">
        <f t="shared" si="374"/>
        <v>0% (No Discount)</v>
      </c>
      <c r="AA4785" s="17">
        <f>IF(COUNTIF($B$2:B4785,B4785)=1,1,0)</f>
        <v>1</v>
      </c>
      <c r="AB4785" s="17">
        <f>IF(COUNTIF($F$2:F4785,F4785)=1,1,0)</f>
        <v>0</v>
      </c>
    </row>
    <row r="4786" spans="1:28" x14ac:dyDescent="0.2">
      <c r="A4786" s="17">
        <v>4785</v>
      </c>
      <c r="B4786" t="s">
        <v>7809</v>
      </c>
      <c r="C4786" s="18">
        <v>42349</v>
      </c>
      <c r="D4786" s="18">
        <v>42354</v>
      </c>
      <c r="E4786" t="s">
        <v>77</v>
      </c>
      <c r="F4786" t="s">
        <v>120</v>
      </c>
      <c r="G4786" t="s">
        <v>121</v>
      </c>
      <c r="H4786" t="s">
        <v>53</v>
      </c>
      <c r="I4786" t="s">
        <v>54</v>
      </c>
      <c r="J4786" t="s">
        <v>1111</v>
      </c>
      <c r="K4786" t="s">
        <v>484</v>
      </c>
      <c r="L4786">
        <v>80906</v>
      </c>
      <c r="M4786" t="s">
        <v>71</v>
      </c>
      <c r="N4786" t="s">
        <v>5594</v>
      </c>
      <c r="O4786" t="s">
        <v>73</v>
      </c>
      <c r="P4786" t="s">
        <v>95</v>
      </c>
      <c r="Q4786" t="s">
        <v>5595</v>
      </c>
      <c r="R4786" s="19">
        <v>13.12</v>
      </c>
      <c r="S4786" s="17">
        <v>5</v>
      </c>
      <c r="T4786" s="20">
        <v>0.2</v>
      </c>
      <c r="U4786" s="19">
        <v>1.1479999999999999</v>
      </c>
      <c r="V4786" s="20">
        <f t="shared" si="370"/>
        <v>8.7499999999999994E-2</v>
      </c>
      <c r="W4786" s="17">
        <f t="shared" si="371"/>
        <v>2015</v>
      </c>
      <c r="X4786" t="str">
        <f t="shared" si="372"/>
        <v>Dec-2015</v>
      </c>
      <c r="Y4786" s="17">
        <f t="shared" si="373"/>
        <v>5</v>
      </c>
      <c r="Z4786" t="str">
        <f t="shared" si="374"/>
        <v>11-20%</v>
      </c>
      <c r="AA4786" s="17">
        <f>IF(COUNTIF($B$2:B4786,B4786)=1,1,0)</f>
        <v>1</v>
      </c>
      <c r="AB4786" s="17">
        <f>IF(COUNTIF($F$2:F4786,F4786)=1,1,0)</f>
        <v>0</v>
      </c>
    </row>
    <row r="4787" spans="1:28" x14ac:dyDescent="0.2">
      <c r="A4787" s="17">
        <v>4786</v>
      </c>
      <c r="B4787" t="s">
        <v>7809</v>
      </c>
      <c r="C4787" s="18">
        <v>42349</v>
      </c>
      <c r="D4787" s="18">
        <v>42354</v>
      </c>
      <c r="E4787" t="s">
        <v>77</v>
      </c>
      <c r="F4787" t="s">
        <v>120</v>
      </c>
      <c r="G4787" t="s">
        <v>121</v>
      </c>
      <c r="H4787" t="s">
        <v>53</v>
      </c>
      <c r="I4787" t="s">
        <v>54</v>
      </c>
      <c r="J4787" t="s">
        <v>1111</v>
      </c>
      <c r="K4787" t="s">
        <v>484</v>
      </c>
      <c r="L4787">
        <v>80906</v>
      </c>
      <c r="M4787" t="s">
        <v>71</v>
      </c>
      <c r="N4787" t="s">
        <v>5673</v>
      </c>
      <c r="O4787" t="s">
        <v>59</v>
      </c>
      <c r="P4787" t="s">
        <v>60</v>
      </c>
      <c r="Q4787" t="s">
        <v>5674</v>
      </c>
      <c r="R4787" s="19">
        <v>69.575999999999993</v>
      </c>
      <c r="S4787" s="17">
        <v>4</v>
      </c>
      <c r="T4787" s="20">
        <v>0.7</v>
      </c>
      <c r="U4787" s="19">
        <v>-143.79040000000001</v>
      </c>
      <c r="V4787" s="20">
        <f t="shared" si="370"/>
        <v>-2.0666666666666669</v>
      </c>
      <c r="W4787" s="17">
        <f t="shared" si="371"/>
        <v>2015</v>
      </c>
      <c r="X4787" t="str">
        <f t="shared" si="372"/>
        <v>Dec-2015</v>
      </c>
      <c r="Y4787" s="17">
        <f t="shared" si="373"/>
        <v>5</v>
      </c>
      <c r="Z4787" t="str">
        <f t="shared" si="374"/>
        <v>Over 50%</v>
      </c>
      <c r="AA4787" s="17">
        <f>IF(COUNTIF($B$2:B4787,B4787)=1,1,0)</f>
        <v>0</v>
      </c>
      <c r="AB4787" s="17">
        <f>IF(COUNTIF($F$2:F4787,F4787)=1,1,0)</f>
        <v>0</v>
      </c>
    </row>
    <row r="4788" spans="1:28" x14ac:dyDescent="0.2">
      <c r="A4788" s="17">
        <v>4787</v>
      </c>
      <c r="B4788" t="s">
        <v>7809</v>
      </c>
      <c r="C4788" s="18">
        <v>42349</v>
      </c>
      <c r="D4788" s="18">
        <v>42354</v>
      </c>
      <c r="E4788" t="s">
        <v>77</v>
      </c>
      <c r="F4788" t="s">
        <v>120</v>
      </c>
      <c r="G4788" t="s">
        <v>121</v>
      </c>
      <c r="H4788" t="s">
        <v>53</v>
      </c>
      <c r="I4788" t="s">
        <v>54</v>
      </c>
      <c r="J4788" t="s">
        <v>1111</v>
      </c>
      <c r="K4788" t="s">
        <v>484</v>
      </c>
      <c r="L4788">
        <v>80906</v>
      </c>
      <c r="M4788" t="s">
        <v>71</v>
      </c>
      <c r="N4788" t="s">
        <v>3264</v>
      </c>
      <c r="O4788" t="s">
        <v>73</v>
      </c>
      <c r="P4788" t="s">
        <v>95</v>
      </c>
      <c r="Q4788" t="s">
        <v>3265</v>
      </c>
      <c r="R4788" s="19">
        <v>4.2240000000000002</v>
      </c>
      <c r="S4788" s="17">
        <v>3</v>
      </c>
      <c r="T4788" s="20">
        <v>0.2</v>
      </c>
      <c r="U4788" s="19">
        <v>0.47520000000000001</v>
      </c>
      <c r="V4788" s="20">
        <f t="shared" si="370"/>
        <v>0.1125</v>
      </c>
      <c r="W4788" s="17">
        <f t="shared" si="371"/>
        <v>2015</v>
      </c>
      <c r="X4788" t="str">
        <f t="shared" si="372"/>
        <v>Dec-2015</v>
      </c>
      <c r="Y4788" s="17">
        <f t="shared" si="373"/>
        <v>5</v>
      </c>
      <c r="Z4788" t="str">
        <f t="shared" si="374"/>
        <v>11-20%</v>
      </c>
      <c r="AA4788" s="17">
        <f>IF(COUNTIF($B$2:B4788,B4788)=1,1,0)</f>
        <v>0</v>
      </c>
      <c r="AB4788" s="17">
        <f>IF(COUNTIF($F$2:F4788,F4788)=1,1,0)</f>
        <v>0</v>
      </c>
    </row>
    <row r="4789" spans="1:28" x14ac:dyDescent="0.2">
      <c r="A4789" s="17">
        <v>4788</v>
      </c>
      <c r="B4789" t="s">
        <v>7809</v>
      </c>
      <c r="C4789" s="18">
        <v>42349</v>
      </c>
      <c r="D4789" s="18">
        <v>42354</v>
      </c>
      <c r="E4789" t="s">
        <v>77</v>
      </c>
      <c r="F4789" t="s">
        <v>120</v>
      </c>
      <c r="G4789" t="s">
        <v>121</v>
      </c>
      <c r="H4789" t="s">
        <v>53</v>
      </c>
      <c r="I4789" t="s">
        <v>54</v>
      </c>
      <c r="J4789" t="s">
        <v>1111</v>
      </c>
      <c r="K4789" t="s">
        <v>484</v>
      </c>
      <c r="L4789">
        <v>80906</v>
      </c>
      <c r="M4789" t="s">
        <v>71</v>
      </c>
      <c r="N4789" t="s">
        <v>7810</v>
      </c>
      <c r="O4789" t="s">
        <v>98</v>
      </c>
      <c r="P4789" t="s">
        <v>188</v>
      </c>
      <c r="Q4789" t="s">
        <v>7811</v>
      </c>
      <c r="R4789" s="19">
        <v>58.08</v>
      </c>
      <c r="S4789" s="17">
        <v>4</v>
      </c>
      <c r="T4789" s="20">
        <v>0.2</v>
      </c>
      <c r="U4789" s="19">
        <v>-6.5339999999999998</v>
      </c>
      <c r="V4789" s="20">
        <f t="shared" si="370"/>
        <v>-0.1125</v>
      </c>
      <c r="W4789" s="17">
        <f t="shared" si="371"/>
        <v>2015</v>
      </c>
      <c r="X4789" t="str">
        <f t="shared" si="372"/>
        <v>Dec-2015</v>
      </c>
      <c r="Y4789" s="17">
        <f t="shared" si="373"/>
        <v>5</v>
      </c>
      <c r="Z4789" t="str">
        <f t="shared" si="374"/>
        <v>11-20%</v>
      </c>
      <c r="AA4789" s="17">
        <f>IF(COUNTIF($B$2:B4789,B4789)=1,1,0)</f>
        <v>0</v>
      </c>
      <c r="AB4789" s="17">
        <f>IF(COUNTIF($F$2:F4789,F4789)=1,1,0)</f>
        <v>0</v>
      </c>
    </row>
    <row r="4790" spans="1:28" x14ac:dyDescent="0.2">
      <c r="A4790" s="17">
        <v>4789</v>
      </c>
      <c r="B4790" t="s">
        <v>7809</v>
      </c>
      <c r="C4790" s="18">
        <v>42349</v>
      </c>
      <c r="D4790" s="18">
        <v>42354</v>
      </c>
      <c r="E4790" t="s">
        <v>77</v>
      </c>
      <c r="F4790" t="s">
        <v>120</v>
      </c>
      <c r="G4790" t="s">
        <v>121</v>
      </c>
      <c r="H4790" t="s">
        <v>53</v>
      </c>
      <c r="I4790" t="s">
        <v>54</v>
      </c>
      <c r="J4790" t="s">
        <v>1111</v>
      </c>
      <c r="K4790" t="s">
        <v>484</v>
      </c>
      <c r="L4790">
        <v>80906</v>
      </c>
      <c r="M4790" t="s">
        <v>71</v>
      </c>
      <c r="N4790" t="s">
        <v>4100</v>
      </c>
      <c r="O4790" t="s">
        <v>59</v>
      </c>
      <c r="P4790" t="s">
        <v>92</v>
      </c>
      <c r="Q4790" t="s">
        <v>4101</v>
      </c>
      <c r="R4790" s="19">
        <v>52.415999999999997</v>
      </c>
      <c r="S4790" s="17">
        <v>9</v>
      </c>
      <c r="T4790" s="20">
        <v>0.2</v>
      </c>
      <c r="U4790" s="19">
        <v>15.069599999999999</v>
      </c>
      <c r="V4790" s="20">
        <f t="shared" si="370"/>
        <v>0.28750000000000003</v>
      </c>
      <c r="W4790" s="17">
        <f t="shared" si="371"/>
        <v>2015</v>
      </c>
      <c r="X4790" t="str">
        <f t="shared" si="372"/>
        <v>Dec-2015</v>
      </c>
      <c r="Y4790" s="17">
        <f t="shared" si="373"/>
        <v>5</v>
      </c>
      <c r="Z4790" t="str">
        <f t="shared" si="374"/>
        <v>11-20%</v>
      </c>
      <c r="AA4790" s="17">
        <f>IF(COUNTIF($B$2:B4790,B4790)=1,1,0)</f>
        <v>0</v>
      </c>
      <c r="AB4790" s="17">
        <f>IF(COUNTIF($F$2:F4790,F4790)=1,1,0)</f>
        <v>0</v>
      </c>
    </row>
    <row r="4791" spans="1:28" x14ac:dyDescent="0.2">
      <c r="A4791" s="17">
        <v>4790</v>
      </c>
      <c r="B4791" t="s">
        <v>7809</v>
      </c>
      <c r="C4791" s="18">
        <v>42349</v>
      </c>
      <c r="D4791" s="18">
        <v>42354</v>
      </c>
      <c r="E4791" t="s">
        <v>77</v>
      </c>
      <c r="F4791" t="s">
        <v>120</v>
      </c>
      <c r="G4791" t="s">
        <v>121</v>
      </c>
      <c r="H4791" t="s">
        <v>53</v>
      </c>
      <c r="I4791" t="s">
        <v>54</v>
      </c>
      <c r="J4791" t="s">
        <v>1111</v>
      </c>
      <c r="K4791" t="s">
        <v>484</v>
      </c>
      <c r="L4791">
        <v>80906</v>
      </c>
      <c r="M4791" t="s">
        <v>71</v>
      </c>
      <c r="N4791" t="s">
        <v>3964</v>
      </c>
      <c r="O4791" t="s">
        <v>59</v>
      </c>
      <c r="P4791" t="s">
        <v>92</v>
      </c>
      <c r="Q4791" t="s">
        <v>3965</v>
      </c>
      <c r="R4791" s="19">
        <v>54.92</v>
      </c>
      <c r="S4791" s="17">
        <v>5</v>
      </c>
      <c r="T4791" s="20">
        <v>0.2</v>
      </c>
      <c r="U4791" s="19">
        <v>10.984</v>
      </c>
      <c r="V4791" s="20">
        <f t="shared" si="370"/>
        <v>0.19999999999999998</v>
      </c>
      <c r="W4791" s="17">
        <f t="shared" si="371"/>
        <v>2015</v>
      </c>
      <c r="X4791" t="str">
        <f t="shared" si="372"/>
        <v>Dec-2015</v>
      </c>
      <c r="Y4791" s="17">
        <f t="shared" si="373"/>
        <v>5</v>
      </c>
      <c r="Z4791" t="str">
        <f t="shared" si="374"/>
        <v>11-20%</v>
      </c>
      <c r="AA4791" s="17">
        <f>IF(COUNTIF($B$2:B4791,B4791)=1,1,0)</f>
        <v>0</v>
      </c>
      <c r="AB4791" s="17">
        <f>IF(COUNTIF($F$2:F4791,F4791)=1,1,0)</f>
        <v>0</v>
      </c>
    </row>
    <row r="4792" spans="1:28" x14ac:dyDescent="0.2">
      <c r="A4792" s="17">
        <v>4791</v>
      </c>
      <c r="B4792" t="s">
        <v>7809</v>
      </c>
      <c r="C4792" s="18">
        <v>42349</v>
      </c>
      <c r="D4792" s="18">
        <v>42354</v>
      </c>
      <c r="E4792" t="s">
        <v>77</v>
      </c>
      <c r="F4792" t="s">
        <v>120</v>
      </c>
      <c r="G4792" t="s">
        <v>121</v>
      </c>
      <c r="H4792" t="s">
        <v>53</v>
      </c>
      <c r="I4792" t="s">
        <v>54</v>
      </c>
      <c r="J4792" t="s">
        <v>1111</v>
      </c>
      <c r="K4792" t="s">
        <v>484</v>
      </c>
      <c r="L4792">
        <v>80906</v>
      </c>
      <c r="M4792" t="s">
        <v>71</v>
      </c>
      <c r="N4792" t="s">
        <v>5539</v>
      </c>
      <c r="O4792" t="s">
        <v>59</v>
      </c>
      <c r="P4792" t="s">
        <v>83</v>
      </c>
      <c r="Q4792" t="s">
        <v>5540</v>
      </c>
      <c r="R4792" s="19">
        <v>364.95</v>
      </c>
      <c r="S4792" s="17">
        <v>5</v>
      </c>
      <c r="T4792" s="20">
        <v>0.5</v>
      </c>
      <c r="U4792" s="19">
        <v>-248.166</v>
      </c>
      <c r="V4792" s="20">
        <f t="shared" si="370"/>
        <v>-0.68</v>
      </c>
      <c r="W4792" s="17">
        <f t="shared" si="371"/>
        <v>2015</v>
      </c>
      <c r="X4792" t="str">
        <f t="shared" si="372"/>
        <v>Dec-2015</v>
      </c>
      <c r="Y4792" s="17">
        <f t="shared" si="373"/>
        <v>5</v>
      </c>
      <c r="Z4792" t="str">
        <f t="shared" si="374"/>
        <v>41-50%</v>
      </c>
      <c r="AA4792" s="17">
        <f>IF(COUNTIF($B$2:B4792,B4792)=1,1,0)</f>
        <v>0</v>
      </c>
      <c r="AB4792" s="17">
        <f>IF(COUNTIF($F$2:F4792,F4792)=1,1,0)</f>
        <v>0</v>
      </c>
    </row>
    <row r="4793" spans="1:28" x14ac:dyDescent="0.2">
      <c r="A4793" s="17">
        <v>4792</v>
      </c>
      <c r="B4793" t="s">
        <v>7809</v>
      </c>
      <c r="C4793" s="18">
        <v>42349</v>
      </c>
      <c r="D4793" s="18">
        <v>42354</v>
      </c>
      <c r="E4793" t="s">
        <v>77</v>
      </c>
      <c r="F4793" t="s">
        <v>120</v>
      </c>
      <c r="G4793" t="s">
        <v>121</v>
      </c>
      <c r="H4793" t="s">
        <v>53</v>
      </c>
      <c r="I4793" t="s">
        <v>54</v>
      </c>
      <c r="J4793" t="s">
        <v>1111</v>
      </c>
      <c r="K4793" t="s">
        <v>484</v>
      </c>
      <c r="L4793">
        <v>80906</v>
      </c>
      <c r="M4793" t="s">
        <v>71</v>
      </c>
      <c r="N4793" t="s">
        <v>3086</v>
      </c>
      <c r="O4793" t="s">
        <v>73</v>
      </c>
      <c r="P4793" t="s">
        <v>117</v>
      </c>
      <c r="Q4793" t="s">
        <v>7812</v>
      </c>
      <c r="R4793" s="19">
        <v>85.055999999999997</v>
      </c>
      <c r="S4793" s="17">
        <v>3</v>
      </c>
      <c r="T4793" s="20">
        <v>0.2</v>
      </c>
      <c r="U4793" s="19">
        <v>28.706399999999999</v>
      </c>
      <c r="V4793" s="20">
        <f t="shared" si="370"/>
        <v>0.33749999999999997</v>
      </c>
      <c r="W4793" s="17">
        <f t="shared" si="371"/>
        <v>2015</v>
      </c>
      <c r="X4793" t="str">
        <f t="shared" si="372"/>
        <v>Dec-2015</v>
      </c>
      <c r="Y4793" s="17">
        <f t="shared" si="373"/>
        <v>5</v>
      </c>
      <c r="Z4793" t="str">
        <f t="shared" si="374"/>
        <v>11-20%</v>
      </c>
      <c r="AA4793" s="17">
        <f>IF(COUNTIF($B$2:B4793,B4793)=1,1,0)</f>
        <v>0</v>
      </c>
      <c r="AB4793" s="17">
        <f>IF(COUNTIF($F$2:F4793,F4793)=1,1,0)</f>
        <v>0</v>
      </c>
    </row>
    <row r="4794" spans="1:28" x14ac:dyDescent="0.2">
      <c r="A4794" s="17">
        <v>4793</v>
      </c>
      <c r="B4794" t="s">
        <v>7809</v>
      </c>
      <c r="C4794" s="18">
        <v>42349</v>
      </c>
      <c r="D4794" s="18">
        <v>42354</v>
      </c>
      <c r="E4794" t="s">
        <v>77</v>
      </c>
      <c r="F4794" t="s">
        <v>120</v>
      </c>
      <c r="G4794" t="s">
        <v>121</v>
      </c>
      <c r="H4794" t="s">
        <v>53</v>
      </c>
      <c r="I4794" t="s">
        <v>54</v>
      </c>
      <c r="J4794" t="s">
        <v>1111</v>
      </c>
      <c r="K4794" t="s">
        <v>484</v>
      </c>
      <c r="L4794">
        <v>80906</v>
      </c>
      <c r="M4794" t="s">
        <v>71</v>
      </c>
      <c r="N4794" t="s">
        <v>469</v>
      </c>
      <c r="O4794" t="s">
        <v>73</v>
      </c>
      <c r="P4794" t="s">
        <v>117</v>
      </c>
      <c r="Q4794" t="s">
        <v>470</v>
      </c>
      <c r="R4794" s="19">
        <v>27.696000000000002</v>
      </c>
      <c r="S4794" s="17">
        <v>3</v>
      </c>
      <c r="T4794" s="20">
        <v>0.2</v>
      </c>
      <c r="U4794" s="19">
        <v>9.6936</v>
      </c>
      <c r="V4794" s="20">
        <f t="shared" si="370"/>
        <v>0.35</v>
      </c>
      <c r="W4794" s="17">
        <f t="shared" si="371"/>
        <v>2015</v>
      </c>
      <c r="X4794" t="str">
        <f t="shared" si="372"/>
        <v>Dec-2015</v>
      </c>
      <c r="Y4794" s="17">
        <f t="shared" si="373"/>
        <v>5</v>
      </c>
      <c r="Z4794" t="str">
        <f t="shared" si="374"/>
        <v>11-20%</v>
      </c>
      <c r="AA4794" s="17">
        <f>IF(COUNTIF($B$2:B4794,B4794)=1,1,0)</f>
        <v>0</v>
      </c>
      <c r="AB4794" s="17">
        <f>IF(COUNTIF($F$2:F4794,F4794)=1,1,0)</f>
        <v>0</v>
      </c>
    </row>
    <row r="4795" spans="1:28" x14ac:dyDescent="0.2">
      <c r="A4795" s="17">
        <v>4794</v>
      </c>
      <c r="B4795" t="s">
        <v>7813</v>
      </c>
      <c r="C4795" s="18">
        <v>42184</v>
      </c>
      <c r="D4795" s="18">
        <v>42189</v>
      </c>
      <c r="E4795" t="s">
        <v>77</v>
      </c>
      <c r="F4795" t="s">
        <v>4360</v>
      </c>
      <c r="G4795" t="s">
        <v>4361</v>
      </c>
      <c r="H4795" t="s">
        <v>53</v>
      </c>
      <c r="I4795" t="s">
        <v>54</v>
      </c>
      <c r="J4795" t="s">
        <v>293</v>
      </c>
      <c r="K4795" t="s">
        <v>294</v>
      </c>
      <c r="L4795">
        <v>10011</v>
      </c>
      <c r="M4795" t="s">
        <v>175</v>
      </c>
      <c r="N4795" t="s">
        <v>3573</v>
      </c>
      <c r="O4795" t="s">
        <v>73</v>
      </c>
      <c r="P4795" t="s">
        <v>117</v>
      </c>
      <c r="Q4795" t="s">
        <v>3574</v>
      </c>
      <c r="R4795" s="19">
        <v>24.96</v>
      </c>
      <c r="S4795" s="17">
        <v>4</v>
      </c>
      <c r="T4795" s="20">
        <v>0</v>
      </c>
      <c r="U4795" s="19">
        <v>11.231999999999999</v>
      </c>
      <c r="V4795" s="20">
        <f t="shared" si="370"/>
        <v>0.44999999999999996</v>
      </c>
      <c r="W4795" s="17">
        <f t="shared" si="371"/>
        <v>2015</v>
      </c>
      <c r="X4795" t="str">
        <f t="shared" si="372"/>
        <v>Jun-2015</v>
      </c>
      <c r="Y4795" s="17">
        <f t="shared" si="373"/>
        <v>5</v>
      </c>
      <c r="Z4795" t="str">
        <f t="shared" si="374"/>
        <v>0% (No Discount)</v>
      </c>
      <c r="AA4795" s="17">
        <f>IF(COUNTIF($B$2:B4795,B4795)=1,1,0)</f>
        <v>1</v>
      </c>
      <c r="AB4795" s="17">
        <f>IF(COUNTIF($F$2:F4795,F4795)=1,1,0)</f>
        <v>0</v>
      </c>
    </row>
    <row r="4796" spans="1:28" x14ac:dyDescent="0.2">
      <c r="A4796" s="17">
        <v>4795</v>
      </c>
      <c r="B4796" t="s">
        <v>7814</v>
      </c>
      <c r="C4796" s="18">
        <v>42079</v>
      </c>
      <c r="D4796" s="18">
        <v>42086</v>
      </c>
      <c r="E4796" t="s">
        <v>77</v>
      </c>
      <c r="F4796" t="s">
        <v>7815</v>
      </c>
      <c r="G4796" t="s">
        <v>7816</v>
      </c>
      <c r="H4796" t="s">
        <v>68</v>
      </c>
      <c r="I4796" t="s">
        <v>54</v>
      </c>
      <c r="J4796" t="s">
        <v>69</v>
      </c>
      <c r="K4796" t="s">
        <v>70</v>
      </c>
      <c r="L4796">
        <v>90036</v>
      </c>
      <c r="M4796" t="s">
        <v>71</v>
      </c>
      <c r="N4796" t="s">
        <v>7184</v>
      </c>
      <c r="O4796" t="s">
        <v>59</v>
      </c>
      <c r="P4796" t="s">
        <v>92</v>
      </c>
      <c r="Q4796" t="s">
        <v>7185</v>
      </c>
      <c r="R4796" s="19">
        <v>43.13</v>
      </c>
      <c r="S4796" s="17">
        <v>1</v>
      </c>
      <c r="T4796" s="20">
        <v>0</v>
      </c>
      <c r="U4796" s="19">
        <v>18.114599999999999</v>
      </c>
      <c r="V4796" s="20">
        <f t="shared" si="370"/>
        <v>0.42</v>
      </c>
      <c r="W4796" s="17">
        <f t="shared" si="371"/>
        <v>2015</v>
      </c>
      <c r="X4796" t="str">
        <f t="shared" si="372"/>
        <v>Mar-2015</v>
      </c>
      <c r="Y4796" s="17">
        <f t="shared" si="373"/>
        <v>7</v>
      </c>
      <c r="Z4796" t="str">
        <f t="shared" si="374"/>
        <v>0% (No Discount)</v>
      </c>
      <c r="AA4796" s="17">
        <f>IF(COUNTIF($B$2:B4796,B4796)=1,1,0)</f>
        <v>1</v>
      </c>
      <c r="AB4796" s="17">
        <f>IF(COUNTIF($F$2:F4796,F4796)=1,1,0)</f>
        <v>1</v>
      </c>
    </row>
    <row r="4797" spans="1:28" x14ac:dyDescent="0.2">
      <c r="A4797" s="17">
        <v>4796</v>
      </c>
      <c r="B4797" t="s">
        <v>7817</v>
      </c>
      <c r="C4797" s="18">
        <v>42229</v>
      </c>
      <c r="D4797" s="18">
        <v>42233</v>
      </c>
      <c r="E4797" t="s">
        <v>77</v>
      </c>
      <c r="F4797" t="s">
        <v>2067</v>
      </c>
      <c r="G4797" t="s">
        <v>2068</v>
      </c>
      <c r="H4797" t="s">
        <v>53</v>
      </c>
      <c r="I4797" t="s">
        <v>54</v>
      </c>
      <c r="J4797" t="s">
        <v>7818</v>
      </c>
      <c r="K4797" t="s">
        <v>1302</v>
      </c>
      <c r="L4797">
        <v>30062</v>
      </c>
      <c r="M4797" t="s">
        <v>57</v>
      </c>
      <c r="N4797" t="s">
        <v>2459</v>
      </c>
      <c r="O4797" t="s">
        <v>73</v>
      </c>
      <c r="P4797" t="s">
        <v>102</v>
      </c>
      <c r="Q4797" t="s">
        <v>2460</v>
      </c>
      <c r="R4797" s="19">
        <v>5.64</v>
      </c>
      <c r="S4797" s="17">
        <v>3</v>
      </c>
      <c r="T4797" s="20">
        <v>0</v>
      </c>
      <c r="U4797" s="19">
        <v>2.7071999999999998</v>
      </c>
      <c r="V4797" s="20">
        <f t="shared" si="370"/>
        <v>0.48</v>
      </c>
      <c r="W4797" s="17">
        <f t="shared" si="371"/>
        <v>2015</v>
      </c>
      <c r="X4797" t="str">
        <f t="shared" si="372"/>
        <v>Aug-2015</v>
      </c>
      <c r="Y4797" s="17">
        <f t="shared" si="373"/>
        <v>4</v>
      </c>
      <c r="Z4797" t="str">
        <f t="shared" si="374"/>
        <v>0% (No Discount)</v>
      </c>
      <c r="AA4797" s="17">
        <f>IF(COUNTIF($B$2:B4797,B4797)=1,1,0)</f>
        <v>1</v>
      </c>
      <c r="AB4797" s="17">
        <f>IF(COUNTIF($F$2:F4797,F4797)=1,1,0)</f>
        <v>0</v>
      </c>
    </row>
    <row r="4798" spans="1:28" x14ac:dyDescent="0.2">
      <c r="A4798" s="17">
        <v>4797</v>
      </c>
      <c r="B4798" t="s">
        <v>7819</v>
      </c>
      <c r="C4798" s="18">
        <v>42504</v>
      </c>
      <c r="D4798" s="18">
        <v>42509</v>
      </c>
      <c r="E4798" t="s">
        <v>77</v>
      </c>
      <c r="F4798" t="s">
        <v>1321</v>
      </c>
      <c r="G4798" t="s">
        <v>1322</v>
      </c>
      <c r="H4798" t="s">
        <v>68</v>
      </c>
      <c r="I4798" t="s">
        <v>54</v>
      </c>
      <c r="J4798" t="s">
        <v>1553</v>
      </c>
      <c r="K4798" t="s">
        <v>81</v>
      </c>
      <c r="L4798">
        <v>32216</v>
      </c>
      <c r="M4798" t="s">
        <v>57</v>
      </c>
      <c r="N4798" t="s">
        <v>5030</v>
      </c>
      <c r="O4798" t="s">
        <v>73</v>
      </c>
      <c r="P4798" t="s">
        <v>102</v>
      </c>
      <c r="Q4798" t="s">
        <v>5031</v>
      </c>
      <c r="R4798" s="19">
        <v>57.582000000000001</v>
      </c>
      <c r="S4798" s="17">
        <v>3</v>
      </c>
      <c r="T4798" s="20">
        <v>0.7</v>
      </c>
      <c r="U4798" s="19">
        <v>-44.1462</v>
      </c>
      <c r="V4798" s="20">
        <f t="shared" si="370"/>
        <v>-0.76666666666666661</v>
      </c>
      <c r="W4798" s="17">
        <f t="shared" si="371"/>
        <v>2016</v>
      </c>
      <c r="X4798" t="str">
        <f t="shared" si="372"/>
        <v>May-2016</v>
      </c>
      <c r="Y4798" s="17">
        <f t="shared" si="373"/>
        <v>5</v>
      </c>
      <c r="Z4798" t="str">
        <f t="shared" si="374"/>
        <v>Over 50%</v>
      </c>
      <c r="AA4798" s="17">
        <f>IF(COUNTIF($B$2:B4798,B4798)=1,1,0)</f>
        <v>1</v>
      </c>
      <c r="AB4798" s="17">
        <f>IF(COUNTIF($F$2:F4798,F4798)=1,1,0)</f>
        <v>0</v>
      </c>
    </row>
    <row r="4799" spans="1:28" x14ac:dyDescent="0.2">
      <c r="A4799" s="17">
        <v>4798</v>
      </c>
      <c r="B4799" t="s">
        <v>7819</v>
      </c>
      <c r="C4799" s="18">
        <v>42504</v>
      </c>
      <c r="D4799" s="18">
        <v>42509</v>
      </c>
      <c r="E4799" t="s">
        <v>77</v>
      </c>
      <c r="F4799" t="s">
        <v>1321</v>
      </c>
      <c r="G4799" t="s">
        <v>1322</v>
      </c>
      <c r="H4799" t="s">
        <v>68</v>
      </c>
      <c r="I4799" t="s">
        <v>54</v>
      </c>
      <c r="J4799" t="s">
        <v>1553</v>
      </c>
      <c r="K4799" t="s">
        <v>81</v>
      </c>
      <c r="L4799">
        <v>32216</v>
      </c>
      <c r="M4799" t="s">
        <v>57</v>
      </c>
      <c r="N4799" t="s">
        <v>5565</v>
      </c>
      <c r="O4799" t="s">
        <v>73</v>
      </c>
      <c r="P4799" t="s">
        <v>117</v>
      </c>
      <c r="Q4799" t="s">
        <v>5566</v>
      </c>
      <c r="R4799" s="19">
        <v>31.103999999999999</v>
      </c>
      <c r="S4799" s="17">
        <v>6</v>
      </c>
      <c r="T4799" s="20">
        <v>0.2</v>
      </c>
      <c r="U4799" s="19">
        <v>10.8864</v>
      </c>
      <c r="V4799" s="20">
        <f t="shared" si="370"/>
        <v>0.35000000000000003</v>
      </c>
      <c r="W4799" s="17">
        <f t="shared" si="371"/>
        <v>2016</v>
      </c>
      <c r="X4799" t="str">
        <f t="shared" si="372"/>
        <v>May-2016</v>
      </c>
      <c r="Y4799" s="17">
        <f t="shared" si="373"/>
        <v>5</v>
      </c>
      <c r="Z4799" t="str">
        <f t="shared" si="374"/>
        <v>11-20%</v>
      </c>
      <c r="AA4799" s="17">
        <f>IF(COUNTIF($B$2:B4799,B4799)=1,1,0)</f>
        <v>0</v>
      </c>
      <c r="AB4799" s="17">
        <f>IF(COUNTIF($F$2:F4799,F4799)=1,1,0)</f>
        <v>0</v>
      </c>
    </row>
    <row r="4800" spans="1:28" x14ac:dyDescent="0.2">
      <c r="A4800" s="17">
        <v>4799</v>
      </c>
      <c r="B4800" t="s">
        <v>7819</v>
      </c>
      <c r="C4800" s="18">
        <v>42504</v>
      </c>
      <c r="D4800" s="18">
        <v>42509</v>
      </c>
      <c r="E4800" t="s">
        <v>77</v>
      </c>
      <c r="F4800" t="s">
        <v>1321</v>
      </c>
      <c r="G4800" t="s">
        <v>1322</v>
      </c>
      <c r="H4800" t="s">
        <v>68</v>
      </c>
      <c r="I4800" t="s">
        <v>54</v>
      </c>
      <c r="J4800" t="s">
        <v>1553</v>
      </c>
      <c r="K4800" t="s">
        <v>81</v>
      </c>
      <c r="L4800">
        <v>32216</v>
      </c>
      <c r="M4800" t="s">
        <v>57</v>
      </c>
      <c r="N4800" t="s">
        <v>7061</v>
      </c>
      <c r="O4800" t="s">
        <v>59</v>
      </c>
      <c r="P4800" t="s">
        <v>92</v>
      </c>
      <c r="Q4800" t="s">
        <v>7062</v>
      </c>
      <c r="R4800" s="19">
        <v>30.192</v>
      </c>
      <c r="S4800" s="17">
        <v>3</v>
      </c>
      <c r="T4800" s="20">
        <v>0.2</v>
      </c>
      <c r="U4800" s="19">
        <v>8.3027999999999995</v>
      </c>
      <c r="V4800" s="20">
        <f t="shared" si="370"/>
        <v>0.27499999999999997</v>
      </c>
      <c r="W4800" s="17">
        <f t="shared" si="371"/>
        <v>2016</v>
      </c>
      <c r="X4800" t="str">
        <f t="shared" si="372"/>
        <v>May-2016</v>
      </c>
      <c r="Y4800" s="17">
        <f t="shared" si="373"/>
        <v>5</v>
      </c>
      <c r="Z4800" t="str">
        <f t="shared" si="374"/>
        <v>11-20%</v>
      </c>
      <c r="AA4800" s="17">
        <f>IF(COUNTIF($B$2:B4800,B4800)=1,1,0)</f>
        <v>0</v>
      </c>
      <c r="AB4800" s="17">
        <f>IF(COUNTIF($F$2:F4800,F4800)=1,1,0)</f>
        <v>0</v>
      </c>
    </row>
    <row r="4801" spans="1:28" x14ac:dyDescent="0.2">
      <c r="A4801" s="17">
        <v>4800</v>
      </c>
      <c r="B4801" t="s">
        <v>7819</v>
      </c>
      <c r="C4801" s="18">
        <v>42504</v>
      </c>
      <c r="D4801" s="18">
        <v>42509</v>
      </c>
      <c r="E4801" t="s">
        <v>77</v>
      </c>
      <c r="F4801" t="s">
        <v>1321</v>
      </c>
      <c r="G4801" t="s">
        <v>1322</v>
      </c>
      <c r="H4801" t="s">
        <v>68</v>
      </c>
      <c r="I4801" t="s">
        <v>54</v>
      </c>
      <c r="J4801" t="s">
        <v>1553</v>
      </c>
      <c r="K4801" t="s">
        <v>81</v>
      </c>
      <c r="L4801">
        <v>32216</v>
      </c>
      <c r="M4801" t="s">
        <v>57</v>
      </c>
      <c r="N4801" t="s">
        <v>275</v>
      </c>
      <c r="O4801" t="s">
        <v>98</v>
      </c>
      <c r="P4801" t="s">
        <v>99</v>
      </c>
      <c r="Q4801" t="s">
        <v>276</v>
      </c>
      <c r="R4801" s="19">
        <v>43.6</v>
      </c>
      <c r="S4801" s="17">
        <v>5</v>
      </c>
      <c r="T4801" s="20">
        <v>0.2</v>
      </c>
      <c r="U4801" s="19">
        <v>4.3600000000000003</v>
      </c>
      <c r="V4801" s="20">
        <f t="shared" si="370"/>
        <v>0.1</v>
      </c>
      <c r="W4801" s="17">
        <f t="shared" si="371"/>
        <v>2016</v>
      </c>
      <c r="X4801" t="str">
        <f t="shared" si="372"/>
        <v>May-2016</v>
      </c>
      <c r="Y4801" s="17">
        <f t="shared" si="373"/>
        <v>5</v>
      </c>
      <c r="Z4801" t="str">
        <f t="shared" si="374"/>
        <v>11-20%</v>
      </c>
      <c r="AA4801" s="17">
        <f>IF(COUNTIF($B$2:B4801,B4801)=1,1,0)</f>
        <v>0</v>
      </c>
      <c r="AB4801" s="17">
        <f>IF(COUNTIF($F$2:F4801,F4801)=1,1,0)</f>
        <v>0</v>
      </c>
    </row>
    <row r="4802" spans="1:28" x14ac:dyDescent="0.2">
      <c r="A4802" s="17">
        <v>4801</v>
      </c>
      <c r="B4802" t="s">
        <v>7819</v>
      </c>
      <c r="C4802" s="18">
        <v>42504</v>
      </c>
      <c r="D4802" s="18">
        <v>42509</v>
      </c>
      <c r="E4802" t="s">
        <v>77</v>
      </c>
      <c r="F4802" t="s">
        <v>1321</v>
      </c>
      <c r="G4802" t="s">
        <v>1322</v>
      </c>
      <c r="H4802" t="s">
        <v>68</v>
      </c>
      <c r="I4802" t="s">
        <v>54</v>
      </c>
      <c r="J4802" t="s">
        <v>1553</v>
      </c>
      <c r="K4802" t="s">
        <v>81</v>
      </c>
      <c r="L4802">
        <v>32216</v>
      </c>
      <c r="M4802" t="s">
        <v>57</v>
      </c>
      <c r="N4802" t="s">
        <v>7820</v>
      </c>
      <c r="O4802" t="s">
        <v>73</v>
      </c>
      <c r="P4802" t="s">
        <v>95</v>
      </c>
      <c r="Q4802" t="s">
        <v>7821</v>
      </c>
      <c r="R4802" s="19">
        <v>4.7679999999999998</v>
      </c>
      <c r="S4802" s="17">
        <v>2</v>
      </c>
      <c r="T4802" s="20">
        <v>0.2</v>
      </c>
      <c r="U4802" s="19">
        <v>0.41720000000000002</v>
      </c>
      <c r="V4802" s="20">
        <f t="shared" ref="V4802:V4865" si="375">IFERROR(U4802/R4802,0)</f>
        <v>8.7500000000000008E-2</v>
      </c>
      <c r="W4802" s="17">
        <f t="shared" ref="W4802:W4865" si="376">YEAR(C4802)</f>
        <v>2016</v>
      </c>
      <c r="X4802" t="str">
        <f t="shared" ref="X4802:X4865" si="377">TEXT(C4802,"mmm-yyyy")</f>
        <v>May-2016</v>
      </c>
      <c r="Y4802" s="17">
        <f t="shared" ref="Y4802:Y4865" si="378">D4802-C4802</f>
        <v>5</v>
      </c>
      <c r="Z4802" t="str">
        <f t="shared" ref="Z4802:Z4865" si="379">IF(T4802=0,"0% (No Discount)",IF(T4802&lt;=0.1,"1-10%",IF(T4802&lt;=0.2,"11-20%",IF(T4802&lt;=0.3,"21-30%",IF(T4802&lt;=0.4,"31-40%",IF(T4802&lt;=0.5,"41-50%","Over 50%"))))))</f>
        <v>11-20%</v>
      </c>
      <c r="AA4802" s="17">
        <f>IF(COUNTIF($B$2:B4802,B4802)=1,1,0)</f>
        <v>0</v>
      </c>
      <c r="AB4802" s="17">
        <f>IF(COUNTIF($F$2:F4802,F4802)=1,1,0)</f>
        <v>0</v>
      </c>
    </row>
    <row r="4803" spans="1:28" x14ac:dyDescent="0.2">
      <c r="A4803" s="17">
        <v>4802</v>
      </c>
      <c r="B4803" t="s">
        <v>7819</v>
      </c>
      <c r="C4803" s="18">
        <v>42504</v>
      </c>
      <c r="D4803" s="18">
        <v>42509</v>
      </c>
      <c r="E4803" t="s">
        <v>77</v>
      </c>
      <c r="F4803" t="s">
        <v>1321</v>
      </c>
      <c r="G4803" t="s">
        <v>1322</v>
      </c>
      <c r="H4803" t="s">
        <v>68</v>
      </c>
      <c r="I4803" t="s">
        <v>54</v>
      </c>
      <c r="J4803" t="s">
        <v>1553</v>
      </c>
      <c r="K4803" t="s">
        <v>81</v>
      </c>
      <c r="L4803">
        <v>32216</v>
      </c>
      <c r="M4803" t="s">
        <v>57</v>
      </c>
      <c r="N4803" t="s">
        <v>702</v>
      </c>
      <c r="O4803" t="s">
        <v>73</v>
      </c>
      <c r="P4803" t="s">
        <v>102</v>
      </c>
      <c r="Q4803" t="s">
        <v>703</v>
      </c>
      <c r="R4803" s="19">
        <v>10.38</v>
      </c>
      <c r="S4803" s="17">
        <v>2</v>
      </c>
      <c r="T4803" s="20">
        <v>0.7</v>
      </c>
      <c r="U4803" s="19">
        <v>-7.6120000000000001</v>
      </c>
      <c r="V4803" s="20">
        <f t="shared" si="375"/>
        <v>-0.73333333333333328</v>
      </c>
      <c r="W4803" s="17">
        <f t="shared" si="376"/>
        <v>2016</v>
      </c>
      <c r="X4803" t="str">
        <f t="shared" si="377"/>
        <v>May-2016</v>
      </c>
      <c r="Y4803" s="17">
        <f t="shared" si="378"/>
        <v>5</v>
      </c>
      <c r="Z4803" t="str">
        <f t="shared" si="379"/>
        <v>Over 50%</v>
      </c>
      <c r="AA4803" s="17">
        <f>IF(COUNTIF($B$2:B4803,B4803)=1,1,0)</f>
        <v>0</v>
      </c>
      <c r="AB4803" s="17">
        <f>IF(COUNTIF($F$2:F4803,F4803)=1,1,0)</f>
        <v>0</v>
      </c>
    </row>
    <row r="4804" spans="1:28" x14ac:dyDescent="0.2">
      <c r="A4804" s="17">
        <v>4803</v>
      </c>
      <c r="B4804" t="s">
        <v>7819</v>
      </c>
      <c r="C4804" s="18">
        <v>42504</v>
      </c>
      <c r="D4804" s="18">
        <v>42509</v>
      </c>
      <c r="E4804" t="s">
        <v>77</v>
      </c>
      <c r="F4804" t="s">
        <v>1321</v>
      </c>
      <c r="G4804" t="s">
        <v>1322</v>
      </c>
      <c r="H4804" t="s">
        <v>68</v>
      </c>
      <c r="I4804" t="s">
        <v>54</v>
      </c>
      <c r="J4804" t="s">
        <v>1553</v>
      </c>
      <c r="K4804" t="s">
        <v>81</v>
      </c>
      <c r="L4804">
        <v>32216</v>
      </c>
      <c r="M4804" t="s">
        <v>57</v>
      </c>
      <c r="N4804" t="s">
        <v>388</v>
      </c>
      <c r="O4804" t="s">
        <v>73</v>
      </c>
      <c r="P4804" t="s">
        <v>102</v>
      </c>
      <c r="Q4804" t="s">
        <v>389</v>
      </c>
      <c r="R4804" s="19">
        <v>13.391999999999999</v>
      </c>
      <c r="S4804" s="17">
        <v>8</v>
      </c>
      <c r="T4804" s="20">
        <v>0.7</v>
      </c>
      <c r="U4804" s="19">
        <v>-9.8208000000000002</v>
      </c>
      <c r="V4804" s="20">
        <f t="shared" si="375"/>
        <v>-0.73333333333333339</v>
      </c>
      <c r="W4804" s="17">
        <f t="shared" si="376"/>
        <v>2016</v>
      </c>
      <c r="X4804" t="str">
        <f t="shared" si="377"/>
        <v>May-2016</v>
      </c>
      <c r="Y4804" s="17">
        <f t="shared" si="378"/>
        <v>5</v>
      </c>
      <c r="Z4804" t="str">
        <f t="shared" si="379"/>
        <v>Over 50%</v>
      </c>
      <c r="AA4804" s="17">
        <f>IF(COUNTIF($B$2:B4804,B4804)=1,1,0)</f>
        <v>0</v>
      </c>
      <c r="AB4804" s="17">
        <f>IF(COUNTIF($F$2:F4804,F4804)=1,1,0)</f>
        <v>0</v>
      </c>
    </row>
    <row r="4805" spans="1:28" x14ac:dyDescent="0.2">
      <c r="A4805" s="17">
        <v>4804</v>
      </c>
      <c r="B4805" t="s">
        <v>7822</v>
      </c>
      <c r="C4805" s="18">
        <v>42929</v>
      </c>
      <c r="D4805" s="18">
        <v>42933</v>
      </c>
      <c r="E4805" t="s">
        <v>50</v>
      </c>
      <c r="F4805" t="s">
        <v>6698</v>
      </c>
      <c r="G4805" t="s">
        <v>6699</v>
      </c>
      <c r="H4805" t="s">
        <v>53</v>
      </c>
      <c r="I4805" t="s">
        <v>54</v>
      </c>
      <c r="J4805" t="s">
        <v>173</v>
      </c>
      <c r="K4805" t="s">
        <v>174</v>
      </c>
      <c r="L4805">
        <v>19140</v>
      </c>
      <c r="M4805" t="s">
        <v>175</v>
      </c>
      <c r="N4805" t="s">
        <v>3093</v>
      </c>
      <c r="O4805" t="s">
        <v>98</v>
      </c>
      <c r="P4805" t="s">
        <v>99</v>
      </c>
      <c r="Q4805" t="s">
        <v>3094</v>
      </c>
      <c r="R4805" s="19">
        <v>39.594000000000001</v>
      </c>
      <c r="S4805" s="17">
        <v>1</v>
      </c>
      <c r="T4805" s="20">
        <v>0.4</v>
      </c>
      <c r="U4805" s="19">
        <v>-7.2588999999999997</v>
      </c>
      <c r="V4805" s="20">
        <f t="shared" si="375"/>
        <v>-0.18333333333333332</v>
      </c>
      <c r="W4805" s="17">
        <f t="shared" si="376"/>
        <v>2017</v>
      </c>
      <c r="X4805" t="str">
        <f t="shared" si="377"/>
        <v>Jul-2017</v>
      </c>
      <c r="Y4805" s="17">
        <f t="shared" si="378"/>
        <v>4</v>
      </c>
      <c r="Z4805" t="str">
        <f t="shared" si="379"/>
        <v>31-40%</v>
      </c>
      <c r="AA4805" s="17">
        <f>IF(COUNTIF($B$2:B4805,B4805)=1,1,0)</f>
        <v>1</v>
      </c>
      <c r="AB4805" s="17">
        <f>IF(COUNTIF($F$2:F4805,F4805)=1,1,0)</f>
        <v>0</v>
      </c>
    </row>
    <row r="4806" spans="1:28" x14ac:dyDescent="0.2">
      <c r="A4806" s="17">
        <v>4805</v>
      </c>
      <c r="B4806" t="s">
        <v>7822</v>
      </c>
      <c r="C4806" s="18">
        <v>42929</v>
      </c>
      <c r="D4806" s="18">
        <v>42933</v>
      </c>
      <c r="E4806" t="s">
        <v>50</v>
      </c>
      <c r="F4806" t="s">
        <v>6698</v>
      </c>
      <c r="G4806" t="s">
        <v>6699</v>
      </c>
      <c r="H4806" t="s">
        <v>53</v>
      </c>
      <c r="I4806" t="s">
        <v>54</v>
      </c>
      <c r="J4806" t="s">
        <v>173</v>
      </c>
      <c r="K4806" t="s">
        <v>174</v>
      </c>
      <c r="L4806">
        <v>19140</v>
      </c>
      <c r="M4806" t="s">
        <v>175</v>
      </c>
      <c r="N4806" t="s">
        <v>5398</v>
      </c>
      <c r="O4806" t="s">
        <v>59</v>
      </c>
      <c r="P4806" t="s">
        <v>92</v>
      </c>
      <c r="Q4806" t="s">
        <v>5399</v>
      </c>
      <c r="R4806" s="19">
        <v>91.007999999999996</v>
      </c>
      <c r="S4806" s="17">
        <v>9</v>
      </c>
      <c r="T4806" s="20">
        <v>0.2</v>
      </c>
      <c r="U4806" s="19">
        <v>19.339200000000002</v>
      </c>
      <c r="V4806" s="20">
        <f t="shared" si="375"/>
        <v>0.21250000000000002</v>
      </c>
      <c r="W4806" s="17">
        <f t="shared" si="376"/>
        <v>2017</v>
      </c>
      <c r="X4806" t="str">
        <f t="shared" si="377"/>
        <v>Jul-2017</v>
      </c>
      <c r="Y4806" s="17">
        <f t="shared" si="378"/>
        <v>4</v>
      </c>
      <c r="Z4806" t="str">
        <f t="shared" si="379"/>
        <v>11-20%</v>
      </c>
      <c r="AA4806" s="17">
        <f>IF(COUNTIF($B$2:B4806,B4806)=1,1,0)</f>
        <v>0</v>
      </c>
      <c r="AB4806" s="17">
        <f>IF(COUNTIF($F$2:F4806,F4806)=1,1,0)</f>
        <v>0</v>
      </c>
    </row>
    <row r="4807" spans="1:28" x14ac:dyDescent="0.2">
      <c r="A4807" s="17">
        <v>4806</v>
      </c>
      <c r="B4807" t="s">
        <v>7823</v>
      </c>
      <c r="C4807" s="18">
        <v>42330</v>
      </c>
      <c r="D4807" s="18">
        <v>42333</v>
      </c>
      <c r="E4807" t="s">
        <v>50</v>
      </c>
      <c r="F4807" t="s">
        <v>1396</v>
      </c>
      <c r="G4807" t="s">
        <v>1397</v>
      </c>
      <c r="H4807" t="s">
        <v>53</v>
      </c>
      <c r="I4807" t="s">
        <v>54</v>
      </c>
      <c r="J4807" t="s">
        <v>69</v>
      </c>
      <c r="K4807" t="s">
        <v>70</v>
      </c>
      <c r="L4807">
        <v>90008</v>
      </c>
      <c r="M4807" t="s">
        <v>71</v>
      </c>
      <c r="N4807" t="s">
        <v>2531</v>
      </c>
      <c r="O4807" t="s">
        <v>73</v>
      </c>
      <c r="P4807" t="s">
        <v>117</v>
      </c>
      <c r="Q4807" t="s">
        <v>2532</v>
      </c>
      <c r="R4807" s="19">
        <v>37.94</v>
      </c>
      <c r="S4807" s="17">
        <v>2</v>
      </c>
      <c r="T4807" s="20">
        <v>0</v>
      </c>
      <c r="U4807" s="19">
        <v>18.211200000000002</v>
      </c>
      <c r="V4807" s="20">
        <f t="shared" si="375"/>
        <v>0.48000000000000009</v>
      </c>
      <c r="W4807" s="17">
        <f t="shared" si="376"/>
        <v>2015</v>
      </c>
      <c r="X4807" t="str">
        <f t="shared" si="377"/>
        <v>Nov-2015</v>
      </c>
      <c r="Y4807" s="17">
        <f t="shared" si="378"/>
        <v>3</v>
      </c>
      <c r="Z4807" t="str">
        <f t="shared" si="379"/>
        <v>0% (No Discount)</v>
      </c>
      <c r="AA4807" s="17">
        <f>IF(COUNTIF($B$2:B4807,B4807)=1,1,0)</f>
        <v>1</v>
      </c>
      <c r="AB4807" s="17">
        <f>IF(COUNTIF($F$2:F4807,F4807)=1,1,0)</f>
        <v>0</v>
      </c>
    </row>
    <row r="4808" spans="1:28" x14ac:dyDescent="0.2">
      <c r="A4808" s="17">
        <v>4807</v>
      </c>
      <c r="B4808" t="s">
        <v>7823</v>
      </c>
      <c r="C4808" s="18">
        <v>42330</v>
      </c>
      <c r="D4808" s="18">
        <v>42333</v>
      </c>
      <c r="E4808" t="s">
        <v>50</v>
      </c>
      <c r="F4808" t="s">
        <v>1396</v>
      </c>
      <c r="G4808" t="s">
        <v>1397</v>
      </c>
      <c r="H4808" t="s">
        <v>53</v>
      </c>
      <c r="I4808" t="s">
        <v>54</v>
      </c>
      <c r="J4808" t="s">
        <v>69</v>
      </c>
      <c r="K4808" t="s">
        <v>70</v>
      </c>
      <c r="L4808">
        <v>90008</v>
      </c>
      <c r="M4808" t="s">
        <v>71</v>
      </c>
      <c r="N4808" t="s">
        <v>6132</v>
      </c>
      <c r="O4808" t="s">
        <v>73</v>
      </c>
      <c r="P4808" t="s">
        <v>117</v>
      </c>
      <c r="Q4808" t="s">
        <v>6133</v>
      </c>
      <c r="R4808" s="19">
        <v>42.8</v>
      </c>
      <c r="S4808" s="17">
        <v>10</v>
      </c>
      <c r="T4808" s="20">
        <v>0</v>
      </c>
      <c r="U4808" s="19">
        <v>19.260000000000002</v>
      </c>
      <c r="V4808" s="20">
        <f t="shared" si="375"/>
        <v>0.45000000000000007</v>
      </c>
      <c r="W4808" s="17">
        <f t="shared" si="376"/>
        <v>2015</v>
      </c>
      <c r="X4808" t="str">
        <f t="shared" si="377"/>
        <v>Nov-2015</v>
      </c>
      <c r="Y4808" s="17">
        <f t="shared" si="378"/>
        <v>3</v>
      </c>
      <c r="Z4808" t="str">
        <f t="shared" si="379"/>
        <v>0% (No Discount)</v>
      </c>
      <c r="AA4808" s="17">
        <f>IF(COUNTIF($B$2:B4808,B4808)=1,1,0)</f>
        <v>0</v>
      </c>
      <c r="AB4808" s="17">
        <f>IF(COUNTIF($F$2:F4808,F4808)=1,1,0)</f>
        <v>0</v>
      </c>
    </row>
    <row r="4809" spans="1:28" x14ac:dyDescent="0.2">
      <c r="A4809" s="17">
        <v>4808</v>
      </c>
      <c r="B4809" t="s">
        <v>7823</v>
      </c>
      <c r="C4809" s="18">
        <v>42330</v>
      </c>
      <c r="D4809" s="18">
        <v>42333</v>
      </c>
      <c r="E4809" t="s">
        <v>50</v>
      </c>
      <c r="F4809" t="s">
        <v>1396</v>
      </c>
      <c r="G4809" t="s">
        <v>1397</v>
      </c>
      <c r="H4809" t="s">
        <v>53</v>
      </c>
      <c r="I4809" t="s">
        <v>54</v>
      </c>
      <c r="J4809" t="s">
        <v>69</v>
      </c>
      <c r="K4809" t="s">
        <v>70</v>
      </c>
      <c r="L4809">
        <v>90008</v>
      </c>
      <c r="M4809" t="s">
        <v>71</v>
      </c>
      <c r="N4809" t="s">
        <v>2380</v>
      </c>
      <c r="O4809" t="s">
        <v>73</v>
      </c>
      <c r="P4809" t="s">
        <v>86</v>
      </c>
      <c r="Q4809" t="s">
        <v>2381</v>
      </c>
      <c r="R4809" s="19">
        <v>33.630000000000003</v>
      </c>
      <c r="S4809" s="17">
        <v>3</v>
      </c>
      <c r="T4809" s="20">
        <v>0</v>
      </c>
      <c r="U4809" s="19">
        <v>10.089</v>
      </c>
      <c r="V4809" s="20">
        <f t="shared" si="375"/>
        <v>0.3</v>
      </c>
      <c r="W4809" s="17">
        <f t="shared" si="376"/>
        <v>2015</v>
      </c>
      <c r="X4809" t="str">
        <f t="shared" si="377"/>
        <v>Nov-2015</v>
      </c>
      <c r="Y4809" s="17">
        <f t="shared" si="378"/>
        <v>3</v>
      </c>
      <c r="Z4809" t="str">
        <f t="shared" si="379"/>
        <v>0% (No Discount)</v>
      </c>
      <c r="AA4809" s="17">
        <f>IF(COUNTIF($B$2:B4809,B4809)=1,1,0)</f>
        <v>0</v>
      </c>
      <c r="AB4809" s="17">
        <f>IF(COUNTIF($F$2:F4809,F4809)=1,1,0)</f>
        <v>0</v>
      </c>
    </row>
    <row r="4810" spans="1:28" x14ac:dyDescent="0.2">
      <c r="A4810" s="17">
        <v>4809</v>
      </c>
      <c r="B4810" t="s">
        <v>7824</v>
      </c>
      <c r="C4810" s="18">
        <v>41966</v>
      </c>
      <c r="D4810" s="18">
        <v>41971</v>
      </c>
      <c r="E4810" t="s">
        <v>77</v>
      </c>
      <c r="F4810" t="s">
        <v>4582</v>
      </c>
      <c r="G4810" t="s">
        <v>4583</v>
      </c>
      <c r="H4810" t="s">
        <v>68</v>
      </c>
      <c r="I4810" t="s">
        <v>54</v>
      </c>
      <c r="J4810" t="s">
        <v>173</v>
      </c>
      <c r="K4810" t="s">
        <v>174</v>
      </c>
      <c r="L4810">
        <v>19134</v>
      </c>
      <c r="M4810" t="s">
        <v>175</v>
      </c>
      <c r="N4810" t="s">
        <v>5069</v>
      </c>
      <c r="O4810" t="s">
        <v>73</v>
      </c>
      <c r="P4810" t="s">
        <v>200</v>
      </c>
      <c r="Q4810" t="s">
        <v>5070</v>
      </c>
      <c r="R4810" s="19">
        <v>62.808</v>
      </c>
      <c r="S4810" s="17">
        <v>3</v>
      </c>
      <c r="T4810" s="20">
        <v>0.2</v>
      </c>
      <c r="U4810" s="19">
        <v>21.197700000000001</v>
      </c>
      <c r="V4810" s="20">
        <f t="shared" si="375"/>
        <v>0.33750000000000002</v>
      </c>
      <c r="W4810" s="17">
        <f t="shared" si="376"/>
        <v>2014</v>
      </c>
      <c r="X4810" t="str">
        <f t="shared" si="377"/>
        <v>Nov-2014</v>
      </c>
      <c r="Y4810" s="17">
        <f t="shared" si="378"/>
        <v>5</v>
      </c>
      <c r="Z4810" t="str">
        <f t="shared" si="379"/>
        <v>11-20%</v>
      </c>
      <c r="AA4810" s="17">
        <f>IF(COUNTIF($B$2:B4810,B4810)=1,1,0)</f>
        <v>1</v>
      </c>
      <c r="AB4810" s="17">
        <f>IF(COUNTIF($F$2:F4810,F4810)=1,1,0)</f>
        <v>0</v>
      </c>
    </row>
    <row r="4811" spans="1:28" x14ac:dyDescent="0.2">
      <c r="A4811" s="17">
        <v>4810</v>
      </c>
      <c r="B4811" t="s">
        <v>7825</v>
      </c>
      <c r="C4811" s="18">
        <v>42365</v>
      </c>
      <c r="D4811" s="18">
        <v>42368</v>
      </c>
      <c r="E4811" t="s">
        <v>215</v>
      </c>
      <c r="F4811" t="s">
        <v>6307</v>
      </c>
      <c r="G4811" t="s">
        <v>6308</v>
      </c>
      <c r="H4811" t="s">
        <v>53</v>
      </c>
      <c r="I4811" t="s">
        <v>54</v>
      </c>
      <c r="J4811" t="s">
        <v>6241</v>
      </c>
      <c r="K4811" t="s">
        <v>141</v>
      </c>
      <c r="L4811">
        <v>54703</v>
      </c>
      <c r="M4811" t="s">
        <v>132</v>
      </c>
      <c r="N4811" t="s">
        <v>7710</v>
      </c>
      <c r="O4811" t="s">
        <v>73</v>
      </c>
      <c r="P4811" t="s">
        <v>117</v>
      </c>
      <c r="Q4811" t="s">
        <v>7711</v>
      </c>
      <c r="R4811" s="19">
        <v>195.64</v>
      </c>
      <c r="S4811" s="17">
        <v>4</v>
      </c>
      <c r="T4811" s="20">
        <v>0</v>
      </c>
      <c r="U4811" s="19">
        <v>91.950800000000001</v>
      </c>
      <c r="V4811" s="20">
        <f t="shared" si="375"/>
        <v>0.47000000000000003</v>
      </c>
      <c r="W4811" s="17">
        <f t="shared" si="376"/>
        <v>2015</v>
      </c>
      <c r="X4811" t="str">
        <f t="shared" si="377"/>
        <v>Dec-2015</v>
      </c>
      <c r="Y4811" s="17">
        <f t="shared" si="378"/>
        <v>3</v>
      </c>
      <c r="Z4811" t="str">
        <f t="shared" si="379"/>
        <v>0% (No Discount)</v>
      </c>
      <c r="AA4811" s="17">
        <f>IF(COUNTIF($B$2:B4811,B4811)=1,1,0)</f>
        <v>1</v>
      </c>
      <c r="AB4811" s="17">
        <f>IF(COUNTIF($F$2:F4811,F4811)=1,1,0)</f>
        <v>0</v>
      </c>
    </row>
    <row r="4812" spans="1:28" x14ac:dyDescent="0.2">
      <c r="A4812" s="17">
        <v>4811</v>
      </c>
      <c r="B4812" t="s">
        <v>7825</v>
      </c>
      <c r="C4812" s="18">
        <v>42365</v>
      </c>
      <c r="D4812" s="18">
        <v>42368</v>
      </c>
      <c r="E4812" t="s">
        <v>215</v>
      </c>
      <c r="F4812" t="s">
        <v>6307</v>
      </c>
      <c r="G4812" t="s">
        <v>6308</v>
      </c>
      <c r="H4812" t="s">
        <v>53</v>
      </c>
      <c r="I4812" t="s">
        <v>54</v>
      </c>
      <c r="J4812" t="s">
        <v>6241</v>
      </c>
      <c r="K4812" t="s">
        <v>141</v>
      </c>
      <c r="L4812">
        <v>54703</v>
      </c>
      <c r="M4812" t="s">
        <v>132</v>
      </c>
      <c r="N4812" t="s">
        <v>4812</v>
      </c>
      <c r="O4812" t="s">
        <v>98</v>
      </c>
      <c r="P4812" t="s">
        <v>99</v>
      </c>
      <c r="Q4812" t="s">
        <v>4813</v>
      </c>
      <c r="R4812" s="19">
        <v>239.9</v>
      </c>
      <c r="S4812" s="17">
        <v>2</v>
      </c>
      <c r="T4812" s="20">
        <v>0</v>
      </c>
      <c r="U4812" s="19">
        <v>71.97</v>
      </c>
      <c r="V4812" s="20">
        <f t="shared" si="375"/>
        <v>0.3</v>
      </c>
      <c r="W4812" s="17">
        <f t="shared" si="376"/>
        <v>2015</v>
      </c>
      <c r="X4812" t="str">
        <f t="shared" si="377"/>
        <v>Dec-2015</v>
      </c>
      <c r="Y4812" s="17">
        <f t="shared" si="378"/>
        <v>3</v>
      </c>
      <c r="Z4812" t="str">
        <f t="shared" si="379"/>
        <v>0% (No Discount)</v>
      </c>
      <c r="AA4812" s="17">
        <f>IF(COUNTIF($B$2:B4812,B4812)=1,1,0)</f>
        <v>0</v>
      </c>
      <c r="AB4812" s="17">
        <f>IF(COUNTIF($F$2:F4812,F4812)=1,1,0)</f>
        <v>0</v>
      </c>
    </row>
    <row r="4813" spans="1:28" x14ac:dyDescent="0.2">
      <c r="A4813" s="17">
        <v>4812</v>
      </c>
      <c r="B4813" t="s">
        <v>7826</v>
      </c>
      <c r="C4813" s="18">
        <v>42688</v>
      </c>
      <c r="D4813" s="18">
        <v>42693</v>
      </c>
      <c r="E4813" t="s">
        <v>50</v>
      </c>
      <c r="F4813" t="s">
        <v>6370</v>
      </c>
      <c r="G4813" t="s">
        <v>6371</v>
      </c>
      <c r="H4813" t="s">
        <v>53</v>
      </c>
      <c r="I4813" t="s">
        <v>54</v>
      </c>
      <c r="J4813" t="s">
        <v>173</v>
      </c>
      <c r="K4813" t="s">
        <v>174</v>
      </c>
      <c r="L4813">
        <v>19134</v>
      </c>
      <c r="M4813" t="s">
        <v>175</v>
      </c>
      <c r="N4813" t="s">
        <v>1310</v>
      </c>
      <c r="O4813" t="s">
        <v>59</v>
      </c>
      <c r="P4813" t="s">
        <v>63</v>
      </c>
      <c r="Q4813" t="s">
        <v>1311</v>
      </c>
      <c r="R4813" s="19">
        <v>380.05799999999999</v>
      </c>
      <c r="S4813" s="17">
        <v>3</v>
      </c>
      <c r="T4813" s="20">
        <v>0.3</v>
      </c>
      <c r="U4813" s="19">
        <v>-21.717600000000001</v>
      </c>
      <c r="V4813" s="20">
        <f t="shared" si="375"/>
        <v>-5.7142857142857148E-2</v>
      </c>
      <c r="W4813" s="17">
        <f t="shared" si="376"/>
        <v>2016</v>
      </c>
      <c r="X4813" t="str">
        <f t="shared" si="377"/>
        <v>Nov-2016</v>
      </c>
      <c r="Y4813" s="17">
        <f t="shared" si="378"/>
        <v>5</v>
      </c>
      <c r="Z4813" t="str">
        <f t="shared" si="379"/>
        <v>21-30%</v>
      </c>
      <c r="AA4813" s="17">
        <f>IF(COUNTIF($B$2:B4813,B4813)=1,1,0)</f>
        <v>1</v>
      </c>
      <c r="AB4813" s="17">
        <f>IF(COUNTIF($F$2:F4813,F4813)=1,1,0)</f>
        <v>0</v>
      </c>
    </row>
    <row r="4814" spans="1:28" x14ac:dyDescent="0.2">
      <c r="A4814" s="17">
        <v>4813</v>
      </c>
      <c r="B4814" t="s">
        <v>7826</v>
      </c>
      <c r="C4814" s="18">
        <v>42688</v>
      </c>
      <c r="D4814" s="18">
        <v>42693</v>
      </c>
      <c r="E4814" t="s">
        <v>50</v>
      </c>
      <c r="F4814" t="s">
        <v>6370</v>
      </c>
      <c r="G4814" t="s">
        <v>6371</v>
      </c>
      <c r="H4814" t="s">
        <v>53</v>
      </c>
      <c r="I4814" t="s">
        <v>54</v>
      </c>
      <c r="J4814" t="s">
        <v>173</v>
      </c>
      <c r="K4814" t="s">
        <v>174</v>
      </c>
      <c r="L4814">
        <v>19134</v>
      </c>
      <c r="M4814" t="s">
        <v>175</v>
      </c>
      <c r="N4814" t="s">
        <v>1464</v>
      </c>
      <c r="O4814" t="s">
        <v>98</v>
      </c>
      <c r="P4814" t="s">
        <v>1246</v>
      </c>
      <c r="Q4814" t="s">
        <v>1465</v>
      </c>
      <c r="R4814" s="19">
        <v>1199.9760000000001</v>
      </c>
      <c r="S4814" s="17">
        <v>4</v>
      </c>
      <c r="T4814" s="20">
        <v>0.4</v>
      </c>
      <c r="U4814" s="19">
        <v>179.99639999999999</v>
      </c>
      <c r="V4814" s="20">
        <f t="shared" si="375"/>
        <v>0.15</v>
      </c>
      <c r="W4814" s="17">
        <f t="shared" si="376"/>
        <v>2016</v>
      </c>
      <c r="X4814" t="str">
        <f t="shared" si="377"/>
        <v>Nov-2016</v>
      </c>
      <c r="Y4814" s="17">
        <f t="shared" si="378"/>
        <v>5</v>
      </c>
      <c r="Z4814" t="str">
        <f t="shared" si="379"/>
        <v>31-40%</v>
      </c>
      <c r="AA4814" s="17">
        <f>IF(COUNTIF($B$2:B4814,B4814)=1,1,0)</f>
        <v>0</v>
      </c>
      <c r="AB4814" s="17">
        <f>IF(COUNTIF($F$2:F4814,F4814)=1,1,0)</f>
        <v>0</v>
      </c>
    </row>
    <row r="4815" spans="1:28" x14ac:dyDescent="0.2">
      <c r="A4815" s="17">
        <v>4814</v>
      </c>
      <c r="B4815" t="s">
        <v>7826</v>
      </c>
      <c r="C4815" s="18">
        <v>42688</v>
      </c>
      <c r="D4815" s="18">
        <v>42693</v>
      </c>
      <c r="E4815" t="s">
        <v>50</v>
      </c>
      <c r="F4815" t="s">
        <v>6370</v>
      </c>
      <c r="G4815" t="s">
        <v>6371</v>
      </c>
      <c r="H4815" t="s">
        <v>53</v>
      </c>
      <c r="I4815" t="s">
        <v>54</v>
      </c>
      <c r="J4815" t="s">
        <v>173</v>
      </c>
      <c r="K4815" t="s">
        <v>174</v>
      </c>
      <c r="L4815">
        <v>19134</v>
      </c>
      <c r="M4815" t="s">
        <v>175</v>
      </c>
      <c r="N4815" t="s">
        <v>7827</v>
      </c>
      <c r="O4815" t="s">
        <v>59</v>
      </c>
      <c r="P4815" t="s">
        <v>92</v>
      </c>
      <c r="Q4815" t="s">
        <v>7828</v>
      </c>
      <c r="R4815" s="19">
        <v>48.576000000000001</v>
      </c>
      <c r="S4815" s="17">
        <v>3</v>
      </c>
      <c r="T4815" s="20">
        <v>0.2</v>
      </c>
      <c r="U4815" s="19">
        <v>9.7151999999999994</v>
      </c>
      <c r="V4815" s="20">
        <f t="shared" si="375"/>
        <v>0.19999999999999998</v>
      </c>
      <c r="W4815" s="17">
        <f t="shared" si="376"/>
        <v>2016</v>
      </c>
      <c r="X4815" t="str">
        <f t="shared" si="377"/>
        <v>Nov-2016</v>
      </c>
      <c r="Y4815" s="17">
        <f t="shared" si="378"/>
        <v>5</v>
      </c>
      <c r="Z4815" t="str">
        <f t="shared" si="379"/>
        <v>11-20%</v>
      </c>
      <c r="AA4815" s="17">
        <f>IF(COUNTIF($B$2:B4815,B4815)=1,1,0)</f>
        <v>0</v>
      </c>
      <c r="AB4815" s="17">
        <f>IF(COUNTIF($F$2:F4815,F4815)=1,1,0)</f>
        <v>0</v>
      </c>
    </row>
    <row r="4816" spans="1:28" x14ac:dyDescent="0.2">
      <c r="A4816" s="17">
        <v>4815</v>
      </c>
      <c r="B4816" t="s">
        <v>7829</v>
      </c>
      <c r="C4816" s="18">
        <v>42498</v>
      </c>
      <c r="D4816" s="18">
        <v>42500</v>
      </c>
      <c r="E4816" t="s">
        <v>215</v>
      </c>
      <c r="F4816" t="s">
        <v>5095</v>
      </c>
      <c r="G4816" t="s">
        <v>5096</v>
      </c>
      <c r="H4816" t="s">
        <v>53</v>
      </c>
      <c r="I4816" t="s">
        <v>54</v>
      </c>
      <c r="J4816" t="s">
        <v>69</v>
      </c>
      <c r="K4816" t="s">
        <v>70</v>
      </c>
      <c r="L4816">
        <v>90004</v>
      </c>
      <c r="M4816" t="s">
        <v>71</v>
      </c>
      <c r="N4816" t="s">
        <v>685</v>
      </c>
      <c r="O4816" t="s">
        <v>73</v>
      </c>
      <c r="P4816" t="s">
        <v>117</v>
      </c>
      <c r="Q4816" t="s">
        <v>686</v>
      </c>
      <c r="R4816" s="19">
        <v>17.940000000000001</v>
      </c>
      <c r="S4816" s="17">
        <v>3</v>
      </c>
      <c r="T4816" s="20">
        <v>0</v>
      </c>
      <c r="U4816" s="19">
        <v>8.0730000000000004</v>
      </c>
      <c r="V4816" s="20">
        <f t="shared" si="375"/>
        <v>0.45</v>
      </c>
      <c r="W4816" s="17">
        <f t="shared" si="376"/>
        <v>2016</v>
      </c>
      <c r="X4816" t="str">
        <f t="shared" si="377"/>
        <v>May-2016</v>
      </c>
      <c r="Y4816" s="17">
        <f t="shared" si="378"/>
        <v>2</v>
      </c>
      <c r="Z4816" t="str">
        <f t="shared" si="379"/>
        <v>0% (No Discount)</v>
      </c>
      <c r="AA4816" s="17">
        <f>IF(COUNTIF($B$2:B4816,B4816)=1,1,0)</f>
        <v>1</v>
      </c>
      <c r="AB4816" s="17">
        <f>IF(COUNTIF($F$2:F4816,F4816)=1,1,0)</f>
        <v>0</v>
      </c>
    </row>
    <row r="4817" spans="1:28" x14ac:dyDescent="0.2">
      <c r="A4817" s="17">
        <v>4816</v>
      </c>
      <c r="B4817" t="s">
        <v>7830</v>
      </c>
      <c r="C4817" s="18">
        <v>41999</v>
      </c>
      <c r="D4817" s="18">
        <v>42004</v>
      </c>
      <c r="E4817" t="s">
        <v>77</v>
      </c>
      <c r="F4817" t="s">
        <v>7114</v>
      </c>
      <c r="G4817" t="s">
        <v>7115</v>
      </c>
      <c r="H4817" t="s">
        <v>53</v>
      </c>
      <c r="I4817" t="s">
        <v>54</v>
      </c>
      <c r="J4817" t="s">
        <v>173</v>
      </c>
      <c r="K4817" t="s">
        <v>174</v>
      </c>
      <c r="L4817">
        <v>19134</v>
      </c>
      <c r="M4817" t="s">
        <v>175</v>
      </c>
      <c r="N4817" t="s">
        <v>978</v>
      </c>
      <c r="O4817" t="s">
        <v>73</v>
      </c>
      <c r="P4817" t="s">
        <v>117</v>
      </c>
      <c r="Q4817" t="s">
        <v>979</v>
      </c>
      <c r="R4817" s="19">
        <v>18.263999999999999</v>
      </c>
      <c r="S4817" s="17">
        <v>3</v>
      </c>
      <c r="T4817" s="20">
        <v>0.2</v>
      </c>
      <c r="U4817" s="19">
        <v>6.1641000000000004</v>
      </c>
      <c r="V4817" s="20">
        <f t="shared" si="375"/>
        <v>0.33750000000000002</v>
      </c>
      <c r="W4817" s="17">
        <f t="shared" si="376"/>
        <v>2014</v>
      </c>
      <c r="X4817" t="str">
        <f t="shared" si="377"/>
        <v>Dec-2014</v>
      </c>
      <c r="Y4817" s="17">
        <f t="shared" si="378"/>
        <v>5</v>
      </c>
      <c r="Z4817" t="str">
        <f t="shared" si="379"/>
        <v>11-20%</v>
      </c>
      <c r="AA4817" s="17">
        <f>IF(COUNTIF($B$2:B4817,B4817)=1,1,0)</f>
        <v>1</v>
      </c>
      <c r="AB4817" s="17">
        <f>IF(COUNTIF($F$2:F4817,F4817)=1,1,0)</f>
        <v>0</v>
      </c>
    </row>
    <row r="4818" spans="1:28" x14ac:dyDescent="0.2">
      <c r="A4818" s="17">
        <v>4817</v>
      </c>
      <c r="B4818" t="s">
        <v>7830</v>
      </c>
      <c r="C4818" s="18">
        <v>41999</v>
      </c>
      <c r="D4818" s="18">
        <v>42004</v>
      </c>
      <c r="E4818" t="s">
        <v>77</v>
      </c>
      <c r="F4818" t="s">
        <v>7114</v>
      </c>
      <c r="G4818" t="s">
        <v>7115</v>
      </c>
      <c r="H4818" t="s">
        <v>53</v>
      </c>
      <c r="I4818" t="s">
        <v>54</v>
      </c>
      <c r="J4818" t="s">
        <v>173</v>
      </c>
      <c r="K4818" t="s">
        <v>174</v>
      </c>
      <c r="L4818">
        <v>19134</v>
      </c>
      <c r="M4818" t="s">
        <v>175</v>
      </c>
      <c r="N4818" t="s">
        <v>7492</v>
      </c>
      <c r="O4818" t="s">
        <v>73</v>
      </c>
      <c r="P4818" t="s">
        <v>105</v>
      </c>
      <c r="Q4818" t="s">
        <v>7493</v>
      </c>
      <c r="R4818" s="19">
        <v>34.655999999999999</v>
      </c>
      <c r="S4818" s="17">
        <v>2</v>
      </c>
      <c r="T4818" s="20">
        <v>0.2</v>
      </c>
      <c r="U4818" s="19">
        <v>5.6315999999999997</v>
      </c>
      <c r="V4818" s="20">
        <f t="shared" si="375"/>
        <v>0.16250000000000001</v>
      </c>
      <c r="W4818" s="17">
        <f t="shared" si="376"/>
        <v>2014</v>
      </c>
      <c r="X4818" t="str">
        <f t="shared" si="377"/>
        <v>Dec-2014</v>
      </c>
      <c r="Y4818" s="17">
        <f t="shared" si="378"/>
        <v>5</v>
      </c>
      <c r="Z4818" t="str">
        <f t="shared" si="379"/>
        <v>11-20%</v>
      </c>
      <c r="AA4818" s="17">
        <f>IF(COUNTIF($B$2:B4818,B4818)=1,1,0)</f>
        <v>0</v>
      </c>
      <c r="AB4818" s="17">
        <f>IF(COUNTIF($F$2:F4818,F4818)=1,1,0)</f>
        <v>0</v>
      </c>
    </row>
    <row r="4819" spans="1:28" x14ac:dyDescent="0.2">
      <c r="A4819" s="17">
        <v>4818</v>
      </c>
      <c r="B4819" t="s">
        <v>7830</v>
      </c>
      <c r="C4819" s="18">
        <v>41999</v>
      </c>
      <c r="D4819" s="18">
        <v>42004</v>
      </c>
      <c r="E4819" t="s">
        <v>77</v>
      </c>
      <c r="F4819" t="s">
        <v>7114</v>
      </c>
      <c r="G4819" t="s">
        <v>7115</v>
      </c>
      <c r="H4819" t="s">
        <v>53</v>
      </c>
      <c r="I4819" t="s">
        <v>54</v>
      </c>
      <c r="J4819" t="s">
        <v>173</v>
      </c>
      <c r="K4819" t="s">
        <v>174</v>
      </c>
      <c r="L4819">
        <v>19134</v>
      </c>
      <c r="M4819" t="s">
        <v>175</v>
      </c>
      <c r="N4819" t="s">
        <v>2134</v>
      </c>
      <c r="O4819" t="s">
        <v>73</v>
      </c>
      <c r="P4819" t="s">
        <v>105</v>
      </c>
      <c r="Q4819" t="s">
        <v>2135</v>
      </c>
      <c r="R4819" s="19">
        <v>81.552000000000007</v>
      </c>
      <c r="S4819" s="17">
        <v>2</v>
      </c>
      <c r="T4819" s="20">
        <v>0.2</v>
      </c>
      <c r="U4819" s="19">
        <v>8.1552000000000007</v>
      </c>
      <c r="V4819" s="20">
        <f t="shared" si="375"/>
        <v>0.1</v>
      </c>
      <c r="W4819" s="17">
        <f t="shared" si="376"/>
        <v>2014</v>
      </c>
      <c r="X4819" t="str">
        <f t="shared" si="377"/>
        <v>Dec-2014</v>
      </c>
      <c r="Y4819" s="17">
        <f t="shared" si="378"/>
        <v>5</v>
      </c>
      <c r="Z4819" t="str">
        <f t="shared" si="379"/>
        <v>11-20%</v>
      </c>
      <c r="AA4819" s="17">
        <f>IF(COUNTIF($B$2:B4819,B4819)=1,1,0)</f>
        <v>0</v>
      </c>
      <c r="AB4819" s="17">
        <f>IF(COUNTIF($F$2:F4819,F4819)=1,1,0)</f>
        <v>0</v>
      </c>
    </row>
    <row r="4820" spans="1:28" x14ac:dyDescent="0.2">
      <c r="A4820" s="17">
        <v>4819</v>
      </c>
      <c r="B4820" t="s">
        <v>7830</v>
      </c>
      <c r="C4820" s="18">
        <v>41999</v>
      </c>
      <c r="D4820" s="18">
        <v>42004</v>
      </c>
      <c r="E4820" t="s">
        <v>77</v>
      </c>
      <c r="F4820" t="s">
        <v>7114</v>
      </c>
      <c r="G4820" t="s">
        <v>7115</v>
      </c>
      <c r="H4820" t="s">
        <v>53</v>
      </c>
      <c r="I4820" t="s">
        <v>54</v>
      </c>
      <c r="J4820" t="s">
        <v>173</v>
      </c>
      <c r="K4820" t="s">
        <v>174</v>
      </c>
      <c r="L4820">
        <v>19134</v>
      </c>
      <c r="M4820" t="s">
        <v>175</v>
      </c>
      <c r="N4820" t="s">
        <v>4185</v>
      </c>
      <c r="O4820" t="s">
        <v>73</v>
      </c>
      <c r="P4820" t="s">
        <v>86</v>
      </c>
      <c r="Q4820" t="s">
        <v>4186</v>
      </c>
      <c r="R4820" s="19">
        <v>227.136</v>
      </c>
      <c r="S4820" s="17">
        <v>4</v>
      </c>
      <c r="T4820" s="20">
        <v>0.2</v>
      </c>
      <c r="U4820" s="19">
        <v>-42.588000000000001</v>
      </c>
      <c r="V4820" s="20">
        <f t="shared" si="375"/>
        <v>-0.1875</v>
      </c>
      <c r="W4820" s="17">
        <f t="shared" si="376"/>
        <v>2014</v>
      </c>
      <c r="X4820" t="str">
        <f t="shared" si="377"/>
        <v>Dec-2014</v>
      </c>
      <c r="Y4820" s="17">
        <f t="shared" si="378"/>
        <v>5</v>
      </c>
      <c r="Z4820" t="str">
        <f t="shared" si="379"/>
        <v>11-20%</v>
      </c>
      <c r="AA4820" s="17">
        <f>IF(COUNTIF($B$2:B4820,B4820)=1,1,0)</f>
        <v>0</v>
      </c>
      <c r="AB4820" s="17">
        <f>IF(COUNTIF($F$2:F4820,F4820)=1,1,0)</f>
        <v>0</v>
      </c>
    </row>
    <row r="4821" spans="1:28" x14ac:dyDescent="0.2">
      <c r="A4821" s="17">
        <v>4820</v>
      </c>
      <c r="B4821" t="s">
        <v>7831</v>
      </c>
      <c r="C4821" s="18">
        <v>42894</v>
      </c>
      <c r="D4821" s="18">
        <v>42900</v>
      </c>
      <c r="E4821" t="s">
        <v>77</v>
      </c>
      <c r="F4821" t="s">
        <v>7832</v>
      </c>
      <c r="G4821" t="s">
        <v>7833</v>
      </c>
      <c r="H4821" t="s">
        <v>53</v>
      </c>
      <c r="I4821" t="s">
        <v>54</v>
      </c>
      <c r="J4821" t="s">
        <v>2834</v>
      </c>
      <c r="K4821" t="s">
        <v>776</v>
      </c>
      <c r="L4821">
        <v>6360</v>
      </c>
      <c r="M4821" t="s">
        <v>175</v>
      </c>
      <c r="N4821" t="s">
        <v>6412</v>
      </c>
      <c r="O4821" t="s">
        <v>73</v>
      </c>
      <c r="P4821" t="s">
        <v>102</v>
      </c>
      <c r="Q4821" t="s">
        <v>6413</v>
      </c>
      <c r="R4821" s="19">
        <v>10.36</v>
      </c>
      <c r="S4821" s="17">
        <v>2</v>
      </c>
      <c r="T4821" s="20">
        <v>0</v>
      </c>
      <c r="U4821" s="19">
        <v>5.0763999999999996</v>
      </c>
      <c r="V4821" s="20">
        <f t="shared" si="375"/>
        <v>0.49</v>
      </c>
      <c r="W4821" s="17">
        <f t="shared" si="376"/>
        <v>2017</v>
      </c>
      <c r="X4821" t="str">
        <f t="shared" si="377"/>
        <v>Jun-2017</v>
      </c>
      <c r="Y4821" s="17">
        <f t="shared" si="378"/>
        <v>6</v>
      </c>
      <c r="Z4821" t="str">
        <f t="shared" si="379"/>
        <v>0% (No Discount)</v>
      </c>
      <c r="AA4821" s="17">
        <f>IF(COUNTIF($B$2:B4821,B4821)=1,1,0)</f>
        <v>1</v>
      </c>
      <c r="AB4821" s="17">
        <f>IF(COUNTIF($F$2:F4821,F4821)=1,1,0)</f>
        <v>1</v>
      </c>
    </row>
    <row r="4822" spans="1:28" x14ac:dyDescent="0.2">
      <c r="A4822" s="17">
        <v>4821</v>
      </c>
      <c r="B4822" t="s">
        <v>7834</v>
      </c>
      <c r="C4822" s="18">
        <v>42101</v>
      </c>
      <c r="D4822" s="18">
        <v>42105</v>
      </c>
      <c r="E4822" t="s">
        <v>77</v>
      </c>
      <c r="F4822" t="s">
        <v>7059</v>
      </c>
      <c r="G4822" t="s">
        <v>7060</v>
      </c>
      <c r="H4822" t="s">
        <v>53</v>
      </c>
      <c r="I4822" t="s">
        <v>54</v>
      </c>
      <c r="J4822" t="s">
        <v>707</v>
      </c>
      <c r="K4822" t="s">
        <v>131</v>
      </c>
      <c r="L4822">
        <v>78207</v>
      </c>
      <c r="M4822" t="s">
        <v>132</v>
      </c>
      <c r="N4822" t="s">
        <v>5647</v>
      </c>
      <c r="O4822" t="s">
        <v>73</v>
      </c>
      <c r="P4822" t="s">
        <v>105</v>
      </c>
      <c r="Q4822" t="s">
        <v>5648</v>
      </c>
      <c r="R4822" s="19">
        <v>463.24799999999999</v>
      </c>
      <c r="S4822" s="17">
        <v>8</v>
      </c>
      <c r="T4822" s="20">
        <v>0.8</v>
      </c>
      <c r="U4822" s="19">
        <v>-1181.2824000000001</v>
      </c>
      <c r="V4822" s="20">
        <f t="shared" si="375"/>
        <v>-2.5500000000000003</v>
      </c>
      <c r="W4822" s="17">
        <f t="shared" si="376"/>
        <v>2015</v>
      </c>
      <c r="X4822" t="str">
        <f t="shared" si="377"/>
        <v>Apr-2015</v>
      </c>
      <c r="Y4822" s="17">
        <f t="shared" si="378"/>
        <v>4</v>
      </c>
      <c r="Z4822" t="str">
        <f t="shared" si="379"/>
        <v>Over 50%</v>
      </c>
      <c r="AA4822" s="17">
        <f>IF(COUNTIF($B$2:B4822,B4822)=1,1,0)</f>
        <v>1</v>
      </c>
      <c r="AB4822" s="17">
        <f>IF(COUNTIF($F$2:F4822,F4822)=1,1,0)</f>
        <v>0</v>
      </c>
    </row>
    <row r="4823" spans="1:28" x14ac:dyDescent="0.2">
      <c r="A4823" s="17">
        <v>4822</v>
      </c>
      <c r="B4823" t="s">
        <v>7834</v>
      </c>
      <c r="C4823" s="18">
        <v>42101</v>
      </c>
      <c r="D4823" s="18">
        <v>42105</v>
      </c>
      <c r="E4823" t="s">
        <v>77</v>
      </c>
      <c r="F4823" t="s">
        <v>7059</v>
      </c>
      <c r="G4823" t="s">
        <v>7060</v>
      </c>
      <c r="H4823" t="s">
        <v>53</v>
      </c>
      <c r="I4823" t="s">
        <v>54</v>
      </c>
      <c r="J4823" t="s">
        <v>707</v>
      </c>
      <c r="K4823" t="s">
        <v>131</v>
      </c>
      <c r="L4823">
        <v>78207</v>
      </c>
      <c r="M4823" t="s">
        <v>132</v>
      </c>
      <c r="N4823" t="s">
        <v>2597</v>
      </c>
      <c r="O4823" t="s">
        <v>98</v>
      </c>
      <c r="P4823" t="s">
        <v>188</v>
      </c>
      <c r="Q4823" t="s">
        <v>2598</v>
      </c>
      <c r="R4823" s="19">
        <v>383.952</v>
      </c>
      <c r="S4823" s="17">
        <v>6</v>
      </c>
      <c r="T4823" s="20">
        <v>0.2</v>
      </c>
      <c r="U4823" s="19">
        <v>47.994</v>
      </c>
      <c r="V4823" s="20">
        <f t="shared" si="375"/>
        <v>0.125</v>
      </c>
      <c r="W4823" s="17">
        <f t="shared" si="376"/>
        <v>2015</v>
      </c>
      <c r="X4823" t="str">
        <f t="shared" si="377"/>
        <v>Apr-2015</v>
      </c>
      <c r="Y4823" s="17">
        <f t="shared" si="378"/>
        <v>4</v>
      </c>
      <c r="Z4823" t="str">
        <f t="shared" si="379"/>
        <v>11-20%</v>
      </c>
      <c r="AA4823" s="17">
        <f>IF(COUNTIF($B$2:B4823,B4823)=1,1,0)</f>
        <v>0</v>
      </c>
      <c r="AB4823" s="17">
        <f>IF(COUNTIF($F$2:F4823,F4823)=1,1,0)</f>
        <v>0</v>
      </c>
    </row>
    <row r="4824" spans="1:28" x14ac:dyDescent="0.2">
      <c r="A4824" s="17">
        <v>4823</v>
      </c>
      <c r="B4824" t="s">
        <v>7835</v>
      </c>
      <c r="C4824" s="18">
        <v>42561</v>
      </c>
      <c r="D4824" s="18">
        <v>42562</v>
      </c>
      <c r="E4824" t="s">
        <v>1320</v>
      </c>
      <c r="F4824" t="s">
        <v>1098</v>
      </c>
      <c r="G4824" t="s">
        <v>1099</v>
      </c>
      <c r="H4824" t="s">
        <v>129</v>
      </c>
      <c r="I4824" t="s">
        <v>54</v>
      </c>
      <c r="J4824" t="s">
        <v>7836</v>
      </c>
      <c r="K4824" t="s">
        <v>337</v>
      </c>
      <c r="L4824">
        <v>85364</v>
      </c>
      <c r="M4824" t="s">
        <v>71</v>
      </c>
      <c r="N4824" t="s">
        <v>1756</v>
      </c>
      <c r="O4824" t="s">
        <v>73</v>
      </c>
      <c r="P4824" t="s">
        <v>102</v>
      </c>
      <c r="Q4824" t="s">
        <v>1757</v>
      </c>
      <c r="R4824" s="19">
        <v>44.856000000000002</v>
      </c>
      <c r="S4824" s="17">
        <v>6</v>
      </c>
      <c r="T4824" s="20">
        <v>0.7</v>
      </c>
      <c r="U4824" s="19">
        <v>-35.884799999999998</v>
      </c>
      <c r="V4824" s="20">
        <f t="shared" si="375"/>
        <v>-0.79999999999999993</v>
      </c>
      <c r="W4824" s="17">
        <f t="shared" si="376"/>
        <v>2016</v>
      </c>
      <c r="X4824" t="str">
        <f t="shared" si="377"/>
        <v>Jul-2016</v>
      </c>
      <c r="Y4824" s="17">
        <f t="shared" si="378"/>
        <v>1</v>
      </c>
      <c r="Z4824" t="str">
        <f t="shared" si="379"/>
        <v>Over 50%</v>
      </c>
      <c r="AA4824" s="17">
        <f>IF(COUNTIF($B$2:B4824,B4824)=1,1,0)</f>
        <v>1</v>
      </c>
      <c r="AB4824" s="17">
        <f>IF(COUNTIF($F$2:F4824,F4824)=1,1,0)</f>
        <v>0</v>
      </c>
    </row>
    <row r="4825" spans="1:28" x14ac:dyDescent="0.2">
      <c r="A4825" s="17">
        <v>4824</v>
      </c>
      <c r="B4825" t="s">
        <v>7837</v>
      </c>
      <c r="C4825" s="18">
        <v>42695</v>
      </c>
      <c r="D4825" s="18">
        <v>42700</v>
      </c>
      <c r="E4825" t="s">
        <v>77</v>
      </c>
      <c r="F4825" t="s">
        <v>2034</v>
      </c>
      <c r="G4825" t="s">
        <v>2035</v>
      </c>
      <c r="H4825" t="s">
        <v>53</v>
      </c>
      <c r="I4825" t="s">
        <v>54</v>
      </c>
      <c r="J4825" t="s">
        <v>524</v>
      </c>
      <c r="K4825" t="s">
        <v>525</v>
      </c>
      <c r="L4825">
        <v>43229</v>
      </c>
      <c r="M4825" t="s">
        <v>175</v>
      </c>
      <c r="N4825" t="s">
        <v>7838</v>
      </c>
      <c r="O4825" t="s">
        <v>98</v>
      </c>
      <c r="P4825" t="s">
        <v>711</v>
      </c>
      <c r="Q4825" t="s">
        <v>7839</v>
      </c>
      <c r="R4825" s="19">
        <v>30.344999999999999</v>
      </c>
      <c r="S4825" s="17">
        <v>7</v>
      </c>
      <c r="T4825" s="20">
        <v>0.7</v>
      </c>
      <c r="U4825" s="19">
        <v>-24.276</v>
      </c>
      <c r="V4825" s="20">
        <f t="shared" si="375"/>
        <v>-0.8</v>
      </c>
      <c r="W4825" s="17">
        <f t="shared" si="376"/>
        <v>2016</v>
      </c>
      <c r="X4825" t="str">
        <f t="shared" si="377"/>
        <v>Nov-2016</v>
      </c>
      <c r="Y4825" s="17">
        <f t="shared" si="378"/>
        <v>5</v>
      </c>
      <c r="Z4825" t="str">
        <f t="shared" si="379"/>
        <v>Over 50%</v>
      </c>
      <c r="AA4825" s="17">
        <f>IF(COUNTIF($B$2:B4825,B4825)=1,1,0)</f>
        <v>1</v>
      </c>
      <c r="AB4825" s="17">
        <f>IF(COUNTIF($F$2:F4825,F4825)=1,1,0)</f>
        <v>0</v>
      </c>
    </row>
    <row r="4826" spans="1:28" x14ac:dyDescent="0.2">
      <c r="A4826" s="17">
        <v>4825</v>
      </c>
      <c r="B4826" t="s">
        <v>7837</v>
      </c>
      <c r="C4826" s="18">
        <v>42695</v>
      </c>
      <c r="D4826" s="18">
        <v>42700</v>
      </c>
      <c r="E4826" t="s">
        <v>77</v>
      </c>
      <c r="F4826" t="s">
        <v>2034</v>
      </c>
      <c r="G4826" t="s">
        <v>2035</v>
      </c>
      <c r="H4826" t="s">
        <v>53</v>
      </c>
      <c r="I4826" t="s">
        <v>54</v>
      </c>
      <c r="J4826" t="s">
        <v>524</v>
      </c>
      <c r="K4826" t="s">
        <v>525</v>
      </c>
      <c r="L4826">
        <v>43229</v>
      </c>
      <c r="M4826" t="s">
        <v>175</v>
      </c>
      <c r="N4826" t="s">
        <v>730</v>
      </c>
      <c r="O4826" t="s">
        <v>59</v>
      </c>
      <c r="P4826" t="s">
        <v>63</v>
      </c>
      <c r="Q4826" t="s">
        <v>731</v>
      </c>
      <c r="R4826" s="19">
        <v>127.554</v>
      </c>
      <c r="S4826" s="17">
        <v>3</v>
      </c>
      <c r="T4826" s="20">
        <v>0.3</v>
      </c>
      <c r="U4826" s="19">
        <v>-9.1110000000000007</v>
      </c>
      <c r="V4826" s="20">
        <f t="shared" si="375"/>
        <v>-7.1428571428571438E-2</v>
      </c>
      <c r="W4826" s="17">
        <f t="shared" si="376"/>
        <v>2016</v>
      </c>
      <c r="X4826" t="str">
        <f t="shared" si="377"/>
        <v>Nov-2016</v>
      </c>
      <c r="Y4826" s="17">
        <f t="shared" si="378"/>
        <v>5</v>
      </c>
      <c r="Z4826" t="str">
        <f t="shared" si="379"/>
        <v>21-30%</v>
      </c>
      <c r="AA4826" s="17">
        <f>IF(COUNTIF($B$2:B4826,B4826)=1,1,0)</f>
        <v>0</v>
      </c>
      <c r="AB4826" s="17">
        <f>IF(COUNTIF($F$2:F4826,F4826)=1,1,0)</f>
        <v>0</v>
      </c>
    </row>
    <row r="4827" spans="1:28" x14ac:dyDescent="0.2">
      <c r="A4827" s="17">
        <v>4826</v>
      </c>
      <c r="B4827" t="s">
        <v>7837</v>
      </c>
      <c r="C4827" s="18">
        <v>42695</v>
      </c>
      <c r="D4827" s="18">
        <v>42700</v>
      </c>
      <c r="E4827" t="s">
        <v>77</v>
      </c>
      <c r="F4827" t="s">
        <v>2034</v>
      </c>
      <c r="G4827" t="s">
        <v>2035</v>
      </c>
      <c r="H4827" t="s">
        <v>53</v>
      </c>
      <c r="I4827" t="s">
        <v>54</v>
      </c>
      <c r="J4827" t="s">
        <v>524</v>
      </c>
      <c r="K4827" t="s">
        <v>525</v>
      </c>
      <c r="L4827">
        <v>43229</v>
      </c>
      <c r="M4827" t="s">
        <v>175</v>
      </c>
      <c r="N4827" t="s">
        <v>5892</v>
      </c>
      <c r="O4827" t="s">
        <v>59</v>
      </c>
      <c r="P4827" t="s">
        <v>92</v>
      </c>
      <c r="Q4827" t="s">
        <v>5893</v>
      </c>
      <c r="R4827" s="19">
        <v>77.951999999999998</v>
      </c>
      <c r="S4827" s="17">
        <v>3</v>
      </c>
      <c r="T4827" s="20">
        <v>0.2</v>
      </c>
      <c r="U4827" s="19">
        <v>15.590400000000001</v>
      </c>
      <c r="V4827" s="20">
        <f t="shared" si="375"/>
        <v>0.2</v>
      </c>
      <c r="W4827" s="17">
        <f t="shared" si="376"/>
        <v>2016</v>
      </c>
      <c r="X4827" t="str">
        <f t="shared" si="377"/>
        <v>Nov-2016</v>
      </c>
      <c r="Y4827" s="17">
        <f t="shared" si="378"/>
        <v>5</v>
      </c>
      <c r="Z4827" t="str">
        <f t="shared" si="379"/>
        <v>11-20%</v>
      </c>
      <c r="AA4827" s="17">
        <f>IF(COUNTIF($B$2:B4827,B4827)=1,1,0)</f>
        <v>0</v>
      </c>
      <c r="AB4827" s="17">
        <f>IF(COUNTIF($F$2:F4827,F4827)=1,1,0)</f>
        <v>0</v>
      </c>
    </row>
    <row r="4828" spans="1:28" x14ac:dyDescent="0.2">
      <c r="A4828" s="17">
        <v>4827</v>
      </c>
      <c r="B4828" t="s">
        <v>7840</v>
      </c>
      <c r="C4828" s="18">
        <v>43051</v>
      </c>
      <c r="D4828" s="18">
        <v>43054</v>
      </c>
      <c r="E4828" t="s">
        <v>215</v>
      </c>
      <c r="F4828" t="s">
        <v>4543</v>
      </c>
      <c r="G4828" t="s">
        <v>4544</v>
      </c>
      <c r="H4828" t="s">
        <v>68</v>
      </c>
      <c r="I4828" t="s">
        <v>54</v>
      </c>
      <c r="J4828" t="s">
        <v>69</v>
      </c>
      <c r="K4828" t="s">
        <v>70</v>
      </c>
      <c r="L4828">
        <v>90036</v>
      </c>
      <c r="M4828" t="s">
        <v>71</v>
      </c>
      <c r="N4828" t="s">
        <v>1001</v>
      </c>
      <c r="O4828" t="s">
        <v>73</v>
      </c>
      <c r="P4828" t="s">
        <v>102</v>
      </c>
      <c r="Q4828" t="s">
        <v>1002</v>
      </c>
      <c r="R4828" s="19">
        <v>14.016</v>
      </c>
      <c r="S4828" s="17">
        <v>4</v>
      </c>
      <c r="T4828" s="20">
        <v>0.2</v>
      </c>
      <c r="U4828" s="19">
        <v>4.9055999999999997</v>
      </c>
      <c r="V4828" s="20">
        <f t="shared" si="375"/>
        <v>0.35</v>
      </c>
      <c r="W4828" s="17">
        <f t="shared" si="376"/>
        <v>2017</v>
      </c>
      <c r="X4828" t="str">
        <f t="shared" si="377"/>
        <v>Nov-2017</v>
      </c>
      <c r="Y4828" s="17">
        <f t="shared" si="378"/>
        <v>3</v>
      </c>
      <c r="Z4828" t="str">
        <f t="shared" si="379"/>
        <v>11-20%</v>
      </c>
      <c r="AA4828" s="17">
        <f>IF(COUNTIF($B$2:B4828,B4828)=1,1,0)</f>
        <v>1</v>
      </c>
      <c r="AB4828" s="17">
        <f>IF(COUNTIF($F$2:F4828,F4828)=1,1,0)</f>
        <v>0</v>
      </c>
    </row>
    <row r="4829" spans="1:28" x14ac:dyDescent="0.2">
      <c r="A4829" s="17">
        <v>4828</v>
      </c>
      <c r="B4829" t="s">
        <v>7841</v>
      </c>
      <c r="C4829" s="18">
        <v>41944</v>
      </c>
      <c r="D4829" s="18">
        <v>41951</v>
      </c>
      <c r="E4829" t="s">
        <v>77</v>
      </c>
      <c r="F4829" t="s">
        <v>6669</v>
      </c>
      <c r="G4829" t="s">
        <v>6670</v>
      </c>
      <c r="H4829" t="s">
        <v>68</v>
      </c>
      <c r="I4829" t="s">
        <v>54</v>
      </c>
      <c r="J4829" t="s">
        <v>1496</v>
      </c>
      <c r="K4829" t="s">
        <v>56</v>
      </c>
      <c r="L4829">
        <v>40475</v>
      </c>
      <c r="M4829" t="s">
        <v>57</v>
      </c>
      <c r="N4829" t="s">
        <v>4669</v>
      </c>
      <c r="O4829" t="s">
        <v>73</v>
      </c>
      <c r="P4829" t="s">
        <v>86</v>
      </c>
      <c r="Q4829" t="s">
        <v>4670</v>
      </c>
      <c r="R4829" s="19">
        <v>69.52</v>
      </c>
      <c r="S4829" s="17">
        <v>2</v>
      </c>
      <c r="T4829" s="20">
        <v>0</v>
      </c>
      <c r="U4829" s="19">
        <v>19.465599999999998</v>
      </c>
      <c r="V4829" s="20">
        <f t="shared" si="375"/>
        <v>0.27999999999999997</v>
      </c>
      <c r="W4829" s="17">
        <f t="shared" si="376"/>
        <v>2014</v>
      </c>
      <c r="X4829" t="str">
        <f t="shared" si="377"/>
        <v>Nov-2014</v>
      </c>
      <c r="Y4829" s="17">
        <f t="shared" si="378"/>
        <v>7</v>
      </c>
      <c r="Z4829" t="str">
        <f t="shared" si="379"/>
        <v>0% (No Discount)</v>
      </c>
      <c r="AA4829" s="17">
        <f>IF(COUNTIF($B$2:B4829,B4829)=1,1,0)</f>
        <v>1</v>
      </c>
      <c r="AB4829" s="17">
        <f>IF(COUNTIF($F$2:F4829,F4829)=1,1,0)</f>
        <v>0</v>
      </c>
    </row>
    <row r="4830" spans="1:28" x14ac:dyDescent="0.2">
      <c r="A4830" s="17">
        <v>4829</v>
      </c>
      <c r="B4830" t="s">
        <v>7841</v>
      </c>
      <c r="C4830" s="18">
        <v>41944</v>
      </c>
      <c r="D4830" s="18">
        <v>41951</v>
      </c>
      <c r="E4830" t="s">
        <v>77</v>
      </c>
      <c r="F4830" t="s">
        <v>6669</v>
      </c>
      <c r="G4830" t="s">
        <v>6670</v>
      </c>
      <c r="H4830" t="s">
        <v>68</v>
      </c>
      <c r="I4830" t="s">
        <v>54</v>
      </c>
      <c r="J4830" t="s">
        <v>1496</v>
      </c>
      <c r="K4830" t="s">
        <v>56</v>
      </c>
      <c r="L4830">
        <v>40475</v>
      </c>
      <c r="M4830" t="s">
        <v>57</v>
      </c>
      <c r="N4830" t="s">
        <v>3419</v>
      </c>
      <c r="O4830" t="s">
        <v>73</v>
      </c>
      <c r="P4830" t="s">
        <v>95</v>
      </c>
      <c r="Q4830" t="s">
        <v>3420</v>
      </c>
      <c r="R4830" s="19">
        <v>5.64</v>
      </c>
      <c r="S4830" s="17">
        <v>3</v>
      </c>
      <c r="T4830" s="20">
        <v>0</v>
      </c>
      <c r="U4830" s="19">
        <v>1.6355999999999999</v>
      </c>
      <c r="V4830" s="20">
        <f t="shared" si="375"/>
        <v>0.28999999999999998</v>
      </c>
      <c r="W4830" s="17">
        <f t="shared" si="376"/>
        <v>2014</v>
      </c>
      <c r="X4830" t="str">
        <f t="shared" si="377"/>
        <v>Nov-2014</v>
      </c>
      <c r="Y4830" s="17">
        <f t="shared" si="378"/>
        <v>7</v>
      </c>
      <c r="Z4830" t="str">
        <f t="shared" si="379"/>
        <v>0% (No Discount)</v>
      </c>
      <c r="AA4830" s="17">
        <f>IF(COUNTIF($B$2:B4830,B4830)=1,1,0)</f>
        <v>0</v>
      </c>
      <c r="AB4830" s="17">
        <f>IF(COUNTIF($F$2:F4830,F4830)=1,1,0)</f>
        <v>0</v>
      </c>
    </row>
    <row r="4831" spans="1:28" x14ac:dyDescent="0.2">
      <c r="A4831" s="17">
        <v>4830</v>
      </c>
      <c r="B4831" t="s">
        <v>7842</v>
      </c>
      <c r="C4831" s="18">
        <v>42505</v>
      </c>
      <c r="D4831" s="18">
        <v>42511</v>
      </c>
      <c r="E4831" t="s">
        <v>77</v>
      </c>
      <c r="F4831" t="s">
        <v>5650</v>
      </c>
      <c r="G4831" t="s">
        <v>5651</v>
      </c>
      <c r="H4831" t="s">
        <v>53</v>
      </c>
      <c r="I4831" t="s">
        <v>54</v>
      </c>
      <c r="J4831" t="s">
        <v>293</v>
      </c>
      <c r="K4831" t="s">
        <v>294</v>
      </c>
      <c r="L4831">
        <v>10035</v>
      </c>
      <c r="M4831" t="s">
        <v>175</v>
      </c>
      <c r="N4831" t="s">
        <v>4891</v>
      </c>
      <c r="O4831" t="s">
        <v>73</v>
      </c>
      <c r="P4831" t="s">
        <v>102</v>
      </c>
      <c r="Q4831" t="s">
        <v>4892</v>
      </c>
      <c r="R4831" s="19">
        <v>13.776</v>
      </c>
      <c r="S4831" s="17">
        <v>3</v>
      </c>
      <c r="T4831" s="20">
        <v>0.2</v>
      </c>
      <c r="U4831" s="19">
        <v>4.4771999999999998</v>
      </c>
      <c r="V4831" s="20">
        <f t="shared" si="375"/>
        <v>0.32500000000000001</v>
      </c>
      <c r="W4831" s="17">
        <f t="shared" si="376"/>
        <v>2016</v>
      </c>
      <c r="X4831" t="str">
        <f t="shared" si="377"/>
        <v>May-2016</v>
      </c>
      <c r="Y4831" s="17">
        <f t="shared" si="378"/>
        <v>6</v>
      </c>
      <c r="Z4831" t="str">
        <f t="shared" si="379"/>
        <v>11-20%</v>
      </c>
      <c r="AA4831" s="17">
        <f>IF(COUNTIF($B$2:B4831,B4831)=1,1,0)</f>
        <v>1</v>
      </c>
      <c r="AB4831" s="17">
        <f>IF(COUNTIF($F$2:F4831,F4831)=1,1,0)</f>
        <v>0</v>
      </c>
    </row>
    <row r="4832" spans="1:28" x14ac:dyDescent="0.2">
      <c r="A4832" s="17">
        <v>4831</v>
      </c>
      <c r="B4832" t="s">
        <v>7843</v>
      </c>
      <c r="C4832" s="18">
        <v>41950</v>
      </c>
      <c r="D4832" s="18">
        <v>41955</v>
      </c>
      <c r="E4832" t="s">
        <v>77</v>
      </c>
      <c r="F4832" t="s">
        <v>2791</v>
      </c>
      <c r="G4832" t="s">
        <v>2792</v>
      </c>
      <c r="H4832" t="s">
        <v>53</v>
      </c>
      <c r="I4832" t="s">
        <v>54</v>
      </c>
      <c r="J4832" t="s">
        <v>7844</v>
      </c>
      <c r="K4832" t="s">
        <v>141</v>
      </c>
      <c r="L4832">
        <v>54401</v>
      </c>
      <c r="M4832" t="s">
        <v>132</v>
      </c>
      <c r="N4832" t="s">
        <v>5628</v>
      </c>
      <c r="O4832" t="s">
        <v>73</v>
      </c>
      <c r="P4832" t="s">
        <v>105</v>
      </c>
      <c r="Q4832" t="s">
        <v>5629</v>
      </c>
      <c r="R4832" s="19">
        <v>245.88</v>
      </c>
      <c r="S4832" s="17">
        <v>6</v>
      </c>
      <c r="T4832" s="20">
        <v>0</v>
      </c>
      <c r="U4832" s="19">
        <v>68.846400000000003</v>
      </c>
      <c r="V4832" s="20">
        <f t="shared" si="375"/>
        <v>0.28000000000000003</v>
      </c>
      <c r="W4832" s="17">
        <f t="shared" si="376"/>
        <v>2014</v>
      </c>
      <c r="X4832" t="str">
        <f t="shared" si="377"/>
        <v>Nov-2014</v>
      </c>
      <c r="Y4832" s="17">
        <f t="shared" si="378"/>
        <v>5</v>
      </c>
      <c r="Z4832" t="str">
        <f t="shared" si="379"/>
        <v>0% (No Discount)</v>
      </c>
      <c r="AA4832" s="17">
        <f>IF(COUNTIF($B$2:B4832,B4832)=1,1,0)</f>
        <v>1</v>
      </c>
      <c r="AB4832" s="17">
        <f>IF(COUNTIF($F$2:F4832,F4832)=1,1,0)</f>
        <v>0</v>
      </c>
    </row>
    <row r="4833" spans="1:28" x14ac:dyDescent="0.2">
      <c r="A4833" s="17">
        <v>4832</v>
      </c>
      <c r="B4833" t="s">
        <v>7843</v>
      </c>
      <c r="C4833" s="18">
        <v>41950</v>
      </c>
      <c r="D4833" s="18">
        <v>41955</v>
      </c>
      <c r="E4833" t="s">
        <v>77</v>
      </c>
      <c r="F4833" t="s">
        <v>2791</v>
      </c>
      <c r="G4833" t="s">
        <v>2792</v>
      </c>
      <c r="H4833" t="s">
        <v>53</v>
      </c>
      <c r="I4833" t="s">
        <v>54</v>
      </c>
      <c r="J4833" t="s">
        <v>7844</v>
      </c>
      <c r="K4833" t="s">
        <v>141</v>
      </c>
      <c r="L4833">
        <v>54401</v>
      </c>
      <c r="M4833" t="s">
        <v>132</v>
      </c>
      <c r="N4833" t="s">
        <v>3021</v>
      </c>
      <c r="O4833" t="s">
        <v>73</v>
      </c>
      <c r="P4833" t="s">
        <v>86</v>
      </c>
      <c r="Q4833" t="s">
        <v>3022</v>
      </c>
      <c r="R4833" s="19">
        <v>36.630000000000003</v>
      </c>
      <c r="S4833" s="17">
        <v>3</v>
      </c>
      <c r="T4833" s="20">
        <v>0</v>
      </c>
      <c r="U4833" s="19">
        <v>9.8901000000000003</v>
      </c>
      <c r="V4833" s="20">
        <f t="shared" si="375"/>
        <v>0.27</v>
      </c>
      <c r="W4833" s="17">
        <f t="shared" si="376"/>
        <v>2014</v>
      </c>
      <c r="X4833" t="str">
        <f t="shared" si="377"/>
        <v>Nov-2014</v>
      </c>
      <c r="Y4833" s="17">
        <f t="shared" si="378"/>
        <v>5</v>
      </c>
      <c r="Z4833" t="str">
        <f t="shared" si="379"/>
        <v>0% (No Discount)</v>
      </c>
      <c r="AA4833" s="17">
        <f>IF(COUNTIF($B$2:B4833,B4833)=1,1,0)</f>
        <v>0</v>
      </c>
      <c r="AB4833" s="17">
        <f>IF(COUNTIF($F$2:F4833,F4833)=1,1,0)</f>
        <v>0</v>
      </c>
    </row>
    <row r="4834" spans="1:28" x14ac:dyDescent="0.2">
      <c r="A4834" s="17">
        <v>4833</v>
      </c>
      <c r="B4834" t="s">
        <v>7843</v>
      </c>
      <c r="C4834" s="18">
        <v>41950</v>
      </c>
      <c r="D4834" s="18">
        <v>41955</v>
      </c>
      <c r="E4834" t="s">
        <v>77</v>
      </c>
      <c r="F4834" t="s">
        <v>2791</v>
      </c>
      <c r="G4834" t="s">
        <v>2792</v>
      </c>
      <c r="H4834" t="s">
        <v>53</v>
      </c>
      <c r="I4834" t="s">
        <v>54</v>
      </c>
      <c r="J4834" t="s">
        <v>7844</v>
      </c>
      <c r="K4834" t="s">
        <v>141</v>
      </c>
      <c r="L4834">
        <v>54401</v>
      </c>
      <c r="M4834" t="s">
        <v>132</v>
      </c>
      <c r="N4834" t="s">
        <v>4014</v>
      </c>
      <c r="O4834" t="s">
        <v>73</v>
      </c>
      <c r="P4834" t="s">
        <v>86</v>
      </c>
      <c r="Q4834" t="s">
        <v>4015</v>
      </c>
      <c r="R4834" s="19">
        <v>22.58</v>
      </c>
      <c r="S4834" s="17">
        <v>2</v>
      </c>
      <c r="T4834" s="20">
        <v>0</v>
      </c>
      <c r="U4834" s="19">
        <v>5.8708</v>
      </c>
      <c r="V4834" s="20">
        <f t="shared" si="375"/>
        <v>0.26</v>
      </c>
      <c r="W4834" s="17">
        <f t="shared" si="376"/>
        <v>2014</v>
      </c>
      <c r="X4834" t="str">
        <f t="shared" si="377"/>
        <v>Nov-2014</v>
      </c>
      <c r="Y4834" s="17">
        <f t="shared" si="378"/>
        <v>5</v>
      </c>
      <c r="Z4834" t="str">
        <f t="shared" si="379"/>
        <v>0% (No Discount)</v>
      </c>
      <c r="AA4834" s="17">
        <f>IF(COUNTIF($B$2:B4834,B4834)=1,1,0)</f>
        <v>0</v>
      </c>
      <c r="AB4834" s="17">
        <f>IF(COUNTIF($F$2:F4834,F4834)=1,1,0)</f>
        <v>0</v>
      </c>
    </row>
    <row r="4835" spans="1:28" x14ac:dyDescent="0.2">
      <c r="A4835" s="17">
        <v>4834</v>
      </c>
      <c r="B4835" t="s">
        <v>7843</v>
      </c>
      <c r="C4835" s="18">
        <v>41950</v>
      </c>
      <c r="D4835" s="18">
        <v>41955</v>
      </c>
      <c r="E4835" t="s">
        <v>77</v>
      </c>
      <c r="F4835" t="s">
        <v>2791</v>
      </c>
      <c r="G4835" t="s">
        <v>2792</v>
      </c>
      <c r="H4835" t="s">
        <v>53</v>
      </c>
      <c r="I4835" t="s">
        <v>54</v>
      </c>
      <c r="J4835" t="s">
        <v>7844</v>
      </c>
      <c r="K4835" t="s">
        <v>141</v>
      </c>
      <c r="L4835">
        <v>54401</v>
      </c>
      <c r="M4835" t="s">
        <v>132</v>
      </c>
      <c r="N4835" t="s">
        <v>3623</v>
      </c>
      <c r="O4835" t="s">
        <v>73</v>
      </c>
      <c r="P4835" t="s">
        <v>102</v>
      </c>
      <c r="Q4835" t="s">
        <v>3624</v>
      </c>
      <c r="R4835" s="19">
        <v>12.39</v>
      </c>
      <c r="S4835" s="17">
        <v>3</v>
      </c>
      <c r="T4835" s="20">
        <v>0</v>
      </c>
      <c r="U4835" s="19">
        <v>5.8232999999999997</v>
      </c>
      <c r="V4835" s="20">
        <f t="shared" si="375"/>
        <v>0.47</v>
      </c>
      <c r="W4835" s="17">
        <f t="shared" si="376"/>
        <v>2014</v>
      </c>
      <c r="X4835" t="str">
        <f t="shared" si="377"/>
        <v>Nov-2014</v>
      </c>
      <c r="Y4835" s="17">
        <f t="shared" si="378"/>
        <v>5</v>
      </c>
      <c r="Z4835" t="str">
        <f t="shared" si="379"/>
        <v>0% (No Discount)</v>
      </c>
      <c r="AA4835" s="17">
        <f>IF(COUNTIF($B$2:B4835,B4835)=1,1,0)</f>
        <v>0</v>
      </c>
      <c r="AB4835" s="17">
        <f>IF(COUNTIF($F$2:F4835,F4835)=1,1,0)</f>
        <v>0</v>
      </c>
    </row>
    <row r="4836" spans="1:28" x14ac:dyDescent="0.2">
      <c r="A4836" s="17">
        <v>4835</v>
      </c>
      <c r="B4836" t="s">
        <v>7845</v>
      </c>
      <c r="C4836" s="18">
        <v>43013</v>
      </c>
      <c r="D4836" s="18">
        <v>43018</v>
      </c>
      <c r="E4836" t="s">
        <v>77</v>
      </c>
      <c r="F4836" t="s">
        <v>4118</v>
      </c>
      <c r="G4836" t="s">
        <v>4119</v>
      </c>
      <c r="H4836" t="s">
        <v>129</v>
      </c>
      <c r="I4836" t="s">
        <v>54</v>
      </c>
      <c r="J4836" t="s">
        <v>154</v>
      </c>
      <c r="K4836" t="s">
        <v>70</v>
      </c>
      <c r="L4836">
        <v>94110</v>
      </c>
      <c r="M4836" t="s">
        <v>71</v>
      </c>
      <c r="N4836" t="s">
        <v>4976</v>
      </c>
      <c r="O4836" t="s">
        <v>73</v>
      </c>
      <c r="P4836" t="s">
        <v>102</v>
      </c>
      <c r="Q4836" t="s">
        <v>4977</v>
      </c>
      <c r="R4836" s="19">
        <v>39.92</v>
      </c>
      <c r="S4836" s="17">
        <v>5</v>
      </c>
      <c r="T4836" s="20">
        <v>0.2</v>
      </c>
      <c r="U4836" s="19">
        <v>13.473000000000001</v>
      </c>
      <c r="V4836" s="20">
        <f t="shared" si="375"/>
        <v>0.33750000000000002</v>
      </c>
      <c r="W4836" s="17">
        <f t="shared" si="376"/>
        <v>2017</v>
      </c>
      <c r="X4836" t="str">
        <f t="shared" si="377"/>
        <v>Oct-2017</v>
      </c>
      <c r="Y4836" s="17">
        <f t="shared" si="378"/>
        <v>5</v>
      </c>
      <c r="Z4836" t="str">
        <f t="shared" si="379"/>
        <v>11-20%</v>
      </c>
      <c r="AA4836" s="17">
        <f>IF(COUNTIF($B$2:B4836,B4836)=1,1,0)</f>
        <v>1</v>
      </c>
      <c r="AB4836" s="17">
        <f>IF(COUNTIF($F$2:F4836,F4836)=1,1,0)</f>
        <v>0</v>
      </c>
    </row>
    <row r="4837" spans="1:28" x14ac:dyDescent="0.2">
      <c r="A4837" s="17">
        <v>4836</v>
      </c>
      <c r="B4837" t="s">
        <v>7845</v>
      </c>
      <c r="C4837" s="18">
        <v>43013</v>
      </c>
      <c r="D4837" s="18">
        <v>43018</v>
      </c>
      <c r="E4837" t="s">
        <v>77</v>
      </c>
      <c r="F4837" t="s">
        <v>4118</v>
      </c>
      <c r="G4837" t="s">
        <v>4119</v>
      </c>
      <c r="H4837" t="s">
        <v>129</v>
      </c>
      <c r="I4837" t="s">
        <v>54</v>
      </c>
      <c r="J4837" t="s">
        <v>154</v>
      </c>
      <c r="K4837" t="s">
        <v>70</v>
      </c>
      <c r="L4837">
        <v>94110</v>
      </c>
      <c r="M4837" t="s">
        <v>71</v>
      </c>
      <c r="N4837" t="s">
        <v>5450</v>
      </c>
      <c r="O4837" t="s">
        <v>73</v>
      </c>
      <c r="P4837" t="s">
        <v>117</v>
      </c>
      <c r="Q4837" t="s">
        <v>5451</v>
      </c>
      <c r="R4837" s="19">
        <v>61.96</v>
      </c>
      <c r="S4837" s="17">
        <v>2</v>
      </c>
      <c r="T4837" s="20">
        <v>0</v>
      </c>
      <c r="U4837" s="19">
        <v>27.882000000000001</v>
      </c>
      <c r="V4837" s="20">
        <f t="shared" si="375"/>
        <v>0.45</v>
      </c>
      <c r="W4837" s="17">
        <f t="shared" si="376"/>
        <v>2017</v>
      </c>
      <c r="X4837" t="str">
        <f t="shared" si="377"/>
        <v>Oct-2017</v>
      </c>
      <c r="Y4837" s="17">
        <f t="shared" si="378"/>
        <v>5</v>
      </c>
      <c r="Z4837" t="str">
        <f t="shared" si="379"/>
        <v>0% (No Discount)</v>
      </c>
      <c r="AA4837" s="17">
        <f>IF(COUNTIF($B$2:B4837,B4837)=1,1,0)</f>
        <v>0</v>
      </c>
      <c r="AB4837" s="17">
        <f>IF(COUNTIF($F$2:F4837,F4837)=1,1,0)</f>
        <v>0</v>
      </c>
    </row>
    <row r="4838" spans="1:28" x14ac:dyDescent="0.2">
      <c r="A4838" s="17">
        <v>4837</v>
      </c>
      <c r="B4838" t="s">
        <v>7845</v>
      </c>
      <c r="C4838" s="18">
        <v>43013</v>
      </c>
      <c r="D4838" s="18">
        <v>43018</v>
      </c>
      <c r="E4838" t="s">
        <v>77</v>
      </c>
      <c r="F4838" t="s">
        <v>4118</v>
      </c>
      <c r="G4838" t="s">
        <v>4119</v>
      </c>
      <c r="H4838" t="s">
        <v>129</v>
      </c>
      <c r="I4838" t="s">
        <v>54</v>
      </c>
      <c r="J4838" t="s">
        <v>154</v>
      </c>
      <c r="K4838" t="s">
        <v>70</v>
      </c>
      <c r="L4838">
        <v>94110</v>
      </c>
      <c r="M4838" t="s">
        <v>71</v>
      </c>
      <c r="N4838" t="s">
        <v>3160</v>
      </c>
      <c r="O4838" t="s">
        <v>73</v>
      </c>
      <c r="P4838" t="s">
        <v>102</v>
      </c>
      <c r="Q4838" t="s">
        <v>3161</v>
      </c>
      <c r="R4838" s="19">
        <v>19.936</v>
      </c>
      <c r="S4838" s="17">
        <v>4</v>
      </c>
      <c r="T4838" s="20">
        <v>0.2</v>
      </c>
      <c r="U4838" s="19">
        <v>7.2267999999999999</v>
      </c>
      <c r="V4838" s="20">
        <f t="shared" si="375"/>
        <v>0.36249999999999999</v>
      </c>
      <c r="W4838" s="17">
        <f t="shared" si="376"/>
        <v>2017</v>
      </c>
      <c r="X4838" t="str">
        <f t="shared" si="377"/>
        <v>Oct-2017</v>
      </c>
      <c r="Y4838" s="17">
        <f t="shared" si="378"/>
        <v>5</v>
      </c>
      <c r="Z4838" t="str">
        <f t="shared" si="379"/>
        <v>11-20%</v>
      </c>
      <c r="AA4838" s="17">
        <f>IF(COUNTIF($B$2:B4838,B4838)=1,1,0)</f>
        <v>0</v>
      </c>
      <c r="AB4838" s="17">
        <f>IF(COUNTIF($F$2:F4838,F4838)=1,1,0)</f>
        <v>0</v>
      </c>
    </row>
    <row r="4839" spans="1:28" x14ac:dyDescent="0.2">
      <c r="A4839" s="17">
        <v>4838</v>
      </c>
      <c r="B4839" t="s">
        <v>7846</v>
      </c>
      <c r="C4839" s="18">
        <v>42887</v>
      </c>
      <c r="D4839" s="18">
        <v>42889</v>
      </c>
      <c r="E4839" t="s">
        <v>215</v>
      </c>
      <c r="F4839" t="s">
        <v>5919</v>
      </c>
      <c r="G4839" t="s">
        <v>5920</v>
      </c>
      <c r="H4839" t="s">
        <v>53</v>
      </c>
      <c r="I4839" t="s">
        <v>54</v>
      </c>
      <c r="J4839" t="s">
        <v>895</v>
      </c>
      <c r="K4839" t="s">
        <v>525</v>
      </c>
      <c r="L4839">
        <v>43017</v>
      </c>
      <c r="M4839" t="s">
        <v>175</v>
      </c>
      <c r="N4839" t="s">
        <v>3379</v>
      </c>
      <c r="O4839" t="s">
        <v>73</v>
      </c>
      <c r="P4839" t="s">
        <v>102</v>
      </c>
      <c r="Q4839" t="s">
        <v>3380</v>
      </c>
      <c r="R4839" s="19">
        <v>3.798</v>
      </c>
      <c r="S4839" s="17">
        <v>2</v>
      </c>
      <c r="T4839" s="20">
        <v>0.7</v>
      </c>
      <c r="U4839" s="19">
        <v>-2.6585999999999999</v>
      </c>
      <c r="V4839" s="20">
        <f t="shared" si="375"/>
        <v>-0.7</v>
      </c>
      <c r="W4839" s="17">
        <f t="shared" si="376"/>
        <v>2017</v>
      </c>
      <c r="X4839" t="str">
        <f t="shared" si="377"/>
        <v>Jun-2017</v>
      </c>
      <c r="Y4839" s="17">
        <f t="shared" si="378"/>
        <v>2</v>
      </c>
      <c r="Z4839" t="str">
        <f t="shared" si="379"/>
        <v>Over 50%</v>
      </c>
      <c r="AA4839" s="17">
        <f>IF(COUNTIF($B$2:B4839,B4839)=1,1,0)</f>
        <v>1</v>
      </c>
      <c r="AB4839" s="17">
        <f>IF(COUNTIF($F$2:F4839,F4839)=1,1,0)</f>
        <v>0</v>
      </c>
    </row>
    <row r="4840" spans="1:28" x14ac:dyDescent="0.2">
      <c r="A4840" s="17">
        <v>4839</v>
      </c>
      <c r="B4840" t="s">
        <v>7846</v>
      </c>
      <c r="C4840" s="18">
        <v>42887</v>
      </c>
      <c r="D4840" s="18">
        <v>42889</v>
      </c>
      <c r="E4840" t="s">
        <v>215</v>
      </c>
      <c r="F4840" t="s">
        <v>5919</v>
      </c>
      <c r="G4840" t="s">
        <v>5920</v>
      </c>
      <c r="H4840" t="s">
        <v>53</v>
      </c>
      <c r="I4840" t="s">
        <v>54</v>
      </c>
      <c r="J4840" t="s">
        <v>895</v>
      </c>
      <c r="K4840" t="s">
        <v>525</v>
      </c>
      <c r="L4840">
        <v>43017</v>
      </c>
      <c r="M4840" t="s">
        <v>175</v>
      </c>
      <c r="N4840" t="s">
        <v>3438</v>
      </c>
      <c r="O4840" t="s">
        <v>73</v>
      </c>
      <c r="P4840" t="s">
        <v>117</v>
      </c>
      <c r="Q4840" t="s">
        <v>3439</v>
      </c>
      <c r="R4840" s="19">
        <v>27.744</v>
      </c>
      <c r="S4840" s="17">
        <v>6</v>
      </c>
      <c r="T4840" s="20">
        <v>0.2</v>
      </c>
      <c r="U4840" s="19">
        <v>10.0572</v>
      </c>
      <c r="V4840" s="20">
        <f t="shared" si="375"/>
        <v>0.36249999999999999</v>
      </c>
      <c r="W4840" s="17">
        <f t="shared" si="376"/>
        <v>2017</v>
      </c>
      <c r="X4840" t="str">
        <f t="shared" si="377"/>
        <v>Jun-2017</v>
      </c>
      <c r="Y4840" s="17">
        <f t="shared" si="378"/>
        <v>2</v>
      </c>
      <c r="Z4840" t="str">
        <f t="shared" si="379"/>
        <v>11-20%</v>
      </c>
      <c r="AA4840" s="17">
        <f>IF(COUNTIF($B$2:B4840,B4840)=1,1,0)</f>
        <v>0</v>
      </c>
      <c r="AB4840" s="17">
        <f>IF(COUNTIF($F$2:F4840,F4840)=1,1,0)</f>
        <v>0</v>
      </c>
    </row>
    <row r="4841" spans="1:28" x14ac:dyDescent="0.2">
      <c r="A4841" s="17">
        <v>4840</v>
      </c>
      <c r="B4841" t="s">
        <v>7846</v>
      </c>
      <c r="C4841" s="18">
        <v>42887</v>
      </c>
      <c r="D4841" s="18">
        <v>42889</v>
      </c>
      <c r="E4841" t="s">
        <v>215</v>
      </c>
      <c r="F4841" t="s">
        <v>5919</v>
      </c>
      <c r="G4841" t="s">
        <v>5920</v>
      </c>
      <c r="H4841" t="s">
        <v>53</v>
      </c>
      <c r="I4841" t="s">
        <v>54</v>
      </c>
      <c r="J4841" t="s">
        <v>895</v>
      </c>
      <c r="K4841" t="s">
        <v>525</v>
      </c>
      <c r="L4841">
        <v>43017</v>
      </c>
      <c r="M4841" t="s">
        <v>175</v>
      </c>
      <c r="N4841" t="s">
        <v>864</v>
      </c>
      <c r="O4841" t="s">
        <v>98</v>
      </c>
      <c r="P4841" t="s">
        <v>99</v>
      </c>
      <c r="Q4841" t="s">
        <v>865</v>
      </c>
      <c r="R4841" s="19">
        <v>158.376</v>
      </c>
      <c r="S4841" s="17">
        <v>4</v>
      </c>
      <c r="T4841" s="20">
        <v>0.4</v>
      </c>
      <c r="U4841" s="19">
        <v>-34.314799999999998</v>
      </c>
      <c r="V4841" s="20">
        <f t="shared" si="375"/>
        <v>-0.21666666666666665</v>
      </c>
      <c r="W4841" s="17">
        <f t="shared" si="376"/>
        <v>2017</v>
      </c>
      <c r="X4841" t="str">
        <f t="shared" si="377"/>
        <v>Jun-2017</v>
      </c>
      <c r="Y4841" s="17">
        <f t="shared" si="378"/>
        <v>2</v>
      </c>
      <c r="Z4841" t="str">
        <f t="shared" si="379"/>
        <v>31-40%</v>
      </c>
      <c r="AA4841" s="17">
        <f>IF(COUNTIF($B$2:B4841,B4841)=1,1,0)</f>
        <v>0</v>
      </c>
      <c r="AB4841" s="17">
        <f>IF(COUNTIF($F$2:F4841,F4841)=1,1,0)</f>
        <v>0</v>
      </c>
    </row>
    <row r="4842" spans="1:28" x14ac:dyDescent="0.2">
      <c r="A4842" s="17">
        <v>4841</v>
      </c>
      <c r="B4842" t="s">
        <v>7847</v>
      </c>
      <c r="C4842" s="18">
        <v>43059</v>
      </c>
      <c r="D4842" s="18">
        <v>43064</v>
      </c>
      <c r="E4842" t="s">
        <v>77</v>
      </c>
      <c r="F4842" t="s">
        <v>2832</v>
      </c>
      <c r="G4842" t="s">
        <v>2833</v>
      </c>
      <c r="H4842" t="s">
        <v>129</v>
      </c>
      <c r="I4842" t="s">
        <v>54</v>
      </c>
      <c r="J4842" t="s">
        <v>55</v>
      </c>
      <c r="K4842" t="s">
        <v>56</v>
      </c>
      <c r="L4842">
        <v>42420</v>
      </c>
      <c r="M4842" t="s">
        <v>57</v>
      </c>
      <c r="N4842" t="s">
        <v>453</v>
      </c>
      <c r="O4842" t="s">
        <v>59</v>
      </c>
      <c r="P4842" t="s">
        <v>92</v>
      </c>
      <c r="Q4842" t="s">
        <v>454</v>
      </c>
      <c r="R4842" s="19">
        <v>27.58</v>
      </c>
      <c r="S4842" s="17">
        <v>2</v>
      </c>
      <c r="T4842" s="20">
        <v>0</v>
      </c>
      <c r="U4842" s="19">
        <v>11.583600000000001</v>
      </c>
      <c r="V4842" s="20">
        <f t="shared" si="375"/>
        <v>0.42000000000000004</v>
      </c>
      <c r="W4842" s="17">
        <f t="shared" si="376"/>
        <v>2017</v>
      </c>
      <c r="X4842" t="str">
        <f t="shared" si="377"/>
        <v>Nov-2017</v>
      </c>
      <c r="Y4842" s="17">
        <f t="shared" si="378"/>
        <v>5</v>
      </c>
      <c r="Z4842" t="str">
        <f t="shared" si="379"/>
        <v>0% (No Discount)</v>
      </c>
      <c r="AA4842" s="17">
        <f>IF(COUNTIF($B$2:B4842,B4842)=1,1,0)</f>
        <v>1</v>
      </c>
      <c r="AB4842" s="17">
        <f>IF(COUNTIF($F$2:F4842,F4842)=1,1,0)</f>
        <v>0</v>
      </c>
    </row>
    <row r="4843" spans="1:28" x14ac:dyDescent="0.2">
      <c r="A4843" s="17">
        <v>4842</v>
      </c>
      <c r="B4843" t="s">
        <v>7848</v>
      </c>
      <c r="C4843" s="18">
        <v>42727</v>
      </c>
      <c r="D4843" s="18">
        <v>42732</v>
      </c>
      <c r="E4843" t="s">
        <v>77</v>
      </c>
      <c r="F4843" t="s">
        <v>3272</v>
      </c>
      <c r="G4843" t="s">
        <v>3273</v>
      </c>
      <c r="H4843" t="s">
        <v>53</v>
      </c>
      <c r="I4843" t="s">
        <v>54</v>
      </c>
      <c r="J4843" t="s">
        <v>4654</v>
      </c>
      <c r="K4843" t="s">
        <v>525</v>
      </c>
      <c r="L4843">
        <v>43402</v>
      </c>
      <c r="M4843" t="s">
        <v>175</v>
      </c>
      <c r="N4843" t="s">
        <v>6351</v>
      </c>
      <c r="O4843" t="s">
        <v>73</v>
      </c>
      <c r="P4843" t="s">
        <v>102</v>
      </c>
      <c r="Q4843" t="s">
        <v>6352</v>
      </c>
      <c r="R4843" s="19">
        <v>5.5529999999999999</v>
      </c>
      <c r="S4843" s="17">
        <v>3</v>
      </c>
      <c r="T4843" s="20">
        <v>0.7</v>
      </c>
      <c r="U4843" s="19">
        <v>-4.0721999999999996</v>
      </c>
      <c r="V4843" s="20">
        <f t="shared" si="375"/>
        <v>-0.73333333333333328</v>
      </c>
      <c r="W4843" s="17">
        <f t="shared" si="376"/>
        <v>2016</v>
      </c>
      <c r="X4843" t="str">
        <f t="shared" si="377"/>
        <v>Dec-2016</v>
      </c>
      <c r="Y4843" s="17">
        <f t="shared" si="378"/>
        <v>5</v>
      </c>
      <c r="Z4843" t="str">
        <f t="shared" si="379"/>
        <v>Over 50%</v>
      </c>
      <c r="AA4843" s="17">
        <f>IF(COUNTIF($B$2:B4843,B4843)=1,1,0)</f>
        <v>1</v>
      </c>
      <c r="AB4843" s="17">
        <f>IF(COUNTIF($F$2:F4843,F4843)=1,1,0)</f>
        <v>0</v>
      </c>
    </row>
    <row r="4844" spans="1:28" x14ac:dyDescent="0.2">
      <c r="A4844" s="17">
        <v>4843</v>
      </c>
      <c r="B4844" t="s">
        <v>7849</v>
      </c>
      <c r="C4844" s="18">
        <v>43007</v>
      </c>
      <c r="D4844" s="18">
        <v>43012</v>
      </c>
      <c r="E4844" t="s">
        <v>77</v>
      </c>
      <c r="F4844" t="s">
        <v>1079</v>
      </c>
      <c r="G4844" t="s">
        <v>1080</v>
      </c>
      <c r="H4844" t="s">
        <v>53</v>
      </c>
      <c r="I4844" t="s">
        <v>54</v>
      </c>
      <c r="J4844" t="s">
        <v>361</v>
      </c>
      <c r="K4844" t="s">
        <v>362</v>
      </c>
      <c r="L4844">
        <v>38109</v>
      </c>
      <c r="M4844" t="s">
        <v>57</v>
      </c>
      <c r="N4844" t="s">
        <v>3478</v>
      </c>
      <c r="O4844" t="s">
        <v>73</v>
      </c>
      <c r="P4844" t="s">
        <v>86</v>
      </c>
      <c r="Q4844" t="s">
        <v>3479</v>
      </c>
      <c r="R4844" s="19">
        <v>243.92</v>
      </c>
      <c r="S4844" s="17">
        <v>5</v>
      </c>
      <c r="T4844" s="20">
        <v>0.2</v>
      </c>
      <c r="U4844" s="19">
        <v>-54.881999999999998</v>
      </c>
      <c r="V4844" s="20">
        <f t="shared" si="375"/>
        <v>-0.22500000000000001</v>
      </c>
      <c r="W4844" s="17">
        <f t="shared" si="376"/>
        <v>2017</v>
      </c>
      <c r="X4844" t="str">
        <f t="shared" si="377"/>
        <v>Sep-2017</v>
      </c>
      <c r="Y4844" s="17">
        <f t="shared" si="378"/>
        <v>5</v>
      </c>
      <c r="Z4844" t="str">
        <f t="shared" si="379"/>
        <v>11-20%</v>
      </c>
      <c r="AA4844" s="17">
        <f>IF(COUNTIF($B$2:B4844,B4844)=1,1,0)</f>
        <v>1</v>
      </c>
      <c r="AB4844" s="17">
        <f>IF(COUNTIF($F$2:F4844,F4844)=1,1,0)</f>
        <v>0</v>
      </c>
    </row>
    <row r="4845" spans="1:28" x14ac:dyDescent="0.2">
      <c r="A4845" s="17">
        <v>4844</v>
      </c>
      <c r="B4845" t="s">
        <v>7850</v>
      </c>
      <c r="C4845" s="18">
        <v>42681</v>
      </c>
      <c r="D4845" s="18">
        <v>42683</v>
      </c>
      <c r="E4845" t="s">
        <v>215</v>
      </c>
      <c r="F4845" t="s">
        <v>6486</v>
      </c>
      <c r="G4845" t="s">
        <v>6487</v>
      </c>
      <c r="H4845" t="s">
        <v>53</v>
      </c>
      <c r="I4845" t="s">
        <v>54</v>
      </c>
      <c r="J4845" t="s">
        <v>1149</v>
      </c>
      <c r="K4845" t="s">
        <v>817</v>
      </c>
      <c r="L4845">
        <v>8701</v>
      </c>
      <c r="M4845" t="s">
        <v>175</v>
      </c>
      <c r="N4845" t="s">
        <v>4103</v>
      </c>
      <c r="O4845" t="s">
        <v>73</v>
      </c>
      <c r="P4845" t="s">
        <v>296</v>
      </c>
      <c r="Q4845" t="s">
        <v>4104</v>
      </c>
      <c r="R4845" s="19">
        <v>14.96</v>
      </c>
      <c r="S4845" s="17">
        <v>4</v>
      </c>
      <c r="T4845" s="20">
        <v>0</v>
      </c>
      <c r="U4845" s="19">
        <v>0.29920000000000002</v>
      </c>
      <c r="V4845" s="20">
        <f t="shared" si="375"/>
        <v>0.02</v>
      </c>
      <c r="W4845" s="17">
        <f t="shared" si="376"/>
        <v>2016</v>
      </c>
      <c r="X4845" t="str">
        <f t="shared" si="377"/>
        <v>Nov-2016</v>
      </c>
      <c r="Y4845" s="17">
        <f t="shared" si="378"/>
        <v>2</v>
      </c>
      <c r="Z4845" t="str">
        <f t="shared" si="379"/>
        <v>0% (No Discount)</v>
      </c>
      <c r="AA4845" s="17">
        <f>IF(COUNTIF($B$2:B4845,B4845)=1,1,0)</f>
        <v>1</v>
      </c>
      <c r="AB4845" s="17">
        <f>IF(COUNTIF($F$2:F4845,F4845)=1,1,0)</f>
        <v>0</v>
      </c>
    </row>
    <row r="4846" spans="1:28" x14ac:dyDescent="0.2">
      <c r="A4846" s="17">
        <v>4845</v>
      </c>
      <c r="B4846" t="s">
        <v>7851</v>
      </c>
      <c r="C4846" s="18">
        <v>41733</v>
      </c>
      <c r="D4846" s="18">
        <v>41734</v>
      </c>
      <c r="E4846" t="s">
        <v>215</v>
      </c>
      <c r="F4846" t="s">
        <v>802</v>
      </c>
      <c r="G4846" t="s">
        <v>803</v>
      </c>
      <c r="H4846" t="s">
        <v>68</v>
      </c>
      <c r="I4846" t="s">
        <v>54</v>
      </c>
      <c r="J4846" t="s">
        <v>69</v>
      </c>
      <c r="K4846" t="s">
        <v>70</v>
      </c>
      <c r="L4846">
        <v>90008</v>
      </c>
      <c r="M4846" t="s">
        <v>71</v>
      </c>
      <c r="N4846" t="s">
        <v>1248</v>
      </c>
      <c r="O4846" t="s">
        <v>73</v>
      </c>
      <c r="P4846" t="s">
        <v>102</v>
      </c>
      <c r="Q4846" t="s">
        <v>1249</v>
      </c>
      <c r="R4846" s="19">
        <v>7.1840000000000002</v>
      </c>
      <c r="S4846" s="17">
        <v>2</v>
      </c>
      <c r="T4846" s="20">
        <v>0.2</v>
      </c>
      <c r="U4846" s="19">
        <v>2.2450000000000001</v>
      </c>
      <c r="V4846" s="20">
        <f t="shared" si="375"/>
        <v>0.3125</v>
      </c>
      <c r="W4846" s="17">
        <f t="shared" si="376"/>
        <v>2014</v>
      </c>
      <c r="X4846" t="str">
        <f t="shared" si="377"/>
        <v>Apr-2014</v>
      </c>
      <c r="Y4846" s="17">
        <f t="shared" si="378"/>
        <v>1</v>
      </c>
      <c r="Z4846" t="str">
        <f t="shared" si="379"/>
        <v>11-20%</v>
      </c>
      <c r="AA4846" s="17">
        <f>IF(COUNTIF($B$2:B4846,B4846)=1,1,0)</f>
        <v>1</v>
      </c>
      <c r="AB4846" s="17">
        <f>IF(COUNTIF($F$2:F4846,F4846)=1,1,0)</f>
        <v>0</v>
      </c>
    </row>
    <row r="4847" spans="1:28" x14ac:dyDescent="0.2">
      <c r="A4847" s="17">
        <v>4846</v>
      </c>
      <c r="B4847" t="s">
        <v>7852</v>
      </c>
      <c r="C4847" s="18">
        <v>42208</v>
      </c>
      <c r="D4847" s="18">
        <v>42211</v>
      </c>
      <c r="E4847" t="s">
        <v>50</v>
      </c>
      <c r="F4847" t="s">
        <v>2016</v>
      </c>
      <c r="G4847" t="s">
        <v>2017</v>
      </c>
      <c r="H4847" t="s">
        <v>53</v>
      </c>
      <c r="I4847" t="s">
        <v>54</v>
      </c>
      <c r="J4847" t="s">
        <v>416</v>
      </c>
      <c r="K4847" t="s">
        <v>294</v>
      </c>
      <c r="L4847">
        <v>14609</v>
      </c>
      <c r="M4847" t="s">
        <v>175</v>
      </c>
      <c r="N4847" t="s">
        <v>1001</v>
      </c>
      <c r="O4847" t="s">
        <v>73</v>
      </c>
      <c r="P4847" t="s">
        <v>102</v>
      </c>
      <c r="Q4847" t="s">
        <v>1002</v>
      </c>
      <c r="R4847" s="19">
        <v>10.512</v>
      </c>
      <c r="S4847" s="17">
        <v>3</v>
      </c>
      <c r="T4847" s="20">
        <v>0.2</v>
      </c>
      <c r="U4847" s="19">
        <v>3.6791999999999998</v>
      </c>
      <c r="V4847" s="20">
        <f t="shared" si="375"/>
        <v>0.35</v>
      </c>
      <c r="W4847" s="17">
        <f t="shared" si="376"/>
        <v>2015</v>
      </c>
      <c r="X4847" t="str">
        <f t="shared" si="377"/>
        <v>Jul-2015</v>
      </c>
      <c r="Y4847" s="17">
        <f t="shared" si="378"/>
        <v>3</v>
      </c>
      <c r="Z4847" t="str">
        <f t="shared" si="379"/>
        <v>11-20%</v>
      </c>
      <c r="AA4847" s="17">
        <f>IF(COUNTIF($B$2:B4847,B4847)=1,1,0)</f>
        <v>1</v>
      </c>
      <c r="AB4847" s="17">
        <f>IF(COUNTIF($F$2:F4847,F4847)=1,1,0)</f>
        <v>0</v>
      </c>
    </row>
    <row r="4848" spans="1:28" x14ac:dyDescent="0.2">
      <c r="A4848" s="17">
        <v>4847</v>
      </c>
      <c r="B4848" t="s">
        <v>7853</v>
      </c>
      <c r="C4848" s="18">
        <v>41815</v>
      </c>
      <c r="D4848" s="18">
        <v>41817</v>
      </c>
      <c r="E4848" t="s">
        <v>50</v>
      </c>
      <c r="F4848" t="s">
        <v>1207</v>
      </c>
      <c r="G4848" t="s">
        <v>1208</v>
      </c>
      <c r="H4848" t="s">
        <v>68</v>
      </c>
      <c r="I4848" t="s">
        <v>54</v>
      </c>
      <c r="J4848" t="s">
        <v>2008</v>
      </c>
      <c r="K4848" t="s">
        <v>447</v>
      </c>
      <c r="L4848">
        <v>97301</v>
      </c>
      <c r="M4848" t="s">
        <v>71</v>
      </c>
      <c r="N4848" t="s">
        <v>3175</v>
      </c>
      <c r="O4848" t="s">
        <v>98</v>
      </c>
      <c r="P4848" t="s">
        <v>99</v>
      </c>
      <c r="Q4848" t="s">
        <v>3176</v>
      </c>
      <c r="R4848" s="19">
        <v>263.95999999999998</v>
      </c>
      <c r="S4848" s="17">
        <v>5</v>
      </c>
      <c r="T4848" s="20">
        <v>0.2</v>
      </c>
      <c r="U4848" s="19">
        <v>19.797000000000001</v>
      </c>
      <c r="V4848" s="20">
        <f t="shared" si="375"/>
        <v>7.5000000000000011E-2</v>
      </c>
      <c r="W4848" s="17">
        <f t="shared" si="376"/>
        <v>2014</v>
      </c>
      <c r="X4848" t="str">
        <f t="shared" si="377"/>
        <v>Jun-2014</v>
      </c>
      <c r="Y4848" s="17">
        <f t="shared" si="378"/>
        <v>2</v>
      </c>
      <c r="Z4848" t="str">
        <f t="shared" si="379"/>
        <v>11-20%</v>
      </c>
      <c r="AA4848" s="17">
        <f>IF(COUNTIF($B$2:B4848,B4848)=1,1,0)</f>
        <v>1</v>
      </c>
      <c r="AB4848" s="17">
        <f>IF(COUNTIF($F$2:F4848,F4848)=1,1,0)</f>
        <v>0</v>
      </c>
    </row>
    <row r="4849" spans="1:28" x14ac:dyDescent="0.2">
      <c r="A4849" s="17">
        <v>4848</v>
      </c>
      <c r="B4849" t="s">
        <v>7853</v>
      </c>
      <c r="C4849" s="18">
        <v>41815</v>
      </c>
      <c r="D4849" s="18">
        <v>41817</v>
      </c>
      <c r="E4849" t="s">
        <v>50</v>
      </c>
      <c r="F4849" t="s">
        <v>1207</v>
      </c>
      <c r="G4849" t="s">
        <v>1208</v>
      </c>
      <c r="H4849" t="s">
        <v>68</v>
      </c>
      <c r="I4849" t="s">
        <v>54</v>
      </c>
      <c r="J4849" t="s">
        <v>2008</v>
      </c>
      <c r="K4849" t="s">
        <v>447</v>
      </c>
      <c r="L4849">
        <v>97301</v>
      </c>
      <c r="M4849" t="s">
        <v>71</v>
      </c>
      <c r="N4849" t="s">
        <v>1454</v>
      </c>
      <c r="O4849" t="s">
        <v>73</v>
      </c>
      <c r="P4849" t="s">
        <v>95</v>
      </c>
      <c r="Q4849" t="s">
        <v>1455</v>
      </c>
      <c r="R4849" s="19">
        <v>71.632000000000005</v>
      </c>
      <c r="S4849" s="17">
        <v>11</v>
      </c>
      <c r="T4849" s="20">
        <v>0.2</v>
      </c>
      <c r="U4849" s="19">
        <v>17.908000000000001</v>
      </c>
      <c r="V4849" s="20">
        <f t="shared" si="375"/>
        <v>0.25</v>
      </c>
      <c r="W4849" s="17">
        <f t="shared" si="376"/>
        <v>2014</v>
      </c>
      <c r="X4849" t="str">
        <f t="shared" si="377"/>
        <v>Jun-2014</v>
      </c>
      <c r="Y4849" s="17">
        <f t="shared" si="378"/>
        <v>2</v>
      </c>
      <c r="Z4849" t="str">
        <f t="shared" si="379"/>
        <v>11-20%</v>
      </c>
      <c r="AA4849" s="17">
        <f>IF(COUNTIF($B$2:B4849,B4849)=1,1,0)</f>
        <v>0</v>
      </c>
      <c r="AB4849" s="17">
        <f>IF(COUNTIF($F$2:F4849,F4849)=1,1,0)</f>
        <v>0</v>
      </c>
    </row>
    <row r="4850" spans="1:28" x14ac:dyDescent="0.2">
      <c r="A4850" s="17">
        <v>4849</v>
      </c>
      <c r="B4850" t="s">
        <v>7853</v>
      </c>
      <c r="C4850" s="18">
        <v>41815</v>
      </c>
      <c r="D4850" s="18">
        <v>41817</v>
      </c>
      <c r="E4850" t="s">
        <v>50</v>
      </c>
      <c r="F4850" t="s">
        <v>1207</v>
      </c>
      <c r="G4850" t="s">
        <v>1208</v>
      </c>
      <c r="H4850" t="s">
        <v>68</v>
      </c>
      <c r="I4850" t="s">
        <v>54</v>
      </c>
      <c r="J4850" t="s">
        <v>2008</v>
      </c>
      <c r="K4850" t="s">
        <v>447</v>
      </c>
      <c r="L4850">
        <v>97301</v>
      </c>
      <c r="M4850" t="s">
        <v>71</v>
      </c>
      <c r="N4850" t="s">
        <v>4557</v>
      </c>
      <c r="O4850" t="s">
        <v>73</v>
      </c>
      <c r="P4850" t="s">
        <v>95</v>
      </c>
      <c r="Q4850" t="s">
        <v>4558</v>
      </c>
      <c r="R4850" s="19">
        <v>9.3279999999999994</v>
      </c>
      <c r="S4850" s="17">
        <v>1</v>
      </c>
      <c r="T4850" s="20">
        <v>0.2</v>
      </c>
      <c r="U4850" s="19">
        <v>0.81620000000000004</v>
      </c>
      <c r="V4850" s="20">
        <f t="shared" si="375"/>
        <v>8.7500000000000008E-2</v>
      </c>
      <c r="W4850" s="17">
        <f t="shared" si="376"/>
        <v>2014</v>
      </c>
      <c r="X4850" t="str">
        <f t="shared" si="377"/>
        <v>Jun-2014</v>
      </c>
      <c r="Y4850" s="17">
        <f t="shared" si="378"/>
        <v>2</v>
      </c>
      <c r="Z4850" t="str">
        <f t="shared" si="379"/>
        <v>11-20%</v>
      </c>
      <c r="AA4850" s="17">
        <f>IF(COUNTIF($B$2:B4850,B4850)=1,1,0)</f>
        <v>0</v>
      </c>
      <c r="AB4850" s="17">
        <f>IF(COUNTIF($F$2:F4850,F4850)=1,1,0)</f>
        <v>0</v>
      </c>
    </row>
    <row r="4851" spans="1:28" x14ac:dyDescent="0.2">
      <c r="A4851" s="17">
        <v>4850</v>
      </c>
      <c r="B4851" t="s">
        <v>7854</v>
      </c>
      <c r="C4851" s="18">
        <v>41890</v>
      </c>
      <c r="D4851" s="18">
        <v>41896</v>
      </c>
      <c r="E4851" t="s">
        <v>77</v>
      </c>
      <c r="F4851" t="s">
        <v>4302</v>
      </c>
      <c r="G4851" t="s">
        <v>4303</v>
      </c>
      <c r="H4851" t="s">
        <v>53</v>
      </c>
      <c r="I4851" t="s">
        <v>54</v>
      </c>
      <c r="J4851" t="s">
        <v>7855</v>
      </c>
      <c r="K4851" t="s">
        <v>123</v>
      </c>
      <c r="L4851">
        <v>99301</v>
      </c>
      <c r="M4851" t="s">
        <v>71</v>
      </c>
      <c r="N4851" t="s">
        <v>1682</v>
      </c>
      <c r="O4851" t="s">
        <v>73</v>
      </c>
      <c r="P4851" t="s">
        <v>95</v>
      </c>
      <c r="Q4851" t="s">
        <v>1683</v>
      </c>
      <c r="R4851" s="19">
        <v>5.88</v>
      </c>
      <c r="S4851" s="17">
        <v>2</v>
      </c>
      <c r="T4851" s="20">
        <v>0</v>
      </c>
      <c r="U4851" s="19">
        <v>2.6459999999999999</v>
      </c>
      <c r="V4851" s="20">
        <f t="shared" si="375"/>
        <v>0.45</v>
      </c>
      <c r="W4851" s="17">
        <f t="shared" si="376"/>
        <v>2014</v>
      </c>
      <c r="X4851" t="str">
        <f t="shared" si="377"/>
        <v>Sep-2014</v>
      </c>
      <c r="Y4851" s="17">
        <f t="shared" si="378"/>
        <v>6</v>
      </c>
      <c r="Z4851" t="str">
        <f t="shared" si="379"/>
        <v>0% (No Discount)</v>
      </c>
      <c r="AA4851" s="17">
        <f>IF(COUNTIF($B$2:B4851,B4851)=1,1,0)</f>
        <v>1</v>
      </c>
      <c r="AB4851" s="17">
        <f>IF(COUNTIF($F$2:F4851,F4851)=1,1,0)</f>
        <v>0</v>
      </c>
    </row>
    <row r="4852" spans="1:28" x14ac:dyDescent="0.2">
      <c r="A4852" s="17">
        <v>4851</v>
      </c>
      <c r="B4852" t="s">
        <v>7854</v>
      </c>
      <c r="C4852" s="18">
        <v>41890</v>
      </c>
      <c r="D4852" s="18">
        <v>41896</v>
      </c>
      <c r="E4852" t="s">
        <v>77</v>
      </c>
      <c r="F4852" t="s">
        <v>4302</v>
      </c>
      <c r="G4852" t="s">
        <v>4303</v>
      </c>
      <c r="H4852" t="s">
        <v>53</v>
      </c>
      <c r="I4852" t="s">
        <v>54</v>
      </c>
      <c r="J4852" t="s">
        <v>7855</v>
      </c>
      <c r="K4852" t="s">
        <v>123</v>
      </c>
      <c r="L4852">
        <v>99301</v>
      </c>
      <c r="M4852" t="s">
        <v>71</v>
      </c>
      <c r="N4852" t="s">
        <v>62</v>
      </c>
      <c r="O4852" t="s">
        <v>59</v>
      </c>
      <c r="P4852" t="s">
        <v>63</v>
      </c>
      <c r="Q4852" t="s">
        <v>64</v>
      </c>
      <c r="R4852" s="19">
        <v>975.92</v>
      </c>
      <c r="S4852" s="17">
        <v>5</v>
      </c>
      <c r="T4852" s="20">
        <v>0.2</v>
      </c>
      <c r="U4852" s="19">
        <v>121.99</v>
      </c>
      <c r="V4852" s="20">
        <f t="shared" si="375"/>
        <v>0.125</v>
      </c>
      <c r="W4852" s="17">
        <f t="shared" si="376"/>
        <v>2014</v>
      </c>
      <c r="X4852" t="str">
        <f t="shared" si="377"/>
        <v>Sep-2014</v>
      </c>
      <c r="Y4852" s="17">
        <f t="shared" si="378"/>
        <v>6</v>
      </c>
      <c r="Z4852" t="str">
        <f t="shared" si="379"/>
        <v>11-20%</v>
      </c>
      <c r="AA4852" s="17">
        <f>IF(COUNTIF($B$2:B4852,B4852)=1,1,0)</f>
        <v>0</v>
      </c>
      <c r="AB4852" s="17">
        <f>IF(COUNTIF($F$2:F4852,F4852)=1,1,0)</f>
        <v>0</v>
      </c>
    </row>
    <row r="4853" spans="1:28" x14ac:dyDescent="0.2">
      <c r="A4853" s="17">
        <v>4852</v>
      </c>
      <c r="B4853" t="s">
        <v>7854</v>
      </c>
      <c r="C4853" s="18">
        <v>41890</v>
      </c>
      <c r="D4853" s="18">
        <v>41896</v>
      </c>
      <c r="E4853" t="s">
        <v>77</v>
      </c>
      <c r="F4853" t="s">
        <v>4302</v>
      </c>
      <c r="G4853" t="s">
        <v>4303</v>
      </c>
      <c r="H4853" t="s">
        <v>53</v>
      </c>
      <c r="I4853" t="s">
        <v>54</v>
      </c>
      <c r="J4853" t="s">
        <v>7855</v>
      </c>
      <c r="K4853" t="s">
        <v>123</v>
      </c>
      <c r="L4853">
        <v>99301</v>
      </c>
      <c r="M4853" t="s">
        <v>71</v>
      </c>
      <c r="N4853" t="s">
        <v>517</v>
      </c>
      <c r="O4853" t="s">
        <v>73</v>
      </c>
      <c r="P4853" t="s">
        <v>95</v>
      </c>
      <c r="Q4853" t="s">
        <v>518</v>
      </c>
      <c r="R4853" s="19">
        <v>303.83999999999997</v>
      </c>
      <c r="S4853" s="17">
        <v>8</v>
      </c>
      <c r="T4853" s="20">
        <v>0</v>
      </c>
      <c r="U4853" s="19">
        <v>91.152000000000001</v>
      </c>
      <c r="V4853" s="20">
        <f t="shared" si="375"/>
        <v>0.30000000000000004</v>
      </c>
      <c r="W4853" s="17">
        <f t="shared" si="376"/>
        <v>2014</v>
      </c>
      <c r="X4853" t="str">
        <f t="shared" si="377"/>
        <v>Sep-2014</v>
      </c>
      <c r="Y4853" s="17">
        <f t="shared" si="378"/>
        <v>6</v>
      </c>
      <c r="Z4853" t="str">
        <f t="shared" si="379"/>
        <v>0% (No Discount)</v>
      </c>
      <c r="AA4853" s="17">
        <f>IF(COUNTIF($B$2:B4853,B4853)=1,1,0)</f>
        <v>0</v>
      </c>
      <c r="AB4853" s="17">
        <f>IF(COUNTIF($F$2:F4853,F4853)=1,1,0)</f>
        <v>0</v>
      </c>
    </row>
    <row r="4854" spans="1:28" x14ac:dyDescent="0.2">
      <c r="A4854" s="17">
        <v>4853</v>
      </c>
      <c r="B4854" t="s">
        <v>7854</v>
      </c>
      <c r="C4854" s="18">
        <v>41890</v>
      </c>
      <c r="D4854" s="18">
        <v>41896</v>
      </c>
      <c r="E4854" t="s">
        <v>77</v>
      </c>
      <c r="F4854" t="s">
        <v>4302</v>
      </c>
      <c r="G4854" t="s">
        <v>4303</v>
      </c>
      <c r="H4854" t="s">
        <v>53</v>
      </c>
      <c r="I4854" t="s">
        <v>54</v>
      </c>
      <c r="J4854" t="s">
        <v>7855</v>
      </c>
      <c r="K4854" t="s">
        <v>123</v>
      </c>
      <c r="L4854">
        <v>99301</v>
      </c>
      <c r="M4854" t="s">
        <v>71</v>
      </c>
      <c r="N4854" t="s">
        <v>1806</v>
      </c>
      <c r="O4854" t="s">
        <v>73</v>
      </c>
      <c r="P4854" t="s">
        <v>86</v>
      </c>
      <c r="Q4854" t="s">
        <v>1807</v>
      </c>
      <c r="R4854" s="19">
        <v>485.88</v>
      </c>
      <c r="S4854" s="17">
        <v>6</v>
      </c>
      <c r="T4854" s="20">
        <v>0</v>
      </c>
      <c r="U4854" s="19">
        <v>19.435199999999998</v>
      </c>
      <c r="V4854" s="20">
        <f t="shared" si="375"/>
        <v>3.9999999999999994E-2</v>
      </c>
      <c r="W4854" s="17">
        <f t="shared" si="376"/>
        <v>2014</v>
      </c>
      <c r="X4854" t="str">
        <f t="shared" si="377"/>
        <v>Sep-2014</v>
      </c>
      <c r="Y4854" s="17">
        <f t="shared" si="378"/>
        <v>6</v>
      </c>
      <c r="Z4854" t="str">
        <f t="shared" si="379"/>
        <v>0% (No Discount)</v>
      </c>
      <c r="AA4854" s="17">
        <f>IF(COUNTIF($B$2:B4854,B4854)=1,1,0)</f>
        <v>0</v>
      </c>
      <c r="AB4854" s="17">
        <f>IF(COUNTIF($F$2:F4854,F4854)=1,1,0)</f>
        <v>0</v>
      </c>
    </row>
    <row r="4855" spans="1:28" x14ac:dyDescent="0.2">
      <c r="A4855" s="17">
        <v>4854</v>
      </c>
      <c r="B4855" t="s">
        <v>7856</v>
      </c>
      <c r="C4855" s="18">
        <v>41985</v>
      </c>
      <c r="D4855" s="18">
        <v>41988</v>
      </c>
      <c r="E4855" t="s">
        <v>50</v>
      </c>
      <c r="F4855" t="s">
        <v>970</v>
      </c>
      <c r="G4855" t="s">
        <v>971</v>
      </c>
      <c r="H4855" t="s">
        <v>53</v>
      </c>
      <c r="I4855" t="s">
        <v>54</v>
      </c>
      <c r="J4855" t="s">
        <v>3234</v>
      </c>
      <c r="K4855" t="s">
        <v>70</v>
      </c>
      <c r="L4855">
        <v>94601</v>
      </c>
      <c r="M4855" t="s">
        <v>71</v>
      </c>
      <c r="N4855" t="s">
        <v>3992</v>
      </c>
      <c r="O4855" t="s">
        <v>59</v>
      </c>
      <c r="P4855" t="s">
        <v>92</v>
      </c>
      <c r="Q4855" t="s">
        <v>3993</v>
      </c>
      <c r="R4855" s="19">
        <v>12.54</v>
      </c>
      <c r="S4855" s="17">
        <v>3</v>
      </c>
      <c r="T4855" s="20">
        <v>0</v>
      </c>
      <c r="U4855" s="19">
        <v>4.5144000000000002</v>
      </c>
      <c r="V4855" s="20">
        <f t="shared" si="375"/>
        <v>0.36000000000000004</v>
      </c>
      <c r="W4855" s="17">
        <f t="shared" si="376"/>
        <v>2014</v>
      </c>
      <c r="X4855" t="str">
        <f t="shared" si="377"/>
        <v>Dec-2014</v>
      </c>
      <c r="Y4855" s="17">
        <f t="shared" si="378"/>
        <v>3</v>
      </c>
      <c r="Z4855" t="str">
        <f t="shared" si="379"/>
        <v>0% (No Discount)</v>
      </c>
      <c r="AA4855" s="17">
        <f>IF(COUNTIF($B$2:B4855,B4855)=1,1,0)</f>
        <v>1</v>
      </c>
      <c r="AB4855" s="17">
        <f>IF(COUNTIF($F$2:F4855,F4855)=1,1,0)</f>
        <v>0</v>
      </c>
    </row>
    <row r="4856" spans="1:28" x14ac:dyDescent="0.2">
      <c r="A4856" s="17">
        <v>4855</v>
      </c>
      <c r="B4856" t="s">
        <v>7856</v>
      </c>
      <c r="C4856" s="18">
        <v>41985</v>
      </c>
      <c r="D4856" s="18">
        <v>41988</v>
      </c>
      <c r="E4856" t="s">
        <v>50</v>
      </c>
      <c r="F4856" t="s">
        <v>970</v>
      </c>
      <c r="G4856" t="s">
        <v>971</v>
      </c>
      <c r="H4856" t="s">
        <v>53</v>
      </c>
      <c r="I4856" t="s">
        <v>54</v>
      </c>
      <c r="J4856" t="s">
        <v>3234</v>
      </c>
      <c r="K4856" t="s">
        <v>70</v>
      </c>
      <c r="L4856">
        <v>94601</v>
      </c>
      <c r="M4856" t="s">
        <v>71</v>
      </c>
      <c r="N4856" t="s">
        <v>1545</v>
      </c>
      <c r="O4856" t="s">
        <v>73</v>
      </c>
      <c r="P4856" t="s">
        <v>86</v>
      </c>
      <c r="Q4856" t="s">
        <v>1546</v>
      </c>
      <c r="R4856" s="19">
        <v>8.94</v>
      </c>
      <c r="S4856" s="17">
        <v>3</v>
      </c>
      <c r="T4856" s="20">
        <v>0</v>
      </c>
      <c r="U4856" s="19">
        <v>0.62580000000000002</v>
      </c>
      <c r="V4856" s="20">
        <f t="shared" si="375"/>
        <v>7.0000000000000007E-2</v>
      </c>
      <c r="W4856" s="17">
        <f t="shared" si="376"/>
        <v>2014</v>
      </c>
      <c r="X4856" t="str">
        <f t="shared" si="377"/>
        <v>Dec-2014</v>
      </c>
      <c r="Y4856" s="17">
        <f t="shared" si="378"/>
        <v>3</v>
      </c>
      <c r="Z4856" t="str">
        <f t="shared" si="379"/>
        <v>0% (No Discount)</v>
      </c>
      <c r="AA4856" s="17">
        <f>IF(COUNTIF($B$2:B4856,B4856)=1,1,0)</f>
        <v>0</v>
      </c>
      <c r="AB4856" s="17">
        <f>IF(COUNTIF($F$2:F4856,F4856)=1,1,0)</f>
        <v>0</v>
      </c>
    </row>
    <row r="4857" spans="1:28" x14ac:dyDescent="0.2">
      <c r="A4857" s="17">
        <v>4856</v>
      </c>
      <c r="B4857" t="s">
        <v>7856</v>
      </c>
      <c r="C4857" s="18">
        <v>41985</v>
      </c>
      <c r="D4857" s="18">
        <v>41988</v>
      </c>
      <c r="E4857" t="s">
        <v>50</v>
      </c>
      <c r="F4857" t="s">
        <v>970</v>
      </c>
      <c r="G4857" t="s">
        <v>971</v>
      </c>
      <c r="H4857" t="s">
        <v>53</v>
      </c>
      <c r="I4857" t="s">
        <v>54</v>
      </c>
      <c r="J4857" t="s">
        <v>3234</v>
      </c>
      <c r="K4857" t="s">
        <v>70</v>
      </c>
      <c r="L4857">
        <v>94601</v>
      </c>
      <c r="M4857" t="s">
        <v>71</v>
      </c>
      <c r="N4857" t="s">
        <v>286</v>
      </c>
      <c r="O4857" t="s">
        <v>59</v>
      </c>
      <c r="P4857" t="s">
        <v>92</v>
      </c>
      <c r="Q4857" t="s">
        <v>287</v>
      </c>
      <c r="R4857" s="19">
        <v>9.24</v>
      </c>
      <c r="S4857" s="17">
        <v>3</v>
      </c>
      <c r="T4857" s="20">
        <v>0</v>
      </c>
      <c r="U4857" s="19">
        <v>4.4352</v>
      </c>
      <c r="V4857" s="20">
        <f t="shared" si="375"/>
        <v>0.48</v>
      </c>
      <c r="W4857" s="17">
        <f t="shared" si="376"/>
        <v>2014</v>
      </c>
      <c r="X4857" t="str">
        <f t="shared" si="377"/>
        <v>Dec-2014</v>
      </c>
      <c r="Y4857" s="17">
        <f t="shared" si="378"/>
        <v>3</v>
      </c>
      <c r="Z4857" t="str">
        <f t="shared" si="379"/>
        <v>0% (No Discount)</v>
      </c>
      <c r="AA4857" s="17">
        <f>IF(COUNTIF($B$2:B4857,B4857)=1,1,0)</f>
        <v>0</v>
      </c>
      <c r="AB4857" s="17">
        <f>IF(COUNTIF($F$2:F4857,F4857)=1,1,0)</f>
        <v>0</v>
      </c>
    </row>
    <row r="4858" spans="1:28" x14ac:dyDescent="0.2">
      <c r="A4858" s="17">
        <v>4857</v>
      </c>
      <c r="B4858" t="s">
        <v>7857</v>
      </c>
      <c r="C4858" s="18">
        <v>42017</v>
      </c>
      <c r="D4858" s="18">
        <v>42021</v>
      </c>
      <c r="E4858" t="s">
        <v>77</v>
      </c>
      <c r="F4858" t="s">
        <v>1491</v>
      </c>
      <c r="G4858" t="s">
        <v>1492</v>
      </c>
      <c r="H4858" t="s">
        <v>53</v>
      </c>
      <c r="I4858" t="s">
        <v>54</v>
      </c>
      <c r="J4858" t="s">
        <v>69</v>
      </c>
      <c r="K4858" t="s">
        <v>70</v>
      </c>
      <c r="L4858">
        <v>90004</v>
      </c>
      <c r="M4858" t="s">
        <v>71</v>
      </c>
      <c r="N4858" t="s">
        <v>2784</v>
      </c>
      <c r="O4858" t="s">
        <v>73</v>
      </c>
      <c r="P4858" t="s">
        <v>102</v>
      </c>
      <c r="Q4858" t="s">
        <v>2785</v>
      </c>
      <c r="R4858" s="19">
        <v>70.007999999999996</v>
      </c>
      <c r="S4858" s="17">
        <v>3</v>
      </c>
      <c r="T4858" s="20">
        <v>0.2</v>
      </c>
      <c r="U4858" s="19">
        <v>24.502800000000001</v>
      </c>
      <c r="V4858" s="20">
        <f t="shared" si="375"/>
        <v>0.35000000000000003</v>
      </c>
      <c r="W4858" s="17">
        <f t="shared" si="376"/>
        <v>2015</v>
      </c>
      <c r="X4858" t="str">
        <f t="shared" si="377"/>
        <v>Jan-2015</v>
      </c>
      <c r="Y4858" s="17">
        <f t="shared" si="378"/>
        <v>4</v>
      </c>
      <c r="Z4858" t="str">
        <f t="shared" si="379"/>
        <v>11-20%</v>
      </c>
      <c r="AA4858" s="17">
        <f>IF(COUNTIF($B$2:B4858,B4858)=1,1,0)</f>
        <v>1</v>
      </c>
      <c r="AB4858" s="17">
        <f>IF(COUNTIF($F$2:F4858,F4858)=1,1,0)</f>
        <v>0</v>
      </c>
    </row>
    <row r="4859" spans="1:28" x14ac:dyDescent="0.2">
      <c r="A4859" s="17">
        <v>4858</v>
      </c>
      <c r="B4859" t="s">
        <v>7857</v>
      </c>
      <c r="C4859" s="18">
        <v>42017</v>
      </c>
      <c r="D4859" s="18">
        <v>42021</v>
      </c>
      <c r="E4859" t="s">
        <v>77</v>
      </c>
      <c r="F4859" t="s">
        <v>1491</v>
      </c>
      <c r="G4859" t="s">
        <v>1492</v>
      </c>
      <c r="H4859" t="s">
        <v>53</v>
      </c>
      <c r="I4859" t="s">
        <v>54</v>
      </c>
      <c r="J4859" t="s">
        <v>69</v>
      </c>
      <c r="K4859" t="s">
        <v>70</v>
      </c>
      <c r="L4859">
        <v>90004</v>
      </c>
      <c r="M4859" t="s">
        <v>71</v>
      </c>
      <c r="N4859" t="s">
        <v>1130</v>
      </c>
      <c r="O4859" t="s">
        <v>59</v>
      </c>
      <c r="P4859" t="s">
        <v>92</v>
      </c>
      <c r="Q4859" t="s">
        <v>1131</v>
      </c>
      <c r="R4859" s="19">
        <v>77.599999999999994</v>
      </c>
      <c r="S4859" s="17">
        <v>4</v>
      </c>
      <c r="T4859" s="20">
        <v>0</v>
      </c>
      <c r="U4859" s="19">
        <v>38.024000000000001</v>
      </c>
      <c r="V4859" s="20">
        <f t="shared" si="375"/>
        <v>0.49000000000000005</v>
      </c>
      <c r="W4859" s="17">
        <f t="shared" si="376"/>
        <v>2015</v>
      </c>
      <c r="X4859" t="str">
        <f t="shared" si="377"/>
        <v>Jan-2015</v>
      </c>
      <c r="Y4859" s="17">
        <f t="shared" si="378"/>
        <v>4</v>
      </c>
      <c r="Z4859" t="str">
        <f t="shared" si="379"/>
        <v>0% (No Discount)</v>
      </c>
      <c r="AA4859" s="17">
        <f>IF(COUNTIF($B$2:B4859,B4859)=1,1,0)</f>
        <v>0</v>
      </c>
      <c r="AB4859" s="17">
        <f>IF(COUNTIF($F$2:F4859,F4859)=1,1,0)</f>
        <v>0</v>
      </c>
    </row>
    <row r="4860" spans="1:28" x14ac:dyDescent="0.2">
      <c r="A4860" s="17">
        <v>4859</v>
      </c>
      <c r="B4860" t="s">
        <v>7857</v>
      </c>
      <c r="C4860" s="18">
        <v>42017</v>
      </c>
      <c r="D4860" s="18">
        <v>42021</v>
      </c>
      <c r="E4860" t="s">
        <v>77</v>
      </c>
      <c r="F4860" t="s">
        <v>1491</v>
      </c>
      <c r="G4860" t="s">
        <v>1492</v>
      </c>
      <c r="H4860" t="s">
        <v>53</v>
      </c>
      <c r="I4860" t="s">
        <v>54</v>
      </c>
      <c r="J4860" t="s">
        <v>69</v>
      </c>
      <c r="K4860" t="s">
        <v>70</v>
      </c>
      <c r="L4860">
        <v>90004</v>
      </c>
      <c r="M4860" t="s">
        <v>71</v>
      </c>
      <c r="N4860" t="s">
        <v>7858</v>
      </c>
      <c r="O4860" t="s">
        <v>59</v>
      </c>
      <c r="P4860" t="s">
        <v>92</v>
      </c>
      <c r="Q4860" t="s">
        <v>7859</v>
      </c>
      <c r="R4860" s="19">
        <v>464.85</v>
      </c>
      <c r="S4860" s="17">
        <v>9</v>
      </c>
      <c r="T4860" s="20">
        <v>0</v>
      </c>
      <c r="U4860" s="19">
        <v>92.97</v>
      </c>
      <c r="V4860" s="20">
        <f t="shared" si="375"/>
        <v>0.19999999999999998</v>
      </c>
      <c r="W4860" s="17">
        <f t="shared" si="376"/>
        <v>2015</v>
      </c>
      <c r="X4860" t="str">
        <f t="shared" si="377"/>
        <v>Jan-2015</v>
      </c>
      <c r="Y4860" s="17">
        <f t="shared" si="378"/>
        <v>4</v>
      </c>
      <c r="Z4860" t="str">
        <f t="shared" si="379"/>
        <v>0% (No Discount)</v>
      </c>
      <c r="AA4860" s="17">
        <f>IF(COUNTIF($B$2:B4860,B4860)=1,1,0)</f>
        <v>0</v>
      </c>
      <c r="AB4860" s="17">
        <f>IF(COUNTIF($F$2:F4860,F4860)=1,1,0)</f>
        <v>0</v>
      </c>
    </row>
    <row r="4861" spans="1:28" x14ac:dyDescent="0.2">
      <c r="A4861" s="17">
        <v>4860</v>
      </c>
      <c r="B4861" t="s">
        <v>7860</v>
      </c>
      <c r="C4861" s="18">
        <v>43084</v>
      </c>
      <c r="D4861" s="18">
        <v>43088</v>
      </c>
      <c r="E4861" t="s">
        <v>77</v>
      </c>
      <c r="F4861" t="s">
        <v>1427</v>
      </c>
      <c r="G4861" t="s">
        <v>1428</v>
      </c>
      <c r="H4861" t="s">
        <v>68</v>
      </c>
      <c r="I4861" t="s">
        <v>54</v>
      </c>
      <c r="J4861" t="s">
        <v>7861</v>
      </c>
      <c r="K4861" t="s">
        <v>238</v>
      </c>
      <c r="L4861">
        <v>60302</v>
      </c>
      <c r="M4861" t="s">
        <v>132</v>
      </c>
      <c r="N4861" t="s">
        <v>4265</v>
      </c>
      <c r="O4861" t="s">
        <v>73</v>
      </c>
      <c r="P4861" t="s">
        <v>95</v>
      </c>
      <c r="Q4861" t="s">
        <v>4266</v>
      </c>
      <c r="R4861" s="19">
        <v>10.192</v>
      </c>
      <c r="S4861" s="17">
        <v>7</v>
      </c>
      <c r="T4861" s="20">
        <v>0.2</v>
      </c>
      <c r="U4861" s="19">
        <v>1.0192000000000001</v>
      </c>
      <c r="V4861" s="20">
        <f t="shared" si="375"/>
        <v>0.1</v>
      </c>
      <c r="W4861" s="17">
        <f t="shared" si="376"/>
        <v>2017</v>
      </c>
      <c r="X4861" t="str">
        <f t="shared" si="377"/>
        <v>Dec-2017</v>
      </c>
      <c r="Y4861" s="17">
        <f t="shared" si="378"/>
        <v>4</v>
      </c>
      <c r="Z4861" t="str">
        <f t="shared" si="379"/>
        <v>11-20%</v>
      </c>
      <c r="AA4861" s="17">
        <f>IF(COUNTIF($B$2:B4861,B4861)=1,1,0)</f>
        <v>1</v>
      </c>
      <c r="AB4861" s="17">
        <f>IF(COUNTIF($F$2:F4861,F4861)=1,1,0)</f>
        <v>0</v>
      </c>
    </row>
    <row r="4862" spans="1:28" x14ac:dyDescent="0.2">
      <c r="A4862" s="17">
        <v>4861</v>
      </c>
      <c r="B4862" t="s">
        <v>7862</v>
      </c>
      <c r="C4862" s="18">
        <v>42722</v>
      </c>
      <c r="D4862" s="18">
        <v>42728</v>
      </c>
      <c r="E4862" t="s">
        <v>77</v>
      </c>
      <c r="F4862" t="s">
        <v>1207</v>
      </c>
      <c r="G4862" t="s">
        <v>1208</v>
      </c>
      <c r="H4862" t="s">
        <v>68</v>
      </c>
      <c r="I4862" t="s">
        <v>54</v>
      </c>
      <c r="J4862" t="s">
        <v>1031</v>
      </c>
      <c r="K4862" t="s">
        <v>817</v>
      </c>
      <c r="L4862">
        <v>7960</v>
      </c>
      <c r="M4862" t="s">
        <v>175</v>
      </c>
      <c r="N4862" t="s">
        <v>4754</v>
      </c>
      <c r="O4862" t="s">
        <v>73</v>
      </c>
      <c r="P4862" t="s">
        <v>102</v>
      </c>
      <c r="Q4862" t="s">
        <v>4755</v>
      </c>
      <c r="R4862" s="19">
        <v>1793.98</v>
      </c>
      <c r="S4862" s="17">
        <v>2</v>
      </c>
      <c r="T4862" s="20">
        <v>0</v>
      </c>
      <c r="U4862" s="19">
        <v>843.17060000000004</v>
      </c>
      <c r="V4862" s="20">
        <f t="shared" si="375"/>
        <v>0.47000000000000003</v>
      </c>
      <c r="W4862" s="17">
        <f t="shared" si="376"/>
        <v>2016</v>
      </c>
      <c r="X4862" t="str">
        <f t="shared" si="377"/>
        <v>Dec-2016</v>
      </c>
      <c r="Y4862" s="17">
        <f t="shared" si="378"/>
        <v>6</v>
      </c>
      <c r="Z4862" t="str">
        <f t="shared" si="379"/>
        <v>0% (No Discount)</v>
      </c>
      <c r="AA4862" s="17">
        <f>IF(COUNTIF($B$2:B4862,B4862)=1,1,0)</f>
        <v>1</v>
      </c>
      <c r="AB4862" s="17">
        <f>IF(COUNTIF($F$2:F4862,F4862)=1,1,0)</f>
        <v>0</v>
      </c>
    </row>
    <row r="4863" spans="1:28" x14ac:dyDescent="0.2">
      <c r="A4863" s="17">
        <v>4862</v>
      </c>
      <c r="B4863" t="s">
        <v>7863</v>
      </c>
      <c r="C4863" s="18">
        <v>41740</v>
      </c>
      <c r="D4863" s="18">
        <v>41745</v>
      </c>
      <c r="E4863" t="s">
        <v>50</v>
      </c>
      <c r="F4863" t="s">
        <v>422</v>
      </c>
      <c r="G4863" t="s">
        <v>423</v>
      </c>
      <c r="H4863" t="s">
        <v>129</v>
      </c>
      <c r="I4863" t="s">
        <v>54</v>
      </c>
      <c r="J4863" t="s">
        <v>1267</v>
      </c>
      <c r="K4863" t="s">
        <v>131</v>
      </c>
      <c r="L4863">
        <v>78745</v>
      </c>
      <c r="M4863" t="s">
        <v>132</v>
      </c>
      <c r="N4863" t="s">
        <v>5599</v>
      </c>
      <c r="O4863" t="s">
        <v>98</v>
      </c>
      <c r="P4863" t="s">
        <v>99</v>
      </c>
      <c r="Q4863" t="s">
        <v>5600</v>
      </c>
      <c r="R4863" s="19">
        <v>758.35199999999998</v>
      </c>
      <c r="S4863" s="17">
        <v>6</v>
      </c>
      <c r="T4863" s="20">
        <v>0.2</v>
      </c>
      <c r="U4863" s="19">
        <v>265.42320000000001</v>
      </c>
      <c r="V4863" s="20">
        <f t="shared" si="375"/>
        <v>0.35000000000000003</v>
      </c>
      <c r="W4863" s="17">
        <f t="shared" si="376"/>
        <v>2014</v>
      </c>
      <c r="X4863" t="str">
        <f t="shared" si="377"/>
        <v>Apr-2014</v>
      </c>
      <c r="Y4863" s="17">
        <f t="shared" si="378"/>
        <v>5</v>
      </c>
      <c r="Z4863" t="str">
        <f t="shared" si="379"/>
        <v>11-20%</v>
      </c>
      <c r="AA4863" s="17">
        <f>IF(COUNTIF($B$2:B4863,B4863)=1,1,0)</f>
        <v>1</v>
      </c>
      <c r="AB4863" s="17">
        <f>IF(COUNTIF($F$2:F4863,F4863)=1,1,0)</f>
        <v>0</v>
      </c>
    </row>
    <row r="4864" spans="1:28" x14ac:dyDescent="0.2">
      <c r="A4864" s="17">
        <v>4863</v>
      </c>
      <c r="B4864" t="s">
        <v>7864</v>
      </c>
      <c r="C4864" s="18">
        <v>42684</v>
      </c>
      <c r="D4864" s="18">
        <v>42688</v>
      </c>
      <c r="E4864" t="s">
        <v>77</v>
      </c>
      <c r="F4864" t="s">
        <v>612</v>
      </c>
      <c r="G4864" t="s">
        <v>613</v>
      </c>
      <c r="H4864" t="s">
        <v>68</v>
      </c>
      <c r="I4864" t="s">
        <v>54</v>
      </c>
      <c r="J4864" t="s">
        <v>293</v>
      </c>
      <c r="K4864" t="s">
        <v>294</v>
      </c>
      <c r="L4864">
        <v>10011</v>
      </c>
      <c r="M4864" t="s">
        <v>175</v>
      </c>
      <c r="N4864" t="s">
        <v>3898</v>
      </c>
      <c r="O4864" t="s">
        <v>73</v>
      </c>
      <c r="P4864" t="s">
        <v>102</v>
      </c>
      <c r="Q4864" t="s">
        <v>3899</v>
      </c>
      <c r="R4864" s="19">
        <v>20.367999999999999</v>
      </c>
      <c r="S4864" s="17">
        <v>1</v>
      </c>
      <c r="T4864" s="20">
        <v>0.2</v>
      </c>
      <c r="U4864" s="19">
        <v>7.3834</v>
      </c>
      <c r="V4864" s="20">
        <f t="shared" si="375"/>
        <v>0.36250000000000004</v>
      </c>
      <c r="W4864" s="17">
        <f t="shared" si="376"/>
        <v>2016</v>
      </c>
      <c r="X4864" t="str">
        <f t="shared" si="377"/>
        <v>Nov-2016</v>
      </c>
      <c r="Y4864" s="17">
        <f t="shared" si="378"/>
        <v>4</v>
      </c>
      <c r="Z4864" t="str">
        <f t="shared" si="379"/>
        <v>11-20%</v>
      </c>
      <c r="AA4864" s="17">
        <f>IF(COUNTIF($B$2:B4864,B4864)=1,1,0)</f>
        <v>1</v>
      </c>
      <c r="AB4864" s="17">
        <f>IF(COUNTIF($F$2:F4864,F4864)=1,1,0)</f>
        <v>0</v>
      </c>
    </row>
    <row r="4865" spans="1:28" x14ac:dyDescent="0.2">
      <c r="A4865" s="17">
        <v>4864</v>
      </c>
      <c r="B4865" t="s">
        <v>7864</v>
      </c>
      <c r="C4865" s="18">
        <v>42684</v>
      </c>
      <c r="D4865" s="18">
        <v>42688</v>
      </c>
      <c r="E4865" t="s">
        <v>77</v>
      </c>
      <c r="F4865" t="s">
        <v>612</v>
      </c>
      <c r="G4865" t="s">
        <v>613</v>
      </c>
      <c r="H4865" t="s">
        <v>68</v>
      </c>
      <c r="I4865" t="s">
        <v>54</v>
      </c>
      <c r="J4865" t="s">
        <v>293</v>
      </c>
      <c r="K4865" t="s">
        <v>294</v>
      </c>
      <c r="L4865">
        <v>10011</v>
      </c>
      <c r="M4865" t="s">
        <v>175</v>
      </c>
      <c r="N4865" t="s">
        <v>1417</v>
      </c>
      <c r="O4865" t="s">
        <v>73</v>
      </c>
      <c r="P4865" t="s">
        <v>102</v>
      </c>
      <c r="Q4865" t="s">
        <v>1418</v>
      </c>
      <c r="R4865" s="19">
        <v>49.847999999999999</v>
      </c>
      <c r="S4865" s="17">
        <v>3</v>
      </c>
      <c r="T4865" s="20">
        <v>0.2</v>
      </c>
      <c r="U4865" s="19">
        <v>16.823699999999999</v>
      </c>
      <c r="V4865" s="20">
        <f t="shared" si="375"/>
        <v>0.33749999999999997</v>
      </c>
      <c r="W4865" s="17">
        <f t="shared" si="376"/>
        <v>2016</v>
      </c>
      <c r="X4865" t="str">
        <f t="shared" si="377"/>
        <v>Nov-2016</v>
      </c>
      <c r="Y4865" s="17">
        <f t="shared" si="378"/>
        <v>4</v>
      </c>
      <c r="Z4865" t="str">
        <f t="shared" si="379"/>
        <v>11-20%</v>
      </c>
      <c r="AA4865" s="17">
        <f>IF(COUNTIF($B$2:B4865,B4865)=1,1,0)</f>
        <v>0</v>
      </c>
      <c r="AB4865" s="17">
        <f>IF(COUNTIF($F$2:F4865,F4865)=1,1,0)</f>
        <v>0</v>
      </c>
    </row>
    <row r="4866" spans="1:28" x14ac:dyDescent="0.2">
      <c r="A4866" s="17">
        <v>4865</v>
      </c>
      <c r="B4866" t="s">
        <v>7865</v>
      </c>
      <c r="C4866" s="18">
        <v>42912</v>
      </c>
      <c r="D4866" s="18">
        <v>42916</v>
      </c>
      <c r="E4866" t="s">
        <v>77</v>
      </c>
      <c r="F4866" t="s">
        <v>546</v>
      </c>
      <c r="G4866" t="s">
        <v>547</v>
      </c>
      <c r="H4866" t="s">
        <v>53</v>
      </c>
      <c r="I4866" t="s">
        <v>54</v>
      </c>
      <c r="J4866" t="s">
        <v>293</v>
      </c>
      <c r="K4866" t="s">
        <v>294</v>
      </c>
      <c r="L4866">
        <v>10024</v>
      </c>
      <c r="M4866" t="s">
        <v>175</v>
      </c>
      <c r="N4866" t="s">
        <v>2036</v>
      </c>
      <c r="O4866" t="s">
        <v>98</v>
      </c>
      <c r="P4866" t="s">
        <v>99</v>
      </c>
      <c r="Q4866" t="s">
        <v>2037</v>
      </c>
      <c r="R4866" s="19">
        <v>239.97</v>
      </c>
      <c r="S4866" s="17">
        <v>3</v>
      </c>
      <c r="T4866" s="20">
        <v>0</v>
      </c>
      <c r="U4866" s="19">
        <v>67.191599999999994</v>
      </c>
      <c r="V4866" s="20">
        <f t="shared" ref="V4866:V4929" si="380">IFERROR(U4866/R4866,0)</f>
        <v>0.27999999999999997</v>
      </c>
      <c r="W4866" s="17">
        <f t="shared" ref="W4866:W4929" si="381">YEAR(C4866)</f>
        <v>2017</v>
      </c>
      <c r="X4866" t="str">
        <f t="shared" ref="X4866:X4929" si="382">TEXT(C4866,"mmm-yyyy")</f>
        <v>Jun-2017</v>
      </c>
      <c r="Y4866" s="17">
        <f t="shared" ref="Y4866:Y4929" si="383">D4866-C4866</f>
        <v>4</v>
      </c>
      <c r="Z4866" t="str">
        <f t="shared" ref="Z4866:Z4929" si="384">IF(T4866=0,"0% (No Discount)",IF(T4866&lt;=0.1,"1-10%",IF(T4866&lt;=0.2,"11-20%",IF(T4866&lt;=0.3,"21-30%",IF(T4866&lt;=0.4,"31-40%",IF(T4866&lt;=0.5,"41-50%","Over 50%"))))))</f>
        <v>0% (No Discount)</v>
      </c>
      <c r="AA4866" s="17">
        <f>IF(COUNTIF($B$2:B4866,B4866)=1,1,0)</f>
        <v>1</v>
      </c>
      <c r="AB4866" s="17">
        <f>IF(COUNTIF($F$2:F4866,F4866)=1,1,0)</f>
        <v>0</v>
      </c>
    </row>
    <row r="4867" spans="1:28" x14ac:dyDescent="0.2">
      <c r="A4867" s="17">
        <v>4866</v>
      </c>
      <c r="B4867" t="s">
        <v>7866</v>
      </c>
      <c r="C4867" s="18">
        <v>43052</v>
      </c>
      <c r="D4867" s="18">
        <v>43057</v>
      </c>
      <c r="E4867" t="s">
        <v>77</v>
      </c>
      <c r="F4867" t="s">
        <v>683</v>
      </c>
      <c r="G4867" t="s">
        <v>684</v>
      </c>
      <c r="H4867" t="s">
        <v>53</v>
      </c>
      <c r="I4867" t="s">
        <v>54</v>
      </c>
      <c r="J4867" t="s">
        <v>122</v>
      </c>
      <c r="K4867" t="s">
        <v>123</v>
      </c>
      <c r="L4867">
        <v>98103</v>
      </c>
      <c r="M4867" t="s">
        <v>71</v>
      </c>
      <c r="N4867" t="s">
        <v>1758</v>
      </c>
      <c r="O4867" t="s">
        <v>59</v>
      </c>
      <c r="P4867" t="s">
        <v>63</v>
      </c>
      <c r="Q4867" t="s">
        <v>1759</v>
      </c>
      <c r="R4867" s="19">
        <v>2404.7040000000002</v>
      </c>
      <c r="S4867" s="17">
        <v>6</v>
      </c>
      <c r="T4867" s="20">
        <v>0.2</v>
      </c>
      <c r="U4867" s="19">
        <v>150.29400000000001</v>
      </c>
      <c r="V4867" s="20">
        <f t="shared" si="380"/>
        <v>6.25E-2</v>
      </c>
      <c r="W4867" s="17">
        <f t="shared" si="381"/>
        <v>2017</v>
      </c>
      <c r="X4867" t="str">
        <f t="shared" si="382"/>
        <v>Nov-2017</v>
      </c>
      <c r="Y4867" s="17">
        <f t="shared" si="383"/>
        <v>5</v>
      </c>
      <c r="Z4867" t="str">
        <f t="shared" si="384"/>
        <v>11-20%</v>
      </c>
      <c r="AA4867" s="17">
        <f>IF(COUNTIF($B$2:B4867,B4867)=1,1,0)</f>
        <v>1</v>
      </c>
      <c r="AB4867" s="17">
        <f>IF(COUNTIF($F$2:F4867,F4867)=1,1,0)</f>
        <v>0</v>
      </c>
    </row>
    <row r="4868" spans="1:28" x14ac:dyDescent="0.2">
      <c r="A4868" s="17">
        <v>4867</v>
      </c>
      <c r="B4868" t="s">
        <v>7866</v>
      </c>
      <c r="C4868" s="18">
        <v>43052</v>
      </c>
      <c r="D4868" s="18">
        <v>43057</v>
      </c>
      <c r="E4868" t="s">
        <v>77</v>
      </c>
      <c r="F4868" t="s">
        <v>683</v>
      </c>
      <c r="G4868" t="s">
        <v>684</v>
      </c>
      <c r="H4868" t="s">
        <v>53</v>
      </c>
      <c r="I4868" t="s">
        <v>54</v>
      </c>
      <c r="J4868" t="s">
        <v>122</v>
      </c>
      <c r="K4868" t="s">
        <v>123</v>
      </c>
      <c r="L4868">
        <v>98103</v>
      </c>
      <c r="M4868" t="s">
        <v>71</v>
      </c>
      <c r="N4868" t="s">
        <v>5030</v>
      </c>
      <c r="O4868" t="s">
        <v>73</v>
      </c>
      <c r="P4868" t="s">
        <v>102</v>
      </c>
      <c r="Q4868" t="s">
        <v>5031</v>
      </c>
      <c r="R4868" s="19">
        <v>563.024</v>
      </c>
      <c r="S4868" s="17">
        <v>11</v>
      </c>
      <c r="T4868" s="20">
        <v>0.2</v>
      </c>
      <c r="U4868" s="19">
        <v>190.0206</v>
      </c>
      <c r="V4868" s="20">
        <f t="shared" si="380"/>
        <v>0.33750000000000002</v>
      </c>
      <c r="W4868" s="17">
        <f t="shared" si="381"/>
        <v>2017</v>
      </c>
      <c r="X4868" t="str">
        <f t="shared" si="382"/>
        <v>Nov-2017</v>
      </c>
      <c r="Y4868" s="17">
        <f t="shared" si="383"/>
        <v>5</v>
      </c>
      <c r="Z4868" t="str">
        <f t="shared" si="384"/>
        <v>11-20%</v>
      </c>
      <c r="AA4868" s="17">
        <f>IF(COUNTIF($B$2:B4868,B4868)=1,1,0)</f>
        <v>0</v>
      </c>
      <c r="AB4868" s="17">
        <f>IF(COUNTIF($F$2:F4868,F4868)=1,1,0)</f>
        <v>0</v>
      </c>
    </row>
    <row r="4869" spans="1:28" x14ac:dyDescent="0.2">
      <c r="A4869" s="17">
        <v>4868</v>
      </c>
      <c r="B4869" t="s">
        <v>7866</v>
      </c>
      <c r="C4869" s="18">
        <v>43052</v>
      </c>
      <c r="D4869" s="18">
        <v>43057</v>
      </c>
      <c r="E4869" t="s">
        <v>77</v>
      </c>
      <c r="F4869" t="s">
        <v>683</v>
      </c>
      <c r="G4869" t="s">
        <v>684</v>
      </c>
      <c r="H4869" t="s">
        <v>53</v>
      </c>
      <c r="I4869" t="s">
        <v>54</v>
      </c>
      <c r="J4869" t="s">
        <v>122</v>
      </c>
      <c r="K4869" t="s">
        <v>123</v>
      </c>
      <c r="L4869">
        <v>98103</v>
      </c>
      <c r="M4869" t="s">
        <v>71</v>
      </c>
      <c r="N4869" t="s">
        <v>713</v>
      </c>
      <c r="O4869" t="s">
        <v>73</v>
      </c>
      <c r="P4869" t="s">
        <v>86</v>
      </c>
      <c r="Q4869" t="s">
        <v>714</v>
      </c>
      <c r="R4869" s="19">
        <v>344.91</v>
      </c>
      <c r="S4869" s="17">
        <v>3</v>
      </c>
      <c r="T4869" s="20">
        <v>0</v>
      </c>
      <c r="U4869" s="19">
        <v>10.347300000000001</v>
      </c>
      <c r="V4869" s="20">
        <f t="shared" si="380"/>
        <v>0.03</v>
      </c>
      <c r="W4869" s="17">
        <f t="shared" si="381"/>
        <v>2017</v>
      </c>
      <c r="X4869" t="str">
        <f t="shared" si="382"/>
        <v>Nov-2017</v>
      </c>
      <c r="Y4869" s="17">
        <f t="shared" si="383"/>
        <v>5</v>
      </c>
      <c r="Z4869" t="str">
        <f t="shared" si="384"/>
        <v>0% (No Discount)</v>
      </c>
      <c r="AA4869" s="17">
        <f>IF(COUNTIF($B$2:B4869,B4869)=1,1,0)</f>
        <v>0</v>
      </c>
      <c r="AB4869" s="17">
        <f>IF(COUNTIF($F$2:F4869,F4869)=1,1,0)</f>
        <v>0</v>
      </c>
    </row>
    <row r="4870" spans="1:28" x14ac:dyDescent="0.2">
      <c r="A4870" s="17">
        <v>4869</v>
      </c>
      <c r="B4870" t="s">
        <v>7866</v>
      </c>
      <c r="C4870" s="18">
        <v>43052</v>
      </c>
      <c r="D4870" s="18">
        <v>43057</v>
      </c>
      <c r="E4870" t="s">
        <v>77</v>
      </c>
      <c r="F4870" t="s">
        <v>683</v>
      </c>
      <c r="G4870" t="s">
        <v>684</v>
      </c>
      <c r="H4870" t="s">
        <v>53</v>
      </c>
      <c r="I4870" t="s">
        <v>54</v>
      </c>
      <c r="J4870" t="s">
        <v>122</v>
      </c>
      <c r="K4870" t="s">
        <v>123</v>
      </c>
      <c r="L4870">
        <v>98103</v>
      </c>
      <c r="M4870" t="s">
        <v>71</v>
      </c>
      <c r="N4870" t="s">
        <v>2952</v>
      </c>
      <c r="O4870" t="s">
        <v>73</v>
      </c>
      <c r="P4870" t="s">
        <v>74</v>
      </c>
      <c r="Q4870" t="s">
        <v>2953</v>
      </c>
      <c r="R4870" s="19">
        <v>8.64</v>
      </c>
      <c r="S4870" s="17">
        <v>3</v>
      </c>
      <c r="T4870" s="20">
        <v>0</v>
      </c>
      <c r="U4870" s="19">
        <v>4.2336</v>
      </c>
      <c r="V4870" s="20">
        <f t="shared" si="380"/>
        <v>0.49</v>
      </c>
      <c r="W4870" s="17">
        <f t="shared" si="381"/>
        <v>2017</v>
      </c>
      <c r="X4870" t="str">
        <f t="shared" si="382"/>
        <v>Nov-2017</v>
      </c>
      <c r="Y4870" s="17">
        <f t="shared" si="383"/>
        <v>5</v>
      </c>
      <c r="Z4870" t="str">
        <f t="shared" si="384"/>
        <v>0% (No Discount)</v>
      </c>
      <c r="AA4870" s="17">
        <f>IF(COUNTIF($B$2:B4870,B4870)=1,1,0)</f>
        <v>0</v>
      </c>
      <c r="AB4870" s="17">
        <f>IF(COUNTIF($F$2:F4870,F4870)=1,1,0)</f>
        <v>0</v>
      </c>
    </row>
    <row r="4871" spans="1:28" x14ac:dyDescent="0.2">
      <c r="A4871" s="17">
        <v>4870</v>
      </c>
      <c r="B4871" t="s">
        <v>7867</v>
      </c>
      <c r="C4871" s="18">
        <v>43063</v>
      </c>
      <c r="D4871" s="18">
        <v>43068</v>
      </c>
      <c r="E4871" t="s">
        <v>77</v>
      </c>
      <c r="F4871" t="s">
        <v>3923</v>
      </c>
      <c r="G4871" t="s">
        <v>3924</v>
      </c>
      <c r="H4871" t="s">
        <v>68</v>
      </c>
      <c r="I4871" t="s">
        <v>54</v>
      </c>
      <c r="J4871" t="s">
        <v>2503</v>
      </c>
      <c r="K4871" t="s">
        <v>174</v>
      </c>
      <c r="L4871">
        <v>17602</v>
      </c>
      <c r="M4871" t="s">
        <v>175</v>
      </c>
      <c r="N4871" t="s">
        <v>3652</v>
      </c>
      <c r="O4871" t="s">
        <v>98</v>
      </c>
      <c r="P4871" t="s">
        <v>99</v>
      </c>
      <c r="Q4871" t="s">
        <v>3653</v>
      </c>
      <c r="R4871" s="19">
        <v>89.988</v>
      </c>
      <c r="S4871" s="17">
        <v>2</v>
      </c>
      <c r="T4871" s="20">
        <v>0.4</v>
      </c>
      <c r="U4871" s="19">
        <v>-14.997999999999999</v>
      </c>
      <c r="V4871" s="20">
        <f t="shared" si="380"/>
        <v>-0.16666666666666666</v>
      </c>
      <c r="W4871" s="17">
        <f t="shared" si="381"/>
        <v>2017</v>
      </c>
      <c r="X4871" t="str">
        <f t="shared" si="382"/>
        <v>Nov-2017</v>
      </c>
      <c r="Y4871" s="17">
        <f t="shared" si="383"/>
        <v>5</v>
      </c>
      <c r="Z4871" t="str">
        <f t="shared" si="384"/>
        <v>31-40%</v>
      </c>
      <c r="AA4871" s="17">
        <f>IF(COUNTIF($B$2:B4871,B4871)=1,1,0)</f>
        <v>1</v>
      </c>
      <c r="AB4871" s="17">
        <f>IF(COUNTIF($F$2:F4871,F4871)=1,1,0)</f>
        <v>0</v>
      </c>
    </row>
    <row r="4872" spans="1:28" x14ac:dyDescent="0.2">
      <c r="A4872" s="17">
        <v>4871</v>
      </c>
      <c r="B4872" t="s">
        <v>7867</v>
      </c>
      <c r="C4872" s="18">
        <v>43063</v>
      </c>
      <c r="D4872" s="18">
        <v>43068</v>
      </c>
      <c r="E4872" t="s">
        <v>77</v>
      </c>
      <c r="F4872" t="s">
        <v>3923</v>
      </c>
      <c r="G4872" t="s">
        <v>3924</v>
      </c>
      <c r="H4872" t="s">
        <v>68</v>
      </c>
      <c r="I4872" t="s">
        <v>54</v>
      </c>
      <c r="J4872" t="s">
        <v>2503</v>
      </c>
      <c r="K4872" t="s">
        <v>174</v>
      </c>
      <c r="L4872">
        <v>17602</v>
      </c>
      <c r="M4872" t="s">
        <v>175</v>
      </c>
      <c r="N4872" t="s">
        <v>4536</v>
      </c>
      <c r="O4872" t="s">
        <v>73</v>
      </c>
      <c r="P4872" t="s">
        <v>117</v>
      </c>
      <c r="Q4872" t="s">
        <v>4537</v>
      </c>
      <c r="R4872" s="19">
        <v>229.54400000000001</v>
      </c>
      <c r="S4872" s="17">
        <v>7</v>
      </c>
      <c r="T4872" s="20">
        <v>0.2</v>
      </c>
      <c r="U4872" s="19">
        <v>83.209699999999998</v>
      </c>
      <c r="V4872" s="20">
        <f t="shared" si="380"/>
        <v>0.36249999999999999</v>
      </c>
      <c r="W4872" s="17">
        <f t="shared" si="381"/>
        <v>2017</v>
      </c>
      <c r="X4872" t="str">
        <f t="shared" si="382"/>
        <v>Nov-2017</v>
      </c>
      <c r="Y4872" s="17">
        <f t="shared" si="383"/>
        <v>5</v>
      </c>
      <c r="Z4872" t="str">
        <f t="shared" si="384"/>
        <v>11-20%</v>
      </c>
      <c r="AA4872" s="17">
        <f>IF(COUNTIF($B$2:B4872,B4872)=1,1,0)</f>
        <v>0</v>
      </c>
      <c r="AB4872" s="17">
        <f>IF(COUNTIF($F$2:F4872,F4872)=1,1,0)</f>
        <v>0</v>
      </c>
    </row>
    <row r="4873" spans="1:28" x14ac:dyDescent="0.2">
      <c r="A4873" s="17">
        <v>4872</v>
      </c>
      <c r="B4873" t="s">
        <v>7868</v>
      </c>
      <c r="C4873" s="18">
        <v>42878</v>
      </c>
      <c r="D4873" s="18">
        <v>42882</v>
      </c>
      <c r="E4873" t="s">
        <v>77</v>
      </c>
      <c r="F4873" t="s">
        <v>945</v>
      </c>
      <c r="G4873" t="s">
        <v>946</v>
      </c>
      <c r="H4873" t="s">
        <v>53</v>
      </c>
      <c r="I4873" t="s">
        <v>54</v>
      </c>
      <c r="J4873" t="s">
        <v>211</v>
      </c>
      <c r="K4873" t="s">
        <v>131</v>
      </c>
      <c r="L4873">
        <v>77095</v>
      </c>
      <c r="M4873" t="s">
        <v>132</v>
      </c>
      <c r="N4873" t="s">
        <v>7869</v>
      </c>
      <c r="O4873" t="s">
        <v>73</v>
      </c>
      <c r="P4873" t="s">
        <v>296</v>
      </c>
      <c r="Q4873" t="s">
        <v>7870</v>
      </c>
      <c r="R4873" s="19">
        <v>1.8240000000000001</v>
      </c>
      <c r="S4873" s="17">
        <v>2</v>
      </c>
      <c r="T4873" s="20">
        <v>0.2</v>
      </c>
      <c r="U4873" s="19">
        <v>0.61560000000000004</v>
      </c>
      <c r="V4873" s="20">
        <f t="shared" si="380"/>
        <v>0.33750000000000002</v>
      </c>
      <c r="W4873" s="17">
        <f t="shared" si="381"/>
        <v>2017</v>
      </c>
      <c r="X4873" t="str">
        <f t="shared" si="382"/>
        <v>May-2017</v>
      </c>
      <c r="Y4873" s="17">
        <f t="shared" si="383"/>
        <v>4</v>
      </c>
      <c r="Z4873" t="str">
        <f t="shared" si="384"/>
        <v>11-20%</v>
      </c>
      <c r="AA4873" s="17">
        <f>IF(COUNTIF($B$2:B4873,B4873)=1,1,0)</f>
        <v>1</v>
      </c>
      <c r="AB4873" s="17">
        <f>IF(COUNTIF($F$2:F4873,F4873)=1,1,0)</f>
        <v>0</v>
      </c>
    </row>
    <row r="4874" spans="1:28" x14ac:dyDescent="0.2">
      <c r="A4874" s="17">
        <v>4873</v>
      </c>
      <c r="B4874" t="s">
        <v>7868</v>
      </c>
      <c r="C4874" s="18">
        <v>42878</v>
      </c>
      <c r="D4874" s="18">
        <v>42882</v>
      </c>
      <c r="E4874" t="s">
        <v>77</v>
      </c>
      <c r="F4874" t="s">
        <v>945</v>
      </c>
      <c r="G4874" t="s">
        <v>946</v>
      </c>
      <c r="H4874" t="s">
        <v>53</v>
      </c>
      <c r="I4874" t="s">
        <v>54</v>
      </c>
      <c r="J4874" t="s">
        <v>211</v>
      </c>
      <c r="K4874" t="s">
        <v>131</v>
      </c>
      <c r="L4874">
        <v>77095</v>
      </c>
      <c r="M4874" t="s">
        <v>132</v>
      </c>
      <c r="N4874" t="s">
        <v>6763</v>
      </c>
      <c r="O4874" t="s">
        <v>73</v>
      </c>
      <c r="P4874" t="s">
        <v>105</v>
      </c>
      <c r="Q4874" t="s">
        <v>6764</v>
      </c>
      <c r="R4874" s="19">
        <v>18.32</v>
      </c>
      <c r="S4874" s="17">
        <v>5</v>
      </c>
      <c r="T4874" s="20">
        <v>0.8</v>
      </c>
      <c r="U4874" s="19">
        <v>-46.716000000000001</v>
      </c>
      <c r="V4874" s="20">
        <f t="shared" si="380"/>
        <v>-2.5499999999999998</v>
      </c>
      <c r="W4874" s="17">
        <f t="shared" si="381"/>
        <v>2017</v>
      </c>
      <c r="X4874" t="str">
        <f t="shared" si="382"/>
        <v>May-2017</v>
      </c>
      <c r="Y4874" s="17">
        <f t="shared" si="383"/>
        <v>4</v>
      </c>
      <c r="Z4874" t="str">
        <f t="shared" si="384"/>
        <v>Over 50%</v>
      </c>
      <c r="AA4874" s="17">
        <f>IF(COUNTIF($B$2:B4874,B4874)=1,1,0)</f>
        <v>0</v>
      </c>
      <c r="AB4874" s="17">
        <f>IF(COUNTIF($F$2:F4874,F4874)=1,1,0)</f>
        <v>0</v>
      </c>
    </row>
    <row r="4875" spans="1:28" x14ac:dyDescent="0.2">
      <c r="A4875" s="17">
        <v>4874</v>
      </c>
      <c r="B4875" t="s">
        <v>7868</v>
      </c>
      <c r="C4875" s="18">
        <v>42878</v>
      </c>
      <c r="D4875" s="18">
        <v>42882</v>
      </c>
      <c r="E4875" t="s">
        <v>77</v>
      </c>
      <c r="F4875" t="s">
        <v>945</v>
      </c>
      <c r="G4875" t="s">
        <v>946</v>
      </c>
      <c r="H4875" t="s">
        <v>53</v>
      </c>
      <c r="I4875" t="s">
        <v>54</v>
      </c>
      <c r="J4875" t="s">
        <v>211</v>
      </c>
      <c r="K4875" t="s">
        <v>131</v>
      </c>
      <c r="L4875">
        <v>77095</v>
      </c>
      <c r="M4875" t="s">
        <v>132</v>
      </c>
      <c r="N4875" t="s">
        <v>6481</v>
      </c>
      <c r="O4875" t="s">
        <v>73</v>
      </c>
      <c r="P4875" t="s">
        <v>86</v>
      </c>
      <c r="Q4875" t="s">
        <v>6482</v>
      </c>
      <c r="R4875" s="19">
        <v>48.816000000000003</v>
      </c>
      <c r="S4875" s="17">
        <v>3</v>
      </c>
      <c r="T4875" s="20">
        <v>0.2</v>
      </c>
      <c r="U4875" s="19">
        <v>-11.5938</v>
      </c>
      <c r="V4875" s="20">
        <f t="shared" si="380"/>
        <v>-0.23749999999999999</v>
      </c>
      <c r="W4875" s="17">
        <f t="shared" si="381"/>
        <v>2017</v>
      </c>
      <c r="X4875" t="str">
        <f t="shared" si="382"/>
        <v>May-2017</v>
      </c>
      <c r="Y4875" s="17">
        <f t="shared" si="383"/>
        <v>4</v>
      </c>
      <c r="Z4875" t="str">
        <f t="shared" si="384"/>
        <v>11-20%</v>
      </c>
      <c r="AA4875" s="17">
        <f>IF(COUNTIF($B$2:B4875,B4875)=1,1,0)</f>
        <v>0</v>
      </c>
      <c r="AB4875" s="17">
        <f>IF(COUNTIF($F$2:F4875,F4875)=1,1,0)</f>
        <v>0</v>
      </c>
    </row>
    <row r="4876" spans="1:28" x14ac:dyDescent="0.2">
      <c r="A4876" s="17">
        <v>4875</v>
      </c>
      <c r="B4876" t="s">
        <v>7868</v>
      </c>
      <c r="C4876" s="18">
        <v>42878</v>
      </c>
      <c r="D4876" s="18">
        <v>42882</v>
      </c>
      <c r="E4876" t="s">
        <v>77</v>
      </c>
      <c r="F4876" t="s">
        <v>945</v>
      </c>
      <c r="G4876" t="s">
        <v>946</v>
      </c>
      <c r="H4876" t="s">
        <v>53</v>
      </c>
      <c r="I4876" t="s">
        <v>54</v>
      </c>
      <c r="J4876" t="s">
        <v>211</v>
      </c>
      <c r="K4876" t="s">
        <v>131</v>
      </c>
      <c r="L4876">
        <v>77095</v>
      </c>
      <c r="M4876" t="s">
        <v>132</v>
      </c>
      <c r="N4876" t="s">
        <v>1243</v>
      </c>
      <c r="O4876" t="s">
        <v>73</v>
      </c>
      <c r="P4876" t="s">
        <v>102</v>
      </c>
      <c r="Q4876" t="s">
        <v>1244</v>
      </c>
      <c r="R4876" s="19">
        <v>1.1879999999999999</v>
      </c>
      <c r="S4876" s="17">
        <v>1</v>
      </c>
      <c r="T4876" s="20">
        <v>0.8</v>
      </c>
      <c r="U4876" s="19">
        <v>-1.9601999999999999</v>
      </c>
      <c r="V4876" s="20">
        <f t="shared" si="380"/>
        <v>-1.6500000000000001</v>
      </c>
      <c r="W4876" s="17">
        <f t="shared" si="381"/>
        <v>2017</v>
      </c>
      <c r="X4876" t="str">
        <f t="shared" si="382"/>
        <v>May-2017</v>
      </c>
      <c r="Y4876" s="17">
        <f t="shared" si="383"/>
        <v>4</v>
      </c>
      <c r="Z4876" t="str">
        <f t="shared" si="384"/>
        <v>Over 50%</v>
      </c>
      <c r="AA4876" s="17">
        <f>IF(COUNTIF($B$2:B4876,B4876)=1,1,0)</f>
        <v>0</v>
      </c>
      <c r="AB4876" s="17">
        <f>IF(COUNTIF($F$2:F4876,F4876)=1,1,0)</f>
        <v>0</v>
      </c>
    </row>
    <row r="4877" spans="1:28" x14ac:dyDescent="0.2">
      <c r="A4877" s="17">
        <v>4876</v>
      </c>
      <c r="B4877" t="s">
        <v>7871</v>
      </c>
      <c r="C4877" s="18">
        <v>41975</v>
      </c>
      <c r="D4877" s="18">
        <v>41980</v>
      </c>
      <c r="E4877" t="s">
        <v>77</v>
      </c>
      <c r="F4877" t="s">
        <v>3989</v>
      </c>
      <c r="G4877" t="s">
        <v>3990</v>
      </c>
      <c r="H4877" t="s">
        <v>68</v>
      </c>
      <c r="I4877" t="s">
        <v>54</v>
      </c>
      <c r="J4877" t="s">
        <v>524</v>
      </c>
      <c r="K4877" t="s">
        <v>525</v>
      </c>
      <c r="L4877">
        <v>43229</v>
      </c>
      <c r="M4877" t="s">
        <v>175</v>
      </c>
      <c r="N4877" t="s">
        <v>2116</v>
      </c>
      <c r="O4877" t="s">
        <v>98</v>
      </c>
      <c r="P4877" t="s">
        <v>188</v>
      </c>
      <c r="Q4877" t="s">
        <v>2117</v>
      </c>
      <c r="R4877" s="19">
        <v>119.8</v>
      </c>
      <c r="S4877" s="17">
        <v>5</v>
      </c>
      <c r="T4877" s="20">
        <v>0.2</v>
      </c>
      <c r="U4877" s="19">
        <v>29.95</v>
      </c>
      <c r="V4877" s="20">
        <f t="shared" si="380"/>
        <v>0.25</v>
      </c>
      <c r="W4877" s="17">
        <f t="shared" si="381"/>
        <v>2014</v>
      </c>
      <c r="X4877" t="str">
        <f t="shared" si="382"/>
        <v>Dec-2014</v>
      </c>
      <c r="Y4877" s="17">
        <f t="shared" si="383"/>
        <v>5</v>
      </c>
      <c r="Z4877" t="str">
        <f t="shared" si="384"/>
        <v>11-20%</v>
      </c>
      <c r="AA4877" s="17">
        <f>IF(COUNTIF($B$2:B4877,B4877)=1,1,0)</f>
        <v>1</v>
      </c>
      <c r="AB4877" s="17">
        <f>IF(COUNTIF($F$2:F4877,F4877)=1,1,0)</f>
        <v>0</v>
      </c>
    </row>
    <row r="4878" spans="1:28" x14ac:dyDescent="0.2">
      <c r="A4878" s="17">
        <v>4877</v>
      </c>
      <c r="B4878" t="s">
        <v>7872</v>
      </c>
      <c r="C4878" s="18">
        <v>41915</v>
      </c>
      <c r="D4878" s="18">
        <v>41921</v>
      </c>
      <c r="E4878" t="s">
        <v>77</v>
      </c>
      <c r="F4878" t="s">
        <v>3003</v>
      </c>
      <c r="G4878" t="s">
        <v>3004</v>
      </c>
      <c r="H4878" t="s">
        <v>129</v>
      </c>
      <c r="I4878" t="s">
        <v>54</v>
      </c>
      <c r="J4878" t="s">
        <v>400</v>
      </c>
      <c r="K4878" t="s">
        <v>115</v>
      </c>
      <c r="L4878">
        <v>27707</v>
      </c>
      <c r="M4878" t="s">
        <v>57</v>
      </c>
      <c r="N4878" t="s">
        <v>5952</v>
      </c>
      <c r="O4878" t="s">
        <v>73</v>
      </c>
      <c r="P4878" t="s">
        <v>86</v>
      </c>
      <c r="Q4878" t="s">
        <v>5953</v>
      </c>
      <c r="R4878" s="19">
        <v>61.567999999999998</v>
      </c>
      <c r="S4878" s="17">
        <v>2</v>
      </c>
      <c r="T4878" s="20">
        <v>0.2</v>
      </c>
      <c r="U4878" s="19">
        <v>4.6176000000000004</v>
      </c>
      <c r="V4878" s="20">
        <f t="shared" si="380"/>
        <v>7.5000000000000011E-2</v>
      </c>
      <c r="W4878" s="17">
        <f t="shared" si="381"/>
        <v>2014</v>
      </c>
      <c r="X4878" t="str">
        <f t="shared" si="382"/>
        <v>Oct-2014</v>
      </c>
      <c r="Y4878" s="17">
        <f t="shared" si="383"/>
        <v>6</v>
      </c>
      <c r="Z4878" t="str">
        <f t="shared" si="384"/>
        <v>11-20%</v>
      </c>
      <c r="AA4878" s="17">
        <f>IF(COUNTIF($B$2:B4878,B4878)=1,1,0)</f>
        <v>1</v>
      </c>
      <c r="AB4878" s="17">
        <f>IF(COUNTIF($F$2:F4878,F4878)=1,1,0)</f>
        <v>0</v>
      </c>
    </row>
    <row r="4879" spans="1:28" x14ac:dyDescent="0.2">
      <c r="A4879" s="17">
        <v>4878</v>
      </c>
      <c r="B4879" t="s">
        <v>7872</v>
      </c>
      <c r="C4879" s="18">
        <v>41915</v>
      </c>
      <c r="D4879" s="18">
        <v>41921</v>
      </c>
      <c r="E4879" t="s">
        <v>77</v>
      </c>
      <c r="F4879" t="s">
        <v>3003</v>
      </c>
      <c r="G4879" t="s">
        <v>3004</v>
      </c>
      <c r="H4879" t="s">
        <v>129</v>
      </c>
      <c r="I4879" t="s">
        <v>54</v>
      </c>
      <c r="J4879" t="s">
        <v>400</v>
      </c>
      <c r="K4879" t="s">
        <v>115</v>
      </c>
      <c r="L4879">
        <v>27707</v>
      </c>
      <c r="M4879" t="s">
        <v>57</v>
      </c>
      <c r="N4879" t="s">
        <v>2674</v>
      </c>
      <c r="O4879" t="s">
        <v>73</v>
      </c>
      <c r="P4879" t="s">
        <v>95</v>
      </c>
      <c r="Q4879" t="s">
        <v>2675</v>
      </c>
      <c r="R4879" s="19">
        <v>6.1920000000000002</v>
      </c>
      <c r="S4879" s="17">
        <v>3</v>
      </c>
      <c r="T4879" s="20">
        <v>0.2</v>
      </c>
      <c r="U4879" s="19">
        <v>0.46439999999999998</v>
      </c>
      <c r="V4879" s="20">
        <f t="shared" si="380"/>
        <v>7.4999999999999997E-2</v>
      </c>
      <c r="W4879" s="17">
        <f t="shared" si="381"/>
        <v>2014</v>
      </c>
      <c r="X4879" t="str">
        <f t="shared" si="382"/>
        <v>Oct-2014</v>
      </c>
      <c r="Y4879" s="17">
        <f t="shared" si="383"/>
        <v>6</v>
      </c>
      <c r="Z4879" t="str">
        <f t="shared" si="384"/>
        <v>11-20%</v>
      </c>
      <c r="AA4879" s="17">
        <f>IF(COUNTIF($B$2:B4879,B4879)=1,1,0)</f>
        <v>0</v>
      </c>
      <c r="AB4879" s="17">
        <f>IF(COUNTIF($F$2:F4879,F4879)=1,1,0)</f>
        <v>0</v>
      </c>
    </row>
    <row r="4880" spans="1:28" x14ac:dyDescent="0.2">
      <c r="A4880" s="17">
        <v>4879</v>
      </c>
      <c r="B4880" t="s">
        <v>7873</v>
      </c>
      <c r="C4880" s="18">
        <v>42580</v>
      </c>
      <c r="D4880" s="18">
        <v>42582</v>
      </c>
      <c r="E4880" t="s">
        <v>215</v>
      </c>
      <c r="F4880" t="s">
        <v>5537</v>
      </c>
      <c r="G4880" t="s">
        <v>5538</v>
      </c>
      <c r="H4880" t="s">
        <v>53</v>
      </c>
      <c r="I4880" t="s">
        <v>54</v>
      </c>
      <c r="J4880" t="s">
        <v>7874</v>
      </c>
      <c r="K4880" t="s">
        <v>81</v>
      </c>
      <c r="L4880">
        <v>32503</v>
      </c>
      <c r="M4880" t="s">
        <v>57</v>
      </c>
      <c r="N4880" t="s">
        <v>7806</v>
      </c>
      <c r="O4880" t="s">
        <v>73</v>
      </c>
      <c r="P4880" t="s">
        <v>102</v>
      </c>
      <c r="Q4880" t="s">
        <v>7807</v>
      </c>
      <c r="R4880" s="19">
        <v>2.214</v>
      </c>
      <c r="S4880" s="17">
        <v>3</v>
      </c>
      <c r="T4880" s="20">
        <v>0.7</v>
      </c>
      <c r="U4880" s="19">
        <v>-1.476</v>
      </c>
      <c r="V4880" s="20">
        <f t="shared" si="380"/>
        <v>-0.66666666666666663</v>
      </c>
      <c r="W4880" s="17">
        <f t="shared" si="381"/>
        <v>2016</v>
      </c>
      <c r="X4880" t="str">
        <f t="shared" si="382"/>
        <v>Jul-2016</v>
      </c>
      <c r="Y4880" s="17">
        <f t="shared" si="383"/>
        <v>2</v>
      </c>
      <c r="Z4880" t="str">
        <f t="shared" si="384"/>
        <v>Over 50%</v>
      </c>
      <c r="AA4880" s="17">
        <f>IF(COUNTIF($B$2:B4880,B4880)=1,1,0)</f>
        <v>1</v>
      </c>
      <c r="AB4880" s="17">
        <f>IF(COUNTIF($F$2:F4880,F4880)=1,1,0)</f>
        <v>0</v>
      </c>
    </row>
    <row r="4881" spans="1:28" x14ac:dyDescent="0.2">
      <c r="A4881" s="17">
        <v>4880</v>
      </c>
      <c r="B4881" t="s">
        <v>7875</v>
      </c>
      <c r="C4881" s="18">
        <v>43041</v>
      </c>
      <c r="D4881" s="18">
        <v>43044</v>
      </c>
      <c r="E4881" t="s">
        <v>50</v>
      </c>
      <c r="F4881" t="s">
        <v>4560</v>
      </c>
      <c r="G4881" t="s">
        <v>4561</v>
      </c>
      <c r="H4881" t="s">
        <v>68</v>
      </c>
      <c r="I4881" t="s">
        <v>54</v>
      </c>
      <c r="J4881" t="s">
        <v>55</v>
      </c>
      <c r="K4881" t="s">
        <v>56</v>
      </c>
      <c r="L4881">
        <v>42420</v>
      </c>
      <c r="M4881" t="s">
        <v>57</v>
      </c>
      <c r="N4881" t="s">
        <v>6474</v>
      </c>
      <c r="O4881" t="s">
        <v>73</v>
      </c>
      <c r="P4881" t="s">
        <v>200</v>
      </c>
      <c r="Q4881" t="s">
        <v>6475</v>
      </c>
      <c r="R4881" s="19">
        <v>5.32</v>
      </c>
      <c r="S4881" s="17">
        <v>2</v>
      </c>
      <c r="T4881" s="20">
        <v>0</v>
      </c>
      <c r="U4881" s="19">
        <v>2.6067999999999998</v>
      </c>
      <c r="V4881" s="20">
        <f t="shared" si="380"/>
        <v>0.48999999999999994</v>
      </c>
      <c r="W4881" s="17">
        <f t="shared" si="381"/>
        <v>2017</v>
      </c>
      <c r="X4881" t="str">
        <f t="shared" si="382"/>
        <v>Nov-2017</v>
      </c>
      <c r="Y4881" s="17">
        <f t="shared" si="383"/>
        <v>3</v>
      </c>
      <c r="Z4881" t="str">
        <f t="shared" si="384"/>
        <v>0% (No Discount)</v>
      </c>
      <c r="AA4881" s="17">
        <f>IF(COUNTIF($B$2:B4881,B4881)=1,1,0)</f>
        <v>1</v>
      </c>
      <c r="AB4881" s="17">
        <f>IF(COUNTIF($F$2:F4881,F4881)=1,1,0)</f>
        <v>0</v>
      </c>
    </row>
    <row r="4882" spans="1:28" x14ac:dyDescent="0.2">
      <c r="A4882" s="17">
        <v>4881</v>
      </c>
      <c r="B4882" t="s">
        <v>7875</v>
      </c>
      <c r="C4882" s="18">
        <v>43041</v>
      </c>
      <c r="D4882" s="18">
        <v>43044</v>
      </c>
      <c r="E4882" t="s">
        <v>50</v>
      </c>
      <c r="F4882" t="s">
        <v>4560</v>
      </c>
      <c r="G4882" t="s">
        <v>4561</v>
      </c>
      <c r="H4882" t="s">
        <v>68</v>
      </c>
      <c r="I4882" t="s">
        <v>54</v>
      </c>
      <c r="J4882" t="s">
        <v>55</v>
      </c>
      <c r="K4882" t="s">
        <v>56</v>
      </c>
      <c r="L4882">
        <v>42420</v>
      </c>
      <c r="M4882" t="s">
        <v>57</v>
      </c>
      <c r="N4882" t="s">
        <v>62</v>
      </c>
      <c r="O4882" t="s">
        <v>59</v>
      </c>
      <c r="P4882" t="s">
        <v>63</v>
      </c>
      <c r="Q4882" t="s">
        <v>64</v>
      </c>
      <c r="R4882" s="19">
        <v>975.92</v>
      </c>
      <c r="S4882" s="17">
        <v>4</v>
      </c>
      <c r="T4882" s="20">
        <v>0</v>
      </c>
      <c r="U4882" s="19">
        <v>292.77600000000001</v>
      </c>
      <c r="V4882" s="20">
        <f t="shared" si="380"/>
        <v>0.30000000000000004</v>
      </c>
      <c r="W4882" s="17">
        <f t="shared" si="381"/>
        <v>2017</v>
      </c>
      <c r="X4882" t="str">
        <f t="shared" si="382"/>
        <v>Nov-2017</v>
      </c>
      <c r="Y4882" s="17">
        <f t="shared" si="383"/>
        <v>3</v>
      </c>
      <c r="Z4882" t="str">
        <f t="shared" si="384"/>
        <v>0% (No Discount)</v>
      </c>
      <c r="AA4882" s="17">
        <f>IF(COUNTIF($B$2:B4882,B4882)=1,1,0)</f>
        <v>0</v>
      </c>
      <c r="AB4882" s="17">
        <f>IF(COUNTIF($F$2:F4882,F4882)=1,1,0)</f>
        <v>0</v>
      </c>
    </row>
    <row r="4883" spans="1:28" x14ac:dyDescent="0.2">
      <c r="A4883" s="17">
        <v>4882</v>
      </c>
      <c r="B4883" t="s">
        <v>7875</v>
      </c>
      <c r="C4883" s="18">
        <v>43041</v>
      </c>
      <c r="D4883" s="18">
        <v>43044</v>
      </c>
      <c r="E4883" t="s">
        <v>50</v>
      </c>
      <c r="F4883" t="s">
        <v>4560</v>
      </c>
      <c r="G4883" t="s">
        <v>4561</v>
      </c>
      <c r="H4883" t="s">
        <v>68</v>
      </c>
      <c r="I4883" t="s">
        <v>54</v>
      </c>
      <c r="J4883" t="s">
        <v>55</v>
      </c>
      <c r="K4883" t="s">
        <v>56</v>
      </c>
      <c r="L4883">
        <v>42420</v>
      </c>
      <c r="M4883" t="s">
        <v>57</v>
      </c>
      <c r="N4883" t="s">
        <v>5286</v>
      </c>
      <c r="O4883" t="s">
        <v>98</v>
      </c>
      <c r="P4883" t="s">
        <v>188</v>
      </c>
      <c r="Q4883" t="s">
        <v>5287</v>
      </c>
      <c r="R4883" s="19">
        <v>2249.91</v>
      </c>
      <c r="S4883" s="17">
        <v>9</v>
      </c>
      <c r="T4883" s="20">
        <v>0</v>
      </c>
      <c r="U4883" s="19">
        <v>517.47929999999997</v>
      </c>
      <c r="V4883" s="20">
        <f t="shared" si="380"/>
        <v>0.23</v>
      </c>
      <c r="W4883" s="17">
        <f t="shared" si="381"/>
        <v>2017</v>
      </c>
      <c r="X4883" t="str">
        <f t="shared" si="382"/>
        <v>Nov-2017</v>
      </c>
      <c r="Y4883" s="17">
        <f t="shared" si="383"/>
        <v>3</v>
      </c>
      <c r="Z4883" t="str">
        <f t="shared" si="384"/>
        <v>0% (No Discount)</v>
      </c>
      <c r="AA4883" s="17">
        <f>IF(COUNTIF($B$2:B4883,B4883)=1,1,0)</f>
        <v>0</v>
      </c>
      <c r="AB4883" s="17">
        <f>IF(COUNTIF($F$2:F4883,F4883)=1,1,0)</f>
        <v>0</v>
      </c>
    </row>
    <row r="4884" spans="1:28" x14ac:dyDescent="0.2">
      <c r="A4884" s="17">
        <v>4883</v>
      </c>
      <c r="B4884" t="s">
        <v>7875</v>
      </c>
      <c r="C4884" s="18">
        <v>43041</v>
      </c>
      <c r="D4884" s="18">
        <v>43044</v>
      </c>
      <c r="E4884" t="s">
        <v>50</v>
      </c>
      <c r="F4884" t="s">
        <v>4560</v>
      </c>
      <c r="G4884" t="s">
        <v>4561</v>
      </c>
      <c r="H4884" t="s">
        <v>68</v>
      </c>
      <c r="I4884" t="s">
        <v>54</v>
      </c>
      <c r="J4884" t="s">
        <v>55</v>
      </c>
      <c r="K4884" t="s">
        <v>56</v>
      </c>
      <c r="L4884">
        <v>42420</v>
      </c>
      <c r="M4884" t="s">
        <v>57</v>
      </c>
      <c r="N4884" t="s">
        <v>1441</v>
      </c>
      <c r="O4884" t="s">
        <v>73</v>
      </c>
      <c r="P4884" t="s">
        <v>86</v>
      </c>
      <c r="Q4884" t="s">
        <v>1442</v>
      </c>
      <c r="R4884" s="19">
        <v>59.92</v>
      </c>
      <c r="S4884" s="17">
        <v>4</v>
      </c>
      <c r="T4884" s="20">
        <v>0</v>
      </c>
      <c r="U4884" s="19">
        <v>16.7776</v>
      </c>
      <c r="V4884" s="20">
        <f t="shared" si="380"/>
        <v>0.27999999999999997</v>
      </c>
      <c r="W4884" s="17">
        <f t="shared" si="381"/>
        <v>2017</v>
      </c>
      <c r="X4884" t="str">
        <f t="shared" si="382"/>
        <v>Nov-2017</v>
      </c>
      <c r="Y4884" s="17">
        <f t="shared" si="383"/>
        <v>3</v>
      </c>
      <c r="Z4884" t="str">
        <f t="shared" si="384"/>
        <v>0% (No Discount)</v>
      </c>
      <c r="AA4884" s="17">
        <f>IF(COUNTIF($B$2:B4884,B4884)=1,1,0)</f>
        <v>0</v>
      </c>
      <c r="AB4884" s="17">
        <f>IF(COUNTIF($F$2:F4884,F4884)=1,1,0)</f>
        <v>0</v>
      </c>
    </row>
    <row r="4885" spans="1:28" x14ac:dyDescent="0.2">
      <c r="A4885" s="17">
        <v>4884</v>
      </c>
      <c r="B4885" t="s">
        <v>7876</v>
      </c>
      <c r="C4885" s="18">
        <v>42802</v>
      </c>
      <c r="D4885" s="18">
        <v>42809</v>
      </c>
      <c r="E4885" t="s">
        <v>77</v>
      </c>
      <c r="F4885" t="s">
        <v>1019</v>
      </c>
      <c r="G4885" t="s">
        <v>1020</v>
      </c>
      <c r="H4885" t="s">
        <v>53</v>
      </c>
      <c r="I4885" t="s">
        <v>54</v>
      </c>
      <c r="J4885" t="s">
        <v>1915</v>
      </c>
      <c r="K4885" t="s">
        <v>70</v>
      </c>
      <c r="L4885">
        <v>92804</v>
      </c>
      <c r="M4885" t="s">
        <v>71</v>
      </c>
      <c r="N4885" t="s">
        <v>7349</v>
      </c>
      <c r="O4885" t="s">
        <v>73</v>
      </c>
      <c r="P4885" t="s">
        <v>102</v>
      </c>
      <c r="Q4885" t="s">
        <v>7350</v>
      </c>
      <c r="R4885" s="19">
        <v>171.2</v>
      </c>
      <c r="S4885" s="17">
        <v>5</v>
      </c>
      <c r="T4885" s="20">
        <v>0.2</v>
      </c>
      <c r="U4885" s="19">
        <v>64.2</v>
      </c>
      <c r="V4885" s="20">
        <f t="shared" si="380"/>
        <v>0.37500000000000006</v>
      </c>
      <c r="W4885" s="17">
        <f t="shared" si="381"/>
        <v>2017</v>
      </c>
      <c r="X4885" t="str">
        <f t="shared" si="382"/>
        <v>Mar-2017</v>
      </c>
      <c r="Y4885" s="17">
        <f t="shared" si="383"/>
        <v>7</v>
      </c>
      <c r="Z4885" t="str">
        <f t="shared" si="384"/>
        <v>11-20%</v>
      </c>
      <c r="AA4885" s="17">
        <f>IF(COUNTIF($B$2:B4885,B4885)=1,1,0)</f>
        <v>1</v>
      </c>
      <c r="AB4885" s="17">
        <f>IF(COUNTIF($F$2:F4885,F4885)=1,1,0)</f>
        <v>0</v>
      </c>
    </row>
    <row r="4886" spans="1:28" x14ac:dyDescent="0.2">
      <c r="A4886" s="17">
        <v>4885</v>
      </c>
      <c r="B4886" t="s">
        <v>7876</v>
      </c>
      <c r="C4886" s="18">
        <v>42802</v>
      </c>
      <c r="D4886" s="18">
        <v>42809</v>
      </c>
      <c r="E4886" t="s">
        <v>77</v>
      </c>
      <c r="F4886" t="s">
        <v>1019</v>
      </c>
      <c r="G4886" t="s">
        <v>1020</v>
      </c>
      <c r="H4886" t="s">
        <v>53</v>
      </c>
      <c r="I4886" t="s">
        <v>54</v>
      </c>
      <c r="J4886" t="s">
        <v>1915</v>
      </c>
      <c r="K4886" t="s">
        <v>70</v>
      </c>
      <c r="L4886">
        <v>92804</v>
      </c>
      <c r="M4886" t="s">
        <v>71</v>
      </c>
      <c r="N4886" t="s">
        <v>7376</v>
      </c>
      <c r="O4886" t="s">
        <v>73</v>
      </c>
      <c r="P4886" t="s">
        <v>95</v>
      </c>
      <c r="Q4886" t="s">
        <v>7377</v>
      </c>
      <c r="R4886" s="19">
        <v>3.36</v>
      </c>
      <c r="S4886" s="17">
        <v>2</v>
      </c>
      <c r="T4886" s="20">
        <v>0</v>
      </c>
      <c r="U4886" s="19">
        <v>0.87360000000000004</v>
      </c>
      <c r="V4886" s="20">
        <f t="shared" si="380"/>
        <v>0.26</v>
      </c>
      <c r="W4886" s="17">
        <f t="shared" si="381"/>
        <v>2017</v>
      </c>
      <c r="X4886" t="str">
        <f t="shared" si="382"/>
        <v>Mar-2017</v>
      </c>
      <c r="Y4886" s="17">
        <f t="shared" si="383"/>
        <v>7</v>
      </c>
      <c r="Z4886" t="str">
        <f t="shared" si="384"/>
        <v>0% (No Discount)</v>
      </c>
      <c r="AA4886" s="17">
        <f>IF(COUNTIF($B$2:B4886,B4886)=1,1,0)</f>
        <v>0</v>
      </c>
      <c r="AB4886" s="17">
        <f>IF(COUNTIF($F$2:F4886,F4886)=1,1,0)</f>
        <v>0</v>
      </c>
    </row>
    <row r="4887" spans="1:28" x14ac:dyDescent="0.2">
      <c r="A4887" s="17">
        <v>4886</v>
      </c>
      <c r="B4887" t="s">
        <v>7877</v>
      </c>
      <c r="C4887" s="18">
        <v>41989</v>
      </c>
      <c r="D4887" s="18">
        <v>41993</v>
      </c>
      <c r="E4887" t="s">
        <v>77</v>
      </c>
      <c r="F4887" t="s">
        <v>2360</v>
      </c>
      <c r="G4887" t="s">
        <v>2361</v>
      </c>
      <c r="H4887" t="s">
        <v>68</v>
      </c>
      <c r="I4887" t="s">
        <v>54</v>
      </c>
      <c r="J4887" t="s">
        <v>909</v>
      </c>
      <c r="K4887" t="s">
        <v>265</v>
      </c>
      <c r="L4887">
        <v>48227</v>
      </c>
      <c r="M4887" t="s">
        <v>132</v>
      </c>
      <c r="N4887" t="s">
        <v>4590</v>
      </c>
      <c r="O4887" t="s">
        <v>73</v>
      </c>
      <c r="P4887" t="s">
        <v>117</v>
      </c>
      <c r="Q4887" t="s">
        <v>4591</v>
      </c>
      <c r="R4887" s="19">
        <v>114.2</v>
      </c>
      <c r="S4887" s="17">
        <v>5</v>
      </c>
      <c r="T4887" s="20">
        <v>0</v>
      </c>
      <c r="U4887" s="19">
        <v>52.531999999999996</v>
      </c>
      <c r="V4887" s="20">
        <f t="shared" si="380"/>
        <v>0.45999999999999996</v>
      </c>
      <c r="W4887" s="17">
        <f t="shared" si="381"/>
        <v>2014</v>
      </c>
      <c r="X4887" t="str">
        <f t="shared" si="382"/>
        <v>Dec-2014</v>
      </c>
      <c r="Y4887" s="17">
        <f t="shared" si="383"/>
        <v>4</v>
      </c>
      <c r="Z4887" t="str">
        <f t="shared" si="384"/>
        <v>0% (No Discount)</v>
      </c>
      <c r="AA4887" s="17">
        <f>IF(COUNTIF($B$2:B4887,B4887)=1,1,0)</f>
        <v>1</v>
      </c>
      <c r="AB4887" s="17">
        <f>IF(COUNTIF($F$2:F4887,F4887)=1,1,0)</f>
        <v>0</v>
      </c>
    </row>
    <row r="4888" spans="1:28" x14ac:dyDescent="0.2">
      <c r="A4888" s="17">
        <v>4887</v>
      </c>
      <c r="B4888" t="s">
        <v>7878</v>
      </c>
      <c r="C4888" s="18">
        <v>42702</v>
      </c>
      <c r="D4888" s="18">
        <v>42705</v>
      </c>
      <c r="E4888" t="s">
        <v>50</v>
      </c>
      <c r="F4888" t="s">
        <v>5080</v>
      </c>
      <c r="G4888" t="s">
        <v>5081</v>
      </c>
      <c r="H4888" t="s">
        <v>68</v>
      </c>
      <c r="I4888" t="s">
        <v>54</v>
      </c>
      <c r="J4888" t="s">
        <v>7818</v>
      </c>
      <c r="K4888" t="s">
        <v>1302</v>
      </c>
      <c r="L4888">
        <v>30062</v>
      </c>
      <c r="M4888" t="s">
        <v>57</v>
      </c>
      <c r="N4888" t="s">
        <v>921</v>
      </c>
      <c r="O4888" t="s">
        <v>59</v>
      </c>
      <c r="P4888" t="s">
        <v>63</v>
      </c>
      <c r="Q4888" t="s">
        <v>922</v>
      </c>
      <c r="R4888" s="19">
        <v>182.67</v>
      </c>
      <c r="S4888" s="17">
        <v>3</v>
      </c>
      <c r="T4888" s="20">
        <v>0</v>
      </c>
      <c r="U4888" s="19">
        <v>52.974299999999999</v>
      </c>
      <c r="V4888" s="20">
        <f t="shared" si="380"/>
        <v>0.29000000000000004</v>
      </c>
      <c r="W4888" s="17">
        <f t="shared" si="381"/>
        <v>2016</v>
      </c>
      <c r="X4888" t="str">
        <f t="shared" si="382"/>
        <v>Nov-2016</v>
      </c>
      <c r="Y4888" s="17">
        <f t="shared" si="383"/>
        <v>3</v>
      </c>
      <c r="Z4888" t="str">
        <f t="shared" si="384"/>
        <v>0% (No Discount)</v>
      </c>
      <c r="AA4888" s="17">
        <f>IF(COUNTIF($B$2:B4888,B4888)=1,1,0)</f>
        <v>1</v>
      </c>
      <c r="AB4888" s="17">
        <f>IF(COUNTIF($F$2:F4888,F4888)=1,1,0)</f>
        <v>0</v>
      </c>
    </row>
    <row r="4889" spans="1:28" x14ac:dyDescent="0.2">
      <c r="A4889" s="17">
        <v>4888</v>
      </c>
      <c r="B4889" t="s">
        <v>7878</v>
      </c>
      <c r="C4889" s="18">
        <v>42702</v>
      </c>
      <c r="D4889" s="18">
        <v>42705</v>
      </c>
      <c r="E4889" t="s">
        <v>50</v>
      </c>
      <c r="F4889" t="s">
        <v>5080</v>
      </c>
      <c r="G4889" t="s">
        <v>5081</v>
      </c>
      <c r="H4889" t="s">
        <v>68</v>
      </c>
      <c r="I4889" t="s">
        <v>54</v>
      </c>
      <c r="J4889" t="s">
        <v>7818</v>
      </c>
      <c r="K4889" t="s">
        <v>1302</v>
      </c>
      <c r="L4889">
        <v>30062</v>
      </c>
      <c r="M4889" t="s">
        <v>57</v>
      </c>
      <c r="N4889" t="s">
        <v>2602</v>
      </c>
      <c r="O4889" t="s">
        <v>98</v>
      </c>
      <c r="P4889" t="s">
        <v>188</v>
      </c>
      <c r="Q4889" t="s">
        <v>2603</v>
      </c>
      <c r="R4889" s="19">
        <v>101.7</v>
      </c>
      <c r="S4889" s="17">
        <v>6</v>
      </c>
      <c r="T4889" s="20">
        <v>0</v>
      </c>
      <c r="U4889" s="19">
        <v>6.1020000000000003</v>
      </c>
      <c r="V4889" s="20">
        <f t="shared" si="380"/>
        <v>6.0000000000000005E-2</v>
      </c>
      <c r="W4889" s="17">
        <f t="shared" si="381"/>
        <v>2016</v>
      </c>
      <c r="X4889" t="str">
        <f t="shared" si="382"/>
        <v>Nov-2016</v>
      </c>
      <c r="Y4889" s="17">
        <f t="shared" si="383"/>
        <v>3</v>
      </c>
      <c r="Z4889" t="str">
        <f t="shared" si="384"/>
        <v>0% (No Discount)</v>
      </c>
      <c r="AA4889" s="17">
        <f>IF(COUNTIF($B$2:B4889,B4889)=1,1,0)</f>
        <v>0</v>
      </c>
      <c r="AB4889" s="17">
        <f>IF(COUNTIF($F$2:F4889,F4889)=1,1,0)</f>
        <v>0</v>
      </c>
    </row>
    <row r="4890" spans="1:28" x14ac:dyDescent="0.2">
      <c r="A4890" s="17">
        <v>4889</v>
      </c>
      <c r="B4890" t="s">
        <v>7878</v>
      </c>
      <c r="C4890" s="18">
        <v>42702</v>
      </c>
      <c r="D4890" s="18">
        <v>42705</v>
      </c>
      <c r="E4890" t="s">
        <v>50</v>
      </c>
      <c r="F4890" t="s">
        <v>5080</v>
      </c>
      <c r="G4890" t="s">
        <v>5081</v>
      </c>
      <c r="H4890" t="s">
        <v>68</v>
      </c>
      <c r="I4890" t="s">
        <v>54</v>
      </c>
      <c r="J4890" t="s">
        <v>7818</v>
      </c>
      <c r="K4890" t="s">
        <v>1302</v>
      </c>
      <c r="L4890">
        <v>30062</v>
      </c>
      <c r="M4890" t="s">
        <v>57</v>
      </c>
      <c r="N4890" t="s">
        <v>1801</v>
      </c>
      <c r="O4890" t="s">
        <v>73</v>
      </c>
      <c r="P4890" t="s">
        <v>86</v>
      </c>
      <c r="Q4890" t="s">
        <v>1802</v>
      </c>
      <c r="R4890" s="19">
        <v>1126.02</v>
      </c>
      <c r="S4890" s="17">
        <v>3</v>
      </c>
      <c r="T4890" s="20">
        <v>0</v>
      </c>
      <c r="U4890" s="19">
        <v>56.301000000000002</v>
      </c>
      <c r="V4890" s="20">
        <f t="shared" si="380"/>
        <v>0.05</v>
      </c>
      <c r="W4890" s="17">
        <f t="shared" si="381"/>
        <v>2016</v>
      </c>
      <c r="X4890" t="str">
        <f t="shared" si="382"/>
        <v>Nov-2016</v>
      </c>
      <c r="Y4890" s="17">
        <f t="shared" si="383"/>
        <v>3</v>
      </c>
      <c r="Z4890" t="str">
        <f t="shared" si="384"/>
        <v>0% (No Discount)</v>
      </c>
      <c r="AA4890" s="17">
        <f>IF(COUNTIF($B$2:B4890,B4890)=1,1,0)</f>
        <v>0</v>
      </c>
      <c r="AB4890" s="17">
        <f>IF(COUNTIF($F$2:F4890,F4890)=1,1,0)</f>
        <v>0</v>
      </c>
    </row>
    <row r="4891" spans="1:28" x14ac:dyDescent="0.2">
      <c r="A4891" s="17">
        <v>4890</v>
      </c>
      <c r="B4891" t="s">
        <v>7878</v>
      </c>
      <c r="C4891" s="18">
        <v>42702</v>
      </c>
      <c r="D4891" s="18">
        <v>42705</v>
      </c>
      <c r="E4891" t="s">
        <v>50</v>
      </c>
      <c r="F4891" t="s">
        <v>5080</v>
      </c>
      <c r="G4891" t="s">
        <v>5081</v>
      </c>
      <c r="H4891" t="s">
        <v>68</v>
      </c>
      <c r="I4891" t="s">
        <v>54</v>
      </c>
      <c r="J4891" t="s">
        <v>7818</v>
      </c>
      <c r="K4891" t="s">
        <v>1302</v>
      </c>
      <c r="L4891">
        <v>30062</v>
      </c>
      <c r="M4891" t="s">
        <v>57</v>
      </c>
      <c r="N4891" t="s">
        <v>7598</v>
      </c>
      <c r="O4891" t="s">
        <v>73</v>
      </c>
      <c r="P4891" t="s">
        <v>86</v>
      </c>
      <c r="Q4891" t="s">
        <v>7599</v>
      </c>
      <c r="R4891" s="19">
        <v>1263.3</v>
      </c>
      <c r="S4891" s="17">
        <v>6</v>
      </c>
      <c r="T4891" s="20">
        <v>0</v>
      </c>
      <c r="U4891" s="19">
        <v>315.82499999999999</v>
      </c>
      <c r="V4891" s="20">
        <f t="shared" si="380"/>
        <v>0.25</v>
      </c>
      <c r="W4891" s="17">
        <f t="shared" si="381"/>
        <v>2016</v>
      </c>
      <c r="X4891" t="str">
        <f t="shared" si="382"/>
        <v>Nov-2016</v>
      </c>
      <c r="Y4891" s="17">
        <f t="shared" si="383"/>
        <v>3</v>
      </c>
      <c r="Z4891" t="str">
        <f t="shared" si="384"/>
        <v>0% (No Discount)</v>
      </c>
      <c r="AA4891" s="17">
        <f>IF(COUNTIF($B$2:B4891,B4891)=1,1,0)</f>
        <v>0</v>
      </c>
      <c r="AB4891" s="17">
        <f>IF(COUNTIF($F$2:F4891,F4891)=1,1,0)</f>
        <v>0</v>
      </c>
    </row>
    <row r="4892" spans="1:28" x14ac:dyDescent="0.2">
      <c r="A4892" s="17">
        <v>4891</v>
      </c>
      <c r="B4892" t="s">
        <v>7879</v>
      </c>
      <c r="C4892" s="18">
        <v>42727</v>
      </c>
      <c r="D4892" s="18">
        <v>42734</v>
      </c>
      <c r="E4892" t="s">
        <v>77</v>
      </c>
      <c r="F4892" t="s">
        <v>4800</v>
      </c>
      <c r="G4892" t="s">
        <v>4801</v>
      </c>
      <c r="H4892" t="s">
        <v>68</v>
      </c>
      <c r="I4892" t="s">
        <v>54</v>
      </c>
      <c r="J4892" t="s">
        <v>122</v>
      </c>
      <c r="K4892" t="s">
        <v>123</v>
      </c>
      <c r="L4892">
        <v>98103</v>
      </c>
      <c r="M4892" t="s">
        <v>71</v>
      </c>
      <c r="N4892" t="s">
        <v>1790</v>
      </c>
      <c r="O4892" t="s">
        <v>73</v>
      </c>
      <c r="P4892" t="s">
        <v>95</v>
      </c>
      <c r="Q4892" t="s">
        <v>1791</v>
      </c>
      <c r="R4892" s="19">
        <v>8.82</v>
      </c>
      <c r="S4892" s="17">
        <v>3</v>
      </c>
      <c r="T4892" s="20">
        <v>0</v>
      </c>
      <c r="U4892" s="19">
        <v>2.5577999999999999</v>
      </c>
      <c r="V4892" s="20">
        <f t="shared" si="380"/>
        <v>0.28999999999999998</v>
      </c>
      <c r="W4892" s="17">
        <f t="shared" si="381"/>
        <v>2016</v>
      </c>
      <c r="X4892" t="str">
        <f t="shared" si="382"/>
        <v>Dec-2016</v>
      </c>
      <c r="Y4892" s="17">
        <f t="shared" si="383"/>
        <v>7</v>
      </c>
      <c r="Z4892" t="str">
        <f t="shared" si="384"/>
        <v>0% (No Discount)</v>
      </c>
      <c r="AA4892" s="17">
        <f>IF(COUNTIF($B$2:B4892,B4892)=1,1,0)</f>
        <v>1</v>
      </c>
      <c r="AB4892" s="17">
        <f>IF(COUNTIF($F$2:F4892,F4892)=1,1,0)</f>
        <v>0</v>
      </c>
    </row>
    <row r="4893" spans="1:28" x14ac:dyDescent="0.2">
      <c r="A4893" s="17">
        <v>4892</v>
      </c>
      <c r="B4893" t="s">
        <v>7879</v>
      </c>
      <c r="C4893" s="18">
        <v>42727</v>
      </c>
      <c r="D4893" s="18">
        <v>42734</v>
      </c>
      <c r="E4893" t="s">
        <v>77</v>
      </c>
      <c r="F4893" t="s">
        <v>4800</v>
      </c>
      <c r="G4893" t="s">
        <v>4801</v>
      </c>
      <c r="H4893" t="s">
        <v>68</v>
      </c>
      <c r="I4893" t="s">
        <v>54</v>
      </c>
      <c r="J4893" t="s">
        <v>122</v>
      </c>
      <c r="K4893" t="s">
        <v>123</v>
      </c>
      <c r="L4893">
        <v>98103</v>
      </c>
      <c r="M4893" t="s">
        <v>71</v>
      </c>
      <c r="N4893" t="s">
        <v>5007</v>
      </c>
      <c r="O4893" t="s">
        <v>73</v>
      </c>
      <c r="P4893" t="s">
        <v>117</v>
      </c>
      <c r="Q4893" t="s">
        <v>5008</v>
      </c>
      <c r="R4893" s="19">
        <v>37.94</v>
      </c>
      <c r="S4893" s="17">
        <v>2</v>
      </c>
      <c r="T4893" s="20">
        <v>0</v>
      </c>
      <c r="U4893" s="19">
        <v>18.211200000000002</v>
      </c>
      <c r="V4893" s="20">
        <f t="shared" si="380"/>
        <v>0.48000000000000009</v>
      </c>
      <c r="W4893" s="17">
        <f t="shared" si="381"/>
        <v>2016</v>
      </c>
      <c r="X4893" t="str">
        <f t="shared" si="382"/>
        <v>Dec-2016</v>
      </c>
      <c r="Y4893" s="17">
        <f t="shared" si="383"/>
        <v>7</v>
      </c>
      <c r="Z4893" t="str">
        <f t="shared" si="384"/>
        <v>0% (No Discount)</v>
      </c>
      <c r="AA4893" s="17">
        <f>IF(COUNTIF($B$2:B4893,B4893)=1,1,0)</f>
        <v>0</v>
      </c>
      <c r="AB4893" s="17">
        <f>IF(COUNTIF($F$2:F4893,F4893)=1,1,0)</f>
        <v>0</v>
      </c>
    </row>
    <row r="4894" spans="1:28" x14ac:dyDescent="0.2">
      <c r="A4894" s="17">
        <v>4893</v>
      </c>
      <c r="B4894" t="s">
        <v>7879</v>
      </c>
      <c r="C4894" s="18">
        <v>42727</v>
      </c>
      <c r="D4894" s="18">
        <v>42734</v>
      </c>
      <c r="E4894" t="s">
        <v>77</v>
      </c>
      <c r="F4894" t="s">
        <v>4800</v>
      </c>
      <c r="G4894" t="s">
        <v>4801</v>
      </c>
      <c r="H4894" t="s">
        <v>68</v>
      </c>
      <c r="I4894" t="s">
        <v>54</v>
      </c>
      <c r="J4894" t="s">
        <v>122</v>
      </c>
      <c r="K4894" t="s">
        <v>123</v>
      </c>
      <c r="L4894">
        <v>98103</v>
      </c>
      <c r="M4894" t="s">
        <v>71</v>
      </c>
      <c r="N4894" t="s">
        <v>7880</v>
      </c>
      <c r="O4894" t="s">
        <v>73</v>
      </c>
      <c r="P4894" t="s">
        <v>95</v>
      </c>
      <c r="Q4894" t="s">
        <v>7881</v>
      </c>
      <c r="R4894" s="19">
        <v>4.2</v>
      </c>
      <c r="S4894" s="17">
        <v>2</v>
      </c>
      <c r="T4894" s="20">
        <v>0</v>
      </c>
      <c r="U4894" s="19">
        <v>1.1759999999999999</v>
      </c>
      <c r="V4894" s="20">
        <f t="shared" si="380"/>
        <v>0.27999999999999997</v>
      </c>
      <c r="W4894" s="17">
        <f t="shared" si="381"/>
        <v>2016</v>
      </c>
      <c r="X4894" t="str">
        <f t="shared" si="382"/>
        <v>Dec-2016</v>
      </c>
      <c r="Y4894" s="17">
        <f t="shared" si="383"/>
        <v>7</v>
      </c>
      <c r="Z4894" t="str">
        <f t="shared" si="384"/>
        <v>0% (No Discount)</v>
      </c>
      <c r="AA4894" s="17">
        <f>IF(COUNTIF($B$2:B4894,B4894)=1,1,0)</f>
        <v>0</v>
      </c>
      <c r="AB4894" s="17">
        <f>IF(COUNTIF($F$2:F4894,F4894)=1,1,0)</f>
        <v>0</v>
      </c>
    </row>
    <row r="4895" spans="1:28" x14ac:dyDescent="0.2">
      <c r="A4895" s="17">
        <v>4894</v>
      </c>
      <c r="B4895" t="s">
        <v>7879</v>
      </c>
      <c r="C4895" s="18">
        <v>42727</v>
      </c>
      <c r="D4895" s="18">
        <v>42734</v>
      </c>
      <c r="E4895" t="s">
        <v>77</v>
      </c>
      <c r="F4895" t="s">
        <v>4800</v>
      </c>
      <c r="G4895" t="s">
        <v>4801</v>
      </c>
      <c r="H4895" t="s">
        <v>68</v>
      </c>
      <c r="I4895" t="s">
        <v>54</v>
      </c>
      <c r="J4895" t="s">
        <v>122</v>
      </c>
      <c r="K4895" t="s">
        <v>123</v>
      </c>
      <c r="L4895">
        <v>98103</v>
      </c>
      <c r="M4895" t="s">
        <v>71</v>
      </c>
      <c r="N4895" t="s">
        <v>1661</v>
      </c>
      <c r="O4895" t="s">
        <v>73</v>
      </c>
      <c r="P4895" t="s">
        <v>86</v>
      </c>
      <c r="Q4895" t="s">
        <v>1662</v>
      </c>
      <c r="R4895" s="19">
        <v>227.28</v>
      </c>
      <c r="S4895" s="17">
        <v>2</v>
      </c>
      <c r="T4895" s="20">
        <v>0</v>
      </c>
      <c r="U4895" s="19">
        <v>2.2728000000000002</v>
      </c>
      <c r="V4895" s="20">
        <f t="shared" si="380"/>
        <v>0.01</v>
      </c>
      <c r="W4895" s="17">
        <f t="shared" si="381"/>
        <v>2016</v>
      </c>
      <c r="X4895" t="str">
        <f t="shared" si="382"/>
        <v>Dec-2016</v>
      </c>
      <c r="Y4895" s="17">
        <f t="shared" si="383"/>
        <v>7</v>
      </c>
      <c r="Z4895" t="str">
        <f t="shared" si="384"/>
        <v>0% (No Discount)</v>
      </c>
      <c r="AA4895" s="17">
        <f>IF(COUNTIF($B$2:B4895,B4895)=1,1,0)</f>
        <v>0</v>
      </c>
      <c r="AB4895" s="17">
        <f>IF(COUNTIF($F$2:F4895,F4895)=1,1,0)</f>
        <v>0</v>
      </c>
    </row>
    <row r="4896" spans="1:28" x14ac:dyDescent="0.2">
      <c r="A4896" s="17">
        <v>4895</v>
      </c>
      <c r="B4896" t="s">
        <v>7879</v>
      </c>
      <c r="C4896" s="18">
        <v>42727</v>
      </c>
      <c r="D4896" s="18">
        <v>42734</v>
      </c>
      <c r="E4896" t="s">
        <v>77</v>
      </c>
      <c r="F4896" t="s">
        <v>4800</v>
      </c>
      <c r="G4896" t="s">
        <v>4801</v>
      </c>
      <c r="H4896" t="s">
        <v>68</v>
      </c>
      <c r="I4896" t="s">
        <v>54</v>
      </c>
      <c r="J4896" t="s">
        <v>122</v>
      </c>
      <c r="K4896" t="s">
        <v>123</v>
      </c>
      <c r="L4896">
        <v>98103</v>
      </c>
      <c r="M4896" t="s">
        <v>71</v>
      </c>
      <c r="N4896" t="s">
        <v>618</v>
      </c>
      <c r="O4896" t="s">
        <v>73</v>
      </c>
      <c r="P4896" t="s">
        <v>117</v>
      </c>
      <c r="Q4896" t="s">
        <v>619</v>
      </c>
      <c r="R4896" s="19">
        <v>47.9</v>
      </c>
      <c r="S4896" s="17">
        <v>1</v>
      </c>
      <c r="T4896" s="20">
        <v>0</v>
      </c>
      <c r="U4896" s="19">
        <v>22.992000000000001</v>
      </c>
      <c r="V4896" s="20">
        <f t="shared" si="380"/>
        <v>0.48000000000000004</v>
      </c>
      <c r="W4896" s="17">
        <f t="shared" si="381"/>
        <v>2016</v>
      </c>
      <c r="X4896" t="str">
        <f t="shared" si="382"/>
        <v>Dec-2016</v>
      </c>
      <c r="Y4896" s="17">
        <f t="shared" si="383"/>
        <v>7</v>
      </c>
      <c r="Z4896" t="str">
        <f t="shared" si="384"/>
        <v>0% (No Discount)</v>
      </c>
      <c r="AA4896" s="17">
        <f>IF(COUNTIF($B$2:B4896,B4896)=1,1,0)</f>
        <v>0</v>
      </c>
      <c r="AB4896" s="17">
        <f>IF(COUNTIF($F$2:F4896,F4896)=1,1,0)</f>
        <v>0</v>
      </c>
    </row>
    <row r="4897" spans="1:28" x14ac:dyDescent="0.2">
      <c r="A4897" s="17">
        <v>4896</v>
      </c>
      <c r="B4897" t="s">
        <v>7879</v>
      </c>
      <c r="C4897" s="18">
        <v>42727</v>
      </c>
      <c r="D4897" s="18">
        <v>42734</v>
      </c>
      <c r="E4897" t="s">
        <v>77</v>
      </c>
      <c r="F4897" t="s">
        <v>4800</v>
      </c>
      <c r="G4897" t="s">
        <v>4801</v>
      </c>
      <c r="H4897" t="s">
        <v>68</v>
      </c>
      <c r="I4897" t="s">
        <v>54</v>
      </c>
      <c r="J4897" t="s">
        <v>122</v>
      </c>
      <c r="K4897" t="s">
        <v>123</v>
      </c>
      <c r="L4897">
        <v>98103</v>
      </c>
      <c r="M4897" t="s">
        <v>71</v>
      </c>
      <c r="N4897" t="s">
        <v>6431</v>
      </c>
      <c r="O4897" t="s">
        <v>73</v>
      </c>
      <c r="P4897" t="s">
        <v>200</v>
      </c>
      <c r="Q4897" t="s">
        <v>698</v>
      </c>
      <c r="R4897" s="19">
        <v>61.96</v>
      </c>
      <c r="S4897" s="17">
        <v>2</v>
      </c>
      <c r="T4897" s="20">
        <v>0</v>
      </c>
      <c r="U4897" s="19">
        <v>30.360399999999998</v>
      </c>
      <c r="V4897" s="20">
        <f t="shared" si="380"/>
        <v>0.49</v>
      </c>
      <c r="W4897" s="17">
        <f t="shared" si="381"/>
        <v>2016</v>
      </c>
      <c r="X4897" t="str">
        <f t="shared" si="382"/>
        <v>Dec-2016</v>
      </c>
      <c r="Y4897" s="17">
        <f t="shared" si="383"/>
        <v>7</v>
      </c>
      <c r="Z4897" t="str">
        <f t="shared" si="384"/>
        <v>0% (No Discount)</v>
      </c>
      <c r="AA4897" s="17">
        <f>IF(COUNTIF($B$2:B4897,B4897)=1,1,0)</f>
        <v>0</v>
      </c>
      <c r="AB4897" s="17">
        <f>IF(COUNTIF($F$2:F4897,F4897)=1,1,0)</f>
        <v>0</v>
      </c>
    </row>
    <row r="4898" spans="1:28" x14ac:dyDescent="0.2">
      <c r="A4898" s="17">
        <v>4897</v>
      </c>
      <c r="B4898" t="s">
        <v>7879</v>
      </c>
      <c r="C4898" s="18">
        <v>42727</v>
      </c>
      <c r="D4898" s="18">
        <v>42734</v>
      </c>
      <c r="E4898" t="s">
        <v>77</v>
      </c>
      <c r="F4898" t="s">
        <v>4800</v>
      </c>
      <c r="G4898" t="s">
        <v>4801</v>
      </c>
      <c r="H4898" t="s">
        <v>68</v>
      </c>
      <c r="I4898" t="s">
        <v>54</v>
      </c>
      <c r="J4898" t="s">
        <v>122</v>
      </c>
      <c r="K4898" t="s">
        <v>123</v>
      </c>
      <c r="L4898">
        <v>98103</v>
      </c>
      <c r="M4898" t="s">
        <v>71</v>
      </c>
      <c r="N4898" t="s">
        <v>5634</v>
      </c>
      <c r="O4898" t="s">
        <v>73</v>
      </c>
      <c r="P4898" t="s">
        <v>86</v>
      </c>
      <c r="Q4898" t="s">
        <v>5635</v>
      </c>
      <c r="R4898" s="19">
        <v>1117.92</v>
      </c>
      <c r="S4898" s="17">
        <v>4</v>
      </c>
      <c r="T4898" s="20">
        <v>0</v>
      </c>
      <c r="U4898" s="19">
        <v>55.896000000000001</v>
      </c>
      <c r="V4898" s="20">
        <f t="shared" si="380"/>
        <v>4.9999999999999996E-2</v>
      </c>
      <c r="W4898" s="17">
        <f t="shared" si="381"/>
        <v>2016</v>
      </c>
      <c r="X4898" t="str">
        <f t="shared" si="382"/>
        <v>Dec-2016</v>
      </c>
      <c r="Y4898" s="17">
        <f t="shared" si="383"/>
        <v>7</v>
      </c>
      <c r="Z4898" t="str">
        <f t="shared" si="384"/>
        <v>0% (No Discount)</v>
      </c>
      <c r="AA4898" s="17">
        <f>IF(COUNTIF($B$2:B4898,B4898)=1,1,0)</f>
        <v>0</v>
      </c>
      <c r="AB4898" s="17">
        <f>IF(COUNTIF($F$2:F4898,F4898)=1,1,0)</f>
        <v>0</v>
      </c>
    </row>
    <row r="4899" spans="1:28" x14ac:dyDescent="0.2">
      <c r="A4899" s="17">
        <v>4898</v>
      </c>
      <c r="B4899" t="s">
        <v>7882</v>
      </c>
      <c r="C4899" s="18">
        <v>41927</v>
      </c>
      <c r="D4899" s="18">
        <v>41929</v>
      </c>
      <c r="E4899" t="s">
        <v>215</v>
      </c>
      <c r="F4899" t="s">
        <v>6057</v>
      </c>
      <c r="G4899" t="s">
        <v>6058</v>
      </c>
      <c r="H4899" t="s">
        <v>53</v>
      </c>
      <c r="I4899" t="s">
        <v>54</v>
      </c>
      <c r="J4899" t="s">
        <v>3906</v>
      </c>
      <c r="K4899" t="s">
        <v>525</v>
      </c>
      <c r="L4899">
        <v>44134</v>
      </c>
      <c r="M4899" t="s">
        <v>175</v>
      </c>
      <c r="N4899" t="s">
        <v>5836</v>
      </c>
      <c r="O4899" t="s">
        <v>59</v>
      </c>
      <c r="P4899" t="s">
        <v>63</v>
      </c>
      <c r="Q4899" t="s">
        <v>5837</v>
      </c>
      <c r="R4899" s="19">
        <v>183.37200000000001</v>
      </c>
      <c r="S4899" s="17">
        <v>2</v>
      </c>
      <c r="T4899" s="20">
        <v>0.3</v>
      </c>
      <c r="U4899" s="19">
        <v>-7.8587999999999996</v>
      </c>
      <c r="V4899" s="20">
        <f t="shared" si="380"/>
        <v>-4.2857142857142851E-2</v>
      </c>
      <c r="W4899" s="17">
        <f t="shared" si="381"/>
        <v>2014</v>
      </c>
      <c r="X4899" t="str">
        <f t="shared" si="382"/>
        <v>Oct-2014</v>
      </c>
      <c r="Y4899" s="17">
        <f t="shared" si="383"/>
        <v>2</v>
      </c>
      <c r="Z4899" t="str">
        <f t="shared" si="384"/>
        <v>21-30%</v>
      </c>
      <c r="AA4899" s="17">
        <f>IF(COUNTIF($B$2:B4899,B4899)=1,1,0)</f>
        <v>1</v>
      </c>
      <c r="AB4899" s="17">
        <f>IF(COUNTIF($F$2:F4899,F4899)=1,1,0)</f>
        <v>0</v>
      </c>
    </row>
    <row r="4900" spans="1:28" x14ac:dyDescent="0.2">
      <c r="A4900" s="17">
        <v>4899</v>
      </c>
      <c r="B4900" t="s">
        <v>7882</v>
      </c>
      <c r="C4900" s="18">
        <v>41927</v>
      </c>
      <c r="D4900" s="18">
        <v>41929</v>
      </c>
      <c r="E4900" t="s">
        <v>215</v>
      </c>
      <c r="F4900" t="s">
        <v>6057</v>
      </c>
      <c r="G4900" t="s">
        <v>6058</v>
      </c>
      <c r="H4900" t="s">
        <v>53</v>
      </c>
      <c r="I4900" t="s">
        <v>54</v>
      </c>
      <c r="J4900" t="s">
        <v>3906</v>
      </c>
      <c r="K4900" t="s">
        <v>525</v>
      </c>
      <c r="L4900">
        <v>44134</v>
      </c>
      <c r="M4900" t="s">
        <v>175</v>
      </c>
      <c r="N4900" t="s">
        <v>1566</v>
      </c>
      <c r="O4900" t="s">
        <v>73</v>
      </c>
      <c r="P4900" t="s">
        <v>117</v>
      </c>
      <c r="Q4900" t="s">
        <v>1567</v>
      </c>
      <c r="R4900" s="19">
        <v>7.968</v>
      </c>
      <c r="S4900" s="17">
        <v>2</v>
      </c>
      <c r="T4900" s="20">
        <v>0.2</v>
      </c>
      <c r="U4900" s="19">
        <v>2.8883999999999999</v>
      </c>
      <c r="V4900" s="20">
        <f t="shared" si="380"/>
        <v>0.36249999999999999</v>
      </c>
      <c r="W4900" s="17">
        <f t="shared" si="381"/>
        <v>2014</v>
      </c>
      <c r="X4900" t="str">
        <f t="shared" si="382"/>
        <v>Oct-2014</v>
      </c>
      <c r="Y4900" s="17">
        <f t="shared" si="383"/>
        <v>2</v>
      </c>
      <c r="Z4900" t="str">
        <f t="shared" si="384"/>
        <v>11-20%</v>
      </c>
      <c r="AA4900" s="17">
        <f>IF(COUNTIF($B$2:B4900,B4900)=1,1,0)</f>
        <v>0</v>
      </c>
      <c r="AB4900" s="17">
        <f>IF(COUNTIF($F$2:F4900,F4900)=1,1,0)</f>
        <v>0</v>
      </c>
    </row>
    <row r="4901" spans="1:28" x14ac:dyDescent="0.2">
      <c r="A4901" s="17">
        <v>4900</v>
      </c>
      <c r="B4901" t="s">
        <v>7883</v>
      </c>
      <c r="C4901" s="18">
        <v>42604</v>
      </c>
      <c r="D4901" s="18">
        <v>42609</v>
      </c>
      <c r="E4901" t="s">
        <v>77</v>
      </c>
      <c r="F4901" t="s">
        <v>4179</v>
      </c>
      <c r="G4901" t="s">
        <v>4180</v>
      </c>
      <c r="H4901" t="s">
        <v>53</v>
      </c>
      <c r="I4901" t="s">
        <v>54</v>
      </c>
      <c r="J4901" t="s">
        <v>6266</v>
      </c>
      <c r="K4901" t="s">
        <v>447</v>
      </c>
      <c r="L4901">
        <v>97030</v>
      </c>
      <c r="M4901" t="s">
        <v>71</v>
      </c>
      <c r="N4901" t="s">
        <v>4194</v>
      </c>
      <c r="O4901" t="s">
        <v>73</v>
      </c>
      <c r="P4901" t="s">
        <v>102</v>
      </c>
      <c r="Q4901" t="s">
        <v>4195</v>
      </c>
      <c r="R4901" s="19">
        <v>26.352</v>
      </c>
      <c r="S4901" s="17">
        <v>8</v>
      </c>
      <c r="T4901" s="20">
        <v>0.7</v>
      </c>
      <c r="U4901" s="19">
        <v>-18.446400000000001</v>
      </c>
      <c r="V4901" s="20">
        <f t="shared" si="380"/>
        <v>-0.70000000000000007</v>
      </c>
      <c r="W4901" s="17">
        <f t="shared" si="381"/>
        <v>2016</v>
      </c>
      <c r="X4901" t="str">
        <f t="shared" si="382"/>
        <v>Aug-2016</v>
      </c>
      <c r="Y4901" s="17">
        <f t="shared" si="383"/>
        <v>5</v>
      </c>
      <c r="Z4901" t="str">
        <f t="shared" si="384"/>
        <v>Over 50%</v>
      </c>
      <c r="AA4901" s="17">
        <f>IF(COUNTIF($B$2:B4901,B4901)=1,1,0)</f>
        <v>1</v>
      </c>
      <c r="AB4901" s="17">
        <f>IF(COUNTIF($F$2:F4901,F4901)=1,1,0)</f>
        <v>0</v>
      </c>
    </row>
    <row r="4902" spans="1:28" x14ac:dyDescent="0.2">
      <c r="A4902" s="17">
        <v>4901</v>
      </c>
      <c r="B4902" t="s">
        <v>7884</v>
      </c>
      <c r="C4902" s="18">
        <v>43086</v>
      </c>
      <c r="D4902" s="18">
        <v>43090</v>
      </c>
      <c r="E4902" t="s">
        <v>77</v>
      </c>
      <c r="F4902" t="s">
        <v>1035</v>
      </c>
      <c r="G4902" t="s">
        <v>1036</v>
      </c>
      <c r="H4902" t="s">
        <v>68</v>
      </c>
      <c r="I4902" t="s">
        <v>54</v>
      </c>
      <c r="J4902" t="s">
        <v>1915</v>
      </c>
      <c r="K4902" t="s">
        <v>70</v>
      </c>
      <c r="L4902">
        <v>92804</v>
      </c>
      <c r="M4902" t="s">
        <v>71</v>
      </c>
      <c r="N4902" t="s">
        <v>3065</v>
      </c>
      <c r="O4902" t="s">
        <v>73</v>
      </c>
      <c r="P4902" t="s">
        <v>86</v>
      </c>
      <c r="Q4902" t="s">
        <v>3066</v>
      </c>
      <c r="R4902" s="19">
        <v>481.32</v>
      </c>
      <c r="S4902" s="17">
        <v>4</v>
      </c>
      <c r="T4902" s="20">
        <v>0</v>
      </c>
      <c r="U4902" s="19">
        <v>125.14319999999999</v>
      </c>
      <c r="V4902" s="20">
        <f t="shared" si="380"/>
        <v>0.26</v>
      </c>
      <c r="W4902" s="17">
        <f t="shared" si="381"/>
        <v>2017</v>
      </c>
      <c r="X4902" t="str">
        <f t="shared" si="382"/>
        <v>Dec-2017</v>
      </c>
      <c r="Y4902" s="17">
        <f t="shared" si="383"/>
        <v>4</v>
      </c>
      <c r="Z4902" t="str">
        <f t="shared" si="384"/>
        <v>0% (No Discount)</v>
      </c>
      <c r="AA4902" s="17">
        <f>IF(COUNTIF($B$2:B4902,B4902)=1,1,0)</f>
        <v>1</v>
      </c>
      <c r="AB4902" s="17">
        <f>IF(COUNTIF($F$2:F4902,F4902)=1,1,0)</f>
        <v>0</v>
      </c>
    </row>
    <row r="4903" spans="1:28" x14ac:dyDescent="0.2">
      <c r="A4903" s="17">
        <v>4902</v>
      </c>
      <c r="B4903" t="s">
        <v>7884</v>
      </c>
      <c r="C4903" s="18">
        <v>43086</v>
      </c>
      <c r="D4903" s="18">
        <v>43090</v>
      </c>
      <c r="E4903" t="s">
        <v>77</v>
      </c>
      <c r="F4903" t="s">
        <v>1035</v>
      </c>
      <c r="G4903" t="s">
        <v>1036</v>
      </c>
      <c r="H4903" t="s">
        <v>68</v>
      </c>
      <c r="I4903" t="s">
        <v>54</v>
      </c>
      <c r="J4903" t="s">
        <v>1915</v>
      </c>
      <c r="K4903" t="s">
        <v>70</v>
      </c>
      <c r="L4903">
        <v>92804</v>
      </c>
      <c r="M4903" t="s">
        <v>71</v>
      </c>
      <c r="N4903" t="s">
        <v>5585</v>
      </c>
      <c r="O4903" t="s">
        <v>73</v>
      </c>
      <c r="P4903" t="s">
        <v>606</v>
      </c>
      <c r="Q4903" t="s">
        <v>5586</v>
      </c>
      <c r="R4903" s="19">
        <v>13.98</v>
      </c>
      <c r="S4903" s="17">
        <v>1</v>
      </c>
      <c r="T4903" s="20">
        <v>0</v>
      </c>
      <c r="U4903" s="19">
        <v>3.6347999999999998</v>
      </c>
      <c r="V4903" s="20">
        <f t="shared" si="380"/>
        <v>0.25999999999999995</v>
      </c>
      <c r="W4903" s="17">
        <f t="shared" si="381"/>
        <v>2017</v>
      </c>
      <c r="X4903" t="str">
        <f t="shared" si="382"/>
        <v>Dec-2017</v>
      </c>
      <c r="Y4903" s="17">
        <f t="shared" si="383"/>
        <v>4</v>
      </c>
      <c r="Z4903" t="str">
        <f t="shared" si="384"/>
        <v>0% (No Discount)</v>
      </c>
      <c r="AA4903" s="17">
        <f>IF(COUNTIF($B$2:B4903,B4903)=1,1,0)</f>
        <v>0</v>
      </c>
      <c r="AB4903" s="17">
        <f>IF(COUNTIF($F$2:F4903,F4903)=1,1,0)</f>
        <v>0</v>
      </c>
    </row>
    <row r="4904" spans="1:28" x14ac:dyDescent="0.2">
      <c r="A4904" s="17">
        <v>4903</v>
      </c>
      <c r="B4904" t="s">
        <v>7885</v>
      </c>
      <c r="C4904" s="18">
        <v>42801</v>
      </c>
      <c r="D4904" s="18">
        <v>42806</v>
      </c>
      <c r="E4904" t="s">
        <v>77</v>
      </c>
      <c r="F4904" t="s">
        <v>1155</v>
      </c>
      <c r="G4904" t="s">
        <v>1156</v>
      </c>
      <c r="H4904" t="s">
        <v>53</v>
      </c>
      <c r="I4904" t="s">
        <v>54</v>
      </c>
      <c r="J4904" t="s">
        <v>293</v>
      </c>
      <c r="K4904" t="s">
        <v>294</v>
      </c>
      <c r="L4904">
        <v>10035</v>
      </c>
      <c r="M4904" t="s">
        <v>175</v>
      </c>
      <c r="N4904" t="s">
        <v>3198</v>
      </c>
      <c r="O4904" t="s">
        <v>73</v>
      </c>
      <c r="P4904" t="s">
        <v>102</v>
      </c>
      <c r="Q4904" t="s">
        <v>3199</v>
      </c>
      <c r="R4904" s="19">
        <v>25.92</v>
      </c>
      <c r="S4904" s="17">
        <v>6</v>
      </c>
      <c r="T4904" s="20">
        <v>0.2</v>
      </c>
      <c r="U4904" s="19">
        <v>9.0719999999999992</v>
      </c>
      <c r="V4904" s="20">
        <f t="shared" si="380"/>
        <v>0.34999999999999992</v>
      </c>
      <c r="W4904" s="17">
        <f t="shared" si="381"/>
        <v>2017</v>
      </c>
      <c r="X4904" t="str">
        <f t="shared" si="382"/>
        <v>Mar-2017</v>
      </c>
      <c r="Y4904" s="17">
        <f t="shared" si="383"/>
        <v>5</v>
      </c>
      <c r="Z4904" t="str">
        <f t="shared" si="384"/>
        <v>11-20%</v>
      </c>
      <c r="AA4904" s="17">
        <f>IF(COUNTIF($B$2:B4904,B4904)=1,1,0)</f>
        <v>1</v>
      </c>
      <c r="AB4904" s="17">
        <f>IF(COUNTIF($F$2:F4904,F4904)=1,1,0)</f>
        <v>0</v>
      </c>
    </row>
    <row r="4905" spans="1:28" x14ac:dyDescent="0.2">
      <c r="A4905" s="17">
        <v>4904</v>
      </c>
      <c r="B4905" t="s">
        <v>7885</v>
      </c>
      <c r="C4905" s="18">
        <v>42801</v>
      </c>
      <c r="D4905" s="18">
        <v>42806</v>
      </c>
      <c r="E4905" t="s">
        <v>77</v>
      </c>
      <c r="F4905" t="s">
        <v>1155</v>
      </c>
      <c r="G4905" t="s">
        <v>1156</v>
      </c>
      <c r="H4905" t="s">
        <v>53</v>
      </c>
      <c r="I4905" t="s">
        <v>54</v>
      </c>
      <c r="J4905" t="s">
        <v>293</v>
      </c>
      <c r="K4905" t="s">
        <v>294</v>
      </c>
      <c r="L4905">
        <v>10035</v>
      </c>
      <c r="M4905" t="s">
        <v>175</v>
      </c>
      <c r="N4905" t="s">
        <v>2287</v>
      </c>
      <c r="O4905" t="s">
        <v>73</v>
      </c>
      <c r="P4905" t="s">
        <v>74</v>
      </c>
      <c r="Q4905" t="s">
        <v>2288</v>
      </c>
      <c r="R4905" s="19">
        <v>91.59</v>
      </c>
      <c r="S4905" s="17">
        <v>3</v>
      </c>
      <c r="T4905" s="20">
        <v>0</v>
      </c>
      <c r="U4905" s="19">
        <v>42.131399999999999</v>
      </c>
      <c r="V4905" s="20">
        <f t="shared" si="380"/>
        <v>0.45999999999999996</v>
      </c>
      <c r="W4905" s="17">
        <f t="shared" si="381"/>
        <v>2017</v>
      </c>
      <c r="X4905" t="str">
        <f t="shared" si="382"/>
        <v>Mar-2017</v>
      </c>
      <c r="Y4905" s="17">
        <f t="shared" si="383"/>
        <v>5</v>
      </c>
      <c r="Z4905" t="str">
        <f t="shared" si="384"/>
        <v>0% (No Discount)</v>
      </c>
      <c r="AA4905" s="17">
        <f>IF(COUNTIF($B$2:B4905,B4905)=1,1,0)</f>
        <v>0</v>
      </c>
      <c r="AB4905" s="17">
        <f>IF(COUNTIF($F$2:F4905,F4905)=1,1,0)</f>
        <v>0</v>
      </c>
    </row>
    <row r="4906" spans="1:28" x14ac:dyDescent="0.2">
      <c r="A4906" s="17">
        <v>4905</v>
      </c>
      <c r="B4906" t="s">
        <v>7886</v>
      </c>
      <c r="C4906" s="18">
        <v>41974</v>
      </c>
      <c r="D4906" s="18">
        <v>41976</v>
      </c>
      <c r="E4906" t="s">
        <v>50</v>
      </c>
      <c r="F4906" t="s">
        <v>1811</v>
      </c>
      <c r="G4906" t="s">
        <v>1812</v>
      </c>
      <c r="H4906" t="s">
        <v>68</v>
      </c>
      <c r="I4906" t="s">
        <v>54</v>
      </c>
      <c r="J4906" t="s">
        <v>211</v>
      </c>
      <c r="K4906" t="s">
        <v>131</v>
      </c>
      <c r="L4906">
        <v>77070</v>
      </c>
      <c r="M4906" t="s">
        <v>132</v>
      </c>
      <c r="N4906" t="s">
        <v>2469</v>
      </c>
      <c r="O4906" t="s">
        <v>59</v>
      </c>
      <c r="P4906" t="s">
        <v>63</v>
      </c>
      <c r="Q4906" t="s">
        <v>2470</v>
      </c>
      <c r="R4906" s="19">
        <v>674.05799999999999</v>
      </c>
      <c r="S4906" s="17">
        <v>3</v>
      </c>
      <c r="T4906" s="20">
        <v>0.3</v>
      </c>
      <c r="U4906" s="19">
        <v>-19.258800000000001</v>
      </c>
      <c r="V4906" s="20">
        <f t="shared" si="380"/>
        <v>-2.8571428571428574E-2</v>
      </c>
      <c r="W4906" s="17">
        <f t="shared" si="381"/>
        <v>2014</v>
      </c>
      <c r="X4906" t="str">
        <f t="shared" si="382"/>
        <v>Dec-2014</v>
      </c>
      <c r="Y4906" s="17">
        <f t="shared" si="383"/>
        <v>2</v>
      </c>
      <c r="Z4906" t="str">
        <f t="shared" si="384"/>
        <v>21-30%</v>
      </c>
      <c r="AA4906" s="17">
        <f>IF(COUNTIF($B$2:B4906,B4906)=1,1,0)</f>
        <v>1</v>
      </c>
      <c r="AB4906" s="17">
        <f>IF(COUNTIF($F$2:F4906,F4906)=1,1,0)</f>
        <v>0</v>
      </c>
    </row>
    <row r="4907" spans="1:28" x14ac:dyDescent="0.2">
      <c r="A4907" s="17">
        <v>4906</v>
      </c>
      <c r="B4907" t="s">
        <v>7887</v>
      </c>
      <c r="C4907" s="18">
        <v>41926</v>
      </c>
      <c r="D4907" s="18">
        <v>41928</v>
      </c>
      <c r="E4907" t="s">
        <v>50</v>
      </c>
      <c r="F4907" t="s">
        <v>4543</v>
      </c>
      <c r="G4907" t="s">
        <v>4544</v>
      </c>
      <c r="H4907" t="s">
        <v>68</v>
      </c>
      <c r="I4907" t="s">
        <v>54</v>
      </c>
      <c r="J4907" t="s">
        <v>114</v>
      </c>
      <c r="K4907" t="s">
        <v>2728</v>
      </c>
      <c r="L4907">
        <v>3301</v>
      </c>
      <c r="M4907" t="s">
        <v>175</v>
      </c>
      <c r="N4907" t="s">
        <v>6750</v>
      </c>
      <c r="O4907" t="s">
        <v>73</v>
      </c>
      <c r="P4907" t="s">
        <v>102</v>
      </c>
      <c r="Q4907" t="s">
        <v>6751</v>
      </c>
      <c r="R4907" s="19">
        <v>22.92</v>
      </c>
      <c r="S4907" s="17">
        <v>4</v>
      </c>
      <c r="T4907" s="20">
        <v>0</v>
      </c>
      <c r="U4907" s="19">
        <v>11.0016</v>
      </c>
      <c r="V4907" s="20">
        <f t="shared" si="380"/>
        <v>0.48</v>
      </c>
      <c r="W4907" s="17">
        <f t="shared" si="381"/>
        <v>2014</v>
      </c>
      <c r="X4907" t="str">
        <f t="shared" si="382"/>
        <v>Oct-2014</v>
      </c>
      <c r="Y4907" s="17">
        <f t="shared" si="383"/>
        <v>2</v>
      </c>
      <c r="Z4907" t="str">
        <f t="shared" si="384"/>
        <v>0% (No Discount)</v>
      </c>
      <c r="AA4907" s="17">
        <f>IF(COUNTIF($B$2:B4907,B4907)=1,1,0)</f>
        <v>1</v>
      </c>
      <c r="AB4907" s="17">
        <f>IF(COUNTIF($F$2:F4907,F4907)=1,1,0)</f>
        <v>0</v>
      </c>
    </row>
    <row r="4908" spans="1:28" x14ac:dyDescent="0.2">
      <c r="A4908" s="17">
        <v>4907</v>
      </c>
      <c r="B4908" t="s">
        <v>7887</v>
      </c>
      <c r="C4908" s="18">
        <v>41926</v>
      </c>
      <c r="D4908" s="18">
        <v>41928</v>
      </c>
      <c r="E4908" t="s">
        <v>50</v>
      </c>
      <c r="F4908" t="s">
        <v>4543</v>
      </c>
      <c r="G4908" t="s">
        <v>4544</v>
      </c>
      <c r="H4908" t="s">
        <v>68</v>
      </c>
      <c r="I4908" t="s">
        <v>54</v>
      </c>
      <c r="J4908" t="s">
        <v>114</v>
      </c>
      <c r="K4908" t="s">
        <v>2728</v>
      </c>
      <c r="L4908">
        <v>3301</v>
      </c>
      <c r="M4908" t="s">
        <v>175</v>
      </c>
      <c r="N4908" t="s">
        <v>1595</v>
      </c>
      <c r="O4908" t="s">
        <v>73</v>
      </c>
      <c r="P4908" t="s">
        <v>86</v>
      </c>
      <c r="Q4908" t="s">
        <v>1596</v>
      </c>
      <c r="R4908" s="19">
        <v>269.89999999999998</v>
      </c>
      <c r="S4908" s="17">
        <v>5</v>
      </c>
      <c r="T4908" s="20">
        <v>0</v>
      </c>
      <c r="U4908" s="19">
        <v>16.193999999999999</v>
      </c>
      <c r="V4908" s="20">
        <f t="shared" si="380"/>
        <v>6.0000000000000005E-2</v>
      </c>
      <c r="W4908" s="17">
        <f t="shared" si="381"/>
        <v>2014</v>
      </c>
      <c r="X4908" t="str">
        <f t="shared" si="382"/>
        <v>Oct-2014</v>
      </c>
      <c r="Y4908" s="17">
        <f t="shared" si="383"/>
        <v>2</v>
      </c>
      <c r="Z4908" t="str">
        <f t="shared" si="384"/>
        <v>0% (No Discount)</v>
      </c>
      <c r="AA4908" s="17">
        <f>IF(COUNTIF($B$2:B4908,B4908)=1,1,0)</f>
        <v>0</v>
      </c>
      <c r="AB4908" s="17">
        <f>IF(COUNTIF($F$2:F4908,F4908)=1,1,0)</f>
        <v>0</v>
      </c>
    </row>
    <row r="4909" spans="1:28" x14ac:dyDescent="0.2">
      <c r="A4909" s="17">
        <v>4908</v>
      </c>
      <c r="B4909" t="s">
        <v>7888</v>
      </c>
      <c r="C4909" s="18">
        <v>41961</v>
      </c>
      <c r="D4909" s="18">
        <v>41966</v>
      </c>
      <c r="E4909" t="s">
        <v>50</v>
      </c>
      <c r="F4909" t="s">
        <v>5935</v>
      </c>
      <c r="G4909" t="s">
        <v>5936</v>
      </c>
      <c r="H4909" t="s">
        <v>53</v>
      </c>
      <c r="I4909" t="s">
        <v>54</v>
      </c>
      <c r="J4909" t="s">
        <v>775</v>
      </c>
      <c r="K4909" t="s">
        <v>525</v>
      </c>
      <c r="L4909">
        <v>45014</v>
      </c>
      <c r="M4909" t="s">
        <v>175</v>
      </c>
      <c r="N4909" t="s">
        <v>4773</v>
      </c>
      <c r="O4909" t="s">
        <v>73</v>
      </c>
      <c r="P4909" t="s">
        <v>102</v>
      </c>
      <c r="Q4909" t="s">
        <v>4774</v>
      </c>
      <c r="R4909" s="19">
        <v>11.808</v>
      </c>
      <c r="S4909" s="17">
        <v>8</v>
      </c>
      <c r="T4909" s="20">
        <v>0.7</v>
      </c>
      <c r="U4909" s="19">
        <v>-8.6592000000000002</v>
      </c>
      <c r="V4909" s="20">
        <f t="shared" si="380"/>
        <v>-0.73333333333333339</v>
      </c>
      <c r="W4909" s="17">
        <f t="shared" si="381"/>
        <v>2014</v>
      </c>
      <c r="X4909" t="str">
        <f t="shared" si="382"/>
        <v>Nov-2014</v>
      </c>
      <c r="Y4909" s="17">
        <f t="shared" si="383"/>
        <v>5</v>
      </c>
      <c r="Z4909" t="str">
        <f t="shared" si="384"/>
        <v>Over 50%</v>
      </c>
      <c r="AA4909" s="17">
        <f>IF(COUNTIF($B$2:B4909,B4909)=1,1,0)</f>
        <v>1</v>
      </c>
      <c r="AB4909" s="17">
        <f>IF(COUNTIF($F$2:F4909,F4909)=1,1,0)</f>
        <v>0</v>
      </c>
    </row>
    <row r="4910" spans="1:28" x14ac:dyDescent="0.2">
      <c r="A4910" s="17">
        <v>4909</v>
      </c>
      <c r="B4910" t="s">
        <v>7888</v>
      </c>
      <c r="C4910" s="18">
        <v>41961</v>
      </c>
      <c r="D4910" s="18">
        <v>41966</v>
      </c>
      <c r="E4910" t="s">
        <v>50</v>
      </c>
      <c r="F4910" t="s">
        <v>5935</v>
      </c>
      <c r="G4910" t="s">
        <v>5936</v>
      </c>
      <c r="H4910" t="s">
        <v>53</v>
      </c>
      <c r="I4910" t="s">
        <v>54</v>
      </c>
      <c r="J4910" t="s">
        <v>775</v>
      </c>
      <c r="K4910" t="s">
        <v>525</v>
      </c>
      <c r="L4910">
        <v>45014</v>
      </c>
      <c r="M4910" t="s">
        <v>175</v>
      </c>
      <c r="N4910" t="s">
        <v>7889</v>
      </c>
      <c r="O4910" t="s">
        <v>98</v>
      </c>
      <c r="P4910" t="s">
        <v>99</v>
      </c>
      <c r="Q4910" t="s">
        <v>7890</v>
      </c>
      <c r="R4910" s="19">
        <v>9.5879999999999992</v>
      </c>
      <c r="S4910" s="17">
        <v>2</v>
      </c>
      <c r="T4910" s="20">
        <v>0.4</v>
      </c>
      <c r="U4910" s="19">
        <v>-2.0773999999999999</v>
      </c>
      <c r="V4910" s="20">
        <f t="shared" si="380"/>
        <v>-0.21666666666666667</v>
      </c>
      <c r="W4910" s="17">
        <f t="shared" si="381"/>
        <v>2014</v>
      </c>
      <c r="X4910" t="str">
        <f t="shared" si="382"/>
        <v>Nov-2014</v>
      </c>
      <c r="Y4910" s="17">
        <f t="shared" si="383"/>
        <v>5</v>
      </c>
      <c r="Z4910" t="str">
        <f t="shared" si="384"/>
        <v>31-40%</v>
      </c>
      <c r="AA4910" s="17">
        <f>IF(COUNTIF($B$2:B4910,B4910)=1,1,0)</f>
        <v>0</v>
      </c>
      <c r="AB4910" s="17">
        <f>IF(COUNTIF($F$2:F4910,F4910)=1,1,0)</f>
        <v>0</v>
      </c>
    </row>
    <row r="4911" spans="1:28" x14ac:dyDescent="0.2">
      <c r="A4911" s="17">
        <v>4910</v>
      </c>
      <c r="B4911" t="s">
        <v>7891</v>
      </c>
      <c r="C4911" s="18">
        <v>42749</v>
      </c>
      <c r="D4911" s="18">
        <v>42753</v>
      </c>
      <c r="E4911" t="s">
        <v>77</v>
      </c>
      <c r="F4911" t="s">
        <v>89</v>
      </c>
      <c r="G4911" t="s">
        <v>90</v>
      </c>
      <c r="H4911" t="s">
        <v>53</v>
      </c>
      <c r="I4911" t="s">
        <v>54</v>
      </c>
      <c r="J4911" t="s">
        <v>4922</v>
      </c>
      <c r="K4911" t="s">
        <v>362</v>
      </c>
      <c r="L4911">
        <v>37604</v>
      </c>
      <c r="M4911" t="s">
        <v>57</v>
      </c>
      <c r="N4911" t="s">
        <v>2322</v>
      </c>
      <c r="O4911" t="s">
        <v>73</v>
      </c>
      <c r="P4911" t="s">
        <v>200</v>
      </c>
      <c r="Q4911" t="s">
        <v>2323</v>
      </c>
      <c r="R4911" s="19">
        <v>18.335999999999999</v>
      </c>
      <c r="S4911" s="17">
        <v>3</v>
      </c>
      <c r="T4911" s="20">
        <v>0.2</v>
      </c>
      <c r="U4911" s="19">
        <v>6.6467999999999998</v>
      </c>
      <c r="V4911" s="20">
        <f t="shared" si="380"/>
        <v>0.36250000000000004</v>
      </c>
      <c r="W4911" s="17">
        <f t="shared" si="381"/>
        <v>2017</v>
      </c>
      <c r="X4911" t="str">
        <f t="shared" si="382"/>
        <v>Jan-2017</v>
      </c>
      <c r="Y4911" s="17">
        <f t="shared" si="383"/>
        <v>4</v>
      </c>
      <c r="Z4911" t="str">
        <f t="shared" si="384"/>
        <v>11-20%</v>
      </c>
      <c r="AA4911" s="17">
        <f>IF(COUNTIF($B$2:B4911,B4911)=1,1,0)</f>
        <v>1</v>
      </c>
      <c r="AB4911" s="17">
        <f>IF(COUNTIF($F$2:F4911,F4911)=1,1,0)</f>
        <v>0</v>
      </c>
    </row>
    <row r="4912" spans="1:28" x14ac:dyDescent="0.2">
      <c r="A4912" s="17">
        <v>4911</v>
      </c>
      <c r="B4912" t="s">
        <v>7891</v>
      </c>
      <c r="C4912" s="18">
        <v>42749</v>
      </c>
      <c r="D4912" s="18">
        <v>42753</v>
      </c>
      <c r="E4912" t="s">
        <v>77</v>
      </c>
      <c r="F4912" t="s">
        <v>89</v>
      </c>
      <c r="G4912" t="s">
        <v>90</v>
      </c>
      <c r="H4912" t="s">
        <v>53</v>
      </c>
      <c r="I4912" t="s">
        <v>54</v>
      </c>
      <c r="J4912" t="s">
        <v>4922</v>
      </c>
      <c r="K4912" t="s">
        <v>362</v>
      </c>
      <c r="L4912">
        <v>37604</v>
      </c>
      <c r="M4912" t="s">
        <v>57</v>
      </c>
      <c r="N4912" t="s">
        <v>2813</v>
      </c>
      <c r="O4912" t="s">
        <v>73</v>
      </c>
      <c r="P4912" t="s">
        <v>117</v>
      </c>
      <c r="Q4912" t="s">
        <v>2814</v>
      </c>
      <c r="R4912" s="19">
        <v>36.287999999999997</v>
      </c>
      <c r="S4912" s="17">
        <v>7</v>
      </c>
      <c r="T4912" s="20">
        <v>0.2</v>
      </c>
      <c r="U4912" s="19">
        <v>12.700799999999999</v>
      </c>
      <c r="V4912" s="20">
        <f t="shared" si="380"/>
        <v>0.35000000000000003</v>
      </c>
      <c r="W4912" s="17">
        <f t="shared" si="381"/>
        <v>2017</v>
      </c>
      <c r="X4912" t="str">
        <f t="shared" si="382"/>
        <v>Jan-2017</v>
      </c>
      <c r="Y4912" s="17">
        <f t="shared" si="383"/>
        <v>4</v>
      </c>
      <c r="Z4912" t="str">
        <f t="shared" si="384"/>
        <v>11-20%</v>
      </c>
      <c r="AA4912" s="17">
        <f>IF(COUNTIF($B$2:B4912,B4912)=1,1,0)</f>
        <v>0</v>
      </c>
      <c r="AB4912" s="17">
        <f>IF(COUNTIF($F$2:F4912,F4912)=1,1,0)</f>
        <v>0</v>
      </c>
    </row>
    <row r="4913" spans="1:28" x14ac:dyDescent="0.2">
      <c r="A4913" s="17">
        <v>4912</v>
      </c>
      <c r="B4913" t="s">
        <v>7891</v>
      </c>
      <c r="C4913" s="18">
        <v>42749</v>
      </c>
      <c r="D4913" s="18">
        <v>42753</v>
      </c>
      <c r="E4913" t="s">
        <v>77</v>
      </c>
      <c r="F4913" t="s">
        <v>89</v>
      </c>
      <c r="G4913" t="s">
        <v>90</v>
      </c>
      <c r="H4913" t="s">
        <v>53</v>
      </c>
      <c r="I4913" t="s">
        <v>54</v>
      </c>
      <c r="J4913" t="s">
        <v>4922</v>
      </c>
      <c r="K4913" t="s">
        <v>362</v>
      </c>
      <c r="L4913">
        <v>37604</v>
      </c>
      <c r="M4913" t="s">
        <v>57</v>
      </c>
      <c r="N4913" t="s">
        <v>1703</v>
      </c>
      <c r="O4913" t="s">
        <v>98</v>
      </c>
      <c r="P4913" t="s">
        <v>99</v>
      </c>
      <c r="Q4913" t="s">
        <v>1704</v>
      </c>
      <c r="R4913" s="19">
        <v>111.98399999999999</v>
      </c>
      <c r="S4913" s="17">
        <v>2</v>
      </c>
      <c r="T4913" s="20">
        <v>0.2</v>
      </c>
      <c r="U4913" s="19">
        <v>6.9989999999999997</v>
      </c>
      <c r="V4913" s="20">
        <f t="shared" si="380"/>
        <v>6.25E-2</v>
      </c>
      <c r="W4913" s="17">
        <f t="shared" si="381"/>
        <v>2017</v>
      </c>
      <c r="X4913" t="str">
        <f t="shared" si="382"/>
        <v>Jan-2017</v>
      </c>
      <c r="Y4913" s="17">
        <f t="shared" si="383"/>
        <v>4</v>
      </c>
      <c r="Z4913" t="str">
        <f t="shared" si="384"/>
        <v>11-20%</v>
      </c>
      <c r="AA4913" s="17">
        <f>IF(COUNTIF($B$2:B4913,B4913)=1,1,0)</f>
        <v>0</v>
      </c>
      <c r="AB4913" s="17">
        <f>IF(COUNTIF($F$2:F4913,F4913)=1,1,0)</f>
        <v>0</v>
      </c>
    </row>
    <row r="4914" spans="1:28" x14ac:dyDescent="0.2">
      <c r="A4914" s="17">
        <v>4913</v>
      </c>
      <c r="B4914" t="s">
        <v>7891</v>
      </c>
      <c r="C4914" s="18">
        <v>42749</v>
      </c>
      <c r="D4914" s="18">
        <v>42753</v>
      </c>
      <c r="E4914" t="s">
        <v>77</v>
      </c>
      <c r="F4914" t="s">
        <v>89</v>
      </c>
      <c r="G4914" t="s">
        <v>90</v>
      </c>
      <c r="H4914" t="s">
        <v>53</v>
      </c>
      <c r="I4914" t="s">
        <v>54</v>
      </c>
      <c r="J4914" t="s">
        <v>4922</v>
      </c>
      <c r="K4914" t="s">
        <v>362</v>
      </c>
      <c r="L4914">
        <v>37604</v>
      </c>
      <c r="M4914" t="s">
        <v>57</v>
      </c>
      <c r="N4914" t="s">
        <v>5857</v>
      </c>
      <c r="O4914" t="s">
        <v>73</v>
      </c>
      <c r="P4914" t="s">
        <v>102</v>
      </c>
      <c r="Q4914" t="s">
        <v>5858</v>
      </c>
      <c r="R4914" s="19">
        <v>5.97</v>
      </c>
      <c r="S4914" s="17">
        <v>5</v>
      </c>
      <c r="T4914" s="20">
        <v>0.7</v>
      </c>
      <c r="U4914" s="19">
        <v>-4.577</v>
      </c>
      <c r="V4914" s="20">
        <f t="shared" si="380"/>
        <v>-0.76666666666666672</v>
      </c>
      <c r="W4914" s="17">
        <f t="shared" si="381"/>
        <v>2017</v>
      </c>
      <c r="X4914" t="str">
        <f t="shared" si="382"/>
        <v>Jan-2017</v>
      </c>
      <c r="Y4914" s="17">
        <f t="shared" si="383"/>
        <v>4</v>
      </c>
      <c r="Z4914" t="str">
        <f t="shared" si="384"/>
        <v>Over 50%</v>
      </c>
      <c r="AA4914" s="17">
        <f>IF(COUNTIF($B$2:B4914,B4914)=1,1,0)</f>
        <v>0</v>
      </c>
      <c r="AB4914" s="17">
        <f>IF(COUNTIF($F$2:F4914,F4914)=1,1,0)</f>
        <v>0</v>
      </c>
    </row>
    <row r="4915" spans="1:28" x14ac:dyDescent="0.2">
      <c r="A4915" s="17">
        <v>4914</v>
      </c>
      <c r="B4915" t="s">
        <v>7891</v>
      </c>
      <c r="C4915" s="18">
        <v>42749</v>
      </c>
      <c r="D4915" s="18">
        <v>42753</v>
      </c>
      <c r="E4915" t="s">
        <v>77</v>
      </c>
      <c r="F4915" t="s">
        <v>89</v>
      </c>
      <c r="G4915" t="s">
        <v>90</v>
      </c>
      <c r="H4915" t="s">
        <v>53</v>
      </c>
      <c r="I4915" t="s">
        <v>54</v>
      </c>
      <c r="J4915" t="s">
        <v>4922</v>
      </c>
      <c r="K4915" t="s">
        <v>362</v>
      </c>
      <c r="L4915">
        <v>37604</v>
      </c>
      <c r="M4915" t="s">
        <v>57</v>
      </c>
      <c r="N4915" t="s">
        <v>3203</v>
      </c>
      <c r="O4915" t="s">
        <v>73</v>
      </c>
      <c r="P4915" t="s">
        <v>102</v>
      </c>
      <c r="Q4915" t="s">
        <v>3204</v>
      </c>
      <c r="R4915" s="19">
        <v>2.508</v>
      </c>
      <c r="S4915" s="17">
        <v>2</v>
      </c>
      <c r="T4915" s="20">
        <v>0.7</v>
      </c>
      <c r="U4915" s="19">
        <v>-1.8391999999999999</v>
      </c>
      <c r="V4915" s="20">
        <f t="shared" si="380"/>
        <v>-0.73333333333333328</v>
      </c>
      <c r="W4915" s="17">
        <f t="shared" si="381"/>
        <v>2017</v>
      </c>
      <c r="X4915" t="str">
        <f t="shared" si="382"/>
        <v>Jan-2017</v>
      </c>
      <c r="Y4915" s="17">
        <f t="shared" si="383"/>
        <v>4</v>
      </c>
      <c r="Z4915" t="str">
        <f t="shared" si="384"/>
        <v>Over 50%</v>
      </c>
      <c r="AA4915" s="17">
        <f>IF(COUNTIF($B$2:B4915,B4915)=1,1,0)</f>
        <v>0</v>
      </c>
      <c r="AB4915" s="17">
        <f>IF(COUNTIF($F$2:F4915,F4915)=1,1,0)</f>
        <v>0</v>
      </c>
    </row>
    <row r="4916" spans="1:28" x14ac:dyDescent="0.2">
      <c r="A4916" s="17">
        <v>4915</v>
      </c>
      <c r="B4916" t="s">
        <v>7892</v>
      </c>
      <c r="C4916" s="18">
        <v>42271</v>
      </c>
      <c r="D4916" s="18">
        <v>42273</v>
      </c>
      <c r="E4916" t="s">
        <v>50</v>
      </c>
      <c r="F4916" t="s">
        <v>2130</v>
      </c>
      <c r="G4916" t="s">
        <v>2131</v>
      </c>
      <c r="H4916" t="s">
        <v>53</v>
      </c>
      <c r="I4916" t="s">
        <v>54</v>
      </c>
      <c r="J4916" t="s">
        <v>122</v>
      </c>
      <c r="K4916" t="s">
        <v>123</v>
      </c>
      <c r="L4916">
        <v>98105</v>
      </c>
      <c r="M4916" t="s">
        <v>71</v>
      </c>
      <c r="N4916" t="s">
        <v>202</v>
      </c>
      <c r="O4916" t="s">
        <v>73</v>
      </c>
      <c r="P4916" t="s">
        <v>95</v>
      </c>
      <c r="Q4916" t="s">
        <v>203</v>
      </c>
      <c r="R4916" s="19">
        <v>35.96</v>
      </c>
      <c r="S4916" s="17">
        <v>2</v>
      </c>
      <c r="T4916" s="20">
        <v>0</v>
      </c>
      <c r="U4916" s="19">
        <v>10.4284</v>
      </c>
      <c r="V4916" s="20">
        <f t="shared" si="380"/>
        <v>0.28999999999999998</v>
      </c>
      <c r="W4916" s="17">
        <f t="shared" si="381"/>
        <v>2015</v>
      </c>
      <c r="X4916" t="str">
        <f t="shared" si="382"/>
        <v>Sep-2015</v>
      </c>
      <c r="Y4916" s="17">
        <f t="shared" si="383"/>
        <v>2</v>
      </c>
      <c r="Z4916" t="str">
        <f t="shared" si="384"/>
        <v>0% (No Discount)</v>
      </c>
      <c r="AA4916" s="17">
        <f>IF(COUNTIF($B$2:B4916,B4916)=1,1,0)</f>
        <v>1</v>
      </c>
      <c r="AB4916" s="17">
        <f>IF(COUNTIF($F$2:F4916,F4916)=1,1,0)</f>
        <v>0</v>
      </c>
    </row>
    <row r="4917" spans="1:28" x14ac:dyDescent="0.2">
      <c r="A4917" s="17">
        <v>4916</v>
      </c>
      <c r="B4917" t="s">
        <v>7892</v>
      </c>
      <c r="C4917" s="18">
        <v>42271</v>
      </c>
      <c r="D4917" s="18">
        <v>42273</v>
      </c>
      <c r="E4917" t="s">
        <v>50</v>
      </c>
      <c r="F4917" t="s">
        <v>2130</v>
      </c>
      <c r="G4917" t="s">
        <v>2131</v>
      </c>
      <c r="H4917" t="s">
        <v>53</v>
      </c>
      <c r="I4917" t="s">
        <v>54</v>
      </c>
      <c r="J4917" t="s">
        <v>122</v>
      </c>
      <c r="K4917" t="s">
        <v>123</v>
      </c>
      <c r="L4917">
        <v>98105</v>
      </c>
      <c r="M4917" t="s">
        <v>71</v>
      </c>
      <c r="N4917" t="s">
        <v>3160</v>
      </c>
      <c r="O4917" t="s">
        <v>73</v>
      </c>
      <c r="P4917" t="s">
        <v>102</v>
      </c>
      <c r="Q4917" t="s">
        <v>3161</v>
      </c>
      <c r="R4917" s="19">
        <v>14.952</v>
      </c>
      <c r="S4917" s="17">
        <v>3</v>
      </c>
      <c r="T4917" s="20">
        <v>0.2</v>
      </c>
      <c r="U4917" s="19">
        <v>5.4200999999999997</v>
      </c>
      <c r="V4917" s="20">
        <f t="shared" si="380"/>
        <v>0.36249999999999999</v>
      </c>
      <c r="W4917" s="17">
        <f t="shared" si="381"/>
        <v>2015</v>
      </c>
      <c r="X4917" t="str">
        <f t="shared" si="382"/>
        <v>Sep-2015</v>
      </c>
      <c r="Y4917" s="17">
        <f t="shared" si="383"/>
        <v>2</v>
      </c>
      <c r="Z4917" t="str">
        <f t="shared" si="384"/>
        <v>11-20%</v>
      </c>
      <c r="AA4917" s="17">
        <f>IF(COUNTIF($B$2:B4917,B4917)=1,1,0)</f>
        <v>0</v>
      </c>
      <c r="AB4917" s="17">
        <f>IF(COUNTIF($F$2:F4917,F4917)=1,1,0)</f>
        <v>0</v>
      </c>
    </row>
    <row r="4918" spans="1:28" x14ac:dyDescent="0.2">
      <c r="A4918" s="17">
        <v>4917</v>
      </c>
      <c r="B4918" t="s">
        <v>7893</v>
      </c>
      <c r="C4918" s="18">
        <v>43017</v>
      </c>
      <c r="D4918" s="18">
        <v>43019</v>
      </c>
      <c r="E4918" t="s">
        <v>50</v>
      </c>
      <c r="F4918" t="s">
        <v>828</v>
      </c>
      <c r="G4918" t="s">
        <v>829</v>
      </c>
      <c r="H4918" t="s">
        <v>53</v>
      </c>
      <c r="I4918" t="s">
        <v>54</v>
      </c>
      <c r="J4918" t="s">
        <v>7894</v>
      </c>
      <c r="K4918" t="s">
        <v>131</v>
      </c>
      <c r="L4918">
        <v>77573</v>
      </c>
      <c r="M4918" t="s">
        <v>132</v>
      </c>
      <c r="N4918" t="s">
        <v>1488</v>
      </c>
      <c r="O4918" t="s">
        <v>73</v>
      </c>
      <c r="P4918" t="s">
        <v>95</v>
      </c>
      <c r="Q4918" t="s">
        <v>1489</v>
      </c>
      <c r="R4918" s="19">
        <v>67.144000000000005</v>
      </c>
      <c r="S4918" s="17">
        <v>7</v>
      </c>
      <c r="T4918" s="20">
        <v>0.2</v>
      </c>
      <c r="U4918" s="19">
        <v>5.8750999999999998</v>
      </c>
      <c r="V4918" s="20">
        <f t="shared" si="380"/>
        <v>8.7499999999999994E-2</v>
      </c>
      <c r="W4918" s="17">
        <f t="shared" si="381"/>
        <v>2017</v>
      </c>
      <c r="X4918" t="str">
        <f t="shared" si="382"/>
        <v>Oct-2017</v>
      </c>
      <c r="Y4918" s="17">
        <f t="shared" si="383"/>
        <v>2</v>
      </c>
      <c r="Z4918" t="str">
        <f t="shared" si="384"/>
        <v>11-20%</v>
      </c>
      <c r="AA4918" s="17">
        <f>IF(COUNTIF($B$2:B4918,B4918)=1,1,0)</f>
        <v>1</v>
      </c>
      <c r="AB4918" s="17">
        <f>IF(COUNTIF($F$2:F4918,F4918)=1,1,0)</f>
        <v>0</v>
      </c>
    </row>
    <row r="4919" spans="1:28" x14ac:dyDescent="0.2">
      <c r="A4919" s="17">
        <v>4918</v>
      </c>
      <c r="B4919" t="s">
        <v>7893</v>
      </c>
      <c r="C4919" s="18">
        <v>43017</v>
      </c>
      <c r="D4919" s="18">
        <v>43019</v>
      </c>
      <c r="E4919" t="s">
        <v>50</v>
      </c>
      <c r="F4919" t="s">
        <v>828</v>
      </c>
      <c r="G4919" t="s">
        <v>829</v>
      </c>
      <c r="H4919" t="s">
        <v>53</v>
      </c>
      <c r="I4919" t="s">
        <v>54</v>
      </c>
      <c r="J4919" t="s">
        <v>7894</v>
      </c>
      <c r="K4919" t="s">
        <v>131</v>
      </c>
      <c r="L4919">
        <v>77573</v>
      </c>
      <c r="M4919" t="s">
        <v>132</v>
      </c>
      <c r="N4919" t="s">
        <v>7895</v>
      </c>
      <c r="O4919" t="s">
        <v>59</v>
      </c>
      <c r="P4919" t="s">
        <v>63</v>
      </c>
      <c r="Q4919" t="s">
        <v>7896</v>
      </c>
      <c r="R4919" s="19">
        <v>254.05799999999999</v>
      </c>
      <c r="S4919" s="17">
        <v>3</v>
      </c>
      <c r="T4919" s="20">
        <v>0.3</v>
      </c>
      <c r="U4919" s="19">
        <v>-32.6646</v>
      </c>
      <c r="V4919" s="20">
        <f t="shared" si="380"/>
        <v>-0.12857142857142859</v>
      </c>
      <c r="W4919" s="17">
        <f t="shared" si="381"/>
        <v>2017</v>
      </c>
      <c r="X4919" t="str">
        <f t="shared" si="382"/>
        <v>Oct-2017</v>
      </c>
      <c r="Y4919" s="17">
        <f t="shared" si="383"/>
        <v>2</v>
      </c>
      <c r="Z4919" t="str">
        <f t="shared" si="384"/>
        <v>21-30%</v>
      </c>
      <c r="AA4919" s="17">
        <f>IF(COUNTIF($B$2:B4919,B4919)=1,1,0)</f>
        <v>0</v>
      </c>
      <c r="AB4919" s="17">
        <f>IF(COUNTIF($F$2:F4919,F4919)=1,1,0)</f>
        <v>0</v>
      </c>
    </row>
    <row r="4920" spans="1:28" x14ac:dyDescent="0.2">
      <c r="A4920" s="17">
        <v>4919</v>
      </c>
      <c r="B4920" t="s">
        <v>7897</v>
      </c>
      <c r="C4920" s="18">
        <v>42371</v>
      </c>
      <c r="D4920" s="18">
        <v>42376</v>
      </c>
      <c r="E4920" t="s">
        <v>77</v>
      </c>
      <c r="F4920" t="s">
        <v>5370</v>
      </c>
      <c r="G4920" t="s">
        <v>5371</v>
      </c>
      <c r="H4920" t="s">
        <v>68</v>
      </c>
      <c r="I4920" t="s">
        <v>54</v>
      </c>
      <c r="J4920" t="s">
        <v>7898</v>
      </c>
      <c r="K4920" t="s">
        <v>2769</v>
      </c>
      <c r="L4920">
        <v>20877</v>
      </c>
      <c r="M4920" t="s">
        <v>175</v>
      </c>
      <c r="N4920" t="s">
        <v>1106</v>
      </c>
      <c r="O4920" t="s">
        <v>59</v>
      </c>
      <c r="P4920" t="s">
        <v>60</v>
      </c>
      <c r="Q4920" t="s">
        <v>1107</v>
      </c>
      <c r="R4920" s="19">
        <v>173.94</v>
      </c>
      <c r="S4920" s="17">
        <v>3</v>
      </c>
      <c r="T4920" s="20">
        <v>0</v>
      </c>
      <c r="U4920" s="19">
        <v>38.266800000000003</v>
      </c>
      <c r="V4920" s="20">
        <f t="shared" si="380"/>
        <v>0.22000000000000003</v>
      </c>
      <c r="W4920" s="17">
        <f t="shared" si="381"/>
        <v>2016</v>
      </c>
      <c r="X4920" t="str">
        <f t="shared" si="382"/>
        <v>Jan-2016</v>
      </c>
      <c r="Y4920" s="17">
        <f t="shared" si="383"/>
        <v>5</v>
      </c>
      <c r="Z4920" t="str">
        <f t="shared" si="384"/>
        <v>0% (No Discount)</v>
      </c>
      <c r="AA4920" s="17">
        <f>IF(COUNTIF($B$2:B4920,B4920)=1,1,0)</f>
        <v>1</v>
      </c>
      <c r="AB4920" s="17">
        <f>IF(COUNTIF($F$2:F4920,F4920)=1,1,0)</f>
        <v>0</v>
      </c>
    </row>
    <row r="4921" spans="1:28" x14ac:dyDescent="0.2">
      <c r="A4921" s="17">
        <v>4920</v>
      </c>
      <c r="B4921" t="s">
        <v>7897</v>
      </c>
      <c r="C4921" s="18">
        <v>42371</v>
      </c>
      <c r="D4921" s="18">
        <v>42376</v>
      </c>
      <c r="E4921" t="s">
        <v>77</v>
      </c>
      <c r="F4921" t="s">
        <v>5370</v>
      </c>
      <c r="G4921" t="s">
        <v>5371</v>
      </c>
      <c r="H4921" t="s">
        <v>68</v>
      </c>
      <c r="I4921" t="s">
        <v>54</v>
      </c>
      <c r="J4921" t="s">
        <v>7898</v>
      </c>
      <c r="K4921" t="s">
        <v>2769</v>
      </c>
      <c r="L4921">
        <v>20877</v>
      </c>
      <c r="M4921" t="s">
        <v>175</v>
      </c>
      <c r="N4921" t="s">
        <v>4568</v>
      </c>
      <c r="O4921" t="s">
        <v>98</v>
      </c>
      <c r="P4921" t="s">
        <v>99</v>
      </c>
      <c r="Q4921" t="s">
        <v>4569</v>
      </c>
      <c r="R4921" s="19">
        <v>231.98</v>
      </c>
      <c r="S4921" s="17">
        <v>2</v>
      </c>
      <c r="T4921" s="20">
        <v>0</v>
      </c>
      <c r="U4921" s="19">
        <v>67.274199999999993</v>
      </c>
      <c r="V4921" s="20">
        <f t="shared" si="380"/>
        <v>0.28999999999999998</v>
      </c>
      <c r="W4921" s="17">
        <f t="shared" si="381"/>
        <v>2016</v>
      </c>
      <c r="X4921" t="str">
        <f t="shared" si="382"/>
        <v>Jan-2016</v>
      </c>
      <c r="Y4921" s="17">
        <f t="shared" si="383"/>
        <v>5</v>
      </c>
      <c r="Z4921" t="str">
        <f t="shared" si="384"/>
        <v>0% (No Discount)</v>
      </c>
      <c r="AA4921" s="17">
        <f>IF(COUNTIF($B$2:B4921,B4921)=1,1,0)</f>
        <v>0</v>
      </c>
      <c r="AB4921" s="17">
        <f>IF(COUNTIF($F$2:F4921,F4921)=1,1,0)</f>
        <v>0</v>
      </c>
    </row>
    <row r="4922" spans="1:28" x14ac:dyDescent="0.2">
      <c r="A4922" s="17">
        <v>4921</v>
      </c>
      <c r="B4922" t="s">
        <v>7899</v>
      </c>
      <c r="C4922" s="18">
        <v>42966</v>
      </c>
      <c r="D4922" s="18">
        <v>42970</v>
      </c>
      <c r="E4922" t="s">
        <v>77</v>
      </c>
      <c r="F4922" t="s">
        <v>5610</v>
      </c>
      <c r="G4922" t="s">
        <v>5611</v>
      </c>
      <c r="H4922" t="s">
        <v>53</v>
      </c>
      <c r="I4922" t="s">
        <v>54</v>
      </c>
      <c r="J4922" t="s">
        <v>330</v>
      </c>
      <c r="K4922" t="s">
        <v>238</v>
      </c>
      <c r="L4922">
        <v>60653</v>
      </c>
      <c r="M4922" t="s">
        <v>132</v>
      </c>
      <c r="N4922" t="s">
        <v>4891</v>
      </c>
      <c r="O4922" t="s">
        <v>73</v>
      </c>
      <c r="P4922" t="s">
        <v>102</v>
      </c>
      <c r="Q4922" t="s">
        <v>4892</v>
      </c>
      <c r="R4922" s="19">
        <v>2.2959999999999998</v>
      </c>
      <c r="S4922" s="17">
        <v>2</v>
      </c>
      <c r="T4922" s="20">
        <v>0.8</v>
      </c>
      <c r="U4922" s="19">
        <v>-3.9032</v>
      </c>
      <c r="V4922" s="20">
        <f t="shared" si="380"/>
        <v>-1.7000000000000002</v>
      </c>
      <c r="W4922" s="17">
        <f t="shared" si="381"/>
        <v>2017</v>
      </c>
      <c r="X4922" t="str">
        <f t="shared" si="382"/>
        <v>Aug-2017</v>
      </c>
      <c r="Y4922" s="17">
        <f t="shared" si="383"/>
        <v>4</v>
      </c>
      <c r="Z4922" t="str">
        <f t="shared" si="384"/>
        <v>Over 50%</v>
      </c>
      <c r="AA4922" s="17">
        <f>IF(COUNTIF($B$2:B4922,B4922)=1,1,0)</f>
        <v>1</v>
      </c>
      <c r="AB4922" s="17">
        <f>IF(COUNTIF($F$2:F4922,F4922)=1,1,0)</f>
        <v>0</v>
      </c>
    </row>
    <row r="4923" spans="1:28" x14ac:dyDescent="0.2">
      <c r="A4923" s="17">
        <v>4922</v>
      </c>
      <c r="B4923" t="s">
        <v>7900</v>
      </c>
      <c r="C4923" s="18">
        <v>43094</v>
      </c>
      <c r="D4923" s="18">
        <v>43098</v>
      </c>
      <c r="E4923" t="s">
        <v>50</v>
      </c>
      <c r="F4923" t="s">
        <v>3539</v>
      </c>
      <c r="G4923" t="s">
        <v>3540</v>
      </c>
      <c r="H4923" t="s">
        <v>129</v>
      </c>
      <c r="I4923" t="s">
        <v>54</v>
      </c>
      <c r="J4923" t="s">
        <v>1713</v>
      </c>
      <c r="K4923" t="s">
        <v>385</v>
      </c>
      <c r="L4923">
        <v>35810</v>
      </c>
      <c r="M4923" t="s">
        <v>57</v>
      </c>
      <c r="N4923" t="s">
        <v>7780</v>
      </c>
      <c r="O4923" t="s">
        <v>73</v>
      </c>
      <c r="P4923" t="s">
        <v>117</v>
      </c>
      <c r="Q4923" t="s">
        <v>7781</v>
      </c>
      <c r="R4923" s="19">
        <v>96.08</v>
      </c>
      <c r="S4923" s="17">
        <v>2</v>
      </c>
      <c r="T4923" s="20">
        <v>0</v>
      </c>
      <c r="U4923" s="19">
        <v>46.118400000000001</v>
      </c>
      <c r="V4923" s="20">
        <f t="shared" si="380"/>
        <v>0.48000000000000004</v>
      </c>
      <c r="W4923" s="17">
        <f t="shared" si="381"/>
        <v>2017</v>
      </c>
      <c r="X4923" t="str">
        <f t="shared" si="382"/>
        <v>Dec-2017</v>
      </c>
      <c r="Y4923" s="17">
        <f t="shared" si="383"/>
        <v>4</v>
      </c>
      <c r="Z4923" t="str">
        <f t="shared" si="384"/>
        <v>0% (No Discount)</v>
      </c>
      <c r="AA4923" s="17">
        <f>IF(COUNTIF($B$2:B4923,B4923)=1,1,0)</f>
        <v>1</v>
      </c>
      <c r="AB4923" s="17">
        <f>IF(COUNTIF($F$2:F4923,F4923)=1,1,0)</f>
        <v>0</v>
      </c>
    </row>
    <row r="4924" spans="1:28" x14ac:dyDescent="0.2">
      <c r="A4924" s="17">
        <v>4923</v>
      </c>
      <c r="B4924" t="s">
        <v>7900</v>
      </c>
      <c r="C4924" s="18">
        <v>43094</v>
      </c>
      <c r="D4924" s="18">
        <v>43098</v>
      </c>
      <c r="E4924" t="s">
        <v>50</v>
      </c>
      <c r="F4924" t="s">
        <v>3539</v>
      </c>
      <c r="G4924" t="s">
        <v>3540</v>
      </c>
      <c r="H4924" t="s">
        <v>129</v>
      </c>
      <c r="I4924" t="s">
        <v>54</v>
      </c>
      <c r="J4924" t="s">
        <v>1713</v>
      </c>
      <c r="K4924" t="s">
        <v>385</v>
      </c>
      <c r="L4924">
        <v>35810</v>
      </c>
      <c r="M4924" t="s">
        <v>57</v>
      </c>
      <c r="N4924" t="s">
        <v>3177</v>
      </c>
      <c r="O4924" t="s">
        <v>73</v>
      </c>
      <c r="P4924" t="s">
        <v>296</v>
      </c>
      <c r="Q4924" t="s">
        <v>3178</v>
      </c>
      <c r="R4924" s="19">
        <v>3.62</v>
      </c>
      <c r="S4924" s="17">
        <v>2</v>
      </c>
      <c r="T4924" s="20">
        <v>0</v>
      </c>
      <c r="U4924" s="19">
        <v>1.1946000000000001</v>
      </c>
      <c r="V4924" s="20">
        <f t="shared" si="380"/>
        <v>0.33</v>
      </c>
      <c r="W4924" s="17">
        <f t="shared" si="381"/>
        <v>2017</v>
      </c>
      <c r="X4924" t="str">
        <f t="shared" si="382"/>
        <v>Dec-2017</v>
      </c>
      <c r="Y4924" s="17">
        <f t="shared" si="383"/>
        <v>4</v>
      </c>
      <c r="Z4924" t="str">
        <f t="shared" si="384"/>
        <v>0% (No Discount)</v>
      </c>
      <c r="AA4924" s="17">
        <f>IF(COUNTIF($B$2:B4924,B4924)=1,1,0)</f>
        <v>0</v>
      </c>
      <c r="AB4924" s="17">
        <f>IF(COUNTIF($F$2:F4924,F4924)=1,1,0)</f>
        <v>0</v>
      </c>
    </row>
    <row r="4925" spans="1:28" x14ac:dyDescent="0.2">
      <c r="A4925" s="17">
        <v>4924</v>
      </c>
      <c r="B4925" t="s">
        <v>7900</v>
      </c>
      <c r="C4925" s="18">
        <v>43094</v>
      </c>
      <c r="D4925" s="18">
        <v>43098</v>
      </c>
      <c r="E4925" t="s">
        <v>50</v>
      </c>
      <c r="F4925" t="s">
        <v>3539</v>
      </c>
      <c r="G4925" t="s">
        <v>3540</v>
      </c>
      <c r="H4925" t="s">
        <v>129</v>
      </c>
      <c r="I4925" t="s">
        <v>54</v>
      </c>
      <c r="J4925" t="s">
        <v>1713</v>
      </c>
      <c r="K4925" t="s">
        <v>385</v>
      </c>
      <c r="L4925">
        <v>35810</v>
      </c>
      <c r="M4925" t="s">
        <v>57</v>
      </c>
      <c r="N4925" t="s">
        <v>3605</v>
      </c>
      <c r="O4925" t="s">
        <v>73</v>
      </c>
      <c r="P4925" t="s">
        <v>117</v>
      </c>
      <c r="Q4925" t="s">
        <v>3606</v>
      </c>
      <c r="R4925" s="19">
        <v>629.1</v>
      </c>
      <c r="S4925" s="17">
        <v>6</v>
      </c>
      <c r="T4925" s="20">
        <v>0</v>
      </c>
      <c r="U4925" s="19">
        <v>301.96800000000002</v>
      </c>
      <c r="V4925" s="20">
        <f t="shared" si="380"/>
        <v>0.48000000000000004</v>
      </c>
      <c r="W4925" s="17">
        <f t="shared" si="381"/>
        <v>2017</v>
      </c>
      <c r="X4925" t="str">
        <f t="shared" si="382"/>
        <v>Dec-2017</v>
      </c>
      <c r="Y4925" s="17">
        <f t="shared" si="383"/>
        <v>4</v>
      </c>
      <c r="Z4925" t="str">
        <f t="shared" si="384"/>
        <v>0% (No Discount)</v>
      </c>
      <c r="AA4925" s="17">
        <f>IF(COUNTIF($B$2:B4925,B4925)=1,1,0)</f>
        <v>0</v>
      </c>
      <c r="AB4925" s="17">
        <f>IF(COUNTIF($F$2:F4925,F4925)=1,1,0)</f>
        <v>0</v>
      </c>
    </row>
    <row r="4926" spans="1:28" x14ac:dyDescent="0.2">
      <c r="A4926" s="17">
        <v>4925</v>
      </c>
      <c r="B4926" t="s">
        <v>7900</v>
      </c>
      <c r="C4926" s="18">
        <v>43094</v>
      </c>
      <c r="D4926" s="18">
        <v>43098</v>
      </c>
      <c r="E4926" t="s">
        <v>50</v>
      </c>
      <c r="F4926" t="s">
        <v>3539</v>
      </c>
      <c r="G4926" t="s">
        <v>3540</v>
      </c>
      <c r="H4926" t="s">
        <v>129</v>
      </c>
      <c r="I4926" t="s">
        <v>54</v>
      </c>
      <c r="J4926" t="s">
        <v>1713</v>
      </c>
      <c r="K4926" t="s">
        <v>385</v>
      </c>
      <c r="L4926">
        <v>35810</v>
      </c>
      <c r="M4926" t="s">
        <v>57</v>
      </c>
      <c r="N4926" t="s">
        <v>5868</v>
      </c>
      <c r="O4926" t="s">
        <v>98</v>
      </c>
      <c r="P4926" t="s">
        <v>99</v>
      </c>
      <c r="Q4926" t="s">
        <v>5869</v>
      </c>
      <c r="R4926" s="19">
        <v>90.48</v>
      </c>
      <c r="S4926" s="17">
        <v>2</v>
      </c>
      <c r="T4926" s="20">
        <v>0</v>
      </c>
      <c r="U4926" s="19">
        <v>23.524799999999999</v>
      </c>
      <c r="V4926" s="20">
        <f t="shared" si="380"/>
        <v>0.25999999999999995</v>
      </c>
      <c r="W4926" s="17">
        <f t="shared" si="381"/>
        <v>2017</v>
      </c>
      <c r="X4926" t="str">
        <f t="shared" si="382"/>
        <v>Dec-2017</v>
      </c>
      <c r="Y4926" s="17">
        <f t="shared" si="383"/>
        <v>4</v>
      </c>
      <c r="Z4926" t="str">
        <f t="shared" si="384"/>
        <v>0% (No Discount)</v>
      </c>
      <c r="AA4926" s="17">
        <f>IF(COUNTIF($B$2:B4926,B4926)=1,1,0)</f>
        <v>0</v>
      </c>
      <c r="AB4926" s="17">
        <f>IF(COUNTIF($F$2:F4926,F4926)=1,1,0)</f>
        <v>0</v>
      </c>
    </row>
    <row r="4927" spans="1:28" x14ac:dyDescent="0.2">
      <c r="A4927" s="17">
        <v>4926</v>
      </c>
      <c r="B4927" t="s">
        <v>7901</v>
      </c>
      <c r="C4927" s="18">
        <v>42988</v>
      </c>
      <c r="D4927" s="18">
        <v>42991</v>
      </c>
      <c r="E4927" t="s">
        <v>215</v>
      </c>
      <c r="F4927" t="s">
        <v>7902</v>
      </c>
      <c r="G4927" t="s">
        <v>7903</v>
      </c>
      <c r="H4927" t="s">
        <v>68</v>
      </c>
      <c r="I4927" t="s">
        <v>54</v>
      </c>
      <c r="J4927" t="s">
        <v>1511</v>
      </c>
      <c r="K4927" t="s">
        <v>1275</v>
      </c>
      <c r="L4927">
        <v>1841</v>
      </c>
      <c r="M4927" t="s">
        <v>175</v>
      </c>
      <c r="N4927" t="s">
        <v>6144</v>
      </c>
      <c r="O4927" t="s">
        <v>73</v>
      </c>
      <c r="P4927" t="s">
        <v>95</v>
      </c>
      <c r="Q4927" t="s">
        <v>6145</v>
      </c>
      <c r="R4927" s="19">
        <v>14.88</v>
      </c>
      <c r="S4927" s="17">
        <v>2</v>
      </c>
      <c r="T4927" s="20">
        <v>0</v>
      </c>
      <c r="U4927" s="19">
        <v>3.72</v>
      </c>
      <c r="V4927" s="20">
        <f t="shared" si="380"/>
        <v>0.25</v>
      </c>
      <c r="W4927" s="17">
        <f t="shared" si="381"/>
        <v>2017</v>
      </c>
      <c r="X4927" t="str">
        <f t="shared" si="382"/>
        <v>Sep-2017</v>
      </c>
      <c r="Y4927" s="17">
        <f t="shared" si="383"/>
        <v>3</v>
      </c>
      <c r="Z4927" t="str">
        <f t="shared" si="384"/>
        <v>0% (No Discount)</v>
      </c>
      <c r="AA4927" s="17">
        <f>IF(COUNTIF($B$2:B4927,B4927)=1,1,0)</f>
        <v>1</v>
      </c>
      <c r="AB4927" s="17">
        <f>IF(COUNTIF($F$2:F4927,F4927)=1,1,0)</f>
        <v>1</v>
      </c>
    </row>
    <row r="4928" spans="1:28" x14ac:dyDescent="0.2">
      <c r="A4928" s="17">
        <v>4927</v>
      </c>
      <c r="B4928" t="s">
        <v>7904</v>
      </c>
      <c r="C4928" s="18">
        <v>43027</v>
      </c>
      <c r="D4928" s="18">
        <v>43031</v>
      </c>
      <c r="E4928" t="s">
        <v>77</v>
      </c>
      <c r="F4928" t="s">
        <v>3122</v>
      </c>
      <c r="G4928" t="s">
        <v>3123</v>
      </c>
      <c r="H4928" t="s">
        <v>53</v>
      </c>
      <c r="I4928" t="s">
        <v>54</v>
      </c>
      <c r="J4928" t="s">
        <v>330</v>
      </c>
      <c r="K4928" t="s">
        <v>238</v>
      </c>
      <c r="L4928">
        <v>60623</v>
      </c>
      <c r="M4928" t="s">
        <v>132</v>
      </c>
      <c r="N4928" t="s">
        <v>3808</v>
      </c>
      <c r="O4928" t="s">
        <v>59</v>
      </c>
      <c r="P4928" t="s">
        <v>83</v>
      </c>
      <c r="Q4928" t="s">
        <v>3809</v>
      </c>
      <c r="R4928" s="19">
        <v>91.275000000000006</v>
      </c>
      <c r="S4928" s="17">
        <v>1</v>
      </c>
      <c r="T4928" s="20">
        <v>0.5</v>
      </c>
      <c r="U4928" s="19">
        <v>-67.543499999999995</v>
      </c>
      <c r="V4928" s="20">
        <f t="shared" si="380"/>
        <v>-0.73999999999999988</v>
      </c>
      <c r="W4928" s="17">
        <f t="shared" si="381"/>
        <v>2017</v>
      </c>
      <c r="X4928" t="str">
        <f t="shared" si="382"/>
        <v>Oct-2017</v>
      </c>
      <c r="Y4928" s="17">
        <f t="shared" si="383"/>
        <v>4</v>
      </c>
      <c r="Z4928" t="str">
        <f t="shared" si="384"/>
        <v>41-50%</v>
      </c>
      <c r="AA4928" s="17">
        <f>IF(COUNTIF($B$2:B4928,B4928)=1,1,0)</f>
        <v>1</v>
      </c>
      <c r="AB4928" s="17">
        <f>IF(COUNTIF($F$2:F4928,F4928)=1,1,0)</f>
        <v>0</v>
      </c>
    </row>
    <row r="4929" spans="1:28" x14ac:dyDescent="0.2">
      <c r="A4929" s="17">
        <v>4928</v>
      </c>
      <c r="B4929" t="s">
        <v>7905</v>
      </c>
      <c r="C4929" s="18">
        <v>43070</v>
      </c>
      <c r="D4929" s="18">
        <v>43075</v>
      </c>
      <c r="E4929" t="s">
        <v>77</v>
      </c>
      <c r="F4929" t="s">
        <v>558</v>
      </c>
      <c r="G4929" t="s">
        <v>559</v>
      </c>
      <c r="H4929" t="s">
        <v>129</v>
      </c>
      <c r="I4929" t="s">
        <v>54</v>
      </c>
      <c r="J4929" t="s">
        <v>775</v>
      </c>
      <c r="K4929" t="s">
        <v>776</v>
      </c>
      <c r="L4929">
        <v>6824</v>
      </c>
      <c r="M4929" t="s">
        <v>175</v>
      </c>
      <c r="N4929" t="s">
        <v>4821</v>
      </c>
      <c r="O4929" t="s">
        <v>73</v>
      </c>
      <c r="P4929" t="s">
        <v>117</v>
      </c>
      <c r="Q4929" t="s">
        <v>4822</v>
      </c>
      <c r="R4929" s="19">
        <v>19.440000000000001</v>
      </c>
      <c r="S4929" s="17">
        <v>3</v>
      </c>
      <c r="T4929" s="20">
        <v>0</v>
      </c>
      <c r="U4929" s="19">
        <v>9.3312000000000008</v>
      </c>
      <c r="V4929" s="20">
        <f t="shared" si="380"/>
        <v>0.48000000000000004</v>
      </c>
      <c r="W4929" s="17">
        <f t="shared" si="381"/>
        <v>2017</v>
      </c>
      <c r="X4929" t="str">
        <f t="shared" si="382"/>
        <v>Dec-2017</v>
      </c>
      <c r="Y4929" s="17">
        <f t="shared" si="383"/>
        <v>5</v>
      </c>
      <c r="Z4929" t="str">
        <f t="shared" si="384"/>
        <v>0% (No Discount)</v>
      </c>
      <c r="AA4929" s="17">
        <f>IF(COUNTIF($B$2:B4929,B4929)=1,1,0)</f>
        <v>1</v>
      </c>
      <c r="AB4929" s="17">
        <f>IF(COUNTIF($F$2:F4929,F4929)=1,1,0)</f>
        <v>0</v>
      </c>
    </row>
    <row r="4930" spans="1:28" x14ac:dyDescent="0.2">
      <c r="A4930" s="17">
        <v>4929</v>
      </c>
      <c r="B4930" t="s">
        <v>7905</v>
      </c>
      <c r="C4930" s="18">
        <v>43070</v>
      </c>
      <c r="D4930" s="18">
        <v>43075</v>
      </c>
      <c r="E4930" t="s">
        <v>77</v>
      </c>
      <c r="F4930" t="s">
        <v>558</v>
      </c>
      <c r="G4930" t="s">
        <v>559</v>
      </c>
      <c r="H4930" t="s">
        <v>129</v>
      </c>
      <c r="I4930" t="s">
        <v>54</v>
      </c>
      <c r="J4930" t="s">
        <v>775</v>
      </c>
      <c r="K4930" t="s">
        <v>776</v>
      </c>
      <c r="L4930">
        <v>6824</v>
      </c>
      <c r="M4930" t="s">
        <v>175</v>
      </c>
      <c r="N4930" t="s">
        <v>4766</v>
      </c>
      <c r="O4930" t="s">
        <v>59</v>
      </c>
      <c r="P4930" t="s">
        <v>63</v>
      </c>
      <c r="Q4930" t="s">
        <v>4767</v>
      </c>
      <c r="R4930" s="19">
        <v>897.15</v>
      </c>
      <c r="S4930" s="17">
        <v>3</v>
      </c>
      <c r="T4930" s="20">
        <v>0</v>
      </c>
      <c r="U4930" s="19">
        <v>251.202</v>
      </c>
      <c r="V4930" s="20">
        <f t="shared" ref="V4930:V4993" si="385">IFERROR(U4930/R4930,0)</f>
        <v>0.28000000000000003</v>
      </c>
      <c r="W4930" s="17">
        <f t="shared" ref="W4930:W4993" si="386">YEAR(C4930)</f>
        <v>2017</v>
      </c>
      <c r="X4930" t="str">
        <f t="shared" ref="X4930:X4993" si="387">TEXT(C4930,"mmm-yyyy")</f>
        <v>Dec-2017</v>
      </c>
      <c r="Y4930" s="17">
        <f t="shared" ref="Y4930:Y4993" si="388">D4930-C4930</f>
        <v>5</v>
      </c>
      <c r="Z4930" t="str">
        <f t="shared" ref="Z4930:Z4993" si="389">IF(T4930=0,"0% (No Discount)",IF(T4930&lt;=0.1,"1-10%",IF(T4930&lt;=0.2,"11-20%",IF(T4930&lt;=0.3,"21-30%",IF(T4930&lt;=0.4,"31-40%",IF(T4930&lt;=0.5,"41-50%","Over 50%"))))))</f>
        <v>0% (No Discount)</v>
      </c>
      <c r="AA4930" s="17">
        <f>IF(COUNTIF($B$2:B4930,B4930)=1,1,0)</f>
        <v>0</v>
      </c>
      <c r="AB4930" s="17">
        <f>IF(COUNTIF($F$2:F4930,F4930)=1,1,0)</f>
        <v>0</v>
      </c>
    </row>
    <row r="4931" spans="1:28" x14ac:dyDescent="0.2">
      <c r="A4931" s="17">
        <v>4930</v>
      </c>
      <c r="B4931" t="s">
        <v>7906</v>
      </c>
      <c r="C4931" s="18">
        <v>41884</v>
      </c>
      <c r="D4931" s="18">
        <v>41885</v>
      </c>
      <c r="E4931" t="s">
        <v>215</v>
      </c>
      <c r="F4931" t="s">
        <v>456</v>
      </c>
      <c r="G4931" t="s">
        <v>457</v>
      </c>
      <c r="H4931" t="s">
        <v>53</v>
      </c>
      <c r="I4931" t="s">
        <v>54</v>
      </c>
      <c r="J4931" t="s">
        <v>293</v>
      </c>
      <c r="K4931" t="s">
        <v>294</v>
      </c>
      <c r="L4931">
        <v>10009</v>
      </c>
      <c r="M4931" t="s">
        <v>175</v>
      </c>
      <c r="N4931" t="s">
        <v>1344</v>
      </c>
      <c r="O4931" t="s">
        <v>73</v>
      </c>
      <c r="P4931" t="s">
        <v>95</v>
      </c>
      <c r="Q4931" t="s">
        <v>1345</v>
      </c>
      <c r="R4931" s="19">
        <v>57.75</v>
      </c>
      <c r="S4931" s="17">
        <v>5</v>
      </c>
      <c r="T4931" s="20">
        <v>0</v>
      </c>
      <c r="U4931" s="19">
        <v>16.170000000000002</v>
      </c>
      <c r="V4931" s="20">
        <f t="shared" si="385"/>
        <v>0.28000000000000003</v>
      </c>
      <c r="W4931" s="17">
        <f t="shared" si="386"/>
        <v>2014</v>
      </c>
      <c r="X4931" t="str">
        <f t="shared" si="387"/>
        <v>Sep-2014</v>
      </c>
      <c r="Y4931" s="17">
        <f t="shared" si="388"/>
        <v>1</v>
      </c>
      <c r="Z4931" t="str">
        <f t="shared" si="389"/>
        <v>0% (No Discount)</v>
      </c>
      <c r="AA4931" s="17">
        <f>IF(COUNTIF($B$2:B4931,B4931)=1,1,0)</f>
        <v>1</v>
      </c>
      <c r="AB4931" s="17">
        <f>IF(COUNTIF($F$2:F4931,F4931)=1,1,0)</f>
        <v>0</v>
      </c>
    </row>
    <row r="4932" spans="1:28" x14ac:dyDescent="0.2">
      <c r="A4932" s="17">
        <v>4931</v>
      </c>
      <c r="B4932" t="s">
        <v>7906</v>
      </c>
      <c r="C4932" s="18">
        <v>41884</v>
      </c>
      <c r="D4932" s="18">
        <v>41885</v>
      </c>
      <c r="E4932" t="s">
        <v>215</v>
      </c>
      <c r="F4932" t="s">
        <v>456</v>
      </c>
      <c r="G4932" t="s">
        <v>457</v>
      </c>
      <c r="H4932" t="s">
        <v>53</v>
      </c>
      <c r="I4932" t="s">
        <v>54</v>
      </c>
      <c r="J4932" t="s">
        <v>293</v>
      </c>
      <c r="K4932" t="s">
        <v>294</v>
      </c>
      <c r="L4932">
        <v>10009</v>
      </c>
      <c r="M4932" t="s">
        <v>175</v>
      </c>
      <c r="N4932" t="s">
        <v>3220</v>
      </c>
      <c r="O4932" t="s">
        <v>73</v>
      </c>
      <c r="P4932" t="s">
        <v>117</v>
      </c>
      <c r="Q4932" t="s">
        <v>213</v>
      </c>
      <c r="R4932" s="19">
        <v>14.94</v>
      </c>
      <c r="S4932" s="17">
        <v>3</v>
      </c>
      <c r="T4932" s="20">
        <v>0</v>
      </c>
      <c r="U4932" s="19">
        <v>7.0217999999999998</v>
      </c>
      <c r="V4932" s="20">
        <f t="shared" si="385"/>
        <v>0.47000000000000003</v>
      </c>
      <c r="W4932" s="17">
        <f t="shared" si="386"/>
        <v>2014</v>
      </c>
      <c r="X4932" t="str">
        <f t="shared" si="387"/>
        <v>Sep-2014</v>
      </c>
      <c r="Y4932" s="17">
        <f t="shared" si="388"/>
        <v>1</v>
      </c>
      <c r="Z4932" t="str">
        <f t="shared" si="389"/>
        <v>0% (No Discount)</v>
      </c>
      <c r="AA4932" s="17">
        <f>IF(COUNTIF($B$2:B4932,B4932)=1,1,0)</f>
        <v>0</v>
      </c>
      <c r="AB4932" s="17">
        <f>IF(COUNTIF($F$2:F4932,F4932)=1,1,0)</f>
        <v>0</v>
      </c>
    </row>
    <row r="4933" spans="1:28" x14ac:dyDescent="0.2">
      <c r="A4933" s="17">
        <v>4932</v>
      </c>
      <c r="B4933" t="s">
        <v>7907</v>
      </c>
      <c r="C4933" s="18">
        <v>42819</v>
      </c>
      <c r="D4933" s="18">
        <v>42824</v>
      </c>
      <c r="E4933" t="s">
        <v>77</v>
      </c>
      <c r="F4933" t="s">
        <v>4463</v>
      </c>
      <c r="G4933" t="s">
        <v>4464</v>
      </c>
      <c r="H4933" t="s">
        <v>68</v>
      </c>
      <c r="I4933" t="s">
        <v>54</v>
      </c>
      <c r="J4933" t="s">
        <v>122</v>
      </c>
      <c r="K4933" t="s">
        <v>123</v>
      </c>
      <c r="L4933">
        <v>98103</v>
      </c>
      <c r="M4933" t="s">
        <v>71</v>
      </c>
      <c r="N4933" t="s">
        <v>4747</v>
      </c>
      <c r="O4933" t="s">
        <v>73</v>
      </c>
      <c r="P4933" t="s">
        <v>95</v>
      </c>
      <c r="Q4933" t="s">
        <v>4748</v>
      </c>
      <c r="R4933" s="19">
        <v>23.1</v>
      </c>
      <c r="S4933" s="17">
        <v>2</v>
      </c>
      <c r="T4933" s="20">
        <v>0</v>
      </c>
      <c r="U4933" s="19">
        <v>6.93</v>
      </c>
      <c r="V4933" s="20">
        <f t="shared" si="385"/>
        <v>0.3</v>
      </c>
      <c r="W4933" s="17">
        <f t="shared" si="386"/>
        <v>2017</v>
      </c>
      <c r="X4933" t="str">
        <f t="shared" si="387"/>
        <v>Mar-2017</v>
      </c>
      <c r="Y4933" s="17">
        <f t="shared" si="388"/>
        <v>5</v>
      </c>
      <c r="Z4933" t="str">
        <f t="shared" si="389"/>
        <v>0% (No Discount)</v>
      </c>
      <c r="AA4933" s="17">
        <f>IF(COUNTIF($B$2:B4933,B4933)=1,1,0)</f>
        <v>1</v>
      </c>
      <c r="AB4933" s="17">
        <f>IF(COUNTIF($F$2:F4933,F4933)=1,1,0)</f>
        <v>0</v>
      </c>
    </row>
    <row r="4934" spans="1:28" x14ac:dyDescent="0.2">
      <c r="A4934" s="17">
        <v>4933</v>
      </c>
      <c r="B4934" t="s">
        <v>7908</v>
      </c>
      <c r="C4934" s="18">
        <v>42275</v>
      </c>
      <c r="D4934" s="18">
        <v>42281</v>
      </c>
      <c r="E4934" t="s">
        <v>77</v>
      </c>
      <c r="F4934" t="s">
        <v>2006</v>
      </c>
      <c r="G4934" t="s">
        <v>2007</v>
      </c>
      <c r="H4934" t="s">
        <v>53</v>
      </c>
      <c r="I4934" t="s">
        <v>54</v>
      </c>
      <c r="J4934" t="s">
        <v>483</v>
      </c>
      <c r="K4934" t="s">
        <v>484</v>
      </c>
      <c r="L4934">
        <v>80013</v>
      </c>
      <c r="M4934" t="s">
        <v>71</v>
      </c>
      <c r="N4934" t="s">
        <v>5616</v>
      </c>
      <c r="O4934" t="s">
        <v>73</v>
      </c>
      <c r="P4934" t="s">
        <v>200</v>
      </c>
      <c r="Q4934" t="s">
        <v>5617</v>
      </c>
      <c r="R4934" s="19">
        <v>12.536</v>
      </c>
      <c r="S4934" s="17">
        <v>1</v>
      </c>
      <c r="T4934" s="20">
        <v>0.2</v>
      </c>
      <c r="U4934" s="19">
        <v>4.2309000000000001</v>
      </c>
      <c r="V4934" s="20">
        <f t="shared" si="385"/>
        <v>0.33750000000000002</v>
      </c>
      <c r="W4934" s="17">
        <f t="shared" si="386"/>
        <v>2015</v>
      </c>
      <c r="X4934" t="str">
        <f t="shared" si="387"/>
        <v>Sep-2015</v>
      </c>
      <c r="Y4934" s="17">
        <f t="shared" si="388"/>
        <v>6</v>
      </c>
      <c r="Z4934" t="str">
        <f t="shared" si="389"/>
        <v>11-20%</v>
      </c>
      <c r="AA4934" s="17">
        <f>IF(COUNTIF($B$2:B4934,B4934)=1,1,0)</f>
        <v>1</v>
      </c>
      <c r="AB4934" s="17">
        <f>IF(COUNTIF($F$2:F4934,F4934)=1,1,0)</f>
        <v>0</v>
      </c>
    </row>
    <row r="4935" spans="1:28" x14ac:dyDescent="0.2">
      <c r="A4935" s="17">
        <v>4934</v>
      </c>
      <c r="B4935" t="s">
        <v>7908</v>
      </c>
      <c r="C4935" s="18">
        <v>42275</v>
      </c>
      <c r="D4935" s="18">
        <v>42281</v>
      </c>
      <c r="E4935" t="s">
        <v>77</v>
      </c>
      <c r="F4935" t="s">
        <v>2006</v>
      </c>
      <c r="G4935" t="s">
        <v>2007</v>
      </c>
      <c r="H4935" t="s">
        <v>53</v>
      </c>
      <c r="I4935" t="s">
        <v>54</v>
      </c>
      <c r="J4935" t="s">
        <v>483</v>
      </c>
      <c r="K4935" t="s">
        <v>484</v>
      </c>
      <c r="L4935">
        <v>80013</v>
      </c>
      <c r="M4935" t="s">
        <v>71</v>
      </c>
      <c r="N4935" t="s">
        <v>2970</v>
      </c>
      <c r="O4935" t="s">
        <v>73</v>
      </c>
      <c r="P4935" t="s">
        <v>102</v>
      </c>
      <c r="Q4935" t="s">
        <v>2971</v>
      </c>
      <c r="R4935" s="19">
        <v>1.08</v>
      </c>
      <c r="S4935" s="17">
        <v>2</v>
      </c>
      <c r="T4935" s="20">
        <v>0.7</v>
      </c>
      <c r="U4935" s="19">
        <v>-0.79200000000000004</v>
      </c>
      <c r="V4935" s="20">
        <f t="shared" si="385"/>
        <v>-0.73333333333333328</v>
      </c>
      <c r="W4935" s="17">
        <f t="shared" si="386"/>
        <v>2015</v>
      </c>
      <c r="X4935" t="str">
        <f t="shared" si="387"/>
        <v>Sep-2015</v>
      </c>
      <c r="Y4935" s="17">
        <f t="shared" si="388"/>
        <v>6</v>
      </c>
      <c r="Z4935" t="str">
        <f t="shared" si="389"/>
        <v>Over 50%</v>
      </c>
      <c r="AA4935" s="17">
        <f>IF(COUNTIF($B$2:B4935,B4935)=1,1,0)</f>
        <v>0</v>
      </c>
      <c r="AB4935" s="17">
        <f>IF(COUNTIF($F$2:F4935,F4935)=1,1,0)</f>
        <v>0</v>
      </c>
    </row>
    <row r="4936" spans="1:28" x14ac:dyDescent="0.2">
      <c r="A4936" s="17">
        <v>4935</v>
      </c>
      <c r="B4936" t="s">
        <v>7908</v>
      </c>
      <c r="C4936" s="18">
        <v>42275</v>
      </c>
      <c r="D4936" s="18">
        <v>42281</v>
      </c>
      <c r="E4936" t="s">
        <v>77</v>
      </c>
      <c r="F4936" t="s">
        <v>2006</v>
      </c>
      <c r="G4936" t="s">
        <v>2007</v>
      </c>
      <c r="H4936" t="s">
        <v>53</v>
      </c>
      <c r="I4936" t="s">
        <v>54</v>
      </c>
      <c r="J4936" t="s">
        <v>483</v>
      </c>
      <c r="K4936" t="s">
        <v>484</v>
      </c>
      <c r="L4936">
        <v>80013</v>
      </c>
      <c r="M4936" t="s">
        <v>71</v>
      </c>
      <c r="N4936" t="s">
        <v>4025</v>
      </c>
      <c r="O4936" t="s">
        <v>73</v>
      </c>
      <c r="P4936" t="s">
        <v>296</v>
      </c>
      <c r="Q4936" t="s">
        <v>590</v>
      </c>
      <c r="R4936" s="19">
        <v>4.5119999999999996</v>
      </c>
      <c r="S4936" s="17">
        <v>3</v>
      </c>
      <c r="T4936" s="20">
        <v>0.2</v>
      </c>
      <c r="U4936" s="19">
        <v>0.84599999999999997</v>
      </c>
      <c r="V4936" s="20">
        <f t="shared" si="385"/>
        <v>0.1875</v>
      </c>
      <c r="W4936" s="17">
        <f t="shared" si="386"/>
        <v>2015</v>
      </c>
      <c r="X4936" t="str">
        <f t="shared" si="387"/>
        <v>Sep-2015</v>
      </c>
      <c r="Y4936" s="17">
        <f t="shared" si="388"/>
        <v>6</v>
      </c>
      <c r="Z4936" t="str">
        <f t="shared" si="389"/>
        <v>11-20%</v>
      </c>
      <c r="AA4936" s="17">
        <f>IF(COUNTIF($B$2:B4936,B4936)=1,1,0)</f>
        <v>0</v>
      </c>
      <c r="AB4936" s="17">
        <f>IF(COUNTIF($F$2:F4936,F4936)=1,1,0)</f>
        <v>0</v>
      </c>
    </row>
    <row r="4937" spans="1:28" x14ac:dyDescent="0.2">
      <c r="A4937" s="17">
        <v>4936</v>
      </c>
      <c r="B4937" t="s">
        <v>7909</v>
      </c>
      <c r="C4937" s="18">
        <v>42078</v>
      </c>
      <c r="D4937" s="18">
        <v>42084</v>
      </c>
      <c r="E4937" t="s">
        <v>77</v>
      </c>
      <c r="F4937" t="s">
        <v>7910</v>
      </c>
      <c r="G4937" t="s">
        <v>7911</v>
      </c>
      <c r="H4937" t="s">
        <v>68</v>
      </c>
      <c r="I4937" t="s">
        <v>54</v>
      </c>
      <c r="J4937" t="s">
        <v>7912</v>
      </c>
      <c r="K4937" t="s">
        <v>148</v>
      </c>
      <c r="L4937">
        <v>84043</v>
      </c>
      <c r="M4937" t="s">
        <v>71</v>
      </c>
      <c r="N4937" t="s">
        <v>7913</v>
      </c>
      <c r="O4937" t="s">
        <v>98</v>
      </c>
      <c r="P4937" t="s">
        <v>99</v>
      </c>
      <c r="Q4937" t="s">
        <v>7914</v>
      </c>
      <c r="R4937" s="19">
        <v>16.776</v>
      </c>
      <c r="S4937" s="17">
        <v>3</v>
      </c>
      <c r="T4937" s="20">
        <v>0.2</v>
      </c>
      <c r="U4937" s="19">
        <v>1.6776</v>
      </c>
      <c r="V4937" s="20">
        <f t="shared" si="385"/>
        <v>0.1</v>
      </c>
      <c r="W4937" s="17">
        <f t="shared" si="386"/>
        <v>2015</v>
      </c>
      <c r="X4937" t="str">
        <f t="shared" si="387"/>
        <v>Mar-2015</v>
      </c>
      <c r="Y4937" s="17">
        <f t="shared" si="388"/>
        <v>6</v>
      </c>
      <c r="Z4937" t="str">
        <f t="shared" si="389"/>
        <v>11-20%</v>
      </c>
      <c r="AA4937" s="17">
        <f>IF(COUNTIF($B$2:B4937,B4937)=1,1,0)</f>
        <v>1</v>
      </c>
      <c r="AB4937" s="17">
        <f>IF(COUNTIF($F$2:F4937,F4937)=1,1,0)</f>
        <v>1</v>
      </c>
    </row>
    <row r="4938" spans="1:28" x14ac:dyDescent="0.2">
      <c r="A4938" s="17">
        <v>4937</v>
      </c>
      <c r="B4938" t="s">
        <v>7915</v>
      </c>
      <c r="C4938" s="18">
        <v>42741</v>
      </c>
      <c r="D4938" s="18">
        <v>42748</v>
      </c>
      <c r="E4938" t="s">
        <v>77</v>
      </c>
      <c r="F4938" t="s">
        <v>4243</v>
      </c>
      <c r="G4938" t="s">
        <v>4244</v>
      </c>
      <c r="H4938" t="s">
        <v>129</v>
      </c>
      <c r="I4938" t="s">
        <v>54</v>
      </c>
      <c r="J4938" t="s">
        <v>7916</v>
      </c>
      <c r="K4938" t="s">
        <v>385</v>
      </c>
      <c r="L4938">
        <v>35401</v>
      </c>
      <c r="M4938" t="s">
        <v>57</v>
      </c>
      <c r="N4938" t="s">
        <v>2138</v>
      </c>
      <c r="O4938" t="s">
        <v>73</v>
      </c>
      <c r="P4938" t="s">
        <v>102</v>
      </c>
      <c r="Q4938" t="s">
        <v>2139</v>
      </c>
      <c r="R4938" s="19">
        <v>33.74</v>
      </c>
      <c r="S4938" s="17">
        <v>7</v>
      </c>
      <c r="T4938" s="20">
        <v>0</v>
      </c>
      <c r="U4938" s="19">
        <v>15.5204</v>
      </c>
      <c r="V4938" s="20">
        <f t="shared" si="385"/>
        <v>0.45999999999999996</v>
      </c>
      <c r="W4938" s="17">
        <f t="shared" si="386"/>
        <v>2017</v>
      </c>
      <c r="X4938" t="str">
        <f t="shared" si="387"/>
        <v>Jan-2017</v>
      </c>
      <c r="Y4938" s="17">
        <f t="shared" si="388"/>
        <v>7</v>
      </c>
      <c r="Z4938" t="str">
        <f t="shared" si="389"/>
        <v>0% (No Discount)</v>
      </c>
      <c r="AA4938" s="17">
        <f>IF(COUNTIF($B$2:B4938,B4938)=1,1,0)</f>
        <v>1</v>
      </c>
      <c r="AB4938" s="17">
        <f>IF(COUNTIF($F$2:F4938,F4938)=1,1,0)</f>
        <v>0</v>
      </c>
    </row>
    <row r="4939" spans="1:28" x14ac:dyDescent="0.2">
      <c r="A4939" s="17">
        <v>4938</v>
      </c>
      <c r="B4939" t="s">
        <v>7917</v>
      </c>
      <c r="C4939" s="18">
        <v>41652</v>
      </c>
      <c r="D4939" s="18">
        <v>41657</v>
      </c>
      <c r="E4939" t="s">
        <v>77</v>
      </c>
      <c r="F4939" t="s">
        <v>1818</v>
      </c>
      <c r="G4939" t="s">
        <v>1819</v>
      </c>
      <c r="H4939" t="s">
        <v>53</v>
      </c>
      <c r="I4939" t="s">
        <v>54</v>
      </c>
      <c r="J4939" t="s">
        <v>154</v>
      </c>
      <c r="K4939" t="s">
        <v>70</v>
      </c>
      <c r="L4939">
        <v>94109</v>
      </c>
      <c r="M4939" t="s">
        <v>71</v>
      </c>
      <c r="N4939" t="s">
        <v>5036</v>
      </c>
      <c r="O4939" t="s">
        <v>73</v>
      </c>
      <c r="P4939" t="s">
        <v>86</v>
      </c>
      <c r="Q4939" t="s">
        <v>5037</v>
      </c>
      <c r="R4939" s="19">
        <v>1325.85</v>
      </c>
      <c r="S4939" s="17">
        <v>5</v>
      </c>
      <c r="T4939" s="20">
        <v>0</v>
      </c>
      <c r="U4939" s="19">
        <v>238.65299999999999</v>
      </c>
      <c r="V4939" s="20">
        <f t="shared" si="385"/>
        <v>0.18</v>
      </c>
      <c r="W4939" s="17">
        <f t="shared" si="386"/>
        <v>2014</v>
      </c>
      <c r="X4939" t="str">
        <f t="shared" si="387"/>
        <v>Jan-2014</v>
      </c>
      <c r="Y4939" s="17">
        <f t="shared" si="388"/>
        <v>5</v>
      </c>
      <c r="Z4939" t="str">
        <f t="shared" si="389"/>
        <v>0% (No Discount)</v>
      </c>
      <c r="AA4939" s="17">
        <f>IF(COUNTIF($B$2:B4939,B4939)=1,1,0)</f>
        <v>1</v>
      </c>
      <c r="AB4939" s="17">
        <f>IF(COUNTIF($F$2:F4939,F4939)=1,1,0)</f>
        <v>0</v>
      </c>
    </row>
    <row r="4940" spans="1:28" x14ac:dyDescent="0.2">
      <c r="A4940" s="17">
        <v>4939</v>
      </c>
      <c r="B4940" t="s">
        <v>7917</v>
      </c>
      <c r="C4940" s="18">
        <v>41652</v>
      </c>
      <c r="D4940" s="18">
        <v>41657</v>
      </c>
      <c r="E4940" t="s">
        <v>77</v>
      </c>
      <c r="F4940" t="s">
        <v>1818</v>
      </c>
      <c r="G4940" t="s">
        <v>1819</v>
      </c>
      <c r="H4940" t="s">
        <v>53</v>
      </c>
      <c r="I4940" t="s">
        <v>54</v>
      </c>
      <c r="J4940" t="s">
        <v>154</v>
      </c>
      <c r="K4940" t="s">
        <v>70</v>
      </c>
      <c r="L4940">
        <v>94109</v>
      </c>
      <c r="M4940" t="s">
        <v>71</v>
      </c>
      <c r="N4940" t="s">
        <v>4919</v>
      </c>
      <c r="O4940" t="s">
        <v>59</v>
      </c>
      <c r="P4940" t="s">
        <v>60</v>
      </c>
      <c r="Q4940" t="s">
        <v>4920</v>
      </c>
      <c r="R4940" s="19">
        <v>333.99900000000002</v>
      </c>
      <c r="S4940" s="17">
        <v>3</v>
      </c>
      <c r="T4940" s="20">
        <v>0.15</v>
      </c>
      <c r="U4940" s="19">
        <v>3.9293999999999998</v>
      </c>
      <c r="V4940" s="20">
        <f t="shared" si="385"/>
        <v>1.1764705882352939E-2</v>
      </c>
      <c r="W4940" s="17">
        <f t="shared" si="386"/>
        <v>2014</v>
      </c>
      <c r="X4940" t="str">
        <f t="shared" si="387"/>
        <v>Jan-2014</v>
      </c>
      <c r="Y4940" s="17">
        <f t="shared" si="388"/>
        <v>5</v>
      </c>
      <c r="Z4940" t="str">
        <f t="shared" si="389"/>
        <v>11-20%</v>
      </c>
      <c r="AA4940" s="17">
        <f>IF(COUNTIF($B$2:B4940,B4940)=1,1,0)</f>
        <v>0</v>
      </c>
      <c r="AB4940" s="17">
        <f>IF(COUNTIF($F$2:F4940,F4940)=1,1,0)</f>
        <v>0</v>
      </c>
    </row>
    <row r="4941" spans="1:28" x14ac:dyDescent="0.2">
      <c r="A4941" s="17">
        <v>4940</v>
      </c>
      <c r="B4941" t="s">
        <v>7917</v>
      </c>
      <c r="C4941" s="18">
        <v>41652</v>
      </c>
      <c r="D4941" s="18">
        <v>41657</v>
      </c>
      <c r="E4941" t="s">
        <v>77</v>
      </c>
      <c r="F4941" t="s">
        <v>1818</v>
      </c>
      <c r="G4941" t="s">
        <v>1819</v>
      </c>
      <c r="H4941" t="s">
        <v>53</v>
      </c>
      <c r="I4941" t="s">
        <v>54</v>
      </c>
      <c r="J4941" t="s">
        <v>154</v>
      </c>
      <c r="K4941" t="s">
        <v>70</v>
      </c>
      <c r="L4941">
        <v>94109</v>
      </c>
      <c r="M4941" t="s">
        <v>71</v>
      </c>
      <c r="N4941" t="s">
        <v>799</v>
      </c>
      <c r="O4941" t="s">
        <v>73</v>
      </c>
      <c r="P4941" t="s">
        <v>95</v>
      </c>
      <c r="Q4941" t="s">
        <v>800</v>
      </c>
      <c r="R4941" s="19">
        <v>19.899999999999999</v>
      </c>
      <c r="S4941" s="17">
        <v>5</v>
      </c>
      <c r="T4941" s="20">
        <v>0</v>
      </c>
      <c r="U4941" s="19">
        <v>6.5670000000000002</v>
      </c>
      <c r="V4941" s="20">
        <f t="shared" si="385"/>
        <v>0.33</v>
      </c>
      <c r="W4941" s="17">
        <f t="shared" si="386"/>
        <v>2014</v>
      </c>
      <c r="X4941" t="str">
        <f t="shared" si="387"/>
        <v>Jan-2014</v>
      </c>
      <c r="Y4941" s="17">
        <f t="shared" si="388"/>
        <v>5</v>
      </c>
      <c r="Z4941" t="str">
        <f t="shared" si="389"/>
        <v>0% (No Discount)</v>
      </c>
      <c r="AA4941" s="17">
        <f>IF(COUNTIF($B$2:B4941,B4941)=1,1,0)</f>
        <v>0</v>
      </c>
      <c r="AB4941" s="17">
        <f>IF(COUNTIF($F$2:F4941,F4941)=1,1,0)</f>
        <v>0</v>
      </c>
    </row>
    <row r="4942" spans="1:28" x14ac:dyDescent="0.2">
      <c r="A4942" s="17">
        <v>4941</v>
      </c>
      <c r="B4942" t="s">
        <v>7918</v>
      </c>
      <c r="C4942" s="18">
        <v>42041</v>
      </c>
      <c r="D4942" s="18">
        <v>42048</v>
      </c>
      <c r="E4942" t="s">
        <v>77</v>
      </c>
      <c r="F4942" t="s">
        <v>5146</v>
      </c>
      <c r="G4942" t="s">
        <v>5147</v>
      </c>
      <c r="H4942" t="s">
        <v>53</v>
      </c>
      <c r="I4942" t="s">
        <v>54</v>
      </c>
      <c r="J4942" t="s">
        <v>548</v>
      </c>
      <c r="K4942" t="s">
        <v>272</v>
      </c>
      <c r="L4942">
        <v>19805</v>
      </c>
      <c r="M4942" t="s">
        <v>175</v>
      </c>
      <c r="N4942" t="s">
        <v>3531</v>
      </c>
      <c r="O4942" t="s">
        <v>59</v>
      </c>
      <c r="P4942" t="s">
        <v>63</v>
      </c>
      <c r="Q4942" t="s">
        <v>3532</v>
      </c>
      <c r="R4942" s="19">
        <v>1268.82</v>
      </c>
      <c r="S4942" s="17">
        <v>9</v>
      </c>
      <c r="T4942" s="20">
        <v>0</v>
      </c>
      <c r="U4942" s="19">
        <v>266.4522</v>
      </c>
      <c r="V4942" s="20">
        <f t="shared" si="385"/>
        <v>0.21000000000000002</v>
      </c>
      <c r="W4942" s="17">
        <f t="shared" si="386"/>
        <v>2015</v>
      </c>
      <c r="X4942" t="str">
        <f t="shared" si="387"/>
        <v>Feb-2015</v>
      </c>
      <c r="Y4942" s="17">
        <f t="shared" si="388"/>
        <v>7</v>
      </c>
      <c r="Z4942" t="str">
        <f t="shared" si="389"/>
        <v>0% (No Discount)</v>
      </c>
      <c r="AA4942" s="17">
        <f>IF(COUNTIF($B$2:B4942,B4942)=1,1,0)</f>
        <v>1</v>
      </c>
      <c r="AB4942" s="17">
        <f>IF(COUNTIF($F$2:F4942,F4942)=1,1,0)</f>
        <v>0</v>
      </c>
    </row>
    <row r="4943" spans="1:28" x14ac:dyDescent="0.2">
      <c r="A4943" s="17">
        <v>4942</v>
      </c>
      <c r="B4943" t="s">
        <v>7918</v>
      </c>
      <c r="C4943" s="18">
        <v>42041</v>
      </c>
      <c r="D4943" s="18">
        <v>42048</v>
      </c>
      <c r="E4943" t="s">
        <v>77</v>
      </c>
      <c r="F4943" t="s">
        <v>5146</v>
      </c>
      <c r="G4943" t="s">
        <v>5147</v>
      </c>
      <c r="H4943" t="s">
        <v>53</v>
      </c>
      <c r="I4943" t="s">
        <v>54</v>
      </c>
      <c r="J4943" t="s">
        <v>548</v>
      </c>
      <c r="K4943" t="s">
        <v>272</v>
      </c>
      <c r="L4943">
        <v>19805</v>
      </c>
      <c r="M4943" t="s">
        <v>175</v>
      </c>
      <c r="N4943" t="s">
        <v>6612</v>
      </c>
      <c r="O4943" t="s">
        <v>59</v>
      </c>
      <c r="P4943" t="s">
        <v>60</v>
      </c>
      <c r="Q4943" t="s">
        <v>6613</v>
      </c>
      <c r="R4943" s="19">
        <v>283.92</v>
      </c>
      <c r="S4943" s="17">
        <v>4</v>
      </c>
      <c r="T4943" s="20">
        <v>0</v>
      </c>
      <c r="U4943" s="19">
        <v>82.336799999999997</v>
      </c>
      <c r="V4943" s="20">
        <f t="shared" si="385"/>
        <v>0.28999999999999998</v>
      </c>
      <c r="W4943" s="17">
        <f t="shared" si="386"/>
        <v>2015</v>
      </c>
      <c r="X4943" t="str">
        <f t="shared" si="387"/>
        <v>Feb-2015</v>
      </c>
      <c r="Y4943" s="17">
        <f t="shared" si="388"/>
        <v>7</v>
      </c>
      <c r="Z4943" t="str">
        <f t="shared" si="389"/>
        <v>0% (No Discount)</v>
      </c>
      <c r="AA4943" s="17">
        <f>IF(COUNTIF($B$2:B4943,B4943)=1,1,0)</f>
        <v>0</v>
      </c>
      <c r="AB4943" s="17">
        <f>IF(COUNTIF($F$2:F4943,F4943)=1,1,0)</f>
        <v>0</v>
      </c>
    </row>
    <row r="4944" spans="1:28" x14ac:dyDescent="0.2">
      <c r="A4944" s="17">
        <v>4943</v>
      </c>
      <c r="B4944" t="s">
        <v>7918</v>
      </c>
      <c r="C4944" s="18">
        <v>42041</v>
      </c>
      <c r="D4944" s="18">
        <v>42048</v>
      </c>
      <c r="E4944" t="s">
        <v>77</v>
      </c>
      <c r="F4944" t="s">
        <v>5146</v>
      </c>
      <c r="G4944" t="s">
        <v>5147</v>
      </c>
      <c r="H4944" t="s">
        <v>53</v>
      </c>
      <c r="I4944" t="s">
        <v>54</v>
      </c>
      <c r="J4944" t="s">
        <v>548</v>
      </c>
      <c r="K4944" t="s">
        <v>272</v>
      </c>
      <c r="L4944">
        <v>19805</v>
      </c>
      <c r="M4944" t="s">
        <v>175</v>
      </c>
      <c r="N4944" t="s">
        <v>3483</v>
      </c>
      <c r="O4944" t="s">
        <v>73</v>
      </c>
      <c r="P4944" t="s">
        <v>95</v>
      </c>
      <c r="Q4944" t="s">
        <v>3484</v>
      </c>
      <c r="R4944" s="19">
        <v>5.68</v>
      </c>
      <c r="S4944" s="17">
        <v>2</v>
      </c>
      <c r="T4944" s="20">
        <v>0</v>
      </c>
      <c r="U4944" s="19">
        <v>1.7607999999999999</v>
      </c>
      <c r="V4944" s="20">
        <f t="shared" si="385"/>
        <v>0.31</v>
      </c>
      <c r="W4944" s="17">
        <f t="shared" si="386"/>
        <v>2015</v>
      </c>
      <c r="X4944" t="str">
        <f t="shared" si="387"/>
        <v>Feb-2015</v>
      </c>
      <c r="Y4944" s="17">
        <f t="shared" si="388"/>
        <v>7</v>
      </c>
      <c r="Z4944" t="str">
        <f t="shared" si="389"/>
        <v>0% (No Discount)</v>
      </c>
      <c r="AA4944" s="17">
        <f>IF(COUNTIF($B$2:B4944,B4944)=1,1,0)</f>
        <v>0</v>
      </c>
      <c r="AB4944" s="17">
        <f>IF(COUNTIF($F$2:F4944,F4944)=1,1,0)</f>
        <v>0</v>
      </c>
    </row>
    <row r="4945" spans="1:28" x14ac:dyDescent="0.2">
      <c r="A4945" s="17">
        <v>4944</v>
      </c>
      <c r="B4945" t="s">
        <v>7919</v>
      </c>
      <c r="C4945" s="18">
        <v>43090</v>
      </c>
      <c r="D4945" s="18">
        <v>43096</v>
      </c>
      <c r="E4945" t="s">
        <v>77</v>
      </c>
      <c r="F4945" t="s">
        <v>3683</v>
      </c>
      <c r="G4945" t="s">
        <v>3684</v>
      </c>
      <c r="H4945" t="s">
        <v>53</v>
      </c>
      <c r="I4945" t="s">
        <v>54</v>
      </c>
      <c r="J4945" t="s">
        <v>4304</v>
      </c>
      <c r="K4945" t="s">
        <v>281</v>
      </c>
      <c r="L4945">
        <v>47905</v>
      </c>
      <c r="M4945" t="s">
        <v>132</v>
      </c>
      <c r="N4945" t="s">
        <v>1801</v>
      </c>
      <c r="O4945" t="s">
        <v>73</v>
      </c>
      <c r="P4945" t="s">
        <v>86</v>
      </c>
      <c r="Q4945" t="s">
        <v>1802</v>
      </c>
      <c r="R4945" s="19">
        <v>375.34</v>
      </c>
      <c r="S4945" s="17">
        <v>1</v>
      </c>
      <c r="T4945" s="20">
        <v>0</v>
      </c>
      <c r="U4945" s="19">
        <v>18.766999999999999</v>
      </c>
      <c r="V4945" s="20">
        <f t="shared" si="385"/>
        <v>0.05</v>
      </c>
      <c r="W4945" s="17">
        <f t="shared" si="386"/>
        <v>2017</v>
      </c>
      <c r="X4945" t="str">
        <f t="shared" si="387"/>
        <v>Dec-2017</v>
      </c>
      <c r="Y4945" s="17">
        <f t="shared" si="388"/>
        <v>6</v>
      </c>
      <c r="Z4945" t="str">
        <f t="shared" si="389"/>
        <v>0% (No Discount)</v>
      </c>
      <c r="AA4945" s="17">
        <f>IF(COUNTIF($B$2:B4945,B4945)=1,1,0)</f>
        <v>1</v>
      </c>
      <c r="AB4945" s="17">
        <f>IF(COUNTIF($F$2:F4945,F4945)=1,1,0)</f>
        <v>0</v>
      </c>
    </row>
    <row r="4946" spans="1:28" x14ac:dyDescent="0.2">
      <c r="A4946" s="17">
        <v>4945</v>
      </c>
      <c r="B4946" t="s">
        <v>7920</v>
      </c>
      <c r="C4946" s="18">
        <v>42618</v>
      </c>
      <c r="D4946" s="18">
        <v>42619</v>
      </c>
      <c r="E4946" t="s">
        <v>215</v>
      </c>
      <c r="F4946" t="s">
        <v>859</v>
      </c>
      <c r="G4946" t="s">
        <v>860</v>
      </c>
      <c r="H4946" t="s">
        <v>53</v>
      </c>
      <c r="I4946" t="s">
        <v>54</v>
      </c>
      <c r="J4946" t="s">
        <v>6008</v>
      </c>
      <c r="K4946" t="s">
        <v>70</v>
      </c>
      <c r="L4946">
        <v>90278</v>
      </c>
      <c r="M4946" t="s">
        <v>71</v>
      </c>
      <c r="N4946" t="s">
        <v>7780</v>
      </c>
      <c r="O4946" t="s">
        <v>73</v>
      </c>
      <c r="P4946" t="s">
        <v>117</v>
      </c>
      <c r="Q4946" t="s">
        <v>7781</v>
      </c>
      <c r="R4946" s="19">
        <v>96.08</v>
      </c>
      <c r="S4946" s="17">
        <v>2</v>
      </c>
      <c r="T4946" s="20">
        <v>0</v>
      </c>
      <c r="U4946" s="19">
        <v>46.118400000000001</v>
      </c>
      <c r="V4946" s="20">
        <f t="shared" si="385"/>
        <v>0.48000000000000004</v>
      </c>
      <c r="W4946" s="17">
        <f t="shared" si="386"/>
        <v>2016</v>
      </c>
      <c r="X4946" t="str">
        <f t="shared" si="387"/>
        <v>Sep-2016</v>
      </c>
      <c r="Y4946" s="17">
        <f t="shared" si="388"/>
        <v>1</v>
      </c>
      <c r="Z4946" t="str">
        <f t="shared" si="389"/>
        <v>0% (No Discount)</v>
      </c>
      <c r="AA4946" s="17">
        <f>IF(COUNTIF($B$2:B4946,B4946)=1,1,0)</f>
        <v>1</v>
      </c>
      <c r="AB4946" s="17">
        <f>IF(COUNTIF($F$2:F4946,F4946)=1,1,0)</f>
        <v>0</v>
      </c>
    </row>
    <row r="4947" spans="1:28" x14ac:dyDescent="0.2">
      <c r="A4947" s="17">
        <v>4946</v>
      </c>
      <c r="B4947" t="s">
        <v>7920</v>
      </c>
      <c r="C4947" s="18">
        <v>42618</v>
      </c>
      <c r="D4947" s="18">
        <v>42619</v>
      </c>
      <c r="E4947" t="s">
        <v>215</v>
      </c>
      <c r="F4947" t="s">
        <v>859</v>
      </c>
      <c r="G4947" t="s">
        <v>860</v>
      </c>
      <c r="H4947" t="s">
        <v>53</v>
      </c>
      <c r="I4947" t="s">
        <v>54</v>
      </c>
      <c r="J4947" t="s">
        <v>6008</v>
      </c>
      <c r="K4947" t="s">
        <v>70</v>
      </c>
      <c r="L4947">
        <v>90278</v>
      </c>
      <c r="M4947" t="s">
        <v>71</v>
      </c>
      <c r="N4947" t="s">
        <v>1403</v>
      </c>
      <c r="O4947" t="s">
        <v>73</v>
      </c>
      <c r="P4947" t="s">
        <v>102</v>
      </c>
      <c r="Q4947" t="s">
        <v>1404</v>
      </c>
      <c r="R4947" s="19">
        <v>11.68</v>
      </c>
      <c r="S4947" s="17">
        <v>2</v>
      </c>
      <c r="T4947" s="20">
        <v>0.2</v>
      </c>
      <c r="U4947" s="19">
        <v>3.9420000000000002</v>
      </c>
      <c r="V4947" s="20">
        <f t="shared" si="385"/>
        <v>0.33750000000000002</v>
      </c>
      <c r="W4947" s="17">
        <f t="shared" si="386"/>
        <v>2016</v>
      </c>
      <c r="X4947" t="str">
        <f t="shared" si="387"/>
        <v>Sep-2016</v>
      </c>
      <c r="Y4947" s="17">
        <f t="shared" si="388"/>
        <v>1</v>
      </c>
      <c r="Z4947" t="str">
        <f t="shared" si="389"/>
        <v>11-20%</v>
      </c>
      <c r="AA4947" s="17">
        <f>IF(COUNTIF($B$2:B4947,B4947)=1,1,0)</f>
        <v>0</v>
      </c>
      <c r="AB4947" s="17">
        <f>IF(COUNTIF($F$2:F4947,F4947)=1,1,0)</f>
        <v>0</v>
      </c>
    </row>
    <row r="4948" spans="1:28" x14ac:dyDescent="0.2">
      <c r="A4948" s="17">
        <v>4947</v>
      </c>
      <c r="B4948" t="s">
        <v>7920</v>
      </c>
      <c r="C4948" s="18">
        <v>42618</v>
      </c>
      <c r="D4948" s="18">
        <v>42619</v>
      </c>
      <c r="E4948" t="s">
        <v>215</v>
      </c>
      <c r="F4948" t="s">
        <v>859</v>
      </c>
      <c r="G4948" t="s">
        <v>860</v>
      </c>
      <c r="H4948" t="s">
        <v>53</v>
      </c>
      <c r="I4948" t="s">
        <v>54</v>
      </c>
      <c r="J4948" t="s">
        <v>6008</v>
      </c>
      <c r="K4948" t="s">
        <v>70</v>
      </c>
      <c r="L4948">
        <v>90278</v>
      </c>
      <c r="M4948" t="s">
        <v>71</v>
      </c>
      <c r="N4948" t="s">
        <v>295</v>
      </c>
      <c r="O4948" t="s">
        <v>73</v>
      </c>
      <c r="P4948" t="s">
        <v>296</v>
      </c>
      <c r="Q4948" t="s">
        <v>297</v>
      </c>
      <c r="R4948" s="19">
        <v>4.3600000000000003</v>
      </c>
      <c r="S4948" s="17">
        <v>2</v>
      </c>
      <c r="T4948" s="20">
        <v>0</v>
      </c>
      <c r="U4948" s="19">
        <v>1.7876000000000001</v>
      </c>
      <c r="V4948" s="20">
        <f t="shared" si="385"/>
        <v>0.41</v>
      </c>
      <c r="W4948" s="17">
        <f t="shared" si="386"/>
        <v>2016</v>
      </c>
      <c r="X4948" t="str">
        <f t="shared" si="387"/>
        <v>Sep-2016</v>
      </c>
      <c r="Y4948" s="17">
        <f t="shared" si="388"/>
        <v>1</v>
      </c>
      <c r="Z4948" t="str">
        <f t="shared" si="389"/>
        <v>0% (No Discount)</v>
      </c>
      <c r="AA4948" s="17">
        <f>IF(COUNTIF($B$2:B4948,B4948)=1,1,0)</f>
        <v>0</v>
      </c>
      <c r="AB4948" s="17">
        <f>IF(COUNTIF($F$2:F4948,F4948)=1,1,0)</f>
        <v>0</v>
      </c>
    </row>
    <row r="4949" spans="1:28" x14ac:dyDescent="0.2">
      <c r="A4949" s="17">
        <v>4948</v>
      </c>
      <c r="B4949" t="s">
        <v>7921</v>
      </c>
      <c r="C4949" s="18">
        <v>41916</v>
      </c>
      <c r="D4949" s="18">
        <v>41921</v>
      </c>
      <c r="E4949" t="s">
        <v>77</v>
      </c>
      <c r="F4949" t="s">
        <v>4866</v>
      </c>
      <c r="G4949" t="s">
        <v>4867</v>
      </c>
      <c r="H4949" t="s">
        <v>53</v>
      </c>
      <c r="I4949" t="s">
        <v>54</v>
      </c>
      <c r="J4949" t="s">
        <v>122</v>
      </c>
      <c r="K4949" t="s">
        <v>123</v>
      </c>
      <c r="L4949">
        <v>98115</v>
      </c>
      <c r="M4949" t="s">
        <v>71</v>
      </c>
      <c r="N4949" t="s">
        <v>678</v>
      </c>
      <c r="O4949" t="s">
        <v>73</v>
      </c>
      <c r="P4949" t="s">
        <v>74</v>
      </c>
      <c r="Q4949" t="s">
        <v>679</v>
      </c>
      <c r="R4949" s="19">
        <v>29.24</v>
      </c>
      <c r="S4949" s="17">
        <v>4</v>
      </c>
      <c r="T4949" s="20">
        <v>0</v>
      </c>
      <c r="U4949" s="19">
        <v>13.742800000000001</v>
      </c>
      <c r="V4949" s="20">
        <f t="shared" si="385"/>
        <v>0.47000000000000003</v>
      </c>
      <c r="W4949" s="17">
        <f t="shared" si="386"/>
        <v>2014</v>
      </c>
      <c r="X4949" t="str">
        <f t="shared" si="387"/>
        <v>Oct-2014</v>
      </c>
      <c r="Y4949" s="17">
        <f t="shared" si="388"/>
        <v>5</v>
      </c>
      <c r="Z4949" t="str">
        <f t="shared" si="389"/>
        <v>0% (No Discount)</v>
      </c>
      <c r="AA4949" s="17">
        <f>IF(COUNTIF($B$2:B4949,B4949)=1,1,0)</f>
        <v>1</v>
      </c>
      <c r="AB4949" s="17">
        <f>IF(COUNTIF($F$2:F4949,F4949)=1,1,0)</f>
        <v>0</v>
      </c>
    </row>
    <row r="4950" spans="1:28" x14ac:dyDescent="0.2">
      <c r="A4950" s="17">
        <v>4949</v>
      </c>
      <c r="B4950" t="s">
        <v>7922</v>
      </c>
      <c r="C4950" s="18">
        <v>43066</v>
      </c>
      <c r="D4950" s="18">
        <v>43071</v>
      </c>
      <c r="E4950" t="s">
        <v>77</v>
      </c>
      <c r="F4950" t="s">
        <v>1902</v>
      </c>
      <c r="G4950" t="s">
        <v>1903</v>
      </c>
      <c r="H4950" t="s">
        <v>53</v>
      </c>
      <c r="I4950" t="s">
        <v>54</v>
      </c>
      <c r="J4950" t="s">
        <v>69</v>
      </c>
      <c r="K4950" t="s">
        <v>70</v>
      </c>
      <c r="L4950">
        <v>90045</v>
      </c>
      <c r="M4950" t="s">
        <v>71</v>
      </c>
      <c r="N4950" t="s">
        <v>2132</v>
      </c>
      <c r="O4950" t="s">
        <v>73</v>
      </c>
      <c r="P4950" t="s">
        <v>102</v>
      </c>
      <c r="Q4950" t="s">
        <v>2133</v>
      </c>
      <c r="R4950" s="19">
        <v>117.488</v>
      </c>
      <c r="S4950" s="17">
        <v>7</v>
      </c>
      <c r="T4950" s="20">
        <v>0.2</v>
      </c>
      <c r="U4950" s="19">
        <v>41.120800000000003</v>
      </c>
      <c r="V4950" s="20">
        <f t="shared" si="385"/>
        <v>0.35000000000000003</v>
      </c>
      <c r="W4950" s="17">
        <f t="shared" si="386"/>
        <v>2017</v>
      </c>
      <c r="X4950" t="str">
        <f t="shared" si="387"/>
        <v>Nov-2017</v>
      </c>
      <c r="Y4950" s="17">
        <f t="shared" si="388"/>
        <v>5</v>
      </c>
      <c r="Z4950" t="str">
        <f t="shared" si="389"/>
        <v>11-20%</v>
      </c>
      <c r="AA4950" s="17">
        <f>IF(COUNTIF($B$2:B4950,B4950)=1,1,0)</f>
        <v>1</v>
      </c>
      <c r="AB4950" s="17">
        <f>IF(COUNTIF($F$2:F4950,F4950)=1,1,0)</f>
        <v>0</v>
      </c>
    </row>
    <row r="4951" spans="1:28" x14ac:dyDescent="0.2">
      <c r="A4951" s="17">
        <v>4950</v>
      </c>
      <c r="B4951" t="s">
        <v>7922</v>
      </c>
      <c r="C4951" s="18">
        <v>43066</v>
      </c>
      <c r="D4951" s="18">
        <v>43071</v>
      </c>
      <c r="E4951" t="s">
        <v>77</v>
      </c>
      <c r="F4951" t="s">
        <v>1902</v>
      </c>
      <c r="G4951" t="s">
        <v>1903</v>
      </c>
      <c r="H4951" t="s">
        <v>53</v>
      </c>
      <c r="I4951" t="s">
        <v>54</v>
      </c>
      <c r="J4951" t="s">
        <v>69</v>
      </c>
      <c r="K4951" t="s">
        <v>70</v>
      </c>
      <c r="L4951">
        <v>90045</v>
      </c>
      <c r="M4951" t="s">
        <v>71</v>
      </c>
      <c r="N4951" t="s">
        <v>2143</v>
      </c>
      <c r="O4951" t="s">
        <v>59</v>
      </c>
      <c r="P4951" t="s">
        <v>92</v>
      </c>
      <c r="Q4951" t="s">
        <v>2144</v>
      </c>
      <c r="R4951" s="19">
        <v>18.84</v>
      </c>
      <c r="S4951" s="17">
        <v>3</v>
      </c>
      <c r="T4951" s="20">
        <v>0</v>
      </c>
      <c r="U4951" s="19">
        <v>6.0288000000000004</v>
      </c>
      <c r="V4951" s="20">
        <f t="shared" si="385"/>
        <v>0.32</v>
      </c>
      <c r="W4951" s="17">
        <f t="shared" si="386"/>
        <v>2017</v>
      </c>
      <c r="X4951" t="str">
        <f t="shared" si="387"/>
        <v>Nov-2017</v>
      </c>
      <c r="Y4951" s="17">
        <f t="shared" si="388"/>
        <v>5</v>
      </c>
      <c r="Z4951" t="str">
        <f t="shared" si="389"/>
        <v>0% (No Discount)</v>
      </c>
      <c r="AA4951" s="17">
        <f>IF(COUNTIF($B$2:B4951,B4951)=1,1,0)</f>
        <v>0</v>
      </c>
      <c r="AB4951" s="17">
        <f>IF(COUNTIF($F$2:F4951,F4951)=1,1,0)</f>
        <v>0</v>
      </c>
    </row>
    <row r="4952" spans="1:28" x14ac:dyDescent="0.2">
      <c r="A4952" s="17">
        <v>4951</v>
      </c>
      <c r="B4952" t="s">
        <v>7923</v>
      </c>
      <c r="C4952" s="18">
        <v>42671</v>
      </c>
      <c r="D4952" s="18">
        <v>42675</v>
      </c>
      <c r="E4952" t="s">
        <v>50</v>
      </c>
      <c r="F4952" t="s">
        <v>6013</v>
      </c>
      <c r="G4952" t="s">
        <v>6014</v>
      </c>
      <c r="H4952" t="s">
        <v>53</v>
      </c>
      <c r="I4952" t="s">
        <v>54</v>
      </c>
      <c r="J4952" t="s">
        <v>293</v>
      </c>
      <c r="K4952" t="s">
        <v>294</v>
      </c>
      <c r="L4952">
        <v>10009</v>
      </c>
      <c r="M4952" t="s">
        <v>175</v>
      </c>
      <c r="N4952" t="s">
        <v>708</v>
      </c>
      <c r="O4952" t="s">
        <v>73</v>
      </c>
      <c r="P4952" t="s">
        <v>95</v>
      </c>
      <c r="Q4952" t="s">
        <v>709</v>
      </c>
      <c r="R4952" s="19">
        <v>12.42</v>
      </c>
      <c r="S4952" s="17">
        <v>3</v>
      </c>
      <c r="T4952" s="20">
        <v>0</v>
      </c>
      <c r="U4952" s="19">
        <v>5.2164000000000001</v>
      </c>
      <c r="V4952" s="20">
        <f t="shared" si="385"/>
        <v>0.42000000000000004</v>
      </c>
      <c r="W4952" s="17">
        <f t="shared" si="386"/>
        <v>2016</v>
      </c>
      <c r="X4952" t="str">
        <f t="shared" si="387"/>
        <v>Oct-2016</v>
      </c>
      <c r="Y4952" s="17">
        <f t="shared" si="388"/>
        <v>4</v>
      </c>
      <c r="Z4952" t="str">
        <f t="shared" si="389"/>
        <v>0% (No Discount)</v>
      </c>
      <c r="AA4952" s="17">
        <f>IF(COUNTIF($B$2:B4952,B4952)=1,1,0)</f>
        <v>1</v>
      </c>
      <c r="AB4952" s="17">
        <f>IF(COUNTIF($F$2:F4952,F4952)=1,1,0)</f>
        <v>0</v>
      </c>
    </row>
    <row r="4953" spans="1:28" x14ac:dyDescent="0.2">
      <c r="A4953" s="17">
        <v>4952</v>
      </c>
      <c r="B4953" t="s">
        <v>7924</v>
      </c>
      <c r="C4953" s="18">
        <v>42164</v>
      </c>
      <c r="D4953" s="18">
        <v>42168</v>
      </c>
      <c r="E4953" t="s">
        <v>77</v>
      </c>
      <c r="F4953" t="s">
        <v>6986</v>
      </c>
      <c r="G4953" t="s">
        <v>6987</v>
      </c>
      <c r="H4953" t="s">
        <v>53</v>
      </c>
      <c r="I4953" t="s">
        <v>54</v>
      </c>
      <c r="J4953" t="s">
        <v>3393</v>
      </c>
      <c r="K4953" t="s">
        <v>265</v>
      </c>
      <c r="L4953">
        <v>48073</v>
      </c>
      <c r="M4953" t="s">
        <v>132</v>
      </c>
      <c r="N4953" t="s">
        <v>431</v>
      </c>
      <c r="O4953" t="s">
        <v>73</v>
      </c>
      <c r="P4953" t="s">
        <v>117</v>
      </c>
      <c r="Q4953" t="s">
        <v>432</v>
      </c>
      <c r="R4953" s="19">
        <v>12.96</v>
      </c>
      <c r="S4953" s="17">
        <v>2</v>
      </c>
      <c r="T4953" s="20">
        <v>0</v>
      </c>
      <c r="U4953" s="19">
        <v>6.2207999999999997</v>
      </c>
      <c r="V4953" s="20">
        <f t="shared" si="385"/>
        <v>0.47999999999999993</v>
      </c>
      <c r="W4953" s="17">
        <f t="shared" si="386"/>
        <v>2015</v>
      </c>
      <c r="X4953" t="str">
        <f t="shared" si="387"/>
        <v>Jun-2015</v>
      </c>
      <c r="Y4953" s="17">
        <f t="shared" si="388"/>
        <v>4</v>
      </c>
      <c r="Z4953" t="str">
        <f t="shared" si="389"/>
        <v>0% (No Discount)</v>
      </c>
      <c r="AA4953" s="17">
        <f>IF(COUNTIF($B$2:B4953,B4953)=1,1,0)</f>
        <v>1</v>
      </c>
      <c r="AB4953" s="17">
        <f>IF(COUNTIF($F$2:F4953,F4953)=1,1,0)</f>
        <v>0</v>
      </c>
    </row>
    <row r="4954" spans="1:28" x14ac:dyDescent="0.2">
      <c r="A4954" s="17">
        <v>4953</v>
      </c>
      <c r="B4954" t="s">
        <v>7925</v>
      </c>
      <c r="C4954" s="18">
        <v>43077</v>
      </c>
      <c r="D4954" s="18">
        <v>43081</v>
      </c>
      <c r="E4954" t="s">
        <v>50</v>
      </c>
      <c r="F4954" t="s">
        <v>1138</v>
      </c>
      <c r="G4954" t="s">
        <v>1139</v>
      </c>
      <c r="H4954" t="s">
        <v>68</v>
      </c>
      <c r="I4954" t="s">
        <v>54</v>
      </c>
      <c r="J4954" t="s">
        <v>154</v>
      </c>
      <c r="K4954" t="s">
        <v>70</v>
      </c>
      <c r="L4954">
        <v>94109</v>
      </c>
      <c r="M4954" t="s">
        <v>71</v>
      </c>
      <c r="N4954" t="s">
        <v>7926</v>
      </c>
      <c r="O4954" t="s">
        <v>73</v>
      </c>
      <c r="P4954" t="s">
        <v>105</v>
      </c>
      <c r="Q4954" t="s">
        <v>7927</v>
      </c>
      <c r="R4954" s="19">
        <v>69.48</v>
      </c>
      <c r="S4954" s="17">
        <v>1</v>
      </c>
      <c r="T4954" s="20">
        <v>0</v>
      </c>
      <c r="U4954" s="19">
        <v>20.844000000000001</v>
      </c>
      <c r="V4954" s="20">
        <f t="shared" si="385"/>
        <v>0.3</v>
      </c>
      <c r="W4954" s="17">
        <f t="shared" si="386"/>
        <v>2017</v>
      </c>
      <c r="X4954" t="str">
        <f t="shared" si="387"/>
        <v>Dec-2017</v>
      </c>
      <c r="Y4954" s="17">
        <f t="shared" si="388"/>
        <v>4</v>
      </c>
      <c r="Z4954" t="str">
        <f t="shared" si="389"/>
        <v>0% (No Discount)</v>
      </c>
      <c r="AA4954" s="17">
        <f>IF(COUNTIF($B$2:B4954,B4954)=1,1,0)</f>
        <v>1</v>
      </c>
      <c r="AB4954" s="17">
        <f>IF(COUNTIF($F$2:F4954,F4954)=1,1,0)</f>
        <v>0</v>
      </c>
    </row>
    <row r="4955" spans="1:28" x14ac:dyDescent="0.2">
      <c r="A4955" s="17">
        <v>4954</v>
      </c>
      <c r="B4955" t="s">
        <v>7928</v>
      </c>
      <c r="C4955" s="18">
        <v>42079</v>
      </c>
      <c r="D4955" s="18">
        <v>42083</v>
      </c>
      <c r="E4955" t="s">
        <v>77</v>
      </c>
      <c r="F4955" t="s">
        <v>871</v>
      </c>
      <c r="G4955" t="s">
        <v>872</v>
      </c>
      <c r="H4955" t="s">
        <v>68</v>
      </c>
      <c r="I4955" t="s">
        <v>54</v>
      </c>
      <c r="J4955" t="s">
        <v>293</v>
      </c>
      <c r="K4955" t="s">
        <v>294</v>
      </c>
      <c r="L4955">
        <v>10009</v>
      </c>
      <c r="M4955" t="s">
        <v>175</v>
      </c>
      <c r="N4955" t="s">
        <v>5343</v>
      </c>
      <c r="O4955" t="s">
        <v>98</v>
      </c>
      <c r="P4955" t="s">
        <v>99</v>
      </c>
      <c r="Q4955" t="s">
        <v>5344</v>
      </c>
      <c r="R4955" s="19">
        <v>85.9</v>
      </c>
      <c r="S4955" s="17">
        <v>2</v>
      </c>
      <c r="T4955" s="20">
        <v>0</v>
      </c>
      <c r="U4955" s="19">
        <v>2.577</v>
      </c>
      <c r="V4955" s="20">
        <f t="shared" si="385"/>
        <v>0.03</v>
      </c>
      <c r="W4955" s="17">
        <f t="shared" si="386"/>
        <v>2015</v>
      </c>
      <c r="X4955" t="str">
        <f t="shared" si="387"/>
        <v>Mar-2015</v>
      </c>
      <c r="Y4955" s="17">
        <f t="shared" si="388"/>
        <v>4</v>
      </c>
      <c r="Z4955" t="str">
        <f t="shared" si="389"/>
        <v>0% (No Discount)</v>
      </c>
      <c r="AA4955" s="17">
        <f>IF(COUNTIF($B$2:B4955,B4955)=1,1,0)</f>
        <v>1</v>
      </c>
      <c r="AB4955" s="17">
        <f>IF(COUNTIF($F$2:F4955,F4955)=1,1,0)</f>
        <v>0</v>
      </c>
    </row>
    <row r="4956" spans="1:28" x14ac:dyDescent="0.2">
      <c r="A4956" s="17">
        <v>4955</v>
      </c>
      <c r="B4956" t="s">
        <v>7929</v>
      </c>
      <c r="C4956" s="18">
        <v>41799</v>
      </c>
      <c r="D4956" s="18">
        <v>41803</v>
      </c>
      <c r="E4956" t="s">
        <v>50</v>
      </c>
      <c r="F4956" t="s">
        <v>1173</v>
      </c>
      <c r="G4956" t="s">
        <v>1174</v>
      </c>
      <c r="H4956" t="s">
        <v>68</v>
      </c>
      <c r="I4956" t="s">
        <v>54</v>
      </c>
      <c r="J4956" t="s">
        <v>4081</v>
      </c>
      <c r="K4956" t="s">
        <v>1423</v>
      </c>
      <c r="L4956">
        <v>89031</v>
      </c>
      <c r="M4956" t="s">
        <v>71</v>
      </c>
      <c r="N4956" t="s">
        <v>2674</v>
      </c>
      <c r="O4956" t="s">
        <v>73</v>
      </c>
      <c r="P4956" t="s">
        <v>95</v>
      </c>
      <c r="Q4956" t="s">
        <v>2675</v>
      </c>
      <c r="R4956" s="19">
        <v>18.059999999999999</v>
      </c>
      <c r="S4956" s="17">
        <v>7</v>
      </c>
      <c r="T4956" s="20">
        <v>0</v>
      </c>
      <c r="U4956" s="19">
        <v>4.6955999999999998</v>
      </c>
      <c r="V4956" s="20">
        <f t="shared" si="385"/>
        <v>0.26</v>
      </c>
      <c r="W4956" s="17">
        <f t="shared" si="386"/>
        <v>2014</v>
      </c>
      <c r="X4956" t="str">
        <f t="shared" si="387"/>
        <v>Jun-2014</v>
      </c>
      <c r="Y4956" s="17">
        <f t="shared" si="388"/>
        <v>4</v>
      </c>
      <c r="Z4956" t="str">
        <f t="shared" si="389"/>
        <v>0% (No Discount)</v>
      </c>
      <c r="AA4956" s="17">
        <f>IF(COUNTIF($B$2:B4956,B4956)=1,1,0)</f>
        <v>1</v>
      </c>
      <c r="AB4956" s="17">
        <f>IF(COUNTIF($F$2:F4956,F4956)=1,1,0)</f>
        <v>0</v>
      </c>
    </row>
    <row r="4957" spans="1:28" x14ac:dyDescent="0.2">
      <c r="A4957" s="17">
        <v>4956</v>
      </c>
      <c r="B4957" t="s">
        <v>7929</v>
      </c>
      <c r="C4957" s="18">
        <v>41799</v>
      </c>
      <c r="D4957" s="18">
        <v>41803</v>
      </c>
      <c r="E4957" t="s">
        <v>50</v>
      </c>
      <c r="F4957" t="s">
        <v>1173</v>
      </c>
      <c r="G4957" t="s">
        <v>1174</v>
      </c>
      <c r="H4957" t="s">
        <v>68</v>
      </c>
      <c r="I4957" t="s">
        <v>54</v>
      </c>
      <c r="J4957" t="s">
        <v>4081</v>
      </c>
      <c r="K4957" t="s">
        <v>1423</v>
      </c>
      <c r="L4957">
        <v>89031</v>
      </c>
      <c r="M4957" t="s">
        <v>71</v>
      </c>
      <c r="N4957" t="s">
        <v>3769</v>
      </c>
      <c r="O4957" t="s">
        <v>73</v>
      </c>
      <c r="P4957" t="s">
        <v>117</v>
      </c>
      <c r="Q4957" t="s">
        <v>3770</v>
      </c>
      <c r="R4957" s="19">
        <v>79.14</v>
      </c>
      <c r="S4957" s="17">
        <v>3</v>
      </c>
      <c r="T4957" s="20">
        <v>0</v>
      </c>
      <c r="U4957" s="19">
        <v>36.404400000000003</v>
      </c>
      <c r="V4957" s="20">
        <f t="shared" si="385"/>
        <v>0.46</v>
      </c>
      <c r="W4957" s="17">
        <f t="shared" si="386"/>
        <v>2014</v>
      </c>
      <c r="X4957" t="str">
        <f t="shared" si="387"/>
        <v>Jun-2014</v>
      </c>
      <c r="Y4957" s="17">
        <f t="shared" si="388"/>
        <v>4</v>
      </c>
      <c r="Z4957" t="str">
        <f t="shared" si="389"/>
        <v>0% (No Discount)</v>
      </c>
      <c r="AA4957" s="17">
        <f>IF(COUNTIF($B$2:B4957,B4957)=1,1,0)</f>
        <v>0</v>
      </c>
      <c r="AB4957" s="17">
        <f>IF(COUNTIF($F$2:F4957,F4957)=1,1,0)</f>
        <v>0</v>
      </c>
    </row>
    <row r="4958" spans="1:28" x14ac:dyDescent="0.2">
      <c r="A4958" s="17">
        <v>4957</v>
      </c>
      <c r="B4958" t="s">
        <v>7929</v>
      </c>
      <c r="C4958" s="18">
        <v>41799</v>
      </c>
      <c r="D4958" s="18">
        <v>41803</v>
      </c>
      <c r="E4958" t="s">
        <v>50</v>
      </c>
      <c r="F4958" t="s">
        <v>1173</v>
      </c>
      <c r="G4958" t="s">
        <v>1174</v>
      </c>
      <c r="H4958" t="s">
        <v>68</v>
      </c>
      <c r="I4958" t="s">
        <v>54</v>
      </c>
      <c r="J4958" t="s">
        <v>4081</v>
      </c>
      <c r="K4958" t="s">
        <v>1423</v>
      </c>
      <c r="L4958">
        <v>89031</v>
      </c>
      <c r="M4958" t="s">
        <v>71</v>
      </c>
      <c r="N4958" t="s">
        <v>6166</v>
      </c>
      <c r="O4958" t="s">
        <v>59</v>
      </c>
      <c r="P4958" t="s">
        <v>92</v>
      </c>
      <c r="Q4958" t="s">
        <v>6167</v>
      </c>
      <c r="R4958" s="19">
        <v>37.4</v>
      </c>
      <c r="S4958" s="17">
        <v>2</v>
      </c>
      <c r="T4958" s="20">
        <v>0</v>
      </c>
      <c r="U4958" s="19">
        <v>14.212</v>
      </c>
      <c r="V4958" s="20">
        <f t="shared" si="385"/>
        <v>0.38</v>
      </c>
      <c r="W4958" s="17">
        <f t="shared" si="386"/>
        <v>2014</v>
      </c>
      <c r="X4958" t="str">
        <f t="shared" si="387"/>
        <v>Jun-2014</v>
      </c>
      <c r="Y4958" s="17">
        <f t="shared" si="388"/>
        <v>4</v>
      </c>
      <c r="Z4958" t="str">
        <f t="shared" si="389"/>
        <v>0% (No Discount)</v>
      </c>
      <c r="AA4958" s="17">
        <f>IF(COUNTIF($B$2:B4958,B4958)=1,1,0)</f>
        <v>0</v>
      </c>
      <c r="AB4958" s="17">
        <f>IF(COUNTIF($F$2:F4958,F4958)=1,1,0)</f>
        <v>0</v>
      </c>
    </row>
    <row r="4959" spans="1:28" x14ac:dyDescent="0.2">
      <c r="A4959" s="17">
        <v>4958</v>
      </c>
      <c r="B4959" t="s">
        <v>7930</v>
      </c>
      <c r="C4959" s="18">
        <v>42083</v>
      </c>
      <c r="D4959" s="18">
        <v>42089</v>
      </c>
      <c r="E4959" t="s">
        <v>77</v>
      </c>
      <c r="F4959" t="s">
        <v>2517</v>
      </c>
      <c r="G4959" t="s">
        <v>2518</v>
      </c>
      <c r="H4959" t="s">
        <v>53</v>
      </c>
      <c r="I4959" t="s">
        <v>54</v>
      </c>
      <c r="J4959" t="s">
        <v>4250</v>
      </c>
      <c r="K4959" t="s">
        <v>131</v>
      </c>
      <c r="L4959">
        <v>75007</v>
      </c>
      <c r="M4959" t="s">
        <v>132</v>
      </c>
      <c r="N4959" t="s">
        <v>5705</v>
      </c>
      <c r="O4959" t="s">
        <v>73</v>
      </c>
      <c r="P4959" t="s">
        <v>102</v>
      </c>
      <c r="Q4959" t="s">
        <v>5706</v>
      </c>
      <c r="R4959" s="19">
        <v>2.512</v>
      </c>
      <c r="S4959" s="17">
        <v>2</v>
      </c>
      <c r="T4959" s="20">
        <v>0.8</v>
      </c>
      <c r="U4959" s="19">
        <v>-4.3959999999999999</v>
      </c>
      <c r="V4959" s="20">
        <f t="shared" si="385"/>
        <v>-1.75</v>
      </c>
      <c r="W4959" s="17">
        <f t="shared" si="386"/>
        <v>2015</v>
      </c>
      <c r="X4959" t="str">
        <f t="shared" si="387"/>
        <v>Mar-2015</v>
      </c>
      <c r="Y4959" s="17">
        <f t="shared" si="388"/>
        <v>6</v>
      </c>
      <c r="Z4959" t="str">
        <f t="shared" si="389"/>
        <v>Over 50%</v>
      </c>
      <c r="AA4959" s="17">
        <f>IF(COUNTIF($B$2:B4959,B4959)=1,1,0)</f>
        <v>1</v>
      </c>
      <c r="AB4959" s="17">
        <f>IF(COUNTIF($F$2:F4959,F4959)=1,1,0)</f>
        <v>0</v>
      </c>
    </row>
    <row r="4960" spans="1:28" x14ac:dyDescent="0.2">
      <c r="A4960" s="17">
        <v>4959</v>
      </c>
      <c r="B4960" t="s">
        <v>7930</v>
      </c>
      <c r="C4960" s="18">
        <v>42083</v>
      </c>
      <c r="D4960" s="18">
        <v>42089</v>
      </c>
      <c r="E4960" t="s">
        <v>77</v>
      </c>
      <c r="F4960" t="s">
        <v>2517</v>
      </c>
      <c r="G4960" t="s">
        <v>2518</v>
      </c>
      <c r="H4960" t="s">
        <v>53</v>
      </c>
      <c r="I4960" t="s">
        <v>54</v>
      </c>
      <c r="J4960" t="s">
        <v>4250</v>
      </c>
      <c r="K4960" t="s">
        <v>131</v>
      </c>
      <c r="L4960">
        <v>75007</v>
      </c>
      <c r="M4960" t="s">
        <v>132</v>
      </c>
      <c r="N4960" t="s">
        <v>7931</v>
      </c>
      <c r="O4960" t="s">
        <v>73</v>
      </c>
      <c r="P4960" t="s">
        <v>296</v>
      </c>
      <c r="Q4960" t="s">
        <v>590</v>
      </c>
      <c r="R4960" s="19">
        <v>18.864000000000001</v>
      </c>
      <c r="S4960" s="17">
        <v>9</v>
      </c>
      <c r="T4960" s="20">
        <v>0.2</v>
      </c>
      <c r="U4960" s="19">
        <v>6.1307999999999998</v>
      </c>
      <c r="V4960" s="20">
        <f t="shared" si="385"/>
        <v>0.32499999999999996</v>
      </c>
      <c r="W4960" s="17">
        <f t="shared" si="386"/>
        <v>2015</v>
      </c>
      <c r="X4960" t="str">
        <f t="shared" si="387"/>
        <v>Mar-2015</v>
      </c>
      <c r="Y4960" s="17">
        <f t="shared" si="388"/>
        <v>6</v>
      </c>
      <c r="Z4960" t="str">
        <f t="shared" si="389"/>
        <v>11-20%</v>
      </c>
      <c r="AA4960" s="17">
        <f>IF(COUNTIF($B$2:B4960,B4960)=1,1,0)</f>
        <v>0</v>
      </c>
      <c r="AB4960" s="17">
        <f>IF(COUNTIF($F$2:F4960,F4960)=1,1,0)</f>
        <v>0</v>
      </c>
    </row>
    <row r="4961" spans="1:28" x14ac:dyDescent="0.2">
      <c r="A4961" s="17">
        <v>4960</v>
      </c>
      <c r="B4961" t="s">
        <v>7932</v>
      </c>
      <c r="C4961" s="18">
        <v>42692</v>
      </c>
      <c r="D4961" s="18">
        <v>42696</v>
      </c>
      <c r="E4961" t="s">
        <v>77</v>
      </c>
      <c r="F4961" t="s">
        <v>3642</v>
      </c>
      <c r="G4961" t="s">
        <v>3643</v>
      </c>
      <c r="H4961" t="s">
        <v>129</v>
      </c>
      <c r="I4961" t="s">
        <v>54</v>
      </c>
      <c r="J4961" t="s">
        <v>69</v>
      </c>
      <c r="K4961" t="s">
        <v>70</v>
      </c>
      <c r="L4961">
        <v>90008</v>
      </c>
      <c r="M4961" t="s">
        <v>71</v>
      </c>
      <c r="N4961" t="s">
        <v>4337</v>
      </c>
      <c r="O4961" t="s">
        <v>98</v>
      </c>
      <c r="P4961" t="s">
        <v>99</v>
      </c>
      <c r="Q4961" t="s">
        <v>4338</v>
      </c>
      <c r="R4961" s="19">
        <v>61.192</v>
      </c>
      <c r="S4961" s="17">
        <v>1</v>
      </c>
      <c r="T4961" s="20">
        <v>0.2</v>
      </c>
      <c r="U4961" s="19">
        <v>6.1192000000000002</v>
      </c>
      <c r="V4961" s="20">
        <f t="shared" si="385"/>
        <v>0.1</v>
      </c>
      <c r="W4961" s="17">
        <f t="shared" si="386"/>
        <v>2016</v>
      </c>
      <c r="X4961" t="str">
        <f t="shared" si="387"/>
        <v>Nov-2016</v>
      </c>
      <c r="Y4961" s="17">
        <f t="shared" si="388"/>
        <v>4</v>
      </c>
      <c r="Z4961" t="str">
        <f t="shared" si="389"/>
        <v>11-20%</v>
      </c>
      <c r="AA4961" s="17">
        <f>IF(COUNTIF($B$2:B4961,B4961)=1,1,0)</f>
        <v>1</v>
      </c>
      <c r="AB4961" s="17">
        <f>IF(COUNTIF($F$2:F4961,F4961)=1,1,0)</f>
        <v>0</v>
      </c>
    </row>
    <row r="4962" spans="1:28" x14ac:dyDescent="0.2">
      <c r="A4962" s="17">
        <v>4961</v>
      </c>
      <c r="B4962" t="s">
        <v>7932</v>
      </c>
      <c r="C4962" s="18">
        <v>42692</v>
      </c>
      <c r="D4962" s="18">
        <v>42696</v>
      </c>
      <c r="E4962" t="s">
        <v>77</v>
      </c>
      <c r="F4962" t="s">
        <v>3642</v>
      </c>
      <c r="G4962" t="s">
        <v>3643</v>
      </c>
      <c r="H4962" t="s">
        <v>129</v>
      </c>
      <c r="I4962" t="s">
        <v>54</v>
      </c>
      <c r="J4962" t="s">
        <v>69</v>
      </c>
      <c r="K4962" t="s">
        <v>70</v>
      </c>
      <c r="L4962">
        <v>90008</v>
      </c>
      <c r="M4962" t="s">
        <v>71</v>
      </c>
      <c r="N4962" t="s">
        <v>6585</v>
      </c>
      <c r="O4962" t="s">
        <v>73</v>
      </c>
      <c r="P4962" t="s">
        <v>105</v>
      </c>
      <c r="Q4962" t="s">
        <v>6586</v>
      </c>
      <c r="R4962" s="19">
        <v>67.84</v>
      </c>
      <c r="S4962" s="17">
        <v>1</v>
      </c>
      <c r="T4962" s="20">
        <v>0</v>
      </c>
      <c r="U4962" s="19">
        <v>18.316800000000001</v>
      </c>
      <c r="V4962" s="20">
        <f t="shared" si="385"/>
        <v>0.27</v>
      </c>
      <c r="W4962" s="17">
        <f t="shared" si="386"/>
        <v>2016</v>
      </c>
      <c r="X4962" t="str">
        <f t="shared" si="387"/>
        <v>Nov-2016</v>
      </c>
      <c r="Y4962" s="17">
        <f t="shared" si="388"/>
        <v>4</v>
      </c>
      <c r="Z4962" t="str">
        <f t="shared" si="389"/>
        <v>0% (No Discount)</v>
      </c>
      <c r="AA4962" s="17">
        <f>IF(COUNTIF($B$2:B4962,B4962)=1,1,0)</f>
        <v>0</v>
      </c>
      <c r="AB4962" s="17">
        <f>IF(COUNTIF($F$2:F4962,F4962)=1,1,0)</f>
        <v>0</v>
      </c>
    </row>
    <row r="4963" spans="1:28" x14ac:dyDescent="0.2">
      <c r="A4963" s="17">
        <v>4962</v>
      </c>
      <c r="B4963" t="s">
        <v>7933</v>
      </c>
      <c r="C4963" s="18">
        <v>41705</v>
      </c>
      <c r="D4963" s="18">
        <v>41706</v>
      </c>
      <c r="E4963" t="s">
        <v>215</v>
      </c>
      <c r="F4963" t="s">
        <v>7934</v>
      </c>
      <c r="G4963" t="s">
        <v>7935</v>
      </c>
      <c r="H4963" t="s">
        <v>53</v>
      </c>
      <c r="I4963" t="s">
        <v>54</v>
      </c>
      <c r="J4963" t="s">
        <v>122</v>
      </c>
      <c r="K4963" t="s">
        <v>123</v>
      </c>
      <c r="L4963">
        <v>98103</v>
      </c>
      <c r="M4963" t="s">
        <v>71</v>
      </c>
      <c r="N4963" t="s">
        <v>921</v>
      </c>
      <c r="O4963" t="s">
        <v>59</v>
      </c>
      <c r="P4963" t="s">
        <v>63</v>
      </c>
      <c r="Q4963" t="s">
        <v>922</v>
      </c>
      <c r="R4963" s="19">
        <v>48.712000000000003</v>
      </c>
      <c r="S4963" s="17">
        <v>1</v>
      </c>
      <c r="T4963" s="20">
        <v>0.2</v>
      </c>
      <c r="U4963" s="19">
        <v>5.4801000000000002</v>
      </c>
      <c r="V4963" s="20">
        <f t="shared" si="385"/>
        <v>0.1125</v>
      </c>
      <c r="W4963" s="17">
        <f t="shared" si="386"/>
        <v>2014</v>
      </c>
      <c r="X4963" t="str">
        <f t="shared" si="387"/>
        <v>Mar-2014</v>
      </c>
      <c r="Y4963" s="17">
        <f t="shared" si="388"/>
        <v>1</v>
      </c>
      <c r="Z4963" t="str">
        <f t="shared" si="389"/>
        <v>11-20%</v>
      </c>
      <c r="AA4963" s="17">
        <f>IF(COUNTIF($B$2:B4963,B4963)=1,1,0)</f>
        <v>1</v>
      </c>
      <c r="AB4963" s="17">
        <f>IF(COUNTIF($F$2:F4963,F4963)=1,1,0)</f>
        <v>1</v>
      </c>
    </row>
    <row r="4964" spans="1:28" x14ac:dyDescent="0.2">
      <c r="A4964" s="17">
        <v>4963</v>
      </c>
      <c r="B4964" t="s">
        <v>7933</v>
      </c>
      <c r="C4964" s="18">
        <v>41705</v>
      </c>
      <c r="D4964" s="18">
        <v>41706</v>
      </c>
      <c r="E4964" t="s">
        <v>215</v>
      </c>
      <c r="F4964" t="s">
        <v>7934</v>
      </c>
      <c r="G4964" t="s">
        <v>7935</v>
      </c>
      <c r="H4964" t="s">
        <v>53</v>
      </c>
      <c r="I4964" t="s">
        <v>54</v>
      </c>
      <c r="J4964" t="s">
        <v>122</v>
      </c>
      <c r="K4964" t="s">
        <v>123</v>
      </c>
      <c r="L4964">
        <v>98103</v>
      </c>
      <c r="M4964" t="s">
        <v>71</v>
      </c>
      <c r="N4964" t="s">
        <v>1060</v>
      </c>
      <c r="O4964" t="s">
        <v>73</v>
      </c>
      <c r="P4964" t="s">
        <v>95</v>
      </c>
      <c r="Q4964" t="s">
        <v>1061</v>
      </c>
      <c r="R4964" s="19">
        <v>17.940000000000001</v>
      </c>
      <c r="S4964" s="17">
        <v>3</v>
      </c>
      <c r="T4964" s="20">
        <v>0</v>
      </c>
      <c r="U4964" s="19">
        <v>4.6643999999999997</v>
      </c>
      <c r="V4964" s="20">
        <f t="shared" si="385"/>
        <v>0.25999999999999995</v>
      </c>
      <c r="W4964" s="17">
        <f t="shared" si="386"/>
        <v>2014</v>
      </c>
      <c r="X4964" t="str">
        <f t="shared" si="387"/>
        <v>Mar-2014</v>
      </c>
      <c r="Y4964" s="17">
        <f t="shared" si="388"/>
        <v>1</v>
      </c>
      <c r="Z4964" t="str">
        <f t="shared" si="389"/>
        <v>0% (No Discount)</v>
      </c>
      <c r="AA4964" s="17">
        <f>IF(COUNTIF($B$2:B4964,B4964)=1,1,0)</f>
        <v>0</v>
      </c>
      <c r="AB4964" s="17">
        <f>IF(COUNTIF($F$2:F4964,F4964)=1,1,0)</f>
        <v>0</v>
      </c>
    </row>
    <row r="4965" spans="1:28" x14ac:dyDescent="0.2">
      <c r="A4965" s="17">
        <v>4964</v>
      </c>
      <c r="B4965" t="s">
        <v>7933</v>
      </c>
      <c r="C4965" s="18">
        <v>41705</v>
      </c>
      <c r="D4965" s="18">
        <v>41706</v>
      </c>
      <c r="E4965" t="s">
        <v>215</v>
      </c>
      <c r="F4965" t="s">
        <v>7934</v>
      </c>
      <c r="G4965" t="s">
        <v>7935</v>
      </c>
      <c r="H4965" t="s">
        <v>53</v>
      </c>
      <c r="I4965" t="s">
        <v>54</v>
      </c>
      <c r="J4965" t="s">
        <v>122</v>
      </c>
      <c r="K4965" t="s">
        <v>123</v>
      </c>
      <c r="L4965">
        <v>98103</v>
      </c>
      <c r="M4965" t="s">
        <v>71</v>
      </c>
      <c r="N4965" t="s">
        <v>3429</v>
      </c>
      <c r="O4965" t="s">
        <v>73</v>
      </c>
      <c r="P4965" t="s">
        <v>86</v>
      </c>
      <c r="Q4965" t="s">
        <v>3430</v>
      </c>
      <c r="R4965" s="19">
        <v>242.94</v>
      </c>
      <c r="S4965" s="17">
        <v>3</v>
      </c>
      <c r="T4965" s="20">
        <v>0</v>
      </c>
      <c r="U4965" s="19">
        <v>4.8587999999999996</v>
      </c>
      <c r="V4965" s="20">
        <f t="shared" si="385"/>
        <v>1.9999999999999997E-2</v>
      </c>
      <c r="W4965" s="17">
        <f t="shared" si="386"/>
        <v>2014</v>
      </c>
      <c r="X4965" t="str">
        <f t="shared" si="387"/>
        <v>Mar-2014</v>
      </c>
      <c r="Y4965" s="17">
        <f t="shared" si="388"/>
        <v>1</v>
      </c>
      <c r="Z4965" t="str">
        <f t="shared" si="389"/>
        <v>0% (No Discount)</v>
      </c>
      <c r="AA4965" s="17">
        <f>IF(COUNTIF($B$2:B4965,B4965)=1,1,0)</f>
        <v>0</v>
      </c>
      <c r="AB4965" s="17">
        <f>IF(COUNTIF($F$2:F4965,F4965)=1,1,0)</f>
        <v>0</v>
      </c>
    </row>
    <row r="4966" spans="1:28" x14ac:dyDescent="0.2">
      <c r="A4966" s="17">
        <v>4965</v>
      </c>
      <c r="B4966" t="s">
        <v>7936</v>
      </c>
      <c r="C4966" s="18">
        <v>42505</v>
      </c>
      <c r="D4966" s="18">
        <v>42509</v>
      </c>
      <c r="E4966" t="s">
        <v>50</v>
      </c>
      <c r="F4966" t="s">
        <v>278</v>
      </c>
      <c r="G4966" t="s">
        <v>279</v>
      </c>
      <c r="H4966" t="s">
        <v>53</v>
      </c>
      <c r="I4966" t="s">
        <v>54</v>
      </c>
      <c r="J4966" t="s">
        <v>80</v>
      </c>
      <c r="K4966" t="s">
        <v>81</v>
      </c>
      <c r="L4966">
        <v>33311</v>
      </c>
      <c r="M4966" t="s">
        <v>57</v>
      </c>
      <c r="N4966" t="s">
        <v>2476</v>
      </c>
      <c r="O4966" t="s">
        <v>73</v>
      </c>
      <c r="P4966" t="s">
        <v>102</v>
      </c>
      <c r="Q4966" t="s">
        <v>2477</v>
      </c>
      <c r="R4966" s="19">
        <v>7.7640000000000002</v>
      </c>
      <c r="S4966" s="17">
        <v>4</v>
      </c>
      <c r="T4966" s="20">
        <v>0.7</v>
      </c>
      <c r="U4966" s="19">
        <v>-5.1760000000000002</v>
      </c>
      <c r="V4966" s="20">
        <f t="shared" si="385"/>
        <v>-0.66666666666666663</v>
      </c>
      <c r="W4966" s="17">
        <f t="shared" si="386"/>
        <v>2016</v>
      </c>
      <c r="X4966" t="str">
        <f t="shared" si="387"/>
        <v>May-2016</v>
      </c>
      <c r="Y4966" s="17">
        <f t="shared" si="388"/>
        <v>4</v>
      </c>
      <c r="Z4966" t="str">
        <f t="shared" si="389"/>
        <v>Over 50%</v>
      </c>
      <c r="AA4966" s="17">
        <f>IF(COUNTIF($B$2:B4966,B4966)=1,1,0)</f>
        <v>1</v>
      </c>
      <c r="AB4966" s="17">
        <f>IF(COUNTIF($F$2:F4966,F4966)=1,1,0)</f>
        <v>0</v>
      </c>
    </row>
    <row r="4967" spans="1:28" x14ac:dyDescent="0.2">
      <c r="A4967" s="17">
        <v>4966</v>
      </c>
      <c r="B4967" t="s">
        <v>7937</v>
      </c>
      <c r="C4967" s="18">
        <v>42149</v>
      </c>
      <c r="D4967" s="18">
        <v>42152</v>
      </c>
      <c r="E4967" t="s">
        <v>50</v>
      </c>
      <c r="F4967" t="s">
        <v>3232</v>
      </c>
      <c r="G4967" t="s">
        <v>3233</v>
      </c>
      <c r="H4967" t="s">
        <v>68</v>
      </c>
      <c r="I4967" t="s">
        <v>54</v>
      </c>
      <c r="J4967" t="s">
        <v>409</v>
      </c>
      <c r="K4967" t="s">
        <v>362</v>
      </c>
      <c r="L4967">
        <v>38401</v>
      </c>
      <c r="M4967" t="s">
        <v>57</v>
      </c>
      <c r="N4967" t="s">
        <v>5271</v>
      </c>
      <c r="O4967" t="s">
        <v>98</v>
      </c>
      <c r="P4967" t="s">
        <v>99</v>
      </c>
      <c r="Q4967" t="s">
        <v>5272</v>
      </c>
      <c r="R4967" s="19">
        <v>467.04</v>
      </c>
      <c r="S4967" s="17">
        <v>4</v>
      </c>
      <c r="T4967" s="20">
        <v>0.2</v>
      </c>
      <c r="U4967" s="19">
        <v>58.38</v>
      </c>
      <c r="V4967" s="20">
        <f t="shared" si="385"/>
        <v>0.125</v>
      </c>
      <c r="W4967" s="17">
        <f t="shared" si="386"/>
        <v>2015</v>
      </c>
      <c r="X4967" t="str">
        <f t="shared" si="387"/>
        <v>May-2015</v>
      </c>
      <c r="Y4967" s="17">
        <f t="shared" si="388"/>
        <v>3</v>
      </c>
      <c r="Z4967" t="str">
        <f t="shared" si="389"/>
        <v>11-20%</v>
      </c>
      <c r="AA4967" s="17">
        <f>IF(COUNTIF($B$2:B4967,B4967)=1,1,0)</f>
        <v>1</v>
      </c>
      <c r="AB4967" s="17">
        <f>IF(COUNTIF($F$2:F4967,F4967)=1,1,0)</f>
        <v>0</v>
      </c>
    </row>
    <row r="4968" spans="1:28" x14ac:dyDescent="0.2">
      <c r="A4968" s="17">
        <v>4967</v>
      </c>
      <c r="B4968" t="s">
        <v>7938</v>
      </c>
      <c r="C4968" s="18">
        <v>42218</v>
      </c>
      <c r="D4968" s="18">
        <v>42221</v>
      </c>
      <c r="E4968" t="s">
        <v>50</v>
      </c>
      <c r="F4968" t="s">
        <v>4563</v>
      </c>
      <c r="G4968" t="s">
        <v>4564</v>
      </c>
      <c r="H4968" t="s">
        <v>129</v>
      </c>
      <c r="I4968" t="s">
        <v>54</v>
      </c>
      <c r="J4968" t="s">
        <v>3613</v>
      </c>
      <c r="K4968" t="s">
        <v>1430</v>
      </c>
      <c r="L4968">
        <v>2908</v>
      </c>
      <c r="M4968" t="s">
        <v>175</v>
      </c>
      <c r="N4968" t="s">
        <v>5343</v>
      </c>
      <c r="O4968" t="s">
        <v>98</v>
      </c>
      <c r="P4968" t="s">
        <v>99</v>
      </c>
      <c r="Q4968" t="s">
        <v>5344</v>
      </c>
      <c r="R4968" s="19">
        <v>128.85</v>
      </c>
      <c r="S4968" s="17">
        <v>3</v>
      </c>
      <c r="T4968" s="20">
        <v>0</v>
      </c>
      <c r="U4968" s="19">
        <v>3.8654999999999999</v>
      </c>
      <c r="V4968" s="20">
        <f t="shared" si="385"/>
        <v>3.0000000000000002E-2</v>
      </c>
      <c r="W4968" s="17">
        <f t="shared" si="386"/>
        <v>2015</v>
      </c>
      <c r="X4968" t="str">
        <f t="shared" si="387"/>
        <v>Aug-2015</v>
      </c>
      <c r="Y4968" s="17">
        <f t="shared" si="388"/>
        <v>3</v>
      </c>
      <c r="Z4968" t="str">
        <f t="shared" si="389"/>
        <v>0% (No Discount)</v>
      </c>
      <c r="AA4968" s="17">
        <f>IF(COUNTIF($B$2:B4968,B4968)=1,1,0)</f>
        <v>1</v>
      </c>
      <c r="AB4968" s="17">
        <f>IF(COUNTIF($F$2:F4968,F4968)=1,1,0)</f>
        <v>0</v>
      </c>
    </row>
    <row r="4969" spans="1:28" x14ac:dyDescent="0.2">
      <c r="A4969" s="17">
        <v>4968</v>
      </c>
      <c r="B4969" t="s">
        <v>7938</v>
      </c>
      <c r="C4969" s="18">
        <v>42218</v>
      </c>
      <c r="D4969" s="18">
        <v>42221</v>
      </c>
      <c r="E4969" t="s">
        <v>50</v>
      </c>
      <c r="F4969" t="s">
        <v>4563</v>
      </c>
      <c r="G4969" t="s">
        <v>4564</v>
      </c>
      <c r="H4969" t="s">
        <v>129</v>
      </c>
      <c r="I4969" t="s">
        <v>54</v>
      </c>
      <c r="J4969" t="s">
        <v>3613</v>
      </c>
      <c r="K4969" t="s">
        <v>1430</v>
      </c>
      <c r="L4969">
        <v>2908</v>
      </c>
      <c r="M4969" t="s">
        <v>175</v>
      </c>
      <c r="N4969" t="s">
        <v>3146</v>
      </c>
      <c r="O4969" t="s">
        <v>73</v>
      </c>
      <c r="P4969" t="s">
        <v>117</v>
      </c>
      <c r="Q4969" t="s">
        <v>3147</v>
      </c>
      <c r="R4969" s="19">
        <v>8.4</v>
      </c>
      <c r="S4969" s="17">
        <v>2</v>
      </c>
      <c r="T4969" s="20">
        <v>0</v>
      </c>
      <c r="U4969" s="19">
        <v>4.1159999999999997</v>
      </c>
      <c r="V4969" s="20">
        <f t="shared" si="385"/>
        <v>0.48999999999999994</v>
      </c>
      <c r="W4969" s="17">
        <f t="shared" si="386"/>
        <v>2015</v>
      </c>
      <c r="X4969" t="str">
        <f t="shared" si="387"/>
        <v>Aug-2015</v>
      </c>
      <c r="Y4969" s="17">
        <f t="shared" si="388"/>
        <v>3</v>
      </c>
      <c r="Z4969" t="str">
        <f t="shared" si="389"/>
        <v>0% (No Discount)</v>
      </c>
      <c r="AA4969" s="17">
        <f>IF(COUNTIF($B$2:B4969,B4969)=1,1,0)</f>
        <v>0</v>
      </c>
      <c r="AB4969" s="17">
        <f>IF(COUNTIF($F$2:F4969,F4969)=1,1,0)</f>
        <v>0</v>
      </c>
    </row>
    <row r="4970" spans="1:28" x14ac:dyDescent="0.2">
      <c r="A4970" s="17">
        <v>4969</v>
      </c>
      <c r="B4970" t="s">
        <v>7938</v>
      </c>
      <c r="C4970" s="18">
        <v>42218</v>
      </c>
      <c r="D4970" s="18">
        <v>42221</v>
      </c>
      <c r="E4970" t="s">
        <v>50</v>
      </c>
      <c r="F4970" t="s">
        <v>4563</v>
      </c>
      <c r="G4970" t="s">
        <v>4564</v>
      </c>
      <c r="H4970" t="s">
        <v>129</v>
      </c>
      <c r="I4970" t="s">
        <v>54</v>
      </c>
      <c r="J4970" t="s">
        <v>3613</v>
      </c>
      <c r="K4970" t="s">
        <v>1430</v>
      </c>
      <c r="L4970">
        <v>2908</v>
      </c>
      <c r="M4970" t="s">
        <v>175</v>
      </c>
      <c r="N4970" t="s">
        <v>1626</v>
      </c>
      <c r="O4970" t="s">
        <v>98</v>
      </c>
      <c r="P4970" t="s">
        <v>188</v>
      </c>
      <c r="Q4970" t="s">
        <v>1627</v>
      </c>
      <c r="R4970" s="19">
        <v>199.98</v>
      </c>
      <c r="S4970" s="17">
        <v>2</v>
      </c>
      <c r="T4970" s="20">
        <v>0</v>
      </c>
      <c r="U4970" s="19">
        <v>83.991600000000005</v>
      </c>
      <c r="V4970" s="20">
        <f t="shared" si="385"/>
        <v>0.42000000000000004</v>
      </c>
      <c r="W4970" s="17">
        <f t="shared" si="386"/>
        <v>2015</v>
      </c>
      <c r="X4970" t="str">
        <f t="shared" si="387"/>
        <v>Aug-2015</v>
      </c>
      <c r="Y4970" s="17">
        <f t="shared" si="388"/>
        <v>3</v>
      </c>
      <c r="Z4970" t="str">
        <f t="shared" si="389"/>
        <v>0% (No Discount)</v>
      </c>
      <c r="AA4970" s="17">
        <f>IF(COUNTIF($B$2:B4970,B4970)=1,1,0)</f>
        <v>0</v>
      </c>
      <c r="AB4970" s="17">
        <f>IF(COUNTIF($F$2:F4970,F4970)=1,1,0)</f>
        <v>0</v>
      </c>
    </row>
    <row r="4971" spans="1:28" x14ac:dyDescent="0.2">
      <c r="A4971" s="17">
        <v>4970</v>
      </c>
      <c r="B4971" t="s">
        <v>7938</v>
      </c>
      <c r="C4971" s="18">
        <v>42218</v>
      </c>
      <c r="D4971" s="18">
        <v>42221</v>
      </c>
      <c r="E4971" t="s">
        <v>50</v>
      </c>
      <c r="F4971" t="s">
        <v>4563</v>
      </c>
      <c r="G4971" t="s">
        <v>4564</v>
      </c>
      <c r="H4971" t="s">
        <v>129</v>
      </c>
      <c r="I4971" t="s">
        <v>54</v>
      </c>
      <c r="J4971" t="s">
        <v>3613</v>
      </c>
      <c r="K4971" t="s">
        <v>1430</v>
      </c>
      <c r="L4971">
        <v>2908</v>
      </c>
      <c r="M4971" t="s">
        <v>175</v>
      </c>
      <c r="N4971" t="s">
        <v>3581</v>
      </c>
      <c r="O4971" t="s">
        <v>59</v>
      </c>
      <c r="P4971" t="s">
        <v>63</v>
      </c>
      <c r="Q4971" t="s">
        <v>3582</v>
      </c>
      <c r="R4971" s="19">
        <v>110.98</v>
      </c>
      <c r="S4971" s="17">
        <v>1</v>
      </c>
      <c r="T4971" s="20">
        <v>0</v>
      </c>
      <c r="U4971" s="19">
        <v>15.5372</v>
      </c>
      <c r="V4971" s="20">
        <f t="shared" si="385"/>
        <v>0.13999999999999999</v>
      </c>
      <c r="W4971" s="17">
        <f t="shared" si="386"/>
        <v>2015</v>
      </c>
      <c r="X4971" t="str">
        <f t="shared" si="387"/>
        <v>Aug-2015</v>
      </c>
      <c r="Y4971" s="17">
        <f t="shared" si="388"/>
        <v>3</v>
      </c>
      <c r="Z4971" t="str">
        <f t="shared" si="389"/>
        <v>0% (No Discount)</v>
      </c>
      <c r="AA4971" s="17">
        <f>IF(COUNTIF($B$2:B4971,B4971)=1,1,0)</f>
        <v>0</v>
      </c>
      <c r="AB4971" s="17">
        <f>IF(COUNTIF($F$2:F4971,F4971)=1,1,0)</f>
        <v>0</v>
      </c>
    </row>
    <row r="4972" spans="1:28" x14ac:dyDescent="0.2">
      <c r="A4972" s="17">
        <v>4971</v>
      </c>
      <c r="B4972" t="s">
        <v>7939</v>
      </c>
      <c r="C4972" s="18">
        <v>42680</v>
      </c>
      <c r="D4972" s="18">
        <v>42683</v>
      </c>
      <c r="E4972" t="s">
        <v>215</v>
      </c>
      <c r="F4972" t="s">
        <v>1109</v>
      </c>
      <c r="G4972" t="s">
        <v>1110</v>
      </c>
      <c r="H4972" t="s">
        <v>68</v>
      </c>
      <c r="I4972" t="s">
        <v>54</v>
      </c>
      <c r="J4972" t="s">
        <v>1553</v>
      </c>
      <c r="K4972" t="s">
        <v>81</v>
      </c>
      <c r="L4972">
        <v>32216</v>
      </c>
      <c r="M4972" t="s">
        <v>57</v>
      </c>
      <c r="N4972" t="s">
        <v>363</v>
      </c>
      <c r="O4972" t="s">
        <v>59</v>
      </c>
      <c r="P4972" t="s">
        <v>63</v>
      </c>
      <c r="Q4972" t="s">
        <v>364</v>
      </c>
      <c r="R4972" s="19">
        <v>207.98400000000001</v>
      </c>
      <c r="S4972" s="17">
        <v>2</v>
      </c>
      <c r="T4972" s="20">
        <v>0.2</v>
      </c>
      <c r="U4972" s="19">
        <v>-28.597799999999999</v>
      </c>
      <c r="V4972" s="20">
        <f t="shared" si="385"/>
        <v>-0.13749999999999998</v>
      </c>
      <c r="W4972" s="17">
        <f t="shared" si="386"/>
        <v>2016</v>
      </c>
      <c r="X4972" t="str">
        <f t="shared" si="387"/>
        <v>Nov-2016</v>
      </c>
      <c r="Y4972" s="17">
        <f t="shared" si="388"/>
        <v>3</v>
      </c>
      <c r="Z4972" t="str">
        <f t="shared" si="389"/>
        <v>11-20%</v>
      </c>
      <c r="AA4972" s="17">
        <f>IF(COUNTIF($B$2:B4972,B4972)=1,1,0)</f>
        <v>1</v>
      </c>
      <c r="AB4972" s="17">
        <f>IF(COUNTIF($F$2:F4972,F4972)=1,1,0)</f>
        <v>0</v>
      </c>
    </row>
    <row r="4973" spans="1:28" x14ac:dyDescent="0.2">
      <c r="A4973" s="17">
        <v>4972</v>
      </c>
      <c r="B4973" t="s">
        <v>7939</v>
      </c>
      <c r="C4973" s="18">
        <v>42680</v>
      </c>
      <c r="D4973" s="18">
        <v>42683</v>
      </c>
      <c r="E4973" t="s">
        <v>215</v>
      </c>
      <c r="F4973" t="s">
        <v>1109</v>
      </c>
      <c r="G4973" t="s">
        <v>1110</v>
      </c>
      <c r="H4973" t="s">
        <v>68</v>
      </c>
      <c r="I4973" t="s">
        <v>54</v>
      </c>
      <c r="J4973" t="s">
        <v>1553</v>
      </c>
      <c r="K4973" t="s">
        <v>81</v>
      </c>
      <c r="L4973">
        <v>32216</v>
      </c>
      <c r="M4973" t="s">
        <v>57</v>
      </c>
      <c r="N4973" t="s">
        <v>6039</v>
      </c>
      <c r="O4973" t="s">
        <v>73</v>
      </c>
      <c r="P4973" t="s">
        <v>117</v>
      </c>
      <c r="Q4973" t="s">
        <v>6040</v>
      </c>
      <c r="R4973" s="19">
        <v>36.112000000000002</v>
      </c>
      <c r="S4973" s="17">
        <v>2</v>
      </c>
      <c r="T4973" s="20">
        <v>0.2</v>
      </c>
      <c r="U4973" s="19">
        <v>12.639200000000001</v>
      </c>
      <c r="V4973" s="20">
        <f t="shared" si="385"/>
        <v>0.35</v>
      </c>
      <c r="W4973" s="17">
        <f t="shared" si="386"/>
        <v>2016</v>
      </c>
      <c r="X4973" t="str">
        <f t="shared" si="387"/>
        <v>Nov-2016</v>
      </c>
      <c r="Y4973" s="17">
        <f t="shared" si="388"/>
        <v>3</v>
      </c>
      <c r="Z4973" t="str">
        <f t="shared" si="389"/>
        <v>11-20%</v>
      </c>
      <c r="AA4973" s="17">
        <f>IF(COUNTIF($B$2:B4973,B4973)=1,1,0)</f>
        <v>0</v>
      </c>
      <c r="AB4973" s="17">
        <f>IF(COUNTIF($F$2:F4973,F4973)=1,1,0)</f>
        <v>0</v>
      </c>
    </row>
    <row r="4974" spans="1:28" x14ac:dyDescent="0.2">
      <c r="A4974" s="17">
        <v>4973</v>
      </c>
      <c r="B4974" t="s">
        <v>7939</v>
      </c>
      <c r="C4974" s="18">
        <v>42680</v>
      </c>
      <c r="D4974" s="18">
        <v>42683</v>
      </c>
      <c r="E4974" t="s">
        <v>215</v>
      </c>
      <c r="F4974" t="s">
        <v>1109</v>
      </c>
      <c r="G4974" t="s">
        <v>1110</v>
      </c>
      <c r="H4974" t="s">
        <v>68</v>
      </c>
      <c r="I4974" t="s">
        <v>54</v>
      </c>
      <c r="J4974" t="s">
        <v>1553</v>
      </c>
      <c r="K4974" t="s">
        <v>81</v>
      </c>
      <c r="L4974">
        <v>32216</v>
      </c>
      <c r="M4974" t="s">
        <v>57</v>
      </c>
      <c r="N4974" t="s">
        <v>2542</v>
      </c>
      <c r="O4974" t="s">
        <v>59</v>
      </c>
      <c r="P4974" t="s">
        <v>92</v>
      </c>
      <c r="Q4974" t="s">
        <v>2543</v>
      </c>
      <c r="R4974" s="19">
        <v>35.567999999999998</v>
      </c>
      <c r="S4974" s="17">
        <v>2</v>
      </c>
      <c r="T4974" s="20">
        <v>0.2</v>
      </c>
      <c r="U4974" s="19">
        <v>5.7797999999999998</v>
      </c>
      <c r="V4974" s="20">
        <f t="shared" si="385"/>
        <v>0.16250000000000001</v>
      </c>
      <c r="W4974" s="17">
        <f t="shared" si="386"/>
        <v>2016</v>
      </c>
      <c r="X4974" t="str">
        <f t="shared" si="387"/>
        <v>Nov-2016</v>
      </c>
      <c r="Y4974" s="17">
        <f t="shared" si="388"/>
        <v>3</v>
      </c>
      <c r="Z4974" t="str">
        <f t="shared" si="389"/>
        <v>11-20%</v>
      </c>
      <c r="AA4974" s="17">
        <f>IF(COUNTIF($B$2:B4974,B4974)=1,1,0)</f>
        <v>0</v>
      </c>
      <c r="AB4974" s="17">
        <f>IF(COUNTIF($F$2:F4974,F4974)=1,1,0)</f>
        <v>0</v>
      </c>
    </row>
    <row r="4975" spans="1:28" x14ac:dyDescent="0.2">
      <c r="A4975" s="17">
        <v>4974</v>
      </c>
      <c r="B4975" t="s">
        <v>7939</v>
      </c>
      <c r="C4975" s="18">
        <v>42680</v>
      </c>
      <c r="D4975" s="18">
        <v>42683</v>
      </c>
      <c r="E4975" t="s">
        <v>215</v>
      </c>
      <c r="F4975" t="s">
        <v>1109</v>
      </c>
      <c r="G4975" t="s">
        <v>1110</v>
      </c>
      <c r="H4975" t="s">
        <v>68</v>
      </c>
      <c r="I4975" t="s">
        <v>54</v>
      </c>
      <c r="J4975" t="s">
        <v>1553</v>
      </c>
      <c r="K4975" t="s">
        <v>81</v>
      </c>
      <c r="L4975">
        <v>32216</v>
      </c>
      <c r="M4975" t="s">
        <v>57</v>
      </c>
      <c r="N4975" t="s">
        <v>1656</v>
      </c>
      <c r="O4975" t="s">
        <v>73</v>
      </c>
      <c r="P4975" t="s">
        <v>117</v>
      </c>
      <c r="Q4975" t="s">
        <v>1657</v>
      </c>
      <c r="R4975" s="19">
        <v>88.768000000000001</v>
      </c>
      <c r="S4975" s="17">
        <v>2</v>
      </c>
      <c r="T4975" s="20">
        <v>0.2</v>
      </c>
      <c r="U4975" s="19">
        <v>31.0688</v>
      </c>
      <c r="V4975" s="20">
        <f t="shared" si="385"/>
        <v>0.35</v>
      </c>
      <c r="W4975" s="17">
        <f t="shared" si="386"/>
        <v>2016</v>
      </c>
      <c r="X4975" t="str">
        <f t="shared" si="387"/>
        <v>Nov-2016</v>
      </c>
      <c r="Y4975" s="17">
        <f t="shared" si="388"/>
        <v>3</v>
      </c>
      <c r="Z4975" t="str">
        <f t="shared" si="389"/>
        <v>11-20%</v>
      </c>
      <c r="AA4975" s="17">
        <f>IF(COUNTIF($B$2:B4975,B4975)=1,1,0)</f>
        <v>0</v>
      </c>
      <c r="AB4975" s="17">
        <f>IF(COUNTIF($F$2:F4975,F4975)=1,1,0)</f>
        <v>0</v>
      </c>
    </row>
    <row r="4976" spans="1:28" x14ac:dyDescent="0.2">
      <c r="A4976" s="17">
        <v>4975</v>
      </c>
      <c r="B4976" t="s">
        <v>7940</v>
      </c>
      <c r="C4976" s="18">
        <v>42681</v>
      </c>
      <c r="D4976" s="18">
        <v>42686</v>
      </c>
      <c r="E4976" t="s">
        <v>77</v>
      </c>
      <c r="F4976" t="s">
        <v>3252</v>
      </c>
      <c r="G4976" t="s">
        <v>3253</v>
      </c>
      <c r="H4976" t="s">
        <v>129</v>
      </c>
      <c r="I4976" t="s">
        <v>54</v>
      </c>
      <c r="J4976" t="s">
        <v>2375</v>
      </c>
      <c r="K4976" t="s">
        <v>70</v>
      </c>
      <c r="L4976">
        <v>92054</v>
      </c>
      <c r="M4976" t="s">
        <v>71</v>
      </c>
      <c r="N4976" t="s">
        <v>5866</v>
      </c>
      <c r="O4976" t="s">
        <v>73</v>
      </c>
      <c r="P4976" t="s">
        <v>117</v>
      </c>
      <c r="Q4976" t="s">
        <v>5867</v>
      </c>
      <c r="R4976" s="19">
        <v>12.9</v>
      </c>
      <c r="S4976" s="17">
        <v>2</v>
      </c>
      <c r="T4976" s="20">
        <v>0</v>
      </c>
      <c r="U4976" s="19">
        <v>6.3209999999999997</v>
      </c>
      <c r="V4976" s="20">
        <f t="shared" si="385"/>
        <v>0.49</v>
      </c>
      <c r="W4976" s="17">
        <f t="shared" si="386"/>
        <v>2016</v>
      </c>
      <c r="X4976" t="str">
        <f t="shared" si="387"/>
        <v>Nov-2016</v>
      </c>
      <c r="Y4976" s="17">
        <f t="shared" si="388"/>
        <v>5</v>
      </c>
      <c r="Z4976" t="str">
        <f t="shared" si="389"/>
        <v>0% (No Discount)</v>
      </c>
      <c r="AA4976" s="17">
        <f>IF(COUNTIF($B$2:B4976,B4976)=1,1,0)</f>
        <v>1</v>
      </c>
      <c r="AB4976" s="17">
        <f>IF(COUNTIF($F$2:F4976,F4976)=1,1,0)</f>
        <v>0</v>
      </c>
    </row>
    <row r="4977" spans="1:28" x14ac:dyDescent="0.2">
      <c r="A4977" s="17">
        <v>4976</v>
      </c>
      <c r="B4977" t="s">
        <v>7941</v>
      </c>
      <c r="C4977" s="18">
        <v>42265</v>
      </c>
      <c r="D4977" s="18">
        <v>42270</v>
      </c>
      <c r="E4977" t="s">
        <v>50</v>
      </c>
      <c r="F4977" t="s">
        <v>2799</v>
      </c>
      <c r="G4977" t="s">
        <v>2800</v>
      </c>
      <c r="H4977" t="s">
        <v>68</v>
      </c>
      <c r="I4977" t="s">
        <v>54</v>
      </c>
      <c r="J4977" t="s">
        <v>1553</v>
      </c>
      <c r="K4977" t="s">
        <v>81</v>
      </c>
      <c r="L4977">
        <v>32216</v>
      </c>
      <c r="M4977" t="s">
        <v>57</v>
      </c>
      <c r="N4977" t="s">
        <v>3055</v>
      </c>
      <c r="O4977" t="s">
        <v>98</v>
      </c>
      <c r="P4977" t="s">
        <v>188</v>
      </c>
      <c r="Q4977" t="s">
        <v>3056</v>
      </c>
      <c r="R4977" s="19">
        <v>717.12</v>
      </c>
      <c r="S4977" s="17">
        <v>9</v>
      </c>
      <c r="T4977" s="20">
        <v>0.2</v>
      </c>
      <c r="U4977" s="19">
        <v>152.38800000000001</v>
      </c>
      <c r="V4977" s="20">
        <f t="shared" si="385"/>
        <v>0.21249999999999999</v>
      </c>
      <c r="W4977" s="17">
        <f t="shared" si="386"/>
        <v>2015</v>
      </c>
      <c r="X4977" t="str">
        <f t="shared" si="387"/>
        <v>Sep-2015</v>
      </c>
      <c r="Y4977" s="17">
        <f t="shared" si="388"/>
        <v>5</v>
      </c>
      <c r="Z4977" t="str">
        <f t="shared" si="389"/>
        <v>11-20%</v>
      </c>
      <c r="AA4977" s="17">
        <f>IF(COUNTIF($B$2:B4977,B4977)=1,1,0)</f>
        <v>1</v>
      </c>
      <c r="AB4977" s="17">
        <f>IF(COUNTIF($F$2:F4977,F4977)=1,1,0)</f>
        <v>0</v>
      </c>
    </row>
    <row r="4978" spans="1:28" x14ac:dyDescent="0.2">
      <c r="A4978" s="17">
        <v>4977</v>
      </c>
      <c r="B4978" t="s">
        <v>7942</v>
      </c>
      <c r="C4978" s="18">
        <v>42345</v>
      </c>
      <c r="D4978" s="18">
        <v>42347</v>
      </c>
      <c r="E4978" t="s">
        <v>215</v>
      </c>
      <c r="F4978" t="s">
        <v>1019</v>
      </c>
      <c r="G4978" t="s">
        <v>1020</v>
      </c>
      <c r="H4978" t="s">
        <v>53</v>
      </c>
      <c r="I4978" t="s">
        <v>54</v>
      </c>
      <c r="J4978" t="s">
        <v>293</v>
      </c>
      <c r="K4978" t="s">
        <v>294</v>
      </c>
      <c r="L4978">
        <v>10024</v>
      </c>
      <c r="M4978" t="s">
        <v>175</v>
      </c>
      <c r="N4978" t="s">
        <v>3460</v>
      </c>
      <c r="O4978" t="s">
        <v>73</v>
      </c>
      <c r="P4978" t="s">
        <v>102</v>
      </c>
      <c r="Q4978" t="s">
        <v>3461</v>
      </c>
      <c r="R4978" s="19">
        <v>21.36</v>
      </c>
      <c r="S4978" s="17">
        <v>5</v>
      </c>
      <c r="T4978" s="20">
        <v>0.2</v>
      </c>
      <c r="U4978" s="19">
        <v>7.2089999999999996</v>
      </c>
      <c r="V4978" s="20">
        <f t="shared" si="385"/>
        <v>0.33749999999999997</v>
      </c>
      <c r="W4978" s="17">
        <f t="shared" si="386"/>
        <v>2015</v>
      </c>
      <c r="X4978" t="str">
        <f t="shared" si="387"/>
        <v>Dec-2015</v>
      </c>
      <c r="Y4978" s="17">
        <f t="shared" si="388"/>
        <v>2</v>
      </c>
      <c r="Z4978" t="str">
        <f t="shared" si="389"/>
        <v>11-20%</v>
      </c>
      <c r="AA4978" s="17">
        <f>IF(COUNTIF($B$2:B4978,B4978)=1,1,0)</f>
        <v>1</v>
      </c>
      <c r="AB4978" s="17">
        <f>IF(COUNTIF($F$2:F4978,F4978)=1,1,0)</f>
        <v>0</v>
      </c>
    </row>
    <row r="4979" spans="1:28" x14ac:dyDescent="0.2">
      <c r="A4979" s="17">
        <v>4978</v>
      </c>
      <c r="B4979" t="s">
        <v>7942</v>
      </c>
      <c r="C4979" s="18">
        <v>42345</v>
      </c>
      <c r="D4979" s="18">
        <v>42347</v>
      </c>
      <c r="E4979" t="s">
        <v>215</v>
      </c>
      <c r="F4979" t="s">
        <v>1019</v>
      </c>
      <c r="G4979" t="s">
        <v>1020</v>
      </c>
      <c r="H4979" t="s">
        <v>53</v>
      </c>
      <c r="I4979" t="s">
        <v>54</v>
      </c>
      <c r="J4979" t="s">
        <v>293</v>
      </c>
      <c r="K4979" t="s">
        <v>294</v>
      </c>
      <c r="L4979">
        <v>10024</v>
      </c>
      <c r="M4979" t="s">
        <v>175</v>
      </c>
      <c r="N4979" t="s">
        <v>3203</v>
      </c>
      <c r="O4979" t="s">
        <v>73</v>
      </c>
      <c r="P4979" t="s">
        <v>102</v>
      </c>
      <c r="Q4979" t="s">
        <v>3204</v>
      </c>
      <c r="R4979" s="19">
        <v>6.6879999999999997</v>
      </c>
      <c r="S4979" s="17">
        <v>2</v>
      </c>
      <c r="T4979" s="20">
        <v>0.2</v>
      </c>
      <c r="U4979" s="19">
        <v>2.3408000000000002</v>
      </c>
      <c r="V4979" s="20">
        <f t="shared" si="385"/>
        <v>0.35000000000000003</v>
      </c>
      <c r="W4979" s="17">
        <f t="shared" si="386"/>
        <v>2015</v>
      </c>
      <c r="X4979" t="str">
        <f t="shared" si="387"/>
        <v>Dec-2015</v>
      </c>
      <c r="Y4979" s="17">
        <f t="shared" si="388"/>
        <v>2</v>
      </c>
      <c r="Z4979" t="str">
        <f t="shared" si="389"/>
        <v>11-20%</v>
      </c>
      <c r="AA4979" s="17">
        <f>IF(COUNTIF($B$2:B4979,B4979)=1,1,0)</f>
        <v>0</v>
      </c>
      <c r="AB4979" s="17">
        <f>IF(COUNTIF($F$2:F4979,F4979)=1,1,0)</f>
        <v>0</v>
      </c>
    </row>
    <row r="4980" spans="1:28" x14ac:dyDescent="0.2">
      <c r="A4980" s="17">
        <v>4979</v>
      </c>
      <c r="B4980" t="s">
        <v>7942</v>
      </c>
      <c r="C4980" s="18">
        <v>42345</v>
      </c>
      <c r="D4980" s="18">
        <v>42347</v>
      </c>
      <c r="E4980" t="s">
        <v>215</v>
      </c>
      <c r="F4980" t="s">
        <v>1019</v>
      </c>
      <c r="G4980" t="s">
        <v>1020</v>
      </c>
      <c r="H4980" t="s">
        <v>53</v>
      </c>
      <c r="I4980" t="s">
        <v>54</v>
      </c>
      <c r="J4980" t="s">
        <v>293</v>
      </c>
      <c r="K4980" t="s">
        <v>294</v>
      </c>
      <c r="L4980">
        <v>10024</v>
      </c>
      <c r="M4980" t="s">
        <v>175</v>
      </c>
      <c r="N4980" t="s">
        <v>3784</v>
      </c>
      <c r="O4980" t="s">
        <v>98</v>
      </c>
      <c r="P4980" t="s">
        <v>99</v>
      </c>
      <c r="Q4980" t="s">
        <v>3785</v>
      </c>
      <c r="R4980" s="19">
        <v>773.94</v>
      </c>
      <c r="S4980" s="17">
        <v>6</v>
      </c>
      <c r="T4980" s="20">
        <v>0</v>
      </c>
      <c r="U4980" s="19">
        <v>224.4426</v>
      </c>
      <c r="V4980" s="20">
        <f t="shared" si="385"/>
        <v>0.28999999999999998</v>
      </c>
      <c r="W4980" s="17">
        <f t="shared" si="386"/>
        <v>2015</v>
      </c>
      <c r="X4980" t="str">
        <f t="shared" si="387"/>
        <v>Dec-2015</v>
      </c>
      <c r="Y4980" s="17">
        <f t="shared" si="388"/>
        <v>2</v>
      </c>
      <c r="Z4980" t="str">
        <f t="shared" si="389"/>
        <v>0% (No Discount)</v>
      </c>
      <c r="AA4980" s="17">
        <f>IF(COUNTIF($B$2:B4980,B4980)=1,1,0)</f>
        <v>0</v>
      </c>
      <c r="AB4980" s="17">
        <f>IF(COUNTIF($F$2:F4980,F4980)=1,1,0)</f>
        <v>0</v>
      </c>
    </row>
    <row r="4981" spans="1:28" x14ac:dyDescent="0.2">
      <c r="A4981" s="17">
        <v>4980</v>
      </c>
      <c r="B4981" t="s">
        <v>7943</v>
      </c>
      <c r="C4981" s="18">
        <v>42713</v>
      </c>
      <c r="D4981" s="18">
        <v>42717</v>
      </c>
      <c r="E4981" t="s">
        <v>50</v>
      </c>
      <c r="F4981" t="s">
        <v>2840</v>
      </c>
      <c r="G4981" t="s">
        <v>2841</v>
      </c>
      <c r="H4981" t="s">
        <v>68</v>
      </c>
      <c r="I4981" t="s">
        <v>54</v>
      </c>
      <c r="J4981" t="s">
        <v>330</v>
      </c>
      <c r="K4981" t="s">
        <v>238</v>
      </c>
      <c r="L4981">
        <v>60610</v>
      </c>
      <c r="M4981" t="s">
        <v>132</v>
      </c>
      <c r="N4981" t="s">
        <v>5101</v>
      </c>
      <c r="O4981" t="s">
        <v>73</v>
      </c>
      <c r="P4981" t="s">
        <v>606</v>
      </c>
      <c r="Q4981" t="s">
        <v>5102</v>
      </c>
      <c r="R4981" s="19">
        <v>20.568000000000001</v>
      </c>
      <c r="S4981" s="17">
        <v>3</v>
      </c>
      <c r="T4981" s="20">
        <v>0.2</v>
      </c>
      <c r="U4981" s="19">
        <v>1.5426</v>
      </c>
      <c r="V4981" s="20">
        <f t="shared" si="385"/>
        <v>7.4999999999999997E-2</v>
      </c>
      <c r="W4981" s="17">
        <f t="shared" si="386"/>
        <v>2016</v>
      </c>
      <c r="X4981" t="str">
        <f t="shared" si="387"/>
        <v>Dec-2016</v>
      </c>
      <c r="Y4981" s="17">
        <f t="shared" si="388"/>
        <v>4</v>
      </c>
      <c r="Z4981" t="str">
        <f t="shared" si="389"/>
        <v>11-20%</v>
      </c>
      <c r="AA4981" s="17">
        <f>IF(COUNTIF($B$2:B4981,B4981)=1,1,0)</f>
        <v>1</v>
      </c>
      <c r="AB4981" s="17">
        <f>IF(COUNTIF($F$2:F4981,F4981)=1,1,0)</f>
        <v>0</v>
      </c>
    </row>
    <row r="4982" spans="1:28" x14ac:dyDescent="0.2">
      <c r="A4982" s="17">
        <v>4981</v>
      </c>
      <c r="B4982" t="s">
        <v>7943</v>
      </c>
      <c r="C4982" s="18">
        <v>42713</v>
      </c>
      <c r="D4982" s="18">
        <v>42717</v>
      </c>
      <c r="E4982" t="s">
        <v>50</v>
      </c>
      <c r="F4982" t="s">
        <v>2840</v>
      </c>
      <c r="G4982" t="s">
        <v>2841</v>
      </c>
      <c r="H4982" t="s">
        <v>68</v>
      </c>
      <c r="I4982" t="s">
        <v>54</v>
      </c>
      <c r="J4982" t="s">
        <v>330</v>
      </c>
      <c r="K4982" t="s">
        <v>238</v>
      </c>
      <c r="L4982">
        <v>60610</v>
      </c>
      <c r="M4982" t="s">
        <v>132</v>
      </c>
      <c r="N4982" t="s">
        <v>3655</v>
      </c>
      <c r="O4982" t="s">
        <v>73</v>
      </c>
      <c r="P4982" t="s">
        <v>105</v>
      </c>
      <c r="Q4982" t="s">
        <v>3656</v>
      </c>
      <c r="R4982" s="19">
        <v>4.3559999999999999</v>
      </c>
      <c r="S4982" s="17">
        <v>2</v>
      </c>
      <c r="T4982" s="20">
        <v>0.8</v>
      </c>
      <c r="U4982" s="19">
        <v>-11.761200000000001</v>
      </c>
      <c r="V4982" s="20">
        <f t="shared" si="385"/>
        <v>-2.7</v>
      </c>
      <c r="W4982" s="17">
        <f t="shared" si="386"/>
        <v>2016</v>
      </c>
      <c r="X4982" t="str">
        <f t="shared" si="387"/>
        <v>Dec-2016</v>
      </c>
      <c r="Y4982" s="17">
        <f t="shared" si="388"/>
        <v>4</v>
      </c>
      <c r="Z4982" t="str">
        <f t="shared" si="389"/>
        <v>Over 50%</v>
      </c>
      <c r="AA4982" s="17">
        <f>IF(COUNTIF($B$2:B4982,B4982)=1,1,0)</f>
        <v>0</v>
      </c>
      <c r="AB4982" s="17">
        <f>IF(COUNTIF($F$2:F4982,F4982)=1,1,0)</f>
        <v>0</v>
      </c>
    </row>
    <row r="4983" spans="1:28" x14ac:dyDescent="0.2">
      <c r="A4983" s="17">
        <v>4982</v>
      </c>
      <c r="B4983" t="s">
        <v>7943</v>
      </c>
      <c r="C4983" s="18">
        <v>42713</v>
      </c>
      <c r="D4983" s="18">
        <v>42717</v>
      </c>
      <c r="E4983" t="s">
        <v>50</v>
      </c>
      <c r="F4983" t="s">
        <v>2840</v>
      </c>
      <c r="G4983" t="s">
        <v>2841</v>
      </c>
      <c r="H4983" t="s">
        <v>68</v>
      </c>
      <c r="I4983" t="s">
        <v>54</v>
      </c>
      <c r="J4983" t="s">
        <v>330</v>
      </c>
      <c r="K4983" t="s">
        <v>238</v>
      </c>
      <c r="L4983">
        <v>60610</v>
      </c>
      <c r="M4983" t="s">
        <v>132</v>
      </c>
      <c r="N4983" t="s">
        <v>7261</v>
      </c>
      <c r="O4983" t="s">
        <v>98</v>
      </c>
      <c r="P4983" t="s">
        <v>188</v>
      </c>
      <c r="Q4983" t="s">
        <v>7262</v>
      </c>
      <c r="R4983" s="19">
        <v>19.04</v>
      </c>
      <c r="S4983" s="17">
        <v>4</v>
      </c>
      <c r="T4983" s="20">
        <v>0.2</v>
      </c>
      <c r="U4983" s="19">
        <v>-1.4279999999999999</v>
      </c>
      <c r="V4983" s="20">
        <f t="shared" si="385"/>
        <v>-7.4999999999999997E-2</v>
      </c>
      <c r="W4983" s="17">
        <f t="shared" si="386"/>
        <v>2016</v>
      </c>
      <c r="X4983" t="str">
        <f t="shared" si="387"/>
        <v>Dec-2016</v>
      </c>
      <c r="Y4983" s="17">
        <f t="shared" si="388"/>
        <v>4</v>
      </c>
      <c r="Z4983" t="str">
        <f t="shared" si="389"/>
        <v>11-20%</v>
      </c>
      <c r="AA4983" s="17">
        <f>IF(COUNTIF($B$2:B4983,B4983)=1,1,0)</f>
        <v>0</v>
      </c>
      <c r="AB4983" s="17">
        <f>IF(COUNTIF($F$2:F4983,F4983)=1,1,0)</f>
        <v>0</v>
      </c>
    </row>
    <row r="4984" spans="1:28" x14ac:dyDescent="0.2">
      <c r="A4984" s="17">
        <v>4983</v>
      </c>
      <c r="B4984" t="s">
        <v>7944</v>
      </c>
      <c r="C4984" s="18">
        <v>41959</v>
      </c>
      <c r="D4984" s="18">
        <v>41965</v>
      </c>
      <c r="E4984" t="s">
        <v>77</v>
      </c>
      <c r="F4984" t="s">
        <v>2856</v>
      </c>
      <c r="G4984" t="s">
        <v>2857</v>
      </c>
      <c r="H4984" t="s">
        <v>68</v>
      </c>
      <c r="I4984" t="s">
        <v>54</v>
      </c>
      <c r="J4984" t="s">
        <v>1487</v>
      </c>
      <c r="K4984" t="s">
        <v>70</v>
      </c>
      <c r="L4984">
        <v>92646</v>
      </c>
      <c r="M4984" t="s">
        <v>71</v>
      </c>
      <c r="N4984" t="s">
        <v>2805</v>
      </c>
      <c r="O4984" t="s">
        <v>73</v>
      </c>
      <c r="P4984" t="s">
        <v>74</v>
      </c>
      <c r="Q4984" t="s">
        <v>2806</v>
      </c>
      <c r="R4984" s="19">
        <v>5.22</v>
      </c>
      <c r="S4984" s="17">
        <v>2</v>
      </c>
      <c r="T4984" s="20">
        <v>0</v>
      </c>
      <c r="U4984" s="19">
        <v>2.4011999999999998</v>
      </c>
      <c r="V4984" s="20">
        <f t="shared" si="385"/>
        <v>0.45999999999999996</v>
      </c>
      <c r="W4984" s="17">
        <f t="shared" si="386"/>
        <v>2014</v>
      </c>
      <c r="X4984" t="str">
        <f t="shared" si="387"/>
        <v>Nov-2014</v>
      </c>
      <c r="Y4984" s="17">
        <f t="shared" si="388"/>
        <v>6</v>
      </c>
      <c r="Z4984" t="str">
        <f t="shared" si="389"/>
        <v>0% (No Discount)</v>
      </c>
      <c r="AA4984" s="17">
        <f>IF(COUNTIF($B$2:B4984,B4984)=1,1,0)</f>
        <v>1</v>
      </c>
      <c r="AB4984" s="17">
        <f>IF(COUNTIF($F$2:F4984,F4984)=1,1,0)</f>
        <v>0</v>
      </c>
    </row>
    <row r="4985" spans="1:28" x14ac:dyDescent="0.2">
      <c r="A4985" s="17">
        <v>4984</v>
      </c>
      <c r="B4985" t="s">
        <v>7945</v>
      </c>
      <c r="C4985" s="18">
        <v>42680</v>
      </c>
      <c r="D4985" s="18">
        <v>42684</v>
      </c>
      <c r="E4985" t="s">
        <v>50</v>
      </c>
      <c r="F4985" t="s">
        <v>120</v>
      </c>
      <c r="G4985" t="s">
        <v>121</v>
      </c>
      <c r="H4985" t="s">
        <v>53</v>
      </c>
      <c r="I4985" t="s">
        <v>54</v>
      </c>
      <c r="J4985" t="s">
        <v>977</v>
      </c>
      <c r="K4985" t="s">
        <v>70</v>
      </c>
      <c r="L4985">
        <v>92105</v>
      </c>
      <c r="M4985" t="s">
        <v>71</v>
      </c>
      <c r="N4985" t="s">
        <v>424</v>
      </c>
      <c r="O4985" t="s">
        <v>73</v>
      </c>
      <c r="P4985" t="s">
        <v>86</v>
      </c>
      <c r="Q4985" t="s">
        <v>425</v>
      </c>
      <c r="R4985" s="19">
        <v>84.84</v>
      </c>
      <c r="S4985" s="17">
        <v>3</v>
      </c>
      <c r="T4985" s="20">
        <v>0</v>
      </c>
      <c r="U4985" s="19">
        <v>22.9068</v>
      </c>
      <c r="V4985" s="20">
        <f t="shared" si="385"/>
        <v>0.27</v>
      </c>
      <c r="W4985" s="17">
        <f t="shared" si="386"/>
        <v>2016</v>
      </c>
      <c r="X4985" t="str">
        <f t="shared" si="387"/>
        <v>Nov-2016</v>
      </c>
      <c r="Y4985" s="17">
        <f t="shared" si="388"/>
        <v>4</v>
      </c>
      <c r="Z4985" t="str">
        <f t="shared" si="389"/>
        <v>0% (No Discount)</v>
      </c>
      <c r="AA4985" s="17">
        <f>IF(COUNTIF($B$2:B4985,B4985)=1,1,0)</f>
        <v>1</v>
      </c>
      <c r="AB4985" s="17">
        <f>IF(COUNTIF($F$2:F4985,F4985)=1,1,0)</f>
        <v>0</v>
      </c>
    </row>
    <row r="4986" spans="1:28" x14ac:dyDescent="0.2">
      <c r="A4986" s="17">
        <v>4985</v>
      </c>
      <c r="B4986" t="s">
        <v>7946</v>
      </c>
      <c r="C4986" s="18">
        <v>42253</v>
      </c>
      <c r="D4986" s="18">
        <v>42257</v>
      </c>
      <c r="E4986" t="s">
        <v>77</v>
      </c>
      <c r="F4986" t="s">
        <v>2665</v>
      </c>
      <c r="G4986" t="s">
        <v>2666</v>
      </c>
      <c r="H4986" t="s">
        <v>68</v>
      </c>
      <c r="I4986" t="s">
        <v>54</v>
      </c>
      <c r="J4986" t="s">
        <v>5696</v>
      </c>
      <c r="K4986" t="s">
        <v>362</v>
      </c>
      <c r="L4986">
        <v>37211</v>
      </c>
      <c r="M4986" t="s">
        <v>57</v>
      </c>
      <c r="N4986" t="s">
        <v>3177</v>
      </c>
      <c r="O4986" t="s">
        <v>73</v>
      </c>
      <c r="P4986" t="s">
        <v>296</v>
      </c>
      <c r="Q4986" t="s">
        <v>3178</v>
      </c>
      <c r="R4986" s="19">
        <v>7.24</v>
      </c>
      <c r="S4986" s="17">
        <v>5</v>
      </c>
      <c r="T4986" s="20">
        <v>0.2</v>
      </c>
      <c r="U4986" s="19">
        <v>1.1765000000000001</v>
      </c>
      <c r="V4986" s="20">
        <f t="shared" si="385"/>
        <v>0.16250000000000001</v>
      </c>
      <c r="W4986" s="17">
        <f t="shared" si="386"/>
        <v>2015</v>
      </c>
      <c r="X4986" t="str">
        <f t="shared" si="387"/>
        <v>Sep-2015</v>
      </c>
      <c r="Y4986" s="17">
        <f t="shared" si="388"/>
        <v>4</v>
      </c>
      <c r="Z4986" t="str">
        <f t="shared" si="389"/>
        <v>11-20%</v>
      </c>
      <c r="AA4986" s="17">
        <f>IF(COUNTIF($B$2:B4986,B4986)=1,1,0)</f>
        <v>1</v>
      </c>
      <c r="AB4986" s="17">
        <f>IF(COUNTIF($F$2:F4986,F4986)=1,1,0)</f>
        <v>0</v>
      </c>
    </row>
    <row r="4987" spans="1:28" x14ac:dyDescent="0.2">
      <c r="A4987" s="17">
        <v>4986</v>
      </c>
      <c r="B4987" t="s">
        <v>7947</v>
      </c>
      <c r="C4987" s="18">
        <v>41885</v>
      </c>
      <c r="D4987" s="18">
        <v>41885</v>
      </c>
      <c r="E4987" t="s">
        <v>1320</v>
      </c>
      <c r="F4987" t="s">
        <v>3098</v>
      </c>
      <c r="G4987" t="s">
        <v>3099</v>
      </c>
      <c r="H4987" t="s">
        <v>53</v>
      </c>
      <c r="I4987" t="s">
        <v>54</v>
      </c>
      <c r="J4987" t="s">
        <v>293</v>
      </c>
      <c r="K4987" t="s">
        <v>294</v>
      </c>
      <c r="L4987">
        <v>10009</v>
      </c>
      <c r="M4987" t="s">
        <v>175</v>
      </c>
      <c r="N4987" t="s">
        <v>3095</v>
      </c>
      <c r="O4987" t="s">
        <v>73</v>
      </c>
      <c r="P4987" t="s">
        <v>74</v>
      </c>
      <c r="Q4987" t="s">
        <v>3096</v>
      </c>
      <c r="R4987" s="19">
        <v>14.4</v>
      </c>
      <c r="S4987" s="17">
        <v>5</v>
      </c>
      <c r="T4987" s="20">
        <v>0</v>
      </c>
      <c r="U4987" s="19">
        <v>7.056</v>
      </c>
      <c r="V4987" s="20">
        <f t="shared" si="385"/>
        <v>0.49</v>
      </c>
      <c r="W4987" s="17">
        <f t="shared" si="386"/>
        <v>2014</v>
      </c>
      <c r="X4987" t="str">
        <f t="shared" si="387"/>
        <v>Sep-2014</v>
      </c>
      <c r="Y4987" s="17">
        <f t="shared" si="388"/>
        <v>0</v>
      </c>
      <c r="Z4987" t="str">
        <f t="shared" si="389"/>
        <v>0% (No Discount)</v>
      </c>
      <c r="AA4987" s="17">
        <f>IF(COUNTIF($B$2:B4987,B4987)=1,1,0)</f>
        <v>1</v>
      </c>
      <c r="AB4987" s="17">
        <f>IF(COUNTIF($F$2:F4987,F4987)=1,1,0)</f>
        <v>0</v>
      </c>
    </row>
    <row r="4988" spans="1:28" x14ac:dyDescent="0.2">
      <c r="A4988" s="17">
        <v>4987</v>
      </c>
      <c r="B4988" t="s">
        <v>7948</v>
      </c>
      <c r="C4988" s="18">
        <v>42484</v>
      </c>
      <c r="D4988" s="18">
        <v>42488</v>
      </c>
      <c r="E4988" t="s">
        <v>77</v>
      </c>
      <c r="F4988" t="s">
        <v>5824</v>
      </c>
      <c r="G4988" t="s">
        <v>5825</v>
      </c>
      <c r="H4988" t="s">
        <v>129</v>
      </c>
      <c r="I4988" t="s">
        <v>54</v>
      </c>
      <c r="J4988" t="s">
        <v>1111</v>
      </c>
      <c r="K4988" t="s">
        <v>484</v>
      </c>
      <c r="L4988">
        <v>80906</v>
      </c>
      <c r="M4988" t="s">
        <v>71</v>
      </c>
      <c r="N4988" t="s">
        <v>1930</v>
      </c>
      <c r="O4988" t="s">
        <v>73</v>
      </c>
      <c r="P4988" t="s">
        <v>117</v>
      </c>
      <c r="Q4988" t="s">
        <v>1931</v>
      </c>
      <c r="R4988" s="19">
        <v>15.552</v>
      </c>
      <c r="S4988" s="17">
        <v>3</v>
      </c>
      <c r="T4988" s="20">
        <v>0.2</v>
      </c>
      <c r="U4988" s="19">
        <v>5.4432</v>
      </c>
      <c r="V4988" s="20">
        <f t="shared" si="385"/>
        <v>0.35000000000000003</v>
      </c>
      <c r="W4988" s="17">
        <f t="shared" si="386"/>
        <v>2016</v>
      </c>
      <c r="X4988" t="str">
        <f t="shared" si="387"/>
        <v>Apr-2016</v>
      </c>
      <c r="Y4988" s="17">
        <f t="shared" si="388"/>
        <v>4</v>
      </c>
      <c r="Z4988" t="str">
        <f t="shared" si="389"/>
        <v>11-20%</v>
      </c>
      <c r="AA4988" s="17">
        <f>IF(COUNTIF($B$2:B4988,B4988)=1,1,0)</f>
        <v>1</v>
      </c>
      <c r="AB4988" s="17">
        <f>IF(COUNTIF($F$2:F4988,F4988)=1,1,0)</f>
        <v>0</v>
      </c>
    </row>
    <row r="4989" spans="1:28" x14ac:dyDescent="0.2">
      <c r="A4989" s="17">
        <v>4988</v>
      </c>
      <c r="B4989" t="s">
        <v>7948</v>
      </c>
      <c r="C4989" s="18">
        <v>42484</v>
      </c>
      <c r="D4989" s="18">
        <v>42488</v>
      </c>
      <c r="E4989" t="s">
        <v>77</v>
      </c>
      <c r="F4989" t="s">
        <v>5824</v>
      </c>
      <c r="G4989" t="s">
        <v>5825</v>
      </c>
      <c r="H4989" t="s">
        <v>129</v>
      </c>
      <c r="I4989" t="s">
        <v>54</v>
      </c>
      <c r="J4989" t="s">
        <v>1111</v>
      </c>
      <c r="K4989" t="s">
        <v>484</v>
      </c>
      <c r="L4989">
        <v>80906</v>
      </c>
      <c r="M4989" t="s">
        <v>71</v>
      </c>
      <c r="N4989" t="s">
        <v>715</v>
      </c>
      <c r="O4989" t="s">
        <v>59</v>
      </c>
      <c r="P4989" t="s">
        <v>63</v>
      </c>
      <c r="Q4989" t="s">
        <v>716</v>
      </c>
      <c r="R4989" s="19">
        <v>1325.76</v>
      </c>
      <c r="S4989" s="17">
        <v>6</v>
      </c>
      <c r="T4989" s="20">
        <v>0.2</v>
      </c>
      <c r="U4989" s="19">
        <v>149.148</v>
      </c>
      <c r="V4989" s="20">
        <f t="shared" si="385"/>
        <v>0.1125</v>
      </c>
      <c r="W4989" s="17">
        <f t="shared" si="386"/>
        <v>2016</v>
      </c>
      <c r="X4989" t="str">
        <f t="shared" si="387"/>
        <v>Apr-2016</v>
      </c>
      <c r="Y4989" s="17">
        <f t="shared" si="388"/>
        <v>4</v>
      </c>
      <c r="Z4989" t="str">
        <f t="shared" si="389"/>
        <v>11-20%</v>
      </c>
      <c r="AA4989" s="17">
        <f>IF(COUNTIF($B$2:B4989,B4989)=1,1,0)</f>
        <v>0</v>
      </c>
      <c r="AB4989" s="17">
        <f>IF(COUNTIF($F$2:F4989,F4989)=1,1,0)</f>
        <v>0</v>
      </c>
    </row>
    <row r="4990" spans="1:28" x14ac:dyDescent="0.2">
      <c r="A4990" s="17">
        <v>4989</v>
      </c>
      <c r="B4990" t="s">
        <v>7948</v>
      </c>
      <c r="C4990" s="18">
        <v>42484</v>
      </c>
      <c r="D4990" s="18">
        <v>42488</v>
      </c>
      <c r="E4990" t="s">
        <v>77</v>
      </c>
      <c r="F4990" t="s">
        <v>5824</v>
      </c>
      <c r="G4990" t="s">
        <v>5825</v>
      </c>
      <c r="H4990" t="s">
        <v>129</v>
      </c>
      <c r="I4990" t="s">
        <v>54</v>
      </c>
      <c r="J4990" t="s">
        <v>1111</v>
      </c>
      <c r="K4990" t="s">
        <v>484</v>
      </c>
      <c r="L4990">
        <v>80906</v>
      </c>
      <c r="M4990" t="s">
        <v>71</v>
      </c>
      <c r="N4990" t="s">
        <v>6412</v>
      </c>
      <c r="O4990" t="s">
        <v>73</v>
      </c>
      <c r="P4990" t="s">
        <v>102</v>
      </c>
      <c r="Q4990" t="s">
        <v>6413</v>
      </c>
      <c r="R4990" s="19">
        <v>3.1080000000000001</v>
      </c>
      <c r="S4990" s="17">
        <v>2</v>
      </c>
      <c r="T4990" s="20">
        <v>0.7</v>
      </c>
      <c r="U4990" s="19">
        <v>-2.1756000000000002</v>
      </c>
      <c r="V4990" s="20">
        <f t="shared" si="385"/>
        <v>-0.70000000000000007</v>
      </c>
      <c r="W4990" s="17">
        <f t="shared" si="386"/>
        <v>2016</v>
      </c>
      <c r="X4990" t="str">
        <f t="shared" si="387"/>
        <v>Apr-2016</v>
      </c>
      <c r="Y4990" s="17">
        <f t="shared" si="388"/>
        <v>4</v>
      </c>
      <c r="Z4990" t="str">
        <f t="shared" si="389"/>
        <v>Over 50%</v>
      </c>
      <c r="AA4990" s="17">
        <f>IF(COUNTIF($B$2:B4990,B4990)=1,1,0)</f>
        <v>0</v>
      </c>
      <c r="AB4990" s="17">
        <f>IF(COUNTIF($F$2:F4990,F4990)=1,1,0)</f>
        <v>0</v>
      </c>
    </row>
    <row r="4991" spans="1:28" x14ac:dyDescent="0.2">
      <c r="A4991" s="17">
        <v>4990</v>
      </c>
      <c r="B4991" t="s">
        <v>7949</v>
      </c>
      <c r="C4991" s="18">
        <v>42978</v>
      </c>
      <c r="D4991" s="18">
        <v>42982</v>
      </c>
      <c r="E4991" t="s">
        <v>77</v>
      </c>
      <c r="F4991" t="s">
        <v>5187</v>
      </c>
      <c r="G4991" t="s">
        <v>5188</v>
      </c>
      <c r="H4991" t="s">
        <v>129</v>
      </c>
      <c r="I4991" t="s">
        <v>54</v>
      </c>
      <c r="J4991" t="s">
        <v>154</v>
      </c>
      <c r="K4991" t="s">
        <v>70</v>
      </c>
      <c r="L4991">
        <v>94110</v>
      </c>
      <c r="M4991" t="s">
        <v>71</v>
      </c>
      <c r="N4991" t="s">
        <v>2997</v>
      </c>
      <c r="O4991" t="s">
        <v>73</v>
      </c>
      <c r="P4991" t="s">
        <v>102</v>
      </c>
      <c r="Q4991" t="s">
        <v>2998</v>
      </c>
      <c r="R4991" s="19">
        <v>6.6719999999999997</v>
      </c>
      <c r="S4991" s="17">
        <v>3</v>
      </c>
      <c r="T4991" s="20">
        <v>0.2</v>
      </c>
      <c r="U4991" s="19">
        <v>2.1684000000000001</v>
      </c>
      <c r="V4991" s="20">
        <f t="shared" si="385"/>
        <v>0.32500000000000001</v>
      </c>
      <c r="W4991" s="17">
        <f t="shared" si="386"/>
        <v>2017</v>
      </c>
      <c r="X4991" t="str">
        <f t="shared" si="387"/>
        <v>Aug-2017</v>
      </c>
      <c r="Y4991" s="17">
        <f t="shared" si="388"/>
        <v>4</v>
      </c>
      <c r="Z4991" t="str">
        <f t="shared" si="389"/>
        <v>11-20%</v>
      </c>
      <c r="AA4991" s="17">
        <f>IF(COUNTIF($B$2:B4991,B4991)=1,1,0)</f>
        <v>1</v>
      </c>
      <c r="AB4991" s="17">
        <f>IF(COUNTIF($F$2:F4991,F4991)=1,1,0)</f>
        <v>0</v>
      </c>
    </row>
    <row r="4992" spans="1:28" x14ac:dyDescent="0.2">
      <c r="A4992" s="17">
        <v>4991</v>
      </c>
      <c r="B4992" t="s">
        <v>7949</v>
      </c>
      <c r="C4992" s="18">
        <v>42978</v>
      </c>
      <c r="D4992" s="18">
        <v>42982</v>
      </c>
      <c r="E4992" t="s">
        <v>77</v>
      </c>
      <c r="F4992" t="s">
        <v>5187</v>
      </c>
      <c r="G4992" t="s">
        <v>5188</v>
      </c>
      <c r="H4992" t="s">
        <v>129</v>
      </c>
      <c r="I4992" t="s">
        <v>54</v>
      </c>
      <c r="J4992" t="s">
        <v>154</v>
      </c>
      <c r="K4992" t="s">
        <v>70</v>
      </c>
      <c r="L4992">
        <v>94110</v>
      </c>
      <c r="M4992" t="s">
        <v>71</v>
      </c>
      <c r="N4992" t="s">
        <v>3469</v>
      </c>
      <c r="O4992" t="s">
        <v>98</v>
      </c>
      <c r="P4992" t="s">
        <v>99</v>
      </c>
      <c r="Q4992" t="s">
        <v>6372</v>
      </c>
      <c r="R4992" s="19">
        <v>689.40800000000002</v>
      </c>
      <c r="S4992" s="17">
        <v>4</v>
      </c>
      <c r="T4992" s="20">
        <v>0.2</v>
      </c>
      <c r="U4992" s="19">
        <v>77.558400000000006</v>
      </c>
      <c r="V4992" s="20">
        <f t="shared" si="385"/>
        <v>0.1125</v>
      </c>
      <c r="W4992" s="17">
        <f t="shared" si="386"/>
        <v>2017</v>
      </c>
      <c r="X4992" t="str">
        <f t="shared" si="387"/>
        <v>Aug-2017</v>
      </c>
      <c r="Y4992" s="17">
        <f t="shared" si="388"/>
        <v>4</v>
      </c>
      <c r="Z4992" t="str">
        <f t="shared" si="389"/>
        <v>11-20%</v>
      </c>
      <c r="AA4992" s="17">
        <f>IF(COUNTIF($B$2:B4992,B4992)=1,1,0)</f>
        <v>0</v>
      </c>
      <c r="AB4992" s="17">
        <f>IF(COUNTIF($F$2:F4992,F4992)=1,1,0)</f>
        <v>0</v>
      </c>
    </row>
    <row r="4993" spans="1:28" x14ac:dyDescent="0.2">
      <c r="A4993" s="17">
        <v>4992</v>
      </c>
      <c r="B4993" t="s">
        <v>7950</v>
      </c>
      <c r="C4993" s="18">
        <v>43076</v>
      </c>
      <c r="D4993" s="18">
        <v>43082</v>
      </c>
      <c r="E4993" t="s">
        <v>77</v>
      </c>
      <c r="F4993" t="s">
        <v>3666</v>
      </c>
      <c r="G4993" t="s">
        <v>3667</v>
      </c>
      <c r="H4993" t="s">
        <v>68</v>
      </c>
      <c r="I4993" t="s">
        <v>54</v>
      </c>
      <c r="J4993" t="s">
        <v>330</v>
      </c>
      <c r="K4993" t="s">
        <v>238</v>
      </c>
      <c r="L4993">
        <v>60653</v>
      </c>
      <c r="M4993" t="s">
        <v>132</v>
      </c>
      <c r="N4993" t="s">
        <v>7243</v>
      </c>
      <c r="O4993" t="s">
        <v>73</v>
      </c>
      <c r="P4993" t="s">
        <v>102</v>
      </c>
      <c r="Q4993" t="s">
        <v>7244</v>
      </c>
      <c r="R4993" s="19">
        <v>1889.99</v>
      </c>
      <c r="S4993" s="17">
        <v>5</v>
      </c>
      <c r="T4993" s="20">
        <v>0.8</v>
      </c>
      <c r="U4993" s="19">
        <v>-2929.4845</v>
      </c>
      <c r="V4993" s="20">
        <f t="shared" si="385"/>
        <v>-1.55</v>
      </c>
      <c r="W4993" s="17">
        <f t="shared" si="386"/>
        <v>2017</v>
      </c>
      <c r="X4993" t="str">
        <f t="shared" si="387"/>
        <v>Dec-2017</v>
      </c>
      <c r="Y4993" s="17">
        <f t="shared" si="388"/>
        <v>6</v>
      </c>
      <c r="Z4993" t="str">
        <f t="shared" si="389"/>
        <v>Over 50%</v>
      </c>
      <c r="AA4993" s="17">
        <f>IF(COUNTIF($B$2:B4993,B4993)=1,1,0)</f>
        <v>1</v>
      </c>
      <c r="AB4993" s="17">
        <f>IF(COUNTIF($F$2:F4993,F4993)=1,1,0)</f>
        <v>0</v>
      </c>
    </row>
    <row r="4994" spans="1:28" x14ac:dyDescent="0.2">
      <c r="A4994" s="17">
        <v>4993</v>
      </c>
      <c r="B4994" t="s">
        <v>7951</v>
      </c>
      <c r="C4994" s="18">
        <v>42356</v>
      </c>
      <c r="D4994" s="18">
        <v>42363</v>
      </c>
      <c r="E4994" t="s">
        <v>77</v>
      </c>
      <c r="F4994" t="s">
        <v>4379</v>
      </c>
      <c r="G4994" t="s">
        <v>4380</v>
      </c>
      <c r="H4994" t="s">
        <v>68</v>
      </c>
      <c r="I4994" t="s">
        <v>54</v>
      </c>
      <c r="J4994" t="s">
        <v>361</v>
      </c>
      <c r="K4994" t="s">
        <v>362</v>
      </c>
      <c r="L4994">
        <v>38109</v>
      </c>
      <c r="M4994" t="s">
        <v>57</v>
      </c>
      <c r="N4994" t="s">
        <v>2990</v>
      </c>
      <c r="O4994" t="s">
        <v>73</v>
      </c>
      <c r="P4994" t="s">
        <v>200</v>
      </c>
      <c r="Q4994" t="s">
        <v>2991</v>
      </c>
      <c r="R4994" s="19">
        <v>55.936</v>
      </c>
      <c r="S4994" s="17">
        <v>8</v>
      </c>
      <c r="T4994" s="20">
        <v>0.2</v>
      </c>
      <c r="U4994" s="19">
        <v>18.878399999999999</v>
      </c>
      <c r="V4994" s="20">
        <f t="shared" ref="V4994:V5057" si="390">IFERROR(U4994/R4994,0)</f>
        <v>0.33749999999999997</v>
      </c>
      <c r="W4994" s="17">
        <f t="shared" ref="W4994:W5057" si="391">YEAR(C4994)</f>
        <v>2015</v>
      </c>
      <c r="X4994" t="str">
        <f t="shared" ref="X4994:X5057" si="392">TEXT(C4994,"mmm-yyyy")</f>
        <v>Dec-2015</v>
      </c>
      <c r="Y4994" s="17">
        <f t="shared" ref="Y4994:Y5057" si="393">D4994-C4994</f>
        <v>7</v>
      </c>
      <c r="Z4994" t="str">
        <f t="shared" ref="Z4994:Z5057" si="394">IF(T4994=0,"0% (No Discount)",IF(T4994&lt;=0.1,"1-10%",IF(T4994&lt;=0.2,"11-20%",IF(T4994&lt;=0.3,"21-30%",IF(T4994&lt;=0.4,"31-40%",IF(T4994&lt;=0.5,"41-50%","Over 50%"))))))</f>
        <v>11-20%</v>
      </c>
      <c r="AA4994" s="17">
        <f>IF(COUNTIF($B$2:B4994,B4994)=1,1,0)</f>
        <v>1</v>
      </c>
      <c r="AB4994" s="17">
        <f>IF(COUNTIF($F$2:F4994,F4994)=1,1,0)</f>
        <v>0</v>
      </c>
    </row>
    <row r="4995" spans="1:28" x14ac:dyDescent="0.2">
      <c r="A4995" s="17">
        <v>4994</v>
      </c>
      <c r="B4995" t="s">
        <v>7951</v>
      </c>
      <c r="C4995" s="18">
        <v>42356</v>
      </c>
      <c r="D4995" s="18">
        <v>42363</v>
      </c>
      <c r="E4995" t="s">
        <v>77</v>
      </c>
      <c r="F4995" t="s">
        <v>4379</v>
      </c>
      <c r="G4995" t="s">
        <v>4380</v>
      </c>
      <c r="H4995" t="s">
        <v>68</v>
      </c>
      <c r="I4995" t="s">
        <v>54</v>
      </c>
      <c r="J4995" t="s">
        <v>361</v>
      </c>
      <c r="K4995" t="s">
        <v>362</v>
      </c>
      <c r="L4995">
        <v>38109</v>
      </c>
      <c r="M4995" t="s">
        <v>57</v>
      </c>
      <c r="N4995" t="s">
        <v>5018</v>
      </c>
      <c r="O4995" t="s">
        <v>73</v>
      </c>
      <c r="P4995" t="s">
        <v>74</v>
      </c>
      <c r="Q4995" t="s">
        <v>5019</v>
      </c>
      <c r="R4995" s="19">
        <v>18.431999999999999</v>
      </c>
      <c r="S4995" s="17">
        <v>8</v>
      </c>
      <c r="T4995" s="20">
        <v>0.2</v>
      </c>
      <c r="U4995" s="19">
        <v>5.9904000000000002</v>
      </c>
      <c r="V4995" s="20">
        <f t="shared" si="390"/>
        <v>0.32500000000000001</v>
      </c>
      <c r="W4995" s="17">
        <f t="shared" si="391"/>
        <v>2015</v>
      </c>
      <c r="X4995" t="str">
        <f t="shared" si="392"/>
        <v>Dec-2015</v>
      </c>
      <c r="Y4995" s="17">
        <f t="shared" si="393"/>
        <v>7</v>
      </c>
      <c r="Z4995" t="str">
        <f t="shared" si="394"/>
        <v>11-20%</v>
      </c>
      <c r="AA4995" s="17">
        <f>IF(COUNTIF($B$2:B4995,B4995)=1,1,0)</f>
        <v>0</v>
      </c>
      <c r="AB4995" s="17">
        <f>IF(COUNTIF($F$2:F4995,F4995)=1,1,0)</f>
        <v>0</v>
      </c>
    </row>
    <row r="4996" spans="1:28" x14ac:dyDescent="0.2">
      <c r="A4996" s="17">
        <v>4995</v>
      </c>
      <c r="B4996" t="s">
        <v>7951</v>
      </c>
      <c r="C4996" s="18">
        <v>42356</v>
      </c>
      <c r="D4996" s="18">
        <v>42363</v>
      </c>
      <c r="E4996" t="s">
        <v>77</v>
      </c>
      <c r="F4996" t="s">
        <v>4379</v>
      </c>
      <c r="G4996" t="s">
        <v>4380</v>
      </c>
      <c r="H4996" t="s">
        <v>68</v>
      </c>
      <c r="I4996" t="s">
        <v>54</v>
      </c>
      <c r="J4996" t="s">
        <v>361</v>
      </c>
      <c r="K4996" t="s">
        <v>362</v>
      </c>
      <c r="L4996">
        <v>38109</v>
      </c>
      <c r="M4996" t="s">
        <v>57</v>
      </c>
      <c r="N4996" t="s">
        <v>2101</v>
      </c>
      <c r="O4996" t="s">
        <v>59</v>
      </c>
      <c r="P4996" t="s">
        <v>92</v>
      </c>
      <c r="Q4996" t="s">
        <v>2102</v>
      </c>
      <c r="R4996" s="19">
        <v>20.32</v>
      </c>
      <c r="S4996" s="17">
        <v>5</v>
      </c>
      <c r="T4996" s="20">
        <v>0.2</v>
      </c>
      <c r="U4996" s="19">
        <v>3.556</v>
      </c>
      <c r="V4996" s="20">
        <f t="shared" si="390"/>
        <v>0.17499999999999999</v>
      </c>
      <c r="W4996" s="17">
        <f t="shared" si="391"/>
        <v>2015</v>
      </c>
      <c r="X4996" t="str">
        <f t="shared" si="392"/>
        <v>Dec-2015</v>
      </c>
      <c r="Y4996" s="17">
        <f t="shared" si="393"/>
        <v>7</v>
      </c>
      <c r="Z4996" t="str">
        <f t="shared" si="394"/>
        <v>11-20%</v>
      </c>
      <c r="AA4996" s="17">
        <f>IF(COUNTIF($B$2:B4996,B4996)=1,1,0)</f>
        <v>0</v>
      </c>
      <c r="AB4996" s="17">
        <f>IF(COUNTIF($F$2:F4996,F4996)=1,1,0)</f>
        <v>0</v>
      </c>
    </row>
    <row r="4997" spans="1:28" x14ac:dyDescent="0.2">
      <c r="A4997" s="17">
        <v>4996</v>
      </c>
      <c r="B4997" t="s">
        <v>7952</v>
      </c>
      <c r="C4997" s="18">
        <v>41947</v>
      </c>
      <c r="D4997" s="18">
        <v>41953</v>
      </c>
      <c r="E4997" t="s">
        <v>77</v>
      </c>
      <c r="F4997" t="s">
        <v>3794</v>
      </c>
      <c r="G4997" t="s">
        <v>3795</v>
      </c>
      <c r="H4997" t="s">
        <v>129</v>
      </c>
      <c r="I4997" t="s">
        <v>54</v>
      </c>
      <c r="J4997" t="s">
        <v>293</v>
      </c>
      <c r="K4997" t="s">
        <v>294</v>
      </c>
      <c r="L4997">
        <v>10011</v>
      </c>
      <c r="M4997" t="s">
        <v>175</v>
      </c>
      <c r="N4997" t="s">
        <v>6583</v>
      </c>
      <c r="O4997" t="s">
        <v>73</v>
      </c>
      <c r="P4997" t="s">
        <v>102</v>
      </c>
      <c r="Q4997" t="s">
        <v>6584</v>
      </c>
      <c r="R4997" s="19">
        <v>52.064</v>
      </c>
      <c r="S4997" s="17">
        <v>4</v>
      </c>
      <c r="T4997" s="20">
        <v>0.2</v>
      </c>
      <c r="U4997" s="19">
        <v>18.873200000000001</v>
      </c>
      <c r="V4997" s="20">
        <f t="shared" si="390"/>
        <v>0.36249999999999999</v>
      </c>
      <c r="W4997" s="17">
        <f t="shared" si="391"/>
        <v>2014</v>
      </c>
      <c r="X4997" t="str">
        <f t="shared" si="392"/>
        <v>Nov-2014</v>
      </c>
      <c r="Y4997" s="17">
        <f t="shared" si="393"/>
        <v>6</v>
      </c>
      <c r="Z4997" t="str">
        <f t="shared" si="394"/>
        <v>11-20%</v>
      </c>
      <c r="AA4997" s="17">
        <f>IF(COUNTIF($B$2:B4997,B4997)=1,1,0)</f>
        <v>1</v>
      </c>
      <c r="AB4997" s="17">
        <f>IF(COUNTIF($F$2:F4997,F4997)=1,1,0)</f>
        <v>0</v>
      </c>
    </row>
    <row r="4998" spans="1:28" x14ac:dyDescent="0.2">
      <c r="A4998" s="17">
        <v>4997</v>
      </c>
      <c r="B4998" t="s">
        <v>7953</v>
      </c>
      <c r="C4998" s="18">
        <v>42804</v>
      </c>
      <c r="D4998" s="18">
        <v>42809</v>
      </c>
      <c r="E4998" t="s">
        <v>77</v>
      </c>
      <c r="F4998" t="s">
        <v>7910</v>
      </c>
      <c r="G4998" t="s">
        <v>7911</v>
      </c>
      <c r="H4998" t="s">
        <v>68</v>
      </c>
      <c r="I4998" t="s">
        <v>54</v>
      </c>
      <c r="J4998" t="s">
        <v>4624</v>
      </c>
      <c r="K4998" t="s">
        <v>115</v>
      </c>
      <c r="L4998">
        <v>27604</v>
      </c>
      <c r="M4998" t="s">
        <v>57</v>
      </c>
      <c r="N4998" t="s">
        <v>7954</v>
      </c>
      <c r="O4998" t="s">
        <v>73</v>
      </c>
      <c r="P4998" t="s">
        <v>105</v>
      </c>
      <c r="Q4998" t="s">
        <v>7955</v>
      </c>
      <c r="R4998" s="19">
        <v>48.783999999999999</v>
      </c>
      <c r="S4998" s="17">
        <v>1</v>
      </c>
      <c r="T4998" s="20">
        <v>0.2</v>
      </c>
      <c r="U4998" s="19">
        <v>3.6587999999999998</v>
      </c>
      <c r="V4998" s="20">
        <f t="shared" si="390"/>
        <v>7.4999999999999997E-2</v>
      </c>
      <c r="W4998" s="17">
        <f t="shared" si="391"/>
        <v>2017</v>
      </c>
      <c r="X4998" t="str">
        <f t="shared" si="392"/>
        <v>Mar-2017</v>
      </c>
      <c r="Y4998" s="17">
        <f t="shared" si="393"/>
        <v>5</v>
      </c>
      <c r="Z4998" t="str">
        <f t="shared" si="394"/>
        <v>11-20%</v>
      </c>
      <c r="AA4998" s="17">
        <f>IF(COUNTIF($B$2:B4998,B4998)=1,1,0)</f>
        <v>1</v>
      </c>
      <c r="AB4998" s="17">
        <f>IF(COUNTIF($F$2:F4998,F4998)=1,1,0)</f>
        <v>0</v>
      </c>
    </row>
    <row r="4999" spans="1:28" x14ac:dyDescent="0.2">
      <c r="A4999" s="17">
        <v>4998</v>
      </c>
      <c r="B4999" t="s">
        <v>7953</v>
      </c>
      <c r="C4999" s="18">
        <v>42804</v>
      </c>
      <c r="D4999" s="18">
        <v>42809</v>
      </c>
      <c r="E4999" t="s">
        <v>77</v>
      </c>
      <c r="F4999" t="s">
        <v>7910</v>
      </c>
      <c r="G4999" t="s">
        <v>7911</v>
      </c>
      <c r="H4999" t="s">
        <v>68</v>
      </c>
      <c r="I4999" t="s">
        <v>54</v>
      </c>
      <c r="J4999" t="s">
        <v>4624</v>
      </c>
      <c r="K4999" t="s">
        <v>115</v>
      </c>
      <c r="L4999">
        <v>27604</v>
      </c>
      <c r="M4999" t="s">
        <v>57</v>
      </c>
      <c r="N4999" t="s">
        <v>2504</v>
      </c>
      <c r="O4999" t="s">
        <v>73</v>
      </c>
      <c r="P4999" t="s">
        <v>102</v>
      </c>
      <c r="Q4999" t="s">
        <v>2505</v>
      </c>
      <c r="R4999" s="19">
        <v>13.092000000000001</v>
      </c>
      <c r="S4999" s="17">
        <v>4</v>
      </c>
      <c r="T4999" s="20">
        <v>0.7</v>
      </c>
      <c r="U4999" s="19">
        <v>-10.0372</v>
      </c>
      <c r="V4999" s="20">
        <f t="shared" si="390"/>
        <v>-0.76666666666666661</v>
      </c>
      <c r="W4999" s="17">
        <f t="shared" si="391"/>
        <v>2017</v>
      </c>
      <c r="X4999" t="str">
        <f t="shared" si="392"/>
        <v>Mar-2017</v>
      </c>
      <c r="Y4999" s="17">
        <f t="shared" si="393"/>
        <v>5</v>
      </c>
      <c r="Z4999" t="str">
        <f t="shared" si="394"/>
        <v>Over 50%</v>
      </c>
      <c r="AA4999" s="17">
        <f>IF(COUNTIF($B$2:B4999,B4999)=1,1,0)</f>
        <v>0</v>
      </c>
      <c r="AB4999" s="17">
        <f>IF(COUNTIF($F$2:F4999,F4999)=1,1,0)</f>
        <v>0</v>
      </c>
    </row>
    <row r="5000" spans="1:28" x14ac:dyDescent="0.2">
      <c r="A5000" s="17">
        <v>4999</v>
      </c>
      <c r="B5000" t="s">
        <v>7956</v>
      </c>
      <c r="C5000" s="18">
        <v>42400</v>
      </c>
      <c r="D5000" s="18">
        <v>42404</v>
      </c>
      <c r="E5000" t="s">
        <v>77</v>
      </c>
      <c r="F5000" t="s">
        <v>2832</v>
      </c>
      <c r="G5000" t="s">
        <v>2833</v>
      </c>
      <c r="H5000" t="s">
        <v>129</v>
      </c>
      <c r="I5000" t="s">
        <v>54</v>
      </c>
      <c r="J5000" t="s">
        <v>69</v>
      </c>
      <c r="K5000" t="s">
        <v>70</v>
      </c>
      <c r="L5000">
        <v>90045</v>
      </c>
      <c r="M5000" t="s">
        <v>71</v>
      </c>
      <c r="N5000" t="s">
        <v>6745</v>
      </c>
      <c r="O5000" t="s">
        <v>98</v>
      </c>
      <c r="P5000" t="s">
        <v>99</v>
      </c>
      <c r="Q5000" t="s">
        <v>6746</v>
      </c>
      <c r="R5000" s="19">
        <v>109.592</v>
      </c>
      <c r="S5000" s="17">
        <v>1</v>
      </c>
      <c r="T5000" s="20">
        <v>0.2</v>
      </c>
      <c r="U5000" s="19">
        <v>8.2194000000000003</v>
      </c>
      <c r="V5000" s="20">
        <f t="shared" si="390"/>
        <v>7.4999999999999997E-2</v>
      </c>
      <c r="W5000" s="17">
        <f t="shared" si="391"/>
        <v>2016</v>
      </c>
      <c r="X5000" t="str">
        <f t="shared" si="392"/>
        <v>Jan-2016</v>
      </c>
      <c r="Y5000" s="17">
        <f t="shared" si="393"/>
        <v>4</v>
      </c>
      <c r="Z5000" t="str">
        <f t="shared" si="394"/>
        <v>11-20%</v>
      </c>
      <c r="AA5000" s="17">
        <f>IF(COUNTIF($B$2:B5000,B5000)=1,1,0)</f>
        <v>1</v>
      </c>
      <c r="AB5000" s="17">
        <f>IF(COUNTIF($F$2:F5000,F5000)=1,1,0)</f>
        <v>0</v>
      </c>
    </row>
    <row r="5001" spans="1:28" x14ac:dyDescent="0.2">
      <c r="A5001" s="17">
        <v>5000</v>
      </c>
      <c r="B5001" t="s">
        <v>7956</v>
      </c>
      <c r="C5001" s="18">
        <v>42400</v>
      </c>
      <c r="D5001" s="18">
        <v>42404</v>
      </c>
      <c r="E5001" t="s">
        <v>77</v>
      </c>
      <c r="F5001" t="s">
        <v>2832</v>
      </c>
      <c r="G5001" t="s">
        <v>2833</v>
      </c>
      <c r="H5001" t="s">
        <v>129</v>
      </c>
      <c r="I5001" t="s">
        <v>54</v>
      </c>
      <c r="J5001" t="s">
        <v>69</v>
      </c>
      <c r="K5001" t="s">
        <v>70</v>
      </c>
      <c r="L5001">
        <v>90045</v>
      </c>
      <c r="M5001" t="s">
        <v>71</v>
      </c>
      <c r="N5001" t="s">
        <v>7957</v>
      </c>
      <c r="O5001" t="s">
        <v>73</v>
      </c>
      <c r="P5001" t="s">
        <v>117</v>
      </c>
      <c r="Q5001" t="s">
        <v>213</v>
      </c>
      <c r="R5001" s="19">
        <v>56.7</v>
      </c>
      <c r="S5001" s="17">
        <v>5</v>
      </c>
      <c r="T5001" s="20">
        <v>0</v>
      </c>
      <c r="U5001" s="19">
        <v>27.783000000000001</v>
      </c>
      <c r="V5001" s="20">
        <f t="shared" si="390"/>
        <v>0.49</v>
      </c>
      <c r="W5001" s="17">
        <f t="shared" si="391"/>
        <v>2016</v>
      </c>
      <c r="X5001" t="str">
        <f t="shared" si="392"/>
        <v>Jan-2016</v>
      </c>
      <c r="Y5001" s="17">
        <f t="shared" si="393"/>
        <v>4</v>
      </c>
      <c r="Z5001" t="str">
        <f t="shared" si="394"/>
        <v>0% (No Discount)</v>
      </c>
      <c r="AA5001" s="17">
        <f>IF(COUNTIF($B$2:B5001,B5001)=1,1,0)</f>
        <v>0</v>
      </c>
      <c r="AB5001" s="17">
        <f>IF(COUNTIF($F$2:F5001,F5001)=1,1,0)</f>
        <v>0</v>
      </c>
    </row>
    <row r="5002" spans="1:28" x14ac:dyDescent="0.2">
      <c r="A5002" s="17">
        <v>5001</v>
      </c>
      <c r="B5002" t="s">
        <v>7958</v>
      </c>
      <c r="C5002" s="18">
        <v>42862</v>
      </c>
      <c r="D5002" s="18">
        <v>42867</v>
      </c>
      <c r="E5002" t="s">
        <v>77</v>
      </c>
      <c r="F5002" t="s">
        <v>1279</v>
      </c>
      <c r="G5002" t="s">
        <v>1280</v>
      </c>
      <c r="H5002" t="s">
        <v>129</v>
      </c>
      <c r="I5002" t="s">
        <v>54</v>
      </c>
      <c r="J5002" t="s">
        <v>69</v>
      </c>
      <c r="K5002" t="s">
        <v>70</v>
      </c>
      <c r="L5002">
        <v>90004</v>
      </c>
      <c r="M5002" t="s">
        <v>71</v>
      </c>
      <c r="N5002" t="s">
        <v>4451</v>
      </c>
      <c r="O5002" t="s">
        <v>98</v>
      </c>
      <c r="P5002" t="s">
        <v>188</v>
      </c>
      <c r="Q5002" t="s">
        <v>4452</v>
      </c>
      <c r="R5002" s="19">
        <v>79.989999999999995</v>
      </c>
      <c r="S5002" s="17">
        <v>1</v>
      </c>
      <c r="T5002" s="20">
        <v>0</v>
      </c>
      <c r="U5002" s="19">
        <v>28.796399999999998</v>
      </c>
      <c r="V5002" s="20">
        <f t="shared" si="390"/>
        <v>0.36</v>
      </c>
      <c r="W5002" s="17">
        <f t="shared" si="391"/>
        <v>2017</v>
      </c>
      <c r="X5002" t="str">
        <f t="shared" si="392"/>
        <v>May-2017</v>
      </c>
      <c r="Y5002" s="17">
        <f t="shared" si="393"/>
        <v>5</v>
      </c>
      <c r="Z5002" t="str">
        <f t="shared" si="394"/>
        <v>0% (No Discount)</v>
      </c>
      <c r="AA5002" s="17">
        <f>IF(COUNTIF($B$2:B5002,B5002)=1,1,0)</f>
        <v>1</v>
      </c>
      <c r="AB5002" s="17">
        <f>IF(COUNTIF($F$2:F5002,F5002)=1,1,0)</f>
        <v>0</v>
      </c>
    </row>
    <row r="5003" spans="1:28" x14ac:dyDescent="0.2">
      <c r="A5003" s="17">
        <v>5002</v>
      </c>
      <c r="B5003" t="s">
        <v>7959</v>
      </c>
      <c r="C5003" s="18">
        <v>42514</v>
      </c>
      <c r="D5003" s="18">
        <v>42514</v>
      </c>
      <c r="E5003" t="s">
        <v>1320</v>
      </c>
      <c r="F5003" t="s">
        <v>2193</v>
      </c>
      <c r="G5003" t="s">
        <v>2194</v>
      </c>
      <c r="H5003" t="s">
        <v>129</v>
      </c>
      <c r="I5003" t="s">
        <v>54</v>
      </c>
      <c r="J5003" t="s">
        <v>5562</v>
      </c>
      <c r="K5003" t="s">
        <v>346</v>
      </c>
      <c r="L5003">
        <v>23602</v>
      </c>
      <c r="M5003" t="s">
        <v>57</v>
      </c>
      <c r="N5003" t="s">
        <v>4861</v>
      </c>
      <c r="O5003" t="s">
        <v>73</v>
      </c>
      <c r="P5003" t="s">
        <v>606</v>
      </c>
      <c r="Q5003" t="s">
        <v>4862</v>
      </c>
      <c r="R5003" s="19">
        <v>69.5</v>
      </c>
      <c r="S5003" s="17">
        <v>5</v>
      </c>
      <c r="T5003" s="20">
        <v>0</v>
      </c>
      <c r="U5003" s="19">
        <v>20.155000000000001</v>
      </c>
      <c r="V5003" s="20">
        <f t="shared" si="390"/>
        <v>0.29000000000000004</v>
      </c>
      <c r="W5003" s="17">
        <f t="shared" si="391"/>
        <v>2016</v>
      </c>
      <c r="X5003" t="str">
        <f t="shared" si="392"/>
        <v>May-2016</v>
      </c>
      <c r="Y5003" s="17">
        <f t="shared" si="393"/>
        <v>0</v>
      </c>
      <c r="Z5003" t="str">
        <f t="shared" si="394"/>
        <v>0% (No Discount)</v>
      </c>
      <c r="AA5003" s="17">
        <f>IF(COUNTIF($B$2:B5003,B5003)=1,1,0)</f>
        <v>1</v>
      </c>
      <c r="AB5003" s="17">
        <f>IF(COUNTIF($F$2:F5003,F5003)=1,1,0)</f>
        <v>0</v>
      </c>
    </row>
    <row r="5004" spans="1:28" x14ac:dyDescent="0.2">
      <c r="A5004" s="17">
        <v>5003</v>
      </c>
      <c r="B5004" t="s">
        <v>7959</v>
      </c>
      <c r="C5004" s="18">
        <v>42514</v>
      </c>
      <c r="D5004" s="18">
        <v>42514</v>
      </c>
      <c r="E5004" t="s">
        <v>1320</v>
      </c>
      <c r="F5004" t="s">
        <v>2193</v>
      </c>
      <c r="G5004" t="s">
        <v>2194</v>
      </c>
      <c r="H5004" t="s">
        <v>129</v>
      </c>
      <c r="I5004" t="s">
        <v>54</v>
      </c>
      <c r="J5004" t="s">
        <v>5562</v>
      </c>
      <c r="K5004" t="s">
        <v>346</v>
      </c>
      <c r="L5004">
        <v>23602</v>
      </c>
      <c r="M5004" t="s">
        <v>57</v>
      </c>
      <c r="N5004" t="s">
        <v>618</v>
      </c>
      <c r="O5004" t="s">
        <v>73</v>
      </c>
      <c r="P5004" t="s">
        <v>117</v>
      </c>
      <c r="Q5004" t="s">
        <v>619</v>
      </c>
      <c r="R5004" s="19">
        <v>191.6</v>
      </c>
      <c r="S5004" s="17">
        <v>4</v>
      </c>
      <c r="T5004" s="20">
        <v>0</v>
      </c>
      <c r="U5004" s="19">
        <v>91.968000000000004</v>
      </c>
      <c r="V5004" s="20">
        <f t="shared" si="390"/>
        <v>0.48000000000000004</v>
      </c>
      <c r="W5004" s="17">
        <f t="shared" si="391"/>
        <v>2016</v>
      </c>
      <c r="X5004" t="str">
        <f t="shared" si="392"/>
        <v>May-2016</v>
      </c>
      <c r="Y5004" s="17">
        <f t="shared" si="393"/>
        <v>0</v>
      </c>
      <c r="Z5004" t="str">
        <f t="shared" si="394"/>
        <v>0% (No Discount)</v>
      </c>
      <c r="AA5004" s="17">
        <f>IF(COUNTIF($B$2:B5004,B5004)=1,1,0)</f>
        <v>0</v>
      </c>
      <c r="AB5004" s="17">
        <f>IF(COUNTIF($F$2:F5004,F5004)=1,1,0)</f>
        <v>0</v>
      </c>
    </row>
    <row r="5005" spans="1:28" x14ac:dyDescent="0.2">
      <c r="A5005" s="17">
        <v>5004</v>
      </c>
      <c r="B5005" t="s">
        <v>7960</v>
      </c>
      <c r="C5005" s="18">
        <v>42650</v>
      </c>
      <c r="D5005" s="18">
        <v>42655</v>
      </c>
      <c r="E5005" t="s">
        <v>77</v>
      </c>
      <c r="F5005" t="s">
        <v>6486</v>
      </c>
      <c r="G5005" t="s">
        <v>6487</v>
      </c>
      <c r="H5005" t="s">
        <v>53</v>
      </c>
      <c r="I5005" t="s">
        <v>54</v>
      </c>
      <c r="J5005" t="s">
        <v>69</v>
      </c>
      <c r="K5005" t="s">
        <v>70</v>
      </c>
      <c r="L5005">
        <v>90032</v>
      </c>
      <c r="M5005" t="s">
        <v>71</v>
      </c>
      <c r="N5005" t="s">
        <v>7961</v>
      </c>
      <c r="O5005" t="s">
        <v>73</v>
      </c>
      <c r="P5005" t="s">
        <v>117</v>
      </c>
      <c r="Q5005" t="s">
        <v>7962</v>
      </c>
      <c r="R5005" s="19">
        <v>10.56</v>
      </c>
      <c r="S5005" s="17">
        <v>2</v>
      </c>
      <c r="T5005" s="20">
        <v>0</v>
      </c>
      <c r="U5005" s="19">
        <v>5.0688000000000004</v>
      </c>
      <c r="V5005" s="20">
        <f t="shared" si="390"/>
        <v>0.48000000000000004</v>
      </c>
      <c r="W5005" s="17">
        <f t="shared" si="391"/>
        <v>2016</v>
      </c>
      <c r="X5005" t="str">
        <f t="shared" si="392"/>
        <v>Oct-2016</v>
      </c>
      <c r="Y5005" s="17">
        <f t="shared" si="393"/>
        <v>5</v>
      </c>
      <c r="Z5005" t="str">
        <f t="shared" si="394"/>
        <v>0% (No Discount)</v>
      </c>
      <c r="AA5005" s="17">
        <f>IF(COUNTIF($B$2:B5005,B5005)=1,1,0)</f>
        <v>1</v>
      </c>
      <c r="AB5005" s="17">
        <f>IF(COUNTIF($F$2:F5005,F5005)=1,1,0)</f>
        <v>0</v>
      </c>
    </row>
    <row r="5006" spans="1:28" x14ac:dyDescent="0.2">
      <c r="A5006" s="17">
        <v>5005</v>
      </c>
      <c r="B5006" t="s">
        <v>7963</v>
      </c>
      <c r="C5006" s="18">
        <v>41759</v>
      </c>
      <c r="D5006" s="18">
        <v>41761</v>
      </c>
      <c r="E5006" t="s">
        <v>50</v>
      </c>
      <c r="F5006" t="s">
        <v>5487</v>
      </c>
      <c r="G5006" t="s">
        <v>5488</v>
      </c>
      <c r="H5006" t="s">
        <v>53</v>
      </c>
      <c r="I5006" t="s">
        <v>54</v>
      </c>
      <c r="J5006" t="s">
        <v>355</v>
      </c>
      <c r="K5006" t="s">
        <v>1519</v>
      </c>
      <c r="L5006">
        <v>39212</v>
      </c>
      <c r="M5006" t="s">
        <v>57</v>
      </c>
      <c r="N5006" t="s">
        <v>5652</v>
      </c>
      <c r="O5006" t="s">
        <v>98</v>
      </c>
      <c r="P5006" t="s">
        <v>188</v>
      </c>
      <c r="Q5006" t="s">
        <v>5653</v>
      </c>
      <c r="R5006" s="19">
        <v>47.79</v>
      </c>
      <c r="S5006" s="17">
        <v>3</v>
      </c>
      <c r="T5006" s="20">
        <v>0</v>
      </c>
      <c r="U5006" s="19">
        <v>16.2486</v>
      </c>
      <c r="V5006" s="20">
        <f t="shared" si="390"/>
        <v>0.34</v>
      </c>
      <c r="W5006" s="17">
        <f t="shared" si="391"/>
        <v>2014</v>
      </c>
      <c r="X5006" t="str">
        <f t="shared" si="392"/>
        <v>Apr-2014</v>
      </c>
      <c r="Y5006" s="17">
        <f t="shared" si="393"/>
        <v>2</v>
      </c>
      <c r="Z5006" t="str">
        <f t="shared" si="394"/>
        <v>0% (No Discount)</v>
      </c>
      <c r="AA5006" s="17">
        <f>IF(COUNTIF($B$2:B5006,B5006)=1,1,0)</f>
        <v>1</v>
      </c>
      <c r="AB5006" s="17">
        <f>IF(COUNTIF($F$2:F5006,F5006)=1,1,0)</f>
        <v>0</v>
      </c>
    </row>
    <row r="5007" spans="1:28" x14ac:dyDescent="0.2">
      <c r="A5007" s="17">
        <v>5006</v>
      </c>
      <c r="B5007" t="s">
        <v>7964</v>
      </c>
      <c r="C5007" s="18">
        <v>42318</v>
      </c>
      <c r="D5007" s="18">
        <v>42322</v>
      </c>
      <c r="E5007" t="s">
        <v>50</v>
      </c>
      <c r="F5007" t="s">
        <v>2360</v>
      </c>
      <c r="G5007" t="s">
        <v>2361</v>
      </c>
      <c r="H5007" t="s">
        <v>68</v>
      </c>
      <c r="I5007" t="s">
        <v>54</v>
      </c>
      <c r="J5007" t="s">
        <v>1496</v>
      </c>
      <c r="K5007" t="s">
        <v>281</v>
      </c>
      <c r="L5007">
        <v>47374</v>
      </c>
      <c r="M5007" t="s">
        <v>132</v>
      </c>
      <c r="N5007" t="s">
        <v>1548</v>
      </c>
      <c r="O5007" t="s">
        <v>73</v>
      </c>
      <c r="P5007" t="s">
        <v>86</v>
      </c>
      <c r="Q5007" t="s">
        <v>1549</v>
      </c>
      <c r="R5007" s="19">
        <v>714.3</v>
      </c>
      <c r="S5007" s="17">
        <v>5</v>
      </c>
      <c r="T5007" s="20">
        <v>0</v>
      </c>
      <c r="U5007" s="19">
        <v>207.14699999999999</v>
      </c>
      <c r="V5007" s="20">
        <f t="shared" si="390"/>
        <v>0.28999999999999998</v>
      </c>
      <c r="W5007" s="17">
        <f t="shared" si="391"/>
        <v>2015</v>
      </c>
      <c r="X5007" t="str">
        <f t="shared" si="392"/>
        <v>Nov-2015</v>
      </c>
      <c r="Y5007" s="17">
        <f t="shared" si="393"/>
        <v>4</v>
      </c>
      <c r="Z5007" t="str">
        <f t="shared" si="394"/>
        <v>0% (No Discount)</v>
      </c>
      <c r="AA5007" s="17">
        <f>IF(COUNTIF($B$2:B5007,B5007)=1,1,0)</f>
        <v>1</v>
      </c>
      <c r="AB5007" s="17">
        <f>IF(COUNTIF($F$2:F5007,F5007)=1,1,0)</f>
        <v>0</v>
      </c>
    </row>
    <row r="5008" spans="1:28" x14ac:dyDescent="0.2">
      <c r="A5008" s="17">
        <v>5007</v>
      </c>
      <c r="B5008" t="s">
        <v>7965</v>
      </c>
      <c r="C5008" s="18">
        <v>42317</v>
      </c>
      <c r="D5008" s="18">
        <v>42322</v>
      </c>
      <c r="E5008" t="s">
        <v>77</v>
      </c>
      <c r="F5008" t="s">
        <v>5963</v>
      </c>
      <c r="G5008" t="s">
        <v>5964</v>
      </c>
      <c r="H5008" t="s">
        <v>129</v>
      </c>
      <c r="I5008" t="s">
        <v>54</v>
      </c>
      <c r="J5008" t="s">
        <v>293</v>
      </c>
      <c r="K5008" t="s">
        <v>294</v>
      </c>
      <c r="L5008">
        <v>10035</v>
      </c>
      <c r="M5008" t="s">
        <v>175</v>
      </c>
      <c r="N5008" t="s">
        <v>7966</v>
      </c>
      <c r="O5008" t="s">
        <v>98</v>
      </c>
      <c r="P5008" t="s">
        <v>711</v>
      </c>
      <c r="Q5008" t="s">
        <v>7967</v>
      </c>
      <c r="R5008" s="19">
        <v>2321.9</v>
      </c>
      <c r="S5008" s="17">
        <v>2</v>
      </c>
      <c r="T5008" s="20">
        <v>0</v>
      </c>
      <c r="U5008" s="19">
        <v>1114.5119999999999</v>
      </c>
      <c r="V5008" s="20">
        <f t="shared" si="390"/>
        <v>0.48</v>
      </c>
      <c r="W5008" s="17">
        <f t="shared" si="391"/>
        <v>2015</v>
      </c>
      <c r="X5008" t="str">
        <f t="shared" si="392"/>
        <v>Nov-2015</v>
      </c>
      <c r="Y5008" s="17">
        <f t="shared" si="393"/>
        <v>5</v>
      </c>
      <c r="Z5008" t="str">
        <f t="shared" si="394"/>
        <v>0% (No Discount)</v>
      </c>
      <c r="AA5008" s="17">
        <f>IF(COUNTIF($B$2:B5008,B5008)=1,1,0)</f>
        <v>1</v>
      </c>
      <c r="AB5008" s="17">
        <f>IF(COUNTIF($F$2:F5008,F5008)=1,1,0)</f>
        <v>0</v>
      </c>
    </row>
    <row r="5009" spans="1:28" x14ac:dyDescent="0.2">
      <c r="A5009" s="17">
        <v>5008</v>
      </c>
      <c r="B5009" t="s">
        <v>7965</v>
      </c>
      <c r="C5009" s="18">
        <v>42317</v>
      </c>
      <c r="D5009" s="18">
        <v>42322</v>
      </c>
      <c r="E5009" t="s">
        <v>77</v>
      </c>
      <c r="F5009" t="s">
        <v>5963</v>
      </c>
      <c r="G5009" t="s">
        <v>5964</v>
      </c>
      <c r="H5009" t="s">
        <v>129</v>
      </c>
      <c r="I5009" t="s">
        <v>54</v>
      </c>
      <c r="J5009" t="s">
        <v>293</v>
      </c>
      <c r="K5009" t="s">
        <v>294</v>
      </c>
      <c r="L5009">
        <v>10035</v>
      </c>
      <c r="M5009" t="s">
        <v>175</v>
      </c>
      <c r="N5009" t="s">
        <v>4839</v>
      </c>
      <c r="O5009" t="s">
        <v>73</v>
      </c>
      <c r="P5009" t="s">
        <v>86</v>
      </c>
      <c r="Q5009" t="s">
        <v>4840</v>
      </c>
      <c r="R5009" s="19">
        <v>17.940000000000001</v>
      </c>
      <c r="S5009" s="17">
        <v>3</v>
      </c>
      <c r="T5009" s="20">
        <v>0</v>
      </c>
      <c r="U5009" s="19">
        <v>3.0497999999999998</v>
      </c>
      <c r="V5009" s="20">
        <f t="shared" si="390"/>
        <v>0.16999999999999998</v>
      </c>
      <c r="W5009" s="17">
        <f t="shared" si="391"/>
        <v>2015</v>
      </c>
      <c r="X5009" t="str">
        <f t="shared" si="392"/>
        <v>Nov-2015</v>
      </c>
      <c r="Y5009" s="17">
        <f t="shared" si="393"/>
        <v>5</v>
      </c>
      <c r="Z5009" t="str">
        <f t="shared" si="394"/>
        <v>0% (No Discount)</v>
      </c>
      <c r="AA5009" s="17">
        <f>IF(COUNTIF($B$2:B5009,B5009)=1,1,0)</f>
        <v>0</v>
      </c>
      <c r="AB5009" s="17">
        <f>IF(COUNTIF($F$2:F5009,F5009)=1,1,0)</f>
        <v>0</v>
      </c>
    </row>
    <row r="5010" spans="1:28" x14ac:dyDescent="0.2">
      <c r="A5010" s="17">
        <v>5009</v>
      </c>
      <c r="B5010" t="s">
        <v>7968</v>
      </c>
      <c r="C5010" s="18">
        <v>42254</v>
      </c>
      <c r="D5010" s="18">
        <v>42261</v>
      </c>
      <c r="E5010" t="s">
        <v>77</v>
      </c>
      <c r="F5010" t="s">
        <v>7969</v>
      </c>
      <c r="G5010" t="s">
        <v>7970</v>
      </c>
      <c r="H5010" t="s">
        <v>68</v>
      </c>
      <c r="I5010" t="s">
        <v>54</v>
      </c>
      <c r="J5010" t="s">
        <v>173</v>
      </c>
      <c r="K5010" t="s">
        <v>174</v>
      </c>
      <c r="L5010">
        <v>19134</v>
      </c>
      <c r="M5010" t="s">
        <v>175</v>
      </c>
      <c r="N5010" t="s">
        <v>603</v>
      </c>
      <c r="O5010" t="s">
        <v>73</v>
      </c>
      <c r="P5010" t="s">
        <v>102</v>
      </c>
      <c r="Q5010" t="s">
        <v>604</v>
      </c>
      <c r="R5010" s="19">
        <v>9.5220000000000002</v>
      </c>
      <c r="S5010" s="17">
        <v>1</v>
      </c>
      <c r="T5010" s="20">
        <v>0.7</v>
      </c>
      <c r="U5010" s="19">
        <v>-6.9828000000000001</v>
      </c>
      <c r="V5010" s="20">
        <f t="shared" si="390"/>
        <v>-0.73333333333333328</v>
      </c>
      <c r="W5010" s="17">
        <f t="shared" si="391"/>
        <v>2015</v>
      </c>
      <c r="X5010" t="str">
        <f t="shared" si="392"/>
        <v>Sep-2015</v>
      </c>
      <c r="Y5010" s="17">
        <f t="shared" si="393"/>
        <v>7</v>
      </c>
      <c r="Z5010" t="str">
        <f t="shared" si="394"/>
        <v>Over 50%</v>
      </c>
      <c r="AA5010" s="17">
        <f>IF(COUNTIF($B$2:B5010,B5010)=1,1,0)</f>
        <v>1</v>
      </c>
      <c r="AB5010" s="17">
        <f>IF(COUNTIF($F$2:F5010,F5010)=1,1,0)</f>
        <v>1</v>
      </c>
    </row>
    <row r="5011" spans="1:28" x14ac:dyDescent="0.2">
      <c r="A5011" s="17">
        <v>5010</v>
      </c>
      <c r="B5011" t="s">
        <v>7968</v>
      </c>
      <c r="C5011" s="18">
        <v>42254</v>
      </c>
      <c r="D5011" s="18">
        <v>42261</v>
      </c>
      <c r="E5011" t="s">
        <v>77</v>
      </c>
      <c r="F5011" t="s">
        <v>7969</v>
      </c>
      <c r="G5011" t="s">
        <v>7970</v>
      </c>
      <c r="H5011" t="s">
        <v>68</v>
      </c>
      <c r="I5011" t="s">
        <v>54</v>
      </c>
      <c r="J5011" t="s">
        <v>173</v>
      </c>
      <c r="K5011" t="s">
        <v>174</v>
      </c>
      <c r="L5011">
        <v>19134</v>
      </c>
      <c r="M5011" t="s">
        <v>175</v>
      </c>
      <c r="N5011" t="s">
        <v>1665</v>
      </c>
      <c r="O5011" t="s">
        <v>98</v>
      </c>
      <c r="P5011" t="s">
        <v>99</v>
      </c>
      <c r="Q5011" t="s">
        <v>1666</v>
      </c>
      <c r="R5011" s="19">
        <v>791.96400000000006</v>
      </c>
      <c r="S5011" s="17">
        <v>6</v>
      </c>
      <c r="T5011" s="20">
        <v>0.4</v>
      </c>
      <c r="U5011" s="19">
        <v>-131.994</v>
      </c>
      <c r="V5011" s="20">
        <f t="shared" si="390"/>
        <v>-0.16666666666666666</v>
      </c>
      <c r="W5011" s="17">
        <f t="shared" si="391"/>
        <v>2015</v>
      </c>
      <c r="X5011" t="str">
        <f t="shared" si="392"/>
        <v>Sep-2015</v>
      </c>
      <c r="Y5011" s="17">
        <f t="shared" si="393"/>
        <v>7</v>
      </c>
      <c r="Z5011" t="str">
        <f t="shared" si="394"/>
        <v>31-40%</v>
      </c>
      <c r="AA5011" s="17">
        <f>IF(COUNTIF($B$2:B5011,B5011)=1,1,0)</f>
        <v>0</v>
      </c>
      <c r="AB5011" s="17">
        <f>IF(COUNTIF($F$2:F5011,F5011)=1,1,0)</f>
        <v>0</v>
      </c>
    </row>
    <row r="5012" spans="1:28" x14ac:dyDescent="0.2">
      <c r="A5012" s="17">
        <v>5011</v>
      </c>
      <c r="B5012" t="s">
        <v>7968</v>
      </c>
      <c r="C5012" s="18">
        <v>42254</v>
      </c>
      <c r="D5012" s="18">
        <v>42261</v>
      </c>
      <c r="E5012" t="s">
        <v>77</v>
      </c>
      <c r="F5012" t="s">
        <v>7969</v>
      </c>
      <c r="G5012" t="s">
        <v>7970</v>
      </c>
      <c r="H5012" t="s">
        <v>68</v>
      </c>
      <c r="I5012" t="s">
        <v>54</v>
      </c>
      <c r="J5012" t="s">
        <v>173</v>
      </c>
      <c r="K5012" t="s">
        <v>174</v>
      </c>
      <c r="L5012">
        <v>19134</v>
      </c>
      <c r="M5012" t="s">
        <v>175</v>
      </c>
      <c r="N5012" t="s">
        <v>2050</v>
      </c>
      <c r="O5012" t="s">
        <v>73</v>
      </c>
      <c r="P5012" t="s">
        <v>102</v>
      </c>
      <c r="Q5012" t="s">
        <v>2051</v>
      </c>
      <c r="R5012" s="19">
        <v>4.923</v>
      </c>
      <c r="S5012" s="17">
        <v>3</v>
      </c>
      <c r="T5012" s="20">
        <v>0.7</v>
      </c>
      <c r="U5012" s="19">
        <v>-3.9384000000000001</v>
      </c>
      <c r="V5012" s="20">
        <f t="shared" si="390"/>
        <v>-0.8</v>
      </c>
      <c r="W5012" s="17">
        <f t="shared" si="391"/>
        <v>2015</v>
      </c>
      <c r="X5012" t="str">
        <f t="shared" si="392"/>
        <v>Sep-2015</v>
      </c>
      <c r="Y5012" s="17">
        <f t="shared" si="393"/>
        <v>7</v>
      </c>
      <c r="Z5012" t="str">
        <f t="shared" si="394"/>
        <v>Over 50%</v>
      </c>
      <c r="AA5012" s="17">
        <f>IF(COUNTIF($B$2:B5012,B5012)=1,1,0)</f>
        <v>0</v>
      </c>
      <c r="AB5012" s="17">
        <f>IF(COUNTIF($F$2:F5012,F5012)=1,1,0)</f>
        <v>0</v>
      </c>
    </row>
    <row r="5013" spans="1:28" x14ac:dyDescent="0.2">
      <c r="A5013" s="17">
        <v>5012</v>
      </c>
      <c r="B5013" t="s">
        <v>7971</v>
      </c>
      <c r="C5013" s="18">
        <v>42866</v>
      </c>
      <c r="D5013" s="18">
        <v>42868</v>
      </c>
      <c r="E5013" t="s">
        <v>215</v>
      </c>
      <c r="F5013" t="s">
        <v>4038</v>
      </c>
      <c r="G5013" t="s">
        <v>4039</v>
      </c>
      <c r="H5013" t="s">
        <v>68</v>
      </c>
      <c r="I5013" t="s">
        <v>54</v>
      </c>
      <c r="J5013" t="s">
        <v>571</v>
      </c>
      <c r="K5013" t="s">
        <v>337</v>
      </c>
      <c r="L5013">
        <v>85023</v>
      </c>
      <c r="M5013" t="s">
        <v>71</v>
      </c>
      <c r="N5013" t="s">
        <v>3527</v>
      </c>
      <c r="O5013" t="s">
        <v>59</v>
      </c>
      <c r="P5013" t="s">
        <v>60</v>
      </c>
      <c r="Q5013" t="s">
        <v>3528</v>
      </c>
      <c r="R5013" s="19">
        <v>209.97900000000001</v>
      </c>
      <c r="S5013" s="17">
        <v>7</v>
      </c>
      <c r="T5013" s="20">
        <v>0.7</v>
      </c>
      <c r="U5013" s="19">
        <v>-356.96429999999998</v>
      </c>
      <c r="V5013" s="20">
        <f t="shared" si="390"/>
        <v>-1.6999999999999997</v>
      </c>
      <c r="W5013" s="17">
        <f t="shared" si="391"/>
        <v>2017</v>
      </c>
      <c r="X5013" t="str">
        <f t="shared" si="392"/>
        <v>May-2017</v>
      </c>
      <c r="Y5013" s="17">
        <f t="shared" si="393"/>
        <v>2</v>
      </c>
      <c r="Z5013" t="str">
        <f t="shared" si="394"/>
        <v>Over 50%</v>
      </c>
      <c r="AA5013" s="17">
        <f>IF(COUNTIF($B$2:B5013,B5013)=1,1,0)</f>
        <v>1</v>
      </c>
      <c r="AB5013" s="17">
        <f>IF(COUNTIF($F$2:F5013,F5013)=1,1,0)</f>
        <v>0</v>
      </c>
    </row>
    <row r="5014" spans="1:28" x14ac:dyDescent="0.2">
      <c r="A5014" s="17">
        <v>5013</v>
      </c>
      <c r="B5014" t="s">
        <v>7972</v>
      </c>
      <c r="C5014" s="18">
        <v>42937</v>
      </c>
      <c r="D5014" s="18">
        <v>42942</v>
      </c>
      <c r="E5014" t="s">
        <v>77</v>
      </c>
      <c r="F5014" t="s">
        <v>6299</v>
      </c>
      <c r="G5014" t="s">
        <v>6300</v>
      </c>
      <c r="H5014" t="s">
        <v>129</v>
      </c>
      <c r="I5014" t="s">
        <v>54</v>
      </c>
      <c r="J5014" t="s">
        <v>2212</v>
      </c>
      <c r="K5014" t="s">
        <v>525</v>
      </c>
      <c r="L5014">
        <v>44105</v>
      </c>
      <c r="M5014" t="s">
        <v>175</v>
      </c>
      <c r="N5014" t="s">
        <v>1754</v>
      </c>
      <c r="O5014" t="s">
        <v>73</v>
      </c>
      <c r="P5014" t="s">
        <v>102</v>
      </c>
      <c r="Q5014" t="s">
        <v>1755</v>
      </c>
      <c r="R5014" s="19">
        <v>33.93</v>
      </c>
      <c r="S5014" s="17">
        <v>3</v>
      </c>
      <c r="T5014" s="20">
        <v>0.7</v>
      </c>
      <c r="U5014" s="19">
        <v>-22.62</v>
      </c>
      <c r="V5014" s="20">
        <f t="shared" si="390"/>
        <v>-0.66666666666666674</v>
      </c>
      <c r="W5014" s="17">
        <f t="shared" si="391"/>
        <v>2017</v>
      </c>
      <c r="X5014" t="str">
        <f t="shared" si="392"/>
        <v>Jul-2017</v>
      </c>
      <c r="Y5014" s="17">
        <f t="shared" si="393"/>
        <v>5</v>
      </c>
      <c r="Z5014" t="str">
        <f t="shared" si="394"/>
        <v>Over 50%</v>
      </c>
      <c r="AA5014" s="17">
        <f>IF(COUNTIF($B$2:B5014,B5014)=1,1,0)</f>
        <v>1</v>
      </c>
      <c r="AB5014" s="17">
        <f>IF(COUNTIF($F$2:F5014,F5014)=1,1,0)</f>
        <v>0</v>
      </c>
    </row>
    <row r="5015" spans="1:28" x14ac:dyDescent="0.2">
      <c r="A5015" s="17">
        <v>5014</v>
      </c>
      <c r="B5015" t="s">
        <v>7972</v>
      </c>
      <c r="C5015" s="18">
        <v>42937</v>
      </c>
      <c r="D5015" s="18">
        <v>42942</v>
      </c>
      <c r="E5015" t="s">
        <v>77</v>
      </c>
      <c r="F5015" t="s">
        <v>6299</v>
      </c>
      <c r="G5015" t="s">
        <v>6300</v>
      </c>
      <c r="H5015" t="s">
        <v>129</v>
      </c>
      <c r="I5015" t="s">
        <v>54</v>
      </c>
      <c r="J5015" t="s">
        <v>2212</v>
      </c>
      <c r="K5015" t="s">
        <v>525</v>
      </c>
      <c r="L5015">
        <v>44105</v>
      </c>
      <c r="M5015" t="s">
        <v>175</v>
      </c>
      <c r="N5015" t="s">
        <v>7973</v>
      </c>
      <c r="O5015" t="s">
        <v>73</v>
      </c>
      <c r="P5015" t="s">
        <v>86</v>
      </c>
      <c r="Q5015" t="s">
        <v>7974</v>
      </c>
      <c r="R5015" s="19">
        <v>222.32</v>
      </c>
      <c r="S5015" s="17">
        <v>7</v>
      </c>
      <c r="T5015" s="20">
        <v>0.2</v>
      </c>
      <c r="U5015" s="19">
        <v>25.010999999999999</v>
      </c>
      <c r="V5015" s="20">
        <f t="shared" si="390"/>
        <v>0.1125</v>
      </c>
      <c r="W5015" s="17">
        <f t="shared" si="391"/>
        <v>2017</v>
      </c>
      <c r="X5015" t="str">
        <f t="shared" si="392"/>
        <v>Jul-2017</v>
      </c>
      <c r="Y5015" s="17">
        <f t="shared" si="393"/>
        <v>5</v>
      </c>
      <c r="Z5015" t="str">
        <f t="shared" si="394"/>
        <v>11-20%</v>
      </c>
      <c r="AA5015" s="17">
        <f>IF(COUNTIF($B$2:B5015,B5015)=1,1,0)</f>
        <v>0</v>
      </c>
      <c r="AB5015" s="17">
        <f>IF(COUNTIF($F$2:F5015,F5015)=1,1,0)</f>
        <v>0</v>
      </c>
    </row>
    <row r="5016" spans="1:28" x14ac:dyDescent="0.2">
      <c r="A5016" s="17">
        <v>5015</v>
      </c>
      <c r="B5016" t="s">
        <v>7972</v>
      </c>
      <c r="C5016" s="18">
        <v>42937</v>
      </c>
      <c r="D5016" s="18">
        <v>42942</v>
      </c>
      <c r="E5016" t="s">
        <v>77</v>
      </c>
      <c r="F5016" t="s">
        <v>6299</v>
      </c>
      <c r="G5016" t="s">
        <v>6300</v>
      </c>
      <c r="H5016" t="s">
        <v>129</v>
      </c>
      <c r="I5016" t="s">
        <v>54</v>
      </c>
      <c r="J5016" t="s">
        <v>2212</v>
      </c>
      <c r="K5016" t="s">
        <v>525</v>
      </c>
      <c r="L5016">
        <v>44105</v>
      </c>
      <c r="M5016" t="s">
        <v>175</v>
      </c>
      <c r="N5016" t="s">
        <v>7975</v>
      </c>
      <c r="O5016" t="s">
        <v>98</v>
      </c>
      <c r="P5016" t="s">
        <v>99</v>
      </c>
      <c r="Q5016" t="s">
        <v>7976</v>
      </c>
      <c r="R5016" s="19">
        <v>210.56399999999999</v>
      </c>
      <c r="S5016" s="17">
        <v>6</v>
      </c>
      <c r="T5016" s="20">
        <v>0.4</v>
      </c>
      <c r="U5016" s="19">
        <v>-52.640999999999998</v>
      </c>
      <c r="V5016" s="20">
        <f t="shared" si="390"/>
        <v>-0.25</v>
      </c>
      <c r="W5016" s="17">
        <f t="shared" si="391"/>
        <v>2017</v>
      </c>
      <c r="X5016" t="str">
        <f t="shared" si="392"/>
        <v>Jul-2017</v>
      </c>
      <c r="Y5016" s="17">
        <f t="shared" si="393"/>
        <v>5</v>
      </c>
      <c r="Z5016" t="str">
        <f t="shared" si="394"/>
        <v>31-40%</v>
      </c>
      <c r="AA5016" s="17">
        <f>IF(COUNTIF($B$2:B5016,B5016)=1,1,0)</f>
        <v>0</v>
      </c>
      <c r="AB5016" s="17">
        <f>IF(COUNTIF($F$2:F5016,F5016)=1,1,0)</f>
        <v>0</v>
      </c>
    </row>
    <row r="5017" spans="1:28" x14ac:dyDescent="0.2">
      <c r="A5017" s="17">
        <v>5016</v>
      </c>
      <c r="B5017" t="s">
        <v>7977</v>
      </c>
      <c r="C5017" s="18">
        <v>41967</v>
      </c>
      <c r="D5017" s="18">
        <v>41972</v>
      </c>
      <c r="E5017" t="s">
        <v>77</v>
      </c>
      <c r="F5017" t="s">
        <v>4355</v>
      </c>
      <c r="G5017" t="s">
        <v>4356</v>
      </c>
      <c r="H5017" t="s">
        <v>53</v>
      </c>
      <c r="I5017" t="s">
        <v>54</v>
      </c>
      <c r="J5017" t="s">
        <v>2869</v>
      </c>
      <c r="K5017" t="s">
        <v>525</v>
      </c>
      <c r="L5017">
        <v>43615</v>
      </c>
      <c r="M5017" t="s">
        <v>175</v>
      </c>
      <c r="N5017" t="s">
        <v>850</v>
      </c>
      <c r="O5017" t="s">
        <v>59</v>
      </c>
      <c r="P5017" t="s">
        <v>92</v>
      </c>
      <c r="Q5017" t="s">
        <v>851</v>
      </c>
      <c r="R5017" s="19">
        <v>35.167999999999999</v>
      </c>
      <c r="S5017" s="17">
        <v>7</v>
      </c>
      <c r="T5017" s="20">
        <v>0.2</v>
      </c>
      <c r="U5017" s="19">
        <v>9.6712000000000007</v>
      </c>
      <c r="V5017" s="20">
        <f t="shared" si="390"/>
        <v>0.27500000000000002</v>
      </c>
      <c r="W5017" s="17">
        <f t="shared" si="391"/>
        <v>2014</v>
      </c>
      <c r="X5017" t="str">
        <f t="shared" si="392"/>
        <v>Nov-2014</v>
      </c>
      <c r="Y5017" s="17">
        <f t="shared" si="393"/>
        <v>5</v>
      </c>
      <c r="Z5017" t="str">
        <f t="shared" si="394"/>
        <v>11-20%</v>
      </c>
      <c r="AA5017" s="17">
        <f>IF(COUNTIF($B$2:B5017,B5017)=1,1,0)</f>
        <v>1</v>
      </c>
      <c r="AB5017" s="17">
        <f>IF(COUNTIF($F$2:F5017,F5017)=1,1,0)</f>
        <v>0</v>
      </c>
    </row>
    <row r="5018" spans="1:28" x14ac:dyDescent="0.2">
      <c r="A5018" s="17">
        <v>5017</v>
      </c>
      <c r="B5018" t="s">
        <v>7977</v>
      </c>
      <c r="C5018" s="18">
        <v>41967</v>
      </c>
      <c r="D5018" s="18">
        <v>41972</v>
      </c>
      <c r="E5018" t="s">
        <v>77</v>
      </c>
      <c r="F5018" t="s">
        <v>4355</v>
      </c>
      <c r="G5018" t="s">
        <v>4356</v>
      </c>
      <c r="H5018" t="s">
        <v>53</v>
      </c>
      <c r="I5018" t="s">
        <v>54</v>
      </c>
      <c r="J5018" t="s">
        <v>2869</v>
      </c>
      <c r="K5018" t="s">
        <v>525</v>
      </c>
      <c r="L5018">
        <v>43615</v>
      </c>
      <c r="M5018" t="s">
        <v>175</v>
      </c>
      <c r="N5018" t="s">
        <v>7978</v>
      </c>
      <c r="O5018" t="s">
        <v>98</v>
      </c>
      <c r="P5018" t="s">
        <v>99</v>
      </c>
      <c r="Q5018" t="s">
        <v>7979</v>
      </c>
      <c r="R5018" s="19">
        <v>1502.376</v>
      </c>
      <c r="S5018" s="17">
        <v>4</v>
      </c>
      <c r="T5018" s="20">
        <v>0.4</v>
      </c>
      <c r="U5018" s="19">
        <v>-250.39599999999999</v>
      </c>
      <c r="V5018" s="20">
        <f t="shared" si="390"/>
        <v>-0.16666666666666666</v>
      </c>
      <c r="W5018" s="17">
        <f t="shared" si="391"/>
        <v>2014</v>
      </c>
      <c r="X5018" t="str">
        <f t="shared" si="392"/>
        <v>Nov-2014</v>
      </c>
      <c r="Y5018" s="17">
        <f t="shared" si="393"/>
        <v>5</v>
      </c>
      <c r="Z5018" t="str">
        <f t="shared" si="394"/>
        <v>31-40%</v>
      </c>
      <c r="AA5018" s="17">
        <f>IF(COUNTIF($B$2:B5018,B5018)=1,1,0)</f>
        <v>0</v>
      </c>
      <c r="AB5018" s="17">
        <f>IF(COUNTIF($F$2:F5018,F5018)=1,1,0)</f>
        <v>0</v>
      </c>
    </row>
    <row r="5019" spans="1:28" x14ac:dyDescent="0.2">
      <c r="A5019" s="17">
        <v>5018</v>
      </c>
      <c r="B5019" t="s">
        <v>7980</v>
      </c>
      <c r="C5019" s="18">
        <v>41958</v>
      </c>
      <c r="D5019" s="18">
        <v>41961</v>
      </c>
      <c r="E5019" t="s">
        <v>215</v>
      </c>
      <c r="F5019" t="s">
        <v>7981</v>
      </c>
      <c r="G5019" t="s">
        <v>7982</v>
      </c>
      <c r="H5019" t="s">
        <v>53</v>
      </c>
      <c r="I5019" t="s">
        <v>54</v>
      </c>
      <c r="J5019" t="s">
        <v>69</v>
      </c>
      <c r="K5019" t="s">
        <v>70</v>
      </c>
      <c r="L5019">
        <v>90008</v>
      </c>
      <c r="M5019" t="s">
        <v>71</v>
      </c>
      <c r="N5019" t="s">
        <v>957</v>
      </c>
      <c r="O5019" t="s">
        <v>59</v>
      </c>
      <c r="P5019" t="s">
        <v>92</v>
      </c>
      <c r="Q5019" t="s">
        <v>958</v>
      </c>
      <c r="R5019" s="19">
        <v>10.11</v>
      </c>
      <c r="S5019" s="17">
        <v>3</v>
      </c>
      <c r="T5019" s="20">
        <v>0</v>
      </c>
      <c r="U5019" s="19">
        <v>3.2351999999999999</v>
      </c>
      <c r="V5019" s="20">
        <f t="shared" si="390"/>
        <v>0.32</v>
      </c>
      <c r="W5019" s="17">
        <f t="shared" si="391"/>
        <v>2014</v>
      </c>
      <c r="X5019" t="str">
        <f t="shared" si="392"/>
        <v>Nov-2014</v>
      </c>
      <c r="Y5019" s="17">
        <f t="shared" si="393"/>
        <v>3</v>
      </c>
      <c r="Z5019" t="str">
        <f t="shared" si="394"/>
        <v>0% (No Discount)</v>
      </c>
      <c r="AA5019" s="17">
        <f>IF(COUNTIF($B$2:B5019,B5019)=1,1,0)</f>
        <v>1</v>
      </c>
      <c r="AB5019" s="17">
        <f>IF(COUNTIF($F$2:F5019,F5019)=1,1,0)</f>
        <v>1</v>
      </c>
    </row>
    <row r="5020" spans="1:28" x14ac:dyDescent="0.2">
      <c r="A5020" s="17">
        <v>5019</v>
      </c>
      <c r="B5020" t="s">
        <v>7980</v>
      </c>
      <c r="C5020" s="18">
        <v>41958</v>
      </c>
      <c r="D5020" s="18">
        <v>41961</v>
      </c>
      <c r="E5020" t="s">
        <v>215</v>
      </c>
      <c r="F5020" t="s">
        <v>7981</v>
      </c>
      <c r="G5020" t="s">
        <v>7982</v>
      </c>
      <c r="H5020" t="s">
        <v>53</v>
      </c>
      <c r="I5020" t="s">
        <v>54</v>
      </c>
      <c r="J5020" t="s">
        <v>69</v>
      </c>
      <c r="K5020" t="s">
        <v>70</v>
      </c>
      <c r="L5020">
        <v>90008</v>
      </c>
      <c r="M5020" t="s">
        <v>71</v>
      </c>
      <c r="N5020" t="s">
        <v>936</v>
      </c>
      <c r="O5020" t="s">
        <v>98</v>
      </c>
      <c r="P5020" t="s">
        <v>188</v>
      </c>
      <c r="Q5020" t="s">
        <v>937</v>
      </c>
      <c r="R5020" s="19">
        <v>772.47</v>
      </c>
      <c r="S5020" s="17">
        <v>3</v>
      </c>
      <c r="T5020" s="20">
        <v>0</v>
      </c>
      <c r="U5020" s="19">
        <v>146.76929999999999</v>
      </c>
      <c r="V5020" s="20">
        <f t="shared" si="390"/>
        <v>0.18999999999999997</v>
      </c>
      <c r="W5020" s="17">
        <f t="shared" si="391"/>
        <v>2014</v>
      </c>
      <c r="X5020" t="str">
        <f t="shared" si="392"/>
        <v>Nov-2014</v>
      </c>
      <c r="Y5020" s="17">
        <f t="shared" si="393"/>
        <v>3</v>
      </c>
      <c r="Z5020" t="str">
        <f t="shared" si="394"/>
        <v>0% (No Discount)</v>
      </c>
      <c r="AA5020" s="17">
        <f>IF(COUNTIF($B$2:B5020,B5020)=1,1,0)</f>
        <v>0</v>
      </c>
      <c r="AB5020" s="17">
        <f>IF(COUNTIF($F$2:F5020,F5020)=1,1,0)</f>
        <v>0</v>
      </c>
    </row>
    <row r="5021" spans="1:28" x14ac:dyDescent="0.2">
      <c r="A5021" s="17">
        <v>5020</v>
      </c>
      <c r="B5021" t="s">
        <v>7980</v>
      </c>
      <c r="C5021" s="18">
        <v>41958</v>
      </c>
      <c r="D5021" s="18">
        <v>41961</v>
      </c>
      <c r="E5021" t="s">
        <v>215</v>
      </c>
      <c r="F5021" t="s">
        <v>7981</v>
      </c>
      <c r="G5021" t="s">
        <v>7982</v>
      </c>
      <c r="H5021" t="s">
        <v>53</v>
      </c>
      <c r="I5021" t="s">
        <v>54</v>
      </c>
      <c r="J5021" t="s">
        <v>69</v>
      </c>
      <c r="K5021" t="s">
        <v>70</v>
      </c>
      <c r="L5021">
        <v>90008</v>
      </c>
      <c r="M5021" t="s">
        <v>71</v>
      </c>
      <c r="N5021" t="s">
        <v>2685</v>
      </c>
      <c r="O5021" t="s">
        <v>73</v>
      </c>
      <c r="P5021" t="s">
        <v>606</v>
      </c>
      <c r="Q5021" t="s">
        <v>2686</v>
      </c>
      <c r="R5021" s="19">
        <v>20.46</v>
      </c>
      <c r="S5021" s="17">
        <v>2</v>
      </c>
      <c r="T5021" s="20">
        <v>0</v>
      </c>
      <c r="U5021" s="19">
        <v>5.3196000000000003</v>
      </c>
      <c r="V5021" s="20">
        <f t="shared" si="390"/>
        <v>0.26</v>
      </c>
      <c r="W5021" s="17">
        <f t="shared" si="391"/>
        <v>2014</v>
      </c>
      <c r="X5021" t="str">
        <f t="shared" si="392"/>
        <v>Nov-2014</v>
      </c>
      <c r="Y5021" s="17">
        <f t="shared" si="393"/>
        <v>3</v>
      </c>
      <c r="Z5021" t="str">
        <f t="shared" si="394"/>
        <v>0% (No Discount)</v>
      </c>
      <c r="AA5021" s="17">
        <f>IF(COUNTIF($B$2:B5021,B5021)=1,1,0)</f>
        <v>0</v>
      </c>
      <c r="AB5021" s="17">
        <f>IF(COUNTIF($F$2:F5021,F5021)=1,1,0)</f>
        <v>0</v>
      </c>
    </row>
    <row r="5022" spans="1:28" x14ac:dyDescent="0.2">
      <c r="A5022" s="17">
        <v>5021</v>
      </c>
      <c r="B5022" t="s">
        <v>7983</v>
      </c>
      <c r="C5022" s="18">
        <v>42817</v>
      </c>
      <c r="D5022" s="18">
        <v>42819</v>
      </c>
      <c r="E5022" t="s">
        <v>50</v>
      </c>
      <c r="F5022" t="s">
        <v>802</v>
      </c>
      <c r="G5022" t="s">
        <v>803</v>
      </c>
      <c r="H5022" t="s">
        <v>68</v>
      </c>
      <c r="I5022" t="s">
        <v>54</v>
      </c>
      <c r="J5022" t="s">
        <v>293</v>
      </c>
      <c r="K5022" t="s">
        <v>294</v>
      </c>
      <c r="L5022">
        <v>10011</v>
      </c>
      <c r="M5022" t="s">
        <v>175</v>
      </c>
      <c r="N5022" t="s">
        <v>1637</v>
      </c>
      <c r="O5022" t="s">
        <v>73</v>
      </c>
      <c r="P5022" t="s">
        <v>606</v>
      </c>
      <c r="Q5022" t="s">
        <v>1638</v>
      </c>
      <c r="R5022" s="19">
        <v>347.58</v>
      </c>
      <c r="S5022" s="17">
        <v>3</v>
      </c>
      <c r="T5022" s="20">
        <v>0</v>
      </c>
      <c r="U5022" s="19">
        <v>17.379000000000001</v>
      </c>
      <c r="V5022" s="20">
        <f t="shared" si="390"/>
        <v>0.05</v>
      </c>
      <c r="W5022" s="17">
        <f t="shared" si="391"/>
        <v>2017</v>
      </c>
      <c r="X5022" t="str">
        <f t="shared" si="392"/>
        <v>Mar-2017</v>
      </c>
      <c r="Y5022" s="17">
        <f t="shared" si="393"/>
        <v>2</v>
      </c>
      <c r="Z5022" t="str">
        <f t="shared" si="394"/>
        <v>0% (No Discount)</v>
      </c>
      <c r="AA5022" s="17">
        <f>IF(COUNTIF($B$2:B5022,B5022)=1,1,0)</f>
        <v>1</v>
      </c>
      <c r="AB5022" s="17">
        <f>IF(COUNTIF($F$2:F5022,F5022)=1,1,0)</f>
        <v>0</v>
      </c>
    </row>
    <row r="5023" spans="1:28" x14ac:dyDescent="0.2">
      <c r="A5023" s="17">
        <v>5022</v>
      </c>
      <c r="B5023" t="s">
        <v>7984</v>
      </c>
      <c r="C5023" s="18">
        <v>42722</v>
      </c>
      <c r="D5023" s="18">
        <v>42728</v>
      </c>
      <c r="E5023" t="s">
        <v>77</v>
      </c>
      <c r="F5023" t="s">
        <v>1677</v>
      </c>
      <c r="G5023" t="s">
        <v>1678</v>
      </c>
      <c r="H5023" t="s">
        <v>53</v>
      </c>
      <c r="I5023" t="s">
        <v>54</v>
      </c>
      <c r="J5023" t="s">
        <v>977</v>
      </c>
      <c r="K5023" t="s">
        <v>70</v>
      </c>
      <c r="L5023">
        <v>92037</v>
      </c>
      <c r="M5023" t="s">
        <v>71</v>
      </c>
      <c r="N5023" t="s">
        <v>1886</v>
      </c>
      <c r="O5023" t="s">
        <v>98</v>
      </c>
      <c r="P5023" t="s">
        <v>188</v>
      </c>
      <c r="Q5023" t="s">
        <v>1887</v>
      </c>
      <c r="R5023" s="19">
        <v>72.64</v>
      </c>
      <c r="S5023" s="17">
        <v>2</v>
      </c>
      <c r="T5023" s="20">
        <v>0</v>
      </c>
      <c r="U5023" s="19">
        <v>21.792000000000002</v>
      </c>
      <c r="V5023" s="20">
        <f t="shared" si="390"/>
        <v>0.30000000000000004</v>
      </c>
      <c r="W5023" s="17">
        <f t="shared" si="391"/>
        <v>2016</v>
      </c>
      <c r="X5023" t="str">
        <f t="shared" si="392"/>
        <v>Dec-2016</v>
      </c>
      <c r="Y5023" s="17">
        <f t="shared" si="393"/>
        <v>6</v>
      </c>
      <c r="Z5023" t="str">
        <f t="shared" si="394"/>
        <v>0% (No Discount)</v>
      </c>
      <c r="AA5023" s="17">
        <f>IF(COUNTIF($B$2:B5023,B5023)=1,1,0)</f>
        <v>1</v>
      </c>
      <c r="AB5023" s="17">
        <f>IF(COUNTIF($F$2:F5023,F5023)=1,1,0)</f>
        <v>0</v>
      </c>
    </row>
    <row r="5024" spans="1:28" x14ac:dyDescent="0.2">
      <c r="A5024" s="17">
        <v>5023</v>
      </c>
      <c r="B5024" t="s">
        <v>7984</v>
      </c>
      <c r="C5024" s="18">
        <v>42722</v>
      </c>
      <c r="D5024" s="18">
        <v>42728</v>
      </c>
      <c r="E5024" t="s">
        <v>77</v>
      </c>
      <c r="F5024" t="s">
        <v>1677</v>
      </c>
      <c r="G5024" t="s">
        <v>1678</v>
      </c>
      <c r="H5024" t="s">
        <v>53</v>
      </c>
      <c r="I5024" t="s">
        <v>54</v>
      </c>
      <c r="J5024" t="s">
        <v>977</v>
      </c>
      <c r="K5024" t="s">
        <v>70</v>
      </c>
      <c r="L5024">
        <v>92037</v>
      </c>
      <c r="M5024" t="s">
        <v>71</v>
      </c>
      <c r="N5024" t="s">
        <v>936</v>
      </c>
      <c r="O5024" t="s">
        <v>98</v>
      </c>
      <c r="P5024" t="s">
        <v>188</v>
      </c>
      <c r="Q5024" t="s">
        <v>937</v>
      </c>
      <c r="R5024" s="19">
        <v>772.47</v>
      </c>
      <c r="S5024" s="17">
        <v>3</v>
      </c>
      <c r="T5024" s="20">
        <v>0</v>
      </c>
      <c r="U5024" s="19">
        <v>146.76929999999999</v>
      </c>
      <c r="V5024" s="20">
        <f t="shared" si="390"/>
        <v>0.18999999999999997</v>
      </c>
      <c r="W5024" s="17">
        <f t="shared" si="391"/>
        <v>2016</v>
      </c>
      <c r="X5024" t="str">
        <f t="shared" si="392"/>
        <v>Dec-2016</v>
      </c>
      <c r="Y5024" s="17">
        <f t="shared" si="393"/>
        <v>6</v>
      </c>
      <c r="Z5024" t="str">
        <f t="shared" si="394"/>
        <v>0% (No Discount)</v>
      </c>
      <c r="AA5024" s="17">
        <f>IF(COUNTIF($B$2:B5024,B5024)=1,1,0)</f>
        <v>0</v>
      </c>
      <c r="AB5024" s="17">
        <f>IF(COUNTIF($F$2:F5024,F5024)=1,1,0)</f>
        <v>0</v>
      </c>
    </row>
    <row r="5025" spans="1:28" x14ac:dyDescent="0.2">
      <c r="A5025" s="17">
        <v>5024</v>
      </c>
      <c r="B5025" t="s">
        <v>7984</v>
      </c>
      <c r="C5025" s="18">
        <v>42722</v>
      </c>
      <c r="D5025" s="18">
        <v>42728</v>
      </c>
      <c r="E5025" t="s">
        <v>77</v>
      </c>
      <c r="F5025" t="s">
        <v>1677</v>
      </c>
      <c r="G5025" t="s">
        <v>1678</v>
      </c>
      <c r="H5025" t="s">
        <v>53</v>
      </c>
      <c r="I5025" t="s">
        <v>54</v>
      </c>
      <c r="J5025" t="s">
        <v>977</v>
      </c>
      <c r="K5025" t="s">
        <v>70</v>
      </c>
      <c r="L5025">
        <v>92037</v>
      </c>
      <c r="M5025" t="s">
        <v>71</v>
      </c>
      <c r="N5025" t="s">
        <v>7146</v>
      </c>
      <c r="O5025" t="s">
        <v>59</v>
      </c>
      <c r="P5025" t="s">
        <v>92</v>
      </c>
      <c r="Q5025" t="s">
        <v>7147</v>
      </c>
      <c r="R5025" s="19">
        <v>39.92</v>
      </c>
      <c r="S5025" s="17">
        <v>4</v>
      </c>
      <c r="T5025" s="20">
        <v>0</v>
      </c>
      <c r="U5025" s="19">
        <v>11.1776</v>
      </c>
      <c r="V5025" s="20">
        <f t="shared" si="390"/>
        <v>0.27999999999999997</v>
      </c>
      <c r="W5025" s="17">
        <f t="shared" si="391"/>
        <v>2016</v>
      </c>
      <c r="X5025" t="str">
        <f t="shared" si="392"/>
        <v>Dec-2016</v>
      </c>
      <c r="Y5025" s="17">
        <f t="shared" si="393"/>
        <v>6</v>
      </c>
      <c r="Z5025" t="str">
        <f t="shared" si="394"/>
        <v>0% (No Discount)</v>
      </c>
      <c r="AA5025" s="17">
        <f>IF(COUNTIF($B$2:B5025,B5025)=1,1,0)</f>
        <v>0</v>
      </c>
      <c r="AB5025" s="17">
        <f>IF(COUNTIF($F$2:F5025,F5025)=1,1,0)</f>
        <v>0</v>
      </c>
    </row>
    <row r="5026" spans="1:28" x14ac:dyDescent="0.2">
      <c r="A5026" s="17">
        <v>5025</v>
      </c>
      <c r="B5026" t="s">
        <v>7985</v>
      </c>
      <c r="C5026" s="18">
        <v>42945</v>
      </c>
      <c r="D5026" s="18">
        <v>42950</v>
      </c>
      <c r="E5026" t="s">
        <v>77</v>
      </c>
      <c r="F5026" t="s">
        <v>2416</v>
      </c>
      <c r="G5026" t="s">
        <v>2417</v>
      </c>
      <c r="H5026" t="s">
        <v>53</v>
      </c>
      <c r="I5026" t="s">
        <v>54</v>
      </c>
      <c r="J5026" t="s">
        <v>4883</v>
      </c>
      <c r="K5026" t="s">
        <v>677</v>
      </c>
      <c r="L5026">
        <v>73120</v>
      </c>
      <c r="M5026" t="s">
        <v>132</v>
      </c>
      <c r="N5026" t="s">
        <v>7043</v>
      </c>
      <c r="O5026" t="s">
        <v>73</v>
      </c>
      <c r="P5026" t="s">
        <v>102</v>
      </c>
      <c r="Q5026" t="s">
        <v>7044</v>
      </c>
      <c r="R5026" s="19">
        <v>33.479999999999997</v>
      </c>
      <c r="S5026" s="17">
        <v>2</v>
      </c>
      <c r="T5026" s="20">
        <v>0</v>
      </c>
      <c r="U5026" s="19">
        <v>16.405200000000001</v>
      </c>
      <c r="V5026" s="20">
        <f t="shared" si="390"/>
        <v>0.49000000000000005</v>
      </c>
      <c r="W5026" s="17">
        <f t="shared" si="391"/>
        <v>2017</v>
      </c>
      <c r="X5026" t="str">
        <f t="shared" si="392"/>
        <v>Jul-2017</v>
      </c>
      <c r="Y5026" s="17">
        <f t="shared" si="393"/>
        <v>5</v>
      </c>
      <c r="Z5026" t="str">
        <f t="shared" si="394"/>
        <v>0% (No Discount)</v>
      </c>
      <c r="AA5026" s="17">
        <f>IF(COUNTIF($B$2:B5026,B5026)=1,1,0)</f>
        <v>1</v>
      </c>
      <c r="AB5026" s="17">
        <f>IF(COUNTIF($F$2:F5026,F5026)=1,1,0)</f>
        <v>0</v>
      </c>
    </row>
    <row r="5027" spans="1:28" x14ac:dyDescent="0.2">
      <c r="A5027" s="17">
        <v>5026</v>
      </c>
      <c r="B5027" t="s">
        <v>7985</v>
      </c>
      <c r="C5027" s="18">
        <v>42945</v>
      </c>
      <c r="D5027" s="18">
        <v>42950</v>
      </c>
      <c r="E5027" t="s">
        <v>77</v>
      </c>
      <c r="F5027" t="s">
        <v>2416</v>
      </c>
      <c r="G5027" t="s">
        <v>2417</v>
      </c>
      <c r="H5027" t="s">
        <v>53</v>
      </c>
      <c r="I5027" t="s">
        <v>54</v>
      </c>
      <c r="J5027" t="s">
        <v>4883</v>
      </c>
      <c r="K5027" t="s">
        <v>677</v>
      </c>
      <c r="L5027">
        <v>73120</v>
      </c>
      <c r="M5027" t="s">
        <v>132</v>
      </c>
      <c r="N5027" t="s">
        <v>1409</v>
      </c>
      <c r="O5027" t="s">
        <v>98</v>
      </c>
      <c r="P5027" t="s">
        <v>99</v>
      </c>
      <c r="Q5027" t="s">
        <v>1410</v>
      </c>
      <c r="R5027" s="19">
        <v>461.97</v>
      </c>
      <c r="S5027" s="17">
        <v>3</v>
      </c>
      <c r="T5027" s="20">
        <v>0</v>
      </c>
      <c r="U5027" s="19">
        <v>133.97130000000001</v>
      </c>
      <c r="V5027" s="20">
        <f t="shared" si="390"/>
        <v>0.29000000000000004</v>
      </c>
      <c r="W5027" s="17">
        <f t="shared" si="391"/>
        <v>2017</v>
      </c>
      <c r="X5027" t="str">
        <f t="shared" si="392"/>
        <v>Jul-2017</v>
      </c>
      <c r="Y5027" s="17">
        <f t="shared" si="393"/>
        <v>5</v>
      </c>
      <c r="Z5027" t="str">
        <f t="shared" si="394"/>
        <v>0% (No Discount)</v>
      </c>
      <c r="AA5027" s="17">
        <f>IF(COUNTIF($B$2:B5027,B5027)=1,1,0)</f>
        <v>0</v>
      </c>
      <c r="AB5027" s="17">
        <f>IF(COUNTIF($F$2:F5027,F5027)=1,1,0)</f>
        <v>0</v>
      </c>
    </row>
    <row r="5028" spans="1:28" x14ac:dyDescent="0.2">
      <c r="A5028" s="17">
        <v>5027</v>
      </c>
      <c r="B5028" t="s">
        <v>7985</v>
      </c>
      <c r="C5028" s="18">
        <v>42945</v>
      </c>
      <c r="D5028" s="18">
        <v>42950</v>
      </c>
      <c r="E5028" t="s">
        <v>77</v>
      </c>
      <c r="F5028" t="s">
        <v>2416</v>
      </c>
      <c r="G5028" t="s">
        <v>2417</v>
      </c>
      <c r="H5028" t="s">
        <v>53</v>
      </c>
      <c r="I5028" t="s">
        <v>54</v>
      </c>
      <c r="J5028" t="s">
        <v>4883</v>
      </c>
      <c r="K5028" t="s">
        <v>677</v>
      </c>
      <c r="L5028">
        <v>73120</v>
      </c>
      <c r="M5028" t="s">
        <v>132</v>
      </c>
      <c r="N5028" t="s">
        <v>133</v>
      </c>
      <c r="O5028" t="s">
        <v>73</v>
      </c>
      <c r="P5028" t="s">
        <v>105</v>
      </c>
      <c r="Q5028" t="s">
        <v>134</v>
      </c>
      <c r="R5028" s="19">
        <v>137.62</v>
      </c>
      <c r="S5028" s="17">
        <v>2</v>
      </c>
      <c r="T5028" s="20">
        <v>0</v>
      </c>
      <c r="U5028" s="19">
        <v>60.552799999999998</v>
      </c>
      <c r="V5028" s="20">
        <f t="shared" si="390"/>
        <v>0.43999999999999995</v>
      </c>
      <c r="W5028" s="17">
        <f t="shared" si="391"/>
        <v>2017</v>
      </c>
      <c r="X5028" t="str">
        <f t="shared" si="392"/>
        <v>Jul-2017</v>
      </c>
      <c r="Y5028" s="17">
        <f t="shared" si="393"/>
        <v>5</v>
      </c>
      <c r="Z5028" t="str">
        <f t="shared" si="394"/>
        <v>0% (No Discount)</v>
      </c>
      <c r="AA5028" s="17">
        <f>IF(COUNTIF($B$2:B5028,B5028)=1,1,0)</f>
        <v>0</v>
      </c>
      <c r="AB5028" s="17">
        <f>IF(COUNTIF($F$2:F5028,F5028)=1,1,0)</f>
        <v>0</v>
      </c>
    </row>
    <row r="5029" spans="1:28" x14ac:dyDescent="0.2">
      <c r="A5029" s="17">
        <v>5028</v>
      </c>
      <c r="B5029" t="s">
        <v>7985</v>
      </c>
      <c r="C5029" s="18">
        <v>42945</v>
      </c>
      <c r="D5029" s="18">
        <v>42950</v>
      </c>
      <c r="E5029" t="s">
        <v>77</v>
      </c>
      <c r="F5029" t="s">
        <v>2416</v>
      </c>
      <c r="G5029" t="s">
        <v>2417</v>
      </c>
      <c r="H5029" t="s">
        <v>53</v>
      </c>
      <c r="I5029" t="s">
        <v>54</v>
      </c>
      <c r="J5029" t="s">
        <v>4883</v>
      </c>
      <c r="K5029" t="s">
        <v>677</v>
      </c>
      <c r="L5029">
        <v>73120</v>
      </c>
      <c r="M5029" t="s">
        <v>132</v>
      </c>
      <c r="N5029" t="s">
        <v>7986</v>
      </c>
      <c r="O5029" t="s">
        <v>59</v>
      </c>
      <c r="P5029" t="s">
        <v>63</v>
      </c>
      <c r="Q5029" t="s">
        <v>7987</v>
      </c>
      <c r="R5029" s="19">
        <v>302.67</v>
      </c>
      <c r="S5029" s="17">
        <v>3</v>
      </c>
      <c r="T5029" s="20">
        <v>0</v>
      </c>
      <c r="U5029" s="19">
        <v>72.640799999999999</v>
      </c>
      <c r="V5029" s="20">
        <f t="shared" si="390"/>
        <v>0.24</v>
      </c>
      <c r="W5029" s="17">
        <f t="shared" si="391"/>
        <v>2017</v>
      </c>
      <c r="X5029" t="str">
        <f t="shared" si="392"/>
        <v>Jul-2017</v>
      </c>
      <c r="Y5029" s="17">
        <f t="shared" si="393"/>
        <v>5</v>
      </c>
      <c r="Z5029" t="str">
        <f t="shared" si="394"/>
        <v>0% (No Discount)</v>
      </c>
      <c r="AA5029" s="17">
        <f>IF(COUNTIF($B$2:B5029,B5029)=1,1,0)</f>
        <v>0</v>
      </c>
      <c r="AB5029" s="17">
        <f>IF(COUNTIF($F$2:F5029,F5029)=1,1,0)</f>
        <v>0</v>
      </c>
    </row>
    <row r="5030" spans="1:28" x14ac:dyDescent="0.2">
      <c r="A5030" s="17">
        <v>5029</v>
      </c>
      <c r="B5030" t="s">
        <v>7988</v>
      </c>
      <c r="C5030" s="18">
        <v>41884</v>
      </c>
      <c r="D5030" s="18">
        <v>41889</v>
      </c>
      <c r="E5030" t="s">
        <v>50</v>
      </c>
      <c r="F5030" t="s">
        <v>5454</v>
      </c>
      <c r="G5030" t="s">
        <v>5455</v>
      </c>
      <c r="H5030" t="s">
        <v>53</v>
      </c>
      <c r="I5030" t="s">
        <v>54</v>
      </c>
      <c r="J5030" t="s">
        <v>330</v>
      </c>
      <c r="K5030" t="s">
        <v>238</v>
      </c>
      <c r="L5030">
        <v>60653</v>
      </c>
      <c r="M5030" t="s">
        <v>132</v>
      </c>
      <c r="N5030" t="s">
        <v>2330</v>
      </c>
      <c r="O5030" t="s">
        <v>98</v>
      </c>
      <c r="P5030" t="s">
        <v>188</v>
      </c>
      <c r="Q5030" t="s">
        <v>2331</v>
      </c>
      <c r="R5030" s="19">
        <v>239.976</v>
      </c>
      <c r="S5030" s="17">
        <v>3</v>
      </c>
      <c r="T5030" s="20">
        <v>0.2</v>
      </c>
      <c r="U5030" s="19">
        <v>53.994599999999998</v>
      </c>
      <c r="V5030" s="20">
        <f t="shared" si="390"/>
        <v>0.22500000000000001</v>
      </c>
      <c r="W5030" s="17">
        <f t="shared" si="391"/>
        <v>2014</v>
      </c>
      <c r="X5030" t="str">
        <f t="shared" si="392"/>
        <v>Sep-2014</v>
      </c>
      <c r="Y5030" s="17">
        <f t="shared" si="393"/>
        <v>5</v>
      </c>
      <c r="Z5030" t="str">
        <f t="shared" si="394"/>
        <v>11-20%</v>
      </c>
      <c r="AA5030" s="17">
        <f>IF(COUNTIF($B$2:B5030,B5030)=1,1,0)</f>
        <v>1</v>
      </c>
      <c r="AB5030" s="17">
        <f>IF(COUNTIF($F$2:F5030,F5030)=1,1,0)</f>
        <v>0</v>
      </c>
    </row>
    <row r="5031" spans="1:28" x14ac:dyDescent="0.2">
      <c r="A5031" s="17">
        <v>5030</v>
      </c>
      <c r="B5031" t="s">
        <v>7989</v>
      </c>
      <c r="C5031" s="18">
        <v>42764</v>
      </c>
      <c r="D5031" s="18">
        <v>42768</v>
      </c>
      <c r="E5031" t="s">
        <v>77</v>
      </c>
      <c r="F5031" t="s">
        <v>3044</v>
      </c>
      <c r="G5031" t="s">
        <v>3045</v>
      </c>
      <c r="H5031" t="s">
        <v>53</v>
      </c>
      <c r="I5031" t="s">
        <v>54</v>
      </c>
      <c r="J5031" t="s">
        <v>154</v>
      </c>
      <c r="K5031" t="s">
        <v>70</v>
      </c>
      <c r="L5031">
        <v>94109</v>
      </c>
      <c r="M5031" t="s">
        <v>71</v>
      </c>
      <c r="N5031" t="s">
        <v>6287</v>
      </c>
      <c r="O5031" t="s">
        <v>73</v>
      </c>
      <c r="P5031" t="s">
        <v>95</v>
      </c>
      <c r="Q5031" t="s">
        <v>6288</v>
      </c>
      <c r="R5031" s="19">
        <v>8.34</v>
      </c>
      <c r="S5031" s="17">
        <v>3</v>
      </c>
      <c r="T5031" s="20">
        <v>0</v>
      </c>
      <c r="U5031" s="19">
        <v>2.1684000000000001</v>
      </c>
      <c r="V5031" s="20">
        <f t="shared" si="390"/>
        <v>0.26</v>
      </c>
      <c r="W5031" s="17">
        <f t="shared" si="391"/>
        <v>2017</v>
      </c>
      <c r="X5031" t="str">
        <f t="shared" si="392"/>
        <v>Jan-2017</v>
      </c>
      <c r="Y5031" s="17">
        <f t="shared" si="393"/>
        <v>4</v>
      </c>
      <c r="Z5031" t="str">
        <f t="shared" si="394"/>
        <v>0% (No Discount)</v>
      </c>
      <c r="AA5031" s="17">
        <f>IF(COUNTIF($B$2:B5031,B5031)=1,1,0)</f>
        <v>1</v>
      </c>
      <c r="AB5031" s="17">
        <f>IF(COUNTIF($F$2:F5031,F5031)=1,1,0)</f>
        <v>0</v>
      </c>
    </row>
    <row r="5032" spans="1:28" x14ac:dyDescent="0.2">
      <c r="A5032" s="17">
        <v>5031</v>
      </c>
      <c r="B5032" t="s">
        <v>7989</v>
      </c>
      <c r="C5032" s="18">
        <v>42764</v>
      </c>
      <c r="D5032" s="18">
        <v>42768</v>
      </c>
      <c r="E5032" t="s">
        <v>77</v>
      </c>
      <c r="F5032" t="s">
        <v>3044</v>
      </c>
      <c r="G5032" t="s">
        <v>3045</v>
      </c>
      <c r="H5032" t="s">
        <v>53</v>
      </c>
      <c r="I5032" t="s">
        <v>54</v>
      </c>
      <c r="J5032" t="s">
        <v>154</v>
      </c>
      <c r="K5032" t="s">
        <v>70</v>
      </c>
      <c r="L5032">
        <v>94109</v>
      </c>
      <c r="M5032" t="s">
        <v>71</v>
      </c>
      <c r="N5032" t="s">
        <v>5101</v>
      </c>
      <c r="O5032" t="s">
        <v>73</v>
      </c>
      <c r="P5032" t="s">
        <v>606</v>
      </c>
      <c r="Q5032" t="s">
        <v>5102</v>
      </c>
      <c r="R5032" s="19">
        <v>8.57</v>
      </c>
      <c r="S5032" s="17">
        <v>1</v>
      </c>
      <c r="T5032" s="20">
        <v>0</v>
      </c>
      <c r="U5032" s="19">
        <v>2.2282000000000002</v>
      </c>
      <c r="V5032" s="20">
        <f t="shared" si="390"/>
        <v>0.26</v>
      </c>
      <c r="W5032" s="17">
        <f t="shared" si="391"/>
        <v>2017</v>
      </c>
      <c r="X5032" t="str">
        <f t="shared" si="392"/>
        <v>Jan-2017</v>
      </c>
      <c r="Y5032" s="17">
        <f t="shared" si="393"/>
        <v>4</v>
      </c>
      <c r="Z5032" t="str">
        <f t="shared" si="394"/>
        <v>0% (No Discount)</v>
      </c>
      <c r="AA5032" s="17">
        <f>IF(COUNTIF($B$2:B5032,B5032)=1,1,0)</f>
        <v>0</v>
      </c>
      <c r="AB5032" s="17">
        <f>IF(COUNTIF($F$2:F5032,F5032)=1,1,0)</f>
        <v>0</v>
      </c>
    </row>
    <row r="5033" spans="1:28" x14ac:dyDescent="0.2">
      <c r="A5033" s="17">
        <v>5032</v>
      </c>
      <c r="B5033" t="s">
        <v>7989</v>
      </c>
      <c r="C5033" s="18">
        <v>42764</v>
      </c>
      <c r="D5033" s="18">
        <v>42768</v>
      </c>
      <c r="E5033" t="s">
        <v>77</v>
      </c>
      <c r="F5033" t="s">
        <v>3044</v>
      </c>
      <c r="G5033" t="s">
        <v>3045</v>
      </c>
      <c r="H5033" t="s">
        <v>53</v>
      </c>
      <c r="I5033" t="s">
        <v>54</v>
      </c>
      <c r="J5033" t="s">
        <v>154</v>
      </c>
      <c r="K5033" t="s">
        <v>70</v>
      </c>
      <c r="L5033">
        <v>94109</v>
      </c>
      <c r="M5033" t="s">
        <v>71</v>
      </c>
      <c r="N5033" t="s">
        <v>1744</v>
      </c>
      <c r="O5033" t="s">
        <v>73</v>
      </c>
      <c r="P5033" t="s">
        <v>102</v>
      </c>
      <c r="Q5033" t="s">
        <v>1745</v>
      </c>
      <c r="R5033" s="19">
        <v>119.616</v>
      </c>
      <c r="S5033" s="17">
        <v>8</v>
      </c>
      <c r="T5033" s="20">
        <v>0.2</v>
      </c>
      <c r="U5033" s="19">
        <v>40.370399999999997</v>
      </c>
      <c r="V5033" s="20">
        <f t="shared" si="390"/>
        <v>0.33749999999999997</v>
      </c>
      <c r="W5033" s="17">
        <f t="shared" si="391"/>
        <v>2017</v>
      </c>
      <c r="X5033" t="str">
        <f t="shared" si="392"/>
        <v>Jan-2017</v>
      </c>
      <c r="Y5033" s="17">
        <f t="shared" si="393"/>
        <v>4</v>
      </c>
      <c r="Z5033" t="str">
        <f t="shared" si="394"/>
        <v>11-20%</v>
      </c>
      <c r="AA5033" s="17">
        <f>IF(COUNTIF($B$2:B5033,B5033)=1,1,0)</f>
        <v>0</v>
      </c>
      <c r="AB5033" s="17">
        <f>IF(COUNTIF($F$2:F5033,F5033)=1,1,0)</f>
        <v>0</v>
      </c>
    </row>
    <row r="5034" spans="1:28" x14ac:dyDescent="0.2">
      <c r="A5034" s="17">
        <v>5033</v>
      </c>
      <c r="B5034" t="s">
        <v>7990</v>
      </c>
      <c r="C5034" s="18">
        <v>42730</v>
      </c>
      <c r="D5034" s="18">
        <v>42737</v>
      </c>
      <c r="E5034" t="s">
        <v>77</v>
      </c>
      <c r="F5034" t="s">
        <v>1564</v>
      </c>
      <c r="G5034" t="s">
        <v>1565</v>
      </c>
      <c r="H5034" t="s">
        <v>68</v>
      </c>
      <c r="I5034" t="s">
        <v>54</v>
      </c>
      <c r="J5034" t="s">
        <v>3972</v>
      </c>
      <c r="K5034" t="s">
        <v>817</v>
      </c>
      <c r="L5034">
        <v>8360</v>
      </c>
      <c r="M5034" t="s">
        <v>175</v>
      </c>
      <c r="N5034" t="s">
        <v>308</v>
      </c>
      <c r="O5034" t="s">
        <v>59</v>
      </c>
      <c r="P5034" t="s">
        <v>63</v>
      </c>
      <c r="Q5034" t="s">
        <v>309</v>
      </c>
      <c r="R5034" s="19">
        <v>212.94</v>
      </c>
      <c r="S5034" s="17">
        <v>3</v>
      </c>
      <c r="T5034" s="20">
        <v>0</v>
      </c>
      <c r="U5034" s="19">
        <v>25.552800000000001</v>
      </c>
      <c r="V5034" s="20">
        <f t="shared" si="390"/>
        <v>0.12000000000000001</v>
      </c>
      <c r="W5034" s="17">
        <f t="shared" si="391"/>
        <v>2016</v>
      </c>
      <c r="X5034" t="str">
        <f t="shared" si="392"/>
        <v>Dec-2016</v>
      </c>
      <c r="Y5034" s="17">
        <f t="shared" si="393"/>
        <v>7</v>
      </c>
      <c r="Z5034" t="str">
        <f t="shared" si="394"/>
        <v>0% (No Discount)</v>
      </c>
      <c r="AA5034" s="17">
        <f>IF(COUNTIF($B$2:B5034,B5034)=1,1,0)</f>
        <v>1</v>
      </c>
      <c r="AB5034" s="17">
        <f>IF(COUNTIF($F$2:F5034,F5034)=1,1,0)</f>
        <v>0</v>
      </c>
    </row>
    <row r="5035" spans="1:28" x14ac:dyDescent="0.2">
      <c r="A5035" s="17">
        <v>5034</v>
      </c>
      <c r="B5035" t="s">
        <v>7990</v>
      </c>
      <c r="C5035" s="18">
        <v>42730</v>
      </c>
      <c r="D5035" s="18">
        <v>42737</v>
      </c>
      <c r="E5035" t="s">
        <v>77</v>
      </c>
      <c r="F5035" t="s">
        <v>1564</v>
      </c>
      <c r="G5035" t="s">
        <v>1565</v>
      </c>
      <c r="H5035" t="s">
        <v>68</v>
      </c>
      <c r="I5035" t="s">
        <v>54</v>
      </c>
      <c r="J5035" t="s">
        <v>3972</v>
      </c>
      <c r="K5035" t="s">
        <v>817</v>
      </c>
      <c r="L5035">
        <v>8360</v>
      </c>
      <c r="M5035" t="s">
        <v>175</v>
      </c>
      <c r="N5035" t="s">
        <v>5227</v>
      </c>
      <c r="O5035" t="s">
        <v>73</v>
      </c>
      <c r="P5035" t="s">
        <v>105</v>
      </c>
      <c r="Q5035" t="s">
        <v>5228</v>
      </c>
      <c r="R5035" s="19">
        <v>26.49</v>
      </c>
      <c r="S5035" s="17">
        <v>1</v>
      </c>
      <c r="T5035" s="20">
        <v>0</v>
      </c>
      <c r="U5035" s="19">
        <v>7.4172000000000002</v>
      </c>
      <c r="V5035" s="20">
        <f t="shared" si="390"/>
        <v>0.28000000000000003</v>
      </c>
      <c r="W5035" s="17">
        <f t="shared" si="391"/>
        <v>2016</v>
      </c>
      <c r="X5035" t="str">
        <f t="shared" si="392"/>
        <v>Dec-2016</v>
      </c>
      <c r="Y5035" s="17">
        <f t="shared" si="393"/>
        <v>7</v>
      </c>
      <c r="Z5035" t="str">
        <f t="shared" si="394"/>
        <v>0% (No Discount)</v>
      </c>
      <c r="AA5035" s="17">
        <f>IF(COUNTIF($B$2:B5035,B5035)=1,1,0)</f>
        <v>0</v>
      </c>
      <c r="AB5035" s="17">
        <f>IF(COUNTIF($F$2:F5035,F5035)=1,1,0)</f>
        <v>0</v>
      </c>
    </row>
    <row r="5036" spans="1:28" x14ac:dyDescent="0.2">
      <c r="A5036" s="17">
        <v>5035</v>
      </c>
      <c r="B5036" t="s">
        <v>7991</v>
      </c>
      <c r="C5036" s="18">
        <v>42225</v>
      </c>
      <c r="D5036" s="18">
        <v>42229</v>
      </c>
      <c r="E5036" t="s">
        <v>50</v>
      </c>
      <c r="F5036" t="s">
        <v>3079</v>
      </c>
      <c r="G5036" t="s">
        <v>3080</v>
      </c>
      <c r="H5036" t="s">
        <v>129</v>
      </c>
      <c r="I5036" t="s">
        <v>54</v>
      </c>
      <c r="J5036" t="s">
        <v>2581</v>
      </c>
      <c r="K5036" t="s">
        <v>141</v>
      </c>
      <c r="L5036">
        <v>53209</v>
      </c>
      <c r="M5036" t="s">
        <v>132</v>
      </c>
      <c r="N5036" t="s">
        <v>7499</v>
      </c>
      <c r="O5036" t="s">
        <v>59</v>
      </c>
      <c r="P5036" t="s">
        <v>60</v>
      </c>
      <c r="Q5036" t="s">
        <v>7500</v>
      </c>
      <c r="R5036" s="19">
        <v>687.4</v>
      </c>
      <c r="S5036" s="17">
        <v>5</v>
      </c>
      <c r="T5036" s="20">
        <v>0</v>
      </c>
      <c r="U5036" s="19">
        <v>48.118000000000002</v>
      </c>
      <c r="V5036" s="20">
        <f t="shared" si="390"/>
        <v>7.0000000000000007E-2</v>
      </c>
      <c r="W5036" s="17">
        <f t="shared" si="391"/>
        <v>2015</v>
      </c>
      <c r="X5036" t="str">
        <f t="shared" si="392"/>
        <v>Aug-2015</v>
      </c>
      <c r="Y5036" s="17">
        <f t="shared" si="393"/>
        <v>4</v>
      </c>
      <c r="Z5036" t="str">
        <f t="shared" si="394"/>
        <v>0% (No Discount)</v>
      </c>
      <c r="AA5036" s="17">
        <f>IF(COUNTIF($B$2:B5036,B5036)=1,1,0)</f>
        <v>1</v>
      </c>
      <c r="AB5036" s="17">
        <f>IF(COUNTIF($F$2:F5036,F5036)=1,1,0)</f>
        <v>0</v>
      </c>
    </row>
    <row r="5037" spans="1:28" x14ac:dyDescent="0.2">
      <c r="A5037" s="17">
        <v>5036</v>
      </c>
      <c r="B5037" t="s">
        <v>7992</v>
      </c>
      <c r="C5037" s="18">
        <v>41735</v>
      </c>
      <c r="D5037" s="18">
        <v>41741</v>
      </c>
      <c r="E5037" t="s">
        <v>77</v>
      </c>
      <c r="F5037" t="s">
        <v>5412</v>
      </c>
      <c r="G5037" t="s">
        <v>5413</v>
      </c>
      <c r="H5037" t="s">
        <v>68</v>
      </c>
      <c r="I5037" t="s">
        <v>54</v>
      </c>
      <c r="J5037" t="s">
        <v>122</v>
      </c>
      <c r="K5037" t="s">
        <v>123</v>
      </c>
      <c r="L5037">
        <v>98115</v>
      </c>
      <c r="M5037" t="s">
        <v>71</v>
      </c>
      <c r="N5037" t="s">
        <v>2218</v>
      </c>
      <c r="O5037" t="s">
        <v>59</v>
      </c>
      <c r="P5037" t="s">
        <v>83</v>
      </c>
      <c r="Q5037" t="s">
        <v>2219</v>
      </c>
      <c r="R5037" s="19">
        <v>653.54999999999995</v>
      </c>
      <c r="S5037" s="17">
        <v>3</v>
      </c>
      <c r="T5037" s="20">
        <v>0</v>
      </c>
      <c r="U5037" s="19">
        <v>111.1035</v>
      </c>
      <c r="V5037" s="20">
        <f t="shared" si="390"/>
        <v>0.17</v>
      </c>
      <c r="W5037" s="17">
        <f t="shared" si="391"/>
        <v>2014</v>
      </c>
      <c r="X5037" t="str">
        <f t="shared" si="392"/>
        <v>Apr-2014</v>
      </c>
      <c r="Y5037" s="17">
        <f t="shared" si="393"/>
        <v>6</v>
      </c>
      <c r="Z5037" t="str">
        <f t="shared" si="394"/>
        <v>0% (No Discount)</v>
      </c>
      <c r="AA5037" s="17">
        <f>IF(COUNTIF($B$2:B5037,B5037)=1,1,0)</f>
        <v>1</v>
      </c>
      <c r="AB5037" s="17">
        <f>IF(COUNTIF($F$2:F5037,F5037)=1,1,0)</f>
        <v>0</v>
      </c>
    </row>
    <row r="5038" spans="1:28" x14ac:dyDescent="0.2">
      <c r="A5038" s="17">
        <v>5037</v>
      </c>
      <c r="B5038" t="s">
        <v>7992</v>
      </c>
      <c r="C5038" s="18">
        <v>41735</v>
      </c>
      <c r="D5038" s="18">
        <v>41741</v>
      </c>
      <c r="E5038" t="s">
        <v>77</v>
      </c>
      <c r="F5038" t="s">
        <v>5412</v>
      </c>
      <c r="G5038" t="s">
        <v>5413</v>
      </c>
      <c r="H5038" t="s">
        <v>68</v>
      </c>
      <c r="I5038" t="s">
        <v>54</v>
      </c>
      <c r="J5038" t="s">
        <v>122</v>
      </c>
      <c r="K5038" t="s">
        <v>123</v>
      </c>
      <c r="L5038">
        <v>98115</v>
      </c>
      <c r="M5038" t="s">
        <v>71</v>
      </c>
      <c r="N5038" t="s">
        <v>2602</v>
      </c>
      <c r="O5038" t="s">
        <v>98</v>
      </c>
      <c r="P5038" t="s">
        <v>188</v>
      </c>
      <c r="Q5038" t="s">
        <v>2603</v>
      </c>
      <c r="R5038" s="19">
        <v>33.9</v>
      </c>
      <c r="S5038" s="17">
        <v>2</v>
      </c>
      <c r="T5038" s="20">
        <v>0</v>
      </c>
      <c r="U5038" s="19">
        <v>2.0339999999999998</v>
      </c>
      <c r="V5038" s="20">
        <f t="shared" si="390"/>
        <v>0.06</v>
      </c>
      <c r="W5038" s="17">
        <f t="shared" si="391"/>
        <v>2014</v>
      </c>
      <c r="X5038" t="str">
        <f t="shared" si="392"/>
        <v>Apr-2014</v>
      </c>
      <c r="Y5038" s="17">
        <f t="shared" si="393"/>
        <v>6</v>
      </c>
      <c r="Z5038" t="str">
        <f t="shared" si="394"/>
        <v>0% (No Discount)</v>
      </c>
      <c r="AA5038" s="17">
        <f>IF(COUNTIF($B$2:B5038,B5038)=1,1,0)</f>
        <v>0</v>
      </c>
      <c r="AB5038" s="17">
        <f>IF(COUNTIF($F$2:F5038,F5038)=1,1,0)</f>
        <v>0</v>
      </c>
    </row>
    <row r="5039" spans="1:28" x14ac:dyDescent="0.2">
      <c r="A5039" s="17">
        <v>5038</v>
      </c>
      <c r="B5039" t="s">
        <v>7993</v>
      </c>
      <c r="C5039" s="18">
        <v>43056</v>
      </c>
      <c r="D5039" s="18">
        <v>43060</v>
      </c>
      <c r="E5039" t="s">
        <v>50</v>
      </c>
      <c r="F5039" t="s">
        <v>2373</v>
      </c>
      <c r="G5039" t="s">
        <v>2374</v>
      </c>
      <c r="H5039" t="s">
        <v>53</v>
      </c>
      <c r="I5039" t="s">
        <v>54</v>
      </c>
      <c r="J5039" t="s">
        <v>237</v>
      </c>
      <c r="K5039" t="s">
        <v>238</v>
      </c>
      <c r="L5039">
        <v>60540</v>
      </c>
      <c r="M5039" t="s">
        <v>132</v>
      </c>
      <c r="N5039" t="s">
        <v>2385</v>
      </c>
      <c r="O5039" t="s">
        <v>98</v>
      </c>
      <c r="P5039" t="s">
        <v>188</v>
      </c>
      <c r="Q5039" t="s">
        <v>2386</v>
      </c>
      <c r="R5039" s="19">
        <v>239.96</v>
      </c>
      <c r="S5039" s="17">
        <v>5</v>
      </c>
      <c r="T5039" s="20">
        <v>0.2</v>
      </c>
      <c r="U5039" s="19">
        <v>83.986000000000004</v>
      </c>
      <c r="V5039" s="20">
        <f t="shared" si="390"/>
        <v>0.35000000000000003</v>
      </c>
      <c r="W5039" s="17">
        <f t="shared" si="391"/>
        <v>2017</v>
      </c>
      <c r="X5039" t="str">
        <f t="shared" si="392"/>
        <v>Nov-2017</v>
      </c>
      <c r="Y5039" s="17">
        <f t="shared" si="393"/>
        <v>4</v>
      </c>
      <c r="Z5039" t="str">
        <f t="shared" si="394"/>
        <v>11-20%</v>
      </c>
      <c r="AA5039" s="17">
        <f>IF(COUNTIF($B$2:B5039,B5039)=1,1,0)</f>
        <v>1</v>
      </c>
      <c r="AB5039" s="17">
        <f>IF(COUNTIF($F$2:F5039,F5039)=1,1,0)</f>
        <v>0</v>
      </c>
    </row>
    <row r="5040" spans="1:28" x14ac:dyDescent="0.2">
      <c r="A5040" s="17">
        <v>5039</v>
      </c>
      <c r="B5040" t="s">
        <v>7994</v>
      </c>
      <c r="C5040" s="18">
        <v>42196</v>
      </c>
      <c r="D5040" s="18">
        <v>42197</v>
      </c>
      <c r="E5040" t="s">
        <v>215</v>
      </c>
      <c r="F5040" t="s">
        <v>4038</v>
      </c>
      <c r="G5040" t="s">
        <v>4039</v>
      </c>
      <c r="H5040" t="s">
        <v>68</v>
      </c>
      <c r="I5040" t="s">
        <v>54</v>
      </c>
      <c r="J5040" t="s">
        <v>548</v>
      </c>
      <c r="K5040" t="s">
        <v>272</v>
      </c>
      <c r="L5040">
        <v>19805</v>
      </c>
      <c r="M5040" t="s">
        <v>175</v>
      </c>
      <c r="N5040" t="s">
        <v>2837</v>
      </c>
      <c r="O5040" t="s">
        <v>59</v>
      </c>
      <c r="P5040" t="s">
        <v>83</v>
      </c>
      <c r="Q5040" t="s">
        <v>2838</v>
      </c>
      <c r="R5040" s="19">
        <v>199.83600000000001</v>
      </c>
      <c r="S5040" s="17">
        <v>4</v>
      </c>
      <c r="T5040" s="20">
        <v>0.3</v>
      </c>
      <c r="U5040" s="19">
        <v>-37.112400000000001</v>
      </c>
      <c r="V5040" s="20">
        <f t="shared" si="390"/>
        <v>-0.18571428571428572</v>
      </c>
      <c r="W5040" s="17">
        <f t="shared" si="391"/>
        <v>2015</v>
      </c>
      <c r="X5040" t="str">
        <f t="shared" si="392"/>
        <v>Jul-2015</v>
      </c>
      <c r="Y5040" s="17">
        <f t="shared" si="393"/>
        <v>1</v>
      </c>
      <c r="Z5040" t="str">
        <f t="shared" si="394"/>
        <v>21-30%</v>
      </c>
      <c r="AA5040" s="17">
        <f>IF(COUNTIF($B$2:B5040,B5040)=1,1,0)</f>
        <v>1</v>
      </c>
      <c r="AB5040" s="17">
        <f>IF(COUNTIF($F$2:F5040,F5040)=1,1,0)</f>
        <v>0</v>
      </c>
    </row>
    <row r="5041" spans="1:28" x14ac:dyDescent="0.2">
      <c r="A5041" s="17">
        <v>5040</v>
      </c>
      <c r="B5041" t="s">
        <v>7994</v>
      </c>
      <c r="C5041" s="18">
        <v>42196</v>
      </c>
      <c r="D5041" s="18">
        <v>42197</v>
      </c>
      <c r="E5041" t="s">
        <v>215</v>
      </c>
      <c r="F5041" t="s">
        <v>4038</v>
      </c>
      <c r="G5041" t="s">
        <v>4039</v>
      </c>
      <c r="H5041" t="s">
        <v>68</v>
      </c>
      <c r="I5041" t="s">
        <v>54</v>
      </c>
      <c r="J5041" t="s">
        <v>548</v>
      </c>
      <c r="K5041" t="s">
        <v>272</v>
      </c>
      <c r="L5041">
        <v>19805</v>
      </c>
      <c r="M5041" t="s">
        <v>175</v>
      </c>
      <c r="N5041" t="s">
        <v>4500</v>
      </c>
      <c r="O5041" t="s">
        <v>98</v>
      </c>
      <c r="P5041" t="s">
        <v>99</v>
      </c>
      <c r="Q5041" t="s">
        <v>4501</v>
      </c>
      <c r="R5041" s="19">
        <v>716</v>
      </c>
      <c r="S5041" s="17">
        <v>2</v>
      </c>
      <c r="T5041" s="20">
        <v>0</v>
      </c>
      <c r="U5041" s="19">
        <v>193.32</v>
      </c>
      <c r="V5041" s="20">
        <f t="shared" si="390"/>
        <v>0.27</v>
      </c>
      <c r="W5041" s="17">
        <f t="shared" si="391"/>
        <v>2015</v>
      </c>
      <c r="X5041" t="str">
        <f t="shared" si="392"/>
        <v>Jul-2015</v>
      </c>
      <c r="Y5041" s="17">
        <f t="shared" si="393"/>
        <v>1</v>
      </c>
      <c r="Z5041" t="str">
        <f t="shared" si="394"/>
        <v>0% (No Discount)</v>
      </c>
      <c r="AA5041" s="17">
        <f>IF(COUNTIF($B$2:B5041,B5041)=1,1,0)</f>
        <v>0</v>
      </c>
      <c r="AB5041" s="17">
        <f>IF(COUNTIF($F$2:F5041,F5041)=1,1,0)</f>
        <v>0</v>
      </c>
    </row>
    <row r="5042" spans="1:28" x14ac:dyDescent="0.2">
      <c r="A5042" s="17">
        <v>5041</v>
      </c>
      <c r="B5042" t="s">
        <v>7994</v>
      </c>
      <c r="C5042" s="18">
        <v>42196</v>
      </c>
      <c r="D5042" s="18">
        <v>42197</v>
      </c>
      <c r="E5042" t="s">
        <v>215</v>
      </c>
      <c r="F5042" t="s">
        <v>4038</v>
      </c>
      <c r="G5042" t="s">
        <v>4039</v>
      </c>
      <c r="H5042" t="s">
        <v>68</v>
      </c>
      <c r="I5042" t="s">
        <v>54</v>
      </c>
      <c r="J5042" t="s">
        <v>548</v>
      </c>
      <c r="K5042" t="s">
        <v>272</v>
      </c>
      <c r="L5042">
        <v>19805</v>
      </c>
      <c r="M5042" t="s">
        <v>175</v>
      </c>
      <c r="N5042" t="s">
        <v>1424</v>
      </c>
      <c r="O5042" t="s">
        <v>73</v>
      </c>
      <c r="P5042" t="s">
        <v>102</v>
      </c>
      <c r="Q5042" t="s">
        <v>1425</v>
      </c>
      <c r="R5042" s="19">
        <v>221.06</v>
      </c>
      <c r="S5042" s="17">
        <v>7</v>
      </c>
      <c r="T5042" s="20">
        <v>0</v>
      </c>
      <c r="U5042" s="19">
        <v>103.8982</v>
      </c>
      <c r="V5042" s="20">
        <f t="shared" si="390"/>
        <v>0.47000000000000003</v>
      </c>
      <c r="W5042" s="17">
        <f t="shared" si="391"/>
        <v>2015</v>
      </c>
      <c r="X5042" t="str">
        <f t="shared" si="392"/>
        <v>Jul-2015</v>
      </c>
      <c r="Y5042" s="17">
        <f t="shared" si="393"/>
        <v>1</v>
      </c>
      <c r="Z5042" t="str">
        <f t="shared" si="394"/>
        <v>0% (No Discount)</v>
      </c>
      <c r="AA5042" s="17">
        <f>IF(COUNTIF($B$2:B5042,B5042)=1,1,0)</f>
        <v>0</v>
      </c>
      <c r="AB5042" s="17">
        <f>IF(COUNTIF($F$2:F5042,F5042)=1,1,0)</f>
        <v>0</v>
      </c>
    </row>
    <row r="5043" spans="1:28" x14ac:dyDescent="0.2">
      <c r="A5043" s="17">
        <v>5042</v>
      </c>
      <c r="B5043" t="s">
        <v>7995</v>
      </c>
      <c r="C5043" s="18">
        <v>42684</v>
      </c>
      <c r="D5043" s="18">
        <v>42687</v>
      </c>
      <c r="E5043" t="s">
        <v>50</v>
      </c>
      <c r="F5043" t="s">
        <v>4078</v>
      </c>
      <c r="G5043" t="s">
        <v>4079</v>
      </c>
      <c r="H5043" t="s">
        <v>53</v>
      </c>
      <c r="I5043" t="s">
        <v>54</v>
      </c>
      <c r="J5043" t="s">
        <v>69</v>
      </c>
      <c r="K5043" t="s">
        <v>70</v>
      </c>
      <c r="L5043">
        <v>90036</v>
      </c>
      <c r="M5043" t="s">
        <v>71</v>
      </c>
      <c r="N5043" t="s">
        <v>6039</v>
      </c>
      <c r="O5043" t="s">
        <v>73</v>
      </c>
      <c r="P5043" t="s">
        <v>117</v>
      </c>
      <c r="Q5043" t="s">
        <v>6040</v>
      </c>
      <c r="R5043" s="19">
        <v>67.709999999999994</v>
      </c>
      <c r="S5043" s="17">
        <v>3</v>
      </c>
      <c r="T5043" s="20">
        <v>0</v>
      </c>
      <c r="U5043" s="19">
        <v>32.500799999999998</v>
      </c>
      <c r="V5043" s="20">
        <f t="shared" si="390"/>
        <v>0.48000000000000004</v>
      </c>
      <c r="W5043" s="17">
        <f t="shared" si="391"/>
        <v>2016</v>
      </c>
      <c r="X5043" t="str">
        <f t="shared" si="392"/>
        <v>Nov-2016</v>
      </c>
      <c r="Y5043" s="17">
        <f t="shared" si="393"/>
        <v>3</v>
      </c>
      <c r="Z5043" t="str">
        <f t="shared" si="394"/>
        <v>0% (No Discount)</v>
      </c>
      <c r="AA5043" s="17">
        <f>IF(COUNTIF($B$2:B5043,B5043)=1,1,0)</f>
        <v>1</v>
      </c>
      <c r="AB5043" s="17">
        <f>IF(COUNTIF($F$2:F5043,F5043)=1,1,0)</f>
        <v>0</v>
      </c>
    </row>
    <row r="5044" spans="1:28" x14ac:dyDescent="0.2">
      <c r="A5044" s="17">
        <v>5043</v>
      </c>
      <c r="B5044" t="s">
        <v>7995</v>
      </c>
      <c r="C5044" s="18">
        <v>42684</v>
      </c>
      <c r="D5044" s="18">
        <v>42687</v>
      </c>
      <c r="E5044" t="s">
        <v>50</v>
      </c>
      <c r="F5044" t="s">
        <v>4078</v>
      </c>
      <c r="G5044" t="s">
        <v>4079</v>
      </c>
      <c r="H5044" t="s">
        <v>53</v>
      </c>
      <c r="I5044" t="s">
        <v>54</v>
      </c>
      <c r="J5044" t="s">
        <v>69</v>
      </c>
      <c r="K5044" t="s">
        <v>70</v>
      </c>
      <c r="L5044">
        <v>90036</v>
      </c>
      <c r="M5044" t="s">
        <v>71</v>
      </c>
      <c r="N5044" t="s">
        <v>3133</v>
      </c>
      <c r="O5044" t="s">
        <v>73</v>
      </c>
      <c r="P5044" t="s">
        <v>105</v>
      </c>
      <c r="Q5044" t="s">
        <v>3134</v>
      </c>
      <c r="R5044" s="19">
        <v>129.91999999999999</v>
      </c>
      <c r="S5044" s="17">
        <v>4</v>
      </c>
      <c r="T5044" s="20">
        <v>0</v>
      </c>
      <c r="U5044" s="19">
        <v>38.975999999999999</v>
      </c>
      <c r="V5044" s="20">
        <f t="shared" si="390"/>
        <v>0.30000000000000004</v>
      </c>
      <c r="W5044" s="17">
        <f t="shared" si="391"/>
        <v>2016</v>
      </c>
      <c r="X5044" t="str">
        <f t="shared" si="392"/>
        <v>Nov-2016</v>
      </c>
      <c r="Y5044" s="17">
        <f t="shared" si="393"/>
        <v>3</v>
      </c>
      <c r="Z5044" t="str">
        <f t="shared" si="394"/>
        <v>0% (No Discount)</v>
      </c>
      <c r="AA5044" s="17">
        <f>IF(COUNTIF($B$2:B5044,B5044)=1,1,0)</f>
        <v>0</v>
      </c>
      <c r="AB5044" s="17">
        <f>IF(COUNTIF($F$2:F5044,F5044)=1,1,0)</f>
        <v>0</v>
      </c>
    </row>
    <row r="5045" spans="1:28" x14ac:dyDescent="0.2">
      <c r="A5045" s="17">
        <v>5044</v>
      </c>
      <c r="B5045" t="s">
        <v>7995</v>
      </c>
      <c r="C5045" s="18">
        <v>42684</v>
      </c>
      <c r="D5045" s="18">
        <v>42687</v>
      </c>
      <c r="E5045" t="s">
        <v>50</v>
      </c>
      <c r="F5045" t="s">
        <v>4078</v>
      </c>
      <c r="G5045" t="s">
        <v>4079</v>
      </c>
      <c r="H5045" t="s">
        <v>53</v>
      </c>
      <c r="I5045" t="s">
        <v>54</v>
      </c>
      <c r="J5045" t="s">
        <v>69</v>
      </c>
      <c r="K5045" t="s">
        <v>70</v>
      </c>
      <c r="L5045">
        <v>90036</v>
      </c>
      <c r="M5045" t="s">
        <v>71</v>
      </c>
      <c r="N5045" t="s">
        <v>2710</v>
      </c>
      <c r="O5045" t="s">
        <v>59</v>
      </c>
      <c r="P5045" t="s">
        <v>92</v>
      </c>
      <c r="Q5045" t="s">
        <v>2711</v>
      </c>
      <c r="R5045" s="19">
        <v>467.46</v>
      </c>
      <c r="S5045" s="17">
        <v>9</v>
      </c>
      <c r="T5045" s="20">
        <v>0</v>
      </c>
      <c r="U5045" s="19">
        <v>191.65860000000001</v>
      </c>
      <c r="V5045" s="20">
        <f t="shared" si="390"/>
        <v>0.41000000000000003</v>
      </c>
      <c r="W5045" s="17">
        <f t="shared" si="391"/>
        <v>2016</v>
      </c>
      <c r="X5045" t="str">
        <f t="shared" si="392"/>
        <v>Nov-2016</v>
      </c>
      <c r="Y5045" s="17">
        <f t="shared" si="393"/>
        <v>3</v>
      </c>
      <c r="Z5045" t="str">
        <f t="shared" si="394"/>
        <v>0% (No Discount)</v>
      </c>
      <c r="AA5045" s="17">
        <f>IF(COUNTIF($B$2:B5045,B5045)=1,1,0)</f>
        <v>0</v>
      </c>
      <c r="AB5045" s="17">
        <f>IF(COUNTIF($F$2:F5045,F5045)=1,1,0)</f>
        <v>0</v>
      </c>
    </row>
    <row r="5046" spans="1:28" x14ac:dyDescent="0.2">
      <c r="A5046" s="17">
        <v>5045</v>
      </c>
      <c r="B5046" t="s">
        <v>7995</v>
      </c>
      <c r="C5046" s="18">
        <v>42684</v>
      </c>
      <c r="D5046" s="18">
        <v>42687</v>
      </c>
      <c r="E5046" t="s">
        <v>50</v>
      </c>
      <c r="F5046" t="s">
        <v>4078</v>
      </c>
      <c r="G5046" t="s">
        <v>4079</v>
      </c>
      <c r="H5046" t="s">
        <v>53</v>
      </c>
      <c r="I5046" t="s">
        <v>54</v>
      </c>
      <c r="J5046" t="s">
        <v>69</v>
      </c>
      <c r="K5046" t="s">
        <v>70</v>
      </c>
      <c r="L5046">
        <v>90036</v>
      </c>
      <c r="M5046" t="s">
        <v>71</v>
      </c>
      <c r="N5046" t="s">
        <v>7346</v>
      </c>
      <c r="O5046" t="s">
        <v>73</v>
      </c>
      <c r="P5046" t="s">
        <v>117</v>
      </c>
      <c r="Q5046" t="s">
        <v>7347</v>
      </c>
      <c r="R5046" s="19">
        <v>61.4</v>
      </c>
      <c r="S5046" s="17">
        <v>5</v>
      </c>
      <c r="T5046" s="20">
        <v>0</v>
      </c>
      <c r="U5046" s="19">
        <v>28.858000000000001</v>
      </c>
      <c r="V5046" s="20">
        <f t="shared" si="390"/>
        <v>0.47000000000000003</v>
      </c>
      <c r="W5046" s="17">
        <f t="shared" si="391"/>
        <v>2016</v>
      </c>
      <c r="X5046" t="str">
        <f t="shared" si="392"/>
        <v>Nov-2016</v>
      </c>
      <c r="Y5046" s="17">
        <f t="shared" si="393"/>
        <v>3</v>
      </c>
      <c r="Z5046" t="str">
        <f t="shared" si="394"/>
        <v>0% (No Discount)</v>
      </c>
      <c r="AA5046" s="17">
        <f>IF(COUNTIF($B$2:B5046,B5046)=1,1,0)</f>
        <v>0</v>
      </c>
      <c r="AB5046" s="17">
        <f>IF(COUNTIF($F$2:F5046,F5046)=1,1,0)</f>
        <v>0</v>
      </c>
    </row>
    <row r="5047" spans="1:28" x14ac:dyDescent="0.2">
      <c r="A5047" s="17">
        <v>5046</v>
      </c>
      <c r="B5047" t="s">
        <v>7995</v>
      </c>
      <c r="C5047" s="18">
        <v>42684</v>
      </c>
      <c r="D5047" s="18">
        <v>42687</v>
      </c>
      <c r="E5047" t="s">
        <v>50</v>
      </c>
      <c r="F5047" t="s">
        <v>4078</v>
      </c>
      <c r="G5047" t="s">
        <v>4079</v>
      </c>
      <c r="H5047" t="s">
        <v>53</v>
      </c>
      <c r="I5047" t="s">
        <v>54</v>
      </c>
      <c r="J5047" t="s">
        <v>69</v>
      </c>
      <c r="K5047" t="s">
        <v>70</v>
      </c>
      <c r="L5047">
        <v>90036</v>
      </c>
      <c r="M5047" t="s">
        <v>71</v>
      </c>
      <c r="N5047" t="s">
        <v>2904</v>
      </c>
      <c r="O5047" t="s">
        <v>73</v>
      </c>
      <c r="P5047" t="s">
        <v>86</v>
      </c>
      <c r="Q5047" t="s">
        <v>2905</v>
      </c>
      <c r="R5047" s="19">
        <v>720.76</v>
      </c>
      <c r="S5047" s="17">
        <v>4</v>
      </c>
      <c r="T5047" s="20">
        <v>0</v>
      </c>
      <c r="U5047" s="19">
        <v>187.39760000000001</v>
      </c>
      <c r="V5047" s="20">
        <f t="shared" si="390"/>
        <v>0.26</v>
      </c>
      <c r="W5047" s="17">
        <f t="shared" si="391"/>
        <v>2016</v>
      </c>
      <c r="X5047" t="str">
        <f t="shared" si="392"/>
        <v>Nov-2016</v>
      </c>
      <c r="Y5047" s="17">
        <f t="shared" si="393"/>
        <v>3</v>
      </c>
      <c r="Z5047" t="str">
        <f t="shared" si="394"/>
        <v>0% (No Discount)</v>
      </c>
      <c r="AA5047" s="17">
        <f>IF(COUNTIF($B$2:B5047,B5047)=1,1,0)</f>
        <v>0</v>
      </c>
      <c r="AB5047" s="17">
        <f>IF(COUNTIF($F$2:F5047,F5047)=1,1,0)</f>
        <v>0</v>
      </c>
    </row>
    <row r="5048" spans="1:28" x14ac:dyDescent="0.2">
      <c r="A5048" s="17">
        <v>5047</v>
      </c>
      <c r="B5048" t="s">
        <v>7995</v>
      </c>
      <c r="C5048" s="18">
        <v>42684</v>
      </c>
      <c r="D5048" s="18">
        <v>42687</v>
      </c>
      <c r="E5048" t="s">
        <v>50</v>
      </c>
      <c r="F5048" t="s">
        <v>4078</v>
      </c>
      <c r="G5048" t="s">
        <v>4079</v>
      </c>
      <c r="H5048" t="s">
        <v>53</v>
      </c>
      <c r="I5048" t="s">
        <v>54</v>
      </c>
      <c r="J5048" t="s">
        <v>69</v>
      </c>
      <c r="K5048" t="s">
        <v>70</v>
      </c>
      <c r="L5048">
        <v>90036</v>
      </c>
      <c r="M5048" t="s">
        <v>71</v>
      </c>
      <c r="N5048" t="s">
        <v>3427</v>
      </c>
      <c r="O5048" t="s">
        <v>73</v>
      </c>
      <c r="P5048" t="s">
        <v>102</v>
      </c>
      <c r="Q5048" t="s">
        <v>3428</v>
      </c>
      <c r="R5048" s="19">
        <v>5.1840000000000002</v>
      </c>
      <c r="S5048" s="17">
        <v>3</v>
      </c>
      <c r="T5048" s="20">
        <v>0.2</v>
      </c>
      <c r="U5048" s="19">
        <v>1.8144</v>
      </c>
      <c r="V5048" s="20">
        <f t="shared" si="390"/>
        <v>0.35</v>
      </c>
      <c r="W5048" s="17">
        <f t="shared" si="391"/>
        <v>2016</v>
      </c>
      <c r="X5048" t="str">
        <f t="shared" si="392"/>
        <v>Nov-2016</v>
      </c>
      <c r="Y5048" s="17">
        <f t="shared" si="393"/>
        <v>3</v>
      </c>
      <c r="Z5048" t="str">
        <f t="shared" si="394"/>
        <v>11-20%</v>
      </c>
      <c r="AA5048" s="17">
        <f>IF(COUNTIF($B$2:B5048,B5048)=1,1,0)</f>
        <v>0</v>
      </c>
      <c r="AB5048" s="17">
        <f>IF(COUNTIF($F$2:F5048,F5048)=1,1,0)</f>
        <v>0</v>
      </c>
    </row>
    <row r="5049" spans="1:28" x14ac:dyDescent="0.2">
      <c r="A5049" s="17">
        <v>5048</v>
      </c>
      <c r="B5049" t="s">
        <v>7995</v>
      </c>
      <c r="C5049" s="18">
        <v>42684</v>
      </c>
      <c r="D5049" s="18">
        <v>42687</v>
      </c>
      <c r="E5049" t="s">
        <v>50</v>
      </c>
      <c r="F5049" t="s">
        <v>4078</v>
      </c>
      <c r="G5049" t="s">
        <v>4079</v>
      </c>
      <c r="H5049" t="s">
        <v>53</v>
      </c>
      <c r="I5049" t="s">
        <v>54</v>
      </c>
      <c r="J5049" t="s">
        <v>69</v>
      </c>
      <c r="K5049" t="s">
        <v>70</v>
      </c>
      <c r="L5049">
        <v>90036</v>
      </c>
      <c r="M5049" t="s">
        <v>71</v>
      </c>
      <c r="N5049" t="s">
        <v>7284</v>
      </c>
      <c r="O5049" t="s">
        <v>73</v>
      </c>
      <c r="P5049" t="s">
        <v>95</v>
      </c>
      <c r="Q5049" t="s">
        <v>7285</v>
      </c>
      <c r="R5049" s="19">
        <v>14.7</v>
      </c>
      <c r="S5049" s="17">
        <v>5</v>
      </c>
      <c r="T5049" s="20">
        <v>0</v>
      </c>
      <c r="U5049" s="19">
        <v>3.9689999999999999</v>
      </c>
      <c r="V5049" s="20">
        <f t="shared" si="390"/>
        <v>0.27</v>
      </c>
      <c r="W5049" s="17">
        <f t="shared" si="391"/>
        <v>2016</v>
      </c>
      <c r="X5049" t="str">
        <f t="shared" si="392"/>
        <v>Nov-2016</v>
      </c>
      <c r="Y5049" s="17">
        <f t="shared" si="393"/>
        <v>3</v>
      </c>
      <c r="Z5049" t="str">
        <f t="shared" si="394"/>
        <v>0% (No Discount)</v>
      </c>
      <c r="AA5049" s="17">
        <f>IF(COUNTIF($B$2:B5049,B5049)=1,1,0)</f>
        <v>0</v>
      </c>
      <c r="AB5049" s="17">
        <f>IF(COUNTIF($F$2:F5049,F5049)=1,1,0)</f>
        <v>0</v>
      </c>
    </row>
    <row r="5050" spans="1:28" x14ac:dyDescent="0.2">
      <c r="A5050" s="17">
        <v>5049</v>
      </c>
      <c r="B5050" t="s">
        <v>7996</v>
      </c>
      <c r="C5050" s="18">
        <v>41729</v>
      </c>
      <c r="D5050" s="18">
        <v>41733</v>
      </c>
      <c r="E5050" t="s">
        <v>77</v>
      </c>
      <c r="F5050" t="s">
        <v>7251</v>
      </c>
      <c r="G5050" t="s">
        <v>7252</v>
      </c>
      <c r="H5050" t="s">
        <v>53</v>
      </c>
      <c r="I5050" t="s">
        <v>54</v>
      </c>
      <c r="J5050" t="s">
        <v>330</v>
      </c>
      <c r="K5050" t="s">
        <v>238</v>
      </c>
      <c r="L5050">
        <v>60610</v>
      </c>
      <c r="M5050" t="s">
        <v>132</v>
      </c>
      <c r="N5050" t="s">
        <v>2761</v>
      </c>
      <c r="O5050" t="s">
        <v>73</v>
      </c>
      <c r="P5050" t="s">
        <v>102</v>
      </c>
      <c r="Q5050" t="s">
        <v>2762</v>
      </c>
      <c r="R5050" s="19">
        <v>8.1340000000000003</v>
      </c>
      <c r="S5050" s="17">
        <v>7</v>
      </c>
      <c r="T5050" s="20">
        <v>0.8</v>
      </c>
      <c r="U5050" s="19">
        <v>-13.8278</v>
      </c>
      <c r="V5050" s="20">
        <f t="shared" si="390"/>
        <v>-1.7</v>
      </c>
      <c r="W5050" s="17">
        <f t="shared" si="391"/>
        <v>2014</v>
      </c>
      <c r="X5050" t="str">
        <f t="shared" si="392"/>
        <v>Mar-2014</v>
      </c>
      <c r="Y5050" s="17">
        <f t="shared" si="393"/>
        <v>4</v>
      </c>
      <c r="Z5050" t="str">
        <f t="shared" si="394"/>
        <v>Over 50%</v>
      </c>
      <c r="AA5050" s="17">
        <f>IF(COUNTIF($B$2:B5050,B5050)=1,1,0)</f>
        <v>1</v>
      </c>
      <c r="AB5050" s="17">
        <f>IF(COUNTIF($F$2:F5050,F5050)=1,1,0)</f>
        <v>0</v>
      </c>
    </row>
    <row r="5051" spans="1:28" x14ac:dyDescent="0.2">
      <c r="A5051" s="17">
        <v>5050</v>
      </c>
      <c r="B5051" t="s">
        <v>7996</v>
      </c>
      <c r="C5051" s="18">
        <v>41729</v>
      </c>
      <c r="D5051" s="18">
        <v>41733</v>
      </c>
      <c r="E5051" t="s">
        <v>77</v>
      </c>
      <c r="F5051" t="s">
        <v>7251</v>
      </c>
      <c r="G5051" t="s">
        <v>7252</v>
      </c>
      <c r="H5051" t="s">
        <v>53</v>
      </c>
      <c r="I5051" t="s">
        <v>54</v>
      </c>
      <c r="J5051" t="s">
        <v>330</v>
      </c>
      <c r="K5051" t="s">
        <v>238</v>
      </c>
      <c r="L5051">
        <v>60610</v>
      </c>
      <c r="M5051" t="s">
        <v>132</v>
      </c>
      <c r="N5051" t="s">
        <v>2564</v>
      </c>
      <c r="O5051" t="s">
        <v>98</v>
      </c>
      <c r="P5051" t="s">
        <v>188</v>
      </c>
      <c r="Q5051" t="s">
        <v>2565</v>
      </c>
      <c r="R5051" s="19">
        <v>79.983999999999995</v>
      </c>
      <c r="S5051" s="17">
        <v>2</v>
      </c>
      <c r="T5051" s="20">
        <v>0.2</v>
      </c>
      <c r="U5051" s="19">
        <v>13.997199999999999</v>
      </c>
      <c r="V5051" s="20">
        <f t="shared" si="390"/>
        <v>0.17500000000000002</v>
      </c>
      <c r="W5051" s="17">
        <f t="shared" si="391"/>
        <v>2014</v>
      </c>
      <c r="X5051" t="str">
        <f t="shared" si="392"/>
        <v>Mar-2014</v>
      </c>
      <c r="Y5051" s="17">
        <f t="shared" si="393"/>
        <v>4</v>
      </c>
      <c r="Z5051" t="str">
        <f t="shared" si="394"/>
        <v>11-20%</v>
      </c>
      <c r="AA5051" s="17">
        <f>IF(COUNTIF($B$2:B5051,B5051)=1,1,0)</f>
        <v>0</v>
      </c>
      <c r="AB5051" s="17">
        <f>IF(COUNTIF($F$2:F5051,F5051)=1,1,0)</f>
        <v>0</v>
      </c>
    </row>
    <row r="5052" spans="1:28" x14ac:dyDescent="0.2">
      <c r="A5052" s="17">
        <v>5051</v>
      </c>
      <c r="B5052" t="s">
        <v>7997</v>
      </c>
      <c r="C5052" s="18">
        <v>42265</v>
      </c>
      <c r="D5052" s="18">
        <v>42271</v>
      </c>
      <c r="E5052" t="s">
        <v>77</v>
      </c>
      <c r="F5052" t="s">
        <v>1279</v>
      </c>
      <c r="G5052" t="s">
        <v>1280</v>
      </c>
      <c r="H5052" t="s">
        <v>129</v>
      </c>
      <c r="I5052" t="s">
        <v>54</v>
      </c>
      <c r="J5052" t="s">
        <v>1408</v>
      </c>
      <c r="K5052" t="s">
        <v>123</v>
      </c>
      <c r="L5052">
        <v>98198</v>
      </c>
      <c r="M5052" t="s">
        <v>71</v>
      </c>
      <c r="N5052" t="s">
        <v>5274</v>
      </c>
      <c r="O5052" t="s">
        <v>73</v>
      </c>
      <c r="P5052" t="s">
        <v>117</v>
      </c>
      <c r="Q5052" t="s">
        <v>5275</v>
      </c>
      <c r="R5052" s="19">
        <v>18.54</v>
      </c>
      <c r="S5052" s="17">
        <v>2</v>
      </c>
      <c r="T5052" s="20">
        <v>0</v>
      </c>
      <c r="U5052" s="19">
        <v>8.7138000000000009</v>
      </c>
      <c r="V5052" s="20">
        <f t="shared" si="390"/>
        <v>0.47000000000000008</v>
      </c>
      <c r="W5052" s="17">
        <f t="shared" si="391"/>
        <v>2015</v>
      </c>
      <c r="X5052" t="str">
        <f t="shared" si="392"/>
        <v>Sep-2015</v>
      </c>
      <c r="Y5052" s="17">
        <f t="shared" si="393"/>
        <v>6</v>
      </c>
      <c r="Z5052" t="str">
        <f t="shared" si="394"/>
        <v>0% (No Discount)</v>
      </c>
      <c r="AA5052" s="17">
        <f>IF(COUNTIF($B$2:B5052,B5052)=1,1,0)</f>
        <v>1</v>
      </c>
      <c r="AB5052" s="17">
        <f>IF(COUNTIF($F$2:F5052,F5052)=1,1,0)</f>
        <v>0</v>
      </c>
    </row>
    <row r="5053" spans="1:28" x14ac:dyDescent="0.2">
      <c r="A5053" s="17">
        <v>5052</v>
      </c>
      <c r="B5053" t="s">
        <v>7998</v>
      </c>
      <c r="C5053" s="18">
        <v>42315</v>
      </c>
      <c r="D5053" s="18">
        <v>42319</v>
      </c>
      <c r="E5053" t="s">
        <v>77</v>
      </c>
      <c r="F5053" t="s">
        <v>1837</v>
      </c>
      <c r="G5053" t="s">
        <v>1838</v>
      </c>
      <c r="H5053" t="s">
        <v>68</v>
      </c>
      <c r="I5053" t="s">
        <v>54</v>
      </c>
      <c r="J5053" t="s">
        <v>173</v>
      </c>
      <c r="K5053" t="s">
        <v>174</v>
      </c>
      <c r="L5053">
        <v>19140</v>
      </c>
      <c r="M5053" t="s">
        <v>175</v>
      </c>
      <c r="N5053" t="s">
        <v>1502</v>
      </c>
      <c r="O5053" t="s">
        <v>73</v>
      </c>
      <c r="P5053" t="s">
        <v>200</v>
      </c>
      <c r="Q5053" t="s">
        <v>1503</v>
      </c>
      <c r="R5053" s="19">
        <v>24.4</v>
      </c>
      <c r="S5053" s="17">
        <v>2</v>
      </c>
      <c r="T5053" s="20">
        <v>0.2</v>
      </c>
      <c r="U5053" s="19">
        <v>7.93</v>
      </c>
      <c r="V5053" s="20">
        <f t="shared" si="390"/>
        <v>0.32500000000000001</v>
      </c>
      <c r="W5053" s="17">
        <f t="shared" si="391"/>
        <v>2015</v>
      </c>
      <c r="X5053" t="str">
        <f t="shared" si="392"/>
        <v>Nov-2015</v>
      </c>
      <c r="Y5053" s="17">
        <f t="shared" si="393"/>
        <v>4</v>
      </c>
      <c r="Z5053" t="str">
        <f t="shared" si="394"/>
        <v>11-20%</v>
      </c>
      <c r="AA5053" s="17">
        <f>IF(COUNTIF($B$2:B5053,B5053)=1,1,0)</f>
        <v>1</v>
      </c>
      <c r="AB5053" s="17">
        <f>IF(COUNTIF($F$2:F5053,F5053)=1,1,0)</f>
        <v>0</v>
      </c>
    </row>
    <row r="5054" spans="1:28" x14ac:dyDescent="0.2">
      <c r="A5054" s="17">
        <v>5053</v>
      </c>
      <c r="B5054" t="s">
        <v>7999</v>
      </c>
      <c r="C5054" s="18">
        <v>42874</v>
      </c>
      <c r="D5054" s="18">
        <v>42874</v>
      </c>
      <c r="E5054" t="s">
        <v>1320</v>
      </c>
      <c r="F5054" t="s">
        <v>4718</v>
      </c>
      <c r="G5054" t="s">
        <v>4719</v>
      </c>
      <c r="H5054" t="s">
        <v>53</v>
      </c>
      <c r="I5054" t="s">
        <v>54</v>
      </c>
      <c r="J5054" t="s">
        <v>1768</v>
      </c>
      <c r="K5054" t="s">
        <v>1302</v>
      </c>
      <c r="L5054">
        <v>30318</v>
      </c>
      <c r="M5054" t="s">
        <v>57</v>
      </c>
      <c r="N5054" t="s">
        <v>4673</v>
      </c>
      <c r="O5054" t="s">
        <v>73</v>
      </c>
      <c r="P5054" t="s">
        <v>117</v>
      </c>
      <c r="Q5054" t="s">
        <v>4674</v>
      </c>
      <c r="R5054" s="19">
        <v>195.64</v>
      </c>
      <c r="S5054" s="17">
        <v>4</v>
      </c>
      <c r="T5054" s="20">
        <v>0</v>
      </c>
      <c r="U5054" s="19">
        <v>91.950800000000001</v>
      </c>
      <c r="V5054" s="20">
        <f t="shared" si="390"/>
        <v>0.47000000000000003</v>
      </c>
      <c r="W5054" s="17">
        <f t="shared" si="391"/>
        <v>2017</v>
      </c>
      <c r="X5054" t="str">
        <f t="shared" si="392"/>
        <v>May-2017</v>
      </c>
      <c r="Y5054" s="17">
        <f t="shared" si="393"/>
        <v>0</v>
      </c>
      <c r="Z5054" t="str">
        <f t="shared" si="394"/>
        <v>0% (No Discount)</v>
      </c>
      <c r="AA5054" s="17">
        <f>IF(COUNTIF($B$2:B5054,B5054)=1,1,0)</f>
        <v>1</v>
      </c>
      <c r="AB5054" s="17">
        <f>IF(COUNTIF($F$2:F5054,F5054)=1,1,0)</f>
        <v>0</v>
      </c>
    </row>
    <row r="5055" spans="1:28" x14ac:dyDescent="0.2">
      <c r="A5055" s="17">
        <v>5054</v>
      </c>
      <c r="B5055" t="s">
        <v>8000</v>
      </c>
      <c r="C5055" s="18">
        <v>42007</v>
      </c>
      <c r="D5055" s="18">
        <v>42012</v>
      </c>
      <c r="E5055" t="s">
        <v>50</v>
      </c>
      <c r="F5055" t="s">
        <v>7294</v>
      </c>
      <c r="G5055" t="s">
        <v>7295</v>
      </c>
      <c r="H5055" t="s">
        <v>53</v>
      </c>
      <c r="I5055" t="s">
        <v>54</v>
      </c>
      <c r="J5055" t="s">
        <v>844</v>
      </c>
      <c r="K5055" t="s">
        <v>131</v>
      </c>
      <c r="L5055">
        <v>75217</v>
      </c>
      <c r="M5055" t="s">
        <v>132</v>
      </c>
      <c r="N5055" t="s">
        <v>3055</v>
      </c>
      <c r="O5055" t="s">
        <v>98</v>
      </c>
      <c r="P5055" t="s">
        <v>188</v>
      </c>
      <c r="Q5055" t="s">
        <v>3056</v>
      </c>
      <c r="R5055" s="19">
        <v>398.4</v>
      </c>
      <c r="S5055" s="17">
        <v>5</v>
      </c>
      <c r="T5055" s="20">
        <v>0.2</v>
      </c>
      <c r="U5055" s="19">
        <v>84.66</v>
      </c>
      <c r="V5055" s="20">
        <f t="shared" si="390"/>
        <v>0.21249999999999999</v>
      </c>
      <c r="W5055" s="17">
        <f t="shared" si="391"/>
        <v>2015</v>
      </c>
      <c r="X5055" t="str">
        <f t="shared" si="392"/>
        <v>Jan-2015</v>
      </c>
      <c r="Y5055" s="17">
        <f t="shared" si="393"/>
        <v>5</v>
      </c>
      <c r="Z5055" t="str">
        <f t="shared" si="394"/>
        <v>11-20%</v>
      </c>
      <c r="AA5055" s="17">
        <f>IF(COUNTIF($B$2:B5055,B5055)=1,1,0)</f>
        <v>1</v>
      </c>
      <c r="AB5055" s="17">
        <f>IF(COUNTIF($F$2:F5055,F5055)=1,1,0)</f>
        <v>0</v>
      </c>
    </row>
    <row r="5056" spans="1:28" x14ac:dyDescent="0.2">
      <c r="A5056" s="17">
        <v>5055</v>
      </c>
      <c r="B5056" t="s">
        <v>8000</v>
      </c>
      <c r="C5056" s="18">
        <v>42007</v>
      </c>
      <c r="D5056" s="18">
        <v>42012</v>
      </c>
      <c r="E5056" t="s">
        <v>50</v>
      </c>
      <c r="F5056" t="s">
        <v>7294</v>
      </c>
      <c r="G5056" t="s">
        <v>7295</v>
      </c>
      <c r="H5056" t="s">
        <v>53</v>
      </c>
      <c r="I5056" t="s">
        <v>54</v>
      </c>
      <c r="J5056" t="s">
        <v>844</v>
      </c>
      <c r="K5056" t="s">
        <v>131</v>
      </c>
      <c r="L5056">
        <v>75217</v>
      </c>
      <c r="M5056" t="s">
        <v>132</v>
      </c>
      <c r="N5056" t="s">
        <v>1790</v>
      </c>
      <c r="O5056" t="s">
        <v>73</v>
      </c>
      <c r="P5056" t="s">
        <v>95</v>
      </c>
      <c r="Q5056" t="s">
        <v>1791</v>
      </c>
      <c r="R5056" s="19">
        <v>7.056</v>
      </c>
      <c r="S5056" s="17">
        <v>3</v>
      </c>
      <c r="T5056" s="20">
        <v>0.2</v>
      </c>
      <c r="U5056" s="19">
        <v>0.79379999999999995</v>
      </c>
      <c r="V5056" s="20">
        <f t="shared" si="390"/>
        <v>0.11249999999999999</v>
      </c>
      <c r="W5056" s="17">
        <f t="shared" si="391"/>
        <v>2015</v>
      </c>
      <c r="X5056" t="str">
        <f t="shared" si="392"/>
        <v>Jan-2015</v>
      </c>
      <c r="Y5056" s="17">
        <f t="shared" si="393"/>
        <v>5</v>
      </c>
      <c r="Z5056" t="str">
        <f t="shared" si="394"/>
        <v>11-20%</v>
      </c>
      <c r="AA5056" s="17">
        <f>IF(COUNTIF($B$2:B5056,B5056)=1,1,0)</f>
        <v>0</v>
      </c>
      <c r="AB5056" s="17">
        <f>IF(COUNTIF($F$2:F5056,F5056)=1,1,0)</f>
        <v>0</v>
      </c>
    </row>
    <row r="5057" spans="1:28" x14ac:dyDescent="0.2">
      <c r="A5057" s="17">
        <v>5056</v>
      </c>
      <c r="B5057" t="s">
        <v>8000</v>
      </c>
      <c r="C5057" s="18">
        <v>42007</v>
      </c>
      <c r="D5057" s="18">
        <v>42012</v>
      </c>
      <c r="E5057" t="s">
        <v>50</v>
      </c>
      <c r="F5057" t="s">
        <v>7294</v>
      </c>
      <c r="G5057" t="s">
        <v>7295</v>
      </c>
      <c r="H5057" t="s">
        <v>53</v>
      </c>
      <c r="I5057" t="s">
        <v>54</v>
      </c>
      <c r="J5057" t="s">
        <v>844</v>
      </c>
      <c r="K5057" t="s">
        <v>131</v>
      </c>
      <c r="L5057">
        <v>75217</v>
      </c>
      <c r="M5057" t="s">
        <v>132</v>
      </c>
      <c r="N5057" t="s">
        <v>2313</v>
      </c>
      <c r="O5057" t="s">
        <v>59</v>
      </c>
      <c r="P5057" t="s">
        <v>60</v>
      </c>
      <c r="Q5057" t="s">
        <v>2314</v>
      </c>
      <c r="R5057" s="19">
        <v>1352.3976</v>
      </c>
      <c r="S5057" s="17">
        <v>9</v>
      </c>
      <c r="T5057" s="20">
        <v>0.32</v>
      </c>
      <c r="U5057" s="19">
        <v>-437.54039999999998</v>
      </c>
      <c r="V5057" s="20">
        <f t="shared" si="390"/>
        <v>-0.32352941176470584</v>
      </c>
      <c r="W5057" s="17">
        <f t="shared" si="391"/>
        <v>2015</v>
      </c>
      <c r="X5057" t="str">
        <f t="shared" si="392"/>
        <v>Jan-2015</v>
      </c>
      <c r="Y5057" s="17">
        <f t="shared" si="393"/>
        <v>5</v>
      </c>
      <c r="Z5057" t="str">
        <f t="shared" si="394"/>
        <v>31-40%</v>
      </c>
      <c r="AA5057" s="17">
        <f>IF(COUNTIF($B$2:B5057,B5057)=1,1,0)</f>
        <v>0</v>
      </c>
      <c r="AB5057" s="17">
        <f>IF(COUNTIF($F$2:F5057,F5057)=1,1,0)</f>
        <v>0</v>
      </c>
    </row>
    <row r="5058" spans="1:28" x14ac:dyDescent="0.2">
      <c r="A5058" s="17">
        <v>5057</v>
      </c>
      <c r="B5058" t="s">
        <v>8001</v>
      </c>
      <c r="C5058" s="18">
        <v>42255</v>
      </c>
      <c r="D5058" s="18">
        <v>42258</v>
      </c>
      <c r="E5058" t="s">
        <v>215</v>
      </c>
      <c r="F5058" t="s">
        <v>3272</v>
      </c>
      <c r="G5058" t="s">
        <v>3273</v>
      </c>
      <c r="H5058" t="s">
        <v>53</v>
      </c>
      <c r="I5058" t="s">
        <v>54</v>
      </c>
      <c r="J5058" t="s">
        <v>8002</v>
      </c>
      <c r="K5058" t="s">
        <v>70</v>
      </c>
      <c r="L5058">
        <v>92553</v>
      </c>
      <c r="M5058" t="s">
        <v>71</v>
      </c>
      <c r="N5058" t="s">
        <v>7138</v>
      </c>
      <c r="O5058" t="s">
        <v>73</v>
      </c>
      <c r="P5058" t="s">
        <v>117</v>
      </c>
      <c r="Q5058" t="s">
        <v>7139</v>
      </c>
      <c r="R5058" s="19">
        <v>26.4</v>
      </c>
      <c r="S5058" s="17">
        <v>5</v>
      </c>
      <c r="T5058" s="20">
        <v>0</v>
      </c>
      <c r="U5058" s="19">
        <v>11.88</v>
      </c>
      <c r="V5058" s="20">
        <f t="shared" ref="V5058:V5121" si="395">IFERROR(U5058/R5058,0)</f>
        <v>0.45000000000000007</v>
      </c>
      <c r="W5058" s="17">
        <f t="shared" ref="W5058:W5121" si="396">YEAR(C5058)</f>
        <v>2015</v>
      </c>
      <c r="X5058" t="str">
        <f t="shared" ref="X5058:X5121" si="397">TEXT(C5058,"mmm-yyyy")</f>
        <v>Sep-2015</v>
      </c>
      <c r="Y5058" s="17">
        <f t="shared" ref="Y5058:Y5121" si="398">D5058-C5058</f>
        <v>3</v>
      </c>
      <c r="Z5058" t="str">
        <f t="shared" ref="Z5058:Z5121" si="399">IF(T5058=0,"0% (No Discount)",IF(T5058&lt;=0.1,"1-10%",IF(T5058&lt;=0.2,"11-20%",IF(T5058&lt;=0.3,"21-30%",IF(T5058&lt;=0.4,"31-40%",IF(T5058&lt;=0.5,"41-50%","Over 50%"))))))</f>
        <v>0% (No Discount)</v>
      </c>
      <c r="AA5058" s="17">
        <f>IF(COUNTIF($B$2:B5058,B5058)=1,1,0)</f>
        <v>1</v>
      </c>
      <c r="AB5058" s="17">
        <f>IF(COUNTIF($F$2:F5058,F5058)=1,1,0)</f>
        <v>0</v>
      </c>
    </row>
    <row r="5059" spans="1:28" x14ac:dyDescent="0.2">
      <c r="A5059" s="17">
        <v>5058</v>
      </c>
      <c r="B5059" t="s">
        <v>8001</v>
      </c>
      <c r="C5059" s="18">
        <v>42255</v>
      </c>
      <c r="D5059" s="18">
        <v>42258</v>
      </c>
      <c r="E5059" t="s">
        <v>215</v>
      </c>
      <c r="F5059" t="s">
        <v>3272</v>
      </c>
      <c r="G5059" t="s">
        <v>3273</v>
      </c>
      <c r="H5059" t="s">
        <v>53</v>
      </c>
      <c r="I5059" t="s">
        <v>54</v>
      </c>
      <c r="J5059" t="s">
        <v>8002</v>
      </c>
      <c r="K5059" t="s">
        <v>70</v>
      </c>
      <c r="L5059">
        <v>92553</v>
      </c>
      <c r="M5059" t="s">
        <v>71</v>
      </c>
      <c r="N5059" t="s">
        <v>2764</v>
      </c>
      <c r="O5059" t="s">
        <v>73</v>
      </c>
      <c r="P5059" t="s">
        <v>86</v>
      </c>
      <c r="Q5059" t="s">
        <v>2765</v>
      </c>
      <c r="R5059" s="19">
        <v>41.88</v>
      </c>
      <c r="S5059" s="17">
        <v>6</v>
      </c>
      <c r="T5059" s="20">
        <v>0</v>
      </c>
      <c r="U5059" s="19">
        <v>0.83760000000000001</v>
      </c>
      <c r="V5059" s="20">
        <f t="shared" si="395"/>
        <v>0.02</v>
      </c>
      <c r="W5059" s="17">
        <f t="shared" si="396"/>
        <v>2015</v>
      </c>
      <c r="X5059" t="str">
        <f t="shared" si="397"/>
        <v>Sep-2015</v>
      </c>
      <c r="Y5059" s="17">
        <f t="shared" si="398"/>
        <v>3</v>
      </c>
      <c r="Z5059" t="str">
        <f t="shared" si="399"/>
        <v>0% (No Discount)</v>
      </c>
      <c r="AA5059" s="17">
        <f>IF(COUNTIF($B$2:B5059,B5059)=1,1,0)</f>
        <v>0</v>
      </c>
      <c r="AB5059" s="17">
        <f>IF(COUNTIF($F$2:F5059,F5059)=1,1,0)</f>
        <v>0</v>
      </c>
    </row>
    <row r="5060" spans="1:28" x14ac:dyDescent="0.2">
      <c r="A5060" s="17">
        <v>5059</v>
      </c>
      <c r="B5060" t="s">
        <v>8003</v>
      </c>
      <c r="C5060" s="18">
        <v>42463</v>
      </c>
      <c r="D5060" s="18">
        <v>42467</v>
      </c>
      <c r="E5060" t="s">
        <v>77</v>
      </c>
      <c r="F5060" t="s">
        <v>1984</v>
      </c>
      <c r="G5060" t="s">
        <v>1985</v>
      </c>
      <c r="H5060" t="s">
        <v>53</v>
      </c>
      <c r="I5060" t="s">
        <v>54</v>
      </c>
      <c r="J5060" t="s">
        <v>173</v>
      </c>
      <c r="K5060" t="s">
        <v>174</v>
      </c>
      <c r="L5060">
        <v>19140</v>
      </c>
      <c r="M5060" t="s">
        <v>175</v>
      </c>
      <c r="N5060" t="s">
        <v>3179</v>
      </c>
      <c r="O5060" t="s">
        <v>73</v>
      </c>
      <c r="P5060" t="s">
        <v>102</v>
      </c>
      <c r="Q5060" t="s">
        <v>3180</v>
      </c>
      <c r="R5060" s="19">
        <v>99.846000000000004</v>
      </c>
      <c r="S5060" s="17">
        <v>9</v>
      </c>
      <c r="T5060" s="20">
        <v>0.7</v>
      </c>
      <c r="U5060" s="19">
        <v>-83.204999999999998</v>
      </c>
      <c r="V5060" s="20">
        <f t="shared" si="395"/>
        <v>-0.83333333333333326</v>
      </c>
      <c r="W5060" s="17">
        <f t="shared" si="396"/>
        <v>2016</v>
      </c>
      <c r="X5060" t="str">
        <f t="shared" si="397"/>
        <v>Apr-2016</v>
      </c>
      <c r="Y5060" s="17">
        <f t="shared" si="398"/>
        <v>4</v>
      </c>
      <c r="Z5060" t="str">
        <f t="shared" si="399"/>
        <v>Over 50%</v>
      </c>
      <c r="AA5060" s="17">
        <f>IF(COUNTIF($B$2:B5060,B5060)=1,1,0)</f>
        <v>1</v>
      </c>
      <c r="AB5060" s="17">
        <f>IF(COUNTIF($F$2:F5060,F5060)=1,1,0)</f>
        <v>0</v>
      </c>
    </row>
    <row r="5061" spans="1:28" x14ac:dyDescent="0.2">
      <c r="A5061" s="17">
        <v>5060</v>
      </c>
      <c r="B5061" t="s">
        <v>8004</v>
      </c>
      <c r="C5061" s="18">
        <v>42709</v>
      </c>
      <c r="D5061" s="18">
        <v>42711</v>
      </c>
      <c r="E5061" t="s">
        <v>50</v>
      </c>
      <c r="F5061" t="s">
        <v>2029</v>
      </c>
      <c r="G5061" t="s">
        <v>2030</v>
      </c>
      <c r="H5061" t="s">
        <v>53</v>
      </c>
      <c r="I5061" t="s">
        <v>54</v>
      </c>
      <c r="J5061" t="s">
        <v>8005</v>
      </c>
      <c r="K5061" t="s">
        <v>56</v>
      </c>
      <c r="L5061">
        <v>40324</v>
      </c>
      <c r="M5061" t="s">
        <v>57</v>
      </c>
      <c r="N5061" t="s">
        <v>2985</v>
      </c>
      <c r="O5061" t="s">
        <v>98</v>
      </c>
      <c r="P5061" t="s">
        <v>99</v>
      </c>
      <c r="Q5061" t="s">
        <v>2986</v>
      </c>
      <c r="R5061" s="19">
        <v>699.98</v>
      </c>
      <c r="S5061" s="17">
        <v>2</v>
      </c>
      <c r="T5061" s="20">
        <v>0</v>
      </c>
      <c r="U5061" s="19">
        <v>195.99440000000001</v>
      </c>
      <c r="V5061" s="20">
        <f t="shared" si="395"/>
        <v>0.28000000000000003</v>
      </c>
      <c r="W5061" s="17">
        <f t="shared" si="396"/>
        <v>2016</v>
      </c>
      <c r="X5061" t="str">
        <f t="shared" si="397"/>
        <v>Dec-2016</v>
      </c>
      <c r="Y5061" s="17">
        <f t="shared" si="398"/>
        <v>2</v>
      </c>
      <c r="Z5061" t="str">
        <f t="shared" si="399"/>
        <v>0% (No Discount)</v>
      </c>
      <c r="AA5061" s="17">
        <f>IF(COUNTIF($B$2:B5061,B5061)=1,1,0)</f>
        <v>1</v>
      </c>
      <c r="AB5061" s="17">
        <f>IF(COUNTIF($F$2:F5061,F5061)=1,1,0)</f>
        <v>0</v>
      </c>
    </row>
    <row r="5062" spans="1:28" x14ac:dyDescent="0.2">
      <c r="A5062" s="17">
        <v>5061</v>
      </c>
      <c r="B5062" t="s">
        <v>8004</v>
      </c>
      <c r="C5062" s="18">
        <v>42709</v>
      </c>
      <c r="D5062" s="18">
        <v>42711</v>
      </c>
      <c r="E5062" t="s">
        <v>50</v>
      </c>
      <c r="F5062" t="s">
        <v>2029</v>
      </c>
      <c r="G5062" t="s">
        <v>2030</v>
      </c>
      <c r="H5062" t="s">
        <v>53</v>
      </c>
      <c r="I5062" t="s">
        <v>54</v>
      </c>
      <c r="J5062" t="s">
        <v>8005</v>
      </c>
      <c r="K5062" t="s">
        <v>56</v>
      </c>
      <c r="L5062">
        <v>40324</v>
      </c>
      <c r="M5062" t="s">
        <v>57</v>
      </c>
      <c r="N5062" t="s">
        <v>1574</v>
      </c>
      <c r="O5062" t="s">
        <v>73</v>
      </c>
      <c r="P5062" t="s">
        <v>86</v>
      </c>
      <c r="Q5062" t="s">
        <v>1575</v>
      </c>
      <c r="R5062" s="19">
        <v>584.82000000000005</v>
      </c>
      <c r="S5062" s="17">
        <v>9</v>
      </c>
      <c r="T5062" s="20">
        <v>0</v>
      </c>
      <c r="U5062" s="19">
        <v>70.178399999999996</v>
      </c>
      <c r="V5062" s="20">
        <f t="shared" si="395"/>
        <v>0.11999999999999998</v>
      </c>
      <c r="W5062" s="17">
        <f t="shared" si="396"/>
        <v>2016</v>
      </c>
      <c r="X5062" t="str">
        <f t="shared" si="397"/>
        <v>Dec-2016</v>
      </c>
      <c r="Y5062" s="17">
        <f t="shared" si="398"/>
        <v>2</v>
      </c>
      <c r="Z5062" t="str">
        <f t="shared" si="399"/>
        <v>0% (No Discount)</v>
      </c>
      <c r="AA5062" s="17">
        <f>IF(COUNTIF($B$2:B5062,B5062)=1,1,0)</f>
        <v>0</v>
      </c>
      <c r="AB5062" s="17">
        <f>IF(COUNTIF($F$2:F5062,F5062)=1,1,0)</f>
        <v>0</v>
      </c>
    </row>
    <row r="5063" spans="1:28" x14ac:dyDescent="0.2">
      <c r="A5063" s="17">
        <v>5062</v>
      </c>
      <c r="B5063" t="s">
        <v>8006</v>
      </c>
      <c r="C5063" s="18">
        <v>42132</v>
      </c>
      <c r="D5063" s="18">
        <v>42136</v>
      </c>
      <c r="E5063" t="s">
        <v>77</v>
      </c>
      <c r="F5063" t="s">
        <v>2937</v>
      </c>
      <c r="G5063" t="s">
        <v>2938</v>
      </c>
      <c r="H5063" t="s">
        <v>53</v>
      </c>
      <c r="I5063" t="s">
        <v>54</v>
      </c>
      <c r="J5063" t="s">
        <v>436</v>
      </c>
      <c r="K5063" t="s">
        <v>256</v>
      </c>
      <c r="L5063">
        <v>55407</v>
      </c>
      <c r="M5063" t="s">
        <v>132</v>
      </c>
      <c r="N5063" t="s">
        <v>2820</v>
      </c>
      <c r="O5063" t="s">
        <v>73</v>
      </c>
      <c r="P5063" t="s">
        <v>102</v>
      </c>
      <c r="Q5063" t="s">
        <v>2821</v>
      </c>
      <c r="R5063" s="19">
        <v>43.98</v>
      </c>
      <c r="S5063" s="17">
        <v>2</v>
      </c>
      <c r="T5063" s="20">
        <v>0</v>
      </c>
      <c r="U5063" s="19">
        <v>21.99</v>
      </c>
      <c r="V5063" s="20">
        <f t="shared" si="395"/>
        <v>0.5</v>
      </c>
      <c r="W5063" s="17">
        <f t="shared" si="396"/>
        <v>2015</v>
      </c>
      <c r="X5063" t="str">
        <f t="shared" si="397"/>
        <v>May-2015</v>
      </c>
      <c r="Y5063" s="17">
        <f t="shared" si="398"/>
        <v>4</v>
      </c>
      <c r="Z5063" t="str">
        <f t="shared" si="399"/>
        <v>0% (No Discount)</v>
      </c>
      <c r="AA5063" s="17">
        <f>IF(COUNTIF($B$2:B5063,B5063)=1,1,0)</f>
        <v>1</v>
      </c>
      <c r="AB5063" s="17">
        <f>IF(COUNTIF($F$2:F5063,F5063)=1,1,0)</f>
        <v>0</v>
      </c>
    </row>
    <row r="5064" spans="1:28" x14ac:dyDescent="0.2">
      <c r="A5064" s="17">
        <v>5063</v>
      </c>
      <c r="B5064" t="s">
        <v>8006</v>
      </c>
      <c r="C5064" s="18">
        <v>42132</v>
      </c>
      <c r="D5064" s="18">
        <v>42136</v>
      </c>
      <c r="E5064" t="s">
        <v>77</v>
      </c>
      <c r="F5064" t="s">
        <v>2937</v>
      </c>
      <c r="G5064" t="s">
        <v>2938</v>
      </c>
      <c r="H5064" t="s">
        <v>53</v>
      </c>
      <c r="I5064" t="s">
        <v>54</v>
      </c>
      <c r="J5064" t="s">
        <v>436</v>
      </c>
      <c r="K5064" t="s">
        <v>256</v>
      </c>
      <c r="L5064">
        <v>55407</v>
      </c>
      <c r="M5064" t="s">
        <v>132</v>
      </c>
      <c r="N5064" t="s">
        <v>4274</v>
      </c>
      <c r="O5064" t="s">
        <v>98</v>
      </c>
      <c r="P5064" t="s">
        <v>99</v>
      </c>
      <c r="Q5064" t="s">
        <v>4275</v>
      </c>
      <c r="R5064" s="19">
        <v>377.97</v>
      </c>
      <c r="S5064" s="17">
        <v>3</v>
      </c>
      <c r="T5064" s="20">
        <v>0</v>
      </c>
      <c r="U5064" s="19">
        <v>105.83159999999999</v>
      </c>
      <c r="V5064" s="20">
        <f t="shared" si="395"/>
        <v>0.27999999999999997</v>
      </c>
      <c r="W5064" s="17">
        <f t="shared" si="396"/>
        <v>2015</v>
      </c>
      <c r="X5064" t="str">
        <f t="shared" si="397"/>
        <v>May-2015</v>
      </c>
      <c r="Y5064" s="17">
        <f t="shared" si="398"/>
        <v>4</v>
      </c>
      <c r="Z5064" t="str">
        <f t="shared" si="399"/>
        <v>0% (No Discount)</v>
      </c>
      <c r="AA5064" s="17">
        <f>IF(COUNTIF($B$2:B5064,B5064)=1,1,0)</f>
        <v>0</v>
      </c>
      <c r="AB5064" s="17">
        <f>IF(COUNTIF($F$2:F5064,F5064)=1,1,0)</f>
        <v>0</v>
      </c>
    </row>
    <row r="5065" spans="1:28" x14ac:dyDescent="0.2">
      <c r="A5065" s="17">
        <v>5064</v>
      </c>
      <c r="B5065" t="s">
        <v>8006</v>
      </c>
      <c r="C5065" s="18">
        <v>42132</v>
      </c>
      <c r="D5065" s="18">
        <v>42136</v>
      </c>
      <c r="E5065" t="s">
        <v>77</v>
      </c>
      <c r="F5065" t="s">
        <v>2937</v>
      </c>
      <c r="G5065" t="s">
        <v>2938</v>
      </c>
      <c r="H5065" t="s">
        <v>53</v>
      </c>
      <c r="I5065" t="s">
        <v>54</v>
      </c>
      <c r="J5065" t="s">
        <v>436</v>
      </c>
      <c r="K5065" t="s">
        <v>256</v>
      </c>
      <c r="L5065">
        <v>55407</v>
      </c>
      <c r="M5065" t="s">
        <v>132</v>
      </c>
      <c r="N5065" t="s">
        <v>1890</v>
      </c>
      <c r="O5065" t="s">
        <v>59</v>
      </c>
      <c r="P5065" t="s">
        <v>92</v>
      </c>
      <c r="Q5065" t="s">
        <v>1891</v>
      </c>
      <c r="R5065" s="19">
        <v>123.96</v>
      </c>
      <c r="S5065" s="17">
        <v>3</v>
      </c>
      <c r="T5065" s="20">
        <v>0</v>
      </c>
      <c r="U5065" s="19">
        <v>11.1564</v>
      </c>
      <c r="V5065" s="20">
        <f t="shared" si="395"/>
        <v>0.09</v>
      </c>
      <c r="W5065" s="17">
        <f t="shared" si="396"/>
        <v>2015</v>
      </c>
      <c r="X5065" t="str">
        <f t="shared" si="397"/>
        <v>May-2015</v>
      </c>
      <c r="Y5065" s="17">
        <f t="shared" si="398"/>
        <v>4</v>
      </c>
      <c r="Z5065" t="str">
        <f t="shared" si="399"/>
        <v>0% (No Discount)</v>
      </c>
      <c r="AA5065" s="17">
        <f>IF(COUNTIF($B$2:B5065,B5065)=1,1,0)</f>
        <v>0</v>
      </c>
      <c r="AB5065" s="17">
        <f>IF(COUNTIF($F$2:F5065,F5065)=1,1,0)</f>
        <v>0</v>
      </c>
    </row>
    <row r="5066" spans="1:28" x14ac:dyDescent="0.2">
      <c r="A5066" s="17">
        <v>5065</v>
      </c>
      <c r="B5066" t="s">
        <v>8007</v>
      </c>
      <c r="C5066" s="18">
        <v>43000</v>
      </c>
      <c r="D5066" s="18">
        <v>43002</v>
      </c>
      <c r="E5066" t="s">
        <v>215</v>
      </c>
      <c r="F5066" t="s">
        <v>2084</v>
      </c>
      <c r="G5066" t="s">
        <v>2085</v>
      </c>
      <c r="H5066" t="s">
        <v>53</v>
      </c>
      <c r="I5066" t="s">
        <v>54</v>
      </c>
      <c r="J5066" t="s">
        <v>548</v>
      </c>
      <c r="K5066" t="s">
        <v>272</v>
      </c>
      <c r="L5066">
        <v>19805</v>
      </c>
      <c r="M5066" t="s">
        <v>175</v>
      </c>
      <c r="N5066" t="s">
        <v>219</v>
      </c>
      <c r="O5066" t="s">
        <v>98</v>
      </c>
      <c r="P5066" t="s">
        <v>99</v>
      </c>
      <c r="Q5066" t="s">
        <v>220</v>
      </c>
      <c r="R5066" s="19">
        <v>391.98</v>
      </c>
      <c r="S5066" s="17">
        <v>2</v>
      </c>
      <c r="T5066" s="20">
        <v>0</v>
      </c>
      <c r="U5066" s="19">
        <v>113.6742</v>
      </c>
      <c r="V5066" s="20">
        <f t="shared" si="395"/>
        <v>0.28999999999999998</v>
      </c>
      <c r="W5066" s="17">
        <f t="shared" si="396"/>
        <v>2017</v>
      </c>
      <c r="X5066" t="str">
        <f t="shared" si="397"/>
        <v>Sep-2017</v>
      </c>
      <c r="Y5066" s="17">
        <f t="shared" si="398"/>
        <v>2</v>
      </c>
      <c r="Z5066" t="str">
        <f t="shared" si="399"/>
        <v>0% (No Discount)</v>
      </c>
      <c r="AA5066" s="17">
        <f>IF(COUNTIF($B$2:B5066,B5066)=1,1,0)</f>
        <v>1</v>
      </c>
      <c r="AB5066" s="17">
        <f>IF(COUNTIF($F$2:F5066,F5066)=1,1,0)</f>
        <v>0</v>
      </c>
    </row>
    <row r="5067" spans="1:28" x14ac:dyDescent="0.2">
      <c r="A5067" s="17">
        <v>5066</v>
      </c>
      <c r="B5067" t="s">
        <v>8008</v>
      </c>
      <c r="C5067" s="18">
        <v>43069</v>
      </c>
      <c r="D5067" s="18">
        <v>43076</v>
      </c>
      <c r="E5067" t="s">
        <v>77</v>
      </c>
      <c r="F5067" t="s">
        <v>5558</v>
      </c>
      <c r="G5067" t="s">
        <v>5559</v>
      </c>
      <c r="H5067" t="s">
        <v>53</v>
      </c>
      <c r="I5067" t="s">
        <v>54</v>
      </c>
      <c r="J5067" t="s">
        <v>2253</v>
      </c>
      <c r="K5067" t="s">
        <v>115</v>
      </c>
      <c r="L5067">
        <v>27217</v>
      </c>
      <c r="M5067" t="s">
        <v>57</v>
      </c>
      <c r="N5067" t="s">
        <v>1104</v>
      </c>
      <c r="O5067" t="s">
        <v>98</v>
      </c>
      <c r="P5067" t="s">
        <v>188</v>
      </c>
      <c r="Q5067" t="s">
        <v>1105</v>
      </c>
      <c r="R5067" s="19">
        <v>383.976</v>
      </c>
      <c r="S5067" s="17">
        <v>3</v>
      </c>
      <c r="T5067" s="20">
        <v>0.2</v>
      </c>
      <c r="U5067" s="19">
        <v>81.594899999999996</v>
      </c>
      <c r="V5067" s="20">
        <f t="shared" si="395"/>
        <v>0.21249999999999999</v>
      </c>
      <c r="W5067" s="17">
        <f t="shared" si="396"/>
        <v>2017</v>
      </c>
      <c r="X5067" t="str">
        <f t="shared" si="397"/>
        <v>Nov-2017</v>
      </c>
      <c r="Y5067" s="17">
        <f t="shared" si="398"/>
        <v>7</v>
      </c>
      <c r="Z5067" t="str">
        <f t="shared" si="399"/>
        <v>11-20%</v>
      </c>
      <c r="AA5067" s="17">
        <f>IF(COUNTIF($B$2:B5067,B5067)=1,1,0)</f>
        <v>1</v>
      </c>
      <c r="AB5067" s="17">
        <f>IF(COUNTIF($F$2:F5067,F5067)=1,1,0)</f>
        <v>0</v>
      </c>
    </row>
    <row r="5068" spans="1:28" x14ac:dyDescent="0.2">
      <c r="A5068" s="17">
        <v>5067</v>
      </c>
      <c r="B5068" t="s">
        <v>8008</v>
      </c>
      <c r="C5068" s="18">
        <v>43069</v>
      </c>
      <c r="D5068" s="18">
        <v>43076</v>
      </c>
      <c r="E5068" t="s">
        <v>77</v>
      </c>
      <c r="F5068" t="s">
        <v>5558</v>
      </c>
      <c r="G5068" t="s">
        <v>5559</v>
      </c>
      <c r="H5068" t="s">
        <v>53</v>
      </c>
      <c r="I5068" t="s">
        <v>54</v>
      </c>
      <c r="J5068" t="s">
        <v>2253</v>
      </c>
      <c r="K5068" t="s">
        <v>115</v>
      </c>
      <c r="L5068">
        <v>27217</v>
      </c>
      <c r="M5068" t="s">
        <v>57</v>
      </c>
      <c r="N5068" t="s">
        <v>1633</v>
      </c>
      <c r="O5068" t="s">
        <v>59</v>
      </c>
      <c r="P5068" t="s">
        <v>83</v>
      </c>
      <c r="Q5068" t="s">
        <v>1634</v>
      </c>
      <c r="R5068" s="19">
        <v>1781.682</v>
      </c>
      <c r="S5068" s="17">
        <v>7</v>
      </c>
      <c r="T5068" s="20">
        <v>0.4</v>
      </c>
      <c r="U5068" s="19">
        <v>-653.28340000000003</v>
      </c>
      <c r="V5068" s="20">
        <f t="shared" si="395"/>
        <v>-0.3666666666666667</v>
      </c>
      <c r="W5068" s="17">
        <f t="shared" si="396"/>
        <v>2017</v>
      </c>
      <c r="X5068" t="str">
        <f t="shared" si="397"/>
        <v>Nov-2017</v>
      </c>
      <c r="Y5068" s="17">
        <f t="shared" si="398"/>
        <v>7</v>
      </c>
      <c r="Z5068" t="str">
        <f t="shared" si="399"/>
        <v>31-40%</v>
      </c>
      <c r="AA5068" s="17">
        <f>IF(COUNTIF($B$2:B5068,B5068)=1,1,0)</f>
        <v>0</v>
      </c>
      <c r="AB5068" s="17">
        <f>IF(COUNTIF($F$2:F5068,F5068)=1,1,0)</f>
        <v>0</v>
      </c>
    </row>
    <row r="5069" spans="1:28" x14ac:dyDescent="0.2">
      <c r="A5069" s="17">
        <v>5068</v>
      </c>
      <c r="B5069" t="s">
        <v>8009</v>
      </c>
      <c r="C5069" s="18">
        <v>42750</v>
      </c>
      <c r="D5069" s="18">
        <v>42754</v>
      </c>
      <c r="E5069" t="s">
        <v>77</v>
      </c>
      <c r="F5069" t="s">
        <v>4212</v>
      </c>
      <c r="G5069" t="s">
        <v>4213</v>
      </c>
      <c r="H5069" t="s">
        <v>129</v>
      </c>
      <c r="I5069" t="s">
        <v>54</v>
      </c>
      <c r="J5069" t="s">
        <v>69</v>
      </c>
      <c r="K5069" t="s">
        <v>70</v>
      </c>
      <c r="L5069">
        <v>90008</v>
      </c>
      <c r="M5069" t="s">
        <v>71</v>
      </c>
      <c r="N5069" t="s">
        <v>4198</v>
      </c>
      <c r="O5069" t="s">
        <v>73</v>
      </c>
      <c r="P5069" t="s">
        <v>95</v>
      </c>
      <c r="Q5069" t="s">
        <v>4199</v>
      </c>
      <c r="R5069" s="19">
        <v>21.4</v>
      </c>
      <c r="S5069" s="17">
        <v>5</v>
      </c>
      <c r="T5069" s="20">
        <v>0</v>
      </c>
      <c r="U5069" s="19">
        <v>6.2060000000000004</v>
      </c>
      <c r="V5069" s="20">
        <f t="shared" si="395"/>
        <v>0.29000000000000004</v>
      </c>
      <c r="W5069" s="17">
        <f t="shared" si="396"/>
        <v>2017</v>
      </c>
      <c r="X5069" t="str">
        <f t="shared" si="397"/>
        <v>Jan-2017</v>
      </c>
      <c r="Y5069" s="17">
        <f t="shared" si="398"/>
        <v>4</v>
      </c>
      <c r="Z5069" t="str">
        <f t="shared" si="399"/>
        <v>0% (No Discount)</v>
      </c>
      <c r="AA5069" s="17">
        <f>IF(COUNTIF($B$2:B5069,B5069)=1,1,0)</f>
        <v>1</v>
      </c>
      <c r="AB5069" s="17">
        <f>IF(COUNTIF($F$2:F5069,F5069)=1,1,0)</f>
        <v>0</v>
      </c>
    </row>
    <row r="5070" spans="1:28" x14ac:dyDescent="0.2">
      <c r="A5070" s="17">
        <v>5069</v>
      </c>
      <c r="B5070" t="s">
        <v>8010</v>
      </c>
      <c r="C5070" s="18">
        <v>41859</v>
      </c>
      <c r="D5070" s="18">
        <v>41863</v>
      </c>
      <c r="E5070" t="s">
        <v>77</v>
      </c>
      <c r="F5070" t="s">
        <v>209</v>
      </c>
      <c r="G5070" t="s">
        <v>210</v>
      </c>
      <c r="H5070" t="s">
        <v>129</v>
      </c>
      <c r="I5070" t="s">
        <v>54</v>
      </c>
      <c r="J5070" t="s">
        <v>2418</v>
      </c>
      <c r="K5070" t="s">
        <v>265</v>
      </c>
      <c r="L5070">
        <v>48183</v>
      </c>
      <c r="M5070" t="s">
        <v>132</v>
      </c>
      <c r="N5070" t="s">
        <v>6888</v>
      </c>
      <c r="O5070" t="s">
        <v>98</v>
      </c>
      <c r="P5070" t="s">
        <v>1246</v>
      </c>
      <c r="Q5070" t="s">
        <v>6889</v>
      </c>
      <c r="R5070" s="19">
        <v>549.99</v>
      </c>
      <c r="S5070" s="17">
        <v>1</v>
      </c>
      <c r="T5070" s="20">
        <v>0</v>
      </c>
      <c r="U5070" s="19">
        <v>274.995</v>
      </c>
      <c r="V5070" s="20">
        <f t="shared" si="395"/>
        <v>0.5</v>
      </c>
      <c r="W5070" s="17">
        <f t="shared" si="396"/>
        <v>2014</v>
      </c>
      <c r="X5070" t="str">
        <f t="shared" si="397"/>
        <v>Aug-2014</v>
      </c>
      <c r="Y5070" s="17">
        <f t="shared" si="398"/>
        <v>4</v>
      </c>
      <c r="Z5070" t="str">
        <f t="shared" si="399"/>
        <v>0% (No Discount)</v>
      </c>
      <c r="AA5070" s="17">
        <f>IF(COUNTIF($B$2:B5070,B5070)=1,1,0)</f>
        <v>1</v>
      </c>
      <c r="AB5070" s="17">
        <f>IF(COUNTIF($F$2:F5070,F5070)=1,1,0)</f>
        <v>0</v>
      </c>
    </row>
    <row r="5071" spans="1:28" x14ac:dyDescent="0.2">
      <c r="A5071" s="17">
        <v>5070</v>
      </c>
      <c r="B5071" t="s">
        <v>8010</v>
      </c>
      <c r="C5071" s="18">
        <v>41859</v>
      </c>
      <c r="D5071" s="18">
        <v>41863</v>
      </c>
      <c r="E5071" t="s">
        <v>77</v>
      </c>
      <c r="F5071" t="s">
        <v>209</v>
      </c>
      <c r="G5071" t="s">
        <v>210</v>
      </c>
      <c r="H5071" t="s">
        <v>129</v>
      </c>
      <c r="I5071" t="s">
        <v>54</v>
      </c>
      <c r="J5071" t="s">
        <v>2418</v>
      </c>
      <c r="K5071" t="s">
        <v>265</v>
      </c>
      <c r="L5071">
        <v>48183</v>
      </c>
      <c r="M5071" t="s">
        <v>132</v>
      </c>
      <c r="N5071" t="s">
        <v>4401</v>
      </c>
      <c r="O5071" t="s">
        <v>73</v>
      </c>
      <c r="P5071" t="s">
        <v>105</v>
      </c>
      <c r="Q5071" t="s">
        <v>4402</v>
      </c>
      <c r="R5071" s="19">
        <v>167.535</v>
      </c>
      <c r="S5071" s="17">
        <v>3</v>
      </c>
      <c r="T5071" s="20">
        <v>0.1</v>
      </c>
      <c r="U5071" s="19">
        <v>37.229999999999997</v>
      </c>
      <c r="V5071" s="20">
        <f t="shared" si="395"/>
        <v>0.22222222222222221</v>
      </c>
      <c r="W5071" s="17">
        <f t="shared" si="396"/>
        <v>2014</v>
      </c>
      <c r="X5071" t="str">
        <f t="shared" si="397"/>
        <v>Aug-2014</v>
      </c>
      <c r="Y5071" s="17">
        <f t="shared" si="398"/>
        <v>4</v>
      </c>
      <c r="Z5071" t="str">
        <f t="shared" si="399"/>
        <v>1-10%</v>
      </c>
      <c r="AA5071" s="17">
        <f>IF(COUNTIF($B$2:B5071,B5071)=1,1,0)</f>
        <v>0</v>
      </c>
      <c r="AB5071" s="17">
        <f>IF(COUNTIF($F$2:F5071,F5071)=1,1,0)</f>
        <v>0</v>
      </c>
    </row>
    <row r="5072" spans="1:28" x14ac:dyDescent="0.2">
      <c r="A5072" s="17">
        <v>5071</v>
      </c>
      <c r="B5072" t="s">
        <v>8010</v>
      </c>
      <c r="C5072" s="18">
        <v>41859</v>
      </c>
      <c r="D5072" s="18">
        <v>41863</v>
      </c>
      <c r="E5072" t="s">
        <v>77</v>
      </c>
      <c r="F5072" t="s">
        <v>209</v>
      </c>
      <c r="G5072" t="s">
        <v>210</v>
      </c>
      <c r="H5072" t="s">
        <v>129</v>
      </c>
      <c r="I5072" t="s">
        <v>54</v>
      </c>
      <c r="J5072" t="s">
        <v>2418</v>
      </c>
      <c r="K5072" t="s">
        <v>265</v>
      </c>
      <c r="L5072">
        <v>48183</v>
      </c>
      <c r="M5072" t="s">
        <v>132</v>
      </c>
      <c r="N5072" t="s">
        <v>553</v>
      </c>
      <c r="O5072" t="s">
        <v>73</v>
      </c>
      <c r="P5072" t="s">
        <v>200</v>
      </c>
      <c r="Q5072" t="s">
        <v>554</v>
      </c>
      <c r="R5072" s="19">
        <v>38.340000000000003</v>
      </c>
      <c r="S5072" s="17">
        <v>3</v>
      </c>
      <c r="T5072" s="20">
        <v>0</v>
      </c>
      <c r="U5072" s="19">
        <v>17.253</v>
      </c>
      <c r="V5072" s="20">
        <f t="shared" si="395"/>
        <v>0.44999999999999996</v>
      </c>
      <c r="W5072" s="17">
        <f t="shared" si="396"/>
        <v>2014</v>
      </c>
      <c r="X5072" t="str">
        <f t="shared" si="397"/>
        <v>Aug-2014</v>
      </c>
      <c r="Y5072" s="17">
        <f t="shared" si="398"/>
        <v>4</v>
      </c>
      <c r="Z5072" t="str">
        <f t="shared" si="399"/>
        <v>0% (No Discount)</v>
      </c>
      <c r="AA5072" s="17">
        <f>IF(COUNTIF($B$2:B5072,B5072)=1,1,0)</f>
        <v>0</v>
      </c>
      <c r="AB5072" s="17">
        <f>IF(COUNTIF($F$2:F5072,F5072)=1,1,0)</f>
        <v>0</v>
      </c>
    </row>
    <row r="5073" spans="1:28" x14ac:dyDescent="0.2">
      <c r="A5073" s="17">
        <v>5072</v>
      </c>
      <c r="B5073" t="s">
        <v>8010</v>
      </c>
      <c r="C5073" s="18">
        <v>41859</v>
      </c>
      <c r="D5073" s="18">
        <v>41863</v>
      </c>
      <c r="E5073" t="s">
        <v>77</v>
      </c>
      <c r="F5073" t="s">
        <v>209</v>
      </c>
      <c r="G5073" t="s">
        <v>210</v>
      </c>
      <c r="H5073" t="s">
        <v>129</v>
      </c>
      <c r="I5073" t="s">
        <v>54</v>
      </c>
      <c r="J5073" t="s">
        <v>2418</v>
      </c>
      <c r="K5073" t="s">
        <v>265</v>
      </c>
      <c r="L5073">
        <v>48183</v>
      </c>
      <c r="M5073" t="s">
        <v>132</v>
      </c>
      <c r="N5073" t="s">
        <v>4448</v>
      </c>
      <c r="O5073" t="s">
        <v>59</v>
      </c>
      <c r="P5073" t="s">
        <v>92</v>
      </c>
      <c r="Q5073" t="s">
        <v>4449</v>
      </c>
      <c r="R5073" s="19">
        <v>53.88</v>
      </c>
      <c r="S5073" s="17">
        <v>6</v>
      </c>
      <c r="T5073" s="20">
        <v>0</v>
      </c>
      <c r="U5073" s="19">
        <v>22.6296</v>
      </c>
      <c r="V5073" s="20">
        <f t="shared" si="395"/>
        <v>0.42</v>
      </c>
      <c r="W5073" s="17">
        <f t="shared" si="396"/>
        <v>2014</v>
      </c>
      <c r="X5073" t="str">
        <f t="shared" si="397"/>
        <v>Aug-2014</v>
      </c>
      <c r="Y5073" s="17">
        <f t="shared" si="398"/>
        <v>4</v>
      </c>
      <c r="Z5073" t="str">
        <f t="shared" si="399"/>
        <v>0% (No Discount)</v>
      </c>
      <c r="AA5073" s="17">
        <f>IF(COUNTIF($B$2:B5073,B5073)=1,1,0)</f>
        <v>0</v>
      </c>
      <c r="AB5073" s="17">
        <f>IF(COUNTIF($F$2:F5073,F5073)=1,1,0)</f>
        <v>0</v>
      </c>
    </row>
    <row r="5074" spans="1:28" x14ac:dyDescent="0.2">
      <c r="A5074" s="17">
        <v>5073</v>
      </c>
      <c r="B5074" t="s">
        <v>8010</v>
      </c>
      <c r="C5074" s="18">
        <v>41859</v>
      </c>
      <c r="D5074" s="18">
        <v>41863</v>
      </c>
      <c r="E5074" t="s">
        <v>77</v>
      </c>
      <c r="F5074" t="s">
        <v>209</v>
      </c>
      <c r="G5074" t="s">
        <v>210</v>
      </c>
      <c r="H5074" t="s">
        <v>129</v>
      </c>
      <c r="I5074" t="s">
        <v>54</v>
      </c>
      <c r="J5074" t="s">
        <v>2418</v>
      </c>
      <c r="K5074" t="s">
        <v>265</v>
      </c>
      <c r="L5074">
        <v>48183</v>
      </c>
      <c r="M5074" t="s">
        <v>132</v>
      </c>
      <c r="N5074" t="s">
        <v>6556</v>
      </c>
      <c r="O5074" t="s">
        <v>98</v>
      </c>
      <c r="P5074" t="s">
        <v>99</v>
      </c>
      <c r="Q5074" t="s">
        <v>6557</v>
      </c>
      <c r="R5074" s="19">
        <v>299.98</v>
      </c>
      <c r="S5074" s="17">
        <v>2</v>
      </c>
      <c r="T5074" s="20">
        <v>0</v>
      </c>
      <c r="U5074" s="19">
        <v>83.994399999999999</v>
      </c>
      <c r="V5074" s="20">
        <f t="shared" si="395"/>
        <v>0.27999999999999997</v>
      </c>
      <c r="W5074" s="17">
        <f t="shared" si="396"/>
        <v>2014</v>
      </c>
      <c r="X5074" t="str">
        <f t="shared" si="397"/>
        <v>Aug-2014</v>
      </c>
      <c r="Y5074" s="17">
        <f t="shared" si="398"/>
        <v>4</v>
      </c>
      <c r="Z5074" t="str">
        <f t="shared" si="399"/>
        <v>0% (No Discount)</v>
      </c>
      <c r="AA5074" s="17">
        <f>IF(COUNTIF($B$2:B5074,B5074)=1,1,0)</f>
        <v>0</v>
      </c>
      <c r="AB5074" s="17">
        <f>IF(COUNTIF($F$2:F5074,F5074)=1,1,0)</f>
        <v>0</v>
      </c>
    </row>
    <row r="5075" spans="1:28" x14ac:dyDescent="0.2">
      <c r="A5075" s="17">
        <v>5074</v>
      </c>
      <c r="B5075" t="s">
        <v>8011</v>
      </c>
      <c r="C5075" s="18">
        <v>42313</v>
      </c>
      <c r="D5075" s="18">
        <v>42313</v>
      </c>
      <c r="E5075" t="s">
        <v>1320</v>
      </c>
      <c r="F5075" t="s">
        <v>5259</v>
      </c>
      <c r="G5075" t="s">
        <v>5260</v>
      </c>
      <c r="H5075" t="s">
        <v>53</v>
      </c>
      <c r="I5075" t="s">
        <v>54</v>
      </c>
      <c r="J5075" t="s">
        <v>154</v>
      </c>
      <c r="K5075" t="s">
        <v>70</v>
      </c>
      <c r="L5075">
        <v>94109</v>
      </c>
      <c r="M5075" t="s">
        <v>71</v>
      </c>
      <c r="N5075" t="s">
        <v>3762</v>
      </c>
      <c r="O5075" t="s">
        <v>73</v>
      </c>
      <c r="P5075" t="s">
        <v>86</v>
      </c>
      <c r="Q5075" t="s">
        <v>3763</v>
      </c>
      <c r="R5075" s="19">
        <v>62.8</v>
      </c>
      <c r="S5075" s="17">
        <v>4</v>
      </c>
      <c r="T5075" s="20">
        <v>0</v>
      </c>
      <c r="U5075" s="19">
        <v>15.7</v>
      </c>
      <c r="V5075" s="20">
        <f t="shared" si="395"/>
        <v>0.25</v>
      </c>
      <c r="W5075" s="17">
        <f t="shared" si="396"/>
        <v>2015</v>
      </c>
      <c r="X5075" t="str">
        <f t="shared" si="397"/>
        <v>Nov-2015</v>
      </c>
      <c r="Y5075" s="17">
        <f t="shared" si="398"/>
        <v>0</v>
      </c>
      <c r="Z5075" t="str">
        <f t="shared" si="399"/>
        <v>0% (No Discount)</v>
      </c>
      <c r="AA5075" s="17">
        <f>IF(COUNTIF($B$2:B5075,B5075)=1,1,0)</f>
        <v>1</v>
      </c>
      <c r="AB5075" s="17">
        <f>IF(COUNTIF($F$2:F5075,F5075)=1,1,0)</f>
        <v>0</v>
      </c>
    </row>
    <row r="5076" spans="1:28" x14ac:dyDescent="0.2">
      <c r="A5076" s="17">
        <v>5075</v>
      </c>
      <c r="B5076" t="s">
        <v>8012</v>
      </c>
      <c r="C5076" s="18">
        <v>42850</v>
      </c>
      <c r="D5076" s="18">
        <v>42854</v>
      </c>
      <c r="E5076" t="s">
        <v>50</v>
      </c>
      <c r="F5076" t="s">
        <v>3970</v>
      </c>
      <c r="G5076" t="s">
        <v>3971</v>
      </c>
      <c r="H5076" t="s">
        <v>53</v>
      </c>
      <c r="I5076" t="s">
        <v>54</v>
      </c>
      <c r="J5076" t="s">
        <v>69</v>
      </c>
      <c r="K5076" t="s">
        <v>70</v>
      </c>
      <c r="L5076">
        <v>90049</v>
      </c>
      <c r="M5076" t="s">
        <v>71</v>
      </c>
      <c r="N5076" t="s">
        <v>2086</v>
      </c>
      <c r="O5076" t="s">
        <v>73</v>
      </c>
      <c r="P5076" t="s">
        <v>102</v>
      </c>
      <c r="Q5076" t="s">
        <v>2087</v>
      </c>
      <c r="R5076" s="19">
        <v>13.904</v>
      </c>
      <c r="S5076" s="17">
        <v>2</v>
      </c>
      <c r="T5076" s="20">
        <v>0.2</v>
      </c>
      <c r="U5076" s="19">
        <v>4.5187999999999997</v>
      </c>
      <c r="V5076" s="20">
        <f t="shared" si="395"/>
        <v>0.32499999999999996</v>
      </c>
      <c r="W5076" s="17">
        <f t="shared" si="396"/>
        <v>2017</v>
      </c>
      <c r="X5076" t="str">
        <f t="shared" si="397"/>
        <v>Apr-2017</v>
      </c>
      <c r="Y5076" s="17">
        <f t="shared" si="398"/>
        <v>4</v>
      </c>
      <c r="Z5076" t="str">
        <f t="shared" si="399"/>
        <v>11-20%</v>
      </c>
      <c r="AA5076" s="17">
        <f>IF(COUNTIF($B$2:B5076,B5076)=1,1,0)</f>
        <v>1</v>
      </c>
      <c r="AB5076" s="17">
        <f>IF(COUNTIF($F$2:F5076,F5076)=1,1,0)</f>
        <v>0</v>
      </c>
    </row>
    <row r="5077" spans="1:28" x14ac:dyDescent="0.2">
      <c r="A5077" s="17">
        <v>5076</v>
      </c>
      <c r="B5077" t="s">
        <v>8013</v>
      </c>
      <c r="C5077" s="18">
        <v>41749</v>
      </c>
      <c r="D5077" s="18">
        <v>41751</v>
      </c>
      <c r="E5077" t="s">
        <v>50</v>
      </c>
      <c r="F5077" t="s">
        <v>2336</v>
      </c>
      <c r="G5077" t="s">
        <v>2337</v>
      </c>
      <c r="H5077" t="s">
        <v>53</v>
      </c>
      <c r="I5077" t="s">
        <v>54</v>
      </c>
      <c r="J5077" t="s">
        <v>211</v>
      </c>
      <c r="K5077" t="s">
        <v>131</v>
      </c>
      <c r="L5077">
        <v>77070</v>
      </c>
      <c r="M5077" t="s">
        <v>132</v>
      </c>
      <c r="N5077" t="s">
        <v>930</v>
      </c>
      <c r="O5077" t="s">
        <v>59</v>
      </c>
      <c r="P5077" t="s">
        <v>83</v>
      </c>
      <c r="Q5077" t="s">
        <v>931</v>
      </c>
      <c r="R5077" s="19">
        <v>744.1</v>
      </c>
      <c r="S5077" s="17">
        <v>5</v>
      </c>
      <c r="T5077" s="20">
        <v>0.3</v>
      </c>
      <c r="U5077" s="19">
        <v>-95.67</v>
      </c>
      <c r="V5077" s="20">
        <f t="shared" si="395"/>
        <v>-0.12857142857142856</v>
      </c>
      <c r="W5077" s="17">
        <f t="shared" si="396"/>
        <v>2014</v>
      </c>
      <c r="X5077" t="str">
        <f t="shared" si="397"/>
        <v>Apr-2014</v>
      </c>
      <c r="Y5077" s="17">
        <f t="shared" si="398"/>
        <v>2</v>
      </c>
      <c r="Z5077" t="str">
        <f t="shared" si="399"/>
        <v>21-30%</v>
      </c>
      <c r="AA5077" s="17">
        <f>IF(COUNTIF($B$2:B5077,B5077)=1,1,0)</f>
        <v>1</v>
      </c>
      <c r="AB5077" s="17">
        <f>IF(COUNTIF($F$2:F5077,F5077)=1,1,0)</f>
        <v>0</v>
      </c>
    </row>
    <row r="5078" spans="1:28" x14ac:dyDescent="0.2">
      <c r="A5078" s="17">
        <v>5077</v>
      </c>
      <c r="B5078" t="s">
        <v>8013</v>
      </c>
      <c r="C5078" s="18">
        <v>41749</v>
      </c>
      <c r="D5078" s="18">
        <v>41751</v>
      </c>
      <c r="E5078" t="s">
        <v>50</v>
      </c>
      <c r="F5078" t="s">
        <v>2336</v>
      </c>
      <c r="G5078" t="s">
        <v>2337</v>
      </c>
      <c r="H5078" t="s">
        <v>53</v>
      </c>
      <c r="I5078" t="s">
        <v>54</v>
      </c>
      <c r="J5078" t="s">
        <v>211</v>
      </c>
      <c r="K5078" t="s">
        <v>131</v>
      </c>
      <c r="L5078">
        <v>77070</v>
      </c>
      <c r="M5078" t="s">
        <v>132</v>
      </c>
      <c r="N5078" t="s">
        <v>2380</v>
      </c>
      <c r="O5078" t="s">
        <v>73</v>
      </c>
      <c r="P5078" t="s">
        <v>86</v>
      </c>
      <c r="Q5078" t="s">
        <v>2381</v>
      </c>
      <c r="R5078" s="19">
        <v>44.84</v>
      </c>
      <c r="S5078" s="17">
        <v>5</v>
      </c>
      <c r="T5078" s="20">
        <v>0.2</v>
      </c>
      <c r="U5078" s="19">
        <v>5.6050000000000004</v>
      </c>
      <c r="V5078" s="20">
        <f t="shared" si="395"/>
        <v>0.125</v>
      </c>
      <c r="W5078" s="17">
        <f t="shared" si="396"/>
        <v>2014</v>
      </c>
      <c r="X5078" t="str">
        <f t="shared" si="397"/>
        <v>Apr-2014</v>
      </c>
      <c r="Y5078" s="17">
        <f t="shared" si="398"/>
        <v>2</v>
      </c>
      <c r="Z5078" t="str">
        <f t="shared" si="399"/>
        <v>11-20%</v>
      </c>
      <c r="AA5078" s="17">
        <f>IF(COUNTIF($B$2:B5078,B5078)=1,1,0)</f>
        <v>0</v>
      </c>
      <c r="AB5078" s="17">
        <f>IF(COUNTIF($F$2:F5078,F5078)=1,1,0)</f>
        <v>0</v>
      </c>
    </row>
    <row r="5079" spans="1:28" x14ac:dyDescent="0.2">
      <c r="A5079" s="17">
        <v>5078</v>
      </c>
      <c r="B5079" t="s">
        <v>8013</v>
      </c>
      <c r="C5079" s="18">
        <v>41749</v>
      </c>
      <c r="D5079" s="18">
        <v>41751</v>
      </c>
      <c r="E5079" t="s">
        <v>50</v>
      </c>
      <c r="F5079" t="s">
        <v>2336</v>
      </c>
      <c r="G5079" t="s">
        <v>2337</v>
      </c>
      <c r="H5079" t="s">
        <v>53</v>
      </c>
      <c r="I5079" t="s">
        <v>54</v>
      </c>
      <c r="J5079" t="s">
        <v>211</v>
      </c>
      <c r="K5079" t="s">
        <v>131</v>
      </c>
      <c r="L5079">
        <v>77070</v>
      </c>
      <c r="M5079" t="s">
        <v>132</v>
      </c>
      <c r="N5079" t="s">
        <v>7559</v>
      </c>
      <c r="O5079" t="s">
        <v>59</v>
      </c>
      <c r="P5079" t="s">
        <v>83</v>
      </c>
      <c r="Q5079" t="s">
        <v>7560</v>
      </c>
      <c r="R5079" s="19">
        <v>401.59</v>
      </c>
      <c r="S5079" s="17">
        <v>2</v>
      </c>
      <c r="T5079" s="20">
        <v>0.3</v>
      </c>
      <c r="U5079" s="19">
        <v>-131.95099999999999</v>
      </c>
      <c r="V5079" s="20">
        <f t="shared" si="395"/>
        <v>-0.32857142857142857</v>
      </c>
      <c r="W5079" s="17">
        <f t="shared" si="396"/>
        <v>2014</v>
      </c>
      <c r="X5079" t="str">
        <f t="shared" si="397"/>
        <v>Apr-2014</v>
      </c>
      <c r="Y5079" s="17">
        <f t="shared" si="398"/>
        <v>2</v>
      </c>
      <c r="Z5079" t="str">
        <f t="shared" si="399"/>
        <v>21-30%</v>
      </c>
      <c r="AA5079" s="17">
        <f>IF(COUNTIF($B$2:B5079,B5079)=1,1,0)</f>
        <v>0</v>
      </c>
      <c r="AB5079" s="17">
        <f>IF(COUNTIF($F$2:F5079,F5079)=1,1,0)</f>
        <v>0</v>
      </c>
    </row>
    <row r="5080" spans="1:28" x14ac:dyDescent="0.2">
      <c r="A5080" s="17">
        <v>5079</v>
      </c>
      <c r="B5080" t="s">
        <v>8014</v>
      </c>
      <c r="C5080" s="18">
        <v>43050</v>
      </c>
      <c r="D5080" s="18">
        <v>43056</v>
      </c>
      <c r="E5080" t="s">
        <v>77</v>
      </c>
      <c r="F5080" t="s">
        <v>2878</v>
      </c>
      <c r="G5080" t="s">
        <v>2879</v>
      </c>
      <c r="H5080" t="s">
        <v>129</v>
      </c>
      <c r="I5080" t="s">
        <v>54</v>
      </c>
      <c r="J5080" t="s">
        <v>2581</v>
      </c>
      <c r="K5080" t="s">
        <v>141</v>
      </c>
      <c r="L5080">
        <v>53209</v>
      </c>
      <c r="M5080" t="s">
        <v>132</v>
      </c>
      <c r="N5080" t="s">
        <v>2070</v>
      </c>
      <c r="O5080" t="s">
        <v>73</v>
      </c>
      <c r="P5080" t="s">
        <v>102</v>
      </c>
      <c r="Q5080" t="s">
        <v>2071</v>
      </c>
      <c r="R5080" s="19">
        <v>18.239999999999998</v>
      </c>
      <c r="S5080" s="17">
        <v>3</v>
      </c>
      <c r="T5080" s="20">
        <v>0</v>
      </c>
      <c r="U5080" s="19">
        <v>8.5728000000000009</v>
      </c>
      <c r="V5080" s="20">
        <f t="shared" si="395"/>
        <v>0.47000000000000008</v>
      </c>
      <c r="W5080" s="17">
        <f t="shared" si="396"/>
        <v>2017</v>
      </c>
      <c r="X5080" t="str">
        <f t="shared" si="397"/>
        <v>Nov-2017</v>
      </c>
      <c r="Y5080" s="17">
        <f t="shared" si="398"/>
        <v>6</v>
      </c>
      <c r="Z5080" t="str">
        <f t="shared" si="399"/>
        <v>0% (No Discount)</v>
      </c>
      <c r="AA5080" s="17">
        <f>IF(COUNTIF($B$2:B5080,B5080)=1,1,0)</f>
        <v>1</v>
      </c>
      <c r="AB5080" s="17">
        <f>IF(COUNTIF($F$2:F5080,F5080)=1,1,0)</f>
        <v>0</v>
      </c>
    </row>
    <row r="5081" spans="1:28" x14ac:dyDescent="0.2">
      <c r="A5081" s="17">
        <v>5080</v>
      </c>
      <c r="B5081" t="s">
        <v>8015</v>
      </c>
      <c r="C5081" s="18">
        <v>43064</v>
      </c>
      <c r="D5081" s="18">
        <v>43068</v>
      </c>
      <c r="E5081" t="s">
        <v>77</v>
      </c>
      <c r="F5081" t="s">
        <v>1874</v>
      </c>
      <c r="G5081" t="s">
        <v>1875</v>
      </c>
      <c r="H5081" t="s">
        <v>53</v>
      </c>
      <c r="I5081" t="s">
        <v>54</v>
      </c>
      <c r="J5081" t="s">
        <v>154</v>
      </c>
      <c r="K5081" t="s">
        <v>70</v>
      </c>
      <c r="L5081">
        <v>94122</v>
      </c>
      <c r="M5081" t="s">
        <v>71</v>
      </c>
      <c r="N5081" t="s">
        <v>5055</v>
      </c>
      <c r="O5081" t="s">
        <v>59</v>
      </c>
      <c r="P5081" t="s">
        <v>60</v>
      </c>
      <c r="Q5081" t="s">
        <v>5572</v>
      </c>
      <c r="R5081" s="19">
        <v>359.49900000000002</v>
      </c>
      <c r="S5081" s="17">
        <v>3</v>
      </c>
      <c r="T5081" s="20">
        <v>0.15</v>
      </c>
      <c r="U5081" s="19">
        <v>-29.605799999999999</v>
      </c>
      <c r="V5081" s="20">
        <f t="shared" si="395"/>
        <v>-8.2352941176470573E-2</v>
      </c>
      <c r="W5081" s="17">
        <f t="shared" si="396"/>
        <v>2017</v>
      </c>
      <c r="X5081" t="str">
        <f t="shared" si="397"/>
        <v>Nov-2017</v>
      </c>
      <c r="Y5081" s="17">
        <f t="shared" si="398"/>
        <v>4</v>
      </c>
      <c r="Z5081" t="str">
        <f t="shared" si="399"/>
        <v>11-20%</v>
      </c>
      <c r="AA5081" s="17">
        <f>IF(COUNTIF($B$2:B5081,B5081)=1,1,0)</f>
        <v>1</v>
      </c>
      <c r="AB5081" s="17">
        <f>IF(COUNTIF($F$2:F5081,F5081)=1,1,0)</f>
        <v>0</v>
      </c>
    </row>
    <row r="5082" spans="1:28" x14ac:dyDescent="0.2">
      <c r="A5082" s="17">
        <v>5081</v>
      </c>
      <c r="B5082" t="s">
        <v>8015</v>
      </c>
      <c r="C5082" s="18">
        <v>43064</v>
      </c>
      <c r="D5082" s="18">
        <v>43068</v>
      </c>
      <c r="E5082" t="s">
        <v>77</v>
      </c>
      <c r="F5082" t="s">
        <v>1874</v>
      </c>
      <c r="G5082" t="s">
        <v>1875</v>
      </c>
      <c r="H5082" t="s">
        <v>53</v>
      </c>
      <c r="I5082" t="s">
        <v>54</v>
      </c>
      <c r="J5082" t="s">
        <v>154</v>
      </c>
      <c r="K5082" t="s">
        <v>70</v>
      </c>
      <c r="L5082">
        <v>94122</v>
      </c>
      <c r="M5082" t="s">
        <v>71</v>
      </c>
      <c r="N5082" t="s">
        <v>1856</v>
      </c>
      <c r="O5082" t="s">
        <v>73</v>
      </c>
      <c r="P5082" t="s">
        <v>86</v>
      </c>
      <c r="Q5082" t="s">
        <v>1857</v>
      </c>
      <c r="R5082" s="19">
        <v>10.48</v>
      </c>
      <c r="S5082" s="17">
        <v>1</v>
      </c>
      <c r="T5082" s="20">
        <v>0</v>
      </c>
      <c r="U5082" s="19">
        <v>2.8296000000000001</v>
      </c>
      <c r="V5082" s="20">
        <f t="shared" si="395"/>
        <v>0.27</v>
      </c>
      <c r="W5082" s="17">
        <f t="shared" si="396"/>
        <v>2017</v>
      </c>
      <c r="X5082" t="str">
        <f t="shared" si="397"/>
        <v>Nov-2017</v>
      </c>
      <c r="Y5082" s="17">
        <f t="shared" si="398"/>
        <v>4</v>
      </c>
      <c r="Z5082" t="str">
        <f t="shared" si="399"/>
        <v>0% (No Discount)</v>
      </c>
      <c r="AA5082" s="17">
        <f>IF(COUNTIF($B$2:B5082,B5082)=1,1,0)</f>
        <v>0</v>
      </c>
      <c r="AB5082" s="17">
        <f>IF(COUNTIF($F$2:F5082,F5082)=1,1,0)</f>
        <v>0</v>
      </c>
    </row>
    <row r="5083" spans="1:28" x14ac:dyDescent="0.2">
      <c r="A5083" s="17">
        <v>5082</v>
      </c>
      <c r="B5083" t="s">
        <v>8016</v>
      </c>
      <c r="C5083" s="18">
        <v>42356</v>
      </c>
      <c r="D5083" s="18">
        <v>42356</v>
      </c>
      <c r="E5083" t="s">
        <v>1320</v>
      </c>
      <c r="F5083" t="s">
        <v>750</v>
      </c>
      <c r="G5083" t="s">
        <v>751</v>
      </c>
      <c r="H5083" t="s">
        <v>129</v>
      </c>
      <c r="I5083" t="s">
        <v>54</v>
      </c>
      <c r="J5083" t="s">
        <v>2212</v>
      </c>
      <c r="K5083" t="s">
        <v>525</v>
      </c>
      <c r="L5083">
        <v>44105</v>
      </c>
      <c r="M5083" t="s">
        <v>175</v>
      </c>
      <c r="N5083" t="s">
        <v>1930</v>
      </c>
      <c r="O5083" t="s">
        <v>73</v>
      </c>
      <c r="P5083" t="s">
        <v>117</v>
      </c>
      <c r="Q5083" t="s">
        <v>1931</v>
      </c>
      <c r="R5083" s="19">
        <v>20.736000000000001</v>
      </c>
      <c r="S5083" s="17">
        <v>4</v>
      </c>
      <c r="T5083" s="20">
        <v>0.2</v>
      </c>
      <c r="U5083" s="19">
        <v>7.2576000000000001</v>
      </c>
      <c r="V5083" s="20">
        <f t="shared" si="395"/>
        <v>0.35</v>
      </c>
      <c r="W5083" s="17">
        <f t="shared" si="396"/>
        <v>2015</v>
      </c>
      <c r="X5083" t="str">
        <f t="shared" si="397"/>
        <v>Dec-2015</v>
      </c>
      <c r="Y5083" s="17">
        <f t="shared" si="398"/>
        <v>0</v>
      </c>
      <c r="Z5083" t="str">
        <f t="shared" si="399"/>
        <v>11-20%</v>
      </c>
      <c r="AA5083" s="17">
        <f>IF(COUNTIF($B$2:B5083,B5083)=1,1,0)</f>
        <v>1</v>
      </c>
      <c r="AB5083" s="17">
        <f>IF(COUNTIF($F$2:F5083,F5083)=1,1,0)</f>
        <v>0</v>
      </c>
    </row>
    <row r="5084" spans="1:28" x14ac:dyDescent="0.2">
      <c r="A5084" s="17">
        <v>5083</v>
      </c>
      <c r="B5084" t="s">
        <v>8017</v>
      </c>
      <c r="C5084" s="18">
        <v>42621</v>
      </c>
      <c r="D5084" s="18">
        <v>42625</v>
      </c>
      <c r="E5084" t="s">
        <v>77</v>
      </c>
      <c r="F5084" t="s">
        <v>8018</v>
      </c>
      <c r="G5084" t="s">
        <v>8019</v>
      </c>
      <c r="H5084" t="s">
        <v>53</v>
      </c>
      <c r="I5084" t="s">
        <v>54</v>
      </c>
      <c r="J5084" t="s">
        <v>764</v>
      </c>
      <c r="K5084" t="s">
        <v>115</v>
      </c>
      <c r="L5084">
        <v>28110</v>
      </c>
      <c r="M5084" t="s">
        <v>57</v>
      </c>
      <c r="N5084" t="s">
        <v>3592</v>
      </c>
      <c r="O5084" t="s">
        <v>98</v>
      </c>
      <c r="P5084" t="s">
        <v>188</v>
      </c>
      <c r="Q5084" t="s">
        <v>3593</v>
      </c>
      <c r="R5084" s="19">
        <v>35.167999999999999</v>
      </c>
      <c r="S5084" s="17">
        <v>4</v>
      </c>
      <c r="T5084" s="20">
        <v>0.2</v>
      </c>
      <c r="U5084" s="19">
        <v>8.3523999999999994</v>
      </c>
      <c r="V5084" s="20">
        <f t="shared" si="395"/>
        <v>0.23749999999999999</v>
      </c>
      <c r="W5084" s="17">
        <f t="shared" si="396"/>
        <v>2016</v>
      </c>
      <c r="X5084" t="str">
        <f t="shared" si="397"/>
        <v>Sep-2016</v>
      </c>
      <c r="Y5084" s="17">
        <f t="shared" si="398"/>
        <v>4</v>
      </c>
      <c r="Z5084" t="str">
        <f t="shared" si="399"/>
        <v>11-20%</v>
      </c>
      <c r="AA5084" s="17">
        <f>IF(COUNTIF($B$2:B5084,B5084)=1,1,0)</f>
        <v>1</v>
      </c>
      <c r="AB5084" s="17">
        <f>IF(COUNTIF($F$2:F5084,F5084)=1,1,0)</f>
        <v>1</v>
      </c>
    </row>
    <row r="5085" spans="1:28" x14ac:dyDescent="0.2">
      <c r="A5085" s="17">
        <v>5084</v>
      </c>
      <c r="B5085" t="s">
        <v>8017</v>
      </c>
      <c r="C5085" s="18">
        <v>42621</v>
      </c>
      <c r="D5085" s="18">
        <v>42625</v>
      </c>
      <c r="E5085" t="s">
        <v>77</v>
      </c>
      <c r="F5085" t="s">
        <v>8018</v>
      </c>
      <c r="G5085" t="s">
        <v>8019</v>
      </c>
      <c r="H5085" t="s">
        <v>53</v>
      </c>
      <c r="I5085" t="s">
        <v>54</v>
      </c>
      <c r="J5085" t="s">
        <v>764</v>
      </c>
      <c r="K5085" t="s">
        <v>115</v>
      </c>
      <c r="L5085">
        <v>28110</v>
      </c>
      <c r="M5085" t="s">
        <v>57</v>
      </c>
      <c r="N5085" t="s">
        <v>3885</v>
      </c>
      <c r="O5085" t="s">
        <v>73</v>
      </c>
      <c r="P5085" t="s">
        <v>117</v>
      </c>
      <c r="Q5085" t="s">
        <v>3886</v>
      </c>
      <c r="R5085" s="19">
        <v>64.703999999999994</v>
      </c>
      <c r="S5085" s="17">
        <v>3</v>
      </c>
      <c r="T5085" s="20">
        <v>0.2</v>
      </c>
      <c r="U5085" s="19">
        <v>23.455200000000001</v>
      </c>
      <c r="V5085" s="20">
        <f t="shared" si="395"/>
        <v>0.36250000000000004</v>
      </c>
      <c r="W5085" s="17">
        <f t="shared" si="396"/>
        <v>2016</v>
      </c>
      <c r="X5085" t="str">
        <f t="shared" si="397"/>
        <v>Sep-2016</v>
      </c>
      <c r="Y5085" s="17">
        <f t="shared" si="398"/>
        <v>4</v>
      </c>
      <c r="Z5085" t="str">
        <f t="shared" si="399"/>
        <v>11-20%</v>
      </c>
      <c r="AA5085" s="17">
        <f>IF(COUNTIF($B$2:B5085,B5085)=1,1,0)</f>
        <v>0</v>
      </c>
      <c r="AB5085" s="17">
        <f>IF(COUNTIF($F$2:F5085,F5085)=1,1,0)</f>
        <v>0</v>
      </c>
    </row>
    <row r="5086" spans="1:28" x14ac:dyDescent="0.2">
      <c r="A5086" s="17">
        <v>5085</v>
      </c>
      <c r="B5086" t="s">
        <v>8020</v>
      </c>
      <c r="C5086" s="18">
        <v>42527</v>
      </c>
      <c r="D5086" s="18">
        <v>42530</v>
      </c>
      <c r="E5086" t="s">
        <v>50</v>
      </c>
      <c r="F5086" t="s">
        <v>4810</v>
      </c>
      <c r="G5086" t="s">
        <v>4811</v>
      </c>
      <c r="H5086" t="s">
        <v>68</v>
      </c>
      <c r="I5086" t="s">
        <v>54</v>
      </c>
      <c r="J5086" t="s">
        <v>1274</v>
      </c>
      <c r="K5086" t="s">
        <v>1275</v>
      </c>
      <c r="L5086">
        <v>1852</v>
      </c>
      <c r="M5086" t="s">
        <v>175</v>
      </c>
      <c r="N5086" t="s">
        <v>3088</v>
      </c>
      <c r="O5086" t="s">
        <v>73</v>
      </c>
      <c r="P5086" t="s">
        <v>117</v>
      </c>
      <c r="Q5086" t="s">
        <v>3089</v>
      </c>
      <c r="R5086" s="19">
        <v>105.52</v>
      </c>
      <c r="S5086" s="17">
        <v>4</v>
      </c>
      <c r="T5086" s="20">
        <v>0</v>
      </c>
      <c r="U5086" s="19">
        <v>48.539200000000001</v>
      </c>
      <c r="V5086" s="20">
        <f t="shared" si="395"/>
        <v>0.46</v>
      </c>
      <c r="W5086" s="17">
        <f t="shared" si="396"/>
        <v>2016</v>
      </c>
      <c r="X5086" t="str">
        <f t="shared" si="397"/>
        <v>Jun-2016</v>
      </c>
      <c r="Y5086" s="17">
        <f t="shared" si="398"/>
        <v>3</v>
      </c>
      <c r="Z5086" t="str">
        <f t="shared" si="399"/>
        <v>0% (No Discount)</v>
      </c>
      <c r="AA5086" s="17">
        <f>IF(COUNTIF($B$2:B5086,B5086)=1,1,0)</f>
        <v>1</v>
      </c>
      <c r="AB5086" s="17">
        <f>IF(COUNTIF($F$2:F5086,F5086)=1,1,0)</f>
        <v>0</v>
      </c>
    </row>
    <row r="5087" spans="1:28" x14ac:dyDescent="0.2">
      <c r="A5087" s="17">
        <v>5086</v>
      </c>
      <c r="B5087" t="s">
        <v>8021</v>
      </c>
      <c r="C5087" s="18">
        <v>42174</v>
      </c>
      <c r="D5087" s="18">
        <v>42178</v>
      </c>
      <c r="E5087" t="s">
        <v>77</v>
      </c>
      <c r="F5087" t="s">
        <v>3951</v>
      </c>
      <c r="G5087" t="s">
        <v>3952</v>
      </c>
      <c r="H5087" t="s">
        <v>129</v>
      </c>
      <c r="I5087" t="s">
        <v>54</v>
      </c>
      <c r="J5087" t="s">
        <v>844</v>
      </c>
      <c r="K5087" t="s">
        <v>131</v>
      </c>
      <c r="L5087">
        <v>75081</v>
      </c>
      <c r="M5087" t="s">
        <v>132</v>
      </c>
      <c r="N5087" t="s">
        <v>1959</v>
      </c>
      <c r="O5087" t="s">
        <v>73</v>
      </c>
      <c r="P5087" t="s">
        <v>102</v>
      </c>
      <c r="Q5087" t="s">
        <v>1960</v>
      </c>
      <c r="R5087" s="19">
        <v>5.7919999999999998</v>
      </c>
      <c r="S5087" s="17">
        <v>2</v>
      </c>
      <c r="T5087" s="20">
        <v>0.8</v>
      </c>
      <c r="U5087" s="19">
        <v>-9.5568000000000008</v>
      </c>
      <c r="V5087" s="20">
        <f t="shared" si="395"/>
        <v>-1.6500000000000001</v>
      </c>
      <c r="W5087" s="17">
        <f t="shared" si="396"/>
        <v>2015</v>
      </c>
      <c r="X5087" t="str">
        <f t="shared" si="397"/>
        <v>Jun-2015</v>
      </c>
      <c r="Y5087" s="17">
        <f t="shared" si="398"/>
        <v>4</v>
      </c>
      <c r="Z5087" t="str">
        <f t="shared" si="399"/>
        <v>Over 50%</v>
      </c>
      <c r="AA5087" s="17">
        <f>IF(COUNTIF($B$2:B5087,B5087)=1,1,0)</f>
        <v>1</v>
      </c>
      <c r="AB5087" s="17">
        <f>IF(COUNTIF($F$2:F5087,F5087)=1,1,0)</f>
        <v>0</v>
      </c>
    </row>
    <row r="5088" spans="1:28" x14ac:dyDescent="0.2">
      <c r="A5088" s="17">
        <v>5087</v>
      </c>
      <c r="B5088" t="s">
        <v>8022</v>
      </c>
      <c r="C5088" s="18">
        <v>42068</v>
      </c>
      <c r="D5088" s="18">
        <v>42072</v>
      </c>
      <c r="E5088" t="s">
        <v>77</v>
      </c>
      <c r="F5088" t="s">
        <v>3989</v>
      </c>
      <c r="G5088" t="s">
        <v>3990</v>
      </c>
      <c r="H5088" t="s">
        <v>68</v>
      </c>
      <c r="I5088" t="s">
        <v>54</v>
      </c>
      <c r="J5088" t="s">
        <v>173</v>
      </c>
      <c r="K5088" t="s">
        <v>174</v>
      </c>
      <c r="L5088">
        <v>19120</v>
      </c>
      <c r="M5088" t="s">
        <v>175</v>
      </c>
      <c r="N5088" t="s">
        <v>8023</v>
      </c>
      <c r="O5088" t="s">
        <v>98</v>
      </c>
      <c r="P5088" t="s">
        <v>99</v>
      </c>
      <c r="Q5088" t="s">
        <v>8024</v>
      </c>
      <c r="R5088" s="19">
        <v>466.15800000000002</v>
      </c>
      <c r="S5088" s="17">
        <v>7</v>
      </c>
      <c r="T5088" s="20">
        <v>0.4</v>
      </c>
      <c r="U5088" s="19">
        <v>-93.2316</v>
      </c>
      <c r="V5088" s="20">
        <f t="shared" si="395"/>
        <v>-0.19999999999999998</v>
      </c>
      <c r="W5088" s="17">
        <f t="shared" si="396"/>
        <v>2015</v>
      </c>
      <c r="X5088" t="str">
        <f t="shared" si="397"/>
        <v>Mar-2015</v>
      </c>
      <c r="Y5088" s="17">
        <f t="shared" si="398"/>
        <v>4</v>
      </c>
      <c r="Z5088" t="str">
        <f t="shared" si="399"/>
        <v>31-40%</v>
      </c>
      <c r="AA5088" s="17">
        <f>IF(COUNTIF($B$2:B5088,B5088)=1,1,0)</f>
        <v>1</v>
      </c>
      <c r="AB5088" s="17">
        <f>IF(COUNTIF($F$2:F5088,F5088)=1,1,0)</f>
        <v>0</v>
      </c>
    </row>
    <row r="5089" spans="1:28" x14ac:dyDescent="0.2">
      <c r="A5089" s="17">
        <v>5088</v>
      </c>
      <c r="B5089" t="s">
        <v>8022</v>
      </c>
      <c r="C5089" s="18">
        <v>42068</v>
      </c>
      <c r="D5089" s="18">
        <v>42072</v>
      </c>
      <c r="E5089" t="s">
        <v>77</v>
      </c>
      <c r="F5089" t="s">
        <v>3989</v>
      </c>
      <c r="G5089" t="s">
        <v>3990</v>
      </c>
      <c r="H5089" t="s">
        <v>68</v>
      </c>
      <c r="I5089" t="s">
        <v>54</v>
      </c>
      <c r="J5089" t="s">
        <v>173</v>
      </c>
      <c r="K5089" t="s">
        <v>174</v>
      </c>
      <c r="L5089">
        <v>19120</v>
      </c>
      <c r="M5089" t="s">
        <v>175</v>
      </c>
      <c r="N5089" t="s">
        <v>2181</v>
      </c>
      <c r="O5089" t="s">
        <v>98</v>
      </c>
      <c r="P5089" t="s">
        <v>188</v>
      </c>
      <c r="Q5089" t="s">
        <v>2182</v>
      </c>
      <c r="R5089" s="19">
        <v>10.311999999999999</v>
      </c>
      <c r="S5089" s="17">
        <v>1</v>
      </c>
      <c r="T5089" s="20">
        <v>0.2</v>
      </c>
      <c r="U5089" s="19">
        <v>-1.2889999999999999</v>
      </c>
      <c r="V5089" s="20">
        <f t="shared" si="395"/>
        <v>-0.125</v>
      </c>
      <c r="W5089" s="17">
        <f t="shared" si="396"/>
        <v>2015</v>
      </c>
      <c r="X5089" t="str">
        <f t="shared" si="397"/>
        <v>Mar-2015</v>
      </c>
      <c r="Y5089" s="17">
        <f t="shared" si="398"/>
        <v>4</v>
      </c>
      <c r="Z5089" t="str">
        <f t="shared" si="399"/>
        <v>11-20%</v>
      </c>
      <c r="AA5089" s="17">
        <f>IF(COUNTIF($B$2:B5089,B5089)=1,1,0)</f>
        <v>0</v>
      </c>
      <c r="AB5089" s="17">
        <f>IF(COUNTIF($F$2:F5089,F5089)=1,1,0)</f>
        <v>0</v>
      </c>
    </row>
    <row r="5090" spans="1:28" x14ac:dyDescent="0.2">
      <c r="A5090" s="17">
        <v>5089</v>
      </c>
      <c r="B5090" t="s">
        <v>8022</v>
      </c>
      <c r="C5090" s="18">
        <v>42068</v>
      </c>
      <c r="D5090" s="18">
        <v>42072</v>
      </c>
      <c r="E5090" t="s">
        <v>77</v>
      </c>
      <c r="F5090" t="s">
        <v>3989</v>
      </c>
      <c r="G5090" t="s">
        <v>3990</v>
      </c>
      <c r="H5090" t="s">
        <v>68</v>
      </c>
      <c r="I5090" t="s">
        <v>54</v>
      </c>
      <c r="J5090" t="s">
        <v>173</v>
      </c>
      <c r="K5090" t="s">
        <v>174</v>
      </c>
      <c r="L5090">
        <v>19120</v>
      </c>
      <c r="M5090" t="s">
        <v>175</v>
      </c>
      <c r="N5090" t="s">
        <v>3157</v>
      </c>
      <c r="O5090" t="s">
        <v>73</v>
      </c>
      <c r="P5090" t="s">
        <v>102</v>
      </c>
      <c r="Q5090" t="s">
        <v>3158</v>
      </c>
      <c r="R5090" s="19">
        <v>2.556</v>
      </c>
      <c r="S5090" s="17">
        <v>3</v>
      </c>
      <c r="T5090" s="20">
        <v>0.7</v>
      </c>
      <c r="U5090" s="19">
        <v>-1.7891999999999999</v>
      </c>
      <c r="V5090" s="20">
        <f t="shared" si="395"/>
        <v>-0.7</v>
      </c>
      <c r="W5090" s="17">
        <f t="shared" si="396"/>
        <v>2015</v>
      </c>
      <c r="X5090" t="str">
        <f t="shared" si="397"/>
        <v>Mar-2015</v>
      </c>
      <c r="Y5090" s="17">
        <f t="shared" si="398"/>
        <v>4</v>
      </c>
      <c r="Z5090" t="str">
        <f t="shared" si="399"/>
        <v>Over 50%</v>
      </c>
      <c r="AA5090" s="17">
        <f>IF(COUNTIF($B$2:B5090,B5090)=1,1,0)</f>
        <v>0</v>
      </c>
      <c r="AB5090" s="17">
        <f>IF(COUNTIF($F$2:F5090,F5090)=1,1,0)</f>
        <v>0</v>
      </c>
    </row>
    <row r="5091" spans="1:28" x14ac:dyDescent="0.2">
      <c r="A5091" s="17">
        <v>5090</v>
      </c>
      <c r="B5091" t="s">
        <v>8025</v>
      </c>
      <c r="C5091" s="18">
        <v>42951</v>
      </c>
      <c r="D5091" s="18">
        <v>42954</v>
      </c>
      <c r="E5091" t="s">
        <v>215</v>
      </c>
      <c r="F5091" t="s">
        <v>3780</v>
      </c>
      <c r="G5091" t="s">
        <v>3781</v>
      </c>
      <c r="H5091" t="s">
        <v>68</v>
      </c>
      <c r="I5091" t="s">
        <v>54</v>
      </c>
      <c r="J5091" t="s">
        <v>8026</v>
      </c>
      <c r="K5091" t="s">
        <v>484</v>
      </c>
      <c r="L5091">
        <v>80538</v>
      </c>
      <c r="M5091" t="s">
        <v>71</v>
      </c>
      <c r="N5091" t="s">
        <v>5741</v>
      </c>
      <c r="O5091" t="s">
        <v>73</v>
      </c>
      <c r="P5091" t="s">
        <v>117</v>
      </c>
      <c r="Q5091" t="s">
        <v>5742</v>
      </c>
      <c r="R5091" s="19">
        <v>7.968</v>
      </c>
      <c r="S5091" s="17">
        <v>2</v>
      </c>
      <c r="T5091" s="20">
        <v>0.2</v>
      </c>
      <c r="U5091" s="19">
        <v>2.8883999999999999</v>
      </c>
      <c r="V5091" s="20">
        <f t="shared" si="395"/>
        <v>0.36249999999999999</v>
      </c>
      <c r="W5091" s="17">
        <f t="shared" si="396"/>
        <v>2017</v>
      </c>
      <c r="X5091" t="str">
        <f t="shared" si="397"/>
        <v>Aug-2017</v>
      </c>
      <c r="Y5091" s="17">
        <f t="shared" si="398"/>
        <v>3</v>
      </c>
      <c r="Z5091" t="str">
        <f t="shared" si="399"/>
        <v>11-20%</v>
      </c>
      <c r="AA5091" s="17">
        <f>IF(COUNTIF($B$2:B5091,B5091)=1,1,0)</f>
        <v>1</v>
      </c>
      <c r="AB5091" s="17">
        <f>IF(COUNTIF($F$2:F5091,F5091)=1,1,0)</f>
        <v>0</v>
      </c>
    </row>
    <row r="5092" spans="1:28" x14ac:dyDescent="0.2">
      <c r="A5092" s="17">
        <v>5091</v>
      </c>
      <c r="B5092" t="s">
        <v>8025</v>
      </c>
      <c r="C5092" s="18">
        <v>42951</v>
      </c>
      <c r="D5092" s="18">
        <v>42954</v>
      </c>
      <c r="E5092" t="s">
        <v>215</v>
      </c>
      <c r="F5092" t="s">
        <v>3780</v>
      </c>
      <c r="G5092" t="s">
        <v>3781</v>
      </c>
      <c r="H5092" t="s">
        <v>68</v>
      </c>
      <c r="I5092" t="s">
        <v>54</v>
      </c>
      <c r="J5092" t="s">
        <v>8026</v>
      </c>
      <c r="K5092" t="s">
        <v>484</v>
      </c>
      <c r="L5092">
        <v>80538</v>
      </c>
      <c r="M5092" t="s">
        <v>71</v>
      </c>
      <c r="N5092" t="s">
        <v>2368</v>
      </c>
      <c r="O5092" t="s">
        <v>73</v>
      </c>
      <c r="P5092" t="s">
        <v>200</v>
      </c>
      <c r="Q5092" t="s">
        <v>2369</v>
      </c>
      <c r="R5092" s="19">
        <v>8.7840000000000007</v>
      </c>
      <c r="S5092" s="17">
        <v>1</v>
      </c>
      <c r="T5092" s="20">
        <v>0.2</v>
      </c>
      <c r="U5092" s="19">
        <v>3.1842000000000001</v>
      </c>
      <c r="V5092" s="20">
        <f t="shared" si="395"/>
        <v>0.36249999999999999</v>
      </c>
      <c r="W5092" s="17">
        <f t="shared" si="396"/>
        <v>2017</v>
      </c>
      <c r="X5092" t="str">
        <f t="shared" si="397"/>
        <v>Aug-2017</v>
      </c>
      <c r="Y5092" s="17">
        <f t="shared" si="398"/>
        <v>3</v>
      </c>
      <c r="Z5092" t="str">
        <f t="shared" si="399"/>
        <v>11-20%</v>
      </c>
      <c r="AA5092" s="17">
        <f>IF(COUNTIF($B$2:B5092,B5092)=1,1,0)</f>
        <v>0</v>
      </c>
      <c r="AB5092" s="17">
        <f>IF(COUNTIF($F$2:F5092,F5092)=1,1,0)</f>
        <v>0</v>
      </c>
    </row>
    <row r="5093" spans="1:28" x14ac:dyDescent="0.2">
      <c r="A5093" s="17">
        <v>5092</v>
      </c>
      <c r="B5093" t="s">
        <v>8027</v>
      </c>
      <c r="C5093" s="18">
        <v>43099</v>
      </c>
      <c r="D5093" s="18">
        <v>43103</v>
      </c>
      <c r="E5093" t="s">
        <v>77</v>
      </c>
      <c r="F5093" t="s">
        <v>8018</v>
      </c>
      <c r="G5093" t="s">
        <v>8019</v>
      </c>
      <c r="H5093" t="s">
        <v>53</v>
      </c>
      <c r="I5093" t="s">
        <v>54</v>
      </c>
      <c r="J5093" t="s">
        <v>8026</v>
      </c>
      <c r="K5093" t="s">
        <v>484</v>
      </c>
      <c r="L5093">
        <v>80538</v>
      </c>
      <c r="M5093" t="s">
        <v>71</v>
      </c>
      <c r="N5093" t="s">
        <v>1032</v>
      </c>
      <c r="O5093" t="s">
        <v>73</v>
      </c>
      <c r="P5093" t="s">
        <v>296</v>
      </c>
      <c r="Q5093" t="s">
        <v>1033</v>
      </c>
      <c r="R5093" s="19">
        <v>3.024</v>
      </c>
      <c r="S5093" s="17">
        <v>3</v>
      </c>
      <c r="T5093" s="20">
        <v>0.2</v>
      </c>
      <c r="U5093" s="19">
        <v>-0.6048</v>
      </c>
      <c r="V5093" s="20">
        <f t="shared" si="395"/>
        <v>-0.2</v>
      </c>
      <c r="W5093" s="17">
        <f t="shared" si="396"/>
        <v>2017</v>
      </c>
      <c r="X5093" t="str">
        <f t="shared" si="397"/>
        <v>Dec-2017</v>
      </c>
      <c r="Y5093" s="17">
        <f t="shared" si="398"/>
        <v>4</v>
      </c>
      <c r="Z5093" t="str">
        <f t="shared" si="399"/>
        <v>11-20%</v>
      </c>
      <c r="AA5093" s="17">
        <f>IF(COUNTIF($B$2:B5093,B5093)=1,1,0)</f>
        <v>1</v>
      </c>
      <c r="AB5093" s="17">
        <f>IF(COUNTIF($F$2:F5093,F5093)=1,1,0)</f>
        <v>0</v>
      </c>
    </row>
    <row r="5094" spans="1:28" x14ac:dyDescent="0.2">
      <c r="A5094" s="17">
        <v>5093</v>
      </c>
      <c r="B5094" t="s">
        <v>8028</v>
      </c>
      <c r="C5094" s="18">
        <v>42147</v>
      </c>
      <c r="D5094" s="18">
        <v>42151</v>
      </c>
      <c r="E5094" t="s">
        <v>77</v>
      </c>
      <c r="F5094" t="s">
        <v>1043</v>
      </c>
      <c r="G5094" t="s">
        <v>1044</v>
      </c>
      <c r="H5094" t="s">
        <v>68</v>
      </c>
      <c r="I5094" t="s">
        <v>54</v>
      </c>
      <c r="J5094" t="s">
        <v>7162</v>
      </c>
      <c r="K5094" t="s">
        <v>1430</v>
      </c>
      <c r="L5094">
        <v>2895</v>
      </c>
      <c r="M5094" t="s">
        <v>175</v>
      </c>
      <c r="N5094" t="s">
        <v>1797</v>
      </c>
      <c r="O5094" t="s">
        <v>73</v>
      </c>
      <c r="P5094" t="s">
        <v>86</v>
      </c>
      <c r="Q5094" t="s">
        <v>1798</v>
      </c>
      <c r="R5094" s="19">
        <v>51.45</v>
      </c>
      <c r="S5094" s="17">
        <v>3</v>
      </c>
      <c r="T5094" s="20">
        <v>0</v>
      </c>
      <c r="U5094" s="19">
        <v>13.891500000000001</v>
      </c>
      <c r="V5094" s="20">
        <f t="shared" si="395"/>
        <v>0.27</v>
      </c>
      <c r="W5094" s="17">
        <f t="shared" si="396"/>
        <v>2015</v>
      </c>
      <c r="X5094" t="str">
        <f t="shared" si="397"/>
        <v>May-2015</v>
      </c>
      <c r="Y5094" s="17">
        <f t="shared" si="398"/>
        <v>4</v>
      </c>
      <c r="Z5094" t="str">
        <f t="shared" si="399"/>
        <v>0% (No Discount)</v>
      </c>
      <c r="AA5094" s="17">
        <f>IF(COUNTIF($B$2:B5094,B5094)=1,1,0)</f>
        <v>1</v>
      </c>
      <c r="AB5094" s="17">
        <f>IF(COUNTIF($F$2:F5094,F5094)=1,1,0)</f>
        <v>0</v>
      </c>
    </row>
    <row r="5095" spans="1:28" x14ac:dyDescent="0.2">
      <c r="A5095" s="17">
        <v>5094</v>
      </c>
      <c r="B5095" t="s">
        <v>8029</v>
      </c>
      <c r="C5095" s="18">
        <v>41979</v>
      </c>
      <c r="D5095" s="18">
        <v>41983</v>
      </c>
      <c r="E5095" t="s">
        <v>77</v>
      </c>
      <c r="F5095" t="s">
        <v>2681</v>
      </c>
      <c r="G5095" t="s">
        <v>2682</v>
      </c>
      <c r="H5095" t="s">
        <v>53</v>
      </c>
      <c r="I5095" t="s">
        <v>54</v>
      </c>
      <c r="J5095" t="s">
        <v>330</v>
      </c>
      <c r="K5095" t="s">
        <v>238</v>
      </c>
      <c r="L5095">
        <v>60610</v>
      </c>
      <c r="M5095" t="s">
        <v>132</v>
      </c>
      <c r="N5095" t="s">
        <v>5328</v>
      </c>
      <c r="O5095" t="s">
        <v>73</v>
      </c>
      <c r="P5095" t="s">
        <v>105</v>
      </c>
      <c r="Q5095" t="s">
        <v>5329</v>
      </c>
      <c r="R5095" s="19">
        <v>14.016</v>
      </c>
      <c r="S5095" s="17">
        <v>4</v>
      </c>
      <c r="T5095" s="20">
        <v>0.8</v>
      </c>
      <c r="U5095" s="19">
        <v>-31.536000000000001</v>
      </c>
      <c r="V5095" s="20">
        <f t="shared" si="395"/>
        <v>-2.25</v>
      </c>
      <c r="W5095" s="17">
        <f t="shared" si="396"/>
        <v>2014</v>
      </c>
      <c r="X5095" t="str">
        <f t="shared" si="397"/>
        <v>Dec-2014</v>
      </c>
      <c r="Y5095" s="17">
        <f t="shared" si="398"/>
        <v>4</v>
      </c>
      <c r="Z5095" t="str">
        <f t="shared" si="399"/>
        <v>Over 50%</v>
      </c>
      <c r="AA5095" s="17">
        <f>IF(COUNTIF($B$2:B5095,B5095)=1,1,0)</f>
        <v>1</v>
      </c>
      <c r="AB5095" s="17">
        <f>IF(COUNTIF($F$2:F5095,F5095)=1,1,0)</f>
        <v>0</v>
      </c>
    </row>
    <row r="5096" spans="1:28" x14ac:dyDescent="0.2">
      <c r="A5096" s="17">
        <v>5095</v>
      </c>
      <c r="B5096" t="s">
        <v>8029</v>
      </c>
      <c r="C5096" s="18">
        <v>41979</v>
      </c>
      <c r="D5096" s="18">
        <v>41983</v>
      </c>
      <c r="E5096" t="s">
        <v>77</v>
      </c>
      <c r="F5096" t="s">
        <v>2681</v>
      </c>
      <c r="G5096" t="s">
        <v>2682</v>
      </c>
      <c r="H5096" t="s">
        <v>53</v>
      </c>
      <c r="I5096" t="s">
        <v>54</v>
      </c>
      <c r="J5096" t="s">
        <v>330</v>
      </c>
      <c r="K5096" t="s">
        <v>238</v>
      </c>
      <c r="L5096">
        <v>60610</v>
      </c>
      <c r="M5096" t="s">
        <v>132</v>
      </c>
      <c r="N5096" t="s">
        <v>3308</v>
      </c>
      <c r="O5096" t="s">
        <v>59</v>
      </c>
      <c r="P5096" t="s">
        <v>83</v>
      </c>
      <c r="Q5096" t="s">
        <v>3309</v>
      </c>
      <c r="R5096" s="19">
        <v>214.95</v>
      </c>
      <c r="S5096" s="17">
        <v>5</v>
      </c>
      <c r="T5096" s="20">
        <v>0.5</v>
      </c>
      <c r="U5096" s="19">
        <v>-120.372</v>
      </c>
      <c r="V5096" s="20">
        <f t="shared" si="395"/>
        <v>-0.56000000000000005</v>
      </c>
      <c r="W5096" s="17">
        <f t="shared" si="396"/>
        <v>2014</v>
      </c>
      <c r="X5096" t="str">
        <f t="shared" si="397"/>
        <v>Dec-2014</v>
      </c>
      <c r="Y5096" s="17">
        <f t="shared" si="398"/>
        <v>4</v>
      </c>
      <c r="Z5096" t="str">
        <f t="shared" si="399"/>
        <v>41-50%</v>
      </c>
      <c r="AA5096" s="17">
        <f>IF(COUNTIF($B$2:B5096,B5096)=1,1,0)</f>
        <v>0</v>
      </c>
      <c r="AB5096" s="17">
        <f>IF(COUNTIF($F$2:F5096,F5096)=1,1,0)</f>
        <v>0</v>
      </c>
    </row>
    <row r="5097" spans="1:28" x14ac:dyDescent="0.2">
      <c r="A5097" s="17">
        <v>5096</v>
      </c>
      <c r="B5097" t="s">
        <v>8029</v>
      </c>
      <c r="C5097" s="18">
        <v>41979</v>
      </c>
      <c r="D5097" s="18">
        <v>41983</v>
      </c>
      <c r="E5097" t="s">
        <v>77</v>
      </c>
      <c r="F5097" t="s">
        <v>2681</v>
      </c>
      <c r="G5097" t="s">
        <v>2682</v>
      </c>
      <c r="H5097" t="s">
        <v>53</v>
      </c>
      <c r="I5097" t="s">
        <v>54</v>
      </c>
      <c r="J5097" t="s">
        <v>330</v>
      </c>
      <c r="K5097" t="s">
        <v>238</v>
      </c>
      <c r="L5097">
        <v>60610</v>
      </c>
      <c r="M5097" t="s">
        <v>132</v>
      </c>
      <c r="N5097" t="s">
        <v>3345</v>
      </c>
      <c r="O5097" t="s">
        <v>98</v>
      </c>
      <c r="P5097" t="s">
        <v>99</v>
      </c>
      <c r="Q5097" t="s">
        <v>3346</v>
      </c>
      <c r="R5097" s="19">
        <v>35.04</v>
      </c>
      <c r="S5097" s="17">
        <v>4</v>
      </c>
      <c r="T5097" s="20">
        <v>0.2</v>
      </c>
      <c r="U5097" s="19">
        <v>-7.008</v>
      </c>
      <c r="V5097" s="20">
        <f t="shared" si="395"/>
        <v>-0.2</v>
      </c>
      <c r="W5097" s="17">
        <f t="shared" si="396"/>
        <v>2014</v>
      </c>
      <c r="X5097" t="str">
        <f t="shared" si="397"/>
        <v>Dec-2014</v>
      </c>
      <c r="Y5097" s="17">
        <f t="shared" si="398"/>
        <v>4</v>
      </c>
      <c r="Z5097" t="str">
        <f t="shared" si="399"/>
        <v>11-20%</v>
      </c>
      <c r="AA5097" s="17">
        <f>IF(COUNTIF($B$2:B5097,B5097)=1,1,0)</f>
        <v>0</v>
      </c>
      <c r="AB5097" s="17">
        <f>IF(COUNTIF($F$2:F5097,F5097)=1,1,0)</f>
        <v>0</v>
      </c>
    </row>
    <row r="5098" spans="1:28" x14ac:dyDescent="0.2">
      <c r="A5098" s="17">
        <v>5097</v>
      </c>
      <c r="B5098" t="s">
        <v>8029</v>
      </c>
      <c r="C5098" s="18">
        <v>41979</v>
      </c>
      <c r="D5098" s="18">
        <v>41983</v>
      </c>
      <c r="E5098" t="s">
        <v>77</v>
      </c>
      <c r="F5098" t="s">
        <v>2681</v>
      </c>
      <c r="G5098" t="s">
        <v>2682</v>
      </c>
      <c r="H5098" t="s">
        <v>53</v>
      </c>
      <c r="I5098" t="s">
        <v>54</v>
      </c>
      <c r="J5098" t="s">
        <v>330</v>
      </c>
      <c r="K5098" t="s">
        <v>238</v>
      </c>
      <c r="L5098">
        <v>60610</v>
      </c>
      <c r="M5098" t="s">
        <v>132</v>
      </c>
      <c r="N5098" t="s">
        <v>4448</v>
      </c>
      <c r="O5098" t="s">
        <v>59</v>
      </c>
      <c r="P5098" t="s">
        <v>92</v>
      </c>
      <c r="Q5098" t="s">
        <v>4449</v>
      </c>
      <c r="R5098" s="19">
        <v>10.776</v>
      </c>
      <c r="S5098" s="17">
        <v>3</v>
      </c>
      <c r="T5098" s="20">
        <v>0.6</v>
      </c>
      <c r="U5098" s="19">
        <v>-4.8491999999999997</v>
      </c>
      <c r="V5098" s="20">
        <f t="shared" si="395"/>
        <v>-0.45</v>
      </c>
      <c r="W5098" s="17">
        <f t="shared" si="396"/>
        <v>2014</v>
      </c>
      <c r="X5098" t="str">
        <f t="shared" si="397"/>
        <v>Dec-2014</v>
      </c>
      <c r="Y5098" s="17">
        <f t="shared" si="398"/>
        <v>4</v>
      </c>
      <c r="Z5098" t="str">
        <f t="shared" si="399"/>
        <v>Over 50%</v>
      </c>
      <c r="AA5098" s="17">
        <f>IF(COUNTIF($B$2:B5098,B5098)=1,1,0)</f>
        <v>0</v>
      </c>
      <c r="AB5098" s="17">
        <f>IF(COUNTIF($F$2:F5098,F5098)=1,1,0)</f>
        <v>0</v>
      </c>
    </row>
    <row r="5099" spans="1:28" x14ac:dyDescent="0.2">
      <c r="A5099" s="17">
        <v>5098</v>
      </c>
      <c r="B5099" t="s">
        <v>8029</v>
      </c>
      <c r="C5099" s="18">
        <v>41979</v>
      </c>
      <c r="D5099" s="18">
        <v>41983</v>
      </c>
      <c r="E5099" t="s">
        <v>77</v>
      </c>
      <c r="F5099" t="s">
        <v>2681</v>
      </c>
      <c r="G5099" t="s">
        <v>2682</v>
      </c>
      <c r="H5099" t="s">
        <v>53</v>
      </c>
      <c r="I5099" t="s">
        <v>54</v>
      </c>
      <c r="J5099" t="s">
        <v>330</v>
      </c>
      <c r="K5099" t="s">
        <v>238</v>
      </c>
      <c r="L5099">
        <v>60610</v>
      </c>
      <c r="M5099" t="s">
        <v>132</v>
      </c>
      <c r="N5099" t="s">
        <v>4071</v>
      </c>
      <c r="O5099" t="s">
        <v>73</v>
      </c>
      <c r="P5099" t="s">
        <v>102</v>
      </c>
      <c r="Q5099" t="s">
        <v>4072</v>
      </c>
      <c r="R5099" s="19">
        <v>4.5999999999999996</v>
      </c>
      <c r="S5099" s="17">
        <v>2</v>
      </c>
      <c r="T5099" s="20">
        <v>0.8</v>
      </c>
      <c r="U5099" s="19">
        <v>-8.0500000000000007</v>
      </c>
      <c r="V5099" s="20">
        <f t="shared" si="395"/>
        <v>-1.7500000000000002</v>
      </c>
      <c r="W5099" s="17">
        <f t="shared" si="396"/>
        <v>2014</v>
      </c>
      <c r="X5099" t="str">
        <f t="shared" si="397"/>
        <v>Dec-2014</v>
      </c>
      <c r="Y5099" s="17">
        <f t="shared" si="398"/>
        <v>4</v>
      </c>
      <c r="Z5099" t="str">
        <f t="shared" si="399"/>
        <v>Over 50%</v>
      </c>
      <c r="AA5099" s="17">
        <f>IF(COUNTIF($B$2:B5099,B5099)=1,1,0)</f>
        <v>0</v>
      </c>
      <c r="AB5099" s="17">
        <f>IF(COUNTIF($F$2:F5099,F5099)=1,1,0)</f>
        <v>0</v>
      </c>
    </row>
    <row r="5100" spans="1:28" x14ac:dyDescent="0.2">
      <c r="A5100" s="17">
        <v>5099</v>
      </c>
      <c r="B5100" t="s">
        <v>8029</v>
      </c>
      <c r="C5100" s="18">
        <v>41979</v>
      </c>
      <c r="D5100" s="18">
        <v>41983</v>
      </c>
      <c r="E5100" t="s">
        <v>77</v>
      </c>
      <c r="F5100" t="s">
        <v>2681</v>
      </c>
      <c r="G5100" t="s">
        <v>2682</v>
      </c>
      <c r="H5100" t="s">
        <v>53</v>
      </c>
      <c r="I5100" t="s">
        <v>54</v>
      </c>
      <c r="J5100" t="s">
        <v>330</v>
      </c>
      <c r="K5100" t="s">
        <v>238</v>
      </c>
      <c r="L5100">
        <v>60610</v>
      </c>
      <c r="M5100" t="s">
        <v>132</v>
      </c>
      <c r="N5100" t="s">
        <v>914</v>
      </c>
      <c r="O5100" t="s">
        <v>73</v>
      </c>
      <c r="P5100" t="s">
        <v>86</v>
      </c>
      <c r="Q5100" t="s">
        <v>915</v>
      </c>
      <c r="R5100" s="19">
        <v>35.167999999999999</v>
      </c>
      <c r="S5100" s="17">
        <v>2</v>
      </c>
      <c r="T5100" s="20">
        <v>0.2</v>
      </c>
      <c r="U5100" s="19">
        <v>-8.3523999999999994</v>
      </c>
      <c r="V5100" s="20">
        <f t="shared" si="395"/>
        <v>-0.23749999999999999</v>
      </c>
      <c r="W5100" s="17">
        <f t="shared" si="396"/>
        <v>2014</v>
      </c>
      <c r="X5100" t="str">
        <f t="shared" si="397"/>
        <v>Dec-2014</v>
      </c>
      <c r="Y5100" s="17">
        <f t="shared" si="398"/>
        <v>4</v>
      </c>
      <c r="Z5100" t="str">
        <f t="shared" si="399"/>
        <v>11-20%</v>
      </c>
      <c r="AA5100" s="17">
        <f>IF(COUNTIF($B$2:B5100,B5100)=1,1,0)</f>
        <v>0</v>
      </c>
      <c r="AB5100" s="17">
        <f>IF(COUNTIF($F$2:F5100,F5100)=1,1,0)</f>
        <v>0</v>
      </c>
    </row>
    <row r="5101" spans="1:28" x14ac:dyDescent="0.2">
      <c r="A5101" s="17">
        <v>5100</v>
      </c>
      <c r="B5101" t="s">
        <v>8030</v>
      </c>
      <c r="C5101" s="18">
        <v>42223</v>
      </c>
      <c r="D5101" s="18">
        <v>42228</v>
      </c>
      <c r="E5101" t="s">
        <v>77</v>
      </c>
      <c r="F5101" t="s">
        <v>451</v>
      </c>
      <c r="G5101" t="s">
        <v>452</v>
      </c>
      <c r="H5101" t="s">
        <v>129</v>
      </c>
      <c r="I5101" t="s">
        <v>54</v>
      </c>
      <c r="J5101" t="s">
        <v>5989</v>
      </c>
      <c r="K5101" t="s">
        <v>70</v>
      </c>
      <c r="L5101">
        <v>93309</v>
      </c>
      <c r="M5101" t="s">
        <v>71</v>
      </c>
      <c r="N5101" t="s">
        <v>1650</v>
      </c>
      <c r="O5101" t="s">
        <v>73</v>
      </c>
      <c r="P5101" t="s">
        <v>102</v>
      </c>
      <c r="Q5101" t="s">
        <v>1651</v>
      </c>
      <c r="R5101" s="19">
        <v>19.152000000000001</v>
      </c>
      <c r="S5101" s="17">
        <v>3</v>
      </c>
      <c r="T5101" s="20">
        <v>0.2</v>
      </c>
      <c r="U5101" s="19">
        <v>6.4638</v>
      </c>
      <c r="V5101" s="20">
        <f t="shared" si="395"/>
        <v>0.33749999999999997</v>
      </c>
      <c r="W5101" s="17">
        <f t="shared" si="396"/>
        <v>2015</v>
      </c>
      <c r="X5101" t="str">
        <f t="shared" si="397"/>
        <v>Aug-2015</v>
      </c>
      <c r="Y5101" s="17">
        <f t="shared" si="398"/>
        <v>5</v>
      </c>
      <c r="Z5101" t="str">
        <f t="shared" si="399"/>
        <v>11-20%</v>
      </c>
      <c r="AA5101" s="17">
        <f>IF(COUNTIF($B$2:B5101,B5101)=1,1,0)</f>
        <v>1</v>
      </c>
      <c r="AB5101" s="17">
        <f>IF(COUNTIF($F$2:F5101,F5101)=1,1,0)</f>
        <v>0</v>
      </c>
    </row>
    <row r="5102" spans="1:28" x14ac:dyDescent="0.2">
      <c r="A5102" s="17">
        <v>5101</v>
      </c>
      <c r="B5102" t="s">
        <v>8031</v>
      </c>
      <c r="C5102" s="18">
        <v>41715</v>
      </c>
      <c r="D5102" s="18">
        <v>41715</v>
      </c>
      <c r="E5102" t="s">
        <v>1320</v>
      </c>
      <c r="F5102" t="s">
        <v>5527</v>
      </c>
      <c r="G5102" t="s">
        <v>5528</v>
      </c>
      <c r="H5102" t="s">
        <v>53</v>
      </c>
      <c r="I5102" t="s">
        <v>54</v>
      </c>
      <c r="J5102" t="s">
        <v>844</v>
      </c>
      <c r="K5102" t="s">
        <v>131</v>
      </c>
      <c r="L5102">
        <v>75217</v>
      </c>
      <c r="M5102" t="s">
        <v>132</v>
      </c>
      <c r="N5102" t="s">
        <v>1312</v>
      </c>
      <c r="O5102" t="s">
        <v>73</v>
      </c>
      <c r="P5102" t="s">
        <v>95</v>
      </c>
      <c r="Q5102" t="s">
        <v>1313</v>
      </c>
      <c r="R5102" s="19">
        <v>4.4480000000000004</v>
      </c>
      <c r="S5102" s="17">
        <v>2</v>
      </c>
      <c r="T5102" s="20">
        <v>0.2</v>
      </c>
      <c r="U5102" s="19">
        <v>0.33360000000000001</v>
      </c>
      <c r="V5102" s="20">
        <f t="shared" si="395"/>
        <v>7.4999999999999997E-2</v>
      </c>
      <c r="W5102" s="17">
        <f t="shared" si="396"/>
        <v>2014</v>
      </c>
      <c r="X5102" t="str">
        <f t="shared" si="397"/>
        <v>Mar-2014</v>
      </c>
      <c r="Y5102" s="17">
        <f t="shared" si="398"/>
        <v>0</v>
      </c>
      <c r="Z5102" t="str">
        <f t="shared" si="399"/>
        <v>11-20%</v>
      </c>
      <c r="AA5102" s="17">
        <f>IF(COUNTIF($B$2:B5102,B5102)=1,1,0)</f>
        <v>1</v>
      </c>
      <c r="AB5102" s="17">
        <f>IF(COUNTIF($F$2:F5102,F5102)=1,1,0)</f>
        <v>0</v>
      </c>
    </row>
    <row r="5103" spans="1:28" x14ac:dyDescent="0.2">
      <c r="A5103" s="17">
        <v>5102</v>
      </c>
      <c r="B5103" t="s">
        <v>8031</v>
      </c>
      <c r="C5103" s="18">
        <v>41715</v>
      </c>
      <c r="D5103" s="18">
        <v>41715</v>
      </c>
      <c r="E5103" t="s">
        <v>1320</v>
      </c>
      <c r="F5103" t="s">
        <v>5527</v>
      </c>
      <c r="G5103" t="s">
        <v>5528</v>
      </c>
      <c r="H5103" t="s">
        <v>53</v>
      </c>
      <c r="I5103" t="s">
        <v>54</v>
      </c>
      <c r="J5103" t="s">
        <v>844</v>
      </c>
      <c r="K5103" t="s">
        <v>131</v>
      </c>
      <c r="L5103">
        <v>75217</v>
      </c>
      <c r="M5103" t="s">
        <v>132</v>
      </c>
      <c r="N5103" t="s">
        <v>2875</v>
      </c>
      <c r="O5103" t="s">
        <v>73</v>
      </c>
      <c r="P5103" t="s">
        <v>117</v>
      </c>
      <c r="Q5103" t="s">
        <v>6847</v>
      </c>
      <c r="R5103" s="19">
        <v>5.1840000000000002</v>
      </c>
      <c r="S5103" s="17">
        <v>1</v>
      </c>
      <c r="T5103" s="20">
        <v>0.2</v>
      </c>
      <c r="U5103" s="19">
        <v>1.8792</v>
      </c>
      <c r="V5103" s="20">
        <f t="shared" si="395"/>
        <v>0.36249999999999999</v>
      </c>
      <c r="W5103" s="17">
        <f t="shared" si="396"/>
        <v>2014</v>
      </c>
      <c r="X5103" t="str">
        <f t="shared" si="397"/>
        <v>Mar-2014</v>
      </c>
      <c r="Y5103" s="17">
        <f t="shared" si="398"/>
        <v>0</v>
      </c>
      <c r="Z5103" t="str">
        <f t="shared" si="399"/>
        <v>11-20%</v>
      </c>
      <c r="AA5103" s="17">
        <f>IF(COUNTIF($B$2:B5103,B5103)=1,1,0)</f>
        <v>0</v>
      </c>
      <c r="AB5103" s="17">
        <f>IF(COUNTIF($F$2:F5103,F5103)=1,1,0)</f>
        <v>0</v>
      </c>
    </row>
    <row r="5104" spans="1:28" x14ac:dyDescent="0.2">
      <c r="A5104" s="17">
        <v>5103</v>
      </c>
      <c r="B5104" t="s">
        <v>8031</v>
      </c>
      <c r="C5104" s="18">
        <v>41715</v>
      </c>
      <c r="D5104" s="18">
        <v>41715</v>
      </c>
      <c r="E5104" t="s">
        <v>1320</v>
      </c>
      <c r="F5104" t="s">
        <v>5527</v>
      </c>
      <c r="G5104" t="s">
        <v>5528</v>
      </c>
      <c r="H5104" t="s">
        <v>53</v>
      </c>
      <c r="I5104" t="s">
        <v>54</v>
      </c>
      <c r="J5104" t="s">
        <v>844</v>
      </c>
      <c r="K5104" t="s">
        <v>131</v>
      </c>
      <c r="L5104">
        <v>75217</v>
      </c>
      <c r="M5104" t="s">
        <v>132</v>
      </c>
      <c r="N5104" t="s">
        <v>116</v>
      </c>
      <c r="O5104" t="s">
        <v>73</v>
      </c>
      <c r="P5104" t="s">
        <v>117</v>
      </c>
      <c r="Q5104" t="s">
        <v>118</v>
      </c>
      <c r="R5104" s="19">
        <v>15.552</v>
      </c>
      <c r="S5104" s="17">
        <v>3</v>
      </c>
      <c r="T5104" s="20">
        <v>0.2</v>
      </c>
      <c r="U5104" s="19">
        <v>5.4432</v>
      </c>
      <c r="V5104" s="20">
        <f t="shared" si="395"/>
        <v>0.35000000000000003</v>
      </c>
      <c r="W5104" s="17">
        <f t="shared" si="396"/>
        <v>2014</v>
      </c>
      <c r="X5104" t="str">
        <f t="shared" si="397"/>
        <v>Mar-2014</v>
      </c>
      <c r="Y5104" s="17">
        <f t="shared" si="398"/>
        <v>0</v>
      </c>
      <c r="Z5104" t="str">
        <f t="shared" si="399"/>
        <v>11-20%</v>
      </c>
      <c r="AA5104" s="17">
        <f>IF(COUNTIF($B$2:B5104,B5104)=1,1,0)</f>
        <v>0</v>
      </c>
      <c r="AB5104" s="17">
        <f>IF(COUNTIF($F$2:F5104,F5104)=1,1,0)</f>
        <v>0</v>
      </c>
    </row>
    <row r="5105" spans="1:28" x14ac:dyDescent="0.2">
      <c r="A5105" s="17">
        <v>5104</v>
      </c>
      <c r="B5105" t="s">
        <v>8032</v>
      </c>
      <c r="C5105" s="18">
        <v>42089</v>
      </c>
      <c r="D5105" s="18">
        <v>42093</v>
      </c>
      <c r="E5105" t="s">
        <v>50</v>
      </c>
      <c r="F5105" t="s">
        <v>3611</v>
      </c>
      <c r="G5105" t="s">
        <v>3612</v>
      </c>
      <c r="H5105" t="s">
        <v>53</v>
      </c>
      <c r="I5105" t="s">
        <v>54</v>
      </c>
      <c r="J5105" t="s">
        <v>173</v>
      </c>
      <c r="K5105" t="s">
        <v>174</v>
      </c>
      <c r="L5105">
        <v>19140</v>
      </c>
      <c r="M5105" t="s">
        <v>175</v>
      </c>
      <c r="N5105" t="s">
        <v>659</v>
      </c>
      <c r="O5105" t="s">
        <v>73</v>
      </c>
      <c r="P5105" t="s">
        <v>117</v>
      </c>
      <c r="Q5105" t="s">
        <v>660</v>
      </c>
      <c r="R5105" s="19">
        <v>40.031999999999996</v>
      </c>
      <c r="S5105" s="17">
        <v>6</v>
      </c>
      <c r="T5105" s="20">
        <v>0.2</v>
      </c>
      <c r="U5105" s="19">
        <v>12.51</v>
      </c>
      <c r="V5105" s="20">
        <f t="shared" si="395"/>
        <v>0.3125</v>
      </c>
      <c r="W5105" s="17">
        <f t="shared" si="396"/>
        <v>2015</v>
      </c>
      <c r="X5105" t="str">
        <f t="shared" si="397"/>
        <v>Mar-2015</v>
      </c>
      <c r="Y5105" s="17">
        <f t="shared" si="398"/>
        <v>4</v>
      </c>
      <c r="Z5105" t="str">
        <f t="shared" si="399"/>
        <v>11-20%</v>
      </c>
      <c r="AA5105" s="17">
        <f>IF(COUNTIF($B$2:B5105,B5105)=1,1,0)</f>
        <v>1</v>
      </c>
      <c r="AB5105" s="17">
        <f>IF(COUNTIF($F$2:F5105,F5105)=1,1,0)</f>
        <v>0</v>
      </c>
    </row>
    <row r="5106" spans="1:28" x14ac:dyDescent="0.2">
      <c r="A5106" s="17">
        <v>5105</v>
      </c>
      <c r="B5106" t="s">
        <v>8032</v>
      </c>
      <c r="C5106" s="18">
        <v>42089</v>
      </c>
      <c r="D5106" s="18">
        <v>42093</v>
      </c>
      <c r="E5106" t="s">
        <v>50</v>
      </c>
      <c r="F5106" t="s">
        <v>3611</v>
      </c>
      <c r="G5106" t="s">
        <v>3612</v>
      </c>
      <c r="H5106" t="s">
        <v>53</v>
      </c>
      <c r="I5106" t="s">
        <v>54</v>
      </c>
      <c r="J5106" t="s">
        <v>173</v>
      </c>
      <c r="K5106" t="s">
        <v>174</v>
      </c>
      <c r="L5106">
        <v>19140</v>
      </c>
      <c r="M5106" t="s">
        <v>175</v>
      </c>
      <c r="N5106" t="s">
        <v>319</v>
      </c>
      <c r="O5106" t="s">
        <v>98</v>
      </c>
      <c r="P5106" t="s">
        <v>188</v>
      </c>
      <c r="Q5106" t="s">
        <v>320</v>
      </c>
      <c r="R5106" s="19">
        <v>16.776</v>
      </c>
      <c r="S5106" s="17">
        <v>3</v>
      </c>
      <c r="T5106" s="20">
        <v>0.2</v>
      </c>
      <c r="U5106" s="19">
        <v>5.0327999999999999</v>
      </c>
      <c r="V5106" s="20">
        <f t="shared" si="395"/>
        <v>0.3</v>
      </c>
      <c r="W5106" s="17">
        <f t="shared" si="396"/>
        <v>2015</v>
      </c>
      <c r="X5106" t="str">
        <f t="shared" si="397"/>
        <v>Mar-2015</v>
      </c>
      <c r="Y5106" s="17">
        <f t="shared" si="398"/>
        <v>4</v>
      </c>
      <c r="Z5106" t="str">
        <f t="shared" si="399"/>
        <v>11-20%</v>
      </c>
      <c r="AA5106" s="17">
        <f>IF(COUNTIF($B$2:B5106,B5106)=1,1,0)</f>
        <v>0</v>
      </c>
      <c r="AB5106" s="17">
        <f>IF(COUNTIF($F$2:F5106,F5106)=1,1,0)</f>
        <v>0</v>
      </c>
    </row>
    <row r="5107" spans="1:28" x14ac:dyDescent="0.2">
      <c r="A5107" s="17">
        <v>5106</v>
      </c>
      <c r="B5107" t="s">
        <v>8033</v>
      </c>
      <c r="C5107" s="18">
        <v>41987</v>
      </c>
      <c r="D5107" s="18">
        <v>41993</v>
      </c>
      <c r="E5107" t="s">
        <v>77</v>
      </c>
      <c r="F5107" t="s">
        <v>2493</v>
      </c>
      <c r="G5107" t="s">
        <v>2494</v>
      </c>
      <c r="H5107" t="s">
        <v>53</v>
      </c>
      <c r="I5107" t="s">
        <v>54</v>
      </c>
      <c r="J5107" t="s">
        <v>3678</v>
      </c>
      <c r="K5107" t="s">
        <v>81</v>
      </c>
      <c r="L5107">
        <v>32725</v>
      </c>
      <c r="M5107" t="s">
        <v>57</v>
      </c>
      <c r="N5107" t="s">
        <v>5529</v>
      </c>
      <c r="O5107" t="s">
        <v>59</v>
      </c>
      <c r="P5107" t="s">
        <v>63</v>
      </c>
      <c r="Q5107" t="s">
        <v>5530</v>
      </c>
      <c r="R5107" s="19">
        <v>186.304</v>
      </c>
      <c r="S5107" s="17">
        <v>4</v>
      </c>
      <c r="T5107" s="20">
        <v>0.2</v>
      </c>
      <c r="U5107" s="19">
        <v>13.972799999999999</v>
      </c>
      <c r="V5107" s="20">
        <f t="shared" si="395"/>
        <v>7.4999999999999997E-2</v>
      </c>
      <c r="W5107" s="17">
        <f t="shared" si="396"/>
        <v>2014</v>
      </c>
      <c r="X5107" t="str">
        <f t="shared" si="397"/>
        <v>Dec-2014</v>
      </c>
      <c r="Y5107" s="17">
        <f t="shared" si="398"/>
        <v>6</v>
      </c>
      <c r="Z5107" t="str">
        <f t="shared" si="399"/>
        <v>11-20%</v>
      </c>
      <c r="AA5107" s="17">
        <f>IF(COUNTIF($B$2:B5107,B5107)=1,1,0)</f>
        <v>1</v>
      </c>
      <c r="AB5107" s="17">
        <f>IF(COUNTIF($F$2:F5107,F5107)=1,1,0)</f>
        <v>0</v>
      </c>
    </row>
    <row r="5108" spans="1:28" x14ac:dyDescent="0.2">
      <c r="A5108" s="17">
        <v>5107</v>
      </c>
      <c r="B5108" t="s">
        <v>8034</v>
      </c>
      <c r="C5108" s="18">
        <v>42266</v>
      </c>
      <c r="D5108" s="18">
        <v>42273</v>
      </c>
      <c r="E5108" t="s">
        <v>77</v>
      </c>
      <c r="F5108" t="s">
        <v>3960</v>
      </c>
      <c r="G5108" t="s">
        <v>3961</v>
      </c>
      <c r="H5108" t="s">
        <v>68</v>
      </c>
      <c r="I5108" t="s">
        <v>54</v>
      </c>
      <c r="J5108" t="s">
        <v>524</v>
      </c>
      <c r="K5108" t="s">
        <v>1302</v>
      </c>
      <c r="L5108">
        <v>31907</v>
      </c>
      <c r="M5108" t="s">
        <v>57</v>
      </c>
      <c r="N5108" t="s">
        <v>5576</v>
      </c>
      <c r="O5108" t="s">
        <v>98</v>
      </c>
      <c r="P5108" t="s">
        <v>188</v>
      </c>
      <c r="Q5108" t="s">
        <v>5577</v>
      </c>
      <c r="R5108" s="19">
        <v>66.36</v>
      </c>
      <c r="S5108" s="17">
        <v>4</v>
      </c>
      <c r="T5108" s="20">
        <v>0</v>
      </c>
      <c r="U5108" s="19">
        <v>23.225999999999999</v>
      </c>
      <c r="V5108" s="20">
        <f t="shared" si="395"/>
        <v>0.35</v>
      </c>
      <c r="W5108" s="17">
        <f t="shared" si="396"/>
        <v>2015</v>
      </c>
      <c r="X5108" t="str">
        <f t="shared" si="397"/>
        <v>Sep-2015</v>
      </c>
      <c r="Y5108" s="17">
        <f t="shared" si="398"/>
        <v>7</v>
      </c>
      <c r="Z5108" t="str">
        <f t="shared" si="399"/>
        <v>0% (No Discount)</v>
      </c>
      <c r="AA5108" s="17">
        <f>IF(COUNTIF($B$2:B5108,B5108)=1,1,0)</f>
        <v>1</v>
      </c>
      <c r="AB5108" s="17">
        <f>IF(COUNTIF($F$2:F5108,F5108)=1,1,0)</f>
        <v>0</v>
      </c>
    </row>
    <row r="5109" spans="1:28" x14ac:dyDescent="0.2">
      <c r="A5109" s="17">
        <v>5108</v>
      </c>
      <c r="B5109" t="s">
        <v>8035</v>
      </c>
      <c r="C5109" s="18">
        <v>42850</v>
      </c>
      <c r="D5109" s="18">
        <v>42851</v>
      </c>
      <c r="E5109" t="s">
        <v>215</v>
      </c>
      <c r="F5109" t="s">
        <v>451</v>
      </c>
      <c r="G5109" t="s">
        <v>452</v>
      </c>
      <c r="H5109" t="s">
        <v>129</v>
      </c>
      <c r="I5109" t="s">
        <v>54</v>
      </c>
      <c r="J5109" t="s">
        <v>5696</v>
      </c>
      <c r="K5109" t="s">
        <v>362</v>
      </c>
      <c r="L5109">
        <v>37211</v>
      </c>
      <c r="M5109" t="s">
        <v>57</v>
      </c>
      <c r="N5109" t="s">
        <v>2019</v>
      </c>
      <c r="O5109" t="s">
        <v>73</v>
      </c>
      <c r="P5109" t="s">
        <v>95</v>
      </c>
      <c r="Q5109" t="s">
        <v>2020</v>
      </c>
      <c r="R5109" s="19">
        <v>42.048000000000002</v>
      </c>
      <c r="S5109" s="17">
        <v>9</v>
      </c>
      <c r="T5109" s="20">
        <v>0.2</v>
      </c>
      <c r="U5109" s="19">
        <v>5.2560000000000002</v>
      </c>
      <c r="V5109" s="20">
        <f t="shared" si="395"/>
        <v>0.125</v>
      </c>
      <c r="W5109" s="17">
        <f t="shared" si="396"/>
        <v>2017</v>
      </c>
      <c r="X5109" t="str">
        <f t="shared" si="397"/>
        <v>Apr-2017</v>
      </c>
      <c r="Y5109" s="17">
        <f t="shared" si="398"/>
        <v>1</v>
      </c>
      <c r="Z5109" t="str">
        <f t="shared" si="399"/>
        <v>11-20%</v>
      </c>
      <c r="AA5109" s="17">
        <f>IF(COUNTIF($B$2:B5109,B5109)=1,1,0)</f>
        <v>1</v>
      </c>
      <c r="AB5109" s="17">
        <f>IF(COUNTIF($F$2:F5109,F5109)=1,1,0)</f>
        <v>0</v>
      </c>
    </row>
    <row r="5110" spans="1:28" x14ac:dyDescent="0.2">
      <c r="A5110" s="17">
        <v>5109</v>
      </c>
      <c r="B5110" t="s">
        <v>8035</v>
      </c>
      <c r="C5110" s="18">
        <v>42850</v>
      </c>
      <c r="D5110" s="18">
        <v>42851</v>
      </c>
      <c r="E5110" t="s">
        <v>215</v>
      </c>
      <c r="F5110" t="s">
        <v>451</v>
      </c>
      <c r="G5110" t="s">
        <v>452</v>
      </c>
      <c r="H5110" t="s">
        <v>129</v>
      </c>
      <c r="I5110" t="s">
        <v>54</v>
      </c>
      <c r="J5110" t="s">
        <v>5696</v>
      </c>
      <c r="K5110" t="s">
        <v>362</v>
      </c>
      <c r="L5110">
        <v>37211</v>
      </c>
      <c r="M5110" t="s">
        <v>57</v>
      </c>
      <c r="N5110" t="s">
        <v>904</v>
      </c>
      <c r="O5110" t="s">
        <v>73</v>
      </c>
      <c r="P5110" t="s">
        <v>95</v>
      </c>
      <c r="Q5110" t="s">
        <v>905</v>
      </c>
      <c r="R5110" s="19">
        <v>67.92</v>
      </c>
      <c r="S5110" s="17">
        <v>5</v>
      </c>
      <c r="T5110" s="20">
        <v>0.2</v>
      </c>
      <c r="U5110" s="19">
        <v>6.7919999999999998</v>
      </c>
      <c r="V5110" s="20">
        <f t="shared" si="395"/>
        <v>9.9999999999999992E-2</v>
      </c>
      <c r="W5110" s="17">
        <f t="shared" si="396"/>
        <v>2017</v>
      </c>
      <c r="X5110" t="str">
        <f t="shared" si="397"/>
        <v>Apr-2017</v>
      </c>
      <c r="Y5110" s="17">
        <f t="shared" si="398"/>
        <v>1</v>
      </c>
      <c r="Z5110" t="str">
        <f t="shared" si="399"/>
        <v>11-20%</v>
      </c>
      <c r="AA5110" s="17">
        <f>IF(COUNTIF($B$2:B5110,B5110)=1,1,0)</f>
        <v>0</v>
      </c>
      <c r="AB5110" s="17">
        <f>IF(COUNTIF($F$2:F5110,F5110)=1,1,0)</f>
        <v>0</v>
      </c>
    </row>
    <row r="5111" spans="1:28" x14ac:dyDescent="0.2">
      <c r="A5111" s="17">
        <v>5110</v>
      </c>
      <c r="B5111" t="s">
        <v>8036</v>
      </c>
      <c r="C5111" s="18">
        <v>41930</v>
      </c>
      <c r="D5111" s="18">
        <v>41934</v>
      </c>
      <c r="E5111" t="s">
        <v>77</v>
      </c>
      <c r="F5111" t="s">
        <v>4800</v>
      </c>
      <c r="G5111" t="s">
        <v>4801</v>
      </c>
      <c r="H5111" t="s">
        <v>68</v>
      </c>
      <c r="I5111" t="s">
        <v>54</v>
      </c>
      <c r="J5111" t="s">
        <v>173</v>
      </c>
      <c r="K5111" t="s">
        <v>174</v>
      </c>
      <c r="L5111">
        <v>19134</v>
      </c>
      <c r="M5111" t="s">
        <v>175</v>
      </c>
      <c r="N5111" t="s">
        <v>1834</v>
      </c>
      <c r="O5111" t="s">
        <v>73</v>
      </c>
      <c r="P5111" t="s">
        <v>200</v>
      </c>
      <c r="Q5111" t="s">
        <v>1835</v>
      </c>
      <c r="R5111" s="19">
        <v>52.512</v>
      </c>
      <c r="S5111" s="17">
        <v>6</v>
      </c>
      <c r="T5111" s="20">
        <v>0.2</v>
      </c>
      <c r="U5111" s="19">
        <v>19.692</v>
      </c>
      <c r="V5111" s="20">
        <f t="shared" si="395"/>
        <v>0.375</v>
      </c>
      <c r="W5111" s="17">
        <f t="shared" si="396"/>
        <v>2014</v>
      </c>
      <c r="X5111" t="str">
        <f t="shared" si="397"/>
        <v>Oct-2014</v>
      </c>
      <c r="Y5111" s="17">
        <f t="shared" si="398"/>
        <v>4</v>
      </c>
      <c r="Z5111" t="str">
        <f t="shared" si="399"/>
        <v>11-20%</v>
      </c>
      <c r="AA5111" s="17">
        <f>IF(COUNTIF($B$2:B5111,B5111)=1,1,0)</f>
        <v>1</v>
      </c>
      <c r="AB5111" s="17">
        <f>IF(COUNTIF($F$2:F5111,F5111)=1,1,0)</f>
        <v>0</v>
      </c>
    </row>
    <row r="5112" spans="1:28" x14ac:dyDescent="0.2">
      <c r="A5112" s="17">
        <v>5111</v>
      </c>
      <c r="B5112" t="s">
        <v>8036</v>
      </c>
      <c r="C5112" s="18">
        <v>41930</v>
      </c>
      <c r="D5112" s="18">
        <v>41934</v>
      </c>
      <c r="E5112" t="s">
        <v>77</v>
      </c>
      <c r="F5112" t="s">
        <v>4800</v>
      </c>
      <c r="G5112" t="s">
        <v>4801</v>
      </c>
      <c r="H5112" t="s">
        <v>68</v>
      </c>
      <c r="I5112" t="s">
        <v>54</v>
      </c>
      <c r="J5112" t="s">
        <v>173</v>
      </c>
      <c r="K5112" t="s">
        <v>174</v>
      </c>
      <c r="L5112">
        <v>19134</v>
      </c>
      <c r="M5112" t="s">
        <v>175</v>
      </c>
      <c r="N5112" t="s">
        <v>244</v>
      </c>
      <c r="O5112" t="s">
        <v>73</v>
      </c>
      <c r="P5112" t="s">
        <v>86</v>
      </c>
      <c r="Q5112" t="s">
        <v>245</v>
      </c>
      <c r="R5112" s="19">
        <v>186.91200000000001</v>
      </c>
      <c r="S5112" s="17">
        <v>6</v>
      </c>
      <c r="T5112" s="20">
        <v>0.2</v>
      </c>
      <c r="U5112" s="19">
        <v>-35.045999999999999</v>
      </c>
      <c r="V5112" s="20">
        <f t="shared" si="395"/>
        <v>-0.1875</v>
      </c>
      <c r="W5112" s="17">
        <f t="shared" si="396"/>
        <v>2014</v>
      </c>
      <c r="X5112" t="str">
        <f t="shared" si="397"/>
        <v>Oct-2014</v>
      </c>
      <c r="Y5112" s="17">
        <f t="shared" si="398"/>
        <v>4</v>
      </c>
      <c r="Z5112" t="str">
        <f t="shared" si="399"/>
        <v>11-20%</v>
      </c>
      <c r="AA5112" s="17">
        <f>IF(COUNTIF($B$2:B5112,B5112)=1,1,0)</f>
        <v>0</v>
      </c>
      <c r="AB5112" s="17">
        <f>IF(COUNTIF($F$2:F5112,F5112)=1,1,0)</f>
        <v>0</v>
      </c>
    </row>
    <row r="5113" spans="1:28" x14ac:dyDescent="0.2">
      <c r="A5113" s="17">
        <v>5112</v>
      </c>
      <c r="B5113" t="s">
        <v>8036</v>
      </c>
      <c r="C5113" s="18">
        <v>41930</v>
      </c>
      <c r="D5113" s="18">
        <v>41934</v>
      </c>
      <c r="E5113" t="s">
        <v>77</v>
      </c>
      <c r="F5113" t="s">
        <v>4800</v>
      </c>
      <c r="G5113" t="s">
        <v>4801</v>
      </c>
      <c r="H5113" t="s">
        <v>68</v>
      </c>
      <c r="I5113" t="s">
        <v>54</v>
      </c>
      <c r="J5113" t="s">
        <v>173</v>
      </c>
      <c r="K5113" t="s">
        <v>174</v>
      </c>
      <c r="L5113">
        <v>19134</v>
      </c>
      <c r="M5113" t="s">
        <v>175</v>
      </c>
      <c r="N5113" t="s">
        <v>5860</v>
      </c>
      <c r="O5113" t="s">
        <v>73</v>
      </c>
      <c r="P5113" t="s">
        <v>117</v>
      </c>
      <c r="Q5113" t="s">
        <v>5861</v>
      </c>
      <c r="R5113" s="19">
        <v>10.048</v>
      </c>
      <c r="S5113" s="17">
        <v>4</v>
      </c>
      <c r="T5113" s="20">
        <v>0.2</v>
      </c>
      <c r="U5113" s="19">
        <v>3.14</v>
      </c>
      <c r="V5113" s="20">
        <f t="shared" si="395"/>
        <v>0.3125</v>
      </c>
      <c r="W5113" s="17">
        <f t="shared" si="396"/>
        <v>2014</v>
      </c>
      <c r="X5113" t="str">
        <f t="shared" si="397"/>
        <v>Oct-2014</v>
      </c>
      <c r="Y5113" s="17">
        <f t="shared" si="398"/>
        <v>4</v>
      </c>
      <c r="Z5113" t="str">
        <f t="shared" si="399"/>
        <v>11-20%</v>
      </c>
      <c r="AA5113" s="17">
        <f>IF(COUNTIF($B$2:B5113,B5113)=1,1,0)</f>
        <v>0</v>
      </c>
      <c r="AB5113" s="17">
        <f>IF(COUNTIF($F$2:F5113,F5113)=1,1,0)</f>
        <v>0</v>
      </c>
    </row>
    <row r="5114" spans="1:28" x14ac:dyDescent="0.2">
      <c r="A5114" s="17">
        <v>5113</v>
      </c>
      <c r="B5114" t="s">
        <v>8037</v>
      </c>
      <c r="C5114" s="18">
        <v>42321</v>
      </c>
      <c r="D5114" s="18">
        <v>42321</v>
      </c>
      <c r="E5114" t="s">
        <v>1320</v>
      </c>
      <c r="F5114" t="s">
        <v>3868</v>
      </c>
      <c r="G5114" t="s">
        <v>3869</v>
      </c>
      <c r="H5114" t="s">
        <v>53</v>
      </c>
      <c r="I5114" t="s">
        <v>54</v>
      </c>
      <c r="J5114" t="s">
        <v>330</v>
      </c>
      <c r="K5114" t="s">
        <v>238</v>
      </c>
      <c r="L5114">
        <v>60610</v>
      </c>
      <c r="M5114" t="s">
        <v>132</v>
      </c>
      <c r="N5114" t="s">
        <v>8038</v>
      </c>
      <c r="O5114" t="s">
        <v>59</v>
      </c>
      <c r="P5114" t="s">
        <v>92</v>
      </c>
      <c r="Q5114" t="s">
        <v>8039</v>
      </c>
      <c r="R5114" s="19">
        <v>17.495999999999999</v>
      </c>
      <c r="S5114" s="17">
        <v>9</v>
      </c>
      <c r="T5114" s="20">
        <v>0.6</v>
      </c>
      <c r="U5114" s="19">
        <v>-7.4358000000000004</v>
      </c>
      <c r="V5114" s="20">
        <f t="shared" si="395"/>
        <v>-0.42500000000000004</v>
      </c>
      <c r="W5114" s="17">
        <f t="shared" si="396"/>
        <v>2015</v>
      </c>
      <c r="X5114" t="str">
        <f t="shared" si="397"/>
        <v>Nov-2015</v>
      </c>
      <c r="Y5114" s="17">
        <f t="shared" si="398"/>
        <v>0</v>
      </c>
      <c r="Z5114" t="str">
        <f t="shared" si="399"/>
        <v>Over 50%</v>
      </c>
      <c r="AA5114" s="17">
        <f>IF(COUNTIF($B$2:B5114,B5114)=1,1,0)</f>
        <v>1</v>
      </c>
      <c r="AB5114" s="17">
        <f>IF(COUNTIF($F$2:F5114,F5114)=1,1,0)</f>
        <v>0</v>
      </c>
    </row>
    <row r="5115" spans="1:28" x14ac:dyDescent="0.2">
      <c r="A5115" s="17">
        <v>5114</v>
      </c>
      <c r="B5115" t="s">
        <v>8040</v>
      </c>
      <c r="C5115" s="18">
        <v>42400</v>
      </c>
      <c r="D5115" s="18">
        <v>42402</v>
      </c>
      <c r="E5115" t="s">
        <v>50</v>
      </c>
      <c r="F5115" t="s">
        <v>4162</v>
      </c>
      <c r="G5115" t="s">
        <v>4163</v>
      </c>
      <c r="H5115" t="s">
        <v>53</v>
      </c>
      <c r="I5115" t="s">
        <v>54</v>
      </c>
      <c r="J5115" t="s">
        <v>844</v>
      </c>
      <c r="K5115" t="s">
        <v>131</v>
      </c>
      <c r="L5115">
        <v>75220</v>
      </c>
      <c r="M5115" t="s">
        <v>132</v>
      </c>
      <c r="N5115" t="s">
        <v>5393</v>
      </c>
      <c r="O5115" t="s">
        <v>73</v>
      </c>
      <c r="P5115" t="s">
        <v>117</v>
      </c>
      <c r="Q5115" t="s">
        <v>5394</v>
      </c>
      <c r="R5115" s="19">
        <v>15.552</v>
      </c>
      <c r="S5115" s="17">
        <v>3</v>
      </c>
      <c r="T5115" s="20">
        <v>0.2</v>
      </c>
      <c r="U5115" s="19">
        <v>5.4432</v>
      </c>
      <c r="V5115" s="20">
        <f t="shared" si="395"/>
        <v>0.35000000000000003</v>
      </c>
      <c r="W5115" s="17">
        <f t="shared" si="396"/>
        <v>2016</v>
      </c>
      <c r="X5115" t="str">
        <f t="shared" si="397"/>
        <v>Jan-2016</v>
      </c>
      <c r="Y5115" s="17">
        <f t="shared" si="398"/>
        <v>2</v>
      </c>
      <c r="Z5115" t="str">
        <f t="shared" si="399"/>
        <v>11-20%</v>
      </c>
      <c r="AA5115" s="17">
        <f>IF(COUNTIF($B$2:B5115,B5115)=1,1,0)</f>
        <v>1</v>
      </c>
      <c r="AB5115" s="17">
        <f>IF(COUNTIF($F$2:F5115,F5115)=1,1,0)</f>
        <v>0</v>
      </c>
    </row>
    <row r="5116" spans="1:28" x14ac:dyDescent="0.2">
      <c r="A5116" s="17">
        <v>5115</v>
      </c>
      <c r="B5116" t="s">
        <v>8041</v>
      </c>
      <c r="C5116" s="18">
        <v>42691</v>
      </c>
      <c r="D5116" s="18">
        <v>42696</v>
      </c>
      <c r="E5116" t="s">
        <v>77</v>
      </c>
      <c r="F5116" t="s">
        <v>2791</v>
      </c>
      <c r="G5116" t="s">
        <v>2792</v>
      </c>
      <c r="H5116" t="s">
        <v>53</v>
      </c>
      <c r="I5116" t="s">
        <v>54</v>
      </c>
      <c r="J5116" t="s">
        <v>695</v>
      </c>
      <c r="K5116" t="s">
        <v>696</v>
      </c>
      <c r="L5116">
        <v>88220</v>
      </c>
      <c r="M5116" t="s">
        <v>71</v>
      </c>
      <c r="N5116" t="s">
        <v>1248</v>
      </c>
      <c r="O5116" t="s">
        <v>73</v>
      </c>
      <c r="P5116" t="s">
        <v>102</v>
      </c>
      <c r="Q5116" t="s">
        <v>1249</v>
      </c>
      <c r="R5116" s="19">
        <v>10.776</v>
      </c>
      <c r="S5116" s="17">
        <v>3</v>
      </c>
      <c r="T5116" s="20">
        <v>0.2</v>
      </c>
      <c r="U5116" s="19">
        <v>3.3675000000000002</v>
      </c>
      <c r="V5116" s="20">
        <f t="shared" si="395"/>
        <v>0.3125</v>
      </c>
      <c r="W5116" s="17">
        <f t="shared" si="396"/>
        <v>2016</v>
      </c>
      <c r="X5116" t="str">
        <f t="shared" si="397"/>
        <v>Nov-2016</v>
      </c>
      <c r="Y5116" s="17">
        <f t="shared" si="398"/>
        <v>5</v>
      </c>
      <c r="Z5116" t="str">
        <f t="shared" si="399"/>
        <v>11-20%</v>
      </c>
      <c r="AA5116" s="17">
        <f>IF(COUNTIF($B$2:B5116,B5116)=1,1,0)</f>
        <v>1</v>
      </c>
      <c r="AB5116" s="17">
        <f>IF(COUNTIF($F$2:F5116,F5116)=1,1,0)</f>
        <v>0</v>
      </c>
    </row>
    <row r="5117" spans="1:28" x14ac:dyDescent="0.2">
      <c r="A5117" s="17">
        <v>5116</v>
      </c>
      <c r="B5117" t="s">
        <v>8042</v>
      </c>
      <c r="C5117" s="18">
        <v>42941</v>
      </c>
      <c r="D5117" s="18">
        <v>42945</v>
      </c>
      <c r="E5117" t="s">
        <v>77</v>
      </c>
      <c r="F5117" t="s">
        <v>7251</v>
      </c>
      <c r="G5117" t="s">
        <v>7252</v>
      </c>
      <c r="H5117" t="s">
        <v>53</v>
      </c>
      <c r="I5117" t="s">
        <v>54</v>
      </c>
      <c r="J5117" t="s">
        <v>173</v>
      </c>
      <c r="K5117" t="s">
        <v>174</v>
      </c>
      <c r="L5117">
        <v>19134</v>
      </c>
      <c r="M5117" t="s">
        <v>175</v>
      </c>
      <c r="N5117" t="s">
        <v>8043</v>
      </c>
      <c r="O5117" t="s">
        <v>73</v>
      </c>
      <c r="P5117" t="s">
        <v>74</v>
      </c>
      <c r="Q5117" t="s">
        <v>8044</v>
      </c>
      <c r="R5117" s="19">
        <v>3.3039999999999998</v>
      </c>
      <c r="S5117" s="17">
        <v>1</v>
      </c>
      <c r="T5117" s="20">
        <v>0.2</v>
      </c>
      <c r="U5117" s="19">
        <v>1.0738000000000001</v>
      </c>
      <c r="V5117" s="20">
        <f t="shared" si="395"/>
        <v>0.32500000000000007</v>
      </c>
      <c r="W5117" s="17">
        <f t="shared" si="396"/>
        <v>2017</v>
      </c>
      <c r="X5117" t="str">
        <f t="shared" si="397"/>
        <v>Jul-2017</v>
      </c>
      <c r="Y5117" s="17">
        <f t="shared" si="398"/>
        <v>4</v>
      </c>
      <c r="Z5117" t="str">
        <f t="shared" si="399"/>
        <v>11-20%</v>
      </c>
      <c r="AA5117" s="17">
        <f>IF(COUNTIF($B$2:B5117,B5117)=1,1,0)</f>
        <v>1</v>
      </c>
      <c r="AB5117" s="17">
        <f>IF(COUNTIF($F$2:F5117,F5117)=1,1,0)</f>
        <v>0</v>
      </c>
    </row>
    <row r="5118" spans="1:28" x14ac:dyDescent="0.2">
      <c r="A5118" s="17">
        <v>5117</v>
      </c>
      <c r="B5118" t="s">
        <v>8045</v>
      </c>
      <c r="C5118" s="18">
        <v>43050</v>
      </c>
      <c r="D5118" s="18">
        <v>43056</v>
      </c>
      <c r="E5118" t="s">
        <v>77</v>
      </c>
      <c r="F5118" t="s">
        <v>3037</v>
      </c>
      <c r="G5118" t="s">
        <v>3038</v>
      </c>
      <c r="H5118" t="s">
        <v>53</v>
      </c>
      <c r="I5118" t="s">
        <v>54</v>
      </c>
      <c r="J5118" t="s">
        <v>293</v>
      </c>
      <c r="K5118" t="s">
        <v>294</v>
      </c>
      <c r="L5118">
        <v>10009</v>
      </c>
      <c r="M5118" t="s">
        <v>175</v>
      </c>
      <c r="N5118" t="s">
        <v>4115</v>
      </c>
      <c r="O5118" t="s">
        <v>73</v>
      </c>
      <c r="P5118" t="s">
        <v>86</v>
      </c>
      <c r="Q5118" t="s">
        <v>4116</v>
      </c>
      <c r="R5118" s="19">
        <v>35.479999999999997</v>
      </c>
      <c r="S5118" s="17">
        <v>1</v>
      </c>
      <c r="T5118" s="20">
        <v>0</v>
      </c>
      <c r="U5118" s="19">
        <v>0</v>
      </c>
      <c r="V5118" s="20">
        <f t="shared" si="395"/>
        <v>0</v>
      </c>
      <c r="W5118" s="17">
        <f t="shared" si="396"/>
        <v>2017</v>
      </c>
      <c r="X5118" t="str">
        <f t="shared" si="397"/>
        <v>Nov-2017</v>
      </c>
      <c r="Y5118" s="17">
        <f t="shared" si="398"/>
        <v>6</v>
      </c>
      <c r="Z5118" t="str">
        <f t="shared" si="399"/>
        <v>0% (No Discount)</v>
      </c>
      <c r="AA5118" s="17">
        <f>IF(COUNTIF($B$2:B5118,B5118)=1,1,0)</f>
        <v>1</v>
      </c>
      <c r="AB5118" s="17">
        <f>IF(COUNTIF($F$2:F5118,F5118)=1,1,0)</f>
        <v>0</v>
      </c>
    </row>
    <row r="5119" spans="1:28" x14ac:dyDescent="0.2">
      <c r="A5119" s="17">
        <v>5118</v>
      </c>
      <c r="B5119" t="s">
        <v>8046</v>
      </c>
      <c r="C5119" s="18">
        <v>42273</v>
      </c>
      <c r="D5119" s="18">
        <v>42280</v>
      </c>
      <c r="E5119" t="s">
        <v>77</v>
      </c>
      <c r="F5119" t="s">
        <v>3611</v>
      </c>
      <c r="G5119" t="s">
        <v>3612</v>
      </c>
      <c r="H5119" t="s">
        <v>53</v>
      </c>
      <c r="I5119" t="s">
        <v>54</v>
      </c>
      <c r="J5119" t="s">
        <v>2375</v>
      </c>
      <c r="K5119" t="s">
        <v>294</v>
      </c>
      <c r="L5119">
        <v>11572</v>
      </c>
      <c r="M5119" t="s">
        <v>175</v>
      </c>
      <c r="N5119" t="s">
        <v>1120</v>
      </c>
      <c r="O5119" t="s">
        <v>73</v>
      </c>
      <c r="P5119" t="s">
        <v>296</v>
      </c>
      <c r="Q5119" t="s">
        <v>1121</v>
      </c>
      <c r="R5119" s="19">
        <v>34.44</v>
      </c>
      <c r="S5119" s="17">
        <v>3</v>
      </c>
      <c r="T5119" s="20">
        <v>0</v>
      </c>
      <c r="U5119" s="19">
        <v>16.186800000000002</v>
      </c>
      <c r="V5119" s="20">
        <f t="shared" si="395"/>
        <v>0.47000000000000008</v>
      </c>
      <c r="W5119" s="17">
        <f t="shared" si="396"/>
        <v>2015</v>
      </c>
      <c r="X5119" t="str">
        <f t="shared" si="397"/>
        <v>Sep-2015</v>
      </c>
      <c r="Y5119" s="17">
        <f t="shared" si="398"/>
        <v>7</v>
      </c>
      <c r="Z5119" t="str">
        <f t="shared" si="399"/>
        <v>0% (No Discount)</v>
      </c>
      <c r="AA5119" s="17">
        <f>IF(COUNTIF($B$2:B5119,B5119)=1,1,0)</f>
        <v>1</v>
      </c>
      <c r="AB5119" s="17">
        <f>IF(COUNTIF($F$2:F5119,F5119)=1,1,0)</f>
        <v>0</v>
      </c>
    </row>
    <row r="5120" spans="1:28" x14ac:dyDescent="0.2">
      <c r="A5120" s="17">
        <v>5119</v>
      </c>
      <c r="B5120" t="s">
        <v>8046</v>
      </c>
      <c r="C5120" s="18">
        <v>42273</v>
      </c>
      <c r="D5120" s="18">
        <v>42280</v>
      </c>
      <c r="E5120" t="s">
        <v>77</v>
      </c>
      <c r="F5120" t="s">
        <v>3611</v>
      </c>
      <c r="G5120" t="s">
        <v>3612</v>
      </c>
      <c r="H5120" t="s">
        <v>53</v>
      </c>
      <c r="I5120" t="s">
        <v>54</v>
      </c>
      <c r="J5120" t="s">
        <v>2375</v>
      </c>
      <c r="K5120" t="s">
        <v>294</v>
      </c>
      <c r="L5120">
        <v>11572</v>
      </c>
      <c r="M5120" t="s">
        <v>175</v>
      </c>
      <c r="N5120" t="s">
        <v>6757</v>
      </c>
      <c r="O5120" t="s">
        <v>98</v>
      </c>
      <c r="P5120" t="s">
        <v>711</v>
      </c>
      <c r="Q5120" t="s">
        <v>6758</v>
      </c>
      <c r="R5120" s="19">
        <v>629.92999999999995</v>
      </c>
      <c r="S5120" s="17">
        <v>7</v>
      </c>
      <c r="T5120" s="20">
        <v>0</v>
      </c>
      <c r="U5120" s="19">
        <v>296.06709999999998</v>
      </c>
      <c r="V5120" s="20">
        <f t="shared" si="395"/>
        <v>0.47000000000000003</v>
      </c>
      <c r="W5120" s="17">
        <f t="shared" si="396"/>
        <v>2015</v>
      </c>
      <c r="X5120" t="str">
        <f t="shared" si="397"/>
        <v>Sep-2015</v>
      </c>
      <c r="Y5120" s="17">
        <f t="shared" si="398"/>
        <v>7</v>
      </c>
      <c r="Z5120" t="str">
        <f t="shared" si="399"/>
        <v>0% (No Discount)</v>
      </c>
      <c r="AA5120" s="17">
        <f>IF(COUNTIF($B$2:B5120,B5120)=1,1,0)</f>
        <v>0</v>
      </c>
      <c r="AB5120" s="17">
        <f>IF(COUNTIF($F$2:F5120,F5120)=1,1,0)</f>
        <v>0</v>
      </c>
    </row>
    <row r="5121" spans="1:28" x14ac:dyDescent="0.2">
      <c r="A5121" s="17">
        <v>5120</v>
      </c>
      <c r="B5121" t="s">
        <v>8046</v>
      </c>
      <c r="C5121" s="18">
        <v>42273</v>
      </c>
      <c r="D5121" s="18">
        <v>42280</v>
      </c>
      <c r="E5121" t="s">
        <v>77</v>
      </c>
      <c r="F5121" t="s">
        <v>3611</v>
      </c>
      <c r="G5121" t="s">
        <v>3612</v>
      </c>
      <c r="H5121" t="s">
        <v>53</v>
      </c>
      <c r="I5121" t="s">
        <v>54</v>
      </c>
      <c r="J5121" t="s">
        <v>2375</v>
      </c>
      <c r="K5121" t="s">
        <v>294</v>
      </c>
      <c r="L5121">
        <v>11572</v>
      </c>
      <c r="M5121" t="s">
        <v>175</v>
      </c>
      <c r="N5121" t="s">
        <v>4194</v>
      </c>
      <c r="O5121" t="s">
        <v>73</v>
      </c>
      <c r="P5121" t="s">
        <v>102</v>
      </c>
      <c r="Q5121" t="s">
        <v>4195</v>
      </c>
      <c r="R5121" s="19">
        <v>79.055999999999997</v>
      </c>
      <c r="S5121" s="17">
        <v>9</v>
      </c>
      <c r="T5121" s="20">
        <v>0.2</v>
      </c>
      <c r="U5121" s="19">
        <v>28.657800000000002</v>
      </c>
      <c r="V5121" s="20">
        <f t="shared" si="395"/>
        <v>0.36250000000000004</v>
      </c>
      <c r="W5121" s="17">
        <f t="shared" si="396"/>
        <v>2015</v>
      </c>
      <c r="X5121" t="str">
        <f t="shared" si="397"/>
        <v>Sep-2015</v>
      </c>
      <c r="Y5121" s="17">
        <f t="shared" si="398"/>
        <v>7</v>
      </c>
      <c r="Z5121" t="str">
        <f t="shared" si="399"/>
        <v>11-20%</v>
      </c>
      <c r="AA5121" s="17">
        <f>IF(COUNTIF($B$2:B5121,B5121)=1,1,0)</f>
        <v>0</v>
      </c>
      <c r="AB5121" s="17">
        <f>IF(COUNTIF($F$2:F5121,F5121)=1,1,0)</f>
        <v>0</v>
      </c>
    </row>
    <row r="5122" spans="1:28" x14ac:dyDescent="0.2">
      <c r="A5122" s="17">
        <v>5121</v>
      </c>
      <c r="B5122" t="s">
        <v>8047</v>
      </c>
      <c r="C5122" s="18">
        <v>41733</v>
      </c>
      <c r="D5122" s="18">
        <v>41737</v>
      </c>
      <c r="E5122" t="s">
        <v>77</v>
      </c>
      <c r="F5122" t="s">
        <v>162</v>
      </c>
      <c r="G5122" t="s">
        <v>163</v>
      </c>
      <c r="H5122" t="s">
        <v>68</v>
      </c>
      <c r="I5122" t="s">
        <v>54</v>
      </c>
      <c r="J5122" t="s">
        <v>4304</v>
      </c>
      <c r="K5122" t="s">
        <v>765</v>
      </c>
      <c r="L5122">
        <v>70506</v>
      </c>
      <c r="M5122" t="s">
        <v>57</v>
      </c>
      <c r="N5122" t="s">
        <v>1038</v>
      </c>
      <c r="O5122" t="s">
        <v>73</v>
      </c>
      <c r="P5122" t="s">
        <v>86</v>
      </c>
      <c r="Q5122" t="s">
        <v>1039</v>
      </c>
      <c r="R5122" s="19">
        <v>232.55</v>
      </c>
      <c r="S5122" s="17">
        <v>5</v>
      </c>
      <c r="T5122" s="20">
        <v>0</v>
      </c>
      <c r="U5122" s="19">
        <v>9.3019999999999996</v>
      </c>
      <c r="V5122" s="20">
        <f t="shared" ref="V5122:V5185" si="400">IFERROR(U5122/R5122,0)</f>
        <v>3.9999999999999994E-2</v>
      </c>
      <c r="W5122" s="17">
        <f t="shared" ref="W5122:W5185" si="401">YEAR(C5122)</f>
        <v>2014</v>
      </c>
      <c r="X5122" t="str">
        <f t="shared" ref="X5122:X5185" si="402">TEXT(C5122,"mmm-yyyy")</f>
        <v>Apr-2014</v>
      </c>
      <c r="Y5122" s="17">
        <f t="shared" ref="Y5122:Y5185" si="403">D5122-C5122</f>
        <v>4</v>
      </c>
      <c r="Z5122" t="str">
        <f t="shared" ref="Z5122:Z5185" si="404">IF(T5122=0,"0% (No Discount)",IF(T5122&lt;=0.1,"1-10%",IF(T5122&lt;=0.2,"11-20%",IF(T5122&lt;=0.3,"21-30%",IF(T5122&lt;=0.4,"31-40%",IF(T5122&lt;=0.5,"41-50%","Over 50%"))))))</f>
        <v>0% (No Discount)</v>
      </c>
      <c r="AA5122" s="17">
        <f>IF(COUNTIF($B$2:B5122,B5122)=1,1,0)</f>
        <v>1</v>
      </c>
      <c r="AB5122" s="17">
        <f>IF(COUNTIF($F$2:F5122,F5122)=1,1,0)</f>
        <v>0</v>
      </c>
    </row>
    <row r="5123" spans="1:28" x14ac:dyDescent="0.2">
      <c r="A5123" s="17">
        <v>5122</v>
      </c>
      <c r="B5123" t="s">
        <v>8047</v>
      </c>
      <c r="C5123" s="18">
        <v>41733</v>
      </c>
      <c r="D5123" s="18">
        <v>41737</v>
      </c>
      <c r="E5123" t="s">
        <v>77</v>
      </c>
      <c r="F5123" t="s">
        <v>162</v>
      </c>
      <c r="G5123" t="s">
        <v>163</v>
      </c>
      <c r="H5123" t="s">
        <v>68</v>
      </c>
      <c r="I5123" t="s">
        <v>54</v>
      </c>
      <c r="J5123" t="s">
        <v>4304</v>
      </c>
      <c r="K5123" t="s">
        <v>765</v>
      </c>
      <c r="L5123">
        <v>70506</v>
      </c>
      <c r="M5123" t="s">
        <v>57</v>
      </c>
      <c r="N5123" t="s">
        <v>4578</v>
      </c>
      <c r="O5123" t="s">
        <v>98</v>
      </c>
      <c r="P5123" t="s">
        <v>188</v>
      </c>
      <c r="Q5123" t="s">
        <v>4579</v>
      </c>
      <c r="R5123" s="19">
        <v>99.98</v>
      </c>
      <c r="S5123" s="17">
        <v>2</v>
      </c>
      <c r="T5123" s="20">
        <v>0</v>
      </c>
      <c r="U5123" s="19">
        <v>42.991399999999999</v>
      </c>
      <c r="V5123" s="20">
        <f t="shared" si="400"/>
        <v>0.43</v>
      </c>
      <c r="W5123" s="17">
        <f t="shared" si="401"/>
        <v>2014</v>
      </c>
      <c r="X5123" t="str">
        <f t="shared" si="402"/>
        <v>Apr-2014</v>
      </c>
      <c r="Y5123" s="17">
        <f t="shared" si="403"/>
        <v>4</v>
      </c>
      <c r="Z5123" t="str">
        <f t="shared" si="404"/>
        <v>0% (No Discount)</v>
      </c>
      <c r="AA5123" s="17">
        <f>IF(COUNTIF($B$2:B5123,B5123)=1,1,0)</f>
        <v>0</v>
      </c>
      <c r="AB5123" s="17">
        <f>IF(COUNTIF($F$2:F5123,F5123)=1,1,0)</f>
        <v>0</v>
      </c>
    </row>
    <row r="5124" spans="1:28" x14ac:dyDescent="0.2">
      <c r="A5124" s="17">
        <v>5123</v>
      </c>
      <c r="B5124" t="s">
        <v>8047</v>
      </c>
      <c r="C5124" s="18">
        <v>41733</v>
      </c>
      <c r="D5124" s="18">
        <v>41737</v>
      </c>
      <c r="E5124" t="s">
        <v>77</v>
      </c>
      <c r="F5124" t="s">
        <v>162</v>
      </c>
      <c r="G5124" t="s">
        <v>163</v>
      </c>
      <c r="H5124" t="s">
        <v>68</v>
      </c>
      <c r="I5124" t="s">
        <v>54</v>
      </c>
      <c r="J5124" t="s">
        <v>4304</v>
      </c>
      <c r="K5124" t="s">
        <v>765</v>
      </c>
      <c r="L5124">
        <v>70506</v>
      </c>
      <c r="M5124" t="s">
        <v>57</v>
      </c>
      <c r="N5124" t="s">
        <v>8048</v>
      </c>
      <c r="O5124" t="s">
        <v>73</v>
      </c>
      <c r="P5124" t="s">
        <v>117</v>
      </c>
      <c r="Q5124" t="s">
        <v>8049</v>
      </c>
      <c r="R5124" s="19">
        <v>19.440000000000001</v>
      </c>
      <c r="S5124" s="17">
        <v>3</v>
      </c>
      <c r="T5124" s="20">
        <v>0</v>
      </c>
      <c r="U5124" s="19">
        <v>9.3312000000000008</v>
      </c>
      <c r="V5124" s="20">
        <f t="shared" si="400"/>
        <v>0.48000000000000004</v>
      </c>
      <c r="W5124" s="17">
        <f t="shared" si="401"/>
        <v>2014</v>
      </c>
      <c r="X5124" t="str">
        <f t="shared" si="402"/>
        <v>Apr-2014</v>
      </c>
      <c r="Y5124" s="17">
        <f t="shared" si="403"/>
        <v>4</v>
      </c>
      <c r="Z5124" t="str">
        <f t="shared" si="404"/>
        <v>0% (No Discount)</v>
      </c>
      <c r="AA5124" s="17">
        <f>IF(COUNTIF($B$2:B5124,B5124)=1,1,0)</f>
        <v>0</v>
      </c>
      <c r="AB5124" s="17">
        <f>IF(COUNTIF($F$2:F5124,F5124)=1,1,0)</f>
        <v>0</v>
      </c>
    </row>
    <row r="5125" spans="1:28" x14ac:dyDescent="0.2">
      <c r="A5125" s="17">
        <v>5124</v>
      </c>
      <c r="B5125" t="s">
        <v>8047</v>
      </c>
      <c r="C5125" s="18">
        <v>41733</v>
      </c>
      <c r="D5125" s="18">
        <v>41737</v>
      </c>
      <c r="E5125" t="s">
        <v>77</v>
      </c>
      <c r="F5125" t="s">
        <v>162</v>
      </c>
      <c r="G5125" t="s">
        <v>163</v>
      </c>
      <c r="H5125" t="s">
        <v>68</v>
      </c>
      <c r="I5125" t="s">
        <v>54</v>
      </c>
      <c r="J5125" t="s">
        <v>4304</v>
      </c>
      <c r="K5125" t="s">
        <v>765</v>
      </c>
      <c r="L5125">
        <v>70506</v>
      </c>
      <c r="M5125" t="s">
        <v>57</v>
      </c>
      <c r="N5125" t="s">
        <v>2875</v>
      </c>
      <c r="O5125" t="s">
        <v>73</v>
      </c>
      <c r="P5125" t="s">
        <v>117</v>
      </c>
      <c r="Q5125" t="s">
        <v>6847</v>
      </c>
      <c r="R5125" s="19">
        <v>12.96</v>
      </c>
      <c r="S5125" s="17">
        <v>2</v>
      </c>
      <c r="T5125" s="20">
        <v>0</v>
      </c>
      <c r="U5125" s="19">
        <v>6.3503999999999996</v>
      </c>
      <c r="V5125" s="20">
        <f t="shared" si="400"/>
        <v>0.48999999999999994</v>
      </c>
      <c r="W5125" s="17">
        <f t="shared" si="401"/>
        <v>2014</v>
      </c>
      <c r="X5125" t="str">
        <f t="shared" si="402"/>
        <v>Apr-2014</v>
      </c>
      <c r="Y5125" s="17">
        <f t="shared" si="403"/>
        <v>4</v>
      </c>
      <c r="Z5125" t="str">
        <f t="shared" si="404"/>
        <v>0% (No Discount)</v>
      </c>
      <c r="AA5125" s="17">
        <f>IF(COUNTIF($B$2:B5125,B5125)=1,1,0)</f>
        <v>0</v>
      </c>
      <c r="AB5125" s="17">
        <f>IF(COUNTIF($F$2:F5125,F5125)=1,1,0)</f>
        <v>0</v>
      </c>
    </row>
    <row r="5126" spans="1:28" x14ac:dyDescent="0.2">
      <c r="A5126" s="17">
        <v>5125</v>
      </c>
      <c r="B5126" t="s">
        <v>8050</v>
      </c>
      <c r="C5126" s="18">
        <v>41896</v>
      </c>
      <c r="D5126" s="18">
        <v>41896</v>
      </c>
      <c r="E5126" t="s">
        <v>1320</v>
      </c>
      <c r="F5126" t="s">
        <v>6031</v>
      </c>
      <c r="G5126" t="s">
        <v>6032</v>
      </c>
      <c r="H5126" t="s">
        <v>53</v>
      </c>
      <c r="I5126" t="s">
        <v>54</v>
      </c>
      <c r="J5126" t="s">
        <v>293</v>
      </c>
      <c r="K5126" t="s">
        <v>294</v>
      </c>
      <c r="L5126">
        <v>10009</v>
      </c>
      <c r="M5126" t="s">
        <v>175</v>
      </c>
      <c r="N5126" t="s">
        <v>3858</v>
      </c>
      <c r="O5126" t="s">
        <v>59</v>
      </c>
      <c r="P5126" t="s">
        <v>83</v>
      </c>
      <c r="Q5126" t="s">
        <v>3309</v>
      </c>
      <c r="R5126" s="19">
        <v>464.29199999999997</v>
      </c>
      <c r="S5126" s="17">
        <v>9</v>
      </c>
      <c r="T5126" s="20">
        <v>0.4</v>
      </c>
      <c r="U5126" s="19">
        <v>-108.3348</v>
      </c>
      <c r="V5126" s="20">
        <f t="shared" si="400"/>
        <v>-0.23333333333333334</v>
      </c>
      <c r="W5126" s="17">
        <f t="shared" si="401"/>
        <v>2014</v>
      </c>
      <c r="X5126" t="str">
        <f t="shared" si="402"/>
        <v>Sep-2014</v>
      </c>
      <c r="Y5126" s="17">
        <f t="shared" si="403"/>
        <v>0</v>
      </c>
      <c r="Z5126" t="str">
        <f t="shared" si="404"/>
        <v>31-40%</v>
      </c>
      <c r="AA5126" s="17">
        <f>IF(COUNTIF($B$2:B5126,B5126)=1,1,0)</f>
        <v>1</v>
      </c>
      <c r="AB5126" s="17">
        <f>IF(COUNTIF($F$2:F5126,F5126)=1,1,0)</f>
        <v>0</v>
      </c>
    </row>
    <row r="5127" spans="1:28" x14ac:dyDescent="0.2">
      <c r="A5127" s="17">
        <v>5126</v>
      </c>
      <c r="B5127" t="s">
        <v>8050</v>
      </c>
      <c r="C5127" s="18">
        <v>41896</v>
      </c>
      <c r="D5127" s="18">
        <v>41896</v>
      </c>
      <c r="E5127" t="s">
        <v>1320</v>
      </c>
      <c r="F5127" t="s">
        <v>6031</v>
      </c>
      <c r="G5127" t="s">
        <v>6032</v>
      </c>
      <c r="H5127" t="s">
        <v>53</v>
      </c>
      <c r="I5127" t="s">
        <v>54</v>
      </c>
      <c r="J5127" t="s">
        <v>293</v>
      </c>
      <c r="K5127" t="s">
        <v>294</v>
      </c>
      <c r="L5127">
        <v>10009</v>
      </c>
      <c r="M5127" t="s">
        <v>175</v>
      </c>
      <c r="N5127" t="s">
        <v>2789</v>
      </c>
      <c r="O5127" t="s">
        <v>73</v>
      </c>
      <c r="P5127" t="s">
        <v>200</v>
      </c>
      <c r="Q5127" t="s">
        <v>698</v>
      </c>
      <c r="R5127" s="19">
        <v>68.459999999999994</v>
      </c>
      <c r="S5127" s="17">
        <v>7</v>
      </c>
      <c r="T5127" s="20">
        <v>0</v>
      </c>
      <c r="U5127" s="19">
        <v>31.491599999999998</v>
      </c>
      <c r="V5127" s="20">
        <f t="shared" si="400"/>
        <v>0.46</v>
      </c>
      <c r="W5127" s="17">
        <f t="shared" si="401"/>
        <v>2014</v>
      </c>
      <c r="X5127" t="str">
        <f t="shared" si="402"/>
        <v>Sep-2014</v>
      </c>
      <c r="Y5127" s="17">
        <f t="shared" si="403"/>
        <v>0</v>
      </c>
      <c r="Z5127" t="str">
        <f t="shared" si="404"/>
        <v>0% (No Discount)</v>
      </c>
      <c r="AA5127" s="17">
        <f>IF(COUNTIF($B$2:B5127,B5127)=1,1,0)</f>
        <v>0</v>
      </c>
      <c r="AB5127" s="17">
        <f>IF(COUNTIF($F$2:F5127,F5127)=1,1,0)</f>
        <v>0</v>
      </c>
    </row>
    <row r="5128" spans="1:28" x14ac:dyDescent="0.2">
      <c r="A5128" s="17">
        <v>5127</v>
      </c>
      <c r="B5128" t="s">
        <v>8050</v>
      </c>
      <c r="C5128" s="18">
        <v>41896</v>
      </c>
      <c r="D5128" s="18">
        <v>41896</v>
      </c>
      <c r="E5128" t="s">
        <v>1320</v>
      </c>
      <c r="F5128" t="s">
        <v>6031</v>
      </c>
      <c r="G5128" t="s">
        <v>6032</v>
      </c>
      <c r="H5128" t="s">
        <v>53</v>
      </c>
      <c r="I5128" t="s">
        <v>54</v>
      </c>
      <c r="J5128" t="s">
        <v>293</v>
      </c>
      <c r="K5128" t="s">
        <v>294</v>
      </c>
      <c r="L5128">
        <v>10009</v>
      </c>
      <c r="M5128" t="s">
        <v>175</v>
      </c>
      <c r="N5128" t="s">
        <v>3226</v>
      </c>
      <c r="O5128" t="s">
        <v>98</v>
      </c>
      <c r="P5128" t="s">
        <v>711</v>
      </c>
      <c r="Q5128" t="s">
        <v>3227</v>
      </c>
      <c r="R5128" s="19">
        <v>2799.96</v>
      </c>
      <c r="S5128" s="17">
        <v>4</v>
      </c>
      <c r="T5128" s="20">
        <v>0</v>
      </c>
      <c r="U5128" s="19">
        <v>1371.9803999999999</v>
      </c>
      <c r="V5128" s="20">
        <f t="shared" si="400"/>
        <v>0.49</v>
      </c>
      <c r="W5128" s="17">
        <f t="shared" si="401"/>
        <v>2014</v>
      </c>
      <c r="X5128" t="str">
        <f t="shared" si="402"/>
        <v>Sep-2014</v>
      </c>
      <c r="Y5128" s="17">
        <f t="shared" si="403"/>
        <v>0</v>
      </c>
      <c r="Z5128" t="str">
        <f t="shared" si="404"/>
        <v>0% (No Discount)</v>
      </c>
      <c r="AA5128" s="17">
        <f>IF(COUNTIF($B$2:B5128,B5128)=1,1,0)</f>
        <v>0</v>
      </c>
      <c r="AB5128" s="17">
        <f>IF(COUNTIF($F$2:F5128,F5128)=1,1,0)</f>
        <v>0</v>
      </c>
    </row>
    <row r="5129" spans="1:28" x14ac:dyDescent="0.2">
      <c r="A5129" s="17">
        <v>5128</v>
      </c>
      <c r="B5129" t="s">
        <v>8050</v>
      </c>
      <c r="C5129" s="18">
        <v>41896</v>
      </c>
      <c r="D5129" s="18">
        <v>41896</v>
      </c>
      <c r="E5129" t="s">
        <v>1320</v>
      </c>
      <c r="F5129" t="s">
        <v>6031</v>
      </c>
      <c r="G5129" t="s">
        <v>6032</v>
      </c>
      <c r="H5129" t="s">
        <v>53</v>
      </c>
      <c r="I5129" t="s">
        <v>54</v>
      </c>
      <c r="J5129" t="s">
        <v>293</v>
      </c>
      <c r="K5129" t="s">
        <v>294</v>
      </c>
      <c r="L5129">
        <v>10009</v>
      </c>
      <c r="M5129" t="s">
        <v>175</v>
      </c>
      <c r="N5129" t="s">
        <v>967</v>
      </c>
      <c r="O5129" t="s">
        <v>73</v>
      </c>
      <c r="P5129" t="s">
        <v>105</v>
      </c>
      <c r="Q5129" t="s">
        <v>968</v>
      </c>
      <c r="R5129" s="19">
        <v>601.29999999999995</v>
      </c>
      <c r="S5129" s="17">
        <v>2</v>
      </c>
      <c r="T5129" s="20">
        <v>0</v>
      </c>
      <c r="U5129" s="19">
        <v>198.429</v>
      </c>
      <c r="V5129" s="20">
        <f t="shared" si="400"/>
        <v>0.33</v>
      </c>
      <c r="W5129" s="17">
        <f t="shared" si="401"/>
        <v>2014</v>
      </c>
      <c r="X5129" t="str">
        <f t="shared" si="402"/>
        <v>Sep-2014</v>
      </c>
      <c r="Y5129" s="17">
        <f t="shared" si="403"/>
        <v>0</v>
      </c>
      <c r="Z5129" t="str">
        <f t="shared" si="404"/>
        <v>0% (No Discount)</v>
      </c>
      <c r="AA5129" s="17">
        <f>IF(COUNTIF($B$2:B5129,B5129)=1,1,0)</f>
        <v>0</v>
      </c>
      <c r="AB5129" s="17">
        <f>IF(COUNTIF($F$2:F5129,F5129)=1,1,0)</f>
        <v>0</v>
      </c>
    </row>
    <row r="5130" spans="1:28" x14ac:dyDescent="0.2">
      <c r="A5130" s="17">
        <v>5129</v>
      </c>
      <c r="B5130" t="s">
        <v>8050</v>
      </c>
      <c r="C5130" s="18">
        <v>41896</v>
      </c>
      <c r="D5130" s="18">
        <v>41896</v>
      </c>
      <c r="E5130" t="s">
        <v>1320</v>
      </c>
      <c r="F5130" t="s">
        <v>6031</v>
      </c>
      <c r="G5130" t="s">
        <v>6032</v>
      </c>
      <c r="H5130" t="s">
        <v>53</v>
      </c>
      <c r="I5130" t="s">
        <v>54</v>
      </c>
      <c r="J5130" t="s">
        <v>293</v>
      </c>
      <c r="K5130" t="s">
        <v>294</v>
      </c>
      <c r="L5130">
        <v>10009</v>
      </c>
      <c r="M5130" t="s">
        <v>175</v>
      </c>
      <c r="N5130" t="s">
        <v>5110</v>
      </c>
      <c r="O5130" t="s">
        <v>98</v>
      </c>
      <c r="P5130" t="s">
        <v>99</v>
      </c>
      <c r="Q5130" t="s">
        <v>5111</v>
      </c>
      <c r="R5130" s="19">
        <v>16.989999999999998</v>
      </c>
      <c r="S5130" s="17">
        <v>1</v>
      </c>
      <c r="T5130" s="20">
        <v>0</v>
      </c>
      <c r="U5130" s="19">
        <v>4.4173999999999998</v>
      </c>
      <c r="V5130" s="20">
        <f t="shared" si="400"/>
        <v>0.26</v>
      </c>
      <c r="W5130" s="17">
        <f t="shared" si="401"/>
        <v>2014</v>
      </c>
      <c r="X5130" t="str">
        <f t="shared" si="402"/>
        <v>Sep-2014</v>
      </c>
      <c r="Y5130" s="17">
        <f t="shared" si="403"/>
        <v>0</v>
      </c>
      <c r="Z5130" t="str">
        <f t="shared" si="404"/>
        <v>0% (No Discount)</v>
      </c>
      <c r="AA5130" s="17">
        <f>IF(COUNTIF($B$2:B5130,B5130)=1,1,0)</f>
        <v>0</v>
      </c>
      <c r="AB5130" s="17">
        <f>IF(COUNTIF($F$2:F5130,F5130)=1,1,0)</f>
        <v>0</v>
      </c>
    </row>
    <row r="5131" spans="1:28" x14ac:dyDescent="0.2">
      <c r="A5131" s="17">
        <v>5130</v>
      </c>
      <c r="B5131" t="s">
        <v>8050</v>
      </c>
      <c r="C5131" s="18">
        <v>41896</v>
      </c>
      <c r="D5131" s="18">
        <v>41896</v>
      </c>
      <c r="E5131" t="s">
        <v>1320</v>
      </c>
      <c r="F5131" t="s">
        <v>6031</v>
      </c>
      <c r="G5131" t="s">
        <v>6032</v>
      </c>
      <c r="H5131" t="s">
        <v>53</v>
      </c>
      <c r="I5131" t="s">
        <v>54</v>
      </c>
      <c r="J5131" t="s">
        <v>293</v>
      </c>
      <c r="K5131" t="s">
        <v>294</v>
      </c>
      <c r="L5131">
        <v>10009</v>
      </c>
      <c r="M5131" t="s">
        <v>175</v>
      </c>
      <c r="N5131" t="s">
        <v>6336</v>
      </c>
      <c r="O5131" t="s">
        <v>98</v>
      </c>
      <c r="P5131" t="s">
        <v>99</v>
      </c>
      <c r="Q5131" t="s">
        <v>6337</v>
      </c>
      <c r="R5131" s="19">
        <v>287.97000000000003</v>
      </c>
      <c r="S5131" s="17">
        <v>3</v>
      </c>
      <c r="T5131" s="20">
        <v>0</v>
      </c>
      <c r="U5131" s="19">
        <v>80.631600000000006</v>
      </c>
      <c r="V5131" s="20">
        <f t="shared" si="400"/>
        <v>0.27999999999999997</v>
      </c>
      <c r="W5131" s="17">
        <f t="shared" si="401"/>
        <v>2014</v>
      </c>
      <c r="X5131" t="str">
        <f t="shared" si="402"/>
        <v>Sep-2014</v>
      </c>
      <c r="Y5131" s="17">
        <f t="shared" si="403"/>
        <v>0</v>
      </c>
      <c r="Z5131" t="str">
        <f t="shared" si="404"/>
        <v>0% (No Discount)</v>
      </c>
      <c r="AA5131" s="17">
        <f>IF(COUNTIF($B$2:B5131,B5131)=1,1,0)</f>
        <v>0</v>
      </c>
      <c r="AB5131" s="17">
        <f>IF(COUNTIF($F$2:F5131,F5131)=1,1,0)</f>
        <v>0</v>
      </c>
    </row>
    <row r="5132" spans="1:28" x14ac:dyDescent="0.2">
      <c r="A5132" s="17">
        <v>5131</v>
      </c>
      <c r="B5132" t="s">
        <v>8050</v>
      </c>
      <c r="C5132" s="18">
        <v>41896</v>
      </c>
      <c r="D5132" s="18">
        <v>41896</v>
      </c>
      <c r="E5132" t="s">
        <v>1320</v>
      </c>
      <c r="F5132" t="s">
        <v>6031</v>
      </c>
      <c r="G5132" t="s">
        <v>6032</v>
      </c>
      <c r="H5132" t="s">
        <v>53</v>
      </c>
      <c r="I5132" t="s">
        <v>54</v>
      </c>
      <c r="J5132" t="s">
        <v>293</v>
      </c>
      <c r="K5132" t="s">
        <v>294</v>
      </c>
      <c r="L5132">
        <v>10009</v>
      </c>
      <c r="M5132" t="s">
        <v>175</v>
      </c>
      <c r="N5132" t="s">
        <v>6199</v>
      </c>
      <c r="O5132" t="s">
        <v>73</v>
      </c>
      <c r="P5132" t="s">
        <v>117</v>
      </c>
      <c r="Q5132" t="s">
        <v>6200</v>
      </c>
      <c r="R5132" s="19">
        <v>44.82</v>
      </c>
      <c r="S5132" s="17">
        <v>9</v>
      </c>
      <c r="T5132" s="20">
        <v>0</v>
      </c>
      <c r="U5132" s="19">
        <v>21.0654</v>
      </c>
      <c r="V5132" s="20">
        <f t="shared" si="400"/>
        <v>0.47000000000000003</v>
      </c>
      <c r="W5132" s="17">
        <f t="shared" si="401"/>
        <v>2014</v>
      </c>
      <c r="X5132" t="str">
        <f t="shared" si="402"/>
        <v>Sep-2014</v>
      </c>
      <c r="Y5132" s="17">
        <f t="shared" si="403"/>
        <v>0</v>
      </c>
      <c r="Z5132" t="str">
        <f t="shared" si="404"/>
        <v>0% (No Discount)</v>
      </c>
      <c r="AA5132" s="17">
        <f>IF(COUNTIF($B$2:B5132,B5132)=1,1,0)</f>
        <v>0</v>
      </c>
      <c r="AB5132" s="17">
        <f>IF(COUNTIF($F$2:F5132,F5132)=1,1,0)</f>
        <v>0</v>
      </c>
    </row>
    <row r="5133" spans="1:28" x14ac:dyDescent="0.2">
      <c r="A5133" s="17">
        <v>5132</v>
      </c>
      <c r="B5133" t="s">
        <v>8051</v>
      </c>
      <c r="C5133" s="18">
        <v>43098</v>
      </c>
      <c r="D5133" s="18">
        <v>43105</v>
      </c>
      <c r="E5133" t="s">
        <v>77</v>
      </c>
      <c r="F5133" t="s">
        <v>1161</v>
      </c>
      <c r="G5133" t="s">
        <v>1162</v>
      </c>
      <c r="H5133" t="s">
        <v>68</v>
      </c>
      <c r="I5133" t="s">
        <v>54</v>
      </c>
      <c r="J5133" t="s">
        <v>1915</v>
      </c>
      <c r="K5133" t="s">
        <v>70</v>
      </c>
      <c r="L5133">
        <v>92804</v>
      </c>
      <c r="M5133" t="s">
        <v>71</v>
      </c>
      <c r="N5133" t="s">
        <v>5398</v>
      </c>
      <c r="O5133" t="s">
        <v>59</v>
      </c>
      <c r="P5133" t="s">
        <v>92</v>
      </c>
      <c r="Q5133" t="s">
        <v>5399</v>
      </c>
      <c r="R5133" s="19">
        <v>101.12</v>
      </c>
      <c r="S5133" s="17">
        <v>8</v>
      </c>
      <c r="T5133" s="20">
        <v>0</v>
      </c>
      <c r="U5133" s="19">
        <v>37.414400000000001</v>
      </c>
      <c r="V5133" s="20">
        <f t="shared" si="400"/>
        <v>0.37</v>
      </c>
      <c r="W5133" s="17">
        <f t="shared" si="401"/>
        <v>2017</v>
      </c>
      <c r="X5133" t="str">
        <f t="shared" si="402"/>
        <v>Dec-2017</v>
      </c>
      <c r="Y5133" s="17">
        <f t="shared" si="403"/>
        <v>7</v>
      </c>
      <c r="Z5133" t="str">
        <f t="shared" si="404"/>
        <v>0% (No Discount)</v>
      </c>
      <c r="AA5133" s="17">
        <f>IF(COUNTIF($B$2:B5133,B5133)=1,1,0)</f>
        <v>1</v>
      </c>
      <c r="AB5133" s="17">
        <f>IF(COUNTIF($F$2:F5133,F5133)=1,1,0)</f>
        <v>0</v>
      </c>
    </row>
    <row r="5134" spans="1:28" x14ac:dyDescent="0.2">
      <c r="A5134" s="17">
        <v>5133</v>
      </c>
      <c r="B5134" t="s">
        <v>8052</v>
      </c>
      <c r="C5134" s="18">
        <v>42176</v>
      </c>
      <c r="D5134" s="18">
        <v>42182</v>
      </c>
      <c r="E5134" t="s">
        <v>77</v>
      </c>
      <c r="F5134" t="s">
        <v>1859</v>
      </c>
      <c r="G5134" t="s">
        <v>1860</v>
      </c>
      <c r="H5134" t="s">
        <v>53</v>
      </c>
      <c r="I5134" t="s">
        <v>54</v>
      </c>
      <c r="J5134" t="s">
        <v>3678</v>
      </c>
      <c r="K5134" t="s">
        <v>81</v>
      </c>
      <c r="L5134">
        <v>32725</v>
      </c>
      <c r="M5134" t="s">
        <v>57</v>
      </c>
      <c r="N5134" t="s">
        <v>3238</v>
      </c>
      <c r="O5134" t="s">
        <v>98</v>
      </c>
      <c r="P5134" t="s">
        <v>99</v>
      </c>
      <c r="Q5134" t="s">
        <v>3239</v>
      </c>
      <c r="R5134" s="19">
        <v>107.976</v>
      </c>
      <c r="S5134" s="17">
        <v>3</v>
      </c>
      <c r="T5134" s="20">
        <v>0.2</v>
      </c>
      <c r="U5134" s="19">
        <v>37.791600000000003</v>
      </c>
      <c r="V5134" s="20">
        <f t="shared" si="400"/>
        <v>0.35000000000000003</v>
      </c>
      <c r="W5134" s="17">
        <f t="shared" si="401"/>
        <v>2015</v>
      </c>
      <c r="X5134" t="str">
        <f t="shared" si="402"/>
        <v>Jun-2015</v>
      </c>
      <c r="Y5134" s="17">
        <f t="shared" si="403"/>
        <v>6</v>
      </c>
      <c r="Z5134" t="str">
        <f t="shared" si="404"/>
        <v>11-20%</v>
      </c>
      <c r="AA5134" s="17">
        <f>IF(COUNTIF($B$2:B5134,B5134)=1,1,0)</f>
        <v>1</v>
      </c>
      <c r="AB5134" s="17">
        <f>IF(COUNTIF($F$2:F5134,F5134)=1,1,0)</f>
        <v>0</v>
      </c>
    </row>
    <row r="5135" spans="1:28" x14ac:dyDescent="0.2">
      <c r="A5135" s="17">
        <v>5134</v>
      </c>
      <c r="B5135" t="s">
        <v>8053</v>
      </c>
      <c r="C5135" s="18">
        <v>43065</v>
      </c>
      <c r="D5135" s="18">
        <v>43069</v>
      </c>
      <c r="E5135" t="s">
        <v>77</v>
      </c>
      <c r="F5135" t="s">
        <v>3704</v>
      </c>
      <c r="G5135" t="s">
        <v>3705</v>
      </c>
      <c r="H5135" t="s">
        <v>129</v>
      </c>
      <c r="I5135" t="s">
        <v>54</v>
      </c>
      <c r="J5135" t="s">
        <v>293</v>
      </c>
      <c r="K5135" t="s">
        <v>294</v>
      </c>
      <c r="L5135">
        <v>10009</v>
      </c>
      <c r="M5135" t="s">
        <v>175</v>
      </c>
      <c r="N5135" t="s">
        <v>7154</v>
      </c>
      <c r="O5135" t="s">
        <v>73</v>
      </c>
      <c r="P5135" t="s">
        <v>105</v>
      </c>
      <c r="Q5135" t="s">
        <v>7155</v>
      </c>
      <c r="R5135" s="19">
        <v>58.73</v>
      </c>
      <c r="S5135" s="17">
        <v>7</v>
      </c>
      <c r="T5135" s="20">
        <v>0</v>
      </c>
      <c r="U5135" s="19">
        <v>14.682499999999999</v>
      </c>
      <c r="V5135" s="20">
        <f t="shared" si="400"/>
        <v>0.25</v>
      </c>
      <c r="W5135" s="17">
        <f t="shared" si="401"/>
        <v>2017</v>
      </c>
      <c r="X5135" t="str">
        <f t="shared" si="402"/>
        <v>Nov-2017</v>
      </c>
      <c r="Y5135" s="17">
        <f t="shared" si="403"/>
        <v>4</v>
      </c>
      <c r="Z5135" t="str">
        <f t="shared" si="404"/>
        <v>0% (No Discount)</v>
      </c>
      <c r="AA5135" s="17">
        <f>IF(COUNTIF($B$2:B5135,B5135)=1,1,0)</f>
        <v>1</v>
      </c>
      <c r="AB5135" s="17">
        <f>IF(COUNTIF($F$2:F5135,F5135)=1,1,0)</f>
        <v>0</v>
      </c>
    </row>
    <row r="5136" spans="1:28" x14ac:dyDescent="0.2">
      <c r="A5136" s="17">
        <v>5135</v>
      </c>
      <c r="B5136" t="s">
        <v>8053</v>
      </c>
      <c r="C5136" s="18">
        <v>43065</v>
      </c>
      <c r="D5136" s="18">
        <v>43069</v>
      </c>
      <c r="E5136" t="s">
        <v>77</v>
      </c>
      <c r="F5136" t="s">
        <v>3704</v>
      </c>
      <c r="G5136" t="s">
        <v>3705</v>
      </c>
      <c r="H5136" t="s">
        <v>129</v>
      </c>
      <c r="I5136" t="s">
        <v>54</v>
      </c>
      <c r="J5136" t="s">
        <v>293</v>
      </c>
      <c r="K5136" t="s">
        <v>294</v>
      </c>
      <c r="L5136">
        <v>10009</v>
      </c>
      <c r="M5136" t="s">
        <v>175</v>
      </c>
      <c r="N5136" t="s">
        <v>2784</v>
      </c>
      <c r="O5136" t="s">
        <v>73</v>
      </c>
      <c r="P5136" t="s">
        <v>102</v>
      </c>
      <c r="Q5136" t="s">
        <v>2785</v>
      </c>
      <c r="R5136" s="19">
        <v>93.343999999999994</v>
      </c>
      <c r="S5136" s="17">
        <v>4</v>
      </c>
      <c r="T5136" s="20">
        <v>0.2</v>
      </c>
      <c r="U5136" s="19">
        <v>32.670400000000001</v>
      </c>
      <c r="V5136" s="20">
        <f t="shared" si="400"/>
        <v>0.35000000000000003</v>
      </c>
      <c r="W5136" s="17">
        <f t="shared" si="401"/>
        <v>2017</v>
      </c>
      <c r="X5136" t="str">
        <f t="shared" si="402"/>
        <v>Nov-2017</v>
      </c>
      <c r="Y5136" s="17">
        <f t="shared" si="403"/>
        <v>4</v>
      </c>
      <c r="Z5136" t="str">
        <f t="shared" si="404"/>
        <v>11-20%</v>
      </c>
      <c r="AA5136" s="17">
        <f>IF(COUNTIF($B$2:B5136,B5136)=1,1,0)</f>
        <v>0</v>
      </c>
      <c r="AB5136" s="17">
        <f>IF(COUNTIF($F$2:F5136,F5136)=1,1,0)</f>
        <v>0</v>
      </c>
    </row>
    <row r="5137" spans="1:28" x14ac:dyDescent="0.2">
      <c r="A5137" s="17">
        <v>5136</v>
      </c>
      <c r="B5137" t="s">
        <v>8054</v>
      </c>
      <c r="C5137" s="18">
        <v>42666</v>
      </c>
      <c r="D5137" s="18">
        <v>42671</v>
      </c>
      <c r="E5137" t="s">
        <v>77</v>
      </c>
      <c r="F5137" t="s">
        <v>3712</v>
      </c>
      <c r="G5137" t="s">
        <v>3713</v>
      </c>
      <c r="H5137" t="s">
        <v>129</v>
      </c>
      <c r="I5137" t="s">
        <v>54</v>
      </c>
      <c r="J5137" t="s">
        <v>122</v>
      </c>
      <c r="K5137" t="s">
        <v>123</v>
      </c>
      <c r="L5137">
        <v>98103</v>
      </c>
      <c r="M5137" t="s">
        <v>71</v>
      </c>
      <c r="N5137" t="s">
        <v>1100</v>
      </c>
      <c r="O5137" t="s">
        <v>73</v>
      </c>
      <c r="P5137" t="s">
        <v>296</v>
      </c>
      <c r="Q5137" t="s">
        <v>1101</v>
      </c>
      <c r="R5137" s="19">
        <v>17.05</v>
      </c>
      <c r="S5137" s="17">
        <v>5</v>
      </c>
      <c r="T5137" s="20">
        <v>0</v>
      </c>
      <c r="U5137" s="19">
        <v>8.1839999999999993</v>
      </c>
      <c r="V5137" s="20">
        <f t="shared" si="400"/>
        <v>0.47999999999999993</v>
      </c>
      <c r="W5137" s="17">
        <f t="shared" si="401"/>
        <v>2016</v>
      </c>
      <c r="X5137" t="str">
        <f t="shared" si="402"/>
        <v>Oct-2016</v>
      </c>
      <c r="Y5137" s="17">
        <f t="shared" si="403"/>
        <v>5</v>
      </c>
      <c r="Z5137" t="str">
        <f t="shared" si="404"/>
        <v>0% (No Discount)</v>
      </c>
      <c r="AA5137" s="17">
        <f>IF(COUNTIF($B$2:B5137,B5137)=1,1,0)</f>
        <v>1</v>
      </c>
      <c r="AB5137" s="17">
        <f>IF(COUNTIF($F$2:F5137,F5137)=1,1,0)</f>
        <v>0</v>
      </c>
    </row>
    <row r="5138" spans="1:28" x14ac:dyDescent="0.2">
      <c r="A5138" s="17">
        <v>5137</v>
      </c>
      <c r="B5138" t="s">
        <v>8055</v>
      </c>
      <c r="C5138" s="18">
        <v>42352</v>
      </c>
      <c r="D5138" s="18">
        <v>42357</v>
      </c>
      <c r="E5138" t="s">
        <v>77</v>
      </c>
      <c r="F5138" t="s">
        <v>4235</v>
      </c>
      <c r="G5138" t="s">
        <v>4236</v>
      </c>
      <c r="H5138" t="s">
        <v>53</v>
      </c>
      <c r="I5138" t="s">
        <v>54</v>
      </c>
      <c r="J5138" t="s">
        <v>977</v>
      </c>
      <c r="K5138" t="s">
        <v>70</v>
      </c>
      <c r="L5138">
        <v>92105</v>
      </c>
      <c r="M5138" t="s">
        <v>71</v>
      </c>
      <c r="N5138" t="s">
        <v>3465</v>
      </c>
      <c r="O5138" t="s">
        <v>73</v>
      </c>
      <c r="P5138" t="s">
        <v>102</v>
      </c>
      <c r="Q5138" t="s">
        <v>3466</v>
      </c>
      <c r="R5138" s="19">
        <v>8.0960000000000001</v>
      </c>
      <c r="S5138" s="17">
        <v>2</v>
      </c>
      <c r="T5138" s="20">
        <v>0.2</v>
      </c>
      <c r="U5138" s="19">
        <v>2.7324000000000002</v>
      </c>
      <c r="V5138" s="20">
        <f t="shared" si="400"/>
        <v>0.33750000000000002</v>
      </c>
      <c r="W5138" s="17">
        <f t="shared" si="401"/>
        <v>2015</v>
      </c>
      <c r="X5138" t="str">
        <f t="shared" si="402"/>
        <v>Dec-2015</v>
      </c>
      <c r="Y5138" s="17">
        <f t="shared" si="403"/>
        <v>5</v>
      </c>
      <c r="Z5138" t="str">
        <f t="shared" si="404"/>
        <v>11-20%</v>
      </c>
      <c r="AA5138" s="17">
        <f>IF(COUNTIF($B$2:B5138,B5138)=1,1,0)</f>
        <v>1</v>
      </c>
      <c r="AB5138" s="17">
        <f>IF(COUNTIF($F$2:F5138,F5138)=1,1,0)</f>
        <v>0</v>
      </c>
    </row>
    <row r="5139" spans="1:28" x14ac:dyDescent="0.2">
      <c r="A5139" s="17">
        <v>5138</v>
      </c>
      <c r="B5139" t="s">
        <v>8056</v>
      </c>
      <c r="C5139" s="18">
        <v>42687</v>
      </c>
      <c r="D5139" s="18">
        <v>42691</v>
      </c>
      <c r="E5139" t="s">
        <v>77</v>
      </c>
      <c r="F5139" t="s">
        <v>7660</v>
      </c>
      <c r="G5139" t="s">
        <v>7661</v>
      </c>
      <c r="H5139" t="s">
        <v>68</v>
      </c>
      <c r="I5139" t="s">
        <v>54</v>
      </c>
      <c r="J5139" t="s">
        <v>4883</v>
      </c>
      <c r="K5139" t="s">
        <v>677</v>
      </c>
      <c r="L5139">
        <v>73120</v>
      </c>
      <c r="M5139" t="s">
        <v>132</v>
      </c>
      <c r="N5139" t="s">
        <v>2213</v>
      </c>
      <c r="O5139" t="s">
        <v>59</v>
      </c>
      <c r="P5139" t="s">
        <v>92</v>
      </c>
      <c r="Q5139" t="s">
        <v>2214</v>
      </c>
      <c r="R5139" s="19">
        <v>30.36</v>
      </c>
      <c r="S5139" s="17">
        <v>4</v>
      </c>
      <c r="T5139" s="20">
        <v>0</v>
      </c>
      <c r="U5139" s="19">
        <v>13.0548</v>
      </c>
      <c r="V5139" s="20">
        <f t="shared" si="400"/>
        <v>0.43</v>
      </c>
      <c r="W5139" s="17">
        <f t="shared" si="401"/>
        <v>2016</v>
      </c>
      <c r="X5139" t="str">
        <f t="shared" si="402"/>
        <v>Nov-2016</v>
      </c>
      <c r="Y5139" s="17">
        <f t="shared" si="403"/>
        <v>4</v>
      </c>
      <c r="Z5139" t="str">
        <f t="shared" si="404"/>
        <v>0% (No Discount)</v>
      </c>
      <c r="AA5139" s="17">
        <f>IF(COUNTIF($B$2:B5139,B5139)=1,1,0)</f>
        <v>1</v>
      </c>
      <c r="AB5139" s="17">
        <f>IF(COUNTIF($F$2:F5139,F5139)=1,1,0)</f>
        <v>0</v>
      </c>
    </row>
    <row r="5140" spans="1:28" x14ac:dyDescent="0.2">
      <c r="A5140" s="17">
        <v>5139</v>
      </c>
      <c r="B5140" t="s">
        <v>8057</v>
      </c>
      <c r="C5140" s="18">
        <v>43007</v>
      </c>
      <c r="D5140" s="18">
        <v>43013</v>
      </c>
      <c r="E5140" t="s">
        <v>77</v>
      </c>
      <c r="F5140" t="s">
        <v>2930</v>
      </c>
      <c r="G5140" t="s">
        <v>2931</v>
      </c>
      <c r="H5140" t="s">
        <v>53</v>
      </c>
      <c r="I5140" t="s">
        <v>54</v>
      </c>
      <c r="J5140" t="s">
        <v>2327</v>
      </c>
      <c r="K5140" t="s">
        <v>294</v>
      </c>
      <c r="L5140">
        <v>10550</v>
      </c>
      <c r="M5140" t="s">
        <v>175</v>
      </c>
      <c r="N5140" t="s">
        <v>3305</v>
      </c>
      <c r="O5140" t="s">
        <v>73</v>
      </c>
      <c r="P5140" t="s">
        <v>200</v>
      </c>
      <c r="Q5140" t="s">
        <v>698</v>
      </c>
      <c r="R5140" s="19">
        <v>23.34</v>
      </c>
      <c r="S5140" s="17">
        <v>3</v>
      </c>
      <c r="T5140" s="20">
        <v>0</v>
      </c>
      <c r="U5140" s="19">
        <v>10.969799999999999</v>
      </c>
      <c r="V5140" s="20">
        <f t="shared" si="400"/>
        <v>0.47</v>
      </c>
      <c r="W5140" s="17">
        <f t="shared" si="401"/>
        <v>2017</v>
      </c>
      <c r="X5140" t="str">
        <f t="shared" si="402"/>
        <v>Sep-2017</v>
      </c>
      <c r="Y5140" s="17">
        <f t="shared" si="403"/>
        <v>6</v>
      </c>
      <c r="Z5140" t="str">
        <f t="shared" si="404"/>
        <v>0% (No Discount)</v>
      </c>
      <c r="AA5140" s="17">
        <f>IF(COUNTIF($B$2:B5140,B5140)=1,1,0)</f>
        <v>1</v>
      </c>
      <c r="AB5140" s="17">
        <f>IF(COUNTIF($F$2:F5140,F5140)=1,1,0)</f>
        <v>0</v>
      </c>
    </row>
    <row r="5141" spans="1:28" x14ac:dyDescent="0.2">
      <c r="A5141" s="17">
        <v>5140</v>
      </c>
      <c r="B5141" t="s">
        <v>8057</v>
      </c>
      <c r="C5141" s="18">
        <v>43007</v>
      </c>
      <c r="D5141" s="18">
        <v>43013</v>
      </c>
      <c r="E5141" t="s">
        <v>77</v>
      </c>
      <c r="F5141" t="s">
        <v>2930</v>
      </c>
      <c r="G5141" t="s">
        <v>2931</v>
      </c>
      <c r="H5141" t="s">
        <v>53</v>
      </c>
      <c r="I5141" t="s">
        <v>54</v>
      </c>
      <c r="J5141" t="s">
        <v>2327</v>
      </c>
      <c r="K5141" t="s">
        <v>294</v>
      </c>
      <c r="L5141">
        <v>10550</v>
      </c>
      <c r="M5141" t="s">
        <v>175</v>
      </c>
      <c r="N5141" t="s">
        <v>6686</v>
      </c>
      <c r="O5141" t="s">
        <v>73</v>
      </c>
      <c r="P5141" t="s">
        <v>117</v>
      </c>
      <c r="Q5141" t="s">
        <v>6687</v>
      </c>
      <c r="R5141" s="19">
        <v>51.55</v>
      </c>
      <c r="S5141" s="17">
        <v>5</v>
      </c>
      <c r="T5141" s="20">
        <v>0</v>
      </c>
      <c r="U5141" s="19">
        <v>24.2285</v>
      </c>
      <c r="V5141" s="20">
        <f t="shared" si="400"/>
        <v>0.47000000000000003</v>
      </c>
      <c r="W5141" s="17">
        <f t="shared" si="401"/>
        <v>2017</v>
      </c>
      <c r="X5141" t="str">
        <f t="shared" si="402"/>
        <v>Sep-2017</v>
      </c>
      <c r="Y5141" s="17">
        <f t="shared" si="403"/>
        <v>6</v>
      </c>
      <c r="Z5141" t="str">
        <f t="shared" si="404"/>
        <v>0% (No Discount)</v>
      </c>
      <c r="AA5141" s="17">
        <f>IF(COUNTIF($B$2:B5141,B5141)=1,1,0)</f>
        <v>0</v>
      </c>
      <c r="AB5141" s="17">
        <f>IF(COUNTIF($F$2:F5141,F5141)=1,1,0)</f>
        <v>0</v>
      </c>
    </row>
    <row r="5142" spans="1:28" x14ac:dyDescent="0.2">
      <c r="A5142" s="17">
        <v>5141</v>
      </c>
      <c r="B5142" t="s">
        <v>8058</v>
      </c>
      <c r="C5142" s="18">
        <v>42316</v>
      </c>
      <c r="D5142" s="18">
        <v>42320</v>
      </c>
      <c r="E5142" t="s">
        <v>77</v>
      </c>
      <c r="F5142" t="s">
        <v>4384</v>
      </c>
      <c r="G5142" t="s">
        <v>4385</v>
      </c>
      <c r="H5142" t="s">
        <v>53</v>
      </c>
      <c r="I5142" t="s">
        <v>54</v>
      </c>
      <c r="J5142" t="s">
        <v>154</v>
      </c>
      <c r="K5142" t="s">
        <v>70</v>
      </c>
      <c r="L5142">
        <v>94109</v>
      </c>
      <c r="M5142" t="s">
        <v>71</v>
      </c>
      <c r="N5142" t="s">
        <v>1085</v>
      </c>
      <c r="O5142" t="s">
        <v>98</v>
      </c>
      <c r="P5142" t="s">
        <v>188</v>
      </c>
      <c r="Q5142" t="s">
        <v>1086</v>
      </c>
      <c r="R5142" s="19">
        <v>119.9</v>
      </c>
      <c r="S5142" s="17">
        <v>2</v>
      </c>
      <c r="T5142" s="20">
        <v>0</v>
      </c>
      <c r="U5142" s="19">
        <v>43.164000000000001</v>
      </c>
      <c r="V5142" s="20">
        <f t="shared" si="400"/>
        <v>0.36</v>
      </c>
      <c r="W5142" s="17">
        <f t="shared" si="401"/>
        <v>2015</v>
      </c>
      <c r="X5142" t="str">
        <f t="shared" si="402"/>
        <v>Nov-2015</v>
      </c>
      <c r="Y5142" s="17">
        <f t="shared" si="403"/>
        <v>4</v>
      </c>
      <c r="Z5142" t="str">
        <f t="shared" si="404"/>
        <v>0% (No Discount)</v>
      </c>
      <c r="AA5142" s="17">
        <f>IF(COUNTIF($B$2:B5142,B5142)=1,1,0)</f>
        <v>1</v>
      </c>
      <c r="AB5142" s="17">
        <f>IF(COUNTIF($F$2:F5142,F5142)=1,1,0)</f>
        <v>0</v>
      </c>
    </row>
    <row r="5143" spans="1:28" x14ac:dyDescent="0.2">
      <c r="A5143" s="17">
        <v>5142</v>
      </c>
      <c r="B5143" t="s">
        <v>8059</v>
      </c>
      <c r="C5143" s="18">
        <v>42461</v>
      </c>
      <c r="D5143" s="18">
        <v>42465</v>
      </c>
      <c r="E5143" t="s">
        <v>77</v>
      </c>
      <c r="F5143" t="s">
        <v>1950</v>
      </c>
      <c r="G5143" t="s">
        <v>1951</v>
      </c>
      <c r="H5143" t="s">
        <v>53</v>
      </c>
      <c r="I5143" t="s">
        <v>54</v>
      </c>
      <c r="J5143" t="s">
        <v>293</v>
      </c>
      <c r="K5143" t="s">
        <v>294</v>
      </c>
      <c r="L5143">
        <v>10009</v>
      </c>
      <c r="M5143" t="s">
        <v>175</v>
      </c>
      <c r="N5143" t="s">
        <v>62</v>
      </c>
      <c r="O5143" t="s">
        <v>59</v>
      </c>
      <c r="P5143" t="s">
        <v>63</v>
      </c>
      <c r="Q5143" t="s">
        <v>64</v>
      </c>
      <c r="R5143" s="19">
        <v>1317.492</v>
      </c>
      <c r="S5143" s="17">
        <v>6</v>
      </c>
      <c r="T5143" s="20">
        <v>0.1</v>
      </c>
      <c r="U5143" s="19">
        <v>292.77600000000001</v>
      </c>
      <c r="V5143" s="20">
        <f t="shared" si="400"/>
        <v>0.22222222222222224</v>
      </c>
      <c r="W5143" s="17">
        <f t="shared" si="401"/>
        <v>2016</v>
      </c>
      <c r="X5143" t="str">
        <f t="shared" si="402"/>
        <v>Apr-2016</v>
      </c>
      <c r="Y5143" s="17">
        <f t="shared" si="403"/>
        <v>4</v>
      </c>
      <c r="Z5143" t="str">
        <f t="shared" si="404"/>
        <v>1-10%</v>
      </c>
      <c r="AA5143" s="17">
        <f>IF(COUNTIF($B$2:B5143,B5143)=1,1,0)</f>
        <v>1</v>
      </c>
      <c r="AB5143" s="17">
        <f>IF(COUNTIF($F$2:F5143,F5143)=1,1,0)</f>
        <v>0</v>
      </c>
    </row>
    <row r="5144" spans="1:28" x14ac:dyDescent="0.2">
      <c r="A5144" s="17">
        <v>5143</v>
      </c>
      <c r="B5144" t="s">
        <v>8059</v>
      </c>
      <c r="C5144" s="18">
        <v>42461</v>
      </c>
      <c r="D5144" s="18">
        <v>42465</v>
      </c>
      <c r="E5144" t="s">
        <v>77</v>
      </c>
      <c r="F5144" t="s">
        <v>1950</v>
      </c>
      <c r="G5144" t="s">
        <v>1951</v>
      </c>
      <c r="H5144" t="s">
        <v>53</v>
      </c>
      <c r="I5144" t="s">
        <v>54</v>
      </c>
      <c r="J5144" t="s">
        <v>293</v>
      </c>
      <c r="K5144" t="s">
        <v>294</v>
      </c>
      <c r="L5144">
        <v>10009</v>
      </c>
      <c r="M5144" t="s">
        <v>175</v>
      </c>
      <c r="N5144" t="s">
        <v>6088</v>
      </c>
      <c r="O5144" t="s">
        <v>73</v>
      </c>
      <c r="P5144" t="s">
        <v>606</v>
      </c>
      <c r="Q5144" t="s">
        <v>1327</v>
      </c>
      <c r="R5144" s="19">
        <v>63.84</v>
      </c>
      <c r="S5144" s="17">
        <v>8</v>
      </c>
      <c r="T5144" s="20">
        <v>0</v>
      </c>
      <c r="U5144" s="19">
        <v>18.5136</v>
      </c>
      <c r="V5144" s="20">
        <f t="shared" si="400"/>
        <v>0.28999999999999998</v>
      </c>
      <c r="W5144" s="17">
        <f t="shared" si="401"/>
        <v>2016</v>
      </c>
      <c r="X5144" t="str">
        <f t="shared" si="402"/>
        <v>Apr-2016</v>
      </c>
      <c r="Y5144" s="17">
        <f t="shared" si="403"/>
        <v>4</v>
      </c>
      <c r="Z5144" t="str">
        <f t="shared" si="404"/>
        <v>0% (No Discount)</v>
      </c>
      <c r="AA5144" s="17">
        <f>IF(COUNTIF($B$2:B5144,B5144)=1,1,0)</f>
        <v>0</v>
      </c>
      <c r="AB5144" s="17">
        <f>IF(COUNTIF($F$2:F5144,F5144)=1,1,0)</f>
        <v>0</v>
      </c>
    </row>
    <row r="5145" spans="1:28" x14ac:dyDescent="0.2">
      <c r="A5145" s="17">
        <v>5144</v>
      </c>
      <c r="B5145" t="s">
        <v>8059</v>
      </c>
      <c r="C5145" s="18">
        <v>42461</v>
      </c>
      <c r="D5145" s="18">
        <v>42465</v>
      </c>
      <c r="E5145" t="s">
        <v>77</v>
      </c>
      <c r="F5145" t="s">
        <v>1950</v>
      </c>
      <c r="G5145" t="s">
        <v>1951</v>
      </c>
      <c r="H5145" t="s">
        <v>53</v>
      </c>
      <c r="I5145" t="s">
        <v>54</v>
      </c>
      <c r="J5145" t="s">
        <v>293</v>
      </c>
      <c r="K5145" t="s">
        <v>294</v>
      </c>
      <c r="L5145">
        <v>10009</v>
      </c>
      <c r="M5145" t="s">
        <v>175</v>
      </c>
      <c r="N5145" t="s">
        <v>1248</v>
      </c>
      <c r="O5145" t="s">
        <v>73</v>
      </c>
      <c r="P5145" t="s">
        <v>102</v>
      </c>
      <c r="Q5145" t="s">
        <v>1249</v>
      </c>
      <c r="R5145" s="19">
        <v>3.5920000000000001</v>
      </c>
      <c r="S5145" s="17">
        <v>1</v>
      </c>
      <c r="T5145" s="20">
        <v>0.2</v>
      </c>
      <c r="U5145" s="19">
        <v>1.1225000000000001</v>
      </c>
      <c r="V5145" s="20">
        <f t="shared" si="400"/>
        <v>0.3125</v>
      </c>
      <c r="W5145" s="17">
        <f t="shared" si="401"/>
        <v>2016</v>
      </c>
      <c r="X5145" t="str">
        <f t="shared" si="402"/>
        <v>Apr-2016</v>
      </c>
      <c r="Y5145" s="17">
        <f t="shared" si="403"/>
        <v>4</v>
      </c>
      <c r="Z5145" t="str">
        <f t="shared" si="404"/>
        <v>11-20%</v>
      </c>
      <c r="AA5145" s="17">
        <f>IF(COUNTIF($B$2:B5145,B5145)=1,1,0)</f>
        <v>0</v>
      </c>
      <c r="AB5145" s="17">
        <f>IF(COUNTIF($F$2:F5145,F5145)=1,1,0)</f>
        <v>0</v>
      </c>
    </row>
    <row r="5146" spans="1:28" x14ac:dyDescent="0.2">
      <c r="A5146" s="17">
        <v>5145</v>
      </c>
      <c r="B5146" t="s">
        <v>8060</v>
      </c>
      <c r="C5146" s="18">
        <v>42768</v>
      </c>
      <c r="D5146" s="18">
        <v>42773</v>
      </c>
      <c r="E5146" t="s">
        <v>77</v>
      </c>
      <c r="F5146" t="s">
        <v>2146</v>
      </c>
      <c r="G5146" t="s">
        <v>2147</v>
      </c>
      <c r="H5146" t="s">
        <v>53</v>
      </c>
      <c r="I5146" t="s">
        <v>54</v>
      </c>
      <c r="J5146" t="s">
        <v>69</v>
      </c>
      <c r="K5146" t="s">
        <v>70</v>
      </c>
      <c r="L5146">
        <v>90045</v>
      </c>
      <c r="M5146" t="s">
        <v>71</v>
      </c>
      <c r="N5146" t="s">
        <v>1907</v>
      </c>
      <c r="O5146" t="s">
        <v>59</v>
      </c>
      <c r="P5146" t="s">
        <v>92</v>
      </c>
      <c r="Q5146" t="s">
        <v>1908</v>
      </c>
      <c r="R5146" s="19">
        <v>86.26</v>
      </c>
      <c r="S5146" s="17">
        <v>2</v>
      </c>
      <c r="T5146" s="20">
        <v>0</v>
      </c>
      <c r="U5146" s="19">
        <v>29.328399999999998</v>
      </c>
      <c r="V5146" s="20">
        <f t="shared" si="400"/>
        <v>0.33999999999999997</v>
      </c>
      <c r="W5146" s="17">
        <f t="shared" si="401"/>
        <v>2017</v>
      </c>
      <c r="X5146" t="str">
        <f t="shared" si="402"/>
        <v>Feb-2017</v>
      </c>
      <c r="Y5146" s="17">
        <f t="shared" si="403"/>
        <v>5</v>
      </c>
      <c r="Z5146" t="str">
        <f t="shared" si="404"/>
        <v>0% (No Discount)</v>
      </c>
      <c r="AA5146" s="17">
        <f>IF(COUNTIF($B$2:B5146,B5146)=1,1,0)</f>
        <v>1</v>
      </c>
      <c r="AB5146" s="17">
        <f>IF(COUNTIF($F$2:F5146,F5146)=1,1,0)</f>
        <v>0</v>
      </c>
    </row>
    <row r="5147" spans="1:28" x14ac:dyDescent="0.2">
      <c r="A5147" s="17">
        <v>5146</v>
      </c>
      <c r="B5147" t="s">
        <v>8060</v>
      </c>
      <c r="C5147" s="18">
        <v>42768</v>
      </c>
      <c r="D5147" s="18">
        <v>42773</v>
      </c>
      <c r="E5147" t="s">
        <v>77</v>
      </c>
      <c r="F5147" t="s">
        <v>2146</v>
      </c>
      <c r="G5147" t="s">
        <v>2147</v>
      </c>
      <c r="H5147" t="s">
        <v>53</v>
      </c>
      <c r="I5147" t="s">
        <v>54</v>
      </c>
      <c r="J5147" t="s">
        <v>69</v>
      </c>
      <c r="K5147" t="s">
        <v>70</v>
      </c>
      <c r="L5147">
        <v>90045</v>
      </c>
      <c r="M5147" t="s">
        <v>71</v>
      </c>
      <c r="N5147" t="s">
        <v>4669</v>
      </c>
      <c r="O5147" t="s">
        <v>73</v>
      </c>
      <c r="P5147" t="s">
        <v>86</v>
      </c>
      <c r="Q5147" t="s">
        <v>4670</v>
      </c>
      <c r="R5147" s="19">
        <v>139.04</v>
      </c>
      <c r="S5147" s="17">
        <v>4</v>
      </c>
      <c r="T5147" s="20">
        <v>0</v>
      </c>
      <c r="U5147" s="19">
        <v>38.931199999999997</v>
      </c>
      <c r="V5147" s="20">
        <f t="shared" si="400"/>
        <v>0.27999999999999997</v>
      </c>
      <c r="W5147" s="17">
        <f t="shared" si="401"/>
        <v>2017</v>
      </c>
      <c r="X5147" t="str">
        <f t="shared" si="402"/>
        <v>Feb-2017</v>
      </c>
      <c r="Y5147" s="17">
        <f t="shared" si="403"/>
        <v>5</v>
      </c>
      <c r="Z5147" t="str">
        <f t="shared" si="404"/>
        <v>0% (No Discount)</v>
      </c>
      <c r="AA5147" s="17">
        <f>IF(COUNTIF($B$2:B5147,B5147)=1,1,0)</f>
        <v>0</v>
      </c>
      <c r="AB5147" s="17">
        <f>IF(COUNTIF($F$2:F5147,F5147)=1,1,0)</f>
        <v>0</v>
      </c>
    </row>
    <row r="5148" spans="1:28" x14ac:dyDescent="0.2">
      <c r="A5148" s="17">
        <v>5147</v>
      </c>
      <c r="B5148" t="s">
        <v>8060</v>
      </c>
      <c r="C5148" s="18">
        <v>42768</v>
      </c>
      <c r="D5148" s="18">
        <v>42773</v>
      </c>
      <c r="E5148" t="s">
        <v>77</v>
      </c>
      <c r="F5148" t="s">
        <v>2146</v>
      </c>
      <c r="G5148" t="s">
        <v>2147</v>
      </c>
      <c r="H5148" t="s">
        <v>53</v>
      </c>
      <c r="I5148" t="s">
        <v>54</v>
      </c>
      <c r="J5148" t="s">
        <v>69</v>
      </c>
      <c r="K5148" t="s">
        <v>70</v>
      </c>
      <c r="L5148">
        <v>90045</v>
      </c>
      <c r="M5148" t="s">
        <v>71</v>
      </c>
      <c r="N5148" t="s">
        <v>5170</v>
      </c>
      <c r="O5148" t="s">
        <v>73</v>
      </c>
      <c r="P5148" t="s">
        <v>105</v>
      </c>
      <c r="Q5148" t="s">
        <v>5171</v>
      </c>
      <c r="R5148" s="19">
        <v>46.8</v>
      </c>
      <c r="S5148" s="17">
        <v>4</v>
      </c>
      <c r="T5148" s="20">
        <v>0</v>
      </c>
      <c r="U5148" s="19">
        <v>16.38</v>
      </c>
      <c r="V5148" s="20">
        <f t="shared" si="400"/>
        <v>0.35</v>
      </c>
      <c r="W5148" s="17">
        <f t="shared" si="401"/>
        <v>2017</v>
      </c>
      <c r="X5148" t="str">
        <f t="shared" si="402"/>
        <v>Feb-2017</v>
      </c>
      <c r="Y5148" s="17">
        <f t="shared" si="403"/>
        <v>5</v>
      </c>
      <c r="Z5148" t="str">
        <f t="shared" si="404"/>
        <v>0% (No Discount)</v>
      </c>
      <c r="AA5148" s="17">
        <f>IF(COUNTIF($B$2:B5148,B5148)=1,1,0)</f>
        <v>0</v>
      </c>
      <c r="AB5148" s="17">
        <f>IF(COUNTIF($F$2:F5148,F5148)=1,1,0)</f>
        <v>0</v>
      </c>
    </row>
    <row r="5149" spans="1:28" x14ac:dyDescent="0.2">
      <c r="A5149" s="17">
        <v>5148</v>
      </c>
      <c r="B5149" t="s">
        <v>8061</v>
      </c>
      <c r="C5149" s="18">
        <v>43093</v>
      </c>
      <c r="D5149" s="18">
        <v>43100</v>
      </c>
      <c r="E5149" t="s">
        <v>77</v>
      </c>
      <c r="F5149" t="s">
        <v>2632</v>
      </c>
      <c r="G5149" t="s">
        <v>2633</v>
      </c>
      <c r="H5149" t="s">
        <v>129</v>
      </c>
      <c r="I5149" t="s">
        <v>54</v>
      </c>
      <c r="J5149" t="s">
        <v>8062</v>
      </c>
      <c r="K5149" t="s">
        <v>337</v>
      </c>
      <c r="L5149">
        <v>85224</v>
      </c>
      <c r="M5149" t="s">
        <v>71</v>
      </c>
      <c r="N5149" t="s">
        <v>6861</v>
      </c>
      <c r="O5149" t="s">
        <v>59</v>
      </c>
      <c r="P5149" t="s">
        <v>92</v>
      </c>
      <c r="Q5149" t="s">
        <v>6862</v>
      </c>
      <c r="R5149" s="19">
        <v>8.5440000000000005</v>
      </c>
      <c r="S5149" s="17">
        <v>4</v>
      </c>
      <c r="T5149" s="20">
        <v>0.2</v>
      </c>
      <c r="U5149" s="19">
        <v>1.9224000000000001</v>
      </c>
      <c r="V5149" s="20">
        <f t="shared" si="400"/>
        <v>0.22500000000000001</v>
      </c>
      <c r="W5149" s="17">
        <f t="shared" si="401"/>
        <v>2017</v>
      </c>
      <c r="X5149" t="str">
        <f t="shared" si="402"/>
        <v>Dec-2017</v>
      </c>
      <c r="Y5149" s="17">
        <f t="shared" si="403"/>
        <v>7</v>
      </c>
      <c r="Z5149" t="str">
        <f t="shared" si="404"/>
        <v>11-20%</v>
      </c>
      <c r="AA5149" s="17">
        <f>IF(COUNTIF($B$2:B5149,B5149)=1,1,0)</f>
        <v>1</v>
      </c>
      <c r="AB5149" s="17">
        <f>IF(COUNTIF($F$2:F5149,F5149)=1,1,0)</f>
        <v>0</v>
      </c>
    </row>
    <row r="5150" spans="1:28" x14ac:dyDescent="0.2">
      <c r="A5150" s="17">
        <v>5149</v>
      </c>
      <c r="B5150" t="s">
        <v>8061</v>
      </c>
      <c r="C5150" s="18">
        <v>43093</v>
      </c>
      <c r="D5150" s="18">
        <v>43100</v>
      </c>
      <c r="E5150" t="s">
        <v>77</v>
      </c>
      <c r="F5150" t="s">
        <v>2632</v>
      </c>
      <c r="G5150" t="s">
        <v>2633</v>
      </c>
      <c r="H5150" t="s">
        <v>129</v>
      </c>
      <c r="I5150" t="s">
        <v>54</v>
      </c>
      <c r="J5150" t="s">
        <v>8062</v>
      </c>
      <c r="K5150" t="s">
        <v>337</v>
      </c>
      <c r="L5150">
        <v>85224</v>
      </c>
      <c r="M5150" t="s">
        <v>71</v>
      </c>
      <c r="N5150" t="s">
        <v>2588</v>
      </c>
      <c r="O5150" t="s">
        <v>59</v>
      </c>
      <c r="P5150" t="s">
        <v>63</v>
      </c>
      <c r="Q5150" t="s">
        <v>2589</v>
      </c>
      <c r="R5150" s="19">
        <v>842.37599999999998</v>
      </c>
      <c r="S5150" s="17">
        <v>3</v>
      </c>
      <c r="T5150" s="20">
        <v>0.2</v>
      </c>
      <c r="U5150" s="19">
        <v>105.297</v>
      </c>
      <c r="V5150" s="20">
        <f t="shared" si="400"/>
        <v>0.125</v>
      </c>
      <c r="W5150" s="17">
        <f t="shared" si="401"/>
        <v>2017</v>
      </c>
      <c r="X5150" t="str">
        <f t="shared" si="402"/>
        <v>Dec-2017</v>
      </c>
      <c r="Y5150" s="17">
        <f t="shared" si="403"/>
        <v>7</v>
      </c>
      <c r="Z5150" t="str">
        <f t="shared" si="404"/>
        <v>11-20%</v>
      </c>
      <c r="AA5150" s="17">
        <f>IF(COUNTIF($B$2:B5150,B5150)=1,1,0)</f>
        <v>0</v>
      </c>
      <c r="AB5150" s="17">
        <f>IF(COUNTIF($F$2:F5150,F5150)=1,1,0)</f>
        <v>0</v>
      </c>
    </row>
    <row r="5151" spans="1:28" x14ac:dyDescent="0.2">
      <c r="A5151" s="17">
        <v>5150</v>
      </c>
      <c r="B5151" t="s">
        <v>8063</v>
      </c>
      <c r="C5151" s="18">
        <v>41811</v>
      </c>
      <c r="D5151" s="18">
        <v>41811</v>
      </c>
      <c r="E5151" t="s">
        <v>1320</v>
      </c>
      <c r="F5151" t="s">
        <v>4297</v>
      </c>
      <c r="G5151" t="s">
        <v>4298</v>
      </c>
      <c r="H5151" t="s">
        <v>53</v>
      </c>
      <c r="I5151" t="s">
        <v>54</v>
      </c>
      <c r="J5151" t="s">
        <v>1203</v>
      </c>
      <c r="K5151" t="s">
        <v>294</v>
      </c>
      <c r="L5151">
        <v>11561</v>
      </c>
      <c r="M5151" t="s">
        <v>175</v>
      </c>
      <c r="N5151" t="s">
        <v>5051</v>
      </c>
      <c r="O5151" t="s">
        <v>98</v>
      </c>
      <c r="P5151" t="s">
        <v>99</v>
      </c>
      <c r="Q5151" t="s">
        <v>5052</v>
      </c>
      <c r="R5151" s="19">
        <v>1214.8499999999999</v>
      </c>
      <c r="S5151" s="17">
        <v>3</v>
      </c>
      <c r="T5151" s="20">
        <v>0</v>
      </c>
      <c r="U5151" s="19">
        <v>352.30650000000003</v>
      </c>
      <c r="V5151" s="20">
        <f t="shared" si="400"/>
        <v>0.29000000000000004</v>
      </c>
      <c r="W5151" s="17">
        <f t="shared" si="401"/>
        <v>2014</v>
      </c>
      <c r="X5151" t="str">
        <f t="shared" si="402"/>
        <v>Jun-2014</v>
      </c>
      <c r="Y5151" s="17">
        <f t="shared" si="403"/>
        <v>0</v>
      </c>
      <c r="Z5151" t="str">
        <f t="shared" si="404"/>
        <v>0% (No Discount)</v>
      </c>
      <c r="AA5151" s="17">
        <f>IF(COUNTIF($B$2:B5151,B5151)=1,1,0)</f>
        <v>1</v>
      </c>
      <c r="AB5151" s="17">
        <f>IF(COUNTIF($F$2:F5151,F5151)=1,1,0)</f>
        <v>0</v>
      </c>
    </row>
    <row r="5152" spans="1:28" x14ac:dyDescent="0.2">
      <c r="A5152" s="17">
        <v>5151</v>
      </c>
      <c r="B5152" t="s">
        <v>8064</v>
      </c>
      <c r="C5152" s="18">
        <v>42800</v>
      </c>
      <c r="D5152" s="18">
        <v>42804</v>
      </c>
      <c r="E5152" t="s">
        <v>50</v>
      </c>
      <c r="F5152" t="s">
        <v>612</v>
      </c>
      <c r="G5152" t="s">
        <v>613</v>
      </c>
      <c r="H5152" t="s">
        <v>68</v>
      </c>
      <c r="I5152" t="s">
        <v>54</v>
      </c>
      <c r="J5152" t="s">
        <v>154</v>
      </c>
      <c r="K5152" t="s">
        <v>70</v>
      </c>
      <c r="L5152">
        <v>94109</v>
      </c>
      <c r="M5152" t="s">
        <v>71</v>
      </c>
      <c r="N5152" t="s">
        <v>1223</v>
      </c>
      <c r="O5152" t="s">
        <v>73</v>
      </c>
      <c r="P5152" t="s">
        <v>86</v>
      </c>
      <c r="Q5152" t="s">
        <v>1224</v>
      </c>
      <c r="R5152" s="19">
        <v>67.78</v>
      </c>
      <c r="S5152" s="17">
        <v>2</v>
      </c>
      <c r="T5152" s="20">
        <v>0</v>
      </c>
      <c r="U5152" s="19">
        <v>16.945</v>
      </c>
      <c r="V5152" s="20">
        <f t="shared" si="400"/>
        <v>0.25</v>
      </c>
      <c r="W5152" s="17">
        <f t="shared" si="401"/>
        <v>2017</v>
      </c>
      <c r="X5152" t="str">
        <f t="shared" si="402"/>
        <v>Mar-2017</v>
      </c>
      <c r="Y5152" s="17">
        <f t="shared" si="403"/>
        <v>4</v>
      </c>
      <c r="Z5152" t="str">
        <f t="shared" si="404"/>
        <v>0% (No Discount)</v>
      </c>
      <c r="AA5152" s="17">
        <f>IF(COUNTIF($B$2:B5152,B5152)=1,1,0)</f>
        <v>1</v>
      </c>
      <c r="AB5152" s="17">
        <f>IF(COUNTIF($F$2:F5152,F5152)=1,1,0)</f>
        <v>0</v>
      </c>
    </row>
    <row r="5153" spans="1:28" x14ac:dyDescent="0.2">
      <c r="A5153" s="17">
        <v>5152</v>
      </c>
      <c r="B5153" t="s">
        <v>8065</v>
      </c>
      <c r="C5153" s="18">
        <v>43003</v>
      </c>
      <c r="D5153" s="18">
        <v>43006</v>
      </c>
      <c r="E5153" t="s">
        <v>215</v>
      </c>
      <c r="F5153" t="s">
        <v>5619</v>
      </c>
      <c r="G5153" t="s">
        <v>5620</v>
      </c>
      <c r="H5153" t="s">
        <v>68</v>
      </c>
      <c r="I5153" t="s">
        <v>54</v>
      </c>
      <c r="J5153" t="s">
        <v>8066</v>
      </c>
      <c r="K5153" t="s">
        <v>1794</v>
      </c>
      <c r="L5153">
        <v>59601</v>
      </c>
      <c r="M5153" t="s">
        <v>71</v>
      </c>
      <c r="N5153" t="s">
        <v>3390</v>
      </c>
      <c r="O5153" t="s">
        <v>73</v>
      </c>
      <c r="P5153" t="s">
        <v>86</v>
      </c>
      <c r="Q5153" t="s">
        <v>3391</v>
      </c>
      <c r="R5153" s="19">
        <v>39.9</v>
      </c>
      <c r="S5153" s="17">
        <v>5</v>
      </c>
      <c r="T5153" s="20">
        <v>0</v>
      </c>
      <c r="U5153" s="19">
        <v>10.374000000000001</v>
      </c>
      <c r="V5153" s="20">
        <f t="shared" si="400"/>
        <v>0.26</v>
      </c>
      <c r="W5153" s="17">
        <f t="shared" si="401"/>
        <v>2017</v>
      </c>
      <c r="X5153" t="str">
        <f t="shared" si="402"/>
        <v>Sep-2017</v>
      </c>
      <c r="Y5153" s="17">
        <f t="shared" si="403"/>
        <v>3</v>
      </c>
      <c r="Z5153" t="str">
        <f t="shared" si="404"/>
        <v>0% (No Discount)</v>
      </c>
      <c r="AA5153" s="17">
        <f>IF(COUNTIF($B$2:B5153,B5153)=1,1,0)</f>
        <v>1</v>
      </c>
      <c r="AB5153" s="17">
        <f>IF(COUNTIF($F$2:F5153,F5153)=1,1,0)</f>
        <v>0</v>
      </c>
    </row>
    <row r="5154" spans="1:28" x14ac:dyDescent="0.2">
      <c r="A5154" s="17">
        <v>5153</v>
      </c>
      <c r="B5154" t="s">
        <v>8067</v>
      </c>
      <c r="C5154" s="18">
        <v>41820</v>
      </c>
      <c r="D5154" s="18">
        <v>41826</v>
      </c>
      <c r="E5154" t="s">
        <v>77</v>
      </c>
      <c r="F5154" t="s">
        <v>7793</v>
      </c>
      <c r="G5154" t="s">
        <v>7794</v>
      </c>
      <c r="H5154" t="s">
        <v>53</v>
      </c>
      <c r="I5154" t="s">
        <v>54</v>
      </c>
      <c r="J5154" t="s">
        <v>293</v>
      </c>
      <c r="K5154" t="s">
        <v>294</v>
      </c>
      <c r="L5154">
        <v>10011</v>
      </c>
      <c r="M5154" t="s">
        <v>175</v>
      </c>
      <c r="N5154" t="s">
        <v>1864</v>
      </c>
      <c r="O5154" t="s">
        <v>73</v>
      </c>
      <c r="P5154" t="s">
        <v>102</v>
      </c>
      <c r="Q5154" t="s">
        <v>1865</v>
      </c>
      <c r="R5154" s="19">
        <v>2.6880000000000002</v>
      </c>
      <c r="S5154" s="17">
        <v>1</v>
      </c>
      <c r="T5154" s="20">
        <v>0.2</v>
      </c>
      <c r="U5154" s="19">
        <v>0.84</v>
      </c>
      <c r="V5154" s="20">
        <f t="shared" si="400"/>
        <v>0.31249999999999994</v>
      </c>
      <c r="W5154" s="17">
        <f t="shared" si="401"/>
        <v>2014</v>
      </c>
      <c r="X5154" t="str">
        <f t="shared" si="402"/>
        <v>Jun-2014</v>
      </c>
      <c r="Y5154" s="17">
        <f t="shared" si="403"/>
        <v>6</v>
      </c>
      <c r="Z5154" t="str">
        <f t="shared" si="404"/>
        <v>11-20%</v>
      </c>
      <c r="AA5154" s="17">
        <f>IF(COUNTIF($B$2:B5154,B5154)=1,1,0)</f>
        <v>1</v>
      </c>
      <c r="AB5154" s="17">
        <f>IF(COUNTIF($F$2:F5154,F5154)=1,1,0)</f>
        <v>0</v>
      </c>
    </row>
    <row r="5155" spans="1:28" x14ac:dyDescent="0.2">
      <c r="A5155" s="17">
        <v>5154</v>
      </c>
      <c r="B5155" t="s">
        <v>8067</v>
      </c>
      <c r="C5155" s="18">
        <v>41820</v>
      </c>
      <c r="D5155" s="18">
        <v>41826</v>
      </c>
      <c r="E5155" t="s">
        <v>77</v>
      </c>
      <c r="F5155" t="s">
        <v>7793</v>
      </c>
      <c r="G5155" t="s">
        <v>7794</v>
      </c>
      <c r="H5155" t="s">
        <v>53</v>
      </c>
      <c r="I5155" t="s">
        <v>54</v>
      </c>
      <c r="J5155" t="s">
        <v>293</v>
      </c>
      <c r="K5155" t="s">
        <v>294</v>
      </c>
      <c r="L5155">
        <v>10011</v>
      </c>
      <c r="M5155" t="s">
        <v>175</v>
      </c>
      <c r="N5155" t="s">
        <v>910</v>
      </c>
      <c r="O5155" t="s">
        <v>73</v>
      </c>
      <c r="P5155" t="s">
        <v>95</v>
      </c>
      <c r="Q5155" t="s">
        <v>911</v>
      </c>
      <c r="R5155" s="19">
        <v>6.6</v>
      </c>
      <c r="S5155" s="17">
        <v>3</v>
      </c>
      <c r="T5155" s="20">
        <v>0</v>
      </c>
      <c r="U5155" s="19">
        <v>2.9039999999999999</v>
      </c>
      <c r="V5155" s="20">
        <f t="shared" si="400"/>
        <v>0.44</v>
      </c>
      <c r="W5155" s="17">
        <f t="shared" si="401"/>
        <v>2014</v>
      </c>
      <c r="X5155" t="str">
        <f t="shared" si="402"/>
        <v>Jun-2014</v>
      </c>
      <c r="Y5155" s="17">
        <f t="shared" si="403"/>
        <v>6</v>
      </c>
      <c r="Z5155" t="str">
        <f t="shared" si="404"/>
        <v>0% (No Discount)</v>
      </c>
      <c r="AA5155" s="17">
        <f>IF(COUNTIF($B$2:B5155,B5155)=1,1,0)</f>
        <v>0</v>
      </c>
      <c r="AB5155" s="17">
        <f>IF(COUNTIF($F$2:F5155,F5155)=1,1,0)</f>
        <v>0</v>
      </c>
    </row>
    <row r="5156" spans="1:28" x14ac:dyDescent="0.2">
      <c r="A5156" s="17">
        <v>5155</v>
      </c>
      <c r="B5156" t="s">
        <v>8068</v>
      </c>
      <c r="C5156" s="18">
        <v>42223</v>
      </c>
      <c r="D5156" s="18">
        <v>42224</v>
      </c>
      <c r="E5156" t="s">
        <v>215</v>
      </c>
      <c r="F5156" t="s">
        <v>5386</v>
      </c>
      <c r="G5156" t="s">
        <v>5387</v>
      </c>
      <c r="H5156" t="s">
        <v>53</v>
      </c>
      <c r="I5156" t="s">
        <v>54</v>
      </c>
      <c r="J5156" t="s">
        <v>8069</v>
      </c>
      <c r="K5156" t="s">
        <v>624</v>
      </c>
      <c r="L5156">
        <v>63122</v>
      </c>
      <c r="M5156" t="s">
        <v>132</v>
      </c>
      <c r="N5156" t="s">
        <v>159</v>
      </c>
      <c r="O5156" t="s">
        <v>73</v>
      </c>
      <c r="P5156" t="s">
        <v>102</v>
      </c>
      <c r="Q5156" t="s">
        <v>160</v>
      </c>
      <c r="R5156" s="19">
        <v>28.4</v>
      </c>
      <c r="S5156" s="17">
        <v>4</v>
      </c>
      <c r="T5156" s="20">
        <v>0</v>
      </c>
      <c r="U5156" s="19">
        <v>13.064</v>
      </c>
      <c r="V5156" s="20">
        <f t="shared" si="400"/>
        <v>0.46</v>
      </c>
      <c r="W5156" s="17">
        <f t="shared" si="401"/>
        <v>2015</v>
      </c>
      <c r="X5156" t="str">
        <f t="shared" si="402"/>
        <v>Aug-2015</v>
      </c>
      <c r="Y5156" s="17">
        <f t="shared" si="403"/>
        <v>1</v>
      </c>
      <c r="Z5156" t="str">
        <f t="shared" si="404"/>
        <v>0% (No Discount)</v>
      </c>
      <c r="AA5156" s="17">
        <f>IF(COUNTIF($B$2:B5156,B5156)=1,1,0)</f>
        <v>1</v>
      </c>
      <c r="AB5156" s="17">
        <f>IF(COUNTIF($F$2:F5156,F5156)=1,1,0)</f>
        <v>0</v>
      </c>
    </row>
    <row r="5157" spans="1:28" x14ac:dyDescent="0.2">
      <c r="A5157" s="17">
        <v>5156</v>
      </c>
      <c r="B5157" t="s">
        <v>8068</v>
      </c>
      <c r="C5157" s="18">
        <v>42223</v>
      </c>
      <c r="D5157" s="18">
        <v>42224</v>
      </c>
      <c r="E5157" t="s">
        <v>215</v>
      </c>
      <c r="F5157" t="s">
        <v>5386</v>
      </c>
      <c r="G5157" t="s">
        <v>5387</v>
      </c>
      <c r="H5157" t="s">
        <v>53</v>
      </c>
      <c r="I5157" t="s">
        <v>54</v>
      </c>
      <c r="J5157" t="s">
        <v>8069</v>
      </c>
      <c r="K5157" t="s">
        <v>624</v>
      </c>
      <c r="L5157">
        <v>63122</v>
      </c>
      <c r="M5157" t="s">
        <v>132</v>
      </c>
      <c r="N5157" t="s">
        <v>6179</v>
      </c>
      <c r="O5157" t="s">
        <v>59</v>
      </c>
      <c r="P5157" t="s">
        <v>92</v>
      </c>
      <c r="Q5157" t="s">
        <v>6180</v>
      </c>
      <c r="R5157" s="19">
        <v>212.94</v>
      </c>
      <c r="S5157" s="17">
        <v>3</v>
      </c>
      <c r="T5157" s="20">
        <v>0</v>
      </c>
      <c r="U5157" s="19">
        <v>34.070399999999999</v>
      </c>
      <c r="V5157" s="20">
        <f t="shared" si="400"/>
        <v>0.16</v>
      </c>
      <c r="W5157" s="17">
        <f t="shared" si="401"/>
        <v>2015</v>
      </c>
      <c r="X5157" t="str">
        <f t="shared" si="402"/>
        <v>Aug-2015</v>
      </c>
      <c r="Y5157" s="17">
        <f t="shared" si="403"/>
        <v>1</v>
      </c>
      <c r="Z5157" t="str">
        <f t="shared" si="404"/>
        <v>0% (No Discount)</v>
      </c>
      <c r="AA5157" s="17">
        <f>IF(COUNTIF($B$2:B5157,B5157)=1,1,0)</f>
        <v>0</v>
      </c>
      <c r="AB5157" s="17">
        <f>IF(COUNTIF($F$2:F5157,F5157)=1,1,0)</f>
        <v>0</v>
      </c>
    </row>
    <row r="5158" spans="1:28" x14ac:dyDescent="0.2">
      <c r="A5158" s="17">
        <v>5157</v>
      </c>
      <c r="B5158" t="s">
        <v>8070</v>
      </c>
      <c r="C5158" s="18">
        <v>42916</v>
      </c>
      <c r="D5158" s="18">
        <v>42920</v>
      </c>
      <c r="E5158" t="s">
        <v>50</v>
      </c>
      <c r="F5158" t="s">
        <v>6405</v>
      </c>
      <c r="G5158" t="s">
        <v>6406</v>
      </c>
      <c r="H5158" t="s">
        <v>129</v>
      </c>
      <c r="I5158" t="s">
        <v>54</v>
      </c>
      <c r="J5158" t="s">
        <v>330</v>
      </c>
      <c r="K5158" t="s">
        <v>238</v>
      </c>
      <c r="L5158">
        <v>60653</v>
      </c>
      <c r="M5158" t="s">
        <v>132</v>
      </c>
      <c r="N5158" t="s">
        <v>7978</v>
      </c>
      <c r="O5158" t="s">
        <v>98</v>
      </c>
      <c r="P5158" t="s">
        <v>99</v>
      </c>
      <c r="Q5158" t="s">
        <v>7979</v>
      </c>
      <c r="R5158" s="19">
        <v>1001.5839999999999</v>
      </c>
      <c r="S5158" s="17">
        <v>2</v>
      </c>
      <c r="T5158" s="20">
        <v>0.2</v>
      </c>
      <c r="U5158" s="19">
        <v>125.19799999999999</v>
      </c>
      <c r="V5158" s="20">
        <f t="shared" si="400"/>
        <v>0.125</v>
      </c>
      <c r="W5158" s="17">
        <f t="shared" si="401"/>
        <v>2017</v>
      </c>
      <c r="X5158" t="str">
        <f t="shared" si="402"/>
        <v>Jun-2017</v>
      </c>
      <c r="Y5158" s="17">
        <f t="shared" si="403"/>
        <v>4</v>
      </c>
      <c r="Z5158" t="str">
        <f t="shared" si="404"/>
        <v>11-20%</v>
      </c>
      <c r="AA5158" s="17">
        <f>IF(COUNTIF($B$2:B5158,B5158)=1,1,0)</f>
        <v>1</v>
      </c>
      <c r="AB5158" s="17">
        <f>IF(COUNTIF($F$2:F5158,F5158)=1,1,0)</f>
        <v>0</v>
      </c>
    </row>
    <row r="5159" spans="1:28" x14ac:dyDescent="0.2">
      <c r="A5159" s="17">
        <v>5158</v>
      </c>
      <c r="B5159" t="s">
        <v>8070</v>
      </c>
      <c r="C5159" s="18">
        <v>42916</v>
      </c>
      <c r="D5159" s="18">
        <v>42920</v>
      </c>
      <c r="E5159" t="s">
        <v>50</v>
      </c>
      <c r="F5159" t="s">
        <v>6405</v>
      </c>
      <c r="G5159" t="s">
        <v>6406</v>
      </c>
      <c r="H5159" t="s">
        <v>129</v>
      </c>
      <c r="I5159" t="s">
        <v>54</v>
      </c>
      <c r="J5159" t="s">
        <v>330</v>
      </c>
      <c r="K5159" t="s">
        <v>238</v>
      </c>
      <c r="L5159">
        <v>60653</v>
      </c>
      <c r="M5159" t="s">
        <v>132</v>
      </c>
      <c r="N5159" t="s">
        <v>7302</v>
      </c>
      <c r="O5159" t="s">
        <v>59</v>
      </c>
      <c r="P5159" t="s">
        <v>63</v>
      </c>
      <c r="Q5159" t="s">
        <v>7303</v>
      </c>
      <c r="R5159" s="19">
        <v>569.05799999999999</v>
      </c>
      <c r="S5159" s="17">
        <v>3</v>
      </c>
      <c r="T5159" s="20">
        <v>0.3</v>
      </c>
      <c r="U5159" s="19">
        <v>-178.8468</v>
      </c>
      <c r="V5159" s="20">
        <f t="shared" si="400"/>
        <v>-0.31428571428571428</v>
      </c>
      <c r="W5159" s="17">
        <f t="shared" si="401"/>
        <v>2017</v>
      </c>
      <c r="X5159" t="str">
        <f t="shared" si="402"/>
        <v>Jun-2017</v>
      </c>
      <c r="Y5159" s="17">
        <f t="shared" si="403"/>
        <v>4</v>
      </c>
      <c r="Z5159" t="str">
        <f t="shared" si="404"/>
        <v>21-30%</v>
      </c>
      <c r="AA5159" s="17">
        <f>IF(COUNTIF($B$2:B5159,B5159)=1,1,0)</f>
        <v>0</v>
      </c>
      <c r="AB5159" s="17">
        <f>IF(COUNTIF($F$2:F5159,F5159)=1,1,0)</f>
        <v>0</v>
      </c>
    </row>
    <row r="5160" spans="1:28" x14ac:dyDescent="0.2">
      <c r="A5160" s="17">
        <v>5159</v>
      </c>
      <c r="B5160" t="s">
        <v>8070</v>
      </c>
      <c r="C5160" s="18">
        <v>42916</v>
      </c>
      <c r="D5160" s="18">
        <v>42920</v>
      </c>
      <c r="E5160" t="s">
        <v>50</v>
      </c>
      <c r="F5160" t="s">
        <v>6405</v>
      </c>
      <c r="G5160" t="s">
        <v>6406</v>
      </c>
      <c r="H5160" t="s">
        <v>129</v>
      </c>
      <c r="I5160" t="s">
        <v>54</v>
      </c>
      <c r="J5160" t="s">
        <v>330</v>
      </c>
      <c r="K5160" t="s">
        <v>238</v>
      </c>
      <c r="L5160">
        <v>60653</v>
      </c>
      <c r="M5160" t="s">
        <v>132</v>
      </c>
      <c r="N5160" t="s">
        <v>439</v>
      </c>
      <c r="O5160" t="s">
        <v>59</v>
      </c>
      <c r="P5160" t="s">
        <v>92</v>
      </c>
      <c r="Q5160" t="s">
        <v>440</v>
      </c>
      <c r="R5160" s="19">
        <v>14.224</v>
      </c>
      <c r="S5160" s="17">
        <v>2</v>
      </c>
      <c r="T5160" s="20">
        <v>0.6</v>
      </c>
      <c r="U5160" s="19">
        <v>-10.3124</v>
      </c>
      <c r="V5160" s="20">
        <f t="shared" si="400"/>
        <v>-0.72499999999999998</v>
      </c>
      <c r="W5160" s="17">
        <f t="shared" si="401"/>
        <v>2017</v>
      </c>
      <c r="X5160" t="str">
        <f t="shared" si="402"/>
        <v>Jun-2017</v>
      </c>
      <c r="Y5160" s="17">
        <f t="shared" si="403"/>
        <v>4</v>
      </c>
      <c r="Z5160" t="str">
        <f t="shared" si="404"/>
        <v>Over 50%</v>
      </c>
      <c r="AA5160" s="17">
        <f>IF(COUNTIF($B$2:B5160,B5160)=1,1,0)</f>
        <v>0</v>
      </c>
      <c r="AB5160" s="17">
        <f>IF(COUNTIF($F$2:F5160,F5160)=1,1,0)</f>
        <v>0</v>
      </c>
    </row>
    <row r="5161" spans="1:28" x14ac:dyDescent="0.2">
      <c r="A5161" s="17">
        <v>5160</v>
      </c>
      <c r="B5161" t="s">
        <v>8071</v>
      </c>
      <c r="C5161" s="18">
        <v>42303</v>
      </c>
      <c r="D5161" s="18">
        <v>42307</v>
      </c>
      <c r="E5161" t="s">
        <v>50</v>
      </c>
      <c r="F5161" t="s">
        <v>1063</v>
      </c>
      <c r="G5161" t="s">
        <v>1064</v>
      </c>
      <c r="H5161" t="s">
        <v>68</v>
      </c>
      <c r="I5161" t="s">
        <v>54</v>
      </c>
      <c r="J5161" t="s">
        <v>1416</v>
      </c>
      <c r="K5161" t="s">
        <v>337</v>
      </c>
      <c r="L5161">
        <v>85345</v>
      </c>
      <c r="M5161" t="s">
        <v>71</v>
      </c>
      <c r="N5161" t="s">
        <v>864</v>
      </c>
      <c r="O5161" t="s">
        <v>98</v>
      </c>
      <c r="P5161" t="s">
        <v>99</v>
      </c>
      <c r="Q5161" t="s">
        <v>865</v>
      </c>
      <c r="R5161" s="19">
        <v>105.584</v>
      </c>
      <c r="S5161" s="17">
        <v>2</v>
      </c>
      <c r="T5161" s="20">
        <v>0.2</v>
      </c>
      <c r="U5161" s="19">
        <v>9.2385999999999999</v>
      </c>
      <c r="V5161" s="20">
        <f t="shared" si="400"/>
        <v>8.7499999999999994E-2</v>
      </c>
      <c r="W5161" s="17">
        <f t="shared" si="401"/>
        <v>2015</v>
      </c>
      <c r="X5161" t="str">
        <f t="shared" si="402"/>
        <v>Oct-2015</v>
      </c>
      <c r="Y5161" s="17">
        <f t="shared" si="403"/>
        <v>4</v>
      </c>
      <c r="Z5161" t="str">
        <f t="shared" si="404"/>
        <v>11-20%</v>
      </c>
      <c r="AA5161" s="17">
        <f>IF(COUNTIF($B$2:B5161,B5161)=1,1,0)</f>
        <v>1</v>
      </c>
      <c r="AB5161" s="17">
        <f>IF(COUNTIF($F$2:F5161,F5161)=1,1,0)</f>
        <v>0</v>
      </c>
    </row>
    <row r="5162" spans="1:28" x14ac:dyDescent="0.2">
      <c r="A5162" s="17">
        <v>5161</v>
      </c>
      <c r="B5162" t="s">
        <v>8071</v>
      </c>
      <c r="C5162" s="18">
        <v>42303</v>
      </c>
      <c r="D5162" s="18">
        <v>42307</v>
      </c>
      <c r="E5162" t="s">
        <v>50</v>
      </c>
      <c r="F5162" t="s">
        <v>1063</v>
      </c>
      <c r="G5162" t="s">
        <v>1064</v>
      </c>
      <c r="H5162" t="s">
        <v>68</v>
      </c>
      <c r="I5162" t="s">
        <v>54</v>
      </c>
      <c r="J5162" t="s">
        <v>1416</v>
      </c>
      <c r="K5162" t="s">
        <v>337</v>
      </c>
      <c r="L5162">
        <v>85345</v>
      </c>
      <c r="M5162" t="s">
        <v>71</v>
      </c>
      <c r="N5162" t="s">
        <v>5343</v>
      </c>
      <c r="O5162" t="s">
        <v>98</v>
      </c>
      <c r="P5162" t="s">
        <v>99</v>
      </c>
      <c r="Q5162" t="s">
        <v>5344</v>
      </c>
      <c r="R5162" s="19">
        <v>68.72</v>
      </c>
      <c r="S5162" s="17">
        <v>2</v>
      </c>
      <c r="T5162" s="20">
        <v>0.2</v>
      </c>
      <c r="U5162" s="19">
        <v>-14.603</v>
      </c>
      <c r="V5162" s="20">
        <f t="shared" si="400"/>
        <v>-0.21249999999999999</v>
      </c>
      <c r="W5162" s="17">
        <f t="shared" si="401"/>
        <v>2015</v>
      </c>
      <c r="X5162" t="str">
        <f t="shared" si="402"/>
        <v>Oct-2015</v>
      </c>
      <c r="Y5162" s="17">
        <f t="shared" si="403"/>
        <v>4</v>
      </c>
      <c r="Z5162" t="str">
        <f t="shared" si="404"/>
        <v>11-20%</v>
      </c>
      <c r="AA5162" s="17">
        <f>IF(COUNTIF($B$2:B5162,B5162)=1,1,0)</f>
        <v>0</v>
      </c>
      <c r="AB5162" s="17">
        <f>IF(COUNTIF($F$2:F5162,F5162)=1,1,0)</f>
        <v>0</v>
      </c>
    </row>
    <row r="5163" spans="1:28" x14ac:dyDescent="0.2">
      <c r="A5163" s="17">
        <v>5162</v>
      </c>
      <c r="B5163" t="s">
        <v>8072</v>
      </c>
      <c r="C5163" s="18">
        <v>41850</v>
      </c>
      <c r="D5163" s="18">
        <v>41856</v>
      </c>
      <c r="E5163" t="s">
        <v>77</v>
      </c>
      <c r="F5163" t="s">
        <v>7660</v>
      </c>
      <c r="G5163" t="s">
        <v>7661</v>
      </c>
      <c r="H5163" t="s">
        <v>68</v>
      </c>
      <c r="I5163" t="s">
        <v>54</v>
      </c>
      <c r="J5163" t="s">
        <v>122</v>
      </c>
      <c r="K5163" t="s">
        <v>123</v>
      </c>
      <c r="L5163">
        <v>98103</v>
      </c>
      <c r="M5163" t="s">
        <v>71</v>
      </c>
      <c r="N5163" t="s">
        <v>6594</v>
      </c>
      <c r="O5163" t="s">
        <v>59</v>
      </c>
      <c r="P5163" t="s">
        <v>60</v>
      </c>
      <c r="Q5163" t="s">
        <v>6595</v>
      </c>
      <c r="R5163" s="19">
        <v>1367.84</v>
      </c>
      <c r="S5163" s="17">
        <v>8</v>
      </c>
      <c r="T5163" s="20">
        <v>0</v>
      </c>
      <c r="U5163" s="19">
        <v>259.88959999999997</v>
      </c>
      <c r="V5163" s="20">
        <f t="shared" si="400"/>
        <v>0.19</v>
      </c>
      <c r="W5163" s="17">
        <f t="shared" si="401"/>
        <v>2014</v>
      </c>
      <c r="X5163" t="str">
        <f t="shared" si="402"/>
        <v>Jul-2014</v>
      </c>
      <c r="Y5163" s="17">
        <f t="shared" si="403"/>
        <v>6</v>
      </c>
      <c r="Z5163" t="str">
        <f t="shared" si="404"/>
        <v>0% (No Discount)</v>
      </c>
      <c r="AA5163" s="17">
        <f>IF(COUNTIF($B$2:B5163,B5163)=1,1,0)</f>
        <v>1</v>
      </c>
      <c r="AB5163" s="17">
        <f>IF(COUNTIF($F$2:F5163,F5163)=1,1,0)</f>
        <v>0</v>
      </c>
    </row>
    <row r="5164" spans="1:28" x14ac:dyDescent="0.2">
      <c r="A5164" s="17">
        <v>5163</v>
      </c>
      <c r="B5164" t="s">
        <v>8073</v>
      </c>
      <c r="C5164" s="18">
        <v>42692</v>
      </c>
      <c r="D5164" s="18">
        <v>42697</v>
      </c>
      <c r="E5164" t="s">
        <v>50</v>
      </c>
      <c r="F5164" t="s">
        <v>1919</v>
      </c>
      <c r="G5164" t="s">
        <v>1920</v>
      </c>
      <c r="H5164" t="s">
        <v>53</v>
      </c>
      <c r="I5164" t="s">
        <v>54</v>
      </c>
      <c r="J5164" t="s">
        <v>1143</v>
      </c>
      <c r="K5164" t="s">
        <v>265</v>
      </c>
      <c r="L5164">
        <v>48180</v>
      </c>
      <c r="M5164" t="s">
        <v>132</v>
      </c>
      <c r="N5164" t="s">
        <v>411</v>
      </c>
      <c r="O5164" t="s">
        <v>59</v>
      </c>
      <c r="P5164" t="s">
        <v>63</v>
      </c>
      <c r="Q5164" t="s">
        <v>412</v>
      </c>
      <c r="R5164" s="19">
        <v>301.95999999999998</v>
      </c>
      <c r="S5164" s="17">
        <v>2</v>
      </c>
      <c r="T5164" s="20">
        <v>0</v>
      </c>
      <c r="U5164" s="19">
        <v>33.215600000000002</v>
      </c>
      <c r="V5164" s="20">
        <f t="shared" si="400"/>
        <v>0.11000000000000001</v>
      </c>
      <c r="W5164" s="17">
        <f t="shared" si="401"/>
        <v>2016</v>
      </c>
      <c r="X5164" t="str">
        <f t="shared" si="402"/>
        <v>Nov-2016</v>
      </c>
      <c r="Y5164" s="17">
        <f t="shared" si="403"/>
        <v>5</v>
      </c>
      <c r="Z5164" t="str">
        <f t="shared" si="404"/>
        <v>0% (No Discount)</v>
      </c>
      <c r="AA5164" s="17">
        <f>IF(COUNTIF($B$2:B5164,B5164)=1,1,0)</f>
        <v>1</v>
      </c>
      <c r="AB5164" s="17">
        <f>IF(COUNTIF($F$2:F5164,F5164)=1,1,0)</f>
        <v>0</v>
      </c>
    </row>
    <row r="5165" spans="1:28" x14ac:dyDescent="0.2">
      <c r="A5165" s="17">
        <v>5164</v>
      </c>
      <c r="B5165" t="s">
        <v>8074</v>
      </c>
      <c r="C5165" s="18">
        <v>42191</v>
      </c>
      <c r="D5165" s="18">
        <v>42196</v>
      </c>
      <c r="E5165" t="s">
        <v>77</v>
      </c>
      <c r="F5165" t="s">
        <v>6496</v>
      </c>
      <c r="G5165" t="s">
        <v>6497</v>
      </c>
      <c r="H5165" t="s">
        <v>53</v>
      </c>
      <c r="I5165" t="s">
        <v>54</v>
      </c>
      <c r="J5165" t="s">
        <v>630</v>
      </c>
      <c r="K5165" t="s">
        <v>70</v>
      </c>
      <c r="L5165">
        <v>91104</v>
      </c>
      <c r="M5165" t="s">
        <v>71</v>
      </c>
      <c r="N5165" t="s">
        <v>308</v>
      </c>
      <c r="O5165" t="s">
        <v>59</v>
      </c>
      <c r="P5165" t="s">
        <v>63</v>
      </c>
      <c r="Q5165" t="s">
        <v>309</v>
      </c>
      <c r="R5165" s="19">
        <v>170.352</v>
      </c>
      <c r="S5165" s="17">
        <v>3</v>
      </c>
      <c r="T5165" s="20">
        <v>0.2</v>
      </c>
      <c r="U5165" s="19">
        <v>-17.0352</v>
      </c>
      <c r="V5165" s="20">
        <f t="shared" si="400"/>
        <v>-9.9999999999999992E-2</v>
      </c>
      <c r="W5165" s="17">
        <f t="shared" si="401"/>
        <v>2015</v>
      </c>
      <c r="X5165" t="str">
        <f t="shared" si="402"/>
        <v>Jul-2015</v>
      </c>
      <c r="Y5165" s="17">
        <f t="shared" si="403"/>
        <v>5</v>
      </c>
      <c r="Z5165" t="str">
        <f t="shared" si="404"/>
        <v>11-20%</v>
      </c>
      <c r="AA5165" s="17">
        <f>IF(COUNTIF($B$2:B5165,B5165)=1,1,0)</f>
        <v>1</v>
      </c>
      <c r="AB5165" s="17">
        <f>IF(COUNTIF($F$2:F5165,F5165)=1,1,0)</f>
        <v>0</v>
      </c>
    </row>
    <row r="5166" spans="1:28" x14ac:dyDescent="0.2">
      <c r="A5166" s="17">
        <v>5165</v>
      </c>
      <c r="B5166" t="s">
        <v>8075</v>
      </c>
      <c r="C5166" s="18">
        <v>41953</v>
      </c>
      <c r="D5166" s="18">
        <v>41959</v>
      </c>
      <c r="E5166" t="s">
        <v>77</v>
      </c>
      <c r="F5166" t="s">
        <v>6731</v>
      </c>
      <c r="G5166" t="s">
        <v>6732</v>
      </c>
      <c r="H5166" t="s">
        <v>53</v>
      </c>
      <c r="I5166" t="s">
        <v>54</v>
      </c>
      <c r="J5166" t="s">
        <v>5346</v>
      </c>
      <c r="K5166" t="s">
        <v>265</v>
      </c>
      <c r="L5166">
        <v>48640</v>
      </c>
      <c r="M5166" t="s">
        <v>132</v>
      </c>
      <c r="N5166" t="s">
        <v>599</v>
      </c>
      <c r="O5166" t="s">
        <v>73</v>
      </c>
      <c r="P5166" t="s">
        <v>95</v>
      </c>
      <c r="Q5166" t="s">
        <v>6798</v>
      </c>
      <c r="R5166" s="19">
        <v>3.9</v>
      </c>
      <c r="S5166" s="17">
        <v>2</v>
      </c>
      <c r="T5166" s="20">
        <v>0</v>
      </c>
      <c r="U5166" s="19">
        <v>1.5209999999999999</v>
      </c>
      <c r="V5166" s="20">
        <f t="shared" si="400"/>
        <v>0.38999999999999996</v>
      </c>
      <c r="W5166" s="17">
        <f t="shared" si="401"/>
        <v>2014</v>
      </c>
      <c r="X5166" t="str">
        <f t="shared" si="402"/>
        <v>Nov-2014</v>
      </c>
      <c r="Y5166" s="17">
        <f t="shared" si="403"/>
        <v>6</v>
      </c>
      <c r="Z5166" t="str">
        <f t="shared" si="404"/>
        <v>0% (No Discount)</v>
      </c>
      <c r="AA5166" s="17">
        <f>IF(COUNTIF($B$2:B5166,B5166)=1,1,0)</f>
        <v>1</v>
      </c>
      <c r="AB5166" s="17">
        <f>IF(COUNTIF($F$2:F5166,F5166)=1,1,0)</f>
        <v>0</v>
      </c>
    </row>
    <row r="5167" spans="1:28" x14ac:dyDescent="0.2">
      <c r="A5167" s="17">
        <v>5166</v>
      </c>
      <c r="B5167" t="s">
        <v>8075</v>
      </c>
      <c r="C5167" s="18">
        <v>41953</v>
      </c>
      <c r="D5167" s="18">
        <v>41959</v>
      </c>
      <c r="E5167" t="s">
        <v>77</v>
      </c>
      <c r="F5167" t="s">
        <v>6731</v>
      </c>
      <c r="G5167" t="s">
        <v>6732</v>
      </c>
      <c r="H5167" t="s">
        <v>53</v>
      </c>
      <c r="I5167" t="s">
        <v>54</v>
      </c>
      <c r="J5167" t="s">
        <v>5346</v>
      </c>
      <c r="K5167" t="s">
        <v>265</v>
      </c>
      <c r="L5167">
        <v>48640</v>
      </c>
      <c r="M5167" t="s">
        <v>132</v>
      </c>
      <c r="N5167" t="s">
        <v>4017</v>
      </c>
      <c r="O5167" t="s">
        <v>73</v>
      </c>
      <c r="P5167" t="s">
        <v>117</v>
      </c>
      <c r="Q5167" t="s">
        <v>4018</v>
      </c>
      <c r="R5167" s="19">
        <v>12.84</v>
      </c>
      <c r="S5167" s="17">
        <v>3</v>
      </c>
      <c r="T5167" s="20">
        <v>0</v>
      </c>
      <c r="U5167" s="19">
        <v>5.7779999999999996</v>
      </c>
      <c r="V5167" s="20">
        <f t="shared" si="400"/>
        <v>0.44999999999999996</v>
      </c>
      <c r="W5167" s="17">
        <f t="shared" si="401"/>
        <v>2014</v>
      </c>
      <c r="X5167" t="str">
        <f t="shared" si="402"/>
        <v>Nov-2014</v>
      </c>
      <c r="Y5167" s="17">
        <f t="shared" si="403"/>
        <v>6</v>
      </c>
      <c r="Z5167" t="str">
        <f t="shared" si="404"/>
        <v>0% (No Discount)</v>
      </c>
      <c r="AA5167" s="17">
        <f>IF(COUNTIF($B$2:B5167,B5167)=1,1,0)</f>
        <v>0</v>
      </c>
      <c r="AB5167" s="17">
        <f>IF(COUNTIF($F$2:F5167,F5167)=1,1,0)</f>
        <v>0</v>
      </c>
    </row>
    <row r="5168" spans="1:28" x14ac:dyDescent="0.2">
      <c r="A5168" s="17">
        <v>5167</v>
      </c>
      <c r="B5168" t="s">
        <v>8075</v>
      </c>
      <c r="C5168" s="18">
        <v>41953</v>
      </c>
      <c r="D5168" s="18">
        <v>41959</v>
      </c>
      <c r="E5168" t="s">
        <v>77</v>
      </c>
      <c r="F5168" t="s">
        <v>6731</v>
      </c>
      <c r="G5168" t="s">
        <v>6732</v>
      </c>
      <c r="H5168" t="s">
        <v>53</v>
      </c>
      <c r="I5168" t="s">
        <v>54</v>
      </c>
      <c r="J5168" t="s">
        <v>5346</v>
      </c>
      <c r="K5168" t="s">
        <v>265</v>
      </c>
      <c r="L5168">
        <v>48640</v>
      </c>
      <c r="M5168" t="s">
        <v>132</v>
      </c>
      <c r="N5168" t="s">
        <v>942</v>
      </c>
      <c r="O5168" t="s">
        <v>73</v>
      </c>
      <c r="P5168" t="s">
        <v>117</v>
      </c>
      <c r="Q5168" t="s">
        <v>943</v>
      </c>
      <c r="R5168" s="19">
        <v>15.84</v>
      </c>
      <c r="S5168" s="17">
        <v>3</v>
      </c>
      <c r="T5168" s="20">
        <v>0</v>
      </c>
      <c r="U5168" s="19">
        <v>7.1280000000000001</v>
      </c>
      <c r="V5168" s="20">
        <f t="shared" si="400"/>
        <v>0.45</v>
      </c>
      <c r="W5168" s="17">
        <f t="shared" si="401"/>
        <v>2014</v>
      </c>
      <c r="X5168" t="str">
        <f t="shared" si="402"/>
        <v>Nov-2014</v>
      </c>
      <c r="Y5168" s="17">
        <f t="shared" si="403"/>
        <v>6</v>
      </c>
      <c r="Z5168" t="str">
        <f t="shared" si="404"/>
        <v>0% (No Discount)</v>
      </c>
      <c r="AA5168" s="17">
        <f>IF(COUNTIF($B$2:B5168,B5168)=1,1,0)</f>
        <v>0</v>
      </c>
      <c r="AB5168" s="17">
        <f>IF(COUNTIF($F$2:F5168,F5168)=1,1,0)</f>
        <v>0</v>
      </c>
    </row>
    <row r="5169" spans="1:28" x14ac:dyDescent="0.2">
      <c r="A5169" s="17">
        <v>5168</v>
      </c>
      <c r="B5169" t="s">
        <v>8075</v>
      </c>
      <c r="C5169" s="18">
        <v>41953</v>
      </c>
      <c r="D5169" s="18">
        <v>41959</v>
      </c>
      <c r="E5169" t="s">
        <v>77</v>
      </c>
      <c r="F5169" t="s">
        <v>6731</v>
      </c>
      <c r="G5169" t="s">
        <v>6732</v>
      </c>
      <c r="H5169" t="s">
        <v>53</v>
      </c>
      <c r="I5169" t="s">
        <v>54</v>
      </c>
      <c r="J5169" t="s">
        <v>5346</v>
      </c>
      <c r="K5169" t="s">
        <v>265</v>
      </c>
      <c r="L5169">
        <v>48640</v>
      </c>
      <c r="M5169" t="s">
        <v>132</v>
      </c>
      <c r="N5169" t="s">
        <v>1963</v>
      </c>
      <c r="O5169" t="s">
        <v>59</v>
      </c>
      <c r="P5169" t="s">
        <v>63</v>
      </c>
      <c r="Q5169" t="s">
        <v>1964</v>
      </c>
      <c r="R5169" s="19">
        <v>563.94000000000005</v>
      </c>
      <c r="S5169" s="17">
        <v>3</v>
      </c>
      <c r="T5169" s="20">
        <v>0</v>
      </c>
      <c r="U5169" s="19">
        <v>112.788</v>
      </c>
      <c r="V5169" s="20">
        <f t="shared" si="400"/>
        <v>0.19999999999999998</v>
      </c>
      <c r="W5169" s="17">
        <f t="shared" si="401"/>
        <v>2014</v>
      </c>
      <c r="X5169" t="str">
        <f t="shared" si="402"/>
        <v>Nov-2014</v>
      </c>
      <c r="Y5169" s="17">
        <f t="shared" si="403"/>
        <v>6</v>
      </c>
      <c r="Z5169" t="str">
        <f t="shared" si="404"/>
        <v>0% (No Discount)</v>
      </c>
      <c r="AA5169" s="17">
        <f>IF(COUNTIF($B$2:B5169,B5169)=1,1,0)</f>
        <v>0</v>
      </c>
      <c r="AB5169" s="17">
        <f>IF(COUNTIF($F$2:F5169,F5169)=1,1,0)</f>
        <v>0</v>
      </c>
    </row>
    <row r="5170" spans="1:28" x14ac:dyDescent="0.2">
      <c r="A5170" s="17">
        <v>5169</v>
      </c>
      <c r="B5170" t="s">
        <v>8075</v>
      </c>
      <c r="C5170" s="18">
        <v>41953</v>
      </c>
      <c r="D5170" s="18">
        <v>41959</v>
      </c>
      <c r="E5170" t="s">
        <v>77</v>
      </c>
      <c r="F5170" t="s">
        <v>6731</v>
      </c>
      <c r="G5170" t="s">
        <v>6732</v>
      </c>
      <c r="H5170" t="s">
        <v>53</v>
      </c>
      <c r="I5170" t="s">
        <v>54</v>
      </c>
      <c r="J5170" t="s">
        <v>5346</v>
      </c>
      <c r="K5170" t="s">
        <v>265</v>
      </c>
      <c r="L5170">
        <v>48640</v>
      </c>
      <c r="M5170" t="s">
        <v>132</v>
      </c>
      <c r="N5170" t="s">
        <v>4050</v>
      </c>
      <c r="O5170" t="s">
        <v>73</v>
      </c>
      <c r="P5170" t="s">
        <v>86</v>
      </c>
      <c r="Q5170" t="s">
        <v>4051</v>
      </c>
      <c r="R5170" s="19">
        <v>62.94</v>
      </c>
      <c r="S5170" s="17">
        <v>3</v>
      </c>
      <c r="T5170" s="20">
        <v>0</v>
      </c>
      <c r="U5170" s="19">
        <v>11.958600000000001</v>
      </c>
      <c r="V5170" s="20">
        <f t="shared" si="400"/>
        <v>0.19</v>
      </c>
      <c r="W5170" s="17">
        <f t="shared" si="401"/>
        <v>2014</v>
      </c>
      <c r="X5170" t="str">
        <f t="shared" si="402"/>
        <v>Nov-2014</v>
      </c>
      <c r="Y5170" s="17">
        <f t="shared" si="403"/>
        <v>6</v>
      </c>
      <c r="Z5170" t="str">
        <f t="shared" si="404"/>
        <v>0% (No Discount)</v>
      </c>
      <c r="AA5170" s="17">
        <f>IF(COUNTIF($B$2:B5170,B5170)=1,1,0)</f>
        <v>0</v>
      </c>
      <c r="AB5170" s="17">
        <f>IF(COUNTIF($F$2:F5170,F5170)=1,1,0)</f>
        <v>0</v>
      </c>
    </row>
    <row r="5171" spans="1:28" x14ac:dyDescent="0.2">
      <c r="A5171" s="17">
        <v>5170</v>
      </c>
      <c r="B5171" t="s">
        <v>8075</v>
      </c>
      <c r="C5171" s="18">
        <v>41953</v>
      </c>
      <c r="D5171" s="18">
        <v>41959</v>
      </c>
      <c r="E5171" t="s">
        <v>77</v>
      </c>
      <c r="F5171" t="s">
        <v>6731</v>
      </c>
      <c r="G5171" t="s">
        <v>6732</v>
      </c>
      <c r="H5171" t="s">
        <v>53</v>
      </c>
      <c r="I5171" t="s">
        <v>54</v>
      </c>
      <c r="J5171" t="s">
        <v>5346</v>
      </c>
      <c r="K5171" t="s">
        <v>265</v>
      </c>
      <c r="L5171">
        <v>48640</v>
      </c>
      <c r="M5171" t="s">
        <v>132</v>
      </c>
      <c r="N5171" t="s">
        <v>2043</v>
      </c>
      <c r="O5171" t="s">
        <v>73</v>
      </c>
      <c r="P5171" t="s">
        <v>86</v>
      </c>
      <c r="Q5171" t="s">
        <v>2044</v>
      </c>
      <c r="R5171" s="19">
        <v>535.41</v>
      </c>
      <c r="S5171" s="17">
        <v>3</v>
      </c>
      <c r="T5171" s="20">
        <v>0</v>
      </c>
      <c r="U5171" s="19">
        <v>160.62299999999999</v>
      </c>
      <c r="V5171" s="20">
        <f t="shared" si="400"/>
        <v>0.3</v>
      </c>
      <c r="W5171" s="17">
        <f t="shared" si="401"/>
        <v>2014</v>
      </c>
      <c r="X5171" t="str">
        <f t="shared" si="402"/>
        <v>Nov-2014</v>
      </c>
      <c r="Y5171" s="17">
        <f t="shared" si="403"/>
        <v>6</v>
      </c>
      <c r="Z5171" t="str">
        <f t="shared" si="404"/>
        <v>0% (No Discount)</v>
      </c>
      <c r="AA5171" s="17">
        <f>IF(COUNTIF($B$2:B5171,B5171)=1,1,0)</f>
        <v>0</v>
      </c>
      <c r="AB5171" s="17">
        <f>IF(COUNTIF($F$2:F5171,F5171)=1,1,0)</f>
        <v>0</v>
      </c>
    </row>
    <row r="5172" spans="1:28" x14ac:dyDescent="0.2">
      <c r="A5172" s="17">
        <v>5171</v>
      </c>
      <c r="B5172" t="s">
        <v>8076</v>
      </c>
      <c r="C5172" s="18">
        <v>42517</v>
      </c>
      <c r="D5172" s="18">
        <v>42519</v>
      </c>
      <c r="E5172" t="s">
        <v>50</v>
      </c>
      <c r="F5172" t="s">
        <v>1376</v>
      </c>
      <c r="G5172" t="s">
        <v>1377</v>
      </c>
      <c r="H5172" t="s">
        <v>68</v>
      </c>
      <c r="I5172" t="s">
        <v>54</v>
      </c>
      <c r="J5172" t="s">
        <v>909</v>
      </c>
      <c r="K5172" t="s">
        <v>265</v>
      </c>
      <c r="L5172">
        <v>48205</v>
      </c>
      <c r="M5172" t="s">
        <v>132</v>
      </c>
      <c r="N5172" t="s">
        <v>1904</v>
      </c>
      <c r="O5172" t="s">
        <v>59</v>
      </c>
      <c r="P5172" t="s">
        <v>63</v>
      </c>
      <c r="Q5172" t="s">
        <v>1905</v>
      </c>
      <c r="R5172" s="19">
        <v>3504.9</v>
      </c>
      <c r="S5172" s="17">
        <v>5</v>
      </c>
      <c r="T5172" s="20">
        <v>0</v>
      </c>
      <c r="U5172" s="19">
        <v>700.98</v>
      </c>
      <c r="V5172" s="20">
        <f t="shared" si="400"/>
        <v>0.2</v>
      </c>
      <c r="W5172" s="17">
        <f t="shared" si="401"/>
        <v>2016</v>
      </c>
      <c r="X5172" t="str">
        <f t="shared" si="402"/>
        <v>May-2016</v>
      </c>
      <c r="Y5172" s="17">
        <f t="shared" si="403"/>
        <v>2</v>
      </c>
      <c r="Z5172" t="str">
        <f t="shared" si="404"/>
        <v>0% (No Discount)</v>
      </c>
      <c r="AA5172" s="17">
        <f>IF(COUNTIF($B$2:B5172,B5172)=1,1,0)</f>
        <v>1</v>
      </c>
      <c r="AB5172" s="17">
        <f>IF(COUNTIF($F$2:F5172,F5172)=1,1,0)</f>
        <v>0</v>
      </c>
    </row>
    <row r="5173" spans="1:28" x14ac:dyDescent="0.2">
      <c r="A5173" s="17">
        <v>5172</v>
      </c>
      <c r="B5173" t="s">
        <v>8076</v>
      </c>
      <c r="C5173" s="18">
        <v>42517</v>
      </c>
      <c r="D5173" s="18">
        <v>42519</v>
      </c>
      <c r="E5173" t="s">
        <v>50</v>
      </c>
      <c r="F5173" t="s">
        <v>1376</v>
      </c>
      <c r="G5173" t="s">
        <v>1377</v>
      </c>
      <c r="H5173" t="s">
        <v>68</v>
      </c>
      <c r="I5173" t="s">
        <v>54</v>
      </c>
      <c r="J5173" t="s">
        <v>909</v>
      </c>
      <c r="K5173" t="s">
        <v>265</v>
      </c>
      <c r="L5173">
        <v>48205</v>
      </c>
      <c r="M5173" t="s">
        <v>132</v>
      </c>
      <c r="N5173" t="s">
        <v>2735</v>
      </c>
      <c r="O5173" t="s">
        <v>73</v>
      </c>
      <c r="P5173" t="s">
        <v>117</v>
      </c>
      <c r="Q5173" t="s">
        <v>2736</v>
      </c>
      <c r="R5173" s="19">
        <v>144.12</v>
      </c>
      <c r="S5173" s="17">
        <v>3</v>
      </c>
      <c r="T5173" s="20">
        <v>0</v>
      </c>
      <c r="U5173" s="19">
        <v>69.177599999999998</v>
      </c>
      <c r="V5173" s="20">
        <f t="shared" si="400"/>
        <v>0.48</v>
      </c>
      <c r="W5173" s="17">
        <f t="shared" si="401"/>
        <v>2016</v>
      </c>
      <c r="X5173" t="str">
        <f t="shared" si="402"/>
        <v>May-2016</v>
      </c>
      <c r="Y5173" s="17">
        <f t="shared" si="403"/>
        <v>2</v>
      </c>
      <c r="Z5173" t="str">
        <f t="shared" si="404"/>
        <v>0% (No Discount)</v>
      </c>
      <c r="AA5173" s="17">
        <f>IF(COUNTIF($B$2:B5173,B5173)=1,1,0)</f>
        <v>0</v>
      </c>
      <c r="AB5173" s="17">
        <f>IF(COUNTIF($F$2:F5173,F5173)=1,1,0)</f>
        <v>0</v>
      </c>
    </row>
    <row r="5174" spans="1:28" x14ac:dyDescent="0.2">
      <c r="A5174" s="17">
        <v>5173</v>
      </c>
      <c r="B5174" t="s">
        <v>8076</v>
      </c>
      <c r="C5174" s="18">
        <v>42517</v>
      </c>
      <c r="D5174" s="18">
        <v>42519</v>
      </c>
      <c r="E5174" t="s">
        <v>50</v>
      </c>
      <c r="F5174" t="s">
        <v>1376</v>
      </c>
      <c r="G5174" t="s">
        <v>1377</v>
      </c>
      <c r="H5174" t="s">
        <v>68</v>
      </c>
      <c r="I5174" t="s">
        <v>54</v>
      </c>
      <c r="J5174" t="s">
        <v>909</v>
      </c>
      <c r="K5174" t="s">
        <v>265</v>
      </c>
      <c r="L5174">
        <v>48205</v>
      </c>
      <c r="M5174" t="s">
        <v>132</v>
      </c>
      <c r="N5174" t="s">
        <v>3605</v>
      </c>
      <c r="O5174" t="s">
        <v>73</v>
      </c>
      <c r="P5174" t="s">
        <v>117</v>
      </c>
      <c r="Q5174" t="s">
        <v>3606</v>
      </c>
      <c r="R5174" s="19">
        <v>314.55</v>
      </c>
      <c r="S5174" s="17">
        <v>3</v>
      </c>
      <c r="T5174" s="20">
        <v>0</v>
      </c>
      <c r="U5174" s="19">
        <v>150.98400000000001</v>
      </c>
      <c r="V5174" s="20">
        <f t="shared" si="400"/>
        <v>0.48000000000000004</v>
      </c>
      <c r="W5174" s="17">
        <f t="shared" si="401"/>
        <v>2016</v>
      </c>
      <c r="X5174" t="str">
        <f t="shared" si="402"/>
        <v>May-2016</v>
      </c>
      <c r="Y5174" s="17">
        <f t="shared" si="403"/>
        <v>2</v>
      </c>
      <c r="Z5174" t="str">
        <f t="shared" si="404"/>
        <v>0% (No Discount)</v>
      </c>
      <c r="AA5174" s="17">
        <f>IF(COUNTIF($B$2:B5174,B5174)=1,1,0)</f>
        <v>0</v>
      </c>
      <c r="AB5174" s="17">
        <f>IF(COUNTIF($F$2:F5174,F5174)=1,1,0)</f>
        <v>0</v>
      </c>
    </row>
    <row r="5175" spans="1:28" x14ac:dyDescent="0.2">
      <c r="A5175" s="17">
        <v>5174</v>
      </c>
      <c r="B5175" t="s">
        <v>8077</v>
      </c>
      <c r="C5175" s="18">
        <v>42071</v>
      </c>
      <c r="D5175" s="18">
        <v>42073</v>
      </c>
      <c r="E5175" t="s">
        <v>215</v>
      </c>
      <c r="F5175" t="s">
        <v>6786</v>
      </c>
      <c r="G5175" t="s">
        <v>6787</v>
      </c>
      <c r="H5175" t="s">
        <v>68</v>
      </c>
      <c r="I5175" t="s">
        <v>54</v>
      </c>
      <c r="J5175" t="s">
        <v>3631</v>
      </c>
      <c r="K5175" t="s">
        <v>484</v>
      </c>
      <c r="L5175">
        <v>81001</v>
      </c>
      <c r="M5175" t="s">
        <v>71</v>
      </c>
      <c r="N5175" t="s">
        <v>1294</v>
      </c>
      <c r="O5175" t="s">
        <v>73</v>
      </c>
      <c r="P5175" t="s">
        <v>95</v>
      </c>
      <c r="Q5175" t="s">
        <v>1295</v>
      </c>
      <c r="R5175" s="19">
        <v>3.4079999999999999</v>
      </c>
      <c r="S5175" s="17">
        <v>1</v>
      </c>
      <c r="T5175" s="20">
        <v>0.2</v>
      </c>
      <c r="U5175" s="19">
        <v>0.89459999999999995</v>
      </c>
      <c r="V5175" s="20">
        <f t="shared" si="400"/>
        <v>0.26250000000000001</v>
      </c>
      <c r="W5175" s="17">
        <f t="shared" si="401"/>
        <v>2015</v>
      </c>
      <c r="X5175" t="str">
        <f t="shared" si="402"/>
        <v>Mar-2015</v>
      </c>
      <c r="Y5175" s="17">
        <f t="shared" si="403"/>
        <v>2</v>
      </c>
      <c r="Z5175" t="str">
        <f t="shared" si="404"/>
        <v>11-20%</v>
      </c>
      <c r="AA5175" s="17">
        <f>IF(COUNTIF($B$2:B5175,B5175)=1,1,0)</f>
        <v>1</v>
      </c>
      <c r="AB5175" s="17">
        <f>IF(COUNTIF($F$2:F5175,F5175)=1,1,0)</f>
        <v>0</v>
      </c>
    </row>
    <row r="5176" spans="1:28" x14ac:dyDescent="0.2">
      <c r="A5176" s="17">
        <v>5175</v>
      </c>
      <c r="B5176" t="s">
        <v>8078</v>
      </c>
      <c r="C5176" s="18">
        <v>43027</v>
      </c>
      <c r="D5176" s="18">
        <v>43032</v>
      </c>
      <c r="E5176" t="s">
        <v>77</v>
      </c>
      <c r="F5176" t="s">
        <v>2084</v>
      </c>
      <c r="G5176" t="s">
        <v>2085</v>
      </c>
      <c r="H5176" t="s">
        <v>53</v>
      </c>
      <c r="I5176" t="s">
        <v>54</v>
      </c>
      <c r="J5176" t="s">
        <v>8079</v>
      </c>
      <c r="K5176" t="s">
        <v>131</v>
      </c>
      <c r="L5176">
        <v>76706</v>
      </c>
      <c r="M5176" t="s">
        <v>132</v>
      </c>
      <c r="N5176" t="s">
        <v>6262</v>
      </c>
      <c r="O5176" t="s">
        <v>73</v>
      </c>
      <c r="P5176" t="s">
        <v>102</v>
      </c>
      <c r="Q5176" t="s">
        <v>6263</v>
      </c>
      <c r="R5176" s="19">
        <v>2.0720000000000001</v>
      </c>
      <c r="S5176" s="17">
        <v>2</v>
      </c>
      <c r="T5176" s="20">
        <v>0.8</v>
      </c>
      <c r="U5176" s="19">
        <v>-3.5224000000000002</v>
      </c>
      <c r="V5176" s="20">
        <f t="shared" si="400"/>
        <v>-1.7</v>
      </c>
      <c r="W5176" s="17">
        <f t="shared" si="401"/>
        <v>2017</v>
      </c>
      <c r="X5176" t="str">
        <f t="shared" si="402"/>
        <v>Oct-2017</v>
      </c>
      <c r="Y5176" s="17">
        <f t="shared" si="403"/>
        <v>5</v>
      </c>
      <c r="Z5176" t="str">
        <f t="shared" si="404"/>
        <v>Over 50%</v>
      </c>
      <c r="AA5176" s="17">
        <f>IF(COUNTIF($B$2:B5176,B5176)=1,1,0)</f>
        <v>1</v>
      </c>
      <c r="AB5176" s="17">
        <f>IF(COUNTIF($F$2:F5176,F5176)=1,1,0)</f>
        <v>0</v>
      </c>
    </row>
    <row r="5177" spans="1:28" x14ac:dyDescent="0.2">
      <c r="A5177" s="17">
        <v>5176</v>
      </c>
      <c r="B5177" t="s">
        <v>8078</v>
      </c>
      <c r="C5177" s="18">
        <v>43027</v>
      </c>
      <c r="D5177" s="18">
        <v>43032</v>
      </c>
      <c r="E5177" t="s">
        <v>77</v>
      </c>
      <c r="F5177" t="s">
        <v>2084</v>
      </c>
      <c r="G5177" t="s">
        <v>2085</v>
      </c>
      <c r="H5177" t="s">
        <v>53</v>
      </c>
      <c r="I5177" t="s">
        <v>54</v>
      </c>
      <c r="J5177" t="s">
        <v>8079</v>
      </c>
      <c r="K5177" t="s">
        <v>131</v>
      </c>
      <c r="L5177">
        <v>76706</v>
      </c>
      <c r="M5177" t="s">
        <v>132</v>
      </c>
      <c r="N5177" t="s">
        <v>7255</v>
      </c>
      <c r="O5177" t="s">
        <v>59</v>
      </c>
      <c r="P5177" t="s">
        <v>60</v>
      </c>
      <c r="Q5177" t="s">
        <v>7256</v>
      </c>
      <c r="R5177" s="19">
        <v>328.39920000000001</v>
      </c>
      <c r="S5177" s="17">
        <v>3</v>
      </c>
      <c r="T5177" s="20">
        <v>0.32</v>
      </c>
      <c r="U5177" s="19">
        <v>-91.758600000000001</v>
      </c>
      <c r="V5177" s="20">
        <f t="shared" si="400"/>
        <v>-0.27941176470588236</v>
      </c>
      <c r="W5177" s="17">
        <f t="shared" si="401"/>
        <v>2017</v>
      </c>
      <c r="X5177" t="str">
        <f t="shared" si="402"/>
        <v>Oct-2017</v>
      </c>
      <c r="Y5177" s="17">
        <f t="shared" si="403"/>
        <v>5</v>
      </c>
      <c r="Z5177" t="str">
        <f t="shared" si="404"/>
        <v>31-40%</v>
      </c>
      <c r="AA5177" s="17">
        <f>IF(COUNTIF($B$2:B5177,B5177)=1,1,0)</f>
        <v>0</v>
      </c>
      <c r="AB5177" s="17">
        <f>IF(COUNTIF($F$2:F5177,F5177)=1,1,0)</f>
        <v>0</v>
      </c>
    </row>
    <row r="5178" spans="1:28" x14ac:dyDescent="0.2">
      <c r="A5178" s="17">
        <v>5177</v>
      </c>
      <c r="B5178" t="s">
        <v>8080</v>
      </c>
      <c r="C5178" s="18">
        <v>42679</v>
      </c>
      <c r="D5178" s="18">
        <v>42682</v>
      </c>
      <c r="E5178" t="s">
        <v>215</v>
      </c>
      <c r="F5178" t="s">
        <v>859</v>
      </c>
      <c r="G5178" t="s">
        <v>860</v>
      </c>
      <c r="H5178" t="s">
        <v>53</v>
      </c>
      <c r="I5178" t="s">
        <v>54</v>
      </c>
      <c r="J5178" t="s">
        <v>154</v>
      </c>
      <c r="K5178" t="s">
        <v>70</v>
      </c>
      <c r="L5178">
        <v>94109</v>
      </c>
      <c r="M5178" t="s">
        <v>71</v>
      </c>
      <c r="N5178" t="s">
        <v>4837</v>
      </c>
      <c r="O5178" t="s">
        <v>73</v>
      </c>
      <c r="P5178" t="s">
        <v>102</v>
      </c>
      <c r="Q5178" t="s">
        <v>4838</v>
      </c>
      <c r="R5178" s="19">
        <v>53.247999999999998</v>
      </c>
      <c r="S5178" s="17">
        <v>2</v>
      </c>
      <c r="T5178" s="20">
        <v>0.2</v>
      </c>
      <c r="U5178" s="19">
        <v>19.968</v>
      </c>
      <c r="V5178" s="20">
        <f t="shared" si="400"/>
        <v>0.375</v>
      </c>
      <c r="W5178" s="17">
        <f t="shared" si="401"/>
        <v>2016</v>
      </c>
      <c r="X5178" t="str">
        <f t="shared" si="402"/>
        <v>Nov-2016</v>
      </c>
      <c r="Y5178" s="17">
        <f t="shared" si="403"/>
        <v>3</v>
      </c>
      <c r="Z5178" t="str">
        <f t="shared" si="404"/>
        <v>11-20%</v>
      </c>
      <c r="AA5178" s="17">
        <f>IF(COUNTIF($B$2:B5178,B5178)=1,1,0)</f>
        <v>1</v>
      </c>
      <c r="AB5178" s="17">
        <f>IF(COUNTIF($F$2:F5178,F5178)=1,1,0)</f>
        <v>0</v>
      </c>
    </row>
    <row r="5179" spans="1:28" x14ac:dyDescent="0.2">
      <c r="A5179" s="17">
        <v>5178</v>
      </c>
      <c r="B5179" t="s">
        <v>8081</v>
      </c>
      <c r="C5179" s="18">
        <v>42730</v>
      </c>
      <c r="D5179" s="18">
        <v>42734</v>
      </c>
      <c r="E5179" t="s">
        <v>77</v>
      </c>
      <c r="F5179" t="s">
        <v>2464</v>
      </c>
      <c r="G5179" t="s">
        <v>2465</v>
      </c>
      <c r="H5179" t="s">
        <v>68</v>
      </c>
      <c r="I5179" t="s">
        <v>54</v>
      </c>
      <c r="J5179" t="s">
        <v>293</v>
      </c>
      <c r="K5179" t="s">
        <v>294</v>
      </c>
      <c r="L5179">
        <v>10024</v>
      </c>
      <c r="M5179" t="s">
        <v>175</v>
      </c>
      <c r="N5179" t="s">
        <v>1074</v>
      </c>
      <c r="O5179" t="s">
        <v>73</v>
      </c>
      <c r="P5179" t="s">
        <v>102</v>
      </c>
      <c r="Q5179" t="s">
        <v>1075</v>
      </c>
      <c r="R5179" s="19">
        <v>4.992</v>
      </c>
      <c r="S5179" s="17">
        <v>3</v>
      </c>
      <c r="T5179" s="20">
        <v>0.2</v>
      </c>
      <c r="U5179" s="19">
        <v>1.6848000000000001</v>
      </c>
      <c r="V5179" s="20">
        <f t="shared" si="400"/>
        <v>0.33750000000000002</v>
      </c>
      <c r="W5179" s="17">
        <f t="shared" si="401"/>
        <v>2016</v>
      </c>
      <c r="X5179" t="str">
        <f t="shared" si="402"/>
        <v>Dec-2016</v>
      </c>
      <c r="Y5179" s="17">
        <f t="shared" si="403"/>
        <v>4</v>
      </c>
      <c r="Z5179" t="str">
        <f t="shared" si="404"/>
        <v>11-20%</v>
      </c>
      <c r="AA5179" s="17">
        <f>IF(COUNTIF($B$2:B5179,B5179)=1,1,0)</f>
        <v>1</v>
      </c>
      <c r="AB5179" s="17">
        <f>IF(COUNTIF($F$2:F5179,F5179)=1,1,0)</f>
        <v>0</v>
      </c>
    </row>
    <row r="5180" spans="1:28" x14ac:dyDescent="0.2">
      <c r="A5180" s="17">
        <v>5179</v>
      </c>
      <c r="B5180" t="s">
        <v>8082</v>
      </c>
      <c r="C5180" s="18">
        <v>42107</v>
      </c>
      <c r="D5180" s="18">
        <v>42113</v>
      </c>
      <c r="E5180" t="s">
        <v>77</v>
      </c>
      <c r="F5180" t="s">
        <v>3218</v>
      </c>
      <c r="G5180" t="s">
        <v>3219</v>
      </c>
      <c r="H5180" t="s">
        <v>68</v>
      </c>
      <c r="I5180" t="s">
        <v>54</v>
      </c>
      <c r="J5180" t="s">
        <v>69</v>
      </c>
      <c r="K5180" t="s">
        <v>70</v>
      </c>
      <c r="L5180">
        <v>90036</v>
      </c>
      <c r="M5180" t="s">
        <v>71</v>
      </c>
      <c r="N5180" t="s">
        <v>4664</v>
      </c>
      <c r="O5180" t="s">
        <v>59</v>
      </c>
      <c r="P5180" t="s">
        <v>92</v>
      </c>
      <c r="Q5180" t="s">
        <v>4665</v>
      </c>
      <c r="R5180" s="19">
        <v>37.68</v>
      </c>
      <c r="S5180" s="17">
        <v>2</v>
      </c>
      <c r="T5180" s="20">
        <v>0</v>
      </c>
      <c r="U5180" s="19">
        <v>15.8256</v>
      </c>
      <c r="V5180" s="20">
        <f t="shared" si="400"/>
        <v>0.42</v>
      </c>
      <c r="W5180" s="17">
        <f t="shared" si="401"/>
        <v>2015</v>
      </c>
      <c r="X5180" t="str">
        <f t="shared" si="402"/>
        <v>Apr-2015</v>
      </c>
      <c r="Y5180" s="17">
        <f t="shared" si="403"/>
        <v>6</v>
      </c>
      <c r="Z5180" t="str">
        <f t="shared" si="404"/>
        <v>0% (No Discount)</v>
      </c>
      <c r="AA5180" s="17">
        <f>IF(COUNTIF($B$2:B5180,B5180)=1,1,0)</f>
        <v>1</v>
      </c>
      <c r="AB5180" s="17">
        <f>IF(COUNTIF($F$2:F5180,F5180)=1,1,0)</f>
        <v>0</v>
      </c>
    </row>
    <row r="5181" spans="1:28" x14ac:dyDescent="0.2">
      <c r="A5181" s="17">
        <v>5180</v>
      </c>
      <c r="B5181" t="s">
        <v>8082</v>
      </c>
      <c r="C5181" s="18">
        <v>42107</v>
      </c>
      <c r="D5181" s="18">
        <v>42113</v>
      </c>
      <c r="E5181" t="s">
        <v>77</v>
      </c>
      <c r="F5181" t="s">
        <v>3218</v>
      </c>
      <c r="G5181" t="s">
        <v>3219</v>
      </c>
      <c r="H5181" t="s">
        <v>68</v>
      </c>
      <c r="I5181" t="s">
        <v>54</v>
      </c>
      <c r="J5181" t="s">
        <v>69</v>
      </c>
      <c r="K5181" t="s">
        <v>70</v>
      </c>
      <c r="L5181">
        <v>90036</v>
      </c>
      <c r="M5181" t="s">
        <v>71</v>
      </c>
      <c r="N5181" t="s">
        <v>1221</v>
      </c>
      <c r="O5181" t="s">
        <v>98</v>
      </c>
      <c r="P5181" t="s">
        <v>99</v>
      </c>
      <c r="Q5181" t="s">
        <v>1222</v>
      </c>
      <c r="R5181" s="19">
        <v>258.57600000000002</v>
      </c>
      <c r="S5181" s="17">
        <v>2</v>
      </c>
      <c r="T5181" s="20">
        <v>0.2</v>
      </c>
      <c r="U5181" s="19">
        <v>19.3932</v>
      </c>
      <c r="V5181" s="20">
        <f t="shared" si="400"/>
        <v>7.4999999999999997E-2</v>
      </c>
      <c r="W5181" s="17">
        <f t="shared" si="401"/>
        <v>2015</v>
      </c>
      <c r="X5181" t="str">
        <f t="shared" si="402"/>
        <v>Apr-2015</v>
      </c>
      <c r="Y5181" s="17">
        <f t="shared" si="403"/>
        <v>6</v>
      </c>
      <c r="Z5181" t="str">
        <f t="shared" si="404"/>
        <v>11-20%</v>
      </c>
      <c r="AA5181" s="17">
        <f>IF(COUNTIF($B$2:B5181,B5181)=1,1,0)</f>
        <v>0</v>
      </c>
      <c r="AB5181" s="17">
        <f>IF(COUNTIF($F$2:F5181,F5181)=1,1,0)</f>
        <v>0</v>
      </c>
    </row>
    <row r="5182" spans="1:28" x14ac:dyDescent="0.2">
      <c r="A5182" s="17">
        <v>5181</v>
      </c>
      <c r="B5182" t="s">
        <v>8082</v>
      </c>
      <c r="C5182" s="18">
        <v>42107</v>
      </c>
      <c r="D5182" s="18">
        <v>42113</v>
      </c>
      <c r="E5182" t="s">
        <v>77</v>
      </c>
      <c r="F5182" t="s">
        <v>3218</v>
      </c>
      <c r="G5182" t="s">
        <v>3219</v>
      </c>
      <c r="H5182" t="s">
        <v>68</v>
      </c>
      <c r="I5182" t="s">
        <v>54</v>
      </c>
      <c r="J5182" t="s">
        <v>69</v>
      </c>
      <c r="K5182" t="s">
        <v>70</v>
      </c>
      <c r="L5182">
        <v>90036</v>
      </c>
      <c r="M5182" t="s">
        <v>71</v>
      </c>
      <c r="N5182" t="s">
        <v>3887</v>
      </c>
      <c r="O5182" t="s">
        <v>73</v>
      </c>
      <c r="P5182" t="s">
        <v>105</v>
      </c>
      <c r="Q5182" t="s">
        <v>3888</v>
      </c>
      <c r="R5182" s="19">
        <v>75.84</v>
      </c>
      <c r="S5182" s="17">
        <v>2</v>
      </c>
      <c r="T5182" s="20">
        <v>0</v>
      </c>
      <c r="U5182" s="19">
        <v>29.5776</v>
      </c>
      <c r="V5182" s="20">
        <f t="shared" si="400"/>
        <v>0.39</v>
      </c>
      <c r="W5182" s="17">
        <f t="shared" si="401"/>
        <v>2015</v>
      </c>
      <c r="X5182" t="str">
        <f t="shared" si="402"/>
        <v>Apr-2015</v>
      </c>
      <c r="Y5182" s="17">
        <f t="shared" si="403"/>
        <v>6</v>
      </c>
      <c r="Z5182" t="str">
        <f t="shared" si="404"/>
        <v>0% (No Discount)</v>
      </c>
      <c r="AA5182" s="17">
        <f>IF(COUNTIF($B$2:B5182,B5182)=1,1,0)</f>
        <v>0</v>
      </c>
      <c r="AB5182" s="17">
        <f>IF(COUNTIF($F$2:F5182,F5182)=1,1,0)</f>
        <v>0</v>
      </c>
    </row>
    <row r="5183" spans="1:28" x14ac:dyDescent="0.2">
      <c r="A5183" s="17">
        <v>5182</v>
      </c>
      <c r="B5183" t="s">
        <v>8083</v>
      </c>
      <c r="C5183" s="18">
        <v>42990</v>
      </c>
      <c r="D5183" s="18">
        <v>42993</v>
      </c>
      <c r="E5183" t="s">
        <v>215</v>
      </c>
      <c r="F5183" t="s">
        <v>1213</v>
      </c>
      <c r="G5183" t="s">
        <v>1214</v>
      </c>
      <c r="H5183" t="s">
        <v>68</v>
      </c>
      <c r="I5183" t="s">
        <v>54</v>
      </c>
      <c r="J5183" t="s">
        <v>7162</v>
      </c>
      <c r="K5183" t="s">
        <v>1430</v>
      </c>
      <c r="L5183">
        <v>2895</v>
      </c>
      <c r="M5183" t="s">
        <v>175</v>
      </c>
      <c r="N5183" t="s">
        <v>8048</v>
      </c>
      <c r="O5183" t="s">
        <v>73</v>
      </c>
      <c r="P5183" t="s">
        <v>117</v>
      </c>
      <c r="Q5183" t="s">
        <v>8049</v>
      </c>
      <c r="R5183" s="19">
        <v>45.36</v>
      </c>
      <c r="S5183" s="17">
        <v>7</v>
      </c>
      <c r="T5183" s="20">
        <v>0</v>
      </c>
      <c r="U5183" s="19">
        <v>21.7728</v>
      </c>
      <c r="V5183" s="20">
        <f t="shared" si="400"/>
        <v>0.48</v>
      </c>
      <c r="W5183" s="17">
        <f t="shared" si="401"/>
        <v>2017</v>
      </c>
      <c r="X5183" t="str">
        <f t="shared" si="402"/>
        <v>Sep-2017</v>
      </c>
      <c r="Y5183" s="17">
        <f t="shared" si="403"/>
        <v>3</v>
      </c>
      <c r="Z5183" t="str">
        <f t="shared" si="404"/>
        <v>0% (No Discount)</v>
      </c>
      <c r="AA5183" s="17">
        <f>IF(COUNTIF($B$2:B5183,B5183)=1,1,0)</f>
        <v>1</v>
      </c>
      <c r="AB5183" s="17">
        <f>IF(COUNTIF($F$2:F5183,F5183)=1,1,0)</f>
        <v>0</v>
      </c>
    </row>
    <row r="5184" spans="1:28" x14ac:dyDescent="0.2">
      <c r="A5184" s="17">
        <v>5183</v>
      </c>
      <c r="B5184" t="s">
        <v>8083</v>
      </c>
      <c r="C5184" s="18">
        <v>42990</v>
      </c>
      <c r="D5184" s="18">
        <v>42993</v>
      </c>
      <c r="E5184" t="s">
        <v>215</v>
      </c>
      <c r="F5184" t="s">
        <v>1213</v>
      </c>
      <c r="G5184" t="s">
        <v>1214</v>
      </c>
      <c r="H5184" t="s">
        <v>68</v>
      </c>
      <c r="I5184" t="s">
        <v>54</v>
      </c>
      <c r="J5184" t="s">
        <v>7162</v>
      </c>
      <c r="K5184" t="s">
        <v>1430</v>
      </c>
      <c r="L5184">
        <v>2895</v>
      </c>
      <c r="M5184" t="s">
        <v>175</v>
      </c>
      <c r="N5184" t="s">
        <v>3109</v>
      </c>
      <c r="O5184" t="s">
        <v>73</v>
      </c>
      <c r="P5184" t="s">
        <v>102</v>
      </c>
      <c r="Q5184" t="s">
        <v>3110</v>
      </c>
      <c r="R5184" s="19">
        <v>45.78</v>
      </c>
      <c r="S5184" s="17">
        <v>3</v>
      </c>
      <c r="T5184" s="20">
        <v>0</v>
      </c>
      <c r="U5184" s="19">
        <v>22.89</v>
      </c>
      <c r="V5184" s="20">
        <f t="shared" si="400"/>
        <v>0.5</v>
      </c>
      <c r="W5184" s="17">
        <f t="shared" si="401"/>
        <v>2017</v>
      </c>
      <c r="X5184" t="str">
        <f t="shared" si="402"/>
        <v>Sep-2017</v>
      </c>
      <c r="Y5184" s="17">
        <f t="shared" si="403"/>
        <v>3</v>
      </c>
      <c r="Z5184" t="str">
        <f t="shared" si="404"/>
        <v>0% (No Discount)</v>
      </c>
      <c r="AA5184" s="17">
        <f>IF(COUNTIF($B$2:B5184,B5184)=1,1,0)</f>
        <v>0</v>
      </c>
      <c r="AB5184" s="17">
        <f>IF(COUNTIF($F$2:F5184,F5184)=1,1,0)</f>
        <v>0</v>
      </c>
    </row>
    <row r="5185" spans="1:28" x14ac:dyDescent="0.2">
      <c r="A5185" s="17">
        <v>5184</v>
      </c>
      <c r="B5185" t="s">
        <v>8084</v>
      </c>
      <c r="C5185" s="18">
        <v>43002</v>
      </c>
      <c r="D5185" s="18">
        <v>43005</v>
      </c>
      <c r="E5185" t="s">
        <v>215</v>
      </c>
      <c r="F5185" t="s">
        <v>1439</v>
      </c>
      <c r="G5185" t="s">
        <v>1440</v>
      </c>
      <c r="H5185" t="s">
        <v>53</v>
      </c>
      <c r="I5185" t="s">
        <v>54</v>
      </c>
      <c r="J5185" t="s">
        <v>524</v>
      </c>
      <c r="K5185" t="s">
        <v>1302</v>
      </c>
      <c r="L5185">
        <v>31907</v>
      </c>
      <c r="M5185" t="s">
        <v>57</v>
      </c>
      <c r="N5185" t="s">
        <v>7645</v>
      </c>
      <c r="O5185" t="s">
        <v>73</v>
      </c>
      <c r="P5185" t="s">
        <v>86</v>
      </c>
      <c r="Q5185" t="s">
        <v>7646</v>
      </c>
      <c r="R5185" s="19">
        <v>40.29</v>
      </c>
      <c r="S5185" s="17">
        <v>3</v>
      </c>
      <c r="T5185" s="20">
        <v>0</v>
      </c>
      <c r="U5185" s="19">
        <v>10.0725</v>
      </c>
      <c r="V5185" s="20">
        <f t="shared" si="400"/>
        <v>0.25</v>
      </c>
      <c r="W5185" s="17">
        <f t="shared" si="401"/>
        <v>2017</v>
      </c>
      <c r="X5185" t="str">
        <f t="shared" si="402"/>
        <v>Sep-2017</v>
      </c>
      <c r="Y5185" s="17">
        <f t="shared" si="403"/>
        <v>3</v>
      </c>
      <c r="Z5185" t="str">
        <f t="shared" si="404"/>
        <v>0% (No Discount)</v>
      </c>
      <c r="AA5185" s="17">
        <f>IF(COUNTIF($B$2:B5185,B5185)=1,1,0)</f>
        <v>1</v>
      </c>
      <c r="AB5185" s="17">
        <f>IF(COUNTIF($F$2:F5185,F5185)=1,1,0)</f>
        <v>0</v>
      </c>
    </row>
    <row r="5186" spans="1:28" x14ac:dyDescent="0.2">
      <c r="A5186" s="17">
        <v>5185</v>
      </c>
      <c r="B5186" t="s">
        <v>8084</v>
      </c>
      <c r="C5186" s="18">
        <v>43002</v>
      </c>
      <c r="D5186" s="18">
        <v>43005</v>
      </c>
      <c r="E5186" t="s">
        <v>215</v>
      </c>
      <c r="F5186" t="s">
        <v>1439</v>
      </c>
      <c r="G5186" t="s">
        <v>1440</v>
      </c>
      <c r="H5186" t="s">
        <v>53</v>
      </c>
      <c r="I5186" t="s">
        <v>54</v>
      </c>
      <c r="J5186" t="s">
        <v>524</v>
      </c>
      <c r="K5186" t="s">
        <v>1302</v>
      </c>
      <c r="L5186">
        <v>31907</v>
      </c>
      <c r="M5186" t="s">
        <v>57</v>
      </c>
      <c r="N5186" t="s">
        <v>2188</v>
      </c>
      <c r="O5186" t="s">
        <v>73</v>
      </c>
      <c r="P5186" t="s">
        <v>102</v>
      </c>
      <c r="Q5186" t="s">
        <v>2189</v>
      </c>
      <c r="R5186" s="19">
        <v>38.71</v>
      </c>
      <c r="S5186" s="17">
        <v>7</v>
      </c>
      <c r="T5186" s="20">
        <v>0</v>
      </c>
      <c r="U5186" s="19">
        <v>17.8066</v>
      </c>
      <c r="V5186" s="20">
        <f t="shared" ref="V5186:V5249" si="405">IFERROR(U5186/R5186,0)</f>
        <v>0.45999999999999996</v>
      </c>
      <c r="W5186" s="17">
        <f t="shared" ref="W5186:W5249" si="406">YEAR(C5186)</f>
        <v>2017</v>
      </c>
      <c r="X5186" t="str">
        <f t="shared" ref="X5186:X5249" si="407">TEXT(C5186,"mmm-yyyy")</f>
        <v>Sep-2017</v>
      </c>
      <c r="Y5186" s="17">
        <f t="shared" ref="Y5186:Y5249" si="408">D5186-C5186</f>
        <v>3</v>
      </c>
      <c r="Z5186" t="str">
        <f t="shared" ref="Z5186:Z5249" si="409">IF(T5186=0,"0% (No Discount)",IF(T5186&lt;=0.1,"1-10%",IF(T5186&lt;=0.2,"11-20%",IF(T5186&lt;=0.3,"21-30%",IF(T5186&lt;=0.4,"31-40%",IF(T5186&lt;=0.5,"41-50%","Over 50%"))))))</f>
        <v>0% (No Discount)</v>
      </c>
      <c r="AA5186" s="17">
        <f>IF(COUNTIF($B$2:B5186,B5186)=1,1,0)</f>
        <v>0</v>
      </c>
      <c r="AB5186" s="17">
        <f>IF(COUNTIF($F$2:F5186,F5186)=1,1,0)</f>
        <v>0</v>
      </c>
    </row>
    <row r="5187" spans="1:28" x14ac:dyDescent="0.2">
      <c r="A5187" s="17">
        <v>5186</v>
      </c>
      <c r="B5187" t="s">
        <v>8085</v>
      </c>
      <c r="C5187" s="18">
        <v>42287</v>
      </c>
      <c r="D5187" s="18">
        <v>42292</v>
      </c>
      <c r="E5187" t="s">
        <v>77</v>
      </c>
      <c r="F5187" t="s">
        <v>4047</v>
      </c>
      <c r="G5187" t="s">
        <v>4048</v>
      </c>
      <c r="H5187" t="s">
        <v>53</v>
      </c>
      <c r="I5187" t="s">
        <v>54</v>
      </c>
      <c r="J5187" t="s">
        <v>1553</v>
      </c>
      <c r="K5187" t="s">
        <v>81</v>
      </c>
      <c r="L5187">
        <v>32216</v>
      </c>
      <c r="M5187" t="s">
        <v>57</v>
      </c>
      <c r="N5187" t="s">
        <v>1801</v>
      </c>
      <c r="O5187" t="s">
        <v>73</v>
      </c>
      <c r="P5187" t="s">
        <v>86</v>
      </c>
      <c r="Q5187" t="s">
        <v>1802</v>
      </c>
      <c r="R5187" s="19">
        <v>1801.6320000000001</v>
      </c>
      <c r="S5187" s="17">
        <v>6</v>
      </c>
      <c r="T5187" s="20">
        <v>0.2</v>
      </c>
      <c r="U5187" s="19">
        <v>-337.80599999999998</v>
      </c>
      <c r="V5187" s="20">
        <f t="shared" si="405"/>
        <v>-0.18749999999999997</v>
      </c>
      <c r="W5187" s="17">
        <f t="shared" si="406"/>
        <v>2015</v>
      </c>
      <c r="X5187" t="str">
        <f t="shared" si="407"/>
        <v>Oct-2015</v>
      </c>
      <c r="Y5187" s="17">
        <f t="shared" si="408"/>
        <v>5</v>
      </c>
      <c r="Z5187" t="str">
        <f t="shared" si="409"/>
        <v>11-20%</v>
      </c>
      <c r="AA5187" s="17">
        <f>IF(COUNTIF($B$2:B5187,B5187)=1,1,0)</f>
        <v>1</v>
      </c>
      <c r="AB5187" s="17">
        <f>IF(COUNTIF($F$2:F5187,F5187)=1,1,0)</f>
        <v>0</v>
      </c>
    </row>
    <row r="5188" spans="1:28" x14ac:dyDescent="0.2">
      <c r="A5188" s="17">
        <v>5187</v>
      </c>
      <c r="B5188" t="s">
        <v>8086</v>
      </c>
      <c r="C5188" s="18">
        <v>42335</v>
      </c>
      <c r="D5188" s="18">
        <v>42341</v>
      </c>
      <c r="E5188" t="s">
        <v>77</v>
      </c>
      <c r="F5188" t="s">
        <v>2193</v>
      </c>
      <c r="G5188" t="s">
        <v>2194</v>
      </c>
      <c r="H5188" t="s">
        <v>129</v>
      </c>
      <c r="I5188" t="s">
        <v>54</v>
      </c>
      <c r="J5188" t="s">
        <v>173</v>
      </c>
      <c r="K5188" t="s">
        <v>174</v>
      </c>
      <c r="L5188">
        <v>19140</v>
      </c>
      <c r="M5188" t="s">
        <v>175</v>
      </c>
      <c r="N5188" t="s">
        <v>7040</v>
      </c>
      <c r="O5188" t="s">
        <v>98</v>
      </c>
      <c r="P5188" t="s">
        <v>99</v>
      </c>
      <c r="Q5188" t="s">
        <v>7041</v>
      </c>
      <c r="R5188" s="19">
        <v>748.75199999999995</v>
      </c>
      <c r="S5188" s="17">
        <v>8</v>
      </c>
      <c r="T5188" s="20">
        <v>0.4</v>
      </c>
      <c r="U5188" s="19">
        <v>-162.2296</v>
      </c>
      <c r="V5188" s="20">
        <f t="shared" si="405"/>
        <v>-0.21666666666666667</v>
      </c>
      <c r="W5188" s="17">
        <f t="shared" si="406"/>
        <v>2015</v>
      </c>
      <c r="X5188" t="str">
        <f t="shared" si="407"/>
        <v>Nov-2015</v>
      </c>
      <c r="Y5188" s="17">
        <f t="shared" si="408"/>
        <v>6</v>
      </c>
      <c r="Z5188" t="str">
        <f t="shared" si="409"/>
        <v>31-40%</v>
      </c>
      <c r="AA5188" s="17">
        <f>IF(COUNTIF($B$2:B5188,B5188)=1,1,0)</f>
        <v>1</v>
      </c>
      <c r="AB5188" s="17">
        <f>IF(COUNTIF($F$2:F5188,F5188)=1,1,0)</f>
        <v>0</v>
      </c>
    </row>
    <row r="5189" spans="1:28" x14ac:dyDescent="0.2">
      <c r="A5189" s="17">
        <v>5188</v>
      </c>
      <c r="B5189" t="s">
        <v>8087</v>
      </c>
      <c r="C5189" s="18">
        <v>42260</v>
      </c>
      <c r="D5189" s="18">
        <v>42265</v>
      </c>
      <c r="E5189" t="s">
        <v>77</v>
      </c>
      <c r="F5189" t="s">
        <v>2006</v>
      </c>
      <c r="G5189" t="s">
        <v>2007</v>
      </c>
      <c r="H5189" t="s">
        <v>53</v>
      </c>
      <c r="I5189" t="s">
        <v>54</v>
      </c>
      <c r="J5189" t="s">
        <v>524</v>
      </c>
      <c r="K5189" t="s">
        <v>281</v>
      </c>
      <c r="L5189">
        <v>47201</v>
      </c>
      <c r="M5189" t="s">
        <v>132</v>
      </c>
      <c r="N5189" t="s">
        <v>3791</v>
      </c>
      <c r="O5189" t="s">
        <v>98</v>
      </c>
      <c r="P5189" t="s">
        <v>188</v>
      </c>
      <c r="Q5189" t="s">
        <v>3792</v>
      </c>
      <c r="R5189" s="19">
        <v>199.96</v>
      </c>
      <c r="S5189" s="17">
        <v>4</v>
      </c>
      <c r="T5189" s="20">
        <v>0</v>
      </c>
      <c r="U5189" s="19">
        <v>15.9968</v>
      </c>
      <c r="V5189" s="20">
        <f t="shared" si="405"/>
        <v>0.08</v>
      </c>
      <c r="W5189" s="17">
        <f t="shared" si="406"/>
        <v>2015</v>
      </c>
      <c r="X5189" t="str">
        <f t="shared" si="407"/>
        <v>Sep-2015</v>
      </c>
      <c r="Y5189" s="17">
        <f t="shared" si="408"/>
        <v>5</v>
      </c>
      <c r="Z5189" t="str">
        <f t="shared" si="409"/>
        <v>0% (No Discount)</v>
      </c>
      <c r="AA5189" s="17">
        <f>IF(COUNTIF($B$2:B5189,B5189)=1,1,0)</f>
        <v>1</v>
      </c>
      <c r="AB5189" s="17">
        <f>IF(COUNTIF($F$2:F5189,F5189)=1,1,0)</f>
        <v>0</v>
      </c>
    </row>
    <row r="5190" spans="1:28" x14ac:dyDescent="0.2">
      <c r="A5190" s="17">
        <v>5189</v>
      </c>
      <c r="B5190" t="s">
        <v>8087</v>
      </c>
      <c r="C5190" s="18">
        <v>42260</v>
      </c>
      <c r="D5190" s="18">
        <v>42265</v>
      </c>
      <c r="E5190" t="s">
        <v>77</v>
      </c>
      <c r="F5190" t="s">
        <v>2006</v>
      </c>
      <c r="G5190" t="s">
        <v>2007</v>
      </c>
      <c r="H5190" t="s">
        <v>53</v>
      </c>
      <c r="I5190" t="s">
        <v>54</v>
      </c>
      <c r="J5190" t="s">
        <v>524</v>
      </c>
      <c r="K5190" t="s">
        <v>281</v>
      </c>
      <c r="L5190">
        <v>47201</v>
      </c>
      <c r="M5190" t="s">
        <v>132</v>
      </c>
      <c r="N5190" t="s">
        <v>1520</v>
      </c>
      <c r="O5190" t="s">
        <v>59</v>
      </c>
      <c r="P5190" t="s">
        <v>63</v>
      </c>
      <c r="Q5190" t="s">
        <v>1521</v>
      </c>
      <c r="R5190" s="19">
        <v>1516.2</v>
      </c>
      <c r="S5190" s="17">
        <v>7</v>
      </c>
      <c r="T5190" s="20">
        <v>0</v>
      </c>
      <c r="U5190" s="19">
        <v>394.21199999999999</v>
      </c>
      <c r="V5190" s="20">
        <f t="shared" si="405"/>
        <v>0.26</v>
      </c>
      <c r="W5190" s="17">
        <f t="shared" si="406"/>
        <v>2015</v>
      </c>
      <c r="X5190" t="str">
        <f t="shared" si="407"/>
        <v>Sep-2015</v>
      </c>
      <c r="Y5190" s="17">
        <f t="shared" si="408"/>
        <v>5</v>
      </c>
      <c r="Z5190" t="str">
        <f t="shared" si="409"/>
        <v>0% (No Discount)</v>
      </c>
      <c r="AA5190" s="17">
        <f>IF(COUNTIF($B$2:B5190,B5190)=1,1,0)</f>
        <v>0</v>
      </c>
      <c r="AB5190" s="17">
        <f>IF(COUNTIF($F$2:F5190,F5190)=1,1,0)</f>
        <v>0</v>
      </c>
    </row>
    <row r="5191" spans="1:28" x14ac:dyDescent="0.2">
      <c r="A5191" s="17">
        <v>5190</v>
      </c>
      <c r="B5191" t="s">
        <v>8088</v>
      </c>
      <c r="C5191" s="18">
        <v>43053</v>
      </c>
      <c r="D5191" s="18">
        <v>43057</v>
      </c>
      <c r="E5191" t="s">
        <v>77</v>
      </c>
      <c r="F5191" t="s">
        <v>1687</v>
      </c>
      <c r="G5191" t="s">
        <v>1688</v>
      </c>
      <c r="H5191" t="s">
        <v>53</v>
      </c>
      <c r="I5191" t="s">
        <v>54</v>
      </c>
      <c r="J5191" t="s">
        <v>630</v>
      </c>
      <c r="K5191" t="s">
        <v>131</v>
      </c>
      <c r="L5191">
        <v>77506</v>
      </c>
      <c r="M5191" t="s">
        <v>132</v>
      </c>
      <c r="N5191" t="s">
        <v>4278</v>
      </c>
      <c r="O5191" t="s">
        <v>98</v>
      </c>
      <c r="P5191" t="s">
        <v>188</v>
      </c>
      <c r="Q5191" t="s">
        <v>4279</v>
      </c>
      <c r="R5191" s="19">
        <v>167.952</v>
      </c>
      <c r="S5191" s="17">
        <v>6</v>
      </c>
      <c r="T5191" s="20">
        <v>0.2</v>
      </c>
      <c r="U5191" s="19">
        <v>-27.292200000000001</v>
      </c>
      <c r="V5191" s="20">
        <f t="shared" si="405"/>
        <v>-0.16250000000000001</v>
      </c>
      <c r="W5191" s="17">
        <f t="shared" si="406"/>
        <v>2017</v>
      </c>
      <c r="X5191" t="str">
        <f t="shared" si="407"/>
        <v>Nov-2017</v>
      </c>
      <c r="Y5191" s="17">
        <f t="shared" si="408"/>
        <v>4</v>
      </c>
      <c r="Z5191" t="str">
        <f t="shared" si="409"/>
        <v>11-20%</v>
      </c>
      <c r="AA5191" s="17">
        <f>IF(COUNTIF($B$2:B5191,B5191)=1,1,0)</f>
        <v>1</v>
      </c>
      <c r="AB5191" s="17">
        <f>IF(COUNTIF($F$2:F5191,F5191)=1,1,0)</f>
        <v>0</v>
      </c>
    </row>
    <row r="5192" spans="1:28" x14ac:dyDescent="0.2">
      <c r="A5192" s="17">
        <v>5191</v>
      </c>
      <c r="B5192" t="s">
        <v>8088</v>
      </c>
      <c r="C5192" s="18">
        <v>43053</v>
      </c>
      <c r="D5192" s="18">
        <v>43057</v>
      </c>
      <c r="E5192" t="s">
        <v>77</v>
      </c>
      <c r="F5192" t="s">
        <v>1687</v>
      </c>
      <c r="G5192" t="s">
        <v>1688</v>
      </c>
      <c r="H5192" t="s">
        <v>53</v>
      </c>
      <c r="I5192" t="s">
        <v>54</v>
      </c>
      <c r="J5192" t="s">
        <v>630</v>
      </c>
      <c r="K5192" t="s">
        <v>131</v>
      </c>
      <c r="L5192">
        <v>77506</v>
      </c>
      <c r="M5192" t="s">
        <v>132</v>
      </c>
      <c r="N5192" t="s">
        <v>6273</v>
      </c>
      <c r="O5192" t="s">
        <v>73</v>
      </c>
      <c r="P5192" t="s">
        <v>95</v>
      </c>
      <c r="Q5192" t="s">
        <v>6274</v>
      </c>
      <c r="R5192" s="19">
        <v>45.04</v>
      </c>
      <c r="S5192" s="17">
        <v>2</v>
      </c>
      <c r="T5192" s="20">
        <v>0.2</v>
      </c>
      <c r="U5192" s="19">
        <v>4.5039999999999996</v>
      </c>
      <c r="V5192" s="20">
        <f t="shared" si="405"/>
        <v>9.9999999999999992E-2</v>
      </c>
      <c r="W5192" s="17">
        <f t="shared" si="406"/>
        <v>2017</v>
      </c>
      <c r="X5192" t="str">
        <f t="shared" si="407"/>
        <v>Nov-2017</v>
      </c>
      <c r="Y5192" s="17">
        <f t="shared" si="408"/>
        <v>4</v>
      </c>
      <c r="Z5192" t="str">
        <f t="shared" si="409"/>
        <v>11-20%</v>
      </c>
      <c r="AA5192" s="17">
        <f>IF(COUNTIF($B$2:B5192,B5192)=1,1,0)</f>
        <v>0</v>
      </c>
      <c r="AB5192" s="17">
        <f>IF(COUNTIF($F$2:F5192,F5192)=1,1,0)</f>
        <v>0</v>
      </c>
    </row>
    <row r="5193" spans="1:28" x14ac:dyDescent="0.2">
      <c r="A5193" s="17">
        <v>5192</v>
      </c>
      <c r="B5193" t="s">
        <v>8089</v>
      </c>
      <c r="C5193" s="18">
        <v>42860</v>
      </c>
      <c r="D5193" s="18">
        <v>42864</v>
      </c>
      <c r="E5193" t="s">
        <v>77</v>
      </c>
      <c r="F5193" t="s">
        <v>1867</v>
      </c>
      <c r="G5193" t="s">
        <v>1868</v>
      </c>
      <c r="H5193" t="s">
        <v>53</v>
      </c>
      <c r="I5193" t="s">
        <v>54</v>
      </c>
      <c r="J5193" t="s">
        <v>154</v>
      </c>
      <c r="K5193" t="s">
        <v>70</v>
      </c>
      <c r="L5193">
        <v>94122</v>
      </c>
      <c r="M5193" t="s">
        <v>71</v>
      </c>
      <c r="N5193" t="s">
        <v>8090</v>
      </c>
      <c r="O5193" t="s">
        <v>73</v>
      </c>
      <c r="P5193" t="s">
        <v>200</v>
      </c>
      <c r="Q5193" t="s">
        <v>8091</v>
      </c>
      <c r="R5193" s="19">
        <v>23.16</v>
      </c>
      <c r="S5193" s="17">
        <v>2</v>
      </c>
      <c r="T5193" s="20">
        <v>0</v>
      </c>
      <c r="U5193" s="19">
        <v>11.58</v>
      </c>
      <c r="V5193" s="20">
        <f t="shared" si="405"/>
        <v>0.5</v>
      </c>
      <c r="W5193" s="17">
        <f t="shared" si="406"/>
        <v>2017</v>
      </c>
      <c r="X5193" t="str">
        <f t="shared" si="407"/>
        <v>May-2017</v>
      </c>
      <c r="Y5193" s="17">
        <f t="shared" si="408"/>
        <v>4</v>
      </c>
      <c r="Z5193" t="str">
        <f t="shared" si="409"/>
        <v>0% (No Discount)</v>
      </c>
      <c r="AA5193" s="17">
        <f>IF(COUNTIF($B$2:B5193,B5193)=1,1,0)</f>
        <v>1</v>
      </c>
      <c r="AB5193" s="17">
        <f>IF(COUNTIF($F$2:F5193,F5193)=1,1,0)</f>
        <v>0</v>
      </c>
    </row>
    <row r="5194" spans="1:28" x14ac:dyDescent="0.2">
      <c r="A5194" s="17">
        <v>5193</v>
      </c>
      <c r="B5194" t="s">
        <v>8092</v>
      </c>
      <c r="C5194" s="18">
        <v>41971</v>
      </c>
      <c r="D5194" s="18">
        <v>41974</v>
      </c>
      <c r="E5194" t="s">
        <v>50</v>
      </c>
      <c r="F5194" t="s">
        <v>2452</v>
      </c>
      <c r="G5194" t="s">
        <v>2453</v>
      </c>
      <c r="H5194" t="s">
        <v>68</v>
      </c>
      <c r="I5194" t="s">
        <v>54</v>
      </c>
      <c r="J5194" t="s">
        <v>409</v>
      </c>
      <c r="K5194" t="s">
        <v>410</v>
      </c>
      <c r="L5194">
        <v>29203</v>
      </c>
      <c r="M5194" t="s">
        <v>57</v>
      </c>
      <c r="N5194" t="s">
        <v>580</v>
      </c>
      <c r="O5194" t="s">
        <v>59</v>
      </c>
      <c r="P5194" t="s">
        <v>92</v>
      </c>
      <c r="Q5194" t="s">
        <v>581</v>
      </c>
      <c r="R5194" s="19">
        <v>397.6</v>
      </c>
      <c r="S5194" s="17">
        <v>5</v>
      </c>
      <c r="T5194" s="20">
        <v>0</v>
      </c>
      <c r="U5194" s="19">
        <v>43.735999999999997</v>
      </c>
      <c r="V5194" s="20">
        <f t="shared" si="405"/>
        <v>0.10999999999999999</v>
      </c>
      <c r="W5194" s="17">
        <f t="shared" si="406"/>
        <v>2014</v>
      </c>
      <c r="X5194" t="str">
        <f t="shared" si="407"/>
        <v>Nov-2014</v>
      </c>
      <c r="Y5194" s="17">
        <f t="shared" si="408"/>
        <v>3</v>
      </c>
      <c r="Z5194" t="str">
        <f t="shared" si="409"/>
        <v>0% (No Discount)</v>
      </c>
      <c r="AA5194" s="17">
        <f>IF(COUNTIF($B$2:B5194,B5194)=1,1,0)</f>
        <v>1</v>
      </c>
      <c r="AB5194" s="17">
        <f>IF(COUNTIF($F$2:F5194,F5194)=1,1,0)</f>
        <v>0</v>
      </c>
    </row>
    <row r="5195" spans="1:28" x14ac:dyDescent="0.2">
      <c r="A5195" s="17">
        <v>5194</v>
      </c>
      <c r="B5195" t="s">
        <v>8092</v>
      </c>
      <c r="C5195" s="18">
        <v>41971</v>
      </c>
      <c r="D5195" s="18">
        <v>41974</v>
      </c>
      <c r="E5195" t="s">
        <v>50</v>
      </c>
      <c r="F5195" t="s">
        <v>2452</v>
      </c>
      <c r="G5195" t="s">
        <v>2453</v>
      </c>
      <c r="H5195" t="s">
        <v>68</v>
      </c>
      <c r="I5195" t="s">
        <v>54</v>
      </c>
      <c r="J5195" t="s">
        <v>409</v>
      </c>
      <c r="K5195" t="s">
        <v>410</v>
      </c>
      <c r="L5195">
        <v>29203</v>
      </c>
      <c r="M5195" t="s">
        <v>57</v>
      </c>
      <c r="N5195" t="s">
        <v>7346</v>
      </c>
      <c r="O5195" t="s">
        <v>73</v>
      </c>
      <c r="P5195" t="s">
        <v>117</v>
      </c>
      <c r="Q5195" t="s">
        <v>7347</v>
      </c>
      <c r="R5195" s="19">
        <v>85.96</v>
      </c>
      <c r="S5195" s="17">
        <v>7</v>
      </c>
      <c r="T5195" s="20">
        <v>0</v>
      </c>
      <c r="U5195" s="19">
        <v>40.401200000000003</v>
      </c>
      <c r="V5195" s="20">
        <f t="shared" si="405"/>
        <v>0.47000000000000008</v>
      </c>
      <c r="W5195" s="17">
        <f t="shared" si="406"/>
        <v>2014</v>
      </c>
      <c r="X5195" t="str">
        <f t="shared" si="407"/>
        <v>Nov-2014</v>
      </c>
      <c r="Y5195" s="17">
        <f t="shared" si="408"/>
        <v>3</v>
      </c>
      <c r="Z5195" t="str">
        <f t="shared" si="409"/>
        <v>0% (No Discount)</v>
      </c>
      <c r="AA5195" s="17">
        <f>IF(COUNTIF($B$2:B5195,B5195)=1,1,0)</f>
        <v>0</v>
      </c>
      <c r="AB5195" s="17">
        <f>IF(COUNTIF($F$2:F5195,F5195)=1,1,0)</f>
        <v>0</v>
      </c>
    </row>
    <row r="5196" spans="1:28" x14ac:dyDescent="0.2">
      <c r="A5196" s="17">
        <v>5195</v>
      </c>
      <c r="B5196" t="s">
        <v>8092</v>
      </c>
      <c r="C5196" s="18">
        <v>41971</v>
      </c>
      <c r="D5196" s="18">
        <v>41974</v>
      </c>
      <c r="E5196" t="s">
        <v>50</v>
      </c>
      <c r="F5196" t="s">
        <v>2452</v>
      </c>
      <c r="G5196" t="s">
        <v>2453</v>
      </c>
      <c r="H5196" t="s">
        <v>68</v>
      </c>
      <c r="I5196" t="s">
        <v>54</v>
      </c>
      <c r="J5196" t="s">
        <v>409</v>
      </c>
      <c r="K5196" t="s">
        <v>410</v>
      </c>
      <c r="L5196">
        <v>29203</v>
      </c>
      <c r="M5196" t="s">
        <v>57</v>
      </c>
      <c r="N5196" t="s">
        <v>1398</v>
      </c>
      <c r="O5196" t="s">
        <v>73</v>
      </c>
      <c r="P5196" t="s">
        <v>95</v>
      </c>
      <c r="Q5196" t="s">
        <v>1399</v>
      </c>
      <c r="R5196" s="19">
        <v>13.12</v>
      </c>
      <c r="S5196" s="17">
        <v>4</v>
      </c>
      <c r="T5196" s="20">
        <v>0</v>
      </c>
      <c r="U5196" s="19">
        <v>4.3296000000000001</v>
      </c>
      <c r="V5196" s="20">
        <f t="shared" si="405"/>
        <v>0.33</v>
      </c>
      <c r="W5196" s="17">
        <f t="shared" si="406"/>
        <v>2014</v>
      </c>
      <c r="X5196" t="str">
        <f t="shared" si="407"/>
        <v>Nov-2014</v>
      </c>
      <c r="Y5196" s="17">
        <f t="shared" si="408"/>
        <v>3</v>
      </c>
      <c r="Z5196" t="str">
        <f t="shared" si="409"/>
        <v>0% (No Discount)</v>
      </c>
      <c r="AA5196" s="17">
        <f>IF(COUNTIF($B$2:B5196,B5196)=1,1,0)</f>
        <v>0</v>
      </c>
      <c r="AB5196" s="17">
        <f>IF(COUNTIF($F$2:F5196,F5196)=1,1,0)</f>
        <v>0</v>
      </c>
    </row>
    <row r="5197" spans="1:28" x14ac:dyDescent="0.2">
      <c r="A5197" s="17">
        <v>5196</v>
      </c>
      <c r="B5197" t="s">
        <v>8092</v>
      </c>
      <c r="C5197" s="18">
        <v>41971</v>
      </c>
      <c r="D5197" s="18">
        <v>41974</v>
      </c>
      <c r="E5197" t="s">
        <v>50</v>
      </c>
      <c r="F5197" t="s">
        <v>2452</v>
      </c>
      <c r="G5197" t="s">
        <v>2453</v>
      </c>
      <c r="H5197" t="s">
        <v>68</v>
      </c>
      <c r="I5197" t="s">
        <v>54</v>
      </c>
      <c r="J5197" t="s">
        <v>409</v>
      </c>
      <c r="K5197" t="s">
        <v>410</v>
      </c>
      <c r="L5197">
        <v>29203</v>
      </c>
      <c r="M5197" t="s">
        <v>57</v>
      </c>
      <c r="N5197" t="s">
        <v>1366</v>
      </c>
      <c r="O5197" t="s">
        <v>73</v>
      </c>
      <c r="P5197" t="s">
        <v>102</v>
      </c>
      <c r="Q5197" t="s">
        <v>1367</v>
      </c>
      <c r="R5197" s="19">
        <v>45.66</v>
      </c>
      <c r="S5197" s="17">
        <v>3</v>
      </c>
      <c r="T5197" s="20">
        <v>0</v>
      </c>
      <c r="U5197" s="19">
        <v>22.3734</v>
      </c>
      <c r="V5197" s="20">
        <f t="shared" si="405"/>
        <v>0.49000000000000005</v>
      </c>
      <c r="W5197" s="17">
        <f t="shared" si="406"/>
        <v>2014</v>
      </c>
      <c r="X5197" t="str">
        <f t="shared" si="407"/>
        <v>Nov-2014</v>
      </c>
      <c r="Y5197" s="17">
        <f t="shared" si="408"/>
        <v>3</v>
      </c>
      <c r="Z5197" t="str">
        <f t="shared" si="409"/>
        <v>0% (No Discount)</v>
      </c>
      <c r="AA5197" s="17">
        <f>IF(COUNTIF($B$2:B5197,B5197)=1,1,0)</f>
        <v>0</v>
      </c>
      <c r="AB5197" s="17">
        <f>IF(COUNTIF($F$2:F5197,F5197)=1,1,0)</f>
        <v>0</v>
      </c>
    </row>
    <row r="5198" spans="1:28" x14ac:dyDescent="0.2">
      <c r="A5198" s="17">
        <v>5197</v>
      </c>
      <c r="B5198" t="s">
        <v>8093</v>
      </c>
      <c r="C5198" s="18">
        <v>41769</v>
      </c>
      <c r="D5198" s="18">
        <v>41774</v>
      </c>
      <c r="E5198" t="s">
        <v>77</v>
      </c>
      <c r="F5198" t="s">
        <v>4078</v>
      </c>
      <c r="G5198" t="s">
        <v>4079</v>
      </c>
      <c r="H5198" t="s">
        <v>53</v>
      </c>
      <c r="I5198" t="s">
        <v>54</v>
      </c>
      <c r="J5198" t="s">
        <v>4291</v>
      </c>
      <c r="K5198" t="s">
        <v>123</v>
      </c>
      <c r="L5198">
        <v>98031</v>
      </c>
      <c r="M5198" t="s">
        <v>71</v>
      </c>
      <c r="N5198" t="s">
        <v>1740</v>
      </c>
      <c r="O5198" t="s">
        <v>73</v>
      </c>
      <c r="P5198" t="s">
        <v>200</v>
      </c>
      <c r="Q5198" t="s">
        <v>1741</v>
      </c>
      <c r="R5198" s="19">
        <v>158.13</v>
      </c>
      <c r="S5198" s="17">
        <v>3</v>
      </c>
      <c r="T5198" s="20">
        <v>0</v>
      </c>
      <c r="U5198" s="19">
        <v>77.483699999999999</v>
      </c>
      <c r="V5198" s="20">
        <f t="shared" si="405"/>
        <v>0.49</v>
      </c>
      <c r="W5198" s="17">
        <f t="shared" si="406"/>
        <v>2014</v>
      </c>
      <c r="X5198" t="str">
        <f t="shared" si="407"/>
        <v>May-2014</v>
      </c>
      <c r="Y5198" s="17">
        <f t="shared" si="408"/>
        <v>5</v>
      </c>
      <c r="Z5198" t="str">
        <f t="shared" si="409"/>
        <v>0% (No Discount)</v>
      </c>
      <c r="AA5198" s="17">
        <f>IF(COUNTIF($B$2:B5198,B5198)=1,1,0)</f>
        <v>1</v>
      </c>
      <c r="AB5198" s="17">
        <f>IF(COUNTIF($F$2:F5198,F5198)=1,1,0)</f>
        <v>0</v>
      </c>
    </row>
    <row r="5199" spans="1:28" x14ac:dyDescent="0.2">
      <c r="A5199" s="17">
        <v>5198</v>
      </c>
      <c r="B5199" t="s">
        <v>8093</v>
      </c>
      <c r="C5199" s="18">
        <v>41769</v>
      </c>
      <c r="D5199" s="18">
        <v>41774</v>
      </c>
      <c r="E5199" t="s">
        <v>77</v>
      </c>
      <c r="F5199" t="s">
        <v>4078</v>
      </c>
      <c r="G5199" t="s">
        <v>4079</v>
      </c>
      <c r="H5199" t="s">
        <v>53</v>
      </c>
      <c r="I5199" t="s">
        <v>54</v>
      </c>
      <c r="J5199" t="s">
        <v>4291</v>
      </c>
      <c r="K5199" t="s">
        <v>123</v>
      </c>
      <c r="L5199">
        <v>98031</v>
      </c>
      <c r="M5199" t="s">
        <v>71</v>
      </c>
      <c r="N5199" t="s">
        <v>275</v>
      </c>
      <c r="O5199" t="s">
        <v>98</v>
      </c>
      <c r="P5199" t="s">
        <v>99</v>
      </c>
      <c r="Q5199" t="s">
        <v>276</v>
      </c>
      <c r="R5199" s="19">
        <v>43.6</v>
      </c>
      <c r="S5199" s="17">
        <v>5</v>
      </c>
      <c r="T5199" s="20">
        <v>0.2</v>
      </c>
      <c r="U5199" s="19">
        <v>4.3600000000000003</v>
      </c>
      <c r="V5199" s="20">
        <f t="shared" si="405"/>
        <v>0.1</v>
      </c>
      <c r="W5199" s="17">
        <f t="shared" si="406"/>
        <v>2014</v>
      </c>
      <c r="X5199" t="str">
        <f t="shared" si="407"/>
        <v>May-2014</v>
      </c>
      <c r="Y5199" s="17">
        <f t="shared" si="408"/>
        <v>5</v>
      </c>
      <c r="Z5199" t="str">
        <f t="shared" si="409"/>
        <v>11-20%</v>
      </c>
      <c r="AA5199" s="17">
        <f>IF(COUNTIF($B$2:B5199,B5199)=1,1,0)</f>
        <v>0</v>
      </c>
      <c r="AB5199" s="17">
        <f>IF(COUNTIF($F$2:F5199,F5199)=1,1,0)</f>
        <v>0</v>
      </c>
    </row>
    <row r="5200" spans="1:28" x14ac:dyDescent="0.2">
      <c r="A5200" s="17">
        <v>5199</v>
      </c>
      <c r="B5200" t="s">
        <v>8094</v>
      </c>
      <c r="C5200" s="18">
        <v>42432</v>
      </c>
      <c r="D5200" s="18">
        <v>42437</v>
      </c>
      <c r="E5200" t="s">
        <v>77</v>
      </c>
      <c r="F5200" t="s">
        <v>3367</v>
      </c>
      <c r="G5200" t="s">
        <v>3368</v>
      </c>
      <c r="H5200" t="s">
        <v>53</v>
      </c>
      <c r="I5200" t="s">
        <v>54</v>
      </c>
      <c r="J5200" t="s">
        <v>2925</v>
      </c>
      <c r="K5200" t="s">
        <v>131</v>
      </c>
      <c r="L5200">
        <v>78664</v>
      </c>
      <c r="M5200" t="s">
        <v>132</v>
      </c>
      <c r="N5200" t="s">
        <v>5625</v>
      </c>
      <c r="O5200" t="s">
        <v>73</v>
      </c>
      <c r="P5200" t="s">
        <v>606</v>
      </c>
      <c r="Q5200" t="s">
        <v>5626</v>
      </c>
      <c r="R5200" s="19">
        <v>3930.0720000000001</v>
      </c>
      <c r="S5200" s="17">
        <v>3</v>
      </c>
      <c r="T5200" s="20">
        <v>0.2</v>
      </c>
      <c r="U5200" s="19">
        <v>-786.01440000000002</v>
      </c>
      <c r="V5200" s="20">
        <f t="shared" si="405"/>
        <v>-0.2</v>
      </c>
      <c r="W5200" s="17">
        <f t="shared" si="406"/>
        <v>2016</v>
      </c>
      <c r="X5200" t="str">
        <f t="shared" si="407"/>
        <v>Mar-2016</v>
      </c>
      <c r="Y5200" s="17">
        <f t="shared" si="408"/>
        <v>5</v>
      </c>
      <c r="Z5200" t="str">
        <f t="shared" si="409"/>
        <v>11-20%</v>
      </c>
      <c r="AA5200" s="17">
        <f>IF(COUNTIF($B$2:B5200,B5200)=1,1,0)</f>
        <v>1</v>
      </c>
      <c r="AB5200" s="17">
        <f>IF(COUNTIF($F$2:F5200,F5200)=1,1,0)</f>
        <v>0</v>
      </c>
    </row>
    <row r="5201" spans="1:28" x14ac:dyDescent="0.2">
      <c r="A5201" s="17">
        <v>5200</v>
      </c>
      <c r="B5201" t="s">
        <v>8094</v>
      </c>
      <c r="C5201" s="18">
        <v>42432</v>
      </c>
      <c r="D5201" s="18">
        <v>42437</v>
      </c>
      <c r="E5201" t="s">
        <v>77</v>
      </c>
      <c r="F5201" t="s">
        <v>3367</v>
      </c>
      <c r="G5201" t="s">
        <v>3368</v>
      </c>
      <c r="H5201" t="s">
        <v>53</v>
      </c>
      <c r="I5201" t="s">
        <v>54</v>
      </c>
      <c r="J5201" t="s">
        <v>2925</v>
      </c>
      <c r="K5201" t="s">
        <v>131</v>
      </c>
      <c r="L5201">
        <v>78664</v>
      </c>
      <c r="M5201" t="s">
        <v>132</v>
      </c>
      <c r="N5201" t="s">
        <v>6953</v>
      </c>
      <c r="O5201" t="s">
        <v>73</v>
      </c>
      <c r="P5201" t="s">
        <v>296</v>
      </c>
      <c r="Q5201" t="s">
        <v>6954</v>
      </c>
      <c r="R5201" s="19">
        <v>2.3039999999999998</v>
      </c>
      <c r="S5201" s="17">
        <v>1</v>
      </c>
      <c r="T5201" s="20">
        <v>0.2</v>
      </c>
      <c r="U5201" s="19">
        <v>0.77759999999999996</v>
      </c>
      <c r="V5201" s="20">
        <f t="shared" si="405"/>
        <v>0.33750000000000002</v>
      </c>
      <c r="W5201" s="17">
        <f t="shared" si="406"/>
        <v>2016</v>
      </c>
      <c r="X5201" t="str">
        <f t="shared" si="407"/>
        <v>Mar-2016</v>
      </c>
      <c r="Y5201" s="17">
        <f t="shared" si="408"/>
        <v>5</v>
      </c>
      <c r="Z5201" t="str">
        <f t="shared" si="409"/>
        <v>11-20%</v>
      </c>
      <c r="AA5201" s="17">
        <f>IF(COUNTIF($B$2:B5201,B5201)=1,1,0)</f>
        <v>0</v>
      </c>
      <c r="AB5201" s="17">
        <f>IF(COUNTIF($F$2:F5201,F5201)=1,1,0)</f>
        <v>0</v>
      </c>
    </row>
    <row r="5202" spans="1:28" x14ac:dyDescent="0.2">
      <c r="A5202" s="17">
        <v>5201</v>
      </c>
      <c r="B5202" t="s">
        <v>8094</v>
      </c>
      <c r="C5202" s="18">
        <v>42432</v>
      </c>
      <c r="D5202" s="18">
        <v>42437</v>
      </c>
      <c r="E5202" t="s">
        <v>77</v>
      </c>
      <c r="F5202" t="s">
        <v>3367</v>
      </c>
      <c r="G5202" t="s">
        <v>3368</v>
      </c>
      <c r="H5202" t="s">
        <v>53</v>
      </c>
      <c r="I5202" t="s">
        <v>54</v>
      </c>
      <c r="J5202" t="s">
        <v>2925</v>
      </c>
      <c r="K5202" t="s">
        <v>131</v>
      </c>
      <c r="L5202">
        <v>78664</v>
      </c>
      <c r="M5202" t="s">
        <v>132</v>
      </c>
      <c r="N5202" t="s">
        <v>4635</v>
      </c>
      <c r="O5202" t="s">
        <v>98</v>
      </c>
      <c r="P5202" t="s">
        <v>99</v>
      </c>
      <c r="Q5202" t="s">
        <v>4636</v>
      </c>
      <c r="R5202" s="19">
        <v>431.976</v>
      </c>
      <c r="S5202" s="17">
        <v>3</v>
      </c>
      <c r="T5202" s="20">
        <v>0.2</v>
      </c>
      <c r="U5202" s="19">
        <v>32.398200000000003</v>
      </c>
      <c r="V5202" s="20">
        <f t="shared" si="405"/>
        <v>7.5000000000000011E-2</v>
      </c>
      <c r="W5202" s="17">
        <f t="shared" si="406"/>
        <v>2016</v>
      </c>
      <c r="X5202" t="str">
        <f t="shared" si="407"/>
        <v>Mar-2016</v>
      </c>
      <c r="Y5202" s="17">
        <f t="shared" si="408"/>
        <v>5</v>
      </c>
      <c r="Z5202" t="str">
        <f t="shared" si="409"/>
        <v>11-20%</v>
      </c>
      <c r="AA5202" s="17">
        <f>IF(COUNTIF($B$2:B5202,B5202)=1,1,0)</f>
        <v>0</v>
      </c>
      <c r="AB5202" s="17">
        <f>IF(COUNTIF($F$2:F5202,F5202)=1,1,0)</f>
        <v>0</v>
      </c>
    </row>
    <row r="5203" spans="1:28" x14ac:dyDescent="0.2">
      <c r="A5203" s="17">
        <v>5202</v>
      </c>
      <c r="B5203" t="s">
        <v>8094</v>
      </c>
      <c r="C5203" s="18">
        <v>42432</v>
      </c>
      <c r="D5203" s="18">
        <v>42437</v>
      </c>
      <c r="E5203" t="s">
        <v>77</v>
      </c>
      <c r="F5203" t="s">
        <v>3367</v>
      </c>
      <c r="G5203" t="s">
        <v>3368</v>
      </c>
      <c r="H5203" t="s">
        <v>53</v>
      </c>
      <c r="I5203" t="s">
        <v>54</v>
      </c>
      <c r="J5203" t="s">
        <v>2925</v>
      </c>
      <c r="K5203" t="s">
        <v>131</v>
      </c>
      <c r="L5203">
        <v>78664</v>
      </c>
      <c r="M5203" t="s">
        <v>132</v>
      </c>
      <c r="N5203" t="s">
        <v>2121</v>
      </c>
      <c r="O5203" t="s">
        <v>98</v>
      </c>
      <c r="P5203" t="s">
        <v>188</v>
      </c>
      <c r="Q5203" t="s">
        <v>2122</v>
      </c>
      <c r="R5203" s="19">
        <v>41.72</v>
      </c>
      <c r="S5203" s="17">
        <v>7</v>
      </c>
      <c r="T5203" s="20">
        <v>0.2</v>
      </c>
      <c r="U5203" s="19">
        <v>5.7365000000000004</v>
      </c>
      <c r="V5203" s="20">
        <f t="shared" si="405"/>
        <v>0.13750000000000001</v>
      </c>
      <c r="W5203" s="17">
        <f t="shared" si="406"/>
        <v>2016</v>
      </c>
      <c r="X5203" t="str">
        <f t="shared" si="407"/>
        <v>Mar-2016</v>
      </c>
      <c r="Y5203" s="17">
        <f t="shared" si="408"/>
        <v>5</v>
      </c>
      <c r="Z5203" t="str">
        <f t="shared" si="409"/>
        <v>11-20%</v>
      </c>
      <c r="AA5203" s="17">
        <f>IF(COUNTIF($B$2:B5203,B5203)=1,1,0)</f>
        <v>0</v>
      </c>
      <c r="AB5203" s="17">
        <f>IF(COUNTIF($F$2:F5203,F5203)=1,1,0)</f>
        <v>0</v>
      </c>
    </row>
    <row r="5204" spans="1:28" x14ac:dyDescent="0.2">
      <c r="A5204" s="17">
        <v>5203</v>
      </c>
      <c r="B5204" t="s">
        <v>8095</v>
      </c>
      <c r="C5204" s="18">
        <v>42231</v>
      </c>
      <c r="D5204" s="18">
        <v>42235</v>
      </c>
      <c r="E5204" t="s">
        <v>77</v>
      </c>
      <c r="F5204" t="s">
        <v>6307</v>
      </c>
      <c r="G5204" t="s">
        <v>6308</v>
      </c>
      <c r="H5204" t="s">
        <v>53</v>
      </c>
      <c r="I5204" t="s">
        <v>54</v>
      </c>
      <c r="J5204" t="s">
        <v>3234</v>
      </c>
      <c r="K5204" t="s">
        <v>70</v>
      </c>
      <c r="L5204">
        <v>94601</v>
      </c>
      <c r="M5204" t="s">
        <v>71</v>
      </c>
      <c r="N5204" t="s">
        <v>3732</v>
      </c>
      <c r="O5204" t="s">
        <v>59</v>
      </c>
      <c r="P5204" t="s">
        <v>92</v>
      </c>
      <c r="Q5204" t="s">
        <v>3733</v>
      </c>
      <c r="R5204" s="19">
        <v>104.23</v>
      </c>
      <c r="S5204" s="17">
        <v>7</v>
      </c>
      <c r="T5204" s="20">
        <v>0</v>
      </c>
      <c r="U5204" s="19">
        <v>28.142099999999999</v>
      </c>
      <c r="V5204" s="20">
        <f t="shared" si="405"/>
        <v>0.26999999999999996</v>
      </c>
      <c r="W5204" s="17">
        <f t="shared" si="406"/>
        <v>2015</v>
      </c>
      <c r="X5204" t="str">
        <f t="shared" si="407"/>
        <v>Aug-2015</v>
      </c>
      <c r="Y5204" s="17">
        <f t="shared" si="408"/>
        <v>4</v>
      </c>
      <c r="Z5204" t="str">
        <f t="shared" si="409"/>
        <v>0% (No Discount)</v>
      </c>
      <c r="AA5204" s="17">
        <f>IF(COUNTIF($B$2:B5204,B5204)=1,1,0)</f>
        <v>1</v>
      </c>
      <c r="AB5204" s="17">
        <f>IF(COUNTIF($F$2:F5204,F5204)=1,1,0)</f>
        <v>0</v>
      </c>
    </row>
    <row r="5205" spans="1:28" x14ac:dyDescent="0.2">
      <c r="A5205" s="17">
        <v>5204</v>
      </c>
      <c r="B5205" t="s">
        <v>8095</v>
      </c>
      <c r="C5205" s="18">
        <v>42231</v>
      </c>
      <c r="D5205" s="18">
        <v>42235</v>
      </c>
      <c r="E5205" t="s">
        <v>77</v>
      </c>
      <c r="F5205" t="s">
        <v>6307</v>
      </c>
      <c r="G5205" t="s">
        <v>6308</v>
      </c>
      <c r="H5205" t="s">
        <v>53</v>
      </c>
      <c r="I5205" t="s">
        <v>54</v>
      </c>
      <c r="J5205" t="s">
        <v>3234</v>
      </c>
      <c r="K5205" t="s">
        <v>70</v>
      </c>
      <c r="L5205">
        <v>94601</v>
      </c>
      <c r="M5205" t="s">
        <v>71</v>
      </c>
      <c r="N5205" t="s">
        <v>5053</v>
      </c>
      <c r="O5205" t="s">
        <v>73</v>
      </c>
      <c r="P5205" t="s">
        <v>86</v>
      </c>
      <c r="Q5205" t="s">
        <v>5054</v>
      </c>
      <c r="R5205" s="19">
        <v>70.260000000000005</v>
      </c>
      <c r="S5205" s="17">
        <v>3</v>
      </c>
      <c r="T5205" s="20">
        <v>0</v>
      </c>
      <c r="U5205" s="19">
        <v>18.970199999999998</v>
      </c>
      <c r="V5205" s="20">
        <f t="shared" si="405"/>
        <v>0.26999999999999996</v>
      </c>
      <c r="W5205" s="17">
        <f t="shared" si="406"/>
        <v>2015</v>
      </c>
      <c r="X5205" t="str">
        <f t="shared" si="407"/>
        <v>Aug-2015</v>
      </c>
      <c r="Y5205" s="17">
        <f t="shared" si="408"/>
        <v>4</v>
      </c>
      <c r="Z5205" t="str">
        <f t="shared" si="409"/>
        <v>0% (No Discount)</v>
      </c>
      <c r="AA5205" s="17">
        <f>IF(COUNTIF($B$2:B5205,B5205)=1,1,0)</f>
        <v>0</v>
      </c>
      <c r="AB5205" s="17">
        <f>IF(COUNTIF($F$2:F5205,F5205)=1,1,0)</f>
        <v>0</v>
      </c>
    </row>
    <row r="5206" spans="1:28" x14ac:dyDescent="0.2">
      <c r="A5206" s="17">
        <v>5205</v>
      </c>
      <c r="B5206" t="s">
        <v>8096</v>
      </c>
      <c r="C5206" s="18">
        <v>42259</v>
      </c>
      <c r="D5206" s="18">
        <v>42265</v>
      </c>
      <c r="E5206" t="s">
        <v>77</v>
      </c>
      <c r="F5206" t="s">
        <v>5487</v>
      </c>
      <c r="G5206" t="s">
        <v>5488</v>
      </c>
      <c r="H5206" t="s">
        <v>53</v>
      </c>
      <c r="I5206" t="s">
        <v>54</v>
      </c>
      <c r="J5206" t="s">
        <v>1592</v>
      </c>
      <c r="K5206" t="s">
        <v>294</v>
      </c>
      <c r="L5206">
        <v>13021</v>
      </c>
      <c r="M5206" t="s">
        <v>175</v>
      </c>
      <c r="N5206" t="s">
        <v>809</v>
      </c>
      <c r="O5206" t="s">
        <v>73</v>
      </c>
      <c r="P5206" t="s">
        <v>95</v>
      </c>
      <c r="Q5206" t="s">
        <v>810</v>
      </c>
      <c r="R5206" s="19">
        <v>9.26</v>
      </c>
      <c r="S5206" s="17">
        <v>2</v>
      </c>
      <c r="T5206" s="20">
        <v>0</v>
      </c>
      <c r="U5206" s="19">
        <v>3.0558000000000001</v>
      </c>
      <c r="V5206" s="20">
        <f t="shared" si="405"/>
        <v>0.33</v>
      </c>
      <c r="W5206" s="17">
        <f t="shared" si="406"/>
        <v>2015</v>
      </c>
      <c r="X5206" t="str">
        <f t="shared" si="407"/>
        <v>Sep-2015</v>
      </c>
      <c r="Y5206" s="17">
        <f t="shared" si="408"/>
        <v>6</v>
      </c>
      <c r="Z5206" t="str">
        <f t="shared" si="409"/>
        <v>0% (No Discount)</v>
      </c>
      <c r="AA5206" s="17">
        <f>IF(COUNTIF($B$2:B5206,B5206)=1,1,0)</f>
        <v>1</v>
      </c>
      <c r="AB5206" s="17">
        <f>IF(COUNTIF($F$2:F5206,F5206)=1,1,0)</f>
        <v>0</v>
      </c>
    </row>
    <row r="5207" spans="1:28" x14ac:dyDescent="0.2">
      <c r="A5207" s="17">
        <v>5206</v>
      </c>
      <c r="B5207" t="s">
        <v>8096</v>
      </c>
      <c r="C5207" s="18">
        <v>42259</v>
      </c>
      <c r="D5207" s="18">
        <v>42265</v>
      </c>
      <c r="E5207" t="s">
        <v>77</v>
      </c>
      <c r="F5207" t="s">
        <v>5487</v>
      </c>
      <c r="G5207" t="s">
        <v>5488</v>
      </c>
      <c r="H5207" t="s">
        <v>53</v>
      </c>
      <c r="I5207" t="s">
        <v>54</v>
      </c>
      <c r="J5207" t="s">
        <v>1592</v>
      </c>
      <c r="K5207" t="s">
        <v>294</v>
      </c>
      <c r="L5207">
        <v>13021</v>
      </c>
      <c r="M5207" t="s">
        <v>175</v>
      </c>
      <c r="N5207" t="s">
        <v>266</v>
      </c>
      <c r="O5207" t="s">
        <v>73</v>
      </c>
      <c r="P5207" t="s">
        <v>86</v>
      </c>
      <c r="Q5207" t="s">
        <v>267</v>
      </c>
      <c r="R5207" s="19">
        <v>105.98</v>
      </c>
      <c r="S5207" s="17">
        <v>2</v>
      </c>
      <c r="T5207" s="20">
        <v>0</v>
      </c>
      <c r="U5207" s="19">
        <v>4.2392000000000003</v>
      </c>
      <c r="V5207" s="20">
        <f t="shared" si="405"/>
        <v>0.04</v>
      </c>
      <c r="W5207" s="17">
        <f t="shared" si="406"/>
        <v>2015</v>
      </c>
      <c r="X5207" t="str">
        <f t="shared" si="407"/>
        <v>Sep-2015</v>
      </c>
      <c r="Y5207" s="17">
        <f t="shared" si="408"/>
        <v>6</v>
      </c>
      <c r="Z5207" t="str">
        <f t="shared" si="409"/>
        <v>0% (No Discount)</v>
      </c>
      <c r="AA5207" s="17">
        <f>IF(COUNTIF($B$2:B5207,B5207)=1,1,0)</f>
        <v>0</v>
      </c>
      <c r="AB5207" s="17">
        <f>IF(COUNTIF($F$2:F5207,F5207)=1,1,0)</f>
        <v>0</v>
      </c>
    </row>
    <row r="5208" spans="1:28" x14ac:dyDescent="0.2">
      <c r="A5208" s="17">
        <v>5207</v>
      </c>
      <c r="B5208" t="s">
        <v>8096</v>
      </c>
      <c r="C5208" s="18">
        <v>42259</v>
      </c>
      <c r="D5208" s="18">
        <v>42265</v>
      </c>
      <c r="E5208" t="s">
        <v>77</v>
      </c>
      <c r="F5208" t="s">
        <v>5487</v>
      </c>
      <c r="G5208" t="s">
        <v>5488</v>
      </c>
      <c r="H5208" t="s">
        <v>53</v>
      </c>
      <c r="I5208" t="s">
        <v>54</v>
      </c>
      <c r="J5208" t="s">
        <v>1592</v>
      </c>
      <c r="K5208" t="s">
        <v>294</v>
      </c>
      <c r="L5208">
        <v>13021</v>
      </c>
      <c r="M5208" t="s">
        <v>175</v>
      </c>
      <c r="N5208" t="s">
        <v>1259</v>
      </c>
      <c r="O5208" t="s">
        <v>73</v>
      </c>
      <c r="P5208" t="s">
        <v>296</v>
      </c>
      <c r="Q5208" t="s">
        <v>1260</v>
      </c>
      <c r="R5208" s="19">
        <v>1.24</v>
      </c>
      <c r="S5208" s="17">
        <v>1</v>
      </c>
      <c r="T5208" s="20">
        <v>0</v>
      </c>
      <c r="U5208" s="19">
        <v>0.58279999999999998</v>
      </c>
      <c r="V5208" s="20">
        <f t="shared" si="405"/>
        <v>0.47</v>
      </c>
      <c r="W5208" s="17">
        <f t="shared" si="406"/>
        <v>2015</v>
      </c>
      <c r="X5208" t="str">
        <f t="shared" si="407"/>
        <v>Sep-2015</v>
      </c>
      <c r="Y5208" s="17">
        <f t="shared" si="408"/>
        <v>6</v>
      </c>
      <c r="Z5208" t="str">
        <f t="shared" si="409"/>
        <v>0% (No Discount)</v>
      </c>
      <c r="AA5208" s="17">
        <f>IF(COUNTIF($B$2:B5208,B5208)=1,1,0)</f>
        <v>0</v>
      </c>
      <c r="AB5208" s="17">
        <f>IF(COUNTIF($F$2:F5208,F5208)=1,1,0)</f>
        <v>0</v>
      </c>
    </row>
    <row r="5209" spans="1:28" x14ac:dyDescent="0.2">
      <c r="A5209" s="17">
        <v>5208</v>
      </c>
      <c r="B5209" t="s">
        <v>8096</v>
      </c>
      <c r="C5209" s="18">
        <v>42259</v>
      </c>
      <c r="D5209" s="18">
        <v>42265</v>
      </c>
      <c r="E5209" t="s">
        <v>77</v>
      </c>
      <c r="F5209" t="s">
        <v>5487</v>
      </c>
      <c r="G5209" t="s">
        <v>5488</v>
      </c>
      <c r="H5209" t="s">
        <v>53</v>
      </c>
      <c r="I5209" t="s">
        <v>54</v>
      </c>
      <c r="J5209" t="s">
        <v>1592</v>
      </c>
      <c r="K5209" t="s">
        <v>294</v>
      </c>
      <c r="L5209">
        <v>13021</v>
      </c>
      <c r="M5209" t="s">
        <v>175</v>
      </c>
      <c r="N5209" t="s">
        <v>1071</v>
      </c>
      <c r="O5209" t="s">
        <v>73</v>
      </c>
      <c r="P5209" t="s">
        <v>74</v>
      </c>
      <c r="Q5209" t="s">
        <v>1072</v>
      </c>
      <c r="R5209" s="19">
        <v>20.7</v>
      </c>
      <c r="S5209" s="17">
        <v>2</v>
      </c>
      <c r="T5209" s="20">
        <v>0</v>
      </c>
      <c r="U5209" s="19">
        <v>9.9359999999999999</v>
      </c>
      <c r="V5209" s="20">
        <f t="shared" si="405"/>
        <v>0.48000000000000004</v>
      </c>
      <c r="W5209" s="17">
        <f t="shared" si="406"/>
        <v>2015</v>
      </c>
      <c r="X5209" t="str">
        <f t="shared" si="407"/>
        <v>Sep-2015</v>
      </c>
      <c r="Y5209" s="17">
        <f t="shared" si="408"/>
        <v>6</v>
      </c>
      <c r="Z5209" t="str">
        <f t="shared" si="409"/>
        <v>0% (No Discount)</v>
      </c>
      <c r="AA5209" s="17">
        <f>IF(COUNTIF($B$2:B5209,B5209)=1,1,0)</f>
        <v>0</v>
      </c>
      <c r="AB5209" s="17">
        <f>IF(COUNTIF($F$2:F5209,F5209)=1,1,0)</f>
        <v>0</v>
      </c>
    </row>
    <row r="5210" spans="1:28" x14ac:dyDescent="0.2">
      <c r="A5210" s="17">
        <v>5209</v>
      </c>
      <c r="B5210" t="s">
        <v>8096</v>
      </c>
      <c r="C5210" s="18">
        <v>42259</v>
      </c>
      <c r="D5210" s="18">
        <v>42265</v>
      </c>
      <c r="E5210" t="s">
        <v>77</v>
      </c>
      <c r="F5210" t="s">
        <v>5487</v>
      </c>
      <c r="G5210" t="s">
        <v>5488</v>
      </c>
      <c r="H5210" t="s">
        <v>53</v>
      </c>
      <c r="I5210" t="s">
        <v>54</v>
      </c>
      <c r="J5210" t="s">
        <v>1592</v>
      </c>
      <c r="K5210" t="s">
        <v>294</v>
      </c>
      <c r="L5210">
        <v>13021</v>
      </c>
      <c r="M5210" t="s">
        <v>175</v>
      </c>
      <c r="N5210" t="s">
        <v>4012</v>
      </c>
      <c r="O5210" t="s">
        <v>73</v>
      </c>
      <c r="P5210" t="s">
        <v>117</v>
      </c>
      <c r="Q5210" t="s">
        <v>4013</v>
      </c>
      <c r="R5210" s="19">
        <v>28.9</v>
      </c>
      <c r="S5210" s="17">
        <v>5</v>
      </c>
      <c r="T5210" s="20">
        <v>0</v>
      </c>
      <c r="U5210" s="19">
        <v>14.161</v>
      </c>
      <c r="V5210" s="20">
        <f t="shared" si="405"/>
        <v>0.49</v>
      </c>
      <c r="W5210" s="17">
        <f t="shared" si="406"/>
        <v>2015</v>
      </c>
      <c r="X5210" t="str">
        <f t="shared" si="407"/>
        <v>Sep-2015</v>
      </c>
      <c r="Y5210" s="17">
        <f t="shared" si="408"/>
        <v>6</v>
      </c>
      <c r="Z5210" t="str">
        <f t="shared" si="409"/>
        <v>0% (No Discount)</v>
      </c>
      <c r="AA5210" s="17">
        <f>IF(COUNTIF($B$2:B5210,B5210)=1,1,0)</f>
        <v>0</v>
      </c>
      <c r="AB5210" s="17">
        <f>IF(COUNTIF($F$2:F5210,F5210)=1,1,0)</f>
        <v>0</v>
      </c>
    </row>
    <row r="5211" spans="1:28" x14ac:dyDescent="0.2">
      <c r="A5211" s="17">
        <v>5210</v>
      </c>
      <c r="B5211" t="s">
        <v>8096</v>
      </c>
      <c r="C5211" s="18">
        <v>42259</v>
      </c>
      <c r="D5211" s="18">
        <v>42265</v>
      </c>
      <c r="E5211" t="s">
        <v>77</v>
      </c>
      <c r="F5211" t="s">
        <v>5487</v>
      </c>
      <c r="G5211" t="s">
        <v>5488</v>
      </c>
      <c r="H5211" t="s">
        <v>53</v>
      </c>
      <c r="I5211" t="s">
        <v>54</v>
      </c>
      <c r="J5211" t="s">
        <v>1592</v>
      </c>
      <c r="K5211" t="s">
        <v>294</v>
      </c>
      <c r="L5211">
        <v>13021</v>
      </c>
      <c r="M5211" t="s">
        <v>175</v>
      </c>
      <c r="N5211" t="s">
        <v>532</v>
      </c>
      <c r="O5211" t="s">
        <v>73</v>
      </c>
      <c r="P5211" t="s">
        <v>200</v>
      </c>
      <c r="Q5211" t="s">
        <v>533</v>
      </c>
      <c r="R5211" s="19">
        <v>27.18</v>
      </c>
      <c r="S5211" s="17">
        <v>1</v>
      </c>
      <c r="T5211" s="20">
        <v>0</v>
      </c>
      <c r="U5211" s="19">
        <v>12.7746</v>
      </c>
      <c r="V5211" s="20">
        <f t="shared" si="405"/>
        <v>0.47</v>
      </c>
      <c r="W5211" s="17">
        <f t="shared" si="406"/>
        <v>2015</v>
      </c>
      <c r="X5211" t="str">
        <f t="shared" si="407"/>
        <v>Sep-2015</v>
      </c>
      <c r="Y5211" s="17">
        <f t="shared" si="408"/>
        <v>6</v>
      </c>
      <c r="Z5211" t="str">
        <f t="shared" si="409"/>
        <v>0% (No Discount)</v>
      </c>
      <c r="AA5211" s="17">
        <f>IF(COUNTIF($B$2:B5211,B5211)=1,1,0)</f>
        <v>0</v>
      </c>
      <c r="AB5211" s="17">
        <f>IF(COUNTIF($F$2:F5211,F5211)=1,1,0)</f>
        <v>0</v>
      </c>
    </row>
    <row r="5212" spans="1:28" x14ac:dyDescent="0.2">
      <c r="A5212" s="17">
        <v>5211</v>
      </c>
      <c r="B5212" t="s">
        <v>8097</v>
      </c>
      <c r="C5212" s="18">
        <v>42016</v>
      </c>
      <c r="D5212" s="18">
        <v>42022</v>
      </c>
      <c r="E5212" t="s">
        <v>77</v>
      </c>
      <c r="F5212" t="s">
        <v>3837</v>
      </c>
      <c r="G5212" t="s">
        <v>3838</v>
      </c>
      <c r="H5212" t="s">
        <v>68</v>
      </c>
      <c r="I5212" t="s">
        <v>54</v>
      </c>
      <c r="J5212" t="s">
        <v>634</v>
      </c>
      <c r="K5212" t="s">
        <v>272</v>
      </c>
      <c r="L5212">
        <v>19711</v>
      </c>
      <c r="M5212" t="s">
        <v>175</v>
      </c>
      <c r="N5212" t="s">
        <v>6129</v>
      </c>
      <c r="O5212" t="s">
        <v>73</v>
      </c>
      <c r="P5212" t="s">
        <v>86</v>
      </c>
      <c r="Q5212" t="s">
        <v>6130</v>
      </c>
      <c r="R5212" s="19">
        <v>465.18</v>
      </c>
      <c r="S5212" s="17">
        <v>3</v>
      </c>
      <c r="T5212" s="20">
        <v>0</v>
      </c>
      <c r="U5212" s="19">
        <v>120.9468</v>
      </c>
      <c r="V5212" s="20">
        <f t="shared" si="405"/>
        <v>0.26</v>
      </c>
      <c r="W5212" s="17">
        <f t="shared" si="406"/>
        <v>2015</v>
      </c>
      <c r="X5212" t="str">
        <f t="shared" si="407"/>
        <v>Jan-2015</v>
      </c>
      <c r="Y5212" s="17">
        <f t="shared" si="408"/>
        <v>6</v>
      </c>
      <c r="Z5212" t="str">
        <f t="shared" si="409"/>
        <v>0% (No Discount)</v>
      </c>
      <c r="AA5212" s="17">
        <f>IF(COUNTIF($B$2:B5212,B5212)=1,1,0)</f>
        <v>1</v>
      </c>
      <c r="AB5212" s="17">
        <f>IF(COUNTIF($F$2:F5212,F5212)=1,1,0)</f>
        <v>0</v>
      </c>
    </row>
    <row r="5213" spans="1:28" x14ac:dyDescent="0.2">
      <c r="A5213" s="17">
        <v>5212</v>
      </c>
      <c r="B5213" t="s">
        <v>8098</v>
      </c>
      <c r="C5213" s="18">
        <v>42136</v>
      </c>
      <c r="D5213" s="18">
        <v>42140</v>
      </c>
      <c r="E5213" t="s">
        <v>50</v>
      </c>
      <c r="F5213" t="s">
        <v>5527</v>
      </c>
      <c r="G5213" t="s">
        <v>5528</v>
      </c>
      <c r="H5213" t="s">
        <v>53</v>
      </c>
      <c r="I5213" t="s">
        <v>54</v>
      </c>
      <c r="J5213" t="s">
        <v>293</v>
      </c>
      <c r="K5213" t="s">
        <v>294</v>
      </c>
      <c r="L5213">
        <v>10024</v>
      </c>
      <c r="M5213" t="s">
        <v>175</v>
      </c>
      <c r="N5213" t="s">
        <v>3021</v>
      </c>
      <c r="O5213" t="s">
        <v>73</v>
      </c>
      <c r="P5213" t="s">
        <v>86</v>
      </c>
      <c r="Q5213" t="s">
        <v>3022</v>
      </c>
      <c r="R5213" s="19">
        <v>36.630000000000003</v>
      </c>
      <c r="S5213" s="17">
        <v>3</v>
      </c>
      <c r="T5213" s="20">
        <v>0</v>
      </c>
      <c r="U5213" s="19">
        <v>9.8901000000000003</v>
      </c>
      <c r="V5213" s="20">
        <f t="shared" si="405"/>
        <v>0.27</v>
      </c>
      <c r="W5213" s="17">
        <f t="shared" si="406"/>
        <v>2015</v>
      </c>
      <c r="X5213" t="str">
        <f t="shared" si="407"/>
        <v>May-2015</v>
      </c>
      <c r="Y5213" s="17">
        <f t="shared" si="408"/>
        <v>4</v>
      </c>
      <c r="Z5213" t="str">
        <f t="shared" si="409"/>
        <v>0% (No Discount)</v>
      </c>
      <c r="AA5213" s="17">
        <f>IF(COUNTIF($B$2:B5213,B5213)=1,1,0)</f>
        <v>1</v>
      </c>
      <c r="AB5213" s="17">
        <f>IF(COUNTIF($F$2:F5213,F5213)=1,1,0)</f>
        <v>0</v>
      </c>
    </row>
    <row r="5214" spans="1:28" x14ac:dyDescent="0.2">
      <c r="A5214" s="17">
        <v>5213</v>
      </c>
      <c r="B5214" t="s">
        <v>8099</v>
      </c>
      <c r="C5214" s="18">
        <v>42639</v>
      </c>
      <c r="D5214" s="18">
        <v>42639</v>
      </c>
      <c r="E5214" t="s">
        <v>1320</v>
      </c>
      <c r="F5214" t="s">
        <v>2694</v>
      </c>
      <c r="G5214" t="s">
        <v>2695</v>
      </c>
      <c r="H5214" t="s">
        <v>53</v>
      </c>
      <c r="I5214" t="s">
        <v>54</v>
      </c>
      <c r="J5214" t="s">
        <v>804</v>
      </c>
      <c r="K5214" t="s">
        <v>70</v>
      </c>
      <c r="L5214">
        <v>92374</v>
      </c>
      <c r="M5214" t="s">
        <v>71</v>
      </c>
      <c r="N5214" t="s">
        <v>1797</v>
      </c>
      <c r="O5214" t="s">
        <v>73</v>
      </c>
      <c r="P5214" t="s">
        <v>86</v>
      </c>
      <c r="Q5214" t="s">
        <v>1798</v>
      </c>
      <c r="R5214" s="19">
        <v>51.45</v>
      </c>
      <c r="S5214" s="17">
        <v>3</v>
      </c>
      <c r="T5214" s="20">
        <v>0</v>
      </c>
      <c r="U5214" s="19">
        <v>13.891500000000001</v>
      </c>
      <c r="V5214" s="20">
        <f t="shared" si="405"/>
        <v>0.27</v>
      </c>
      <c r="W5214" s="17">
        <f t="shared" si="406"/>
        <v>2016</v>
      </c>
      <c r="X5214" t="str">
        <f t="shared" si="407"/>
        <v>Sep-2016</v>
      </c>
      <c r="Y5214" s="17">
        <f t="shared" si="408"/>
        <v>0</v>
      </c>
      <c r="Z5214" t="str">
        <f t="shared" si="409"/>
        <v>0% (No Discount)</v>
      </c>
      <c r="AA5214" s="17">
        <f>IF(COUNTIF($B$2:B5214,B5214)=1,1,0)</f>
        <v>1</v>
      </c>
      <c r="AB5214" s="17">
        <f>IF(COUNTIF($F$2:F5214,F5214)=1,1,0)</f>
        <v>0</v>
      </c>
    </row>
    <row r="5215" spans="1:28" x14ac:dyDescent="0.2">
      <c r="A5215" s="17">
        <v>5214</v>
      </c>
      <c r="B5215" t="s">
        <v>8099</v>
      </c>
      <c r="C5215" s="18">
        <v>42639</v>
      </c>
      <c r="D5215" s="18">
        <v>42639</v>
      </c>
      <c r="E5215" t="s">
        <v>1320</v>
      </c>
      <c r="F5215" t="s">
        <v>2694</v>
      </c>
      <c r="G5215" t="s">
        <v>2695</v>
      </c>
      <c r="H5215" t="s">
        <v>53</v>
      </c>
      <c r="I5215" t="s">
        <v>54</v>
      </c>
      <c r="J5215" t="s">
        <v>804</v>
      </c>
      <c r="K5215" t="s">
        <v>70</v>
      </c>
      <c r="L5215">
        <v>92374</v>
      </c>
      <c r="M5215" t="s">
        <v>71</v>
      </c>
      <c r="N5215" t="s">
        <v>3747</v>
      </c>
      <c r="O5215" t="s">
        <v>73</v>
      </c>
      <c r="P5215" t="s">
        <v>74</v>
      </c>
      <c r="Q5215" t="s">
        <v>3748</v>
      </c>
      <c r="R5215" s="19">
        <v>7.83</v>
      </c>
      <c r="S5215" s="17">
        <v>3</v>
      </c>
      <c r="T5215" s="20">
        <v>0</v>
      </c>
      <c r="U5215" s="19">
        <v>3.6017999999999999</v>
      </c>
      <c r="V5215" s="20">
        <f t="shared" si="405"/>
        <v>0.45999999999999996</v>
      </c>
      <c r="W5215" s="17">
        <f t="shared" si="406"/>
        <v>2016</v>
      </c>
      <c r="X5215" t="str">
        <f t="shared" si="407"/>
        <v>Sep-2016</v>
      </c>
      <c r="Y5215" s="17">
        <f t="shared" si="408"/>
        <v>0</v>
      </c>
      <c r="Z5215" t="str">
        <f t="shared" si="409"/>
        <v>0% (No Discount)</v>
      </c>
      <c r="AA5215" s="17">
        <f>IF(COUNTIF($B$2:B5215,B5215)=1,1,0)</f>
        <v>0</v>
      </c>
      <c r="AB5215" s="17">
        <f>IF(COUNTIF($F$2:F5215,F5215)=1,1,0)</f>
        <v>0</v>
      </c>
    </row>
    <row r="5216" spans="1:28" x14ac:dyDescent="0.2">
      <c r="A5216" s="17">
        <v>5215</v>
      </c>
      <c r="B5216" t="s">
        <v>8099</v>
      </c>
      <c r="C5216" s="18">
        <v>42639</v>
      </c>
      <c r="D5216" s="18">
        <v>42639</v>
      </c>
      <c r="E5216" t="s">
        <v>1320</v>
      </c>
      <c r="F5216" t="s">
        <v>2694</v>
      </c>
      <c r="G5216" t="s">
        <v>2695</v>
      </c>
      <c r="H5216" t="s">
        <v>53</v>
      </c>
      <c r="I5216" t="s">
        <v>54</v>
      </c>
      <c r="J5216" t="s">
        <v>804</v>
      </c>
      <c r="K5216" t="s">
        <v>70</v>
      </c>
      <c r="L5216">
        <v>92374</v>
      </c>
      <c r="M5216" t="s">
        <v>71</v>
      </c>
      <c r="N5216" t="s">
        <v>7509</v>
      </c>
      <c r="O5216" t="s">
        <v>73</v>
      </c>
      <c r="P5216" t="s">
        <v>95</v>
      </c>
      <c r="Q5216" t="s">
        <v>7510</v>
      </c>
      <c r="R5216" s="19">
        <v>35.4</v>
      </c>
      <c r="S5216" s="17">
        <v>5</v>
      </c>
      <c r="T5216" s="20">
        <v>0</v>
      </c>
      <c r="U5216" s="19">
        <v>13.452</v>
      </c>
      <c r="V5216" s="20">
        <f t="shared" si="405"/>
        <v>0.38</v>
      </c>
      <c r="W5216" s="17">
        <f t="shared" si="406"/>
        <v>2016</v>
      </c>
      <c r="X5216" t="str">
        <f t="shared" si="407"/>
        <v>Sep-2016</v>
      </c>
      <c r="Y5216" s="17">
        <f t="shared" si="408"/>
        <v>0</v>
      </c>
      <c r="Z5216" t="str">
        <f t="shared" si="409"/>
        <v>0% (No Discount)</v>
      </c>
      <c r="AA5216" s="17">
        <f>IF(COUNTIF($B$2:B5216,B5216)=1,1,0)</f>
        <v>0</v>
      </c>
      <c r="AB5216" s="17">
        <f>IF(COUNTIF($F$2:F5216,F5216)=1,1,0)</f>
        <v>0</v>
      </c>
    </row>
    <row r="5217" spans="1:28" x14ac:dyDescent="0.2">
      <c r="A5217" s="17">
        <v>5216</v>
      </c>
      <c r="B5217" t="s">
        <v>8099</v>
      </c>
      <c r="C5217" s="18">
        <v>42639</v>
      </c>
      <c r="D5217" s="18">
        <v>42639</v>
      </c>
      <c r="E5217" t="s">
        <v>1320</v>
      </c>
      <c r="F5217" t="s">
        <v>2694</v>
      </c>
      <c r="G5217" t="s">
        <v>2695</v>
      </c>
      <c r="H5217" t="s">
        <v>53</v>
      </c>
      <c r="I5217" t="s">
        <v>54</v>
      </c>
      <c r="J5217" t="s">
        <v>804</v>
      </c>
      <c r="K5217" t="s">
        <v>70</v>
      </c>
      <c r="L5217">
        <v>92374</v>
      </c>
      <c r="M5217" t="s">
        <v>71</v>
      </c>
      <c r="N5217" t="s">
        <v>1799</v>
      </c>
      <c r="O5217" t="s">
        <v>73</v>
      </c>
      <c r="P5217" t="s">
        <v>117</v>
      </c>
      <c r="Q5217" t="s">
        <v>1800</v>
      </c>
      <c r="R5217" s="19">
        <v>29.9</v>
      </c>
      <c r="S5217" s="17">
        <v>5</v>
      </c>
      <c r="T5217" s="20">
        <v>0</v>
      </c>
      <c r="U5217" s="19">
        <v>13.455</v>
      </c>
      <c r="V5217" s="20">
        <f t="shared" si="405"/>
        <v>0.45</v>
      </c>
      <c r="W5217" s="17">
        <f t="shared" si="406"/>
        <v>2016</v>
      </c>
      <c r="X5217" t="str">
        <f t="shared" si="407"/>
        <v>Sep-2016</v>
      </c>
      <c r="Y5217" s="17">
        <f t="shared" si="408"/>
        <v>0</v>
      </c>
      <c r="Z5217" t="str">
        <f t="shared" si="409"/>
        <v>0% (No Discount)</v>
      </c>
      <c r="AA5217" s="17">
        <f>IF(COUNTIF($B$2:B5217,B5217)=1,1,0)</f>
        <v>0</v>
      </c>
      <c r="AB5217" s="17">
        <f>IF(COUNTIF($F$2:F5217,F5217)=1,1,0)</f>
        <v>0</v>
      </c>
    </row>
    <row r="5218" spans="1:28" x14ac:dyDescent="0.2">
      <c r="A5218" s="17">
        <v>5217</v>
      </c>
      <c r="B5218" t="s">
        <v>8100</v>
      </c>
      <c r="C5218" s="18">
        <v>42987</v>
      </c>
      <c r="D5218" s="18">
        <v>42993</v>
      </c>
      <c r="E5218" t="s">
        <v>77</v>
      </c>
      <c r="F5218" t="s">
        <v>6256</v>
      </c>
      <c r="G5218" t="s">
        <v>6257</v>
      </c>
      <c r="H5218" t="s">
        <v>53</v>
      </c>
      <c r="I5218" t="s">
        <v>54</v>
      </c>
      <c r="J5218" t="s">
        <v>594</v>
      </c>
      <c r="K5218" t="s">
        <v>265</v>
      </c>
      <c r="L5218">
        <v>48066</v>
      </c>
      <c r="M5218" t="s">
        <v>132</v>
      </c>
      <c r="N5218" t="s">
        <v>2990</v>
      </c>
      <c r="O5218" t="s">
        <v>73</v>
      </c>
      <c r="P5218" t="s">
        <v>200</v>
      </c>
      <c r="Q5218" t="s">
        <v>2991</v>
      </c>
      <c r="R5218" s="19">
        <v>17.48</v>
      </c>
      <c r="S5218" s="17">
        <v>2</v>
      </c>
      <c r="T5218" s="20">
        <v>0</v>
      </c>
      <c r="U5218" s="19">
        <v>8.2156000000000002</v>
      </c>
      <c r="V5218" s="20">
        <f t="shared" si="405"/>
        <v>0.47000000000000003</v>
      </c>
      <c r="W5218" s="17">
        <f t="shared" si="406"/>
        <v>2017</v>
      </c>
      <c r="X5218" t="str">
        <f t="shared" si="407"/>
        <v>Sep-2017</v>
      </c>
      <c r="Y5218" s="17">
        <f t="shared" si="408"/>
        <v>6</v>
      </c>
      <c r="Z5218" t="str">
        <f t="shared" si="409"/>
        <v>0% (No Discount)</v>
      </c>
      <c r="AA5218" s="17">
        <f>IF(COUNTIF($B$2:B5218,B5218)=1,1,0)</f>
        <v>1</v>
      </c>
      <c r="AB5218" s="17">
        <f>IF(COUNTIF($F$2:F5218,F5218)=1,1,0)</f>
        <v>0</v>
      </c>
    </row>
    <row r="5219" spans="1:28" x14ac:dyDescent="0.2">
      <c r="A5219" s="17">
        <v>5218</v>
      </c>
      <c r="B5219" t="s">
        <v>8101</v>
      </c>
      <c r="C5219" s="18">
        <v>42840</v>
      </c>
      <c r="D5219" s="18">
        <v>42842</v>
      </c>
      <c r="E5219" t="s">
        <v>50</v>
      </c>
      <c r="F5219" t="s">
        <v>3129</v>
      </c>
      <c r="G5219" t="s">
        <v>3130</v>
      </c>
      <c r="H5219" t="s">
        <v>68</v>
      </c>
      <c r="I5219" t="s">
        <v>54</v>
      </c>
      <c r="J5219" t="s">
        <v>69</v>
      </c>
      <c r="K5219" t="s">
        <v>70</v>
      </c>
      <c r="L5219">
        <v>90049</v>
      </c>
      <c r="M5219" t="s">
        <v>71</v>
      </c>
      <c r="N5219" t="s">
        <v>661</v>
      </c>
      <c r="O5219" t="s">
        <v>73</v>
      </c>
      <c r="P5219" t="s">
        <v>117</v>
      </c>
      <c r="Q5219" t="s">
        <v>662</v>
      </c>
      <c r="R5219" s="19">
        <v>79.14</v>
      </c>
      <c r="S5219" s="17">
        <v>3</v>
      </c>
      <c r="T5219" s="20">
        <v>0</v>
      </c>
      <c r="U5219" s="19">
        <v>36.404400000000003</v>
      </c>
      <c r="V5219" s="20">
        <f t="shared" si="405"/>
        <v>0.46</v>
      </c>
      <c r="W5219" s="17">
        <f t="shared" si="406"/>
        <v>2017</v>
      </c>
      <c r="X5219" t="str">
        <f t="shared" si="407"/>
        <v>Apr-2017</v>
      </c>
      <c r="Y5219" s="17">
        <f t="shared" si="408"/>
        <v>2</v>
      </c>
      <c r="Z5219" t="str">
        <f t="shared" si="409"/>
        <v>0% (No Discount)</v>
      </c>
      <c r="AA5219" s="17">
        <f>IF(COUNTIF($B$2:B5219,B5219)=1,1,0)</f>
        <v>1</v>
      </c>
      <c r="AB5219" s="17">
        <f>IF(COUNTIF($F$2:F5219,F5219)=1,1,0)</f>
        <v>0</v>
      </c>
    </row>
    <row r="5220" spans="1:28" x14ac:dyDescent="0.2">
      <c r="A5220" s="17">
        <v>5219</v>
      </c>
      <c r="B5220" t="s">
        <v>8102</v>
      </c>
      <c r="C5220" s="18">
        <v>42896</v>
      </c>
      <c r="D5220" s="18">
        <v>42900</v>
      </c>
      <c r="E5220" t="s">
        <v>77</v>
      </c>
      <c r="F5220" t="s">
        <v>235</v>
      </c>
      <c r="G5220" t="s">
        <v>236</v>
      </c>
      <c r="H5220" t="s">
        <v>68</v>
      </c>
      <c r="I5220" t="s">
        <v>54</v>
      </c>
      <c r="J5220" t="s">
        <v>293</v>
      </c>
      <c r="K5220" t="s">
        <v>294</v>
      </c>
      <c r="L5220">
        <v>10011</v>
      </c>
      <c r="M5220" t="s">
        <v>175</v>
      </c>
      <c r="N5220" t="s">
        <v>314</v>
      </c>
      <c r="O5220" t="s">
        <v>73</v>
      </c>
      <c r="P5220" t="s">
        <v>95</v>
      </c>
      <c r="Q5220" t="s">
        <v>315</v>
      </c>
      <c r="R5220" s="19">
        <v>8.4</v>
      </c>
      <c r="S5220" s="17">
        <v>5</v>
      </c>
      <c r="T5220" s="20">
        <v>0</v>
      </c>
      <c r="U5220" s="19">
        <v>4.2</v>
      </c>
      <c r="V5220" s="20">
        <f t="shared" si="405"/>
        <v>0.5</v>
      </c>
      <c r="W5220" s="17">
        <f t="shared" si="406"/>
        <v>2017</v>
      </c>
      <c r="X5220" t="str">
        <f t="shared" si="407"/>
        <v>Jun-2017</v>
      </c>
      <c r="Y5220" s="17">
        <f t="shared" si="408"/>
        <v>4</v>
      </c>
      <c r="Z5220" t="str">
        <f t="shared" si="409"/>
        <v>0% (No Discount)</v>
      </c>
      <c r="AA5220" s="17">
        <f>IF(COUNTIF($B$2:B5220,B5220)=1,1,0)</f>
        <v>1</v>
      </c>
      <c r="AB5220" s="17">
        <f>IF(COUNTIF($F$2:F5220,F5220)=1,1,0)</f>
        <v>0</v>
      </c>
    </row>
    <row r="5221" spans="1:28" x14ac:dyDescent="0.2">
      <c r="A5221" s="17">
        <v>5220</v>
      </c>
      <c r="B5221" t="s">
        <v>8103</v>
      </c>
      <c r="C5221" s="18">
        <v>42979</v>
      </c>
      <c r="D5221" s="18">
        <v>42979</v>
      </c>
      <c r="E5221" t="s">
        <v>1320</v>
      </c>
      <c r="F5221" t="s">
        <v>1938</v>
      </c>
      <c r="G5221" t="s">
        <v>1939</v>
      </c>
      <c r="H5221" t="s">
        <v>53</v>
      </c>
      <c r="I5221" t="s">
        <v>54</v>
      </c>
      <c r="J5221" t="s">
        <v>909</v>
      </c>
      <c r="K5221" t="s">
        <v>265</v>
      </c>
      <c r="L5221">
        <v>48205</v>
      </c>
      <c r="M5221" t="s">
        <v>132</v>
      </c>
      <c r="N5221" t="s">
        <v>6177</v>
      </c>
      <c r="O5221" t="s">
        <v>59</v>
      </c>
      <c r="P5221" t="s">
        <v>63</v>
      </c>
      <c r="Q5221" t="s">
        <v>6178</v>
      </c>
      <c r="R5221" s="19">
        <v>498.26</v>
      </c>
      <c r="S5221" s="17">
        <v>7</v>
      </c>
      <c r="T5221" s="20">
        <v>0</v>
      </c>
      <c r="U5221" s="19">
        <v>134.53020000000001</v>
      </c>
      <c r="V5221" s="20">
        <f t="shared" si="405"/>
        <v>0.27</v>
      </c>
      <c r="W5221" s="17">
        <f t="shared" si="406"/>
        <v>2017</v>
      </c>
      <c r="X5221" t="str">
        <f t="shared" si="407"/>
        <v>Sep-2017</v>
      </c>
      <c r="Y5221" s="17">
        <f t="shared" si="408"/>
        <v>0</v>
      </c>
      <c r="Z5221" t="str">
        <f t="shared" si="409"/>
        <v>0% (No Discount)</v>
      </c>
      <c r="AA5221" s="17">
        <f>IF(COUNTIF($B$2:B5221,B5221)=1,1,0)</f>
        <v>1</v>
      </c>
      <c r="AB5221" s="17">
        <f>IF(COUNTIF($F$2:F5221,F5221)=1,1,0)</f>
        <v>0</v>
      </c>
    </row>
    <row r="5222" spans="1:28" x14ac:dyDescent="0.2">
      <c r="A5222" s="17">
        <v>5221</v>
      </c>
      <c r="B5222" t="s">
        <v>8104</v>
      </c>
      <c r="C5222" s="18">
        <v>41804</v>
      </c>
      <c r="D5222" s="18">
        <v>41810</v>
      </c>
      <c r="E5222" t="s">
        <v>77</v>
      </c>
      <c r="F5222" t="s">
        <v>6247</v>
      </c>
      <c r="G5222" t="s">
        <v>6248</v>
      </c>
      <c r="H5222" t="s">
        <v>129</v>
      </c>
      <c r="I5222" t="s">
        <v>54</v>
      </c>
      <c r="J5222" t="s">
        <v>909</v>
      </c>
      <c r="K5222" t="s">
        <v>265</v>
      </c>
      <c r="L5222">
        <v>48234</v>
      </c>
      <c r="M5222" t="s">
        <v>132</v>
      </c>
      <c r="N5222" t="s">
        <v>7237</v>
      </c>
      <c r="O5222" t="s">
        <v>59</v>
      </c>
      <c r="P5222" t="s">
        <v>60</v>
      </c>
      <c r="Q5222" t="s">
        <v>7238</v>
      </c>
      <c r="R5222" s="19">
        <v>212.94</v>
      </c>
      <c r="S5222" s="17">
        <v>3</v>
      </c>
      <c r="T5222" s="20">
        <v>0</v>
      </c>
      <c r="U5222" s="19">
        <v>57.4938</v>
      </c>
      <c r="V5222" s="20">
        <f t="shared" si="405"/>
        <v>0.27</v>
      </c>
      <c r="W5222" s="17">
        <f t="shared" si="406"/>
        <v>2014</v>
      </c>
      <c r="X5222" t="str">
        <f t="shared" si="407"/>
        <v>Jun-2014</v>
      </c>
      <c r="Y5222" s="17">
        <f t="shared" si="408"/>
        <v>6</v>
      </c>
      <c r="Z5222" t="str">
        <f t="shared" si="409"/>
        <v>0% (No Discount)</v>
      </c>
      <c r="AA5222" s="17">
        <f>IF(COUNTIF($B$2:B5222,B5222)=1,1,0)</f>
        <v>1</v>
      </c>
      <c r="AB5222" s="17">
        <f>IF(COUNTIF($F$2:F5222,F5222)=1,1,0)</f>
        <v>0</v>
      </c>
    </row>
    <row r="5223" spans="1:28" x14ac:dyDescent="0.2">
      <c r="A5223" s="17">
        <v>5222</v>
      </c>
      <c r="B5223" t="s">
        <v>8105</v>
      </c>
      <c r="C5223" s="18">
        <v>42873</v>
      </c>
      <c r="D5223" s="18">
        <v>42877</v>
      </c>
      <c r="E5223" t="s">
        <v>50</v>
      </c>
      <c r="F5223" t="s">
        <v>3826</v>
      </c>
      <c r="G5223" t="s">
        <v>3827</v>
      </c>
      <c r="H5223" t="s">
        <v>129</v>
      </c>
      <c r="I5223" t="s">
        <v>54</v>
      </c>
      <c r="J5223" t="s">
        <v>345</v>
      </c>
      <c r="K5223" t="s">
        <v>624</v>
      </c>
      <c r="L5223">
        <v>65807</v>
      </c>
      <c r="M5223" t="s">
        <v>132</v>
      </c>
      <c r="N5223" t="s">
        <v>8106</v>
      </c>
      <c r="O5223" t="s">
        <v>73</v>
      </c>
      <c r="P5223" t="s">
        <v>105</v>
      </c>
      <c r="Q5223" t="s">
        <v>8107</v>
      </c>
      <c r="R5223" s="19">
        <v>706.86</v>
      </c>
      <c r="S5223" s="17">
        <v>7</v>
      </c>
      <c r="T5223" s="20">
        <v>0</v>
      </c>
      <c r="U5223" s="19">
        <v>197.92080000000001</v>
      </c>
      <c r="V5223" s="20">
        <f t="shared" si="405"/>
        <v>0.28000000000000003</v>
      </c>
      <c r="W5223" s="17">
        <f t="shared" si="406"/>
        <v>2017</v>
      </c>
      <c r="X5223" t="str">
        <f t="shared" si="407"/>
        <v>May-2017</v>
      </c>
      <c r="Y5223" s="17">
        <f t="shared" si="408"/>
        <v>4</v>
      </c>
      <c r="Z5223" t="str">
        <f t="shared" si="409"/>
        <v>0% (No Discount)</v>
      </c>
      <c r="AA5223" s="17">
        <f>IF(COUNTIF($B$2:B5223,B5223)=1,1,0)</f>
        <v>1</v>
      </c>
      <c r="AB5223" s="17">
        <f>IF(COUNTIF($F$2:F5223,F5223)=1,1,0)</f>
        <v>0</v>
      </c>
    </row>
    <row r="5224" spans="1:28" x14ac:dyDescent="0.2">
      <c r="A5224" s="17">
        <v>5223</v>
      </c>
      <c r="B5224" t="s">
        <v>8105</v>
      </c>
      <c r="C5224" s="18">
        <v>42873</v>
      </c>
      <c r="D5224" s="18">
        <v>42877</v>
      </c>
      <c r="E5224" t="s">
        <v>50</v>
      </c>
      <c r="F5224" t="s">
        <v>3826</v>
      </c>
      <c r="G5224" t="s">
        <v>3827</v>
      </c>
      <c r="H5224" t="s">
        <v>129</v>
      </c>
      <c r="I5224" t="s">
        <v>54</v>
      </c>
      <c r="J5224" t="s">
        <v>345</v>
      </c>
      <c r="K5224" t="s">
        <v>624</v>
      </c>
      <c r="L5224">
        <v>65807</v>
      </c>
      <c r="M5224" t="s">
        <v>132</v>
      </c>
      <c r="N5224" t="s">
        <v>1814</v>
      </c>
      <c r="O5224" t="s">
        <v>98</v>
      </c>
      <c r="P5224" t="s">
        <v>99</v>
      </c>
      <c r="Q5224" t="s">
        <v>1815</v>
      </c>
      <c r="R5224" s="19">
        <v>114.95</v>
      </c>
      <c r="S5224" s="17">
        <v>5</v>
      </c>
      <c r="T5224" s="20">
        <v>0</v>
      </c>
      <c r="U5224" s="19">
        <v>2.2989999999999999</v>
      </c>
      <c r="V5224" s="20">
        <f t="shared" si="405"/>
        <v>0.02</v>
      </c>
      <c r="W5224" s="17">
        <f t="shared" si="406"/>
        <v>2017</v>
      </c>
      <c r="X5224" t="str">
        <f t="shared" si="407"/>
        <v>May-2017</v>
      </c>
      <c r="Y5224" s="17">
        <f t="shared" si="408"/>
        <v>4</v>
      </c>
      <c r="Z5224" t="str">
        <f t="shared" si="409"/>
        <v>0% (No Discount)</v>
      </c>
      <c r="AA5224" s="17">
        <f>IF(COUNTIF($B$2:B5224,B5224)=1,1,0)</f>
        <v>0</v>
      </c>
      <c r="AB5224" s="17">
        <f>IF(COUNTIF($F$2:F5224,F5224)=1,1,0)</f>
        <v>0</v>
      </c>
    </row>
    <row r="5225" spans="1:28" x14ac:dyDescent="0.2">
      <c r="A5225" s="17">
        <v>5224</v>
      </c>
      <c r="B5225" t="s">
        <v>8105</v>
      </c>
      <c r="C5225" s="18">
        <v>42873</v>
      </c>
      <c r="D5225" s="18">
        <v>42877</v>
      </c>
      <c r="E5225" t="s">
        <v>50</v>
      </c>
      <c r="F5225" t="s">
        <v>3826</v>
      </c>
      <c r="G5225" t="s">
        <v>3827</v>
      </c>
      <c r="H5225" t="s">
        <v>129</v>
      </c>
      <c r="I5225" t="s">
        <v>54</v>
      </c>
      <c r="J5225" t="s">
        <v>345</v>
      </c>
      <c r="K5225" t="s">
        <v>624</v>
      </c>
      <c r="L5225">
        <v>65807</v>
      </c>
      <c r="M5225" t="s">
        <v>132</v>
      </c>
      <c r="N5225" t="s">
        <v>6351</v>
      </c>
      <c r="O5225" t="s">
        <v>73</v>
      </c>
      <c r="P5225" t="s">
        <v>102</v>
      </c>
      <c r="Q5225" t="s">
        <v>6352</v>
      </c>
      <c r="R5225" s="19">
        <v>43.19</v>
      </c>
      <c r="S5225" s="17">
        <v>7</v>
      </c>
      <c r="T5225" s="20">
        <v>0</v>
      </c>
      <c r="U5225" s="19">
        <v>20.731200000000001</v>
      </c>
      <c r="V5225" s="20">
        <f t="shared" si="405"/>
        <v>0.48000000000000004</v>
      </c>
      <c r="W5225" s="17">
        <f t="shared" si="406"/>
        <v>2017</v>
      </c>
      <c r="X5225" t="str">
        <f t="shared" si="407"/>
        <v>May-2017</v>
      </c>
      <c r="Y5225" s="17">
        <f t="shared" si="408"/>
        <v>4</v>
      </c>
      <c r="Z5225" t="str">
        <f t="shared" si="409"/>
        <v>0% (No Discount)</v>
      </c>
      <c r="AA5225" s="17">
        <f>IF(COUNTIF($B$2:B5225,B5225)=1,1,0)</f>
        <v>0</v>
      </c>
      <c r="AB5225" s="17">
        <f>IF(COUNTIF($F$2:F5225,F5225)=1,1,0)</f>
        <v>0</v>
      </c>
    </row>
    <row r="5226" spans="1:28" x14ac:dyDescent="0.2">
      <c r="A5226" s="17">
        <v>5225</v>
      </c>
      <c r="B5226" t="s">
        <v>8108</v>
      </c>
      <c r="C5226" s="18">
        <v>42990</v>
      </c>
      <c r="D5226" s="18">
        <v>42995</v>
      </c>
      <c r="E5226" t="s">
        <v>50</v>
      </c>
      <c r="F5226" t="s">
        <v>5605</v>
      </c>
      <c r="G5226" t="s">
        <v>5606</v>
      </c>
      <c r="H5226" t="s">
        <v>53</v>
      </c>
      <c r="I5226" t="s">
        <v>54</v>
      </c>
      <c r="J5226" t="s">
        <v>69</v>
      </c>
      <c r="K5226" t="s">
        <v>70</v>
      </c>
      <c r="L5226">
        <v>90036</v>
      </c>
      <c r="M5226" t="s">
        <v>71</v>
      </c>
      <c r="N5226" t="s">
        <v>1656</v>
      </c>
      <c r="O5226" t="s">
        <v>73</v>
      </c>
      <c r="P5226" t="s">
        <v>117</v>
      </c>
      <c r="Q5226" t="s">
        <v>1657</v>
      </c>
      <c r="R5226" s="19">
        <v>166.44</v>
      </c>
      <c r="S5226" s="17">
        <v>3</v>
      </c>
      <c r="T5226" s="20">
        <v>0</v>
      </c>
      <c r="U5226" s="19">
        <v>79.891199999999998</v>
      </c>
      <c r="V5226" s="20">
        <f t="shared" si="405"/>
        <v>0.48</v>
      </c>
      <c r="W5226" s="17">
        <f t="shared" si="406"/>
        <v>2017</v>
      </c>
      <c r="X5226" t="str">
        <f t="shared" si="407"/>
        <v>Sep-2017</v>
      </c>
      <c r="Y5226" s="17">
        <f t="shared" si="408"/>
        <v>5</v>
      </c>
      <c r="Z5226" t="str">
        <f t="shared" si="409"/>
        <v>0% (No Discount)</v>
      </c>
      <c r="AA5226" s="17">
        <f>IF(COUNTIF($B$2:B5226,B5226)=1,1,0)</f>
        <v>1</v>
      </c>
      <c r="AB5226" s="17">
        <f>IF(COUNTIF($F$2:F5226,F5226)=1,1,0)</f>
        <v>0</v>
      </c>
    </row>
    <row r="5227" spans="1:28" x14ac:dyDescent="0.2">
      <c r="A5227" s="17">
        <v>5226</v>
      </c>
      <c r="B5227" t="s">
        <v>8109</v>
      </c>
      <c r="C5227" s="18">
        <v>42542</v>
      </c>
      <c r="D5227" s="18">
        <v>42547</v>
      </c>
      <c r="E5227" t="s">
        <v>77</v>
      </c>
      <c r="F5227" t="s">
        <v>4744</v>
      </c>
      <c r="G5227" t="s">
        <v>4745</v>
      </c>
      <c r="H5227" t="s">
        <v>53</v>
      </c>
      <c r="I5227" t="s">
        <v>54</v>
      </c>
      <c r="J5227" t="s">
        <v>293</v>
      </c>
      <c r="K5227" t="s">
        <v>294</v>
      </c>
      <c r="L5227">
        <v>10011</v>
      </c>
      <c r="M5227" t="s">
        <v>175</v>
      </c>
      <c r="N5227" t="s">
        <v>5424</v>
      </c>
      <c r="O5227" t="s">
        <v>73</v>
      </c>
      <c r="P5227" t="s">
        <v>102</v>
      </c>
      <c r="Q5227" t="s">
        <v>5425</v>
      </c>
      <c r="R5227" s="19">
        <v>36.56</v>
      </c>
      <c r="S5227" s="17">
        <v>5</v>
      </c>
      <c r="T5227" s="20">
        <v>0.2</v>
      </c>
      <c r="U5227" s="19">
        <v>12.795999999999999</v>
      </c>
      <c r="V5227" s="20">
        <f t="shared" si="405"/>
        <v>0.35</v>
      </c>
      <c r="W5227" s="17">
        <f t="shared" si="406"/>
        <v>2016</v>
      </c>
      <c r="X5227" t="str">
        <f t="shared" si="407"/>
        <v>Jun-2016</v>
      </c>
      <c r="Y5227" s="17">
        <f t="shared" si="408"/>
        <v>5</v>
      </c>
      <c r="Z5227" t="str">
        <f t="shared" si="409"/>
        <v>11-20%</v>
      </c>
      <c r="AA5227" s="17">
        <f>IF(COUNTIF($B$2:B5227,B5227)=1,1,0)</f>
        <v>1</v>
      </c>
      <c r="AB5227" s="17">
        <f>IF(COUNTIF($F$2:F5227,F5227)=1,1,0)</f>
        <v>0</v>
      </c>
    </row>
    <row r="5228" spans="1:28" x14ac:dyDescent="0.2">
      <c r="A5228" s="17">
        <v>5227</v>
      </c>
      <c r="B5228" t="s">
        <v>8109</v>
      </c>
      <c r="C5228" s="18">
        <v>42542</v>
      </c>
      <c r="D5228" s="18">
        <v>42547</v>
      </c>
      <c r="E5228" t="s">
        <v>77</v>
      </c>
      <c r="F5228" t="s">
        <v>4744</v>
      </c>
      <c r="G5228" t="s">
        <v>4745</v>
      </c>
      <c r="H5228" t="s">
        <v>53</v>
      </c>
      <c r="I5228" t="s">
        <v>54</v>
      </c>
      <c r="J5228" t="s">
        <v>293</v>
      </c>
      <c r="K5228" t="s">
        <v>294</v>
      </c>
      <c r="L5228">
        <v>10011</v>
      </c>
      <c r="M5228" t="s">
        <v>175</v>
      </c>
      <c r="N5228" t="s">
        <v>6844</v>
      </c>
      <c r="O5228" t="s">
        <v>73</v>
      </c>
      <c r="P5228" t="s">
        <v>102</v>
      </c>
      <c r="Q5228" t="s">
        <v>6845</v>
      </c>
      <c r="R5228" s="19">
        <v>186.14400000000001</v>
      </c>
      <c r="S5228" s="17">
        <v>6</v>
      </c>
      <c r="T5228" s="20">
        <v>0.2</v>
      </c>
      <c r="U5228" s="19">
        <v>60.4968</v>
      </c>
      <c r="V5228" s="20">
        <f t="shared" si="405"/>
        <v>0.32500000000000001</v>
      </c>
      <c r="W5228" s="17">
        <f t="shared" si="406"/>
        <v>2016</v>
      </c>
      <c r="X5228" t="str">
        <f t="shared" si="407"/>
        <v>Jun-2016</v>
      </c>
      <c r="Y5228" s="17">
        <f t="shared" si="408"/>
        <v>5</v>
      </c>
      <c r="Z5228" t="str">
        <f t="shared" si="409"/>
        <v>11-20%</v>
      </c>
      <c r="AA5228" s="17">
        <f>IF(COUNTIF($B$2:B5228,B5228)=1,1,0)</f>
        <v>0</v>
      </c>
      <c r="AB5228" s="17">
        <f>IF(COUNTIF($F$2:F5228,F5228)=1,1,0)</f>
        <v>0</v>
      </c>
    </row>
    <row r="5229" spans="1:28" x14ac:dyDescent="0.2">
      <c r="A5229" s="17">
        <v>5228</v>
      </c>
      <c r="B5229" t="s">
        <v>8109</v>
      </c>
      <c r="C5229" s="18">
        <v>42542</v>
      </c>
      <c r="D5229" s="18">
        <v>42547</v>
      </c>
      <c r="E5229" t="s">
        <v>77</v>
      </c>
      <c r="F5229" t="s">
        <v>4744</v>
      </c>
      <c r="G5229" t="s">
        <v>4745</v>
      </c>
      <c r="H5229" t="s">
        <v>53</v>
      </c>
      <c r="I5229" t="s">
        <v>54</v>
      </c>
      <c r="J5229" t="s">
        <v>293</v>
      </c>
      <c r="K5229" t="s">
        <v>294</v>
      </c>
      <c r="L5229">
        <v>10011</v>
      </c>
      <c r="M5229" t="s">
        <v>175</v>
      </c>
      <c r="N5229" t="s">
        <v>2313</v>
      </c>
      <c r="O5229" t="s">
        <v>59</v>
      </c>
      <c r="P5229" t="s">
        <v>60</v>
      </c>
      <c r="Q5229" t="s">
        <v>2314</v>
      </c>
      <c r="R5229" s="19">
        <v>353.56799999999998</v>
      </c>
      <c r="S5229" s="17">
        <v>2</v>
      </c>
      <c r="T5229" s="20">
        <v>0.2</v>
      </c>
      <c r="U5229" s="19">
        <v>-44.195999999999998</v>
      </c>
      <c r="V5229" s="20">
        <f t="shared" si="405"/>
        <v>-0.125</v>
      </c>
      <c r="W5229" s="17">
        <f t="shared" si="406"/>
        <v>2016</v>
      </c>
      <c r="X5229" t="str">
        <f t="shared" si="407"/>
        <v>Jun-2016</v>
      </c>
      <c r="Y5229" s="17">
        <f t="shared" si="408"/>
        <v>5</v>
      </c>
      <c r="Z5229" t="str">
        <f t="shared" si="409"/>
        <v>11-20%</v>
      </c>
      <c r="AA5229" s="17">
        <f>IF(COUNTIF($B$2:B5229,B5229)=1,1,0)</f>
        <v>0</v>
      </c>
      <c r="AB5229" s="17">
        <f>IF(COUNTIF($F$2:F5229,F5229)=1,1,0)</f>
        <v>0</v>
      </c>
    </row>
    <row r="5230" spans="1:28" x14ac:dyDescent="0.2">
      <c r="A5230" s="17">
        <v>5229</v>
      </c>
      <c r="B5230" t="s">
        <v>8110</v>
      </c>
      <c r="C5230" s="18">
        <v>41969</v>
      </c>
      <c r="D5230" s="18">
        <v>41974</v>
      </c>
      <c r="E5230" t="s">
        <v>77</v>
      </c>
      <c r="F5230" t="s">
        <v>577</v>
      </c>
      <c r="G5230" t="s">
        <v>578</v>
      </c>
      <c r="H5230" t="s">
        <v>129</v>
      </c>
      <c r="I5230" t="s">
        <v>54</v>
      </c>
      <c r="J5230" t="s">
        <v>154</v>
      </c>
      <c r="K5230" t="s">
        <v>70</v>
      </c>
      <c r="L5230">
        <v>94109</v>
      </c>
      <c r="M5230" t="s">
        <v>71</v>
      </c>
      <c r="N5230" t="s">
        <v>6571</v>
      </c>
      <c r="O5230" t="s">
        <v>73</v>
      </c>
      <c r="P5230" t="s">
        <v>117</v>
      </c>
      <c r="Q5230" t="s">
        <v>6572</v>
      </c>
      <c r="R5230" s="19">
        <v>81.98</v>
      </c>
      <c r="S5230" s="17">
        <v>2</v>
      </c>
      <c r="T5230" s="20">
        <v>0</v>
      </c>
      <c r="U5230" s="19">
        <v>40.170200000000001</v>
      </c>
      <c r="V5230" s="20">
        <f t="shared" si="405"/>
        <v>0.49</v>
      </c>
      <c r="W5230" s="17">
        <f t="shared" si="406"/>
        <v>2014</v>
      </c>
      <c r="X5230" t="str">
        <f t="shared" si="407"/>
        <v>Nov-2014</v>
      </c>
      <c r="Y5230" s="17">
        <f t="shared" si="408"/>
        <v>5</v>
      </c>
      <c r="Z5230" t="str">
        <f t="shared" si="409"/>
        <v>0% (No Discount)</v>
      </c>
      <c r="AA5230" s="17">
        <f>IF(COUNTIF($B$2:B5230,B5230)=1,1,0)</f>
        <v>1</v>
      </c>
      <c r="AB5230" s="17">
        <f>IF(COUNTIF($F$2:F5230,F5230)=1,1,0)</f>
        <v>0</v>
      </c>
    </row>
    <row r="5231" spans="1:28" x14ac:dyDescent="0.2">
      <c r="A5231" s="17">
        <v>5230</v>
      </c>
      <c r="B5231" t="s">
        <v>8111</v>
      </c>
      <c r="C5231" s="18">
        <v>42813</v>
      </c>
      <c r="D5231" s="18">
        <v>42816</v>
      </c>
      <c r="E5231" t="s">
        <v>50</v>
      </c>
      <c r="F5231" t="s">
        <v>1706</v>
      </c>
      <c r="G5231" t="s">
        <v>1707</v>
      </c>
      <c r="H5231" t="s">
        <v>53</v>
      </c>
      <c r="I5231" t="s">
        <v>54</v>
      </c>
      <c r="J5231" t="s">
        <v>3524</v>
      </c>
      <c r="K5231" t="s">
        <v>70</v>
      </c>
      <c r="L5231">
        <v>93727</v>
      </c>
      <c r="M5231" t="s">
        <v>71</v>
      </c>
      <c r="N5231" t="s">
        <v>5424</v>
      </c>
      <c r="O5231" t="s">
        <v>73</v>
      </c>
      <c r="P5231" t="s">
        <v>102</v>
      </c>
      <c r="Q5231" t="s">
        <v>5425</v>
      </c>
      <c r="R5231" s="19">
        <v>14.624000000000001</v>
      </c>
      <c r="S5231" s="17">
        <v>2</v>
      </c>
      <c r="T5231" s="20">
        <v>0.2</v>
      </c>
      <c r="U5231" s="19">
        <v>5.1184000000000003</v>
      </c>
      <c r="V5231" s="20">
        <f t="shared" si="405"/>
        <v>0.35000000000000003</v>
      </c>
      <c r="W5231" s="17">
        <f t="shared" si="406"/>
        <v>2017</v>
      </c>
      <c r="X5231" t="str">
        <f t="shared" si="407"/>
        <v>Mar-2017</v>
      </c>
      <c r="Y5231" s="17">
        <f t="shared" si="408"/>
        <v>3</v>
      </c>
      <c r="Z5231" t="str">
        <f t="shared" si="409"/>
        <v>11-20%</v>
      </c>
      <c r="AA5231" s="17">
        <f>IF(COUNTIF($B$2:B5231,B5231)=1,1,0)</f>
        <v>1</v>
      </c>
      <c r="AB5231" s="17">
        <f>IF(COUNTIF($F$2:F5231,F5231)=1,1,0)</f>
        <v>0</v>
      </c>
    </row>
    <row r="5232" spans="1:28" x14ac:dyDescent="0.2">
      <c r="A5232" s="17">
        <v>5231</v>
      </c>
      <c r="B5232" t="s">
        <v>8111</v>
      </c>
      <c r="C5232" s="18">
        <v>42813</v>
      </c>
      <c r="D5232" s="18">
        <v>42816</v>
      </c>
      <c r="E5232" t="s">
        <v>50</v>
      </c>
      <c r="F5232" t="s">
        <v>1706</v>
      </c>
      <c r="G5232" t="s">
        <v>1707</v>
      </c>
      <c r="H5232" t="s">
        <v>53</v>
      </c>
      <c r="I5232" t="s">
        <v>54</v>
      </c>
      <c r="J5232" t="s">
        <v>3524</v>
      </c>
      <c r="K5232" t="s">
        <v>70</v>
      </c>
      <c r="L5232">
        <v>93727</v>
      </c>
      <c r="M5232" t="s">
        <v>71</v>
      </c>
      <c r="N5232" t="s">
        <v>2432</v>
      </c>
      <c r="O5232" t="s">
        <v>59</v>
      </c>
      <c r="P5232" t="s">
        <v>83</v>
      </c>
      <c r="Q5232" t="s">
        <v>2433</v>
      </c>
      <c r="R5232" s="19">
        <v>697.16</v>
      </c>
      <c r="S5232" s="17">
        <v>5</v>
      </c>
      <c r="T5232" s="20">
        <v>0.2</v>
      </c>
      <c r="U5232" s="19">
        <v>8.7144999999999992</v>
      </c>
      <c r="V5232" s="20">
        <f t="shared" si="405"/>
        <v>1.2499999999999999E-2</v>
      </c>
      <c r="W5232" s="17">
        <f t="shared" si="406"/>
        <v>2017</v>
      </c>
      <c r="X5232" t="str">
        <f t="shared" si="407"/>
        <v>Mar-2017</v>
      </c>
      <c r="Y5232" s="17">
        <f t="shared" si="408"/>
        <v>3</v>
      </c>
      <c r="Z5232" t="str">
        <f t="shared" si="409"/>
        <v>11-20%</v>
      </c>
      <c r="AA5232" s="17">
        <f>IF(COUNTIF($B$2:B5232,B5232)=1,1,0)</f>
        <v>0</v>
      </c>
      <c r="AB5232" s="17">
        <f>IF(COUNTIF($F$2:F5232,F5232)=1,1,0)</f>
        <v>0</v>
      </c>
    </row>
    <row r="5233" spans="1:28" x14ac:dyDescent="0.2">
      <c r="A5233" s="17">
        <v>5232</v>
      </c>
      <c r="B5233" t="s">
        <v>8111</v>
      </c>
      <c r="C5233" s="18">
        <v>42813</v>
      </c>
      <c r="D5233" s="18">
        <v>42816</v>
      </c>
      <c r="E5233" t="s">
        <v>50</v>
      </c>
      <c r="F5233" t="s">
        <v>1706</v>
      </c>
      <c r="G5233" t="s">
        <v>1707</v>
      </c>
      <c r="H5233" t="s">
        <v>53</v>
      </c>
      <c r="I5233" t="s">
        <v>54</v>
      </c>
      <c r="J5233" t="s">
        <v>3524</v>
      </c>
      <c r="K5233" t="s">
        <v>70</v>
      </c>
      <c r="L5233">
        <v>93727</v>
      </c>
      <c r="M5233" t="s">
        <v>71</v>
      </c>
      <c r="N5233" t="s">
        <v>6025</v>
      </c>
      <c r="O5233" t="s">
        <v>59</v>
      </c>
      <c r="P5233" t="s">
        <v>92</v>
      </c>
      <c r="Q5233" t="s">
        <v>6026</v>
      </c>
      <c r="R5233" s="19">
        <v>30.93</v>
      </c>
      <c r="S5233" s="17">
        <v>1</v>
      </c>
      <c r="T5233" s="20">
        <v>0</v>
      </c>
      <c r="U5233" s="19">
        <v>12.6813</v>
      </c>
      <c r="V5233" s="20">
        <f t="shared" si="405"/>
        <v>0.41000000000000003</v>
      </c>
      <c r="W5233" s="17">
        <f t="shared" si="406"/>
        <v>2017</v>
      </c>
      <c r="X5233" t="str">
        <f t="shared" si="407"/>
        <v>Mar-2017</v>
      </c>
      <c r="Y5233" s="17">
        <f t="shared" si="408"/>
        <v>3</v>
      </c>
      <c r="Z5233" t="str">
        <f t="shared" si="409"/>
        <v>0% (No Discount)</v>
      </c>
      <c r="AA5233" s="17">
        <f>IF(COUNTIF($B$2:B5233,B5233)=1,1,0)</f>
        <v>0</v>
      </c>
      <c r="AB5233" s="17">
        <f>IF(COUNTIF($F$2:F5233,F5233)=1,1,0)</f>
        <v>0</v>
      </c>
    </row>
    <row r="5234" spans="1:28" x14ac:dyDescent="0.2">
      <c r="A5234" s="17">
        <v>5233</v>
      </c>
      <c r="B5234" t="s">
        <v>8111</v>
      </c>
      <c r="C5234" s="18">
        <v>42813</v>
      </c>
      <c r="D5234" s="18">
        <v>42816</v>
      </c>
      <c r="E5234" t="s">
        <v>50</v>
      </c>
      <c r="F5234" t="s">
        <v>1706</v>
      </c>
      <c r="G5234" t="s">
        <v>1707</v>
      </c>
      <c r="H5234" t="s">
        <v>53</v>
      </c>
      <c r="I5234" t="s">
        <v>54</v>
      </c>
      <c r="J5234" t="s">
        <v>3524</v>
      </c>
      <c r="K5234" t="s">
        <v>70</v>
      </c>
      <c r="L5234">
        <v>93727</v>
      </c>
      <c r="M5234" t="s">
        <v>71</v>
      </c>
      <c r="N5234" t="s">
        <v>823</v>
      </c>
      <c r="O5234" t="s">
        <v>73</v>
      </c>
      <c r="P5234" t="s">
        <v>102</v>
      </c>
      <c r="Q5234" t="s">
        <v>824</v>
      </c>
      <c r="R5234" s="19">
        <v>27.495999999999999</v>
      </c>
      <c r="S5234" s="17">
        <v>7</v>
      </c>
      <c r="T5234" s="20">
        <v>0.2</v>
      </c>
      <c r="U5234" s="19">
        <v>9.2798999999999996</v>
      </c>
      <c r="V5234" s="20">
        <f t="shared" si="405"/>
        <v>0.33750000000000002</v>
      </c>
      <c r="W5234" s="17">
        <f t="shared" si="406"/>
        <v>2017</v>
      </c>
      <c r="X5234" t="str">
        <f t="shared" si="407"/>
        <v>Mar-2017</v>
      </c>
      <c r="Y5234" s="17">
        <f t="shared" si="408"/>
        <v>3</v>
      </c>
      <c r="Z5234" t="str">
        <f t="shared" si="409"/>
        <v>11-20%</v>
      </c>
      <c r="AA5234" s="17">
        <f>IF(COUNTIF($B$2:B5234,B5234)=1,1,0)</f>
        <v>0</v>
      </c>
      <c r="AB5234" s="17">
        <f>IF(COUNTIF($F$2:F5234,F5234)=1,1,0)</f>
        <v>0</v>
      </c>
    </row>
    <row r="5235" spans="1:28" x14ac:dyDescent="0.2">
      <c r="A5235" s="17">
        <v>5234</v>
      </c>
      <c r="B5235" t="s">
        <v>8112</v>
      </c>
      <c r="C5235" s="18">
        <v>41930</v>
      </c>
      <c r="D5235" s="18">
        <v>41934</v>
      </c>
      <c r="E5235" t="s">
        <v>77</v>
      </c>
      <c r="F5235" t="s">
        <v>5619</v>
      </c>
      <c r="G5235" t="s">
        <v>5620</v>
      </c>
      <c r="H5235" t="s">
        <v>68</v>
      </c>
      <c r="I5235" t="s">
        <v>54</v>
      </c>
      <c r="J5235" t="s">
        <v>7071</v>
      </c>
      <c r="K5235" t="s">
        <v>1739</v>
      </c>
      <c r="L5235">
        <v>71854</v>
      </c>
      <c r="M5235" t="s">
        <v>57</v>
      </c>
      <c r="N5235" t="s">
        <v>7986</v>
      </c>
      <c r="O5235" t="s">
        <v>59</v>
      </c>
      <c r="P5235" t="s">
        <v>63</v>
      </c>
      <c r="Q5235" t="s">
        <v>7987</v>
      </c>
      <c r="R5235" s="19">
        <v>605.34</v>
      </c>
      <c r="S5235" s="17">
        <v>6</v>
      </c>
      <c r="T5235" s="20">
        <v>0</v>
      </c>
      <c r="U5235" s="19">
        <v>145.2816</v>
      </c>
      <c r="V5235" s="20">
        <f t="shared" si="405"/>
        <v>0.24</v>
      </c>
      <c r="W5235" s="17">
        <f t="shared" si="406"/>
        <v>2014</v>
      </c>
      <c r="X5235" t="str">
        <f t="shared" si="407"/>
        <v>Oct-2014</v>
      </c>
      <c r="Y5235" s="17">
        <f t="shared" si="408"/>
        <v>4</v>
      </c>
      <c r="Z5235" t="str">
        <f t="shared" si="409"/>
        <v>0% (No Discount)</v>
      </c>
      <c r="AA5235" s="17">
        <f>IF(COUNTIF($B$2:B5235,B5235)=1,1,0)</f>
        <v>1</v>
      </c>
      <c r="AB5235" s="17">
        <f>IF(COUNTIF($F$2:F5235,F5235)=1,1,0)</f>
        <v>0</v>
      </c>
    </row>
    <row r="5236" spans="1:28" x14ac:dyDescent="0.2">
      <c r="A5236" s="17">
        <v>5235</v>
      </c>
      <c r="B5236" t="s">
        <v>8113</v>
      </c>
      <c r="C5236" s="18">
        <v>42969</v>
      </c>
      <c r="D5236" s="18">
        <v>42970</v>
      </c>
      <c r="E5236" t="s">
        <v>215</v>
      </c>
      <c r="F5236" t="s">
        <v>7616</v>
      </c>
      <c r="G5236" t="s">
        <v>7617</v>
      </c>
      <c r="H5236" t="s">
        <v>53</v>
      </c>
      <c r="I5236" t="s">
        <v>54</v>
      </c>
      <c r="J5236" t="s">
        <v>154</v>
      </c>
      <c r="K5236" t="s">
        <v>70</v>
      </c>
      <c r="L5236">
        <v>94110</v>
      </c>
      <c r="M5236" t="s">
        <v>71</v>
      </c>
      <c r="N5236" t="s">
        <v>537</v>
      </c>
      <c r="O5236" t="s">
        <v>59</v>
      </c>
      <c r="P5236" t="s">
        <v>83</v>
      </c>
      <c r="Q5236" t="s">
        <v>538</v>
      </c>
      <c r="R5236" s="19">
        <v>210.00800000000001</v>
      </c>
      <c r="S5236" s="17">
        <v>1</v>
      </c>
      <c r="T5236" s="20">
        <v>0.2</v>
      </c>
      <c r="U5236" s="19">
        <v>2.6251000000000002</v>
      </c>
      <c r="V5236" s="20">
        <f t="shared" si="405"/>
        <v>1.2500000000000001E-2</v>
      </c>
      <c r="W5236" s="17">
        <f t="shared" si="406"/>
        <v>2017</v>
      </c>
      <c r="X5236" t="str">
        <f t="shared" si="407"/>
        <v>Aug-2017</v>
      </c>
      <c r="Y5236" s="17">
        <f t="shared" si="408"/>
        <v>1</v>
      </c>
      <c r="Z5236" t="str">
        <f t="shared" si="409"/>
        <v>11-20%</v>
      </c>
      <c r="AA5236" s="17">
        <f>IF(COUNTIF($B$2:B5236,B5236)=1,1,0)</f>
        <v>1</v>
      </c>
      <c r="AB5236" s="17">
        <f>IF(COUNTIF($F$2:F5236,F5236)=1,1,0)</f>
        <v>0</v>
      </c>
    </row>
    <row r="5237" spans="1:28" x14ac:dyDescent="0.2">
      <c r="A5237" s="17">
        <v>5236</v>
      </c>
      <c r="B5237" t="s">
        <v>8114</v>
      </c>
      <c r="C5237" s="18">
        <v>42693</v>
      </c>
      <c r="D5237" s="18">
        <v>42696</v>
      </c>
      <c r="E5237" t="s">
        <v>215</v>
      </c>
      <c r="F5237" t="s">
        <v>5791</v>
      </c>
      <c r="G5237" t="s">
        <v>5792</v>
      </c>
      <c r="H5237" t="s">
        <v>68</v>
      </c>
      <c r="I5237" t="s">
        <v>54</v>
      </c>
      <c r="J5237" t="s">
        <v>4410</v>
      </c>
      <c r="K5237" t="s">
        <v>281</v>
      </c>
      <c r="L5237">
        <v>46203</v>
      </c>
      <c r="M5237" t="s">
        <v>132</v>
      </c>
      <c r="N5237" t="s">
        <v>6763</v>
      </c>
      <c r="O5237" t="s">
        <v>73</v>
      </c>
      <c r="P5237" t="s">
        <v>105</v>
      </c>
      <c r="Q5237" t="s">
        <v>6764</v>
      </c>
      <c r="R5237" s="19">
        <v>54.96</v>
      </c>
      <c r="S5237" s="17">
        <v>3</v>
      </c>
      <c r="T5237" s="20">
        <v>0</v>
      </c>
      <c r="U5237" s="19">
        <v>15.9384</v>
      </c>
      <c r="V5237" s="20">
        <f t="shared" si="405"/>
        <v>0.28999999999999998</v>
      </c>
      <c r="W5237" s="17">
        <f t="shared" si="406"/>
        <v>2016</v>
      </c>
      <c r="X5237" t="str">
        <f t="shared" si="407"/>
        <v>Nov-2016</v>
      </c>
      <c r="Y5237" s="17">
        <f t="shared" si="408"/>
        <v>3</v>
      </c>
      <c r="Z5237" t="str">
        <f t="shared" si="409"/>
        <v>0% (No Discount)</v>
      </c>
      <c r="AA5237" s="17">
        <f>IF(COUNTIF($B$2:B5237,B5237)=1,1,0)</f>
        <v>1</v>
      </c>
      <c r="AB5237" s="17">
        <f>IF(COUNTIF($F$2:F5237,F5237)=1,1,0)</f>
        <v>0</v>
      </c>
    </row>
    <row r="5238" spans="1:28" x14ac:dyDescent="0.2">
      <c r="A5238" s="17">
        <v>5237</v>
      </c>
      <c r="B5238" t="s">
        <v>8115</v>
      </c>
      <c r="C5238" s="18">
        <v>41902</v>
      </c>
      <c r="D5238" s="18">
        <v>41906</v>
      </c>
      <c r="E5238" t="s">
        <v>77</v>
      </c>
      <c r="F5238" t="s">
        <v>391</v>
      </c>
      <c r="G5238" t="s">
        <v>392</v>
      </c>
      <c r="H5238" t="s">
        <v>53</v>
      </c>
      <c r="I5238" t="s">
        <v>54</v>
      </c>
      <c r="J5238" t="s">
        <v>409</v>
      </c>
      <c r="K5238" t="s">
        <v>2769</v>
      </c>
      <c r="L5238">
        <v>21044</v>
      </c>
      <c r="M5238" t="s">
        <v>175</v>
      </c>
      <c r="N5238" t="s">
        <v>3386</v>
      </c>
      <c r="O5238" t="s">
        <v>59</v>
      </c>
      <c r="P5238" t="s">
        <v>92</v>
      </c>
      <c r="Q5238" t="s">
        <v>3387</v>
      </c>
      <c r="R5238" s="19">
        <v>164.22</v>
      </c>
      <c r="S5238" s="17">
        <v>3</v>
      </c>
      <c r="T5238" s="20">
        <v>0</v>
      </c>
      <c r="U5238" s="19">
        <v>50.908200000000001</v>
      </c>
      <c r="V5238" s="20">
        <f t="shared" si="405"/>
        <v>0.31</v>
      </c>
      <c r="W5238" s="17">
        <f t="shared" si="406"/>
        <v>2014</v>
      </c>
      <c r="X5238" t="str">
        <f t="shared" si="407"/>
        <v>Sep-2014</v>
      </c>
      <c r="Y5238" s="17">
        <f t="shared" si="408"/>
        <v>4</v>
      </c>
      <c r="Z5238" t="str">
        <f t="shared" si="409"/>
        <v>0% (No Discount)</v>
      </c>
      <c r="AA5238" s="17">
        <f>IF(COUNTIF($B$2:B5238,B5238)=1,1,0)</f>
        <v>1</v>
      </c>
      <c r="AB5238" s="17">
        <f>IF(COUNTIF($F$2:F5238,F5238)=1,1,0)</f>
        <v>0</v>
      </c>
    </row>
    <row r="5239" spans="1:28" x14ac:dyDescent="0.2">
      <c r="A5239" s="17">
        <v>5238</v>
      </c>
      <c r="B5239" t="s">
        <v>8115</v>
      </c>
      <c r="C5239" s="18">
        <v>41902</v>
      </c>
      <c r="D5239" s="18">
        <v>41906</v>
      </c>
      <c r="E5239" t="s">
        <v>77</v>
      </c>
      <c r="F5239" t="s">
        <v>391</v>
      </c>
      <c r="G5239" t="s">
        <v>392</v>
      </c>
      <c r="H5239" t="s">
        <v>53</v>
      </c>
      <c r="I5239" t="s">
        <v>54</v>
      </c>
      <c r="J5239" t="s">
        <v>409</v>
      </c>
      <c r="K5239" t="s">
        <v>2769</v>
      </c>
      <c r="L5239">
        <v>21044</v>
      </c>
      <c r="M5239" t="s">
        <v>175</v>
      </c>
      <c r="N5239" t="s">
        <v>1701</v>
      </c>
      <c r="O5239" t="s">
        <v>59</v>
      </c>
      <c r="P5239" t="s">
        <v>60</v>
      </c>
      <c r="Q5239" t="s">
        <v>1702</v>
      </c>
      <c r="R5239" s="19">
        <v>362.94</v>
      </c>
      <c r="S5239" s="17">
        <v>3</v>
      </c>
      <c r="T5239" s="20">
        <v>0</v>
      </c>
      <c r="U5239" s="19">
        <v>36.293999999999997</v>
      </c>
      <c r="V5239" s="20">
        <f t="shared" si="405"/>
        <v>9.9999999999999992E-2</v>
      </c>
      <c r="W5239" s="17">
        <f t="shared" si="406"/>
        <v>2014</v>
      </c>
      <c r="X5239" t="str">
        <f t="shared" si="407"/>
        <v>Sep-2014</v>
      </c>
      <c r="Y5239" s="17">
        <f t="shared" si="408"/>
        <v>4</v>
      </c>
      <c r="Z5239" t="str">
        <f t="shared" si="409"/>
        <v>0% (No Discount)</v>
      </c>
      <c r="AA5239" s="17">
        <f>IF(COUNTIF($B$2:B5239,B5239)=1,1,0)</f>
        <v>0</v>
      </c>
      <c r="AB5239" s="17">
        <f>IF(COUNTIF($F$2:F5239,F5239)=1,1,0)</f>
        <v>0</v>
      </c>
    </row>
    <row r="5240" spans="1:28" x14ac:dyDescent="0.2">
      <c r="A5240" s="17">
        <v>5239</v>
      </c>
      <c r="B5240" t="s">
        <v>8115</v>
      </c>
      <c r="C5240" s="18">
        <v>41902</v>
      </c>
      <c r="D5240" s="18">
        <v>41906</v>
      </c>
      <c r="E5240" t="s">
        <v>77</v>
      </c>
      <c r="F5240" t="s">
        <v>391</v>
      </c>
      <c r="G5240" t="s">
        <v>392</v>
      </c>
      <c r="H5240" t="s">
        <v>53</v>
      </c>
      <c r="I5240" t="s">
        <v>54</v>
      </c>
      <c r="J5240" t="s">
        <v>409</v>
      </c>
      <c r="K5240" t="s">
        <v>2769</v>
      </c>
      <c r="L5240">
        <v>21044</v>
      </c>
      <c r="M5240" t="s">
        <v>175</v>
      </c>
      <c r="N5240" t="s">
        <v>1048</v>
      </c>
      <c r="O5240" t="s">
        <v>98</v>
      </c>
      <c r="P5240" t="s">
        <v>188</v>
      </c>
      <c r="Q5240" t="s">
        <v>1049</v>
      </c>
      <c r="R5240" s="19">
        <v>59.98</v>
      </c>
      <c r="S5240" s="17">
        <v>2</v>
      </c>
      <c r="T5240" s="20">
        <v>0</v>
      </c>
      <c r="U5240" s="19">
        <v>26.391200000000001</v>
      </c>
      <c r="V5240" s="20">
        <f t="shared" si="405"/>
        <v>0.44000000000000006</v>
      </c>
      <c r="W5240" s="17">
        <f t="shared" si="406"/>
        <v>2014</v>
      </c>
      <c r="X5240" t="str">
        <f t="shared" si="407"/>
        <v>Sep-2014</v>
      </c>
      <c r="Y5240" s="17">
        <f t="shared" si="408"/>
        <v>4</v>
      </c>
      <c r="Z5240" t="str">
        <f t="shared" si="409"/>
        <v>0% (No Discount)</v>
      </c>
      <c r="AA5240" s="17">
        <f>IF(COUNTIF($B$2:B5240,B5240)=1,1,0)</f>
        <v>0</v>
      </c>
      <c r="AB5240" s="17">
        <f>IF(COUNTIF($F$2:F5240,F5240)=1,1,0)</f>
        <v>0</v>
      </c>
    </row>
    <row r="5241" spans="1:28" x14ac:dyDescent="0.2">
      <c r="A5241" s="17">
        <v>5240</v>
      </c>
      <c r="B5241" t="s">
        <v>8116</v>
      </c>
      <c r="C5241" s="18">
        <v>42624</v>
      </c>
      <c r="D5241" s="18">
        <v>42630</v>
      </c>
      <c r="E5241" t="s">
        <v>77</v>
      </c>
      <c r="F5241" t="s">
        <v>6370</v>
      </c>
      <c r="G5241" t="s">
        <v>6371</v>
      </c>
      <c r="H5241" t="s">
        <v>53</v>
      </c>
      <c r="I5241" t="s">
        <v>54</v>
      </c>
      <c r="J5241" t="s">
        <v>658</v>
      </c>
      <c r="K5241" t="s">
        <v>70</v>
      </c>
      <c r="L5241">
        <v>95123</v>
      </c>
      <c r="M5241" t="s">
        <v>71</v>
      </c>
      <c r="N5241" t="s">
        <v>142</v>
      </c>
      <c r="O5241" t="s">
        <v>73</v>
      </c>
      <c r="P5241" t="s">
        <v>86</v>
      </c>
      <c r="Q5241" t="s">
        <v>143</v>
      </c>
      <c r="R5241" s="19">
        <v>332.94</v>
      </c>
      <c r="S5241" s="17">
        <v>3</v>
      </c>
      <c r="T5241" s="20">
        <v>0</v>
      </c>
      <c r="U5241" s="19">
        <v>6.6588000000000003</v>
      </c>
      <c r="V5241" s="20">
        <f t="shared" si="405"/>
        <v>0.02</v>
      </c>
      <c r="W5241" s="17">
        <f t="shared" si="406"/>
        <v>2016</v>
      </c>
      <c r="X5241" t="str">
        <f t="shared" si="407"/>
        <v>Sep-2016</v>
      </c>
      <c r="Y5241" s="17">
        <f t="shared" si="408"/>
        <v>6</v>
      </c>
      <c r="Z5241" t="str">
        <f t="shared" si="409"/>
        <v>0% (No Discount)</v>
      </c>
      <c r="AA5241" s="17">
        <f>IF(COUNTIF($B$2:B5241,B5241)=1,1,0)</f>
        <v>1</v>
      </c>
      <c r="AB5241" s="17">
        <f>IF(COUNTIF($F$2:F5241,F5241)=1,1,0)</f>
        <v>0</v>
      </c>
    </row>
    <row r="5242" spans="1:28" x14ac:dyDescent="0.2">
      <c r="A5242" s="17">
        <v>5241</v>
      </c>
      <c r="B5242" t="s">
        <v>8116</v>
      </c>
      <c r="C5242" s="18">
        <v>42624</v>
      </c>
      <c r="D5242" s="18">
        <v>42630</v>
      </c>
      <c r="E5242" t="s">
        <v>77</v>
      </c>
      <c r="F5242" t="s">
        <v>6370</v>
      </c>
      <c r="G5242" t="s">
        <v>6371</v>
      </c>
      <c r="H5242" t="s">
        <v>53</v>
      </c>
      <c r="I5242" t="s">
        <v>54</v>
      </c>
      <c r="J5242" t="s">
        <v>658</v>
      </c>
      <c r="K5242" t="s">
        <v>70</v>
      </c>
      <c r="L5242">
        <v>95123</v>
      </c>
      <c r="M5242" t="s">
        <v>71</v>
      </c>
      <c r="N5242" t="s">
        <v>1756</v>
      </c>
      <c r="O5242" t="s">
        <v>73</v>
      </c>
      <c r="P5242" t="s">
        <v>102</v>
      </c>
      <c r="Q5242" t="s">
        <v>1757</v>
      </c>
      <c r="R5242" s="19">
        <v>39.872</v>
      </c>
      <c r="S5242" s="17">
        <v>2</v>
      </c>
      <c r="T5242" s="20">
        <v>0.2</v>
      </c>
      <c r="U5242" s="19">
        <v>12.958399999999999</v>
      </c>
      <c r="V5242" s="20">
        <f t="shared" si="405"/>
        <v>0.32499999999999996</v>
      </c>
      <c r="W5242" s="17">
        <f t="shared" si="406"/>
        <v>2016</v>
      </c>
      <c r="X5242" t="str">
        <f t="shared" si="407"/>
        <v>Sep-2016</v>
      </c>
      <c r="Y5242" s="17">
        <f t="shared" si="408"/>
        <v>6</v>
      </c>
      <c r="Z5242" t="str">
        <f t="shared" si="409"/>
        <v>11-20%</v>
      </c>
      <c r="AA5242" s="17">
        <f>IF(COUNTIF($B$2:B5242,B5242)=1,1,0)</f>
        <v>0</v>
      </c>
      <c r="AB5242" s="17">
        <f>IF(COUNTIF($F$2:F5242,F5242)=1,1,0)</f>
        <v>0</v>
      </c>
    </row>
    <row r="5243" spans="1:28" x14ac:dyDescent="0.2">
      <c r="A5243" s="17">
        <v>5242</v>
      </c>
      <c r="B5243" t="s">
        <v>8117</v>
      </c>
      <c r="C5243" s="18">
        <v>42636</v>
      </c>
      <c r="D5243" s="18">
        <v>42639</v>
      </c>
      <c r="E5243" t="s">
        <v>50</v>
      </c>
      <c r="F5243" t="s">
        <v>6517</v>
      </c>
      <c r="G5243" t="s">
        <v>6518</v>
      </c>
      <c r="H5243" t="s">
        <v>68</v>
      </c>
      <c r="I5243" t="s">
        <v>54</v>
      </c>
      <c r="J5243" t="s">
        <v>122</v>
      </c>
      <c r="K5243" t="s">
        <v>123</v>
      </c>
      <c r="L5243">
        <v>98115</v>
      </c>
      <c r="M5243" t="s">
        <v>71</v>
      </c>
      <c r="N5243" t="s">
        <v>8118</v>
      </c>
      <c r="O5243" t="s">
        <v>73</v>
      </c>
      <c r="P5243" t="s">
        <v>606</v>
      </c>
      <c r="Q5243" t="s">
        <v>8119</v>
      </c>
      <c r="R5243" s="19">
        <v>13.68</v>
      </c>
      <c r="S5243" s="17">
        <v>2</v>
      </c>
      <c r="T5243" s="20">
        <v>0</v>
      </c>
      <c r="U5243" s="19">
        <v>3.6936</v>
      </c>
      <c r="V5243" s="20">
        <f t="shared" si="405"/>
        <v>0.27</v>
      </c>
      <c r="W5243" s="17">
        <f t="shared" si="406"/>
        <v>2016</v>
      </c>
      <c r="X5243" t="str">
        <f t="shared" si="407"/>
        <v>Sep-2016</v>
      </c>
      <c r="Y5243" s="17">
        <f t="shared" si="408"/>
        <v>3</v>
      </c>
      <c r="Z5243" t="str">
        <f t="shared" si="409"/>
        <v>0% (No Discount)</v>
      </c>
      <c r="AA5243" s="17">
        <f>IF(COUNTIF($B$2:B5243,B5243)=1,1,0)</f>
        <v>1</v>
      </c>
      <c r="AB5243" s="17">
        <f>IF(COUNTIF($F$2:F5243,F5243)=1,1,0)</f>
        <v>0</v>
      </c>
    </row>
    <row r="5244" spans="1:28" x14ac:dyDescent="0.2">
      <c r="A5244" s="17">
        <v>5243</v>
      </c>
      <c r="B5244" t="s">
        <v>8120</v>
      </c>
      <c r="C5244" s="18">
        <v>42951</v>
      </c>
      <c r="D5244" s="18">
        <v>42955</v>
      </c>
      <c r="E5244" t="s">
        <v>77</v>
      </c>
      <c r="F5244" t="s">
        <v>3780</v>
      </c>
      <c r="G5244" t="s">
        <v>3781</v>
      </c>
      <c r="H5244" t="s">
        <v>68</v>
      </c>
      <c r="I5244" t="s">
        <v>54</v>
      </c>
      <c r="J5244" t="s">
        <v>4250</v>
      </c>
      <c r="K5244" t="s">
        <v>131</v>
      </c>
      <c r="L5244">
        <v>75007</v>
      </c>
      <c r="M5244" t="s">
        <v>132</v>
      </c>
      <c r="N5244" t="s">
        <v>2188</v>
      </c>
      <c r="O5244" t="s">
        <v>73</v>
      </c>
      <c r="P5244" t="s">
        <v>102</v>
      </c>
      <c r="Q5244" t="s">
        <v>2189</v>
      </c>
      <c r="R5244" s="19">
        <v>3.3180000000000001</v>
      </c>
      <c r="S5244" s="17">
        <v>3</v>
      </c>
      <c r="T5244" s="20">
        <v>0.8</v>
      </c>
      <c r="U5244" s="19">
        <v>-5.6406000000000001</v>
      </c>
      <c r="V5244" s="20">
        <f t="shared" si="405"/>
        <v>-1.7</v>
      </c>
      <c r="W5244" s="17">
        <f t="shared" si="406"/>
        <v>2017</v>
      </c>
      <c r="X5244" t="str">
        <f t="shared" si="407"/>
        <v>Aug-2017</v>
      </c>
      <c r="Y5244" s="17">
        <f t="shared" si="408"/>
        <v>4</v>
      </c>
      <c r="Z5244" t="str">
        <f t="shared" si="409"/>
        <v>Over 50%</v>
      </c>
      <c r="AA5244" s="17">
        <f>IF(COUNTIF($B$2:B5244,B5244)=1,1,0)</f>
        <v>1</v>
      </c>
      <c r="AB5244" s="17">
        <f>IF(COUNTIF($F$2:F5244,F5244)=1,1,0)</f>
        <v>0</v>
      </c>
    </row>
    <row r="5245" spans="1:28" x14ac:dyDescent="0.2">
      <c r="A5245" s="17">
        <v>5244</v>
      </c>
      <c r="B5245" t="s">
        <v>8121</v>
      </c>
      <c r="C5245" s="18">
        <v>42576</v>
      </c>
      <c r="D5245" s="18">
        <v>42577</v>
      </c>
      <c r="E5245" t="s">
        <v>215</v>
      </c>
      <c r="F5245" t="s">
        <v>3850</v>
      </c>
      <c r="G5245" t="s">
        <v>3851</v>
      </c>
      <c r="H5245" t="s">
        <v>129</v>
      </c>
      <c r="I5245" t="s">
        <v>54</v>
      </c>
      <c r="J5245" t="s">
        <v>1157</v>
      </c>
      <c r="K5245" t="s">
        <v>346</v>
      </c>
      <c r="L5245">
        <v>22204</v>
      </c>
      <c r="M5245" t="s">
        <v>57</v>
      </c>
      <c r="N5245" t="s">
        <v>3401</v>
      </c>
      <c r="O5245" t="s">
        <v>73</v>
      </c>
      <c r="P5245" t="s">
        <v>102</v>
      </c>
      <c r="Q5245" t="s">
        <v>3402</v>
      </c>
      <c r="R5245" s="19">
        <v>10.44</v>
      </c>
      <c r="S5245" s="17">
        <v>1</v>
      </c>
      <c r="T5245" s="20">
        <v>0</v>
      </c>
      <c r="U5245" s="19">
        <v>4.8023999999999996</v>
      </c>
      <c r="V5245" s="20">
        <f t="shared" si="405"/>
        <v>0.45999999999999996</v>
      </c>
      <c r="W5245" s="17">
        <f t="shared" si="406"/>
        <v>2016</v>
      </c>
      <c r="X5245" t="str">
        <f t="shared" si="407"/>
        <v>Jul-2016</v>
      </c>
      <c r="Y5245" s="17">
        <f t="shared" si="408"/>
        <v>1</v>
      </c>
      <c r="Z5245" t="str">
        <f t="shared" si="409"/>
        <v>0% (No Discount)</v>
      </c>
      <c r="AA5245" s="17">
        <f>IF(COUNTIF($B$2:B5245,B5245)=1,1,0)</f>
        <v>1</v>
      </c>
      <c r="AB5245" s="17">
        <f>IF(COUNTIF($F$2:F5245,F5245)=1,1,0)</f>
        <v>0</v>
      </c>
    </row>
    <row r="5246" spans="1:28" x14ac:dyDescent="0.2">
      <c r="A5246" s="17">
        <v>5245</v>
      </c>
      <c r="B5246" t="s">
        <v>8122</v>
      </c>
      <c r="C5246" s="18">
        <v>42584</v>
      </c>
      <c r="D5246" s="18">
        <v>42586</v>
      </c>
      <c r="E5246" t="s">
        <v>50</v>
      </c>
      <c r="F5246" t="s">
        <v>2442</v>
      </c>
      <c r="G5246" t="s">
        <v>2443</v>
      </c>
      <c r="H5246" t="s">
        <v>68</v>
      </c>
      <c r="I5246" t="s">
        <v>54</v>
      </c>
      <c r="J5246" t="s">
        <v>69</v>
      </c>
      <c r="K5246" t="s">
        <v>70</v>
      </c>
      <c r="L5246">
        <v>90032</v>
      </c>
      <c r="M5246" t="s">
        <v>71</v>
      </c>
      <c r="N5246" t="s">
        <v>8123</v>
      </c>
      <c r="O5246" t="s">
        <v>59</v>
      </c>
      <c r="P5246" t="s">
        <v>83</v>
      </c>
      <c r="Q5246" t="s">
        <v>8124</v>
      </c>
      <c r="R5246" s="19">
        <v>136.464</v>
      </c>
      <c r="S5246" s="17">
        <v>2</v>
      </c>
      <c r="T5246" s="20">
        <v>0.2</v>
      </c>
      <c r="U5246" s="19">
        <v>15.3522</v>
      </c>
      <c r="V5246" s="20">
        <f t="shared" si="405"/>
        <v>0.1125</v>
      </c>
      <c r="W5246" s="17">
        <f t="shared" si="406"/>
        <v>2016</v>
      </c>
      <c r="X5246" t="str">
        <f t="shared" si="407"/>
        <v>Aug-2016</v>
      </c>
      <c r="Y5246" s="17">
        <f t="shared" si="408"/>
        <v>2</v>
      </c>
      <c r="Z5246" t="str">
        <f t="shared" si="409"/>
        <v>11-20%</v>
      </c>
      <c r="AA5246" s="17">
        <f>IF(COUNTIF($B$2:B5246,B5246)=1,1,0)</f>
        <v>1</v>
      </c>
      <c r="AB5246" s="17">
        <f>IF(COUNTIF($F$2:F5246,F5246)=1,1,0)</f>
        <v>0</v>
      </c>
    </row>
    <row r="5247" spans="1:28" x14ac:dyDescent="0.2">
      <c r="A5247" s="17">
        <v>5246</v>
      </c>
      <c r="B5247" t="s">
        <v>8122</v>
      </c>
      <c r="C5247" s="18">
        <v>42584</v>
      </c>
      <c r="D5247" s="18">
        <v>42586</v>
      </c>
      <c r="E5247" t="s">
        <v>50</v>
      </c>
      <c r="F5247" t="s">
        <v>2442</v>
      </c>
      <c r="G5247" t="s">
        <v>2443</v>
      </c>
      <c r="H5247" t="s">
        <v>68</v>
      </c>
      <c r="I5247" t="s">
        <v>54</v>
      </c>
      <c r="J5247" t="s">
        <v>69</v>
      </c>
      <c r="K5247" t="s">
        <v>70</v>
      </c>
      <c r="L5247">
        <v>90032</v>
      </c>
      <c r="M5247" t="s">
        <v>71</v>
      </c>
      <c r="N5247" t="s">
        <v>856</v>
      </c>
      <c r="O5247" t="s">
        <v>98</v>
      </c>
      <c r="P5247" t="s">
        <v>99</v>
      </c>
      <c r="Q5247" t="s">
        <v>857</v>
      </c>
      <c r="R5247" s="19">
        <v>333.57600000000002</v>
      </c>
      <c r="S5247" s="17">
        <v>3</v>
      </c>
      <c r="T5247" s="20">
        <v>0.2</v>
      </c>
      <c r="U5247" s="19">
        <v>33.357599999999998</v>
      </c>
      <c r="V5247" s="20">
        <f t="shared" si="405"/>
        <v>9.9999999999999992E-2</v>
      </c>
      <c r="W5247" s="17">
        <f t="shared" si="406"/>
        <v>2016</v>
      </c>
      <c r="X5247" t="str">
        <f t="shared" si="407"/>
        <v>Aug-2016</v>
      </c>
      <c r="Y5247" s="17">
        <f t="shared" si="408"/>
        <v>2</v>
      </c>
      <c r="Z5247" t="str">
        <f t="shared" si="409"/>
        <v>11-20%</v>
      </c>
      <c r="AA5247" s="17">
        <f>IF(COUNTIF($B$2:B5247,B5247)=1,1,0)</f>
        <v>0</v>
      </c>
      <c r="AB5247" s="17">
        <f>IF(COUNTIF($F$2:F5247,F5247)=1,1,0)</f>
        <v>0</v>
      </c>
    </row>
    <row r="5248" spans="1:28" x14ac:dyDescent="0.2">
      <c r="A5248" s="17">
        <v>5247</v>
      </c>
      <c r="B5248" t="s">
        <v>8122</v>
      </c>
      <c r="C5248" s="18">
        <v>42584</v>
      </c>
      <c r="D5248" s="18">
        <v>42586</v>
      </c>
      <c r="E5248" t="s">
        <v>50</v>
      </c>
      <c r="F5248" t="s">
        <v>2442</v>
      </c>
      <c r="G5248" t="s">
        <v>2443</v>
      </c>
      <c r="H5248" t="s">
        <v>68</v>
      </c>
      <c r="I5248" t="s">
        <v>54</v>
      </c>
      <c r="J5248" t="s">
        <v>69</v>
      </c>
      <c r="K5248" t="s">
        <v>70</v>
      </c>
      <c r="L5248">
        <v>90032</v>
      </c>
      <c r="M5248" t="s">
        <v>71</v>
      </c>
      <c r="N5248" t="s">
        <v>1808</v>
      </c>
      <c r="O5248" t="s">
        <v>73</v>
      </c>
      <c r="P5248" t="s">
        <v>102</v>
      </c>
      <c r="Q5248" t="s">
        <v>1809</v>
      </c>
      <c r="R5248" s="19">
        <v>12.544</v>
      </c>
      <c r="S5248" s="17">
        <v>2</v>
      </c>
      <c r="T5248" s="20">
        <v>0.2</v>
      </c>
      <c r="U5248" s="19">
        <v>4.7039999999999997</v>
      </c>
      <c r="V5248" s="20">
        <f t="shared" si="405"/>
        <v>0.37499999999999994</v>
      </c>
      <c r="W5248" s="17">
        <f t="shared" si="406"/>
        <v>2016</v>
      </c>
      <c r="X5248" t="str">
        <f t="shared" si="407"/>
        <v>Aug-2016</v>
      </c>
      <c r="Y5248" s="17">
        <f t="shared" si="408"/>
        <v>2</v>
      </c>
      <c r="Z5248" t="str">
        <f t="shared" si="409"/>
        <v>11-20%</v>
      </c>
      <c r="AA5248" s="17">
        <f>IF(COUNTIF($B$2:B5248,B5248)=1,1,0)</f>
        <v>0</v>
      </c>
      <c r="AB5248" s="17">
        <f>IF(COUNTIF($F$2:F5248,F5248)=1,1,0)</f>
        <v>0</v>
      </c>
    </row>
    <row r="5249" spans="1:28" x14ac:dyDescent="0.2">
      <c r="A5249" s="17">
        <v>5248</v>
      </c>
      <c r="B5249" t="s">
        <v>8125</v>
      </c>
      <c r="C5249" s="18">
        <v>42145</v>
      </c>
      <c r="D5249" s="18">
        <v>42151</v>
      </c>
      <c r="E5249" t="s">
        <v>77</v>
      </c>
      <c r="F5249" t="s">
        <v>359</v>
      </c>
      <c r="G5249" t="s">
        <v>360</v>
      </c>
      <c r="H5249" t="s">
        <v>53</v>
      </c>
      <c r="I5249" t="s">
        <v>54</v>
      </c>
      <c r="J5249" t="s">
        <v>8126</v>
      </c>
      <c r="K5249" t="s">
        <v>238</v>
      </c>
      <c r="L5249">
        <v>60423</v>
      </c>
      <c r="M5249" t="s">
        <v>132</v>
      </c>
      <c r="N5249" t="s">
        <v>464</v>
      </c>
      <c r="O5249" t="s">
        <v>73</v>
      </c>
      <c r="P5249" t="s">
        <v>105</v>
      </c>
      <c r="Q5249" t="s">
        <v>465</v>
      </c>
      <c r="R5249" s="19">
        <v>20.768000000000001</v>
      </c>
      <c r="S5249" s="17">
        <v>8</v>
      </c>
      <c r="T5249" s="20">
        <v>0.8</v>
      </c>
      <c r="U5249" s="19">
        <v>-52.958399999999997</v>
      </c>
      <c r="V5249" s="20">
        <f t="shared" si="405"/>
        <v>-2.5499999999999998</v>
      </c>
      <c r="W5249" s="17">
        <f t="shared" si="406"/>
        <v>2015</v>
      </c>
      <c r="X5249" t="str">
        <f t="shared" si="407"/>
        <v>May-2015</v>
      </c>
      <c r="Y5249" s="17">
        <f t="shared" si="408"/>
        <v>6</v>
      </c>
      <c r="Z5249" t="str">
        <f t="shared" si="409"/>
        <v>Over 50%</v>
      </c>
      <c r="AA5249" s="17">
        <f>IF(COUNTIF($B$2:B5249,B5249)=1,1,0)</f>
        <v>1</v>
      </c>
      <c r="AB5249" s="17">
        <f>IF(COUNTIF($F$2:F5249,F5249)=1,1,0)</f>
        <v>0</v>
      </c>
    </row>
    <row r="5250" spans="1:28" x14ac:dyDescent="0.2">
      <c r="A5250" s="17">
        <v>5249</v>
      </c>
      <c r="B5250" t="s">
        <v>8127</v>
      </c>
      <c r="C5250" s="18">
        <v>43042</v>
      </c>
      <c r="D5250" s="18">
        <v>43044</v>
      </c>
      <c r="E5250" t="s">
        <v>50</v>
      </c>
      <c r="F5250" t="s">
        <v>3516</v>
      </c>
      <c r="G5250" t="s">
        <v>3517</v>
      </c>
      <c r="H5250" t="s">
        <v>53</v>
      </c>
      <c r="I5250" t="s">
        <v>54</v>
      </c>
      <c r="J5250" t="s">
        <v>122</v>
      </c>
      <c r="K5250" t="s">
        <v>123</v>
      </c>
      <c r="L5250">
        <v>98105</v>
      </c>
      <c r="M5250" t="s">
        <v>71</v>
      </c>
      <c r="N5250" t="s">
        <v>770</v>
      </c>
      <c r="O5250" t="s">
        <v>98</v>
      </c>
      <c r="P5250" t="s">
        <v>188</v>
      </c>
      <c r="Q5250" t="s">
        <v>771</v>
      </c>
      <c r="R5250" s="19">
        <v>43.5</v>
      </c>
      <c r="S5250" s="17">
        <v>3</v>
      </c>
      <c r="T5250" s="20">
        <v>0</v>
      </c>
      <c r="U5250" s="19">
        <v>10.875</v>
      </c>
      <c r="V5250" s="20">
        <f t="shared" ref="V5250:V5313" si="410">IFERROR(U5250/R5250,0)</f>
        <v>0.25</v>
      </c>
      <c r="W5250" s="17">
        <f t="shared" ref="W5250:W5313" si="411">YEAR(C5250)</f>
        <v>2017</v>
      </c>
      <c r="X5250" t="str">
        <f t="shared" ref="X5250:X5313" si="412">TEXT(C5250,"mmm-yyyy")</f>
        <v>Nov-2017</v>
      </c>
      <c r="Y5250" s="17">
        <f t="shared" ref="Y5250:Y5313" si="413">D5250-C5250</f>
        <v>2</v>
      </c>
      <c r="Z5250" t="str">
        <f t="shared" ref="Z5250:Z5313" si="414">IF(T5250=0,"0% (No Discount)",IF(T5250&lt;=0.1,"1-10%",IF(T5250&lt;=0.2,"11-20%",IF(T5250&lt;=0.3,"21-30%",IF(T5250&lt;=0.4,"31-40%",IF(T5250&lt;=0.5,"41-50%","Over 50%"))))))</f>
        <v>0% (No Discount)</v>
      </c>
      <c r="AA5250" s="17">
        <f>IF(COUNTIF($B$2:B5250,B5250)=1,1,0)</f>
        <v>1</v>
      </c>
      <c r="AB5250" s="17">
        <f>IF(COUNTIF($F$2:F5250,F5250)=1,1,0)</f>
        <v>0</v>
      </c>
    </row>
    <row r="5251" spans="1:28" x14ac:dyDescent="0.2">
      <c r="A5251" s="17">
        <v>5250</v>
      </c>
      <c r="B5251" t="s">
        <v>8128</v>
      </c>
      <c r="C5251" s="18">
        <v>42110</v>
      </c>
      <c r="D5251" s="18">
        <v>42115</v>
      </c>
      <c r="E5251" t="s">
        <v>77</v>
      </c>
      <c r="F5251" t="s">
        <v>2303</v>
      </c>
      <c r="G5251" t="s">
        <v>2304</v>
      </c>
      <c r="H5251" t="s">
        <v>68</v>
      </c>
      <c r="I5251" t="s">
        <v>54</v>
      </c>
      <c r="J5251" t="s">
        <v>173</v>
      </c>
      <c r="K5251" t="s">
        <v>174</v>
      </c>
      <c r="L5251">
        <v>19143</v>
      </c>
      <c r="M5251" t="s">
        <v>175</v>
      </c>
      <c r="N5251" t="s">
        <v>5464</v>
      </c>
      <c r="O5251" t="s">
        <v>73</v>
      </c>
      <c r="P5251" t="s">
        <v>296</v>
      </c>
      <c r="Q5251" t="s">
        <v>590</v>
      </c>
      <c r="R5251" s="19">
        <v>12.576000000000001</v>
      </c>
      <c r="S5251" s="17">
        <v>4</v>
      </c>
      <c r="T5251" s="20">
        <v>0.2</v>
      </c>
      <c r="U5251" s="19">
        <v>4.0872000000000002</v>
      </c>
      <c r="V5251" s="20">
        <f t="shared" si="410"/>
        <v>0.32500000000000001</v>
      </c>
      <c r="W5251" s="17">
        <f t="shared" si="411"/>
        <v>2015</v>
      </c>
      <c r="X5251" t="str">
        <f t="shared" si="412"/>
        <v>Apr-2015</v>
      </c>
      <c r="Y5251" s="17">
        <f t="shared" si="413"/>
        <v>5</v>
      </c>
      <c r="Z5251" t="str">
        <f t="shared" si="414"/>
        <v>11-20%</v>
      </c>
      <c r="AA5251" s="17">
        <f>IF(COUNTIF($B$2:B5251,B5251)=1,1,0)</f>
        <v>1</v>
      </c>
      <c r="AB5251" s="17">
        <f>IF(COUNTIF($F$2:F5251,F5251)=1,1,0)</f>
        <v>0</v>
      </c>
    </row>
    <row r="5252" spans="1:28" x14ac:dyDescent="0.2">
      <c r="A5252" s="17">
        <v>5251</v>
      </c>
      <c r="B5252" t="s">
        <v>8129</v>
      </c>
      <c r="C5252" s="18">
        <v>42716</v>
      </c>
      <c r="D5252" s="18">
        <v>42722</v>
      </c>
      <c r="E5252" t="s">
        <v>77</v>
      </c>
      <c r="F5252" t="s">
        <v>6354</v>
      </c>
      <c r="G5252" t="s">
        <v>6355</v>
      </c>
      <c r="H5252" t="s">
        <v>53</v>
      </c>
      <c r="I5252" t="s">
        <v>54</v>
      </c>
      <c r="J5252" t="s">
        <v>524</v>
      </c>
      <c r="K5252" t="s">
        <v>1302</v>
      </c>
      <c r="L5252">
        <v>31907</v>
      </c>
      <c r="M5252" t="s">
        <v>57</v>
      </c>
      <c r="N5252" t="s">
        <v>3791</v>
      </c>
      <c r="O5252" t="s">
        <v>98</v>
      </c>
      <c r="P5252" t="s">
        <v>188</v>
      </c>
      <c r="Q5252" t="s">
        <v>3792</v>
      </c>
      <c r="R5252" s="19">
        <v>249.95</v>
      </c>
      <c r="S5252" s="17">
        <v>5</v>
      </c>
      <c r="T5252" s="20">
        <v>0</v>
      </c>
      <c r="U5252" s="19">
        <v>19.995999999999999</v>
      </c>
      <c r="V5252" s="20">
        <f t="shared" si="410"/>
        <v>0.08</v>
      </c>
      <c r="W5252" s="17">
        <f t="shared" si="411"/>
        <v>2016</v>
      </c>
      <c r="X5252" t="str">
        <f t="shared" si="412"/>
        <v>Dec-2016</v>
      </c>
      <c r="Y5252" s="17">
        <f t="shared" si="413"/>
        <v>6</v>
      </c>
      <c r="Z5252" t="str">
        <f t="shared" si="414"/>
        <v>0% (No Discount)</v>
      </c>
      <c r="AA5252" s="17">
        <f>IF(COUNTIF($B$2:B5252,B5252)=1,1,0)</f>
        <v>1</v>
      </c>
      <c r="AB5252" s="17">
        <f>IF(COUNTIF($F$2:F5252,F5252)=1,1,0)</f>
        <v>0</v>
      </c>
    </row>
    <row r="5253" spans="1:28" x14ac:dyDescent="0.2">
      <c r="A5253" s="17">
        <v>5252</v>
      </c>
      <c r="B5253" t="s">
        <v>8129</v>
      </c>
      <c r="C5253" s="18">
        <v>42716</v>
      </c>
      <c r="D5253" s="18">
        <v>42722</v>
      </c>
      <c r="E5253" t="s">
        <v>77</v>
      </c>
      <c r="F5253" t="s">
        <v>6354</v>
      </c>
      <c r="G5253" t="s">
        <v>6355</v>
      </c>
      <c r="H5253" t="s">
        <v>53</v>
      </c>
      <c r="I5253" t="s">
        <v>54</v>
      </c>
      <c r="J5253" t="s">
        <v>524</v>
      </c>
      <c r="K5253" t="s">
        <v>1302</v>
      </c>
      <c r="L5253">
        <v>31907</v>
      </c>
      <c r="M5253" t="s">
        <v>57</v>
      </c>
      <c r="N5253" t="s">
        <v>6374</v>
      </c>
      <c r="O5253" t="s">
        <v>73</v>
      </c>
      <c r="P5253" t="s">
        <v>117</v>
      </c>
      <c r="Q5253" t="s">
        <v>6375</v>
      </c>
      <c r="R5253" s="19">
        <v>49.12</v>
      </c>
      <c r="S5253" s="17">
        <v>4</v>
      </c>
      <c r="T5253" s="20">
        <v>0</v>
      </c>
      <c r="U5253" s="19">
        <v>23.086400000000001</v>
      </c>
      <c r="V5253" s="20">
        <f t="shared" si="410"/>
        <v>0.47000000000000003</v>
      </c>
      <c r="W5253" s="17">
        <f t="shared" si="411"/>
        <v>2016</v>
      </c>
      <c r="X5253" t="str">
        <f t="shared" si="412"/>
        <v>Dec-2016</v>
      </c>
      <c r="Y5253" s="17">
        <f t="shared" si="413"/>
        <v>6</v>
      </c>
      <c r="Z5253" t="str">
        <f t="shared" si="414"/>
        <v>0% (No Discount)</v>
      </c>
      <c r="AA5253" s="17">
        <f>IF(COUNTIF($B$2:B5253,B5253)=1,1,0)</f>
        <v>0</v>
      </c>
      <c r="AB5253" s="17">
        <f>IF(COUNTIF($F$2:F5253,F5253)=1,1,0)</f>
        <v>0</v>
      </c>
    </row>
    <row r="5254" spans="1:28" x14ac:dyDescent="0.2">
      <c r="A5254" s="17">
        <v>5253</v>
      </c>
      <c r="B5254" t="s">
        <v>8130</v>
      </c>
      <c r="C5254" s="18">
        <v>42307</v>
      </c>
      <c r="D5254" s="18">
        <v>42310</v>
      </c>
      <c r="E5254" t="s">
        <v>215</v>
      </c>
      <c r="F5254" t="s">
        <v>5650</v>
      </c>
      <c r="G5254" t="s">
        <v>5651</v>
      </c>
      <c r="H5254" t="s">
        <v>53</v>
      </c>
      <c r="I5254" t="s">
        <v>54</v>
      </c>
      <c r="J5254" t="s">
        <v>3012</v>
      </c>
      <c r="K5254" t="s">
        <v>346</v>
      </c>
      <c r="L5254">
        <v>23464</v>
      </c>
      <c r="M5254" t="s">
        <v>57</v>
      </c>
      <c r="N5254" t="s">
        <v>5390</v>
      </c>
      <c r="O5254" t="s">
        <v>73</v>
      </c>
      <c r="P5254" t="s">
        <v>105</v>
      </c>
      <c r="Q5254" t="s">
        <v>5391</v>
      </c>
      <c r="R5254" s="19">
        <v>182.91</v>
      </c>
      <c r="S5254" s="17">
        <v>3</v>
      </c>
      <c r="T5254" s="20">
        <v>0</v>
      </c>
      <c r="U5254" s="19">
        <v>53.043900000000001</v>
      </c>
      <c r="V5254" s="20">
        <f t="shared" si="410"/>
        <v>0.29000000000000004</v>
      </c>
      <c r="W5254" s="17">
        <f t="shared" si="411"/>
        <v>2015</v>
      </c>
      <c r="X5254" t="str">
        <f t="shared" si="412"/>
        <v>Oct-2015</v>
      </c>
      <c r="Y5254" s="17">
        <f t="shared" si="413"/>
        <v>3</v>
      </c>
      <c r="Z5254" t="str">
        <f t="shared" si="414"/>
        <v>0% (No Discount)</v>
      </c>
      <c r="AA5254" s="17">
        <f>IF(COUNTIF($B$2:B5254,B5254)=1,1,0)</f>
        <v>1</v>
      </c>
      <c r="AB5254" s="17">
        <f>IF(COUNTIF($F$2:F5254,F5254)=1,1,0)</f>
        <v>0</v>
      </c>
    </row>
    <row r="5255" spans="1:28" x14ac:dyDescent="0.2">
      <c r="A5255" s="17">
        <v>5254</v>
      </c>
      <c r="B5255" t="s">
        <v>8131</v>
      </c>
      <c r="C5255" s="18">
        <v>41705</v>
      </c>
      <c r="D5255" s="18">
        <v>41709</v>
      </c>
      <c r="E5255" t="s">
        <v>50</v>
      </c>
      <c r="F5255" t="s">
        <v>3995</v>
      </c>
      <c r="G5255" t="s">
        <v>3996</v>
      </c>
      <c r="H5255" t="s">
        <v>129</v>
      </c>
      <c r="I5255" t="s">
        <v>54</v>
      </c>
      <c r="J5255" t="s">
        <v>1408</v>
      </c>
      <c r="K5255" t="s">
        <v>123</v>
      </c>
      <c r="L5255">
        <v>98198</v>
      </c>
      <c r="M5255" t="s">
        <v>71</v>
      </c>
      <c r="N5255" t="s">
        <v>4335</v>
      </c>
      <c r="O5255" t="s">
        <v>73</v>
      </c>
      <c r="P5255" t="s">
        <v>102</v>
      </c>
      <c r="Q5255" t="s">
        <v>4336</v>
      </c>
      <c r="R5255" s="19">
        <v>107.648</v>
      </c>
      <c r="S5255" s="17">
        <v>2</v>
      </c>
      <c r="T5255" s="20">
        <v>0.2</v>
      </c>
      <c r="U5255" s="19">
        <v>33.64</v>
      </c>
      <c r="V5255" s="20">
        <f t="shared" si="410"/>
        <v>0.3125</v>
      </c>
      <c r="W5255" s="17">
        <f t="shared" si="411"/>
        <v>2014</v>
      </c>
      <c r="X5255" t="str">
        <f t="shared" si="412"/>
        <v>Mar-2014</v>
      </c>
      <c r="Y5255" s="17">
        <f t="shared" si="413"/>
        <v>4</v>
      </c>
      <c r="Z5255" t="str">
        <f t="shared" si="414"/>
        <v>11-20%</v>
      </c>
      <c r="AA5255" s="17">
        <f>IF(COUNTIF($B$2:B5255,B5255)=1,1,0)</f>
        <v>1</v>
      </c>
      <c r="AB5255" s="17">
        <f>IF(COUNTIF($F$2:F5255,F5255)=1,1,0)</f>
        <v>0</v>
      </c>
    </row>
    <row r="5256" spans="1:28" x14ac:dyDescent="0.2">
      <c r="A5256" s="17">
        <v>5255</v>
      </c>
      <c r="B5256" t="s">
        <v>8132</v>
      </c>
      <c r="C5256" s="18">
        <v>42068</v>
      </c>
      <c r="D5256" s="18">
        <v>42070</v>
      </c>
      <c r="E5256" t="s">
        <v>50</v>
      </c>
      <c r="F5256" t="s">
        <v>1090</v>
      </c>
      <c r="G5256" t="s">
        <v>1091</v>
      </c>
      <c r="H5256" t="s">
        <v>68</v>
      </c>
      <c r="I5256" t="s">
        <v>54</v>
      </c>
      <c r="J5256" t="s">
        <v>8133</v>
      </c>
      <c r="K5256" t="s">
        <v>174</v>
      </c>
      <c r="L5256">
        <v>18018</v>
      </c>
      <c r="M5256" t="s">
        <v>175</v>
      </c>
      <c r="N5256" t="s">
        <v>1871</v>
      </c>
      <c r="O5256" t="s">
        <v>59</v>
      </c>
      <c r="P5256" t="s">
        <v>63</v>
      </c>
      <c r="Q5256" t="s">
        <v>1872</v>
      </c>
      <c r="R5256" s="19">
        <v>99.372</v>
      </c>
      <c r="S5256" s="17">
        <v>2</v>
      </c>
      <c r="T5256" s="20">
        <v>0.3</v>
      </c>
      <c r="U5256" s="19">
        <v>-7.0979999999999999</v>
      </c>
      <c r="V5256" s="20">
        <f t="shared" si="410"/>
        <v>-7.1428571428571425E-2</v>
      </c>
      <c r="W5256" s="17">
        <f t="shared" si="411"/>
        <v>2015</v>
      </c>
      <c r="X5256" t="str">
        <f t="shared" si="412"/>
        <v>Mar-2015</v>
      </c>
      <c r="Y5256" s="17">
        <f t="shared" si="413"/>
        <v>2</v>
      </c>
      <c r="Z5256" t="str">
        <f t="shared" si="414"/>
        <v>21-30%</v>
      </c>
      <c r="AA5256" s="17">
        <f>IF(COUNTIF($B$2:B5256,B5256)=1,1,0)</f>
        <v>1</v>
      </c>
      <c r="AB5256" s="17">
        <f>IF(COUNTIF($F$2:F5256,F5256)=1,1,0)</f>
        <v>0</v>
      </c>
    </row>
    <row r="5257" spans="1:28" x14ac:dyDescent="0.2">
      <c r="A5257" s="17">
        <v>5256</v>
      </c>
      <c r="B5257" t="s">
        <v>8132</v>
      </c>
      <c r="C5257" s="18">
        <v>42068</v>
      </c>
      <c r="D5257" s="18">
        <v>42070</v>
      </c>
      <c r="E5257" t="s">
        <v>50</v>
      </c>
      <c r="F5257" t="s">
        <v>1090</v>
      </c>
      <c r="G5257" t="s">
        <v>1091</v>
      </c>
      <c r="H5257" t="s">
        <v>68</v>
      </c>
      <c r="I5257" t="s">
        <v>54</v>
      </c>
      <c r="J5257" t="s">
        <v>8133</v>
      </c>
      <c r="K5257" t="s">
        <v>174</v>
      </c>
      <c r="L5257">
        <v>18018</v>
      </c>
      <c r="M5257" t="s">
        <v>175</v>
      </c>
      <c r="N5257" t="s">
        <v>6296</v>
      </c>
      <c r="O5257" t="s">
        <v>59</v>
      </c>
      <c r="P5257" t="s">
        <v>92</v>
      </c>
      <c r="Q5257" t="s">
        <v>6297</v>
      </c>
      <c r="R5257" s="19">
        <v>33.567999999999998</v>
      </c>
      <c r="S5257" s="17">
        <v>2</v>
      </c>
      <c r="T5257" s="20">
        <v>0.2</v>
      </c>
      <c r="U5257" s="19">
        <v>-5.4547999999999996</v>
      </c>
      <c r="V5257" s="20">
        <f t="shared" si="410"/>
        <v>-0.16250000000000001</v>
      </c>
      <c r="W5257" s="17">
        <f t="shared" si="411"/>
        <v>2015</v>
      </c>
      <c r="X5257" t="str">
        <f t="shared" si="412"/>
        <v>Mar-2015</v>
      </c>
      <c r="Y5257" s="17">
        <f t="shared" si="413"/>
        <v>2</v>
      </c>
      <c r="Z5257" t="str">
        <f t="shared" si="414"/>
        <v>11-20%</v>
      </c>
      <c r="AA5257" s="17">
        <f>IF(COUNTIF($B$2:B5257,B5257)=1,1,0)</f>
        <v>0</v>
      </c>
      <c r="AB5257" s="17">
        <f>IF(COUNTIF($F$2:F5257,F5257)=1,1,0)</f>
        <v>0</v>
      </c>
    </row>
    <row r="5258" spans="1:28" x14ac:dyDescent="0.2">
      <c r="A5258" s="17">
        <v>5257</v>
      </c>
      <c r="B5258" t="s">
        <v>8134</v>
      </c>
      <c r="C5258" s="18">
        <v>42590</v>
      </c>
      <c r="D5258" s="18">
        <v>42596</v>
      </c>
      <c r="E5258" t="s">
        <v>77</v>
      </c>
      <c r="F5258" t="s">
        <v>1989</v>
      </c>
      <c r="G5258" t="s">
        <v>1990</v>
      </c>
      <c r="H5258" t="s">
        <v>53</v>
      </c>
      <c r="I5258" t="s">
        <v>54</v>
      </c>
      <c r="J5258" t="s">
        <v>4883</v>
      </c>
      <c r="K5258" t="s">
        <v>677</v>
      </c>
      <c r="L5258">
        <v>73120</v>
      </c>
      <c r="M5258" t="s">
        <v>132</v>
      </c>
      <c r="N5258" t="s">
        <v>6036</v>
      </c>
      <c r="O5258" t="s">
        <v>73</v>
      </c>
      <c r="P5258" t="s">
        <v>117</v>
      </c>
      <c r="Q5258" t="s">
        <v>6037</v>
      </c>
      <c r="R5258" s="19">
        <v>10.56</v>
      </c>
      <c r="S5258" s="17">
        <v>2</v>
      </c>
      <c r="T5258" s="20">
        <v>0</v>
      </c>
      <c r="U5258" s="19">
        <v>4.7519999999999998</v>
      </c>
      <c r="V5258" s="20">
        <f t="shared" si="410"/>
        <v>0.44999999999999996</v>
      </c>
      <c r="W5258" s="17">
        <f t="shared" si="411"/>
        <v>2016</v>
      </c>
      <c r="X5258" t="str">
        <f t="shared" si="412"/>
        <v>Aug-2016</v>
      </c>
      <c r="Y5258" s="17">
        <f t="shared" si="413"/>
        <v>6</v>
      </c>
      <c r="Z5258" t="str">
        <f t="shared" si="414"/>
        <v>0% (No Discount)</v>
      </c>
      <c r="AA5258" s="17">
        <f>IF(COUNTIF($B$2:B5258,B5258)=1,1,0)</f>
        <v>1</v>
      </c>
      <c r="AB5258" s="17">
        <f>IF(COUNTIF($F$2:F5258,F5258)=1,1,0)</f>
        <v>0</v>
      </c>
    </row>
    <row r="5259" spans="1:28" x14ac:dyDescent="0.2">
      <c r="A5259" s="17">
        <v>5258</v>
      </c>
      <c r="B5259" t="s">
        <v>8135</v>
      </c>
      <c r="C5259" s="18">
        <v>42738</v>
      </c>
      <c r="D5259" s="18">
        <v>42743</v>
      </c>
      <c r="E5259" t="s">
        <v>77</v>
      </c>
      <c r="F5259" t="s">
        <v>981</v>
      </c>
      <c r="G5259" t="s">
        <v>982</v>
      </c>
      <c r="H5259" t="s">
        <v>53</v>
      </c>
      <c r="I5259" t="s">
        <v>54</v>
      </c>
      <c r="J5259" t="s">
        <v>5017</v>
      </c>
      <c r="K5259" t="s">
        <v>70</v>
      </c>
      <c r="L5259">
        <v>91730</v>
      </c>
      <c r="M5259" t="s">
        <v>71</v>
      </c>
      <c r="N5259" t="s">
        <v>3284</v>
      </c>
      <c r="O5259" t="s">
        <v>73</v>
      </c>
      <c r="P5259" t="s">
        <v>117</v>
      </c>
      <c r="Q5259" t="s">
        <v>3285</v>
      </c>
      <c r="R5259" s="19">
        <v>38.880000000000003</v>
      </c>
      <c r="S5259" s="17">
        <v>6</v>
      </c>
      <c r="T5259" s="20">
        <v>0</v>
      </c>
      <c r="U5259" s="19">
        <v>18.662400000000002</v>
      </c>
      <c r="V5259" s="20">
        <f t="shared" si="410"/>
        <v>0.48000000000000004</v>
      </c>
      <c r="W5259" s="17">
        <f t="shared" si="411"/>
        <v>2017</v>
      </c>
      <c r="X5259" t="str">
        <f t="shared" si="412"/>
        <v>Jan-2017</v>
      </c>
      <c r="Y5259" s="17">
        <f t="shared" si="413"/>
        <v>5</v>
      </c>
      <c r="Z5259" t="str">
        <f t="shared" si="414"/>
        <v>0% (No Discount)</v>
      </c>
      <c r="AA5259" s="17">
        <f>IF(COUNTIF($B$2:B5259,B5259)=1,1,0)</f>
        <v>1</v>
      </c>
      <c r="AB5259" s="17">
        <f>IF(COUNTIF($F$2:F5259,F5259)=1,1,0)</f>
        <v>0</v>
      </c>
    </row>
    <row r="5260" spans="1:28" x14ac:dyDescent="0.2">
      <c r="A5260" s="17">
        <v>5259</v>
      </c>
      <c r="B5260" t="s">
        <v>8136</v>
      </c>
      <c r="C5260" s="18">
        <v>43017</v>
      </c>
      <c r="D5260" s="18">
        <v>43019</v>
      </c>
      <c r="E5260" t="s">
        <v>215</v>
      </c>
      <c r="F5260" t="s">
        <v>1687</v>
      </c>
      <c r="G5260" t="s">
        <v>1688</v>
      </c>
      <c r="H5260" t="s">
        <v>53</v>
      </c>
      <c r="I5260" t="s">
        <v>54</v>
      </c>
      <c r="J5260" t="s">
        <v>69</v>
      </c>
      <c r="K5260" t="s">
        <v>70</v>
      </c>
      <c r="L5260">
        <v>90032</v>
      </c>
      <c r="M5260" t="s">
        <v>71</v>
      </c>
      <c r="N5260" t="s">
        <v>2880</v>
      </c>
      <c r="O5260" t="s">
        <v>73</v>
      </c>
      <c r="P5260" t="s">
        <v>117</v>
      </c>
      <c r="Q5260" t="s">
        <v>2881</v>
      </c>
      <c r="R5260" s="19">
        <v>35.200000000000003</v>
      </c>
      <c r="S5260" s="17">
        <v>5</v>
      </c>
      <c r="T5260" s="20">
        <v>0</v>
      </c>
      <c r="U5260" s="19">
        <v>16.544</v>
      </c>
      <c r="V5260" s="20">
        <f t="shared" si="410"/>
        <v>0.47</v>
      </c>
      <c r="W5260" s="17">
        <f t="shared" si="411"/>
        <v>2017</v>
      </c>
      <c r="X5260" t="str">
        <f t="shared" si="412"/>
        <v>Oct-2017</v>
      </c>
      <c r="Y5260" s="17">
        <f t="shared" si="413"/>
        <v>2</v>
      </c>
      <c r="Z5260" t="str">
        <f t="shared" si="414"/>
        <v>0% (No Discount)</v>
      </c>
      <c r="AA5260" s="17">
        <f>IF(COUNTIF($B$2:B5260,B5260)=1,1,0)</f>
        <v>1</v>
      </c>
      <c r="AB5260" s="17">
        <f>IF(COUNTIF($F$2:F5260,F5260)=1,1,0)</f>
        <v>0</v>
      </c>
    </row>
    <row r="5261" spans="1:28" x14ac:dyDescent="0.2">
      <c r="A5261" s="17">
        <v>5260</v>
      </c>
      <c r="B5261" t="s">
        <v>8137</v>
      </c>
      <c r="C5261" s="18">
        <v>43028</v>
      </c>
      <c r="D5261" s="18">
        <v>43034</v>
      </c>
      <c r="E5261" t="s">
        <v>77</v>
      </c>
      <c r="F5261" t="s">
        <v>209</v>
      </c>
      <c r="G5261" t="s">
        <v>210</v>
      </c>
      <c r="H5261" t="s">
        <v>129</v>
      </c>
      <c r="I5261" t="s">
        <v>54</v>
      </c>
      <c r="J5261" t="s">
        <v>173</v>
      </c>
      <c r="K5261" t="s">
        <v>174</v>
      </c>
      <c r="L5261">
        <v>19120</v>
      </c>
      <c r="M5261" t="s">
        <v>175</v>
      </c>
      <c r="N5261" t="s">
        <v>2531</v>
      </c>
      <c r="O5261" t="s">
        <v>73</v>
      </c>
      <c r="P5261" t="s">
        <v>117</v>
      </c>
      <c r="Q5261" t="s">
        <v>2532</v>
      </c>
      <c r="R5261" s="19">
        <v>45.527999999999999</v>
      </c>
      <c r="S5261" s="17">
        <v>3</v>
      </c>
      <c r="T5261" s="20">
        <v>0.2</v>
      </c>
      <c r="U5261" s="19">
        <v>15.934799999999999</v>
      </c>
      <c r="V5261" s="20">
        <f t="shared" si="410"/>
        <v>0.35</v>
      </c>
      <c r="W5261" s="17">
        <f t="shared" si="411"/>
        <v>2017</v>
      </c>
      <c r="X5261" t="str">
        <f t="shared" si="412"/>
        <v>Oct-2017</v>
      </c>
      <c r="Y5261" s="17">
        <f t="shared" si="413"/>
        <v>6</v>
      </c>
      <c r="Z5261" t="str">
        <f t="shared" si="414"/>
        <v>11-20%</v>
      </c>
      <c r="AA5261" s="17">
        <f>IF(COUNTIF($B$2:B5261,B5261)=1,1,0)</f>
        <v>1</v>
      </c>
      <c r="AB5261" s="17">
        <f>IF(COUNTIF($F$2:F5261,F5261)=1,1,0)</f>
        <v>0</v>
      </c>
    </row>
    <row r="5262" spans="1:28" x14ac:dyDescent="0.2">
      <c r="A5262" s="17">
        <v>5261</v>
      </c>
      <c r="B5262" t="s">
        <v>8138</v>
      </c>
      <c r="C5262" s="18">
        <v>41889</v>
      </c>
      <c r="D5262" s="18">
        <v>41892</v>
      </c>
      <c r="E5262" t="s">
        <v>215</v>
      </c>
      <c r="F5262" t="s">
        <v>3794</v>
      </c>
      <c r="G5262" t="s">
        <v>3795</v>
      </c>
      <c r="H5262" t="s">
        <v>129</v>
      </c>
      <c r="I5262" t="s">
        <v>54</v>
      </c>
      <c r="J5262" t="s">
        <v>211</v>
      </c>
      <c r="K5262" t="s">
        <v>131</v>
      </c>
      <c r="L5262">
        <v>77036</v>
      </c>
      <c r="M5262" t="s">
        <v>132</v>
      </c>
      <c r="N5262" t="s">
        <v>5631</v>
      </c>
      <c r="O5262" t="s">
        <v>98</v>
      </c>
      <c r="P5262" t="s">
        <v>99</v>
      </c>
      <c r="Q5262" t="s">
        <v>5632</v>
      </c>
      <c r="R5262" s="19">
        <v>196.77600000000001</v>
      </c>
      <c r="S5262" s="17">
        <v>3</v>
      </c>
      <c r="T5262" s="20">
        <v>0.2</v>
      </c>
      <c r="U5262" s="19">
        <v>14.7582</v>
      </c>
      <c r="V5262" s="20">
        <f t="shared" si="410"/>
        <v>7.4999999999999997E-2</v>
      </c>
      <c r="W5262" s="17">
        <f t="shared" si="411"/>
        <v>2014</v>
      </c>
      <c r="X5262" t="str">
        <f t="shared" si="412"/>
        <v>Sep-2014</v>
      </c>
      <c r="Y5262" s="17">
        <f t="shared" si="413"/>
        <v>3</v>
      </c>
      <c r="Z5262" t="str">
        <f t="shared" si="414"/>
        <v>11-20%</v>
      </c>
      <c r="AA5262" s="17">
        <f>IF(COUNTIF($B$2:B5262,B5262)=1,1,0)</f>
        <v>1</v>
      </c>
      <c r="AB5262" s="17">
        <f>IF(COUNTIF($F$2:F5262,F5262)=1,1,0)</f>
        <v>0</v>
      </c>
    </row>
    <row r="5263" spans="1:28" x14ac:dyDescent="0.2">
      <c r="A5263" s="17">
        <v>5262</v>
      </c>
      <c r="B5263" t="s">
        <v>8138</v>
      </c>
      <c r="C5263" s="18">
        <v>41889</v>
      </c>
      <c r="D5263" s="18">
        <v>41892</v>
      </c>
      <c r="E5263" t="s">
        <v>215</v>
      </c>
      <c r="F5263" t="s">
        <v>3794</v>
      </c>
      <c r="G5263" t="s">
        <v>3795</v>
      </c>
      <c r="H5263" t="s">
        <v>129</v>
      </c>
      <c r="I5263" t="s">
        <v>54</v>
      </c>
      <c r="J5263" t="s">
        <v>211</v>
      </c>
      <c r="K5263" t="s">
        <v>131</v>
      </c>
      <c r="L5263">
        <v>77036</v>
      </c>
      <c r="M5263" t="s">
        <v>132</v>
      </c>
      <c r="N5263" t="s">
        <v>1403</v>
      </c>
      <c r="O5263" t="s">
        <v>73</v>
      </c>
      <c r="P5263" t="s">
        <v>102</v>
      </c>
      <c r="Q5263" t="s">
        <v>1404</v>
      </c>
      <c r="R5263" s="19">
        <v>2.92</v>
      </c>
      <c r="S5263" s="17">
        <v>2</v>
      </c>
      <c r="T5263" s="20">
        <v>0.8</v>
      </c>
      <c r="U5263" s="19">
        <v>-4.8179999999999996</v>
      </c>
      <c r="V5263" s="20">
        <f t="shared" si="410"/>
        <v>-1.65</v>
      </c>
      <c r="W5263" s="17">
        <f t="shared" si="411"/>
        <v>2014</v>
      </c>
      <c r="X5263" t="str">
        <f t="shared" si="412"/>
        <v>Sep-2014</v>
      </c>
      <c r="Y5263" s="17">
        <f t="shared" si="413"/>
        <v>3</v>
      </c>
      <c r="Z5263" t="str">
        <f t="shared" si="414"/>
        <v>Over 50%</v>
      </c>
      <c r="AA5263" s="17">
        <f>IF(COUNTIF($B$2:B5263,B5263)=1,1,0)</f>
        <v>0</v>
      </c>
      <c r="AB5263" s="17">
        <f>IF(COUNTIF($F$2:F5263,F5263)=1,1,0)</f>
        <v>0</v>
      </c>
    </row>
    <row r="5264" spans="1:28" x14ac:dyDescent="0.2">
      <c r="A5264" s="17">
        <v>5263</v>
      </c>
      <c r="B5264" t="s">
        <v>8138</v>
      </c>
      <c r="C5264" s="18">
        <v>41889</v>
      </c>
      <c r="D5264" s="18">
        <v>41892</v>
      </c>
      <c r="E5264" t="s">
        <v>215</v>
      </c>
      <c r="F5264" t="s">
        <v>3794</v>
      </c>
      <c r="G5264" t="s">
        <v>3795</v>
      </c>
      <c r="H5264" t="s">
        <v>129</v>
      </c>
      <c r="I5264" t="s">
        <v>54</v>
      </c>
      <c r="J5264" t="s">
        <v>211</v>
      </c>
      <c r="K5264" t="s">
        <v>131</v>
      </c>
      <c r="L5264">
        <v>77036</v>
      </c>
      <c r="M5264" t="s">
        <v>132</v>
      </c>
      <c r="N5264" t="s">
        <v>2914</v>
      </c>
      <c r="O5264" t="s">
        <v>59</v>
      </c>
      <c r="P5264" t="s">
        <v>83</v>
      </c>
      <c r="Q5264" t="s">
        <v>2915</v>
      </c>
      <c r="R5264" s="19">
        <v>200.79499999999999</v>
      </c>
      <c r="S5264" s="17">
        <v>1</v>
      </c>
      <c r="T5264" s="20">
        <v>0.3</v>
      </c>
      <c r="U5264" s="19">
        <v>-22.948</v>
      </c>
      <c r="V5264" s="20">
        <f t="shared" si="410"/>
        <v>-0.1142857142857143</v>
      </c>
      <c r="W5264" s="17">
        <f t="shared" si="411"/>
        <v>2014</v>
      </c>
      <c r="X5264" t="str">
        <f t="shared" si="412"/>
        <v>Sep-2014</v>
      </c>
      <c r="Y5264" s="17">
        <f t="shared" si="413"/>
        <v>3</v>
      </c>
      <c r="Z5264" t="str">
        <f t="shared" si="414"/>
        <v>21-30%</v>
      </c>
      <c r="AA5264" s="17">
        <f>IF(COUNTIF($B$2:B5264,B5264)=1,1,0)</f>
        <v>0</v>
      </c>
      <c r="AB5264" s="17">
        <f>IF(COUNTIF($F$2:F5264,F5264)=1,1,0)</f>
        <v>0</v>
      </c>
    </row>
    <row r="5265" spans="1:28" x14ac:dyDescent="0.2">
      <c r="A5265" s="17">
        <v>5264</v>
      </c>
      <c r="B5265" t="s">
        <v>8138</v>
      </c>
      <c r="C5265" s="18">
        <v>41889</v>
      </c>
      <c r="D5265" s="18">
        <v>41892</v>
      </c>
      <c r="E5265" t="s">
        <v>215</v>
      </c>
      <c r="F5265" t="s">
        <v>3794</v>
      </c>
      <c r="G5265" t="s">
        <v>3795</v>
      </c>
      <c r="H5265" t="s">
        <v>129</v>
      </c>
      <c r="I5265" t="s">
        <v>54</v>
      </c>
      <c r="J5265" t="s">
        <v>211</v>
      </c>
      <c r="K5265" t="s">
        <v>131</v>
      </c>
      <c r="L5265">
        <v>77036</v>
      </c>
      <c r="M5265" t="s">
        <v>132</v>
      </c>
      <c r="N5265" t="s">
        <v>4870</v>
      </c>
      <c r="O5265" t="s">
        <v>98</v>
      </c>
      <c r="P5265" t="s">
        <v>188</v>
      </c>
      <c r="Q5265" t="s">
        <v>4871</v>
      </c>
      <c r="R5265" s="19">
        <v>46.688000000000002</v>
      </c>
      <c r="S5265" s="17">
        <v>4</v>
      </c>
      <c r="T5265" s="20">
        <v>0.2</v>
      </c>
      <c r="U5265" s="19">
        <v>-2.9180000000000001</v>
      </c>
      <c r="V5265" s="20">
        <f t="shared" si="410"/>
        <v>-6.25E-2</v>
      </c>
      <c r="W5265" s="17">
        <f t="shared" si="411"/>
        <v>2014</v>
      </c>
      <c r="X5265" t="str">
        <f t="shared" si="412"/>
        <v>Sep-2014</v>
      </c>
      <c r="Y5265" s="17">
        <f t="shared" si="413"/>
        <v>3</v>
      </c>
      <c r="Z5265" t="str">
        <f t="shared" si="414"/>
        <v>11-20%</v>
      </c>
      <c r="AA5265" s="17">
        <f>IF(COUNTIF($B$2:B5265,B5265)=1,1,0)</f>
        <v>0</v>
      </c>
      <c r="AB5265" s="17">
        <f>IF(COUNTIF($F$2:F5265,F5265)=1,1,0)</f>
        <v>0</v>
      </c>
    </row>
    <row r="5266" spans="1:28" x14ac:dyDescent="0.2">
      <c r="A5266" s="17">
        <v>5265</v>
      </c>
      <c r="B5266" t="s">
        <v>8138</v>
      </c>
      <c r="C5266" s="18">
        <v>41889</v>
      </c>
      <c r="D5266" s="18">
        <v>41892</v>
      </c>
      <c r="E5266" t="s">
        <v>215</v>
      </c>
      <c r="F5266" t="s">
        <v>3794</v>
      </c>
      <c r="G5266" t="s">
        <v>3795</v>
      </c>
      <c r="H5266" t="s">
        <v>129</v>
      </c>
      <c r="I5266" t="s">
        <v>54</v>
      </c>
      <c r="J5266" t="s">
        <v>211</v>
      </c>
      <c r="K5266" t="s">
        <v>131</v>
      </c>
      <c r="L5266">
        <v>77036</v>
      </c>
      <c r="M5266" t="s">
        <v>132</v>
      </c>
      <c r="N5266" t="s">
        <v>6981</v>
      </c>
      <c r="O5266" t="s">
        <v>73</v>
      </c>
      <c r="P5266" t="s">
        <v>95</v>
      </c>
      <c r="Q5266" t="s">
        <v>6982</v>
      </c>
      <c r="R5266" s="19">
        <v>21.864000000000001</v>
      </c>
      <c r="S5266" s="17">
        <v>3</v>
      </c>
      <c r="T5266" s="20">
        <v>0.2</v>
      </c>
      <c r="U5266" s="19">
        <v>3.5529000000000002</v>
      </c>
      <c r="V5266" s="20">
        <f t="shared" si="410"/>
        <v>0.16250000000000001</v>
      </c>
      <c r="W5266" s="17">
        <f t="shared" si="411"/>
        <v>2014</v>
      </c>
      <c r="X5266" t="str">
        <f t="shared" si="412"/>
        <v>Sep-2014</v>
      </c>
      <c r="Y5266" s="17">
        <f t="shared" si="413"/>
        <v>3</v>
      </c>
      <c r="Z5266" t="str">
        <f t="shared" si="414"/>
        <v>11-20%</v>
      </c>
      <c r="AA5266" s="17">
        <f>IF(COUNTIF($B$2:B5266,B5266)=1,1,0)</f>
        <v>0</v>
      </c>
      <c r="AB5266" s="17">
        <f>IF(COUNTIF($F$2:F5266,F5266)=1,1,0)</f>
        <v>0</v>
      </c>
    </row>
    <row r="5267" spans="1:28" x14ac:dyDescent="0.2">
      <c r="A5267" s="17">
        <v>5266</v>
      </c>
      <c r="B5267" t="s">
        <v>8139</v>
      </c>
      <c r="C5267" s="18">
        <v>43008</v>
      </c>
      <c r="D5267" s="18">
        <v>43011</v>
      </c>
      <c r="E5267" t="s">
        <v>215</v>
      </c>
      <c r="F5267" t="s">
        <v>6390</v>
      </c>
      <c r="G5267" t="s">
        <v>6391</v>
      </c>
      <c r="H5267" t="s">
        <v>68</v>
      </c>
      <c r="I5267" t="s">
        <v>54</v>
      </c>
      <c r="J5267" t="s">
        <v>122</v>
      </c>
      <c r="K5267" t="s">
        <v>123</v>
      </c>
      <c r="L5267">
        <v>98103</v>
      </c>
      <c r="M5267" t="s">
        <v>71</v>
      </c>
      <c r="N5267" t="s">
        <v>4040</v>
      </c>
      <c r="O5267" t="s">
        <v>73</v>
      </c>
      <c r="P5267" t="s">
        <v>117</v>
      </c>
      <c r="Q5267" t="s">
        <v>4041</v>
      </c>
      <c r="R5267" s="19">
        <v>11.76</v>
      </c>
      <c r="S5267" s="17">
        <v>2</v>
      </c>
      <c r="T5267" s="20">
        <v>0</v>
      </c>
      <c r="U5267" s="19">
        <v>5.7624000000000004</v>
      </c>
      <c r="V5267" s="20">
        <f t="shared" si="410"/>
        <v>0.49000000000000005</v>
      </c>
      <c r="W5267" s="17">
        <f t="shared" si="411"/>
        <v>2017</v>
      </c>
      <c r="X5267" t="str">
        <f t="shared" si="412"/>
        <v>Sep-2017</v>
      </c>
      <c r="Y5267" s="17">
        <f t="shared" si="413"/>
        <v>3</v>
      </c>
      <c r="Z5267" t="str">
        <f t="shared" si="414"/>
        <v>0% (No Discount)</v>
      </c>
      <c r="AA5267" s="17">
        <f>IF(COUNTIF($B$2:B5267,B5267)=1,1,0)</f>
        <v>1</v>
      </c>
      <c r="AB5267" s="17">
        <f>IF(COUNTIF($F$2:F5267,F5267)=1,1,0)</f>
        <v>0</v>
      </c>
    </row>
    <row r="5268" spans="1:28" x14ac:dyDescent="0.2">
      <c r="A5268" s="17">
        <v>5267</v>
      </c>
      <c r="B5268" t="s">
        <v>8139</v>
      </c>
      <c r="C5268" s="18">
        <v>43008</v>
      </c>
      <c r="D5268" s="18">
        <v>43011</v>
      </c>
      <c r="E5268" t="s">
        <v>215</v>
      </c>
      <c r="F5268" t="s">
        <v>6390</v>
      </c>
      <c r="G5268" t="s">
        <v>6391</v>
      </c>
      <c r="H5268" t="s">
        <v>68</v>
      </c>
      <c r="I5268" t="s">
        <v>54</v>
      </c>
      <c r="J5268" t="s">
        <v>122</v>
      </c>
      <c r="K5268" t="s">
        <v>123</v>
      </c>
      <c r="L5268">
        <v>98103</v>
      </c>
      <c r="M5268" t="s">
        <v>71</v>
      </c>
      <c r="N5268" t="s">
        <v>6836</v>
      </c>
      <c r="O5268" t="s">
        <v>73</v>
      </c>
      <c r="P5268" t="s">
        <v>117</v>
      </c>
      <c r="Q5268" t="s">
        <v>6837</v>
      </c>
      <c r="R5268" s="19">
        <v>167.94</v>
      </c>
      <c r="S5268" s="17">
        <v>3</v>
      </c>
      <c r="T5268" s="20">
        <v>0</v>
      </c>
      <c r="U5268" s="19">
        <v>82.290599999999998</v>
      </c>
      <c r="V5268" s="20">
        <f t="shared" si="410"/>
        <v>0.49</v>
      </c>
      <c r="W5268" s="17">
        <f t="shared" si="411"/>
        <v>2017</v>
      </c>
      <c r="X5268" t="str">
        <f t="shared" si="412"/>
        <v>Sep-2017</v>
      </c>
      <c r="Y5268" s="17">
        <f t="shared" si="413"/>
        <v>3</v>
      </c>
      <c r="Z5268" t="str">
        <f t="shared" si="414"/>
        <v>0% (No Discount)</v>
      </c>
      <c r="AA5268" s="17">
        <f>IF(COUNTIF($B$2:B5268,B5268)=1,1,0)</f>
        <v>0</v>
      </c>
      <c r="AB5268" s="17">
        <f>IF(COUNTIF($F$2:F5268,F5268)=1,1,0)</f>
        <v>0</v>
      </c>
    </row>
    <row r="5269" spans="1:28" x14ac:dyDescent="0.2">
      <c r="A5269" s="17">
        <v>5268</v>
      </c>
      <c r="B5269" t="s">
        <v>8139</v>
      </c>
      <c r="C5269" s="18">
        <v>43008</v>
      </c>
      <c r="D5269" s="18">
        <v>43011</v>
      </c>
      <c r="E5269" t="s">
        <v>215</v>
      </c>
      <c r="F5269" t="s">
        <v>6390</v>
      </c>
      <c r="G5269" t="s">
        <v>6391</v>
      </c>
      <c r="H5269" t="s">
        <v>68</v>
      </c>
      <c r="I5269" t="s">
        <v>54</v>
      </c>
      <c r="J5269" t="s">
        <v>122</v>
      </c>
      <c r="K5269" t="s">
        <v>123</v>
      </c>
      <c r="L5269">
        <v>98103</v>
      </c>
      <c r="M5269" t="s">
        <v>71</v>
      </c>
      <c r="N5269" t="s">
        <v>4127</v>
      </c>
      <c r="O5269" t="s">
        <v>73</v>
      </c>
      <c r="P5269" t="s">
        <v>105</v>
      </c>
      <c r="Q5269" t="s">
        <v>4128</v>
      </c>
      <c r="R5269" s="19">
        <v>3.89</v>
      </c>
      <c r="S5269" s="17">
        <v>1</v>
      </c>
      <c r="T5269" s="20">
        <v>0</v>
      </c>
      <c r="U5269" s="19">
        <v>1.0114000000000001</v>
      </c>
      <c r="V5269" s="20">
        <f t="shared" si="410"/>
        <v>0.26</v>
      </c>
      <c r="W5269" s="17">
        <f t="shared" si="411"/>
        <v>2017</v>
      </c>
      <c r="X5269" t="str">
        <f t="shared" si="412"/>
        <v>Sep-2017</v>
      </c>
      <c r="Y5269" s="17">
        <f t="shared" si="413"/>
        <v>3</v>
      </c>
      <c r="Z5269" t="str">
        <f t="shared" si="414"/>
        <v>0% (No Discount)</v>
      </c>
      <c r="AA5269" s="17">
        <f>IF(COUNTIF($B$2:B5269,B5269)=1,1,0)</f>
        <v>0</v>
      </c>
      <c r="AB5269" s="17">
        <f>IF(COUNTIF($F$2:F5269,F5269)=1,1,0)</f>
        <v>0</v>
      </c>
    </row>
    <row r="5270" spans="1:28" x14ac:dyDescent="0.2">
      <c r="A5270" s="17">
        <v>5269</v>
      </c>
      <c r="B5270" t="s">
        <v>8140</v>
      </c>
      <c r="C5270" s="18">
        <v>43055</v>
      </c>
      <c r="D5270" s="18">
        <v>43060</v>
      </c>
      <c r="E5270" t="s">
        <v>77</v>
      </c>
      <c r="F5270" t="s">
        <v>3539</v>
      </c>
      <c r="G5270" t="s">
        <v>3540</v>
      </c>
      <c r="H5270" t="s">
        <v>129</v>
      </c>
      <c r="I5270" t="s">
        <v>54</v>
      </c>
      <c r="J5270" t="s">
        <v>3224</v>
      </c>
      <c r="K5270" t="s">
        <v>294</v>
      </c>
      <c r="L5270">
        <v>10701</v>
      </c>
      <c r="M5270" t="s">
        <v>175</v>
      </c>
      <c r="N5270" t="s">
        <v>8141</v>
      </c>
      <c r="O5270" t="s">
        <v>98</v>
      </c>
      <c r="P5270" t="s">
        <v>711</v>
      </c>
      <c r="Q5270" t="s">
        <v>8142</v>
      </c>
      <c r="R5270" s="19">
        <v>52.44</v>
      </c>
      <c r="S5270" s="17">
        <v>4</v>
      </c>
      <c r="T5270" s="20">
        <v>0</v>
      </c>
      <c r="U5270" s="19">
        <v>24.122399999999999</v>
      </c>
      <c r="V5270" s="20">
        <f t="shared" si="410"/>
        <v>0.46</v>
      </c>
      <c r="W5270" s="17">
        <f t="shared" si="411"/>
        <v>2017</v>
      </c>
      <c r="X5270" t="str">
        <f t="shared" si="412"/>
        <v>Nov-2017</v>
      </c>
      <c r="Y5270" s="17">
        <f t="shared" si="413"/>
        <v>5</v>
      </c>
      <c r="Z5270" t="str">
        <f t="shared" si="414"/>
        <v>0% (No Discount)</v>
      </c>
      <c r="AA5270" s="17">
        <f>IF(COUNTIF($B$2:B5270,B5270)=1,1,0)</f>
        <v>1</v>
      </c>
      <c r="AB5270" s="17">
        <f>IF(COUNTIF($F$2:F5270,F5270)=1,1,0)</f>
        <v>0</v>
      </c>
    </row>
    <row r="5271" spans="1:28" x14ac:dyDescent="0.2">
      <c r="A5271" s="17">
        <v>5270</v>
      </c>
      <c r="B5271" t="s">
        <v>8143</v>
      </c>
      <c r="C5271" s="18">
        <v>42989</v>
      </c>
      <c r="D5271" s="18">
        <v>42989</v>
      </c>
      <c r="E5271" t="s">
        <v>1320</v>
      </c>
      <c r="F5271" t="s">
        <v>806</v>
      </c>
      <c r="G5271" t="s">
        <v>807</v>
      </c>
      <c r="H5271" t="s">
        <v>53</v>
      </c>
      <c r="I5271" t="s">
        <v>54</v>
      </c>
      <c r="J5271" t="s">
        <v>154</v>
      </c>
      <c r="K5271" t="s">
        <v>70</v>
      </c>
      <c r="L5271">
        <v>94110</v>
      </c>
      <c r="M5271" t="s">
        <v>71</v>
      </c>
      <c r="N5271" t="s">
        <v>374</v>
      </c>
      <c r="O5271" t="s">
        <v>59</v>
      </c>
      <c r="P5271" t="s">
        <v>92</v>
      </c>
      <c r="Q5271" t="s">
        <v>375</v>
      </c>
      <c r="R5271" s="19">
        <v>32.36</v>
      </c>
      <c r="S5271" s="17">
        <v>4</v>
      </c>
      <c r="T5271" s="20">
        <v>0</v>
      </c>
      <c r="U5271" s="19">
        <v>11.6496</v>
      </c>
      <c r="V5271" s="20">
        <f t="shared" si="410"/>
        <v>0.36</v>
      </c>
      <c r="W5271" s="17">
        <f t="shared" si="411"/>
        <v>2017</v>
      </c>
      <c r="X5271" t="str">
        <f t="shared" si="412"/>
        <v>Sep-2017</v>
      </c>
      <c r="Y5271" s="17">
        <f t="shared" si="413"/>
        <v>0</v>
      </c>
      <c r="Z5271" t="str">
        <f t="shared" si="414"/>
        <v>0% (No Discount)</v>
      </c>
      <c r="AA5271" s="17">
        <f>IF(COUNTIF($B$2:B5271,B5271)=1,1,0)</f>
        <v>1</v>
      </c>
      <c r="AB5271" s="17">
        <f>IF(COUNTIF($F$2:F5271,F5271)=1,1,0)</f>
        <v>0</v>
      </c>
    </row>
    <row r="5272" spans="1:28" x14ac:dyDescent="0.2">
      <c r="A5272" s="17">
        <v>5271</v>
      </c>
      <c r="B5272" t="s">
        <v>8143</v>
      </c>
      <c r="C5272" s="18">
        <v>42989</v>
      </c>
      <c r="D5272" s="18">
        <v>42989</v>
      </c>
      <c r="E5272" t="s">
        <v>1320</v>
      </c>
      <c r="F5272" t="s">
        <v>806</v>
      </c>
      <c r="G5272" t="s">
        <v>807</v>
      </c>
      <c r="H5272" t="s">
        <v>53</v>
      </c>
      <c r="I5272" t="s">
        <v>54</v>
      </c>
      <c r="J5272" t="s">
        <v>154</v>
      </c>
      <c r="K5272" t="s">
        <v>70</v>
      </c>
      <c r="L5272">
        <v>94110</v>
      </c>
      <c r="M5272" t="s">
        <v>71</v>
      </c>
      <c r="N5272" t="s">
        <v>2853</v>
      </c>
      <c r="O5272" t="s">
        <v>73</v>
      </c>
      <c r="P5272" t="s">
        <v>105</v>
      </c>
      <c r="Q5272" t="s">
        <v>2854</v>
      </c>
      <c r="R5272" s="19">
        <v>406.6</v>
      </c>
      <c r="S5272" s="17">
        <v>5</v>
      </c>
      <c r="T5272" s="20">
        <v>0</v>
      </c>
      <c r="U5272" s="19">
        <v>113.848</v>
      </c>
      <c r="V5272" s="20">
        <f t="shared" si="410"/>
        <v>0.27999999999999997</v>
      </c>
      <c r="W5272" s="17">
        <f t="shared" si="411"/>
        <v>2017</v>
      </c>
      <c r="X5272" t="str">
        <f t="shared" si="412"/>
        <v>Sep-2017</v>
      </c>
      <c r="Y5272" s="17">
        <f t="shared" si="413"/>
        <v>0</v>
      </c>
      <c r="Z5272" t="str">
        <f t="shared" si="414"/>
        <v>0% (No Discount)</v>
      </c>
      <c r="AA5272" s="17">
        <f>IF(COUNTIF($B$2:B5272,B5272)=1,1,0)</f>
        <v>0</v>
      </c>
      <c r="AB5272" s="17">
        <f>IF(COUNTIF($F$2:F5272,F5272)=1,1,0)</f>
        <v>0</v>
      </c>
    </row>
    <row r="5273" spans="1:28" x14ac:dyDescent="0.2">
      <c r="A5273" s="17">
        <v>5272</v>
      </c>
      <c r="B5273" t="s">
        <v>8144</v>
      </c>
      <c r="C5273" s="18">
        <v>42751</v>
      </c>
      <c r="D5273" s="18">
        <v>42751</v>
      </c>
      <c r="E5273" t="s">
        <v>1320</v>
      </c>
      <c r="F5273" t="s">
        <v>6669</v>
      </c>
      <c r="G5273" t="s">
        <v>6670</v>
      </c>
      <c r="H5273" t="s">
        <v>68</v>
      </c>
      <c r="I5273" t="s">
        <v>54</v>
      </c>
      <c r="J5273" t="s">
        <v>69</v>
      </c>
      <c r="K5273" t="s">
        <v>70</v>
      </c>
      <c r="L5273">
        <v>90008</v>
      </c>
      <c r="M5273" t="s">
        <v>71</v>
      </c>
      <c r="N5273" t="s">
        <v>91</v>
      </c>
      <c r="O5273" t="s">
        <v>59</v>
      </c>
      <c r="P5273" t="s">
        <v>92</v>
      </c>
      <c r="Q5273" t="s">
        <v>93</v>
      </c>
      <c r="R5273" s="19">
        <v>27.92</v>
      </c>
      <c r="S5273" s="17">
        <v>4</v>
      </c>
      <c r="T5273" s="20">
        <v>0</v>
      </c>
      <c r="U5273" s="19">
        <v>8.0968</v>
      </c>
      <c r="V5273" s="20">
        <f t="shared" si="410"/>
        <v>0.28999999999999998</v>
      </c>
      <c r="W5273" s="17">
        <f t="shared" si="411"/>
        <v>2017</v>
      </c>
      <c r="X5273" t="str">
        <f t="shared" si="412"/>
        <v>Jan-2017</v>
      </c>
      <c r="Y5273" s="17">
        <f t="shared" si="413"/>
        <v>0</v>
      </c>
      <c r="Z5273" t="str">
        <f t="shared" si="414"/>
        <v>0% (No Discount)</v>
      </c>
      <c r="AA5273" s="17">
        <f>IF(COUNTIF($B$2:B5273,B5273)=1,1,0)</f>
        <v>1</v>
      </c>
      <c r="AB5273" s="17">
        <f>IF(COUNTIF($F$2:F5273,F5273)=1,1,0)</f>
        <v>0</v>
      </c>
    </row>
    <row r="5274" spans="1:28" x14ac:dyDescent="0.2">
      <c r="A5274" s="17">
        <v>5273</v>
      </c>
      <c r="B5274" t="s">
        <v>8144</v>
      </c>
      <c r="C5274" s="18">
        <v>42751</v>
      </c>
      <c r="D5274" s="18">
        <v>42751</v>
      </c>
      <c r="E5274" t="s">
        <v>1320</v>
      </c>
      <c r="F5274" t="s">
        <v>6669</v>
      </c>
      <c r="G5274" t="s">
        <v>6670</v>
      </c>
      <c r="H5274" t="s">
        <v>68</v>
      </c>
      <c r="I5274" t="s">
        <v>54</v>
      </c>
      <c r="J5274" t="s">
        <v>69</v>
      </c>
      <c r="K5274" t="s">
        <v>70</v>
      </c>
      <c r="L5274">
        <v>90008</v>
      </c>
      <c r="M5274" t="s">
        <v>71</v>
      </c>
      <c r="N5274" t="s">
        <v>2837</v>
      </c>
      <c r="O5274" t="s">
        <v>59</v>
      </c>
      <c r="P5274" t="s">
        <v>83</v>
      </c>
      <c r="Q5274" t="s">
        <v>2838</v>
      </c>
      <c r="R5274" s="19">
        <v>399.67200000000003</v>
      </c>
      <c r="S5274" s="17">
        <v>7</v>
      </c>
      <c r="T5274" s="20">
        <v>0.2</v>
      </c>
      <c r="U5274" s="19">
        <v>-14.9877</v>
      </c>
      <c r="V5274" s="20">
        <f t="shared" si="410"/>
        <v>-3.7499999999999999E-2</v>
      </c>
      <c r="W5274" s="17">
        <f t="shared" si="411"/>
        <v>2017</v>
      </c>
      <c r="X5274" t="str">
        <f t="shared" si="412"/>
        <v>Jan-2017</v>
      </c>
      <c r="Y5274" s="17">
        <f t="shared" si="413"/>
        <v>0</v>
      </c>
      <c r="Z5274" t="str">
        <f t="shared" si="414"/>
        <v>11-20%</v>
      </c>
      <c r="AA5274" s="17">
        <f>IF(COUNTIF($B$2:B5274,B5274)=1,1,0)</f>
        <v>0</v>
      </c>
      <c r="AB5274" s="17">
        <f>IF(COUNTIF($F$2:F5274,F5274)=1,1,0)</f>
        <v>0</v>
      </c>
    </row>
    <row r="5275" spans="1:28" x14ac:dyDescent="0.2">
      <c r="A5275" s="17">
        <v>5274</v>
      </c>
      <c r="B5275" t="s">
        <v>8145</v>
      </c>
      <c r="C5275" s="18">
        <v>42700</v>
      </c>
      <c r="D5275" s="18">
        <v>42703</v>
      </c>
      <c r="E5275" t="s">
        <v>215</v>
      </c>
      <c r="F5275" t="s">
        <v>502</v>
      </c>
      <c r="G5275" t="s">
        <v>503</v>
      </c>
      <c r="H5275" t="s">
        <v>129</v>
      </c>
      <c r="I5275" t="s">
        <v>54</v>
      </c>
      <c r="J5275" t="s">
        <v>1450</v>
      </c>
      <c r="K5275" t="s">
        <v>81</v>
      </c>
      <c r="L5275">
        <v>33142</v>
      </c>
      <c r="M5275" t="s">
        <v>57</v>
      </c>
      <c r="N5275" t="s">
        <v>2947</v>
      </c>
      <c r="O5275" t="s">
        <v>73</v>
      </c>
      <c r="P5275" t="s">
        <v>102</v>
      </c>
      <c r="Q5275" t="s">
        <v>2948</v>
      </c>
      <c r="R5275" s="19">
        <v>3.7440000000000002</v>
      </c>
      <c r="S5275" s="17">
        <v>4</v>
      </c>
      <c r="T5275" s="20">
        <v>0.7</v>
      </c>
      <c r="U5275" s="19">
        <v>-2.6208</v>
      </c>
      <c r="V5275" s="20">
        <f t="shared" si="410"/>
        <v>-0.7</v>
      </c>
      <c r="W5275" s="17">
        <f t="shared" si="411"/>
        <v>2016</v>
      </c>
      <c r="X5275" t="str">
        <f t="shared" si="412"/>
        <v>Nov-2016</v>
      </c>
      <c r="Y5275" s="17">
        <f t="shared" si="413"/>
        <v>3</v>
      </c>
      <c r="Z5275" t="str">
        <f t="shared" si="414"/>
        <v>Over 50%</v>
      </c>
      <c r="AA5275" s="17">
        <f>IF(COUNTIF($B$2:B5275,B5275)=1,1,0)</f>
        <v>1</v>
      </c>
      <c r="AB5275" s="17">
        <f>IF(COUNTIF($F$2:F5275,F5275)=1,1,0)</f>
        <v>0</v>
      </c>
    </row>
    <row r="5276" spans="1:28" x14ac:dyDescent="0.2">
      <c r="A5276" s="17">
        <v>5275</v>
      </c>
      <c r="B5276" t="s">
        <v>8146</v>
      </c>
      <c r="C5276" s="18">
        <v>42315</v>
      </c>
      <c r="D5276" s="18">
        <v>42317</v>
      </c>
      <c r="E5276" t="s">
        <v>50</v>
      </c>
      <c r="F5276" t="s">
        <v>5845</v>
      </c>
      <c r="G5276" t="s">
        <v>5846</v>
      </c>
      <c r="H5276" t="s">
        <v>53</v>
      </c>
      <c r="I5276" t="s">
        <v>54</v>
      </c>
      <c r="J5276" t="s">
        <v>2253</v>
      </c>
      <c r="K5276" t="s">
        <v>5239</v>
      </c>
      <c r="L5276">
        <v>5408</v>
      </c>
      <c r="M5276" t="s">
        <v>175</v>
      </c>
      <c r="N5276" t="s">
        <v>1839</v>
      </c>
      <c r="O5276" t="s">
        <v>59</v>
      </c>
      <c r="P5276" t="s">
        <v>63</v>
      </c>
      <c r="Q5276" t="s">
        <v>1840</v>
      </c>
      <c r="R5276" s="19">
        <v>715.2</v>
      </c>
      <c r="S5276" s="17">
        <v>3</v>
      </c>
      <c r="T5276" s="20">
        <v>0</v>
      </c>
      <c r="U5276" s="19">
        <v>178.8</v>
      </c>
      <c r="V5276" s="20">
        <f t="shared" si="410"/>
        <v>0.25</v>
      </c>
      <c r="W5276" s="17">
        <f t="shared" si="411"/>
        <v>2015</v>
      </c>
      <c r="X5276" t="str">
        <f t="shared" si="412"/>
        <v>Nov-2015</v>
      </c>
      <c r="Y5276" s="17">
        <f t="shared" si="413"/>
        <v>2</v>
      </c>
      <c r="Z5276" t="str">
        <f t="shared" si="414"/>
        <v>0% (No Discount)</v>
      </c>
      <c r="AA5276" s="17">
        <f>IF(COUNTIF($B$2:B5276,B5276)=1,1,0)</f>
        <v>1</v>
      </c>
      <c r="AB5276" s="17">
        <f>IF(COUNTIF($F$2:F5276,F5276)=1,1,0)</f>
        <v>0</v>
      </c>
    </row>
    <row r="5277" spans="1:28" x14ac:dyDescent="0.2">
      <c r="A5277" s="17">
        <v>5276</v>
      </c>
      <c r="B5277" t="s">
        <v>8147</v>
      </c>
      <c r="C5277" s="18">
        <v>43083</v>
      </c>
      <c r="D5277" s="18">
        <v>43089</v>
      </c>
      <c r="E5277" t="s">
        <v>77</v>
      </c>
      <c r="F5277" t="s">
        <v>1109</v>
      </c>
      <c r="G5277" t="s">
        <v>1110</v>
      </c>
      <c r="H5277" t="s">
        <v>68</v>
      </c>
      <c r="I5277" t="s">
        <v>54</v>
      </c>
      <c r="J5277" t="s">
        <v>1738</v>
      </c>
      <c r="K5277" t="s">
        <v>1739</v>
      </c>
      <c r="L5277">
        <v>72701</v>
      </c>
      <c r="M5277" t="s">
        <v>57</v>
      </c>
      <c r="N5277" t="s">
        <v>1022</v>
      </c>
      <c r="O5277" t="s">
        <v>98</v>
      </c>
      <c r="P5277" t="s">
        <v>188</v>
      </c>
      <c r="Q5277" t="s">
        <v>1023</v>
      </c>
      <c r="R5277" s="19">
        <v>159.80000000000001</v>
      </c>
      <c r="S5277" s="17">
        <v>4</v>
      </c>
      <c r="T5277" s="20">
        <v>0</v>
      </c>
      <c r="U5277" s="19">
        <v>70.311999999999998</v>
      </c>
      <c r="V5277" s="20">
        <f t="shared" si="410"/>
        <v>0.43999999999999995</v>
      </c>
      <c r="W5277" s="17">
        <f t="shared" si="411"/>
        <v>2017</v>
      </c>
      <c r="X5277" t="str">
        <f t="shared" si="412"/>
        <v>Dec-2017</v>
      </c>
      <c r="Y5277" s="17">
        <f t="shared" si="413"/>
        <v>6</v>
      </c>
      <c r="Z5277" t="str">
        <f t="shared" si="414"/>
        <v>0% (No Discount)</v>
      </c>
      <c r="AA5277" s="17">
        <f>IF(COUNTIF($B$2:B5277,B5277)=1,1,0)</f>
        <v>1</v>
      </c>
      <c r="AB5277" s="17">
        <f>IF(COUNTIF($F$2:F5277,F5277)=1,1,0)</f>
        <v>0</v>
      </c>
    </row>
    <row r="5278" spans="1:28" x14ac:dyDescent="0.2">
      <c r="A5278" s="17">
        <v>5277</v>
      </c>
      <c r="B5278" t="s">
        <v>8147</v>
      </c>
      <c r="C5278" s="18">
        <v>43083</v>
      </c>
      <c r="D5278" s="18">
        <v>43089</v>
      </c>
      <c r="E5278" t="s">
        <v>77</v>
      </c>
      <c r="F5278" t="s">
        <v>1109</v>
      </c>
      <c r="G5278" t="s">
        <v>1110</v>
      </c>
      <c r="H5278" t="s">
        <v>68</v>
      </c>
      <c r="I5278" t="s">
        <v>54</v>
      </c>
      <c r="J5278" t="s">
        <v>1738</v>
      </c>
      <c r="K5278" t="s">
        <v>1739</v>
      </c>
      <c r="L5278">
        <v>72701</v>
      </c>
      <c r="M5278" t="s">
        <v>57</v>
      </c>
      <c r="N5278" t="s">
        <v>4192</v>
      </c>
      <c r="O5278" t="s">
        <v>98</v>
      </c>
      <c r="P5278" t="s">
        <v>188</v>
      </c>
      <c r="Q5278" t="s">
        <v>4193</v>
      </c>
      <c r="R5278" s="19">
        <v>44.75</v>
      </c>
      <c r="S5278" s="17">
        <v>5</v>
      </c>
      <c r="T5278" s="20">
        <v>0</v>
      </c>
      <c r="U5278" s="19">
        <v>8.5024999999999995</v>
      </c>
      <c r="V5278" s="20">
        <f t="shared" si="410"/>
        <v>0.19</v>
      </c>
      <c r="W5278" s="17">
        <f t="shared" si="411"/>
        <v>2017</v>
      </c>
      <c r="X5278" t="str">
        <f t="shared" si="412"/>
        <v>Dec-2017</v>
      </c>
      <c r="Y5278" s="17">
        <f t="shared" si="413"/>
        <v>6</v>
      </c>
      <c r="Z5278" t="str">
        <f t="shared" si="414"/>
        <v>0% (No Discount)</v>
      </c>
      <c r="AA5278" s="17">
        <f>IF(COUNTIF($B$2:B5278,B5278)=1,1,0)</f>
        <v>0</v>
      </c>
      <c r="AB5278" s="17">
        <f>IF(COUNTIF($F$2:F5278,F5278)=1,1,0)</f>
        <v>0</v>
      </c>
    </row>
    <row r="5279" spans="1:28" x14ac:dyDescent="0.2">
      <c r="A5279" s="17">
        <v>5278</v>
      </c>
      <c r="B5279" t="s">
        <v>8148</v>
      </c>
      <c r="C5279" s="18">
        <v>41895</v>
      </c>
      <c r="D5279" s="18">
        <v>41899</v>
      </c>
      <c r="E5279" t="s">
        <v>77</v>
      </c>
      <c r="F5279" t="s">
        <v>5355</v>
      </c>
      <c r="G5279" t="s">
        <v>5356</v>
      </c>
      <c r="H5279" t="s">
        <v>129</v>
      </c>
      <c r="I5279" t="s">
        <v>54</v>
      </c>
      <c r="J5279" t="s">
        <v>6937</v>
      </c>
      <c r="K5279" t="s">
        <v>131</v>
      </c>
      <c r="L5279">
        <v>79762</v>
      </c>
      <c r="M5279" t="s">
        <v>132</v>
      </c>
      <c r="N5279" t="s">
        <v>745</v>
      </c>
      <c r="O5279" t="s">
        <v>59</v>
      </c>
      <c r="P5279" t="s">
        <v>63</v>
      </c>
      <c r="Q5279" t="s">
        <v>746</v>
      </c>
      <c r="R5279" s="19">
        <v>340.11599999999999</v>
      </c>
      <c r="S5279" s="17">
        <v>6</v>
      </c>
      <c r="T5279" s="20">
        <v>0.3</v>
      </c>
      <c r="U5279" s="19">
        <v>-9.7175999999999991</v>
      </c>
      <c r="V5279" s="20">
        <f t="shared" si="410"/>
        <v>-2.8571428571428571E-2</v>
      </c>
      <c r="W5279" s="17">
        <f t="shared" si="411"/>
        <v>2014</v>
      </c>
      <c r="X5279" t="str">
        <f t="shared" si="412"/>
        <v>Sep-2014</v>
      </c>
      <c r="Y5279" s="17">
        <f t="shared" si="413"/>
        <v>4</v>
      </c>
      <c r="Z5279" t="str">
        <f t="shared" si="414"/>
        <v>21-30%</v>
      </c>
      <c r="AA5279" s="17">
        <f>IF(COUNTIF($B$2:B5279,B5279)=1,1,0)</f>
        <v>1</v>
      </c>
      <c r="AB5279" s="17">
        <f>IF(COUNTIF($F$2:F5279,F5279)=1,1,0)</f>
        <v>0</v>
      </c>
    </row>
    <row r="5280" spans="1:28" x14ac:dyDescent="0.2">
      <c r="A5280" s="17">
        <v>5279</v>
      </c>
      <c r="B5280" t="s">
        <v>8149</v>
      </c>
      <c r="C5280" s="18">
        <v>41980</v>
      </c>
      <c r="D5280" s="18">
        <v>41986</v>
      </c>
      <c r="E5280" t="s">
        <v>77</v>
      </c>
      <c r="F5280" t="s">
        <v>1219</v>
      </c>
      <c r="G5280" t="s">
        <v>1220</v>
      </c>
      <c r="H5280" t="s">
        <v>53</v>
      </c>
      <c r="I5280" t="s">
        <v>54</v>
      </c>
      <c r="J5280" t="s">
        <v>3012</v>
      </c>
      <c r="K5280" t="s">
        <v>346</v>
      </c>
      <c r="L5280">
        <v>23464</v>
      </c>
      <c r="M5280" t="s">
        <v>57</v>
      </c>
      <c r="N5280" t="s">
        <v>3769</v>
      </c>
      <c r="O5280" t="s">
        <v>73</v>
      </c>
      <c r="P5280" t="s">
        <v>117</v>
      </c>
      <c r="Q5280" t="s">
        <v>3770</v>
      </c>
      <c r="R5280" s="19">
        <v>105.52</v>
      </c>
      <c r="S5280" s="17">
        <v>4</v>
      </c>
      <c r="T5280" s="20">
        <v>0</v>
      </c>
      <c r="U5280" s="19">
        <v>48.539200000000001</v>
      </c>
      <c r="V5280" s="20">
        <f t="shared" si="410"/>
        <v>0.46</v>
      </c>
      <c r="W5280" s="17">
        <f t="shared" si="411"/>
        <v>2014</v>
      </c>
      <c r="X5280" t="str">
        <f t="shared" si="412"/>
        <v>Dec-2014</v>
      </c>
      <c r="Y5280" s="17">
        <f t="shared" si="413"/>
        <v>6</v>
      </c>
      <c r="Z5280" t="str">
        <f t="shared" si="414"/>
        <v>0% (No Discount)</v>
      </c>
      <c r="AA5280" s="17">
        <f>IF(COUNTIF($B$2:B5280,B5280)=1,1,0)</f>
        <v>1</v>
      </c>
      <c r="AB5280" s="17">
        <f>IF(COUNTIF($F$2:F5280,F5280)=1,1,0)</f>
        <v>0</v>
      </c>
    </row>
    <row r="5281" spans="1:28" x14ac:dyDescent="0.2">
      <c r="A5281" s="17">
        <v>5280</v>
      </c>
      <c r="B5281" t="s">
        <v>8150</v>
      </c>
      <c r="C5281" s="18">
        <v>42985</v>
      </c>
      <c r="D5281" s="18">
        <v>42989</v>
      </c>
      <c r="E5281" t="s">
        <v>77</v>
      </c>
      <c r="F5281" t="s">
        <v>1439</v>
      </c>
      <c r="G5281" t="s">
        <v>1440</v>
      </c>
      <c r="H5281" t="s">
        <v>53</v>
      </c>
      <c r="I5281" t="s">
        <v>54</v>
      </c>
      <c r="J5281" t="s">
        <v>2581</v>
      </c>
      <c r="K5281" t="s">
        <v>141</v>
      </c>
      <c r="L5281">
        <v>53209</v>
      </c>
      <c r="M5281" t="s">
        <v>132</v>
      </c>
      <c r="N5281" t="s">
        <v>6808</v>
      </c>
      <c r="O5281" t="s">
        <v>98</v>
      </c>
      <c r="P5281" t="s">
        <v>188</v>
      </c>
      <c r="Q5281" t="s">
        <v>6809</v>
      </c>
      <c r="R5281" s="19">
        <v>13.48</v>
      </c>
      <c r="S5281" s="17">
        <v>1</v>
      </c>
      <c r="T5281" s="20">
        <v>0</v>
      </c>
      <c r="U5281" s="19">
        <v>1.8872</v>
      </c>
      <c r="V5281" s="20">
        <f t="shared" si="410"/>
        <v>0.13999999999999999</v>
      </c>
      <c r="W5281" s="17">
        <f t="shared" si="411"/>
        <v>2017</v>
      </c>
      <c r="X5281" t="str">
        <f t="shared" si="412"/>
        <v>Sep-2017</v>
      </c>
      <c r="Y5281" s="17">
        <f t="shared" si="413"/>
        <v>4</v>
      </c>
      <c r="Z5281" t="str">
        <f t="shared" si="414"/>
        <v>0% (No Discount)</v>
      </c>
      <c r="AA5281" s="17">
        <f>IF(COUNTIF($B$2:B5281,B5281)=1,1,0)</f>
        <v>1</v>
      </c>
      <c r="AB5281" s="17">
        <f>IF(COUNTIF($F$2:F5281,F5281)=1,1,0)</f>
        <v>0</v>
      </c>
    </row>
    <row r="5282" spans="1:28" x14ac:dyDescent="0.2">
      <c r="A5282" s="17">
        <v>5281</v>
      </c>
      <c r="B5282" t="s">
        <v>8151</v>
      </c>
      <c r="C5282" s="18">
        <v>43015</v>
      </c>
      <c r="D5282" s="18">
        <v>43020</v>
      </c>
      <c r="E5282" t="s">
        <v>77</v>
      </c>
      <c r="F5282" t="s">
        <v>1804</v>
      </c>
      <c r="G5282" t="s">
        <v>1805</v>
      </c>
      <c r="H5282" t="s">
        <v>53</v>
      </c>
      <c r="I5282" t="s">
        <v>54</v>
      </c>
      <c r="J5282" t="s">
        <v>909</v>
      </c>
      <c r="K5282" t="s">
        <v>265</v>
      </c>
      <c r="L5282">
        <v>48234</v>
      </c>
      <c r="M5282" t="s">
        <v>132</v>
      </c>
      <c r="N5282" t="s">
        <v>5592</v>
      </c>
      <c r="O5282" t="s">
        <v>73</v>
      </c>
      <c r="P5282" t="s">
        <v>86</v>
      </c>
      <c r="Q5282" t="s">
        <v>5593</v>
      </c>
      <c r="R5282" s="19">
        <v>85.52</v>
      </c>
      <c r="S5282" s="17">
        <v>2</v>
      </c>
      <c r="T5282" s="20">
        <v>0</v>
      </c>
      <c r="U5282" s="19">
        <v>22.235199999999999</v>
      </c>
      <c r="V5282" s="20">
        <f t="shared" si="410"/>
        <v>0.26</v>
      </c>
      <c r="W5282" s="17">
        <f t="shared" si="411"/>
        <v>2017</v>
      </c>
      <c r="X5282" t="str">
        <f t="shared" si="412"/>
        <v>Oct-2017</v>
      </c>
      <c r="Y5282" s="17">
        <f t="shared" si="413"/>
        <v>5</v>
      </c>
      <c r="Z5282" t="str">
        <f t="shared" si="414"/>
        <v>0% (No Discount)</v>
      </c>
      <c r="AA5282" s="17">
        <f>IF(COUNTIF($B$2:B5282,B5282)=1,1,0)</f>
        <v>1</v>
      </c>
      <c r="AB5282" s="17">
        <f>IF(COUNTIF($F$2:F5282,F5282)=1,1,0)</f>
        <v>0</v>
      </c>
    </row>
    <row r="5283" spans="1:28" x14ac:dyDescent="0.2">
      <c r="A5283" s="17">
        <v>5282</v>
      </c>
      <c r="B5283" t="s">
        <v>8152</v>
      </c>
      <c r="C5283" s="18">
        <v>42252</v>
      </c>
      <c r="D5283" s="18">
        <v>42257</v>
      </c>
      <c r="E5283" t="s">
        <v>77</v>
      </c>
      <c r="F5283" t="s">
        <v>1187</v>
      </c>
      <c r="G5283" t="s">
        <v>1188</v>
      </c>
      <c r="H5283" t="s">
        <v>68</v>
      </c>
      <c r="I5283" t="s">
        <v>54</v>
      </c>
      <c r="J5283" t="s">
        <v>416</v>
      </c>
      <c r="K5283" t="s">
        <v>256</v>
      </c>
      <c r="L5283">
        <v>55901</v>
      </c>
      <c r="M5283" t="s">
        <v>132</v>
      </c>
      <c r="N5283" t="s">
        <v>286</v>
      </c>
      <c r="O5283" t="s">
        <v>59</v>
      </c>
      <c r="P5283" t="s">
        <v>92</v>
      </c>
      <c r="Q5283" t="s">
        <v>287</v>
      </c>
      <c r="R5283" s="19">
        <v>6.16</v>
      </c>
      <c r="S5283" s="17">
        <v>2</v>
      </c>
      <c r="T5283" s="20">
        <v>0</v>
      </c>
      <c r="U5283" s="19">
        <v>2.9567999999999999</v>
      </c>
      <c r="V5283" s="20">
        <f t="shared" si="410"/>
        <v>0.48</v>
      </c>
      <c r="W5283" s="17">
        <f t="shared" si="411"/>
        <v>2015</v>
      </c>
      <c r="X5283" t="str">
        <f t="shared" si="412"/>
        <v>Sep-2015</v>
      </c>
      <c r="Y5283" s="17">
        <f t="shared" si="413"/>
        <v>5</v>
      </c>
      <c r="Z5283" t="str">
        <f t="shared" si="414"/>
        <v>0% (No Discount)</v>
      </c>
      <c r="AA5283" s="17">
        <f>IF(COUNTIF($B$2:B5283,B5283)=1,1,0)</f>
        <v>1</v>
      </c>
      <c r="AB5283" s="17">
        <f>IF(COUNTIF($F$2:F5283,F5283)=1,1,0)</f>
        <v>0</v>
      </c>
    </row>
    <row r="5284" spans="1:28" x14ac:dyDescent="0.2">
      <c r="A5284" s="17">
        <v>5283</v>
      </c>
      <c r="B5284" t="s">
        <v>8152</v>
      </c>
      <c r="C5284" s="18">
        <v>42252</v>
      </c>
      <c r="D5284" s="18">
        <v>42257</v>
      </c>
      <c r="E5284" t="s">
        <v>77</v>
      </c>
      <c r="F5284" t="s">
        <v>1187</v>
      </c>
      <c r="G5284" t="s">
        <v>1188</v>
      </c>
      <c r="H5284" t="s">
        <v>68</v>
      </c>
      <c r="I5284" t="s">
        <v>54</v>
      </c>
      <c r="J5284" t="s">
        <v>416</v>
      </c>
      <c r="K5284" t="s">
        <v>256</v>
      </c>
      <c r="L5284">
        <v>55901</v>
      </c>
      <c r="M5284" t="s">
        <v>132</v>
      </c>
      <c r="N5284" t="s">
        <v>1281</v>
      </c>
      <c r="O5284" t="s">
        <v>73</v>
      </c>
      <c r="P5284" t="s">
        <v>117</v>
      </c>
      <c r="Q5284" t="s">
        <v>1282</v>
      </c>
      <c r="R5284" s="19">
        <v>36.840000000000003</v>
      </c>
      <c r="S5284" s="17">
        <v>3</v>
      </c>
      <c r="T5284" s="20">
        <v>0</v>
      </c>
      <c r="U5284" s="19">
        <v>17.314800000000002</v>
      </c>
      <c r="V5284" s="20">
        <f t="shared" si="410"/>
        <v>0.47000000000000003</v>
      </c>
      <c r="W5284" s="17">
        <f t="shared" si="411"/>
        <v>2015</v>
      </c>
      <c r="X5284" t="str">
        <f t="shared" si="412"/>
        <v>Sep-2015</v>
      </c>
      <c r="Y5284" s="17">
        <f t="shared" si="413"/>
        <v>5</v>
      </c>
      <c r="Z5284" t="str">
        <f t="shared" si="414"/>
        <v>0% (No Discount)</v>
      </c>
      <c r="AA5284" s="17">
        <f>IF(COUNTIF($B$2:B5284,B5284)=1,1,0)</f>
        <v>0</v>
      </c>
      <c r="AB5284" s="17">
        <f>IF(COUNTIF($F$2:F5284,F5284)=1,1,0)</f>
        <v>0</v>
      </c>
    </row>
    <row r="5285" spans="1:28" x14ac:dyDescent="0.2">
      <c r="A5285" s="17">
        <v>5284</v>
      </c>
      <c r="B5285" t="s">
        <v>8153</v>
      </c>
      <c r="C5285" s="18">
        <v>41728</v>
      </c>
      <c r="D5285" s="18">
        <v>41733</v>
      </c>
      <c r="E5285" t="s">
        <v>77</v>
      </c>
      <c r="F5285" t="s">
        <v>1004</v>
      </c>
      <c r="G5285" t="s">
        <v>1005</v>
      </c>
      <c r="H5285" t="s">
        <v>68</v>
      </c>
      <c r="I5285" t="s">
        <v>54</v>
      </c>
      <c r="J5285" t="s">
        <v>122</v>
      </c>
      <c r="K5285" t="s">
        <v>123</v>
      </c>
      <c r="L5285">
        <v>98105</v>
      </c>
      <c r="M5285" t="s">
        <v>71</v>
      </c>
      <c r="N5285" t="s">
        <v>6438</v>
      </c>
      <c r="O5285" t="s">
        <v>73</v>
      </c>
      <c r="P5285" t="s">
        <v>86</v>
      </c>
      <c r="Q5285" t="s">
        <v>6439</v>
      </c>
      <c r="R5285" s="19">
        <v>15.84</v>
      </c>
      <c r="S5285" s="17">
        <v>3</v>
      </c>
      <c r="T5285" s="20">
        <v>0</v>
      </c>
      <c r="U5285" s="19">
        <v>0</v>
      </c>
      <c r="V5285" s="20">
        <f t="shared" si="410"/>
        <v>0</v>
      </c>
      <c r="W5285" s="17">
        <f t="shared" si="411"/>
        <v>2014</v>
      </c>
      <c r="X5285" t="str">
        <f t="shared" si="412"/>
        <v>Mar-2014</v>
      </c>
      <c r="Y5285" s="17">
        <f t="shared" si="413"/>
        <v>5</v>
      </c>
      <c r="Z5285" t="str">
        <f t="shared" si="414"/>
        <v>0% (No Discount)</v>
      </c>
      <c r="AA5285" s="17">
        <f>IF(COUNTIF($B$2:B5285,B5285)=1,1,0)</f>
        <v>1</v>
      </c>
      <c r="AB5285" s="17">
        <f>IF(COUNTIF($F$2:F5285,F5285)=1,1,0)</f>
        <v>0</v>
      </c>
    </row>
    <row r="5286" spans="1:28" x14ac:dyDescent="0.2">
      <c r="A5286" s="17">
        <v>5285</v>
      </c>
      <c r="B5286" t="s">
        <v>8153</v>
      </c>
      <c r="C5286" s="18">
        <v>41728</v>
      </c>
      <c r="D5286" s="18">
        <v>41733</v>
      </c>
      <c r="E5286" t="s">
        <v>77</v>
      </c>
      <c r="F5286" t="s">
        <v>1004</v>
      </c>
      <c r="G5286" t="s">
        <v>1005</v>
      </c>
      <c r="H5286" t="s">
        <v>68</v>
      </c>
      <c r="I5286" t="s">
        <v>54</v>
      </c>
      <c r="J5286" t="s">
        <v>122</v>
      </c>
      <c r="K5286" t="s">
        <v>123</v>
      </c>
      <c r="L5286">
        <v>98105</v>
      </c>
      <c r="M5286" t="s">
        <v>71</v>
      </c>
      <c r="N5286" t="s">
        <v>2285</v>
      </c>
      <c r="O5286" t="s">
        <v>73</v>
      </c>
      <c r="P5286" t="s">
        <v>74</v>
      </c>
      <c r="Q5286" t="s">
        <v>2286</v>
      </c>
      <c r="R5286" s="19">
        <v>44.4</v>
      </c>
      <c r="S5286" s="17">
        <v>3</v>
      </c>
      <c r="T5286" s="20">
        <v>0</v>
      </c>
      <c r="U5286" s="19">
        <v>22.2</v>
      </c>
      <c r="V5286" s="20">
        <f t="shared" si="410"/>
        <v>0.5</v>
      </c>
      <c r="W5286" s="17">
        <f t="shared" si="411"/>
        <v>2014</v>
      </c>
      <c r="X5286" t="str">
        <f t="shared" si="412"/>
        <v>Mar-2014</v>
      </c>
      <c r="Y5286" s="17">
        <f t="shared" si="413"/>
        <v>5</v>
      </c>
      <c r="Z5286" t="str">
        <f t="shared" si="414"/>
        <v>0% (No Discount)</v>
      </c>
      <c r="AA5286" s="17">
        <f>IF(COUNTIF($B$2:B5286,B5286)=1,1,0)</f>
        <v>0</v>
      </c>
      <c r="AB5286" s="17">
        <f>IF(COUNTIF($F$2:F5286,F5286)=1,1,0)</f>
        <v>0</v>
      </c>
    </row>
    <row r="5287" spans="1:28" x14ac:dyDescent="0.2">
      <c r="A5287" s="17">
        <v>5286</v>
      </c>
      <c r="B5287" t="s">
        <v>8154</v>
      </c>
      <c r="C5287" s="18">
        <v>42860</v>
      </c>
      <c r="D5287" s="18">
        <v>42861</v>
      </c>
      <c r="E5287" t="s">
        <v>215</v>
      </c>
      <c r="F5287" t="s">
        <v>2449</v>
      </c>
      <c r="G5287" t="s">
        <v>2450</v>
      </c>
      <c r="H5287" t="s">
        <v>53</v>
      </c>
      <c r="I5287" t="s">
        <v>54</v>
      </c>
      <c r="J5287" t="s">
        <v>1505</v>
      </c>
      <c r="K5287" t="s">
        <v>484</v>
      </c>
      <c r="L5287">
        <v>80027</v>
      </c>
      <c r="M5287" t="s">
        <v>71</v>
      </c>
      <c r="N5287" t="s">
        <v>528</v>
      </c>
      <c r="O5287" t="s">
        <v>73</v>
      </c>
      <c r="P5287" t="s">
        <v>200</v>
      </c>
      <c r="Q5287" t="s">
        <v>529</v>
      </c>
      <c r="R5287" s="19">
        <v>21.24</v>
      </c>
      <c r="S5287" s="17">
        <v>9</v>
      </c>
      <c r="T5287" s="20">
        <v>0.2</v>
      </c>
      <c r="U5287" s="19">
        <v>7.4340000000000002</v>
      </c>
      <c r="V5287" s="20">
        <f t="shared" si="410"/>
        <v>0.35000000000000003</v>
      </c>
      <c r="W5287" s="17">
        <f t="shared" si="411"/>
        <v>2017</v>
      </c>
      <c r="X5287" t="str">
        <f t="shared" si="412"/>
        <v>May-2017</v>
      </c>
      <c r="Y5287" s="17">
        <f t="shared" si="413"/>
        <v>1</v>
      </c>
      <c r="Z5287" t="str">
        <f t="shared" si="414"/>
        <v>11-20%</v>
      </c>
      <c r="AA5287" s="17">
        <f>IF(COUNTIF($B$2:B5287,B5287)=1,1,0)</f>
        <v>1</v>
      </c>
      <c r="AB5287" s="17">
        <f>IF(COUNTIF($F$2:F5287,F5287)=1,1,0)</f>
        <v>0</v>
      </c>
    </row>
    <row r="5288" spans="1:28" x14ac:dyDescent="0.2">
      <c r="A5288" s="17">
        <v>5287</v>
      </c>
      <c r="B5288" t="s">
        <v>8154</v>
      </c>
      <c r="C5288" s="18">
        <v>42860</v>
      </c>
      <c r="D5288" s="18">
        <v>42861</v>
      </c>
      <c r="E5288" t="s">
        <v>215</v>
      </c>
      <c r="F5288" t="s">
        <v>2449</v>
      </c>
      <c r="G5288" t="s">
        <v>2450</v>
      </c>
      <c r="H5288" t="s">
        <v>53</v>
      </c>
      <c r="I5288" t="s">
        <v>54</v>
      </c>
      <c r="J5288" t="s">
        <v>1505</v>
      </c>
      <c r="K5288" t="s">
        <v>484</v>
      </c>
      <c r="L5288">
        <v>80027</v>
      </c>
      <c r="M5288" t="s">
        <v>71</v>
      </c>
      <c r="N5288" t="s">
        <v>572</v>
      </c>
      <c r="O5288" t="s">
        <v>73</v>
      </c>
      <c r="P5288" t="s">
        <v>102</v>
      </c>
      <c r="Q5288" t="s">
        <v>573</v>
      </c>
      <c r="R5288" s="19">
        <v>9.5519999999999996</v>
      </c>
      <c r="S5288" s="17">
        <v>8</v>
      </c>
      <c r="T5288" s="20">
        <v>0.7</v>
      </c>
      <c r="U5288" s="19">
        <v>-7.3231999999999999</v>
      </c>
      <c r="V5288" s="20">
        <f t="shared" si="410"/>
        <v>-0.76666666666666672</v>
      </c>
      <c r="W5288" s="17">
        <f t="shared" si="411"/>
        <v>2017</v>
      </c>
      <c r="X5288" t="str">
        <f t="shared" si="412"/>
        <v>May-2017</v>
      </c>
      <c r="Y5288" s="17">
        <f t="shared" si="413"/>
        <v>1</v>
      </c>
      <c r="Z5288" t="str">
        <f t="shared" si="414"/>
        <v>Over 50%</v>
      </c>
      <c r="AA5288" s="17">
        <f>IF(COUNTIF($B$2:B5288,B5288)=1,1,0)</f>
        <v>0</v>
      </c>
      <c r="AB5288" s="17">
        <f>IF(COUNTIF($F$2:F5288,F5288)=1,1,0)</f>
        <v>0</v>
      </c>
    </row>
    <row r="5289" spans="1:28" x14ac:dyDescent="0.2">
      <c r="A5289" s="17">
        <v>5288</v>
      </c>
      <c r="B5289" t="s">
        <v>8154</v>
      </c>
      <c r="C5289" s="18">
        <v>42860</v>
      </c>
      <c r="D5289" s="18">
        <v>42861</v>
      </c>
      <c r="E5289" t="s">
        <v>215</v>
      </c>
      <c r="F5289" t="s">
        <v>2449</v>
      </c>
      <c r="G5289" t="s">
        <v>2450</v>
      </c>
      <c r="H5289" t="s">
        <v>53</v>
      </c>
      <c r="I5289" t="s">
        <v>54</v>
      </c>
      <c r="J5289" t="s">
        <v>1505</v>
      </c>
      <c r="K5289" t="s">
        <v>484</v>
      </c>
      <c r="L5289">
        <v>80027</v>
      </c>
      <c r="M5289" t="s">
        <v>71</v>
      </c>
      <c r="N5289" t="s">
        <v>3527</v>
      </c>
      <c r="O5289" t="s">
        <v>59</v>
      </c>
      <c r="P5289" t="s">
        <v>60</v>
      </c>
      <c r="Q5289" t="s">
        <v>3528</v>
      </c>
      <c r="R5289" s="19">
        <v>89.991</v>
      </c>
      <c r="S5289" s="17">
        <v>3</v>
      </c>
      <c r="T5289" s="20">
        <v>0.7</v>
      </c>
      <c r="U5289" s="19">
        <v>-152.9847</v>
      </c>
      <c r="V5289" s="20">
        <f t="shared" si="410"/>
        <v>-1.7</v>
      </c>
      <c r="W5289" s="17">
        <f t="shared" si="411"/>
        <v>2017</v>
      </c>
      <c r="X5289" t="str">
        <f t="shared" si="412"/>
        <v>May-2017</v>
      </c>
      <c r="Y5289" s="17">
        <f t="shared" si="413"/>
        <v>1</v>
      </c>
      <c r="Z5289" t="str">
        <f t="shared" si="414"/>
        <v>Over 50%</v>
      </c>
      <c r="AA5289" s="17">
        <f>IF(COUNTIF($B$2:B5289,B5289)=1,1,0)</f>
        <v>0</v>
      </c>
      <c r="AB5289" s="17">
        <f>IF(COUNTIF($F$2:F5289,F5289)=1,1,0)</f>
        <v>0</v>
      </c>
    </row>
    <row r="5290" spans="1:28" x14ac:dyDescent="0.2">
      <c r="A5290" s="17">
        <v>5289</v>
      </c>
      <c r="B5290" t="s">
        <v>8155</v>
      </c>
      <c r="C5290" s="18">
        <v>42855</v>
      </c>
      <c r="D5290" s="18">
        <v>42860</v>
      </c>
      <c r="E5290" t="s">
        <v>77</v>
      </c>
      <c r="F5290" t="s">
        <v>558</v>
      </c>
      <c r="G5290" t="s">
        <v>559</v>
      </c>
      <c r="H5290" t="s">
        <v>129</v>
      </c>
      <c r="I5290" t="s">
        <v>54</v>
      </c>
      <c r="J5290" t="s">
        <v>154</v>
      </c>
      <c r="K5290" t="s">
        <v>70</v>
      </c>
      <c r="L5290">
        <v>94122</v>
      </c>
      <c r="M5290" t="s">
        <v>71</v>
      </c>
      <c r="N5290" t="s">
        <v>4536</v>
      </c>
      <c r="O5290" t="s">
        <v>73</v>
      </c>
      <c r="P5290" t="s">
        <v>117</v>
      </c>
      <c r="Q5290" t="s">
        <v>4537</v>
      </c>
      <c r="R5290" s="19">
        <v>163.96</v>
      </c>
      <c r="S5290" s="17">
        <v>4</v>
      </c>
      <c r="T5290" s="20">
        <v>0</v>
      </c>
      <c r="U5290" s="19">
        <v>80.340400000000002</v>
      </c>
      <c r="V5290" s="20">
        <f t="shared" si="410"/>
        <v>0.49</v>
      </c>
      <c r="W5290" s="17">
        <f t="shared" si="411"/>
        <v>2017</v>
      </c>
      <c r="X5290" t="str">
        <f t="shared" si="412"/>
        <v>Apr-2017</v>
      </c>
      <c r="Y5290" s="17">
        <f t="shared" si="413"/>
        <v>5</v>
      </c>
      <c r="Z5290" t="str">
        <f t="shared" si="414"/>
        <v>0% (No Discount)</v>
      </c>
      <c r="AA5290" s="17">
        <f>IF(COUNTIF($B$2:B5290,B5290)=1,1,0)</f>
        <v>1</v>
      </c>
      <c r="AB5290" s="17">
        <f>IF(COUNTIF($F$2:F5290,F5290)=1,1,0)</f>
        <v>0</v>
      </c>
    </row>
    <row r="5291" spans="1:28" x14ac:dyDescent="0.2">
      <c r="A5291" s="17">
        <v>5290</v>
      </c>
      <c r="B5291" t="s">
        <v>8156</v>
      </c>
      <c r="C5291" s="18">
        <v>41890</v>
      </c>
      <c r="D5291" s="18">
        <v>41897</v>
      </c>
      <c r="E5291" t="s">
        <v>77</v>
      </c>
      <c r="F5291" t="s">
        <v>3775</v>
      </c>
      <c r="G5291" t="s">
        <v>3776</v>
      </c>
      <c r="H5291" t="s">
        <v>53</v>
      </c>
      <c r="I5291" t="s">
        <v>54</v>
      </c>
      <c r="J5291" t="s">
        <v>211</v>
      </c>
      <c r="K5291" t="s">
        <v>131</v>
      </c>
      <c r="L5291">
        <v>77036</v>
      </c>
      <c r="M5291" t="s">
        <v>132</v>
      </c>
      <c r="N5291" t="s">
        <v>3394</v>
      </c>
      <c r="O5291" t="s">
        <v>73</v>
      </c>
      <c r="P5291" t="s">
        <v>117</v>
      </c>
      <c r="Q5291" t="s">
        <v>3395</v>
      </c>
      <c r="R5291" s="19">
        <v>17.904</v>
      </c>
      <c r="S5291" s="17">
        <v>2</v>
      </c>
      <c r="T5291" s="20">
        <v>0.2</v>
      </c>
      <c r="U5291" s="19">
        <v>6.2664</v>
      </c>
      <c r="V5291" s="20">
        <f t="shared" si="410"/>
        <v>0.35</v>
      </c>
      <c r="W5291" s="17">
        <f t="shared" si="411"/>
        <v>2014</v>
      </c>
      <c r="X5291" t="str">
        <f t="shared" si="412"/>
        <v>Sep-2014</v>
      </c>
      <c r="Y5291" s="17">
        <f t="shared" si="413"/>
        <v>7</v>
      </c>
      <c r="Z5291" t="str">
        <f t="shared" si="414"/>
        <v>11-20%</v>
      </c>
      <c r="AA5291" s="17">
        <f>IF(COUNTIF($B$2:B5291,B5291)=1,1,0)</f>
        <v>1</v>
      </c>
      <c r="AB5291" s="17">
        <f>IF(COUNTIF($F$2:F5291,F5291)=1,1,0)</f>
        <v>0</v>
      </c>
    </row>
    <row r="5292" spans="1:28" x14ac:dyDescent="0.2">
      <c r="A5292" s="17">
        <v>5291</v>
      </c>
      <c r="B5292" t="s">
        <v>8156</v>
      </c>
      <c r="C5292" s="18">
        <v>41890</v>
      </c>
      <c r="D5292" s="18">
        <v>41897</v>
      </c>
      <c r="E5292" t="s">
        <v>77</v>
      </c>
      <c r="F5292" t="s">
        <v>3775</v>
      </c>
      <c r="G5292" t="s">
        <v>3776</v>
      </c>
      <c r="H5292" t="s">
        <v>53</v>
      </c>
      <c r="I5292" t="s">
        <v>54</v>
      </c>
      <c r="J5292" t="s">
        <v>211</v>
      </c>
      <c r="K5292" t="s">
        <v>131</v>
      </c>
      <c r="L5292">
        <v>77036</v>
      </c>
      <c r="M5292" t="s">
        <v>132</v>
      </c>
      <c r="N5292" t="s">
        <v>715</v>
      </c>
      <c r="O5292" t="s">
        <v>59</v>
      </c>
      <c r="P5292" t="s">
        <v>63</v>
      </c>
      <c r="Q5292" t="s">
        <v>716</v>
      </c>
      <c r="R5292" s="19">
        <v>966.7</v>
      </c>
      <c r="S5292" s="17">
        <v>5</v>
      </c>
      <c r="T5292" s="20">
        <v>0.3</v>
      </c>
      <c r="U5292" s="19">
        <v>-13.81</v>
      </c>
      <c r="V5292" s="20">
        <f t="shared" si="410"/>
        <v>-1.4285714285714285E-2</v>
      </c>
      <c r="W5292" s="17">
        <f t="shared" si="411"/>
        <v>2014</v>
      </c>
      <c r="X5292" t="str">
        <f t="shared" si="412"/>
        <v>Sep-2014</v>
      </c>
      <c r="Y5292" s="17">
        <f t="shared" si="413"/>
        <v>7</v>
      </c>
      <c r="Z5292" t="str">
        <f t="shared" si="414"/>
        <v>21-30%</v>
      </c>
      <c r="AA5292" s="17">
        <f>IF(COUNTIF($B$2:B5292,B5292)=1,1,0)</f>
        <v>0</v>
      </c>
      <c r="AB5292" s="17">
        <f>IF(COUNTIF($F$2:F5292,F5292)=1,1,0)</f>
        <v>0</v>
      </c>
    </row>
    <row r="5293" spans="1:28" x14ac:dyDescent="0.2">
      <c r="A5293" s="17">
        <v>5292</v>
      </c>
      <c r="B5293" t="s">
        <v>8156</v>
      </c>
      <c r="C5293" s="18">
        <v>41890</v>
      </c>
      <c r="D5293" s="18">
        <v>41897</v>
      </c>
      <c r="E5293" t="s">
        <v>77</v>
      </c>
      <c r="F5293" t="s">
        <v>3775</v>
      </c>
      <c r="G5293" t="s">
        <v>3776</v>
      </c>
      <c r="H5293" t="s">
        <v>53</v>
      </c>
      <c r="I5293" t="s">
        <v>54</v>
      </c>
      <c r="J5293" t="s">
        <v>211</v>
      </c>
      <c r="K5293" t="s">
        <v>131</v>
      </c>
      <c r="L5293">
        <v>77036</v>
      </c>
      <c r="M5293" t="s">
        <v>132</v>
      </c>
      <c r="N5293" t="s">
        <v>347</v>
      </c>
      <c r="O5293" t="s">
        <v>73</v>
      </c>
      <c r="P5293" t="s">
        <v>117</v>
      </c>
      <c r="Q5293" t="s">
        <v>348</v>
      </c>
      <c r="R5293" s="19">
        <v>182.11199999999999</v>
      </c>
      <c r="S5293" s="17">
        <v>6</v>
      </c>
      <c r="T5293" s="20">
        <v>0.2</v>
      </c>
      <c r="U5293" s="19">
        <v>61.462800000000001</v>
      </c>
      <c r="V5293" s="20">
        <f t="shared" si="410"/>
        <v>0.33750000000000002</v>
      </c>
      <c r="W5293" s="17">
        <f t="shared" si="411"/>
        <v>2014</v>
      </c>
      <c r="X5293" t="str">
        <f t="shared" si="412"/>
        <v>Sep-2014</v>
      </c>
      <c r="Y5293" s="17">
        <f t="shared" si="413"/>
        <v>7</v>
      </c>
      <c r="Z5293" t="str">
        <f t="shared" si="414"/>
        <v>11-20%</v>
      </c>
      <c r="AA5293" s="17">
        <f>IF(COUNTIF($B$2:B5293,B5293)=1,1,0)</f>
        <v>0</v>
      </c>
      <c r="AB5293" s="17">
        <f>IF(COUNTIF($F$2:F5293,F5293)=1,1,0)</f>
        <v>0</v>
      </c>
    </row>
    <row r="5294" spans="1:28" x14ac:dyDescent="0.2">
      <c r="A5294" s="17">
        <v>5293</v>
      </c>
      <c r="B5294" t="s">
        <v>8157</v>
      </c>
      <c r="C5294" s="18">
        <v>42906</v>
      </c>
      <c r="D5294" s="18">
        <v>42909</v>
      </c>
      <c r="E5294" t="s">
        <v>215</v>
      </c>
      <c r="F5294" t="s">
        <v>2573</v>
      </c>
      <c r="G5294" t="s">
        <v>2574</v>
      </c>
      <c r="H5294" t="s">
        <v>53</v>
      </c>
      <c r="I5294" t="s">
        <v>54</v>
      </c>
      <c r="J5294" t="s">
        <v>1450</v>
      </c>
      <c r="K5294" t="s">
        <v>81</v>
      </c>
      <c r="L5294">
        <v>33180</v>
      </c>
      <c r="M5294" t="s">
        <v>57</v>
      </c>
      <c r="N5294" t="s">
        <v>5971</v>
      </c>
      <c r="O5294" t="s">
        <v>73</v>
      </c>
      <c r="P5294" t="s">
        <v>86</v>
      </c>
      <c r="Q5294" t="s">
        <v>5972</v>
      </c>
      <c r="R5294" s="19">
        <v>4.4640000000000004</v>
      </c>
      <c r="S5294" s="17">
        <v>1</v>
      </c>
      <c r="T5294" s="20">
        <v>0.2</v>
      </c>
      <c r="U5294" s="19">
        <v>0.33479999999999999</v>
      </c>
      <c r="V5294" s="20">
        <f t="shared" si="410"/>
        <v>7.4999999999999983E-2</v>
      </c>
      <c r="W5294" s="17">
        <f t="shared" si="411"/>
        <v>2017</v>
      </c>
      <c r="X5294" t="str">
        <f t="shared" si="412"/>
        <v>Jun-2017</v>
      </c>
      <c r="Y5294" s="17">
        <f t="shared" si="413"/>
        <v>3</v>
      </c>
      <c r="Z5294" t="str">
        <f t="shared" si="414"/>
        <v>11-20%</v>
      </c>
      <c r="AA5294" s="17">
        <f>IF(COUNTIF($B$2:B5294,B5294)=1,1,0)</f>
        <v>1</v>
      </c>
      <c r="AB5294" s="17">
        <f>IF(COUNTIF($F$2:F5294,F5294)=1,1,0)</f>
        <v>0</v>
      </c>
    </row>
    <row r="5295" spans="1:28" x14ac:dyDescent="0.2">
      <c r="A5295" s="17">
        <v>5294</v>
      </c>
      <c r="B5295" t="s">
        <v>8158</v>
      </c>
      <c r="C5295" s="18">
        <v>42364</v>
      </c>
      <c r="D5295" s="18">
        <v>42368</v>
      </c>
      <c r="E5295" t="s">
        <v>77</v>
      </c>
      <c r="F5295" t="s">
        <v>4206</v>
      </c>
      <c r="G5295" t="s">
        <v>4207</v>
      </c>
      <c r="H5295" t="s">
        <v>53</v>
      </c>
      <c r="I5295" t="s">
        <v>54</v>
      </c>
      <c r="J5295" t="s">
        <v>878</v>
      </c>
      <c r="K5295" t="s">
        <v>525</v>
      </c>
      <c r="L5295">
        <v>44256</v>
      </c>
      <c r="M5295" t="s">
        <v>175</v>
      </c>
      <c r="N5295" t="s">
        <v>3308</v>
      </c>
      <c r="O5295" t="s">
        <v>59</v>
      </c>
      <c r="P5295" t="s">
        <v>83</v>
      </c>
      <c r="Q5295" t="s">
        <v>3309</v>
      </c>
      <c r="R5295" s="19">
        <v>51.588000000000001</v>
      </c>
      <c r="S5295" s="17">
        <v>1</v>
      </c>
      <c r="T5295" s="20">
        <v>0.4</v>
      </c>
      <c r="U5295" s="19">
        <v>-15.4764</v>
      </c>
      <c r="V5295" s="20">
        <f t="shared" si="410"/>
        <v>-0.3</v>
      </c>
      <c r="W5295" s="17">
        <f t="shared" si="411"/>
        <v>2015</v>
      </c>
      <c r="X5295" t="str">
        <f t="shared" si="412"/>
        <v>Dec-2015</v>
      </c>
      <c r="Y5295" s="17">
        <f t="shared" si="413"/>
        <v>4</v>
      </c>
      <c r="Z5295" t="str">
        <f t="shared" si="414"/>
        <v>31-40%</v>
      </c>
      <c r="AA5295" s="17">
        <f>IF(COUNTIF($B$2:B5295,B5295)=1,1,0)</f>
        <v>1</v>
      </c>
      <c r="AB5295" s="17">
        <f>IF(COUNTIF($F$2:F5295,F5295)=1,1,0)</f>
        <v>0</v>
      </c>
    </row>
    <row r="5296" spans="1:28" x14ac:dyDescent="0.2">
      <c r="A5296" s="17">
        <v>5295</v>
      </c>
      <c r="B5296" t="s">
        <v>8159</v>
      </c>
      <c r="C5296" s="18">
        <v>42962</v>
      </c>
      <c r="D5296" s="18">
        <v>42966</v>
      </c>
      <c r="E5296" t="s">
        <v>77</v>
      </c>
      <c r="F5296" t="s">
        <v>5759</v>
      </c>
      <c r="G5296" t="s">
        <v>5760</v>
      </c>
      <c r="H5296" t="s">
        <v>68</v>
      </c>
      <c r="I5296" t="s">
        <v>54</v>
      </c>
      <c r="J5296" t="s">
        <v>594</v>
      </c>
      <c r="K5296" t="s">
        <v>256</v>
      </c>
      <c r="L5296">
        <v>55113</v>
      </c>
      <c r="M5296" t="s">
        <v>132</v>
      </c>
      <c r="N5296" t="s">
        <v>8160</v>
      </c>
      <c r="O5296" t="s">
        <v>73</v>
      </c>
      <c r="P5296" t="s">
        <v>74</v>
      </c>
      <c r="Q5296" t="s">
        <v>8161</v>
      </c>
      <c r="R5296" s="19">
        <v>50.4</v>
      </c>
      <c r="S5296" s="17">
        <v>8</v>
      </c>
      <c r="T5296" s="20">
        <v>0</v>
      </c>
      <c r="U5296" s="19">
        <v>23.184000000000001</v>
      </c>
      <c r="V5296" s="20">
        <f t="shared" si="410"/>
        <v>0.46</v>
      </c>
      <c r="W5296" s="17">
        <f t="shared" si="411"/>
        <v>2017</v>
      </c>
      <c r="X5296" t="str">
        <f t="shared" si="412"/>
        <v>Aug-2017</v>
      </c>
      <c r="Y5296" s="17">
        <f t="shared" si="413"/>
        <v>4</v>
      </c>
      <c r="Z5296" t="str">
        <f t="shared" si="414"/>
        <v>0% (No Discount)</v>
      </c>
      <c r="AA5296" s="17">
        <f>IF(COUNTIF($B$2:B5296,B5296)=1,1,0)</f>
        <v>1</v>
      </c>
      <c r="AB5296" s="17">
        <f>IF(COUNTIF($F$2:F5296,F5296)=1,1,0)</f>
        <v>0</v>
      </c>
    </row>
    <row r="5297" spans="1:28" x14ac:dyDescent="0.2">
      <c r="A5297" s="17">
        <v>5296</v>
      </c>
      <c r="B5297" t="s">
        <v>8162</v>
      </c>
      <c r="C5297" s="18">
        <v>42798</v>
      </c>
      <c r="D5297" s="18">
        <v>42803</v>
      </c>
      <c r="E5297" t="s">
        <v>77</v>
      </c>
      <c r="F5297" t="s">
        <v>278</v>
      </c>
      <c r="G5297" t="s">
        <v>279</v>
      </c>
      <c r="H5297" t="s">
        <v>53</v>
      </c>
      <c r="I5297" t="s">
        <v>54</v>
      </c>
      <c r="J5297" t="s">
        <v>211</v>
      </c>
      <c r="K5297" t="s">
        <v>131</v>
      </c>
      <c r="L5297">
        <v>77041</v>
      </c>
      <c r="M5297" t="s">
        <v>132</v>
      </c>
      <c r="N5297" t="s">
        <v>3814</v>
      </c>
      <c r="O5297" t="s">
        <v>73</v>
      </c>
      <c r="P5297" t="s">
        <v>117</v>
      </c>
      <c r="Q5297" t="s">
        <v>3815</v>
      </c>
      <c r="R5297" s="19">
        <v>89.567999999999998</v>
      </c>
      <c r="S5297" s="17">
        <v>2</v>
      </c>
      <c r="T5297" s="20">
        <v>0.2</v>
      </c>
      <c r="U5297" s="19">
        <v>32.468400000000003</v>
      </c>
      <c r="V5297" s="20">
        <f t="shared" si="410"/>
        <v>0.36250000000000004</v>
      </c>
      <c r="W5297" s="17">
        <f t="shared" si="411"/>
        <v>2017</v>
      </c>
      <c r="X5297" t="str">
        <f t="shared" si="412"/>
        <v>Mar-2017</v>
      </c>
      <c r="Y5297" s="17">
        <f t="shared" si="413"/>
        <v>5</v>
      </c>
      <c r="Z5297" t="str">
        <f t="shared" si="414"/>
        <v>11-20%</v>
      </c>
      <c r="AA5297" s="17">
        <f>IF(COUNTIF($B$2:B5297,B5297)=1,1,0)</f>
        <v>1</v>
      </c>
      <c r="AB5297" s="17">
        <f>IF(COUNTIF($F$2:F5297,F5297)=1,1,0)</f>
        <v>0</v>
      </c>
    </row>
    <row r="5298" spans="1:28" x14ac:dyDescent="0.2">
      <c r="A5298" s="17">
        <v>5297</v>
      </c>
      <c r="B5298" t="s">
        <v>8163</v>
      </c>
      <c r="C5298" s="18">
        <v>42943</v>
      </c>
      <c r="D5298" s="18">
        <v>42947</v>
      </c>
      <c r="E5298" t="s">
        <v>77</v>
      </c>
      <c r="F5298" t="s">
        <v>7616</v>
      </c>
      <c r="G5298" t="s">
        <v>7617</v>
      </c>
      <c r="H5298" t="s">
        <v>53</v>
      </c>
      <c r="I5298" t="s">
        <v>54</v>
      </c>
      <c r="J5298" t="s">
        <v>3224</v>
      </c>
      <c r="K5298" t="s">
        <v>294</v>
      </c>
      <c r="L5298">
        <v>10701</v>
      </c>
      <c r="M5298" t="s">
        <v>175</v>
      </c>
      <c r="N5298" t="s">
        <v>3732</v>
      </c>
      <c r="O5298" t="s">
        <v>59</v>
      </c>
      <c r="P5298" t="s">
        <v>92</v>
      </c>
      <c r="Q5298" t="s">
        <v>3733</v>
      </c>
      <c r="R5298" s="19">
        <v>14.89</v>
      </c>
      <c r="S5298" s="17">
        <v>1</v>
      </c>
      <c r="T5298" s="20">
        <v>0</v>
      </c>
      <c r="U5298" s="19">
        <v>4.0202999999999998</v>
      </c>
      <c r="V5298" s="20">
        <f t="shared" si="410"/>
        <v>0.26999999999999996</v>
      </c>
      <c r="W5298" s="17">
        <f t="shared" si="411"/>
        <v>2017</v>
      </c>
      <c r="X5298" t="str">
        <f t="shared" si="412"/>
        <v>Jul-2017</v>
      </c>
      <c r="Y5298" s="17">
        <f t="shared" si="413"/>
        <v>4</v>
      </c>
      <c r="Z5298" t="str">
        <f t="shared" si="414"/>
        <v>0% (No Discount)</v>
      </c>
      <c r="AA5298" s="17">
        <f>IF(COUNTIF($B$2:B5298,B5298)=1,1,0)</f>
        <v>1</v>
      </c>
      <c r="AB5298" s="17">
        <f>IF(COUNTIF($F$2:F5298,F5298)=1,1,0)</f>
        <v>0</v>
      </c>
    </row>
    <row r="5299" spans="1:28" x14ac:dyDescent="0.2">
      <c r="A5299" s="17">
        <v>5298</v>
      </c>
      <c r="B5299" t="s">
        <v>8163</v>
      </c>
      <c r="C5299" s="18">
        <v>42943</v>
      </c>
      <c r="D5299" s="18">
        <v>42947</v>
      </c>
      <c r="E5299" t="s">
        <v>77</v>
      </c>
      <c r="F5299" t="s">
        <v>7616</v>
      </c>
      <c r="G5299" t="s">
        <v>7617</v>
      </c>
      <c r="H5299" t="s">
        <v>53</v>
      </c>
      <c r="I5299" t="s">
        <v>54</v>
      </c>
      <c r="J5299" t="s">
        <v>3224</v>
      </c>
      <c r="K5299" t="s">
        <v>294</v>
      </c>
      <c r="L5299">
        <v>10701</v>
      </c>
      <c r="M5299" t="s">
        <v>175</v>
      </c>
      <c r="N5299" t="s">
        <v>2779</v>
      </c>
      <c r="O5299" t="s">
        <v>98</v>
      </c>
      <c r="P5299" t="s">
        <v>99</v>
      </c>
      <c r="Q5299" t="s">
        <v>2780</v>
      </c>
      <c r="R5299" s="19">
        <v>543.91999999999996</v>
      </c>
      <c r="S5299" s="17">
        <v>8</v>
      </c>
      <c r="T5299" s="20">
        <v>0</v>
      </c>
      <c r="U5299" s="19">
        <v>135.97999999999999</v>
      </c>
      <c r="V5299" s="20">
        <f t="shared" si="410"/>
        <v>0.25</v>
      </c>
      <c r="W5299" s="17">
        <f t="shared" si="411"/>
        <v>2017</v>
      </c>
      <c r="X5299" t="str">
        <f t="shared" si="412"/>
        <v>Jul-2017</v>
      </c>
      <c r="Y5299" s="17">
        <f t="shared" si="413"/>
        <v>4</v>
      </c>
      <c r="Z5299" t="str">
        <f t="shared" si="414"/>
        <v>0% (No Discount)</v>
      </c>
      <c r="AA5299" s="17">
        <f>IF(COUNTIF($B$2:B5299,B5299)=1,1,0)</f>
        <v>0</v>
      </c>
      <c r="AB5299" s="17">
        <f>IF(COUNTIF($F$2:F5299,F5299)=1,1,0)</f>
        <v>0</v>
      </c>
    </row>
    <row r="5300" spans="1:28" x14ac:dyDescent="0.2">
      <c r="A5300" s="17">
        <v>5299</v>
      </c>
      <c r="B5300" t="s">
        <v>8164</v>
      </c>
      <c r="C5300" s="18">
        <v>42636</v>
      </c>
      <c r="D5300" s="18">
        <v>42639</v>
      </c>
      <c r="E5300" t="s">
        <v>215</v>
      </c>
      <c r="F5300" t="s">
        <v>66</v>
      </c>
      <c r="G5300" t="s">
        <v>67</v>
      </c>
      <c r="H5300" t="s">
        <v>68</v>
      </c>
      <c r="I5300" t="s">
        <v>54</v>
      </c>
      <c r="J5300" t="s">
        <v>977</v>
      </c>
      <c r="K5300" t="s">
        <v>70</v>
      </c>
      <c r="L5300">
        <v>92037</v>
      </c>
      <c r="M5300" t="s">
        <v>71</v>
      </c>
      <c r="N5300" t="s">
        <v>199</v>
      </c>
      <c r="O5300" t="s">
        <v>73</v>
      </c>
      <c r="P5300" t="s">
        <v>200</v>
      </c>
      <c r="Q5300" t="s">
        <v>201</v>
      </c>
      <c r="R5300" s="19">
        <v>4.08</v>
      </c>
      <c r="S5300" s="17">
        <v>2</v>
      </c>
      <c r="T5300" s="20">
        <v>0</v>
      </c>
      <c r="U5300" s="19">
        <v>1.9176</v>
      </c>
      <c r="V5300" s="20">
        <f t="shared" si="410"/>
        <v>0.47</v>
      </c>
      <c r="W5300" s="17">
        <f t="shared" si="411"/>
        <v>2016</v>
      </c>
      <c r="X5300" t="str">
        <f t="shared" si="412"/>
        <v>Sep-2016</v>
      </c>
      <c r="Y5300" s="17">
        <f t="shared" si="413"/>
        <v>3</v>
      </c>
      <c r="Z5300" t="str">
        <f t="shared" si="414"/>
        <v>0% (No Discount)</v>
      </c>
      <c r="AA5300" s="17">
        <f>IF(COUNTIF($B$2:B5300,B5300)=1,1,0)</f>
        <v>1</v>
      </c>
      <c r="AB5300" s="17">
        <f>IF(COUNTIF($F$2:F5300,F5300)=1,1,0)</f>
        <v>0</v>
      </c>
    </row>
    <row r="5301" spans="1:28" x14ac:dyDescent="0.2">
      <c r="A5301" s="17">
        <v>5300</v>
      </c>
      <c r="B5301" t="s">
        <v>8164</v>
      </c>
      <c r="C5301" s="18">
        <v>42636</v>
      </c>
      <c r="D5301" s="18">
        <v>42639</v>
      </c>
      <c r="E5301" t="s">
        <v>215</v>
      </c>
      <c r="F5301" t="s">
        <v>66</v>
      </c>
      <c r="G5301" t="s">
        <v>67</v>
      </c>
      <c r="H5301" t="s">
        <v>68</v>
      </c>
      <c r="I5301" t="s">
        <v>54</v>
      </c>
      <c r="J5301" t="s">
        <v>977</v>
      </c>
      <c r="K5301" t="s">
        <v>70</v>
      </c>
      <c r="L5301">
        <v>92037</v>
      </c>
      <c r="M5301" t="s">
        <v>71</v>
      </c>
      <c r="N5301" t="s">
        <v>737</v>
      </c>
      <c r="O5301" t="s">
        <v>73</v>
      </c>
      <c r="P5301" t="s">
        <v>74</v>
      </c>
      <c r="Q5301" t="s">
        <v>738</v>
      </c>
      <c r="R5301" s="19">
        <v>18.899999999999999</v>
      </c>
      <c r="S5301" s="17">
        <v>3</v>
      </c>
      <c r="T5301" s="20">
        <v>0</v>
      </c>
      <c r="U5301" s="19">
        <v>8.6940000000000008</v>
      </c>
      <c r="V5301" s="20">
        <f t="shared" si="410"/>
        <v>0.46000000000000008</v>
      </c>
      <c r="W5301" s="17">
        <f t="shared" si="411"/>
        <v>2016</v>
      </c>
      <c r="X5301" t="str">
        <f t="shared" si="412"/>
        <v>Sep-2016</v>
      </c>
      <c r="Y5301" s="17">
        <f t="shared" si="413"/>
        <v>3</v>
      </c>
      <c r="Z5301" t="str">
        <f t="shared" si="414"/>
        <v>0% (No Discount)</v>
      </c>
      <c r="AA5301" s="17">
        <f>IF(COUNTIF($B$2:B5301,B5301)=1,1,0)</f>
        <v>0</v>
      </c>
      <c r="AB5301" s="17">
        <f>IF(COUNTIF($F$2:F5301,F5301)=1,1,0)</f>
        <v>0</v>
      </c>
    </row>
    <row r="5302" spans="1:28" x14ac:dyDescent="0.2">
      <c r="A5302" s="17">
        <v>5301</v>
      </c>
      <c r="B5302" t="s">
        <v>8165</v>
      </c>
      <c r="C5302" s="18">
        <v>42520</v>
      </c>
      <c r="D5302" s="18">
        <v>42524</v>
      </c>
      <c r="E5302" t="s">
        <v>77</v>
      </c>
      <c r="F5302" t="s">
        <v>6673</v>
      </c>
      <c r="G5302" t="s">
        <v>6674</v>
      </c>
      <c r="H5302" t="s">
        <v>68</v>
      </c>
      <c r="I5302" t="s">
        <v>54</v>
      </c>
      <c r="J5302" t="s">
        <v>345</v>
      </c>
      <c r="K5302" t="s">
        <v>346</v>
      </c>
      <c r="L5302">
        <v>22153</v>
      </c>
      <c r="M5302" t="s">
        <v>57</v>
      </c>
      <c r="N5302" t="s">
        <v>5517</v>
      </c>
      <c r="O5302" t="s">
        <v>59</v>
      </c>
      <c r="P5302" t="s">
        <v>83</v>
      </c>
      <c r="Q5302" t="s">
        <v>5518</v>
      </c>
      <c r="R5302" s="19">
        <v>2275.5</v>
      </c>
      <c r="S5302" s="17">
        <v>10</v>
      </c>
      <c r="T5302" s="20">
        <v>0</v>
      </c>
      <c r="U5302" s="19">
        <v>386.83499999999998</v>
      </c>
      <c r="V5302" s="20">
        <f t="shared" si="410"/>
        <v>0.16999999999999998</v>
      </c>
      <c r="W5302" s="17">
        <f t="shared" si="411"/>
        <v>2016</v>
      </c>
      <c r="X5302" t="str">
        <f t="shared" si="412"/>
        <v>May-2016</v>
      </c>
      <c r="Y5302" s="17">
        <f t="shared" si="413"/>
        <v>4</v>
      </c>
      <c r="Z5302" t="str">
        <f t="shared" si="414"/>
        <v>0% (No Discount)</v>
      </c>
      <c r="AA5302" s="17">
        <f>IF(COUNTIF($B$2:B5302,B5302)=1,1,0)</f>
        <v>1</v>
      </c>
      <c r="AB5302" s="17">
        <f>IF(COUNTIF($F$2:F5302,F5302)=1,1,0)</f>
        <v>0</v>
      </c>
    </row>
    <row r="5303" spans="1:28" x14ac:dyDescent="0.2">
      <c r="A5303" s="17">
        <v>5302</v>
      </c>
      <c r="B5303" t="s">
        <v>8165</v>
      </c>
      <c r="C5303" s="18">
        <v>42520</v>
      </c>
      <c r="D5303" s="18">
        <v>42524</v>
      </c>
      <c r="E5303" t="s">
        <v>77</v>
      </c>
      <c r="F5303" t="s">
        <v>6673</v>
      </c>
      <c r="G5303" t="s">
        <v>6674</v>
      </c>
      <c r="H5303" t="s">
        <v>68</v>
      </c>
      <c r="I5303" t="s">
        <v>54</v>
      </c>
      <c r="J5303" t="s">
        <v>345</v>
      </c>
      <c r="K5303" t="s">
        <v>346</v>
      </c>
      <c r="L5303">
        <v>22153</v>
      </c>
      <c r="M5303" t="s">
        <v>57</v>
      </c>
      <c r="N5303" t="s">
        <v>3027</v>
      </c>
      <c r="O5303" t="s">
        <v>98</v>
      </c>
      <c r="P5303" t="s">
        <v>188</v>
      </c>
      <c r="Q5303" t="s">
        <v>3028</v>
      </c>
      <c r="R5303" s="19">
        <v>1979.7</v>
      </c>
      <c r="S5303" s="17">
        <v>6</v>
      </c>
      <c r="T5303" s="20">
        <v>0</v>
      </c>
      <c r="U5303" s="19">
        <v>653.30100000000004</v>
      </c>
      <c r="V5303" s="20">
        <f t="shared" si="410"/>
        <v>0.33</v>
      </c>
      <c r="W5303" s="17">
        <f t="shared" si="411"/>
        <v>2016</v>
      </c>
      <c r="X5303" t="str">
        <f t="shared" si="412"/>
        <v>May-2016</v>
      </c>
      <c r="Y5303" s="17">
        <f t="shared" si="413"/>
        <v>4</v>
      </c>
      <c r="Z5303" t="str">
        <f t="shared" si="414"/>
        <v>0% (No Discount)</v>
      </c>
      <c r="AA5303" s="17">
        <f>IF(COUNTIF($B$2:B5303,B5303)=1,1,0)</f>
        <v>0</v>
      </c>
      <c r="AB5303" s="17">
        <f>IF(COUNTIF($F$2:F5303,F5303)=1,1,0)</f>
        <v>0</v>
      </c>
    </row>
    <row r="5304" spans="1:28" x14ac:dyDescent="0.2">
      <c r="A5304" s="17">
        <v>5303</v>
      </c>
      <c r="B5304" t="s">
        <v>8165</v>
      </c>
      <c r="C5304" s="18">
        <v>42520</v>
      </c>
      <c r="D5304" s="18">
        <v>42524</v>
      </c>
      <c r="E5304" t="s">
        <v>77</v>
      </c>
      <c r="F5304" t="s">
        <v>6673</v>
      </c>
      <c r="G5304" t="s">
        <v>6674</v>
      </c>
      <c r="H5304" t="s">
        <v>68</v>
      </c>
      <c r="I5304" t="s">
        <v>54</v>
      </c>
      <c r="J5304" t="s">
        <v>345</v>
      </c>
      <c r="K5304" t="s">
        <v>346</v>
      </c>
      <c r="L5304">
        <v>22153</v>
      </c>
      <c r="M5304" t="s">
        <v>57</v>
      </c>
      <c r="N5304" t="s">
        <v>1926</v>
      </c>
      <c r="O5304" t="s">
        <v>73</v>
      </c>
      <c r="P5304" t="s">
        <v>74</v>
      </c>
      <c r="Q5304" t="s">
        <v>1927</v>
      </c>
      <c r="R5304" s="19">
        <v>62.1</v>
      </c>
      <c r="S5304" s="17">
        <v>6</v>
      </c>
      <c r="T5304" s="20">
        <v>0</v>
      </c>
      <c r="U5304" s="19">
        <v>29.808</v>
      </c>
      <c r="V5304" s="20">
        <f t="shared" si="410"/>
        <v>0.48</v>
      </c>
      <c r="W5304" s="17">
        <f t="shared" si="411"/>
        <v>2016</v>
      </c>
      <c r="X5304" t="str">
        <f t="shared" si="412"/>
        <v>May-2016</v>
      </c>
      <c r="Y5304" s="17">
        <f t="shared" si="413"/>
        <v>4</v>
      </c>
      <c r="Z5304" t="str">
        <f t="shared" si="414"/>
        <v>0% (No Discount)</v>
      </c>
      <c r="AA5304" s="17">
        <f>IF(COUNTIF($B$2:B5304,B5304)=1,1,0)</f>
        <v>0</v>
      </c>
      <c r="AB5304" s="17">
        <f>IF(COUNTIF($F$2:F5304,F5304)=1,1,0)</f>
        <v>0</v>
      </c>
    </row>
    <row r="5305" spans="1:28" x14ac:dyDescent="0.2">
      <c r="A5305" s="17">
        <v>5304</v>
      </c>
      <c r="B5305" t="s">
        <v>8166</v>
      </c>
      <c r="C5305" s="18">
        <v>41959</v>
      </c>
      <c r="D5305" s="18">
        <v>41963</v>
      </c>
      <c r="E5305" t="s">
        <v>77</v>
      </c>
      <c r="F5305" t="s">
        <v>2275</v>
      </c>
      <c r="G5305" t="s">
        <v>2276</v>
      </c>
      <c r="H5305" t="s">
        <v>53</v>
      </c>
      <c r="I5305" t="s">
        <v>54</v>
      </c>
      <c r="J5305" t="s">
        <v>384</v>
      </c>
      <c r="K5305" t="s">
        <v>238</v>
      </c>
      <c r="L5305">
        <v>62521</v>
      </c>
      <c r="M5305" t="s">
        <v>132</v>
      </c>
      <c r="N5305" t="s">
        <v>5785</v>
      </c>
      <c r="O5305" t="s">
        <v>59</v>
      </c>
      <c r="P5305" t="s">
        <v>63</v>
      </c>
      <c r="Q5305" t="s">
        <v>5786</v>
      </c>
      <c r="R5305" s="19">
        <v>37.295999999999999</v>
      </c>
      <c r="S5305" s="17">
        <v>2</v>
      </c>
      <c r="T5305" s="20">
        <v>0.3</v>
      </c>
      <c r="U5305" s="19">
        <v>-1.0656000000000001</v>
      </c>
      <c r="V5305" s="20">
        <f t="shared" si="410"/>
        <v>-2.8571428571428574E-2</v>
      </c>
      <c r="W5305" s="17">
        <f t="shared" si="411"/>
        <v>2014</v>
      </c>
      <c r="X5305" t="str">
        <f t="shared" si="412"/>
        <v>Nov-2014</v>
      </c>
      <c r="Y5305" s="17">
        <f t="shared" si="413"/>
        <v>4</v>
      </c>
      <c r="Z5305" t="str">
        <f t="shared" si="414"/>
        <v>21-30%</v>
      </c>
      <c r="AA5305" s="17">
        <f>IF(COUNTIF($B$2:B5305,B5305)=1,1,0)</f>
        <v>1</v>
      </c>
      <c r="AB5305" s="17">
        <f>IF(COUNTIF($F$2:F5305,F5305)=1,1,0)</f>
        <v>0</v>
      </c>
    </row>
    <row r="5306" spans="1:28" x14ac:dyDescent="0.2">
      <c r="A5306" s="17">
        <v>5305</v>
      </c>
      <c r="B5306" t="s">
        <v>8167</v>
      </c>
      <c r="C5306" s="18">
        <v>41903</v>
      </c>
      <c r="D5306" s="18">
        <v>41905</v>
      </c>
      <c r="E5306" t="s">
        <v>215</v>
      </c>
      <c r="F5306" t="s">
        <v>1642</v>
      </c>
      <c r="G5306" t="s">
        <v>1643</v>
      </c>
      <c r="H5306" t="s">
        <v>129</v>
      </c>
      <c r="I5306" t="s">
        <v>54</v>
      </c>
      <c r="J5306" t="s">
        <v>2804</v>
      </c>
      <c r="K5306" t="s">
        <v>131</v>
      </c>
      <c r="L5306">
        <v>75043</v>
      </c>
      <c r="M5306" t="s">
        <v>132</v>
      </c>
      <c r="N5306" t="s">
        <v>6091</v>
      </c>
      <c r="O5306" t="s">
        <v>59</v>
      </c>
      <c r="P5306" t="s">
        <v>92</v>
      </c>
      <c r="Q5306" t="s">
        <v>6092</v>
      </c>
      <c r="R5306" s="19">
        <v>8.5440000000000005</v>
      </c>
      <c r="S5306" s="17">
        <v>2</v>
      </c>
      <c r="T5306" s="20">
        <v>0.6</v>
      </c>
      <c r="U5306" s="19">
        <v>-7.476</v>
      </c>
      <c r="V5306" s="20">
        <f t="shared" si="410"/>
        <v>-0.875</v>
      </c>
      <c r="W5306" s="17">
        <f t="shared" si="411"/>
        <v>2014</v>
      </c>
      <c r="X5306" t="str">
        <f t="shared" si="412"/>
        <v>Sep-2014</v>
      </c>
      <c r="Y5306" s="17">
        <f t="shared" si="413"/>
        <v>2</v>
      </c>
      <c r="Z5306" t="str">
        <f t="shared" si="414"/>
        <v>Over 50%</v>
      </c>
      <c r="AA5306" s="17">
        <f>IF(COUNTIF($B$2:B5306,B5306)=1,1,0)</f>
        <v>1</v>
      </c>
      <c r="AB5306" s="17">
        <f>IF(COUNTIF($F$2:F5306,F5306)=1,1,0)</f>
        <v>0</v>
      </c>
    </row>
    <row r="5307" spans="1:28" x14ac:dyDescent="0.2">
      <c r="A5307" s="17">
        <v>5306</v>
      </c>
      <c r="B5307" t="s">
        <v>8168</v>
      </c>
      <c r="C5307" s="18">
        <v>42421</v>
      </c>
      <c r="D5307" s="18">
        <v>42426</v>
      </c>
      <c r="E5307" t="s">
        <v>77</v>
      </c>
      <c r="F5307" t="s">
        <v>2472</v>
      </c>
      <c r="G5307" t="s">
        <v>2473</v>
      </c>
      <c r="H5307" t="s">
        <v>68</v>
      </c>
      <c r="I5307" t="s">
        <v>54</v>
      </c>
      <c r="J5307" t="s">
        <v>2375</v>
      </c>
      <c r="K5307" t="s">
        <v>294</v>
      </c>
      <c r="L5307">
        <v>11572</v>
      </c>
      <c r="M5307" t="s">
        <v>175</v>
      </c>
      <c r="N5307" t="s">
        <v>453</v>
      </c>
      <c r="O5307" t="s">
        <v>59</v>
      </c>
      <c r="P5307" t="s">
        <v>92</v>
      </c>
      <c r="Q5307" t="s">
        <v>454</v>
      </c>
      <c r="R5307" s="19">
        <v>68.95</v>
      </c>
      <c r="S5307" s="17">
        <v>5</v>
      </c>
      <c r="T5307" s="20">
        <v>0</v>
      </c>
      <c r="U5307" s="19">
        <v>28.959</v>
      </c>
      <c r="V5307" s="20">
        <f t="shared" si="410"/>
        <v>0.42</v>
      </c>
      <c r="W5307" s="17">
        <f t="shared" si="411"/>
        <v>2016</v>
      </c>
      <c r="X5307" t="str">
        <f t="shared" si="412"/>
        <v>Feb-2016</v>
      </c>
      <c r="Y5307" s="17">
        <f t="shared" si="413"/>
        <v>5</v>
      </c>
      <c r="Z5307" t="str">
        <f t="shared" si="414"/>
        <v>0% (No Discount)</v>
      </c>
      <c r="AA5307" s="17">
        <f>IF(COUNTIF($B$2:B5307,B5307)=1,1,0)</f>
        <v>1</v>
      </c>
      <c r="AB5307" s="17">
        <f>IF(COUNTIF($F$2:F5307,F5307)=1,1,0)</f>
        <v>0</v>
      </c>
    </row>
    <row r="5308" spans="1:28" x14ac:dyDescent="0.2">
      <c r="A5308" s="17">
        <v>5307</v>
      </c>
      <c r="B5308" t="s">
        <v>8168</v>
      </c>
      <c r="C5308" s="18">
        <v>42421</v>
      </c>
      <c r="D5308" s="18">
        <v>42426</v>
      </c>
      <c r="E5308" t="s">
        <v>77</v>
      </c>
      <c r="F5308" t="s">
        <v>2472</v>
      </c>
      <c r="G5308" t="s">
        <v>2473</v>
      </c>
      <c r="H5308" t="s">
        <v>68</v>
      </c>
      <c r="I5308" t="s">
        <v>54</v>
      </c>
      <c r="J5308" t="s">
        <v>2375</v>
      </c>
      <c r="K5308" t="s">
        <v>294</v>
      </c>
      <c r="L5308">
        <v>11572</v>
      </c>
      <c r="M5308" t="s">
        <v>175</v>
      </c>
      <c r="N5308" t="s">
        <v>2352</v>
      </c>
      <c r="O5308" t="s">
        <v>73</v>
      </c>
      <c r="P5308" t="s">
        <v>86</v>
      </c>
      <c r="Q5308" t="s">
        <v>2353</v>
      </c>
      <c r="R5308" s="19">
        <v>296.37</v>
      </c>
      <c r="S5308" s="17">
        <v>3</v>
      </c>
      <c r="T5308" s="20">
        <v>0</v>
      </c>
      <c r="U5308" s="19">
        <v>80.019900000000007</v>
      </c>
      <c r="V5308" s="20">
        <f t="shared" si="410"/>
        <v>0.27</v>
      </c>
      <c r="W5308" s="17">
        <f t="shared" si="411"/>
        <v>2016</v>
      </c>
      <c r="X5308" t="str">
        <f t="shared" si="412"/>
        <v>Feb-2016</v>
      </c>
      <c r="Y5308" s="17">
        <f t="shared" si="413"/>
        <v>5</v>
      </c>
      <c r="Z5308" t="str">
        <f t="shared" si="414"/>
        <v>0% (No Discount)</v>
      </c>
      <c r="AA5308" s="17">
        <f>IF(COUNTIF($B$2:B5308,B5308)=1,1,0)</f>
        <v>0</v>
      </c>
      <c r="AB5308" s="17">
        <f>IF(COUNTIF($F$2:F5308,F5308)=1,1,0)</f>
        <v>0</v>
      </c>
    </row>
    <row r="5309" spans="1:28" x14ac:dyDescent="0.2">
      <c r="A5309" s="17">
        <v>5308</v>
      </c>
      <c r="B5309" t="s">
        <v>8168</v>
      </c>
      <c r="C5309" s="18">
        <v>42421</v>
      </c>
      <c r="D5309" s="18">
        <v>42426</v>
      </c>
      <c r="E5309" t="s">
        <v>77</v>
      </c>
      <c r="F5309" t="s">
        <v>2472</v>
      </c>
      <c r="G5309" t="s">
        <v>2473</v>
      </c>
      <c r="H5309" t="s">
        <v>68</v>
      </c>
      <c r="I5309" t="s">
        <v>54</v>
      </c>
      <c r="J5309" t="s">
        <v>2375</v>
      </c>
      <c r="K5309" t="s">
        <v>294</v>
      </c>
      <c r="L5309">
        <v>11572</v>
      </c>
      <c r="M5309" t="s">
        <v>175</v>
      </c>
      <c r="N5309" t="s">
        <v>8169</v>
      </c>
      <c r="O5309" t="s">
        <v>98</v>
      </c>
      <c r="P5309" t="s">
        <v>99</v>
      </c>
      <c r="Q5309" t="s">
        <v>8170</v>
      </c>
      <c r="R5309" s="19">
        <v>39.979999999999997</v>
      </c>
      <c r="S5309" s="17">
        <v>2</v>
      </c>
      <c r="T5309" s="20">
        <v>0</v>
      </c>
      <c r="U5309" s="19">
        <v>1.9990000000000001</v>
      </c>
      <c r="V5309" s="20">
        <f t="shared" si="410"/>
        <v>5.000000000000001E-2</v>
      </c>
      <c r="W5309" s="17">
        <f t="shared" si="411"/>
        <v>2016</v>
      </c>
      <c r="X5309" t="str">
        <f t="shared" si="412"/>
        <v>Feb-2016</v>
      </c>
      <c r="Y5309" s="17">
        <f t="shared" si="413"/>
        <v>5</v>
      </c>
      <c r="Z5309" t="str">
        <f t="shared" si="414"/>
        <v>0% (No Discount)</v>
      </c>
      <c r="AA5309" s="17">
        <f>IF(COUNTIF($B$2:B5309,B5309)=1,1,0)</f>
        <v>0</v>
      </c>
      <c r="AB5309" s="17">
        <f>IF(COUNTIF($F$2:F5309,F5309)=1,1,0)</f>
        <v>0</v>
      </c>
    </row>
    <row r="5310" spans="1:28" x14ac:dyDescent="0.2">
      <c r="A5310" s="17">
        <v>5309</v>
      </c>
      <c r="B5310" t="s">
        <v>8171</v>
      </c>
      <c r="C5310" s="18">
        <v>43058</v>
      </c>
      <c r="D5310" s="18">
        <v>43060</v>
      </c>
      <c r="E5310" t="s">
        <v>215</v>
      </c>
      <c r="F5310" t="s">
        <v>6986</v>
      </c>
      <c r="G5310" t="s">
        <v>6987</v>
      </c>
      <c r="H5310" t="s">
        <v>53</v>
      </c>
      <c r="I5310" t="s">
        <v>54</v>
      </c>
      <c r="J5310" t="s">
        <v>211</v>
      </c>
      <c r="K5310" t="s">
        <v>131</v>
      </c>
      <c r="L5310">
        <v>77095</v>
      </c>
      <c r="M5310" t="s">
        <v>132</v>
      </c>
      <c r="N5310" t="s">
        <v>4875</v>
      </c>
      <c r="O5310" t="s">
        <v>59</v>
      </c>
      <c r="P5310" t="s">
        <v>63</v>
      </c>
      <c r="Q5310" t="s">
        <v>4876</v>
      </c>
      <c r="R5310" s="19">
        <v>191.05799999999999</v>
      </c>
      <c r="S5310" s="17">
        <v>3</v>
      </c>
      <c r="T5310" s="20">
        <v>0.3</v>
      </c>
      <c r="U5310" s="19">
        <v>-46.399799999999999</v>
      </c>
      <c r="V5310" s="20">
        <f t="shared" si="410"/>
        <v>-0.24285714285714285</v>
      </c>
      <c r="W5310" s="17">
        <f t="shared" si="411"/>
        <v>2017</v>
      </c>
      <c r="X5310" t="str">
        <f t="shared" si="412"/>
        <v>Nov-2017</v>
      </c>
      <c r="Y5310" s="17">
        <f t="shared" si="413"/>
        <v>2</v>
      </c>
      <c r="Z5310" t="str">
        <f t="shared" si="414"/>
        <v>21-30%</v>
      </c>
      <c r="AA5310" s="17">
        <f>IF(COUNTIF($B$2:B5310,B5310)=1,1,0)</f>
        <v>1</v>
      </c>
      <c r="AB5310" s="17">
        <f>IF(COUNTIF($F$2:F5310,F5310)=1,1,0)</f>
        <v>0</v>
      </c>
    </row>
    <row r="5311" spans="1:28" x14ac:dyDescent="0.2">
      <c r="A5311" s="17">
        <v>5310</v>
      </c>
      <c r="B5311" t="s">
        <v>8171</v>
      </c>
      <c r="C5311" s="18">
        <v>43058</v>
      </c>
      <c r="D5311" s="18">
        <v>43060</v>
      </c>
      <c r="E5311" t="s">
        <v>215</v>
      </c>
      <c r="F5311" t="s">
        <v>6986</v>
      </c>
      <c r="G5311" t="s">
        <v>6987</v>
      </c>
      <c r="H5311" t="s">
        <v>53</v>
      </c>
      <c r="I5311" t="s">
        <v>54</v>
      </c>
      <c r="J5311" t="s">
        <v>211</v>
      </c>
      <c r="K5311" t="s">
        <v>131</v>
      </c>
      <c r="L5311">
        <v>77095</v>
      </c>
      <c r="M5311" t="s">
        <v>132</v>
      </c>
      <c r="N5311" t="s">
        <v>8172</v>
      </c>
      <c r="O5311" t="s">
        <v>73</v>
      </c>
      <c r="P5311" t="s">
        <v>95</v>
      </c>
      <c r="Q5311" t="s">
        <v>8173</v>
      </c>
      <c r="R5311" s="19">
        <v>13.04</v>
      </c>
      <c r="S5311" s="17">
        <v>5</v>
      </c>
      <c r="T5311" s="20">
        <v>0.2</v>
      </c>
      <c r="U5311" s="19">
        <v>3.9119999999999999</v>
      </c>
      <c r="V5311" s="20">
        <f t="shared" si="410"/>
        <v>0.3</v>
      </c>
      <c r="W5311" s="17">
        <f t="shared" si="411"/>
        <v>2017</v>
      </c>
      <c r="X5311" t="str">
        <f t="shared" si="412"/>
        <v>Nov-2017</v>
      </c>
      <c r="Y5311" s="17">
        <f t="shared" si="413"/>
        <v>2</v>
      </c>
      <c r="Z5311" t="str">
        <f t="shared" si="414"/>
        <v>11-20%</v>
      </c>
      <c r="AA5311" s="17">
        <f>IF(COUNTIF($B$2:B5311,B5311)=1,1,0)</f>
        <v>0</v>
      </c>
      <c r="AB5311" s="17">
        <f>IF(COUNTIF($F$2:F5311,F5311)=1,1,0)</f>
        <v>0</v>
      </c>
    </row>
    <row r="5312" spans="1:28" x14ac:dyDescent="0.2">
      <c r="A5312" s="17">
        <v>5311</v>
      </c>
      <c r="B5312" t="s">
        <v>8171</v>
      </c>
      <c r="C5312" s="18">
        <v>43058</v>
      </c>
      <c r="D5312" s="18">
        <v>43060</v>
      </c>
      <c r="E5312" t="s">
        <v>215</v>
      </c>
      <c r="F5312" t="s">
        <v>6986</v>
      </c>
      <c r="G5312" t="s">
        <v>6987</v>
      </c>
      <c r="H5312" t="s">
        <v>53</v>
      </c>
      <c r="I5312" t="s">
        <v>54</v>
      </c>
      <c r="J5312" t="s">
        <v>211</v>
      </c>
      <c r="K5312" t="s">
        <v>131</v>
      </c>
      <c r="L5312">
        <v>77095</v>
      </c>
      <c r="M5312" t="s">
        <v>132</v>
      </c>
      <c r="N5312" t="s">
        <v>1774</v>
      </c>
      <c r="O5312" t="s">
        <v>73</v>
      </c>
      <c r="P5312" t="s">
        <v>102</v>
      </c>
      <c r="Q5312" t="s">
        <v>1775</v>
      </c>
      <c r="R5312" s="19">
        <v>1525.1880000000001</v>
      </c>
      <c r="S5312" s="17">
        <v>6</v>
      </c>
      <c r="T5312" s="20">
        <v>0.8</v>
      </c>
      <c r="U5312" s="19">
        <v>-2287.7820000000002</v>
      </c>
      <c r="V5312" s="20">
        <f t="shared" si="410"/>
        <v>-1.5</v>
      </c>
      <c r="W5312" s="17">
        <f t="shared" si="411"/>
        <v>2017</v>
      </c>
      <c r="X5312" t="str">
        <f t="shared" si="412"/>
        <v>Nov-2017</v>
      </c>
      <c r="Y5312" s="17">
        <f t="shared" si="413"/>
        <v>2</v>
      </c>
      <c r="Z5312" t="str">
        <f t="shared" si="414"/>
        <v>Over 50%</v>
      </c>
      <c r="AA5312" s="17">
        <f>IF(COUNTIF($B$2:B5312,B5312)=1,1,0)</f>
        <v>0</v>
      </c>
      <c r="AB5312" s="17">
        <f>IF(COUNTIF($F$2:F5312,F5312)=1,1,0)</f>
        <v>0</v>
      </c>
    </row>
    <row r="5313" spans="1:28" x14ac:dyDescent="0.2">
      <c r="A5313" s="17">
        <v>5312</v>
      </c>
      <c r="B5313" t="s">
        <v>8174</v>
      </c>
      <c r="C5313" s="18">
        <v>42603</v>
      </c>
      <c r="D5313" s="18">
        <v>42609</v>
      </c>
      <c r="E5313" t="s">
        <v>77</v>
      </c>
      <c r="F5313" t="s">
        <v>6748</v>
      </c>
      <c r="G5313" t="s">
        <v>6749</v>
      </c>
      <c r="H5313" t="s">
        <v>129</v>
      </c>
      <c r="I5313" t="s">
        <v>54</v>
      </c>
      <c r="J5313" t="s">
        <v>3556</v>
      </c>
      <c r="K5313" t="s">
        <v>115</v>
      </c>
      <c r="L5313">
        <v>27834</v>
      </c>
      <c r="M5313" t="s">
        <v>57</v>
      </c>
      <c r="N5313" t="s">
        <v>5645</v>
      </c>
      <c r="O5313" t="s">
        <v>73</v>
      </c>
      <c r="P5313" t="s">
        <v>74</v>
      </c>
      <c r="Q5313" t="s">
        <v>5646</v>
      </c>
      <c r="R5313" s="19">
        <v>9.2159999999999993</v>
      </c>
      <c r="S5313" s="17">
        <v>4</v>
      </c>
      <c r="T5313" s="20">
        <v>0.2</v>
      </c>
      <c r="U5313" s="19">
        <v>3.3408000000000002</v>
      </c>
      <c r="V5313" s="20">
        <f t="shared" si="410"/>
        <v>0.36250000000000004</v>
      </c>
      <c r="W5313" s="17">
        <f t="shared" si="411"/>
        <v>2016</v>
      </c>
      <c r="X5313" t="str">
        <f t="shared" si="412"/>
        <v>Aug-2016</v>
      </c>
      <c r="Y5313" s="17">
        <f t="shared" si="413"/>
        <v>6</v>
      </c>
      <c r="Z5313" t="str">
        <f t="shared" si="414"/>
        <v>11-20%</v>
      </c>
      <c r="AA5313" s="17">
        <f>IF(COUNTIF($B$2:B5313,B5313)=1,1,0)</f>
        <v>1</v>
      </c>
      <c r="AB5313" s="17">
        <f>IF(COUNTIF($F$2:F5313,F5313)=1,1,0)</f>
        <v>0</v>
      </c>
    </row>
    <row r="5314" spans="1:28" x14ac:dyDescent="0.2">
      <c r="A5314" s="17">
        <v>5313</v>
      </c>
      <c r="B5314" t="s">
        <v>8174</v>
      </c>
      <c r="C5314" s="18">
        <v>42603</v>
      </c>
      <c r="D5314" s="18">
        <v>42609</v>
      </c>
      <c r="E5314" t="s">
        <v>77</v>
      </c>
      <c r="F5314" t="s">
        <v>6748</v>
      </c>
      <c r="G5314" t="s">
        <v>6749</v>
      </c>
      <c r="H5314" t="s">
        <v>129</v>
      </c>
      <c r="I5314" t="s">
        <v>54</v>
      </c>
      <c r="J5314" t="s">
        <v>3556</v>
      </c>
      <c r="K5314" t="s">
        <v>115</v>
      </c>
      <c r="L5314">
        <v>27834</v>
      </c>
      <c r="M5314" t="s">
        <v>57</v>
      </c>
      <c r="N5314" t="s">
        <v>1436</v>
      </c>
      <c r="O5314" t="s">
        <v>73</v>
      </c>
      <c r="P5314" t="s">
        <v>606</v>
      </c>
      <c r="Q5314" t="s">
        <v>1437</v>
      </c>
      <c r="R5314" s="19">
        <v>28.047999999999998</v>
      </c>
      <c r="S5314" s="17">
        <v>2</v>
      </c>
      <c r="T5314" s="20">
        <v>0.2</v>
      </c>
      <c r="U5314" s="19">
        <v>3.5059999999999998</v>
      </c>
      <c r="V5314" s="20">
        <f t="shared" ref="V5314:V5377" si="415">IFERROR(U5314/R5314,0)</f>
        <v>0.125</v>
      </c>
      <c r="W5314" s="17">
        <f t="shared" ref="W5314:W5377" si="416">YEAR(C5314)</f>
        <v>2016</v>
      </c>
      <c r="X5314" t="str">
        <f t="shared" ref="X5314:X5377" si="417">TEXT(C5314,"mmm-yyyy")</f>
        <v>Aug-2016</v>
      </c>
      <c r="Y5314" s="17">
        <f t="shared" ref="Y5314:Y5377" si="418">D5314-C5314</f>
        <v>6</v>
      </c>
      <c r="Z5314" t="str">
        <f t="shared" ref="Z5314:Z5377" si="419">IF(T5314=0,"0% (No Discount)",IF(T5314&lt;=0.1,"1-10%",IF(T5314&lt;=0.2,"11-20%",IF(T5314&lt;=0.3,"21-30%",IF(T5314&lt;=0.4,"31-40%",IF(T5314&lt;=0.5,"41-50%","Over 50%"))))))</f>
        <v>11-20%</v>
      </c>
      <c r="AA5314" s="17">
        <f>IF(COUNTIF($B$2:B5314,B5314)=1,1,0)</f>
        <v>0</v>
      </c>
      <c r="AB5314" s="17">
        <f>IF(COUNTIF($F$2:F5314,F5314)=1,1,0)</f>
        <v>0</v>
      </c>
    </row>
    <row r="5315" spans="1:28" x14ac:dyDescent="0.2">
      <c r="A5315" s="17">
        <v>5314</v>
      </c>
      <c r="B5315" t="s">
        <v>8175</v>
      </c>
      <c r="C5315" s="18">
        <v>42855</v>
      </c>
      <c r="D5315" s="18">
        <v>42860</v>
      </c>
      <c r="E5315" t="s">
        <v>77</v>
      </c>
      <c r="F5315" t="s">
        <v>1213</v>
      </c>
      <c r="G5315" t="s">
        <v>1214</v>
      </c>
      <c r="H5315" t="s">
        <v>68</v>
      </c>
      <c r="I5315" t="s">
        <v>54</v>
      </c>
      <c r="J5315" t="s">
        <v>154</v>
      </c>
      <c r="K5315" t="s">
        <v>70</v>
      </c>
      <c r="L5315">
        <v>94110</v>
      </c>
      <c r="M5315" t="s">
        <v>71</v>
      </c>
      <c r="N5315" t="s">
        <v>2357</v>
      </c>
      <c r="O5315" t="s">
        <v>59</v>
      </c>
      <c r="P5315" t="s">
        <v>92</v>
      </c>
      <c r="Q5315" t="s">
        <v>2358</v>
      </c>
      <c r="R5315" s="19">
        <v>64.959999999999994</v>
      </c>
      <c r="S5315" s="17">
        <v>2</v>
      </c>
      <c r="T5315" s="20">
        <v>0</v>
      </c>
      <c r="U5315" s="19">
        <v>21.436800000000002</v>
      </c>
      <c r="V5315" s="20">
        <f t="shared" si="415"/>
        <v>0.33000000000000007</v>
      </c>
      <c r="W5315" s="17">
        <f t="shared" si="416"/>
        <v>2017</v>
      </c>
      <c r="X5315" t="str">
        <f t="shared" si="417"/>
        <v>Apr-2017</v>
      </c>
      <c r="Y5315" s="17">
        <f t="shared" si="418"/>
        <v>5</v>
      </c>
      <c r="Z5315" t="str">
        <f t="shared" si="419"/>
        <v>0% (No Discount)</v>
      </c>
      <c r="AA5315" s="17">
        <f>IF(COUNTIF($B$2:B5315,B5315)=1,1,0)</f>
        <v>1</v>
      </c>
      <c r="AB5315" s="17">
        <f>IF(COUNTIF($F$2:F5315,F5315)=1,1,0)</f>
        <v>0</v>
      </c>
    </row>
    <row r="5316" spans="1:28" x14ac:dyDescent="0.2">
      <c r="A5316" s="17">
        <v>5315</v>
      </c>
      <c r="B5316" t="s">
        <v>8175</v>
      </c>
      <c r="C5316" s="18">
        <v>42855</v>
      </c>
      <c r="D5316" s="18">
        <v>42860</v>
      </c>
      <c r="E5316" t="s">
        <v>77</v>
      </c>
      <c r="F5316" t="s">
        <v>1213</v>
      </c>
      <c r="G5316" t="s">
        <v>1214</v>
      </c>
      <c r="H5316" t="s">
        <v>68</v>
      </c>
      <c r="I5316" t="s">
        <v>54</v>
      </c>
      <c r="J5316" t="s">
        <v>154</v>
      </c>
      <c r="K5316" t="s">
        <v>70</v>
      </c>
      <c r="L5316">
        <v>94110</v>
      </c>
      <c r="M5316" t="s">
        <v>71</v>
      </c>
      <c r="N5316" t="s">
        <v>2322</v>
      </c>
      <c r="O5316" t="s">
        <v>73</v>
      </c>
      <c r="P5316" t="s">
        <v>200</v>
      </c>
      <c r="Q5316" t="s">
        <v>2323</v>
      </c>
      <c r="R5316" s="19">
        <v>30.56</v>
      </c>
      <c r="S5316" s="17">
        <v>4</v>
      </c>
      <c r="T5316" s="20">
        <v>0</v>
      </c>
      <c r="U5316" s="19">
        <v>14.974399999999999</v>
      </c>
      <c r="V5316" s="20">
        <f t="shared" si="415"/>
        <v>0.49</v>
      </c>
      <c r="W5316" s="17">
        <f t="shared" si="416"/>
        <v>2017</v>
      </c>
      <c r="X5316" t="str">
        <f t="shared" si="417"/>
        <v>Apr-2017</v>
      </c>
      <c r="Y5316" s="17">
        <f t="shared" si="418"/>
        <v>5</v>
      </c>
      <c r="Z5316" t="str">
        <f t="shared" si="419"/>
        <v>0% (No Discount)</v>
      </c>
      <c r="AA5316" s="17">
        <f>IF(COUNTIF($B$2:B5316,B5316)=1,1,0)</f>
        <v>0</v>
      </c>
      <c r="AB5316" s="17">
        <f>IF(COUNTIF($F$2:F5316,F5316)=1,1,0)</f>
        <v>0</v>
      </c>
    </row>
    <row r="5317" spans="1:28" x14ac:dyDescent="0.2">
      <c r="A5317" s="17">
        <v>5316</v>
      </c>
      <c r="B5317" t="s">
        <v>8176</v>
      </c>
      <c r="C5317" s="18">
        <v>42492</v>
      </c>
      <c r="D5317" s="18">
        <v>42498</v>
      </c>
      <c r="E5317" t="s">
        <v>77</v>
      </c>
      <c r="F5317" t="s">
        <v>2483</v>
      </c>
      <c r="G5317" t="s">
        <v>2484</v>
      </c>
      <c r="H5317" t="s">
        <v>53</v>
      </c>
      <c r="I5317" t="s">
        <v>54</v>
      </c>
      <c r="J5317" t="s">
        <v>4524</v>
      </c>
      <c r="K5317" t="s">
        <v>115</v>
      </c>
      <c r="L5317">
        <v>27405</v>
      </c>
      <c r="M5317" t="s">
        <v>57</v>
      </c>
      <c r="N5317" t="s">
        <v>3137</v>
      </c>
      <c r="O5317" t="s">
        <v>59</v>
      </c>
      <c r="P5317" t="s">
        <v>63</v>
      </c>
      <c r="Q5317" t="s">
        <v>3138</v>
      </c>
      <c r="R5317" s="19">
        <v>187.05600000000001</v>
      </c>
      <c r="S5317" s="17">
        <v>9</v>
      </c>
      <c r="T5317" s="20">
        <v>0.2</v>
      </c>
      <c r="U5317" s="19">
        <v>11.691000000000001</v>
      </c>
      <c r="V5317" s="20">
        <f t="shared" si="415"/>
        <v>6.25E-2</v>
      </c>
      <c r="W5317" s="17">
        <f t="shared" si="416"/>
        <v>2016</v>
      </c>
      <c r="X5317" t="str">
        <f t="shared" si="417"/>
        <v>May-2016</v>
      </c>
      <c r="Y5317" s="17">
        <f t="shared" si="418"/>
        <v>6</v>
      </c>
      <c r="Z5317" t="str">
        <f t="shared" si="419"/>
        <v>11-20%</v>
      </c>
      <c r="AA5317" s="17">
        <f>IF(COUNTIF($B$2:B5317,B5317)=1,1,0)</f>
        <v>1</v>
      </c>
      <c r="AB5317" s="17">
        <f>IF(COUNTIF($F$2:F5317,F5317)=1,1,0)</f>
        <v>0</v>
      </c>
    </row>
    <row r="5318" spans="1:28" x14ac:dyDescent="0.2">
      <c r="A5318" s="17">
        <v>5317</v>
      </c>
      <c r="B5318" t="s">
        <v>8177</v>
      </c>
      <c r="C5318" s="18">
        <v>43010</v>
      </c>
      <c r="D5318" s="18">
        <v>43013</v>
      </c>
      <c r="E5318" t="s">
        <v>215</v>
      </c>
      <c r="F5318" t="s">
        <v>5963</v>
      </c>
      <c r="G5318" t="s">
        <v>5964</v>
      </c>
      <c r="H5318" t="s">
        <v>129</v>
      </c>
      <c r="I5318" t="s">
        <v>54</v>
      </c>
      <c r="J5318" t="s">
        <v>5173</v>
      </c>
      <c r="K5318" t="s">
        <v>362</v>
      </c>
      <c r="L5318">
        <v>37918</v>
      </c>
      <c r="M5318" t="s">
        <v>57</v>
      </c>
      <c r="N5318" t="s">
        <v>5097</v>
      </c>
      <c r="O5318" t="s">
        <v>59</v>
      </c>
      <c r="P5318" t="s">
        <v>92</v>
      </c>
      <c r="Q5318" t="s">
        <v>5098</v>
      </c>
      <c r="R5318" s="19">
        <v>11.808</v>
      </c>
      <c r="S5318" s="17">
        <v>2</v>
      </c>
      <c r="T5318" s="20">
        <v>0.2</v>
      </c>
      <c r="U5318" s="19">
        <v>1.3284</v>
      </c>
      <c r="V5318" s="20">
        <f t="shared" si="415"/>
        <v>0.1125</v>
      </c>
      <c r="W5318" s="17">
        <f t="shared" si="416"/>
        <v>2017</v>
      </c>
      <c r="X5318" t="str">
        <f t="shared" si="417"/>
        <v>Oct-2017</v>
      </c>
      <c r="Y5318" s="17">
        <f t="shared" si="418"/>
        <v>3</v>
      </c>
      <c r="Z5318" t="str">
        <f t="shared" si="419"/>
        <v>11-20%</v>
      </c>
      <c r="AA5318" s="17">
        <f>IF(COUNTIF($B$2:B5318,B5318)=1,1,0)</f>
        <v>1</v>
      </c>
      <c r="AB5318" s="17">
        <f>IF(COUNTIF($F$2:F5318,F5318)=1,1,0)</f>
        <v>0</v>
      </c>
    </row>
    <row r="5319" spans="1:28" x14ac:dyDescent="0.2">
      <c r="A5319" s="17">
        <v>5318</v>
      </c>
      <c r="B5319" t="s">
        <v>8177</v>
      </c>
      <c r="C5319" s="18">
        <v>43010</v>
      </c>
      <c r="D5319" s="18">
        <v>43013</v>
      </c>
      <c r="E5319" t="s">
        <v>215</v>
      </c>
      <c r="F5319" t="s">
        <v>5963</v>
      </c>
      <c r="G5319" t="s">
        <v>5964</v>
      </c>
      <c r="H5319" t="s">
        <v>129</v>
      </c>
      <c r="I5319" t="s">
        <v>54</v>
      </c>
      <c r="J5319" t="s">
        <v>5173</v>
      </c>
      <c r="K5319" t="s">
        <v>362</v>
      </c>
      <c r="L5319">
        <v>37918</v>
      </c>
      <c r="M5319" t="s">
        <v>57</v>
      </c>
      <c r="N5319" t="s">
        <v>1746</v>
      </c>
      <c r="O5319" t="s">
        <v>59</v>
      </c>
      <c r="P5319" t="s">
        <v>92</v>
      </c>
      <c r="Q5319" t="s">
        <v>8178</v>
      </c>
      <c r="R5319" s="19">
        <v>9.6560000000000006</v>
      </c>
      <c r="S5319" s="17">
        <v>1</v>
      </c>
      <c r="T5319" s="20">
        <v>0.2</v>
      </c>
      <c r="U5319" s="19">
        <v>1.5690999999999999</v>
      </c>
      <c r="V5319" s="20">
        <f t="shared" si="415"/>
        <v>0.16249999999999998</v>
      </c>
      <c r="W5319" s="17">
        <f t="shared" si="416"/>
        <v>2017</v>
      </c>
      <c r="X5319" t="str">
        <f t="shared" si="417"/>
        <v>Oct-2017</v>
      </c>
      <c r="Y5319" s="17">
        <f t="shared" si="418"/>
        <v>3</v>
      </c>
      <c r="Z5319" t="str">
        <f t="shared" si="419"/>
        <v>11-20%</v>
      </c>
      <c r="AA5319" s="17">
        <f>IF(COUNTIF($B$2:B5319,B5319)=1,1,0)</f>
        <v>0</v>
      </c>
      <c r="AB5319" s="17">
        <f>IF(COUNTIF($F$2:F5319,F5319)=1,1,0)</f>
        <v>0</v>
      </c>
    </row>
    <row r="5320" spans="1:28" x14ac:dyDescent="0.2">
      <c r="A5320" s="17">
        <v>5319</v>
      </c>
      <c r="B5320" t="s">
        <v>8177</v>
      </c>
      <c r="C5320" s="18">
        <v>43010</v>
      </c>
      <c r="D5320" s="18">
        <v>43013</v>
      </c>
      <c r="E5320" t="s">
        <v>215</v>
      </c>
      <c r="F5320" t="s">
        <v>5963</v>
      </c>
      <c r="G5320" t="s">
        <v>5964</v>
      </c>
      <c r="H5320" t="s">
        <v>129</v>
      </c>
      <c r="I5320" t="s">
        <v>54</v>
      </c>
      <c r="J5320" t="s">
        <v>5173</v>
      </c>
      <c r="K5320" t="s">
        <v>362</v>
      </c>
      <c r="L5320">
        <v>37918</v>
      </c>
      <c r="M5320" t="s">
        <v>57</v>
      </c>
      <c r="N5320" t="s">
        <v>3388</v>
      </c>
      <c r="O5320" t="s">
        <v>73</v>
      </c>
      <c r="P5320" t="s">
        <v>117</v>
      </c>
      <c r="Q5320" t="s">
        <v>3389</v>
      </c>
      <c r="R5320" s="19">
        <v>20.736000000000001</v>
      </c>
      <c r="S5320" s="17">
        <v>4</v>
      </c>
      <c r="T5320" s="20">
        <v>0.2</v>
      </c>
      <c r="U5320" s="19">
        <v>7.2576000000000001</v>
      </c>
      <c r="V5320" s="20">
        <f t="shared" si="415"/>
        <v>0.35</v>
      </c>
      <c r="W5320" s="17">
        <f t="shared" si="416"/>
        <v>2017</v>
      </c>
      <c r="X5320" t="str">
        <f t="shared" si="417"/>
        <v>Oct-2017</v>
      </c>
      <c r="Y5320" s="17">
        <f t="shared" si="418"/>
        <v>3</v>
      </c>
      <c r="Z5320" t="str">
        <f t="shared" si="419"/>
        <v>11-20%</v>
      </c>
      <c r="AA5320" s="17">
        <f>IF(COUNTIF($B$2:B5320,B5320)=1,1,0)</f>
        <v>0</v>
      </c>
      <c r="AB5320" s="17">
        <f>IF(COUNTIF($F$2:F5320,F5320)=1,1,0)</f>
        <v>0</v>
      </c>
    </row>
    <row r="5321" spans="1:28" x14ac:dyDescent="0.2">
      <c r="A5321" s="17">
        <v>5320</v>
      </c>
      <c r="B5321" t="s">
        <v>8177</v>
      </c>
      <c r="C5321" s="18">
        <v>43010</v>
      </c>
      <c r="D5321" s="18">
        <v>43013</v>
      </c>
      <c r="E5321" t="s">
        <v>215</v>
      </c>
      <c r="F5321" t="s">
        <v>5963</v>
      </c>
      <c r="G5321" t="s">
        <v>5964</v>
      </c>
      <c r="H5321" t="s">
        <v>129</v>
      </c>
      <c r="I5321" t="s">
        <v>54</v>
      </c>
      <c r="J5321" t="s">
        <v>5173</v>
      </c>
      <c r="K5321" t="s">
        <v>362</v>
      </c>
      <c r="L5321">
        <v>37918</v>
      </c>
      <c r="M5321" t="s">
        <v>57</v>
      </c>
      <c r="N5321" t="s">
        <v>3953</v>
      </c>
      <c r="O5321" t="s">
        <v>73</v>
      </c>
      <c r="P5321" t="s">
        <v>102</v>
      </c>
      <c r="Q5321" t="s">
        <v>3954</v>
      </c>
      <c r="R5321" s="19">
        <v>27.36</v>
      </c>
      <c r="S5321" s="17">
        <v>3</v>
      </c>
      <c r="T5321" s="20">
        <v>0.7</v>
      </c>
      <c r="U5321" s="19">
        <v>-21.888000000000002</v>
      </c>
      <c r="V5321" s="20">
        <f t="shared" si="415"/>
        <v>-0.8</v>
      </c>
      <c r="W5321" s="17">
        <f t="shared" si="416"/>
        <v>2017</v>
      </c>
      <c r="X5321" t="str">
        <f t="shared" si="417"/>
        <v>Oct-2017</v>
      </c>
      <c r="Y5321" s="17">
        <f t="shared" si="418"/>
        <v>3</v>
      </c>
      <c r="Z5321" t="str">
        <f t="shared" si="419"/>
        <v>Over 50%</v>
      </c>
      <c r="AA5321" s="17">
        <f>IF(COUNTIF($B$2:B5321,B5321)=1,1,0)</f>
        <v>0</v>
      </c>
      <c r="AB5321" s="17">
        <f>IF(COUNTIF($F$2:F5321,F5321)=1,1,0)</f>
        <v>0</v>
      </c>
    </row>
    <row r="5322" spans="1:28" x14ac:dyDescent="0.2">
      <c r="A5322" s="17">
        <v>5321</v>
      </c>
      <c r="B5322" t="s">
        <v>8177</v>
      </c>
      <c r="C5322" s="18">
        <v>43010</v>
      </c>
      <c r="D5322" s="18">
        <v>43013</v>
      </c>
      <c r="E5322" t="s">
        <v>215</v>
      </c>
      <c r="F5322" t="s">
        <v>5963</v>
      </c>
      <c r="G5322" t="s">
        <v>5964</v>
      </c>
      <c r="H5322" t="s">
        <v>129</v>
      </c>
      <c r="I5322" t="s">
        <v>54</v>
      </c>
      <c r="J5322" t="s">
        <v>5173</v>
      </c>
      <c r="K5322" t="s">
        <v>362</v>
      </c>
      <c r="L5322">
        <v>37918</v>
      </c>
      <c r="M5322" t="s">
        <v>57</v>
      </c>
      <c r="N5322" t="s">
        <v>2350</v>
      </c>
      <c r="O5322" t="s">
        <v>59</v>
      </c>
      <c r="P5322" t="s">
        <v>83</v>
      </c>
      <c r="Q5322" t="s">
        <v>2351</v>
      </c>
      <c r="R5322" s="19">
        <v>2314.116</v>
      </c>
      <c r="S5322" s="17">
        <v>7</v>
      </c>
      <c r="T5322" s="20">
        <v>0.4</v>
      </c>
      <c r="U5322" s="19">
        <v>-1002.7836</v>
      </c>
      <c r="V5322" s="20">
        <f t="shared" si="415"/>
        <v>-0.43333333333333335</v>
      </c>
      <c r="W5322" s="17">
        <f t="shared" si="416"/>
        <v>2017</v>
      </c>
      <c r="X5322" t="str">
        <f t="shared" si="417"/>
        <v>Oct-2017</v>
      </c>
      <c r="Y5322" s="17">
        <f t="shared" si="418"/>
        <v>3</v>
      </c>
      <c r="Z5322" t="str">
        <f t="shared" si="419"/>
        <v>31-40%</v>
      </c>
      <c r="AA5322" s="17">
        <f>IF(COUNTIF($B$2:B5322,B5322)=1,1,0)</f>
        <v>0</v>
      </c>
      <c r="AB5322" s="17">
        <f>IF(COUNTIF($F$2:F5322,F5322)=1,1,0)</f>
        <v>0</v>
      </c>
    </row>
    <row r="5323" spans="1:28" x14ac:dyDescent="0.2">
      <c r="A5323" s="17">
        <v>5322</v>
      </c>
      <c r="B5323" t="s">
        <v>8177</v>
      </c>
      <c r="C5323" s="18">
        <v>43010</v>
      </c>
      <c r="D5323" s="18">
        <v>43013</v>
      </c>
      <c r="E5323" t="s">
        <v>215</v>
      </c>
      <c r="F5323" t="s">
        <v>5963</v>
      </c>
      <c r="G5323" t="s">
        <v>5964</v>
      </c>
      <c r="H5323" t="s">
        <v>129</v>
      </c>
      <c r="I5323" t="s">
        <v>54</v>
      </c>
      <c r="J5323" t="s">
        <v>5173</v>
      </c>
      <c r="K5323" t="s">
        <v>362</v>
      </c>
      <c r="L5323">
        <v>37918</v>
      </c>
      <c r="M5323" t="s">
        <v>57</v>
      </c>
      <c r="N5323" t="s">
        <v>2746</v>
      </c>
      <c r="O5323" t="s">
        <v>73</v>
      </c>
      <c r="P5323" t="s">
        <v>102</v>
      </c>
      <c r="Q5323" t="s">
        <v>2747</v>
      </c>
      <c r="R5323" s="19">
        <v>34.235999999999997</v>
      </c>
      <c r="S5323" s="17">
        <v>4</v>
      </c>
      <c r="T5323" s="20">
        <v>0.7</v>
      </c>
      <c r="U5323" s="19">
        <v>-26.247599999999998</v>
      </c>
      <c r="V5323" s="20">
        <f t="shared" si="415"/>
        <v>-0.76666666666666672</v>
      </c>
      <c r="W5323" s="17">
        <f t="shared" si="416"/>
        <v>2017</v>
      </c>
      <c r="X5323" t="str">
        <f t="shared" si="417"/>
        <v>Oct-2017</v>
      </c>
      <c r="Y5323" s="17">
        <f t="shared" si="418"/>
        <v>3</v>
      </c>
      <c r="Z5323" t="str">
        <f t="shared" si="419"/>
        <v>Over 50%</v>
      </c>
      <c r="AA5323" s="17">
        <f>IF(COUNTIF($B$2:B5323,B5323)=1,1,0)</f>
        <v>0</v>
      </c>
      <c r="AB5323" s="17">
        <f>IF(COUNTIF($F$2:F5323,F5323)=1,1,0)</f>
        <v>0</v>
      </c>
    </row>
    <row r="5324" spans="1:28" x14ac:dyDescent="0.2">
      <c r="A5324" s="17">
        <v>5323</v>
      </c>
      <c r="B5324" t="s">
        <v>8177</v>
      </c>
      <c r="C5324" s="18">
        <v>43010</v>
      </c>
      <c r="D5324" s="18">
        <v>43013</v>
      </c>
      <c r="E5324" t="s">
        <v>215</v>
      </c>
      <c r="F5324" t="s">
        <v>5963</v>
      </c>
      <c r="G5324" t="s">
        <v>5964</v>
      </c>
      <c r="H5324" t="s">
        <v>129</v>
      </c>
      <c r="I5324" t="s">
        <v>54</v>
      </c>
      <c r="J5324" t="s">
        <v>5173</v>
      </c>
      <c r="K5324" t="s">
        <v>362</v>
      </c>
      <c r="L5324">
        <v>37918</v>
      </c>
      <c r="M5324" t="s">
        <v>57</v>
      </c>
      <c r="N5324" t="s">
        <v>3505</v>
      </c>
      <c r="O5324" t="s">
        <v>59</v>
      </c>
      <c r="P5324" t="s">
        <v>92</v>
      </c>
      <c r="Q5324" t="s">
        <v>3506</v>
      </c>
      <c r="R5324" s="19">
        <v>19.760000000000002</v>
      </c>
      <c r="S5324" s="17">
        <v>2</v>
      </c>
      <c r="T5324" s="20">
        <v>0.2</v>
      </c>
      <c r="U5324" s="19">
        <v>5.9279999999999999</v>
      </c>
      <c r="V5324" s="20">
        <f t="shared" si="415"/>
        <v>0.3</v>
      </c>
      <c r="W5324" s="17">
        <f t="shared" si="416"/>
        <v>2017</v>
      </c>
      <c r="X5324" t="str">
        <f t="shared" si="417"/>
        <v>Oct-2017</v>
      </c>
      <c r="Y5324" s="17">
        <f t="shared" si="418"/>
        <v>3</v>
      </c>
      <c r="Z5324" t="str">
        <f t="shared" si="419"/>
        <v>11-20%</v>
      </c>
      <c r="AA5324" s="17">
        <f>IF(COUNTIF($B$2:B5324,B5324)=1,1,0)</f>
        <v>0</v>
      </c>
      <c r="AB5324" s="17">
        <f>IF(COUNTIF($F$2:F5324,F5324)=1,1,0)</f>
        <v>0</v>
      </c>
    </row>
    <row r="5325" spans="1:28" x14ac:dyDescent="0.2">
      <c r="A5325" s="17">
        <v>5324</v>
      </c>
      <c r="B5325" t="s">
        <v>8179</v>
      </c>
      <c r="C5325" s="18">
        <v>42996</v>
      </c>
      <c r="D5325" s="18">
        <v>43001</v>
      </c>
      <c r="E5325" t="s">
        <v>50</v>
      </c>
      <c r="F5325" t="s">
        <v>5487</v>
      </c>
      <c r="G5325" t="s">
        <v>5488</v>
      </c>
      <c r="H5325" t="s">
        <v>53</v>
      </c>
      <c r="I5325" t="s">
        <v>54</v>
      </c>
      <c r="J5325" t="s">
        <v>8180</v>
      </c>
      <c r="K5325" t="s">
        <v>165</v>
      </c>
      <c r="L5325">
        <v>68801</v>
      </c>
      <c r="M5325" t="s">
        <v>132</v>
      </c>
      <c r="N5325" t="s">
        <v>965</v>
      </c>
      <c r="O5325" t="s">
        <v>73</v>
      </c>
      <c r="P5325" t="s">
        <v>117</v>
      </c>
      <c r="Q5325" t="s">
        <v>966</v>
      </c>
      <c r="R5325" s="19">
        <v>15.96</v>
      </c>
      <c r="S5325" s="17">
        <v>2</v>
      </c>
      <c r="T5325" s="20">
        <v>0</v>
      </c>
      <c r="U5325" s="19">
        <v>7.98</v>
      </c>
      <c r="V5325" s="20">
        <f t="shared" si="415"/>
        <v>0.5</v>
      </c>
      <c r="W5325" s="17">
        <f t="shared" si="416"/>
        <v>2017</v>
      </c>
      <c r="X5325" t="str">
        <f t="shared" si="417"/>
        <v>Sep-2017</v>
      </c>
      <c r="Y5325" s="17">
        <f t="shared" si="418"/>
        <v>5</v>
      </c>
      <c r="Z5325" t="str">
        <f t="shared" si="419"/>
        <v>0% (No Discount)</v>
      </c>
      <c r="AA5325" s="17">
        <f>IF(COUNTIF($B$2:B5325,B5325)=1,1,0)</f>
        <v>1</v>
      </c>
      <c r="AB5325" s="17">
        <f>IF(COUNTIF($F$2:F5325,F5325)=1,1,0)</f>
        <v>0</v>
      </c>
    </row>
    <row r="5326" spans="1:28" x14ac:dyDescent="0.2">
      <c r="A5326" s="17">
        <v>5325</v>
      </c>
      <c r="B5326" t="s">
        <v>8181</v>
      </c>
      <c r="C5326" s="18">
        <v>42342</v>
      </c>
      <c r="D5326" s="18">
        <v>42347</v>
      </c>
      <c r="E5326" t="s">
        <v>77</v>
      </c>
      <c r="F5326" t="s">
        <v>2981</v>
      </c>
      <c r="G5326" t="s">
        <v>2982</v>
      </c>
      <c r="H5326" t="s">
        <v>53</v>
      </c>
      <c r="I5326" t="s">
        <v>54</v>
      </c>
      <c r="J5326" t="s">
        <v>1149</v>
      </c>
      <c r="K5326" t="s">
        <v>70</v>
      </c>
      <c r="L5326">
        <v>90712</v>
      </c>
      <c r="M5326" t="s">
        <v>71</v>
      </c>
      <c r="N5326" t="s">
        <v>4735</v>
      </c>
      <c r="O5326" t="s">
        <v>73</v>
      </c>
      <c r="P5326" t="s">
        <v>95</v>
      </c>
      <c r="Q5326" t="s">
        <v>4736</v>
      </c>
      <c r="R5326" s="19">
        <v>16.899999999999999</v>
      </c>
      <c r="S5326" s="17">
        <v>5</v>
      </c>
      <c r="T5326" s="20">
        <v>0</v>
      </c>
      <c r="U5326" s="19">
        <v>6.2530000000000001</v>
      </c>
      <c r="V5326" s="20">
        <f t="shared" si="415"/>
        <v>0.37000000000000005</v>
      </c>
      <c r="W5326" s="17">
        <f t="shared" si="416"/>
        <v>2015</v>
      </c>
      <c r="X5326" t="str">
        <f t="shared" si="417"/>
        <v>Dec-2015</v>
      </c>
      <c r="Y5326" s="17">
        <f t="shared" si="418"/>
        <v>5</v>
      </c>
      <c r="Z5326" t="str">
        <f t="shared" si="419"/>
        <v>0% (No Discount)</v>
      </c>
      <c r="AA5326" s="17">
        <f>IF(COUNTIF($B$2:B5326,B5326)=1,1,0)</f>
        <v>1</v>
      </c>
      <c r="AB5326" s="17">
        <f>IF(COUNTIF($F$2:F5326,F5326)=1,1,0)</f>
        <v>0</v>
      </c>
    </row>
    <row r="5327" spans="1:28" x14ac:dyDescent="0.2">
      <c r="A5327" s="17">
        <v>5326</v>
      </c>
      <c r="B5327" t="s">
        <v>8181</v>
      </c>
      <c r="C5327" s="18">
        <v>42342</v>
      </c>
      <c r="D5327" s="18">
        <v>42347</v>
      </c>
      <c r="E5327" t="s">
        <v>77</v>
      </c>
      <c r="F5327" t="s">
        <v>2981</v>
      </c>
      <c r="G5327" t="s">
        <v>2982</v>
      </c>
      <c r="H5327" t="s">
        <v>53</v>
      </c>
      <c r="I5327" t="s">
        <v>54</v>
      </c>
      <c r="J5327" t="s">
        <v>1149</v>
      </c>
      <c r="K5327" t="s">
        <v>70</v>
      </c>
      <c r="L5327">
        <v>90712</v>
      </c>
      <c r="M5327" t="s">
        <v>71</v>
      </c>
      <c r="N5327" t="s">
        <v>3992</v>
      </c>
      <c r="O5327" t="s">
        <v>59</v>
      </c>
      <c r="P5327" t="s">
        <v>92</v>
      </c>
      <c r="Q5327" t="s">
        <v>3993</v>
      </c>
      <c r="R5327" s="19">
        <v>25.08</v>
      </c>
      <c r="S5327" s="17">
        <v>6</v>
      </c>
      <c r="T5327" s="20">
        <v>0</v>
      </c>
      <c r="U5327" s="19">
        <v>9.0288000000000004</v>
      </c>
      <c r="V5327" s="20">
        <f t="shared" si="415"/>
        <v>0.36000000000000004</v>
      </c>
      <c r="W5327" s="17">
        <f t="shared" si="416"/>
        <v>2015</v>
      </c>
      <c r="X5327" t="str">
        <f t="shared" si="417"/>
        <v>Dec-2015</v>
      </c>
      <c r="Y5327" s="17">
        <f t="shared" si="418"/>
        <v>5</v>
      </c>
      <c r="Z5327" t="str">
        <f t="shared" si="419"/>
        <v>0% (No Discount)</v>
      </c>
      <c r="AA5327" s="17">
        <f>IF(COUNTIF($B$2:B5327,B5327)=1,1,0)</f>
        <v>0</v>
      </c>
      <c r="AB5327" s="17">
        <f>IF(COUNTIF($F$2:F5327,F5327)=1,1,0)</f>
        <v>0</v>
      </c>
    </row>
    <row r="5328" spans="1:28" x14ac:dyDescent="0.2">
      <c r="A5328" s="17">
        <v>5327</v>
      </c>
      <c r="B5328" t="s">
        <v>8182</v>
      </c>
      <c r="C5328" s="18">
        <v>42021</v>
      </c>
      <c r="D5328" s="18">
        <v>42026</v>
      </c>
      <c r="E5328" t="s">
        <v>77</v>
      </c>
      <c r="F5328" t="s">
        <v>5412</v>
      </c>
      <c r="G5328" t="s">
        <v>5413</v>
      </c>
      <c r="H5328" t="s">
        <v>68</v>
      </c>
      <c r="I5328" t="s">
        <v>54</v>
      </c>
      <c r="J5328" t="s">
        <v>1511</v>
      </c>
      <c r="K5328" t="s">
        <v>1275</v>
      </c>
      <c r="L5328">
        <v>1841</v>
      </c>
      <c r="M5328" t="s">
        <v>175</v>
      </c>
      <c r="N5328" t="s">
        <v>5880</v>
      </c>
      <c r="O5328" t="s">
        <v>73</v>
      </c>
      <c r="P5328" t="s">
        <v>95</v>
      </c>
      <c r="Q5328" t="s">
        <v>5881</v>
      </c>
      <c r="R5328" s="19">
        <v>6.68</v>
      </c>
      <c r="S5328" s="17">
        <v>2</v>
      </c>
      <c r="T5328" s="20">
        <v>0</v>
      </c>
      <c r="U5328" s="19">
        <v>2.004</v>
      </c>
      <c r="V5328" s="20">
        <f t="shared" si="415"/>
        <v>0.3</v>
      </c>
      <c r="W5328" s="17">
        <f t="shared" si="416"/>
        <v>2015</v>
      </c>
      <c r="X5328" t="str">
        <f t="shared" si="417"/>
        <v>Jan-2015</v>
      </c>
      <c r="Y5328" s="17">
        <f t="shared" si="418"/>
        <v>5</v>
      </c>
      <c r="Z5328" t="str">
        <f t="shared" si="419"/>
        <v>0% (No Discount)</v>
      </c>
      <c r="AA5328" s="17">
        <f>IF(COUNTIF($B$2:B5328,B5328)=1,1,0)</f>
        <v>1</v>
      </c>
      <c r="AB5328" s="17">
        <f>IF(COUNTIF($F$2:F5328,F5328)=1,1,0)</f>
        <v>0</v>
      </c>
    </row>
    <row r="5329" spans="1:28" x14ac:dyDescent="0.2">
      <c r="A5329" s="17">
        <v>5328</v>
      </c>
      <c r="B5329" t="s">
        <v>8183</v>
      </c>
      <c r="C5329" s="18">
        <v>41645</v>
      </c>
      <c r="D5329" s="18">
        <v>41647</v>
      </c>
      <c r="E5329" t="s">
        <v>50</v>
      </c>
      <c r="F5329" t="s">
        <v>7006</v>
      </c>
      <c r="G5329" t="s">
        <v>7007</v>
      </c>
      <c r="H5329" t="s">
        <v>53</v>
      </c>
      <c r="I5329" t="s">
        <v>54</v>
      </c>
      <c r="J5329" t="s">
        <v>69</v>
      </c>
      <c r="K5329" t="s">
        <v>70</v>
      </c>
      <c r="L5329">
        <v>90049</v>
      </c>
      <c r="M5329" t="s">
        <v>71</v>
      </c>
      <c r="N5329" t="s">
        <v>2011</v>
      </c>
      <c r="O5329" t="s">
        <v>73</v>
      </c>
      <c r="P5329" t="s">
        <v>117</v>
      </c>
      <c r="Q5329" t="s">
        <v>2012</v>
      </c>
      <c r="R5329" s="19">
        <v>19.440000000000001</v>
      </c>
      <c r="S5329" s="17">
        <v>3</v>
      </c>
      <c r="T5329" s="20">
        <v>0</v>
      </c>
      <c r="U5329" s="19">
        <v>9.3312000000000008</v>
      </c>
      <c r="V5329" s="20">
        <f t="shared" si="415"/>
        <v>0.48000000000000004</v>
      </c>
      <c r="W5329" s="17">
        <f t="shared" si="416"/>
        <v>2014</v>
      </c>
      <c r="X5329" t="str">
        <f t="shared" si="417"/>
        <v>Jan-2014</v>
      </c>
      <c r="Y5329" s="17">
        <f t="shared" si="418"/>
        <v>2</v>
      </c>
      <c r="Z5329" t="str">
        <f t="shared" si="419"/>
        <v>0% (No Discount)</v>
      </c>
      <c r="AA5329" s="17">
        <f>IF(COUNTIF($B$2:B5329,B5329)=1,1,0)</f>
        <v>1</v>
      </c>
      <c r="AB5329" s="17">
        <f>IF(COUNTIF($F$2:F5329,F5329)=1,1,0)</f>
        <v>0</v>
      </c>
    </row>
    <row r="5330" spans="1:28" x14ac:dyDescent="0.2">
      <c r="A5330" s="17">
        <v>5329</v>
      </c>
      <c r="B5330" t="s">
        <v>8184</v>
      </c>
      <c r="C5330" s="18">
        <v>42068</v>
      </c>
      <c r="D5330" s="18">
        <v>42072</v>
      </c>
      <c r="E5330" t="s">
        <v>77</v>
      </c>
      <c r="F5330" t="s">
        <v>1401</v>
      </c>
      <c r="G5330" t="s">
        <v>1402</v>
      </c>
      <c r="H5330" t="s">
        <v>53</v>
      </c>
      <c r="I5330" t="s">
        <v>54</v>
      </c>
      <c r="J5330" t="s">
        <v>211</v>
      </c>
      <c r="K5330" t="s">
        <v>131</v>
      </c>
      <c r="L5330">
        <v>77036</v>
      </c>
      <c r="M5330" t="s">
        <v>132</v>
      </c>
      <c r="N5330" t="s">
        <v>1674</v>
      </c>
      <c r="O5330" t="s">
        <v>98</v>
      </c>
      <c r="P5330" t="s">
        <v>99</v>
      </c>
      <c r="Q5330" t="s">
        <v>1675</v>
      </c>
      <c r="R5330" s="19">
        <v>31.92</v>
      </c>
      <c r="S5330" s="17">
        <v>2</v>
      </c>
      <c r="T5330" s="20">
        <v>0.2</v>
      </c>
      <c r="U5330" s="19">
        <v>2.3940000000000001</v>
      </c>
      <c r="V5330" s="20">
        <f t="shared" si="415"/>
        <v>7.4999999999999997E-2</v>
      </c>
      <c r="W5330" s="17">
        <f t="shared" si="416"/>
        <v>2015</v>
      </c>
      <c r="X5330" t="str">
        <f t="shared" si="417"/>
        <v>Mar-2015</v>
      </c>
      <c r="Y5330" s="17">
        <f t="shared" si="418"/>
        <v>4</v>
      </c>
      <c r="Z5330" t="str">
        <f t="shared" si="419"/>
        <v>11-20%</v>
      </c>
      <c r="AA5330" s="17">
        <f>IF(COUNTIF($B$2:B5330,B5330)=1,1,0)</f>
        <v>1</v>
      </c>
      <c r="AB5330" s="17">
        <f>IF(COUNTIF($F$2:F5330,F5330)=1,1,0)</f>
        <v>0</v>
      </c>
    </row>
    <row r="5331" spans="1:28" x14ac:dyDescent="0.2">
      <c r="A5331" s="17">
        <v>5330</v>
      </c>
      <c r="B5331" t="s">
        <v>8185</v>
      </c>
      <c r="C5331" s="18">
        <v>42729</v>
      </c>
      <c r="D5331" s="18">
        <v>42732</v>
      </c>
      <c r="E5331" t="s">
        <v>50</v>
      </c>
      <c r="F5331" t="s">
        <v>3182</v>
      </c>
      <c r="G5331" t="s">
        <v>3183</v>
      </c>
      <c r="H5331" t="s">
        <v>53</v>
      </c>
      <c r="I5331" t="s">
        <v>54</v>
      </c>
      <c r="J5331" t="s">
        <v>293</v>
      </c>
      <c r="K5331" t="s">
        <v>294</v>
      </c>
      <c r="L5331">
        <v>10035</v>
      </c>
      <c r="M5331" t="s">
        <v>175</v>
      </c>
      <c r="N5331" t="s">
        <v>1229</v>
      </c>
      <c r="O5331" t="s">
        <v>73</v>
      </c>
      <c r="P5331" t="s">
        <v>102</v>
      </c>
      <c r="Q5331" t="s">
        <v>1230</v>
      </c>
      <c r="R5331" s="19">
        <v>33.567999999999998</v>
      </c>
      <c r="S5331" s="17">
        <v>2</v>
      </c>
      <c r="T5331" s="20">
        <v>0.2</v>
      </c>
      <c r="U5331" s="19">
        <v>11.748799999999999</v>
      </c>
      <c r="V5331" s="20">
        <f t="shared" si="415"/>
        <v>0.35</v>
      </c>
      <c r="W5331" s="17">
        <f t="shared" si="416"/>
        <v>2016</v>
      </c>
      <c r="X5331" t="str">
        <f t="shared" si="417"/>
        <v>Dec-2016</v>
      </c>
      <c r="Y5331" s="17">
        <f t="shared" si="418"/>
        <v>3</v>
      </c>
      <c r="Z5331" t="str">
        <f t="shared" si="419"/>
        <v>11-20%</v>
      </c>
      <c r="AA5331" s="17">
        <f>IF(COUNTIF($B$2:B5331,B5331)=1,1,0)</f>
        <v>1</v>
      </c>
      <c r="AB5331" s="17">
        <f>IF(COUNTIF($F$2:F5331,F5331)=1,1,0)</f>
        <v>0</v>
      </c>
    </row>
    <row r="5332" spans="1:28" x14ac:dyDescent="0.2">
      <c r="A5332" s="17">
        <v>5331</v>
      </c>
      <c r="B5332" t="s">
        <v>8186</v>
      </c>
      <c r="C5332" s="18">
        <v>42617</v>
      </c>
      <c r="D5332" s="18">
        <v>42621</v>
      </c>
      <c r="E5332" t="s">
        <v>77</v>
      </c>
      <c r="F5332" t="s">
        <v>5454</v>
      </c>
      <c r="G5332" t="s">
        <v>5455</v>
      </c>
      <c r="H5332" t="s">
        <v>53</v>
      </c>
      <c r="I5332" t="s">
        <v>54</v>
      </c>
      <c r="J5332" t="s">
        <v>293</v>
      </c>
      <c r="K5332" t="s">
        <v>294</v>
      </c>
      <c r="L5332">
        <v>10011</v>
      </c>
      <c r="M5332" t="s">
        <v>175</v>
      </c>
      <c r="N5332" t="s">
        <v>5179</v>
      </c>
      <c r="O5332" t="s">
        <v>59</v>
      </c>
      <c r="P5332" t="s">
        <v>92</v>
      </c>
      <c r="Q5332" t="s">
        <v>5180</v>
      </c>
      <c r="R5332" s="19">
        <v>63.94</v>
      </c>
      <c r="S5332" s="17">
        <v>1</v>
      </c>
      <c r="T5332" s="20">
        <v>0</v>
      </c>
      <c r="U5332" s="19">
        <v>24.936599999999999</v>
      </c>
      <c r="V5332" s="20">
        <f t="shared" si="415"/>
        <v>0.39</v>
      </c>
      <c r="W5332" s="17">
        <f t="shared" si="416"/>
        <v>2016</v>
      </c>
      <c r="X5332" t="str">
        <f t="shared" si="417"/>
        <v>Sep-2016</v>
      </c>
      <c r="Y5332" s="17">
        <f t="shared" si="418"/>
        <v>4</v>
      </c>
      <c r="Z5332" t="str">
        <f t="shared" si="419"/>
        <v>0% (No Discount)</v>
      </c>
      <c r="AA5332" s="17">
        <f>IF(COUNTIF($B$2:B5332,B5332)=1,1,0)</f>
        <v>1</v>
      </c>
      <c r="AB5332" s="17">
        <f>IF(COUNTIF($F$2:F5332,F5332)=1,1,0)</f>
        <v>0</v>
      </c>
    </row>
    <row r="5333" spans="1:28" x14ac:dyDescent="0.2">
      <c r="A5333" s="17">
        <v>5332</v>
      </c>
      <c r="B5333" t="s">
        <v>8186</v>
      </c>
      <c r="C5333" s="18">
        <v>42617</v>
      </c>
      <c r="D5333" s="18">
        <v>42621</v>
      </c>
      <c r="E5333" t="s">
        <v>77</v>
      </c>
      <c r="F5333" t="s">
        <v>5454</v>
      </c>
      <c r="G5333" t="s">
        <v>5455</v>
      </c>
      <c r="H5333" t="s">
        <v>53</v>
      </c>
      <c r="I5333" t="s">
        <v>54</v>
      </c>
      <c r="J5333" t="s">
        <v>293</v>
      </c>
      <c r="K5333" t="s">
        <v>294</v>
      </c>
      <c r="L5333">
        <v>10011</v>
      </c>
      <c r="M5333" t="s">
        <v>175</v>
      </c>
      <c r="N5333" t="s">
        <v>312</v>
      </c>
      <c r="O5333" t="s">
        <v>73</v>
      </c>
      <c r="P5333" t="s">
        <v>102</v>
      </c>
      <c r="Q5333" t="s">
        <v>313</v>
      </c>
      <c r="R5333" s="19">
        <v>60.6</v>
      </c>
      <c r="S5333" s="17">
        <v>5</v>
      </c>
      <c r="T5333" s="20">
        <v>0.2</v>
      </c>
      <c r="U5333" s="19">
        <v>20.452500000000001</v>
      </c>
      <c r="V5333" s="20">
        <f t="shared" si="415"/>
        <v>0.33750000000000002</v>
      </c>
      <c r="W5333" s="17">
        <f t="shared" si="416"/>
        <v>2016</v>
      </c>
      <c r="X5333" t="str">
        <f t="shared" si="417"/>
        <v>Sep-2016</v>
      </c>
      <c r="Y5333" s="17">
        <f t="shared" si="418"/>
        <v>4</v>
      </c>
      <c r="Z5333" t="str">
        <f t="shared" si="419"/>
        <v>11-20%</v>
      </c>
      <c r="AA5333" s="17">
        <f>IF(COUNTIF($B$2:B5333,B5333)=1,1,0)</f>
        <v>0</v>
      </c>
      <c r="AB5333" s="17">
        <f>IF(COUNTIF($F$2:F5333,F5333)=1,1,0)</f>
        <v>0</v>
      </c>
    </row>
    <row r="5334" spans="1:28" x14ac:dyDescent="0.2">
      <c r="A5334" s="17">
        <v>5333</v>
      </c>
      <c r="B5334" t="s">
        <v>8186</v>
      </c>
      <c r="C5334" s="18">
        <v>42617</v>
      </c>
      <c r="D5334" s="18">
        <v>42621</v>
      </c>
      <c r="E5334" t="s">
        <v>77</v>
      </c>
      <c r="F5334" t="s">
        <v>5454</v>
      </c>
      <c r="G5334" t="s">
        <v>5455</v>
      </c>
      <c r="H5334" t="s">
        <v>53</v>
      </c>
      <c r="I5334" t="s">
        <v>54</v>
      </c>
      <c r="J5334" t="s">
        <v>293</v>
      </c>
      <c r="K5334" t="s">
        <v>294</v>
      </c>
      <c r="L5334">
        <v>10011</v>
      </c>
      <c r="M5334" t="s">
        <v>175</v>
      </c>
      <c r="N5334" t="s">
        <v>2651</v>
      </c>
      <c r="O5334" t="s">
        <v>73</v>
      </c>
      <c r="P5334" t="s">
        <v>606</v>
      </c>
      <c r="Q5334" t="s">
        <v>2652</v>
      </c>
      <c r="R5334" s="19">
        <v>22.72</v>
      </c>
      <c r="S5334" s="17">
        <v>4</v>
      </c>
      <c r="T5334" s="20">
        <v>0</v>
      </c>
      <c r="U5334" s="19">
        <v>6.5888</v>
      </c>
      <c r="V5334" s="20">
        <f t="shared" si="415"/>
        <v>0.29000000000000004</v>
      </c>
      <c r="W5334" s="17">
        <f t="shared" si="416"/>
        <v>2016</v>
      </c>
      <c r="X5334" t="str">
        <f t="shared" si="417"/>
        <v>Sep-2016</v>
      </c>
      <c r="Y5334" s="17">
        <f t="shared" si="418"/>
        <v>4</v>
      </c>
      <c r="Z5334" t="str">
        <f t="shared" si="419"/>
        <v>0% (No Discount)</v>
      </c>
      <c r="AA5334" s="17">
        <f>IF(COUNTIF($B$2:B5334,B5334)=1,1,0)</f>
        <v>0</v>
      </c>
      <c r="AB5334" s="17">
        <f>IF(COUNTIF($F$2:F5334,F5334)=1,1,0)</f>
        <v>0</v>
      </c>
    </row>
    <row r="5335" spans="1:28" x14ac:dyDescent="0.2">
      <c r="A5335" s="17">
        <v>5334</v>
      </c>
      <c r="B5335" t="s">
        <v>8187</v>
      </c>
      <c r="C5335" s="18">
        <v>41877</v>
      </c>
      <c r="D5335" s="18">
        <v>41883</v>
      </c>
      <c r="E5335" t="s">
        <v>77</v>
      </c>
      <c r="F5335" t="s">
        <v>434</v>
      </c>
      <c r="G5335" t="s">
        <v>435</v>
      </c>
      <c r="H5335" t="s">
        <v>53</v>
      </c>
      <c r="I5335" t="s">
        <v>54</v>
      </c>
      <c r="J5335" t="s">
        <v>634</v>
      </c>
      <c r="K5335" t="s">
        <v>272</v>
      </c>
      <c r="L5335">
        <v>19711</v>
      </c>
      <c r="M5335" t="s">
        <v>175</v>
      </c>
      <c r="N5335" t="s">
        <v>6861</v>
      </c>
      <c r="O5335" t="s">
        <v>59</v>
      </c>
      <c r="P5335" t="s">
        <v>92</v>
      </c>
      <c r="Q5335" t="s">
        <v>6862</v>
      </c>
      <c r="R5335" s="19">
        <v>10.68</v>
      </c>
      <c r="S5335" s="17">
        <v>4</v>
      </c>
      <c r="T5335" s="20">
        <v>0</v>
      </c>
      <c r="U5335" s="19">
        <v>4.0583999999999998</v>
      </c>
      <c r="V5335" s="20">
        <f t="shared" si="415"/>
        <v>0.38</v>
      </c>
      <c r="W5335" s="17">
        <f t="shared" si="416"/>
        <v>2014</v>
      </c>
      <c r="X5335" t="str">
        <f t="shared" si="417"/>
        <v>Aug-2014</v>
      </c>
      <c r="Y5335" s="17">
        <f t="shared" si="418"/>
        <v>6</v>
      </c>
      <c r="Z5335" t="str">
        <f t="shared" si="419"/>
        <v>0% (No Discount)</v>
      </c>
      <c r="AA5335" s="17">
        <f>IF(COUNTIF($B$2:B5335,B5335)=1,1,0)</f>
        <v>1</v>
      </c>
      <c r="AB5335" s="17">
        <f>IF(COUNTIF($F$2:F5335,F5335)=1,1,0)</f>
        <v>0</v>
      </c>
    </row>
    <row r="5336" spans="1:28" x14ac:dyDescent="0.2">
      <c r="A5336" s="17">
        <v>5335</v>
      </c>
      <c r="B5336" t="s">
        <v>8187</v>
      </c>
      <c r="C5336" s="18">
        <v>41877</v>
      </c>
      <c r="D5336" s="18">
        <v>41883</v>
      </c>
      <c r="E5336" t="s">
        <v>77</v>
      </c>
      <c r="F5336" t="s">
        <v>434</v>
      </c>
      <c r="G5336" t="s">
        <v>435</v>
      </c>
      <c r="H5336" t="s">
        <v>53</v>
      </c>
      <c r="I5336" t="s">
        <v>54</v>
      </c>
      <c r="J5336" t="s">
        <v>634</v>
      </c>
      <c r="K5336" t="s">
        <v>272</v>
      </c>
      <c r="L5336">
        <v>19711</v>
      </c>
      <c r="M5336" t="s">
        <v>175</v>
      </c>
      <c r="N5336" t="s">
        <v>4896</v>
      </c>
      <c r="O5336" t="s">
        <v>73</v>
      </c>
      <c r="P5336" t="s">
        <v>117</v>
      </c>
      <c r="Q5336" t="s">
        <v>4897</v>
      </c>
      <c r="R5336" s="19">
        <v>17.34</v>
      </c>
      <c r="S5336" s="17">
        <v>3</v>
      </c>
      <c r="T5336" s="20">
        <v>0</v>
      </c>
      <c r="U5336" s="19">
        <v>8.4966000000000008</v>
      </c>
      <c r="V5336" s="20">
        <f t="shared" si="415"/>
        <v>0.49000000000000005</v>
      </c>
      <c r="W5336" s="17">
        <f t="shared" si="416"/>
        <v>2014</v>
      </c>
      <c r="X5336" t="str">
        <f t="shared" si="417"/>
        <v>Aug-2014</v>
      </c>
      <c r="Y5336" s="17">
        <f t="shared" si="418"/>
        <v>6</v>
      </c>
      <c r="Z5336" t="str">
        <f t="shared" si="419"/>
        <v>0% (No Discount)</v>
      </c>
      <c r="AA5336" s="17">
        <f>IF(COUNTIF($B$2:B5336,B5336)=1,1,0)</f>
        <v>0</v>
      </c>
      <c r="AB5336" s="17">
        <f>IF(COUNTIF($F$2:F5336,F5336)=1,1,0)</f>
        <v>0</v>
      </c>
    </row>
    <row r="5337" spans="1:28" x14ac:dyDescent="0.2">
      <c r="A5337" s="17">
        <v>5336</v>
      </c>
      <c r="B5337" t="s">
        <v>8187</v>
      </c>
      <c r="C5337" s="18">
        <v>41877</v>
      </c>
      <c r="D5337" s="18">
        <v>41883</v>
      </c>
      <c r="E5337" t="s">
        <v>77</v>
      </c>
      <c r="F5337" t="s">
        <v>434</v>
      </c>
      <c r="G5337" t="s">
        <v>435</v>
      </c>
      <c r="H5337" t="s">
        <v>53</v>
      </c>
      <c r="I5337" t="s">
        <v>54</v>
      </c>
      <c r="J5337" t="s">
        <v>634</v>
      </c>
      <c r="K5337" t="s">
        <v>272</v>
      </c>
      <c r="L5337">
        <v>19711</v>
      </c>
      <c r="M5337" t="s">
        <v>175</v>
      </c>
      <c r="N5337" t="s">
        <v>3691</v>
      </c>
      <c r="O5337" t="s">
        <v>73</v>
      </c>
      <c r="P5337" t="s">
        <v>117</v>
      </c>
      <c r="Q5337" t="s">
        <v>3692</v>
      </c>
      <c r="R5337" s="19">
        <v>3.38</v>
      </c>
      <c r="S5337" s="17">
        <v>1</v>
      </c>
      <c r="T5337" s="20">
        <v>0</v>
      </c>
      <c r="U5337" s="19">
        <v>1.5548</v>
      </c>
      <c r="V5337" s="20">
        <f t="shared" si="415"/>
        <v>0.46</v>
      </c>
      <c r="W5337" s="17">
        <f t="shared" si="416"/>
        <v>2014</v>
      </c>
      <c r="X5337" t="str">
        <f t="shared" si="417"/>
        <v>Aug-2014</v>
      </c>
      <c r="Y5337" s="17">
        <f t="shared" si="418"/>
        <v>6</v>
      </c>
      <c r="Z5337" t="str">
        <f t="shared" si="419"/>
        <v>0% (No Discount)</v>
      </c>
      <c r="AA5337" s="17">
        <f>IF(COUNTIF($B$2:B5337,B5337)=1,1,0)</f>
        <v>0</v>
      </c>
      <c r="AB5337" s="17">
        <f>IF(COUNTIF($F$2:F5337,F5337)=1,1,0)</f>
        <v>0</v>
      </c>
    </row>
    <row r="5338" spans="1:28" x14ac:dyDescent="0.2">
      <c r="A5338" s="17">
        <v>5337</v>
      </c>
      <c r="B5338" t="s">
        <v>8188</v>
      </c>
      <c r="C5338" s="18">
        <v>42145</v>
      </c>
      <c r="D5338" s="18">
        <v>42149</v>
      </c>
      <c r="E5338" t="s">
        <v>77</v>
      </c>
      <c r="F5338" t="s">
        <v>4703</v>
      </c>
      <c r="G5338" t="s">
        <v>4704</v>
      </c>
      <c r="H5338" t="s">
        <v>68</v>
      </c>
      <c r="I5338" t="s">
        <v>54</v>
      </c>
      <c r="J5338" t="s">
        <v>122</v>
      </c>
      <c r="K5338" t="s">
        <v>123</v>
      </c>
      <c r="L5338">
        <v>98105</v>
      </c>
      <c r="M5338" t="s">
        <v>71</v>
      </c>
      <c r="N5338" t="s">
        <v>2649</v>
      </c>
      <c r="O5338" t="s">
        <v>73</v>
      </c>
      <c r="P5338" t="s">
        <v>102</v>
      </c>
      <c r="Q5338" t="s">
        <v>2650</v>
      </c>
      <c r="R5338" s="19">
        <v>26.975999999999999</v>
      </c>
      <c r="S5338" s="17">
        <v>4</v>
      </c>
      <c r="T5338" s="20">
        <v>0.2</v>
      </c>
      <c r="U5338" s="19">
        <v>8.7672000000000008</v>
      </c>
      <c r="V5338" s="20">
        <f t="shared" si="415"/>
        <v>0.32500000000000007</v>
      </c>
      <c r="W5338" s="17">
        <f t="shared" si="416"/>
        <v>2015</v>
      </c>
      <c r="X5338" t="str">
        <f t="shared" si="417"/>
        <v>May-2015</v>
      </c>
      <c r="Y5338" s="17">
        <f t="shared" si="418"/>
        <v>4</v>
      </c>
      <c r="Z5338" t="str">
        <f t="shared" si="419"/>
        <v>11-20%</v>
      </c>
      <c r="AA5338" s="17">
        <f>IF(COUNTIF($B$2:B5338,B5338)=1,1,0)</f>
        <v>1</v>
      </c>
      <c r="AB5338" s="17">
        <f>IF(COUNTIF($F$2:F5338,F5338)=1,1,0)</f>
        <v>0</v>
      </c>
    </row>
    <row r="5339" spans="1:28" x14ac:dyDescent="0.2">
      <c r="A5339" s="17">
        <v>5338</v>
      </c>
      <c r="B5339" t="s">
        <v>8189</v>
      </c>
      <c r="C5339" s="18">
        <v>43024</v>
      </c>
      <c r="D5339" s="18">
        <v>43029</v>
      </c>
      <c r="E5339" t="s">
        <v>77</v>
      </c>
      <c r="F5339" t="s">
        <v>2706</v>
      </c>
      <c r="G5339" t="s">
        <v>2707</v>
      </c>
      <c r="H5339" t="s">
        <v>68</v>
      </c>
      <c r="I5339" t="s">
        <v>54</v>
      </c>
      <c r="J5339" t="s">
        <v>650</v>
      </c>
      <c r="K5339" t="s">
        <v>337</v>
      </c>
      <c r="L5339">
        <v>85254</v>
      </c>
      <c r="M5339" t="s">
        <v>71</v>
      </c>
      <c r="N5339" t="s">
        <v>5812</v>
      </c>
      <c r="O5339" t="s">
        <v>73</v>
      </c>
      <c r="P5339" t="s">
        <v>117</v>
      </c>
      <c r="Q5339" t="s">
        <v>5813</v>
      </c>
      <c r="R5339" s="19">
        <v>307.77600000000001</v>
      </c>
      <c r="S5339" s="17">
        <v>7</v>
      </c>
      <c r="T5339" s="20">
        <v>0.2</v>
      </c>
      <c r="U5339" s="19">
        <v>111.5688</v>
      </c>
      <c r="V5339" s="20">
        <f t="shared" si="415"/>
        <v>0.36249999999999999</v>
      </c>
      <c r="W5339" s="17">
        <f t="shared" si="416"/>
        <v>2017</v>
      </c>
      <c r="X5339" t="str">
        <f t="shared" si="417"/>
        <v>Oct-2017</v>
      </c>
      <c r="Y5339" s="17">
        <f t="shared" si="418"/>
        <v>5</v>
      </c>
      <c r="Z5339" t="str">
        <f t="shared" si="419"/>
        <v>11-20%</v>
      </c>
      <c r="AA5339" s="17">
        <f>IF(COUNTIF($B$2:B5339,B5339)=1,1,0)</f>
        <v>1</v>
      </c>
      <c r="AB5339" s="17">
        <f>IF(COUNTIF($F$2:F5339,F5339)=1,1,0)</f>
        <v>0</v>
      </c>
    </row>
    <row r="5340" spans="1:28" x14ac:dyDescent="0.2">
      <c r="A5340" s="17">
        <v>5339</v>
      </c>
      <c r="B5340" t="s">
        <v>8190</v>
      </c>
      <c r="C5340" s="18">
        <v>42317</v>
      </c>
      <c r="D5340" s="18">
        <v>42322</v>
      </c>
      <c r="E5340" t="s">
        <v>50</v>
      </c>
      <c r="F5340" t="s">
        <v>1994</v>
      </c>
      <c r="G5340" t="s">
        <v>1995</v>
      </c>
      <c r="H5340" t="s">
        <v>53</v>
      </c>
      <c r="I5340" t="s">
        <v>54</v>
      </c>
      <c r="J5340" t="s">
        <v>2375</v>
      </c>
      <c r="K5340" t="s">
        <v>294</v>
      </c>
      <c r="L5340">
        <v>11572</v>
      </c>
      <c r="M5340" t="s">
        <v>175</v>
      </c>
      <c r="N5340" t="s">
        <v>4699</v>
      </c>
      <c r="O5340" t="s">
        <v>73</v>
      </c>
      <c r="P5340" t="s">
        <v>86</v>
      </c>
      <c r="Q5340" t="s">
        <v>4700</v>
      </c>
      <c r="R5340" s="19">
        <v>244.55</v>
      </c>
      <c r="S5340" s="17">
        <v>5</v>
      </c>
      <c r="T5340" s="20">
        <v>0</v>
      </c>
      <c r="U5340" s="19">
        <v>4.891</v>
      </c>
      <c r="V5340" s="20">
        <f t="shared" si="415"/>
        <v>0.02</v>
      </c>
      <c r="W5340" s="17">
        <f t="shared" si="416"/>
        <v>2015</v>
      </c>
      <c r="X5340" t="str">
        <f t="shared" si="417"/>
        <v>Nov-2015</v>
      </c>
      <c r="Y5340" s="17">
        <f t="shared" si="418"/>
        <v>5</v>
      </c>
      <c r="Z5340" t="str">
        <f t="shared" si="419"/>
        <v>0% (No Discount)</v>
      </c>
      <c r="AA5340" s="17">
        <f>IF(COUNTIF($B$2:B5340,B5340)=1,1,0)</f>
        <v>1</v>
      </c>
      <c r="AB5340" s="17">
        <f>IF(COUNTIF($F$2:F5340,F5340)=1,1,0)</f>
        <v>0</v>
      </c>
    </row>
    <row r="5341" spans="1:28" x14ac:dyDescent="0.2">
      <c r="A5341" s="17">
        <v>5340</v>
      </c>
      <c r="B5341" t="s">
        <v>8190</v>
      </c>
      <c r="C5341" s="18">
        <v>42317</v>
      </c>
      <c r="D5341" s="18">
        <v>42322</v>
      </c>
      <c r="E5341" t="s">
        <v>50</v>
      </c>
      <c r="F5341" t="s">
        <v>1994</v>
      </c>
      <c r="G5341" t="s">
        <v>1995</v>
      </c>
      <c r="H5341" t="s">
        <v>53</v>
      </c>
      <c r="I5341" t="s">
        <v>54</v>
      </c>
      <c r="J5341" t="s">
        <v>2375</v>
      </c>
      <c r="K5341" t="s">
        <v>294</v>
      </c>
      <c r="L5341">
        <v>11572</v>
      </c>
      <c r="M5341" t="s">
        <v>175</v>
      </c>
      <c r="N5341" t="s">
        <v>199</v>
      </c>
      <c r="O5341" t="s">
        <v>73</v>
      </c>
      <c r="P5341" t="s">
        <v>200</v>
      </c>
      <c r="Q5341" t="s">
        <v>201</v>
      </c>
      <c r="R5341" s="19">
        <v>12.24</v>
      </c>
      <c r="S5341" s="17">
        <v>6</v>
      </c>
      <c r="T5341" s="20">
        <v>0</v>
      </c>
      <c r="U5341" s="19">
        <v>5.7527999999999997</v>
      </c>
      <c r="V5341" s="20">
        <f t="shared" si="415"/>
        <v>0.47</v>
      </c>
      <c r="W5341" s="17">
        <f t="shared" si="416"/>
        <v>2015</v>
      </c>
      <c r="X5341" t="str">
        <f t="shared" si="417"/>
        <v>Nov-2015</v>
      </c>
      <c r="Y5341" s="17">
        <f t="shared" si="418"/>
        <v>5</v>
      </c>
      <c r="Z5341" t="str">
        <f t="shared" si="419"/>
        <v>0% (No Discount)</v>
      </c>
      <c r="AA5341" s="17">
        <f>IF(COUNTIF($B$2:B5341,B5341)=1,1,0)</f>
        <v>0</v>
      </c>
      <c r="AB5341" s="17">
        <f>IF(COUNTIF($F$2:F5341,F5341)=1,1,0)</f>
        <v>0</v>
      </c>
    </row>
    <row r="5342" spans="1:28" x14ac:dyDescent="0.2">
      <c r="A5342" s="17">
        <v>5341</v>
      </c>
      <c r="B5342" t="s">
        <v>8190</v>
      </c>
      <c r="C5342" s="18">
        <v>42317</v>
      </c>
      <c r="D5342" s="18">
        <v>42322</v>
      </c>
      <c r="E5342" t="s">
        <v>50</v>
      </c>
      <c r="F5342" t="s">
        <v>1994</v>
      </c>
      <c r="G5342" t="s">
        <v>1995</v>
      </c>
      <c r="H5342" t="s">
        <v>53</v>
      </c>
      <c r="I5342" t="s">
        <v>54</v>
      </c>
      <c r="J5342" t="s">
        <v>2375</v>
      </c>
      <c r="K5342" t="s">
        <v>294</v>
      </c>
      <c r="L5342">
        <v>11572</v>
      </c>
      <c r="M5342" t="s">
        <v>175</v>
      </c>
      <c r="N5342" t="s">
        <v>7777</v>
      </c>
      <c r="O5342" t="s">
        <v>98</v>
      </c>
      <c r="P5342" t="s">
        <v>188</v>
      </c>
      <c r="Q5342" t="s">
        <v>7778</v>
      </c>
      <c r="R5342" s="19">
        <v>13.98</v>
      </c>
      <c r="S5342" s="17">
        <v>2</v>
      </c>
      <c r="T5342" s="20">
        <v>0</v>
      </c>
      <c r="U5342" s="19">
        <v>6.0114000000000001</v>
      </c>
      <c r="V5342" s="20">
        <f t="shared" si="415"/>
        <v>0.43</v>
      </c>
      <c r="W5342" s="17">
        <f t="shared" si="416"/>
        <v>2015</v>
      </c>
      <c r="X5342" t="str">
        <f t="shared" si="417"/>
        <v>Nov-2015</v>
      </c>
      <c r="Y5342" s="17">
        <f t="shared" si="418"/>
        <v>5</v>
      </c>
      <c r="Z5342" t="str">
        <f t="shared" si="419"/>
        <v>0% (No Discount)</v>
      </c>
      <c r="AA5342" s="17">
        <f>IF(COUNTIF($B$2:B5342,B5342)=1,1,0)</f>
        <v>0</v>
      </c>
      <c r="AB5342" s="17">
        <f>IF(COUNTIF($F$2:F5342,F5342)=1,1,0)</f>
        <v>0</v>
      </c>
    </row>
    <row r="5343" spans="1:28" x14ac:dyDescent="0.2">
      <c r="A5343" s="17">
        <v>5342</v>
      </c>
      <c r="B5343" t="s">
        <v>8190</v>
      </c>
      <c r="C5343" s="18">
        <v>42317</v>
      </c>
      <c r="D5343" s="18">
        <v>42322</v>
      </c>
      <c r="E5343" t="s">
        <v>50</v>
      </c>
      <c r="F5343" t="s">
        <v>1994</v>
      </c>
      <c r="G5343" t="s">
        <v>1995</v>
      </c>
      <c r="H5343" t="s">
        <v>53</v>
      </c>
      <c r="I5343" t="s">
        <v>54</v>
      </c>
      <c r="J5343" t="s">
        <v>2375</v>
      </c>
      <c r="K5343" t="s">
        <v>294</v>
      </c>
      <c r="L5343">
        <v>11572</v>
      </c>
      <c r="M5343" t="s">
        <v>175</v>
      </c>
      <c r="N5343" t="s">
        <v>5474</v>
      </c>
      <c r="O5343" t="s">
        <v>98</v>
      </c>
      <c r="P5343" t="s">
        <v>188</v>
      </c>
      <c r="Q5343" t="s">
        <v>5475</v>
      </c>
      <c r="R5343" s="19">
        <v>899.95</v>
      </c>
      <c r="S5343" s="17">
        <v>5</v>
      </c>
      <c r="T5343" s="20">
        <v>0</v>
      </c>
      <c r="U5343" s="19">
        <v>53.997</v>
      </c>
      <c r="V5343" s="20">
        <f t="shared" si="415"/>
        <v>0.06</v>
      </c>
      <c r="W5343" s="17">
        <f t="shared" si="416"/>
        <v>2015</v>
      </c>
      <c r="X5343" t="str">
        <f t="shared" si="417"/>
        <v>Nov-2015</v>
      </c>
      <c r="Y5343" s="17">
        <f t="shared" si="418"/>
        <v>5</v>
      </c>
      <c r="Z5343" t="str">
        <f t="shared" si="419"/>
        <v>0% (No Discount)</v>
      </c>
      <c r="AA5343" s="17">
        <f>IF(COUNTIF($B$2:B5343,B5343)=1,1,0)</f>
        <v>0</v>
      </c>
      <c r="AB5343" s="17">
        <f>IF(COUNTIF($F$2:F5343,F5343)=1,1,0)</f>
        <v>0</v>
      </c>
    </row>
    <row r="5344" spans="1:28" x14ac:dyDescent="0.2">
      <c r="A5344" s="17">
        <v>5343</v>
      </c>
      <c r="B5344" t="s">
        <v>8191</v>
      </c>
      <c r="C5344" s="18">
        <v>41964</v>
      </c>
      <c r="D5344" s="18">
        <v>41970</v>
      </c>
      <c r="E5344" t="s">
        <v>77</v>
      </c>
      <c r="F5344" t="s">
        <v>8192</v>
      </c>
      <c r="G5344" t="s">
        <v>8193</v>
      </c>
      <c r="H5344" t="s">
        <v>68</v>
      </c>
      <c r="I5344" t="s">
        <v>54</v>
      </c>
      <c r="J5344" t="s">
        <v>844</v>
      </c>
      <c r="K5344" t="s">
        <v>131</v>
      </c>
      <c r="L5344">
        <v>75220</v>
      </c>
      <c r="M5344" t="s">
        <v>132</v>
      </c>
      <c r="N5344" t="s">
        <v>199</v>
      </c>
      <c r="O5344" t="s">
        <v>73</v>
      </c>
      <c r="P5344" t="s">
        <v>200</v>
      </c>
      <c r="Q5344" t="s">
        <v>201</v>
      </c>
      <c r="R5344" s="19">
        <v>1.6319999999999999</v>
      </c>
      <c r="S5344" s="17">
        <v>1</v>
      </c>
      <c r="T5344" s="20">
        <v>0.2</v>
      </c>
      <c r="U5344" s="19">
        <v>0.55079999999999996</v>
      </c>
      <c r="V5344" s="20">
        <f t="shared" si="415"/>
        <v>0.33750000000000002</v>
      </c>
      <c r="W5344" s="17">
        <f t="shared" si="416"/>
        <v>2014</v>
      </c>
      <c r="X5344" t="str">
        <f t="shared" si="417"/>
        <v>Nov-2014</v>
      </c>
      <c r="Y5344" s="17">
        <f t="shared" si="418"/>
        <v>6</v>
      </c>
      <c r="Z5344" t="str">
        <f t="shared" si="419"/>
        <v>11-20%</v>
      </c>
      <c r="AA5344" s="17">
        <f>IF(COUNTIF($B$2:B5344,B5344)=1,1,0)</f>
        <v>1</v>
      </c>
      <c r="AB5344" s="17">
        <f>IF(COUNTIF($F$2:F5344,F5344)=1,1,0)</f>
        <v>1</v>
      </c>
    </row>
    <row r="5345" spans="1:28" x14ac:dyDescent="0.2">
      <c r="A5345" s="17">
        <v>5344</v>
      </c>
      <c r="B5345" t="s">
        <v>8191</v>
      </c>
      <c r="C5345" s="18">
        <v>41964</v>
      </c>
      <c r="D5345" s="18">
        <v>41970</v>
      </c>
      <c r="E5345" t="s">
        <v>77</v>
      </c>
      <c r="F5345" t="s">
        <v>8192</v>
      </c>
      <c r="G5345" t="s">
        <v>8193</v>
      </c>
      <c r="H5345" t="s">
        <v>68</v>
      </c>
      <c r="I5345" t="s">
        <v>54</v>
      </c>
      <c r="J5345" t="s">
        <v>844</v>
      </c>
      <c r="K5345" t="s">
        <v>131</v>
      </c>
      <c r="L5345">
        <v>75220</v>
      </c>
      <c r="M5345" t="s">
        <v>132</v>
      </c>
      <c r="N5345" t="s">
        <v>4357</v>
      </c>
      <c r="O5345" t="s">
        <v>98</v>
      </c>
      <c r="P5345" t="s">
        <v>99</v>
      </c>
      <c r="Q5345" t="s">
        <v>4358</v>
      </c>
      <c r="R5345" s="19">
        <v>267.95999999999998</v>
      </c>
      <c r="S5345" s="17">
        <v>5</v>
      </c>
      <c r="T5345" s="20">
        <v>0.2</v>
      </c>
      <c r="U5345" s="19">
        <v>16.747499999999999</v>
      </c>
      <c r="V5345" s="20">
        <f t="shared" si="415"/>
        <v>6.25E-2</v>
      </c>
      <c r="W5345" s="17">
        <f t="shared" si="416"/>
        <v>2014</v>
      </c>
      <c r="X5345" t="str">
        <f t="shared" si="417"/>
        <v>Nov-2014</v>
      </c>
      <c r="Y5345" s="17">
        <f t="shared" si="418"/>
        <v>6</v>
      </c>
      <c r="Z5345" t="str">
        <f t="shared" si="419"/>
        <v>11-20%</v>
      </c>
      <c r="AA5345" s="17">
        <f>IF(COUNTIF($B$2:B5345,B5345)=1,1,0)</f>
        <v>0</v>
      </c>
      <c r="AB5345" s="17">
        <f>IF(COUNTIF($F$2:F5345,F5345)=1,1,0)</f>
        <v>0</v>
      </c>
    </row>
    <row r="5346" spans="1:28" x14ac:dyDescent="0.2">
      <c r="A5346" s="17">
        <v>5345</v>
      </c>
      <c r="B5346" t="s">
        <v>8194</v>
      </c>
      <c r="C5346" s="18">
        <v>42288</v>
      </c>
      <c r="D5346" s="18">
        <v>42290</v>
      </c>
      <c r="E5346" t="s">
        <v>50</v>
      </c>
      <c r="F5346" t="s">
        <v>1155</v>
      </c>
      <c r="G5346" t="s">
        <v>1156</v>
      </c>
      <c r="H5346" t="s">
        <v>53</v>
      </c>
      <c r="I5346" t="s">
        <v>54</v>
      </c>
      <c r="J5346" t="s">
        <v>416</v>
      </c>
      <c r="K5346" t="s">
        <v>294</v>
      </c>
      <c r="L5346">
        <v>14609</v>
      </c>
      <c r="M5346" t="s">
        <v>175</v>
      </c>
      <c r="N5346" t="s">
        <v>5652</v>
      </c>
      <c r="O5346" t="s">
        <v>98</v>
      </c>
      <c r="P5346" t="s">
        <v>188</v>
      </c>
      <c r="Q5346" t="s">
        <v>6838</v>
      </c>
      <c r="R5346" s="19">
        <v>31.95</v>
      </c>
      <c r="S5346" s="17">
        <v>1</v>
      </c>
      <c r="T5346" s="20">
        <v>0</v>
      </c>
      <c r="U5346" s="19">
        <v>2.2364999999999999</v>
      </c>
      <c r="V5346" s="20">
        <f t="shared" si="415"/>
        <v>6.9999999999999993E-2</v>
      </c>
      <c r="W5346" s="17">
        <f t="shared" si="416"/>
        <v>2015</v>
      </c>
      <c r="X5346" t="str">
        <f t="shared" si="417"/>
        <v>Oct-2015</v>
      </c>
      <c r="Y5346" s="17">
        <f t="shared" si="418"/>
        <v>2</v>
      </c>
      <c r="Z5346" t="str">
        <f t="shared" si="419"/>
        <v>0% (No Discount)</v>
      </c>
      <c r="AA5346" s="17">
        <f>IF(COUNTIF($B$2:B5346,B5346)=1,1,0)</f>
        <v>1</v>
      </c>
      <c r="AB5346" s="17">
        <f>IF(COUNTIF($F$2:F5346,F5346)=1,1,0)</f>
        <v>0</v>
      </c>
    </row>
    <row r="5347" spans="1:28" x14ac:dyDescent="0.2">
      <c r="A5347" s="17">
        <v>5346</v>
      </c>
      <c r="B5347" t="s">
        <v>8195</v>
      </c>
      <c r="C5347" s="18">
        <v>42815</v>
      </c>
      <c r="D5347" s="18">
        <v>42817</v>
      </c>
      <c r="E5347" t="s">
        <v>50</v>
      </c>
      <c r="F5347" t="s">
        <v>546</v>
      </c>
      <c r="G5347" t="s">
        <v>547</v>
      </c>
      <c r="H5347" t="s">
        <v>53</v>
      </c>
      <c r="I5347" t="s">
        <v>54</v>
      </c>
      <c r="J5347" t="s">
        <v>69</v>
      </c>
      <c r="K5347" t="s">
        <v>70</v>
      </c>
      <c r="L5347">
        <v>90045</v>
      </c>
      <c r="M5347" t="s">
        <v>71</v>
      </c>
      <c r="N5347" t="s">
        <v>1045</v>
      </c>
      <c r="O5347" t="s">
        <v>73</v>
      </c>
      <c r="P5347" t="s">
        <v>86</v>
      </c>
      <c r="Q5347" t="s">
        <v>1046</v>
      </c>
      <c r="R5347" s="19">
        <v>725.84</v>
      </c>
      <c r="S5347" s="17">
        <v>4</v>
      </c>
      <c r="T5347" s="20">
        <v>0</v>
      </c>
      <c r="U5347" s="19">
        <v>210.49359999999999</v>
      </c>
      <c r="V5347" s="20">
        <f t="shared" si="415"/>
        <v>0.28999999999999998</v>
      </c>
      <c r="W5347" s="17">
        <f t="shared" si="416"/>
        <v>2017</v>
      </c>
      <c r="X5347" t="str">
        <f t="shared" si="417"/>
        <v>Mar-2017</v>
      </c>
      <c r="Y5347" s="17">
        <f t="shared" si="418"/>
        <v>2</v>
      </c>
      <c r="Z5347" t="str">
        <f t="shared" si="419"/>
        <v>0% (No Discount)</v>
      </c>
      <c r="AA5347" s="17">
        <f>IF(COUNTIF($B$2:B5347,B5347)=1,1,0)</f>
        <v>1</v>
      </c>
      <c r="AB5347" s="17">
        <f>IF(COUNTIF($F$2:F5347,F5347)=1,1,0)</f>
        <v>0</v>
      </c>
    </row>
    <row r="5348" spans="1:28" x14ac:dyDescent="0.2">
      <c r="A5348" s="17">
        <v>5347</v>
      </c>
      <c r="B5348" t="s">
        <v>8195</v>
      </c>
      <c r="C5348" s="18">
        <v>42815</v>
      </c>
      <c r="D5348" s="18">
        <v>42817</v>
      </c>
      <c r="E5348" t="s">
        <v>50</v>
      </c>
      <c r="F5348" t="s">
        <v>546</v>
      </c>
      <c r="G5348" t="s">
        <v>547</v>
      </c>
      <c r="H5348" t="s">
        <v>53</v>
      </c>
      <c r="I5348" t="s">
        <v>54</v>
      </c>
      <c r="J5348" t="s">
        <v>69</v>
      </c>
      <c r="K5348" t="s">
        <v>70</v>
      </c>
      <c r="L5348">
        <v>90045</v>
      </c>
      <c r="M5348" t="s">
        <v>71</v>
      </c>
      <c r="N5348" t="s">
        <v>519</v>
      </c>
      <c r="O5348" t="s">
        <v>73</v>
      </c>
      <c r="P5348" t="s">
        <v>102</v>
      </c>
      <c r="Q5348" t="s">
        <v>520</v>
      </c>
      <c r="R5348" s="19">
        <v>10.896000000000001</v>
      </c>
      <c r="S5348" s="17">
        <v>3</v>
      </c>
      <c r="T5348" s="20">
        <v>0.2</v>
      </c>
      <c r="U5348" s="19">
        <v>3.9498000000000002</v>
      </c>
      <c r="V5348" s="20">
        <f t="shared" si="415"/>
        <v>0.36249999999999999</v>
      </c>
      <c r="W5348" s="17">
        <f t="shared" si="416"/>
        <v>2017</v>
      </c>
      <c r="X5348" t="str">
        <f t="shared" si="417"/>
        <v>Mar-2017</v>
      </c>
      <c r="Y5348" s="17">
        <f t="shared" si="418"/>
        <v>2</v>
      </c>
      <c r="Z5348" t="str">
        <f t="shared" si="419"/>
        <v>11-20%</v>
      </c>
      <c r="AA5348" s="17">
        <f>IF(COUNTIF($B$2:B5348,B5348)=1,1,0)</f>
        <v>0</v>
      </c>
      <c r="AB5348" s="17">
        <f>IF(COUNTIF($F$2:F5348,F5348)=1,1,0)</f>
        <v>0</v>
      </c>
    </row>
    <row r="5349" spans="1:28" x14ac:dyDescent="0.2">
      <c r="A5349" s="17">
        <v>5348</v>
      </c>
      <c r="B5349" t="s">
        <v>8195</v>
      </c>
      <c r="C5349" s="18">
        <v>42815</v>
      </c>
      <c r="D5349" s="18">
        <v>42817</v>
      </c>
      <c r="E5349" t="s">
        <v>50</v>
      </c>
      <c r="F5349" t="s">
        <v>546</v>
      </c>
      <c r="G5349" t="s">
        <v>547</v>
      </c>
      <c r="H5349" t="s">
        <v>53</v>
      </c>
      <c r="I5349" t="s">
        <v>54</v>
      </c>
      <c r="J5349" t="s">
        <v>69</v>
      </c>
      <c r="K5349" t="s">
        <v>70</v>
      </c>
      <c r="L5349">
        <v>90045</v>
      </c>
      <c r="M5349" t="s">
        <v>71</v>
      </c>
      <c r="N5349" t="s">
        <v>3460</v>
      </c>
      <c r="O5349" t="s">
        <v>73</v>
      </c>
      <c r="P5349" t="s">
        <v>102</v>
      </c>
      <c r="Q5349" t="s">
        <v>3461</v>
      </c>
      <c r="R5349" s="19">
        <v>8.5440000000000005</v>
      </c>
      <c r="S5349" s="17">
        <v>2</v>
      </c>
      <c r="T5349" s="20">
        <v>0.2</v>
      </c>
      <c r="U5349" s="19">
        <v>2.8835999999999999</v>
      </c>
      <c r="V5349" s="20">
        <f t="shared" si="415"/>
        <v>0.33749999999999997</v>
      </c>
      <c r="W5349" s="17">
        <f t="shared" si="416"/>
        <v>2017</v>
      </c>
      <c r="X5349" t="str">
        <f t="shared" si="417"/>
        <v>Mar-2017</v>
      </c>
      <c r="Y5349" s="17">
        <f t="shared" si="418"/>
        <v>2</v>
      </c>
      <c r="Z5349" t="str">
        <f t="shared" si="419"/>
        <v>11-20%</v>
      </c>
      <c r="AA5349" s="17">
        <f>IF(COUNTIF($B$2:B5349,B5349)=1,1,0)</f>
        <v>0</v>
      </c>
      <c r="AB5349" s="17">
        <f>IF(COUNTIF($F$2:F5349,F5349)=1,1,0)</f>
        <v>0</v>
      </c>
    </row>
    <row r="5350" spans="1:28" x14ac:dyDescent="0.2">
      <c r="A5350" s="17">
        <v>5349</v>
      </c>
      <c r="B5350" t="s">
        <v>8196</v>
      </c>
      <c r="C5350" s="18">
        <v>42008</v>
      </c>
      <c r="D5350" s="18">
        <v>42014</v>
      </c>
      <c r="E5350" t="s">
        <v>77</v>
      </c>
      <c r="F5350" t="s">
        <v>2452</v>
      </c>
      <c r="G5350" t="s">
        <v>2453</v>
      </c>
      <c r="H5350" t="s">
        <v>68</v>
      </c>
      <c r="I5350" t="s">
        <v>54</v>
      </c>
      <c r="J5350" t="s">
        <v>8197</v>
      </c>
      <c r="K5350" t="s">
        <v>256</v>
      </c>
      <c r="L5350">
        <v>55125</v>
      </c>
      <c r="M5350" t="s">
        <v>132</v>
      </c>
      <c r="N5350" t="s">
        <v>3277</v>
      </c>
      <c r="O5350" t="s">
        <v>73</v>
      </c>
      <c r="P5350" t="s">
        <v>102</v>
      </c>
      <c r="Q5350" t="s">
        <v>3278</v>
      </c>
      <c r="R5350" s="19">
        <v>32.340000000000003</v>
      </c>
      <c r="S5350" s="17">
        <v>3</v>
      </c>
      <c r="T5350" s="20">
        <v>0</v>
      </c>
      <c r="U5350" s="19">
        <v>15.523199999999999</v>
      </c>
      <c r="V5350" s="20">
        <f t="shared" si="415"/>
        <v>0.47999999999999993</v>
      </c>
      <c r="W5350" s="17">
        <f t="shared" si="416"/>
        <v>2015</v>
      </c>
      <c r="X5350" t="str">
        <f t="shared" si="417"/>
        <v>Jan-2015</v>
      </c>
      <c r="Y5350" s="17">
        <f t="shared" si="418"/>
        <v>6</v>
      </c>
      <c r="Z5350" t="str">
        <f t="shared" si="419"/>
        <v>0% (No Discount)</v>
      </c>
      <c r="AA5350" s="17">
        <f>IF(COUNTIF($B$2:B5350,B5350)=1,1,0)</f>
        <v>1</v>
      </c>
      <c r="AB5350" s="17">
        <f>IF(COUNTIF($F$2:F5350,F5350)=1,1,0)</f>
        <v>0</v>
      </c>
    </row>
    <row r="5351" spans="1:28" x14ac:dyDescent="0.2">
      <c r="A5351" s="17">
        <v>5350</v>
      </c>
      <c r="B5351" t="s">
        <v>8196</v>
      </c>
      <c r="C5351" s="18">
        <v>42008</v>
      </c>
      <c r="D5351" s="18">
        <v>42014</v>
      </c>
      <c r="E5351" t="s">
        <v>77</v>
      </c>
      <c r="F5351" t="s">
        <v>2452</v>
      </c>
      <c r="G5351" t="s">
        <v>2453</v>
      </c>
      <c r="H5351" t="s">
        <v>68</v>
      </c>
      <c r="I5351" t="s">
        <v>54</v>
      </c>
      <c r="J5351" t="s">
        <v>8197</v>
      </c>
      <c r="K5351" t="s">
        <v>256</v>
      </c>
      <c r="L5351">
        <v>55125</v>
      </c>
      <c r="M5351" t="s">
        <v>132</v>
      </c>
      <c r="N5351" t="s">
        <v>965</v>
      </c>
      <c r="O5351" t="s">
        <v>73</v>
      </c>
      <c r="P5351" t="s">
        <v>117</v>
      </c>
      <c r="Q5351" t="s">
        <v>966</v>
      </c>
      <c r="R5351" s="19">
        <v>39.9</v>
      </c>
      <c r="S5351" s="17">
        <v>5</v>
      </c>
      <c r="T5351" s="20">
        <v>0</v>
      </c>
      <c r="U5351" s="19">
        <v>19.95</v>
      </c>
      <c r="V5351" s="20">
        <f t="shared" si="415"/>
        <v>0.5</v>
      </c>
      <c r="W5351" s="17">
        <f t="shared" si="416"/>
        <v>2015</v>
      </c>
      <c r="X5351" t="str">
        <f t="shared" si="417"/>
        <v>Jan-2015</v>
      </c>
      <c r="Y5351" s="17">
        <f t="shared" si="418"/>
        <v>6</v>
      </c>
      <c r="Z5351" t="str">
        <f t="shared" si="419"/>
        <v>0% (No Discount)</v>
      </c>
      <c r="AA5351" s="17">
        <f>IF(COUNTIF($B$2:B5351,B5351)=1,1,0)</f>
        <v>0</v>
      </c>
      <c r="AB5351" s="17">
        <f>IF(COUNTIF($F$2:F5351,F5351)=1,1,0)</f>
        <v>0</v>
      </c>
    </row>
    <row r="5352" spans="1:28" x14ac:dyDescent="0.2">
      <c r="A5352" s="17">
        <v>5351</v>
      </c>
      <c r="B5352" t="s">
        <v>8198</v>
      </c>
      <c r="C5352" s="18">
        <v>43078</v>
      </c>
      <c r="D5352" s="18">
        <v>43085</v>
      </c>
      <c r="E5352" t="s">
        <v>77</v>
      </c>
      <c r="F5352" t="s">
        <v>269</v>
      </c>
      <c r="G5352" t="s">
        <v>270</v>
      </c>
      <c r="H5352" t="s">
        <v>53</v>
      </c>
      <c r="I5352" t="s">
        <v>54</v>
      </c>
      <c r="J5352" t="s">
        <v>1644</v>
      </c>
      <c r="K5352" t="s">
        <v>238</v>
      </c>
      <c r="L5352">
        <v>60068</v>
      </c>
      <c r="M5352" t="s">
        <v>132</v>
      </c>
      <c r="N5352" t="s">
        <v>2683</v>
      </c>
      <c r="O5352" t="s">
        <v>73</v>
      </c>
      <c r="P5352" t="s">
        <v>117</v>
      </c>
      <c r="Q5352" t="s">
        <v>2684</v>
      </c>
      <c r="R5352" s="19">
        <v>143.85599999999999</v>
      </c>
      <c r="S5352" s="17">
        <v>9</v>
      </c>
      <c r="T5352" s="20">
        <v>0.2</v>
      </c>
      <c r="U5352" s="19">
        <v>48.551400000000001</v>
      </c>
      <c r="V5352" s="20">
        <f t="shared" si="415"/>
        <v>0.33750000000000002</v>
      </c>
      <c r="W5352" s="17">
        <f t="shared" si="416"/>
        <v>2017</v>
      </c>
      <c r="X5352" t="str">
        <f t="shared" si="417"/>
        <v>Dec-2017</v>
      </c>
      <c r="Y5352" s="17">
        <f t="shared" si="418"/>
        <v>7</v>
      </c>
      <c r="Z5352" t="str">
        <f t="shared" si="419"/>
        <v>11-20%</v>
      </c>
      <c r="AA5352" s="17">
        <f>IF(COUNTIF($B$2:B5352,B5352)=1,1,0)</f>
        <v>1</v>
      </c>
      <c r="AB5352" s="17">
        <f>IF(COUNTIF($F$2:F5352,F5352)=1,1,0)</f>
        <v>0</v>
      </c>
    </row>
    <row r="5353" spans="1:28" x14ac:dyDescent="0.2">
      <c r="A5353" s="17">
        <v>5352</v>
      </c>
      <c r="B5353" t="s">
        <v>8199</v>
      </c>
      <c r="C5353" s="18">
        <v>42619</v>
      </c>
      <c r="D5353" s="18">
        <v>42625</v>
      </c>
      <c r="E5353" t="s">
        <v>77</v>
      </c>
      <c r="F5353" t="s">
        <v>2426</v>
      </c>
      <c r="G5353" t="s">
        <v>2427</v>
      </c>
      <c r="H5353" t="s">
        <v>68</v>
      </c>
      <c r="I5353" t="s">
        <v>54</v>
      </c>
      <c r="J5353" t="s">
        <v>844</v>
      </c>
      <c r="K5353" t="s">
        <v>131</v>
      </c>
      <c r="L5353">
        <v>75217</v>
      </c>
      <c r="M5353" t="s">
        <v>132</v>
      </c>
      <c r="N5353" t="s">
        <v>5838</v>
      </c>
      <c r="O5353" t="s">
        <v>73</v>
      </c>
      <c r="P5353" t="s">
        <v>117</v>
      </c>
      <c r="Q5353" t="s">
        <v>5839</v>
      </c>
      <c r="R5353" s="19">
        <v>41.92</v>
      </c>
      <c r="S5353" s="17">
        <v>4</v>
      </c>
      <c r="T5353" s="20">
        <v>0.2</v>
      </c>
      <c r="U5353" s="19">
        <v>15.196</v>
      </c>
      <c r="V5353" s="20">
        <f t="shared" si="415"/>
        <v>0.36249999999999999</v>
      </c>
      <c r="W5353" s="17">
        <f t="shared" si="416"/>
        <v>2016</v>
      </c>
      <c r="X5353" t="str">
        <f t="shared" si="417"/>
        <v>Sep-2016</v>
      </c>
      <c r="Y5353" s="17">
        <f t="shared" si="418"/>
        <v>6</v>
      </c>
      <c r="Z5353" t="str">
        <f t="shared" si="419"/>
        <v>11-20%</v>
      </c>
      <c r="AA5353" s="17">
        <f>IF(COUNTIF($B$2:B5353,B5353)=1,1,0)</f>
        <v>1</v>
      </c>
      <c r="AB5353" s="17">
        <f>IF(COUNTIF($F$2:F5353,F5353)=1,1,0)</f>
        <v>0</v>
      </c>
    </row>
    <row r="5354" spans="1:28" x14ac:dyDescent="0.2">
      <c r="A5354" s="17">
        <v>5353</v>
      </c>
      <c r="B5354" t="s">
        <v>8199</v>
      </c>
      <c r="C5354" s="18">
        <v>42619</v>
      </c>
      <c r="D5354" s="18">
        <v>42625</v>
      </c>
      <c r="E5354" t="s">
        <v>77</v>
      </c>
      <c r="F5354" t="s">
        <v>2426</v>
      </c>
      <c r="G5354" t="s">
        <v>2427</v>
      </c>
      <c r="H5354" t="s">
        <v>68</v>
      </c>
      <c r="I5354" t="s">
        <v>54</v>
      </c>
      <c r="J5354" t="s">
        <v>844</v>
      </c>
      <c r="K5354" t="s">
        <v>131</v>
      </c>
      <c r="L5354">
        <v>75217</v>
      </c>
      <c r="M5354" t="s">
        <v>132</v>
      </c>
      <c r="N5354" t="s">
        <v>298</v>
      </c>
      <c r="O5354" t="s">
        <v>98</v>
      </c>
      <c r="P5354" t="s">
        <v>99</v>
      </c>
      <c r="Q5354" t="s">
        <v>299</v>
      </c>
      <c r="R5354" s="19">
        <v>329.584</v>
      </c>
      <c r="S5354" s="17">
        <v>2</v>
      </c>
      <c r="T5354" s="20">
        <v>0.2</v>
      </c>
      <c r="U5354" s="19">
        <v>37.078200000000002</v>
      </c>
      <c r="V5354" s="20">
        <f t="shared" si="415"/>
        <v>0.1125</v>
      </c>
      <c r="W5354" s="17">
        <f t="shared" si="416"/>
        <v>2016</v>
      </c>
      <c r="X5354" t="str">
        <f t="shared" si="417"/>
        <v>Sep-2016</v>
      </c>
      <c r="Y5354" s="17">
        <f t="shared" si="418"/>
        <v>6</v>
      </c>
      <c r="Z5354" t="str">
        <f t="shared" si="419"/>
        <v>11-20%</v>
      </c>
      <c r="AA5354" s="17">
        <f>IF(COUNTIF($B$2:B5354,B5354)=1,1,0)</f>
        <v>0</v>
      </c>
      <c r="AB5354" s="17">
        <f>IF(COUNTIF($F$2:F5354,F5354)=1,1,0)</f>
        <v>0</v>
      </c>
    </row>
    <row r="5355" spans="1:28" x14ac:dyDescent="0.2">
      <c r="A5355" s="17">
        <v>5354</v>
      </c>
      <c r="B5355" t="s">
        <v>8200</v>
      </c>
      <c r="C5355" s="18">
        <v>42616</v>
      </c>
      <c r="D5355" s="18">
        <v>42619</v>
      </c>
      <c r="E5355" t="s">
        <v>215</v>
      </c>
      <c r="F5355" t="s">
        <v>3232</v>
      </c>
      <c r="G5355" t="s">
        <v>3233</v>
      </c>
      <c r="H5355" t="s">
        <v>68</v>
      </c>
      <c r="I5355" t="s">
        <v>54</v>
      </c>
      <c r="J5355" t="s">
        <v>764</v>
      </c>
      <c r="K5355" t="s">
        <v>765</v>
      </c>
      <c r="L5355">
        <v>71203</v>
      </c>
      <c r="M5355" t="s">
        <v>57</v>
      </c>
      <c r="N5355" t="s">
        <v>2504</v>
      </c>
      <c r="O5355" t="s">
        <v>73</v>
      </c>
      <c r="P5355" t="s">
        <v>102</v>
      </c>
      <c r="Q5355" t="s">
        <v>2505</v>
      </c>
      <c r="R5355" s="19">
        <v>87.28</v>
      </c>
      <c r="S5355" s="17">
        <v>8</v>
      </c>
      <c r="T5355" s="20">
        <v>0</v>
      </c>
      <c r="U5355" s="19">
        <v>41.021599999999999</v>
      </c>
      <c r="V5355" s="20">
        <f t="shared" si="415"/>
        <v>0.47</v>
      </c>
      <c r="W5355" s="17">
        <f t="shared" si="416"/>
        <v>2016</v>
      </c>
      <c r="X5355" t="str">
        <f t="shared" si="417"/>
        <v>Sep-2016</v>
      </c>
      <c r="Y5355" s="17">
        <f t="shared" si="418"/>
        <v>3</v>
      </c>
      <c r="Z5355" t="str">
        <f t="shared" si="419"/>
        <v>0% (No Discount)</v>
      </c>
      <c r="AA5355" s="17">
        <f>IF(COUNTIF($B$2:B5355,B5355)=1,1,0)</f>
        <v>1</v>
      </c>
      <c r="AB5355" s="17">
        <f>IF(COUNTIF($F$2:F5355,F5355)=1,1,0)</f>
        <v>0</v>
      </c>
    </row>
    <row r="5356" spans="1:28" x14ac:dyDescent="0.2">
      <c r="A5356" s="17">
        <v>5355</v>
      </c>
      <c r="B5356" t="s">
        <v>8201</v>
      </c>
      <c r="C5356" s="18">
        <v>41772</v>
      </c>
      <c r="D5356" s="18">
        <v>41778</v>
      </c>
      <c r="E5356" t="s">
        <v>77</v>
      </c>
      <c r="F5356" t="s">
        <v>6455</v>
      </c>
      <c r="G5356" t="s">
        <v>6456</v>
      </c>
      <c r="H5356" t="s">
        <v>68</v>
      </c>
      <c r="I5356" t="s">
        <v>54</v>
      </c>
      <c r="J5356" t="s">
        <v>69</v>
      </c>
      <c r="K5356" t="s">
        <v>70</v>
      </c>
      <c r="L5356">
        <v>90004</v>
      </c>
      <c r="M5356" t="s">
        <v>71</v>
      </c>
      <c r="N5356" t="s">
        <v>5529</v>
      </c>
      <c r="O5356" t="s">
        <v>59</v>
      </c>
      <c r="P5356" t="s">
        <v>63</v>
      </c>
      <c r="Q5356" t="s">
        <v>5530</v>
      </c>
      <c r="R5356" s="19">
        <v>279.45600000000002</v>
      </c>
      <c r="S5356" s="17">
        <v>6</v>
      </c>
      <c r="T5356" s="20">
        <v>0.2</v>
      </c>
      <c r="U5356" s="19">
        <v>20.959199999999999</v>
      </c>
      <c r="V5356" s="20">
        <f t="shared" si="415"/>
        <v>7.4999999999999997E-2</v>
      </c>
      <c r="W5356" s="17">
        <f t="shared" si="416"/>
        <v>2014</v>
      </c>
      <c r="X5356" t="str">
        <f t="shared" si="417"/>
        <v>May-2014</v>
      </c>
      <c r="Y5356" s="17">
        <f t="shared" si="418"/>
        <v>6</v>
      </c>
      <c r="Z5356" t="str">
        <f t="shared" si="419"/>
        <v>11-20%</v>
      </c>
      <c r="AA5356" s="17">
        <f>IF(COUNTIF($B$2:B5356,B5356)=1,1,0)</f>
        <v>1</v>
      </c>
      <c r="AB5356" s="17">
        <f>IF(COUNTIF($F$2:F5356,F5356)=1,1,0)</f>
        <v>0</v>
      </c>
    </row>
    <row r="5357" spans="1:28" x14ac:dyDescent="0.2">
      <c r="A5357" s="17">
        <v>5356</v>
      </c>
      <c r="B5357" t="s">
        <v>8201</v>
      </c>
      <c r="C5357" s="18">
        <v>41772</v>
      </c>
      <c r="D5357" s="18">
        <v>41778</v>
      </c>
      <c r="E5357" t="s">
        <v>77</v>
      </c>
      <c r="F5357" t="s">
        <v>6455</v>
      </c>
      <c r="G5357" t="s">
        <v>6456</v>
      </c>
      <c r="H5357" t="s">
        <v>68</v>
      </c>
      <c r="I5357" t="s">
        <v>54</v>
      </c>
      <c r="J5357" t="s">
        <v>69</v>
      </c>
      <c r="K5357" t="s">
        <v>70</v>
      </c>
      <c r="L5357">
        <v>90004</v>
      </c>
      <c r="M5357" t="s">
        <v>71</v>
      </c>
      <c r="N5357" t="s">
        <v>8202</v>
      </c>
      <c r="O5357" t="s">
        <v>73</v>
      </c>
      <c r="P5357" t="s">
        <v>117</v>
      </c>
      <c r="Q5357" t="s">
        <v>8203</v>
      </c>
      <c r="R5357" s="19">
        <v>8</v>
      </c>
      <c r="S5357" s="17">
        <v>2</v>
      </c>
      <c r="T5357" s="20">
        <v>0</v>
      </c>
      <c r="U5357" s="19">
        <v>3.84</v>
      </c>
      <c r="V5357" s="20">
        <f t="shared" si="415"/>
        <v>0.48</v>
      </c>
      <c r="W5357" s="17">
        <f t="shared" si="416"/>
        <v>2014</v>
      </c>
      <c r="X5357" t="str">
        <f t="shared" si="417"/>
        <v>May-2014</v>
      </c>
      <c r="Y5357" s="17">
        <f t="shared" si="418"/>
        <v>6</v>
      </c>
      <c r="Z5357" t="str">
        <f t="shared" si="419"/>
        <v>0% (No Discount)</v>
      </c>
      <c r="AA5357" s="17">
        <f>IF(COUNTIF($B$2:B5357,B5357)=1,1,0)</f>
        <v>0</v>
      </c>
      <c r="AB5357" s="17">
        <f>IF(COUNTIF($F$2:F5357,F5357)=1,1,0)</f>
        <v>0</v>
      </c>
    </row>
    <row r="5358" spans="1:28" x14ac:dyDescent="0.2">
      <c r="A5358" s="17">
        <v>5357</v>
      </c>
      <c r="B5358" t="s">
        <v>8204</v>
      </c>
      <c r="C5358" s="18">
        <v>42642</v>
      </c>
      <c r="D5358" s="18">
        <v>42646</v>
      </c>
      <c r="E5358" t="s">
        <v>77</v>
      </c>
      <c r="F5358" t="s">
        <v>4065</v>
      </c>
      <c r="G5358" t="s">
        <v>4066</v>
      </c>
      <c r="H5358" t="s">
        <v>53</v>
      </c>
      <c r="I5358" t="s">
        <v>54</v>
      </c>
      <c r="J5358" t="s">
        <v>154</v>
      </c>
      <c r="K5358" t="s">
        <v>70</v>
      </c>
      <c r="L5358">
        <v>94109</v>
      </c>
      <c r="M5358" t="s">
        <v>71</v>
      </c>
      <c r="N5358" t="s">
        <v>5252</v>
      </c>
      <c r="O5358" t="s">
        <v>73</v>
      </c>
      <c r="P5358" t="s">
        <v>102</v>
      </c>
      <c r="Q5358" t="s">
        <v>5253</v>
      </c>
      <c r="R5358" s="19">
        <v>27.24</v>
      </c>
      <c r="S5358" s="17">
        <v>5</v>
      </c>
      <c r="T5358" s="20">
        <v>0.2</v>
      </c>
      <c r="U5358" s="19">
        <v>9.5340000000000007</v>
      </c>
      <c r="V5358" s="20">
        <f t="shared" si="415"/>
        <v>0.35000000000000003</v>
      </c>
      <c r="W5358" s="17">
        <f t="shared" si="416"/>
        <v>2016</v>
      </c>
      <c r="X5358" t="str">
        <f t="shared" si="417"/>
        <v>Sep-2016</v>
      </c>
      <c r="Y5358" s="17">
        <f t="shared" si="418"/>
        <v>4</v>
      </c>
      <c r="Z5358" t="str">
        <f t="shared" si="419"/>
        <v>11-20%</v>
      </c>
      <c r="AA5358" s="17">
        <f>IF(COUNTIF($B$2:B5358,B5358)=1,1,0)</f>
        <v>1</v>
      </c>
      <c r="AB5358" s="17">
        <f>IF(COUNTIF($F$2:F5358,F5358)=1,1,0)</f>
        <v>0</v>
      </c>
    </row>
    <row r="5359" spans="1:28" x14ac:dyDescent="0.2">
      <c r="A5359" s="17">
        <v>5358</v>
      </c>
      <c r="B5359" t="s">
        <v>8205</v>
      </c>
      <c r="C5359" s="18">
        <v>41856</v>
      </c>
      <c r="D5359" s="18">
        <v>41862</v>
      </c>
      <c r="E5359" t="s">
        <v>77</v>
      </c>
      <c r="F5359" t="s">
        <v>1726</v>
      </c>
      <c r="G5359" t="s">
        <v>1727</v>
      </c>
      <c r="H5359" t="s">
        <v>53</v>
      </c>
      <c r="I5359" t="s">
        <v>54</v>
      </c>
      <c r="J5359" t="s">
        <v>154</v>
      </c>
      <c r="K5359" t="s">
        <v>70</v>
      </c>
      <c r="L5359">
        <v>94122</v>
      </c>
      <c r="M5359" t="s">
        <v>71</v>
      </c>
      <c r="N5359" t="s">
        <v>3801</v>
      </c>
      <c r="O5359" t="s">
        <v>98</v>
      </c>
      <c r="P5359" t="s">
        <v>188</v>
      </c>
      <c r="Q5359" t="s">
        <v>3802</v>
      </c>
      <c r="R5359" s="19">
        <v>16.36</v>
      </c>
      <c r="S5359" s="17">
        <v>1</v>
      </c>
      <c r="T5359" s="20">
        <v>0</v>
      </c>
      <c r="U5359" s="19">
        <v>1.6359999999999999</v>
      </c>
      <c r="V5359" s="20">
        <f t="shared" si="415"/>
        <v>9.9999999999999992E-2</v>
      </c>
      <c r="W5359" s="17">
        <f t="shared" si="416"/>
        <v>2014</v>
      </c>
      <c r="X5359" t="str">
        <f t="shared" si="417"/>
        <v>Aug-2014</v>
      </c>
      <c r="Y5359" s="17">
        <f t="shared" si="418"/>
        <v>6</v>
      </c>
      <c r="Z5359" t="str">
        <f t="shared" si="419"/>
        <v>0% (No Discount)</v>
      </c>
      <c r="AA5359" s="17">
        <f>IF(COUNTIF($B$2:B5359,B5359)=1,1,0)</f>
        <v>1</v>
      </c>
      <c r="AB5359" s="17">
        <f>IF(COUNTIF($F$2:F5359,F5359)=1,1,0)</f>
        <v>0</v>
      </c>
    </row>
    <row r="5360" spans="1:28" x14ac:dyDescent="0.2">
      <c r="A5360" s="17">
        <v>5359</v>
      </c>
      <c r="B5360" t="s">
        <v>8205</v>
      </c>
      <c r="C5360" s="18">
        <v>41856</v>
      </c>
      <c r="D5360" s="18">
        <v>41862</v>
      </c>
      <c r="E5360" t="s">
        <v>77</v>
      </c>
      <c r="F5360" t="s">
        <v>1726</v>
      </c>
      <c r="G5360" t="s">
        <v>1727</v>
      </c>
      <c r="H5360" t="s">
        <v>53</v>
      </c>
      <c r="I5360" t="s">
        <v>54</v>
      </c>
      <c r="J5360" t="s">
        <v>154</v>
      </c>
      <c r="K5360" t="s">
        <v>70</v>
      </c>
      <c r="L5360">
        <v>94122</v>
      </c>
      <c r="M5360" t="s">
        <v>71</v>
      </c>
      <c r="N5360" t="s">
        <v>6794</v>
      </c>
      <c r="O5360" t="s">
        <v>73</v>
      </c>
      <c r="P5360" t="s">
        <v>86</v>
      </c>
      <c r="Q5360" t="s">
        <v>6795</v>
      </c>
      <c r="R5360" s="19">
        <v>15.78</v>
      </c>
      <c r="S5360" s="17">
        <v>2</v>
      </c>
      <c r="T5360" s="20">
        <v>0</v>
      </c>
      <c r="U5360" s="19">
        <v>0.63119999999999998</v>
      </c>
      <c r="V5360" s="20">
        <f t="shared" si="415"/>
        <v>0.04</v>
      </c>
      <c r="W5360" s="17">
        <f t="shared" si="416"/>
        <v>2014</v>
      </c>
      <c r="X5360" t="str">
        <f t="shared" si="417"/>
        <v>Aug-2014</v>
      </c>
      <c r="Y5360" s="17">
        <f t="shared" si="418"/>
        <v>6</v>
      </c>
      <c r="Z5360" t="str">
        <f t="shared" si="419"/>
        <v>0% (No Discount)</v>
      </c>
      <c r="AA5360" s="17">
        <f>IF(COUNTIF($B$2:B5360,B5360)=1,1,0)</f>
        <v>0</v>
      </c>
      <c r="AB5360" s="17">
        <f>IF(COUNTIF($F$2:F5360,F5360)=1,1,0)</f>
        <v>0</v>
      </c>
    </row>
    <row r="5361" spans="1:28" x14ac:dyDescent="0.2">
      <c r="A5361" s="17">
        <v>5360</v>
      </c>
      <c r="B5361" t="s">
        <v>8205</v>
      </c>
      <c r="C5361" s="18">
        <v>41856</v>
      </c>
      <c r="D5361" s="18">
        <v>41862</v>
      </c>
      <c r="E5361" t="s">
        <v>77</v>
      </c>
      <c r="F5361" t="s">
        <v>1726</v>
      </c>
      <c r="G5361" t="s">
        <v>1727</v>
      </c>
      <c r="H5361" t="s">
        <v>53</v>
      </c>
      <c r="I5361" t="s">
        <v>54</v>
      </c>
      <c r="J5361" t="s">
        <v>154</v>
      </c>
      <c r="K5361" t="s">
        <v>70</v>
      </c>
      <c r="L5361">
        <v>94122</v>
      </c>
      <c r="M5361" t="s">
        <v>71</v>
      </c>
      <c r="N5361" t="s">
        <v>5032</v>
      </c>
      <c r="O5361" t="s">
        <v>73</v>
      </c>
      <c r="P5361" t="s">
        <v>95</v>
      </c>
      <c r="Q5361" t="s">
        <v>5033</v>
      </c>
      <c r="R5361" s="19">
        <v>45.98</v>
      </c>
      <c r="S5361" s="17">
        <v>2</v>
      </c>
      <c r="T5361" s="20">
        <v>0</v>
      </c>
      <c r="U5361" s="19">
        <v>12.8744</v>
      </c>
      <c r="V5361" s="20">
        <f t="shared" si="415"/>
        <v>0.28000000000000003</v>
      </c>
      <c r="W5361" s="17">
        <f t="shared" si="416"/>
        <v>2014</v>
      </c>
      <c r="X5361" t="str">
        <f t="shared" si="417"/>
        <v>Aug-2014</v>
      </c>
      <c r="Y5361" s="17">
        <f t="shared" si="418"/>
        <v>6</v>
      </c>
      <c r="Z5361" t="str">
        <f t="shared" si="419"/>
        <v>0% (No Discount)</v>
      </c>
      <c r="AA5361" s="17">
        <f>IF(COUNTIF($B$2:B5361,B5361)=1,1,0)</f>
        <v>0</v>
      </c>
      <c r="AB5361" s="17">
        <f>IF(COUNTIF($F$2:F5361,F5361)=1,1,0)</f>
        <v>0</v>
      </c>
    </row>
    <row r="5362" spans="1:28" x14ac:dyDescent="0.2">
      <c r="A5362" s="17">
        <v>5361</v>
      </c>
      <c r="B5362" t="s">
        <v>8206</v>
      </c>
      <c r="C5362" s="18">
        <v>42839</v>
      </c>
      <c r="D5362" s="18">
        <v>42843</v>
      </c>
      <c r="E5362" t="s">
        <v>77</v>
      </c>
      <c r="F5362" t="s">
        <v>583</v>
      </c>
      <c r="G5362" t="s">
        <v>584</v>
      </c>
      <c r="H5362" t="s">
        <v>68</v>
      </c>
      <c r="I5362" t="s">
        <v>54</v>
      </c>
      <c r="J5362" t="s">
        <v>1738</v>
      </c>
      <c r="K5362" t="s">
        <v>115</v>
      </c>
      <c r="L5362">
        <v>28314</v>
      </c>
      <c r="M5362" t="s">
        <v>57</v>
      </c>
      <c r="N5362" t="s">
        <v>3644</v>
      </c>
      <c r="O5362" t="s">
        <v>59</v>
      </c>
      <c r="P5362" t="s">
        <v>60</v>
      </c>
      <c r="Q5362" t="s">
        <v>3645</v>
      </c>
      <c r="R5362" s="19">
        <v>198.27199999999999</v>
      </c>
      <c r="S5362" s="17">
        <v>8</v>
      </c>
      <c r="T5362" s="20">
        <v>0.2</v>
      </c>
      <c r="U5362" s="19">
        <v>-32.219200000000001</v>
      </c>
      <c r="V5362" s="20">
        <f t="shared" si="415"/>
        <v>-0.16250000000000001</v>
      </c>
      <c r="W5362" s="17">
        <f t="shared" si="416"/>
        <v>2017</v>
      </c>
      <c r="X5362" t="str">
        <f t="shared" si="417"/>
        <v>Apr-2017</v>
      </c>
      <c r="Y5362" s="17">
        <f t="shared" si="418"/>
        <v>4</v>
      </c>
      <c r="Z5362" t="str">
        <f t="shared" si="419"/>
        <v>11-20%</v>
      </c>
      <c r="AA5362" s="17">
        <f>IF(COUNTIF($B$2:B5362,B5362)=1,1,0)</f>
        <v>1</v>
      </c>
      <c r="AB5362" s="17">
        <f>IF(COUNTIF($F$2:F5362,F5362)=1,1,0)</f>
        <v>0</v>
      </c>
    </row>
    <row r="5363" spans="1:28" x14ac:dyDescent="0.2">
      <c r="A5363" s="17">
        <v>5362</v>
      </c>
      <c r="B5363" t="s">
        <v>8207</v>
      </c>
      <c r="C5363" s="18">
        <v>42895</v>
      </c>
      <c r="D5363" s="18">
        <v>42896</v>
      </c>
      <c r="E5363" t="s">
        <v>215</v>
      </c>
      <c r="F5363" t="s">
        <v>4688</v>
      </c>
      <c r="G5363" t="s">
        <v>4689</v>
      </c>
      <c r="H5363" t="s">
        <v>68</v>
      </c>
      <c r="I5363" t="s">
        <v>54</v>
      </c>
      <c r="J5363" t="s">
        <v>844</v>
      </c>
      <c r="K5363" t="s">
        <v>131</v>
      </c>
      <c r="L5363">
        <v>75217</v>
      </c>
      <c r="M5363" t="s">
        <v>132</v>
      </c>
      <c r="N5363" t="s">
        <v>2904</v>
      </c>
      <c r="O5363" t="s">
        <v>73</v>
      </c>
      <c r="P5363" t="s">
        <v>86</v>
      </c>
      <c r="Q5363" t="s">
        <v>2905</v>
      </c>
      <c r="R5363" s="19">
        <v>720.76</v>
      </c>
      <c r="S5363" s="17">
        <v>5</v>
      </c>
      <c r="T5363" s="20">
        <v>0.2</v>
      </c>
      <c r="U5363" s="19">
        <v>54.057000000000002</v>
      </c>
      <c r="V5363" s="20">
        <f t="shared" si="415"/>
        <v>7.4999999999999997E-2</v>
      </c>
      <c r="W5363" s="17">
        <f t="shared" si="416"/>
        <v>2017</v>
      </c>
      <c r="X5363" t="str">
        <f t="shared" si="417"/>
        <v>Jun-2017</v>
      </c>
      <c r="Y5363" s="17">
        <f t="shared" si="418"/>
        <v>1</v>
      </c>
      <c r="Z5363" t="str">
        <f t="shared" si="419"/>
        <v>11-20%</v>
      </c>
      <c r="AA5363" s="17">
        <f>IF(COUNTIF($B$2:B5363,B5363)=1,1,0)</f>
        <v>1</v>
      </c>
      <c r="AB5363" s="17">
        <f>IF(COUNTIF($F$2:F5363,F5363)=1,1,0)</f>
        <v>0</v>
      </c>
    </row>
    <row r="5364" spans="1:28" x14ac:dyDescent="0.2">
      <c r="A5364" s="17">
        <v>5363</v>
      </c>
      <c r="B5364" t="s">
        <v>8208</v>
      </c>
      <c r="C5364" s="18">
        <v>42733</v>
      </c>
      <c r="D5364" s="18">
        <v>42737</v>
      </c>
      <c r="E5364" t="s">
        <v>77</v>
      </c>
      <c r="F5364" t="s">
        <v>2536</v>
      </c>
      <c r="G5364" t="s">
        <v>2537</v>
      </c>
      <c r="H5364" t="s">
        <v>53</v>
      </c>
      <c r="I5364" t="s">
        <v>54</v>
      </c>
      <c r="J5364" t="s">
        <v>7281</v>
      </c>
      <c r="K5364" t="s">
        <v>4566</v>
      </c>
      <c r="L5364">
        <v>67212</v>
      </c>
      <c r="M5364" t="s">
        <v>132</v>
      </c>
      <c r="N5364" t="s">
        <v>6602</v>
      </c>
      <c r="O5364" t="s">
        <v>59</v>
      </c>
      <c r="P5364" t="s">
        <v>92</v>
      </c>
      <c r="Q5364" t="s">
        <v>6603</v>
      </c>
      <c r="R5364" s="19">
        <v>70.56</v>
      </c>
      <c r="S5364" s="17">
        <v>6</v>
      </c>
      <c r="T5364" s="20">
        <v>0</v>
      </c>
      <c r="U5364" s="19">
        <v>23.990400000000001</v>
      </c>
      <c r="V5364" s="20">
        <f t="shared" si="415"/>
        <v>0.34</v>
      </c>
      <c r="W5364" s="17">
        <f t="shared" si="416"/>
        <v>2016</v>
      </c>
      <c r="X5364" t="str">
        <f t="shared" si="417"/>
        <v>Dec-2016</v>
      </c>
      <c r="Y5364" s="17">
        <f t="shared" si="418"/>
        <v>4</v>
      </c>
      <c r="Z5364" t="str">
        <f t="shared" si="419"/>
        <v>0% (No Discount)</v>
      </c>
      <c r="AA5364" s="17">
        <f>IF(COUNTIF($B$2:B5364,B5364)=1,1,0)</f>
        <v>1</v>
      </c>
      <c r="AB5364" s="17">
        <f>IF(COUNTIF($F$2:F5364,F5364)=1,1,0)</f>
        <v>0</v>
      </c>
    </row>
    <row r="5365" spans="1:28" x14ac:dyDescent="0.2">
      <c r="A5365" s="17">
        <v>5364</v>
      </c>
      <c r="B5365" t="s">
        <v>8208</v>
      </c>
      <c r="C5365" s="18">
        <v>42733</v>
      </c>
      <c r="D5365" s="18">
        <v>42737</v>
      </c>
      <c r="E5365" t="s">
        <v>77</v>
      </c>
      <c r="F5365" t="s">
        <v>2536</v>
      </c>
      <c r="G5365" t="s">
        <v>2537</v>
      </c>
      <c r="H5365" t="s">
        <v>53</v>
      </c>
      <c r="I5365" t="s">
        <v>54</v>
      </c>
      <c r="J5365" t="s">
        <v>7281</v>
      </c>
      <c r="K5365" t="s">
        <v>4566</v>
      </c>
      <c r="L5365">
        <v>67212</v>
      </c>
      <c r="M5365" t="s">
        <v>132</v>
      </c>
      <c r="N5365" t="s">
        <v>5628</v>
      </c>
      <c r="O5365" t="s">
        <v>73</v>
      </c>
      <c r="P5365" t="s">
        <v>105</v>
      </c>
      <c r="Q5365" t="s">
        <v>5629</v>
      </c>
      <c r="R5365" s="19">
        <v>81.96</v>
      </c>
      <c r="S5365" s="17">
        <v>2</v>
      </c>
      <c r="T5365" s="20">
        <v>0</v>
      </c>
      <c r="U5365" s="19">
        <v>22.948799999999999</v>
      </c>
      <c r="V5365" s="20">
        <f t="shared" si="415"/>
        <v>0.28000000000000003</v>
      </c>
      <c r="W5365" s="17">
        <f t="shared" si="416"/>
        <v>2016</v>
      </c>
      <c r="X5365" t="str">
        <f t="shared" si="417"/>
        <v>Dec-2016</v>
      </c>
      <c r="Y5365" s="17">
        <f t="shared" si="418"/>
        <v>4</v>
      </c>
      <c r="Z5365" t="str">
        <f t="shared" si="419"/>
        <v>0% (No Discount)</v>
      </c>
      <c r="AA5365" s="17">
        <f>IF(COUNTIF($B$2:B5365,B5365)=1,1,0)</f>
        <v>0</v>
      </c>
      <c r="AB5365" s="17">
        <f>IF(COUNTIF($F$2:F5365,F5365)=1,1,0)</f>
        <v>0</v>
      </c>
    </row>
    <row r="5366" spans="1:28" x14ac:dyDescent="0.2">
      <c r="A5366" s="17">
        <v>5365</v>
      </c>
      <c r="B5366" t="s">
        <v>8209</v>
      </c>
      <c r="C5366" s="18">
        <v>41657</v>
      </c>
      <c r="D5366" s="18">
        <v>41660</v>
      </c>
      <c r="E5366" t="s">
        <v>50</v>
      </c>
      <c r="F5366" t="s">
        <v>6489</v>
      </c>
      <c r="G5366" t="s">
        <v>6490</v>
      </c>
      <c r="H5366" t="s">
        <v>68</v>
      </c>
      <c r="I5366" t="s">
        <v>54</v>
      </c>
      <c r="J5366" t="s">
        <v>345</v>
      </c>
      <c r="K5366" t="s">
        <v>447</v>
      </c>
      <c r="L5366">
        <v>97477</v>
      </c>
      <c r="M5366" t="s">
        <v>71</v>
      </c>
      <c r="N5366" t="s">
        <v>5167</v>
      </c>
      <c r="O5366" t="s">
        <v>73</v>
      </c>
      <c r="P5366" t="s">
        <v>105</v>
      </c>
      <c r="Q5366" t="s">
        <v>5168</v>
      </c>
      <c r="R5366" s="19">
        <v>64.864000000000004</v>
      </c>
      <c r="S5366" s="17">
        <v>4</v>
      </c>
      <c r="T5366" s="20">
        <v>0.2</v>
      </c>
      <c r="U5366" s="19">
        <v>6.4863999999999997</v>
      </c>
      <c r="V5366" s="20">
        <f t="shared" si="415"/>
        <v>9.9999999999999992E-2</v>
      </c>
      <c r="W5366" s="17">
        <f t="shared" si="416"/>
        <v>2014</v>
      </c>
      <c r="X5366" t="str">
        <f t="shared" si="417"/>
        <v>Jan-2014</v>
      </c>
      <c r="Y5366" s="17">
        <f t="shared" si="418"/>
        <v>3</v>
      </c>
      <c r="Z5366" t="str">
        <f t="shared" si="419"/>
        <v>11-20%</v>
      </c>
      <c r="AA5366" s="17">
        <f>IF(COUNTIF($B$2:B5366,B5366)=1,1,0)</f>
        <v>1</v>
      </c>
      <c r="AB5366" s="17">
        <f>IF(COUNTIF($F$2:F5366,F5366)=1,1,0)</f>
        <v>0</v>
      </c>
    </row>
    <row r="5367" spans="1:28" x14ac:dyDescent="0.2">
      <c r="A5367" s="17">
        <v>5366</v>
      </c>
      <c r="B5367" t="s">
        <v>8210</v>
      </c>
      <c r="C5367" s="18">
        <v>42694</v>
      </c>
      <c r="D5367" s="18">
        <v>42698</v>
      </c>
      <c r="E5367" t="s">
        <v>77</v>
      </c>
      <c r="F5367" t="s">
        <v>4790</v>
      </c>
      <c r="G5367" t="s">
        <v>4791</v>
      </c>
      <c r="H5367" t="s">
        <v>53</v>
      </c>
      <c r="I5367" t="s">
        <v>54</v>
      </c>
      <c r="J5367" t="s">
        <v>211</v>
      </c>
      <c r="K5367" t="s">
        <v>131</v>
      </c>
      <c r="L5367">
        <v>77041</v>
      </c>
      <c r="M5367" t="s">
        <v>132</v>
      </c>
      <c r="N5367" t="s">
        <v>3417</v>
      </c>
      <c r="O5367" t="s">
        <v>98</v>
      </c>
      <c r="P5367" t="s">
        <v>99</v>
      </c>
      <c r="Q5367" t="s">
        <v>3418</v>
      </c>
      <c r="R5367" s="19">
        <v>151.19200000000001</v>
      </c>
      <c r="S5367" s="17">
        <v>1</v>
      </c>
      <c r="T5367" s="20">
        <v>0.2</v>
      </c>
      <c r="U5367" s="19">
        <v>13.2293</v>
      </c>
      <c r="V5367" s="20">
        <f t="shared" si="415"/>
        <v>8.7499999999999994E-2</v>
      </c>
      <c r="W5367" s="17">
        <f t="shared" si="416"/>
        <v>2016</v>
      </c>
      <c r="X5367" t="str">
        <f t="shared" si="417"/>
        <v>Nov-2016</v>
      </c>
      <c r="Y5367" s="17">
        <f t="shared" si="418"/>
        <v>4</v>
      </c>
      <c r="Z5367" t="str">
        <f t="shared" si="419"/>
        <v>11-20%</v>
      </c>
      <c r="AA5367" s="17">
        <f>IF(COUNTIF($B$2:B5367,B5367)=1,1,0)</f>
        <v>1</v>
      </c>
      <c r="AB5367" s="17">
        <f>IF(COUNTIF($F$2:F5367,F5367)=1,1,0)</f>
        <v>0</v>
      </c>
    </row>
    <row r="5368" spans="1:28" x14ac:dyDescent="0.2">
      <c r="A5368" s="17">
        <v>5367</v>
      </c>
      <c r="B5368" t="s">
        <v>8211</v>
      </c>
      <c r="C5368" s="18">
        <v>42896</v>
      </c>
      <c r="D5368" s="18">
        <v>42901</v>
      </c>
      <c r="E5368" t="s">
        <v>77</v>
      </c>
      <c r="F5368" t="s">
        <v>1902</v>
      </c>
      <c r="G5368" t="s">
        <v>1903</v>
      </c>
      <c r="H5368" t="s">
        <v>53</v>
      </c>
      <c r="I5368" t="s">
        <v>54</v>
      </c>
      <c r="J5368" t="s">
        <v>122</v>
      </c>
      <c r="K5368" t="s">
        <v>123</v>
      </c>
      <c r="L5368">
        <v>98103</v>
      </c>
      <c r="M5368" t="s">
        <v>71</v>
      </c>
      <c r="N5368" t="s">
        <v>2703</v>
      </c>
      <c r="O5368" t="s">
        <v>98</v>
      </c>
      <c r="P5368" t="s">
        <v>99</v>
      </c>
      <c r="Q5368" t="s">
        <v>2704</v>
      </c>
      <c r="R5368" s="19">
        <v>88.775999999999996</v>
      </c>
      <c r="S5368" s="17">
        <v>3</v>
      </c>
      <c r="T5368" s="20">
        <v>0.2</v>
      </c>
      <c r="U5368" s="19">
        <v>7.7679</v>
      </c>
      <c r="V5368" s="20">
        <f t="shared" si="415"/>
        <v>8.7500000000000008E-2</v>
      </c>
      <c r="W5368" s="17">
        <f t="shared" si="416"/>
        <v>2017</v>
      </c>
      <c r="X5368" t="str">
        <f t="shared" si="417"/>
        <v>Jun-2017</v>
      </c>
      <c r="Y5368" s="17">
        <f t="shared" si="418"/>
        <v>5</v>
      </c>
      <c r="Z5368" t="str">
        <f t="shared" si="419"/>
        <v>11-20%</v>
      </c>
      <c r="AA5368" s="17">
        <f>IF(COUNTIF($B$2:B5368,B5368)=1,1,0)</f>
        <v>1</v>
      </c>
      <c r="AB5368" s="17">
        <f>IF(COUNTIF($F$2:F5368,F5368)=1,1,0)</f>
        <v>0</v>
      </c>
    </row>
    <row r="5369" spans="1:28" x14ac:dyDescent="0.2">
      <c r="A5369" s="17">
        <v>5368</v>
      </c>
      <c r="B5369" t="s">
        <v>8211</v>
      </c>
      <c r="C5369" s="18">
        <v>42896</v>
      </c>
      <c r="D5369" s="18">
        <v>42901</v>
      </c>
      <c r="E5369" t="s">
        <v>77</v>
      </c>
      <c r="F5369" t="s">
        <v>1902</v>
      </c>
      <c r="G5369" t="s">
        <v>1903</v>
      </c>
      <c r="H5369" t="s">
        <v>53</v>
      </c>
      <c r="I5369" t="s">
        <v>54</v>
      </c>
      <c r="J5369" t="s">
        <v>122</v>
      </c>
      <c r="K5369" t="s">
        <v>123</v>
      </c>
      <c r="L5369">
        <v>98103</v>
      </c>
      <c r="M5369" t="s">
        <v>71</v>
      </c>
      <c r="N5369" t="s">
        <v>1102</v>
      </c>
      <c r="O5369" t="s">
        <v>73</v>
      </c>
      <c r="P5369" t="s">
        <v>74</v>
      </c>
      <c r="Q5369" t="s">
        <v>1103</v>
      </c>
      <c r="R5369" s="19">
        <v>11.56</v>
      </c>
      <c r="S5369" s="17">
        <v>4</v>
      </c>
      <c r="T5369" s="20">
        <v>0</v>
      </c>
      <c r="U5369" s="19">
        <v>5.4332000000000003</v>
      </c>
      <c r="V5369" s="20">
        <f t="shared" si="415"/>
        <v>0.47000000000000003</v>
      </c>
      <c r="W5369" s="17">
        <f t="shared" si="416"/>
        <v>2017</v>
      </c>
      <c r="X5369" t="str">
        <f t="shared" si="417"/>
        <v>Jun-2017</v>
      </c>
      <c r="Y5369" s="17">
        <f t="shared" si="418"/>
        <v>5</v>
      </c>
      <c r="Z5369" t="str">
        <f t="shared" si="419"/>
        <v>0% (No Discount)</v>
      </c>
      <c r="AA5369" s="17">
        <f>IF(COUNTIF($B$2:B5369,B5369)=1,1,0)</f>
        <v>0</v>
      </c>
      <c r="AB5369" s="17">
        <f>IF(COUNTIF($F$2:F5369,F5369)=1,1,0)</f>
        <v>0</v>
      </c>
    </row>
    <row r="5370" spans="1:28" x14ac:dyDescent="0.2">
      <c r="A5370" s="17">
        <v>5369</v>
      </c>
      <c r="B5370" t="s">
        <v>8211</v>
      </c>
      <c r="C5370" s="18">
        <v>42896</v>
      </c>
      <c r="D5370" s="18">
        <v>42901</v>
      </c>
      <c r="E5370" t="s">
        <v>77</v>
      </c>
      <c r="F5370" t="s">
        <v>1902</v>
      </c>
      <c r="G5370" t="s">
        <v>1903</v>
      </c>
      <c r="H5370" t="s">
        <v>53</v>
      </c>
      <c r="I5370" t="s">
        <v>54</v>
      </c>
      <c r="J5370" t="s">
        <v>122</v>
      </c>
      <c r="K5370" t="s">
        <v>123</v>
      </c>
      <c r="L5370">
        <v>98103</v>
      </c>
      <c r="M5370" t="s">
        <v>71</v>
      </c>
      <c r="N5370" t="s">
        <v>983</v>
      </c>
      <c r="O5370" t="s">
        <v>73</v>
      </c>
      <c r="P5370" t="s">
        <v>86</v>
      </c>
      <c r="Q5370" t="s">
        <v>1773</v>
      </c>
      <c r="R5370" s="19">
        <v>15.58</v>
      </c>
      <c r="S5370" s="17">
        <v>1</v>
      </c>
      <c r="T5370" s="20">
        <v>0</v>
      </c>
      <c r="U5370" s="19">
        <v>3.895</v>
      </c>
      <c r="V5370" s="20">
        <f t="shared" si="415"/>
        <v>0.25</v>
      </c>
      <c r="W5370" s="17">
        <f t="shared" si="416"/>
        <v>2017</v>
      </c>
      <c r="X5370" t="str">
        <f t="shared" si="417"/>
        <v>Jun-2017</v>
      </c>
      <c r="Y5370" s="17">
        <f t="shared" si="418"/>
        <v>5</v>
      </c>
      <c r="Z5370" t="str">
        <f t="shared" si="419"/>
        <v>0% (No Discount)</v>
      </c>
      <c r="AA5370" s="17">
        <f>IF(COUNTIF($B$2:B5370,B5370)=1,1,0)</f>
        <v>0</v>
      </c>
      <c r="AB5370" s="17">
        <f>IF(COUNTIF($F$2:F5370,F5370)=1,1,0)</f>
        <v>0</v>
      </c>
    </row>
    <row r="5371" spans="1:28" x14ac:dyDescent="0.2">
      <c r="A5371" s="17">
        <v>5370</v>
      </c>
      <c r="B5371" t="s">
        <v>8212</v>
      </c>
      <c r="C5371" s="18">
        <v>42988</v>
      </c>
      <c r="D5371" s="18">
        <v>42991</v>
      </c>
      <c r="E5371" t="s">
        <v>215</v>
      </c>
      <c r="F5371" t="s">
        <v>1535</v>
      </c>
      <c r="G5371" t="s">
        <v>1536</v>
      </c>
      <c r="H5371" t="s">
        <v>68</v>
      </c>
      <c r="I5371" t="s">
        <v>54</v>
      </c>
      <c r="J5371" t="s">
        <v>830</v>
      </c>
      <c r="K5371" t="s">
        <v>525</v>
      </c>
      <c r="L5371">
        <v>44312</v>
      </c>
      <c r="M5371" t="s">
        <v>175</v>
      </c>
      <c r="N5371" t="s">
        <v>8213</v>
      </c>
      <c r="O5371" t="s">
        <v>73</v>
      </c>
      <c r="P5371" t="s">
        <v>117</v>
      </c>
      <c r="Q5371" t="s">
        <v>8214</v>
      </c>
      <c r="R5371" s="19">
        <v>85.055999999999997</v>
      </c>
      <c r="S5371" s="17">
        <v>3</v>
      </c>
      <c r="T5371" s="20">
        <v>0.2</v>
      </c>
      <c r="U5371" s="19">
        <v>28.706399999999999</v>
      </c>
      <c r="V5371" s="20">
        <f t="shared" si="415"/>
        <v>0.33749999999999997</v>
      </c>
      <c r="W5371" s="17">
        <f t="shared" si="416"/>
        <v>2017</v>
      </c>
      <c r="X5371" t="str">
        <f t="shared" si="417"/>
        <v>Sep-2017</v>
      </c>
      <c r="Y5371" s="17">
        <f t="shared" si="418"/>
        <v>3</v>
      </c>
      <c r="Z5371" t="str">
        <f t="shared" si="419"/>
        <v>11-20%</v>
      </c>
      <c r="AA5371" s="17">
        <f>IF(COUNTIF($B$2:B5371,B5371)=1,1,0)</f>
        <v>1</v>
      </c>
      <c r="AB5371" s="17">
        <f>IF(COUNTIF($F$2:F5371,F5371)=1,1,0)</f>
        <v>0</v>
      </c>
    </row>
    <row r="5372" spans="1:28" x14ac:dyDescent="0.2">
      <c r="A5372" s="17">
        <v>5371</v>
      </c>
      <c r="B5372" t="s">
        <v>8215</v>
      </c>
      <c r="C5372" s="18">
        <v>42833</v>
      </c>
      <c r="D5372" s="18">
        <v>42837</v>
      </c>
      <c r="E5372" t="s">
        <v>77</v>
      </c>
      <c r="F5372" t="s">
        <v>3960</v>
      </c>
      <c r="G5372" t="s">
        <v>3961</v>
      </c>
      <c r="H5372" t="s">
        <v>68</v>
      </c>
      <c r="I5372" t="s">
        <v>54</v>
      </c>
      <c r="J5372" t="s">
        <v>7861</v>
      </c>
      <c r="K5372" t="s">
        <v>265</v>
      </c>
      <c r="L5372">
        <v>48237</v>
      </c>
      <c r="M5372" t="s">
        <v>132</v>
      </c>
      <c r="N5372" t="s">
        <v>5678</v>
      </c>
      <c r="O5372" t="s">
        <v>59</v>
      </c>
      <c r="P5372" t="s">
        <v>92</v>
      </c>
      <c r="Q5372" t="s">
        <v>5679</v>
      </c>
      <c r="R5372" s="19">
        <v>273.95999999999998</v>
      </c>
      <c r="S5372" s="17">
        <v>2</v>
      </c>
      <c r="T5372" s="20">
        <v>0</v>
      </c>
      <c r="U5372" s="19">
        <v>71.229600000000005</v>
      </c>
      <c r="V5372" s="20">
        <f t="shared" si="415"/>
        <v>0.26000000000000006</v>
      </c>
      <c r="W5372" s="17">
        <f t="shared" si="416"/>
        <v>2017</v>
      </c>
      <c r="X5372" t="str">
        <f t="shared" si="417"/>
        <v>Apr-2017</v>
      </c>
      <c r="Y5372" s="17">
        <f t="shared" si="418"/>
        <v>4</v>
      </c>
      <c r="Z5372" t="str">
        <f t="shared" si="419"/>
        <v>0% (No Discount)</v>
      </c>
      <c r="AA5372" s="17">
        <f>IF(COUNTIF($B$2:B5372,B5372)=1,1,0)</f>
        <v>1</v>
      </c>
      <c r="AB5372" s="17">
        <f>IF(COUNTIF($F$2:F5372,F5372)=1,1,0)</f>
        <v>0</v>
      </c>
    </row>
    <row r="5373" spans="1:28" x14ac:dyDescent="0.2">
      <c r="A5373" s="17">
        <v>5372</v>
      </c>
      <c r="B5373" t="s">
        <v>8215</v>
      </c>
      <c r="C5373" s="18">
        <v>42833</v>
      </c>
      <c r="D5373" s="18">
        <v>42837</v>
      </c>
      <c r="E5373" t="s">
        <v>77</v>
      </c>
      <c r="F5373" t="s">
        <v>3960</v>
      </c>
      <c r="G5373" t="s">
        <v>3961</v>
      </c>
      <c r="H5373" t="s">
        <v>68</v>
      </c>
      <c r="I5373" t="s">
        <v>54</v>
      </c>
      <c r="J5373" t="s">
        <v>7861</v>
      </c>
      <c r="K5373" t="s">
        <v>265</v>
      </c>
      <c r="L5373">
        <v>48237</v>
      </c>
      <c r="M5373" t="s">
        <v>132</v>
      </c>
      <c r="N5373" t="s">
        <v>2939</v>
      </c>
      <c r="O5373" t="s">
        <v>59</v>
      </c>
      <c r="P5373" t="s">
        <v>92</v>
      </c>
      <c r="Q5373" t="s">
        <v>2940</v>
      </c>
      <c r="R5373" s="19">
        <v>306.89999999999998</v>
      </c>
      <c r="S5373" s="17">
        <v>3</v>
      </c>
      <c r="T5373" s="20">
        <v>0</v>
      </c>
      <c r="U5373" s="19">
        <v>79.793999999999997</v>
      </c>
      <c r="V5373" s="20">
        <f t="shared" si="415"/>
        <v>0.26</v>
      </c>
      <c r="W5373" s="17">
        <f t="shared" si="416"/>
        <v>2017</v>
      </c>
      <c r="X5373" t="str">
        <f t="shared" si="417"/>
        <v>Apr-2017</v>
      </c>
      <c r="Y5373" s="17">
        <f t="shared" si="418"/>
        <v>4</v>
      </c>
      <c r="Z5373" t="str">
        <f t="shared" si="419"/>
        <v>0% (No Discount)</v>
      </c>
      <c r="AA5373" s="17">
        <f>IF(COUNTIF($B$2:B5373,B5373)=1,1,0)</f>
        <v>0</v>
      </c>
      <c r="AB5373" s="17">
        <f>IF(COUNTIF($F$2:F5373,F5373)=1,1,0)</f>
        <v>0</v>
      </c>
    </row>
    <row r="5374" spans="1:28" x14ac:dyDescent="0.2">
      <c r="A5374" s="17">
        <v>5373</v>
      </c>
      <c r="B5374" t="s">
        <v>8216</v>
      </c>
      <c r="C5374" s="18">
        <v>42301</v>
      </c>
      <c r="D5374" s="18">
        <v>42307</v>
      </c>
      <c r="E5374" t="s">
        <v>77</v>
      </c>
      <c r="F5374" t="s">
        <v>1063</v>
      </c>
      <c r="G5374" t="s">
        <v>1064</v>
      </c>
      <c r="H5374" t="s">
        <v>68</v>
      </c>
      <c r="I5374" t="s">
        <v>54</v>
      </c>
      <c r="J5374" t="s">
        <v>211</v>
      </c>
      <c r="K5374" t="s">
        <v>131</v>
      </c>
      <c r="L5374">
        <v>77041</v>
      </c>
      <c r="M5374" t="s">
        <v>132</v>
      </c>
      <c r="N5374" t="s">
        <v>437</v>
      </c>
      <c r="O5374" t="s">
        <v>73</v>
      </c>
      <c r="P5374" t="s">
        <v>117</v>
      </c>
      <c r="Q5374" t="s">
        <v>438</v>
      </c>
      <c r="R5374" s="19">
        <v>15.552</v>
      </c>
      <c r="S5374" s="17">
        <v>3</v>
      </c>
      <c r="T5374" s="20">
        <v>0.2</v>
      </c>
      <c r="U5374" s="19">
        <v>5.4432</v>
      </c>
      <c r="V5374" s="20">
        <f t="shared" si="415"/>
        <v>0.35000000000000003</v>
      </c>
      <c r="W5374" s="17">
        <f t="shared" si="416"/>
        <v>2015</v>
      </c>
      <c r="X5374" t="str">
        <f t="shared" si="417"/>
        <v>Oct-2015</v>
      </c>
      <c r="Y5374" s="17">
        <f t="shared" si="418"/>
        <v>6</v>
      </c>
      <c r="Z5374" t="str">
        <f t="shared" si="419"/>
        <v>11-20%</v>
      </c>
      <c r="AA5374" s="17">
        <f>IF(COUNTIF($B$2:B5374,B5374)=1,1,0)</f>
        <v>1</v>
      </c>
      <c r="AB5374" s="17">
        <f>IF(COUNTIF($F$2:F5374,F5374)=1,1,0)</f>
        <v>0</v>
      </c>
    </row>
    <row r="5375" spans="1:28" x14ac:dyDescent="0.2">
      <c r="A5375" s="17">
        <v>5374</v>
      </c>
      <c r="B5375" t="s">
        <v>8216</v>
      </c>
      <c r="C5375" s="18">
        <v>42301</v>
      </c>
      <c r="D5375" s="18">
        <v>42307</v>
      </c>
      <c r="E5375" t="s">
        <v>77</v>
      </c>
      <c r="F5375" t="s">
        <v>1063</v>
      </c>
      <c r="G5375" t="s">
        <v>1064</v>
      </c>
      <c r="H5375" t="s">
        <v>68</v>
      </c>
      <c r="I5375" t="s">
        <v>54</v>
      </c>
      <c r="J5375" t="s">
        <v>211</v>
      </c>
      <c r="K5375" t="s">
        <v>131</v>
      </c>
      <c r="L5375">
        <v>77041</v>
      </c>
      <c r="M5375" t="s">
        <v>132</v>
      </c>
      <c r="N5375" t="s">
        <v>955</v>
      </c>
      <c r="O5375" t="s">
        <v>59</v>
      </c>
      <c r="P5375" t="s">
        <v>83</v>
      </c>
      <c r="Q5375" t="s">
        <v>956</v>
      </c>
      <c r="R5375" s="19">
        <v>347.36099999999999</v>
      </c>
      <c r="S5375" s="17">
        <v>7</v>
      </c>
      <c r="T5375" s="20">
        <v>0.3</v>
      </c>
      <c r="U5375" s="19">
        <v>-69.472200000000001</v>
      </c>
      <c r="V5375" s="20">
        <f t="shared" si="415"/>
        <v>-0.2</v>
      </c>
      <c r="W5375" s="17">
        <f t="shared" si="416"/>
        <v>2015</v>
      </c>
      <c r="X5375" t="str">
        <f t="shared" si="417"/>
        <v>Oct-2015</v>
      </c>
      <c r="Y5375" s="17">
        <f t="shared" si="418"/>
        <v>6</v>
      </c>
      <c r="Z5375" t="str">
        <f t="shared" si="419"/>
        <v>21-30%</v>
      </c>
      <c r="AA5375" s="17">
        <f>IF(COUNTIF($B$2:B5375,B5375)=1,1,0)</f>
        <v>0</v>
      </c>
      <c r="AB5375" s="17">
        <f>IF(COUNTIF($F$2:F5375,F5375)=1,1,0)</f>
        <v>0</v>
      </c>
    </row>
    <row r="5376" spans="1:28" x14ac:dyDescent="0.2">
      <c r="A5376" s="17">
        <v>5375</v>
      </c>
      <c r="B5376" t="s">
        <v>8216</v>
      </c>
      <c r="C5376" s="18">
        <v>42301</v>
      </c>
      <c r="D5376" s="18">
        <v>42307</v>
      </c>
      <c r="E5376" t="s">
        <v>77</v>
      </c>
      <c r="F5376" t="s">
        <v>1063</v>
      </c>
      <c r="G5376" t="s">
        <v>1064</v>
      </c>
      <c r="H5376" t="s">
        <v>68</v>
      </c>
      <c r="I5376" t="s">
        <v>54</v>
      </c>
      <c r="J5376" t="s">
        <v>211</v>
      </c>
      <c r="K5376" t="s">
        <v>131</v>
      </c>
      <c r="L5376">
        <v>77041</v>
      </c>
      <c r="M5376" t="s">
        <v>132</v>
      </c>
      <c r="N5376" t="s">
        <v>3086</v>
      </c>
      <c r="O5376" t="s">
        <v>73</v>
      </c>
      <c r="P5376" t="s">
        <v>117</v>
      </c>
      <c r="Q5376" t="s">
        <v>3087</v>
      </c>
      <c r="R5376" s="19">
        <v>10.368</v>
      </c>
      <c r="S5376" s="17">
        <v>2</v>
      </c>
      <c r="T5376" s="20">
        <v>0.2</v>
      </c>
      <c r="U5376" s="19">
        <v>3.6288</v>
      </c>
      <c r="V5376" s="20">
        <f t="shared" si="415"/>
        <v>0.35</v>
      </c>
      <c r="W5376" s="17">
        <f t="shared" si="416"/>
        <v>2015</v>
      </c>
      <c r="X5376" t="str">
        <f t="shared" si="417"/>
        <v>Oct-2015</v>
      </c>
      <c r="Y5376" s="17">
        <f t="shared" si="418"/>
        <v>6</v>
      </c>
      <c r="Z5376" t="str">
        <f t="shared" si="419"/>
        <v>11-20%</v>
      </c>
      <c r="AA5376" s="17">
        <f>IF(COUNTIF($B$2:B5376,B5376)=1,1,0)</f>
        <v>0</v>
      </c>
      <c r="AB5376" s="17">
        <f>IF(COUNTIF($F$2:F5376,F5376)=1,1,0)</f>
        <v>0</v>
      </c>
    </row>
    <row r="5377" spans="1:28" x14ac:dyDescent="0.2">
      <c r="A5377" s="17">
        <v>5376</v>
      </c>
      <c r="B5377" t="s">
        <v>8217</v>
      </c>
      <c r="C5377" s="18">
        <v>42882</v>
      </c>
      <c r="D5377" s="18">
        <v>42886</v>
      </c>
      <c r="E5377" t="s">
        <v>77</v>
      </c>
      <c r="F5377" t="s">
        <v>4548</v>
      </c>
      <c r="G5377" t="s">
        <v>4549</v>
      </c>
      <c r="H5377" t="s">
        <v>68</v>
      </c>
      <c r="I5377" t="s">
        <v>54</v>
      </c>
      <c r="J5377" t="s">
        <v>122</v>
      </c>
      <c r="K5377" t="s">
        <v>123</v>
      </c>
      <c r="L5377">
        <v>98103</v>
      </c>
      <c r="M5377" t="s">
        <v>71</v>
      </c>
      <c r="N5377" t="s">
        <v>3801</v>
      </c>
      <c r="O5377" t="s">
        <v>98</v>
      </c>
      <c r="P5377" t="s">
        <v>188</v>
      </c>
      <c r="Q5377" t="s">
        <v>3802</v>
      </c>
      <c r="R5377" s="19">
        <v>98.16</v>
      </c>
      <c r="S5377" s="17">
        <v>6</v>
      </c>
      <c r="T5377" s="20">
        <v>0</v>
      </c>
      <c r="U5377" s="19">
        <v>9.8160000000000007</v>
      </c>
      <c r="V5377" s="20">
        <f t="shared" si="415"/>
        <v>0.1</v>
      </c>
      <c r="W5377" s="17">
        <f t="shared" si="416"/>
        <v>2017</v>
      </c>
      <c r="X5377" t="str">
        <f t="shared" si="417"/>
        <v>May-2017</v>
      </c>
      <c r="Y5377" s="17">
        <f t="shared" si="418"/>
        <v>4</v>
      </c>
      <c r="Z5377" t="str">
        <f t="shared" si="419"/>
        <v>0% (No Discount)</v>
      </c>
      <c r="AA5377" s="17">
        <f>IF(COUNTIF($B$2:B5377,B5377)=1,1,0)</f>
        <v>1</v>
      </c>
      <c r="AB5377" s="17">
        <f>IF(COUNTIF($F$2:F5377,F5377)=1,1,0)</f>
        <v>0</v>
      </c>
    </row>
    <row r="5378" spans="1:28" x14ac:dyDescent="0.2">
      <c r="A5378" s="17">
        <v>5377</v>
      </c>
      <c r="B5378" t="s">
        <v>8217</v>
      </c>
      <c r="C5378" s="18">
        <v>42882</v>
      </c>
      <c r="D5378" s="18">
        <v>42886</v>
      </c>
      <c r="E5378" t="s">
        <v>77</v>
      </c>
      <c r="F5378" t="s">
        <v>4548</v>
      </c>
      <c r="G5378" t="s">
        <v>4549</v>
      </c>
      <c r="H5378" t="s">
        <v>68</v>
      </c>
      <c r="I5378" t="s">
        <v>54</v>
      </c>
      <c r="J5378" t="s">
        <v>122</v>
      </c>
      <c r="K5378" t="s">
        <v>123</v>
      </c>
      <c r="L5378">
        <v>98103</v>
      </c>
      <c r="M5378" t="s">
        <v>71</v>
      </c>
      <c r="N5378" t="s">
        <v>6789</v>
      </c>
      <c r="O5378" t="s">
        <v>73</v>
      </c>
      <c r="P5378" t="s">
        <v>95</v>
      </c>
      <c r="Q5378" t="s">
        <v>3070</v>
      </c>
      <c r="R5378" s="19">
        <v>31.44</v>
      </c>
      <c r="S5378" s="17">
        <v>3</v>
      </c>
      <c r="T5378" s="20">
        <v>0</v>
      </c>
      <c r="U5378" s="19">
        <v>7.86</v>
      </c>
      <c r="V5378" s="20">
        <f t="shared" ref="V5378:V5441" si="420">IFERROR(U5378/R5378,0)</f>
        <v>0.25</v>
      </c>
      <c r="W5378" s="17">
        <f t="shared" ref="W5378:W5441" si="421">YEAR(C5378)</f>
        <v>2017</v>
      </c>
      <c r="X5378" t="str">
        <f t="shared" ref="X5378:X5441" si="422">TEXT(C5378,"mmm-yyyy")</f>
        <v>May-2017</v>
      </c>
      <c r="Y5378" s="17">
        <f t="shared" ref="Y5378:Y5441" si="423">D5378-C5378</f>
        <v>4</v>
      </c>
      <c r="Z5378" t="str">
        <f t="shared" ref="Z5378:Z5441" si="424">IF(T5378=0,"0% (No Discount)",IF(T5378&lt;=0.1,"1-10%",IF(T5378&lt;=0.2,"11-20%",IF(T5378&lt;=0.3,"21-30%",IF(T5378&lt;=0.4,"31-40%",IF(T5378&lt;=0.5,"41-50%","Over 50%"))))))</f>
        <v>0% (No Discount)</v>
      </c>
      <c r="AA5378" s="17">
        <f>IF(COUNTIF($B$2:B5378,B5378)=1,1,0)</f>
        <v>0</v>
      </c>
      <c r="AB5378" s="17">
        <f>IF(COUNTIF($F$2:F5378,F5378)=1,1,0)</f>
        <v>0</v>
      </c>
    </row>
    <row r="5379" spans="1:28" x14ac:dyDescent="0.2">
      <c r="A5379" s="17">
        <v>5378</v>
      </c>
      <c r="B5379" t="s">
        <v>8218</v>
      </c>
      <c r="C5379" s="18">
        <v>41978</v>
      </c>
      <c r="D5379" s="18">
        <v>41980</v>
      </c>
      <c r="E5379" t="s">
        <v>215</v>
      </c>
      <c r="F5379" t="s">
        <v>2055</v>
      </c>
      <c r="G5379" t="s">
        <v>2056</v>
      </c>
      <c r="H5379" t="s">
        <v>68</v>
      </c>
      <c r="I5379" t="s">
        <v>54</v>
      </c>
      <c r="J5379" t="s">
        <v>173</v>
      </c>
      <c r="K5379" t="s">
        <v>174</v>
      </c>
      <c r="L5379">
        <v>19134</v>
      </c>
      <c r="M5379" t="s">
        <v>175</v>
      </c>
      <c r="N5379" t="s">
        <v>2500</v>
      </c>
      <c r="O5379" t="s">
        <v>73</v>
      </c>
      <c r="P5379" t="s">
        <v>200</v>
      </c>
      <c r="Q5379" t="s">
        <v>2501</v>
      </c>
      <c r="R5379" s="19">
        <v>348.488</v>
      </c>
      <c r="S5379" s="17">
        <v>7</v>
      </c>
      <c r="T5379" s="20">
        <v>0.2</v>
      </c>
      <c r="U5379" s="19">
        <v>117.6147</v>
      </c>
      <c r="V5379" s="20">
        <f t="shared" si="420"/>
        <v>0.33750000000000002</v>
      </c>
      <c r="W5379" s="17">
        <f t="shared" si="421"/>
        <v>2014</v>
      </c>
      <c r="X5379" t="str">
        <f t="shared" si="422"/>
        <v>Dec-2014</v>
      </c>
      <c r="Y5379" s="17">
        <f t="shared" si="423"/>
        <v>2</v>
      </c>
      <c r="Z5379" t="str">
        <f t="shared" si="424"/>
        <v>11-20%</v>
      </c>
      <c r="AA5379" s="17">
        <f>IF(COUNTIF($B$2:B5379,B5379)=1,1,0)</f>
        <v>1</v>
      </c>
      <c r="AB5379" s="17">
        <f>IF(COUNTIF($F$2:F5379,F5379)=1,1,0)</f>
        <v>0</v>
      </c>
    </row>
    <row r="5380" spans="1:28" x14ac:dyDescent="0.2">
      <c r="A5380" s="17">
        <v>5379</v>
      </c>
      <c r="B5380" t="s">
        <v>8218</v>
      </c>
      <c r="C5380" s="18">
        <v>41978</v>
      </c>
      <c r="D5380" s="18">
        <v>41980</v>
      </c>
      <c r="E5380" t="s">
        <v>215</v>
      </c>
      <c r="F5380" t="s">
        <v>2055</v>
      </c>
      <c r="G5380" t="s">
        <v>2056</v>
      </c>
      <c r="H5380" t="s">
        <v>68</v>
      </c>
      <c r="I5380" t="s">
        <v>54</v>
      </c>
      <c r="J5380" t="s">
        <v>173</v>
      </c>
      <c r="K5380" t="s">
        <v>174</v>
      </c>
      <c r="L5380">
        <v>19134</v>
      </c>
      <c r="M5380" t="s">
        <v>175</v>
      </c>
      <c r="N5380" t="s">
        <v>1595</v>
      </c>
      <c r="O5380" t="s">
        <v>73</v>
      </c>
      <c r="P5380" t="s">
        <v>86</v>
      </c>
      <c r="Q5380" t="s">
        <v>1596</v>
      </c>
      <c r="R5380" s="19">
        <v>172.73599999999999</v>
      </c>
      <c r="S5380" s="17">
        <v>4</v>
      </c>
      <c r="T5380" s="20">
        <v>0.2</v>
      </c>
      <c r="U5380" s="19">
        <v>-30.2288</v>
      </c>
      <c r="V5380" s="20">
        <f t="shared" si="420"/>
        <v>-0.17500000000000002</v>
      </c>
      <c r="W5380" s="17">
        <f t="shared" si="421"/>
        <v>2014</v>
      </c>
      <c r="X5380" t="str">
        <f t="shared" si="422"/>
        <v>Dec-2014</v>
      </c>
      <c r="Y5380" s="17">
        <f t="shared" si="423"/>
        <v>2</v>
      </c>
      <c r="Z5380" t="str">
        <f t="shared" si="424"/>
        <v>11-20%</v>
      </c>
      <c r="AA5380" s="17">
        <f>IF(COUNTIF($B$2:B5380,B5380)=1,1,0)</f>
        <v>0</v>
      </c>
      <c r="AB5380" s="17">
        <f>IF(COUNTIF($F$2:F5380,F5380)=1,1,0)</f>
        <v>0</v>
      </c>
    </row>
    <row r="5381" spans="1:28" x14ac:dyDescent="0.2">
      <c r="A5381" s="17">
        <v>5380</v>
      </c>
      <c r="B5381" t="s">
        <v>8219</v>
      </c>
      <c r="C5381" s="18">
        <v>42596</v>
      </c>
      <c r="D5381" s="18">
        <v>42600</v>
      </c>
      <c r="E5381" t="s">
        <v>77</v>
      </c>
      <c r="F5381" t="s">
        <v>8018</v>
      </c>
      <c r="G5381" t="s">
        <v>8019</v>
      </c>
      <c r="H5381" t="s">
        <v>53</v>
      </c>
      <c r="I5381" t="s">
        <v>54</v>
      </c>
      <c r="J5381" t="s">
        <v>69</v>
      </c>
      <c r="K5381" t="s">
        <v>70</v>
      </c>
      <c r="L5381">
        <v>90045</v>
      </c>
      <c r="M5381" t="s">
        <v>71</v>
      </c>
      <c r="N5381" t="s">
        <v>5138</v>
      </c>
      <c r="O5381" t="s">
        <v>73</v>
      </c>
      <c r="P5381" t="s">
        <v>117</v>
      </c>
      <c r="Q5381" t="s">
        <v>5139</v>
      </c>
      <c r="R5381" s="19">
        <v>15.54</v>
      </c>
      <c r="S5381" s="17">
        <v>3</v>
      </c>
      <c r="T5381" s="20">
        <v>0</v>
      </c>
      <c r="U5381" s="19">
        <v>7.6146000000000003</v>
      </c>
      <c r="V5381" s="20">
        <f t="shared" si="420"/>
        <v>0.49000000000000005</v>
      </c>
      <c r="W5381" s="17">
        <f t="shared" si="421"/>
        <v>2016</v>
      </c>
      <c r="X5381" t="str">
        <f t="shared" si="422"/>
        <v>Aug-2016</v>
      </c>
      <c r="Y5381" s="17">
        <f t="shared" si="423"/>
        <v>4</v>
      </c>
      <c r="Z5381" t="str">
        <f t="shared" si="424"/>
        <v>0% (No Discount)</v>
      </c>
      <c r="AA5381" s="17">
        <f>IF(COUNTIF($B$2:B5381,B5381)=1,1,0)</f>
        <v>1</v>
      </c>
      <c r="AB5381" s="17">
        <f>IF(COUNTIF($F$2:F5381,F5381)=1,1,0)</f>
        <v>0</v>
      </c>
    </row>
    <row r="5382" spans="1:28" x14ac:dyDescent="0.2">
      <c r="A5382" s="17">
        <v>5381</v>
      </c>
      <c r="B5382" t="s">
        <v>8219</v>
      </c>
      <c r="C5382" s="18">
        <v>42596</v>
      </c>
      <c r="D5382" s="18">
        <v>42600</v>
      </c>
      <c r="E5382" t="s">
        <v>77</v>
      </c>
      <c r="F5382" t="s">
        <v>8018</v>
      </c>
      <c r="G5382" t="s">
        <v>8019</v>
      </c>
      <c r="H5382" t="s">
        <v>53</v>
      </c>
      <c r="I5382" t="s">
        <v>54</v>
      </c>
      <c r="J5382" t="s">
        <v>69</v>
      </c>
      <c r="K5382" t="s">
        <v>70</v>
      </c>
      <c r="L5382">
        <v>90045</v>
      </c>
      <c r="M5382" t="s">
        <v>71</v>
      </c>
      <c r="N5382" t="s">
        <v>8220</v>
      </c>
      <c r="O5382" t="s">
        <v>98</v>
      </c>
      <c r="P5382" t="s">
        <v>711</v>
      </c>
      <c r="Q5382" t="s">
        <v>8221</v>
      </c>
      <c r="R5382" s="19">
        <v>105.55200000000001</v>
      </c>
      <c r="S5382" s="17">
        <v>6</v>
      </c>
      <c r="T5382" s="20">
        <v>0.2</v>
      </c>
      <c r="U5382" s="19">
        <v>35.623800000000003</v>
      </c>
      <c r="V5382" s="20">
        <f t="shared" si="420"/>
        <v>0.33750000000000002</v>
      </c>
      <c r="W5382" s="17">
        <f t="shared" si="421"/>
        <v>2016</v>
      </c>
      <c r="X5382" t="str">
        <f t="shared" si="422"/>
        <v>Aug-2016</v>
      </c>
      <c r="Y5382" s="17">
        <f t="shared" si="423"/>
        <v>4</v>
      </c>
      <c r="Z5382" t="str">
        <f t="shared" si="424"/>
        <v>11-20%</v>
      </c>
      <c r="AA5382" s="17">
        <f>IF(COUNTIF($B$2:B5382,B5382)=1,1,0)</f>
        <v>0</v>
      </c>
      <c r="AB5382" s="17">
        <f>IF(COUNTIF($F$2:F5382,F5382)=1,1,0)</f>
        <v>0</v>
      </c>
    </row>
    <row r="5383" spans="1:28" x14ac:dyDescent="0.2">
      <c r="A5383" s="17">
        <v>5382</v>
      </c>
      <c r="B5383" t="s">
        <v>8222</v>
      </c>
      <c r="C5383" s="18">
        <v>42618</v>
      </c>
      <c r="D5383" s="18">
        <v>42620</v>
      </c>
      <c r="E5383" t="s">
        <v>50</v>
      </c>
      <c r="F5383" t="s">
        <v>8223</v>
      </c>
      <c r="G5383" t="s">
        <v>8224</v>
      </c>
      <c r="H5383" t="s">
        <v>68</v>
      </c>
      <c r="I5383" t="s">
        <v>54</v>
      </c>
      <c r="J5383" t="s">
        <v>211</v>
      </c>
      <c r="K5383" t="s">
        <v>131</v>
      </c>
      <c r="L5383">
        <v>77070</v>
      </c>
      <c r="M5383" t="s">
        <v>132</v>
      </c>
      <c r="N5383" t="s">
        <v>2676</v>
      </c>
      <c r="O5383" t="s">
        <v>73</v>
      </c>
      <c r="P5383" t="s">
        <v>117</v>
      </c>
      <c r="Q5383" t="s">
        <v>2677</v>
      </c>
      <c r="R5383" s="19">
        <v>25.92</v>
      </c>
      <c r="S5383" s="17">
        <v>5</v>
      </c>
      <c r="T5383" s="20">
        <v>0.2</v>
      </c>
      <c r="U5383" s="19">
        <v>9.0719999999999992</v>
      </c>
      <c r="V5383" s="20">
        <f t="shared" si="420"/>
        <v>0.34999999999999992</v>
      </c>
      <c r="W5383" s="17">
        <f t="shared" si="421"/>
        <v>2016</v>
      </c>
      <c r="X5383" t="str">
        <f t="shared" si="422"/>
        <v>Sep-2016</v>
      </c>
      <c r="Y5383" s="17">
        <f t="shared" si="423"/>
        <v>2</v>
      </c>
      <c r="Z5383" t="str">
        <f t="shared" si="424"/>
        <v>11-20%</v>
      </c>
      <c r="AA5383" s="17">
        <f>IF(COUNTIF($B$2:B5383,B5383)=1,1,0)</f>
        <v>1</v>
      </c>
      <c r="AB5383" s="17">
        <f>IF(COUNTIF($F$2:F5383,F5383)=1,1,0)</f>
        <v>1</v>
      </c>
    </row>
    <row r="5384" spans="1:28" x14ac:dyDescent="0.2">
      <c r="A5384" s="17">
        <v>5383</v>
      </c>
      <c r="B5384" t="s">
        <v>8222</v>
      </c>
      <c r="C5384" s="18">
        <v>42618</v>
      </c>
      <c r="D5384" s="18">
        <v>42620</v>
      </c>
      <c r="E5384" t="s">
        <v>50</v>
      </c>
      <c r="F5384" t="s">
        <v>8223</v>
      </c>
      <c r="G5384" t="s">
        <v>8224</v>
      </c>
      <c r="H5384" t="s">
        <v>68</v>
      </c>
      <c r="I5384" t="s">
        <v>54</v>
      </c>
      <c r="J5384" t="s">
        <v>211</v>
      </c>
      <c r="K5384" t="s">
        <v>131</v>
      </c>
      <c r="L5384">
        <v>77070</v>
      </c>
      <c r="M5384" t="s">
        <v>132</v>
      </c>
      <c r="N5384" t="s">
        <v>4429</v>
      </c>
      <c r="O5384" t="s">
        <v>73</v>
      </c>
      <c r="P5384" t="s">
        <v>296</v>
      </c>
      <c r="Q5384" t="s">
        <v>590</v>
      </c>
      <c r="R5384" s="19">
        <v>15.808</v>
      </c>
      <c r="S5384" s="17">
        <v>8</v>
      </c>
      <c r="T5384" s="20">
        <v>0.2</v>
      </c>
      <c r="U5384" s="19">
        <v>5.3352000000000004</v>
      </c>
      <c r="V5384" s="20">
        <f t="shared" si="420"/>
        <v>0.33750000000000002</v>
      </c>
      <c r="W5384" s="17">
        <f t="shared" si="421"/>
        <v>2016</v>
      </c>
      <c r="X5384" t="str">
        <f t="shared" si="422"/>
        <v>Sep-2016</v>
      </c>
      <c r="Y5384" s="17">
        <f t="shared" si="423"/>
        <v>2</v>
      </c>
      <c r="Z5384" t="str">
        <f t="shared" si="424"/>
        <v>11-20%</v>
      </c>
      <c r="AA5384" s="17">
        <f>IF(COUNTIF($B$2:B5384,B5384)=1,1,0)</f>
        <v>0</v>
      </c>
      <c r="AB5384" s="17">
        <f>IF(COUNTIF($F$2:F5384,F5384)=1,1,0)</f>
        <v>0</v>
      </c>
    </row>
    <row r="5385" spans="1:28" x14ac:dyDescent="0.2">
      <c r="A5385" s="17">
        <v>5384</v>
      </c>
      <c r="B5385" t="s">
        <v>8222</v>
      </c>
      <c r="C5385" s="18">
        <v>42618</v>
      </c>
      <c r="D5385" s="18">
        <v>42620</v>
      </c>
      <c r="E5385" t="s">
        <v>50</v>
      </c>
      <c r="F5385" t="s">
        <v>8223</v>
      </c>
      <c r="G5385" t="s">
        <v>8224</v>
      </c>
      <c r="H5385" t="s">
        <v>68</v>
      </c>
      <c r="I5385" t="s">
        <v>54</v>
      </c>
      <c r="J5385" t="s">
        <v>211</v>
      </c>
      <c r="K5385" t="s">
        <v>131</v>
      </c>
      <c r="L5385">
        <v>77070</v>
      </c>
      <c r="M5385" t="s">
        <v>132</v>
      </c>
      <c r="N5385" t="s">
        <v>1334</v>
      </c>
      <c r="O5385" t="s">
        <v>73</v>
      </c>
      <c r="P5385" t="s">
        <v>117</v>
      </c>
      <c r="Q5385" t="s">
        <v>1335</v>
      </c>
      <c r="R5385" s="19">
        <v>10.368</v>
      </c>
      <c r="S5385" s="17">
        <v>2</v>
      </c>
      <c r="T5385" s="20">
        <v>0.2</v>
      </c>
      <c r="U5385" s="19">
        <v>3.7584</v>
      </c>
      <c r="V5385" s="20">
        <f t="shared" si="420"/>
        <v>0.36249999999999999</v>
      </c>
      <c r="W5385" s="17">
        <f t="shared" si="421"/>
        <v>2016</v>
      </c>
      <c r="X5385" t="str">
        <f t="shared" si="422"/>
        <v>Sep-2016</v>
      </c>
      <c r="Y5385" s="17">
        <f t="shared" si="423"/>
        <v>2</v>
      </c>
      <c r="Z5385" t="str">
        <f t="shared" si="424"/>
        <v>11-20%</v>
      </c>
      <c r="AA5385" s="17">
        <f>IF(COUNTIF($B$2:B5385,B5385)=1,1,0)</f>
        <v>0</v>
      </c>
      <c r="AB5385" s="17">
        <f>IF(COUNTIF($F$2:F5385,F5385)=1,1,0)</f>
        <v>0</v>
      </c>
    </row>
    <row r="5386" spans="1:28" x14ac:dyDescent="0.2">
      <c r="A5386" s="17">
        <v>5385</v>
      </c>
      <c r="B5386" t="s">
        <v>8225</v>
      </c>
      <c r="C5386" s="18">
        <v>42912</v>
      </c>
      <c r="D5386" s="18">
        <v>42919</v>
      </c>
      <c r="E5386" t="s">
        <v>77</v>
      </c>
      <c r="F5386" t="s">
        <v>3561</v>
      </c>
      <c r="G5386" t="s">
        <v>3562</v>
      </c>
      <c r="H5386" t="s">
        <v>53</v>
      </c>
      <c r="I5386" t="s">
        <v>54</v>
      </c>
      <c r="J5386" t="s">
        <v>173</v>
      </c>
      <c r="K5386" t="s">
        <v>174</v>
      </c>
      <c r="L5386">
        <v>19143</v>
      </c>
      <c r="M5386" t="s">
        <v>175</v>
      </c>
      <c r="N5386" t="s">
        <v>1076</v>
      </c>
      <c r="O5386" t="s">
        <v>98</v>
      </c>
      <c r="P5386" t="s">
        <v>99</v>
      </c>
      <c r="Q5386" t="s">
        <v>1077</v>
      </c>
      <c r="R5386" s="19">
        <v>358.2</v>
      </c>
      <c r="S5386" s="17">
        <v>3</v>
      </c>
      <c r="T5386" s="20">
        <v>0.4</v>
      </c>
      <c r="U5386" s="19">
        <v>41.79</v>
      </c>
      <c r="V5386" s="20">
        <f t="shared" si="420"/>
        <v>0.11666666666666667</v>
      </c>
      <c r="W5386" s="17">
        <f t="shared" si="421"/>
        <v>2017</v>
      </c>
      <c r="X5386" t="str">
        <f t="shared" si="422"/>
        <v>Jun-2017</v>
      </c>
      <c r="Y5386" s="17">
        <f t="shared" si="423"/>
        <v>7</v>
      </c>
      <c r="Z5386" t="str">
        <f t="shared" si="424"/>
        <v>31-40%</v>
      </c>
      <c r="AA5386" s="17">
        <f>IF(COUNTIF($B$2:B5386,B5386)=1,1,0)</f>
        <v>1</v>
      </c>
      <c r="AB5386" s="17">
        <f>IF(COUNTIF($F$2:F5386,F5386)=1,1,0)</f>
        <v>0</v>
      </c>
    </row>
    <row r="5387" spans="1:28" x14ac:dyDescent="0.2">
      <c r="A5387" s="17">
        <v>5386</v>
      </c>
      <c r="B5387" t="s">
        <v>8225</v>
      </c>
      <c r="C5387" s="18">
        <v>42912</v>
      </c>
      <c r="D5387" s="18">
        <v>42919</v>
      </c>
      <c r="E5387" t="s">
        <v>77</v>
      </c>
      <c r="F5387" t="s">
        <v>3561</v>
      </c>
      <c r="G5387" t="s">
        <v>3562</v>
      </c>
      <c r="H5387" t="s">
        <v>53</v>
      </c>
      <c r="I5387" t="s">
        <v>54</v>
      </c>
      <c r="J5387" t="s">
        <v>173</v>
      </c>
      <c r="K5387" t="s">
        <v>174</v>
      </c>
      <c r="L5387">
        <v>19143</v>
      </c>
      <c r="M5387" t="s">
        <v>175</v>
      </c>
      <c r="N5387" t="s">
        <v>5901</v>
      </c>
      <c r="O5387" t="s">
        <v>98</v>
      </c>
      <c r="P5387" t="s">
        <v>99</v>
      </c>
      <c r="Q5387" t="s">
        <v>5902</v>
      </c>
      <c r="R5387" s="19">
        <v>545.91600000000005</v>
      </c>
      <c r="S5387" s="17">
        <v>14</v>
      </c>
      <c r="T5387" s="20">
        <v>0.4</v>
      </c>
      <c r="U5387" s="19">
        <v>72.788799999999995</v>
      </c>
      <c r="V5387" s="20">
        <f t="shared" si="420"/>
        <v>0.1333333333333333</v>
      </c>
      <c r="W5387" s="17">
        <f t="shared" si="421"/>
        <v>2017</v>
      </c>
      <c r="X5387" t="str">
        <f t="shared" si="422"/>
        <v>Jun-2017</v>
      </c>
      <c r="Y5387" s="17">
        <f t="shared" si="423"/>
        <v>7</v>
      </c>
      <c r="Z5387" t="str">
        <f t="shared" si="424"/>
        <v>31-40%</v>
      </c>
      <c r="AA5387" s="17">
        <f>IF(COUNTIF($B$2:B5387,B5387)=1,1,0)</f>
        <v>0</v>
      </c>
      <c r="AB5387" s="17">
        <f>IF(COUNTIF($F$2:F5387,F5387)=1,1,0)</f>
        <v>0</v>
      </c>
    </row>
    <row r="5388" spans="1:28" x14ac:dyDescent="0.2">
      <c r="A5388" s="17">
        <v>5387</v>
      </c>
      <c r="B5388" t="s">
        <v>8226</v>
      </c>
      <c r="C5388" s="18">
        <v>42806</v>
      </c>
      <c r="D5388" s="18">
        <v>42811</v>
      </c>
      <c r="E5388" t="s">
        <v>77</v>
      </c>
      <c r="F5388" t="s">
        <v>2659</v>
      </c>
      <c r="G5388" t="s">
        <v>2660</v>
      </c>
      <c r="H5388" t="s">
        <v>53</v>
      </c>
      <c r="I5388" t="s">
        <v>54</v>
      </c>
      <c r="J5388" t="s">
        <v>8227</v>
      </c>
      <c r="K5388" t="s">
        <v>1739</v>
      </c>
      <c r="L5388">
        <v>72756</v>
      </c>
      <c r="M5388" t="s">
        <v>57</v>
      </c>
      <c r="N5388" t="s">
        <v>5656</v>
      </c>
      <c r="O5388" t="s">
        <v>73</v>
      </c>
      <c r="P5388" t="s">
        <v>102</v>
      </c>
      <c r="Q5388" t="s">
        <v>1249</v>
      </c>
      <c r="R5388" s="19">
        <v>40.409999999999997</v>
      </c>
      <c r="S5388" s="17">
        <v>9</v>
      </c>
      <c r="T5388" s="20">
        <v>0</v>
      </c>
      <c r="U5388" s="19">
        <v>18.5886</v>
      </c>
      <c r="V5388" s="20">
        <f t="shared" si="420"/>
        <v>0.46</v>
      </c>
      <c r="W5388" s="17">
        <f t="shared" si="421"/>
        <v>2017</v>
      </c>
      <c r="X5388" t="str">
        <f t="shared" si="422"/>
        <v>Mar-2017</v>
      </c>
      <c r="Y5388" s="17">
        <f t="shared" si="423"/>
        <v>5</v>
      </c>
      <c r="Z5388" t="str">
        <f t="shared" si="424"/>
        <v>0% (No Discount)</v>
      </c>
      <c r="AA5388" s="17">
        <f>IF(COUNTIF($B$2:B5388,B5388)=1,1,0)</f>
        <v>1</v>
      </c>
      <c r="AB5388" s="17">
        <f>IF(COUNTIF($F$2:F5388,F5388)=1,1,0)</f>
        <v>0</v>
      </c>
    </row>
    <row r="5389" spans="1:28" x14ac:dyDescent="0.2">
      <c r="A5389" s="17">
        <v>5388</v>
      </c>
      <c r="B5389" t="s">
        <v>8228</v>
      </c>
      <c r="C5389" s="18">
        <v>42784</v>
      </c>
      <c r="D5389" s="18">
        <v>42787</v>
      </c>
      <c r="E5389" t="s">
        <v>50</v>
      </c>
      <c r="F5389" t="s">
        <v>508</v>
      </c>
      <c r="G5389" t="s">
        <v>509</v>
      </c>
      <c r="H5389" t="s">
        <v>68</v>
      </c>
      <c r="I5389" t="s">
        <v>54</v>
      </c>
      <c r="J5389" t="s">
        <v>69</v>
      </c>
      <c r="K5389" t="s">
        <v>70</v>
      </c>
      <c r="L5389">
        <v>90045</v>
      </c>
      <c r="M5389" t="s">
        <v>71</v>
      </c>
      <c r="N5389" t="s">
        <v>1703</v>
      </c>
      <c r="O5389" t="s">
        <v>98</v>
      </c>
      <c r="P5389" t="s">
        <v>99</v>
      </c>
      <c r="Q5389" t="s">
        <v>1704</v>
      </c>
      <c r="R5389" s="19">
        <v>167.976</v>
      </c>
      <c r="S5389" s="17">
        <v>3</v>
      </c>
      <c r="T5389" s="20">
        <v>0.2</v>
      </c>
      <c r="U5389" s="19">
        <v>10.4985</v>
      </c>
      <c r="V5389" s="20">
        <f t="shared" si="420"/>
        <v>6.25E-2</v>
      </c>
      <c r="W5389" s="17">
        <f t="shared" si="421"/>
        <v>2017</v>
      </c>
      <c r="X5389" t="str">
        <f t="shared" si="422"/>
        <v>Feb-2017</v>
      </c>
      <c r="Y5389" s="17">
        <f t="shared" si="423"/>
        <v>3</v>
      </c>
      <c r="Z5389" t="str">
        <f t="shared" si="424"/>
        <v>11-20%</v>
      </c>
      <c r="AA5389" s="17">
        <f>IF(COUNTIF($B$2:B5389,B5389)=1,1,0)</f>
        <v>1</v>
      </c>
      <c r="AB5389" s="17">
        <f>IF(COUNTIF($F$2:F5389,F5389)=1,1,0)</f>
        <v>0</v>
      </c>
    </row>
    <row r="5390" spans="1:28" x14ac:dyDescent="0.2">
      <c r="A5390" s="17">
        <v>5389</v>
      </c>
      <c r="B5390" t="s">
        <v>8228</v>
      </c>
      <c r="C5390" s="18">
        <v>42784</v>
      </c>
      <c r="D5390" s="18">
        <v>42787</v>
      </c>
      <c r="E5390" t="s">
        <v>50</v>
      </c>
      <c r="F5390" t="s">
        <v>508</v>
      </c>
      <c r="G5390" t="s">
        <v>509</v>
      </c>
      <c r="H5390" t="s">
        <v>68</v>
      </c>
      <c r="I5390" t="s">
        <v>54</v>
      </c>
      <c r="J5390" t="s">
        <v>69</v>
      </c>
      <c r="K5390" t="s">
        <v>70</v>
      </c>
      <c r="L5390">
        <v>90045</v>
      </c>
      <c r="M5390" t="s">
        <v>71</v>
      </c>
      <c r="N5390" t="s">
        <v>5414</v>
      </c>
      <c r="O5390" t="s">
        <v>98</v>
      </c>
      <c r="P5390" t="s">
        <v>188</v>
      </c>
      <c r="Q5390" t="s">
        <v>5415</v>
      </c>
      <c r="R5390" s="19">
        <v>109.53</v>
      </c>
      <c r="S5390" s="17">
        <v>3</v>
      </c>
      <c r="T5390" s="20">
        <v>0</v>
      </c>
      <c r="U5390" s="19">
        <v>47.097900000000003</v>
      </c>
      <c r="V5390" s="20">
        <f t="shared" si="420"/>
        <v>0.43</v>
      </c>
      <c r="W5390" s="17">
        <f t="shared" si="421"/>
        <v>2017</v>
      </c>
      <c r="X5390" t="str">
        <f t="shared" si="422"/>
        <v>Feb-2017</v>
      </c>
      <c r="Y5390" s="17">
        <f t="shared" si="423"/>
        <v>3</v>
      </c>
      <c r="Z5390" t="str">
        <f t="shared" si="424"/>
        <v>0% (No Discount)</v>
      </c>
      <c r="AA5390" s="17">
        <f>IF(COUNTIF($B$2:B5390,B5390)=1,1,0)</f>
        <v>0</v>
      </c>
      <c r="AB5390" s="17">
        <f>IF(COUNTIF($F$2:F5390,F5390)=1,1,0)</f>
        <v>0</v>
      </c>
    </row>
    <row r="5391" spans="1:28" x14ac:dyDescent="0.2">
      <c r="A5391" s="17">
        <v>5390</v>
      </c>
      <c r="B5391" t="s">
        <v>8228</v>
      </c>
      <c r="C5391" s="18">
        <v>42784</v>
      </c>
      <c r="D5391" s="18">
        <v>42787</v>
      </c>
      <c r="E5391" t="s">
        <v>50</v>
      </c>
      <c r="F5391" t="s">
        <v>508</v>
      </c>
      <c r="G5391" t="s">
        <v>509</v>
      </c>
      <c r="H5391" t="s">
        <v>68</v>
      </c>
      <c r="I5391" t="s">
        <v>54</v>
      </c>
      <c r="J5391" t="s">
        <v>69</v>
      </c>
      <c r="K5391" t="s">
        <v>70</v>
      </c>
      <c r="L5391">
        <v>90045</v>
      </c>
      <c r="M5391" t="s">
        <v>71</v>
      </c>
      <c r="N5391" t="s">
        <v>2057</v>
      </c>
      <c r="O5391" t="s">
        <v>73</v>
      </c>
      <c r="P5391" t="s">
        <v>74</v>
      </c>
      <c r="Q5391" t="s">
        <v>2058</v>
      </c>
      <c r="R5391" s="19">
        <v>9.82</v>
      </c>
      <c r="S5391" s="17">
        <v>2</v>
      </c>
      <c r="T5391" s="20">
        <v>0</v>
      </c>
      <c r="U5391" s="19">
        <v>4.8117999999999999</v>
      </c>
      <c r="V5391" s="20">
        <f t="shared" si="420"/>
        <v>0.49</v>
      </c>
      <c r="W5391" s="17">
        <f t="shared" si="421"/>
        <v>2017</v>
      </c>
      <c r="X5391" t="str">
        <f t="shared" si="422"/>
        <v>Feb-2017</v>
      </c>
      <c r="Y5391" s="17">
        <f t="shared" si="423"/>
        <v>3</v>
      </c>
      <c r="Z5391" t="str">
        <f t="shared" si="424"/>
        <v>0% (No Discount)</v>
      </c>
      <c r="AA5391" s="17">
        <f>IF(COUNTIF($B$2:B5391,B5391)=1,1,0)</f>
        <v>0</v>
      </c>
      <c r="AB5391" s="17">
        <f>IF(COUNTIF($F$2:F5391,F5391)=1,1,0)</f>
        <v>0</v>
      </c>
    </row>
    <row r="5392" spans="1:28" x14ac:dyDescent="0.2">
      <c r="A5392" s="17">
        <v>5391</v>
      </c>
      <c r="B5392" t="s">
        <v>8229</v>
      </c>
      <c r="C5392" s="18">
        <v>43049</v>
      </c>
      <c r="D5392" s="18">
        <v>43051</v>
      </c>
      <c r="E5392" t="s">
        <v>50</v>
      </c>
      <c r="F5392" t="s">
        <v>6819</v>
      </c>
      <c r="G5392" t="s">
        <v>6820</v>
      </c>
      <c r="H5392" t="s">
        <v>68</v>
      </c>
      <c r="I5392" t="s">
        <v>54</v>
      </c>
      <c r="J5392" t="s">
        <v>122</v>
      </c>
      <c r="K5392" t="s">
        <v>123</v>
      </c>
      <c r="L5392">
        <v>98105</v>
      </c>
      <c r="M5392" t="s">
        <v>71</v>
      </c>
      <c r="N5392" t="s">
        <v>4194</v>
      </c>
      <c r="O5392" t="s">
        <v>73</v>
      </c>
      <c r="P5392" t="s">
        <v>102</v>
      </c>
      <c r="Q5392" t="s">
        <v>4195</v>
      </c>
      <c r="R5392" s="19">
        <v>26.352</v>
      </c>
      <c r="S5392" s="17">
        <v>3</v>
      </c>
      <c r="T5392" s="20">
        <v>0.2</v>
      </c>
      <c r="U5392" s="19">
        <v>9.5526</v>
      </c>
      <c r="V5392" s="20">
        <f t="shared" si="420"/>
        <v>0.36249999999999999</v>
      </c>
      <c r="W5392" s="17">
        <f t="shared" si="421"/>
        <v>2017</v>
      </c>
      <c r="X5392" t="str">
        <f t="shared" si="422"/>
        <v>Nov-2017</v>
      </c>
      <c r="Y5392" s="17">
        <f t="shared" si="423"/>
        <v>2</v>
      </c>
      <c r="Z5392" t="str">
        <f t="shared" si="424"/>
        <v>11-20%</v>
      </c>
      <c r="AA5392" s="17">
        <f>IF(COUNTIF($B$2:B5392,B5392)=1,1,0)</f>
        <v>1</v>
      </c>
      <c r="AB5392" s="17">
        <f>IF(COUNTIF($F$2:F5392,F5392)=1,1,0)</f>
        <v>0</v>
      </c>
    </row>
    <row r="5393" spans="1:28" x14ac:dyDescent="0.2">
      <c r="A5393" s="17">
        <v>5392</v>
      </c>
      <c r="B5393" t="s">
        <v>8230</v>
      </c>
      <c r="C5393" s="18">
        <v>41962</v>
      </c>
      <c r="D5393" s="18">
        <v>41968</v>
      </c>
      <c r="E5393" t="s">
        <v>77</v>
      </c>
      <c r="F5393" t="s">
        <v>7577</v>
      </c>
      <c r="G5393" t="s">
        <v>7578</v>
      </c>
      <c r="H5393" t="s">
        <v>68</v>
      </c>
      <c r="I5393" t="s">
        <v>54</v>
      </c>
      <c r="J5393" t="s">
        <v>548</v>
      </c>
      <c r="K5393" t="s">
        <v>272</v>
      </c>
      <c r="L5393">
        <v>19805</v>
      </c>
      <c r="M5393" t="s">
        <v>175</v>
      </c>
      <c r="N5393" t="s">
        <v>2151</v>
      </c>
      <c r="O5393" t="s">
        <v>73</v>
      </c>
      <c r="P5393" t="s">
        <v>74</v>
      </c>
      <c r="Q5393" t="s">
        <v>2152</v>
      </c>
      <c r="R5393" s="19">
        <v>22.5</v>
      </c>
      <c r="S5393" s="17">
        <v>6</v>
      </c>
      <c r="T5393" s="20">
        <v>0</v>
      </c>
      <c r="U5393" s="19">
        <v>10.8</v>
      </c>
      <c r="V5393" s="20">
        <f t="shared" si="420"/>
        <v>0.48000000000000004</v>
      </c>
      <c r="W5393" s="17">
        <f t="shared" si="421"/>
        <v>2014</v>
      </c>
      <c r="X5393" t="str">
        <f t="shared" si="422"/>
        <v>Nov-2014</v>
      </c>
      <c r="Y5393" s="17">
        <f t="shared" si="423"/>
        <v>6</v>
      </c>
      <c r="Z5393" t="str">
        <f t="shared" si="424"/>
        <v>0% (No Discount)</v>
      </c>
      <c r="AA5393" s="17">
        <f>IF(COUNTIF($B$2:B5393,B5393)=1,1,0)</f>
        <v>1</v>
      </c>
      <c r="AB5393" s="17">
        <f>IF(COUNTIF($F$2:F5393,F5393)=1,1,0)</f>
        <v>0</v>
      </c>
    </row>
    <row r="5394" spans="1:28" x14ac:dyDescent="0.2">
      <c r="A5394" s="17">
        <v>5393</v>
      </c>
      <c r="B5394" t="s">
        <v>8230</v>
      </c>
      <c r="C5394" s="18">
        <v>41962</v>
      </c>
      <c r="D5394" s="18">
        <v>41968</v>
      </c>
      <c r="E5394" t="s">
        <v>77</v>
      </c>
      <c r="F5394" t="s">
        <v>7577</v>
      </c>
      <c r="G5394" t="s">
        <v>7578</v>
      </c>
      <c r="H5394" t="s">
        <v>68</v>
      </c>
      <c r="I5394" t="s">
        <v>54</v>
      </c>
      <c r="J5394" t="s">
        <v>548</v>
      </c>
      <c r="K5394" t="s">
        <v>272</v>
      </c>
      <c r="L5394">
        <v>19805</v>
      </c>
      <c r="M5394" t="s">
        <v>175</v>
      </c>
      <c r="N5394" t="s">
        <v>2525</v>
      </c>
      <c r="O5394" t="s">
        <v>73</v>
      </c>
      <c r="P5394" t="s">
        <v>74</v>
      </c>
      <c r="Q5394" t="s">
        <v>2526</v>
      </c>
      <c r="R5394" s="19">
        <v>9.9600000000000009</v>
      </c>
      <c r="S5394" s="17">
        <v>2</v>
      </c>
      <c r="T5394" s="20">
        <v>0</v>
      </c>
      <c r="U5394" s="19">
        <v>4.5815999999999999</v>
      </c>
      <c r="V5394" s="20">
        <f t="shared" si="420"/>
        <v>0.45999999999999996</v>
      </c>
      <c r="W5394" s="17">
        <f t="shared" si="421"/>
        <v>2014</v>
      </c>
      <c r="X5394" t="str">
        <f t="shared" si="422"/>
        <v>Nov-2014</v>
      </c>
      <c r="Y5394" s="17">
        <f t="shared" si="423"/>
        <v>6</v>
      </c>
      <c r="Z5394" t="str">
        <f t="shared" si="424"/>
        <v>0% (No Discount)</v>
      </c>
      <c r="AA5394" s="17">
        <f>IF(COUNTIF($B$2:B5394,B5394)=1,1,0)</f>
        <v>0</v>
      </c>
      <c r="AB5394" s="17">
        <f>IF(COUNTIF($F$2:F5394,F5394)=1,1,0)</f>
        <v>0</v>
      </c>
    </row>
    <row r="5395" spans="1:28" x14ac:dyDescent="0.2">
      <c r="A5395" s="17">
        <v>5394</v>
      </c>
      <c r="B5395" t="s">
        <v>8230</v>
      </c>
      <c r="C5395" s="18">
        <v>41962</v>
      </c>
      <c r="D5395" s="18">
        <v>41968</v>
      </c>
      <c r="E5395" t="s">
        <v>77</v>
      </c>
      <c r="F5395" t="s">
        <v>7577</v>
      </c>
      <c r="G5395" t="s">
        <v>7578</v>
      </c>
      <c r="H5395" t="s">
        <v>68</v>
      </c>
      <c r="I5395" t="s">
        <v>54</v>
      </c>
      <c r="J5395" t="s">
        <v>548</v>
      </c>
      <c r="K5395" t="s">
        <v>272</v>
      </c>
      <c r="L5395">
        <v>19805</v>
      </c>
      <c r="M5395" t="s">
        <v>175</v>
      </c>
      <c r="N5395" t="s">
        <v>1861</v>
      </c>
      <c r="O5395" t="s">
        <v>73</v>
      </c>
      <c r="P5395" t="s">
        <v>102</v>
      </c>
      <c r="Q5395" t="s">
        <v>1862</v>
      </c>
      <c r="R5395" s="19">
        <v>213.08</v>
      </c>
      <c r="S5395" s="17">
        <v>7</v>
      </c>
      <c r="T5395" s="20">
        <v>0</v>
      </c>
      <c r="U5395" s="19">
        <v>102.2784</v>
      </c>
      <c r="V5395" s="20">
        <f t="shared" si="420"/>
        <v>0.48</v>
      </c>
      <c r="W5395" s="17">
        <f t="shared" si="421"/>
        <v>2014</v>
      </c>
      <c r="X5395" t="str">
        <f t="shared" si="422"/>
        <v>Nov-2014</v>
      </c>
      <c r="Y5395" s="17">
        <f t="shared" si="423"/>
        <v>6</v>
      </c>
      <c r="Z5395" t="str">
        <f t="shared" si="424"/>
        <v>0% (No Discount)</v>
      </c>
      <c r="AA5395" s="17">
        <f>IF(COUNTIF($B$2:B5395,B5395)=1,1,0)</f>
        <v>0</v>
      </c>
      <c r="AB5395" s="17">
        <f>IF(COUNTIF($F$2:F5395,F5395)=1,1,0)</f>
        <v>0</v>
      </c>
    </row>
    <row r="5396" spans="1:28" x14ac:dyDescent="0.2">
      <c r="A5396" s="17">
        <v>5395</v>
      </c>
      <c r="B5396" t="s">
        <v>8230</v>
      </c>
      <c r="C5396" s="18">
        <v>41962</v>
      </c>
      <c r="D5396" s="18">
        <v>41968</v>
      </c>
      <c r="E5396" t="s">
        <v>77</v>
      </c>
      <c r="F5396" t="s">
        <v>7577</v>
      </c>
      <c r="G5396" t="s">
        <v>7578</v>
      </c>
      <c r="H5396" t="s">
        <v>68</v>
      </c>
      <c r="I5396" t="s">
        <v>54</v>
      </c>
      <c r="J5396" t="s">
        <v>548</v>
      </c>
      <c r="K5396" t="s">
        <v>272</v>
      </c>
      <c r="L5396">
        <v>19805</v>
      </c>
      <c r="M5396" t="s">
        <v>175</v>
      </c>
      <c r="N5396" t="s">
        <v>4245</v>
      </c>
      <c r="O5396" t="s">
        <v>59</v>
      </c>
      <c r="P5396" t="s">
        <v>60</v>
      </c>
      <c r="Q5396" t="s">
        <v>4246</v>
      </c>
      <c r="R5396" s="19">
        <v>1025.8800000000001</v>
      </c>
      <c r="S5396" s="17">
        <v>6</v>
      </c>
      <c r="T5396" s="20">
        <v>0</v>
      </c>
      <c r="U5396" s="19">
        <v>235.95240000000001</v>
      </c>
      <c r="V5396" s="20">
        <f t="shared" si="420"/>
        <v>0.22999999999999998</v>
      </c>
      <c r="W5396" s="17">
        <f t="shared" si="421"/>
        <v>2014</v>
      </c>
      <c r="X5396" t="str">
        <f t="shared" si="422"/>
        <v>Nov-2014</v>
      </c>
      <c r="Y5396" s="17">
        <f t="shared" si="423"/>
        <v>6</v>
      </c>
      <c r="Z5396" t="str">
        <f t="shared" si="424"/>
        <v>0% (No Discount)</v>
      </c>
      <c r="AA5396" s="17">
        <f>IF(COUNTIF($B$2:B5396,B5396)=1,1,0)</f>
        <v>0</v>
      </c>
      <c r="AB5396" s="17">
        <f>IF(COUNTIF($F$2:F5396,F5396)=1,1,0)</f>
        <v>0</v>
      </c>
    </row>
    <row r="5397" spans="1:28" x14ac:dyDescent="0.2">
      <c r="A5397" s="17">
        <v>5396</v>
      </c>
      <c r="B5397" t="s">
        <v>8231</v>
      </c>
      <c r="C5397" s="18">
        <v>41961</v>
      </c>
      <c r="D5397" s="18">
        <v>41964</v>
      </c>
      <c r="E5397" t="s">
        <v>50</v>
      </c>
      <c r="F5397" t="s">
        <v>1680</v>
      </c>
      <c r="G5397" t="s">
        <v>1681</v>
      </c>
      <c r="H5397" t="s">
        <v>68</v>
      </c>
      <c r="I5397" t="s">
        <v>54</v>
      </c>
      <c r="J5397" t="s">
        <v>3807</v>
      </c>
      <c r="K5397" t="s">
        <v>148</v>
      </c>
      <c r="L5397">
        <v>84604</v>
      </c>
      <c r="M5397" t="s">
        <v>71</v>
      </c>
      <c r="N5397" t="s">
        <v>5860</v>
      </c>
      <c r="O5397" t="s">
        <v>73</v>
      </c>
      <c r="P5397" t="s">
        <v>117</v>
      </c>
      <c r="Q5397" t="s">
        <v>5861</v>
      </c>
      <c r="R5397" s="19">
        <v>21.98</v>
      </c>
      <c r="S5397" s="17">
        <v>7</v>
      </c>
      <c r="T5397" s="20">
        <v>0</v>
      </c>
      <c r="U5397" s="19">
        <v>9.891</v>
      </c>
      <c r="V5397" s="20">
        <f t="shared" si="420"/>
        <v>0.45</v>
      </c>
      <c r="W5397" s="17">
        <f t="shared" si="421"/>
        <v>2014</v>
      </c>
      <c r="X5397" t="str">
        <f t="shared" si="422"/>
        <v>Nov-2014</v>
      </c>
      <c r="Y5397" s="17">
        <f t="shared" si="423"/>
        <v>3</v>
      </c>
      <c r="Z5397" t="str">
        <f t="shared" si="424"/>
        <v>0% (No Discount)</v>
      </c>
      <c r="AA5397" s="17">
        <f>IF(COUNTIF($B$2:B5397,B5397)=1,1,0)</f>
        <v>1</v>
      </c>
      <c r="AB5397" s="17">
        <f>IF(COUNTIF($F$2:F5397,F5397)=1,1,0)</f>
        <v>0</v>
      </c>
    </row>
    <row r="5398" spans="1:28" x14ac:dyDescent="0.2">
      <c r="A5398" s="17">
        <v>5397</v>
      </c>
      <c r="B5398" t="s">
        <v>8232</v>
      </c>
      <c r="C5398" s="18">
        <v>42637</v>
      </c>
      <c r="D5398" s="18">
        <v>42637</v>
      </c>
      <c r="E5398" t="s">
        <v>1320</v>
      </c>
      <c r="F5398" t="s">
        <v>4172</v>
      </c>
      <c r="G5398" t="s">
        <v>4173</v>
      </c>
      <c r="H5398" t="s">
        <v>68</v>
      </c>
      <c r="I5398" t="s">
        <v>54</v>
      </c>
      <c r="J5398" t="s">
        <v>154</v>
      </c>
      <c r="K5398" t="s">
        <v>70</v>
      </c>
      <c r="L5398">
        <v>94110</v>
      </c>
      <c r="M5398" t="s">
        <v>71</v>
      </c>
      <c r="N5398" t="s">
        <v>5398</v>
      </c>
      <c r="O5398" t="s">
        <v>59</v>
      </c>
      <c r="P5398" t="s">
        <v>92</v>
      </c>
      <c r="Q5398" t="s">
        <v>5399</v>
      </c>
      <c r="R5398" s="19">
        <v>63.2</v>
      </c>
      <c r="S5398" s="17">
        <v>5</v>
      </c>
      <c r="T5398" s="20">
        <v>0</v>
      </c>
      <c r="U5398" s="19">
        <v>23.384</v>
      </c>
      <c r="V5398" s="20">
        <f t="shared" si="420"/>
        <v>0.37</v>
      </c>
      <c r="W5398" s="17">
        <f t="shared" si="421"/>
        <v>2016</v>
      </c>
      <c r="X5398" t="str">
        <f t="shared" si="422"/>
        <v>Sep-2016</v>
      </c>
      <c r="Y5398" s="17">
        <f t="shared" si="423"/>
        <v>0</v>
      </c>
      <c r="Z5398" t="str">
        <f t="shared" si="424"/>
        <v>0% (No Discount)</v>
      </c>
      <c r="AA5398" s="17">
        <f>IF(COUNTIF($B$2:B5398,B5398)=1,1,0)</f>
        <v>1</v>
      </c>
      <c r="AB5398" s="17">
        <f>IF(COUNTIF($F$2:F5398,F5398)=1,1,0)</f>
        <v>0</v>
      </c>
    </row>
    <row r="5399" spans="1:28" x14ac:dyDescent="0.2">
      <c r="A5399" s="17">
        <v>5398</v>
      </c>
      <c r="B5399" t="s">
        <v>8233</v>
      </c>
      <c r="C5399" s="18">
        <v>42694</v>
      </c>
      <c r="D5399" s="18">
        <v>42701</v>
      </c>
      <c r="E5399" t="s">
        <v>77</v>
      </c>
      <c r="F5399" t="s">
        <v>1811</v>
      </c>
      <c r="G5399" t="s">
        <v>1812</v>
      </c>
      <c r="H5399" t="s">
        <v>68</v>
      </c>
      <c r="I5399" t="s">
        <v>54</v>
      </c>
      <c r="J5399" t="s">
        <v>69</v>
      </c>
      <c r="K5399" t="s">
        <v>70</v>
      </c>
      <c r="L5399">
        <v>90004</v>
      </c>
      <c r="M5399" t="s">
        <v>71</v>
      </c>
      <c r="N5399" t="s">
        <v>839</v>
      </c>
      <c r="O5399" t="s">
        <v>73</v>
      </c>
      <c r="P5399" t="s">
        <v>105</v>
      </c>
      <c r="Q5399" t="s">
        <v>840</v>
      </c>
      <c r="R5399" s="19">
        <v>39</v>
      </c>
      <c r="S5399" s="17">
        <v>12</v>
      </c>
      <c r="T5399" s="20">
        <v>0</v>
      </c>
      <c r="U5399" s="19">
        <v>11.31</v>
      </c>
      <c r="V5399" s="20">
        <f t="shared" si="420"/>
        <v>0.29000000000000004</v>
      </c>
      <c r="W5399" s="17">
        <f t="shared" si="421"/>
        <v>2016</v>
      </c>
      <c r="X5399" t="str">
        <f t="shared" si="422"/>
        <v>Nov-2016</v>
      </c>
      <c r="Y5399" s="17">
        <f t="shared" si="423"/>
        <v>7</v>
      </c>
      <c r="Z5399" t="str">
        <f t="shared" si="424"/>
        <v>0% (No Discount)</v>
      </c>
      <c r="AA5399" s="17">
        <f>IF(COUNTIF($B$2:B5399,B5399)=1,1,0)</f>
        <v>1</v>
      </c>
      <c r="AB5399" s="17">
        <f>IF(COUNTIF($F$2:F5399,F5399)=1,1,0)</f>
        <v>0</v>
      </c>
    </row>
    <row r="5400" spans="1:28" x14ac:dyDescent="0.2">
      <c r="A5400" s="17">
        <v>5399</v>
      </c>
      <c r="B5400" t="s">
        <v>8234</v>
      </c>
      <c r="C5400" s="18">
        <v>42640</v>
      </c>
      <c r="D5400" s="18">
        <v>42645</v>
      </c>
      <c r="E5400" t="s">
        <v>77</v>
      </c>
      <c r="F5400" t="s">
        <v>2638</v>
      </c>
      <c r="G5400" t="s">
        <v>2639</v>
      </c>
      <c r="H5400" t="s">
        <v>68</v>
      </c>
      <c r="I5400" t="s">
        <v>54</v>
      </c>
      <c r="J5400" t="s">
        <v>2503</v>
      </c>
      <c r="K5400" t="s">
        <v>525</v>
      </c>
      <c r="L5400">
        <v>43130</v>
      </c>
      <c r="M5400" t="s">
        <v>175</v>
      </c>
      <c r="N5400" t="s">
        <v>1998</v>
      </c>
      <c r="O5400" t="s">
        <v>73</v>
      </c>
      <c r="P5400" t="s">
        <v>102</v>
      </c>
      <c r="Q5400" t="s">
        <v>1999</v>
      </c>
      <c r="R5400" s="19">
        <v>2.907</v>
      </c>
      <c r="S5400" s="17">
        <v>3</v>
      </c>
      <c r="T5400" s="20">
        <v>0.7</v>
      </c>
      <c r="U5400" s="19">
        <v>-2.0348999999999999</v>
      </c>
      <c r="V5400" s="20">
        <f t="shared" si="420"/>
        <v>-0.7</v>
      </c>
      <c r="W5400" s="17">
        <f t="shared" si="421"/>
        <v>2016</v>
      </c>
      <c r="X5400" t="str">
        <f t="shared" si="422"/>
        <v>Sep-2016</v>
      </c>
      <c r="Y5400" s="17">
        <f t="shared" si="423"/>
        <v>5</v>
      </c>
      <c r="Z5400" t="str">
        <f t="shared" si="424"/>
        <v>Over 50%</v>
      </c>
      <c r="AA5400" s="17">
        <f>IF(COUNTIF($B$2:B5400,B5400)=1,1,0)</f>
        <v>1</v>
      </c>
      <c r="AB5400" s="17">
        <f>IF(COUNTIF($F$2:F5400,F5400)=1,1,0)</f>
        <v>0</v>
      </c>
    </row>
    <row r="5401" spans="1:28" x14ac:dyDescent="0.2">
      <c r="A5401" s="17">
        <v>5400</v>
      </c>
      <c r="B5401" t="s">
        <v>8235</v>
      </c>
      <c r="C5401" s="18">
        <v>42469</v>
      </c>
      <c r="D5401" s="18">
        <v>42474</v>
      </c>
      <c r="E5401" t="s">
        <v>77</v>
      </c>
      <c r="F5401" t="s">
        <v>4408</v>
      </c>
      <c r="G5401" t="s">
        <v>4409</v>
      </c>
      <c r="H5401" t="s">
        <v>53</v>
      </c>
      <c r="I5401" t="s">
        <v>54</v>
      </c>
      <c r="J5401" t="s">
        <v>69</v>
      </c>
      <c r="K5401" t="s">
        <v>70</v>
      </c>
      <c r="L5401">
        <v>90004</v>
      </c>
      <c r="M5401" t="s">
        <v>71</v>
      </c>
      <c r="N5401" t="s">
        <v>58</v>
      </c>
      <c r="O5401" t="s">
        <v>59</v>
      </c>
      <c r="P5401" t="s">
        <v>60</v>
      </c>
      <c r="Q5401" t="s">
        <v>61</v>
      </c>
      <c r="R5401" s="19">
        <v>556.66499999999996</v>
      </c>
      <c r="S5401" s="17">
        <v>5</v>
      </c>
      <c r="T5401" s="20">
        <v>0.15</v>
      </c>
      <c r="U5401" s="19">
        <v>6.5490000000000004</v>
      </c>
      <c r="V5401" s="20">
        <f t="shared" si="420"/>
        <v>1.1764705882352943E-2</v>
      </c>
      <c r="W5401" s="17">
        <f t="shared" si="421"/>
        <v>2016</v>
      </c>
      <c r="X5401" t="str">
        <f t="shared" si="422"/>
        <v>Apr-2016</v>
      </c>
      <c r="Y5401" s="17">
        <f t="shared" si="423"/>
        <v>5</v>
      </c>
      <c r="Z5401" t="str">
        <f t="shared" si="424"/>
        <v>11-20%</v>
      </c>
      <c r="AA5401" s="17">
        <f>IF(COUNTIF($B$2:B5401,B5401)=1,1,0)</f>
        <v>1</v>
      </c>
      <c r="AB5401" s="17">
        <f>IF(COUNTIF($F$2:F5401,F5401)=1,1,0)</f>
        <v>0</v>
      </c>
    </row>
    <row r="5402" spans="1:28" x14ac:dyDescent="0.2">
      <c r="A5402" s="17">
        <v>5401</v>
      </c>
      <c r="B5402" t="s">
        <v>8236</v>
      </c>
      <c r="C5402" s="18">
        <v>42999</v>
      </c>
      <c r="D5402" s="18">
        <v>43001</v>
      </c>
      <c r="E5402" t="s">
        <v>215</v>
      </c>
      <c r="F5402" t="s">
        <v>8237</v>
      </c>
      <c r="G5402" t="s">
        <v>8238</v>
      </c>
      <c r="H5402" t="s">
        <v>53</v>
      </c>
      <c r="I5402" t="s">
        <v>54</v>
      </c>
      <c r="J5402" t="s">
        <v>122</v>
      </c>
      <c r="K5402" t="s">
        <v>123</v>
      </c>
      <c r="L5402">
        <v>98103</v>
      </c>
      <c r="M5402" t="s">
        <v>71</v>
      </c>
      <c r="N5402" t="s">
        <v>1445</v>
      </c>
      <c r="O5402" t="s">
        <v>98</v>
      </c>
      <c r="P5402" t="s">
        <v>188</v>
      </c>
      <c r="Q5402" t="s">
        <v>1446</v>
      </c>
      <c r="R5402" s="19">
        <v>71.98</v>
      </c>
      <c r="S5402" s="17">
        <v>2</v>
      </c>
      <c r="T5402" s="20">
        <v>0</v>
      </c>
      <c r="U5402" s="19">
        <v>15.1158</v>
      </c>
      <c r="V5402" s="20">
        <f t="shared" si="420"/>
        <v>0.21</v>
      </c>
      <c r="W5402" s="17">
        <f t="shared" si="421"/>
        <v>2017</v>
      </c>
      <c r="X5402" t="str">
        <f t="shared" si="422"/>
        <v>Sep-2017</v>
      </c>
      <c r="Y5402" s="17">
        <f t="shared" si="423"/>
        <v>2</v>
      </c>
      <c r="Z5402" t="str">
        <f t="shared" si="424"/>
        <v>0% (No Discount)</v>
      </c>
      <c r="AA5402" s="17">
        <f>IF(COUNTIF($B$2:B5402,B5402)=1,1,0)</f>
        <v>1</v>
      </c>
      <c r="AB5402" s="17">
        <f>IF(COUNTIF($F$2:F5402,F5402)=1,1,0)</f>
        <v>1</v>
      </c>
    </row>
    <row r="5403" spans="1:28" x14ac:dyDescent="0.2">
      <c r="A5403" s="17">
        <v>5402</v>
      </c>
      <c r="B5403" t="s">
        <v>8236</v>
      </c>
      <c r="C5403" s="18">
        <v>42999</v>
      </c>
      <c r="D5403" s="18">
        <v>43001</v>
      </c>
      <c r="E5403" t="s">
        <v>215</v>
      </c>
      <c r="F5403" t="s">
        <v>8237</v>
      </c>
      <c r="G5403" t="s">
        <v>8238</v>
      </c>
      <c r="H5403" t="s">
        <v>53</v>
      </c>
      <c r="I5403" t="s">
        <v>54</v>
      </c>
      <c r="J5403" t="s">
        <v>122</v>
      </c>
      <c r="K5403" t="s">
        <v>123</v>
      </c>
      <c r="L5403">
        <v>98103</v>
      </c>
      <c r="M5403" t="s">
        <v>71</v>
      </c>
      <c r="N5403" t="s">
        <v>1716</v>
      </c>
      <c r="O5403" t="s">
        <v>98</v>
      </c>
      <c r="P5403" t="s">
        <v>188</v>
      </c>
      <c r="Q5403" t="s">
        <v>1717</v>
      </c>
      <c r="R5403" s="19">
        <v>79.98</v>
      </c>
      <c r="S5403" s="17">
        <v>2</v>
      </c>
      <c r="T5403" s="20">
        <v>0</v>
      </c>
      <c r="U5403" s="19">
        <v>26.3934</v>
      </c>
      <c r="V5403" s="20">
        <f t="shared" si="420"/>
        <v>0.32999999999999996</v>
      </c>
      <c r="W5403" s="17">
        <f t="shared" si="421"/>
        <v>2017</v>
      </c>
      <c r="X5403" t="str">
        <f t="shared" si="422"/>
        <v>Sep-2017</v>
      </c>
      <c r="Y5403" s="17">
        <f t="shared" si="423"/>
        <v>2</v>
      </c>
      <c r="Z5403" t="str">
        <f t="shared" si="424"/>
        <v>0% (No Discount)</v>
      </c>
      <c r="AA5403" s="17">
        <f>IF(COUNTIF($B$2:B5403,B5403)=1,1,0)</f>
        <v>0</v>
      </c>
      <c r="AB5403" s="17">
        <f>IF(COUNTIF($F$2:F5403,F5403)=1,1,0)</f>
        <v>0</v>
      </c>
    </row>
    <row r="5404" spans="1:28" x14ac:dyDescent="0.2">
      <c r="A5404" s="17">
        <v>5403</v>
      </c>
      <c r="B5404" t="s">
        <v>8239</v>
      </c>
      <c r="C5404" s="18">
        <v>42971</v>
      </c>
      <c r="D5404" s="18">
        <v>42976</v>
      </c>
      <c r="E5404" t="s">
        <v>77</v>
      </c>
      <c r="F5404" t="s">
        <v>1090</v>
      </c>
      <c r="G5404" t="s">
        <v>1091</v>
      </c>
      <c r="H5404" t="s">
        <v>68</v>
      </c>
      <c r="I5404" t="s">
        <v>54</v>
      </c>
      <c r="J5404" t="s">
        <v>293</v>
      </c>
      <c r="K5404" t="s">
        <v>294</v>
      </c>
      <c r="L5404">
        <v>10024</v>
      </c>
      <c r="M5404" t="s">
        <v>175</v>
      </c>
      <c r="N5404" t="s">
        <v>101</v>
      </c>
      <c r="O5404" t="s">
        <v>73</v>
      </c>
      <c r="P5404" t="s">
        <v>102</v>
      </c>
      <c r="Q5404" t="s">
        <v>103</v>
      </c>
      <c r="R5404" s="19">
        <v>24.672000000000001</v>
      </c>
      <c r="S5404" s="17">
        <v>4</v>
      </c>
      <c r="T5404" s="20">
        <v>0.2</v>
      </c>
      <c r="U5404" s="19">
        <v>7.71</v>
      </c>
      <c r="V5404" s="20">
        <f t="shared" si="420"/>
        <v>0.3125</v>
      </c>
      <c r="W5404" s="17">
        <f t="shared" si="421"/>
        <v>2017</v>
      </c>
      <c r="X5404" t="str">
        <f t="shared" si="422"/>
        <v>Aug-2017</v>
      </c>
      <c r="Y5404" s="17">
        <f t="shared" si="423"/>
        <v>5</v>
      </c>
      <c r="Z5404" t="str">
        <f t="shared" si="424"/>
        <v>11-20%</v>
      </c>
      <c r="AA5404" s="17">
        <f>IF(COUNTIF($B$2:B5404,B5404)=1,1,0)</f>
        <v>1</v>
      </c>
      <c r="AB5404" s="17">
        <f>IF(COUNTIF($F$2:F5404,F5404)=1,1,0)</f>
        <v>0</v>
      </c>
    </row>
    <row r="5405" spans="1:28" x14ac:dyDescent="0.2">
      <c r="A5405" s="17">
        <v>5404</v>
      </c>
      <c r="B5405" t="s">
        <v>8239</v>
      </c>
      <c r="C5405" s="18">
        <v>42971</v>
      </c>
      <c r="D5405" s="18">
        <v>42976</v>
      </c>
      <c r="E5405" t="s">
        <v>77</v>
      </c>
      <c r="F5405" t="s">
        <v>1090</v>
      </c>
      <c r="G5405" t="s">
        <v>1091</v>
      </c>
      <c r="H5405" t="s">
        <v>68</v>
      </c>
      <c r="I5405" t="s">
        <v>54</v>
      </c>
      <c r="J5405" t="s">
        <v>293</v>
      </c>
      <c r="K5405" t="s">
        <v>294</v>
      </c>
      <c r="L5405">
        <v>10024</v>
      </c>
      <c r="M5405" t="s">
        <v>175</v>
      </c>
      <c r="N5405" t="s">
        <v>2389</v>
      </c>
      <c r="O5405" t="s">
        <v>73</v>
      </c>
      <c r="P5405" t="s">
        <v>102</v>
      </c>
      <c r="Q5405" t="s">
        <v>2390</v>
      </c>
      <c r="R5405" s="19">
        <v>3.7440000000000002</v>
      </c>
      <c r="S5405" s="17">
        <v>1</v>
      </c>
      <c r="T5405" s="20">
        <v>0.2</v>
      </c>
      <c r="U5405" s="19">
        <v>1.3104</v>
      </c>
      <c r="V5405" s="20">
        <f t="shared" si="420"/>
        <v>0.35</v>
      </c>
      <c r="W5405" s="17">
        <f t="shared" si="421"/>
        <v>2017</v>
      </c>
      <c r="X5405" t="str">
        <f t="shared" si="422"/>
        <v>Aug-2017</v>
      </c>
      <c r="Y5405" s="17">
        <f t="shared" si="423"/>
        <v>5</v>
      </c>
      <c r="Z5405" t="str">
        <f t="shared" si="424"/>
        <v>11-20%</v>
      </c>
      <c r="AA5405" s="17">
        <f>IF(COUNTIF($B$2:B5405,B5405)=1,1,0)</f>
        <v>0</v>
      </c>
      <c r="AB5405" s="17">
        <f>IF(COUNTIF($F$2:F5405,F5405)=1,1,0)</f>
        <v>0</v>
      </c>
    </row>
    <row r="5406" spans="1:28" x14ac:dyDescent="0.2">
      <c r="A5406" s="17">
        <v>5405</v>
      </c>
      <c r="B5406" t="s">
        <v>8240</v>
      </c>
      <c r="C5406" s="18">
        <v>42422</v>
      </c>
      <c r="D5406" s="18">
        <v>42426</v>
      </c>
      <c r="E5406" t="s">
        <v>77</v>
      </c>
      <c r="F5406" t="s">
        <v>2981</v>
      </c>
      <c r="G5406" t="s">
        <v>2982</v>
      </c>
      <c r="H5406" t="s">
        <v>53</v>
      </c>
      <c r="I5406" t="s">
        <v>54</v>
      </c>
      <c r="J5406" t="s">
        <v>69</v>
      </c>
      <c r="K5406" t="s">
        <v>70</v>
      </c>
      <c r="L5406">
        <v>90045</v>
      </c>
      <c r="M5406" t="s">
        <v>71</v>
      </c>
      <c r="N5406" t="s">
        <v>1182</v>
      </c>
      <c r="O5406" t="s">
        <v>98</v>
      </c>
      <c r="P5406" t="s">
        <v>99</v>
      </c>
      <c r="Q5406" t="s">
        <v>1183</v>
      </c>
      <c r="R5406" s="19">
        <v>445.96</v>
      </c>
      <c r="S5406" s="17">
        <v>5</v>
      </c>
      <c r="T5406" s="20">
        <v>0.2</v>
      </c>
      <c r="U5406" s="19">
        <v>55.744999999999997</v>
      </c>
      <c r="V5406" s="20">
        <f t="shared" si="420"/>
        <v>0.125</v>
      </c>
      <c r="W5406" s="17">
        <f t="shared" si="421"/>
        <v>2016</v>
      </c>
      <c r="X5406" t="str">
        <f t="shared" si="422"/>
        <v>Feb-2016</v>
      </c>
      <c r="Y5406" s="17">
        <f t="shared" si="423"/>
        <v>4</v>
      </c>
      <c r="Z5406" t="str">
        <f t="shared" si="424"/>
        <v>11-20%</v>
      </c>
      <c r="AA5406" s="17">
        <f>IF(COUNTIF($B$2:B5406,B5406)=1,1,0)</f>
        <v>1</v>
      </c>
      <c r="AB5406" s="17">
        <f>IF(COUNTIF($F$2:F5406,F5406)=1,1,0)</f>
        <v>0</v>
      </c>
    </row>
    <row r="5407" spans="1:28" x14ac:dyDescent="0.2">
      <c r="A5407" s="17">
        <v>5406</v>
      </c>
      <c r="B5407" t="s">
        <v>8240</v>
      </c>
      <c r="C5407" s="18">
        <v>42422</v>
      </c>
      <c r="D5407" s="18">
        <v>42426</v>
      </c>
      <c r="E5407" t="s">
        <v>77</v>
      </c>
      <c r="F5407" t="s">
        <v>2981</v>
      </c>
      <c r="G5407" t="s">
        <v>2982</v>
      </c>
      <c r="H5407" t="s">
        <v>53</v>
      </c>
      <c r="I5407" t="s">
        <v>54</v>
      </c>
      <c r="J5407" t="s">
        <v>69</v>
      </c>
      <c r="K5407" t="s">
        <v>70</v>
      </c>
      <c r="L5407">
        <v>90045</v>
      </c>
      <c r="M5407" t="s">
        <v>71</v>
      </c>
      <c r="N5407" t="s">
        <v>6545</v>
      </c>
      <c r="O5407" t="s">
        <v>98</v>
      </c>
      <c r="P5407" t="s">
        <v>188</v>
      </c>
      <c r="Q5407" t="s">
        <v>6546</v>
      </c>
      <c r="R5407" s="19">
        <v>36.24</v>
      </c>
      <c r="S5407" s="17">
        <v>1</v>
      </c>
      <c r="T5407" s="20">
        <v>0</v>
      </c>
      <c r="U5407" s="19">
        <v>15.220800000000001</v>
      </c>
      <c r="V5407" s="20">
        <f t="shared" si="420"/>
        <v>0.42</v>
      </c>
      <c r="W5407" s="17">
        <f t="shared" si="421"/>
        <v>2016</v>
      </c>
      <c r="X5407" t="str">
        <f t="shared" si="422"/>
        <v>Feb-2016</v>
      </c>
      <c r="Y5407" s="17">
        <f t="shared" si="423"/>
        <v>4</v>
      </c>
      <c r="Z5407" t="str">
        <f t="shared" si="424"/>
        <v>0% (No Discount)</v>
      </c>
      <c r="AA5407" s="17">
        <f>IF(COUNTIF($B$2:B5407,B5407)=1,1,0)</f>
        <v>0</v>
      </c>
      <c r="AB5407" s="17">
        <f>IF(COUNTIF($F$2:F5407,F5407)=1,1,0)</f>
        <v>0</v>
      </c>
    </row>
    <row r="5408" spans="1:28" x14ac:dyDescent="0.2">
      <c r="A5408" s="17">
        <v>5407</v>
      </c>
      <c r="B5408" t="s">
        <v>8240</v>
      </c>
      <c r="C5408" s="18">
        <v>42422</v>
      </c>
      <c r="D5408" s="18">
        <v>42426</v>
      </c>
      <c r="E5408" t="s">
        <v>77</v>
      </c>
      <c r="F5408" t="s">
        <v>2981</v>
      </c>
      <c r="G5408" t="s">
        <v>2982</v>
      </c>
      <c r="H5408" t="s">
        <v>53</v>
      </c>
      <c r="I5408" t="s">
        <v>54</v>
      </c>
      <c r="J5408" t="s">
        <v>69</v>
      </c>
      <c r="K5408" t="s">
        <v>70</v>
      </c>
      <c r="L5408">
        <v>90045</v>
      </c>
      <c r="M5408" t="s">
        <v>71</v>
      </c>
      <c r="N5408" t="s">
        <v>4223</v>
      </c>
      <c r="O5408" t="s">
        <v>73</v>
      </c>
      <c r="P5408" t="s">
        <v>296</v>
      </c>
      <c r="Q5408" t="s">
        <v>4224</v>
      </c>
      <c r="R5408" s="19">
        <v>10.65</v>
      </c>
      <c r="S5408" s="17">
        <v>3</v>
      </c>
      <c r="T5408" s="20">
        <v>0</v>
      </c>
      <c r="U5408" s="19">
        <v>5.0054999999999996</v>
      </c>
      <c r="V5408" s="20">
        <f t="shared" si="420"/>
        <v>0.47</v>
      </c>
      <c r="W5408" s="17">
        <f t="shared" si="421"/>
        <v>2016</v>
      </c>
      <c r="X5408" t="str">
        <f t="shared" si="422"/>
        <v>Feb-2016</v>
      </c>
      <c r="Y5408" s="17">
        <f t="shared" si="423"/>
        <v>4</v>
      </c>
      <c r="Z5408" t="str">
        <f t="shared" si="424"/>
        <v>0% (No Discount)</v>
      </c>
      <c r="AA5408" s="17">
        <f>IF(COUNTIF($B$2:B5408,B5408)=1,1,0)</f>
        <v>0</v>
      </c>
      <c r="AB5408" s="17">
        <f>IF(COUNTIF($F$2:F5408,F5408)=1,1,0)</f>
        <v>0</v>
      </c>
    </row>
    <row r="5409" spans="1:28" x14ac:dyDescent="0.2">
      <c r="A5409" s="17">
        <v>5408</v>
      </c>
      <c r="B5409" t="s">
        <v>8241</v>
      </c>
      <c r="C5409" s="18">
        <v>43077</v>
      </c>
      <c r="D5409" s="18">
        <v>43083</v>
      </c>
      <c r="E5409" t="s">
        <v>77</v>
      </c>
      <c r="F5409" t="s">
        <v>6064</v>
      </c>
      <c r="G5409" t="s">
        <v>6065</v>
      </c>
      <c r="H5409" t="s">
        <v>68</v>
      </c>
      <c r="I5409" t="s">
        <v>54</v>
      </c>
      <c r="J5409" t="s">
        <v>154</v>
      </c>
      <c r="K5409" t="s">
        <v>70</v>
      </c>
      <c r="L5409">
        <v>94109</v>
      </c>
      <c r="M5409" t="s">
        <v>71</v>
      </c>
      <c r="N5409" t="s">
        <v>7552</v>
      </c>
      <c r="O5409" t="s">
        <v>73</v>
      </c>
      <c r="P5409" t="s">
        <v>117</v>
      </c>
      <c r="Q5409" t="s">
        <v>8242</v>
      </c>
      <c r="R5409" s="19">
        <v>87.92</v>
      </c>
      <c r="S5409" s="17">
        <v>4</v>
      </c>
      <c r="T5409" s="20">
        <v>0</v>
      </c>
      <c r="U5409" s="19">
        <v>40.443199999999997</v>
      </c>
      <c r="V5409" s="20">
        <f t="shared" si="420"/>
        <v>0.45999999999999996</v>
      </c>
      <c r="W5409" s="17">
        <f t="shared" si="421"/>
        <v>2017</v>
      </c>
      <c r="X5409" t="str">
        <f t="shared" si="422"/>
        <v>Dec-2017</v>
      </c>
      <c r="Y5409" s="17">
        <f t="shared" si="423"/>
        <v>6</v>
      </c>
      <c r="Z5409" t="str">
        <f t="shared" si="424"/>
        <v>0% (No Discount)</v>
      </c>
      <c r="AA5409" s="17">
        <f>IF(COUNTIF($B$2:B5409,B5409)=1,1,0)</f>
        <v>1</v>
      </c>
      <c r="AB5409" s="17">
        <f>IF(COUNTIF($F$2:F5409,F5409)=1,1,0)</f>
        <v>0</v>
      </c>
    </row>
    <row r="5410" spans="1:28" x14ac:dyDescent="0.2">
      <c r="A5410" s="17">
        <v>5409</v>
      </c>
      <c r="B5410" t="s">
        <v>8241</v>
      </c>
      <c r="C5410" s="18">
        <v>43077</v>
      </c>
      <c r="D5410" s="18">
        <v>43083</v>
      </c>
      <c r="E5410" t="s">
        <v>77</v>
      </c>
      <c r="F5410" t="s">
        <v>6064</v>
      </c>
      <c r="G5410" t="s">
        <v>6065</v>
      </c>
      <c r="H5410" t="s">
        <v>68</v>
      </c>
      <c r="I5410" t="s">
        <v>54</v>
      </c>
      <c r="J5410" t="s">
        <v>154</v>
      </c>
      <c r="K5410" t="s">
        <v>70</v>
      </c>
      <c r="L5410">
        <v>94109</v>
      </c>
      <c r="M5410" t="s">
        <v>71</v>
      </c>
      <c r="N5410" t="s">
        <v>3578</v>
      </c>
      <c r="O5410" t="s">
        <v>73</v>
      </c>
      <c r="P5410" t="s">
        <v>102</v>
      </c>
      <c r="Q5410" t="s">
        <v>3579</v>
      </c>
      <c r="R5410" s="19">
        <v>22.423999999999999</v>
      </c>
      <c r="S5410" s="17">
        <v>1</v>
      </c>
      <c r="T5410" s="20">
        <v>0.2</v>
      </c>
      <c r="U5410" s="19">
        <v>8.4090000000000007</v>
      </c>
      <c r="V5410" s="20">
        <f t="shared" si="420"/>
        <v>0.37500000000000006</v>
      </c>
      <c r="W5410" s="17">
        <f t="shared" si="421"/>
        <v>2017</v>
      </c>
      <c r="X5410" t="str">
        <f t="shared" si="422"/>
        <v>Dec-2017</v>
      </c>
      <c r="Y5410" s="17">
        <f t="shared" si="423"/>
        <v>6</v>
      </c>
      <c r="Z5410" t="str">
        <f t="shared" si="424"/>
        <v>11-20%</v>
      </c>
      <c r="AA5410" s="17">
        <f>IF(COUNTIF($B$2:B5410,B5410)=1,1,0)</f>
        <v>0</v>
      </c>
      <c r="AB5410" s="17">
        <f>IF(COUNTIF($F$2:F5410,F5410)=1,1,0)</f>
        <v>0</v>
      </c>
    </row>
    <row r="5411" spans="1:28" x14ac:dyDescent="0.2">
      <c r="A5411" s="17">
        <v>5410</v>
      </c>
      <c r="B5411" t="s">
        <v>8241</v>
      </c>
      <c r="C5411" s="18">
        <v>43077</v>
      </c>
      <c r="D5411" s="18">
        <v>43083</v>
      </c>
      <c r="E5411" t="s">
        <v>77</v>
      </c>
      <c r="F5411" t="s">
        <v>6064</v>
      </c>
      <c r="G5411" t="s">
        <v>6065</v>
      </c>
      <c r="H5411" t="s">
        <v>68</v>
      </c>
      <c r="I5411" t="s">
        <v>54</v>
      </c>
      <c r="J5411" t="s">
        <v>154</v>
      </c>
      <c r="K5411" t="s">
        <v>70</v>
      </c>
      <c r="L5411">
        <v>94109</v>
      </c>
      <c r="M5411" t="s">
        <v>71</v>
      </c>
      <c r="N5411" t="s">
        <v>1754</v>
      </c>
      <c r="O5411" t="s">
        <v>73</v>
      </c>
      <c r="P5411" t="s">
        <v>102</v>
      </c>
      <c r="Q5411" t="s">
        <v>1755</v>
      </c>
      <c r="R5411" s="19">
        <v>90.48</v>
      </c>
      <c r="S5411" s="17">
        <v>3</v>
      </c>
      <c r="T5411" s="20">
        <v>0.2</v>
      </c>
      <c r="U5411" s="19">
        <v>33.93</v>
      </c>
      <c r="V5411" s="20">
        <f t="shared" si="420"/>
        <v>0.375</v>
      </c>
      <c r="W5411" s="17">
        <f t="shared" si="421"/>
        <v>2017</v>
      </c>
      <c r="X5411" t="str">
        <f t="shared" si="422"/>
        <v>Dec-2017</v>
      </c>
      <c r="Y5411" s="17">
        <f t="shared" si="423"/>
        <v>6</v>
      </c>
      <c r="Z5411" t="str">
        <f t="shared" si="424"/>
        <v>11-20%</v>
      </c>
      <c r="AA5411" s="17">
        <f>IF(COUNTIF($B$2:B5411,B5411)=1,1,0)</f>
        <v>0</v>
      </c>
      <c r="AB5411" s="17">
        <f>IF(COUNTIF($F$2:F5411,F5411)=1,1,0)</f>
        <v>0</v>
      </c>
    </row>
    <row r="5412" spans="1:28" x14ac:dyDescent="0.2">
      <c r="A5412" s="17">
        <v>5411</v>
      </c>
      <c r="B5412" t="s">
        <v>8241</v>
      </c>
      <c r="C5412" s="18">
        <v>43077</v>
      </c>
      <c r="D5412" s="18">
        <v>43083</v>
      </c>
      <c r="E5412" t="s">
        <v>77</v>
      </c>
      <c r="F5412" t="s">
        <v>6064</v>
      </c>
      <c r="G5412" t="s">
        <v>6065</v>
      </c>
      <c r="H5412" t="s">
        <v>68</v>
      </c>
      <c r="I5412" t="s">
        <v>54</v>
      </c>
      <c r="J5412" t="s">
        <v>154</v>
      </c>
      <c r="K5412" t="s">
        <v>70</v>
      </c>
      <c r="L5412">
        <v>94109</v>
      </c>
      <c r="M5412" t="s">
        <v>71</v>
      </c>
      <c r="N5412" t="s">
        <v>5592</v>
      </c>
      <c r="O5412" t="s">
        <v>73</v>
      </c>
      <c r="P5412" t="s">
        <v>86</v>
      </c>
      <c r="Q5412" t="s">
        <v>5593</v>
      </c>
      <c r="R5412" s="19">
        <v>42.76</v>
      </c>
      <c r="S5412" s="17">
        <v>1</v>
      </c>
      <c r="T5412" s="20">
        <v>0</v>
      </c>
      <c r="U5412" s="19">
        <v>11.117599999999999</v>
      </c>
      <c r="V5412" s="20">
        <f t="shared" si="420"/>
        <v>0.26</v>
      </c>
      <c r="W5412" s="17">
        <f t="shared" si="421"/>
        <v>2017</v>
      </c>
      <c r="X5412" t="str">
        <f t="shared" si="422"/>
        <v>Dec-2017</v>
      </c>
      <c r="Y5412" s="17">
        <f t="shared" si="423"/>
        <v>6</v>
      </c>
      <c r="Z5412" t="str">
        <f t="shared" si="424"/>
        <v>0% (No Discount)</v>
      </c>
      <c r="AA5412" s="17">
        <f>IF(COUNTIF($B$2:B5412,B5412)=1,1,0)</f>
        <v>0</v>
      </c>
      <c r="AB5412" s="17">
        <f>IF(COUNTIF($F$2:F5412,F5412)=1,1,0)</f>
        <v>0</v>
      </c>
    </row>
    <row r="5413" spans="1:28" x14ac:dyDescent="0.2">
      <c r="A5413" s="17">
        <v>5412</v>
      </c>
      <c r="B5413" t="s">
        <v>8243</v>
      </c>
      <c r="C5413" s="18">
        <v>42996</v>
      </c>
      <c r="D5413" s="18">
        <v>43000</v>
      </c>
      <c r="E5413" t="s">
        <v>77</v>
      </c>
      <c r="F5413" t="s">
        <v>6567</v>
      </c>
      <c r="G5413" t="s">
        <v>6568</v>
      </c>
      <c r="H5413" t="s">
        <v>53</v>
      </c>
      <c r="I5413" t="s">
        <v>54</v>
      </c>
      <c r="J5413" t="s">
        <v>8244</v>
      </c>
      <c r="K5413" t="s">
        <v>696</v>
      </c>
      <c r="L5413">
        <v>88101</v>
      </c>
      <c r="M5413" t="s">
        <v>71</v>
      </c>
      <c r="N5413" t="s">
        <v>2970</v>
      </c>
      <c r="O5413" t="s">
        <v>73</v>
      </c>
      <c r="P5413" t="s">
        <v>102</v>
      </c>
      <c r="Q5413" t="s">
        <v>2971</v>
      </c>
      <c r="R5413" s="19">
        <v>10.08</v>
      </c>
      <c r="S5413" s="17">
        <v>7</v>
      </c>
      <c r="T5413" s="20">
        <v>0.2</v>
      </c>
      <c r="U5413" s="19">
        <v>3.528</v>
      </c>
      <c r="V5413" s="20">
        <f t="shared" si="420"/>
        <v>0.35</v>
      </c>
      <c r="W5413" s="17">
        <f t="shared" si="421"/>
        <v>2017</v>
      </c>
      <c r="X5413" t="str">
        <f t="shared" si="422"/>
        <v>Sep-2017</v>
      </c>
      <c r="Y5413" s="17">
        <f t="shared" si="423"/>
        <v>4</v>
      </c>
      <c r="Z5413" t="str">
        <f t="shared" si="424"/>
        <v>11-20%</v>
      </c>
      <c r="AA5413" s="17">
        <f>IF(COUNTIF($B$2:B5413,B5413)=1,1,0)</f>
        <v>1</v>
      </c>
      <c r="AB5413" s="17">
        <f>IF(COUNTIF($F$2:F5413,F5413)=1,1,0)</f>
        <v>0</v>
      </c>
    </row>
    <row r="5414" spans="1:28" x14ac:dyDescent="0.2">
      <c r="A5414" s="17">
        <v>5413</v>
      </c>
      <c r="B5414" t="s">
        <v>8243</v>
      </c>
      <c r="C5414" s="18">
        <v>42996</v>
      </c>
      <c r="D5414" s="18">
        <v>43000</v>
      </c>
      <c r="E5414" t="s">
        <v>77</v>
      </c>
      <c r="F5414" t="s">
        <v>6567</v>
      </c>
      <c r="G5414" t="s">
        <v>6568</v>
      </c>
      <c r="H5414" t="s">
        <v>53</v>
      </c>
      <c r="I5414" t="s">
        <v>54</v>
      </c>
      <c r="J5414" t="s">
        <v>8244</v>
      </c>
      <c r="K5414" t="s">
        <v>696</v>
      </c>
      <c r="L5414">
        <v>88101</v>
      </c>
      <c r="M5414" t="s">
        <v>71</v>
      </c>
      <c r="N5414" t="s">
        <v>8245</v>
      </c>
      <c r="O5414" t="s">
        <v>98</v>
      </c>
      <c r="P5414" t="s">
        <v>188</v>
      </c>
      <c r="Q5414" t="s">
        <v>8246</v>
      </c>
      <c r="R5414" s="19">
        <v>101.34</v>
      </c>
      <c r="S5414" s="17">
        <v>3</v>
      </c>
      <c r="T5414" s="20">
        <v>0</v>
      </c>
      <c r="U5414" s="19">
        <v>8.1072000000000006</v>
      </c>
      <c r="V5414" s="20">
        <f t="shared" si="420"/>
        <v>0.08</v>
      </c>
      <c r="W5414" s="17">
        <f t="shared" si="421"/>
        <v>2017</v>
      </c>
      <c r="X5414" t="str">
        <f t="shared" si="422"/>
        <v>Sep-2017</v>
      </c>
      <c r="Y5414" s="17">
        <f t="shared" si="423"/>
        <v>4</v>
      </c>
      <c r="Z5414" t="str">
        <f t="shared" si="424"/>
        <v>0% (No Discount)</v>
      </c>
      <c r="AA5414" s="17">
        <f>IF(COUNTIF($B$2:B5414,B5414)=1,1,0)</f>
        <v>0</v>
      </c>
      <c r="AB5414" s="17">
        <f>IF(COUNTIF($F$2:F5414,F5414)=1,1,0)</f>
        <v>0</v>
      </c>
    </row>
    <row r="5415" spans="1:28" x14ac:dyDescent="0.2">
      <c r="A5415" s="17">
        <v>5414</v>
      </c>
      <c r="B5415" t="s">
        <v>8247</v>
      </c>
      <c r="C5415" s="18">
        <v>42624</v>
      </c>
      <c r="D5415" s="18">
        <v>42627</v>
      </c>
      <c r="E5415" t="s">
        <v>215</v>
      </c>
      <c r="F5415" t="s">
        <v>5095</v>
      </c>
      <c r="G5415" t="s">
        <v>5096</v>
      </c>
      <c r="H5415" t="s">
        <v>53</v>
      </c>
      <c r="I5415" t="s">
        <v>54</v>
      </c>
      <c r="J5415" t="s">
        <v>7281</v>
      </c>
      <c r="K5415" t="s">
        <v>4566</v>
      </c>
      <c r="L5415">
        <v>67212</v>
      </c>
      <c r="M5415" t="s">
        <v>132</v>
      </c>
      <c r="N5415" t="s">
        <v>6527</v>
      </c>
      <c r="O5415" t="s">
        <v>98</v>
      </c>
      <c r="P5415" t="s">
        <v>99</v>
      </c>
      <c r="Q5415" t="s">
        <v>6528</v>
      </c>
      <c r="R5415" s="19">
        <v>224.75</v>
      </c>
      <c r="S5415" s="17">
        <v>5</v>
      </c>
      <c r="T5415" s="20">
        <v>0</v>
      </c>
      <c r="U5415" s="19">
        <v>62.93</v>
      </c>
      <c r="V5415" s="20">
        <f t="shared" si="420"/>
        <v>0.27999999999999997</v>
      </c>
      <c r="W5415" s="17">
        <f t="shared" si="421"/>
        <v>2016</v>
      </c>
      <c r="X5415" t="str">
        <f t="shared" si="422"/>
        <v>Sep-2016</v>
      </c>
      <c r="Y5415" s="17">
        <f t="shared" si="423"/>
        <v>3</v>
      </c>
      <c r="Z5415" t="str">
        <f t="shared" si="424"/>
        <v>0% (No Discount)</v>
      </c>
      <c r="AA5415" s="17">
        <f>IF(COUNTIF($B$2:B5415,B5415)=1,1,0)</f>
        <v>1</v>
      </c>
      <c r="AB5415" s="17">
        <f>IF(COUNTIF($F$2:F5415,F5415)=1,1,0)</f>
        <v>0</v>
      </c>
    </row>
    <row r="5416" spans="1:28" x14ac:dyDescent="0.2">
      <c r="A5416" s="17">
        <v>5415</v>
      </c>
      <c r="B5416" t="s">
        <v>8248</v>
      </c>
      <c r="C5416" s="18">
        <v>43001</v>
      </c>
      <c r="D5416" s="18">
        <v>43006</v>
      </c>
      <c r="E5416" t="s">
        <v>77</v>
      </c>
      <c r="F5416" t="s">
        <v>481</v>
      </c>
      <c r="G5416" t="s">
        <v>482</v>
      </c>
      <c r="H5416" t="s">
        <v>53</v>
      </c>
      <c r="I5416" t="s">
        <v>54</v>
      </c>
      <c r="J5416" t="s">
        <v>330</v>
      </c>
      <c r="K5416" t="s">
        <v>238</v>
      </c>
      <c r="L5416">
        <v>60653</v>
      </c>
      <c r="M5416" t="s">
        <v>132</v>
      </c>
      <c r="N5416" t="s">
        <v>7954</v>
      </c>
      <c r="O5416" t="s">
        <v>73</v>
      </c>
      <c r="P5416" t="s">
        <v>105</v>
      </c>
      <c r="Q5416" t="s">
        <v>7955</v>
      </c>
      <c r="R5416" s="19">
        <v>73.176000000000002</v>
      </c>
      <c r="S5416" s="17">
        <v>6</v>
      </c>
      <c r="T5416" s="20">
        <v>0.8</v>
      </c>
      <c r="U5416" s="19">
        <v>-197.5752</v>
      </c>
      <c r="V5416" s="20">
        <f t="shared" si="420"/>
        <v>-2.6999999999999997</v>
      </c>
      <c r="W5416" s="17">
        <f t="shared" si="421"/>
        <v>2017</v>
      </c>
      <c r="X5416" t="str">
        <f t="shared" si="422"/>
        <v>Sep-2017</v>
      </c>
      <c r="Y5416" s="17">
        <f t="shared" si="423"/>
        <v>5</v>
      </c>
      <c r="Z5416" t="str">
        <f t="shared" si="424"/>
        <v>Over 50%</v>
      </c>
      <c r="AA5416" s="17">
        <f>IF(COUNTIF($B$2:B5416,B5416)=1,1,0)</f>
        <v>1</v>
      </c>
      <c r="AB5416" s="17">
        <f>IF(COUNTIF($F$2:F5416,F5416)=1,1,0)</f>
        <v>0</v>
      </c>
    </row>
    <row r="5417" spans="1:28" x14ac:dyDescent="0.2">
      <c r="A5417" s="17">
        <v>5416</v>
      </c>
      <c r="B5417" t="s">
        <v>8248</v>
      </c>
      <c r="C5417" s="18">
        <v>43001</v>
      </c>
      <c r="D5417" s="18">
        <v>43006</v>
      </c>
      <c r="E5417" t="s">
        <v>77</v>
      </c>
      <c r="F5417" t="s">
        <v>481</v>
      </c>
      <c r="G5417" t="s">
        <v>482</v>
      </c>
      <c r="H5417" t="s">
        <v>53</v>
      </c>
      <c r="I5417" t="s">
        <v>54</v>
      </c>
      <c r="J5417" t="s">
        <v>330</v>
      </c>
      <c r="K5417" t="s">
        <v>238</v>
      </c>
      <c r="L5417">
        <v>60653</v>
      </c>
      <c r="M5417" t="s">
        <v>132</v>
      </c>
      <c r="N5417" t="s">
        <v>3847</v>
      </c>
      <c r="O5417" t="s">
        <v>73</v>
      </c>
      <c r="P5417" t="s">
        <v>117</v>
      </c>
      <c r="Q5417" t="s">
        <v>3848</v>
      </c>
      <c r="R5417" s="19">
        <v>20.736000000000001</v>
      </c>
      <c r="S5417" s="17">
        <v>4</v>
      </c>
      <c r="T5417" s="20">
        <v>0.2</v>
      </c>
      <c r="U5417" s="19">
        <v>7.2576000000000001</v>
      </c>
      <c r="V5417" s="20">
        <f t="shared" si="420"/>
        <v>0.35</v>
      </c>
      <c r="W5417" s="17">
        <f t="shared" si="421"/>
        <v>2017</v>
      </c>
      <c r="X5417" t="str">
        <f t="shared" si="422"/>
        <v>Sep-2017</v>
      </c>
      <c r="Y5417" s="17">
        <f t="shared" si="423"/>
        <v>5</v>
      </c>
      <c r="Z5417" t="str">
        <f t="shared" si="424"/>
        <v>11-20%</v>
      </c>
      <c r="AA5417" s="17">
        <f>IF(COUNTIF($B$2:B5417,B5417)=1,1,0)</f>
        <v>0</v>
      </c>
      <c r="AB5417" s="17">
        <f>IF(COUNTIF($F$2:F5417,F5417)=1,1,0)</f>
        <v>0</v>
      </c>
    </row>
    <row r="5418" spans="1:28" x14ac:dyDescent="0.2">
      <c r="A5418" s="17">
        <v>5417</v>
      </c>
      <c r="B5418" t="s">
        <v>8248</v>
      </c>
      <c r="C5418" s="18">
        <v>43001</v>
      </c>
      <c r="D5418" s="18">
        <v>43006</v>
      </c>
      <c r="E5418" t="s">
        <v>77</v>
      </c>
      <c r="F5418" t="s">
        <v>481</v>
      </c>
      <c r="G5418" t="s">
        <v>482</v>
      </c>
      <c r="H5418" t="s">
        <v>53</v>
      </c>
      <c r="I5418" t="s">
        <v>54</v>
      </c>
      <c r="J5418" t="s">
        <v>330</v>
      </c>
      <c r="K5418" t="s">
        <v>238</v>
      </c>
      <c r="L5418">
        <v>60653</v>
      </c>
      <c r="M5418" t="s">
        <v>132</v>
      </c>
      <c r="N5418" t="s">
        <v>3063</v>
      </c>
      <c r="O5418" t="s">
        <v>98</v>
      </c>
      <c r="P5418" t="s">
        <v>99</v>
      </c>
      <c r="Q5418" t="s">
        <v>3064</v>
      </c>
      <c r="R5418" s="19">
        <v>39.984000000000002</v>
      </c>
      <c r="S5418" s="17">
        <v>2</v>
      </c>
      <c r="T5418" s="20">
        <v>0.2</v>
      </c>
      <c r="U5418" s="19">
        <v>-8.9963999999999995</v>
      </c>
      <c r="V5418" s="20">
        <f t="shared" si="420"/>
        <v>-0.22499999999999998</v>
      </c>
      <c r="W5418" s="17">
        <f t="shared" si="421"/>
        <v>2017</v>
      </c>
      <c r="X5418" t="str">
        <f t="shared" si="422"/>
        <v>Sep-2017</v>
      </c>
      <c r="Y5418" s="17">
        <f t="shared" si="423"/>
        <v>5</v>
      </c>
      <c r="Z5418" t="str">
        <f t="shared" si="424"/>
        <v>11-20%</v>
      </c>
      <c r="AA5418" s="17">
        <f>IF(COUNTIF($B$2:B5418,B5418)=1,1,0)</f>
        <v>0</v>
      </c>
      <c r="AB5418" s="17">
        <f>IF(COUNTIF($F$2:F5418,F5418)=1,1,0)</f>
        <v>0</v>
      </c>
    </row>
    <row r="5419" spans="1:28" x14ac:dyDescent="0.2">
      <c r="A5419" s="17">
        <v>5418</v>
      </c>
      <c r="B5419" t="s">
        <v>8249</v>
      </c>
      <c r="C5419" s="18">
        <v>41918</v>
      </c>
      <c r="D5419" s="18">
        <v>41920</v>
      </c>
      <c r="E5419" t="s">
        <v>50</v>
      </c>
      <c r="F5419" t="s">
        <v>785</v>
      </c>
      <c r="G5419" t="s">
        <v>786</v>
      </c>
      <c r="H5419" t="s">
        <v>68</v>
      </c>
      <c r="I5419" t="s">
        <v>54</v>
      </c>
      <c r="J5419" t="s">
        <v>2563</v>
      </c>
      <c r="K5419" t="s">
        <v>165</v>
      </c>
      <c r="L5419">
        <v>68104</v>
      </c>
      <c r="M5419" t="s">
        <v>132</v>
      </c>
      <c r="N5419" t="s">
        <v>8250</v>
      </c>
      <c r="O5419" t="s">
        <v>73</v>
      </c>
      <c r="P5419" t="s">
        <v>102</v>
      </c>
      <c r="Q5419" t="s">
        <v>8251</v>
      </c>
      <c r="R5419" s="19">
        <v>15.36</v>
      </c>
      <c r="S5419" s="17">
        <v>2</v>
      </c>
      <c r="T5419" s="20">
        <v>0</v>
      </c>
      <c r="U5419" s="19">
        <v>7.68</v>
      </c>
      <c r="V5419" s="20">
        <f t="shared" si="420"/>
        <v>0.5</v>
      </c>
      <c r="W5419" s="17">
        <f t="shared" si="421"/>
        <v>2014</v>
      </c>
      <c r="X5419" t="str">
        <f t="shared" si="422"/>
        <v>Oct-2014</v>
      </c>
      <c r="Y5419" s="17">
        <f t="shared" si="423"/>
        <v>2</v>
      </c>
      <c r="Z5419" t="str">
        <f t="shared" si="424"/>
        <v>0% (No Discount)</v>
      </c>
      <c r="AA5419" s="17">
        <f>IF(COUNTIF($B$2:B5419,B5419)=1,1,0)</f>
        <v>1</v>
      </c>
      <c r="AB5419" s="17">
        <f>IF(COUNTIF($F$2:F5419,F5419)=1,1,0)</f>
        <v>0</v>
      </c>
    </row>
    <row r="5420" spans="1:28" x14ac:dyDescent="0.2">
      <c r="A5420" s="17">
        <v>5419</v>
      </c>
      <c r="B5420" t="s">
        <v>8252</v>
      </c>
      <c r="C5420" s="18">
        <v>42300</v>
      </c>
      <c r="D5420" s="18">
        <v>42303</v>
      </c>
      <c r="E5420" t="s">
        <v>215</v>
      </c>
      <c r="F5420" t="s">
        <v>4834</v>
      </c>
      <c r="G5420" t="s">
        <v>4835</v>
      </c>
      <c r="H5420" t="s">
        <v>53</v>
      </c>
      <c r="I5420" t="s">
        <v>54</v>
      </c>
      <c r="J5420" t="s">
        <v>211</v>
      </c>
      <c r="K5420" t="s">
        <v>131</v>
      </c>
      <c r="L5420">
        <v>77041</v>
      </c>
      <c r="M5420" t="s">
        <v>132</v>
      </c>
      <c r="N5420" t="s">
        <v>2959</v>
      </c>
      <c r="O5420" t="s">
        <v>73</v>
      </c>
      <c r="P5420" t="s">
        <v>117</v>
      </c>
      <c r="Q5420" t="s">
        <v>2960</v>
      </c>
      <c r="R5420" s="19">
        <v>36.287999999999997</v>
      </c>
      <c r="S5420" s="17">
        <v>7</v>
      </c>
      <c r="T5420" s="20">
        <v>0.2</v>
      </c>
      <c r="U5420" s="19">
        <v>12.700799999999999</v>
      </c>
      <c r="V5420" s="20">
        <f t="shared" si="420"/>
        <v>0.35000000000000003</v>
      </c>
      <c r="W5420" s="17">
        <f t="shared" si="421"/>
        <v>2015</v>
      </c>
      <c r="X5420" t="str">
        <f t="shared" si="422"/>
        <v>Oct-2015</v>
      </c>
      <c r="Y5420" s="17">
        <f t="shared" si="423"/>
        <v>3</v>
      </c>
      <c r="Z5420" t="str">
        <f t="shared" si="424"/>
        <v>11-20%</v>
      </c>
      <c r="AA5420" s="17">
        <f>IF(COUNTIF($B$2:B5420,B5420)=1,1,0)</f>
        <v>1</v>
      </c>
      <c r="AB5420" s="17">
        <f>IF(COUNTIF($F$2:F5420,F5420)=1,1,0)</f>
        <v>0</v>
      </c>
    </row>
    <row r="5421" spans="1:28" x14ac:dyDescent="0.2">
      <c r="A5421" s="17">
        <v>5420</v>
      </c>
      <c r="B5421" t="s">
        <v>8252</v>
      </c>
      <c r="C5421" s="18">
        <v>42300</v>
      </c>
      <c r="D5421" s="18">
        <v>42303</v>
      </c>
      <c r="E5421" t="s">
        <v>215</v>
      </c>
      <c r="F5421" t="s">
        <v>4834</v>
      </c>
      <c r="G5421" t="s">
        <v>4835</v>
      </c>
      <c r="H5421" t="s">
        <v>53</v>
      </c>
      <c r="I5421" t="s">
        <v>54</v>
      </c>
      <c r="J5421" t="s">
        <v>211</v>
      </c>
      <c r="K5421" t="s">
        <v>131</v>
      </c>
      <c r="L5421">
        <v>77041</v>
      </c>
      <c r="M5421" t="s">
        <v>132</v>
      </c>
      <c r="N5421" t="s">
        <v>2118</v>
      </c>
      <c r="O5421" t="s">
        <v>98</v>
      </c>
      <c r="P5421" t="s">
        <v>99</v>
      </c>
      <c r="Q5421" t="s">
        <v>2119</v>
      </c>
      <c r="R5421" s="19">
        <v>150.38399999999999</v>
      </c>
      <c r="S5421" s="17">
        <v>2</v>
      </c>
      <c r="T5421" s="20">
        <v>0.2</v>
      </c>
      <c r="U5421" s="19">
        <v>15.038399999999999</v>
      </c>
      <c r="V5421" s="20">
        <f t="shared" si="420"/>
        <v>0.1</v>
      </c>
      <c r="W5421" s="17">
        <f t="shared" si="421"/>
        <v>2015</v>
      </c>
      <c r="X5421" t="str">
        <f t="shared" si="422"/>
        <v>Oct-2015</v>
      </c>
      <c r="Y5421" s="17">
        <f t="shared" si="423"/>
        <v>3</v>
      </c>
      <c r="Z5421" t="str">
        <f t="shared" si="424"/>
        <v>11-20%</v>
      </c>
      <c r="AA5421" s="17">
        <f>IF(COUNTIF($B$2:B5421,B5421)=1,1,0)</f>
        <v>0</v>
      </c>
      <c r="AB5421" s="17">
        <f>IF(COUNTIF($F$2:F5421,F5421)=1,1,0)</f>
        <v>0</v>
      </c>
    </row>
    <row r="5422" spans="1:28" x14ac:dyDescent="0.2">
      <c r="A5422" s="17">
        <v>5421</v>
      </c>
      <c r="B5422" t="s">
        <v>8253</v>
      </c>
      <c r="C5422" s="18">
        <v>42460</v>
      </c>
      <c r="D5422" s="18">
        <v>42462</v>
      </c>
      <c r="E5422" t="s">
        <v>50</v>
      </c>
      <c r="F5422" t="s">
        <v>1984</v>
      </c>
      <c r="G5422" t="s">
        <v>1985</v>
      </c>
      <c r="H5422" t="s">
        <v>53</v>
      </c>
      <c r="I5422" t="s">
        <v>54</v>
      </c>
      <c r="J5422" t="s">
        <v>173</v>
      </c>
      <c r="K5422" t="s">
        <v>174</v>
      </c>
      <c r="L5422">
        <v>19134</v>
      </c>
      <c r="M5422" t="s">
        <v>175</v>
      </c>
      <c r="N5422" t="s">
        <v>7040</v>
      </c>
      <c r="O5422" t="s">
        <v>98</v>
      </c>
      <c r="P5422" t="s">
        <v>99</v>
      </c>
      <c r="Q5422" t="s">
        <v>7041</v>
      </c>
      <c r="R5422" s="19">
        <v>280.78199999999998</v>
      </c>
      <c r="S5422" s="17">
        <v>3</v>
      </c>
      <c r="T5422" s="20">
        <v>0.4</v>
      </c>
      <c r="U5422" s="19">
        <v>-60.836100000000002</v>
      </c>
      <c r="V5422" s="20">
        <f t="shared" si="420"/>
        <v>-0.21666666666666667</v>
      </c>
      <c r="W5422" s="17">
        <f t="shared" si="421"/>
        <v>2016</v>
      </c>
      <c r="X5422" t="str">
        <f t="shared" si="422"/>
        <v>Mar-2016</v>
      </c>
      <c r="Y5422" s="17">
        <f t="shared" si="423"/>
        <v>2</v>
      </c>
      <c r="Z5422" t="str">
        <f t="shared" si="424"/>
        <v>31-40%</v>
      </c>
      <c r="AA5422" s="17">
        <f>IF(COUNTIF($B$2:B5422,B5422)=1,1,0)</f>
        <v>1</v>
      </c>
      <c r="AB5422" s="17">
        <f>IF(COUNTIF($F$2:F5422,F5422)=1,1,0)</f>
        <v>0</v>
      </c>
    </row>
    <row r="5423" spans="1:28" x14ac:dyDescent="0.2">
      <c r="A5423" s="17">
        <v>5422</v>
      </c>
      <c r="B5423" t="s">
        <v>8253</v>
      </c>
      <c r="C5423" s="18">
        <v>42460</v>
      </c>
      <c r="D5423" s="18">
        <v>42462</v>
      </c>
      <c r="E5423" t="s">
        <v>50</v>
      </c>
      <c r="F5423" t="s">
        <v>1984</v>
      </c>
      <c r="G5423" t="s">
        <v>1985</v>
      </c>
      <c r="H5423" t="s">
        <v>53</v>
      </c>
      <c r="I5423" t="s">
        <v>54</v>
      </c>
      <c r="J5423" t="s">
        <v>173</v>
      </c>
      <c r="K5423" t="s">
        <v>174</v>
      </c>
      <c r="L5423">
        <v>19134</v>
      </c>
      <c r="M5423" t="s">
        <v>175</v>
      </c>
      <c r="N5423" t="s">
        <v>4998</v>
      </c>
      <c r="O5423" t="s">
        <v>98</v>
      </c>
      <c r="P5423" t="s">
        <v>188</v>
      </c>
      <c r="Q5423" t="s">
        <v>4999</v>
      </c>
      <c r="R5423" s="19">
        <v>31.984000000000002</v>
      </c>
      <c r="S5423" s="17">
        <v>2</v>
      </c>
      <c r="T5423" s="20">
        <v>0.2</v>
      </c>
      <c r="U5423" s="19">
        <v>1.1994</v>
      </c>
      <c r="V5423" s="20">
        <f t="shared" si="420"/>
        <v>3.7499999999999999E-2</v>
      </c>
      <c r="W5423" s="17">
        <f t="shared" si="421"/>
        <v>2016</v>
      </c>
      <c r="X5423" t="str">
        <f t="shared" si="422"/>
        <v>Mar-2016</v>
      </c>
      <c r="Y5423" s="17">
        <f t="shared" si="423"/>
        <v>2</v>
      </c>
      <c r="Z5423" t="str">
        <f t="shared" si="424"/>
        <v>11-20%</v>
      </c>
      <c r="AA5423" s="17">
        <f>IF(COUNTIF($B$2:B5423,B5423)=1,1,0)</f>
        <v>0</v>
      </c>
      <c r="AB5423" s="17">
        <f>IF(COUNTIF($F$2:F5423,F5423)=1,1,0)</f>
        <v>0</v>
      </c>
    </row>
    <row r="5424" spans="1:28" x14ac:dyDescent="0.2">
      <c r="A5424" s="17">
        <v>5423</v>
      </c>
      <c r="B5424" t="s">
        <v>8254</v>
      </c>
      <c r="C5424" s="18">
        <v>42733</v>
      </c>
      <c r="D5424" s="18">
        <v>42737</v>
      </c>
      <c r="E5424" t="s">
        <v>77</v>
      </c>
      <c r="F5424" t="s">
        <v>3564</v>
      </c>
      <c r="G5424" t="s">
        <v>3565</v>
      </c>
      <c r="H5424" t="s">
        <v>53</v>
      </c>
      <c r="I5424" t="s">
        <v>54</v>
      </c>
      <c r="J5424" t="s">
        <v>69</v>
      </c>
      <c r="K5424" t="s">
        <v>70</v>
      </c>
      <c r="L5424">
        <v>90045</v>
      </c>
      <c r="M5424" t="s">
        <v>71</v>
      </c>
      <c r="N5424" t="s">
        <v>2389</v>
      </c>
      <c r="O5424" t="s">
        <v>73</v>
      </c>
      <c r="P5424" t="s">
        <v>102</v>
      </c>
      <c r="Q5424" t="s">
        <v>2390</v>
      </c>
      <c r="R5424" s="19">
        <v>11.231999999999999</v>
      </c>
      <c r="S5424" s="17">
        <v>3</v>
      </c>
      <c r="T5424" s="20">
        <v>0.2</v>
      </c>
      <c r="U5424" s="19">
        <v>3.9312</v>
      </c>
      <c r="V5424" s="20">
        <f t="shared" si="420"/>
        <v>0.35000000000000003</v>
      </c>
      <c r="W5424" s="17">
        <f t="shared" si="421"/>
        <v>2016</v>
      </c>
      <c r="X5424" t="str">
        <f t="shared" si="422"/>
        <v>Dec-2016</v>
      </c>
      <c r="Y5424" s="17">
        <f t="shared" si="423"/>
        <v>4</v>
      </c>
      <c r="Z5424" t="str">
        <f t="shared" si="424"/>
        <v>11-20%</v>
      </c>
      <c r="AA5424" s="17">
        <f>IF(COUNTIF($B$2:B5424,B5424)=1,1,0)</f>
        <v>1</v>
      </c>
      <c r="AB5424" s="17">
        <f>IF(COUNTIF($F$2:F5424,F5424)=1,1,0)</f>
        <v>0</v>
      </c>
    </row>
    <row r="5425" spans="1:28" x14ac:dyDescent="0.2">
      <c r="A5425" s="17">
        <v>5424</v>
      </c>
      <c r="B5425" t="s">
        <v>8255</v>
      </c>
      <c r="C5425" s="18">
        <v>43042</v>
      </c>
      <c r="D5425" s="18">
        <v>43044</v>
      </c>
      <c r="E5425" t="s">
        <v>50</v>
      </c>
      <c r="F5425" t="s">
        <v>5323</v>
      </c>
      <c r="G5425" t="s">
        <v>5324</v>
      </c>
      <c r="H5425" t="s">
        <v>68</v>
      </c>
      <c r="I5425" t="s">
        <v>54</v>
      </c>
      <c r="J5425" t="s">
        <v>1496</v>
      </c>
      <c r="K5425" t="s">
        <v>56</v>
      </c>
      <c r="L5425">
        <v>40475</v>
      </c>
      <c r="M5425" t="s">
        <v>57</v>
      </c>
      <c r="N5425" t="s">
        <v>8256</v>
      </c>
      <c r="O5425" t="s">
        <v>73</v>
      </c>
      <c r="P5425" t="s">
        <v>117</v>
      </c>
      <c r="Q5425" t="s">
        <v>8257</v>
      </c>
      <c r="R5425" s="19">
        <v>26.4</v>
      </c>
      <c r="S5425" s="17">
        <v>5</v>
      </c>
      <c r="T5425" s="20">
        <v>0</v>
      </c>
      <c r="U5425" s="19">
        <v>11.88</v>
      </c>
      <c r="V5425" s="20">
        <f t="shared" si="420"/>
        <v>0.45000000000000007</v>
      </c>
      <c r="W5425" s="17">
        <f t="shared" si="421"/>
        <v>2017</v>
      </c>
      <c r="X5425" t="str">
        <f t="shared" si="422"/>
        <v>Nov-2017</v>
      </c>
      <c r="Y5425" s="17">
        <f t="shared" si="423"/>
        <v>2</v>
      </c>
      <c r="Z5425" t="str">
        <f t="shared" si="424"/>
        <v>0% (No Discount)</v>
      </c>
      <c r="AA5425" s="17">
        <f>IF(COUNTIF($B$2:B5425,B5425)=1,1,0)</f>
        <v>1</v>
      </c>
      <c r="AB5425" s="17">
        <f>IF(COUNTIF($F$2:F5425,F5425)=1,1,0)</f>
        <v>0</v>
      </c>
    </row>
    <row r="5426" spans="1:28" x14ac:dyDescent="0.2">
      <c r="A5426" s="17">
        <v>5425</v>
      </c>
      <c r="B5426" t="s">
        <v>8258</v>
      </c>
      <c r="C5426" s="18">
        <v>42755</v>
      </c>
      <c r="D5426" s="18">
        <v>42761</v>
      </c>
      <c r="E5426" t="s">
        <v>77</v>
      </c>
      <c r="F5426" t="s">
        <v>1945</v>
      </c>
      <c r="G5426" t="s">
        <v>1946</v>
      </c>
      <c r="H5426" t="s">
        <v>53</v>
      </c>
      <c r="I5426" t="s">
        <v>54</v>
      </c>
      <c r="J5426" t="s">
        <v>7741</v>
      </c>
      <c r="K5426" t="s">
        <v>776</v>
      </c>
      <c r="L5426">
        <v>6708</v>
      </c>
      <c r="M5426" t="s">
        <v>175</v>
      </c>
      <c r="N5426" t="s">
        <v>3264</v>
      </c>
      <c r="O5426" t="s">
        <v>73</v>
      </c>
      <c r="P5426" t="s">
        <v>95</v>
      </c>
      <c r="Q5426" t="s">
        <v>3265</v>
      </c>
      <c r="R5426" s="19">
        <v>3.52</v>
      </c>
      <c r="S5426" s="17">
        <v>2</v>
      </c>
      <c r="T5426" s="20">
        <v>0</v>
      </c>
      <c r="U5426" s="19">
        <v>1.0207999999999999</v>
      </c>
      <c r="V5426" s="20">
        <f t="shared" si="420"/>
        <v>0.28999999999999998</v>
      </c>
      <c r="W5426" s="17">
        <f t="shared" si="421"/>
        <v>2017</v>
      </c>
      <c r="X5426" t="str">
        <f t="shared" si="422"/>
        <v>Jan-2017</v>
      </c>
      <c r="Y5426" s="17">
        <f t="shared" si="423"/>
        <v>6</v>
      </c>
      <c r="Z5426" t="str">
        <f t="shared" si="424"/>
        <v>0% (No Discount)</v>
      </c>
      <c r="AA5426" s="17">
        <f>IF(COUNTIF($B$2:B5426,B5426)=1,1,0)</f>
        <v>1</v>
      </c>
      <c r="AB5426" s="17">
        <f>IF(COUNTIF($F$2:F5426,F5426)=1,1,0)</f>
        <v>0</v>
      </c>
    </row>
    <row r="5427" spans="1:28" x14ac:dyDescent="0.2">
      <c r="A5427" s="17">
        <v>5426</v>
      </c>
      <c r="B5427" t="s">
        <v>8259</v>
      </c>
      <c r="C5427" s="18">
        <v>42707</v>
      </c>
      <c r="D5427" s="18">
        <v>42710</v>
      </c>
      <c r="E5427" t="s">
        <v>215</v>
      </c>
      <c r="F5427" t="s">
        <v>3272</v>
      </c>
      <c r="G5427" t="s">
        <v>3273</v>
      </c>
      <c r="H5427" t="s">
        <v>53</v>
      </c>
      <c r="I5427" t="s">
        <v>54</v>
      </c>
      <c r="J5427" t="s">
        <v>69</v>
      </c>
      <c r="K5427" t="s">
        <v>70</v>
      </c>
      <c r="L5427">
        <v>90045</v>
      </c>
      <c r="M5427" t="s">
        <v>71</v>
      </c>
      <c r="N5427" t="s">
        <v>8260</v>
      </c>
      <c r="O5427" t="s">
        <v>98</v>
      </c>
      <c r="P5427" t="s">
        <v>188</v>
      </c>
      <c r="Q5427" t="s">
        <v>8261</v>
      </c>
      <c r="R5427" s="19">
        <v>1649.95</v>
      </c>
      <c r="S5427" s="17">
        <v>5</v>
      </c>
      <c r="T5427" s="20">
        <v>0</v>
      </c>
      <c r="U5427" s="19">
        <v>659.98</v>
      </c>
      <c r="V5427" s="20">
        <f t="shared" si="420"/>
        <v>0.4</v>
      </c>
      <c r="W5427" s="17">
        <f t="shared" si="421"/>
        <v>2016</v>
      </c>
      <c r="X5427" t="str">
        <f t="shared" si="422"/>
        <v>Dec-2016</v>
      </c>
      <c r="Y5427" s="17">
        <f t="shared" si="423"/>
        <v>3</v>
      </c>
      <c r="Z5427" t="str">
        <f t="shared" si="424"/>
        <v>0% (No Discount)</v>
      </c>
      <c r="AA5427" s="17">
        <f>IF(COUNTIF($B$2:B5427,B5427)=1,1,0)</f>
        <v>1</v>
      </c>
      <c r="AB5427" s="17">
        <f>IF(COUNTIF($F$2:F5427,F5427)=1,1,0)</f>
        <v>0</v>
      </c>
    </row>
    <row r="5428" spans="1:28" x14ac:dyDescent="0.2">
      <c r="A5428" s="17">
        <v>5427</v>
      </c>
      <c r="B5428" t="s">
        <v>8259</v>
      </c>
      <c r="C5428" s="18">
        <v>42707</v>
      </c>
      <c r="D5428" s="18">
        <v>42710</v>
      </c>
      <c r="E5428" t="s">
        <v>215</v>
      </c>
      <c r="F5428" t="s">
        <v>3272</v>
      </c>
      <c r="G5428" t="s">
        <v>3273</v>
      </c>
      <c r="H5428" t="s">
        <v>53</v>
      </c>
      <c r="I5428" t="s">
        <v>54</v>
      </c>
      <c r="J5428" t="s">
        <v>69</v>
      </c>
      <c r="K5428" t="s">
        <v>70</v>
      </c>
      <c r="L5428">
        <v>90045</v>
      </c>
      <c r="M5428" t="s">
        <v>71</v>
      </c>
      <c r="N5428" t="s">
        <v>7127</v>
      </c>
      <c r="O5428" t="s">
        <v>59</v>
      </c>
      <c r="P5428" t="s">
        <v>92</v>
      </c>
      <c r="Q5428" t="s">
        <v>7128</v>
      </c>
      <c r="R5428" s="19">
        <v>111.9</v>
      </c>
      <c r="S5428" s="17">
        <v>6</v>
      </c>
      <c r="T5428" s="20">
        <v>0</v>
      </c>
      <c r="U5428" s="19">
        <v>51.473999999999997</v>
      </c>
      <c r="V5428" s="20">
        <f t="shared" si="420"/>
        <v>0.45999999999999996</v>
      </c>
      <c r="W5428" s="17">
        <f t="shared" si="421"/>
        <v>2016</v>
      </c>
      <c r="X5428" t="str">
        <f t="shared" si="422"/>
        <v>Dec-2016</v>
      </c>
      <c r="Y5428" s="17">
        <f t="shared" si="423"/>
        <v>3</v>
      </c>
      <c r="Z5428" t="str">
        <f t="shared" si="424"/>
        <v>0% (No Discount)</v>
      </c>
      <c r="AA5428" s="17">
        <f>IF(COUNTIF($B$2:B5428,B5428)=1,1,0)</f>
        <v>0</v>
      </c>
      <c r="AB5428" s="17">
        <f>IF(COUNTIF($F$2:F5428,F5428)=1,1,0)</f>
        <v>0</v>
      </c>
    </row>
    <row r="5429" spans="1:28" x14ac:dyDescent="0.2">
      <c r="A5429" s="17">
        <v>5428</v>
      </c>
      <c r="B5429" t="s">
        <v>8262</v>
      </c>
      <c r="C5429" s="18">
        <v>42535</v>
      </c>
      <c r="D5429" s="18">
        <v>42535</v>
      </c>
      <c r="E5429" t="s">
        <v>1320</v>
      </c>
      <c r="F5429" t="s">
        <v>8263</v>
      </c>
      <c r="G5429" t="s">
        <v>8264</v>
      </c>
      <c r="H5429" t="s">
        <v>129</v>
      </c>
      <c r="I5429" t="s">
        <v>54</v>
      </c>
      <c r="J5429" t="s">
        <v>69</v>
      </c>
      <c r="K5429" t="s">
        <v>70</v>
      </c>
      <c r="L5429">
        <v>90036</v>
      </c>
      <c r="M5429" t="s">
        <v>71</v>
      </c>
      <c r="N5429" t="s">
        <v>7087</v>
      </c>
      <c r="O5429" t="s">
        <v>59</v>
      </c>
      <c r="P5429" t="s">
        <v>60</v>
      </c>
      <c r="Q5429" t="s">
        <v>7088</v>
      </c>
      <c r="R5429" s="19">
        <v>599.16499999999996</v>
      </c>
      <c r="S5429" s="17">
        <v>5</v>
      </c>
      <c r="T5429" s="20">
        <v>0.15</v>
      </c>
      <c r="U5429" s="19">
        <v>35.244999999999997</v>
      </c>
      <c r="V5429" s="20">
        <f t="shared" si="420"/>
        <v>5.8823529411764705E-2</v>
      </c>
      <c r="W5429" s="17">
        <f t="shared" si="421"/>
        <v>2016</v>
      </c>
      <c r="X5429" t="str">
        <f t="shared" si="422"/>
        <v>Jun-2016</v>
      </c>
      <c r="Y5429" s="17">
        <f t="shared" si="423"/>
        <v>0</v>
      </c>
      <c r="Z5429" t="str">
        <f t="shared" si="424"/>
        <v>11-20%</v>
      </c>
      <c r="AA5429" s="17">
        <f>IF(COUNTIF($B$2:B5429,B5429)=1,1,0)</f>
        <v>1</v>
      </c>
      <c r="AB5429" s="17">
        <f>IF(COUNTIF($F$2:F5429,F5429)=1,1,0)</f>
        <v>1</v>
      </c>
    </row>
    <row r="5430" spans="1:28" x14ac:dyDescent="0.2">
      <c r="A5430" s="17">
        <v>5429</v>
      </c>
      <c r="B5430" t="s">
        <v>8265</v>
      </c>
      <c r="C5430" s="18">
        <v>42615</v>
      </c>
      <c r="D5430" s="18">
        <v>42617</v>
      </c>
      <c r="E5430" t="s">
        <v>215</v>
      </c>
      <c r="F5430" t="s">
        <v>3794</v>
      </c>
      <c r="G5430" t="s">
        <v>3795</v>
      </c>
      <c r="H5430" t="s">
        <v>129</v>
      </c>
      <c r="I5430" t="s">
        <v>54</v>
      </c>
      <c r="J5430" t="s">
        <v>154</v>
      </c>
      <c r="K5430" t="s">
        <v>70</v>
      </c>
      <c r="L5430">
        <v>94122</v>
      </c>
      <c r="M5430" t="s">
        <v>71</v>
      </c>
      <c r="N5430" t="s">
        <v>757</v>
      </c>
      <c r="O5430" t="s">
        <v>73</v>
      </c>
      <c r="P5430" t="s">
        <v>86</v>
      </c>
      <c r="Q5430" t="s">
        <v>758</v>
      </c>
      <c r="R5430" s="19">
        <v>46.53</v>
      </c>
      <c r="S5430" s="17">
        <v>3</v>
      </c>
      <c r="T5430" s="20">
        <v>0</v>
      </c>
      <c r="U5430" s="19">
        <v>12.097799999999999</v>
      </c>
      <c r="V5430" s="20">
        <f t="shared" si="420"/>
        <v>0.26</v>
      </c>
      <c r="W5430" s="17">
        <f t="shared" si="421"/>
        <v>2016</v>
      </c>
      <c r="X5430" t="str">
        <f t="shared" si="422"/>
        <v>Sep-2016</v>
      </c>
      <c r="Y5430" s="17">
        <f t="shared" si="423"/>
        <v>2</v>
      </c>
      <c r="Z5430" t="str">
        <f t="shared" si="424"/>
        <v>0% (No Discount)</v>
      </c>
      <c r="AA5430" s="17">
        <f>IF(COUNTIF($B$2:B5430,B5430)=1,1,0)</f>
        <v>1</v>
      </c>
      <c r="AB5430" s="17">
        <f>IF(COUNTIF($F$2:F5430,F5430)=1,1,0)</f>
        <v>0</v>
      </c>
    </row>
    <row r="5431" spans="1:28" x14ac:dyDescent="0.2">
      <c r="A5431" s="17">
        <v>5430</v>
      </c>
      <c r="B5431" t="s">
        <v>8266</v>
      </c>
      <c r="C5431" s="18">
        <v>41887</v>
      </c>
      <c r="D5431" s="18">
        <v>41889</v>
      </c>
      <c r="E5431" t="s">
        <v>215</v>
      </c>
      <c r="F5431" t="s">
        <v>6579</v>
      </c>
      <c r="G5431" t="s">
        <v>6580</v>
      </c>
      <c r="H5431" t="s">
        <v>53</v>
      </c>
      <c r="I5431" t="s">
        <v>54</v>
      </c>
      <c r="J5431" t="s">
        <v>1181</v>
      </c>
      <c r="K5431" t="s">
        <v>81</v>
      </c>
      <c r="L5431">
        <v>33710</v>
      </c>
      <c r="M5431" t="s">
        <v>57</v>
      </c>
      <c r="N5431" t="s">
        <v>1216</v>
      </c>
      <c r="O5431" t="s">
        <v>59</v>
      </c>
      <c r="P5431" t="s">
        <v>92</v>
      </c>
      <c r="Q5431" t="s">
        <v>1217</v>
      </c>
      <c r="R5431" s="19">
        <v>31.984000000000002</v>
      </c>
      <c r="S5431" s="17">
        <v>2</v>
      </c>
      <c r="T5431" s="20">
        <v>0.2</v>
      </c>
      <c r="U5431" s="19">
        <v>1.9990000000000001</v>
      </c>
      <c r="V5431" s="20">
        <f t="shared" si="420"/>
        <v>6.25E-2</v>
      </c>
      <c r="W5431" s="17">
        <f t="shared" si="421"/>
        <v>2014</v>
      </c>
      <c r="X5431" t="str">
        <f t="shared" si="422"/>
        <v>Sep-2014</v>
      </c>
      <c r="Y5431" s="17">
        <f t="shared" si="423"/>
        <v>2</v>
      </c>
      <c r="Z5431" t="str">
        <f t="shared" si="424"/>
        <v>11-20%</v>
      </c>
      <c r="AA5431" s="17">
        <f>IF(COUNTIF($B$2:B5431,B5431)=1,1,0)</f>
        <v>1</v>
      </c>
      <c r="AB5431" s="17">
        <f>IF(COUNTIF($F$2:F5431,F5431)=1,1,0)</f>
        <v>0</v>
      </c>
    </row>
    <row r="5432" spans="1:28" x14ac:dyDescent="0.2">
      <c r="A5432" s="17">
        <v>5431</v>
      </c>
      <c r="B5432" t="s">
        <v>8267</v>
      </c>
      <c r="C5432" s="18">
        <v>43029</v>
      </c>
      <c r="D5432" s="18">
        <v>43033</v>
      </c>
      <c r="E5432" t="s">
        <v>77</v>
      </c>
      <c r="F5432" t="s">
        <v>8268</v>
      </c>
      <c r="G5432" t="s">
        <v>8269</v>
      </c>
      <c r="H5432" t="s">
        <v>129</v>
      </c>
      <c r="I5432" t="s">
        <v>54</v>
      </c>
      <c r="J5432" t="s">
        <v>1149</v>
      </c>
      <c r="K5432" t="s">
        <v>525</v>
      </c>
      <c r="L5432">
        <v>44107</v>
      </c>
      <c r="M5432" t="s">
        <v>175</v>
      </c>
      <c r="N5432" t="s">
        <v>8106</v>
      </c>
      <c r="O5432" t="s">
        <v>73</v>
      </c>
      <c r="P5432" t="s">
        <v>105</v>
      </c>
      <c r="Q5432" t="s">
        <v>8107</v>
      </c>
      <c r="R5432" s="19">
        <v>161.56800000000001</v>
      </c>
      <c r="S5432" s="17">
        <v>2</v>
      </c>
      <c r="T5432" s="20">
        <v>0.2</v>
      </c>
      <c r="U5432" s="19">
        <v>16.1568</v>
      </c>
      <c r="V5432" s="20">
        <f t="shared" si="420"/>
        <v>9.9999999999999992E-2</v>
      </c>
      <c r="W5432" s="17">
        <f t="shared" si="421"/>
        <v>2017</v>
      </c>
      <c r="X5432" t="str">
        <f t="shared" si="422"/>
        <v>Oct-2017</v>
      </c>
      <c r="Y5432" s="17">
        <f t="shared" si="423"/>
        <v>4</v>
      </c>
      <c r="Z5432" t="str">
        <f t="shared" si="424"/>
        <v>11-20%</v>
      </c>
      <c r="AA5432" s="17">
        <f>IF(COUNTIF($B$2:B5432,B5432)=1,1,0)</f>
        <v>1</v>
      </c>
      <c r="AB5432" s="17">
        <f>IF(COUNTIF($F$2:F5432,F5432)=1,1,0)</f>
        <v>1</v>
      </c>
    </row>
    <row r="5433" spans="1:28" x14ac:dyDescent="0.2">
      <c r="A5433" s="17">
        <v>5432</v>
      </c>
      <c r="B5433" t="s">
        <v>8267</v>
      </c>
      <c r="C5433" s="18">
        <v>43029</v>
      </c>
      <c r="D5433" s="18">
        <v>43033</v>
      </c>
      <c r="E5433" t="s">
        <v>77</v>
      </c>
      <c r="F5433" t="s">
        <v>8268</v>
      </c>
      <c r="G5433" t="s">
        <v>8269</v>
      </c>
      <c r="H5433" t="s">
        <v>129</v>
      </c>
      <c r="I5433" t="s">
        <v>54</v>
      </c>
      <c r="J5433" t="s">
        <v>1149</v>
      </c>
      <c r="K5433" t="s">
        <v>525</v>
      </c>
      <c r="L5433">
        <v>44107</v>
      </c>
      <c r="M5433" t="s">
        <v>175</v>
      </c>
      <c r="N5433" t="s">
        <v>2875</v>
      </c>
      <c r="O5433" t="s">
        <v>73</v>
      </c>
      <c r="P5433" t="s">
        <v>117</v>
      </c>
      <c r="Q5433" t="s">
        <v>2876</v>
      </c>
      <c r="R5433" s="19">
        <v>4.0640000000000001</v>
      </c>
      <c r="S5433" s="17">
        <v>1</v>
      </c>
      <c r="T5433" s="20">
        <v>0.2</v>
      </c>
      <c r="U5433" s="19">
        <v>1.3715999999999999</v>
      </c>
      <c r="V5433" s="20">
        <f t="shared" si="420"/>
        <v>0.33749999999999997</v>
      </c>
      <c r="W5433" s="17">
        <f t="shared" si="421"/>
        <v>2017</v>
      </c>
      <c r="X5433" t="str">
        <f t="shared" si="422"/>
        <v>Oct-2017</v>
      </c>
      <c r="Y5433" s="17">
        <f t="shared" si="423"/>
        <v>4</v>
      </c>
      <c r="Z5433" t="str">
        <f t="shared" si="424"/>
        <v>11-20%</v>
      </c>
      <c r="AA5433" s="17">
        <f>IF(COUNTIF($B$2:B5433,B5433)=1,1,0)</f>
        <v>0</v>
      </c>
      <c r="AB5433" s="17">
        <f>IF(COUNTIF($F$2:F5433,F5433)=1,1,0)</f>
        <v>0</v>
      </c>
    </row>
    <row r="5434" spans="1:28" x14ac:dyDescent="0.2">
      <c r="A5434" s="17">
        <v>5433</v>
      </c>
      <c r="B5434" t="s">
        <v>8267</v>
      </c>
      <c r="C5434" s="18">
        <v>43029</v>
      </c>
      <c r="D5434" s="18">
        <v>43033</v>
      </c>
      <c r="E5434" t="s">
        <v>77</v>
      </c>
      <c r="F5434" t="s">
        <v>8268</v>
      </c>
      <c r="G5434" t="s">
        <v>8269</v>
      </c>
      <c r="H5434" t="s">
        <v>129</v>
      </c>
      <c r="I5434" t="s">
        <v>54</v>
      </c>
      <c r="J5434" t="s">
        <v>1149</v>
      </c>
      <c r="K5434" t="s">
        <v>525</v>
      </c>
      <c r="L5434">
        <v>44107</v>
      </c>
      <c r="M5434" t="s">
        <v>175</v>
      </c>
      <c r="N5434" t="s">
        <v>6262</v>
      </c>
      <c r="O5434" t="s">
        <v>73</v>
      </c>
      <c r="P5434" t="s">
        <v>102</v>
      </c>
      <c r="Q5434" t="s">
        <v>6263</v>
      </c>
      <c r="R5434" s="19">
        <v>6.2160000000000002</v>
      </c>
      <c r="S5434" s="17">
        <v>4</v>
      </c>
      <c r="T5434" s="20">
        <v>0.7</v>
      </c>
      <c r="U5434" s="19">
        <v>-4.9728000000000003</v>
      </c>
      <c r="V5434" s="20">
        <f t="shared" si="420"/>
        <v>-0.8</v>
      </c>
      <c r="W5434" s="17">
        <f t="shared" si="421"/>
        <v>2017</v>
      </c>
      <c r="X5434" t="str">
        <f t="shared" si="422"/>
        <v>Oct-2017</v>
      </c>
      <c r="Y5434" s="17">
        <f t="shared" si="423"/>
        <v>4</v>
      </c>
      <c r="Z5434" t="str">
        <f t="shared" si="424"/>
        <v>Over 50%</v>
      </c>
      <c r="AA5434" s="17">
        <f>IF(COUNTIF($B$2:B5434,B5434)=1,1,0)</f>
        <v>0</v>
      </c>
      <c r="AB5434" s="17">
        <f>IF(COUNTIF($F$2:F5434,F5434)=1,1,0)</f>
        <v>0</v>
      </c>
    </row>
    <row r="5435" spans="1:28" x14ac:dyDescent="0.2">
      <c r="A5435" s="17">
        <v>5434</v>
      </c>
      <c r="B5435" t="s">
        <v>8270</v>
      </c>
      <c r="C5435" s="18">
        <v>42850</v>
      </c>
      <c r="D5435" s="18">
        <v>42854</v>
      </c>
      <c r="E5435" t="s">
        <v>77</v>
      </c>
      <c r="F5435" t="s">
        <v>3453</v>
      </c>
      <c r="G5435" t="s">
        <v>3454</v>
      </c>
      <c r="H5435" t="s">
        <v>53</v>
      </c>
      <c r="I5435" t="s">
        <v>54</v>
      </c>
      <c r="J5435" t="s">
        <v>8062</v>
      </c>
      <c r="K5435" t="s">
        <v>337</v>
      </c>
      <c r="L5435">
        <v>85224</v>
      </c>
      <c r="M5435" t="s">
        <v>71</v>
      </c>
      <c r="N5435" t="s">
        <v>166</v>
      </c>
      <c r="O5435" t="s">
        <v>73</v>
      </c>
      <c r="P5435" t="s">
        <v>95</v>
      </c>
      <c r="Q5435" t="s">
        <v>167</v>
      </c>
      <c r="R5435" s="19">
        <v>8.8960000000000008</v>
      </c>
      <c r="S5435" s="17">
        <v>4</v>
      </c>
      <c r="T5435" s="20">
        <v>0.2</v>
      </c>
      <c r="U5435" s="19">
        <v>0.66720000000000002</v>
      </c>
      <c r="V5435" s="20">
        <f t="shared" si="420"/>
        <v>7.4999999999999997E-2</v>
      </c>
      <c r="W5435" s="17">
        <f t="shared" si="421"/>
        <v>2017</v>
      </c>
      <c r="X5435" t="str">
        <f t="shared" si="422"/>
        <v>Apr-2017</v>
      </c>
      <c r="Y5435" s="17">
        <f t="shared" si="423"/>
        <v>4</v>
      </c>
      <c r="Z5435" t="str">
        <f t="shared" si="424"/>
        <v>11-20%</v>
      </c>
      <c r="AA5435" s="17">
        <f>IF(COUNTIF($B$2:B5435,B5435)=1,1,0)</f>
        <v>1</v>
      </c>
      <c r="AB5435" s="17">
        <f>IF(COUNTIF($F$2:F5435,F5435)=1,1,0)</f>
        <v>0</v>
      </c>
    </row>
    <row r="5436" spans="1:28" x14ac:dyDescent="0.2">
      <c r="A5436" s="17">
        <v>5435</v>
      </c>
      <c r="B5436" t="s">
        <v>8271</v>
      </c>
      <c r="C5436" s="18">
        <v>42296</v>
      </c>
      <c r="D5436" s="18">
        <v>42301</v>
      </c>
      <c r="E5436" t="s">
        <v>77</v>
      </c>
      <c r="F5436" t="s">
        <v>762</v>
      </c>
      <c r="G5436" t="s">
        <v>763</v>
      </c>
      <c r="H5436" t="s">
        <v>129</v>
      </c>
      <c r="I5436" t="s">
        <v>54</v>
      </c>
      <c r="J5436" t="s">
        <v>69</v>
      </c>
      <c r="K5436" t="s">
        <v>70</v>
      </c>
      <c r="L5436">
        <v>90008</v>
      </c>
      <c r="M5436" t="s">
        <v>71</v>
      </c>
      <c r="N5436" t="s">
        <v>8272</v>
      </c>
      <c r="O5436" t="s">
        <v>73</v>
      </c>
      <c r="P5436" t="s">
        <v>105</v>
      </c>
      <c r="Q5436" t="s">
        <v>8273</v>
      </c>
      <c r="R5436" s="19">
        <v>1640.7</v>
      </c>
      <c r="S5436" s="17">
        <v>5</v>
      </c>
      <c r="T5436" s="20">
        <v>0</v>
      </c>
      <c r="U5436" s="19">
        <v>459.39600000000002</v>
      </c>
      <c r="V5436" s="20">
        <f t="shared" si="420"/>
        <v>0.28000000000000003</v>
      </c>
      <c r="W5436" s="17">
        <f t="shared" si="421"/>
        <v>2015</v>
      </c>
      <c r="X5436" t="str">
        <f t="shared" si="422"/>
        <v>Oct-2015</v>
      </c>
      <c r="Y5436" s="17">
        <f t="shared" si="423"/>
        <v>5</v>
      </c>
      <c r="Z5436" t="str">
        <f t="shared" si="424"/>
        <v>0% (No Discount)</v>
      </c>
      <c r="AA5436" s="17">
        <f>IF(COUNTIF($B$2:B5436,B5436)=1,1,0)</f>
        <v>1</v>
      </c>
      <c r="AB5436" s="17">
        <f>IF(COUNTIF($F$2:F5436,F5436)=1,1,0)</f>
        <v>0</v>
      </c>
    </row>
    <row r="5437" spans="1:28" x14ac:dyDescent="0.2">
      <c r="A5437" s="17">
        <v>5436</v>
      </c>
      <c r="B5437" t="s">
        <v>8271</v>
      </c>
      <c r="C5437" s="18">
        <v>42296</v>
      </c>
      <c r="D5437" s="18">
        <v>42301</v>
      </c>
      <c r="E5437" t="s">
        <v>77</v>
      </c>
      <c r="F5437" t="s">
        <v>762</v>
      </c>
      <c r="G5437" t="s">
        <v>763</v>
      </c>
      <c r="H5437" t="s">
        <v>129</v>
      </c>
      <c r="I5437" t="s">
        <v>54</v>
      </c>
      <c r="J5437" t="s">
        <v>69</v>
      </c>
      <c r="K5437" t="s">
        <v>70</v>
      </c>
      <c r="L5437">
        <v>90008</v>
      </c>
      <c r="M5437" t="s">
        <v>71</v>
      </c>
      <c r="N5437" t="s">
        <v>1198</v>
      </c>
      <c r="O5437" t="s">
        <v>98</v>
      </c>
      <c r="P5437" t="s">
        <v>188</v>
      </c>
      <c r="Q5437" t="s">
        <v>1199</v>
      </c>
      <c r="R5437" s="19">
        <v>270</v>
      </c>
      <c r="S5437" s="17">
        <v>3</v>
      </c>
      <c r="T5437" s="20">
        <v>0</v>
      </c>
      <c r="U5437" s="19">
        <v>97.2</v>
      </c>
      <c r="V5437" s="20">
        <f t="shared" si="420"/>
        <v>0.36</v>
      </c>
      <c r="W5437" s="17">
        <f t="shared" si="421"/>
        <v>2015</v>
      </c>
      <c r="X5437" t="str">
        <f t="shared" si="422"/>
        <v>Oct-2015</v>
      </c>
      <c r="Y5437" s="17">
        <f t="shared" si="423"/>
        <v>5</v>
      </c>
      <c r="Z5437" t="str">
        <f t="shared" si="424"/>
        <v>0% (No Discount)</v>
      </c>
      <c r="AA5437" s="17">
        <f>IF(COUNTIF($B$2:B5437,B5437)=1,1,0)</f>
        <v>0</v>
      </c>
      <c r="AB5437" s="17">
        <f>IF(COUNTIF($F$2:F5437,F5437)=1,1,0)</f>
        <v>0</v>
      </c>
    </row>
    <row r="5438" spans="1:28" x14ac:dyDescent="0.2">
      <c r="A5438" s="17">
        <v>5437</v>
      </c>
      <c r="B5438" t="s">
        <v>8274</v>
      </c>
      <c r="C5438" s="18">
        <v>41825</v>
      </c>
      <c r="D5438" s="18">
        <v>41828</v>
      </c>
      <c r="E5438" t="s">
        <v>215</v>
      </c>
      <c r="F5438" t="s">
        <v>8223</v>
      </c>
      <c r="G5438" t="s">
        <v>8224</v>
      </c>
      <c r="H5438" t="s">
        <v>68</v>
      </c>
      <c r="I5438" t="s">
        <v>54</v>
      </c>
      <c r="J5438" t="s">
        <v>2321</v>
      </c>
      <c r="K5438" t="s">
        <v>81</v>
      </c>
      <c r="L5438">
        <v>32137</v>
      </c>
      <c r="M5438" t="s">
        <v>57</v>
      </c>
      <c r="N5438" t="s">
        <v>4517</v>
      </c>
      <c r="O5438" t="s">
        <v>59</v>
      </c>
      <c r="P5438" t="s">
        <v>92</v>
      </c>
      <c r="Q5438" t="s">
        <v>4518</v>
      </c>
      <c r="R5438" s="19">
        <v>19.52</v>
      </c>
      <c r="S5438" s="17">
        <v>2</v>
      </c>
      <c r="T5438" s="20">
        <v>0.2</v>
      </c>
      <c r="U5438" s="19">
        <v>5.3680000000000003</v>
      </c>
      <c r="V5438" s="20">
        <f t="shared" si="420"/>
        <v>0.27500000000000002</v>
      </c>
      <c r="W5438" s="17">
        <f t="shared" si="421"/>
        <v>2014</v>
      </c>
      <c r="X5438" t="str">
        <f t="shared" si="422"/>
        <v>Jul-2014</v>
      </c>
      <c r="Y5438" s="17">
        <f t="shared" si="423"/>
        <v>3</v>
      </c>
      <c r="Z5438" t="str">
        <f t="shared" si="424"/>
        <v>11-20%</v>
      </c>
      <c r="AA5438" s="17">
        <f>IF(COUNTIF($B$2:B5438,B5438)=1,1,0)</f>
        <v>1</v>
      </c>
      <c r="AB5438" s="17">
        <f>IF(COUNTIF($F$2:F5438,F5438)=1,1,0)</f>
        <v>0</v>
      </c>
    </row>
    <row r="5439" spans="1:28" x14ac:dyDescent="0.2">
      <c r="A5439" s="17">
        <v>5438</v>
      </c>
      <c r="B5439" t="s">
        <v>8274</v>
      </c>
      <c r="C5439" s="18">
        <v>41825</v>
      </c>
      <c r="D5439" s="18">
        <v>41828</v>
      </c>
      <c r="E5439" t="s">
        <v>215</v>
      </c>
      <c r="F5439" t="s">
        <v>8223</v>
      </c>
      <c r="G5439" t="s">
        <v>8224</v>
      </c>
      <c r="H5439" t="s">
        <v>68</v>
      </c>
      <c r="I5439" t="s">
        <v>54</v>
      </c>
      <c r="J5439" t="s">
        <v>2321</v>
      </c>
      <c r="K5439" t="s">
        <v>81</v>
      </c>
      <c r="L5439">
        <v>32137</v>
      </c>
      <c r="M5439" t="s">
        <v>57</v>
      </c>
      <c r="N5439" t="s">
        <v>6435</v>
      </c>
      <c r="O5439" t="s">
        <v>73</v>
      </c>
      <c r="P5439" t="s">
        <v>102</v>
      </c>
      <c r="Q5439" t="s">
        <v>6436</v>
      </c>
      <c r="R5439" s="19">
        <v>9.81</v>
      </c>
      <c r="S5439" s="17">
        <v>5</v>
      </c>
      <c r="T5439" s="20">
        <v>0.7</v>
      </c>
      <c r="U5439" s="19">
        <v>-6.867</v>
      </c>
      <c r="V5439" s="20">
        <f t="shared" si="420"/>
        <v>-0.7</v>
      </c>
      <c r="W5439" s="17">
        <f t="shared" si="421"/>
        <v>2014</v>
      </c>
      <c r="X5439" t="str">
        <f t="shared" si="422"/>
        <v>Jul-2014</v>
      </c>
      <c r="Y5439" s="17">
        <f t="shared" si="423"/>
        <v>3</v>
      </c>
      <c r="Z5439" t="str">
        <f t="shared" si="424"/>
        <v>Over 50%</v>
      </c>
      <c r="AA5439" s="17">
        <f>IF(COUNTIF($B$2:B5439,B5439)=1,1,0)</f>
        <v>0</v>
      </c>
      <c r="AB5439" s="17">
        <f>IF(COUNTIF($F$2:F5439,F5439)=1,1,0)</f>
        <v>0</v>
      </c>
    </row>
    <row r="5440" spans="1:28" x14ac:dyDescent="0.2">
      <c r="A5440" s="17">
        <v>5439</v>
      </c>
      <c r="B5440" t="s">
        <v>8274</v>
      </c>
      <c r="C5440" s="18">
        <v>41825</v>
      </c>
      <c r="D5440" s="18">
        <v>41828</v>
      </c>
      <c r="E5440" t="s">
        <v>215</v>
      </c>
      <c r="F5440" t="s">
        <v>8223</v>
      </c>
      <c r="G5440" t="s">
        <v>8224</v>
      </c>
      <c r="H5440" t="s">
        <v>68</v>
      </c>
      <c r="I5440" t="s">
        <v>54</v>
      </c>
      <c r="J5440" t="s">
        <v>2321</v>
      </c>
      <c r="K5440" t="s">
        <v>81</v>
      </c>
      <c r="L5440">
        <v>32137</v>
      </c>
      <c r="M5440" t="s">
        <v>57</v>
      </c>
      <c r="N5440" t="s">
        <v>8275</v>
      </c>
      <c r="O5440" t="s">
        <v>59</v>
      </c>
      <c r="P5440" t="s">
        <v>92</v>
      </c>
      <c r="Q5440" t="s">
        <v>8276</v>
      </c>
      <c r="R5440" s="19">
        <v>213.21600000000001</v>
      </c>
      <c r="S5440" s="17">
        <v>3</v>
      </c>
      <c r="T5440" s="20">
        <v>0.2</v>
      </c>
      <c r="U5440" s="19">
        <v>15.991199999999999</v>
      </c>
      <c r="V5440" s="20">
        <f t="shared" si="420"/>
        <v>7.4999999999999997E-2</v>
      </c>
      <c r="W5440" s="17">
        <f t="shared" si="421"/>
        <v>2014</v>
      </c>
      <c r="X5440" t="str">
        <f t="shared" si="422"/>
        <v>Jul-2014</v>
      </c>
      <c r="Y5440" s="17">
        <f t="shared" si="423"/>
        <v>3</v>
      </c>
      <c r="Z5440" t="str">
        <f t="shared" si="424"/>
        <v>11-20%</v>
      </c>
      <c r="AA5440" s="17">
        <f>IF(COUNTIF($B$2:B5440,B5440)=1,1,0)</f>
        <v>0</v>
      </c>
      <c r="AB5440" s="17">
        <f>IF(COUNTIF($F$2:F5440,F5440)=1,1,0)</f>
        <v>0</v>
      </c>
    </row>
    <row r="5441" spans="1:28" x14ac:dyDescent="0.2">
      <c r="A5441" s="17">
        <v>5440</v>
      </c>
      <c r="B5441" t="s">
        <v>8277</v>
      </c>
      <c r="C5441" s="18">
        <v>42464</v>
      </c>
      <c r="D5441" s="18">
        <v>42469</v>
      </c>
      <c r="E5441" t="s">
        <v>77</v>
      </c>
      <c r="F5441" t="s">
        <v>6525</v>
      </c>
      <c r="G5441" t="s">
        <v>6526</v>
      </c>
      <c r="H5441" t="s">
        <v>53</v>
      </c>
      <c r="I5441" t="s">
        <v>54</v>
      </c>
      <c r="J5441" t="s">
        <v>293</v>
      </c>
      <c r="K5441" t="s">
        <v>294</v>
      </c>
      <c r="L5441">
        <v>10035</v>
      </c>
      <c r="M5441" t="s">
        <v>175</v>
      </c>
      <c r="N5441" t="s">
        <v>6402</v>
      </c>
      <c r="O5441" t="s">
        <v>73</v>
      </c>
      <c r="P5441" t="s">
        <v>102</v>
      </c>
      <c r="Q5441" t="s">
        <v>6403</v>
      </c>
      <c r="R5441" s="19">
        <v>588.78399999999999</v>
      </c>
      <c r="S5441" s="17">
        <v>2</v>
      </c>
      <c r="T5441" s="20">
        <v>0.2</v>
      </c>
      <c r="U5441" s="19">
        <v>183.995</v>
      </c>
      <c r="V5441" s="20">
        <f t="shared" si="420"/>
        <v>0.3125</v>
      </c>
      <c r="W5441" s="17">
        <f t="shared" si="421"/>
        <v>2016</v>
      </c>
      <c r="X5441" t="str">
        <f t="shared" si="422"/>
        <v>Apr-2016</v>
      </c>
      <c r="Y5441" s="17">
        <f t="shared" si="423"/>
        <v>5</v>
      </c>
      <c r="Z5441" t="str">
        <f t="shared" si="424"/>
        <v>11-20%</v>
      </c>
      <c r="AA5441" s="17">
        <f>IF(COUNTIF($B$2:B5441,B5441)=1,1,0)</f>
        <v>1</v>
      </c>
      <c r="AB5441" s="17">
        <f>IF(COUNTIF($F$2:F5441,F5441)=1,1,0)</f>
        <v>0</v>
      </c>
    </row>
    <row r="5442" spans="1:28" x14ac:dyDescent="0.2">
      <c r="A5442" s="17">
        <v>5441</v>
      </c>
      <c r="B5442" t="s">
        <v>8278</v>
      </c>
      <c r="C5442" s="18">
        <v>43052</v>
      </c>
      <c r="D5442" s="18">
        <v>43057</v>
      </c>
      <c r="E5442" t="s">
        <v>50</v>
      </c>
      <c r="F5442" t="s">
        <v>5841</v>
      </c>
      <c r="G5442" t="s">
        <v>5842</v>
      </c>
      <c r="H5442" t="s">
        <v>53</v>
      </c>
      <c r="I5442" t="s">
        <v>54</v>
      </c>
      <c r="J5442" t="s">
        <v>8279</v>
      </c>
      <c r="K5442" t="s">
        <v>81</v>
      </c>
      <c r="L5442">
        <v>33458</v>
      </c>
      <c r="M5442" t="s">
        <v>57</v>
      </c>
      <c r="N5442" t="s">
        <v>2674</v>
      </c>
      <c r="O5442" t="s">
        <v>73</v>
      </c>
      <c r="P5442" t="s">
        <v>95</v>
      </c>
      <c r="Q5442" t="s">
        <v>2675</v>
      </c>
      <c r="R5442" s="19">
        <v>2.0640000000000001</v>
      </c>
      <c r="S5442" s="17">
        <v>1</v>
      </c>
      <c r="T5442" s="20">
        <v>0.2</v>
      </c>
      <c r="U5442" s="19">
        <v>0.15479999999999999</v>
      </c>
      <c r="V5442" s="20">
        <f t="shared" ref="V5442:V5505" si="425">IFERROR(U5442/R5442,0)</f>
        <v>7.4999999999999997E-2</v>
      </c>
      <c r="W5442" s="17">
        <f t="shared" ref="W5442:W5505" si="426">YEAR(C5442)</f>
        <v>2017</v>
      </c>
      <c r="X5442" t="str">
        <f t="shared" ref="X5442:X5505" si="427">TEXT(C5442,"mmm-yyyy")</f>
        <v>Nov-2017</v>
      </c>
      <c r="Y5442" s="17">
        <f t="shared" ref="Y5442:Y5505" si="428">D5442-C5442</f>
        <v>5</v>
      </c>
      <c r="Z5442" t="str">
        <f t="shared" ref="Z5442:Z5505" si="429">IF(T5442=0,"0% (No Discount)",IF(T5442&lt;=0.1,"1-10%",IF(T5442&lt;=0.2,"11-20%",IF(T5442&lt;=0.3,"21-30%",IF(T5442&lt;=0.4,"31-40%",IF(T5442&lt;=0.5,"41-50%","Over 50%"))))))</f>
        <v>11-20%</v>
      </c>
      <c r="AA5442" s="17">
        <f>IF(COUNTIF($B$2:B5442,B5442)=1,1,0)</f>
        <v>1</v>
      </c>
      <c r="AB5442" s="17">
        <f>IF(COUNTIF($F$2:F5442,F5442)=1,1,0)</f>
        <v>0</v>
      </c>
    </row>
    <row r="5443" spans="1:28" x14ac:dyDescent="0.2">
      <c r="A5443" s="17">
        <v>5442</v>
      </c>
      <c r="B5443" t="s">
        <v>8280</v>
      </c>
      <c r="C5443" s="18">
        <v>42987</v>
      </c>
      <c r="D5443" s="18">
        <v>42991</v>
      </c>
      <c r="E5443" t="s">
        <v>77</v>
      </c>
      <c r="F5443" t="s">
        <v>4078</v>
      </c>
      <c r="G5443" t="s">
        <v>4079</v>
      </c>
      <c r="H5443" t="s">
        <v>53</v>
      </c>
      <c r="I5443" t="s">
        <v>54</v>
      </c>
      <c r="J5443" t="s">
        <v>3978</v>
      </c>
      <c r="K5443" t="s">
        <v>337</v>
      </c>
      <c r="L5443">
        <v>85301</v>
      </c>
      <c r="M5443" t="s">
        <v>71</v>
      </c>
      <c r="N5443" t="s">
        <v>8281</v>
      </c>
      <c r="O5443" t="s">
        <v>73</v>
      </c>
      <c r="P5443" t="s">
        <v>117</v>
      </c>
      <c r="Q5443" t="s">
        <v>8282</v>
      </c>
      <c r="R5443" s="19">
        <v>6.3680000000000003</v>
      </c>
      <c r="S5443" s="17">
        <v>2</v>
      </c>
      <c r="T5443" s="20">
        <v>0.2</v>
      </c>
      <c r="U5443" s="19">
        <v>2.3879999999999999</v>
      </c>
      <c r="V5443" s="20">
        <f t="shared" si="425"/>
        <v>0.37499999999999994</v>
      </c>
      <c r="W5443" s="17">
        <f t="shared" si="426"/>
        <v>2017</v>
      </c>
      <c r="X5443" t="str">
        <f t="shared" si="427"/>
        <v>Sep-2017</v>
      </c>
      <c r="Y5443" s="17">
        <f t="shared" si="428"/>
        <v>4</v>
      </c>
      <c r="Z5443" t="str">
        <f t="shared" si="429"/>
        <v>11-20%</v>
      </c>
      <c r="AA5443" s="17">
        <f>IF(COUNTIF($B$2:B5443,B5443)=1,1,0)</f>
        <v>1</v>
      </c>
      <c r="AB5443" s="17">
        <f>IF(COUNTIF($F$2:F5443,F5443)=1,1,0)</f>
        <v>0</v>
      </c>
    </row>
    <row r="5444" spans="1:28" x14ac:dyDescent="0.2">
      <c r="A5444" s="17">
        <v>5443</v>
      </c>
      <c r="B5444" t="s">
        <v>8283</v>
      </c>
      <c r="C5444" s="18">
        <v>42111</v>
      </c>
      <c r="D5444" s="18">
        <v>42117</v>
      </c>
      <c r="E5444" t="s">
        <v>77</v>
      </c>
      <c r="F5444" t="s">
        <v>2859</v>
      </c>
      <c r="G5444" t="s">
        <v>2860</v>
      </c>
      <c r="H5444" t="s">
        <v>53</v>
      </c>
      <c r="I5444" t="s">
        <v>54</v>
      </c>
      <c r="J5444" t="s">
        <v>293</v>
      </c>
      <c r="K5444" t="s">
        <v>294</v>
      </c>
      <c r="L5444">
        <v>10035</v>
      </c>
      <c r="M5444" t="s">
        <v>175</v>
      </c>
      <c r="N5444" t="s">
        <v>3055</v>
      </c>
      <c r="O5444" t="s">
        <v>98</v>
      </c>
      <c r="P5444" t="s">
        <v>188</v>
      </c>
      <c r="Q5444" t="s">
        <v>3056</v>
      </c>
      <c r="R5444" s="19">
        <v>99.6</v>
      </c>
      <c r="S5444" s="17">
        <v>1</v>
      </c>
      <c r="T5444" s="20">
        <v>0</v>
      </c>
      <c r="U5444" s="19">
        <v>36.851999999999997</v>
      </c>
      <c r="V5444" s="20">
        <f t="shared" si="425"/>
        <v>0.37</v>
      </c>
      <c r="W5444" s="17">
        <f t="shared" si="426"/>
        <v>2015</v>
      </c>
      <c r="X5444" t="str">
        <f t="shared" si="427"/>
        <v>Apr-2015</v>
      </c>
      <c r="Y5444" s="17">
        <f t="shared" si="428"/>
        <v>6</v>
      </c>
      <c r="Z5444" t="str">
        <f t="shared" si="429"/>
        <v>0% (No Discount)</v>
      </c>
      <c r="AA5444" s="17">
        <f>IF(COUNTIF($B$2:B5444,B5444)=1,1,0)</f>
        <v>1</v>
      </c>
      <c r="AB5444" s="17">
        <f>IF(COUNTIF($F$2:F5444,F5444)=1,1,0)</f>
        <v>0</v>
      </c>
    </row>
    <row r="5445" spans="1:28" x14ac:dyDescent="0.2">
      <c r="A5445" s="17">
        <v>5444</v>
      </c>
      <c r="B5445" t="s">
        <v>8283</v>
      </c>
      <c r="C5445" s="18">
        <v>42111</v>
      </c>
      <c r="D5445" s="18">
        <v>42117</v>
      </c>
      <c r="E5445" t="s">
        <v>77</v>
      </c>
      <c r="F5445" t="s">
        <v>2859</v>
      </c>
      <c r="G5445" t="s">
        <v>2860</v>
      </c>
      <c r="H5445" t="s">
        <v>53</v>
      </c>
      <c r="I5445" t="s">
        <v>54</v>
      </c>
      <c r="J5445" t="s">
        <v>293</v>
      </c>
      <c r="K5445" t="s">
        <v>294</v>
      </c>
      <c r="L5445">
        <v>10035</v>
      </c>
      <c r="M5445" t="s">
        <v>175</v>
      </c>
      <c r="N5445" t="s">
        <v>4510</v>
      </c>
      <c r="O5445" t="s">
        <v>73</v>
      </c>
      <c r="P5445" t="s">
        <v>102</v>
      </c>
      <c r="Q5445" t="s">
        <v>4511</v>
      </c>
      <c r="R5445" s="19">
        <v>62.295999999999999</v>
      </c>
      <c r="S5445" s="17">
        <v>13</v>
      </c>
      <c r="T5445" s="20">
        <v>0.2</v>
      </c>
      <c r="U5445" s="19">
        <v>21.024899999999999</v>
      </c>
      <c r="V5445" s="20">
        <f t="shared" si="425"/>
        <v>0.33749999999999997</v>
      </c>
      <c r="W5445" s="17">
        <f t="shared" si="426"/>
        <v>2015</v>
      </c>
      <c r="X5445" t="str">
        <f t="shared" si="427"/>
        <v>Apr-2015</v>
      </c>
      <c r="Y5445" s="17">
        <f t="shared" si="428"/>
        <v>6</v>
      </c>
      <c r="Z5445" t="str">
        <f t="shared" si="429"/>
        <v>11-20%</v>
      </c>
      <c r="AA5445" s="17">
        <f>IF(COUNTIF($B$2:B5445,B5445)=1,1,0)</f>
        <v>0</v>
      </c>
      <c r="AB5445" s="17">
        <f>IF(COUNTIF($F$2:F5445,F5445)=1,1,0)</f>
        <v>0</v>
      </c>
    </row>
    <row r="5446" spans="1:28" x14ac:dyDescent="0.2">
      <c r="A5446" s="17">
        <v>5445</v>
      </c>
      <c r="B5446" t="s">
        <v>8283</v>
      </c>
      <c r="C5446" s="18">
        <v>42111</v>
      </c>
      <c r="D5446" s="18">
        <v>42117</v>
      </c>
      <c r="E5446" t="s">
        <v>77</v>
      </c>
      <c r="F5446" t="s">
        <v>2859</v>
      </c>
      <c r="G5446" t="s">
        <v>2860</v>
      </c>
      <c r="H5446" t="s">
        <v>53</v>
      </c>
      <c r="I5446" t="s">
        <v>54</v>
      </c>
      <c r="J5446" t="s">
        <v>293</v>
      </c>
      <c r="K5446" t="s">
        <v>294</v>
      </c>
      <c r="L5446">
        <v>10035</v>
      </c>
      <c r="M5446" t="s">
        <v>175</v>
      </c>
      <c r="N5446" t="s">
        <v>8284</v>
      </c>
      <c r="O5446" t="s">
        <v>73</v>
      </c>
      <c r="P5446" t="s">
        <v>95</v>
      </c>
      <c r="Q5446" t="s">
        <v>8285</v>
      </c>
      <c r="R5446" s="19">
        <v>10.71</v>
      </c>
      <c r="S5446" s="17">
        <v>3</v>
      </c>
      <c r="T5446" s="20">
        <v>0</v>
      </c>
      <c r="U5446" s="19">
        <v>2.7846000000000002</v>
      </c>
      <c r="V5446" s="20">
        <f t="shared" si="425"/>
        <v>0.26</v>
      </c>
      <c r="W5446" s="17">
        <f t="shared" si="426"/>
        <v>2015</v>
      </c>
      <c r="X5446" t="str">
        <f t="shared" si="427"/>
        <v>Apr-2015</v>
      </c>
      <c r="Y5446" s="17">
        <f t="shared" si="428"/>
        <v>6</v>
      </c>
      <c r="Z5446" t="str">
        <f t="shared" si="429"/>
        <v>0% (No Discount)</v>
      </c>
      <c r="AA5446" s="17">
        <f>IF(COUNTIF($B$2:B5446,B5446)=1,1,0)</f>
        <v>0</v>
      </c>
      <c r="AB5446" s="17">
        <f>IF(COUNTIF($F$2:F5446,F5446)=1,1,0)</f>
        <v>0</v>
      </c>
    </row>
    <row r="5447" spans="1:28" x14ac:dyDescent="0.2">
      <c r="A5447" s="17">
        <v>5446</v>
      </c>
      <c r="B5447" t="s">
        <v>8286</v>
      </c>
      <c r="C5447" s="18">
        <v>42576</v>
      </c>
      <c r="D5447" s="18">
        <v>42580</v>
      </c>
      <c r="E5447" t="s">
        <v>77</v>
      </c>
      <c r="F5447" t="s">
        <v>2823</v>
      </c>
      <c r="G5447" t="s">
        <v>2824</v>
      </c>
      <c r="H5447" t="s">
        <v>129</v>
      </c>
      <c r="I5447" t="s">
        <v>54</v>
      </c>
      <c r="J5447" t="s">
        <v>211</v>
      </c>
      <c r="K5447" t="s">
        <v>131</v>
      </c>
      <c r="L5447">
        <v>77041</v>
      </c>
      <c r="M5447" t="s">
        <v>132</v>
      </c>
      <c r="N5447" t="s">
        <v>5069</v>
      </c>
      <c r="O5447" t="s">
        <v>73</v>
      </c>
      <c r="P5447" t="s">
        <v>200</v>
      </c>
      <c r="Q5447" t="s">
        <v>5070</v>
      </c>
      <c r="R5447" s="19">
        <v>20.936</v>
      </c>
      <c r="S5447" s="17">
        <v>1</v>
      </c>
      <c r="T5447" s="20">
        <v>0.2</v>
      </c>
      <c r="U5447" s="19">
        <v>7.0659000000000001</v>
      </c>
      <c r="V5447" s="20">
        <f t="shared" si="425"/>
        <v>0.33750000000000002</v>
      </c>
      <c r="W5447" s="17">
        <f t="shared" si="426"/>
        <v>2016</v>
      </c>
      <c r="X5447" t="str">
        <f t="shared" si="427"/>
        <v>Jul-2016</v>
      </c>
      <c r="Y5447" s="17">
        <f t="shared" si="428"/>
        <v>4</v>
      </c>
      <c r="Z5447" t="str">
        <f t="shared" si="429"/>
        <v>11-20%</v>
      </c>
      <c r="AA5447" s="17">
        <f>IF(COUNTIF($B$2:B5447,B5447)=1,1,0)</f>
        <v>1</v>
      </c>
      <c r="AB5447" s="17">
        <f>IF(COUNTIF($F$2:F5447,F5447)=1,1,0)</f>
        <v>0</v>
      </c>
    </row>
    <row r="5448" spans="1:28" x14ac:dyDescent="0.2">
      <c r="A5448" s="17">
        <v>5447</v>
      </c>
      <c r="B5448" t="s">
        <v>8287</v>
      </c>
      <c r="C5448" s="18">
        <v>42608</v>
      </c>
      <c r="D5448" s="18">
        <v>42613</v>
      </c>
      <c r="E5448" t="s">
        <v>77</v>
      </c>
      <c r="F5448" t="s">
        <v>988</v>
      </c>
      <c r="G5448" t="s">
        <v>989</v>
      </c>
      <c r="H5448" t="s">
        <v>68</v>
      </c>
      <c r="I5448" t="s">
        <v>54</v>
      </c>
      <c r="J5448" t="s">
        <v>293</v>
      </c>
      <c r="K5448" t="s">
        <v>294</v>
      </c>
      <c r="L5448">
        <v>10035</v>
      </c>
      <c r="M5448" t="s">
        <v>175</v>
      </c>
      <c r="N5448" t="s">
        <v>3510</v>
      </c>
      <c r="O5448" t="s">
        <v>98</v>
      </c>
      <c r="P5448" t="s">
        <v>99</v>
      </c>
      <c r="Q5448" t="s">
        <v>3511</v>
      </c>
      <c r="R5448" s="19">
        <v>33</v>
      </c>
      <c r="S5448" s="17">
        <v>6</v>
      </c>
      <c r="T5448" s="20">
        <v>0</v>
      </c>
      <c r="U5448" s="19">
        <v>8.25</v>
      </c>
      <c r="V5448" s="20">
        <f t="shared" si="425"/>
        <v>0.25</v>
      </c>
      <c r="W5448" s="17">
        <f t="shared" si="426"/>
        <v>2016</v>
      </c>
      <c r="X5448" t="str">
        <f t="shared" si="427"/>
        <v>Aug-2016</v>
      </c>
      <c r="Y5448" s="17">
        <f t="shared" si="428"/>
        <v>5</v>
      </c>
      <c r="Z5448" t="str">
        <f t="shared" si="429"/>
        <v>0% (No Discount)</v>
      </c>
      <c r="AA5448" s="17">
        <f>IF(COUNTIF($B$2:B5448,B5448)=1,1,0)</f>
        <v>1</v>
      </c>
      <c r="AB5448" s="17">
        <f>IF(COUNTIF($F$2:F5448,F5448)=1,1,0)</f>
        <v>0</v>
      </c>
    </row>
    <row r="5449" spans="1:28" x14ac:dyDescent="0.2">
      <c r="A5449" s="17">
        <v>5448</v>
      </c>
      <c r="B5449" t="s">
        <v>8287</v>
      </c>
      <c r="C5449" s="18">
        <v>42608</v>
      </c>
      <c r="D5449" s="18">
        <v>42613</v>
      </c>
      <c r="E5449" t="s">
        <v>77</v>
      </c>
      <c r="F5449" t="s">
        <v>988</v>
      </c>
      <c r="G5449" t="s">
        <v>989</v>
      </c>
      <c r="H5449" t="s">
        <v>68</v>
      </c>
      <c r="I5449" t="s">
        <v>54</v>
      </c>
      <c r="J5449" t="s">
        <v>293</v>
      </c>
      <c r="K5449" t="s">
        <v>294</v>
      </c>
      <c r="L5449">
        <v>10035</v>
      </c>
      <c r="M5449" t="s">
        <v>175</v>
      </c>
      <c r="N5449" t="s">
        <v>4983</v>
      </c>
      <c r="O5449" t="s">
        <v>98</v>
      </c>
      <c r="P5449" t="s">
        <v>188</v>
      </c>
      <c r="Q5449" t="s">
        <v>4984</v>
      </c>
      <c r="R5449" s="19">
        <v>249.95</v>
      </c>
      <c r="S5449" s="17">
        <v>5</v>
      </c>
      <c r="T5449" s="20">
        <v>0</v>
      </c>
      <c r="U5449" s="19">
        <v>87.482500000000002</v>
      </c>
      <c r="V5449" s="20">
        <f t="shared" si="425"/>
        <v>0.35000000000000003</v>
      </c>
      <c r="W5449" s="17">
        <f t="shared" si="426"/>
        <v>2016</v>
      </c>
      <c r="X5449" t="str">
        <f t="shared" si="427"/>
        <v>Aug-2016</v>
      </c>
      <c r="Y5449" s="17">
        <f t="shared" si="428"/>
        <v>5</v>
      </c>
      <c r="Z5449" t="str">
        <f t="shared" si="429"/>
        <v>0% (No Discount)</v>
      </c>
      <c r="AA5449" s="17">
        <f>IF(COUNTIF($B$2:B5449,B5449)=1,1,0)</f>
        <v>0</v>
      </c>
      <c r="AB5449" s="17">
        <f>IF(COUNTIF($F$2:F5449,F5449)=1,1,0)</f>
        <v>0</v>
      </c>
    </row>
    <row r="5450" spans="1:28" x14ac:dyDescent="0.2">
      <c r="A5450" s="17">
        <v>5449</v>
      </c>
      <c r="B5450" t="s">
        <v>8288</v>
      </c>
      <c r="C5450" s="18">
        <v>41894</v>
      </c>
      <c r="D5450" s="18">
        <v>41901</v>
      </c>
      <c r="E5450" t="s">
        <v>77</v>
      </c>
      <c r="F5450" t="s">
        <v>5772</v>
      </c>
      <c r="G5450" t="s">
        <v>5773</v>
      </c>
      <c r="H5450" t="s">
        <v>129</v>
      </c>
      <c r="I5450" t="s">
        <v>54</v>
      </c>
      <c r="J5450" t="s">
        <v>4565</v>
      </c>
      <c r="K5450" t="s">
        <v>4566</v>
      </c>
      <c r="L5450">
        <v>66062</v>
      </c>
      <c r="M5450" t="s">
        <v>132</v>
      </c>
      <c r="N5450" t="s">
        <v>5929</v>
      </c>
      <c r="O5450" t="s">
        <v>73</v>
      </c>
      <c r="P5450" t="s">
        <v>606</v>
      </c>
      <c r="Q5450" t="s">
        <v>5930</v>
      </c>
      <c r="R5450" s="19">
        <v>357.93</v>
      </c>
      <c r="S5450" s="17">
        <v>3</v>
      </c>
      <c r="T5450" s="20">
        <v>0</v>
      </c>
      <c r="U5450" s="19">
        <v>7.1585999999999999</v>
      </c>
      <c r="V5450" s="20">
        <f t="shared" si="425"/>
        <v>0.02</v>
      </c>
      <c r="W5450" s="17">
        <f t="shared" si="426"/>
        <v>2014</v>
      </c>
      <c r="X5450" t="str">
        <f t="shared" si="427"/>
        <v>Sep-2014</v>
      </c>
      <c r="Y5450" s="17">
        <f t="shared" si="428"/>
        <v>7</v>
      </c>
      <c r="Z5450" t="str">
        <f t="shared" si="429"/>
        <v>0% (No Discount)</v>
      </c>
      <c r="AA5450" s="17">
        <f>IF(COUNTIF($B$2:B5450,B5450)=1,1,0)</f>
        <v>1</v>
      </c>
      <c r="AB5450" s="17">
        <f>IF(COUNTIF($F$2:F5450,F5450)=1,1,0)</f>
        <v>0</v>
      </c>
    </row>
    <row r="5451" spans="1:28" x14ac:dyDescent="0.2">
      <c r="A5451" s="17">
        <v>5450</v>
      </c>
      <c r="B5451" t="s">
        <v>8288</v>
      </c>
      <c r="C5451" s="18">
        <v>41894</v>
      </c>
      <c r="D5451" s="18">
        <v>41901</v>
      </c>
      <c r="E5451" t="s">
        <v>77</v>
      </c>
      <c r="F5451" t="s">
        <v>5772</v>
      </c>
      <c r="G5451" t="s">
        <v>5773</v>
      </c>
      <c r="H5451" t="s">
        <v>129</v>
      </c>
      <c r="I5451" t="s">
        <v>54</v>
      </c>
      <c r="J5451" t="s">
        <v>4565</v>
      </c>
      <c r="K5451" t="s">
        <v>4566</v>
      </c>
      <c r="L5451">
        <v>66062</v>
      </c>
      <c r="M5451" t="s">
        <v>132</v>
      </c>
      <c r="N5451" t="s">
        <v>7717</v>
      </c>
      <c r="O5451" t="s">
        <v>98</v>
      </c>
      <c r="P5451" t="s">
        <v>188</v>
      </c>
      <c r="Q5451" t="s">
        <v>7718</v>
      </c>
      <c r="R5451" s="19">
        <v>57.4</v>
      </c>
      <c r="S5451" s="17">
        <v>5</v>
      </c>
      <c r="T5451" s="20">
        <v>0</v>
      </c>
      <c r="U5451" s="19">
        <v>10.906000000000001</v>
      </c>
      <c r="V5451" s="20">
        <f t="shared" si="425"/>
        <v>0.19</v>
      </c>
      <c r="W5451" s="17">
        <f t="shared" si="426"/>
        <v>2014</v>
      </c>
      <c r="X5451" t="str">
        <f t="shared" si="427"/>
        <v>Sep-2014</v>
      </c>
      <c r="Y5451" s="17">
        <f t="shared" si="428"/>
        <v>7</v>
      </c>
      <c r="Z5451" t="str">
        <f t="shared" si="429"/>
        <v>0% (No Discount)</v>
      </c>
      <c r="AA5451" s="17">
        <f>IF(COUNTIF($B$2:B5451,B5451)=1,1,0)</f>
        <v>0</v>
      </c>
      <c r="AB5451" s="17">
        <f>IF(COUNTIF($F$2:F5451,F5451)=1,1,0)</f>
        <v>0</v>
      </c>
    </row>
    <row r="5452" spans="1:28" x14ac:dyDescent="0.2">
      <c r="A5452" s="17">
        <v>5451</v>
      </c>
      <c r="B5452" t="s">
        <v>8288</v>
      </c>
      <c r="C5452" s="18">
        <v>41894</v>
      </c>
      <c r="D5452" s="18">
        <v>41901</v>
      </c>
      <c r="E5452" t="s">
        <v>77</v>
      </c>
      <c r="F5452" t="s">
        <v>5772</v>
      </c>
      <c r="G5452" t="s">
        <v>5773</v>
      </c>
      <c r="H5452" t="s">
        <v>129</v>
      </c>
      <c r="I5452" t="s">
        <v>54</v>
      </c>
      <c r="J5452" t="s">
        <v>4565</v>
      </c>
      <c r="K5452" t="s">
        <v>4566</v>
      </c>
      <c r="L5452">
        <v>66062</v>
      </c>
      <c r="M5452" t="s">
        <v>132</v>
      </c>
      <c r="N5452" t="s">
        <v>3513</v>
      </c>
      <c r="O5452" t="s">
        <v>73</v>
      </c>
      <c r="P5452" t="s">
        <v>102</v>
      </c>
      <c r="Q5452" t="s">
        <v>3514</v>
      </c>
      <c r="R5452" s="19">
        <v>331.96</v>
      </c>
      <c r="S5452" s="17">
        <v>2</v>
      </c>
      <c r="T5452" s="20">
        <v>0</v>
      </c>
      <c r="U5452" s="19">
        <v>149.38200000000001</v>
      </c>
      <c r="V5452" s="20">
        <f t="shared" si="425"/>
        <v>0.45000000000000007</v>
      </c>
      <c r="W5452" s="17">
        <f t="shared" si="426"/>
        <v>2014</v>
      </c>
      <c r="X5452" t="str">
        <f t="shared" si="427"/>
        <v>Sep-2014</v>
      </c>
      <c r="Y5452" s="17">
        <f t="shared" si="428"/>
        <v>7</v>
      </c>
      <c r="Z5452" t="str">
        <f t="shared" si="429"/>
        <v>0% (No Discount)</v>
      </c>
      <c r="AA5452" s="17">
        <f>IF(COUNTIF($B$2:B5452,B5452)=1,1,0)</f>
        <v>0</v>
      </c>
      <c r="AB5452" s="17">
        <f>IF(COUNTIF($F$2:F5452,F5452)=1,1,0)</f>
        <v>0</v>
      </c>
    </row>
    <row r="5453" spans="1:28" x14ac:dyDescent="0.2">
      <c r="A5453" s="17">
        <v>5452</v>
      </c>
      <c r="B5453" t="s">
        <v>8288</v>
      </c>
      <c r="C5453" s="18">
        <v>41894</v>
      </c>
      <c r="D5453" s="18">
        <v>41901</v>
      </c>
      <c r="E5453" t="s">
        <v>77</v>
      </c>
      <c r="F5453" t="s">
        <v>5772</v>
      </c>
      <c r="G5453" t="s">
        <v>5773</v>
      </c>
      <c r="H5453" t="s">
        <v>129</v>
      </c>
      <c r="I5453" t="s">
        <v>54</v>
      </c>
      <c r="J5453" t="s">
        <v>4565</v>
      </c>
      <c r="K5453" t="s">
        <v>4566</v>
      </c>
      <c r="L5453">
        <v>66062</v>
      </c>
      <c r="M5453" t="s">
        <v>132</v>
      </c>
      <c r="N5453" t="s">
        <v>6367</v>
      </c>
      <c r="O5453" t="s">
        <v>59</v>
      </c>
      <c r="P5453" t="s">
        <v>92</v>
      </c>
      <c r="Q5453" t="s">
        <v>6368</v>
      </c>
      <c r="R5453" s="19">
        <v>40.56</v>
      </c>
      <c r="S5453" s="17">
        <v>2</v>
      </c>
      <c r="T5453" s="20">
        <v>0</v>
      </c>
      <c r="U5453" s="19">
        <v>12.979200000000001</v>
      </c>
      <c r="V5453" s="20">
        <f t="shared" si="425"/>
        <v>0.32</v>
      </c>
      <c r="W5453" s="17">
        <f t="shared" si="426"/>
        <v>2014</v>
      </c>
      <c r="X5453" t="str">
        <f t="shared" si="427"/>
        <v>Sep-2014</v>
      </c>
      <c r="Y5453" s="17">
        <f t="shared" si="428"/>
        <v>7</v>
      </c>
      <c r="Z5453" t="str">
        <f t="shared" si="429"/>
        <v>0% (No Discount)</v>
      </c>
      <c r="AA5453" s="17">
        <f>IF(COUNTIF($B$2:B5453,B5453)=1,1,0)</f>
        <v>0</v>
      </c>
      <c r="AB5453" s="17">
        <f>IF(COUNTIF($F$2:F5453,F5453)=1,1,0)</f>
        <v>0</v>
      </c>
    </row>
    <row r="5454" spans="1:28" x14ac:dyDescent="0.2">
      <c r="A5454" s="17">
        <v>5453</v>
      </c>
      <c r="B5454" t="s">
        <v>8289</v>
      </c>
      <c r="C5454" s="18">
        <v>42573</v>
      </c>
      <c r="D5454" s="18">
        <v>42580</v>
      </c>
      <c r="E5454" t="s">
        <v>77</v>
      </c>
      <c r="F5454" t="s">
        <v>5373</v>
      </c>
      <c r="G5454" t="s">
        <v>5374</v>
      </c>
      <c r="H5454" t="s">
        <v>129</v>
      </c>
      <c r="I5454" t="s">
        <v>54</v>
      </c>
      <c r="J5454" t="s">
        <v>5505</v>
      </c>
      <c r="K5454" t="s">
        <v>1423</v>
      </c>
      <c r="L5454">
        <v>89431</v>
      </c>
      <c r="M5454" t="s">
        <v>71</v>
      </c>
      <c r="N5454" t="s">
        <v>2406</v>
      </c>
      <c r="O5454" t="s">
        <v>73</v>
      </c>
      <c r="P5454" t="s">
        <v>606</v>
      </c>
      <c r="Q5454" t="s">
        <v>2407</v>
      </c>
      <c r="R5454" s="19">
        <v>86.2</v>
      </c>
      <c r="S5454" s="17">
        <v>5</v>
      </c>
      <c r="T5454" s="20">
        <v>0</v>
      </c>
      <c r="U5454" s="19">
        <v>24.998000000000001</v>
      </c>
      <c r="V5454" s="20">
        <f t="shared" si="425"/>
        <v>0.28999999999999998</v>
      </c>
      <c r="W5454" s="17">
        <f t="shared" si="426"/>
        <v>2016</v>
      </c>
      <c r="X5454" t="str">
        <f t="shared" si="427"/>
        <v>Jul-2016</v>
      </c>
      <c r="Y5454" s="17">
        <f t="shared" si="428"/>
        <v>7</v>
      </c>
      <c r="Z5454" t="str">
        <f t="shared" si="429"/>
        <v>0% (No Discount)</v>
      </c>
      <c r="AA5454" s="17">
        <f>IF(COUNTIF($B$2:B5454,B5454)=1,1,0)</f>
        <v>1</v>
      </c>
      <c r="AB5454" s="17">
        <f>IF(COUNTIF($F$2:F5454,F5454)=1,1,0)</f>
        <v>0</v>
      </c>
    </row>
    <row r="5455" spans="1:28" x14ac:dyDescent="0.2">
      <c r="A5455" s="17">
        <v>5454</v>
      </c>
      <c r="B5455" t="s">
        <v>8290</v>
      </c>
      <c r="C5455" s="18">
        <v>42874</v>
      </c>
      <c r="D5455" s="18">
        <v>42878</v>
      </c>
      <c r="E5455" t="s">
        <v>77</v>
      </c>
      <c r="F5455" t="s">
        <v>5323</v>
      </c>
      <c r="G5455" t="s">
        <v>5324</v>
      </c>
      <c r="H5455" t="s">
        <v>68</v>
      </c>
      <c r="I5455" t="s">
        <v>54</v>
      </c>
      <c r="J5455" t="s">
        <v>3136</v>
      </c>
      <c r="K5455" t="s">
        <v>238</v>
      </c>
      <c r="L5455">
        <v>61107</v>
      </c>
      <c r="M5455" t="s">
        <v>132</v>
      </c>
      <c r="N5455" t="s">
        <v>7011</v>
      </c>
      <c r="O5455" t="s">
        <v>73</v>
      </c>
      <c r="P5455" t="s">
        <v>117</v>
      </c>
      <c r="Q5455" t="s">
        <v>7012</v>
      </c>
      <c r="R5455" s="19">
        <v>38.015999999999998</v>
      </c>
      <c r="S5455" s="17">
        <v>6</v>
      </c>
      <c r="T5455" s="20">
        <v>0.2</v>
      </c>
      <c r="U5455" s="19">
        <v>13.780799999999999</v>
      </c>
      <c r="V5455" s="20">
        <f t="shared" si="425"/>
        <v>0.36249999999999999</v>
      </c>
      <c r="W5455" s="17">
        <f t="shared" si="426"/>
        <v>2017</v>
      </c>
      <c r="X5455" t="str">
        <f t="shared" si="427"/>
        <v>May-2017</v>
      </c>
      <c r="Y5455" s="17">
        <f t="shared" si="428"/>
        <v>4</v>
      </c>
      <c r="Z5455" t="str">
        <f t="shared" si="429"/>
        <v>11-20%</v>
      </c>
      <c r="AA5455" s="17">
        <f>IF(COUNTIF($B$2:B5455,B5455)=1,1,0)</f>
        <v>1</v>
      </c>
      <c r="AB5455" s="17">
        <f>IF(COUNTIF($F$2:F5455,F5455)=1,1,0)</f>
        <v>0</v>
      </c>
    </row>
    <row r="5456" spans="1:28" x14ac:dyDescent="0.2">
      <c r="A5456" s="17">
        <v>5455</v>
      </c>
      <c r="B5456" t="s">
        <v>8291</v>
      </c>
      <c r="C5456" s="18">
        <v>42853</v>
      </c>
      <c r="D5456" s="18">
        <v>42857</v>
      </c>
      <c r="E5456" t="s">
        <v>77</v>
      </c>
      <c r="F5456" t="s">
        <v>1811</v>
      </c>
      <c r="G5456" t="s">
        <v>1812</v>
      </c>
      <c r="H5456" t="s">
        <v>68</v>
      </c>
      <c r="I5456" t="s">
        <v>54</v>
      </c>
      <c r="J5456" t="s">
        <v>173</v>
      </c>
      <c r="K5456" t="s">
        <v>174</v>
      </c>
      <c r="L5456">
        <v>19143</v>
      </c>
      <c r="M5456" t="s">
        <v>175</v>
      </c>
      <c r="N5456" t="s">
        <v>1856</v>
      </c>
      <c r="O5456" t="s">
        <v>73</v>
      </c>
      <c r="P5456" t="s">
        <v>86</v>
      </c>
      <c r="Q5456" t="s">
        <v>1857</v>
      </c>
      <c r="R5456" s="19">
        <v>8.3840000000000003</v>
      </c>
      <c r="S5456" s="17">
        <v>1</v>
      </c>
      <c r="T5456" s="20">
        <v>0.2</v>
      </c>
      <c r="U5456" s="19">
        <v>0.73360000000000003</v>
      </c>
      <c r="V5456" s="20">
        <f t="shared" si="425"/>
        <v>8.7499999999999994E-2</v>
      </c>
      <c r="W5456" s="17">
        <f t="shared" si="426"/>
        <v>2017</v>
      </c>
      <c r="X5456" t="str">
        <f t="shared" si="427"/>
        <v>Apr-2017</v>
      </c>
      <c r="Y5456" s="17">
        <f t="shared" si="428"/>
        <v>4</v>
      </c>
      <c r="Z5456" t="str">
        <f t="shared" si="429"/>
        <v>11-20%</v>
      </c>
      <c r="AA5456" s="17">
        <f>IF(COUNTIF($B$2:B5456,B5456)=1,1,0)</f>
        <v>1</v>
      </c>
      <c r="AB5456" s="17">
        <f>IF(COUNTIF($F$2:F5456,F5456)=1,1,0)</f>
        <v>0</v>
      </c>
    </row>
    <row r="5457" spans="1:28" x14ac:dyDescent="0.2">
      <c r="A5457" s="17">
        <v>5456</v>
      </c>
      <c r="B5457" t="s">
        <v>8291</v>
      </c>
      <c r="C5457" s="18">
        <v>42853</v>
      </c>
      <c r="D5457" s="18">
        <v>42857</v>
      </c>
      <c r="E5457" t="s">
        <v>77</v>
      </c>
      <c r="F5457" t="s">
        <v>1811</v>
      </c>
      <c r="G5457" t="s">
        <v>1812</v>
      </c>
      <c r="H5457" t="s">
        <v>68</v>
      </c>
      <c r="I5457" t="s">
        <v>54</v>
      </c>
      <c r="J5457" t="s">
        <v>173</v>
      </c>
      <c r="K5457" t="s">
        <v>174</v>
      </c>
      <c r="L5457">
        <v>19143</v>
      </c>
      <c r="M5457" t="s">
        <v>175</v>
      </c>
      <c r="N5457" t="s">
        <v>155</v>
      </c>
      <c r="O5457" t="s">
        <v>73</v>
      </c>
      <c r="P5457" t="s">
        <v>95</v>
      </c>
      <c r="Q5457" t="s">
        <v>156</v>
      </c>
      <c r="R5457" s="19">
        <v>6.8479999999999999</v>
      </c>
      <c r="S5457" s="17">
        <v>2</v>
      </c>
      <c r="T5457" s="20">
        <v>0.2</v>
      </c>
      <c r="U5457" s="19">
        <v>0.77039999999999997</v>
      </c>
      <c r="V5457" s="20">
        <f t="shared" si="425"/>
        <v>0.1125</v>
      </c>
      <c r="W5457" s="17">
        <f t="shared" si="426"/>
        <v>2017</v>
      </c>
      <c r="X5457" t="str">
        <f t="shared" si="427"/>
        <v>Apr-2017</v>
      </c>
      <c r="Y5457" s="17">
        <f t="shared" si="428"/>
        <v>4</v>
      </c>
      <c r="Z5457" t="str">
        <f t="shared" si="429"/>
        <v>11-20%</v>
      </c>
      <c r="AA5457" s="17">
        <f>IF(COUNTIF($B$2:B5457,B5457)=1,1,0)</f>
        <v>0</v>
      </c>
      <c r="AB5457" s="17">
        <f>IF(COUNTIF($F$2:F5457,F5457)=1,1,0)</f>
        <v>0</v>
      </c>
    </row>
    <row r="5458" spans="1:28" x14ac:dyDescent="0.2">
      <c r="A5458" s="17">
        <v>5457</v>
      </c>
      <c r="B5458" t="s">
        <v>8292</v>
      </c>
      <c r="C5458" s="18">
        <v>43098</v>
      </c>
      <c r="D5458" s="18">
        <v>43102</v>
      </c>
      <c r="E5458" t="s">
        <v>77</v>
      </c>
      <c r="F5458" t="s">
        <v>834</v>
      </c>
      <c r="G5458" t="s">
        <v>835</v>
      </c>
      <c r="H5458" t="s">
        <v>53</v>
      </c>
      <c r="I5458" t="s">
        <v>54</v>
      </c>
      <c r="J5458" t="s">
        <v>2567</v>
      </c>
      <c r="K5458" t="s">
        <v>123</v>
      </c>
      <c r="L5458">
        <v>98026</v>
      </c>
      <c r="M5458" t="s">
        <v>71</v>
      </c>
      <c r="N5458" t="s">
        <v>8293</v>
      </c>
      <c r="O5458" t="s">
        <v>73</v>
      </c>
      <c r="P5458" t="s">
        <v>296</v>
      </c>
      <c r="Q5458" t="s">
        <v>8294</v>
      </c>
      <c r="R5458" s="19">
        <v>19.600000000000001</v>
      </c>
      <c r="S5458" s="17">
        <v>5</v>
      </c>
      <c r="T5458" s="20">
        <v>0</v>
      </c>
      <c r="U5458" s="19">
        <v>9.6039999999999992</v>
      </c>
      <c r="V5458" s="20">
        <f t="shared" si="425"/>
        <v>0.48999999999999994</v>
      </c>
      <c r="W5458" s="17">
        <f t="shared" si="426"/>
        <v>2017</v>
      </c>
      <c r="X5458" t="str">
        <f t="shared" si="427"/>
        <v>Dec-2017</v>
      </c>
      <c r="Y5458" s="17">
        <f t="shared" si="428"/>
        <v>4</v>
      </c>
      <c r="Z5458" t="str">
        <f t="shared" si="429"/>
        <v>0% (No Discount)</v>
      </c>
      <c r="AA5458" s="17">
        <f>IF(COUNTIF($B$2:B5458,B5458)=1,1,0)</f>
        <v>1</v>
      </c>
      <c r="AB5458" s="17">
        <f>IF(COUNTIF($F$2:F5458,F5458)=1,1,0)</f>
        <v>0</v>
      </c>
    </row>
    <row r="5459" spans="1:28" x14ac:dyDescent="0.2">
      <c r="A5459" s="17">
        <v>5458</v>
      </c>
      <c r="B5459" t="s">
        <v>8292</v>
      </c>
      <c r="C5459" s="18">
        <v>43098</v>
      </c>
      <c r="D5459" s="18">
        <v>43102</v>
      </c>
      <c r="E5459" t="s">
        <v>77</v>
      </c>
      <c r="F5459" t="s">
        <v>834</v>
      </c>
      <c r="G5459" t="s">
        <v>835</v>
      </c>
      <c r="H5459" t="s">
        <v>53</v>
      </c>
      <c r="I5459" t="s">
        <v>54</v>
      </c>
      <c r="J5459" t="s">
        <v>2567</v>
      </c>
      <c r="K5459" t="s">
        <v>123</v>
      </c>
      <c r="L5459">
        <v>98026</v>
      </c>
      <c r="M5459" t="s">
        <v>71</v>
      </c>
      <c r="N5459" t="s">
        <v>4776</v>
      </c>
      <c r="O5459" t="s">
        <v>59</v>
      </c>
      <c r="P5459" t="s">
        <v>92</v>
      </c>
      <c r="Q5459" t="s">
        <v>4777</v>
      </c>
      <c r="R5459" s="19">
        <v>68.459999999999994</v>
      </c>
      <c r="S5459" s="17">
        <v>2</v>
      </c>
      <c r="T5459" s="20">
        <v>0</v>
      </c>
      <c r="U5459" s="19">
        <v>20.538</v>
      </c>
      <c r="V5459" s="20">
        <f t="shared" si="425"/>
        <v>0.30000000000000004</v>
      </c>
      <c r="W5459" s="17">
        <f t="shared" si="426"/>
        <v>2017</v>
      </c>
      <c r="X5459" t="str">
        <f t="shared" si="427"/>
        <v>Dec-2017</v>
      </c>
      <c r="Y5459" s="17">
        <f t="shared" si="428"/>
        <v>4</v>
      </c>
      <c r="Z5459" t="str">
        <f t="shared" si="429"/>
        <v>0% (No Discount)</v>
      </c>
      <c r="AA5459" s="17">
        <f>IF(COUNTIF($B$2:B5459,B5459)=1,1,0)</f>
        <v>0</v>
      </c>
      <c r="AB5459" s="17">
        <f>IF(COUNTIF($F$2:F5459,F5459)=1,1,0)</f>
        <v>0</v>
      </c>
    </row>
    <row r="5460" spans="1:28" x14ac:dyDescent="0.2">
      <c r="A5460" s="17">
        <v>5459</v>
      </c>
      <c r="B5460" t="s">
        <v>8295</v>
      </c>
      <c r="C5460" s="18">
        <v>42982</v>
      </c>
      <c r="D5460" s="18">
        <v>42984</v>
      </c>
      <c r="E5460" t="s">
        <v>50</v>
      </c>
      <c r="F5460" t="s">
        <v>138</v>
      </c>
      <c r="G5460" t="s">
        <v>139</v>
      </c>
      <c r="H5460" t="s">
        <v>53</v>
      </c>
      <c r="I5460" t="s">
        <v>54</v>
      </c>
      <c r="J5460" t="s">
        <v>154</v>
      </c>
      <c r="K5460" t="s">
        <v>70</v>
      </c>
      <c r="L5460">
        <v>94122</v>
      </c>
      <c r="M5460" t="s">
        <v>71</v>
      </c>
      <c r="N5460" t="s">
        <v>2997</v>
      </c>
      <c r="O5460" t="s">
        <v>73</v>
      </c>
      <c r="P5460" t="s">
        <v>102</v>
      </c>
      <c r="Q5460" t="s">
        <v>2998</v>
      </c>
      <c r="R5460" s="19">
        <v>13.343999999999999</v>
      </c>
      <c r="S5460" s="17">
        <v>6</v>
      </c>
      <c r="T5460" s="20">
        <v>0.2</v>
      </c>
      <c r="U5460" s="19">
        <v>4.3368000000000002</v>
      </c>
      <c r="V5460" s="20">
        <f t="shared" si="425"/>
        <v>0.32500000000000001</v>
      </c>
      <c r="W5460" s="17">
        <f t="shared" si="426"/>
        <v>2017</v>
      </c>
      <c r="X5460" t="str">
        <f t="shared" si="427"/>
        <v>Sep-2017</v>
      </c>
      <c r="Y5460" s="17">
        <f t="shared" si="428"/>
        <v>2</v>
      </c>
      <c r="Z5460" t="str">
        <f t="shared" si="429"/>
        <v>11-20%</v>
      </c>
      <c r="AA5460" s="17">
        <f>IF(COUNTIF($B$2:B5460,B5460)=1,1,0)</f>
        <v>1</v>
      </c>
      <c r="AB5460" s="17">
        <f>IF(COUNTIF($F$2:F5460,F5460)=1,1,0)</f>
        <v>0</v>
      </c>
    </row>
    <row r="5461" spans="1:28" x14ac:dyDescent="0.2">
      <c r="A5461" s="17">
        <v>5460</v>
      </c>
      <c r="B5461" t="s">
        <v>8295</v>
      </c>
      <c r="C5461" s="18">
        <v>42982</v>
      </c>
      <c r="D5461" s="18">
        <v>42984</v>
      </c>
      <c r="E5461" t="s">
        <v>50</v>
      </c>
      <c r="F5461" t="s">
        <v>138</v>
      </c>
      <c r="G5461" t="s">
        <v>139</v>
      </c>
      <c r="H5461" t="s">
        <v>53</v>
      </c>
      <c r="I5461" t="s">
        <v>54</v>
      </c>
      <c r="J5461" t="s">
        <v>154</v>
      </c>
      <c r="K5461" t="s">
        <v>70</v>
      </c>
      <c r="L5461">
        <v>94122</v>
      </c>
      <c r="M5461" t="s">
        <v>71</v>
      </c>
      <c r="N5461" t="s">
        <v>8296</v>
      </c>
      <c r="O5461" t="s">
        <v>59</v>
      </c>
      <c r="P5461" t="s">
        <v>83</v>
      </c>
      <c r="Q5461" t="s">
        <v>8297</v>
      </c>
      <c r="R5461" s="19">
        <v>1478.2719999999999</v>
      </c>
      <c r="S5461" s="17">
        <v>8</v>
      </c>
      <c r="T5461" s="20">
        <v>0.2</v>
      </c>
      <c r="U5461" s="19">
        <v>92.391999999999996</v>
      </c>
      <c r="V5461" s="20">
        <f t="shared" si="425"/>
        <v>6.25E-2</v>
      </c>
      <c r="W5461" s="17">
        <f t="shared" si="426"/>
        <v>2017</v>
      </c>
      <c r="X5461" t="str">
        <f t="shared" si="427"/>
        <v>Sep-2017</v>
      </c>
      <c r="Y5461" s="17">
        <f t="shared" si="428"/>
        <v>2</v>
      </c>
      <c r="Z5461" t="str">
        <f t="shared" si="429"/>
        <v>11-20%</v>
      </c>
      <c r="AA5461" s="17">
        <f>IF(COUNTIF($B$2:B5461,B5461)=1,1,0)</f>
        <v>0</v>
      </c>
      <c r="AB5461" s="17">
        <f>IF(COUNTIF($F$2:F5461,F5461)=1,1,0)</f>
        <v>0</v>
      </c>
    </row>
    <row r="5462" spans="1:28" x14ac:dyDescent="0.2">
      <c r="A5462" s="17">
        <v>5461</v>
      </c>
      <c r="B5462" t="s">
        <v>8298</v>
      </c>
      <c r="C5462" s="18">
        <v>41719</v>
      </c>
      <c r="D5462" s="18">
        <v>41723</v>
      </c>
      <c r="E5462" t="s">
        <v>77</v>
      </c>
      <c r="F5462" t="s">
        <v>1173</v>
      </c>
      <c r="G5462" t="s">
        <v>1174</v>
      </c>
      <c r="H5462" t="s">
        <v>68</v>
      </c>
      <c r="I5462" t="s">
        <v>54</v>
      </c>
      <c r="J5462" t="s">
        <v>2519</v>
      </c>
      <c r="K5462" t="s">
        <v>115</v>
      </c>
      <c r="L5462">
        <v>28806</v>
      </c>
      <c r="M5462" t="s">
        <v>57</v>
      </c>
      <c r="N5462" t="s">
        <v>6481</v>
      </c>
      <c r="O5462" t="s">
        <v>73</v>
      </c>
      <c r="P5462" t="s">
        <v>86</v>
      </c>
      <c r="Q5462" t="s">
        <v>6482</v>
      </c>
      <c r="R5462" s="19">
        <v>16.271999999999998</v>
      </c>
      <c r="S5462" s="17">
        <v>1</v>
      </c>
      <c r="T5462" s="20">
        <v>0.2</v>
      </c>
      <c r="U5462" s="19">
        <v>-3.8645999999999998</v>
      </c>
      <c r="V5462" s="20">
        <f t="shared" si="425"/>
        <v>-0.23750000000000002</v>
      </c>
      <c r="W5462" s="17">
        <f t="shared" si="426"/>
        <v>2014</v>
      </c>
      <c r="X5462" t="str">
        <f t="shared" si="427"/>
        <v>Mar-2014</v>
      </c>
      <c r="Y5462" s="17">
        <f t="shared" si="428"/>
        <v>4</v>
      </c>
      <c r="Z5462" t="str">
        <f t="shared" si="429"/>
        <v>11-20%</v>
      </c>
      <c r="AA5462" s="17">
        <f>IF(COUNTIF($B$2:B5462,B5462)=1,1,0)</f>
        <v>1</v>
      </c>
      <c r="AB5462" s="17">
        <f>IF(COUNTIF($F$2:F5462,F5462)=1,1,0)</f>
        <v>0</v>
      </c>
    </row>
    <row r="5463" spans="1:28" x14ac:dyDescent="0.2">
      <c r="A5463" s="17">
        <v>5462</v>
      </c>
      <c r="B5463" t="s">
        <v>8299</v>
      </c>
      <c r="C5463" s="18">
        <v>43006</v>
      </c>
      <c r="D5463" s="18">
        <v>43012</v>
      </c>
      <c r="E5463" t="s">
        <v>77</v>
      </c>
      <c r="F5463" t="s">
        <v>2001</v>
      </c>
      <c r="G5463" t="s">
        <v>2002</v>
      </c>
      <c r="H5463" t="s">
        <v>53</v>
      </c>
      <c r="I5463" t="s">
        <v>54</v>
      </c>
      <c r="J5463" t="s">
        <v>69</v>
      </c>
      <c r="K5463" t="s">
        <v>70</v>
      </c>
      <c r="L5463">
        <v>90032</v>
      </c>
      <c r="M5463" t="s">
        <v>71</v>
      </c>
      <c r="N5463" t="s">
        <v>286</v>
      </c>
      <c r="O5463" t="s">
        <v>59</v>
      </c>
      <c r="P5463" t="s">
        <v>92</v>
      </c>
      <c r="Q5463" t="s">
        <v>287</v>
      </c>
      <c r="R5463" s="19">
        <v>9.24</v>
      </c>
      <c r="S5463" s="17">
        <v>3</v>
      </c>
      <c r="T5463" s="20">
        <v>0</v>
      </c>
      <c r="U5463" s="19">
        <v>4.4352</v>
      </c>
      <c r="V5463" s="20">
        <f t="shared" si="425"/>
        <v>0.48</v>
      </c>
      <c r="W5463" s="17">
        <f t="shared" si="426"/>
        <v>2017</v>
      </c>
      <c r="X5463" t="str">
        <f t="shared" si="427"/>
        <v>Sep-2017</v>
      </c>
      <c r="Y5463" s="17">
        <f t="shared" si="428"/>
        <v>6</v>
      </c>
      <c r="Z5463" t="str">
        <f t="shared" si="429"/>
        <v>0% (No Discount)</v>
      </c>
      <c r="AA5463" s="17">
        <f>IF(COUNTIF($B$2:B5463,B5463)=1,1,0)</f>
        <v>1</v>
      </c>
      <c r="AB5463" s="17">
        <f>IF(COUNTIF($F$2:F5463,F5463)=1,1,0)</f>
        <v>0</v>
      </c>
    </row>
    <row r="5464" spans="1:28" x14ac:dyDescent="0.2">
      <c r="A5464" s="17">
        <v>5463</v>
      </c>
      <c r="B5464" t="s">
        <v>8300</v>
      </c>
      <c r="C5464" s="18">
        <v>41658</v>
      </c>
      <c r="D5464" s="18">
        <v>41659</v>
      </c>
      <c r="E5464" t="s">
        <v>215</v>
      </c>
      <c r="F5464" t="s">
        <v>2995</v>
      </c>
      <c r="G5464" t="s">
        <v>2996</v>
      </c>
      <c r="H5464" t="s">
        <v>53</v>
      </c>
      <c r="I5464" t="s">
        <v>54</v>
      </c>
      <c r="J5464" t="s">
        <v>650</v>
      </c>
      <c r="K5464" t="s">
        <v>337</v>
      </c>
      <c r="L5464">
        <v>85254</v>
      </c>
      <c r="M5464" t="s">
        <v>71</v>
      </c>
      <c r="N5464" t="s">
        <v>3277</v>
      </c>
      <c r="O5464" t="s">
        <v>73</v>
      </c>
      <c r="P5464" t="s">
        <v>102</v>
      </c>
      <c r="Q5464" t="s">
        <v>3278</v>
      </c>
      <c r="R5464" s="19">
        <v>32.340000000000003</v>
      </c>
      <c r="S5464" s="17">
        <v>10</v>
      </c>
      <c r="T5464" s="20">
        <v>0.7</v>
      </c>
      <c r="U5464" s="19">
        <v>-23.716000000000001</v>
      </c>
      <c r="V5464" s="20">
        <f t="shared" si="425"/>
        <v>-0.73333333333333328</v>
      </c>
      <c r="W5464" s="17">
        <f t="shared" si="426"/>
        <v>2014</v>
      </c>
      <c r="X5464" t="str">
        <f t="shared" si="427"/>
        <v>Jan-2014</v>
      </c>
      <c r="Y5464" s="17">
        <f t="shared" si="428"/>
        <v>1</v>
      </c>
      <c r="Z5464" t="str">
        <f t="shared" si="429"/>
        <v>Over 50%</v>
      </c>
      <c r="AA5464" s="17">
        <f>IF(COUNTIF($B$2:B5464,B5464)=1,1,0)</f>
        <v>1</v>
      </c>
      <c r="AB5464" s="17">
        <f>IF(COUNTIF($F$2:F5464,F5464)=1,1,0)</f>
        <v>0</v>
      </c>
    </row>
    <row r="5465" spans="1:28" x14ac:dyDescent="0.2">
      <c r="A5465" s="17">
        <v>5464</v>
      </c>
      <c r="B5465" t="s">
        <v>8300</v>
      </c>
      <c r="C5465" s="18">
        <v>41658</v>
      </c>
      <c r="D5465" s="18">
        <v>41659</v>
      </c>
      <c r="E5465" t="s">
        <v>215</v>
      </c>
      <c r="F5465" t="s">
        <v>2995</v>
      </c>
      <c r="G5465" t="s">
        <v>2996</v>
      </c>
      <c r="H5465" t="s">
        <v>53</v>
      </c>
      <c r="I5465" t="s">
        <v>54</v>
      </c>
      <c r="J5465" t="s">
        <v>650</v>
      </c>
      <c r="K5465" t="s">
        <v>337</v>
      </c>
      <c r="L5465">
        <v>85254</v>
      </c>
      <c r="M5465" t="s">
        <v>71</v>
      </c>
      <c r="N5465" t="s">
        <v>726</v>
      </c>
      <c r="O5465" t="s">
        <v>73</v>
      </c>
      <c r="P5465" t="s">
        <v>117</v>
      </c>
      <c r="Q5465" t="s">
        <v>5405</v>
      </c>
      <c r="R5465" s="19">
        <v>56.064</v>
      </c>
      <c r="S5465" s="17">
        <v>4</v>
      </c>
      <c r="T5465" s="20">
        <v>0.2</v>
      </c>
      <c r="U5465" s="19">
        <v>19.622399999999999</v>
      </c>
      <c r="V5465" s="20">
        <f t="shared" si="425"/>
        <v>0.35</v>
      </c>
      <c r="W5465" s="17">
        <f t="shared" si="426"/>
        <v>2014</v>
      </c>
      <c r="X5465" t="str">
        <f t="shared" si="427"/>
        <v>Jan-2014</v>
      </c>
      <c r="Y5465" s="17">
        <f t="shared" si="428"/>
        <v>1</v>
      </c>
      <c r="Z5465" t="str">
        <f t="shared" si="429"/>
        <v>11-20%</v>
      </c>
      <c r="AA5465" s="17">
        <f>IF(COUNTIF($B$2:B5465,B5465)=1,1,0)</f>
        <v>0</v>
      </c>
      <c r="AB5465" s="17">
        <f>IF(COUNTIF($F$2:F5465,F5465)=1,1,0)</f>
        <v>0</v>
      </c>
    </row>
    <row r="5466" spans="1:28" x14ac:dyDescent="0.2">
      <c r="A5466" s="17">
        <v>5465</v>
      </c>
      <c r="B5466" t="s">
        <v>8300</v>
      </c>
      <c r="C5466" s="18">
        <v>41658</v>
      </c>
      <c r="D5466" s="18">
        <v>41659</v>
      </c>
      <c r="E5466" t="s">
        <v>215</v>
      </c>
      <c r="F5466" t="s">
        <v>2995</v>
      </c>
      <c r="G5466" t="s">
        <v>2996</v>
      </c>
      <c r="H5466" t="s">
        <v>53</v>
      </c>
      <c r="I5466" t="s">
        <v>54</v>
      </c>
      <c r="J5466" t="s">
        <v>650</v>
      </c>
      <c r="K5466" t="s">
        <v>337</v>
      </c>
      <c r="L5466">
        <v>85254</v>
      </c>
      <c r="M5466" t="s">
        <v>71</v>
      </c>
      <c r="N5466" t="s">
        <v>532</v>
      </c>
      <c r="O5466" t="s">
        <v>73</v>
      </c>
      <c r="P5466" t="s">
        <v>200</v>
      </c>
      <c r="Q5466" t="s">
        <v>533</v>
      </c>
      <c r="R5466" s="19">
        <v>108.72</v>
      </c>
      <c r="S5466" s="17">
        <v>5</v>
      </c>
      <c r="T5466" s="20">
        <v>0.2</v>
      </c>
      <c r="U5466" s="19">
        <v>36.692999999999998</v>
      </c>
      <c r="V5466" s="20">
        <f t="shared" si="425"/>
        <v>0.33749999999999997</v>
      </c>
      <c r="W5466" s="17">
        <f t="shared" si="426"/>
        <v>2014</v>
      </c>
      <c r="X5466" t="str">
        <f t="shared" si="427"/>
        <v>Jan-2014</v>
      </c>
      <c r="Y5466" s="17">
        <f t="shared" si="428"/>
        <v>1</v>
      </c>
      <c r="Z5466" t="str">
        <f t="shared" si="429"/>
        <v>11-20%</v>
      </c>
      <c r="AA5466" s="17">
        <f>IF(COUNTIF($B$2:B5466,B5466)=1,1,0)</f>
        <v>0</v>
      </c>
      <c r="AB5466" s="17">
        <f>IF(COUNTIF($F$2:F5466,F5466)=1,1,0)</f>
        <v>0</v>
      </c>
    </row>
    <row r="5467" spans="1:28" x14ac:dyDescent="0.2">
      <c r="A5467" s="17">
        <v>5466</v>
      </c>
      <c r="B5467" t="s">
        <v>8300</v>
      </c>
      <c r="C5467" s="18">
        <v>41658</v>
      </c>
      <c r="D5467" s="18">
        <v>41659</v>
      </c>
      <c r="E5467" t="s">
        <v>215</v>
      </c>
      <c r="F5467" t="s">
        <v>2995</v>
      </c>
      <c r="G5467" t="s">
        <v>2996</v>
      </c>
      <c r="H5467" t="s">
        <v>53</v>
      </c>
      <c r="I5467" t="s">
        <v>54</v>
      </c>
      <c r="J5467" t="s">
        <v>650</v>
      </c>
      <c r="K5467" t="s">
        <v>337</v>
      </c>
      <c r="L5467">
        <v>85254</v>
      </c>
      <c r="M5467" t="s">
        <v>71</v>
      </c>
      <c r="N5467" t="s">
        <v>1475</v>
      </c>
      <c r="O5467" t="s">
        <v>59</v>
      </c>
      <c r="P5467" t="s">
        <v>60</v>
      </c>
      <c r="Q5467" t="s">
        <v>1476</v>
      </c>
      <c r="R5467" s="19">
        <v>181.47</v>
      </c>
      <c r="S5467" s="17">
        <v>5</v>
      </c>
      <c r="T5467" s="20">
        <v>0.7</v>
      </c>
      <c r="U5467" s="19">
        <v>-320.59699999999998</v>
      </c>
      <c r="V5467" s="20">
        <f t="shared" si="425"/>
        <v>-1.7666666666666666</v>
      </c>
      <c r="W5467" s="17">
        <f t="shared" si="426"/>
        <v>2014</v>
      </c>
      <c r="X5467" t="str">
        <f t="shared" si="427"/>
        <v>Jan-2014</v>
      </c>
      <c r="Y5467" s="17">
        <f t="shared" si="428"/>
        <v>1</v>
      </c>
      <c r="Z5467" t="str">
        <f t="shared" si="429"/>
        <v>Over 50%</v>
      </c>
      <c r="AA5467" s="17">
        <f>IF(COUNTIF($B$2:B5467,B5467)=1,1,0)</f>
        <v>0</v>
      </c>
      <c r="AB5467" s="17">
        <f>IF(COUNTIF($F$2:F5467,F5467)=1,1,0)</f>
        <v>0</v>
      </c>
    </row>
    <row r="5468" spans="1:28" x14ac:dyDescent="0.2">
      <c r="A5468" s="17">
        <v>5467</v>
      </c>
      <c r="B5468" t="s">
        <v>8301</v>
      </c>
      <c r="C5468" s="18">
        <v>41684</v>
      </c>
      <c r="D5468" s="18">
        <v>41689</v>
      </c>
      <c r="E5468" t="s">
        <v>50</v>
      </c>
      <c r="F5468" t="s">
        <v>3904</v>
      </c>
      <c r="G5468" t="s">
        <v>3905</v>
      </c>
      <c r="H5468" t="s">
        <v>53</v>
      </c>
      <c r="I5468" t="s">
        <v>54</v>
      </c>
      <c r="J5468" t="s">
        <v>211</v>
      </c>
      <c r="K5468" t="s">
        <v>131</v>
      </c>
      <c r="L5468">
        <v>77095</v>
      </c>
      <c r="M5468" t="s">
        <v>132</v>
      </c>
      <c r="N5468" t="s">
        <v>3750</v>
      </c>
      <c r="O5468" t="s">
        <v>73</v>
      </c>
      <c r="P5468" t="s">
        <v>117</v>
      </c>
      <c r="Q5468" t="s">
        <v>3751</v>
      </c>
      <c r="R5468" s="19">
        <v>16.175999999999998</v>
      </c>
      <c r="S5468" s="17">
        <v>3</v>
      </c>
      <c r="T5468" s="20">
        <v>0.2</v>
      </c>
      <c r="U5468" s="19">
        <v>6.0659999999999998</v>
      </c>
      <c r="V5468" s="20">
        <f t="shared" si="425"/>
        <v>0.375</v>
      </c>
      <c r="W5468" s="17">
        <f t="shared" si="426"/>
        <v>2014</v>
      </c>
      <c r="X5468" t="str">
        <f t="shared" si="427"/>
        <v>Feb-2014</v>
      </c>
      <c r="Y5468" s="17">
        <f t="shared" si="428"/>
        <v>5</v>
      </c>
      <c r="Z5468" t="str">
        <f t="shared" si="429"/>
        <v>11-20%</v>
      </c>
      <c r="AA5468" s="17">
        <f>IF(COUNTIF($B$2:B5468,B5468)=1,1,0)</f>
        <v>1</v>
      </c>
      <c r="AB5468" s="17">
        <f>IF(COUNTIF($F$2:F5468,F5468)=1,1,0)</f>
        <v>0</v>
      </c>
    </row>
    <row r="5469" spans="1:28" x14ac:dyDescent="0.2">
      <c r="A5469" s="17">
        <v>5468</v>
      </c>
      <c r="B5469" t="s">
        <v>8302</v>
      </c>
      <c r="C5469" s="18">
        <v>42530</v>
      </c>
      <c r="D5469" s="18">
        <v>42535</v>
      </c>
      <c r="E5469" t="s">
        <v>77</v>
      </c>
      <c r="F5469" t="s">
        <v>1804</v>
      </c>
      <c r="G5469" t="s">
        <v>1805</v>
      </c>
      <c r="H5469" t="s">
        <v>53</v>
      </c>
      <c r="I5469" t="s">
        <v>54</v>
      </c>
      <c r="J5469" t="s">
        <v>154</v>
      </c>
      <c r="K5469" t="s">
        <v>70</v>
      </c>
      <c r="L5469">
        <v>94109</v>
      </c>
      <c r="M5469" t="s">
        <v>71</v>
      </c>
      <c r="N5469" t="s">
        <v>176</v>
      </c>
      <c r="O5469" t="s">
        <v>59</v>
      </c>
      <c r="P5469" t="s">
        <v>63</v>
      </c>
      <c r="Q5469" t="s">
        <v>177</v>
      </c>
      <c r="R5469" s="19">
        <v>122.352</v>
      </c>
      <c r="S5469" s="17">
        <v>3</v>
      </c>
      <c r="T5469" s="20">
        <v>0.2</v>
      </c>
      <c r="U5469" s="19">
        <v>13.7646</v>
      </c>
      <c r="V5469" s="20">
        <f t="shared" si="425"/>
        <v>0.11249999999999999</v>
      </c>
      <c r="W5469" s="17">
        <f t="shared" si="426"/>
        <v>2016</v>
      </c>
      <c r="X5469" t="str">
        <f t="shared" si="427"/>
        <v>Jun-2016</v>
      </c>
      <c r="Y5469" s="17">
        <f t="shared" si="428"/>
        <v>5</v>
      </c>
      <c r="Z5469" t="str">
        <f t="shared" si="429"/>
        <v>11-20%</v>
      </c>
      <c r="AA5469" s="17">
        <f>IF(COUNTIF($B$2:B5469,B5469)=1,1,0)</f>
        <v>1</v>
      </c>
      <c r="AB5469" s="17">
        <f>IF(COUNTIF($F$2:F5469,F5469)=1,1,0)</f>
        <v>0</v>
      </c>
    </row>
    <row r="5470" spans="1:28" x14ac:dyDescent="0.2">
      <c r="A5470" s="17">
        <v>5469</v>
      </c>
      <c r="B5470" t="s">
        <v>8303</v>
      </c>
      <c r="C5470" s="18">
        <v>41908</v>
      </c>
      <c r="D5470" s="18">
        <v>41909</v>
      </c>
      <c r="E5470" t="s">
        <v>215</v>
      </c>
      <c r="F5470" t="s">
        <v>5134</v>
      </c>
      <c r="G5470" t="s">
        <v>5135</v>
      </c>
      <c r="H5470" t="s">
        <v>129</v>
      </c>
      <c r="I5470" t="s">
        <v>54</v>
      </c>
      <c r="J5470" t="s">
        <v>977</v>
      </c>
      <c r="K5470" t="s">
        <v>70</v>
      </c>
      <c r="L5470">
        <v>92105</v>
      </c>
      <c r="M5470" t="s">
        <v>71</v>
      </c>
      <c r="N5470" t="s">
        <v>62</v>
      </c>
      <c r="O5470" t="s">
        <v>59</v>
      </c>
      <c r="P5470" t="s">
        <v>63</v>
      </c>
      <c r="Q5470" t="s">
        <v>64</v>
      </c>
      <c r="R5470" s="19">
        <v>585.55200000000002</v>
      </c>
      <c r="S5470" s="17">
        <v>3</v>
      </c>
      <c r="T5470" s="20">
        <v>0.2</v>
      </c>
      <c r="U5470" s="19">
        <v>73.194000000000003</v>
      </c>
      <c r="V5470" s="20">
        <f t="shared" si="425"/>
        <v>0.125</v>
      </c>
      <c r="W5470" s="17">
        <f t="shared" si="426"/>
        <v>2014</v>
      </c>
      <c r="X5470" t="str">
        <f t="shared" si="427"/>
        <v>Sep-2014</v>
      </c>
      <c r="Y5470" s="17">
        <f t="shared" si="428"/>
        <v>1</v>
      </c>
      <c r="Z5470" t="str">
        <f t="shared" si="429"/>
        <v>11-20%</v>
      </c>
      <c r="AA5470" s="17">
        <f>IF(COUNTIF($B$2:B5470,B5470)=1,1,0)</f>
        <v>1</v>
      </c>
      <c r="AB5470" s="17">
        <f>IF(COUNTIF($F$2:F5470,F5470)=1,1,0)</f>
        <v>0</v>
      </c>
    </row>
    <row r="5471" spans="1:28" x14ac:dyDescent="0.2">
      <c r="A5471" s="17">
        <v>5470</v>
      </c>
      <c r="B5471" t="s">
        <v>8303</v>
      </c>
      <c r="C5471" s="18">
        <v>41908</v>
      </c>
      <c r="D5471" s="18">
        <v>41909</v>
      </c>
      <c r="E5471" t="s">
        <v>215</v>
      </c>
      <c r="F5471" t="s">
        <v>5134</v>
      </c>
      <c r="G5471" t="s">
        <v>5135</v>
      </c>
      <c r="H5471" t="s">
        <v>129</v>
      </c>
      <c r="I5471" t="s">
        <v>54</v>
      </c>
      <c r="J5471" t="s">
        <v>977</v>
      </c>
      <c r="K5471" t="s">
        <v>70</v>
      </c>
      <c r="L5471">
        <v>92105</v>
      </c>
      <c r="M5471" t="s">
        <v>71</v>
      </c>
      <c r="N5471" t="s">
        <v>3847</v>
      </c>
      <c r="O5471" t="s">
        <v>73</v>
      </c>
      <c r="P5471" t="s">
        <v>117</v>
      </c>
      <c r="Q5471" t="s">
        <v>3848</v>
      </c>
      <c r="R5471" s="19">
        <v>19.440000000000001</v>
      </c>
      <c r="S5471" s="17">
        <v>3</v>
      </c>
      <c r="T5471" s="20">
        <v>0</v>
      </c>
      <c r="U5471" s="19">
        <v>9.3312000000000008</v>
      </c>
      <c r="V5471" s="20">
        <f t="shared" si="425"/>
        <v>0.48000000000000004</v>
      </c>
      <c r="W5471" s="17">
        <f t="shared" si="426"/>
        <v>2014</v>
      </c>
      <c r="X5471" t="str">
        <f t="shared" si="427"/>
        <v>Sep-2014</v>
      </c>
      <c r="Y5471" s="17">
        <f t="shared" si="428"/>
        <v>1</v>
      </c>
      <c r="Z5471" t="str">
        <f t="shared" si="429"/>
        <v>0% (No Discount)</v>
      </c>
      <c r="AA5471" s="17">
        <f>IF(COUNTIF($B$2:B5471,B5471)=1,1,0)</f>
        <v>0</v>
      </c>
      <c r="AB5471" s="17">
        <f>IF(COUNTIF($F$2:F5471,F5471)=1,1,0)</f>
        <v>0</v>
      </c>
    </row>
    <row r="5472" spans="1:28" x14ac:dyDescent="0.2">
      <c r="A5472" s="17">
        <v>5471</v>
      </c>
      <c r="B5472" t="s">
        <v>8304</v>
      </c>
      <c r="C5472" s="18">
        <v>42520</v>
      </c>
      <c r="D5472" s="18">
        <v>42525</v>
      </c>
      <c r="E5472" t="s">
        <v>77</v>
      </c>
      <c r="F5472" t="s">
        <v>5259</v>
      </c>
      <c r="G5472" t="s">
        <v>5260</v>
      </c>
      <c r="H5472" t="s">
        <v>53</v>
      </c>
      <c r="I5472" t="s">
        <v>54</v>
      </c>
      <c r="J5472" t="s">
        <v>808</v>
      </c>
      <c r="K5472" t="s">
        <v>525</v>
      </c>
      <c r="L5472">
        <v>45011</v>
      </c>
      <c r="M5472" t="s">
        <v>175</v>
      </c>
      <c r="N5472" t="s">
        <v>5197</v>
      </c>
      <c r="O5472" t="s">
        <v>73</v>
      </c>
      <c r="P5472" t="s">
        <v>105</v>
      </c>
      <c r="Q5472" t="s">
        <v>5198</v>
      </c>
      <c r="R5472" s="19">
        <v>123.92</v>
      </c>
      <c r="S5472" s="17">
        <v>5</v>
      </c>
      <c r="T5472" s="20">
        <v>0.2</v>
      </c>
      <c r="U5472" s="19">
        <v>9.2940000000000005</v>
      </c>
      <c r="V5472" s="20">
        <f t="shared" si="425"/>
        <v>7.4999999999999997E-2</v>
      </c>
      <c r="W5472" s="17">
        <f t="shared" si="426"/>
        <v>2016</v>
      </c>
      <c r="X5472" t="str">
        <f t="shared" si="427"/>
        <v>May-2016</v>
      </c>
      <c r="Y5472" s="17">
        <f t="shared" si="428"/>
        <v>5</v>
      </c>
      <c r="Z5472" t="str">
        <f t="shared" si="429"/>
        <v>11-20%</v>
      </c>
      <c r="AA5472" s="17">
        <f>IF(COUNTIF($B$2:B5472,B5472)=1,1,0)</f>
        <v>1</v>
      </c>
      <c r="AB5472" s="17">
        <f>IF(COUNTIF($F$2:F5472,F5472)=1,1,0)</f>
        <v>0</v>
      </c>
    </row>
    <row r="5473" spans="1:28" x14ac:dyDescent="0.2">
      <c r="A5473" s="17">
        <v>5472</v>
      </c>
      <c r="B5473" t="s">
        <v>8305</v>
      </c>
      <c r="C5473" s="18">
        <v>43088</v>
      </c>
      <c r="D5473" s="18">
        <v>43092</v>
      </c>
      <c r="E5473" t="s">
        <v>77</v>
      </c>
      <c r="F5473" t="s">
        <v>6567</v>
      </c>
      <c r="G5473" t="s">
        <v>6568</v>
      </c>
      <c r="H5473" t="s">
        <v>53</v>
      </c>
      <c r="I5473" t="s">
        <v>54</v>
      </c>
      <c r="J5473" t="s">
        <v>1753</v>
      </c>
      <c r="K5473" t="s">
        <v>484</v>
      </c>
      <c r="L5473">
        <v>80134</v>
      </c>
      <c r="M5473" t="s">
        <v>71</v>
      </c>
      <c r="N5473" t="s">
        <v>6626</v>
      </c>
      <c r="O5473" t="s">
        <v>59</v>
      </c>
      <c r="P5473" t="s">
        <v>92</v>
      </c>
      <c r="Q5473" t="s">
        <v>6627</v>
      </c>
      <c r="R5473" s="19">
        <v>13.36</v>
      </c>
      <c r="S5473" s="17">
        <v>5</v>
      </c>
      <c r="T5473" s="20">
        <v>0.2</v>
      </c>
      <c r="U5473" s="19">
        <v>4.008</v>
      </c>
      <c r="V5473" s="20">
        <f t="shared" si="425"/>
        <v>0.3</v>
      </c>
      <c r="W5473" s="17">
        <f t="shared" si="426"/>
        <v>2017</v>
      </c>
      <c r="X5473" t="str">
        <f t="shared" si="427"/>
        <v>Dec-2017</v>
      </c>
      <c r="Y5473" s="17">
        <f t="shared" si="428"/>
        <v>4</v>
      </c>
      <c r="Z5473" t="str">
        <f t="shared" si="429"/>
        <v>11-20%</v>
      </c>
      <c r="AA5473" s="17">
        <f>IF(COUNTIF($B$2:B5473,B5473)=1,1,0)</f>
        <v>1</v>
      </c>
      <c r="AB5473" s="17">
        <f>IF(COUNTIF($F$2:F5473,F5473)=1,1,0)</f>
        <v>0</v>
      </c>
    </row>
    <row r="5474" spans="1:28" x14ac:dyDescent="0.2">
      <c r="A5474" s="17">
        <v>5473</v>
      </c>
      <c r="B5474" t="s">
        <v>8305</v>
      </c>
      <c r="C5474" s="18">
        <v>43088</v>
      </c>
      <c r="D5474" s="18">
        <v>43092</v>
      </c>
      <c r="E5474" t="s">
        <v>77</v>
      </c>
      <c r="F5474" t="s">
        <v>6567</v>
      </c>
      <c r="G5474" t="s">
        <v>6568</v>
      </c>
      <c r="H5474" t="s">
        <v>53</v>
      </c>
      <c r="I5474" t="s">
        <v>54</v>
      </c>
      <c r="J5474" t="s">
        <v>1753</v>
      </c>
      <c r="K5474" t="s">
        <v>484</v>
      </c>
      <c r="L5474">
        <v>80134</v>
      </c>
      <c r="M5474" t="s">
        <v>71</v>
      </c>
      <c r="N5474" t="s">
        <v>4699</v>
      </c>
      <c r="O5474" t="s">
        <v>73</v>
      </c>
      <c r="P5474" t="s">
        <v>86</v>
      </c>
      <c r="Q5474" t="s">
        <v>4700</v>
      </c>
      <c r="R5474" s="19">
        <v>78.256</v>
      </c>
      <c r="S5474" s="17">
        <v>2</v>
      </c>
      <c r="T5474" s="20">
        <v>0.2</v>
      </c>
      <c r="U5474" s="19">
        <v>-17.607600000000001</v>
      </c>
      <c r="V5474" s="20">
        <f t="shared" si="425"/>
        <v>-0.22500000000000001</v>
      </c>
      <c r="W5474" s="17">
        <f t="shared" si="426"/>
        <v>2017</v>
      </c>
      <c r="X5474" t="str">
        <f t="shared" si="427"/>
        <v>Dec-2017</v>
      </c>
      <c r="Y5474" s="17">
        <f t="shared" si="428"/>
        <v>4</v>
      </c>
      <c r="Z5474" t="str">
        <f t="shared" si="429"/>
        <v>11-20%</v>
      </c>
      <c r="AA5474" s="17">
        <f>IF(COUNTIF($B$2:B5474,B5474)=1,1,0)</f>
        <v>0</v>
      </c>
      <c r="AB5474" s="17">
        <f>IF(COUNTIF($F$2:F5474,F5474)=1,1,0)</f>
        <v>0</v>
      </c>
    </row>
    <row r="5475" spans="1:28" x14ac:dyDescent="0.2">
      <c r="A5475" s="17">
        <v>5474</v>
      </c>
      <c r="B5475" t="s">
        <v>8305</v>
      </c>
      <c r="C5475" s="18">
        <v>43088</v>
      </c>
      <c r="D5475" s="18">
        <v>43092</v>
      </c>
      <c r="E5475" t="s">
        <v>77</v>
      </c>
      <c r="F5475" t="s">
        <v>6567</v>
      </c>
      <c r="G5475" t="s">
        <v>6568</v>
      </c>
      <c r="H5475" t="s">
        <v>53</v>
      </c>
      <c r="I5475" t="s">
        <v>54</v>
      </c>
      <c r="J5475" t="s">
        <v>1753</v>
      </c>
      <c r="K5475" t="s">
        <v>484</v>
      </c>
      <c r="L5475">
        <v>80134</v>
      </c>
      <c r="M5475" t="s">
        <v>71</v>
      </c>
      <c r="N5475" t="s">
        <v>4827</v>
      </c>
      <c r="O5475" t="s">
        <v>59</v>
      </c>
      <c r="P5475" t="s">
        <v>60</v>
      </c>
      <c r="Q5475" t="s">
        <v>4828</v>
      </c>
      <c r="R5475" s="19">
        <v>102.018</v>
      </c>
      <c r="S5475" s="17">
        <v>7</v>
      </c>
      <c r="T5475" s="20">
        <v>0.7</v>
      </c>
      <c r="U5475" s="19">
        <v>-183.63239999999999</v>
      </c>
      <c r="V5475" s="20">
        <f t="shared" si="425"/>
        <v>-1.7999999999999998</v>
      </c>
      <c r="W5475" s="17">
        <f t="shared" si="426"/>
        <v>2017</v>
      </c>
      <c r="X5475" t="str">
        <f t="shared" si="427"/>
        <v>Dec-2017</v>
      </c>
      <c r="Y5475" s="17">
        <f t="shared" si="428"/>
        <v>4</v>
      </c>
      <c r="Z5475" t="str">
        <f t="shared" si="429"/>
        <v>Over 50%</v>
      </c>
      <c r="AA5475" s="17">
        <f>IF(COUNTIF($B$2:B5475,B5475)=1,1,0)</f>
        <v>0</v>
      </c>
      <c r="AB5475" s="17">
        <f>IF(COUNTIF($F$2:F5475,F5475)=1,1,0)</f>
        <v>0</v>
      </c>
    </row>
    <row r="5476" spans="1:28" x14ac:dyDescent="0.2">
      <c r="A5476" s="17">
        <v>5475</v>
      </c>
      <c r="B5476" t="s">
        <v>8306</v>
      </c>
      <c r="C5476" s="18">
        <v>43095</v>
      </c>
      <c r="D5476" s="18">
        <v>43095</v>
      </c>
      <c r="E5476" t="s">
        <v>1320</v>
      </c>
      <c r="F5476" t="s">
        <v>2426</v>
      </c>
      <c r="G5476" t="s">
        <v>2427</v>
      </c>
      <c r="H5476" t="s">
        <v>68</v>
      </c>
      <c r="I5476" t="s">
        <v>54</v>
      </c>
      <c r="J5476" t="s">
        <v>164</v>
      </c>
      <c r="K5476" t="s">
        <v>165</v>
      </c>
      <c r="L5476">
        <v>68025</v>
      </c>
      <c r="M5476" t="s">
        <v>132</v>
      </c>
      <c r="N5476" t="s">
        <v>1801</v>
      </c>
      <c r="O5476" t="s">
        <v>73</v>
      </c>
      <c r="P5476" t="s">
        <v>86</v>
      </c>
      <c r="Q5476" t="s">
        <v>1802</v>
      </c>
      <c r="R5476" s="19">
        <v>750.68</v>
      </c>
      <c r="S5476" s="17">
        <v>2</v>
      </c>
      <c r="T5476" s="20">
        <v>0</v>
      </c>
      <c r="U5476" s="19">
        <v>37.533999999999999</v>
      </c>
      <c r="V5476" s="20">
        <f t="shared" si="425"/>
        <v>0.05</v>
      </c>
      <c r="W5476" s="17">
        <f t="shared" si="426"/>
        <v>2017</v>
      </c>
      <c r="X5476" t="str">
        <f t="shared" si="427"/>
        <v>Dec-2017</v>
      </c>
      <c r="Y5476" s="17">
        <f t="shared" si="428"/>
        <v>0</v>
      </c>
      <c r="Z5476" t="str">
        <f t="shared" si="429"/>
        <v>0% (No Discount)</v>
      </c>
      <c r="AA5476" s="17">
        <f>IF(COUNTIF($B$2:B5476,B5476)=1,1,0)</f>
        <v>1</v>
      </c>
      <c r="AB5476" s="17">
        <f>IF(COUNTIF($F$2:F5476,F5476)=1,1,0)</f>
        <v>0</v>
      </c>
    </row>
    <row r="5477" spans="1:28" x14ac:dyDescent="0.2">
      <c r="A5477" s="17">
        <v>5476</v>
      </c>
      <c r="B5477" t="s">
        <v>8307</v>
      </c>
      <c r="C5477" s="18">
        <v>42901</v>
      </c>
      <c r="D5477" s="18">
        <v>42904</v>
      </c>
      <c r="E5477" t="s">
        <v>215</v>
      </c>
      <c r="F5477" t="s">
        <v>5963</v>
      </c>
      <c r="G5477" t="s">
        <v>5964</v>
      </c>
      <c r="H5477" t="s">
        <v>129</v>
      </c>
      <c r="I5477" t="s">
        <v>54</v>
      </c>
      <c r="J5477" t="s">
        <v>6401</v>
      </c>
      <c r="K5477" t="s">
        <v>256</v>
      </c>
      <c r="L5477">
        <v>55369</v>
      </c>
      <c r="M5477" t="s">
        <v>132</v>
      </c>
      <c r="N5477" t="s">
        <v>2285</v>
      </c>
      <c r="O5477" t="s">
        <v>73</v>
      </c>
      <c r="P5477" t="s">
        <v>74</v>
      </c>
      <c r="Q5477" t="s">
        <v>2286</v>
      </c>
      <c r="R5477" s="19">
        <v>44.4</v>
      </c>
      <c r="S5477" s="17">
        <v>3</v>
      </c>
      <c r="T5477" s="20">
        <v>0</v>
      </c>
      <c r="U5477" s="19">
        <v>22.2</v>
      </c>
      <c r="V5477" s="20">
        <f t="shared" si="425"/>
        <v>0.5</v>
      </c>
      <c r="W5477" s="17">
        <f t="shared" si="426"/>
        <v>2017</v>
      </c>
      <c r="X5477" t="str">
        <f t="shared" si="427"/>
        <v>Jun-2017</v>
      </c>
      <c r="Y5477" s="17">
        <f t="shared" si="428"/>
        <v>3</v>
      </c>
      <c r="Z5477" t="str">
        <f t="shared" si="429"/>
        <v>0% (No Discount)</v>
      </c>
      <c r="AA5477" s="17">
        <f>IF(COUNTIF($B$2:B5477,B5477)=1,1,0)</f>
        <v>1</v>
      </c>
      <c r="AB5477" s="17">
        <f>IF(COUNTIF($F$2:F5477,F5477)=1,1,0)</f>
        <v>0</v>
      </c>
    </row>
    <row r="5478" spans="1:28" x14ac:dyDescent="0.2">
      <c r="A5478" s="17">
        <v>5477</v>
      </c>
      <c r="B5478" t="s">
        <v>8307</v>
      </c>
      <c r="C5478" s="18">
        <v>42901</v>
      </c>
      <c r="D5478" s="18">
        <v>42904</v>
      </c>
      <c r="E5478" t="s">
        <v>215</v>
      </c>
      <c r="F5478" t="s">
        <v>5963</v>
      </c>
      <c r="G5478" t="s">
        <v>5964</v>
      </c>
      <c r="H5478" t="s">
        <v>129</v>
      </c>
      <c r="I5478" t="s">
        <v>54</v>
      </c>
      <c r="J5478" t="s">
        <v>6401</v>
      </c>
      <c r="K5478" t="s">
        <v>256</v>
      </c>
      <c r="L5478">
        <v>55369</v>
      </c>
      <c r="M5478" t="s">
        <v>132</v>
      </c>
      <c r="N5478" t="s">
        <v>4141</v>
      </c>
      <c r="O5478" t="s">
        <v>73</v>
      </c>
      <c r="P5478" t="s">
        <v>86</v>
      </c>
      <c r="Q5478" t="s">
        <v>4142</v>
      </c>
      <c r="R5478" s="19">
        <v>84.55</v>
      </c>
      <c r="S5478" s="17">
        <v>5</v>
      </c>
      <c r="T5478" s="20">
        <v>0</v>
      </c>
      <c r="U5478" s="19">
        <v>22.828499999999998</v>
      </c>
      <c r="V5478" s="20">
        <f t="shared" si="425"/>
        <v>0.26999999999999996</v>
      </c>
      <c r="W5478" s="17">
        <f t="shared" si="426"/>
        <v>2017</v>
      </c>
      <c r="X5478" t="str">
        <f t="shared" si="427"/>
        <v>Jun-2017</v>
      </c>
      <c r="Y5478" s="17">
        <f t="shared" si="428"/>
        <v>3</v>
      </c>
      <c r="Z5478" t="str">
        <f t="shared" si="429"/>
        <v>0% (No Discount)</v>
      </c>
      <c r="AA5478" s="17">
        <f>IF(COUNTIF($B$2:B5478,B5478)=1,1,0)</f>
        <v>0</v>
      </c>
      <c r="AB5478" s="17">
        <f>IF(COUNTIF($F$2:F5478,F5478)=1,1,0)</f>
        <v>0</v>
      </c>
    </row>
    <row r="5479" spans="1:28" x14ac:dyDescent="0.2">
      <c r="A5479" s="17">
        <v>5478</v>
      </c>
      <c r="B5479" t="s">
        <v>8307</v>
      </c>
      <c r="C5479" s="18">
        <v>42901</v>
      </c>
      <c r="D5479" s="18">
        <v>42904</v>
      </c>
      <c r="E5479" t="s">
        <v>215</v>
      </c>
      <c r="F5479" t="s">
        <v>5963</v>
      </c>
      <c r="G5479" t="s">
        <v>5964</v>
      </c>
      <c r="H5479" t="s">
        <v>129</v>
      </c>
      <c r="I5479" t="s">
        <v>54</v>
      </c>
      <c r="J5479" t="s">
        <v>6401</v>
      </c>
      <c r="K5479" t="s">
        <v>256</v>
      </c>
      <c r="L5479">
        <v>55369</v>
      </c>
      <c r="M5479" t="s">
        <v>132</v>
      </c>
      <c r="N5479" t="s">
        <v>7552</v>
      </c>
      <c r="O5479" t="s">
        <v>73</v>
      </c>
      <c r="P5479" t="s">
        <v>117</v>
      </c>
      <c r="Q5479" t="s">
        <v>7553</v>
      </c>
      <c r="R5479" s="19">
        <v>17.940000000000001</v>
      </c>
      <c r="S5479" s="17">
        <v>3</v>
      </c>
      <c r="T5479" s="20">
        <v>0</v>
      </c>
      <c r="U5479" s="19">
        <v>8.7905999999999995</v>
      </c>
      <c r="V5479" s="20">
        <f t="shared" si="425"/>
        <v>0.48999999999999994</v>
      </c>
      <c r="W5479" s="17">
        <f t="shared" si="426"/>
        <v>2017</v>
      </c>
      <c r="X5479" t="str">
        <f t="shared" si="427"/>
        <v>Jun-2017</v>
      </c>
      <c r="Y5479" s="17">
        <f t="shared" si="428"/>
        <v>3</v>
      </c>
      <c r="Z5479" t="str">
        <f t="shared" si="429"/>
        <v>0% (No Discount)</v>
      </c>
      <c r="AA5479" s="17">
        <f>IF(COUNTIF($B$2:B5479,B5479)=1,1,0)</f>
        <v>0</v>
      </c>
      <c r="AB5479" s="17">
        <f>IF(COUNTIF($F$2:F5479,F5479)=1,1,0)</f>
        <v>0</v>
      </c>
    </row>
    <row r="5480" spans="1:28" x14ac:dyDescent="0.2">
      <c r="A5480" s="17">
        <v>5479</v>
      </c>
      <c r="B5480" t="s">
        <v>8308</v>
      </c>
      <c r="C5480" s="18">
        <v>42694</v>
      </c>
      <c r="D5480" s="18">
        <v>42698</v>
      </c>
      <c r="E5480" t="s">
        <v>77</v>
      </c>
      <c r="F5480" t="s">
        <v>740</v>
      </c>
      <c r="G5480" t="s">
        <v>741</v>
      </c>
      <c r="H5480" t="s">
        <v>53</v>
      </c>
      <c r="I5480" t="s">
        <v>54</v>
      </c>
      <c r="J5480" t="s">
        <v>634</v>
      </c>
      <c r="K5480" t="s">
        <v>272</v>
      </c>
      <c r="L5480">
        <v>19711</v>
      </c>
      <c r="M5480" t="s">
        <v>175</v>
      </c>
      <c r="N5480" t="s">
        <v>4678</v>
      </c>
      <c r="O5480" t="s">
        <v>73</v>
      </c>
      <c r="P5480" t="s">
        <v>102</v>
      </c>
      <c r="Q5480" t="s">
        <v>4679</v>
      </c>
      <c r="R5480" s="19">
        <v>128.4</v>
      </c>
      <c r="S5480" s="17">
        <v>3</v>
      </c>
      <c r="T5480" s="20">
        <v>0</v>
      </c>
      <c r="U5480" s="19">
        <v>62.915999999999997</v>
      </c>
      <c r="V5480" s="20">
        <f t="shared" si="425"/>
        <v>0.48999999999999994</v>
      </c>
      <c r="W5480" s="17">
        <f t="shared" si="426"/>
        <v>2016</v>
      </c>
      <c r="X5480" t="str">
        <f t="shared" si="427"/>
        <v>Nov-2016</v>
      </c>
      <c r="Y5480" s="17">
        <f t="shared" si="428"/>
        <v>4</v>
      </c>
      <c r="Z5480" t="str">
        <f t="shared" si="429"/>
        <v>0% (No Discount)</v>
      </c>
      <c r="AA5480" s="17">
        <f>IF(COUNTIF($B$2:B5480,B5480)=1,1,0)</f>
        <v>1</v>
      </c>
      <c r="AB5480" s="17">
        <f>IF(COUNTIF($F$2:F5480,F5480)=1,1,0)</f>
        <v>0</v>
      </c>
    </row>
    <row r="5481" spans="1:28" x14ac:dyDescent="0.2">
      <c r="A5481" s="17">
        <v>5480</v>
      </c>
      <c r="B5481" t="s">
        <v>8309</v>
      </c>
      <c r="C5481" s="18">
        <v>41729</v>
      </c>
      <c r="D5481" s="18">
        <v>41733</v>
      </c>
      <c r="E5481" t="s">
        <v>77</v>
      </c>
      <c r="F5481" t="s">
        <v>1837</v>
      </c>
      <c r="G5481" t="s">
        <v>1838</v>
      </c>
      <c r="H5481" t="s">
        <v>68</v>
      </c>
      <c r="I5481" t="s">
        <v>54</v>
      </c>
      <c r="J5481" t="s">
        <v>1450</v>
      </c>
      <c r="K5481" t="s">
        <v>81</v>
      </c>
      <c r="L5481">
        <v>33180</v>
      </c>
      <c r="M5481" t="s">
        <v>57</v>
      </c>
      <c r="N5481" t="s">
        <v>3160</v>
      </c>
      <c r="O5481" t="s">
        <v>73</v>
      </c>
      <c r="P5481" t="s">
        <v>102</v>
      </c>
      <c r="Q5481" t="s">
        <v>3161</v>
      </c>
      <c r="R5481" s="19">
        <v>1.869</v>
      </c>
      <c r="S5481" s="17">
        <v>1</v>
      </c>
      <c r="T5481" s="20">
        <v>0.7</v>
      </c>
      <c r="U5481" s="19">
        <v>-1.3083</v>
      </c>
      <c r="V5481" s="20">
        <f t="shared" si="425"/>
        <v>-0.70000000000000007</v>
      </c>
      <c r="W5481" s="17">
        <f t="shared" si="426"/>
        <v>2014</v>
      </c>
      <c r="X5481" t="str">
        <f t="shared" si="427"/>
        <v>Mar-2014</v>
      </c>
      <c r="Y5481" s="17">
        <f t="shared" si="428"/>
        <v>4</v>
      </c>
      <c r="Z5481" t="str">
        <f t="shared" si="429"/>
        <v>Over 50%</v>
      </c>
      <c r="AA5481" s="17">
        <f>IF(COUNTIF($B$2:B5481,B5481)=1,1,0)</f>
        <v>1</v>
      </c>
      <c r="AB5481" s="17">
        <f>IF(COUNTIF($F$2:F5481,F5481)=1,1,0)</f>
        <v>0</v>
      </c>
    </row>
    <row r="5482" spans="1:28" x14ac:dyDescent="0.2">
      <c r="A5482" s="17">
        <v>5481</v>
      </c>
      <c r="B5482" t="s">
        <v>8310</v>
      </c>
      <c r="C5482" s="18">
        <v>43016</v>
      </c>
      <c r="D5482" s="18">
        <v>43022</v>
      </c>
      <c r="E5482" t="s">
        <v>77</v>
      </c>
      <c r="F5482" t="s">
        <v>2452</v>
      </c>
      <c r="G5482" t="s">
        <v>2453</v>
      </c>
      <c r="H5482" t="s">
        <v>68</v>
      </c>
      <c r="I5482" t="s">
        <v>54</v>
      </c>
      <c r="J5482" t="s">
        <v>977</v>
      </c>
      <c r="K5482" t="s">
        <v>70</v>
      </c>
      <c r="L5482">
        <v>92105</v>
      </c>
      <c r="M5482" t="s">
        <v>71</v>
      </c>
      <c r="N5482" t="s">
        <v>3784</v>
      </c>
      <c r="O5482" t="s">
        <v>98</v>
      </c>
      <c r="P5482" t="s">
        <v>99</v>
      </c>
      <c r="Q5482" t="s">
        <v>3785</v>
      </c>
      <c r="R5482" s="19">
        <v>103.19199999999999</v>
      </c>
      <c r="S5482" s="17">
        <v>1</v>
      </c>
      <c r="T5482" s="20">
        <v>0.2</v>
      </c>
      <c r="U5482" s="19">
        <v>11.6091</v>
      </c>
      <c r="V5482" s="20">
        <f t="shared" si="425"/>
        <v>0.1125</v>
      </c>
      <c r="W5482" s="17">
        <f t="shared" si="426"/>
        <v>2017</v>
      </c>
      <c r="X5482" t="str">
        <f t="shared" si="427"/>
        <v>Oct-2017</v>
      </c>
      <c r="Y5482" s="17">
        <f t="shared" si="428"/>
        <v>6</v>
      </c>
      <c r="Z5482" t="str">
        <f t="shared" si="429"/>
        <v>11-20%</v>
      </c>
      <c r="AA5482" s="17">
        <f>IF(COUNTIF($B$2:B5482,B5482)=1,1,0)</f>
        <v>1</v>
      </c>
      <c r="AB5482" s="17">
        <f>IF(COUNTIF($F$2:F5482,F5482)=1,1,0)</f>
        <v>0</v>
      </c>
    </row>
    <row r="5483" spans="1:28" x14ac:dyDescent="0.2">
      <c r="A5483" s="17">
        <v>5482</v>
      </c>
      <c r="B5483" t="s">
        <v>8310</v>
      </c>
      <c r="C5483" s="18">
        <v>43016</v>
      </c>
      <c r="D5483" s="18">
        <v>43022</v>
      </c>
      <c r="E5483" t="s">
        <v>77</v>
      </c>
      <c r="F5483" t="s">
        <v>2452</v>
      </c>
      <c r="G5483" t="s">
        <v>2453</v>
      </c>
      <c r="H5483" t="s">
        <v>68</v>
      </c>
      <c r="I5483" t="s">
        <v>54</v>
      </c>
      <c r="J5483" t="s">
        <v>977</v>
      </c>
      <c r="K5483" t="s">
        <v>70</v>
      </c>
      <c r="L5483">
        <v>92105</v>
      </c>
      <c r="M5483" t="s">
        <v>71</v>
      </c>
      <c r="N5483" t="s">
        <v>6720</v>
      </c>
      <c r="O5483" t="s">
        <v>98</v>
      </c>
      <c r="P5483" t="s">
        <v>188</v>
      </c>
      <c r="Q5483" t="s">
        <v>6721</v>
      </c>
      <c r="R5483" s="19">
        <v>36</v>
      </c>
      <c r="S5483" s="17">
        <v>2</v>
      </c>
      <c r="T5483" s="20">
        <v>0</v>
      </c>
      <c r="U5483" s="19">
        <v>6.48</v>
      </c>
      <c r="V5483" s="20">
        <f t="shared" si="425"/>
        <v>0.18000000000000002</v>
      </c>
      <c r="W5483" s="17">
        <f t="shared" si="426"/>
        <v>2017</v>
      </c>
      <c r="X5483" t="str">
        <f t="shared" si="427"/>
        <v>Oct-2017</v>
      </c>
      <c r="Y5483" s="17">
        <f t="shared" si="428"/>
        <v>6</v>
      </c>
      <c r="Z5483" t="str">
        <f t="shared" si="429"/>
        <v>0% (No Discount)</v>
      </c>
      <c r="AA5483" s="17">
        <f>IF(COUNTIF($B$2:B5483,B5483)=1,1,0)</f>
        <v>0</v>
      </c>
      <c r="AB5483" s="17">
        <f>IF(COUNTIF($F$2:F5483,F5483)=1,1,0)</f>
        <v>0</v>
      </c>
    </row>
    <row r="5484" spans="1:28" x14ac:dyDescent="0.2">
      <c r="A5484" s="17">
        <v>5483</v>
      </c>
      <c r="B5484" t="s">
        <v>8310</v>
      </c>
      <c r="C5484" s="18">
        <v>43016</v>
      </c>
      <c r="D5484" s="18">
        <v>43022</v>
      </c>
      <c r="E5484" t="s">
        <v>77</v>
      </c>
      <c r="F5484" t="s">
        <v>2452</v>
      </c>
      <c r="G5484" t="s">
        <v>2453</v>
      </c>
      <c r="H5484" t="s">
        <v>68</v>
      </c>
      <c r="I5484" t="s">
        <v>54</v>
      </c>
      <c r="J5484" t="s">
        <v>977</v>
      </c>
      <c r="K5484" t="s">
        <v>70</v>
      </c>
      <c r="L5484">
        <v>92105</v>
      </c>
      <c r="M5484" t="s">
        <v>71</v>
      </c>
      <c r="N5484" t="s">
        <v>2385</v>
      </c>
      <c r="O5484" t="s">
        <v>98</v>
      </c>
      <c r="P5484" t="s">
        <v>188</v>
      </c>
      <c r="Q5484" t="s">
        <v>2386</v>
      </c>
      <c r="R5484" s="19">
        <v>239.96</v>
      </c>
      <c r="S5484" s="17">
        <v>4</v>
      </c>
      <c r="T5484" s="20">
        <v>0</v>
      </c>
      <c r="U5484" s="19">
        <v>115.1808</v>
      </c>
      <c r="V5484" s="20">
        <f t="shared" si="425"/>
        <v>0.48</v>
      </c>
      <c r="W5484" s="17">
        <f t="shared" si="426"/>
        <v>2017</v>
      </c>
      <c r="X5484" t="str">
        <f t="shared" si="427"/>
        <v>Oct-2017</v>
      </c>
      <c r="Y5484" s="17">
        <f t="shared" si="428"/>
        <v>6</v>
      </c>
      <c r="Z5484" t="str">
        <f t="shared" si="429"/>
        <v>0% (No Discount)</v>
      </c>
      <c r="AA5484" s="17">
        <f>IF(COUNTIF($B$2:B5484,B5484)=1,1,0)</f>
        <v>0</v>
      </c>
      <c r="AB5484" s="17">
        <f>IF(COUNTIF($F$2:F5484,F5484)=1,1,0)</f>
        <v>0</v>
      </c>
    </row>
    <row r="5485" spans="1:28" x14ac:dyDescent="0.2">
      <c r="A5485" s="17">
        <v>5484</v>
      </c>
      <c r="B5485" t="s">
        <v>8310</v>
      </c>
      <c r="C5485" s="18">
        <v>43016</v>
      </c>
      <c r="D5485" s="18">
        <v>43022</v>
      </c>
      <c r="E5485" t="s">
        <v>77</v>
      </c>
      <c r="F5485" t="s">
        <v>2452</v>
      </c>
      <c r="G5485" t="s">
        <v>2453</v>
      </c>
      <c r="H5485" t="s">
        <v>68</v>
      </c>
      <c r="I5485" t="s">
        <v>54</v>
      </c>
      <c r="J5485" t="s">
        <v>977</v>
      </c>
      <c r="K5485" t="s">
        <v>70</v>
      </c>
      <c r="L5485">
        <v>92105</v>
      </c>
      <c r="M5485" t="s">
        <v>71</v>
      </c>
      <c r="N5485" t="s">
        <v>6481</v>
      </c>
      <c r="O5485" t="s">
        <v>73</v>
      </c>
      <c r="P5485" t="s">
        <v>86</v>
      </c>
      <c r="Q5485" t="s">
        <v>6482</v>
      </c>
      <c r="R5485" s="19">
        <v>40.68</v>
      </c>
      <c r="S5485" s="17">
        <v>2</v>
      </c>
      <c r="T5485" s="20">
        <v>0</v>
      </c>
      <c r="U5485" s="19">
        <v>0.40679999999999999</v>
      </c>
      <c r="V5485" s="20">
        <f t="shared" si="425"/>
        <v>0.01</v>
      </c>
      <c r="W5485" s="17">
        <f t="shared" si="426"/>
        <v>2017</v>
      </c>
      <c r="X5485" t="str">
        <f t="shared" si="427"/>
        <v>Oct-2017</v>
      </c>
      <c r="Y5485" s="17">
        <f t="shared" si="428"/>
        <v>6</v>
      </c>
      <c r="Z5485" t="str">
        <f t="shared" si="429"/>
        <v>0% (No Discount)</v>
      </c>
      <c r="AA5485" s="17">
        <f>IF(COUNTIF($B$2:B5485,B5485)=1,1,0)</f>
        <v>0</v>
      </c>
      <c r="AB5485" s="17">
        <f>IF(COUNTIF($F$2:F5485,F5485)=1,1,0)</f>
        <v>0</v>
      </c>
    </row>
    <row r="5486" spans="1:28" x14ac:dyDescent="0.2">
      <c r="A5486" s="17">
        <v>5485</v>
      </c>
      <c r="B5486" t="s">
        <v>8311</v>
      </c>
      <c r="C5486" s="18">
        <v>42765</v>
      </c>
      <c r="D5486" s="18">
        <v>42770</v>
      </c>
      <c r="E5486" t="s">
        <v>77</v>
      </c>
      <c r="F5486" t="s">
        <v>179</v>
      </c>
      <c r="G5486" t="s">
        <v>180</v>
      </c>
      <c r="H5486" t="s">
        <v>53</v>
      </c>
      <c r="I5486" t="s">
        <v>54</v>
      </c>
      <c r="J5486" t="s">
        <v>1450</v>
      </c>
      <c r="K5486" t="s">
        <v>81</v>
      </c>
      <c r="L5486">
        <v>33142</v>
      </c>
      <c r="M5486" t="s">
        <v>57</v>
      </c>
      <c r="N5486" t="s">
        <v>8312</v>
      </c>
      <c r="O5486" t="s">
        <v>59</v>
      </c>
      <c r="P5486" t="s">
        <v>63</v>
      </c>
      <c r="Q5486" t="s">
        <v>8313</v>
      </c>
      <c r="R5486" s="19">
        <v>419.13600000000002</v>
      </c>
      <c r="S5486" s="17">
        <v>4</v>
      </c>
      <c r="T5486" s="20">
        <v>0.2</v>
      </c>
      <c r="U5486" s="19">
        <v>-68.1096</v>
      </c>
      <c r="V5486" s="20">
        <f t="shared" si="425"/>
        <v>-0.16249999999999998</v>
      </c>
      <c r="W5486" s="17">
        <f t="shared" si="426"/>
        <v>2017</v>
      </c>
      <c r="X5486" t="str">
        <f t="shared" si="427"/>
        <v>Jan-2017</v>
      </c>
      <c r="Y5486" s="17">
        <f t="shared" si="428"/>
        <v>5</v>
      </c>
      <c r="Z5486" t="str">
        <f t="shared" si="429"/>
        <v>11-20%</v>
      </c>
      <c r="AA5486" s="17">
        <f>IF(COUNTIF($B$2:B5486,B5486)=1,1,0)</f>
        <v>1</v>
      </c>
      <c r="AB5486" s="17">
        <f>IF(COUNTIF($F$2:F5486,F5486)=1,1,0)</f>
        <v>0</v>
      </c>
    </row>
    <row r="5487" spans="1:28" x14ac:dyDescent="0.2">
      <c r="A5487" s="17">
        <v>5486</v>
      </c>
      <c r="B5487" t="s">
        <v>8314</v>
      </c>
      <c r="C5487" s="18">
        <v>41985</v>
      </c>
      <c r="D5487" s="18">
        <v>41990</v>
      </c>
      <c r="E5487" t="s">
        <v>77</v>
      </c>
      <c r="F5487" t="s">
        <v>1491</v>
      </c>
      <c r="G5487" t="s">
        <v>1492</v>
      </c>
      <c r="H5487" t="s">
        <v>53</v>
      </c>
      <c r="I5487" t="s">
        <v>54</v>
      </c>
      <c r="J5487" t="s">
        <v>1450</v>
      </c>
      <c r="K5487" t="s">
        <v>81</v>
      </c>
      <c r="L5487">
        <v>33178</v>
      </c>
      <c r="M5487" t="s">
        <v>57</v>
      </c>
      <c r="N5487" t="s">
        <v>2789</v>
      </c>
      <c r="O5487" t="s">
        <v>73</v>
      </c>
      <c r="P5487" t="s">
        <v>200</v>
      </c>
      <c r="Q5487" t="s">
        <v>698</v>
      </c>
      <c r="R5487" s="19">
        <v>23.472000000000001</v>
      </c>
      <c r="S5487" s="17">
        <v>3</v>
      </c>
      <c r="T5487" s="20">
        <v>0.2</v>
      </c>
      <c r="U5487" s="19">
        <v>7.6284000000000001</v>
      </c>
      <c r="V5487" s="20">
        <f t="shared" si="425"/>
        <v>0.32500000000000001</v>
      </c>
      <c r="W5487" s="17">
        <f t="shared" si="426"/>
        <v>2014</v>
      </c>
      <c r="X5487" t="str">
        <f t="shared" si="427"/>
        <v>Dec-2014</v>
      </c>
      <c r="Y5487" s="17">
        <f t="shared" si="428"/>
        <v>5</v>
      </c>
      <c r="Z5487" t="str">
        <f t="shared" si="429"/>
        <v>11-20%</v>
      </c>
      <c r="AA5487" s="17">
        <f>IF(COUNTIF($B$2:B5487,B5487)=1,1,0)</f>
        <v>1</v>
      </c>
      <c r="AB5487" s="17">
        <f>IF(COUNTIF($F$2:F5487,F5487)=1,1,0)</f>
        <v>0</v>
      </c>
    </row>
    <row r="5488" spans="1:28" x14ac:dyDescent="0.2">
      <c r="A5488" s="17">
        <v>5487</v>
      </c>
      <c r="B5488" t="s">
        <v>8315</v>
      </c>
      <c r="C5488" s="18">
        <v>42301</v>
      </c>
      <c r="D5488" s="18">
        <v>42306</v>
      </c>
      <c r="E5488" t="s">
        <v>77</v>
      </c>
      <c r="F5488" t="s">
        <v>1697</v>
      </c>
      <c r="G5488" t="s">
        <v>1698</v>
      </c>
      <c r="H5488" t="s">
        <v>129</v>
      </c>
      <c r="I5488" t="s">
        <v>54</v>
      </c>
      <c r="J5488" t="s">
        <v>707</v>
      </c>
      <c r="K5488" t="s">
        <v>131</v>
      </c>
      <c r="L5488">
        <v>78207</v>
      </c>
      <c r="M5488" t="s">
        <v>132</v>
      </c>
      <c r="N5488" t="s">
        <v>1248</v>
      </c>
      <c r="O5488" t="s">
        <v>73</v>
      </c>
      <c r="P5488" t="s">
        <v>102</v>
      </c>
      <c r="Q5488" t="s">
        <v>1249</v>
      </c>
      <c r="R5488" s="19">
        <v>3.5920000000000001</v>
      </c>
      <c r="S5488" s="17">
        <v>4</v>
      </c>
      <c r="T5488" s="20">
        <v>0.8</v>
      </c>
      <c r="U5488" s="19">
        <v>-6.2859999999999996</v>
      </c>
      <c r="V5488" s="20">
        <f t="shared" si="425"/>
        <v>-1.7499999999999998</v>
      </c>
      <c r="W5488" s="17">
        <f t="shared" si="426"/>
        <v>2015</v>
      </c>
      <c r="X5488" t="str">
        <f t="shared" si="427"/>
        <v>Oct-2015</v>
      </c>
      <c r="Y5488" s="17">
        <f t="shared" si="428"/>
        <v>5</v>
      </c>
      <c r="Z5488" t="str">
        <f t="shared" si="429"/>
        <v>Over 50%</v>
      </c>
      <c r="AA5488" s="17">
        <f>IF(COUNTIF($B$2:B5488,B5488)=1,1,0)</f>
        <v>1</v>
      </c>
      <c r="AB5488" s="17">
        <f>IF(COUNTIF($F$2:F5488,F5488)=1,1,0)</f>
        <v>0</v>
      </c>
    </row>
    <row r="5489" spans="1:28" x14ac:dyDescent="0.2">
      <c r="A5489" s="17">
        <v>5488</v>
      </c>
      <c r="B5489" t="s">
        <v>8316</v>
      </c>
      <c r="C5489" s="18">
        <v>42826</v>
      </c>
      <c r="D5489" s="18">
        <v>42829</v>
      </c>
      <c r="E5489" t="s">
        <v>50</v>
      </c>
      <c r="F5489" t="s">
        <v>2442</v>
      </c>
      <c r="G5489" t="s">
        <v>2443</v>
      </c>
      <c r="H5489" t="s">
        <v>68</v>
      </c>
      <c r="I5489" t="s">
        <v>54</v>
      </c>
      <c r="J5489" t="s">
        <v>1553</v>
      </c>
      <c r="K5489" t="s">
        <v>81</v>
      </c>
      <c r="L5489">
        <v>32216</v>
      </c>
      <c r="M5489" t="s">
        <v>57</v>
      </c>
      <c r="N5489" t="s">
        <v>4585</v>
      </c>
      <c r="O5489" t="s">
        <v>98</v>
      </c>
      <c r="P5489" t="s">
        <v>99</v>
      </c>
      <c r="Q5489" t="s">
        <v>4586</v>
      </c>
      <c r="R5489" s="19">
        <v>23.975999999999999</v>
      </c>
      <c r="S5489" s="17">
        <v>3</v>
      </c>
      <c r="T5489" s="20">
        <v>0.2</v>
      </c>
      <c r="U5489" s="19">
        <v>-5.6943000000000001</v>
      </c>
      <c r="V5489" s="20">
        <f t="shared" si="425"/>
        <v>-0.23750000000000002</v>
      </c>
      <c r="W5489" s="17">
        <f t="shared" si="426"/>
        <v>2017</v>
      </c>
      <c r="X5489" t="str">
        <f t="shared" si="427"/>
        <v>Apr-2017</v>
      </c>
      <c r="Y5489" s="17">
        <f t="shared" si="428"/>
        <v>3</v>
      </c>
      <c r="Z5489" t="str">
        <f t="shared" si="429"/>
        <v>11-20%</v>
      </c>
      <c r="AA5489" s="17">
        <f>IF(COUNTIF($B$2:B5489,B5489)=1,1,0)</f>
        <v>1</v>
      </c>
      <c r="AB5489" s="17">
        <f>IF(COUNTIF($F$2:F5489,F5489)=1,1,0)</f>
        <v>0</v>
      </c>
    </row>
    <row r="5490" spans="1:28" x14ac:dyDescent="0.2">
      <c r="A5490" s="17">
        <v>5489</v>
      </c>
      <c r="B5490" t="s">
        <v>8316</v>
      </c>
      <c r="C5490" s="18">
        <v>42826</v>
      </c>
      <c r="D5490" s="18">
        <v>42829</v>
      </c>
      <c r="E5490" t="s">
        <v>50</v>
      </c>
      <c r="F5490" t="s">
        <v>2442</v>
      </c>
      <c r="G5490" t="s">
        <v>2443</v>
      </c>
      <c r="H5490" t="s">
        <v>68</v>
      </c>
      <c r="I5490" t="s">
        <v>54</v>
      </c>
      <c r="J5490" t="s">
        <v>1553</v>
      </c>
      <c r="K5490" t="s">
        <v>81</v>
      </c>
      <c r="L5490">
        <v>32216</v>
      </c>
      <c r="M5490" t="s">
        <v>57</v>
      </c>
      <c r="N5490" t="s">
        <v>3747</v>
      </c>
      <c r="O5490" t="s">
        <v>73</v>
      </c>
      <c r="P5490" t="s">
        <v>74</v>
      </c>
      <c r="Q5490" t="s">
        <v>3748</v>
      </c>
      <c r="R5490" s="19">
        <v>6.2640000000000002</v>
      </c>
      <c r="S5490" s="17">
        <v>3</v>
      </c>
      <c r="T5490" s="20">
        <v>0.2</v>
      </c>
      <c r="U5490" s="19">
        <v>2.0358000000000001</v>
      </c>
      <c r="V5490" s="20">
        <f t="shared" si="425"/>
        <v>0.32500000000000001</v>
      </c>
      <c r="W5490" s="17">
        <f t="shared" si="426"/>
        <v>2017</v>
      </c>
      <c r="X5490" t="str">
        <f t="shared" si="427"/>
        <v>Apr-2017</v>
      </c>
      <c r="Y5490" s="17">
        <f t="shared" si="428"/>
        <v>3</v>
      </c>
      <c r="Z5490" t="str">
        <f t="shared" si="429"/>
        <v>11-20%</v>
      </c>
      <c r="AA5490" s="17">
        <f>IF(COUNTIF($B$2:B5490,B5490)=1,1,0)</f>
        <v>0</v>
      </c>
      <c r="AB5490" s="17">
        <f>IF(COUNTIF($F$2:F5490,F5490)=1,1,0)</f>
        <v>0</v>
      </c>
    </row>
    <row r="5491" spans="1:28" x14ac:dyDescent="0.2">
      <c r="A5491" s="17">
        <v>5490</v>
      </c>
      <c r="B5491" t="s">
        <v>8316</v>
      </c>
      <c r="C5491" s="18">
        <v>42826</v>
      </c>
      <c r="D5491" s="18">
        <v>42829</v>
      </c>
      <c r="E5491" t="s">
        <v>50</v>
      </c>
      <c r="F5491" t="s">
        <v>2442</v>
      </c>
      <c r="G5491" t="s">
        <v>2443</v>
      </c>
      <c r="H5491" t="s">
        <v>68</v>
      </c>
      <c r="I5491" t="s">
        <v>54</v>
      </c>
      <c r="J5491" t="s">
        <v>1553</v>
      </c>
      <c r="K5491" t="s">
        <v>81</v>
      </c>
      <c r="L5491">
        <v>32216</v>
      </c>
      <c r="M5491" t="s">
        <v>57</v>
      </c>
      <c r="N5491" t="s">
        <v>5321</v>
      </c>
      <c r="O5491" t="s">
        <v>73</v>
      </c>
      <c r="P5491" t="s">
        <v>105</v>
      </c>
      <c r="Q5491" t="s">
        <v>1460</v>
      </c>
      <c r="R5491" s="19">
        <v>20.808</v>
      </c>
      <c r="S5491" s="17">
        <v>3</v>
      </c>
      <c r="T5491" s="20">
        <v>0.2</v>
      </c>
      <c r="U5491" s="19">
        <v>1.8207</v>
      </c>
      <c r="V5491" s="20">
        <f t="shared" si="425"/>
        <v>8.7499999999999994E-2</v>
      </c>
      <c r="W5491" s="17">
        <f t="shared" si="426"/>
        <v>2017</v>
      </c>
      <c r="X5491" t="str">
        <f t="shared" si="427"/>
        <v>Apr-2017</v>
      </c>
      <c r="Y5491" s="17">
        <f t="shared" si="428"/>
        <v>3</v>
      </c>
      <c r="Z5491" t="str">
        <f t="shared" si="429"/>
        <v>11-20%</v>
      </c>
      <c r="AA5491" s="17">
        <f>IF(COUNTIF($B$2:B5491,B5491)=1,1,0)</f>
        <v>0</v>
      </c>
      <c r="AB5491" s="17">
        <f>IF(COUNTIF($F$2:F5491,F5491)=1,1,0)</f>
        <v>0</v>
      </c>
    </row>
    <row r="5492" spans="1:28" x14ac:dyDescent="0.2">
      <c r="A5492" s="17">
        <v>5491</v>
      </c>
      <c r="B5492" t="s">
        <v>8316</v>
      </c>
      <c r="C5492" s="18">
        <v>42826</v>
      </c>
      <c r="D5492" s="18">
        <v>42829</v>
      </c>
      <c r="E5492" t="s">
        <v>50</v>
      </c>
      <c r="F5492" t="s">
        <v>2442</v>
      </c>
      <c r="G5492" t="s">
        <v>2443</v>
      </c>
      <c r="H5492" t="s">
        <v>68</v>
      </c>
      <c r="I5492" t="s">
        <v>54</v>
      </c>
      <c r="J5492" t="s">
        <v>1553</v>
      </c>
      <c r="K5492" t="s">
        <v>81</v>
      </c>
      <c r="L5492">
        <v>32216</v>
      </c>
      <c r="M5492" t="s">
        <v>57</v>
      </c>
      <c r="N5492" t="s">
        <v>4875</v>
      </c>
      <c r="O5492" t="s">
        <v>59</v>
      </c>
      <c r="P5492" t="s">
        <v>63</v>
      </c>
      <c r="Q5492" t="s">
        <v>4876</v>
      </c>
      <c r="R5492" s="19">
        <v>218.352</v>
      </c>
      <c r="S5492" s="17">
        <v>3</v>
      </c>
      <c r="T5492" s="20">
        <v>0.2</v>
      </c>
      <c r="U5492" s="19">
        <v>-19.105799999999999</v>
      </c>
      <c r="V5492" s="20">
        <f t="shared" si="425"/>
        <v>-8.7499999999999994E-2</v>
      </c>
      <c r="W5492" s="17">
        <f t="shared" si="426"/>
        <v>2017</v>
      </c>
      <c r="X5492" t="str">
        <f t="shared" si="427"/>
        <v>Apr-2017</v>
      </c>
      <c r="Y5492" s="17">
        <f t="shared" si="428"/>
        <v>3</v>
      </c>
      <c r="Z5492" t="str">
        <f t="shared" si="429"/>
        <v>11-20%</v>
      </c>
      <c r="AA5492" s="17">
        <f>IF(COUNTIF($B$2:B5492,B5492)=1,1,0)</f>
        <v>0</v>
      </c>
      <c r="AB5492" s="17">
        <f>IF(COUNTIF($F$2:F5492,F5492)=1,1,0)</f>
        <v>0</v>
      </c>
    </row>
    <row r="5493" spans="1:28" x14ac:dyDescent="0.2">
      <c r="A5493" s="17">
        <v>5492</v>
      </c>
      <c r="B5493" t="s">
        <v>8317</v>
      </c>
      <c r="C5493" s="18">
        <v>42761</v>
      </c>
      <c r="D5493" s="18">
        <v>42762</v>
      </c>
      <c r="E5493" t="s">
        <v>215</v>
      </c>
      <c r="F5493" t="s">
        <v>51</v>
      </c>
      <c r="G5493" t="s">
        <v>52</v>
      </c>
      <c r="H5493" t="s">
        <v>53</v>
      </c>
      <c r="I5493" t="s">
        <v>54</v>
      </c>
      <c r="J5493" t="s">
        <v>211</v>
      </c>
      <c r="K5493" t="s">
        <v>131</v>
      </c>
      <c r="L5493">
        <v>77070</v>
      </c>
      <c r="M5493" t="s">
        <v>132</v>
      </c>
      <c r="N5493" t="s">
        <v>376</v>
      </c>
      <c r="O5493" t="s">
        <v>73</v>
      </c>
      <c r="P5493" t="s">
        <v>86</v>
      </c>
      <c r="Q5493" t="s">
        <v>377</v>
      </c>
      <c r="R5493" s="19">
        <v>18.16</v>
      </c>
      <c r="S5493" s="17">
        <v>2</v>
      </c>
      <c r="T5493" s="20">
        <v>0.2</v>
      </c>
      <c r="U5493" s="19">
        <v>1.8160000000000001</v>
      </c>
      <c r="V5493" s="20">
        <f t="shared" si="425"/>
        <v>0.1</v>
      </c>
      <c r="W5493" s="17">
        <f t="shared" si="426"/>
        <v>2017</v>
      </c>
      <c r="X5493" t="str">
        <f t="shared" si="427"/>
        <v>Jan-2017</v>
      </c>
      <c r="Y5493" s="17">
        <f t="shared" si="428"/>
        <v>1</v>
      </c>
      <c r="Z5493" t="str">
        <f t="shared" si="429"/>
        <v>11-20%</v>
      </c>
      <c r="AA5493" s="17">
        <f>IF(COUNTIF($B$2:B5493,B5493)=1,1,0)</f>
        <v>1</v>
      </c>
      <c r="AB5493" s="17">
        <f>IF(COUNTIF($F$2:F5493,F5493)=1,1,0)</f>
        <v>0</v>
      </c>
    </row>
    <row r="5494" spans="1:28" x14ac:dyDescent="0.2">
      <c r="A5494" s="17">
        <v>5493</v>
      </c>
      <c r="B5494" t="s">
        <v>8318</v>
      </c>
      <c r="C5494" s="18">
        <v>41971</v>
      </c>
      <c r="D5494" s="18">
        <v>41971</v>
      </c>
      <c r="E5494" t="s">
        <v>1320</v>
      </c>
      <c r="F5494" t="s">
        <v>7028</v>
      </c>
      <c r="G5494" t="s">
        <v>7029</v>
      </c>
      <c r="H5494" t="s">
        <v>129</v>
      </c>
      <c r="I5494" t="s">
        <v>54</v>
      </c>
      <c r="J5494" t="s">
        <v>154</v>
      </c>
      <c r="K5494" t="s">
        <v>70</v>
      </c>
      <c r="L5494">
        <v>94122</v>
      </c>
      <c r="M5494" t="s">
        <v>71</v>
      </c>
      <c r="N5494" t="s">
        <v>1326</v>
      </c>
      <c r="O5494" t="s">
        <v>73</v>
      </c>
      <c r="P5494" t="s">
        <v>606</v>
      </c>
      <c r="Q5494" t="s">
        <v>1327</v>
      </c>
      <c r="R5494" s="19">
        <v>7.36</v>
      </c>
      <c r="S5494" s="17">
        <v>2</v>
      </c>
      <c r="T5494" s="20">
        <v>0</v>
      </c>
      <c r="U5494" s="19">
        <v>0.1472</v>
      </c>
      <c r="V5494" s="20">
        <f t="shared" si="425"/>
        <v>0.02</v>
      </c>
      <c r="W5494" s="17">
        <f t="shared" si="426"/>
        <v>2014</v>
      </c>
      <c r="X5494" t="str">
        <f t="shared" si="427"/>
        <v>Nov-2014</v>
      </c>
      <c r="Y5494" s="17">
        <f t="shared" si="428"/>
        <v>0</v>
      </c>
      <c r="Z5494" t="str">
        <f t="shared" si="429"/>
        <v>0% (No Discount)</v>
      </c>
      <c r="AA5494" s="17">
        <f>IF(COUNTIF($B$2:B5494,B5494)=1,1,0)</f>
        <v>1</v>
      </c>
      <c r="AB5494" s="17">
        <f>IF(COUNTIF($F$2:F5494,F5494)=1,1,0)</f>
        <v>0</v>
      </c>
    </row>
    <row r="5495" spans="1:28" x14ac:dyDescent="0.2">
      <c r="A5495" s="17">
        <v>5494</v>
      </c>
      <c r="B5495" t="s">
        <v>8318</v>
      </c>
      <c r="C5495" s="18">
        <v>41971</v>
      </c>
      <c r="D5495" s="18">
        <v>41971</v>
      </c>
      <c r="E5495" t="s">
        <v>1320</v>
      </c>
      <c r="F5495" t="s">
        <v>7028</v>
      </c>
      <c r="G5495" t="s">
        <v>7029</v>
      </c>
      <c r="H5495" t="s">
        <v>129</v>
      </c>
      <c r="I5495" t="s">
        <v>54</v>
      </c>
      <c r="J5495" t="s">
        <v>154</v>
      </c>
      <c r="K5495" t="s">
        <v>70</v>
      </c>
      <c r="L5495">
        <v>94122</v>
      </c>
      <c r="M5495" t="s">
        <v>71</v>
      </c>
      <c r="N5495" t="s">
        <v>1071</v>
      </c>
      <c r="O5495" t="s">
        <v>73</v>
      </c>
      <c r="P5495" t="s">
        <v>74</v>
      </c>
      <c r="Q5495" t="s">
        <v>1072</v>
      </c>
      <c r="R5495" s="19">
        <v>41.4</v>
      </c>
      <c r="S5495" s="17">
        <v>4</v>
      </c>
      <c r="T5495" s="20">
        <v>0</v>
      </c>
      <c r="U5495" s="19">
        <v>19.872</v>
      </c>
      <c r="V5495" s="20">
        <f t="shared" si="425"/>
        <v>0.48000000000000004</v>
      </c>
      <c r="W5495" s="17">
        <f t="shared" si="426"/>
        <v>2014</v>
      </c>
      <c r="X5495" t="str">
        <f t="shared" si="427"/>
        <v>Nov-2014</v>
      </c>
      <c r="Y5495" s="17">
        <f t="shared" si="428"/>
        <v>0</v>
      </c>
      <c r="Z5495" t="str">
        <f t="shared" si="429"/>
        <v>0% (No Discount)</v>
      </c>
      <c r="AA5495" s="17">
        <f>IF(COUNTIF($B$2:B5495,B5495)=1,1,0)</f>
        <v>0</v>
      </c>
      <c r="AB5495" s="17">
        <f>IF(COUNTIF($F$2:F5495,F5495)=1,1,0)</f>
        <v>0</v>
      </c>
    </row>
    <row r="5496" spans="1:28" x14ac:dyDescent="0.2">
      <c r="A5496" s="17">
        <v>5495</v>
      </c>
      <c r="B5496" t="s">
        <v>8318</v>
      </c>
      <c r="C5496" s="18">
        <v>41971</v>
      </c>
      <c r="D5496" s="18">
        <v>41971</v>
      </c>
      <c r="E5496" t="s">
        <v>1320</v>
      </c>
      <c r="F5496" t="s">
        <v>7028</v>
      </c>
      <c r="G5496" t="s">
        <v>7029</v>
      </c>
      <c r="H5496" t="s">
        <v>129</v>
      </c>
      <c r="I5496" t="s">
        <v>54</v>
      </c>
      <c r="J5496" t="s">
        <v>154</v>
      </c>
      <c r="K5496" t="s">
        <v>70</v>
      </c>
      <c r="L5496">
        <v>94122</v>
      </c>
      <c r="M5496" t="s">
        <v>71</v>
      </c>
      <c r="N5496" t="s">
        <v>4508</v>
      </c>
      <c r="O5496" t="s">
        <v>59</v>
      </c>
      <c r="P5496" t="s">
        <v>60</v>
      </c>
      <c r="Q5496" t="s">
        <v>4509</v>
      </c>
      <c r="R5496" s="19">
        <v>411.33199999999999</v>
      </c>
      <c r="S5496" s="17">
        <v>4</v>
      </c>
      <c r="T5496" s="20">
        <v>0.15</v>
      </c>
      <c r="U5496" s="19">
        <v>-4.8391999999999999</v>
      </c>
      <c r="V5496" s="20">
        <f t="shared" si="425"/>
        <v>-1.1764705882352941E-2</v>
      </c>
      <c r="W5496" s="17">
        <f t="shared" si="426"/>
        <v>2014</v>
      </c>
      <c r="X5496" t="str">
        <f t="shared" si="427"/>
        <v>Nov-2014</v>
      </c>
      <c r="Y5496" s="17">
        <f t="shared" si="428"/>
        <v>0</v>
      </c>
      <c r="Z5496" t="str">
        <f t="shared" si="429"/>
        <v>11-20%</v>
      </c>
      <c r="AA5496" s="17">
        <f>IF(COUNTIF($B$2:B5496,B5496)=1,1,0)</f>
        <v>0</v>
      </c>
      <c r="AB5496" s="17">
        <f>IF(COUNTIF($F$2:F5496,F5496)=1,1,0)</f>
        <v>0</v>
      </c>
    </row>
    <row r="5497" spans="1:28" x14ac:dyDescent="0.2">
      <c r="A5497" s="17">
        <v>5496</v>
      </c>
      <c r="B5497" t="s">
        <v>8319</v>
      </c>
      <c r="C5497" s="18">
        <v>42251</v>
      </c>
      <c r="D5497" s="18">
        <v>42255</v>
      </c>
      <c r="E5497" t="s">
        <v>77</v>
      </c>
      <c r="F5497" t="s">
        <v>3923</v>
      </c>
      <c r="G5497" t="s">
        <v>3924</v>
      </c>
      <c r="H5497" t="s">
        <v>68</v>
      </c>
      <c r="I5497" t="s">
        <v>54</v>
      </c>
      <c r="J5497" t="s">
        <v>173</v>
      </c>
      <c r="K5497" t="s">
        <v>174</v>
      </c>
      <c r="L5497">
        <v>19140</v>
      </c>
      <c r="M5497" t="s">
        <v>175</v>
      </c>
      <c r="N5497" t="s">
        <v>4868</v>
      </c>
      <c r="O5497" t="s">
        <v>73</v>
      </c>
      <c r="P5497" t="s">
        <v>102</v>
      </c>
      <c r="Q5497" t="s">
        <v>4869</v>
      </c>
      <c r="R5497" s="19">
        <v>7.6559999999999997</v>
      </c>
      <c r="S5497" s="17">
        <v>4</v>
      </c>
      <c r="T5497" s="20">
        <v>0.7</v>
      </c>
      <c r="U5497" s="19">
        <v>-6.1247999999999996</v>
      </c>
      <c r="V5497" s="20">
        <f t="shared" si="425"/>
        <v>-0.79999999999999993</v>
      </c>
      <c r="W5497" s="17">
        <f t="shared" si="426"/>
        <v>2015</v>
      </c>
      <c r="X5497" t="str">
        <f t="shared" si="427"/>
        <v>Sep-2015</v>
      </c>
      <c r="Y5497" s="17">
        <f t="shared" si="428"/>
        <v>4</v>
      </c>
      <c r="Z5497" t="str">
        <f t="shared" si="429"/>
        <v>Over 50%</v>
      </c>
      <c r="AA5497" s="17">
        <f>IF(COUNTIF($B$2:B5497,B5497)=1,1,0)</f>
        <v>1</v>
      </c>
      <c r="AB5497" s="17">
        <f>IF(COUNTIF($F$2:F5497,F5497)=1,1,0)</f>
        <v>0</v>
      </c>
    </row>
    <row r="5498" spans="1:28" x14ac:dyDescent="0.2">
      <c r="A5498" s="17">
        <v>5497</v>
      </c>
      <c r="B5498" t="s">
        <v>8320</v>
      </c>
      <c r="C5498" s="18">
        <v>42898</v>
      </c>
      <c r="D5498" s="18">
        <v>42902</v>
      </c>
      <c r="E5498" t="s">
        <v>77</v>
      </c>
      <c r="F5498" t="s">
        <v>5828</v>
      </c>
      <c r="G5498" t="s">
        <v>5829</v>
      </c>
      <c r="H5498" t="s">
        <v>53</v>
      </c>
      <c r="I5498" t="s">
        <v>54</v>
      </c>
      <c r="J5498" t="s">
        <v>5214</v>
      </c>
      <c r="K5498" t="s">
        <v>525</v>
      </c>
      <c r="L5498">
        <v>43302</v>
      </c>
      <c r="M5498" t="s">
        <v>175</v>
      </c>
      <c r="N5498" t="s">
        <v>1022</v>
      </c>
      <c r="O5498" t="s">
        <v>98</v>
      </c>
      <c r="P5498" t="s">
        <v>188</v>
      </c>
      <c r="Q5498" t="s">
        <v>1023</v>
      </c>
      <c r="R5498" s="19">
        <v>63.92</v>
      </c>
      <c r="S5498" s="17">
        <v>2</v>
      </c>
      <c r="T5498" s="20">
        <v>0.2</v>
      </c>
      <c r="U5498" s="19">
        <v>19.175999999999998</v>
      </c>
      <c r="V5498" s="20">
        <f t="shared" si="425"/>
        <v>0.3</v>
      </c>
      <c r="W5498" s="17">
        <f t="shared" si="426"/>
        <v>2017</v>
      </c>
      <c r="X5498" t="str">
        <f t="shared" si="427"/>
        <v>Jun-2017</v>
      </c>
      <c r="Y5498" s="17">
        <f t="shared" si="428"/>
        <v>4</v>
      </c>
      <c r="Z5498" t="str">
        <f t="shared" si="429"/>
        <v>11-20%</v>
      </c>
      <c r="AA5498" s="17">
        <f>IF(COUNTIF($B$2:B5498,B5498)=1,1,0)</f>
        <v>1</v>
      </c>
      <c r="AB5498" s="17">
        <f>IF(COUNTIF($F$2:F5498,F5498)=1,1,0)</f>
        <v>0</v>
      </c>
    </row>
    <row r="5499" spans="1:28" x14ac:dyDescent="0.2">
      <c r="A5499" s="17">
        <v>5498</v>
      </c>
      <c r="B5499" t="s">
        <v>8321</v>
      </c>
      <c r="C5499" s="18">
        <v>42931</v>
      </c>
      <c r="D5499" s="18">
        <v>42934</v>
      </c>
      <c r="E5499" t="s">
        <v>50</v>
      </c>
      <c r="F5499" t="s">
        <v>4360</v>
      </c>
      <c r="G5499" t="s">
        <v>4361</v>
      </c>
      <c r="H5499" t="s">
        <v>53</v>
      </c>
      <c r="I5499" t="s">
        <v>54</v>
      </c>
      <c r="J5499" t="s">
        <v>293</v>
      </c>
      <c r="K5499" t="s">
        <v>294</v>
      </c>
      <c r="L5499">
        <v>10024</v>
      </c>
      <c r="M5499" t="s">
        <v>175</v>
      </c>
      <c r="N5499" t="s">
        <v>5027</v>
      </c>
      <c r="O5499" t="s">
        <v>73</v>
      </c>
      <c r="P5499" t="s">
        <v>95</v>
      </c>
      <c r="Q5499" t="s">
        <v>5028</v>
      </c>
      <c r="R5499" s="19">
        <v>6.56</v>
      </c>
      <c r="S5499" s="17">
        <v>2</v>
      </c>
      <c r="T5499" s="20">
        <v>0</v>
      </c>
      <c r="U5499" s="19">
        <v>1.9024000000000001</v>
      </c>
      <c r="V5499" s="20">
        <f t="shared" si="425"/>
        <v>0.29000000000000004</v>
      </c>
      <c r="W5499" s="17">
        <f t="shared" si="426"/>
        <v>2017</v>
      </c>
      <c r="X5499" t="str">
        <f t="shared" si="427"/>
        <v>Jul-2017</v>
      </c>
      <c r="Y5499" s="17">
        <f t="shared" si="428"/>
        <v>3</v>
      </c>
      <c r="Z5499" t="str">
        <f t="shared" si="429"/>
        <v>0% (No Discount)</v>
      </c>
      <c r="AA5499" s="17">
        <f>IF(COUNTIF($B$2:B5499,B5499)=1,1,0)</f>
        <v>1</v>
      </c>
      <c r="AB5499" s="17">
        <f>IF(COUNTIF($F$2:F5499,F5499)=1,1,0)</f>
        <v>0</v>
      </c>
    </row>
    <row r="5500" spans="1:28" x14ac:dyDescent="0.2">
      <c r="A5500" s="17">
        <v>5499</v>
      </c>
      <c r="B5500" t="s">
        <v>8321</v>
      </c>
      <c r="C5500" s="18">
        <v>42931</v>
      </c>
      <c r="D5500" s="18">
        <v>42934</v>
      </c>
      <c r="E5500" t="s">
        <v>50</v>
      </c>
      <c r="F5500" t="s">
        <v>4360</v>
      </c>
      <c r="G5500" t="s">
        <v>4361</v>
      </c>
      <c r="H5500" t="s">
        <v>53</v>
      </c>
      <c r="I5500" t="s">
        <v>54</v>
      </c>
      <c r="J5500" t="s">
        <v>293</v>
      </c>
      <c r="K5500" t="s">
        <v>294</v>
      </c>
      <c r="L5500">
        <v>10024</v>
      </c>
      <c r="M5500" t="s">
        <v>175</v>
      </c>
      <c r="N5500" t="s">
        <v>1170</v>
      </c>
      <c r="O5500" t="s">
        <v>73</v>
      </c>
      <c r="P5500" t="s">
        <v>74</v>
      </c>
      <c r="Q5500" t="s">
        <v>1171</v>
      </c>
      <c r="R5500" s="19">
        <v>7.83</v>
      </c>
      <c r="S5500" s="17">
        <v>3</v>
      </c>
      <c r="T5500" s="20">
        <v>0</v>
      </c>
      <c r="U5500" s="19">
        <v>3.6017999999999999</v>
      </c>
      <c r="V5500" s="20">
        <f t="shared" si="425"/>
        <v>0.45999999999999996</v>
      </c>
      <c r="W5500" s="17">
        <f t="shared" si="426"/>
        <v>2017</v>
      </c>
      <c r="X5500" t="str">
        <f t="shared" si="427"/>
        <v>Jul-2017</v>
      </c>
      <c r="Y5500" s="17">
        <f t="shared" si="428"/>
        <v>3</v>
      </c>
      <c r="Z5500" t="str">
        <f t="shared" si="429"/>
        <v>0% (No Discount)</v>
      </c>
      <c r="AA5500" s="17">
        <f>IF(COUNTIF($B$2:B5500,B5500)=1,1,0)</f>
        <v>0</v>
      </c>
      <c r="AB5500" s="17">
        <f>IF(COUNTIF($F$2:F5500,F5500)=1,1,0)</f>
        <v>0</v>
      </c>
    </row>
    <row r="5501" spans="1:28" x14ac:dyDescent="0.2">
      <c r="A5501" s="17">
        <v>5500</v>
      </c>
      <c r="B5501" t="s">
        <v>8321</v>
      </c>
      <c r="C5501" s="18">
        <v>42931</v>
      </c>
      <c r="D5501" s="18">
        <v>42934</v>
      </c>
      <c r="E5501" t="s">
        <v>50</v>
      </c>
      <c r="F5501" t="s">
        <v>4360</v>
      </c>
      <c r="G5501" t="s">
        <v>4361</v>
      </c>
      <c r="H5501" t="s">
        <v>53</v>
      </c>
      <c r="I5501" t="s">
        <v>54</v>
      </c>
      <c r="J5501" t="s">
        <v>293</v>
      </c>
      <c r="K5501" t="s">
        <v>294</v>
      </c>
      <c r="L5501">
        <v>10024</v>
      </c>
      <c r="M5501" t="s">
        <v>175</v>
      </c>
      <c r="N5501" t="s">
        <v>1378</v>
      </c>
      <c r="O5501" t="s">
        <v>98</v>
      </c>
      <c r="P5501" t="s">
        <v>188</v>
      </c>
      <c r="Q5501" t="s">
        <v>1379</v>
      </c>
      <c r="R5501" s="19">
        <v>41.9</v>
      </c>
      <c r="S5501" s="17">
        <v>2</v>
      </c>
      <c r="T5501" s="20">
        <v>0</v>
      </c>
      <c r="U5501" s="19">
        <v>8.7989999999999995</v>
      </c>
      <c r="V5501" s="20">
        <f t="shared" si="425"/>
        <v>0.21</v>
      </c>
      <c r="W5501" s="17">
        <f t="shared" si="426"/>
        <v>2017</v>
      </c>
      <c r="X5501" t="str">
        <f t="shared" si="427"/>
        <v>Jul-2017</v>
      </c>
      <c r="Y5501" s="17">
        <f t="shared" si="428"/>
        <v>3</v>
      </c>
      <c r="Z5501" t="str">
        <f t="shared" si="429"/>
        <v>0% (No Discount)</v>
      </c>
      <c r="AA5501" s="17">
        <f>IF(COUNTIF($B$2:B5501,B5501)=1,1,0)</f>
        <v>0</v>
      </c>
      <c r="AB5501" s="17">
        <f>IF(COUNTIF($F$2:F5501,F5501)=1,1,0)</f>
        <v>0</v>
      </c>
    </row>
    <row r="5502" spans="1:28" x14ac:dyDescent="0.2">
      <c r="A5502" s="17">
        <v>5501</v>
      </c>
      <c r="B5502" t="s">
        <v>8321</v>
      </c>
      <c r="C5502" s="18">
        <v>42931</v>
      </c>
      <c r="D5502" s="18">
        <v>42934</v>
      </c>
      <c r="E5502" t="s">
        <v>50</v>
      </c>
      <c r="F5502" t="s">
        <v>4360</v>
      </c>
      <c r="G5502" t="s">
        <v>4361</v>
      </c>
      <c r="H5502" t="s">
        <v>53</v>
      </c>
      <c r="I5502" t="s">
        <v>54</v>
      </c>
      <c r="J5502" t="s">
        <v>293</v>
      </c>
      <c r="K5502" t="s">
        <v>294</v>
      </c>
      <c r="L5502">
        <v>10024</v>
      </c>
      <c r="M5502" t="s">
        <v>175</v>
      </c>
      <c r="N5502" t="s">
        <v>5159</v>
      </c>
      <c r="O5502" t="s">
        <v>59</v>
      </c>
      <c r="P5502" t="s">
        <v>63</v>
      </c>
      <c r="Q5502" t="s">
        <v>5160</v>
      </c>
      <c r="R5502" s="19">
        <v>664.14599999999996</v>
      </c>
      <c r="S5502" s="17">
        <v>6</v>
      </c>
      <c r="T5502" s="20">
        <v>0.1</v>
      </c>
      <c r="U5502" s="19">
        <v>88.552800000000005</v>
      </c>
      <c r="V5502" s="20">
        <f t="shared" si="425"/>
        <v>0.13333333333333336</v>
      </c>
      <c r="W5502" s="17">
        <f t="shared" si="426"/>
        <v>2017</v>
      </c>
      <c r="X5502" t="str">
        <f t="shared" si="427"/>
        <v>Jul-2017</v>
      </c>
      <c r="Y5502" s="17">
        <f t="shared" si="428"/>
        <v>3</v>
      </c>
      <c r="Z5502" t="str">
        <f t="shared" si="429"/>
        <v>1-10%</v>
      </c>
      <c r="AA5502" s="17">
        <f>IF(COUNTIF($B$2:B5502,B5502)=1,1,0)</f>
        <v>0</v>
      </c>
      <c r="AB5502" s="17">
        <f>IF(COUNTIF($F$2:F5502,F5502)=1,1,0)</f>
        <v>0</v>
      </c>
    </row>
    <row r="5503" spans="1:28" x14ac:dyDescent="0.2">
      <c r="A5503" s="17">
        <v>5502</v>
      </c>
      <c r="B5503" t="s">
        <v>8321</v>
      </c>
      <c r="C5503" s="18">
        <v>42931</v>
      </c>
      <c r="D5503" s="18">
        <v>42934</v>
      </c>
      <c r="E5503" t="s">
        <v>50</v>
      </c>
      <c r="F5503" t="s">
        <v>4360</v>
      </c>
      <c r="G5503" t="s">
        <v>4361</v>
      </c>
      <c r="H5503" t="s">
        <v>53</v>
      </c>
      <c r="I5503" t="s">
        <v>54</v>
      </c>
      <c r="J5503" t="s">
        <v>293</v>
      </c>
      <c r="K5503" t="s">
        <v>294</v>
      </c>
      <c r="L5503">
        <v>10024</v>
      </c>
      <c r="M5503" t="s">
        <v>175</v>
      </c>
      <c r="N5503" t="s">
        <v>4240</v>
      </c>
      <c r="O5503" t="s">
        <v>73</v>
      </c>
      <c r="P5503" t="s">
        <v>117</v>
      </c>
      <c r="Q5503" t="s">
        <v>4241</v>
      </c>
      <c r="R5503" s="19">
        <v>8.9600000000000009</v>
      </c>
      <c r="S5503" s="17">
        <v>2</v>
      </c>
      <c r="T5503" s="20">
        <v>0</v>
      </c>
      <c r="U5503" s="19">
        <v>4.3903999999999996</v>
      </c>
      <c r="V5503" s="20">
        <f t="shared" si="425"/>
        <v>0.48999999999999994</v>
      </c>
      <c r="W5503" s="17">
        <f t="shared" si="426"/>
        <v>2017</v>
      </c>
      <c r="X5503" t="str">
        <f t="shared" si="427"/>
        <v>Jul-2017</v>
      </c>
      <c r="Y5503" s="17">
        <f t="shared" si="428"/>
        <v>3</v>
      </c>
      <c r="Z5503" t="str">
        <f t="shared" si="429"/>
        <v>0% (No Discount)</v>
      </c>
      <c r="AA5503" s="17">
        <f>IF(COUNTIF($B$2:B5503,B5503)=1,1,0)</f>
        <v>0</v>
      </c>
      <c r="AB5503" s="17">
        <f>IF(COUNTIF($F$2:F5503,F5503)=1,1,0)</f>
        <v>0</v>
      </c>
    </row>
    <row r="5504" spans="1:28" x14ac:dyDescent="0.2">
      <c r="A5504" s="17">
        <v>5503</v>
      </c>
      <c r="B5504" t="s">
        <v>8322</v>
      </c>
      <c r="C5504" s="18">
        <v>43041</v>
      </c>
      <c r="D5504" s="18">
        <v>43045</v>
      </c>
      <c r="E5504" t="s">
        <v>77</v>
      </c>
      <c r="F5504" t="s">
        <v>8323</v>
      </c>
      <c r="G5504" t="s">
        <v>8324</v>
      </c>
      <c r="H5504" t="s">
        <v>68</v>
      </c>
      <c r="I5504" t="s">
        <v>54</v>
      </c>
      <c r="J5504" t="s">
        <v>173</v>
      </c>
      <c r="K5504" t="s">
        <v>174</v>
      </c>
      <c r="L5504">
        <v>19140</v>
      </c>
      <c r="M5504" t="s">
        <v>175</v>
      </c>
      <c r="N5504" t="s">
        <v>5723</v>
      </c>
      <c r="O5504" t="s">
        <v>59</v>
      </c>
      <c r="P5504" t="s">
        <v>92</v>
      </c>
      <c r="Q5504" t="s">
        <v>5724</v>
      </c>
      <c r="R5504" s="19">
        <v>3.3119999999999998</v>
      </c>
      <c r="S5504" s="17">
        <v>1</v>
      </c>
      <c r="T5504" s="20">
        <v>0.2</v>
      </c>
      <c r="U5504" s="19">
        <v>0.66239999999999999</v>
      </c>
      <c r="V5504" s="20">
        <f t="shared" si="425"/>
        <v>0.2</v>
      </c>
      <c r="W5504" s="17">
        <f t="shared" si="426"/>
        <v>2017</v>
      </c>
      <c r="X5504" t="str">
        <f t="shared" si="427"/>
        <v>Nov-2017</v>
      </c>
      <c r="Y5504" s="17">
        <f t="shared" si="428"/>
        <v>4</v>
      </c>
      <c r="Z5504" t="str">
        <f t="shared" si="429"/>
        <v>11-20%</v>
      </c>
      <c r="AA5504" s="17">
        <f>IF(COUNTIF($B$2:B5504,B5504)=1,1,0)</f>
        <v>1</v>
      </c>
      <c r="AB5504" s="17">
        <f>IF(COUNTIF($F$2:F5504,F5504)=1,1,0)</f>
        <v>1</v>
      </c>
    </row>
    <row r="5505" spans="1:28" x14ac:dyDescent="0.2">
      <c r="A5505" s="17">
        <v>5504</v>
      </c>
      <c r="B5505" t="s">
        <v>8322</v>
      </c>
      <c r="C5505" s="18">
        <v>43041</v>
      </c>
      <c r="D5505" s="18">
        <v>43045</v>
      </c>
      <c r="E5505" t="s">
        <v>77</v>
      </c>
      <c r="F5505" t="s">
        <v>8323</v>
      </c>
      <c r="G5505" t="s">
        <v>8324</v>
      </c>
      <c r="H5505" t="s">
        <v>68</v>
      </c>
      <c r="I5505" t="s">
        <v>54</v>
      </c>
      <c r="J5505" t="s">
        <v>173</v>
      </c>
      <c r="K5505" t="s">
        <v>174</v>
      </c>
      <c r="L5505">
        <v>19140</v>
      </c>
      <c r="M5505" t="s">
        <v>175</v>
      </c>
      <c r="N5505" t="s">
        <v>7154</v>
      </c>
      <c r="O5505" t="s">
        <v>73</v>
      </c>
      <c r="P5505" t="s">
        <v>105</v>
      </c>
      <c r="Q5505" t="s">
        <v>7155</v>
      </c>
      <c r="R5505" s="19">
        <v>20.135999999999999</v>
      </c>
      <c r="S5505" s="17">
        <v>3</v>
      </c>
      <c r="T5505" s="20">
        <v>0.2</v>
      </c>
      <c r="U5505" s="19">
        <v>1.2585</v>
      </c>
      <c r="V5505" s="20">
        <f t="shared" si="425"/>
        <v>6.25E-2</v>
      </c>
      <c r="W5505" s="17">
        <f t="shared" si="426"/>
        <v>2017</v>
      </c>
      <c r="X5505" t="str">
        <f t="shared" si="427"/>
        <v>Nov-2017</v>
      </c>
      <c r="Y5505" s="17">
        <f t="shared" si="428"/>
        <v>4</v>
      </c>
      <c r="Z5505" t="str">
        <f t="shared" si="429"/>
        <v>11-20%</v>
      </c>
      <c r="AA5505" s="17">
        <f>IF(COUNTIF($B$2:B5505,B5505)=1,1,0)</f>
        <v>0</v>
      </c>
      <c r="AB5505" s="17">
        <f>IF(COUNTIF($F$2:F5505,F5505)=1,1,0)</f>
        <v>0</v>
      </c>
    </row>
    <row r="5506" spans="1:28" x14ac:dyDescent="0.2">
      <c r="A5506" s="17">
        <v>5505</v>
      </c>
      <c r="B5506" t="s">
        <v>8322</v>
      </c>
      <c r="C5506" s="18">
        <v>43041</v>
      </c>
      <c r="D5506" s="18">
        <v>43045</v>
      </c>
      <c r="E5506" t="s">
        <v>77</v>
      </c>
      <c r="F5506" t="s">
        <v>8323</v>
      </c>
      <c r="G5506" t="s">
        <v>8324</v>
      </c>
      <c r="H5506" t="s">
        <v>68</v>
      </c>
      <c r="I5506" t="s">
        <v>54</v>
      </c>
      <c r="J5506" t="s">
        <v>173</v>
      </c>
      <c r="K5506" t="s">
        <v>174</v>
      </c>
      <c r="L5506">
        <v>19140</v>
      </c>
      <c r="M5506" t="s">
        <v>175</v>
      </c>
      <c r="N5506" t="s">
        <v>1723</v>
      </c>
      <c r="O5506" t="s">
        <v>73</v>
      </c>
      <c r="P5506" t="s">
        <v>200</v>
      </c>
      <c r="Q5506" t="s">
        <v>1724</v>
      </c>
      <c r="R5506" s="19">
        <v>8.8559999999999999</v>
      </c>
      <c r="S5506" s="17">
        <v>3</v>
      </c>
      <c r="T5506" s="20">
        <v>0.2</v>
      </c>
      <c r="U5506" s="19">
        <v>2.8782000000000001</v>
      </c>
      <c r="V5506" s="20">
        <f t="shared" ref="V5506:V5569" si="430">IFERROR(U5506/R5506,0)</f>
        <v>0.32500000000000001</v>
      </c>
      <c r="W5506" s="17">
        <f t="shared" ref="W5506:W5569" si="431">YEAR(C5506)</f>
        <v>2017</v>
      </c>
      <c r="X5506" t="str">
        <f t="shared" ref="X5506:X5569" si="432">TEXT(C5506,"mmm-yyyy")</f>
        <v>Nov-2017</v>
      </c>
      <c r="Y5506" s="17">
        <f t="shared" ref="Y5506:Y5569" si="433">D5506-C5506</f>
        <v>4</v>
      </c>
      <c r="Z5506" t="str">
        <f t="shared" ref="Z5506:Z5569" si="434">IF(T5506=0,"0% (No Discount)",IF(T5506&lt;=0.1,"1-10%",IF(T5506&lt;=0.2,"11-20%",IF(T5506&lt;=0.3,"21-30%",IF(T5506&lt;=0.4,"31-40%",IF(T5506&lt;=0.5,"41-50%","Over 50%"))))))</f>
        <v>11-20%</v>
      </c>
      <c r="AA5506" s="17">
        <f>IF(COUNTIF($B$2:B5506,B5506)=1,1,0)</f>
        <v>0</v>
      </c>
      <c r="AB5506" s="17">
        <f>IF(COUNTIF($F$2:F5506,F5506)=1,1,0)</f>
        <v>0</v>
      </c>
    </row>
    <row r="5507" spans="1:28" x14ac:dyDescent="0.2">
      <c r="A5507" s="17">
        <v>5506</v>
      </c>
      <c r="B5507" t="s">
        <v>8322</v>
      </c>
      <c r="C5507" s="18">
        <v>43041</v>
      </c>
      <c r="D5507" s="18">
        <v>43045</v>
      </c>
      <c r="E5507" t="s">
        <v>77</v>
      </c>
      <c r="F5507" t="s">
        <v>8323</v>
      </c>
      <c r="G5507" t="s">
        <v>8324</v>
      </c>
      <c r="H5507" t="s">
        <v>68</v>
      </c>
      <c r="I5507" t="s">
        <v>54</v>
      </c>
      <c r="J5507" t="s">
        <v>173</v>
      </c>
      <c r="K5507" t="s">
        <v>174</v>
      </c>
      <c r="L5507">
        <v>19140</v>
      </c>
      <c r="M5507" t="s">
        <v>175</v>
      </c>
      <c r="N5507" t="s">
        <v>4500</v>
      </c>
      <c r="O5507" t="s">
        <v>98</v>
      </c>
      <c r="P5507" t="s">
        <v>99</v>
      </c>
      <c r="Q5507" t="s">
        <v>4501</v>
      </c>
      <c r="R5507" s="19">
        <v>859.2</v>
      </c>
      <c r="S5507" s="17">
        <v>4</v>
      </c>
      <c r="T5507" s="20">
        <v>0.4</v>
      </c>
      <c r="U5507" s="19">
        <v>-186.16</v>
      </c>
      <c r="V5507" s="20">
        <f t="shared" si="430"/>
        <v>-0.21666666666666665</v>
      </c>
      <c r="W5507" s="17">
        <f t="shared" si="431"/>
        <v>2017</v>
      </c>
      <c r="X5507" t="str">
        <f t="shared" si="432"/>
        <v>Nov-2017</v>
      </c>
      <c r="Y5507" s="17">
        <f t="shared" si="433"/>
        <v>4</v>
      </c>
      <c r="Z5507" t="str">
        <f t="shared" si="434"/>
        <v>31-40%</v>
      </c>
      <c r="AA5507" s="17">
        <f>IF(COUNTIF($B$2:B5507,B5507)=1,1,0)</f>
        <v>0</v>
      </c>
      <c r="AB5507" s="17">
        <f>IF(COUNTIF($F$2:F5507,F5507)=1,1,0)</f>
        <v>0</v>
      </c>
    </row>
    <row r="5508" spans="1:28" x14ac:dyDescent="0.2">
      <c r="A5508" s="17">
        <v>5507</v>
      </c>
      <c r="B5508" t="s">
        <v>8325</v>
      </c>
      <c r="C5508" s="18">
        <v>42651</v>
      </c>
      <c r="D5508" s="18">
        <v>42651</v>
      </c>
      <c r="E5508" t="s">
        <v>1320</v>
      </c>
      <c r="F5508" t="s">
        <v>359</v>
      </c>
      <c r="G5508" t="s">
        <v>360</v>
      </c>
      <c r="H5508" t="s">
        <v>53</v>
      </c>
      <c r="I5508" t="s">
        <v>54</v>
      </c>
      <c r="J5508" t="s">
        <v>69</v>
      </c>
      <c r="K5508" t="s">
        <v>70</v>
      </c>
      <c r="L5508">
        <v>90036</v>
      </c>
      <c r="M5508" t="s">
        <v>71</v>
      </c>
      <c r="N5508" t="s">
        <v>4372</v>
      </c>
      <c r="O5508" t="s">
        <v>73</v>
      </c>
      <c r="P5508" t="s">
        <v>117</v>
      </c>
      <c r="Q5508" t="s">
        <v>4373</v>
      </c>
      <c r="R5508" s="19">
        <v>61.96</v>
      </c>
      <c r="S5508" s="17">
        <v>2</v>
      </c>
      <c r="T5508" s="20">
        <v>0</v>
      </c>
      <c r="U5508" s="19">
        <v>27.882000000000001</v>
      </c>
      <c r="V5508" s="20">
        <f t="shared" si="430"/>
        <v>0.45</v>
      </c>
      <c r="W5508" s="17">
        <f t="shared" si="431"/>
        <v>2016</v>
      </c>
      <c r="X5508" t="str">
        <f t="shared" si="432"/>
        <v>Oct-2016</v>
      </c>
      <c r="Y5508" s="17">
        <f t="shared" si="433"/>
        <v>0</v>
      </c>
      <c r="Z5508" t="str">
        <f t="shared" si="434"/>
        <v>0% (No Discount)</v>
      </c>
      <c r="AA5508" s="17">
        <f>IF(COUNTIF($B$2:B5508,B5508)=1,1,0)</f>
        <v>1</v>
      </c>
      <c r="AB5508" s="17">
        <f>IF(COUNTIF($F$2:F5508,F5508)=1,1,0)</f>
        <v>0</v>
      </c>
    </row>
    <row r="5509" spans="1:28" x14ac:dyDescent="0.2">
      <c r="A5509" s="17">
        <v>5508</v>
      </c>
      <c r="B5509" t="s">
        <v>8326</v>
      </c>
      <c r="C5509" s="18">
        <v>42468</v>
      </c>
      <c r="D5509" s="18">
        <v>42474</v>
      </c>
      <c r="E5509" t="s">
        <v>77</v>
      </c>
      <c r="F5509" t="s">
        <v>2600</v>
      </c>
      <c r="G5509" t="s">
        <v>2601</v>
      </c>
      <c r="H5509" t="s">
        <v>53</v>
      </c>
      <c r="I5509" t="s">
        <v>54</v>
      </c>
      <c r="J5509" t="s">
        <v>3828</v>
      </c>
      <c r="K5509" t="s">
        <v>1302</v>
      </c>
      <c r="L5509">
        <v>30080</v>
      </c>
      <c r="M5509" t="s">
        <v>57</v>
      </c>
      <c r="N5509" t="s">
        <v>5544</v>
      </c>
      <c r="O5509" t="s">
        <v>73</v>
      </c>
      <c r="P5509" t="s">
        <v>200</v>
      </c>
      <c r="Q5509" t="s">
        <v>5545</v>
      </c>
      <c r="R5509" s="19">
        <v>17.920000000000002</v>
      </c>
      <c r="S5509" s="17">
        <v>4</v>
      </c>
      <c r="T5509" s="20">
        <v>0</v>
      </c>
      <c r="U5509" s="19">
        <v>8.6015999999999995</v>
      </c>
      <c r="V5509" s="20">
        <f t="shared" si="430"/>
        <v>0.47999999999999993</v>
      </c>
      <c r="W5509" s="17">
        <f t="shared" si="431"/>
        <v>2016</v>
      </c>
      <c r="X5509" t="str">
        <f t="shared" si="432"/>
        <v>Apr-2016</v>
      </c>
      <c r="Y5509" s="17">
        <f t="shared" si="433"/>
        <v>6</v>
      </c>
      <c r="Z5509" t="str">
        <f t="shared" si="434"/>
        <v>0% (No Discount)</v>
      </c>
      <c r="AA5509" s="17">
        <f>IF(COUNTIF($B$2:B5509,B5509)=1,1,0)</f>
        <v>1</v>
      </c>
      <c r="AB5509" s="17">
        <f>IF(COUNTIF($F$2:F5509,F5509)=1,1,0)</f>
        <v>0</v>
      </c>
    </row>
    <row r="5510" spans="1:28" x14ac:dyDescent="0.2">
      <c r="A5510" s="17">
        <v>5509</v>
      </c>
      <c r="B5510" t="s">
        <v>8327</v>
      </c>
      <c r="C5510" s="18">
        <v>42285</v>
      </c>
      <c r="D5510" s="18">
        <v>42289</v>
      </c>
      <c r="E5510" t="s">
        <v>77</v>
      </c>
      <c r="F5510" t="s">
        <v>828</v>
      </c>
      <c r="G5510" t="s">
        <v>829</v>
      </c>
      <c r="H5510" t="s">
        <v>53</v>
      </c>
      <c r="I5510" t="s">
        <v>54</v>
      </c>
      <c r="J5510" t="s">
        <v>154</v>
      </c>
      <c r="K5510" t="s">
        <v>70</v>
      </c>
      <c r="L5510">
        <v>94122</v>
      </c>
      <c r="M5510" t="s">
        <v>71</v>
      </c>
      <c r="N5510" t="s">
        <v>1176</v>
      </c>
      <c r="O5510" t="s">
        <v>59</v>
      </c>
      <c r="P5510" t="s">
        <v>92</v>
      </c>
      <c r="Q5510" t="s">
        <v>1177</v>
      </c>
      <c r="R5510" s="19">
        <v>145.9</v>
      </c>
      <c r="S5510" s="17">
        <v>5</v>
      </c>
      <c r="T5510" s="20">
        <v>0</v>
      </c>
      <c r="U5510" s="19">
        <v>62.737000000000002</v>
      </c>
      <c r="V5510" s="20">
        <f t="shared" si="430"/>
        <v>0.43</v>
      </c>
      <c r="W5510" s="17">
        <f t="shared" si="431"/>
        <v>2015</v>
      </c>
      <c r="X5510" t="str">
        <f t="shared" si="432"/>
        <v>Oct-2015</v>
      </c>
      <c r="Y5510" s="17">
        <f t="shared" si="433"/>
        <v>4</v>
      </c>
      <c r="Z5510" t="str">
        <f t="shared" si="434"/>
        <v>0% (No Discount)</v>
      </c>
      <c r="AA5510" s="17">
        <f>IF(COUNTIF($B$2:B5510,B5510)=1,1,0)</f>
        <v>1</v>
      </c>
      <c r="AB5510" s="17">
        <f>IF(COUNTIF($F$2:F5510,F5510)=1,1,0)</f>
        <v>0</v>
      </c>
    </row>
    <row r="5511" spans="1:28" x14ac:dyDescent="0.2">
      <c r="A5511" s="17">
        <v>5510</v>
      </c>
      <c r="B5511" t="s">
        <v>8328</v>
      </c>
      <c r="C5511" s="18">
        <v>42870</v>
      </c>
      <c r="D5511" s="18">
        <v>42875</v>
      </c>
      <c r="E5511" t="s">
        <v>77</v>
      </c>
      <c r="F5511" t="s">
        <v>4866</v>
      </c>
      <c r="G5511" t="s">
        <v>4867</v>
      </c>
      <c r="H5511" t="s">
        <v>53</v>
      </c>
      <c r="I5511" t="s">
        <v>54</v>
      </c>
      <c r="J5511" t="s">
        <v>330</v>
      </c>
      <c r="K5511" t="s">
        <v>238</v>
      </c>
      <c r="L5511">
        <v>60653</v>
      </c>
      <c r="M5511" t="s">
        <v>132</v>
      </c>
      <c r="N5511" t="s">
        <v>597</v>
      </c>
      <c r="O5511" t="s">
        <v>73</v>
      </c>
      <c r="P5511" t="s">
        <v>117</v>
      </c>
      <c r="Q5511" t="s">
        <v>598</v>
      </c>
      <c r="R5511" s="19">
        <v>56.704000000000001</v>
      </c>
      <c r="S5511" s="17">
        <v>2</v>
      </c>
      <c r="T5511" s="20">
        <v>0.2</v>
      </c>
      <c r="U5511" s="19">
        <v>19.137599999999999</v>
      </c>
      <c r="V5511" s="20">
        <f t="shared" si="430"/>
        <v>0.33749999999999997</v>
      </c>
      <c r="W5511" s="17">
        <f t="shared" si="431"/>
        <v>2017</v>
      </c>
      <c r="X5511" t="str">
        <f t="shared" si="432"/>
        <v>May-2017</v>
      </c>
      <c r="Y5511" s="17">
        <f t="shared" si="433"/>
        <v>5</v>
      </c>
      <c r="Z5511" t="str">
        <f t="shared" si="434"/>
        <v>11-20%</v>
      </c>
      <c r="AA5511" s="17">
        <f>IF(COUNTIF($B$2:B5511,B5511)=1,1,0)</f>
        <v>1</v>
      </c>
      <c r="AB5511" s="17">
        <f>IF(COUNTIF($F$2:F5511,F5511)=1,1,0)</f>
        <v>0</v>
      </c>
    </row>
    <row r="5512" spans="1:28" x14ac:dyDescent="0.2">
      <c r="A5512" s="17">
        <v>5511</v>
      </c>
      <c r="B5512" t="s">
        <v>8328</v>
      </c>
      <c r="C5512" s="18">
        <v>42870</v>
      </c>
      <c r="D5512" s="18">
        <v>42875</v>
      </c>
      <c r="E5512" t="s">
        <v>77</v>
      </c>
      <c r="F5512" t="s">
        <v>4866</v>
      </c>
      <c r="G5512" t="s">
        <v>4867</v>
      </c>
      <c r="H5512" t="s">
        <v>53</v>
      </c>
      <c r="I5512" t="s">
        <v>54</v>
      </c>
      <c r="J5512" t="s">
        <v>330</v>
      </c>
      <c r="K5512" t="s">
        <v>238</v>
      </c>
      <c r="L5512">
        <v>60653</v>
      </c>
      <c r="M5512" t="s">
        <v>132</v>
      </c>
      <c r="N5512" t="s">
        <v>4376</v>
      </c>
      <c r="O5512" t="s">
        <v>98</v>
      </c>
      <c r="P5512" t="s">
        <v>99</v>
      </c>
      <c r="Q5512" t="s">
        <v>4377</v>
      </c>
      <c r="R5512" s="19">
        <v>11.12</v>
      </c>
      <c r="S5512" s="17">
        <v>2</v>
      </c>
      <c r="T5512" s="20">
        <v>0.2</v>
      </c>
      <c r="U5512" s="19">
        <v>3.4750000000000001</v>
      </c>
      <c r="V5512" s="20">
        <f t="shared" si="430"/>
        <v>0.31250000000000006</v>
      </c>
      <c r="W5512" s="17">
        <f t="shared" si="431"/>
        <v>2017</v>
      </c>
      <c r="X5512" t="str">
        <f t="shared" si="432"/>
        <v>May-2017</v>
      </c>
      <c r="Y5512" s="17">
        <f t="shared" si="433"/>
        <v>5</v>
      </c>
      <c r="Z5512" t="str">
        <f t="shared" si="434"/>
        <v>11-20%</v>
      </c>
      <c r="AA5512" s="17">
        <f>IF(COUNTIF($B$2:B5512,B5512)=1,1,0)</f>
        <v>0</v>
      </c>
      <c r="AB5512" s="17">
        <f>IF(COUNTIF($F$2:F5512,F5512)=1,1,0)</f>
        <v>0</v>
      </c>
    </row>
    <row r="5513" spans="1:28" x14ac:dyDescent="0.2">
      <c r="A5513" s="17">
        <v>5512</v>
      </c>
      <c r="B5513" t="s">
        <v>8329</v>
      </c>
      <c r="C5513" s="18">
        <v>41694</v>
      </c>
      <c r="D5513" s="18">
        <v>41700</v>
      </c>
      <c r="E5513" t="s">
        <v>77</v>
      </c>
      <c r="F5513" t="s">
        <v>3112</v>
      </c>
      <c r="G5513" t="s">
        <v>3113</v>
      </c>
      <c r="H5513" t="s">
        <v>53</v>
      </c>
      <c r="I5513" t="s">
        <v>54</v>
      </c>
      <c r="J5513" t="s">
        <v>4740</v>
      </c>
      <c r="K5513" t="s">
        <v>447</v>
      </c>
      <c r="L5513">
        <v>97504</v>
      </c>
      <c r="M5513" t="s">
        <v>71</v>
      </c>
      <c r="N5513" t="s">
        <v>6657</v>
      </c>
      <c r="O5513" t="s">
        <v>73</v>
      </c>
      <c r="P5513" t="s">
        <v>117</v>
      </c>
      <c r="Q5513" t="s">
        <v>6658</v>
      </c>
      <c r="R5513" s="19">
        <v>32.896000000000001</v>
      </c>
      <c r="S5513" s="17">
        <v>4</v>
      </c>
      <c r="T5513" s="20">
        <v>0.2</v>
      </c>
      <c r="U5513" s="19">
        <v>11.102399999999999</v>
      </c>
      <c r="V5513" s="20">
        <f t="shared" si="430"/>
        <v>0.33749999999999997</v>
      </c>
      <c r="W5513" s="17">
        <f t="shared" si="431"/>
        <v>2014</v>
      </c>
      <c r="X5513" t="str">
        <f t="shared" si="432"/>
        <v>Feb-2014</v>
      </c>
      <c r="Y5513" s="17">
        <f t="shared" si="433"/>
        <v>6</v>
      </c>
      <c r="Z5513" t="str">
        <f t="shared" si="434"/>
        <v>11-20%</v>
      </c>
      <c r="AA5513" s="17">
        <f>IF(COUNTIF($B$2:B5513,B5513)=1,1,0)</f>
        <v>1</v>
      </c>
      <c r="AB5513" s="17">
        <f>IF(COUNTIF($F$2:F5513,F5513)=1,1,0)</f>
        <v>0</v>
      </c>
    </row>
    <row r="5514" spans="1:28" x14ac:dyDescent="0.2">
      <c r="A5514" s="17">
        <v>5513</v>
      </c>
      <c r="B5514" t="s">
        <v>8329</v>
      </c>
      <c r="C5514" s="18">
        <v>41694</v>
      </c>
      <c r="D5514" s="18">
        <v>41700</v>
      </c>
      <c r="E5514" t="s">
        <v>77</v>
      </c>
      <c r="F5514" t="s">
        <v>3112</v>
      </c>
      <c r="G5514" t="s">
        <v>3113</v>
      </c>
      <c r="H5514" t="s">
        <v>53</v>
      </c>
      <c r="I5514" t="s">
        <v>54</v>
      </c>
      <c r="J5514" t="s">
        <v>4740</v>
      </c>
      <c r="K5514" t="s">
        <v>447</v>
      </c>
      <c r="L5514">
        <v>97504</v>
      </c>
      <c r="M5514" t="s">
        <v>71</v>
      </c>
      <c r="N5514" t="s">
        <v>7000</v>
      </c>
      <c r="O5514" t="s">
        <v>73</v>
      </c>
      <c r="P5514" t="s">
        <v>117</v>
      </c>
      <c r="Q5514" t="s">
        <v>7001</v>
      </c>
      <c r="R5514" s="19">
        <v>22.776</v>
      </c>
      <c r="S5514" s="17">
        <v>3</v>
      </c>
      <c r="T5514" s="20">
        <v>0.2</v>
      </c>
      <c r="U5514" s="19">
        <v>7.6868999999999996</v>
      </c>
      <c r="V5514" s="20">
        <f t="shared" si="430"/>
        <v>0.33749999999999997</v>
      </c>
      <c r="W5514" s="17">
        <f t="shared" si="431"/>
        <v>2014</v>
      </c>
      <c r="X5514" t="str">
        <f t="shared" si="432"/>
        <v>Feb-2014</v>
      </c>
      <c r="Y5514" s="17">
        <f t="shared" si="433"/>
        <v>6</v>
      </c>
      <c r="Z5514" t="str">
        <f t="shared" si="434"/>
        <v>11-20%</v>
      </c>
      <c r="AA5514" s="17">
        <f>IF(COUNTIF($B$2:B5514,B5514)=1,1,0)</f>
        <v>0</v>
      </c>
      <c r="AB5514" s="17">
        <f>IF(COUNTIF($F$2:F5514,F5514)=1,1,0)</f>
        <v>0</v>
      </c>
    </row>
    <row r="5515" spans="1:28" x14ac:dyDescent="0.2">
      <c r="A5515" s="17">
        <v>5514</v>
      </c>
      <c r="B5515" t="s">
        <v>8330</v>
      </c>
      <c r="C5515" s="18">
        <v>42154</v>
      </c>
      <c r="D5515" s="18">
        <v>42156</v>
      </c>
      <c r="E5515" t="s">
        <v>215</v>
      </c>
      <c r="F5515" t="s">
        <v>5745</v>
      </c>
      <c r="G5515" t="s">
        <v>5746</v>
      </c>
      <c r="H5515" t="s">
        <v>53</v>
      </c>
      <c r="I5515" t="s">
        <v>54</v>
      </c>
      <c r="J5515" t="s">
        <v>293</v>
      </c>
      <c r="K5515" t="s">
        <v>294</v>
      </c>
      <c r="L5515">
        <v>10009</v>
      </c>
      <c r="M5515" t="s">
        <v>175</v>
      </c>
      <c r="N5515" t="s">
        <v>2560</v>
      </c>
      <c r="O5515" t="s">
        <v>98</v>
      </c>
      <c r="P5515" t="s">
        <v>99</v>
      </c>
      <c r="Q5515" t="s">
        <v>8331</v>
      </c>
      <c r="R5515" s="19">
        <v>239.97</v>
      </c>
      <c r="S5515" s="17">
        <v>3</v>
      </c>
      <c r="T5515" s="20">
        <v>0</v>
      </c>
      <c r="U5515" s="19">
        <v>2.3997000000000002</v>
      </c>
      <c r="V5515" s="20">
        <f t="shared" si="430"/>
        <v>0.01</v>
      </c>
      <c r="W5515" s="17">
        <f t="shared" si="431"/>
        <v>2015</v>
      </c>
      <c r="X5515" t="str">
        <f t="shared" si="432"/>
        <v>May-2015</v>
      </c>
      <c r="Y5515" s="17">
        <f t="shared" si="433"/>
        <v>2</v>
      </c>
      <c r="Z5515" t="str">
        <f t="shared" si="434"/>
        <v>0% (No Discount)</v>
      </c>
      <c r="AA5515" s="17">
        <f>IF(COUNTIF($B$2:B5515,B5515)=1,1,0)</f>
        <v>1</v>
      </c>
      <c r="AB5515" s="17">
        <f>IF(COUNTIF($F$2:F5515,F5515)=1,1,0)</f>
        <v>0</v>
      </c>
    </row>
    <row r="5516" spans="1:28" x14ac:dyDescent="0.2">
      <c r="A5516" s="17">
        <v>5515</v>
      </c>
      <c r="B5516" t="s">
        <v>8330</v>
      </c>
      <c r="C5516" s="18">
        <v>42154</v>
      </c>
      <c r="D5516" s="18">
        <v>42156</v>
      </c>
      <c r="E5516" t="s">
        <v>215</v>
      </c>
      <c r="F5516" t="s">
        <v>5745</v>
      </c>
      <c r="G5516" t="s">
        <v>5746</v>
      </c>
      <c r="H5516" t="s">
        <v>53</v>
      </c>
      <c r="I5516" t="s">
        <v>54</v>
      </c>
      <c r="J5516" t="s">
        <v>293</v>
      </c>
      <c r="K5516" t="s">
        <v>294</v>
      </c>
      <c r="L5516">
        <v>10009</v>
      </c>
      <c r="M5516" t="s">
        <v>175</v>
      </c>
      <c r="N5516" t="s">
        <v>5427</v>
      </c>
      <c r="O5516" t="s">
        <v>73</v>
      </c>
      <c r="P5516" t="s">
        <v>105</v>
      </c>
      <c r="Q5516" t="s">
        <v>5428</v>
      </c>
      <c r="R5516" s="19">
        <v>160.32</v>
      </c>
      <c r="S5516" s="17">
        <v>2</v>
      </c>
      <c r="T5516" s="20">
        <v>0</v>
      </c>
      <c r="U5516" s="19">
        <v>44.889600000000002</v>
      </c>
      <c r="V5516" s="20">
        <f t="shared" si="430"/>
        <v>0.28000000000000003</v>
      </c>
      <c r="W5516" s="17">
        <f t="shared" si="431"/>
        <v>2015</v>
      </c>
      <c r="X5516" t="str">
        <f t="shared" si="432"/>
        <v>May-2015</v>
      </c>
      <c r="Y5516" s="17">
        <f t="shared" si="433"/>
        <v>2</v>
      </c>
      <c r="Z5516" t="str">
        <f t="shared" si="434"/>
        <v>0% (No Discount)</v>
      </c>
      <c r="AA5516" s="17">
        <f>IF(COUNTIF($B$2:B5516,B5516)=1,1,0)</f>
        <v>0</v>
      </c>
      <c r="AB5516" s="17">
        <f>IF(COUNTIF($F$2:F5516,F5516)=1,1,0)</f>
        <v>0</v>
      </c>
    </row>
    <row r="5517" spans="1:28" x14ac:dyDescent="0.2">
      <c r="A5517" s="17">
        <v>5516</v>
      </c>
      <c r="B5517" t="s">
        <v>8330</v>
      </c>
      <c r="C5517" s="18">
        <v>42154</v>
      </c>
      <c r="D5517" s="18">
        <v>42156</v>
      </c>
      <c r="E5517" t="s">
        <v>215</v>
      </c>
      <c r="F5517" t="s">
        <v>5745</v>
      </c>
      <c r="G5517" t="s">
        <v>5746</v>
      </c>
      <c r="H5517" t="s">
        <v>53</v>
      </c>
      <c r="I5517" t="s">
        <v>54</v>
      </c>
      <c r="J5517" t="s">
        <v>293</v>
      </c>
      <c r="K5517" t="s">
        <v>294</v>
      </c>
      <c r="L5517">
        <v>10009</v>
      </c>
      <c r="M5517" t="s">
        <v>175</v>
      </c>
      <c r="N5517" t="s">
        <v>5343</v>
      </c>
      <c r="O5517" t="s">
        <v>98</v>
      </c>
      <c r="P5517" t="s">
        <v>99</v>
      </c>
      <c r="Q5517" t="s">
        <v>5344</v>
      </c>
      <c r="R5517" s="19">
        <v>128.85</v>
      </c>
      <c r="S5517" s="17">
        <v>3</v>
      </c>
      <c r="T5517" s="20">
        <v>0</v>
      </c>
      <c r="U5517" s="19">
        <v>3.8654999999999999</v>
      </c>
      <c r="V5517" s="20">
        <f t="shared" si="430"/>
        <v>3.0000000000000002E-2</v>
      </c>
      <c r="W5517" s="17">
        <f t="shared" si="431"/>
        <v>2015</v>
      </c>
      <c r="X5517" t="str">
        <f t="shared" si="432"/>
        <v>May-2015</v>
      </c>
      <c r="Y5517" s="17">
        <f t="shared" si="433"/>
        <v>2</v>
      </c>
      <c r="Z5517" t="str">
        <f t="shared" si="434"/>
        <v>0% (No Discount)</v>
      </c>
      <c r="AA5517" s="17">
        <f>IF(COUNTIF($B$2:B5517,B5517)=1,1,0)</f>
        <v>0</v>
      </c>
      <c r="AB5517" s="17">
        <f>IF(COUNTIF($F$2:F5517,F5517)=1,1,0)</f>
        <v>0</v>
      </c>
    </row>
    <row r="5518" spans="1:28" x14ac:dyDescent="0.2">
      <c r="A5518" s="17">
        <v>5517</v>
      </c>
      <c r="B5518" t="s">
        <v>8332</v>
      </c>
      <c r="C5518" s="18">
        <v>42692</v>
      </c>
      <c r="D5518" s="18">
        <v>42695</v>
      </c>
      <c r="E5518" t="s">
        <v>50</v>
      </c>
      <c r="F5518" t="s">
        <v>2895</v>
      </c>
      <c r="G5518" t="s">
        <v>2896</v>
      </c>
      <c r="H5518" t="s">
        <v>68</v>
      </c>
      <c r="I5518" t="s">
        <v>54</v>
      </c>
      <c r="J5518" t="s">
        <v>1713</v>
      </c>
      <c r="K5518" t="s">
        <v>385</v>
      </c>
      <c r="L5518">
        <v>35810</v>
      </c>
      <c r="M5518" t="s">
        <v>57</v>
      </c>
      <c r="N5518" t="s">
        <v>8260</v>
      </c>
      <c r="O5518" t="s">
        <v>98</v>
      </c>
      <c r="P5518" t="s">
        <v>188</v>
      </c>
      <c r="Q5518" t="s">
        <v>8261</v>
      </c>
      <c r="R5518" s="19">
        <v>1319.96</v>
      </c>
      <c r="S5518" s="17">
        <v>4</v>
      </c>
      <c r="T5518" s="20">
        <v>0</v>
      </c>
      <c r="U5518" s="19">
        <v>527.98400000000004</v>
      </c>
      <c r="V5518" s="20">
        <f t="shared" si="430"/>
        <v>0.4</v>
      </c>
      <c r="W5518" s="17">
        <f t="shared" si="431"/>
        <v>2016</v>
      </c>
      <c r="X5518" t="str">
        <f t="shared" si="432"/>
        <v>Nov-2016</v>
      </c>
      <c r="Y5518" s="17">
        <f t="shared" si="433"/>
        <v>3</v>
      </c>
      <c r="Z5518" t="str">
        <f t="shared" si="434"/>
        <v>0% (No Discount)</v>
      </c>
      <c r="AA5518" s="17">
        <f>IF(COUNTIF($B$2:B5518,B5518)=1,1,0)</f>
        <v>1</v>
      </c>
      <c r="AB5518" s="17">
        <f>IF(COUNTIF($F$2:F5518,F5518)=1,1,0)</f>
        <v>0</v>
      </c>
    </row>
    <row r="5519" spans="1:28" x14ac:dyDescent="0.2">
      <c r="A5519" s="17">
        <v>5518</v>
      </c>
      <c r="B5519" t="s">
        <v>8333</v>
      </c>
      <c r="C5519" s="18">
        <v>43073</v>
      </c>
      <c r="D5519" s="18">
        <v>43078</v>
      </c>
      <c r="E5519" t="s">
        <v>77</v>
      </c>
      <c r="F5519" t="s">
        <v>871</v>
      </c>
      <c r="G5519" t="s">
        <v>872</v>
      </c>
      <c r="H5519" t="s">
        <v>68</v>
      </c>
      <c r="I5519" t="s">
        <v>54</v>
      </c>
      <c r="J5519" t="s">
        <v>173</v>
      </c>
      <c r="K5519" t="s">
        <v>174</v>
      </c>
      <c r="L5519">
        <v>19134</v>
      </c>
      <c r="M5519" t="s">
        <v>175</v>
      </c>
      <c r="N5519" t="s">
        <v>3447</v>
      </c>
      <c r="O5519" t="s">
        <v>59</v>
      </c>
      <c r="P5519" t="s">
        <v>63</v>
      </c>
      <c r="Q5519" t="s">
        <v>3448</v>
      </c>
      <c r="R5519" s="19">
        <v>239.96</v>
      </c>
      <c r="S5519" s="17">
        <v>10</v>
      </c>
      <c r="T5519" s="20">
        <v>0.3</v>
      </c>
      <c r="U5519" s="19">
        <v>-10.284000000000001</v>
      </c>
      <c r="V5519" s="20">
        <f t="shared" si="430"/>
        <v>-4.2857142857142858E-2</v>
      </c>
      <c r="W5519" s="17">
        <f t="shared" si="431"/>
        <v>2017</v>
      </c>
      <c r="X5519" t="str">
        <f t="shared" si="432"/>
        <v>Dec-2017</v>
      </c>
      <c r="Y5519" s="17">
        <f t="shared" si="433"/>
        <v>5</v>
      </c>
      <c r="Z5519" t="str">
        <f t="shared" si="434"/>
        <v>21-30%</v>
      </c>
      <c r="AA5519" s="17">
        <f>IF(COUNTIF($B$2:B5519,B5519)=1,1,0)</f>
        <v>1</v>
      </c>
      <c r="AB5519" s="17">
        <f>IF(COUNTIF($F$2:F5519,F5519)=1,1,0)</f>
        <v>0</v>
      </c>
    </row>
    <row r="5520" spans="1:28" x14ac:dyDescent="0.2">
      <c r="A5520" s="17">
        <v>5519</v>
      </c>
      <c r="B5520" t="s">
        <v>8333</v>
      </c>
      <c r="C5520" s="18">
        <v>43073</v>
      </c>
      <c r="D5520" s="18">
        <v>43078</v>
      </c>
      <c r="E5520" t="s">
        <v>77</v>
      </c>
      <c r="F5520" t="s">
        <v>871</v>
      </c>
      <c r="G5520" t="s">
        <v>872</v>
      </c>
      <c r="H5520" t="s">
        <v>68</v>
      </c>
      <c r="I5520" t="s">
        <v>54</v>
      </c>
      <c r="J5520" t="s">
        <v>173</v>
      </c>
      <c r="K5520" t="s">
        <v>174</v>
      </c>
      <c r="L5520">
        <v>19134</v>
      </c>
      <c r="M5520" t="s">
        <v>175</v>
      </c>
      <c r="N5520" t="s">
        <v>4776</v>
      </c>
      <c r="O5520" t="s">
        <v>59</v>
      </c>
      <c r="P5520" t="s">
        <v>92</v>
      </c>
      <c r="Q5520" t="s">
        <v>4777</v>
      </c>
      <c r="R5520" s="19">
        <v>54.768000000000001</v>
      </c>
      <c r="S5520" s="17">
        <v>2</v>
      </c>
      <c r="T5520" s="20">
        <v>0.2</v>
      </c>
      <c r="U5520" s="19">
        <v>6.8460000000000001</v>
      </c>
      <c r="V5520" s="20">
        <f t="shared" si="430"/>
        <v>0.125</v>
      </c>
      <c r="W5520" s="17">
        <f t="shared" si="431"/>
        <v>2017</v>
      </c>
      <c r="X5520" t="str">
        <f t="shared" si="432"/>
        <v>Dec-2017</v>
      </c>
      <c r="Y5520" s="17">
        <f t="shared" si="433"/>
        <v>5</v>
      </c>
      <c r="Z5520" t="str">
        <f t="shared" si="434"/>
        <v>11-20%</v>
      </c>
      <c r="AA5520" s="17">
        <f>IF(COUNTIF($B$2:B5520,B5520)=1,1,0)</f>
        <v>0</v>
      </c>
      <c r="AB5520" s="17">
        <f>IF(COUNTIF($F$2:F5520,F5520)=1,1,0)</f>
        <v>0</v>
      </c>
    </row>
    <row r="5521" spans="1:28" x14ac:dyDescent="0.2">
      <c r="A5521" s="17">
        <v>5520</v>
      </c>
      <c r="B5521" t="s">
        <v>8333</v>
      </c>
      <c r="C5521" s="18">
        <v>43073</v>
      </c>
      <c r="D5521" s="18">
        <v>43078</v>
      </c>
      <c r="E5521" t="s">
        <v>77</v>
      </c>
      <c r="F5521" t="s">
        <v>871</v>
      </c>
      <c r="G5521" t="s">
        <v>872</v>
      </c>
      <c r="H5521" t="s">
        <v>68</v>
      </c>
      <c r="I5521" t="s">
        <v>54</v>
      </c>
      <c r="J5521" t="s">
        <v>173</v>
      </c>
      <c r="K5521" t="s">
        <v>174</v>
      </c>
      <c r="L5521">
        <v>19134</v>
      </c>
      <c r="M5521" t="s">
        <v>175</v>
      </c>
      <c r="N5521" t="s">
        <v>3153</v>
      </c>
      <c r="O5521" t="s">
        <v>73</v>
      </c>
      <c r="P5521" t="s">
        <v>95</v>
      </c>
      <c r="Q5521" t="s">
        <v>3154</v>
      </c>
      <c r="R5521" s="19">
        <v>13.391999999999999</v>
      </c>
      <c r="S5521" s="17">
        <v>3</v>
      </c>
      <c r="T5521" s="20">
        <v>0.2</v>
      </c>
      <c r="U5521" s="19">
        <v>3.1806000000000001</v>
      </c>
      <c r="V5521" s="20">
        <f t="shared" si="430"/>
        <v>0.23750000000000002</v>
      </c>
      <c r="W5521" s="17">
        <f t="shared" si="431"/>
        <v>2017</v>
      </c>
      <c r="X5521" t="str">
        <f t="shared" si="432"/>
        <v>Dec-2017</v>
      </c>
      <c r="Y5521" s="17">
        <f t="shared" si="433"/>
        <v>5</v>
      </c>
      <c r="Z5521" t="str">
        <f t="shared" si="434"/>
        <v>11-20%</v>
      </c>
      <c r="AA5521" s="17">
        <f>IF(COUNTIF($B$2:B5521,B5521)=1,1,0)</f>
        <v>0</v>
      </c>
      <c r="AB5521" s="17">
        <f>IF(COUNTIF($F$2:F5521,F5521)=1,1,0)</f>
        <v>0</v>
      </c>
    </row>
    <row r="5522" spans="1:28" x14ac:dyDescent="0.2">
      <c r="A5522" s="17">
        <v>5521</v>
      </c>
      <c r="B5522" t="s">
        <v>8333</v>
      </c>
      <c r="C5522" s="18">
        <v>43073</v>
      </c>
      <c r="D5522" s="18">
        <v>43078</v>
      </c>
      <c r="E5522" t="s">
        <v>77</v>
      </c>
      <c r="F5522" t="s">
        <v>871</v>
      </c>
      <c r="G5522" t="s">
        <v>872</v>
      </c>
      <c r="H5522" t="s">
        <v>68</v>
      </c>
      <c r="I5522" t="s">
        <v>54</v>
      </c>
      <c r="J5522" t="s">
        <v>173</v>
      </c>
      <c r="K5522" t="s">
        <v>174</v>
      </c>
      <c r="L5522">
        <v>19134</v>
      </c>
      <c r="M5522" t="s">
        <v>175</v>
      </c>
      <c r="N5522" t="s">
        <v>7651</v>
      </c>
      <c r="O5522" t="s">
        <v>73</v>
      </c>
      <c r="P5522" t="s">
        <v>117</v>
      </c>
      <c r="Q5522" t="s">
        <v>7652</v>
      </c>
      <c r="R5522" s="19">
        <v>23.92</v>
      </c>
      <c r="S5522" s="17">
        <v>5</v>
      </c>
      <c r="T5522" s="20">
        <v>0.2</v>
      </c>
      <c r="U5522" s="19">
        <v>8.6709999999999994</v>
      </c>
      <c r="V5522" s="20">
        <f t="shared" si="430"/>
        <v>0.36249999999999993</v>
      </c>
      <c r="W5522" s="17">
        <f t="shared" si="431"/>
        <v>2017</v>
      </c>
      <c r="X5522" t="str">
        <f t="shared" si="432"/>
        <v>Dec-2017</v>
      </c>
      <c r="Y5522" s="17">
        <f t="shared" si="433"/>
        <v>5</v>
      </c>
      <c r="Z5522" t="str">
        <f t="shared" si="434"/>
        <v>11-20%</v>
      </c>
      <c r="AA5522" s="17">
        <f>IF(COUNTIF($B$2:B5522,B5522)=1,1,0)</f>
        <v>0</v>
      </c>
      <c r="AB5522" s="17">
        <f>IF(COUNTIF($F$2:F5522,F5522)=1,1,0)</f>
        <v>0</v>
      </c>
    </row>
    <row r="5523" spans="1:28" x14ac:dyDescent="0.2">
      <c r="A5523" s="17">
        <v>5522</v>
      </c>
      <c r="B5523" t="s">
        <v>8333</v>
      </c>
      <c r="C5523" s="18">
        <v>43073</v>
      </c>
      <c r="D5523" s="18">
        <v>43078</v>
      </c>
      <c r="E5523" t="s">
        <v>77</v>
      </c>
      <c r="F5523" t="s">
        <v>871</v>
      </c>
      <c r="G5523" t="s">
        <v>872</v>
      </c>
      <c r="H5523" t="s">
        <v>68</v>
      </c>
      <c r="I5523" t="s">
        <v>54</v>
      </c>
      <c r="J5523" t="s">
        <v>173</v>
      </c>
      <c r="K5523" t="s">
        <v>174</v>
      </c>
      <c r="L5523">
        <v>19134</v>
      </c>
      <c r="M5523" t="s">
        <v>175</v>
      </c>
      <c r="N5523" t="s">
        <v>3583</v>
      </c>
      <c r="O5523" t="s">
        <v>98</v>
      </c>
      <c r="P5523" t="s">
        <v>188</v>
      </c>
      <c r="Q5523" t="s">
        <v>3584</v>
      </c>
      <c r="R5523" s="19">
        <v>255.96799999999999</v>
      </c>
      <c r="S5523" s="17">
        <v>4</v>
      </c>
      <c r="T5523" s="20">
        <v>0.2</v>
      </c>
      <c r="U5523" s="19">
        <v>-28.796399999999998</v>
      </c>
      <c r="V5523" s="20">
        <f t="shared" si="430"/>
        <v>-0.1125</v>
      </c>
      <c r="W5523" s="17">
        <f t="shared" si="431"/>
        <v>2017</v>
      </c>
      <c r="X5523" t="str">
        <f t="shared" si="432"/>
        <v>Dec-2017</v>
      </c>
      <c r="Y5523" s="17">
        <f t="shared" si="433"/>
        <v>5</v>
      </c>
      <c r="Z5523" t="str">
        <f t="shared" si="434"/>
        <v>11-20%</v>
      </c>
      <c r="AA5523" s="17">
        <f>IF(COUNTIF($B$2:B5523,B5523)=1,1,0)</f>
        <v>0</v>
      </c>
      <c r="AB5523" s="17">
        <f>IF(COUNTIF($F$2:F5523,F5523)=1,1,0)</f>
        <v>0</v>
      </c>
    </row>
    <row r="5524" spans="1:28" x14ac:dyDescent="0.2">
      <c r="A5524" s="17">
        <v>5523</v>
      </c>
      <c r="B5524" t="s">
        <v>8334</v>
      </c>
      <c r="C5524" s="18">
        <v>42526</v>
      </c>
      <c r="D5524" s="18">
        <v>42528</v>
      </c>
      <c r="E5524" t="s">
        <v>215</v>
      </c>
      <c r="F5524" t="s">
        <v>2034</v>
      </c>
      <c r="G5524" t="s">
        <v>2035</v>
      </c>
      <c r="H5524" t="s">
        <v>53</v>
      </c>
      <c r="I5524" t="s">
        <v>54</v>
      </c>
      <c r="J5524" t="s">
        <v>941</v>
      </c>
      <c r="K5524" t="s">
        <v>70</v>
      </c>
      <c r="L5524">
        <v>95051</v>
      </c>
      <c r="M5524" t="s">
        <v>71</v>
      </c>
      <c r="N5524" t="s">
        <v>5656</v>
      </c>
      <c r="O5524" t="s">
        <v>73</v>
      </c>
      <c r="P5524" t="s">
        <v>102</v>
      </c>
      <c r="Q5524" t="s">
        <v>1249</v>
      </c>
      <c r="R5524" s="19">
        <v>21.552</v>
      </c>
      <c r="S5524" s="17">
        <v>6</v>
      </c>
      <c r="T5524" s="20">
        <v>0.2</v>
      </c>
      <c r="U5524" s="19">
        <v>7.0044000000000004</v>
      </c>
      <c r="V5524" s="20">
        <f t="shared" si="430"/>
        <v>0.32500000000000001</v>
      </c>
      <c r="W5524" s="17">
        <f t="shared" si="431"/>
        <v>2016</v>
      </c>
      <c r="X5524" t="str">
        <f t="shared" si="432"/>
        <v>Jun-2016</v>
      </c>
      <c r="Y5524" s="17">
        <f t="shared" si="433"/>
        <v>2</v>
      </c>
      <c r="Z5524" t="str">
        <f t="shared" si="434"/>
        <v>11-20%</v>
      </c>
      <c r="AA5524" s="17">
        <f>IF(COUNTIF($B$2:B5524,B5524)=1,1,0)</f>
        <v>1</v>
      </c>
      <c r="AB5524" s="17">
        <f>IF(COUNTIF($F$2:F5524,F5524)=1,1,0)</f>
        <v>0</v>
      </c>
    </row>
    <row r="5525" spans="1:28" x14ac:dyDescent="0.2">
      <c r="A5525" s="17">
        <v>5524</v>
      </c>
      <c r="B5525" t="s">
        <v>8334</v>
      </c>
      <c r="C5525" s="18">
        <v>42526</v>
      </c>
      <c r="D5525" s="18">
        <v>42528</v>
      </c>
      <c r="E5525" t="s">
        <v>215</v>
      </c>
      <c r="F5525" t="s">
        <v>2034</v>
      </c>
      <c r="G5525" t="s">
        <v>2035</v>
      </c>
      <c r="H5525" t="s">
        <v>53</v>
      </c>
      <c r="I5525" t="s">
        <v>54</v>
      </c>
      <c r="J5525" t="s">
        <v>941</v>
      </c>
      <c r="K5525" t="s">
        <v>70</v>
      </c>
      <c r="L5525">
        <v>95051</v>
      </c>
      <c r="M5525" t="s">
        <v>71</v>
      </c>
      <c r="N5525" t="s">
        <v>3686</v>
      </c>
      <c r="O5525" t="s">
        <v>73</v>
      </c>
      <c r="P5525" t="s">
        <v>105</v>
      </c>
      <c r="Q5525" t="s">
        <v>3687</v>
      </c>
      <c r="R5525" s="19">
        <v>58.24</v>
      </c>
      <c r="S5525" s="17">
        <v>4</v>
      </c>
      <c r="T5525" s="20">
        <v>0</v>
      </c>
      <c r="U5525" s="19">
        <v>15.7248</v>
      </c>
      <c r="V5525" s="20">
        <f t="shared" si="430"/>
        <v>0.27</v>
      </c>
      <c r="W5525" s="17">
        <f t="shared" si="431"/>
        <v>2016</v>
      </c>
      <c r="X5525" t="str">
        <f t="shared" si="432"/>
        <v>Jun-2016</v>
      </c>
      <c r="Y5525" s="17">
        <f t="shared" si="433"/>
        <v>2</v>
      </c>
      <c r="Z5525" t="str">
        <f t="shared" si="434"/>
        <v>0% (No Discount)</v>
      </c>
      <c r="AA5525" s="17">
        <f>IF(COUNTIF($B$2:B5525,B5525)=1,1,0)</f>
        <v>0</v>
      </c>
      <c r="AB5525" s="17">
        <f>IF(COUNTIF($F$2:F5525,F5525)=1,1,0)</f>
        <v>0</v>
      </c>
    </row>
    <row r="5526" spans="1:28" x14ac:dyDescent="0.2">
      <c r="A5526" s="17">
        <v>5525</v>
      </c>
      <c r="B5526" t="s">
        <v>8335</v>
      </c>
      <c r="C5526" s="18">
        <v>42714</v>
      </c>
      <c r="D5526" s="18">
        <v>42716</v>
      </c>
      <c r="E5526" t="s">
        <v>215</v>
      </c>
      <c r="F5526" t="s">
        <v>2690</v>
      </c>
      <c r="G5526" t="s">
        <v>2691</v>
      </c>
      <c r="H5526" t="s">
        <v>129</v>
      </c>
      <c r="I5526" t="s">
        <v>54</v>
      </c>
      <c r="J5526" t="s">
        <v>1203</v>
      </c>
      <c r="K5526" t="s">
        <v>70</v>
      </c>
      <c r="L5526">
        <v>90805</v>
      </c>
      <c r="M5526" t="s">
        <v>71</v>
      </c>
      <c r="N5526" t="s">
        <v>4286</v>
      </c>
      <c r="O5526" t="s">
        <v>73</v>
      </c>
      <c r="P5526" t="s">
        <v>117</v>
      </c>
      <c r="Q5526" t="s">
        <v>4287</v>
      </c>
      <c r="R5526" s="19">
        <v>80.28</v>
      </c>
      <c r="S5526" s="17">
        <v>12</v>
      </c>
      <c r="T5526" s="20">
        <v>0</v>
      </c>
      <c r="U5526" s="19">
        <v>36.928800000000003</v>
      </c>
      <c r="V5526" s="20">
        <f t="shared" si="430"/>
        <v>0.46</v>
      </c>
      <c r="W5526" s="17">
        <f t="shared" si="431"/>
        <v>2016</v>
      </c>
      <c r="X5526" t="str">
        <f t="shared" si="432"/>
        <v>Dec-2016</v>
      </c>
      <c r="Y5526" s="17">
        <f t="shared" si="433"/>
        <v>2</v>
      </c>
      <c r="Z5526" t="str">
        <f t="shared" si="434"/>
        <v>0% (No Discount)</v>
      </c>
      <c r="AA5526" s="17">
        <f>IF(COUNTIF($B$2:B5526,B5526)=1,1,0)</f>
        <v>1</v>
      </c>
      <c r="AB5526" s="17">
        <f>IF(COUNTIF($F$2:F5526,F5526)=1,1,0)</f>
        <v>0</v>
      </c>
    </row>
    <row r="5527" spans="1:28" x14ac:dyDescent="0.2">
      <c r="A5527" s="17">
        <v>5526</v>
      </c>
      <c r="B5527" t="s">
        <v>8336</v>
      </c>
      <c r="C5527" s="18">
        <v>42855</v>
      </c>
      <c r="D5527" s="18">
        <v>42860</v>
      </c>
      <c r="E5527" t="s">
        <v>77</v>
      </c>
      <c r="F5527" t="s">
        <v>924</v>
      </c>
      <c r="G5527" t="s">
        <v>925</v>
      </c>
      <c r="H5527" t="s">
        <v>68</v>
      </c>
      <c r="I5527" t="s">
        <v>54</v>
      </c>
      <c r="J5527" t="s">
        <v>69</v>
      </c>
      <c r="K5527" t="s">
        <v>70</v>
      </c>
      <c r="L5527">
        <v>90008</v>
      </c>
      <c r="M5527" t="s">
        <v>71</v>
      </c>
      <c r="N5527" t="s">
        <v>1158</v>
      </c>
      <c r="O5527" t="s">
        <v>73</v>
      </c>
      <c r="P5527" t="s">
        <v>95</v>
      </c>
      <c r="Q5527" t="s">
        <v>1159</v>
      </c>
      <c r="R5527" s="19">
        <v>9.7799999999999994</v>
      </c>
      <c r="S5527" s="17">
        <v>2</v>
      </c>
      <c r="T5527" s="20">
        <v>0</v>
      </c>
      <c r="U5527" s="19">
        <v>4.0098000000000003</v>
      </c>
      <c r="V5527" s="20">
        <f t="shared" si="430"/>
        <v>0.41000000000000003</v>
      </c>
      <c r="W5527" s="17">
        <f t="shared" si="431"/>
        <v>2017</v>
      </c>
      <c r="X5527" t="str">
        <f t="shared" si="432"/>
        <v>Apr-2017</v>
      </c>
      <c r="Y5527" s="17">
        <f t="shared" si="433"/>
        <v>5</v>
      </c>
      <c r="Z5527" t="str">
        <f t="shared" si="434"/>
        <v>0% (No Discount)</v>
      </c>
      <c r="AA5527" s="17">
        <f>IF(COUNTIF($B$2:B5527,B5527)=1,1,0)</f>
        <v>1</v>
      </c>
      <c r="AB5527" s="17">
        <f>IF(COUNTIF($F$2:F5527,F5527)=1,1,0)</f>
        <v>0</v>
      </c>
    </row>
    <row r="5528" spans="1:28" x14ac:dyDescent="0.2">
      <c r="A5528" s="17">
        <v>5527</v>
      </c>
      <c r="B5528" t="s">
        <v>8337</v>
      </c>
      <c r="C5528" s="18">
        <v>42849</v>
      </c>
      <c r="D5528" s="18">
        <v>42853</v>
      </c>
      <c r="E5528" t="s">
        <v>77</v>
      </c>
      <c r="F5528" t="s">
        <v>3799</v>
      </c>
      <c r="G5528" t="s">
        <v>3800</v>
      </c>
      <c r="H5528" t="s">
        <v>129</v>
      </c>
      <c r="I5528" t="s">
        <v>54</v>
      </c>
      <c r="J5528" t="s">
        <v>8338</v>
      </c>
      <c r="K5528" t="s">
        <v>70</v>
      </c>
      <c r="L5528">
        <v>93101</v>
      </c>
      <c r="M5528" t="s">
        <v>71</v>
      </c>
      <c r="N5528" t="s">
        <v>4368</v>
      </c>
      <c r="O5528" t="s">
        <v>73</v>
      </c>
      <c r="P5528" t="s">
        <v>296</v>
      </c>
      <c r="Q5528" t="s">
        <v>4369</v>
      </c>
      <c r="R5528" s="19">
        <v>1.81</v>
      </c>
      <c r="S5528" s="17">
        <v>1</v>
      </c>
      <c r="T5528" s="20">
        <v>0</v>
      </c>
      <c r="U5528" s="19">
        <v>0.65159999999999996</v>
      </c>
      <c r="V5528" s="20">
        <f t="shared" si="430"/>
        <v>0.36</v>
      </c>
      <c r="W5528" s="17">
        <f t="shared" si="431"/>
        <v>2017</v>
      </c>
      <c r="X5528" t="str">
        <f t="shared" si="432"/>
        <v>Apr-2017</v>
      </c>
      <c r="Y5528" s="17">
        <f t="shared" si="433"/>
        <v>4</v>
      </c>
      <c r="Z5528" t="str">
        <f t="shared" si="434"/>
        <v>0% (No Discount)</v>
      </c>
      <c r="AA5528" s="17">
        <f>IF(COUNTIF($B$2:B5528,B5528)=1,1,0)</f>
        <v>1</v>
      </c>
      <c r="AB5528" s="17">
        <f>IF(COUNTIF($F$2:F5528,F5528)=1,1,0)</f>
        <v>0</v>
      </c>
    </row>
    <row r="5529" spans="1:28" x14ac:dyDescent="0.2">
      <c r="A5529" s="17">
        <v>5528</v>
      </c>
      <c r="B5529" t="s">
        <v>8339</v>
      </c>
      <c r="C5529" s="18">
        <v>42132</v>
      </c>
      <c r="D5529" s="18">
        <v>42134</v>
      </c>
      <c r="E5529" t="s">
        <v>215</v>
      </c>
      <c r="F5529" t="s">
        <v>3712</v>
      </c>
      <c r="G5529" t="s">
        <v>3713</v>
      </c>
      <c r="H5529" t="s">
        <v>129</v>
      </c>
      <c r="I5529" t="s">
        <v>54</v>
      </c>
      <c r="J5529" t="s">
        <v>293</v>
      </c>
      <c r="K5529" t="s">
        <v>294</v>
      </c>
      <c r="L5529">
        <v>10009</v>
      </c>
      <c r="M5529" t="s">
        <v>175</v>
      </c>
      <c r="N5529" t="s">
        <v>1671</v>
      </c>
      <c r="O5529" t="s">
        <v>73</v>
      </c>
      <c r="P5529" t="s">
        <v>117</v>
      </c>
      <c r="Q5529" t="s">
        <v>1672</v>
      </c>
      <c r="R5529" s="19">
        <v>37.94</v>
      </c>
      <c r="S5529" s="17">
        <v>2</v>
      </c>
      <c r="T5529" s="20">
        <v>0</v>
      </c>
      <c r="U5529" s="19">
        <v>18.211200000000002</v>
      </c>
      <c r="V5529" s="20">
        <f t="shared" si="430"/>
        <v>0.48000000000000009</v>
      </c>
      <c r="W5529" s="17">
        <f t="shared" si="431"/>
        <v>2015</v>
      </c>
      <c r="X5529" t="str">
        <f t="shared" si="432"/>
        <v>May-2015</v>
      </c>
      <c r="Y5529" s="17">
        <f t="shared" si="433"/>
        <v>2</v>
      </c>
      <c r="Z5529" t="str">
        <f t="shared" si="434"/>
        <v>0% (No Discount)</v>
      </c>
      <c r="AA5529" s="17">
        <f>IF(COUNTIF($B$2:B5529,B5529)=1,1,0)</f>
        <v>1</v>
      </c>
      <c r="AB5529" s="17">
        <f>IF(COUNTIF($F$2:F5529,F5529)=1,1,0)</f>
        <v>0</v>
      </c>
    </row>
    <row r="5530" spans="1:28" x14ac:dyDescent="0.2">
      <c r="A5530" s="17">
        <v>5529</v>
      </c>
      <c r="B5530" t="s">
        <v>8340</v>
      </c>
      <c r="C5530" s="18">
        <v>42094</v>
      </c>
      <c r="D5530" s="18">
        <v>42098</v>
      </c>
      <c r="E5530" t="s">
        <v>77</v>
      </c>
      <c r="F5530" t="s">
        <v>5412</v>
      </c>
      <c r="G5530" t="s">
        <v>5413</v>
      </c>
      <c r="H5530" t="s">
        <v>68</v>
      </c>
      <c r="I5530" t="s">
        <v>54</v>
      </c>
      <c r="J5530" t="s">
        <v>1553</v>
      </c>
      <c r="K5530" t="s">
        <v>81</v>
      </c>
      <c r="L5530">
        <v>32216</v>
      </c>
      <c r="M5530" t="s">
        <v>57</v>
      </c>
      <c r="N5530" t="s">
        <v>953</v>
      </c>
      <c r="O5530" t="s">
        <v>98</v>
      </c>
      <c r="P5530" t="s">
        <v>99</v>
      </c>
      <c r="Q5530" t="s">
        <v>954</v>
      </c>
      <c r="R5530" s="19">
        <v>79.959999999999994</v>
      </c>
      <c r="S5530" s="17">
        <v>5</v>
      </c>
      <c r="T5530" s="20">
        <v>0.2</v>
      </c>
      <c r="U5530" s="19">
        <v>27.986000000000001</v>
      </c>
      <c r="V5530" s="20">
        <f t="shared" si="430"/>
        <v>0.35000000000000003</v>
      </c>
      <c r="W5530" s="17">
        <f t="shared" si="431"/>
        <v>2015</v>
      </c>
      <c r="X5530" t="str">
        <f t="shared" si="432"/>
        <v>Mar-2015</v>
      </c>
      <c r="Y5530" s="17">
        <f t="shared" si="433"/>
        <v>4</v>
      </c>
      <c r="Z5530" t="str">
        <f t="shared" si="434"/>
        <v>11-20%</v>
      </c>
      <c r="AA5530" s="17">
        <f>IF(COUNTIF($B$2:B5530,B5530)=1,1,0)</f>
        <v>1</v>
      </c>
      <c r="AB5530" s="17">
        <f>IF(COUNTIF($F$2:F5530,F5530)=1,1,0)</f>
        <v>0</v>
      </c>
    </row>
    <row r="5531" spans="1:28" x14ac:dyDescent="0.2">
      <c r="A5531" s="17">
        <v>5530</v>
      </c>
      <c r="B5531" t="s">
        <v>8341</v>
      </c>
      <c r="C5531" s="18">
        <v>42953</v>
      </c>
      <c r="D5531" s="18">
        <v>42958</v>
      </c>
      <c r="E5531" t="s">
        <v>77</v>
      </c>
      <c r="F5531" t="s">
        <v>3618</v>
      </c>
      <c r="G5531" t="s">
        <v>3619</v>
      </c>
      <c r="H5531" t="s">
        <v>68</v>
      </c>
      <c r="I5531" t="s">
        <v>54</v>
      </c>
      <c r="J5531" t="s">
        <v>8342</v>
      </c>
      <c r="K5531" t="s">
        <v>131</v>
      </c>
      <c r="L5531">
        <v>75104</v>
      </c>
      <c r="M5531" t="s">
        <v>132</v>
      </c>
      <c r="N5531" t="s">
        <v>7780</v>
      </c>
      <c r="O5531" t="s">
        <v>73</v>
      </c>
      <c r="P5531" t="s">
        <v>117</v>
      </c>
      <c r="Q5531" t="s">
        <v>7781</v>
      </c>
      <c r="R5531" s="19">
        <v>115.29600000000001</v>
      </c>
      <c r="S5531" s="17">
        <v>3</v>
      </c>
      <c r="T5531" s="20">
        <v>0.2</v>
      </c>
      <c r="U5531" s="19">
        <v>40.3536</v>
      </c>
      <c r="V5531" s="20">
        <f t="shared" si="430"/>
        <v>0.35</v>
      </c>
      <c r="W5531" s="17">
        <f t="shared" si="431"/>
        <v>2017</v>
      </c>
      <c r="X5531" t="str">
        <f t="shared" si="432"/>
        <v>Aug-2017</v>
      </c>
      <c r="Y5531" s="17">
        <f t="shared" si="433"/>
        <v>5</v>
      </c>
      <c r="Z5531" t="str">
        <f t="shared" si="434"/>
        <v>11-20%</v>
      </c>
      <c r="AA5531" s="17">
        <f>IF(COUNTIF($B$2:B5531,B5531)=1,1,0)</f>
        <v>1</v>
      </c>
      <c r="AB5531" s="17">
        <f>IF(COUNTIF($F$2:F5531,F5531)=1,1,0)</f>
        <v>0</v>
      </c>
    </row>
    <row r="5532" spans="1:28" x14ac:dyDescent="0.2">
      <c r="A5532" s="17">
        <v>5531</v>
      </c>
      <c r="B5532" t="s">
        <v>8343</v>
      </c>
      <c r="C5532" s="18">
        <v>43071</v>
      </c>
      <c r="D5532" s="18">
        <v>43075</v>
      </c>
      <c r="E5532" t="s">
        <v>77</v>
      </c>
      <c r="F5532" t="s">
        <v>8344</v>
      </c>
      <c r="G5532" t="s">
        <v>8345</v>
      </c>
      <c r="H5532" t="s">
        <v>53</v>
      </c>
      <c r="I5532" t="s">
        <v>54</v>
      </c>
      <c r="J5532" t="s">
        <v>2563</v>
      </c>
      <c r="K5532" t="s">
        <v>165</v>
      </c>
      <c r="L5532">
        <v>68104</v>
      </c>
      <c r="M5532" t="s">
        <v>132</v>
      </c>
      <c r="N5532" t="s">
        <v>2560</v>
      </c>
      <c r="O5532" t="s">
        <v>98</v>
      </c>
      <c r="P5532" t="s">
        <v>99</v>
      </c>
      <c r="Q5532" t="s">
        <v>2561</v>
      </c>
      <c r="R5532" s="19">
        <v>2479.96</v>
      </c>
      <c r="S5532" s="17">
        <v>4</v>
      </c>
      <c r="T5532" s="20">
        <v>0</v>
      </c>
      <c r="U5532" s="19">
        <v>743.98800000000006</v>
      </c>
      <c r="V5532" s="20">
        <f t="shared" si="430"/>
        <v>0.30000000000000004</v>
      </c>
      <c r="W5532" s="17">
        <f t="shared" si="431"/>
        <v>2017</v>
      </c>
      <c r="X5532" t="str">
        <f t="shared" si="432"/>
        <v>Dec-2017</v>
      </c>
      <c r="Y5532" s="17">
        <f t="shared" si="433"/>
        <v>4</v>
      </c>
      <c r="Z5532" t="str">
        <f t="shared" si="434"/>
        <v>0% (No Discount)</v>
      </c>
      <c r="AA5532" s="17">
        <f>IF(COUNTIF($B$2:B5532,B5532)=1,1,0)</f>
        <v>1</v>
      </c>
      <c r="AB5532" s="17">
        <f>IF(COUNTIF($F$2:F5532,F5532)=1,1,0)</f>
        <v>1</v>
      </c>
    </row>
    <row r="5533" spans="1:28" x14ac:dyDescent="0.2">
      <c r="A5533" s="17">
        <v>5532</v>
      </c>
      <c r="B5533" t="s">
        <v>8346</v>
      </c>
      <c r="C5533" s="18">
        <v>42527</v>
      </c>
      <c r="D5533" s="18">
        <v>42528</v>
      </c>
      <c r="E5533" t="s">
        <v>215</v>
      </c>
      <c r="F5533" t="s">
        <v>2067</v>
      </c>
      <c r="G5533" t="s">
        <v>2068</v>
      </c>
      <c r="H5533" t="s">
        <v>53</v>
      </c>
      <c r="I5533" t="s">
        <v>54</v>
      </c>
      <c r="J5533" t="s">
        <v>5177</v>
      </c>
      <c r="K5533" t="s">
        <v>1739</v>
      </c>
      <c r="L5533">
        <v>72209</v>
      </c>
      <c r="M5533" t="s">
        <v>57</v>
      </c>
      <c r="N5533" t="s">
        <v>4031</v>
      </c>
      <c r="O5533" t="s">
        <v>98</v>
      </c>
      <c r="P5533" t="s">
        <v>188</v>
      </c>
      <c r="Q5533" t="s">
        <v>4032</v>
      </c>
      <c r="R5533" s="19">
        <v>179.94</v>
      </c>
      <c r="S5533" s="17">
        <v>6</v>
      </c>
      <c r="T5533" s="20">
        <v>0</v>
      </c>
      <c r="U5533" s="19">
        <v>75.574799999999996</v>
      </c>
      <c r="V5533" s="20">
        <f t="shared" si="430"/>
        <v>0.42</v>
      </c>
      <c r="W5533" s="17">
        <f t="shared" si="431"/>
        <v>2016</v>
      </c>
      <c r="X5533" t="str">
        <f t="shared" si="432"/>
        <v>Jun-2016</v>
      </c>
      <c r="Y5533" s="17">
        <f t="shared" si="433"/>
        <v>1</v>
      </c>
      <c r="Z5533" t="str">
        <f t="shared" si="434"/>
        <v>0% (No Discount)</v>
      </c>
      <c r="AA5533" s="17">
        <f>IF(COUNTIF($B$2:B5533,B5533)=1,1,0)</f>
        <v>1</v>
      </c>
      <c r="AB5533" s="17">
        <f>IF(COUNTIF($F$2:F5533,F5533)=1,1,0)</f>
        <v>0</v>
      </c>
    </row>
    <row r="5534" spans="1:28" x14ac:dyDescent="0.2">
      <c r="A5534" s="17">
        <v>5533</v>
      </c>
      <c r="B5534" t="s">
        <v>8346</v>
      </c>
      <c r="C5534" s="18">
        <v>42527</v>
      </c>
      <c r="D5534" s="18">
        <v>42528</v>
      </c>
      <c r="E5534" t="s">
        <v>215</v>
      </c>
      <c r="F5534" t="s">
        <v>2067</v>
      </c>
      <c r="G5534" t="s">
        <v>2068</v>
      </c>
      <c r="H5534" t="s">
        <v>53</v>
      </c>
      <c r="I5534" t="s">
        <v>54</v>
      </c>
      <c r="J5534" t="s">
        <v>5177</v>
      </c>
      <c r="K5534" t="s">
        <v>1739</v>
      </c>
      <c r="L5534">
        <v>72209</v>
      </c>
      <c r="M5534" t="s">
        <v>57</v>
      </c>
      <c r="N5534" t="s">
        <v>4192</v>
      </c>
      <c r="O5534" t="s">
        <v>98</v>
      </c>
      <c r="P5534" t="s">
        <v>188</v>
      </c>
      <c r="Q5534" t="s">
        <v>4193</v>
      </c>
      <c r="R5534" s="19">
        <v>26.85</v>
      </c>
      <c r="S5534" s="17">
        <v>3</v>
      </c>
      <c r="T5534" s="20">
        <v>0</v>
      </c>
      <c r="U5534" s="19">
        <v>5.1014999999999997</v>
      </c>
      <c r="V5534" s="20">
        <f t="shared" si="430"/>
        <v>0.18999999999999997</v>
      </c>
      <c r="W5534" s="17">
        <f t="shared" si="431"/>
        <v>2016</v>
      </c>
      <c r="X5534" t="str">
        <f t="shared" si="432"/>
        <v>Jun-2016</v>
      </c>
      <c r="Y5534" s="17">
        <f t="shared" si="433"/>
        <v>1</v>
      </c>
      <c r="Z5534" t="str">
        <f t="shared" si="434"/>
        <v>0% (No Discount)</v>
      </c>
      <c r="AA5534" s="17">
        <f>IF(COUNTIF($B$2:B5534,B5534)=1,1,0)</f>
        <v>0</v>
      </c>
      <c r="AB5534" s="17">
        <f>IF(COUNTIF($F$2:F5534,F5534)=1,1,0)</f>
        <v>0</v>
      </c>
    </row>
    <row r="5535" spans="1:28" x14ac:dyDescent="0.2">
      <c r="A5535" s="17">
        <v>5534</v>
      </c>
      <c r="B5535" t="s">
        <v>8346</v>
      </c>
      <c r="C5535" s="18">
        <v>42527</v>
      </c>
      <c r="D5535" s="18">
        <v>42528</v>
      </c>
      <c r="E5535" t="s">
        <v>215</v>
      </c>
      <c r="F5535" t="s">
        <v>2067</v>
      </c>
      <c r="G5535" t="s">
        <v>2068</v>
      </c>
      <c r="H5535" t="s">
        <v>53</v>
      </c>
      <c r="I5535" t="s">
        <v>54</v>
      </c>
      <c r="J5535" t="s">
        <v>5177</v>
      </c>
      <c r="K5535" t="s">
        <v>1739</v>
      </c>
      <c r="L5535">
        <v>72209</v>
      </c>
      <c r="M5535" t="s">
        <v>57</v>
      </c>
      <c r="N5535" t="s">
        <v>2457</v>
      </c>
      <c r="O5535" t="s">
        <v>98</v>
      </c>
      <c r="P5535" t="s">
        <v>188</v>
      </c>
      <c r="Q5535" t="s">
        <v>2458</v>
      </c>
      <c r="R5535" s="19">
        <v>323.37</v>
      </c>
      <c r="S5535" s="17">
        <v>3</v>
      </c>
      <c r="T5535" s="20">
        <v>0</v>
      </c>
      <c r="U5535" s="19">
        <v>129.34800000000001</v>
      </c>
      <c r="V5535" s="20">
        <f t="shared" si="430"/>
        <v>0.4</v>
      </c>
      <c r="W5535" s="17">
        <f t="shared" si="431"/>
        <v>2016</v>
      </c>
      <c r="X5535" t="str">
        <f t="shared" si="432"/>
        <v>Jun-2016</v>
      </c>
      <c r="Y5535" s="17">
        <f t="shared" si="433"/>
        <v>1</v>
      </c>
      <c r="Z5535" t="str">
        <f t="shared" si="434"/>
        <v>0% (No Discount)</v>
      </c>
      <c r="AA5535" s="17">
        <f>IF(COUNTIF($B$2:B5535,B5535)=1,1,0)</f>
        <v>0</v>
      </c>
      <c r="AB5535" s="17">
        <f>IF(COUNTIF($F$2:F5535,F5535)=1,1,0)</f>
        <v>0</v>
      </c>
    </row>
    <row r="5536" spans="1:28" x14ac:dyDescent="0.2">
      <c r="A5536" s="17">
        <v>5535</v>
      </c>
      <c r="B5536" t="s">
        <v>8346</v>
      </c>
      <c r="C5536" s="18">
        <v>42527</v>
      </c>
      <c r="D5536" s="18">
        <v>42528</v>
      </c>
      <c r="E5536" t="s">
        <v>215</v>
      </c>
      <c r="F5536" t="s">
        <v>2067</v>
      </c>
      <c r="G5536" t="s">
        <v>2068</v>
      </c>
      <c r="H5536" t="s">
        <v>53</v>
      </c>
      <c r="I5536" t="s">
        <v>54</v>
      </c>
      <c r="J5536" t="s">
        <v>5177</v>
      </c>
      <c r="K5536" t="s">
        <v>1739</v>
      </c>
      <c r="L5536">
        <v>72209</v>
      </c>
      <c r="M5536" t="s">
        <v>57</v>
      </c>
      <c r="N5536" t="s">
        <v>1482</v>
      </c>
      <c r="O5536" t="s">
        <v>73</v>
      </c>
      <c r="P5536" t="s">
        <v>117</v>
      </c>
      <c r="Q5536" t="s">
        <v>1483</v>
      </c>
      <c r="R5536" s="19">
        <v>59.94</v>
      </c>
      <c r="S5536" s="17">
        <v>3</v>
      </c>
      <c r="T5536" s="20">
        <v>0</v>
      </c>
      <c r="U5536" s="19">
        <v>28.171800000000001</v>
      </c>
      <c r="V5536" s="20">
        <f t="shared" si="430"/>
        <v>0.47000000000000003</v>
      </c>
      <c r="W5536" s="17">
        <f t="shared" si="431"/>
        <v>2016</v>
      </c>
      <c r="X5536" t="str">
        <f t="shared" si="432"/>
        <v>Jun-2016</v>
      </c>
      <c r="Y5536" s="17">
        <f t="shared" si="433"/>
        <v>1</v>
      </c>
      <c r="Z5536" t="str">
        <f t="shared" si="434"/>
        <v>0% (No Discount)</v>
      </c>
      <c r="AA5536" s="17">
        <f>IF(COUNTIF($B$2:B5536,B5536)=1,1,0)</f>
        <v>0</v>
      </c>
      <c r="AB5536" s="17">
        <f>IF(COUNTIF($F$2:F5536,F5536)=1,1,0)</f>
        <v>0</v>
      </c>
    </row>
    <row r="5537" spans="1:28" x14ac:dyDescent="0.2">
      <c r="A5537" s="17">
        <v>5536</v>
      </c>
      <c r="B5537" t="s">
        <v>8346</v>
      </c>
      <c r="C5537" s="18">
        <v>42527</v>
      </c>
      <c r="D5537" s="18">
        <v>42528</v>
      </c>
      <c r="E5537" t="s">
        <v>215</v>
      </c>
      <c r="F5537" t="s">
        <v>2067</v>
      </c>
      <c r="G5537" t="s">
        <v>2068</v>
      </c>
      <c r="H5537" t="s">
        <v>53</v>
      </c>
      <c r="I5537" t="s">
        <v>54</v>
      </c>
      <c r="J5537" t="s">
        <v>5177</v>
      </c>
      <c r="K5537" t="s">
        <v>1739</v>
      </c>
      <c r="L5537">
        <v>72209</v>
      </c>
      <c r="M5537" t="s">
        <v>57</v>
      </c>
      <c r="N5537" t="s">
        <v>458</v>
      </c>
      <c r="O5537" t="s">
        <v>73</v>
      </c>
      <c r="P5537" t="s">
        <v>102</v>
      </c>
      <c r="Q5537" t="s">
        <v>459</v>
      </c>
      <c r="R5537" s="19">
        <v>64.14</v>
      </c>
      <c r="S5537" s="17">
        <v>3</v>
      </c>
      <c r="T5537" s="20">
        <v>0</v>
      </c>
      <c r="U5537" s="19">
        <v>30.787199999999999</v>
      </c>
      <c r="V5537" s="20">
        <f t="shared" si="430"/>
        <v>0.48</v>
      </c>
      <c r="W5537" s="17">
        <f t="shared" si="431"/>
        <v>2016</v>
      </c>
      <c r="X5537" t="str">
        <f t="shared" si="432"/>
        <v>Jun-2016</v>
      </c>
      <c r="Y5537" s="17">
        <f t="shared" si="433"/>
        <v>1</v>
      </c>
      <c r="Z5537" t="str">
        <f t="shared" si="434"/>
        <v>0% (No Discount)</v>
      </c>
      <c r="AA5537" s="17">
        <f>IF(COUNTIF($B$2:B5537,B5537)=1,1,0)</f>
        <v>0</v>
      </c>
      <c r="AB5537" s="17">
        <f>IF(COUNTIF($F$2:F5537,F5537)=1,1,0)</f>
        <v>0</v>
      </c>
    </row>
    <row r="5538" spans="1:28" x14ac:dyDescent="0.2">
      <c r="A5538" s="17">
        <v>5537</v>
      </c>
      <c r="B5538" t="s">
        <v>8346</v>
      </c>
      <c r="C5538" s="18">
        <v>42527</v>
      </c>
      <c r="D5538" s="18">
        <v>42528</v>
      </c>
      <c r="E5538" t="s">
        <v>215</v>
      </c>
      <c r="F5538" t="s">
        <v>2067</v>
      </c>
      <c r="G5538" t="s">
        <v>2068</v>
      </c>
      <c r="H5538" t="s">
        <v>53</v>
      </c>
      <c r="I5538" t="s">
        <v>54</v>
      </c>
      <c r="J5538" t="s">
        <v>5177</v>
      </c>
      <c r="K5538" t="s">
        <v>1739</v>
      </c>
      <c r="L5538">
        <v>72209</v>
      </c>
      <c r="M5538" t="s">
        <v>57</v>
      </c>
      <c r="N5538" t="s">
        <v>4269</v>
      </c>
      <c r="O5538" t="s">
        <v>73</v>
      </c>
      <c r="P5538" t="s">
        <v>102</v>
      </c>
      <c r="Q5538" t="s">
        <v>4270</v>
      </c>
      <c r="R5538" s="19">
        <v>11.67</v>
      </c>
      <c r="S5538" s="17">
        <v>3</v>
      </c>
      <c r="T5538" s="20">
        <v>0</v>
      </c>
      <c r="U5538" s="19">
        <v>5.6016000000000004</v>
      </c>
      <c r="V5538" s="20">
        <f t="shared" si="430"/>
        <v>0.48000000000000004</v>
      </c>
      <c r="W5538" s="17">
        <f t="shared" si="431"/>
        <v>2016</v>
      </c>
      <c r="X5538" t="str">
        <f t="shared" si="432"/>
        <v>Jun-2016</v>
      </c>
      <c r="Y5538" s="17">
        <f t="shared" si="433"/>
        <v>1</v>
      </c>
      <c r="Z5538" t="str">
        <f t="shared" si="434"/>
        <v>0% (No Discount)</v>
      </c>
      <c r="AA5538" s="17">
        <f>IF(COUNTIF($B$2:B5538,B5538)=1,1,0)</f>
        <v>0</v>
      </c>
      <c r="AB5538" s="17">
        <f>IF(COUNTIF($F$2:F5538,F5538)=1,1,0)</f>
        <v>0</v>
      </c>
    </row>
    <row r="5539" spans="1:28" x14ac:dyDescent="0.2">
      <c r="A5539" s="17">
        <v>5538</v>
      </c>
      <c r="B5539" t="s">
        <v>8346</v>
      </c>
      <c r="C5539" s="18">
        <v>42527</v>
      </c>
      <c r="D5539" s="18">
        <v>42528</v>
      </c>
      <c r="E5539" t="s">
        <v>215</v>
      </c>
      <c r="F5539" t="s">
        <v>2067</v>
      </c>
      <c r="G5539" t="s">
        <v>2068</v>
      </c>
      <c r="H5539" t="s">
        <v>53</v>
      </c>
      <c r="I5539" t="s">
        <v>54</v>
      </c>
      <c r="J5539" t="s">
        <v>5177</v>
      </c>
      <c r="K5539" t="s">
        <v>1739</v>
      </c>
      <c r="L5539">
        <v>72209</v>
      </c>
      <c r="M5539" t="s">
        <v>57</v>
      </c>
      <c r="N5539" t="s">
        <v>6319</v>
      </c>
      <c r="O5539" t="s">
        <v>73</v>
      </c>
      <c r="P5539" t="s">
        <v>117</v>
      </c>
      <c r="Q5539" t="s">
        <v>6320</v>
      </c>
      <c r="R5539" s="19">
        <v>12.96</v>
      </c>
      <c r="S5539" s="17">
        <v>2</v>
      </c>
      <c r="T5539" s="20">
        <v>0</v>
      </c>
      <c r="U5539" s="19">
        <v>6.2207999999999997</v>
      </c>
      <c r="V5539" s="20">
        <f t="shared" si="430"/>
        <v>0.47999999999999993</v>
      </c>
      <c r="W5539" s="17">
        <f t="shared" si="431"/>
        <v>2016</v>
      </c>
      <c r="X5539" t="str">
        <f t="shared" si="432"/>
        <v>Jun-2016</v>
      </c>
      <c r="Y5539" s="17">
        <f t="shared" si="433"/>
        <v>1</v>
      </c>
      <c r="Z5539" t="str">
        <f t="shared" si="434"/>
        <v>0% (No Discount)</v>
      </c>
      <c r="AA5539" s="17">
        <f>IF(COUNTIF($B$2:B5539,B5539)=1,1,0)</f>
        <v>0</v>
      </c>
      <c r="AB5539" s="17">
        <f>IF(COUNTIF($F$2:F5539,F5539)=1,1,0)</f>
        <v>0</v>
      </c>
    </row>
    <row r="5540" spans="1:28" x14ac:dyDescent="0.2">
      <c r="A5540" s="17">
        <v>5539</v>
      </c>
      <c r="B5540" t="s">
        <v>8347</v>
      </c>
      <c r="C5540" s="18">
        <v>42107</v>
      </c>
      <c r="D5540" s="18">
        <v>42114</v>
      </c>
      <c r="E5540" t="s">
        <v>77</v>
      </c>
      <c r="F5540" t="s">
        <v>1726</v>
      </c>
      <c r="G5540" t="s">
        <v>1727</v>
      </c>
      <c r="H5540" t="s">
        <v>53</v>
      </c>
      <c r="I5540" t="s">
        <v>54</v>
      </c>
      <c r="J5540" t="s">
        <v>8348</v>
      </c>
      <c r="K5540" t="s">
        <v>165</v>
      </c>
      <c r="L5540">
        <v>68701</v>
      </c>
      <c r="M5540" t="s">
        <v>132</v>
      </c>
      <c r="N5540" t="s">
        <v>2761</v>
      </c>
      <c r="O5540" t="s">
        <v>73</v>
      </c>
      <c r="P5540" t="s">
        <v>102</v>
      </c>
      <c r="Q5540" t="s">
        <v>2762</v>
      </c>
      <c r="R5540" s="19">
        <v>17.43</v>
      </c>
      <c r="S5540" s="17">
        <v>3</v>
      </c>
      <c r="T5540" s="20">
        <v>0</v>
      </c>
      <c r="U5540" s="19">
        <v>8.0177999999999994</v>
      </c>
      <c r="V5540" s="20">
        <f t="shared" si="430"/>
        <v>0.45999999999999996</v>
      </c>
      <c r="W5540" s="17">
        <f t="shared" si="431"/>
        <v>2015</v>
      </c>
      <c r="X5540" t="str">
        <f t="shared" si="432"/>
        <v>Apr-2015</v>
      </c>
      <c r="Y5540" s="17">
        <f t="shared" si="433"/>
        <v>7</v>
      </c>
      <c r="Z5540" t="str">
        <f t="shared" si="434"/>
        <v>0% (No Discount)</v>
      </c>
      <c r="AA5540" s="17">
        <f>IF(COUNTIF($B$2:B5540,B5540)=1,1,0)</f>
        <v>1</v>
      </c>
      <c r="AB5540" s="17">
        <f>IF(COUNTIF($F$2:F5540,F5540)=1,1,0)</f>
        <v>0</v>
      </c>
    </row>
    <row r="5541" spans="1:28" x14ac:dyDescent="0.2">
      <c r="A5541" s="17">
        <v>5540</v>
      </c>
      <c r="B5541" t="s">
        <v>8349</v>
      </c>
      <c r="C5541" s="18">
        <v>42877</v>
      </c>
      <c r="D5541" s="18">
        <v>42881</v>
      </c>
      <c r="E5541" t="s">
        <v>77</v>
      </c>
      <c r="F5541" t="s">
        <v>853</v>
      </c>
      <c r="G5541" t="s">
        <v>854</v>
      </c>
      <c r="H5541" t="s">
        <v>53</v>
      </c>
      <c r="I5541" t="s">
        <v>54</v>
      </c>
      <c r="J5541" t="s">
        <v>330</v>
      </c>
      <c r="K5541" t="s">
        <v>238</v>
      </c>
      <c r="L5541">
        <v>60653</v>
      </c>
      <c r="M5541" t="s">
        <v>132</v>
      </c>
      <c r="N5541" t="s">
        <v>363</v>
      </c>
      <c r="O5541" t="s">
        <v>59</v>
      </c>
      <c r="P5541" t="s">
        <v>63</v>
      </c>
      <c r="Q5541" t="s">
        <v>364</v>
      </c>
      <c r="R5541" s="19">
        <v>181.98599999999999</v>
      </c>
      <c r="S5541" s="17">
        <v>2</v>
      </c>
      <c r="T5541" s="20">
        <v>0.3</v>
      </c>
      <c r="U5541" s="19">
        <v>-54.595799999999997</v>
      </c>
      <c r="V5541" s="20">
        <f t="shared" si="430"/>
        <v>-0.3</v>
      </c>
      <c r="W5541" s="17">
        <f t="shared" si="431"/>
        <v>2017</v>
      </c>
      <c r="X5541" t="str">
        <f t="shared" si="432"/>
        <v>May-2017</v>
      </c>
      <c r="Y5541" s="17">
        <f t="shared" si="433"/>
        <v>4</v>
      </c>
      <c r="Z5541" t="str">
        <f t="shared" si="434"/>
        <v>21-30%</v>
      </c>
      <c r="AA5541" s="17">
        <f>IF(COUNTIF($B$2:B5541,B5541)=1,1,0)</f>
        <v>1</v>
      </c>
      <c r="AB5541" s="17">
        <f>IF(COUNTIF($F$2:F5541,F5541)=1,1,0)</f>
        <v>0</v>
      </c>
    </row>
    <row r="5542" spans="1:28" x14ac:dyDescent="0.2">
      <c r="A5542" s="17">
        <v>5541</v>
      </c>
      <c r="B5542" t="s">
        <v>8349</v>
      </c>
      <c r="C5542" s="18">
        <v>42877</v>
      </c>
      <c r="D5542" s="18">
        <v>42881</v>
      </c>
      <c r="E5542" t="s">
        <v>77</v>
      </c>
      <c r="F5542" t="s">
        <v>853</v>
      </c>
      <c r="G5542" t="s">
        <v>854</v>
      </c>
      <c r="H5542" t="s">
        <v>53</v>
      </c>
      <c r="I5542" t="s">
        <v>54</v>
      </c>
      <c r="J5542" t="s">
        <v>330</v>
      </c>
      <c r="K5542" t="s">
        <v>238</v>
      </c>
      <c r="L5542">
        <v>60653</v>
      </c>
      <c r="M5542" t="s">
        <v>132</v>
      </c>
      <c r="N5542" t="s">
        <v>572</v>
      </c>
      <c r="O5542" t="s">
        <v>73</v>
      </c>
      <c r="P5542" t="s">
        <v>102</v>
      </c>
      <c r="Q5542" t="s">
        <v>573</v>
      </c>
      <c r="R5542" s="19">
        <v>1.5920000000000001</v>
      </c>
      <c r="S5542" s="17">
        <v>2</v>
      </c>
      <c r="T5542" s="20">
        <v>0.8</v>
      </c>
      <c r="U5542" s="19">
        <v>-2.6267999999999998</v>
      </c>
      <c r="V5542" s="20">
        <f t="shared" si="430"/>
        <v>-1.6499999999999997</v>
      </c>
      <c r="W5542" s="17">
        <f t="shared" si="431"/>
        <v>2017</v>
      </c>
      <c r="X5542" t="str">
        <f t="shared" si="432"/>
        <v>May-2017</v>
      </c>
      <c r="Y5542" s="17">
        <f t="shared" si="433"/>
        <v>4</v>
      </c>
      <c r="Z5542" t="str">
        <f t="shared" si="434"/>
        <v>Over 50%</v>
      </c>
      <c r="AA5542" s="17">
        <f>IF(COUNTIF($B$2:B5542,B5542)=1,1,0)</f>
        <v>0</v>
      </c>
      <c r="AB5542" s="17">
        <f>IF(COUNTIF($F$2:F5542,F5542)=1,1,0)</f>
        <v>0</v>
      </c>
    </row>
    <row r="5543" spans="1:28" x14ac:dyDescent="0.2">
      <c r="A5543" s="17">
        <v>5542</v>
      </c>
      <c r="B5543" t="s">
        <v>8349</v>
      </c>
      <c r="C5543" s="18">
        <v>42877</v>
      </c>
      <c r="D5543" s="18">
        <v>42881</v>
      </c>
      <c r="E5543" t="s">
        <v>77</v>
      </c>
      <c r="F5543" t="s">
        <v>853</v>
      </c>
      <c r="G5543" t="s">
        <v>854</v>
      </c>
      <c r="H5543" t="s">
        <v>53</v>
      </c>
      <c r="I5543" t="s">
        <v>54</v>
      </c>
      <c r="J5543" t="s">
        <v>330</v>
      </c>
      <c r="K5543" t="s">
        <v>238</v>
      </c>
      <c r="L5543">
        <v>60653</v>
      </c>
      <c r="M5543" t="s">
        <v>132</v>
      </c>
      <c r="N5543" t="s">
        <v>2607</v>
      </c>
      <c r="O5543" t="s">
        <v>73</v>
      </c>
      <c r="P5543" t="s">
        <v>606</v>
      </c>
      <c r="Q5543" t="s">
        <v>2608</v>
      </c>
      <c r="R5543" s="19">
        <v>22.344000000000001</v>
      </c>
      <c r="S5543" s="17">
        <v>3</v>
      </c>
      <c r="T5543" s="20">
        <v>0.2</v>
      </c>
      <c r="U5543" s="19">
        <v>2.5137</v>
      </c>
      <c r="V5543" s="20">
        <f t="shared" si="430"/>
        <v>0.1125</v>
      </c>
      <c r="W5543" s="17">
        <f t="shared" si="431"/>
        <v>2017</v>
      </c>
      <c r="X5543" t="str">
        <f t="shared" si="432"/>
        <v>May-2017</v>
      </c>
      <c r="Y5543" s="17">
        <f t="shared" si="433"/>
        <v>4</v>
      </c>
      <c r="Z5543" t="str">
        <f t="shared" si="434"/>
        <v>11-20%</v>
      </c>
      <c r="AA5543" s="17">
        <f>IF(COUNTIF($B$2:B5543,B5543)=1,1,0)</f>
        <v>0</v>
      </c>
      <c r="AB5543" s="17">
        <f>IF(COUNTIF($F$2:F5543,F5543)=1,1,0)</f>
        <v>0</v>
      </c>
    </row>
    <row r="5544" spans="1:28" x14ac:dyDescent="0.2">
      <c r="A5544" s="17">
        <v>5543</v>
      </c>
      <c r="B5544" t="s">
        <v>8350</v>
      </c>
      <c r="C5544" s="18">
        <v>42723</v>
      </c>
      <c r="D5544" s="18">
        <v>42729</v>
      </c>
      <c r="E5544" t="s">
        <v>77</v>
      </c>
      <c r="F5544" t="s">
        <v>247</v>
      </c>
      <c r="G5544" t="s">
        <v>248</v>
      </c>
      <c r="H5544" t="s">
        <v>68</v>
      </c>
      <c r="I5544" t="s">
        <v>54</v>
      </c>
      <c r="J5544" t="s">
        <v>1341</v>
      </c>
      <c r="K5544" t="s">
        <v>337</v>
      </c>
      <c r="L5544">
        <v>85705</v>
      </c>
      <c r="M5544" t="s">
        <v>71</v>
      </c>
      <c r="N5544" t="s">
        <v>8351</v>
      </c>
      <c r="O5544" t="s">
        <v>59</v>
      </c>
      <c r="P5544" t="s">
        <v>83</v>
      </c>
      <c r="Q5544" t="s">
        <v>8352</v>
      </c>
      <c r="R5544" s="19">
        <v>455.97</v>
      </c>
      <c r="S5544" s="17">
        <v>6</v>
      </c>
      <c r="T5544" s="20">
        <v>0.5</v>
      </c>
      <c r="U5544" s="19">
        <v>-218.8656</v>
      </c>
      <c r="V5544" s="20">
        <f t="shared" si="430"/>
        <v>-0.48</v>
      </c>
      <c r="W5544" s="17">
        <f t="shared" si="431"/>
        <v>2016</v>
      </c>
      <c r="X5544" t="str">
        <f t="shared" si="432"/>
        <v>Dec-2016</v>
      </c>
      <c r="Y5544" s="17">
        <f t="shared" si="433"/>
        <v>6</v>
      </c>
      <c r="Z5544" t="str">
        <f t="shared" si="434"/>
        <v>41-50%</v>
      </c>
      <c r="AA5544" s="17">
        <f>IF(COUNTIF($B$2:B5544,B5544)=1,1,0)</f>
        <v>1</v>
      </c>
      <c r="AB5544" s="17">
        <f>IF(COUNTIF($F$2:F5544,F5544)=1,1,0)</f>
        <v>0</v>
      </c>
    </row>
    <row r="5545" spans="1:28" x14ac:dyDescent="0.2">
      <c r="A5545" s="17">
        <v>5544</v>
      </c>
      <c r="B5545" t="s">
        <v>8350</v>
      </c>
      <c r="C5545" s="18">
        <v>42723</v>
      </c>
      <c r="D5545" s="18">
        <v>42729</v>
      </c>
      <c r="E5545" t="s">
        <v>77</v>
      </c>
      <c r="F5545" t="s">
        <v>247</v>
      </c>
      <c r="G5545" t="s">
        <v>248</v>
      </c>
      <c r="H5545" t="s">
        <v>68</v>
      </c>
      <c r="I5545" t="s">
        <v>54</v>
      </c>
      <c r="J5545" t="s">
        <v>1341</v>
      </c>
      <c r="K5545" t="s">
        <v>337</v>
      </c>
      <c r="L5545">
        <v>85705</v>
      </c>
      <c r="M5545" t="s">
        <v>71</v>
      </c>
      <c r="N5545" t="s">
        <v>6172</v>
      </c>
      <c r="O5545" t="s">
        <v>73</v>
      </c>
      <c r="P5545" t="s">
        <v>102</v>
      </c>
      <c r="Q5545" t="s">
        <v>6173</v>
      </c>
      <c r="R5545" s="19">
        <v>10.44</v>
      </c>
      <c r="S5545" s="17">
        <v>6</v>
      </c>
      <c r="T5545" s="20">
        <v>0.7</v>
      </c>
      <c r="U5545" s="19">
        <v>-7.6559999999999997</v>
      </c>
      <c r="V5545" s="20">
        <f t="shared" si="430"/>
        <v>-0.73333333333333339</v>
      </c>
      <c r="W5545" s="17">
        <f t="shared" si="431"/>
        <v>2016</v>
      </c>
      <c r="X5545" t="str">
        <f t="shared" si="432"/>
        <v>Dec-2016</v>
      </c>
      <c r="Y5545" s="17">
        <f t="shared" si="433"/>
        <v>6</v>
      </c>
      <c r="Z5545" t="str">
        <f t="shared" si="434"/>
        <v>Over 50%</v>
      </c>
      <c r="AA5545" s="17">
        <f>IF(COUNTIF($B$2:B5545,B5545)=1,1,0)</f>
        <v>0</v>
      </c>
      <c r="AB5545" s="17">
        <f>IF(COUNTIF($F$2:F5545,F5545)=1,1,0)</f>
        <v>0</v>
      </c>
    </row>
    <row r="5546" spans="1:28" x14ac:dyDescent="0.2">
      <c r="A5546" s="17">
        <v>5545</v>
      </c>
      <c r="B5546" t="s">
        <v>8350</v>
      </c>
      <c r="C5546" s="18">
        <v>42723</v>
      </c>
      <c r="D5546" s="18">
        <v>42729</v>
      </c>
      <c r="E5546" t="s">
        <v>77</v>
      </c>
      <c r="F5546" t="s">
        <v>247</v>
      </c>
      <c r="G5546" t="s">
        <v>248</v>
      </c>
      <c r="H5546" t="s">
        <v>68</v>
      </c>
      <c r="I5546" t="s">
        <v>54</v>
      </c>
      <c r="J5546" t="s">
        <v>1341</v>
      </c>
      <c r="K5546" t="s">
        <v>337</v>
      </c>
      <c r="L5546">
        <v>85705</v>
      </c>
      <c r="M5546" t="s">
        <v>71</v>
      </c>
      <c r="N5546" t="s">
        <v>2086</v>
      </c>
      <c r="O5546" t="s">
        <v>73</v>
      </c>
      <c r="P5546" t="s">
        <v>102</v>
      </c>
      <c r="Q5546" t="s">
        <v>2087</v>
      </c>
      <c r="R5546" s="19">
        <v>5.2140000000000004</v>
      </c>
      <c r="S5546" s="17">
        <v>2</v>
      </c>
      <c r="T5546" s="20">
        <v>0.7</v>
      </c>
      <c r="U5546" s="19">
        <v>-4.1711999999999998</v>
      </c>
      <c r="V5546" s="20">
        <f t="shared" si="430"/>
        <v>-0.79999999999999993</v>
      </c>
      <c r="W5546" s="17">
        <f t="shared" si="431"/>
        <v>2016</v>
      </c>
      <c r="X5546" t="str">
        <f t="shared" si="432"/>
        <v>Dec-2016</v>
      </c>
      <c r="Y5546" s="17">
        <f t="shared" si="433"/>
        <v>6</v>
      </c>
      <c r="Z5546" t="str">
        <f t="shared" si="434"/>
        <v>Over 50%</v>
      </c>
      <c r="AA5546" s="17">
        <f>IF(COUNTIF($B$2:B5546,B5546)=1,1,0)</f>
        <v>0</v>
      </c>
      <c r="AB5546" s="17">
        <f>IF(COUNTIF($F$2:F5546,F5546)=1,1,0)</f>
        <v>0</v>
      </c>
    </row>
    <row r="5547" spans="1:28" x14ac:dyDescent="0.2">
      <c r="A5547" s="17">
        <v>5546</v>
      </c>
      <c r="B5547" t="s">
        <v>8353</v>
      </c>
      <c r="C5547" s="18">
        <v>43000</v>
      </c>
      <c r="D5547" s="18">
        <v>43004</v>
      </c>
      <c r="E5547" t="s">
        <v>77</v>
      </c>
      <c r="F5547" t="s">
        <v>3799</v>
      </c>
      <c r="G5547" t="s">
        <v>3800</v>
      </c>
      <c r="H5547" t="s">
        <v>129</v>
      </c>
      <c r="I5547" t="s">
        <v>54</v>
      </c>
      <c r="J5547" t="s">
        <v>114</v>
      </c>
      <c r="K5547" t="s">
        <v>2728</v>
      </c>
      <c r="L5547">
        <v>3301</v>
      </c>
      <c r="M5547" t="s">
        <v>175</v>
      </c>
      <c r="N5547" t="s">
        <v>663</v>
      </c>
      <c r="O5547" t="s">
        <v>73</v>
      </c>
      <c r="P5547" t="s">
        <v>86</v>
      </c>
      <c r="Q5547" t="s">
        <v>664</v>
      </c>
      <c r="R5547" s="19">
        <v>67.400000000000006</v>
      </c>
      <c r="S5547" s="17">
        <v>5</v>
      </c>
      <c r="T5547" s="20">
        <v>0</v>
      </c>
      <c r="U5547" s="19">
        <v>17.524000000000001</v>
      </c>
      <c r="V5547" s="20">
        <f t="shared" si="430"/>
        <v>0.26</v>
      </c>
      <c r="W5547" s="17">
        <f t="shared" si="431"/>
        <v>2017</v>
      </c>
      <c r="X5547" t="str">
        <f t="shared" si="432"/>
        <v>Sep-2017</v>
      </c>
      <c r="Y5547" s="17">
        <f t="shared" si="433"/>
        <v>4</v>
      </c>
      <c r="Z5547" t="str">
        <f t="shared" si="434"/>
        <v>0% (No Discount)</v>
      </c>
      <c r="AA5547" s="17">
        <f>IF(COUNTIF($B$2:B5547,B5547)=1,1,0)</f>
        <v>1</v>
      </c>
      <c r="AB5547" s="17">
        <f>IF(COUNTIF($F$2:F5547,F5547)=1,1,0)</f>
        <v>0</v>
      </c>
    </row>
    <row r="5548" spans="1:28" x14ac:dyDescent="0.2">
      <c r="A5548" s="17">
        <v>5547</v>
      </c>
      <c r="B5548" t="s">
        <v>8354</v>
      </c>
      <c r="C5548" s="18">
        <v>42985</v>
      </c>
      <c r="D5548" s="18">
        <v>42986</v>
      </c>
      <c r="E5548" t="s">
        <v>215</v>
      </c>
      <c r="F5548" t="s">
        <v>5259</v>
      </c>
      <c r="G5548" t="s">
        <v>5260</v>
      </c>
      <c r="H5548" t="s">
        <v>53</v>
      </c>
      <c r="I5548" t="s">
        <v>54</v>
      </c>
      <c r="J5548" t="s">
        <v>8355</v>
      </c>
      <c r="K5548" t="s">
        <v>148</v>
      </c>
      <c r="L5548">
        <v>84020</v>
      </c>
      <c r="M5548" t="s">
        <v>71</v>
      </c>
      <c r="N5548" t="s">
        <v>7061</v>
      </c>
      <c r="O5548" t="s">
        <v>59</v>
      </c>
      <c r="P5548" t="s">
        <v>92</v>
      </c>
      <c r="Q5548" t="s">
        <v>7062</v>
      </c>
      <c r="R5548" s="19">
        <v>25.16</v>
      </c>
      <c r="S5548" s="17">
        <v>2</v>
      </c>
      <c r="T5548" s="20">
        <v>0</v>
      </c>
      <c r="U5548" s="19">
        <v>10.5672</v>
      </c>
      <c r="V5548" s="20">
        <f t="shared" si="430"/>
        <v>0.42</v>
      </c>
      <c r="W5548" s="17">
        <f t="shared" si="431"/>
        <v>2017</v>
      </c>
      <c r="X5548" t="str">
        <f t="shared" si="432"/>
        <v>Sep-2017</v>
      </c>
      <c r="Y5548" s="17">
        <f t="shared" si="433"/>
        <v>1</v>
      </c>
      <c r="Z5548" t="str">
        <f t="shared" si="434"/>
        <v>0% (No Discount)</v>
      </c>
      <c r="AA5548" s="17">
        <f>IF(COUNTIF($B$2:B5548,B5548)=1,1,0)</f>
        <v>1</v>
      </c>
      <c r="AB5548" s="17">
        <f>IF(COUNTIF($F$2:F5548,F5548)=1,1,0)</f>
        <v>0</v>
      </c>
    </row>
    <row r="5549" spans="1:28" x14ac:dyDescent="0.2">
      <c r="A5549" s="17">
        <v>5548</v>
      </c>
      <c r="B5549" t="s">
        <v>8354</v>
      </c>
      <c r="C5549" s="18">
        <v>42985</v>
      </c>
      <c r="D5549" s="18">
        <v>42986</v>
      </c>
      <c r="E5549" t="s">
        <v>215</v>
      </c>
      <c r="F5549" t="s">
        <v>5259</v>
      </c>
      <c r="G5549" t="s">
        <v>5260</v>
      </c>
      <c r="H5549" t="s">
        <v>53</v>
      </c>
      <c r="I5549" t="s">
        <v>54</v>
      </c>
      <c r="J5549" t="s">
        <v>8355</v>
      </c>
      <c r="K5549" t="s">
        <v>148</v>
      </c>
      <c r="L5549">
        <v>84020</v>
      </c>
      <c r="M5549" t="s">
        <v>71</v>
      </c>
      <c r="N5549" t="s">
        <v>5092</v>
      </c>
      <c r="O5549" t="s">
        <v>98</v>
      </c>
      <c r="P5549" t="s">
        <v>99</v>
      </c>
      <c r="Q5549" t="s">
        <v>5093</v>
      </c>
      <c r="R5549" s="19">
        <v>126.56</v>
      </c>
      <c r="S5549" s="17">
        <v>4</v>
      </c>
      <c r="T5549" s="20">
        <v>0.2</v>
      </c>
      <c r="U5549" s="19">
        <v>47.46</v>
      </c>
      <c r="V5549" s="20">
        <f t="shared" si="430"/>
        <v>0.375</v>
      </c>
      <c r="W5549" s="17">
        <f t="shared" si="431"/>
        <v>2017</v>
      </c>
      <c r="X5549" t="str">
        <f t="shared" si="432"/>
        <v>Sep-2017</v>
      </c>
      <c r="Y5549" s="17">
        <f t="shared" si="433"/>
        <v>1</v>
      </c>
      <c r="Z5549" t="str">
        <f t="shared" si="434"/>
        <v>11-20%</v>
      </c>
      <c r="AA5549" s="17">
        <f>IF(COUNTIF($B$2:B5549,B5549)=1,1,0)</f>
        <v>0</v>
      </c>
      <c r="AB5549" s="17">
        <f>IF(COUNTIF($F$2:F5549,F5549)=1,1,0)</f>
        <v>0</v>
      </c>
    </row>
    <row r="5550" spans="1:28" x14ac:dyDescent="0.2">
      <c r="A5550" s="17">
        <v>5549</v>
      </c>
      <c r="B5550" t="s">
        <v>8356</v>
      </c>
      <c r="C5550" s="18">
        <v>41971</v>
      </c>
      <c r="D5550" s="18">
        <v>41974</v>
      </c>
      <c r="E5550" t="s">
        <v>215</v>
      </c>
      <c r="F5550" t="s">
        <v>4179</v>
      </c>
      <c r="G5550" t="s">
        <v>4180</v>
      </c>
      <c r="H5550" t="s">
        <v>53</v>
      </c>
      <c r="I5550" t="s">
        <v>54</v>
      </c>
      <c r="J5550" t="s">
        <v>154</v>
      </c>
      <c r="K5550" t="s">
        <v>70</v>
      </c>
      <c r="L5550">
        <v>94109</v>
      </c>
      <c r="M5550" t="s">
        <v>71</v>
      </c>
      <c r="N5550" t="s">
        <v>3686</v>
      </c>
      <c r="O5550" t="s">
        <v>73</v>
      </c>
      <c r="P5550" t="s">
        <v>105</v>
      </c>
      <c r="Q5550" t="s">
        <v>3687</v>
      </c>
      <c r="R5550" s="19">
        <v>43.68</v>
      </c>
      <c r="S5550" s="17">
        <v>3</v>
      </c>
      <c r="T5550" s="20">
        <v>0</v>
      </c>
      <c r="U5550" s="19">
        <v>11.7936</v>
      </c>
      <c r="V5550" s="20">
        <f t="shared" si="430"/>
        <v>0.27</v>
      </c>
      <c r="W5550" s="17">
        <f t="shared" si="431"/>
        <v>2014</v>
      </c>
      <c r="X5550" t="str">
        <f t="shared" si="432"/>
        <v>Nov-2014</v>
      </c>
      <c r="Y5550" s="17">
        <f t="shared" si="433"/>
        <v>3</v>
      </c>
      <c r="Z5550" t="str">
        <f t="shared" si="434"/>
        <v>0% (No Discount)</v>
      </c>
      <c r="AA5550" s="17">
        <f>IF(COUNTIF($B$2:B5550,B5550)=1,1,0)</f>
        <v>1</v>
      </c>
      <c r="AB5550" s="17">
        <f>IF(COUNTIF($F$2:F5550,F5550)=1,1,0)</f>
        <v>0</v>
      </c>
    </row>
    <row r="5551" spans="1:28" x14ac:dyDescent="0.2">
      <c r="A5551" s="17">
        <v>5550</v>
      </c>
      <c r="B5551" t="s">
        <v>8356</v>
      </c>
      <c r="C5551" s="18">
        <v>41971</v>
      </c>
      <c r="D5551" s="18">
        <v>41974</v>
      </c>
      <c r="E5551" t="s">
        <v>215</v>
      </c>
      <c r="F5551" t="s">
        <v>4179</v>
      </c>
      <c r="G5551" t="s">
        <v>4180</v>
      </c>
      <c r="H5551" t="s">
        <v>53</v>
      </c>
      <c r="I5551" t="s">
        <v>54</v>
      </c>
      <c r="J5551" t="s">
        <v>154</v>
      </c>
      <c r="K5551" t="s">
        <v>70</v>
      </c>
      <c r="L5551">
        <v>94109</v>
      </c>
      <c r="M5551" t="s">
        <v>71</v>
      </c>
      <c r="N5551" t="s">
        <v>3205</v>
      </c>
      <c r="O5551" t="s">
        <v>98</v>
      </c>
      <c r="P5551" t="s">
        <v>188</v>
      </c>
      <c r="Q5551" t="s">
        <v>3206</v>
      </c>
      <c r="R5551" s="19">
        <v>139.93</v>
      </c>
      <c r="S5551" s="17">
        <v>7</v>
      </c>
      <c r="T5551" s="20">
        <v>0</v>
      </c>
      <c r="U5551" s="19">
        <v>34.982500000000002</v>
      </c>
      <c r="V5551" s="20">
        <f t="shared" si="430"/>
        <v>0.25</v>
      </c>
      <c r="W5551" s="17">
        <f t="shared" si="431"/>
        <v>2014</v>
      </c>
      <c r="X5551" t="str">
        <f t="shared" si="432"/>
        <v>Nov-2014</v>
      </c>
      <c r="Y5551" s="17">
        <f t="shared" si="433"/>
        <v>3</v>
      </c>
      <c r="Z5551" t="str">
        <f t="shared" si="434"/>
        <v>0% (No Discount)</v>
      </c>
      <c r="AA5551" s="17">
        <f>IF(COUNTIF($B$2:B5551,B5551)=1,1,0)</f>
        <v>0</v>
      </c>
      <c r="AB5551" s="17">
        <f>IF(COUNTIF($F$2:F5551,F5551)=1,1,0)</f>
        <v>0</v>
      </c>
    </row>
    <row r="5552" spans="1:28" x14ac:dyDescent="0.2">
      <c r="A5552" s="17">
        <v>5551</v>
      </c>
      <c r="B5552" t="s">
        <v>8357</v>
      </c>
      <c r="C5552" s="18">
        <v>41955</v>
      </c>
      <c r="D5552" s="18">
        <v>41959</v>
      </c>
      <c r="E5552" t="s">
        <v>77</v>
      </c>
      <c r="F5552" t="s">
        <v>6833</v>
      </c>
      <c r="G5552" t="s">
        <v>6834</v>
      </c>
      <c r="H5552" t="s">
        <v>68</v>
      </c>
      <c r="I5552" t="s">
        <v>54</v>
      </c>
      <c r="J5552" t="s">
        <v>211</v>
      </c>
      <c r="K5552" t="s">
        <v>131</v>
      </c>
      <c r="L5552">
        <v>77036</v>
      </c>
      <c r="M5552" t="s">
        <v>132</v>
      </c>
      <c r="N5552" t="s">
        <v>5880</v>
      </c>
      <c r="O5552" t="s">
        <v>73</v>
      </c>
      <c r="P5552" t="s">
        <v>95</v>
      </c>
      <c r="Q5552" t="s">
        <v>5881</v>
      </c>
      <c r="R5552" s="19">
        <v>2.6720000000000002</v>
      </c>
      <c r="S5552" s="17">
        <v>1</v>
      </c>
      <c r="T5552" s="20">
        <v>0.2</v>
      </c>
      <c r="U5552" s="19">
        <v>0.33400000000000002</v>
      </c>
      <c r="V5552" s="20">
        <f t="shared" si="430"/>
        <v>0.125</v>
      </c>
      <c r="W5552" s="17">
        <f t="shared" si="431"/>
        <v>2014</v>
      </c>
      <c r="X5552" t="str">
        <f t="shared" si="432"/>
        <v>Nov-2014</v>
      </c>
      <c r="Y5552" s="17">
        <f t="shared" si="433"/>
        <v>4</v>
      </c>
      <c r="Z5552" t="str">
        <f t="shared" si="434"/>
        <v>11-20%</v>
      </c>
      <c r="AA5552" s="17">
        <f>IF(COUNTIF($B$2:B5552,B5552)=1,1,0)</f>
        <v>1</v>
      </c>
      <c r="AB5552" s="17">
        <f>IF(COUNTIF($F$2:F5552,F5552)=1,1,0)</f>
        <v>0</v>
      </c>
    </row>
    <row r="5553" spans="1:28" x14ac:dyDescent="0.2">
      <c r="A5553" s="17">
        <v>5552</v>
      </c>
      <c r="B5553" t="s">
        <v>8357</v>
      </c>
      <c r="C5553" s="18">
        <v>41955</v>
      </c>
      <c r="D5553" s="18">
        <v>41959</v>
      </c>
      <c r="E5553" t="s">
        <v>77</v>
      </c>
      <c r="F5553" t="s">
        <v>6833</v>
      </c>
      <c r="G5553" t="s">
        <v>6834</v>
      </c>
      <c r="H5553" t="s">
        <v>68</v>
      </c>
      <c r="I5553" t="s">
        <v>54</v>
      </c>
      <c r="J5553" t="s">
        <v>211</v>
      </c>
      <c r="K5553" t="s">
        <v>131</v>
      </c>
      <c r="L5553">
        <v>77036</v>
      </c>
      <c r="M5553" t="s">
        <v>132</v>
      </c>
      <c r="N5553" t="s">
        <v>6869</v>
      </c>
      <c r="O5553" t="s">
        <v>73</v>
      </c>
      <c r="P5553" t="s">
        <v>606</v>
      </c>
      <c r="Q5553" t="s">
        <v>6870</v>
      </c>
      <c r="R5553" s="19">
        <v>16.655999999999999</v>
      </c>
      <c r="S5553" s="17">
        <v>6</v>
      </c>
      <c r="T5553" s="20">
        <v>0.2</v>
      </c>
      <c r="U5553" s="19">
        <v>-3.1230000000000002</v>
      </c>
      <c r="V5553" s="20">
        <f t="shared" si="430"/>
        <v>-0.18750000000000003</v>
      </c>
      <c r="W5553" s="17">
        <f t="shared" si="431"/>
        <v>2014</v>
      </c>
      <c r="X5553" t="str">
        <f t="shared" si="432"/>
        <v>Nov-2014</v>
      </c>
      <c r="Y5553" s="17">
        <f t="shared" si="433"/>
        <v>4</v>
      </c>
      <c r="Z5553" t="str">
        <f t="shared" si="434"/>
        <v>11-20%</v>
      </c>
      <c r="AA5553" s="17">
        <f>IF(COUNTIF($B$2:B5553,B5553)=1,1,0)</f>
        <v>0</v>
      </c>
      <c r="AB5553" s="17">
        <f>IF(COUNTIF($F$2:F5553,F5553)=1,1,0)</f>
        <v>0</v>
      </c>
    </row>
    <row r="5554" spans="1:28" x14ac:dyDescent="0.2">
      <c r="A5554" s="17">
        <v>5553</v>
      </c>
      <c r="B5554" t="s">
        <v>8357</v>
      </c>
      <c r="C5554" s="18">
        <v>41955</v>
      </c>
      <c r="D5554" s="18">
        <v>41959</v>
      </c>
      <c r="E5554" t="s">
        <v>77</v>
      </c>
      <c r="F5554" t="s">
        <v>6833</v>
      </c>
      <c r="G5554" t="s">
        <v>6834</v>
      </c>
      <c r="H5554" t="s">
        <v>68</v>
      </c>
      <c r="I5554" t="s">
        <v>54</v>
      </c>
      <c r="J5554" t="s">
        <v>211</v>
      </c>
      <c r="K5554" t="s">
        <v>131</v>
      </c>
      <c r="L5554">
        <v>77036</v>
      </c>
      <c r="M5554" t="s">
        <v>132</v>
      </c>
      <c r="N5554" t="s">
        <v>936</v>
      </c>
      <c r="O5554" t="s">
        <v>98</v>
      </c>
      <c r="P5554" t="s">
        <v>188</v>
      </c>
      <c r="Q5554" t="s">
        <v>1816</v>
      </c>
      <c r="R5554" s="19">
        <v>79.512</v>
      </c>
      <c r="S5554" s="17">
        <v>3</v>
      </c>
      <c r="T5554" s="20">
        <v>0.2</v>
      </c>
      <c r="U5554" s="19">
        <v>20.8719</v>
      </c>
      <c r="V5554" s="20">
        <f t="shared" si="430"/>
        <v>0.26250000000000001</v>
      </c>
      <c r="W5554" s="17">
        <f t="shared" si="431"/>
        <v>2014</v>
      </c>
      <c r="X5554" t="str">
        <f t="shared" si="432"/>
        <v>Nov-2014</v>
      </c>
      <c r="Y5554" s="17">
        <f t="shared" si="433"/>
        <v>4</v>
      </c>
      <c r="Z5554" t="str">
        <f t="shared" si="434"/>
        <v>11-20%</v>
      </c>
      <c r="AA5554" s="17">
        <f>IF(COUNTIF($B$2:B5554,B5554)=1,1,0)</f>
        <v>0</v>
      </c>
      <c r="AB5554" s="17">
        <f>IF(COUNTIF($F$2:F5554,F5554)=1,1,0)</f>
        <v>0</v>
      </c>
    </row>
    <row r="5555" spans="1:28" x14ac:dyDescent="0.2">
      <c r="A5555" s="17">
        <v>5554</v>
      </c>
      <c r="B5555" t="s">
        <v>8357</v>
      </c>
      <c r="C5555" s="18">
        <v>41955</v>
      </c>
      <c r="D5555" s="18">
        <v>41959</v>
      </c>
      <c r="E5555" t="s">
        <v>77</v>
      </c>
      <c r="F5555" t="s">
        <v>6833</v>
      </c>
      <c r="G5555" t="s">
        <v>6834</v>
      </c>
      <c r="H5555" t="s">
        <v>68</v>
      </c>
      <c r="I5555" t="s">
        <v>54</v>
      </c>
      <c r="J5555" t="s">
        <v>211</v>
      </c>
      <c r="K5555" t="s">
        <v>131</v>
      </c>
      <c r="L5555">
        <v>77036</v>
      </c>
      <c r="M5555" t="s">
        <v>132</v>
      </c>
      <c r="N5555" t="s">
        <v>1087</v>
      </c>
      <c r="O5555" t="s">
        <v>73</v>
      </c>
      <c r="P5555" t="s">
        <v>117</v>
      </c>
      <c r="Q5555" t="s">
        <v>1088</v>
      </c>
      <c r="R5555" s="19">
        <v>36.287999999999997</v>
      </c>
      <c r="S5555" s="17">
        <v>7</v>
      </c>
      <c r="T5555" s="20">
        <v>0.2</v>
      </c>
      <c r="U5555" s="19">
        <v>12.700799999999999</v>
      </c>
      <c r="V5555" s="20">
        <f t="shared" si="430"/>
        <v>0.35000000000000003</v>
      </c>
      <c r="W5555" s="17">
        <f t="shared" si="431"/>
        <v>2014</v>
      </c>
      <c r="X5555" t="str">
        <f t="shared" si="432"/>
        <v>Nov-2014</v>
      </c>
      <c r="Y5555" s="17">
        <f t="shared" si="433"/>
        <v>4</v>
      </c>
      <c r="Z5555" t="str">
        <f t="shared" si="434"/>
        <v>11-20%</v>
      </c>
      <c r="AA5555" s="17">
        <f>IF(COUNTIF($B$2:B5555,B5555)=1,1,0)</f>
        <v>0</v>
      </c>
      <c r="AB5555" s="17">
        <f>IF(COUNTIF($F$2:F5555,F5555)=1,1,0)</f>
        <v>0</v>
      </c>
    </row>
    <row r="5556" spans="1:28" x14ac:dyDescent="0.2">
      <c r="A5556" s="17">
        <v>5555</v>
      </c>
      <c r="B5556" t="s">
        <v>8357</v>
      </c>
      <c r="C5556" s="18">
        <v>41955</v>
      </c>
      <c r="D5556" s="18">
        <v>41959</v>
      </c>
      <c r="E5556" t="s">
        <v>77</v>
      </c>
      <c r="F5556" t="s">
        <v>6833</v>
      </c>
      <c r="G5556" t="s">
        <v>6834</v>
      </c>
      <c r="H5556" t="s">
        <v>68</v>
      </c>
      <c r="I5556" t="s">
        <v>54</v>
      </c>
      <c r="J5556" t="s">
        <v>211</v>
      </c>
      <c r="K5556" t="s">
        <v>131</v>
      </c>
      <c r="L5556">
        <v>77036</v>
      </c>
      <c r="M5556" t="s">
        <v>132</v>
      </c>
      <c r="N5556" t="s">
        <v>3527</v>
      </c>
      <c r="O5556" t="s">
        <v>59</v>
      </c>
      <c r="P5556" t="s">
        <v>60</v>
      </c>
      <c r="Q5556" t="s">
        <v>3528</v>
      </c>
      <c r="R5556" s="19">
        <v>67.993200000000002</v>
      </c>
      <c r="S5556" s="17">
        <v>1</v>
      </c>
      <c r="T5556" s="20">
        <v>0.32</v>
      </c>
      <c r="U5556" s="19">
        <v>-12.998699999999999</v>
      </c>
      <c r="V5556" s="20">
        <f t="shared" si="430"/>
        <v>-0.19117647058823528</v>
      </c>
      <c r="W5556" s="17">
        <f t="shared" si="431"/>
        <v>2014</v>
      </c>
      <c r="X5556" t="str">
        <f t="shared" si="432"/>
        <v>Nov-2014</v>
      </c>
      <c r="Y5556" s="17">
        <f t="shared" si="433"/>
        <v>4</v>
      </c>
      <c r="Z5556" t="str">
        <f t="shared" si="434"/>
        <v>31-40%</v>
      </c>
      <c r="AA5556" s="17">
        <f>IF(COUNTIF($B$2:B5556,B5556)=1,1,0)</f>
        <v>0</v>
      </c>
      <c r="AB5556" s="17">
        <f>IF(COUNTIF($F$2:F5556,F5556)=1,1,0)</f>
        <v>0</v>
      </c>
    </row>
    <row r="5557" spans="1:28" x14ac:dyDescent="0.2">
      <c r="A5557" s="17">
        <v>5556</v>
      </c>
      <c r="B5557" t="s">
        <v>8358</v>
      </c>
      <c r="C5557" s="18">
        <v>43010</v>
      </c>
      <c r="D5557" s="18">
        <v>43014</v>
      </c>
      <c r="E5557" t="s">
        <v>50</v>
      </c>
      <c r="F5557" t="s">
        <v>4043</v>
      </c>
      <c r="G5557" t="s">
        <v>4044</v>
      </c>
      <c r="H5557" t="s">
        <v>68</v>
      </c>
      <c r="I5557" t="s">
        <v>54</v>
      </c>
      <c r="J5557" t="s">
        <v>1849</v>
      </c>
      <c r="K5557" t="s">
        <v>385</v>
      </c>
      <c r="L5557">
        <v>36116</v>
      </c>
      <c r="M5557" t="s">
        <v>57</v>
      </c>
      <c r="N5557" t="s">
        <v>6576</v>
      </c>
      <c r="O5557" t="s">
        <v>59</v>
      </c>
      <c r="P5557" t="s">
        <v>92</v>
      </c>
      <c r="Q5557" t="s">
        <v>6577</v>
      </c>
      <c r="R5557" s="19">
        <v>10.16</v>
      </c>
      <c r="S5557" s="17">
        <v>2</v>
      </c>
      <c r="T5557" s="20">
        <v>0</v>
      </c>
      <c r="U5557" s="19">
        <v>3.4544000000000001</v>
      </c>
      <c r="V5557" s="20">
        <f t="shared" si="430"/>
        <v>0.34</v>
      </c>
      <c r="W5557" s="17">
        <f t="shared" si="431"/>
        <v>2017</v>
      </c>
      <c r="X5557" t="str">
        <f t="shared" si="432"/>
        <v>Oct-2017</v>
      </c>
      <c r="Y5557" s="17">
        <f t="shared" si="433"/>
        <v>4</v>
      </c>
      <c r="Z5557" t="str">
        <f t="shared" si="434"/>
        <v>0% (No Discount)</v>
      </c>
      <c r="AA5557" s="17">
        <f>IF(COUNTIF($B$2:B5557,B5557)=1,1,0)</f>
        <v>1</v>
      </c>
      <c r="AB5557" s="17">
        <f>IF(COUNTIF($F$2:F5557,F5557)=1,1,0)</f>
        <v>0</v>
      </c>
    </row>
    <row r="5558" spans="1:28" x14ac:dyDescent="0.2">
      <c r="A5558" s="17">
        <v>5557</v>
      </c>
      <c r="B5558" t="s">
        <v>8359</v>
      </c>
      <c r="C5558" s="18">
        <v>42352</v>
      </c>
      <c r="D5558" s="18">
        <v>42356</v>
      </c>
      <c r="E5558" t="s">
        <v>77</v>
      </c>
      <c r="F5558" t="s">
        <v>3975</v>
      </c>
      <c r="G5558" t="s">
        <v>3976</v>
      </c>
      <c r="H5558" t="s">
        <v>68</v>
      </c>
      <c r="I5558" t="s">
        <v>54</v>
      </c>
      <c r="J5558" t="s">
        <v>355</v>
      </c>
      <c r="K5558" t="s">
        <v>1519</v>
      </c>
      <c r="L5558">
        <v>39212</v>
      </c>
      <c r="M5558" t="s">
        <v>57</v>
      </c>
      <c r="N5558" t="s">
        <v>5788</v>
      </c>
      <c r="O5558" t="s">
        <v>59</v>
      </c>
      <c r="P5558" t="s">
        <v>92</v>
      </c>
      <c r="Q5558" t="s">
        <v>5789</v>
      </c>
      <c r="R5558" s="19">
        <v>6.16</v>
      </c>
      <c r="S5558" s="17">
        <v>2</v>
      </c>
      <c r="T5558" s="20">
        <v>0</v>
      </c>
      <c r="U5558" s="19">
        <v>1.9712000000000001</v>
      </c>
      <c r="V5558" s="20">
        <f t="shared" si="430"/>
        <v>0.32</v>
      </c>
      <c r="W5558" s="17">
        <f t="shared" si="431"/>
        <v>2015</v>
      </c>
      <c r="X5558" t="str">
        <f t="shared" si="432"/>
        <v>Dec-2015</v>
      </c>
      <c r="Y5558" s="17">
        <f t="shared" si="433"/>
        <v>4</v>
      </c>
      <c r="Z5558" t="str">
        <f t="shared" si="434"/>
        <v>0% (No Discount)</v>
      </c>
      <c r="AA5558" s="17">
        <f>IF(COUNTIF($B$2:B5558,B5558)=1,1,0)</f>
        <v>1</v>
      </c>
      <c r="AB5558" s="17">
        <f>IF(COUNTIF($F$2:F5558,F5558)=1,1,0)</f>
        <v>0</v>
      </c>
    </row>
    <row r="5559" spans="1:28" x14ac:dyDescent="0.2">
      <c r="A5559" s="17">
        <v>5558</v>
      </c>
      <c r="B5559" t="s">
        <v>8359</v>
      </c>
      <c r="C5559" s="18">
        <v>42352</v>
      </c>
      <c r="D5559" s="18">
        <v>42356</v>
      </c>
      <c r="E5559" t="s">
        <v>77</v>
      </c>
      <c r="F5559" t="s">
        <v>3975</v>
      </c>
      <c r="G5559" t="s">
        <v>3976</v>
      </c>
      <c r="H5559" t="s">
        <v>68</v>
      </c>
      <c r="I5559" t="s">
        <v>54</v>
      </c>
      <c r="J5559" t="s">
        <v>355</v>
      </c>
      <c r="K5559" t="s">
        <v>1519</v>
      </c>
      <c r="L5559">
        <v>39212</v>
      </c>
      <c r="M5559" t="s">
        <v>57</v>
      </c>
      <c r="N5559" t="s">
        <v>6273</v>
      </c>
      <c r="O5559" t="s">
        <v>73</v>
      </c>
      <c r="P5559" t="s">
        <v>95</v>
      </c>
      <c r="Q5559" t="s">
        <v>6274</v>
      </c>
      <c r="R5559" s="19">
        <v>56.3</v>
      </c>
      <c r="S5559" s="17">
        <v>2</v>
      </c>
      <c r="T5559" s="20">
        <v>0</v>
      </c>
      <c r="U5559" s="19">
        <v>15.763999999999999</v>
      </c>
      <c r="V5559" s="20">
        <f t="shared" si="430"/>
        <v>0.28000000000000003</v>
      </c>
      <c r="W5559" s="17">
        <f t="shared" si="431"/>
        <v>2015</v>
      </c>
      <c r="X5559" t="str">
        <f t="shared" si="432"/>
        <v>Dec-2015</v>
      </c>
      <c r="Y5559" s="17">
        <f t="shared" si="433"/>
        <v>4</v>
      </c>
      <c r="Z5559" t="str">
        <f t="shared" si="434"/>
        <v>0% (No Discount)</v>
      </c>
      <c r="AA5559" s="17">
        <f>IF(COUNTIF($B$2:B5559,B5559)=1,1,0)</f>
        <v>0</v>
      </c>
      <c r="AB5559" s="17">
        <f>IF(COUNTIF($F$2:F5559,F5559)=1,1,0)</f>
        <v>0</v>
      </c>
    </row>
    <row r="5560" spans="1:28" x14ac:dyDescent="0.2">
      <c r="A5560" s="17">
        <v>5559</v>
      </c>
      <c r="B5560" t="s">
        <v>8360</v>
      </c>
      <c r="C5560" s="18">
        <v>42344</v>
      </c>
      <c r="D5560" s="18">
        <v>42348</v>
      </c>
      <c r="E5560" t="s">
        <v>77</v>
      </c>
      <c r="F5560" t="s">
        <v>5146</v>
      </c>
      <c r="G5560" t="s">
        <v>5147</v>
      </c>
      <c r="H5560" t="s">
        <v>53</v>
      </c>
      <c r="I5560" t="s">
        <v>54</v>
      </c>
      <c r="J5560" t="s">
        <v>4081</v>
      </c>
      <c r="K5560" t="s">
        <v>1423</v>
      </c>
      <c r="L5560">
        <v>89031</v>
      </c>
      <c r="M5560" t="s">
        <v>71</v>
      </c>
      <c r="N5560" t="s">
        <v>8361</v>
      </c>
      <c r="O5560" t="s">
        <v>73</v>
      </c>
      <c r="P5560" t="s">
        <v>117</v>
      </c>
      <c r="Q5560" t="s">
        <v>8362</v>
      </c>
      <c r="R5560" s="19">
        <v>6.48</v>
      </c>
      <c r="S5560" s="17">
        <v>1</v>
      </c>
      <c r="T5560" s="20">
        <v>0</v>
      </c>
      <c r="U5560" s="19">
        <v>3.1103999999999998</v>
      </c>
      <c r="V5560" s="20">
        <f t="shared" si="430"/>
        <v>0.47999999999999993</v>
      </c>
      <c r="W5560" s="17">
        <f t="shared" si="431"/>
        <v>2015</v>
      </c>
      <c r="X5560" t="str">
        <f t="shared" si="432"/>
        <v>Dec-2015</v>
      </c>
      <c r="Y5560" s="17">
        <f t="shared" si="433"/>
        <v>4</v>
      </c>
      <c r="Z5560" t="str">
        <f t="shared" si="434"/>
        <v>0% (No Discount)</v>
      </c>
      <c r="AA5560" s="17">
        <f>IF(COUNTIF($B$2:B5560,B5560)=1,1,0)</f>
        <v>1</v>
      </c>
      <c r="AB5560" s="17">
        <f>IF(COUNTIF($F$2:F5560,F5560)=1,1,0)</f>
        <v>0</v>
      </c>
    </row>
    <row r="5561" spans="1:28" x14ac:dyDescent="0.2">
      <c r="A5561" s="17">
        <v>5560</v>
      </c>
      <c r="B5561" t="s">
        <v>8360</v>
      </c>
      <c r="C5561" s="18">
        <v>42344</v>
      </c>
      <c r="D5561" s="18">
        <v>42348</v>
      </c>
      <c r="E5561" t="s">
        <v>77</v>
      </c>
      <c r="F5561" t="s">
        <v>5146</v>
      </c>
      <c r="G5561" t="s">
        <v>5147</v>
      </c>
      <c r="H5561" t="s">
        <v>53</v>
      </c>
      <c r="I5561" t="s">
        <v>54</v>
      </c>
      <c r="J5561" t="s">
        <v>4081</v>
      </c>
      <c r="K5561" t="s">
        <v>1423</v>
      </c>
      <c r="L5561">
        <v>89031</v>
      </c>
      <c r="M5561" t="s">
        <v>71</v>
      </c>
      <c r="N5561" t="s">
        <v>5036</v>
      </c>
      <c r="O5561" t="s">
        <v>73</v>
      </c>
      <c r="P5561" t="s">
        <v>86</v>
      </c>
      <c r="Q5561" t="s">
        <v>5037</v>
      </c>
      <c r="R5561" s="19">
        <v>1325.85</v>
      </c>
      <c r="S5561" s="17">
        <v>5</v>
      </c>
      <c r="T5561" s="20">
        <v>0</v>
      </c>
      <c r="U5561" s="19">
        <v>238.65299999999999</v>
      </c>
      <c r="V5561" s="20">
        <f t="shared" si="430"/>
        <v>0.18</v>
      </c>
      <c r="W5561" s="17">
        <f t="shared" si="431"/>
        <v>2015</v>
      </c>
      <c r="X5561" t="str">
        <f t="shared" si="432"/>
        <v>Dec-2015</v>
      </c>
      <c r="Y5561" s="17">
        <f t="shared" si="433"/>
        <v>4</v>
      </c>
      <c r="Z5561" t="str">
        <f t="shared" si="434"/>
        <v>0% (No Discount)</v>
      </c>
      <c r="AA5561" s="17">
        <f>IF(COUNTIF($B$2:B5561,B5561)=1,1,0)</f>
        <v>0</v>
      </c>
      <c r="AB5561" s="17">
        <f>IF(COUNTIF($F$2:F5561,F5561)=1,1,0)</f>
        <v>0</v>
      </c>
    </row>
    <row r="5562" spans="1:28" x14ac:dyDescent="0.2">
      <c r="A5562" s="17">
        <v>5561</v>
      </c>
      <c r="B5562" t="s">
        <v>8360</v>
      </c>
      <c r="C5562" s="18">
        <v>42344</v>
      </c>
      <c r="D5562" s="18">
        <v>42348</v>
      </c>
      <c r="E5562" t="s">
        <v>77</v>
      </c>
      <c r="F5562" t="s">
        <v>5146</v>
      </c>
      <c r="G5562" t="s">
        <v>5147</v>
      </c>
      <c r="H5562" t="s">
        <v>53</v>
      </c>
      <c r="I5562" t="s">
        <v>54</v>
      </c>
      <c r="J5562" t="s">
        <v>4081</v>
      </c>
      <c r="K5562" t="s">
        <v>1423</v>
      </c>
      <c r="L5562">
        <v>89031</v>
      </c>
      <c r="M5562" t="s">
        <v>71</v>
      </c>
      <c r="N5562" t="s">
        <v>2715</v>
      </c>
      <c r="O5562" t="s">
        <v>73</v>
      </c>
      <c r="P5562" t="s">
        <v>74</v>
      </c>
      <c r="Q5562" t="s">
        <v>2716</v>
      </c>
      <c r="R5562" s="19">
        <v>14.94</v>
      </c>
      <c r="S5562" s="17">
        <v>3</v>
      </c>
      <c r="T5562" s="20">
        <v>0</v>
      </c>
      <c r="U5562" s="19">
        <v>6.8723999999999998</v>
      </c>
      <c r="V5562" s="20">
        <f t="shared" si="430"/>
        <v>0.46</v>
      </c>
      <c r="W5562" s="17">
        <f t="shared" si="431"/>
        <v>2015</v>
      </c>
      <c r="X5562" t="str">
        <f t="shared" si="432"/>
        <v>Dec-2015</v>
      </c>
      <c r="Y5562" s="17">
        <f t="shared" si="433"/>
        <v>4</v>
      </c>
      <c r="Z5562" t="str">
        <f t="shared" si="434"/>
        <v>0% (No Discount)</v>
      </c>
      <c r="AA5562" s="17">
        <f>IF(COUNTIF($B$2:B5562,B5562)=1,1,0)</f>
        <v>0</v>
      </c>
      <c r="AB5562" s="17">
        <f>IF(COUNTIF($F$2:F5562,F5562)=1,1,0)</f>
        <v>0</v>
      </c>
    </row>
    <row r="5563" spans="1:28" x14ac:dyDescent="0.2">
      <c r="A5563" s="17">
        <v>5562</v>
      </c>
      <c r="B5563" t="s">
        <v>8363</v>
      </c>
      <c r="C5563" s="18">
        <v>42825</v>
      </c>
      <c r="D5563" s="18">
        <v>42827</v>
      </c>
      <c r="E5563" t="s">
        <v>50</v>
      </c>
      <c r="F5563" t="s">
        <v>4543</v>
      </c>
      <c r="G5563" t="s">
        <v>4544</v>
      </c>
      <c r="H5563" t="s">
        <v>68</v>
      </c>
      <c r="I5563" t="s">
        <v>54</v>
      </c>
      <c r="J5563" t="s">
        <v>1768</v>
      </c>
      <c r="K5563" t="s">
        <v>1302</v>
      </c>
      <c r="L5563">
        <v>30318</v>
      </c>
      <c r="M5563" t="s">
        <v>57</v>
      </c>
      <c r="N5563" t="s">
        <v>1236</v>
      </c>
      <c r="O5563" t="s">
        <v>73</v>
      </c>
      <c r="P5563" t="s">
        <v>102</v>
      </c>
      <c r="Q5563" t="s">
        <v>1237</v>
      </c>
      <c r="R5563" s="19">
        <v>34.54</v>
      </c>
      <c r="S5563" s="17">
        <v>1</v>
      </c>
      <c r="T5563" s="20">
        <v>0</v>
      </c>
      <c r="U5563" s="19">
        <v>17.27</v>
      </c>
      <c r="V5563" s="20">
        <f t="shared" si="430"/>
        <v>0.5</v>
      </c>
      <c r="W5563" s="17">
        <f t="shared" si="431"/>
        <v>2017</v>
      </c>
      <c r="X5563" t="str">
        <f t="shared" si="432"/>
        <v>Mar-2017</v>
      </c>
      <c r="Y5563" s="17">
        <f t="shared" si="433"/>
        <v>2</v>
      </c>
      <c r="Z5563" t="str">
        <f t="shared" si="434"/>
        <v>0% (No Discount)</v>
      </c>
      <c r="AA5563" s="17">
        <f>IF(COUNTIF($B$2:B5563,B5563)=1,1,0)</f>
        <v>1</v>
      </c>
      <c r="AB5563" s="17">
        <f>IF(COUNTIF($F$2:F5563,F5563)=1,1,0)</f>
        <v>0</v>
      </c>
    </row>
    <row r="5564" spans="1:28" x14ac:dyDescent="0.2">
      <c r="A5564" s="17">
        <v>5563</v>
      </c>
      <c r="B5564" t="s">
        <v>8363</v>
      </c>
      <c r="C5564" s="18">
        <v>42825</v>
      </c>
      <c r="D5564" s="18">
        <v>42827</v>
      </c>
      <c r="E5564" t="s">
        <v>50</v>
      </c>
      <c r="F5564" t="s">
        <v>4543</v>
      </c>
      <c r="G5564" t="s">
        <v>4544</v>
      </c>
      <c r="H5564" t="s">
        <v>68</v>
      </c>
      <c r="I5564" t="s">
        <v>54</v>
      </c>
      <c r="J5564" t="s">
        <v>1768</v>
      </c>
      <c r="K5564" t="s">
        <v>1302</v>
      </c>
      <c r="L5564">
        <v>30318</v>
      </c>
      <c r="M5564" t="s">
        <v>57</v>
      </c>
      <c r="N5564" t="s">
        <v>1245</v>
      </c>
      <c r="O5564" t="s">
        <v>98</v>
      </c>
      <c r="P5564" t="s">
        <v>1246</v>
      </c>
      <c r="Q5564" t="s">
        <v>1247</v>
      </c>
      <c r="R5564" s="19">
        <v>2999.95</v>
      </c>
      <c r="S5564" s="17">
        <v>5</v>
      </c>
      <c r="T5564" s="20">
        <v>0</v>
      </c>
      <c r="U5564" s="19">
        <v>1439.9760000000001</v>
      </c>
      <c r="V5564" s="20">
        <f t="shared" si="430"/>
        <v>0.48000000000000009</v>
      </c>
      <c r="W5564" s="17">
        <f t="shared" si="431"/>
        <v>2017</v>
      </c>
      <c r="X5564" t="str">
        <f t="shared" si="432"/>
        <v>Mar-2017</v>
      </c>
      <c r="Y5564" s="17">
        <f t="shared" si="433"/>
        <v>2</v>
      </c>
      <c r="Z5564" t="str">
        <f t="shared" si="434"/>
        <v>0% (No Discount)</v>
      </c>
      <c r="AA5564" s="17">
        <f>IF(COUNTIF($B$2:B5564,B5564)=1,1,0)</f>
        <v>0</v>
      </c>
      <c r="AB5564" s="17">
        <f>IF(COUNTIF($F$2:F5564,F5564)=1,1,0)</f>
        <v>0</v>
      </c>
    </row>
    <row r="5565" spans="1:28" x14ac:dyDescent="0.2">
      <c r="A5565" s="17">
        <v>5564</v>
      </c>
      <c r="B5565" t="s">
        <v>8363</v>
      </c>
      <c r="C5565" s="18">
        <v>42825</v>
      </c>
      <c r="D5565" s="18">
        <v>42827</v>
      </c>
      <c r="E5565" t="s">
        <v>50</v>
      </c>
      <c r="F5565" t="s">
        <v>4543</v>
      </c>
      <c r="G5565" t="s">
        <v>4544</v>
      </c>
      <c r="H5565" t="s">
        <v>68</v>
      </c>
      <c r="I5565" t="s">
        <v>54</v>
      </c>
      <c r="J5565" t="s">
        <v>1768</v>
      </c>
      <c r="K5565" t="s">
        <v>1302</v>
      </c>
      <c r="L5565">
        <v>30318</v>
      </c>
      <c r="M5565" t="s">
        <v>57</v>
      </c>
      <c r="N5565" t="s">
        <v>195</v>
      </c>
      <c r="O5565" t="s">
        <v>73</v>
      </c>
      <c r="P5565" t="s">
        <v>102</v>
      </c>
      <c r="Q5565" t="s">
        <v>196</v>
      </c>
      <c r="R5565" s="19">
        <v>64.12</v>
      </c>
      <c r="S5565" s="17">
        <v>4</v>
      </c>
      <c r="T5565" s="20">
        <v>0</v>
      </c>
      <c r="U5565" s="19">
        <v>30.7776</v>
      </c>
      <c r="V5565" s="20">
        <f t="shared" si="430"/>
        <v>0.48</v>
      </c>
      <c r="W5565" s="17">
        <f t="shared" si="431"/>
        <v>2017</v>
      </c>
      <c r="X5565" t="str">
        <f t="shared" si="432"/>
        <v>Mar-2017</v>
      </c>
      <c r="Y5565" s="17">
        <f t="shared" si="433"/>
        <v>2</v>
      </c>
      <c r="Z5565" t="str">
        <f t="shared" si="434"/>
        <v>0% (No Discount)</v>
      </c>
      <c r="AA5565" s="17">
        <f>IF(COUNTIF($B$2:B5565,B5565)=1,1,0)</f>
        <v>0</v>
      </c>
      <c r="AB5565" s="17">
        <f>IF(COUNTIF($F$2:F5565,F5565)=1,1,0)</f>
        <v>0</v>
      </c>
    </row>
    <row r="5566" spans="1:28" x14ac:dyDescent="0.2">
      <c r="A5566" s="17">
        <v>5565</v>
      </c>
      <c r="B5566" t="s">
        <v>8364</v>
      </c>
      <c r="C5566" s="18">
        <v>42807</v>
      </c>
      <c r="D5566" s="18">
        <v>42807</v>
      </c>
      <c r="E5566" t="s">
        <v>1320</v>
      </c>
      <c r="F5566" t="s">
        <v>6748</v>
      </c>
      <c r="G5566" t="s">
        <v>6749</v>
      </c>
      <c r="H5566" t="s">
        <v>129</v>
      </c>
      <c r="I5566" t="s">
        <v>54</v>
      </c>
      <c r="J5566" t="s">
        <v>330</v>
      </c>
      <c r="K5566" t="s">
        <v>238</v>
      </c>
      <c r="L5566">
        <v>60610</v>
      </c>
      <c r="M5566" t="s">
        <v>132</v>
      </c>
      <c r="N5566" t="s">
        <v>6501</v>
      </c>
      <c r="O5566" t="s">
        <v>73</v>
      </c>
      <c r="P5566" t="s">
        <v>95</v>
      </c>
      <c r="Q5566" t="s">
        <v>6502</v>
      </c>
      <c r="R5566" s="19">
        <v>19.456</v>
      </c>
      <c r="S5566" s="17">
        <v>4</v>
      </c>
      <c r="T5566" s="20">
        <v>0.2</v>
      </c>
      <c r="U5566" s="19">
        <v>2.1888000000000001</v>
      </c>
      <c r="V5566" s="20">
        <f t="shared" si="430"/>
        <v>0.1125</v>
      </c>
      <c r="W5566" s="17">
        <f t="shared" si="431"/>
        <v>2017</v>
      </c>
      <c r="X5566" t="str">
        <f t="shared" si="432"/>
        <v>Mar-2017</v>
      </c>
      <c r="Y5566" s="17">
        <f t="shared" si="433"/>
        <v>0</v>
      </c>
      <c r="Z5566" t="str">
        <f t="shared" si="434"/>
        <v>11-20%</v>
      </c>
      <c r="AA5566" s="17">
        <f>IF(COUNTIF($B$2:B5566,B5566)=1,1,0)</f>
        <v>1</v>
      </c>
      <c r="AB5566" s="17">
        <f>IF(COUNTIF($F$2:F5566,F5566)=1,1,0)</f>
        <v>0</v>
      </c>
    </row>
    <row r="5567" spans="1:28" x14ac:dyDescent="0.2">
      <c r="A5567" s="17">
        <v>5566</v>
      </c>
      <c r="B5567" t="s">
        <v>8364</v>
      </c>
      <c r="C5567" s="18">
        <v>42807</v>
      </c>
      <c r="D5567" s="18">
        <v>42807</v>
      </c>
      <c r="E5567" t="s">
        <v>1320</v>
      </c>
      <c r="F5567" t="s">
        <v>6748</v>
      </c>
      <c r="G5567" t="s">
        <v>6749</v>
      </c>
      <c r="H5567" t="s">
        <v>129</v>
      </c>
      <c r="I5567" t="s">
        <v>54</v>
      </c>
      <c r="J5567" t="s">
        <v>330</v>
      </c>
      <c r="K5567" t="s">
        <v>238</v>
      </c>
      <c r="L5567">
        <v>60610</v>
      </c>
      <c r="M5567" t="s">
        <v>132</v>
      </c>
      <c r="N5567" t="s">
        <v>8365</v>
      </c>
      <c r="O5567" t="s">
        <v>98</v>
      </c>
      <c r="P5567" t="s">
        <v>711</v>
      </c>
      <c r="Q5567" t="s">
        <v>8366</v>
      </c>
      <c r="R5567" s="19">
        <v>209.98599999999999</v>
      </c>
      <c r="S5567" s="17">
        <v>2</v>
      </c>
      <c r="T5567" s="20">
        <v>0.3</v>
      </c>
      <c r="U5567" s="19">
        <v>8.9993999999999996</v>
      </c>
      <c r="V5567" s="20">
        <f t="shared" si="430"/>
        <v>4.2857142857142858E-2</v>
      </c>
      <c r="W5567" s="17">
        <f t="shared" si="431"/>
        <v>2017</v>
      </c>
      <c r="X5567" t="str">
        <f t="shared" si="432"/>
        <v>Mar-2017</v>
      </c>
      <c r="Y5567" s="17">
        <f t="shared" si="433"/>
        <v>0</v>
      </c>
      <c r="Z5567" t="str">
        <f t="shared" si="434"/>
        <v>21-30%</v>
      </c>
      <c r="AA5567" s="17">
        <f>IF(COUNTIF($B$2:B5567,B5567)=1,1,0)</f>
        <v>0</v>
      </c>
      <c r="AB5567" s="17">
        <f>IF(COUNTIF($F$2:F5567,F5567)=1,1,0)</f>
        <v>0</v>
      </c>
    </row>
    <row r="5568" spans="1:28" x14ac:dyDescent="0.2">
      <c r="A5568" s="17">
        <v>5567</v>
      </c>
      <c r="B5568" t="s">
        <v>8364</v>
      </c>
      <c r="C5568" s="18">
        <v>42807</v>
      </c>
      <c r="D5568" s="18">
        <v>42807</v>
      </c>
      <c r="E5568" t="s">
        <v>1320</v>
      </c>
      <c r="F5568" t="s">
        <v>6748</v>
      </c>
      <c r="G5568" t="s">
        <v>6749</v>
      </c>
      <c r="H5568" t="s">
        <v>129</v>
      </c>
      <c r="I5568" t="s">
        <v>54</v>
      </c>
      <c r="J5568" t="s">
        <v>330</v>
      </c>
      <c r="K5568" t="s">
        <v>238</v>
      </c>
      <c r="L5568">
        <v>60610</v>
      </c>
      <c r="M5568" t="s">
        <v>132</v>
      </c>
      <c r="N5568" t="s">
        <v>6144</v>
      </c>
      <c r="O5568" t="s">
        <v>73</v>
      </c>
      <c r="P5568" t="s">
        <v>95</v>
      </c>
      <c r="Q5568" t="s">
        <v>6145</v>
      </c>
      <c r="R5568" s="19">
        <v>29.76</v>
      </c>
      <c r="S5568" s="17">
        <v>5</v>
      </c>
      <c r="T5568" s="20">
        <v>0.2</v>
      </c>
      <c r="U5568" s="19">
        <v>1.86</v>
      </c>
      <c r="V5568" s="20">
        <f t="shared" si="430"/>
        <v>6.25E-2</v>
      </c>
      <c r="W5568" s="17">
        <f t="shared" si="431"/>
        <v>2017</v>
      </c>
      <c r="X5568" t="str">
        <f t="shared" si="432"/>
        <v>Mar-2017</v>
      </c>
      <c r="Y5568" s="17">
        <f t="shared" si="433"/>
        <v>0</v>
      </c>
      <c r="Z5568" t="str">
        <f t="shared" si="434"/>
        <v>11-20%</v>
      </c>
      <c r="AA5568" s="17">
        <f>IF(COUNTIF($B$2:B5568,B5568)=1,1,0)</f>
        <v>0</v>
      </c>
      <c r="AB5568" s="17">
        <f>IF(COUNTIF($F$2:F5568,F5568)=1,1,0)</f>
        <v>0</v>
      </c>
    </row>
    <row r="5569" spans="1:28" x14ac:dyDescent="0.2">
      <c r="A5569" s="17">
        <v>5568</v>
      </c>
      <c r="B5569" t="s">
        <v>8364</v>
      </c>
      <c r="C5569" s="18">
        <v>42807</v>
      </c>
      <c r="D5569" s="18">
        <v>42807</v>
      </c>
      <c r="E5569" t="s">
        <v>1320</v>
      </c>
      <c r="F5569" t="s">
        <v>6748</v>
      </c>
      <c r="G5569" t="s">
        <v>6749</v>
      </c>
      <c r="H5569" t="s">
        <v>129</v>
      </c>
      <c r="I5569" t="s">
        <v>54</v>
      </c>
      <c r="J5569" t="s">
        <v>330</v>
      </c>
      <c r="K5569" t="s">
        <v>238</v>
      </c>
      <c r="L5569">
        <v>60610</v>
      </c>
      <c r="M5569" t="s">
        <v>132</v>
      </c>
      <c r="N5569" t="s">
        <v>6988</v>
      </c>
      <c r="O5569" t="s">
        <v>59</v>
      </c>
      <c r="P5569" t="s">
        <v>63</v>
      </c>
      <c r="Q5569" t="s">
        <v>6989</v>
      </c>
      <c r="R5569" s="19">
        <v>89.768000000000001</v>
      </c>
      <c r="S5569" s="17">
        <v>1</v>
      </c>
      <c r="T5569" s="20">
        <v>0.3</v>
      </c>
      <c r="U5569" s="19">
        <v>-2.5648</v>
      </c>
      <c r="V5569" s="20">
        <f t="shared" si="430"/>
        <v>-2.8571428571428571E-2</v>
      </c>
      <c r="W5569" s="17">
        <f t="shared" si="431"/>
        <v>2017</v>
      </c>
      <c r="X5569" t="str">
        <f t="shared" si="432"/>
        <v>Mar-2017</v>
      </c>
      <c r="Y5569" s="17">
        <f t="shared" si="433"/>
        <v>0</v>
      </c>
      <c r="Z5569" t="str">
        <f t="shared" si="434"/>
        <v>21-30%</v>
      </c>
      <c r="AA5569" s="17">
        <f>IF(COUNTIF($B$2:B5569,B5569)=1,1,0)</f>
        <v>0</v>
      </c>
      <c r="AB5569" s="17">
        <f>IF(COUNTIF($F$2:F5569,F5569)=1,1,0)</f>
        <v>0</v>
      </c>
    </row>
    <row r="5570" spans="1:28" x14ac:dyDescent="0.2">
      <c r="A5570" s="17">
        <v>5569</v>
      </c>
      <c r="B5570" t="s">
        <v>8364</v>
      </c>
      <c r="C5570" s="18">
        <v>42807</v>
      </c>
      <c r="D5570" s="18">
        <v>42807</v>
      </c>
      <c r="E5570" t="s">
        <v>1320</v>
      </c>
      <c r="F5570" t="s">
        <v>6748</v>
      </c>
      <c r="G5570" t="s">
        <v>6749</v>
      </c>
      <c r="H5570" t="s">
        <v>129</v>
      </c>
      <c r="I5570" t="s">
        <v>54</v>
      </c>
      <c r="J5570" t="s">
        <v>330</v>
      </c>
      <c r="K5570" t="s">
        <v>238</v>
      </c>
      <c r="L5570">
        <v>60610</v>
      </c>
      <c r="M5570" t="s">
        <v>132</v>
      </c>
      <c r="N5570" t="s">
        <v>1245</v>
      </c>
      <c r="O5570" t="s">
        <v>98</v>
      </c>
      <c r="P5570" t="s">
        <v>1246</v>
      </c>
      <c r="Q5570" t="s">
        <v>1247</v>
      </c>
      <c r="R5570" s="19">
        <v>959.98400000000004</v>
      </c>
      <c r="S5570" s="17">
        <v>2</v>
      </c>
      <c r="T5570" s="20">
        <v>0.2</v>
      </c>
      <c r="U5570" s="19">
        <v>335.99439999999998</v>
      </c>
      <c r="V5570" s="20">
        <f t="shared" ref="V5570:V5633" si="435">IFERROR(U5570/R5570,0)</f>
        <v>0.35</v>
      </c>
      <c r="W5570" s="17">
        <f t="shared" ref="W5570:W5633" si="436">YEAR(C5570)</f>
        <v>2017</v>
      </c>
      <c r="X5570" t="str">
        <f t="shared" ref="X5570:X5633" si="437">TEXT(C5570,"mmm-yyyy")</f>
        <v>Mar-2017</v>
      </c>
      <c r="Y5570" s="17">
        <f t="shared" ref="Y5570:Y5633" si="438">D5570-C5570</f>
        <v>0</v>
      </c>
      <c r="Z5570" t="str">
        <f t="shared" ref="Z5570:Z5633" si="439">IF(T5570=0,"0% (No Discount)",IF(T5570&lt;=0.1,"1-10%",IF(T5570&lt;=0.2,"11-20%",IF(T5570&lt;=0.3,"21-30%",IF(T5570&lt;=0.4,"31-40%",IF(T5570&lt;=0.5,"41-50%","Over 50%"))))))</f>
        <v>11-20%</v>
      </c>
      <c r="AA5570" s="17">
        <f>IF(COUNTIF($B$2:B5570,B5570)=1,1,0)</f>
        <v>0</v>
      </c>
      <c r="AB5570" s="17">
        <f>IF(COUNTIF($F$2:F5570,F5570)=1,1,0)</f>
        <v>0</v>
      </c>
    </row>
    <row r="5571" spans="1:28" x14ac:dyDescent="0.2">
      <c r="A5571" s="17">
        <v>5570</v>
      </c>
      <c r="B5571" t="s">
        <v>8364</v>
      </c>
      <c r="C5571" s="18">
        <v>42807</v>
      </c>
      <c r="D5571" s="18">
        <v>42807</v>
      </c>
      <c r="E5571" t="s">
        <v>1320</v>
      </c>
      <c r="F5571" t="s">
        <v>6748</v>
      </c>
      <c r="G5571" t="s">
        <v>6749</v>
      </c>
      <c r="H5571" t="s">
        <v>129</v>
      </c>
      <c r="I5571" t="s">
        <v>54</v>
      </c>
      <c r="J5571" t="s">
        <v>330</v>
      </c>
      <c r="K5571" t="s">
        <v>238</v>
      </c>
      <c r="L5571">
        <v>60610</v>
      </c>
      <c r="M5571" t="s">
        <v>132</v>
      </c>
      <c r="N5571" t="s">
        <v>2159</v>
      </c>
      <c r="O5571" t="s">
        <v>73</v>
      </c>
      <c r="P5571" t="s">
        <v>117</v>
      </c>
      <c r="Q5571" t="s">
        <v>2160</v>
      </c>
      <c r="R5571" s="19">
        <v>15.552</v>
      </c>
      <c r="S5571" s="17">
        <v>3</v>
      </c>
      <c r="T5571" s="20">
        <v>0.2</v>
      </c>
      <c r="U5571" s="19">
        <v>5.6375999999999999</v>
      </c>
      <c r="V5571" s="20">
        <f t="shared" si="435"/>
        <v>0.36249999999999999</v>
      </c>
      <c r="W5571" s="17">
        <f t="shared" si="436"/>
        <v>2017</v>
      </c>
      <c r="X5571" t="str">
        <f t="shared" si="437"/>
        <v>Mar-2017</v>
      </c>
      <c r="Y5571" s="17">
        <f t="shared" si="438"/>
        <v>0</v>
      </c>
      <c r="Z5571" t="str">
        <f t="shared" si="439"/>
        <v>11-20%</v>
      </c>
      <c r="AA5571" s="17">
        <f>IF(COUNTIF($B$2:B5571,B5571)=1,1,0)</f>
        <v>0</v>
      </c>
      <c r="AB5571" s="17">
        <f>IF(COUNTIF($F$2:F5571,F5571)=1,1,0)</f>
        <v>0</v>
      </c>
    </row>
    <row r="5572" spans="1:28" x14ac:dyDescent="0.2">
      <c r="A5572" s="17">
        <v>5571</v>
      </c>
      <c r="B5572" t="s">
        <v>8364</v>
      </c>
      <c r="C5572" s="18">
        <v>42807</v>
      </c>
      <c r="D5572" s="18">
        <v>42807</v>
      </c>
      <c r="E5572" t="s">
        <v>1320</v>
      </c>
      <c r="F5572" t="s">
        <v>6748</v>
      </c>
      <c r="G5572" t="s">
        <v>6749</v>
      </c>
      <c r="H5572" t="s">
        <v>129</v>
      </c>
      <c r="I5572" t="s">
        <v>54</v>
      </c>
      <c r="J5572" t="s">
        <v>330</v>
      </c>
      <c r="K5572" t="s">
        <v>238</v>
      </c>
      <c r="L5572">
        <v>60610</v>
      </c>
      <c r="M5572" t="s">
        <v>132</v>
      </c>
      <c r="N5572" t="s">
        <v>5343</v>
      </c>
      <c r="O5572" t="s">
        <v>98</v>
      </c>
      <c r="P5572" t="s">
        <v>99</v>
      </c>
      <c r="Q5572" t="s">
        <v>5344</v>
      </c>
      <c r="R5572" s="19">
        <v>34.36</v>
      </c>
      <c r="S5572" s="17">
        <v>1</v>
      </c>
      <c r="T5572" s="20">
        <v>0.2</v>
      </c>
      <c r="U5572" s="19">
        <v>-7.3014999999999999</v>
      </c>
      <c r="V5572" s="20">
        <f t="shared" si="435"/>
        <v>-0.21249999999999999</v>
      </c>
      <c r="W5572" s="17">
        <f t="shared" si="436"/>
        <v>2017</v>
      </c>
      <c r="X5572" t="str">
        <f t="shared" si="437"/>
        <v>Mar-2017</v>
      </c>
      <c r="Y5572" s="17">
        <f t="shared" si="438"/>
        <v>0</v>
      </c>
      <c r="Z5572" t="str">
        <f t="shared" si="439"/>
        <v>11-20%</v>
      </c>
      <c r="AA5572" s="17">
        <f>IF(COUNTIF($B$2:B5572,B5572)=1,1,0)</f>
        <v>0</v>
      </c>
      <c r="AB5572" s="17">
        <f>IF(COUNTIF($F$2:F5572,F5572)=1,1,0)</f>
        <v>0</v>
      </c>
    </row>
    <row r="5573" spans="1:28" x14ac:dyDescent="0.2">
      <c r="A5573" s="17">
        <v>5572</v>
      </c>
      <c r="B5573" t="s">
        <v>8367</v>
      </c>
      <c r="C5573" s="18">
        <v>41978</v>
      </c>
      <c r="D5573" s="18">
        <v>41982</v>
      </c>
      <c r="E5573" t="s">
        <v>77</v>
      </c>
      <c r="F5573" t="s">
        <v>924</v>
      </c>
      <c r="G5573" t="s">
        <v>925</v>
      </c>
      <c r="H5573" t="s">
        <v>68</v>
      </c>
      <c r="I5573" t="s">
        <v>54</v>
      </c>
      <c r="J5573" t="s">
        <v>524</v>
      </c>
      <c r="K5573" t="s">
        <v>525</v>
      </c>
      <c r="L5573">
        <v>43229</v>
      </c>
      <c r="M5573" t="s">
        <v>175</v>
      </c>
      <c r="N5573" t="s">
        <v>6571</v>
      </c>
      <c r="O5573" t="s">
        <v>73</v>
      </c>
      <c r="P5573" t="s">
        <v>117</v>
      </c>
      <c r="Q5573" t="s">
        <v>6572</v>
      </c>
      <c r="R5573" s="19">
        <v>98.376000000000005</v>
      </c>
      <c r="S5573" s="17">
        <v>3</v>
      </c>
      <c r="T5573" s="20">
        <v>0.2</v>
      </c>
      <c r="U5573" s="19">
        <v>35.661299999999997</v>
      </c>
      <c r="V5573" s="20">
        <f t="shared" si="435"/>
        <v>0.36249999999999993</v>
      </c>
      <c r="W5573" s="17">
        <f t="shared" si="436"/>
        <v>2014</v>
      </c>
      <c r="X5573" t="str">
        <f t="shared" si="437"/>
        <v>Dec-2014</v>
      </c>
      <c r="Y5573" s="17">
        <f t="shared" si="438"/>
        <v>4</v>
      </c>
      <c r="Z5573" t="str">
        <f t="shared" si="439"/>
        <v>11-20%</v>
      </c>
      <c r="AA5573" s="17">
        <f>IF(COUNTIF($B$2:B5573,B5573)=1,1,0)</f>
        <v>1</v>
      </c>
      <c r="AB5573" s="17">
        <f>IF(COUNTIF($F$2:F5573,F5573)=1,1,0)</f>
        <v>0</v>
      </c>
    </row>
    <row r="5574" spans="1:28" x14ac:dyDescent="0.2">
      <c r="A5574" s="17">
        <v>5573</v>
      </c>
      <c r="B5574" t="s">
        <v>8367</v>
      </c>
      <c r="C5574" s="18">
        <v>41978</v>
      </c>
      <c r="D5574" s="18">
        <v>41982</v>
      </c>
      <c r="E5574" t="s">
        <v>77</v>
      </c>
      <c r="F5574" t="s">
        <v>924</v>
      </c>
      <c r="G5574" t="s">
        <v>925</v>
      </c>
      <c r="H5574" t="s">
        <v>68</v>
      </c>
      <c r="I5574" t="s">
        <v>54</v>
      </c>
      <c r="J5574" t="s">
        <v>524</v>
      </c>
      <c r="K5574" t="s">
        <v>525</v>
      </c>
      <c r="L5574">
        <v>43229</v>
      </c>
      <c r="M5574" t="s">
        <v>175</v>
      </c>
      <c r="N5574" t="s">
        <v>2720</v>
      </c>
      <c r="O5574" t="s">
        <v>73</v>
      </c>
      <c r="P5574" t="s">
        <v>102</v>
      </c>
      <c r="Q5574" t="s">
        <v>2721</v>
      </c>
      <c r="R5574" s="19">
        <v>29.94</v>
      </c>
      <c r="S5574" s="17">
        <v>4</v>
      </c>
      <c r="T5574" s="20">
        <v>0.7</v>
      </c>
      <c r="U5574" s="19">
        <v>-23.952000000000002</v>
      </c>
      <c r="V5574" s="20">
        <f t="shared" si="435"/>
        <v>-0.8</v>
      </c>
      <c r="W5574" s="17">
        <f t="shared" si="436"/>
        <v>2014</v>
      </c>
      <c r="X5574" t="str">
        <f t="shared" si="437"/>
        <v>Dec-2014</v>
      </c>
      <c r="Y5574" s="17">
        <f t="shared" si="438"/>
        <v>4</v>
      </c>
      <c r="Z5574" t="str">
        <f t="shared" si="439"/>
        <v>Over 50%</v>
      </c>
      <c r="AA5574" s="17">
        <f>IF(COUNTIF($B$2:B5574,B5574)=1,1,0)</f>
        <v>0</v>
      </c>
      <c r="AB5574" s="17">
        <f>IF(COUNTIF($F$2:F5574,F5574)=1,1,0)</f>
        <v>0</v>
      </c>
    </row>
    <row r="5575" spans="1:28" x14ac:dyDescent="0.2">
      <c r="A5575" s="17">
        <v>5574</v>
      </c>
      <c r="B5575" t="s">
        <v>8367</v>
      </c>
      <c r="C5575" s="18">
        <v>41978</v>
      </c>
      <c r="D5575" s="18">
        <v>41982</v>
      </c>
      <c r="E5575" t="s">
        <v>77</v>
      </c>
      <c r="F5575" t="s">
        <v>924</v>
      </c>
      <c r="G5575" t="s">
        <v>925</v>
      </c>
      <c r="H5575" t="s">
        <v>68</v>
      </c>
      <c r="I5575" t="s">
        <v>54</v>
      </c>
      <c r="J5575" t="s">
        <v>524</v>
      </c>
      <c r="K5575" t="s">
        <v>525</v>
      </c>
      <c r="L5575">
        <v>43229</v>
      </c>
      <c r="M5575" t="s">
        <v>175</v>
      </c>
      <c r="N5575" t="s">
        <v>8368</v>
      </c>
      <c r="O5575" t="s">
        <v>73</v>
      </c>
      <c r="P5575" t="s">
        <v>117</v>
      </c>
      <c r="Q5575" t="s">
        <v>8369</v>
      </c>
      <c r="R5575" s="19">
        <v>17.472000000000001</v>
      </c>
      <c r="S5575" s="17">
        <v>3</v>
      </c>
      <c r="T5575" s="20">
        <v>0.2</v>
      </c>
      <c r="U5575" s="19">
        <v>5.6783999999999999</v>
      </c>
      <c r="V5575" s="20">
        <f t="shared" si="435"/>
        <v>0.32499999999999996</v>
      </c>
      <c r="W5575" s="17">
        <f t="shared" si="436"/>
        <v>2014</v>
      </c>
      <c r="X5575" t="str">
        <f t="shared" si="437"/>
        <v>Dec-2014</v>
      </c>
      <c r="Y5575" s="17">
        <f t="shared" si="438"/>
        <v>4</v>
      </c>
      <c r="Z5575" t="str">
        <f t="shared" si="439"/>
        <v>11-20%</v>
      </c>
      <c r="AA5575" s="17">
        <f>IF(COUNTIF($B$2:B5575,B5575)=1,1,0)</f>
        <v>0</v>
      </c>
      <c r="AB5575" s="17">
        <f>IF(COUNTIF($F$2:F5575,F5575)=1,1,0)</f>
        <v>0</v>
      </c>
    </row>
    <row r="5576" spans="1:28" x14ac:dyDescent="0.2">
      <c r="A5576" s="17">
        <v>5575</v>
      </c>
      <c r="B5576" t="s">
        <v>8367</v>
      </c>
      <c r="C5576" s="18">
        <v>41978</v>
      </c>
      <c r="D5576" s="18">
        <v>41982</v>
      </c>
      <c r="E5576" t="s">
        <v>77</v>
      </c>
      <c r="F5576" t="s">
        <v>924</v>
      </c>
      <c r="G5576" t="s">
        <v>925</v>
      </c>
      <c r="H5576" t="s">
        <v>68</v>
      </c>
      <c r="I5576" t="s">
        <v>54</v>
      </c>
      <c r="J5576" t="s">
        <v>524</v>
      </c>
      <c r="K5576" t="s">
        <v>525</v>
      </c>
      <c r="L5576">
        <v>43229</v>
      </c>
      <c r="M5576" t="s">
        <v>175</v>
      </c>
      <c r="N5576" t="s">
        <v>8370</v>
      </c>
      <c r="O5576" t="s">
        <v>98</v>
      </c>
      <c r="P5576" t="s">
        <v>99</v>
      </c>
      <c r="Q5576" t="s">
        <v>8371</v>
      </c>
      <c r="R5576" s="19">
        <v>36.738</v>
      </c>
      <c r="S5576" s="17">
        <v>1</v>
      </c>
      <c r="T5576" s="20">
        <v>0.4</v>
      </c>
      <c r="U5576" s="19">
        <v>-9.1844999999999999</v>
      </c>
      <c r="V5576" s="20">
        <f t="shared" si="435"/>
        <v>-0.25</v>
      </c>
      <c r="W5576" s="17">
        <f t="shared" si="436"/>
        <v>2014</v>
      </c>
      <c r="X5576" t="str">
        <f t="shared" si="437"/>
        <v>Dec-2014</v>
      </c>
      <c r="Y5576" s="17">
        <f t="shared" si="438"/>
        <v>4</v>
      </c>
      <c r="Z5576" t="str">
        <f t="shared" si="439"/>
        <v>31-40%</v>
      </c>
      <c r="AA5576" s="17">
        <f>IF(COUNTIF($B$2:B5576,B5576)=1,1,0)</f>
        <v>0</v>
      </c>
      <c r="AB5576" s="17">
        <f>IF(COUNTIF($F$2:F5576,F5576)=1,1,0)</f>
        <v>0</v>
      </c>
    </row>
    <row r="5577" spans="1:28" x14ac:dyDescent="0.2">
      <c r="A5577" s="17">
        <v>5576</v>
      </c>
      <c r="B5577" t="s">
        <v>8367</v>
      </c>
      <c r="C5577" s="18">
        <v>41978</v>
      </c>
      <c r="D5577" s="18">
        <v>41982</v>
      </c>
      <c r="E5577" t="s">
        <v>77</v>
      </c>
      <c r="F5577" t="s">
        <v>924</v>
      </c>
      <c r="G5577" t="s">
        <v>925</v>
      </c>
      <c r="H5577" t="s">
        <v>68</v>
      </c>
      <c r="I5577" t="s">
        <v>54</v>
      </c>
      <c r="J5577" t="s">
        <v>524</v>
      </c>
      <c r="K5577" t="s">
        <v>525</v>
      </c>
      <c r="L5577">
        <v>43229</v>
      </c>
      <c r="M5577" t="s">
        <v>175</v>
      </c>
      <c r="N5577" t="s">
        <v>4797</v>
      </c>
      <c r="O5577" t="s">
        <v>98</v>
      </c>
      <c r="P5577" t="s">
        <v>99</v>
      </c>
      <c r="Q5577" t="s">
        <v>4798</v>
      </c>
      <c r="R5577" s="19">
        <v>179.94</v>
      </c>
      <c r="S5577" s="17">
        <v>2</v>
      </c>
      <c r="T5577" s="20">
        <v>0.4</v>
      </c>
      <c r="U5577" s="19">
        <v>-44.984999999999999</v>
      </c>
      <c r="V5577" s="20">
        <f t="shared" si="435"/>
        <v>-0.25</v>
      </c>
      <c r="W5577" s="17">
        <f t="shared" si="436"/>
        <v>2014</v>
      </c>
      <c r="X5577" t="str">
        <f t="shared" si="437"/>
        <v>Dec-2014</v>
      </c>
      <c r="Y5577" s="17">
        <f t="shared" si="438"/>
        <v>4</v>
      </c>
      <c r="Z5577" t="str">
        <f t="shared" si="439"/>
        <v>31-40%</v>
      </c>
      <c r="AA5577" s="17">
        <f>IF(COUNTIF($B$2:B5577,B5577)=1,1,0)</f>
        <v>0</v>
      </c>
      <c r="AB5577" s="17">
        <f>IF(COUNTIF($F$2:F5577,F5577)=1,1,0)</f>
        <v>0</v>
      </c>
    </row>
    <row r="5578" spans="1:28" x14ac:dyDescent="0.2">
      <c r="A5578" s="17">
        <v>5577</v>
      </c>
      <c r="B5578" t="s">
        <v>8372</v>
      </c>
      <c r="C5578" s="18">
        <v>42716</v>
      </c>
      <c r="D5578" s="18">
        <v>42720</v>
      </c>
      <c r="E5578" t="s">
        <v>77</v>
      </c>
      <c r="F5578" t="s">
        <v>1457</v>
      </c>
      <c r="G5578" t="s">
        <v>1458</v>
      </c>
      <c r="H5578" t="s">
        <v>53</v>
      </c>
      <c r="I5578" t="s">
        <v>54</v>
      </c>
      <c r="J5578" t="s">
        <v>630</v>
      </c>
      <c r="K5578" t="s">
        <v>70</v>
      </c>
      <c r="L5578">
        <v>91104</v>
      </c>
      <c r="M5578" t="s">
        <v>71</v>
      </c>
      <c r="N5578" t="s">
        <v>1746</v>
      </c>
      <c r="O5578" t="s">
        <v>59</v>
      </c>
      <c r="P5578" t="s">
        <v>92</v>
      </c>
      <c r="Q5578" t="s">
        <v>1747</v>
      </c>
      <c r="R5578" s="19">
        <v>383.64</v>
      </c>
      <c r="S5578" s="17">
        <v>6</v>
      </c>
      <c r="T5578" s="20">
        <v>0</v>
      </c>
      <c r="U5578" s="19">
        <v>122.76479999999999</v>
      </c>
      <c r="V5578" s="20">
        <f t="shared" si="435"/>
        <v>0.32</v>
      </c>
      <c r="W5578" s="17">
        <f t="shared" si="436"/>
        <v>2016</v>
      </c>
      <c r="X5578" t="str">
        <f t="shared" si="437"/>
        <v>Dec-2016</v>
      </c>
      <c r="Y5578" s="17">
        <f t="shared" si="438"/>
        <v>4</v>
      </c>
      <c r="Z5578" t="str">
        <f t="shared" si="439"/>
        <v>0% (No Discount)</v>
      </c>
      <c r="AA5578" s="17">
        <f>IF(COUNTIF($B$2:B5578,B5578)=1,1,0)</f>
        <v>1</v>
      </c>
      <c r="AB5578" s="17">
        <f>IF(COUNTIF($F$2:F5578,F5578)=1,1,0)</f>
        <v>0</v>
      </c>
    </row>
    <row r="5579" spans="1:28" x14ac:dyDescent="0.2">
      <c r="A5579" s="17">
        <v>5578</v>
      </c>
      <c r="B5579" t="s">
        <v>8372</v>
      </c>
      <c r="C5579" s="18">
        <v>42716</v>
      </c>
      <c r="D5579" s="18">
        <v>42720</v>
      </c>
      <c r="E5579" t="s">
        <v>77</v>
      </c>
      <c r="F5579" t="s">
        <v>1457</v>
      </c>
      <c r="G5579" t="s">
        <v>1458</v>
      </c>
      <c r="H5579" t="s">
        <v>53</v>
      </c>
      <c r="I5579" t="s">
        <v>54</v>
      </c>
      <c r="J5579" t="s">
        <v>630</v>
      </c>
      <c r="K5579" t="s">
        <v>70</v>
      </c>
      <c r="L5579">
        <v>91104</v>
      </c>
      <c r="M5579" t="s">
        <v>71</v>
      </c>
      <c r="N5579" t="s">
        <v>2169</v>
      </c>
      <c r="O5579" t="s">
        <v>73</v>
      </c>
      <c r="P5579" t="s">
        <v>105</v>
      </c>
      <c r="Q5579" t="s">
        <v>2170</v>
      </c>
      <c r="R5579" s="19">
        <v>56.52</v>
      </c>
      <c r="S5579" s="17">
        <v>3</v>
      </c>
      <c r="T5579" s="20">
        <v>0</v>
      </c>
      <c r="U5579" s="19">
        <v>15.8256</v>
      </c>
      <c r="V5579" s="20">
        <f t="shared" si="435"/>
        <v>0.27999999999999997</v>
      </c>
      <c r="W5579" s="17">
        <f t="shared" si="436"/>
        <v>2016</v>
      </c>
      <c r="X5579" t="str">
        <f t="shared" si="437"/>
        <v>Dec-2016</v>
      </c>
      <c r="Y5579" s="17">
        <f t="shared" si="438"/>
        <v>4</v>
      </c>
      <c r="Z5579" t="str">
        <f t="shared" si="439"/>
        <v>0% (No Discount)</v>
      </c>
      <c r="AA5579" s="17">
        <f>IF(COUNTIF($B$2:B5579,B5579)=1,1,0)</f>
        <v>0</v>
      </c>
      <c r="AB5579" s="17">
        <f>IF(COUNTIF($F$2:F5579,F5579)=1,1,0)</f>
        <v>0</v>
      </c>
    </row>
    <row r="5580" spans="1:28" x14ac:dyDescent="0.2">
      <c r="A5580" s="17">
        <v>5579</v>
      </c>
      <c r="B5580" t="s">
        <v>8373</v>
      </c>
      <c r="C5580" s="18">
        <v>42987</v>
      </c>
      <c r="D5580" s="18">
        <v>42992</v>
      </c>
      <c r="E5580" t="s">
        <v>50</v>
      </c>
      <c r="F5580" t="s">
        <v>6608</v>
      </c>
      <c r="G5580" t="s">
        <v>6609</v>
      </c>
      <c r="H5580" t="s">
        <v>53</v>
      </c>
      <c r="I5580" t="s">
        <v>54</v>
      </c>
      <c r="J5580" t="s">
        <v>69</v>
      </c>
      <c r="K5580" t="s">
        <v>70</v>
      </c>
      <c r="L5580">
        <v>90004</v>
      </c>
      <c r="M5580" t="s">
        <v>71</v>
      </c>
      <c r="N5580" t="s">
        <v>3752</v>
      </c>
      <c r="O5580" t="s">
        <v>73</v>
      </c>
      <c r="P5580" t="s">
        <v>95</v>
      </c>
      <c r="Q5580" t="s">
        <v>3753</v>
      </c>
      <c r="R5580" s="19">
        <v>6.56</v>
      </c>
      <c r="S5580" s="17">
        <v>2</v>
      </c>
      <c r="T5580" s="20">
        <v>0</v>
      </c>
      <c r="U5580" s="19">
        <v>1.9024000000000001</v>
      </c>
      <c r="V5580" s="20">
        <f t="shared" si="435"/>
        <v>0.29000000000000004</v>
      </c>
      <c r="W5580" s="17">
        <f t="shared" si="436"/>
        <v>2017</v>
      </c>
      <c r="X5580" t="str">
        <f t="shared" si="437"/>
        <v>Sep-2017</v>
      </c>
      <c r="Y5580" s="17">
        <f t="shared" si="438"/>
        <v>5</v>
      </c>
      <c r="Z5580" t="str">
        <f t="shared" si="439"/>
        <v>0% (No Discount)</v>
      </c>
      <c r="AA5580" s="17">
        <f>IF(COUNTIF($B$2:B5580,B5580)=1,1,0)</f>
        <v>1</v>
      </c>
      <c r="AB5580" s="17">
        <f>IF(COUNTIF($F$2:F5580,F5580)=1,1,0)</f>
        <v>0</v>
      </c>
    </row>
    <row r="5581" spans="1:28" x14ac:dyDescent="0.2">
      <c r="A5581" s="17">
        <v>5580</v>
      </c>
      <c r="B5581" t="s">
        <v>8373</v>
      </c>
      <c r="C5581" s="18">
        <v>42987</v>
      </c>
      <c r="D5581" s="18">
        <v>42992</v>
      </c>
      <c r="E5581" t="s">
        <v>50</v>
      </c>
      <c r="F5581" t="s">
        <v>6608</v>
      </c>
      <c r="G5581" t="s">
        <v>6609</v>
      </c>
      <c r="H5581" t="s">
        <v>53</v>
      </c>
      <c r="I5581" t="s">
        <v>54</v>
      </c>
      <c r="J5581" t="s">
        <v>69</v>
      </c>
      <c r="K5581" t="s">
        <v>70</v>
      </c>
      <c r="L5581">
        <v>90004</v>
      </c>
      <c r="M5581" t="s">
        <v>71</v>
      </c>
      <c r="N5581" t="s">
        <v>4964</v>
      </c>
      <c r="O5581" t="s">
        <v>59</v>
      </c>
      <c r="P5581" t="s">
        <v>63</v>
      </c>
      <c r="Q5581" t="s">
        <v>4965</v>
      </c>
      <c r="R5581" s="19">
        <v>243.92</v>
      </c>
      <c r="S5581" s="17">
        <v>5</v>
      </c>
      <c r="T5581" s="20">
        <v>0.2</v>
      </c>
      <c r="U5581" s="19">
        <v>-15.244999999999999</v>
      </c>
      <c r="V5581" s="20">
        <f t="shared" si="435"/>
        <v>-6.25E-2</v>
      </c>
      <c r="W5581" s="17">
        <f t="shared" si="436"/>
        <v>2017</v>
      </c>
      <c r="X5581" t="str">
        <f t="shared" si="437"/>
        <v>Sep-2017</v>
      </c>
      <c r="Y5581" s="17">
        <f t="shared" si="438"/>
        <v>5</v>
      </c>
      <c r="Z5581" t="str">
        <f t="shared" si="439"/>
        <v>11-20%</v>
      </c>
      <c r="AA5581" s="17">
        <f>IF(COUNTIF($B$2:B5581,B5581)=1,1,0)</f>
        <v>0</v>
      </c>
      <c r="AB5581" s="17">
        <f>IF(COUNTIF($F$2:F5581,F5581)=1,1,0)</f>
        <v>0</v>
      </c>
    </row>
    <row r="5582" spans="1:28" x14ac:dyDescent="0.2">
      <c r="A5582" s="17">
        <v>5581</v>
      </c>
      <c r="B5582" t="s">
        <v>8373</v>
      </c>
      <c r="C5582" s="18">
        <v>42987</v>
      </c>
      <c r="D5582" s="18">
        <v>42992</v>
      </c>
      <c r="E5582" t="s">
        <v>50</v>
      </c>
      <c r="F5582" t="s">
        <v>6608</v>
      </c>
      <c r="G5582" t="s">
        <v>6609</v>
      </c>
      <c r="H5582" t="s">
        <v>53</v>
      </c>
      <c r="I5582" t="s">
        <v>54</v>
      </c>
      <c r="J5582" t="s">
        <v>69</v>
      </c>
      <c r="K5582" t="s">
        <v>70</v>
      </c>
      <c r="L5582">
        <v>90004</v>
      </c>
      <c r="M5582" t="s">
        <v>71</v>
      </c>
      <c r="N5582" t="s">
        <v>7961</v>
      </c>
      <c r="O5582" t="s">
        <v>73</v>
      </c>
      <c r="P5582" t="s">
        <v>117</v>
      </c>
      <c r="Q5582" t="s">
        <v>7962</v>
      </c>
      <c r="R5582" s="19">
        <v>47.52</v>
      </c>
      <c r="S5582" s="17">
        <v>9</v>
      </c>
      <c r="T5582" s="20">
        <v>0</v>
      </c>
      <c r="U5582" s="19">
        <v>22.8096</v>
      </c>
      <c r="V5582" s="20">
        <f t="shared" si="435"/>
        <v>0.48</v>
      </c>
      <c r="W5582" s="17">
        <f t="shared" si="436"/>
        <v>2017</v>
      </c>
      <c r="X5582" t="str">
        <f t="shared" si="437"/>
        <v>Sep-2017</v>
      </c>
      <c r="Y5582" s="17">
        <f t="shared" si="438"/>
        <v>5</v>
      </c>
      <c r="Z5582" t="str">
        <f t="shared" si="439"/>
        <v>0% (No Discount)</v>
      </c>
      <c r="AA5582" s="17">
        <f>IF(COUNTIF($B$2:B5582,B5582)=1,1,0)</f>
        <v>0</v>
      </c>
      <c r="AB5582" s="17">
        <f>IF(COUNTIF($F$2:F5582,F5582)=1,1,0)</f>
        <v>0</v>
      </c>
    </row>
    <row r="5583" spans="1:28" x14ac:dyDescent="0.2">
      <c r="A5583" s="17">
        <v>5582</v>
      </c>
      <c r="B5583" t="s">
        <v>8374</v>
      </c>
      <c r="C5583" s="18">
        <v>43012</v>
      </c>
      <c r="D5583" s="18">
        <v>43016</v>
      </c>
      <c r="E5583" t="s">
        <v>77</v>
      </c>
      <c r="F5583" t="s">
        <v>328</v>
      </c>
      <c r="G5583" t="s">
        <v>329</v>
      </c>
      <c r="H5583" t="s">
        <v>129</v>
      </c>
      <c r="I5583" t="s">
        <v>54</v>
      </c>
      <c r="J5583" t="s">
        <v>3248</v>
      </c>
      <c r="K5583" t="s">
        <v>2769</v>
      </c>
      <c r="L5583">
        <v>20735</v>
      </c>
      <c r="M5583" t="s">
        <v>175</v>
      </c>
      <c r="N5583" t="s">
        <v>3498</v>
      </c>
      <c r="O5583" t="s">
        <v>59</v>
      </c>
      <c r="P5583" t="s">
        <v>92</v>
      </c>
      <c r="Q5583" t="s">
        <v>3499</v>
      </c>
      <c r="R5583" s="19">
        <v>19.98</v>
      </c>
      <c r="S5583" s="17">
        <v>1</v>
      </c>
      <c r="T5583" s="20">
        <v>0</v>
      </c>
      <c r="U5583" s="19">
        <v>8.5914000000000001</v>
      </c>
      <c r="V5583" s="20">
        <f t="shared" si="435"/>
        <v>0.43</v>
      </c>
      <c r="W5583" s="17">
        <f t="shared" si="436"/>
        <v>2017</v>
      </c>
      <c r="X5583" t="str">
        <f t="shared" si="437"/>
        <v>Oct-2017</v>
      </c>
      <c r="Y5583" s="17">
        <f t="shared" si="438"/>
        <v>4</v>
      </c>
      <c r="Z5583" t="str">
        <f t="shared" si="439"/>
        <v>0% (No Discount)</v>
      </c>
      <c r="AA5583" s="17">
        <f>IF(COUNTIF($B$2:B5583,B5583)=1,1,0)</f>
        <v>1</v>
      </c>
      <c r="AB5583" s="17">
        <f>IF(COUNTIF($F$2:F5583,F5583)=1,1,0)</f>
        <v>0</v>
      </c>
    </row>
    <row r="5584" spans="1:28" x14ac:dyDescent="0.2">
      <c r="A5584" s="17">
        <v>5583</v>
      </c>
      <c r="B5584" t="s">
        <v>8375</v>
      </c>
      <c r="C5584" s="18">
        <v>42499</v>
      </c>
      <c r="D5584" s="18">
        <v>42503</v>
      </c>
      <c r="E5584" t="s">
        <v>77</v>
      </c>
      <c r="F5584" t="s">
        <v>328</v>
      </c>
      <c r="G5584" t="s">
        <v>329</v>
      </c>
      <c r="H5584" t="s">
        <v>129</v>
      </c>
      <c r="I5584" t="s">
        <v>54</v>
      </c>
      <c r="J5584" t="s">
        <v>293</v>
      </c>
      <c r="K5584" t="s">
        <v>294</v>
      </c>
      <c r="L5584">
        <v>10024</v>
      </c>
      <c r="M5584" t="s">
        <v>175</v>
      </c>
      <c r="N5584" t="s">
        <v>3533</v>
      </c>
      <c r="O5584" t="s">
        <v>73</v>
      </c>
      <c r="P5584" t="s">
        <v>95</v>
      </c>
      <c r="Q5584" t="s">
        <v>3534</v>
      </c>
      <c r="R5584" s="19">
        <v>8</v>
      </c>
      <c r="S5584" s="17">
        <v>5</v>
      </c>
      <c r="T5584" s="20">
        <v>0</v>
      </c>
      <c r="U5584" s="19">
        <v>3.44</v>
      </c>
      <c r="V5584" s="20">
        <f t="shared" si="435"/>
        <v>0.43</v>
      </c>
      <c r="W5584" s="17">
        <f t="shared" si="436"/>
        <v>2016</v>
      </c>
      <c r="X5584" t="str">
        <f t="shared" si="437"/>
        <v>May-2016</v>
      </c>
      <c r="Y5584" s="17">
        <f t="shared" si="438"/>
        <v>4</v>
      </c>
      <c r="Z5584" t="str">
        <f t="shared" si="439"/>
        <v>0% (No Discount)</v>
      </c>
      <c r="AA5584" s="17">
        <f>IF(COUNTIF($B$2:B5584,B5584)=1,1,0)</f>
        <v>1</v>
      </c>
      <c r="AB5584" s="17">
        <f>IF(COUNTIF($F$2:F5584,F5584)=1,1,0)</f>
        <v>0</v>
      </c>
    </row>
    <row r="5585" spans="1:28" x14ac:dyDescent="0.2">
      <c r="A5585" s="17">
        <v>5584</v>
      </c>
      <c r="B5585" t="s">
        <v>8376</v>
      </c>
      <c r="C5585" s="18">
        <v>41988</v>
      </c>
      <c r="D5585" s="18">
        <v>41992</v>
      </c>
      <c r="E5585" t="s">
        <v>50</v>
      </c>
      <c r="F5585" t="s">
        <v>1079</v>
      </c>
      <c r="G5585" t="s">
        <v>1080</v>
      </c>
      <c r="H5585" t="s">
        <v>53</v>
      </c>
      <c r="I5585" t="s">
        <v>54</v>
      </c>
      <c r="J5585" t="s">
        <v>977</v>
      </c>
      <c r="K5585" t="s">
        <v>70</v>
      </c>
      <c r="L5585">
        <v>92037</v>
      </c>
      <c r="M5585" t="s">
        <v>71</v>
      </c>
      <c r="N5585" t="s">
        <v>5788</v>
      </c>
      <c r="O5585" t="s">
        <v>59</v>
      </c>
      <c r="P5585" t="s">
        <v>92</v>
      </c>
      <c r="Q5585" t="s">
        <v>5789</v>
      </c>
      <c r="R5585" s="19">
        <v>6.16</v>
      </c>
      <c r="S5585" s="17">
        <v>2</v>
      </c>
      <c r="T5585" s="20">
        <v>0</v>
      </c>
      <c r="U5585" s="19">
        <v>1.9712000000000001</v>
      </c>
      <c r="V5585" s="20">
        <f t="shared" si="435"/>
        <v>0.32</v>
      </c>
      <c r="W5585" s="17">
        <f t="shared" si="436"/>
        <v>2014</v>
      </c>
      <c r="X5585" t="str">
        <f t="shared" si="437"/>
        <v>Dec-2014</v>
      </c>
      <c r="Y5585" s="17">
        <f t="shared" si="438"/>
        <v>4</v>
      </c>
      <c r="Z5585" t="str">
        <f t="shared" si="439"/>
        <v>0% (No Discount)</v>
      </c>
      <c r="AA5585" s="17">
        <f>IF(COUNTIF($B$2:B5585,B5585)=1,1,0)</f>
        <v>1</v>
      </c>
      <c r="AB5585" s="17">
        <f>IF(COUNTIF($F$2:F5585,F5585)=1,1,0)</f>
        <v>0</v>
      </c>
    </row>
    <row r="5586" spans="1:28" x14ac:dyDescent="0.2">
      <c r="A5586" s="17">
        <v>5585</v>
      </c>
      <c r="B5586" t="s">
        <v>8377</v>
      </c>
      <c r="C5586" s="18">
        <v>43069</v>
      </c>
      <c r="D5586" s="18">
        <v>43073</v>
      </c>
      <c r="E5586" t="s">
        <v>77</v>
      </c>
      <c r="F5586" t="s">
        <v>1420</v>
      </c>
      <c r="G5586" t="s">
        <v>1421</v>
      </c>
      <c r="H5586" t="s">
        <v>129</v>
      </c>
      <c r="I5586" t="s">
        <v>54</v>
      </c>
      <c r="J5586" t="s">
        <v>293</v>
      </c>
      <c r="K5586" t="s">
        <v>294</v>
      </c>
      <c r="L5586">
        <v>10011</v>
      </c>
      <c r="M5586" t="s">
        <v>175</v>
      </c>
      <c r="N5586" t="s">
        <v>8378</v>
      </c>
      <c r="O5586" t="s">
        <v>73</v>
      </c>
      <c r="P5586" t="s">
        <v>86</v>
      </c>
      <c r="Q5586" t="s">
        <v>8379</v>
      </c>
      <c r="R5586" s="19">
        <v>83.56</v>
      </c>
      <c r="S5586" s="17">
        <v>4</v>
      </c>
      <c r="T5586" s="20">
        <v>0</v>
      </c>
      <c r="U5586" s="19">
        <v>1.6712</v>
      </c>
      <c r="V5586" s="20">
        <f t="shared" si="435"/>
        <v>0.02</v>
      </c>
      <c r="W5586" s="17">
        <f t="shared" si="436"/>
        <v>2017</v>
      </c>
      <c r="X5586" t="str">
        <f t="shared" si="437"/>
        <v>Nov-2017</v>
      </c>
      <c r="Y5586" s="17">
        <f t="shared" si="438"/>
        <v>4</v>
      </c>
      <c r="Z5586" t="str">
        <f t="shared" si="439"/>
        <v>0% (No Discount)</v>
      </c>
      <c r="AA5586" s="17">
        <f>IF(COUNTIF($B$2:B5586,B5586)=1,1,0)</f>
        <v>1</v>
      </c>
      <c r="AB5586" s="17">
        <f>IF(COUNTIF($F$2:F5586,F5586)=1,1,0)</f>
        <v>0</v>
      </c>
    </row>
    <row r="5587" spans="1:28" x14ac:dyDescent="0.2">
      <c r="A5587" s="17">
        <v>5586</v>
      </c>
      <c r="B5587" t="s">
        <v>8377</v>
      </c>
      <c r="C5587" s="18">
        <v>43069</v>
      </c>
      <c r="D5587" s="18">
        <v>43073</v>
      </c>
      <c r="E5587" t="s">
        <v>77</v>
      </c>
      <c r="F5587" t="s">
        <v>1420</v>
      </c>
      <c r="G5587" t="s">
        <v>1421</v>
      </c>
      <c r="H5587" t="s">
        <v>129</v>
      </c>
      <c r="I5587" t="s">
        <v>54</v>
      </c>
      <c r="J5587" t="s">
        <v>293</v>
      </c>
      <c r="K5587" t="s">
        <v>294</v>
      </c>
      <c r="L5587">
        <v>10011</v>
      </c>
      <c r="M5587" t="s">
        <v>175</v>
      </c>
      <c r="N5587" t="s">
        <v>8380</v>
      </c>
      <c r="O5587" t="s">
        <v>98</v>
      </c>
      <c r="P5587" t="s">
        <v>99</v>
      </c>
      <c r="Q5587" t="s">
        <v>8381</v>
      </c>
      <c r="R5587" s="19">
        <v>546.05999999999995</v>
      </c>
      <c r="S5587" s="17">
        <v>3</v>
      </c>
      <c r="T5587" s="20">
        <v>0</v>
      </c>
      <c r="U5587" s="19">
        <v>163.81800000000001</v>
      </c>
      <c r="V5587" s="20">
        <f t="shared" si="435"/>
        <v>0.30000000000000004</v>
      </c>
      <c r="W5587" s="17">
        <f t="shared" si="436"/>
        <v>2017</v>
      </c>
      <c r="X5587" t="str">
        <f t="shared" si="437"/>
        <v>Nov-2017</v>
      </c>
      <c r="Y5587" s="17">
        <f t="shared" si="438"/>
        <v>4</v>
      </c>
      <c r="Z5587" t="str">
        <f t="shared" si="439"/>
        <v>0% (No Discount)</v>
      </c>
      <c r="AA5587" s="17">
        <f>IF(COUNTIF($B$2:B5587,B5587)=1,1,0)</f>
        <v>0</v>
      </c>
      <c r="AB5587" s="17">
        <f>IF(COUNTIF($F$2:F5587,F5587)=1,1,0)</f>
        <v>0</v>
      </c>
    </row>
    <row r="5588" spans="1:28" x14ac:dyDescent="0.2">
      <c r="A5588" s="17">
        <v>5587</v>
      </c>
      <c r="B5588" t="s">
        <v>8377</v>
      </c>
      <c r="C5588" s="18">
        <v>43069</v>
      </c>
      <c r="D5588" s="18">
        <v>43073</v>
      </c>
      <c r="E5588" t="s">
        <v>77</v>
      </c>
      <c r="F5588" t="s">
        <v>1420</v>
      </c>
      <c r="G5588" t="s">
        <v>1421</v>
      </c>
      <c r="H5588" t="s">
        <v>129</v>
      </c>
      <c r="I5588" t="s">
        <v>54</v>
      </c>
      <c r="J5588" t="s">
        <v>293</v>
      </c>
      <c r="K5588" t="s">
        <v>294</v>
      </c>
      <c r="L5588">
        <v>10011</v>
      </c>
      <c r="M5588" t="s">
        <v>175</v>
      </c>
      <c r="N5588" t="s">
        <v>1721</v>
      </c>
      <c r="O5588" t="s">
        <v>73</v>
      </c>
      <c r="P5588" t="s">
        <v>86</v>
      </c>
      <c r="Q5588" t="s">
        <v>1722</v>
      </c>
      <c r="R5588" s="19">
        <v>269.49</v>
      </c>
      <c r="S5588" s="17">
        <v>3</v>
      </c>
      <c r="T5588" s="20">
        <v>0</v>
      </c>
      <c r="U5588" s="19">
        <v>5.3898000000000001</v>
      </c>
      <c r="V5588" s="20">
        <f t="shared" si="435"/>
        <v>0.02</v>
      </c>
      <c r="W5588" s="17">
        <f t="shared" si="436"/>
        <v>2017</v>
      </c>
      <c r="X5588" t="str">
        <f t="shared" si="437"/>
        <v>Nov-2017</v>
      </c>
      <c r="Y5588" s="17">
        <f t="shared" si="438"/>
        <v>4</v>
      </c>
      <c r="Z5588" t="str">
        <f t="shared" si="439"/>
        <v>0% (No Discount)</v>
      </c>
      <c r="AA5588" s="17">
        <f>IF(COUNTIF($B$2:B5588,B5588)=1,1,0)</f>
        <v>0</v>
      </c>
      <c r="AB5588" s="17">
        <f>IF(COUNTIF($F$2:F5588,F5588)=1,1,0)</f>
        <v>0</v>
      </c>
    </row>
    <row r="5589" spans="1:28" x14ac:dyDescent="0.2">
      <c r="A5589" s="17">
        <v>5588</v>
      </c>
      <c r="B5589" t="s">
        <v>8382</v>
      </c>
      <c r="C5589" s="18">
        <v>42082</v>
      </c>
      <c r="D5589" s="18">
        <v>42083</v>
      </c>
      <c r="E5589" t="s">
        <v>215</v>
      </c>
      <c r="F5589" t="s">
        <v>2659</v>
      </c>
      <c r="G5589" t="s">
        <v>2660</v>
      </c>
      <c r="H5589" t="s">
        <v>53</v>
      </c>
      <c r="I5589" t="s">
        <v>54</v>
      </c>
      <c r="J5589" t="s">
        <v>2503</v>
      </c>
      <c r="K5589" t="s">
        <v>70</v>
      </c>
      <c r="L5589">
        <v>93534</v>
      </c>
      <c r="M5589" t="s">
        <v>71</v>
      </c>
      <c r="N5589" t="s">
        <v>3332</v>
      </c>
      <c r="O5589" t="s">
        <v>73</v>
      </c>
      <c r="P5589" t="s">
        <v>296</v>
      </c>
      <c r="Q5589" t="s">
        <v>3333</v>
      </c>
      <c r="R5589" s="19">
        <v>10.9</v>
      </c>
      <c r="S5589" s="17">
        <v>5</v>
      </c>
      <c r="T5589" s="20">
        <v>0</v>
      </c>
      <c r="U5589" s="19">
        <v>3.597</v>
      </c>
      <c r="V5589" s="20">
        <f t="shared" si="435"/>
        <v>0.32999999999999996</v>
      </c>
      <c r="W5589" s="17">
        <f t="shared" si="436"/>
        <v>2015</v>
      </c>
      <c r="X5589" t="str">
        <f t="shared" si="437"/>
        <v>Mar-2015</v>
      </c>
      <c r="Y5589" s="17">
        <f t="shared" si="438"/>
        <v>1</v>
      </c>
      <c r="Z5589" t="str">
        <f t="shared" si="439"/>
        <v>0% (No Discount)</v>
      </c>
      <c r="AA5589" s="17">
        <f>IF(COUNTIF($B$2:B5589,B5589)=1,1,0)</f>
        <v>1</v>
      </c>
      <c r="AB5589" s="17">
        <f>IF(COUNTIF($F$2:F5589,F5589)=1,1,0)</f>
        <v>0</v>
      </c>
    </row>
    <row r="5590" spans="1:28" x14ac:dyDescent="0.2">
      <c r="A5590" s="17">
        <v>5589</v>
      </c>
      <c r="B5590" t="s">
        <v>8383</v>
      </c>
      <c r="C5590" s="18">
        <v>41839</v>
      </c>
      <c r="D5590" s="18">
        <v>41844</v>
      </c>
      <c r="E5590" t="s">
        <v>77</v>
      </c>
      <c r="F5590" t="s">
        <v>6175</v>
      </c>
      <c r="G5590" t="s">
        <v>6176</v>
      </c>
      <c r="H5590" t="s">
        <v>129</v>
      </c>
      <c r="I5590" t="s">
        <v>54</v>
      </c>
      <c r="J5590" t="s">
        <v>1793</v>
      </c>
      <c r="K5590" t="s">
        <v>1794</v>
      </c>
      <c r="L5590">
        <v>59405</v>
      </c>
      <c r="M5590" t="s">
        <v>71</v>
      </c>
      <c r="N5590" t="s">
        <v>2901</v>
      </c>
      <c r="O5590" t="s">
        <v>73</v>
      </c>
      <c r="P5590" t="s">
        <v>102</v>
      </c>
      <c r="Q5590" t="s">
        <v>2902</v>
      </c>
      <c r="R5590" s="19">
        <v>6.0960000000000001</v>
      </c>
      <c r="S5590" s="17">
        <v>2</v>
      </c>
      <c r="T5590" s="20">
        <v>0.2</v>
      </c>
      <c r="U5590" s="19">
        <v>2.2098</v>
      </c>
      <c r="V5590" s="20">
        <f t="shared" si="435"/>
        <v>0.36249999999999999</v>
      </c>
      <c r="W5590" s="17">
        <f t="shared" si="436"/>
        <v>2014</v>
      </c>
      <c r="X5590" t="str">
        <f t="shared" si="437"/>
        <v>Jul-2014</v>
      </c>
      <c r="Y5590" s="17">
        <f t="shared" si="438"/>
        <v>5</v>
      </c>
      <c r="Z5590" t="str">
        <f t="shared" si="439"/>
        <v>11-20%</v>
      </c>
      <c r="AA5590" s="17">
        <f>IF(COUNTIF($B$2:B5590,B5590)=1,1,0)</f>
        <v>1</v>
      </c>
      <c r="AB5590" s="17">
        <f>IF(COUNTIF($F$2:F5590,F5590)=1,1,0)</f>
        <v>0</v>
      </c>
    </row>
    <row r="5591" spans="1:28" x14ac:dyDescent="0.2">
      <c r="A5591" s="17">
        <v>5590</v>
      </c>
      <c r="B5591" t="s">
        <v>8384</v>
      </c>
      <c r="C5591" s="18">
        <v>42712</v>
      </c>
      <c r="D5591" s="18">
        <v>42715</v>
      </c>
      <c r="E5591" t="s">
        <v>50</v>
      </c>
      <c r="F5591" t="s">
        <v>1241</v>
      </c>
      <c r="G5591" t="s">
        <v>1242</v>
      </c>
      <c r="H5591" t="s">
        <v>53</v>
      </c>
      <c r="I5591" t="s">
        <v>54</v>
      </c>
      <c r="J5591" t="s">
        <v>154</v>
      </c>
      <c r="K5591" t="s">
        <v>70</v>
      </c>
      <c r="L5591">
        <v>94110</v>
      </c>
      <c r="M5591" t="s">
        <v>71</v>
      </c>
      <c r="N5591" t="s">
        <v>376</v>
      </c>
      <c r="O5591" t="s">
        <v>73</v>
      </c>
      <c r="P5591" t="s">
        <v>86</v>
      </c>
      <c r="Q5591" t="s">
        <v>377</v>
      </c>
      <c r="R5591" s="19">
        <v>34.049999999999997</v>
      </c>
      <c r="S5591" s="17">
        <v>3</v>
      </c>
      <c r="T5591" s="20">
        <v>0</v>
      </c>
      <c r="U5591" s="19">
        <v>9.5340000000000007</v>
      </c>
      <c r="V5591" s="20">
        <f t="shared" si="435"/>
        <v>0.28000000000000003</v>
      </c>
      <c r="W5591" s="17">
        <f t="shared" si="436"/>
        <v>2016</v>
      </c>
      <c r="X5591" t="str">
        <f t="shared" si="437"/>
        <v>Dec-2016</v>
      </c>
      <c r="Y5591" s="17">
        <f t="shared" si="438"/>
        <v>3</v>
      </c>
      <c r="Z5591" t="str">
        <f t="shared" si="439"/>
        <v>0% (No Discount)</v>
      </c>
      <c r="AA5591" s="17">
        <f>IF(COUNTIF($B$2:B5591,B5591)=1,1,0)</f>
        <v>1</v>
      </c>
      <c r="AB5591" s="17">
        <f>IF(COUNTIF($F$2:F5591,F5591)=1,1,0)</f>
        <v>0</v>
      </c>
    </row>
    <row r="5592" spans="1:28" x14ac:dyDescent="0.2">
      <c r="A5592" s="17">
        <v>5591</v>
      </c>
      <c r="B5592" t="s">
        <v>8384</v>
      </c>
      <c r="C5592" s="18">
        <v>42712</v>
      </c>
      <c r="D5592" s="18">
        <v>42715</v>
      </c>
      <c r="E5592" t="s">
        <v>50</v>
      </c>
      <c r="F5592" t="s">
        <v>1241</v>
      </c>
      <c r="G5592" t="s">
        <v>1242</v>
      </c>
      <c r="H5592" t="s">
        <v>53</v>
      </c>
      <c r="I5592" t="s">
        <v>54</v>
      </c>
      <c r="J5592" t="s">
        <v>154</v>
      </c>
      <c r="K5592" t="s">
        <v>70</v>
      </c>
      <c r="L5592">
        <v>94110</v>
      </c>
      <c r="M5592" t="s">
        <v>71</v>
      </c>
      <c r="N5592" t="s">
        <v>2829</v>
      </c>
      <c r="O5592" t="s">
        <v>73</v>
      </c>
      <c r="P5592" t="s">
        <v>86</v>
      </c>
      <c r="Q5592" t="s">
        <v>2830</v>
      </c>
      <c r="R5592" s="19">
        <v>352.38</v>
      </c>
      <c r="S5592" s="17">
        <v>2</v>
      </c>
      <c r="T5592" s="20">
        <v>0</v>
      </c>
      <c r="U5592" s="19">
        <v>81.047399999999996</v>
      </c>
      <c r="V5592" s="20">
        <f t="shared" si="435"/>
        <v>0.22999999999999998</v>
      </c>
      <c r="W5592" s="17">
        <f t="shared" si="436"/>
        <v>2016</v>
      </c>
      <c r="X5592" t="str">
        <f t="shared" si="437"/>
        <v>Dec-2016</v>
      </c>
      <c r="Y5592" s="17">
        <f t="shared" si="438"/>
        <v>3</v>
      </c>
      <c r="Z5592" t="str">
        <f t="shared" si="439"/>
        <v>0% (No Discount)</v>
      </c>
      <c r="AA5592" s="17">
        <f>IF(COUNTIF($B$2:B5592,B5592)=1,1,0)</f>
        <v>0</v>
      </c>
      <c r="AB5592" s="17">
        <f>IF(COUNTIF($F$2:F5592,F5592)=1,1,0)</f>
        <v>0</v>
      </c>
    </row>
    <row r="5593" spans="1:28" x14ac:dyDescent="0.2">
      <c r="A5593" s="17">
        <v>5592</v>
      </c>
      <c r="B5593" t="s">
        <v>8385</v>
      </c>
      <c r="C5593" s="18">
        <v>41925</v>
      </c>
      <c r="D5593" s="18">
        <v>41930</v>
      </c>
      <c r="E5593" t="s">
        <v>50</v>
      </c>
      <c r="F5593" t="s">
        <v>4272</v>
      </c>
      <c r="G5593" t="s">
        <v>4273</v>
      </c>
      <c r="H5593" t="s">
        <v>68</v>
      </c>
      <c r="I5593" t="s">
        <v>54</v>
      </c>
      <c r="J5593" t="s">
        <v>1149</v>
      </c>
      <c r="K5593" t="s">
        <v>817</v>
      </c>
      <c r="L5593">
        <v>8701</v>
      </c>
      <c r="M5593" t="s">
        <v>175</v>
      </c>
      <c r="N5593" t="s">
        <v>3221</v>
      </c>
      <c r="O5593" t="s">
        <v>59</v>
      </c>
      <c r="P5593" t="s">
        <v>63</v>
      </c>
      <c r="Q5593" t="s">
        <v>3222</v>
      </c>
      <c r="R5593" s="19">
        <v>245.98</v>
      </c>
      <c r="S5593" s="17">
        <v>2</v>
      </c>
      <c r="T5593" s="20">
        <v>0</v>
      </c>
      <c r="U5593" s="19">
        <v>27.0578</v>
      </c>
      <c r="V5593" s="20">
        <f t="shared" si="435"/>
        <v>0.11</v>
      </c>
      <c r="W5593" s="17">
        <f t="shared" si="436"/>
        <v>2014</v>
      </c>
      <c r="X5593" t="str">
        <f t="shared" si="437"/>
        <v>Oct-2014</v>
      </c>
      <c r="Y5593" s="17">
        <f t="shared" si="438"/>
        <v>5</v>
      </c>
      <c r="Z5593" t="str">
        <f t="shared" si="439"/>
        <v>0% (No Discount)</v>
      </c>
      <c r="AA5593" s="17">
        <f>IF(COUNTIF($B$2:B5593,B5593)=1,1,0)</f>
        <v>1</v>
      </c>
      <c r="AB5593" s="17">
        <f>IF(COUNTIF($F$2:F5593,F5593)=1,1,0)</f>
        <v>0</v>
      </c>
    </row>
    <row r="5594" spans="1:28" x14ac:dyDescent="0.2">
      <c r="A5594" s="17">
        <v>5593</v>
      </c>
      <c r="B5594" t="s">
        <v>8385</v>
      </c>
      <c r="C5594" s="18">
        <v>41925</v>
      </c>
      <c r="D5594" s="18">
        <v>41930</v>
      </c>
      <c r="E5594" t="s">
        <v>50</v>
      </c>
      <c r="F5594" t="s">
        <v>4272</v>
      </c>
      <c r="G5594" t="s">
        <v>4273</v>
      </c>
      <c r="H5594" t="s">
        <v>68</v>
      </c>
      <c r="I5594" t="s">
        <v>54</v>
      </c>
      <c r="J5594" t="s">
        <v>1149</v>
      </c>
      <c r="K5594" t="s">
        <v>817</v>
      </c>
      <c r="L5594">
        <v>8701</v>
      </c>
      <c r="M5594" t="s">
        <v>175</v>
      </c>
      <c r="N5594" t="s">
        <v>448</v>
      </c>
      <c r="O5594" t="s">
        <v>73</v>
      </c>
      <c r="P5594" t="s">
        <v>102</v>
      </c>
      <c r="Q5594" t="s">
        <v>449</v>
      </c>
      <c r="R5594" s="19">
        <v>18.940000000000001</v>
      </c>
      <c r="S5594" s="17">
        <v>1</v>
      </c>
      <c r="T5594" s="20">
        <v>0</v>
      </c>
      <c r="U5594" s="19">
        <v>9.4700000000000006</v>
      </c>
      <c r="V5594" s="20">
        <f t="shared" si="435"/>
        <v>0.5</v>
      </c>
      <c r="W5594" s="17">
        <f t="shared" si="436"/>
        <v>2014</v>
      </c>
      <c r="X5594" t="str">
        <f t="shared" si="437"/>
        <v>Oct-2014</v>
      </c>
      <c r="Y5594" s="17">
        <f t="shared" si="438"/>
        <v>5</v>
      </c>
      <c r="Z5594" t="str">
        <f t="shared" si="439"/>
        <v>0% (No Discount)</v>
      </c>
      <c r="AA5594" s="17">
        <f>IF(COUNTIF($B$2:B5594,B5594)=1,1,0)</f>
        <v>0</v>
      </c>
      <c r="AB5594" s="17">
        <f>IF(COUNTIF($F$2:F5594,F5594)=1,1,0)</f>
        <v>0</v>
      </c>
    </row>
    <row r="5595" spans="1:28" x14ac:dyDescent="0.2">
      <c r="A5595" s="17">
        <v>5594</v>
      </c>
      <c r="B5595" t="s">
        <v>8386</v>
      </c>
      <c r="C5595" s="18">
        <v>43058</v>
      </c>
      <c r="D5595" s="18">
        <v>43064</v>
      </c>
      <c r="E5595" t="s">
        <v>77</v>
      </c>
      <c r="F5595" t="s">
        <v>3112</v>
      </c>
      <c r="G5595" t="s">
        <v>3113</v>
      </c>
      <c r="H5595" t="s">
        <v>53</v>
      </c>
      <c r="I5595" t="s">
        <v>54</v>
      </c>
      <c r="J5595" t="s">
        <v>2212</v>
      </c>
      <c r="K5595" t="s">
        <v>525</v>
      </c>
      <c r="L5595">
        <v>44105</v>
      </c>
      <c r="M5595" t="s">
        <v>175</v>
      </c>
      <c r="N5595" t="s">
        <v>2746</v>
      </c>
      <c r="O5595" t="s">
        <v>73</v>
      </c>
      <c r="P5595" t="s">
        <v>102</v>
      </c>
      <c r="Q5595" t="s">
        <v>2747</v>
      </c>
      <c r="R5595" s="19">
        <v>59.912999999999997</v>
      </c>
      <c r="S5595" s="17">
        <v>7</v>
      </c>
      <c r="T5595" s="20">
        <v>0.7</v>
      </c>
      <c r="U5595" s="19">
        <v>-45.933300000000003</v>
      </c>
      <c r="V5595" s="20">
        <f t="shared" si="435"/>
        <v>-0.76666666666666672</v>
      </c>
      <c r="W5595" s="17">
        <f t="shared" si="436"/>
        <v>2017</v>
      </c>
      <c r="X5595" t="str">
        <f t="shared" si="437"/>
        <v>Nov-2017</v>
      </c>
      <c r="Y5595" s="17">
        <f t="shared" si="438"/>
        <v>6</v>
      </c>
      <c r="Z5595" t="str">
        <f t="shared" si="439"/>
        <v>Over 50%</v>
      </c>
      <c r="AA5595" s="17">
        <f>IF(COUNTIF($B$2:B5595,B5595)=1,1,0)</f>
        <v>1</v>
      </c>
      <c r="AB5595" s="17">
        <f>IF(COUNTIF($F$2:F5595,F5595)=1,1,0)</f>
        <v>0</v>
      </c>
    </row>
    <row r="5596" spans="1:28" x14ac:dyDescent="0.2">
      <c r="A5596" s="17">
        <v>5595</v>
      </c>
      <c r="B5596" t="s">
        <v>8387</v>
      </c>
      <c r="C5596" s="18">
        <v>43002</v>
      </c>
      <c r="D5596" s="18">
        <v>43002</v>
      </c>
      <c r="E5596" t="s">
        <v>1320</v>
      </c>
      <c r="F5596" t="s">
        <v>1414</v>
      </c>
      <c r="G5596" t="s">
        <v>1415</v>
      </c>
      <c r="H5596" t="s">
        <v>68</v>
      </c>
      <c r="I5596" t="s">
        <v>54</v>
      </c>
      <c r="J5596" t="s">
        <v>1511</v>
      </c>
      <c r="K5596" t="s">
        <v>1275</v>
      </c>
      <c r="L5596">
        <v>1841</v>
      </c>
      <c r="M5596" t="s">
        <v>175</v>
      </c>
      <c r="N5596" t="s">
        <v>1850</v>
      </c>
      <c r="O5596" t="s">
        <v>98</v>
      </c>
      <c r="P5596" t="s">
        <v>99</v>
      </c>
      <c r="Q5596" t="s">
        <v>1851</v>
      </c>
      <c r="R5596" s="19">
        <v>391.98</v>
      </c>
      <c r="S5596" s="17">
        <v>2</v>
      </c>
      <c r="T5596" s="20">
        <v>0</v>
      </c>
      <c r="U5596" s="19">
        <v>109.7544</v>
      </c>
      <c r="V5596" s="20">
        <f t="shared" si="435"/>
        <v>0.27999999999999997</v>
      </c>
      <c r="W5596" s="17">
        <f t="shared" si="436"/>
        <v>2017</v>
      </c>
      <c r="X5596" t="str">
        <f t="shared" si="437"/>
        <v>Sep-2017</v>
      </c>
      <c r="Y5596" s="17">
        <f t="shared" si="438"/>
        <v>0</v>
      </c>
      <c r="Z5596" t="str">
        <f t="shared" si="439"/>
        <v>0% (No Discount)</v>
      </c>
      <c r="AA5596" s="17">
        <f>IF(COUNTIF($B$2:B5596,B5596)=1,1,0)</f>
        <v>1</v>
      </c>
      <c r="AB5596" s="17">
        <f>IF(COUNTIF($F$2:F5596,F5596)=1,1,0)</f>
        <v>0</v>
      </c>
    </row>
    <row r="5597" spans="1:28" x14ac:dyDescent="0.2">
      <c r="A5597" s="17">
        <v>5596</v>
      </c>
      <c r="B5597" t="s">
        <v>8387</v>
      </c>
      <c r="C5597" s="18">
        <v>43002</v>
      </c>
      <c r="D5597" s="18">
        <v>43002</v>
      </c>
      <c r="E5597" t="s">
        <v>1320</v>
      </c>
      <c r="F5597" t="s">
        <v>1414</v>
      </c>
      <c r="G5597" t="s">
        <v>1415</v>
      </c>
      <c r="H5597" t="s">
        <v>68</v>
      </c>
      <c r="I5597" t="s">
        <v>54</v>
      </c>
      <c r="J5597" t="s">
        <v>1511</v>
      </c>
      <c r="K5597" t="s">
        <v>1275</v>
      </c>
      <c r="L5597">
        <v>1841</v>
      </c>
      <c r="M5597" t="s">
        <v>175</v>
      </c>
      <c r="N5597" t="s">
        <v>5271</v>
      </c>
      <c r="O5597" t="s">
        <v>98</v>
      </c>
      <c r="P5597" t="s">
        <v>99</v>
      </c>
      <c r="Q5597" t="s">
        <v>5272</v>
      </c>
      <c r="R5597" s="19">
        <v>437.85</v>
      </c>
      <c r="S5597" s="17">
        <v>3</v>
      </c>
      <c r="T5597" s="20">
        <v>0</v>
      </c>
      <c r="U5597" s="19">
        <v>131.35499999999999</v>
      </c>
      <c r="V5597" s="20">
        <f t="shared" si="435"/>
        <v>0.29999999999999993</v>
      </c>
      <c r="W5597" s="17">
        <f t="shared" si="436"/>
        <v>2017</v>
      </c>
      <c r="X5597" t="str">
        <f t="shared" si="437"/>
        <v>Sep-2017</v>
      </c>
      <c r="Y5597" s="17">
        <f t="shared" si="438"/>
        <v>0</v>
      </c>
      <c r="Z5597" t="str">
        <f t="shared" si="439"/>
        <v>0% (No Discount)</v>
      </c>
      <c r="AA5597" s="17">
        <f>IF(COUNTIF($B$2:B5597,B5597)=1,1,0)</f>
        <v>0</v>
      </c>
      <c r="AB5597" s="17">
        <f>IF(COUNTIF($F$2:F5597,F5597)=1,1,0)</f>
        <v>0</v>
      </c>
    </row>
    <row r="5598" spans="1:28" x14ac:dyDescent="0.2">
      <c r="A5598" s="17">
        <v>5597</v>
      </c>
      <c r="B5598" t="s">
        <v>8388</v>
      </c>
      <c r="C5598" s="18">
        <v>42272</v>
      </c>
      <c r="D5598" s="18">
        <v>42276</v>
      </c>
      <c r="E5598" t="s">
        <v>77</v>
      </c>
      <c r="F5598" t="s">
        <v>8389</v>
      </c>
      <c r="G5598" t="s">
        <v>8390</v>
      </c>
      <c r="H5598" t="s">
        <v>53</v>
      </c>
      <c r="I5598" t="s">
        <v>54</v>
      </c>
      <c r="J5598" t="s">
        <v>114</v>
      </c>
      <c r="K5598" t="s">
        <v>2728</v>
      </c>
      <c r="L5598">
        <v>3301</v>
      </c>
      <c r="M5598" t="s">
        <v>175</v>
      </c>
      <c r="N5598" t="s">
        <v>645</v>
      </c>
      <c r="O5598" t="s">
        <v>73</v>
      </c>
      <c r="P5598" t="s">
        <v>102</v>
      </c>
      <c r="Q5598" t="s">
        <v>646</v>
      </c>
      <c r="R5598" s="19">
        <v>68.62</v>
      </c>
      <c r="S5598" s="17">
        <v>2</v>
      </c>
      <c r="T5598" s="20">
        <v>0</v>
      </c>
      <c r="U5598" s="19">
        <v>32.251399999999997</v>
      </c>
      <c r="V5598" s="20">
        <f t="shared" si="435"/>
        <v>0.46999999999999992</v>
      </c>
      <c r="W5598" s="17">
        <f t="shared" si="436"/>
        <v>2015</v>
      </c>
      <c r="X5598" t="str">
        <f t="shared" si="437"/>
        <v>Sep-2015</v>
      </c>
      <c r="Y5598" s="17">
        <f t="shared" si="438"/>
        <v>4</v>
      </c>
      <c r="Z5598" t="str">
        <f t="shared" si="439"/>
        <v>0% (No Discount)</v>
      </c>
      <c r="AA5598" s="17">
        <f>IF(COUNTIF($B$2:B5598,B5598)=1,1,0)</f>
        <v>1</v>
      </c>
      <c r="AB5598" s="17">
        <f>IF(COUNTIF($F$2:F5598,F5598)=1,1,0)</f>
        <v>1</v>
      </c>
    </row>
    <row r="5599" spans="1:28" x14ac:dyDescent="0.2">
      <c r="A5599" s="17">
        <v>5598</v>
      </c>
      <c r="B5599" t="s">
        <v>8391</v>
      </c>
      <c r="C5599" s="18">
        <v>42779</v>
      </c>
      <c r="D5599" s="18">
        <v>42786</v>
      </c>
      <c r="E5599" t="s">
        <v>77</v>
      </c>
      <c r="F5599" t="s">
        <v>5845</v>
      </c>
      <c r="G5599" t="s">
        <v>5846</v>
      </c>
      <c r="H5599" t="s">
        <v>53</v>
      </c>
      <c r="I5599" t="s">
        <v>54</v>
      </c>
      <c r="J5599" t="s">
        <v>4528</v>
      </c>
      <c r="K5599" t="s">
        <v>2769</v>
      </c>
      <c r="L5599">
        <v>21215</v>
      </c>
      <c r="M5599" t="s">
        <v>175</v>
      </c>
      <c r="N5599" t="s">
        <v>4253</v>
      </c>
      <c r="O5599" t="s">
        <v>73</v>
      </c>
      <c r="P5599" t="s">
        <v>606</v>
      </c>
      <c r="Q5599" t="s">
        <v>4254</v>
      </c>
      <c r="R5599" s="19">
        <v>25.02</v>
      </c>
      <c r="S5599" s="17">
        <v>3</v>
      </c>
      <c r="T5599" s="20">
        <v>0</v>
      </c>
      <c r="U5599" s="19">
        <v>6.5052000000000003</v>
      </c>
      <c r="V5599" s="20">
        <f t="shared" si="435"/>
        <v>0.26</v>
      </c>
      <c r="W5599" s="17">
        <f t="shared" si="436"/>
        <v>2017</v>
      </c>
      <c r="X5599" t="str">
        <f t="shared" si="437"/>
        <v>Feb-2017</v>
      </c>
      <c r="Y5599" s="17">
        <f t="shared" si="438"/>
        <v>7</v>
      </c>
      <c r="Z5599" t="str">
        <f t="shared" si="439"/>
        <v>0% (No Discount)</v>
      </c>
      <c r="AA5599" s="17">
        <f>IF(COUNTIF($B$2:B5599,B5599)=1,1,0)</f>
        <v>1</v>
      </c>
      <c r="AB5599" s="17">
        <f>IF(COUNTIF($F$2:F5599,F5599)=1,1,0)</f>
        <v>0</v>
      </c>
    </row>
    <row r="5600" spans="1:28" x14ac:dyDescent="0.2">
      <c r="A5600" s="17">
        <v>5599</v>
      </c>
      <c r="B5600" t="s">
        <v>8391</v>
      </c>
      <c r="C5600" s="18">
        <v>42779</v>
      </c>
      <c r="D5600" s="18">
        <v>42786</v>
      </c>
      <c r="E5600" t="s">
        <v>77</v>
      </c>
      <c r="F5600" t="s">
        <v>5845</v>
      </c>
      <c r="G5600" t="s">
        <v>5846</v>
      </c>
      <c r="H5600" t="s">
        <v>53</v>
      </c>
      <c r="I5600" t="s">
        <v>54</v>
      </c>
      <c r="J5600" t="s">
        <v>4528</v>
      </c>
      <c r="K5600" t="s">
        <v>2769</v>
      </c>
      <c r="L5600">
        <v>21215</v>
      </c>
      <c r="M5600" t="s">
        <v>175</v>
      </c>
      <c r="N5600" t="s">
        <v>8284</v>
      </c>
      <c r="O5600" t="s">
        <v>73</v>
      </c>
      <c r="P5600" t="s">
        <v>95</v>
      </c>
      <c r="Q5600" t="s">
        <v>8285</v>
      </c>
      <c r="R5600" s="19">
        <v>10.71</v>
      </c>
      <c r="S5600" s="17">
        <v>3</v>
      </c>
      <c r="T5600" s="20">
        <v>0</v>
      </c>
      <c r="U5600" s="19">
        <v>2.7846000000000002</v>
      </c>
      <c r="V5600" s="20">
        <f t="shared" si="435"/>
        <v>0.26</v>
      </c>
      <c r="W5600" s="17">
        <f t="shared" si="436"/>
        <v>2017</v>
      </c>
      <c r="X5600" t="str">
        <f t="shared" si="437"/>
        <v>Feb-2017</v>
      </c>
      <c r="Y5600" s="17">
        <f t="shared" si="438"/>
        <v>7</v>
      </c>
      <c r="Z5600" t="str">
        <f t="shared" si="439"/>
        <v>0% (No Discount)</v>
      </c>
      <c r="AA5600" s="17">
        <f>IF(COUNTIF($B$2:B5600,B5600)=1,1,0)</f>
        <v>0</v>
      </c>
      <c r="AB5600" s="17">
        <f>IF(COUNTIF($F$2:F5600,F5600)=1,1,0)</f>
        <v>0</v>
      </c>
    </row>
    <row r="5601" spans="1:28" x14ac:dyDescent="0.2">
      <c r="A5601" s="17">
        <v>5600</v>
      </c>
      <c r="B5601" t="s">
        <v>8392</v>
      </c>
      <c r="C5601" s="18">
        <v>41915</v>
      </c>
      <c r="D5601" s="18">
        <v>41915</v>
      </c>
      <c r="E5601" t="s">
        <v>1320</v>
      </c>
      <c r="F5601" t="s">
        <v>1381</v>
      </c>
      <c r="G5601" t="s">
        <v>1382</v>
      </c>
      <c r="H5601" t="s">
        <v>53</v>
      </c>
      <c r="I5601" t="s">
        <v>54</v>
      </c>
      <c r="J5601" t="s">
        <v>524</v>
      </c>
      <c r="K5601" t="s">
        <v>525</v>
      </c>
      <c r="L5601">
        <v>43229</v>
      </c>
      <c r="M5601" t="s">
        <v>175</v>
      </c>
      <c r="N5601" t="s">
        <v>8393</v>
      </c>
      <c r="O5601" t="s">
        <v>73</v>
      </c>
      <c r="P5601" t="s">
        <v>95</v>
      </c>
      <c r="Q5601" t="s">
        <v>8394</v>
      </c>
      <c r="R5601" s="19">
        <v>55.984000000000002</v>
      </c>
      <c r="S5601" s="17">
        <v>2</v>
      </c>
      <c r="T5601" s="20">
        <v>0.2</v>
      </c>
      <c r="U5601" s="19">
        <v>4.1988000000000003</v>
      </c>
      <c r="V5601" s="20">
        <f t="shared" si="435"/>
        <v>7.4999999999999997E-2</v>
      </c>
      <c r="W5601" s="17">
        <f t="shared" si="436"/>
        <v>2014</v>
      </c>
      <c r="X5601" t="str">
        <f t="shared" si="437"/>
        <v>Oct-2014</v>
      </c>
      <c r="Y5601" s="17">
        <f t="shared" si="438"/>
        <v>0</v>
      </c>
      <c r="Z5601" t="str">
        <f t="shared" si="439"/>
        <v>11-20%</v>
      </c>
      <c r="AA5601" s="17">
        <f>IF(COUNTIF($B$2:B5601,B5601)=1,1,0)</f>
        <v>1</v>
      </c>
      <c r="AB5601" s="17">
        <f>IF(COUNTIF($F$2:F5601,F5601)=1,1,0)</f>
        <v>0</v>
      </c>
    </row>
    <row r="5602" spans="1:28" x14ac:dyDescent="0.2">
      <c r="A5602" s="17">
        <v>5601</v>
      </c>
      <c r="B5602" t="s">
        <v>8392</v>
      </c>
      <c r="C5602" s="18">
        <v>41915</v>
      </c>
      <c r="D5602" s="18">
        <v>41915</v>
      </c>
      <c r="E5602" t="s">
        <v>1320</v>
      </c>
      <c r="F5602" t="s">
        <v>1381</v>
      </c>
      <c r="G5602" t="s">
        <v>1382</v>
      </c>
      <c r="H5602" t="s">
        <v>53</v>
      </c>
      <c r="I5602" t="s">
        <v>54</v>
      </c>
      <c r="J5602" t="s">
        <v>524</v>
      </c>
      <c r="K5602" t="s">
        <v>525</v>
      </c>
      <c r="L5602">
        <v>43229</v>
      </c>
      <c r="M5602" t="s">
        <v>175</v>
      </c>
      <c r="N5602" t="s">
        <v>616</v>
      </c>
      <c r="O5602" t="s">
        <v>73</v>
      </c>
      <c r="P5602" t="s">
        <v>200</v>
      </c>
      <c r="Q5602" t="s">
        <v>617</v>
      </c>
      <c r="R5602" s="19">
        <v>14.48</v>
      </c>
      <c r="S5602" s="17">
        <v>5</v>
      </c>
      <c r="T5602" s="20">
        <v>0.2</v>
      </c>
      <c r="U5602" s="19">
        <v>4.8869999999999996</v>
      </c>
      <c r="V5602" s="20">
        <f t="shared" si="435"/>
        <v>0.33749999999999997</v>
      </c>
      <c r="W5602" s="17">
        <f t="shared" si="436"/>
        <v>2014</v>
      </c>
      <c r="X5602" t="str">
        <f t="shared" si="437"/>
        <v>Oct-2014</v>
      </c>
      <c r="Y5602" s="17">
        <f t="shared" si="438"/>
        <v>0</v>
      </c>
      <c r="Z5602" t="str">
        <f t="shared" si="439"/>
        <v>11-20%</v>
      </c>
      <c r="AA5602" s="17">
        <f>IF(COUNTIF($B$2:B5602,B5602)=1,1,0)</f>
        <v>0</v>
      </c>
      <c r="AB5602" s="17">
        <f>IF(COUNTIF($F$2:F5602,F5602)=1,1,0)</f>
        <v>0</v>
      </c>
    </row>
    <row r="5603" spans="1:28" x14ac:dyDescent="0.2">
      <c r="A5603" s="17">
        <v>5602</v>
      </c>
      <c r="B5603" t="s">
        <v>8392</v>
      </c>
      <c r="C5603" s="18">
        <v>41915</v>
      </c>
      <c r="D5603" s="18">
        <v>41915</v>
      </c>
      <c r="E5603" t="s">
        <v>1320</v>
      </c>
      <c r="F5603" t="s">
        <v>1381</v>
      </c>
      <c r="G5603" t="s">
        <v>1382</v>
      </c>
      <c r="H5603" t="s">
        <v>53</v>
      </c>
      <c r="I5603" t="s">
        <v>54</v>
      </c>
      <c r="J5603" t="s">
        <v>524</v>
      </c>
      <c r="K5603" t="s">
        <v>525</v>
      </c>
      <c r="L5603">
        <v>43229</v>
      </c>
      <c r="M5603" t="s">
        <v>175</v>
      </c>
      <c r="N5603" t="s">
        <v>4370</v>
      </c>
      <c r="O5603" t="s">
        <v>98</v>
      </c>
      <c r="P5603" t="s">
        <v>188</v>
      </c>
      <c r="Q5603" t="s">
        <v>4371</v>
      </c>
      <c r="R5603" s="19">
        <v>142.488</v>
      </c>
      <c r="S5603" s="17">
        <v>3</v>
      </c>
      <c r="T5603" s="20">
        <v>0.2</v>
      </c>
      <c r="U5603" s="19">
        <v>-3.5621999999999998</v>
      </c>
      <c r="V5603" s="20">
        <f t="shared" si="435"/>
        <v>-2.4999999999999998E-2</v>
      </c>
      <c r="W5603" s="17">
        <f t="shared" si="436"/>
        <v>2014</v>
      </c>
      <c r="X5603" t="str">
        <f t="shared" si="437"/>
        <v>Oct-2014</v>
      </c>
      <c r="Y5603" s="17">
        <f t="shared" si="438"/>
        <v>0</v>
      </c>
      <c r="Z5603" t="str">
        <f t="shared" si="439"/>
        <v>11-20%</v>
      </c>
      <c r="AA5603" s="17">
        <f>IF(COUNTIF($B$2:B5603,B5603)=1,1,0)</f>
        <v>0</v>
      </c>
      <c r="AB5603" s="17">
        <f>IF(COUNTIF($F$2:F5603,F5603)=1,1,0)</f>
        <v>0</v>
      </c>
    </row>
    <row r="5604" spans="1:28" x14ac:dyDescent="0.2">
      <c r="A5604" s="17">
        <v>5603</v>
      </c>
      <c r="B5604" t="s">
        <v>8395</v>
      </c>
      <c r="C5604" s="18">
        <v>42609</v>
      </c>
      <c r="D5604" s="18">
        <v>42611</v>
      </c>
      <c r="E5604" t="s">
        <v>50</v>
      </c>
      <c r="F5604" t="s">
        <v>3618</v>
      </c>
      <c r="G5604" t="s">
        <v>3619</v>
      </c>
      <c r="H5604" t="s">
        <v>68</v>
      </c>
      <c r="I5604" t="s">
        <v>54</v>
      </c>
      <c r="J5604" t="s">
        <v>211</v>
      </c>
      <c r="K5604" t="s">
        <v>131</v>
      </c>
      <c r="L5604">
        <v>77041</v>
      </c>
      <c r="M5604" t="s">
        <v>132</v>
      </c>
      <c r="N5604" t="s">
        <v>8396</v>
      </c>
      <c r="O5604" t="s">
        <v>73</v>
      </c>
      <c r="P5604" t="s">
        <v>86</v>
      </c>
      <c r="Q5604" t="s">
        <v>8397</v>
      </c>
      <c r="R5604" s="19">
        <v>14.16</v>
      </c>
      <c r="S5604" s="17">
        <v>1</v>
      </c>
      <c r="T5604" s="20">
        <v>0.2</v>
      </c>
      <c r="U5604" s="19">
        <v>1.0620000000000001</v>
      </c>
      <c r="V5604" s="20">
        <f t="shared" si="435"/>
        <v>7.4999999999999997E-2</v>
      </c>
      <c r="W5604" s="17">
        <f t="shared" si="436"/>
        <v>2016</v>
      </c>
      <c r="X5604" t="str">
        <f t="shared" si="437"/>
        <v>Aug-2016</v>
      </c>
      <c r="Y5604" s="17">
        <f t="shared" si="438"/>
        <v>2</v>
      </c>
      <c r="Z5604" t="str">
        <f t="shared" si="439"/>
        <v>11-20%</v>
      </c>
      <c r="AA5604" s="17">
        <f>IF(COUNTIF($B$2:B5604,B5604)=1,1,0)</f>
        <v>1</v>
      </c>
      <c r="AB5604" s="17">
        <f>IF(COUNTIF($F$2:F5604,F5604)=1,1,0)</f>
        <v>0</v>
      </c>
    </row>
    <row r="5605" spans="1:28" x14ac:dyDescent="0.2">
      <c r="A5605" s="17">
        <v>5604</v>
      </c>
      <c r="B5605" t="s">
        <v>8395</v>
      </c>
      <c r="C5605" s="18">
        <v>42609</v>
      </c>
      <c r="D5605" s="18">
        <v>42611</v>
      </c>
      <c r="E5605" t="s">
        <v>50</v>
      </c>
      <c r="F5605" t="s">
        <v>3618</v>
      </c>
      <c r="G5605" t="s">
        <v>3619</v>
      </c>
      <c r="H5605" t="s">
        <v>68</v>
      </c>
      <c r="I5605" t="s">
        <v>54</v>
      </c>
      <c r="J5605" t="s">
        <v>211</v>
      </c>
      <c r="K5605" t="s">
        <v>131</v>
      </c>
      <c r="L5605">
        <v>77041</v>
      </c>
      <c r="M5605" t="s">
        <v>132</v>
      </c>
      <c r="N5605" t="s">
        <v>7605</v>
      </c>
      <c r="O5605" t="s">
        <v>73</v>
      </c>
      <c r="P5605" t="s">
        <v>117</v>
      </c>
      <c r="Q5605" t="s">
        <v>7606</v>
      </c>
      <c r="R5605" s="19">
        <v>79.92</v>
      </c>
      <c r="S5605" s="17">
        <v>5</v>
      </c>
      <c r="T5605" s="20">
        <v>0.2</v>
      </c>
      <c r="U5605" s="19">
        <v>27.972000000000001</v>
      </c>
      <c r="V5605" s="20">
        <f t="shared" si="435"/>
        <v>0.35000000000000003</v>
      </c>
      <c r="W5605" s="17">
        <f t="shared" si="436"/>
        <v>2016</v>
      </c>
      <c r="X5605" t="str">
        <f t="shared" si="437"/>
        <v>Aug-2016</v>
      </c>
      <c r="Y5605" s="17">
        <f t="shared" si="438"/>
        <v>2</v>
      </c>
      <c r="Z5605" t="str">
        <f t="shared" si="439"/>
        <v>11-20%</v>
      </c>
      <c r="AA5605" s="17">
        <f>IF(COUNTIF($B$2:B5605,B5605)=1,1,0)</f>
        <v>0</v>
      </c>
      <c r="AB5605" s="17">
        <f>IF(COUNTIF($F$2:F5605,F5605)=1,1,0)</f>
        <v>0</v>
      </c>
    </row>
    <row r="5606" spans="1:28" x14ac:dyDescent="0.2">
      <c r="A5606" s="17">
        <v>5605</v>
      </c>
      <c r="B5606" t="s">
        <v>8398</v>
      </c>
      <c r="C5606" s="18">
        <v>42341</v>
      </c>
      <c r="D5606" s="18">
        <v>42345</v>
      </c>
      <c r="E5606" t="s">
        <v>77</v>
      </c>
      <c r="F5606" t="s">
        <v>4323</v>
      </c>
      <c r="G5606" t="s">
        <v>4324</v>
      </c>
      <c r="H5606" t="s">
        <v>68</v>
      </c>
      <c r="I5606" t="s">
        <v>54</v>
      </c>
      <c r="J5606" t="s">
        <v>293</v>
      </c>
      <c r="K5606" t="s">
        <v>294</v>
      </c>
      <c r="L5606">
        <v>10011</v>
      </c>
      <c r="M5606" t="s">
        <v>175</v>
      </c>
      <c r="N5606" t="s">
        <v>7664</v>
      </c>
      <c r="O5606" t="s">
        <v>73</v>
      </c>
      <c r="P5606" t="s">
        <v>102</v>
      </c>
      <c r="Q5606" t="s">
        <v>7665</v>
      </c>
      <c r="R5606" s="19">
        <v>590.35199999999998</v>
      </c>
      <c r="S5606" s="17">
        <v>6</v>
      </c>
      <c r="T5606" s="20">
        <v>0.2</v>
      </c>
      <c r="U5606" s="19">
        <v>206.6232</v>
      </c>
      <c r="V5606" s="20">
        <f t="shared" si="435"/>
        <v>0.35000000000000003</v>
      </c>
      <c r="W5606" s="17">
        <f t="shared" si="436"/>
        <v>2015</v>
      </c>
      <c r="X5606" t="str">
        <f t="shared" si="437"/>
        <v>Dec-2015</v>
      </c>
      <c r="Y5606" s="17">
        <f t="shared" si="438"/>
        <v>4</v>
      </c>
      <c r="Z5606" t="str">
        <f t="shared" si="439"/>
        <v>11-20%</v>
      </c>
      <c r="AA5606" s="17">
        <f>IF(COUNTIF($B$2:B5606,B5606)=1,1,0)</f>
        <v>1</v>
      </c>
      <c r="AB5606" s="17">
        <f>IF(COUNTIF($F$2:F5606,F5606)=1,1,0)</f>
        <v>0</v>
      </c>
    </row>
    <row r="5607" spans="1:28" x14ac:dyDescent="0.2">
      <c r="A5607" s="17">
        <v>5606</v>
      </c>
      <c r="B5607" t="s">
        <v>8399</v>
      </c>
      <c r="C5607" s="18">
        <v>42633</v>
      </c>
      <c r="D5607" s="18">
        <v>42638</v>
      </c>
      <c r="E5607" t="s">
        <v>77</v>
      </c>
      <c r="F5607" t="s">
        <v>4463</v>
      </c>
      <c r="G5607" t="s">
        <v>4464</v>
      </c>
      <c r="H5607" t="s">
        <v>68</v>
      </c>
      <c r="I5607" t="s">
        <v>54</v>
      </c>
      <c r="J5607" t="s">
        <v>4524</v>
      </c>
      <c r="K5607" t="s">
        <v>115</v>
      </c>
      <c r="L5607">
        <v>27405</v>
      </c>
      <c r="M5607" t="s">
        <v>57</v>
      </c>
      <c r="N5607" t="s">
        <v>6091</v>
      </c>
      <c r="O5607" t="s">
        <v>59</v>
      </c>
      <c r="P5607" t="s">
        <v>92</v>
      </c>
      <c r="Q5607" t="s">
        <v>6092</v>
      </c>
      <c r="R5607" s="19">
        <v>17.088000000000001</v>
      </c>
      <c r="S5607" s="17">
        <v>2</v>
      </c>
      <c r="T5607" s="20">
        <v>0.2</v>
      </c>
      <c r="U5607" s="19">
        <v>1.0680000000000001</v>
      </c>
      <c r="V5607" s="20">
        <f t="shared" si="435"/>
        <v>6.25E-2</v>
      </c>
      <c r="W5607" s="17">
        <f t="shared" si="436"/>
        <v>2016</v>
      </c>
      <c r="X5607" t="str">
        <f t="shared" si="437"/>
        <v>Sep-2016</v>
      </c>
      <c r="Y5607" s="17">
        <f t="shared" si="438"/>
        <v>5</v>
      </c>
      <c r="Z5607" t="str">
        <f t="shared" si="439"/>
        <v>11-20%</v>
      </c>
      <c r="AA5607" s="17">
        <f>IF(COUNTIF($B$2:B5607,B5607)=1,1,0)</f>
        <v>1</v>
      </c>
      <c r="AB5607" s="17">
        <f>IF(COUNTIF($F$2:F5607,F5607)=1,1,0)</f>
        <v>0</v>
      </c>
    </row>
    <row r="5608" spans="1:28" x14ac:dyDescent="0.2">
      <c r="A5608" s="17">
        <v>5607</v>
      </c>
      <c r="B5608" t="s">
        <v>8399</v>
      </c>
      <c r="C5608" s="18">
        <v>42633</v>
      </c>
      <c r="D5608" s="18">
        <v>42638</v>
      </c>
      <c r="E5608" t="s">
        <v>77</v>
      </c>
      <c r="F5608" t="s">
        <v>4463</v>
      </c>
      <c r="G5608" t="s">
        <v>4464</v>
      </c>
      <c r="H5608" t="s">
        <v>68</v>
      </c>
      <c r="I5608" t="s">
        <v>54</v>
      </c>
      <c r="J5608" t="s">
        <v>4524</v>
      </c>
      <c r="K5608" t="s">
        <v>115</v>
      </c>
      <c r="L5608">
        <v>27405</v>
      </c>
      <c r="M5608" t="s">
        <v>57</v>
      </c>
      <c r="N5608" t="s">
        <v>3221</v>
      </c>
      <c r="O5608" t="s">
        <v>59</v>
      </c>
      <c r="P5608" t="s">
        <v>63</v>
      </c>
      <c r="Q5608" t="s">
        <v>3222</v>
      </c>
      <c r="R5608" s="19">
        <v>98.391999999999996</v>
      </c>
      <c r="S5608" s="17">
        <v>1</v>
      </c>
      <c r="T5608" s="20">
        <v>0.2</v>
      </c>
      <c r="U5608" s="19">
        <v>-11.069100000000001</v>
      </c>
      <c r="V5608" s="20">
        <f t="shared" si="435"/>
        <v>-0.11250000000000002</v>
      </c>
      <c r="W5608" s="17">
        <f t="shared" si="436"/>
        <v>2016</v>
      </c>
      <c r="X5608" t="str">
        <f t="shared" si="437"/>
        <v>Sep-2016</v>
      </c>
      <c r="Y5608" s="17">
        <f t="shared" si="438"/>
        <v>5</v>
      </c>
      <c r="Z5608" t="str">
        <f t="shared" si="439"/>
        <v>11-20%</v>
      </c>
      <c r="AA5608" s="17">
        <f>IF(COUNTIF($B$2:B5608,B5608)=1,1,0)</f>
        <v>0</v>
      </c>
      <c r="AB5608" s="17">
        <f>IF(COUNTIF($F$2:F5608,F5608)=1,1,0)</f>
        <v>0</v>
      </c>
    </row>
    <row r="5609" spans="1:28" x14ac:dyDescent="0.2">
      <c r="A5609" s="17">
        <v>5608</v>
      </c>
      <c r="B5609" t="s">
        <v>8400</v>
      </c>
      <c r="C5609" s="18">
        <v>42819</v>
      </c>
      <c r="D5609" s="18">
        <v>42825</v>
      </c>
      <c r="E5609" t="s">
        <v>77</v>
      </c>
      <c r="F5609" t="s">
        <v>2146</v>
      </c>
      <c r="G5609" t="s">
        <v>2147</v>
      </c>
      <c r="H5609" t="s">
        <v>53</v>
      </c>
      <c r="I5609" t="s">
        <v>54</v>
      </c>
      <c r="J5609" t="s">
        <v>293</v>
      </c>
      <c r="K5609" t="s">
        <v>294</v>
      </c>
      <c r="L5609">
        <v>10024</v>
      </c>
      <c r="M5609" t="s">
        <v>175</v>
      </c>
      <c r="N5609" t="s">
        <v>668</v>
      </c>
      <c r="O5609" t="s">
        <v>73</v>
      </c>
      <c r="P5609" t="s">
        <v>95</v>
      </c>
      <c r="Q5609" t="s">
        <v>669</v>
      </c>
      <c r="R5609" s="19">
        <v>11.05</v>
      </c>
      <c r="S5609" s="17">
        <v>5</v>
      </c>
      <c r="T5609" s="20">
        <v>0</v>
      </c>
      <c r="U5609" s="19">
        <v>2.9834999999999998</v>
      </c>
      <c r="V5609" s="20">
        <f t="shared" si="435"/>
        <v>0.26999999999999996</v>
      </c>
      <c r="W5609" s="17">
        <f t="shared" si="436"/>
        <v>2017</v>
      </c>
      <c r="X5609" t="str">
        <f t="shared" si="437"/>
        <v>Mar-2017</v>
      </c>
      <c r="Y5609" s="17">
        <f t="shared" si="438"/>
        <v>6</v>
      </c>
      <c r="Z5609" t="str">
        <f t="shared" si="439"/>
        <v>0% (No Discount)</v>
      </c>
      <c r="AA5609" s="17">
        <f>IF(COUNTIF($B$2:B5609,B5609)=1,1,0)</f>
        <v>1</v>
      </c>
      <c r="AB5609" s="17">
        <f>IF(COUNTIF($F$2:F5609,F5609)=1,1,0)</f>
        <v>0</v>
      </c>
    </row>
    <row r="5610" spans="1:28" x14ac:dyDescent="0.2">
      <c r="A5610" s="17">
        <v>5609</v>
      </c>
      <c r="B5610" t="s">
        <v>8401</v>
      </c>
      <c r="C5610" s="18">
        <v>42344</v>
      </c>
      <c r="D5610" s="18">
        <v>42349</v>
      </c>
      <c r="E5610" t="s">
        <v>77</v>
      </c>
      <c r="F5610" t="s">
        <v>5113</v>
      </c>
      <c r="G5610" t="s">
        <v>5114</v>
      </c>
      <c r="H5610" t="s">
        <v>53</v>
      </c>
      <c r="I5610" t="s">
        <v>54</v>
      </c>
      <c r="J5610" t="s">
        <v>154</v>
      </c>
      <c r="K5610" t="s">
        <v>70</v>
      </c>
      <c r="L5610">
        <v>94109</v>
      </c>
      <c r="M5610" t="s">
        <v>71</v>
      </c>
      <c r="N5610" t="s">
        <v>4127</v>
      </c>
      <c r="O5610" t="s">
        <v>73</v>
      </c>
      <c r="P5610" t="s">
        <v>105</v>
      </c>
      <c r="Q5610" t="s">
        <v>4128</v>
      </c>
      <c r="R5610" s="19">
        <v>7.78</v>
      </c>
      <c r="S5610" s="17">
        <v>2</v>
      </c>
      <c r="T5610" s="20">
        <v>0</v>
      </c>
      <c r="U5610" s="19">
        <v>2.0228000000000002</v>
      </c>
      <c r="V5610" s="20">
        <f t="shared" si="435"/>
        <v>0.26</v>
      </c>
      <c r="W5610" s="17">
        <f t="shared" si="436"/>
        <v>2015</v>
      </c>
      <c r="X5610" t="str">
        <f t="shared" si="437"/>
        <v>Dec-2015</v>
      </c>
      <c r="Y5610" s="17">
        <f t="shared" si="438"/>
        <v>5</v>
      </c>
      <c r="Z5610" t="str">
        <f t="shared" si="439"/>
        <v>0% (No Discount)</v>
      </c>
      <c r="AA5610" s="17">
        <f>IF(COUNTIF($B$2:B5610,B5610)=1,1,0)</f>
        <v>1</v>
      </c>
      <c r="AB5610" s="17">
        <f>IF(COUNTIF($F$2:F5610,F5610)=1,1,0)</f>
        <v>0</v>
      </c>
    </row>
    <row r="5611" spans="1:28" x14ac:dyDescent="0.2">
      <c r="A5611" s="17">
        <v>5610</v>
      </c>
      <c r="B5611" t="s">
        <v>8402</v>
      </c>
      <c r="C5611" s="18">
        <v>42978</v>
      </c>
      <c r="D5611" s="18">
        <v>42983</v>
      </c>
      <c r="E5611" t="s">
        <v>77</v>
      </c>
      <c r="F5611" t="s">
        <v>8403</v>
      </c>
      <c r="G5611" t="s">
        <v>8404</v>
      </c>
      <c r="H5611" t="s">
        <v>53</v>
      </c>
      <c r="I5611" t="s">
        <v>54</v>
      </c>
      <c r="J5611" t="s">
        <v>764</v>
      </c>
      <c r="K5611" t="s">
        <v>765</v>
      </c>
      <c r="L5611">
        <v>71203</v>
      </c>
      <c r="M5611" t="s">
        <v>57</v>
      </c>
      <c r="N5611" t="s">
        <v>3027</v>
      </c>
      <c r="O5611" t="s">
        <v>98</v>
      </c>
      <c r="P5611" t="s">
        <v>188</v>
      </c>
      <c r="Q5611" t="s">
        <v>3028</v>
      </c>
      <c r="R5611" s="19">
        <v>659.9</v>
      </c>
      <c r="S5611" s="17">
        <v>2</v>
      </c>
      <c r="T5611" s="20">
        <v>0</v>
      </c>
      <c r="U5611" s="19">
        <v>217.767</v>
      </c>
      <c r="V5611" s="20">
        <f t="shared" si="435"/>
        <v>0.33</v>
      </c>
      <c r="W5611" s="17">
        <f t="shared" si="436"/>
        <v>2017</v>
      </c>
      <c r="X5611" t="str">
        <f t="shared" si="437"/>
        <v>Aug-2017</v>
      </c>
      <c r="Y5611" s="17">
        <f t="shared" si="438"/>
        <v>5</v>
      </c>
      <c r="Z5611" t="str">
        <f t="shared" si="439"/>
        <v>0% (No Discount)</v>
      </c>
      <c r="AA5611" s="17">
        <f>IF(COUNTIF($B$2:B5611,B5611)=1,1,0)</f>
        <v>1</v>
      </c>
      <c r="AB5611" s="17">
        <f>IF(COUNTIF($F$2:F5611,F5611)=1,1,0)</f>
        <v>1</v>
      </c>
    </row>
    <row r="5612" spans="1:28" x14ac:dyDescent="0.2">
      <c r="A5612" s="17">
        <v>5611</v>
      </c>
      <c r="B5612" t="s">
        <v>8405</v>
      </c>
      <c r="C5612" s="18">
        <v>42282</v>
      </c>
      <c r="D5612" s="18">
        <v>42284</v>
      </c>
      <c r="E5612" t="s">
        <v>215</v>
      </c>
      <c r="F5612" t="s">
        <v>828</v>
      </c>
      <c r="G5612" t="s">
        <v>829</v>
      </c>
      <c r="H5612" t="s">
        <v>53</v>
      </c>
      <c r="I5612" t="s">
        <v>54</v>
      </c>
      <c r="J5612" t="s">
        <v>1037</v>
      </c>
      <c r="K5612" t="s">
        <v>525</v>
      </c>
      <c r="L5612">
        <v>45231</v>
      </c>
      <c r="M5612" t="s">
        <v>175</v>
      </c>
      <c r="N5612" t="s">
        <v>782</v>
      </c>
      <c r="O5612" t="s">
        <v>98</v>
      </c>
      <c r="P5612" t="s">
        <v>188</v>
      </c>
      <c r="Q5612" t="s">
        <v>783</v>
      </c>
      <c r="R5612" s="19">
        <v>53.04</v>
      </c>
      <c r="S5612" s="17">
        <v>3</v>
      </c>
      <c r="T5612" s="20">
        <v>0.2</v>
      </c>
      <c r="U5612" s="19">
        <v>-4.641</v>
      </c>
      <c r="V5612" s="20">
        <f t="shared" si="435"/>
        <v>-8.7500000000000008E-2</v>
      </c>
      <c r="W5612" s="17">
        <f t="shared" si="436"/>
        <v>2015</v>
      </c>
      <c r="X5612" t="str">
        <f t="shared" si="437"/>
        <v>Oct-2015</v>
      </c>
      <c r="Y5612" s="17">
        <f t="shared" si="438"/>
        <v>2</v>
      </c>
      <c r="Z5612" t="str">
        <f t="shared" si="439"/>
        <v>11-20%</v>
      </c>
      <c r="AA5612" s="17">
        <f>IF(COUNTIF($B$2:B5612,B5612)=1,1,0)</f>
        <v>1</v>
      </c>
      <c r="AB5612" s="17">
        <f>IF(COUNTIF($F$2:F5612,F5612)=1,1,0)</f>
        <v>0</v>
      </c>
    </row>
    <row r="5613" spans="1:28" x14ac:dyDescent="0.2">
      <c r="A5613" s="17">
        <v>5612</v>
      </c>
      <c r="B5613" t="s">
        <v>8406</v>
      </c>
      <c r="C5613" s="18">
        <v>42965</v>
      </c>
      <c r="D5613" s="18">
        <v>42969</v>
      </c>
      <c r="E5613" t="s">
        <v>77</v>
      </c>
      <c r="F5613" t="s">
        <v>2540</v>
      </c>
      <c r="G5613" t="s">
        <v>2541</v>
      </c>
      <c r="H5613" t="s">
        <v>68</v>
      </c>
      <c r="I5613" t="s">
        <v>54</v>
      </c>
      <c r="J5613" t="s">
        <v>122</v>
      </c>
      <c r="K5613" t="s">
        <v>123</v>
      </c>
      <c r="L5613">
        <v>98105</v>
      </c>
      <c r="M5613" t="s">
        <v>71</v>
      </c>
      <c r="N5613" t="s">
        <v>2738</v>
      </c>
      <c r="O5613" t="s">
        <v>98</v>
      </c>
      <c r="P5613" t="s">
        <v>188</v>
      </c>
      <c r="Q5613" t="s">
        <v>4299</v>
      </c>
      <c r="R5613" s="19">
        <v>843.9</v>
      </c>
      <c r="S5613" s="17">
        <v>2</v>
      </c>
      <c r="T5613" s="20">
        <v>0</v>
      </c>
      <c r="U5613" s="19">
        <v>371.31599999999997</v>
      </c>
      <c r="V5613" s="20">
        <f t="shared" si="435"/>
        <v>0.44</v>
      </c>
      <c r="W5613" s="17">
        <f t="shared" si="436"/>
        <v>2017</v>
      </c>
      <c r="X5613" t="str">
        <f t="shared" si="437"/>
        <v>Aug-2017</v>
      </c>
      <c r="Y5613" s="17">
        <f t="shared" si="438"/>
        <v>4</v>
      </c>
      <c r="Z5613" t="str">
        <f t="shared" si="439"/>
        <v>0% (No Discount)</v>
      </c>
      <c r="AA5613" s="17">
        <f>IF(COUNTIF($B$2:B5613,B5613)=1,1,0)</f>
        <v>1</v>
      </c>
      <c r="AB5613" s="17">
        <f>IF(COUNTIF($F$2:F5613,F5613)=1,1,0)</f>
        <v>0</v>
      </c>
    </row>
    <row r="5614" spans="1:28" x14ac:dyDescent="0.2">
      <c r="A5614" s="17">
        <v>5613</v>
      </c>
      <c r="B5614" t="s">
        <v>8406</v>
      </c>
      <c r="C5614" s="18">
        <v>42965</v>
      </c>
      <c r="D5614" s="18">
        <v>42969</v>
      </c>
      <c r="E5614" t="s">
        <v>77</v>
      </c>
      <c r="F5614" t="s">
        <v>2540</v>
      </c>
      <c r="G5614" t="s">
        <v>2541</v>
      </c>
      <c r="H5614" t="s">
        <v>68</v>
      </c>
      <c r="I5614" t="s">
        <v>54</v>
      </c>
      <c r="J5614" t="s">
        <v>122</v>
      </c>
      <c r="K5614" t="s">
        <v>123</v>
      </c>
      <c r="L5614">
        <v>98105</v>
      </c>
      <c r="M5614" t="s">
        <v>71</v>
      </c>
      <c r="N5614" t="s">
        <v>2277</v>
      </c>
      <c r="O5614" t="s">
        <v>98</v>
      </c>
      <c r="P5614" t="s">
        <v>188</v>
      </c>
      <c r="Q5614" t="s">
        <v>2278</v>
      </c>
      <c r="R5614" s="19">
        <v>1496.16</v>
      </c>
      <c r="S5614" s="17">
        <v>9</v>
      </c>
      <c r="T5614" s="20">
        <v>0</v>
      </c>
      <c r="U5614" s="19">
        <v>224.42400000000001</v>
      </c>
      <c r="V5614" s="20">
        <f t="shared" si="435"/>
        <v>0.15</v>
      </c>
      <c r="W5614" s="17">
        <f t="shared" si="436"/>
        <v>2017</v>
      </c>
      <c r="X5614" t="str">
        <f t="shared" si="437"/>
        <v>Aug-2017</v>
      </c>
      <c r="Y5614" s="17">
        <f t="shared" si="438"/>
        <v>4</v>
      </c>
      <c r="Z5614" t="str">
        <f t="shared" si="439"/>
        <v>0% (No Discount)</v>
      </c>
      <c r="AA5614" s="17">
        <f>IF(COUNTIF($B$2:B5614,B5614)=1,1,0)</f>
        <v>0</v>
      </c>
      <c r="AB5614" s="17">
        <f>IF(COUNTIF($F$2:F5614,F5614)=1,1,0)</f>
        <v>0</v>
      </c>
    </row>
    <row r="5615" spans="1:28" x14ac:dyDescent="0.2">
      <c r="A5615" s="17">
        <v>5614</v>
      </c>
      <c r="B5615" t="s">
        <v>8407</v>
      </c>
      <c r="C5615" s="18">
        <v>42402</v>
      </c>
      <c r="D5615" s="18">
        <v>42407</v>
      </c>
      <c r="E5615" t="s">
        <v>77</v>
      </c>
      <c r="F5615" t="s">
        <v>3863</v>
      </c>
      <c r="G5615" t="s">
        <v>3864</v>
      </c>
      <c r="H5615" t="s">
        <v>53</v>
      </c>
      <c r="I5615" t="s">
        <v>54</v>
      </c>
      <c r="J5615" t="s">
        <v>293</v>
      </c>
      <c r="K5615" t="s">
        <v>294</v>
      </c>
      <c r="L5615">
        <v>10011</v>
      </c>
      <c r="M5615" t="s">
        <v>175</v>
      </c>
      <c r="N5615" t="s">
        <v>8408</v>
      </c>
      <c r="O5615" t="s">
        <v>73</v>
      </c>
      <c r="P5615" t="s">
        <v>86</v>
      </c>
      <c r="Q5615" t="s">
        <v>8409</v>
      </c>
      <c r="R5615" s="19">
        <v>117.96</v>
      </c>
      <c r="S5615" s="17">
        <v>2</v>
      </c>
      <c r="T5615" s="20">
        <v>0</v>
      </c>
      <c r="U5615" s="19">
        <v>5.8979999999999997</v>
      </c>
      <c r="V5615" s="20">
        <f t="shared" si="435"/>
        <v>0.05</v>
      </c>
      <c r="W5615" s="17">
        <f t="shared" si="436"/>
        <v>2016</v>
      </c>
      <c r="X5615" t="str">
        <f t="shared" si="437"/>
        <v>Feb-2016</v>
      </c>
      <c r="Y5615" s="17">
        <f t="shared" si="438"/>
        <v>5</v>
      </c>
      <c r="Z5615" t="str">
        <f t="shared" si="439"/>
        <v>0% (No Discount)</v>
      </c>
      <c r="AA5615" s="17">
        <f>IF(COUNTIF($B$2:B5615,B5615)=1,1,0)</f>
        <v>1</v>
      </c>
      <c r="AB5615" s="17">
        <f>IF(COUNTIF($F$2:F5615,F5615)=1,1,0)</f>
        <v>0</v>
      </c>
    </row>
    <row r="5616" spans="1:28" x14ac:dyDescent="0.2">
      <c r="A5616" s="17">
        <v>5615</v>
      </c>
      <c r="B5616" t="s">
        <v>8410</v>
      </c>
      <c r="C5616" s="18">
        <v>42605</v>
      </c>
      <c r="D5616" s="18">
        <v>42609</v>
      </c>
      <c r="E5616" t="s">
        <v>77</v>
      </c>
      <c r="F5616" t="s">
        <v>6378</v>
      </c>
      <c r="G5616" t="s">
        <v>6379</v>
      </c>
      <c r="H5616" t="s">
        <v>68</v>
      </c>
      <c r="I5616" t="s">
        <v>54</v>
      </c>
      <c r="J5616" t="s">
        <v>293</v>
      </c>
      <c r="K5616" t="s">
        <v>294</v>
      </c>
      <c r="L5616">
        <v>10035</v>
      </c>
      <c r="M5616" t="s">
        <v>175</v>
      </c>
      <c r="N5616" t="s">
        <v>1294</v>
      </c>
      <c r="O5616" t="s">
        <v>73</v>
      </c>
      <c r="P5616" t="s">
        <v>95</v>
      </c>
      <c r="Q5616" t="s">
        <v>1295</v>
      </c>
      <c r="R5616" s="19">
        <v>21.3</v>
      </c>
      <c r="S5616" s="17">
        <v>5</v>
      </c>
      <c r="T5616" s="20">
        <v>0</v>
      </c>
      <c r="U5616" s="19">
        <v>8.7330000000000005</v>
      </c>
      <c r="V5616" s="20">
        <f t="shared" si="435"/>
        <v>0.41000000000000003</v>
      </c>
      <c r="W5616" s="17">
        <f t="shared" si="436"/>
        <v>2016</v>
      </c>
      <c r="X5616" t="str">
        <f t="shared" si="437"/>
        <v>Aug-2016</v>
      </c>
      <c r="Y5616" s="17">
        <f t="shared" si="438"/>
        <v>4</v>
      </c>
      <c r="Z5616" t="str">
        <f t="shared" si="439"/>
        <v>0% (No Discount)</v>
      </c>
      <c r="AA5616" s="17">
        <f>IF(COUNTIF($B$2:B5616,B5616)=1,1,0)</f>
        <v>1</v>
      </c>
      <c r="AB5616" s="17">
        <f>IF(COUNTIF($F$2:F5616,F5616)=1,1,0)</f>
        <v>0</v>
      </c>
    </row>
    <row r="5617" spans="1:28" x14ac:dyDescent="0.2">
      <c r="A5617" s="17">
        <v>5616</v>
      </c>
      <c r="B5617" t="s">
        <v>8410</v>
      </c>
      <c r="C5617" s="18">
        <v>42605</v>
      </c>
      <c r="D5617" s="18">
        <v>42609</v>
      </c>
      <c r="E5617" t="s">
        <v>77</v>
      </c>
      <c r="F5617" t="s">
        <v>6378</v>
      </c>
      <c r="G5617" t="s">
        <v>6379</v>
      </c>
      <c r="H5617" t="s">
        <v>68</v>
      </c>
      <c r="I5617" t="s">
        <v>54</v>
      </c>
      <c r="J5617" t="s">
        <v>293</v>
      </c>
      <c r="K5617" t="s">
        <v>294</v>
      </c>
      <c r="L5617">
        <v>10035</v>
      </c>
      <c r="M5617" t="s">
        <v>175</v>
      </c>
      <c r="N5617" t="s">
        <v>386</v>
      </c>
      <c r="O5617" t="s">
        <v>73</v>
      </c>
      <c r="P5617" t="s">
        <v>105</v>
      </c>
      <c r="Q5617" t="s">
        <v>387</v>
      </c>
      <c r="R5617" s="19">
        <v>1040.8</v>
      </c>
      <c r="S5617" s="17">
        <v>5</v>
      </c>
      <c r="T5617" s="20">
        <v>0</v>
      </c>
      <c r="U5617" s="19">
        <v>281.01600000000002</v>
      </c>
      <c r="V5617" s="20">
        <f t="shared" si="435"/>
        <v>0.27</v>
      </c>
      <c r="W5617" s="17">
        <f t="shared" si="436"/>
        <v>2016</v>
      </c>
      <c r="X5617" t="str">
        <f t="shared" si="437"/>
        <v>Aug-2016</v>
      </c>
      <c r="Y5617" s="17">
        <f t="shared" si="438"/>
        <v>4</v>
      </c>
      <c r="Z5617" t="str">
        <f t="shared" si="439"/>
        <v>0% (No Discount)</v>
      </c>
      <c r="AA5617" s="17">
        <f>IF(COUNTIF($B$2:B5617,B5617)=1,1,0)</f>
        <v>0</v>
      </c>
      <c r="AB5617" s="17">
        <f>IF(COUNTIF($F$2:F5617,F5617)=1,1,0)</f>
        <v>0</v>
      </c>
    </row>
    <row r="5618" spans="1:28" x14ac:dyDescent="0.2">
      <c r="A5618" s="17">
        <v>5617</v>
      </c>
      <c r="B5618" t="s">
        <v>8410</v>
      </c>
      <c r="C5618" s="18">
        <v>42605</v>
      </c>
      <c r="D5618" s="18">
        <v>42609</v>
      </c>
      <c r="E5618" t="s">
        <v>77</v>
      </c>
      <c r="F5618" t="s">
        <v>6378</v>
      </c>
      <c r="G5618" t="s">
        <v>6379</v>
      </c>
      <c r="H5618" t="s">
        <v>68</v>
      </c>
      <c r="I5618" t="s">
        <v>54</v>
      </c>
      <c r="J5618" t="s">
        <v>293</v>
      </c>
      <c r="K5618" t="s">
        <v>294</v>
      </c>
      <c r="L5618">
        <v>10035</v>
      </c>
      <c r="M5618" t="s">
        <v>175</v>
      </c>
      <c r="N5618" t="s">
        <v>2222</v>
      </c>
      <c r="O5618" t="s">
        <v>73</v>
      </c>
      <c r="P5618" t="s">
        <v>95</v>
      </c>
      <c r="Q5618" t="s">
        <v>2223</v>
      </c>
      <c r="R5618" s="19">
        <v>29.34</v>
      </c>
      <c r="S5618" s="17">
        <v>6</v>
      </c>
      <c r="T5618" s="20">
        <v>0</v>
      </c>
      <c r="U5618" s="19">
        <v>7.9218000000000002</v>
      </c>
      <c r="V5618" s="20">
        <f t="shared" si="435"/>
        <v>0.27</v>
      </c>
      <c r="W5618" s="17">
        <f t="shared" si="436"/>
        <v>2016</v>
      </c>
      <c r="X5618" t="str">
        <f t="shared" si="437"/>
        <v>Aug-2016</v>
      </c>
      <c r="Y5618" s="17">
        <f t="shared" si="438"/>
        <v>4</v>
      </c>
      <c r="Z5618" t="str">
        <f t="shared" si="439"/>
        <v>0% (No Discount)</v>
      </c>
      <c r="AA5618" s="17">
        <f>IF(COUNTIF($B$2:B5618,B5618)=1,1,0)</f>
        <v>0</v>
      </c>
      <c r="AB5618" s="17">
        <f>IF(COUNTIF($F$2:F5618,F5618)=1,1,0)</f>
        <v>0</v>
      </c>
    </row>
    <row r="5619" spans="1:28" x14ac:dyDescent="0.2">
      <c r="A5619" s="17">
        <v>5618</v>
      </c>
      <c r="B5619" t="s">
        <v>8411</v>
      </c>
      <c r="C5619" s="18">
        <v>42916</v>
      </c>
      <c r="D5619" s="18">
        <v>42920</v>
      </c>
      <c r="E5619" t="s">
        <v>77</v>
      </c>
      <c r="F5619" t="s">
        <v>66</v>
      </c>
      <c r="G5619" t="s">
        <v>67</v>
      </c>
      <c r="H5619" t="s">
        <v>68</v>
      </c>
      <c r="I5619" t="s">
        <v>54</v>
      </c>
      <c r="J5619" t="s">
        <v>361</v>
      </c>
      <c r="K5619" t="s">
        <v>362</v>
      </c>
      <c r="L5619">
        <v>38109</v>
      </c>
      <c r="M5619" t="s">
        <v>57</v>
      </c>
      <c r="N5619" t="s">
        <v>4517</v>
      </c>
      <c r="O5619" t="s">
        <v>59</v>
      </c>
      <c r="P5619" t="s">
        <v>92</v>
      </c>
      <c r="Q5619" t="s">
        <v>4518</v>
      </c>
      <c r="R5619" s="19">
        <v>19.52</v>
      </c>
      <c r="S5619" s="17">
        <v>2</v>
      </c>
      <c r="T5619" s="20">
        <v>0.2</v>
      </c>
      <c r="U5619" s="19">
        <v>5.3680000000000003</v>
      </c>
      <c r="V5619" s="20">
        <f t="shared" si="435"/>
        <v>0.27500000000000002</v>
      </c>
      <c r="W5619" s="17">
        <f t="shared" si="436"/>
        <v>2017</v>
      </c>
      <c r="X5619" t="str">
        <f t="shared" si="437"/>
        <v>Jun-2017</v>
      </c>
      <c r="Y5619" s="17">
        <f t="shared" si="438"/>
        <v>4</v>
      </c>
      <c r="Z5619" t="str">
        <f t="shared" si="439"/>
        <v>11-20%</v>
      </c>
      <c r="AA5619" s="17">
        <f>IF(COUNTIF($B$2:B5619,B5619)=1,1,0)</f>
        <v>1</v>
      </c>
      <c r="AB5619" s="17">
        <f>IF(COUNTIF($F$2:F5619,F5619)=1,1,0)</f>
        <v>0</v>
      </c>
    </row>
    <row r="5620" spans="1:28" x14ac:dyDescent="0.2">
      <c r="A5620" s="17">
        <v>5619</v>
      </c>
      <c r="B5620" t="s">
        <v>8412</v>
      </c>
      <c r="C5620" s="18">
        <v>42265</v>
      </c>
      <c r="D5620" s="18">
        <v>42268</v>
      </c>
      <c r="E5620" t="s">
        <v>215</v>
      </c>
      <c r="F5620" t="s">
        <v>4182</v>
      </c>
      <c r="G5620" t="s">
        <v>4183</v>
      </c>
      <c r="H5620" t="s">
        <v>53</v>
      </c>
      <c r="I5620" t="s">
        <v>54</v>
      </c>
      <c r="J5620" t="s">
        <v>977</v>
      </c>
      <c r="K5620" t="s">
        <v>70</v>
      </c>
      <c r="L5620">
        <v>92105</v>
      </c>
      <c r="M5620" t="s">
        <v>71</v>
      </c>
      <c r="N5620" t="s">
        <v>142</v>
      </c>
      <c r="O5620" t="s">
        <v>73</v>
      </c>
      <c r="P5620" t="s">
        <v>86</v>
      </c>
      <c r="Q5620" t="s">
        <v>143</v>
      </c>
      <c r="R5620" s="19">
        <v>443.92</v>
      </c>
      <c r="S5620" s="17">
        <v>4</v>
      </c>
      <c r="T5620" s="20">
        <v>0</v>
      </c>
      <c r="U5620" s="19">
        <v>8.8783999999999992</v>
      </c>
      <c r="V5620" s="20">
        <f t="shared" si="435"/>
        <v>1.9999999999999997E-2</v>
      </c>
      <c r="W5620" s="17">
        <f t="shared" si="436"/>
        <v>2015</v>
      </c>
      <c r="X5620" t="str">
        <f t="shared" si="437"/>
        <v>Sep-2015</v>
      </c>
      <c r="Y5620" s="17">
        <f t="shared" si="438"/>
        <v>3</v>
      </c>
      <c r="Z5620" t="str">
        <f t="shared" si="439"/>
        <v>0% (No Discount)</v>
      </c>
      <c r="AA5620" s="17">
        <f>IF(COUNTIF($B$2:B5620,B5620)=1,1,0)</f>
        <v>1</v>
      </c>
      <c r="AB5620" s="17">
        <f>IF(COUNTIF($F$2:F5620,F5620)=1,1,0)</f>
        <v>0</v>
      </c>
    </row>
    <row r="5621" spans="1:28" x14ac:dyDescent="0.2">
      <c r="A5621" s="17">
        <v>5620</v>
      </c>
      <c r="B5621" t="s">
        <v>8413</v>
      </c>
      <c r="C5621" s="18">
        <v>42638</v>
      </c>
      <c r="D5621" s="18">
        <v>42643</v>
      </c>
      <c r="E5621" t="s">
        <v>77</v>
      </c>
      <c r="F5621" t="s">
        <v>2360</v>
      </c>
      <c r="G5621" t="s">
        <v>2361</v>
      </c>
      <c r="H5621" t="s">
        <v>68</v>
      </c>
      <c r="I5621" t="s">
        <v>54</v>
      </c>
      <c r="J5621" t="s">
        <v>7627</v>
      </c>
      <c r="K5621" t="s">
        <v>141</v>
      </c>
      <c r="L5621">
        <v>54601</v>
      </c>
      <c r="M5621" t="s">
        <v>132</v>
      </c>
      <c r="N5621" t="s">
        <v>1210</v>
      </c>
      <c r="O5621" t="s">
        <v>98</v>
      </c>
      <c r="P5621" t="s">
        <v>188</v>
      </c>
      <c r="Q5621" t="s">
        <v>1211</v>
      </c>
      <c r="R5621" s="19">
        <v>499.95</v>
      </c>
      <c r="S5621" s="17">
        <v>5</v>
      </c>
      <c r="T5621" s="20">
        <v>0</v>
      </c>
      <c r="U5621" s="19">
        <v>174.98249999999999</v>
      </c>
      <c r="V5621" s="20">
        <f t="shared" si="435"/>
        <v>0.35</v>
      </c>
      <c r="W5621" s="17">
        <f t="shared" si="436"/>
        <v>2016</v>
      </c>
      <c r="X5621" t="str">
        <f t="shared" si="437"/>
        <v>Sep-2016</v>
      </c>
      <c r="Y5621" s="17">
        <f t="shared" si="438"/>
        <v>5</v>
      </c>
      <c r="Z5621" t="str">
        <f t="shared" si="439"/>
        <v>0% (No Discount)</v>
      </c>
      <c r="AA5621" s="17">
        <f>IF(COUNTIF($B$2:B5621,B5621)=1,1,0)</f>
        <v>1</v>
      </c>
      <c r="AB5621" s="17">
        <f>IF(COUNTIF($F$2:F5621,F5621)=1,1,0)</f>
        <v>0</v>
      </c>
    </row>
    <row r="5622" spans="1:28" x14ac:dyDescent="0.2">
      <c r="A5622" s="17">
        <v>5621</v>
      </c>
      <c r="B5622" t="s">
        <v>8413</v>
      </c>
      <c r="C5622" s="18">
        <v>42638</v>
      </c>
      <c r="D5622" s="18">
        <v>42643</v>
      </c>
      <c r="E5622" t="s">
        <v>77</v>
      </c>
      <c r="F5622" t="s">
        <v>2360</v>
      </c>
      <c r="G5622" t="s">
        <v>2361</v>
      </c>
      <c r="H5622" t="s">
        <v>68</v>
      </c>
      <c r="I5622" t="s">
        <v>54</v>
      </c>
      <c r="J5622" t="s">
        <v>7627</v>
      </c>
      <c r="K5622" t="s">
        <v>141</v>
      </c>
      <c r="L5622">
        <v>54601</v>
      </c>
      <c r="M5622" t="s">
        <v>132</v>
      </c>
      <c r="N5622" t="s">
        <v>5241</v>
      </c>
      <c r="O5622" t="s">
        <v>73</v>
      </c>
      <c r="P5622" t="s">
        <v>95</v>
      </c>
      <c r="Q5622" t="s">
        <v>5242</v>
      </c>
      <c r="R5622" s="19">
        <v>3.04</v>
      </c>
      <c r="S5622" s="17">
        <v>1</v>
      </c>
      <c r="T5622" s="20">
        <v>0</v>
      </c>
      <c r="U5622" s="19">
        <v>1.0336000000000001</v>
      </c>
      <c r="V5622" s="20">
        <f t="shared" si="435"/>
        <v>0.34</v>
      </c>
      <c r="W5622" s="17">
        <f t="shared" si="436"/>
        <v>2016</v>
      </c>
      <c r="X5622" t="str">
        <f t="shared" si="437"/>
        <v>Sep-2016</v>
      </c>
      <c r="Y5622" s="17">
        <f t="shared" si="438"/>
        <v>5</v>
      </c>
      <c r="Z5622" t="str">
        <f t="shared" si="439"/>
        <v>0% (No Discount)</v>
      </c>
      <c r="AA5622" s="17">
        <f>IF(COUNTIF($B$2:B5622,B5622)=1,1,0)</f>
        <v>0</v>
      </c>
      <c r="AB5622" s="17">
        <f>IF(COUNTIF($F$2:F5622,F5622)=1,1,0)</f>
        <v>0</v>
      </c>
    </row>
    <row r="5623" spans="1:28" x14ac:dyDescent="0.2">
      <c r="A5623" s="17">
        <v>5622</v>
      </c>
      <c r="B5623" t="s">
        <v>8413</v>
      </c>
      <c r="C5623" s="18">
        <v>42638</v>
      </c>
      <c r="D5623" s="18">
        <v>42643</v>
      </c>
      <c r="E5623" t="s">
        <v>77</v>
      </c>
      <c r="F5623" t="s">
        <v>2360</v>
      </c>
      <c r="G5623" t="s">
        <v>2361</v>
      </c>
      <c r="H5623" t="s">
        <v>68</v>
      </c>
      <c r="I5623" t="s">
        <v>54</v>
      </c>
      <c r="J5623" t="s">
        <v>7627</v>
      </c>
      <c r="K5623" t="s">
        <v>141</v>
      </c>
      <c r="L5623">
        <v>54601</v>
      </c>
      <c r="M5623" t="s">
        <v>132</v>
      </c>
      <c r="N5623" t="s">
        <v>230</v>
      </c>
      <c r="O5623" t="s">
        <v>59</v>
      </c>
      <c r="P5623" t="s">
        <v>63</v>
      </c>
      <c r="Q5623" t="s">
        <v>231</v>
      </c>
      <c r="R5623" s="19">
        <v>201.96</v>
      </c>
      <c r="S5623" s="17">
        <v>2</v>
      </c>
      <c r="T5623" s="20">
        <v>0</v>
      </c>
      <c r="U5623" s="19">
        <v>50.49</v>
      </c>
      <c r="V5623" s="20">
        <f t="shared" si="435"/>
        <v>0.25</v>
      </c>
      <c r="W5623" s="17">
        <f t="shared" si="436"/>
        <v>2016</v>
      </c>
      <c r="X5623" t="str">
        <f t="shared" si="437"/>
        <v>Sep-2016</v>
      </c>
      <c r="Y5623" s="17">
        <f t="shared" si="438"/>
        <v>5</v>
      </c>
      <c r="Z5623" t="str">
        <f t="shared" si="439"/>
        <v>0% (No Discount)</v>
      </c>
      <c r="AA5623" s="17">
        <f>IF(COUNTIF($B$2:B5623,B5623)=1,1,0)</f>
        <v>0</v>
      </c>
      <c r="AB5623" s="17">
        <f>IF(COUNTIF($F$2:F5623,F5623)=1,1,0)</f>
        <v>0</v>
      </c>
    </row>
    <row r="5624" spans="1:28" x14ac:dyDescent="0.2">
      <c r="A5624" s="17">
        <v>5623</v>
      </c>
      <c r="B5624" t="s">
        <v>8413</v>
      </c>
      <c r="C5624" s="18">
        <v>42638</v>
      </c>
      <c r="D5624" s="18">
        <v>42643</v>
      </c>
      <c r="E5624" t="s">
        <v>77</v>
      </c>
      <c r="F5624" t="s">
        <v>2360</v>
      </c>
      <c r="G5624" t="s">
        <v>2361</v>
      </c>
      <c r="H5624" t="s">
        <v>68</v>
      </c>
      <c r="I5624" t="s">
        <v>54</v>
      </c>
      <c r="J5624" t="s">
        <v>7627</v>
      </c>
      <c r="K5624" t="s">
        <v>141</v>
      </c>
      <c r="L5624">
        <v>54601</v>
      </c>
      <c r="M5624" t="s">
        <v>132</v>
      </c>
      <c r="N5624" t="s">
        <v>6217</v>
      </c>
      <c r="O5624" t="s">
        <v>59</v>
      </c>
      <c r="P5624" t="s">
        <v>92</v>
      </c>
      <c r="Q5624" t="s">
        <v>6218</v>
      </c>
      <c r="R5624" s="19">
        <v>68.64</v>
      </c>
      <c r="S5624" s="17">
        <v>11</v>
      </c>
      <c r="T5624" s="20">
        <v>0</v>
      </c>
      <c r="U5624" s="19">
        <v>17.16</v>
      </c>
      <c r="V5624" s="20">
        <f t="shared" si="435"/>
        <v>0.25</v>
      </c>
      <c r="W5624" s="17">
        <f t="shared" si="436"/>
        <v>2016</v>
      </c>
      <c r="X5624" t="str">
        <f t="shared" si="437"/>
        <v>Sep-2016</v>
      </c>
      <c r="Y5624" s="17">
        <f t="shared" si="438"/>
        <v>5</v>
      </c>
      <c r="Z5624" t="str">
        <f t="shared" si="439"/>
        <v>0% (No Discount)</v>
      </c>
      <c r="AA5624" s="17">
        <f>IF(COUNTIF($B$2:B5624,B5624)=1,1,0)</f>
        <v>0</v>
      </c>
      <c r="AB5624" s="17">
        <f>IF(COUNTIF($F$2:F5624,F5624)=1,1,0)</f>
        <v>0</v>
      </c>
    </row>
    <row r="5625" spans="1:28" x14ac:dyDescent="0.2">
      <c r="A5625" s="17">
        <v>5624</v>
      </c>
      <c r="B5625" t="s">
        <v>8414</v>
      </c>
      <c r="C5625" s="18">
        <v>42667</v>
      </c>
      <c r="D5625" s="18">
        <v>42671</v>
      </c>
      <c r="E5625" t="s">
        <v>50</v>
      </c>
      <c r="F5625" t="s">
        <v>876</v>
      </c>
      <c r="G5625" t="s">
        <v>877</v>
      </c>
      <c r="H5625" t="s">
        <v>68</v>
      </c>
      <c r="I5625" t="s">
        <v>54</v>
      </c>
      <c r="J5625" t="s">
        <v>69</v>
      </c>
      <c r="K5625" t="s">
        <v>70</v>
      </c>
      <c r="L5625">
        <v>90032</v>
      </c>
      <c r="M5625" t="s">
        <v>71</v>
      </c>
      <c r="N5625" t="s">
        <v>4294</v>
      </c>
      <c r="O5625" t="s">
        <v>98</v>
      </c>
      <c r="P5625" t="s">
        <v>188</v>
      </c>
      <c r="Q5625" t="s">
        <v>4295</v>
      </c>
      <c r="R5625" s="19">
        <v>100</v>
      </c>
      <c r="S5625" s="17">
        <v>4</v>
      </c>
      <c r="T5625" s="20">
        <v>0</v>
      </c>
      <c r="U5625" s="19">
        <v>21</v>
      </c>
      <c r="V5625" s="20">
        <f t="shared" si="435"/>
        <v>0.21</v>
      </c>
      <c r="W5625" s="17">
        <f t="shared" si="436"/>
        <v>2016</v>
      </c>
      <c r="X5625" t="str">
        <f t="shared" si="437"/>
        <v>Oct-2016</v>
      </c>
      <c r="Y5625" s="17">
        <f t="shared" si="438"/>
        <v>4</v>
      </c>
      <c r="Z5625" t="str">
        <f t="shared" si="439"/>
        <v>0% (No Discount)</v>
      </c>
      <c r="AA5625" s="17">
        <f>IF(COUNTIF($B$2:B5625,B5625)=1,1,0)</f>
        <v>1</v>
      </c>
      <c r="AB5625" s="17">
        <f>IF(COUNTIF($F$2:F5625,F5625)=1,1,0)</f>
        <v>0</v>
      </c>
    </row>
    <row r="5626" spans="1:28" x14ac:dyDescent="0.2">
      <c r="A5626" s="17">
        <v>5625</v>
      </c>
      <c r="B5626" t="s">
        <v>8414</v>
      </c>
      <c r="C5626" s="18">
        <v>42667</v>
      </c>
      <c r="D5626" s="18">
        <v>42671</v>
      </c>
      <c r="E5626" t="s">
        <v>50</v>
      </c>
      <c r="F5626" t="s">
        <v>876</v>
      </c>
      <c r="G5626" t="s">
        <v>877</v>
      </c>
      <c r="H5626" t="s">
        <v>68</v>
      </c>
      <c r="I5626" t="s">
        <v>54</v>
      </c>
      <c r="J5626" t="s">
        <v>69</v>
      </c>
      <c r="K5626" t="s">
        <v>70</v>
      </c>
      <c r="L5626">
        <v>90032</v>
      </c>
      <c r="M5626" t="s">
        <v>71</v>
      </c>
      <c r="N5626" t="s">
        <v>5474</v>
      </c>
      <c r="O5626" t="s">
        <v>98</v>
      </c>
      <c r="P5626" t="s">
        <v>188</v>
      </c>
      <c r="Q5626" t="s">
        <v>5475</v>
      </c>
      <c r="R5626" s="19">
        <v>359.98</v>
      </c>
      <c r="S5626" s="17">
        <v>2</v>
      </c>
      <c r="T5626" s="20">
        <v>0</v>
      </c>
      <c r="U5626" s="19">
        <v>21.598800000000001</v>
      </c>
      <c r="V5626" s="20">
        <f t="shared" si="435"/>
        <v>0.06</v>
      </c>
      <c r="W5626" s="17">
        <f t="shared" si="436"/>
        <v>2016</v>
      </c>
      <c r="X5626" t="str">
        <f t="shared" si="437"/>
        <v>Oct-2016</v>
      </c>
      <c r="Y5626" s="17">
        <f t="shared" si="438"/>
        <v>4</v>
      </c>
      <c r="Z5626" t="str">
        <f t="shared" si="439"/>
        <v>0% (No Discount)</v>
      </c>
      <c r="AA5626" s="17">
        <f>IF(COUNTIF($B$2:B5626,B5626)=1,1,0)</f>
        <v>0</v>
      </c>
      <c r="AB5626" s="17">
        <f>IF(COUNTIF($F$2:F5626,F5626)=1,1,0)</f>
        <v>0</v>
      </c>
    </row>
    <row r="5627" spans="1:28" x14ac:dyDescent="0.2">
      <c r="A5627" s="17">
        <v>5626</v>
      </c>
      <c r="B5627" t="s">
        <v>8415</v>
      </c>
      <c r="C5627" s="18">
        <v>41911</v>
      </c>
      <c r="D5627" s="18">
        <v>41913</v>
      </c>
      <c r="E5627" t="s">
        <v>50</v>
      </c>
      <c r="F5627" t="s">
        <v>3826</v>
      </c>
      <c r="G5627" t="s">
        <v>3827</v>
      </c>
      <c r="H5627" t="s">
        <v>129</v>
      </c>
      <c r="I5627" t="s">
        <v>54</v>
      </c>
      <c r="J5627" t="s">
        <v>122</v>
      </c>
      <c r="K5627" t="s">
        <v>123</v>
      </c>
      <c r="L5627">
        <v>98115</v>
      </c>
      <c r="M5627" t="s">
        <v>71</v>
      </c>
      <c r="N5627" t="s">
        <v>286</v>
      </c>
      <c r="O5627" t="s">
        <v>59</v>
      </c>
      <c r="P5627" t="s">
        <v>92</v>
      </c>
      <c r="Q5627" t="s">
        <v>287</v>
      </c>
      <c r="R5627" s="19">
        <v>6.16</v>
      </c>
      <c r="S5627" s="17">
        <v>2</v>
      </c>
      <c r="T5627" s="20">
        <v>0</v>
      </c>
      <c r="U5627" s="19">
        <v>2.9567999999999999</v>
      </c>
      <c r="V5627" s="20">
        <f t="shared" si="435"/>
        <v>0.48</v>
      </c>
      <c r="W5627" s="17">
        <f t="shared" si="436"/>
        <v>2014</v>
      </c>
      <c r="X5627" t="str">
        <f t="shared" si="437"/>
        <v>Sep-2014</v>
      </c>
      <c r="Y5627" s="17">
        <f t="shared" si="438"/>
        <v>2</v>
      </c>
      <c r="Z5627" t="str">
        <f t="shared" si="439"/>
        <v>0% (No Discount)</v>
      </c>
      <c r="AA5627" s="17">
        <f>IF(COUNTIF($B$2:B5627,B5627)=1,1,0)</f>
        <v>1</v>
      </c>
      <c r="AB5627" s="17">
        <f>IF(COUNTIF($F$2:F5627,F5627)=1,1,0)</f>
        <v>0</v>
      </c>
    </row>
    <row r="5628" spans="1:28" x14ac:dyDescent="0.2">
      <c r="A5628" s="17">
        <v>5627</v>
      </c>
      <c r="B5628" t="s">
        <v>8415</v>
      </c>
      <c r="C5628" s="18">
        <v>41911</v>
      </c>
      <c r="D5628" s="18">
        <v>41913</v>
      </c>
      <c r="E5628" t="s">
        <v>50</v>
      </c>
      <c r="F5628" t="s">
        <v>3826</v>
      </c>
      <c r="G5628" t="s">
        <v>3827</v>
      </c>
      <c r="H5628" t="s">
        <v>129</v>
      </c>
      <c r="I5628" t="s">
        <v>54</v>
      </c>
      <c r="J5628" t="s">
        <v>122</v>
      </c>
      <c r="K5628" t="s">
        <v>123</v>
      </c>
      <c r="L5628">
        <v>98115</v>
      </c>
      <c r="M5628" t="s">
        <v>71</v>
      </c>
      <c r="N5628" t="s">
        <v>3840</v>
      </c>
      <c r="O5628" t="s">
        <v>59</v>
      </c>
      <c r="P5628" t="s">
        <v>83</v>
      </c>
      <c r="Q5628" t="s">
        <v>3841</v>
      </c>
      <c r="R5628" s="19">
        <v>2348.8200000000002</v>
      </c>
      <c r="S5628" s="17">
        <v>9</v>
      </c>
      <c r="T5628" s="20">
        <v>0</v>
      </c>
      <c r="U5628" s="19">
        <v>399.29939999999999</v>
      </c>
      <c r="V5628" s="20">
        <f t="shared" si="435"/>
        <v>0.16999999999999998</v>
      </c>
      <c r="W5628" s="17">
        <f t="shared" si="436"/>
        <v>2014</v>
      </c>
      <c r="X5628" t="str">
        <f t="shared" si="437"/>
        <v>Sep-2014</v>
      </c>
      <c r="Y5628" s="17">
        <f t="shared" si="438"/>
        <v>2</v>
      </c>
      <c r="Z5628" t="str">
        <f t="shared" si="439"/>
        <v>0% (No Discount)</v>
      </c>
      <c r="AA5628" s="17">
        <f>IF(COUNTIF($B$2:B5628,B5628)=1,1,0)</f>
        <v>0</v>
      </c>
      <c r="AB5628" s="17">
        <f>IF(COUNTIF($F$2:F5628,F5628)=1,1,0)</f>
        <v>0</v>
      </c>
    </row>
    <row r="5629" spans="1:28" x14ac:dyDescent="0.2">
      <c r="A5629" s="17">
        <v>5628</v>
      </c>
      <c r="B5629" t="s">
        <v>8416</v>
      </c>
      <c r="C5629" s="18">
        <v>42912</v>
      </c>
      <c r="D5629" s="18">
        <v>42917</v>
      </c>
      <c r="E5629" t="s">
        <v>77</v>
      </c>
      <c r="F5629" t="s">
        <v>988</v>
      </c>
      <c r="G5629" t="s">
        <v>989</v>
      </c>
      <c r="H5629" t="s">
        <v>68</v>
      </c>
      <c r="I5629" t="s">
        <v>54</v>
      </c>
      <c r="J5629" t="s">
        <v>1450</v>
      </c>
      <c r="K5629" t="s">
        <v>81</v>
      </c>
      <c r="L5629">
        <v>33180</v>
      </c>
      <c r="M5629" t="s">
        <v>57</v>
      </c>
      <c r="N5629" t="s">
        <v>1102</v>
      </c>
      <c r="O5629" t="s">
        <v>73</v>
      </c>
      <c r="P5629" t="s">
        <v>74</v>
      </c>
      <c r="Q5629" t="s">
        <v>1103</v>
      </c>
      <c r="R5629" s="19">
        <v>13.872</v>
      </c>
      <c r="S5629" s="17">
        <v>6</v>
      </c>
      <c r="T5629" s="20">
        <v>0.2</v>
      </c>
      <c r="U5629" s="19">
        <v>4.6818</v>
      </c>
      <c r="V5629" s="20">
        <f t="shared" si="435"/>
        <v>0.33750000000000002</v>
      </c>
      <c r="W5629" s="17">
        <f t="shared" si="436"/>
        <v>2017</v>
      </c>
      <c r="X5629" t="str">
        <f t="shared" si="437"/>
        <v>Jun-2017</v>
      </c>
      <c r="Y5629" s="17">
        <f t="shared" si="438"/>
        <v>5</v>
      </c>
      <c r="Z5629" t="str">
        <f t="shared" si="439"/>
        <v>11-20%</v>
      </c>
      <c r="AA5629" s="17">
        <f>IF(COUNTIF($B$2:B5629,B5629)=1,1,0)</f>
        <v>1</v>
      </c>
      <c r="AB5629" s="17">
        <f>IF(COUNTIF($F$2:F5629,F5629)=1,1,0)</f>
        <v>0</v>
      </c>
    </row>
    <row r="5630" spans="1:28" x14ac:dyDescent="0.2">
      <c r="A5630" s="17">
        <v>5629</v>
      </c>
      <c r="B5630" t="s">
        <v>8416</v>
      </c>
      <c r="C5630" s="18">
        <v>42912</v>
      </c>
      <c r="D5630" s="18">
        <v>42917</v>
      </c>
      <c r="E5630" t="s">
        <v>77</v>
      </c>
      <c r="F5630" t="s">
        <v>988</v>
      </c>
      <c r="G5630" t="s">
        <v>989</v>
      </c>
      <c r="H5630" t="s">
        <v>68</v>
      </c>
      <c r="I5630" t="s">
        <v>54</v>
      </c>
      <c r="J5630" t="s">
        <v>1450</v>
      </c>
      <c r="K5630" t="s">
        <v>81</v>
      </c>
      <c r="L5630">
        <v>33180</v>
      </c>
      <c r="M5630" t="s">
        <v>57</v>
      </c>
      <c r="N5630" t="s">
        <v>8417</v>
      </c>
      <c r="O5630" t="s">
        <v>59</v>
      </c>
      <c r="P5630" t="s">
        <v>63</v>
      </c>
      <c r="Q5630" t="s">
        <v>8418</v>
      </c>
      <c r="R5630" s="19">
        <v>273.55200000000002</v>
      </c>
      <c r="S5630" s="17">
        <v>3</v>
      </c>
      <c r="T5630" s="20">
        <v>0.2</v>
      </c>
      <c r="U5630" s="19">
        <v>-13.6776</v>
      </c>
      <c r="V5630" s="20">
        <f t="shared" si="435"/>
        <v>-4.9999999999999996E-2</v>
      </c>
      <c r="W5630" s="17">
        <f t="shared" si="436"/>
        <v>2017</v>
      </c>
      <c r="X5630" t="str">
        <f t="shared" si="437"/>
        <v>Jun-2017</v>
      </c>
      <c r="Y5630" s="17">
        <f t="shared" si="438"/>
        <v>5</v>
      </c>
      <c r="Z5630" t="str">
        <f t="shared" si="439"/>
        <v>11-20%</v>
      </c>
      <c r="AA5630" s="17">
        <f>IF(COUNTIF($B$2:B5630,B5630)=1,1,0)</f>
        <v>0</v>
      </c>
      <c r="AB5630" s="17">
        <f>IF(COUNTIF($F$2:F5630,F5630)=1,1,0)</f>
        <v>0</v>
      </c>
    </row>
    <row r="5631" spans="1:28" x14ac:dyDescent="0.2">
      <c r="A5631" s="17">
        <v>5630</v>
      </c>
      <c r="B5631" t="s">
        <v>8419</v>
      </c>
      <c r="C5631" s="18">
        <v>42603</v>
      </c>
      <c r="D5631" s="18">
        <v>42605</v>
      </c>
      <c r="E5631" t="s">
        <v>50</v>
      </c>
      <c r="F5631" t="s">
        <v>467</v>
      </c>
      <c r="G5631" t="s">
        <v>468</v>
      </c>
      <c r="H5631" t="s">
        <v>129</v>
      </c>
      <c r="I5631" t="s">
        <v>54</v>
      </c>
      <c r="J5631" t="s">
        <v>173</v>
      </c>
      <c r="K5631" t="s">
        <v>174</v>
      </c>
      <c r="L5631">
        <v>19143</v>
      </c>
      <c r="M5631" t="s">
        <v>175</v>
      </c>
      <c r="N5631" t="s">
        <v>3955</v>
      </c>
      <c r="O5631" t="s">
        <v>59</v>
      </c>
      <c r="P5631" t="s">
        <v>83</v>
      </c>
      <c r="Q5631" t="s">
        <v>3956</v>
      </c>
      <c r="R5631" s="19">
        <v>815.29200000000003</v>
      </c>
      <c r="S5631" s="17">
        <v>9</v>
      </c>
      <c r="T5631" s="20">
        <v>0.4</v>
      </c>
      <c r="U5631" s="19">
        <v>-339.70499999999998</v>
      </c>
      <c r="V5631" s="20">
        <f t="shared" si="435"/>
        <v>-0.41666666666666663</v>
      </c>
      <c r="W5631" s="17">
        <f t="shared" si="436"/>
        <v>2016</v>
      </c>
      <c r="X5631" t="str">
        <f t="shared" si="437"/>
        <v>Aug-2016</v>
      </c>
      <c r="Y5631" s="17">
        <f t="shared" si="438"/>
        <v>2</v>
      </c>
      <c r="Z5631" t="str">
        <f t="shared" si="439"/>
        <v>31-40%</v>
      </c>
      <c r="AA5631" s="17">
        <f>IF(COUNTIF($B$2:B5631,B5631)=1,1,0)</f>
        <v>1</v>
      </c>
      <c r="AB5631" s="17">
        <f>IF(COUNTIF($F$2:F5631,F5631)=1,1,0)</f>
        <v>0</v>
      </c>
    </row>
    <row r="5632" spans="1:28" x14ac:dyDescent="0.2">
      <c r="A5632" s="17">
        <v>5631</v>
      </c>
      <c r="B5632" t="s">
        <v>8420</v>
      </c>
      <c r="C5632" s="18">
        <v>41681</v>
      </c>
      <c r="D5632" s="18">
        <v>41685</v>
      </c>
      <c r="E5632" t="s">
        <v>77</v>
      </c>
      <c r="F5632" t="s">
        <v>1517</v>
      </c>
      <c r="G5632" t="s">
        <v>1518</v>
      </c>
      <c r="H5632" t="s">
        <v>53</v>
      </c>
      <c r="I5632" t="s">
        <v>54</v>
      </c>
      <c r="J5632" t="s">
        <v>4910</v>
      </c>
      <c r="K5632" t="s">
        <v>346</v>
      </c>
      <c r="L5632">
        <v>23320</v>
      </c>
      <c r="M5632" t="s">
        <v>57</v>
      </c>
      <c r="N5632" t="s">
        <v>1877</v>
      </c>
      <c r="O5632" t="s">
        <v>98</v>
      </c>
      <c r="P5632" t="s">
        <v>188</v>
      </c>
      <c r="Q5632" t="s">
        <v>1878</v>
      </c>
      <c r="R5632" s="19">
        <v>234.45</v>
      </c>
      <c r="S5632" s="17">
        <v>3</v>
      </c>
      <c r="T5632" s="20">
        <v>0</v>
      </c>
      <c r="U5632" s="19">
        <v>103.158</v>
      </c>
      <c r="V5632" s="20">
        <f t="shared" si="435"/>
        <v>0.44</v>
      </c>
      <c r="W5632" s="17">
        <f t="shared" si="436"/>
        <v>2014</v>
      </c>
      <c r="X5632" t="str">
        <f t="shared" si="437"/>
        <v>Feb-2014</v>
      </c>
      <c r="Y5632" s="17">
        <f t="shared" si="438"/>
        <v>4</v>
      </c>
      <c r="Z5632" t="str">
        <f t="shared" si="439"/>
        <v>0% (No Discount)</v>
      </c>
      <c r="AA5632" s="17">
        <f>IF(COUNTIF($B$2:B5632,B5632)=1,1,0)</f>
        <v>1</v>
      </c>
      <c r="AB5632" s="17">
        <f>IF(COUNTIF($F$2:F5632,F5632)=1,1,0)</f>
        <v>0</v>
      </c>
    </row>
    <row r="5633" spans="1:28" x14ac:dyDescent="0.2">
      <c r="A5633" s="17">
        <v>5632</v>
      </c>
      <c r="B5633" t="s">
        <v>8420</v>
      </c>
      <c r="C5633" s="18">
        <v>41681</v>
      </c>
      <c r="D5633" s="18">
        <v>41685</v>
      </c>
      <c r="E5633" t="s">
        <v>77</v>
      </c>
      <c r="F5633" t="s">
        <v>1517</v>
      </c>
      <c r="G5633" t="s">
        <v>1518</v>
      </c>
      <c r="H5633" t="s">
        <v>53</v>
      </c>
      <c r="I5633" t="s">
        <v>54</v>
      </c>
      <c r="J5633" t="s">
        <v>4910</v>
      </c>
      <c r="K5633" t="s">
        <v>346</v>
      </c>
      <c r="L5633">
        <v>23320</v>
      </c>
      <c r="M5633" t="s">
        <v>57</v>
      </c>
      <c r="N5633" t="s">
        <v>4062</v>
      </c>
      <c r="O5633" t="s">
        <v>59</v>
      </c>
      <c r="P5633" t="s">
        <v>83</v>
      </c>
      <c r="Q5633" t="s">
        <v>4063</v>
      </c>
      <c r="R5633" s="19">
        <v>1256.22</v>
      </c>
      <c r="S5633" s="17">
        <v>6</v>
      </c>
      <c r="T5633" s="20">
        <v>0</v>
      </c>
      <c r="U5633" s="19">
        <v>75.373199999999997</v>
      </c>
      <c r="V5633" s="20">
        <f t="shared" si="435"/>
        <v>0.06</v>
      </c>
      <c r="W5633" s="17">
        <f t="shared" si="436"/>
        <v>2014</v>
      </c>
      <c r="X5633" t="str">
        <f t="shared" si="437"/>
        <v>Feb-2014</v>
      </c>
      <c r="Y5633" s="17">
        <f t="shared" si="438"/>
        <v>4</v>
      </c>
      <c r="Z5633" t="str">
        <f t="shared" si="439"/>
        <v>0% (No Discount)</v>
      </c>
      <c r="AA5633" s="17">
        <f>IF(COUNTIF($B$2:B5633,B5633)=1,1,0)</f>
        <v>0</v>
      </c>
      <c r="AB5633" s="17">
        <f>IF(COUNTIF($F$2:F5633,F5633)=1,1,0)</f>
        <v>0</v>
      </c>
    </row>
    <row r="5634" spans="1:28" x14ac:dyDescent="0.2">
      <c r="A5634" s="17">
        <v>5633</v>
      </c>
      <c r="B5634" t="s">
        <v>8420</v>
      </c>
      <c r="C5634" s="18">
        <v>41681</v>
      </c>
      <c r="D5634" s="18">
        <v>41685</v>
      </c>
      <c r="E5634" t="s">
        <v>77</v>
      </c>
      <c r="F5634" t="s">
        <v>1517</v>
      </c>
      <c r="G5634" t="s">
        <v>1518</v>
      </c>
      <c r="H5634" t="s">
        <v>53</v>
      </c>
      <c r="I5634" t="s">
        <v>54</v>
      </c>
      <c r="J5634" t="s">
        <v>4910</v>
      </c>
      <c r="K5634" t="s">
        <v>346</v>
      </c>
      <c r="L5634">
        <v>23320</v>
      </c>
      <c r="M5634" t="s">
        <v>57</v>
      </c>
      <c r="N5634" t="s">
        <v>259</v>
      </c>
      <c r="O5634" t="s">
        <v>73</v>
      </c>
      <c r="P5634" t="s">
        <v>102</v>
      </c>
      <c r="Q5634" t="s">
        <v>260</v>
      </c>
      <c r="R5634" s="19">
        <v>17.46</v>
      </c>
      <c r="S5634" s="17">
        <v>2</v>
      </c>
      <c r="T5634" s="20">
        <v>0</v>
      </c>
      <c r="U5634" s="19">
        <v>8.2062000000000008</v>
      </c>
      <c r="V5634" s="20">
        <f t="shared" ref="V5634:V5697" si="440">IFERROR(U5634/R5634,0)</f>
        <v>0.47000000000000003</v>
      </c>
      <c r="W5634" s="17">
        <f t="shared" ref="W5634:W5697" si="441">YEAR(C5634)</f>
        <v>2014</v>
      </c>
      <c r="X5634" t="str">
        <f t="shared" ref="X5634:X5697" si="442">TEXT(C5634,"mmm-yyyy")</f>
        <v>Feb-2014</v>
      </c>
      <c r="Y5634" s="17">
        <f t="shared" ref="Y5634:Y5697" si="443">D5634-C5634</f>
        <v>4</v>
      </c>
      <c r="Z5634" t="str">
        <f t="shared" ref="Z5634:Z5697" si="444">IF(T5634=0,"0% (No Discount)",IF(T5634&lt;=0.1,"1-10%",IF(T5634&lt;=0.2,"11-20%",IF(T5634&lt;=0.3,"21-30%",IF(T5634&lt;=0.4,"31-40%",IF(T5634&lt;=0.5,"41-50%","Over 50%"))))))</f>
        <v>0% (No Discount)</v>
      </c>
      <c r="AA5634" s="17">
        <f>IF(COUNTIF($B$2:B5634,B5634)=1,1,0)</f>
        <v>0</v>
      </c>
      <c r="AB5634" s="17">
        <f>IF(COUNTIF($F$2:F5634,F5634)=1,1,0)</f>
        <v>0</v>
      </c>
    </row>
    <row r="5635" spans="1:28" x14ac:dyDescent="0.2">
      <c r="A5635" s="17">
        <v>5634</v>
      </c>
      <c r="B5635" t="s">
        <v>8421</v>
      </c>
      <c r="C5635" s="18">
        <v>42636</v>
      </c>
      <c r="D5635" s="18">
        <v>42641</v>
      </c>
      <c r="E5635" t="s">
        <v>50</v>
      </c>
      <c r="F5635" t="s">
        <v>5513</v>
      </c>
      <c r="G5635" t="s">
        <v>5514</v>
      </c>
      <c r="H5635" t="s">
        <v>129</v>
      </c>
      <c r="I5635" t="s">
        <v>54</v>
      </c>
      <c r="J5635" t="s">
        <v>293</v>
      </c>
      <c r="K5635" t="s">
        <v>294</v>
      </c>
      <c r="L5635">
        <v>10009</v>
      </c>
      <c r="M5635" t="s">
        <v>175</v>
      </c>
      <c r="N5635" t="s">
        <v>2459</v>
      </c>
      <c r="O5635" t="s">
        <v>73</v>
      </c>
      <c r="P5635" t="s">
        <v>102</v>
      </c>
      <c r="Q5635" t="s">
        <v>2460</v>
      </c>
      <c r="R5635" s="19">
        <v>10.528</v>
      </c>
      <c r="S5635" s="17">
        <v>7</v>
      </c>
      <c r="T5635" s="20">
        <v>0.2</v>
      </c>
      <c r="U5635" s="19">
        <v>3.6848000000000001</v>
      </c>
      <c r="V5635" s="20">
        <f t="shared" si="440"/>
        <v>0.35</v>
      </c>
      <c r="W5635" s="17">
        <f t="shared" si="441"/>
        <v>2016</v>
      </c>
      <c r="X5635" t="str">
        <f t="shared" si="442"/>
        <v>Sep-2016</v>
      </c>
      <c r="Y5635" s="17">
        <f t="shared" si="443"/>
        <v>5</v>
      </c>
      <c r="Z5635" t="str">
        <f t="shared" si="444"/>
        <v>11-20%</v>
      </c>
      <c r="AA5635" s="17">
        <f>IF(COUNTIF($B$2:B5635,B5635)=1,1,0)</f>
        <v>1</v>
      </c>
      <c r="AB5635" s="17">
        <f>IF(COUNTIF($F$2:F5635,F5635)=1,1,0)</f>
        <v>0</v>
      </c>
    </row>
    <row r="5636" spans="1:28" x14ac:dyDescent="0.2">
      <c r="A5636" s="17">
        <v>5635</v>
      </c>
      <c r="B5636" t="s">
        <v>8422</v>
      </c>
      <c r="C5636" s="18">
        <v>42343</v>
      </c>
      <c r="D5636" s="18">
        <v>42344</v>
      </c>
      <c r="E5636" t="s">
        <v>215</v>
      </c>
      <c r="F5636" t="s">
        <v>6748</v>
      </c>
      <c r="G5636" t="s">
        <v>6749</v>
      </c>
      <c r="H5636" t="s">
        <v>129</v>
      </c>
      <c r="I5636" t="s">
        <v>54</v>
      </c>
      <c r="J5636" t="s">
        <v>8423</v>
      </c>
      <c r="K5636" t="s">
        <v>265</v>
      </c>
      <c r="L5636">
        <v>48104</v>
      </c>
      <c r="M5636" t="s">
        <v>132</v>
      </c>
      <c r="N5636" t="s">
        <v>3946</v>
      </c>
      <c r="O5636" t="s">
        <v>73</v>
      </c>
      <c r="P5636" t="s">
        <v>102</v>
      </c>
      <c r="Q5636" t="s">
        <v>3947</v>
      </c>
      <c r="R5636" s="19">
        <v>152.80000000000001</v>
      </c>
      <c r="S5636" s="17">
        <v>5</v>
      </c>
      <c r="T5636" s="20">
        <v>0</v>
      </c>
      <c r="U5636" s="19">
        <v>76.400000000000006</v>
      </c>
      <c r="V5636" s="20">
        <f t="shared" si="440"/>
        <v>0.5</v>
      </c>
      <c r="W5636" s="17">
        <f t="shared" si="441"/>
        <v>2015</v>
      </c>
      <c r="X5636" t="str">
        <f t="shared" si="442"/>
        <v>Dec-2015</v>
      </c>
      <c r="Y5636" s="17">
        <f t="shared" si="443"/>
        <v>1</v>
      </c>
      <c r="Z5636" t="str">
        <f t="shared" si="444"/>
        <v>0% (No Discount)</v>
      </c>
      <c r="AA5636" s="17">
        <f>IF(COUNTIF($B$2:B5636,B5636)=1,1,0)</f>
        <v>1</v>
      </c>
      <c r="AB5636" s="17">
        <f>IF(COUNTIF($F$2:F5636,F5636)=1,1,0)</f>
        <v>0</v>
      </c>
    </row>
    <row r="5637" spans="1:28" x14ac:dyDescent="0.2">
      <c r="A5637" s="17">
        <v>5636</v>
      </c>
      <c r="B5637" t="s">
        <v>8424</v>
      </c>
      <c r="C5637" s="18">
        <v>42981</v>
      </c>
      <c r="D5637" s="18">
        <v>42986</v>
      </c>
      <c r="E5637" t="s">
        <v>77</v>
      </c>
      <c r="F5637" t="s">
        <v>2832</v>
      </c>
      <c r="G5637" t="s">
        <v>2833</v>
      </c>
      <c r="H5637" t="s">
        <v>129</v>
      </c>
      <c r="I5637" t="s">
        <v>54</v>
      </c>
      <c r="J5637" t="s">
        <v>8425</v>
      </c>
      <c r="K5637" t="s">
        <v>70</v>
      </c>
      <c r="L5637">
        <v>91941</v>
      </c>
      <c r="M5637" t="s">
        <v>71</v>
      </c>
      <c r="N5637" t="s">
        <v>1373</v>
      </c>
      <c r="O5637" t="s">
        <v>73</v>
      </c>
      <c r="P5637" t="s">
        <v>102</v>
      </c>
      <c r="Q5637" t="s">
        <v>1374</v>
      </c>
      <c r="R5637" s="19">
        <v>82.56</v>
      </c>
      <c r="S5637" s="17">
        <v>5</v>
      </c>
      <c r="T5637" s="20">
        <v>0.2</v>
      </c>
      <c r="U5637" s="19">
        <v>28.896000000000001</v>
      </c>
      <c r="V5637" s="20">
        <f t="shared" si="440"/>
        <v>0.35</v>
      </c>
      <c r="W5637" s="17">
        <f t="shared" si="441"/>
        <v>2017</v>
      </c>
      <c r="X5637" t="str">
        <f t="shared" si="442"/>
        <v>Sep-2017</v>
      </c>
      <c r="Y5637" s="17">
        <f t="shared" si="443"/>
        <v>5</v>
      </c>
      <c r="Z5637" t="str">
        <f t="shared" si="444"/>
        <v>11-20%</v>
      </c>
      <c r="AA5637" s="17">
        <f>IF(COUNTIF($B$2:B5637,B5637)=1,1,0)</f>
        <v>1</v>
      </c>
      <c r="AB5637" s="17">
        <f>IF(COUNTIF($F$2:F5637,F5637)=1,1,0)</f>
        <v>0</v>
      </c>
    </row>
    <row r="5638" spans="1:28" x14ac:dyDescent="0.2">
      <c r="A5638" s="17">
        <v>5637</v>
      </c>
      <c r="B5638" t="s">
        <v>8424</v>
      </c>
      <c r="C5638" s="18">
        <v>42981</v>
      </c>
      <c r="D5638" s="18">
        <v>42986</v>
      </c>
      <c r="E5638" t="s">
        <v>77</v>
      </c>
      <c r="F5638" t="s">
        <v>2832</v>
      </c>
      <c r="G5638" t="s">
        <v>2833</v>
      </c>
      <c r="H5638" t="s">
        <v>129</v>
      </c>
      <c r="I5638" t="s">
        <v>54</v>
      </c>
      <c r="J5638" t="s">
        <v>8425</v>
      </c>
      <c r="K5638" t="s">
        <v>70</v>
      </c>
      <c r="L5638">
        <v>91941</v>
      </c>
      <c r="M5638" t="s">
        <v>71</v>
      </c>
      <c r="N5638" t="s">
        <v>6574</v>
      </c>
      <c r="O5638" t="s">
        <v>98</v>
      </c>
      <c r="P5638" t="s">
        <v>188</v>
      </c>
      <c r="Q5638" t="s">
        <v>6575</v>
      </c>
      <c r="R5638" s="19">
        <v>284.97000000000003</v>
      </c>
      <c r="S5638" s="17">
        <v>3</v>
      </c>
      <c r="T5638" s="20">
        <v>0</v>
      </c>
      <c r="U5638" s="19">
        <v>85.491</v>
      </c>
      <c r="V5638" s="20">
        <f t="shared" si="440"/>
        <v>0.3</v>
      </c>
      <c r="W5638" s="17">
        <f t="shared" si="441"/>
        <v>2017</v>
      </c>
      <c r="X5638" t="str">
        <f t="shared" si="442"/>
        <v>Sep-2017</v>
      </c>
      <c r="Y5638" s="17">
        <f t="shared" si="443"/>
        <v>5</v>
      </c>
      <c r="Z5638" t="str">
        <f t="shared" si="444"/>
        <v>0% (No Discount)</v>
      </c>
      <c r="AA5638" s="17">
        <f>IF(COUNTIF($B$2:B5638,B5638)=1,1,0)</f>
        <v>0</v>
      </c>
      <c r="AB5638" s="17">
        <f>IF(COUNTIF($F$2:F5638,F5638)=1,1,0)</f>
        <v>0</v>
      </c>
    </row>
    <row r="5639" spans="1:28" x14ac:dyDescent="0.2">
      <c r="A5639" s="17">
        <v>5638</v>
      </c>
      <c r="B5639" t="s">
        <v>8426</v>
      </c>
      <c r="C5639" s="18">
        <v>42820</v>
      </c>
      <c r="D5639" s="18">
        <v>42827</v>
      </c>
      <c r="E5639" t="s">
        <v>77</v>
      </c>
      <c r="F5639" t="s">
        <v>5501</v>
      </c>
      <c r="G5639" t="s">
        <v>5502</v>
      </c>
      <c r="H5639" t="s">
        <v>68</v>
      </c>
      <c r="I5639" t="s">
        <v>54</v>
      </c>
      <c r="J5639" t="s">
        <v>2091</v>
      </c>
      <c r="K5639" t="s">
        <v>265</v>
      </c>
      <c r="L5639">
        <v>48126</v>
      </c>
      <c r="M5639" t="s">
        <v>132</v>
      </c>
      <c r="N5639" t="s">
        <v>8427</v>
      </c>
      <c r="O5639" t="s">
        <v>59</v>
      </c>
      <c r="P5639" t="s">
        <v>92</v>
      </c>
      <c r="Q5639" t="s">
        <v>8428</v>
      </c>
      <c r="R5639" s="19">
        <v>60.84</v>
      </c>
      <c r="S5639" s="17">
        <v>3</v>
      </c>
      <c r="T5639" s="20">
        <v>0</v>
      </c>
      <c r="U5639" s="19">
        <v>23.119199999999999</v>
      </c>
      <c r="V5639" s="20">
        <f t="shared" si="440"/>
        <v>0.37999999999999995</v>
      </c>
      <c r="W5639" s="17">
        <f t="shared" si="441"/>
        <v>2017</v>
      </c>
      <c r="X5639" t="str">
        <f t="shared" si="442"/>
        <v>Mar-2017</v>
      </c>
      <c r="Y5639" s="17">
        <f t="shared" si="443"/>
        <v>7</v>
      </c>
      <c r="Z5639" t="str">
        <f t="shared" si="444"/>
        <v>0% (No Discount)</v>
      </c>
      <c r="AA5639" s="17">
        <f>IF(COUNTIF($B$2:B5639,B5639)=1,1,0)</f>
        <v>1</v>
      </c>
      <c r="AB5639" s="17">
        <f>IF(COUNTIF($F$2:F5639,F5639)=1,1,0)</f>
        <v>0</v>
      </c>
    </row>
    <row r="5640" spans="1:28" x14ac:dyDescent="0.2">
      <c r="A5640" s="17">
        <v>5639</v>
      </c>
      <c r="B5640" t="s">
        <v>8429</v>
      </c>
      <c r="C5640" s="18">
        <v>41994</v>
      </c>
      <c r="D5640" s="18">
        <v>42000</v>
      </c>
      <c r="E5640" t="s">
        <v>77</v>
      </c>
      <c r="F5640" t="s">
        <v>2553</v>
      </c>
      <c r="G5640" t="s">
        <v>2554</v>
      </c>
      <c r="H5640" t="s">
        <v>53</v>
      </c>
      <c r="I5640" t="s">
        <v>54</v>
      </c>
      <c r="J5640" t="s">
        <v>977</v>
      </c>
      <c r="K5640" t="s">
        <v>70</v>
      </c>
      <c r="L5640">
        <v>92024</v>
      </c>
      <c r="M5640" t="s">
        <v>71</v>
      </c>
      <c r="N5640" t="s">
        <v>715</v>
      </c>
      <c r="O5640" t="s">
        <v>59</v>
      </c>
      <c r="P5640" t="s">
        <v>63</v>
      </c>
      <c r="Q5640" t="s">
        <v>716</v>
      </c>
      <c r="R5640" s="19">
        <v>1325.76</v>
      </c>
      <c r="S5640" s="17">
        <v>6</v>
      </c>
      <c r="T5640" s="20">
        <v>0.2</v>
      </c>
      <c r="U5640" s="19">
        <v>149.148</v>
      </c>
      <c r="V5640" s="20">
        <f t="shared" si="440"/>
        <v>0.1125</v>
      </c>
      <c r="W5640" s="17">
        <f t="shared" si="441"/>
        <v>2014</v>
      </c>
      <c r="X5640" t="str">
        <f t="shared" si="442"/>
        <v>Dec-2014</v>
      </c>
      <c r="Y5640" s="17">
        <f t="shared" si="443"/>
        <v>6</v>
      </c>
      <c r="Z5640" t="str">
        <f t="shared" si="444"/>
        <v>11-20%</v>
      </c>
      <c r="AA5640" s="17">
        <f>IF(COUNTIF($B$2:B5640,B5640)=1,1,0)</f>
        <v>1</v>
      </c>
      <c r="AB5640" s="17">
        <f>IF(COUNTIF($F$2:F5640,F5640)=1,1,0)</f>
        <v>0</v>
      </c>
    </row>
    <row r="5641" spans="1:28" x14ac:dyDescent="0.2">
      <c r="A5641" s="17">
        <v>5640</v>
      </c>
      <c r="B5641" t="s">
        <v>8429</v>
      </c>
      <c r="C5641" s="18">
        <v>41994</v>
      </c>
      <c r="D5641" s="18">
        <v>42000</v>
      </c>
      <c r="E5641" t="s">
        <v>77</v>
      </c>
      <c r="F5641" t="s">
        <v>2553</v>
      </c>
      <c r="G5641" t="s">
        <v>2554</v>
      </c>
      <c r="H5641" t="s">
        <v>53</v>
      </c>
      <c r="I5641" t="s">
        <v>54</v>
      </c>
      <c r="J5641" t="s">
        <v>977</v>
      </c>
      <c r="K5641" t="s">
        <v>70</v>
      </c>
      <c r="L5641">
        <v>92024</v>
      </c>
      <c r="M5641" t="s">
        <v>71</v>
      </c>
      <c r="N5641" t="s">
        <v>1839</v>
      </c>
      <c r="O5641" t="s">
        <v>59</v>
      </c>
      <c r="P5641" t="s">
        <v>63</v>
      </c>
      <c r="Q5641" t="s">
        <v>1840</v>
      </c>
      <c r="R5641" s="19">
        <v>572.16</v>
      </c>
      <c r="S5641" s="17">
        <v>3</v>
      </c>
      <c r="T5641" s="20">
        <v>0.2</v>
      </c>
      <c r="U5641" s="19">
        <v>35.76</v>
      </c>
      <c r="V5641" s="20">
        <f t="shared" si="440"/>
        <v>6.25E-2</v>
      </c>
      <c r="W5641" s="17">
        <f t="shared" si="441"/>
        <v>2014</v>
      </c>
      <c r="X5641" t="str">
        <f t="shared" si="442"/>
        <v>Dec-2014</v>
      </c>
      <c r="Y5641" s="17">
        <f t="shared" si="443"/>
        <v>6</v>
      </c>
      <c r="Z5641" t="str">
        <f t="shared" si="444"/>
        <v>11-20%</v>
      </c>
      <c r="AA5641" s="17">
        <f>IF(COUNTIF($B$2:B5641,B5641)=1,1,0)</f>
        <v>0</v>
      </c>
      <c r="AB5641" s="17">
        <f>IF(COUNTIF($F$2:F5641,F5641)=1,1,0)</f>
        <v>0</v>
      </c>
    </row>
    <row r="5642" spans="1:28" x14ac:dyDescent="0.2">
      <c r="A5642" s="17">
        <v>5641</v>
      </c>
      <c r="B5642" t="s">
        <v>8430</v>
      </c>
      <c r="C5642" s="18">
        <v>41905</v>
      </c>
      <c r="D5642" s="18">
        <v>41910</v>
      </c>
      <c r="E5642" t="s">
        <v>77</v>
      </c>
      <c r="F5642" t="s">
        <v>750</v>
      </c>
      <c r="G5642" t="s">
        <v>751</v>
      </c>
      <c r="H5642" t="s">
        <v>129</v>
      </c>
      <c r="I5642" t="s">
        <v>54</v>
      </c>
      <c r="J5642" t="s">
        <v>1149</v>
      </c>
      <c r="K5642" t="s">
        <v>525</v>
      </c>
      <c r="L5642">
        <v>44107</v>
      </c>
      <c r="M5642" t="s">
        <v>175</v>
      </c>
      <c r="N5642" t="s">
        <v>8202</v>
      </c>
      <c r="O5642" t="s">
        <v>73</v>
      </c>
      <c r="P5642" t="s">
        <v>117</v>
      </c>
      <c r="Q5642" t="s">
        <v>8203</v>
      </c>
      <c r="R5642" s="19">
        <v>28.8</v>
      </c>
      <c r="S5642" s="17">
        <v>9</v>
      </c>
      <c r="T5642" s="20">
        <v>0.2</v>
      </c>
      <c r="U5642" s="19">
        <v>10.08</v>
      </c>
      <c r="V5642" s="20">
        <f t="shared" si="440"/>
        <v>0.35</v>
      </c>
      <c r="W5642" s="17">
        <f t="shared" si="441"/>
        <v>2014</v>
      </c>
      <c r="X5642" t="str">
        <f t="shared" si="442"/>
        <v>Sep-2014</v>
      </c>
      <c r="Y5642" s="17">
        <f t="shared" si="443"/>
        <v>5</v>
      </c>
      <c r="Z5642" t="str">
        <f t="shared" si="444"/>
        <v>11-20%</v>
      </c>
      <c r="AA5642" s="17">
        <f>IF(COUNTIF($B$2:B5642,B5642)=1,1,0)</f>
        <v>1</v>
      </c>
      <c r="AB5642" s="17">
        <f>IF(COUNTIF($F$2:F5642,F5642)=1,1,0)</f>
        <v>0</v>
      </c>
    </row>
    <row r="5643" spans="1:28" x14ac:dyDescent="0.2">
      <c r="A5643" s="17">
        <v>5642</v>
      </c>
      <c r="B5643" t="s">
        <v>8431</v>
      </c>
      <c r="C5643" s="18">
        <v>42827</v>
      </c>
      <c r="D5643" s="18">
        <v>42830</v>
      </c>
      <c r="E5643" t="s">
        <v>215</v>
      </c>
      <c r="F5643" t="s">
        <v>3405</v>
      </c>
      <c r="G5643" t="s">
        <v>3406</v>
      </c>
      <c r="H5643" t="s">
        <v>129</v>
      </c>
      <c r="I5643" t="s">
        <v>54</v>
      </c>
      <c r="J5643" t="s">
        <v>4644</v>
      </c>
      <c r="K5643" t="s">
        <v>776</v>
      </c>
      <c r="L5643">
        <v>6450</v>
      </c>
      <c r="M5643" t="s">
        <v>175</v>
      </c>
      <c r="N5643" t="s">
        <v>166</v>
      </c>
      <c r="O5643" t="s">
        <v>73</v>
      </c>
      <c r="P5643" t="s">
        <v>95</v>
      </c>
      <c r="Q5643" t="s">
        <v>167</v>
      </c>
      <c r="R5643" s="19">
        <v>11.12</v>
      </c>
      <c r="S5643" s="17">
        <v>4</v>
      </c>
      <c r="T5643" s="20">
        <v>0</v>
      </c>
      <c r="U5643" s="19">
        <v>2.8912</v>
      </c>
      <c r="V5643" s="20">
        <f t="shared" si="440"/>
        <v>0.26</v>
      </c>
      <c r="W5643" s="17">
        <f t="shared" si="441"/>
        <v>2017</v>
      </c>
      <c r="X5643" t="str">
        <f t="shared" si="442"/>
        <v>Apr-2017</v>
      </c>
      <c r="Y5643" s="17">
        <f t="shared" si="443"/>
        <v>3</v>
      </c>
      <c r="Z5643" t="str">
        <f t="shared" si="444"/>
        <v>0% (No Discount)</v>
      </c>
      <c r="AA5643" s="17">
        <f>IF(COUNTIF($B$2:B5643,B5643)=1,1,0)</f>
        <v>1</v>
      </c>
      <c r="AB5643" s="17">
        <f>IF(COUNTIF($F$2:F5643,F5643)=1,1,0)</f>
        <v>0</v>
      </c>
    </row>
    <row r="5644" spans="1:28" x14ac:dyDescent="0.2">
      <c r="A5644" s="17">
        <v>5643</v>
      </c>
      <c r="B5644" t="s">
        <v>8432</v>
      </c>
      <c r="C5644" s="18">
        <v>42461</v>
      </c>
      <c r="D5644" s="18">
        <v>42465</v>
      </c>
      <c r="E5644" t="s">
        <v>50</v>
      </c>
      <c r="F5644" t="s">
        <v>5638</v>
      </c>
      <c r="G5644" t="s">
        <v>5639</v>
      </c>
      <c r="H5644" t="s">
        <v>129</v>
      </c>
      <c r="I5644" t="s">
        <v>54</v>
      </c>
      <c r="J5644" t="s">
        <v>524</v>
      </c>
      <c r="K5644" t="s">
        <v>1302</v>
      </c>
      <c r="L5644">
        <v>31907</v>
      </c>
      <c r="M5644" t="s">
        <v>57</v>
      </c>
      <c r="N5644" t="s">
        <v>1050</v>
      </c>
      <c r="O5644" t="s">
        <v>59</v>
      </c>
      <c r="P5644" t="s">
        <v>92</v>
      </c>
      <c r="Q5644" t="s">
        <v>1051</v>
      </c>
      <c r="R5644" s="19">
        <v>7.04</v>
      </c>
      <c r="S5644" s="17">
        <v>4</v>
      </c>
      <c r="T5644" s="20">
        <v>0</v>
      </c>
      <c r="U5644" s="19">
        <v>3.0975999999999999</v>
      </c>
      <c r="V5644" s="20">
        <f t="shared" si="440"/>
        <v>0.44</v>
      </c>
      <c r="W5644" s="17">
        <f t="shared" si="441"/>
        <v>2016</v>
      </c>
      <c r="X5644" t="str">
        <f t="shared" si="442"/>
        <v>Apr-2016</v>
      </c>
      <c r="Y5644" s="17">
        <f t="shared" si="443"/>
        <v>4</v>
      </c>
      <c r="Z5644" t="str">
        <f t="shared" si="444"/>
        <v>0% (No Discount)</v>
      </c>
      <c r="AA5644" s="17">
        <f>IF(COUNTIF($B$2:B5644,B5644)=1,1,0)</f>
        <v>1</v>
      </c>
      <c r="AB5644" s="17">
        <f>IF(COUNTIF($F$2:F5644,F5644)=1,1,0)</f>
        <v>0</v>
      </c>
    </row>
    <row r="5645" spans="1:28" x14ac:dyDescent="0.2">
      <c r="A5645" s="17">
        <v>5644</v>
      </c>
      <c r="B5645" t="s">
        <v>8433</v>
      </c>
      <c r="C5645" s="18">
        <v>42139</v>
      </c>
      <c r="D5645" s="18">
        <v>42144</v>
      </c>
      <c r="E5645" t="s">
        <v>50</v>
      </c>
      <c r="F5645" t="s">
        <v>6673</v>
      </c>
      <c r="G5645" t="s">
        <v>6674</v>
      </c>
      <c r="H5645" t="s">
        <v>68</v>
      </c>
      <c r="I5645" t="s">
        <v>54</v>
      </c>
      <c r="J5645" t="s">
        <v>3296</v>
      </c>
      <c r="K5645" t="s">
        <v>1302</v>
      </c>
      <c r="L5645">
        <v>30076</v>
      </c>
      <c r="M5645" t="s">
        <v>57</v>
      </c>
      <c r="N5645" t="s">
        <v>5376</v>
      </c>
      <c r="O5645" t="s">
        <v>73</v>
      </c>
      <c r="P5645" t="s">
        <v>200</v>
      </c>
      <c r="Q5645" t="s">
        <v>5377</v>
      </c>
      <c r="R5645" s="19">
        <v>17.940000000000001</v>
      </c>
      <c r="S5645" s="17">
        <v>3</v>
      </c>
      <c r="T5645" s="20">
        <v>0</v>
      </c>
      <c r="U5645" s="19">
        <v>8.7905999999999995</v>
      </c>
      <c r="V5645" s="20">
        <f t="shared" si="440"/>
        <v>0.48999999999999994</v>
      </c>
      <c r="W5645" s="17">
        <f t="shared" si="441"/>
        <v>2015</v>
      </c>
      <c r="X5645" t="str">
        <f t="shared" si="442"/>
        <v>May-2015</v>
      </c>
      <c r="Y5645" s="17">
        <f t="shared" si="443"/>
        <v>5</v>
      </c>
      <c r="Z5645" t="str">
        <f t="shared" si="444"/>
        <v>0% (No Discount)</v>
      </c>
      <c r="AA5645" s="17">
        <f>IF(COUNTIF($B$2:B5645,B5645)=1,1,0)</f>
        <v>1</v>
      </c>
      <c r="AB5645" s="17">
        <f>IF(COUNTIF($F$2:F5645,F5645)=1,1,0)</f>
        <v>0</v>
      </c>
    </row>
    <row r="5646" spans="1:28" x14ac:dyDescent="0.2">
      <c r="A5646" s="17">
        <v>5645</v>
      </c>
      <c r="B5646" t="s">
        <v>8434</v>
      </c>
      <c r="C5646" s="18">
        <v>42817</v>
      </c>
      <c r="D5646" s="18">
        <v>42820</v>
      </c>
      <c r="E5646" t="s">
        <v>215</v>
      </c>
      <c r="F5646" t="s">
        <v>2690</v>
      </c>
      <c r="G5646" t="s">
        <v>2691</v>
      </c>
      <c r="H5646" t="s">
        <v>129</v>
      </c>
      <c r="I5646" t="s">
        <v>54</v>
      </c>
      <c r="J5646" t="s">
        <v>122</v>
      </c>
      <c r="K5646" t="s">
        <v>123</v>
      </c>
      <c r="L5646">
        <v>98105</v>
      </c>
      <c r="M5646" t="s">
        <v>71</v>
      </c>
      <c r="N5646" t="s">
        <v>2086</v>
      </c>
      <c r="O5646" t="s">
        <v>73</v>
      </c>
      <c r="P5646" t="s">
        <v>102</v>
      </c>
      <c r="Q5646" t="s">
        <v>2087</v>
      </c>
      <c r="R5646" s="19">
        <v>34.76</v>
      </c>
      <c r="S5646" s="17">
        <v>5</v>
      </c>
      <c r="T5646" s="20">
        <v>0.2</v>
      </c>
      <c r="U5646" s="19">
        <v>11.297000000000001</v>
      </c>
      <c r="V5646" s="20">
        <f t="shared" si="440"/>
        <v>0.32500000000000001</v>
      </c>
      <c r="W5646" s="17">
        <f t="shared" si="441"/>
        <v>2017</v>
      </c>
      <c r="X5646" t="str">
        <f t="shared" si="442"/>
        <v>Mar-2017</v>
      </c>
      <c r="Y5646" s="17">
        <f t="shared" si="443"/>
        <v>3</v>
      </c>
      <c r="Z5646" t="str">
        <f t="shared" si="444"/>
        <v>11-20%</v>
      </c>
      <c r="AA5646" s="17">
        <f>IF(COUNTIF($B$2:B5646,B5646)=1,1,0)</f>
        <v>1</v>
      </c>
      <c r="AB5646" s="17">
        <f>IF(COUNTIF($F$2:F5646,F5646)=1,1,0)</f>
        <v>0</v>
      </c>
    </row>
    <row r="5647" spans="1:28" x14ac:dyDescent="0.2">
      <c r="A5647" s="17">
        <v>5646</v>
      </c>
      <c r="B5647" t="s">
        <v>8435</v>
      </c>
      <c r="C5647" s="18">
        <v>42839</v>
      </c>
      <c r="D5647" s="18">
        <v>42844</v>
      </c>
      <c r="E5647" t="s">
        <v>77</v>
      </c>
      <c r="F5647" t="s">
        <v>3780</v>
      </c>
      <c r="G5647" t="s">
        <v>3781</v>
      </c>
      <c r="H5647" t="s">
        <v>68</v>
      </c>
      <c r="I5647" t="s">
        <v>54</v>
      </c>
      <c r="J5647" t="s">
        <v>1031</v>
      </c>
      <c r="K5647" t="s">
        <v>817</v>
      </c>
      <c r="L5647">
        <v>7960</v>
      </c>
      <c r="M5647" t="s">
        <v>175</v>
      </c>
      <c r="N5647" t="s">
        <v>3732</v>
      </c>
      <c r="O5647" t="s">
        <v>59</v>
      </c>
      <c r="P5647" t="s">
        <v>92</v>
      </c>
      <c r="Q5647" t="s">
        <v>3733</v>
      </c>
      <c r="R5647" s="19">
        <v>74.45</v>
      </c>
      <c r="S5647" s="17">
        <v>5</v>
      </c>
      <c r="T5647" s="20">
        <v>0</v>
      </c>
      <c r="U5647" s="19">
        <v>20.101500000000001</v>
      </c>
      <c r="V5647" s="20">
        <f t="shared" si="440"/>
        <v>0.27</v>
      </c>
      <c r="W5647" s="17">
        <f t="shared" si="441"/>
        <v>2017</v>
      </c>
      <c r="X5647" t="str">
        <f t="shared" si="442"/>
        <v>Apr-2017</v>
      </c>
      <c r="Y5647" s="17">
        <f t="shared" si="443"/>
        <v>5</v>
      </c>
      <c r="Z5647" t="str">
        <f t="shared" si="444"/>
        <v>0% (No Discount)</v>
      </c>
      <c r="AA5647" s="17">
        <f>IF(COUNTIF($B$2:B5647,B5647)=1,1,0)</f>
        <v>1</v>
      </c>
      <c r="AB5647" s="17">
        <f>IF(COUNTIF($F$2:F5647,F5647)=1,1,0)</f>
        <v>0</v>
      </c>
    </row>
    <row r="5648" spans="1:28" x14ac:dyDescent="0.2">
      <c r="A5648" s="17">
        <v>5647</v>
      </c>
      <c r="B5648" t="s">
        <v>8436</v>
      </c>
      <c r="C5648" s="18">
        <v>42008</v>
      </c>
      <c r="D5648" s="18">
        <v>42013</v>
      </c>
      <c r="E5648" t="s">
        <v>77</v>
      </c>
      <c r="F5648" t="s">
        <v>1063</v>
      </c>
      <c r="G5648" t="s">
        <v>1064</v>
      </c>
      <c r="H5648" t="s">
        <v>68</v>
      </c>
      <c r="I5648" t="s">
        <v>54</v>
      </c>
      <c r="J5648" t="s">
        <v>2845</v>
      </c>
      <c r="K5648" t="s">
        <v>346</v>
      </c>
      <c r="L5648">
        <v>22304</v>
      </c>
      <c r="M5648" t="s">
        <v>57</v>
      </c>
      <c r="N5648" t="s">
        <v>3964</v>
      </c>
      <c r="O5648" t="s">
        <v>59</v>
      </c>
      <c r="P5648" t="s">
        <v>92</v>
      </c>
      <c r="Q5648" t="s">
        <v>3965</v>
      </c>
      <c r="R5648" s="19">
        <v>192.22</v>
      </c>
      <c r="S5648" s="17">
        <v>14</v>
      </c>
      <c r="T5648" s="20">
        <v>0</v>
      </c>
      <c r="U5648" s="19">
        <v>69.199200000000005</v>
      </c>
      <c r="V5648" s="20">
        <f t="shared" si="440"/>
        <v>0.36000000000000004</v>
      </c>
      <c r="W5648" s="17">
        <f t="shared" si="441"/>
        <v>2015</v>
      </c>
      <c r="X5648" t="str">
        <f t="shared" si="442"/>
        <v>Jan-2015</v>
      </c>
      <c r="Y5648" s="17">
        <f t="shared" si="443"/>
        <v>5</v>
      </c>
      <c r="Z5648" t="str">
        <f t="shared" si="444"/>
        <v>0% (No Discount)</v>
      </c>
      <c r="AA5648" s="17">
        <f>IF(COUNTIF($B$2:B5648,B5648)=1,1,0)</f>
        <v>1</v>
      </c>
      <c r="AB5648" s="17">
        <f>IF(COUNTIF($F$2:F5648,F5648)=1,1,0)</f>
        <v>0</v>
      </c>
    </row>
    <row r="5649" spans="1:28" x14ac:dyDescent="0.2">
      <c r="A5649" s="17">
        <v>5648</v>
      </c>
      <c r="B5649" t="s">
        <v>8437</v>
      </c>
      <c r="C5649" s="18">
        <v>43041</v>
      </c>
      <c r="D5649" s="18">
        <v>43046</v>
      </c>
      <c r="E5649" t="s">
        <v>77</v>
      </c>
      <c r="F5649" t="s">
        <v>6256</v>
      </c>
      <c r="G5649" t="s">
        <v>6257</v>
      </c>
      <c r="H5649" t="s">
        <v>53</v>
      </c>
      <c r="I5649" t="s">
        <v>54</v>
      </c>
      <c r="J5649" t="s">
        <v>5155</v>
      </c>
      <c r="K5649" t="s">
        <v>148</v>
      </c>
      <c r="L5649">
        <v>84106</v>
      </c>
      <c r="M5649" t="s">
        <v>71</v>
      </c>
      <c r="N5649" t="s">
        <v>2306</v>
      </c>
      <c r="O5649" t="s">
        <v>73</v>
      </c>
      <c r="P5649" t="s">
        <v>117</v>
      </c>
      <c r="Q5649" t="s">
        <v>2307</v>
      </c>
      <c r="R5649" s="19">
        <v>19.440000000000001</v>
      </c>
      <c r="S5649" s="17">
        <v>3</v>
      </c>
      <c r="T5649" s="20">
        <v>0</v>
      </c>
      <c r="U5649" s="19">
        <v>9.3312000000000008</v>
      </c>
      <c r="V5649" s="20">
        <f t="shared" si="440"/>
        <v>0.48000000000000004</v>
      </c>
      <c r="W5649" s="17">
        <f t="shared" si="441"/>
        <v>2017</v>
      </c>
      <c r="X5649" t="str">
        <f t="shared" si="442"/>
        <v>Nov-2017</v>
      </c>
      <c r="Y5649" s="17">
        <f t="shared" si="443"/>
        <v>5</v>
      </c>
      <c r="Z5649" t="str">
        <f t="shared" si="444"/>
        <v>0% (No Discount)</v>
      </c>
      <c r="AA5649" s="17">
        <f>IF(COUNTIF($B$2:B5649,B5649)=1,1,0)</f>
        <v>1</v>
      </c>
      <c r="AB5649" s="17">
        <f>IF(COUNTIF($F$2:F5649,F5649)=1,1,0)</f>
        <v>0</v>
      </c>
    </row>
    <row r="5650" spans="1:28" x14ac:dyDescent="0.2">
      <c r="A5650" s="17">
        <v>5649</v>
      </c>
      <c r="B5650" t="s">
        <v>8438</v>
      </c>
      <c r="C5650" s="18">
        <v>42933</v>
      </c>
      <c r="D5650" s="18">
        <v>42935</v>
      </c>
      <c r="E5650" t="s">
        <v>50</v>
      </c>
      <c r="F5650" t="s">
        <v>2464</v>
      </c>
      <c r="G5650" t="s">
        <v>2465</v>
      </c>
      <c r="H5650" t="s">
        <v>68</v>
      </c>
      <c r="I5650" t="s">
        <v>54</v>
      </c>
      <c r="J5650" t="s">
        <v>6157</v>
      </c>
      <c r="K5650" t="s">
        <v>70</v>
      </c>
      <c r="L5650">
        <v>92307</v>
      </c>
      <c r="M5650" t="s">
        <v>71</v>
      </c>
      <c r="N5650" t="s">
        <v>6519</v>
      </c>
      <c r="O5650" t="s">
        <v>73</v>
      </c>
      <c r="P5650" t="s">
        <v>117</v>
      </c>
      <c r="Q5650" t="s">
        <v>6520</v>
      </c>
      <c r="R5650" s="19">
        <v>32.4</v>
      </c>
      <c r="S5650" s="17">
        <v>5</v>
      </c>
      <c r="T5650" s="20">
        <v>0</v>
      </c>
      <c r="U5650" s="19">
        <v>15.552</v>
      </c>
      <c r="V5650" s="20">
        <f t="shared" si="440"/>
        <v>0.48</v>
      </c>
      <c r="W5650" s="17">
        <f t="shared" si="441"/>
        <v>2017</v>
      </c>
      <c r="X5650" t="str">
        <f t="shared" si="442"/>
        <v>Jul-2017</v>
      </c>
      <c r="Y5650" s="17">
        <f t="shared" si="443"/>
        <v>2</v>
      </c>
      <c r="Z5650" t="str">
        <f t="shared" si="444"/>
        <v>0% (No Discount)</v>
      </c>
      <c r="AA5650" s="17">
        <f>IF(COUNTIF($B$2:B5650,B5650)=1,1,0)</f>
        <v>1</v>
      </c>
      <c r="AB5650" s="17">
        <f>IF(COUNTIF($F$2:F5650,F5650)=1,1,0)</f>
        <v>0</v>
      </c>
    </row>
    <row r="5651" spans="1:28" x14ac:dyDescent="0.2">
      <c r="A5651" s="17">
        <v>5650</v>
      </c>
      <c r="B5651" t="s">
        <v>8438</v>
      </c>
      <c r="C5651" s="18">
        <v>42933</v>
      </c>
      <c r="D5651" s="18">
        <v>42935</v>
      </c>
      <c r="E5651" t="s">
        <v>50</v>
      </c>
      <c r="F5651" t="s">
        <v>2464</v>
      </c>
      <c r="G5651" t="s">
        <v>2465</v>
      </c>
      <c r="H5651" t="s">
        <v>68</v>
      </c>
      <c r="I5651" t="s">
        <v>54</v>
      </c>
      <c r="J5651" t="s">
        <v>6157</v>
      </c>
      <c r="K5651" t="s">
        <v>70</v>
      </c>
      <c r="L5651">
        <v>92307</v>
      </c>
      <c r="M5651" t="s">
        <v>71</v>
      </c>
      <c r="N5651" t="s">
        <v>8439</v>
      </c>
      <c r="O5651" t="s">
        <v>73</v>
      </c>
      <c r="P5651" t="s">
        <v>200</v>
      </c>
      <c r="Q5651" t="s">
        <v>8091</v>
      </c>
      <c r="R5651" s="19">
        <v>57.9</v>
      </c>
      <c r="S5651" s="17">
        <v>5</v>
      </c>
      <c r="T5651" s="20">
        <v>0</v>
      </c>
      <c r="U5651" s="19">
        <v>28.95</v>
      </c>
      <c r="V5651" s="20">
        <f t="shared" si="440"/>
        <v>0.5</v>
      </c>
      <c r="W5651" s="17">
        <f t="shared" si="441"/>
        <v>2017</v>
      </c>
      <c r="X5651" t="str">
        <f t="shared" si="442"/>
        <v>Jul-2017</v>
      </c>
      <c r="Y5651" s="17">
        <f t="shared" si="443"/>
        <v>2</v>
      </c>
      <c r="Z5651" t="str">
        <f t="shared" si="444"/>
        <v>0% (No Discount)</v>
      </c>
      <c r="AA5651" s="17">
        <f>IF(COUNTIF($B$2:B5651,B5651)=1,1,0)</f>
        <v>0</v>
      </c>
      <c r="AB5651" s="17">
        <f>IF(COUNTIF($F$2:F5651,F5651)=1,1,0)</f>
        <v>0</v>
      </c>
    </row>
    <row r="5652" spans="1:28" x14ac:dyDescent="0.2">
      <c r="A5652" s="17">
        <v>5651</v>
      </c>
      <c r="B5652" t="s">
        <v>8438</v>
      </c>
      <c r="C5652" s="18">
        <v>42933</v>
      </c>
      <c r="D5652" s="18">
        <v>42935</v>
      </c>
      <c r="E5652" t="s">
        <v>50</v>
      </c>
      <c r="F5652" t="s">
        <v>2464</v>
      </c>
      <c r="G5652" t="s">
        <v>2465</v>
      </c>
      <c r="H5652" t="s">
        <v>68</v>
      </c>
      <c r="I5652" t="s">
        <v>54</v>
      </c>
      <c r="J5652" t="s">
        <v>6157</v>
      </c>
      <c r="K5652" t="s">
        <v>70</v>
      </c>
      <c r="L5652">
        <v>92307</v>
      </c>
      <c r="M5652" t="s">
        <v>71</v>
      </c>
      <c r="N5652" t="s">
        <v>6438</v>
      </c>
      <c r="O5652" t="s">
        <v>73</v>
      </c>
      <c r="P5652" t="s">
        <v>86</v>
      </c>
      <c r="Q5652" t="s">
        <v>6439</v>
      </c>
      <c r="R5652" s="19">
        <v>10.56</v>
      </c>
      <c r="S5652" s="17">
        <v>2</v>
      </c>
      <c r="T5652" s="20">
        <v>0</v>
      </c>
      <c r="U5652" s="19">
        <v>0</v>
      </c>
      <c r="V5652" s="20">
        <f t="shared" si="440"/>
        <v>0</v>
      </c>
      <c r="W5652" s="17">
        <f t="shared" si="441"/>
        <v>2017</v>
      </c>
      <c r="X5652" t="str">
        <f t="shared" si="442"/>
        <v>Jul-2017</v>
      </c>
      <c r="Y5652" s="17">
        <f t="shared" si="443"/>
        <v>2</v>
      </c>
      <c r="Z5652" t="str">
        <f t="shared" si="444"/>
        <v>0% (No Discount)</v>
      </c>
      <c r="AA5652" s="17">
        <f>IF(COUNTIF($B$2:B5652,B5652)=1,1,0)</f>
        <v>0</v>
      </c>
      <c r="AB5652" s="17">
        <f>IF(COUNTIF($F$2:F5652,F5652)=1,1,0)</f>
        <v>0</v>
      </c>
    </row>
    <row r="5653" spans="1:28" x14ac:dyDescent="0.2">
      <c r="A5653" s="17">
        <v>5652</v>
      </c>
      <c r="B5653" t="s">
        <v>8438</v>
      </c>
      <c r="C5653" s="18">
        <v>42933</v>
      </c>
      <c r="D5653" s="18">
        <v>42935</v>
      </c>
      <c r="E5653" t="s">
        <v>50</v>
      </c>
      <c r="F5653" t="s">
        <v>2464</v>
      </c>
      <c r="G5653" t="s">
        <v>2465</v>
      </c>
      <c r="H5653" t="s">
        <v>68</v>
      </c>
      <c r="I5653" t="s">
        <v>54</v>
      </c>
      <c r="J5653" t="s">
        <v>6157</v>
      </c>
      <c r="K5653" t="s">
        <v>70</v>
      </c>
      <c r="L5653">
        <v>92307</v>
      </c>
      <c r="M5653" t="s">
        <v>71</v>
      </c>
      <c r="N5653" t="s">
        <v>793</v>
      </c>
      <c r="O5653" t="s">
        <v>59</v>
      </c>
      <c r="P5653" t="s">
        <v>60</v>
      </c>
      <c r="Q5653" t="s">
        <v>794</v>
      </c>
      <c r="R5653" s="19">
        <v>1194.165</v>
      </c>
      <c r="S5653" s="17">
        <v>5</v>
      </c>
      <c r="T5653" s="20">
        <v>0.15</v>
      </c>
      <c r="U5653" s="19">
        <v>210.73500000000001</v>
      </c>
      <c r="V5653" s="20">
        <f t="shared" si="440"/>
        <v>0.17647058823529413</v>
      </c>
      <c r="W5653" s="17">
        <f t="shared" si="441"/>
        <v>2017</v>
      </c>
      <c r="X5653" t="str">
        <f t="shared" si="442"/>
        <v>Jul-2017</v>
      </c>
      <c r="Y5653" s="17">
        <f t="shared" si="443"/>
        <v>2</v>
      </c>
      <c r="Z5653" t="str">
        <f t="shared" si="444"/>
        <v>11-20%</v>
      </c>
      <c r="AA5653" s="17">
        <f>IF(COUNTIF($B$2:B5653,B5653)=1,1,0)</f>
        <v>0</v>
      </c>
      <c r="AB5653" s="17">
        <f>IF(COUNTIF($F$2:F5653,F5653)=1,1,0)</f>
        <v>0</v>
      </c>
    </row>
    <row r="5654" spans="1:28" x14ac:dyDescent="0.2">
      <c r="A5654" s="17">
        <v>5653</v>
      </c>
      <c r="B5654" t="s">
        <v>8440</v>
      </c>
      <c r="C5654" s="18">
        <v>43014</v>
      </c>
      <c r="D5654" s="18">
        <v>43019</v>
      </c>
      <c r="E5654" t="s">
        <v>77</v>
      </c>
      <c r="F5654" t="s">
        <v>1349</v>
      </c>
      <c r="G5654" t="s">
        <v>1350</v>
      </c>
      <c r="H5654" t="s">
        <v>68</v>
      </c>
      <c r="I5654" t="s">
        <v>54</v>
      </c>
      <c r="J5654" t="s">
        <v>293</v>
      </c>
      <c r="K5654" t="s">
        <v>294</v>
      </c>
      <c r="L5654">
        <v>10009</v>
      </c>
      <c r="M5654" t="s">
        <v>175</v>
      </c>
      <c r="N5654" t="s">
        <v>6571</v>
      </c>
      <c r="O5654" t="s">
        <v>73</v>
      </c>
      <c r="P5654" t="s">
        <v>117</v>
      </c>
      <c r="Q5654" t="s">
        <v>6572</v>
      </c>
      <c r="R5654" s="19">
        <v>40.99</v>
      </c>
      <c r="S5654" s="17">
        <v>1</v>
      </c>
      <c r="T5654" s="20">
        <v>0</v>
      </c>
      <c r="U5654" s="19">
        <v>20.085100000000001</v>
      </c>
      <c r="V5654" s="20">
        <f t="shared" si="440"/>
        <v>0.49</v>
      </c>
      <c r="W5654" s="17">
        <f t="shared" si="441"/>
        <v>2017</v>
      </c>
      <c r="X5654" t="str">
        <f t="shared" si="442"/>
        <v>Oct-2017</v>
      </c>
      <c r="Y5654" s="17">
        <f t="shared" si="443"/>
        <v>5</v>
      </c>
      <c r="Z5654" t="str">
        <f t="shared" si="444"/>
        <v>0% (No Discount)</v>
      </c>
      <c r="AA5654" s="17">
        <f>IF(COUNTIF($B$2:B5654,B5654)=1,1,0)</f>
        <v>1</v>
      </c>
      <c r="AB5654" s="17">
        <f>IF(COUNTIF($F$2:F5654,F5654)=1,1,0)</f>
        <v>0</v>
      </c>
    </row>
    <row r="5655" spans="1:28" x14ac:dyDescent="0.2">
      <c r="A5655" s="17">
        <v>5654</v>
      </c>
      <c r="B5655" t="s">
        <v>8441</v>
      </c>
      <c r="C5655" s="18">
        <v>41947</v>
      </c>
      <c r="D5655" s="18">
        <v>41954</v>
      </c>
      <c r="E5655" t="s">
        <v>77</v>
      </c>
      <c r="F5655" t="s">
        <v>2203</v>
      </c>
      <c r="G5655" t="s">
        <v>2204</v>
      </c>
      <c r="H5655" t="s">
        <v>68</v>
      </c>
      <c r="I5655" t="s">
        <v>54</v>
      </c>
      <c r="J5655" t="s">
        <v>1203</v>
      </c>
      <c r="K5655" t="s">
        <v>70</v>
      </c>
      <c r="L5655">
        <v>90805</v>
      </c>
      <c r="M5655" t="s">
        <v>71</v>
      </c>
      <c r="N5655" t="s">
        <v>614</v>
      </c>
      <c r="O5655" t="s">
        <v>73</v>
      </c>
      <c r="P5655" t="s">
        <v>95</v>
      </c>
      <c r="Q5655" t="s">
        <v>615</v>
      </c>
      <c r="R5655" s="19">
        <v>2.94</v>
      </c>
      <c r="S5655" s="17">
        <v>1</v>
      </c>
      <c r="T5655" s="20">
        <v>0</v>
      </c>
      <c r="U5655" s="19">
        <v>0.79379999999999995</v>
      </c>
      <c r="V5655" s="20">
        <f t="shared" si="440"/>
        <v>0.26999999999999996</v>
      </c>
      <c r="W5655" s="17">
        <f t="shared" si="441"/>
        <v>2014</v>
      </c>
      <c r="X5655" t="str">
        <f t="shared" si="442"/>
        <v>Nov-2014</v>
      </c>
      <c r="Y5655" s="17">
        <f t="shared" si="443"/>
        <v>7</v>
      </c>
      <c r="Z5655" t="str">
        <f t="shared" si="444"/>
        <v>0% (No Discount)</v>
      </c>
      <c r="AA5655" s="17">
        <f>IF(COUNTIF($B$2:B5655,B5655)=1,1,0)</f>
        <v>1</v>
      </c>
      <c r="AB5655" s="17">
        <f>IF(COUNTIF($F$2:F5655,F5655)=1,1,0)</f>
        <v>0</v>
      </c>
    </row>
    <row r="5656" spans="1:28" x14ac:dyDescent="0.2">
      <c r="A5656" s="17">
        <v>5655</v>
      </c>
      <c r="B5656" t="s">
        <v>8442</v>
      </c>
      <c r="C5656" s="18">
        <v>42722</v>
      </c>
      <c r="D5656" s="18">
        <v>42725</v>
      </c>
      <c r="E5656" t="s">
        <v>215</v>
      </c>
      <c r="F5656" t="s">
        <v>5039</v>
      </c>
      <c r="G5656" t="s">
        <v>5040</v>
      </c>
      <c r="H5656" t="s">
        <v>129</v>
      </c>
      <c r="I5656" t="s">
        <v>54</v>
      </c>
      <c r="J5656" t="s">
        <v>2008</v>
      </c>
      <c r="K5656" t="s">
        <v>447</v>
      </c>
      <c r="L5656">
        <v>97301</v>
      </c>
      <c r="M5656" t="s">
        <v>71</v>
      </c>
      <c r="N5656" t="s">
        <v>1754</v>
      </c>
      <c r="O5656" t="s">
        <v>73</v>
      </c>
      <c r="P5656" t="s">
        <v>102</v>
      </c>
      <c r="Q5656" t="s">
        <v>1755</v>
      </c>
      <c r="R5656" s="19">
        <v>45.24</v>
      </c>
      <c r="S5656" s="17">
        <v>4</v>
      </c>
      <c r="T5656" s="20">
        <v>0.7</v>
      </c>
      <c r="U5656" s="19">
        <v>-30.16</v>
      </c>
      <c r="V5656" s="20">
        <f t="shared" si="440"/>
        <v>-0.66666666666666663</v>
      </c>
      <c r="W5656" s="17">
        <f t="shared" si="441"/>
        <v>2016</v>
      </c>
      <c r="X5656" t="str">
        <f t="shared" si="442"/>
        <v>Dec-2016</v>
      </c>
      <c r="Y5656" s="17">
        <f t="shared" si="443"/>
        <v>3</v>
      </c>
      <c r="Z5656" t="str">
        <f t="shared" si="444"/>
        <v>Over 50%</v>
      </c>
      <c r="AA5656" s="17">
        <f>IF(COUNTIF($B$2:B5656,B5656)=1,1,0)</f>
        <v>1</v>
      </c>
      <c r="AB5656" s="17">
        <f>IF(COUNTIF($F$2:F5656,F5656)=1,1,0)</f>
        <v>0</v>
      </c>
    </row>
    <row r="5657" spans="1:28" x14ac:dyDescent="0.2">
      <c r="A5657" s="17">
        <v>5656</v>
      </c>
      <c r="B5657" t="s">
        <v>8442</v>
      </c>
      <c r="C5657" s="18">
        <v>42722</v>
      </c>
      <c r="D5657" s="18">
        <v>42725</v>
      </c>
      <c r="E5657" t="s">
        <v>215</v>
      </c>
      <c r="F5657" t="s">
        <v>5039</v>
      </c>
      <c r="G5657" t="s">
        <v>5040</v>
      </c>
      <c r="H5657" t="s">
        <v>129</v>
      </c>
      <c r="I5657" t="s">
        <v>54</v>
      </c>
      <c r="J5657" t="s">
        <v>2008</v>
      </c>
      <c r="K5657" t="s">
        <v>447</v>
      </c>
      <c r="L5657">
        <v>97301</v>
      </c>
      <c r="M5657" t="s">
        <v>71</v>
      </c>
      <c r="N5657" t="s">
        <v>2019</v>
      </c>
      <c r="O5657" t="s">
        <v>73</v>
      </c>
      <c r="P5657" t="s">
        <v>95</v>
      </c>
      <c r="Q5657" t="s">
        <v>2020</v>
      </c>
      <c r="R5657" s="19">
        <v>18.687999999999999</v>
      </c>
      <c r="S5657" s="17">
        <v>4</v>
      </c>
      <c r="T5657" s="20">
        <v>0.2</v>
      </c>
      <c r="U5657" s="19">
        <v>2.3359999999999999</v>
      </c>
      <c r="V5657" s="20">
        <f t="shared" si="440"/>
        <v>0.125</v>
      </c>
      <c r="W5657" s="17">
        <f t="shared" si="441"/>
        <v>2016</v>
      </c>
      <c r="X5657" t="str">
        <f t="shared" si="442"/>
        <v>Dec-2016</v>
      </c>
      <c r="Y5657" s="17">
        <f t="shared" si="443"/>
        <v>3</v>
      </c>
      <c r="Z5657" t="str">
        <f t="shared" si="444"/>
        <v>11-20%</v>
      </c>
      <c r="AA5657" s="17">
        <f>IF(COUNTIF($B$2:B5657,B5657)=1,1,0)</f>
        <v>0</v>
      </c>
      <c r="AB5657" s="17">
        <f>IF(COUNTIF($F$2:F5657,F5657)=1,1,0)</f>
        <v>0</v>
      </c>
    </row>
    <row r="5658" spans="1:28" x14ac:dyDescent="0.2">
      <c r="A5658" s="17">
        <v>5657</v>
      </c>
      <c r="B5658" t="s">
        <v>8442</v>
      </c>
      <c r="C5658" s="18">
        <v>42722</v>
      </c>
      <c r="D5658" s="18">
        <v>42725</v>
      </c>
      <c r="E5658" t="s">
        <v>215</v>
      </c>
      <c r="F5658" t="s">
        <v>5039</v>
      </c>
      <c r="G5658" t="s">
        <v>5040</v>
      </c>
      <c r="H5658" t="s">
        <v>129</v>
      </c>
      <c r="I5658" t="s">
        <v>54</v>
      </c>
      <c r="J5658" t="s">
        <v>2008</v>
      </c>
      <c r="K5658" t="s">
        <v>447</v>
      </c>
      <c r="L5658">
        <v>97301</v>
      </c>
      <c r="M5658" t="s">
        <v>71</v>
      </c>
      <c r="N5658" t="s">
        <v>8368</v>
      </c>
      <c r="O5658" t="s">
        <v>73</v>
      </c>
      <c r="P5658" t="s">
        <v>117</v>
      </c>
      <c r="Q5658" t="s">
        <v>8369</v>
      </c>
      <c r="R5658" s="19">
        <v>11.648</v>
      </c>
      <c r="S5658" s="17">
        <v>2</v>
      </c>
      <c r="T5658" s="20">
        <v>0.2</v>
      </c>
      <c r="U5658" s="19">
        <v>3.7856000000000001</v>
      </c>
      <c r="V5658" s="20">
        <f t="shared" si="440"/>
        <v>0.32500000000000001</v>
      </c>
      <c r="W5658" s="17">
        <f t="shared" si="441"/>
        <v>2016</v>
      </c>
      <c r="X5658" t="str">
        <f t="shared" si="442"/>
        <v>Dec-2016</v>
      </c>
      <c r="Y5658" s="17">
        <f t="shared" si="443"/>
        <v>3</v>
      </c>
      <c r="Z5658" t="str">
        <f t="shared" si="444"/>
        <v>11-20%</v>
      </c>
      <c r="AA5658" s="17">
        <f>IF(COUNTIF($B$2:B5658,B5658)=1,1,0)</f>
        <v>0</v>
      </c>
      <c r="AB5658" s="17">
        <f>IF(COUNTIF($F$2:F5658,F5658)=1,1,0)</f>
        <v>0</v>
      </c>
    </row>
    <row r="5659" spans="1:28" x14ac:dyDescent="0.2">
      <c r="A5659" s="17">
        <v>5658</v>
      </c>
      <c r="B5659" t="s">
        <v>8442</v>
      </c>
      <c r="C5659" s="18">
        <v>42722</v>
      </c>
      <c r="D5659" s="18">
        <v>42725</v>
      </c>
      <c r="E5659" t="s">
        <v>215</v>
      </c>
      <c r="F5659" t="s">
        <v>5039</v>
      </c>
      <c r="G5659" t="s">
        <v>5040</v>
      </c>
      <c r="H5659" t="s">
        <v>129</v>
      </c>
      <c r="I5659" t="s">
        <v>54</v>
      </c>
      <c r="J5659" t="s">
        <v>2008</v>
      </c>
      <c r="K5659" t="s">
        <v>447</v>
      </c>
      <c r="L5659">
        <v>97301</v>
      </c>
      <c r="M5659" t="s">
        <v>71</v>
      </c>
      <c r="N5659" t="s">
        <v>1728</v>
      </c>
      <c r="O5659" t="s">
        <v>98</v>
      </c>
      <c r="P5659" t="s">
        <v>188</v>
      </c>
      <c r="Q5659" t="s">
        <v>1729</v>
      </c>
      <c r="R5659" s="19">
        <v>112.776</v>
      </c>
      <c r="S5659" s="17">
        <v>3</v>
      </c>
      <c r="T5659" s="20">
        <v>0.2</v>
      </c>
      <c r="U5659" s="19">
        <v>-8.4581999999999997</v>
      </c>
      <c r="V5659" s="20">
        <f t="shared" si="440"/>
        <v>-7.4999999999999997E-2</v>
      </c>
      <c r="W5659" s="17">
        <f t="shared" si="441"/>
        <v>2016</v>
      </c>
      <c r="X5659" t="str">
        <f t="shared" si="442"/>
        <v>Dec-2016</v>
      </c>
      <c r="Y5659" s="17">
        <f t="shared" si="443"/>
        <v>3</v>
      </c>
      <c r="Z5659" t="str">
        <f t="shared" si="444"/>
        <v>11-20%</v>
      </c>
      <c r="AA5659" s="17">
        <f>IF(COUNTIF($B$2:B5659,B5659)=1,1,0)</f>
        <v>0</v>
      </c>
      <c r="AB5659" s="17">
        <f>IF(COUNTIF($F$2:F5659,F5659)=1,1,0)</f>
        <v>0</v>
      </c>
    </row>
    <row r="5660" spans="1:28" x14ac:dyDescent="0.2">
      <c r="A5660" s="17">
        <v>5659</v>
      </c>
      <c r="B5660" t="s">
        <v>8442</v>
      </c>
      <c r="C5660" s="18">
        <v>42722</v>
      </c>
      <c r="D5660" s="18">
        <v>42725</v>
      </c>
      <c r="E5660" t="s">
        <v>215</v>
      </c>
      <c r="F5660" t="s">
        <v>5039</v>
      </c>
      <c r="G5660" t="s">
        <v>5040</v>
      </c>
      <c r="H5660" t="s">
        <v>129</v>
      </c>
      <c r="I5660" t="s">
        <v>54</v>
      </c>
      <c r="J5660" t="s">
        <v>2008</v>
      </c>
      <c r="K5660" t="s">
        <v>447</v>
      </c>
      <c r="L5660">
        <v>97301</v>
      </c>
      <c r="M5660" t="s">
        <v>71</v>
      </c>
      <c r="N5660" t="s">
        <v>3955</v>
      </c>
      <c r="O5660" t="s">
        <v>59</v>
      </c>
      <c r="P5660" t="s">
        <v>83</v>
      </c>
      <c r="Q5660" t="s">
        <v>3956</v>
      </c>
      <c r="R5660" s="19">
        <v>377.45</v>
      </c>
      <c r="S5660" s="17">
        <v>5</v>
      </c>
      <c r="T5660" s="20">
        <v>0.5</v>
      </c>
      <c r="U5660" s="19">
        <v>-264.21499999999997</v>
      </c>
      <c r="V5660" s="20">
        <f t="shared" si="440"/>
        <v>-0.7</v>
      </c>
      <c r="W5660" s="17">
        <f t="shared" si="441"/>
        <v>2016</v>
      </c>
      <c r="X5660" t="str">
        <f t="shared" si="442"/>
        <v>Dec-2016</v>
      </c>
      <c r="Y5660" s="17">
        <f t="shared" si="443"/>
        <v>3</v>
      </c>
      <c r="Z5660" t="str">
        <f t="shared" si="444"/>
        <v>41-50%</v>
      </c>
      <c r="AA5660" s="17">
        <f>IF(COUNTIF($B$2:B5660,B5660)=1,1,0)</f>
        <v>0</v>
      </c>
      <c r="AB5660" s="17">
        <f>IF(COUNTIF($F$2:F5660,F5660)=1,1,0)</f>
        <v>0</v>
      </c>
    </row>
    <row r="5661" spans="1:28" x14ac:dyDescent="0.2">
      <c r="A5661" s="17">
        <v>5660</v>
      </c>
      <c r="B5661" t="s">
        <v>8442</v>
      </c>
      <c r="C5661" s="18">
        <v>42722</v>
      </c>
      <c r="D5661" s="18">
        <v>42725</v>
      </c>
      <c r="E5661" t="s">
        <v>215</v>
      </c>
      <c r="F5661" t="s">
        <v>5039</v>
      </c>
      <c r="G5661" t="s">
        <v>5040</v>
      </c>
      <c r="H5661" t="s">
        <v>129</v>
      </c>
      <c r="I5661" t="s">
        <v>54</v>
      </c>
      <c r="J5661" t="s">
        <v>2008</v>
      </c>
      <c r="K5661" t="s">
        <v>447</v>
      </c>
      <c r="L5661">
        <v>97301</v>
      </c>
      <c r="M5661" t="s">
        <v>71</v>
      </c>
      <c r="N5661" t="s">
        <v>6459</v>
      </c>
      <c r="O5661" t="s">
        <v>73</v>
      </c>
      <c r="P5661" t="s">
        <v>74</v>
      </c>
      <c r="Q5661" t="s">
        <v>6460</v>
      </c>
      <c r="R5661" s="19">
        <v>15.936</v>
      </c>
      <c r="S5661" s="17">
        <v>4</v>
      </c>
      <c r="T5661" s="20">
        <v>0.2</v>
      </c>
      <c r="U5661" s="19">
        <v>5.1791999999999998</v>
      </c>
      <c r="V5661" s="20">
        <f t="shared" si="440"/>
        <v>0.32500000000000001</v>
      </c>
      <c r="W5661" s="17">
        <f t="shared" si="441"/>
        <v>2016</v>
      </c>
      <c r="X5661" t="str">
        <f t="shared" si="442"/>
        <v>Dec-2016</v>
      </c>
      <c r="Y5661" s="17">
        <f t="shared" si="443"/>
        <v>3</v>
      </c>
      <c r="Z5661" t="str">
        <f t="shared" si="444"/>
        <v>11-20%</v>
      </c>
      <c r="AA5661" s="17">
        <f>IF(COUNTIF($B$2:B5661,B5661)=1,1,0)</f>
        <v>0</v>
      </c>
      <c r="AB5661" s="17">
        <f>IF(COUNTIF($F$2:F5661,F5661)=1,1,0)</f>
        <v>0</v>
      </c>
    </row>
    <row r="5662" spans="1:28" x14ac:dyDescent="0.2">
      <c r="A5662" s="17">
        <v>5661</v>
      </c>
      <c r="B5662" t="s">
        <v>8442</v>
      </c>
      <c r="C5662" s="18">
        <v>42722</v>
      </c>
      <c r="D5662" s="18">
        <v>42725</v>
      </c>
      <c r="E5662" t="s">
        <v>215</v>
      </c>
      <c r="F5662" t="s">
        <v>5039</v>
      </c>
      <c r="G5662" t="s">
        <v>5040</v>
      </c>
      <c r="H5662" t="s">
        <v>129</v>
      </c>
      <c r="I5662" t="s">
        <v>54</v>
      </c>
      <c r="J5662" t="s">
        <v>2008</v>
      </c>
      <c r="K5662" t="s">
        <v>447</v>
      </c>
      <c r="L5662">
        <v>97301</v>
      </c>
      <c r="M5662" t="s">
        <v>71</v>
      </c>
      <c r="N5662" t="s">
        <v>5721</v>
      </c>
      <c r="O5662" t="s">
        <v>98</v>
      </c>
      <c r="P5662" t="s">
        <v>99</v>
      </c>
      <c r="Q5662" t="s">
        <v>5722</v>
      </c>
      <c r="R5662" s="19">
        <v>28.68</v>
      </c>
      <c r="S5662" s="17">
        <v>3</v>
      </c>
      <c r="T5662" s="20">
        <v>0.2</v>
      </c>
      <c r="U5662" s="19">
        <v>-7.17</v>
      </c>
      <c r="V5662" s="20">
        <f t="shared" si="440"/>
        <v>-0.25</v>
      </c>
      <c r="W5662" s="17">
        <f t="shared" si="441"/>
        <v>2016</v>
      </c>
      <c r="X5662" t="str">
        <f t="shared" si="442"/>
        <v>Dec-2016</v>
      </c>
      <c r="Y5662" s="17">
        <f t="shared" si="443"/>
        <v>3</v>
      </c>
      <c r="Z5662" t="str">
        <f t="shared" si="444"/>
        <v>11-20%</v>
      </c>
      <c r="AA5662" s="17">
        <f>IF(COUNTIF($B$2:B5662,B5662)=1,1,0)</f>
        <v>0</v>
      </c>
      <c r="AB5662" s="17">
        <f>IF(COUNTIF($F$2:F5662,F5662)=1,1,0)</f>
        <v>0</v>
      </c>
    </row>
    <row r="5663" spans="1:28" x14ac:dyDescent="0.2">
      <c r="A5663" s="17">
        <v>5662</v>
      </c>
      <c r="B5663" t="s">
        <v>8443</v>
      </c>
      <c r="C5663" s="18">
        <v>42637</v>
      </c>
      <c r="D5663" s="18">
        <v>42644</v>
      </c>
      <c r="E5663" t="s">
        <v>77</v>
      </c>
      <c r="F5663" t="s">
        <v>5824</v>
      </c>
      <c r="G5663" t="s">
        <v>5825</v>
      </c>
      <c r="H5663" t="s">
        <v>129</v>
      </c>
      <c r="I5663" t="s">
        <v>54</v>
      </c>
      <c r="J5663" t="s">
        <v>483</v>
      </c>
      <c r="K5663" t="s">
        <v>484</v>
      </c>
      <c r="L5663">
        <v>80013</v>
      </c>
      <c r="M5663" t="s">
        <v>71</v>
      </c>
      <c r="N5663" t="s">
        <v>1140</v>
      </c>
      <c r="O5663" t="s">
        <v>59</v>
      </c>
      <c r="P5663" t="s">
        <v>92</v>
      </c>
      <c r="Q5663" t="s">
        <v>1141</v>
      </c>
      <c r="R5663" s="19">
        <v>21.44</v>
      </c>
      <c r="S5663" s="17">
        <v>2</v>
      </c>
      <c r="T5663" s="20">
        <v>0.2</v>
      </c>
      <c r="U5663" s="19">
        <v>7.5039999999999996</v>
      </c>
      <c r="V5663" s="20">
        <f t="shared" si="440"/>
        <v>0.35</v>
      </c>
      <c r="W5663" s="17">
        <f t="shared" si="441"/>
        <v>2016</v>
      </c>
      <c r="X5663" t="str">
        <f t="shared" si="442"/>
        <v>Sep-2016</v>
      </c>
      <c r="Y5663" s="17">
        <f t="shared" si="443"/>
        <v>7</v>
      </c>
      <c r="Z5663" t="str">
        <f t="shared" si="444"/>
        <v>11-20%</v>
      </c>
      <c r="AA5663" s="17">
        <f>IF(COUNTIF($B$2:B5663,B5663)=1,1,0)</f>
        <v>1</v>
      </c>
      <c r="AB5663" s="17">
        <f>IF(COUNTIF($F$2:F5663,F5663)=1,1,0)</f>
        <v>0</v>
      </c>
    </row>
    <row r="5664" spans="1:28" x14ac:dyDescent="0.2">
      <c r="A5664" s="17">
        <v>5663</v>
      </c>
      <c r="B5664" t="s">
        <v>8443</v>
      </c>
      <c r="C5664" s="18">
        <v>42637</v>
      </c>
      <c r="D5664" s="18">
        <v>42644</v>
      </c>
      <c r="E5664" t="s">
        <v>77</v>
      </c>
      <c r="F5664" t="s">
        <v>5824</v>
      </c>
      <c r="G5664" t="s">
        <v>5825</v>
      </c>
      <c r="H5664" t="s">
        <v>129</v>
      </c>
      <c r="I5664" t="s">
        <v>54</v>
      </c>
      <c r="J5664" t="s">
        <v>483</v>
      </c>
      <c r="K5664" t="s">
        <v>484</v>
      </c>
      <c r="L5664">
        <v>80013</v>
      </c>
      <c r="M5664" t="s">
        <v>71</v>
      </c>
      <c r="N5664" t="s">
        <v>4185</v>
      </c>
      <c r="O5664" t="s">
        <v>73</v>
      </c>
      <c r="P5664" t="s">
        <v>86</v>
      </c>
      <c r="Q5664" t="s">
        <v>4186</v>
      </c>
      <c r="R5664" s="19">
        <v>511.05599999999998</v>
      </c>
      <c r="S5664" s="17">
        <v>9</v>
      </c>
      <c r="T5664" s="20">
        <v>0.2</v>
      </c>
      <c r="U5664" s="19">
        <v>-95.822999999999993</v>
      </c>
      <c r="V5664" s="20">
        <f t="shared" si="440"/>
        <v>-0.1875</v>
      </c>
      <c r="W5664" s="17">
        <f t="shared" si="441"/>
        <v>2016</v>
      </c>
      <c r="X5664" t="str">
        <f t="shared" si="442"/>
        <v>Sep-2016</v>
      </c>
      <c r="Y5664" s="17">
        <f t="shared" si="443"/>
        <v>7</v>
      </c>
      <c r="Z5664" t="str">
        <f t="shared" si="444"/>
        <v>11-20%</v>
      </c>
      <c r="AA5664" s="17">
        <f>IF(COUNTIF($B$2:B5664,B5664)=1,1,0)</f>
        <v>0</v>
      </c>
      <c r="AB5664" s="17">
        <f>IF(COUNTIF($F$2:F5664,F5664)=1,1,0)</f>
        <v>0</v>
      </c>
    </row>
    <row r="5665" spans="1:28" x14ac:dyDescent="0.2">
      <c r="A5665" s="17">
        <v>5664</v>
      </c>
      <c r="B5665" t="s">
        <v>8444</v>
      </c>
      <c r="C5665" s="18">
        <v>42572</v>
      </c>
      <c r="D5665" s="18">
        <v>42572</v>
      </c>
      <c r="E5665" t="s">
        <v>1320</v>
      </c>
      <c r="F5665" t="s">
        <v>6346</v>
      </c>
      <c r="G5665" t="s">
        <v>6347</v>
      </c>
      <c r="H5665" t="s">
        <v>68</v>
      </c>
      <c r="I5665" t="s">
        <v>54</v>
      </c>
      <c r="J5665" t="s">
        <v>634</v>
      </c>
      <c r="K5665" t="s">
        <v>525</v>
      </c>
      <c r="L5665">
        <v>43055</v>
      </c>
      <c r="M5665" t="s">
        <v>175</v>
      </c>
      <c r="N5665" t="s">
        <v>8445</v>
      </c>
      <c r="O5665" t="s">
        <v>73</v>
      </c>
      <c r="P5665" t="s">
        <v>95</v>
      </c>
      <c r="Q5665" t="s">
        <v>8446</v>
      </c>
      <c r="R5665" s="19">
        <v>18.655999999999999</v>
      </c>
      <c r="S5665" s="17">
        <v>2</v>
      </c>
      <c r="T5665" s="20">
        <v>0.2</v>
      </c>
      <c r="U5665" s="19">
        <v>1.3992</v>
      </c>
      <c r="V5665" s="20">
        <f t="shared" si="440"/>
        <v>7.5000000000000011E-2</v>
      </c>
      <c r="W5665" s="17">
        <f t="shared" si="441"/>
        <v>2016</v>
      </c>
      <c r="X5665" t="str">
        <f t="shared" si="442"/>
        <v>Jul-2016</v>
      </c>
      <c r="Y5665" s="17">
        <f t="shared" si="443"/>
        <v>0</v>
      </c>
      <c r="Z5665" t="str">
        <f t="shared" si="444"/>
        <v>11-20%</v>
      </c>
      <c r="AA5665" s="17">
        <f>IF(COUNTIF($B$2:B5665,B5665)=1,1,0)</f>
        <v>1</v>
      </c>
      <c r="AB5665" s="17">
        <f>IF(COUNTIF($F$2:F5665,F5665)=1,1,0)</f>
        <v>0</v>
      </c>
    </row>
    <row r="5666" spans="1:28" x14ac:dyDescent="0.2">
      <c r="A5666" s="17">
        <v>5665</v>
      </c>
      <c r="B5666" t="s">
        <v>8444</v>
      </c>
      <c r="C5666" s="18">
        <v>42572</v>
      </c>
      <c r="D5666" s="18">
        <v>42572</v>
      </c>
      <c r="E5666" t="s">
        <v>1320</v>
      </c>
      <c r="F5666" t="s">
        <v>6346</v>
      </c>
      <c r="G5666" t="s">
        <v>6347</v>
      </c>
      <c r="H5666" t="s">
        <v>68</v>
      </c>
      <c r="I5666" t="s">
        <v>54</v>
      </c>
      <c r="J5666" t="s">
        <v>634</v>
      </c>
      <c r="K5666" t="s">
        <v>525</v>
      </c>
      <c r="L5666">
        <v>43055</v>
      </c>
      <c r="M5666" t="s">
        <v>175</v>
      </c>
      <c r="N5666" t="s">
        <v>4351</v>
      </c>
      <c r="O5666" t="s">
        <v>73</v>
      </c>
      <c r="P5666" t="s">
        <v>102</v>
      </c>
      <c r="Q5666" t="s">
        <v>4352</v>
      </c>
      <c r="R5666" s="19">
        <v>11.087999999999999</v>
      </c>
      <c r="S5666" s="17">
        <v>7</v>
      </c>
      <c r="T5666" s="20">
        <v>0.7</v>
      </c>
      <c r="U5666" s="19">
        <v>-8.1311999999999998</v>
      </c>
      <c r="V5666" s="20">
        <f t="shared" si="440"/>
        <v>-0.73333333333333339</v>
      </c>
      <c r="W5666" s="17">
        <f t="shared" si="441"/>
        <v>2016</v>
      </c>
      <c r="X5666" t="str">
        <f t="shared" si="442"/>
        <v>Jul-2016</v>
      </c>
      <c r="Y5666" s="17">
        <f t="shared" si="443"/>
        <v>0</v>
      </c>
      <c r="Z5666" t="str">
        <f t="shared" si="444"/>
        <v>Over 50%</v>
      </c>
      <c r="AA5666" s="17">
        <f>IF(COUNTIF($B$2:B5666,B5666)=1,1,0)</f>
        <v>0</v>
      </c>
      <c r="AB5666" s="17">
        <f>IF(COUNTIF($F$2:F5666,F5666)=1,1,0)</f>
        <v>0</v>
      </c>
    </row>
    <row r="5667" spans="1:28" x14ac:dyDescent="0.2">
      <c r="A5667" s="17">
        <v>5666</v>
      </c>
      <c r="B5667" t="s">
        <v>8444</v>
      </c>
      <c r="C5667" s="18">
        <v>42572</v>
      </c>
      <c r="D5667" s="18">
        <v>42572</v>
      </c>
      <c r="E5667" t="s">
        <v>1320</v>
      </c>
      <c r="F5667" t="s">
        <v>6346</v>
      </c>
      <c r="G5667" t="s">
        <v>6347</v>
      </c>
      <c r="H5667" t="s">
        <v>68</v>
      </c>
      <c r="I5667" t="s">
        <v>54</v>
      </c>
      <c r="J5667" t="s">
        <v>634</v>
      </c>
      <c r="K5667" t="s">
        <v>525</v>
      </c>
      <c r="L5667">
        <v>43055</v>
      </c>
      <c r="M5667" t="s">
        <v>175</v>
      </c>
      <c r="N5667" t="s">
        <v>963</v>
      </c>
      <c r="O5667" t="s">
        <v>73</v>
      </c>
      <c r="P5667" t="s">
        <v>86</v>
      </c>
      <c r="Q5667" t="s">
        <v>964</v>
      </c>
      <c r="R5667" s="19">
        <v>66.688000000000002</v>
      </c>
      <c r="S5667" s="17">
        <v>1</v>
      </c>
      <c r="T5667" s="20">
        <v>0.2</v>
      </c>
      <c r="U5667" s="19">
        <v>4.1680000000000001</v>
      </c>
      <c r="V5667" s="20">
        <f t="shared" si="440"/>
        <v>6.25E-2</v>
      </c>
      <c r="W5667" s="17">
        <f t="shared" si="441"/>
        <v>2016</v>
      </c>
      <c r="X5667" t="str">
        <f t="shared" si="442"/>
        <v>Jul-2016</v>
      </c>
      <c r="Y5667" s="17">
        <f t="shared" si="443"/>
        <v>0</v>
      </c>
      <c r="Z5667" t="str">
        <f t="shared" si="444"/>
        <v>11-20%</v>
      </c>
      <c r="AA5667" s="17">
        <f>IF(COUNTIF($B$2:B5667,B5667)=1,1,0)</f>
        <v>0</v>
      </c>
      <c r="AB5667" s="17">
        <f>IF(COUNTIF($F$2:F5667,F5667)=1,1,0)</f>
        <v>0</v>
      </c>
    </row>
    <row r="5668" spans="1:28" x14ac:dyDescent="0.2">
      <c r="A5668" s="17">
        <v>5667</v>
      </c>
      <c r="B5668" t="s">
        <v>8444</v>
      </c>
      <c r="C5668" s="18">
        <v>42572</v>
      </c>
      <c r="D5668" s="18">
        <v>42572</v>
      </c>
      <c r="E5668" t="s">
        <v>1320</v>
      </c>
      <c r="F5668" t="s">
        <v>6346</v>
      </c>
      <c r="G5668" t="s">
        <v>6347</v>
      </c>
      <c r="H5668" t="s">
        <v>68</v>
      </c>
      <c r="I5668" t="s">
        <v>54</v>
      </c>
      <c r="J5668" t="s">
        <v>634</v>
      </c>
      <c r="K5668" t="s">
        <v>525</v>
      </c>
      <c r="L5668">
        <v>43055</v>
      </c>
      <c r="M5668" t="s">
        <v>175</v>
      </c>
      <c r="N5668" t="s">
        <v>3254</v>
      </c>
      <c r="O5668" t="s">
        <v>73</v>
      </c>
      <c r="P5668" t="s">
        <v>86</v>
      </c>
      <c r="Q5668" t="s">
        <v>3255</v>
      </c>
      <c r="R5668" s="19">
        <v>99.488</v>
      </c>
      <c r="S5668" s="17">
        <v>2</v>
      </c>
      <c r="T5668" s="20">
        <v>0.2</v>
      </c>
      <c r="U5668" s="19">
        <v>8.7051999999999996</v>
      </c>
      <c r="V5668" s="20">
        <f t="shared" si="440"/>
        <v>8.7499999999999994E-2</v>
      </c>
      <c r="W5668" s="17">
        <f t="shared" si="441"/>
        <v>2016</v>
      </c>
      <c r="X5668" t="str">
        <f t="shared" si="442"/>
        <v>Jul-2016</v>
      </c>
      <c r="Y5668" s="17">
        <f t="shared" si="443"/>
        <v>0</v>
      </c>
      <c r="Z5668" t="str">
        <f t="shared" si="444"/>
        <v>11-20%</v>
      </c>
      <c r="AA5668" s="17">
        <f>IF(COUNTIF($B$2:B5668,B5668)=1,1,0)</f>
        <v>0</v>
      </c>
      <c r="AB5668" s="17">
        <f>IF(COUNTIF($F$2:F5668,F5668)=1,1,0)</f>
        <v>0</v>
      </c>
    </row>
    <row r="5669" spans="1:28" x14ac:dyDescent="0.2">
      <c r="A5669" s="17">
        <v>5668</v>
      </c>
      <c r="B5669" t="s">
        <v>8447</v>
      </c>
      <c r="C5669" s="18">
        <v>42532</v>
      </c>
      <c r="D5669" s="18">
        <v>42536</v>
      </c>
      <c r="E5669" t="s">
        <v>77</v>
      </c>
      <c r="F5669" t="s">
        <v>2847</v>
      </c>
      <c r="G5669" t="s">
        <v>2848</v>
      </c>
      <c r="H5669" t="s">
        <v>53</v>
      </c>
      <c r="I5669" t="s">
        <v>54</v>
      </c>
      <c r="J5669" t="s">
        <v>122</v>
      </c>
      <c r="K5669" t="s">
        <v>123</v>
      </c>
      <c r="L5669">
        <v>98103</v>
      </c>
      <c r="M5669" t="s">
        <v>71</v>
      </c>
      <c r="N5669" t="s">
        <v>2653</v>
      </c>
      <c r="O5669" t="s">
        <v>73</v>
      </c>
      <c r="P5669" t="s">
        <v>74</v>
      </c>
      <c r="Q5669" t="s">
        <v>2654</v>
      </c>
      <c r="R5669" s="19">
        <v>14.62</v>
      </c>
      <c r="S5669" s="17">
        <v>2</v>
      </c>
      <c r="T5669" s="20">
        <v>0</v>
      </c>
      <c r="U5669" s="19">
        <v>6.8714000000000004</v>
      </c>
      <c r="V5669" s="20">
        <f t="shared" si="440"/>
        <v>0.47000000000000003</v>
      </c>
      <c r="W5669" s="17">
        <f t="shared" si="441"/>
        <v>2016</v>
      </c>
      <c r="X5669" t="str">
        <f t="shared" si="442"/>
        <v>Jun-2016</v>
      </c>
      <c r="Y5669" s="17">
        <f t="shared" si="443"/>
        <v>4</v>
      </c>
      <c r="Z5669" t="str">
        <f t="shared" si="444"/>
        <v>0% (No Discount)</v>
      </c>
      <c r="AA5669" s="17">
        <f>IF(COUNTIF($B$2:B5669,B5669)=1,1,0)</f>
        <v>1</v>
      </c>
      <c r="AB5669" s="17">
        <f>IF(COUNTIF($F$2:F5669,F5669)=1,1,0)</f>
        <v>0</v>
      </c>
    </row>
    <row r="5670" spans="1:28" x14ac:dyDescent="0.2">
      <c r="A5670" s="17">
        <v>5669</v>
      </c>
      <c r="B5670" t="s">
        <v>8447</v>
      </c>
      <c r="C5670" s="18">
        <v>42532</v>
      </c>
      <c r="D5670" s="18">
        <v>42536</v>
      </c>
      <c r="E5670" t="s">
        <v>77</v>
      </c>
      <c r="F5670" t="s">
        <v>2847</v>
      </c>
      <c r="G5670" t="s">
        <v>2848</v>
      </c>
      <c r="H5670" t="s">
        <v>53</v>
      </c>
      <c r="I5670" t="s">
        <v>54</v>
      </c>
      <c r="J5670" t="s">
        <v>122</v>
      </c>
      <c r="K5670" t="s">
        <v>123</v>
      </c>
      <c r="L5670">
        <v>98103</v>
      </c>
      <c r="M5670" t="s">
        <v>71</v>
      </c>
      <c r="N5670" t="s">
        <v>2138</v>
      </c>
      <c r="O5670" t="s">
        <v>73</v>
      </c>
      <c r="P5670" t="s">
        <v>102</v>
      </c>
      <c r="Q5670" t="s">
        <v>2139</v>
      </c>
      <c r="R5670" s="19">
        <v>53.984000000000002</v>
      </c>
      <c r="S5670" s="17">
        <v>14</v>
      </c>
      <c r="T5670" s="20">
        <v>0.2</v>
      </c>
      <c r="U5670" s="19">
        <v>17.544799999999999</v>
      </c>
      <c r="V5670" s="20">
        <f t="shared" si="440"/>
        <v>0.32499999999999996</v>
      </c>
      <c r="W5670" s="17">
        <f t="shared" si="441"/>
        <v>2016</v>
      </c>
      <c r="X5670" t="str">
        <f t="shared" si="442"/>
        <v>Jun-2016</v>
      </c>
      <c r="Y5670" s="17">
        <f t="shared" si="443"/>
        <v>4</v>
      </c>
      <c r="Z5670" t="str">
        <f t="shared" si="444"/>
        <v>11-20%</v>
      </c>
      <c r="AA5670" s="17">
        <f>IF(COUNTIF($B$2:B5670,B5670)=1,1,0)</f>
        <v>0</v>
      </c>
      <c r="AB5670" s="17">
        <f>IF(COUNTIF($F$2:F5670,F5670)=1,1,0)</f>
        <v>0</v>
      </c>
    </row>
    <row r="5671" spans="1:28" x14ac:dyDescent="0.2">
      <c r="A5671" s="17">
        <v>5670</v>
      </c>
      <c r="B5671" t="s">
        <v>8447</v>
      </c>
      <c r="C5671" s="18">
        <v>42532</v>
      </c>
      <c r="D5671" s="18">
        <v>42536</v>
      </c>
      <c r="E5671" t="s">
        <v>77</v>
      </c>
      <c r="F5671" t="s">
        <v>2847</v>
      </c>
      <c r="G5671" t="s">
        <v>2848</v>
      </c>
      <c r="H5671" t="s">
        <v>53</v>
      </c>
      <c r="I5671" t="s">
        <v>54</v>
      </c>
      <c r="J5671" t="s">
        <v>122</v>
      </c>
      <c r="K5671" t="s">
        <v>123</v>
      </c>
      <c r="L5671">
        <v>98103</v>
      </c>
      <c r="M5671" t="s">
        <v>71</v>
      </c>
      <c r="N5671" t="s">
        <v>5362</v>
      </c>
      <c r="O5671" t="s">
        <v>98</v>
      </c>
      <c r="P5671" t="s">
        <v>188</v>
      </c>
      <c r="Q5671" t="s">
        <v>5363</v>
      </c>
      <c r="R5671" s="19">
        <v>389.97</v>
      </c>
      <c r="S5671" s="17">
        <v>3</v>
      </c>
      <c r="T5671" s="20">
        <v>0</v>
      </c>
      <c r="U5671" s="19">
        <v>132.5898</v>
      </c>
      <c r="V5671" s="20">
        <f t="shared" si="440"/>
        <v>0.33999999999999997</v>
      </c>
      <c r="W5671" s="17">
        <f t="shared" si="441"/>
        <v>2016</v>
      </c>
      <c r="X5671" t="str">
        <f t="shared" si="442"/>
        <v>Jun-2016</v>
      </c>
      <c r="Y5671" s="17">
        <f t="shared" si="443"/>
        <v>4</v>
      </c>
      <c r="Z5671" t="str">
        <f t="shared" si="444"/>
        <v>0% (No Discount)</v>
      </c>
      <c r="AA5671" s="17">
        <f>IF(COUNTIF($B$2:B5671,B5671)=1,1,0)</f>
        <v>0</v>
      </c>
      <c r="AB5671" s="17">
        <f>IF(COUNTIF($F$2:F5671,F5671)=1,1,0)</f>
        <v>0</v>
      </c>
    </row>
    <row r="5672" spans="1:28" x14ac:dyDescent="0.2">
      <c r="A5672" s="17">
        <v>5671</v>
      </c>
      <c r="B5672" t="s">
        <v>8448</v>
      </c>
      <c r="C5672" s="18">
        <v>42164</v>
      </c>
      <c r="D5672" s="18">
        <v>42166</v>
      </c>
      <c r="E5672" t="s">
        <v>50</v>
      </c>
      <c r="F5672" t="s">
        <v>1977</v>
      </c>
      <c r="G5672" t="s">
        <v>1978</v>
      </c>
      <c r="H5672" t="s">
        <v>53</v>
      </c>
      <c r="I5672" t="s">
        <v>54</v>
      </c>
      <c r="J5672" t="s">
        <v>8449</v>
      </c>
      <c r="K5672" t="s">
        <v>6295</v>
      </c>
      <c r="L5672">
        <v>83201</v>
      </c>
      <c r="M5672" t="s">
        <v>71</v>
      </c>
      <c r="N5672" t="s">
        <v>8275</v>
      </c>
      <c r="O5672" t="s">
        <v>59</v>
      </c>
      <c r="P5672" t="s">
        <v>92</v>
      </c>
      <c r="Q5672" t="s">
        <v>8276</v>
      </c>
      <c r="R5672" s="19">
        <v>355.36</v>
      </c>
      <c r="S5672" s="17">
        <v>4</v>
      </c>
      <c r="T5672" s="20">
        <v>0</v>
      </c>
      <c r="U5672" s="19">
        <v>92.393600000000006</v>
      </c>
      <c r="V5672" s="20">
        <f t="shared" si="440"/>
        <v>0.26</v>
      </c>
      <c r="W5672" s="17">
        <f t="shared" si="441"/>
        <v>2015</v>
      </c>
      <c r="X5672" t="str">
        <f t="shared" si="442"/>
        <v>Jun-2015</v>
      </c>
      <c r="Y5672" s="17">
        <f t="shared" si="443"/>
        <v>2</v>
      </c>
      <c r="Z5672" t="str">
        <f t="shared" si="444"/>
        <v>0% (No Discount)</v>
      </c>
      <c r="AA5672" s="17">
        <f>IF(COUNTIF($B$2:B5672,B5672)=1,1,0)</f>
        <v>1</v>
      </c>
      <c r="AB5672" s="17">
        <f>IF(COUNTIF($F$2:F5672,F5672)=1,1,0)</f>
        <v>0</v>
      </c>
    </row>
    <row r="5673" spans="1:28" x14ac:dyDescent="0.2">
      <c r="A5673" s="17">
        <v>5672</v>
      </c>
      <c r="B5673" t="s">
        <v>8448</v>
      </c>
      <c r="C5673" s="18">
        <v>42164</v>
      </c>
      <c r="D5673" s="18">
        <v>42166</v>
      </c>
      <c r="E5673" t="s">
        <v>50</v>
      </c>
      <c r="F5673" t="s">
        <v>1977</v>
      </c>
      <c r="G5673" t="s">
        <v>1978</v>
      </c>
      <c r="H5673" t="s">
        <v>53</v>
      </c>
      <c r="I5673" t="s">
        <v>54</v>
      </c>
      <c r="J5673" t="s">
        <v>8449</v>
      </c>
      <c r="K5673" t="s">
        <v>6295</v>
      </c>
      <c r="L5673">
        <v>83201</v>
      </c>
      <c r="M5673" t="s">
        <v>71</v>
      </c>
      <c r="N5673" t="s">
        <v>7975</v>
      </c>
      <c r="O5673" t="s">
        <v>98</v>
      </c>
      <c r="P5673" t="s">
        <v>99</v>
      </c>
      <c r="Q5673" t="s">
        <v>7976</v>
      </c>
      <c r="R5673" s="19">
        <v>140.376</v>
      </c>
      <c r="S5673" s="17">
        <v>3</v>
      </c>
      <c r="T5673" s="20">
        <v>0.2</v>
      </c>
      <c r="U5673" s="19">
        <v>8.7735000000000003</v>
      </c>
      <c r="V5673" s="20">
        <f t="shared" si="440"/>
        <v>6.25E-2</v>
      </c>
      <c r="W5673" s="17">
        <f t="shared" si="441"/>
        <v>2015</v>
      </c>
      <c r="X5673" t="str">
        <f t="shared" si="442"/>
        <v>Jun-2015</v>
      </c>
      <c r="Y5673" s="17">
        <f t="shared" si="443"/>
        <v>2</v>
      </c>
      <c r="Z5673" t="str">
        <f t="shared" si="444"/>
        <v>11-20%</v>
      </c>
      <c r="AA5673" s="17">
        <f>IF(COUNTIF($B$2:B5673,B5673)=1,1,0)</f>
        <v>0</v>
      </c>
      <c r="AB5673" s="17">
        <f>IF(COUNTIF($F$2:F5673,F5673)=1,1,0)</f>
        <v>0</v>
      </c>
    </row>
    <row r="5674" spans="1:28" x14ac:dyDescent="0.2">
      <c r="A5674" s="17">
        <v>5673</v>
      </c>
      <c r="B5674" t="s">
        <v>8450</v>
      </c>
      <c r="C5674" s="18">
        <v>43035</v>
      </c>
      <c r="D5674" s="18">
        <v>43042</v>
      </c>
      <c r="E5674" t="s">
        <v>77</v>
      </c>
      <c r="F5674" t="s">
        <v>612</v>
      </c>
      <c r="G5674" t="s">
        <v>613</v>
      </c>
      <c r="H5674" t="s">
        <v>68</v>
      </c>
      <c r="I5674" t="s">
        <v>54</v>
      </c>
      <c r="J5674" t="s">
        <v>844</v>
      </c>
      <c r="K5674" t="s">
        <v>131</v>
      </c>
      <c r="L5674">
        <v>75081</v>
      </c>
      <c r="M5674" t="s">
        <v>132</v>
      </c>
      <c r="N5674" t="s">
        <v>7460</v>
      </c>
      <c r="O5674" t="s">
        <v>73</v>
      </c>
      <c r="P5674" t="s">
        <v>200</v>
      </c>
      <c r="Q5674" t="s">
        <v>7461</v>
      </c>
      <c r="R5674" s="19">
        <v>15.84</v>
      </c>
      <c r="S5674" s="17">
        <v>2</v>
      </c>
      <c r="T5674" s="20">
        <v>0.2</v>
      </c>
      <c r="U5674" s="19">
        <v>5.5439999999999996</v>
      </c>
      <c r="V5674" s="20">
        <f t="shared" si="440"/>
        <v>0.35</v>
      </c>
      <c r="W5674" s="17">
        <f t="shared" si="441"/>
        <v>2017</v>
      </c>
      <c r="X5674" t="str">
        <f t="shared" si="442"/>
        <v>Oct-2017</v>
      </c>
      <c r="Y5674" s="17">
        <f t="shared" si="443"/>
        <v>7</v>
      </c>
      <c r="Z5674" t="str">
        <f t="shared" si="444"/>
        <v>11-20%</v>
      </c>
      <c r="AA5674" s="17">
        <f>IF(COUNTIF($B$2:B5674,B5674)=1,1,0)</f>
        <v>1</v>
      </c>
      <c r="AB5674" s="17">
        <f>IF(COUNTIF($F$2:F5674,F5674)=1,1,0)</f>
        <v>0</v>
      </c>
    </row>
    <row r="5675" spans="1:28" x14ac:dyDescent="0.2">
      <c r="A5675" s="17">
        <v>5674</v>
      </c>
      <c r="B5675" t="s">
        <v>8450</v>
      </c>
      <c r="C5675" s="18">
        <v>43035</v>
      </c>
      <c r="D5675" s="18">
        <v>43042</v>
      </c>
      <c r="E5675" t="s">
        <v>77</v>
      </c>
      <c r="F5675" t="s">
        <v>612</v>
      </c>
      <c r="G5675" t="s">
        <v>613</v>
      </c>
      <c r="H5675" t="s">
        <v>68</v>
      </c>
      <c r="I5675" t="s">
        <v>54</v>
      </c>
      <c r="J5675" t="s">
        <v>844</v>
      </c>
      <c r="K5675" t="s">
        <v>131</v>
      </c>
      <c r="L5675">
        <v>75081</v>
      </c>
      <c r="M5675" t="s">
        <v>132</v>
      </c>
      <c r="N5675" t="s">
        <v>2062</v>
      </c>
      <c r="O5675" t="s">
        <v>73</v>
      </c>
      <c r="P5675" t="s">
        <v>117</v>
      </c>
      <c r="Q5675" t="s">
        <v>2063</v>
      </c>
      <c r="R5675" s="19">
        <v>8.4480000000000004</v>
      </c>
      <c r="S5675" s="17">
        <v>2</v>
      </c>
      <c r="T5675" s="20">
        <v>0.2</v>
      </c>
      <c r="U5675" s="19">
        <v>2.64</v>
      </c>
      <c r="V5675" s="20">
        <f t="shared" si="440"/>
        <v>0.3125</v>
      </c>
      <c r="W5675" s="17">
        <f t="shared" si="441"/>
        <v>2017</v>
      </c>
      <c r="X5675" t="str">
        <f t="shared" si="442"/>
        <v>Oct-2017</v>
      </c>
      <c r="Y5675" s="17">
        <f t="shared" si="443"/>
        <v>7</v>
      </c>
      <c r="Z5675" t="str">
        <f t="shared" si="444"/>
        <v>11-20%</v>
      </c>
      <c r="AA5675" s="17">
        <f>IF(COUNTIF($B$2:B5675,B5675)=1,1,0)</f>
        <v>0</v>
      </c>
      <c r="AB5675" s="17">
        <f>IF(COUNTIF($F$2:F5675,F5675)=1,1,0)</f>
        <v>0</v>
      </c>
    </row>
    <row r="5676" spans="1:28" x14ac:dyDescent="0.2">
      <c r="A5676" s="17">
        <v>5675</v>
      </c>
      <c r="B5676" t="s">
        <v>8451</v>
      </c>
      <c r="C5676" s="18">
        <v>42391</v>
      </c>
      <c r="D5676" s="18">
        <v>42396</v>
      </c>
      <c r="E5676" t="s">
        <v>77</v>
      </c>
      <c r="F5676" t="s">
        <v>4302</v>
      </c>
      <c r="G5676" t="s">
        <v>4303</v>
      </c>
      <c r="H5676" t="s">
        <v>53</v>
      </c>
      <c r="I5676" t="s">
        <v>54</v>
      </c>
      <c r="J5676" t="s">
        <v>122</v>
      </c>
      <c r="K5676" t="s">
        <v>123</v>
      </c>
      <c r="L5676">
        <v>98105</v>
      </c>
      <c r="M5676" t="s">
        <v>71</v>
      </c>
      <c r="N5676" t="s">
        <v>2550</v>
      </c>
      <c r="O5676" t="s">
        <v>73</v>
      </c>
      <c r="P5676" t="s">
        <v>117</v>
      </c>
      <c r="Q5676" t="s">
        <v>2551</v>
      </c>
      <c r="R5676" s="19">
        <v>12.96</v>
      </c>
      <c r="S5676" s="17">
        <v>2</v>
      </c>
      <c r="T5676" s="20">
        <v>0</v>
      </c>
      <c r="U5676" s="19">
        <v>6.2207999999999997</v>
      </c>
      <c r="V5676" s="20">
        <f t="shared" si="440"/>
        <v>0.47999999999999993</v>
      </c>
      <c r="W5676" s="17">
        <f t="shared" si="441"/>
        <v>2016</v>
      </c>
      <c r="X5676" t="str">
        <f t="shared" si="442"/>
        <v>Jan-2016</v>
      </c>
      <c r="Y5676" s="17">
        <f t="shared" si="443"/>
        <v>5</v>
      </c>
      <c r="Z5676" t="str">
        <f t="shared" si="444"/>
        <v>0% (No Discount)</v>
      </c>
      <c r="AA5676" s="17">
        <f>IF(COUNTIF($B$2:B5676,B5676)=1,1,0)</f>
        <v>1</v>
      </c>
      <c r="AB5676" s="17">
        <f>IF(COUNTIF($F$2:F5676,F5676)=1,1,0)</f>
        <v>0</v>
      </c>
    </row>
    <row r="5677" spans="1:28" x14ac:dyDescent="0.2">
      <c r="A5677" s="17">
        <v>5676</v>
      </c>
      <c r="B5677" t="s">
        <v>8452</v>
      </c>
      <c r="C5677" s="18">
        <v>41787</v>
      </c>
      <c r="D5677" s="18">
        <v>41792</v>
      </c>
      <c r="E5677" t="s">
        <v>77</v>
      </c>
      <c r="F5677" t="s">
        <v>5323</v>
      </c>
      <c r="G5677" t="s">
        <v>5324</v>
      </c>
      <c r="H5677" t="s">
        <v>68</v>
      </c>
      <c r="I5677" t="s">
        <v>54</v>
      </c>
      <c r="J5677" t="s">
        <v>122</v>
      </c>
      <c r="K5677" t="s">
        <v>123</v>
      </c>
      <c r="L5677">
        <v>98115</v>
      </c>
      <c r="M5677" t="s">
        <v>71</v>
      </c>
      <c r="N5677" t="s">
        <v>795</v>
      </c>
      <c r="O5677" t="s">
        <v>98</v>
      </c>
      <c r="P5677" t="s">
        <v>99</v>
      </c>
      <c r="Q5677" t="s">
        <v>796</v>
      </c>
      <c r="R5677" s="19">
        <v>57.408000000000001</v>
      </c>
      <c r="S5677" s="17">
        <v>6</v>
      </c>
      <c r="T5677" s="20">
        <v>0.2</v>
      </c>
      <c r="U5677" s="19">
        <v>5.7408000000000001</v>
      </c>
      <c r="V5677" s="20">
        <f t="shared" si="440"/>
        <v>0.1</v>
      </c>
      <c r="W5677" s="17">
        <f t="shared" si="441"/>
        <v>2014</v>
      </c>
      <c r="X5677" t="str">
        <f t="shared" si="442"/>
        <v>May-2014</v>
      </c>
      <c r="Y5677" s="17">
        <f t="shared" si="443"/>
        <v>5</v>
      </c>
      <c r="Z5677" t="str">
        <f t="shared" si="444"/>
        <v>11-20%</v>
      </c>
      <c r="AA5677" s="17">
        <f>IF(COUNTIF($B$2:B5677,B5677)=1,1,0)</f>
        <v>1</v>
      </c>
      <c r="AB5677" s="17">
        <f>IF(COUNTIF($F$2:F5677,F5677)=1,1,0)</f>
        <v>0</v>
      </c>
    </row>
    <row r="5678" spans="1:28" x14ac:dyDescent="0.2">
      <c r="A5678" s="17">
        <v>5677</v>
      </c>
      <c r="B5678" t="s">
        <v>8452</v>
      </c>
      <c r="C5678" s="18">
        <v>41787</v>
      </c>
      <c r="D5678" s="18">
        <v>41792</v>
      </c>
      <c r="E5678" t="s">
        <v>77</v>
      </c>
      <c r="F5678" t="s">
        <v>5323</v>
      </c>
      <c r="G5678" t="s">
        <v>5324</v>
      </c>
      <c r="H5678" t="s">
        <v>68</v>
      </c>
      <c r="I5678" t="s">
        <v>54</v>
      </c>
      <c r="J5678" t="s">
        <v>122</v>
      </c>
      <c r="K5678" t="s">
        <v>123</v>
      </c>
      <c r="L5678">
        <v>98115</v>
      </c>
      <c r="M5678" t="s">
        <v>71</v>
      </c>
      <c r="N5678" t="s">
        <v>7727</v>
      </c>
      <c r="O5678" t="s">
        <v>98</v>
      </c>
      <c r="P5678" t="s">
        <v>188</v>
      </c>
      <c r="Q5678" t="s">
        <v>7728</v>
      </c>
      <c r="R5678" s="19">
        <v>27.6</v>
      </c>
      <c r="S5678" s="17">
        <v>4</v>
      </c>
      <c r="T5678" s="20">
        <v>0</v>
      </c>
      <c r="U5678" s="19">
        <v>2.2080000000000002</v>
      </c>
      <c r="V5678" s="20">
        <f t="shared" si="440"/>
        <v>0.08</v>
      </c>
      <c r="W5678" s="17">
        <f t="shared" si="441"/>
        <v>2014</v>
      </c>
      <c r="X5678" t="str">
        <f t="shared" si="442"/>
        <v>May-2014</v>
      </c>
      <c r="Y5678" s="17">
        <f t="shared" si="443"/>
        <v>5</v>
      </c>
      <c r="Z5678" t="str">
        <f t="shared" si="444"/>
        <v>0% (No Discount)</v>
      </c>
      <c r="AA5678" s="17">
        <f>IF(COUNTIF($B$2:B5678,B5678)=1,1,0)</f>
        <v>0</v>
      </c>
      <c r="AB5678" s="17">
        <f>IF(COUNTIF($F$2:F5678,F5678)=1,1,0)</f>
        <v>0</v>
      </c>
    </row>
    <row r="5679" spans="1:28" x14ac:dyDescent="0.2">
      <c r="A5679" s="17">
        <v>5678</v>
      </c>
      <c r="B5679" t="s">
        <v>8453</v>
      </c>
      <c r="C5679" s="18">
        <v>42002</v>
      </c>
      <c r="D5679" s="18">
        <v>42009</v>
      </c>
      <c r="E5679" t="s">
        <v>77</v>
      </c>
      <c r="F5679" t="s">
        <v>2006</v>
      </c>
      <c r="G5679" t="s">
        <v>2007</v>
      </c>
      <c r="H5679" t="s">
        <v>53</v>
      </c>
      <c r="I5679" t="s">
        <v>54</v>
      </c>
      <c r="J5679" t="s">
        <v>330</v>
      </c>
      <c r="K5679" t="s">
        <v>238</v>
      </c>
      <c r="L5679">
        <v>60610</v>
      </c>
      <c r="M5679" t="s">
        <v>132</v>
      </c>
      <c r="N5679" t="s">
        <v>6581</v>
      </c>
      <c r="O5679" t="s">
        <v>59</v>
      </c>
      <c r="P5679" t="s">
        <v>92</v>
      </c>
      <c r="Q5679" t="s">
        <v>6582</v>
      </c>
      <c r="R5679" s="19">
        <v>38.975999999999999</v>
      </c>
      <c r="S5679" s="17">
        <v>3</v>
      </c>
      <c r="T5679" s="20">
        <v>0.6</v>
      </c>
      <c r="U5679" s="19">
        <v>-50.668799999999997</v>
      </c>
      <c r="V5679" s="20">
        <f t="shared" si="440"/>
        <v>-1.3</v>
      </c>
      <c r="W5679" s="17">
        <f t="shared" si="441"/>
        <v>2014</v>
      </c>
      <c r="X5679" t="str">
        <f t="shared" si="442"/>
        <v>Dec-2014</v>
      </c>
      <c r="Y5679" s="17">
        <f t="shared" si="443"/>
        <v>7</v>
      </c>
      <c r="Z5679" t="str">
        <f t="shared" si="444"/>
        <v>Over 50%</v>
      </c>
      <c r="AA5679" s="17">
        <f>IF(COUNTIF($B$2:B5679,B5679)=1,1,0)</f>
        <v>1</v>
      </c>
      <c r="AB5679" s="17">
        <f>IF(COUNTIF($F$2:F5679,F5679)=1,1,0)</f>
        <v>0</v>
      </c>
    </row>
    <row r="5680" spans="1:28" x14ac:dyDescent="0.2">
      <c r="A5680" s="17">
        <v>5679</v>
      </c>
      <c r="B5680" t="s">
        <v>8454</v>
      </c>
      <c r="C5680" s="18">
        <v>42579</v>
      </c>
      <c r="D5680" s="18">
        <v>42585</v>
      </c>
      <c r="E5680" t="s">
        <v>77</v>
      </c>
      <c r="F5680" t="s">
        <v>5904</v>
      </c>
      <c r="G5680" t="s">
        <v>5905</v>
      </c>
      <c r="H5680" t="s">
        <v>129</v>
      </c>
      <c r="I5680" t="s">
        <v>54</v>
      </c>
      <c r="J5680" t="s">
        <v>8455</v>
      </c>
      <c r="K5680" t="s">
        <v>265</v>
      </c>
      <c r="L5680">
        <v>49423</v>
      </c>
      <c r="M5680" t="s">
        <v>132</v>
      </c>
      <c r="N5680" t="s">
        <v>3342</v>
      </c>
      <c r="O5680" t="s">
        <v>73</v>
      </c>
      <c r="P5680" t="s">
        <v>296</v>
      </c>
      <c r="Q5680" t="s">
        <v>590</v>
      </c>
      <c r="R5680" s="19">
        <v>20.440000000000001</v>
      </c>
      <c r="S5680" s="17">
        <v>7</v>
      </c>
      <c r="T5680" s="20">
        <v>0</v>
      </c>
      <c r="U5680" s="19">
        <v>9.1980000000000004</v>
      </c>
      <c r="V5680" s="20">
        <f t="shared" si="440"/>
        <v>0.45</v>
      </c>
      <c r="W5680" s="17">
        <f t="shared" si="441"/>
        <v>2016</v>
      </c>
      <c r="X5680" t="str">
        <f t="shared" si="442"/>
        <v>Jul-2016</v>
      </c>
      <c r="Y5680" s="17">
        <f t="shared" si="443"/>
        <v>6</v>
      </c>
      <c r="Z5680" t="str">
        <f t="shared" si="444"/>
        <v>0% (No Discount)</v>
      </c>
      <c r="AA5680" s="17">
        <f>IF(COUNTIF($B$2:B5680,B5680)=1,1,0)</f>
        <v>1</v>
      </c>
      <c r="AB5680" s="17">
        <f>IF(COUNTIF($F$2:F5680,F5680)=1,1,0)</f>
        <v>0</v>
      </c>
    </row>
    <row r="5681" spans="1:28" x14ac:dyDescent="0.2">
      <c r="A5681" s="17">
        <v>5680</v>
      </c>
      <c r="B5681" t="s">
        <v>8454</v>
      </c>
      <c r="C5681" s="18">
        <v>42579</v>
      </c>
      <c r="D5681" s="18">
        <v>42585</v>
      </c>
      <c r="E5681" t="s">
        <v>77</v>
      </c>
      <c r="F5681" t="s">
        <v>5904</v>
      </c>
      <c r="G5681" t="s">
        <v>5905</v>
      </c>
      <c r="H5681" t="s">
        <v>129</v>
      </c>
      <c r="I5681" t="s">
        <v>54</v>
      </c>
      <c r="J5681" t="s">
        <v>8455</v>
      </c>
      <c r="K5681" t="s">
        <v>265</v>
      </c>
      <c r="L5681">
        <v>49423</v>
      </c>
      <c r="M5681" t="s">
        <v>132</v>
      </c>
      <c r="N5681" t="s">
        <v>2045</v>
      </c>
      <c r="O5681" t="s">
        <v>73</v>
      </c>
      <c r="P5681" t="s">
        <v>117</v>
      </c>
      <c r="Q5681" t="s">
        <v>2046</v>
      </c>
      <c r="R5681" s="19">
        <v>109.92</v>
      </c>
      <c r="S5681" s="17">
        <v>2</v>
      </c>
      <c r="T5681" s="20">
        <v>0</v>
      </c>
      <c r="U5681" s="19">
        <v>53.860799999999998</v>
      </c>
      <c r="V5681" s="20">
        <f t="shared" si="440"/>
        <v>0.49</v>
      </c>
      <c r="W5681" s="17">
        <f t="shared" si="441"/>
        <v>2016</v>
      </c>
      <c r="X5681" t="str">
        <f t="shared" si="442"/>
        <v>Jul-2016</v>
      </c>
      <c r="Y5681" s="17">
        <f t="shared" si="443"/>
        <v>6</v>
      </c>
      <c r="Z5681" t="str">
        <f t="shared" si="444"/>
        <v>0% (No Discount)</v>
      </c>
      <c r="AA5681" s="17">
        <f>IF(COUNTIF($B$2:B5681,B5681)=1,1,0)</f>
        <v>0</v>
      </c>
      <c r="AB5681" s="17">
        <f>IF(COUNTIF($F$2:F5681,F5681)=1,1,0)</f>
        <v>0</v>
      </c>
    </row>
    <row r="5682" spans="1:28" x14ac:dyDescent="0.2">
      <c r="A5682" s="17">
        <v>5681</v>
      </c>
      <c r="B5682" t="s">
        <v>8456</v>
      </c>
      <c r="C5682" s="18">
        <v>42637</v>
      </c>
      <c r="D5682" s="18">
        <v>42643</v>
      </c>
      <c r="E5682" t="s">
        <v>77</v>
      </c>
      <c r="F5682" t="s">
        <v>4710</v>
      </c>
      <c r="G5682" t="s">
        <v>4711</v>
      </c>
      <c r="H5682" t="s">
        <v>53</v>
      </c>
      <c r="I5682" t="s">
        <v>54</v>
      </c>
      <c r="J5682" t="s">
        <v>7227</v>
      </c>
      <c r="K5682" t="s">
        <v>677</v>
      </c>
      <c r="L5682">
        <v>74012</v>
      </c>
      <c r="M5682" t="s">
        <v>132</v>
      </c>
      <c r="N5682" t="s">
        <v>4868</v>
      </c>
      <c r="O5682" t="s">
        <v>73</v>
      </c>
      <c r="P5682" t="s">
        <v>102</v>
      </c>
      <c r="Q5682" t="s">
        <v>4869</v>
      </c>
      <c r="R5682" s="19">
        <v>6.38</v>
      </c>
      <c r="S5682" s="17">
        <v>1</v>
      </c>
      <c r="T5682" s="20">
        <v>0</v>
      </c>
      <c r="U5682" s="19">
        <v>2.9348000000000001</v>
      </c>
      <c r="V5682" s="20">
        <f t="shared" si="440"/>
        <v>0.46</v>
      </c>
      <c r="W5682" s="17">
        <f t="shared" si="441"/>
        <v>2016</v>
      </c>
      <c r="X5682" t="str">
        <f t="shared" si="442"/>
        <v>Sep-2016</v>
      </c>
      <c r="Y5682" s="17">
        <f t="shared" si="443"/>
        <v>6</v>
      </c>
      <c r="Z5682" t="str">
        <f t="shared" si="444"/>
        <v>0% (No Discount)</v>
      </c>
      <c r="AA5682" s="17">
        <f>IF(COUNTIF($B$2:B5682,B5682)=1,1,0)</f>
        <v>1</v>
      </c>
      <c r="AB5682" s="17">
        <f>IF(COUNTIF($F$2:F5682,F5682)=1,1,0)</f>
        <v>0</v>
      </c>
    </row>
    <row r="5683" spans="1:28" x14ac:dyDescent="0.2">
      <c r="A5683" s="17">
        <v>5682</v>
      </c>
      <c r="B5683" t="s">
        <v>8456</v>
      </c>
      <c r="C5683" s="18">
        <v>42637</v>
      </c>
      <c r="D5683" s="18">
        <v>42643</v>
      </c>
      <c r="E5683" t="s">
        <v>77</v>
      </c>
      <c r="F5683" t="s">
        <v>4710</v>
      </c>
      <c r="G5683" t="s">
        <v>4711</v>
      </c>
      <c r="H5683" t="s">
        <v>53</v>
      </c>
      <c r="I5683" t="s">
        <v>54</v>
      </c>
      <c r="J5683" t="s">
        <v>7227</v>
      </c>
      <c r="K5683" t="s">
        <v>677</v>
      </c>
      <c r="L5683">
        <v>74012</v>
      </c>
      <c r="M5683" t="s">
        <v>132</v>
      </c>
      <c r="N5683" t="s">
        <v>306</v>
      </c>
      <c r="O5683" t="s">
        <v>73</v>
      </c>
      <c r="P5683" t="s">
        <v>117</v>
      </c>
      <c r="Q5683" t="s">
        <v>307</v>
      </c>
      <c r="R5683" s="19">
        <v>6.48</v>
      </c>
      <c r="S5683" s="17">
        <v>1</v>
      </c>
      <c r="T5683" s="20">
        <v>0</v>
      </c>
      <c r="U5683" s="19">
        <v>3.1103999999999998</v>
      </c>
      <c r="V5683" s="20">
        <f t="shared" si="440"/>
        <v>0.47999999999999993</v>
      </c>
      <c r="W5683" s="17">
        <f t="shared" si="441"/>
        <v>2016</v>
      </c>
      <c r="X5683" t="str">
        <f t="shared" si="442"/>
        <v>Sep-2016</v>
      </c>
      <c r="Y5683" s="17">
        <f t="shared" si="443"/>
        <v>6</v>
      </c>
      <c r="Z5683" t="str">
        <f t="shared" si="444"/>
        <v>0% (No Discount)</v>
      </c>
      <c r="AA5683" s="17">
        <f>IF(COUNTIF($B$2:B5683,B5683)=1,1,0)</f>
        <v>0</v>
      </c>
      <c r="AB5683" s="17">
        <f>IF(COUNTIF($F$2:F5683,F5683)=1,1,0)</f>
        <v>0</v>
      </c>
    </row>
    <row r="5684" spans="1:28" x14ac:dyDescent="0.2">
      <c r="A5684" s="17">
        <v>5683</v>
      </c>
      <c r="B5684" t="s">
        <v>8457</v>
      </c>
      <c r="C5684" s="18">
        <v>41731</v>
      </c>
      <c r="D5684" s="18">
        <v>41737</v>
      </c>
      <c r="E5684" t="s">
        <v>77</v>
      </c>
      <c r="F5684" t="s">
        <v>3017</v>
      </c>
      <c r="G5684" t="s">
        <v>3018</v>
      </c>
      <c r="H5684" t="s">
        <v>53</v>
      </c>
      <c r="I5684" t="s">
        <v>54</v>
      </c>
      <c r="J5684" t="s">
        <v>7758</v>
      </c>
      <c r="K5684" t="s">
        <v>1302</v>
      </c>
      <c r="L5684">
        <v>30605</v>
      </c>
      <c r="M5684" t="s">
        <v>57</v>
      </c>
      <c r="N5684" t="s">
        <v>7331</v>
      </c>
      <c r="O5684" t="s">
        <v>73</v>
      </c>
      <c r="P5684" t="s">
        <v>117</v>
      </c>
      <c r="Q5684" t="s">
        <v>7332</v>
      </c>
      <c r="R5684" s="19">
        <v>15.84</v>
      </c>
      <c r="S5684" s="17">
        <v>3</v>
      </c>
      <c r="T5684" s="20">
        <v>0</v>
      </c>
      <c r="U5684" s="19">
        <v>7.1280000000000001</v>
      </c>
      <c r="V5684" s="20">
        <f t="shared" si="440"/>
        <v>0.45</v>
      </c>
      <c r="W5684" s="17">
        <f t="shared" si="441"/>
        <v>2014</v>
      </c>
      <c r="X5684" t="str">
        <f t="shared" si="442"/>
        <v>Apr-2014</v>
      </c>
      <c r="Y5684" s="17">
        <f t="shared" si="443"/>
        <v>6</v>
      </c>
      <c r="Z5684" t="str">
        <f t="shared" si="444"/>
        <v>0% (No Discount)</v>
      </c>
      <c r="AA5684" s="17">
        <f>IF(COUNTIF($B$2:B5684,B5684)=1,1,0)</f>
        <v>1</v>
      </c>
      <c r="AB5684" s="17">
        <f>IF(COUNTIF($F$2:F5684,F5684)=1,1,0)</f>
        <v>0</v>
      </c>
    </row>
    <row r="5685" spans="1:28" x14ac:dyDescent="0.2">
      <c r="A5685" s="17">
        <v>5684</v>
      </c>
      <c r="B5685" t="s">
        <v>8457</v>
      </c>
      <c r="C5685" s="18">
        <v>41731</v>
      </c>
      <c r="D5685" s="18">
        <v>41737</v>
      </c>
      <c r="E5685" t="s">
        <v>77</v>
      </c>
      <c r="F5685" t="s">
        <v>3017</v>
      </c>
      <c r="G5685" t="s">
        <v>3018</v>
      </c>
      <c r="H5685" t="s">
        <v>53</v>
      </c>
      <c r="I5685" t="s">
        <v>54</v>
      </c>
      <c r="J5685" t="s">
        <v>7758</v>
      </c>
      <c r="K5685" t="s">
        <v>1302</v>
      </c>
      <c r="L5685">
        <v>30605</v>
      </c>
      <c r="M5685" t="s">
        <v>57</v>
      </c>
      <c r="N5685" t="s">
        <v>6556</v>
      </c>
      <c r="O5685" t="s">
        <v>98</v>
      </c>
      <c r="P5685" t="s">
        <v>99</v>
      </c>
      <c r="Q5685" t="s">
        <v>6557</v>
      </c>
      <c r="R5685" s="19">
        <v>1049.93</v>
      </c>
      <c r="S5685" s="17">
        <v>7</v>
      </c>
      <c r="T5685" s="20">
        <v>0</v>
      </c>
      <c r="U5685" s="19">
        <v>293.98039999999997</v>
      </c>
      <c r="V5685" s="20">
        <f t="shared" si="440"/>
        <v>0.27999999999999997</v>
      </c>
      <c r="W5685" s="17">
        <f t="shared" si="441"/>
        <v>2014</v>
      </c>
      <c r="X5685" t="str">
        <f t="shared" si="442"/>
        <v>Apr-2014</v>
      </c>
      <c r="Y5685" s="17">
        <f t="shared" si="443"/>
        <v>6</v>
      </c>
      <c r="Z5685" t="str">
        <f t="shared" si="444"/>
        <v>0% (No Discount)</v>
      </c>
      <c r="AA5685" s="17">
        <f>IF(COUNTIF($B$2:B5685,B5685)=1,1,0)</f>
        <v>0</v>
      </c>
      <c r="AB5685" s="17">
        <f>IF(COUNTIF($F$2:F5685,F5685)=1,1,0)</f>
        <v>0</v>
      </c>
    </row>
    <row r="5686" spans="1:28" x14ac:dyDescent="0.2">
      <c r="A5686" s="17">
        <v>5685</v>
      </c>
      <c r="B5686" t="s">
        <v>8457</v>
      </c>
      <c r="C5686" s="18">
        <v>41731</v>
      </c>
      <c r="D5686" s="18">
        <v>41737</v>
      </c>
      <c r="E5686" t="s">
        <v>77</v>
      </c>
      <c r="F5686" t="s">
        <v>3017</v>
      </c>
      <c r="G5686" t="s">
        <v>3018</v>
      </c>
      <c r="H5686" t="s">
        <v>53</v>
      </c>
      <c r="I5686" t="s">
        <v>54</v>
      </c>
      <c r="J5686" t="s">
        <v>7758</v>
      </c>
      <c r="K5686" t="s">
        <v>1302</v>
      </c>
      <c r="L5686">
        <v>30605</v>
      </c>
      <c r="M5686" t="s">
        <v>57</v>
      </c>
      <c r="N5686" t="s">
        <v>5197</v>
      </c>
      <c r="O5686" t="s">
        <v>73</v>
      </c>
      <c r="P5686" t="s">
        <v>105</v>
      </c>
      <c r="Q5686" t="s">
        <v>5198</v>
      </c>
      <c r="R5686" s="19">
        <v>154.9</v>
      </c>
      <c r="S5686" s="17">
        <v>5</v>
      </c>
      <c r="T5686" s="20">
        <v>0</v>
      </c>
      <c r="U5686" s="19">
        <v>40.274000000000001</v>
      </c>
      <c r="V5686" s="20">
        <f t="shared" si="440"/>
        <v>0.26</v>
      </c>
      <c r="W5686" s="17">
        <f t="shared" si="441"/>
        <v>2014</v>
      </c>
      <c r="X5686" t="str">
        <f t="shared" si="442"/>
        <v>Apr-2014</v>
      </c>
      <c r="Y5686" s="17">
        <f t="shared" si="443"/>
        <v>6</v>
      </c>
      <c r="Z5686" t="str">
        <f t="shared" si="444"/>
        <v>0% (No Discount)</v>
      </c>
      <c r="AA5686" s="17">
        <f>IF(COUNTIF($B$2:B5686,B5686)=1,1,0)</f>
        <v>0</v>
      </c>
      <c r="AB5686" s="17">
        <f>IF(COUNTIF($F$2:F5686,F5686)=1,1,0)</f>
        <v>0</v>
      </c>
    </row>
    <row r="5687" spans="1:28" x14ac:dyDescent="0.2">
      <c r="A5687" s="17">
        <v>5686</v>
      </c>
      <c r="B5687" t="s">
        <v>8458</v>
      </c>
      <c r="C5687" s="18">
        <v>42313</v>
      </c>
      <c r="D5687" s="18">
        <v>42313</v>
      </c>
      <c r="E5687" t="s">
        <v>1320</v>
      </c>
      <c r="F5687" t="s">
        <v>945</v>
      </c>
      <c r="G5687" t="s">
        <v>946</v>
      </c>
      <c r="H5687" t="s">
        <v>53</v>
      </c>
      <c r="I5687" t="s">
        <v>54</v>
      </c>
      <c r="J5687" t="s">
        <v>122</v>
      </c>
      <c r="K5687" t="s">
        <v>123</v>
      </c>
      <c r="L5687">
        <v>98105</v>
      </c>
      <c r="M5687" t="s">
        <v>71</v>
      </c>
      <c r="N5687" t="s">
        <v>489</v>
      </c>
      <c r="O5687" t="s">
        <v>73</v>
      </c>
      <c r="P5687" t="s">
        <v>102</v>
      </c>
      <c r="Q5687" t="s">
        <v>490</v>
      </c>
      <c r="R5687" s="19">
        <v>98.352000000000004</v>
      </c>
      <c r="S5687" s="17">
        <v>3</v>
      </c>
      <c r="T5687" s="20">
        <v>0.2</v>
      </c>
      <c r="U5687" s="19">
        <v>35.6526</v>
      </c>
      <c r="V5687" s="20">
        <f t="shared" si="440"/>
        <v>0.36249999999999999</v>
      </c>
      <c r="W5687" s="17">
        <f t="shared" si="441"/>
        <v>2015</v>
      </c>
      <c r="X5687" t="str">
        <f t="shared" si="442"/>
        <v>Nov-2015</v>
      </c>
      <c r="Y5687" s="17">
        <f t="shared" si="443"/>
        <v>0</v>
      </c>
      <c r="Z5687" t="str">
        <f t="shared" si="444"/>
        <v>11-20%</v>
      </c>
      <c r="AA5687" s="17">
        <f>IF(COUNTIF($B$2:B5687,B5687)=1,1,0)</f>
        <v>1</v>
      </c>
      <c r="AB5687" s="17">
        <f>IF(COUNTIF($F$2:F5687,F5687)=1,1,0)</f>
        <v>0</v>
      </c>
    </row>
    <row r="5688" spans="1:28" x14ac:dyDescent="0.2">
      <c r="A5688" s="17">
        <v>5687</v>
      </c>
      <c r="B5688" t="s">
        <v>8459</v>
      </c>
      <c r="C5688" s="18">
        <v>41848</v>
      </c>
      <c r="D5688" s="18">
        <v>41848</v>
      </c>
      <c r="E5688" t="s">
        <v>1320</v>
      </c>
      <c r="F5688" t="s">
        <v>2034</v>
      </c>
      <c r="G5688" t="s">
        <v>2035</v>
      </c>
      <c r="H5688" t="s">
        <v>53</v>
      </c>
      <c r="I5688" t="s">
        <v>54</v>
      </c>
      <c r="J5688" t="s">
        <v>4772</v>
      </c>
      <c r="K5688" t="s">
        <v>81</v>
      </c>
      <c r="L5688">
        <v>32712</v>
      </c>
      <c r="M5688" t="s">
        <v>57</v>
      </c>
      <c r="N5688" t="s">
        <v>526</v>
      </c>
      <c r="O5688" t="s">
        <v>73</v>
      </c>
      <c r="P5688" t="s">
        <v>296</v>
      </c>
      <c r="Q5688" t="s">
        <v>527</v>
      </c>
      <c r="R5688" s="19">
        <v>14.32</v>
      </c>
      <c r="S5688" s="17">
        <v>5</v>
      </c>
      <c r="T5688" s="20">
        <v>0.2</v>
      </c>
      <c r="U5688" s="19">
        <v>5.1909999999999998</v>
      </c>
      <c r="V5688" s="20">
        <f t="shared" si="440"/>
        <v>0.36249999999999999</v>
      </c>
      <c r="W5688" s="17">
        <f t="shared" si="441"/>
        <v>2014</v>
      </c>
      <c r="X5688" t="str">
        <f t="shared" si="442"/>
        <v>Jul-2014</v>
      </c>
      <c r="Y5688" s="17">
        <f t="shared" si="443"/>
        <v>0</v>
      </c>
      <c r="Z5688" t="str">
        <f t="shared" si="444"/>
        <v>11-20%</v>
      </c>
      <c r="AA5688" s="17">
        <f>IF(COUNTIF($B$2:B5688,B5688)=1,1,0)</f>
        <v>1</v>
      </c>
      <c r="AB5688" s="17">
        <f>IF(COUNTIF($F$2:F5688,F5688)=1,1,0)</f>
        <v>0</v>
      </c>
    </row>
    <row r="5689" spans="1:28" x14ac:dyDescent="0.2">
      <c r="A5689" s="17">
        <v>5688</v>
      </c>
      <c r="B5689" t="s">
        <v>8459</v>
      </c>
      <c r="C5689" s="18">
        <v>41848</v>
      </c>
      <c r="D5689" s="18">
        <v>41848</v>
      </c>
      <c r="E5689" t="s">
        <v>1320</v>
      </c>
      <c r="F5689" t="s">
        <v>2034</v>
      </c>
      <c r="G5689" t="s">
        <v>2035</v>
      </c>
      <c r="H5689" t="s">
        <v>53</v>
      </c>
      <c r="I5689" t="s">
        <v>54</v>
      </c>
      <c r="J5689" t="s">
        <v>4772</v>
      </c>
      <c r="K5689" t="s">
        <v>81</v>
      </c>
      <c r="L5689">
        <v>32712</v>
      </c>
      <c r="M5689" t="s">
        <v>57</v>
      </c>
      <c r="N5689" t="s">
        <v>5077</v>
      </c>
      <c r="O5689" t="s">
        <v>59</v>
      </c>
      <c r="P5689" t="s">
        <v>92</v>
      </c>
      <c r="Q5689" t="s">
        <v>5078</v>
      </c>
      <c r="R5689" s="19">
        <v>129.88800000000001</v>
      </c>
      <c r="S5689" s="17">
        <v>6</v>
      </c>
      <c r="T5689" s="20">
        <v>0.2</v>
      </c>
      <c r="U5689" s="19">
        <v>12.988799999999999</v>
      </c>
      <c r="V5689" s="20">
        <f t="shared" si="440"/>
        <v>9.9999999999999992E-2</v>
      </c>
      <c r="W5689" s="17">
        <f t="shared" si="441"/>
        <v>2014</v>
      </c>
      <c r="X5689" t="str">
        <f t="shared" si="442"/>
        <v>Jul-2014</v>
      </c>
      <c r="Y5689" s="17">
        <f t="shared" si="443"/>
        <v>0</v>
      </c>
      <c r="Z5689" t="str">
        <f t="shared" si="444"/>
        <v>11-20%</v>
      </c>
      <c r="AA5689" s="17">
        <f>IF(COUNTIF($B$2:B5689,B5689)=1,1,0)</f>
        <v>0</v>
      </c>
      <c r="AB5689" s="17">
        <f>IF(COUNTIF($F$2:F5689,F5689)=1,1,0)</f>
        <v>0</v>
      </c>
    </row>
    <row r="5690" spans="1:28" x14ac:dyDescent="0.2">
      <c r="A5690" s="17">
        <v>5689</v>
      </c>
      <c r="B5690" t="s">
        <v>8459</v>
      </c>
      <c r="C5690" s="18">
        <v>41848</v>
      </c>
      <c r="D5690" s="18">
        <v>41848</v>
      </c>
      <c r="E5690" t="s">
        <v>1320</v>
      </c>
      <c r="F5690" t="s">
        <v>2034</v>
      </c>
      <c r="G5690" t="s">
        <v>2035</v>
      </c>
      <c r="H5690" t="s">
        <v>53</v>
      </c>
      <c r="I5690" t="s">
        <v>54</v>
      </c>
      <c r="J5690" t="s">
        <v>4772</v>
      </c>
      <c r="K5690" t="s">
        <v>81</v>
      </c>
      <c r="L5690">
        <v>32712</v>
      </c>
      <c r="M5690" t="s">
        <v>57</v>
      </c>
      <c r="N5690" t="s">
        <v>4895</v>
      </c>
      <c r="O5690" t="s">
        <v>73</v>
      </c>
      <c r="P5690" t="s">
        <v>200</v>
      </c>
      <c r="Q5690" t="s">
        <v>2991</v>
      </c>
      <c r="R5690" s="19">
        <v>48.944000000000003</v>
      </c>
      <c r="S5690" s="17">
        <v>7</v>
      </c>
      <c r="T5690" s="20">
        <v>0.2</v>
      </c>
      <c r="U5690" s="19">
        <v>16.518599999999999</v>
      </c>
      <c r="V5690" s="20">
        <f t="shared" si="440"/>
        <v>0.33749999999999997</v>
      </c>
      <c r="W5690" s="17">
        <f t="shared" si="441"/>
        <v>2014</v>
      </c>
      <c r="X5690" t="str">
        <f t="shared" si="442"/>
        <v>Jul-2014</v>
      </c>
      <c r="Y5690" s="17">
        <f t="shared" si="443"/>
        <v>0</v>
      </c>
      <c r="Z5690" t="str">
        <f t="shared" si="444"/>
        <v>11-20%</v>
      </c>
      <c r="AA5690" s="17">
        <f>IF(COUNTIF($B$2:B5690,B5690)=1,1,0)</f>
        <v>0</v>
      </c>
      <c r="AB5690" s="17">
        <f>IF(COUNTIF($F$2:F5690,F5690)=1,1,0)</f>
        <v>0</v>
      </c>
    </row>
    <row r="5691" spans="1:28" x14ac:dyDescent="0.2">
      <c r="A5691" s="17">
        <v>5690</v>
      </c>
      <c r="B5691" t="s">
        <v>8460</v>
      </c>
      <c r="C5691" s="18">
        <v>42364</v>
      </c>
      <c r="D5691" s="18">
        <v>42369</v>
      </c>
      <c r="E5691" t="s">
        <v>77</v>
      </c>
      <c r="F5691" t="s">
        <v>444</v>
      </c>
      <c r="G5691" t="s">
        <v>445</v>
      </c>
      <c r="H5691" t="s">
        <v>129</v>
      </c>
      <c r="I5691" t="s">
        <v>54</v>
      </c>
      <c r="J5691" t="s">
        <v>211</v>
      </c>
      <c r="K5691" t="s">
        <v>131</v>
      </c>
      <c r="L5691">
        <v>77070</v>
      </c>
      <c r="M5691" t="s">
        <v>132</v>
      </c>
      <c r="N5691" t="s">
        <v>8312</v>
      </c>
      <c r="O5691" t="s">
        <v>59</v>
      </c>
      <c r="P5691" t="s">
        <v>63</v>
      </c>
      <c r="Q5691" t="s">
        <v>8313</v>
      </c>
      <c r="R5691" s="19">
        <v>275.05799999999999</v>
      </c>
      <c r="S5691" s="17">
        <v>3</v>
      </c>
      <c r="T5691" s="20">
        <v>0.3</v>
      </c>
      <c r="U5691" s="19">
        <v>-90.376199999999997</v>
      </c>
      <c r="V5691" s="20">
        <f t="shared" si="440"/>
        <v>-0.32857142857142857</v>
      </c>
      <c r="W5691" s="17">
        <f t="shared" si="441"/>
        <v>2015</v>
      </c>
      <c r="X5691" t="str">
        <f t="shared" si="442"/>
        <v>Dec-2015</v>
      </c>
      <c r="Y5691" s="17">
        <f t="shared" si="443"/>
        <v>5</v>
      </c>
      <c r="Z5691" t="str">
        <f t="shared" si="444"/>
        <v>21-30%</v>
      </c>
      <c r="AA5691" s="17">
        <f>IF(COUNTIF($B$2:B5691,B5691)=1,1,0)</f>
        <v>1</v>
      </c>
      <c r="AB5691" s="17">
        <f>IF(COUNTIF($F$2:F5691,F5691)=1,1,0)</f>
        <v>0</v>
      </c>
    </row>
    <row r="5692" spans="1:28" x14ac:dyDescent="0.2">
      <c r="A5692" s="17">
        <v>5691</v>
      </c>
      <c r="B5692" t="s">
        <v>8461</v>
      </c>
      <c r="C5692" s="18">
        <v>42348</v>
      </c>
      <c r="D5692" s="18">
        <v>42354</v>
      </c>
      <c r="E5692" t="s">
        <v>77</v>
      </c>
      <c r="F5692" t="s">
        <v>3059</v>
      </c>
      <c r="G5692" t="s">
        <v>3060</v>
      </c>
      <c r="H5692" t="s">
        <v>68</v>
      </c>
      <c r="I5692" t="s">
        <v>54</v>
      </c>
      <c r="J5692" t="s">
        <v>4528</v>
      </c>
      <c r="K5692" t="s">
        <v>2769</v>
      </c>
      <c r="L5692">
        <v>21215</v>
      </c>
      <c r="M5692" t="s">
        <v>175</v>
      </c>
      <c r="N5692" t="s">
        <v>5241</v>
      </c>
      <c r="O5692" t="s">
        <v>73</v>
      </c>
      <c r="P5692" t="s">
        <v>95</v>
      </c>
      <c r="Q5692" t="s">
        <v>5242</v>
      </c>
      <c r="R5692" s="19">
        <v>27.36</v>
      </c>
      <c r="S5692" s="17">
        <v>9</v>
      </c>
      <c r="T5692" s="20">
        <v>0</v>
      </c>
      <c r="U5692" s="19">
        <v>9.3024000000000004</v>
      </c>
      <c r="V5692" s="20">
        <f t="shared" si="440"/>
        <v>0.34</v>
      </c>
      <c r="W5692" s="17">
        <f t="shared" si="441"/>
        <v>2015</v>
      </c>
      <c r="X5692" t="str">
        <f t="shared" si="442"/>
        <v>Dec-2015</v>
      </c>
      <c r="Y5692" s="17">
        <f t="shared" si="443"/>
        <v>6</v>
      </c>
      <c r="Z5692" t="str">
        <f t="shared" si="444"/>
        <v>0% (No Discount)</v>
      </c>
      <c r="AA5692" s="17">
        <f>IF(COUNTIF($B$2:B5692,B5692)=1,1,0)</f>
        <v>1</v>
      </c>
      <c r="AB5692" s="17">
        <f>IF(COUNTIF($F$2:F5692,F5692)=1,1,0)</f>
        <v>0</v>
      </c>
    </row>
    <row r="5693" spans="1:28" x14ac:dyDescent="0.2">
      <c r="A5693" s="17">
        <v>5692</v>
      </c>
      <c r="B5693" t="s">
        <v>8461</v>
      </c>
      <c r="C5693" s="18">
        <v>42348</v>
      </c>
      <c r="D5693" s="18">
        <v>42354</v>
      </c>
      <c r="E5693" t="s">
        <v>77</v>
      </c>
      <c r="F5693" t="s">
        <v>3059</v>
      </c>
      <c r="G5693" t="s">
        <v>3060</v>
      </c>
      <c r="H5693" t="s">
        <v>68</v>
      </c>
      <c r="I5693" t="s">
        <v>54</v>
      </c>
      <c r="J5693" t="s">
        <v>4528</v>
      </c>
      <c r="K5693" t="s">
        <v>2769</v>
      </c>
      <c r="L5693">
        <v>21215</v>
      </c>
      <c r="M5693" t="s">
        <v>175</v>
      </c>
      <c r="N5693" t="s">
        <v>1669</v>
      </c>
      <c r="O5693" t="s">
        <v>73</v>
      </c>
      <c r="P5693" t="s">
        <v>117</v>
      </c>
      <c r="Q5693" t="s">
        <v>1670</v>
      </c>
      <c r="R5693" s="19">
        <v>44.75</v>
      </c>
      <c r="S5693" s="17">
        <v>5</v>
      </c>
      <c r="T5693" s="20">
        <v>0</v>
      </c>
      <c r="U5693" s="19">
        <v>20.585000000000001</v>
      </c>
      <c r="V5693" s="20">
        <f t="shared" si="440"/>
        <v>0.46</v>
      </c>
      <c r="W5693" s="17">
        <f t="shared" si="441"/>
        <v>2015</v>
      </c>
      <c r="X5693" t="str">
        <f t="shared" si="442"/>
        <v>Dec-2015</v>
      </c>
      <c r="Y5693" s="17">
        <f t="shared" si="443"/>
        <v>6</v>
      </c>
      <c r="Z5693" t="str">
        <f t="shared" si="444"/>
        <v>0% (No Discount)</v>
      </c>
      <c r="AA5693" s="17">
        <f>IF(COUNTIF($B$2:B5693,B5693)=1,1,0)</f>
        <v>0</v>
      </c>
      <c r="AB5693" s="17">
        <f>IF(COUNTIF($F$2:F5693,F5693)=1,1,0)</f>
        <v>0</v>
      </c>
    </row>
    <row r="5694" spans="1:28" x14ac:dyDescent="0.2">
      <c r="A5694" s="17">
        <v>5693</v>
      </c>
      <c r="B5694" t="s">
        <v>8461</v>
      </c>
      <c r="C5694" s="18">
        <v>42348</v>
      </c>
      <c r="D5694" s="18">
        <v>42354</v>
      </c>
      <c r="E5694" t="s">
        <v>77</v>
      </c>
      <c r="F5694" t="s">
        <v>3059</v>
      </c>
      <c r="G5694" t="s">
        <v>3060</v>
      </c>
      <c r="H5694" t="s">
        <v>68</v>
      </c>
      <c r="I5694" t="s">
        <v>54</v>
      </c>
      <c r="J5694" t="s">
        <v>4528</v>
      </c>
      <c r="K5694" t="s">
        <v>2769</v>
      </c>
      <c r="L5694">
        <v>21215</v>
      </c>
      <c r="M5694" t="s">
        <v>175</v>
      </c>
      <c r="N5694" t="s">
        <v>2064</v>
      </c>
      <c r="O5694" t="s">
        <v>98</v>
      </c>
      <c r="P5694" t="s">
        <v>99</v>
      </c>
      <c r="Q5694" t="s">
        <v>2065</v>
      </c>
      <c r="R5694" s="19">
        <v>134.99</v>
      </c>
      <c r="S5694" s="17">
        <v>1</v>
      </c>
      <c r="T5694" s="20">
        <v>0</v>
      </c>
      <c r="U5694" s="19">
        <v>36.447299999999998</v>
      </c>
      <c r="V5694" s="20">
        <f t="shared" si="440"/>
        <v>0.26999999999999996</v>
      </c>
      <c r="W5694" s="17">
        <f t="shared" si="441"/>
        <v>2015</v>
      </c>
      <c r="X5694" t="str">
        <f t="shared" si="442"/>
        <v>Dec-2015</v>
      </c>
      <c r="Y5694" s="17">
        <f t="shared" si="443"/>
        <v>6</v>
      </c>
      <c r="Z5694" t="str">
        <f t="shared" si="444"/>
        <v>0% (No Discount)</v>
      </c>
      <c r="AA5694" s="17">
        <f>IF(COUNTIF($B$2:B5694,B5694)=1,1,0)</f>
        <v>0</v>
      </c>
      <c r="AB5694" s="17">
        <f>IF(COUNTIF($F$2:F5694,F5694)=1,1,0)</f>
        <v>0</v>
      </c>
    </row>
    <row r="5695" spans="1:28" x14ac:dyDescent="0.2">
      <c r="A5695" s="17">
        <v>5694</v>
      </c>
      <c r="B5695" t="s">
        <v>8461</v>
      </c>
      <c r="C5695" s="18">
        <v>42348</v>
      </c>
      <c r="D5695" s="18">
        <v>42354</v>
      </c>
      <c r="E5695" t="s">
        <v>77</v>
      </c>
      <c r="F5695" t="s">
        <v>3059</v>
      </c>
      <c r="G5695" t="s">
        <v>3060</v>
      </c>
      <c r="H5695" t="s">
        <v>68</v>
      </c>
      <c r="I5695" t="s">
        <v>54</v>
      </c>
      <c r="J5695" t="s">
        <v>4528</v>
      </c>
      <c r="K5695" t="s">
        <v>2769</v>
      </c>
      <c r="L5695">
        <v>21215</v>
      </c>
      <c r="M5695" t="s">
        <v>175</v>
      </c>
      <c r="N5695" t="s">
        <v>7961</v>
      </c>
      <c r="O5695" t="s">
        <v>73</v>
      </c>
      <c r="P5695" t="s">
        <v>117</v>
      </c>
      <c r="Q5695" t="s">
        <v>7962</v>
      </c>
      <c r="R5695" s="19">
        <v>26.4</v>
      </c>
      <c r="S5695" s="17">
        <v>5</v>
      </c>
      <c r="T5695" s="20">
        <v>0</v>
      </c>
      <c r="U5695" s="19">
        <v>12.672000000000001</v>
      </c>
      <c r="V5695" s="20">
        <f t="shared" si="440"/>
        <v>0.48000000000000004</v>
      </c>
      <c r="W5695" s="17">
        <f t="shared" si="441"/>
        <v>2015</v>
      </c>
      <c r="X5695" t="str">
        <f t="shared" si="442"/>
        <v>Dec-2015</v>
      </c>
      <c r="Y5695" s="17">
        <f t="shared" si="443"/>
        <v>6</v>
      </c>
      <c r="Z5695" t="str">
        <f t="shared" si="444"/>
        <v>0% (No Discount)</v>
      </c>
      <c r="AA5695" s="17">
        <f>IF(COUNTIF($B$2:B5695,B5695)=1,1,0)</f>
        <v>0</v>
      </c>
      <c r="AB5695" s="17">
        <f>IF(COUNTIF($F$2:F5695,F5695)=1,1,0)</f>
        <v>0</v>
      </c>
    </row>
    <row r="5696" spans="1:28" x14ac:dyDescent="0.2">
      <c r="A5696" s="17">
        <v>5695</v>
      </c>
      <c r="B5696" t="s">
        <v>8461</v>
      </c>
      <c r="C5696" s="18">
        <v>42348</v>
      </c>
      <c r="D5696" s="18">
        <v>42354</v>
      </c>
      <c r="E5696" t="s">
        <v>77</v>
      </c>
      <c r="F5696" t="s">
        <v>3059</v>
      </c>
      <c r="G5696" t="s">
        <v>3060</v>
      </c>
      <c r="H5696" t="s">
        <v>68</v>
      </c>
      <c r="I5696" t="s">
        <v>54</v>
      </c>
      <c r="J5696" t="s">
        <v>4528</v>
      </c>
      <c r="K5696" t="s">
        <v>2769</v>
      </c>
      <c r="L5696">
        <v>21215</v>
      </c>
      <c r="M5696" t="s">
        <v>175</v>
      </c>
      <c r="N5696" t="s">
        <v>1310</v>
      </c>
      <c r="O5696" t="s">
        <v>59</v>
      </c>
      <c r="P5696" t="s">
        <v>63</v>
      </c>
      <c r="Q5696" t="s">
        <v>1311</v>
      </c>
      <c r="R5696" s="19">
        <v>542.94000000000005</v>
      </c>
      <c r="S5696" s="17">
        <v>3</v>
      </c>
      <c r="T5696" s="20">
        <v>0</v>
      </c>
      <c r="U5696" s="19">
        <v>141.1644</v>
      </c>
      <c r="V5696" s="20">
        <f t="shared" si="440"/>
        <v>0.25999999999999995</v>
      </c>
      <c r="W5696" s="17">
        <f t="shared" si="441"/>
        <v>2015</v>
      </c>
      <c r="X5696" t="str">
        <f t="shared" si="442"/>
        <v>Dec-2015</v>
      </c>
      <c r="Y5696" s="17">
        <f t="shared" si="443"/>
        <v>6</v>
      </c>
      <c r="Z5696" t="str">
        <f t="shared" si="444"/>
        <v>0% (No Discount)</v>
      </c>
      <c r="AA5696" s="17">
        <f>IF(COUNTIF($B$2:B5696,B5696)=1,1,0)</f>
        <v>0</v>
      </c>
      <c r="AB5696" s="17">
        <f>IF(COUNTIF($F$2:F5696,F5696)=1,1,0)</f>
        <v>0</v>
      </c>
    </row>
    <row r="5697" spans="1:28" x14ac:dyDescent="0.2">
      <c r="A5697" s="17">
        <v>5696</v>
      </c>
      <c r="B5697" t="s">
        <v>8462</v>
      </c>
      <c r="C5697" s="18">
        <v>42495</v>
      </c>
      <c r="D5697" s="18">
        <v>42497</v>
      </c>
      <c r="E5697" t="s">
        <v>50</v>
      </c>
      <c r="F5697" t="s">
        <v>7294</v>
      </c>
      <c r="G5697" t="s">
        <v>7295</v>
      </c>
      <c r="H5697" t="s">
        <v>53</v>
      </c>
      <c r="I5697" t="s">
        <v>54</v>
      </c>
      <c r="J5697" t="s">
        <v>154</v>
      </c>
      <c r="K5697" t="s">
        <v>70</v>
      </c>
      <c r="L5697">
        <v>94109</v>
      </c>
      <c r="M5697" t="s">
        <v>71</v>
      </c>
      <c r="N5697" t="s">
        <v>3842</v>
      </c>
      <c r="O5697" t="s">
        <v>59</v>
      </c>
      <c r="P5697" t="s">
        <v>83</v>
      </c>
      <c r="Q5697" t="s">
        <v>3843</v>
      </c>
      <c r="R5697" s="19">
        <v>71.087999999999994</v>
      </c>
      <c r="S5697" s="17">
        <v>2</v>
      </c>
      <c r="T5697" s="20">
        <v>0.2</v>
      </c>
      <c r="U5697" s="19">
        <v>-1.7771999999999999</v>
      </c>
      <c r="V5697" s="20">
        <f t="shared" si="440"/>
        <v>-2.5000000000000001E-2</v>
      </c>
      <c r="W5697" s="17">
        <f t="shared" si="441"/>
        <v>2016</v>
      </c>
      <c r="X5697" t="str">
        <f t="shared" si="442"/>
        <v>May-2016</v>
      </c>
      <c r="Y5697" s="17">
        <f t="shared" si="443"/>
        <v>2</v>
      </c>
      <c r="Z5697" t="str">
        <f t="shared" si="444"/>
        <v>11-20%</v>
      </c>
      <c r="AA5697" s="17">
        <f>IF(COUNTIF($B$2:B5697,B5697)=1,1,0)</f>
        <v>1</v>
      </c>
      <c r="AB5697" s="17">
        <f>IF(COUNTIF($F$2:F5697,F5697)=1,1,0)</f>
        <v>0</v>
      </c>
    </row>
    <row r="5698" spans="1:28" x14ac:dyDescent="0.2">
      <c r="A5698" s="17">
        <v>5697</v>
      </c>
      <c r="B5698" t="s">
        <v>8463</v>
      </c>
      <c r="C5698" s="18">
        <v>43022</v>
      </c>
      <c r="D5698" s="18">
        <v>43026</v>
      </c>
      <c r="E5698" t="s">
        <v>77</v>
      </c>
      <c r="F5698" t="s">
        <v>2741</v>
      </c>
      <c r="G5698" t="s">
        <v>2742</v>
      </c>
      <c r="H5698" t="s">
        <v>129</v>
      </c>
      <c r="I5698" t="s">
        <v>54</v>
      </c>
      <c r="J5698" t="s">
        <v>330</v>
      </c>
      <c r="K5698" t="s">
        <v>238</v>
      </c>
      <c r="L5698">
        <v>60623</v>
      </c>
      <c r="M5698" t="s">
        <v>132</v>
      </c>
      <c r="N5698" t="s">
        <v>1366</v>
      </c>
      <c r="O5698" t="s">
        <v>73</v>
      </c>
      <c r="P5698" t="s">
        <v>102</v>
      </c>
      <c r="Q5698" t="s">
        <v>1367</v>
      </c>
      <c r="R5698" s="19">
        <v>27.396000000000001</v>
      </c>
      <c r="S5698" s="17">
        <v>9</v>
      </c>
      <c r="T5698" s="20">
        <v>0.8</v>
      </c>
      <c r="U5698" s="19">
        <v>-42.463799999999999</v>
      </c>
      <c r="V5698" s="20">
        <f t="shared" ref="V5698:V5761" si="445">IFERROR(U5698/R5698,0)</f>
        <v>-1.5499999999999998</v>
      </c>
      <c r="W5698" s="17">
        <f t="shared" ref="W5698:W5761" si="446">YEAR(C5698)</f>
        <v>2017</v>
      </c>
      <c r="X5698" t="str">
        <f t="shared" ref="X5698:X5761" si="447">TEXT(C5698,"mmm-yyyy")</f>
        <v>Oct-2017</v>
      </c>
      <c r="Y5698" s="17">
        <f t="shared" ref="Y5698:Y5761" si="448">D5698-C5698</f>
        <v>4</v>
      </c>
      <c r="Z5698" t="str">
        <f t="shared" ref="Z5698:Z5761" si="449">IF(T5698=0,"0% (No Discount)",IF(T5698&lt;=0.1,"1-10%",IF(T5698&lt;=0.2,"11-20%",IF(T5698&lt;=0.3,"21-30%",IF(T5698&lt;=0.4,"31-40%",IF(T5698&lt;=0.5,"41-50%","Over 50%"))))))</f>
        <v>Over 50%</v>
      </c>
      <c r="AA5698" s="17">
        <f>IF(COUNTIF($B$2:B5698,B5698)=1,1,0)</f>
        <v>1</v>
      </c>
      <c r="AB5698" s="17">
        <f>IF(COUNTIF($F$2:F5698,F5698)=1,1,0)</f>
        <v>0</v>
      </c>
    </row>
    <row r="5699" spans="1:28" x14ac:dyDescent="0.2">
      <c r="A5699" s="17">
        <v>5698</v>
      </c>
      <c r="B5699" t="s">
        <v>8463</v>
      </c>
      <c r="C5699" s="18">
        <v>43022</v>
      </c>
      <c r="D5699" s="18">
        <v>43026</v>
      </c>
      <c r="E5699" t="s">
        <v>77</v>
      </c>
      <c r="F5699" t="s">
        <v>2741</v>
      </c>
      <c r="G5699" t="s">
        <v>2742</v>
      </c>
      <c r="H5699" t="s">
        <v>129</v>
      </c>
      <c r="I5699" t="s">
        <v>54</v>
      </c>
      <c r="J5699" t="s">
        <v>330</v>
      </c>
      <c r="K5699" t="s">
        <v>238</v>
      </c>
      <c r="L5699">
        <v>60623</v>
      </c>
      <c r="M5699" t="s">
        <v>132</v>
      </c>
      <c r="N5699" t="s">
        <v>4335</v>
      </c>
      <c r="O5699" t="s">
        <v>73</v>
      </c>
      <c r="P5699" t="s">
        <v>102</v>
      </c>
      <c r="Q5699" t="s">
        <v>4336</v>
      </c>
      <c r="R5699" s="19">
        <v>13.456</v>
      </c>
      <c r="S5699" s="17">
        <v>1</v>
      </c>
      <c r="T5699" s="20">
        <v>0.8</v>
      </c>
      <c r="U5699" s="19">
        <v>-23.547999999999998</v>
      </c>
      <c r="V5699" s="20">
        <f t="shared" si="445"/>
        <v>-1.75</v>
      </c>
      <c r="W5699" s="17">
        <f t="shared" si="446"/>
        <v>2017</v>
      </c>
      <c r="X5699" t="str">
        <f t="shared" si="447"/>
        <v>Oct-2017</v>
      </c>
      <c r="Y5699" s="17">
        <f t="shared" si="448"/>
        <v>4</v>
      </c>
      <c r="Z5699" t="str">
        <f t="shared" si="449"/>
        <v>Over 50%</v>
      </c>
      <c r="AA5699" s="17">
        <f>IF(COUNTIF($B$2:B5699,B5699)=1,1,0)</f>
        <v>0</v>
      </c>
      <c r="AB5699" s="17">
        <f>IF(COUNTIF($F$2:F5699,F5699)=1,1,0)</f>
        <v>0</v>
      </c>
    </row>
    <row r="5700" spans="1:28" x14ac:dyDescent="0.2">
      <c r="A5700" s="17">
        <v>5699</v>
      </c>
      <c r="B5700" t="s">
        <v>8464</v>
      </c>
      <c r="C5700" s="18">
        <v>42679</v>
      </c>
      <c r="D5700" s="18">
        <v>42679</v>
      </c>
      <c r="E5700" t="s">
        <v>1320</v>
      </c>
      <c r="F5700" t="s">
        <v>3689</v>
      </c>
      <c r="G5700" t="s">
        <v>3690</v>
      </c>
      <c r="H5700" t="s">
        <v>53</v>
      </c>
      <c r="I5700" t="s">
        <v>54</v>
      </c>
      <c r="J5700" t="s">
        <v>2018</v>
      </c>
      <c r="K5700" t="s">
        <v>131</v>
      </c>
      <c r="L5700">
        <v>78041</v>
      </c>
      <c r="M5700" t="s">
        <v>132</v>
      </c>
      <c r="N5700" t="s">
        <v>2285</v>
      </c>
      <c r="O5700" t="s">
        <v>73</v>
      </c>
      <c r="P5700" t="s">
        <v>74</v>
      </c>
      <c r="Q5700" t="s">
        <v>2286</v>
      </c>
      <c r="R5700" s="19">
        <v>11.84</v>
      </c>
      <c r="S5700" s="17">
        <v>1</v>
      </c>
      <c r="T5700" s="20">
        <v>0.2</v>
      </c>
      <c r="U5700" s="19">
        <v>4.4400000000000004</v>
      </c>
      <c r="V5700" s="20">
        <f t="shared" si="445"/>
        <v>0.37500000000000006</v>
      </c>
      <c r="W5700" s="17">
        <f t="shared" si="446"/>
        <v>2016</v>
      </c>
      <c r="X5700" t="str">
        <f t="shared" si="447"/>
        <v>Nov-2016</v>
      </c>
      <c r="Y5700" s="17">
        <f t="shared" si="448"/>
        <v>0</v>
      </c>
      <c r="Z5700" t="str">
        <f t="shared" si="449"/>
        <v>11-20%</v>
      </c>
      <c r="AA5700" s="17">
        <f>IF(COUNTIF($B$2:B5700,B5700)=1,1,0)</f>
        <v>1</v>
      </c>
      <c r="AB5700" s="17">
        <f>IF(COUNTIF($F$2:F5700,F5700)=1,1,0)</f>
        <v>0</v>
      </c>
    </row>
    <row r="5701" spans="1:28" x14ac:dyDescent="0.2">
      <c r="A5701" s="17">
        <v>5700</v>
      </c>
      <c r="B5701" t="s">
        <v>8465</v>
      </c>
      <c r="C5701" s="18">
        <v>43042</v>
      </c>
      <c r="D5701" s="18">
        <v>43047</v>
      </c>
      <c r="E5701" t="s">
        <v>77</v>
      </c>
      <c r="F5701" t="s">
        <v>414</v>
      </c>
      <c r="G5701" t="s">
        <v>415</v>
      </c>
      <c r="H5701" t="s">
        <v>53</v>
      </c>
      <c r="I5701" t="s">
        <v>54</v>
      </c>
      <c r="J5701" t="s">
        <v>154</v>
      </c>
      <c r="K5701" t="s">
        <v>70</v>
      </c>
      <c r="L5701">
        <v>94109</v>
      </c>
      <c r="M5701" t="s">
        <v>71</v>
      </c>
      <c r="N5701" t="s">
        <v>7552</v>
      </c>
      <c r="O5701" t="s">
        <v>73</v>
      </c>
      <c r="P5701" t="s">
        <v>117</v>
      </c>
      <c r="Q5701" t="s">
        <v>7553</v>
      </c>
      <c r="R5701" s="19">
        <v>35.880000000000003</v>
      </c>
      <c r="S5701" s="17">
        <v>6</v>
      </c>
      <c r="T5701" s="20">
        <v>0</v>
      </c>
      <c r="U5701" s="19">
        <v>17.581199999999999</v>
      </c>
      <c r="V5701" s="20">
        <f t="shared" si="445"/>
        <v>0.48999999999999994</v>
      </c>
      <c r="W5701" s="17">
        <f t="shared" si="446"/>
        <v>2017</v>
      </c>
      <c r="X5701" t="str">
        <f t="shared" si="447"/>
        <v>Nov-2017</v>
      </c>
      <c r="Y5701" s="17">
        <f t="shared" si="448"/>
        <v>5</v>
      </c>
      <c r="Z5701" t="str">
        <f t="shared" si="449"/>
        <v>0% (No Discount)</v>
      </c>
      <c r="AA5701" s="17">
        <f>IF(COUNTIF($B$2:B5701,B5701)=1,1,0)</f>
        <v>1</v>
      </c>
      <c r="AB5701" s="17">
        <f>IF(COUNTIF($F$2:F5701,F5701)=1,1,0)</f>
        <v>0</v>
      </c>
    </row>
    <row r="5702" spans="1:28" x14ac:dyDescent="0.2">
      <c r="A5702" s="17">
        <v>5701</v>
      </c>
      <c r="B5702" t="s">
        <v>8466</v>
      </c>
      <c r="C5702" s="18">
        <v>42698</v>
      </c>
      <c r="D5702" s="18">
        <v>42700</v>
      </c>
      <c r="E5702" t="s">
        <v>215</v>
      </c>
      <c r="F5702" t="s">
        <v>3414</v>
      </c>
      <c r="G5702" t="s">
        <v>3415</v>
      </c>
      <c r="H5702" t="s">
        <v>129</v>
      </c>
      <c r="I5702" t="s">
        <v>54</v>
      </c>
      <c r="J5702" t="s">
        <v>2212</v>
      </c>
      <c r="K5702" t="s">
        <v>525</v>
      </c>
      <c r="L5702">
        <v>44105</v>
      </c>
      <c r="M5702" t="s">
        <v>175</v>
      </c>
      <c r="N5702" t="s">
        <v>2455</v>
      </c>
      <c r="O5702" t="s">
        <v>73</v>
      </c>
      <c r="P5702" t="s">
        <v>200</v>
      </c>
      <c r="Q5702" t="s">
        <v>2456</v>
      </c>
      <c r="R5702" s="19">
        <v>40.752000000000002</v>
      </c>
      <c r="S5702" s="17">
        <v>3</v>
      </c>
      <c r="T5702" s="20">
        <v>0.2</v>
      </c>
      <c r="U5702" s="19">
        <v>15.282</v>
      </c>
      <c r="V5702" s="20">
        <f t="shared" si="445"/>
        <v>0.375</v>
      </c>
      <c r="W5702" s="17">
        <f t="shared" si="446"/>
        <v>2016</v>
      </c>
      <c r="X5702" t="str">
        <f t="shared" si="447"/>
        <v>Nov-2016</v>
      </c>
      <c r="Y5702" s="17">
        <f t="shared" si="448"/>
        <v>2</v>
      </c>
      <c r="Z5702" t="str">
        <f t="shared" si="449"/>
        <v>11-20%</v>
      </c>
      <c r="AA5702" s="17">
        <f>IF(COUNTIF($B$2:B5702,B5702)=1,1,0)</f>
        <v>1</v>
      </c>
      <c r="AB5702" s="17">
        <f>IF(COUNTIF($F$2:F5702,F5702)=1,1,0)</f>
        <v>0</v>
      </c>
    </row>
    <row r="5703" spans="1:28" x14ac:dyDescent="0.2">
      <c r="A5703" s="17">
        <v>5702</v>
      </c>
      <c r="B5703" t="s">
        <v>8466</v>
      </c>
      <c r="C5703" s="18">
        <v>42698</v>
      </c>
      <c r="D5703" s="18">
        <v>42700</v>
      </c>
      <c r="E5703" t="s">
        <v>215</v>
      </c>
      <c r="F5703" t="s">
        <v>3414</v>
      </c>
      <c r="G5703" t="s">
        <v>3415</v>
      </c>
      <c r="H5703" t="s">
        <v>129</v>
      </c>
      <c r="I5703" t="s">
        <v>54</v>
      </c>
      <c r="J5703" t="s">
        <v>2212</v>
      </c>
      <c r="K5703" t="s">
        <v>525</v>
      </c>
      <c r="L5703">
        <v>44105</v>
      </c>
      <c r="M5703" t="s">
        <v>175</v>
      </c>
      <c r="N5703" t="s">
        <v>4278</v>
      </c>
      <c r="O5703" t="s">
        <v>98</v>
      </c>
      <c r="P5703" t="s">
        <v>188</v>
      </c>
      <c r="Q5703" t="s">
        <v>4279</v>
      </c>
      <c r="R5703" s="19">
        <v>139.96</v>
      </c>
      <c r="S5703" s="17">
        <v>5</v>
      </c>
      <c r="T5703" s="20">
        <v>0.2</v>
      </c>
      <c r="U5703" s="19">
        <v>-22.743500000000001</v>
      </c>
      <c r="V5703" s="20">
        <f t="shared" si="445"/>
        <v>-0.16250000000000001</v>
      </c>
      <c r="W5703" s="17">
        <f t="shared" si="446"/>
        <v>2016</v>
      </c>
      <c r="X5703" t="str">
        <f t="shared" si="447"/>
        <v>Nov-2016</v>
      </c>
      <c r="Y5703" s="17">
        <f t="shared" si="448"/>
        <v>2</v>
      </c>
      <c r="Z5703" t="str">
        <f t="shared" si="449"/>
        <v>11-20%</v>
      </c>
      <c r="AA5703" s="17">
        <f>IF(COUNTIF($B$2:B5703,B5703)=1,1,0)</f>
        <v>0</v>
      </c>
      <c r="AB5703" s="17">
        <f>IF(COUNTIF($F$2:F5703,F5703)=1,1,0)</f>
        <v>0</v>
      </c>
    </row>
    <row r="5704" spans="1:28" x14ac:dyDescent="0.2">
      <c r="A5704" s="17">
        <v>5703</v>
      </c>
      <c r="B5704" t="s">
        <v>8467</v>
      </c>
      <c r="C5704" s="18">
        <v>41987</v>
      </c>
      <c r="D5704" s="18">
        <v>41994</v>
      </c>
      <c r="E5704" t="s">
        <v>77</v>
      </c>
      <c r="F5704" t="s">
        <v>2402</v>
      </c>
      <c r="G5704" t="s">
        <v>2403</v>
      </c>
      <c r="H5704" t="s">
        <v>53</v>
      </c>
      <c r="I5704" t="s">
        <v>54</v>
      </c>
      <c r="J5704" t="s">
        <v>5214</v>
      </c>
      <c r="K5704" t="s">
        <v>525</v>
      </c>
      <c r="L5704">
        <v>43302</v>
      </c>
      <c r="M5704" t="s">
        <v>175</v>
      </c>
      <c r="N5704" t="s">
        <v>3752</v>
      </c>
      <c r="O5704" t="s">
        <v>73</v>
      </c>
      <c r="P5704" t="s">
        <v>95</v>
      </c>
      <c r="Q5704" t="s">
        <v>3753</v>
      </c>
      <c r="R5704" s="19">
        <v>2.6240000000000001</v>
      </c>
      <c r="S5704" s="17">
        <v>1</v>
      </c>
      <c r="T5704" s="20">
        <v>0.2</v>
      </c>
      <c r="U5704" s="19">
        <v>0.29520000000000002</v>
      </c>
      <c r="V5704" s="20">
        <f t="shared" si="445"/>
        <v>0.1125</v>
      </c>
      <c r="W5704" s="17">
        <f t="shared" si="446"/>
        <v>2014</v>
      </c>
      <c r="X5704" t="str">
        <f t="shared" si="447"/>
        <v>Dec-2014</v>
      </c>
      <c r="Y5704" s="17">
        <f t="shared" si="448"/>
        <v>7</v>
      </c>
      <c r="Z5704" t="str">
        <f t="shared" si="449"/>
        <v>11-20%</v>
      </c>
      <c r="AA5704" s="17">
        <f>IF(COUNTIF($B$2:B5704,B5704)=1,1,0)</f>
        <v>1</v>
      </c>
      <c r="AB5704" s="17">
        <f>IF(COUNTIF($F$2:F5704,F5704)=1,1,0)</f>
        <v>0</v>
      </c>
    </row>
    <row r="5705" spans="1:28" x14ac:dyDescent="0.2">
      <c r="A5705" s="17">
        <v>5704</v>
      </c>
      <c r="B5705" t="s">
        <v>8467</v>
      </c>
      <c r="C5705" s="18">
        <v>41987</v>
      </c>
      <c r="D5705" s="18">
        <v>41994</v>
      </c>
      <c r="E5705" t="s">
        <v>77</v>
      </c>
      <c r="F5705" t="s">
        <v>2402</v>
      </c>
      <c r="G5705" t="s">
        <v>2403</v>
      </c>
      <c r="H5705" t="s">
        <v>53</v>
      </c>
      <c r="I5705" t="s">
        <v>54</v>
      </c>
      <c r="J5705" t="s">
        <v>5214</v>
      </c>
      <c r="K5705" t="s">
        <v>525</v>
      </c>
      <c r="L5705">
        <v>43302</v>
      </c>
      <c r="M5705" t="s">
        <v>175</v>
      </c>
      <c r="N5705" t="s">
        <v>5517</v>
      </c>
      <c r="O5705" t="s">
        <v>59</v>
      </c>
      <c r="P5705" t="s">
        <v>83</v>
      </c>
      <c r="Q5705" t="s">
        <v>5518</v>
      </c>
      <c r="R5705" s="19">
        <v>136.53</v>
      </c>
      <c r="S5705" s="17">
        <v>1</v>
      </c>
      <c r="T5705" s="20">
        <v>0.4</v>
      </c>
      <c r="U5705" s="19">
        <v>-52.336500000000001</v>
      </c>
      <c r="V5705" s="20">
        <f t="shared" si="445"/>
        <v>-0.38333333333333336</v>
      </c>
      <c r="W5705" s="17">
        <f t="shared" si="446"/>
        <v>2014</v>
      </c>
      <c r="X5705" t="str">
        <f t="shared" si="447"/>
        <v>Dec-2014</v>
      </c>
      <c r="Y5705" s="17">
        <f t="shared" si="448"/>
        <v>7</v>
      </c>
      <c r="Z5705" t="str">
        <f t="shared" si="449"/>
        <v>31-40%</v>
      </c>
      <c r="AA5705" s="17">
        <f>IF(COUNTIF($B$2:B5705,B5705)=1,1,0)</f>
        <v>0</v>
      </c>
      <c r="AB5705" s="17">
        <f>IF(COUNTIF($F$2:F5705,F5705)=1,1,0)</f>
        <v>0</v>
      </c>
    </row>
    <row r="5706" spans="1:28" x14ac:dyDescent="0.2">
      <c r="A5706" s="17">
        <v>5705</v>
      </c>
      <c r="B5706" t="s">
        <v>8467</v>
      </c>
      <c r="C5706" s="18">
        <v>41987</v>
      </c>
      <c r="D5706" s="18">
        <v>41994</v>
      </c>
      <c r="E5706" t="s">
        <v>77</v>
      </c>
      <c r="F5706" t="s">
        <v>2402</v>
      </c>
      <c r="G5706" t="s">
        <v>2403</v>
      </c>
      <c r="H5706" t="s">
        <v>53</v>
      </c>
      <c r="I5706" t="s">
        <v>54</v>
      </c>
      <c r="J5706" t="s">
        <v>5214</v>
      </c>
      <c r="K5706" t="s">
        <v>525</v>
      </c>
      <c r="L5706">
        <v>43302</v>
      </c>
      <c r="M5706" t="s">
        <v>175</v>
      </c>
      <c r="N5706" t="s">
        <v>3027</v>
      </c>
      <c r="O5706" t="s">
        <v>98</v>
      </c>
      <c r="P5706" t="s">
        <v>188</v>
      </c>
      <c r="Q5706" t="s">
        <v>3028</v>
      </c>
      <c r="R5706" s="19">
        <v>263.95999999999998</v>
      </c>
      <c r="S5706" s="17">
        <v>1</v>
      </c>
      <c r="T5706" s="20">
        <v>0.2</v>
      </c>
      <c r="U5706" s="19">
        <v>42.893500000000003</v>
      </c>
      <c r="V5706" s="20">
        <f t="shared" si="445"/>
        <v>0.16250000000000003</v>
      </c>
      <c r="W5706" s="17">
        <f t="shared" si="446"/>
        <v>2014</v>
      </c>
      <c r="X5706" t="str">
        <f t="shared" si="447"/>
        <v>Dec-2014</v>
      </c>
      <c r="Y5706" s="17">
        <f t="shared" si="448"/>
        <v>7</v>
      </c>
      <c r="Z5706" t="str">
        <f t="shared" si="449"/>
        <v>11-20%</v>
      </c>
      <c r="AA5706" s="17">
        <f>IF(COUNTIF($B$2:B5706,B5706)=1,1,0)</f>
        <v>0</v>
      </c>
      <c r="AB5706" s="17">
        <f>IF(COUNTIF($F$2:F5706,F5706)=1,1,0)</f>
        <v>0</v>
      </c>
    </row>
    <row r="5707" spans="1:28" x14ac:dyDescent="0.2">
      <c r="A5707" s="17">
        <v>5706</v>
      </c>
      <c r="B5707" t="s">
        <v>8468</v>
      </c>
      <c r="C5707" s="18">
        <v>41946</v>
      </c>
      <c r="D5707" s="18">
        <v>41951</v>
      </c>
      <c r="E5707" t="s">
        <v>77</v>
      </c>
      <c r="F5707" t="s">
        <v>2210</v>
      </c>
      <c r="G5707" t="s">
        <v>2211</v>
      </c>
      <c r="H5707" t="s">
        <v>53</v>
      </c>
      <c r="I5707" t="s">
        <v>54</v>
      </c>
      <c r="J5707" t="s">
        <v>775</v>
      </c>
      <c r="K5707" t="s">
        <v>776</v>
      </c>
      <c r="L5707">
        <v>6824</v>
      </c>
      <c r="M5707" t="s">
        <v>175</v>
      </c>
      <c r="N5707" t="s">
        <v>6848</v>
      </c>
      <c r="O5707" t="s">
        <v>73</v>
      </c>
      <c r="P5707" t="s">
        <v>606</v>
      </c>
      <c r="Q5707" t="s">
        <v>6849</v>
      </c>
      <c r="R5707" s="19">
        <v>11.64</v>
      </c>
      <c r="S5707" s="17">
        <v>3</v>
      </c>
      <c r="T5707" s="20">
        <v>0</v>
      </c>
      <c r="U5707" s="19">
        <v>3.3755999999999999</v>
      </c>
      <c r="V5707" s="20">
        <f t="shared" si="445"/>
        <v>0.28999999999999998</v>
      </c>
      <c r="W5707" s="17">
        <f t="shared" si="446"/>
        <v>2014</v>
      </c>
      <c r="X5707" t="str">
        <f t="shared" si="447"/>
        <v>Nov-2014</v>
      </c>
      <c r="Y5707" s="17">
        <f t="shared" si="448"/>
        <v>5</v>
      </c>
      <c r="Z5707" t="str">
        <f t="shared" si="449"/>
        <v>0% (No Discount)</v>
      </c>
      <c r="AA5707" s="17">
        <f>IF(COUNTIF($B$2:B5707,B5707)=1,1,0)</f>
        <v>1</v>
      </c>
      <c r="AB5707" s="17">
        <f>IF(COUNTIF($F$2:F5707,F5707)=1,1,0)</f>
        <v>0</v>
      </c>
    </row>
    <row r="5708" spans="1:28" x14ac:dyDescent="0.2">
      <c r="A5708" s="17">
        <v>5707</v>
      </c>
      <c r="B5708" t="s">
        <v>8469</v>
      </c>
      <c r="C5708" s="18">
        <v>43000</v>
      </c>
      <c r="D5708" s="18">
        <v>43003</v>
      </c>
      <c r="E5708" t="s">
        <v>50</v>
      </c>
      <c r="F5708" t="s">
        <v>3923</v>
      </c>
      <c r="G5708" t="s">
        <v>3924</v>
      </c>
      <c r="H5708" t="s">
        <v>68</v>
      </c>
      <c r="I5708" t="s">
        <v>54</v>
      </c>
      <c r="J5708" t="s">
        <v>293</v>
      </c>
      <c r="K5708" t="s">
        <v>294</v>
      </c>
      <c r="L5708">
        <v>10009</v>
      </c>
      <c r="M5708" t="s">
        <v>175</v>
      </c>
      <c r="N5708" t="s">
        <v>7043</v>
      </c>
      <c r="O5708" t="s">
        <v>73</v>
      </c>
      <c r="P5708" t="s">
        <v>102</v>
      </c>
      <c r="Q5708" t="s">
        <v>7044</v>
      </c>
      <c r="R5708" s="19">
        <v>40.176000000000002</v>
      </c>
      <c r="S5708" s="17">
        <v>3</v>
      </c>
      <c r="T5708" s="20">
        <v>0.2</v>
      </c>
      <c r="U5708" s="19">
        <v>14.563800000000001</v>
      </c>
      <c r="V5708" s="20">
        <f t="shared" si="445"/>
        <v>0.36249999999999999</v>
      </c>
      <c r="W5708" s="17">
        <f t="shared" si="446"/>
        <v>2017</v>
      </c>
      <c r="X5708" t="str">
        <f t="shared" si="447"/>
        <v>Sep-2017</v>
      </c>
      <c r="Y5708" s="17">
        <f t="shared" si="448"/>
        <v>3</v>
      </c>
      <c r="Z5708" t="str">
        <f t="shared" si="449"/>
        <v>11-20%</v>
      </c>
      <c r="AA5708" s="17">
        <f>IF(COUNTIF($B$2:B5708,B5708)=1,1,0)</f>
        <v>1</v>
      </c>
      <c r="AB5708" s="17">
        <f>IF(COUNTIF($F$2:F5708,F5708)=1,1,0)</f>
        <v>0</v>
      </c>
    </row>
    <row r="5709" spans="1:28" x14ac:dyDescent="0.2">
      <c r="A5709" s="17">
        <v>5708</v>
      </c>
      <c r="B5709" t="s">
        <v>8470</v>
      </c>
      <c r="C5709" s="18">
        <v>42132</v>
      </c>
      <c r="D5709" s="18">
        <v>42139</v>
      </c>
      <c r="E5709" t="s">
        <v>77</v>
      </c>
      <c r="F5709" t="s">
        <v>4312</v>
      </c>
      <c r="G5709" t="s">
        <v>4313</v>
      </c>
      <c r="H5709" t="s">
        <v>53</v>
      </c>
      <c r="I5709" t="s">
        <v>54</v>
      </c>
      <c r="J5709" t="s">
        <v>293</v>
      </c>
      <c r="K5709" t="s">
        <v>294</v>
      </c>
      <c r="L5709">
        <v>10024</v>
      </c>
      <c r="M5709" t="s">
        <v>175</v>
      </c>
      <c r="N5709" t="s">
        <v>2966</v>
      </c>
      <c r="O5709" t="s">
        <v>59</v>
      </c>
      <c r="P5709" t="s">
        <v>92</v>
      </c>
      <c r="Q5709" t="s">
        <v>2967</v>
      </c>
      <c r="R5709" s="19">
        <v>79.44</v>
      </c>
      <c r="S5709" s="17">
        <v>3</v>
      </c>
      <c r="T5709" s="20">
        <v>0</v>
      </c>
      <c r="U5709" s="19">
        <v>30.187200000000001</v>
      </c>
      <c r="V5709" s="20">
        <f t="shared" si="445"/>
        <v>0.38</v>
      </c>
      <c r="W5709" s="17">
        <f t="shared" si="446"/>
        <v>2015</v>
      </c>
      <c r="X5709" t="str">
        <f t="shared" si="447"/>
        <v>May-2015</v>
      </c>
      <c r="Y5709" s="17">
        <f t="shared" si="448"/>
        <v>7</v>
      </c>
      <c r="Z5709" t="str">
        <f t="shared" si="449"/>
        <v>0% (No Discount)</v>
      </c>
      <c r="AA5709" s="17">
        <f>IF(COUNTIF($B$2:B5709,B5709)=1,1,0)</f>
        <v>1</v>
      </c>
      <c r="AB5709" s="17">
        <f>IF(COUNTIF($F$2:F5709,F5709)=1,1,0)</f>
        <v>0</v>
      </c>
    </row>
    <row r="5710" spans="1:28" x14ac:dyDescent="0.2">
      <c r="A5710" s="17">
        <v>5709</v>
      </c>
      <c r="B5710" t="s">
        <v>8470</v>
      </c>
      <c r="C5710" s="18">
        <v>42132</v>
      </c>
      <c r="D5710" s="18">
        <v>42139</v>
      </c>
      <c r="E5710" t="s">
        <v>77</v>
      </c>
      <c r="F5710" t="s">
        <v>4312</v>
      </c>
      <c r="G5710" t="s">
        <v>4313</v>
      </c>
      <c r="H5710" t="s">
        <v>53</v>
      </c>
      <c r="I5710" t="s">
        <v>54</v>
      </c>
      <c r="J5710" t="s">
        <v>293</v>
      </c>
      <c r="K5710" t="s">
        <v>294</v>
      </c>
      <c r="L5710">
        <v>10024</v>
      </c>
      <c r="M5710" t="s">
        <v>175</v>
      </c>
      <c r="N5710" t="s">
        <v>5929</v>
      </c>
      <c r="O5710" t="s">
        <v>73</v>
      </c>
      <c r="P5710" t="s">
        <v>606</v>
      </c>
      <c r="Q5710" t="s">
        <v>5930</v>
      </c>
      <c r="R5710" s="19">
        <v>357.93</v>
      </c>
      <c r="S5710" s="17">
        <v>3</v>
      </c>
      <c r="T5710" s="20">
        <v>0</v>
      </c>
      <c r="U5710" s="19">
        <v>7.1585999999999999</v>
      </c>
      <c r="V5710" s="20">
        <f t="shared" si="445"/>
        <v>0.02</v>
      </c>
      <c r="W5710" s="17">
        <f t="shared" si="446"/>
        <v>2015</v>
      </c>
      <c r="X5710" t="str">
        <f t="shared" si="447"/>
        <v>May-2015</v>
      </c>
      <c r="Y5710" s="17">
        <f t="shared" si="448"/>
        <v>7</v>
      </c>
      <c r="Z5710" t="str">
        <f t="shared" si="449"/>
        <v>0% (No Discount)</v>
      </c>
      <c r="AA5710" s="17">
        <f>IF(COUNTIF($B$2:B5710,B5710)=1,1,0)</f>
        <v>0</v>
      </c>
      <c r="AB5710" s="17">
        <f>IF(COUNTIF($F$2:F5710,F5710)=1,1,0)</f>
        <v>0</v>
      </c>
    </row>
    <row r="5711" spans="1:28" x14ac:dyDescent="0.2">
      <c r="A5711" s="17">
        <v>5710</v>
      </c>
      <c r="B5711" t="s">
        <v>8470</v>
      </c>
      <c r="C5711" s="18">
        <v>42132</v>
      </c>
      <c r="D5711" s="18">
        <v>42139</v>
      </c>
      <c r="E5711" t="s">
        <v>77</v>
      </c>
      <c r="F5711" t="s">
        <v>4312</v>
      </c>
      <c r="G5711" t="s">
        <v>4313</v>
      </c>
      <c r="H5711" t="s">
        <v>53</v>
      </c>
      <c r="I5711" t="s">
        <v>54</v>
      </c>
      <c r="J5711" t="s">
        <v>293</v>
      </c>
      <c r="K5711" t="s">
        <v>294</v>
      </c>
      <c r="L5711">
        <v>10024</v>
      </c>
      <c r="M5711" t="s">
        <v>175</v>
      </c>
      <c r="N5711" t="s">
        <v>1871</v>
      </c>
      <c r="O5711" t="s">
        <v>59</v>
      </c>
      <c r="P5711" t="s">
        <v>63</v>
      </c>
      <c r="Q5711" t="s">
        <v>1872</v>
      </c>
      <c r="R5711" s="19">
        <v>127.764</v>
      </c>
      <c r="S5711" s="17">
        <v>2</v>
      </c>
      <c r="T5711" s="20">
        <v>0.1</v>
      </c>
      <c r="U5711" s="19">
        <v>21.294</v>
      </c>
      <c r="V5711" s="20">
        <f t="shared" si="445"/>
        <v>0.16666666666666669</v>
      </c>
      <c r="W5711" s="17">
        <f t="shared" si="446"/>
        <v>2015</v>
      </c>
      <c r="X5711" t="str">
        <f t="shared" si="447"/>
        <v>May-2015</v>
      </c>
      <c r="Y5711" s="17">
        <f t="shared" si="448"/>
        <v>7</v>
      </c>
      <c r="Z5711" t="str">
        <f t="shared" si="449"/>
        <v>1-10%</v>
      </c>
      <c r="AA5711" s="17">
        <f>IF(COUNTIF($B$2:B5711,B5711)=1,1,0)</f>
        <v>0</v>
      </c>
      <c r="AB5711" s="17">
        <f>IF(COUNTIF($F$2:F5711,F5711)=1,1,0)</f>
        <v>0</v>
      </c>
    </row>
    <row r="5712" spans="1:28" x14ac:dyDescent="0.2">
      <c r="A5712" s="17">
        <v>5711</v>
      </c>
      <c r="B5712" t="s">
        <v>8470</v>
      </c>
      <c r="C5712" s="18">
        <v>42132</v>
      </c>
      <c r="D5712" s="18">
        <v>42139</v>
      </c>
      <c r="E5712" t="s">
        <v>77</v>
      </c>
      <c r="F5712" t="s">
        <v>4312</v>
      </c>
      <c r="G5712" t="s">
        <v>4313</v>
      </c>
      <c r="H5712" t="s">
        <v>53</v>
      </c>
      <c r="I5712" t="s">
        <v>54</v>
      </c>
      <c r="J5712" t="s">
        <v>293</v>
      </c>
      <c r="K5712" t="s">
        <v>294</v>
      </c>
      <c r="L5712">
        <v>10024</v>
      </c>
      <c r="M5712" t="s">
        <v>175</v>
      </c>
      <c r="N5712" t="s">
        <v>1464</v>
      </c>
      <c r="O5712" t="s">
        <v>98</v>
      </c>
      <c r="P5712" t="s">
        <v>1246</v>
      </c>
      <c r="Q5712" t="s">
        <v>1465</v>
      </c>
      <c r="R5712" s="19">
        <v>2799.944</v>
      </c>
      <c r="S5712" s="17">
        <v>7</v>
      </c>
      <c r="T5712" s="20">
        <v>0.2</v>
      </c>
      <c r="U5712" s="19">
        <v>1014.9797</v>
      </c>
      <c r="V5712" s="20">
        <f t="shared" si="445"/>
        <v>0.36249999999999999</v>
      </c>
      <c r="W5712" s="17">
        <f t="shared" si="446"/>
        <v>2015</v>
      </c>
      <c r="X5712" t="str">
        <f t="shared" si="447"/>
        <v>May-2015</v>
      </c>
      <c r="Y5712" s="17">
        <f t="shared" si="448"/>
        <v>7</v>
      </c>
      <c r="Z5712" t="str">
        <f t="shared" si="449"/>
        <v>11-20%</v>
      </c>
      <c r="AA5712" s="17">
        <f>IF(COUNTIF($B$2:B5712,B5712)=1,1,0)</f>
        <v>0</v>
      </c>
      <c r="AB5712" s="17">
        <f>IF(COUNTIF($F$2:F5712,F5712)=1,1,0)</f>
        <v>0</v>
      </c>
    </row>
    <row r="5713" spans="1:28" x14ac:dyDescent="0.2">
      <c r="A5713" s="17">
        <v>5712</v>
      </c>
      <c r="B5713" t="s">
        <v>8470</v>
      </c>
      <c r="C5713" s="18">
        <v>42132</v>
      </c>
      <c r="D5713" s="18">
        <v>42139</v>
      </c>
      <c r="E5713" t="s">
        <v>77</v>
      </c>
      <c r="F5713" t="s">
        <v>4312</v>
      </c>
      <c r="G5713" t="s">
        <v>4313</v>
      </c>
      <c r="H5713" t="s">
        <v>53</v>
      </c>
      <c r="I5713" t="s">
        <v>54</v>
      </c>
      <c r="J5713" t="s">
        <v>293</v>
      </c>
      <c r="K5713" t="s">
        <v>294</v>
      </c>
      <c r="L5713">
        <v>10024</v>
      </c>
      <c r="M5713" t="s">
        <v>175</v>
      </c>
      <c r="N5713" t="s">
        <v>6708</v>
      </c>
      <c r="O5713" t="s">
        <v>73</v>
      </c>
      <c r="P5713" t="s">
        <v>117</v>
      </c>
      <c r="Q5713" t="s">
        <v>6709</v>
      </c>
      <c r="R5713" s="19">
        <v>19.440000000000001</v>
      </c>
      <c r="S5713" s="17">
        <v>3</v>
      </c>
      <c r="T5713" s="20">
        <v>0</v>
      </c>
      <c r="U5713" s="19">
        <v>9.3312000000000008</v>
      </c>
      <c r="V5713" s="20">
        <f t="shared" si="445"/>
        <v>0.48000000000000004</v>
      </c>
      <c r="W5713" s="17">
        <f t="shared" si="446"/>
        <v>2015</v>
      </c>
      <c r="X5713" t="str">
        <f t="shared" si="447"/>
        <v>May-2015</v>
      </c>
      <c r="Y5713" s="17">
        <f t="shared" si="448"/>
        <v>7</v>
      </c>
      <c r="Z5713" t="str">
        <f t="shared" si="449"/>
        <v>0% (No Discount)</v>
      </c>
      <c r="AA5713" s="17">
        <f>IF(COUNTIF($B$2:B5713,B5713)=1,1,0)</f>
        <v>0</v>
      </c>
      <c r="AB5713" s="17">
        <f>IF(COUNTIF($F$2:F5713,F5713)=1,1,0)</f>
        <v>0</v>
      </c>
    </row>
    <row r="5714" spans="1:28" x14ac:dyDescent="0.2">
      <c r="A5714" s="17">
        <v>5713</v>
      </c>
      <c r="B5714" t="s">
        <v>8471</v>
      </c>
      <c r="C5714" s="18">
        <v>42947</v>
      </c>
      <c r="D5714" s="18">
        <v>42947</v>
      </c>
      <c r="E5714" t="s">
        <v>1320</v>
      </c>
      <c r="F5714" t="s">
        <v>1308</v>
      </c>
      <c r="G5714" t="s">
        <v>1309</v>
      </c>
      <c r="H5714" t="s">
        <v>53</v>
      </c>
      <c r="I5714" t="s">
        <v>54</v>
      </c>
      <c r="J5714" t="s">
        <v>330</v>
      </c>
      <c r="K5714" t="s">
        <v>238</v>
      </c>
      <c r="L5714">
        <v>60653</v>
      </c>
      <c r="M5714" t="s">
        <v>132</v>
      </c>
      <c r="N5714" t="s">
        <v>2052</v>
      </c>
      <c r="O5714" t="s">
        <v>98</v>
      </c>
      <c r="P5714" t="s">
        <v>99</v>
      </c>
      <c r="Q5714" t="s">
        <v>2053</v>
      </c>
      <c r="R5714" s="19">
        <v>36.792000000000002</v>
      </c>
      <c r="S5714" s="17">
        <v>1</v>
      </c>
      <c r="T5714" s="20">
        <v>0.2</v>
      </c>
      <c r="U5714" s="19">
        <v>4.1391</v>
      </c>
      <c r="V5714" s="20">
        <f t="shared" si="445"/>
        <v>0.11249999999999999</v>
      </c>
      <c r="W5714" s="17">
        <f t="shared" si="446"/>
        <v>2017</v>
      </c>
      <c r="X5714" t="str">
        <f t="shared" si="447"/>
        <v>Jul-2017</v>
      </c>
      <c r="Y5714" s="17">
        <f t="shared" si="448"/>
        <v>0</v>
      </c>
      <c r="Z5714" t="str">
        <f t="shared" si="449"/>
        <v>11-20%</v>
      </c>
      <c r="AA5714" s="17">
        <f>IF(COUNTIF($B$2:B5714,B5714)=1,1,0)</f>
        <v>1</v>
      </c>
      <c r="AB5714" s="17">
        <f>IF(COUNTIF($F$2:F5714,F5714)=1,1,0)</f>
        <v>0</v>
      </c>
    </row>
    <row r="5715" spans="1:28" x14ac:dyDescent="0.2">
      <c r="A5715" s="17">
        <v>5714</v>
      </c>
      <c r="B5715" t="s">
        <v>8472</v>
      </c>
      <c r="C5715" s="18">
        <v>41699</v>
      </c>
      <c r="D5715" s="18">
        <v>41703</v>
      </c>
      <c r="E5715" t="s">
        <v>77</v>
      </c>
      <c r="F5715" t="s">
        <v>3079</v>
      </c>
      <c r="G5715" t="s">
        <v>3080</v>
      </c>
      <c r="H5715" t="s">
        <v>129</v>
      </c>
      <c r="I5715" t="s">
        <v>54</v>
      </c>
      <c r="J5715" t="s">
        <v>293</v>
      </c>
      <c r="K5715" t="s">
        <v>294</v>
      </c>
      <c r="L5715">
        <v>10035</v>
      </c>
      <c r="M5715" t="s">
        <v>175</v>
      </c>
      <c r="N5715" t="s">
        <v>3422</v>
      </c>
      <c r="O5715" t="s">
        <v>98</v>
      </c>
      <c r="P5715" t="s">
        <v>99</v>
      </c>
      <c r="Q5715" t="s">
        <v>3423</v>
      </c>
      <c r="R5715" s="19">
        <v>5.94</v>
      </c>
      <c r="S5715" s="17">
        <v>3</v>
      </c>
      <c r="T5715" s="20">
        <v>0</v>
      </c>
      <c r="U5715" s="19">
        <v>1.6037999999999999</v>
      </c>
      <c r="V5715" s="20">
        <f t="shared" si="445"/>
        <v>0.26999999999999996</v>
      </c>
      <c r="W5715" s="17">
        <f t="shared" si="446"/>
        <v>2014</v>
      </c>
      <c r="X5715" t="str">
        <f t="shared" si="447"/>
        <v>Mar-2014</v>
      </c>
      <c r="Y5715" s="17">
        <f t="shared" si="448"/>
        <v>4</v>
      </c>
      <c r="Z5715" t="str">
        <f t="shared" si="449"/>
        <v>0% (No Discount)</v>
      </c>
      <c r="AA5715" s="17">
        <f>IF(COUNTIF($B$2:B5715,B5715)=1,1,0)</f>
        <v>1</v>
      </c>
      <c r="AB5715" s="17">
        <f>IF(COUNTIF($F$2:F5715,F5715)=1,1,0)</f>
        <v>0</v>
      </c>
    </row>
    <row r="5716" spans="1:28" x14ac:dyDescent="0.2">
      <c r="A5716" s="17">
        <v>5715</v>
      </c>
      <c r="B5716" t="s">
        <v>8473</v>
      </c>
      <c r="C5716" s="18">
        <v>43003</v>
      </c>
      <c r="D5716" s="18">
        <v>43007</v>
      </c>
      <c r="E5716" t="s">
        <v>77</v>
      </c>
      <c r="F5716" t="s">
        <v>1339</v>
      </c>
      <c r="G5716" t="s">
        <v>1340</v>
      </c>
      <c r="H5716" t="s">
        <v>53</v>
      </c>
      <c r="I5716" t="s">
        <v>54</v>
      </c>
      <c r="J5716" t="s">
        <v>1496</v>
      </c>
      <c r="K5716" t="s">
        <v>346</v>
      </c>
      <c r="L5716">
        <v>23223</v>
      </c>
      <c r="M5716" t="s">
        <v>57</v>
      </c>
      <c r="N5716" t="s">
        <v>3319</v>
      </c>
      <c r="O5716" t="s">
        <v>73</v>
      </c>
      <c r="P5716" t="s">
        <v>86</v>
      </c>
      <c r="Q5716" t="s">
        <v>3320</v>
      </c>
      <c r="R5716" s="19">
        <v>177.55</v>
      </c>
      <c r="S5716" s="17">
        <v>5</v>
      </c>
      <c r="T5716" s="20">
        <v>0</v>
      </c>
      <c r="U5716" s="19">
        <v>47.938499999999998</v>
      </c>
      <c r="V5716" s="20">
        <f t="shared" si="445"/>
        <v>0.26999999999999996</v>
      </c>
      <c r="W5716" s="17">
        <f t="shared" si="446"/>
        <v>2017</v>
      </c>
      <c r="X5716" t="str">
        <f t="shared" si="447"/>
        <v>Sep-2017</v>
      </c>
      <c r="Y5716" s="17">
        <f t="shared" si="448"/>
        <v>4</v>
      </c>
      <c r="Z5716" t="str">
        <f t="shared" si="449"/>
        <v>0% (No Discount)</v>
      </c>
      <c r="AA5716" s="17">
        <f>IF(COUNTIF($B$2:B5716,B5716)=1,1,0)</f>
        <v>1</v>
      </c>
      <c r="AB5716" s="17">
        <f>IF(COUNTIF($F$2:F5716,F5716)=1,1,0)</f>
        <v>0</v>
      </c>
    </row>
    <row r="5717" spans="1:28" x14ac:dyDescent="0.2">
      <c r="A5717" s="17">
        <v>5716</v>
      </c>
      <c r="B5717" t="s">
        <v>8474</v>
      </c>
      <c r="C5717" s="18">
        <v>42286</v>
      </c>
      <c r="D5717" s="18">
        <v>42289</v>
      </c>
      <c r="E5717" t="s">
        <v>50</v>
      </c>
      <c r="F5717" t="s">
        <v>2638</v>
      </c>
      <c r="G5717" t="s">
        <v>2639</v>
      </c>
      <c r="H5717" t="s">
        <v>68</v>
      </c>
      <c r="I5717" t="s">
        <v>54</v>
      </c>
      <c r="J5717" t="s">
        <v>8423</v>
      </c>
      <c r="K5717" t="s">
        <v>265</v>
      </c>
      <c r="L5717">
        <v>48104</v>
      </c>
      <c r="M5717" t="s">
        <v>132</v>
      </c>
      <c r="N5717" t="s">
        <v>2738</v>
      </c>
      <c r="O5717" t="s">
        <v>98</v>
      </c>
      <c r="P5717" t="s">
        <v>188</v>
      </c>
      <c r="Q5717" t="s">
        <v>2739</v>
      </c>
      <c r="R5717" s="19">
        <v>619.95000000000005</v>
      </c>
      <c r="S5717" s="17">
        <v>5</v>
      </c>
      <c r="T5717" s="20">
        <v>0</v>
      </c>
      <c r="U5717" s="19">
        <v>111.59099999999999</v>
      </c>
      <c r="V5717" s="20">
        <f t="shared" si="445"/>
        <v>0.17999999999999997</v>
      </c>
      <c r="W5717" s="17">
        <f t="shared" si="446"/>
        <v>2015</v>
      </c>
      <c r="X5717" t="str">
        <f t="shared" si="447"/>
        <v>Oct-2015</v>
      </c>
      <c r="Y5717" s="17">
        <f t="shared" si="448"/>
        <v>3</v>
      </c>
      <c r="Z5717" t="str">
        <f t="shared" si="449"/>
        <v>0% (No Discount)</v>
      </c>
      <c r="AA5717" s="17">
        <f>IF(COUNTIF($B$2:B5717,B5717)=1,1,0)</f>
        <v>1</v>
      </c>
      <c r="AB5717" s="17">
        <f>IF(COUNTIF($F$2:F5717,F5717)=1,1,0)</f>
        <v>0</v>
      </c>
    </row>
    <row r="5718" spans="1:28" x14ac:dyDescent="0.2">
      <c r="A5718" s="17">
        <v>5717</v>
      </c>
      <c r="B5718" t="s">
        <v>8474</v>
      </c>
      <c r="C5718" s="18">
        <v>42286</v>
      </c>
      <c r="D5718" s="18">
        <v>42289</v>
      </c>
      <c r="E5718" t="s">
        <v>50</v>
      </c>
      <c r="F5718" t="s">
        <v>2638</v>
      </c>
      <c r="G5718" t="s">
        <v>2639</v>
      </c>
      <c r="H5718" t="s">
        <v>68</v>
      </c>
      <c r="I5718" t="s">
        <v>54</v>
      </c>
      <c r="J5718" t="s">
        <v>8423</v>
      </c>
      <c r="K5718" t="s">
        <v>265</v>
      </c>
      <c r="L5718">
        <v>48104</v>
      </c>
      <c r="M5718" t="s">
        <v>132</v>
      </c>
      <c r="N5718" t="s">
        <v>555</v>
      </c>
      <c r="O5718" t="s">
        <v>98</v>
      </c>
      <c r="P5718" t="s">
        <v>99</v>
      </c>
      <c r="Q5718" t="s">
        <v>556</v>
      </c>
      <c r="R5718" s="19">
        <v>29.16</v>
      </c>
      <c r="S5718" s="17">
        <v>3</v>
      </c>
      <c r="T5718" s="20">
        <v>0</v>
      </c>
      <c r="U5718" s="19">
        <v>8.4564000000000004</v>
      </c>
      <c r="V5718" s="20">
        <f t="shared" si="445"/>
        <v>0.29000000000000004</v>
      </c>
      <c r="W5718" s="17">
        <f t="shared" si="446"/>
        <v>2015</v>
      </c>
      <c r="X5718" t="str">
        <f t="shared" si="447"/>
        <v>Oct-2015</v>
      </c>
      <c r="Y5718" s="17">
        <f t="shared" si="448"/>
        <v>3</v>
      </c>
      <c r="Z5718" t="str">
        <f t="shared" si="449"/>
        <v>0% (No Discount)</v>
      </c>
      <c r="AA5718" s="17">
        <f>IF(COUNTIF($B$2:B5718,B5718)=1,1,0)</f>
        <v>0</v>
      </c>
      <c r="AB5718" s="17">
        <f>IF(COUNTIF($F$2:F5718,F5718)=1,1,0)</f>
        <v>0</v>
      </c>
    </row>
    <row r="5719" spans="1:28" x14ac:dyDescent="0.2">
      <c r="A5719" s="17">
        <v>5718</v>
      </c>
      <c r="B5719" t="s">
        <v>8474</v>
      </c>
      <c r="C5719" s="18">
        <v>42286</v>
      </c>
      <c r="D5719" s="18">
        <v>42289</v>
      </c>
      <c r="E5719" t="s">
        <v>50</v>
      </c>
      <c r="F5719" t="s">
        <v>2638</v>
      </c>
      <c r="G5719" t="s">
        <v>2639</v>
      </c>
      <c r="H5719" t="s">
        <v>68</v>
      </c>
      <c r="I5719" t="s">
        <v>54</v>
      </c>
      <c r="J5719" t="s">
        <v>8423</v>
      </c>
      <c r="K5719" t="s">
        <v>265</v>
      </c>
      <c r="L5719">
        <v>48104</v>
      </c>
      <c r="M5719" t="s">
        <v>132</v>
      </c>
      <c r="N5719" t="s">
        <v>6138</v>
      </c>
      <c r="O5719" t="s">
        <v>73</v>
      </c>
      <c r="P5719" t="s">
        <v>200</v>
      </c>
      <c r="Q5719" t="s">
        <v>698</v>
      </c>
      <c r="R5719" s="19">
        <v>57.96</v>
      </c>
      <c r="S5719" s="17">
        <v>7</v>
      </c>
      <c r="T5719" s="20">
        <v>0</v>
      </c>
      <c r="U5719" s="19">
        <v>27.241199999999999</v>
      </c>
      <c r="V5719" s="20">
        <f t="shared" si="445"/>
        <v>0.47</v>
      </c>
      <c r="W5719" s="17">
        <f t="shared" si="446"/>
        <v>2015</v>
      </c>
      <c r="X5719" t="str">
        <f t="shared" si="447"/>
        <v>Oct-2015</v>
      </c>
      <c r="Y5719" s="17">
        <f t="shared" si="448"/>
        <v>3</v>
      </c>
      <c r="Z5719" t="str">
        <f t="shared" si="449"/>
        <v>0% (No Discount)</v>
      </c>
      <c r="AA5719" s="17">
        <f>IF(COUNTIF($B$2:B5719,B5719)=1,1,0)</f>
        <v>0</v>
      </c>
      <c r="AB5719" s="17">
        <f>IF(COUNTIF($F$2:F5719,F5719)=1,1,0)</f>
        <v>0</v>
      </c>
    </row>
    <row r="5720" spans="1:28" x14ac:dyDescent="0.2">
      <c r="A5720" s="17">
        <v>5719</v>
      </c>
      <c r="B5720" t="s">
        <v>8474</v>
      </c>
      <c r="C5720" s="18">
        <v>42286</v>
      </c>
      <c r="D5720" s="18">
        <v>42289</v>
      </c>
      <c r="E5720" t="s">
        <v>50</v>
      </c>
      <c r="F5720" t="s">
        <v>2638</v>
      </c>
      <c r="G5720" t="s">
        <v>2639</v>
      </c>
      <c r="H5720" t="s">
        <v>68</v>
      </c>
      <c r="I5720" t="s">
        <v>54</v>
      </c>
      <c r="J5720" t="s">
        <v>8423</v>
      </c>
      <c r="K5720" t="s">
        <v>265</v>
      </c>
      <c r="L5720">
        <v>48104</v>
      </c>
      <c r="M5720" t="s">
        <v>132</v>
      </c>
      <c r="N5720" t="s">
        <v>3655</v>
      </c>
      <c r="O5720" t="s">
        <v>73</v>
      </c>
      <c r="P5720" t="s">
        <v>105</v>
      </c>
      <c r="Q5720" t="s">
        <v>3656</v>
      </c>
      <c r="R5720" s="19">
        <v>29.402999999999999</v>
      </c>
      <c r="S5720" s="17">
        <v>3</v>
      </c>
      <c r="T5720" s="20">
        <v>0.1</v>
      </c>
      <c r="U5720" s="19">
        <v>5.2271999999999998</v>
      </c>
      <c r="V5720" s="20">
        <f t="shared" si="445"/>
        <v>0.17777777777777778</v>
      </c>
      <c r="W5720" s="17">
        <f t="shared" si="446"/>
        <v>2015</v>
      </c>
      <c r="X5720" t="str">
        <f t="shared" si="447"/>
        <v>Oct-2015</v>
      </c>
      <c r="Y5720" s="17">
        <f t="shared" si="448"/>
        <v>3</v>
      </c>
      <c r="Z5720" t="str">
        <f t="shared" si="449"/>
        <v>1-10%</v>
      </c>
      <c r="AA5720" s="17">
        <f>IF(COUNTIF($B$2:B5720,B5720)=1,1,0)</f>
        <v>0</v>
      </c>
      <c r="AB5720" s="17">
        <f>IF(COUNTIF($F$2:F5720,F5720)=1,1,0)</f>
        <v>0</v>
      </c>
    </row>
    <row r="5721" spans="1:28" x14ac:dyDescent="0.2">
      <c r="A5721" s="17">
        <v>5720</v>
      </c>
      <c r="B5721" t="s">
        <v>8475</v>
      </c>
      <c r="C5721" s="18">
        <v>42823</v>
      </c>
      <c r="D5721" s="18">
        <v>42827</v>
      </c>
      <c r="E5721" t="s">
        <v>50</v>
      </c>
      <c r="F5721" t="s">
        <v>7453</v>
      </c>
      <c r="G5721" t="s">
        <v>7454</v>
      </c>
      <c r="H5721" t="s">
        <v>53</v>
      </c>
      <c r="I5721" t="s">
        <v>54</v>
      </c>
      <c r="J5721" t="s">
        <v>4304</v>
      </c>
      <c r="K5721" t="s">
        <v>281</v>
      </c>
      <c r="L5721">
        <v>47905</v>
      </c>
      <c r="M5721" t="s">
        <v>132</v>
      </c>
      <c r="N5721" t="s">
        <v>6873</v>
      </c>
      <c r="O5721" t="s">
        <v>73</v>
      </c>
      <c r="P5721" t="s">
        <v>86</v>
      </c>
      <c r="Q5721" t="s">
        <v>6874</v>
      </c>
      <c r="R5721" s="19">
        <v>81.400000000000006</v>
      </c>
      <c r="S5721" s="17">
        <v>5</v>
      </c>
      <c r="T5721" s="20">
        <v>0</v>
      </c>
      <c r="U5721" s="19">
        <v>21.164000000000001</v>
      </c>
      <c r="V5721" s="20">
        <f t="shared" si="445"/>
        <v>0.26</v>
      </c>
      <c r="W5721" s="17">
        <f t="shared" si="446"/>
        <v>2017</v>
      </c>
      <c r="X5721" t="str">
        <f t="shared" si="447"/>
        <v>Mar-2017</v>
      </c>
      <c r="Y5721" s="17">
        <f t="shared" si="448"/>
        <v>4</v>
      </c>
      <c r="Z5721" t="str">
        <f t="shared" si="449"/>
        <v>0% (No Discount)</v>
      </c>
      <c r="AA5721" s="17">
        <f>IF(COUNTIF($B$2:B5721,B5721)=1,1,0)</f>
        <v>1</v>
      </c>
      <c r="AB5721" s="17">
        <f>IF(COUNTIF($F$2:F5721,F5721)=1,1,0)</f>
        <v>0</v>
      </c>
    </row>
    <row r="5722" spans="1:28" x14ac:dyDescent="0.2">
      <c r="A5722" s="17">
        <v>5721</v>
      </c>
      <c r="B5722" t="s">
        <v>8476</v>
      </c>
      <c r="C5722" s="18">
        <v>42322</v>
      </c>
      <c r="D5722" s="18">
        <v>42325</v>
      </c>
      <c r="E5722" t="s">
        <v>215</v>
      </c>
      <c r="F5722" t="s">
        <v>162</v>
      </c>
      <c r="G5722" t="s">
        <v>163</v>
      </c>
      <c r="H5722" t="s">
        <v>68</v>
      </c>
      <c r="I5722" t="s">
        <v>54</v>
      </c>
      <c r="J5722" t="s">
        <v>345</v>
      </c>
      <c r="K5722" t="s">
        <v>447</v>
      </c>
      <c r="L5722">
        <v>97477</v>
      </c>
      <c r="M5722" t="s">
        <v>71</v>
      </c>
      <c r="N5722" t="s">
        <v>295</v>
      </c>
      <c r="O5722" t="s">
        <v>73</v>
      </c>
      <c r="P5722" t="s">
        <v>296</v>
      </c>
      <c r="Q5722" t="s">
        <v>297</v>
      </c>
      <c r="R5722" s="19">
        <v>8.7200000000000006</v>
      </c>
      <c r="S5722" s="17">
        <v>5</v>
      </c>
      <c r="T5722" s="20">
        <v>0.2</v>
      </c>
      <c r="U5722" s="19">
        <v>2.2890000000000001</v>
      </c>
      <c r="V5722" s="20">
        <f t="shared" si="445"/>
        <v>0.26250000000000001</v>
      </c>
      <c r="W5722" s="17">
        <f t="shared" si="446"/>
        <v>2015</v>
      </c>
      <c r="X5722" t="str">
        <f t="shared" si="447"/>
        <v>Nov-2015</v>
      </c>
      <c r="Y5722" s="17">
        <f t="shared" si="448"/>
        <v>3</v>
      </c>
      <c r="Z5722" t="str">
        <f t="shared" si="449"/>
        <v>11-20%</v>
      </c>
      <c r="AA5722" s="17">
        <f>IF(COUNTIF($B$2:B5722,B5722)=1,1,0)</f>
        <v>1</v>
      </c>
      <c r="AB5722" s="17">
        <f>IF(COUNTIF($F$2:F5722,F5722)=1,1,0)</f>
        <v>0</v>
      </c>
    </row>
    <row r="5723" spans="1:28" x14ac:dyDescent="0.2">
      <c r="A5723" s="17">
        <v>5722</v>
      </c>
      <c r="B5723" t="s">
        <v>8476</v>
      </c>
      <c r="C5723" s="18">
        <v>42322</v>
      </c>
      <c r="D5723" s="18">
        <v>42325</v>
      </c>
      <c r="E5723" t="s">
        <v>215</v>
      </c>
      <c r="F5723" t="s">
        <v>162</v>
      </c>
      <c r="G5723" t="s">
        <v>163</v>
      </c>
      <c r="H5723" t="s">
        <v>68</v>
      </c>
      <c r="I5723" t="s">
        <v>54</v>
      </c>
      <c r="J5723" t="s">
        <v>345</v>
      </c>
      <c r="K5723" t="s">
        <v>447</v>
      </c>
      <c r="L5723">
        <v>97477</v>
      </c>
      <c r="M5723" t="s">
        <v>71</v>
      </c>
      <c r="N5723" t="s">
        <v>5366</v>
      </c>
      <c r="O5723" t="s">
        <v>98</v>
      </c>
      <c r="P5723" t="s">
        <v>188</v>
      </c>
      <c r="Q5723" t="s">
        <v>5367</v>
      </c>
      <c r="R5723" s="19">
        <v>91.176000000000002</v>
      </c>
      <c r="S5723" s="17">
        <v>3</v>
      </c>
      <c r="T5723" s="20">
        <v>0.2</v>
      </c>
      <c r="U5723" s="19">
        <v>4.5587999999999997</v>
      </c>
      <c r="V5723" s="20">
        <f t="shared" si="445"/>
        <v>4.9999999999999996E-2</v>
      </c>
      <c r="W5723" s="17">
        <f t="shared" si="446"/>
        <v>2015</v>
      </c>
      <c r="X5723" t="str">
        <f t="shared" si="447"/>
        <v>Nov-2015</v>
      </c>
      <c r="Y5723" s="17">
        <f t="shared" si="448"/>
        <v>3</v>
      </c>
      <c r="Z5723" t="str">
        <f t="shared" si="449"/>
        <v>11-20%</v>
      </c>
      <c r="AA5723" s="17">
        <f>IF(COUNTIF($B$2:B5723,B5723)=1,1,0)</f>
        <v>0</v>
      </c>
      <c r="AB5723" s="17">
        <f>IF(COUNTIF($F$2:F5723,F5723)=1,1,0)</f>
        <v>0</v>
      </c>
    </row>
    <row r="5724" spans="1:28" x14ac:dyDescent="0.2">
      <c r="A5724" s="17">
        <v>5723</v>
      </c>
      <c r="B5724" t="s">
        <v>8476</v>
      </c>
      <c r="C5724" s="18">
        <v>42322</v>
      </c>
      <c r="D5724" s="18">
        <v>42325</v>
      </c>
      <c r="E5724" t="s">
        <v>215</v>
      </c>
      <c r="F5724" t="s">
        <v>162</v>
      </c>
      <c r="G5724" t="s">
        <v>163</v>
      </c>
      <c r="H5724" t="s">
        <v>68</v>
      </c>
      <c r="I5724" t="s">
        <v>54</v>
      </c>
      <c r="J5724" t="s">
        <v>345</v>
      </c>
      <c r="K5724" t="s">
        <v>447</v>
      </c>
      <c r="L5724">
        <v>97477</v>
      </c>
      <c r="M5724" t="s">
        <v>71</v>
      </c>
      <c r="N5724" t="s">
        <v>4983</v>
      </c>
      <c r="O5724" t="s">
        <v>98</v>
      </c>
      <c r="P5724" t="s">
        <v>188</v>
      </c>
      <c r="Q5724" t="s">
        <v>4984</v>
      </c>
      <c r="R5724" s="19">
        <v>159.96799999999999</v>
      </c>
      <c r="S5724" s="17">
        <v>4</v>
      </c>
      <c r="T5724" s="20">
        <v>0.2</v>
      </c>
      <c r="U5724" s="19">
        <v>29.994</v>
      </c>
      <c r="V5724" s="20">
        <f t="shared" si="445"/>
        <v>0.1875</v>
      </c>
      <c r="W5724" s="17">
        <f t="shared" si="446"/>
        <v>2015</v>
      </c>
      <c r="X5724" t="str">
        <f t="shared" si="447"/>
        <v>Nov-2015</v>
      </c>
      <c r="Y5724" s="17">
        <f t="shared" si="448"/>
        <v>3</v>
      </c>
      <c r="Z5724" t="str">
        <f t="shared" si="449"/>
        <v>11-20%</v>
      </c>
      <c r="AA5724" s="17">
        <f>IF(COUNTIF($B$2:B5724,B5724)=1,1,0)</f>
        <v>0</v>
      </c>
      <c r="AB5724" s="17">
        <f>IF(COUNTIF($F$2:F5724,F5724)=1,1,0)</f>
        <v>0</v>
      </c>
    </row>
    <row r="5725" spans="1:28" x14ac:dyDescent="0.2">
      <c r="A5725" s="17">
        <v>5724</v>
      </c>
      <c r="B5725" t="s">
        <v>8477</v>
      </c>
      <c r="C5725" s="18">
        <v>42639</v>
      </c>
      <c r="D5725" s="18">
        <v>42643</v>
      </c>
      <c r="E5725" t="s">
        <v>77</v>
      </c>
      <c r="F5725" t="s">
        <v>583</v>
      </c>
      <c r="G5725" t="s">
        <v>584</v>
      </c>
      <c r="H5725" t="s">
        <v>68</v>
      </c>
      <c r="I5725" t="s">
        <v>54</v>
      </c>
      <c r="J5725" t="s">
        <v>154</v>
      </c>
      <c r="K5725" t="s">
        <v>70</v>
      </c>
      <c r="L5725">
        <v>94109</v>
      </c>
      <c r="M5725" t="s">
        <v>71</v>
      </c>
      <c r="N5725" t="s">
        <v>3284</v>
      </c>
      <c r="O5725" t="s">
        <v>73</v>
      </c>
      <c r="P5725" t="s">
        <v>117</v>
      </c>
      <c r="Q5725" t="s">
        <v>3285</v>
      </c>
      <c r="R5725" s="19">
        <v>12.96</v>
      </c>
      <c r="S5725" s="17">
        <v>2</v>
      </c>
      <c r="T5725" s="20">
        <v>0</v>
      </c>
      <c r="U5725" s="19">
        <v>6.2207999999999997</v>
      </c>
      <c r="V5725" s="20">
        <f t="shared" si="445"/>
        <v>0.47999999999999993</v>
      </c>
      <c r="W5725" s="17">
        <f t="shared" si="446"/>
        <v>2016</v>
      </c>
      <c r="X5725" t="str">
        <f t="shared" si="447"/>
        <v>Sep-2016</v>
      </c>
      <c r="Y5725" s="17">
        <f t="shared" si="448"/>
        <v>4</v>
      </c>
      <c r="Z5725" t="str">
        <f t="shared" si="449"/>
        <v>0% (No Discount)</v>
      </c>
      <c r="AA5725" s="17">
        <f>IF(COUNTIF($B$2:B5725,B5725)=1,1,0)</f>
        <v>1</v>
      </c>
      <c r="AB5725" s="17">
        <f>IF(COUNTIF($F$2:F5725,F5725)=1,1,0)</f>
        <v>0</v>
      </c>
    </row>
    <row r="5726" spans="1:28" x14ac:dyDescent="0.2">
      <c r="A5726" s="17">
        <v>5725</v>
      </c>
      <c r="B5726" t="s">
        <v>8478</v>
      </c>
      <c r="C5726" s="18">
        <v>41904</v>
      </c>
      <c r="D5726" s="18">
        <v>41909</v>
      </c>
      <c r="E5726" t="s">
        <v>77</v>
      </c>
      <c r="F5726" t="s">
        <v>4226</v>
      </c>
      <c r="G5726" t="s">
        <v>4227</v>
      </c>
      <c r="H5726" t="s">
        <v>68</v>
      </c>
      <c r="I5726" t="s">
        <v>54</v>
      </c>
      <c r="J5726" t="s">
        <v>330</v>
      </c>
      <c r="K5726" t="s">
        <v>238</v>
      </c>
      <c r="L5726">
        <v>60653</v>
      </c>
      <c r="M5726" t="s">
        <v>132</v>
      </c>
      <c r="N5726" t="s">
        <v>3724</v>
      </c>
      <c r="O5726" t="s">
        <v>73</v>
      </c>
      <c r="P5726" t="s">
        <v>86</v>
      </c>
      <c r="Q5726" t="s">
        <v>3725</v>
      </c>
      <c r="R5726" s="19">
        <v>331.536</v>
      </c>
      <c r="S5726" s="17">
        <v>3</v>
      </c>
      <c r="T5726" s="20">
        <v>0.2</v>
      </c>
      <c r="U5726" s="19">
        <v>-82.884</v>
      </c>
      <c r="V5726" s="20">
        <f t="shared" si="445"/>
        <v>-0.25</v>
      </c>
      <c r="W5726" s="17">
        <f t="shared" si="446"/>
        <v>2014</v>
      </c>
      <c r="X5726" t="str">
        <f t="shared" si="447"/>
        <v>Sep-2014</v>
      </c>
      <c r="Y5726" s="17">
        <f t="shared" si="448"/>
        <v>5</v>
      </c>
      <c r="Z5726" t="str">
        <f t="shared" si="449"/>
        <v>11-20%</v>
      </c>
      <c r="AA5726" s="17">
        <f>IF(COUNTIF($B$2:B5726,B5726)=1,1,0)</f>
        <v>1</v>
      </c>
      <c r="AB5726" s="17">
        <f>IF(COUNTIF($F$2:F5726,F5726)=1,1,0)</f>
        <v>0</v>
      </c>
    </row>
    <row r="5727" spans="1:28" x14ac:dyDescent="0.2">
      <c r="A5727" s="17">
        <v>5726</v>
      </c>
      <c r="B5727" t="s">
        <v>8479</v>
      </c>
      <c r="C5727" s="18">
        <v>42272</v>
      </c>
      <c r="D5727" s="18">
        <v>42274</v>
      </c>
      <c r="E5727" t="s">
        <v>215</v>
      </c>
      <c r="F5727" t="s">
        <v>988</v>
      </c>
      <c r="G5727" t="s">
        <v>989</v>
      </c>
      <c r="H5727" t="s">
        <v>68</v>
      </c>
      <c r="I5727" t="s">
        <v>54</v>
      </c>
      <c r="J5727" t="s">
        <v>293</v>
      </c>
      <c r="K5727" t="s">
        <v>294</v>
      </c>
      <c r="L5727">
        <v>10011</v>
      </c>
      <c r="M5727" t="s">
        <v>175</v>
      </c>
      <c r="N5727" t="s">
        <v>5510</v>
      </c>
      <c r="O5727" t="s">
        <v>98</v>
      </c>
      <c r="P5727" t="s">
        <v>188</v>
      </c>
      <c r="Q5727" t="s">
        <v>5511</v>
      </c>
      <c r="R5727" s="19">
        <v>899.91</v>
      </c>
      <c r="S5727" s="17">
        <v>9</v>
      </c>
      <c r="T5727" s="20">
        <v>0</v>
      </c>
      <c r="U5727" s="19">
        <v>395.96039999999999</v>
      </c>
      <c r="V5727" s="20">
        <f t="shared" si="445"/>
        <v>0.44</v>
      </c>
      <c r="W5727" s="17">
        <f t="shared" si="446"/>
        <v>2015</v>
      </c>
      <c r="X5727" t="str">
        <f t="shared" si="447"/>
        <v>Sep-2015</v>
      </c>
      <c r="Y5727" s="17">
        <f t="shared" si="448"/>
        <v>2</v>
      </c>
      <c r="Z5727" t="str">
        <f t="shared" si="449"/>
        <v>0% (No Discount)</v>
      </c>
      <c r="AA5727" s="17">
        <f>IF(COUNTIF($B$2:B5727,B5727)=1,1,0)</f>
        <v>1</v>
      </c>
      <c r="AB5727" s="17">
        <f>IF(COUNTIF($F$2:F5727,F5727)=1,1,0)</f>
        <v>0</v>
      </c>
    </row>
    <row r="5728" spans="1:28" x14ac:dyDescent="0.2">
      <c r="A5728" s="17">
        <v>5727</v>
      </c>
      <c r="B5728" t="s">
        <v>8480</v>
      </c>
      <c r="C5728" s="18">
        <v>42128</v>
      </c>
      <c r="D5728" s="18">
        <v>42132</v>
      </c>
      <c r="E5728" t="s">
        <v>77</v>
      </c>
      <c r="F5728" t="s">
        <v>6673</v>
      </c>
      <c r="G5728" t="s">
        <v>6674</v>
      </c>
      <c r="H5728" t="s">
        <v>68</v>
      </c>
      <c r="I5728" t="s">
        <v>54</v>
      </c>
      <c r="J5728" t="s">
        <v>211</v>
      </c>
      <c r="K5728" t="s">
        <v>131</v>
      </c>
      <c r="L5728">
        <v>77095</v>
      </c>
      <c r="M5728" t="s">
        <v>132</v>
      </c>
      <c r="N5728" t="s">
        <v>3880</v>
      </c>
      <c r="O5728" t="s">
        <v>98</v>
      </c>
      <c r="P5728" t="s">
        <v>99</v>
      </c>
      <c r="Q5728" t="s">
        <v>3881</v>
      </c>
      <c r="R5728" s="19">
        <v>946.34400000000005</v>
      </c>
      <c r="S5728" s="17">
        <v>7</v>
      </c>
      <c r="T5728" s="20">
        <v>0.2</v>
      </c>
      <c r="U5728" s="19">
        <v>118.29300000000001</v>
      </c>
      <c r="V5728" s="20">
        <f t="shared" si="445"/>
        <v>0.125</v>
      </c>
      <c r="W5728" s="17">
        <f t="shared" si="446"/>
        <v>2015</v>
      </c>
      <c r="X5728" t="str">
        <f t="shared" si="447"/>
        <v>May-2015</v>
      </c>
      <c r="Y5728" s="17">
        <f t="shared" si="448"/>
        <v>4</v>
      </c>
      <c r="Z5728" t="str">
        <f t="shared" si="449"/>
        <v>11-20%</v>
      </c>
      <c r="AA5728" s="17">
        <f>IF(COUNTIF($B$2:B5728,B5728)=1,1,0)</f>
        <v>1</v>
      </c>
      <c r="AB5728" s="17">
        <f>IF(COUNTIF($F$2:F5728,F5728)=1,1,0)</f>
        <v>0</v>
      </c>
    </row>
    <row r="5729" spans="1:28" x14ac:dyDescent="0.2">
      <c r="A5729" s="17">
        <v>5728</v>
      </c>
      <c r="B5729" t="s">
        <v>8481</v>
      </c>
      <c r="C5729" s="18">
        <v>43077</v>
      </c>
      <c r="D5729" s="18">
        <v>43082</v>
      </c>
      <c r="E5729" t="s">
        <v>77</v>
      </c>
      <c r="F5729" t="s">
        <v>1659</v>
      </c>
      <c r="G5729" t="s">
        <v>1660</v>
      </c>
      <c r="H5729" t="s">
        <v>53</v>
      </c>
      <c r="I5729" t="s">
        <v>54</v>
      </c>
      <c r="J5729" t="s">
        <v>140</v>
      </c>
      <c r="K5729" t="s">
        <v>141</v>
      </c>
      <c r="L5729">
        <v>53711</v>
      </c>
      <c r="M5729" t="s">
        <v>132</v>
      </c>
      <c r="N5729" t="s">
        <v>4370</v>
      </c>
      <c r="O5729" t="s">
        <v>98</v>
      </c>
      <c r="P5729" t="s">
        <v>188</v>
      </c>
      <c r="Q5729" t="s">
        <v>4371</v>
      </c>
      <c r="R5729" s="19">
        <v>178.11</v>
      </c>
      <c r="S5729" s="17">
        <v>3</v>
      </c>
      <c r="T5729" s="20">
        <v>0</v>
      </c>
      <c r="U5729" s="19">
        <v>32.059800000000003</v>
      </c>
      <c r="V5729" s="20">
        <f t="shared" si="445"/>
        <v>0.18</v>
      </c>
      <c r="W5729" s="17">
        <f t="shared" si="446"/>
        <v>2017</v>
      </c>
      <c r="X5729" t="str">
        <f t="shared" si="447"/>
        <v>Dec-2017</v>
      </c>
      <c r="Y5729" s="17">
        <f t="shared" si="448"/>
        <v>5</v>
      </c>
      <c r="Z5729" t="str">
        <f t="shared" si="449"/>
        <v>0% (No Discount)</v>
      </c>
      <c r="AA5729" s="17">
        <f>IF(COUNTIF($B$2:B5729,B5729)=1,1,0)</f>
        <v>1</v>
      </c>
      <c r="AB5729" s="17">
        <f>IF(COUNTIF($F$2:F5729,F5729)=1,1,0)</f>
        <v>0</v>
      </c>
    </row>
    <row r="5730" spans="1:28" x14ac:dyDescent="0.2">
      <c r="A5730" s="17">
        <v>5729</v>
      </c>
      <c r="B5730" t="s">
        <v>8481</v>
      </c>
      <c r="C5730" s="18">
        <v>43077</v>
      </c>
      <c r="D5730" s="18">
        <v>43082</v>
      </c>
      <c r="E5730" t="s">
        <v>77</v>
      </c>
      <c r="F5730" t="s">
        <v>1659</v>
      </c>
      <c r="G5730" t="s">
        <v>1660</v>
      </c>
      <c r="H5730" t="s">
        <v>53</v>
      </c>
      <c r="I5730" t="s">
        <v>54</v>
      </c>
      <c r="J5730" t="s">
        <v>140</v>
      </c>
      <c r="K5730" t="s">
        <v>141</v>
      </c>
      <c r="L5730">
        <v>53711</v>
      </c>
      <c r="M5730" t="s">
        <v>132</v>
      </c>
      <c r="N5730" t="s">
        <v>3812</v>
      </c>
      <c r="O5730" t="s">
        <v>73</v>
      </c>
      <c r="P5730" t="s">
        <v>105</v>
      </c>
      <c r="Q5730" t="s">
        <v>3813</v>
      </c>
      <c r="R5730" s="19">
        <v>1089.75</v>
      </c>
      <c r="S5730" s="17">
        <v>3</v>
      </c>
      <c r="T5730" s="20">
        <v>0</v>
      </c>
      <c r="U5730" s="19">
        <v>305.13</v>
      </c>
      <c r="V5730" s="20">
        <f t="shared" si="445"/>
        <v>0.27999999999999997</v>
      </c>
      <c r="W5730" s="17">
        <f t="shared" si="446"/>
        <v>2017</v>
      </c>
      <c r="X5730" t="str">
        <f t="shared" si="447"/>
        <v>Dec-2017</v>
      </c>
      <c r="Y5730" s="17">
        <f t="shared" si="448"/>
        <v>5</v>
      </c>
      <c r="Z5730" t="str">
        <f t="shared" si="449"/>
        <v>0% (No Discount)</v>
      </c>
      <c r="AA5730" s="17">
        <f>IF(COUNTIF($B$2:B5730,B5730)=1,1,0)</f>
        <v>0</v>
      </c>
      <c r="AB5730" s="17">
        <f>IF(COUNTIF($F$2:F5730,F5730)=1,1,0)</f>
        <v>0</v>
      </c>
    </row>
    <row r="5731" spans="1:28" x14ac:dyDescent="0.2">
      <c r="A5731" s="17">
        <v>5730</v>
      </c>
      <c r="B5731" t="s">
        <v>8481</v>
      </c>
      <c r="C5731" s="18">
        <v>43077</v>
      </c>
      <c r="D5731" s="18">
        <v>43082</v>
      </c>
      <c r="E5731" t="s">
        <v>77</v>
      </c>
      <c r="F5731" t="s">
        <v>1659</v>
      </c>
      <c r="G5731" t="s">
        <v>1660</v>
      </c>
      <c r="H5731" t="s">
        <v>53</v>
      </c>
      <c r="I5731" t="s">
        <v>54</v>
      </c>
      <c r="J5731" t="s">
        <v>140</v>
      </c>
      <c r="K5731" t="s">
        <v>141</v>
      </c>
      <c r="L5731">
        <v>53711</v>
      </c>
      <c r="M5731" t="s">
        <v>132</v>
      </c>
      <c r="N5731" t="s">
        <v>2287</v>
      </c>
      <c r="O5731" t="s">
        <v>73</v>
      </c>
      <c r="P5731" t="s">
        <v>74</v>
      </c>
      <c r="Q5731" t="s">
        <v>2288</v>
      </c>
      <c r="R5731" s="19">
        <v>61.06</v>
      </c>
      <c r="S5731" s="17">
        <v>2</v>
      </c>
      <c r="T5731" s="20">
        <v>0</v>
      </c>
      <c r="U5731" s="19">
        <v>28.087599999999998</v>
      </c>
      <c r="V5731" s="20">
        <f t="shared" si="445"/>
        <v>0.45999999999999996</v>
      </c>
      <c r="W5731" s="17">
        <f t="shared" si="446"/>
        <v>2017</v>
      </c>
      <c r="X5731" t="str">
        <f t="shared" si="447"/>
        <v>Dec-2017</v>
      </c>
      <c r="Y5731" s="17">
        <f t="shared" si="448"/>
        <v>5</v>
      </c>
      <c r="Z5731" t="str">
        <f t="shared" si="449"/>
        <v>0% (No Discount)</v>
      </c>
      <c r="AA5731" s="17">
        <f>IF(COUNTIF($B$2:B5731,B5731)=1,1,0)</f>
        <v>0</v>
      </c>
      <c r="AB5731" s="17">
        <f>IF(COUNTIF($F$2:F5731,F5731)=1,1,0)</f>
        <v>0</v>
      </c>
    </row>
    <row r="5732" spans="1:28" x14ac:dyDescent="0.2">
      <c r="A5732" s="17">
        <v>5731</v>
      </c>
      <c r="B5732" t="s">
        <v>8481</v>
      </c>
      <c r="C5732" s="18">
        <v>43077</v>
      </c>
      <c r="D5732" s="18">
        <v>43082</v>
      </c>
      <c r="E5732" t="s">
        <v>77</v>
      </c>
      <c r="F5732" t="s">
        <v>1659</v>
      </c>
      <c r="G5732" t="s">
        <v>1660</v>
      </c>
      <c r="H5732" t="s">
        <v>53</v>
      </c>
      <c r="I5732" t="s">
        <v>54</v>
      </c>
      <c r="J5732" t="s">
        <v>140</v>
      </c>
      <c r="K5732" t="s">
        <v>141</v>
      </c>
      <c r="L5732">
        <v>53711</v>
      </c>
      <c r="M5732" t="s">
        <v>132</v>
      </c>
      <c r="N5732" t="s">
        <v>4512</v>
      </c>
      <c r="O5732" t="s">
        <v>59</v>
      </c>
      <c r="P5732" t="s">
        <v>60</v>
      </c>
      <c r="Q5732" t="s">
        <v>4513</v>
      </c>
      <c r="R5732" s="19">
        <v>459.92</v>
      </c>
      <c r="S5732" s="17">
        <v>4</v>
      </c>
      <c r="T5732" s="20">
        <v>0</v>
      </c>
      <c r="U5732" s="19">
        <v>41.392800000000001</v>
      </c>
      <c r="V5732" s="20">
        <f t="shared" si="445"/>
        <v>0.09</v>
      </c>
      <c r="W5732" s="17">
        <f t="shared" si="446"/>
        <v>2017</v>
      </c>
      <c r="X5732" t="str">
        <f t="shared" si="447"/>
        <v>Dec-2017</v>
      </c>
      <c r="Y5732" s="17">
        <f t="shared" si="448"/>
        <v>5</v>
      </c>
      <c r="Z5732" t="str">
        <f t="shared" si="449"/>
        <v>0% (No Discount)</v>
      </c>
      <c r="AA5732" s="17">
        <f>IF(COUNTIF($B$2:B5732,B5732)=1,1,0)</f>
        <v>0</v>
      </c>
      <c r="AB5732" s="17">
        <f>IF(COUNTIF($F$2:F5732,F5732)=1,1,0)</f>
        <v>0</v>
      </c>
    </row>
    <row r="5733" spans="1:28" x14ac:dyDescent="0.2">
      <c r="A5733" s="17">
        <v>5732</v>
      </c>
      <c r="B5733" t="s">
        <v>8481</v>
      </c>
      <c r="C5733" s="18">
        <v>43077</v>
      </c>
      <c r="D5733" s="18">
        <v>43082</v>
      </c>
      <c r="E5733" t="s">
        <v>77</v>
      </c>
      <c r="F5733" t="s">
        <v>1659</v>
      </c>
      <c r="G5733" t="s">
        <v>1660</v>
      </c>
      <c r="H5733" t="s">
        <v>53</v>
      </c>
      <c r="I5733" t="s">
        <v>54</v>
      </c>
      <c r="J5733" t="s">
        <v>140</v>
      </c>
      <c r="K5733" t="s">
        <v>141</v>
      </c>
      <c r="L5733">
        <v>53711</v>
      </c>
      <c r="M5733" t="s">
        <v>132</v>
      </c>
      <c r="N5733" t="s">
        <v>1296</v>
      </c>
      <c r="O5733" t="s">
        <v>73</v>
      </c>
      <c r="P5733" t="s">
        <v>117</v>
      </c>
      <c r="Q5733" t="s">
        <v>1297</v>
      </c>
      <c r="R5733" s="19">
        <v>27.52</v>
      </c>
      <c r="S5733" s="17">
        <v>4</v>
      </c>
      <c r="T5733" s="20">
        <v>0</v>
      </c>
      <c r="U5733" s="19">
        <v>12.6592</v>
      </c>
      <c r="V5733" s="20">
        <f t="shared" si="445"/>
        <v>0.46</v>
      </c>
      <c r="W5733" s="17">
        <f t="shared" si="446"/>
        <v>2017</v>
      </c>
      <c r="X5733" t="str">
        <f t="shared" si="447"/>
        <v>Dec-2017</v>
      </c>
      <c r="Y5733" s="17">
        <f t="shared" si="448"/>
        <v>5</v>
      </c>
      <c r="Z5733" t="str">
        <f t="shared" si="449"/>
        <v>0% (No Discount)</v>
      </c>
      <c r="AA5733" s="17">
        <f>IF(COUNTIF($B$2:B5733,B5733)=1,1,0)</f>
        <v>0</v>
      </c>
      <c r="AB5733" s="17">
        <f>IF(COUNTIF($F$2:F5733,F5733)=1,1,0)</f>
        <v>0</v>
      </c>
    </row>
    <row r="5734" spans="1:28" x14ac:dyDescent="0.2">
      <c r="A5734" s="17">
        <v>5733</v>
      </c>
      <c r="B5734" t="s">
        <v>8482</v>
      </c>
      <c r="C5734" s="18">
        <v>42915</v>
      </c>
      <c r="D5734" s="18">
        <v>42918</v>
      </c>
      <c r="E5734" t="s">
        <v>215</v>
      </c>
      <c r="F5734" t="s">
        <v>988</v>
      </c>
      <c r="G5734" t="s">
        <v>989</v>
      </c>
      <c r="H5734" t="s">
        <v>68</v>
      </c>
      <c r="I5734" t="s">
        <v>54</v>
      </c>
      <c r="J5734" t="s">
        <v>8483</v>
      </c>
      <c r="K5734" t="s">
        <v>776</v>
      </c>
      <c r="L5734">
        <v>6460</v>
      </c>
      <c r="M5734" t="s">
        <v>175</v>
      </c>
      <c r="N5734" t="s">
        <v>6612</v>
      </c>
      <c r="O5734" t="s">
        <v>59</v>
      </c>
      <c r="P5734" t="s">
        <v>60</v>
      </c>
      <c r="Q5734" t="s">
        <v>6613</v>
      </c>
      <c r="R5734" s="19">
        <v>638.82000000000005</v>
      </c>
      <c r="S5734" s="17">
        <v>9</v>
      </c>
      <c r="T5734" s="20">
        <v>0</v>
      </c>
      <c r="U5734" s="19">
        <v>185.2578</v>
      </c>
      <c r="V5734" s="20">
        <f t="shared" si="445"/>
        <v>0.28999999999999998</v>
      </c>
      <c r="W5734" s="17">
        <f t="shared" si="446"/>
        <v>2017</v>
      </c>
      <c r="X5734" t="str">
        <f t="shared" si="447"/>
        <v>Jun-2017</v>
      </c>
      <c r="Y5734" s="17">
        <f t="shared" si="448"/>
        <v>3</v>
      </c>
      <c r="Z5734" t="str">
        <f t="shared" si="449"/>
        <v>0% (No Discount)</v>
      </c>
      <c r="AA5734" s="17">
        <f>IF(COUNTIF($B$2:B5734,B5734)=1,1,0)</f>
        <v>1</v>
      </c>
      <c r="AB5734" s="17">
        <f>IF(COUNTIF($F$2:F5734,F5734)=1,1,0)</f>
        <v>0</v>
      </c>
    </row>
    <row r="5735" spans="1:28" x14ac:dyDescent="0.2">
      <c r="A5735" s="17">
        <v>5734</v>
      </c>
      <c r="B5735" t="s">
        <v>8482</v>
      </c>
      <c r="C5735" s="18">
        <v>42915</v>
      </c>
      <c r="D5735" s="18">
        <v>42918</v>
      </c>
      <c r="E5735" t="s">
        <v>215</v>
      </c>
      <c r="F5735" t="s">
        <v>988</v>
      </c>
      <c r="G5735" t="s">
        <v>989</v>
      </c>
      <c r="H5735" t="s">
        <v>68</v>
      </c>
      <c r="I5735" t="s">
        <v>54</v>
      </c>
      <c r="J5735" t="s">
        <v>8483</v>
      </c>
      <c r="K5735" t="s">
        <v>776</v>
      </c>
      <c r="L5735">
        <v>6460</v>
      </c>
      <c r="M5735" t="s">
        <v>175</v>
      </c>
      <c r="N5735" t="s">
        <v>2685</v>
      </c>
      <c r="O5735" t="s">
        <v>73</v>
      </c>
      <c r="P5735" t="s">
        <v>606</v>
      </c>
      <c r="Q5735" t="s">
        <v>2686</v>
      </c>
      <c r="R5735" s="19">
        <v>30.69</v>
      </c>
      <c r="S5735" s="17">
        <v>3</v>
      </c>
      <c r="T5735" s="20">
        <v>0</v>
      </c>
      <c r="U5735" s="19">
        <v>7.9794</v>
      </c>
      <c r="V5735" s="20">
        <f t="shared" si="445"/>
        <v>0.26</v>
      </c>
      <c r="W5735" s="17">
        <f t="shared" si="446"/>
        <v>2017</v>
      </c>
      <c r="X5735" t="str">
        <f t="shared" si="447"/>
        <v>Jun-2017</v>
      </c>
      <c r="Y5735" s="17">
        <f t="shared" si="448"/>
        <v>3</v>
      </c>
      <c r="Z5735" t="str">
        <f t="shared" si="449"/>
        <v>0% (No Discount)</v>
      </c>
      <c r="AA5735" s="17">
        <f>IF(COUNTIF($B$2:B5735,B5735)=1,1,0)</f>
        <v>0</v>
      </c>
      <c r="AB5735" s="17">
        <f>IF(COUNTIF($F$2:F5735,F5735)=1,1,0)</f>
        <v>0</v>
      </c>
    </row>
    <row r="5736" spans="1:28" x14ac:dyDescent="0.2">
      <c r="A5736" s="17">
        <v>5735</v>
      </c>
      <c r="B5736" t="s">
        <v>8482</v>
      </c>
      <c r="C5736" s="18">
        <v>42915</v>
      </c>
      <c r="D5736" s="18">
        <v>42918</v>
      </c>
      <c r="E5736" t="s">
        <v>215</v>
      </c>
      <c r="F5736" t="s">
        <v>988</v>
      </c>
      <c r="G5736" t="s">
        <v>989</v>
      </c>
      <c r="H5736" t="s">
        <v>68</v>
      </c>
      <c r="I5736" t="s">
        <v>54</v>
      </c>
      <c r="J5736" t="s">
        <v>8483</v>
      </c>
      <c r="K5736" t="s">
        <v>776</v>
      </c>
      <c r="L5736">
        <v>6460</v>
      </c>
      <c r="M5736" t="s">
        <v>175</v>
      </c>
      <c r="N5736" t="s">
        <v>3875</v>
      </c>
      <c r="O5736" t="s">
        <v>59</v>
      </c>
      <c r="P5736" t="s">
        <v>92</v>
      </c>
      <c r="Q5736" t="s">
        <v>3876</v>
      </c>
      <c r="R5736" s="19">
        <v>25.16</v>
      </c>
      <c r="S5736" s="17">
        <v>2</v>
      </c>
      <c r="T5736" s="20">
        <v>0</v>
      </c>
      <c r="U5736" s="19">
        <v>8.5543999999999993</v>
      </c>
      <c r="V5736" s="20">
        <f t="shared" si="445"/>
        <v>0.33999999999999997</v>
      </c>
      <c r="W5736" s="17">
        <f t="shared" si="446"/>
        <v>2017</v>
      </c>
      <c r="X5736" t="str">
        <f t="shared" si="447"/>
        <v>Jun-2017</v>
      </c>
      <c r="Y5736" s="17">
        <f t="shared" si="448"/>
        <v>3</v>
      </c>
      <c r="Z5736" t="str">
        <f t="shared" si="449"/>
        <v>0% (No Discount)</v>
      </c>
      <c r="AA5736" s="17">
        <f>IF(COUNTIF($B$2:B5736,B5736)=1,1,0)</f>
        <v>0</v>
      </c>
      <c r="AB5736" s="17">
        <f>IF(COUNTIF($F$2:F5736,F5736)=1,1,0)</f>
        <v>0</v>
      </c>
    </row>
    <row r="5737" spans="1:28" x14ac:dyDescent="0.2">
      <c r="A5737" s="17">
        <v>5736</v>
      </c>
      <c r="B5737" t="s">
        <v>8484</v>
      </c>
      <c r="C5737" s="18">
        <v>41819</v>
      </c>
      <c r="D5737" s="18">
        <v>41823</v>
      </c>
      <c r="E5737" t="s">
        <v>77</v>
      </c>
      <c r="F5737" t="s">
        <v>5316</v>
      </c>
      <c r="G5737" t="s">
        <v>5317</v>
      </c>
      <c r="H5737" t="s">
        <v>53</v>
      </c>
      <c r="I5737" t="s">
        <v>54</v>
      </c>
      <c r="J5737" t="s">
        <v>293</v>
      </c>
      <c r="K5737" t="s">
        <v>294</v>
      </c>
      <c r="L5737">
        <v>10024</v>
      </c>
      <c r="M5737" t="s">
        <v>175</v>
      </c>
      <c r="N5737" t="s">
        <v>6172</v>
      </c>
      <c r="O5737" t="s">
        <v>73</v>
      </c>
      <c r="P5737" t="s">
        <v>102</v>
      </c>
      <c r="Q5737" t="s">
        <v>6173</v>
      </c>
      <c r="R5737" s="19">
        <v>13.92</v>
      </c>
      <c r="S5737" s="17">
        <v>3</v>
      </c>
      <c r="T5737" s="20">
        <v>0.2</v>
      </c>
      <c r="U5737" s="19">
        <v>4.8719999999999999</v>
      </c>
      <c r="V5737" s="20">
        <f t="shared" si="445"/>
        <v>0.35</v>
      </c>
      <c r="W5737" s="17">
        <f t="shared" si="446"/>
        <v>2014</v>
      </c>
      <c r="X5737" t="str">
        <f t="shared" si="447"/>
        <v>Jun-2014</v>
      </c>
      <c r="Y5737" s="17">
        <f t="shared" si="448"/>
        <v>4</v>
      </c>
      <c r="Z5737" t="str">
        <f t="shared" si="449"/>
        <v>11-20%</v>
      </c>
      <c r="AA5737" s="17">
        <f>IF(COUNTIF($B$2:B5737,B5737)=1,1,0)</f>
        <v>1</v>
      </c>
      <c r="AB5737" s="17">
        <f>IF(COUNTIF($F$2:F5737,F5737)=1,1,0)</f>
        <v>0</v>
      </c>
    </row>
    <row r="5738" spans="1:28" x14ac:dyDescent="0.2">
      <c r="A5738" s="17">
        <v>5737</v>
      </c>
      <c r="B5738" t="s">
        <v>8485</v>
      </c>
      <c r="C5738" s="18">
        <v>41659</v>
      </c>
      <c r="D5738" s="18">
        <v>41664</v>
      </c>
      <c r="E5738" t="s">
        <v>77</v>
      </c>
      <c r="F5738" t="s">
        <v>5283</v>
      </c>
      <c r="G5738" t="s">
        <v>5284</v>
      </c>
      <c r="H5738" t="s">
        <v>53</v>
      </c>
      <c r="I5738" t="s">
        <v>54</v>
      </c>
      <c r="J5738" t="s">
        <v>69</v>
      </c>
      <c r="K5738" t="s">
        <v>70</v>
      </c>
      <c r="L5738">
        <v>90049</v>
      </c>
      <c r="M5738" t="s">
        <v>71</v>
      </c>
      <c r="N5738" t="s">
        <v>1470</v>
      </c>
      <c r="O5738" t="s">
        <v>73</v>
      </c>
      <c r="P5738" t="s">
        <v>117</v>
      </c>
      <c r="Q5738" t="s">
        <v>1471</v>
      </c>
      <c r="R5738" s="19">
        <v>19.36</v>
      </c>
      <c r="S5738" s="17">
        <v>2</v>
      </c>
      <c r="T5738" s="20">
        <v>0</v>
      </c>
      <c r="U5738" s="19">
        <v>9.2927999999999997</v>
      </c>
      <c r="V5738" s="20">
        <f t="shared" si="445"/>
        <v>0.48</v>
      </c>
      <c r="W5738" s="17">
        <f t="shared" si="446"/>
        <v>2014</v>
      </c>
      <c r="X5738" t="str">
        <f t="shared" si="447"/>
        <v>Jan-2014</v>
      </c>
      <c r="Y5738" s="17">
        <f t="shared" si="448"/>
        <v>5</v>
      </c>
      <c r="Z5738" t="str">
        <f t="shared" si="449"/>
        <v>0% (No Discount)</v>
      </c>
      <c r="AA5738" s="17">
        <f>IF(COUNTIF($B$2:B5738,B5738)=1,1,0)</f>
        <v>1</v>
      </c>
      <c r="AB5738" s="17">
        <f>IF(COUNTIF($F$2:F5738,F5738)=1,1,0)</f>
        <v>0</v>
      </c>
    </row>
    <row r="5739" spans="1:28" x14ac:dyDescent="0.2">
      <c r="A5739" s="17">
        <v>5738</v>
      </c>
      <c r="B5739" t="s">
        <v>8485</v>
      </c>
      <c r="C5739" s="18">
        <v>41659</v>
      </c>
      <c r="D5739" s="18">
        <v>41664</v>
      </c>
      <c r="E5739" t="s">
        <v>77</v>
      </c>
      <c r="F5739" t="s">
        <v>5283</v>
      </c>
      <c r="G5739" t="s">
        <v>5284</v>
      </c>
      <c r="H5739" t="s">
        <v>53</v>
      </c>
      <c r="I5739" t="s">
        <v>54</v>
      </c>
      <c r="J5739" t="s">
        <v>69</v>
      </c>
      <c r="K5739" t="s">
        <v>70</v>
      </c>
      <c r="L5739">
        <v>90049</v>
      </c>
      <c r="M5739" t="s">
        <v>71</v>
      </c>
      <c r="N5739" t="s">
        <v>379</v>
      </c>
      <c r="O5739" t="s">
        <v>59</v>
      </c>
      <c r="P5739" t="s">
        <v>92</v>
      </c>
      <c r="Q5739" t="s">
        <v>380</v>
      </c>
      <c r="R5739" s="19">
        <v>19.3</v>
      </c>
      <c r="S5739" s="17">
        <v>2</v>
      </c>
      <c r="T5739" s="20">
        <v>0</v>
      </c>
      <c r="U5739" s="19">
        <v>5.79</v>
      </c>
      <c r="V5739" s="20">
        <f t="shared" si="445"/>
        <v>0.3</v>
      </c>
      <c r="W5739" s="17">
        <f t="shared" si="446"/>
        <v>2014</v>
      </c>
      <c r="X5739" t="str">
        <f t="shared" si="447"/>
        <v>Jan-2014</v>
      </c>
      <c r="Y5739" s="17">
        <f t="shared" si="448"/>
        <v>5</v>
      </c>
      <c r="Z5739" t="str">
        <f t="shared" si="449"/>
        <v>0% (No Discount)</v>
      </c>
      <c r="AA5739" s="17">
        <f>IF(COUNTIF($B$2:B5739,B5739)=1,1,0)</f>
        <v>0</v>
      </c>
      <c r="AB5739" s="17">
        <f>IF(COUNTIF($F$2:F5739,F5739)=1,1,0)</f>
        <v>0</v>
      </c>
    </row>
    <row r="5740" spans="1:28" x14ac:dyDescent="0.2">
      <c r="A5740" s="17">
        <v>5739</v>
      </c>
      <c r="B5740" t="s">
        <v>8486</v>
      </c>
      <c r="C5740" s="18">
        <v>42735</v>
      </c>
      <c r="D5740" s="18">
        <v>42741</v>
      </c>
      <c r="E5740" t="s">
        <v>77</v>
      </c>
      <c r="F5740" t="s">
        <v>6154</v>
      </c>
      <c r="G5740" t="s">
        <v>6155</v>
      </c>
      <c r="H5740" t="s">
        <v>53</v>
      </c>
      <c r="I5740" t="s">
        <v>54</v>
      </c>
      <c r="J5740" t="s">
        <v>154</v>
      </c>
      <c r="K5740" t="s">
        <v>70</v>
      </c>
      <c r="L5740">
        <v>94109</v>
      </c>
      <c r="M5740" t="s">
        <v>71</v>
      </c>
      <c r="N5740" t="s">
        <v>5816</v>
      </c>
      <c r="O5740" t="s">
        <v>73</v>
      </c>
      <c r="P5740" t="s">
        <v>102</v>
      </c>
      <c r="Q5740" t="s">
        <v>5817</v>
      </c>
      <c r="R5740" s="19">
        <v>38.375999999999998</v>
      </c>
      <c r="S5740" s="17">
        <v>3</v>
      </c>
      <c r="T5740" s="20">
        <v>0.2</v>
      </c>
      <c r="U5740" s="19">
        <v>13.4316</v>
      </c>
      <c r="V5740" s="20">
        <f t="shared" si="445"/>
        <v>0.35000000000000003</v>
      </c>
      <c r="W5740" s="17">
        <f t="shared" si="446"/>
        <v>2016</v>
      </c>
      <c r="X5740" t="str">
        <f t="shared" si="447"/>
        <v>Dec-2016</v>
      </c>
      <c r="Y5740" s="17">
        <f t="shared" si="448"/>
        <v>6</v>
      </c>
      <c r="Z5740" t="str">
        <f t="shared" si="449"/>
        <v>11-20%</v>
      </c>
      <c r="AA5740" s="17">
        <f>IF(COUNTIF($B$2:B5740,B5740)=1,1,0)</f>
        <v>1</v>
      </c>
      <c r="AB5740" s="17">
        <f>IF(COUNTIF($F$2:F5740,F5740)=1,1,0)</f>
        <v>0</v>
      </c>
    </row>
    <row r="5741" spans="1:28" x14ac:dyDescent="0.2">
      <c r="A5741" s="17">
        <v>5740</v>
      </c>
      <c r="B5741" t="s">
        <v>8487</v>
      </c>
      <c r="C5741" s="18">
        <v>42822</v>
      </c>
      <c r="D5741" s="18">
        <v>42825</v>
      </c>
      <c r="E5741" t="s">
        <v>215</v>
      </c>
      <c r="F5741" t="s">
        <v>6639</v>
      </c>
      <c r="G5741" t="s">
        <v>6640</v>
      </c>
      <c r="H5741" t="s">
        <v>68</v>
      </c>
      <c r="I5741" t="s">
        <v>54</v>
      </c>
      <c r="J5741" t="s">
        <v>775</v>
      </c>
      <c r="K5741" t="s">
        <v>70</v>
      </c>
      <c r="L5741">
        <v>94533</v>
      </c>
      <c r="M5741" t="s">
        <v>71</v>
      </c>
      <c r="N5741" t="s">
        <v>7369</v>
      </c>
      <c r="O5741" t="s">
        <v>73</v>
      </c>
      <c r="P5741" t="s">
        <v>117</v>
      </c>
      <c r="Q5741" t="s">
        <v>7370</v>
      </c>
      <c r="R5741" s="19">
        <v>12.96</v>
      </c>
      <c r="S5741" s="17">
        <v>2</v>
      </c>
      <c r="T5741" s="20">
        <v>0</v>
      </c>
      <c r="U5741" s="19">
        <v>6.3503999999999996</v>
      </c>
      <c r="V5741" s="20">
        <f t="shared" si="445"/>
        <v>0.48999999999999994</v>
      </c>
      <c r="W5741" s="17">
        <f t="shared" si="446"/>
        <v>2017</v>
      </c>
      <c r="X5741" t="str">
        <f t="shared" si="447"/>
        <v>Mar-2017</v>
      </c>
      <c r="Y5741" s="17">
        <f t="shared" si="448"/>
        <v>3</v>
      </c>
      <c r="Z5741" t="str">
        <f t="shared" si="449"/>
        <v>0% (No Discount)</v>
      </c>
      <c r="AA5741" s="17">
        <f>IF(COUNTIF($B$2:B5741,B5741)=1,1,0)</f>
        <v>1</v>
      </c>
      <c r="AB5741" s="17">
        <f>IF(COUNTIF($F$2:F5741,F5741)=1,1,0)</f>
        <v>0</v>
      </c>
    </row>
    <row r="5742" spans="1:28" x14ac:dyDescent="0.2">
      <c r="A5742" s="17">
        <v>5741</v>
      </c>
      <c r="B5742" t="s">
        <v>8487</v>
      </c>
      <c r="C5742" s="18">
        <v>42822</v>
      </c>
      <c r="D5742" s="18">
        <v>42825</v>
      </c>
      <c r="E5742" t="s">
        <v>215</v>
      </c>
      <c r="F5742" t="s">
        <v>6639</v>
      </c>
      <c r="G5742" t="s">
        <v>6640</v>
      </c>
      <c r="H5742" t="s">
        <v>68</v>
      </c>
      <c r="I5742" t="s">
        <v>54</v>
      </c>
      <c r="J5742" t="s">
        <v>775</v>
      </c>
      <c r="K5742" t="s">
        <v>70</v>
      </c>
      <c r="L5742">
        <v>94533</v>
      </c>
      <c r="M5742" t="s">
        <v>71</v>
      </c>
      <c r="N5742" t="s">
        <v>2966</v>
      </c>
      <c r="O5742" t="s">
        <v>59</v>
      </c>
      <c r="P5742" t="s">
        <v>92</v>
      </c>
      <c r="Q5742" t="s">
        <v>2967</v>
      </c>
      <c r="R5742" s="19">
        <v>26.48</v>
      </c>
      <c r="S5742" s="17">
        <v>1</v>
      </c>
      <c r="T5742" s="20">
        <v>0</v>
      </c>
      <c r="U5742" s="19">
        <v>10.0624</v>
      </c>
      <c r="V5742" s="20">
        <f t="shared" si="445"/>
        <v>0.38</v>
      </c>
      <c r="W5742" s="17">
        <f t="shared" si="446"/>
        <v>2017</v>
      </c>
      <c r="X5742" t="str">
        <f t="shared" si="447"/>
        <v>Mar-2017</v>
      </c>
      <c r="Y5742" s="17">
        <f t="shared" si="448"/>
        <v>3</v>
      </c>
      <c r="Z5742" t="str">
        <f t="shared" si="449"/>
        <v>0% (No Discount)</v>
      </c>
      <c r="AA5742" s="17">
        <f>IF(COUNTIF($B$2:B5742,B5742)=1,1,0)</f>
        <v>0</v>
      </c>
      <c r="AB5742" s="17">
        <f>IF(COUNTIF($F$2:F5742,F5742)=1,1,0)</f>
        <v>0</v>
      </c>
    </row>
    <row r="5743" spans="1:28" x14ac:dyDescent="0.2">
      <c r="A5743" s="17">
        <v>5742</v>
      </c>
      <c r="B5743" t="s">
        <v>8487</v>
      </c>
      <c r="C5743" s="18">
        <v>42822</v>
      </c>
      <c r="D5743" s="18">
        <v>42825</v>
      </c>
      <c r="E5743" t="s">
        <v>215</v>
      </c>
      <c r="F5743" t="s">
        <v>6639</v>
      </c>
      <c r="G5743" t="s">
        <v>6640</v>
      </c>
      <c r="H5743" t="s">
        <v>68</v>
      </c>
      <c r="I5743" t="s">
        <v>54</v>
      </c>
      <c r="J5743" t="s">
        <v>775</v>
      </c>
      <c r="K5743" t="s">
        <v>70</v>
      </c>
      <c r="L5743">
        <v>94533</v>
      </c>
      <c r="M5743" t="s">
        <v>71</v>
      </c>
      <c r="N5743" t="s">
        <v>4394</v>
      </c>
      <c r="O5743" t="s">
        <v>98</v>
      </c>
      <c r="P5743" t="s">
        <v>711</v>
      </c>
      <c r="Q5743" t="s">
        <v>4395</v>
      </c>
      <c r="R5743" s="19">
        <v>532.72</v>
      </c>
      <c r="S5743" s="17">
        <v>2</v>
      </c>
      <c r="T5743" s="20">
        <v>0.2</v>
      </c>
      <c r="U5743" s="19">
        <v>53.271999999999998</v>
      </c>
      <c r="V5743" s="20">
        <f t="shared" si="445"/>
        <v>9.9999999999999992E-2</v>
      </c>
      <c r="W5743" s="17">
        <f t="shared" si="446"/>
        <v>2017</v>
      </c>
      <c r="X5743" t="str">
        <f t="shared" si="447"/>
        <v>Mar-2017</v>
      </c>
      <c r="Y5743" s="17">
        <f t="shared" si="448"/>
        <v>3</v>
      </c>
      <c r="Z5743" t="str">
        <f t="shared" si="449"/>
        <v>11-20%</v>
      </c>
      <c r="AA5743" s="17">
        <f>IF(COUNTIF($B$2:B5743,B5743)=1,1,0)</f>
        <v>0</v>
      </c>
      <c r="AB5743" s="17">
        <f>IF(COUNTIF($F$2:F5743,F5743)=1,1,0)</f>
        <v>0</v>
      </c>
    </row>
    <row r="5744" spans="1:28" x14ac:dyDescent="0.2">
      <c r="A5744" s="17">
        <v>5743</v>
      </c>
      <c r="B5744" t="s">
        <v>8487</v>
      </c>
      <c r="C5744" s="18">
        <v>42822</v>
      </c>
      <c r="D5744" s="18">
        <v>42825</v>
      </c>
      <c r="E5744" t="s">
        <v>215</v>
      </c>
      <c r="F5744" t="s">
        <v>6639</v>
      </c>
      <c r="G5744" t="s">
        <v>6640</v>
      </c>
      <c r="H5744" t="s">
        <v>68</v>
      </c>
      <c r="I5744" t="s">
        <v>54</v>
      </c>
      <c r="J5744" t="s">
        <v>775</v>
      </c>
      <c r="K5744" t="s">
        <v>70</v>
      </c>
      <c r="L5744">
        <v>94533</v>
      </c>
      <c r="M5744" t="s">
        <v>71</v>
      </c>
      <c r="N5744" t="s">
        <v>2583</v>
      </c>
      <c r="O5744" t="s">
        <v>73</v>
      </c>
      <c r="P5744" t="s">
        <v>117</v>
      </c>
      <c r="Q5744" t="s">
        <v>2584</v>
      </c>
      <c r="R5744" s="19">
        <v>26.72</v>
      </c>
      <c r="S5744" s="17">
        <v>4</v>
      </c>
      <c r="T5744" s="20">
        <v>0</v>
      </c>
      <c r="U5744" s="19">
        <v>12.8256</v>
      </c>
      <c r="V5744" s="20">
        <f t="shared" si="445"/>
        <v>0.48</v>
      </c>
      <c r="W5744" s="17">
        <f t="shared" si="446"/>
        <v>2017</v>
      </c>
      <c r="X5744" t="str">
        <f t="shared" si="447"/>
        <v>Mar-2017</v>
      </c>
      <c r="Y5744" s="17">
        <f t="shared" si="448"/>
        <v>3</v>
      </c>
      <c r="Z5744" t="str">
        <f t="shared" si="449"/>
        <v>0% (No Discount)</v>
      </c>
      <c r="AA5744" s="17">
        <f>IF(COUNTIF($B$2:B5744,B5744)=1,1,0)</f>
        <v>0</v>
      </c>
      <c r="AB5744" s="17">
        <f>IF(COUNTIF($F$2:F5744,F5744)=1,1,0)</f>
        <v>0</v>
      </c>
    </row>
    <row r="5745" spans="1:28" x14ac:dyDescent="0.2">
      <c r="A5745" s="17">
        <v>5744</v>
      </c>
      <c r="B5745" t="s">
        <v>8487</v>
      </c>
      <c r="C5745" s="18">
        <v>42822</v>
      </c>
      <c r="D5745" s="18">
        <v>42825</v>
      </c>
      <c r="E5745" t="s">
        <v>215</v>
      </c>
      <c r="F5745" t="s">
        <v>6639</v>
      </c>
      <c r="G5745" t="s">
        <v>6640</v>
      </c>
      <c r="H5745" t="s">
        <v>68</v>
      </c>
      <c r="I5745" t="s">
        <v>54</v>
      </c>
      <c r="J5745" t="s">
        <v>775</v>
      </c>
      <c r="K5745" t="s">
        <v>70</v>
      </c>
      <c r="L5745">
        <v>94533</v>
      </c>
      <c r="M5745" t="s">
        <v>71</v>
      </c>
      <c r="N5745" t="s">
        <v>2279</v>
      </c>
      <c r="O5745" t="s">
        <v>73</v>
      </c>
      <c r="P5745" t="s">
        <v>117</v>
      </c>
      <c r="Q5745" t="s">
        <v>2280</v>
      </c>
      <c r="R5745" s="19">
        <v>20.04</v>
      </c>
      <c r="S5745" s="17">
        <v>3</v>
      </c>
      <c r="T5745" s="20">
        <v>0</v>
      </c>
      <c r="U5745" s="19">
        <v>9.6191999999999993</v>
      </c>
      <c r="V5745" s="20">
        <f t="shared" si="445"/>
        <v>0.48</v>
      </c>
      <c r="W5745" s="17">
        <f t="shared" si="446"/>
        <v>2017</v>
      </c>
      <c r="X5745" t="str">
        <f t="shared" si="447"/>
        <v>Mar-2017</v>
      </c>
      <c r="Y5745" s="17">
        <f t="shared" si="448"/>
        <v>3</v>
      </c>
      <c r="Z5745" t="str">
        <f t="shared" si="449"/>
        <v>0% (No Discount)</v>
      </c>
      <c r="AA5745" s="17">
        <f>IF(COUNTIF($B$2:B5745,B5745)=1,1,0)</f>
        <v>0</v>
      </c>
      <c r="AB5745" s="17">
        <f>IF(COUNTIF($F$2:F5745,F5745)=1,1,0)</f>
        <v>0</v>
      </c>
    </row>
    <row r="5746" spans="1:28" x14ac:dyDescent="0.2">
      <c r="A5746" s="17">
        <v>5745</v>
      </c>
      <c r="B5746" t="s">
        <v>8487</v>
      </c>
      <c r="C5746" s="18">
        <v>42822</v>
      </c>
      <c r="D5746" s="18">
        <v>42825</v>
      </c>
      <c r="E5746" t="s">
        <v>215</v>
      </c>
      <c r="F5746" t="s">
        <v>6639</v>
      </c>
      <c r="G5746" t="s">
        <v>6640</v>
      </c>
      <c r="H5746" t="s">
        <v>68</v>
      </c>
      <c r="I5746" t="s">
        <v>54</v>
      </c>
      <c r="J5746" t="s">
        <v>775</v>
      </c>
      <c r="K5746" t="s">
        <v>70</v>
      </c>
      <c r="L5746">
        <v>94533</v>
      </c>
      <c r="M5746" t="s">
        <v>71</v>
      </c>
      <c r="N5746" t="s">
        <v>1661</v>
      </c>
      <c r="O5746" t="s">
        <v>73</v>
      </c>
      <c r="P5746" t="s">
        <v>86</v>
      </c>
      <c r="Q5746" t="s">
        <v>1662</v>
      </c>
      <c r="R5746" s="19">
        <v>795.48</v>
      </c>
      <c r="S5746" s="17">
        <v>7</v>
      </c>
      <c r="T5746" s="20">
        <v>0</v>
      </c>
      <c r="U5746" s="19">
        <v>7.9547999999999996</v>
      </c>
      <c r="V5746" s="20">
        <f t="shared" si="445"/>
        <v>9.9999999999999985E-3</v>
      </c>
      <c r="W5746" s="17">
        <f t="shared" si="446"/>
        <v>2017</v>
      </c>
      <c r="X5746" t="str">
        <f t="shared" si="447"/>
        <v>Mar-2017</v>
      </c>
      <c r="Y5746" s="17">
        <f t="shared" si="448"/>
        <v>3</v>
      </c>
      <c r="Z5746" t="str">
        <f t="shared" si="449"/>
        <v>0% (No Discount)</v>
      </c>
      <c r="AA5746" s="17">
        <f>IF(COUNTIF($B$2:B5746,B5746)=1,1,0)</f>
        <v>0</v>
      </c>
      <c r="AB5746" s="17">
        <f>IF(COUNTIF($F$2:F5746,F5746)=1,1,0)</f>
        <v>0</v>
      </c>
    </row>
    <row r="5747" spans="1:28" x14ac:dyDescent="0.2">
      <c r="A5747" s="17">
        <v>5746</v>
      </c>
      <c r="B5747" t="s">
        <v>8487</v>
      </c>
      <c r="C5747" s="18">
        <v>42822</v>
      </c>
      <c r="D5747" s="18">
        <v>42825</v>
      </c>
      <c r="E5747" t="s">
        <v>215</v>
      </c>
      <c r="F5747" t="s">
        <v>6639</v>
      </c>
      <c r="G5747" t="s">
        <v>6640</v>
      </c>
      <c r="H5747" t="s">
        <v>68</v>
      </c>
      <c r="I5747" t="s">
        <v>54</v>
      </c>
      <c r="J5747" t="s">
        <v>775</v>
      </c>
      <c r="K5747" t="s">
        <v>70</v>
      </c>
      <c r="L5747">
        <v>94533</v>
      </c>
      <c r="M5747" t="s">
        <v>71</v>
      </c>
      <c r="N5747" t="s">
        <v>5788</v>
      </c>
      <c r="O5747" t="s">
        <v>59</v>
      </c>
      <c r="P5747" t="s">
        <v>92</v>
      </c>
      <c r="Q5747" t="s">
        <v>5789</v>
      </c>
      <c r="R5747" s="19">
        <v>21.56</v>
      </c>
      <c r="S5747" s="17">
        <v>7</v>
      </c>
      <c r="T5747" s="20">
        <v>0</v>
      </c>
      <c r="U5747" s="19">
        <v>6.8992000000000004</v>
      </c>
      <c r="V5747" s="20">
        <f t="shared" si="445"/>
        <v>0.32000000000000006</v>
      </c>
      <c r="W5747" s="17">
        <f t="shared" si="446"/>
        <v>2017</v>
      </c>
      <c r="X5747" t="str">
        <f t="shared" si="447"/>
        <v>Mar-2017</v>
      </c>
      <c r="Y5747" s="17">
        <f t="shared" si="448"/>
        <v>3</v>
      </c>
      <c r="Z5747" t="str">
        <f t="shared" si="449"/>
        <v>0% (No Discount)</v>
      </c>
      <c r="AA5747" s="17">
        <f>IF(COUNTIF($B$2:B5747,B5747)=1,1,0)</f>
        <v>0</v>
      </c>
      <c r="AB5747" s="17">
        <f>IF(COUNTIF($F$2:F5747,F5747)=1,1,0)</f>
        <v>0</v>
      </c>
    </row>
    <row r="5748" spans="1:28" x14ac:dyDescent="0.2">
      <c r="A5748" s="17">
        <v>5747</v>
      </c>
      <c r="B5748" t="s">
        <v>8488</v>
      </c>
      <c r="C5748" s="18">
        <v>42712</v>
      </c>
      <c r="D5748" s="18">
        <v>42716</v>
      </c>
      <c r="E5748" t="s">
        <v>77</v>
      </c>
      <c r="F5748" t="s">
        <v>269</v>
      </c>
      <c r="G5748" t="s">
        <v>270</v>
      </c>
      <c r="H5748" t="s">
        <v>53</v>
      </c>
      <c r="I5748" t="s">
        <v>54</v>
      </c>
      <c r="J5748" t="s">
        <v>3556</v>
      </c>
      <c r="K5748" t="s">
        <v>115</v>
      </c>
      <c r="L5748">
        <v>27834</v>
      </c>
      <c r="M5748" t="s">
        <v>57</v>
      </c>
      <c r="N5748" t="s">
        <v>1952</v>
      </c>
      <c r="O5748" t="s">
        <v>98</v>
      </c>
      <c r="P5748" t="s">
        <v>99</v>
      </c>
      <c r="Q5748" t="s">
        <v>1953</v>
      </c>
      <c r="R5748" s="19">
        <v>249.584</v>
      </c>
      <c r="S5748" s="17">
        <v>2</v>
      </c>
      <c r="T5748" s="20">
        <v>0.2</v>
      </c>
      <c r="U5748" s="19">
        <v>31.198</v>
      </c>
      <c r="V5748" s="20">
        <f t="shared" si="445"/>
        <v>0.125</v>
      </c>
      <c r="W5748" s="17">
        <f t="shared" si="446"/>
        <v>2016</v>
      </c>
      <c r="X5748" t="str">
        <f t="shared" si="447"/>
        <v>Dec-2016</v>
      </c>
      <c r="Y5748" s="17">
        <f t="shared" si="448"/>
        <v>4</v>
      </c>
      <c r="Z5748" t="str">
        <f t="shared" si="449"/>
        <v>11-20%</v>
      </c>
      <c r="AA5748" s="17">
        <f>IF(COUNTIF($B$2:B5748,B5748)=1,1,0)</f>
        <v>1</v>
      </c>
      <c r="AB5748" s="17">
        <f>IF(COUNTIF($F$2:F5748,F5748)=1,1,0)</f>
        <v>0</v>
      </c>
    </row>
    <row r="5749" spans="1:28" x14ac:dyDescent="0.2">
      <c r="A5749" s="17">
        <v>5748</v>
      </c>
      <c r="B5749" t="s">
        <v>8488</v>
      </c>
      <c r="C5749" s="18">
        <v>42712</v>
      </c>
      <c r="D5749" s="18">
        <v>42716</v>
      </c>
      <c r="E5749" t="s">
        <v>77</v>
      </c>
      <c r="F5749" t="s">
        <v>269</v>
      </c>
      <c r="G5749" t="s">
        <v>270</v>
      </c>
      <c r="H5749" t="s">
        <v>53</v>
      </c>
      <c r="I5749" t="s">
        <v>54</v>
      </c>
      <c r="J5749" t="s">
        <v>3556</v>
      </c>
      <c r="K5749" t="s">
        <v>115</v>
      </c>
      <c r="L5749">
        <v>27834</v>
      </c>
      <c r="M5749" t="s">
        <v>57</v>
      </c>
      <c r="N5749" t="s">
        <v>2849</v>
      </c>
      <c r="O5749" t="s">
        <v>98</v>
      </c>
      <c r="P5749" t="s">
        <v>188</v>
      </c>
      <c r="Q5749" t="s">
        <v>2850</v>
      </c>
      <c r="R5749" s="19">
        <v>68.111999999999995</v>
      </c>
      <c r="S5749" s="17">
        <v>3</v>
      </c>
      <c r="T5749" s="20">
        <v>0.2</v>
      </c>
      <c r="U5749" s="19">
        <v>17.8794</v>
      </c>
      <c r="V5749" s="20">
        <f t="shared" si="445"/>
        <v>0.26250000000000001</v>
      </c>
      <c r="W5749" s="17">
        <f t="shared" si="446"/>
        <v>2016</v>
      </c>
      <c r="X5749" t="str">
        <f t="shared" si="447"/>
        <v>Dec-2016</v>
      </c>
      <c r="Y5749" s="17">
        <f t="shared" si="448"/>
        <v>4</v>
      </c>
      <c r="Z5749" t="str">
        <f t="shared" si="449"/>
        <v>11-20%</v>
      </c>
      <c r="AA5749" s="17">
        <f>IF(COUNTIF($B$2:B5749,B5749)=1,1,0)</f>
        <v>0</v>
      </c>
      <c r="AB5749" s="17">
        <f>IF(COUNTIF($F$2:F5749,F5749)=1,1,0)</f>
        <v>0</v>
      </c>
    </row>
    <row r="5750" spans="1:28" x14ac:dyDescent="0.2">
      <c r="A5750" s="17">
        <v>5749</v>
      </c>
      <c r="B5750" t="s">
        <v>8488</v>
      </c>
      <c r="C5750" s="18">
        <v>42712</v>
      </c>
      <c r="D5750" s="18">
        <v>42716</v>
      </c>
      <c r="E5750" t="s">
        <v>77</v>
      </c>
      <c r="F5750" t="s">
        <v>269</v>
      </c>
      <c r="G5750" t="s">
        <v>270</v>
      </c>
      <c r="H5750" t="s">
        <v>53</v>
      </c>
      <c r="I5750" t="s">
        <v>54</v>
      </c>
      <c r="J5750" t="s">
        <v>3556</v>
      </c>
      <c r="K5750" t="s">
        <v>115</v>
      </c>
      <c r="L5750">
        <v>27834</v>
      </c>
      <c r="M5750" t="s">
        <v>57</v>
      </c>
      <c r="N5750" t="s">
        <v>7727</v>
      </c>
      <c r="O5750" t="s">
        <v>98</v>
      </c>
      <c r="P5750" t="s">
        <v>188</v>
      </c>
      <c r="Q5750" t="s">
        <v>7728</v>
      </c>
      <c r="R5750" s="19">
        <v>16.559999999999999</v>
      </c>
      <c r="S5750" s="17">
        <v>3</v>
      </c>
      <c r="T5750" s="20">
        <v>0.2</v>
      </c>
      <c r="U5750" s="19">
        <v>-2.484</v>
      </c>
      <c r="V5750" s="20">
        <f t="shared" si="445"/>
        <v>-0.15000000000000002</v>
      </c>
      <c r="W5750" s="17">
        <f t="shared" si="446"/>
        <v>2016</v>
      </c>
      <c r="X5750" t="str">
        <f t="shared" si="447"/>
        <v>Dec-2016</v>
      </c>
      <c r="Y5750" s="17">
        <f t="shared" si="448"/>
        <v>4</v>
      </c>
      <c r="Z5750" t="str">
        <f t="shared" si="449"/>
        <v>11-20%</v>
      </c>
      <c r="AA5750" s="17">
        <f>IF(COUNTIF($B$2:B5750,B5750)=1,1,0)</f>
        <v>0</v>
      </c>
      <c r="AB5750" s="17">
        <f>IF(COUNTIF($F$2:F5750,F5750)=1,1,0)</f>
        <v>0</v>
      </c>
    </row>
    <row r="5751" spans="1:28" x14ac:dyDescent="0.2">
      <c r="A5751" s="17">
        <v>5750</v>
      </c>
      <c r="B5751" t="s">
        <v>8489</v>
      </c>
      <c r="C5751" s="18">
        <v>43057</v>
      </c>
      <c r="D5751" s="18">
        <v>43061</v>
      </c>
      <c r="E5751" t="s">
        <v>77</v>
      </c>
      <c r="F5751" t="s">
        <v>535</v>
      </c>
      <c r="G5751" t="s">
        <v>536</v>
      </c>
      <c r="H5751" t="s">
        <v>53</v>
      </c>
      <c r="I5751" t="s">
        <v>54</v>
      </c>
      <c r="J5751" t="s">
        <v>1203</v>
      </c>
      <c r="K5751" t="s">
        <v>294</v>
      </c>
      <c r="L5751">
        <v>11561</v>
      </c>
      <c r="M5751" t="s">
        <v>175</v>
      </c>
      <c r="N5751" t="s">
        <v>5071</v>
      </c>
      <c r="O5751" t="s">
        <v>98</v>
      </c>
      <c r="P5751" t="s">
        <v>99</v>
      </c>
      <c r="Q5751" t="s">
        <v>5072</v>
      </c>
      <c r="R5751" s="19">
        <v>74.95</v>
      </c>
      <c r="S5751" s="17">
        <v>5</v>
      </c>
      <c r="T5751" s="20">
        <v>0</v>
      </c>
      <c r="U5751" s="19">
        <v>36.725499999999997</v>
      </c>
      <c r="V5751" s="20">
        <f t="shared" si="445"/>
        <v>0.48999999999999994</v>
      </c>
      <c r="W5751" s="17">
        <f t="shared" si="446"/>
        <v>2017</v>
      </c>
      <c r="X5751" t="str">
        <f t="shared" si="447"/>
        <v>Nov-2017</v>
      </c>
      <c r="Y5751" s="17">
        <f t="shared" si="448"/>
        <v>4</v>
      </c>
      <c r="Z5751" t="str">
        <f t="shared" si="449"/>
        <v>0% (No Discount)</v>
      </c>
      <c r="AA5751" s="17">
        <f>IF(COUNTIF($B$2:B5751,B5751)=1,1,0)</f>
        <v>1</v>
      </c>
      <c r="AB5751" s="17">
        <f>IF(COUNTIF($F$2:F5751,F5751)=1,1,0)</f>
        <v>0</v>
      </c>
    </row>
    <row r="5752" spans="1:28" x14ac:dyDescent="0.2">
      <c r="A5752" s="17">
        <v>5751</v>
      </c>
      <c r="B5752" t="s">
        <v>8490</v>
      </c>
      <c r="C5752" s="18">
        <v>41789</v>
      </c>
      <c r="D5752" s="18">
        <v>41795</v>
      </c>
      <c r="E5752" t="s">
        <v>77</v>
      </c>
      <c r="F5752" t="s">
        <v>7981</v>
      </c>
      <c r="G5752" t="s">
        <v>7982</v>
      </c>
      <c r="H5752" t="s">
        <v>53</v>
      </c>
      <c r="I5752" t="s">
        <v>54</v>
      </c>
      <c r="J5752" t="s">
        <v>8491</v>
      </c>
      <c r="K5752" t="s">
        <v>238</v>
      </c>
      <c r="L5752">
        <v>60089</v>
      </c>
      <c r="M5752" t="s">
        <v>132</v>
      </c>
      <c r="N5752" t="s">
        <v>107</v>
      </c>
      <c r="O5752" t="s">
        <v>59</v>
      </c>
      <c r="P5752" t="s">
        <v>83</v>
      </c>
      <c r="Q5752" t="s">
        <v>108</v>
      </c>
      <c r="R5752" s="19">
        <v>355.45499999999998</v>
      </c>
      <c r="S5752" s="17">
        <v>3</v>
      </c>
      <c r="T5752" s="20">
        <v>0.5</v>
      </c>
      <c r="U5752" s="19">
        <v>-184.8366</v>
      </c>
      <c r="V5752" s="20">
        <f t="shared" si="445"/>
        <v>-0.52</v>
      </c>
      <c r="W5752" s="17">
        <f t="shared" si="446"/>
        <v>2014</v>
      </c>
      <c r="X5752" t="str">
        <f t="shared" si="447"/>
        <v>May-2014</v>
      </c>
      <c r="Y5752" s="17">
        <f t="shared" si="448"/>
        <v>6</v>
      </c>
      <c r="Z5752" t="str">
        <f t="shared" si="449"/>
        <v>41-50%</v>
      </c>
      <c r="AA5752" s="17">
        <f>IF(COUNTIF($B$2:B5752,B5752)=1,1,0)</f>
        <v>1</v>
      </c>
      <c r="AB5752" s="17">
        <f>IF(COUNTIF($F$2:F5752,F5752)=1,1,0)</f>
        <v>0</v>
      </c>
    </row>
    <row r="5753" spans="1:28" x14ac:dyDescent="0.2">
      <c r="A5753" s="17">
        <v>5752</v>
      </c>
      <c r="B5753" t="s">
        <v>8492</v>
      </c>
      <c r="C5753" s="18">
        <v>42391</v>
      </c>
      <c r="D5753" s="18">
        <v>42397</v>
      </c>
      <c r="E5753" t="s">
        <v>77</v>
      </c>
      <c r="F5753" t="s">
        <v>1950</v>
      </c>
      <c r="G5753" t="s">
        <v>1951</v>
      </c>
      <c r="H5753" t="s">
        <v>53</v>
      </c>
      <c r="I5753" t="s">
        <v>54</v>
      </c>
      <c r="J5753" t="s">
        <v>977</v>
      </c>
      <c r="K5753" t="s">
        <v>70</v>
      </c>
      <c r="L5753">
        <v>92037</v>
      </c>
      <c r="M5753" t="s">
        <v>71</v>
      </c>
      <c r="N5753" t="s">
        <v>8493</v>
      </c>
      <c r="O5753" t="s">
        <v>73</v>
      </c>
      <c r="P5753" t="s">
        <v>74</v>
      </c>
      <c r="Q5753" t="s">
        <v>8494</v>
      </c>
      <c r="R5753" s="19">
        <v>44.4</v>
      </c>
      <c r="S5753" s="17">
        <v>3</v>
      </c>
      <c r="T5753" s="20">
        <v>0</v>
      </c>
      <c r="U5753" s="19">
        <v>22.2</v>
      </c>
      <c r="V5753" s="20">
        <f t="shared" si="445"/>
        <v>0.5</v>
      </c>
      <c r="W5753" s="17">
        <f t="shared" si="446"/>
        <v>2016</v>
      </c>
      <c r="X5753" t="str">
        <f t="shared" si="447"/>
        <v>Jan-2016</v>
      </c>
      <c r="Y5753" s="17">
        <f t="shared" si="448"/>
        <v>6</v>
      </c>
      <c r="Z5753" t="str">
        <f t="shared" si="449"/>
        <v>0% (No Discount)</v>
      </c>
      <c r="AA5753" s="17">
        <f>IF(COUNTIF($B$2:B5753,B5753)=1,1,0)</f>
        <v>1</v>
      </c>
      <c r="AB5753" s="17">
        <f>IF(COUNTIF($F$2:F5753,F5753)=1,1,0)</f>
        <v>0</v>
      </c>
    </row>
    <row r="5754" spans="1:28" x14ac:dyDescent="0.2">
      <c r="A5754" s="17">
        <v>5753</v>
      </c>
      <c r="B5754" t="s">
        <v>8492</v>
      </c>
      <c r="C5754" s="18">
        <v>42391</v>
      </c>
      <c r="D5754" s="18">
        <v>42397</v>
      </c>
      <c r="E5754" t="s">
        <v>77</v>
      </c>
      <c r="F5754" t="s">
        <v>1950</v>
      </c>
      <c r="G5754" t="s">
        <v>1951</v>
      </c>
      <c r="H5754" t="s">
        <v>53</v>
      </c>
      <c r="I5754" t="s">
        <v>54</v>
      </c>
      <c r="J5754" t="s">
        <v>977</v>
      </c>
      <c r="K5754" t="s">
        <v>70</v>
      </c>
      <c r="L5754">
        <v>92037</v>
      </c>
      <c r="M5754" t="s">
        <v>71</v>
      </c>
      <c r="N5754" t="s">
        <v>2446</v>
      </c>
      <c r="O5754" t="s">
        <v>73</v>
      </c>
      <c r="P5754" t="s">
        <v>74</v>
      </c>
      <c r="Q5754" t="s">
        <v>2447</v>
      </c>
      <c r="R5754" s="19">
        <v>20.65</v>
      </c>
      <c r="S5754" s="17">
        <v>5</v>
      </c>
      <c r="T5754" s="20">
        <v>0</v>
      </c>
      <c r="U5754" s="19">
        <v>9.4990000000000006</v>
      </c>
      <c r="V5754" s="20">
        <f t="shared" si="445"/>
        <v>0.46000000000000008</v>
      </c>
      <c r="W5754" s="17">
        <f t="shared" si="446"/>
        <v>2016</v>
      </c>
      <c r="X5754" t="str">
        <f t="shared" si="447"/>
        <v>Jan-2016</v>
      </c>
      <c r="Y5754" s="17">
        <f t="shared" si="448"/>
        <v>6</v>
      </c>
      <c r="Z5754" t="str">
        <f t="shared" si="449"/>
        <v>0% (No Discount)</v>
      </c>
      <c r="AA5754" s="17">
        <f>IF(COUNTIF($B$2:B5754,B5754)=1,1,0)</f>
        <v>0</v>
      </c>
      <c r="AB5754" s="17">
        <f>IF(COUNTIF($F$2:F5754,F5754)=1,1,0)</f>
        <v>0</v>
      </c>
    </row>
    <row r="5755" spans="1:28" x14ac:dyDescent="0.2">
      <c r="A5755" s="17">
        <v>5754</v>
      </c>
      <c r="B5755" t="s">
        <v>8495</v>
      </c>
      <c r="C5755" s="18">
        <v>42403</v>
      </c>
      <c r="D5755" s="18">
        <v>42410</v>
      </c>
      <c r="E5755" t="s">
        <v>77</v>
      </c>
      <c r="F5755" t="s">
        <v>6608</v>
      </c>
      <c r="G5755" t="s">
        <v>6609</v>
      </c>
      <c r="H5755" t="s">
        <v>53</v>
      </c>
      <c r="I5755" t="s">
        <v>54</v>
      </c>
      <c r="J5755" t="s">
        <v>1496</v>
      </c>
      <c r="K5755" t="s">
        <v>56</v>
      </c>
      <c r="L5755">
        <v>40475</v>
      </c>
      <c r="M5755" t="s">
        <v>57</v>
      </c>
      <c r="N5755" t="s">
        <v>1520</v>
      </c>
      <c r="O5755" t="s">
        <v>59</v>
      </c>
      <c r="P5755" t="s">
        <v>63</v>
      </c>
      <c r="Q5755" t="s">
        <v>1521</v>
      </c>
      <c r="R5755" s="19">
        <v>866.4</v>
      </c>
      <c r="S5755" s="17">
        <v>4</v>
      </c>
      <c r="T5755" s="20">
        <v>0</v>
      </c>
      <c r="U5755" s="19">
        <v>225.26400000000001</v>
      </c>
      <c r="V5755" s="20">
        <f t="shared" si="445"/>
        <v>0.26</v>
      </c>
      <c r="W5755" s="17">
        <f t="shared" si="446"/>
        <v>2016</v>
      </c>
      <c r="X5755" t="str">
        <f t="shared" si="447"/>
        <v>Feb-2016</v>
      </c>
      <c r="Y5755" s="17">
        <f t="shared" si="448"/>
        <v>7</v>
      </c>
      <c r="Z5755" t="str">
        <f t="shared" si="449"/>
        <v>0% (No Discount)</v>
      </c>
      <c r="AA5755" s="17">
        <f>IF(COUNTIF($B$2:B5755,B5755)=1,1,0)</f>
        <v>1</v>
      </c>
      <c r="AB5755" s="17">
        <f>IF(COUNTIF($F$2:F5755,F5755)=1,1,0)</f>
        <v>0</v>
      </c>
    </row>
    <row r="5756" spans="1:28" x14ac:dyDescent="0.2">
      <c r="A5756" s="17">
        <v>5755</v>
      </c>
      <c r="B5756" t="s">
        <v>8496</v>
      </c>
      <c r="C5756" s="18">
        <v>42092</v>
      </c>
      <c r="D5756" s="18">
        <v>42097</v>
      </c>
      <c r="E5756" t="s">
        <v>50</v>
      </c>
      <c r="F5756" t="s">
        <v>2041</v>
      </c>
      <c r="G5756" t="s">
        <v>2042</v>
      </c>
      <c r="H5756" t="s">
        <v>53</v>
      </c>
      <c r="I5756" t="s">
        <v>54</v>
      </c>
      <c r="J5756" t="s">
        <v>345</v>
      </c>
      <c r="K5756" t="s">
        <v>346</v>
      </c>
      <c r="L5756">
        <v>22153</v>
      </c>
      <c r="M5756" t="s">
        <v>57</v>
      </c>
      <c r="N5756" t="s">
        <v>1312</v>
      </c>
      <c r="O5756" t="s">
        <v>73</v>
      </c>
      <c r="P5756" t="s">
        <v>95</v>
      </c>
      <c r="Q5756" t="s">
        <v>1313</v>
      </c>
      <c r="R5756" s="19">
        <v>5.56</v>
      </c>
      <c r="S5756" s="17">
        <v>2</v>
      </c>
      <c r="T5756" s="20">
        <v>0</v>
      </c>
      <c r="U5756" s="19">
        <v>1.4456</v>
      </c>
      <c r="V5756" s="20">
        <f t="shared" si="445"/>
        <v>0.26</v>
      </c>
      <c r="W5756" s="17">
        <f t="shared" si="446"/>
        <v>2015</v>
      </c>
      <c r="X5756" t="str">
        <f t="shared" si="447"/>
        <v>Mar-2015</v>
      </c>
      <c r="Y5756" s="17">
        <f t="shared" si="448"/>
        <v>5</v>
      </c>
      <c r="Z5756" t="str">
        <f t="shared" si="449"/>
        <v>0% (No Discount)</v>
      </c>
      <c r="AA5756" s="17">
        <f>IF(COUNTIF($B$2:B5756,B5756)=1,1,0)</f>
        <v>1</v>
      </c>
      <c r="AB5756" s="17">
        <f>IF(COUNTIF($F$2:F5756,F5756)=1,1,0)</f>
        <v>0</v>
      </c>
    </row>
    <row r="5757" spans="1:28" x14ac:dyDescent="0.2">
      <c r="A5757" s="17">
        <v>5756</v>
      </c>
      <c r="B5757" t="s">
        <v>8497</v>
      </c>
      <c r="C5757" s="18">
        <v>41926</v>
      </c>
      <c r="D5757" s="18">
        <v>41930</v>
      </c>
      <c r="E5757" t="s">
        <v>77</v>
      </c>
      <c r="F5757" t="s">
        <v>5828</v>
      </c>
      <c r="G5757" t="s">
        <v>5829</v>
      </c>
      <c r="H5757" t="s">
        <v>53</v>
      </c>
      <c r="I5757" t="s">
        <v>54</v>
      </c>
      <c r="J5757" t="s">
        <v>130</v>
      </c>
      <c r="K5757" t="s">
        <v>131</v>
      </c>
      <c r="L5757">
        <v>76106</v>
      </c>
      <c r="M5757" t="s">
        <v>132</v>
      </c>
      <c r="N5757" t="s">
        <v>7669</v>
      </c>
      <c r="O5757" t="s">
        <v>73</v>
      </c>
      <c r="P5757" t="s">
        <v>105</v>
      </c>
      <c r="Q5757" t="s">
        <v>7670</v>
      </c>
      <c r="R5757" s="19">
        <v>3.16</v>
      </c>
      <c r="S5757" s="17">
        <v>4</v>
      </c>
      <c r="T5757" s="20">
        <v>0.8</v>
      </c>
      <c r="U5757" s="19">
        <v>-8.532</v>
      </c>
      <c r="V5757" s="20">
        <f t="shared" si="445"/>
        <v>-2.6999999999999997</v>
      </c>
      <c r="W5757" s="17">
        <f t="shared" si="446"/>
        <v>2014</v>
      </c>
      <c r="X5757" t="str">
        <f t="shared" si="447"/>
        <v>Oct-2014</v>
      </c>
      <c r="Y5757" s="17">
        <f t="shared" si="448"/>
        <v>4</v>
      </c>
      <c r="Z5757" t="str">
        <f t="shared" si="449"/>
        <v>Over 50%</v>
      </c>
      <c r="AA5757" s="17">
        <f>IF(COUNTIF($B$2:B5757,B5757)=1,1,0)</f>
        <v>1</v>
      </c>
      <c r="AB5757" s="17">
        <f>IF(COUNTIF($F$2:F5757,F5757)=1,1,0)</f>
        <v>0</v>
      </c>
    </row>
    <row r="5758" spans="1:28" x14ac:dyDescent="0.2">
      <c r="A5758" s="17">
        <v>5757</v>
      </c>
      <c r="B5758" t="s">
        <v>8497</v>
      </c>
      <c r="C5758" s="18">
        <v>41926</v>
      </c>
      <c r="D5758" s="18">
        <v>41930</v>
      </c>
      <c r="E5758" t="s">
        <v>77</v>
      </c>
      <c r="F5758" t="s">
        <v>5828</v>
      </c>
      <c r="G5758" t="s">
        <v>5829</v>
      </c>
      <c r="H5758" t="s">
        <v>53</v>
      </c>
      <c r="I5758" t="s">
        <v>54</v>
      </c>
      <c r="J5758" t="s">
        <v>130</v>
      </c>
      <c r="K5758" t="s">
        <v>131</v>
      </c>
      <c r="L5758">
        <v>76106</v>
      </c>
      <c r="M5758" t="s">
        <v>132</v>
      </c>
      <c r="N5758" t="s">
        <v>2428</v>
      </c>
      <c r="O5758" t="s">
        <v>98</v>
      </c>
      <c r="P5758" t="s">
        <v>1246</v>
      </c>
      <c r="Q5758" t="s">
        <v>2429</v>
      </c>
      <c r="R5758" s="19">
        <v>1999.96</v>
      </c>
      <c r="S5758" s="17">
        <v>5</v>
      </c>
      <c r="T5758" s="20">
        <v>0.2</v>
      </c>
      <c r="U5758" s="19">
        <v>624.98749999999995</v>
      </c>
      <c r="V5758" s="20">
        <f t="shared" si="445"/>
        <v>0.31249999999999994</v>
      </c>
      <c r="W5758" s="17">
        <f t="shared" si="446"/>
        <v>2014</v>
      </c>
      <c r="X5758" t="str">
        <f t="shared" si="447"/>
        <v>Oct-2014</v>
      </c>
      <c r="Y5758" s="17">
        <f t="shared" si="448"/>
        <v>4</v>
      </c>
      <c r="Z5758" t="str">
        <f t="shared" si="449"/>
        <v>11-20%</v>
      </c>
      <c r="AA5758" s="17">
        <f>IF(COUNTIF($B$2:B5758,B5758)=1,1,0)</f>
        <v>0</v>
      </c>
      <c r="AB5758" s="17">
        <f>IF(COUNTIF($F$2:F5758,F5758)=1,1,0)</f>
        <v>0</v>
      </c>
    </row>
    <row r="5759" spans="1:28" x14ac:dyDescent="0.2">
      <c r="A5759" s="17">
        <v>5758</v>
      </c>
      <c r="B5759" t="s">
        <v>8498</v>
      </c>
      <c r="C5759" s="18">
        <v>42227</v>
      </c>
      <c r="D5759" s="18">
        <v>42232</v>
      </c>
      <c r="E5759" t="s">
        <v>77</v>
      </c>
      <c r="F5759" t="s">
        <v>8499</v>
      </c>
      <c r="G5759" t="s">
        <v>8500</v>
      </c>
      <c r="H5759" t="s">
        <v>53</v>
      </c>
      <c r="I5759" t="s">
        <v>54</v>
      </c>
      <c r="J5759" t="s">
        <v>4624</v>
      </c>
      <c r="K5759" t="s">
        <v>115</v>
      </c>
      <c r="L5759">
        <v>27604</v>
      </c>
      <c r="M5759" t="s">
        <v>57</v>
      </c>
      <c r="N5759" t="s">
        <v>3992</v>
      </c>
      <c r="O5759" t="s">
        <v>59</v>
      </c>
      <c r="P5759" t="s">
        <v>92</v>
      </c>
      <c r="Q5759" t="s">
        <v>5805</v>
      </c>
      <c r="R5759" s="19">
        <v>46.152000000000001</v>
      </c>
      <c r="S5759" s="17">
        <v>3</v>
      </c>
      <c r="T5759" s="20">
        <v>0.2</v>
      </c>
      <c r="U5759" s="19">
        <v>12.1149</v>
      </c>
      <c r="V5759" s="20">
        <f t="shared" si="445"/>
        <v>0.26250000000000001</v>
      </c>
      <c r="W5759" s="17">
        <f t="shared" si="446"/>
        <v>2015</v>
      </c>
      <c r="X5759" t="str">
        <f t="shared" si="447"/>
        <v>Aug-2015</v>
      </c>
      <c r="Y5759" s="17">
        <f t="shared" si="448"/>
        <v>5</v>
      </c>
      <c r="Z5759" t="str">
        <f t="shared" si="449"/>
        <v>11-20%</v>
      </c>
      <c r="AA5759" s="17">
        <f>IF(COUNTIF($B$2:B5759,B5759)=1,1,0)</f>
        <v>1</v>
      </c>
      <c r="AB5759" s="17">
        <f>IF(COUNTIF($F$2:F5759,F5759)=1,1,0)</f>
        <v>1</v>
      </c>
    </row>
    <row r="5760" spans="1:28" x14ac:dyDescent="0.2">
      <c r="A5760" s="17">
        <v>5759</v>
      </c>
      <c r="B5760" t="s">
        <v>8501</v>
      </c>
      <c r="C5760" s="18">
        <v>42330</v>
      </c>
      <c r="D5760" s="18">
        <v>42331</v>
      </c>
      <c r="E5760" t="s">
        <v>215</v>
      </c>
      <c r="F5760" t="s">
        <v>89</v>
      </c>
      <c r="G5760" t="s">
        <v>90</v>
      </c>
      <c r="H5760" t="s">
        <v>53</v>
      </c>
      <c r="I5760" t="s">
        <v>54</v>
      </c>
      <c r="J5760" t="s">
        <v>2362</v>
      </c>
      <c r="K5760" t="s">
        <v>81</v>
      </c>
      <c r="L5760">
        <v>33012</v>
      </c>
      <c r="M5760" t="s">
        <v>57</v>
      </c>
      <c r="N5760" t="s">
        <v>8220</v>
      </c>
      <c r="O5760" t="s">
        <v>98</v>
      </c>
      <c r="P5760" t="s">
        <v>711</v>
      </c>
      <c r="Q5760" t="s">
        <v>8221</v>
      </c>
      <c r="R5760" s="19">
        <v>32.984999999999999</v>
      </c>
      <c r="S5760" s="17">
        <v>3</v>
      </c>
      <c r="T5760" s="20">
        <v>0.5</v>
      </c>
      <c r="U5760" s="19">
        <v>-1.9791000000000001</v>
      </c>
      <c r="V5760" s="20">
        <f t="shared" si="445"/>
        <v>-6.0000000000000005E-2</v>
      </c>
      <c r="W5760" s="17">
        <f t="shared" si="446"/>
        <v>2015</v>
      </c>
      <c r="X5760" t="str">
        <f t="shared" si="447"/>
        <v>Nov-2015</v>
      </c>
      <c r="Y5760" s="17">
        <f t="shared" si="448"/>
        <v>1</v>
      </c>
      <c r="Z5760" t="str">
        <f t="shared" si="449"/>
        <v>41-50%</v>
      </c>
      <c r="AA5760" s="17">
        <f>IF(COUNTIF($B$2:B5760,B5760)=1,1,0)</f>
        <v>1</v>
      </c>
      <c r="AB5760" s="17">
        <f>IF(COUNTIF($F$2:F5760,F5760)=1,1,0)</f>
        <v>0</v>
      </c>
    </row>
    <row r="5761" spans="1:28" x14ac:dyDescent="0.2">
      <c r="A5761" s="17">
        <v>5760</v>
      </c>
      <c r="B5761" t="s">
        <v>8502</v>
      </c>
      <c r="C5761" s="18">
        <v>42734</v>
      </c>
      <c r="D5761" s="18">
        <v>42734</v>
      </c>
      <c r="E5761" t="s">
        <v>1320</v>
      </c>
      <c r="F5761" t="s">
        <v>5960</v>
      </c>
      <c r="G5761" t="s">
        <v>5961</v>
      </c>
      <c r="H5761" t="s">
        <v>129</v>
      </c>
      <c r="I5761" t="s">
        <v>54</v>
      </c>
      <c r="J5761" t="s">
        <v>69</v>
      </c>
      <c r="K5761" t="s">
        <v>70</v>
      </c>
      <c r="L5761">
        <v>90032</v>
      </c>
      <c r="M5761" t="s">
        <v>71</v>
      </c>
      <c r="N5761" t="s">
        <v>3065</v>
      </c>
      <c r="O5761" t="s">
        <v>73</v>
      </c>
      <c r="P5761" t="s">
        <v>86</v>
      </c>
      <c r="Q5761" t="s">
        <v>3066</v>
      </c>
      <c r="R5761" s="19">
        <v>481.32</v>
      </c>
      <c r="S5761" s="17">
        <v>4</v>
      </c>
      <c r="T5761" s="20">
        <v>0</v>
      </c>
      <c r="U5761" s="19">
        <v>125.14319999999999</v>
      </c>
      <c r="V5761" s="20">
        <f t="shared" si="445"/>
        <v>0.26</v>
      </c>
      <c r="W5761" s="17">
        <f t="shared" si="446"/>
        <v>2016</v>
      </c>
      <c r="X5761" t="str">
        <f t="shared" si="447"/>
        <v>Dec-2016</v>
      </c>
      <c r="Y5761" s="17">
        <f t="shared" si="448"/>
        <v>0</v>
      </c>
      <c r="Z5761" t="str">
        <f t="shared" si="449"/>
        <v>0% (No Discount)</v>
      </c>
      <c r="AA5761" s="17">
        <f>IF(COUNTIF($B$2:B5761,B5761)=1,1,0)</f>
        <v>1</v>
      </c>
      <c r="AB5761" s="17">
        <f>IF(COUNTIF($F$2:F5761,F5761)=1,1,0)</f>
        <v>0</v>
      </c>
    </row>
    <row r="5762" spans="1:28" x14ac:dyDescent="0.2">
      <c r="A5762" s="17">
        <v>5761</v>
      </c>
      <c r="B5762" t="s">
        <v>8502</v>
      </c>
      <c r="C5762" s="18">
        <v>42734</v>
      </c>
      <c r="D5762" s="18">
        <v>42734</v>
      </c>
      <c r="E5762" t="s">
        <v>1320</v>
      </c>
      <c r="F5762" t="s">
        <v>5960</v>
      </c>
      <c r="G5762" t="s">
        <v>5961</v>
      </c>
      <c r="H5762" t="s">
        <v>129</v>
      </c>
      <c r="I5762" t="s">
        <v>54</v>
      </c>
      <c r="J5762" t="s">
        <v>69</v>
      </c>
      <c r="K5762" t="s">
        <v>70</v>
      </c>
      <c r="L5762">
        <v>90032</v>
      </c>
      <c r="M5762" t="s">
        <v>71</v>
      </c>
      <c r="N5762" t="s">
        <v>1650</v>
      </c>
      <c r="O5762" t="s">
        <v>73</v>
      </c>
      <c r="P5762" t="s">
        <v>102</v>
      </c>
      <c r="Q5762" t="s">
        <v>1651</v>
      </c>
      <c r="R5762" s="19">
        <v>6.3840000000000003</v>
      </c>
      <c r="S5762" s="17">
        <v>1</v>
      </c>
      <c r="T5762" s="20">
        <v>0.2</v>
      </c>
      <c r="U5762" s="19">
        <v>2.1545999999999998</v>
      </c>
      <c r="V5762" s="20">
        <f t="shared" ref="V5762:V5825" si="450">IFERROR(U5762/R5762,0)</f>
        <v>0.33749999999999997</v>
      </c>
      <c r="W5762" s="17">
        <f t="shared" ref="W5762:W5825" si="451">YEAR(C5762)</f>
        <v>2016</v>
      </c>
      <c r="X5762" t="str">
        <f t="shared" ref="X5762:X5825" si="452">TEXT(C5762,"mmm-yyyy")</f>
        <v>Dec-2016</v>
      </c>
      <c r="Y5762" s="17">
        <f t="shared" ref="Y5762:Y5825" si="453">D5762-C5762</f>
        <v>0</v>
      </c>
      <c r="Z5762" t="str">
        <f t="shared" ref="Z5762:Z5825" si="454">IF(T5762=0,"0% (No Discount)",IF(T5762&lt;=0.1,"1-10%",IF(T5762&lt;=0.2,"11-20%",IF(T5762&lt;=0.3,"21-30%",IF(T5762&lt;=0.4,"31-40%",IF(T5762&lt;=0.5,"41-50%","Over 50%"))))))</f>
        <v>11-20%</v>
      </c>
      <c r="AA5762" s="17">
        <f>IF(COUNTIF($B$2:B5762,B5762)=1,1,0)</f>
        <v>0</v>
      </c>
      <c r="AB5762" s="17">
        <f>IF(COUNTIF($F$2:F5762,F5762)=1,1,0)</f>
        <v>0</v>
      </c>
    </row>
    <row r="5763" spans="1:28" x14ac:dyDescent="0.2">
      <c r="A5763" s="17">
        <v>5762</v>
      </c>
      <c r="B5763" t="s">
        <v>8503</v>
      </c>
      <c r="C5763" s="18">
        <v>42959</v>
      </c>
      <c r="D5763" s="18">
        <v>42962</v>
      </c>
      <c r="E5763" t="s">
        <v>215</v>
      </c>
      <c r="F5763" t="s">
        <v>5259</v>
      </c>
      <c r="G5763" t="s">
        <v>5260</v>
      </c>
      <c r="H5763" t="s">
        <v>53</v>
      </c>
      <c r="I5763" t="s">
        <v>54</v>
      </c>
      <c r="J5763" t="s">
        <v>8504</v>
      </c>
      <c r="K5763" t="s">
        <v>70</v>
      </c>
      <c r="L5763">
        <v>92630</v>
      </c>
      <c r="M5763" t="s">
        <v>71</v>
      </c>
      <c r="N5763" t="s">
        <v>4456</v>
      </c>
      <c r="O5763" t="s">
        <v>73</v>
      </c>
      <c r="P5763" t="s">
        <v>105</v>
      </c>
      <c r="Q5763" t="s">
        <v>4457</v>
      </c>
      <c r="R5763" s="19">
        <v>542.94000000000005</v>
      </c>
      <c r="S5763" s="17">
        <v>3</v>
      </c>
      <c r="T5763" s="20">
        <v>0</v>
      </c>
      <c r="U5763" s="19">
        <v>152.0232</v>
      </c>
      <c r="V5763" s="20">
        <f t="shared" si="450"/>
        <v>0.27999999999999997</v>
      </c>
      <c r="W5763" s="17">
        <f t="shared" si="451"/>
        <v>2017</v>
      </c>
      <c r="X5763" t="str">
        <f t="shared" si="452"/>
        <v>Aug-2017</v>
      </c>
      <c r="Y5763" s="17">
        <f t="shared" si="453"/>
        <v>3</v>
      </c>
      <c r="Z5763" t="str">
        <f t="shared" si="454"/>
        <v>0% (No Discount)</v>
      </c>
      <c r="AA5763" s="17">
        <f>IF(COUNTIF($B$2:B5763,B5763)=1,1,0)</f>
        <v>1</v>
      </c>
      <c r="AB5763" s="17">
        <f>IF(COUNTIF($F$2:F5763,F5763)=1,1,0)</f>
        <v>0</v>
      </c>
    </row>
    <row r="5764" spans="1:28" x14ac:dyDescent="0.2">
      <c r="A5764" s="17">
        <v>5763</v>
      </c>
      <c r="B5764" t="s">
        <v>8503</v>
      </c>
      <c r="C5764" s="18">
        <v>42959</v>
      </c>
      <c r="D5764" s="18">
        <v>42962</v>
      </c>
      <c r="E5764" t="s">
        <v>215</v>
      </c>
      <c r="F5764" t="s">
        <v>5259</v>
      </c>
      <c r="G5764" t="s">
        <v>5260</v>
      </c>
      <c r="H5764" t="s">
        <v>53</v>
      </c>
      <c r="I5764" t="s">
        <v>54</v>
      </c>
      <c r="J5764" t="s">
        <v>8504</v>
      </c>
      <c r="K5764" t="s">
        <v>70</v>
      </c>
      <c r="L5764">
        <v>92630</v>
      </c>
      <c r="M5764" t="s">
        <v>71</v>
      </c>
      <c r="N5764" t="s">
        <v>3964</v>
      </c>
      <c r="O5764" t="s">
        <v>59</v>
      </c>
      <c r="P5764" t="s">
        <v>92</v>
      </c>
      <c r="Q5764" t="s">
        <v>3965</v>
      </c>
      <c r="R5764" s="19">
        <v>54.92</v>
      </c>
      <c r="S5764" s="17">
        <v>4</v>
      </c>
      <c r="T5764" s="20">
        <v>0</v>
      </c>
      <c r="U5764" s="19">
        <v>19.7712</v>
      </c>
      <c r="V5764" s="20">
        <f t="shared" si="450"/>
        <v>0.36</v>
      </c>
      <c r="W5764" s="17">
        <f t="shared" si="451"/>
        <v>2017</v>
      </c>
      <c r="X5764" t="str">
        <f t="shared" si="452"/>
        <v>Aug-2017</v>
      </c>
      <c r="Y5764" s="17">
        <f t="shared" si="453"/>
        <v>3</v>
      </c>
      <c r="Z5764" t="str">
        <f t="shared" si="454"/>
        <v>0% (No Discount)</v>
      </c>
      <c r="AA5764" s="17">
        <f>IF(COUNTIF($B$2:B5764,B5764)=1,1,0)</f>
        <v>0</v>
      </c>
      <c r="AB5764" s="17">
        <f>IF(COUNTIF($F$2:F5764,F5764)=1,1,0)</f>
        <v>0</v>
      </c>
    </row>
    <row r="5765" spans="1:28" x14ac:dyDescent="0.2">
      <c r="A5765" s="17">
        <v>5764</v>
      </c>
      <c r="B5765" t="s">
        <v>8505</v>
      </c>
      <c r="C5765" s="18">
        <v>42311</v>
      </c>
      <c r="D5765" s="18">
        <v>42313</v>
      </c>
      <c r="E5765" t="s">
        <v>215</v>
      </c>
      <c r="F5765" t="s">
        <v>821</v>
      </c>
      <c r="G5765" t="s">
        <v>822</v>
      </c>
      <c r="H5765" t="s">
        <v>68</v>
      </c>
      <c r="I5765" t="s">
        <v>54</v>
      </c>
      <c r="J5765" t="s">
        <v>1203</v>
      </c>
      <c r="K5765" t="s">
        <v>294</v>
      </c>
      <c r="L5765">
        <v>11561</v>
      </c>
      <c r="M5765" t="s">
        <v>175</v>
      </c>
      <c r="N5765" t="s">
        <v>6938</v>
      </c>
      <c r="O5765" t="s">
        <v>59</v>
      </c>
      <c r="P5765" t="s">
        <v>63</v>
      </c>
      <c r="Q5765" t="s">
        <v>6939</v>
      </c>
      <c r="R5765" s="19">
        <v>1448.82</v>
      </c>
      <c r="S5765" s="17">
        <v>10</v>
      </c>
      <c r="T5765" s="20">
        <v>0.1</v>
      </c>
      <c r="U5765" s="19">
        <v>209.274</v>
      </c>
      <c r="V5765" s="20">
        <f t="shared" si="450"/>
        <v>0.14444444444444446</v>
      </c>
      <c r="W5765" s="17">
        <f t="shared" si="451"/>
        <v>2015</v>
      </c>
      <c r="X5765" t="str">
        <f t="shared" si="452"/>
        <v>Nov-2015</v>
      </c>
      <c r="Y5765" s="17">
        <f t="shared" si="453"/>
        <v>2</v>
      </c>
      <c r="Z5765" t="str">
        <f t="shared" si="454"/>
        <v>1-10%</v>
      </c>
      <c r="AA5765" s="17">
        <f>IF(COUNTIF($B$2:B5765,B5765)=1,1,0)</f>
        <v>1</v>
      </c>
      <c r="AB5765" s="17">
        <f>IF(COUNTIF($F$2:F5765,F5765)=1,1,0)</f>
        <v>0</v>
      </c>
    </row>
    <row r="5766" spans="1:28" x14ac:dyDescent="0.2">
      <c r="A5766" s="17">
        <v>5765</v>
      </c>
      <c r="B5766" t="s">
        <v>8506</v>
      </c>
      <c r="C5766" s="18">
        <v>42257</v>
      </c>
      <c r="D5766" s="18">
        <v>42259</v>
      </c>
      <c r="E5766" t="s">
        <v>50</v>
      </c>
      <c r="F5766" t="s">
        <v>3680</v>
      </c>
      <c r="G5766" t="s">
        <v>3681</v>
      </c>
      <c r="H5766" t="s">
        <v>53</v>
      </c>
      <c r="I5766" t="s">
        <v>54</v>
      </c>
      <c r="J5766" t="s">
        <v>122</v>
      </c>
      <c r="K5766" t="s">
        <v>123</v>
      </c>
      <c r="L5766">
        <v>98103</v>
      </c>
      <c r="M5766" t="s">
        <v>71</v>
      </c>
      <c r="N5766" t="s">
        <v>8408</v>
      </c>
      <c r="O5766" t="s">
        <v>73</v>
      </c>
      <c r="P5766" t="s">
        <v>86</v>
      </c>
      <c r="Q5766" t="s">
        <v>8409</v>
      </c>
      <c r="R5766" s="19">
        <v>353.88</v>
      </c>
      <c r="S5766" s="17">
        <v>6</v>
      </c>
      <c r="T5766" s="20">
        <v>0</v>
      </c>
      <c r="U5766" s="19">
        <v>17.693999999999999</v>
      </c>
      <c r="V5766" s="20">
        <f t="shared" si="450"/>
        <v>4.9999999999999996E-2</v>
      </c>
      <c r="W5766" s="17">
        <f t="shared" si="451"/>
        <v>2015</v>
      </c>
      <c r="X5766" t="str">
        <f t="shared" si="452"/>
        <v>Sep-2015</v>
      </c>
      <c r="Y5766" s="17">
        <f t="shared" si="453"/>
        <v>2</v>
      </c>
      <c r="Z5766" t="str">
        <f t="shared" si="454"/>
        <v>0% (No Discount)</v>
      </c>
      <c r="AA5766" s="17">
        <f>IF(COUNTIF($B$2:B5766,B5766)=1,1,0)</f>
        <v>1</v>
      </c>
      <c r="AB5766" s="17">
        <f>IF(COUNTIF($F$2:F5766,F5766)=1,1,0)</f>
        <v>0</v>
      </c>
    </row>
    <row r="5767" spans="1:28" x14ac:dyDescent="0.2">
      <c r="A5767" s="17">
        <v>5766</v>
      </c>
      <c r="B5767" t="s">
        <v>8507</v>
      </c>
      <c r="C5767" s="18">
        <v>41951</v>
      </c>
      <c r="D5767" s="18">
        <v>41957</v>
      </c>
      <c r="E5767" t="s">
        <v>77</v>
      </c>
      <c r="F5767" t="s">
        <v>179</v>
      </c>
      <c r="G5767" t="s">
        <v>180</v>
      </c>
      <c r="H5767" t="s">
        <v>53</v>
      </c>
      <c r="I5767" t="s">
        <v>54</v>
      </c>
      <c r="J5767" t="s">
        <v>8508</v>
      </c>
      <c r="K5767" t="s">
        <v>70</v>
      </c>
      <c r="L5767">
        <v>96003</v>
      </c>
      <c r="M5767" t="s">
        <v>71</v>
      </c>
      <c r="N5767" t="s">
        <v>3434</v>
      </c>
      <c r="O5767" t="s">
        <v>98</v>
      </c>
      <c r="P5767" t="s">
        <v>99</v>
      </c>
      <c r="Q5767" t="s">
        <v>3435</v>
      </c>
      <c r="R5767" s="19">
        <v>333.57600000000002</v>
      </c>
      <c r="S5767" s="17">
        <v>3</v>
      </c>
      <c r="T5767" s="20">
        <v>0.2</v>
      </c>
      <c r="U5767" s="19">
        <v>25.0182</v>
      </c>
      <c r="V5767" s="20">
        <f t="shared" si="450"/>
        <v>7.4999999999999997E-2</v>
      </c>
      <c r="W5767" s="17">
        <f t="shared" si="451"/>
        <v>2014</v>
      </c>
      <c r="X5767" t="str">
        <f t="shared" si="452"/>
        <v>Nov-2014</v>
      </c>
      <c r="Y5767" s="17">
        <f t="shared" si="453"/>
        <v>6</v>
      </c>
      <c r="Z5767" t="str">
        <f t="shared" si="454"/>
        <v>11-20%</v>
      </c>
      <c r="AA5767" s="17">
        <f>IF(COUNTIF($B$2:B5767,B5767)=1,1,0)</f>
        <v>1</v>
      </c>
      <c r="AB5767" s="17">
        <f>IF(COUNTIF($F$2:F5767,F5767)=1,1,0)</f>
        <v>0</v>
      </c>
    </row>
    <row r="5768" spans="1:28" x14ac:dyDescent="0.2">
      <c r="A5768" s="17">
        <v>5767</v>
      </c>
      <c r="B5768" t="s">
        <v>8509</v>
      </c>
      <c r="C5768" s="18">
        <v>42651</v>
      </c>
      <c r="D5768" s="18">
        <v>42658</v>
      </c>
      <c r="E5768" t="s">
        <v>77</v>
      </c>
      <c r="F5768" t="s">
        <v>2751</v>
      </c>
      <c r="G5768" t="s">
        <v>2752</v>
      </c>
      <c r="H5768" t="s">
        <v>129</v>
      </c>
      <c r="I5768" t="s">
        <v>54</v>
      </c>
      <c r="J5768" t="s">
        <v>707</v>
      </c>
      <c r="K5768" t="s">
        <v>131</v>
      </c>
      <c r="L5768">
        <v>78207</v>
      </c>
      <c r="M5768" t="s">
        <v>132</v>
      </c>
      <c r="N5768" t="s">
        <v>5578</v>
      </c>
      <c r="O5768" t="s">
        <v>73</v>
      </c>
      <c r="P5768" t="s">
        <v>74</v>
      </c>
      <c r="Q5768" t="s">
        <v>5579</v>
      </c>
      <c r="R5768" s="19">
        <v>60.143999999999998</v>
      </c>
      <c r="S5768" s="17">
        <v>6</v>
      </c>
      <c r="T5768" s="20">
        <v>0.2</v>
      </c>
      <c r="U5768" s="19">
        <v>20.2986</v>
      </c>
      <c r="V5768" s="20">
        <f t="shared" si="450"/>
        <v>0.33750000000000002</v>
      </c>
      <c r="W5768" s="17">
        <f t="shared" si="451"/>
        <v>2016</v>
      </c>
      <c r="X5768" t="str">
        <f t="shared" si="452"/>
        <v>Oct-2016</v>
      </c>
      <c r="Y5768" s="17">
        <f t="shared" si="453"/>
        <v>7</v>
      </c>
      <c r="Z5768" t="str">
        <f t="shared" si="454"/>
        <v>11-20%</v>
      </c>
      <c r="AA5768" s="17">
        <f>IF(COUNTIF($B$2:B5768,B5768)=1,1,0)</f>
        <v>1</v>
      </c>
      <c r="AB5768" s="17">
        <f>IF(COUNTIF($F$2:F5768,F5768)=1,1,0)</f>
        <v>0</v>
      </c>
    </row>
    <row r="5769" spans="1:28" x14ac:dyDescent="0.2">
      <c r="A5769" s="17">
        <v>5768</v>
      </c>
      <c r="B5769" t="s">
        <v>8510</v>
      </c>
      <c r="C5769" s="18">
        <v>42986</v>
      </c>
      <c r="D5769" s="18">
        <v>42990</v>
      </c>
      <c r="E5769" t="s">
        <v>50</v>
      </c>
      <c r="F5769" t="s">
        <v>7902</v>
      </c>
      <c r="G5769" t="s">
        <v>7903</v>
      </c>
      <c r="H5769" t="s">
        <v>68</v>
      </c>
      <c r="I5769" t="s">
        <v>54</v>
      </c>
      <c r="J5769" t="s">
        <v>211</v>
      </c>
      <c r="K5769" t="s">
        <v>131</v>
      </c>
      <c r="L5769">
        <v>77070</v>
      </c>
      <c r="M5769" t="s">
        <v>132</v>
      </c>
      <c r="N5769" t="s">
        <v>3673</v>
      </c>
      <c r="O5769" t="s">
        <v>98</v>
      </c>
      <c r="P5769" t="s">
        <v>188</v>
      </c>
      <c r="Q5769" t="s">
        <v>3674</v>
      </c>
      <c r="R5769" s="19">
        <v>85.2</v>
      </c>
      <c r="S5769" s="17">
        <v>6</v>
      </c>
      <c r="T5769" s="20">
        <v>0.2</v>
      </c>
      <c r="U5769" s="19">
        <v>20.234999999999999</v>
      </c>
      <c r="V5769" s="20">
        <f t="shared" si="450"/>
        <v>0.23749999999999999</v>
      </c>
      <c r="W5769" s="17">
        <f t="shared" si="451"/>
        <v>2017</v>
      </c>
      <c r="X5769" t="str">
        <f t="shared" si="452"/>
        <v>Sep-2017</v>
      </c>
      <c r="Y5769" s="17">
        <f t="shared" si="453"/>
        <v>4</v>
      </c>
      <c r="Z5769" t="str">
        <f t="shared" si="454"/>
        <v>11-20%</v>
      </c>
      <c r="AA5769" s="17">
        <f>IF(COUNTIF($B$2:B5769,B5769)=1,1,0)</f>
        <v>1</v>
      </c>
      <c r="AB5769" s="17">
        <f>IF(COUNTIF($F$2:F5769,F5769)=1,1,0)</f>
        <v>0</v>
      </c>
    </row>
    <row r="5770" spans="1:28" x14ac:dyDescent="0.2">
      <c r="A5770" s="17">
        <v>5769</v>
      </c>
      <c r="B5770" t="s">
        <v>8511</v>
      </c>
      <c r="C5770" s="18">
        <v>42060</v>
      </c>
      <c r="D5770" s="18">
        <v>42064</v>
      </c>
      <c r="E5770" t="s">
        <v>77</v>
      </c>
      <c r="F5770" t="s">
        <v>2402</v>
      </c>
      <c r="G5770" t="s">
        <v>2403</v>
      </c>
      <c r="H5770" t="s">
        <v>53</v>
      </c>
      <c r="I5770" t="s">
        <v>54</v>
      </c>
      <c r="J5770" t="s">
        <v>4942</v>
      </c>
      <c r="K5770" t="s">
        <v>1275</v>
      </c>
      <c r="L5770">
        <v>1453</v>
      </c>
      <c r="M5770" t="s">
        <v>175</v>
      </c>
      <c r="N5770" t="s">
        <v>4175</v>
      </c>
      <c r="O5770" t="s">
        <v>73</v>
      </c>
      <c r="P5770" t="s">
        <v>74</v>
      </c>
      <c r="Q5770" t="s">
        <v>4176</v>
      </c>
      <c r="R5770" s="19">
        <v>3.15</v>
      </c>
      <c r="S5770" s="17">
        <v>1</v>
      </c>
      <c r="T5770" s="20">
        <v>0</v>
      </c>
      <c r="U5770" s="19">
        <v>1.512</v>
      </c>
      <c r="V5770" s="20">
        <f t="shared" si="450"/>
        <v>0.48000000000000004</v>
      </c>
      <c r="W5770" s="17">
        <f t="shared" si="451"/>
        <v>2015</v>
      </c>
      <c r="X5770" t="str">
        <f t="shared" si="452"/>
        <v>Feb-2015</v>
      </c>
      <c r="Y5770" s="17">
        <f t="shared" si="453"/>
        <v>4</v>
      </c>
      <c r="Z5770" t="str">
        <f t="shared" si="454"/>
        <v>0% (No Discount)</v>
      </c>
      <c r="AA5770" s="17">
        <f>IF(COUNTIF($B$2:B5770,B5770)=1,1,0)</f>
        <v>1</v>
      </c>
      <c r="AB5770" s="17">
        <f>IF(COUNTIF($F$2:F5770,F5770)=1,1,0)</f>
        <v>0</v>
      </c>
    </row>
    <row r="5771" spans="1:28" x14ac:dyDescent="0.2">
      <c r="A5771" s="17">
        <v>5770</v>
      </c>
      <c r="B5771" t="s">
        <v>8511</v>
      </c>
      <c r="C5771" s="18">
        <v>42060</v>
      </c>
      <c r="D5771" s="18">
        <v>42064</v>
      </c>
      <c r="E5771" t="s">
        <v>77</v>
      </c>
      <c r="F5771" t="s">
        <v>2402</v>
      </c>
      <c r="G5771" t="s">
        <v>2403</v>
      </c>
      <c r="H5771" t="s">
        <v>53</v>
      </c>
      <c r="I5771" t="s">
        <v>54</v>
      </c>
      <c r="J5771" t="s">
        <v>4942</v>
      </c>
      <c r="K5771" t="s">
        <v>1275</v>
      </c>
      <c r="L5771">
        <v>1453</v>
      </c>
      <c r="M5771" t="s">
        <v>175</v>
      </c>
      <c r="N5771" t="s">
        <v>587</v>
      </c>
      <c r="O5771" t="s">
        <v>73</v>
      </c>
      <c r="P5771" t="s">
        <v>117</v>
      </c>
      <c r="Q5771" t="s">
        <v>2220</v>
      </c>
      <c r="R5771" s="19">
        <v>22.72</v>
      </c>
      <c r="S5771" s="17">
        <v>4</v>
      </c>
      <c r="T5771" s="20">
        <v>0</v>
      </c>
      <c r="U5771" s="19">
        <v>10.224</v>
      </c>
      <c r="V5771" s="20">
        <f t="shared" si="450"/>
        <v>0.45</v>
      </c>
      <c r="W5771" s="17">
        <f t="shared" si="451"/>
        <v>2015</v>
      </c>
      <c r="X5771" t="str">
        <f t="shared" si="452"/>
        <v>Feb-2015</v>
      </c>
      <c r="Y5771" s="17">
        <f t="shared" si="453"/>
        <v>4</v>
      </c>
      <c r="Z5771" t="str">
        <f t="shared" si="454"/>
        <v>0% (No Discount)</v>
      </c>
      <c r="AA5771" s="17">
        <f>IF(COUNTIF($B$2:B5771,B5771)=1,1,0)</f>
        <v>0</v>
      </c>
      <c r="AB5771" s="17">
        <f>IF(COUNTIF($F$2:F5771,F5771)=1,1,0)</f>
        <v>0</v>
      </c>
    </row>
    <row r="5772" spans="1:28" x14ac:dyDescent="0.2">
      <c r="A5772" s="17">
        <v>5771</v>
      </c>
      <c r="B5772" t="s">
        <v>8512</v>
      </c>
      <c r="C5772" s="18">
        <v>42271</v>
      </c>
      <c r="D5772" s="18">
        <v>42275</v>
      </c>
      <c r="E5772" t="s">
        <v>77</v>
      </c>
      <c r="F5772" t="s">
        <v>3923</v>
      </c>
      <c r="G5772" t="s">
        <v>3924</v>
      </c>
      <c r="H5772" t="s">
        <v>68</v>
      </c>
      <c r="I5772" t="s">
        <v>54</v>
      </c>
      <c r="J5772" t="s">
        <v>69</v>
      </c>
      <c r="K5772" t="s">
        <v>70</v>
      </c>
      <c r="L5772">
        <v>90032</v>
      </c>
      <c r="M5772" t="s">
        <v>71</v>
      </c>
      <c r="N5772" t="s">
        <v>2077</v>
      </c>
      <c r="O5772" t="s">
        <v>59</v>
      </c>
      <c r="P5772" t="s">
        <v>92</v>
      </c>
      <c r="Q5772" t="s">
        <v>2078</v>
      </c>
      <c r="R5772" s="19">
        <v>14.91</v>
      </c>
      <c r="S5772" s="17">
        <v>3</v>
      </c>
      <c r="T5772" s="20">
        <v>0</v>
      </c>
      <c r="U5772" s="19">
        <v>4.6220999999999997</v>
      </c>
      <c r="V5772" s="20">
        <f t="shared" si="450"/>
        <v>0.31</v>
      </c>
      <c r="W5772" s="17">
        <f t="shared" si="451"/>
        <v>2015</v>
      </c>
      <c r="X5772" t="str">
        <f t="shared" si="452"/>
        <v>Sep-2015</v>
      </c>
      <c r="Y5772" s="17">
        <f t="shared" si="453"/>
        <v>4</v>
      </c>
      <c r="Z5772" t="str">
        <f t="shared" si="454"/>
        <v>0% (No Discount)</v>
      </c>
      <c r="AA5772" s="17">
        <f>IF(COUNTIF($B$2:B5772,B5772)=1,1,0)</f>
        <v>1</v>
      </c>
      <c r="AB5772" s="17">
        <f>IF(COUNTIF($F$2:F5772,F5772)=1,1,0)</f>
        <v>0</v>
      </c>
    </row>
    <row r="5773" spans="1:28" x14ac:dyDescent="0.2">
      <c r="A5773" s="17">
        <v>5772</v>
      </c>
      <c r="B5773" t="s">
        <v>8512</v>
      </c>
      <c r="C5773" s="18">
        <v>42271</v>
      </c>
      <c r="D5773" s="18">
        <v>42275</v>
      </c>
      <c r="E5773" t="s">
        <v>77</v>
      </c>
      <c r="F5773" t="s">
        <v>3923</v>
      </c>
      <c r="G5773" t="s">
        <v>3924</v>
      </c>
      <c r="H5773" t="s">
        <v>68</v>
      </c>
      <c r="I5773" t="s">
        <v>54</v>
      </c>
      <c r="J5773" t="s">
        <v>69</v>
      </c>
      <c r="K5773" t="s">
        <v>70</v>
      </c>
      <c r="L5773">
        <v>90032</v>
      </c>
      <c r="M5773" t="s">
        <v>71</v>
      </c>
      <c r="N5773" t="s">
        <v>5647</v>
      </c>
      <c r="O5773" t="s">
        <v>73</v>
      </c>
      <c r="P5773" t="s">
        <v>105</v>
      </c>
      <c r="Q5773" t="s">
        <v>5648</v>
      </c>
      <c r="R5773" s="19">
        <v>1158.1199999999999</v>
      </c>
      <c r="S5773" s="17">
        <v>4</v>
      </c>
      <c r="T5773" s="20">
        <v>0</v>
      </c>
      <c r="U5773" s="19">
        <v>335.85480000000001</v>
      </c>
      <c r="V5773" s="20">
        <f t="shared" si="450"/>
        <v>0.29000000000000004</v>
      </c>
      <c r="W5773" s="17">
        <f t="shared" si="451"/>
        <v>2015</v>
      </c>
      <c r="X5773" t="str">
        <f t="shared" si="452"/>
        <v>Sep-2015</v>
      </c>
      <c r="Y5773" s="17">
        <f t="shared" si="453"/>
        <v>4</v>
      </c>
      <c r="Z5773" t="str">
        <f t="shared" si="454"/>
        <v>0% (No Discount)</v>
      </c>
      <c r="AA5773" s="17">
        <f>IF(COUNTIF($B$2:B5773,B5773)=1,1,0)</f>
        <v>0</v>
      </c>
      <c r="AB5773" s="17">
        <f>IF(COUNTIF($F$2:F5773,F5773)=1,1,0)</f>
        <v>0</v>
      </c>
    </row>
    <row r="5774" spans="1:28" x14ac:dyDescent="0.2">
      <c r="A5774" s="17">
        <v>5773</v>
      </c>
      <c r="B5774" t="s">
        <v>8513</v>
      </c>
      <c r="C5774" s="18">
        <v>42334</v>
      </c>
      <c r="D5774" s="18">
        <v>42339</v>
      </c>
      <c r="E5774" t="s">
        <v>77</v>
      </c>
      <c r="F5774" t="s">
        <v>924</v>
      </c>
      <c r="G5774" t="s">
        <v>925</v>
      </c>
      <c r="H5774" t="s">
        <v>68</v>
      </c>
      <c r="I5774" t="s">
        <v>54</v>
      </c>
      <c r="J5774" t="s">
        <v>345</v>
      </c>
      <c r="K5774" t="s">
        <v>624</v>
      </c>
      <c r="L5774">
        <v>65807</v>
      </c>
      <c r="M5774" t="s">
        <v>132</v>
      </c>
      <c r="N5774" t="s">
        <v>1411</v>
      </c>
      <c r="O5774" t="s">
        <v>98</v>
      </c>
      <c r="P5774" t="s">
        <v>1246</v>
      </c>
      <c r="Q5774" t="s">
        <v>1412</v>
      </c>
      <c r="R5774" s="19">
        <v>599.99</v>
      </c>
      <c r="S5774" s="17">
        <v>1</v>
      </c>
      <c r="T5774" s="20">
        <v>0</v>
      </c>
      <c r="U5774" s="19">
        <v>233.99610000000001</v>
      </c>
      <c r="V5774" s="20">
        <f t="shared" si="450"/>
        <v>0.39</v>
      </c>
      <c r="W5774" s="17">
        <f t="shared" si="451"/>
        <v>2015</v>
      </c>
      <c r="X5774" t="str">
        <f t="shared" si="452"/>
        <v>Nov-2015</v>
      </c>
      <c r="Y5774" s="17">
        <f t="shared" si="453"/>
        <v>5</v>
      </c>
      <c r="Z5774" t="str">
        <f t="shared" si="454"/>
        <v>0% (No Discount)</v>
      </c>
      <c r="AA5774" s="17">
        <f>IF(COUNTIF($B$2:B5774,B5774)=1,1,0)</f>
        <v>1</v>
      </c>
      <c r="AB5774" s="17">
        <f>IF(COUNTIF($F$2:F5774,F5774)=1,1,0)</f>
        <v>0</v>
      </c>
    </row>
    <row r="5775" spans="1:28" x14ac:dyDescent="0.2">
      <c r="A5775" s="17">
        <v>5774</v>
      </c>
      <c r="B5775" t="s">
        <v>8514</v>
      </c>
      <c r="C5775" s="18">
        <v>42613</v>
      </c>
      <c r="D5775" s="18">
        <v>42619</v>
      </c>
      <c r="E5775" t="s">
        <v>77</v>
      </c>
      <c r="F5775" t="s">
        <v>2029</v>
      </c>
      <c r="G5775" t="s">
        <v>2030</v>
      </c>
      <c r="H5775" t="s">
        <v>53</v>
      </c>
      <c r="I5775" t="s">
        <v>54</v>
      </c>
      <c r="J5775" t="s">
        <v>8079</v>
      </c>
      <c r="K5775" t="s">
        <v>131</v>
      </c>
      <c r="L5775">
        <v>76706</v>
      </c>
      <c r="M5775" t="s">
        <v>132</v>
      </c>
      <c r="N5775" t="s">
        <v>1441</v>
      </c>
      <c r="O5775" t="s">
        <v>73</v>
      </c>
      <c r="P5775" t="s">
        <v>86</v>
      </c>
      <c r="Q5775" t="s">
        <v>1442</v>
      </c>
      <c r="R5775" s="19">
        <v>23.968</v>
      </c>
      <c r="S5775" s="17">
        <v>2</v>
      </c>
      <c r="T5775" s="20">
        <v>0.2</v>
      </c>
      <c r="U5775" s="19">
        <v>2.3967999999999998</v>
      </c>
      <c r="V5775" s="20">
        <f t="shared" si="450"/>
        <v>9.9999999999999992E-2</v>
      </c>
      <c r="W5775" s="17">
        <f t="shared" si="451"/>
        <v>2016</v>
      </c>
      <c r="X5775" t="str">
        <f t="shared" si="452"/>
        <v>Aug-2016</v>
      </c>
      <c r="Y5775" s="17">
        <f t="shared" si="453"/>
        <v>6</v>
      </c>
      <c r="Z5775" t="str">
        <f t="shared" si="454"/>
        <v>11-20%</v>
      </c>
      <c r="AA5775" s="17">
        <f>IF(COUNTIF($B$2:B5775,B5775)=1,1,0)</f>
        <v>1</v>
      </c>
      <c r="AB5775" s="17">
        <f>IF(COUNTIF($F$2:F5775,F5775)=1,1,0)</f>
        <v>0</v>
      </c>
    </row>
    <row r="5776" spans="1:28" x14ac:dyDescent="0.2">
      <c r="A5776" s="17">
        <v>5775</v>
      </c>
      <c r="B5776" t="s">
        <v>8515</v>
      </c>
      <c r="C5776" s="18">
        <v>42472</v>
      </c>
      <c r="D5776" s="18">
        <v>42476</v>
      </c>
      <c r="E5776" t="s">
        <v>77</v>
      </c>
      <c r="F5776" t="s">
        <v>3759</v>
      </c>
      <c r="G5776" t="s">
        <v>3760</v>
      </c>
      <c r="H5776" t="s">
        <v>53</v>
      </c>
      <c r="I5776" t="s">
        <v>54</v>
      </c>
      <c r="J5776" t="s">
        <v>69</v>
      </c>
      <c r="K5776" t="s">
        <v>70</v>
      </c>
      <c r="L5776">
        <v>90036</v>
      </c>
      <c r="M5776" t="s">
        <v>71</v>
      </c>
      <c r="N5776" t="s">
        <v>8417</v>
      </c>
      <c r="O5776" t="s">
        <v>59</v>
      </c>
      <c r="P5776" t="s">
        <v>63</v>
      </c>
      <c r="Q5776" t="s">
        <v>8418</v>
      </c>
      <c r="R5776" s="19">
        <v>638.28800000000001</v>
      </c>
      <c r="S5776" s="17">
        <v>7</v>
      </c>
      <c r="T5776" s="20">
        <v>0.2</v>
      </c>
      <c r="U5776" s="19">
        <v>-31.914400000000001</v>
      </c>
      <c r="V5776" s="20">
        <f t="shared" si="450"/>
        <v>-0.05</v>
      </c>
      <c r="W5776" s="17">
        <f t="shared" si="451"/>
        <v>2016</v>
      </c>
      <c r="X5776" t="str">
        <f t="shared" si="452"/>
        <v>Apr-2016</v>
      </c>
      <c r="Y5776" s="17">
        <f t="shared" si="453"/>
        <v>4</v>
      </c>
      <c r="Z5776" t="str">
        <f t="shared" si="454"/>
        <v>11-20%</v>
      </c>
      <c r="AA5776" s="17">
        <f>IF(COUNTIF($B$2:B5776,B5776)=1,1,0)</f>
        <v>1</v>
      </c>
      <c r="AB5776" s="17">
        <f>IF(COUNTIF($F$2:F5776,F5776)=1,1,0)</f>
        <v>0</v>
      </c>
    </row>
    <row r="5777" spans="1:28" x14ac:dyDescent="0.2">
      <c r="A5777" s="17">
        <v>5776</v>
      </c>
      <c r="B5777" t="s">
        <v>8515</v>
      </c>
      <c r="C5777" s="18">
        <v>42472</v>
      </c>
      <c r="D5777" s="18">
        <v>42476</v>
      </c>
      <c r="E5777" t="s">
        <v>77</v>
      </c>
      <c r="F5777" t="s">
        <v>3759</v>
      </c>
      <c r="G5777" t="s">
        <v>3760</v>
      </c>
      <c r="H5777" t="s">
        <v>53</v>
      </c>
      <c r="I5777" t="s">
        <v>54</v>
      </c>
      <c r="J5777" t="s">
        <v>69</v>
      </c>
      <c r="K5777" t="s">
        <v>70</v>
      </c>
      <c r="L5777">
        <v>90036</v>
      </c>
      <c r="M5777" t="s">
        <v>71</v>
      </c>
      <c r="N5777" t="s">
        <v>2882</v>
      </c>
      <c r="O5777" t="s">
        <v>73</v>
      </c>
      <c r="P5777" t="s">
        <v>102</v>
      </c>
      <c r="Q5777" t="s">
        <v>2883</v>
      </c>
      <c r="R5777" s="19">
        <v>13.208</v>
      </c>
      <c r="S5777" s="17">
        <v>1</v>
      </c>
      <c r="T5777" s="20">
        <v>0.2</v>
      </c>
      <c r="U5777" s="19">
        <v>4.6227999999999998</v>
      </c>
      <c r="V5777" s="20">
        <f t="shared" si="450"/>
        <v>0.35</v>
      </c>
      <c r="W5777" s="17">
        <f t="shared" si="451"/>
        <v>2016</v>
      </c>
      <c r="X5777" t="str">
        <f t="shared" si="452"/>
        <v>Apr-2016</v>
      </c>
      <c r="Y5777" s="17">
        <f t="shared" si="453"/>
        <v>4</v>
      </c>
      <c r="Z5777" t="str">
        <f t="shared" si="454"/>
        <v>11-20%</v>
      </c>
      <c r="AA5777" s="17">
        <f>IF(COUNTIF($B$2:B5777,B5777)=1,1,0)</f>
        <v>0</v>
      </c>
      <c r="AB5777" s="17">
        <f>IF(COUNTIF($F$2:F5777,F5777)=1,1,0)</f>
        <v>0</v>
      </c>
    </row>
    <row r="5778" spans="1:28" x14ac:dyDescent="0.2">
      <c r="A5778" s="17">
        <v>5777</v>
      </c>
      <c r="B5778" t="s">
        <v>8516</v>
      </c>
      <c r="C5778" s="18">
        <v>42708</v>
      </c>
      <c r="D5778" s="18">
        <v>42712</v>
      </c>
      <c r="E5778" t="s">
        <v>77</v>
      </c>
      <c r="F5778" t="s">
        <v>1883</v>
      </c>
      <c r="G5778" t="s">
        <v>1884</v>
      </c>
      <c r="H5778" t="s">
        <v>53</v>
      </c>
      <c r="I5778" t="s">
        <v>54</v>
      </c>
      <c r="J5778" t="s">
        <v>1592</v>
      </c>
      <c r="K5778" t="s">
        <v>294</v>
      </c>
      <c r="L5778">
        <v>13021</v>
      </c>
      <c r="M5778" t="s">
        <v>175</v>
      </c>
      <c r="N5778" t="s">
        <v>2476</v>
      </c>
      <c r="O5778" t="s">
        <v>73</v>
      </c>
      <c r="P5778" t="s">
        <v>102</v>
      </c>
      <c r="Q5778" t="s">
        <v>2477</v>
      </c>
      <c r="R5778" s="19">
        <v>15.528</v>
      </c>
      <c r="S5778" s="17">
        <v>3</v>
      </c>
      <c r="T5778" s="20">
        <v>0.2</v>
      </c>
      <c r="U5778" s="19">
        <v>5.8230000000000004</v>
      </c>
      <c r="V5778" s="20">
        <f t="shared" si="450"/>
        <v>0.375</v>
      </c>
      <c r="W5778" s="17">
        <f t="shared" si="451"/>
        <v>2016</v>
      </c>
      <c r="X5778" t="str">
        <f t="shared" si="452"/>
        <v>Dec-2016</v>
      </c>
      <c r="Y5778" s="17">
        <f t="shared" si="453"/>
        <v>4</v>
      </c>
      <c r="Z5778" t="str">
        <f t="shared" si="454"/>
        <v>11-20%</v>
      </c>
      <c r="AA5778" s="17">
        <f>IF(COUNTIF($B$2:B5778,B5778)=1,1,0)</f>
        <v>1</v>
      </c>
      <c r="AB5778" s="17">
        <f>IF(COUNTIF($F$2:F5778,F5778)=1,1,0)</f>
        <v>0</v>
      </c>
    </row>
    <row r="5779" spans="1:28" x14ac:dyDescent="0.2">
      <c r="A5779" s="17">
        <v>5778</v>
      </c>
      <c r="B5779" t="s">
        <v>8517</v>
      </c>
      <c r="C5779" s="18">
        <v>42708</v>
      </c>
      <c r="D5779" s="18">
        <v>42713</v>
      </c>
      <c r="E5779" t="s">
        <v>77</v>
      </c>
      <c r="F5779" t="s">
        <v>3775</v>
      </c>
      <c r="G5779" t="s">
        <v>3776</v>
      </c>
      <c r="H5779" t="s">
        <v>53</v>
      </c>
      <c r="I5779" t="s">
        <v>54</v>
      </c>
      <c r="J5779" t="s">
        <v>154</v>
      </c>
      <c r="K5779" t="s">
        <v>70</v>
      </c>
      <c r="L5779">
        <v>94109</v>
      </c>
      <c r="M5779" t="s">
        <v>71</v>
      </c>
      <c r="N5779" t="s">
        <v>3605</v>
      </c>
      <c r="O5779" t="s">
        <v>73</v>
      </c>
      <c r="P5779" t="s">
        <v>117</v>
      </c>
      <c r="Q5779" t="s">
        <v>3606</v>
      </c>
      <c r="R5779" s="19">
        <v>104.85</v>
      </c>
      <c r="S5779" s="17">
        <v>1</v>
      </c>
      <c r="T5779" s="20">
        <v>0</v>
      </c>
      <c r="U5779" s="19">
        <v>50.328000000000003</v>
      </c>
      <c r="V5779" s="20">
        <f t="shared" si="450"/>
        <v>0.48000000000000004</v>
      </c>
      <c r="W5779" s="17">
        <f t="shared" si="451"/>
        <v>2016</v>
      </c>
      <c r="X5779" t="str">
        <f t="shared" si="452"/>
        <v>Dec-2016</v>
      </c>
      <c r="Y5779" s="17">
        <f t="shared" si="453"/>
        <v>5</v>
      </c>
      <c r="Z5779" t="str">
        <f t="shared" si="454"/>
        <v>0% (No Discount)</v>
      </c>
      <c r="AA5779" s="17">
        <f>IF(COUNTIF($B$2:B5779,B5779)=1,1,0)</f>
        <v>1</v>
      </c>
      <c r="AB5779" s="17">
        <f>IF(COUNTIF($F$2:F5779,F5779)=1,1,0)</f>
        <v>0</v>
      </c>
    </row>
    <row r="5780" spans="1:28" x14ac:dyDescent="0.2">
      <c r="A5780" s="17">
        <v>5779</v>
      </c>
      <c r="B5780" t="s">
        <v>8518</v>
      </c>
      <c r="C5780" s="18">
        <v>41954</v>
      </c>
      <c r="D5780" s="18">
        <v>41961</v>
      </c>
      <c r="E5780" t="s">
        <v>77</v>
      </c>
      <c r="F5780" t="s">
        <v>2319</v>
      </c>
      <c r="G5780" t="s">
        <v>2320</v>
      </c>
      <c r="H5780" t="s">
        <v>53</v>
      </c>
      <c r="I5780" t="s">
        <v>54</v>
      </c>
      <c r="J5780" t="s">
        <v>69</v>
      </c>
      <c r="K5780" t="s">
        <v>70</v>
      </c>
      <c r="L5780">
        <v>90008</v>
      </c>
      <c r="M5780" t="s">
        <v>71</v>
      </c>
      <c r="N5780" t="s">
        <v>1599</v>
      </c>
      <c r="O5780" t="s">
        <v>73</v>
      </c>
      <c r="P5780" t="s">
        <v>95</v>
      </c>
      <c r="Q5780" t="s">
        <v>1600</v>
      </c>
      <c r="R5780" s="19">
        <v>30.48</v>
      </c>
      <c r="S5780" s="17">
        <v>3</v>
      </c>
      <c r="T5780" s="20">
        <v>0</v>
      </c>
      <c r="U5780" s="19">
        <v>7.9248000000000003</v>
      </c>
      <c r="V5780" s="20">
        <f t="shared" si="450"/>
        <v>0.26</v>
      </c>
      <c r="W5780" s="17">
        <f t="shared" si="451"/>
        <v>2014</v>
      </c>
      <c r="X5780" t="str">
        <f t="shared" si="452"/>
        <v>Nov-2014</v>
      </c>
      <c r="Y5780" s="17">
        <f t="shared" si="453"/>
        <v>7</v>
      </c>
      <c r="Z5780" t="str">
        <f t="shared" si="454"/>
        <v>0% (No Discount)</v>
      </c>
      <c r="AA5780" s="17">
        <f>IF(COUNTIF($B$2:B5780,B5780)=1,1,0)</f>
        <v>1</v>
      </c>
      <c r="AB5780" s="17">
        <f>IF(COUNTIF($F$2:F5780,F5780)=1,1,0)</f>
        <v>0</v>
      </c>
    </row>
    <row r="5781" spans="1:28" x14ac:dyDescent="0.2">
      <c r="A5781" s="17">
        <v>5780</v>
      </c>
      <c r="B5781" t="s">
        <v>8518</v>
      </c>
      <c r="C5781" s="18">
        <v>41954</v>
      </c>
      <c r="D5781" s="18">
        <v>41961</v>
      </c>
      <c r="E5781" t="s">
        <v>77</v>
      </c>
      <c r="F5781" t="s">
        <v>2319</v>
      </c>
      <c r="G5781" t="s">
        <v>2320</v>
      </c>
      <c r="H5781" t="s">
        <v>53</v>
      </c>
      <c r="I5781" t="s">
        <v>54</v>
      </c>
      <c r="J5781" t="s">
        <v>69</v>
      </c>
      <c r="K5781" t="s">
        <v>70</v>
      </c>
      <c r="L5781">
        <v>90008</v>
      </c>
      <c r="M5781" t="s">
        <v>71</v>
      </c>
      <c r="N5781" t="s">
        <v>4655</v>
      </c>
      <c r="O5781" t="s">
        <v>59</v>
      </c>
      <c r="P5781" t="s">
        <v>63</v>
      </c>
      <c r="Q5781" t="s">
        <v>4656</v>
      </c>
      <c r="R5781" s="19">
        <v>112.648</v>
      </c>
      <c r="S5781" s="17">
        <v>1</v>
      </c>
      <c r="T5781" s="20">
        <v>0.2</v>
      </c>
      <c r="U5781" s="19">
        <v>11.264799999999999</v>
      </c>
      <c r="V5781" s="20">
        <f t="shared" si="450"/>
        <v>9.9999999999999992E-2</v>
      </c>
      <c r="W5781" s="17">
        <f t="shared" si="451"/>
        <v>2014</v>
      </c>
      <c r="X5781" t="str">
        <f t="shared" si="452"/>
        <v>Nov-2014</v>
      </c>
      <c r="Y5781" s="17">
        <f t="shared" si="453"/>
        <v>7</v>
      </c>
      <c r="Z5781" t="str">
        <f t="shared" si="454"/>
        <v>11-20%</v>
      </c>
      <c r="AA5781" s="17">
        <f>IF(COUNTIF($B$2:B5781,B5781)=1,1,0)</f>
        <v>0</v>
      </c>
      <c r="AB5781" s="17">
        <f>IF(COUNTIF($F$2:F5781,F5781)=1,1,0)</f>
        <v>0</v>
      </c>
    </row>
    <row r="5782" spans="1:28" x14ac:dyDescent="0.2">
      <c r="A5782" s="17">
        <v>5781</v>
      </c>
      <c r="B5782" t="s">
        <v>8519</v>
      </c>
      <c r="C5782" s="18">
        <v>42096</v>
      </c>
      <c r="D5782" s="18">
        <v>42103</v>
      </c>
      <c r="E5782" t="s">
        <v>77</v>
      </c>
      <c r="F5782" t="s">
        <v>4047</v>
      </c>
      <c r="G5782" t="s">
        <v>4048</v>
      </c>
      <c r="H5782" t="s">
        <v>53</v>
      </c>
      <c r="I5782" t="s">
        <v>54</v>
      </c>
      <c r="J5782" t="s">
        <v>69</v>
      </c>
      <c r="K5782" t="s">
        <v>70</v>
      </c>
      <c r="L5782">
        <v>90049</v>
      </c>
      <c r="M5782" t="s">
        <v>71</v>
      </c>
      <c r="N5782" t="s">
        <v>8520</v>
      </c>
      <c r="O5782" t="s">
        <v>98</v>
      </c>
      <c r="P5782" t="s">
        <v>711</v>
      </c>
      <c r="Q5782" t="s">
        <v>8521</v>
      </c>
      <c r="R5782" s="19">
        <v>71.975999999999999</v>
      </c>
      <c r="S5782" s="17">
        <v>3</v>
      </c>
      <c r="T5782" s="20">
        <v>0.2</v>
      </c>
      <c r="U5782" s="19">
        <v>24.291899999999998</v>
      </c>
      <c r="V5782" s="20">
        <f t="shared" si="450"/>
        <v>0.33749999999999997</v>
      </c>
      <c r="W5782" s="17">
        <f t="shared" si="451"/>
        <v>2015</v>
      </c>
      <c r="X5782" t="str">
        <f t="shared" si="452"/>
        <v>Apr-2015</v>
      </c>
      <c r="Y5782" s="17">
        <f t="shared" si="453"/>
        <v>7</v>
      </c>
      <c r="Z5782" t="str">
        <f t="shared" si="454"/>
        <v>11-20%</v>
      </c>
      <c r="AA5782" s="17">
        <f>IF(COUNTIF($B$2:B5782,B5782)=1,1,0)</f>
        <v>1</v>
      </c>
      <c r="AB5782" s="17">
        <f>IF(COUNTIF($F$2:F5782,F5782)=1,1,0)</f>
        <v>0</v>
      </c>
    </row>
    <row r="5783" spans="1:28" x14ac:dyDescent="0.2">
      <c r="A5783" s="17">
        <v>5782</v>
      </c>
      <c r="B5783" t="s">
        <v>8522</v>
      </c>
      <c r="C5783" s="18">
        <v>42350</v>
      </c>
      <c r="D5783" s="18">
        <v>42354</v>
      </c>
      <c r="E5783" t="s">
        <v>50</v>
      </c>
      <c r="F5783" t="s">
        <v>1687</v>
      </c>
      <c r="G5783" t="s">
        <v>1688</v>
      </c>
      <c r="H5783" t="s">
        <v>53</v>
      </c>
      <c r="I5783" t="s">
        <v>54</v>
      </c>
      <c r="J5783" t="s">
        <v>8523</v>
      </c>
      <c r="K5783" t="s">
        <v>70</v>
      </c>
      <c r="L5783">
        <v>95928</v>
      </c>
      <c r="M5783" t="s">
        <v>71</v>
      </c>
      <c r="N5783" t="s">
        <v>668</v>
      </c>
      <c r="O5783" t="s">
        <v>73</v>
      </c>
      <c r="P5783" t="s">
        <v>95</v>
      </c>
      <c r="Q5783" t="s">
        <v>669</v>
      </c>
      <c r="R5783" s="19">
        <v>2.21</v>
      </c>
      <c r="S5783" s="17">
        <v>1</v>
      </c>
      <c r="T5783" s="20">
        <v>0</v>
      </c>
      <c r="U5783" s="19">
        <v>0.59670000000000001</v>
      </c>
      <c r="V5783" s="20">
        <f t="shared" si="450"/>
        <v>0.27</v>
      </c>
      <c r="W5783" s="17">
        <f t="shared" si="451"/>
        <v>2015</v>
      </c>
      <c r="X5783" t="str">
        <f t="shared" si="452"/>
        <v>Dec-2015</v>
      </c>
      <c r="Y5783" s="17">
        <f t="shared" si="453"/>
        <v>4</v>
      </c>
      <c r="Z5783" t="str">
        <f t="shared" si="454"/>
        <v>0% (No Discount)</v>
      </c>
      <c r="AA5783" s="17">
        <f>IF(COUNTIF($B$2:B5783,B5783)=1,1,0)</f>
        <v>1</v>
      </c>
      <c r="AB5783" s="17">
        <f>IF(COUNTIF($F$2:F5783,F5783)=1,1,0)</f>
        <v>0</v>
      </c>
    </row>
    <row r="5784" spans="1:28" x14ac:dyDescent="0.2">
      <c r="A5784" s="17">
        <v>5783</v>
      </c>
      <c r="B5784" t="s">
        <v>8522</v>
      </c>
      <c r="C5784" s="18">
        <v>42350</v>
      </c>
      <c r="D5784" s="18">
        <v>42354</v>
      </c>
      <c r="E5784" t="s">
        <v>50</v>
      </c>
      <c r="F5784" t="s">
        <v>1687</v>
      </c>
      <c r="G5784" t="s">
        <v>1688</v>
      </c>
      <c r="H5784" t="s">
        <v>53</v>
      </c>
      <c r="I5784" t="s">
        <v>54</v>
      </c>
      <c r="J5784" t="s">
        <v>8523</v>
      </c>
      <c r="K5784" t="s">
        <v>70</v>
      </c>
      <c r="L5784">
        <v>95928</v>
      </c>
      <c r="M5784" t="s">
        <v>71</v>
      </c>
      <c r="N5784" t="s">
        <v>3076</v>
      </c>
      <c r="O5784" t="s">
        <v>73</v>
      </c>
      <c r="P5784" t="s">
        <v>200</v>
      </c>
      <c r="Q5784" t="s">
        <v>3077</v>
      </c>
      <c r="R5784" s="19">
        <v>15.52</v>
      </c>
      <c r="S5784" s="17">
        <v>4</v>
      </c>
      <c r="T5784" s="20">
        <v>0</v>
      </c>
      <c r="U5784" s="19">
        <v>7.4496000000000002</v>
      </c>
      <c r="V5784" s="20">
        <f t="shared" si="450"/>
        <v>0.48000000000000004</v>
      </c>
      <c r="W5784" s="17">
        <f t="shared" si="451"/>
        <v>2015</v>
      </c>
      <c r="X5784" t="str">
        <f t="shared" si="452"/>
        <v>Dec-2015</v>
      </c>
      <c r="Y5784" s="17">
        <f t="shared" si="453"/>
        <v>4</v>
      </c>
      <c r="Z5784" t="str">
        <f t="shared" si="454"/>
        <v>0% (No Discount)</v>
      </c>
      <c r="AA5784" s="17">
        <f>IF(COUNTIF($B$2:B5784,B5784)=1,1,0)</f>
        <v>0</v>
      </c>
      <c r="AB5784" s="17">
        <f>IF(COUNTIF($F$2:F5784,F5784)=1,1,0)</f>
        <v>0</v>
      </c>
    </row>
    <row r="5785" spans="1:28" x14ac:dyDescent="0.2">
      <c r="A5785" s="17">
        <v>5784</v>
      </c>
      <c r="B5785" t="s">
        <v>8522</v>
      </c>
      <c r="C5785" s="18">
        <v>42350</v>
      </c>
      <c r="D5785" s="18">
        <v>42354</v>
      </c>
      <c r="E5785" t="s">
        <v>50</v>
      </c>
      <c r="F5785" t="s">
        <v>1687</v>
      </c>
      <c r="G5785" t="s">
        <v>1688</v>
      </c>
      <c r="H5785" t="s">
        <v>53</v>
      </c>
      <c r="I5785" t="s">
        <v>54</v>
      </c>
      <c r="J5785" t="s">
        <v>8523</v>
      </c>
      <c r="K5785" t="s">
        <v>70</v>
      </c>
      <c r="L5785">
        <v>95928</v>
      </c>
      <c r="M5785" t="s">
        <v>71</v>
      </c>
      <c r="N5785" t="s">
        <v>5563</v>
      </c>
      <c r="O5785" t="s">
        <v>73</v>
      </c>
      <c r="P5785" t="s">
        <v>117</v>
      </c>
      <c r="Q5785" t="s">
        <v>5564</v>
      </c>
      <c r="R5785" s="19">
        <v>36.44</v>
      </c>
      <c r="S5785" s="17">
        <v>4</v>
      </c>
      <c r="T5785" s="20">
        <v>0</v>
      </c>
      <c r="U5785" s="19">
        <v>16.398</v>
      </c>
      <c r="V5785" s="20">
        <f t="shared" si="450"/>
        <v>0.45</v>
      </c>
      <c r="W5785" s="17">
        <f t="shared" si="451"/>
        <v>2015</v>
      </c>
      <c r="X5785" t="str">
        <f t="shared" si="452"/>
        <v>Dec-2015</v>
      </c>
      <c r="Y5785" s="17">
        <f t="shared" si="453"/>
        <v>4</v>
      </c>
      <c r="Z5785" t="str">
        <f t="shared" si="454"/>
        <v>0% (No Discount)</v>
      </c>
      <c r="AA5785" s="17">
        <f>IF(COUNTIF($B$2:B5785,B5785)=1,1,0)</f>
        <v>0</v>
      </c>
      <c r="AB5785" s="17">
        <f>IF(COUNTIF($F$2:F5785,F5785)=1,1,0)</f>
        <v>0</v>
      </c>
    </row>
    <row r="5786" spans="1:28" x14ac:dyDescent="0.2">
      <c r="A5786" s="17">
        <v>5785</v>
      </c>
      <c r="B5786" t="s">
        <v>8524</v>
      </c>
      <c r="C5786" s="18">
        <v>43010</v>
      </c>
      <c r="D5786" s="18">
        <v>43016</v>
      </c>
      <c r="E5786" t="s">
        <v>77</v>
      </c>
      <c r="F5786" t="s">
        <v>8344</v>
      </c>
      <c r="G5786" t="s">
        <v>8345</v>
      </c>
      <c r="H5786" t="s">
        <v>53</v>
      </c>
      <c r="I5786" t="s">
        <v>54</v>
      </c>
      <c r="J5786" t="s">
        <v>345</v>
      </c>
      <c r="K5786" t="s">
        <v>447</v>
      </c>
      <c r="L5786">
        <v>97477</v>
      </c>
      <c r="M5786" t="s">
        <v>71</v>
      </c>
      <c r="N5786" t="s">
        <v>1475</v>
      </c>
      <c r="O5786" t="s">
        <v>59</v>
      </c>
      <c r="P5786" t="s">
        <v>60</v>
      </c>
      <c r="Q5786" t="s">
        <v>1476</v>
      </c>
      <c r="R5786" s="19">
        <v>217.76400000000001</v>
      </c>
      <c r="S5786" s="17">
        <v>6</v>
      </c>
      <c r="T5786" s="20">
        <v>0.7</v>
      </c>
      <c r="U5786" s="19">
        <v>-384.71640000000002</v>
      </c>
      <c r="V5786" s="20">
        <f t="shared" si="450"/>
        <v>-1.7666666666666666</v>
      </c>
      <c r="W5786" s="17">
        <f t="shared" si="451"/>
        <v>2017</v>
      </c>
      <c r="X5786" t="str">
        <f t="shared" si="452"/>
        <v>Oct-2017</v>
      </c>
      <c r="Y5786" s="17">
        <f t="shared" si="453"/>
        <v>6</v>
      </c>
      <c r="Z5786" t="str">
        <f t="shared" si="454"/>
        <v>Over 50%</v>
      </c>
      <c r="AA5786" s="17">
        <f>IF(COUNTIF($B$2:B5786,B5786)=1,1,0)</f>
        <v>1</v>
      </c>
      <c r="AB5786" s="17">
        <f>IF(COUNTIF($F$2:F5786,F5786)=1,1,0)</f>
        <v>0</v>
      </c>
    </row>
    <row r="5787" spans="1:28" x14ac:dyDescent="0.2">
      <c r="A5787" s="17">
        <v>5786</v>
      </c>
      <c r="B5787" t="s">
        <v>8524</v>
      </c>
      <c r="C5787" s="18">
        <v>43010</v>
      </c>
      <c r="D5787" s="18">
        <v>43016</v>
      </c>
      <c r="E5787" t="s">
        <v>77</v>
      </c>
      <c r="F5787" t="s">
        <v>8344</v>
      </c>
      <c r="G5787" t="s">
        <v>8345</v>
      </c>
      <c r="H5787" t="s">
        <v>53</v>
      </c>
      <c r="I5787" t="s">
        <v>54</v>
      </c>
      <c r="J5787" t="s">
        <v>345</v>
      </c>
      <c r="K5787" t="s">
        <v>447</v>
      </c>
      <c r="L5787">
        <v>97477</v>
      </c>
      <c r="M5787" t="s">
        <v>71</v>
      </c>
      <c r="N5787" t="s">
        <v>2363</v>
      </c>
      <c r="O5787" t="s">
        <v>73</v>
      </c>
      <c r="P5787" t="s">
        <v>606</v>
      </c>
      <c r="Q5787" t="s">
        <v>2364</v>
      </c>
      <c r="R5787" s="19">
        <v>39.072000000000003</v>
      </c>
      <c r="S5787" s="17">
        <v>6</v>
      </c>
      <c r="T5787" s="20">
        <v>0.2</v>
      </c>
      <c r="U5787" s="19">
        <v>4.3956</v>
      </c>
      <c r="V5787" s="20">
        <f t="shared" si="450"/>
        <v>0.11249999999999999</v>
      </c>
      <c r="W5787" s="17">
        <f t="shared" si="451"/>
        <v>2017</v>
      </c>
      <c r="X5787" t="str">
        <f t="shared" si="452"/>
        <v>Oct-2017</v>
      </c>
      <c r="Y5787" s="17">
        <f t="shared" si="453"/>
        <v>6</v>
      </c>
      <c r="Z5787" t="str">
        <f t="shared" si="454"/>
        <v>11-20%</v>
      </c>
      <c r="AA5787" s="17">
        <f>IF(COUNTIF($B$2:B5787,B5787)=1,1,0)</f>
        <v>0</v>
      </c>
      <c r="AB5787" s="17">
        <f>IF(COUNTIF($F$2:F5787,F5787)=1,1,0)</f>
        <v>0</v>
      </c>
    </row>
    <row r="5788" spans="1:28" x14ac:dyDescent="0.2">
      <c r="A5788" s="17">
        <v>5787</v>
      </c>
      <c r="B5788" t="s">
        <v>8524</v>
      </c>
      <c r="C5788" s="18">
        <v>43010</v>
      </c>
      <c r="D5788" s="18">
        <v>43016</v>
      </c>
      <c r="E5788" t="s">
        <v>77</v>
      </c>
      <c r="F5788" t="s">
        <v>8344</v>
      </c>
      <c r="G5788" t="s">
        <v>8345</v>
      </c>
      <c r="H5788" t="s">
        <v>53</v>
      </c>
      <c r="I5788" t="s">
        <v>54</v>
      </c>
      <c r="J5788" t="s">
        <v>345</v>
      </c>
      <c r="K5788" t="s">
        <v>447</v>
      </c>
      <c r="L5788">
        <v>97477</v>
      </c>
      <c r="M5788" t="s">
        <v>71</v>
      </c>
      <c r="N5788" t="s">
        <v>3277</v>
      </c>
      <c r="O5788" t="s">
        <v>73</v>
      </c>
      <c r="P5788" t="s">
        <v>102</v>
      </c>
      <c r="Q5788" t="s">
        <v>3278</v>
      </c>
      <c r="R5788" s="19">
        <v>22.638000000000002</v>
      </c>
      <c r="S5788" s="17">
        <v>7</v>
      </c>
      <c r="T5788" s="20">
        <v>0.7</v>
      </c>
      <c r="U5788" s="19">
        <v>-16.601199999999999</v>
      </c>
      <c r="V5788" s="20">
        <f t="shared" si="450"/>
        <v>-0.73333333333333317</v>
      </c>
      <c r="W5788" s="17">
        <f t="shared" si="451"/>
        <v>2017</v>
      </c>
      <c r="X5788" t="str">
        <f t="shared" si="452"/>
        <v>Oct-2017</v>
      </c>
      <c r="Y5788" s="17">
        <f t="shared" si="453"/>
        <v>6</v>
      </c>
      <c r="Z5788" t="str">
        <f t="shared" si="454"/>
        <v>Over 50%</v>
      </c>
      <c r="AA5788" s="17">
        <f>IF(COUNTIF($B$2:B5788,B5788)=1,1,0)</f>
        <v>0</v>
      </c>
      <c r="AB5788" s="17">
        <f>IF(COUNTIF($F$2:F5788,F5788)=1,1,0)</f>
        <v>0</v>
      </c>
    </row>
    <row r="5789" spans="1:28" x14ac:dyDescent="0.2">
      <c r="A5789" s="17">
        <v>5788</v>
      </c>
      <c r="B5789" t="s">
        <v>8524</v>
      </c>
      <c r="C5789" s="18">
        <v>43010</v>
      </c>
      <c r="D5789" s="18">
        <v>43016</v>
      </c>
      <c r="E5789" t="s">
        <v>77</v>
      </c>
      <c r="F5789" t="s">
        <v>8344</v>
      </c>
      <c r="G5789" t="s">
        <v>8345</v>
      </c>
      <c r="H5789" t="s">
        <v>53</v>
      </c>
      <c r="I5789" t="s">
        <v>54</v>
      </c>
      <c r="J5789" t="s">
        <v>345</v>
      </c>
      <c r="K5789" t="s">
        <v>447</v>
      </c>
      <c r="L5789">
        <v>97477</v>
      </c>
      <c r="M5789" t="s">
        <v>71</v>
      </c>
      <c r="N5789" t="s">
        <v>5753</v>
      </c>
      <c r="O5789" t="s">
        <v>73</v>
      </c>
      <c r="P5789" t="s">
        <v>95</v>
      </c>
      <c r="Q5789" t="s">
        <v>5754</v>
      </c>
      <c r="R5789" s="19">
        <v>95.144000000000005</v>
      </c>
      <c r="S5789" s="17">
        <v>7</v>
      </c>
      <c r="T5789" s="20">
        <v>0.2</v>
      </c>
      <c r="U5789" s="19">
        <v>10.7037</v>
      </c>
      <c r="V5789" s="20">
        <f t="shared" si="450"/>
        <v>0.11249999999999999</v>
      </c>
      <c r="W5789" s="17">
        <f t="shared" si="451"/>
        <v>2017</v>
      </c>
      <c r="X5789" t="str">
        <f t="shared" si="452"/>
        <v>Oct-2017</v>
      </c>
      <c r="Y5789" s="17">
        <f t="shared" si="453"/>
        <v>6</v>
      </c>
      <c r="Z5789" t="str">
        <f t="shared" si="454"/>
        <v>11-20%</v>
      </c>
      <c r="AA5789" s="17">
        <f>IF(COUNTIF($B$2:B5789,B5789)=1,1,0)</f>
        <v>0</v>
      </c>
      <c r="AB5789" s="17">
        <f>IF(COUNTIF($F$2:F5789,F5789)=1,1,0)</f>
        <v>0</v>
      </c>
    </row>
    <row r="5790" spans="1:28" x14ac:dyDescent="0.2">
      <c r="A5790" s="17">
        <v>5789</v>
      </c>
      <c r="B5790" t="s">
        <v>8525</v>
      </c>
      <c r="C5790" s="18">
        <v>42835</v>
      </c>
      <c r="D5790" s="18">
        <v>42839</v>
      </c>
      <c r="E5790" t="s">
        <v>50</v>
      </c>
      <c r="F5790" t="s">
        <v>8526</v>
      </c>
      <c r="G5790" t="s">
        <v>8527</v>
      </c>
      <c r="H5790" t="s">
        <v>68</v>
      </c>
      <c r="I5790" t="s">
        <v>54</v>
      </c>
      <c r="J5790" t="s">
        <v>1553</v>
      </c>
      <c r="K5790" t="s">
        <v>81</v>
      </c>
      <c r="L5790">
        <v>32216</v>
      </c>
      <c r="M5790" t="s">
        <v>57</v>
      </c>
      <c r="N5790" t="s">
        <v>5788</v>
      </c>
      <c r="O5790" t="s">
        <v>59</v>
      </c>
      <c r="P5790" t="s">
        <v>92</v>
      </c>
      <c r="Q5790" t="s">
        <v>5789</v>
      </c>
      <c r="R5790" s="19">
        <v>12.32</v>
      </c>
      <c r="S5790" s="17">
        <v>5</v>
      </c>
      <c r="T5790" s="20">
        <v>0.2</v>
      </c>
      <c r="U5790" s="19">
        <v>1.8480000000000001</v>
      </c>
      <c r="V5790" s="20">
        <f t="shared" si="450"/>
        <v>0.15</v>
      </c>
      <c r="W5790" s="17">
        <f t="shared" si="451"/>
        <v>2017</v>
      </c>
      <c r="X5790" t="str">
        <f t="shared" si="452"/>
        <v>Apr-2017</v>
      </c>
      <c r="Y5790" s="17">
        <f t="shared" si="453"/>
        <v>4</v>
      </c>
      <c r="Z5790" t="str">
        <f t="shared" si="454"/>
        <v>11-20%</v>
      </c>
      <c r="AA5790" s="17">
        <f>IF(COUNTIF($B$2:B5790,B5790)=1,1,0)</f>
        <v>1</v>
      </c>
      <c r="AB5790" s="17">
        <f>IF(COUNTIF($F$2:F5790,F5790)=1,1,0)</f>
        <v>1</v>
      </c>
    </row>
    <row r="5791" spans="1:28" x14ac:dyDescent="0.2">
      <c r="A5791" s="17">
        <v>5790</v>
      </c>
      <c r="B5791" t="s">
        <v>8525</v>
      </c>
      <c r="C5791" s="18">
        <v>42835</v>
      </c>
      <c r="D5791" s="18">
        <v>42839</v>
      </c>
      <c r="E5791" t="s">
        <v>50</v>
      </c>
      <c r="F5791" t="s">
        <v>8526</v>
      </c>
      <c r="G5791" t="s">
        <v>8527</v>
      </c>
      <c r="H5791" t="s">
        <v>68</v>
      </c>
      <c r="I5791" t="s">
        <v>54</v>
      </c>
      <c r="J5791" t="s">
        <v>1553</v>
      </c>
      <c r="K5791" t="s">
        <v>81</v>
      </c>
      <c r="L5791">
        <v>32216</v>
      </c>
      <c r="M5791" t="s">
        <v>57</v>
      </c>
      <c r="N5791" t="s">
        <v>2743</v>
      </c>
      <c r="O5791" t="s">
        <v>73</v>
      </c>
      <c r="P5791" t="s">
        <v>102</v>
      </c>
      <c r="Q5791" t="s">
        <v>2744</v>
      </c>
      <c r="R5791" s="19">
        <v>4.4189999999999996</v>
      </c>
      <c r="S5791" s="17">
        <v>3</v>
      </c>
      <c r="T5791" s="20">
        <v>0.7</v>
      </c>
      <c r="U5791" s="19">
        <v>-3.0933000000000002</v>
      </c>
      <c r="V5791" s="20">
        <f t="shared" si="450"/>
        <v>-0.70000000000000007</v>
      </c>
      <c r="W5791" s="17">
        <f t="shared" si="451"/>
        <v>2017</v>
      </c>
      <c r="X5791" t="str">
        <f t="shared" si="452"/>
        <v>Apr-2017</v>
      </c>
      <c r="Y5791" s="17">
        <f t="shared" si="453"/>
        <v>4</v>
      </c>
      <c r="Z5791" t="str">
        <f t="shared" si="454"/>
        <v>Over 50%</v>
      </c>
      <c r="AA5791" s="17">
        <f>IF(COUNTIF($B$2:B5791,B5791)=1,1,0)</f>
        <v>0</v>
      </c>
      <c r="AB5791" s="17">
        <f>IF(COUNTIF($F$2:F5791,F5791)=1,1,0)</f>
        <v>0</v>
      </c>
    </row>
    <row r="5792" spans="1:28" x14ac:dyDescent="0.2">
      <c r="A5792" s="17">
        <v>5791</v>
      </c>
      <c r="B5792" t="s">
        <v>8528</v>
      </c>
      <c r="C5792" s="18">
        <v>43007</v>
      </c>
      <c r="D5792" s="18">
        <v>43010</v>
      </c>
      <c r="E5792" t="s">
        <v>215</v>
      </c>
      <c r="F5792" t="s">
        <v>2600</v>
      </c>
      <c r="G5792" t="s">
        <v>2601</v>
      </c>
      <c r="H5792" t="s">
        <v>53</v>
      </c>
      <c r="I5792" t="s">
        <v>54</v>
      </c>
      <c r="J5792" t="s">
        <v>5989</v>
      </c>
      <c r="K5792" t="s">
        <v>70</v>
      </c>
      <c r="L5792">
        <v>93309</v>
      </c>
      <c r="M5792" t="s">
        <v>71</v>
      </c>
      <c r="N5792" t="s">
        <v>2605</v>
      </c>
      <c r="O5792" t="s">
        <v>73</v>
      </c>
      <c r="P5792" t="s">
        <v>296</v>
      </c>
      <c r="Q5792" t="s">
        <v>2606</v>
      </c>
      <c r="R5792" s="19">
        <v>35</v>
      </c>
      <c r="S5792" s="17">
        <v>7</v>
      </c>
      <c r="T5792" s="20">
        <v>0</v>
      </c>
      <c r="U5792" s="19">
        <v>16.8</v>
      </c>
      <c r="V5792" s="20">
        <f t="shared" si="450"/>
        <v>0.48000000000000004</v>
      </c>
      <c r="W5792" s="17">
        <f t="shared" si="451"/>
        <v>2017</v>
      </c>
      <c r="X5792" t="str">
        <f t="shared" si="452"/>
        <v>Sep-2017</v>
      </c>
      <c r="Y5792" s="17">
        <f t="shared" si="453"/>
        <v>3</v>
      </c>
      <c r="Z5792" t="str">
        <f t="shared" si="454"/>
        <v>0% (No Discount)</v>
      </c>
      <c r="AA5792" s="17">
        <f>IF(COUNTIF($B$2:B5792,B5792)=1,1,0)</f>
        <v>1</v>
      </c>
      <c r="AB5792" s="17">
        <f>IF(COUNTIF($F$2:F5792,F5792)=1,1,0)</f>
        <v>0</v>
      </c>
    </row>
    <row r="5793" spans="1:28" x14ac:dyDescent="0.2">
      <c r="A5793" s="17">
        <v>5792</v>
      </c>
      <c r="B5793" t="s">
        <v>8528</v>
      </c>
      <c r="C5793" s="18">
        <v>43007</v>
      </c>
      <c r="D5793" s="18">
        <v>43010</v>
      </c>
      <c r="E5793" t="s">
        <v>215</v>
      </c>
      <c r="F5793" t="s">
        <v>2600</v>
      </c>
      <c r="G5793" t="s">
        <v>2601</v>
      </c>
      <c r="H5793" t="s">
        <v>53</v>
      </c>
      <c r="I5793" t="s">
        <v>54</v>
      </c>
      <c r="J5793" t="s">
        <v>5989</v>
      </c>
      <c r="K5793" t="s">
        <v>70</v>
      </c>
      <c r="L5793">
        <v>93309</v>
      </c>
      <c r="M5793" t="s">
        <v>71</v>
      </c>
      <c r="N5793" t="s">
        <v>3777</v>
      </c>
      <c r="O5793" t="s">
        <v>59</v>
      </c>
      <c r="P5793" t="s">
        <v>63</v>
      </c>
      <c r="Q5793" t="s">
        <v>3778</v>
      </c>
      <c r="R5793" s="19">
        <v>72.784000000000006</v>
      </c>
      <c r="S5793" s="17">
        <v>1</v>
      </c>
      <c r="T5793" s="20">
        <v>0.2</v>
      </c>
      <c r="U5793" s="19">
        <v>0</v>
      </c>
      <c r="V5793" s="20">
        <f t="shared" si="450"/>
        <v>0</v>
      </c>
      <c r="W5793" s="17">
        <f t="shared" si="451"/>
        <v>2017</v>
      </c>
      <c r="X5793" t="str">
        <f t="shared" si="452"/>
        <v>Sep-2017</v>
      </c>
      <c r="Y5793" s="17">
        <f t="shared" si="453"/>
        <v>3</v>
      </c>
      <c r="Z5793" t="str">
        <f t="shared" si="454"/>
        <v>11-20%</v>
      </c>
      <c r="AA5793" s="17">
        <f>IF(COUNTIF($B$2:B5793,B5793)=1,1,0)</f>
        <v>0</v>
      </c>
      <c r="AB5793" s="17">
        <f>IF(COUNTIF($F$2:F5793,F5793)=1,1,0)</f>
        <v>0</v>
      </c>
    </row>
    <row r="5794" spans="1:28" x14ac:dyDescent="0.2">
      <c r="A5794" s="17">
        <v>5793</v>
      </c>
      <c r="B5794" t="s">
        <v>8528</v>
      </c>
      <c r="C5794" s="18">
        <v>43007</v>
      </c>
      <c r="D5794" s="18">
        <v>43010</v>
      </c>
      <c r="E5794" t="s">
        <v>215</v>
      </c>
      <c r="F5794" t="s">
        <v>2600</v>
      </c>
      <c r="G5794" t="s">
        <v>2601</v>
      </c>
      <c r="H5794" t="s">
        <v>53</v>
      </c>
      <c r="I5794" t="s">
        <v>54</v>
      </c>
      <c r="J5794" t="s">
        <v>5989</v>
      </c>
      <c r="K5794" t="s">
        <v>70</v>
      </c>
      <c r="L5794">
        <v>93309</v>
      </c>
      <c r="M5794" t="s">
        <v>71</v>
      </c>
      <c r="N5794" t="s">
        <v>1639</v>
      </c>
      <c r="O5794" t="s">
        <v>73</v>
      </c>
      <c r="P5794" t="s">
        <v>105</v>
      </c>
      <c r="Q5794" t="s">
        <v>1640</v>
      </c>
      <c r="R5794" s="19">
        <v>97.84</v>
      </c>
      <c r="S5794" s="17">
        <v>2</v>
      </c>
      <c r="T5794" s="20">
        <v>0</v>
      </c>
      <c r="U5794" s="19">
        <v>25.438400000000001</v>
      </c>
      <c r="V5794" s="20">
        <f t="shared" si="450"/>
        <v>0.26</v>
      </c>
      <c r="W5794" s="17">
        <f t="shared" si="451"/>
        <v>2017</v>
      </c>
      <c r="X5794" t="str">
        <f t="shared" si="452"/>
        <v>Sep-2017</v>
      </c>
      <c r="Y5794" s="17">
        <f t="shared" si="453"/>
        <v>3</v>
      </c>
      <c r="Z5794" t="str">
        <f t="shared" si="454"/>
        <v>0% (No Discount)</v>
      </c>
      <c r="AA5794" s="17">
        <f>IF(COUNTIF($B$2:B5794,B5794)=1,1,0)</f>
        <v>0</v>
      </c>
      <c r="AB5794" s="17">
        <f>IF(COUNTIF($F$2:F5794,F5794)=1,1,0)</f>
        <v>0</v>
      </c>
    </row>
    <row r="5795" spans="1:28" x14ac:dyDescent="0.2">
      <c r="A5795" s="17">
        <v>5794</v>
      </c>
      <c r="B5795" t="s">
        <v>8528</v>
      </c>
      <c r="C5795" s="18">
        <v>43007</v>
      </c>
      <c r="D5795" s="18">
        <v>43010</v>
      </c>
      <c r="E5795" t="s">
        <v>215</v>
      </c>
      <c r="F5795" t="s">
        <v>2600</v>
      </c>
      <c r="G5795" t="s">
        <v>2601</v>
      </c>
      <c r="H5795" t="s">
        <v>53</v>
      </c>
      <c r="I5795" t="s">
        <v>54</v>
      </c>
      <c r="J5795" t="s">
        <v>5989</v>
      </c>
      <c r="K5795" t="s">
        <v>70</v>
      </c>
      <c r="L5795">
        <v>93309</v>
      </c>
      <c r="M5795" t="s">
        <v>71</v>
      </c>
      <c r="N5795" t="s">
        <v>197</v>
      </c>
      <c r="O5795" t="s">
        <v>59</v>
      </c>
      <c r="P5795" t="s">
        <v>92</v>
      </c>
      <c r="Q5795" t="s">
        <v>198</v>
      </c>
      <c r="R5795" s="19">
        <v>51.75</v>
      </c>
      <c r="S5795" s="17">
        <v>1</v>
      </c>
      <c r="T5795" s="20">
        <v>0</v>
      </c>
      <c r="U5795" s="19">
        <v>15.525</v>
      </c>
      <c r="V5795" s="20">
        <f t="shared" si="450"/>
        <v>0.3</v>
      </c>
      <c r="W5795" s="17">
        <f t="shared" si="451"/>
        <v>2017</v>
      </c>
      <c r="X5795" t="str">
        <f t="shared" si="452"/>
        <v>Sep-2017</v>
      </c>
      <c r="Y5795" s="17">
        <f t="shared" si="453"/>
        <v>3</v>
      </c>
      <c r="Z5795" t="str">
        <f t="shared" si="454"/>
        <v>0% (No Discount)</v>
      </c>
      <c r="AA5795" s="17">
        <f>IF(COUNTIF($B$2:B5795,B5795)=1,1,0)</f>
        <v>0</v>
      </c>
      <c r="AB5795" s="17">
        <f>IF(COUNTIF($F$2:F5795,F5795)=1,1,0)</f>
        <v>0</v>
      </c>
    </row>
    <row r="5796" spans="1:28" x14ac:dyDescent="0.2">
      <c r="A5796" s="17">
        <v>5795</v>
      </c>
      <c r="B5796" t="s">
        <v>8528</v>
      </c>
      <c r="C5796" s="18">
        <v>43007</v>
      </c>
      <c r="D5796" s="18">
        <v>43010</v>
      </c>
      <c r="E5796" t="s">
        <v>215</v>
      </c>
      <c r="F5796" t="s">
        <v>2600</v>
      </c>
      <c r="G5796" t="s">
        <v>2601</v>
      </c>
      <c r="H5796" t="s">
        <v>53</v>
      </c>
      <c r="I5796" t="s">
        <v>54</v>
      </c>
      <c r="J5796" t="s">
        <v>5989</v>
      </c>
      <c r="K5796" t="s">
        <v>70</v>
      </c>
      <c r="L5796">
        <v>93309</v>
      </c>
      <c r="M5796" t="s">
        <v>71</v>
      </c>
      <c r="N5796" t="s">
        <v>2784</v>
      </c>
      <c r="O5796" t="s">
        <v>73</v>
      </c>
      <c r="P5796" t="s">
        <v>102</v>
      </c>
      <c r="Q5796" t="s">
        <v>2785</v>
      </c>
      <c r="R5796" s="19">
        <v>46.671999999999997</v>
      </c>
      <c r="S5796" s="17">
        <v>2</v>
      </c>
      <c r="T5796" s="20">
        <v>0.2</v>
      </c>
      <c r="U5796" s="19">
        <v>16.3352</v>
      </c>
      <c r="V5796" s="20">
        <f t="shared" si="450"/>
        <v>0.35000000000000003</v>
      </c>
      <c r="W5796" s="17">
        <f t="shared" si="451"/>
        <v>2017</v>
      </c>
      <c r="X5796" t="str">
        <f t="shared" si="452"/>
        <v>Sep-2017</v>
      </c>
      <c r="Y5796" s="17">
        <f t="shared" si="453"/>
        <v>3</v>
      </c>
      <c r="Z5796" t="str">
        <f t="shared" si="454"/>
        <v>11-20%</v>
      </c>
      <c r="AA5796" s="17">
        <f>IF(COUNTIF($B$2:B5796,B5796)=1,1,0)</f>
        <v>0</v>
      </c>
      <c r="AB5796" s="17">
        <f>IF(COUNTIF($F$2:F5796,F5796)=1,1,0)</f>
        <v>0</v>
      </c>
    </row>
    <row r="5797" spans="1:28" x14ac:dyDescent="0.2">
      <c r="A5797" s="17">
        <v>5796</v>
      </c>
      <c r="B5797" t="s">
        <v>8529</v>
      </c>
      <c r="C5797" s="18">
        <v>41911</v>
      </c>
      <c r="D5797" s="18">
        <v>41915</v>
      </c>
      <c r="E5797" t="s">
        <v>50</v>
      </c>
      <c r="F5797" t="s">
        <v>3709</v>
      </c>
      <c r="G5797" t="s">
        <v>3710</v>
      </c>
      <c r="H5797" t="s">
        <v>53</v>
      </c>
      <c r="I5797" t="s">
        <v>54</v>
      </c>
      <c r="J5797" t="s">
        <v>293</v>
      </c>
      <c r="K5797" t="s">
        <v>294</v>
      </c>
      <c r="L5797">
        <v>10011</v>
      </c>
      <c r="M5797" t="s">
        <v>175</v>
      </c>
      <c r="N5797" t="s">
        <v>6129</v>
      </c>
      <c r="O5797" t="s">
        <v>73</v>
      </c>
      <c r="P5797" t="s">
        <v>86</v>
      </c>
      <c r="Q5797" t="s">
        <v>6130</v>
      </c>
      <c r="R5797" s="19">
        <v>1395.54</v>
      </c>
      <c r="S5797" s="17">
        <v>9</v>
      </c>
      <c r="T5797" s="20">
        <v>0</v>
      </c>
      <c r="U5797" s="19">
        <v>362.84039999999999</v>
      </c>
      <c r="V5797" s="20">
        <f t="shared" si="450"/>
        <v>0.26</v>
      </c>
      <c r="W5797" s="17">
        <f t="shared" si="451"/>
        <v>2014</v>
      </c>
      <c r="X5797" t="str">
        <f t="shared" si="452"/>
        <v>Sep-2014</v>
      </c>
      <c r="Y5797" s="17">
        <f t="shared" si="453"/>
        <v>4</v>
      </c>
      <c r="Z5797" t="str">
        <f t="shared" si="454"/>
        <v>0% (No Discount)</v>
      </c>
      <c r="AA5797" s="17">
        <f>IF(COUNTIF($B$2:B5797,B5797)=1,1,0)</f>
        <v>1</v>
      </c>
      <c r="AB5797" s="17">
        <f>IF(COUNTIF($F$2:F5797,F5797)=1,1,0)</f>
        <v>0</v>
      </c>
    </row>
    <row r="5798" spans="1:28" x14ac:dyDescent="0.2">
      <c r="A5798" s="17">
        <v>5797</v>
      </c>
      <c r="B5798" t="s">
        <v>8529</v>
      </c>
      <c r="C5798" s="18">
        <v>41911</v>
      </c>
      <c r="D5798" s="18">
        <v>41915</v>
      </c>
      <c r="E5798" t="s">
        <v>50</v>
      </c>
      <c r="F5798" t="s">
        <v>3709</v>
      </c>
      <c r="G5798" t="s">
        <v>3710</v>
      </c>
      <c r="H5798" t="s">
        <v>53</v>
      </c>
      <c r="I5798" t="s">
        <v>54</v>
      </c>
      <c r="J5798" t="s">
        <v>293</v>
      </c>
      <c r="K5798" t="s">
        <v>294</v>
      </c>
      <c r="L5798">
        <v>10011</v>
      </c>
      <c r="M5798" t="s">
        <v>175</v>
      </c>
      <c r="N5798" t="s">
        <v>635</v>
      </c>
      <c r="O5798" t="s">
        <v>59</v>
      </c>
      <c r="P5798" t="s">
        <v>92</v>
      </c>
      <c r="Q5798" t="s">
        <v>636</v>
      </c>
      <c r="R5798" s="19">
        <v>117.36</v>
      </c>
      <c r="S5798" s="17">
        <v>4</v>
      </c>
      <c r="T5798" s="20">
        <v>0</v>
      </c>
      <c r="U5798" s="19">
        <v>36.381599999999999</v>
      </c>
      <c r="V5798" s="20">
        <f t="shared" si="450"/>
        <v>0.31</v>
      </c>
      <c r="W5798" s="17">
        <f t="shared" si="451"/>
        <v>2014</v>
      </c>
      <c r="X5798" t="str">
        <f t="shared" si="452"/>
        <v>Sep-2014</v>
      </c>
      <c r="Y5798" s="17">
        <f t="shared" si="453"/>
        <v>4</v>
      </c>
      <c r="Z5798" t="str">
        <f t="shared" si="454"/>
        <v>0% (No Discount)</v>
      </c>
      <c r="AA5798" s="17">
        <f>IF(COUNTIF($B$2:B5798,B5798)=1,1,0)</f>
        <v>0</v>
      </c>
      <c r="AB5798" s="17">
        <f>IF(COUNTIF($F$2:F5798,F5798)=1,1,0)</f>
        <v>0</v>
      </c>
    </row>
    <row r="5799" spans="1:28" x14ac:dyDescent="0.2">
      <c r="A5799" s="17">
        <v>5798</v>
      </c>
      <c r="B5799" t="s">
        <v>8529</v>
      </c>
      <c r="C5799" s="18">
        <v>41911</v>
      </c>
      <c r="D5799" s="18">
        <v>41915</v>
      </c>
      <c r="E5799" t="s">
        <v>50</v>
      </c>
      <c r="F5799" t="s">
        <v>3709</v>
      </c>
      <c r="G5799" t="s">
        <v>3710</v>
      </c>
      <c r="H5799" t="s">
        <v>53</v>
      </c>
      <c r="I5799" t="s">
        <v>54</v>
      </c>
      <c r="J5799" t="s">
        <v>293</v>
      </c>
      <c r="K5799" t="s">
        <v>294</v>
      </c>
      <c r="L5799">
        <v>10011</v>
      </c>
      <c r="M5799" t="s">
        <v>175</v>
      </c>
      <c r="N5799" t="s">
        <v>3601</v>
      </c>
      <c r="O5799" t="s">
        <v>73</v>
      </c>
      <c r="P5799" t="s">
        <v>74</v>
      </c>
      <c r="Q5799" t="s">
        <v>3602</v>
      </c>
      <c r="R5799" s="19">
        <v>18.899999999999999</v>
      </c>
      <c r="S5799" s="17">
        <v>3</v>
      </c>
      <c r="T5799" s="20">
        <v>0</v>
      </c>
      <c r="U5799" s="19">
        <v>8.6940000000000008</v>
      </c>
      <c r="V5799" s="20">
        <f t="shared" si="450"/>
        <v>0.46000000000000008</v>
      </c>
      <c r="W5799" s="17">
        <f t="shared" si="451"/>
        <v>2014</v>
      </c>
      <c r="X5799" t="str">
        <f t="shared" si="452"/>
        <v>Sep-2014</v>
      </c>
      <c r="Y5799" s="17">
        <f t="shared" si="453"/>
        <v>4</v>
      </c>
      <c r="Z5799" t="str">
        <f t="shared" si="454"/>
        <v>0% (No Discount)</v>
      </c>
      <c r="AA5799" s="17">
        <f>IF(COUNTIF($B$2:B5799,B5799)=1,1,0)</f>
        <v>0</v>
      </c>
      <c r="AB5799" s="17">
        <f>IF(COUNTIF($F$2:F5799,F5799)=1,1,0)</f>
        <v>0</v>
      </c>
    </row>
    <row r="5800" spans="1:28" x14ac:dyDescent="0.2">
      <c r="A5800" s="17">
        <v>5799</v>
      </c>
      <c r="B5800" t="s">
        <v>8529</v>
      </c>
      <c r="C5800" s="18">
        <v>41911</v>
      </c>
      <c r="D5800" s="18">
        <v>41915</v>
      </c>
      <c r="E5800" t="s">
        <v>50</v>
      </c>
      <c r="F5800" t="s">
        <v>3709</v>
      </c>
      <c r="G5800" t="s">
        <v>3710</v>
      </c>
      <c r="H5800" t="s">
        <v>53</v>
      </c>
      <c r="I5800" t="s">
        <v>54</v>
      </c>
      <c r="J5800" t="s">
        <v>293</v>
      </c>
      <c r="K5800" t="s">
        <v>294</v>
      </c>
      <c r="L5800">
        <v>10011</v>
      </c>
      <c r="M5800" t="s">
        <v>175</v>
      </c>
      <c r="N5800" t="s">
        <v>3829</v>
      </c>
      <c r="O5800" t="s">
        <v>73</v>
      </c>
      <c r="P5800" t="s">
        <v>117</v>
      </c>
      <c r="Q5800" t="s">
        <v>3830</v>
      </c>
      <c r="R5800" s="19">
        <v>77.52</v>
      </c>
      <c r="S5800" s="17">
        <v>2</v>
      </c>
      <c r="T5800" s="20">
        <v>0</v>
      </c>
      <c r="U5800" s="19">
        <v>37.9848</v>
      </c>
      <c r="V5800" s="20">
        <f t="shared" si="450"/>
        <v>0.49000000000000005</v>
      </c>
      <c r="W5800" s="17">
        <f t="shared" si="451"/>
        <v>2014</v>
      </c>
      <c r="X5800" t="str">
        <f t="shared" si="452"/>
        <v>Sep-2014</v>
      </c>
      <c r="Y5800" s="17">
        <f t="shared" si="453"/>
        <v>4</v>
      </c>
      <c r="Z5800" t="str">
        <f t="shared" si="454"/>
        <v>0% (No Discount)</v>
      </c>
      <c r="AA5800" s="17">
        <f>IF(COUNTIF($B$2:B5800,B5800)=1,1,0)</f>
        <v>0</v>
      </c>
      <c r="AB5800" s="17">
        <f>IF(COUNTIF($F$2:F5800,F5800)=1,1,0)</f>
        <v>0</v>
      </c>
    </row>
    <row r="5801" spans="1:28" x14ac:dyDescent="0.2">
      <c r="A5801" s="17">
        <v>5800</v>
      </c>
      <c r="B5801" t="s">
        <v>8530</v>
      </c>
      <c r="C5801" s="18">
        <v>41871</v>
      </c>
      <c r="D5801" s="18">
        <v>41876</v>
      </c>
      <c r="E5801" t="s">
        <v>50</v>
      </c>
      <c r="F5801" t="s">
        <v>2184</v>
      </c>
      <c r="G5801" t="s">
        <v>2185</v>
      </c>
      <c r="H5801" t="s">
        <v>53</v>
      </c>
      <c r="I5801" t="s">
        <v>54</v>
      </c>
      <c r="J5801" t="s">
        <v>330</v>
      </c>
      <c r="K5801" t="s">
        <v>238</v>
      </c>
      <c r="L5801">
        <v>60610</v>
      </c>
      <c r="M5801" t="s">
        <v>132</v>
      </c>
      <c r="N5801" t="s">
        <v>6392</v>
      </c>
      <c r="O5801" t="s">
        <v>59</v>
      </c>
      <c r="P5801" t="s">
        <v>63</v>
      </c>
      <c r="Q5801" t="s">
        <v>6393</v>
      </c>
      <c r="R5801" s="19">
        <v>421.37200000000001</v>
      </c>
      <c r="S5801" s="17">
        <v>2</v>
      </c>
      <c r="T5801" s="20">
        <v>0.3</v>
      </c>
      <c r="U5801" s="19">
        <v>-6.0195999999999996</v>
      </c>
      <c r="V5801" s="20">
        <f t="shared" si="450"/>
        <v>-1.4285714285714284E-2</v>
      </c>
      <c r="W5801" s="17">
        <f t="shared" si="451"/>
        <v>2014</v>
      </c>
      <c r="X5801" t="str">
        <f t="shared" si="452"/>
        <v>Aug-2014</v>
      </c>
      <c r="Y5801" s="17">
        <f t="shared" si="453"/>
        <v>5</v>
      </c>
      <c r="Z5801" t="str">
        <f t="shared" si="454"/>
        <v>21-30%</v>
      </c>
      <c r="AA5801" s="17">
        <f>IF(COUNTIF($B$2:B5801,B5801)=1,1,0)</f>
        <v>1</v>
      </c>
      <c r="AB5801" s="17">
        <f>IF(COUNTIF($F$2:F5801,F5801)=1,1,0)</f>
        <v>0</v>
      </c>
    </row>
    <row r="5802" spans="1:28" x14ac:dyDescent="0.2">
      <c r="A5802" s="17">
        <v>5801</v>
      </c>
      <c r="B5802" t="s">
        <v>8531</v>
      </c>
      <c r="C5802" s="18">
        <v>41831</v>
      </c>
      <c r="D5802" s="18">
        <v>41834</v>
      </c>
      <c r="E5802" t="s">
        <v>215</v>
      </c>
      <c r="F5802" t="s">
        <v>3715</v>
      </c>
      <c r="G5802" t="s">
        <v>3716</v>
      </c>
      <c r="H5802" t="s">
        <v>53</v>
      </c>
      <c r="I5802" t="s">
        <v>54</v>
      </c>
      <c r="J5802" t="s">
        <v>4208</v>
      </c>
      <c r="K5802" t="s">
        <v>131</v>
      </c>
      <c r="L5802">
        <v>79907</v>
      </c>
      <c r="M5802" t="s">
        <v>132</v>
      </c>
      <c r="N5802" t="s">
        <v>4635</v>
      </c>
      <c r="O5802" t="s">
        <v>98</v>
      </c>
      <c r="P5802" t="s">
        <v>99</v>
      </c>
      <c r="Q5802" t="s">
        <v>4636</v>
      </c>
      <c r="R5802" s="19">
        <v>575.96799999999996</v>
      </c>
      <c r="S5802" s="17">
        <v>4</v>
      </c>
      <c r="T5802" s="20">
        <v>0.2</v>
      </c>
      <c r="U5802" s="19">
        <v>43.197600000000001</v>
      </c>
      <c r="V5802" s="20">
        <f t="shared" si="450"/>
        <v>7.5000000000000011E-2</v>
      </c>
      <c r="W5802" s="17">
        <f t="shared" si="451"/>
        <v>2014</v>
      </c>
      <c r="X5802" t="str">
        <f t="shared" si="452"/>
        <v>Jul-2014</v>
      </c>
      <c r="Y5802" s="17">
        <f t="shared" si="453"/>
        <v>3</v>
      </c>
      <c r="Z5802" t="str">
        <f t="shared" si="454"/>
        <v>11-20%</v>
      </c>
      <c r="AA5802" s="17">
        <f>IF(COUNTIF($B$2:B5802,B5802)=1,1,0)</f>
        <v>1</v>
      </c>
      <c r="AB5802" s="17">
        <f>IF(COUNTIF($F$2:F5802,F5802)=1,1,0)</f>
        <v>0</v>
      </c>
    </row>
    <row r="5803" spans="1:28" x14ac:dyDescent="0.2">
      <c r="A5803" s="17">
        <v>5802</v>
      </c>
      <c r="B5803" t="s">
        <v>8531</v>
      </c>
      <c r="C5803" s="18">
        <v>41831</v>
      </c>
      <c r="D5803" s="18">
        <v>41834</v>
      </c>
      <c r="E5803" t="s">
        <v>215</v>
      </c>
      <c r="F5803" t="s">
        <v>3715</v>
      </c>
      <c r="G5803" t="s">
        <v>3716</v>
      </c>
      <c r="H5803" t="s">
        <v>53</v>
      </c>
      <c r="I5803" t="s">
        <v>54</v>
      </c>
      <c r="J5803" t="s">
        <v>4208</v>
      </c>
      <c r="K5803" t="s">
        <v>131</v>
      </c>
      <c r="L5803">
        <v>79907</v>
      </c>
      <c r="M5803" t="s">
        <v>132</v>
      </c>
      <c r="N5803" t="s">
        <v>6779</v>
      </c>
      <c r="O5803" t="s">
        <v>73</v>
      </c>
      <c r="P5803" t="s">
        <v>117</v>
      </c>
      <c r="Q5803" t="s">
        <v>6780</v>
      </c>
      <c r="R5803" s="19">
        <v>10.368</v>
      </c>
      <c r="S5803" s="17">
        <v>2</v>
      </c>
      <c r="T5803" s="20">
        <v>0.2</v>
      </c>
      <c r="U5803" s="19">
        <v>3.6288</v>
      </c>
      <c r="V5803" s="20">
        <f t="shared" si="450"/>
        <v>0.35</v>
      </c>
      <c r="W5803" s="17">
        <f t="shared" si="451"/>
        <v>2014</v>
      </c>
      <c r="X5803" t="str">
        <f t="shared" si="452"/>
        <v>Jul-2014</v>
      </c>
      <c r="Y5803" s="17">
        <f t="shared" si="453"/>
        <v>3</v>
      </c>
      <c r="Z5803" t="str">
        <f t="shared" si="454"/>
        <v>11-20%</v>
      </c>
      <c r="AA5803" s="17">
        <f>IF(COUNTIF($B$2:B5803,B5803)=1,1,0)</f>
        <v>0</v>
      </c>
      <c r="AB5803" s="17">
        <f>IF(COUNTIF($F$2:F5803,F5803)=1,1,0)</f>
        <v>0</v>
      </c>
    </row>
    <row r="5804" spans="1:28" x14ac:dyDescent="0.2">
      <c r="A5804" s="17">
        <v>5803</v>
      </c>
      <c r="B5804" t="s">
        <v>8532</v>
      </c>
      <c r="C5804" s="18">
        <v>42085</v>
      </c>
      <c r="D5804" s="18">
        <v>42087</v>
      </c>
      <c r="E5804" t="s">
        <v>215</v>
      </c>
      <c r="F5804" t="s">
        <v>693</v>
      </c>
      <c r="G5804" t="s">
        <v>694</v>
      </c>
      <c r="H5804" t="s">
        <v>53</v>
      </c>
      <c r="I5804" t="s">
        <v>54</v>
      </c>
      <c r="J5804" t="s">
        <v>5448</v>
      </c>
      <c r="K5804" t="s">
        <v>70</v>
      </c>
      <c r="L5804">
        <v>91360</v>
      </c>
      <c r="M5804" t="s">
        <v>71</v>
      </c>
      <c r="N5804" t="s">
        <v>1714</v>
      </c>
      <c r="O5804" t="s">
        <v>98</v>
      </c>
      <c r="P5804" t="s">
        <v>99</v>
      </c>
      <c r="Q5804" t="s">
        <v>1715</v>
      </c>
      <c r="R5804" s="19">
        <v>15.984</v>
      </c>
      <c r="S5804" s="17">
        <v>2</v>
      </c>
      <c r="T5804" s="20">
        <v>0.2</v>
      </c>
      <c r="U5804" s="19">
        <v>1.1988000000000001</v>
      </c>
      <c r="V5804" s="20">
        <f t="shared" si="450"/>
        <v>7.5000000000000011E-2</v>
      </c>
      <c r="W5804" s="17">
        <f t="shared" si="451"/>
        <v>2015</v>
      </c>
      <c r="X5804" t="str">
        <f t="shared" si="452"/>
        <v>Mar-2015</v>
      </c>
      <c r="Y5804" s="17">
        <f t="shared" si="453"/>
        <v>2</v>
      </c>
      <c r="Z5804" t="str">
        <f t="shared" si="454"/>
        <v>11-20%</v>
      </c>
      <c r="AA5804" s="17">
        <f>IF(COUNTIF($B$2:B5804,B5804)=1,1,0)</f>
        <v>1</v>
      </c>
      <c r="AB5804" s="17">
        <f>IF(COUNTIF($F$2:F5804,F5804)=1,1,0)</f>
        <v>0</v>
      </c>
    </row>
    <row r="5805" spans="1:28" x14ac:dyDescent="0.2">
      <c r="A5805" s="17">
        <v>5804</v>
      </c>
      <c r="B5805" t="s">
        <v>8533</v>
      </c>
      <c r="C5805" s="18">
        <v>42867</v>
      </c>
      <c r="D5805" s="18">
        <v>42874</v>
      </c>
      <c r="E5805" t="s">
        <v>77</v>
      </c>
      <c r="F5805" t="s">
        <v>5960</v>
      </c>
      <c r="G5805" t="s">
        <v>5961</v>
      </c>
      <c r="H5805" t="s">
        <v>129</v>
      </c>
      <c r="I5805" t="s">
        <v>54</v>
      </c>
      <c r="J5805" t="s">
        <v>345</v>
      </c>
      <c r="K5805" t="s">
        <v>525</v>
      </c>
      <c r="L5805">
        <v>45503</v>
      </c>
      <c r="M5805" t="s">
        <v>175</v>
      </c>
      <c r="N5805" t="s">
        <v>4198</v>
      </c>
      <c r="O5805" t="s">
        <v>73</v>
      </c>
      <c r="P5805" t="s">
        <v>95</v>
      </c>
      <c r="Q5805" t="s">
        <v>4199</v>
      </c>
      <c r="R5805" s="19">
        <v>10.272</v>
      </c>
      <c r="S5805" s="17">
        <v>3</v>
      </c>
      <c r="T5805" s="20">
        <v>0.2</v>
      </c>
      <c r="U5805" s="19">
        <v>1.1556</v>
      </c>
      <c r="V5805" s="20">
        <f t="shared" si="450"/>
        <v>0.11249999999999999</v>
      </c>
      <c r="W5805" s="17">
        <f t="shared" si="451"/>
        <v>2017</v>
      </c>
      <c r="X5805" t="str">
        <f t="shared" si="452"/>
        <v>May-2017</v>
      </c>
      <c r="Y5805" s="17">
        <f t="shared" si="453"/>
        <v>7</v>
      </c>
      <c r="Z5805" t="str">
        <f t="shared" si="454"/>
        <v>11-20%</v>
      </c>
      <c r="AA5805" s="17">
        <f>IF(COUNTIF($B$2:B5805,B5805)=1,1,0)</f>
        <v>1</v>
      </c>
      <c r="AB5805" s="17">
        <f>IF(COUNTIF($F$2:F5805,F5805)=1,1,0)</f>
        <v>0</v>
      </c>
    </row>
    <row r="5806" spans="1:28" x14ac:dyDescent="0.2">
      <c r="A5806" s="17">
        <v>5805</v>
      </c>
      <c r="B5806" t="s">
        <v>8534</v>
      </c>
      <c r="C5806" s="18">
        <v>43052</v>
      </c>
      <c r="D5806" s="18">
        <v>43058</v>
      </c>
      <c r="E5806" t="s">
        <v>77</v>
      </c>
      <c r="F5806" t="s">
        <v>7017</v>
      </c>
      <c r="G5806" t="s">
        <v>7018</v>
      </c>
      <c r="H5806" t="s">
        <v>68</v>
      </c>
      <c r="I5806" t="s">
        <v>54</v>
      </c>
      <c r="J5806" t="s">
        <v>844</v>
      </c>
      <c r="K5806" t="s">
        <v>131</v>
      </c>
      <c r="L5806">
        <v>75220</v>
      </c>
      <c r="M5806" t="s">
        <v>132</v>
      </c>
      <c r="N5806" t="s">
        <v>4926</v>
      </c>
      <c r="O5806" t="s">
        <v>73</v>
      </c>
      <c r="P5806" t="s">
        <v>86</v>
      </c>
      <c r="Q5806" t="s">
        <v>4927</v>
      </c>
      <c r="R5806" s="19">
        <v>61.792000000000002</v>
      </c>
      <c r="S5806" s="17">
        <v>4</v>
      </c>
      <c r="T5806" s="20">
        <v>0.2</v>
      </c>
      <c r="U5806" s="19">
        <v>6.1791999999999998</v>
      </c>
      <c r="V5806" s="20">
        <f t="shared" si="450"/>
        <v>9.9999999999999992E-2</v>
      </c>
      <c r="W5806" s="17">
        <f t="shared" si="451"/>
        <v>2017</v>
      </c>
      <c r="X5806" t="str">
        <f t="shared" si="452"/>
        <v>Nov-2017</v>
      </c>
      <c r="Y5806" s="17">
        <f t="shared" si="453"/>
        <v>6</v>
      </c>
      <c r="Z5806" t="str">
        <f t="shared" si="454"/>
        <v>11-20%</v>
      </c>
      <c r="AA5806" s="17">
        <f>IF(COUNTIF($B$2:B5806,B5806)=1,1,0)</f>
        <v>1</v>
      </c>
      <c r="AB5806" s="17">
        <f>IF(COUNTIF($F$2:F5806,F5806)=1,1,0)</f>
        <v>0</v>
      </c>
    </row>
    <row r="5807" spans="1:28" x14ac:dyDescent="0.2">
      <c r="A5807" s="17">
        <v>5806</v>
      </c>
      <c r="B5807" t="s">
        <v>8534</v>
      </c>
      <c r="C5807" s="18">
        <v>43052</v>
      </c>
      <c r="D5807" s="18">
        <v>43058</v>
      </c>
      <c r="E5807" t="s">
        <v>77</v>
      </c>
      <c r="F5807" t="s">
        <v>7017</v>
      </c>
      <c r="G5807" t="s">
        <v>7018</v>
      </c>
      <c r="H5807" t="s">
        <v>68</v>
      </c>
      <c r="I5807" t="s">
        <v>54</v>
      </c>
      <c r="J5807" t="s">
        <v>844</v>
      </c>
      <c r="K5807" t="s">
        <v>131</v>
      </c>
      <c r="L5807">
        <v>75220</v>
      </c>
      <c r="M5807" t="s">
        <v>132</v>
      </c>
      <c r="N5807" t="s">
        <v>2816</v>
      </c>
      <c r="O5807" t="s">
        <v>59</v>
      </c>
      <c r="P5807" t="s">
        <v>60</v>
      </c>
      <c r="Q5807" t="s">
        <v>2817</v>
      </c>
      <c r="R5807" s="19">
        <v>205.9992</v>
      </c>
      <c r="S5807" s="17">
        <v>3</v>
      </c>
      <c r="T5807" s="20">
        <v>0.32</v>
      </c>
      <c r="U5807" s="19">
        <v>-27.264600000000002</v>
      </c>
      <c r="V5807" s="20">
        <f t="shared" si="450"/>
        <v>-0.13235294117647059</v>
      </c>
      <c r="W5807" s="17">
        <f t="shared" si="451"/>
        <v>2017</v>
      </c>
      <c r="X5807" t="str">
        <f t="shared" si="452"/>
        <v>Nov-2017</v>
      </c>
      <c r="Y5807" s="17">
        <f t="shared" si="453"/>
        <v>6</v>
      </c>
      <c r="Z5807" t="str">
        <f t="shared" si="454"/>
        <v>31-40%</v>
      </c>
      <c r="AA5807" s="17">
        <f>IF(COUNTIF($B$2:B5807,B5807)=1,1,0)</f>
        <v>0</v>
      </c>
      <c r="AB5807" s="17">
        <f>IF(COUNTIF($F$2:F5807,F5807)=1,1,0)</f>
        <v>0</v>
      </c>
    </row>
    <row r="5808" spans="1:28" x14ac:dyDescent="0.2">
      <c r="A5808" s="17">
        <v>5807</v>
      </c>
      <c r="B5808" t="s">
        <v>8535</v>
      </c>
      <c r="C5808" s="18">
        <v>42617</v>
      </c>
      <c r="D5808" s="18">
        <v>42620</v>
      </c>
      <c r="E5808" t="s">
        <v>50</v>
      </c>
      <c r="F5808" t="s">
        <v>981</v>
      </c>
      <c r="G5808" t="s">
        <v>982</v>
      </c>
      <c r="H5808" t="s">
        <v>53</v>
      </c>
      <c r="I5808" t="s">
        <v>54</v>
      </c>
      <c r="J5808" t="s">
        <v>5173</v>
      </c>
      <c r="K5808" t="s">
        <v>362</v>
      </c>
      <c r="L5808">
        <v>37918</v>
      </c>
      <c r="M5808" t="s">
        <v>57</v>
      </c>
      <c r="N5808" t="s">
        <v>2875</v>
      </c>
      <c r="O5808" t="s">
        <v>73</v>
      </c>
      <c r="P5808" t="s">
        <v>117</v>
      </c>
      <c r="Q5808" t="s">
        <v>2876</v>
      </c>
      <c r="R5808" s="19">
        <v>12.192</v>
      </c>
      <c r="S5808" s="17">
        <v>3</v>
      </c>
      <c r="T5808" s="20">
        <v>0.2</v>
      </c>
      <c r="U5808" s="19">
        <v>4.1147999999999998</v>
      </c>
      <c r="V5808" s="20">
        <f t="shared" si="450"/>
        <v>0.33749999999999997</v>
      </c>
      <c r="W5808" s="17">
        <f t="shared" si="451"/>
        <v>2016</v>
      </c>
      <c r="X5808" t="str">
        <f t="shared" si="452"/>
        <v>Sep-2016</v>
      </c>
      <c r="Y5808" s="17">
        <f t="shared" si="453"/>
        <v>3</v>
      </c>
      <c r="Z5808" t="str">
        <f t="shared" si="454"/>
        <v>11-20%</v>
      </c>
      <c r="AA5808" s="17">
        <f>IF(COUNTIF($B$2:B5808,B5808)=1,1,0)</f>
        <v>1</v>
      </c>
      <c r="AB5808" s="17">
        <f>IF(COUNTIF($F$2:F5808,F5808)=1,1,0)</f>
        <v>0</v>
      </c>
    </row>
    <row r="5809" spans="1:28" x14ac:dyDescent="0.2">
      <c r="A5809" s="17">
        <v>5808</v>
      </c>
      <c r="B5809" t="s">
        <v>8535</v>
      </c>
      <c r="C5809" s="18">
        <v>42617</v>
      </c>
      <c r="D5809" s="18">
        <v>42620</v>
      </c>
      <c r="E5809" t="s">
        <v>50</v>
      </c>
      <c r="F5809" t="s">
        <v>981</v>
      </c>
      <c r="G5809" t="s">
        <v>982</v>
      </c>
      <c r="H5809" t="s">
        <v>53</v>
      </c>
      <c r="I5809" t="s">
        <v>54</v>
      </c>
      <c r="J5809" t="s">
        <v>5173</v>
      </c>
      <c r="K5809" t="s">
        <v>362</v>
      </c>
      <c r="L5809">
        <v>37918</v>
      </c>
      <c r="M5809" t="s">
        <v>57</v>
      </c>
      <c r="N5809" t="s">
        <v>5402</v>
      </c>
      <c r="O5809" t="s">
        <v>73</v>
      </c>
      <c r="P5809" t="s">
        <v>105</v>
      </c>
      <c r="Q5809" t="s">
        <v>5403</v>
      </c>
      <c r="R5809" s="19">
        <v>87.168000000000006</v>
      </c>
      <c r="S5809" s="17">
        <v>2</v>
      </c>
      <c r="T5809" s="20">
        <v>0.2</v>
      </c>
      <c r="U5809" s="19">
        <v>8.7167999999999992</v>
      </c>
      <c r="V5809" s="20">
        <f t="shared" si="450"/>
        <v>9.9999999999999978E-2</v>
      </c>
      <c r="W5809" s="17">
        <f t="shared" si="451"/>
        <v>2016</v>
      </c>
      <c r="X5809" t="str">
        <f t="shared" si="452"/>
        <v>Sep-2016</v>
      </c>
      <c r="Y5809" s="17">
        <f t="shared" si="453"/>
        <v>3</v>
      </c>
      <c r="Z5809" t="str">
        <f t="shared" si="454"/>
        <v>11-20%</v>
      </c>
      <c r="AA5809" s="17">
        <f>IF(COUNTIF($B$2:B5809,B5809)=1,1,0)</f>
        <v>0</v>
      </c>
      <c r="AB5809" s="17">
        <f>IF(COUNTIF($F$2:F5809,F5809)=1,1,0)</f>
        <v>0</v>
      </c>
    </row>
    <row r="5810" spans="1:28" x14ac:dyDescent="0.2">
      <c r="A5810" s="17">
        <v>5809</v>
      </c>
      <c r="B5810" t="s">
        <v>8535</v>
      </c>
      <c r="C5810" s="18">
        <v>42617</v>
      </c>
      <c r="D5810" s="18">
        <v>42620</v>
      </c>
      <c r="E5810" t="s">
        <v>50</v>
      </c>
      <c r="F5810" t="s">
        <v>981</v>
      </c>
      <c r="G5810" t="s">
        <v>982</v>
      </c>
      <c r="H5810" t="s">
        <v>53</v>
      </c>
      <c r="I5810" t="s">
        <v>54</v>
      </c>
      <c r="J5810" t="s">
        <v>5173</v>
      </c>
      <c r="K5810" t="s">
        <v>362</v>
      </c>
      <c r="L5810">
        <v>37918</v>
      </c>
      <c r="M5810" t="s">
        <v>57</v>
      </c>
      <c r="N5810" t="s">
        <v>6881</v>
      </c>
      <c r="O5810" t="s">
        <v>73</v>
      </c>
      <c r="P5810" t="s">
        <v>95</v>
      </c>
      <c r="Q5810" t="s">
        <v>6882</v>
      </c>
      <c r="R5810" s="19">
        <v>31.744</v>
      </c>
      <c r="S5810" s="17">
        <v>2</v>
      </c>
      <c r="T5810" s="20">
        <v>0.2</v>
      </c>
      <c r="U5810" s="19">
        <v>8.3328000000000007</v>
      </c>
      <c r="V5810" s="20">
        <f t="shared" si="450"/>
        <v>0.26250000000000001</v>
      </c>
      <c r="W5810" s="17">
        <f t="shared" si="451"/>
        <v>2016</v>
      </c>
      <c r="X5810" t="str">
        <f t="shared" si="452"/>
        <v>Sep-2016</v>
      </c>
      <c r="Y5810" s="17">
        <f t="shared" si="453"/>
        <v>3</v>
      </c>
      <c r="Z5810" t="str">
        <f t="shared" si="454"/>
        <v>11-20%</v>
      </c>
      <c r="AA5810" s="17">
        <f>IF(COUNTIF($B$2:B5810,B5810)=1,1,0)</f>
        <v>0</v>
      </c>
      <c r="AB5810" s="17">
        <f>IF(COUNTIF($F$2:F5810,F5810)=1,1,0)</f>
        <v>0</v>
      </c>
    </row>
    <row r="5811" spans="1:28" x14ac:dyDescent="0.2">
      <c r="A5811" s="17">
        <v>5810</v>
      </c>
      <c r="B5811" t="s">
        <v>8536</v>
      </c>
      <c r="C5811" s="18">
        <v>42406</v>
      </c>
      <c r="D5811" s="18">
        <v>42411</v>
      </c>
      <c r="E5811" t="s">
        <v>77</v>
      </c>
      <c r="F5811" t="s">
        <v>1837</v>
      </c>
      <c r="G5811" t="s">
        <v>1838</v>
      </c>
      <c r="H5811" t="s">
        <v>68</v>
      </c>
      <c r="I5811" t="s">
        <v>54</v>
      </c>
      <c r="J5811" t="s">
        <v>6279</v>
      </c>
      <c r="K5811" t="s">
        <v>362</v>
      </c>
      <c r="L5811">
        <v>37421</v>
      </c>
      <c r="M5811" t="s">
        <v>57</v>
      </c>
      <c r="N5811" t="s">
        <v>1890</v>
      </c>
      <c r="O5811" t="s">
        <v>59</v>
      </c>
      <c r="P5811" t="s">
        <v>92</v>
      </c>
      <c r="Q5811" t="s">
        <v>1891</v>
      </c>
      <c r="R5811" s="19">
        <v>132.22399999999999</v>
      </c>
      <c r="S5811" s="17">
        <v>4</v>
      </c>
      <c r="T5811" s="20">
        <v>0.2</v>
      </c>
      <c r="U5811" s="19">
        <v>-18.180800000000001</v>
      </c>
      <c r="V5811" s="20">
        <f t="shared" si="450"/>
        <v>-0.13750000000000001</v>
      </c>
      <c r="W5811" s="17">
        <f t="shared" si="451"/>
        <v>2016</v>
      </c>
      <c r="X5811" t="str">
        <f t="shared" si="452"/>
        <v>Feb-2016</v>
      </c>
      <c r="Y5811" s="17">
        <f t="shared" si="453"/>
        <v>5</v>
      </c>
      <c r="Z5811" t="str">
        <f t="shared" si="454"/>
        <v>11-20%</v>
      </c>
      <c r="AA5811" s="17">
        <f>IF(COUNTIF($B$2:B5811,B5811)=1,1,0)</f>
        <v>1</v>
      </c>
      <c r="AB5811" s="17">
        <f>IF(COUNTIF($F$2:F5811,F5811)=1,1,0)</f>
        <v>0</v>
      </c>
    </row>
    <row r="5812" spans="1:28" x14ac:dyDescent="0.2">
      <c r="A5812" s="17">
        <v>5811</v>
      </c>
      <c r="B5812" t="s">
        <v>8537</v>
      </c>
      <c r="C5812" s="18">
        <v>42085</v>
      </c>
      <c r="D5812" s="18">
        <v>42089</v>
      </c>
      <c r="E5812" t="s">
        <v>77</v>
      </c>
      <c r="F5812" t="s">
        <v>2141</v>
      </c>
      <c r="G5812" t="s">
        <v>2142</v>
      </c>
      <c r="H5812" t="s">
        <v>68</v>
      </c>
      <c r="I5812" t="s">
        <v>54</v>
      </c>
      <c r="J5812" t="s">
        <v>977</v>
      </c>
      <c r="K5812" t="s">
        <v>70</v>
      </c>
      <c r="L5812">
        <v>92037</v>
      </c>
      <c r="M5812" t="s">
        <v>71</v>
      </c>
      <c r="N5812" t="s">
        <v>3225</v>
      </c>
      <c r="O5812" t="s">
        <v>73</v>
      </c>
      <c r="P5812" t="s">
        <v>117</v>
      </c>
      <c r="Q5812" t="s">
        <v>213</v>
      </c>
      <c r="R5812" s="19">
        <v>105.52</v>
      </c>
      <c r="S5812" s="17">
        <v>4</v>
      </c>
      <c r="T5812" s="20">
        <v>0</v>
      </c>
      <c r="U5812" s="19">
        <v>48.539200000000001</v>
      </c>
      <c r="V5812" s="20">
        <f t="shared" si="450"/>
        <v>0.46</v>
      </c>
      <c r="W5812" s="17">
        <f t="shared" si="451"/>
        <v>2015</v>
      </c>
      <c r="X5812" t="str">
        <f t="shared" si="452"/>
        <v>Mar-2015</v>
      </c>
      <c r="Y5812" s="17">
        <f t="shared" si="453"/>
        <v>4</v>
      </c>
      <c r="Z5812" t="str">
        <f t="shared" si="454"/>
        <v>0% (No Discount)</v>
      </c>
      <c r="AA5812" s="17">
        <f>IF(COUNTIF($B$2:B5812,B5812)=1,1,0)</f>
        <v>1</v>
      </c>
      <c r="AB5812" s="17">
        <f>IF(COUNTIF($F$2:F5812,F5812)=1,1,0)</f>
        <v>0</v>
      </c>
    </row>
    <row r="5813" spans="1:28" x14ac:dyDescent="0.2">
      <c r="A5813" s="17">
        <v>5812</v>
      </c>
      <c r="B5813" t="s">
        <v>8537</v>
      </c>
      <c r="C5813" s="18">
        <v>42085</v>
      </c>
      <c r="D5813" s="18">
        <v>42089</v>
      </c>
      <c r="E5813" t="s">
        <v>77</v>
      </c>
      <c r="F5813" t="s">
        <v>2141</v>
      </c>
      <c r="G5813" t="s">
        <v>2142</v>
      </c>
      <c r="H5813" t="s">
        <v>68</v>
      </c>
      <c r="I5813" t="s">
        <v>54</v>
      </c>
      <c r="J5813" t="s">
        <v>977</v>
      </c>
      <c r="K5813" t="s">
        <v>70</v>
      </c>
      <c r="L5813">
        <v>92037</v>
      </c>
      <c r="M5813" t="s">
        <v>71</v>
      </c>
      <c r="N5813" t="s">
        <v>8538</v>
      </c>
      <c r="O5813" t="s">
        <v>59</v>
      </c>
      <c r="P5813" t="s">
        <v>92</v>
      </c>
      <c r="Q5813" t="s">
        <v>8539</v>
      </c>
      <c r="R5813" s="19">
        <v>91.96</v>
      </c>
      <c r="S5813" s="17">
        <v>2</v>
      </c>
      <c r="T5813" s="20">
        <v>0</v>
      </c>
      <c r="U5813" s="19">
        <v>15.6332</v>
      </c>
      <c r="V5813" s="20">
        <f t="shared" si="450"/>
        <v>0.17</v>
      </c>
      <c r="W5813" s="17">
        <f t="shared" si="451"/>
        <v>2015</v>
      </c>
      <c r="X5813" t="str">
        <f t="shared" si="452"/>
        <v>Mar-2015</v>
      </c>
      <c r="Y5813" s="17">
        <f t="shared" si="453"/>
        <v>4</v>
      </c>
      <c r="Z5813" t="str">
        <f t="shared" si="454"/>
        <v>0% (No Discount)</v>
      </c>
      <c r="AA5813" s="17">
        <f>IF(COUNTIF($B$2:B5813,B5813)=1,1,0)</f>
        <v>0</v>
      </c>
      <c r="AB5813" s="17">
        <f>IF(COUNTIF($F$2:F5813,F5813)=1,1,0)</f>
        <v>0</v>
      </c>
    </row>
    <row r="5814" spans="1:28" x14ac:dyDescent="0.2">
      <c r="A5814" s="17">
        <v>5813</v>
      </c>
      <c r="B5814" t="s">
        <v>8537</v>
      </c>
      <c r="C5814" s="18">
        <v>42085</v>
      </c>
      <c r="D5814" s="18">
        <v>42089</v>
      </c>
      <c r="E5814" t="s">
        <v>77</v>
      </c>
      <c r="F5814" t="s">
        <v>2141</v>
      </c>
      <c r="G5814" t="s">
        <v>2142</v>
      </c>
      <c r="H5814" t="s">
        <v>68</v>
      </c>
      <c r="I5814" t="s">
        <v>54</v>
      </c>
      <c r="J5814" t="s">
        <v>977</v>
      </c>
      <c r="K5814" t="s">
        <v>70</v>
      </c>
      <c r="L5814">
        <v>92037</v>
      </c>
      <c r="M5814" t="s">
        <v>71</v>
      </c>
      <c r="N5814" t="s">
        <v>2560</v>
      </c>
      <c r="O5814" t="s">
        <v>98</v>
      </c>
      <c r="P5814" t="s">
        <v>99</v>
      </c>
      <c r="Q5814" t="s">
        <v>2561</v>
      </c>
      <c r="R5814" s="19">
        <v>1487.9760000000001</v>
      </c>
      <c r="S5814" s="17">
        <v>3</v>
      </c>
      <c r="T5814" s="20">
        <v>0.2</v>
      </c>
      <c r="U5814" s="19">
        <v>185.99700000000001</v>
      </c>
      <c r="V5814" s="20">
        <f t="shared" si="450"/>
        <v>0.125</v>
      </c>
      <c r="W5814" s="17">
        <f t="shared" si="451"/>
        <v>2015</v>
      </c>
      <c r="X5814" t="str">
        <f t="shared" si="452"/>
        <v>Mar-2015</v>
      </c>
      <c r="Y5814" s="17">
        <f t="shared" si="453"/>
        <v>4</v>
      </c>
      <c r="Z5814" t="str">
        <f t="shared" si="454"/>
        <v>11-20%</v>
      </c>
      <c r="AA5814" s="17">
        <f>IF(COUNTIF($B$2:B5814,B5814)=1,1,0)</f>
        <v>0</v>
      </c>
      <c r="AB5814" s="17">
        <f>IF(COUNTIF($F$2:F5814,F5814)=1,1,0)</f>
        <v>0</v>
      </c>
    </row>
    <row r="5815" spans="1:28" x14ac:dyDescent="0.2">
      <c r="A5815" s="17">
        <v>5814</v>
      </c>
      <c r="B5815" t="s">
        <v>8540</v>
      </c>
      <c r="C5815" s="18">
        <v>42187</v>
      </c>
      <c r="D5815" s="18">
        <v>42188</v>
      </c>
      <c r="E5815" t="s">
        <v>215</v>
      </c>
      <c r="F5815" t="s">
        <v>2178</v>
      </c>
      <c r="G5815" t="s">
        <v>2179</v>
      </c>
      <c r="H5815" t="s">
        <v>129</v>
      </c>
      <c r="I5815" t="s">
        <v>54</v>
      </c>
      <c r="J5815" t="s">
        <v>293</v>
      </c>
      <c r="K5815" t="s">
        <v>294</v>
      </c>
      <c r="L5815">
        <v>10024</v>
      </c>
      <c r="M5815" t="s">
        <v>175</v>
      </c>
      <c r="N5815" t="s">
        <v>8048</v>
      </c>
      <c r="O5815" t="s">
        <v>73</v>
      </c>
      <c r="P5815" t="s">
        <v>117</v>
      </c>
      <c r="Q5815" t="s">
        <v>8049</v>
      </c>
      <c r="R5815" s="19">
        <v>19.440000000000001</v>
      </c>
      <c r="S5815" s="17">
        <v>3</v>
      </c>
      <c r="T5815" s="20">
        <v>0</v>
      </c>
      <c r="U5815" s="19">
        <v>9.3312000000000008</v>
      </c>
      <c r="V5815" s="20">
        <f t="shared" si="450"/>
        <v>0.48000000000000004</v>
      </c>
      <c r="W5815" s="17">
        <f t="shared" si="451"/>
        <v>2015</v>
      </c>
      <c r="X5815" t="str">
        <f t="shared" si="452"/>
        <v>Jul-2015</v>
      </c>
      <c r="Y5815" s="17">
        <f t="shared" si="453"/>
        <v>1</v>
      </c>
      <c r="Z5815" t="str">
        <f t="shared" si="454"/>
        <v>0% (No Discount)</v>
      </c>
      <c r="AA5815" s="17">
        <f>IF(COUNTIF($B$2:B5815,B5815)=1,1,0)</f>
        <v>1</v>
      </c>
      <c r="AB5815" s="17">
        <f>IF(COUNTIF($F$2:F5815,F5815)=1,1,0)</f>
        <v>0</v>
      </c>
    </row>
    <row r="5816" spans="1:28" x14ac:dyDescent="0.2">
      <c r="A5816" s="17">
        <v>5815</v>
      </c>
      <c r="B5816" t="s">
        <v>8541</v>
      </c>
      <c r="C5816" s="18">
        <v>42170</v>
      </c>
      <c r="D5816" s="18">
        <v>42172</v>
      </c>
      <c r="E5816" t="s">
        <v>215</v>
      </c>
      <c r="F5816" t="s">
        <v>4752</v>
      </c>
      <c r="G5816" t="s">
        <v>4753</v>
      </c>
      <c r="H5816" t="s">
        <v>53</v>
      </c>
      <c r="I5816" t="s">
        <v>54</v>
      </c>
      <c r="J5816" t="s">
        <v>929</v>
      </c>
      <c r="K5816" t="s">
        <v>81</v>
      </c>
      <c r="L5816">
        <v>33614</v>
      </c>
      <c r="M5816" t="s">
        <v>57</v>
      </c>
      <c r="N5816" t="s">
        <v>4870</v>
      </c>
      <c r="O5816" t="s">
        <v>98</v>
      </c>
      <c r="P5816" t="s">
        <v>188</v>
      </c>
      <c r="Q5816" t="s">
        <v>4871</v>
      </c>
      <c r="R5816" s="19">
        <v>11.672000000000001</v>
      </c>
      <c r="S5816" s="17">
        <v>1</v>
      </c>
      <c r="T5816" s="20">
        <v>0.2</v>
      </c>
      <c r="U5816" s="19">
        <v>-0.72950000000000004</v>
      </c>
      <c r="V5816" s="20">
        <f t="shared" si="450"/>
        <v>-6.25E-2</v>
      </c>
      <c r="W5816" s="17">
        <f t="shared" si="451"/>
        <v>2015</v>
      </c>
      <c r="X5816" t="str">
        <f t="shared" si="452"/>
        <v>Jun-2015</v>
      </c>
      <c r="Y5816" s="17">
        <f t="shared" si="453"/>
        <v>2</v>
      </c>
      <c r="Z5816" t="str">
        <f t="shared" si="454"/>
        <v>11-20%</v>
      </c>
      <c r="AA5816" s="17">
        <f>IF(COUNTIF($B$2:B5816,B5816)=1,1,0)</f>
        <v>1</v>
      </c>
      <c r="AB5816" s="17">
        <f>IF(COUNTIF($F$2:F5816,F5816)=1,1,0)</f>
        <v>0</v>
      </c>
    </row>
    <row r="5817" spans="1:28" x14ac:dyDescent="0.2">
      <c r="A5817" s="17">
        <v>5816</v>
      </c>
      <c r="B5817" t="s">
        <v>8542</v>
      </c>
      <c r="C5817" s="18">
        <v>41969</v>
      </c>
      <c r="D5817" s="18">
        <v>41969</v>
      </c>
      <c r="E5817" t="s">
        <v>1320</v>
      </c>
      <c r="F5817" t="s">
        <v>1777</v>
      </c>
      <c r="G5817" t="s">
        <v>1778</v>
      </c>
      <c r="H5817" t="s">
        <v>53</v>
      </c>
      <c r="I5817" t="s">
        <v>54</v>
      </c>
      <c r="J5817" t="s">
        <v>8543</v>
      </c>
      <c r="K5817" t="s">
        <v>294</v>
      </c>
      <c r="L5817">
        <v>13501</v>
      </c>
      <c r="M5817" t="s">
        <v>175</v>
      </c>
      <c r="N5817" t="s">
        <v>2370</v>
      </c>
      <c r="O5817" t="s">
        <v>98</v>
      </c>
      <c r="P5817" t="s">
        <v>99</v>
      </c>
      <c r="Q5817" t="s">
        <v>2371</v>
      </c>
      <c r="R5817" s="19">
        <v>279.95999999999998</v>
      </c>
      <c r="S5817" s="17">
        <v>4</v>
      </c>
      <c r="T5817" s="20">
        <v>0</v>
      </c>
      <c r="U5817" s="19">
        <v>78.388800000000003</v>
      </c>
      <c r="V5817" s="20">
        <f t="shared" si="450"/>
        <v>0.28000000000000003</v>
      </c>
      <c r="W5817" s="17">
        <f t="shared" si="451"/>
        <v>2014</v>
      </c>
      <c r="X5817" t="str">
        <f t="shared" si="452"/>
        <v>Nov-2014</v>
      </c>
      <c r="Y5817" s="17">
        <f t="shared" si="453"/>
        <v>0</v>
      </c>
      <c r="Z5817" t="str">
        <f t="shared" si="454"/>
        <v>0% (No Discount)</v>
      </c>
      <c r="AA5817" s="17">
        <f>IF(COUNTIF($B$2:B5817,B5817)=1,1,0)</f>
        <v>1</v>
      </c>
      <c r="AB5817" s="17">
        <f>IF(COUNTIF($F$2:F5817,F5817)=1,1,0)</f>
        <v>0</v>
      </c>
    </row>
    <row r="5818" spans="1:28" x14ac:dyDescent="0.2">
      <c r="A5818" s="17">
        <v>5817</v>
      </c>
      <c r="B5818" t="s">
        <v>8542</v>
      </c>
      <c r="C5818" s="18">
        <v>41969</v>
      </c>
      <c r="D5818" s="18">
        <v>41969</v>
      </c>
      <c r="E5818" t="s">
        <v>1320</v>
      </c>
      <c r="F5818" t="s">
        <v>1777</v>
      </c>
      <c r="G5818" t="s">
        <v>1778</v>
      </c>
      <c r="H5818" t="s">
        <v>53</v>
      </c>
      <c r="I5818" t="s">
        <v>54</v>
      </c>
      <c r="J5818" t="s">
        <v>8543</v>
      </c>
      <c r="K5818" t="s">
        <v>294</v>
      </c>
      <c r="L5818">
        <v>13501</v>
      </c>
      <c r="M5818" t="s">
        <v>175</v>
      </c>
      <c r="N5818" t="s">
        <v>321</v>
      </c>
      <c r="O5818" t="s">
        <v>73</v>
      </c>
      <c r="P5818" t="s">
        <v>102</v>
      </c>
      <c r="Q5818" t="s">
        <v>322</v>
      </c>
      <c r="R5818" s="19">
        <v>12.912000000000001</v>
      </c>
      <c r="S5818" s="17">
        <v>3</v>
      </c>
      <c r="T5818" s="20">
        <v>0.2</v>
      </c>
      <c r="U5818" s="19">
        <v>4.6806000000000001</v>
      </c>
      <c r="V5818" s="20">
        <f t="shared" si="450"/>
        <v>0.36249999999999999</v>
      </c>
      <c r="W5818" s="17">
        <f t="shared" si="451"/>
        <v>2014</v>
      </c>
      <c r="X5818" t="str">
        <f t="shared" si="452"/>
        <v>Nov-2014</v>
      </c>
      <c r="Y5818" s="17">
        <f t="shared" si="453"/>
        <v>0</v>
      </c>
      <c r="Z5818" t="str">
        <f t="shared" si="454"/>
        <v>11-20%</v>
      </c>
      <c r="AA5818" s="17">
        <f>IF(COUNTIF($B$2:B5818,B5818)=1,1,0)</f>
        <v>0</v>
      </c>
      <c r="AB5818" s="17">
        <f>IF(COUNTIF($F$2:F5818,F5818)=1,1,0)</f>
        <v>0</v>
      </c>
    </row>
    <row r="5819" spans="1:28" x14ac:dyDescent="0.2">
      <c r="A5819" s="17">
        <v>5818</v>
      </c>
      <c r="B5819" t="s">
        <v>8542</v>
      </c>
      <c r="C5819" s="18">
        <v>41969</v>
      </c>
      <c r="D5819" s="18">
        <v>41969</v>
      </c>
      <c r="E5819" t="s">
        <v>1320</v>
      </c>
      <c r="F5819" t="s">
        <v>1777</v>
      </c>
      <c r="G5819" t="s">
        <v>1778</v>
      </c>
      <c r="H5819" t="s">
        <v>53</v>
      </c>
      <c r="I5819" t="s">
        <v>54</v>
      </c>
      <c r="J5819" t="s">
        <v>8543</v>
      </c>
      <c r="K5819" t="s">
        <v>294</v>
      </c>
      <c r="L5819">
        <v>13501</v>
      </c>
      <c r="M5819" t="s">
        <v>175</v>
      </c>
      <c r="N5819" t="s">
        <v>3460</v>
      </c>
      <c r="O5819" t="s">
        <v>73</v>
      </c>
      <c r="P5819" t="s">
        <v>102</v>
      </c>
      <c r="Q5819" t="s">
        <v>3461</v>
      </c>
      <c r="R5819" s="19">
        <v>17.088000000000001</v>
      </c>
      <c r="S5819" s="17">
        <v>4</v>
      </c>
      <c r="T5819" s="20">
        <v>0.2</v>
      </c>
      <c r="U5819" s="19">
        <v>5.7671999999999999</v>
      </c>
      <c r="V5819" s="20">
        <f t="shared" si="450"/>
        <v>0.33749999999999997</v>
      </c>
      <c r="W5819" s="17">
        <f t="shared" si="451"/>
        <v>2014</v>
      </c>
      <c r="X5819" t="str">
        <f t="shared" si="452"/>
        <v>Nov-2014</v>
      </c>
      <c r="Y5819" s="17">
        <f t="shared" si="453"/>
        <v>0</v>
      </c>
      <c r="Z5819" t="str">
        <f t="shared" si="454"/>
        <v>11-20%</v>
      </c>
      <c r="AA5819" s="17">
        <f>IF(COUNTIF($B$2:B5819,B5819)=1,1,0)</f>
        <v>0</v>
      </c>
      <c r="AB5819" s="17">
        <f>IF(COUNTIF($F$2:F5819,F5819)=1,1,0)</f>
        <v>0</v>
      </c>
    </row>
    <row r="5820" spans="1:28" x14ac:dyDescent="0.2">
      <c r="A5820" s="17">
        <v>5819</v>
      </c>
      <c r="B5820" t="s">
        <v>8542</v>
      </c>
      <c r="C5820" s="18">
        <v>41969</v>
      </c>
      <c r="D5820" s="18">
        <v>41969</v>
      </c>
      <c r="E5820" t="s">
        <v>1320</v>
      </c>
      <c r="F5820" t="s">
        <v>1777</v>
      </c>
      <c r="G5820" t="s">
        <v>1778</v>
      </c>
      <c r="H5820" t="s">
        <v>53</v>
      </c>
      <c r="I5820" t="s">
        <v>54</v>
      </c>
      <c r="J5820" t="s">
        <v>8543</v>
      </c>
      <c r="K5820" t="s">
        <v>294</v>
      </c>
      <c r="L5820">
        <v>13501</v>
      </c>
      <c r="M5820" t="s">
        <v>175</v>
      </c>
      <c r="N5820" t="s">
        <v>1305</v>
      </c>
      <c r="O5820" t="s">
        <v>73</v>
      </c>
      <c r="P5820" t="s">
        <v>74</v>
      </c>
      <c r="Q5820" t="s">
        <v>1306</v>
      </c>
      <c r="R5820" s="19">
        <v>93.15</v>
      </c>
      <c r="S5820" s="17">
        <v>9</v>
      </c>
      <c r="T5820" s="20">
        <v>0</v>
      </c>
      <c r="U5820" s="19">
        <v>44.712000000000003</v>
      </c>
      <c r="V5820" s="20">
        <f t="shared" si="450"/>
        <v>0.48</v>
      </c>
      <c r="W5820" s="17">
        <f t="shared" si="451"/>
        <v>2014</v>
      </c>
      <c r="X5820" t="str">
        <f t="shared" si="452"/>
        <v>Nov-2014</v>
      </c>
      <c r="Y5820" s="17">
        <f t="shared" si="453"/>
        <v>0</v>
      </c>
      <c r="Z5820" t="str">
        <f t="shared" si="454"/>
        <v>0% (No Discount)</v>
      </c>
      <c r="AA5820" s="17">
        <f>IF(COUNTIF($B$2:B5820,B5820)=1,1,0)</f>
        <v>0</v>
      </c>
      <c r="AB5820" s="17">
        <f>IF(COUNTIF($F$2:F5820,F5820)=1,1,0)</f>
        <v>0</v>
      </c>
    </row>
    <row r="5821" spans="1:28" x14ac:dyDescent="0.2">
      <c r="A5821" s="17">
        <v>5820</v>
      </c>
      <c r="B5821" t="s">
        <v>8542</v>
      </c>
      <c r="C5821" s="18">
        <v>41969</v>
      </c>
      <c r="D5821" s="18">
        <v>41969</v>
      </c>
      <c r="E5821" t="s">
        <v>1320</v>
      </c>
      <c r="F5821" t="s">
        <v>1777</v>
      </c>
      <c r="G5821" t="s">
        <v>1778</v>
      </c>
      <c r="H5821" t="s">
        <v>53</v>
      </c>
      <c r="I5821" t="s">
        <v>54</v>
      </c>
      <c r="J5821" t="s">
        <v>8543</v>
      </c>
      <c r="K5821" t="s">
        <v>294</v>
      </c>
      <c r="L5821">
        <v>13501</v>
      </c>
      <c r="M5821" t="s">
        <v>175</v>
      </c>
      <c r="N5821" t="s">
        <v>2952</v>
      </c>
      <c r="O5821" t="s">
        <v>73</v>
      </c>
      <c r="P5821" t="s">
        <v>74</v>
      </c>
      <c r="Q5821" t="s">
        <v>2953</v>
      </c>
      <c r="R5821" s="19">
        <v>11.52</v>
      </c>
      <c r="S5821" s="17">
        <v>4</v>
      </c>
      <c r="T5821" s="20">
        <v>0</v>
      </c>
      <c r="U5821" s="19">
        <v>5.6448</v>
      </c>
      <c r="V5821" s="20">
        <f t="shared" si="450"/>
        <v>0.49000000000000005</v>
      </c>
      <c r="W5821" s="17">
        <f t="shared" si="451"/>
        <v>2014</v>
      </c>
      <c r="X5821" t="str">
        <f t="shared" si="452"/>
        <v>Nov-2014</v>
      </c>
      <c r="Y5821" s="17">
        <f t="shared" si="453"/>
        <v>0</v>
      </c>
      <c r="Z5821" t="str">
        <f t="shared" si="454"/>
        <v>0% (No Discount)</v>
      </c>
      <c r="AA5821" s="17">
        <f>IF(COUNTIF($B$2:B5821,B5821)=1,1,0)</f>
        <v>0</v>
      </c>
      <c r="AB5821" s="17">
        <f>IF(COUNTIF($F$2:F5821,F5821)=1,1,0)</f>
        <v>0</v>
      </c>
    </row>
    <row r="5822" spans="1:28" x14ac:dyDescent="0.2">
      <c r="A5822" s="17">
        <v>5821</v>
      </c>
      <c r="B5822" t="s">
        <v>8544</v>
      </c>
      <c r="C5822" s="18">
        <v>42867</v>
      </c>
      <c r="D5822" s="18">
        <v>42873</v>
      </c>
      <c r="E5822" t="s">
        <v>77</v>
      </c>
      <c r="F5822" t="s">
        <v>7157</v>
      </c>
      <c r="G5822" t="s">
        <v>7158</v>
      </c>
      <c r="H5822" t="s">
        <v>68</v>
      </c>
      <c r="I5822" t="s">
        <v>54</v>
      </c>
      <c r="J5822" t="s">
        <v>154</v>
      </c>
      <c r="K5822" t="s">
        <v>70</v>
      </c>
      <c r="L5822">
        <v>94122</v>
      </c>
      <c r="M5822" t="s">
        <v>71</v>
      </c>
      <c r="N5822" t="s">
        <v>5929</v>
      </c>
      <c r="O5822" t="s">
        <v>73</v>
      </c>
      <c r="P5822" t="s">
        <v>606</v>
      </c>
      <c r="Q5822" t="s">
        <v>5930</v>
      </c>
      <c r="R5822" s="19">
        <v>238.62</v>
      </c>
      <c r="S5822" s="17">
        <v>2</v>
      </c>
      <c r="T5822" s="20">
        <v>0</v>
      </c>
      <c r="U5822" s="19">
        <v>4.7724000000000002</v>
      </c>
      <c r="V5822" s="20">
        <f t="shared" si="450"/>
        <v>0.02</v>
      </c>
      <c r="W5822" s="17">
        <f t="shared" si="451"/>
        <v>2017</v>
      </c>
      <c r="X5822" t="str">
        <f t="shared" si="452"/>
        <v>May-2017</v>
      </c>
      <c r="Y5822" s="17">
        <f t="shared" si="453"/>
        <v>6</v>
      </c>
      <c r="Z5822" t="str">
        <f t="shared" si="454"/>
        <v>0% (No Discount)</v>
      </c>
      <c r="AA5822" s="17">
        <f>IF(COUNTIF($B$2:B5822,B5822)=1,1,0)</f>
        <v>1</v>
      </c>
      <c r="AB5822" s="17">
        <f>IF(COUNTIF($F$2:F5822,F5822)=1,1,0)</f>
        <v>0</v>
      </c>
    </row>
    <row r="5823" spans="1:28" x14ac:dyDescent="0.2">
      <c r="A5823" s="17">
        <v>5822</v>
      </c>
      <c r="B5823" t="s">
        <v>8544</v>
      </c>
      <c r="C5823" s="18">
        <v>42867</v>
      </c>
      <c r="D5823" s="18">
        <v>42873</v>
      </c>
      <c r="E5823" t="s">
        <v>77</v>
      </c>
      <c r="F5823" t="s">
        <v>7157</v>
      </c>
      <c r="G5823" t="s">
        <v>7158</v>
      </c>
      <c r="H5823" t="s">
        <v>68</v>
      </c>
      <c r="I5823" t="s">
        <v>54</v>
      </c>
      <c r="J5823" t="s">
        <v>154</v>
      </c>
      <c r="K5823" t="s">
        <v>70</v>
      </c>
      <c r="L5823">
        <v>94122</v>
      </c>
      <c r="M5823" t="s">
        <v>71</v>
      </c>
      <c r="N5823" t="s">
        <v>4145</v>
      </c>
      <c r="O5823" t="s">
        <v>73</v>
      </c>
      <c r="P5823" t="s">
        <v>105</v>
      </c>
      <c r="Q5823" t="s">
        <v>4146</v>
      </c>
      <c r="R5823" s="19">
        <v>7.77</v>
      </c>
      <c r="S5823" s="17">
        <v>1</v>
      </c>
      <c r="T5823" s="20">
        <v>0</v>
      </c>
      <c r="U5823" s="19">
        <v>2.0979000000000001</v>
      </c>
      <c r="V5823" s="20">
        <f t="shared" si="450"/>
        <v>0.27</v>
      </c>
      <c r="W5823" s="17">
        <f t="shared" si="451"/>
        <v>2017</v>
      </c>
      <c r="X5823" t="str">
        <f t="shared" si="452"/>
        <v>May-2017</v>
      </c>
      <c r="Y5823" s="17">
        <f t="shared" si="453"/>
        <v>6</v>
      </c>
      <c r="Z5823" t="str">
        <f t="shared" si="454"/>
        <v>0% (No Discount)</v>
      </c>
      <c r="AA5823" s="17">
        <f>IF(COUNTIF($B$2:B5823,B5823)=1,1,0)</f>
        <v>0</v>
      </c>
      <c r="AB5823" s="17">
        <f>IF(COUNTIF($F$2:F5823,F5823)=1,1,0)</f>
        <v>0</v>
      </c>
    </row>
    <row r="5824" spans="1:28" x14ac:dyDescent="0.2">
      <c r="A5824" s="17">
        <v>5823</v>
      </c>
      <c r="B5824" t="s">
        <v>8544</v>
      </c>
      <c r="C5824" s="18">
        <v>42867</v>
      </c>
      <c r="D5824" s="18">
        <v>42873</v>
      </c>
      <c r="E5824" t="s">
        <v>77</v>
      </c>
      <c r="F5824" t="s">
        <v>7157</v>
      </c>
      <c r="G5824" t="s">
        <v>7158</v>
      </c>
      <c r="H5824" t="s">
        <v>68</v>
      </c>
      <c r="I5824" t="s">
        <v>54</v>
      </c>
      <c r="J5824" t="s">
        <v>154</v>
      </c>
      <c r="K5824" t="s">
        <v>70</v>
      </c>
      <c r="L5824">
        <v>94122</v>
      </c>
      <c r="M5824" t="s">
        <v>71</v>
      </c>
      <c r="N5824" t="s">
        <v>2837</v>
      </c>
      <c r="O5824" t="s">
        <v>59</v>
      </c>
      <c r="P5824" t="s">
        <v>83</v>
      </c>
      <c r="Q5824" t="s">
        <v>2838</v>
      </c>
      <c r="R5824" s="19">
        <v>285.48</v>
      </c>
      <c r="S5824" s="17">
        <v>5</v>
      </c>
      <c r="T5824" s="20">
        <v>0.2</v>
      </c>
      <c r="U5824" s="19">
        <v>-10.705500000000001</v>
      </c>
      <c r="V5824" s="20">
        <f t="shared" si="450"/>
        <v>-3.7499999999999999E-2</v>
      </c>
      <c r="W5824" s="17">
        <f t="shared" si="451"/>
        <v>2017</v>
      </c>
      <c r="X5824" t="str">
        <f t="shared" si="452"/>
        <v>May-2017</v>
      </c>
      <c r="Y5824" s="17">
        <f t="shared" si="453"/>
        <v>6</v>
      </c>
      <c r="Z5824" t="str">
        <f t="shared" si="454"/>
        <v>11-20%</v>
      </c>
      <c r="AA5824" s="17">
        <f>IF(COUNTIF($B$2:B5824,B5824)=1,1,0)</f>
        <v>0</v>
      </c>
      <c r="AB5824" s="17">
        <f>IF(COUNTIF($F$2:F5824,F5824)=1,1,0)</f>
        <v>0</v>
      </c>
    </row>
    <row r="5825" spans="1:28" x14ac:dyDescent="0.2">
      <c r="A5825" s="17">
        <v>5824</v>
      </c>
      <c r="B5825" t="s">
        <v>8544</v>
      </c>
      <c r="C5825" s="18">
        <v>42867</v>
      </c>
      <c r="D5825" s="18">
        <v>42873</v>
      </c>
      <c r="E5825" t="s">
        <v>77</v>
      </c>
      <c r="F5825" t="s">
        <v>7157</v>
      </c>
      <c r="G5825" t="s">
        <v>7158</v>
      </c>
      <c r="H5825" t="s">
        <v>68</v>
      </c>
      <c r="I5825" t="s">
        <v>54</v>
      </c>
      <c r="J5825" t="s">
        <v>154</v>
      </c>
      <c r="K5825" t="s">
        <v>70</v>
      </c>
      <c r="L5825">
        <v>94122</v>
      </c>
      <c r="M5825" t="s">
        <v>71</v>
      </c>
      <c r="N5825" t="s">
        <v>4510</v>
      </c>
      <c r="O5825" t="s">
        <v>73</v>
      </c>
      <c r="P5825" t="s">
        <v>102</v>
      </c>
      <c r="Q5825" t="s">
        <v>4511</v>
      </c>
      <c r="R5825" s="19">
        <v>19.167999999999999</v>
      </c>
      <c r="S5825" s="17">
        <v>4</v>
      </c>
      <c r="T5825" s="20">
        <v>0.2</v>
      </c>
      <c r="U5825" s="19">
        <v>6.4691999999999998</v>
      </c>
      <c r="V5825" s="20">
        <f t="shared" si="450"/>
        <v>0.33750000000000002</v>
      </c>
      <c r="W5825" s="17">
        <f t="shared" si="451"/>
        <v>2017</v>
      </c>
      <c r="X5825" t="str">
        <f t="shared" si="452"/>
        <v>May-2017</v>
      </c>
      <c r="Y5825" s="17">
        <f t="shared" si="453"/>
        <v>6</v>
      </c>
      <c r="Z5825" t="str">
        <f t="shared" si="454"/>
        <v>11-20%</v>
      </c>
      <c r="AA5825" s="17">
        <f>IF(COUNTIF($B$2:B5825,B5825)=1,1,0)</f>
        <v>0</v>
      </c>
      <c r="AB5825" s="17">
        <f>IF(COUNTIF($F$2:F5825,F5825)=1,1,0)</f>
        <v>0</v>
      </c>
    </row>
    <row r="5826" spans="1:28" x14ac:dyDescent="0.2">
      <c r="A5826" s="17">
        <v>5825</v>
      </c>
      <c r="B5826" t="s">
        <v>8545</v>
      </c>
      <c r="C5826" s="18">
        <v>41761</v>
      </c>
      <c r="D5826" s="18">
        <v>41761</v>
      </c>
      <c r="E5826" t="s">
        <v>1320</v>
      </c>
      <c r="F5826" t="s">
        <v>2048</v>
      </c>
      <c r="G5826" t="s">
        <v>2049</v>
      </c>
      <c r="H5826" t="s">
        <v>53</v>
      </c>
      <c r="I5826" t="s">
        <v>54</v>
      </c>
      <c r="J5826" t="s">
        <v>524</v>
      </c>
      <c r="K5826" t="s">
        <v>525</v>
      </c>
      <c r="L5826">
        <v>43229</v>
      </c>
      <c r="M5826" t="s">
        <v>175</v>
      </c>
      <c r="N5826" t="s">
        <v>3655</v>
      </c>
      <c r="O5826" t="s">
        <v>73</v>
      </c>
      <c r="P5826" t="s">
        <v>105</v>
      </c>
      <c r="Q5826" t="s">
        <v>3656</v>
      </c>
      <c r="R5826" s="19">
        <v>26.135999999999999</v>
      </c>
      <c r="S5826" s="17">
        <v>3</v>
      </c>
      <c r="T5826" s="20">
        <v>0.2</v>
      </c>
      <c r="U5826" s="19">
        <v>1.9601999999999999</v>
      </c>
      <c r="V5826" s="20">
        <f t="shared" ref="V5826:V5889" si="455">IFERROR(U5826/R5826,0)</f>
        <v>7.4999999999999997E-2</v>
      </c>
      <c r="W5826" s="17">
        <f t="shared" ref="W5826:W5889" si="456">YEAR(C5826)</f>
        <v>2014</v>
      </c>
      <c r="X5826" t="str">
        <f t="shared" ref="X5826:X5889" si="457">TEXT(C5826,"mmm-yyyy")</f>
        <v>May-2014</v>
      </c>
      <c r="Y5826" s="17">
        <f t="shared" ref="Y5826:Y5889" si="458">D5826-C5826</f>
        <v>0</v>
      </c>
      <c r="Z5826" t="str">
        <f t="shared" ref="Z5826:Z5889" si="459">IF(T5826=0,"0% (No Discount)",IF(T5826&lt;=0.1,"1-10%",IF(T5826&lt;=0.2,"11-20%",IF(T5826&lt;=0.3,"21-30%",IF(T5826&lt;=0.4,"31-40%",IF(T5826&lt;=0.5,"41-50%","Over 50%"))))))</f>
        <v>11-20%</v>
      </c>
      <c r="AA5826" s="17">
        <f>IF(COUNTIF($B$2:B5826,B5826)=1,1,0)</f>
        <v>1</v>
      </c>
      <c r="AB5826" s="17">
        <f>IF(COUNTIF($F$2:F5826,F5826)=1,1,0)</f>
        <v>0</v>
      </c>
    </row>
    <row r="5827" spans="1:28" x14ac:dyDescent="0.2">
      <c r="A5827" s="17">
        <v>5826</v>
      </c>
      <c r="B5827" t="s">
        <v>8546</v>
      </c>
      <c r="C5827" s="18">
        <v>42981</v>
      </c>
      <c r="D5827" s="18">
        <v>42984</v>
      </c>
      <c r="E5827" t="s">
        <v>50</v>
      </c>
      <c r="F5827" t="s">
        <v>6330</v>
      </c>
      <c r="G5827" t="s">
        <v>6331</v>
      </c>
      <c r="H5827" t="s">
        <v>129</v>
      </c>
      <c r="I5827" t="s">
        <v>54</v>
      </c>
      <c r="J5827" t="s">
        <v>293</v>
      </c>
      <c r="K5827" t="s">
        <v>294</v>
      </c>
      <c r="L5827">
        <v>10035</v>
      </c>
      <c r="M5827" t="s">
        <v>175</v>
      </c>
      <c r="N5827" t="s">
        <v>3855</v>
      </c>
      <c r="O5827" t="s">
        <v>73</v>
      </c>
      <c r="P5827" t="s">
        <v>117</v>
      </c>
      <c r="Q5827" t="s">
        <v>3856</v>
      </c>
      <c r="R5827" s="19">
        <v>419.4</v>
      </c>
      <c r="S5827" s="17">
        <v>4</v>
      </c>
      <c r="T5827" s="20">
        <v>0</v>
      </c>
      <c r="U5827" s="19">
        <v>201.31200000000001</v>
      </c>
      <c r="V5827" s="20">
        <f t="shared" si="455"/>
        <v>0.48000000000000004</v>
      </c>
      <c r="W5827" s="17">
        <f t="shared" si="456"/>
        <v>2017</v>
      </c>
      <c r="X5827" t="str">
        <f t="shared" si="457"/>
        <v>Sep-2017</v>
      </c>
      <c r="Y5827" s="17">
        <f t="shared" si="458"/>
        <v>3</v>
      </c>
      <c r="Z5827" t="str">
        <f t="shared" si="459"/>
        <v>0% (No Discount)</v>
      </c>
      <c r="AA5827" s="17">
        <f>IF(COUNTIF($B$2:B5827,B5827)=1,1,0)</f>
        <v>1</v>
      </c>
      <c r="AB5827" s="17">
        <f>IF(COUNTIF($F$2:F5827,F5827)=1,1,0)</f>
        <v>0</v>
      </c>
    </row>
    <row r="5828" spans="1:28" x14ac:dyDescent="0.2">
      <c r="A5828" s="17">
        <v>5827</v>
      </c>
      <c r="B5828" t="s">
        <v>8546</v>
      </c>
      <c r="C5828" s="18">
        <v>42981</v>
      </c>
      <c r="D5828" s="18">
        <v>42984</v>
      </c>
      <c r="E5828" t="s">
        <v>50</v>
      </c>
      <c r="F5828" t="s">
        <v>6330</v>
      </c>
      <c r="G5828" t="s">
        <v>6331</v>
      </c>
      <c r="H5828" t="s">
        <v>129</v>
      </c>
      <c r="I5828" t="s">
        <v>54</v>
      </c>
      <c r="J5828" t="s">
        <v>293</v>
      </c>
      <c r="K5828" t="s">
        <v>294</v>
      </c>
      <c r="L5828">
        <v>10035</v>
      </c>
      <c r="M5828" t="s">
        <v>175</v>
      </c>
      <c r="N5828" t="s">
        <v>7986</v>
      </c>
      <c r="O5828" t="s">
        <v>59</v>
      </c>
      <c r="P5828" t="s">
        <v>63</v>
      </c>
      <c r="Q5828" t="s">
        <v>7987</v>
      </c>
      <c r="R5828" s="19">
        <v>90.801000000000002</v>
      </c>
      <c r="S5828" s="17">
        <v>1</v>
      </c>
      <c r="T5828" s="20">
        <v>0.1</v>
      </c>
      <c r="U5828" s="19">
        <v>14.124599999999999</v>
      </c>
      <c r="V5828" s="20">
        <f t="shared" si="455"/>
        <v>0.15555555555555553</v>
      </c>
      <c r="W5828" s="17">
        <f t="shared" si="456"/>
        <v>2017</v>
      </c>
      <c r="X5828" t="str">
        <f t="shared" si="457"/>
        <v>Sep-2017</v>
      </c>
      <c r="Y5828" s="17">
        <f t="shared" si="458"/>
        <v>3</v>
      </c>
      <c r="Z5828" t="str">
        <f t="shared" si="459"/>
        <v>1-10%</v>
      </c>
      <c r="AA5828" s="17">
        <f>IF(COUNTIF($B$2:B5828,B5828)=1,1,0)</f>
        <v>0</v>
      </c>
      <c r="AB5828" s="17">
        <f>IF(COUNTIF($F$2:F5828,F5828)=1,1,0)</f>
        <v>0</v>
      </c>
    </row>
    <row r="5829" spans="1:28" x14ac:dyDescent="0.2">
      <c r="A5829" s="17">
        <v>5828</v>
      </c>
      <c r="B5829" t="s">
        <v>8546</v>
      </c>
      <c r="C5829" s="18">
        <v>42981</v>
      </c>
      <c r="D5829" s="18">
        <v>42984</v>
      </c>
      <c r="E5829" t="s">
        <v>50</v>
      </c>
      <c r="F5829" t="s">
        <v>6330</v>
      </c>
      <c r="G5829" t="s">
        <v>6331</v>
      </c>
      <c r="H5829" t="s">
        <v>129</v>
      </c>
      <c r="I5829" t="s">
        <v>54</v>
      </c>
      <c r="J5829" t="s">
        <v>293</v>
      </c>
      <c r="K5829" t="s">
        <v>294</v>
      </c>
      <c r="L5829">
        <v>10035</v>
      </c>
      <c r="M5829" t="s">
        <v>175</v>
      </c>
      <c r="N5829" t="s">
        <v>919</v>
      </c>
      <c r="O5829" t="s">
        <v>59</v>
      </c>
      <c r="P5829" t="s">
        <v>63</v>
      </c>
      <c r="Q5829" t="s">
        <v>920</v>
      </c>
      <c r="R5829" s="19">
        <v>181.76400000000001</v>
      </c>
      <c r="S5829" s="17">
        <v>2</v>
      </c>
      <c r="T5829" s="20">
        <v>0.1</v>
      </c>
      <c r="U5829" s="19">
        <v>-8.0784000000000002</v>
      </c>
      <c r="V5829" s="20">
        <f t="shared" si="455"/>
        <v>-4.4444444444444446E-2</v>
      </c>
      <c r="W5829" s="17">
        <f t="shared" si="456"/>
        <v>2017</v>
      </c>
      <c r="X5829" t="str">
        <f t="shared" si="457"/>
        <v>Sep-2017</v>
      </c>
      <c r="Y5829" s="17">
        <f t="shared" si="458"/>
        <v>3</v>
      </c>
      <c r="Z5829" t="str">
        <f t="shared" si="459"/>
        <v>1-10%</v>
      </c>
      <c r="AA5829" s="17">
        <f>IF(COUNTIF($B$2:B5829,B5829)=1,1,0)</f>
        <v>0</v>
      </c>
      <c r="AB5829" s="17">
        <f>IF(COUNTIF($F$2:F5829,F5829)=1,1,0)</f>
        <v>0</v>
      </c>
    </row>
    <row r="5830" spans="1:28" x14ac:dyDescent="0.2">
      <c r="A5830" s="17">
        <v>5829</v>
      </c>
      <c r="B5830" t="s">
        <v>8546</v>
      </c>
      <c r="C5830" s="18">
        <v>42981</v>
      </c>
      <c r="D5830" s="18">
        <v>42984</v>
      </c>
      <c r="E5830" t="s">
        <v>50</v>
      </c>
      <c r="F5830" t="s">
        <v>6330</v>
      </c>
      <c r="G5830" t="s">
        <v>6331</v>
      </c>
      <c r="H5830" t="s">
        <v>129</v>
      </c>
      <c r="I5830" t="s">
        <v>54</v>
      </c>
      <c r="J5830" t="s">
        <v>293</v>
      </c>
      <c r="K5830" t="s">
        <v>294</v>
      </c>
      <c r="L5830">
        <v>10035</v>
      </c>
      <c r="M5830" t="s">
        <v>175</v>
      </c>
      <c r="N5830" t="s">
        <v>4259</v>
      </c>
      <c r="O5830" t="s">
        <v>73</v>
      </c>
      <c r="P5830" t="s">
        <v>95</v>
      </c>
      <c r="Q5830" t="s">
        <v>4260</v>
      </c>
      <c r="R5830" s="19">
        <v>5.56</v>
      </c>
      <c r="S5830" s="17">
        <v>2</v>
      </c>
      <c r="T5830" s="20">
        <v>0</v>
      </c>
      <c r="U5830" s="19">
        <v>2.2240000000000002</v>
      </c>
      <c r="V5830" s="20">
        <f t="shared" si="455"/>
        <v>0.40000000000000008</v>
      </c>
      <c r="W5830" s="17">
        <f t="shared" si="456"/>
        <v>2017</v>
      </c>
      <c r="X5830" t="str">
        <f t="shared" si="457"/>
        <v>Sep-2017</v>
      </c>
      <c r="Y5830" s="17">
        <f t="shared" si="458"/>
        <v>3</v>
      </c>
      <c r="Z5830" t="str">
        <f t="shared" si="459"/>
        <v>0% (No Discount)</v>
      </c>
      <c r="AA5830" s="17">
        <f>IF(COUNTIF($B$2:B5830,B5830)=1,1,0)</f>
        <v>0</v>
      </c>
      <c r="AB5830" s="17">
        <f>IF(COUNTIF($F$2:F5830,F5830)=1,1,0)</f>
        <v>0</v>
      </c>
    </row>
    <row r="5831" spans="1:28" x14ac:dyDescent="0.2">
      <c r="A5831" s="17">
        <v>5830</v>
      </c>
      <c r="B5831" t="s">
        <v>8547</v>
      </c>
      <c r="C5831" s="18">
        <v>42707</v>
      </c>
      <c r="D5831" s="18">
        <v>42711</v>
      </c>
      <c r="E5831" t="s">
        <v>77</v>
      </c>
      <c r="F5831" t="s">
        <v>3917</v>
      </c>
      <c r="G5831" t="s">
        <v>3918</v>
      </c>
      <c r="H5831" t="s">
        <v>53</v>
      </c>
      <c r="I5831" t="s">
        <v>54</v>
      </c>
      <c r="J5831" t="s">
        <v>1496</v>
      </c>
      <c r="K5831" t="s">
        <v>281</v>
      </c>
      <c r="L5831">
        <v>47374</v>
      </c>
      <c r="M5831" t="s">
        <v>132</v>
      </c>
      <c r="N5831" t="s">
        <v>1255</v>
      </c>
      <c r="O5831" t="s">
        <v>59</v>
      </c>
      <c r="P5831" t="s">
        <v>83</v>
      </c>
      <c r="Q5831" t="s">
        <v>1256</v>
      </c>
      <c r="R5831" s="19">
        <v>581.96</v>
      </c>
      <c r="S5831" s="17">
        <v>2</v>
      </c>
      <c r="T5831" s="20">
        <v>0</v>
      </c>
      <c r="U5831" s="19">
        <v>104.75279999999999</v>
      </c>
      <c r="V5831" s="20">
        <f t="shared" si="455"/>
        <v>0.17999999999999997</v>
      </c>
      <c r="W5831" s="17">
        <f t="shared" si="456"/>
        <v>2016</v>
      </c>
      <c r="X5831" t="str">
        <f t="shared" si="457"/>
        <v>Dec-2016</v>
      </c>
      <c r="Y5831" s="17">
        <f t="shared" si="458"/>
        <v>4</v>
      </c>
      <c r="Z5831" t="str">
        <f t="shared" si="459"/>
        <v>0% (No Discount)</v>
      </c>
      <c r="AA5831" s="17">
        <f>IF(COUNTIF($B$2:B5831,B5831)=1,1,0)</f>
        <v>1</v>
      </c>
      <c r="AB5831" s="17">
        <f>IF(COUNTIF($F$2:F5831,F5831)=1,1,0)</f>
        <v>0</v>
      </c>
    </row>
    <row r="5832" spans="1:28" x14ac:dyDescent="0.2">
      <c r="A5832" s="17">
        <v>5831</v>
      </c>
      <c r="B5832" t="s">
        <v>8547</v>
      </c>
      <c r="C5832" s="18">
        <v>42707</v>
      </c>
      <c r="D5832" s="18">
        <v>42711</v>
      </c>
      <c r="E5832" t="s">
        <v>77</v>
      </c>
      <c r="F5832" t="s">
        <v>3917</v>
      </c>
      <c r="G5832" t="s">
        <v>3918</v>
      </c>
      <c r="H5832" t="s">
        <v>53</v>
      </c>
      <c r="I5832" t="s">
        <v>54</v>
      </c>
      <c r="J5832" t="s">
        <v>1496</v>
      </c>
      <c r="K5832" t="s">
        <v>281</v>
      </c>
      <c r="L5832">
        <v>47374</v>
      </c>
      <c r="M5832" t="s">
        <v>132</v>
      </c>
      <c r="N5832" t="s">
        <v>4613</v>
      </c>
      <c r="O5832" t="s">
        <v>59</v>
      </c>
      <c r="P5832" t="s">
        <v>63</v>
      </c>
      <c r="Q5832" t="s">
        <v>4614</v>
      </c>
      <c r="R5832" s="19">
        <v>29.98</v>
      </c>
      <c r="S5832" s="17">
        <v>1</v>
      </c>
      <c r="T5832" s="20">
        <v>0</v>
      </c>
      <c r="U5832" s="19">
        <v>8.0945999999999998</v>
      </c>
      <c r="V5832" s="20">
        <f t="shared" si="455"/>
        <v>0.26999999999999996</v>
      </c>
      <c r="W5832" s="17">
        <f t="shared" si="456"/>
        <v>2016</v>
      </c>
      <c r="X5832" t="str">
        <f t="shared" si="457"/>
        <v>Dec-2016</v>
      </c>
      <c r="Y5832" s="17">
        <f t="shared" si="458"/>
        <v>4</v>
      </c>
      <c r="Z5832" t="str">
        <f t="shared" si="459"/>
        <v>0% (No Discount)</v>
      </c>
      <c r="AA5832" s="17">
        <f>IF(COUNTIF($B$2:B5832,B5832)=1,1,0)</f>
        <v>0</v>
      </c>
      <c r="AB5832" s="17">
        <f>IF(COUNTIF($F$2:F5832,F5832)=1,1,0)</f>
        <v>0</v>
      </c>
    </row>
    <row r="5833" spans="1:28" x14ac:dyDescent="0.2">
      <c r="A5833" s="17">
        <v>5832</v>
      </c>
      <c r="B5833" t="s">
        <v>8548</v>
      </c>
      <c r="C5833" s="18">
        <v>42203</v>
      </c>
      <c r="D5833" s="18">
        <v>42207</v>
      </c>
      <c r="E5833" t="s">
        <v>77</v>
      </c>
      <c r="F5833" t="s">
        <v>2416</v>
      </c>
      <c r="G5833" t="s">
        <v>2417</v>
      </c>
      <c r="H5833" t="s">
        <v>53</v>
      </c>
      <c r="I5833" t="s">
        <v>54</v>
      </c>
      <c r="J5833" t="s">
        <v>977</v>
      </c>
      <c r="K5833" t="s">
        <v>70</v>
      </c>
      <c r="L5833">
        <v>92105</v>
      </c>
      <c r="M5833" t="s">
        <v>71</v>
      </c>
      <c r="N5833" t="s">
        <v>5362</v>
      </c>
      <c r="O5833" t="s">
        <v>98</v>
      </c>
      <c r="P5833" t="s">
        <v>188</v>
      </c>
      <c r="Q5833" t="s">
        <v>5363</v>
      </c>
      <c r="R5833" s="19">
        <v>519.96</v>
      </c>
      <c r="S5833" s="17">
        <v>4</v>
      </c>
      <c r="T5833" s="20">
        <v>0</v>
      </c>
      <c r="U5833" s="19">
        <v>176.78639999999999</v>
      </c>
      <c r="V5833" s="20">
        <f t="shared" si="455"/>
        <v>0.33999999999999997</v>
      </c>
      <c r="W5833" s="17">
        <f t="shared" si="456"/>
        <v>2015</v>
      </c>
      <c r="X5833" t="str">
        <f t="shared" si="457"/>
        <v>Jul-2015</v>
      </c>
      <c r="Y5833" s="17">
        <f t="shared" si="458"/>
        <v>4</v>
      </c>
      <c r="Z5833" t="str">
        <f t="shared" si="459"/>
        <v>0% (No Discount)</v>
      </c>
      <c r="AA5833" s="17">
        <f>IF(COUNTIF($B$2:B5833,B5833)=1,1,0)</f>
        <v>1</v>
      </c>
      <c r="AB5833" s="17">
        <f>IF(COUNTIF($F$2:F5833,F5833)=1,1,0)</f>
        <v>0</v>
      </c>
    </row>
    <row r="5834" spans="1:28" x14ac:dyDescent="0.2">
      <c r="A5834" s="17">
        <v>5833</v>
      </c>
      <c r="B5834" t="s">
        <v>8549</v>
      </c>
      <c r="C5834" s="18">
        <v>42572</v>
      </c>
      <c r="D5834" s="18">
        <v>42577</v>
      </c>
      <c r="E5834" t="s">
        <v>77</v>
      </c>
      <c r="F5834" t="s">
        <v>3759</v>
      </c>
      <c r="G5834" t="s">
        <v>3760</v>
      </c>
      <c r="H5834" t="s">
        <v>53</v>
      </c>
      <c r="I5834" t="s">
        <v>54</v>
      </c>
      <c r="J5834" t="s">
        <v>114</v>
      </c>
      <c r="K5834" t="s">
        <v>115</v>
      </c>
      <c r="L5834">
        <v>28027</v>
      </c>
      <c r="M5834" t="s">
        <v>57</v>
      </c>
      <c r="N5834" t="s">
        <v>3747</v>
      </c>
      <c r="O5834" t="s">
        <v>73</v>
      </c>
      <c r="P5834" t="s">
        <v>74</v>
      </c>
      <c r="Q5834" t="s">
        <v>3748</v>
      </c>
      <c r="R5834" s="19">
        <v>6.2640000000000002</v>
      </c>
      <c r="S5834" s="17">
        <v>3</v>
      </c>
      <c r="T5834" s="20">
        <v>0.2</v>
      </c>
      <c r="U5834" s="19">
        <v>2.0358000000000001</v>
      </c>
      <c r="V5834" s="20">
        <f t="shared" si="455"/>
        <v>0.32500000000000001</v>
      </c>
      <c r="W5834" s="17">
        <f t="shared" si="456"/>
        <v>2016</v>
      </c>
      <c r="X5834" t="str">
        <f t="shared" si="457"/>
        <v>Jul-2016</v>
      </c>
      <c r="Y5834" s="17">
        <f t="shared" si="458"/>
        <v>5</v>
      </c>
      <c r="Z5834" t="str">
        <f t="shared" si="459"/>
        <v>11-20%</v>
      </c>
      <c r="AA5834" s="17">
        <f>IF(COUNTIF($B$2:B5834,B5834)=1,1,0)</f>
        <v>1</v>
      </c>
      <c r="AB5834" s="17">
        <f>IF(COUNTIF($F$2:F5834,F5834)=1,1,0)</f>
        <v>0</v>
      </c>
    </row>
    <row r="5835" spans="1:28" x14ac:dyDescent="0.2">
      <c r="A5835" s="17">
        <v>5834</v>
      </c>
      <c r="B5835" t="s">
        <v>8549</v>
      </c>
      <c r="C5835" s="18">
        <v>42572</v>
      </c>
      <c r="D5835" s="18">
        <v>42577</v>
      </c>
      <c r="E5835" t="s">
        <v>77</v>
      </c>
      <c r="F5835" t="s">
        <v>3759</v>
      </c>
      <c r="G5835" t="s">
        <v>3760</v>
      </c>
      <c r="H5835" t="s">
        <v>53</v>
      </c>
      <c r="I5835" t="s">
        <v>54</v>
      </c>
      <c r="J5835" t="s">
        <v>114</v>
      </c>
      <c r="K5835" t="s">
        <v>115</v>
      </c>
      <c r="L5835">
        <v>28027</v>
      </c>
      <c r="M5835" t="s">
        <v>57</v>
      </c>
      <c r="N5835" t="s">
        <v>3777</v>
      </c>
      <c r="O5835" t="s">
        <v>59</v>
      </c>
      <c r="P5835" t="s">
        <v>63</v>
      </c>
      <c r="Q5835" t="s">
        <v>3778</v>
      </c>
      <c r="R5835" s="19">
        <v>363.92</v>
      </c>
      <c r="S5835" s="17">
        <v>5</v>
      </c>
      <c r="T5835" s="20">
        <v>0.2</v>
      </c>
      <c r="U5835" s="19">
        <v>0</v>
      </c>
      <c r="V5835" s="20">
        <f t="shared" si="455"/>
        <v>0</v>
      </c>
      <c r="W5835" s="17">
        <f t="shared" si="456"/>
        <v>2016</v>
      </c>
      <c r="X5835" t="str">
        <f t="shared" si="457"/>
        <v>Jul-2016</v>
      </c>
      <c r="Y5835" s="17">
        <f t="shared" si="458"/>
        <v>5</v>
      </c>
      <c r="Z5835" t="str">
        <f t="shared" si="459"/>
        <v>11-20%</v>
      </c>
      <c r="AA5835" s="17">
        <f>IF(COUNTIF($B$2:B5835,B5835)=1,1,0)</f>
        <v>0</v>
      </c>
      <c r="AB5835" s="17">
        <f>IF(COUNTIF($F$2:F5835,F5835)=1,1,0)</f>
        <v>0</v>
      </c>
    </row>
    <row r="5836" spans="1:28" x14ac:dyDescent="0.2">
      <c r="A5836" s="17">
        <v>5835</v>
      </c>
      <c r="B5836" t="s">
        <v>8550</v>
      </c>
      <c r="C5836" s="18">
        <v>42164</v>
      </c>
      <c r="D5836" s="18">
        <v>42171</v>
      </c>
      <c r="E5836" t="s">
        <v>77</v>
      </c>
      <c r="F5836" t="s">
        <v>700</v>
      </c>
      <c r="G5836" t="s">
        <v>701</v>
      </c>
      <c r="H5836" t="s">
        <v>53</v>
      </c>
      <c r="I5836" t="s">
        <v>54</v>
      </c>
      <c r="J5836" t="s">
        <v>1450</v>
      </c>
      <c r="K5836" t="s">
        <v>81</v>
      </c>
      <c r="L5836">
        <v>33178</v>
      </c>
      <c r="M5836" t="s">
        <v>57</v>
      </c>
      <c r="N5836" t="s">
        <v>7349</v>
      </c>
      <c r="O5836" t="s">
        <v>73</v>
      </c>
      <c r="P5836" t="s">
        <v>102</v>
      </c>
      <c r="Q5836" t="s">
        <v>7350</v>
      </c>
      <c r="R5836" s="19">
        <v>64.2</v>
      </c>
      <c r="S5836" s="17">
        <v>5</v>
      </c>
      <c r="T5836" s="20">
        <v>0.7</v>
      </c>
      <c r="U5836" s="19">
        <v>-42.8</v>
      </c>
      <c r="V5836" s="20">
        <f t="shared" si="455"/>
        <v>-0.66666666666666663</v>
      </c>
      <c r="W5836" s="17">
        <f t="shared" si="456"/>
        <v>2015</v>
      </c>
      <c r="X5836" t="str">
        <f t="shared" si="457"/>
        <v>Jun-2015</v>
      </c>
      <c r="Y5836" s="17">
        <f t="shared" si="458"/>
        <v>7</v>
      </c>
      <c r="Z5836" t="str">
        <f t="shared" si="459"/>
        <v>Over 50%</v>
      </c>
      <c r="AA5836" s="17">
        <f>IF(COUNTIF($B$2:B5836,B5836)=1,1,0)</f>
        <v>1</v>
      </c>
      <c r="AB5836" s="17">
        <f>IF(COUNTIF($F$2:F5836,F5836)=1,1,0)</f>
        <v>0</v>
      </c>
    </row>
    <row r="5837" spans="1:28" x14ac:dyDescent="0.2">
      <c r="A5837" s="17">
        <v>5836</v>
      </c>
      <c r="B5837" t="s">
        <v>8550</v>
      </c>
      <c r="C5837" s="18">
        <v>42164</v>
      </c>
      <c r="D5837" s="18">
        <v>42171</v>
      </c>
      <c r="E5837" t="s">
        <v>77</v>
      </c>
      <c r="F5837" t="s">
        <v>700</v>
      </c>
      <c r="G5837" t="s">
        <v>701</v>
      </c>
      <c r="H5837" t="s">
        <v>53</v>
      </c>
      <c r="I5837" t="s">
        <v>54</v>
      </c>
      <c r="J5837" t="s">
        <v>1450</v>
      </c>
      <c r="K5837" t="s">
        <v>81</v>
      </c>
      <c r="L5837">
        <v>33178</v>
      </c>
      <c r="M5837" t="s">
        <v>57</v>
      </c>
      <c r="N5837" t="s">
        <v>4678</v>
      </c>
      <c r="O5837" t="s">
        <v>73</v>
      </c>
      <c r="P5837" t="s">
        <v>102</v>
      </c>
      <c r="Q5837" t="s">
        <v>4679</v>
      </c>
      <c r="R5837" s="19">
        <v>38.520000000000003</v>
      </c>
      <c r="S5837" s="17">
        <v>3</v>
      </c>
      <c r="T5837" s="20">
        <v>0.7</v>
      </c>
      <c r="U5837" s="19">
        <v>-26.963999999999999</v>
      </c>
      <c r="V5837" s="20">
        <f t="shared" si="455"/>
        <v>-0.7</v>
      </c>
      <c r="W5837" s="17">
        <f t="shared" si="456"/>
        <v>2015</v>
      </c>
      <c r="X5837" t="str">
        <f t="shared" si="457"/>
        <v>Jun-2015</v>
      </c>
      <c r="Y5837" s="17">
        <f t="shared" si="458"/>
        <v>7</v>
      </c>
      <c r="Z5837" t="str">
        <f t="shared" si="459"/>
        <v>Over 50%</v>
      </c>
      <c r="AA5837" s="17">
        <f>IF(COUNTIF($B$2:B5837,B5837)=1,1,0)</f>
        <v>0</v>
      </c>
      <c r="AB5837" s="17">
        <f>IF(COUNTIF($F$2:F5837,F5837)=1,1,0)</f>
        <v>0</v>
      </c>
    </row>
    <row r="5838" spans="1:28" x14ac:dyDescent="0.2">
      <c r="A5838" s="17">
        <v>5837</v>
      </c>
      <c r="B5838" t="s">
        <v>8550</v>
      </c>
      <c r="C5838" s="18">
        <v>42164</v>
      </c>
      <c r="D5838" s="18">
        <v>42171</v>
      </c>
      <c r="E5838" t="s">
        <v>77</v>
      </c>
      <c r="F5838" t="s">
        <v>700</v>
      </c>
      <c r="G5838" t="s">
        <v>701</v>
      </c>
      <c r="H5838" t="s">
        <v>53</v>
      </c>
      <c r="I5838" t="s">
        <v>54</v>
      </c>
      <c r="J5838" t="s">
        <v>1450</v>
      </c>
      <c r="K5838" t="s">
        <v>81</v>
      </c>
      <c r="L5838">
        <v>33178</v>
      </c>
      <c r="M5838" t="s">
        <v>57</v>
      </c>
      <c r="N5838" t="s">
        <v>7810</v>
      </c>
      <c r="O5838" t="s">
        <v>98</v>
      </c>
      <c r="P5838" t="s">
        <v>188</v>
      </c>
      <c r="Q5838" t="s">
        <v>7811</v>
      </c>
      <c r="R5838" s="19">
        <v>72.599999999999994</v>
      </c>
      <c r="S5838" s="17">
        <v>5</v>
      </c>
      <c r="T5838" s="20">
        <v>0.2</v>
      </c>
      <c r="U5838" s="19">
        <v>-8.1675000000000004</v>
      </c>
      <c r="V5838" s="20">
        <f t="shared" si="455"/>
        <v>-0.11250000000000002</v>
      </c>
      <c r="W5838" s="17">
        <f t="shared" si="456"/>
        <v>2015</v>
      </c>
      <c r="X5838" t="str">
        <f t="shared" si="457"/>
        <v>Jun-2015</v>
      </c>
      <c r="Y5838" s="17">
        <f t="shared" si="458"/>
        <v>7</v>
      </c>
      <c r="Z5838" t="str">
        <f t="shared" si="459"/>
        <v>11-20%</v>
      </c>
      <c r="AA5838" s="17">
        <f>IF(COUNTIF($B$2:B5838,B5838)=1,1,0)</f>
        <v>0</v>
      </c>
      <c r="AB5838" s="17">
        <f>IF(COUNTIF($F$2:F5838,F5838)=1,1,0)</f>
        <v>0</v>
      </c>
    </row>
    <row r="5839" spans="1:28" x14ac:dyDescent="0.2">
      <c r="A5839" s="17">
        <v>5838</v>
      </c>
      <c r="B5839" t="s">
        <v>8551</v>
      </c>
      <c r="C5839" s="18">
        <v>43066</v>
      </c>
      <c r="D5839" s="18">
        <v>43072</v>
      </c>
      <c r="E5839" t="s">
        <v>77</v>
      </c>
      <c r="F5839" t="s">
        <v>8552</v>
      </c>
      <c r="G5839" t="s">
        <v>8553</v>
      </c>
      <c r="H5839" t="s">
        <v>53</v>
      </c>
      <c r="I5839" t="s">
        <v>54</v>
      </c>
      <c r="J5839" t="s">
        <v>69</v>
      </c>
      <c r="K5839" t="s">
        <v>70</v>
      </c>
      <c r="L5839">
        <v>90036</v>
      </c>
      <c r="M5839" t="s">
        <v>71</v>
      </c>
      <c r="N5839" t="s">
        <v>8554</v>
      </c>
      <c r="O5839" t="s">
        <v>98</v>
      </c>
      <c r="P5839" t="s">
        <v>99</v>
      </c>
      <c r="Q5839" t="s">
        <v>8555</v>
      </c>
      <c r="R5839" s="19">
        <v>57.567999999999998</v>
      </c>
      <c r="S5839" s="17">
        <v>4</v>
      </c>
      <c r="T5839" s="20">
        <v>0.2</v>
      </c>
      <c r="U5839" s="19">
        <v>5.7568000000000001</v>
      </c>
      <c r="V5839" s="20">
        <f t="shared" si="455"/>
        <v>0.1</v>
      </c>
      <c r="W5839" s="17">
        <f t="shared" si="456"/>
        <v>2017</v>
      </c>
      <c r="X5839" t="str">
        <f t="shared" si="457"/>
        <v>Nov-2017</v>
      </c>
      <c r="Y5839" s="17">
        <f t="shared" si="458"/>
        <v>6</v>
      </c>
      <c r="Z5839" t="str">
        <f t="shared" si="459"/>
        <v>11-20%</v>
      </c>
      <c r="AA5839" s="17">
        <f>IF(COUNTIF($B$2:B5839,B5839)=1,1,0)</f>
        <v>1</v>
      </c>
      <c r="AB5839" s="17">
        <f>IF(COUNTIF($F$2:F5839,F5839)=1,1,0)</f>
        <v>1</v>
      </c>
    </row>
    <row r="5840" spans="1:28" x14ac:dyDescent="0.2">
      <c r="A5840" s="17">
        <v>5839</v>
      </c>
      <c r="B5840" t="s">
        <v>8556</v>
      </c>
      <c r="C5840" s="18">
        <v>42090</v>
      </c>
      <c r="D5840" s="18">
        <v>42097</v>
      </c>
      <c r="E5840" t="s">
        <v>77</v>
      </c>
      <c r="F5840" t="s">
        <v>5283</v>
      </c>
      <c r="G5840" t="s">
        <v>5284</v>
      </c>
      <c r="H5840" t="s">
        <v>53</v>
      </c>
      <c r="I5840" t="s">
        <v>54</v>
      </c>
      <c r="J5840" t="s">
        <v>122</v>
      </c>
      <c r="K5840" t="s">
        <v>123</v>
      </c>
      <c r="L5840">
        <v>98115</v>
      </c>
      <c r="M5840" t="s">
        <v>71</v>
      </c>
      <c r="N5840" t="s">
        <v>8557</v>
      </c>
      <c r="O5840" t="s">
        <v>73</v>
      </c>
      <c r="P5840" t="s">
        <v>86</v>
      </c>
      <c r="Q5840" t="s">
        <v>8558</v>
      </c>
      <c r="R5840" s="19">
        <v>83.7</v>
      </c>
      <c r="S5840" s="17">
        <v>5</v>
      </c>
      <c r="T5840" s="20">
        <v>0</v>
      </c>
      <c r="U5840" s="19">
        <v>3.3479999999999999</v>
      </c>
      <c r="V5840" s="20">
        <f t="shared" si="455"/>
        <v>3.9999999999999994E-2</v>
      </c>
      <c r="W5840" s="17">
        <f t="shared" si="456"/>
        <v>2015</v>
      </c>
      <c r="X5840" t="str">
        <f t="shared" si="457"/>
        <v>Mar-2015</v>
      </c>
      <c r="Y5840" s="17">
        <f t="shared" si="458"/>
        <v>7</v>
      </c>
      <c r="Z5840" t="str">
        <f t="shared" si="459"/>
        <v>0% (No Discount)</v>
      </c>
      <c r="AA5840" s="17">
        <f>IF(COUNTIF($B$2:B5840,B5840)=1,1,0)</f>
        <v>1</v>
      </c>
      <c r="AB5840" s="17">
        <f>IF(COUNTIF($F$2:F5840,F5840)=1,1,0)</f>
        <v>0</v>
      </c>
    </row>
    <row r="5841" spans="1:28" x14ac:dyDescent="0.2">
      <c r="A5841" s="17">
        <v>5840</v>
      </c>
      <c r="B5841" t="s">
        <v>8559</v>
      </c>
      <c r="C5841" s="18">
        <v>42269</v>
      </c>
      <c r="D5841" s="18">
        <v>42273</v>
      </c>
      <c r="E5841" t="s">
        <v>50</v>
      </c>
      <c r="F5841" t="s">
        <v>6236</v>
      </c>
      <c r="G5841" t="s">
        <v>6237</v>
      </c>
      <c r="H5841" t="s">
        <v>129</v>
      </c>
      <c r="I5841" t="s">
        <v>54</v>
      </c>
      <c r="J5841" t="s">
        <v>1157</v>
      </c>
      <c r="K5841" t="s">
        <v>346</v>
      </c>
      <c r="L5841">
        <v>22204</v>
      </c>
      <c r="M5841" t="s">
        <v>57</v>
      </c>
      <c r="N5841" t="s">
        <v>4821</v>
      </c>
      <c r="O5841" t="s">
        <v>73</v>
      </c>
      <c r="P5841" t="s">
        <v>117</v>
      </c>
      <c r="Q5841" t="s">
        <v>4822</v>
      </c>
      <c r="R5841" s="19">
        <v>32.4</v>
      </c>
      <c r="S5841" s="17">
        <v>5</v>
      </c>
      <c r="T5841" s="20">
        <v>0</v>
      </c>
      <c r="U5841" s="19">
        <v>15.552</v>
      </c>
      <c r="V5841" s="20">
        <f t="shared" si="455"/>
        <v>0.48</v>
      </c>
      <c r="W5841" s="17">
        <f t="shared" si="456"/>
        <v>2015</v>
      </c>
      <c r="X5841" t="str">
        <f t="shared" si="457"/>
        <v>Sep-2015</v>
      </c>
      <c r="Y5841" s="17">
        <f t="shared" si="458"/>
        <v>4</v>
      </c>
      <c r="Z5841" t="str">
        <f t="shared" si="459"/>
        <v>0% (No Discount)</v>
      </c>
      <c r="AA5841" s="17">
        <f>IF(COUNTIF($B$2:B5841,B5841)=1,1,0)</f>
        <v>1</v>
      </c>
      <c r="AB5841" s="17">
        <f>IF(COUNTIF($F$2:F5841,F5841)=1,1,0)</f>
        <v>0</v>
      </c>
    </row>
    <row r="5842" spans="1:28" x14ac:dyDescent="0.2">
      <c r="A5842" s="17">
        <v>5841</v>
      </c>
      <c r="B5842" t="s">
        <v>8559</v>
      </c>
      <c r="C5842" s="18">
        <v>42269</v>
      </c>
      <c r="D5842" s="18">
        <v>42273</v>
      </c>
      <c r="E5842" t="s">
        <v>50</v>
      </c>
      <c r="F5842" t="s">
        <v>6236</v>
      </c>
      <c r="G5842" t="s">
        <v>6237</v>
      </c>
      <c r="H5842" t="s">
        <v>129</v>
      </c>
      <c r="I5842" t="s">
        <v>54</v>
      </c>
      <c r="J5842" t="s">
        <v>1157</v>
      </c>
      <c r="K5842" t="s">
        <v>346</v>
      </c>
      <c r="L5842">
        <v>22204</v>
      </c>
      <c r="M5842" t="s">
        <v>57</v>
      </c>
      <c r="N5842" t="s">
        <v>3649</v>
      </c>
      <c r="O5842" t="s">
        <v>59</v>
      </c>
      <c r="P5842" t="s">
        <v>92</v>
      </c>
      <c r="Q5842" t="s">
        <v>3650</v>
      </c>
      <c r="R5842" s="19">
        <v>47.98</v>
      </c>
      <c r="S5842" s="17">
        <v>2</v>
      </c>
      <c r="T5842" s="20">
        <v>0</v>
      </c>
      <c r="U5842" s="19">
        <v>11.035399999999999</v>
      </c>
      <c r="V5842" s="20">
        <f t="shared" si="455"/>
        <v>0.23</v>
      </c>
      <c r="W5842" s="17">
        <f t="shared" si="456"/>
        <v>2015</v>
      </c>
      <c r="X5842" t="str">
        <f t="shared" si="457"/>
        <v>Sep-2015</v>
      </c>
      <c r="Y5842" s="17">
        <f t="shared" si="458"/>
        <v>4</v>
      </c>
      <c r="Z5842" t="str">
        <f t="shared" si="459"/>
        <v>0% (No Discount)</v>
      </c>
      <c r="AA5842" s="17">
        <f>IF(COUNTIF($B$2:B5842,B5842)=1,1,0)</f>
        <v>0</v>
      </c>
      <c r="AB5842" s="17">
        <f>IF(COUNTIF($F$2:F5842,F5842)=1,1,0)</f>
        <v>0</v>
      </c>
    </row>
    <row r="5843" spans="1:28" x14ac:dyDescent="0.2">
      <c r="A5843" s="17">
        <v>5842</v>
      </c>
      <c r="B5843" t="s">
        <v>8560</v>
      </c>
      <c r="C5843" s="18">
        <v>42325</v>
      </c>
      <c r="D5843" s="18">
        <v>42329</v>
      </c>
      <c r="E5843" t="s">
        <v>77</v>
      </c>
      <c r="F5843" t="s">
        <v>5074</v>
      </c>
      <c r="G5843" t="s">
        <v>5075</v>
      </c>
      <c r="H5843" t="s">
        <v>53</v>
      </c>
      <c r="I5843" t="s">
        <v>54</v>
      </c>
      <c r="J5843" t="s">
        <v>977</v>
      </c>
      <c r="K5843" t="s">
        <v>70</v>
      </c>
      <c r="L5843">
        <v>92105</v>
      </c>
      <c r="M5843" t="s">
        <v>71</v>
      </c>
      <c r="N5843" t="s">
        <v>8561</v>
      </c>
      <c r="O5843" t="s">
        <v>98</v>
      </c>
      <c r="P5843" t="s">
        <v>99</v>
      </c>
      <c r="Q5843" t="s">
        <v>8562</v>
      </c>
      <c r="R5843" s="19">
        <v>415.96800000000002</v>
      </c>
      <c r="S5843" s="17">
        <v>4</v>
      </c>
      <c r="T5843" s="20">
        <v>0.2</v>
      </c>
      <c r="U5843" s="19">
        <v>51.996000000000002</v>
      </c>
      <c r="V5843" s="20">
        <f t="shared" si="455"/>
        <v>0.125</v>
      </c>
      <c r="W5843" s="17">
        <f t="shared" si="456"/>
        <v>2015</v>
      </c>
      <c r="X5843" t="str">
        <f t="shared" si="457"/>
        <v>Nov-2015</v>
      </c>
      <c r="Y5843" s="17">
        <f t="shared" si="458"/>
        <v>4</v>
      </c>
      <c r="Z5843" t="str">
        <f t="shared" si="459"/>
        <v>11-20%</v>
      </c>
      <c r="AA5843" s="17">
        <f>IF(COUNTIF($B$2:B5843,B5843)=1,1,0)</f>
        <v>1</v>
      </c>
      <c r="AB5843" s="17">
        <f>IF(COUNTIF($F$2:F5843,F5843)=1,1,0)</f>
        <v>0</v>
      </c>
    </row>
    <row r="5844" spans="1:28" x14ac:dyDescent="0.2">
      <c r="A5844" s="17">
        <v>5843</v>
      </c>
      <c r="B5844" t="s">
        <v>8560</v>
      </c>
      <c r="C5844" s="18">
        <v>42325</v>
      </c>
      <c r="D5844" s="18">
        <v>42329</v>
      </c>
      <c r="E5844" t="s">
        <v>77</v>
      </c>
      <c r="F5844" t="s">
        <v>5074</v>
      </c>
      <c r="G5844" t="s">
        <v>5075</v>
      </c>
      <c r="H5844" t="s">
        <v>53</v>
      </c>
      <c r="I5844" t="s">
        <v>54</v>
      </c>
      <c r="J5844" t="s">
        <v>977</v>
      </c>
      <c r="K5844" t="s">
        <v>70</v>
      </c>
      <c r="L5844">
        <v>92105</v>
      </c>
      <c r="M5844" t="s">
        <v>71</v>
      </c>
      <c r="N5844" t="s">
        <v>3478</v>
      </c>
      <c r="O5844" t="s">
        <v>73</v>
      </c>
      <c r="P5844" t="s">
        <v>86</v>
      </c>
      <c r="Q5844" t="s">
        <v>3479</v>
      </c>
      <c r="R5844" s="19">
        <v>304.89999999999998</v>
      </c>
      <c r="S5844" s="17">
        <v>5</v>
      </c>
      <c r="T5844" s="20">
        <v>0</v>
      </c>
      <c r="U5844" s="19">
        <v>6.0979999999999999</v>
      </c>
      <c r="V5844" s="20">
        <f t="shared" si="455"/>
        <v>0.02</v>
      </c>
      <c r="W5844" s="17">
        <f t="shared" si="456"/>
        <v>2015</v>
      </c>
      <c r="X5844" t="str">
        <f t="shared" si="457"/>
        <v>Nov-2015</v>
      </c>
      <c r="Y5844" s="17">
        <f t="shared" si="458"/>
        <v>4</v>
      </c>
      <c r="Z5844" t="str">
        <f t="shared" si="459"/>
        <v>0% (No Discount)</v>
      </c>
      <c r="AA5844" s="17">
        <f>IF(COUNTIF($B$2:B5844,B5844)=1,1,0)</f>
        <v>0</v>
      </c>
      <c r="AB5844" s="17">
        <f>IF(COUNTIF($F$2:F5844,F5844)=1,1,0)</f>
        <v>0</v>
      </c>
    </row>
    <row r="5845" spans="1:28" x14ac:dyDescent="0.2">
      <c r="A5845" s="17">
        <v>5844</v>
      </c>
      <c r="B5845" t="s">
        <v>8560</v>
      </c>
      <c r="C5845" s="18">
        <v>42325</v>
      </c>
      <c r="D5845" s="18">
        <v>42329</v>
      </c>
      <c r="E5845" t="s">
        <v>77</v>
      </c>
      <c r="F5845" t="s">
        <v>5074</v>
      </c>
      <c r="G5845" t="s">
        <v>5075</v>
      </c>
      <c r="H5845" t="s">
        <v>53</v>
      </c>
      <c r="I5845" t="s">
        <v>54</v>
      </c>
      <c r="J5845" t="s">
        <v>977</v>
      </c>
      <c r="K5845" t="s">
        <v>70</v>
      </c>
      <c r="L5845">
        <v>92105</v>
      </c>
      <c r="M5845" t="s">
        <v>71</v>
      </c>
      <c r="N5845" t="s">
        <v>7827</v>
      </c>
      <c r="O5845" t="s">
        <v>59</v>
      </c>
      <c r="P5845" t="s">
        <v>92</v>
      </c>
      <c r="Q5845" t="s">
        <v>7828</v>
      </c>
      <c r="R5845" s="19">
        <v>80.959999999999994</v>
      </c>
      <c r="S5845" s="17">
        <v>4</v>
      </c>
      <c r="T5845" s="20">
        <v>0</v>
      </c>
      <c r="U5845" s="19">
        <v>29.145600000000002</v>
      </c>
      <c r="V5845" s="20">
        <f t="shared" si="455"/>
        <v>0.36000000000000004</v>
      </c>
      <c r="W5845" s="17">
        <f t="shared" si="456"/>
        <v>2015</v>
      </c>
      <c r="X5845" t="str">
        <f t="shared" si="457"/>
        <v>Nov-2015</v>
      </c>
      <c r="Y5845" s="17">
        <f t="shared" si="458"/>
        <v>4</v>
      </c>
      <c r="Z5845" t="str">
        <f t="shared" si="459"/>
        <v>0% (No Discount)</v>
      </c>
      <c r="AA5845" s="17">
        <f>IF(COUNTIF($B$2:B5845,B5845)=1,1,0)</f>
        <v>0</v>
      </c>
      <c r="AB5845" s="17">
        <f>IF(COUNTIF($F$2:F5845,F5845)=1,1,0)</f>
        <v>0</v>
      </c>
    </row>
    <row r="5846" spans="1:28" x14ac:dyDescent="0.2">
      <c r="A5846" s="17">
        <v>5845</v>
      </c>
      <c r="B5846" t="s">
        <v>8560</v>
      </c>
      <c r="C5846" s="18">
        <v>42325</v>
      </c>
      <c r="D5846" s="18">
        <v>42329</v>
      </c>
      <c r="E5846" t="s">
        <v>77</v>
      </c>
      <c r="F5846" t="s">
        <v>5074</v>
      </c>
      <c r="G5846" t="s">
        <v>5075</v>
      </c>
      <c r="H5846" t="s">
        <v>53</v>
      </c>
      <c r="I5846" t="s">
        <v>54</v>
      </c>
      <c r="J5846" t="s">
        <v>977</v>
      </c>
      <c r="K5846" t="s">
        <v>70</v>
      </c>
      <c r="L5846">
        <v>92105</v>
      </c>
      <c r="M5846" t="s">
        <v>71</v>
      </c>
      <c r="N5846" t="s">
        <v>7563</v>
      </c>
      <c r="O5846" t="s">
        <v>73</v>
      </c>
      <c r="P5846" t="s">
        <v>86</v>
      </c>
      <c r="Q5846" t="s">
        <v>7564</v>
      </c>
      <c r="R5846" s="19">
        <v>777.21</v>
      </c>
      <c r="S5846" s="17">
        <v>7</v>
      </c>
      <c r="T5846" s="20">
        <v>0</v>
      </c>
      <c r="U5846" s="19">
        <v>54.404699999999998</v>
      </c>
      <c r="V5846" s="20">
        <f t="shared" si="455"/>
        <v>6.9999999999999993E-2</v>
      </c>
      <c r="W5846" s="17">
        <f t="shared" si="456"/>
        <v>2015</v>
      </c>
      <c r="X5846" t="str">
        <f t="shared" si="457"/>
        <v>Nov-2015</v>
      </c>
      <c r="Y5846" s="17">
        <f t="shared" si="458"/>
        <v>4</v>
      </c>
      <c r="Z5846" t="str">
        <f t="shared" si="459"/>
        <v>0% (No Discount)</v>
      </c>
      <c r="AA5846" s="17">
        <f>IF(COUNTIF($B$2:B5846,B5846)=1,1,0)</f>
        <v>0</v>
      </c>
      <c r="AB5846" s="17">
        <f>IF(COUNTIF($F$2:F5846,F5846)=1,1,0)</f>
        <v>0</v>
      </c>
    </row>
    <row r="5847" spans="1:28" x14ac:dyDescent="0.2">
      <c r="A5847" s="17">
        <v>5846</v>
      </c>
      <c r="B5847" t="s">
        <v>8560</v>
      </c>
      <c r="C5847" s="18">
        <v>42325</v>
      </c>
      <c r="D5847" s="18">
        <v>42329</v>
      </c>
      <c r="E5847" t="s">
        <v>77</v>
      </c>
      <c r="F5847" t="s">
        <v>5074</v>
      </c>
      <c r="G5847" t="s">
        <v>5075</v>
      </c>
      <c r="H5847" t="s">
        <v>53</v>
      </c>
      <c r="I5847" t="s">
        <v>54</v>
      </c>
      <c r="J5847" t="s">
        <v>977</v>
      </c>
      <c r="K5847" t="s">
        <v>70</v>
      </c>
      <c r="L5847">
        <v>92105</v>
      </c>
      <c r="M5847" t="s">
        <v>71</v>
      </c>
      <c r="N5847" t="s">
        <v>3907</v>
      </c>
      <c r="O5847" t="s">
        <v>73</v>
      </c>
      <c r="P5847" t="s">
        <v>117</v>
      </c>
      <c r="Q5847" t="s">
        <v>3908</v>
      </c>
      <c r="R5847" s="19">
        <v>32.4</v>
      </c>
      <c r="S5847" s="17">
        <v>5</v>
      </c>
      <c r="T5847" s="20">
        <v>0</v>
      </c>
      <c r="U5847" s="19">
        <v>15.552</v>
      </c>
      <c r="V5847" s="20">
        <f t="shared" si="455"/>
        <v>0.48</v>
      </c>
      <c r="W5847" s="17">
        <f t="shared" si="456"/>
        <v>2015</v>
      </c>
      <c r="X5847" t="str">
        <f t="shared" si="457"/>
        <v>Nov-2015</v>
      </c>
      <c r="Y5847" s="17">
        <f t="shared" si="458"/>
        <v>4</v>
      </c>
      <c r="Z5847" t="str">
        <f t="shared" si="459"/>
        <v>0% (No Discount)</v>
      </c>
      <c r="AA5847" s="17">
        <f>IF(COUNTIF($B$2:B5847,B5847)=1,1,0)</f>
        <v>0</v>
      </c>
      <c r="AB5847" s="17">
        <f>IF(COUNTIF($F$2:F5847,F5847)=1,1,0)</f>
        <v>0</v>
      </c>
    </row>
    <row r="5848" spans="1:28" x14ac:dyDescent="0.2">
      <c r="A5848" s="17">
        <v>5847</v>
      </c>
      <c r="B5848" t="s">
        <v>8560</v>
      </c>
      <c r="C5848" s="18">
        <v>42325</v>
      </c>
      <c r="D5848" s="18">
        <v>42329</v>
      </c>
      <c r="E5848" t="s">
        <v>77</v>
      </c>
      <c r="F5848" t="s">
        <v>5074</v>
      </c>
      <c r="G5848" t="s">
        <v>5075</v>
      </c>
      <c r="H5848" t="s">
        <v>53</v>
      </c>
      <c r="I5848" t="s">
        <v>54</v>
      </c>
      <c r="J5848" t="s">
        <v>977</v>
      </c>
      <c r="K5848" t="s">
        <v>70</v>
      </c>
      <c r="L5848">
        <v>92105</v>
      </c>
      <c r="M5848" t="s">
        <v>71</v>
      </c>
      <c r="N5848" t="s">
        <v>3531</v>
      </c>
      <c r="O5848" t="s">
        <v>59</v>
      </c>
      <c r="P5848" t="s">
        <v>63</v>
      </c>
      <c r="Q5848" t="s">
        <v>3532</v>
      </c>
      <c r="R5848" s="19">
        <v>225.56800000000001</v>
      </c>
      <c r="S5848" s="17">
        <v>2</v>
      </c>
      <c r="T5848" s="20">
        <v>0.2</v>
      </c>
      <c r="U5848" s="19">
        <v>2.8195999999999999</v>
      </c>
      <c r="V5848" s="20">
        <f t="shared" si="455"/>
        <v>1.2499999999999999E-2</v>
      </c>
      <c r="W5848" s="17">
        <f t="shared" si="456"/>
        <v>2015</v>
      </c>
      <c r="X5848" t="str">
        <f t="shared" si="457"/>
        <v>Nov-2015</v>
      </c>
      <c r="Y5848" s="17">
        <f t="shared" si="458"/>
        <v>4</v>
      </c>
      <c r="Z5848" t="str">
        <f t="shared" si="459"/>
        <v>11-20%</v>
      </c>
      <c r="AA5848" s="17">
        <f>IF(COUNTIF($B$2:B5848,B5848)=1,1,0)</f>
        <v>0</v>
      </c>
      <c r="AB5848" s="17">
        <f>IF(COUNTIF($F$2:F5848,F5848)=1,1,0)</f>
        <v>0</v>
      </c>
    </row>
    <row r="5849" spans="1:28" x14ac:dyDescent="0.2">
      <c r="A5849" s="17">
        <v>5848</v>
      </c>
      <c r="B5849" t="s">
        <v>8560</v>
      </c>
      <c r="C5849" s="18">
        <v>42325</v>
      </c>
      <c r="D5849" s="18">
        <v>42329</v>
      </c>
      <c r="E5849" t="s">
        <v>77</v>
      </c>
      <c r="F5849" t="s">
        <v>5074</v>
      </c>
      <c r="G5849" t="s">
        <v>5075</v>
      </c>
      <c r="H5849" t="s">
        <v>53</v>
      </c>
      <c r="I5849" t="s">
        <v>54</v>
      </c>
      <c r="J5849" t="s">
        <v>977</v>
      </c>
      <c r="K5849" t="s">
        <v>70</v>
      </c>
      <c r="L5849">
        <v>92105</v>
      </c>
      <c r="M5849" t="s">
        <v>71</v>
      </c>
      <c r="N5849" t="s">
        <v>4517</v>
      </c>
      <c r="O5849" t="s">
        <v>59</v>
      </c>
      <c r="P5849" t="s">
        <v>92</v>
      </c>
      <c r="Q5849" t="s">
        <v>4518</v>
      </c>
      <c r="R5849" s="19">
        <v>36.6</v>
      </c>
      <c r="S5849" s="17">
        <v>3</v>
      </c>
      <c r="T5849" s="20">
        <v>0</v>
      </c>
      <c r="U5849" s="19">
        <v>15.372</v>
      </c>
      <c r="V5849" s="20">
        <f t="shared" si="455"/>
        <v>0.42</v>
      </c>
      <c r="W5849" s="17">
        <f t="shared" si="456"/>
        <v>2015</v>
      </c>
      <c r="X5849" t="str">
        <f t="shared" si="457"/>
        <v>Nov-2015</v>
      </c>
      <c r="Y5849" s="17">
        <f t="shared" si="458"/>
        <v>4</v>
      </c>
      <c r="Z5849" t="str">
        <f t="shared" si="459"/>
        <v>0% (No Discount)</v>
      </c>
      <c r="AA5849" s="17">
        <f>IF(COUNTIF($B$2:B5849,B5849)=1,1,0)</f>
        <v>0</v>
      </c>
      <c r="AB5849" s="17">
        <f>IF(COUNTIF($F$2:F5849,F5849)=1,1,0)</f>
        <v>0</v>
      </c>
    </row>
    <row r="5850" spans="1:28" x14ac:dyDescent="0.2">
      <c r="A5850" s="17">
        <v>5849</v>
      </c>
      <c r="B5850" t="s">
        <v>8563</v>
      </c>
      <c r="C5850" s="18">
        <v>42318</v>
      </c>
      <c r="D5850" s="18">
        <v>42322</v>
      </c>
      <c r="E5850" t="s">
        <v>77</v>
      </c>
      <c r="F5850" t="s">
        <v>1559</v>
      </c>
      <c r="G5850" t="s">
        <v>1560</v>
      </c>
      <c r="H5850" t="s">
        <v>129</v>
      </c>
      <c r="I5850" t="s">
        <v>54</v>
      </c>
      <c r="J5850" t="s">
        <v>594</v>
      </c>
      <c r="K5850" t="s">
        <v>256</v>
      </c>
      <c r="L5850">
        <v>55113</v>
      </c>
      <c r="M5850" t="s">
        <v>132</v>
      </c>
      <c r="N5850" t="s">
        <v>3340</v>
      </c>
      <c r="O5850" t="s">
        <v>73</v>
      </c>
      <c r="P5850" t="s">
        <v>105</v>
      </c>
      <c r="Q5850" t="s">
        <v>3341</v>
      </c>
      <c r="R5850" s="19">
        <v>715.64</v>
      </c>
      <c r="S5850" s="17">
        <v>2</v>
      </c>
      <c r="T5850" s="20">
        <v>0</v>
      </c>
      <c r="U5850" s="19">
        <v>178.91</v>
      </c>
      <c r="V5850" s="20">
        <f t="shared" si="455"/>
        <v>0.25</v>
      </c>
      <c r="W5850" s="17">
        <f t="shared" si="456"/>
        <v>2015</v>
      </c>
      <c r="X5850" t="str">
        <f t="shared" si="457"/>
        <v>Nov-2015</v>
      </c>
      <c r="Y5850" s="17">
        <f t="shared" si="458"/>
        <v>4</v>
      </c>
      <c r="Z5850" t="str">
        <f t="shared" si="459"/>
        <v>0% (No Discount)</v>
      </c>
      <c r="AA5850" s="17">
        <f>IF(COUNTIF($B$2:B5850,B5850)=1,1,0)</f>
        <v>1</v>
      </c>
      <c r="AB5850" s="17">
        <f>IF(COUNTIF($F$2:F5850,F5850)=1,1,0)</f>
        <v>0</v>
      </c>
    </row>
    <row r="5851" spans="1:28" x14ac:dyDescent="0.2">
      <c r="A5851" s="17">
        <v>5850</v>
      </c>
      <c r="B5851" t="s">
        <v>8563</v>
      </c>
      <c r="C5851" s="18">
        <v>42318</v>
      </c>
      <c r="D5851" s="18">
        <v>42322</v>
      </c>
      <c r="E5851" t="s">
        <v>77</v>
      </c>
      <c r="F5851" t="s">
        <v>1559</v>
      </c>
      <c r="G5851" t="s">
        <v>1560</v>
      </c>
      <c r="H5851" t="s">
        <v>129</v>
      </c>
      <c r="I5851" t="s">
        <v>54</v>
      </c>
      <c r="J5851" t="s">
        <v>594</v>
      </c>
      <c r="K5851" t="s">
        <v>256</v>
      </c>
      <c r="L5851">
        <v>55113</v>
      </c>
      <c r="M5851" t="s">
        <v>132</v>
      </c>
      <c r="N5851" t="s">
        <v>5036</v>
      </c>
      <c r="O5851" t="s">
        <v>73</v>
      </c>
      <c r="P5851" t="s">
        <v>86</v>
      </c>
      <c r="Q5851" t="s">
        <v>5037</v>
      </c>
      <c r="R5851" s="19">
        <v>795.51</v>
      </c>
      <c r="S5851" s="17">
        <v>3</v>
      </c>
      <c r="T5851" s="20">
        <v>0</v>
      </c>
      <c r="U5851" s="19">
        <v>143.1918</v>
      </c>
      <c r="V5851" s="20">
        <f t="shared" si="455"/>
        <v>0.18</v>
      </c>
      <c r="W5851" s="17">
        <f t="shared" si="456"/>
        <v>2015</v>
      </c>
      <c r="X5851" t="str">
        <f t="shared" si="457"/>
        <v>Nov-2015</v>
      </c>
      <c r="Y5851" s="17">
        <f t="shared" si="458"/>
        <v>4</v>
      </c>
      <c r="Z5851" t="str">
        <f t="shared" si="459"/>
        <v>0% (No Discount)</v>
      </c>
      <c r="AA5851" s="17">
        <f>IF(COUNTIF($B$2:B5851,B5851)=1,1,0)</f>
        <v>0</v>
      </c>
      <c r="AB5851" s="17">
        <f>IF(COUNTIF($F$2:F5851,F5851)=1,1,0)</f>
        <v>0</v>
      </c>
    </row>
    <row r="5852" spans="1:28" x14ac:dyDescent="0.2">
      <c r="A5852" s="17">
        <v>5851</v>
      </c>
      <c r="B5852" t="s">
        <v>8563</v>
      </c>
      <c r="C5852" s="18">
        <v>42318</v>
      </c>
      <c r="D5852" s="18">
        <v>42322</v>
      </c>
      <c r="E5852" t="s">
        <v>77</v>
      </c>
      <c r="F5852" t="s">
        <v>1559</v>
      </c>
      <c r="G5852" t="s">
        <v>1560</v>
      </c>
      <c r="H5852" t="s">
        <v>129</v>
      </c>
      <c r="I5852" t="s">
        <v>54</v>
      </c>
      <c r="J5852" t="s">
        <v>594</v>
      </c>
      <c r="K5852" t="s">
        <v>256</v>
      </c>
      <c r="L5852">
        <v>55113</v>
      </c>
      <c r="M5852" t="s">
        <v>132</v>
      </c>
      <c r="N5852" t="s">
        <v>6888</v>
      </c>
      <c r="O5852" t="s">
        <v>98</v>
      </c>
      <c r="P5852" t="s">
        <v>1246</v>
      </c>
      <c r="Q5852" t="s">
        <v>6889</v>
      </c>
      <c r="R5852" s="19">
        <v>549.99</v>
      </c>
      <c r="S5852" s="17">
        <v>1</v>
      </c>
      <c r="T5852" s="20">
        <v>0</v>
      </c>
      <c r="U5852" s="19">
        <v>274.995</v>
      </c>
      <c r="V5852" s="20">
        <f t="shared" si="455"/>
        <v>0.5</v>
      </c>
      <c r="W5852" s="17">
        <f t="shared" si="456"/>
        <v>2015</v>
      </c>
      <c r="X5852" t="str">
        <f t="shared" si="457"/>
        <v>Nov-2015</v>
      </c>
      <c r="Y5852" s="17">
        <f t="shared" si="458"/>
        <v>4</v>
      </c>
      <c r="Z5852" t="str">
        <f t="shared" si="459"/>
        <v>0% (No Discount)</v>
      </c>
      <c r="AA5852" s="17">
        <f>IF(COUNTIF($B$2:B5852,B5852)=1,1,0)</f>
        <v>0</v>
      </c>
      <c r="AB5852" s="17">
        <f>IF(COUNTIF($F$2:F5852,F5852)=1,1,0)</f>
        <v>0</v>
      </c>
    </row>
    <row r="5853" spans="1:28" x14ac:dyDescent="0.2">
      <c r="A5853" s="17">
        <v>5852</v>
      </c>
      <c r="B5853" t="s">
        <v>8563</v>
      </c>
      <c r="C5853" s="18">
        <v>42318</v>
      </c>
      <c r="D5853" s="18">
        <v>42322</v>
      </c>
      <c r="E5853" t="s">
        <v>77</v>
      </c>
      <c r="F5853" t="s">
        <v>1559</v>
      </c>
      <c r="G5853" t="s">
        <v>1560</v>
      </c>
      <c r="H5853" t="s">
        <v>129</v>
      </c>
      <c r="I5853" t="s">
        <v>54</v>
      </c>
      <c r="J5853" t="s">
        <v>594</v>
      </c>
      <c r="K5853" t="s">
        <v>256</v>
      </c>
      <c r="L5853">
        <v>55113</v>
      </c>
      <c r="M5853" t="s">
        <v>132</v>
      </c>
      <c r="N5853" t="s">
        <v>1756</v>
      </c>
      <c r="O5853" t="s">
        <v>73</v>
      </c>
      <c r="P5853" t="s">
        <v>102</v>
      </c>
      <c r="Q5853" t="s">
        <v>1757</v>
      </c>
      <c r="R5853" s="19">
        <v>74.760000000000005</v>
      </c>
      <c r="S5853" s="17">
        <v>3</v>
      </c>
      <c r="T5853" s="20">
        <v>0</v>
      </c>
      <c r="U5853" s="19">
        <v>34.389600000000002</v>
      </c>
      <c r="V5853" s="20">
        <f t="shared" si="455"/>
        <v>0.45999999999999996</v>
      </c>
      <c r="W5853" s="17">
        <f t="shared" si="456"/>
        <v>2015</v>
      </c>
      <c r="X5853" t="str">
        <f t="shared" si="457"/>
        <v>Nov-2015</v>
      </c>
      <c r="Y5853" s="17">
        <f t="shared" si="458"/>
        <v>4</v>
      </c>
      <c r="Z5853" t="str">
        <f t="shared" si="459"/>
        <v>0% (No Discount)</v>
      </c>
      <c r="AA5853" s="17">
        <f>IF(COUNTIF($B$2:B5853,B5853)=1,1,0)</f>
        <v>0</v>
      </c>
      <c r="AB5853" s="17">
        <f>IF(COUNTIF($F$2:F5853,F5853)=1,1,0)</f>
        <v>0</v>
      </c>
    </row>
    <row r="5854" spans="1:28" x14ac:dyDescent="0.2">
      <c r="A5854" s="17">
        <v>5853</v>
      </c>
      <c r="B5854" t="s">
        <v>8563</v>
      </c>
      <c r="C5854" s="18">
        <v>42318</v>
      </c>
      <c r="D5854" s="18">
        <v>42322</v>
      </c>
      <c r="E5854" t="s">
        <v>77</v>
      </c>
      <c r="F5854" t="s">
        <v>1559</v>
      </c>
      <c r="G5854" t="s">
        <v>1560</v>
      </c>
      <c r="H5854" t="s">
        <v>129</v>
      </c>
      <c r="I5854" t="s">
        <v>54</v>
      </c>
      <c r="J5854" t="s">
        <v>594</v>
      </c>
      <c r="K5854" t="s">
        <v>256</v>
      </c>
      <c r="L5854">
        <v>55113</v>
      </c>
      <c r="M5854" t="s">
        <v>132</v>
      </c>
      <c r="N5854" t="s">
        <v>951</v>
      </c>
      <c r="O5854" t="s">
        <v>59</v>
      </c>
      <c r="P5854" t="s">
        <v>92</v>
      </c>
      <c r="Q5854" t="s">
        <v>952</v>
      </c>
      <c r="R5854" s="19">
        <v>29.22</v>
      </c>
      <c r="S5854" s="17">
        <v>3</v>
      </c>
      <c r="T5854" s="20">
        <v>0</v>
      </c>
      <c r="U5854" s="19">
        <v>12.8568</v>
      </c>
      <c r="V5854" s="20">
        <f t="shared" si="455"/>
        <v>0.44</v>
      </c>
      <c r="W5854" s="17">
        <f t="shared" si="456"/>
        <v>2015</v>
      </c>
      <c r="X5854" t="str">
        <f t="shared" si="457"/>
        <v>Nov-2015</v>
      </c>
      <c r="Y5854" s="17">
        <f t="shared" si="458"/>
        <v>4</v>
      </c>
      <c r="Z5854" t="str">
        <f t="shared" si="459"/>
        <v>0% (No Discount)</v>
      </c>
      <c r="AA5854" s="17">
        <f>IF(COUNTIF($B$2:B5854,B5854)=1,1,0)</f>
        <v>0</v>
      </c>
      <c r="AB5854" s="17">
        <f>IF(COUNTIF($F$2:F5854,F5854)=1,1,0)</f>
        <v>0</v>
      </c>
    </row>
    <row r="5855" spans="1:28" x14ac:dyDescent="0.2">
      <c r="A5855" s="17">
        <v>5854</v>
      </c>
      <c r="B5855" t="s">
        <v>8564</v>
      </c>
      <c r="C5855" s="18">
        <v>41892</v>
      </c>
      <c r="D5855" s="18">
        <v>41896</v>
      </c>
      <c r="E5855" t="s">
        <v>77</v>
      </c>
      <c r="F5855" t="s">
        <v>4488</v>
      </c>
      <c r="G5855" t="s">
        <v>4489</v>
      </c>
      <c r="H5855" t="s">
        <v>129</v>
      </c>
      <c r="I5855" t="s">
        <v>54</v>
      </c>
      <c r="J5855" t="s">
        <v>3012</v>
      </c>
      <c r="K5855" t="s">
        <v>346</v>
      </c>
      <c r="L5855">
        <v>23464</v>
      </c>
      <c r="M5855" t="s">
        <v>57</v>
      </c>
      <c r="N5855" t="s">
        <v>1253</v>
      </c>
      <c r="O5855" t="s">
        <v>73</v>
      </c>
      <c r="P5855" t="s">
        <v>102</v>
      </c>
      <c r="Q5855" t="s">
        <v>1254</v>
      </c>
      <c r="R5855" s="19">
        <v>9.64</v>
      </c>
      <c r="S5855" s="17">
        <v>2</v>
      </c>
      <c r="T5855" s="20">
        <v>0</v>
      </c>
      <c r="U5855" s="19">
        <v>4.7236000000000002</v>
      </c>
      <c r="V5855" s="20">
        <f t="shared" si="455"/>
        <v>0.49</v>
      </c>
      <c r="W5855" s="17">
        <f t="shared" si="456"/>
        <v>2014</v>
      </c>
      <c r="X5855" t="str">
        <f t="shared" si="457"/>
        <v>Sep-2014</v>
      </c>
      <c r="Y5855" s="17">
        <f t="shared" si="458"/>
        <v>4</v>
      </c>
      <c r="Z5855" t="str">
        <f t="shared" si="459"/>
        <v>0% (No Discount)</v>
      </c>
      <c r="AA5855" s="17">
        <f>IF(COUNTIF($B$2:B5855,B5855)=1,1,0)</f>
        <v>1</v>
      </c>
      <c r="AB5855" s="17">
        <f>IF(COUNTIF($F$2:F5855,F5855)=1,1,0)</f>
        <v>0</v>
      </c>
    </row>
    <row r="5856" spans="1:28" x14ac:dyDescent="0.2">
      <c r="A5856" s="17">
        <v>5855</v>
      </c>
      <c r="B5856" t="s">
        <v>8565</v>
      </c>
      <c r="C5856" s="18">
        <v>42221</v>
      </c>
      <c r="D5856" s="18">
        <v>42227</v>
      </c>
      <c r="E5856" t="s">
        <v>77</v>
      </c>
      <c r="F5856" t="s">
        <v>6673</v>
      </c>
      <c r="G5856" t="s">
        <v>6674</v>
      </c>
      <c r="H5856" t="s">
        <v>68</v>
      </c>
      <c r="I5856" t="s">
        <v>54</v>
      </c>
      <c r="J5856" t="s">
        <v>844</v>
      </c>
      <c r="K5856" t="s">
        <v>131</v>
      </c>
      <c r="L5856">
        <v>75220</v>
      </c>
      <c r="M5856" t="s">
        <v>132</v>
      </c>
      <c r="N5856" t="s">
        <v>4839</v>
      </c>
      <c r="O5856" t="s">
        <v>73</v>
      </c>
      <c r="P5856" t="s">
        <v>86</v>
      </c>
      <c r="Q5856" t="s">
        <v>4840</v>
      </c>
      <c r="R5856" s="19">
        <v>33.488</v>
      </c>
      <c r="S5856" s="17">
        <v>7</v>
      </c>
      <c r="T5856" s="20">
        <v>0.2</v>
      </c>
      <c r="U5856" s="19">
        <v>-1.2558</v>
      </c>
      <c r="V5856" s="20">
        <f t="shared" si="455"/>
        <v>-3.7499999999999999E-2</v>
      </c>
      <c r="W5856" s="17">
        <f t="shared" si="456"/>
        <v>2015</v>
      </c>
      <c r="X5856" t="str">
        <f t="shared" si="457"/>
        <v>Aug-2015</v>
      </c>
      <c r="Y5856" s="17">
        <f t="shared" si="458"/>
        <v>6</v>
      </c>
      <c r="Z5856" t="str">
        <f t="shared" si="459"/>
        <v>11-20%</v>
      </c>
      <c r="AA5856" s="17">
        <f>IF(COUNTIF($B$2:B5856,B5856)=1,1,0)</f>
        <v>1</v>
      </c>
      <c r="AB5856" s="17">
        <f>IF(COUNTIF($F$2:F5856,F5856)=1,1,0)</f>
        <v>0</v>
      </c>
    </row>
    <row r="5857" spans="1:28" x14ac:dyDescent="0.2">
      <c r="A5857" s="17">
        <v>5856</v>
      </c>
      <c r="B5857" t="s">
        <v>8565</v>
      </c>
      <c r="C5857" s="18">
        <v>42221</v>
      </c>
      <c r="D5857" s="18">
        <v>42227</v>
      </c>
      <c r="E5857" t="s">
        <v>77</v>
      </c>
      <c r="F5857" t="s">
        <v>6673</v>
      </c>
      <c r="G5857" t="s">
        <v>6674</v>
      </c>
      <c r="H5857" t="s">
        <v>68</v>
      </c>
      <c r="I5857" t="s">
        <v>54</v>
      </c>
      <c r="J5857" t="s">
        <v>844</v>
      </c>
      <c r="K5857" t="s">
        <v>131</v>
      </c>
      <c r="L5857">
        <v>75220</v>
      </c>
      <c r="M5857" t="s">
        <v>132</v>
      </c>
      <c r="N5857" t="s">
        <v>6476</v>
      </c>
      <c r="O5857" t="s">
        <v>73</v>
      </c>
      <c r="P5857" t="s">
        <v>606</v>
      </c>
      <c r="Q5857" t="s">
        <v>6477</v>
      </c>
      <c r="R5857" s="19">
        <v>23.04</v>
      </c>
      <c r="S5857" s="17">
        <v>3</v>
      </c>
      <c r="T5857" s="20">
        <v>0.2</v>
      </c>
      <c r="U5857" s="19">
        <v>-4.8959999999999999</v>
      </c>
      <c r="V5857" s="20">
        <f t="shared" si="455"/>
        <v>-0.21249999999999999</v>
      </c>
      <c r="W5857" s="17">
        <f t="shared" si="456"/>
        <v>2015</v>
      </c>
      <c r="X5857" t="str">
        <f t="shared" si="457"/>
        <v>Aug-2015</v>
      </c>
      <c r="Y5857" s="17">
        <f t="shared" si="458"/>
        <v>6</v>
      </c>
      <c r="Z5857" t="str">
        <f t="shared" si="459"/>
        <v>11-20%</v>
      </c>
      <c r="AA5857" s="17">
        <f>IF(COUNTIF($B$2:B5857,B5857)=1,1,0)</f>
        <v>0</v>
      </c>
      <c r="AB5857" s="17">
        <f>IF(COUNTIF($F$2:F5857,F5857)=1,1,0)</f>
        <v>0</v>
      </c>
    </row>
    <row r="5858" spans="1:28" x14ac:dyDescent="0.2">
      <c r="A5858" s="17">
        <v>5857</v>
      </c>
      <c r="B5858" t="s">
        <v>8565</v>
      </c>
      <c r="C5858" s="18">
        <v>42221</v>
      </c>
      <c r="D5858" s="18">
        <v>42227</v>
      </c>
      <c r="E5858" t="s">
        <v>77</v>
      </c>
      <c r="F5858" t="s">
        <v>6673</v>
      </c>
      <c r="G5858" t="s">
        <v>6674</v>
      </c>
      <c r="H5858" t="s">
        <v>68</v>
      </c>
      <c r="I5858" t="s">
        <v>54</v>
      </c>
      <c r="J5858" t="s">
        <v>844</v>
      </c>
      <c r="K5858" t="s">
        <v>131</v>
      </c>
      <c r="L5858">
        <v>75220</v>
      </c>
      <c r="M5858" t="s">
        <v>132</v>
      </c>
      <c r="N5858" t="s">
        <v>5252</v>
      </c>
      <c r="O5858" t="s">
        <v>73</v>
      </c>
      <c r="P5858" t="s">
        <v>102</v>
      </c>
      <c r="Q5858" t="s">
        <v>5253</v>
      </c>
      <c r="R5858" s="19">
        <v>1.3620000000000001</v>
      </c>
      <c r="S5858" s="17">
        <v>1</v>
      </c>
      <c r="T5858" s="20">
        <v>0.8</v>
      </c>
      <c r="U5858" s="19">
        <v>-2.1791999999999998</v>
      </c>
      <c r="V5858" s="20">
        <f t="shared" si="455"/>
        <v>-1.5999999999999996</v>
      </c>
      <c r="W5858" s="17">
        <f t="shared" si="456"/>
        <v>2015</v>
      </c>
      <c r="X5858" t="str">
        <f t="shared" si="457"/>
        <v>Aug-2015</v>
      </c>
      <c r="Y5858" s="17">
        <f t="shared" si="458"/>
        <v>6</v>
      </c>
      <c r="Z5858" t="str">
        <f t="shared" si="459"/>
        <v>Over 50%</v>
      </c>
      <c r="AA5858" s="17">
        <f>IF(COUNTIF($B$2:B5858,B5858)=1,1,0)</f>
        <v>0</v>
      </c>
      <c r="AB5858" s="17">
        <f>IF(COUNTIF($F$2:F5858,F5858)=1,1,0)</f>
        <v>0</v>
      </c>
    </row>
    <row r="5859" spans="1:28" x14ac:dyDescent="0.2">
      <c r="A5859" s="17">
        <v>5858</v>
      </c>
      <c r="B5859" t="s">
        <v>8565</v>
      </c>
      <c r="C5859" s="18">
        <v>42221</v>
      </c>
      <c r="D5859" s="18">
        <v>42227</v>
      </c>
      <c r="E5859" t="s">
        <v>77</v>
      </c>
      <c r="F5859" t="s">
        <v>6673</v>
      </c>
      <c r="G5859" t="s">
        <v>6674</v>
      </c>
      <c r="H5859" t="s">
        <v>68</v>
      </c>
      <c r="I5859" t="s">
        <v>54</v>
      </c>
      <c r="J5859" t="s">
        <v>844</v>
      </c>
      <c r="K5859" t="s">
        <v>131</v>
      </c>
      <c r="L5859">
        <v>75220</v>
      </c>
      <c r="M5859" t="s">
        <v>132</v>
      </c>
      <c r="N5859" t="s">
        <v>5097</v>
      </c>
      <c r="O5859" t="s">
        <v>59</v>
      </c>
      <c r="P5859" t="s">
        <v>92</v>
      </c>
      <c r="Q5859" t="s">
        <v>5098</v>
      </c>
      <c r="R5859" s="19">
        <v>14.76</v>
      </c>
      <c r="S5859" s="17">
        <v>5</v>
      </c>
      <c r="T5859" s="20">
        <v>0.6</v>
      </c>
      <c r="U5859" s="19">
        <v>-11.439</v>
      </c>
      <c r="V5859" s="20">
        <f t="shared" si="455"/>
        <v>-0.77500000000000002</v>
      </c>
      <c r="W5859" s="17">
        <f t="shared" si="456"/>
        <v>2015</v>
      </c>
      <c r="X5859" t="str">
        <f t="shared" si="457"/>
        <v>Aug-2015</v>
      </c>
      <c r="Y5859" s="17">
        <f t="shared" si="458"/>
        <v>6</v>
      </c>
      <c r="Z5859" t="str">
        <f t="shared" si="459"/>
        <v>Over 50%</v>
      </c>
      <c r="AA5859" s="17">
        <f>IF(COUNTIF($B$2:B5859,B5859)=1,1,0)</f>
        <v>0</v>
      </c>
      <c r="AB5859" s="17">
        <f>IF(COUNTIF($F$2:F5859,F5859)=1,1,0)</f>
        <v>0</v>
      </c>
    </row>
    <row r="5860" spans="1:28" x14ac:dyDescent="0.2">
      <c r="A5860" s="17">
        <v>5859</v>
      </c>
      <c r="B5860" t="s">
        <v>8566</v>
      </c>
      <c r="C5860" s="18">
        <v>42981</v>
      </c>
      <c r="D5860" s="18">
        <v>42985</v>
      </c>
      <c r="E5860" t="s">
        <v>50</v>
      </c>
      <c r="F5860" t="s">
        <v>2517</v>
      </c>
      <c r="G5860" t="s">
        <v>2518</v>
      </c>
      <c r="H5860" t="s">
        <v>53</v>
      </c>
      <c r="I5860" t="s">
        <v>54</v>
      </c>
      <c r="J5860" t="s">
        <v>114</v>
      </c>
      <c r="K5860" t="s">
        <v>70</v>
      </c>
      <c r="L5860">
        <v>94521</v>
      </c>
      <c r="M5860" t="s">
        <v>71</v>
      </c>
      <c r="N5860" t="s">
        <v>7087</v>
      </c>
      <c r="O5860" t="s">
        <v>59</v>
      </c>
      <c r="P5860" t="s">
        <v>60</v>
      </c>
      <c r="Q5860" t="s">
        <v>7088</v>
      </c>
      <c r="R5860" s="19">
        <v>239.666</v>
      </c>
      <c r="S5860" s="17">
        <v>2</v>
      </c>
      <c r="T5860" s="20">
        <v>0.15</v>
      </c>
      <c r="U5860" s="19">
        <v>14.098000000000001</v>
      </c>
      <c r="V5860" s="20">
        <f t="shared" si="455"/>
        <v>5.8823529411764712E-2</v>
      </c>
      <c r="W5860" s="17">
        <f t="shared" si="456"/>
        <v>2017</v>
      </c>
      <c r="X5860" t="str">
        <f t="shared" si="457"/>
        <v>Sep-2017</v>
      </c>
      <c r="Y5860" s="17">
        <f t="shared" si="458"/>
        <v>4</v>
      </c>
      <c r="Z5860" t="str">
        <f t="shared" si="459"/>
        <v>11-20%</v>
      </c>
      <c r="AA5860" s="17">
        <f>IF(COUNTIF($B$2:B5860,B5860)=1,1,0)</f>
        <v>1</v>
      </c>
      <c r="AB5860" s="17">
        <f>IF(COUNTIF($F$2:F5860,F5860)=1,1,0)</f>
        <v>0</v>
      </c>
    </row>
    <row r="5861" spans="1:28" x14ac:dyDescent="0.2">
      <c r="A5861" s="17">
        <v>5860</v>
      </c>
      <c r="B5861" t="s">
        <v>8567</v>
      </c>
      <c r="C5861" s="18">
        <v>42309</v>
      </c>
      <c r="D5861" s="18">
        <v>42316</v>
      </c>
      <c r="E5861" t="s">
        <v>77</v>
      </c>
      <c r="F5861" t="s">
        <v>5935</v>
      </c>
      <c r="G5861" t="s">
        <v>5936</v>
      </c>
      <c r="H5861" t="s">
        <v>53</v>
      </c>
      <c r="I5861" t="s">
        <v>54</v>
      </c>
      <c r="J5861" t="s">
        <v>8568</v>
      </c>
      <c r="K5861" t="s">
        <v>1739</v>
      </c>
      <c r="L5861">
        <v>72032</v>
      </c>
      <c r="M5861" t="s">
        <v>57</v>
      </c>
      <c r="N5861" t="s">
        <v>3955</v>
      </c>
      <c r="O5861" t="s">
        <v>59</v>
      </c>
      <c r="P5861" t="s">
        <v>83</v>
      </c>
      <c r="Q5861" t="s">
        <v>3956</v>
      </c>
      <c r="R5861" s="19">
        <v>301.95999999999998</v>
      </c>
      <c r="S5861" s="17">
        <v>2</v>
      </c>
      <c r="T5861" s="20">
        <v>0</v>
      </c>
      <c r="U5861" s="19">
        <v>45.293999999999997</v>
      </c>
      <c r="V5861" s="20">
        <f t="shared" si="455"/>
        <v>0.15</v>
      </c>
      <c r="W5861" s="17">
        <f t="shared" si="456"/>
        <v>2015</v>
      </c>
      <c r="X5861" t="str">
        <f t="shared" si="457"/>
        <v>Nov-2015</v>
      </c>
      <c r="Y5861" s="17">
        <f t="shared" si="458"/>
        <v>7</v>
      </c>
      <c r="Z5861" t="str">
        <f t="shared" si="459"/>
        <v>0% (No Discount)</v>
      </c>
      <c r="AA5861" s="17">
        <f>IF(COUNTIF($B$2:B5861,B5861)=1,1,0)</f>
        <v>1</v>
      </c>
      <c r="AB5861" s="17">
        <f>IF(COUNTIF($F$2:F5861,F5861)=1,1,0)</f>
        <v>0</v>
      </c>
    </row>
    <row r="5862" spans="1:28" x14ac:dyDescent="0.2">
      <c r="A5862" s="17">
        <v>5861</v>
      </c>
      <c r="B5862" t="s">
        <v>8569</v>
      </c>
      <c r="C5862" s="18">
        <v>42123</v>
      </c>
      <c r="D5862" s="18">
        <v>42128</v>
      </c>
      <c r="E5862" t="s">
        <v>50</v>
      </c>
      <c r="F5862" t="s">
        <v>750</v>
      </c>
      <c r="G5862" t="s">
        <v>751</v>
      </c>
      <c r="H5862" t="s">
        <v>129</v>
      </c>
      <c r="I5862" t="s">
        <v>54</v>
      </c>
      <c r="J5862" t="s">
        <v>173</v>
      </c>
      <c r="K5862" t="s">
        <v>174</v>
      </c>
      <c r="L5862">
        <v>19120</v>
      </c>
      <c r="M5862" t="s">
        <v>175</v>
      </c>
      <c r="N5862" t="s">
        <v>4215</v>
      </c>
      <c r="O5862" t="s">
        <v>73</v>
      </c>
      <c r="P5862" t="s">
        <v>117</v>
      </c>
      <c r="Q5862" t="s">
        <v>4216</v>
      </c>
      <c r="R5862" s="19">
        <v>7.968</v>
      </c>
      <c r="S5862" s="17">
        <v>2</v>
      </c>
      <c r="T5862" s="20">
        <v>0.2</v>
      </c>
      <c r="U5862" s="19">
        <v>2.8883999999999999</v>
      </c>
      <c r="V5862" s="20">
        <f t="shared" si="455"/>
        <v>0.36249999999999999</v>
      </c>
      <c r="W5862" s="17">
        <f t="shared" si="456"/>
        <v>2015</v>
      </c>
      <c r="X5862" t="str">
        <f t="shared" si="457"/>
        <v>Apr-2015</v>
      </c>
      <c r="Y5862" s="17">
        <f t="shared" si="458"/>
        <v>5</v>
      </c>
      <c r="Z5862" t="str">
        <f t="shared" si="459"/>
        <v>11-20%</v>
      </c>
      <c r="AA5862" s="17">
        <f>IF(COUNTIF($B$2:B5862,B5862)=1,1,0)</f>
        <v>1</v>
      </c>
      <c r="AB5862" s="17">
        <f>IF(COUNTIF($F$2:F5862,F5862)=1,1,0)</f>
        <v>0</v>
      </c>
    </row>
    <row r="5863" spans="1:28" x14ac:dyDescent="0.2">
      <c r="A5863" s="17">
        <v>5862</v>
      </c>
      <c r="B5863" t="s">
        <v>8570</v>
      </c>
      <c r="C5863" s="18">
        <v>42491</v>
      </c>
      <c r="D5863" s="18">
        <v>42494</v>
      </c>
      <c r="E5863" t="s">
        <v>50</v>
      </c>
      <c r="F5863" t="s">
        <v>5712</v>
      </c>
      <c r="G5863" t="s">
        <v>5713</v>
      </c>
      <c r="H5863" t="s">
        <v>53</v>
      </c>
      <c r="I5863" t="s">
        <v>54</v>
      </c>
      <c r="J5863" t="s">
        <v>5177</v>
      </c>
      <c r="K5863" t="s">
        <v>1739</v>
      </c>
      <c r="L5863">
        <v>72209</v>
      </c>
      <c r="M5863" t="s">
        <v>57</v>
      </c>
      <c r="N5863" t="s">
        <v>8571</v>
      </c>
      <c r="O5863" t="s">
        <v>73</v>
      </c>
      <c r="P5863" t="s">
        <v>117</v>
      </c>
      <c r="Q5863" t="s">
        <v>8572</v>
      </c>
      <c r="R5863" s="19">
        <v>109.92</v>
      </c>
      <c r="S5863" s="17">
        <v>2</v>
      </c>
      <c r="T5863" s="20">
        <v>0</v>
      </c>
      <c r="U5863" s="19">
        <v>53.860799999999998</v>
      </c>
      <c r="V5863" s="20">
        <f t="shared" si="455"/>
        <v>0.49</v>
      </c>
      <c r="W5863" s="17">
        <f t="shared" si="456"/>
        <v>2016</v>
      </c>
      <c r="X5863" t="str">
        <f t="shared" si="457"/>
        <v>May-2016</v>
      </c>
      <c r="Y5863" s="17">
        <f t="shared" si="458"/>
        <v>3</v>
      </c>
      <c r="Z5863" t="str">
        <f t="shared" si="459"/>
        <v>0% (No Discount)</v>
      </c>
      <c r="AA5863" s="17">
        <f>IF(COUNTIF($B$2:B5863,B5863)=1,1,0)</f>
        <v>1</v>
      </c>
      <c r="AB5863" s="17">
        <f>IF(COUNTIF($F$2:F5863,F5863)=1,1,0)</f>
        <v>0</v>
      </c>
    </row>
    <row r="5864" spans="1:28" x14ac:dyDescent="0.2">
      <c r="A5864" s="17">
        <v>5863</v>
      </c>
      <c r="B5864" t="s">
        <v>8570</v>
      </c>
      <c r="C5864" s="18">
        <v>42491</v>
      </c>
      <c r="D5864" s="18">
        <v>42494</v>
      </c>
      <c r="E5864" t="s">
        <v>50</v>
      </c>
      <c r="F5864" t="s">
        <v>5712</v>
      </c>
      <c r="G5864" t="s">
        <v>5713</v>
      </c>
      <c r="H5864" t="s">
        <v>53</v>
      </c>
      <c r="I5864" t="s">
        <v>54</v>
      </c>
      <c r="J5864" t="s">
        <v>5177</v>
      </c>
      <c r="K5864" t="s">
        <v>1739</v>
      </c>
      <c r="L5864">
        <v>72209</v>
      </c>
      <c r="M5864" t="s">
        <v>57</v>
      </c>
      <c r="N5864" t="s">
        <v>5393</v>
      </c>
      <c r="O5864" t="s">
        <v>73</v>
      </c>
      <c r="P5864" t="s">
        <v>117</v>
      </c>
      <c r="Q5864" t="s">
        <v>5394</v>
      </c>
      <c r="R5864" s="19">
        <v>19.440000000000001</v>
      </c>
      <c r="S5864" s="17">
        <v>3</v>
      </c>
      <c r="T5864" s="20">
        <v>0</v>
      </c>
      <c r="U5864" s="19">
        <v>9.3312000000000008</v>
      </c>
      <c r="V5864" s="20">
        <f t="shared" si="455"/>
        <v>0.48000000000000004</v>
      </c>
      <c r="W5864" s="17">
        <f t="shared" si="456"/>
        <v>2016</v>
      </c>
      <c r="X5864" t="str">
        <f t="shared" si="457"/>
        <v>May-2016</v>
      </c>
      <c r="Y5864" s="17">
        <f t="shared" si="458"/>
        <v>3</v>
      </c>
      <c r="Z5864" t="str">
        <f t="shared" si="459"/>
        <v>0% (No Discount)</v>
      </c>
      <c r="AA5864" s="17">
        <f>IF(COUNTIF($B$2:B5864,B5864)=1,1,0)</f>
        <v>0</v>
      </c>
      <c r="AB5864" s="17">
        <f>IF(COUNTIF($F$2:F5864,F5864)=1,1,0)</f>
        <v>0</v>
      </c>
    </row>
    <row r="5865" spans="1:28" x14ac:dyDescent="0.2">
      <c r="A5865" s="17">
        <v>5864</v>
      </c>
      <c r="B5865" t="s">
        <v>8570</v>
      </c>
      <c r="C5865" s="18">
        <v>42491</v>
      </c>
      <c r="D5865" s="18">
        <v>42494</v>
      </c>
      <c r="E5865" t="s">
        <v>50</v>
      </c>
      <c r="F5865" t="s">
        <v>5712</v>
      </c>
      <c r="G5865" t="s">
        <v>5713</v>
      </c>
      <c r="H5865" t="s">
        <v>53</v>
      </c>
      <c r="I5865" t="s">
        <v>54</v>
      </c>
      <c r="J5865" t="s">
        <v>5177</v>
      </c>
      <c r="K5865" t="s">
        <v>1739</v>
      </c>
      <c r="L5865">
        <v>72209</v>
      </c>
      <c r="M5865" t="s">
        <v>57</v>
      </c>
      <c r="N5865" t="s">
        <v>3153</v>
      </c>
      <c r="O5865" t="s">
        <v>73</v>
      </c>
      <c r="P5865" t="s">
        <v>95</v>
      </c>
      <c r="Q5865" t="s">
        <v>3154</v>
      </c>
      <c r="R5865" s="19">
        <v>11.16</v>
      </c>
      <c r="S5865" s="17">
        <v>2</v>
      </c>
      <c r="T5865" s="20">
        <v>0</v>
      </c>
      <c r="U5865" s="19">
        <v>4.3524000000000003</v>
      </c>
      <c r="V5865" s="20">
        <f t="shared" si="455"/>
        <v>0.39</v>
      </c>
      <c r="W5865" s="17">
        <f t="shared" si="456"/>
        <v>2016</v>
      </c>
      <c r="X5865" t="str">
        <f t="shared" si="457"/>
        <v>May-2016</v>
      </c>
      <c r="Y5865" s="17">
        <f t="shared" si="458"/>
        <v>3</v>
      </c>
      <c r="Z5865" t="str">
        <f t="shared" si="459"/>
        <v>0% (No Discount)</v>
      </c>
      <c r="AA5865" s="17">
        <f>IF(COUNTIF($B$2:B5865,B5865)=1,1,0)</f>
        <v>0</v>
      </c>
      <c r="AB5865" s="17">
        <f>IF(COUNTIF($F$2:F5865,F5865)=1,1,0)</f>
        <v>0</v>
      </c>
    </row>
    <row r="5866" spans="1:28" x14ac:dyDescent="0.2">
      <c r="A5866" s="17">
        <v>5865</v>
      </c>
      <c r="B5866" t="s">
        <v>8573</v>
      </c>
      <c r="C5866" s="18">
        <v>41856</v>
      </c>
      <c r="D5866" s="18">
        <v>41858</v>
      </c>
      <c r="E5866" t="s">
        <v>50</v>
      </c>
      <c r="F5866" t="s">
        <v>5335</v>
      </c>
      <c r="G5866" t="s">
        <v>5336</v>
      </c>
      <c r="H5866" t="s">
        <v>68</v>
      </c>
      <c r="I5866" t="s">
        <v>54</v>
      </c>
      <c r="J5866" t="s">
        <v>4644</v>
      </c>
      <c r="K5866" t="s">
        <v>776</v>
      </c>
      <c r="L5866">
        <v>6450</v>
      </c>
      <c r="M5866" t="s">
        <v>175</v>
      </c>
      <c r="N5866" t="s">
        <v>5227</v>
      </c>
      <c r="O5866" t="s">
        <v>73</v>
      </c>
      <c r="P5866" t="s">
        <v>105</v>
      </c>
      <c r="Q5866" t="s">
        <v>5228</v>
      </c>
      <c r="R5866" s="19">
        <v>79.47</v>
      </c>
      <c r="S5866" s="17">
        <v>3</v>
      </c>
      <c r="T5866" s="20">
        <v>0</v>
      </c>
      <c r="U5866" s="19">
        <v>22.2516</v>
      </c>
      <c r="V5866" s="20">
        <f t="shared" si="455"/>
        <v>0.28000000000000003</v>
      </c>
      <c r="W5866" s="17">
        <f t="shared" si="456"/>
        <v>2014</v>
      </c>
      <c r="X5866" t="str">
        <f t="shared" si="457"/>
        <v>Aug-2014</v>
      </c>
      <c r="Y5866" s="17">
        <f t="shared" si="458"/>
        <v>2</v>
      </c>
      <c r="Z5866" t="str">
        <f t="shared" si="459"/>
        <v>0% (No Discount)</v>
      </c>
      <c r="AA5866" s="17">
        <f>IF(COUNTIF($B$2:B5866,B5866)=1,1,0)</f>
        <v>1</v>
      </c>
      <c r="AB5866" s="17">
        <f>IF(COUNTIF($F$2:F5866,F5866)=1,1,0)</f>
        <v>0</v>
      </c>
    </row>
    <row r="5867" spans="1:28" x14ac:dyDescent="0.2">
      <c r="A5867" s="17">
        <v>5866</v>
      </c>
      <c r="B5867" t="s">
        <v>8573</v>
      </c>
      <c r="C5867" s="18">
        <v>41856</v>
      </c>
      <c r="D5867" s="18">
        <v>41858</v>
      </c>
      <c r="E5867" t="s">
        <v>50</v>
      </c>
      <c r="F5867" t="s">
        <v>5335</v>
      </c>
      <c r="G5867" t="s">
        <v>5336</v>
      </c>
      <c r="H5867" t="s">
        <v>68</v>
      </c>
      <c r="I5867" t="s">
        <v>54</v>
      </c>
      <c r="J5867" t="s">
        <v>4644</v>
      </c>
      <c r="K5867" t="s">
        <v>776</v>
      </c>
      <c r="L5867">
        <v>6450</v>
      </c>
      <c r="M5867" t="s">
        <v>175</v>
      </c>
      <c r="N5867" t="s">
        <v>7104</v>
      </c>
      <c r="O5867" t="s">
        <v>73</v>
      </c>
      <c r="P5867" t="s">
        <v>95</v>
      </c>
      <c r="Q5867" t="s">
        <v>7105</v>
      </c>
      <c r="R5867" s="19">
        <v>4.5599999999999996</v>
      </c>
      <c r="S5867" s="17">
        <v>2</v>
      </c>
      <c r="T5867" s="20">
        <v>0</v>
      </c>
      <c r="U5867" s="19">
        <v>2.0064000000000002</v>
      </c>
      <c r="V5867" s="20">
        <f t="shared" si="455"/>
        <v>0.44000000000000006</v>
      </c>
      <c r="W5867" s="17">
        <f t="shared" si="456"/>
        <v>2014</v>
      </c>
      <c r="X5867" t="str">
        <f t="shared" si="457"/>
        <v>Aug-2014</v>
      </c>
      <c r="Y5867" s="17">
        <f t="shared" si="458"/>
        <v>2</v>
      </c>
      <c r="Z5867" t="str">
        <f t="shared" si="459"/>
        <v>0% (No Discount)</v>
      </c>
      <c r="AA5867" s="17">
        <f>IF(COUNTIF($B$2:B5867,B5867)=1,1,0)</f>
        <v>0</v>
      </c>
      <c r="AB5867" s="17">
        <f>IF(COUNTIF($F$2:F5867,F5867)=1,1,0)</f>
        <v>0</v>
      </c>
    </row>
    <row r="5868" spans="1:28" x14ac:dyDescent="0.2">
      <c r="A5868" s="17">
        <v>5867</v>
      </c>
      <c r="B5868" t="s">
        <v>8573</v>
      </c>
      <c r="C5868" s="18">
        <v>41856</v>
      </c>
      <c r="D5868" s="18">
        <v>41858</v>
      </c>
      <c r="E5868" t="s">
        <v>50</v>
      </c>
      <c r="F5868" t="s">
        <v>5335</v>
      </c>
      <c r="G5868" t="s">
        <v>5336</v>
      </c>
      <c r="H5868" t="s">
        <v>68</v>
      </c>
      <c r="I5868" t="s">
        <v>54</v>
      </c>
      <c r="J5868" t="s">
        <v>4644</v>
      </c>
      <c r="K5868" t="s">
        <v>776</v>
      </c>
      <c r="L5868">
        <v>6450</v>
      </c>
      <c r="M5868" t="s">
        <v>175</v>
      </c>
      <c r="N5868" t="s">
        <v>2488</v>
      </c>
      <c r="O5868" t="s">
        <v>59</v>
      </c>
      <c r="P5868" t="s">
        <v>63</v>
      </c>
      <c r="Q5868" t="s">
        <v>2489</v>
      </c>
      <c r="R5868" s="19">
        <v>1133.3499999999999</v>
      </c>
      <c r="S5868" s="17">
        <v>5</v>
      </c>
      <c r="T5868" s="20">
        <v>0</v>
      </c>
      <c r="U5868" s="19">
        <v>294.67099999999999</v>
      </c>
      <c r="V5868" s="20">
        <f t="shared" si="455"/>
        <v>0.26</v>
      </c>
      <c r="W5868" s="17">
        <f t="shared" si="456"/>
        <v>2014</v>
      </c>
      <c r="X5868" t="str">
        <f t="shared" si="457"/>
        <v>Aug-2014</v>
      </c>
      <c r="Y5868" s="17">
        <f t="shared" si="458"/>
        <v>2</v>
      </c>
      <c r="Z5868" t="str">
        <f t="shared" si="459"/>
        <v>0% (No Discount)</v>
      </c>
      <c r="AA5868" s="17">
        <f>IF(COUNTIF($B$2:B5868,B5868)=1,1,0)</f>
        <v>0</v>
      </c>
      <c r="AB5868" s="17">
        <f>IF(COUNTIF($F$2:F5868,F5868)=1,1,0)</f>
        <v>0</v>
      </c>
    </row>
    <row r="5869" spans="1:28" x14ac:dyDescent="0.2">
      <c r="A5869" s="17">
        <v>5868</v>
      </c>
      <c r="B5869" t="s">
        <v>8574</v>
      </c>
      <c r="C5869" s="18">
        <v>42373</v>
      </c>
      <c r="D5869" s="18">
        <v>42377</v>
      </c>
      <c r="E5869" t="s">
        <v>77</v>
      </c>
      <c r="F5869" t="s">
        <v>1161</v>
      </c>
      <c r="G5869" t="s">
        <v>1162</v>
      </c>
      <c r="H5869" t="s">
        <v>68</v>
      </c>
      <c r="I5869" t="s">
        <v>54</v>
      </c>
      <c r="J5869" t="s">
        <v>173</v>
      </c>
      <c r="K5869" t="s">
        <v>174</v>
      </c>
      <c r="L5869">
        <v>19143</v>
      </c>
      <c r="M5869" t="s">
        <v>175</v>
      </c>
      <c r="N5869" t="s">
        <v>2019</v>
      </c>
      <c r="O5869" t="s">
        <v>73</v>
      </c>
      <c r="P5869" t="s">
        <v>95</v>
      </c>
      <c r="Q5869" t="s">
        <v>2020</v>
      </c>
      <c r="R5869" s="19">
        <v>4.6719999999999997</v>
      </c>
      <c r="S5869" s="17">
        <v>1</v>
      </c>
      <c r="T5869" s="20">
        <v>0.2</v>
      </c>
      <c r="U5869" s="19">
        <v>0.58399999999999996</v>
      </c>
      <c r="V5869" s="20">
        <f t="shared" si="455"/>
        <v>0.125</v>
      </c>
      <c r="W5869" s="17">
        <f t="shared" si="456"/>
        <v>2016</v>
      </c>
      <c r="X5869" t="str">
        <f t="shared" si="457"/>
        <v>Jan-2016</v>
      </c>
      <c r="Y5869" s="17">
        <f t="shared" si="458"/>
        <v>4</v>
      </c>
      <c r="Z5869" t="str">
        <f t="shared" si="459"/>
        <v>11-20%</v>
      </c>
      <c r="AA5869" s="17">
        <f>IF(COUNTIF($B$2:B5869,B5869)=1,1,0)</f>
        <v>1</v>
      </c>
      <c r="AB5869" s="17">
        <f>IF(COUNTIF($F$2:F5869,F5869)=1,1,0)</f>
        <v>0</v>
      </c>
    </row>
    <row r="5870" spans="1:28" x14ac:dyDescent="0.2">
      <c r="A5870" s="17">
        <v>5869</v>
      </c>
      <c r="B5870" t="s">
        <v>8574</v>
      </c>
      <c r="C5870" s="18">
        <v>42373</v>
      </c>
      <c r="D5870" s="18">
        <v>42377</v>
      </c>
      <c r="E5870" t="s">
        <v>77</v>
      </c>
      <c r="F5870" t="s">
        <v>1161</v>
      </c>
      <c r="G5870" t="s">
        <v>1162</v>
      </c>
      <c r="H5870" t="s">
        <v>68</v>
      </c>
      <c r="I5870" t="s">
        <v>54</v>
      </c>
      <c r="J5870" t="s">
        <v>173</v>
      </c>
      <c r="K5870" t="s">
        <v>174</v>
      </c>
      <c r="L5870">
        <v>19143</v>
      </c>
      <c r="M5870" t="s">
        <v>175</v>
      </c>
      <c r="N5870" t="s">
        <v>3603</v>
      </c>
      <c r="O5870" t="s">
        <v>73</v>
      </c>
      <c r="P5870" t="s">
        <v>102</v>
      </c>
      <c r="Q5870" t="s">
        <v>3604</v>
      </c>
      <c r="R5870" s="19">
        <v>104.58</v>
      </c>
      <c r="S5870" s="17">
        <v>6</v>
      </c>
      <c r="T5870" s="20">
        <v>0.7</v>
      </c>
      <c r="U5870" s="19">
        <v>-80.177999999999997</v>
      </c>
      <c r="V5870" s="20">
        <f t="shared" si="455"/>
        <v>-0.76666666666666661</v>
      </c>
      <c r="W5870" s="17">
        <f t="shared" si="456"/>
        <v>2016</v>
      </c>
      <c r="X5870" t="str">
        <f t="shared" si="457"/>
        <v>Jan-2016</v>
      </c>
      <c r="Y5870" s="17">
        <f t="shared" si="458"/>
        <v>4</v>
      </c>
      <c r="Z5870" t="str">
        <f t="shared" si="459"/>
        <v>Over 50%</v>
      </c>
      <c r="AA5870" s="17">
        <f>IF(COUNTIF($B$2:B5870,B5870)=1,1,0)</f>
        <v>0</v>
      </c>
      <c r="AB5870" s="17">
        <f>IF(COUNTIF($F$2:F5870,F5870)=1,1,0)</f>
        <v>0</v>
      </c>
    </row>
    <row r="5871" spans="1:28" x14ac:dyDescent="0.2">
      <c r="A5871" s="17">
        <v>5870</v>
      </c>
      <c r="B5871" t="s">
        <v>8575</v>
      </c>
      <c r="C5871" s="18">
        <v>42681</v>
      </c>
      <c r="D5871" s="18">
        <v>42686</v>
      </c>
      <c r="E5871" t="s">
        <v>77</v>
      </c>
      <c r="F5871" t="s">
        <v>6185</v>
      </c>
      <c r="G5871" t="s">
        <v>6186</v>
      </c>
      <c r="H5871" t="s">
        <v>129</v>
      </c>
      <c r="I5871" t="s">
        <v>54</v>
      </c>
      <c r="J5871" t="s">
        <v>8576</v>
      </c>
      <c r="K5871" t="s">
        <v>8577</v>
      </c>
      <c r="L5871">
        <v>82001</v>
      </c>
      <c r="M5871" t="s">
        <v>71</v>
      </c>
      <c r="N5871" t="s">
        <v>1758</v>
      </c>
      <c r="O5871" t="s">
        <v>59</v>
      </c>
      <c r="P5871" t="s">
        <v>63</v>
      </c>
      <c r="Q5871" t="s">
        <v>1759</v>
      </c>
      <c r="R5871" s="19">
        <v>1603.136</v>
      </c>
      <c r="S5871" s="17">
        <v>4</v>
      </c>
      <c r="T5871" s="20">
        <v>0.2</v>
      </c>
      <c r="U5871" s="19">
        <v>100.196</v>
      </c>
      <c r="V5871" s="20">
        <f t="shared" si="455"/>
        <v>6.25E-2</v>
      </c>
      <c r="W5871" s="17">
        <f t="shared" si="456"/>
        <v>2016</v>
      </c>
      <c r="X5871" t="str">
        <f t="shared" si="457"/>
        <v>Nov-2016</v>
      </c>
      <c r="Y5871" s="17">
        <f t="shared" si="458"/>
        <v>5</v>
      </c>
      <c r="Z5871" t="str">
        <f t="shared" si="459"/>
        <v>11-20%</v>
      </c>
      <c r="AA5871" s="17">
        <f>IF(COUNTIF($B$2:B5871,B5871)=1,1,0)</f>
        <v>1</v>
      </c>
      <c r="AB5871" s="17">
        <f>IF(COUNTIF($F$2:F5871,F5871)=1,1,0)</f>
        <v>0</v>
      </c>
    </row>
    <row r="5872" spans="1:28" x14ac:dyDescent="0.2">
      <c r="A5872" s="17">
        <v>5871</v>
      </c>
      <c r="B5872" t="s">
        <v>8578</v>
      </c>
      <c r="C5872" s="18">
        <v>42535</v>
      </c>
      <c r="D5872" s="18">
        <v>42535</v>
      </c>
      <c r="E5872" t="s">
        <v>1320</v>
      </c>
      <c r="F5872" t="s">
        <v>1606</v>
      </c>
      <c r="G5872" t="s">
        <v>1607</v>
      </c>
      <c r="H5872" t="s">
        <v>68</v>
      </c>
      <c r="I5872" t="s">
        <v>54</v>
      </c>
      <c r="J5872" t="s">
        <v>1915</v>
      </c>
      <c r="K5872" t="s">
        <v>70</v>
      </c>
      <c r="L5872">
        <v>92804</v>
      </c>
      <c r="M5872" t="s">
        <v>71</v>
      </c>
      <c r="N5872" t="s">
        <v>8296</v>
      </c>
      <c r="O5872" t="s">
        <v>59</v>
      </c>
      <c r="P5872" t="s">
        <v>83</v>
      </c>
      <c r="Q5872" t="s">
        <v>8297</v>
      </c>
      <c r="R5872" s="19">
        <v>1293.4880000000001</v>
      </c>
      <c r="S5872" s="17">
        <v>7</v>
      </c>
      <c r="T5872" s="20">
        <v>0.2</v>
      </c>
      <c r="U5872" s="19">
        <v>80.843000000000004</v>
      </c>
      <c r="V5872" s="20">
        <f t="shared" si="455"/>
        <v>6.25E-2</v>
      </c>
      <c r="W5872" s="17">
        <f t="shared" si="456"/>
        <v>2016</v>
      </c>
      <c r="X5872" t="str">
        <f t="shared" si="457"/>
        <v>Jun-2016</v>
      </c>
      <c r="Y5872" s="17">
        <f t="shared" si="458"/>
        <v>0</v>
      </c>
      <c r="Z5872" t="str">
        <f t="shared" si="459"/>
        <v>11-20%</v>
      </c>
      <c r="AA5872" s="17">
        <f>IF(COUNTIF($B$2:B5872,B5872)=1,1,0)</f>
        <v>1</v>
      </c>
      <c r="AB5872" s="17">
        <f>IF(COUNTIF($F$2:F5872,F5872)=1,1,0)</f>
        <v>0</v>
      </c>
    </row>
    <row r="5873" spans="1:28" x14ac:dyDescent="0.2">
      <c r="A5873" s="17">
        <v>5872</v>
      </c>
      <c r="B5873" t="s">
        <v>8579</v>
      </c>
      <c r="C5873" s="18">
        <v>42637</v>
      </c>
      <c r="D5873" s="18">
        <v>42641</v>
      </c>
      <c r="E5873" t="s">
        <v>77</v>
      </c>
      <c r="F5873" t="s">
        <v>693</v>
      </c>
      <c r="G5873" t="s">
        <v>694</v>
      </c>
      <c r="H5873" t="s">
        <v>53</v>
      </c>
      <c r="I5873" t="s">
        <v>54</v>
      </c>
      <c r="J5873" t="s">
        <v>565</v>
      </c>
      <c r="K5873" t="s">
        <v>281</v>
      </c>
      <c r="L5873">
        <v>47401</v>
      </c>
      <c r="M5873" t="s">
        <v>132</v>
      </c>
      <c r="N5873" t="s">
        <v>487</v>
      </c>
      <c r="O5873" t="s">
        <v>59</v>
      </c>
      <c r="P5873" t="s">
        <v>92</v>
      </c>
      <c r="Q5873" t="s">
        <v>488</v>
      </c>
      <c r="R5873" s="19">
        <v>127.95</v>
      </c>
      <c r="S5873" s="17">
        <v>3</v>
      </c>
      <c r="T5873" s="20">
        <v>0</v>
      </c>
      <c r="U5873" s="19">
        <v>21.7515</v>
      </c>
      <c r="V5873" s="20">
        <f t="shared" si="455"/>
        <v>0.16999999999999998</v>
      </c>
      <c r="W5873" s="17">
        <f t="shared" si="456"/>
        <v>2016</v>
      </c>
      <c r="X5873" t="str">
        <f t="shared" si="457"/>
        <v>Sep-2016</v>
      </c>
      <c r="Y5873" s="17">
        <f t="shared" si="458"/>
        <v>4</v>
      </c>
      <c r="Z5873" t="str">
        <f t="shared" si="459"/>
        <v>0% (No Discount)</v>
      </c>
      <c r="AA5873" s="17">
        <f>IF(COUNTIF($B$2:B5873,B5873)=1,1,0)</f>
        <v>1</v>
      </c>
      <c r="AB5873" s="17">
        <f>IF(COUNTIF($F$2:F5873,F5873)=1,1,0)</f>
        <v>0</v>
      </c>
    </row>
    <row r="5874" spans="1:28" x14ac:dyDescent="0.2">
      <c r="A5874" s="17">
        <v>5873</v>
      </c>
      <c r="B5874" t="s">
        <v>8580</v>
      </c>
      <c r="C5874" s="18">
        <v>42824</v>
      </c>
      <c r="D5874" s="18">
        <v>42828</v>
      </c>
      <c r="E5874" t="s">
        <v>77</v>
      </c>
      <c r="F5874" t="s">
        <v>3951</v>
      </c>
      <c r="G5874" t="s">
        <v>3952</v>
      </c>
      <c r="H5874" t="s">
        <v>129</v>
      </c>
      <c r="I5874" t="s">
        <v>54</v>
      </c>
      <c r="J5874" t="s">
        <v>524</v>
      </c>
      <c r="K5874" t="s">
        <v>1302</v>
      </c>
      <c r="L5874">
        <v>31907</v>
      </c>
      <c r="M5874" t="s">
        <v>57</v>
      </c>
      <c r="N5874" t="s">
        <v>250</v>
      </c>
      <c r="O5874" t="s">
        <v>73</v>
      </c>
      <c r="P5874" t="s">
        <v>86</v>
      </c>
      <c r="Q5874" t="s">
        <v>251</v>
      </c>
      <c r="R5874" s="19">
        <v>59.76</v>
      </c>
      <c r="S5874" s="17">
        <v>1</v>
      </c>
      <c r="T5874" s="20">
        <v>0</v>
      </c>
      <c r="U5874" s="19">
        <v>16.732800000000001</v>
      </c>
      <c r="V5874" s="20">
        <f t="shared" si="455"/>
        <v>0.28000000000000003</v>
      </c>
      <c r="W5874" s="17">
        <f t="shared" si="456"/>
        <v>2017</v>
      </c>
      <c r="X5874" t="str">
        <f t="shared" si="457"/>
        <v>Mar-2017</v>
      </c>
      <c r="Y5874" s="17">
        <f t="shared" si="458"/>
        <v>4</v>
      </c>
      <c r="Z5874" t="str">
        <f t="shared" si="459"/>
        <v>0% (No Discount)</v>
      </c>
      <c r="AA5874" s="17">
        <f>IF(COUNTIF($B$2:B5874,B5874)=1,1,0)</f>
        <v>1</v>
      </c>
      <c r="AB5874" s="17">
        <f>IF(COUNTIF($F$2:F5874,F5874)=1,1,0)</f>
        <v>0</v>
      </c>
    </row>
    <row r="5875" spans="1:28" x14ac:dyDescent="0.2">
      <c r="A5875" s="17">
        <v>5874</v>
      </c>
      <c r="B5875" t="s">
        <v>8581</v>
      </c>
      <c r="C5875" s="18">
        <v>42890</v>
      </c>
      <c r="D5875" s="18">
        <v>42890</v>
      </c>
      <c r="E5875" t="s">
        <v>1320</v>
      </c>
      <c r="F5875" t="s">
        <v>3193</v>
      </c>
      <c r="G5875" t="s">
        <v>3194</v>
      </c>
      <c r="H5875" t="s">
        <v>129</v>
      </c>
      <c r="I5875" t="s">
        <v>54</v>
      </c>
      <c r="J5875" t="s">
        <v>3300</v>
      </c>
      <c r="K5875" t="s">
        <v>1739</v>
      </c>
      <c r="L5875">
        <v>72401</v>
      </c>
      <c r="M5875" t="s">
        <v>57</v>
      </c>
      <c r="N5875" t="s">
        <v>4363</v>
      </c>
      <c r="O5875" t="s">
        <v>73</v>
      </c>
      <c r="P5875" t="s">
        <v>102</v>
      </c>
      <c r="Q5875" t="s">
        <v>4364</v>
      </c>
      <c r="R5875" s="19">
        <v>108.08</v>
      </c>
      <c r="S5875" s="17">
        <v>7</v>
      </c>
      <c r="T5875" s="20">
        <v>0</v>
      </c>
      <c r="U5875" s="19">
        <v>54.04</v>
      </c>
      <c r="V5875" s="20">
        <f t="shared" si="455"/>
        <v>0.5</v>
      </c>
      <c r="W5875" s="17">
        <f t="shared" si="456"/>
        <v>2017</v>
      </c>
      <c r="X5875" t="str">
        <f t="shared" si="457"/>
        <v>Jun-2017</v>
      </c>
      <c r="Y5875" s="17">
        <f t="shared" si="458"/>
        <v>0</v>
      </c>
      <c r="Z5875" t="str">
        <f t="shared" si="459"/>
        <v>0% (No Discount)</v>
      </c>
      <c r="AA5875" s="17">
        <f>IF(COUNTIF($B$2:B5875,B5875)=1,1,0)</f>
        <v>1</v>
      </c>
      <c r="AB5875" s="17">
        <f>IF(COUNTIF($F$2:F5875,F5875)=1,1,0)</f>
        <v>0</v>
      </c>
    </row>
    <row r="5876" spans="1:28" x14ac:dyDescent="0.2">
      <c r="A5876" s="17">
        <v>5875</v>
      </c>
      <c r="B5876" t="s">
        <v>8581</v>
      </c>
      <c r="C5876" s="18">
        <v>42890</v>
      </c>
      <c r="D5876" s="18">
        <v>42890</v>
      </c>
      <c r="E5876" t="s">
        <v>1320</v>
      </c>
      <c r="F5876" t="s">
        <v>3193</v>
      </c>
      <c r="G5876" t="s">
        <v>3194</v>
      </c>
      <c r="H5876" t="s">
        <v>129</v>
      </c>
      <c r="I5876" t="s">
        <v>54</v>
      </c>
      <c r="J5876" t="s">
        <v>3300</v>
      </c>
      <c r="K5876" t="s">
        <v>1739</v>
      </c>
      <c r="L5876">
        <v>72401</v>
      </c>
      <c r="M5876" t="s">
        <v>57</v>
      </c>
      <c r="N5876" t="s">
        <v>5406</v>
      </c>
      <c r="O5876" t="s">
        <v>73</v>
      </c>
      <c r="P5876" t="s">
        <v>102</v>
      </c>
      <c r="Q5876" t="s">
        <v>5407</v>
      </c>
      <c r="R5876" s="19">
        <v>9.5399999999999991</v>
      </c>
      <c r="S5876" s="17">
        <v>3</v>
      </c>
      <c r="T5876" s="20">
        <v>0</v>
      </c>
      <c r="U5876" s="19">
        <v>4.3883999999999999</v>
      </c>
      <c r="V5876" s="20">
        <f t="shared" si="455"/>
        <v>0.46</v>
      </c>
      <c r="W5876" s="17">
        <f t="shared" si="456"/>
        <v>2017</v>
      </c>
      <c r="X5876" t="str">
        <f t="shared" si="457"/>
        <v>Jun-2017</v>
      </c>
      <c r="Y5876" s="17">
        <f t="shared" si="458"/>
        <v>0</v>
      </c>
      <c r="Z5876" t="str">
        <f t="shared" si="459"/>
        <v>0% (No Discount)</v>
      </c>
      <c r="AA5876" s="17">
        <f>IF(COUNTIF($B$2:B5876,B5876)=1,1,0)</f>
        <v>0</v>
      </c>
      <c r="AB5876" s="17">
        <f>IF(COUNTIF($F$2:F5876,F5876)=1,1,0)</f>
        <v>0</v>
      </c>
    </row>
    <row r="5877" spans="1:28" x14ac:dyDescent="0.2">
      <c r="A5877" s="17">
        <v>5876</v>
      </c>
      <c r="B5877" t="s">
        <v>8582</v>
      </c>
      <c r="C5877" s="18">
        <v>42101</v>
      </c>
      <c r="D5877" s="18">
        <v>42103</v>
      </c>
      <c r="E5877" t="s">
        <v>215</v>
      </c>
      <c r="F5877" t="s">
        <v>780</v>
      </c>
      <c r="G5877" t="s">
        <v>781</v>
      </c>
      <c r="H5877" t="s">
        <v>129</v>
      </c>
      <c r="I5877" t="s">
        <v>54</v>
      </c>
      <c r="J5877" t="s">
        <v>173</v>
      </c>
      <c r="K5877" t="s">
        <v>174</v>
      </c>
      <c r="L5877">
        <v>19140</v>
      </c>
      <c r="M5877" t="s">
        <v>175</v>
      </c>
      <c r="N5877" t="s">
        <v>2222</v>
      </c>
      <c r="O5877" t="s">
        <v>73</v>
      </c>
      <c r="P5877" t="s">
        <v>95</v>
      </c>
      <c r="Q5877" t="s">
        <v>2223</v>
      </c>
      <c r="R5877" s="19">
        <v>11.736000000000001</v>
      </c>
      <c r="S5877" s="17">
        <v>3</v>
      </c>
      <c r="T5877" s="20">
        <v>0.2</v>
      </c>
      <c r="U5877" s="19">
        <v>1.0268999999999999</v>
      </c>
      <c r="V5877" s="20">
        <f t="shared" si="455"/>
        <v>8.7499999999999994E-2</v>
      </c>
      <c r="W5877" s="17">
        <f t="shared" si="456"/>
        <v>2015</v>
      </c>
      <c r="X5877" t="str">
        <f t="shared" si="457"/>
        <v>Apr-2015</v>
      </c>
      <c r="Y5877" s="17">
        <f t="shared" si="458"/>
        <v>2</v>
      </c>
      <c r="Z5877" t="str">
        <f t="shared" si="459"/>
        <v>11-20%</v>
      </c>
      <c r="AA5877" s="17">
        <f>IF(COUNTIF($B$2:B5877,B5877)=1,1,0)</f>
        <v>1</v>
      </c>
      <c r="AB5877" s="17">
        <f>IF(COUNTIF($F$2:F5877,F5877)=1,1,0)</f>
        <v>0</v>
      </c>
    </row>
    <row r="5878" spans="1:28" x14ac:dyDescent="0.2">
      <c r="A5878" s="17">
        <v>5877</v>
      </c>
      <c r="B5878" t="s">
        <v>8583</v>
      </c>
      <c r="C5878" s="18">
        <v>41780</v>
      </c>
      <c r="D5878" s="18">
        <v>41785</v>
      </c>
      <c r="E5878" t="s">
        <v>77</v>
      </c>
      <c r="F5878" t="s">
        <v>3704</v>
      </c>
      <c r="G5878" t="s">
        <v>3705</v>
      </c>
      <c r="H5878" t="s">
        <v>129</v>
      </c>
      <c r="I5878" t="s">
        <v>54</v>
      </c>
      <c r="J5878" t="s">
        <v>1511</v>
      </c>
      <c r="K5878" t="s">
        <v>1275</v>
      </c>
      <c r="L5878">
        <v>1841</v>
      </c>
      <c r="M5878" t="s">
        <v>175</v>
      </c>
      <c r="N5878" t="s">
        <v>2629</v>
      </c>
      <c r="O5878" t="s">
        <v>73</v>
      </c>
      <c r="P5878" t="s">
        <v>102</v>
      </c>
      <c r="Q5878" t="s">
        <v>2630</v>
      </c>
      <c r="R5878" s="19">
        <v>447.86</v>
      </c>
      <c r="S5878" s="17">
        <v>7</v>
      </c>
      <c r="T5878" s="20">
        <v>0</v>
      </c>
      <c r="U5878" s="19">
        <v>219.45140000000001</v>
      </c>
      <c r="V5878" s="20">
        <f t="shared" si="455"/>
        <v>0.49</v>
      </c>
      <c r="W5878" s="17">
        <f t="shared" si="456"/>
        <v>2014</v>
      </c>
      <c r="X5878" t="str">
        <f t="shared" si="457"/>
        <v>May-2014</v>
      </c>
      <c r="Y5878" s="17">
        <f t="shared" si="458"/>
        <v>5</v>
      </c>
      <c r="Z5878" t="str">
        <f t="shared" si="459"/>
        <v>0% (No Discount)</v>
      </c>
      <c r="AA5878" s="17">
        <f>IF(COUNTIF($B$2:B5878,B5878)=1,1,0)</f>
        <v>1</v>
      </c>
      <c r="AB5878" s="17">
        <f>IF(COUNTIF($F$2:F5878,F5878)=1,1,0)</f>
        <v>0</v>
      </c>
    </row>
    <row r="5879" spans="1:28" x14ac:dyDescent="0.2">
      <c r="A5879" s="17">
        <v>5878</v>
      </c>
      <c r="B5879" t="s">
        <v>8583</v>
      </c>
      <c r="C5879" s="18">
        <v>41780</v>
      </c>
      <c r="D5879" s="18">
        <v>41785</v>
      </c>
      <c r="E5879" t="s">
        <v>77</v>
      </c>
      <c r="F5879" t="s">
        <v>3704</v>
      </c>
      <c r="G5879" t="s">
        <v>3705</v>
      </c>
      <c r="H5879" t="s">
        <v>129</v>
      </c>
      <c r="I5879" t="s">
        <v>54</v>
      </c>
      <c r="J5879" t="s">
        <v>1511</v>
      </c>
      <c r="K5879" t="s">
        <v>1275</v>
      </c>
      <c r="L5879">
        <v>1841</v>
      </c>
      <c r="M5879" t="s">
        <v>175</v>
      </c>
      <c r="N5879" t="s">
        <v>7552</v>
      </c>
      <c r="O5879" t="s">
        <v>73</v>
      </c>
      <c r="P5879" t="s">
        <v>117</v>
      </c>
      <c r="Q5879" t="s">
        <v>7553</v>
      </c>
      <c r="R5879" s="19">
        <v>17.940000000000001</v>
      </c>
      <c r="S5879" s="17">
        <v>3</v>
      </c>
      <c r="T5879" s="20">
        <v>0</v>
      </c>
      <c r="U5879" s="19">
        <v>8.7905999999999995</v>
      </c>
      <c r="V5879" s="20">
        <f t="shared" si="455"/>
        <v>0.48999999999999994</v>
      </c>
      <c r="W5879" s="17">
        <f t="shared" si="456"/>
        <v>2014</v>
      </c>
      <c r="X5879" t="str">
        <f t="shared" si="457"/>
        <v>May-2014</v>
      </c>
      <c r="Y5879" s="17">
        <f t="shared" si="458"/>
        <v>5</v>
      </c>
      <c r="Z5879" t="str">
        <f t="shared" si="459"/>
        <v>0% (No Discount)</v>
      </c>
      <c r="AA5879" s="17">
        <f>IF(COUNTIF($B$2:B5879,B5879)=1,1,0)</f>
        <v>0</v>
      </c>
      <c r="AB5879" s="17">
        <f>IF(COUNTIF($F$2:F5879,F5879)=1,1,0)</f>
        <v>0</v>
      </c>
    </row>
    <row r="5880" spans="1:28" x14ac:dyDescent="0.2">
      <c r="A5880" s="17">
        <v>5879</v>
      </c>
      <c r="B5880" t="s">
        <v>8583</v>
      </c>
      <c r="C5880" s="18">
        <v>41780</v>
      </c>
      <c r="D5880" s="18">
        <v>41785</v>
      </c>
      <c r="E5880" t="s">
        <v>77</v>
      </c>
      <c r="F5880" t="s">
        <v>3704</v>
      </c>
      <c r="G5880" t="s">
        <v>3705</v>
      </c>
      <c r="H5880" t="s">
        <v>129</v>
      </c>
      <c r="I5880" t="s">
        <v>54</v>
      </c>
      <c r="J5880" t="s">
        <v>1511</v>
      </c>
      <c r="K5880" t="s">
        <v>1275</v>
      </c>
      <c r="L5880">
        <v>1841</v>
      </c>
      <c r="M5880" t="s">
        <v>175</v>
      </c>
      <c r="N5880" t="s">
        <v>5628</v>
      </c>
      <c r="O5880" t="s">
        <v>73</v>
      </c>
      <c r="P5880" t="s">
        <v>105</v>
      </c>
      <c r="Q5880" t="s">
        <v>5629</v>
      </c>
      <c r="R5880" s="19">
        <v>245.88</v>
      </c>
      <c r="S5880" s="17">
        <v>6</v>
      </c>
      <c r="T5880" s="20">
        <v>0</v>
      </c>
      <c r="U5880" s="19">
        <v>68.846400000000003</v>
      </c>
      <c r="V5880" s="20">
        <f t="shared" si="455"/>
        <v>0.28000000000000003</v>
      </c>
      <c r="W5880" s="17">
        <f t="shared" si="456"/>
        <v>2014</v>
      </c>
      <c r="X5880" t="str">
        <f t="shared" si="457"/>
        <v>May-2014</v>
      </c>
      <c r="Y5880" s="17">
        <f t="shared" si="458"/>
        <v>5</v>
      </c>
      <c r="Z5880" t="str">
        <f t="shared" si="459"/>
        <v>0% (No Discount)</v>
      </c>
      <c r="AA5880" s="17">
        <f>IF(COUNTIF($B$2:B5880,B5880)=1,1,0)</f>
        <v>0</v>
      </c>
      <c r="AB5880" s="17">
        <f>IF(COUNTIF($F$2:F5880,F5880)=1,1,0)</f>
        <v>0</v>
      </c>
    </row>
    <row r="5881" spans="1:28" x14ac:dyDescent="0.2">
      <c r="A5881" s="17">
        <v>5880</v>
      </c>
      <c r="B5881" t="s">
        <v>8584</v>
      </c>
      <c r="C5881" s="18">
        <v>42618</v>
      </c>
      <c r="D5881" s="18">
        <v>42624</v>
      </c>
      <c r="E5881" t="s">
        <v>77</v>
      </c>
      <c r="F5881" t="s">
        <v>5283</v>
      </c>
      <c r="G5881" t="s">
        <v>5284</v>
      </c>
      <c r="H5881" t="s">
        <v>53</v>
      </c>
      <c r="I5881" t="s">
        <v>54</v>
      </c>
      <c r="J5881" t="s">
        <v>293</v>
      </c>
      <c r="K5881" t="s">
        <v>294</v>
      </c>
      <c r="L5881">
        <v>10011</v>
      </c>
      <c r="M5881" t="s">
        <v>175</v>
      </c>
      <c r="N5881" t="s">
        <v>5889</v>
      </c>
      <c r="O5881" t="s">
        <v>73</v>
      </c>
      <c r="P5881" t="s">
        <v>117</v>
      </c>
      <c r="Q5881" t="s">
        <v>5890</v>
      </c>
      <c r="R5881" s="19">
        <v>192.16</v>
      </c>
      <c r="S5881" s="17">
        <v>4</v>
      </c>
      <c r="T5881" s="20">
        <v>0</v>
      </c>
      <c r="U5881" s="19">
        <v>92.236800000000002</v>
      </c>
      <c r="V5881" s="20">
        <f t="shared" si="455"/>
        <v>0.48000000000000004</v>
      </c>
      <c r="W5881" s="17">
        <f t="shared" si="456"/>
        <v>2016</v>
      </c>
      <c r="X5881" t="str">
        <f t="shared" si="457"/>
        <v>Sep-2016</v>
      </c>
      <c r="Y5881" s="17">
        <f t="shared" si="458"/>
        <v>6</v>
      </c>
      <c r="Z5881" t="str">
        <f t="shared" si="459"/>
        <v>0% (No Discount)</v>
      </c>
      <c r="AA5881" s="17">
        <f>IF(COUNTIF($B$2:B5881,B5881)=1,1,0)</f>
        <v>1</v>
      </c>
      <c r="AB5881" s="17">
        <f>IF(COUNTIF($F$2:F5881,F5881)=1,1,0)</f>
        <v>0</v>
      </c>
    </row>
    <row r="5882" spans="1:28" x14ac:dyDescent="0.2">
      <c r="A5882" s="17">
        <v>5881</v>
      </c>
      <c r="B5882" t="s">
        <v>8585</v>
      </c>
      <c r="C5882" s="18">
        <v>42631</v>
      </c>
      <c r="D5882" s="18">
        <v>42635</v>
      </c>
      <c r="E5882" t="s">
        <v>77</v>
      </c>
      <c r="F5882" t="s">
        <v>4043</v>
      </c>
      <c r="G5882" t="s">
        <v>4044</v>
      </c>
      <c r="H5882" t="s">
        <v>68</v>
      </c>
      <c r="I5882" t="s">
        <v>54</v>
      </c>
      <c r="J5882" t="s">
        <v>977</v>
      </c>
      <c r="K5882" t="s">
        <v>70</v>
      </c>
      <c r="L5882">
        <v>92105</v>
      </c>
      <c r="M5882" t="s">
        <v>71</v>
      </c>
      <c r="N5882" t="s">
        <v>1758</v>
      </c>
      <c r="O5882" t="s">
        <v>59</v>
      </c>
      <c r="P5882" t="s">
        <v>63</v>
      </c>
      <c r="Q5882" t="s">
        <v>1759</v>
      </c>
      <c r="R5882" s="19">
        <v>801.56799999999998</v>
      </c>
      <c r="S5882" s="17">
        <v>2</v>
      </c>
      <c r="T5882" s="20">
        <v>0.2</v>
      </c>
      <c r="U5882" s="19">
        <v>50.097999999999999</v>
      </c>
      <c r="V5882" s="20">
        <f t="shared" si="455"/>
        <v>6.25E-2</v>
      </c>
      <c r="W5882" s="17">
        <f t="shared" si="456"/>
        <v>2016</v>
      </c>
      <c r="X5882" t="str">
        <f t="shared" si="457"/>
        <v>Sep-2016</v>
      </c>
      <c r="Y5882" s="17">
        <f t="shared" si="458"/>
        <v>4</v>
      </c>
      <c r="Z5882" t="str">
        <f t="shared" si="459"/>
        <v>11-20%</v>
      </c>
      <c r="AA5882" s="17">
        <f>IF(COUNTIF($B$2:B5882,B5882)=1,1,0)</f>
        <v>1</v>
      </c>
      <c r="AB5882" s="17">
        <f>IF(COUNTIF($F$2:F5882,F5882)=1,1,0)</f>
        <v>0</v>
      </c>
    </row>
    <row r="5883" spans="1:28" x14ac:dyDescent="0.2">
      <c r="A5883" s="17">
        <v>5882</v>
      </c>
      <c r="B5883" t="s">
        <v>8585</v>
      </c>
      <c r="C5883" s="18">
        <v>42631</v>
      </c>
      <c r="D5883" s="18">
        <v>42635</v>
      </c>
      <c r="E5883" t="s">
        <v>77</v>
      </c>
      <c r="F5883" t="s">
        <v>4043</v>
      </c>
      <c r="G5883" t="s">
        <v>4044</v>
      </c>
      <c r="H5883" t="s">
        <v>68</v>
      </c>
      <c r="I5883" t="s">
        <v>54</v>
      </c>
      <c r="J5883" t="s">
        <v>977</v>
      </c>
      <c r="K5883" t="s">
        <v>70</v>
      </c>
      <c r="L5883">
        <v>92105</v>
      </c>
      <c r="M5883" t="s">
        <v>71</v>
      </c>
      <c r="N5883" t="s">
        <v>3310</v>
      </c>
      <c r="O5883" t="s">
        <v>73</v>
      </c>
      <c r="P5883" t="s">
        <v>117</v>
      </c>
      <c r="Q5883" t="s">
        <v>3311</v>
      </c>
      <c r="R5883" s="19">
        <v>368.91</v>
      </c>
      <c r="S5883" s="17">
        <v>9</v>
      </c>
      <c r="T5883" s="20">
        <v>0</v>
      </c>
      <c r="U5883" s="19">
        <v>180.76589999999999</v>
      </c>
      <c r="V5883" s="20">
        <f t="shared" si="455"/>
        <v>0.48999999999999994</v>
      </c>
      <c r="W5883" s="17">
        <f t="shared" si="456"/>
        <v>2016</v>
      </c>
      <c r="X5883" t="str">
        <f t="shared" si="457"/>
        <v>Sep-2016</v>
      </c>
      <c r="Y5883" s="17">
        <f t="shared" si="458"/>
        <v>4</v>
      </c>
      <c r="Z5883" t="str">
        <f t="shared" si="459"/>
        <v>0% (No Discount)</v>
      </c>
      <c r="AA5883" s="17">
        <f>IF(COUNTIF($B$2:B5883,B5883)=1,1,0)</f>
        <v>0</v>
      </c>
      <c r="AB5883" s="17">
        <f>IF(COUNTIF($F$2:F5883,F5883)=1,1,0)</f>
        <v>0</v>
      </c>
    </row>
    <row r="5884" spans="1:28" x14ac:dyDescent="0.2">
      <c r="A5884" s="17">
        <v>5883</v>
      </c>
      <c r="B5884" t="s">
        <v>8585</v>
      </c>
      <c r="C5884" s="18">
        <v>42631</v>
      </c>
      <c r="D5884" s="18">
        <v>42635</v>
      </c>
      <c r="E5884" t="s">
        <v>77</v>
      </c>
      <c r="F5884" t="s">
        <v>4043</v>
      </c>
      <c r="G5884" t="s">
        <v>4044</v>
      </c>
      <c r="H5884" t="s">
        <v>68</v>
      </c>
      <c r="I5884" t="s">
        <v>54</v>
      </c>
      <c r="J5884" t="s">
        <v>977</v>
      </c>
      <c r="K5884" t="s">
        <v>70</v>
      </c>
      <c r="L5884">
        <v>92105</v>
      </c>
      <c r="M5884" t="s">
        <v>71</v>
      </c>
      <c r="N5884" t="s">
        <v>3221</v>
      </c>
      <c r="O5884" t="s">
        <v>59</v>
      </c>
      <c r="P5884" t="s">
        <v>63</v>
      </c>
      <c r="Q5884" t="s">
        <v>3222</v>
      </c>
      <c r="R5884" s="19">
        <v>885.52800000000002</v>
      </c>
      <c r="S5884" s="17">
        <v>9</v>
      </c>
      <c r="T5884" s="20">
        <v>0.2</v>
      </c>
      <c r="U5884" s="19">
        <v>-99.621899999999997</v>
      </c>
      <c r="V5884" s="20">
        <f t="shared" si="455"/>
        <v>-0.11249999999999999</v>
      </c>
      <c r="W5884" s="17">
        <f t="shared" si="456"/>
        <v>2016</v>
      </c>
      <c r="X5884" t="str">
        <f t="shared" si="457"/>
        <v>Sep-2016</v>
      </c>
      <c r="Y5884" s="17">
        <f t="shared" si="458"/>
        <v>4</v>
      </c>
      <c r="Z5884" t="str">
        <f t="shared" si="459"/>
        <v>11-20%</v>
      </c>
      <c r="AA5884" s="17">
        <f>IF(COUNTIF($B$2:B5884,B5884)=1,1,0)</f>
        <v>0</v>
      </c>
      <c r="AB5884" s="17">
        <f>IF(COUNTIF($F$2:F5884,F5884)=1,1,0)</f>
        <v>0</v>
      </c>
    </row>
    <row r="5885" spans="1:28" x14ac:dyDescent="0.2">
      <c r="A5885" s="17">
        <v>5884</v>
      </c>
      <c r="B5885" t="s">
        <v>8586</v>
      </c>
      <c r="C5885" s="18">
        <v>42442</v>
      </c>
      <c r="D5885" s="18">
        <v>42444</v>
      </c>
      <c r="E5885" t="s">
        <v>50</v>
      </c>
      <c r="F5885" t="s">
        <v>4800</v>
      </c>
      <c r="G5885" t="s">
        <v>4801</v>
      </c>
      <c r="H5885" t="s">
        <v>68</v>
      </c>
      <c r="I5885" t="s">
        <v>54</v>
      </c>
      <c r="J5885" t="s">
        <v>154</v>
      </c>
      <c r="K5885" t="s">
        <v>70</v>
      </c>
      <c r="L5885">
        <v>94109</v>
      </c>
      <c r="M5885" t="s">
        <v>71</v>
      </c>
      <c r="N5885" t="s">
        <v>1512</v>
      </c>
      <c r="O5885" t="s">
        <v>59</v>
      </c>
      <c r="P5885" t="s">
        <v>92</v>
      </c>
      <c r="Q5885" t="s">
        <v>1513</v>
      </c>
      <c r="R5885" s="19">
        <v>28.28</v>
      </c>
      <c r="S5885" s="17">
        <v>2</v>
      </c>
      <c r="T5885" s="20">
        <v>0</v>
      </c>
      <c r="U5885" s="19">
        <v>7.3528000000000002</v>
      </c>
      <c r="V5885" s="20">
        <f t="shared" si="455"/>
        <v>0.26</v>
      </c>
      <c r="W5885" s="17">
        <f t="shared" si="456"/>
        <v>2016</v>
      </c>
      <c r="X5885" t="str">
        <f t="shared" si="457"/>
        <v>Mar-2016</v>
      </c>
      <c r="Y5885" s="17">
        <f t="shared" si="458"/>
        <v>2</v>
      </c>
      <c r="Z5885" t="str">
        <f t="shared" si="459"/>
        <v>0% (No Discount)</v>
      </c>
      <c r="AA5885" s="17">
        <f>IF(COUNTIF($B$2:B5885,B5885)=1,1,0)</f>
        <v>1</v>
      </c>
      <c r="AB5885" s="17">
        <f>IF(COUNTIF($F$2:F5885,F5885)=1,1,0)</f>
        <v>0</v>
      </c>
    </row>
    <row r="5886" spans="1:28" x14ac:dyDescent="0.2">
      <c r="A5886" s="17">
        <v>5885</v>
      </c>
      <c r="B5886" t="s">
        <v>8586</v>
      </c>
      <c r="C5886" s="18">
        <v>42442</v>
      </c>
      <c r="D5886" s="18">
        <v>42444</v>
      </c>
      <c r="E5886" t="s">
        <v>50</v>
      </c>
      <c r="F5886" t="s">
        <v>4800</v>
      </c>
      <c r="G5886" t="s">
        <v>4801</v>
      </c>
      <c r="H5886" t="s">
        <v>68</v>
      </c>
      <c r="I5886" t="s">
        <v>54</v>
      </c>
      <c r="J5886" t="s">
        <v>154</v>
      </c>
      <c r="K5886" t="s">
        <v>70</v>
      </c>
      <c r="L5886">
        <v>94109</v>
      </c>
      <c r="M5886" t="s">
        <v>71</v>
      </c>
      <c r="N5886" t="s">
        <v>5625</v>
      </c>
      <c r="O5886" t="s">
        <v>73</v>
      </c>
      <c r="P5886" t="s">
        <v>606</v>
      </c>
      <c r="Q5886" t="s">
        <v>5626</v>
      </c>
      <c r="R5886" s="19">
        <v>4912.59</v>
      </c>
      <c r="S5886" s="17">
        <v>3</v>
      </c>
      <c r="T5886" s="20">
        <v>0</v>
      </c>
      <c r="U5886" s="19">
        <v>196.50360000000001</v>
      </c>
      <c r="V5886" s="20">
        <f t="shared" si="455"/>
        <v>0.04</v>
      </c>
      <c r="W5886" s="17">
        <f t="shared" si="456"/>
        <v>2016</v>
      </c>
      <c r="X5886" t="str">
        <f t="shared" si="457"/>
        <v>Mar-2016</v>
      </c>
      <c r="Y5886" s="17">
        <f t="shared" si="458"/>
        <v>2</v>
      </c>
      <c r="Z5886" t="str">
        <f t="shared" si="459"/>
        <v>0% (No Discount)</v>
      </c>
      <c r="AA5886" s="17">
        <f>IF(COUNTIF($B$2:B5886,B5886)=1,1,0)</f>
        <v>0</v>
      </c>
      <c r="AB5886" s="17">
        <f>IF(COUNTIF($F$2:F5886,F5886)=1,1,0)</f>
        <v>0</v>
      </c>
    </row>
    <row r="5887" spans="1:28" x14ac:dyDescent="0.2">
      <c r="A5887" s="17">
        <v>5886</v>
      </c>
      <c r="B5887" t="s">
        <v>8587</v>
      </c>
      <c r="C5887" s="18">
        <v>41928</v>
      </c>
      <c r="D5887" s="18">
        <v>41929</v>
      </c>
      <c r="E5887" t="s">
        <v>1320</v>
      </c>
      <c r="F5887" t="s">
        <v>1777</v>
      </c>
      <c r="G5887" t="s">
        <v>1778</v>
      </c>
      <c r="H5887" t="s">
        <v>53</v>
      </c>
      <c r="I5887" t="s">
        <v>54</v>
      </c>
      <c r="J5887" t="s">
        <v>154</v>
      </c>
      <c r="K5887" t="s">
        <v>70</v>
      </c>
      <c r="L5887">
        <v>94110</v>
      </c>
      <c r="M5887" t="s">
        <v>71</v>
      </c>
      <c r="N5887" t="s">
        <v>3756</v>
      </c>
      <c r="O5887" t="s">
        <v>73</v>
      </c>
      <c r="P5887" t="s">
        <v>102</v>
      </c>
      <c r="Q5887" t="s">
        <v>3757</v>
      </c>
      <c r="R5887" s="19">
        <v>14.352</v>
      </c>
      <c r="S5887" s="17">
        <v>3</v>
      </c>
      <c r="T5887" s="20">
        <v>0.2</v>
      </c>
      <c r="U5887" s="19">
        <v>5.0232000000000001</v>
      </c>
      <c r="V5887" s="20">
        <f t="shared" si="455"/>
        <v>0.35</v>
      </c>
      <c r="W5887" s="17">
        <f t="shared" si="456"/>
        <v>2014</v>
      </c>
      <c r="X5887" t="str">
        <f t="shared" si="457"/>
        <v>Oct-2014</v>
      </c>
      <c r="Y5887" s="17">
        <f t="shared" si="458"/>
        <v>1</v>
      </c>
      <c r="Z5887" t="str">
        <f t="shared" si="459"/>
        <v>11-20%</v>
      </c>
      <c r="AA5887" s="17">
        <f>IF(COUNTIF($B$2:B5887,B5887)=1,1,0)</f>
        <v>1</v>
      </c>
      <c r="AB5887" s="17">
        <f>IF(COUNTIF($F$2:F5887,F5887)=1,1,0)</f>
        <v>0</v>
      </c>
    </row>
    <row r="5888" spans="1:28" x14ac:dyDescent="0.2">
      <c r="A5888" s="17">
        <v>5887</v>
      </c>
      <c r="B5888" t="s">
        <v>8587</v>
      </c>
      <c r="C5888" s="18">
        <v>41928</v>
      </c>
      <c r="D5888" s="18">
        <v>41929</v>
      </c>
      <c r="E5888" t="s">
        <v>1320</v>
      </c>
      <c r="F5888" t="s">
        <v>1777</v>
      </c>
      <c r="G5888" t="s">
        <v>1778</v>
      </c>
      <c r="H5888" t="s">
        <v>53</v>
      </c>
      <c r="I5888" t="s">
        <v>54</v>
      </c>
      <c r="J5888" t="s">
        <v>154</v>
      </c>
      <c r="K5888" t="s">
        <v>70</v>
      </c>
      <c r="L5888">
        <v>94110</v>
      </c>
      <c r="M5888" t="s">
        <v>71</v>
      </c>
      <c r="N5888" t="s">
        <v>2385</v>
      </c>
      <c r="O5888" t="s">
        <v>98</v>
      </c>
      <c r="P5888" t="s">
        <v>188</v>
      </c>
      <c r="Q5888" t="s">
        <v>2386</v>
      </c>
      <c r="R5888" s="19">
        <v>179.97</v>
      </c>
      <c r="S5888" s="17">
        <v>3</v>
      </c>
      <c r="T5888" s="20">
        <v>0</v>
      </c>
      <c r="U5888" s="19">
        <v>86.385599999999997</v>
      </c>
      <c r="V5888" s="20">
        <f t="shared" si="455"/>
        <v>0.48</v>
      </c>
      <c r="W5888" s="17">
        <f t="shared" si="456"/>
        <v>2014</v>
      </c>
      <c r="X5888" t="str">
        <f t="shared" si="457"/>
        <v>Oct-2014</v>
      </c>
      <c r="Y5888" s="17">
        <f t="shared" si="458"/>
        <v>1</v>
      </c>
      <c r="Z5888" t="str">
        <f t="shared" si="459"/>
        <v>0% (No Discount)</v>
      </c>
      <c r="AA5888" s="17">
        <f>IF(COUNTIF($B$2:B5888,B5888)=1,1,0)</f>
        <v>0</v>
      </c>
      <c r="AB5888" s="17">
        <f>IF(COUNTIF($F$2:F5888,F5888)=1,1,0)</f>
        <v>0</v>
      </c>
    </row>
    <row r="5889" spans="1:28" x14ac:dyDescent="0.2">
      <c r="A5889" s="17">
        <v>5888</v>
      </c>
      <c r="B5889" t="s">
        <v>8588</v>
      </c>
      <c r="C5889" s="18">
        <v>43016</v>
      </c>
      <c r="D5889" s="18">
        <v>43019</v>
      </c>
      <c r="E5889" t="s">
        <v>215</v>
      </c>
      <c r="F5889" t="s">
        <v>8589</v>
      </c>
      <c r="G5889" t="s">
        <v>8590</v>
      </c>
      <c r="H5889" t="s">
        <v>68</v>
      </c>
      <c r="I5889" t="s">
        <v>54</v>
      </c>
      <c r="J5889" t="s">
        <v>7341</v>
      </c>
      <c r="K5889" t="s">
        <v>1430</v>
      </c>
      <c r="L5889">
        <v>2920</v>
      </c>
      <c r="M5889" t="s">
        <v>175</v>
      </c>
      <c r="N5889" t="s">
        <v>5592</v>
      </c>
      <c r="O5889" t="s">
        <v>73</v>
      </c>
      <c r="P5889" t="s">
        <v>86</v>
      </c>
      <c r="Q5889" t="s">
        <v>5593</v>
      </c>
      <c r="R5889" s="19">
        <v>42.76</v>
      </c>
      <c r="S5889" s="17">
        <v>1</v>
      </c>
      <c r="T5889" s="20">
        <v>0</v>
      </c>
      <c r="U5889" s="19">
        <v>11.117599999999999</v>
      </c>
      <c r="V5889" s="20">
        <f t="shared" si="455"/>
        <v>0.26</v>
      </c>
      <c r="W5889" s="17">
        <f t="shared" si="456"/>
        <v>2017</v>
      </c>
      <c r="X5889" t="str">
        <f t="shared" si="457"/>
        <v>Oct-2017</v>
      </c>
      <c r="Y5889" s="17">
        <f t="shared" si="458"/>
        <v>3</v>
      </c>
      <c r="Z5889" t="str">
        <f t="shared" si="459"/>
        <v>0% (No Discount)</v>
      </c>
      <c r="AA5889" s="17">
        <f>IF(COUNTIF($B$2:B5889,B5889)=1,1,0)</f>
        <v>1</v>
      </c>
      <c r="AB5889" s="17">
        <f>IF(COUNTIF($F$2:F5889,F5889)=1,1,0)</f>
        <v>1</v>
      </c>
    </row>
    <row r="5890" spans="1:28" x14ac:dyDescent="0.2">
      <c r="A5890" s="17">
        <v>5889</v>
      </c>
      <c r="B5890" t="s">
        <v>8591</v>
      </c>
      <c r="C5890" s="18">
        <v>42131</v>
      </c>
      <c r="D5890" s="18">
        <v>42136</v>
      </c>
      <c r="E5890" t="s">
        <v>77</v>
      </c>
      <c r="F5890" t="s">
        <v>3561</v>
      </c>
      <c r="G5890" t="s">
        <v>3562</v>
      </c>
      <c r="H5890" t="s">
        <v>53</v>
      </c>
      <c r="I5890" t="s">
        <v>54</v>
      </c>
      <c r="J5890" t="s">
        <v>8592</v>
      </c>
      <c r="K5890" t="s">
        <v>56</v>
      </c>
      <c r="L5890">
        <v>42301</v>
      </c>
      <c r="M5890" t="s">
        <v>57</v>
      </c>
      <c r="N5890" t="s">
        <v>8593</v>
      </c>
      <c r="O5890" t="s">
        <v>73</v>
      </c>
      <c r="P5890" t="s">
        <v>117</v>
      </c>
      <c r="Q5890" t="s">
        <v>8594</v>
      </c>
      <c r="R5890" s="19">
        <v>45.68</v>
      </c>
      <c r="S5890" s="17">
        <v>2</v>
      </c>
      <c r="T5890" s="20">
        <v>0</v>
      </c>
      <c r="U5890" s="19">
        <v>21.012799999999999</v>
      </c>
      <c r="V5890" s="20">
        <f t="shared" ref="V5890:V5953" si="460">IFERROR(U5890/R5890,0)</f>
        <v>0.45999999999999996</v>
      </c>
      <c r="W5890" s="17">
        <f t="shared" ref="W5890:W5953" si="461">YEAR(C5890)</f>
        <v>2015</v>
      </c>
      <c r="X5890" t="str">
        <f t="shared" ref="X5890:X5953" si="462">TEXT(C5890,"mmm-yyyy")</f>
        <v>May-2015</v>
      </c>
      <c r="Y5890" s="17">
        <f t="shared" ref="Y5890:Y5953" si="463">D5890-C5890</f>
        <v>5</v>
      </c>
      <c r="Z5890" t="str">
        <f t="shared" ref="Z5890:Z5953" si="464">IF(T5890=0,"0% (No Discount)",IF(T5890&lt;=0.1,"1-10%",IF(T5890&lt;=0.2,"11-20%",IF(T5890&lt;=0.3,"21-30%",IF(T5890&lt;=0.4,"31-40%",IF(T5890&lt;=0.5,"41-50%","Over 50%"))))))</f>
        <v>0% (No Discount)</v>
      </c>
      <c r="AA5890" s="17">
        <f>IF(COUNTIF($B$2:B5890,B5890)=1,1,0)</f>
        <v>1</v>
      </c>
      <c r="AB5890" s="17">
        <f>IF(COUNTIF($F$2:F5890,F5890)=1,1,0)</f>
        <v>0</v>
      </c>
    </row>
    <row r="5891" spans="1:28" x14ac:dyDescent="0.2">
      <c r="A5891" s="17">
        <v>5890</v>
      </c>
      <c r="B5891" t="s">
        <v>8595</v>
      </c>
      <c r="C5891" s="18">
        <v>42474</v>
      </c>
      <c r="D5891" s="18">
        <v>42477</v>
      </c>
      <c r="E5891" t="s">
        <v>215</v>
      </c>
      <c r="F5891" t="s">
        <v>8018</v>
      </c>
      <c r="G5891" t="s">
        <v>8019</v>
      </c>
      <c r="H5891" t="s">
        <v>53</v>
      </c>
      <c r="I5891" t="s">
        <v>54</v>
      </c>
      <c r="J5891" t="s">
        <v>4528</v>
      </c>
      <c r="K5891" t="s">
        <v>2769</v>
      </c>
      <c r="L5891">
        <v>21215</v>
      </c>
      <c r="M5891" t="s">
        <v>175</v>
      </c>
      <c r="N5891" t="s">
        <v>4403</v>
      </c>
      <c r="O5891" t="s">
        <v>73</v>
      </c>
      <c r="P5891" t="s">
        <v>102</v>
      </c>
      <c r="Q5891" t="s">
        <v>4404</v>
      </c>
      <c r="R5891" s="19">
        <v>25.06</v>
      </c>
      <c r="S5891" s="17">
        <v>2</v>
      </c>
      <c r="T5891" s="20">
        <v>0</v>
      </c>
      <c r="U5891" s="19">
        <v>11.7782</v>
      </c>
      <c r="V5891" s="20">
        <f t="shared" si="460"/>
        <v>0.47000000000000003</v>
      </c>
      <c r="W5891" s="17">
        <f t="shared" si="461"/>
        <v>2016</v>
      </c>
      <c r="X5891" t="str">
        <f t="shared" si="462"/>
        <v>Apr-2016</v>
      </c>
      <c r="Y5891" s="17">
        <f t="shared" si="463"/>
        <v>3</v>
      </c>
      <c r="Z5891" t="str">
        <f t="shared" si="464"/>
        <v>0% (No Discount)</v>
      </c>
      <c r="AA5891" s="17">
        <f>IF(COUNTIF($B$2:B5891,B5891)=1,1,0)</f>
        <v>1</v>
      </c>
      <c r="AB5891" s="17">
        <f>IF(COUNTIF($F$2:F5891,F5891)=1,1,0)</f>
        <v>0</v>
      </c>
    </row>
    <row r="5892" spans="1:28" x14ac:dyDescent="0.2">
      <c r="A5892" s="17">
        <v>5891</v>
      </c>
      <c r="B5892" t="s">
        <v>8596</v>
      </c>
      <c r="C5892" s="18">
        <v>42695</v>
      </c>
      <c r="D5892" s="18">
        <v>42700</v>
      </c>
      <c r="E5892" t="s">
        <v>77</v>
      </c>
      <c r="F5892" t="s">
        <v>7453</v>
      </c>
      <c r="G5892" t="s">
        <v>7454</v>
      </c>
      <c r="H5892" t="s">
        <v>53</v>
      </c>
      <c r="I5892" t="s">
        <v>54</v>
      </c>
      <c r="J5892" t="s">
        <v>330</v>
      </c>
      <c r="K5892" t="s">
        <v>238</v>
      </c>
      <c r="L5892">
        <v>60610</v>
      </c>
      <c r="M5892" t="s">
        <v>132</v>
      </c>
      <c r="N5892" t="s">
        <v>2735</v>
      </c>
      <c r="O5892" t="s">
        <v>73</v>
      </c>
      <c r="P5892" t="s">
        <v>117</v>
      </c>
      <c r="Q5892" t="s">
        <v>2736</v>
      </c>
      <c r="R5892" s="19">
        <v>38.432000000000002</v>
      </c>
      <c r="S5892" s="17">
        <v>1</v>
      </c>
      <c r="T5892" s="20">
        <v>0.2</v>
      </c>
      <c r="U5892" s="19">
        <v>13.4512</v>
      </c>
      <c r="V5892" s="20">
        <f t="shared" si="460"/>
        <v>0.35</v>
      </c>
      <c r="W5892" s="17">
        <f t="shared" si="461"/>
        <v>2016</v>
      </c>
      <c r="X5892" t="str">
        <f t="shared" si="462"/>
        <v>Nov-2016</v>
      </c>
      <c r="Y5892" s="17">
        <f t="shared" si="463"/>
        <v>5</v>
      </c>
      <c r="Z5892" t="str">
        <f t="shared" si="464"/>
        <v>11-20%</v>
      </c>
      <c r="AA5892" s="17">
        <f>IF(COUNTIF($B$2:B5892,B5892)=1,1,0)</f>
        <v>1</v>
      </c>
      <c r="AB5892" s="17">
        <f>IF(COUNTIF($F$2:F5892,F5892)=1,1,0)</f>
        <v>0</v>
      </c>
    </row>
    <row r="5893" spans="1:28" x14ac:dyDescent="0.2">
      <c r="A5893" s="17">
        <v>5892</v>
      </c>
      <c r="B5893" t="s">
        <v>8596</v>
      </c>
      <c r="C5893" s="18">
        <v>42695</v>
      </c>
      <c r="D5893" s="18">
        <v>42700</v>
      </c>
      <c r="E5893" t="s">
        <v>77</v>
      </c>
      <c r="F5893" t="s">
        <v>7453</v>
      </c>
      <c r="G5893" t="s">
        <v>7454</v>
      </c>
      <c r="H5893" t="s">
        <v>53</v>
      </c>
      <c r="I5893" t="s">
        <v>54</v>
      </c>
      <c r="J5893" t="s">
        <v>330</v>
      </c>
      <c r="K5893" t="s">
        <v>238</v>
      </c>
      <c r="L5893">
        <v>60610</v>
      </c>
      <c r="M5893" t="s">
        <v>132</v>
      </c>
      <c r="N5893" t="s">
        <v>663</v>
      </c>
      <c r="O5893" t="s">
        <v>73</v>
      </c>
      <c r="P5893" t="s">
        <v>86</v>
      </c>
      <c r="Q5893" t="s">
        <v>664</v>
      </c>
      <c r="R5893" s="19">
        <v>21.568000000000001</v>
      </c>
      <c r="S5893" s="17">
        <v>2</v>
      </c>
      <c r="T5893" s="20">
        <v>0.2</v>
      </c>
      <c r="U5893" s="19">
        <v>1.6175999999999999</v>
      </c>
      <c r="V5893" s="20">
        <f t="shared" si="460"/>
        <v>7.4999999999999997E-2</v>
      </c>
      <c r="W5893" s="17">
        <f t="shared" si="461"/>
        <v>2016</v>
      </c>
      <c r="X5893" t="str">
        <f t="shared" si="462"/>
        <v>Nov-2016</v>
      </c>
      <c r="Y5893" s="17">
        <f t="shared" si="463"/>
        <v>5</v>
      </c>
      <c r="Z5893" t="str">
        <f t="shared" si="464"/>
        <v>11-20%</v>
      </c>
      <c r="AA5893" s="17">
        <f>IF(COUNTIF($B$2:B5893,B5893)=1,1,0)</f>
        <v>0</v>
      </c>
      <c r="AB5893" s="17">
        <f>IF(COUNTIF($F$2:F5893,F5893)=1,1,0)</f>
        <v>0</v>
      </c>
    </row>
    <row r="5894" spans="1:28" x14ac:dyDescent="0.2">
      <c r="A5894" s="17">
        <v>5893</v>
      </c>
      <c r="B5894" t="s">
        <v>8596</v>
      </c>
      <c r="C5894" s="18">
        <v>42695</v>
      </c>
      <c r="D5894" s="18">
        <v>42700</v>
      </c>
      <c r="E5894" t="s">
        <v>77</v>
      </c>
      <c r="F5894" t="s">
        <v>7453</v>
      </c>
      <c r="G5894" t="s">
        <v>7454</v>
      </c>
      <c r="H5894" t="s">
        <v>53</v>
      </c>
      <c r="I5894" t="s">
        <v>54</v>
      </c>
      <c r="J5894" t="s">
        <v>330</v>
      </c>
      <c r="K5894" t="s">
        <v>238</v>
      </c>
      <c r="L5894">
        <v>60610</v>
      </c>
      <c r="M5894" t="s">
        <v>132</v>
      </c>
      <c r="N5894" t="s">
        <v>690</v>
      </c>
      <c r="O5894" t="s">
        <v>98</v>
      </c>
      <c r="P5894" t="s">
        <v>188</v>
      </c>
      <c r="Q5894" t="s">
        <v>691</v>
      </c>
      <c r="R5894" s="19">
        <v>81.575999999999993</v>
      </c>
      <c r="S5894" s="17">
        <v>3</v>
      </c>
      <c r="T5894" s="20">
        <v>0.2</v>
      </c>
      <c r="U5894" s="19">
        <v>2.0394000000000001</v>
      </c>
      <c r="V5894" s="20">
        <f t="shared" si="460"/>
        <v>2.5000000000000005E-2</v>
      </c>
      <c r="W5894" s="17">
        <f t="shared" si="461"/>
        <v>2016</v>
      </c>
      <c r="X5894" t="str">
        <f t="shared" si="462"/>
        <v>Nov-2016</v>
      </c>
      <c r="Y5894" s="17">
        <f t="shared" si="463"/>
        <v>5</v>
      </c>
      <c r="Z5894" t="str">
        <f t="shared" si="464"/>
        <v>11-20%</v>
      </c>
      <c r="AA5894" s="17">
        <f>IF(COUNTIF($B$2:B5894,B5894)=1,1,0)</f>
        <v>0</v>
      </c>
      <c r="AB5894" s="17">
        <f>IF(COUNTIF($F$2:F5894,F5894)=1,1,0)</f>
        <v>0</v>
      </c>
    </row>
    <row r="5895" spans="1:28" x14ac:dyDescent="0.2">
      <c r="A5895" s="17">
        <v>5894</v>
      </c>
      <c r="B5895" t="s">
        <v>8597</v>
      </c>
      <c r="C5895" s="18">
        <v>42988</v>
      </c>
      <c r="D5895" s="18">
        <v>42992</v>
      </c>
      <c r="E5895" t="s">
        <v>77</v>
      </c>
      <c r="F5895" t="s">
        <v>7981</v>
      </c>
      <c r="G5895" t="s">
        <v>7982</v>
      </c>
      <c r="H5895" t="s">
        <v>53</v>
      </c>
      <c r="I5895" t="s">
        <v>54</v>
      </c>
      <c r="J5895" t="s">
        <v>1768</v>
      </c>
      <c r="K5895" t="s">
        <v>1302</v>
      </c>
      <c r="L5895">
        <v>30318</v>
      </c>
      <c r="M5895" t="s">
        <v>57</v>
      </c>
      <c r="N5895" t="s">
        <v>3932</v>
      </c>
      <c r="O5895" t="s">
        <v>73</v>
      </c>
      <c r="P5895" t="s">
        <v>102</v>
      </c>
      <c r="Q5895" t="s">
        <v>3933</v>
      </c>
      <c r="R5895" s="19">
        <v>2.78</v>
      </c>
      <c r="S5895" s="17">
        <v>1</v>
      </c>
      <c r="T5895" s="20">
        <v>0</v>
      </c>
      <c r="U5895" s="19">
        <v>1.3622000000000001</v>
      </c>
      <c r="V5895" s="20">
        <f t="shared" si="460"/>
        <v>0.49000000000000005</v>
      </c>
      <c r="W5895" s="17">
        <f t="shared" si="461"/>
        <v>2017</v>
      </c>
      <c r="X5895" t="str">
        <f t="shared" si="462"/>
        <v>Sep-2017</v>
      </c>
      <c r="Y5895" s="17">
        <f t="shared" si="463"/>
        <v>4</v>
      </c>
      <c r="Z5895" t="str">
        <f t="shared" si="464"/>
        <v>0% (No Discount)</v>
      </c>
      <c r="AA5895" s="17">
        <f>IF(COUNTIF($B$2:B5895,B5895)=1,1,0)</f>
        <v>1</v>
      </c>
      <c r="AB5895" s="17">
        <f>IF(COUNTIF($F$2:F5895,F5895)=1,1,0)</f>
        <v>0</v>
      </c>
    </row>
    <row r="5896" spans="1:28" x14ac:dyDescent="0.2">
      <c r="A5896" s="17">
        <v>5895</v>
      </c>
      <c r="B5896" t="s">
        <v>8598</v>
      </c>
      <c r="C5896" s="18">
        <v>42987</v>
      </c>
      <c r="D5896" s="18">
        <v>42992</v>
      </c>
      <c r="E5896" t="s">
        <v>77</v>
      </c>
      <c r="F5896" t="s">
        <v>3975</v>
      </c>
      <c r="G5896" t="s">
        <v>3976</v>
      </c>
      <c r="H5896" t="s">
        <v>68</v>
      </c>
      <c r="I5896" t="s">
        <v>54</v>
      </c>
      <c r="J5896" t="s">
        <v>69</v>
      </c>
      <c r="K5896" t="s">
        <v>70</v>
      </c>
      <c r="L5896">
        <v>90036</v>
      </c>
      <c r="M5896" t="s">
        <v>71</v>
      </c>
      <c r="N5896" t="s">
        <v>5303</v>
      </c>
      <c r="O5896" t="s">
        <v>73</v>
      </c>
      <c r="P5896" t="s">
        <v>86</v>
      </c>
      <c r="Q5896" t="s">
        <v>5304</v>
      </c>
      <c r="R5896" s="19">
        <v>99.87</v>
      </c>
      <c r="S5896" s="17">
        <v>3</v>
      </c>
      <c r="T5896" s="20">
        <v>0</v>
      </c>
      <c r="U5896" s="19">
        <v>23.968800000000002</v>
      </c>
      <c r="V5896" s="20">
        <f t="shared" si="460"/>
        <v>0.24000000000000002</v>
      </c>
      <c r="W5896" s="17">
        <f t="shared" si="461"/>
        <v>2017</v>
      </c>
      <c r="X5896" t="str">
        <f t="shared" si="462"/>
        <v>Sep-2017</v>
      </c>
      <c r="Y5896" s="17">
        <f t="shared" si="463"/>
        <v>5</v>
      </c>
      <c r="Z5896" t="str">
        <f t="shared" si="464"/>
        <v>0% (No Discount)</v>
      </c>
      <c r="AA5896" s="17">
        <f>IF(COUNTIF($B$2:B5896,B5896)=1,1,0)</f>
        <v>1</v>
      </c>
      <c r="AB5896" s="17">
        <f>IF(COUNTIF($F$2:F5896,F5896)=1,1,0)</f>
        <v>0</v>
      </c>
    </row>
    <row r="5897" spans="1:28" x14ac:dyDescent="0.2">
      <c r="A5897" s="17">
        <v>5896</v>
      </c>
      <c r="B5897" t="s">
        <v>8599</v>
      </c>
      <c r="C5897" s="18">
        <v>41944</v>
      </c>
      <c r="D5897" s="18">
        <v>41951</v>
      </c>
      <c r="E5897" t="s">
        <v>77</v>
      </c>
      <c r="F5897" t="s">
        <v>4087</v>
      </c>
      <c r="G5897" t="s">
        <v>4088</v>
      </c>
      <c r="H5897" t="s">
        <v>129</v>
      </c>
      <c r="I5897" t="s">
        <v>54</v>
      </c>
      <c r="J5897" t="s">
        <v>69</v>
      </c>
      <c r="K5897" t="s">
        <v>70</v>
      </c>
      <c r="L5897">
        <v>90049</v>
      </c>
      <c r="M5897" t="s">
        <v>71</v>
      </c>
      <c r="N5897" t="s">
        <v>8493</v>
      </c>
      <c r="O5897" t="s">
        <v>73</v>
      </c>
      <c r="P5897" t="s">
        <v>74</v>
      </c>
      <c r="Q5897" t="s">
        <v>8494</v>
      </c>
      <c r="R5897" s="19">
        <v>44.4</v>
      </c>
      <c r="S5897" s="17">
        <v>3</v>
      </c>
      <c r="T5897" s="20">
        <v>0</v>
      </c>
      <c r="U5897" s="19">
        <v>22.2</v>
      </c>
      <c r="V5897" s="20">
        <f t="shared" si="460"/>
        <v>0.5</v>
      </c>
      <c r="W5897" s="17">
        <f t="shared" si="461"/>
        <v>2014</v>
      </c>
      <c r="X5897" t="str">
        <f t="shared" si="462"/>
        <v>Nov-2014</v>
      </c>
      <c r="Y5897" s="17">
        <f t="shared" si="463"/>
        <v>7</v>
      </c>
      <c r="Z5897" t="str">
        <f t="shared" si="464"/>
        <v>0% (No Discount)</v>
      </c>
      <c r="AA5897" s="17">
        <f>IF(COUNTIF($B$2:B5897,B5897)=1,1,0)</f>
        <v>1</v>
      </c>
      <c r="AB5897" s="17">
        <f>IF(COUNTIF($F$2:F5897,F5897)=1,1,0)</f>
        <v>0</v>
      </c>
    </row>
    <row r="5898" spans="1:28" x14ac:dyDescent="0.2">
      <c r="A5898" s="17">
        <v>5897</v>
      </c>
      <c r="B5898" t="s">
        <v>8599</v>
      </c>
      <c r="C5898" s="18">
        <v>41944</v>
      </c>
      <c r="D5898" s="18">
        <v>41951</v>
      </c>
      <c r="E5898" t="s">
        <v>77</v>
      </c>
      <c r="F5898" t="s">
        <v>4087</v>
      </c>
      <c r="G5898" t="s">
        <v>4088</v>
      </c>
      <c r="H5898" t="s">
        <v>129</v>
      </c>
      <c r="I5898" t="s">
        <v>54</v>
      </c>
      <c r="J5898" t="s">
        <v>69</v>
      </c>
      <c r="K5898" t="s">
        <v>70</v>
      </c>
      <c r="L5898">
        <v>90049</v>
      </c>
      <c r="M5898" t="s">
        <v>71</v>
      </c>
      <c r="N5898" t="s">
        <v>4486</v>
      </c>
      <c r="O5898" t="s">
        <v>73</v>
      </c>
      <c r="P5898" t="s">
        <v>117</v>
      </c>
      <c r="Q5898" t="s">
        <v>213</v>
      </c>
      <c r="R5898" s="19">
        <v>21.4</v>
      </c>
      <c r="S5898" s="17">
        <v>5</v>
      </c>
      <c r="T5898" s="20">
        <v>0</v>
      </c>
      <c r="U5898" s="19">
        <v>9.6300000000000008</v>
      </c>
      <c r="V5898" s="20">
        <f t="shared" si="460"/>
        <v>0.45000000000000007</v>
      </c>
      <c r="W5898" s="17">
        <f t="shared" si="461"/>
        <v>2014</v>
      </c>
      <c r="X5898" t="str">
        <f t="shared" si="462"/>
        <v>Nov-2014</v>
      </c>
      <c r="Y5898" s="17">
        <f t="shared" si="463"/>
        <v>7</v>
      </c>
      <c r="Z5898" t="str">
        <f t="shared" si="464"/>
        <v>0% (No Discount)</v>
      </c>
      <c r="AA5898" s="17">
        <f>IF(COUNTIF($B$2:B5898,B5898)=1,1,0)</f>
        <v>0</v>
      </c>
      <c r="AB5898" s="17">
        <f>IF(COUNTIF($F$2:F5898,F5898)=1,1,0)</f>
        <v>0</v>
      </c>
    </row>
    <row r="5899" spans="1:28" x14ac:dyDescent="0.2">
      <c r="A5899" s="17">
        <v>5898</v>
      </c>
      <c r="B5899" t="s">
        <v>8600</v>
      </c>
      <c r="C5899" s="18">
        <v>42463</v>
      </c>
      <c r="D5899" s="18">
        <v>42469</v>
      </c>
      <c r="E5899" t="s">
        <v>77</v>
      </c>
      <c r="F5899" t="s">
        <v>152</v>
      </c>
      <c r="G5899" t="s">
        <v>153</v>
      </c>
      <c r="H5899" t="s">
        <v>53</v>
      </c>
      <c r="I5899" t="s">
        <v>54</v>
      </c>
      <c r="J5899" t="s">
        <v>1496</v>
      </c>
      <c r="K5899" t="s">
        <v>281</v>
      </c>
      <c r="L5899">
        <v>47374</v>
      </c>
      <c r="M5899" t="s">
        <v>132</v>
      </c>
      <c r="N5899" t="s">
        <v>439</v>
      </c>
      <c r="O5899" t="s">
        <v>59</v>
      </c>
      <c r="P5899" t="s">
        <v>92</v>
      </c>
      <c r="Q5899" t="s">
        <v>440</v>
      </c>
      <c r="R5899" s="19">
        <v>71.12</v>
      </c>
      <c r="S5899" s="17">
        <v>4</v>
      </c>
      <c r="T5899" s="20">
        <v>0</v>
      </c>
      <c r="U5899" s="19">
        <v>22.0472</v>
      </c>
      <c r="V5899" s="20">
        <f t="shared" si="460"/>
        <v>0.31</v>
      </c>
      <c r="W5899" s="17">
        <f t="shared" si="461"/>
        <v>2016</v>
      </c>
      <c r="X5899" t="str">
        <f t="shared" si="462"/>
        <v>Apr-2016</v>
      </c>
      <c r="Y5899" s="17">
        <f t="shared" si="463"/>
        <v>6</v>
      </c>
      <c r="Z5899" t="str">
        <f t="shared" si="464"/>
        <v>0% (No Discount)</v>
      </c>
      <c r="AA5899" s="17">
        <f>IF(COUNTIF($B$2:B5899,B5899)=1,1,0)</f>
        <v>1</v>
      </c>
      <c r="AB5899" s="17">
        <f>IF(COUNTIF($F$2:F5899,F5899)=1,1,0)</f>
        <v>0</v>
      </c>
    </row>
    <row r="5900" spans="1:28" x14ac:dyDescent="0.2">
      <c r="A5900" s="17">
        <v>5899</v>
      </c>
      <c r="B5900" t="s">
        <v>8600</v>
      </c>
      <c r="C5900" s="18">
        <v>42463</v>
      </c>
      <c r="D5900" s="18">
        <v>42469</v>
      </c>
      <c r="E5900" t="s">
        <v>77</v>
      </c>
      <c r="F5900" t="s">
        <v>152</v>
      </c>
      <c r="G5900" t="s">
        <v>153</v>
      </c>
      <c r="H5900" t="s">
        <v>53</v>
      </c>
      <c r="I5900" t="s">
        <v>54</v>
      </c>
      <c r="J5900" t="s">
        <v>1496</v>
      </c>
      <c r="K5900" t="s">
        <v>281</v>
      </c>
      <c r="L5900">
        <v>47374</v>
      </c>
      <c r="M5900" t="s">
        <v>132</v>
      </c>
      <c r="N5900" t="s">
        <v>5901</v>
      </c>
      <c r="O5900" t="s">
        <v>98</v>
      </c>
      <c r="P5900" t="s">
        <v>99</v>
      </c>
      <c r="Q5900" t="s">
        <v>5902</v>
      </c>
      <c r="R5900" s="19">
        <v>259.95999999999998</v>
      </c>
      <c r="S5900" s="17">
        <v>4</v>
      </c>
      <c r="T5900" s="20">
        <v>0</v>
      </c>
      <c r="U5900" s="19">
        <v>124.7808</v>
      </c>
      <c r="V5900" s="20">
        <f t="shared" si="460"/>
        <v>0.48000000000000004</v>
      </c>
      <c r="W5900" s="17">
        <f t="shared" si="461"/>
        <v>2016</v>
      </c>
      <c r="X5900" t="str">
        <f t="shared" si="462"/>
        <v>Apr-2016</v>
      </c>
      <c r="Y5900" s="17">
        <f t="shared" si="463"/>
        <v>6</v>
      </c>
      <c r="Z5900" t="str">
        <f t="shared" si="464"/>
        <v>0% (No Discount)</v>
      </c>
      <c r="AA5900" s="17">
        <f>IF(COUNTIF($B$2:B5900,B5900)=1,1,0)</f>
        <v>0</v>
      </c>
      <c r="AB5900" s="17">
        <f>IF(COUNTIF($F$2:F5900,F5900)=1,1,0)</f>
        <v>0</v>
      </c>
    </row>
    <row r="5901" spans="1:28" x14ac:dyDescent="0.2">
      <c r="A5901" s="17">
        <v>5900</v>
      </c>
      <c r="B5901" t="s">
        <v>8601</v>
      </c>
      <c r="C5901" s="18">
        <v>42747</v>
      </c>
      <c r="D5901" s="18">
        <v>42751</v>
      </c>
      <c r="E5901" t="s">
        <v>77</v>
      </c>
      <c r="F5901" t="s">
        <v>2713</v>
      </c>
      <c r="G5901" t="s">
        <v>2714</v>
      </c>
      <c r="H5901" t="s">
        <v>68</v>
      </c>
      <c r="I5901" t="s">
        <v>54</v>
      </c>
      <c r="J5901" t="s">
        <v>154</v>
      </c>
      <c r="K5901" t="s">
        <v>70</v>
      </c>
      <c r="L5901">
        <v>94110</v>
      </c>
      <c r="M5901" t="s">
        <v>71</v>
      </c>
      <c r="N5901" t="s">
        <v>4723</v>
      </c>
      <c r="O5901" t="s">
        <v>73</v>
      </c>
      <c r="P5901" t="s">
        <v>200</v>
      </c>
      <c r="Q5901" t="s">
        <v>698</v>
      </c>
      <c r="R5901" s="19">
        <v>9.7799999999999994</v>
      </c>
      <c r="S5901" s="17">
        <v>1</v>
      </c>
      <c r="T5901" s="20">
        <v>0</v>
      </c>
      <c r="U5901" s="19">
        <v>4.8899999999999997</v>
      </c>
      <c r="V5901" s="20">
        <f t="shared" si="460"/>
        <v>0.5</v>
      </c>
      <c r="W5901" s="17">
        <f t="shared" si="461"/>
        <v>2017</v>
      </c>
      <c r="X5901" t="str">
        <f t="shared" si="462"/>
        <v>Jan-2017</v>
      </c>
      <c r="Y5901" s="17">
        <f t="shared" si="463"/>
        <v>4</v>
      </c>
      <c r="Z5901" t="str">
        <f t="shared" si="464"/>
        <v>0% (No Discount)</v>
      </c>
      <c r="AA5901" s="17">
        <f>IF(COUNTIF($B$2:B5901,B5901)=1,1,0)</f>
        <v>1</v>
      </c>
      <c r="AB5901" s="17">
        <f>IF(COUNTIF($F$2:F5901,F5901)=1,1,0)</f>
        <v>0</v>
      </c>
    </row>
    <row r="5902" spans="1:28" x14ac:dyDescent="0.2">
      <c r="A5902" s="17">
        <v>5901</v>
      </c>
      <c r="B5902" t="s">
        <v>8602</v>
      </c>
      <c r="C5902" s="18">
        <v>42328</v>
      </c>
      <c r="D5902" s="18">
        <v>42332</v>
      </c>
      <c r="E5902" t="s">
        <v>77</v>
      </c>
      <c r="F5902" t="s">
        <v>5153</v>
      </c>
      <c r="G5902" t="s">
        <v>5154</v>
      </c>
      <c r="H5902" t="s">
        <v>129</v>
      </c>
      <c r="I5902" t="s">
        <v>54</v>
      </c>
      <c r="J5902" t="s">
        <v>154</v>
      </c>
      <c r="K5902" t="s">
        <v>70</v>
      </c>
      <c r="L5902">
        <v>94122</v>
      </c>
      <c r="M5902" t="s">
        <v>71</v>
      </c>
      <c r="N5902" t="s">
        <v>1864</v>
      </c>
      <c r="O5902" t="s">
        <v>73</v>
      </c>
      <c r="P5902" t="s">
        <v>102</v>
      </c>
      <c r="Q5902" t="s">
        <v>1865</v>
      </c>
      <c r="R5902" s="19">
        <v>24.192</v>
      </c>
      <c r="S5902" s="17">
        <v>9</v>
      </c>
      <c r="T5902" s="20">
        <v>0.2</v>
      </c>
      <c r="U5902" s="19">
        <v>7.56</v>
      </c>
      <c r="V5902" s="20">
        <f t="shared" si="460"/>
        <v>0.3125</v>
      </c>
      <c r="W5902" s="17">
        <f t="shared" si="461"/>
        <v>2015</v>
      </c>
      <c r="X5902" t="str">
        <f t="shared" si="462"/>
        <v>Nov-2015</v>
      </c>
      <c r="Y5902" s="17">
        <f t="shared" si="463"/>
        <v>4</v>
      </c>
      <c r="Z5902" t="str">
        <f t="shared" si="464"/>
        <v>11-20%</v>
      </c>
      <c r="AA5902" s="17">
        <f>IF(COUNTIF($B$2:B5902,B5902)=1,1,0)</f>
        <v>1</v>
      </c>
      <c r="AB5902" s="17">
        <f>IF(COUNTIF($F$2:F5902,F5902)=1,1,0)</f>
        <v>0</v>
      </c>
    </row>
    <row r="5903" spans="1:28" x14ac:dyDescent="0.2">
      <c r="A5903" s="17">
        <v>5902</v>
      </c>
      <c r="B5903" t="s">
        <v>8603</v>
      </c>
      <c r="C5903" s="18">
        <v>42701</v>
      </c>
      <c r="D5903" s="18">
        <v>42706</v>
      </c>
      <c r="E5903" t="s">
        <v>77</v>
      </c>
      <c r="F5903" t="s">
        <v>2782</v>
      </c>
      <c r="G5903" t="s">
        <v>2783</v>
      </c>
      <c r="H5903" t="s">
        <v>68</v>
      </c>
      <c r="I5903" t="s">
        <v>54</v>
      </c>
      <c r="J5903" t="s">
        <v>816</v>
      </c>
      <c r="K5903" t="s">
        <v>817</v>
      </c>
      <c r="L5903">
        <v>7090</v>
      </c>
      <c r="M5903" t="s">
        <v>175</v>
      </c>
      <c r="N5903" t="s">
        <v>4730</v>
      </c>
      <c r="O5903" t="s">
        <v>59</v>
      </c>
      <c r="P5903" t="s">
        <v>92</v>
      </c>
      <c r="Q5903" t="s">
        <v>4731</v>
      </c>
      <c r="R5903" s="19">
        <v>31.56</v>
      </c>
      <c r="S5903" s="17">
        <v>3</v>
      </c>
      <c r="T5903" s="20">
        <v>0</v>
      </c>
      <c r="U5903" s="19">
        <v>10.4148</v>
      </c>
      <c r="V5903" s="20">
        <f t="shared" si="460"/>
        <v>0.33</v>
      </c>
      <c r="W5903" s="17">
        <f t="shared" si="461"/>
        <v>2016</v>
      </c>
      <c r="X5903" t="str">
        <f t="shared" si="462"/>
        <v>Nov-2016</v>
      </c>
      <c r="Y5903" s="17">
        <f t="shared" si="463"/>
        <v>5</v>
      </c>
      <c r="Z5903" t="str">
        <f t="shared" si="464"/>
        <v>0% (No Discount)</v>
      </c>
      <c r="AA5903" s="17">
        <f>IF(COUNTIF($B$2:B5903,B5903)=1,1,0)</f>
        <v>1</v>
      </c>
      <c r="AB5903" s="17">
        <f>IF(COUNTIF($F$2:F5903,F5903)=1,1,0)</f>
        <v>0</v>
      </c>
    </row>
    <row r="5904" spans="1:28" x14ac:dyDescent="0.2">
      <c r="A5904" s="17">
        <v>5903</v>
      </c>
      <c r="B5904" t="s">
        <v>8604</v>
      </c>
      <c r="C5904" s="18">
        <v>43045</v>
      </c>
      <c r="D5904" s="18">
        <v>43045</v>
      </c>
      <c r="E5904" t="s">
        <v>1320</v>
      </c>
      <c r="F5904" t="s">
        <v>780</v>
      </c>
      <c r="G5904" t="s">
        <v>781</v>
      </c>
      <c r="H5904" t="s">
        <v>129</v>
      </c>
      <c r="I5904" t="s">
        <v>54</v>
      </c>
      <c r="J5904" t="s">
        <v>154</v>
      </c>
      <c r="K5904" t="s">
        <v>70</v>
      </c>
      <c r="L5904">
        <v>94122</v>
      </c>
      <c r="M5904" t="s">
        <v>71</v>
      </c>
      <c r="N5904" t="s">
        <v>1482</v>
      </c>
      <c r="O5904" t="s">
        <v>73</v>
      </c>
      <c r="P5904" t="s">
        <v>117</v>
      </c>
      <c r="Q5904" t="s">
        <v>1483</v>
      </c>
      <c r="R5904" s="19">
        <v>59.94</v>
      </c>
      <c r="S5904" s="17">
        <v>3</v>
      </c>
      <c r="T5904" s="20">
        <v>0</v>
      </c>
      <c r="U5904" s="19">
        <v>28.171800000000001</v>
      </c>
      <c r="V5904" s="20">
        <f t="shared" si="460"/>
        <v>0.47000000000000003</v>
      </c>
      <c r="W5904" s="17">
        <f t="shared" si="461"/>
        <v>2017</v>
      </c>
      <c r="X5904" t="str">
        <f t="shared" si="462"/>
        <v>Nov-2017</v>
      </c>
      <c r="Y5904" s="17">
        <f t="shared" si="463"/>
        <v>0</v>
      </c>
      <c r="Z5904" t="str">
        <f t="shared" si="464"/>
        <v>0% (No Discount)</v>
      </c>
      <c r="AA5904" s="17">
        <f>IF(COUNTIF($B$2:B5904,B5904)=1,1,0)</f>
        <v>1</v>
      </c>
      <c r="AB5904" s="17">
        <f>IF(COUNTIF($F$2:F5904,F5904)=1,1,0)</f>
        <v>0</v>
      </c>
    </row>
    <row r="5905" spans="1:28" x14ac:dyDescent="0.2">
      <c r="A5905" s="17">
        <v>5904</v>
      </c>
      <c r="B5905" t="s">
        <v>8604</v>
      </c>
      <c r="C5905" s="18">
        <v>43045</v>
      </c>
      <c r="D5905" s="18">
        <v>43045</v>
      </c>
      <c r="E5905" t="s">
        <v>1320</v>
      </c>
      <c r="F5905" t="s">
        <v>780</v>
      </c>
      <c r="G5905" t="s">
        <v>781</v>
      </c>
      <c r="H5905" t="s">
        <v>129</v>
      </c>
      <c r="I5905" t="s">
        <v>54</v>
      </c>
      <c r="J5905" t="s">
        <v>154</v>
      </c>
      <c r="K5905" t="s">
        <v>70</v>
      </c>
      <c r="L5905">
        <v>94122</v>
      </c>
      <c r="M5905" t="s">
        <v>71</v>
      </c>
      <c r="N5905" t="s">
        <v>7957</v>
      </c>
      <c r="O5905" t="s">
        <v>73</v>
      </c>
      <c r="P5905" t="s">
        <v>117</v>
      </c>
      <c r="Q5905" t="s">
        <v>213</v>
      </c>
      <c r="R5905" s="19">
        <v>45.36</v>
      </c>
      <c r="S5905" s="17">
        <v>4</v>
      </c>
      <c r="T5905" s="20">
        <v>0</v>
      </c>
      <c r="U5905" s="19">
        <v>22.226400000000002</v>
      </c>
      <c r="V5905" s="20">
        <f t="shared" si="460"/>
        <v>0.49000000000000005</v>
      </c>
      <c r="W5905" s="17">
        <f t="shared" si="461"/>
        <v>2017</v>
      </c>
      <c r="X5905" t="str">
        <f t="shared" si="462"/>
        <v>Nov-2017</v>
      </c>
      <c r="Y5905" s="17">
        <f t="shared" si="463"/>
        <v>0</v>
      </c>
      <c r="Z5905" t="str">
        <f t="shared" si="464"/>
        <v>0% (No Discount)</v>
      </c>
      <c r="AA5905" s="17">
        <f>IF(COUNTIF($B$2:B5905,B5905)=1,1,0)</f>
        <v>0</v>
      </c>
      <c r="AB5905" s="17">
        <f>IF(COUNTIF($F$2:F5905,F5905)=1,1,0)</f>
        <v>0</v>
      </c>
    </row>
    <row r="5906" spans="1:28" x14ac:dyDescent="0.2">
      <c r="A5906" s="17">
        <v>5905</v>
      </c>
      <c r="B5906" t="s">
        <v>8604</v>
      </c>
      <c r="C5906" s="18">
        <v>43045</v>
      </c>
      <c r="D5906" s="18">
        <v>43045</v>
      </c>
      <c r="E5906" t="s">
        <v>1320</v>
      </c>
      <c r="F5906" t="s">
        <v>780</v>
      </c>
      <c r="G5906" t="s">
        <v>781</v>
      </c>
      <c r="H5906" t="s">
        <v>129</v>
      </c>
      <c r="I5906" t="s">
        <v>54</v>
      </c>
      <c r="J5906" t="s">
        <v>154</v>
      </c>
      <c r="K5906" t="s">
        <v>70</v>
      </c>
      <c r="L5906">
        <v>94122</v>
      </c>
      <c r="M5906" t="s">
        <v>71</v>
      </c>
      <c r="N5906" t="s">
        <v>7961</v>
      </c>
      <c r="O5906" t="s">
        <v>73</v>
      </c>
      <c r="P5906" t="s">
        <v>117</v>
      </c>
      <c r="Q5906" t="s">
        <v>7962</v>
      </c>
      <c r="R5906" s="19">
        <v>26.4</v>
      </c>
      <c r="S5906" s="17">
        <v>5</v>
      </c>
      <c r="T5906" s="20">
        <v>0</v>
      </c>
      <c r="U5906" s="19">
        <v>12.672000000000001</v>
      </c>
      <c r="V5906" s="20">
        <f t="shared" si="460"/>
        <v>0.48000000000000004</v>
      </c>
      <c r="W5906" s="17">
        <f t="shared" si="461"/>
        <v>2017</v>
      </c>
      <c r="X5906" t="str">
        <f t="shared" si="462"/>
        <v>Nov-2017</v>
      </c>
      <c r="Y5906" s="17">
        <f t="shared" si="463"/>
        <v>0</v>
      </c>
      <c r="Z5906" t="str">
        <f t="shared" si="464"/>
        <v>0% (No Discount)</v>
      </c>
      <c r="AA5906" s="17">
        <f>IF(COUNTIF($B$2:B5906,B5906)=1,1,0)</f>
        <v>0</v>
      </c>
      <c r="AB5906" s="17">
        <f>IF(COUNTIF($F$2:F5906,F5906)=1,1,0)</f>
        <v>0</v>
      </c>
    </row>
    <row r="5907" spans="1:28" x14ac:dyDescent="0.2">
      <c r="A5907" s="17">
        <v>5906</v>
      </c>
      <c r="B5907" t="s">
        <v>8604</v>
      </c>
      <c r="C5907" s="18">
        <v>43045</v>
      </c>
      <c r="D5907" s="18">
        <v>43045</v>
      </c>
      <c r="E5907" t="s">
        <v>1320</v>
      </c>
      <c r="F5907" t="s">
        <v>780</v>
      </c>
      <c r="G5907" t="s">
        <v>781</v>
      </c>
      <c r="H5907" t="s">
        <v>129</v>
      </c>
      <c r="I5907" t="s">
        <v>54</v>
      </c>
      <c r="J5907" t="s">
        <v>154</v>
      </c>
      <c r="K5907" t="s">
        <v>70</v>
      </c>
      <c r="L5907">
        <v>94122</v>
      </c>
      <c r="M5907" t="s">
        <v>71</v>
      </c>
      <c r="N5907" t="s">
        <v>7487</v>
      </c>
      <c r="O5907" t="s">
        <v>73</v>
      </c>
      <c r="P5907" t="s">
        <v>74</v>
      </c>
      <c r="Q5907" t="s">
        <v>7488</v>
      </c>
      <c r="R5907" s="19">
        <v>41.4</v>
      </c>
      <c r="S5907" s="17">
        <v>4</v>
      </c>
      <c r="T5907" s="20">
        <v>0</v>
      </c>
      <c r="U5907" s="19">
        <v>19.872</v>
      </c>
      <c r="V5907" s="20">
        <f t="shared" si="460"/>
        <v>0.48000000000000004</v>
      </c>
      <c r="W5907" s="17">
        <f t="shared" si="461"/>
        <v>2017</v>
      </c>
      <c r="X5907" t="str">
        <f t="shared" si="462"/>
        <v>Nov-2017</v>
      </c>
      <c r="Y5907" s="17">
        <f t="shared" si="463"/>
        <v>0</v>
      </c>
      <c r="Z5907" t="str">
        <f t="shared" si="464"/>
        <v>0% (No Discount)</v>
      </c>
      <c r="AA5907" s="17">
        <f>IF(COUNTIF($B$2:B5907,B5907)=1,1,0)</f>
        <v>0</v>
      </c>
      <c r="AB5907" s="17">
        <f>IF(COUNTIF($F$2:F5907,F5907)=1,1,0)</f>
        <v>0</v>
      </c>
    </row>
    <row r="5908" spans="1:28" x14ac:dyDescent="0.2">
      <c r="A5908" s="17">
        <v>5907</v>
      </c>
      <c r="B5908" t="s">
        <v>8604</v>
      </c>
      <c r="C5908" s="18">
        <v>43045</v>
      </c>
      <c r="D5908" s="18">
        <v>43045</v>
      </c>
      <c r="E5908" t="s">
        <v>1320</v>
      </c>
      <c r="F5908" t="s">
        <v>780</v>
      </c>
      <c r="G5908" t="s">
        <v>781</v>
      </c>
      <c r="H5908" t="s">
        <v>129</v>
      </c>
      <c r="I5908" t="s">
        <v>54</v>
      </c>
      <c r="J5908" t="s">
        <v>154</v>
      </c>
      <c r="K5908" t="s">
        <v>70</v>
      </c>
      <c r="L5908">
        <v>94122</v>
      </c>
      <c r="M5908" t="s">
        <v>71</v>
      </c>
      <c r="N5908" t="s">
        <v>2602</v>
      </c>
      <c r="O5908" t="s">
        <v>98</v>
      </c>
      <c r="P5908" t="s">
        <v>188</v>
      </c>
      <c r="Q5908" t="s">
        <v>2603</v>
      </c>
      <c r="R5908" s="19">
        <v>16.95</v>
      </c>
      <c r="S5908" s="17">
        <v>1</v>
      </c>
      <c r="T5908" s="20">
        <v>0</v>
      </c>
      <c r="U5908" s="19">
        <v>1.0169999999999999</v>
      </c>
      <c r="V5908" s="20">
        <f t="shared" si="460"/>
        <v>0.06</v>
      </c>
      <c r="W5908" s="17">
        <f t="shared" si="461"/>
        <v>2017</v>
      </c>
      <c r="X5908" t="str">
        <f t="shared" si="462"/>
        <v>Nov-2017</v>
      </c>
      <c r="Y5908" s="17">
        <f t="shared" si="463"/>
        <v>0</v>
      </c>
      <c r="Z5908" t="str">
        <f t="shared" si="464"/>
        <v>0% (No Discount)</v>
      </c>
      <c r="AA5908" s="17">
        <f>IF(COUNTIF($B$2:B5908,B5908)=1,1,0)</f>
        <v>0</v>
      </c>
      <c r="AB5908" s="17">
        <f>IF(COUNTIF($F$2:F5908,F5908)=1,1,0)</f>
        <v>0</v>
      </c>
    </row>
    <row r="5909" spans="1:28" x14ac:dyDescent="0.2">
      <c r="A5909" s="17">
        <v>5908</v>
      </c>
      <c r="B5909" t="s">
        <v>8605</v>
      </c>
      <c r="C5909" s="18">
        <v>42706</v>
      </c>
      <c r="D5909" s="18">
        <v>42711</v>
      </c>
      <c r="E5909" t="s">
        <v>77</v>
      </c>
      <c r="F5909" t="s">
        <v>3975</v>
      </c>
      <c r="G5909" t="s">
        <v>3976</v>
      </c>
      <c r="H5909" t="s">
        <v>68</v>
      </c>
      <c r="I5909" t="s">
        <v>54</v>
      </c>
      <c r="J5909" t="s">
        <v>658</v>
      </c>
      <c r="K5909" t="s">
        <v>70</v>
      </c>
      <c r="L5909">
        <v>95123</v>
      </c>
      <c r="M5909" t="s">
        <v>71</v>
      </c>
      <c r="N5909" t="s">
        <v>4363</v>
      </c>
      <c r="O5909" t="s">
        <v>73</v>
      </c>
      <c r="P5909" t="s">
        <v>102</v>
      </c>
      <c r="Q5909" t="s">
        <v>4364</v>
      </c>
      <c r="R5909" s="19">
        <v>24.704000000000001</v>
      </c>
      <c r="S5909" s="17">
        <v>2</v>
      </c>
      <c r="T5909" s="20">
        <v>0.2</v>
      </c>
      <c r="U5909" s="19">
        <v>9.2639999999999993</v>
      </c>
      <c r="V5909" s="20">
        <f t="shared" si="460"/>
        <v>0.37499999999999994</v>
      </c>
      <c r="W5909" s="17">
        <f t="shared" si="461"/>
        <v>2016</v>
      </c>
      <c r="X5909" t="str">
        <f t="shared" si="462"/>
        <v>Dec-2016</v>
      </c>
      <c r="Y5909" s="17">
        <f t="shared" si="463"/>
        <v>5</v>
      </c>
      <c r="Z5909" t="str">
        <f t="shared" si="464"/>
        <v>11-20%</v>
      </c>
      <c r="AA5909" s="17">
        <f>IF(COUNTIF($B$2:B5909,B5909)=1,1,0)</f>
        <v>1</v>
      </c>
      <c r="AB5909" s="17">
        <f>IF(COUNTIF($F$2:F5909,F5909)=1,1,0)</f>
        <v>0</v>
      </c>
    </row>
    <row r="5910" spans="1:28" x14ac:dyDescent="0.2">
      <c r="A5910" s="17">
        <v>5909</v>
      </c>
      <c r="B5910" t="s">
        <v>8605</v>
      </c>
      <c r="C5910" s="18">
        <v>42706</v>
      </c>
      <c r="D5910" s="18">
        <v>42711</v>
      </c>
      <c r="E5910" t="s">
        <v>77</v>
      </c>
      <c r="F5910" t="s">
        <v>3975</v>
      </c>
      <c r="G5910" t="s">
        <v>3976</v>
      </c>
      <c r="H5910" t="s">
        <v>68</v>
      </c>
      <c r="I5910" t="s">
        <v>54</v>
      </c>
      <c r="J5910" t="s">
        <v>658</v>
      </c>
      <c r="K5910" t="s">
        <v>70</v>
      </c>
      <c r="L5910">
        <v>95123</v>
      </c>
      <c r="M5910" t="s">
        <v>71</v>
      </c>
      <c r="N5910" t="s">
        <v>3717</v>
      </c>
      <c r="O5910" t="s">
        <v>73</v>
      </c>
      <c r="P5910" t="s">
        <v>105</v>
      </c>
      <c r="Q5910" t="s">
        <v>3718</v>
      </c>
      <c r="R5910" s="19">
        <v>59.7</v>
      </c>
      <c r="S5910" s="17">
        <v>3</v>
      </c>
      <c r="T5910" s="20">
        <v>0</v>
      </c>
      <c r="U5910" s="19">
        <v>26.864999999999998</v>
      </c>
      <c r="V5910" s="20">
        <f t="shared" si="460"/>
        <v>0.44999999999999996</v>
      </c>
      <c r="W5910" s="17">
        <f t="shared" si="461"/>
        <v>2016</v>
      </c>
      <c r="X5910" t="str">
        <f t="shared" si="462"/>
        <v>Dec-2016</v>
      </c>
      <c r="Y5910" s="17">
        <f t="shared" si="463"/>
        <v>5</v>
      </c>
      <c r="Z5910" t="str">
        <f t="shared" si="464"/>
        <v>0% (No Discount)</v>
      </c>
      <c r="AA5910" s="17">
        <f>IF(COUNTIF($B$2:B5910,B5910)=1,1,0)</f>
        <v>0</v>
      </c>
      <c r="AB5910" s="17">
        <f>IF(COUNTIF($F$2:F5910,F5910)=1,1,0)</f>
        <v>0</v>
      </c>
    </row>
    <row r="5911" spans="1:28" x14ac:dyDescent="0.2">
      <c r="A5911" s="17">
        <v>5910</v>
      </c>
      <c r="B5911" t="s">
        <v>8605</v>
      </c>
      <c r="C5911" s="18">
        <v>42706</v>
      </c>
      <c r="D5911" s="18">
        <v>42711</v>
      </c>
      <c r="E5911" t="s">
        <v>77</v>
      </c>
      <c r="F5911" t="s">
        <v>3975</v>
      </c>
      <c r="G5911" t="s">
        <v>3976</v>
      </c>
      <c r="H5911" t="s">
        <v>68</v>
      </c>
      <c r="I5911" t="s">
        <v>54</v>
      </c>
      <c r="J5911" t="s">
        <v>658</v>
      </c>
      <c r="K5911" t="s">
        <v>70</v>
      </c>
      <c r="L5911">
        <v>95123</v>
      </c>
      <c r="M5911" t="s">
        <v>71</v>
      </c>
      <c r="N5911" t="s">
        <v>6890</v>
      </c>
      <c r="O5911" t="s">
        <v>59</v>
      </c>
      <c r="P5911" t="s">
        <v>92</v>
      </c>
      <c r="Q5911" t="s">
        <v>6891</v>
      </c>
      <c r="R5911" s="19">
        <v>14.52</v>
      </c>
      <c r="S5911" s="17">
        <v>3</v>
      </c>
      <c r="T5911" s="20">
        <v>0</v>
      </c>
      <c r="U5911" s="19">
        <v>5.6627999999999998</v>
      </c>
      <c r="V5911" s="20">
        <f t="shared" si="460"/>
        <v>0.39</v>
      </c>
      <c r="W5911" s="17">
        <f t="shared" si="461"/>
        <v>2016</v>
      </c>
      <c r="X5911" t="str">
        <f t="shared" si="462"/>
        <v>Dec-2016</v>
      </c>
      <c r="Y5911" s="17">
        <f t="shared" si="463"/>
        <v>5</v>
      </c>
      <c r="Z5911" t="str">
        <f t="shared" si="464"/>
        <v>0% (No Discount)</v>
      </c>
      <c r="AA5911" s="17">
        <f>IF(COUNTIF($B$2:B5911,B5911)=1,1,0)</f>
        <v>0</v>
      </c>
      <c r="AB5911" s="17">
        <f>IF(COUNTIF($F$2:F5911,F5911)=1,1,0)</f>
        <v>0</v>
      </c>
    </row>
    <row r="5912" spans="1:28" x14ac:dyDescent="0.2">
      <c r="A5912" s="17">
        <v>5911</v>
      </c>
      <c r="B5912" t="s">
        <v>8605</v>
      </c>
      <c r="C5912" s="18">
        <v>42706</v>
      </c>
      <c r="D5912" s="18">
        <v>42711</v>
      </c>
      <c r="E5912" t="s">
        <v>77</v>
      </c>
      <c r="F5912" t="s">
        <v>3975</v>
      </c>
      <c r="G5912" t="s">
        <v>3976</v>
      </c>
      <c r="H5912" t="s">
        <v>68</v>
      </c>
      <c r="I5912" t="s">
        <v>54</v>
      </c>
      <c r="J5912" t="s">
        <v>658</v>
      </c>
      <c r="K5912" t="s">
        <v>70</v>
      </c>
      <c r="L5912">
        <v>95123</v>
      </c>
      <c r="M5912" t="s">
        <v>71</v>
      </c>
      <c r="N5912" t="s">
        <v>5409</v>
      </c>
      <c r="O5912" t="s">
        <v>73</v>
      </c>
      <c r="P5912" t="s">
        <v>102</v>
      </c>
      <c r="Q5912" t="s">
        <v>5410</v>
      </c>
      <c r="R5912" s="19">
        <v>104.184</v>
      </c>
      <c r="S5912" s="17">
        <v>3</v>
      </c>
      <c r="T5912" s="20">
        <v>0.2</v>
      </c>
      <c r="U5912" s="19">
        <v>33.8598</v>
      </c>
      <c r="V5912" s="20">
        <f t="shared" si="460"/>
        <v>0.32500000000000001</v>
      </c>
      <c r="W5912" s="17">
        <f t="shared" si="461"/>
        <v>2016</v>
      </c>
      <c r="X5912" t="str">
        <f t="shared" si="462"/>
        <v>Dec-2016</v>
      </c>
      <c r="Y5912" s="17">
        <f t="shared" si="463"/>
        <v>5</v>
      </c>
      <c r="Z5912" t="str">
        <f t="shared" si="464"/>
        <v>11-20%</v>
      </c>
      <c r="AA5912" s="17">
        <f>IF(COUNTIF($B$2:B5912,B5912)=1,1,0)</f>
        <v>0</v>
      </c>
      <c r="AB5912" s="17">
        <f>IF(COUNTIF($F$2:F5912,F5912)=1,1,0)</f>
        <v>0</v>
      </c>
    </row>
    <row r="5913" spans="1:28" x14ac:dyDescent="0.2">
      <c r="A5913" s="17">
        <v>5912</v>
      </c>
      <c r="B5913" t="s">
        <v>8606</v>
      </c>
      <c r="C5913" s="18">
        <v>42721</v>
      </c>
      <c r="D5913" s="18">
        <v>42726</v>
      </c>
      <c r="E5913" t="s">
        <v>77</v>
      </c>
      <c r="F5913" t="s">
        <v>5904</v>
      </c>
      <c r="G5913" t="s">
        <v>5905</v>
      </c>
      <c r="H5913" t="s">
        <v>129</v>
      </c>
      <c r="I5913" t="s">
        <v>54</v>
      </c>
      <c r="J5913" t="s">
        <v>122</v>
      </c>
      <c r="K5913" t="s">
        <v>123</v>
      </c>
      <c r="L5913">
        <v>98115</v>
      </c>
      <c r="M5913" t="s">
        <v>71</v>
      </c>
      <c r="N5913" t="s">
        <v>788</v>
      </c>
      <c r="O5913" t="s">
        <v>73</v>
      </c>
      <c r="P5913" t="s">
        <v>86</v>
      </c>
      <c r="Q5913" t="s">
        <v>789</v>
      </c>
      <c r="R5913" s="19">
        <v>46.53</v>
      </c>
      <c r="S5913" s="17">
        <v>3</v>
      </c>
      <c r="T5913" s="20">
        <v>0</v>
      </c>
      <c r="U5913" s="19">
        <v>13.0284</v>
      </c>
      <c r="V5913" s="20">
        <f t="shared" si="460"/>
        <v>0.27999999999999997</v>
      </c>
      <c r="W5913" s="17">
        <f t="shared" si="461"/>
        <v>2016</v>
      </c>
      <c r="X5913" t="str">
        <f t="shared" si="462"/>
        <v>Dec-2016</v>
      </c>
      <c r="Y5913" s="17">
        <f t="shared" si="463"/>
        <v>5</v>
      </c>
      <c r="Z5913" t="str">
        <f t="shared" si="464"/>
        <v>0% (No Discount)</v>
      </c>
      <c r="AA5913" s="17">
        <f>IF(COUNTIF($B$2:B5913,B5913)=1,1,0)</f>
        <v>1</v>
      </c>
      <c r="AB5913" s="17">
        <f>IF(COUNTIF($F$2:F5913,F5913)=1,1,0)</f>
        <v>0</v>
      </c>
    </row>
    <row r="5914" spans="1:28" x14ac:dyDescent="0.2">
      <c r="A5914" s="17">
        <v>5913</v>
      </c>
      <c r="B5914" t="s">
        <v>8607</v>
      </c>
      <c r="C5914" s="18">
        <v>41875</v>
      </c>
      <c r="D5914" s="18">
        <v>41877</v>
      </c>
      <c r="E5914" t="s">
        <v>50</v>
      </c>
      <c r="F5914" t="s">
        <v>583</v>
      </c>
      <c r="G5914" t="s">
        <v>584</v>
      </c>
      <c r="H5914" t="s">
        <v>68</v>
      </c>
      <c r="I5914" t="s">
        <v>54</v>
      </c>
      <c r="J5914" t="s">
        <v>8592</v>
      </c>
      <c r="K5914" t="s">
        <v>56</v>
      </c>
      <c r="L5914">
        <v>42301</v>
      </c>
      <c r="M5914" t="s">
        <v>57</v>
      </c>
      <c r="N5914" t="s">
        <v>8608</v>
      </c>
      <c r="O5914" t="s">
        <v>73</v>
      </c>
      <c r="P5914" t="s">
        <v>606</v>
      </c>
      <c r="Q5914" t="s">
        <v>8609</v>
      </c>
      <c r="R5914" s="19">
        <v>25.5</v>
      </c>
      <c r="S5914" s="17">
        <v>3</v>
      </c>
      <c r="T5914" s="20">
        <v>0</v>
      </c>
      <c r="U5914" s="19">
        <v>6.63</v>
      </c>
      <c r="V5914" s="20">
        <f t="shared" si="460"/>
        <v>0.26</v>
      </c>
      <c r="W5914" s="17">
        <f t="shared" si="461"/>
        <v>2014</v>
      </c>
      <c r="X5914" t="str">
        <f t="shared" si="462"/>
        <v>Aug-2014</v>
      </c>
      <c r="Y5914" s="17">
        <f t="shared" si="463"/>
        <v>2</v>
      </c>
      <c r="Z5914" t="str">
        <f t="shared" si="464"/>
        <v>0% (No Discount)</v>
      </c>
      <c r="AA5914" s="17">
        <f>IF(COUNTIF($B$2:B5914,B5914)=1,1,0)</f>
        <v>1</v>
      </c>
      <c r="AB5914" s="17">
        <f>IF(COUNTIF($F$2:F5914,F5914)=1,1,0)</f>
        <v>0</v>
      </c>
    </row>
    <row r="5915" spans="1:28" x14ac:dyDescent="0.2">
      <c r="A5915" s="17">
        <v>5914</v>
      </c>
      <c r="B5915" t="s">
        <v>8610</v>
      </c>
      <c r="C5915" s="18">
        <v>42264</v>
      </c>
      <c r="D5915" s="18">
        <v>42270</v>
      </c>
      <c r="E5915" t="s">
        <v>77</v>
      </c>
      <c r="F5915" t="s">
        <v>7059</v>
      </c>
      <c r="G5915" t="s">
        <v>7060</v>
      </c>
      <c r="H5915" t="s">
        <v>53</v>
      </c>
      <c r="I5915" t="s">
        <v>54</v>
      </c>
      <c r="J5915" t="s">
        <v>293</v>
      </c>
      <c r="K5915" t="s">
        <v>294</v>
      </c>
      <c r="L5915">
        <v>10035</v>
      </c>
      <c r="M5915" t="s">
        <v>175</v>
      </c>
      <c r="N5915" t="s">
        <v>1545</v>
      </c>
      <c r="O5915" t="s">
        <v>73</v>
      </c>
      <c r="P5915" t="s">
        <v>86</v>
      </c>
      <c r="Q5915" t="s">
        <v>1546</v>
      </c>
      <c r="R5915" s="19">
        <v>14.9</v>
      </c>
      <c r="S5915" s="17">
        <v>5</v>
      </c>
      <c r="T5915" s="20">
        <v>0</v>
      </c>
      <c r="U5915" s="19">
        <v>1.0429999999999999</v>
      </c>
      <c r="V5915" s="20">
        <f t="shared" si="460"/>
        <v>6.9999999999999993E-2</v>
      </c>
      <c r="W5915" s="17">
        <f t="shared" si="461"/>
        <v>2015</v>
      </c>
      <c r="X5915" t="str">
        <f t="shared" si="462"/>
        <v>Sep-2015</v>
      </c>
      <c r="Y5915" s="17">
        <f t="shared" si="463"/>
        <v>6</v>
      </c>
      <c r="Z5915" t="str">
        <f t="shared" si="464"/>
        <v>0% (No Discount)</v>
      </c>
      <c r="AA5915" s="17">
        <f>IF(COUNTIF($B$2:B5915,B5915)=1,1,0)</f>
        <v>1</v>
      </c>
      <c r="AB5915" s="17">
        <f>IF(COUNTIF($F$2:F5915,F5915)=1,1,0)</f>
        <v>0</v>
      </c>
    </row>
    <row r="5916" spans="1:28" x14ac:dyDescent="0.2">
      <c r="A5916" s="17">
        <v>5915</v>
      </c>
      <c r="B5916" t="s">
        <v>8610</v>
      </c>
      <c r="C5916" s="18">
        <v>42264</v>
      </c>
      <c r="D5916" s="18">
        <v>42270</v>
      </c>
      <c r="E5916" t="s">
        <v>77</v>
      </c>
      <c r="F5916" t="s">
        <v>7059</v>
      </c>
      <c r="G5916" t="s">
        <v>7060</v>
      </c>
      <c r="H5916" t="s">
        <v>53</v>
      </c>
      <c r="I5916" t="s">
        <v>54</v>
      </c>
      <c r="J5916" t="s">
        <v>293</v>
      </c>
      <c r="K5916" t="s">
        <v>294</v>
      </c>
      <c r="L5916">
        <v>10035</v>
      </c>
      <c r="M5916" t="s">
        <v>175</v>
      </c>
      <c r="N5916" t="s">
        <v>284</v>
      </c>
      <c r="O5916" t="s">
        <v>73</v>
      </c>
      <c r="P5916" t="s">
        <v>74</v>
      </c>
      <c r="Q5916" t="s">
        <v>285</v>
      </c>
      <c r="R5916" s="19">
        <v>87.71</v>
      </c>
      <c r="S5916" s="17">
        <v>7</v>
      </c>
      <c r="T5916" s="20">
        <v>0</v>
      </c>
      <c r="U5916" s="19">
        <v>41.223700000000001</v>
      </c>
      <c r="V5916" s="20">
        <f t="shared" si="460"/>
        <v>0.47000000000000003</v>
      </c>
      <c r="W5916" s="17">
        <f t="shared" si="461"/>
        <v>2015</v>
      </c>
      <c r="X5916" t="str">
        <f t="shared" si="462"/>
        <v>Sep-2015</v>
      </c>
      <c r="Y5916" s="17">
        <f t="shared" si="463"/>
        <v>6</v>
      </c>
      <c r="Z5916" t="str">
        <f t="shared" si="464"/>
        <v>0% (No Discount)</v>
      </c>
      <c r="AA5916" s="17">
        <f>IF(COUNTIF($B$2:B5916,B5916)=1,1,0)</f>
        <v>0</v>
      </c>
      <c r="AB5916" s="17">
        <f>IF(COUNTIF($F$2:F5916,F5916)=1,1,0)</f>
        <v>0</v>
      </c>
    </row>
    <row r="5917" spans="1:28" x14ac:dyDescent="0.2">
      <c r="A5917" s="17">
        <v>5916</v>
      </c>
      <c r="B5917" t="s">
        <v>8610</v>
      </c>
      <c r="C5917" s="18">
        <v>42264</v>
      </c>
      <c r="D5917" s="18">
        <v>42270</v>
      </c>
      <c r="E5917" t="s">
        <v>77</v>
      </c>
      <c r="F5917" t="s">
        <v>7059</v>
      </c>
      <c r="G5917" t="s">
        <v>7060</v>
      </c>
      <c r="H5917" t="s">
        <v>53</v>
      </c>
      <c r="I5917" t="s">
        <v>54</v>
      </c>
      <c r="J5917" t="s">
        <v>293</v>
      </c>
      <c r="K5917" t="s">
        <v>294</v>
      </c>
      <c r="L5917">
        <v>10035</v>
      </c>
      <c r="M5917" t="s">
        <v>175</v>
      </c>
      <c r="N5917" t="s">
        <v>3581</v>
      </c>
      <c r="O5917" t="s">
        <v>59</v>
      </c>
      <c r="P5917" t="s">
        <v>63</v>
      </c>
      <c r="Q5917" t="s">
        <v>3582</v>
      </c>
      <c r="R5917" s="19">
        <v>199.76400000000001</v>
      </c>
      <c r="S5917" s="17">
        <v>2</v>
      </c>
      <c r="T5917" s="20">
        <v>0.1</v>
      </c>
      <c r="U5917" s="19">
        <v>8.8783999999999992</v>
      </c>
      <c r="V5917" s="20">
        <f t="shared" si="460"/>
        <v>4.4444444444444439E-2</v>
      </c>
      <c r="W5917" s="17">
        <f t="shared" si="461"/>
        <v>2015</v>
      </c>
      <c r="X5917" t="str">
        <f t="shared" si="462"/>
        <v>Sep-2015</v>
      </c>
      <c r="Y5917" s="17">
        <f t="shared" si="463"/>
        <v>6</v>
      </c>
      <c r="Z5917" t="str">
        <f t="shared" si="464"/>
        <v>1-10%</v>
      </c>
      <c r="AA5917" s="17">
        <f>IF(COUNTIF($B$2:B5917,B5917)=1,1,0)</f>
        <v>0</v>
      </c>
      <c r="AB5917" s="17">
        <f>IF(COUNTIF($F$2:F5917,F5917)=1,1,0)</f>
        <v>0</v>
      </c>
    </row>
    <row r="5918" spans="1:28" x14ac:dyDescent="0.2">
      <c r="A5918" s="17">
        <v>5917</v>
      </c>
      <c r="B5918" t="s">
        <v>8610</v>
      </c>
      <c r="C5918" s="18">
        <v>42264</v>
      </c>
      <c r="D5918" s="18">
        <v>42270</v>
      </c>
      <c r="E5918" t="s">
        <v>77</v>
      </c>
      <c r="F5918" t="s">
        <v>7059</v>
      </c>
      <c r="G5918" t="s">
        <v>7060</v>
      </c>
      <c r="H5918" t="s">
        <v>53</v>
      </c>
      <c r="I5918" t="s">
        <v>54</v>
      </c>
      <c r="J5918" t="s">
        <v>293</v>
      </c>
      <c r="K5918" t="s">
        <v>294</v>
      </c>
      <c r="L5918">
        <v>10035</v>
      </c>
      <c r="M5918" t="s">
        <v>175</v>
      </c>
      <c r="N5918" t="s">
        <v>1576</v>
      </c>
      <c r="O5918" t="s">
        <v>73</v>
      </c>
      <c r="P5918" t="s">
        <v>86</v>
      </c>
      <c r="Q5918" t="s">
        <v>1577</v>
      </c>
      <c r="R5918" s="19">
        <v>94.6</v>
      </c>
      <c r="S5918" s="17">
        <v>4</v>
      </c>
      <c r="T5918" s="20">
        <v>0</v>
      </c>
      <c r="U5918" s="19">
        <v>27.434000000000001</v>
      </c>
      <c r="V5918" s="20">
        <f t="shared" si="460"/>
        <v>0.29000000000000004</v>
      </c>
      <c r="W5918" s="17">
        <f t="shared" si="461"/>
        <v>2015</v>
      </c>
      <c r="X5918" t="str">
        <f t="shared" si="462"/>
        <v>Sep-2015</v>
      </c>
      <c r="Y5918" s="17">
        <f t="shared" si="463"/>
        <v>6</v>
      </c>
      <c r="Z5918" t="str">
        <f t="shared" si="464"/>
        <v>0% (No Discount)</v>
      </c>
      <c r="AA5918" s="17">
        <f>IF(COUNTIF($B$2:B5918,B5918)=1,1,0)</f>
        <v>0</v>
      </c>
      <c r="AB5918" s="17">
        <f>IF(COUNTIF($F$2:F5918,F5918)=1,1,0)</f>
        <v>0</v>
      </c>
    </row>
    <row r="5919" spans="1:28" x14ac:dyDescent="0.2">
      <c r="A5919" s="17">
        <v>5918</v>
      </c>
      <c r="B5919" t="s">
        <v>8610</v>
      </c>
      <c r="C5919" s="18">
        <v>42264</v>
      </c>
      <c r="D5919" s="18">
        <v>42270</v>
      </c>
      <c r="E5919" t="s">
        <v>77</v>
      </c>
      <c r="F5919" t="s">
        <v>7059</v>
      </c>
      <c r="G5919" t="s">
        <v>7060</v>
      </c>
      <c r="H5919" t="s">
        <v>53</v>
      </c>
      <c r="I5919" t="s">
        <v>54</v>
      </c>
      <c r="J5919" t="s">
        <v>293</v>
      </c>
      <c r="K5919" t="s">
        <v>294</v>
      </c>
      <c r="L5919">
        <v>10035</v>
      </c>
      <c r="M5919" t="s">
        <v>175</v>
      </c>
      <c r="N5919" t="s">
        <v>193</v>
      </c>
      <c r="O5919" t="s">
        <v>59</v>
      </c>
      <c r="P5919" t="s">
        <v>60</v>
      </c>
      <c r="Q5919" t="s">
        <v>194</v>
      </c>
      <c r="R5919" s="19">
        <v>4228.7039999999997</v>
      </c>
      <c r="S5919" s="17">
        <v>6</v>
      </c>
      <c r="T5919" s="20">
        <v>0.2</v>
      </c>
      <c r="U5919" s="19">
        <v>158.57640000000001</v>
      </c>
      <c r="V5919" s="20">
        <f t="shared" si="460"/>
        <v>3.7500000000000006E-2</v>
      </c>
      <c r="W5919" s="17">
        <f t="shared" si="461"/>
        <v>2015</v>
      </c>
      <c r="X5919" t="str">
        <f t="shared" si="462"/>
        <v>Sep-2015</v>
      </c>
      <c r="Y5919" s="17">
        <f t="shared" si="463"/>
        <v>6</v>
      </c>
      <c r="Z5919" t="str">
        <f t="shared" si="464"/>
        <v>11-20%</v>
      </c>
      <c r="AA5919" s="17">
        <f>IF(COUNTIF($B$2:B5919,B5919)=1,1,0)</f>
        <v>0</v>
      </c>
      <c r="AB5919" s="17">
        <f>IF(COUNTIF($F$2:F5919,F5919)=1,1,0)</f>
        <v>0</v>
      </c>
    </row>
    <row r="5920" spans="1:28" x14ac:dyDescent="0.2">
      <c r="A5920" s="17">
        <v>5919</v>
      </c>
      <c r="B5920" t="s">
        <v>8610</v>
      </c>
      <c r="C5920" s="18">
        <v>42264</v>
      </c>
      <c r="D5920" s="18">
        <v>42270</v>
      </c>
      <c r="E5920" t="s">
        <v>77</v>
      </c>
      <c r="F5920" t="s">
        <v>7059</v>
      </c>
      <c r="G5920" t="s">
        <v>7060</v>
      </c>
      <c r="H5920" t="s">
        <v>53</v>
      </c>
      <c r="I5920" t="s">
        <v>54</v>
      </c>
      <c r="J5920" t="s">
        <v>293</v>
      </c>
      <c r="K5920" t="s">
        <v>294</v>
      </c>
      <c r="L5920">
        <v>10035</v>
      </c>
      <c r="M5920" t="s">
        <v>175</v>
      </c>
      <c r="N5920" t="s">
        <v>5055</v>
      </c>
      <c r="O5920" t="s">
        <v>59</v>
      </c>
      <c r="P5920" t="s">
        <v>60</v>
      </c>
      <c r="Q5920" t="s">
        <v>5056</v>
      </c>
      <c r="R5920" s="19">
        <v>2003.92</v>
      </c>
      <c r="S5920" s="17">
        <v>5</v>
      </c>
      <c r="T5920" s="20">
        <v>0.2</v>
      </c>
      <c r="U5920" s="19">
        <v>-25.048999999999999</v>
      </c>
      <c r="V5920" s="20">
        <f t="shared" si="460"/>
        <v>-1.2499999999999999E-2</v>
      </c>
      <c r="W5920" s="17">
        <f t="shared" si="461"/>
        <v>2015</v>
      </c>
      <c r="X5920" t="str">
        <f t="shared" si="462"/>
        <v>Sep-2015</v>
      </c>
      <c r="Y5920" s="17">
        <f t="shared" si="463"/>
        <v>6</v>
      </c>
      <c r="Z5920" t="str">
        <f t="shared" si="464"/>
        <v>11-20%</v>
      </c>
      <c r="AA5920" s="17">
        <f>IF(COUNTIF($B$2:B5920,B5920)=1,1,0)</f>
        <v>0</v>
      </c>
      <c r="AB5920" s="17">
        <f>IF(COUNTIF($F$2:F5920,F5920)=1,1,0)</f>
        <v>0</v>
      </c>
    </row>
    <row r="5921" spans="1:28" x14ac:dyDescent="0.2">
      <c r="A5921" s="17">
        <v>5920</v>
      </c>
      <c r="B5921" t="s">
        <v>8610</v>
      </c>
      <c r="C5921" s="18">
        <v>42264</v>
      </c>
      <c r="D5921" s="18">
        <v>42270</v>
      </c>
      <c r="E5921" t="s">
        <v>77</v>
      </c>
      <c r="F5921" t="s">
        <v>7059</v>
      </c>
      <c r="G5921" t="s">
        <v>7060</v>
      </c>
      <c r="H5921" t="s">
        <v>53</v>
      </c>
      <c r="I5921" t="s">
        <v>54</v>
      </c>
      <c r="J5921" t="s">
        <v>293</v>
      </c>
      <c r="K5921" t="s">
        <v>294</v>
      </c>
      <c r="L5921">
        <v>10035</v>
      </c>
      <c r="M5921" t="s">
        <v>175</v>
      </c>
      <c r="N5921" t="s">
        <v>2370</v>
      </c>
      <c r="O5921" t="s">
        <v>98</v>
      </c>
      <c r="P5921" t="s">
        <v>99</v>
      </c>
      <c r="Q5921" t="s">
        <v>2371</v>
      </c>
      <c r="R5921" s="19">
        <v>209.97</v>
      </c>
      <c r="S5921" s="17">
        <v>3</v>
      </c>
      <c r="T5921" s="20">
        <v>0</v>
      </c>
      <c r="U5921" s="19">
        <v>58.791600000000003</v>
      </c>
      <c r="V5921" s="20">
        <f t="shared" si="460"/>
        <v>0.28000000000000003</v>
      </c>
      <c r="W5921" s="17">
        <f t="shared" si="461"/>
        <v>2015</v>
      </c>
      <c r="X5921" t="str">
        <f t="shared" si="462"/>
        <v>Sep-2015</v>
      </c>
      <c r="Y5921" s="17">
        <f t="shared" si="463"/>
        <v>6</v>
      </c>
      <c r="Z5921" t="str">
        <f t="shared" si="464"/>
        <v>0% (No Discount)</v>
      </c>
      <c r="AA5921" s="17">
        <f>IF(COUNTIF($B$2:B5921,B5921)=1,1,0)</f>
        <v>0</v>
      </c>
      <c r="AB5921" s="17">
        <f>IF(COUNTIF($F$2:F5921,F5921)=1,1,0)</f>
        <v>0</v>
      </c>
    </row>
    <row r="5922" spans="1:28" x14ac:dyDescent="0.2">
      <c r="A5922" s="17">
        <v>5921</v>
      </c>
      <c r="B5922" t="s">
        <v>8610</v>
      </c>
      <c r="C5922" s="18">
        <v>42264</v>
      </c>
      <c r="D5922" s="18">
        <v>42270</v>
      </c>
      <c r="E5922" t="s">
        <v>77</v>
      </c>
      <c r="F5922" t="s">
        <v>7059</v>
      </c>
      <c r="G5922" t="s">
        <v>7060</v>
      </c>
      <c r="H5922" t="s">
        <v>53</v>
      </c>
      <c r="I5922" t="s">
        <v>54</v>
      </c>
      <c r="J5922" t="s">
        <v>293</v>
      </c>
      <c r="K5922" t="s">
        <v>294</v>
      </c>
      <c r="L5922">
        <v>10035</v>
      </c>
      <c r="M5922" t="s">
        <v>175</v>
      </c>
      <c r="N5922" t="s">
        <v>3027</v>
      </c>
      <c r="O5922" t="s">
        <v>98</v>
      </c>
      <c r="P5922" t="s">
        <v>188</v>
      </c>
      <c r="Q5922" t="s">
        <v>3028</v>
      </c>
      <c r="R5922" s="19">
        <v>659.9</v>
      </c>
      <c r="S5922" s="17">
        <v>2</v>
      </c>
      <c r="T5922" s="20">
        <v>0</v>
      </c>
      <c r="U5922" s="19">
        <v>217.767</v>
      </c>
      <c r="V5922" s="20">
        <f t="shared" si="460"/>
        <v>0.33</v>
      </c>
      <c r="W5922" s="17">
        <f t="shared" si="461"/>
        <v>2015</v>
      </c>
      <c r="X5922" t="str">
        <f t="shared" si="462"/>
        <v>Sep-2015</v>
      </c>
      <c r="Y5922" s="17">
        <f t="shared" si="463"/>
        <v>6</v>
      </c>
      <c r="Z5922" t="str">
        <f t="shared" si="464"/>
        <v>0% (No Discount)</v>
      </c>
      <c r="AA5922" s="17">
        <f>IF(COUNTIF($B$2:B5922,B5922)=1,1,0)</f>
        <v>0</v>
      </c>
      <c r="AB5922" s="17">
        <f>IF(COUNTIF($F$2:F5922,F5922)=1,1,0)</f>
        <v>0</v>
      </c>
    </row>
    <row r="5923" spans="1:28" x14ac:dyDescent="0.2">
      <c r="A5923" s="17">
        <v>5922</v>
      </c>
      <c r="B5923" t="s">
        <v>8610</v>
      </c>
      <c r="C5923" s="18">
        <v>42264</v>
      </c>
      <c r="D5923" s="18">
        <v>42270</v>
      </c>
      <c r="E5923" t="s">
        <v>77</v>
      </c>
      <c r="F5923" t="s">
        <v>7059</v>
      </c>
      <c r="G5923" t="s">
        <v>7060</v>
      </c>
      <c r="H5923" t="s">
        <v>53</v>
      </c>
      <c r="I5923" t="s">
        <v>54</v>
      </c>
      <c r="J5923" t="s">
        <v>293</v>
      </c>
      <c r="K5923" t="s">
        <v>294</v>
      </c>
      <c r="L5923">
        <v>10035</v>
      </c>
      <c r="M5923" t="s">
        <v>175</v>
      </c>
      <c r="N5923" t="s">
        <v>1656</v>
      </c>
      <c r="O5923" t="s">
        <v>73</v>
      </c>
      <c r="P5923" t="s">
        <v>117</v>
      </c>
      <c r="Q5923" t="s">
        <v>1657</v>
      </c>
      <c r="R5923" s="19">
        <v>110.96</v>
      </c>
      <c r="S5923" s="17">
        <v>2</v>
      </c>
      <c r="T5923" s="20">
        <v>0</v>
      </c>
      <c r="U5923" s="19">
        <v>53.260800000000003</v>
      </c>
      <c r="V5923" s="20">
        <f t="shared" si="460"/>
        <v>0.48000000000000004</v>
      </c>
      <c r="W5923" s="17">
        <f t="shared" si="461"/>
        <v>2015</v>
      </c>
      <c r="X5923" t="str">
        <f t="shared" si="462"/>
        <v>Sep-2015</v>
      </c>
      <c r="Y5923" s="17">
        <f t="shared" si="463"/>
        <v>6</v>
      </c>
      <c r="Z5923" t="str">
        <f t="shared" si="464"/>
        <v>0% (No Discount)</v>
      </c>
      <c r="AA5923" s="17">
        <f>IF(COUNTIF($B$2:B5923,B5923)=1,1,0)</f>
        <v>0</v>
      </c>
      <c r="AB5923" s="17">
        <f>IF(COUNTIF($F$2:F5923,F5923)=1,1,0)</f>
        <v>0</v>
      </c>
    </row>
    <row r="5924" spans="1:28" x14ac:dyDescent="0.2">
      <c r="A5924" s="17">
        <v>5923</v>
      </c>
      <c r="B5924" t="s">
        <v>8610</v>
      </c>
      <c r="C5924" s="18">
        <v>42264</v>
      </c>
      <c r="D5924" s="18">
        <v>42270</v>
      </c>
      <c r="E5924" t="s">
        <v>77</v>
      </c>
      <c r="F5924" t="s">
        <v>7059</v>
      </c>
      <c r="G5924" t="s">
        <v>7060</v>
      </c>
      <c r="H5924" t="s">
        <v>53</v>
      </c>
      <c r="I5924" t="s">
        <v>54</v>
      </c>
      <c r="J5924" t="s">
        <v>293</v>
      </c>
      <c r="K5924" t="s">
        <v>294</v>
      </c>
      <c r="L5924">
        <v>10035</v>
      </c>
      <c r="M5924" t="s">
        <v>175</v>
      </c>
      <c r="N5924" t="s">
        <v>4209</v>
      </c>
      <c r="O5924" t="s">
        <v>98</v>
      </c>
      <c r="P5924" t="s">
        <v>99</v>
      </c>
      <c r="Q5924" t="s">
        <v>4210</v>
      </c>
      <c r="R5924" s="19">
        <v>67.8</v>
      </c>
      <c r="S5924" s="17">
        <v>4</v>
      </c>
      <c r="T5924" s="20">
        <v>0</v>
      </c>
      <c r="U5924" s="19">
        <v>1.3560000000000001</v>
      </c>
      <c r="V5924" s="20">
        <f t="shared" si="460"/>
        <v>2.0000000000000004E-2</v>
      </c>
      <c r="W5924" s="17">
        <f t="shared" si="461"/>
        <v>2015</v>
      </c>
      <c r="X5924" t="str">
        <f t="shared" si="462"/>
        <v>Sep-2015</v>
      </c>
      <c r="Y5924" s="17">
        <f t="shared" si="463"/>
        <v>6</v>
      </c>
      <c r="Z5924" t="str">
        <f t="shared" si="464"/>
        <v>0% (No Discount)</v>
      </c>
      <c r="AA5924" s="17">
        <f>IF(COUNTIF($B$2:B5924,B5924)=1,1,0)</f>
        <v>0</v>
      </c>
      <c r="AB5924" s="17">
        <f>IF(COUNTIF($F$2:F5924,F5924)=1,1,0)</f>
        <v>0</v>
      </c>
    </row>
    <row r="5925" spans="1:28" x14ac:dyDescent="0.2">
      <c r="A5925" s="17">
        <v>5924</v>
      </c>
      <c r="B5925" t="s">
        <v>8611</v>
      </c>
      <c r="C5925" s="18">
        <v>42700</v>
      </c>
      <c r="D5925" s="18">
        <v>42704</v>
      </c>
      <c r="E5925" t="s">
        <v>50</v>
      </c>
      <c r="F5925" t="s">
        <v>1389</v>
      </c>
      <c r="G5925" t="s">
        <v>1390</v>
      </c>
      <c r="H5925" t="s">
        <v>68</v>
      </c>
      <c r="I5925" t="s">
        <v>54</v>
      </c>
      <c r="J5925" t="s">
        <v>293</v>
      </c>
      <c r="K5925" t="s">
        <v>294</v>
      </c>
      <c r="L5925">
        <v>10011</v>
      </c>
      <c r="M5925" t="s">
        <v>175</v>
      </c>
      <c r="N5925" t="s">
        <v>3840</v>
      </c>
      <c r="O5925" t="s">
        <v>59</v>
      </c>
      <c r="P5925" t="s">
        <v>83</v>
      </c>
      <c r="Q5925" t="s">
        <v>3841</v>
      </c>
      <c r="R5925" s="19">
        <v>313.17599999999999</v>
      </c>
      <c r="S5925" s="17">
        <v>2</v>
      </c>
      <c r="T5925" s="20">
        <v>0.4</v>
      </c>
      <c r="U5925" s="19">
        <v>-120.0508</v>
      </c>
      <c r="V5925" s="20">
        <f t="shared" si="460"/>
        <v>-0.38333333333333336</v>
      </c>
      <c r="W5925" s="17">
        <f t="shared" si="461"/>
        <v>2016</v>
      </c>
      <c r="X5925" t="str">
        <f t="shared" si="462"/>
        <v>Nov-2016</v>
      </c>
      <c r="Y5925" s="17">
        <f t="shared" si="463"/>
        <v>4</v>
      </c>
      <c r="Z5925" t="str">
        <f t="shared" si="464"/>
        <v>31-40%</v>
      </c>
      <c r="AA5925" s="17">
        <f>IF(COUNTIF($B$2:B5925,B5925)=1,1,0)</f>
        <v>1</v>
      </c>
      <c r="AB5925" s="17">
        <f>IF(COUNTIF($F$2:F5925,F5925)=1,1,0)</f>
        <v>0</v>
      </c>
    </row>
    <row r="5926" spans="1:28" x14ac:dyDescent="0.2">
      <c r="A5926" s="17">
        <v>5925</v>
      </c>
      <c r="B5926" t="s">
        <v>8612</v>
      </c>
      <c r="C5926" s="18">
        <v>43058</v>
      </c>
      <c r="D5926" s="18">
        <v>43061</v>
      </c>
      <c r="E5926" t="s">
        <v>50</v>
      </c>
      <c r="F5926" t="s">
        <v>5117</v>
      </c>
      <c r="G5926" t="s">
        <v>5118</v>
      </c>
      <c r="H5926" t="s">
        <v>53</v>
      </c>
      <c r="I5926" t="s">
        <v>54</v>
      </c>
      <c r="J5926" t="s">
        <v>345</v>
      </c>
      <c r="K5926" t="s">
        <v>346</v>
      </c>
      <c r="L5926">
        <v>22153</v>
      </c>
      <c r="M5926" t="s">
        <v>57</v>
      </c>
      <c r="N5926" t="s">
        <v>5027</v>
      </c>
      <c r="O5926" t="s">
        <v>73</v>
      </c>
      <c r="P5926" t="s">
        <v>95</v>
      </c>
      <c r="Q5926" t="s">
        <v>5028</v>
      </c>
      <c r="R5926" s="19">
        <v>22.96</v>
      </c>
      <c r="S5926" s="17">
        <v>7</v>
      </c>
      <c r="T5926" s="20">
        <v>0</v>
      </c>
      <c r="U5926" s="19">
        <v>6.6584000000000003</v>
      </c>
      <c r="V5926" s="20">
        <f t="shared" si="460"/>
        <v>0.28999999999999998</v>
      </c>
      <c r="W5926" s="17">
        <f t="shared" si="461"/>
        <v>2017</v>
      </c>
      <c r="X5926" t="str">
        <f t="shared" si="462"/>
        <v>Nov-2017</v>
      </c>
      <c r="Y5926" s="17">
        <f t="shared" si="463"/>
        <v>3</v>
      </c>
      <c r="Z5926" t="str">
        <f t="shared" si="464"/>
        <v>0% (No Discount)</v>
      </c>
      <c r="AA5926" s="17">
        <f>IF(COUNTIF($B$2:B5926,B5926)=1,1,0)</f>
        <v>1</v>
      </c>
      <c r="AB5926" s="17">
        <f>IF(COUNTIF($F$2:F5926,F5926)=1,1,0)</f>
        <v>0</v>
      </c>
    </row>
    <row r="5927" spans="1:28" x14ac:dyDescent="0.2">
      <c r="A5927" s="17">
        <v>5926</v>
      </c>
      <c r="B5927" t="s">
        <v>8613</v>
      </c>
      <c r="C5927" s="18">
        <v>42889</v>
      </c>
      <c r="D5927" s="18">
        <v>42894</v>
      </c>
      <c r="E5927" t="s">
        <v>77</v>
      </c>
      <c r="F5927" t="s">
        <v>2060</v>
      </c>
      <c r="G5927" t="s">
        <v>2061</v>
      </c>
      <c r="H5927" t="s">
        <v>68</v>
      </c>
      <c r="I5927" t="s">
        <v>54</v>
      </c>
      <c r="J5927" t="s">
        <v>5704</v>
      </c>
      <c r="K5927" t="s">
        <v>123</v>
      </c>
      <c r="L5927">
        <v>98226</v>
      </c>
      <c r="M5927" t="s">
        <v>71</v>
      </c>
      <c r="N5927" t="s">
        <v>3910</v>
      </c>
      <c r="O5927" t="s">
        <v>98</v>
      </c>
      <c r="P5927" t="s">
        <v>188</v>
      </c>
      <c r="Q5927" t="s">
        <v>3911</v>
      </c>
      <c r="R5927" s="19">
        <v>1099.5</v>
      </c>
      <c r="S5927" s="17">
        <v>10</v>
      </c>
      <c r="T5927" s="20">
        <v>0</v>
      </c>
      <c r="U5927" s="19">
        <v>362.83499999999998</v>
      </c>
      <c r="V5927" s="20">
        <f t="shared" si="460"/>
        <v>0.32999999999999996</v>
      </c>
      <c r="W5927" s="17">
        <f t="shared" si="461"/>
        <v>2017</v>
      </c>
      <c r="X5927" t="str">
        <f t="shared" si="462"/>
        <v>Jun-2017</v>
      </c>
      <c r="Y5927" s="17">
        <f t="shared" si="463"/>
        <v>5</v>
      </c>
      <c r="Z5927" t="str">
        <f t="shared" si="464"/>
        <v>0% (No Discount)</v>
      </c>
      <c r="AA5927" s="17">
        <f>IF(COUNTIF($B$2:B5927,B5927)=1,1,0)</f>
        <v>1</v>
      </c>
      <c r="AB5927" s="17">
        <f>IF(COUNTIF($F$2:F5927,F5927)=1,1,0)</f>
        <v>0</v>
      </c>
    </row>
    <row r="5928" spans="1:28" x14ac:dyDescent="0.2">
      <c r="A5928" s="17">
        <v>5927</v>
      </c>
      <c r="B5928" t="s">
        <v>8614</v>
      </c>
      <c r="C5928" s="18">
        <v>41737</v>
      </c>
      <c r="D5928" s="18">
        <v>41741</v>
      </c>
      <c r="E5928" t="s">
        <v>77</v>
      </c>
      <c r="F5928" t="s">
        <v>242</v>
      </c>
      <c r="G5928" t="s">
        <v>243</v>
      </c>
      <c r="H5928" t="s">
        <v>68</v>
      </c>
      <c r="I5928" t="s">
        <v>54</v>
      </c>
      <c r="J5928" t="s">
        <v>384</v>
      </c>
      <c r="K5928" t="s">
        <v>385</v>
      </c>
      <c r="L5928">
        <v>35601</v>
      </c>
      <c r="M5928" t="s">
        <v>57</v>
      </c>
      <c r="N5928" t="s">
        <v>8351</v>
      </c>
      <c r="O5928" t="s">
        <v>59</v>
      </c>
      <c r="P5928" t="s">
        <v>83</v>
      </c>
      <c r="Q5928" t="s">
        <v>8352</v>
      </c>
      <c r="R5928" s="19">
        <v>1215.92</v>
      </c>
      <c r="S5928" s="17">
        <v>8</v>
      </c>
      <c r="T5928" s="20">
        <v>0</v>
      </c>
      <c r="U5928" s="19">
        <v>316.13920000000002</v>
      </c>
      <c r="V5928" s="20">
        <f t="shared" si="460"/>
        <v>0.26</v>
      </c>
      <c r="W5928" s="17">
        <f t="shared" si="461"/>
        <v>2014</v>
      </c>
      <c r="X5928" t="str">
        <f t="shared" si="462"/>
        <v>Apr-2014</v>
      </c>
      <c r="Y5928" s="17">
        <f t="shared" si="463"/>
        <v>4</v>
      </c>
      <c r="Z5928" t="str">
        <f t="shared" si="464"/>
        <v>0% (No Discount)</v>
      </c>
      <c r="AA5928" s="17">
        <f>IF(COUNTIF($B$2:B5928,B5928)=1,1,0)</f>
        <v>1</v>
      </c>
      <c r="AB5928" s="17">
        <f>IF(COUNTIF($F$2:F5928,F5928)=1,1,0)</f>
        <v>0</v>
      </c>
    </row>
    <row r="5929" spans="1:28" x14ac:dyDescent="0.2">
      <c r="A5929" s="17">
        <v>5928</v>
      </c>
      <c r="B5929" t="s">
        <v>8615</v>
      </c>
      <c r="C5929" s="18">
        <v>41923</v>
      </c>
      <c r="D5929" s="18">
        <v>41927</v>
      </c>
      <c r="E5929" t="s">
        <v>77</v>
      </c>
      <c r="F5929" t="s">
        <v>5204</v>
      </c>
      <c r="G5929" t="s">
        <v>5205</v>
      </c>
      <c r="H5929" t="s">
        <v>68</v>
      </c>
      <c r="I5929" t="s">
        <v>54</v>
      </c>
      <c r="J5929" t="s">
        <v>1738</v>
      </c>
      <c r="K5929" t="s">
        <v>1739</v>
      </c>
      <c r="L5929">
        <v>72701</v>
      </c>
      <c r="M5929" t="s">
        <v>57</v>
      </c>
      <c r="N5929" t="s">
        <v>72</v>
      </c>
      <c r="O5929" t="s">
        <v>73</v>
      </c>
      <c r="P5929" t="s">
        <v>74</v>
      </c>
      <c r="Q5929" t="s">
        <v>75</v>
      </c>
      <c r="R5929" s="19">
        <v>7.31</v>
      </c>
      <c r="S5929" s="17">
        <v>1</v>
      </c>
      <c r="T5929" s="20">
        <v>0</v>
      </c>
      <c r="U5929" s="19">
        <v>3.4357000000000002</v>
      </c>
      <c r="V5929" s="20">
        <f t="shared" si="460"/>
        <v>0.47000000000000003</v>
      </c>
      <c r="W5929" s="17">
        <f t="shared" si="461"/>
        <v>2014</v>
      </c>
      <c r="X5929" t="str">
        <f t="shared" si="462"/>
        <v>Oct-2014</v>
      </c>
      <c r="Y5929" s="17">
        <f t="shared" si="463"/>
        <v>4</v>
      </c>
      <c r="Z5929" t="str">
        <f t="shared" si="464"/>
        <v>0% (No Discount)</v>
      </c>
      <c r="AA5929" s="17">
        <f>IF(COUNTIF($B$2:B5929,B5929)=1,1,0)</f>
        <v>1</v>
      </c>
      <c r="AB5929" s="17">
        <f>IF(COUNTIF($F$2:F5929,F5929)=1,1,0)</f>
        <v>0</v>
      </c>
    </row>
    <row r="5930" spans="1:28" x14ac:dyDescent="0.2">
      <c r="A5930" s="17">
        <v>5929</v>
      </c>
      <c r="B5930" t="s">
        <v>8615</v>
      </c>
      <c r="C5930" s="18">
        <v>41923</v>
      </c>
      <c r="D5930" s="18">
        <v>41927</v>
      </c>
      <c r="E5930" t="s">
        <v>77</v>
      </c>
      <c r="F5930" t="s">
        <v>5204</v>
      </c>
      <c r="G5930" t="s">
        <v>5205</v>
      </c>
      <c r="H5930" t="s">
        <v>68</v>
      </c>
      <c r="I5930" t="s">
        <v>54</v>
      </c>
      <c r="J5930" t="s">
        <v>1738</v>
      </c>
      <c r="K5930" t="s">
        <v>1739</v>
      </c>
      <c r="L5930">
        <v>72701</v>
      </c>
      <c r="M5930" t="s">
        <v>57</v>
      </c>
      <c r="N5930" t="s">
        <v>5570</v>
      </c>
      <c r="O5930" t="s">
        <v>59</v>
      </c>
      <c r="P5930" t="s">
        <v>92</v>
      </c>
      <c r="Q5930" t="s">
        <v>5571</v>
      </c>
      <c r="R5930" s="19">
        <v>8.92</v>
      </c>
      <c r="S5930" s="17">
        <v>4</v>
      </c>
      <c r="T5930" s="20">
        <v>0</v>
      </c>
      <c r="U5930" s="19">
        <v>3.9247999999999998</v>
      </c>
      <c r="V5930" s="20">
        <f t="shared" si="460"/>
        <v>0.44</v>
      </c>
      <c r="W5930" s="17">
        <f t="shared" si="461"/>
        <v>2014</v>
      </c>
      <c r="X5930" t="str">
        <f t="shared" si="462"/>
        <v>Oct-2014</v>
      </c>
      <c r="Y5930" s="17">
        <f t="shared" si="463"/>
        <v>4</v>
      </c>
      <c r="Z5930" t="str">
        <f t="shared" si="464"/>
        <v>0% (No Discount)</v>
      </c>
      <c r="AA5930" s="17">
        <f>IF(COUNTIF($B$2:B5930,B5930)=1,1,0)</f>
        <v>0</v>
      </c>
      <c r="AB5930" s="17">
        <f>IF(COUNTIF($F$2:F5930,F5930)=1,1,0)</f>
        <v>0</v>
      </c>
    </row>
    <row r="5931" spans="1:28" x14ac:dyDescent="0.2">
      <c r="A5931" s="17">
        <v>5930</v>
      </c>
      <c r="B5931" t="s">
        <v>8616</v>
      </c>
      <c r="C5931" s="18">
        <v>42923</v>
      </c>
      <c r="D5931" s="18">
        <v>42925</v>
      </c>
      <c r="E5931" t="s">
        <v>215</v>
      </c>
      <c r="F5931" t="s">
        <v>1847</v>
      </c>
      <c r="G5931" t="s">
        <v>1848</v>
      </c>
      <c r="H5931" t="s">
        <v>53</v>
      </c>
      <c r="I5931" t="s">
        <v>54</v>
      </c>
      <c r="J5931" t="s">
        <v>173</v>
      </c>
      <c r="K5931" t="s">
        <v>174</v>
      </c>
      <c r="L5931">
        <v>19120</v>
      </c>
      <c r="M5931" t="s">
        <v>175</v>
      </c>
      <c r="N5931" t="s">
        <v>2642</v>
      </c>
      <c r="O5931" t="s">
        <v>59</v>
      </c>
      <c r="P5931" t="s">
        <v>60</v>
      </c>
      <c r="Q5931" t="s">
        <v>2643</v>
      </c>
      <c r="R5931" s="19">
        <v>87.21</v>
      </c>
      <c r="S5931" s="17">
        <v>3</v>
      </c>
      <c r="T5931" s="20">
        <v>0.5</v>
      </c>
      <c r="U5931" s="19">
        <v>-45.349200000000003</v>
      </c>
      <c r="V5931" s="20">
        <f t="shared" si="460"/>
        <v>-0.52000000000000013</v>
      </c>
      <c r="W5931" s="17">
        <f t="shared" si="461"/>
        <v>2017</v>
      </c>
      <c r="X5931" t="str">
        <f t="shared" si="462"/>
        <v>Jul-2017</v>
      </c>
      <c r="Y5931" s="17">
        <f t="shared" si="463"/>
        <v>2</v>
      </c>
      <c r="Z5931" t="str">
        <f t="shared" si="464"/>
        <v>41-50%</v>
      </c>
      <c r="AA5931" s="17">
        <f>IF(COUNTIF($B$2:B5931,B5931)=1,1,0)</f>
        <v>1</v>
      </c>
      <c r="AB5931" s="17">
        <f>IF(COUNTIF($F$2:F5931,F5931)=1,1,0)</f>
        <v>0</v>
      </c>
    </row>
    <row r="5932" spans="1:28" x14ac:dyDescent="0.2">
      <c r="A5932" s="17">
        <v>5931</v>
      </c>
      <c r="B5932" t="s">
        <v>8616</v>
      </c>
      <c r="C5932" s="18">
        <v>42923</v>
      </c>
      <c r="D5932" s="18">
        <v>42925</v>
      </c>
      <c r="E5932" t="s">
        <v>215</v>
      </c>
      <c r="F5932" t="s">
        <v>1847</v>
      </c>
      <c r="G5932" t="s">
        <v>1848</v>
      </c>
      <c r="H5932" t="s">
        <v>53</v>
      </c>
      <c r="I5932" t="s">
        <v>54</v>
      </c>
      <c r="J5932" t="s">
        <v>173</v>
      </c>
      <c r="K5932" t="s">
        <v>174</v>
      </c>
      <c r="L5932">
        <v>19120</v>
      </c>
      <c r="M5932" t="s">
        <v>175</v>
      </c>
      <c r="N5932" t="s">
        <v>1087</v>
      </c>
      <c r="O5932" t="s">
        <v>73</v>
      </c>
      <c r="P5932" t="s">
        <v>117</v>
      </c>
      <c r="Q5932" t="s">
        <v>1088</v>
      </c>
      <c r="R5932" s="19">
        <v>15.552</v>
      </c>
      <c r="S5932" s="17">
        <v>3</v>
      </c>
      <c r="T5932" s="20">
        <v>0.2</v>
      </c>
      <c r="U5932" s="19">
        <v>5.4432</v>
      </c>
      <c r="V5932" s="20">
        <f t="shared" si="460"/>
        <v>0.35000000000000003</v>
      </c>
      <c r="W5932" s="17">
        <f t="shared" si="461"/>
        <v>2017</v>
      </c>
      <c r="X5932" t="str">
        <f t="shared" si="462"/>
        <v>Jul-2017</v>
      </c>
      <c r="Y5932" s="17">
        <f t="shared" si="463"/>
        <v>2</v>
      </c>
      <c r="Z5932" t="str">
        <f t="shared" si="464"/>
        <v>11-20%</v>
      </c>
      <c r="AA5932" s="17">
        <f>IF(COUNTIF($B$2:B5932,B5932)=1,1,0)</f>
        <v>0</v>
      </c>
      <c r="AB5932" s="17">
        <f>IF(COUNTIF($F$2:F5932,F5932)=1,1,0)</f>
        <v>0</v>
      </c>
    </row>
    <row r="5933" spans="1:28" x14ac:dyDescent="0.2">
      <c r="A5933" s="17">
        <v>5932</v>
      </c>
      <c r="B5933" t="s">
        <v>8616</v>
      </c>
      <c r="C5933" s="18">
        <v>42923</v>
      </c>
      <c r="D5933" s="18">
        <v>42925</v>
      </c>
      <c r="E5933" t="s">
        <v>215</v>
      </c>
      <c r="F5933" t="s">
        <v>1847</v>
      </c>
      <c r="G5933" t="s">
        <v>1848</v>
      </c>
      <c r="H5933" t="s">
        <v>53</v>
      </c>
      <c r="I5933" t="s">
        <v>54</v>
      </c>
      <c r="J5933" t="s">
        <v>173</v>
      </c>
      <c r="K5933" t="s">
        <v>174</v>
      </c>
      <c r="L5933">
        <v>19120</v>
      </c>
      <c r="M5933" t="s">
        <v>175</v>
      </c>
      <c r="N5933" t="s">
        <v>1708</v>
      </c>
      <c r="O5933" t="s">
        <v>98</v>
      </c>
      <c r="P5933" t="s">
        <v>99</v>
      </c>
      <c r="Q5933" t="s">
        <v>1709</v>
      </c>
      <c r="R5933" s="19">
        <v>683.98800000000006</v>
      </c>
      <c r="S5933" s="17">
        <v>2</v>
      </c>
      <c r="T5933" s="20">
        <v>0.4</v>
      </c>
      <c r="U5933" s="19">
        <v>-113.998</v>
      </c>
      <c r="V5933" s="20">
        <f t="shared" si="460"/>
        <v>-0.16666666666666666</v>
      </c>
      <c r="W5933" s="17">
        <f t="shared" si="461"/>
        <v>2017</v>
      </c>
      <c r="X5933" t="str">
        <f t="shared" si="462"/>
        <v>Jul-2017</v>
      </c>
      <c r="Y5933" s="17">
        <f t="shared" si="463"/>
        <v>2</v>
      </c>
      <c r="Z5933" t="str">
        <f t="shared" si="464"/>
        <v>31-40%</v>
      </c>
      <c r="AA5933" s="17">
        <f>IF(COUNTIF($B$2:B5933,B5933)=1,1,0)</f>
        <v>0</v>
      </c>
      <c r="AB5933" s="17">
        <f>IF(COUNTIF($F$2:F5933,F5933)=1,1,0)</f>
        <v>0</v>
      </c>
    </row>
    <row r="5934" spans="1:28" x14ac:dyDescent="0.2">
      <c r="A5934" s="17">
        <v>5933</v>
      </c>
      <c r="B5934" t="s">
        <v>8616</v>
      </c>
      <c r="C5934" s="18">
        <v>42923</v>
      </c>
      <c r="D5934" s="18">
        <v>42925</v>
      </c>
      <c r="E5934" t="s">
        <v>215</v>
      </c>
      <c r="F5934" t="s">
        <v>1847</v>
      </c>
      <c r="G5934" t="s">
        <v>1848</v>
      </c>
      <c r="H5934" t="s">
        <v>53</v>
      </c>
      <c r="I5934" t="s">
        <v>54</v>
      </c>
      <c r="J5934" t="s">
        <v>173</v>
      </c>
      <c r="K5934" t="s">
        <v>174</v>
      </c>
      <c r="L5934">
        <v>19120</v>
      </c>
      <c r="M5934" t="s">
        <v>175</v>
      </c>
      <c r="N5934" t="s">
        <v>5971</v>
      </c>
      <c r="O5934" t="s">
        <v>73</v>
      </c>
      <c r="P5934" t="s">
        <v>86</v>
      </c>
      <c r="Q5934" t="s">
        <v>5972</v>
      </c>
      <c r="R5934" s="19">
        <v>13.391999999999999</v>
      </c>
      <c r="S5934" s="17">
        <v>3</v>
      </c>
      <c r="T5934" s="20">
        <v>0.2</v>
      </c>
      <c r="U5934" s="19">
        <v>1.0044</v>
      </c>
      <c r="V5934" s="20">
        <f t="shared" si="460"/>
        <v>7.4999999999999997E-2</v>
      </c>
      <c r="W5934" s="17">
        <f t="shared" si="461"/>
        <v>2017</v>
      </c>
      <c r="X5934" t="str">
        <f t="shared" si="462"/>
        <v>Jul-2017</v>
      </c>
      <c r="Y5934" s="17">
        <f t="shared" si="463"/>
        <v>2</v>
      </c>
      <c r="Z5934" t="str">
        <f t="shared" si="464"/>
        <v>11-20%</v>
      </c>
      <c r="AA5934" s="17">
        <f>IF(COUNTIF($B$2:B5934,B5934)=1,1,0)</f>
        <v>0</v>
      </c>
      <c r="AB5934" s="17">
        <f>IF(COUNTIF($F$2:F5934,F5934)=1,1,0)</f>
        <v>0</v>
      </c>
    </row>
    <row r="5935" spans="1:28" x14ac:dyDescent="0.2">
      <c r="A5935" s="17">
        <v>5934</v>
      </c>
      <c r="B5935" t="s">
        <v>8616</v>
      </c>
      <c r="C5935" s="18">
        <v>42923</v>
      </c>
      <c r="D5935" s="18">
        <v>42925</v>
      </c>
      <c r="E5935" t="s">
        <v>215</v>
      </c>
      <c r="F5935" t="s">
        <v>1847</v>
      </c>
      <c r="G5935" t="s">
        <v>1848</v>
      </c>
      <c r="H5935" t="s">
        <v>53</v>
      </c>
      <c r="I5935" t="s">
        <v>54</v>
      </c>
      <c r="J5935" t="s">
        <v>173</v>
      </c>
      <c r="K5935" t="s">
        <v>174</v>
      </c>
      <c r="L5935">
        <v>19120</v>
      </c>
      <c r="M5935" t="s">
        <v>175</v>
      </c>
      <c r="N5935" t="s">
        <v>7777</v>
      </c>
      <c r="O5935" t="s">
        <v>98</v>
      </c>
      <c r="P5935" t="s">
        <v>188</v>
      </c>
      <c r="Q5935" t="s">
        <v>7778</v>
      </c>
      <c r="R5935" s="19">
        <v>16.776</v>
      </c>
      <c r="S5935" s="17">
        <v>3</v>
      </c>
      <c r="T5935" s="20">
        <v>0.2</v>
      </c>
      <c r="U5935" s="19">
        <v>4.8231000000000002</v>
      </c>
      <c r="V5935" s="20">
        <f t="shared" si="460"/>
        <v>0.28750000000000003</v>
      </c>
      <c r="W5935" s="17">
        <f t="shared" si="461"/>
        <v>2017</v>
      </c>
      <c r="X5935" t="str">
        <f t="shared" si="462"/>
        <v>Jul-2017</v>
      </c>
      <c r="Y5935" s="17">
        <f t="shared" si="463"/>
        <v>2</v>
      </c>
      <c r="Z5935" t="str">
        <f t="shared" si="464"/>
        <v>11-20%</v>
      </c>
      <c r="AA5935" s="17">
        <f>IF(COUNTIF($B$2:B5935,B5935)=1,1,0)</f>
        <v>0</v>
      </c>
      <c r="AB5935" s="17">
        <f>IF(COUNTIF($F$2:F5935,F5935)=1,1,0)</f>
        <v>0</v>
      </c>
    </row>
    <row r="5936" spans="1:28" x14ac:dyDescent="0.2">
      <c r="A5936" s="17">
        <v>5935</v>
      </c>
      <c r="B5936" t="s">
        <v>8616</v>
      </c>
      <c r="C5936" s="18">
        <v>42923</v>
      </c>
      <c r="D5936" s="18">
        <v>42925</v>
      </c>
      <c r="E5936" t="s">
        <v>215</v>
      </c>
      <c r="F5936" t="s">
        <v>1847</v>
      </c>
      <c r="G5936" t="s">
        <v>1848</v>
      </c>
      <c r="H5936" t="s">
        <v>53</v>
      </c>
      <c r="I5936" t="s">
        <v>54</v>
      </c>
      <c r="J5936" t="s">
        <v>173</v>
      </c>
      <c r="K5936" t="s">
        <v>174</v>
      </c>
      <c r="L5936">
        <v>19120</v>
      </c>
      <c r="M5936" t="s">
        <v>175</v>
      </c>
      <c r="N5936" t="s">
        <v>3027</v>
      </c>
      <c r="O5936" t="s">
        <v>98</v>
      </c>
      <c r="P5936" t="s">
        <v>188</v>
      </c>
      <c r="Q5936" t="s">
        <v>3028</v>
      </c>
      <c r="R5936" s="19">
        <v>527.91999999999996</v>
      </c>
      <c r="S5936" s="17">
        <v>2</v>
      </c>
      <c r="T5936" s="20">
        <v>0.2</v>
      </c>
      <c r="U5936" s="19">
        <v>85.787000000000006</v>
      </c>
      <c r="V5936" s="20">
        <f t="shared" si="460"/>
        <v>0.16250000000000003</v>
      </c>
      <c r="W5936" s="17">
        <f t="shared" si="461"/>
        <v>2017</v>
      </c>
      <c r="X5936" t="str">
        <f t="shared" si="462"/>
        <v>Jul-2017</v>
      </c>
      <c r="Y5936" s="17">
        <f t="shared" si="463"/>
        <v>2</v>
      </c>
      <c r="Z5936" t="str">
        <f t="shared" si="464"/>
        <v>11-20%</v>
      </c>
      <c r="AA5936" s="17">
        <f>IF(COUNTIF($B$2:B5936,B5936)=1,1,0)</f>
        <v>0</v>
      </c>
      <c r="AB5936" s="17">
        <f>IF(COUNTIF($F$2:F5936,F5936)=1,1,0)</f>
        <v>0</v>
      </c>
    </row>
    <row r="5937" spans="1:28" x14ac:dyDescent="0.2">
      <c r="A5937" s="17">
        <v>5936</v>
      </c>
      <c r="B5937" t="s">
        <v>8617</v>
      </c>
      <c r="C5937" s="18">
        <v>42555</v>
      </c>
      <c r="D5937" s="18">
        <v>42555</v>
      </c>
      <c r="E5937" t="s">
        <v>1320</v>
      </c>
      <c r="F5937" t="s">
        <v>467</v>
      </c>
      <c r="G5937" t="s">
        <v>468</v>
      </c>
      <c r="H5937" t="s">
        <v>129</v>
      </c>
      <c r="I5937" t="s">
        <v>54</v>
      </c>
      <c r="J5937" t="s">
        <v>122</v>
      </c>
      <c r="K5937" t="s">
        <v>123</v>
      </c>
      <c r="L5937">
        <v>98103</v>
      </c>
      <c r="M5937" t="s">
        <v>71</v>
      </c>
      <c r="N5937" t="s">
        <v>2101</v>
      </c>
      <c r="O5937" t="s">
        <v>59</v>
      </c>
      <c r="P5937" t="s">
        <v>92</v>
      </c>
      <c r="Q5937" t="s">
        <v>2102</v>
      </c>
      <c r="R5937" s="19">
        <v>25.4</v>
      </c>
      <c r="S5937" s="17">
        <v>5</v>
      </c>
      <c r="T5937" s="20">
        <v>0</v>
      </c>
      <c r="U5937" s="19">
        <v>8.6359999999999992</v>
      </c>
      <c r="V5937" s="20">
        <f t="shared" si="460"/>
        <v>0.33999999999999997</v>
      </c>
      <c r="W5937" s="17">
        <f t="shared" si="461"/>
        <v>2016</v>
      </c>
      <c r="X5937" t="str">
        <f t="shared" si="462"/>
        <v>Jul-2016</v>
      </c>
      <c r="Y5937" s="17">
        <f t="shared" si="463"/>
        <v>0</v>
      </c>
      <c r="Z5937" t="str">
        <f t="shared" si="464"/>
        <v>0% (No Discount)</v>
      </c>
      <c r="AA5937" s="17">
        <f>IF(COUNTIF($B$2:B5937,B5937)=1,1,0)</f>
        <v>1</v>
      </c>
      <c r="AB5937" s="17">
        <f>IF(COUNTIF($F$2:F5937,F5937)=1,1,0)</f>
        <v>0</v>
      </c>
    </row>
    <row r="5938" spans="1:28" x14ac:dyDescent="0.2">
      <c r="A5938" s="17">
        <v>5937</v>
      </c>
      <c r="B5938" t="s">
        <v>8617</v>
      </c>
      <c r="C5938" s="18">
        <v>42555</v>
      </c>
      <c r="D5938" s="18">
        <v>42555</v>
      </c>
      <c r="E5938" t="s">
        <v>1320</v>
      </c>
      <c r="F5938" t="s">
        <v>467</v>
      </c>
      <c r="G5938" t="s">
        <v>468</v>
      </c>
      <c r="H5938" t="s">
        <v>129</v>
      </c>
      <c r="I5938" t="s">
        <v>54</v>
      </c>
      <c r="J5938" t="s">
        <v>122</v>
      </c>
      <c r="K5938" t="s">
        <v>123</v>
      </c>
      <c r="L5938">
        <v>98103</v>
      </c>
      <c r="M5938" t="s">
        <v>71</v>
      </c>
      <c r="N5938" t="s">
        <v>4817</v>
      </c>
      <c r="O5938" t="s">
        <v>98</v>
      </c>
      <c r="P5938" t="s">
        <v>99</v>
      </c>
      <c r="Q5938" t="s">
        <v>4818</v>
      </c>
      <c r="R5938" s="19">
        <v>177.48</v>
      </c>
      <c r="S5938" s="17">
        <v>3</v>
      </c>
      <c r="T5938" s="20">
        <v>0.2</v>
      </c>
      <c r="U5938" s="19">
        <v>19.9665</v>
      </c>
      <c r="V5938" s="20">
        <f t="shared" si="460"/>
        <v>0.1125</v>
      </c>
      <c r="W5938" s="17">
        <f t="shared" si="461"/>
        <v>2016</v>
      </c>
      <c r="X5938" t="str">
        <f t="shared" si="462"/>
        <v>Jul-2016</v>
      </c>
      <c r="Y5938" s="17">
        <f t="shared" si="463"/>
        <v>0</v>
      </c>
      <c r="Z5938" t="str">
        <f t="shared" si="464"/>
        <v>11-20%</v>
      </c>
      <c r="AA5938" s="17">
        <f>IF(COUNTIF($B$2:B5938,B5938)=1,1,0)</f>
        <v>0</v>
      </c>
      <c r="AB5938" s="17">
        <f>IF(COUNTIF($F$2:F5938,F5938)=1,1,0)</f>
        <v>0</v>
      </c>
    </row>
    <row r="5939" spans="1:28" x14ac:dyDescent="0.2">
      <c r="A5939" s="17">
        <v>5938</v>
      </c>
      <c r="B5939" t="s">
        <v>8617</v>
      </c>
      <c r="C5939" s="18">
        <v>42555</v>
      </c>
      <c r="D5939" s="18">
        <v>42555</v>
      </c>
      <c r="E5939" t="s">
        <v>1320</v>
      </c>
      <c r="F5939" t="s">
        <v>467</v>
      </c>
      <c r="G5939" t="s">
        <v>468</v>
      </c>
      <c r="H5939" t="s">
        <v>129</v>
      </c>
      <c r="I5939" t="s">
        <v>54</v>
      </c>
      <c r="J5939" t="s">
        <v>122</v>
      </c>
      <c r="K5939" t="s">
        <v>123</v>
      </c>
      <c r="L5939">
        <v>98103</v>
      </c>
      <c r="M5939" t="s">
        <v>71</v>
      </c>
      <c r="N5939" t="s">
        <v>3929</v>
      </c>
      <c r="O5939" t="s">
        <v>98</v>
      </c>
      <c r="P5939" t="s">
        <v>99</v>
      </c>
      <c r="Q5939" t="s">
        <v>3930</v>
      </c>
      <c r="R5939" s="19">
        <v>71.975999999999999</v>
      </c>
      <c r="S5939" s="17">
        <v>3</v>
      </c>
      <c r="T5939" s="20">
        <v>0.2</v>
      </c>
      <c r="U5939" s="19">
        <v>8.9969999999999999</v>
      </c>
      <c r="V5939" s="20">
        <f t="shared" si="460"/>
        <v>0.125</v>
      </c>
      <c r="W5939" s="17">
        <f t="shared" si="461"/>
        <v>2016</v>
      </c>
      <c r="X5939" t="str">
        <f t="shared" si="462"/>
        <v>Jul-2016</v>
      </c>
      <c r="Y5939" s="17">
        <f t="shared" si="463"/>
        <v>0</v>
      </c>
      <c r="Z5939" t="str">
        <f t="shared" si="464"/>
        <v>11-20%</v>
      </c>
      <c r="AA5939" s="17">
        <f>IF(COUNTIF($B$2:B5939,B5939)=1,1,0)</f>
        <v>0</v>
      </c>
      <c r="AB5939" s="17">
        <f>IF(COUNTIF($F$2:F5939,F5939)=1,1,0)</f>
        <v>0</v>
      </c>
    </row>
    <row r="5940" spans="1:28" x14ac:dyDescent="0.2">
      <c r="A5940" s="17">
        <v>5939</v>
      </c>
      <c r="B5940" t="s">
        <v>8618</v>
      </c>
      <c r="C5940" s="18">
        <v>42874</v>
      </c>
      <c r="D5940" s="18">
        <v>42880</v>
      </c>
      <c r="E5940" t="s">
        <v>77</v>
      </c>
      <c r="F5940" t="s">
        <v>5783</v>
      </c>
      <c r="G5940" t="s">
        <v>5784</v>
      </c>
      <c r="H5940" t="s">
        <v>53</v>
      </c>
      <c r="I5940" t="s">
        <v>54</v>
      </c>
      <c r="J5940" t="s">
        <v>4382</v>
      </c>
      <c r="K5940" t="s">
        <v>131</v>
      </c>
      <c r="L5940">
        <v>75023</v>
      </c>
      <c r="M5940" t="s">
        <v>132</v>
      </c>
      <c r="N5940" t="s">
        <v>4884</v>
      </c>
      <c r="O5940" t="s">
        <v>98</v>
      </c>
      <c r="P5940" t="s">
        <v>99</v>
      </c>
      <c r="Q5940" t="s">
        <v>4885</v>
      </c>
      <c r="R5940" s="19">
        <v>95.992000000000004</v>
      </c>
      <c r="S5940" s="17">
        <v>1</v>
      </c>
      <c r="T5940" s="20">
        <v>0.2</v>
      </c>
      <c r="U5940" s="19">
        <v>9.5991999999999997</v>
      </c>
      <c r="V5940" s="20">
        <f t="shared" si="460"/>
        <v>9.9999999999999992E-2</v>
      </c>
      <c r="W5940" s="17">
        <f t="shared" si="461"/>
        <v>2017</v>
      </c>
      <c r="X5940" t="str">
        <f t="shared" si="462"/>
        <v>May-2017</v>
      </c>
      <c r="Y5940" s="17">
        <f t="shared" si="463"/>
        <v>6</v>
      </c>
      <c r="Z5940" t="str">
        <f t="shared" si="464"/>
        <v>11-20%</v>
      </c>
      <c r="AA5940" s="17">
        <f>IF(COUNTIF($B$2:B5940,B5940)=1,1,0)</f>
        <v>1</v>
      </c>
      <c r="AB5940" s="17">
        <f>IF(COUNTIF($F$2:F5940,F5940)=1,1,0)</f>
        <v>0</v>
      </c>
    </row>
    <row r="5941" spans="1:28" x14ac:dyDescent="0.2">
      <c r="A5941" s="17">
        <v>5940</v>
      </c>
      <c r="B5941" t="s">
        <v>8618</v>
      </c>
      <c r="C5941" s="18">
        <v>42874</v>
      </c>
      <c r="D5941" s="18">
        <v>42880</v>
      </c>
      <c r="E5941" t="s">
        <v>77</v>
      </c>
      <c r="F5941" t="s">
        <v>5783</v>
      </c>
      <c r="G5941" t="s">
        <v>5784</v>
      </c>
      <c r="H5941" t="s">
        <v>53</v>
      </c>
      <c r="I5941" t="s">
        <v>54</v>
      </c>
      <c r="J5941" t="s">
        <v>4382</v>
      </c>
      <c r="K5941" t="s">
        <v>131</v>
      </c>
      <c r="L5941">
        <v>75023</v>
      </c>
      <c r="M5941" t="s">
        <v>132</v>
      </c>
      <c r="N5941" t="s">
        <v>8043</v>
      </c>
      <c r="O5941" t="s">
        <v>73</v>
      </c>
      <c r="P5941" t="s">
        <v>74</v>
      </c>
      <c r="Q5941" t="s">
        <v>8044</v>
      </c>
      <c r="R5941" s="19">
        <v>13.215999999999999</v>
      </c>
      <c r="S5941" s="17">
        <v>4</v>
      </c>
      <c r="T5941" s="20">
        <v>0.2</v>
      </c>
      <c r="U5941" s="19">
        <v>4.2952000000000004</v>
      </c>
      <c r="V5941" s="20">
        <f t="shared" si="460"/>
        <v>0.32500000000000007</v>
      </c>
      <c r="W5941" s="17">
        <f t="shared" si="461"/>
        <v>2017</v>
      </c>
      <c r="X5941" t="str">
        <f t="shared" si="462"/>
        <v>May-2017</v>
      </c>
      <c r="Y5941" s="17">
        <f t="shared" si="463"/>
        <v>6</v>
      </c>
      <c r="Z5941" t="str">
        <f t="shared" si="464"/>
        <v>11-20%</v>
      </c>
      <c r="AA5941" s="17">
        <f>IF(COUNTIF($B$2:B5941,B5941)=1,1,0)</f>
        <v>0</v>
      </c>
      <c r="AB5941" s="17">
        <f>IF(COUNTIF($F$2:F5941,F5941)=1,1,0)</f>
        <v>0</v>
      </c>
    </row>
    <row r="5942" spans="1:28" x14ac:dyDescent="0.2">
      <c r="A5942" s="17">
        <v>5941</v>
      </c>
      <c r="B5942" t="s">
        <v>8619</v>
      </c>
      <c r="C5942" s="18">
        <v>43020</v>
      </c>
      <c r="D5942" s="18">
        <v>43022</v>
      </c>
      <c r="E5942" t="s">
        <v>50</v>
      </c>
      <c r="F5942" t="s">
        <v>2974</v>
      </c>
      <c r="G5942" t="s">
        <v>2975</v>
      </c>
      <c r="H5942" t="s">
        <v>53</v>
      </c>
      <c r="I5942" t="s">
        <v>54</v>
      </c>
      <c r="J5942" t="s">
        <v>69</v>
      </c>
      <c r="K5942" t="s">
        <v>70</v>
      </c>
      <c r="L5942">
        <v>90049</v>
      </c>
      <c r="M5942" t="s">
        <v>71</v>
      </c>
      <c r="N5942" t="s">
        <v>1886</v>
      </c>
      <c r="O5942" t="s">
        <v>98</v>
      </c>
      <c r="P5942" t="s">
        <v>188</v>
      </c>
      <c r="Q5942" t="s">
        <v>1887</v>
      </c>
      <c r="R5942" s="19">
        <v>435.84</v>
      </c>
      <c r="S5942" s="17">
        <v>12</v>
      </c>
      <c r="T5942" s="20">
        <v>0</v>
      </c>
      <c r="U5942" s="19">
        <v>130.75200000000001</v>
      </c>
      <c r="V5942" s="20">
        <f t="shared" si="460"/>
        <v>0.30000000000000004</v>
      </c>
      <c r="W5942" s="17">
        <f t="shared" si="461"/>
        <v>2017</v>
      </c>
      <c r="X5942" t="str">
        <f t="shared" si="462"/>
        <v>Oct-2017</v>
      </c>
      <c r="Y5942" s="17">
        <f t="shared" si="463"/>
        <v>2</v>
      </c>
      <c r="Z5942" t="str">
        <f t="shared" si="464"/>
        <v>0% (No Discount)</v>
      </c>
      <c r="AA5942" s="17">
        <f>IF(COUNTIF($B$2:B5942,B5942)=1,1,0)</f>
        <v>1</v>
      </c>
      <c r="AB5942" s="17">
        <f>IF(COUNTIF($F$2:F5942,F5942)=1,1,0)</f>
        <v>0</v>
      </c>
    </row>
    <row r="5943" spans="1:28" x14ac:dyDescent="0.2">
      <c r="A5943" s="17">
        <v>5942</v>
      </c>
      <c r="B5943" t="s">
        <v>8619</v>
      </c>
      <c r="C5943" s="18">
        <v>43020</v>
      </c>
      <c r="D5943" s="18">
        <v>43022</v>
      </c>
      <c r="E5943" t="s">
        <v>50</v>
      </c>
      <c r="F5943" t="s">
        <v>2974</v>
      </c>
      <c r="G5943" t="s">
        <v>2975</v>
      </c>
      <c r="H5943" t="s">
        <v>53</v>
      </c>
      <c r="I5943" t="s">
        <v>54</v>
      </c>
      <c r="J5943" t="s">
        <v>69</v>
      </c>
      <c r="K5943" t="s">
        <v>70</v>
      </c>
      <c r="L5943">
        <v>90049</v>
      </c>
      <c r="M5943" t="s">
        <v>71</v>
      </c>
      <c r="N5943" t="s">
        <v>614</v>
      </c>
      <c r="O5943" t="s">
        <v>73</v>
      </c>
      <c r="P5943" t="s">
        <v>95</v>
      </c>
      <c r="Q5943" t="s">
        <v>615</v>
      </c>
      <c r="R5943" s="19">
        <v>5.88</v>
      </c>
      <c r="S5943" s="17">
        <v>2</v>
      </c>
      <c r="T5943" s="20">
        <v>0</v>
      </c>
      <c r="U5943" s="19">
        <v>1.5875999999999999</v>
      </c>
      <c r="V5943" s="20">
        <f t="shared" si="460"/>
        <v>0.26999999999999996</v>
      </c>
      <c r="W5943" s="17">
        <f t="shared" si="461"/>
        <v>2017</v>
      </c>
      <c r="X5943" t="str">
        <f t="shared" si="462"/>
        <v>Oct-2017</v>
      </c>
      <c r="Y5943" s="17">
        <f t="shared" si="463"/>
        <v>2</v>
      </c>
      <c r="Z5943" t="str">
        <f t="shared" si="464"/>
        <v>0% (No Discount)</v>
      </c>
      <c r="AA5943" s="17">
        <f>IF(COUNTIF($B$2:B5943,B5943)=1,1,0)</f>
        <v>0</v>
      </c>
      <c r="AB5943" s="17">
        <f>IF(COUNTIF($F$2:F5943,F5943)=1,1,0)</f>
        <v>0</v>
      </c>
    </row>
    <row r="5944" spans="1:28" x14ac:dyDescent="0.2">
      <c r="A5944" s="17">
        <v>5943</v>
      </c>
      <c r="B5944" t="s">
        <v>8620</v>
      </c>
      <c r="C5944" s="18">
        <v>42588</v>
      </c>
      <c r="D5944" s="18">
        <v>42595</v>
      </c>
      <c r="E5944" t="s">
        <v>77</v>
      </c>
      <c r="F5944" t="s">
        <v>3044</v>
      </c>
      <c r="G5944" t="s">
        <v>3045</v>
      </c>
      <c r="H5944" t="s">
        <v>53</v>
      </c>
      <c r="I5944" t="s">
        <v>54</v>
      </c>
      <c r="J5944" t="s">
        <v>69</v>
      </c>
      <c r="K5944" t="s">
        <v>70</v>
      </c>
      <c r="L5944">
        <v>90032</v>
      </c>
      <c r="M5944" t="s">
        <v>71</v>
      </c>
      <c r="N5944" t="s">
        <v>864</v>
      </c>
      <c r="O5944" t="s">
        <v>98</v>
      </c>
      <c r="P5944" t="s">
        <v>99</v>
      </c>
      <c r="Q5944" t="s">
        <v>865</v>
      </c>
      <c r="R5944" s="19">
        <v>211.16800000000001</v>
      </c>
      <c r="S5944" s="17">
        <v>4</v>
      </c>
      <c r="T5944" s="20">
        <v>0.2</v>
      </c>
      <c r="U5944" s="19">
        <v>18.4772</v>
      </c>
      <c r="V5944" s="20">
        <f t="shared" si="460"/>
        <v>8.7499999999999994E-2</v>
      </c>
      <c r="W5944" s="17">
        <f t="shared" si="461"/>
        <v>2016</v>
      </c>
      <c r="X5944" t="str">
        <f t="shared" si="462"/>
        <v>Aug-2016</v>
      </c>
      <c r="Y5944" s="17">
        <f t="shared" si="463"/>
        <v>7</v>
      </c>
      <c r="Z5944" t="str">
        <f t="shared" si="464"/>
        <v>11-20%</v>
      </c>
      <c r="AA5944" s="17">
        <f>IF(COUNTIF($B$2:B5944,B5944)=1,1,0)</f>
        <v>1</v>
      </c>
      <c r="AB5944" s="17">
        <f>IF(COUNTIF($F$2:F5944,F5944)=1,1,0)</f>
        <v>0</v>
      </c>
    </row>
    <row r="5945" spans="1:28" x14ac:dyDescent="0.2">
      <c r="A5945" s="17">
        <v>5944</v>
      </c>
      <c r="B5945" t="s">
        <v>8621</v>
      </c>
      <c r="C5945" s="18">
        <v>41876</v>
      </c>
      <c r="D5945" s="18">
        <v>41880</v>
      </c>
      <c r="E5945" t="s">
        <v>77</v>
      </c>
      <c r="F5945" t="s">
        <v>291</v>
      </c>
      <c r="G5945" t="s">
        <v>292</v>
      </c>
      <c r="H5945" t="s">
        <v>68</v>
      </c>
      <c r="I5945" t="s">
        <v>54</v>
      </c>
      <c r="J5945" t="s">
        <v>69</v>
      </c>
      <c r="K5945" t="s">
        <v>70</v>
      </c>
      <c r="L5945">
        <v>90036</v>
      </c>
      <c r="M5945" t="s">
        <v>71</v>
      </c>
      <c r="N5945" t="s">
        <v>6118</v>
      </c>
      <c r="O5945" t="s">
        <v>59</v>
      </c>
      <c r="P5945" t="s">
        <v>92</v>
      </c>
      <c r="Q5945" t="s">
        <v>6119</v>
      </c>
      <c r="R5945" s="19">
        <v>6.28</v>
      </c>
      <c r="S5945" s="17">
        <v>1</v>
      </c>
      <c r="T5945" s="20">
        <v>0</v>
      </c>
      <c r="U5945" s="19">
        <v>2.6375999999999999</v>
      </c>
      <c r="V5945" s="20">
        <f t="shared" si="460"/>
        <v>0.42</v>
      </c>
      <c r="W5945" s="17">
        <f t="shared" si="461"/>
        <v>2014</v>
      </c>
      <c r="X5945" t="str">
        <f t="shared" si="462"/>
        <v>Aug-2014</v>
      </c>
      <c r="Y5945" s="17">
        <f t="shared" si="463"/>
        <v>4</v>
      </c>
      <c r="Z5945" t="str">
        <f t="shared" si="464"/>
        <v>0% (No Discount)</v>
      </c>
      <c r="AA5945" s="17">
        <f>IF(COUNTIF($B$2:B5945,B5945)=1,1,0)</f>
        <v>1</v>
      </c>
      <c r="AB5945" s="17">
        <f>IF(COUNTIF($F$2:F5945,F5945)=1,1,0)</f>
        <v>0</v>
      </c>
    </row>
    <row r="5946" spans="1:28" x14ac:dyDescent="0.2">
      <c r="A5946" s="17">
        <v>5945</v>
      </c>
      <c r="B5946" t="s">
        <v>8621</v>
      </c>
      <c r="C5946" s="18">
        <v>41876</v>
      </c>
      <c r="D5946" s="18">
        <v>41880</v>
      </c>
      <c r="E5946" t="s">
        <v>77</v>
      </c>
      <c r="F5946" t="s">
        <v>291</v>
      </c>
      <c r="G5946" t="s">
        <v>292</v>
      </c>
      <c r="H5946" t="s">
        <v>68</v>
      </c>
      <c r="I5946" t="s">
        <v>54</v>
      </c>
      <c r="J5946" t="s">
        <v>69</v>
      </c>
      <c r="K5946" t="s">
        <v>70</v>
      </c>
      <c r="L5946">
        <v>90036</v>
      </c>
      <c r="M5946" t="s">
        <v>71</v>
      </c>
      <c r="N5946" t="s">
        <v>1782</v>
      </c>
      <c r="O5946" t="s">
        <v>98</v>
      </c>
      <c r="P5946" t="s">
        <v>188</v>
      </c>
      <c r="Q5946" t="s">
        <v>1783</v>
      </c>
      <c r="R5946" s="19">
        <v>95.1</v>
      </c>
      <c r="S5946" s="17">
        <v>5</v>
      </c>
      <c r="T5946" s="20">
        <v>0</v>
      </c>
      <c r="U5946" s="19">
        <v>30.431999999999999</v>
      </c>
      <c r="V5946" s="20">
        <f t="shared" si="460"/>
        <v>0.32</v>
      </c>
      <c r="W5946" s="17">
        <f t="shared" si="461"/>
        <v>2014</v>
      </c>
      <c r="X5946" t="str">
        <f t="shared" si="462"/>
        <v>Aug-2014</v>
      </c>
      <c r="Y5946" s="17">
        <f t="shared" si="463"/>
        <v>4</v>
      </c>
      <c r="Z5946" t="str">
        <f t="shared" si="464"/>
        <v>0% (No Discount)</v>
      </c>
      <c r="AA5946" s="17">
        <f>IF(COUNTIF($B$2:B5946,B5946)=1,1,0)</f>
        <v>0</v>
      </c>
      <c r="AB5946" s="17">
        <f>IF(COUNTIF($F$2:F5946,F5946)=1,1,0)</f>
        <v>0</v>
      </c>
    </row>
    <row r="5947" spans="1:28" x14ac:dyDescent="0.2">
      <c r="A5947" s="17">
        <v>5946</v>
      </c>
      <c r="B5947" t="s">
        <v>8621</v>
      </c>
      <c r="C5947" s="18">
        <v>41876</v>
      </c>
      <c r="D5947" s="18">
        <v>41880</v>
      </c>
      <c r="E5947" t="s">
        <v>77</v>
      </c>
      <c r="F5947" t="s">
        <v>291</v>
      </c>
      <c r="G5947" t="s">
        <v>292</v>
      </c>
      <c r="H5947" t="s">
        <v>68</v>
      </c>
      <c r="I5947" t="s">
        <v>54</v>
      </c>
      <c r="J5947" t="s">
        <v>69</v>
      </c>
      <c r="K5947" t="s">
        <v>70</v>
      </c>
      <c r="L5947">
        <v>90036</v>
      </c>
      <c r="M5947" t="s">
        <v>71</v>
      </c>
      <c r="N5947" t="s">
        <v>5565</v>
      </c>
      <c r="O5947" t="s">
        <v>73</v>
      </c>
      <c r="P5947" t="s">
        <v>117</v>
      </c>
      <c r="Q5947" t="s">
        <v>5566</v>
      </c>
      <c r="R5947" s="19">
        <v>25.92</v>
      </c>
      <c r="S5947" s="17">
        <v>4</v>
      </c>
      <c r="T5947" s="20">
        <v>0</v>
      </c>
      <c r="U5947" s="19">
        <v>12.441599999999999</v>
      </c>
      <c r="V5947" s="20">
        <f t="shared" si="460"/>
        <v>0.47999999999999993</v>
      </c>
      <c r="W5947" s="17">
        <f t="shared" si="461"/>
        <v>2014</v>
      </c>
      <c r="X5947" t="str">
        <f t="shared" si="462"/>
        <v>Aug-2014</v>
      </c>
      <c r="Y5947" s="17">
        <f t="shared" si="463"/>
        <v>4</v>
      </c>
      <c r="Z5947" t="str">
        <f t="shared" si="464"/>
        <v>0% (No Discount)</v>
      </c>
      <c r="AA5947" s="17">
        <f>IF(COUNTIF($B$2:B5947,B5947)=1,1,0)</f>
        <v>0</v>
      </c>
      <c r="AB5947" s="17">
        <f>IF(COUNTIF($F$2:F5947,F5947)=1,1,0)</f>
        <v>0</v>
      </c>
    </row>
    <row r="5948" spans="1:28" x14ac:dyDescent="0.2">
      <c r="A5948" s="17">
        <v>5947</v>
      </c>
      <c r="B5948" t="s">
        <v>8621</v>
      </c>
      <c r="C5948" s="18">
        <v>41876</v>
      </c>
      <c r="D5948" s="18">
        <v>41880</v>
      </c>
      <c r="E5948" t="s">
        <v>77</v>
      </c>
      <c r="F5948" t="s">
        <v>291</v>
      </c>
      <c r="G5948" t="s">
        <v>292</v>
      </c>
      <c r="H5948" t="s">
        <v>68</v>
      </c>
      <c r="I5948" t="s">
        <v>54</v>
      </c>
      <c r="J5948" t="s">
        <v>69</v>
      </c>
      <c r="K5948" t="s">
        <v>70</v>
      </c>
      <c r="L5948">
        <v>90036</v>
      </c>
      <c r="M5948" t="s">
        <v>71</v>
      </c>
      <c r="N5948" t="s">
        <v>3021</v>
      </c>
      <c r="O5948" t="s">
        <v>73</v>
      </c>
      <c r="P5948" t="s">
        <v>86</v>
      </c>
      <c r="Q5948" t="s">
        <v>3022</v>
      </c>
      <c r="R5948" s="19">
        <v>48.84</v>
      </c>
      <c r="S5948" s="17">
        <v>4</v>
      </c>
      <c r="T5948" s="20">
        <v>0</v>
      </c>
      <c r="U5948" s="19">
        <v>13.1868</v>
      </c>
      <c r="V5948" s="20">
        <f t="shared" si="460"/>
        <v>0.26999999999999996</v>
      </c>
      <c r="W5948" s="17">
        <f t="shared" si="461"/>
        <v>2014</v>
      </c>
      <c r="X5948" t="str">
        <f t="shared" si="462"/>
        <v>Aug-2014</v>
      </c>
      <c r="Y5948" s="17">
        <f t="shared" si="463"/>
        <v>4</v>
      </c>
      <c r="Z5948" t="str">
        <f t="shared" si="464"/>
        <v>0% (No Discount)</v>
      </c>
      <c r="AA5948" s="17">
        <f>IF(COUNTIF($B$2:B5948,B5948)=1,1,0)</f>
        <v>0</v>
      </c>
      <c r="AB5948" s="17">
        <f>IF(COUNTIF($F$2:F5948,F5948)=1,1,0)</f>
        <v>0</v>
      </c>
    </row>
    <row r="5949" spans="1:28" x14ac:dyDescent="0.2">
      <c r="A5949" s="17">
        <v>5948</v>
      </c>
      <c r="B5949" t="s">
        <v>8622</v>
      </c>
      <c r="C5949" s="18">
        <v>42261</v>
      </c>
      <c r="D5949" s="18">
        <v>42265</v>
      </c>
      <c r="E5949" t="s">
        <v>50</v>
      </c>
      <c r="F5949" t="s">
        <v>4563</v>
      </c>
      <c r="G5949" t="s">
        <v>4564</v>
      </c>
      <c r="H5949" t="s">
        <v>129</v>
      </c>
      <c r="I5949" t="s">
        <v>54</v>
      </c>
      <c r="J5949" t="s">
        <v>1408</v>
      </c>
      <c r="K5949" t="s">
        <v>516</v>
      </c>
      <c r="L5949">
        <v>50315</v>
      </c>
      <c r="M5949" t="s">
        <v>132</v>
      </c>
      <c r="N5949" t="s">
        <v>6412</v>
      </c>
      <c r="O5949" t="s">
        <v>73</v>
      </c>
      <c r="P5949" t="s">
        <v>102</v>
      </c>
      <c r="Q5949" t="s">
        <v>6413</v>
      </c>
      <c r="R5949" s="19">
        <v>25.9</v>
      </c>
      <c r="S5949" s="17">
        <v>5</v>
      </c>
      <c r="T5949" s="20">
        <v>0</v>
      </c>
      <c r="U5949" s="19">
        <v>12.691000000000001</v>
      </c>
      <c r="V5949" s="20">
        <f t="shared" si="460"/>
        <v>0.49000000000000005</v>
      </c>
      <c r="W5949" s="17">
        <f t="shared" si="461"/>
        <v>2015</v>
      </c>
      <c r="X5949" t="str">
        <f t="shared" si="462"/>
        <v>Sep-2015</v>
      </c>
      <c r="Y5949" s="17">
        <f t="shared" si="463"/>
        <v>4</v>
      </c>
      <c r="Z5949" t="str">
        <f t="shared" si="464"/>
        <v>0% (No Discount)</v>
      </c>
      <c r="AA5949" s="17">
        <f>IF(COUNTIF($B$2:B5949,B5949)=1,1,0)</f>
        <v>1</v>
      </c>
      <c r="AB5949" s="17">
        <f>IF(COUNTIF($F$2:F5949,F5949)=1,1,0)</f>
        <v>0</v>
      </c>
    </row>
    <row r="5950" spans="1:28" x14ac:dyDescent="0.2">
      <c r="A5950" s="17">
        <v>5949</v>
      </c>
      <c r="B5950" t="s">
        <v>8623</v>
      </c>
      <c r="C5950" s="18">
        <v>42799</v>
      </c>
      <c r="D5950" s="18">
        <v>42799</v>
      </c>
      <c r="E5950" t="s">
        <v>1320</v>
      </c>
      <c r="F5950" t="s">
        <v>1025</v>
      </c>
      <c r="G5950" t="s">
        <v>1026</v>
      </c>
      <c r="H5950" t="s">
        <v>68</v>
      </c>
      <c r="I5950" t="s">
        <v>54</v>
      </c>
      <c r="J5950" t="s">
        <v>5314</v>
      </c>
      <c r="K5950" t="s">
        <v>1519</v>
      </c>
      <c r="L5950">
        <v>38671</v>
      </c>
      <c r="M5950" t="s">
        <v>57</v>
      </c>
      <c r="N5950" t="s">
        <v>3019</v>
      </c>
      <c r="O5950" t="s">
        <v>73</v>
      </c>
      <c r="P5950" t="s">
        <v>200</v>
      </c>
      <c r="Q5950" t="s">
        <v>3020</v>
      </c>
      <c r="R5950" s="19">
        <v>42.68</v>
      </c>
      <c r="S5950" s="17">
        <v>4</v>
      </c>
      <c r="T5950" s="20">
        <v>0</v>
      </c>
      <c r="U5950" s="19">
        <v>19.6328</v>
      </c>
      <c r="V5950" s="20">
        <f t="shared" si="460"/>
        <v>0.46</v>
      </c>
      <c r="W5950" s="17">
        <f t="shared" si="461"/>
        <v>2017</v>
      </c>
      <c r="X5950" t="str">
        <f t="shared" si="462"/>
        <v>Mar-2017</v>
      </c>
      <c r="Y5950" s="17">
        <f t="shared" si="463"/>
        <v>0</v>
      </c>
      <c r="Z5950" t="str">
        <f t="shared" si="464"/>
        <v>0% (No Discount)</v>
      </c>
      <c r="AA5950" s="17">
        <f>IF(COUNTIF($B$2:B5950,B5950)=1,1,0)</f>
        <v>1</v>
      </c>
      <c r="AB5950" s="17">
        <f>IF(COUNTIF($F$2:F5950,F5950)=1,1,0)</f>
        <v>0</v>
      </c>
    </row>
    <row r="5951" spans="1:28" x14ac:dyDescent="0.2">
      <c r="A5951" s="17">
        <v>5950</v>
      </c>
      <c r="B5951" t="s">
        <v>8623</v>
      </c>
      <c r="C5951" s="18">
        <v>42799</v>
      </c>
      <c r="D5951" s="18">
        <v>42799</v>
      </c>
      <c r="E5951" t="s">
        <v>1320</v>
      </c>
      <c r="F5951" t="s">
        <v>1025</v>
      </c>
      <c r="G5951" t="s">
        <v>1026</v>
      </c>
      <c r="H5951" t="s">
        <v>68</v>
      </c>
      <c r="I5951" t="s">
        <v>54</v>
      </c>
      <c r="J5951" t="s">
        <v>5314</v>
      </c>
      <c r="K5951" t="s">
        <v>1519</v>
      </c>
      <c r="L5951">
        <v>38671</v>
      </c>
      <c r="M5951" t="s">
        <v>57</v>
      </c>
      <c r="N5951" t="s">
        <v>1626</v>
      </c>
      <c r="O5951" t="s">
        <v>98</v>
      </c>
      <c r="P5951" t="s">
        <v>188</v>
      </c>
      <c r="Q5951" t="s">
        <v>1627</v>
      </c>
      <c r="R5951" s="19">
        <v>299.97000000000003</v>
      </c>
      <c r="S5951" s="17">
        <v>3</v>
      </c>
      <c r="T5951" s="20">
        <v>0</v>
      </c>
      <c r="U5951" s="19">
        <v>125.98739999999999</v>
      </c>
      <c r="V5951" s="20">
        <f t="shared" si="460"/>
        <v>0.41999999999999993</v>
      </c>
      <c r="W5951" s="17">
        <f t="shared" si="461"/>
        <v>2017</v>
      </c>
      <c r="X5951" t="str">
        <f t="shared" si="462"/>
        <v>Mar-2017</v>
      </c>
      <c r="Y5951" s="17">
        <f t="shared" si="463"/>
        <v>0</v>
      </c>
      <c r="Z5951" t="str">
        <f t="shared" si="464"/>
        <v>0% (No Discount)</v>
      </c>
      <c r="AA5951" s="17">
        <f>IF(COUNTIF($B$2:B5951,B5951)=1,1,0)</f>
        <v>0</v>
      </c>
      <c r="AB5951" s="17">
        <f>IF(COUNTIF($F$2:F5951,F5951)=1,1,0)</f>
        <v>0</v>
      </c>
    </row>
    <row r="5952" spans="1:28" x14ac:dyDescent="0.2">
      <c r="A5952" s="17">
        <v>5951</v>
      </c>
      <c r="B5952" t="s">
        <v>8623</v>
      </c>
      <c r="C5952" s="18">
        <v>42799</v>
      </c>
      <c r="D5952" s="18">
        <v>42799</v>
      </c>
      <c r="E5952" t="s">
        <v>1320</v>
      </c>
      <c r="F5952" t="s">
        <v>1025</v>
      </c>
      <c r="G5952" t="s">
        <v>1026</v>
      </c>
      <c r="H5952" t="s">
        <v>68</v>
      </c>
      <c r="I5952" t="s">
        <v>54</v>
      </c>
      <c r="J5952" t="s">
        <v>5314</v>
      </c>
      <c r="K5952" t="s">
        <v>1519</v>
      </c>
      <c r="L5952">
        <v>38671</v>
      </c>
      <c r="M5952" t="s">
        <v>57</v>
      </c>
      <c r="N5952" t="s">
        <v>735</v>
      </c>
      <c r="O5952" t="s">
        <v>73</v>
      </c>
      <c r="P5952" t="s">
        <v>105</v>
      </c>
      <c r="Q5952" t="s">
        <v>736</v>
      </c>
      <c r="R5952" s="19">
        <v>262.24</v>
      </c>
      <c r="S5952" s="17">
        <v>2</v>
      </c>
      <c r="T5952" s="20">
        <v>0</v>
      </c>
      <c r="U5952" s="19">
        <v>78.671999999999997</v>
      </c>
      <c r="V5952" s="20">
        <f t="shared" si="460"/>
        <v>0.3</v>
      </c>
      <c r="W5952" s="17">
        <f t="shared" si="461"/>
        <v>2017</v>
      </c>
      <c r="X5952" t="str">
        <f t="shared" si="462"/>
        <v>Mar-2017</v>
      </c>
      <c r="Y5952" s="17">
        <f t="shared" si="463"/>
        <v>0</v>
      </c>
      <c r="Z5952" t="str">
        <f t="shared" si="464"/>
        <v>0% (No Discount)</v>
      </c>
      <c r="AA5952" s="17">
        <f>IF(COUNTIF($B$2:B5952,B5952)=1,1,0)</f>
        <v>0</v>
      </c>
      <c r="AB5952" s="17">
        <f>IF(COUNTIF($F$2:F5952,F5952)=1,1,0)</f>
        <v>0</v>
      </c>
    </row>
    <row r="5953" spans="1:28" x14ac:dyDescent="0.2">
      <c r="A5953" s="17">
        <v>5952</v>
      </c>
      <c r="B5953" t="s">
        <v>8623</v>
      </c>
      <c r="C5953" s="18">
        <v>42799</v>
      </c>
      <c r="D5953" s="18">
        <v>42799</v>
      </c>
      <c r="E5953" t="s">
        <v>1320</v>
      </c>
      <c r="F5953" t="s">
        <v>1025</v>
      </c>
      <c r="G5953" t="s">
        <v>1026</v>
      </c>
      <c r="H5953" t="s">
        <v>68</v>
      </c>
      <c r="I5953" t="s">
        <v>54</v>
      </c>
      <c r="J5953" t="s">
        <v>5314</v>
      </c>
      <c r="K5953" t="s">
        <v>1519</v>
      </c>
      <c r="L5953">
        <v>38671</v>
      </c>
      <c r="M5953" t="s">
        <v>57</v>
      </c>
      <c r="N5953" t="s">
        <v>3603</v>
      </c>
      <c r="O5953" t="s">
        <v>73</v>
      </c>
      <c r="P5953" t="s">
        <v>102</v>
      </c>
      <c r="Q5953" t="s">
        <v>8624</v>
      </c>
      <c r="R5953" s="19">
        <v>234.36</v>
      </c>
      <c r="S5953" s="17">
        <v>6</v>
      </c>
      <c r="T5953" s="20">
        <v>0</v>
      </c>
      <c r="U5953" s="19">
        <v>112.4928</v>
      </c>
      <c r="V5953" s="20">
        <f t="shared" si="460"/>
        <v>0.48</v>
      </c>
      <c r="W5953" s="17">
        <f t="shared" si="461"/>
        <v>2017</v>
      </c>
      <c r="X5953" t="str">
        <f t="shared" si="462"/>
        <v>Mar-2017</v>
      </c>
      <c r="Y5953" s="17">
        <f t="shared" si="463"/>
        <v>0</v>
      </c>
      <c r="Z5953" t="str">
        <f t="shared" si="464"/>
        <v>0% (No Discount)</v>
      </c>
      <c r="AA5953" s="17">
        <f>IF(COUNTIF($B$2:B5953,B5953)=1,1,0)</f>
        <v>0</v>
      </c>
      <c r="AB5953" s="17">
        <f>IF(COUNTIF($F$2:F5953,F5953)=1,1,0)</f>
        <v>0</v>
      </c>
    </row>
    <row r="5954" spans="1:28" x14ac:dyDescent="0.2">
      <c r="A5954" s="17">
        <v>5953</v>
      </c>
      <c r="B5954" t="s">
        <v>8625</v>
      </c>
      <c r="C5954" s="18">
        <v>42840</v>
      </c>
      <c r="D5954" s="18">
        <v>42846</v>
      </c>
      <c r="E5954" t="s">
        <v>77</v>
      </c>
      <c r="F5954" t="s">
        <v>1529</v>
      </c>
      <c r="G5954" t="s">
        <v>1530</v>
      </c>
      <c r="H5954" t="s">
        <v>129</v>
      </c>
      <c r="I5954" t="s">
        <v>54</v>
      </c>
      <c r="J5954" t="s">
        <v>211</v>
      </c>
      <c r="K5954" t="s">
        <v>131</v>
      </c>
      <c r="L5954">
        <v>77041</v>
      </c>
      <c r="M5954" t="s">
        <v>132</v>
      </c>
      <c r="N5954" t="s">
        <v>8626</v>
      </c>
      <c r="O5954" t="s">
        <v>73</v>
      </c>
      <c r="P5954" t="s">
        <v>117</v>
      </c>
      <c r="Q5954" t="s">
        <v>8627</v>
      </c>
      <c r="R5954" s="19">
        <v>20.736000000000001</v>
      </c>
      <c r="S5954" s="17">
        <v>4</v>
      </c>
      <c r="T5954" s="20">
        <v>0.2</v>
      </c>
      <c r="U5954" s="19">
        <v>7.2576000000000001</v>
      </c>
      <c r="V5954" s="20">
        <f t="shared" ref="V5954:V6017" si="465">IFERROR(U5954/R5954,0)</f>
        <v>0.35</v>
      </c>
      <c r="W5954" s="17">
        <f t="shared" ref="W5954:W6017" si="466">YEAR(C5954)</f>
        <v>2017</v>
      </c>
      <c r="X5954" t="str">
        <f t="shared" ref="X5954:X6017" si="467">TEXT(C5954,"mmm-yyyy")</f>
        <v>Apr-2017</v>
      </c>
      <c r="Y5954" s="17">
        <f t="shared" ref="Y5954:Y6017" si="468">D5954-C5954</f>
        <v>6</v>
      </c>
      <c r="Z5954" t="str">
        <f t="shared" ref="Z5954:Z6017" si="469">IF(T5954=0,"0% (No Discount)",IF(T5954&lt;=0.1,"1-10%",IF(T5954&lt;=0.2,"11-20%",IF(T5954&lt;=0.3,"21-30%",IF(T5954&lt;=0.4,"31-40%",IF(T5954&lt;=0.5,"41-50%","Over 50%"))))))</f>
        <v>11-20%</v>
      </c>
      <c r="AA5954" s="17">
        <f>IF(COUNTIF($B$2:B5954,B5954)=1,1,0)</f>
        <v>1</v>
      </c>
      <c r="AB5954" s="17">
        <f>IF(COUNTIF($F$2:F5954,F5954)=1,1,0)</f>
        <v>0</v>
      </c>
    </row>
    <row r="5955" spans="1:28" x14ac:dyDescent="0.2">
      <c r="A5955" s="17">
        <v>5954</v>
      </c>
      <c r="B5955" t="s">
        <v>8628</v>
      </c>
      <c r="C5955" s="18">
        <v>41728</v>
      </c>
      <c r="D5955" s="18">
        <v>41729</v>
      </c>
      <c r="E5955" t="s">
        <v>215</v>
      </c>
      <c r="F5955" t="s">
        <v>7322</v>
      </c>
      <c r="G5955" t="s">
        <v>7323</v>
      </c>
      <c r="H5955" t="s">
        <v>68</v>
      </c>
      <c r="I5955" t="s">
        <v>54</v>
      </c>
      <c r="J5955" t="s">
        <v>293</v>
      </c>
      <c r="K5955" t="s">
        <v>294</v>
      </c>
      <c r="L5955">
        <v>10009</v>
      </c>
      <c r="M5955" t="s">
        <v>175</v>
      </c>
      <c r="N5955" t="s">
        <v>7880</v>
      </c>
      <c r="O5955" t="s">
        <v>73</v>
      </c>
      <c r="P5955" t="s">
        <v>95</v>
      </c>
      <c r="Q5955" t="s">
        <v>7881</v>
      </c>
      <c r="R5955" s="19">
        <v>10.5</v>
      </c>
      <c r="S5955" s="17">
        <v>5</v>
      </c>
      <c r="T5955" s="20">
        <v>0</v>
      </c>
      <c r="U5955" s="19">
        <v>2.94</v>
      </c>
      <c r="V5955" s="20">
        <f t="shared" si="465"/>
        <v>0.27999999999999997</v>
      </c>
      <c r="W5955" s="17">
        <f t="shared" si="466"/>
        <v>2014</v>
      </c>
      <c r="X5955" t="str">
        <f t="shared" si="467"/>
        <v>Mar-2014</v>
      </c>
      <c r="Y5955" s="17">
        <f t="shared" si="468"/>
        <v>1</v>
      </c>
      <c r="Z5955" t="str">
        <f t="shared" si="469"/>
        <v>0% (No Discount)</v>
      </c>
      <c r="AA5955" s="17">
        <f>IF(COUNTIF($B$2:B5955,B5955)=1,1,0)</f>
        <v>1</v>
      </c>
      <c r="AB5955" s="17">
        <f>IF(COUNTIF($F$2:F5955,F5955)=1,1,0)</f>
        <v>0</v>
      </c>
    </row>
    <row r="5956" spans="1:28" x14ac:dyDescent="0.2">
      <c r="A5956" s="17">
        <v>5955</v>
      </c>
      <c r="B5956" t="s">
        <v>8629</v>
      </c>
      <c r="C5956" s="18">
        <v>41954</v>
      </c>
      <c r="D5956" s="18">
        <v>41958</v>
      </c>
      <c r="E5956" t="s">
        <v>50</v>
      </c>
      <c r="F5956" t="s">
        <v>7660</v>
      </c>
      <c r="G5956" t="s">
        <v>7661</v>
      </c>
      <c r="H5956" t="s">
        <v>68</v>
      </c>
      <c r="I5956" t="s">
        <v>54</v>
      </c>
      <c r="J5956" t="s">
        <v>4807</v>
      </c>
      <c r="K5956" t="s">
        <v>174</v>
      </c>
      <c r="L5956">
        <v>19601</v>
      </c>
      <c r="M5956" t="s">
        <v>175</v>
      </c>
      <c r="N5956" t="s">
        <v>6074</v>
      </c>
      <c r="O5956" t="s">
        <v>59</v>
      </c>
      <c r="P5956" t="s">
        <v>92</v>
      </c>
      <c r="Q5956" t="s">
        <v>6075</v>
      </c>
      <c r="R5956" s="19">
        <v>23.968</v>
      </c>
      <c r="S5956" s="17">
        <v>2</v>
      </c>
      <c r="T5956" s="20">
        <v>0.2</v>
      </c>
      <c r="U5956" s="19">
        <v>7.7896000000000001</v>
      </c>
      <c r="V5956" s="20">
        <f t="shared" si="465"/>
        <v>0.32500000000000001</v>
      </c>
      <c r="W5956" s="17">
        <f t="shared" si="466"/>
        <v>2014</v>
      </c>
      <c r="X5956" t="str">
        <f t="shared" si="467"/>
        <v>Nov-2014</v>
      </c>
      <c r="Y5956" s="17">
        <f t="shared" si="468"/>
        <v>4</v>
      </c>
      <c r="Z5956" t="str">
        <f t="shared" si="469"/>
        <v>11-20%</v>
      </c>
      <c r="AA5956" s="17">
        <f>IF(COUNTIF($B$2:B5956,B5956)=1,1,0)</f>
        <v>1</v>
      </c>
      <c r="AB5956" s="17">
        <f>IF(COUNTIF($F$2:F5956,F5956)=1,1,0)</f>
        <v>0</v>
      </c>
    </row>
    <row r="5957" spans="1:28" x14ac:dyDescent="0.2">
      <c r="A5957" s="17">
        <v>5956</v>
      </c>
      <c r="B5957" t="s">
        <v>8629</v>
      </c>
      <c r="C5957" s="18">
        <v>41954</v>
      </c>
      <c r="D5957" s="18">
        <v>41958</v>
      </c>
      <c r="E5957" t="s">
        <v>50</v>
      </c>
      <c r="F5957" t="s">
        <v>7660</v>
      </c>
      <c r="G5957" t="s">
        <v>7661</v>
      </c>
      <c r="H5957" t="s">
        <v>68</v>
      </c>
      <c r="I5957" t="s">
        <v>54</v>
      </c>
      <c r="J5957" t="s">
        <v>4807</v>
      </c>
      <c r="K5957" t="s">
        <v>174</v>
      </c>
      <c r="L5957">
        <v>19601</v>
      </c>
      <c r="M5957" t="s">
        <v>175</v>
      </c>
      <c r="N5957" t="s">
        <v>228</v>
      </c>
      <c r="O5957" t="s">
        <v>59</v>
      </c>
      <c r="P5957" t="s">
        <v>60</v>
      </c>
      <c r="Q5957" t="s">
        <v>229</v>
      </c>
      <c r="R5957" s="19">
        <v>521.96</v>
      </c>
      <c r="S5957" s="17">
        <v>4</v>
      </c>
      <c r="T5957" s="20">
        <v>0.5</v>
      </c>
      <c r="U5957" s="19">
        <v>-250.54079999999999</v>
      </c>
      <c r="V5957" s="20">
        <f t="shared" si="465"/>
        <v>-0.47999999999999993</v>
      </c>
      <c r="W5957" s="17">
        <f t="shared" si="466"/>
        <v>2014</v>
      </c>
      <c r="X5957" t="str">
        <f t="shared" si="467"/>
        <v>Nov-2014</v>
      </c>
      <c r="Y5957" s="17">
        <f t="shared" si="468"/>
        <v>4</v>
      </c>
      <c r="Z5957" t="str">
        <f t="shared" si="469"/>
        <v>41-50%</v>
      </c>
      <c r="AA5957" s="17">
        <f>IF(COUNTIF($B$2:B5957,B5957)=1,1,0)</f>
        <v>0</v>
      </c>
      <c r="AB5957" s="17">
        <f>IF(COUNTIF($F$2:F5957,F5957)=1,1,0)</f>
        <v>0</v>
      </c>
    </row>
    <row r="5958" spans="1:28" x14ac:dyDescent="0.2">
      <c r="A5958" s="17">
        <v>5957</v>
      </c>
      <c r="B5958" t="s">
        <v>8630</v>
      </c>
      <c r="C5958" s="18">
        <v>42441</v>
      </c>
      <c r="D5958" s="18">
        <v>42444</v>
      </c>
      <c r="E5958" t="s">
        <v>50</v>
      </c>
      <c r="F5958" t="s">
        <v>1389</v>
      </c>
      <c r="G5958" t="s">
        <v>1390</v>
      </c>
      <c r="H5958" t="s">
        <v>68</v>
      </c>
      <c r="I5958" t="s">
        <v>54</v>
      </c>
      <c r="J5958" t="s">
        <v>154</v>
      </c>
      <c r="K5958" t="s">
        <v>70</v>
      </c>
      <c r="L5958">
        <v>94109</v>
      </c>
      <c r="M5958" t="s">
        <v>71</v>
      </c>
      <c r="N5958" t="s">
        <v>1126</v>
      </c>
      <c r="O5958" t="s">
        <v>73</v>
      </c>
      <c r="P5958" t="s">
        <v>86</v>
      </c>
      <c r="Q5958" t="s">
        <v>1127</v>
      </c>
      <c r="R5958" s="19">
        <v>676.55</v>
      </c>
      <c r="S5958" s="17">
        <v>5</v>
      </c>
      <c r="T5958" s="20">
        <v>0</v>
      </c>
      <c r="U5958" s="19">
        <v>6.7655000000000003</v>
      </c>
      <c r="V5958" s="20">
        <f t="shared" si="465"/>
        <v>1.0000000000000002E-2</v>
      </c>
      <c r="W5958" s="17">
        <f t="shared" si="466"/>
        <v>2016</v>
      </c>
      <c r="X5958" t="str">
        <f t="shared" si="467"/>
        <v>Mar-2016</v>
      </c>
      <c r="Y5958" s="17">
        <f t="shared" si="468"/>
        <v>3</v>
      </c>
      <c r="Z5958" t="str">
        <f t="shared" si="469"/>
        <v>0% (No Discount)</v>
      </c>
      <c r="AA5958" s="17">
        <f>IF(COUNTIF($B$2:B5958,B5958)=1,1,0)</f>
        <v>1</v>
      </c>
      <c r="AB5958" s="17">
        <f>IF(COUNTIF($F$2:F5958,F5958)=1,1,0)</f>
        <v>0</v>
      </c>
    </row>
    <row r="5959" spans="1:28" x14ac:dyDescent="0.2">
      <c r="A5959" s="17">
        <v>5958</v>
      </c>
      <c r="B5959" t="s">
        <v>8630</v>
      </c>
      <c r="C5959" s="18">
        <v>42441</v>
      </c>
      <c r="D5959" s="18">
        <v>42444</v>
      </c>
      <c r="E5959" t="s">
        <v>50</v>
      </c>
      <c r="F5959" t="s">
        <v>1389</v>
      </c>
      <c r="G5959" t="s">
        <v>1390</v>
      </c>
      <c r="H5959" t="s">
        <v>68</v>
      </c>
      <c r="I5959" t="s">
        <v>54</v>
      </c>
      <c r="J5959" t="s">
        <v>154</v>
      </c>
      <c r="K5959" t="s">
        <v>70</v>
      </c>
      <c r="L5959">
        <v>94109</v>
      </c>
      <c r="M5959" t="s">
        <v>71</v>
      </c>
      <c r="N5959" t="s">
        <v>5197</v>
      </c>
      <c r="O5959" t="s">
        <v>73</v>
      </c>
      <c r="P5959" t="s">
        <v>105</v>
      </c>
      <c r="Q5959" t="s">
        <v>5198</v>
      </c>
      <c r="R5959" s="19">
        <v>154.9</v>
      </c>
      <c r="S5959" s="17">
        <v>5</v>
      </c>
      <c r="T5959" s="20">
        <v>0</v>
      </c>
      <c r="U5959" s="19">
        <v>40.274000000000001</v>
      </c>
      <c r="V5959" s="20">
        <f t="shared" si="465"/>
        <v>0.26</v>
      </c>
      <c r="W5959" s="17">
        <f t="shared" si="466"/>
        <v>2016</v>
      </c>
      <c r="X5959" t="str">
        <f t="shared" si="467"/>
        <v>Mar-2016</v>
      </c>
      <c r="Y5959" s="17">
        <f t="shared" si="468"/>
        <v>3</v>
      </c>
      <c r="Z5959" t="str">
        <f t="shared" si="469"/>
        <v>0% (No Discount)</v>
      </c>
      <c r="AA5959" s="17">
        <f>IF(COUNTIF($B$2:B5959,B5959)=1,1,0)</f>
        <v>0</v>
      </c>
      <c r="AB5959" s="17">
        <f>IF(COUNTIF($F$2:F5959,F5959)=1,1,0)</f>
        <v>0</v>
      </c>
    </row>
    <row r="5960" spans="1:28" x14ac:dyDescent="0.2">
      <c r="A5960" s="17">
        <v>5959</v>
      </c>
      <c r="B5960" t="s">
        <v>8630</v>
      </c>
      <c r="C5960" s="18">
        <v>42441</v>
      </c>
      <c r="D5960" s="18">
        <v>42444</v>
      </c>
      <c r="E5960" t="s">
        <v>50</v>
      </c>
      <c r="F5960" t="s">
        <v>1389</v>
      </c>
      <c r="G5960" t="s">
        <v>1390</v>
      </c>
      <c r="H5960" t="s">
        <v>68</v>
      </c>
      <c r="I5960" t="s">
        <v>54</v>
      </c>
      <c r="J5960" t="s">
        <v>154</v>
      </c>
      <c r="K5960" t="s">
        <v>70</v>
      </c>
      <c r="L5960">
        <v>94109</v>
      </c>
      <c r="M5960" t="s">
        <v>71</v>
      </c>
      <c r="N5960" t="s">
        <v>2609</v>
      </c>
      <c r="O5960" t="s">
        <v>73</v>
      </c>
      <c r="P5960" t="s">
        <v>200</v>
      </c>
      <c r="Q5960" t="s">
        <v>2610</v>
      </c>
      <c r="R5960" s="19">
        <v>30.56</v>
      </c>
      <c r="S5960" s="17">
        <v>4</v>
      </c>
      <c r="T5960" s="20">
        <v>0</v>
      </c>
      <c r="U5960" s="19">
        <v>14.974399999999999</v>
      </c>
      <c r="V5960" s="20">
        <f t="shared" si="465"/>
        <v>0.49</v>
      </c>
      <c r="W5960" s="17">
        <f t="shared" si="466"/>
        <v>2016</v>
      </c>
      <c r="X5960" t="str">
        <f t="shared" si="467"/>
        <v>Mar-2016</v>
      </c>
      <c r="Y5960" s="17">
        <f t="shared" si="468"/>
        <v>3</v>
      </c>
      <c r="Z5960" t="str">
        <f t="shared" si="469"/>
        <v>0% (No Discount)</v>
      </c>
      <c r="AA5960" s="17">
        <f>IF(COUNTIF($B$2:B5960,B5960)=1,1,0)</f>
        <v>0</v>
      </c>
      <c r="AB5960" s="17">
        <f>IF(COUNTIF($F$2:F5960,F5960)=1,1,0)</f>
        <v>0</v>
      </c>
    </row>
    <row r="5961" spans="1:28" x14ac:dyDescent="0.2">
      <c r="A5961" s="17">
        <v>5960</v>
      </c>
      <c r="B5961" t="s">
        <v>8630</v>
      </c>
      <c r="C5961" s="18">
        <v>42441</v>
      </c>
      <c r="D5961" s="18">
        <v>42444</v>
      </c>
      <c r="E5961" t="s">
        <v>50</v>
      </c>
      <c r="F5961" t="s">
        <v>1389</v>
      </c>
      <c r="G5961" t="s">
        <v>1390</v>
      </c>
      <c r="H5961" t="s">
        <v>68</v>
      </c>
      <c r="I5961" t="s">
        <v>54</v>
      </c>
      <c r="J5961" t="s">
        <v>154</v>
      </c>
      <c r="K5961" t="s">
        <v>70</v>
      </c>
      <c r="L5961">
        <v>94109</v>
      </c>
      <c r="M5961" t="s">
        <v>71</v>
      </c>
      <c r="N5961" t="s">
        <v>2469</v>
      </c>
      <c r="O5961" t="s">
        <v>59</v>
      </c>
      <c r="P5961" t="s">
        <v>63</v>
      </c>
      <c r="Q5961" t="s">
        <v>2470</v>
      </c>
      <c r="R5961" s="19">
        <v>770.35199999999998</v>
      </c>
      <c r="S5961" s="17">
        <v>3</v>
      </c>
      <c r="T5961" s="20">
        <v>0.2</v>
      </c>
      <c r="U5961" s="19">
        <v>77.035200000000003</v>
      </c>
      <c r="V5961" s="20">
        <f t="shared" si="465"/>
        <v>0.1</v>
      </c>
      <c r="W5961" s="17">
        <f t="shared" si="466"/>
        <v>2016</v>
      </c>
      <c r="X5961" t="str">
        <f t="shared" si="467"/>
        <v>Mar-2016</v>
      </c>
      <c r="Y5961" s="17">
        <f t="shared" si="468"/>
        <v>3</v>
      </c>
      <c r="Z5961" t="str">
        <f t="shared" si="469"/>
        <v>11-20%</v>
      </c>
      <c r="AA5961" s="17">
        <f>IF(COUNTIF($B$2:B5961,B5961)=1,1,0)</f>
        <v>0</v>
      </c>
      <c r="AB5961" s="17">
        <f>IF(COUNTIF($F$2:F5961,F5961)=1,1,0)</f>
        <v>0</v>
      </c>
    </row>
    <row r="5962" spans="1:28" x14ac:dyDescent="0.2">
      <c r="A5962" s="17">
        <v>5961</v>
      </c>
      <c r="B5962" t="s">
        <v>8631</v>
      </c>
      <c r="C5962" s="18">
        <v>42775</v>
      </c>
      <c r="D5962" s="18">
        <v>42780</v>
      </c>
      <c r="E5962" t="s">
        <v>50</v>
      </c>
      <c r="F5962" t="s">
        <v>4272</v>
      </c>
      <c r="G5962" t="s">
        <v>4273</v>
      </c>
      <c r="H5962" t="s">
        <v>68</v>
      </c>
      <c r="I5962" t="s">
        <v>54</v>
      </c>
      <c r="J5962" t="s">
        <v>69</v>
      </c>
      <c r="K5962" t="s">
        <v>70</v>
      </c>
      <c r="L5962">
        <v>90045</v>
      </c>
      <c r="M5962" t="s">
        <v>71</v>
      </c>
      <c r="N5962" t="s">
        <v>4966</v>
      </c>
      <c r="O5962" t="s">
        <v>59</v>
      </c>
      <c r="P5962" t="s">
        <v>92</v>
      </c>
      <c r="Q5962" t="s">
        <v>4967</v>
      </c>
      <c r="R5962" s="19">
        <v>21.12</v>
      </c>
      <c r="S5962" s="17">
        <v>4</v>
      </c>
      <c r="T5962" s="20">
        <v>0</v>
      </c>
      <c r="U5962" s="19">
        <v>6.5472000000000001</v>
      </c>
      <c r="V5962" s="20">
        <f t="shared" si="465"/>
        <v>0.31</v>
      </c>
      <c r="W5962" s="17">
        <f t="shared" si="466"/>
        <v>2017</v>
      </c>
      <c r="X5962" t="str">
        <f t="shared" si="467"/>
        <v>Feb-2017</v>
      </c>
      <c r="Y5962" s="17">
        <f t="shared" si="468"/>
        <v>5</v>
      </c>
      <c r="Z5962" t="str">
        <f t="shared" si="469"/>
        <v>0% (No Discount)</v>
      </c>
      <c r="AA5962" s="17">
        <f>IF(COUNTIF($B$2:B5962,B5962)=1,1,0)</f>
        <v>1</v>
      </c>
      <c r="AB5962" s="17">
        <f>IF(COUNTIF($F$2:F5962,F5962)=1,1,0)</f>
        <v>0</v>
      </c>
    </row>
    <row r="5963" spans="1:28" x14ac:dyDescent="0.2">
      <c r="A5963" s="17">
        <v>5962</v>
      </c>
      <c r="B5963" t="s">
        <v>8632</v>
      </c>
      <c r="C5963" s="18">
        <v>41954</v>
      </c>
      <c r="D5963" s="18">
        <v>41956</v>
      </c>
      <c r="E5963" t="s">
        <v>50</v>
      </c>
      <c r="F5963" t="s">
        <v>209</v>
      </c>
      <c r="G5963" t="s">
        <v>210</v>
      </c>
      <c r="H5963" t="s">
        <v>129</v>
      </c>
      <c r="I5963" t="s">
        <v>54</v>
      </c>
      <c r="J5963" t="s">
        <v>69</v>
      </c>
      <c r="K5963" t="s">
        <v>70</v>
      </c>
      <c r="L5963">
        <v>90004</v>
      </c>
      <c r="M5963" t="s">
        <v>71</v>
      </c>
      <c r="N5963" t="s">
        <v>2036</v>
      </c>
      <c r="O5963" t="s">
        <v>98</v>
      </c>
      <c r="P5963" t="s">
        <v>99</v>
      </c>
      <c r="Q5963" t="s">
        <v>2037</v>
      </c>
      <c r="R5963" s="19">
        <v>575.928</v>
      </c>
      <c r="S5963" s="17">
        <v>9</v>
      </c>
      <c r="T5963" s="20">
        <v>0.2</v>
      </c>
      <c r="U5963" s="19">
        <v>57.592799999999997</v>
      </c>
      <c r="V5963" s="20">
        <f t="shared" si="465"/>
        <v>9.9999999999999992E-2</v>
      </c>
      <c r="W5963" s="17">
        <f t="shared" si="466"/>
        <v>2014</v>
      </c>
      <c r="X5963" t="str">
        <f t="shared" si="467"/>
        <v>Nov-2014</v>
      </c>
      <c r="Y5963" s="17">
        <f t="shared" si="468"/>
        <v>2</v>
      </c>
      <c r="Z5963" t="str">
        <f t="shared" si="469"/>
        <v>11-20%</v>
      </c>
      <c r="AA5963" s="17">
        <f>IF(COUNTIF($B$2:B5963,B5963)=1,1,0)</f>
        <v>1</v>
      </c>
      <c r="AB5963" s="17">
        <f>IF(COUNTIF($F$2:F5963,F5963)=1,1,0)</f>
        <v>0</v>
      </c>
    </row>
    <row r="5964" spans="1:28" x14ac:dyDescent="0.2">
      <c r="A5964" s="17">
        <v>5963</v>
      </c>
      <c r="B5964" t="s">
        <v>8632</v>
      </c>
      <c r="C5964" s="18">
        <v>41954</v>
      </c>
      <c r="D5964" s="18">
        <v>41956</v>
      </c>
      <c r="E5964" t="s">
        <v>50</v>
      </c>
      <c r="F5964" t="s">
        <v>209</v>
      </c>
      <c r="G5964" t="s">
        <v>210</v>
      </c>
      <c r="H5964" t="s">
        <v>129</v>
      </c>
      <c r="I5964" t="s">
        <v>54</v>
      </c>
      <c r="J5964" t="s">
        <v>69</v>
      </c>
      <c r="K5964" t="s">
        <v>70</v>
      </c>
      <c r="L5964">
        <v>90004</v>
      </c>
      <c r="M5964" t="s">
        <v>71</v>
      </c>
      <c r="N5964" t="s">
        <v>4127</v>
      </c>
      <c r="O5964" t="s">
        <v>73</v>
      </c>
      <c r="P5964" t="s">
        <v>105</v>
      </c>
      <c r="Q5964" t="s">
        <v>4128</v>
      </c>
      <c r="R5964" s="19">
        <v>7.78</v>
      </c>
      <c r="S5964" s="17">
        <v>2</v>
      </c>
      <c r="T5964" s="20">
        <v>0</v>
      </c>
      <c r="U5964" s="19">
        <v>2.0228000000000002</v>
      </c>
      <c r="V5964" s="20">
        <f t="shared" si="465"/>
        <v>0.26</v>
      </c>
      <c r="W5964" s="17">
        <f t="shared" si="466"/>
        <v>2014</v>
      </c>
      <c r="X5964" t="str">
        <f t="shared" si="467"/>
        <v>Nov-2014</v>
      </c>
      <c r="Y5964" s="17">
        <f t="shared" si="468"/>
        <v>2</v>
      </c>
      <c r="Z5964" t="str">
        <f t="shared" si="469"/>
        <v>0% (No Discount)</v>
      </c>
      <c r="AA5964" s="17">
        <f>IF(COUNTIF($B$2:B5964,B5964)=1,1,0)</f>
        <v>0</v>
      </c>
      <c r="AB5964" s="17">
        <f>IF(COUNTIF($F$2:F5964,F5964)=1,1,0)</f>
        <v>0</v>
      </c>
    </row>
    <row r="5965" spans="1:28" x14ac:dyDescent="0.2">
      <c r="A5965" s="17">
        <v>5964</v>
      </c>
      <c r="B5965" t="s">
        <v>8632</v>
      </c>
      <c r="C5965" s="18">
        <v>41954</v>
      </c>
      <c r="D5965" s="18">
        <v>41956</v>
      </c>
      <c r="E5965" t="s">
        <v>50</v>
      </c>
      <c r="F5965" t="s">
        <v>209</v>
      </c>
      <c r="G5965" t="s">
        <v>210</v>
      </c>
      <c r="H5965" t="s">
        <v>129</v>
      </c>
      <c r="I5965" t="s">
        <v>54</v>
      </c>
      <c r="J5965" t="s">
        <v>69</v>
      </c>
      <c r="K5965" t="s">
        <v>70</v>
      </c>
      <c r="L5965">
        <v>90004</v>
      </c>
      <c r="M5965" t="s">
        <v>71</v>
      </c>
      <c r="N5965" t="s">
        <v>3007</v>
      </c>
      <c r="O5965" t="s">
        <v>73</v>
      </c>
      <c r="P5965" t="s">
        <v>117</v>
      </c>
      <c r="Q5965" t="s">
        <v>3008</v>
      </c>
      <c r="R5965" s="19">
        <v>123.92</v>
      </c>
      <c r="S5965" s="17">
        <v>4</v>
      </c>
      <c r="T5965" s="20">
        <v>0</v>
      </c>
      <c r="U5965" s="19">
        <v>55.764000000000003</v>
      </c>
      <c r="V5965" s="20">
        <f t="shared" si="465"/>
        <v>0.45</v>
      </c>
      <c r="W5965" s="17">
        <f t="shared" si="466"/>
        <v>2014</v>
      </c>
      <c r="X5965" t="str">
        <f t="shared" si="467"/>
        <v>Nov-2014</v>
      </c>
      <c r="Y5965" s="17">
        <f t="shared" si="468"/>
        <v>2</v>
      </c>
      <c r="Z5965" t="str">
        <f t="shared" si="469"/>
        <v>0% (No Discount)</v>
      </c>
      <c r="AA5965" s="17">
        <f>IF(COUNTIF($B$2:B5965,B5965)=1,1,0)</f>
        <v>0</v>
      </c>
      <c r="AB5965" s="17">
        <f>IF(COUNTIF($F$2:F5965,F5965)=1,1,0)</f>
        <v>0</v>
      </c>
    </row>
    <row r="5966" spans="1:28" x14ac:dyDescent="0.2">
      <c r="A5966" s="17">
        <v>5965</v>
      </c>
      <c r="B5966" t="s">
        <v>8633</v>
      </c>
      <c r="C5966" s="18">
        <v>42967</v>
      </c>
      <c r="D5966" s="18">
        <v>42972</v>
      </c>
      <c r="E5966" t="s">
        <v>77</v>
      </c>
      <c r="F5966" t="s">
        <v>7969</v>
      </c>
      <c r="G5966" t="s">
        <v>7970</v>
      </c>
      <c r="H5966" t="s">
        <v>68</v>
      </c>
      <c r="I5966" t="s">
        <v>54</v>
      </c>
      <c r="J5966" t="s">
        <v>154</v>
      </c>
      <c r="K5966" t="s">
        <v>70</v>
      </c>
      <c r="L5966">
        <v>94109</v>
      </c>
      <c r="M5966" t="s">
        <v>71</v>
      </c>
      <c r="N5966" t="s">
        <v>5445</v>
      </c>
      <c r="O5966" t="s">
        <v>73</v>
      </c>
      <c r="P5966" t="s">
        <v>606</v>
      </c>
      <c r="Q5966" t="s">
        <v>5446</v>
      </c>
      <c r="R5966" s="19">
        <v>17.22</v>
      </c>
      <c r="S5966" s="17">
        <v>3</v>
      </c>
      <c r="T5966" s="20">
        <v>0</v>
      </c>
      <c r="U5966" s="19">
        <v>5.1660000000000004</v>
      </c>
      <c r="V5966" s="20">
        <f t="shared" si="465"/>
        <v>0.30000000000000004</v>
      </c>
      <c r="W5966" s="17">
        <f t="shared" si="466"/>
        <v>2017</v>
      </c>
      <c r="X5966" t="str">
        <f t="shared" si="467"/>
        <v>Aug-2017</v>
      </c>
      <c r="Y5966" s="17">
        <f t="shared" si="468"/>
        <v>5</v>
      </c>
      <c r="Z5966" t="str">
        <f t="shared" si="469"/>
        <v>0% (No Discount)</v>
      </c>
      <c r="AA5966" s="17">
        <f>IF(COUNTIF($B$2:B5966,B5966)=1,1,0)</f>
        <v>1</v>
      </c>
      <c r="AB5966" s="17">
        <f>IF(COUNTIF($F$2:F5966,F5966)=1,1,0)</f>
        <v>0</v>
      </c>
    </row>
    <row r="5967" spans="1:28" x14ac:dyDescent="0.2">
      <c r="A5967" s="17">
        <v>5966</v>
      </c>
      <c r="B5967" t="s">
        <v>8633</v>
      </c>
      <c r="C5967" s="18">
        <v>42967</v>
      </c>
      <c r="D5967" s="18">
        <v>42972</v>
      </c>
      <c r="E5967" t="s">
        <v>77</v>
      </c>
      <c r="F5967" t="s">
        <v>7969</v>
      </c>
      <c r="G5967" t="s">
        <v>7970</v>
      </c>
      <c r="H5967" t="s">
        <v>68</v>
      </c>
      <c r="I5967" t="s">
        <v>54</v>
      </c>
      <c r="J5967" t="s">
        <v>154</v>
      </c>
      <c r="K5967" t="s">
        <v>70</v>
      </c>
      <c r="L5967">
        <v>94109</v>
      </c>
      <c r="M5967" t="s">
        <v>71</v>
      </c>
      <c r="N5967" t="s">
        <v>551</v>
      </c>
      <c r="O5967" t="s">
        <v>73</v>
      </c>
      <c r="P5967" t="s">
        <v>86</v>
      </c>
      <c r="Q5967" t="s">
        <v>552</v>
      </c>
      <c r="R5967" s="19">
        <v>226.56</v>
      </c>
      <c r="S5967" s="17">
        <v>6</v>
      </c>
      <c r="T5967" s="20">
        <v>0</v>
      </c>
      <c r="U5967" s="19">
        <v>63.436799999999998</v>
      </c>
      <c r="V5967" s="20">
        <f t="shared" si="465"/>
        <v>0.27999999999999997</v>
      </c>
      <c r="W5967" s="17">
        <f t="shared" si="466"/>
        <v>2017</v>
      </c>
      <c r="X5967" t="str">
        <f t="shared" si="467"/>
        <v>Aug-2017</v>
      </c>
      <c r="Y5967" s="17">
        <f t="shared" si="468"/>
        <v>5</v>
      </c>
      <c r="Z5967" t="str">
        <f t="shared" si="469"/>
        <v>0% (No Discount)</v>
      </c>
      <c r="AA5967" s="17">
        <f>IF(COUNTIF($B$2:B5967,B5967)=1,1,0)</f>
        <v>0</v>
      </c>
      <c r="AB5967" s="17">
        <f>IF(COUNTIF($F$2:F5967,F5967)=1,1,0)</f>
        <v>0</v>
      </c>
    </row>
    <row r="5968" spans="1:28" x14ac:dyDescent="0.2">
      <c r="A5968" s="17">
        <v>5967</v>
      </c>
      <c r="B5968" t="s">
        <v>8633</v>
      </c>
      <c r="C5968" s="18">
        <v>42967</v>
      </c>
      <c r="D5968" s="18">
        <v>42972</v>
      </c>
      <c r="E5968" t="s">
        <v>77</v>
      </c>
      <c r="F5968" t="s">
        <v>7969</v>
      </c>
      <c r="G5968" t="s">
        <v>7970</v>
      </c>
      <c r="H5968" t="s">
        <v>68</v>
      </c>
      <c r="I5968" t="s">
        <v>54</v>
      </c>
      <c r="J5968" t="s">
        <v>154</v>
      </c>
      <c r="K5968" t="s">
        <v>70</v>
      </c>
      <c r="L5968">
        <v>94109</v>
      </c>
      <c r="M5968" t="s">
        <v>71</v>
      </c>
      <c r="N5968" t="s">
        <v>6527</v>
      </c>
      <c r="O5968" t="s">
        <v>98</v>
      </c>
      <c r="P5968" t="s">
        <v>99</v>
      </c>
      <c r="Q5968" t="s">
        <v>6528</v>
      </c>
      <c r="R5968" s="19">
        <v>107.88</v>
      </c>
      <c r="S5968" s="17">
        <v>3</v>
      </c>
      <c r="T5968" s="20">
        <v>0.2</v>
      </c>
      <c r="U5968" s="19">
        <v>10.788</v>
      </c>
      <c r="V5968" s="20">
        <f t="shared" si="465"/>
        <v>0.1</v>
      </c>
      <c r="W5968" s="17">
        <f t="shared" si="466"/>
        <v>2017</v>
      </c>
      <c r="X5968" t="str">
        <f t="shared" si="467"/>
        <v>Aug-2017</v>
      </c>
      <c r="Y5968" s="17">
        <f t="shared" si="468"/>
        <v>5</v>
      </c>
      <c r="Z5968" t="str">
        <f t="shared" si="469"/>
        <v>11-20%</v>
      </c>
      <c r="AA5968" s="17">
        <f>IF(COUNTIF($B$2:B5968,B5968)=1,1,0)</f>
        <v>0</v>
      </c>
      <c r="AB5968" s="17">
        <f>IF(COUNTIF($F$2:F5968,F5968)=1,1,0)</f>
        <v>0</v>
      </c>
    </row>
    <row r="5969" spans="1:28" x14ac:dyDescent="0.2">
      <c r="A5969" s="17">
        <v>5968</v>
      </c>
      <c r="B5969" t="s">
        <v>8634</v>
      </c>
      <c r="C5969" s="18">
        <v>42384</v>
      </c>
      <c r="D5969" s="18">
        <v>42386</v>
      </c>
      <c r="E5969" t="s">
        <v>215</v>
      </c>
      <c r="F5969" t="s">
        <v>2823</v>
      </c>
      <c r="G5969" t="s">
        <v>2824</v>
      </c>
      <c r="H5969" t="s">
        <v>129</v>
      </c>
      <c r="I5969" t="s">
        <v>54</v>
      </c>
      <c r="J5969" t="s">
        <v>293</v>
      </c>
      <c r="K5969" t="s">
        <v>294</v>
      </c>
      <c r="L5969">
        <v>10009</v>
      </c>
      <c r="M5969" t="s">
        <v>175</v>
      </c>
      <c r="N5969" t="s">
        <v>6571</v>
      </c>
      <c r="O5969" t="s">
        <v>73</v>
      </c>
      <c r="P5969" t="s">
        <v>117</v>
      </c>
      <c r="Q5969" t="s">
        <v>6572</v>
      </c>
      <c r="R5969" s="19">
        <v>81.98</v>
      </c>
      <c r="S5969" s="17">
        <v>2</v>
      </c>
      <c r="T5969" s="20">
        <v>0</v>
      </c>
      <c r="U5969" s="19">
        <v>40.170200000000001</v>
      </c>
      <c r="V5969" s="20">
        <f t="shared" si="465"/>
        <v>0.49</v>
      </c>
      <c r="W5969" s="17">
        <f t="shared" si="466"/>
        <v>2016</v>
      </c>
      <c r="X5969" t="str">
        <f t="shared" si="467"/>
        <v>Jan-2016</v>
      </c>
      <c r="Y5969" s="17">
        <f t="shared" si="468"/>
        <v>2</v>
      </c>
      <c r="Z5969" t="str">
        <f t="shared" si="469"/>
        <v>0% (No Discount)</v>
      </c>
      <c r="AA5969" s="17">
        <f>IF(COUNTIF($B$2:B5969,B5969)=1,1,0)</f>
        <v>1</v>
      </c>
      <c r="AB5969" s="17">
        <f>IF(COUNTIF($F$2:F5969,F5969)=1,1,0)</f>
        <v>0</v>
      </c>
    </row>
    <row r="5970" spans="1:28" x14ac:dyDescent="0.2">
      <c r="A5970" s="17">
        <v>5969</v>
      </c>
      <c r="B5970" t="s">
        <v>8635</v>
      </c>
      <c r="C5970" s="18">
        <v>41840</v>
      </c>
      <c r="D5970" s="18">
        <v>41842</v>
      </c>
      <c r="E5970" t="s">
        <v>215</v>
      </c>
      <c r="F5970" t="s">
        <v>1989</v>
      </c>
      <c r="G5970" t="s">
        <v>1990</v>
      </c>
      <c r="H5970" t="s">
        <v>53</v>
      </c>
      <c r="I5970" t="s">
        <v>54</v>
      </c>
      <c r="J5970" t="s">
        <v>977</v>
      </c>
      <c r="K5970" t="s">
        <v>70</v>
      </c>
      <c r="L5970">
        <v>92105</v>
      </c>
      <c r="M5970" t="s">
        <v>71</v>
      </c>
      <c r="N5970" t="s">
        <v>3855</v>
      </c>
      <c r="O5970" t="s">
        <v>73</v>
      </c>
      <c r="P5970" t="s">
        <v>117</v>
      </c>
      <c r="Q5970" t="s">
        <v>3856</v>
      </c>
      <c r="R5970" s="19">
        <v>104.85</v>
      </c>
      <c r="S5970" s="17">
        <v>1</v>
      </c>
      <c r="T5970" s="20">
        <v>0</v>
      </c>
      <c r="U5970" s="19">
        <v>50.328000000000003</v>
      </c>
      <c r="V5970" s="20">
        <f t="shared" si="465"/>
        <v>0.48000000000000004</v>
      </c>
      <c r="W5970" s="17">
        <f t="shared" si="466"/>
        <v>2014</v>
      </c>
      <c r="X5970" t="str">
        <f t="shared" si="467"/>
        <v>Jul-2014</v>
      </c>
      <c r="Y5970" s="17">
        <f t="shared" si="468"/>
        <v>2</v>
      </c>
      <c r="Z5970" t="str">
        <f t="shared" si="469"/>
        <v>0% (No Discount)</v>
      </c>
      <c r="AA5970" s="17">
        <f>IF(COUNTIF($B$2:B5970,B5970)=1,1,0)</f>
        <v>1</v>
      </c>
      <c r="AB5970" s="17">
        <f>IF(COUNTIF($F$2:F5970,F5970)=1,1,0)</f>
        <v>0</v>
      </c>
    </row>
    <row r="5971" spans="1:28" x14ac:dyDescent="0.2">
      <c r="A5971" s="17">
        <v>5970</v>
      </c>
      <c r="B5971" t="s">
        <v>8635</v>
      </c>
      <c r="C5971" s="18">
        <v>41840</v>
      </c>
      <c r="D5971" s="18">
        <v>41842</v>
      </c>
      <c r="E5971" t="s">
        <v>215</v>
      </c>
      <c r="F5971" t="s">
        <v>1989</v>
      </c>
      <c r="G5971" t="s">
        <v>1990</v>
      </c>
      <c r="H5971" t="s">
        <v>53</v>
      </c>
      <c r="I5971" t="s">
        <v>54</v>
      </c>
      <c r="J5971" t="s">
        <v>977</v>
      </c>
      <c r="K5971" t="s">
        <v>70</v>
      </c>
      <c r="L5971">
        <v>92105</v>
      </c>
      <c r="M5971" t="s">
        <v>71</v>
      </c>
      <c r="N5971" t="s">
        <v>1238</v>
      </c>
      <c r="O5971" t="s">
        <v>73</v>
      </c>
      <c r="P5971" t="s">
        <v>102</v>
      </c>
      <c r="Q5971" t="s">
        <v>1239</v>
      </c>
      <c r="R5971" s="19">
        <v>8.7040000000000006</v>
      </c>
      <c r="S5971" s="17">
        <v>2</v>
      </c>
      <c r="T5971" s="20">
        <v>0.2</v>
      </c>
      <c r="U5971" s="19">
        <v>3.1551999999999998</v>
      </c>
      <c r="V5971" s="20">
        <f t="shared" si="465"/>
        <v>0.36249999999999993</v>
      </c>
      <c r="W5971" s="17">
        <f t="shared" si="466"/>
        <v>2014</v>
      </c>
      <c r="X5971" t="str">
        <f t="shared" si="467"/>
        <v>Jul-2014</v>
      </c>
      <c r="Y5971" s="17">
        <f t="shared" si="468"/>
        <v>2</v>
      </c>
      <c r="Z5971" t="str">
        <f t="shared" si="469"/>
        <v>11-20%</v>
      </c>
      <c r="AA5971" s="17">
        <f>IF(COUNTIF($B$2:B5971,B5971)=1,1,0)</f>
        <v>0</v>
      </c>
      <c r="AB5971" s="17">
        <f>IF(COUNTIF($F$2:F5971,F5971)=1,1,0)</f>
        <v>0</v>
      </c>
    </row>
    <row r="5972" spans="1:28" x14ac:dyDescent="0.2">
      <c r="A5972" s="17">
        <v>5971</v>
      </c>
      <c r="B5972" t="s">
        <v>8635</v>
      </c>
      <c r="C5972" s="18">
        <v>41840</v>
      </c>
      <c r="D5972" s="18">
        <v>41842</v>
      </c>
      <c r="E5972" t="s">
        <v>215</v>
      </c>
      <c r="F5972" t="s">
        <v>1989</v>
      </c>
      <c r="G5972" t="s">
        <v>1990</v>
      </c>
      <c r="H5972" t="s">
        <v>53</v>
      </c>
      <c r="I5972" t="s">
        <v>54</v>
      </c>
      <c r="J5972" t="s">
        <v>977</v>
      </c>
      <c r="K5972" t="s">
        <v>70</v>
      </c>
      <c r="L5972">
        <v>92105</v>
      </c>
      <c r="M5972" t="s">
        <v>71</v>
      </c>
      <c r="N5972" t="s">
        <v>1566</v>
      </c>
      <c r="O5972" t="s">
        <v>73</v>
      </c>
      <c r="P5972" t="s">
        <v>117</v>
      </c>
      <c r="Q5972" t="s">
        <v>1567</v>
      </c>
      <c r="R5972" s="19">
        <v>19.920000000000002</v>
      </c>
      <c r="S5972" s="17">
        <v>4</v>
      </c>
      <c r="T5972" s="20">
        <v>0</v>
      </c>
      <c r="U5972" s="19">
        <v>9.7607999999999997</v>
      </c>
      <c r="V5972" s="20">
        <f t="shared" si="465"/>
        <v>0.48999999999999994</v>
      </c>
      <c r="W5972" s="17">
        <f t="shared" si="466"/>
        <v>2014</v>
      </c>
      <c r="X5972" t="str">
        <f t="shared" si="467"/>
        <v>Jul-2014</v>
      </c>
      <c r="Y5972" s="17">
        <f t="shared" si="468"/>
        <v>2</v>
      </c>
      <c r="Z5972" t="str">
        <f t="shared" si="469"/>
        <v>0% (No Discount)</v>
      </c>
      <c r="AA5972" s="17">
        <f>IF(COUNTIF($B$2:B5972,B5972)=1,1,0)</f>
        <v>0</v>
      </c>
      <c r="AB5972" s="17">
        <f>IF(COUNTIF($F$2:F5972,F5972)=1,1,0)</f>
        <v>0</v>
      </c>
    </row>
    <row r="5973" spans="1:28" x14ac:dyDescent="0.2">
      <c r="A5973" s="17">
        <v>5972</v>
      </c>
      <c r="B5973" t="s">
        <v>8635</v>
      </c>
      <c r="C5973" s="18">
        <v>41840</v>
      </c>
      <c r="D5973" s="18">
        <v>41842</v>
      </c>
      <c r="E5973" t="s">
        <v>215</v>
      </c>
      <c r="F5973" t="s">
        <v>1989</v>
      </c>
      <c r="G5973" t="s">
        <v>1990</v>
      </c>
      <c r="H5973" t="s">
        <v>53</v>
      </c>
      <c r="I5973" t="s">
        <v>54</v>
      </c>
      <c r="J5973" t="s">
        <v>977</v>
      </c>
      <c r="K5973" t="s">
        <v>70</v>
      </c>
      <c r="L5973">
        <v>92105</v>
      </c>
      <c r="M5973" t="s">
        <v>71</v>
      </c>
      <c r="N5973" t="s">
        <v>2421</v>
      </c>
      <c r="O5973" t="s">
        <v>59</v>
      </c>
      <c r="P5973" t="s">
        <v>92</v>
      </c>
      <c r="Q5973" t="s">
        <v>2422</v>
      </c>
      <c r="R5973" s="19">
        <v>43.02</v>
      </c>
      <c r="S5973" s="17">
        <v>3</v>
      </c>
      <c r="T5973" s="20">
        <v>0</v>
      </c>
      <c r="U5973" s="19">
        <v>15.4872</v>
      </c>
      <c r="V5973" s="20">
        <f t="shared" si="465"/>
        <v>0.36</v>
      </c>
      <c r="W5973" s="17">
        <f t="shared" si="466"/>
        <v>2014</v>
      </c>
      <c r="X5973" t="str">
        <f t="shared" si="467"/>
        <v>Jul-2014</v>
      </c>
      <c r="Y5973" s="17">
        <f t="shared" si="468"/>
        <v>2</v>
      </c>
      <c r="Z5973" t="str">
        <f t="shared" si="469"/>
        <v>0% (No Discount)</v>
      </c>
      <c r="AA5973" s="17">
        <f>IF(COUNTIF($B$2:B5973,B5973)=1,1,0)</f>
        <v>0</v>
      </c>
      <c r="AB5973" s="17">
        <f>IF(COUNTIF($F$2:F5973,F5973)=1,1,0)</f>
        <v>0</v>
      </c>
    </row>
    <row r="5974" spans="1:28" x14ac:dyDescent="0.2">
      <c r="A5974" s="17">
        <v>5973</v>
      </c>
      <c r="B5974" t="s">
        <v>8636</v>
      </c>
      <c r="C5974" s="18">
        <v>42772</v>
      </c>
      <c r="D5974" s="18">
        <v>42777</v>
      </c>
      <c r="E5974" t="s">
        <v>77</v>
      </c>
      <c r="F5974" t="s">
        <v>3586</v>
      </c>
      <c r="G5974" t="s">
        <v>3587</v>
      </c>
      <c r="H5974" t="s">
        <v>53</v>
      </c>
      <c r="I5974" t="s">
        <v>54</v>
      </c>
      <c r="J5974" t="s">
        <v>293</v>
      </c>
      <c r="K5974" t="s">
        <v>294</v>
      </c>
      <c r="L5974">
        <v>10024</v>
      </c>
      <c r="M5974" t="s">
        <v>175</v>
      </c>
      <c r="N5974" t="s">
        <v>3126</v>
      </c>
      <c r="O5974" t="s">
        <v>59</v>
      </c>
      <c r="P5974" t="s">
        <v>60</v>
      </c>
      <c r="Q5974" t="s">
        <v>3127</v>
      </c>
      <c r="R5974" s="19">
        <v>240.78399999999999</v>
      </c>
      <c r="S5974" s="17">
        <v>1</v>
      </c>
      <c r="T5974" s="20">
        <v>0.2</v>
      </c>
      <c r="U5974" s="19">
        <v>30.097999999999999</v>
      </c>
      <c r="V5974" s="20">
        <f t="shared" si="465"/>
        <v>0.125</v>
      </c>
      <c r="W5974" s="17">
        <f t="shared" si="466"/>
        <v>2017</v>
      </c>
      <c r="X5974" t="str">
        <f t="shared" si="467"/>
        <v>Feb-2017</v>
      </c>
      <c r="Y5974" s="17">
        <f t="shared" si="468"/>
        <v>5</v>
      </c>
      <c r="Z5974" t="str">
        <f t="shared" si="469"/>
        <v>11-20%</v>
      </c>
      <c r="AA5974" s="17">
        <f>IF(COUNTIF($B$2:B5974,B5974)=1,1,0)</f>
        <v>1</v>
      </c>
      <c r="AB5974" s="17">
        <f>IF(COUNTIF($F$2:F5974,F5974)=1,1,0)</f>
        <v>0</v>
      </c>
    </row>
    <row r="5975" spans="1:28" x14ac:dyDescent="0.2">
      <c r="A5975" s="17">
        <v>5974</v>
      </c>
      <c r="B5975" t="s">
        <v>8637</v>
      </c>
      <c r="C5975" s="18">
        <v>42363</v>
      </c>
      <c r="D5975" s="18">
        <v>42367</v>
      </c>
      <c r="E5975" t="s">
        <v>77</v>
      </c>
      <c r="F5975" t="s">
        <v>750</v>
      </c>
      <c r="G5975" t="s">
        <v>751</v>
      </c>
      <c r="H5975" t="s">
        <v>129</v>
      </c>
      <c r="I5975" t="s">
        <v>54</v>
      </c>
      <c r="J5975" t="s">
        <v>293</v>
      </c>
      <c r="K5975" t="s">
        <v>294</v>
      </c>
      <c r="L5975">
        <v>10011</v>
      </c>
      <c r="M5975" t="s">
        <v>175</v>
      </c>
      <c r="N5975" t="s">
        <v>6238</v>
      </c>
      <c r="O5975" t="s">
        <v>73</v>
      </c>
      <c r="P5975" t="s">
        <v>105</v>
      </c>
      <c r="Q5975" t="s">
        <v>6239</v>
      </c>
      <c r="R5975" s="19">
        <v>414.96</v>
      </c>
      <c r="S5975" s="17">
        <v>2</v>
      </c>
      <c r="T5975" s="20">
        <v>0</v>
      </c>
      <c r="U5975" s="19">
        <v>124.488</v>
      </c>
      <c r="V5975" s="20">
        <f t="shared" si="465"/>
        <v>0.3</v>
      </c>
      <c r="W5975" s="17">
        <f t="shared" si="466"/>
        <v>2015</v>
      </c>
      <c r="X5975" t="str">
        <f t="shared" si="467"/>
        <v>Dec-2015</v>
      </c>
      <c r="Y5975" s="17">
        <f t="shared" si="468"/>
        <v>4</v>
      </c>
      <c r="Z5975" t="str">
        <f t="shared" si="469"/>
        <v>0% (No Discount)</v>
      </c>
      <c r="AA5975" s="17">
        <f>IF(COUNTIF($B$2:B5975,B5975)=1,1,0)</f>
        <v>1</v>
      </c>
      <c r="AB5975" s="17">
        <f>IF(COUNTIF($F$2:F5975,F5975)=1,1,0)</f>
        <v>0</v>
      </c>
    </row>
    <row r="5976" spans="1:28" x14ac:dyDescent="0.2">
      <c r="A5976" s="17">
        <v>5975</v>
      </c>
      <c r="B5976" t="s">
        <v>8638</v>
      </c>
      <c r="C5976" s="18">
        <v>42651</v>
      </c>
      <c r="D5976" s="18">
        <v>42656</v>
      </c>
      <c r="E5976" t="s">
        <v>77</v>
      </c>
      <c r="F5976" t="s">
        <v>1241</v>
      </c>
      <c r="G5976" t="s">
        <v>1242</v>
      </c>
      <c r="H5976" t="s">
        <v>53</v>
      </c>
      <c r="I5976" t="s">
        <v>54</v>
      </c>
      <c r="J5976" t="s">
        <v>494</v>
      </c>
      <c r="K5976" t="s">
        <v>115</v>
      </c>
      <c r="L5976">
        <v>28205</v>
      </c>
      <c r="M5976" t="s">
        <v>57</v>
      </c>
      <c r="N5976" t="s">
        <v>3480</v>
      </c>
      <c r="O5976" t="s">
        <v>73</v>
      </c>
      <c r="P5976" t="s">
        <v>86</v>
      </c>
      <c r="Q5976" t="s">
        <v>3481</v>
      </c>
      <c r="R5976" s="19">
        <v>387.72</v>
      </c>
      <c r="S5976" s="17">
        <v>5</v>
      </c>
      <c r="T5976" s="20">
        <v>0.2</v>
      </c>
      <c r="U5976" s="19">
        <v>-67.850999999999999</v>
      </c>
      <c r="V5976" s="20">
        <f t="shared" si="465"/>
        <v>-0.17499999999999999</v>
      </c>
      <c r="W5976" s="17">
        <f t="shared" si="466"/>
        <v>2016</v>
      </c>
      <c r="X5976" t="str">
        <f t="shared" si="467"/>
        <v>Oct-2016</v>
      </c>
      <c r="Y5976" s="17">
        <f t="shared" si="468"/>
        <v>5</v>
      </c>
      <c r="Z5976" t="str">
        <f t="shared" si="469"/>
        <v>11-20%</v>
      </c>
      <c r="AA5976" s="17">
        <f>IF(COUNTIF($B$2:B5976,B5976)=1,1,0)</f>
        <v>1</v>
      </c>
      <c r="AB5976" s="17">
        <f>IF(COUNTIF($F$2:F5976,F5976)=1,1,0)</f>
        <v>0</v>
      </c>
    </row>
    <row r="5977" spans="1:28" x14ac:dyDescent="0.2">
      <c r="A5977" s="17">
        <v>5976</v>
      </c>
      <c r="B5977" t="s">
        <v>8639</v>
      </c>
      <c r="C5977" s="18">
        <v>42929</v>
      </c>
      <c r="D5977" s="18">
        <v>42933</v>
      </c>
      <c r="E5977" t="s">
        <v>77</v>
      </c>
      <c r="F5977" t="s">
        <v>5834</v>
      </c>
      <c r="G5977" t="s">
        <v>5835</v>
      </c>
      <c r="H5977" t="s">
        <v>68</v>
      </c>
      <c r="I5977" t="s">
        <v>54</v>
      </c>
      <c r="J5977" t="s">
        <v>6535</v>
      </c>
      <c r="K5977" t="s">
        <v>4566</v>
      </c>
      <c r="L5977">
        <v>66212</v>
      </c>
      <c r="M5977" t="s">
        <v>132</v>
      </c>
      <c r="N5977" t="s">
        <v>2904</v>
      </c>
      <c r="O5977" t="s">
        <v>73</v>
      </c>
      <c r="P5977" t="s">
        <v>86</v>
      </c>
      <c r="Q5977" t="s">
        <v>2905</v>
      </c>
      <c r="R5977" s="19">
        <v>360.38</v>
      </c>
      <c r="S5977" s="17">
        <v>2</v>
      </c>
      <c r="T5977" s="20">
        <v>0</v>
      </c>
      <c r="U5977" s="19">
        <v>93.698800000000006</v>
      </c>
      <c r="V5977" s="20">
        <f t="shared" si="465"/>
        <v>0.26</v>
      </c>
      <c r="W5977" s="17">
        <f t="shared" si="466"/>
        <v>2017</v>
      </c>
      <c r="X5977" t="str">
        <f t="shared" si="467"/>
        <v>Jul-2017</v>
      </c>
      <c r="Y5977" s="17">
        <f t="shared" si="468"/>
        <v>4</v>
      </c>
      <c r="Z5977" t="str">
        <f t="shared" si="469"/>
        <v>0% (No Discount)</v>
      </c>
      <c r="AA5977" s="17">
        <f>IF(COUNTIF($B$2:B5977,B5977)=1,1,0)</f>
        <v>1</v>
      </c>
      <c r="AB5977" s="17">
        <f>IF(COUNTIF($F$2:F5977,F5977)=1,1,0)</f>
        <v>0</v>
      </c>
    </row>
    <row r="5978" spans="1:28" x14ac:dyDescent="0.2">
      <c r="A5978" s="17">
        <v>5977</v>
      </c>
      <c r="B5978" t="s">
        <v>8639</v>
      </c>
      <c r="C5978" s="18">
        <v>42929</v>
      </c>
      <c r="D5978" s="18">
        <v>42933</v>
      </c>
      <c r="E5978" t="s">
        <v>77</v>
      </c>
      <c r="F5978" t="s">
        <v>5834</v>
      </c>
      <c r="G5978" t="s">
        <v>5835</v>
      </c>
      <c r="H5978" t="s">
        <v>68</v>
      </c>
      <c r="I5978" t="s">
        <v>54</v>
      </c>
      <c r="J5978" t="s">
        <v>6535</v>
      </c>
      <c r="K5978" t="s">
        <v>4566</v>
      </c>
      <c r="L5978">
        <v>66212</v>
      </c>
      <c r="M5978" t="s">
        <v>132</v>
      </c>
      <c r="N5978" t="s">
        <v>3901</v>
      </c>
      <c r="O5978" t="s">
        <v>73</v>
      </c>
      <c r="P5978" t="s">
        <v>117</v>
      </c>
      <c r="Q5978" t="s">
        <v>3902</v>
      </c>
      <c r="R5978" s="19">
        <v>13.56</v>
      </c>
      <c r="S5978" s="17">
        <v>2</v>
      </c>
      <c r="T5978" s="20">
        <v>0</v>
      </c>
      <c r="U5978" s="19">
        <v>6.2375999999999996</v>
      </c>
      <c r="V5978" s="20">
        <f t="shared" si="465"/>
        <v>0.45999999999999996</v>
      </c>
      <c r="W5978" s="17">
        <f t="shared" si="466"/>
        <v>2017</v>
      </c>
      <c r="X5978" t="str">
        <f t="shared" si="467"/>
        <v>Jul-2017</v>
      </c>
      <c r="Y5978" s="17">
        <f t="shared" si="468"/>
        <v>4</v>
      </c>
      <c r="Z5978" t="str">
        <f t="shared" si="469"/>
        <v>0% (No Discount)</v>
      </c>
      <c r="AA5978" s="17">
        <f>IF(COUNTIF($B$2:B5978,B5978)=1,1,0)</f>
        <v>0</v>
      </c>
      <c r="AB5978" s="17">
        <f>IF(COUNTIF($F$2:F5978,F5978)=1,1,0)</f>
        <v>0</v>
      </c>
    </row>
    <row r="5979" spans="1:28" x14ac:dyDescent="0.2">
      <c r="A5979" s="17">
        <v>5978</v>
      </c>
      <c r="B5979" t="s">
        <v>8640</v>
      </c>
      <c r="C5979" s="18">
        <v>42849</v>
      </c>
      <c r="D5979" s="18">
        <v>42850</v>
      </c>
      <c r="E5979" t="s">
        <v>215</v>
      </c>
      <c r="F5979" t="s">
        <v>5352</v>
      </c>
      <c r="G5979" t="s">
        <v>5353</v>
      </c>
      <c r="H5979" t="s">
        <v>53</v>
      </c>
      <c r="I5979" t="s">
        <v>54</v>
      </c>
      <c r="J5979" t="s">
        <v>1855</v>
      </c>
      <c r="K5979" t="s">
        <v>337</v>
      </c>
      <c r="L5979">
        <v>85204</v>
      </c>
      <c r="M5979" t="s">
        <v>71</v>
      </c>
      <c r="N5979" t="s">
        <v>1234</v>
      </c>
      <c r="O5979" t="s">
        <v>98</v>
      </c>
      <c r="P5979" t="s">
        <v>99</v>
      </c>
      <c r="Q5979" t="s">
        <v>1235</v>
      </c>
      <c r="R5979" s="19">
        <v>552</v>
      </c>
      <c r="S5979" s="17">
        <v>10</v>
      </c>
      <c r="T5979" s="20">
        <v>0.2</v>
      </c>
      <c r="U5979" s="19">
        <v>34.5</v>
      </c>
      <c r="V5979" s="20">
        <f t="shared" si="465"/>
        <v>6.25E-2</v>
      </c>
      <c r="W5979" s="17">
        <f t="shared" si="466"/>
        <v>2017</v>
      </c>
      <c r="X5979" t="str">
        <f t="shared" si="467"/>
        <v>Apr-2017</v>
      </c>
      <c r="Y5979" s="17">
        <f t="shared" si="468"/>
        <v>1</v>
      </c>
      <c r="Z5979" t="str">
        <f t="shared" si="469"/>
        <v>11-20%</v>
      </c>
      <c r="AA5979" s="17">
        <f>IF(COUNTIF($B$2:B5979,B5979)=1,1,0)</f>
        <v>1</v>
      </c>
      <c r="AB5979" s="17">
        <f>IF(COUNTIF($F$2:F5979,F5979)=1,1,0)</f>
        <v>0</v>
      </c>
    </row>
    <row r="5980" spans="1:28" x14ac:dyDescent="0.2">
      <c r="A5980" s="17">
        <v>5979</v>
      </c>
      <c r="B5980" t="s">
        <v>8641</v>
      </c>
      <c r="C5980" s="18">
        <v>41889</v>
      </c>
      <c r="D5980" s="18">
        <v>41895</v>
      </c>
      <c r="E5980" t="s">
        <v>77</v>
      </c>
      <c r="F5980" t="s">
        <v>467</v>
      </c>
      <c r="G5980" t="s">
        <v>468</v>
      </c>
      <c r="H5980" t="s">
        <v>129</v>
      </c>
      <c r="I5980" t="s">
        <v>54</v>
      </c>
      <c r="J5980" t="s">
        <v>4584</v>
      </c>
      <c r="K5980" t="s">
        <v>677</v>
      </c>
      <c r="L5980">
        <v>74133</v>
      </c>
      <c r="M5980" t="s">
        <v>132</v>
      </c>
      <c r="N5980" t="s">
        <v>3858</v>
      </c>
      <c r="O5980" t="s">
        <v>59</v>
      </c>
      <c r="P5980" t="s">
        <v>83</v>
      </c>
      <c r="Q5980" t="s">
        <v>3309</v>
      </c>
      <c r="R5980" s="19">
        <v>429.9</v>
      </c>
      <c r="S5980" s="17">
        <v>5</v>
      </c>
      <c r="T5980" s="20">
        <v>0</v>
      </c>
      <c r="U5980" s="19">
        <v>111.774</v>
      </c>
      <c r="V5980" s="20">
        <f t="shared" si="465"/>
        <v>0.26</v>
      </c>
      <c r="W5980" s="17">
        <f t="shared" si="466"/>
        <v>2014</v>
      </c>
      <c r="X5980" t="str">
        <f t="shared" si="467"/>
        <v>Sep-2014</v>
      </c>
      <c r="Y5980" s="17">
        <f t="shared" si="468"/>
        <v>6</v>
      </c>
      <c r="Z5980" t="str">
        <f t="shared" si="469"/>
        <v>0% (No Discount)</v>
      </c>
      <c r="AA5980" s="17">
        <f>IF(COUNTIF($B$2:B5980,B5980)=1,1,0)</f>
        <v>1</v>
      </c>
      <c r="AB5980" s="17">
        <f>IF(COUNTIF($F$2:F5980,F5980)=1,1,0)</f>
        <v>0</v>
      </c>
    </row>
    <row r="5981" spans="1:28" x14ac:dyDescent="0.2">
      <c r="A5981" s="17">
        <v>5980</v>
      </c>
      <c r="B5981" t="s">
        <v>8641</v>
      </c>
      <c r="C5981" s="18">
        <v>41889</v>
      </c>
      <c r="D5981" s="18">
        <v>41895</v>
      </c>
      <c r="E5981" t="s">
        <v>77</v>
      </c>
      <c r="F5981" t="s">
        <v>467</v>
      </c>
      <c r="G5981" t="s">
        <v>468</v>
      </c>
      <c r="H5981" t="s">
        <v>129</v>
      </c>
      <c r="I5981" t="s">
        <v>54</v>
      </c>
      <c r="J5981" t="s">
        <v>4584</v>
      </c>
      <c r="K5981" t="s">
        <v>677</v>
      </c>
      <c r="L5981">
        <v>74133</v>
      </c>
      <c r="M5981" t="s">
        <v>132</v>
      </c>
      <c r="N5981" t="s">
        <v>195</v>
      </c>
      <c r="O5981" t="s">
        <v>73</v>
      </c>
      <c r="P5981" t="s">
        <v>102</v>
      </c>
      <c r="Q5981" t="s">
        <v>196</v>
      </c>
      <c r="R5981" s="19">
        <v>32.06</v>
      </c>
      <c r="S5981" s="17">
        <v>2</v>
      </c>
      <c r="T5981" s="20">
        <v>0</v>
      </c>
      <c r="U5981" s="19">
        <v>15.3888</v>
      </c>
      <c r="V5981" s="20">
        <f t="shared" si="465"/>
        <v>0.48</v>
      </c>
      <c r="W5981" s="17">
        <f t="shared" si="466"/>
        <v>2014</v>
      </c>
      <c r="X5981" t="str">
        <f t="shared" si="467"/>
        <v>Sep-2014</v>
      </c>
      <c r="Y5981" s="17">
        <f t="shared" si="468"/>
        <v>6</v>
      </c>
      <c r="Z5981" t="str">
        <f t="shared" si="469"/>
        <v>0% (No Discount)</v>
      </c>
      <c r="AA5981" s="17">
        <f>IF(COUNTIF($B$2:B5981,B5981)=1,1,0)</f>
        <v>0</v>
      </c>
      <c r="AB5981" s="17">
        <f>IF(COUNTIF($F$2:F5981,F5981)=1,1,0)</f>
        <v>0</v>
      </c>
    </row>
    <row r="5982" spans="1:28" x14ac:dyDescent="0.2">
      <c r="A5982" s="17">
        <v>5981</v>
      </c>
      <c r="B5982" t="s">
        <v>8641</v>
      </c>
      <c r="C5982" s="18">
        <v>41889</v>
      </c>
      <c r="D5982" s="18">
        <v>41895</v>
      </c>
      <c r="E5982" t="s">
        <v>77</v>
      </c>
      <c r="F5982" t="s">
        <v>467</v>
      </c>
      <c r="G5982" t="s">
        <v>468</v>
      </c>
      <c r="H5982" t="s">
        <v>129</v>
      </c>
      <c r="I5982" t="s">
        <v>54</v>
      </c>
      <c r="J5982" t="s">
        <v>4584</v>
      </c>
      <c r="K5982" t="s">
        <v>677</v>
      </c>
      <c r="L5982">
        <v>74133</v>
      </c>
      <c r="M5982" t="s">
        <v>132</v>
      </c>
      <c r="N5982" t="s">
        <v>745</v>
      </c>
      <c r="O5982" t="s">
        <v>59</v>
      </c>
      <c r="P5982" t="s">
        <v>63</v>
      </c>
      <c r="Q5982" t="s">
        <v>746</v>
      </c>
      <c r="R5982" s="19">
        <v>161.96</v>
      </c>
      <c r="S5982" s="17">
        <v>2</v>
      </c>
      <c r="T5982" s="20">
        <v>0</v>
      </c>
      <c r="U5982" s="19">
        <v>45.348799999999997</v>
      </c>
      <c r="V5982" s="20">
        <f t="shared" si="465"/>
        <v>0.27999999999999997</v>
      </c>
      <c r="W5982" s="17">
        <f t="shared" si="466"/>
        <v>2014</v>
      </c>
      <c r="X5982" t="str">
        <f t="shared" si="467"/>
        <v>Sep-2014</v>
      </c>
      <c r="Y5982" s="17">
        <f t="shared" si="468"/>
        <v>6</v>
      </c>
      <c r="Z5982" t="str">
        <f t="shared" si="469"/>
        <v>0% (No Discount)</v>
      </c>
      <c r="AA5982" s="17">
        <f>IF(COUNTIF($B$2:B5982,B5982)=1,1,0)</f>
        <v>0</v>
      </c>
      <c r="AB5982" s="17">
        <f>IF(COUNTIF($F$2:F5982,F5982)=1,1,0)</f>
        <v>0</v>
      </c>
    </row>
    <row r="5983" spans="1:28" x14ac:dyDescent="0.2">
      <c r="A5983" s="17">
        <v>5982</v>
      </c>
      <c r="B5983" t="s">
        <v>8641</v>
      </c>
      <c r="C5983" s="18">
        <v>41889</v>
      </c>
      <c r="D5983" s="18">
        <v>41895</v>
      </c>
      <c r="E5983" t="s">
        <v>77</v>
      </c>
      <c r="F5983" t="s">
        <v>467</v>
      </c>
      <c r="G5983" t="s">
        <v>468</v>
      </c>
      <c r="H5983" t="s">
        <v>129</v>
      </c>
      <c r="I5983" t="s">
        <v>54</v>
      </c>
      <c r="J5983" t="s">
        <v>4584</v>
      </c>
      <c r="K5983" t="s">
        <v>677</v>
      </c>
      <c r="L5983">
        <v>74133</v>
      </c>
      <c r="M5983" t="s">
        <v>132</v>
      </c>
      <c r="N5983" t="s">
        <v>1364</v>
      </c>
      <c r="O5983" t="s">
        <v>73</v>
      </c>
      <c r="P5983" t="s">
        <v>86</v>
      </c>
      <c r="Q5983" t="s">
        <v>1365</v>
      </c>
      <c r="R5983" s="19">
        <v>19.86</v>
      </c>
      <c r="S5983" s="17">
        <v>2</v>
      </c>
      <c r="T5983" s="20">
        <v>0</v>
      </c>
      <c r="U5983" s="19">
        <v>5.7594000000000003</v>
      </c>
      <c r="V5983" s="20">
        <f t="shared" si="465"/>
        <v>0.29000000000000004</v>
      </c>
      <c r="W5983" s="17">
        <f t="shared" si="466"/>
        <v>2014</v>
      </c>
      <c r="X5983" t="str">
        <f t="shared" si="467"/>
        <v>Sep-2014</v>
      </c>
      <c r="Y5983" s="17">
        <f t="shared" si="468"/>
        <v>6</v>
      </c>
      <c r="Z5983" t="str">
        <f t="shared" si="469"/>
        <v>0% (No Discount)</v>
      </c>
      <c r="AA5983" s="17">
        <f>IF(COUNTIF($B$2:B5983,B5983)=1,1,0)</f>
        <v>0</v>
      </c>
      <c r="AB5983" s="17">
        <f>IF(COUNTIF($F$2:F5983,F5983)=1,1,0)</f>
        <v>0</v>
      </c>
    </row>
    <row r="5984" spans="1:28" x14ac:dyDescent="0.2">
      <c r="A5984" s="17">
        <v>5983</v>
      </c>
      <c r="B5984" t="s">
        <v>8642</v>
      </c>
      <c r="C5984" s="18">
        <v>42695</v>
      </c>
      <c r="D5984" s="18">
        <v>42702</v>
      </c>
      <c r="E5984" t="s">
        <v>77</v>
      </c>
      <c r="F5984" t="s">
        <v>1401</v>
      </c>
      <c r="G5984" t="s">
        <v>1402</v>
      </c>
      <c r="H5984" t="s">
        <v>53</v>
      </c>
      <c r="I5984" t="s">
        <v>54</v>
      </c>
      <c r="J5984" t="s">
        <v>293</v>
      </c>
      <c r="K5984" t="s">
        <v>294</v>
      </c>
      <c r="L5984">
        <v>10035</v>
      </c>
      <c r="M5984" t="s">
        <v>175</v>
      </c>
      <c r="N5984" t="s">
        <v>7369</v>
      </c>
      <c r="O5984" t="s">
        <v>73</v>
      </c>
      <c r="P5984" t="s">
        <v>117</v>
      </c>
      <c r="Q5984" t="s">
        <v>7370</v>
      </c>
      <c r="R5984" s="19">
        <v>12.96</v>
      </c>
      <c r="S5984" s="17">
        <v>2</v>
      </c>
      <c r="T5984" s="20">
        <v>0</v>
      </c>
      <c r="U5984" s="19">
        <v>6.3503999999999996</v>
      </c>
      <c r="V5984" s="20">
        <f t="shared" si="465"/>
        <v>0.48999999999999994</v>
      </c>
      <c r="W5984" s="17">
        <f t="shared" si="466"/>
        <v>2016</v>
      </c>
      <c r="X5984" t="str">
        <f t="shared" si="467"/>
        <v>Nov-2016</v>
      </c>
      <c r="Y5984" s="17">
        <f t="shared" si="468"/>
        <v>7</v>
      </c>
      <c r="Z5984" t="str">
        <f t="shared" si="469"/>
        <v>0% (No Discount)</v>
      </c>
      <c r="AA5984" s="17">
        <f>IF(COUNTIF($B$2:B5984,B5984)=1,1,0)</f>
        <v>1</v>
      </c>
      <c r="AB5984" s="17">
        <f>IF(COUNTIF($F$2:F5984,F5984)=1,1,0)</f>
        <v>0</v>
      </c>
    </row>
    <row r="5985" spans="1:28" x14ac:dyDescent="0.2">
      <c r="A5985" s="17">
        <v>5984</v>
      </c>
      <c r="B5985" t="s">
        <v>8643</v>
      </c>
      <c r="C5985" s="18">
        <v>42994</v>
      </c>
      <c r="D5985" s="18">
        <v>42996</v>
      </c>
      <c r="E5985" t="s">
        <v>50</v>
      </c>
      <c r="F5985" t="s">
        <v>6525</v>
      </c>
      <c r="G5985" t="s">
        <v>6526</v>
      </c>
      <c r="H5985" t="s">
        <v>53</v>
      </c>
      <c r="I5985" t="s">
        <v>54</v>
      </c>
      <c r="J5985" t="s">
        <v>173</v>
      </c>
      <c r="K5985" t="s">
        <v>174</v>
      </c>
      <c r="L5985">
        <v>19143</v>
      </c>
      <c r="M5985" t="s">
        <v>175</v>
      </c>
      <c r="N5985" t="s">
        <v>2490</v>
      </c>
      <c r="O5985" t="s">
        <v>73</v>
      </c>
      <c r="P5985" t="s">
        <v>117</v>
      </c>
      <c r="Q5985" t="s">
        <v>2491</v>
      </c>
      <c r="R5985" s="19">
        <v>20.544</v>
      </c>
      <c r="S5985" s="17">
        <v>6</v>
      </c>
      <c r="T5985" s="20">
        <v>0.2</v>
      </c>
      <c r="U5985" s="19">
        <v>6.42</v>
      </c>
      <c r="V5985" s="20">
        <f t="shared" si="465"/>
        <v>0.3125</v>
      </c>
      <c r="W5985" s="17">
        <f t="shared" si="466"/>
        <v>2017</v>
      </c>
      <c r="X5985" t="str">
        <f t="shared" si="467"/>
        <v>Sep-2017</v>
      </c>
      <c r="Y5985" s="17">
        <f t="shared" si="468"/>
        <v>2</v>
      </c>
      <c r="Z5985" t="str">
        <f t="shared" si="469"/>
        <v>11-20%</v>
      </c>
      <c r="AA5985" s="17">
        <f>IF(COUNTIF($B$2:B5985,B5985)=1,1,0)</f>
        <v>1</v>
      </c>
      <c r="AB5985" s="17">
        <f>IF(COUNTIF($F$2:F5985,F5985)=1,1,0)</f>
        <v>0</v>
      </c>
    </row>
    <row r="5986" spans="1:28" x14ac:dyDescent="0.2">
      <c r="A5986" s="17">
        <v>5985</v>
      </c>
      <c r="B5986" t="s">
        <v>8644</v>
      </c>
      <c r="C5986" s="18">
        <v>42570</v>
      </c>
      <c r="D5986" s="18">
        <v>42576</v>
      </c>
      <c r="E5986" t="s">
        <v>77</v>
      </c>
      <c r="F5986" t="s">
        <v>4905</v>
      </c>
      <c r="G5986" t="s">
        <v>4906</v>
      </c>
      <c r="H5986" t="s">
        <v>53</v>
      </c>
      <c r="I5986" t="s">
        <v>54</v>
      </c>
      <c r="J5986" t="s">
        <v>7654</v>
      </c>
      <c r="K5986" t="s">
        <v>1519</v>
      </c>
      <c r="L5986">
        <v>39401</v>
      </c>
      <c r="M5986" t="s">
        <v>57</v>
      </c>
      <c r="N5986" t="s">
        <v>6025</v>
      </c>
      <c r="O5986" t="s">
        <v>59</v>
      </c>
      <c r="P5986" t="s">
        <v>92</v>
      </c>
      <c r="Q5986" t="s">
        <v>6026</v>
      </c>
      <c r="R5986" s="19">
        <v>185.58</v>
      </c>
      <c r="S5986" s="17">
        <v>6</v>
      </c>
      <c r="T5986" s="20">
        <v>0</v>
      </c>
      <c r="U5986" s="19">
        <v>76.087800000000001</v>
      </c>
      <c r="V5986" s="20">
        <f t="shared" si="465"/>
        <v>0.41</v>
      </c>
      <c r="W5986" s="17">
        <f t="shared" si="466"/>
        <v>2016</v>
      </c>
      <c r="X5986" t="str">
        <f t="shared" si="467"/>
        <v>Jul-2016</v>
      </c>
      <c r="Y5986" s="17">
        <f t="shared" si="468"/>
        <v>6</v>
      </c>
      <c r="Z5986" t="str">
        <f t="shared" si="469"/>
        <v>0% (No Discount)</v>
      </c>
      <c r="AA5986" s="17">
        <f>IF(COUNTIF($B$2:B5986,B5986)=1,1,0)</f>
        <v>1</v>
      </c>
      <c r="AB5986" s="17">
        <f>IF(COUNTIF($F$2:F5986,F5986)=1,1,0)</f>
        <v>0</v>
      </c>
    </row>
    <row r="5987" spans="1:28" x14ac:dyDescent="0.2">
      <c r="A5987" s="17">
        <v>5986</v>
      </c>
      <c r="B5987" t="s">
        <v>8644</v>
      </c>
      <c r="C5987" s="18">
        <v>42570</v>
      </c>
      <c r="D5987" s="18">
        <v>42576</v>
      </c>
      <c r="E5987" t="s">
        <v>77</v>
      </c>
      <c r="F5987" t="s">
        <v>4905</v>
      </c>
      <c r="G5987" t="s">
        <v>4906</v>
      </c>
      <c r="H5987" t="s">
        <v>53</v>
      </c>
      <c r="I5987" t="s">
        <v>54</v>
      </c>
      <c r="J5987" t="s">
        <v>7654</v>
      </c>
      <c r="K5987" t="s">
        <v>1519</v>
      </c>
      <c r="L5987">
        <v>39401</v>
      </c>
      <c r="M5987" t="s">
        <v>57</v>
      </c>
      <c r="N5987" t="s">
        <v>6844</v>
      </c>
      <c r="O5987" t="s">
        <v>73</v>
      </c>
      <c r="P5987" t="s">
        <v>102</v>
      </c>
      <c r="Q5987" t="s">
        <v>6845</v>
      </c>
      <c r="R5987" s="19">
        <v>77.56</v>
      </c>
      <c r="S5987" s="17">
        <v>2</v>
      </c>
      <c r="T5987" s="20">
        <v>0</v>
      </c>
      <c r="U5987" s="19">
        <v>35.677599999999998</v>
      </c>
      <c r="V5987" s="20">
        <f t="shared" si="465"/>
        <v>0.45999999999999996</v>
      </c>
      <c r="W5987" s="17">
        <f t="shared" si="466"/>
        <v>2016</v>
      </c>
      <c r="X5987" t="str">
        <f t="shared" si="467"/>
        <v>Jul-2016</v>
      </c>
      <c r="Y5987" s="17">
        <f t="shared" si="468"/>
        <v>6</v>
      </c>
      <c r="Z5987" t="str">
        <f t="shared" si="469"/>
        <v>0% (No Discount)</v>
      </c>
      <c r="AA5987" s="17">
        <f>IF(COUNTIF($B$2:B5987,B5987)=1,1,0)</f>
        <v>0</v>
      </c>
      <c r="AB5987" s="17">
        <f>IF(COUNTIF($F$2:F5987,F5987)=1,1,0)</f>
        <v>0</v>
      </c>
    </row>
    <row r="5988" spans="1:28" x14ac:dyDescent="0.2">
      <c r="A5988" s="17">
        <v>5987</v>
      </c>
      <c r="B5988" t="s">
        <v>8644</v>
      </c>
      <c r="C5988" s="18">
        <v>42570</v>
      </c>
      <c r="D5988" s="18">
        <v>42576</v>
      </c>
      <c r="E5988" t="s">
        <v>77</v>
      </c>
      <c r="F5988" t="s">
        <v>4905</v>
      </c>
      <c r="G5988" t="s">
        <v>4906</v>
      </c>
      <c r="H5988" t="s">
        <v>53</v>
      </c>
      <c r="I5988" t="s">
        <v>54</v>
      </c>
      <c r="J5988" t="s">
        <v>7654</v>
      </c>
      <c r="K5988" t="s">
        <v>1519</v>
      </c>
      <c r="L5988">
        <v>39401</v>
      </c>
      <c r="M5988" t="s">
        <v>57</v>
      </c>
      <c r="N5988" t="s">
        <v>914</v>
      </c>
      <c r="O5988" t="s">
        <v>73</v>
      </c>
      <c r="P5988" t="s">
        <v>86</v>
      </c>
      <c r="Q5988" t="s">
        <v>915</v>
      </c>
      <c r="R5988" s="19">
        <v>87.92</v>
      </c>
      <c r="S5988" s="17">
        <v>4</v>
      </c>
      <c r="T5988" s="20">
        <v>0</v>
      </c>
      <c r="U5988" s="19">
        <v>0.87919999999999998</v>
      </c>
      <c r="V5988" s="20">
        <f t="shared" si="465"/>
        <v>0.01</v>
      </c>
      <c r="W5988" s="17">
        <f t="shared" si="466"/>
        <v>2016</v>
      </c>
      <c r="X5988" t="str">
        <f t="shared" si="467"/>
        <v>Jul-2016</v>
      </c>
      <c r="Y5988" s="17">
        <f t="shared" si="468"/>
        <v>6</v>
      </c>
      <c r="Z5988" t="str">
        <f t="shared" si="469"/>
        <v>0% (No Discount)</v>
      </c>
      <c r="AA5988" s="17">
        <f>IF(COUNTIF($B$2:B5988,B5988)=1,1,0)</f>
        <v>0</v>
      </c>
      <c r="AB5988" s="17">
        <f>IF(COUNTIF($F$2:F5988,F5988)=1,1,0)</f>
        <v>0</v>
      </c>
    </row>
    <row r="5989" spans="1:28" x14ac:dyDescent="0.2">
      <c r="A5989" s="17">
        <v>5988</v>
      </c>
      <c r="B5989" t="s">
        <v>8644</v>
      </c>
      <c r="C5989" s="18">
        <v>42570</v>
      </c>
      <c r="D5989" s="18">
        <v>42576</v>
      </c>
      <c r="E5989" t="s">
        <v>77</v>
      </c>
      <c r="F5989" t="s">
        <v>4905</v>
      </c>
      <c r="G5989" t="s">
        <v>4906</v>
      </c>
      <c r="H5989" t="s">
        <v>53</v>
      </c>
      <c r="I5989" t="s">
        <v>54</v>
      </c>
      <c r="J5989" t="s">
        <v>7654</v>
      </c>
      <c r="K5989" t="s">
        <v>1519</v>
      </c>
      <c r="L5989">
        <v>39401</v>
      </c>
      <c r="M5989" t="s">
        <v>57</v>
      </c>
      <c r="N5989" t="s">
        <v>6571</v>
      </c>
      <c r="O5989" t="s">
        <v>73</v>
      </c>
      <c r="P5989" t="s">
        <v>117</v>
      </c>
      <c r="Q5989" t="s">
        <v>6572</v>
      </c>
      <c r="R5989" s="19">
        <v>245.94</v>
      </c>
      <c r="S5989" s="17">
        <v>6</v>
      </c>
      <c r="T5989" s="20">
        <v>0</v>
      </c>
      <c r="U5989" s="19">
        <v>120.5106</v>
      </c>
      <c r="V5989" s="20">
        <f t="shared" si="465"/>
        <v>0.49</v>
      </c>
      <c r="W5989" s="17">
        <f t="shared" si="466"/>
        <v>2016</v>
      </c>
      <c r="X5989" t="str">
        <f t="shared" si="467"/>
        <v>Jul-2016</v>
      </c>
      <c r="Y5989" s="17">
        <f t="shared" si="468"/>
        <v>6</v>
      </c>
      <c r="Z5989" t="str">
        <f t="shared" si="469"/>
        <v>0% (No Discount)</v>
      </c>
      <c r="AA5989" s="17">
        <f>IF(COUNTIF($B$2:B5989,B5989)=1,1,0)</f>
        <v>0</v>
      </c>
      <c r="AB5989" s="17">
        <f>IF(COUNTIF($F$2:F5989,F5989)=1,1,0)</f>
        <v>0</v>
      </c>
    </row>
    <row r="5990" spans="1:28" x14ac:dyDescent="0.2">
      <c r="A5990" s="17">
        <v>5989</v>
      </c>
      <c r="B5990" t="s">
        <v>8644</v>
      </c>
      <c r="C5990" s="18">
        <v>42570</v>
      </c>
      <c r="D5990" s="18">
        <v>42576</v>
      </c>
      <c r="E5990" t="s">
        <v>77</v>
      </c>
      <c r="F5990" t="s">
        <v>4905</v>
      </c>
      <c r="G5990" t="s">
        <v>4906</v>
      </c>
      <c r="H5990" t="s">
        <v>53</v>
      </c>
      <c r="I5990" t="s">
        <v>54</v>
      </c>
      <c r="J5990" t="s">
        <v>7654</v>
      </c>
      <c r="K5990" t="s">
        <v>1519</v>
      </c>
      <c r="L5990">
        <v>39401</v>
      </c>
      <c r="M5990" t="s">
        <v>57</v>
      </c>
      <c r="N5990" t="s">
        <v>1895</v>
      </c>
      <c r="O5990" t="s">
        <v>73</v>
      </c>
      <c r="P5990" t="s">
        <v>102</v>
      </c>
      <c r="Q5990" t="s">
        <v>1896</v>
      </c>
      <c r="R5990" s="19">
        <v>8.6</v>
      </c>
      <c r="S5990" s="17">
        <v>1</v>
      </c>
      <c r="T5990" s="20">
        <v>0</v>
      </c>
      <c r="U5990" s="19">
        <v>4.0419999999999998</v>
      </c>
      <c r="V5990" s="20">
        <f t="shared" si="465"/>
        <v>0.47</v>
      </c>
      <c r="W5990" s="17">
        <f t="shared" si="466"/>
        <v>2016</v>
      </c>
      <c r="X5990" t="str">
        <f t="shared" si="467"/>
        <v>Jul-2016</v>
      </c>
      <c r="Y5990" s="17">
        <f t="shared" si="468"/>
        <v>6</v>
      </c>
      <c r="Z5990" t="str">
        <f t="shared" si="469"/>
        <v>0% (No Discount)</v>
      </c>
      <c r="AA5990" s="17">
        <f>IF(COUNTIF($B$2:B5990,B5990)=1,1,0)</f>
        <v>0</v>
      </c>
      <c r="AB5990" s="17">
        <f>IF(COUNTIF($F$2:F5990,F5990)=1,1,0)</f>
        <v>0</v>
      </c>
    </row>
    <row r="5991" spans="1:28" x14ac:dyDescent="0.2">
      <c r="A5991" s="17">
        <v>5990</v>
      </c>
      <c r="B5991" t="s">
        <v>8644</v>
      </c>
      <c r="C5991" s="18">
        <v>42570</v>
      </c>
      <c r="D5991" s="18">
        <v>42576</v>
      </c>
      <c r="E5991" t="s">
        <v>77</v>
      </c>
      <c r="F5991" t="s">
        <v>4905</v>
      </c>
      <c r="G5991" t="s">
        <v>4906</v>
      </c>
      <c r="H5991" t="s">
        <v>53</v>
      </c>
      <c r="I5991" t="s">
        <v>54</v>
      </c>
      <c r="J5991" t="s">
        <v>7654</v>
      </c>
      <c r="K5991" t="s">
        <v>1519</v>
      </c>
      <c r="L5991">
        <v>39401</v>
      </c>
      <c r="M5991" t="s">
        <v>57</v>
      </c>
      <c r="N5991" t="s">
        <v>7526</v>
      </c>
      <c r="O5991" t="s">
        <v>59</v>
      </c>
      <c r="P5991" t="s">
        <v>60</v>
      </c>
      <c r="Q5991" t="s">
        <v>7527</v>
      </c>
      <c r="R5991" s="19">
        <v>504.9</v>
      </c>
      <c r="S5991" s="17">
        <v>5</v>
      </c>
      <c r="T5991" s="20">
        <v>0</v>
      </c>
      <c r="U5991" s="19">
        <v>126.22499999999999</v>
      </c>
      <c r="V5991" s="20">
        <f t="shared" si="465"/>
        <v>0.25</v>
      </c>
      <c r="W5991" s="17">
        <f t="shared" si="466"/>
        <v>2016</v>
      </c>
      <c r="X5991" t="str">
        <f t="shared" si="467"/>
        <v>Jul-2016</v>
      </c>
      <c r="Y5991" s="17">
        <f t="shared" si="468"/>
        <v>6</v>
      </c>
      <c r="Z5991" t="str">
        <f t="shared" si="469"/>
        <v>0% (No Discount)</v>
      </c>
      <c r="AA5991" s="17">
        <f>IF(COUNTIF($B$2:B5991,B5991)=1,1,0)</f>
        <v>0</v>
      </c>
      <c r="AB5991" s="17">
        <f>IF(COUNTIF($F$2:F5991,F5991)=1,1,0)</f>
        <v>0</v>
      </c>
    </row>
    <row r="5992" spans="1:28" x14ac:dyDescent="0.2">
      <c r="A5992" s="17">
        <v>5991</v>
      </c>
      <c r="B5992" t="s">
        <v>8645</v>
      </c>
      <c r="C5992" s="18">
        <v>42993</v>
      </c>
      <c r="D5992" s="18">
        <v>42999</v>
      </c>
      <c r="E5992" t="s">
        <v>77</v>
      </c>
      <c r="F5992" t="s">
        <v>2523</v>
      </c>
      <c r="G5992" t="s">
        <v>2524</v>
      </c>
      <c r="H5992" t="s">
        <v>53</v>
      </c>
      <c r="I5992" t="s">
        <v>54</v>
      </c>
      <c r="J5992" t="s">
        <v>69</v>
      </c>
      <c r="K5992" t="s">
        <v>70</v>
      </c>
      <c r="L5992">
        <v>90049</v>
      </c>
      <c r="M5992" t="s">
        <v>71</v>
      </c>
      <c r="N5992" t="s">
        <v>4759</v>
      </c>
      <c r="O5992" t="s">
        <v>73</v>
      </c>
      <c r="P5992" t="s">
        <v>102</v>
      </c>
      <c r="Q5992" t="s">
        <v>4760</v>
      </c>
      <c r="R5992" s="19">
        <v>2357.4879999999998</v>
      </c>
      <c r="S5992" s="17">
        <v>7</v>
      </c>
      <c r="T5992" s="20">
        <v>0.2</v>
      </c>
      <c r="U5992" s="19">
        <v>884.05799999999999</v>
      </c>
      <c r="V5992" s="20">
        <f t="shared" si="465"/>
        <v>0.375</v>
      </c>
      <c r="W5992" s="17">
        <f t="shared" si="466"/>
        <v>2017</v>
      </c>
      <c r="X5992" t="str">
        <f t="shared" si="467"/>
        <v>Sep-2017</v>
      </c>
      <c r="Y5992" s="17">
        <f t="shared" si="468"/>
        <v>6</v>
      </c>
      <c r="Z5992" t="str">
        <f t="shared" si="469"/>
        <v>11-20%</v>
      </c>
      <c r="AA5992" s="17">
        <f>IF(COUNTIF($B$2:B5992,B5992)=1,1,0)</f>
        <v>1</v>
      </c>
      <c r="AB5992" s="17">
        <f>IF(COUNTIF($F$2:F5992,F5992)=1,1,0)</f>
        <v>0</v>
      </c>
    </row>
    <row r="5993" spans="1:28" x14ac:dyDescent="0.2">
      <c r="A5993" s="17">
        <v>5992</v>
      </c>
      <c r="B5993" t="s">
        <v>8645</v>
      </c>
      <c r="C5993" s="18">
        <v>42993</v>
      </c>
      <c r="D5993" s="18">
        <v>42999</v>
      </c>
      <c r="E5993" t="s">
        <v>77</v>
      </c>
      <c r="F5993" t="s">
        <v>2523</v>
      </c>
      <c r="G5993" t="s">
        <v>2524</v>
      </c>
      <c r="H5993" t="s">
        <v>53</v>
      </c>
      <c r="I5993" t="s">
        <v>54</v>
      </c>
      <c r="J5993" t="s">
        <v>69</v>
      </c>
      <c r="K5993" t="s">
        <v>70</v>
      </c>
      <c r="L5993">
        <v>90049</v>
      </c>
      <c r="M5993" t="s">
        <v>71</v>
      </c>
      <c r="N5993" t="s">
        <v>864</v>
      </c>
      <c r="O5993" t="s">
        <v>98</v>
      </c>
      <c r="P5993" t="s">
        <v>99</v>
      </c>
      <c r="Q5993" t="s">
        <v>865</v>
      </c>
      <c r="R5993" s="19">
        <v>369.54399999999998</v>
      </c>
      <c r="S5993" s="17">
        <v>7</v>
      </c>
      <c r="T5993" s="20">
        <v>0.2</v>
      </c>
      <c r="U5993" s="19">
        <v>32.335099999999997</v>
      </c>
      <c r="V5993" s="20">
        <f t="shared" si="465"/>
        <v>8.7499999999999994E-2</v>
      </c>
      <c r="W5993" s="17">
        <f t="shared" si="466"/>
        <v>2017</v>
      </c>
      <c r="X5993" t="str">
        <f t="shared" si="467"/>
        <v>Sep-2017</v>
      </c>
      <c r="Y5993" s="17">
        <f t="shared" si="468"/>
        <v>6</v>
      </c>
      <c r="Z5993" t="str">
        <f t="shared" si="469"/>
        <v>11-20%</v>
      </c>
      <c r="AA5993" s="17">
        <f>IF(COUNTIF($B$2:B5993,B5993)=1,1,0)</f>
        <v>0</v>
      </c>
      <c r="AB5993" s="17">
        <f>IF(COUNTIF($F$2:F5993,F5993)=1,1,0)</f>
        <v>0</v>
      </c>
    </row>
    <row r="5994" spans="1:28" x14ac:dyDescent="0.2">
      <c r="A5994" s="17">
        <v>5993</v>
      </c>
      <c r="B5994" t="s">
        <v>8645</v>
      </c>
      <c r="C5994" s="18">
        <v>42993</v>
      </c>
      <c r="D5994" s="18">
        <v>42999</v>
      </c>
      <c r="E5994" t="s">
        <v>77</v>
      </c>
      <c r="F5994" t="s">
        <v>2523</v>
      </c>
      <c r="G5994" t="s">
        <v>2524</v>
      </c>
      <c r="H5994" t="s">
        <v>53</v>
      </c>
      <c r="I5994" t="s">
        <v>54</v>
      </c>
      <c r="J5994" t="s">
        <v>69</v>
      </c>
      <c r="K5994" t="s">
        <v>70</v>
      </c>
      <c r="L5994">
        <v>90049</v>
      </c>
      <c r="M5994" t="s">
        <v>71</v>
      </c>
      <c r="N5994" t="s">
        <v>1569</v>
      </c>
      <c r="O5994" t="s">
        <v>59</v>
      </c>
      <c r="P5994" t="s">
        <v>63</v>
      </c>
      <c r="Q5994" t="s">
        <v>1570</v>
      </c>
      <c r="R5994" s="19">
        <v>184.75200000000001</v>
      </c>
      <c r="S5994" s="17">
        <v>3</v>
      </c>
      <c r="T5994" s="20">
        <v>0.2</v>
      </c>
      <c r="U5994" s="19">
        <v>-20.784600000000001</v>
      </c>
      <c r="V5994" s="20">
        <f t="shared" si="465"/>
        <v>-0.1125</v>
      </c>
      <c r="W5994" s="17">
        <f t="shared" si="466"/>
        <v>2017</v>
      </c>
      <c r="X5994" t="str">
        <f t="shared" si="467"/>
        <v>Sep-2017</v>
      </c>
      <c r="Y5994" s="17">
        <f t="shared" si="468"/>
        <v>6</v>
      </c>
      <c r="Z5994" t="str">
        <f t="shared" si="469"/>
        <v>11-20%</v>
      </c>
      <c r="AA5994" s="17">
        <f>IF(COUNTIF($B$2:B5994,B5994)=1,1,0)</f>
        <v>0</v>
      </c>
      <c r="AB5994" s="17">
        <f>IF(COUNTIF($F$2:F5994,F5994)=1,1,0)</f>
        <v>0</v>
      </c>
    </row>
    <row r="5995" spans="1:28" x14ac:dyDescent="0.2">
      <c r="A5995" s="17">
        <v>5994</v>
      </c>
      <c r="B5995" t="s">
        <v>8646</v>
      </c>
      <c r="C5995" s="18">
        <v>42715</v>
      </c>
      <c r="D5995" s="18">
        <v>42715</v>
      </c>
      <c r="E5995" t="s">
        <v>1320</v>
      </c>
      <c r="F5995" t="s">
        <v>3129</v>
      </c>
      <c r="G5995" t="s">
        <v>3130</v>
      </c>
      <c r="H5995" t="s">
        <v>68</v>
      </c>
      <c r="I5995" t="s">
        <v>54</v>
      </c>
      <c r="J5995" t="s">
        <v>524</v>
      </c>
      <c r="K5995" t="s">
        <v>525</v>
      </c>
      <c r="L5995">
        <v>43229</v>
      </c>
      <c r="M5995" t="s">
        <v>175</v>
      </c>
      <c r="N5995" t="s">
        <v>2842</v>
      </c>
      <c r="O5995" t="s">
        <v>73</v>
      </c>
      <c r="P5995" t="s">
        <v>86</v>
      </c>
      <c r="Q5995" t="s">
        <v>2843</v>
      </c>
      <c r="R5995" s="19">
        <v>64.959999999999994</v>
      </c>
      <c r="S5995" s="17">
        <v>5</v>
      </c>
      <c r="T5995" s="20">
        <v>0.2</v>
      </c>
      <c r="U5995" s="19">
        <v>-4.0599999999999996</v>
      </c>
      <c r="V5995" s="20">
        <f t="shared" si="465"/>
        <v>-6.25E-2</v>
      </c>
      <c r="W5995" s="17">
        <f t="shared" si="466"/>
        <v>2016</v>
      </c>
      <c r="X5995" t="str">
        <f t="shared" si="467"/>
        <v>Dec-2016</v>
      </c>
      <c r="Y5995" s="17">
        <f t="shared" si="468"/>
        <v>0</v>
      </c>
      <c r="Z5995" t="str">
        <f t="shared" si="469"/>
        <v>11-20%</v>
      </c>
      <c r="AA5995" s="17">
        <f>IF(COUNTIF($B$2:B5995,B5995)=1,1,0)</f>
        <v>1</v>
      </c>
      <c r="AB5995" s="17">
        <f>IF(COUNTIF($F$2:F5995,F5995)=1,1,0)</f>
        <v>0</v>
      </c>
    </row>
    <row r="5996" spans="1:28" x14ac:dyDescent="0.2">
      <c r="A5996" s="17">
        <v>5995</v>
      </c>
      <c r="B5996" t="s">
        <v>8646</v>
      </c>
      <c r="C5996" s="18">
        <v>42715</v>
      </c>
      <c r="D5996" s="18">
        <v>42715</v>
      </c>
      <c r="E5996" t="s">
        <v>1320</v>
      </c>
      <c r="F5996" t="s">
        <v>3129</v>
      </c>
      <c r="G5996" t="s">
        <v>3130</v>
      </c>
      <c r="H5996" t="s">
        <v>68</v>
      </c>
      <c r="I5996" t="s">
        <v>54</v>
      </c>
      <c r="J5996" t="s">
        <v>524</v>
      </c>
      <c r="K5996" t="s">
        <v>525</v>
      </c>
      <c r="L5996">
        <v>43229</v>
      </c>
      <c r="M5996" t="s">
        <v>175</v>
      </c>
      <c r="N5996" t="s">
        <v>6864</v>
      </c>
      <c r="O5996" t="s">
        <v>73</v>
      </c>
      <c r="P5996" t="s">
        <v>606</v>
      </c>
      <c r="Q5996" t="s">
        <v>6865</v>
      </c>
      <c r="R5996" s="19">
        <v>13.52</v>
      </c>
      <c r="S5996" s="17">
        <v>2</v>
      </c>
      <c r="T5996" s="20">
        <v>0.2</v>
      </c>
      <c r="U5996" s="19">
        <v>1.69</v>
      </c>
      <c r="V5996" s="20">
        <f t="shared" si="465"/>
        <v>0.125</v>
      </c>
      <c r="W5996" s="17">
        <f t="shared" si="466"/>
        <v>2016</v>
      </c>
      <c r="X5996" t="str">
        <f t="shared" si="467"/>
        <v>Dec-2016</v>
      </c>
      <c r="Y5996" s="17">
        <f t="shared" si="468"/>
        <v>0</v>
      </c>
      <c r="Z5996" t="str">
        <f t="shared" si="469"/>
        <v>11-20%</v>
      </c>
      <c r="AA5996" s="17">
        <f>IF(COUNTIF($B$2:B5996,B5996)=1,1,0)</f>
        <v>0</v>
      </c>
      <c r="AB5996" s="17">
        <f>IF(COUNTIF($F$2:F5996,F5996)=1,1,0)</f>
        <v>0</v>
      </c>
    </row>
    <row r="5997" spans="1:28" x14ac:dyDescent="0.2">
      <c r="A5997" s="17">
        <v>5996</v>
      </c>
      <c r="B5997" t="s">
        <v>8646</v>
      </c>
      <c r="C5997" s="18">
        <v>42715</v>
      </c>
      <c r="D5997" s="18">
        <v>42715</v>
      </c>
      <c r="E5997" t="s">
        <v>1320</v>
      </c>
      <c r="F5997" t="s">
        <v>3129</v>
      </c>
      <c r="G5997" t="s">
        <v>3130</v>
      </c>
      <c r="H5997" t="s">
        <v>68</v>
      </c>
      <c r="I5997" t="s">
        <v>54</v>
      </c>
      <c r="J5997" t="s">
        <v>524</v>
      </c>
      <c r="K5997" t="s">
        <v>525</v>
      </c>
      <c r="L5997">
        <v>43229</v>
      </c>
      <c r="M5997" t="s">
        <v>175</v>
      </c>
      <c r="N5997" t="s">
        <v>6991</v>
      </c>
      <c r="O5997" t="s">
        <v>59</v>
      </c>
      <c r="P5997" t="s">
        <v>63</v>
      </c>
      <c r="Q5997" t="s">
        <v>6992</v>
      </c>
      <c r="R5997" s="19">
        <v>458.43</v>
      </c>
      <c r="S5997" s="17">
        <v>5</v>
      </c>
      <c r="T5997" s="20">
        <v>0.3</v>
      </c>
      <c r="U5997" s="19">
        <v>-137.529</v>
      </c>
      <c r="V5997" s="20">
        <f t="shared" si="465"/>
        <v>-0.3</v>
      </c>
      <c r="W5997" s="17">
        <f t="shared" si="466"/>
        <v>2016</v>
      </c>
      <c r="X5997" t="str">
        <f t="shared" si="467"/>
        <v>Dec-2016</v>
      </c>
      <c r="Y5997" s="17">
        <f t="shared" si="468"/>
        <v>0</v>
      </c>
      <c r="Z5997" t="str">
        <f t="shared" si="469"/>
        <v>21-30%</v>
      </c>
      <c r="AA5997" s="17">
        <f>IF(COUNTIF($B$2:B5997,B5997)=1,1,0)</f>
        <v>0</v>
      </c>
      <c r="AB5997" s="17">
        <f>IF(COUNTIF($F$2:F5997,F5997)=1,1,0)</f>
        <v>0</v>
      </c>
    </row>
    <row r="5998" spans="1:28" x14ac:dyDescent="0.2">
      <c r="A5998" s="17">
        <v>5997</v>
      </c>
      <c r="B5998" t="s">
        <v>8646</v>
      </c>
      <c r="C5998" s="18">
        <v>42715</v>
      </c>
      <c r="D5998" s="18">
        <v>42715</v>
      </c>
      <c r="E5998" t="s">
        <v>1320</v>
      </c>
      <c r="F5998" t="s">
        <v>3129</v>
      </c>
      <c r="G5998" t="s">
        <v>3130</v>
      </c>
      <c r="H5998" t="s">
        <v>68</v>
      </c>
      <c r="I5998" t="s">
        <v>54</v>
      </c>
      <c r="J5998" t="s">
        <v>524</v>
      </c>
      <c r="K5998" t="s">
        <v>525</v>
      </c>
      <c r="L5998">
        <v>43229</v>
      </c>
      <c r="M5998" t="s">
        <v>175</v>
      </c>
      <c r="N5998" t="s">
        <v>2545</v>
      </c>
      <c r="O5998" t="s">
        <v>73</v>
      </c>
      <c r="P5998" t="s">
        <v>105</v>
      </c>
      <c r="Q5998" t="s">
        <v>3369</v>
      </c>
      <c r="R5998" s="19">
        <v>387.13600000000002</v>
      </c>
      <c r="S5998" s="17">
        <v>4</v>
      </c>
      <c r="T5998" s="20">
        <v>0.2</v>
      </c>
      <c r="U5998" s="19">
        <v>24.196000000000002</v>
      </c>
      <c r="V5998" s="20">
        <f t="shared" si="465"/>
        <v>6.25E-2</v>
      </c>
      <c r="W5998" s="17">
        <f t="shared" si="466"/>
        <v>2016</v>
      </c>
      <c r="X5998" t="str">
        <f t="shared" si="467"/>
        <v>Dec-2016</v>
      </c>
      <c r="Y5998" s="17">
        <f t="shared" si="468"/>
        <v>0</v>
      </c>
      <c r="Z5998" t="str">
        <f t="shared" si="469"/>
        <v>11-20%</v>
      </c>
      <c r="AA5998" s="17">
        <f>IF(COUNTIF($B$2:B5998,B5998)=1,1,0)</f>
        <v>0</v>
      </c>
      <c r="AB5998" s="17">
        <f>IF(COUNTIF($F$2:F5998,F5998)=1,1,0)</f>
        <v>0</v>
      </c>
    </row>
    <row r="5999" spans="1:28" x14ac:dyDescent="0.2">
      <c r="A5999" s="17">
        <v>5998</v>
      </c>
      <c r="B5999" t="s">
        <v>8646</v>
      </c>
      <c r="C5999" s="18">
        <v>42715</v>
      </c>
      <c r="D5999" s="18">
        <v>42715</v>
      </c>
      <c r="E5999" t="s">
        <v>1320</v>
      </c>
      <c r="F5999" t="s">
        <v>3129</v>
      </c>
      <c r="G5999" t="s">
        <v>3130</v>
      </c>
      <c r="H5999" t="s">
        <v>68</v>
      </c>
      <c r="I5999" t="s">
        <v>54</v>
      </c>
      <c r="J5999" t="s">
        <v>524</v>
      </c>
      <c r="K5999" t="s">
        <v>525</v>
      </c>
      <c r="L5999">
        <v>43229</v>
      </c>
      <c r="M5999" t="s">
        <v>175</v>
      </c>
      <c r="N5999" t="s">
        <v>3808</v>
      </c>
      <c r="O5999" t="s">
        <v>59</v>
      </c>
      <c r="P5999" t="s">
        <v>83</v>
      </c>
      <c r="Q5999" t="s">
        <v>3809</v>
      </c>
      <c r="R5999" s="19">
        <v>328.59</v>
      </c>
      <c r="S5999" s="17">
        <v>3</v>
      </c>
      <c r="T5999" s="20">
        <v>0.4</v>
      </c>
      <c r="U5999" s="19">
        <v>-147.8655</v>
      </c>
      <c r="V5999" s="20">
        <f t="shared" si="465"/>
        <v>-0.45</v>
      </c>
      <c r="W5999" s="17">
        <f t="shared" si="466"/>
        <v>2016</v>
      </c>
      <c r="X5999" t="str">
        <f t="shared" si="467"/>
        <v>Dec-2016</v>
      </c>
      <c r="Y5999" s="17">
        <f t="shared" si="468"/>
        <v>0</v>
      </c>
      <c r="Z5999" t="str">
        <f t="shared" si="469"/>
        <v>31-40%</v>
      </c>
      <c r="AA5999" s="17">
        <f>IF(COUNTIF($B$2:B5999,B5999)=1,1,0)</f>
        <v>0</v>
      </c>
      <c r="AB5999" s="17">
        <f>IF(COUNTIF($F$2:F5999,F5999)=1,1,0)</f>
        <v>0</v>
      </c>
    </row>
    <row r="6000" spans="1:28" x14ac:dyDescent="0.2">
      <c r="A6000" s="17">
        <v>5999</v>
      </c>
      <c r="B6000" t="s">
        <v>8647</v>
      </c>
      <c r="C6000" s="18">
        <v>41983</v>
      </c>
      <c r="D6000" s="18">
        <v>41987</v>
      </c>
      <c r="E6000" t="s">
        <v>77</v>
      </c>
      <c r="F6000" t="s">
        <v>612</v>
      </c>
      <c r="G6000" t="s">
        <v>613</v>
      </c>
      <c r="H6000" t="s">
        <v>68</v>
      </c>
      <c r="I6000" t="s">
        <v>54</v>
      </c>
      <c r="J6000" t="s">
        <v>8648</v>
      </c>
      <c r="K6000" t="s">
        <v>6295</v>
      </c>
      <c r="L6000">
        <v>83605</v>
      </c>
      <c r="M6000" t="s">
        <v>71</v>
      </c>
      <c r="N6000" t="s">
        <v>3531</v>
      </c>
      <c r="O6000" t="s">
        <v>59</v>
      </c>
      <c r="P6000" t="s">
        <v>63</v>
      </c>
      <c r="Q6000" t="s">
        <v>3532</v>
      </c>
      <c r="R6000" s="19">
        <v>338.35199999999998</v>
      </c>
      <c r="S6000" s="17">
        <v>3</v>
      </c>
      <c r="T6000" s="20">
        <v>0.2</v>
      </c>
      <c r="U6000" s="19">
        <v>4.2294</v>
      </c>
      <c r="V6000" s="20">
        <f t="shared" si="465"/>
        <v>1.2500000000000001E-2</v>
      </c>
      <c r="W6000" s="17">
        <f t="shared" si="466"/>
        <v>2014</v>
      </c>
      <c r="X6000" t="str">
        <f t="shared" si="467"/>
        <v>Dec-2014</v>
      </c>
      <c r="Y6000" s="17">
        <f t="shared" si="468"/>
        <v>4</v>
      </c>
      <c r="Z6000" t="str">
        <f t="shared" si="469"/>
        <v>11-20%</v>
      </c>
      <c r="AA6000" s="17">
        <f>IF(COUNTIF($B$2:B6000,B6000)=1,1,0)</f>
        <v>1</v>
      </c>
      <c r="AB6000" s="17">
        <f>IF(COUNTIF($F$2:F6000,F6000)=1,1,0)</f>
        <v>0</v>
      </c>
    </row>
    <row r="6001" spans="1:28" x14ac:dyDescent="0.2">
      <c r="A6001" s="17">
        <v>6000</v>
      </c>
      <c r="B6001" t="s">
        <v>8647</v>
      </c>
      <c r="C6001" s="18">
        <v>41983</v>
      </c>
      <c r="D6001" s="18">
        <v>41987</v>
      </c>
      <c r="E6001" t="s">
        <v>77</v>
      </c>
      <c r="F6001" t="s">
        <v>612</v>
      </c>
      <c r="G6001" t="s">
        <v>613</v>
      </c>
      <c r="H6001" t="s">
        <v>68</v>
      </c>
      <c r="I6001" t="s">
        <v>54</v>
      </c>
      <c r="J6001" t="s">
        <v>8648</v>
      </c>
      <c r="K6001" t="s">
        <v>6295</v>
      </c>
      <c r="L6001">
        <v>83605</v>
      </c>
      <c r="M6001" t="s">
        <v>71</v>
      </c>
      <c r="N6001" t="s">
        <v>2813</v>
      </c>
      <c r="O6001" t="s">
        <v>73</v>
      </c>
      <c r="P6001" t="s">
        <v>117</v>
      </c>
      <c r="Q6001" t="s">
        <v>2814</v>
      </c>
      <c r="R6001" s="19">
        <v>25.92</v>
      </c>
      <c r="S6001" s="17">
        <v>4</v>
      </c>
      <c r="T6001" s="20">
        <v>0</v>
      </c>
      <c r="U6001" s="19">
        <v>12.441599999999999</v>
      </c>
      <c r="V6001" s="20">
        <f t="shared" si="465"/>
        <v>0.47999999999999993</v>
      </c>
      <c r="W6001" s="17">
        <f t="shared" si="466"/>
        <v>2014</v>
      </c>
      <c r="X6001" t="str">
        <f t="shared" si="467"/>
        <v>Dec-2014</v>
      </c>
      <c r="Y6001" s="17">
        <f t="shared" si="468"/>
        <v>4</v>
      </c>
      <c r="Z6001" t="str">
        <f t="shared" si="469"/>
        <v>0% (No Discount)</v>
      </c>
      <c r="AA6001" s="17">
        <f>IF(COUNTIF($B$2:B6001,B6001)=1,1,0)</f>
        <v>0</v>
      </c>
      <c r="AB6001" s="17">
        <f>IF(COUNTIF($F$2:F6001,F6001)=1,1,0)</f>
        <v>0</v>
      </c>
    </row>
    <row r="6002" spans="1:28" x14ac:dyDescent="0.2">
      <c r="A6002" s="17">
        <v>6001</v>
      </c>
      <c r="B6002" t="s">
        <v>8647</v>
      </c>
      <c r="C6002" s="18">
        <v>41983</v>
      </c>
      <c r="D6002" s="18">
        <v>41987</v>
      </c>
      <c r="E6002" t="s">
        <v>77</v>
      </c>
      <c r="F6002" t="s">
        <v>612</v>
      </c>
      <c r="G6002" t="s">
        <v>613</v>
      </c>
      <c r="H6002" t="s">
        <v>68</v>
      </c>
      <c r="I6002" t="s">
        <v>54</v>
      </c>
      <c r="J6002" t="s">
        <v>8648</v>
      </c>
      <c r="K6002" t="s">
        <v>6295</v>
      </c>
      <c r="L6002">
        <v>83605</v>
      </c>
      <c r="M6002" t="s">
        <v>71</v>
      </c>
      <c r="N6002" t="s">
        <v>1578</v>
      </c>
      <c r="O6002" t="s">
        <v>73</v>
      </c>
      <c r="P6002" t="s">
        <v>117</v>
      </c>
      <c r="Q6002" t="s">
        <v>1579</v>
      </c>
      <c r="R6002" s="19">
        <v>91.36</v>
      </c>
      <c r="S6002" s="17">
        <v>4</v>
      </c>
      <c r="T6002" s="20">
        <v>0</v>
      </c>
      <c r="U6002" s="19">
        <v>42.025599999999997</v>
      </c>
      <c r="V6002" s="20">
        <f t="shared" si="465"/>
        <v>0.45999999999999996</v>
      </c>
      <c r="W6002" s="17">
        <f t="shared" si="466"/>
        <v>2014</v>
      </c>
      <c r="X6002" t="str">
        <f t="shared" si="467"/>
        <v>Dec-2014</v>
      </c>
      <c r="Y6002" s="17">
        <f t="shared" si="468"/>
        <v>4</v>
      </c>
      <c r="Z6002" t="str">
        <f t="shared" si="469"/>
        <v>0% (No Discount)</v>
      </c>
      <c r="AA6002" s="17">
        <f>IF(COUNTIF($B$2:B6002,B6002)=1,1,0)</f>
        <v>0</v>
      </c>
      <c r="AB6002" s="17">
        <f>IF(COUNTIF($F$2:F6002,F6002)=1,1,0)</f>
        <v>0</v>
      </c>
    </row>
    <row r="6003" spans="1:28" x14ac:dyDescent="0.2">
      <c r="A6003" s="17">
        <v>6002</v>
      </c>
      <c r="B6003" t="s">
        <v>8649</v>
      </c>
      <c r="C6003" s="18">
        <v>41986</v>
      </c>
      <c r="D6003" s="18">
        <v>41990</v>
      </c>
      <c r="E6003" t="s">
        <v>77</v>
      </c>
      <c r="F6003" t="s">
        <v>5080</v>
      </c>
      <c r="G6003" t="s">
        <v>5081</v>
      </c>
      <c r="H6003" t="s">
        <v>68</v>
      </c>
      <c r="I6003" t="s">
        <v>54</v>
      </c>
      <c r="J6003" t="s">
        <v>571</v>
      </c>
      <c r="K6003" t="s">
        <v>337</v>
      </c>
      <c r="L6003">
        <v>85023</v>
      </c>
      <c r="M6003" t="s">
        <v>71</v>
      </c>
      <c r="N6003" t="s">
        <v>4608</v>
      </c>
      <c r="O6003" t="s">
        <v>59</v>
      </c>
      <c r="P6003" t="s">
        <v>92</v>
      </c>
      <c r="Q6003" t="s">
        <v>4609</v>
      </c>
      <c r="R6003" s="19">
        <v>87.96</v>
      </c>
      <c r="S6003" s="17">
        <v>3</v>
      </c>
      <c r="T6003" s="20">
        <v>0.2</v>
      </c>
      <c r="U6003" s="19">
        <v>7.6965000000000003</v>
      </c>
      <c r="V6003" s="20">
        <f t="shared" si="465"/>
        <v>8.7500000000000008E-2</v>
      </c>
      <c r="W6003" s="17">
        <f t="shared" si="466"/>
        <v>2014</v>
      </c>
      <c r="X6003" t="str">
        <f t="shared" si="467"/>
        <v>Dec-2014</v>
      </c>
      <c r="Y6003" s="17">
        <f t="shared" si="468"/>
        <v>4</v>
      </c>
      <c r="Z6003" t="str">
        <f t="shared" si="469"/>
        <v>11-20%</v>
      </c>
      <c r="AA6003" s="17">
        <f>IF(COUNTIF($B$2:B6003,B6003)=1,1,0)</f>
        <v>1</v>
      </c>
      <c r="AB6003" s="17">
        <f>IF(COUNTIF($F$2:F6003,F6003)=1,1,0)</f>
        <v>0</v>
      </c>
    </row>
    <row r="6004" spans="1:28" x14ac:dyDescent="0.2">
      <c r="A6004" s="17">
        <v>6003</v>
      </c>
      <c r="B6004" t="s">
        <v>8649</v>
      </c>
      <c r="C6004" s="18">
        <v>41986</v>
      </c>
      <c r="D6004" s="18">
        <v>41990</v>
      </c>
      <c r="E6004" t="s">
        <v>77</v>
      </c>
      <c r="F6004" t="s">
        <v>5080</v>
      </c>
      <c r="G6004" t="s">
        <v>5081</v>
      </c>
      <c r="H6004" t="s">
        <v>68</v>
      </c>
      <c r="I6004" t="s">
        <v>54</v>
      </c>
      <c r="J6004" t="s">
        <v>571</v>
      </c>
      <c r="K6004" t="s">
        <v>337</v>
      </c>
      <c r="L6004">
        <v>85023</v>
      </c>
      <c r="M6004" t="s">
        <v>71</v>
      </c>
      <c r="N6004" t="s">
        <v>2086</v>
      </c>
      <c r="O6004" t="s">
        <v>73</v>
      </c>
      <c r="P6004" t="s">
        <v>102</v>
      </c>
      <c r="Q6004" t="s">
        <v>2087</v>
      </c>
      <c r="R6004" s="19">
        <v>5.2140000000000004</v>
      </c>
      <c r="S6004" s="17">
        <v>2</v>
      </c>
      <c r="T6004" s="20">
        <v>0.7</v>
      </c>
      <c r="U6004" s="19">
        <v>-4.1711999999999998</v>
      </c>
      <c r="V6004" s="20">
        <f t="shared" si="465"/>
        <v>-0.79999999999999993</v>
      </c>
      <c r="W6004" s="17">
        <f t="shared" si="466"/>
        <v>2014</v>
      </c>
      <c r="X6004" t="str">
        <f t="shared" si="467"/>
        <v>Dec-2014</v>
      </c>
      <c r="Y6004" s="17">
        <f t="shared" si="468"/>
        <v>4</v>
      </c>
      <c r="Z6004" t="str">
        <f t="shared" si="469"/>
        <v>Over 50%</v>
      </c>
      <c r="AA6004" s="17">
        <f>IF(COUNTIF($B$2:B6004,B6004)=1,1,0)</f>
        <v>0</v>
      </c>
      <c r="AB6004" s="17">
        <f>IF(COUNTIF($F$2:F6004,F6004)=1,1,0)</f>
        <v>0</v>
      </c>
    </row>
    <row r="6005" spans="1:28" x14ac:dyDescent="0.2">
      <c r="A6005" s="17">
        <v>6004</v>
      </c>
      <c r="B6005" t="s">
        <v>8650</v>
      </c>
      <c r="C6005" s="18">
        <v>42999</v>
      </c>
      <c r="D6005" s="18">
        <v>43005</v>
      </c>
      <c r="E6005" t="s">
        <v>77</v>
      </c>
      <c r="F6005" t="s">
        <v>2483</v>
      </c>
      <c r="G6005" t="s">
        <v>2484</v>
      </c>
      <c r="H6005" t="s">
        <v>53</v>
      </c>
      <c r="I6005" t="s">
        <v>54</v>
      </c>
      <c r="J6005" t="s">
        <v>1450</v>
      </c>
      <c r="K6005" t="s">
        <v>81</v>
      </c>
      <c r="L6005">
        <v>33142</v>
      </c>
      <c r="M6005" t="s">
        <v>57</v>
      </c>
      <c r="N6005" t="s">
        <v>489</v>
      </c>
      <c r="O6005" t="s">
        <v>73</v>
      </c>
      <c r="P6005" t="s">
        <v>102</v>
      </c>
      <c r="Q6005" t="s">
        <v>490</v>
      </c>
      <c r="R6005" s="19">
        <v>12.294</v>
      </c>
      <c r="S6005" s="17">
        <v>1</v>
      </c>
      <c r="T6005" s="20">
        <v>0.7</v>
      </c>
      <c r="U6005" s="19">
        <v>-8.6058000000000003</v>
      </c>
      <c r="V6005" s="20">
        <f t="shared" si="465"/>
        <v>-0.7</v>
      </c>
      <c r="W6005" s="17">
        <f t="shared" si="466"/>
        <v>2017</v>
      </c>
      <c r="X6005" t="str">
        <f t="shared" si="467"/>
        <v>Sep-2017</v>
      </c>
      <c r="Y6005" s="17">
        <f t="shared" si="468"/>
        <v>6</v>
      </c>
      <c r="Z6005" t="str">
        <f t="shared" si="469"/>
        <v>Over 50%</v>
      </c>
      <c r="AA6005" s="17">
        <f>IF(COUNTIF($B$2:B6005,B6005)=1,1,0)</f>
        <v>1</v>
      </c>
      <c r="AB6005" s="17">
        <f>IF(COUNTIF($F$2:F6005,F6005)=1,1,0)</f>
        <v>0</v>
      </c>
    </row>
    <row r="6006" spans="1:28" x14ac:dyDescent="0.2">
      <c r="A6006" s="17">
        <v>6005</v>
      </c>
      <c r="B6006" t="s">
        <v>8651</v>
      </c>
      <c r="C6006" s="18">
        <v>42985</v>
      </c>
      <c r="D6006" s="18">
        <v>42989</v>
      </c>
      <c r="E6006" t="s">
        <v>77</v>
      </c>
      <c r="F6006" t="s">
        <v>3098</v>
      </c>
      <c r="G6006" t="s">
        <v>3099</v>
      </c>
      <c r="H6006" t="s">
        <v>53</v>
      </c>
      <c r="I6006" t="s">
        <v>54</v>
      </c>
      <c r="J6006" t="s">
        <v>69</v>
      </c>
      <c r="K6006" t="s">
        <v>70</v>
      </c>
      <c r="L6006">
        <v>90004</v>
      </c>
      <c r="M6006" t="s">
        <v>71</v>
      </c>
      <c r="N6006" t="s">
        <v>2480</v>
      </c>
      <c r="O6006" t="s">
        <v>59</v>
      </c>
      <c r="P6006" t="s">
        <v>92</v>
      </c>
      <c r="Q6006" t="s">
        <v>2481</v>
      </c>
      <c r="R6006" s="19">
        <v>19.760000000000002</v>
      </c>
      <c r="S6006" s="17">
        <v>4</v>
      </c>
      <c r="T6006" s="20">
        <v>0</v>
      </c>
      <c r="U6006" s="19">
        <v>8.2992000000000008</v>
      </c>
      <c r="V6006" s="20">
        <f t="shared" si="465"/>
        <v>0.42</v>
      </c>
      <c r="W6006" s="17">
        <f t="shared" si="466"/>
        <v>2017</v>
      </c>
      <c r="X6006" t="str">
        <f t="shared" si="467"/>
        <v>Sep-2017</v>
      </c>
      <c r="Y6006" s="17">
        <f t="shared" si="468"/>
        <v>4</v>
      </c>
      <c r="Z6006" t="str">
        <f t="shared" si="469"/>
        <v>0% (No Discount)</v>
      </c>
      <c r="AA6006" s="17">
        <f>IF(COUNTIF($B$2:B6006,B6006)=1,1,0)</f>
        <v>1</v>
      </c>
      <c r="AB6006" s="17">
        <f>IF(COUNTIF($F$2:F6006,F6006)=1,1,0)</f>
        <v>0</v>
      </c>
    </row>
    <row r="6007" spans="1:28" x14ac:dyDescent="0.2">
      <c r="A6007" s="17">
        <v>6006</v>
      </c>
      <c r="B6007" t="s">
        <v>8652</v>
      </c>
      <c r="C6007" s="18">
        <v>42310</v>
      </c>
      <c r="D6007" s="18">
        <v>42315</v>
      </c>
      <c r="E6007" t="s">
        <v>77</v>
      </c>
      <c r="F6007" t="s">
        <v>5059</v>
      </c>
      <c r="G6007" t="s">
        <v>5060</v>
      </c>
      <c r="H6007" t="s">
        <v>53</v>
      </c>
      <c r="I6007" t="s">
        <v>54</v>
      </c>
      <c r="J6007" t="s">
        <v>303</v>
      </c>
      <c r="K6007" t="s">
        <v>294</v>
      </c>
      <c r="L6007">
        <v>12180</v>
      </c>
      <c r="M6007" t="s">
        <v>175</v>
      </c>
      <c r="N6007" t="s">
        <v>6630</v>
      </c>
      <c r="O6007" t="s">
        <v>59</v>
      </c>
      <c r="P6007" t="s">
        <v>63</v>
      </c>
      <c r="Q6007" t="s">
        <v>6631</v>
      </c>
      <c r="R6007" s="19">
        <v>109.764</v>
      </c>
      <c r="S6007" s="17">
        <v>2</v>
      </c>
      <c r="T6007" s="20">
        <v>0.1</v>
      </c>
      <c r="U6007" s="19">
        <v>8.5372000000000003</v>
      </c>
      <c r="V6007" s="20">
        <f t="shared" si="465"/>
        <v>7.7777777777777779E-2</v>
      </c>
      <c r="W6007" s="17">
        <f t="shared" si="466"/>
        <v>2015</v>
      </c>
      <c r="X6007" t="str">
        <f t="shared" si="467"/>
        <v>Nov-2015</v>
      </c>
      <c r="Y6007" s="17">
        <f t="shared" si="468"/>
        <v>5</v>
      </c>
      <c r="Z6007" t="str">
        <f t="shared" si="469"/>
        <v>1-10%</v>
      </c>
      <c r="AA6007" s="17">
        <f>IF(COUNTIF($B$2:B6007,B6007)=1,1,0)</f>
        <v>1</v>
      </c>
      <c r="AB6007" s="17">
        <f>IF(COUNTIF($F$2:F6007,F6007)=1,1,0)</f>
        <v>0</v>
      </c>
    </row>
    <row r="6008" spans="1:28" x14ac:dyDescent="0.2">
      <c r="A6008" s="17">
        <v>6007</v>
      </c>
      <c r="B6008" t="s">
        <v>8653</v>
      </c>
      <c r="C6008" s="18">
        <v>43080</v>
      </c>
      <c r="D6008" s="18">
        <v>43087</v>
      </c>
      <c r="E6008" t="s">
        <v>77</v>
      </c>
      <c r="F6008" t="s">
        <v>3989</v>
      </c>
      <c r="G6008" t="s">
        <v>3990</v>
      </c>
      <c r="H6008" t="s">
        <v>68</v>
      </c>
      <c r="I6008" t="s">
        <v>54</v>
      </c>
      <c r="J6008" t="s">
        <v>3958</v>
      </c>
      <c r="K6008" t="s">
        <v>1275</v>
      </c>
      <c r="L6008">
        <v>2740</v>
      </c>
      <c r="M6008" t="s">
        <v>175</v>
      </c>
      <c r="N6008" t="s">
        <v>5343</v>
      </c>
      <c r="O6008" t="s">
        <v>98</v>
      </c>
      <c r="P6008" t="s">
        <v>99</v>
      </c>
      <c r="Q6008" t="s">
        <v>5344</v>
      </c>
      <c r="R6008" s="19">
        <v>128.85</v>
      </c>
      <c r="S6008" s="17">
        <v>3</v>
      </c>
      <c r="T6008" s="20">
        <v>0</v>
      </c>
      <c r="U6008" s="19">
        <v>3.8654999999999999</v>
      </c>
      <c r="V6008" s="20">
        <f t="shared" si="465"/>
        <v>3.0000000000000002E-2</v>
      </c>
      <c r="W6008" s="17">
        <f t="shared" si="466"/>
        <v>2017</v>
      </c>
      <c r="X6008" t="str">
        <f t="shared" si="467"/>
        <v>Dec-2017</v>
      </c>
      <c r="Y6008" s="17">
        <f t="shared" si="468"/>
        <v>7</v>
      </c>
      <c r="Z6008" t="str">
        <f t="shared" si="469"/>
        <v>0% (No Discount)</v>
      </c>
      <c r="AA6008" s="17">
        <f>IF(COUNTIF($B$2:B6008,B6008)=1,1,0)</f>
        <v>1</v>
      </c>
      <c r="AB6008" s="17">
        <f>IF(COUNTIF($F$2:F6008,F6008)=1,1,0)</f>
        <v>0</v>
      </c>
    </row>
    <row r="6009" spans="1:28" x14ac:dyDescent="0.2">
      <c r="A6009" s="17">
        <v>6008</v>
      </c>
      <c r="B6009" t="s">
        <v>8654</v>
      </c>
      <c r="C6009" s="18">
        <v>42826</v>
      </c>
      <c r="D6009" s="18">
        <v>42828</v>
      </c>
      <c r="E6009" t="s">
        <v>215</v>
      </c>
      <c r="F6009" t="s">
        <v>2794</v>
      </c>
      <c r="G6009" t="s">
        <v>2795</v>
      </c>
      <c r="H6009" t="s">
        <v>68</v>
      </c>
      <c r="I6009" t="s">
        <v>54</v>
      </c>
      <c r="J6009" t="s">
        <v>2612</v>
      </c>
      <c r="K6009" t="s">
        <v>410</v>
      </c>
      <c r="L6009">
        <v>29501</v>
      </c>
      <c r="M6009" t="s">
        <v>57</v>
      </c>
      <c r="N6009" t="s">
        <v>487</v>
      </c>
      <c r="O6009" t="s">
        <v>59</v>
      </c>
      <c r="P6009" t="s">
        <v>92</v>
      </c>
      <c r="Q6009" t="s">
        <v>488</v>
      </c>
      <c r="R6009" s="19">
        <v>127.95</v>
      </c>
      <c r="S6009" s="17">
        <v>3</v>
      </c>
      <c r="T6009" s="20">
        <v>0</v>
      </c>
      <c r="U6009" s="19">
        <v>21.7515</v>
      </c>
      <c r="V6009" s="20">
        <f t="shared" si="465"/>
        <v>0.16999999999999998</v>
      </c>
      <c r="W6009" s="17">
        <f t="shared" si="466"/>
        <v>2017</v>
      </c>
      <c r="X6009" t="str">
        <f t="shared" si="467"/>
        <v>Apr-2017</v>
      </c>
      <c r="Y6009" s="17">
        <f t="shared" si="468"/>
        <v>2</v>
      </c>
      <c r="Z6009" t="str">
        <f t="shared" si="469"/>
        <v>0% (No Discount)</v>
      </c>
      <c r="AA6009" s="17">
        <f>IF(COUNTIF($B$2:B6009,B6009)=1,1,0)</f>
        <v>1</v>
      </c>
      <c r="AB6009" s="17">
        <f>IF(COUNTIF($F$2:F6009,F6009)=1,1,0)</f>
        <v>0</v>
      </c>
    </row>
    <row r="6010" spans="1:28" x14ac:dyDescent="0.2">
      <c r="A6010" s="17">
        <v>6009</v>
      </c>
      <c r="B6010" t="s">
        <v>8655</v>
      </c>
      <c r="C6010" s="18">
        <v>42368</v>
      </c>
      <c r="D6010" s="18">
        <v>42372</v>
      </c>
      <c r="E6010" t="s">
        <v>77</v>
      </c>
      <c r="F6010" t="s">
        <v>513</v>
      </c>
      <c r="G6010" t="s">
        <v>514</v>
      </c>
      <c r="H6010" t="s">
        <v>53</v>
      </c>
      <c r="I6010" t="s">
        <v>54</v>
      </c>
      <c r="J6010" t="s">
        <v>69</v>
      </c>
      <c r="K6010" t="s">
        <v>70</v>
      </c>
      <c r="L6010">
        <v>90049</v>
      </c>
      <c r="M6010" t="s">
        <v>71</v>
      </c>
      <c r="N6010" t="s">
        <v>4590</v>
      </c>
      <c r="O6010" t="s">
        <v>73</v>
      </c>
      <c r="P6010" t="s">
        <v>117</v>
      </c>
      <c r="Q6010" t="s">
        <v>4591</v>
      </c>
      <c r="R6010" s="19">
        <v>68.52</v>
      </c>
      <c r="S6010" s="17">
        <v>3</v>
      </c>
      <c r="T6010" s="20">
        <v>0</v>
      </c>
      <c r="U6010" s="19">
        <v>31.519200000000001</v>
      </c>
      <c r="V6010" s="20">
        <f t="shared" si="465"/>
        <v>0.46</v>
      </c>
      <c r="W6010" s="17">
        <f t="shared" si="466"/>
        <v>2015</v>
      </c>
      <c r="X6010" t="str">
        <f t="shared" si="467"/>
        <v>Dec-2015</v>
      </c>
      <c r="Y6010" s="17">
        <f t="shared" si="468"/>
        <v>4</v>
      </c>
      <c r="Z6010" t="str">
        <f t="shared" si="469"/>
        <v>0% (No Discount)</v>
      </c>
      <c r="AA6010" s="17">
        <f>IF(COUNTIF($B$2:B6010,B6010)=1,1,0)</f>
        <v>1</v>
      </c>
      <c r="AB6010" s="17">
        <f>IF(COUNTIF($F$2:F6010,F6010)=1,1,0)</f>
        <v>0</v>
      </c>
    </row>
    <row r="6011" spans="1:28" x14ac:dyDescent="0.2">
      <c r="A6011" s="17">
        <v>6010</v>
      </c>
      <c r="B6011" t="s">
        <v>8655</v>
      </c>
      <c r="C6011" s="18">
        <v>42368</v>
      </c>
      <c r="D6011" s="18">
        <v>42372</v>
      </c>
      <c r="E6011" t="s">
        <v>77</v>
      </c>
      <c r="F6011" t="s">
        <v>513</v>
      </c>
      <c r="G6011" t="s">
        <v>514</v>
      </c>
      <c r="H6011" t="s">
        <v>53</v>
      </c>
      <c r="I6011" t="s">
        <v>54</v>
      </c>
      <c r="J6011" t="s">
        <v>69</v>
      </c>
      <c r="K6011" t="s">
        <v>70</v>
      </c>
      <c r="L6011">
        <v>90049</v>
      </c>
      <c r="M6011" t="s">
        <v>71</v>
      </c>
      <c r="N6011" t="s">
        <v>1431</v>
      </c>
      <c r="O6011" t="s">
        <v>73</v>
      </c>
      <c r="P6011" t="s">
        <v>86</v>
      </c>
      <c r="Q6011" t="s">
        <v>1432</v>
      </c>
      <c r="R6011" s="19">
        <v>74.94</v>
      </c>
      <c r="S6011" s="17">
        <v>3</v>
      </c>
      <c r="T6011" s="20">
        <v>0</v>
      </c>
      <c r="U6011" s="19">
        <v>14.2386</v>
      </c>
      <c r="V6011" s="20">
        <f t="shared" si="465"/>
        <v>0.19</v>
      </c>
      <c r="W6011" s="17">
        <f t="shared" si="466"/>
        <v>2015</v>
      </c>
      <c r="X6011" t="str">
        <f t="shared" si="467"/>
        <v>Dec-2015</v>
      </c>
      <c r="Y6011" s="17">
        <f t="shared" si="468"/>
        <v>4</v>
      </c>
      <c r="Z6011" t="str">
        <f t="shared" si="469"/>
        <v>0% (No Discount)</v>
      </c>
      <c r="AA6011" s="17">
        <f>IF(COUNTIF($B$2:B6011,B6011)=1,1,0)</f>
        <v>0</v>
      </c>
      <c r="AB6011" s="17">
        <f>IF(COUNTIF($F$2:F6011,F6011)=1,1,0)</f>
        <v>0</v>
      </c>
    </row>
    <row r="6012" spans="1:28" x14ac:dyDescent="0.2">
      <c r="A6012" s="17">
        <v>6011</v>
      </c>
      <c r="B6012" t="s">
        <v>8655</v>
      </c>
      <c r="C6012" s="18">
        <v>42368</v>
      </c>
      <c r="D6012" s="18">
        <v>42372</v>
      </c>
      <c r="E6012" t="s">
        <v>77</v>
      </c>
      <c r="F6012" t="s">
        <v>513</v>
      </c>
      <c r="G6012" t="s">
        <v>514</v>
      </c>
      <c r="H6012" t="s">
        <v>53</v>
      </c>
      <c r="I6012" t="s">
        <v>54</v>
      </c>
      <c r="J6012" t="s">
        <v>69</v>
      </c>
      <c r="K6012" t="s">
        <v>70</v>
      </c>
      <c r="L6012">
        <v>90049</v>
      </c>
      <c r="M6012" t="s">
        <v>71</v>
      </c>
      <c r="N6012" t="s">
        <v>2626</v>
      </c>
      <c r="O6012" t="s">
        <v>98</v>
      </c>
      <c r="P6012" t="s">
        <v>711</v>
      </c>
      <c r="Q6012" t="s">
        <v>2627</v>
      </c>
      <c r="R6012" s="19">
        <v>2548.56</v>
      </c>
      <c r="S6012" s="17">
        <v>6</v>
      </c>
      <c r="T6012" s="20">
        <v>0.2</v>
      </c>
      <c r="U6012" s="19">
        <v>286.71300000000002</v>
      </c>
      <c r="V6012" s="20">
        <f t="shared" si="465"/>
        <v>0.11250000000000002</v>
      </c>
      <c r="W6012" s="17">
        <f t="shared" si="466"/>
        <v>2015</v>
      </c>
      <c r="X6012" t="str">
        <f t="shared" si="467"/>
        <v>Dec-2015</v>
      </c>
      <c r="Y6012" s="17">
        <f t="shared" si="468"/>
        <v>4</v>
      </c>
      <c r="Z6012" t="str">
        <f t="shared" si="469"/>
        <v>11-20%</v>
      </c>
      <c r="AA6012" s="17">
        <f>IF(COUNTIF($B$2:B6012,B6012)=1,1,0)</f>
        <v>0</v>
      </c>
      <c r="AB6012" s="17">
        <f>IF(COUNTIF($F$2:F6012,F6012)=1,1,0)</f>
        <v>0</v>
      </c>
    </row>
    <row r="6013" spans="1:28" x14ac:dyDescent="0.2">
      <c r="A6013" s="17">
        <v>6012</v>
      </c>
      <c r="B6013" t="s">
        <v>8655</v>
      </c>
      <c r="C6013" s="18">
        <v>42368</v>
      </c>
      <c r="D6013" s="18">
        <v>42372</v>
      </c>
      <c r="E6013" t="s">
        <v>77</v>
      </c>
      <c r="F6013" t="s">
        <v>513</v>
      </c>
      <c r="G6013" t="s">
        <v>514</v>
      </c>
      <c r="H6013" t="s">
        <v>53</v>
      </c>
      <c r="I6013" t="s">
        <v>54</v>
      </c>
      <c r="J6013" t="s">
        <v>69</v>
      </c>
      <c r="K6013" t="s">
        <v>70</v>
      </c>
      <c r="L6013">
        <v>90049</v>
      </c>
      <c r="M6013" t="s">
        <v>71</v>
      </c>
      <c r="N6013" t="s">
        <v>985</v>
      </c>
      <c r="O6013" t="s">
        <v>73</v>
      </c>
      <c r="P6013" t="s">
        <v>200</v>
      </c>
      <c r="Q6013" t="s">
        <v>986</v>
      </c>
      <c r="R6013" s="19">
        <v>271.44</v>
      </c>
      <c r="S6013" s="17">
        <v>3</v>
      </c>
      <c r="T6013" s="20">
        <v>0</v>
      </c>
      <c r="U6013" s="19">
        <v>122.148</v>
      </c>
      <c r="V6013" s="20">
        <f t="shared" si="465"/>
        <v>0.45</v>
      </c>
      <c r="W6013" s="17">
        <f t="shared" si="466"/>
        <v>2015</v>
      </c>
      <c r="X6013" t="str">
        <f t="shared" si="467"/>
        <v>Dec-2015</v>
      </c>
      <c r="Y6013" s="17">
        <f t="shared" si="468"/>
        <v>4</v>
      </c>
      <c r="Z6013" t="str">
        <f t="shared" si="469"/>
        <v>0% (No Discount)</v>
      </c>
      <c r="AA6013" s="17">
        <f>IF(COUNTIF($B$2:B6013,B6013)=1,1,0)</f>
        <v>0</v>
      </c>
      <c r="AB6013" s="17">
        <f>IF(COUNTIF($F$2:F6013,F6013)=1,1,0)</f>
        <v>0</v>
      </c>
    </row>
    <row r="6014" spans="1:28" x14ac:dyDescent="0.2">
      <c r="A6014" s="17">
        <v>6013</v>
      </c>
      <c r="B6014" t="s">
        <v>8655</v>
      </c>
      <c r="C6014" s="18">
        <v>42368</v>
      </c>
      <c r="D6014" s="18">
        <v>42372</v>
      </c>
      <c r="E6014" t="s">
        <v>77</v>
      </c>
      <c r="F6014" t="s">
        <v>513</v>
      </c>
      <c r="G6014" t="s">
        <v>514</v>
      </c>
      <c r="H6014" t="s">
        <v>53</v>
      </c>
      <c r="I6014" t="s">
        <v>54</v>
      </c>
      <c r="J6014" t="s">
        <v>69</v>
      </c>
      <c r="K6014" t="s">
        <v>70</v>
      </c>
      <c r="L6014">
        <v>90049</v>
      </c>
      <c r="M6014" t="s">
        <v>71</v>
      </c>
      <c r="N6014" t="s">
        <v>4812</v>
      </c>
      <c r="O6014" t="s">
        <v>98</v>
      </c>
      <c r="P6014" t="s">
        <v>99</v>
      </c>
      <c r="Q6014" t="s">
        <v>4813</v>
      </c>
      <c r="R6014" s="19">
        <v>287.88</v>
      </c>
      <c r="S6014" s="17">
        <v>3</v>
      </c>
      <c r="T6014" s="20">
        <v>0.2</v>
      </c>
      <c r="U6014" s="19">
        <v>35.984999999999999</v>
      </c>
      <c r="V6014" s="20">
        <f t="shared" si="465"/>
        <v>0.125</v>
      </c>
      <c r="W6014" s="17">
        <f t="shared" si="466"/>
        <v>2015</v>
      </c>
      <c r="X6014" t="str">
        <f t="shared" si="467"/>
        <v>Dec-2015</v>
      </c>
      <c r="Y6014" s="17">
        <f t="shared" si="468"/>
        <v>4</v>
      </c>
      <c r="Z6014" t="str">
        <f t="shared" si="469"/>
        <v>11-20%</v>
      </c>
      <c r="AA6014" s="17">
        <f>IF(COUNTIF($B$2:B6014,B6014)=1,1,0)</f>
        <v>0</v>
      </c>
      <c r="AB6014" s="17">
        <f>IF(COUNTIF($F$2:F6014,F6014)=1,1,0)</f>
        <v>0</v>
      </c>
    </row>
    <row r="6015" spans="1:28" x14ac:dyDescent="0.2">
      <c r="A6015" s="17">
        <v>6014</v>
      </c>
      <c r="B6015" t="s">
        <v>8656</v>
      </c>
      <c r="C6015" s="18">
        <v>42439</v>
      </c>
      <c r="D6015" s="18">
        <v>42440</v>
      </c>
      <c r="E6015" t="s">
        <v>215</v>
      </c>
      <c r="F6015" t="s">
        <v>5134</v>
      </c>
      <c r="G6015" t="s">
        <v>5135</v>
      </c>
      <c r="H6015" t="s">
        <v>129</v>
      </c>
      <c r="I6015" t="s">
        <v>54</v>
      </c>
      <c r="J6015" t="s">
        <v>69</v>
      </c>
      <c r="K6015" t="s">
        <v>70</v>
      </c>
      <c r="L6015">
        <v>90008</v>
      </c>
      <c r="M6015" t="s">
        <v>71</v>
      </c>
      <c r="N6015" t="s">
        <v>4440</v>
      </c>
      <c r="O6015" t="s">
        <v>73</v>
      </c>
      <c r="P6015" t="s">
        <v>117</v>
      </c>
      <c r="Q6015" t="s">
        <v>4441</v>
      </c>
      <c r="R6015" s="19">
        <v>14.9</v>
      </c>
      <c r="S6015" s="17">
        <v>5</v>
      </c>
      <c r="T6015" s="20">
        <v>0</v>
      </c>
      <c r="U6015" s="19">
        <v>7.1520000000000001</v>
      </c>
      <c r="V6015" s="20">
        <f t="shared" si="465"/>
        <v>0.48</v>
      </c>
      <c r="W6015" s="17">
        <f t="shared" si="466"/>
        <v>2016</v>
      </c>
      <c r="X6015" t="str">
        <f t="shared" si="467"/>
        <v>Mar-2016</v>
      </c>
      <c r="Y6015" s="17">
        <f t="shared" si="468"/>
        <v>1</v>
      </c>
      <c r="Z6015" t="str">
        <f t="shared" si="469"/>
        <v>0% (No Discount)</v>
      </c>
      <c r="AA6015" s="17">
        <f>IF(COUNTIF($B$2:B6015,B6015)=1,1,0)</f>
        <v>1</v>
      </c>
      <c r="AB6015" s="17">
        <f>IF(COUNTIF($F$2:F6015,F6015)=1,1,0)</f>
        <v>0</v>
      </c>
    </row>
    <row r="6016" spans="1:28" x14ac:dyDescent="0.2">
      <c r="A6016" s="17">
        <v>6015</v>
      </c>
      <c r="B6016" t="s">
        <v>8656</v>
      </c>
      <c r="C6016" s="18">
        <v>42439</v>
      </c>
      <c r="D6016" s="18">
        <v>42440</v>
      </c>
      <c r="E6016" t="s">
        <v>215</v>
      </c>
      <c r="F6016" t="s">
        <v>5134</v>
      </c>
      <c r="G6016" t="s">
        <v>5135</v>
      </c>
      <c r="H6016" t="s">
        <v>129</v>
      </c>
      <c r="I6016" t="s">
        <v>54</v>
      </c>
      <c r="J6016" t="s">
        <v>69</v>
      </c>
      <c r="K6016" t="s">
        <v>70</v>
      </c>
      <c r="L6016">
        <v>90008</v>
      </c>
      <c r="M6016" t="s">
        <v>71</v>
      </c>
      <c r="N6016" t="s">
        <v>4631</v>
      </c>
      <c r="O6016" t="s">
        <v>98</v>
      </c>
      <c r="P6016" t="s">
        <v>99</v>
      </c>
      <c r="Q6016" t="s">
        <v>4632</v>
      </c>
      <c r="R6016" s="19">
        <v>4158.9120000000003</v>
      </c>
      <c r="S6016" s="17">
        <v>8</v>
      </c>
      <c r="T6016" s="20">
        <v>0.2</v>
      </c>
      <c r="U6016" s="19">
        <v>363.90480000000002</v>
      </c>
      <c r="V6016" s="20">
        <f t="shared" si="465"/>
        <v>8.7499999999999994E-2</v>
      </c>
      <c r="W6016" s="17">
        <f t="shared" si="466"/>
        <v>2016</v>
      </c>
      <c r="X6016" t="str">
        <f t="shared" si="467"/>
        <v>Mar-2016</v>
      </c>
      <c r="Y6016" s="17">
        <f t="shared" si="468"/>
        <v>1</v>
      </c>
      <c r="Z6016" t="str">
        <f t="shared" si="469"/>
        <v>11-20%</v>
      </c>
      <c r="AA6016" s="17">
        <f>IF(COUNTIF($B$2:B6016,B6016)=1,1,0)</f>
        <v>0</v>
      </c>
      <c r="AB6016" s="17">
        <f>IF(COUNTIF($F$2:F6016,F6016)=1,1,0)</f>
        <v>0</v>
      </c>
    </row>
    <row r="6017" spans="1:28" x14ac:dyDescent="0.2">
      <c r="A6017" s="17">
        <v>6016</v>
      </c>
      <c r="B6017" t="s">
        <v>8657</v>
      </c>
      <c r="C6017" s="18">
        <v>41735</v>
      </c>
      <c r="D6017" s="18">
        <v>41741</v>
      </c>
      <c r="E6017" t="s">
        <v>77</v>
      </c>
      <c r="F6017" t="s">
        <v>6191</v>
      </c>
      <c r="G6017" t="s">
        <v>6192</v>
      </c>
      <c r="H6017" t="s">
        <v>68</v>
      </c>
      <c r="I6017" t="s">
        <v>54</v>
      </c>
      <c r="J6017" t="s">
        <v>69</v>
      </c>
      <c r="K6017" t="s">
        <v>70</v>
      </c>
      <c r="L6017">
        <v>90049</v>
      </c>
      <c r="M6017" t="s">
        <v>71</v>
      </c>
      <c r="N6017" t="s">
        <v>8538</v>
      </c>
      <c r="O6017" t="s">
        <v>59</v>
      </c>
      <c r="P6017" t="s">
        <v>92</v>
      </c>
      <c r="Q6017" t="s">
        <v>8539</v>
      </c>
      <c r="R6017" s="19">
        <v>91.96</v>
      </c>
      <c r="S6017" s="17">
        <v>2</v>
      </c>
      <c r="T6017" s="20">
        <v>0</v>
      </c>
      <c r="U6017" s="19">
        <v>15.6332</v>
      </c>
      <c r="V6017" s="20">
        <f t="shared" si="465"/>
        <v>0.17</v>
      </c>
      <c r="W6017" s="17">
        <f t="shared" si="466"/>
        <v>2014</v>
      </c>
      <c r="X6017" t="str">
        <f t="shared" si="467"/>
        <v>Apr-2014</v>
      </c>
      <c r="Y6017" s="17">
        <f t="shared" si="468"/>
        <v>6</v>
      </c>
      <c r="Z6017" t="str">
        <f t="shared" si="469"/>
        <v>0% (No Discount)</v>
      </c>
      <c r="AA6017" s="17">
        <f>IF(COUNTIF($B$2:B6017,B6017)=1,1,0)</f>
        <v>1</v>
      </c>
      <c r="AB6017" s="17">
        <f>IF(COUNTIF($F$2:F6017,F6017)=1,1,0)</f>
        <v>0</v>
      </c>
    </row>
    <row r="6018" spans="1:28" x14ac:dyDescent="0.2">
      <c r="A6018" s="17">
        <v>6017</v>
      </c>
      <c r="B6018" t="s">
        <v>8657</v>
      </c>
      <c r="C6018" s="18">
        <v>41735</v>
      </c>
      <c r="D6018" s="18">
        <v>41741</v>
      </c>
      <c r="E6018" t="s">
        <v>77</v>
      </c>
      <c r="F6018" t="s">
        <v>6191</v>
      </c>
      <c r="G6018" t="s">
        <v>6192</v>
      </c>
      <c r="H6018" t="s">
        <v>68</v>
      </c>
      <c r="I6018" t="s">
        <v>54</v>
      </c>
      <c r="J6018" t="s">
        <v>69</v>
      </c>
      <c r="K6018" t="s">
        <v>70</v>
      </c>
      <c r="L6018">
        <v>90049</v>
      </c>
      <c r="M6018" t="s">
        <v>71</v>
      </c>
      <c r="N6018" t="s">
        <v>1164</v>
      </c>
      <c r="O6018" t="s">
        <v>59</v>
      </c>
      <c r="P6018" t="s">
        <v>92</v>
      </c>
      <c r="Q6018" t="s">
        <v>1165</v>
      </c>
      <c r="R6018" s="19">
        <v>33.11</v>
      </c>
      <c r="S6018" s="17">
        <v>7</v>
      </c>
      <c r="T6018" s="20">
        <v>0</v>
      </c>
      <c r="U6018" s="19">
        <v>12.9129</v>
      </c>
      <c r="V6018" s="20">
        <f t="shared" ref="V6018:V6081" si="470">IFERROR(U6018/R6018,0)</f>
        <v>0.39</v>
      </c>
      <c r="W6018" s="17">
        <f t="shared" ref="W6018:W6081" si="471">YEAR(C6018)</f>
        <v>2014</v>
      </c>
      <c r="X6018" t="str">
        <f t="shared" ref="X6018:X6081" si="472">TEXT(C6018,"mmm-yyyy")</f>
        <v>Apr-2014</v>
      </c>
      <c r="Y6018" s="17">
        <f t="shared" ref="Y6018:Y6081" si="473">D6018-C6018</f>
        <v>6</v>
      </c>
      <c r="Z6018" t="str">
        <f t="shared" ref="Z6018:Z6081" si="474">IF(T6018=0,"0% (No Discount)",IF(T6018&lt;=0.1,"1-10%",IF(T6018&lt;=0.2,"11-20%",IF(T6018&lt;=0.3,"21-30%",IF(T6018&lt;=0.4,"31-40%",IF(T6018&lt;=0.5,"41-50%","Over 50%"))))))</f>
        <v>0% (No Discount)</v>
      </c>
      <c r="AA6018" s="17">
        <f>IF(COUNTIF($B$2:B6018,B6018)=1,1,0)</f>
        <v>0</v>
      </c>
      <c r="AB6018" s="17">
        <f>IF(COUNTIF($F$2:F6018,F6018)=1,1,0)</f>
        <v>0</v>
      </c>
    </row>
    <row r="6019" spans="1:28" x14ac:dyDescent="0.2">
      <c r="A6019" s="17">
        <v>6018</v>
      </c>
      <c r="B6019" t="s">
        <v>8657</v>
      </c>
      <c r="C6019" s="18">
        <v>41735</v>
      </c>
      <c r="D6019" s="18">
        <v>41741</v>
      </c>
      <c r="E6019" t="s">
        <v>77</v>
      </c>
      <c r="F6019" t="s">
        <v>6191</v>
      </c>
      <c r="G6019" t="s">
        <v>6192</v>
      </c>
      <c r="H6019" t="s">
        <v>68</v>
      </c>
      <c r="I6019" t="s">
        <v>54</v>
      </c>
      <c r="J6019" t="s">
        <v>69</v>
      </c>
      <c r="K6019" t="s">
        <v>70</v>
      </c>
      <c r="L6019">
        <v>90049</v>
      </c>
      <c r="M6019" t="s">
        <v>71</v>
      </c>
      <c r="N6019" t="s">
        <v>4697</v>
      </c>
      <c r="O6019" t="s">
        <v>73</v>
      </c>
      <c r="P6019" t="s">
        <v>117</v>
      </c>
      <c r="Q6019" t="s">
        <v>4698</v>
      </c>
      <c r="R6019" s="19">
        <v>19.440000000000001</v>
      </c>
      <c r="S6019" s="17">
        <v>3</v>
      </c>
      <c r="T6019" s="20">
        <v>0</v>
      </c>
      <c r="U6019" s="19">
        <v>9.3312000000000008</v>
      </c>
      <c r="V6019" s="20">
        <f t="shared" si="470"/>
        <v>0.48000000000000004</v>
      </c>
      <c r="W6019" s="17">
        <f t="shared" si="471"/>
        <v>2014</v>
      </c>
      <c r="X6019" t="str">
        <f t="shared" si="472"/>
        <v>Apr-2014</v>
      </c>
      <c r="Y6019" s="17">
        <f t="shared" si="473"/>
        <v>6</v>
      </c>
      <c r="Z6019" t="str">
        <f t="shared" si="474"/>
        <v>0% (No Discount)</v>
      </c>
      <c r="AA6019" s="17">
        <f>IF(COUNTIF($B$2:B6019,B6019)=1,1,0)</f>
        <v>0</v>
      </c>
      <c r="AB6019" s="17">
        <f>IF(COUNTIF($F$2:F6019,F6019)=1,1,0)</f>
        <v>0</v>
      </c>
    </row>
    <row r="6020" spans="1:28" x14ac:dyDescent="0.2">
      <c r="A6020" s="17">
        <v>6019</v>
      </c>
      <c r="B6020" t="s">
        <v>8657</v>
      </c>
      <c r="C6020" s="18">
        <v>41735</v>
      </c>
      <c r="D6020" s="18">
        <v>41741</v>
      </c>
      <c r="E6020" t="s">
        <v>77</v>
      </c>
      <c r="F6020" t="s">
        <v>6191</v>
      </c>
      <c r="G6020" t="s">
        <v>6192</v>
      </c>
      <c r="H6020" t="s">
        <v>68</v>
      </c>
      <c r="I6020" t="s">
        <v>54</v>
      </c>
      <c r="J6020" t="s">
        <v>69</v>
      </c>
      <c r="K6020" t="s">
        <v>70</v>
      </c>
      <c r="L6020">
        <v>90049</v>
      </c>
      <c r="M6020" t="s">
        <v>71</v>
      </c>
      <c r="N6020" t="s">
        <v>6339</v>
      </c>
      <c r="O6020" t="s">
        <v>73</v>
      </c>
      <c r="P6020" t="s">
        <v>117</v>
      </c>
      <c r="Q6020" t="s">
        <v>6340</v>
      </c>
      <c r="R6020" s="19">
        <v>55.48</v>
      </c>
      <c r="S6020" s="17">
        <v>1</v>
      </c>
      <c r="T6020" s="20">
        <v>0</v>
      </c>
      <c r="U6020" s="19">
        <v>26.630400000000002</v>
      </c>
      <c r="V6020" s="20">
        <f t="shared" si="470"/>
        <v>0.48000000000000004</v>
      </c>
      <c r="W6020" s="17">
        <f t="shared" si="471"/>
        <v>2014</v>
      </c>
      <c r="X6020" t="str">
        <f t="shared" si="472"/>
        <v>Apr-2014</v>
      </c>
      <c r="Y6020" s="17">
        <f t="shared" si="473"/>
        <v>6</v>
      </c>
      <c r="Z6020" t="str">
        <f t="shared" si="474"/>
        <v>0% (No Discount)</v>
      </c>
      <c r="AA6020" s="17">
        <f>IF(COUNTIF($B$2:B6020,B6020)=1,1,0)</f>
        <v>0</v>
      </c>
      <c r="AB6020" s="17">
        <f>IF(COUNTIF($F$2:F6020,F6020)=1,1,0)</f>
        <v>0</v>
      </c>
    </row>
    <row r="6021" spans="1:28" x14ac:dyDescent="0.2">
      <c r="A6021" s="17">
        <v>6020</v>
      </c>
      <c r="B6021" t="s">
        <v>8658</v>
      </c>
      <c r="C6021" s="18">
        <v>41917</v>
      </c>
      <c r="D6021" s="18">
        <v>41922</v>
      </c>
      <c r="E6021" t="s">
        <v>50</v>
      </c>
      <c r="F6021" t="s">
        <v>5701</v>
      </c>
      <c r="G6021" t="s">
        <v>5702</v>
      </c>
      <c r="H6021" t="s">
        <v>53</v>
      </c>
      <c r="I6021" t="s">
        <v>54</v>
      </c>
      <c r="J6021" t="s">
        <v>524</v>
      </c>
      <c r="K6021" t="s">
        <v>525</v>
      </c>
      <c r="L6021">
        <v>43229</v>
      </c>
      <c r="M6021" t="s">
        <v>175</v>
      </c>
      <c r="N6021" t="s">
        <v>104</v>
      </c>
      <c r="O6021" t="s">
        <v>73</v>
      </c>
      <c r="P6021" t="s">
        <v>105</v>
      </c>
      <c r="Q6021" t="s">
        <v>106</v>
      </c>
      <c r="R6021" s="19">
        <v>91.92</v>
      </c>
      <c r="S6021" s="17">
        <v>5</v>
      </c>
      <c r="T6021" s="20">
        <v>0.2</v>
      </c>
      <c r="U6021" s="19">
        <v>11.49</v>
      </c>
      <c r="V6021" s="20">
        <f t="shared" si="470"/>
        <v>0.125</v>
      </c>
      <c r="W6021" s="17">
        <f t="shared" si="471"/>
        <v>2014</v>
      </c>
      <c r="X6021" t="str">
        <f t="shared" si="472"/>
        <v>Oct-2014</v>
      </c>
      <c r="Y6021" s="17">
        <f t="shared" si="473"/>
        <v>5</v>
      </c>
      <c r="Z6021" t="str">
        <f t="shared" si="474"/>
        <v>11-20%</v>
      </c>
      <c r="AA6021" s="17">
        <f>IF(COUNTIF($B$2:B6021,B6021)=1,1,0)</f>
        <v>1</v>
      </c>
      <c r="AB6021" s="17">
        <f>IF(COUNTIF($F$2:F6021,F6021)=1,1,0)</f>
        <v>0</v>
      </c>
    </row>
    <row r="6022" spans="1:28" x14ac:dyDescent="0.2">
      <c r="A6022" s="17">
        <v>6021</v>
      </c>
      <c r="B6022" t="s">
        <v>8659</v>
      </c>
      <c r="C6022" s="18">
        <v>42595</v>
      </c>
      <c r="D6022" s="18">
        <v>42595</v>
      </c>
      <c r="E6022" t="s">
        <v>1320</v>
      </c>
      <c r="F6022" t="s">
        <v>5828</v>
      </c>
      <c r="G6022" t="s">
        <v>5829</v>
      </c>
      <c r="H6022" t="s">
        <v>53</v>
      </c>
      <c r="I6022" t="s">
        <v>54</v>
      </c>
      <c r="J6022" t="s">
        <v>8660</v>
      </c>
      <c r="K6022" t="s">
        <v>765</v>
      </c>
      <c r="L6022">
        <v>70065</v>
      </c>
      <c r="M6022" t="s">
        <v>57</v>
      </c>
      <c r="N6022" t="s">
        <v>5321</v>
      </c>
      <c r="O6022" t="s">
        <v>73</v>
      </c>
      <c r="P6022" t="s">
        <v>105</v>
      </c>
      <c r="Q6022" t="s">
        <v>1460</v>
      </c>
      <c r="R6022" s="19">
        <v>17.34</v>
      </c>
      <c r="S6022" s="17">
        <v>2</v>
      </c>
      <c r="T6022" s="20">
        <v>0</v>
      </c>
      <c r="U6022" s="19">
        <v>4.6818</v>
      </c>
      <c r="V6022" s="20">
        <f t="shared" si="470"/>
        <v>0.27</v>
      </c>
      <c r="W6022" s="17">
        <f t="shared" si="471"/>
        <v>2016</v>
      </c>
      <c r="X6022" t="str">
        <f t="shared" si="472"/>
        <v>Aug-2016</v>
      </c>
      <c r="Y6022" s="17">
        <f t="shared" si="473"/>
        <v>0</v>
      </c>
      <c r="Z6022" t="str">
        <f t="shared" si="474"/>
        <v>0% (No Discount)</v>
      </c>
      <c r="AA6022" s="17">
        <f>IF(COUNTIF($B$2:B6022,B6022)=1,1,0)</f>
        <v>1</v>
      </c>
      <c r="AB6022" s="17">
        <f>IF(COUNTIF($F$2:F6022,F6022)=1,1,0)</f>
        <v>0</v>
      </c>
    </row>
    <row r="6023" spans="1:28" x14ac:dyDescent="0.2">
      <c r="A6023" s="17">
        <v>6022</v>
      </c>
      <c r="B6023" t="s">
        <v>8659</v>
      </c>
      <c r="C6023" s="18">
        <v>42595</v>
      </c>
      <c r="D6023" s="18">
        <v>42595</v>
      </c>
      <c r="E6023" t="s">
        <v>1320</v>
      </c>
      <c r="F6023" t="s">
        <v>5828</v>
      </c>
      <c r="G6023" t="s">
        <v>5829</v>
      </c>
      <c r="H6023" t="s">
        <v>53</v>
      </c>
      <c r="I6023" t="s">
        <v>54</v>
      </c>
      <c r="J6023" t="s">
        <v>8660</v>
      </c>
      <c r="K6023" t="s">
        <v>765</v>
      </c>
      <c r="L6023">
        <v>70065</v>
      </c>
      <c r="M6023" t="s">
        <v>57</v>
      </c>
      <c r="N6023" t="s">
        <v>1445</v>
      </c>
      <c r="O6023" t="s">
        <v>98</v>
      </c>
      <c r="P6023" t="s">
        <v>188</v>
      </c>
      <c r="Q6023" t="s">
        <v>1446</v>
      </c>
      <c r="R6023" s="19">
        <v>71.98</v>
      </c>
      <c r="S6023" s="17">
        <v>2</v>
      </c>
      <c r="T6023" s="20">
        <v>0</v>
      </c>
      <c r="U6023" s="19">
        <v>15.1158</v>
      </c>
      <c r="V6023" s="20">
        <f t="shared" si="470"/>
        <v>0.21</v>
      </c>
      <c r="W6023" s="17">
        <f t="shared" si="471"/>
        <v>2016</v>
      </c>
      <c r="X6023" t="str">
        <f t="shared" si="472"/>
        <v>Aug-2016</v>
      </c>
      <c r="Y6023" s="17">
        <f t="shared" si="473"/>
        <v>0</v>
      </c>
      <c r="Z6023" t="str">
        <f t="shared" si="474"/>
        <v>0% (No Discount)</v>
      </c>
      <c r="AA6023" s="17">
        <f>IF(COUNTIF($B$2:B6023,B6023)=1,1,0)</f>
        <v>0</v>
      </c>
      <c r="AB6023" s="17">
        <f>IF(COUNTIF($F$2:F6023,F6023)=1,1,0)</f>
        <v>0</v>
      </c>
    </row>
    <row r="6024" spans="1:28" x14ac:dyDescent="0.2">
      <c r="A6024" s="17">
        <v>6023</v>
      </c>
      <c r="B6024" t="s">
        <v>8661</v>
      </c>
      <c r="C6024" s="18">
        <v>41960</v>
      </c>
      <c r="D6024" s="18">
        <v>41964</v>
      </c>
      <c r="E6024" t="s">
        <v>77</v>
      </c>
      <c r="F6024" t="s">
        <v>806</v>
      </c>
      <c r="G6024" t="s">
        <v>807</v>
      </c>
      <c r="H6024" t="s">
        <v>53</v>
      </c>
      <c r="I6024" t="s">
        <v>54</v>
      </c>
      <c r="J6024" t="s">
        <v>8342</v>
      </c>
      <c r="K6024" t="s">
        <v>131</v>
      </c>
      <c r="L6024">
        <v>75104</v>
      </c>
      <c r="M6024" t="s">
        <v>132</v>
      </c>
      <c r="N6024" t="s">
        <v>528</v>
      </c>
      <c r="O6024" t="s">
        <v>73</v>
      </c>
      <c r="P6024" t="s">
        <v>200</v>
      </c>
      <c r="Q6024" t="s">
        <v>529</v>
      </c>
      <c r="R6024" s="19">
        <v>7.08</v>
      </c>
      <c r="S6024" s="17">
        <v>3</v>
      </c>
      <c r="T6024" s="20">
        <v>0.2</v>
      </c>
      <c r="U6024" s="19">
        <v>2.4780000000000002</v>
      </c>
      <c r="V6024" s="20">
        <f t="shared" si="470"/>
        <v>0.35000000000000003</v>
      </c>
      <c r="W6024" s="17">
        <f t="shared" si="471"/>
        <v>2014</v>
      </c>
      <c r="X6024" t="str">
        <f t="shared" si="472"/>
        <v>Nov-2014</v>
      </c>
      <c r="Y6024" s="17">
        <f t="shared" si="473"/>
        <v>4</v>
      </c>
      <c r="Z6024" t="str">
        <f t="shared" si="474"/>
        <v>11-20%</v>
      </c>
      <c r="AA6024" s="17">
        <f>IF(COUNTIF($B$2:B6024,B6024)=1,1,0)</f>
        <v>1</v>
      </c>
      <c r="AB6024" s="17">
        <f>IF(COUNTIF($F$2:F6024,F6024)=1,1,0)</f>
        <v>0</v>
      </c>
    </row>
    <row r="6025" spans="1:28" x14ac:dyDescent="0.2">
      <c r="A6025" s="17">
        <v>6024</v>
      </c>
      <c r="B6025" t="s">
        <v>8662</v>
      </c>
      <c r="C6025" s="18">
        <v>42849</v>
      </c>
      <c r="D6025" s="18">
        <v>42852</v>
      </c>
      <c r="E6025" t="s">
        <v>215</v>
      </c>
      <c r="F6025" t="s">
        <v>2713</v>
      </c>
      <c r="G6025" t="s">
        <v>2714</v>
      </c>
      <c r="H6025" t="s">
        <v>68</v>
      </c>
      <c r="I6025" t="s">
        <v>54</v>
      </c>
      <c r="J6025" t="s">
        <v>3613</v>
      </c>
      <c r="K6025" t="s">
        <v>1430</v>
      </c>
      <c r="L6025">
        <v>2908</v>
      </c>
      <c r="M6025" t="s">
        <v>175</v>
      </c>
      <c r="N6025" t="s">
        <v>4278</v>
      </c>
      <c r="O6025" t="s">
        <v>98</v>
      </c>
      <c r="P6025" t="s">
        <v>188</v>
      </c>
      <c r="Q6025" t="s">
        <v>4279</v>
      </c>
      <c r="R6025" s="19">
        <v>69.98</v>
      </c>
      <c r="S6025" s="17">
        <v>2</v>
      </c>
      <c r="T6025" s="20">
        <v>0</v>
      </c>
      <c r="U6025" s="19">
        <v>4.8986000000000001</v>
      </c>
      <c r="V6025" s="20">
        <f t="shared" si="470"/>
        <v>6.9999999999999993E-2</v>
      </c>
      <c r="W6025" s="17">
        <f t="shared" si="471"/>
        <v>2017</v>
      </c>
      <c r="X6025" t="str">
        <f t="shared" si="472"/>
        <v>Apr-2017</v>
      </c>
      <c r="Y6025" s="17">
        <f t="shared" si="473"/>
        <v>3</v>
      </c>
      <c r="Z6025" t="str">
        <f t="shared" si="474"/>
        <v>0% (No Discount)</v>
      </c>
      <c r="AA6025" s="17">
        <f>IF(COUNTIF($B$2:B6025,B6025)=1,1,0)</f>
        <v>1</v>
      </c>
      <c r="AB6025" s="17">
        <f>IF(COUNTIF($F$2:F6025,F6025)=1,1,0)</f>
        <v>0</v>
      </c>
    </row>
    <row r="6026" spans="1:28" x14ac:dyDescent="0.2">
      <c r="A6026" s="17">
        <v>6025</v>
      </c>
      <c r="B6026" t="s">
        <v>8663</v>
      </c>
      <c r="C6026" s="18">
        <v>42971</v>
      </c>
      <c r="D6026" s="18">
        <v>42973</v>
      </c>
      <c r="E6026" t="s">
        <v>50</v>
      </c>
      <c r="F6026" t="s">
        <v>6031</v>
      </c>
      <c r="G6026" t="s">
        <v>6032</v>
      </c>
      <c r="H6026" t="s">
        <v>53</v>
      </c>
      <c r="I6026" t="s">
        <v>54</v>
      </c>
      <c r="J6026" t="s">
        <v>2503</v>
      </c>
      <c r="K6026" t="s">
        <v>525</v>
      </c>
      <c r="L6026">
        <v>43130</v>
      </c>
      <c r="M6026" t="s">
        <v>175</v>
      </c>
      <c r="N6026" t="s">
        <v>8106</v>
      </c>
      <c r="O6026" t="s">
        <v>73</v>
      </c>
      <c r="P6026" t="s">
        <v>105</v>
      </c>
      <c r="Q6026" t="s">
        <v>8107</v>
      </c>
      <c r="R6026" s="19">
        <v>646.27200000000005</v>
      </c>
      <c r="S6026" s="17">
        <v>8</v>
      </c>
      <c r="T6026" s="20">
        <v>0.2</v>
      </c>
      <c r="U6026" s="19">
        <v>64.627200000000002</v>
      </c>
      <c r="V6026" s="20">
        <f t="shared" si="470"/>
        <v>9.9999999999999992E-2</v>
      </c>
      <c r="W6026" s="17">
        <f t="shared" si="471"/>
        <v>2017</v>
      </c>
      <c r="X6026" t="str">
        <f t="shared" si="472"/>
        <v>Aug-2017</v>
      </c>
      <c r="Y6026" s="17">
        <f t="shared" si="473"/>
        <v>2</v>
      </c>
      <c r="Z6026" t="str">
        <f t="shared" si="474"/>
        <v>11-20%</v>
      </c>
      <c r="AA6026" s="17">
        <f>IF(COUNTIF($B$2:B6026,B6026)=1,1,0)</f>
        <v>1</v>
      </c>
      <c r="AB6026" s="17">
        <f>IF(COUNTIF($F$2:F6026,F6026)=1,1,0)</f>
        <v>0</v>
      </c>
    </row>
    <row r="6027" spans="1:28" x14ac:dyDescent="0.2">
      <c r="A6027" s="17">
        <v>6026</v>
      </c>
      <c r="B6027" t="s">
        <v>8663</v>
      </c>
      <c r="C6027" s="18">
        <v>42971</v>
      </c>
      <c r="D6027" s="18">
        <v>42973</v>
      </c>
      <c r="E6027" t="s">
        <v>50</v>
      </c>
      <c r="F6027" t="s">
        <v>6031</v>
      </c>
      <c r="G6027" t="s">
        <v>6032</v>
      </c>
      <c r="H6027" t="s">
        <v>53</v>
      </c>
      <c r="I6027" t="s">
        <v>54</v>
      </c>
      <c r="J6027" t="s">
        <v>2503</v>
      </c>
      <c r="K6027" t="s">
        <v>525</v>
      </c>
      <c r="L6027">
        <v>43130</v>
      </c>
      <c r="M6027" t="s">
        <v>175</v>
      </c>
      <c r="N6027" t="s">
        <v>2875</v>
      </c>
      <c r="O6027" t="s">
        <v>73</v>
      </c>
      <c r="P6027" t="s">
        <v>117</v>
      </c>
      <c r="Q6027" t="s">
        <v>6847</v>
      </c>
      <c r="R6027" s="19">
        <v>10.368</v>
      </c>
      <c r="S6027" s="17">
        <v>2</v>
      </c>
      <c r="T6027" s="20">
        <v>0.2</v>
      </c>
      <c r="U6027" s="19">
        <v>3.7584</v>
      </c>
      <c r="V6027" s="20">
        <f t="shared" si="470"/>
        <v>0.36249999999999999</v>
      </c>
      <c r="W6027" s="17">
        <f t="shared" si="471"/>
        <v>2017</v>
      </c>
      <c r="X6027" t="str">
        <f t="shared" si="472"/>
        <v>Aug-2017</v>
      </c>
      <c r="Y6027" s="17">
        <f t="shared" si="473"/>
        <v>2</v>
      </c>
      <c r="Z6027" t="str">
        <f t="shared" si="474"/>
        <v>11-20%</v>
      </c>
      <c r="AA6027" s="17">
        <f>IF(COUNTIF($B$2:B6027,B6027)=1,1,0)</f>
        <v>0</v>
      </c>
      <c r="AB6027" s="17">
        <f>IF(COUNTIF($F$2:F6027,F6027)=1,1,0)</f>
        <v>0</v>
      </c>
    </row>
    <row r="6028" spans="1:28" x14ac:dyDescent="0.2">
      <c r="A6028" s="17">
        <v>6027</v>
      </c>
      <c r="B6028" t="s">
        <v>8664</v>
      </c>
      <c r="C6028" s="18">
        <v>42789</v>
      </c>
      <c r="D6028" s="18">
        <v>42796</v>
      </c>
      <c r="E6028" t="s">
        <v>77</v>
      </c>
      <c r="F6028" t="s">
        <v>4844</v>
      </c>
      <c r="G6028" t="s">
        <v>4845</v>
      </c>
      <c r="H6028" t="s">
        <v>68</v>
      </c>
      <c r="I6028" t="s">
        <v>54</v>
      </c>
      <c r="J6028" t="s">
        <v>122</v>
      </c>
      <c r="K6028" t="s">
        <v>123</v>
      </c>
      <c r="L6028">
        <v>98115</v>
      </c>
      <c r="M6028" t="s">
        <v>71</v>
      </c>
      <c r="N6028" t="s">
        <v>6253</v>
      </c>
      <c r="O6028" t="s">
        <v>73</v>
      </c>
      <c r="P6028" t="s">
        <v>296</v>
      </c>
      <c r="Q6028" t="s">
        <v>6254</v>
      </c>
      <c r="R6028" s="19">
        <v>8.4</v>
      </c>
      <c r="S6028" s="17">
        <v>5</v>
      </c>
      <c r="T6028" s="20">
        <v>0</v>
      </c>
      <c r="U6028" s="19">
        <v>0.33600000000000002</v>
      </c>
      <c r="V6028" s="20">
        <f t="shared" si="470"/>
        <v>0.04</v>
      </c>
      <c r="W6028" s="17">
        <f t="shared" si="471"/>
        <v>2017</v>
      </c>
      <c r="X6028" t="str">
        <f t="shared" si="472"/>
        <v>Feb-2017</v>
      </c>
      <c r="Y6028" s="17">
        <f t="shared" si="473"/>
        <v>7</v>
      </c>
      <c r="Z6028" t="str">
        <f t="shared" si="474"/>
        <v>0% (No Discount)</v>
      </c>
      <c r="AA6028" s="17">
        <f>IF(COUNTIF($B$2:B6028,B6028)=1,1,0)</f>
        <v>1</v>
      </c>
      <c r="AB6028" s="17">
        <f>IF(COUNTIF($F$2:F6028,F6028)=1,1,0)</f>
        <v>0</v>
      </c>
    </row>
    <row r="6029" spans="1:28" x14ac:dyDescent="0.2">
      <c r="A6029" s="17">
        <v>6028</v>
      </c>
      <c r="B6029" t="s">
        <v>8664</v>
      </c>
      <c r="C6029" s="18">
        <v>42789</v>
      </c>
      <c r="D6029" s="18">
        <v>42796</v>
      </c>
      <c r="E6029" t="s">
        <v>77</v>
      </c>
      <c r="F6029" t="s">
        <v>4844</v>
      </c>
      <c r="G6029" t="s">
        <v>4845</v>
      </c>
      <c r="H6029" t="s">
        <v>68</v>
      </c>
      <c r="I6029" t="s">
        <v>54</v>
      </c>
      <c r="J6029" t="s">
        <v>122</v>
      </c>
      <c r="K6029" t="s">
        <v>123</v>
      </c>
      <c r="L6029">
        <v>98115</v>
      </c>
      <c r="M6029" t="s">
        <v>71</v>
      </c>
      <c r="N6029" t="s">
        <v>3282</v>
      </c>
      <c r="O6029" t="s">
        <v>98</v>
      </c>
      <c r="P6029" t="s">
        <v>99</v>
      </c>
      <c r="Q6029" t="s">
        <v>3283</v>
      </c>
      <c r="R6029" s="19">
        <v>71.959999999999994</v>
      </c>
      <c r="S6029" s="17">
        <v>5</v>
      </c>
      <c r="T6029" s="20">
        <v>0.2</v>
      </c>
      <c r="U6029" s="19">
        <v>25.186</v>
      </c>
      <c r="V6029" s="20">
        <f t="shared" si="470"/>
        <v>0.35000000000000003</v>
      </c>
      <c r="W6029" s="17">
        <f t="shared" si="471"/>
        <v>2017</v>
      </c>
      <c r="X6029" t="str">
        <f t="shared" si="472"/>
        <v>Feb-2017</v>
      </c>
      <c r="Y6029" s="17">
        <f t="shared" si="473"/>
        <v>7</v>
      </c>
      <c r="Z6029" t="str">
        <f t="shared" si="474"/>
        <v>11-20%</v>
      </c>
      <c r="AA6029" s="17">
        <f>IF(COUNTIF($B$2:B6029,B6029)=1,1,0)</f>
        <v>0</v>
      </c>
      <c r="AB6029" s="17">
        <f>IF(COUNTIF($F$2:F6029,F6029)=1,1,0)</f>
        <v>0</v>
      </c>
    </row>
    <row r="6030" spans="1:28" x14ac:dyDescent="0.2">
      <c r="A6030" s="17">
        <v>6029</v>
      </c>
      <c r="B6030" t="s">
        <v>8665</v>
      </c>
      <c r="C6030" s="18">
        <v>42693</v>
      </c>
      <c r="D6030" s="18">
        <v>42695</v>
      </c>
      <c r="E6030" t="s">
        <v>215</v>
      </c>
      <c r="F6030" t="s">
        <v>2507</v>
      </c>
      <c r="G6030" t="s">
        <v>2508</v>
      </c>
      <c r="H6030" t="s">
        <v>53</v>
      </c>
      <c r="I6030" t="s">
        <v>54</v>
      </c>
      <c r="J6030" t="s">
        <v>1553</v>
      </c>
      <c r="K6030" t="s">
        <v>115</v>
      </c>
      <c r="L6030">
        <v>28540</v>
      </c>
      <c r="M6030" t="s">
        <v>57</v>
      </c>
      <c r="N6030" t="s">
        <v>2696</v>
      </c>
      <c r="O6030" t="s">
        <v>73</v>
      </c>
      <c r="P6030" t="s">
        <v>95</v>
      </c>
      <c r="Q6030" t="s">
        <v>2697</v>
      </c>
      <c r="R6030" s="19">
        <v>18.48</v>
      </c>
      <c r="S6030" s="17">
        <v>2</v>
      </c>
      <c r="T6030" s="20">
        <v>0.2</v>
      </c>
      <c r="U6030" s="19">
        <v>6.0060000000000002</v>
      </c>
      <c r="V6030" s="20">
        <f t="shared" si="470"/>
        <v>0.32500000000000001</v>
      </c>
      <c r="W6030" s="17">
        <f t="shared" si="471"/>
        <v>2016</v>
      </c>
      <c r="X6030" t="str">
        <f t="shared" si="472"/>
        <v>Nov-2016</v>
      </c>
      <c r="Y6030" s="17">
        <f t="shared" si="473"/>
        <v>2</v>
      </c>
      <c r="Z6030" t="str">
        <f t="shared" si="474"/>
        <v>11-20%</v>
      </c>
      <c r="AA6030" s="17">
        <f>IF(COUNTIF($B$2:B6030,B6030)=1,1,0)</f>
        <v>1</v>
      </c>
      <c r="AB6030" s="17">
        <f>IF(COUNTIF($F$2:F6030,F6030)=1,1,0)</f>
        <v>0</v>
      </c>
    </row>
    <row r="6031" spans="1:28" x14ac:dyDescent="0.2">
      <c r="A6031" s="17">
        <v>6030</v>
      </c>
      <c r="B6031" t="s">
        <v>8666</v>
      </c>
      <c r="C6031" s="18">
        <v>42688</v>
      </c>
      <c r="D6031" s="18">
        <v>42689</v>
      </c>
      <c r="E6031" t="s">
        <v>215</v>
      </c>
      <c r="F6031" t="s">
        <v>5597</v>
      </c>
      <c r="G6031" t="s">
        <v>5598</v>
      </c>
      <c r="H6031" t="s">
        <v>53</v>
      </c>
      <c r="I6031" t="s">
        <v>54</v>
      </c>
      <c r="J6031" t="s">
        <v>69</v>
      </c>
      <c r="K6031" t="s">
        <v>70</v>
      </c>
      <c r="L6031">
        <v>90049</v>
      </c>
      <c r="M6031" t="s">
        <v>71</v>
      </c>
      <c r="N6031" t="s">
        <v>3752</v>
      </c>
      <c r="O6031" t="s">
        <v>73</v>
      </c>
      <c r="P6031" t="s">
        <v>95</v>
      </c>
      <c r="Q6031" t="s">
        <v>3753</v>
      </c>
      <c r="R6031" s="19">
        <v>9.84</v>
      </c>
      <c r="S6031" s="17">
        <v>3</v>
      </c>
      <c r="T6031" s="20">
        <v>0</v>
      </c>
      <c r="U6031" s="19">
        <v>2.8536000000000001</v>
      </c>
      <c r="V6031" s="20">
        <f t="shared" si="470"/>
        <v>0.29000000000000004</v>
      </c>
      <c r="W6031" s="17">
        <f t="shared" si="471"/>
        <v>2016</v>
      </c>
      <c r="X6031" t="str">
        <f t="shared" si="472"/>
        <v>Nov-2016</v>
      </c>
      <c r="Y6031" s="17">
        <f t="shared" si="473"/>
        <v>1</v>
      </c>
      <c r="Z6031" t="str">
        <f t="shared" si="474"/>
        <v>0% (No Discount)</v>
      </c>
      <c r="AA6031" s="17">
        <f>IF(COUNTIF($B$2:B6031,B6031)=1,1,0)</f>
        <v>1</v>
      </c>
      <c r="AB6031" s="17">
        <f>IF(COUNTIF($F$2:F6031,F6031)=1,1,0)</f>
        <v>0</v>
      </c>
    </row>
    <row r="6032" spans="1:28" x14ac:dyDescent="0.2">
      <c r="A6032" s="17">
        <v>6031</v>
      </c>
      <c r="B6032" t="s">
        <v>8667</v>
      </c>
      <c r="C6032" s="18">
        <v>42922</v>
      </c>
      <c r="D6032" s="18">
        <v>42922</v>
      </c>
      <c r="E6032" t="s">
        <v>1320</v>
      </c>
      <c r="F6032" t="s">
        <v>7343</v>
      </c>
      <c r="G6032" t="s">
        <v>7344</v>
      </c>
      <c r="H6032" t="s">
        <v>53</v>
      </c>
      <c r="I6032" t="s">
        <v>54</v>
      </c>
      <c r="J6032" t="s">
        <v>1450</v>
      </c>
      <c r="K6032" t="s">
        <v>81</v>
      </c>
      <c r="L6032">
        <v>33142</v>
      </c>
      <c r="M6032" t="s">
        <v>57</v>
      </c>
      <c r="N6032" t="s">
        <v>4766</v>
      </c>
      <c r="O6032" t="s">
        <v>59</v>
      </c>
      <c r="P6032" t="s">
        <v>63</v>
      </c>
      <c r="Q6032" t="s">
        <v>4767</v>
      </c>
      <c r="R6032" s="19">
        <v>239.24</v>
      </c>
      <c r="S6032" s="17">
        <v>1</v>
      </c>
      <c r="T6032" s="20">
        <v>0.2</v>
      </c>
      <c r="U6032" s="19">
        <v>23.923999999999999</v>
      </c>
      <c r="V6032" s="20">
        <f t="shared" si="470"/>
        <v>9.9999999999999992E-2</v>
      </c>
      <c r="W6032" s="17">
        <f t="shared" si="471"/>
        <v>2017</v>
      </c>
      <c r="X6032" t="str">
        <f t="shared" si="472"/>
        <v>Jul-2017</v>
      </c>
      <c r="Y6032" s="17">
        <f t="shared" si="473"/>
        <v>0</v>
      </c>
      <c r="Z6032" t="str">
        <f t="shared" si="474"/>
        <v>11-20%</v>
      </c>
      <c r="AA6032" s="17">
        <f>IF(COUNTIF($B$2:B6032,B6032)=1,1,0)</f>
        <v>1</v>
      </c>
      <c r="AB6032" s="17">
        <f>IF(COUNTIF($F$2:F6032,F6032)=1,1,0)</f>
        <v>0</v>
      </c>
    </row>
    <row r="6033" spans="1:28" x14ac:dyDescent="0.2">
      <c r="A6033" s="17">
        <v>6032</v>
      </c>
      <c r="B6033" t="s">
        <v>8668</v>
      </c>
      <c r="C6033" s="18">
        <v>42729</v>
      </c>
      <c r="D6033" s="18">
        <v>42736</v>
      </c>
      <c r="E6033" t="s">
        <v>77</v>
      </c>
      <c r="F6033" t="s">
        <v>1427</v>
      </c>
      <c r="G6033" t="s">
        <v>1428</v>
      </c>
      <c r="H6033" t="s">
        <v>68</v>
      </c>
      <c r="I6033" t="s">
        <v>54</v>
      </c>
      <c r="J6033" t="s">
        <v>8669</v>
      </c>
      <c r="K6033" t="s">
        <v>2728</v>
      </c>
      <c r="L6033">
        <v>3060</v>
      </c>
      <c r="M6033" t="s">
        <v>175</v>
      </c>
      <c r="N6033" t="s">
        <v>4966</v>
      </c>
      <c r="O6033" t="s">
        <v>59</v>
      </c>
      <c r="P6033" t="s">
        <v>92</v>
      </c>
      <c r="Q6033" t="s">
        <v>4967</v>
      </c>
      <c r="R6033" s="19">
        <v>21.12</v>
      </c>
      <c r="S6033" s="17">
        <v>4</v>
      </c>
      <c r="T6033" s="20">
        <v>0</v>
      </c>
      <c r="U6033" s="19">
        <v>6.5472000000000001</v>
      </c>
      <c r="V6033" s="20">
        <f t="shared" si="470"/>
        <v>0.31</v>
      </c>
      <c r="W6033" s="17">
        <f t="shared" si="471"/>
        <v>2016</v>
      </c>
      <c r="X6033" t="str">
        <f t="shared" si="472"/>
        <v>Dec-2016</v>
      </c>
      <c r="Y6033" s="17">
        <f t="shared" si="473"/>
        <v>7</v>
      </c>
      <c r="Z6033" t="str">
        <f t="shared" si="474"/>
        <v>0% (No Discount)</v>
      </c>
      <c r="AA6033" s="17">
        <f>IF(COUNTIF($B$2:B6033,B6033)=1,1,0)</f>
        <v>1</v>
      </c>
      <c r="AB6033" s="17">
        <f>IF(COUNTIF($F$2:F6033,F6033)=1,1,0)</f>
        <v>0</v>
      </c>
    </row>
    <row r="6034" spans="1:28" x14ac:dyDescent="0.2">
      <c r="A6034" s="17">
        <v>6033</v>
      </c>
      <c r="B6034" t="s">
        <v>8670</v>
      </c>
      <c r="C6034" s="18">
        <v>42848</v>
      </c>
      <c r="D6034" s="18">
        <v>42850</v>
      </c>
      <c r="E6034" t="s">
        <v>215</v>
      </c>
      <c r="F6034" t="s">
        <v>1272</v>
      </c>
      <c r="G6034" t="s">
        <v>1273</v>
      </c>
      <c r="H6034" t="s">
        <v>53</v>
      </c>
      <c r="I6034" t="s">
        <v>54</v>
      </c>
      <c r="J6034" t="s">
        <v>293</v>
      </c>
      <c r="K6034" t="s">
        <v>294</v>
      </c>
      <c r="L6034">
        <v>10011</v>
      </c>
      <c r="M6034" t="s">
        <v>175</v>
      </c>
      <c r="N6034" t="s">
        <v>605</v>
      </c>
      <c r="O6034" t="s">
        <v>73</v>
      </c>
      <c r="P6034" t="s">
        <v>606</v>
      </c>
      <c r="Q6034" t="s">
        <v>607</v>
      </c>
      <c r="R6034" s="19">
        <v>54.9</v>
      </c>
      <c r="S6034" s="17">
        <v>5</v>
      </c>
      <c r="T6034" s="20">
        <v>0</v>
      </c>
      <c r="U6034" s="19">
        <v>15.372</v>
      </c>
      <c r="V6034" s="20">
        <f t="shared" si="470"/>
        <v>0.28000000000000003</v>
      </c>
      <c r="W6034" s="17">
        <f t="shared" si="471"/>
        <v>2017</v>
      </c>
      <c r="X6034" t="str">
        <f t="shared" si="472"/>
        <v>Apr-2017</v>
      </c>
      <c r="Y6034" s="17">
        <f t="shared" si="473"/>
        <v>2</v>
      </c>
      <c r="Z6034" t="str">
        <f t="shared" si="474"/>
        <v>0% (No Discount)</v>
      </c>
      <c r="AA6034" s="17">
        <f>IF(COUNTIF($B$2:B6034,B6034)=1,1,0)</f>
        <v>1</v>
      </c>
      <c r="AB6034" s="17">
        <f>IF(COUNTIF($F$2:F6034,F6034)=1,1,0)</f>
        <v>0</v>
      </c>
    </row>
    <row r="6035" spans="1:28" x14ac:dyDescent="0.2">
      <c r="A6035" s="17">
        <v>6034</v>
      </c>
      <c r="B6035" t="s">
        <v>8671</v>
      </c>
      <c r="C6035" s="18">
        <v>42352</v>
      </c>
      <c r="D6035" s="18">
        <v>42356</v>
      </c>
      <c r="E6035" t="s">
        <v>77</v>
      </c>
      <c r="F6035" t="s">
        <v>3826</v>
      </c>
      <c r="G6035" t="s">
        <v>3827</v>
      </c>
      <c r="H6035" t="s">
        <v>129</v>
      </c>
      <c r="I6035" t="s">
        <v>54</v>
      </c>
      <c r="J6035" t="s">
        <v>69</v>
      </c>
      <c r="K6035" t="s">
        <v>70</v>
      </c>
      <c r="L6035">
        <v>90036</v>
      </c>
      <c r="M6035" t="s">
        <v>71</v>
      </c>
      <c r="N6035" t="s">
        <v>6576</v>
      </c>
      <c r="O6035" t="s">
        <v>59</v>
      </c>
      <c r="P6035" t="s">
        <v>92</v>
      </c>
      <c r="Q6035" t="s">
        <v>6577</v>
      </c>
      <c r="R6035" s="19">
        <v>15.24</v>
      </c>
      <c r="S6035" s="17">
        <v>3</v>
      </c>
      <c r="T6035" s="20">
        <v>0</v>
      </c>
      <c r="U6035" s="19">
        <v>5.1816000000000004</v>
      </c>
      <c r="V6035" s="20">
        <f t="shared" si="470"/>
        <v>0.34</v>
      </c>
      <c r="W6035" s="17">
        <f t="shared" si="471"/>
        <v>2015</v>
      </c>
      <c r="X6035" t="str">
        <f t="shared" si="472"/>
        <v>Dec-2015</v>
      </c>
      <c r="Y6035" s="17">
        <f t="shared" si="473"/>
        <v>4</v>
      </c>
      <c r="Z6035" t="str">
        <f t="shared" si="474"/>
        <v>0% (No Discount)</v>
      </c>
      <c r="AA6035" s="17">
        <f>IF(COUNTIF($B$2:B6035,B6035)=1,1,0)</f>
        <v>1</v>
      </c>
      <c r="AB6035" s="17">
        <f>IF(COUNTIF($F$2:F6035,F6035)=1,1,0)</f>
        <v>0</v>
      </c>
    </row>
    <row r="6036" spans="1:28" x14ac:dyDescent="0.2">
      <c r="A6036" s="17">
        <v>6035</v>
      </c>
      <c r="B6036" t="s">
        <v>8672</v>
      </c>
      <c r="C6036" s="18">
        <v>42113</v>
      </c>
      <c r="D6036" s="18">
        <v>42119</v>
      </c>
      <c r="E6036" t="s">
        <v>77</v>
      </c>
      <c r="F6036" t="s">
        <v>2600</v>
      </c>
      <c r="G6036" t="s">
        <v>2601</v>
      </c>
      <c r="H6036" t="s">
        <v>53</v>
      </c>
      <c r="I6036" t="s">
        <v>54</v>
      </c>
      <c r="J6036" t="s">
        <v>4250</v>
      </c>
      <c r="K6036" t="s">
        <v>131</v>
      </c>
      <c r="L6036">
        <v>75007</v>
      </c>
      <c r="M6036" t="s">
        <v>132</v>
      </c>
      <c r="N6036" t="s">
        <v>1639</v>
      </c>
      <c r="O6036" t="s">
        <v>73</v>
      </c>
      <c r="P6036" t="s">
        <v>105</v>
      </c>
      <c r="Q6036" t="s">
        <v>1640</v>
      </c>
      <c r="R6036" s="19">
        <v>19.568000000000001</v>
      </c>
      <c r="S6036" s="17">
        <v>2</v>
      </c>
      <c r="T6036" s="20">
        <v>0.8</v>
      </c>
      <c r="U6036" s="19">
        <v>-52.833599999999997</v>
      </c>
      <c r="V6036" s="20">
        <f t="shared" si="470"/>
        <v>-2.6999999999999997</v>
      </c>
      <c r="W6036" s="17">
        <f t="shared" si="471"/>
        <v>2015</v>
      </c>
      <c r="X6036" t="str">
        <f t="shared" si="472"/>
        <v>Apr-2015</v>
      </c>
      <c r="Y6036" s="17">
        <f t="shared" si="473"/>
        <v>6</v>
      </c>
      <c r="Z6036" t="str">
        <f t="shared" si="474"/>
        <v>Over 50%</v>
      </c>
      <c r="AA6036" s="17">
        <f>IF(COUNTIF($B$2:B6036,B6036)=1,1,0)</f>
        <v>1</v>
      </c>
      <c r="AB6036" s="17">
        <f>IF(COUNTIF($F$2:F6036,F6036)=1,1,0)</f>
        <v>0</v>
      </c>
    </row>
    <row r="6037" spans="1:28" x14ac:dyDescent="0.2">
      <c r="A6037" s="17">
        <v>6036</v>
      </c>
      <c r="B6037" t="s">
        <v>8672</v>
      </c>
      <c r="C6037" s="18">
        <v>42113</v>
      </c>
      <c r="D6037" s="18">
        <v>42119</v>
      </c>
      <c r="E6037" t="s">
        <v>77</v>
      </c>
      <c r="F6037" t="s">
        <v>2600</v>
      </c>
      <c r="G6037" t="s">
        <v>2601</v>
      </c>
      <c r="H6037" t="s">
        <v>53</v>
      </c>
      <c r="I6037" t="s">
        <v>54</v>
      </c>
      <c r="J6037" t="s">
        <v>4250</v>
      </c>
      <c r="K6037" t="s">
        <v>131</v>
      </c>
      <c r="L6037">
        <v>75007</v>
      </c>
      <c r="M6037" t="s">
        <v>132</v>
      </c>
      <c r="N6037" t="s">
        <v>3013</v>
      </c>
      <c r="O6037" t="s">
        <v>73</v>
      </c>
      <c r="P6037" t="s">
        <v>102</v>
      </c>
      <c r="Q6037" t="s">
        <v>3014</v>
      </c>
      <c r="R6037" s="19">
        <v>310.392</v>
      </c>
      <c r="S6037" s="17">
        <v>4</v>
      </c>
      <c r="T6037" s="20">
        <v>0.8</v>
      </c>
      <c r="U6037" s="19">
        <v>-512.14679999999998</v>
      </c>
      <c r="V6037" s="20">
        <f t="shared" si="470"/>
        <v>-1.65</v>
      </c>
      <c r="W6037" s="17">
        <f t="shared" si="471"/>
        <v>2015</v>
      </c>
      <c r="X6037" t="str">
        <f t="shared" si="472"/>
        <v>Apr-2015</v>
      </c>
      <c r="Y6037" s="17">
        <f t="shared" si="473"/>
        <v>6</v>
      </c>
      <c r="Z6037" t="str">
        <f t="shared" si="474"/>
        <v>Over 50%</v>
      </c>
      <c r="AA6037" s="17">
        <f>IF(COUNTIF($B$2:B6037,B6037)=1,1,0)</f>
        <v>0</v>
      </c>
      <c r="AB6037" s="17">
        <f>IF(COUNTIF($F$2:F6037,F6037)=1,1,0)</f>
        <v>0</v>
      </c>
    </row>
    <row r="6038" spans="1:28" x14ac:dyDescent="0.2">
      <c r="A6038" s="17">
        <v>6037</v>
      </c>
      <c r="B6038" t="s">
        <v>8673</v>
      </c>
      <c r="C6038" s="18">
        <v>42617</v>
      </c>
      <c r="D6038" s="18">
        <v>42621</v>
      </c>
      <c r="E6038" t="s">
        <v>77</v>
      </c>
      <c r="F6038" t="s">
        <v>7193</v>
      </c>
      <c r="G6038" t="s">
        <v>7194</v>
      </c>
      <c r="H6038" t="s">
        <v>53</v>
      </c>
      <c r="I6038" t="s">
        <v>54</v>
      </c>
      <c r="J6038" t="s">
        <v>8005</v>
      </c>
      <c r="K6038" t="s">
        <v>56</v>
      </c>
      <c r="L6038">
        <v>40324</v>
      </c>
      <c r="M6038" t="s">
        <v>57</v>
      </c>
      <c r="N6038" t="s">
        <v>1524</v>
      </c>
      <c r="O6038" t="s">
        <v>59</v>
      </c>
      <c r="P6038" t="s">
        <v>92</v>
      </c>
      <c r="Q6038" t="s">
        <v>1525</v>
      </c>
      <c r="R6038" s="19">
        <v>42.6</v>
      </c>
      <c r="S6038" s="17">
        <v>3</v>
      </c>
      <c r="T6038" s="20">
        <v>0</v>
      </c>
      <c r="U6038" s="19">
        <v>16.614000000000001</v>
      </c>
      <c r="V6038" s="20">
        <f t="shared" si="470"/>
        <v>0.39</v>
      </c>
      <c r="W6038" s="17">
        <f t="shared" si="471"/>
        <v>2016</v>
      </c>
      <c r="X6038" t="str">
        <f t="shared" si="472"/>
        <v>Sep-2016</v>
      </c>
      <c r="Y6038" s="17">
        <f t="shared" si="473"/>
        <v>4</v>
      </c>
      <c r="Z6038" t="str">
        <f t="shared" si="474"/>
        <v>0% (No Discount)</v>
      </c>
      <c r="AA6038" s="17">
        <f>IF(COUNTIF($B$2:B6038,B6038)=1,1,0)</f>
        <v>1</v>
      </c>
      <c r="AB6038" s="17">
        <f>IF(COUNTIF($F$2:F6038,F6038)=1,1,0)</f>
        <v>0</v>
      </c>
    </row>
    <row r="6039" spans="1:28" x14ac:dyDescent="0.2">
      <c r="A6039" s="17">
        <v>6038</v>
      </c>
      <c r="B6039" t="s">
        <v>8673</v>
      </c>
      <c r="C6039" s="18">
        <v>42617</v>
      </c>
      <c r="D6039" s="18">
        <v>42621</v>
      </c>
      <c r="E6039" t="s">
        <v>77</v>
      </c>
      <c r="F6039" t="s">
        <v>7193</v>
      </c>
      <c r="G6039" t="s">
        <v>7194</v>
      </c>
      <c r="H6039" t="s">
        <v>53</v>
      </c>
      <c r="I6039" t="s">
        <v>54</v>
      </c>
      <c r="J6039" t="s">
        <v>8005</v>
      </c>
      <c r="K6039" t="s">
        <v>56</v>
      </c>
      <c r="L6039">
        <v>40324</v>
      </c>
      <c r="M6039" t="s">
        <v>57</v>
      </c>
      <c r="N6039" t="s">
        <v>1635</v>
      </c>
      <c r="O6039" t="s">
        <v>73</v>
      </c>
      <c r="P6039" t="s">
        <v>102</v>
      </c>
      <c r="Q6039" t="s">
        <v>1636</v>
      </c>
      <c r="R6039" s="19">
        <v>113.94</v>
      </c>
      <c r="S6039" s="17">
        <v>6</v>
      </c>
      <c r="T6039" s="20">
        <v>0</v>
      </c>
      <c r="U6039" s="19">
        <v>54.691200000000002</v>
      </c>
      <c r="V6039" s="20">
        <f t="shared" si="470"/>
        <v>0.48000000000000004</v>
      </c>
      <c r="W6039" s="17">
        <f t="shared" si="471"/>
        <v>2016</v>
      </c>
      <c r="X6039" t="str">
        <f t="shared" si="472"/>
        <v>Sep-2016</v>
      </c>
      <c r="Y6039" s="17">
        <f t="shared" si="473"/>
        <v>4</v>
      </c>
      <c r="Z6039" t="str">
        <f t="shared" si="474"/>
        <v>0% (No Discount)</v>
      </c>
      <c r="AA6039" s="17">
        <f>IF(COUNTIF($B$2:B6039,B6039)=1,1,0)</f>
        <v>0</v>
      </c>
      <c r="AB6039" s="17">
        <f>IF(COUNTIF($F$2:F6039,F6039)=1,1,0)</f>
        <v>0</v>
      </c>
    </row>
    <row r="6040" spans="1:28" x14ac:dyDescent="0.2">
      <c r="A6040" s="17">
        <v>6039</v>
      </c>
      <c r="B6040" t="s">
        <v>8673</v>
      </c>
      <c r="C6040" s="18">
        <v>42617</v>
      </c>
      <c r="D6040" s="18">
        <v>42621</v>
      </c>
      <c r="E6040" t="s">
        <v>77</v>
      </c>
      <c r="F6040" t="s">
        <v>7193</v>
      </c>
      <c r="G6040" t="s">
        <v>7194</v>
      </c>
      <c r="H6040" t="s">
        <v>53</v>
      </c>
      <c r="I6040" t="s">
        <v>54</v>
      </c>
      <c r="J6040" t="s">
        <v>8005</v>
      </c>
      <c r="K6040" t="s">
        <v>56</v>
      </c>
      <c r="L6040">
        <v>40324</v>
      </c>
      <c r="M6040" t="s">
        <v>57</v>
      </c>
      <c r="N6040" t="s">
        <v>2248</v>
      </c>
      <c r="O6040" t="s">
        <v>73</v>
      </c>
      <c r="P6040" t="s">
        <v>86</v>
      </c>
      <c r="Q6040" t="s">
        <v>2249</v>
      </c>
      <c r="R6040" s="19">
        <v>129.91999999999999</v>
      </c>
      <c r="S6040" s="17">
        <v>4</v>
      </c>
      <c r="T6040" s="20">
        <v>0</v>
      </c>
      <c r="U6040" s="19">
        <v>5.1967999999999996</v>
      </c>
      <c r="V6040" s="20">
        <f t="shared" si="470"/>
        <v>0.04</v>
      </c>
      <c r="W6040" s="17">
        <f t="shared" si="471"/>
        <v>2016</v>
      </c>
      <c r="X6040" t="str">
        <f t="shared" si="472"/>
        <v>Sep-2016</v>
      </c>
      <c r="Y6040" s="17">
        <f t="shared" si="473"/>
        <v>4</v>
      </c>
      <c r="Z6040" t="str">
        <f t="shared" si="474"/>
        <v>0% (No Discount)</v>
      </c>
      <c r="AA6040" s="17">
        <f>IF(COUNTIF($B$2:B6040,B6040)=1,1,0)</f>
        <v>0</v>
      </c>
      <c r="AB6040" s="17">
        <f>IF(COUNTIF($F$2:F6040,F6040)=1,1,0)</f>
        <v>0</v>
      </c>
    </row>
    <row r="6041" spans="1:28" x14ac:dyDescent="0.2">
      <c r="A6041" s="17">
        <v>6040</v>
      </c>
      <c r="B6041" t="s">
        <v>8673</v>
      </c>
      <c r="C6041" s="18">
        <v>42617</v>
      </c>
      <c r="D6041" s="18">
        <v>42621</v>
      </c>
      <c r="E6041" t="s">
        <v>77</v>
      </c>
      <c r="F6041" t="s">
        <v>7193</v>
      </c>
      <c r="G6041" t="s">
        <v>7194</v>
      </c>
      <c r="H6041" t="s">
        <v>53</v>
      </c>
      <c r="I6041" t="s">
        <v>54</v>
      </c>
      <c r="J6041" t="s">
        <v>8005</v>
      </c>
      <c r="K6041" t="s">
        <v>56</v>
      </c>
      <c r="L6041">
        <v>40324</v>
      </c>
      <c r="M6041" t="s">
        <v>57</v>
      </c>
      <c r="N6041" t="s">
        <v>5206</v>
      </c>
      <c r="O6041" t="s">
        <v>73</v>
      </c>
      <c r="P6041" t="s">
        <v>95</v>
      </c>
      <c r="Q6041" t="s">
        <v>5207</v>
      </c>
      <c r="R6041" s="19">
        <v>5.28</v>
      </c>
      <c r="S6041" s="17">
        <v>3</v>
      </c>
      <c r="T6041" s="20">
        <v>0</v>
      </c>
      <c r="U6041" s="19">
        <v>2.5344000000000002</v>
      </c>
      <c r="V6041" s="20">
        <f t="shared" si="470"/>
        <v>0.48000000000000004</v>
      </c>
      <c r="W6041" s="17">
        <f t="shared" si="471"/>
        <v>2016</v>
      </c>
      <c r="X6041" t="str">
        <f t="shared" si="472"/>
        <v>Sep-2016</v>
      </c>
      <c r="Y6041" s="17">
        <f t="shared" si="473"/>
        <v>4</v>
      </c>
      <c r="Z6041" t="str">
        <f t="shared" si="474"/>
        <v>0% (No Discount)</v>
      </c>
      <c r="AA6041" s="17">
        <f>IF(COUNTIF($B$2:B6041,B6041)=1,1,0)</f>
        <v>0</v>
      </c>
      <c r="AB6041" s="17">
        <f>IF(COUNTIF($F$2:F6041,F6041)=1,1,0)</f>
        <v>0</v>
      </c>
    </row>
    <row r="6042" spans="1:28" x14ac:dyDescent="0.2">
      <c r="A6042" s="17">
        <v>6041</v>
      </c>
      <c r="B6042" t="s">
        <v>8674</v>
      </c>
      <c r="C6042" s="18">
        <v>43002</v>
      </c>
      <c r="D6042" s="18">
        <v>43007</v>
      </c>
      <c r="E6042" t="s">
        <v>77</v>
      </c>
      <c r="F6042" t="s">
        <v>1201</v>
      </c>
      <c r="G6042" t="s">
        <v>1202</v>
      </c>
      <c r="H6042" t="s">
        <v>68</v>
      </c>
      <c r="I6042" t="s">
        <v>54</v>
      </c>
      <c r="J6042" t="s">
        <v>69</v>
      </c>
      <c r="K6042" t="s">
        <v>70</v>
      </c>
      <c r="L6042">
        <v>90008</v>
      </c>
      <c r="M6042" t="s">
        <v>71</v>
      </c>
      <c r="N6042" t="s">
        <v>4500</v>
      </c>
      <c r="O6042" t="s">
        <v>98</v>
      </c>
      <c r="P6042" t="s">
        <v>99</v>
      </c>
      <c r="Q6042" t="s">
        <v>4501</v>
      </c>
      <c r="R6042" s="19">
        <v>859.2</v>
      </c>
      <c r="S6042" s="17">
        <v>3</v>
      </c>
      <c r="T6042" s="20">
        <v>0.2</v>
      </c>
      <c r="U6042" s="19">
        <v>75.180000000000007</v>
      </c>
      <c r="V6042" s="20">
        <f t="shared" si="470"/>
        <v>8.7500000000000008E-2</v>
      </c>
      <c r="W6042" s="17">
        <f t="shared" si="471"/>
        <v>2017</v>
      </c>
      <c r="X6042" t="str">
        <f t="shared" si="472"/>
        <v>Sep-2017</v>
      </c>
      <c r="Y6042" s="17">
        <f t="shared" si="473"/>
        <v>5</v>
      </c>
      <c r="Z6042" t="str">
        <f t="shared" si="474"/>
        <v>11-20%</v>
      </c>
      <c r="AA6042" s="17">
        <f>IF(COUNTIF($B$2:B6042,B6042)=1,1,0)</f>
        <v>1</v>
      </c>
      <c r="AB6042" s="17">
        <f>IF(COUNTIF($F$2:F6042,F6042)=1,1,0)</f>
        <v>0</v>
      </c>
    </row>
    <row r="6043" spans="1:28" x14ac:dyDescent="0.2">
      <c r="A6043" s="17">
        <v>6042</v>
      </c>
      <c r="B6043" t="s">
        <v>8674</v>
      </c>
      <c r="C6043" s="18">
        <v>43002</v>
      </c>
      <c r="D6043" s="18">
        <v>43007</v>
      </c>
      <c r="E6043" t="s">
        <v>77</v>
      </c>
      <c r="F6043" t="s">
        <v>1201</v>
      </c>
      <c r="G6043" t="s">
        <v>1202</v>
      </c>
      <c r="H6043" t="s">
        <v>68</v>
      </c>
      <c r="I6043" t="s">
        <v>54</v>
      </c>
      <c r="J6043" t="s">
        <v>69</v>
      </c>
      <c r="K6043" t="s">
        <v>70</v>
      </c>
      <c r="L6043">
        <v>90008</v>
      </c>
      <c r="M6043" t="s">
        <v>71</v>
      </c>
      <c r="N6043" t="s">
        <v>8675</v>
      </c>
      <c r="O6043" t="s">
        <v>98</v>
      </c>
      <c r="P6043" t="s">
        <v>711</v>
      </c>
      <c r="Q6043" t="s">
        <v>8676</v>
      </c>
      <c r="R6043" s="19">
        <v>506.28</v>
      </c>
      <c r="S6043" s="17">
        <v>3</v>
      </c>
      <c r="T6043" s="20">
        <v>0.2</v>
      </c>
      <c r="U6043" s="19">
        <v>177.19800000000001</v>
      </c>
      <c r="V6043" s="20">
        <f t="shared" si="470"/>
        <v>0.35000000000000003</v>
      </c>
      <c r="W6043" s="17">
        <f t="shared" si="471"/>
        <v>2017</v>
      </c>
      <c r="X6043" t="str">
        <f t="shared" si="472"/>
        <v>Sep-2017</v>
      </c>
      <c r="Y6043" s="17">
        <f t="shared" si="473"/>
        <v>5</v>
      </c>
      <c r="Z6043" t="str">
        <f t="shared" si="474"/>
        <v>11-20%</v>
      </c>
      <c r="AA6043" s="17">
        <f>IF(COUNTIF($B$2:B6043,B6043)=1,1,0)</f>
        <v>0</v>
      </c>
      <c r="AB6043" s="17">
        <f>IF(COUNTIF($F$2:F6043,F6043)=1,1,0)</f>
        <v>0</v>
      </c>
    </row>
    <row r="6044" spans="1:28" x14ac:dyDescent="0.2">
      <c r="A6044" s="17">
        <v>6043</v>
      </c>
      <c r="B6044" t="s">
        <v>8677</v>
      </c>
      <c r="C6044" s="18">
        <v>42404</v>
      </c>
      <c r="D6044" s="18">
        <v>42408</v>
      </c>
      <c r="E6044" t="s">
        <v>77</v>
      </c>
      <c r="F6044" t="s">
        <v>191</v>
      </c>
      <c r="G6044" t="s">
        <v>192</v>
      </c>
      <c r="H6044" t="s">
        <v>53</v>
      </c>
      <c r="I6044" t="s">
        <v>54</v>
      </c>
      <c r="J6044" t="s">
        <v>2167</v>
      </c>
      <c r="K6044" t="s">
        <v>337</v>
      </c>
      <c r="L6044">
        <v>85635</v>
      </c>
      <c r="M6044" t="s">
        <v>71</v>
      </c>
      <c r="N6044" t="s">
        <v>4448</v>
      </c>
      <c r="O6044" t="s">
        <v>59</v>
      </c>
      <c r="P6044" t="s">
        <v>92</v>
      </c>
      <c r="Q6044" t="s">
        <v>4449</v>
      </c>
      <c r="R6044" s="19">
        <v>14.368</v>
      </c>
      <c r="S6044" s="17">
        <v>2</v>
      </c>
      <c r="T6044" s="20">
        <v>0.2</v>
      </c>
      <c r="U6044" s="19">
        <v>3.9512</v>
      </c>
      <c r="V6044" s="20">
        <f t="shared" si="470"/>
        <v>0.27500000000000002</v>
      </c>
      <c r="W6044" s="17">
        <f t="shared" si="471"/>
        <v>2016</v>
      </c>
      <c r="X6044" t="str">
        <f t="shared" si="472"/>
        <v>Feb-2016</v>
      </c>
      <c r="Y6044" s="17">
        <f t="shared" si="473"/>
        <v>4</v>
      </c>
      <c r="Z6044" t="str">
        <f t="shared" si="474"/>
        <v>11-20%</v>
      </c>
      <c r="AA6044" s="17">
        <f>IF(COUNTIF($B$2:B6044,B6044)=1,1,0)</f>
        <v>1</v>
      </c>
      <c r="AB6044" s="17">
        <f>IF(COUNTIF($F$2:F6044,F6044)=1,1,0)</f>
        <v>0</v>
      </c>
    </row>
    <row r="6045" spans="1:28" x14ac:dyDescent="0.2">
      <c r="A6045" s="17">
        <v>6044</v>
      </c>
      <c r="B6045" t="s">
        <v>8678</v>
      </c>
      <c r="C6045" s="18">
        <v>42874</v>
      </c>
      <c r="D6045" s="18">
        <v>42879</v>
      </c>
      <c r="E6045" t="s">
        <v>50</v>
      </c>
      <c r="F6045" t="s">
        <v>2856</v>
      </c>
      <c r="G6045" t="s">
        <v>2857</v>
      </c>
      <c r="H6045" t="s">
        <v>68</v>
      </c>
      <c r="I6045" t="s">
        <v>54</v>
      </c>
      <c r="J6045" t="s">
        <v>5173</v>
      </c>
      <c r="K6045" t="s">
        <v>362</v>
      </c>
      <c r="L6045">
        <v>37918</v>
      </c>
      <c r="M6045" t="s">
        <v>57</v>
      </c>
      <c r="N6045" t="s">
        <v>2127</v>
      </c>
      <c r="O6045" t="s">
        <v>59</v>
      </c>
      <c r="P6045" t="s">
        <v>63</v>
      </c>
      <c r="Q6045" t="s">
        <v>2128</v>
      </c>
      <c r="R6045" s="19">
        <v>314.35199999999998</v>
      </c>
      <c r="S6045" s="17">
        <v>3</v>
      </c>
      <c r="T6045" s="20">
        <v>0.2</v>
      </c>
      <c r="U6045" s="19">
        <v>-35.364600000000003</v>
      </c>
      <c r="V6045" s="20">
        <f t="shared" si="470"/>
        <v>-0.11250000000000002</v>
      </c>
      <c r="W6045" s="17">
        <f t="shared" si="471"/>
        <v>2017</v>
      </c>
      <c r="X6045" t="str">
        <f t="shared" si="472"/>
        <v>May-2017</v>
      </c>
      <c r="Y6045" s="17">
        <f t="shared" si="473"/>
        <v>5</v>
      </c>
      <c r="Z6045" t="str">
        <f t="shared" si="474"/>
        <v>11-20%</v>
      </c>
      <c r="AA6045" s="17">
        <f>IF(COUNTIF($B$2:B6045,B6045)=1,1,0)</f>
        <v>1</v>
      </c>
      <c r="AB6045" s="17">
        <f>IF(COUNTIF($F$2:F6045,F6045)=1,1,0)</f>
        <v>0</v>
      </c>
    </row>
    <row r="6046" spans="1:28" x14ac:dyDescent="0.2">
      <c r="A6046" s="17">
        <v>6045</v>
      </c>
      <c r="B6046" t="s">
        <v>8678</v>
      </c>
      <c r="C6046" s="18">
        <v>42874</v>
      </c>
      <c r="D6046" s="18">
        <v>42879</v>
      </c>
      <c r="E6046" t="s">
        <v>50</v>
      </c>
      <c r="F6046" t="s">
        <v>2856</v>
      </c>
      <c r="G6046" t="s">
        <v>2857</v>
      </c>
      <c r="H6046" t="s">
        <v>68</v>
      </c>
      <c r="I6046" t="s">
        <v>54</v>
      </c>
      <c r="J6046" t="s">
        <v>5173</v>
      </c>
      <c r="K6046" t="s">
        <v>362</v>
      </c>
      <c r="L6046">
        <v>37918</v>
      </c>
      <c r="M6046" t="s">
        <v>57</v>
      </c>
      <c r="N6046" t="s">
        <v>4215</v>
      </c>
      <c r="O6046" t="s">
        <v>73</v>
      </c>
      <c r="P6046" t="s">
        <v>117</v>
      </c>
      <c r="Q6046" t="s">
        <v>4216</v>
      </c>
      <c r="R6046" s="19">
        <v>27.888000000000002</v>
      </c>
      <c r="S6046" s="17">
        <v>7</v>
      </c>
      <c r="T6046" s="20">
        <v>0.2</v>
      </c>
      <c r="U6046" s="19">
        <v>10.109400000000001</v>
      </c>
      <c r="V6046" s="20">
        <f t="shared" si="470"/>
        <v>0.36249999999999999</v>
      </c>
      <c r="W6046" s="17">
        <f t="shared" si="471"/>
        <v>2017</v>
      </c>
      <c r="X6046" t="str">
        <f t="shared" si="472"/>
        <v>May-2017</v>
      </c>
      <c r="Y6046" s="17">
        <f t="shared" si="473"/>
        <v>5</v>
      </c>
      <c r="Z6046" t="str">
        <f t="shared" si="474"/>
        <v>11-20%</v>
      </c>
      <c r="AA6046" s="17">
        <f>IF(COUNTIF($B$2:B6046,B6046)=1,1,0)</f>
        <v>0</v>
      </c>
      <c r="AB6046" s="17">
        <f>IF(COUNTIF($F$2:F6046,F6046)=1,1,0)</f>
        <v>0</v>
      </c>
    </row>
    <row r="6047" spans="1:28" x14ac:dyDescent="0.2">
      <c r="A6047" s="17">
        <v>6046</v>
      </c>
      <c r="B6047" t="s">
        <v>8679</v>
      </c>
      <c r="C6047" s="18">
        <v>42250</v>
      </c>
      <c r="D6047" s="18">
        <v>42255</v>
      </c>
      <c r="E6047" t="s">
        <v>77</v>
      </c>
      <c r="F6047" t="s">
        <v>3701</v>
      </c>
      <c r="G6047" t="s">
        <v>3702</v>
      </c>
      <c r="H6047" t="s">
        <v>68</v>
      </c>
      <c r="I6047" t="s">
        <v>54</v>
      </c>
      <c r="J6047" t="s">
        <v>1341</v>
      </c>
      <c r="K6047" t="s">
        <v>337</v>
      </c>
      <c r="L6047">
        <v>85705</v>
      </c>
      <c r="M6047" t="s">
        <v>71</v>
      </c>
      <c r="N6047" t="s">
        <v>4292</v>
      </c>
      <c r="O6047" t="s">
        <v>59</v>
      </c>
      <c r="P6047" t="s">
        <v>92</v>
      </c>
      <c r="Q6047" t="s">
        <v>4293</v>
      </c>
      <c r="R6047" s="19">
        <v>238.15199999999999</v>
      </c>
      <c r="S6047" s="17">
        <v>3</v>
      </c>
      <c r="T6047" s="20">
        <v>0.2</v>
      </c>
      <c r="U6047" s="19">
        <v>89.307000000000002</v>
      </c>
      <c r="V6047" s="20">
        <f t="shared" si="470"/>
        <v>0.37500000000000006</v>
      </c>
      <c r="W6047" s="17">
        <f t="shared" si="471"/>
        <v>2015</v>
      </c>
      <c r="X6047" t="str">
        <f t="shared" si="472"/>
        <v>Sep-2015</v>
      </c>
      <c r="Y6047" s="17">
        <f t="shared" si="473"/>
        <v>5</v>
      </c>
      <c r="Z6047" t="str">
        <f t="shared" si="474"/>
        <v>11-20%</v>
      </c>
      <c r="AA6047" s="17">
        <f>IF(COUNTIF($B$2:B6047,B6047)=1,1,0)</f>
        <v>1</v>
      </c>
      <c r="AB6047" s="17">
        <f>IF(COUNTIF($F$2:F6047,F6047)=1,1,0)</f>
        <v>0</v>
      </c>
    </row>
    <row r="6048" spans="1:28" x14ac:dyDescent="0.2">
      <c r="A6048" s="17">
        <v>6047</v>
      </c>
      <c r="B6048" t="s">
        <v>8680</v>
      </c>
      <c r="C6048" s="18">
        <v>42530</v>
      </c>
      <c r="D6048" s="18">
        <v>42537</v>
      </c>
      <c r="E6048" t="s">
        <v>77</v>
      </c>
      <c r="F6048" t="s">
        <v>6315</v>
      </c>
      <c r="G6048" t="s">
        <v>6316</v>
      </c>
      <c r="H6048" t="s">
        <v>129</v>
      </c>
      <c r="I6048" t="s">
        <v>54</v>
      </c>
      <c r="J6048" t="s">
        <v>436</v>
      </c>
      <c r="K6048" t="s">
        <v>256</v>
      </c>
      <c r="L6048">
        <v>55407</v>
      </c>
      <c r="M6048" t="s">
        <v>132</v>
      </c>
      <c r="N6048" t="s">
        <v>8296</v>
      </c>
      <c r="O6048" t="s">
        <v>59</v>
      </c>
      <c r="P6048" t="s">
        <v>83</v>
      </c>
      <c r="Q6048" t="s">
        <v>8297</v>
      </c>
      <c r="R6048" s="19">
        <v>692.94</v>
      </c>
      <c r="S6048" s="17">
        <v>3</v>
      </c>
      <c r="T6048" s="20">
        <v>0</v>
      </c>
      <c r="U6048" s="19">
        <v>173.23500000000001</v>
      </c>
      <c r="V6048" s="20">
        <f t="shared" si="470"/>
        <v>0.25</v>
      </c>
      <c r="W6048" s="17">
        <f t="shared" si="471"/>
        <v>2016</v>
      </c>
      <c r="X6048" t="str">
        <f t="shared" si="472"/>
        <v>Jun-2016</v>
      </c>
      <c r="Y6048" s="17">
        <f t="shared" si="473"/>
        <v>7</v>
      </c>
      <c r="Z6048" t="str">
        <f t="shared" si="474"/>
        <v>0% (No Discount)</v>
      </c>
      <c r="AA6048" s="17">
        <f>IF(COUNTIF($B$2:B6048,B6048)=1,1,0)</f>
        <v>1</v>
      </c>
      <c r="AB6048" s="17">
        <f>IF(COUNTIF($F$2:F6048,F6048)=1,1,0)</f>
        <v>0</v>
      </c>
    </row>
    <row r="6049" spans="1:28" x14ac:dyDescent="0.2">
      <c r="A6049" s="17">
        <v>6048</v>
      </c>
      <c r="B6049" t="s">
        <v>8681</v>
      </c>
      <c r="C6049" s="18">
        <v>42315</v>
      </c>
      <c r="D6049" s="18">
        <v>42319</v>
      </c>
      <c r="E6049" t="s">
        <v>77</v>
      </c>
      <c r="F6049" t="s">
        <v>2439</v>
      </c>
      <c r="G6049" t="s">
        <v>2440</v>
      </c>
      <c r="H6049" t="s">
        <v>68</v>
      </c>
      <c r="I6049" t="s">
        <v>54</v>
      </c>
      <c r="J6049" t="s">
        <v>1450</v>
      </c>
      <c r="K6049" t="s">
        <v>81</v>
      </c>
      <c r="L6049">
        <v>33142</v>
      </c>
      <c r="M6049" t="s">
        <v>57</v>
      </c>
      <c r="N6049" t="s">
        <v>2246</v>
      </c>
      <c r="O6049" t="s">
        <v>73</v>
      </c>
      <c r="P6049" t="s">
        <v>102</v>
      </c>
      <c r="Q6049" t="s">
        <v>2247</v>
      </c>
      <c r="R6049" s="19">
        <v>16.146000000000001</v>
      </c>
      <c r="S6049" s="17">
        <v>9</v>
      </c>
      <c r="T6049" s="20">
        <v>0.7</v>
      </c>
      <c r="U6049" s="19">
        <v>-12.9168</v>
      </c>
      <c r="V6049" s="20">
        <f t="shared" si="470"/>
        <v>-0.79999999999999993</v>
      </c>
      <c r="W6049" s="17">
        <f t="shared" si="471"/>
        <v>2015</v>
      </c>
      <c r="X6049" t="str">
        <f t="shared" si="472"/>
        <v>Nov-2015</v>
      </c>
      <c r="Y6049" s="17">
        <f t="shared" si="473"/>
        <v>4</v>
      </c>
      <c r="Z6049" t="str">
        <f t="shared" si="474"/>
        <v>Over 50%</v>
      </c>
      <c r="AA6049" s="17">
        <f>IF(COUNTIF($B$2:B6049,B6049)=1,1,0)</f>
        <v>1</v>
      </c>
      <c r="AB6049" s="17">
        <f>IF(COUNTIF($F$2:F6049,F6049)=1,1,0)</f>
        <v>0</v>
      </c>
    </row>
    <row r="6050" spans="1:28" x14ac:dyDescent="0.2">
      <c r="A6050" s="17">
        <v>6049</v>
      </c>
      <c r="B6050" t="s">
        <v>8681</v>
      </c>
      <c r="C6050" s="18">
        <v>42315</v>
      </c>
      <c r="D6050" s="18">
        <v>42319</v>
      </c>
      <c r="E6050" t="s">
        <v>77</v>
      </c>
      <c r="F6050" t="s">
        <v>2439</v>
      </c>
      <c r="G6050" t="s">
        <v>2440</v>
      </c>
      <c r="H6050" t="s">
        <v>68</v>
      </c>
      <c r="I6050" t="s">
        <v>54</v>
      </c>
      <c r="J6050" t="s">
        <v>1450</v>
      </c>
      <c r="K6050" t="s">
        <v>81</v>
      </c>
      <c r="L6050">
        <v>33142</v>
      </c>
      <c r="M6050" t="s">
        <v>57</v>
      </c>
      <c r="N6050" t="s">
        <v>4754</v>
      </c>
      <c r="O6050" t="s">
        <v>73</v>
      </c>
      <c r="P6050" t="s">
        <v>102</v>
      </c>
      <c r="Q6050" t="s">
        <v>4755</v>
      </c>
      <c r="R6050" s="19">
        <v>1345.4849999999999</v>
      </c>
      <c r="S6050" s="17">
        <v>5</v>
      </c>
      <c r="T6050" s="20">
        <v>0.7</v>
      </c>
      <c r="U6050" s="19">
        <v>-1031.5385000000001</v>
      </c>
      <c r="V6050" s="20">
        <f t="shared" si="470"/>
        <v>-0.76666666666666683</v>
      </c>
      <c r="W6050" s="17">
        <f t="shared" si="471"/>
        <v>2015</v>
      </c>
      <c r="X6050" t="str">
        <f t="shared" si="472"/>
        <v>Nov-2015</v>
      </c>
      <c r="Y6050" s="17">
        <f t="shared" si="473"/>
        <v>4</v>
      </c>
      <c r="Z6050" t="str">
        <f t="shared" si="474"/>
        <v>Over 50%</v>
      </c>
      <c r="AA6050" s="17">
        <f>IF(COUNTIF($B$2:B6050,B6050)=1,1,0)</f>
        <v>0</v>
      </c>
      <c r="AB6050" s="17">
        <f>IF(COUNTIF($F$2:F6050,F6050)=1,1,0)</f>
        <v>0</v>
      </c>
    </row>
    <row r="6051" spans="1:28" x14ac:dyDescent="0.2">
      <c r="A6051" s="17">
        <v>6050</v>
      </c>
      <c r="B6051" t="s">
        <v>8682</v>
      </c>
      <c r="C6051" s="18">
        <v>42536</v>
      </c>
      <c r="D6051" s="18">
        <v>42539</v>
      </c>
      <c r="E6051" t="s">
        <v>215</v>
      </c>
      <c r="F6051" t="s">
        <v>1777</v>
      </c>
      <c r="G6051" t="s">
        <v>1778</v>
      </c>
      <c r="H6051" t="s">
        <v>53</v>
      </c>
      <c r="I6051" t="s">
        <v>54</v>
      </c>
      <c r="J6051" t="s">
        <v>211</v>
      </c>
      <c r="K6051" t="s">
        <v>131</v>
      </c>
      <c r="L6051">
        <v>77036</v>
      </c>
      <c r="M6051" t="s">
        <v>132</v>
      </c>
      <c r="N6051" t="s">
        <v>7751</v>
      </c>
      <c r="O6051" t="s">
        <v>73</v>
      </c>
      <c r="P6051" t="s">
        <v>117</v>
      </c>
      <c r="Q6051" t="s">
        <v>7752</v>
      </c>
      <c r="R6051" s="19">
        <v>173.488</v>
      </c>
      <c r="S6051" s="17">
        <v>7</v>
      </c>
      <c r="T6051" s="20">
        <v>0.2</v>
      </c>
      <c r="U6051" s="19">
        <v>54.215000000000003</v>
      </c>
      <c r="V6051" s="20">
        <f t="shared" si="470"/>
        <v>0.3125</v>
      </c>
      <c r="W6051" s="17">
        <f t="shared" si="471"/>
        <v>2016</v>
      </c>
      <c r="X6051" t="str">
        <f t="shared" si="472"/>
        <v>Jun-2016</v>
      </c>
      <c r="Y6051" s="17">
        <f t="shared" si="473"/>
        <v>3</v>
      </c>
      <c r="Z6051" t="str">
        <f t="shared" si="474"/>
        <v>11-20%</v>
      </c>
      <c r="AA6051" s="17">
        <f>IF(COUNTIF($B$2:B6051,B6051)=1,1,0)</f>
        <v>1</v>
      </c>
      <c r="AB6051" s="17">
        <f>IF(COUNTIF($F$2:F6051,F6051)=1,1,0)</f>
        <v>0</v>
      </c>
    </row>
    <row r="6052" spans="1:28" x14ac:dyDescent="0.2">
      <c r="A6052" s="17">
        <v>6051</v>
      </c>
      <c r="B6052" t="s">
        <v>8683</v>
      </c>
      <c r="C6052" s="18">
        <v>42119</v>
      </c>
      <c r="D6052" s="18">
        <v>42124</v>
      </c>
      <c r="E6052" t="s">
        <v>77</v>
      </c>
      <c r="F6052" t="s">
        <v>8684</v>
      </c>
      <c r="G6052" t="s">
        <v>8685</v>
      </c>
      <c r="H6052" t="s">
        <v>53</v>
      </c>
      <c r="I6052" t="s">
        <v>54</v>
      </c>
      <c r="J6052" t="s">
        <v>2581</v>
      </c>
      <c r="K6052" t="s">
        <v>141</v>
      </c>
      <c r="L6052">
        <v>53209</v>
      </c>
      <c r="M6052" t="s">
        <v>132</v>
      </c>
      <c r="N6052" t="s">
        <v>1344</v>
      </c>
      <c r="O6052" t="s">
        <v>73</v>
      </c>
      <c r="P6052" t="s">
        <v>95</v>
      </c>
      <c r="Q6052" t="s">
        <v>1345</v>
      </c>
      <c r="R6052" s="19">
        <v>57.75</v>
      </c>
      <c r="S6052" s="17">
        <v>5</v>
      </c>
      <c r="T6052" s="20">
        <v>0</v>
      </c>
      <c r="U6052" s="19">
        <v>16.170000000000002</v>
      </c>
      <c r="V6052" s="20">
        <f t="shared" si="470"/>
        <v>0.28000000000000003</v>
      </c>
      <c r="W6052" s="17">
        <f t="shared" si="471"/>
        <v>2015</v>
      </c>
      <c r="X6052" t="str">
        <f t="shared" si="472"/>
        <v>Apr-2015</v>
      </c>
      <c r="Y6052" s="17">
        <f t="shared" si="473"/>
        <v>5</v>
      </c>
      <c r="Z6052" t="str">
        <f t="shared" si="474"/>
        <v>0% (No Discount)</v>
      </c>
      <c r="AA6052" s="17">
        <f>IF(COUNTIF($B$2:B6052,B6052)=1,1,0)</f>
        <v>1</v>
      </c>
      <c r="AB6052" s="17">
        <f>IF(COUNTIF($F$2:F6052,F6052)=1,1,0)</f>
        <v>1</v>
      </c>
    </row>
    <row r="6053" spans="1:28" x14ac:dyDescent="0.2">
      <c r="A6053" s="17">
        <v>6052</v>
      </c>
      <c r="B6053" t="s">
        <v>8683</v>
      </c>
      <c r="C6053" s="18">
        <v>42119</v>
      </c>
      <c r="D6053" s="18">
        <v>42124</v>
      </c>
      <c r="E6053" t="s">
        <v>77</v>
      </c>
      <c r="F6053" t="s">
        <v>8684</v>
      </c>
      <c r="G6053" t="s">
        <v>8685</v>
      </c>
      <c r="H6053" t="s">
        <v>53</v>
      </c>
      <c r="I6053" t="s">
        <v>54</v>
      </c>
      <c r="J6053" t="s">
        <v>2581</v>
      </c>
      <c r="K6053" t="s">
        <v>141</v>
      </c>
      <c r="L6053">
        <v>53209</v>
      </c>
      <c r="M6053" t="s">
        <v>132</v>
      </c>
      <c r="N6053" t="s">
        <v>5402</v>
      </c>
      <c r="O6053" t="s">
        <v>73</v>
      </c>
      <c r="P6053" t="s">
        <v>105</v>
      </c>
      <c r="Q6053" t="s">
        <v>5403</v>
      </c>
      <c r="R6053" s="19">
        <v>272.39999999999998</v>
      </c>
      <c r="S6053" s="17">
        <v>5</v>
      </c>
      <c r="T6053" s="20">
        <v>0</v>
      </c>
      <c r="U6053" s="19">
        <v>76.272000000000006</v>
      </c>
      <c r="V6053" s="20">
        <f t="shared" si="470"/>
        <v>0.28000000000000003</v>
      </c>
      <c r="W6053" s="17">
        <f t="shared" si="471"/>
        <v>2015</v>
      </c>
      <c r="X6053" t="str">
        <f t="shared" si="472"/>
        <v>Apr-2015</v>
      </c>
      <c r="Y6053" s="17">
        <f t="shared" si="473"/>
        <v>5</v>
      </c>
      <c r="Z6053" t="str">
        <f t="shared" si="474"/>
        <v>0% (No Discount)</v>
      </c>
      <c r="AA6053" s="17">
        <f>IF(COUNTIF($B$2:B6053,B6053)=1,1,0)</f>
        <v>0</v>
      </c>
      <c r="AB6053" s="17">
        <f>IF(COUNTIF($F$2:F6053,F6053)=1,1,0)</f>
        <v>0</v>
      </c>
    </row>
    <row r="6054" spans="1:28" x14ac:dyDescent="0.2">
      <c r="A6054" s="17">
        <v>6053</v>
      </c>
      <c r="B6054" t="s">
        <v>8686</v>
      </c>
      <c r="C6054" s="18">
        <v>42636</v>
      </c>
      <c r="D6054" s="18">
        <v>42639</v>
      </c>
      <c r="E6054" t="s">
        <v>50</v>
      </c>
      <c r="F6054" t="s">
        <v>1642</v>
      </c>
      <c r="G6054" t="s">
        <v>1643</v>
      </c>
      <c r="H6054" t="s">
        <v>129</v>
      </c>
      <c r="I6054" t="s">
        <v>54</v>
      </c>
      <c r="J6054" t="s">
        <v>2503</v>
      </c>
      <c r="K6054" t="s">
        <v>525</v>
      </c>
      <c r="L6054">
        <v>43130</v>
      </c>
      <c r="M6054" t="s">
        <v>175</v>
      </c>
      <c r="N6054" t="s">
        <v>4094</v>
      </c>
      <c r="O6054" t="s">
        <v>73</v>
      </c>
      <c r="P6054" t="s">
        <v>117</v>
      </c>
      <c r="Q6054" t="s">
        <v>4095</v>
      </c>
      <c r="R6054" s="19">
        <v>11.952</v>
      </c>
      <c r="S6054" s="17">
        <v>3</v>
      </c>
      <c r="T6054" s="20">
        <v>0.2</v>
      </c>
      <c r="U6054" s="19">
        <v>4.0338000000000003</v>
      </c>
      <c r="V6054" s="20">
        <f t="shared" si="470"/>
        <v>0.33750000000000002</v>
      </c>
      <c r="W6054" s="17">
        <f t="shared" si="471"/>
        <v>2016</v>
      </c>
      <c r="X6054" t="str">
        <f t="shared" si="472"/>
        <v>Sep-2016</v>
      </c>
      <c r="Y6054" s="17">
        <f t="shared" si="473"/>
        <v>3</v>
      </c>
      <c r="Z6054" t="str">
        <f t="shared" si="474"/>
        <v>11-20%</v>
      </c>
      <c r="AA6054" s="17">
        <f>IF(COUNTIF($B$2:B6054,B6054)=1,1,0)</f>
        <v>1</v>
      </c>
      <c r="AB6054" s="17">
        <f>IF(COUNTIF($F$2:F6054,F6054)=1,1,0)</f>
        <v>0</v>
      </c>
    </row>
    <row r="6055" spans="1:28" x14ac:dyDescent="0.2">
      <c r="A6055" s="17">
        <v>6054</v>
      </c>
      <c r="B6055" t="s">
        <v>8686</v>
      </c>
      <c r="C6055" s="18">
        <v>42636</v>
      </c>
      <c r="D6055" s="18">
        <v>42639</v>
      </c>
      <c r="E6055" t="s">
        <v>50</v>
      </c>
      <c r="F6055" t="s">
        <v>1642</v>
      </c>
      <c r="G6055" t="s">
        <v>1643</v>
      </c>
      <c r="H6055" t="s">
        <v>129</v>
      </c>
      <c r="I6055" t="s">
        <v>54</v>
      </c>
      <c r="J6055" t="s">
        <v>2503</v>
      </c>
      <c r="K6055" t="s">
        <v>525</v>
      </c>
      <c r="L6055">
        <v>43130</v>
      </c>
      <c r="M6055" t="s">
        <v>175</v>
      </c>
      <c r="N6055" t="s">
        <v>6170</v>
      </c>
      <c r="O6055" t="s">
        <v>59</v>
      </c>
      <c r="P6055" t="s">
        <v>92</v>
      </c>
      <c r="Q6055" t="s">
        <v>6171</v>
      </c>
      <c r="R6055" s="19">
        <v>28</v>
      </c>
      <c r="S6055" s="17">
        <v>4</v>
      </c>
      <c r="T6055" s="20">
        <v>0.2</v>
      </c>
      <c r="U6055" s="19">
        <v>7.7</v>
      </c>
      <c r="V6055" s="20">
        <f t="shared" si="470"/>
        <v>0.27500000000000002</v>
      </c>
      <c r="W6055" s="17">
        <f t="shared" si="471"/>
        <v>2016</v>
      </c>
      <c r="X6055" t="str">
        <f t="shared" si="472"/>
        <v>Sep-2016</v>
      </c>
      <c r="Y6055" s="17">
        <f t="shared" si="473"/>
        <v>3</v>
      </c>
      <c r="Z6055" t="str">
        <f t="shared" si="474"/>
        <v>11-20%</v>
      </c>
      <c r="AA6055" s="17">
        <f>IF(COUNTIF($B$2:B6055,B6055)=1,1,0)</f>
        <v>0</v>
      </c>
      <c r="AB6055" s="17">
        <f>IF(COUNTIF($F$2:F6055,F6055)=1,1,0)</f>
        <v>0</v>
      </c>
    </row>
    <row r="6056" spans="1:28" x14ac:dyDescent="0.2">
      <c r="A6056" s="17">
        <v>6055</v>
      </c>
      <c r="B6056" t="s">
        <v>8686</v>
      </c>
      <c r="C6056" s="18">
        <v>42636</v>
      </c>
      <c r="D6056" s="18">
        <v>42639</v>
      </c>
      <c r="E6056" t="s">
        <v>50</v>
      </c>
      <c r="F6056" t="s">
        <v>1642</v>
      </c>
      <c r="G6056" t="s">
        <v>1643</v>
      </c>
      <c r="H6056" t="s">
        <v>129</v>
      </c>
      <c r="I6056" t="s">
        <v>54</v>
      </c>
      <c r="J6056" t="s">
        <v>2503</v>
      </c>
      <c r="K6056" t="s">
        <v>525</v>
      </c>
      <c r="L6056">
        <v>43130</v>
      </c>
      <c r="M6056" t="s">
        <v>175</v>
      </c>
      <c r="N6056" t="s">
        <v>2761</v>
      </c>
      <c r="O6056" t="s">
        <v>73</v>
      </c>
      <c r="P6056" t="s">
        <v>102</v>
      </c>
      <c r="Q6056" t="s">
        <v>2762</v>
      </c>
      <c r="R6056" s="19">
        <v>12.201000000000001</v>
      </c>
      <c r="S6056" s="17">
        <v>7</v>
      </c>
      <c r="T6056" s="20">
        <v>0.7</v>
      </c>
      <c r="U6056" s="19">
        <v>-9.7607999999999997</v>
      </c>
      <c r="V6056" s="20">
        <f t="shared" si="470"/>
        <v>-0.79999999999999993</v>
      </c>
      <c r="W6056" s="17">
        <f t="shared" si="471"/>
        <v>2016</v>
      </c>
      <c r="X6056" t="str">
        <f t="shared" si="472"/>
        <v>Sep-2016</v>
      </c>
      <c r="Y6056" s="17">
        <f t="shared" si="473"/>
        <v>3</v>
      </c>
      <c r="Z6056" t="str">
        <f t="shared" si="474"/>
        <v>Over 50%</v>
      </c>
      <c r="AA6056" s="17">
        <f>IF(COUNTIF($B$2:B6056,B6056)=1,1,0)</f>
        <v>0</v>
      </c>
      <c r="AB6056" s="17">
        <f>IF(COUNTIF($F$2:F6056,F6056)=1,1,0)</f>
        <v>0</v>
      </c>
    </row>
    <row r="6057" spans="1:28" x14ac:dyDescent="0.2">
      <c r="A6057" s="17">
        <v>6056</v>
      </c>
      <c r="B6057" t="s">
        <v>8687</v>
      </c>
      <c r="C6057" s="18">
        <v>42600</v>
      </c>
      <c r="D6057" s="18">
        <v>42602</v>
      </c>
      <c r="E6057" t="s">
        <v>215</v>
      </c>
      <c r="F6057" t="s">
        <v>1517</v>
      </c>
      <c r="G6057" t="s">
        <v>1518</v>
      </c>
      <c r="H6057" t="s">
        <v>53</v>
      </c>
      <c r="I6057" t="s">
        <v>54</v>
      </c>
      <c r="J6057" t="s">
        <v>7076</v>
      </c>
      <c r="K6057" t="s">
        <v>131</v>
      </c>
      <c r="L6057">
        <v>78539</v>
      </c>
      <c r="M6057" t="s">
        <v>132</v>
      </c>
      <c r="N6057" t="s">
        <v>5522</v>
      </c>
      <c r="O6057" t="s">
        <v>73</v>
      </c>
      <c r="P6057" t="s">
        <v>102</v>
      </c>
      <c r="Q6057" t="s">
        <v>5523</v>
      </c>
      <c r="R6057" s="19">
        <v>2.0680000000000001</v>
      </c>
      <c r="S6057" s="17">
        <v>1</v>
      </c>
      <c r="T6057" s="20">
        <v>0.8</v>
      </c>
      <c r="U6057" s="19">
        <v>-3.4121999999999999</v>
      </c>
      <c r="V6057" s="20">
        <f t="shared" si="470"/>
        <v>-1.65</v>
      </c>
      <c r="W6057" s="17">
        <f t="shared" si="471"/>
        <v>2016</v>
      </c>
      <c r="X6057" t="str">
        <f t="shared" si="472"/>
        <v>Aug-2016</v>
      </c>
      <c r="Y6057" s="17">
        <f t="shared" si="473"/>
        <v>2</v>
      </c>
      <c r="Z6057" t="str">
        <f t="shared" si="474"/>
        <v>Over 50%</v>
      </c>
      <c r="AA6057" s="17">
        <f>IF(COUNTIF($B$2:B6057,B6057)=1,1,0)</f>
        <v>1</v>
      </c>
      <c r="AB6057" s="17">
        <f>IF(COUNTIF($F$2:F6057,F6057)=1,1,0)</f>
        <v>0</v>
      </c>
    </row>
    <row r="6058" spans="1:28" x14ac:dyDescent="0.2">
      <c r="A6058" s="17">
        <v>6057</v>
      </c>
      <c r="B6058" t="s">
        <v>8687</v>
      </c>
      <c r="C6058" s="18">
        <v>42600</v>
      </c>
      <c r="D6058" s="18">
        <v>42602</v>
      </c>
      <c r="E6058" t="s">
        <v>215</v>
      </c>
      <c r="F6058" t="s">
        <v>1517</v>
      </c>
      <c r="G6058" t="s">
        <v>1518</v>
      </c>
      <c r="H6058" t="s">
        <v>53</v>
      </c>
      <c r="I6058" t="s">
        <v>54</v>
      </c>
      <c r="J6058" t="s">
        <v>7076</v>
      </c>
      <c r="K6058" t="s">
        <v>131</v>
      </c>
      <c r="L6058">
        <v>78539</v>
      </c>
      <c r="M6058" t="s">
        <v>132</v>
      </c>
      <c r="N6058" t="s">
        <v>5838</v>
      </c>
      <c r="O6058" t="s">
        <v>73</v>
      </c>
      <c r="P6058" t="s">
        <v>117</v>
      </c>
      <c r="Q6058" t="s">
        <v>5839</v>
      </c>
      <c r="R6058" s="19">
        <v>83.84</v>
      </c>
      <c r="S6058" s="17">
        <v>8</v>
      </c>
      <c r="T6058" s="20">
        <v>0.2</v>
      </c>
      <c r="U6058" s="19">
        <v>30.391999999999999</v>
      </c>
      <c r="V6058" s="20">
        <f t="shared" si="470"/>
        <v>0.36249999999999999</v>
      </c>
      <c r="W6058" s="17">
        <f t="shared" si="471"/>
        <v>2016</v>
      </c>
      <c r="X6058" t="str">
        <f t="shared" si="472"/>
        <v>Aug-2016</v>
      </c>
      <c r="Y6058" s="17">
        <f t="shared" si="473"/>
        <v>2</v>
      </c>
      <c r="Z6058" t="str">
        <f t="shared" si="474"/>
        <v>11-20%</v>
      </c>
      <c r="AA6058" s="17">
        <f>IF(COUNTIF($B$2:B6058,B6058)=1,1,0)</f>
        <v>0</v>
      </c>
      <c r="AB6058" s="17">
        <f>IF(COUNTIF($F$2:F6058,F6058)=1,1,0)</f>
        <v>0</v>
      </c>
    </row>
    <row r="6059" spans="1:28" x14ac:dyDescent="0.2">
      <c r="A6059" s="17">
        <v>6058</v>
      </c>
      <c r="B6059" t="s">
        <v>8688</v>
      </c>
      <c r="C6059" s="18">
        <v>41700</v>
      </c>
      <c r="D6059" s="18">
        <v>41706</v>
      </c>
      <c r="E6059" t="s">
        <v>77</v>
      </c>
      <c r="F6059" t="s">
        <v>5373</v>
      </c>
      <c r="G6059" t="s">
        <v>5374</v>
      </c>
      <c r="H6059" t="s">
        <v>129</v>
      </c>
      <c r="I6059" t="s">
        <v>54</v>
      </c>
      <c r="J6059" t="s">
        <v>293</v>
      </c>
      <c r="K6059" t="s">
        <v>294</v>
      </c>
      <c r="L6059">
        <v>10009</v>
      </c>
      <c r="M6059" t="s">
        <v>175</v>
      </c>
      <c r="N6059" t="s">
        <v>697</v>
      </c>
      <c r="O6059" t="s">
        <v>73</v>
      </c>
      <c r="P6059" t="s">
        <v>200</v>
      </c>
      <c r="Q6059" t="s">
        <v>698</v>
      </c>
      <c r="R6059" s="19">
        <v>11.36</v>
      </c>
      <c r="S6059" s="17">
        <v>2</v>
      </c>
      <c r="T6059" s="20">
        <v>0</v>
      </c>
      <c r="U6059" s="19">
        <v>5.3391999999999999</v>
      </c>
      <c r="V6059" s="20">
        <f t="shared" si="470"/>
        <v>0.47000000000000003</v>
      </c>
      <c r="W6059" s="17">
        <f t="shared" si="471"/>
        <v>2014</v>
      </c>
      <c r="X6059" t="str">
        <f t="shared" si="472"/>
        <v>Mar-2014</v>
      </c>
      <c r="Y6059" s="17">
        <f t="shared" si="473"/>
        <v>6</v>
      </c>
      <c r="Z6059" t="str">
        <f t="shared" si="474"/>
        <v>0% (No Discount)</v>
      </c>
      <c r="AA6059" s="17">
        <f>IF(COUNTIF($B$2:B6059,B6059)=1,1,0)</f>
        <v>1</v>
      </c>
      <c r="AB6059" s="17">
        <f>IF(COUNTIF($F$2:F6059,F6059)=1,1,0)</f>
        <v>0</v>
      </c>
    </row>
    <row r="6060" spans="1:28" x14ac:dyDescent="0.2">
      <c r="A6060" s="17">
        <v>6059</v>
      </c>
      <c r="B6060" t="s">
        <v>8688</v>
      </c>
      <c r="C6060" s="18">
        <v>41700</v>
      </c>
      <c r="D6060" s="18">
        <v>41706</v>
      </c>
      <c r="E6060" t="s">
        <v>77</v>
      </c>
      <c r="F6060" t="s">
        <v>5373</v>
      </c>
      <c r="G6060" t="s">
        <v>5374</v>
      </c>
      <c r="H6060" t="s">
        <v>129</v>
      </c>
      <c r="I6060" t="s">
        <v>54</v>
      </c>
      <c r="J6060" t="s">
        <v>293</v>
      </c>
      <c r="K6060" t="s">
        <v>294</v>
      </c>
      <c r="L6060">
        <v>10009</v>
      </c>
      <c r="M6060" t="s">
        <v>175</v>
      </c>
      <c r="N6060" t="s">
        <v>310</v>
      </c>
      <c r="O6060" t="s">
        <v>73</v>
      </c>
      <c r="P6060" t="s">
        <v>117</v>
      </c>
      <c r="Q6060" t="s">
        <v>311</v>
      </c>
      <c r="R6060" s="19">
        <v>36.4</v>
      </c>
      <c r="S6060" s="17">
        <v>5</v>
      </c>
      <c r="T6060" s="20">
        <v>0</v>
      </c>
      <c r="U6060" s="19">
        <v>17.472000000000001</v>
      </c>
      <c r="V6060" s="20">
        <f t="shared" si="470"/>
        <v>0.48000000000000004</v>
      </c>
      <c r="W6060" s="17">
        <f t="shared" si="471"/>
        <v>2014</v>
      </c>
      <c r="X6060" t="str">
        <f t="shared" si="472"/>
        <v>Mar-2014</v>
      </c>
      <c r="Y6060" s="17">
        <f t="shared" si="473"/>
        <v>6</v>
      </c>
      <c r="Z6060" t="str">
        <f t="shared" si="474"/>
        <v>0% (No Discount)</v>
      </c>
      <c r="AA6060" s="17">
        <f>IF(COUNTIF($B$2:B6060,B6060)=1,1,0)</f>
        <v>0</v>
      </c>
      <c r="AB6060" s="17">
        <f>IF(COUNTIF($F$2:F6060,F6060)=1,1,0)</f>
        <v>0</v>
      </c>
    </row>
    <row r="6061" spans="1:28" x14ac:dyDescent="0.2">
      <c r="A6061" s="17">
        <v>6060</v>
      </c>
      <c r="B6061" t="s">
        <v>8689</v>
      </c>
      <c r="C6061" s="18">
        <v>42003</v>
      </c>
      <c r="D6061" s="18">
        <v>42007</v>
      </c>
      <c r="E6061" t="s">
        <v>77</v>
      </c>
      <c r="F6061" t="s">
        <v>2659</v>
      </c>
      <c r="G6061" t="s">
        <v>2660</v>
      </c>
      <c r="H6061" t="s">
        <v>53</v>
      </c>
      <c r="I6061" t="s">
        <v>54</v>
      </c>
      <c r="J6061" t="s">
        <v>173</v>
      </c>
      <c r="K6061" t="s">
        <v>174</v>
      </c>
      <c r="L6061">
        <v>19120</v>
      </c>
      <c r="M6061" t="s">
        <v>175</v>
      </c>
      <c r="N6061" t="s">
        <v>6852</v>
      </c>
      <c r="O6061" t="s">
        <v>98</v>
      </c>
      <c r="P6061" t="s">
        <v>188</v>
      </c>
      <c r="Q6061" t="s">
        <v>6853</v>
      </c>
      <c r="R6061" s="19">
        <v>27.968</v>
      </c>
      <c r="S6061" s="17">
        <v>2</v>
      </c>
      <c r="T6061" s="20">
        <v>0.2</v>
      </c>
      <c r="U6061" s="19">
        <v>6.992</v>
      </c>
      <c r="V6061" s="20">
        <f t="shared" si="470"/>
        <v>0.25</v>
      </c>
      <c r="W6061" s="17">
        <f t="shared" si="471"/>
        <v>2014</v>
      </c>
      <c r="X6061" t="str">
        <f t="shared" si="472"/>
        <v>Dec-2014</v>
      </c>
      <c r="Y6061" s="17">
        <f t="shared" si="473"/>
        <v>4</v>
      </c>
      <c r="Z6061" t="str">
        <f t="shared" si="474"/>
        <v>11-20%</v>
      </c>
      <c r="AA6061" s="17">
        <f>IF(COUNTIF($B$2:B6061,B6061)=1,1,0)</f>
        <v>1</v>
      </c>
      <c r="AB6061" s="17">
        <f>IF(COUNTIF($F$2:F6061,F6061)=1,1,0)</f>
        <v>0</v>
      </c>
    </row>
    <row r="6062" spans="1:28" x14ac:dyDescent="0.2">
      <c r="A6062" s="17">
        <v>6061</v>
      </c>
      <c r="B6062" t="s">
        <v>8690</v>
      </c>
      <c r="C6062" s="18">
        <v>42104</v>
      </c>
      <c r="D6062" s="18">
        <v>42110</v>
      </c>
      <c r="E6062" t="s">
        <v>77</v>
      </c>
      <c r="F6062" t="s">
        <v>2193</v>
      </c>
      <c r="G6062" t="s">
        <v>2194</v>
      </c>
      <c r="H6062" t="s">
        <v>129</v>
      </c>
      <c r="I6062" t="s">
        <v>54</v>
      </c>
      <c r="J6062" t="s">
        <v>416</v>
      </c>
      <c r="K6062" t="s">
        <v>294</v>
      </c>
      <c r="L6062">
        <v>14609</v>
      </c>
      <c r="M6062" t="s">
        <v>175</v>
      </c>
      <c r="N6062" t="s">
        <v>3319</v>
      </c>
      <c r="O6062" t="s">
        <v>73</v>
      </c>
      <c r="P6062" t="s">
        <v>86</v>
      </c>
      <c r="Q6062" t="s">
        <v>3320</v>
      </c>
      <c r="R6062" s="19">
        <v>142.04</v>
      </c>
      <c r="S6062" s="17">
        <v>4</v>
      </c>
      <c r="T6062" s="20">
        <v>0</v>
      </c>
      <c r="U6062" s="19">
        <v>38.3508</v>
      </c>
      <c r="V6062" s="20">
        <f t="shared" si="470"/>
        <v>0.27</v>
      </c>
      <c r="W6062" s="17">
        <f t="shared" si="471"/>
        <v>2015</v>
      </c>
      <c r="X6062" t="str">
        <f t="shared" si="472"/>
        <v>Apr-2015</v>
      </c>
      <c r="Y6062" s="17">
        <f t="shared" si="473"/>
        <v>6</v>
      </c>
      <c r="Z6062" t="str">
        <f t="shared" si="474"/>
        <v>0% (No Discount)</v>
      </c>
      <c r="AA6062" s="17">
        <f>IF(COUNTIF($B$2:B6062,B6062)=1,1,0)</f>
        <v>1</v>
      </c>
      <c r="AB6062" s="17">
        <f>IF(COUNTIF($F$2:F6062,F6062)=1,1,0)</f>
        <v>0</v>
      </c>
    </row>
    <row r="6063" spans="1:28" x14ac:dyDescent="0.2">
      <c r="A6063" s="17">
        <v>6062</v>
      </c>
      <c r="B6063" t="s">
        <v>8690</v>
      </c>
      <c r="C6063" s="18">
        <v>42104</v>
      </c>
      <c r="D6063" s="18">
        <v>42110</v>
      </c>
      <c r="E6063" t="s">
        <v>77</v>
      </c>
      <c r="F6063" t="s">
        <v>2193</v>
      </c>
      <c r="G6063" t="s">
        <v>2194</v>
      </c>
      <c r="H6063" t="s">
        <v>129</v>
      </c>
      <c r="I6063" t="s">
        <v>54</v>
      </c>
      <c r="J6063" t="s">
        <v>416</v>
      </c>
      <c r="K6063" t="s">
        <v>294</v>
      </c>
      <c r="L6063">
        <v>14609</v>
      </c>
      <c r="M6063" t="s">
        <v>175</v>
      </c>
      <c r="N6063" t="s">
        <v>1158</v>
      </c>
      <c r="O6063" t="s">
        <v>73</v>
      </c>
      <c r="P6063" t="s">
        <v>95</v>
      </c>
      <c r="Q6063" t="s">
        <v>1159</v>
      </c>
      <c r="R6063" s="19">
        <v>14.67</v>
      </c>
      <c r="S6063" s="17">
        <v>3</v>
      </c>
      <c r="T6063" s="20">
        <v>0</v>
      </c>
      <c r="U6063" s="19">
        <v>6.0147000000000004</v>
      </c>
      <c r="V6063" s="20">
        <f t="shared" si="470"/>
        <v>0.41000000000000003</v>
      </c>
      <c r="W6063" s="17">
        <f t="shared" si="471"/>
        <v>2015</v>
      </c>
      <c r="X6063" t="str">
        <f t="shared" si="472"/>
        <v>Apr-2015</v>
      </c>
      <c r="Y6063" s="17">
        <f t="shared" si="473"/>
        <v>6</v>
      </c>
      <c r="Z6063" t="str">
        <f t="shared" si="474"/>
        <v>0% (No Discount)</v>
      </c>
      <c r="AA6063" s="17">
        <f>IF(COUNTIF($B$2:B6063,B6063)=1,1,0)</f>
        <v>0</v>
      </c>
      <c r="AB6063" s="17">
        <f>IF(COUNTIF($F$2:F6063,F6063)=1,1,0)</f>
        <v>0</v>
      </c>
    </row>
    <row r="6064" spans="1:28" x14ac:dyDescent="0.2">
      <c r="A6064" s="17">
        <v>6063</v>
      </c>
      <c r="B6064" t="s">
        <v>8691</v>
      </c>
      <c r="C6064" s="18">
        <v>42363</v>
      </c>
      <c r="D6064" s="18">
        <v>42368</v>
      </c>
      <c r="E6064" t="s">
        <v>50</v>
      </c>
      <c r="F6064" t="s">
        <v>2262</v>
      </c>
      <c r="G6064" t="s">
        <v>2263</v>
      </c>
      <c r="H6064" t="s">
        <v>53</v>
      </c>
      <c r="I6064" t="s">
        <v>54</v>
      </c>
      <c r="J6064" t="s">
        <v>977</v>
      </c>
      <c r="K6064" t="s">
        <v>70</v>
      </c>
      <c r="L6064">
        <v>92037</v>
      </c>
      <c r="M6064" t="s">
        <v>71</v>
      </c>
      <c r="N6064" t="s">
        <v>3347</v>
      </c>
      <c r="O6064" t="s">
        <v>98</v>
      </c>
      <c r="P6064" t="s">
        <v>1246</v>
      </c>
      <c r="Q6064" t="s">
        <v>3348</v>
      </c>
      <c r="R6064" s="19">
        <v>1199.96</v>
      </c>
      <c r="S6064" s="17">
        <v>5</v>
      </c>
      <c r="T6064" s="20">
        <v>0.2</v>
      </c>
      <c r="U6064" s="19">
        <v>224.99250000000001</v>
      </c>
      <c r="V6064" s="20">
        <f t="shared" si="470"/>
        <v>0.1875</v>
      </c>
      <c r="W6064" s="17">
        <f t="shared" si="471"/>
        <v>2015</v>
      </c>
      <c r="X6064" t="str">
        <f t="shared" si="472"/>
        <v>Dec-2015</v>
      </c>
      <c r="Y6064" s="17">
        <f t="shared" si="473"/>
        <v>5</v>
      </c>
      <c r="Z6064" t="str">
        <f t="shared" si="474"/>
        <v>11-20%</v>
      </c>
      <c r="AA6064" s="17">
        <f>IF(COUNTIF($B$2:B6064,B6064)=1,1,0)</f>
        <v>1</v>
      </c>
      <c r="AB6064" s="17">
        <f>IF(COUNTIF($F$2:F6064,F6064)=1,1,0)</f>
        <v>0</v>
      </c>
    </row>
    <row r="6065" spans="1:28" x14ac:dyDescent="0.2">
      <c r="A6065" s="17">
        <v>6064</v>
      </c>
      <c r="B6065" t="s">
        <v>8691</v>
      </c>
      <c r="C6065" s="18">
        <v>42363</v>
      </c>
      <c r="D6065" s="18">
        <v>42368</v>
      </c>
      <c r="E6065" t="s">
        <v>50</v>
      </c>
      <c r="F6065" t="s">
        <v>2262</v>
      </c>
      <c r="G6065" t="s">
        <v>2263</v>
      </c>
      <c r="H6065" t="s">
        <v>53</v>
      </c>
      <c r="I6065" t="s">
        <v>54</v>
      </c>
      <c r="J6065" t="s">
        <v>977</v>
      </c>
      <c r="K6065" t="s">
        <v>70</v>
      </c>
      <c r="L6065">
        <v>92037</v>
      </c>
      <c r="M6065" t="s">
        <v>71</v>
      </c>
      <c r="N6065" t="s">
        <v>3146</v>
      </c>
      <c r="O6065" t="s">
        <v>73</v>
      </c>
      <c r="P6065" t="s">
        <v>117</v>
      </c>
      <c r="Q6065" t="s">
        <v>3147</v>
      </c>
      <c r="R6065" s="19">
        <v>12.6</v>
      </c>
      <c r="S6065" s="17">
        <v>3</v>
      </c>
      <c r="T6065" s="20">
        <v>0</v>
      </c>
      <c r="U6065" s="19">
        <v>6.1740000000000004</v>
      </c>
      <c r="V6065" s="20">
        <f t="shared" si="470"/>
        <v>0.49000000000000005</v>
      </c>
      <c r="W6065" s="17">
        <f t="shared" si="471"/>
        <v>2015</v>
      </c>
      <c r="X6065" t="str">
        <f t="shared" si="472"/>
        <v>Dec-2015</v>
      </c>
      <c r="Y6065" s="17">
        <f t="shared" si="473"/>
        <v>5</v>
      </c>
      <c r="Z6065" t="str">
        <f t="shared" si="474"/>
        <v>0% (No Discount)</v>
      </c>
      <c r="AA6065" s="17">
        <f>IF(COUNTIF($B$2:B6065,B6065)=1,1,0)</f>
        <v>0</v>
      </c>
      <c r="AB6065" s="17">
        <f>IF(COUNTIF($F$2:F6065,F6065)=1,1,0)</f>
        <v>0</v>
      </c>
    </row>
    <row r="6066" spans="1:28" x14ac:dyDescent="0.2">
      <c r="A6066" s="17">
        <v>6065</v>
      </c>
      <c r="B6066" t="s">
        <v>8691</v>
      </c>
      <c r="C6066" s="18">
        <v>42363</v>
      </c>
      <c r="D6066" s="18">
        <v>42368</v>
      </c>
      <c r="E6066" t="s">
        <v>50</v>
      </c>
      <c r="F6066" t="s">
        <v>2262</v>
      </c>
      <c r="G6066" t="s">
        <v>2263</v>
      </c>
      <c r="H6066" t="s">
        <v>53</v>
      </c>
      <c r="I6066" t="s">
        <v>54</v>
      </c>
      <c r="J6066" t="s">
        <v>977</v>
      </c>
      <c r="K6066" t="s">
        <v>70</v>
      </c>
      <c r="L6066">
        <v>92037</v>
      </c>
      <c r="M6066" t="s">
        <v>71</v>
      </c>
      <c r="N6066" t="s">
        <v>1799</v>
      </c>
      <c r="O6066" t="s">
        <v>73</v>
      </c>
      <c r="P6066" t="s">
        <v>117</v>
      </c>
      <c r="Q6066" t="s">
        <v>1800</v>
      </c>
      <c r="R6066" s="19">
        <v>17.940000000000001</v>
      </c>
      <c r="S6066" s="17">
        <v>3</v>
      </c>
      <c r="T6066" s="20">
        <v>0</v>
      </c>
      <c r="U6066" s="19">
        <v>8.0730000000000004</v>
      </c>
      <c r="V6066" s="20">
        <f t="shared" si="470"/>
        <v>0.45</v>
      </c>
      <c r="W6066" s="17">
        <f t="shared" si="471"/>
        <v>2015</v>
      </c>
      <c r="X6066" t="str">
        <f t="shared" si="472"/>
        <v>Dec-2015</v>
      </c>
      <c r="Y6066" s="17">
        <f t="shared" si="473"/>
        <v>5</v>
      </c>
      <c r="Z6066" t="str">
        <f t="shared" si="474"/>
        <v>0% (No Discount)</v>
      </c>
      <c r="AA6066" s="17">
        <f>IF(COUNTIF($B$2:B6066,B6066)=1,1,0)</f>
        <v>0</v>
      </c>
      <c r="AB6066" s="17">
        <f>IF(COUNTIF($F$2:F6066,F6066)=1,1,0)</f>
        <v>0</v>
      </c>
    </row>
    <row r="6067" spans="1:28" x14ac:dyDescent="0.2">
      <c r="A6067" s="17">
        <v>6066</v>
      </c>
      <c r="B6067" t="s">
        <v>8692</v>
      </c>
      <c r="C6067" s="18">
        <v>42099</v>
      </c>
      <c r="D6067" s="18">
        <v>42101</v>
      </c>
      <c r="E6067" t="s">
        <v>215</v>
      </c>
      <c r="F6067" t="s">
        <v>683</v>
      </c>
      <c r="G6067" t="s">
        <v>684</v>
      </c>
      <c r="H6067" t="s">
        <v>53</v>
      </c>
      <c r="I6067" t="s">
        <v>54</v>
      </c>
      <c r="J6067" t="s">
        <v>173</v>
      </c>
      <c r="K6067" t="s">
        <v>174</v>
      </c>
      <c r="L6067">
        <v>19120</v>
      </c>
      <c r="M6067" t="s">
        <v>175</v>
      </c>
      <c r="N6067" t="s">
        <v>2525</v>
      </c>
      <c r="O6067" t="s">
        <v>73</v>
      </c>
      <c r="P6067" t="s">
        <v>74</v>
      </c>
      <c r="Q6067" t="s">
        <v>2526</v>
      </c>
      <c r="R6067" s="19">
        <v>23.904</v>
      </c>
      <c r="S6067" s="17">
        <v>6</v>
      </c>
      <c r="T6067" s="20">
        <v>0.2</v>
      </c>
      <c r="U6067" s="19">
        <v>7.7687999999999997</v>
      </c>
      <c r="V6067" s="20">
        <f t="shared" si="470"/>
        <v>0.32500000000000001</v>
      </c>
      <c r="W6067" s="17">
        <f t="shared" si="471"/>
        <v>2015</v>
      </c>
      <c r="X6067" t="str">
        <f t="shared" si="472"/>
        <v>Apr-2015</v>
      </c>
      <c r="Y6067" s="17">
        <f t="shared" si="473"/>
        <v>2</v>
      </c>
      <c r="Z6067" t="str">
        <f t="shared" si="474"/>
        <v>11-20%</v>
      </c>
      <c r="AA6067" s="17">
        <f>IF(COUNTIF($B$2:B6067,B6067)=1,1,0)</f>
        <v>1</v>
      </c>
      <c r="AB6067" s="17">
        <f>IF(COUNTIF($F$2:F6067,F6067)=1,1,0)</f>
        <v>0</v>
      </c>
    </row>
    <row r="6068" spans="1:28" x14ac:dyDescent="0.2">
      <c r="A6068" s="17">
        <v>6067</v>
      </c>
      <c r="B6068" t="s">
        <v>8693</v>
      </c>
      <c r="C6068" s="18">
        <v>42021</v>
      </c>
      <c r="D6068" s="18">
        <v>42027</v>
      </c>
      <c r="E6068" t="s">
        <v>77</v>
      </c>
      <c r="F6068" t="s">
        <v>7294</v>
      </c>
      <c r="G6068" t="s">
        <v>7295</v>
      </c>
      <c r="H6068" t="s">
        <v>53</v>
      </c>
      <c r="I6068" t="s">
        <v>54</v>
      </c>
      <c r="J6068" t="s">
        <v>8694</v>
      </c>
      <c r="K6068" t="s">
        <v>362</v>
      </c>
      <c r="L6068">
        <v>38134</v>
      </c>
      <c r="M6068" t="s">
        <v>57</v>
      </c>
      <c r="N6068" t="s">
        <v>4861</v>
      </c>
      <c r="O6068" t="s">
        <v>73</v>
      </c>
      <c r="P6068" t="s">
        <v>606</v>
      </c>
      <c r="Q6068" t="s">
        <v>4862</v>
      </c>
      <c r="R6068" s="19">
        <v>88.96</v>
      </c>
      <c r="S6068" s="17">
        <v>8</v>
      </c>
      <c r="T6068" s="20">
        <v>0.2</v>
      </c>
      <c r="U6068" s="19">
        <v>10.007999999999999</v>
      </c>
      <c r="V6068" s="20">
        <f t="shared" si="470"/>
        <v>0.1125</v>
      </c>
      <c r="W6068" s="17">
        <f t="shared" si="471"/>
        <v>2015</v>
      </c>
      <c r="X6068" t="str">
        <f t="shared" si="472"/>
        <v>Jan-2015</v>
      </c>
      <c r="Y6068" s="17">
        <f t="shared" si="473"/>
        <v>6</v>
      </c>
      <c r="Z6068" t="str">
        <f t="shared" si="474"/>
        <v>11-20%</v>
      </c>
      <c r="AA6068" s="17">
        <f>IF(COUNTIF($B$2:B6068,B6068)=1,1,0)</f>
        <v>1</v>
      </c>
      <c r="AB6068" s="17">
        <f>IF(COUNTIF($F$2:F6068,F6068)=1,1,0)</f>
        <v>0</v>
      </c>
    </row>
    <row r="6069" spans="1:28" x14ac:dyDescent="0.2">
      <c r="A6069" s="17">
        <v>6068</v>
      </c>
      <c r="B6069" t="s">
        <v>8695</v>
      </c>
      <c r="C6069" s="18">
        <v>42875</v>
      </c>
      <c r="D6069" s="18">
        <v>42879</v>
      </c>
      <c r="E6069" t="s">
        <v>77</v>
      </c>
      <c r="F6069" t="s">
        <v>2162</v>
      </c>
      <c r="G6069" t="s">
        <v>2163</v>
      </c>
      <c r="H6069" t="s">
        <v>129</v>
      </c>
      <c r="I6069" t="s">
        <v>54</v>
      </c>
      <c r="J6069" t="s">
        <v>1149</v>
      </c>
      <c r="K6069" t="s">
        <v>70</v>
      </c>
      <c r="L6069">
        <v>90712</v>
      </c>
      <c r="M6069" t="s">
        <v>71</v>
      </c>
      <c r="N6069" t="s">
        <v>1617</v>
      </c>
      <c r="O6069" t="s">
        <v>59</v>
      </c>
      <c r="P6069" t="s">
        <v>63</v>
      </c>
      <c r="Q6069" t="s">
        <v>1618</v>
      </c>
      <c r="R6069" s="19">
        <v>518.27200000000005</v>
      </c>
      <c r="S6069" s="17">
        <v>8</v>
      </c>
      <c r="T6069" s="20">
        <v>0.2</v>
      </c>
      <c r="U6069" s="19">
        <v>-97.176000000000002</v>
      </c>
      <c r="V6069" s="20">
        <f t="shared" si="470"/>
        <v>-0.1875</v>
      </c>
      <c r="W6069" s="17">
        <f t="shared" si="471"/>
        <v>2017</v>
      </c>
      <c r="X6069" t="str">
        <f t="shared" si="472"/>
        <v>May-2017</v>
      </c>
      <c r="Y6069" s="17">
        <f t="shared" si="473"/>
        <v>4</v>
      </c>
      <c r="Z6069" t="str">
        <f t="shared" si="474"/>
        <v>11-20%</v>
      </c>
      <c r="AA6069" s="17">
        <f>IF(COUNTIF($B$2:B6069,B6069)=1,1,0)</f>
        <v>1</v>
      </c>
      <c r="AB6069" s="17">
        <f>IF(COUNTIF($F$2:F6069,F6069)=1,1,0)</f>
        <v>0</v>
      </c>
    </row>
    <row r="6070" spans="1:28" x14ac:dyDescent="0.2">
      <c r="A6070" s="17">
        <v>6069</v>
      </c>
      <c r="B6070" t="s">
        <v>8695</v>
      </c>
      <c r="C6070" s="18">
        <v>42875</v>
      </c>
      <c r="D6070" s="18">
        <v>42879</v>
      </c>
      <c r="E6070" t="s">
        <v>77</v>
      </c>
      <c r="F6070" t="s">
        <v>2162</v>
      </c>
      <c r="G6070" t="s">
        <v>2163</v>
      </c>
      <c r="H6070" t="s">
        <v>129</v>
      </c>
      <c r="I6070" t="s">
        <v>54</v>
      </c>
      <c r="J6070" t="s">
        <v>1149</v>
      </c>
      <c r="K6070" t="s">
        <v>70</v>
      </c>
      <c r="L6070">
        <v>90712</v>
      </c>
      <c r="M6070" t="s">
        <v>71</v>
      </c>
      <c r="N6070" t="s">
        <v>3061</v>
      </c>
      <c r="O6070" t="s">
        <v>59</v>
      </c>
      <c r="P6070" t="s">
        <v>92</v>
      </c>
      <c r="Q6070" t="s">
        <v>3062</v>
      </c>
      <c r="R6070" s="19">
        <v>6.98</v>
      </c>
      <c r="S6070" s="17">
        <v>1</v>
      </c>
      <c r="T6070" s="20">
        <v>0</v>
      </c>
      <c r="U6070" s="19">
        <v>3.3504</v>
      </c>
      <c r="V6070" s="20">
        <f t="shared" si="470"/>
        <v>0.48</v>
      </c>
      <c r="W6070" s="17">
        <f t="shared" si="471"/>
        <v>2017</v>
      </c>
      <c r="X6070" t="str">
        <f t="shared" si="472"/>
        <v>May-2017</v>
      </c>
      <c r="Y6070" s="17">
        <f t="shared" si="473"/>
        <v>4</v>
      </c>
      <c r="Z6070" t="str">
        <f t="shared" si="474"/>
        <v>0% (No Discount)</v>
      </c>
      <c r="AA6070" s="17">
        <f>IF(COUNTIF($B$2:B6070,B6070)=1,1,0)</f>
        <v>0</v>
      </c>
      <c r="AB6070" s="17">
        <f>IF(COUNTIF($F$2:F6070,F6070)=1,1,0)</f>
        <v>0</v>
      </c>
    </row>
    <row r="6071" spans="1:28" x14ac:dyDescent="0.2">
      <c r="A6071" s="17">
        <v>6070</v>
      </c>
      <c r="B6071" t="s">
        <v>8695</v>
      </c>
      <c r="C6071" s="18">
        <v>42875</v>
      </c>
      <c r="D6071" s="18">
        <v>42879</v>
      </c>
      <c r="E6071" t="s">
        <v>77</v>
      </c>
      <c r="F6071" t="s">
        <v>2162</v>
      </c>
      <c r="G6071" t="s">
        <v>2163</v>
      </c>
      <c r="H6071" t="s">
        <v>129</v>
      </c>
      <c r="I6071" t="s">
        <v>54</v>
      </c>
      <c r="J6071" t="s">
        <v>1149</v>
      </c>
      <c r="K6071" t="s">
        <v>70</v>
      </c>
      <c r="L6071">
        <v>90712</v>
      </c>
      <c r="M6071" t="s">
        <v>71</v>
      </c>
      <c r="N6071" t="s">
        <v>8696</v>
      </c>
      <c r="O6071" t="s">
        <v>98</v>
      </c>
      <c r="P6071" t="s">
        <v>711</v>
      </c>
      <c r="Q6071" t="s">
        <v>8697</v>
      </c>
      <c r="R6071" s="19">
        <v>343.2</v>
      </c>
      <c r="S6071" s="17">
        <v>1</v>
      </c>
      <c r="T6071" s="20">
        <v>0.2</v>
      </c>
      <c r="U6071" s="19">
        <v>38.61</v>
      </c>
      <c r="V6071" s="20">
        <f t="shared" si="470"/>
        <v>0.1125</v>
      </c>
      <c r="W6071" s="17">
        <f t="shared" si="471"/>
        <v>2017</v>
      </c>
      <c r="X6071" t="str">
        <f t="shared" si="472"/>
        <v>May-2017</v>
      </c>
      <c r="Y6071" s="17">
        <f t="shared" si="473"/>
        <v>4</v>
      </c>
      <c r="Z6071" t="str">
        <f t="shared" si="474"/>
        <v>11-20%</v>
      </c>
      <c r="AA6071" s="17">
        <f>IF(COUNTIF($B$2:B6071,B6071)=1,1,0)</f>
        <v>0</v>
      </c>
      <c r="AB6071" s="17">
        <f>IF(COUNTIF($F$2:F6071,F6071)=1,1,0)</f>
        <v>0</v>
      </c>
    </row>
    <row r="6072" spans="1:28" x14ac:dyDescent="0.2">
      <c r="A6072" s="17">
        <v>6071</v>
      </c>
      <c r="B6072" t="s">
        <v>8698</v>
      </c>
      <c r="C6072" s="18">
        <v>42960</v>
      </c>
      <c r="D6072" s="18">
        <v>42967</v>
      </c>
      <c r="E6072" t="s">
        <v>77</v>
      </c>
      <c r="F6072" t="s">
        <v>3975</v>
      </c>
      <c r="G6072" t="s">
        <v>3976</v>
      </c>
      <c r="H6072" t="s">
        <v>68</v>
      </c>
      <c r="I6072" t="s">
        <v>54</v>
      </c>
      <c r="J6072" t="s">
        <v>173</v>
      </c>
      <c r="K6072" t="s">
        <v>174</v>
      </c>
      <c r="L6072">
        <v>19120</v>
      </c>
      <c r="M6072" t="s">
        <v>175</v>
      </c>
      <c r="N6072" t="s">
        <v>2653</v>
      </c>
      <c r="O6072" t="s">
        <v>73</v>
      </c>
      <c r="P6072" t="s">
        <v>74</v>
      </c>
      <c r="Q6072" t="s">
        <v>2654</v>
      </c>
      <c r="R6072" s="19">
        <v>17.544</v>
      </c>
      <c r="S6072" s="17">
        <v>3</v>
      </c>
      <c r="T6072" s="20">
        <v>0.2</v>
      </c>
      <c r="U6072" s="19">
        <v>5.9211</v>
      </c>
      <c r="V6072" s="20">
        <f t="shared" si="470"/>
        <v>0.33749999999999997</v>
      </c>
      <c r="W6072" s="17">
        <f t="shared" si="471"/>
        <v>2017</v>
      </c>
      <c r="X6072" t="str">
        <f t="shared" si="472"/>
        <v>Aug-2017</v>
      </c>
      <c r="Y6072" s="17">
        <f t="shared" si="473"/>
        <v>7</v>
      </c>
      <c r="Z6072" t="str">
        <f t="shared" si="474"/>
        <v>11-20%</v>
      </c>
      <c r="AA6072" s="17">
        <f>IF(COUNTIF($B$2:B6072,B6072)=1,1,0)</f>
        <v>1</v>
      </c>
      <c r="AB6072" s="17">
        <f>IF(COUNTIF($F$2:F6072,F6072)=1,1,0)</f>
        <v>0</v>
      </c>
    </row>
    <row r="6073" spans="1:28" x14ac:dyDescent="0.2">
      <c r="A6073" s="17">
        <v>6072</v>
      </c>
      <c r="B6073" t="s">
        <v>8699</v>
      </c>
      <c r="C6073" s="18">
        <v>42369</v>
      </c>
      <c r="D6073" s="18">
        <v>42373</v>
      </c>
      <c r="E6073" t="s">
        <v>77</v>
      </c>
      <c r="F6073" t="s">
        <v>8403</v>
      </c>
      <c r="G6073" t="s">
        <v>8404</v>
      </c>
      <c r="H6073" t="s">
        <v>53</v>
      </c>
      <c r="I6073" t="s">
        <v>54</v>
      </c>
      <c r="J6073" t="s">
        <v>1267</v>
      </c>
      <c r="K6073" t="s">
        <v>131</v>
      </c>
      <c r="L6073">
        <v>78745</v>
      </c>
      <c r="M6073" t="s">
        <v>132</v>
      </c>
      <c r="N6073" t="s">
        <v>2461</v>
      </c>
      <c r="O6073" t="s">
        <v>73</v>
      </c>
      <c r="P6073" t="s">
        <v>86</v>
      </c>
      <c r="Q6073" t="s">
        <v>2462</v>
      </c>
      <c r="R6073" s="19">
        <v>152.68799999999999</v>
      </c>
      <c r="S6073" s="17">
        <v>2</v>
      </c>
      <c r="T6073" s="20">
        <v>0.2</v>
      </c>
      <c r="U6073" s="19">
        <v>-26.720400000000001</v>
      </c>
      <c r="V6073" s="20">
        <f t="shared" si="470"/>
        <v>-0.17500000000000002</v>
      </c>
      <c r="W6073" s="17">
        <f t="shared" si="471"/>
        <v>2015</v>
      </c>
      <c r="X6073" t="str">
        <f t="shared" si="472"/>
        <v>Dec-2015</v>
      </c>
      <c r="Y6073" s="17">
        <f t="shared" si="473"/>
        <v>4</v>
      </c>
      <c r="Z6073" t="str">
        <f t="shared" si="474"/>
        <v>11-20%</v>
      </c>
      <c r="AA6073" s="17">
        <f>IF(COUNTIF($B$2:B6073,B6073)=1,1,0)</f>
        <v>1</v>
      </c>
      <c r="AB6073" s="17">
        <f>IF(COUNTIF($F$2:F6073,F6073)=1,1,0)</f>
        <v>0</v>
      </c>
    </row>
    <row r="6074" spans="1:28" x14ac:dyDescent="0.2">
      <c r="A6074" s="17">
        <v>6073</v>
      </c>
      <c r="B6074" t="s">
        <v>8699</v>
      </c>
      <c r="C6074" s="18">
        <v>42369</v>
      </c>
      <c r="D6074" s="18">
        <v>42373</v>
      </c>
      <c r="E6074" t="s">
        <v>77</v>
      </c>
      <c r="F6074" t="s">
        <v>8403</v>
      </c>
      <c r="G6074" t="s">
        <v>8404</v>
      </c>
      <c r="H6074" t="s">
        <v>53</v>
      </c>
      <c r="I6074" t="s">
        <v>54</v>
      </c>
      <c r="J6074" t="s">
        <v>1267</v>
      </c>
      <c r="K6074" t="s">
        <v>131</v>
      </c>
      <c r="L6074">
        <v>78745</v>
      </c>
      <c r="M6074" t="s">
        <v>132</v>
      </c>
      <c r="N6074" t="s">
        <v>3332</v>
      </c>
      <c r="O6074" t="s">
        <v>73</v>
      </c>
      <c r="P6074" t="s">
        <v>296</v>
      </c>
      <c r="Q6074" t="s">
        <v>3333</v>
      </c>
      <c r="R6074" s="19">
        <v>3.488</v>
      </c>
      <c r="S6074" s="17">
        <v>2</v>
      </c>
      <c r="T6074" s="20">
        <v>0.2</v>
      </c>
      <c r="U6074" s="19">
        <v>0.56679999999999997</v>
      </c>
      <c r="V6074" s="20">
        <f t="shared" si="470"/>
        <v>0.16250000000000001</v>
      </c>
      <c r="W6074" s="17">
        <f t="shared" si="471"/>
        <v>2015</v>
      </c>
      <c r="X6074" t="str">
        <f t="shared" si="472"/>
        <v>Dec-2015</v>
      </c>
      <c r="Y6074" s="17">
        <f t="shared" si="473"/>
        <v>4</v>
      </c>
      <c r="Z6074" t="str">
        <f t="shared" si="474"/>
        <v>11-20%</v>
      </c>
      <c r="AA6074" s="17">
        <f>IF(COUNTIF($B$2:B6074,B6074)=1,1,0)</f>
        <v>0</v>
      </c>
      <c r="AB6074" s="17">
        <f>IF(COUNTIF($F$2:F6074,F6074)=1,1,0)</f>
        <v>0</v>
      </c>
    </row>
    <row r="6075" spans="1:28" x14ac:dyDescent="0.2">
      <c r="A6075" s="17">
        <v>6074</v>
      </c>
      <c r="B6075" t="s">
        <v>8699</v>
      </c>
      <c r="C6075" s="18">
        <v>42369</v>
      </c>
      <c r="D6075" s="18">
        <v>42373</v>
      </c>
      <c r="E6075" t="s">
        <v>77</v>
      </c>
      <c r="F6075" t="s">
        <v>8403</v>
      </c>
      <c r="G6075" t="s">
        <v>8404</v>
      </c>
      <c r="H6075" t="s">
        <v>53</v>
      </c>
      <c r="I6075" t="s">
        <v>54</v>
      </c>
      <c r="J6075" t="s">
        <v>1267</v>
      </c>
      <c r="K6075" t="s">
        <v>131</v>
      </c>
      <c r="L6075">
        <v>78745</v>
      </c>
      <c r="M6075" t="s">
        <v>132</v>
      </c>
      <c r="N6075" t="s">
        <v>1326</v>
      </c>
      <c r="O6075" t="s">
        <v>73</v>
      </c>
      <c r="P6075" t="s">
        <v>606</v>
      </c>
      <c r="Q6075" t="s">
        <v>1327</v>
      </c>
      <c r="R6075" s="19">
        <v>5.8879999999999999</v>
      </c>
      <c r="S6075" s="17">
        <v>2</v>
      </c>
      <c r="T6075" s="20">
        <v>0.2</v>
      </c>
      <c r="U6075" s="19">
        <v>-1.3248</v>
      </c>
      <c r="V6075" s="20">
        <f t="shared" si="470"/>
        <v>-0.22500000000000001</v>
      </c>
      <c r="W6075" s="17">
        <f t="shared" si="471"/>
        <v>2015</v>
      </c>
      <c r="X6075" t="str">
        <f t="shared" si="472"/>
        <v>Dec-2015</v>
      </c>
      <c r="Y6075" s="17">
        <f t="shared" si="473"/>
        <v>4</v>
      </c>
      <c r="Z6075" t="str">
        <f t="shared" si="474"/>
        <v>11-20%</v>
      </c>
      <c r="AA6075" s="17">
        <f>IF(COUNTIF($B$2:B6075,B6075)=1,1,0)</f>
        <v>0</v>
      </c>
      <c r="AB6075" s="17">
        <f>IF(COUNTIF($F$2:F6075,F6075)=1,1,0)</f>
        <v>0</v>
      </c>
    </row>
    <row r="6076" spans="1:28" x14ac:dyDescent="0.2">
      <c r="A6076" s="17">
        <v>6075</v>
      </c>
      <c r="B6076" t="s">
        <v>8700</v>
      </c>
      <c r="C6076" s="18">
        <v>43094</v>
      </c>
      <c r="D6076" s="18">
        <v>43098</v>
      </c>
      <c r="E6076" t="s">
        <v>77</v>
      </c>
      <c r="F6076" t="s">
        <v>821</v>
      </c>
      <c r="G6076" t="s">
        <v>822</v>
      </c>
      <c r="H6076" t="s">
        <v>68</v>
      </c>
      <c r="I6076" t="s">
        <v>54</v>
      </c>
      <c r="J6076" t="s">
        <v>69</v>
      </c>
      <c r="K6076" t="s">
        <v>70</v>
      </c>
      <c r="L6076">
        <v>90008</v>
      </c>
      <c r="M6076" t="s">
        <v>71</v>
      </c>
      <c r="N6076" t="s">
        <v>5030</v>
      </c>
      <c r="O6076" t="s">
        <v>73</v>
      </c>
      <c r="P6076" t="s">
        <v>102</v>
      </c>
      <c r="Q6076" t="s">
        <v>5031</v>
      </c>
      <c r="R6076" s="19">
        <v>153.55199999999999</v>
      </c>
      <c r="S6076" s="17">
        <v>3</v>
      </c>
      <c r="T6076" s="20">
        <v>0.2</v>
      </c>
      <c r="U6076" s="19">
        <v>51.823799999999999</v>
      </c>
      <c r="V6076" s="20">
        <f t="shared" si="470"/>
        <v>0.33750000000000002</v>
      </c>
      <c r="W6076" s="17">
        <f t="shared" si="471"/>
        <v>2017</v>
      </c>
      <c r="X6076" t="str">
        <f t="shared" si="472"/>
        <v>Dec-2017</v>
      </c>
      <c r="Y6076" s="17">
        <f t="shared" si="473"/>
        <v>4</v>
      </c>
      <c r="Z6076" t="str">
        <f t="shared" si="474"/>
        <v>11-20%</v>
      </c>
      <c r="AA6076" s="17">
        <f>IF(COUNTIF($B$2:B6076,B6076)=1,1,0)</f>
        <v>1</v>
      </c>
      <c r="AB6076" s="17">
        <f>IF(COUNTIF($F$2:F6076,F6076)=1,1,0)</f>
        <v>0</v>
      </c>
    </row>
    <row r="6077" spans="1:28" x14ac:dyDescent="0.2">
      <c r="A6077" s="17">
        <v>6076</v>
      </c>
      <c r="B6077" t="s">
        <v>8700</v>
      </c>
      <c r="C6077" s="18">
        <v>43094</v>
      </c>
      <c r="D6077" s="18">
        <v>43098</v>
      </c>
      <c r="E6077" t="s">
        <v>77</v>
      </c>
      <c r="F6077" t="s">
        <v>821</v>
      </c>
      <c r="G6077" t="s">
        <v>822</v>
      </c>
      <c r="H6077" t="s">
        <v>68</v>
      </c>
      <c r="I6077" t="s">
        <v>54</v>
      </c>
      <c r="J6077" t="s">
        <v>69</v>
      </c>
      <c r="K6077" t="s">
        <v>70</v>
      </c>
      <c r="L6077">
        <v>90008</v>
      </c>
      <c r="M6077" t="s">
        <v>71</v>
      </c>
      <c r="N6077" t="s">
        <v>1126</v>
      </c>
      <c r="O6077" t="s">
        <v>73</v>
      </c>
      <c r="P6077" t="s">
        <v>86</v>
      </c>
      <c r="Q6077" t="s">
        <v>1127</v>
      </c>
      <c r="R6077" s="19">
        <v>270.62</v>
      </c>
      <c r="S6077" s="17">
        <v>2</v>
      </c>
      <c r="T6077" s="20">
        <v>0</v>
      </c>
      <c r="U6077" s="19">
        <v>2.7061999999999999</v>
      </c>
      <c r="V6077" s="20">
        <f t="shared" si="470"/>
        <v>0.01</v>
      </c>
      <c r="W6077" s="17">
        <f t="shared" si="471"/>
        <v>2017</v>
      </c>
      <c r="X6077" t="str">
        <f t="shared" si="472"/>
        <v>Dec-2017</v>
      </c>
      <c r="Y6077" s="17">
        <f t="shared" si="473"/>
        <v>4</v>
      </c>
      <c r="Z6077" t="str">
        <f t="shared" si="474"/>
        <v>0% (No Discount)</v>
      </c>
      <c r="AA6077" s="17">
        <f>IF(COUNTIF($B$2:B6077,B6077)=1,1,0)</f>
        <v>0</v>
      </c>
      <c r="AB6077" s="17">
        <f>IF(COUNTIF($F$2:F6077,F6077)=1,1,0)</f>
        <v>0</v>
      </c>
    </row>
    <row r="6078" spans="1:28" x14ac:dyDescent="0.2">
      <c r="A6078" s="17">
        <v>6077</v>
      </c>
      <c r="B6078" t="s">
        <v>8701</v>
      </c>
      <c r="C6078" s="18">
        <v>42614</v>
      </c>
      <c r="D6078" s="18">
        <v>42620</v>
      </c>
      <c r="E6078" t="s">
        <v>77</v>
      </c>
      <c r="F6078" t="s">
        <v>2600</v>
      </c>
      <c r="G6078" t="s">
        <v>2601</v>
      </c>
      <c r="H6078" t="s">
        <v>53</v>
      </c>
      <c r="I6078" t="s">
        <v>54</v>
      </c>
      <c r="J6078" t="s">
        <v>293</v>
      </c>
      <c r="K6078" t="s">
        <v>294</v>
      </c>
      <c r="L6078">
        <v>10011</v>
      </c>
      <c r="M6078" t="s">
        <v>175</v>
      </c>
      <c r="N6078" t="s">
        <v>1877</v>
      </c>
      <c r="O6078" t="s">
        <v>98</v>
      </c>
      <c r="P6078" t="s">
        <v>188</v>
      </c>
      <c r="Q6078" t="s">
        <v>1878</v>
      </c>
      <c r="R6078" s="19">
        <v>468.9</v>
      </c>
      <c r="S6078" s="17">
        <v>6</v>
      </c>
      <c r="T6078" s="20">
        <v>0</v>
      </c>
      <c r="U6078" s="19">
        <v>206.316</v>
      </c>
      <c r="V6078" s="20">
        <f t="shared" si="470"/>
        <v>0.44</v>
      </c>
      <c r="W6078" s="17">
        <f t="shared" si="471"/>
        <v>2016</v>
      </c>
      <c r="X6078" t="str">
        <f t="shared" si="472"/>
        <v>Sep-2016</v>
      </c>
      <c r="Y6078" s="17">
        <f t="shared" si="473"/>
        <v>6</v>
      </c>
      <c r="Z6078" t="str">
        <f t="shared" si="474"/>
        <v>0% (No Discount)</v>
      </c>
      <c r="AA6078" s="17">
        <f>IF(COUNTIF($B$2:B6078,B6078)=1,1,0)</f>
        <v>1</v>
      </c>
      <c r="AB6078" s="17">
        <f>IF(COUNTIF($F$2:F6078,F6078)=1,1,0)</f>
        <v>0</v>
      </c>
    </row>
    <row r="6079" spans="1:28" x14ac:dyDescent="0.2">
      <c r="A6079" s="17">
        <v>6078</v>
      </c>
      <c r="B6079" t="s">
        <v>8701</v>
      </c>
      <c r="C6079" s="18">
        <v>42614</v>
      </c>
      <c r="D6079" s="18">
        <v>42620</v>
      </c>
      <c r="E6079" t="s">
        <v>77</v>
      </c>
      <c r="F6079" t="s">
        <v>2600</v>
      </c>
      <c r="G6079" t="s">
        <v>2601</v>
      </c>
      <c r="H6079" t="s">
        <v>53</v>
      </c>
      <c r="I6079" t="s">
        <v>54</v>
      </c>
      <c r="J6079" t="s">
        <v>293</v>
      </c>
      <c r="K6079" t="s">
        <v>294</v>
      </c>
      <c r="L6079">
        <v>10011</v>
      </c>
      <c r="M6079" t="s">
        <v>175</v>
      </c>
      <c r="N6079" t="s">
        <v>6545</v>
      </c>
      <c r="O6079" t="s">
        <v>98</v>
      </c>
      <c r="P6079" t="s">
        <v>188</v>
      </c>
      <c r="Q6079" t="s">
        <v>6546</v>
      </c>
      <c r="R6079" s="19">
        <v>72.48</v>
      </c>
      <c r="S6079" s="17">
        <v>2</v>
      </c>
      <c r="T6079" s="20">
        <v>0</v>
      </c>
      <c r="U6079" s="19">
        <v>30.441600000000001</v>
      </c>
      <c r="V6079" s="20">
        <f t="shared" si="470"/>
        <v>0.42</v>
      </c>
      <c r="W6079" s="17">
        <f t="shared" si="471"/>
        <v>2016</v>
      </c>
      <c r="X6079" t="str">
        <f t="shared" si="472"/>
        <v>Sep-2016</v>
      </c>
      <c r="Y6079" s="17">
        <f t="shared" si="473"/>
        <v>6</v>
      </c>
      <c r="Z6079" t="str">
        <f t="shared" si="474"/>
        <v>0% (No Discount)</v>
      </c>
      <c r="AA6079" s="17">
        <f>IF(COUNTIF($B$2:B6079,B6079)=1,1,0)</f>
        <v>0</v>
      </c>
      <c r="AB6079" s="17">
        <f>IF(COUNTIF($F$2:F6079,F6079)=1,1,0)</f>
        <v>0</v>
      </c>
    </row>
    <row r="6080" spans="1:28" x14ac:dyDescent="0.2">
      <c r="A6080" s="17">
        <v>6079</v>
      </c>
      <c r="B6080" t="s">
        <v>8701</v>
      </c>
      <c r="C6080" s="18">
        <v>42614</v>
      </c>
      <c r="D6080" s="18">
        <v>42620</v>
      </c>
      <c r="E6080" t="s">
        <v>77</v>
      </c>
      <c r="F6080" t="s">
        <v>2600</v>
      </c>
      <c r="G6080" t="s">
        <v>2601</v>
      </c>
      <c r="H6080" t="s">
        <v>53</v>
      </c>
      <c r="I6080" t="s">
        <v>54</v>
      </c>
      <c r="J6080" t="s">
        <v>293</v>
      </c>
      <c r="K6080" t="s">
        <v>294</v>
      </c>
      <c r="L6080">
        <v>10011</v>
      </c>
      <c r="M6080" t="s">
        <v>175</v>
      </c>
      <c r="N6080" t="s">
        <v>1981</v>
      </c>
      <c r="O6080" t="s">
        <v>73</v>
      </c>
      <c r="P6080" t="s">
        <v>606</v>
      </c>
      <c r="Q6080" t="s">
        <v>1982</v>
      </c>
      <c r="R6080" s="19">
        <v>10.95</v>
      </c>
      <c r="S6080" s="17">
        <v>3</v>
      </c>
      <c r="T6080" s="20">
        <v>0</v>
      </c>
      <c r="U6080" s="19">
        <v>3.2850000000000001</v>
      </c>
      <c r="V6080" s="20">
        <f t="shared" si="470"/>
        <v>0.30000000000000004</v>
      </c>
      <c r="W6080" s="17">
        <f t="shared" si="471"/>
        <v>2016</v>
      </c>
      <c r="X6080" t="str">
        <f t="shared" si="472"/>
        <v>Sep-2016</v>
      </c>
      <c r="Y6080" s="17">
        <f t="shared" si="473"/>
        <v>6</v>
      </c>
      <c r="Z6080" t="str">
        <f t="shared" si="474"/>
        <v>0% (No Discount)</v>
      </c>
      <c r="AA6080" s="17">
        <f>IF(COUNTIF($B$2:B6080,B6080)=1,1,0)</f>
        <v>0</v>
      </c>
      <c r="AB6080" s="17">
        <f>IF(COUNTIF($F$2:F6080,F6080)=1,1,0)</f>
        <v>0</v>
      </c>
    </row>
    <row r="6081" spans="1:28" x14ac:dyDescent="0.2">
      <c r="A6081" s="17">
        <v>6080</v>
      </c>
      <c r="B6081" t="s">
        <v>8701</v>
      </c>
      <c r="C6081" s="18">
        <v>42614</v>
      </c>
      <c r="D6081" s="18">
        <v>42620</v>
      </c>
      <c r="E6081" t="s">
        <v>77</v>
      </c>
      <c r="F6081" t="s">
        <v>2600</v>
      </c>
      <c r="G6081" t="s">
        <v>2601</v>
      </c>
      <c r="H6081" t="s">
        <v>53</v>
      </c>
      <c r="I6081" t="s">
        <v>54</v>
      </c>
      <c r="J6081" t="s">
        <v>293</v>
      </c>
      <c r="K6081" t="s">
        <v>294</v>
      </c>
      <c r="L6081">
        <v>10011</v>
      </c>
      <c r="M6081" t="s">
        <v>175</v>
      </c>
      <c r="N6081" t="s">
        <v>1746</v>
      </c>
      <c r="O6081" t="s">
        <v>59</v>
      </c>
      <c r="P6081" t="s">
        <v>92</v>
      </c>
      <c r="Q6081" t="s">
        <v>1747</v>
      </c>
      <c r="R6081" s="19">
        <v>191.82</v>
      </c>
      <c r="S6081" s="17">
        <v>3</v>
      </c>
      <c r="T6081" s="20">
        <v>0</v>
      </c>
      <c r="U6081" s="19">
        <v>61.382399999999997</v>
      </c>
      <c r="V6081" s="20">
        <f t="shared" si="470"/>
        <v>0.32</v>
      </c>
      <c r="W6081" s="17">
        <f t="shared" si="471"/>
        <v>2016</v>
      </c>
      <c r="X6081" t="str">
        <f t="shared" si="472"/>
        <v>Sep-2016</v>
      </c>
      <c r="Y6081" s="17">
        <f t="shared" si="473"/>
        <v>6</v>
      </c>
      <c r="Z6081" t="str">
        <f t="shared" si="474"/>
        <v>0% (No Discount)</v>
      </c>
      <c r="AA6081" s="17">
        <f>IF(COUNTIF($B$2:B6081,B6081)=1,1,0)</f>
        <v>0</v>
      </c>
      <c r="AB6081" s="17">
        <f>IF(COUNTIF($F$2:F6081,F6081)=1,1,0)</f>
        <v>0</v>
      </c>
    </row>
    <row r="6082" spans="1:28" x14ac:dyDescent="0.2">
      <c r="A6082" s="17">
        <v>6081</v>
      </c>
      <c r="B6082" t="s">
        <v>8702</v>
      </c>
      <c r="C6082" s="18">
        <v>42952</v>
      </c>
      <c r="D6082" s="18">
        <v>42955</v>
      </c>
      <c r="E6082" t="s">
        <v>215</v>
      </c>
      <c r="F6082" t="s">
        <v>1098</v>
      </c>
      <c r="G6082" t="s">
        <v>1099</v>
      </c>
      <c r="H6082" t="s">
        <v>129</v>
      </c>
      <c r="I6082" t="s">
        <v>54</v>
      </c>
      <c r="J6082" t="s">
        <v>211</v>
      </c>
      <c r="K6082" t="s">
        <v>131</v>
      </c>
      <c r="L6082">
        <v>77070</v>
      </c>
      <c r="M6082" t="s">
        <v>132</v>
      </c>
      <c r="N6082" t="s">
        <v>4943</v>
      </c>
      <c r="O6082" t="s">
        <v>73</v>
      </c>
      <c r="P6082" t="s">
        <v>86</v>
      </c>
      <c r="Q6082" t="s">
        <v>4944</v>
      </c>
      <c r="R6082" s="19">
        <v>151.05600000000001</v>
      </c>
      <c r="S6082" s="17">
        <v>9</v>
      </c>
      <c r="T6082" s="20">
        <v>0.2</v>
      </c>
      <c r="U6082" s="19">
        <v>7.5528000000000004</v>
      </c>
      <c r="V6082" s="20">
        <f t="shared" ref="V6082:V6145" si="475">IFERROR(U6082/R6082,0)</f>
        <v>4.9999999999999996E-2</v>
      </c>
      <c r="W6082" s="17">
        <f t="shared" ref="W6082:W6145" si="476">YEAR(C6082)</f>
        <v>2017</v>
      </c>
      <c r="X6082" t="str">
        <f t="shared" ref="X6082:X6145" si="477">TEXT(C6082,"mmm-yyyy")</f>
        <v>Aug-2017</v>
      </c>
      <c r="Y6082" s="17">
        <f t="shared" ref="Y6082:Y6145" si="478">D6082-C6082</f>
        <v>3</v>
      </c>
      <c r="Z6082" t="str">
        <f t="shared" ref="Z6082:Z6145" si="479">IF(T6082=0,"0% (No Discount)",IF(T6082&lt;=0.1,"1-10%",IF(T6082&lt;=0.2,"11-20%",IF(T6082&lt;=0.3,"21-30%",IF(T6082&lt;=0.4,"31-40%",IF(T6082&lt;=0.5,"41-50%","Over 50%"))))))</f>
        <v>11-20%</v>
      </c>
      <c r="AA6082" s="17">
        <f>IF(COUNTIF($B$2:B6082,B6082)=1,1,0)</f>
        <v>1</v>
      </c>
      <c r="AB6082" s="17">
        <f>IF(COUNTIF($F$2:F6082,F6082)=1,1,0)</f>
        <v>0</v>
      </c>
    </row>
    <row r="6083" spans="1:28" x14ac:dyDescent="0.2">
      <c r="A6083" s="17">
        <v>6082</v>
      </c>
      <c r="B6083" t="s">
        <v>8703</v>
      </c>
      <c r="C6083" s="18">
        <v>41688</v>
      </c>
      <c r="D6083" s="18">
        <v>41688</v>
      </c>
      <c r="E6083" t="s">
        <v>1320</v>
      </c>
      <c r="F6083" t="s">
        <v>1585</v>
      </c>
      <c r="G6083" t="s">
        <v>1586</v>
      </c>
      <c r="H6083" t="s">
        <v>53</v>
      </c>
      <c r="I6083" t="s">
        <v>54</v>
      </c>
      <c r="J6083" t="s">
        <v>4916</v>
      </c>
      <c r="K6083" t="s">
        <v>131</v>
      </c>
      <c r="L6083">
        <v>79424</v>
      </c>
      <c r="M6083" t="s">
        <v>132</v>
      </c>
      <c r="N6083" t="s">
        <v>7061</v>
      </c>
      <c r="O6083" t="s">
        <v>59</v>
      </c>
      <c r="P6083" t="s">
        <v>92</v>
      </c>
      <c r="Q6083" t="s">
        <v>7062</v>
      </c>
      <c r="R6083" s="19">
        <v>25.16</v>
      </c>
      <c r="S6083" s="17">
        <v>5</v>
      </c>
      <c r="T6083" s="20">
        <v>0.6</v>
      </c>
      <c r="U6083" s="19">
        <v>-11.321999999999999</v>
      </c>
      <c r="V6083" s="20">
        <f t="shared" si="475"/>
        <v>-0.44999999999999996</v>
      </c>
      <c r="W6083" s="17">
        <f t="shared" si="476"/>
        <v>2014</v>
      </c>
      <c r="X6083" t="str">
        <f t="shared" si="477"/>
        <v>Feb-2014</v>
      </c>
      <c r="Y6083" s="17">
        <f t="shared" si="478"/>
        <v>0</v>
      </c>
      <c r="Z6083" t="str">
        <f t="shared" si="479"/>
        <v>Over 50%</v>
      </c>
      <c r="AA6083" s="17">
        <f>IF(COUNTIF($B$2:B6083,B6083)=1,1,0)</f>
        <v>1</v>
      </c>
      <c r="AB6083" s="17">
        <f>IF(COUNTIF($F$2:F6083,F6083)=1,1,0)</f>
        <v>0</v>
      </c>
    </row>
    <row r="6084" spans="1:28" x14ac:dyDescent="0.2">
      <c r="A6084" s="17">
        <v>6083</v>
      </c>
      <c r="B6084" t="s">
        <v>8704</v>
      </c>
      <c r="C6084" s="18">
        <v>42696</v>
      </c>
      <c r="D6084" s="18">
        <v>42701</v>
      </c>
      <c r="E6084" t="s">
        <v>77</v>
      </c>
      <c r="F6084" t="s">
        <v>1677</v>
      </c>
      <c r="G6084" t="s">
        <v>1678</v>
      </c>
      <c r="H6084" t="s">
        <v>53</v>
      </c>
      <c r="I6084" t="s">
        <v>54</v>
      </c>
      <c r="J6084" t="s">
        <v>211</v>
      </c>
      <c r="K6084" t="s">
        <v>131</v>
      </c>
      <c r="L6084">
        <v>77095</v>
      </c>
      <c r="M6084" t="s">
        <v>132</v>
      </c>
      <c r="N6084" t="s">
        <v>6412</v>
      </c>
      <c r="O6084" t="s">
        <v>73</v>
      </c>
      <c r="P6084" t="s">
        <v>102</v>
      </c>
      <c r="Q6084" t="s">
        <v>6413</v>
      </c>
      <c r="R6084" s="19">
        <v>6.2160000000000002</v>
      </c>
      <c r="S6084" s="17">
        <v>6</v>
      </c>
      <c r="T6084" s="20">
        <v>0.8</v>
      </c>
      <c r="U6084" s="19">
        <v>-9.6348000000000003</v>
      </c>
      <c r="V6084" s="20">
        <f t="shared" si="475"/>
        <v>-1.55</v>
      </c>
      <c r="W6084" s="17">
        <f t="shared" si="476"/>
        <v>2016</v>
      </c>
      <c r="X6084" t="str">
        <f t="shared" si="477"/>
        <v>Nov-2016</v>
      </c>
      <c r="Y6084" s="17">
        <f t="shared" si="478"/>
        <v>5</v>
      </c>
      <c r="Z6084" t="str">
        <f t="shared" si="479"/>
        <v>Over 50%</v>
      </c>
      <c r="AA6084" s="17">
        <f>IF(COUNTIF($B$2:B6084,B6084)=1,1,0)</f>
        <v>1</v>
      </c>
      <c r="AB6084" s="17">
        <f>IF(COUNTIF($F$2:F6084,F6084)=1,1,0)</f>
        <v>0</v>
      </c>
    </row>
    <row r="6085" spans="1:28" x14ac:dyDescent="0.2">
      <c r="A6085" s="17">
        <v>6084</v>
      </c>
      <c r="B6085" t="s">
        <v>8704</v>
      </c>
      <c r="C6085" s="18">
        <v>42696</v>
      </c>
      <c r="D6085" s="18">
        <v>42701</v>
      </c>
      <c r="E6085" t="s">
        <v>77</v>
      </c>
      <c r="F6085" t="s">
        <v>1677</v>
      </c>
      <c r="G6085" t="s">
        <v>1678</v>
      </c>
      <c r="H6085" t="s">
        <v>53</v>
      </c>
      <c r="I6085" t="s">
        <v>54</v>
      </c>
      <c r="J6085" t="s">
        <v>211</v>
      </c>
      <c r="K6085" t="s">
        <v>131</v>
      </c>
      <c r="L6085">
        <v>77095</v>
      </c>
      <c r="M6085" t="s">
        <v>132</v>
      </c>
      <c r="N6085" t="s">
        <v>7132</v>
      </c>
      <c r="O6085" t="s">
        <v>73</v>
      </c>
      <c r="P6085" t="s">
        <v>95</v>
      </c>
      <c r="Q6085" t="s">
        <v>7133</v>
      </c>
      <c r="R6085" s="19">
        <v>23.616</v>
      </c>
      <c r="S6085" s="17">
        <v>9</v>
      </c>
      <c r="T6085" s="20">
        <v>0.2</v>
      </c>
      <c r="U6085" s="19">
        <v>2.6568000000000001</v>
      </c>
      <c r="V6085" s="20">
        <f t="shared" si="475"/>
        <v>0.1125</v>
      </c>
      <c r="W6085" s="17">
        <f t="shared" si="476"/>
        <v>2016</v>
      </c>
      <c r="X6085" t="str">
        <f t="shared" si="477"/>
        <v>Nov-2016</v>
      </c>
      <c r="Y6085" s="17">
        <f t="shared" si="478"/>
        <v>5</v>
      </c>
      <c r="Z6085" t="str">
        <f t="shared" si="479"/>
        <v>11-20%</v>
      </c>
      <c r="AA6085" s="17">
        <f>IF(COUNTIF($B$2:B6085,B6085)=1,1,0)</f>
        <v>0</v>
      </c>
      <c r="AB6085" s="17">
        <f>IF(COUNTIF($F$2:F6085,F6085)=1,1,0)</f>
        <v>0</v>
      </c>
    </row>
    <row r="6086" spans="1:28" x14ac:dyDescent="0.2">
      <c r="A6086" s="17">
        <v>6085</v>
      </c>
      <c r="B6086" t="s">
        <v>8704</v>
      </c>
      <c r="C6086" s="18">
        <v>42696</v>
      </c>
      <c r="D6086" s="18">
        <v>42701</v>
      </c>
      <c r="E6086" t="s">
        <v>77</v>
      </c>
      <c r="F6086" t="s">
        <v>1677</v>
      </c>
      <c r="G6086" t="s">
        <v>1678</v>
      </c>
      <c r="H6086" t="s">
        <v>53</v>
      </c>
      <c r="I6086" t="s">
        <v>54</v>
      </c>
      <c r="J6086" t="s">
        <v>211</v>
      </c>
      <c r="K6086" t="s">
        <v>131</v>
      </c>
      <c r="L6086">
        <v>77095</v>
      </c>
      <c r="M6086" t="s">
        <v>132</v>
      </c>
      <c r="N6086" t="s">
        <v>5698</v>
      </c>
      <c r="O6086" t="s">
        <v>98</v>
      </c>
      <c r="P6086" t="s">
        <v>188</v>
      </c>
      <c r="Q6086" t="s">
        <v>5699</v>
      </c>
      <c r="R6086" s="19">
        <v>24.032</v>
      </c>
      <c r="S6086" s="17">
        <v>2</v>
      </c>
      <c r="T6086" s="20">
        <v>0.2</v>
      </c>
      <c r="U6086" s="19">
        <v>-0.6008</v>
      </c>
      <c r="V6086" s="20">
        <f t="shared" si="475"/>
        <v>-2.5000000000000001E-2</v>
      </c>
      <c r="W6086" s="17">
        <f t="shared" si="476"/>
        <v>2016</v>
      </c>
      <c r="X6086" t="str">
        <f t="shared" si="477"/>
        <v>Nov-2016</v>
      </c>
      <c r="Y6086" s="17">
        <f t="shared" si="478"/>
        <v>5</v>
      </c>
      <c r="Z6086" t="str">
        <f t="shared" si="479"/>
        <v>11-20%</v>
      </c>
      <c r="AA6086" s="17">
        <f>IF(COUNTIF($B$2:B6086,B6086)=1,1,0)</f>
        <v>0</v>
      </c>
      <c r="AB6086" s="17">
        <f>IF(COUNTIF($F$2:F6086,F6086)=1,1,0)</f>
        <v>0</v>
      </c>
    </row>
    <row r="6087" spans="1:28" x14ac:dyDescent="0.2">
      <c r="A6087" s="17">
        <v>6086</v>
      </c>
      <c r="B6087" t="s">
        <v>8704</v>
      </c>
      <c r="C6087" s="18">
        <v>42696</v>
      </c>
      <c r="D6087" s="18">
        <v>42701</v>
      </c>
      <c r="E6087" t="s">
        <v>77</v>
      </c>
      <c r="F6087" t="s">
        <v>1677</v>
      </c>
      <c r="G6087" t="s">
        <v>1678</v>
      </c>
      <c r="H6087" t="s">
        <v>53</v>
      </c>
      <c r="I6087" t="s">
        <v>54</v>
      </c>
      <c r="J6087" t="s">
        <v>211</v>
      </c>
      <c r="K6087" t="s">
        <v>131</v>
      </c>
      <c r="L6087">
        <v>77095</v>
      </c>
      <c r="M6087" t="s">
        <v>132</v>
      </c>
      <c r="N6087" t="s">
        <v>3747</v>
      </c>
      <c r="O6087" t="s">
        <v>73</v>
      </c>
      <c r="P6087" t="s">
        <v>74</v>
      </c>
      <c r="Q6087" t="s">
        <v>3748</v>
      </c>
      <c r="R6087" s="19">
        <v>2.0880000000000001</v>
      </c>
      <c r="S6087" s="17">
        <v>1</v>
      </c>
      <c r="T6087" s="20">
        <v>0.2</v>
      </c>
      <c r="U6087" s="19">
        <v>0.67859999999999998</v>
      </c>
      <c r="V6087" s="20">
        <f t="shared" si="475"/>
        <v>0.32499999999999996</v>
      </c>
      <c r="W6087" s="17">
        <f t="shared" si="476"/>
        <v>2016</v>
      </c>
      <c r="X6087" t="str">
        <f t="shared" si="477"/>
        <v>Nov-2016</v>
      </c>
      <c r="Y6087" s="17">
        <f t="shared" si="478"/>
        <v>5</v>
      </c>
      <c r="Z6087" t="str">
        <f t="shared" si="479"/>
        <v>11-20%</v>
      </c>
      <c r="AA6087" s="17">
        <f>IF(COUNTIF($B$2:B6087,B6087)=1,1,0)</f>
        <v>0</v>
      </c>
      <c r="AB6087" s="17">
        <f>IF(COUNTIF($F$2:F6087,F6087)=1,1,0)</f>
        <v>0</v>
      </c>
    </row>
    <row r="6088" spans="1:28" x14ac:dyDescent="0.2">
      <c r="A6088" s="17">
        <v>6087</v>
      </c>
      <c r="B6088" t="s">
        <v>8704</v>
      </c>
      <c r="C6088" s="18">
        <v>42696</v>
      </c>
      <c r="D6088" s="18">
        <v>42701</v>
      </c>
      <c r="E6088" t="s">
        <v>77</v>
      </c>
      <c r="F6088" t="s">
        <v>1677</v>
      </c>
      <c r="G6088" t="s">
        <v>1678</v>
      </c>
      <c r="H6088" t="s">
        <v>53</v>
      </c>
      <c r="I6088" t="s">
        <v>54</v>
      </c>
      <c r="J6088" t="s">
        <v>211</v>
      </c>
      <c r="K6088" t="s">
        <v>131</v>
      </c>
      <c r="L6088">
        <v>77095</v>
      </c>
      <c r="M6088" t="s">
        <v>132</v>
      </c>
      <c r="N6088" t="s">
        <v>5779</v>
      </c>
      <c r="O6088" t="s">
        <v>73</v>
      </c>
      <c r="P6088" t="s">
        <v>102</v>
      </c>
      <c r="Q6088" t="s">
        <v>5780</v>
      </c>
      <c r="R6088" s="19">
        <v>4.4880000000000004</v>
      </c>
      <c r="S6088" s="17">
        <v>6</v>
      </c>
      <c r="T6088" s="20">
        <v>0.8</v>
      </c>
      <c r="U6088" s="19">
        <v>-6.7320000000000002</v>
      </c>
      <c r="V6088" s="20">
        <f t="shared" si="475"/>
        <v>-1.5</v>
      </c>
      <c r="W6088" s="17">
        <f t="shared" si="476"/>
        <v>2016</v>
      </c>
      <c r="X6088" t="str">
        <f t="shared" si="477"/>
        <v>Nov-2016</v>
      </c>
      <c r="Y6088" s="17">
        <f t="shared" si="478"/>
        <v>5</v>
      </c>
      <c r="Z6088" t="str">
        <f t="shared" si="479"/>
        <v>Over 50%</v>
      </c>
      <c r="AA6088" s="17">
        <f>IF(COUNTIF($B$2:B6088,B6088)=1,1,0)</f>
        <v>0</v>
      </c>
      <c r="AB6088" s="17">
        <f>IF(COUNTIF($F$2:F6088,F6088)=1,1,0)</f>
        <v>0</v>
      </c>
    </row>
    <row r="6089" spans="1:28" x14ac:dyDescent="0.2">
      <c r="A6089" s="17">
        <v>6088</v>
      </c>
      <c r="B6089" t="s">
        <v>8705</v>
      </c>
      <c r="C6089" s="18">
        <v>42352</v>
      </c>
      <c r="D6089" s="18">
        <v>42356</v>
      </c>
      <c r="E6089" t="s">
        <v>77</v>
      </c>
      <c r="F6089" t="s">
        <v>183</v>
      </c>
      <c r="G6089" t="s">
        <v>184</v>
      </c>
      <c r="H6089" t="s">
        <v>53</v>
      </c>
      <c r="I6089" t="s">
        <v>54</v>
      </c>
      <c r="J6089" t="s">
        <v>1743</v>
      </c>
      <c r="K6089" t="s">
        <v>70</v>
      </c>
      <c r="L6089">
        <v>92627</v>
      </c>
      <c r="M6089" t="s">
        <v>71</v>
      </c>
      <c r="N6089" t="s">
        <v>951</v>
      </c>
      <c r="O6089" t="s">
        <v>59</v>
      </c>
      <c r="P6089" t="s">
        <v>92</v>
      </c>
      <c r="Q6089" t="s">
        <v>952</v>
      </c>
      <c r="R6089" s="19">
        <v>29.22</v>
      </c>
      <c r="S6089" s="17">
        <v>3</v>
      </c>
      <c r="T6089" s="20">
        <v>0</v>
      </c>
      <c r="U6089" s="19">
        <v>12.8568</v>
      </c>
      <c r="V6089" s="20">
        <f t="shared" si="475"/>
        <v>0.44</v>
      </c>
      <c r="W6089" s="17">
        <f t="shared" si="476"/>
        <v>2015</v>
      </c>
      <c r="X6089" t="str">
        <f t="shared" si="477"/>
        <v>Dec-2015</v>
      </c>
      <c r="Y6089" s="17">
        <f t="shared" si="478"/>
        <v>4</v>
      </c>
      <c r="Z6089" t="str">
        <f t="shared" si="479"/>
        <v>0% (No Discount)</v>
      </c>
      <c r="AA6089" s="17">
        <f>IF(COUNTIF($B$2:B6089,B6089)=1,1,0)</f>
        <v>1</v>
      </c>
      <c r="AB6089" s="17">
        <f>IF(COUNTIF($F$2:F6089,F6089)=1,1,0)</f>
        <v>0</v>
      </c>
    </row>
    <row r="6090" spans="1:28" x14ac:dyDescent="0.2">
      <c r="A6090" s="17">
        <v>6089</v>
      </c>
      <c r="B6090" t="s">
        <v>8706</v>
      </c>
      <c r="C6090" s="18">
        <v>42168</v>
      </c>
      <c r="D6090" s="18">
        <v>42172</v>
      </c>
      <c r="E6090" t="s">
        <v>77</v>
      </c>
      <c r="F6090" t="s">
        <v>4647</v>
      </c>
      <c r="G6090" t="s">
        <v>4648</v>
      </c>
      <c r="H6090" t="s">
        <v>68</v>
      </c>
      <c r="I6090" t="s">
        <v>54</v>
      </c>
      <c r="J6090" t="s">
        <v>3296</v>
      </c>
      <c r="K6090" t="s">
        <v>1302</v>
      </c>
      <c r="L6090">
        <v>30076</v>
      </c>
      <c r="M6090" t="s">
        <v>57</v>
      </c>
      <c r="N6090" t="s">
        <v>2676</v>
      </c>
      <c r="O6090" t="s">
        <v>73</v>
      </c>
      <c r="P6090" t="s">
        <v>117</v>
      </c>
      <c r="Q6090" t="s">
        <v>2677</v>
      </c>
      <c r="R6090" s="19">
        <v>6.48</v>
      </c>
      <c r="S6090" s="17">
        <v>1</v>
      </c>
      <c r="T6090" s="20">
        <v>0</v>
      </c>
      <c r="U6090" s="19">
        <v>3.1103999999999998</v>
      </c>
      <c r="V6090" s="20">
        <f t="shared" si="475"/>
        <v>0.47999999999999993</v>
      </c>
      <c r="W6090" s="17">
        <f t="shared" si="476"/>
        <v>2015</v>
      </c>
      <c r="X6090" t="str">
        <f t="shared" si="477"/>
        <v>Jun-2015</v>
      </c>
      <c r="Y6090" s="17">
        <f t="shared" si="478"/>
        <v>4</v>
      </c>
      <c r="Z6090" t="str">
        <f t="shared" si="479"/>
        <v>0% (No Discount)</v>
      </c>
      <c r="AA6090" s="17">
        <f>IF(COUNTIF($B$2:B6090,B6090)=1,1,0)</f>
        <v>1</v>
      </c>
      <c r="AB6090" s="17">
        <f>IF(COUNTIF($F$2:F6090,F6090)=1,1,0)</f>
        <v>0</v>
      </c>
    </row>
    <row r="6091" spans="1:28" x14ac:dyDescent="0.2">
      <c r="A6091" s="17">
        <v>6090</v>
      </c>
      <c r="B6091" t="s">
        <v>8707</v>
      </c>
      <c r="C6091" s="18">
        <v>43097</v>
      </c>
      <c r="D6091" s="18">
        <v>43100</v>
      </c>
      <c r="E6091" t="s">
        <v>50</v>
      </c>
      <c r="F6091" t="s">
        <v>2782</v>
      </c>
      <c r="G6091" t="s">
        <v>2783</v>
      </c>
      <c r="H6091" t="s">
        <v>68</v>
      </c>
      <c r="I6091" t="s">
        <v>54</v>
      </c>
      <c r="J6091" t="s">
        <v>8026</v>
      </c>
      <c r="K6091" t="s">
        <v>484</v>
      </c>
      <c r="L6091">
        <v>80538</v>
      </c>
      <c r="M6091" t="s">
        <v>71</v>
      </c>
      <c r="N6091" t="s">
        <v>3608</v>
      </c>
      <c r="O6091" t="s">
        <v>73</v>
      </c>
      <c r="P6091" t="s">
        <v>102</v>
      </c>
      <c r="Q6091" t="s">
        <v>3609</v>
      </c>
      <c r="R6091" s="19">
        <v>1.1879999999999999</v>
      </c>
      <c r="S6091" s="17">
        <v>2</v>
      </c>
      <c r="T6091" s="20">
        <v>0.7</v>
      </c>
      <c r="U6091" s="19">
        <v>-0.99</v>
      </c>
      <c r="V6091" s="20">
        <f t="shared" si="475"/>
        <v>-0.83333333333333337</v>
      </c>
      <c r="W6091" s="17">
        <f t="shared" si="476"/>
        <v>2017</v>
      </c>
      <c r="X6091" t="str">
        <f t="shared" si="477"/>
        <v>Dec-2017</v>
      </c>
      <c r="Y6091" s="17">
        <f t="shared" si="478"/>
        <v>3</v>
      </c>
      <c r="Z6091" t="str">
        <f t="shared" si="479"/>
        <v>Over 50%</v>
      </c>
      <c r="AA6091" s="17">
        <f>IF(COUNTIF($B$2:B6091,B6091)=1,1,0)</f>
        <v>1</v>
      </c>
      <c r="AB6091" s="17">
        <f>IF(COUNTIF($F$2:F6091,F6091)=1,1,0)</f>
        <v>0</v>
      </c>
    </row>
    <row r="6092" spans="1:28" x14ac:dyDescent="0.2">
      <c r="A6092" s="17">
        <v>6091</v>
      </c>
      <c r="B6092" t="s">
        <v>8708</v>
      </c>
      <c r="C6092" s="18">
        <v>42998</v>
      </c>
      <c r="D6092" s="18">
        <v>43004</v>
      </c>
      <c r="E6092" t="s">
        <v>77</v>
      </c>
      <c r="F6092" t="s">
        <v>2336</v>
      </c>
      <c r="G6092" t="s">
        <v>2337</v>
      </c>
      <c r="H6092" t="s">
        <v>53</v>
      </c>
      <c r="I6092" t="s">
        <v>54</v>
      </c>
      <c r="J6092" t="s">
        <v>293</v>
      </c>
      <c r="K6092" t="s">
        <v>294</v>
      </c>
      <c r="L6092">
        <v>10035</v>
      </c>
      <c r="M6092" t="s">
        <v>175</v>
      </c>
      <c r="N6092" t="s">
        <v>3657</v>
      </c>
      <c r="O6092" t="s">
        <v>59</v>
      </c>
      <c r="P6092" t="s">
        <v>63</v>
      </c>
      <c r="Q6092" t="s">
        <v>3658</v>
      </c>
      <c r="R6092" s="19">
        <v>272.64600000000002</v>
      </c>
      <c r="S6092" s="17">
        <v>3</v>
      </c>
      <c r="T6092" s="20">
        <v>0.1</v>
      </c>
      <c r="U6092" s="19">
        <v>18.176400000000001</v>
      </c>
      <c r="V6092" s="20">
        <f t="shared" si="475"/>
        <v>6.6666666666666666E-2</v>
      </c>
      <c r="W6092" s="17">
        <f t="shared" si="476"/>
        <v>2017</v>
      </c>
      <c r="X6092" t="str">
        <f t="shared" si="477"/>
        <v>Sep-2017</v>
      </c>
      <c r="Y6092" s="17">
        <f t="shared" si="478"/>
        <v>6</v>
      </c>
      <c r="Z6092" t="str">
        <f t="shared" si="479"/>
        <v>1-10%</v>
      </c>
      <c r="AA6092" s="17">
        <f>IF(COUNTIF($B$2:B6092,B6092)=1,1,0)</f>
        <v>1</v>
      </c>
      <c r="AB6092" s="17">
        <f>IF(COUNTIF($F$2:F6092,F6092)=1,1,0)</f>
        <v>0</v>
      </c>
    </row>
    <row r="6093" spans="1:28" x14ac:dyDescent="0.2">
      <c r="A6093" s="17">
        <v>6092</v>
      </c>
      <c r="B6093" t="s">
        <v>8708</v>
      </c>
      <c r="C6093" s="18">
        <v>42998</v>
      </c>
      <c r="D6093" s="18">
        <v>43004</v>
      </c>
      <c r="E6093" t="s">
        <v>77</v>
      </c>
      <c r="F6093" t="s">
        <v>2336</v>
      </c>
      <c r="G6093" t="s">
        <v>2337</v>
      </c>
      <c r="H6093" t="s">
        <v>53</v>
      </c>
      <c r="I6093" t="s">
        <v>54</v>
      </c>
      <c r="J6093" t="s">
        <v>293</v>
      </c>
      <c r="K6093" t="s">
        <v>294</v>
      </c>
      <c r="L6093">
        <v>10035</v>
      </c>
      <c r="M6093" t="s">
        <v>175</v>
      </c>
      <c r="N6093" t="s">
        <v>8709</v>
      </c>
      <c r="O6093" t="s">
        <v>98</v>
      </c>
      <c r="P6093" t="s">
        <v>188</v>
      </c>
      <c r="Q6093" t="s">
        <v>8710</v>
      </c>
      <c r="R6093" s="19">
        <v>212.8</v>
      </c>
      <c r="S6093" s="17">
        <v>2</v>
      </c>
      <c r="T6093" s="20">
        <v>0</v>
      </c>
      <c r="U6093" s="19">
        <v>95.76</v>
      </c>
      <c r="V6093" s="20">
        <f t="shared" si="475"/>
        <v>0.45</v>
      </c>
      <c r="W6093" s="17">
        <f t="shared" si="476"/>
        <v>2017</v>
      </c>
      <c r="X6093" t="str">
        <f t="shared" si="477"/>
        <v>Sep-2017</v>
      </c>
      <c r="Y6093" s="17">
        <f t="shared" si="478"/>
        <v>6</v>
      </c>
      <c r="Z6093" t="str">
        <f t="shared" si="479"/>
        <v>0% (No Discount)</v>
      </c>
      <c r="AA6093" s="17">
        <f>IF(COUNTIF($B$2:B6093,B6093)=1,1,0)</f>
        <v>0</v>
      </c>
      <c r="AB6093" s="17">
        <f>IF(COUNTIF($F$2:F6093,F6093)=1,1,0)</f>
        <v>0</v>
      </c>
    </row>
    <row r="6094" spans="1:28" x14ac:dyDescent="0.2">
      <c r="A6094" s="17">
        <v>6093</v>
      </c>
      <c r="B6094" t="s">
        <v>8708</v>
      </c>
      <c r="C6094" s="18">
        <v>42998</v>
      </c>
      <c r="D6094" s="18">
        <v>43004</v>
      </c>
      <c r="E6094" t="s">
        <v>77</v>
      </c>
      <c r="F6094" t="s">
        <v>2336</v>
      </c>
      <c r="G6094" t="s">
        <v>2337</v>
      </c>
      <c r="H6094" t="s">
        <v>53</v>
      </c>
      <c r="I6094" t="s">
        <v>54</v>
      </c>
      <c r="J6094" t="s">
        <v>293</v>
      </c>
      <c r="K6094" t="s">
        <v>294</v>
      </c>
      <c r="L6094">
        <v>10035</v>
      </c>
      <c r="M6094" t="s">
        <v>175</v>
      </c>
      <c r="N6094" t="s">
        <v>7594</v>
      </c>
      <c r="O6094" t="s">
        <v>73</v>
      </c>
      <c r="P6094" t="s">
        <v>117</v>
      </c>
      <c r="Q6094" t="s">
        <v>7595</v>
      </c>
      <c r="R6094" s="19">
        <v>38.520000000000003</v>
      </c>
      <c r="S6094" s="17">
        <v>9</v>
      </c>
      <c r="T6094" s="20">
        <v>0</v>
      </c>
      <c r="U6094" s="19">
        <v>18.104399999999998</v>
      </c>
      <c r="V6094" s="20">
        <f t="shared" si="475"/>
        <v>0.46999999999999992</v>
      </c>
      <c r="W6094" s="17">
        <f t="shared" si="476"/>
        <v>2017</v>
      </c>
      <c r="X6094" t="str">
        <f t="shared" si="477"/>
        <v>Sep-2017</v>
      </c>
      <c r="Y6094" s="17">
        <f t="shared" si="478"/>
        <v>6</v>
      </c>
      <c r="Z6094" t="str">
        <f t="shared" si="479"/>
        <v>0% (No Discount)</v>
      </c>
      <c r="AA6094" s="17">
        <f>IF(COUNTIF($B$2:B6094,B6094)=1,1,0)</f>
        <v>0</v>
      </c>
      <c r="AB6094" s="17">
        <f>IF(COUNTIF($F$2:F6094,F6094)=1,1,0)</f>
        <v>0</v>
      </c>
    </row>
    <row r="6095" spans="1:28" x14ac:dyDescent="0.2">
      <c r="A6095" s="17">
        <v>6094</v>
      </c>
      <c r="B6095" t="s">
        <v>8708</v>
      </c>
      <c r="C6095" s="18">
        <v>42998</v>
      </c>
      <c r="D6095" s="18">
        <v>43004</v>
      </c>
      <c r="E6095" t="s">
        <v>77</v>
      </c>
      <c r="F6095" t="s">
        <v>2336</v>
      </c>
      <c r="G6095" t="s">
        <v>2337</v>
      </c>
      <c r="H6095" t="s">
        <v>53</v>
      </c>
      <c r="I6095" t="s">
        <v>54</v>
      </c>
      <c r="J6095" t="s">
        <v>293</v>
      </c>
      <c r="K6095" t="s">
        <v>294</v>
      </c>
      <c r="L6095">
        <v>10035</v>
      </c>
      <c r="M6095" t="s">
        <v>175</v>
      </c>
      <c r="N6095" t="s">
        <v>1886</v>
      </c>
      <c r="O6095" t="s">
        <v>98</v>
      </c>
      <c r="P6095" t="s">
        <v>188</v>
      </c>
      <c r="Q6095" t="s">
        <v>1887</v>
      </c>
      <c r="R6095" s="19">
        <v>72.64</v>
      </c>
      <c r="S6095" s="17">
        <v>2</v>
      </c>
      <c r="T6095" s="20">
        <v>0</v>
      </c>
      <c r="U6095" s="19">
        <v>21.792000000000002</v>
      </c>
      <c r="V6095" s="20">
        <f t="shared" si="475"/>
        <v>0.30000000000000004</v>
      </c>
      <c r="W6095" s="17">
        <f t="shared" si="476"/>
        <v>2017</v>
      </c>
      <c r="X6095" t="str">
        <f t="shared" si="477"/>
        <v>Sep-2017</v>
      </c>
      <c r="Y6095" s="17">
        <f t="shared" si="478"/>
        <v>6</v>
      </c>
      <c r="Z6095" t="str">
        <f t="shared" si="479"/>
        <v>0% (No Discount)</v>
      </c>
      <c r="AA6095" s="17">
        <f>IF(COUNTIF($B$2:B6095,B6095)=1,1,0)</f>
        <v>0</v>
      </c>
      <c r="AB6095" s="17">
        <f>IF(COUNTIF($F$2:F6095,F6095)=1,1,0)</f>
        <v>0</v>
      </c>
    </row>
    <row r="6096" spans="1:28" x14ac:dyDescent="0.2">
      <c r="A6096" s="17">
        <v>6095</v>
      </c>
      <c r="B6096" t="s">
        <v>8708</v>
      </c>
      <c r="C6096" s="18">
        <v>42998</v>
      </c>
      <c r="D6096" s="18">
        <v>43004</v>
      </c>
      <c r="E6096" t="s">
        <v>77</v>
      </c>
      <c r="F6096" t="s">
        <v>2336</v>
      </c>
      <c r="G6096" t="s">
        <v>2337</v>
      </c>
      <c r="H6096" t="s">
        <v>53</v>
      </c>
      <c r="I6096" t="s">
        <v>54</v>
      </c>
      <c r="J6096" t="s">
        <v>293</v>
      </c>
      <c r="K6096" t="s">
        <v>294</v>
      </c>
      <c r="L6096">
        <v>10035</v>
      </c>
      <c r="M6096" t="s">
        <v>175</v>
      </c>
      <c r="N6096" t="s">
        <v>376</v>
      </c>
      <c r="O6096" t="s">
        <v>73</v>
      </c>
      <c r="P6096" t="s">
        <v>86</v>
      </c>
      <c r="Q6096" t="s">
        <v>377</v>
      </c>
      <c r="R6096" s="19">
        <v>45.4</v>
      </c>
      <c r="S6096" s="17">
        <v>4</v>
      </c>
      <c r="T6096" s="20">
        <v>0</v>
      </c>
      <c r="U6096" s="19">
        <v>12.712</v>
      </c>
      <c r="V6096" s="20">
        <f t="shared" si="475"/>
        <v>0.28000000000000003</v>
      </c>
      <c r="W6096" s="17">
        <f t="shared" si="476"/>
        <v>2017</v>
      </c>
      <c r="X6096" t="str">
        <f t="shared" si="477"/>
        <v>Sep-2017</v>
      </c>
      <c r="Y6096" s="17">
        <f t="shared" si="478"/>
        <v>6</v>
      </c>
      <c r="Z6096" t="str">
        <f t="shared" si="479"/>
        <v>0% (No Discount)</v>
      </c>
      <c r="AA6096" s="17">
        <f>IF(COUNTIF($B$2:B6096,B6096)=1,1,0)</f>
        <v>0</v>
      </c>
      <c r="AB6096" s="17">
        <f>IF(COUNTIF($F$2:F6096,F6096)=1,1,0)</f>
        <v>0</v>
      </c>
    </row>
    <row r="6097" spans="1:28" x14ac:dyDescent="0.2">
      <c r="A6097" s="17">
        <v>6096</v>
      </c>
      <c r="B6097" t="s">
        <v>8708</v>
      </c>
      <c r="C6097" s="18">
        <v>42998</v>
      </c>
      <c r="D6097" s="18">
        <v>43004</v>
      </c>
      <c r="E6097" t="s">
        <v>77</v>
      </c>
      <c r="F6097" t="s">
        <v>2336</v>
      </c>
      <c r="G6097" t="s">
        <v>2337</v>
      </c>
      <c r="H6097" t="s">
        <v>53</v>
      </c>
      <c r="I6097" t="s">
        <v>54</v>
      </c>
      <c r="J6097" t="s">
        <v>293</v>
      </c>
      <c r="K6097" t="s">
        <v>294</v>
      </c>
      <c r="L6097">
        <v>10035</v>
      </c>
      <c r="M6097" t="s">
        <v>175</v>
      </c>
      <c r="N6097" t="s">
        <v>1296</v>
      </c>
      <c r="O6097" t="s">
        <v>73</v>
      </c>
      <c r="P6097" t="s">
        <v>117</v>
      </c>
      <c r="Q6097" t="s">
        <v>1297</v>
      </c>
      <c r="R6097" s="19">
        <v>13.76</v>
      </c>
      <c r="S6097" s="17">
        <v>2</v>
      </c>
      <c r="T6097" s="20">
        <v>0</v>
      </c>
      <c r="U6097" s="19">
        <v>6.3296000000000001</v>
      </c>
      <c r="V6097" s="20">
        <f t="shared" si="475"/>
        <v>0.46</v>
      </c>
      <c r="W6097" s="17">
        <f t="shared" si="476"/>
        <v>2017</v>
      </c>
      <c r="X6097" t="str">
        <f t="shared" si="477"/>
        <v>Sep-2017</v>
      </c>
      <c r="Y6097" s="17">
        <f t="shared" si="478"/>
        <v>6</v>
      </c>
      <c r="Z6097" t="str">
        <f t="shared" si="479"/>
        <v>0% (No Discount)</v>
      </c>
      <c r="AA6097" s="17">
        <f>IF(COUNTIF($B$2:B6097,B6097)=1,1,0)</f>
        <v>0</v>
      </c>
      <c r="AB6097" s="17">
        <f>IF(COUNTIF($F$2:F6097,F6097)=1,1,0)</f>
        <v>0</v>
      </c>
    </row>
    <row r="6098" spans="1:28" x14ac:dyDescent="0.2">
      <c r="A6098" s="17">
        <v>6097</v>
      </c>
      <c r="B6098" t="s">
        <v>8708</v>
      </c>
      <c r="C6098" s="18">
        <v>42998</v>
      </c>
      <c r="D6098" s="18">
        <v>43004</v>
      </c>
      <c r="E6098" t="s">
        <v>77</v>
      </c>
      <c r="F6098" t="s">
        <v>2336</v>
      </c>
      <c r="G6098" t="s">
        <v>2337</v>
      </c>
      <c r="H6098" t="s">
        <v>53</v>
      </c>
      <c r="I6098" t="s">
        <v>54</v>
      </c>
      <c r="J6098" t="s">
        <v>293</v>
      </c>
      <c r="K6098" t="s">
        <v>294</v>
      </c>
      <c r="L6098">
        <v>10035</v>
      </c>
      <c r="M6098" t="s">
        <v>175</v>
      </c>
      <c r="N6098" t="s">
        <v>288</v>
      </c>
      <c r="O6098" t="s">
        <v>59</v>
      </c>
      <c r="P6098" t="s">
        <v>63</v>
      </c>
      <c r="Q6098" t="s">
        <v>289</v>
      </c>
      <c r="R6098" s="19">
        <v>80.991</v>
      </c>
      <c r="S6098" s="17">
        <v>1</v>
      </c>
      <c r="T6098" s="20">
        <v>0.1</v>
      </c>
      <c r="U6098" s="19">
        <v>8.0991</v>
      </c>
      <c r="V6098" s="20">
        <f t="shared" si="475"/>
        <v>0.1</v>
      </c>
      <c r="W6098" s="17">
        <f t="shared" si="476"/>
        <v>2017</v>
      </c>
      <c r="X6098" t="str">
        <f t="shared" si="477"/>
        <v>Sep-2017</v>
      </c>
      <c r="Y6098" s="17">
        <f t="shared" si="478"/>
        <v>6</v>
      </c>
      <c r="Z6098" t="str">
        <f t="shared" si="479"/>
        <v>1-10%</v>
      </c>
      <c r="AA6098" s="17">
        <f>IF(COUNTIF($B$2:B6098,B6098)=1,1,0)</f>
        <v>0</v>
      </c>
      <c r="AB6098" s="17">
        <f>IF(COUNTIF($F$2:F6098,F6098)=1,1,0)</f>
        <v>0</v>
      </c>
    </row>
    <row r="6099" spans="1:28" x14ac:dyDescent="0.2">
      <c r="A6099" s="17">
        <v>6098</v>
      </c>
      <c r="B6099" t="s">
        <v>8708</v>
      </c>
      <c r="C6099" s="18">
        <v>42998</v>
      </c>
      <c r="D6099" s="18">
        <v>43004</v>
      </c>
      <c r="E6099" t="s">
        <v>77</v>
      </c>
      <c r="F6099" t="s">
        <v>2336</v>
      </c>
      <c r="G6099" t="s">
        <v>2337</v>
      </c>
      <c r="H6099" t="s">
        <v>53</v>
      </c>
      <c r="I6099" t="s">
        <v>54</v>
      </c>
      <c r="J6099" t="s">
        <v>293</v>
      </c>
      <c r="K6099" t="s">
        <v>294</v>
      </c>
      <c r="L6099">
        <v>10035</v>
      </c>
      <c r="M6099" t="s">
        <v>175</v>
      </c>
      <c r="N6099" t="s">
        <v>823</v>
      </c>
      <c r="O6099" t="s">
        <v>73</v>
      </c>
      <c r="P6099" t="s">
        <v>102</v>
      </c>
      <c r="Q6099" t="s">
        <v>824</v>
      </c>
      <c r="R6099" s="19">
        <v>11.784000000000001</v>
      </c>
      <c r="S6099" s="17">
        <v>3</v>
      </c>
      <c r="T6099" s="20">
        <v>0.2</v>
      </c>
      <c r="U6099" s="19">
        <v>3.9771000000000001</v>
      </c>
      <c r="V6099" s="20">
        <f t="shared" si="475"/>
        <v>0.33749999999999997</v>
      </c>
      <c r="W6099" s="17">
        <f t="shared" si="476"/>
        <v>2017</v>
      </c>
      <c r="X6099" t="str">
        <f t="shared" si="477"/>
        <v>Sep-2017</v>
      </c>
      <c r="Y6099" s="17">
        <f t="shared" si="478"/>
        <v>6</v>
      </c>
      <c r="Z6099" t="str">
        <f t="shared" si="479"/>
        <v>11-20%</v>
      </c>
      <c r="AA6099" s="17">
        <f>IF(COUNTIF($B$2:B6099,B6099)=1,1,0)</f>
        <v>0</v>
      </c>
      <c r="AB6099" s="17">
        <f>IF(COUNTIF($F$2:F6099,F6099)=1,1,0)</f>
        <v>0</v>
      </c>
    </row>
    <row r="6100" spans="1:28" x14ac:dyDescent="0.2">
      <c r="A6100" s="17">
        <v>6099</v>
      </c>
      <c r="B6100" t="s">
        <v>8708</v>
      </c>
      <c r="C6100" s="18">
        <v>42998</v>
      </c>
      <c r="D6100" s="18">
        <v>43004</v>
      </c>
      <c r="E6100" t="s">
        <v>77</v>
      </c>
      <c r="F6100" t="s">
        <v>2336</v>
      </c>
      <c r="G6100" t="s">
        <v>2337</v>
      </c>
      <c r="H6100" t="s">
        <v>53</v>
      </c>
      <c r="I6100" t="s">
        <v>54</v>
      </c>
      <c r="J6100" t="s">
        <v>293</v>
      </c>
      <c r="K6100" t="s">
        <v>294</v>
      </c>
      <c r="L6100">
        <v>10035</v>
      </c>
      <c r="M6100" t="s">
        <v>175</v>
      </c>
      <c r="N6100" t="s">
        <v>295</v>
      </c>
      <c r="O6100" t="s">
        <v>73</v>
      </c>
      <c r="P6100" t="s">
        <v>296</v>
      </c>
      <c r="Q6100" t="s">
        <v>297</v>
      </c>
      <c r="R6100" s="19">
        <v>4.3600000000000003</v>
      </c>
      <c r="S6100" s="17">
        <v>2</v>
      </c>
      <c r="T6100" s="20">
        <v>0</v>
      </c>
      <c r="U6100" s="19">
        <v>1.7876000000000001</v>
      </c>
      <c r="V6100" s="20">
        <f t="shared" si="475"/>
        <v>0.41</v>
      </c>
      <c r="W6100" s="17">
        <f t="shared" si="476"/>
        <v>2017</v>
      </c>
      <c r="X6100" t="str">
        <f t="shared" si="477"/>
        <v>Sep-2017</v>
      </c>
      <c r="Y6100" s="17">
        <f t="shared" si="478"/>
        <v>6</v>
      </c>
      <c r="Z6100" t="str">
        <f t="shared" si="479"/>
        <v>0% (No Discount)</v>
      </c>
      <c r="AA6100" s="17">
        <f>IF(COUNTIF($B$2:B6100,B6100)=1,1,0)</f>
        <v>0</v>
      </c>
      <c r="AB6100" s="17">
        <f>IF(COUNTIF($F$2:F6100,F6100)=1,1,0)</f>
        <v>0</v>
      </c>
    </row>
    <row r="6101" spans="1:28" x14ac:dyDescent="0.2">
      <c r="A6101" s="17">
        <v>6100</v>
      </c>
      <c r="B6101" t="s">
        <v>8708</v>
      </c>
      <c r="C6101" s="18">
        <v>42998</v>
      </c>
      <c r="D6101" s="18">
        <v>43004</v>
      </c>
      <c r="E6101" t="s">
        <v>77</v>
      </c>
      <c r="F6101" t="s">
        <v>2336</v>
      </c>
      <c r="G6101" t="s">
        <v>2337</v>
      </c>
      <c r="H6101" t="s">
        <v>53</v>
      </c>
      <c r="I6101" t="s">
        <v>54</v>
      </c>
      <c r="J6101" t="s">
        <v>293</v>
      </c>
      <c r="K6101" t="s">
        <v>294</v>
      </c>
      <c r="L6101">
        <v>10035</v>
      </c>
      <c r="M6101" t="s">
        <v>175</v>
      </c>
      <c r="N6101" t="s">
        <v>1166</v>
      </c>
      <c r="O6101" t="s">
        <v>59</v>
      </c>
      <c r="P6101" t="s">
        <v>63</v>
      </c>
      <c r="Q6101" t="s">
        <v>1167</v>
      </c>
      <c r="R6101" s="19">
        <v>2888.127</v>
      </c>
      <c r="S6101" s="17">
        <v>11</v>
      </c>
      <c r="T6101" s="20">
        <v>0.1</v>
      </c>
      <c r="U6101" s="19">
        <v>609.71569999999997</v>
      </c>
      <c r="V6101" s="20">
        <f t="shared" si="475"/>
        <v>0.21111111111111111</v>
      </c>
      <c r="W6101" s="17">
        <f t="shared" si="476"/>
        <v>2017</v>
      </c>
      <c r="X6101" t="str">
        <f t="shared" si="477"/>
        <v>Sep-2017</v>
      </c>
      <c r="Y6101" s="17">
        <f t="shared" si="478"/>
        <v>6</v>
      </c>
      <c r="Z6101" t="str">
        <f t="shared" si="479"/>
        <v>1-10%</v>
      </c>
      <c r="AA6101" s="17">
        <f>IF(COUNTIF($B$2:B6101,B6101)=1,1,0)</f>
        <v>0</v>
      </c>
      <c r="AB6101" s="17">
        <f>IF(COUNTIF($F$2:F6101,F6101)=1,1,0)</f>
        <v>0</v>
      </c>
    </row>
    <row r="6102" spans="1:28" x14ac:dyDescent="0.2">
      <c r="A6102" s="17">
        <v>6101</v>
      </c>
      <c r="B6102" t="s">
        <v>8708</v>
      </c>
      <c r="C6102" s="18">
        <v>42998</v>
      </c>
      <c r="D6102" s="18">
        <v>43004</v>
      </c>
      <c r="E6102" t="s">
        <v>77</v>
      </c>
      <c r="F6102" t="s">
        <v>2336</v>
      </c>
      <c r="G6102" t="s">
        <v>2337</v>
      </c>
      <c r="H6102" t="s">
        <v>53</v>
      </c>
      <c r="I6102" t="s">
        <v>54</v>
      </c>
      <c r="J6102" t="s">
        <v>293</v>
      </c>
      <c r="K6102" t="s">
        <v>294</v>
      </c>
      <c r="L6102">
        <v>10035</v>
      </c>
      <c r="M6102" t="s">
        <v>175</v>
      </c>
      <c r="N6102" t="s">
        <v>4631</v>
      </c>
      <c r="O6102" t="s">
        <v>98</v>
      </c>
      <c r="P6102" t="s">
        <v>99</v>
      </c>
      <c r="Q6102" t="s">
        <v>4632</v>
      </c>
      <c r="R6102" s="19">
        <v>1299.6600000000001</v>
      </c>
      <c r="S6102" s="17">
        <v>2</v>
      </c>
      <c r="T6102" s="20">
        <v>0</v>
      </c>
      <c r="U6102" s="19">
        <v>350.90820000000002</v>
      </c>
      <c r="V6102" s="20">
        <f t="shared" si="475"/>
        <v>0.27</v>
      </c>
      <c r="W6102" s="17">
        <f t="shared" si="476"/>
        <v>2017</v>
      </c>
      <c r="X6102" t="str">
        <f t="shared" si="477"/>
        <v>Sep-2017</v>
      </c>
      <c r="Y6102" s="17">
        <f t="shared" si="478"/>
        <v>6</v>
      </c>
      <c r="Z6102" t="str">
        <f t="shared" si="479"/>
        <v>0% (No Discount)</v>
      </c>
      <c r="AA6102" s="17">
        <f>IF(COUNTIF($B$2:B6102,B6102)=1,1,0)</f>
        <v>0</v>
      </c>
      <c r="AB6102" s="17">
        <f>IF(COUNTIF($F$2:F6102,F6102)=1,1,0)</f>
        <v>0</v>
      </c>
    </row>
    <row r="6103" spans="1:28" x14ac:dyDescent="0.2">
      <c r="A6103" s="17">
        <v>6102</v>
      </c>
      <c r="B6103" t="s">
        <v>8708</v>
      </c>
      <c r="C6103" s="18">
        <v>42998</v>
      </c>
      <c r="D6103" s="18">
        <v>43004</v>
      </c>
      <c r="E6103" t="s">
        <v>77</v>
      </c>
      <c r="F6103" t="s">
        <v>2336</v>
      </c>
      <c r="G6103" t="s">
        <v>2337</v>
      </c>
      <c r="H6103" t="s">
        <v>53</v>
      </c>
      <c r="I6103" t="s">
        <v>54</v>
      </c>
      <c r="J6103" t="s">
        <v>293</v>
      </c>
      <c r="K6103" t="s">
        <v>294</v>
      </c>
      <c r="L6103">
        <v>10035</v>
      </c>
      <c r="M6103" t="s">
        <v>175</v>
      </c>
      <c r="N6103" t="s">
        <v>1758</v>
      </c>
      <c r="O6103" t="s">
        <v>59</v>
      </c>
      <c r="P6103" t="s">
        <v>63</v>
      </c>
      <c r="Q6103" t="s">
        <v>1759</v>
      </c>
      <c r="R6103" s="19">
        <v>2254.41</v>
      </c>
      <c r="S6103" s="17">
        <v>5</v>
      </c>
      <c r="T6103" s="20">
        <v>0.1</v>
      </c>
      <c r="U6103" s="19">
        <v>375.73500000000001</v>
      </c>
      <c r="V6103" s="20">
        <f t="shared" si="475"/>
        <v>0.16666666666666669</v>
      </c>
      <c r="W6103" s="17">
        <f t="shared" si="476"/>
        <v>2017</v>
      </c>
      <c r="X6103" t="str">
        <f t="shared" si="477"/>
        <v>Sep-2017</v>
      </c>
      <c r="Y6103" s="17">
        <f t="shared" si="478"/>
        <v>6</v>
      </c>
      <c r="Z6103" t="str">
        <f t="shared" si="479"/>
        <v>1-10%</v>
      </c>
      <c r="AA6103" s="17">
        <f>IF(COUNTIF($B$2:B6103,B6103)=1,1,0)</f>
        <v>0</v>
      </c>
      <c r="AB6103" s="17">
        <f>IF(COUNTIF($F$2:F6103,F6103)=1,1,0)</f>
        <v>0</v>
      </c>
    </row>
    <row r="6104" spans="1:28" x14ac:dyDescent="0.2">
      <c r="A6104" s="17">
        <v>6103</v>
      </c>
      <c r="B6104" t="s">
        <v>8708</v>
      </c>
      <c r="C6104" s="18">
        <v>42998</v>
      </c>
      <c r="D6104" s="18">
        <v>43004</v>
      </c>
      <c r="E6104" t="s">
        <v>77</v>
      </c>
      <c r="F6104" t="s">
        <v>2336</v>
      </c>
      <c r="G6104" t="s">
        <v>2337</v>
      </c>
      <c r="H6104" t="s">
        <v>53</v>
      </c>
      <c r="I6104" t="s">
        <v>54</v>
      </c>
      <c r="J6104" t="s">
        <v>293</v>
      </c>
      <c r="K6104" t="s">
        <v>294</v>
      </c>
      <c r="L6104">
        <v>10035</v>
      </c>
      <c r="M6104" t="s">
        <v>175</v>
      </c>
      <c r="N6104" t="s">
        <v>641</v>
      </c>
      <c r="O6104" t="s">
        <v>98</v>
      </c>
      <c r="P6104" t="s">
        <v>99</v>
      </c>
      <c r="Q6104" t="s">
        <v>642</v>
      </c>
      <c r="R6104" s="19">
        <v>104.85</v>
      </c>
      <c r="S6104" s="17">
        <v>3</v>
      </c>
      <c r="T6104" s="20">
        <v>0</v>
      </c>
      <c r="U6104" s="19">
        <v>28.3095</v>
      </c>
      <c r="V6104" s="20">
        <f t="shared" si="475"/>
        <v>0.27</v>
      </c>
      <c r="W6104" s="17">
        <f t="shared" si="476"/>
        <v>2017</v>
      </c>
      <c r="X6104" t="str">
        <f t="shared" si="477"/>
        <v>Sep-2017</v>
      </c>
      <c r="Y6104" s="17">
        <f t="shared" si="478"/>
        <v>6</v>
      </c>
      <c r="Z6104" t="str">
        <f t="shared" si="479"/>
        <v>0% (No Discount)</v>
      </c>
      <c r="AA6104" s="17">
        <f>IF(COUNTIF($B$2:B6104,B6104)=1,1,0)</f>
        <v>0</v>
      </c>
      <c r="AB6104" s="17">
        <f>IF(COUNTIF($F$2:F6104,F6104)=1,1,0)</f>
        <v>0</v>
      </c>
    </row>
    <row r="6105" spans="1:28" x14ac:dyDescent="0.2">
      <c r="A6105" s="17">
        <v>6104</v>
      </c>
      <c r="B6105" t="s">
        <v>8708</v>
      </c>
      <c r="C6105" s="18">
        <v>42998</v>
      </c>
      <c r="D6105" s="18">
        <v>43004</v>
      </c>
      <c r="E6105" t="s">
        <v>77</v>
      </c>
      <c r="F6105" t="s">
        <v>2336</v>
      </c>
      <c r="G6105" t="s">
        <v>2337</v>
      </c>
      <c r="H6105" t="s">
        <v>53</v>
      </c>
      <c r="I6105" t="s">
        <v>54</v>
      </c>
      <c r="J6105" t="s">
        <v>293</v>
      </c>
      <c r="K6105" t="s">
        <v>294</v>
      </c>
      <c r="L6105">
        <v>10035</v>
      </c>
      <c r="M6105" t="s">
        <v>175</v>
      </c>
      <c r="N6105" t="s">
        <v>417</v>
      </c>
      <c r="O6105" t="s">
        <v>98</v>
      </c>
      <c r="P6105" t="s">
        <v>188</v>
      </c>
      <c r="Q6105" t="s">
        <v>418</v>
      </c>
      <c r="R6105" s="19">
        <v>59.97</v>
      </c>
      <c r="S6105" s="17">
        <v>3</v>
      </c>
      <c r="T6105" s="20">
        <v>0</v>
      </c>
      <c r="U6105" s="19">
        <v>20.389800000000001</v>
      </c>
      <c r="V6105" s="20">
        <f t="shared" si="475"/>
        <v>0.34</v>
      </c>
      <c r="W6105" s="17">
        <f t="shared" si="476"/>
        <v>2017</v>
      </c>
      <c r="X6105" t="str">
        <f t="shared" si="477"/>
        <v>Sep-2017</v>
      </c>
      <c r="Y6105" s="17">
        <f t="shared" si="478"/>
        <v>6</v>
      </c>
      <c r="Z6105" t="str">
        <f t="shared" si="479"/>
        <v>0% (No Discount)</v>
      </c>
      <c r="AA6105" s="17">
        <f>IF(COUNTIF($B$2:B6105,B6105)=1,1,0)</f>
        <v>0</v>
      </c>
      <c r="AB6105" s="17">
        <f>IF(COUNTIF($F$2:F6105,F6105)=1,1,0)</f>
        <v>0</v>
      </c>
    </row>
    <row r="6106" spans="1:28" x14ac:dyDescent="0.2">
      <c r="A6106" s="17">
        <v>6105</v>
      </c>
      <c r="B6106" t="s">
        <v>8711</v>
      </c>
      <c r="C6106" s="18">
        <v>42969</v>
      </c>
      <c r="D6106" s="18">
        <v>42971</v>
      </c>
      <c r="E6106" t="s">
        <v>215</v>
      </c>
      <c r="F6106" t="s">
        <v>5963</v>
      </c>
      <c r="G6106" t="s">
        <v>5964</v>
      </c>
      <c r="H6106" t="s">
        <v>129</v>
      </c>
      <c r="I6106" t="s">
        <v>54</v>
      </c>
      <c r="J6106" t="s">
        <v>173</v>
      </c>
      <c r="K6106" t="s">
        <v>174</v>
      </c>
      <c r="L6106">
        <v>19143</v>
      </c>
      <c r="M6106" t="s">
        <v>175</v>
      </c>
      <c r="N6106" t="s">
        <v>2909</v>
      </c>
      <c r="O6106" t="s">
        <v>59</v>
      </c>
      <c r="P6106" t="s">
        <v>83</v>
      </c>
      <c r="Q6106" t="s">
        <v>2910</v>
      </c>
      <c r="R6106" s="19">
        <v>314.53199999999998</v>
      </c>
      <c r="S6106" s="17">
        <v>2</v>
      </c>
      <c r="T6106" s="20">
        <v>0.4</v>
      </c>
      <c r="U6106" s="19">
        <v>-83.875200000000007</v>
      </c>
      <c r="V6106" s="20">
        <f t="shared" si="475"/>
        <v>-0.26666666666666672</v>
      </c>
      <c r="W6106" s="17">
        <f t="shared" si="476"/>
        <v>2017</v>
      </c>
      <c r="X6106" t="str">
        <f t="shared" si="477"/>
        <v>Aug-2017</v>
      </c>
      <c r="Y6106" s="17">
        <f t="shared" si="478"/>
        <v>2</v>
      </c>
      <c r="Z6106" t="str">
        <f t="shared" si="479"/>
        <v>31-40%</v>
      </c>
      <c r="AA6106" s="17">
        <f>IF(COUNTIF($B$2:B6106,B6106)=1,1,0)</f>
        <v>1</v>
      </c>
      <c r="AB6106" s="17">
        <f>IF(COUNTIF($F$2:F6106,F6106)=1,1,0)</f>
        <v>0</v>
      </c>
    </row>
    <row r="6107" spans="1:28" x14ac:dyDescent="0.2">
      <c r="A6107" s="17">
        <v>6106</v>
      </c>
      <c r="B6107" t="s">
        <v>8712</v>
      </c>
      <c r="C6107" s="18">
        <v>42173</v>
      </c>
      <c r="D6107" s="18">
        <v>42177</v>
      </c>
      <c r="E6107" t="s">
        <v>77</v>
      </c>
      <c r="F6107" t="s">
        <v>3425</v>
      </c>
      <c r="G6107" t="s">
        <v>3426</v>
      </c>
      <c r="H6107" t="s">
        <v>68</v>
      </c>
      <c r="I6107" t="s">
        <v>54</v>
      </c>
      <c r="J6107" t="s">
        <v>1450</v>
      </c>
      <c r="K6107" t="s">
        <v>81</v>
      </c>
      <c r="L6107">
        <v>33178</v>
      </c>
      <c r="M6107" t="s">
        <v>57</v>
      </c>
      <c r="N6107" t="s">
        <v>1294</v>
      </c>
      <c r="O6107" t="s">
        <v>73</v>
      </c>
      <c r="P6107" t="s">
        <v>95</v>
      </c>
      <c r="Q6107" t="s">
        <v>1295</v>
      </c>
      <c r="R6107" s="19">
        <v>13.632</v>
      </c>
      <c r="S6107" s="17">
        <v>4</v>
      </c>
      <c r="T6107" s="20">
        <v>0.2</v>
      </c>
      <c r="U6107" s="19">
        <v>3.5783999999999998</v>
      </c>
      <c r="V6107" s="20">
        <f t="shared" si="475"/>
        <v>0.26250000000000001</v>
      </c>
      <c r="W6107" s="17">
        <f t="shared" si="476"/>
        <v>2015</v>
      </c>
      <c r="X6107" t="str">
        <f t="shared" si="477"/>
        <v>Jun-2015</v>
      </c>
      <c r="Y6107" s="17">
        <f t="shared" si="478"/>
        <v>4</v>
      </c>
      <c r="Z6107" t="str">
        <f t="shared" si="479"/>
        <v>11-20%</v>
      </c>
      <c r="AA6107" s="17">
        <f>IF(COUNTIF($B$2:B6107,B6107)=1,1,0)</f>
        <v>1</v>
      </c>
      <c r="AB6107" s="17">
        <f>IF(COUNTIF($F$2:F6107,F6107)=1,1,0)</f>
        <v>0</v>
      </c>
    </row>
    <row r="6108" spans="1:28" x14ac:dyDescent="0.2">
      <c r="A6108" s="17">
        <v>6107</v>
      </c>
      <c r="B6108" t="s">
        <v>8713</v>
      </c>
      <c r="C6108" s="18">
        <v>41993</v>
      </c>
      <c r="D6108" s="18">
        <v>41998</v>
      </c>
      <c r="E6108" t="s">
        <v>77</v>
      </c>
      <c r="F6108" t="s">
        <v>5090</v>
      </c>
      <c r="G6108" t="s">
        <v>5091</v>
      </c>
      <c r="H6108" t="s">
        <v>53</v>
      </c>
      <c r="I6108" t="s">
        <v>54</v>
      </c>
      <c r="J6108" t="s">
        <v>787</v>
      </c>
      <c r="K6108" t="s">
        <v>131</v>
      </c>
      <c r="L6108">
        <v>75051</v>
      </c>
      <c r="M6108" t="s">
        <v>132</v>
      </c>
      <c r="N6108" t="s">
        <v>2106</v>
      </c>
      <c r="O6108" t="s">
        <v>73</v>
      </c>
      <c r="P6108" t="s">
        <v>105</v>
      </c>
      <c r="Q6108" t="s">
        <v>2107</v>
      </c>
      <c r="R6108" s="19">
        <v>19.431999999999999</v>
      </c>
      <c r="S6108" s="17">
        <v>2</v>
      </c>
      <c r="T6108" s="20">
        <v>0.8</v>
      </c>
      <c r="U6108" s="19">
        <v>-49.551600000000001</v>
      </c>
      <c r="V6108" s="20">
        <f t="shared" si="475"/>
        <v>-2.5500000000000003</v>
      </c>
      <c r="W6108" s="17">
        <f t="shared" si="476"/>
        <v>2014</v>
      </c>
      <c r="X6108" t="str">
        <f t="shared" si="477"/>
        <v>Dec-2014</v>
      </c>
      <c r="Y6108" s="17">
        <f t="shared" si="478"/>
        <v>5</v>
      </c>
      <c r="Z6108" t="str">
        <f t="shared" si="479"/>
        <v>Over 50%</v>
      </c>
      <c r="AA6108" s="17">
        <f>IF(COUNTIF($B$2:B6108,B6108)=1,1,0)</f>
        <v>1</v>
      </c>
      <c r="AB6108" s="17">
        <f>IF(COUNTIF($F$2:F6108,F6108)=1,1,0)</f>
        <v>0</v>
      </c>
    </row>
    <row r="6109" spans="1:28" x14ac:dyDescent="0.2">
      <c r="A6109" s="17">
        <v>6108</v>
      </c>
      <c r="B6109" t="s">
        <v>8713</v>
      </c>
      <c r="C6109" s="18">
        <v>41993</v>
      </c>
      <c r="D6109" s="18">
        <v>41998</v>
      </c>
      <c r="E6109" t="s">
        <v>77</v>
      </c>
      <c r="F6109" t="s">
        <v>5090</v>
      </c>
      <c r="G6109" t="s">
        <v>5091</v>
      </c>
      <c r="H6109" t="s">
        <v>53</v>
      </c>
      <c r="I6109" t="s">
        <v>54</v>
      </c>
      <c r="J6109" t="s">
        <v>787</v>
      </c>
      <c r="K6109" t="s">
        <v>131</v>
      </c>
      <c r="L6109">
        <v>75051</v>
      </c>
      <c r="M6109" t="s">
        <v>132</v>
      </c>
      <c r="N6109" t="s">
        <v>3801</v>
      </c>
      <c r="O6109" t="s">
        <v>98</v>
      </c>
      <c r="P6109" t="s">
        <v>188</v>
      </c>
      <c r="Q6109" t="s">
        <v>3802</v>
      </c>
      <c r="R6109" s="19">
        <v>65.44</v>
      </c>
      <c r="S6109" s="17">
        <v>5</v>
      </c>
      <c r="T6109" s="20">
        <v>0.2</v>
      </c>
      <c r="U6109" s="19">
        <v>-8.18</v>
      </c>
      <c r="V6109" s="20">
        <f t="shared" si="475"/>
        <v>-0.125</v>
      </c>
      <c r="W6109" s="17">
        <f t="shared" si="476"/>
        <v>2014</v>
      </c>
      <c r="X6109" t="str">
        <f t="shared" si="477"/>
        <v>Dec-2014</v>
      </c>
      <c r="Y6109" s="17">
        <f t="shared" si="478"/>
        <v>5</v>
      </c>
      <c r="Z6109" t="str">
        <f t="shared" si="479"/>
        <v>11-20%</v>
      </c>
      <c r="AA6109" s="17">
        <f>IF(COUNTIF($B$2:B6109,B6109)=1,1,0)</f>
        <v>0</v>
      </c>
      <c r="AB6109" s="17">
        <f>IF(COUNTIF($F$2:F6109,F6109)=1,1,0)</f>
        <v>0</v>
      </c>
    </row>
    <row r="6110" spans="1:28" x14ac:dyDescent="0.2">
      <c r="A6110" s="17">
        <v>6109</v>
      </c>
      <c r="B6110" t="s">
        <v>8714</v>
      </c>
      <c r="C6110" s="18">
        <v>42624</v>
      </c>
      <c r="D6110" s="18">
        <v>42629</v>
      </c>
      <c r="E6110" t="s">
        <v>77</v>
      </c>
      <c r="F6110" t="s">
        <v>4744</v>
      </c>
      <c r="G6110" t="s">
        <v>4745</v>
      </c>
      <c r="H6110" t="s">
        <v>53</v>
      </c>
      <c r="I6110" t="s">
        <v>54</v>
      </c>
      <c r="J6110" t="s">
        <v>330</v>
      </c>
      <c r="K6110" t="s">
        <v>238</v>
      </c>
      <c r="L6110">
        <v>60653</v>
      </c>
      <c r="M6110" t="s">
        <v>132</v>
      </c>
      <c r="N6110" t="s">
        <v>6766</v>
      </c>
      <c r="O6110" t="s">
        <v>73</v>
      </c>
      <c r="P6110" t="s">
        <v>74</v>
      </c>
      <c r="Q6110" t="s">
        <v>6767</v>
      </c>
      <c r="R6110" s="19">
        <v>6</v>
      </c>
      <c r="S6110" s="17">
        <v>2</v>
      </c>
      <c r="T6110" s="20">
        <v>0.2</v>
      </c>
      <c r="U6110" s="19">
        <v>2.1</v>
      </c>
      <c r="V6110" s="20">
        <f t="shared" si="475"/>
        <v>0.35000000000000003</v>
      </c>
      <c r="W6110" s="17">
        <f t="shared" si="476"/>
        <v>2016</v>
      </c>
      <c r="X6110" t="str">
        <f t="shared" si="477"/>
        <v>Sep-2016</v>
      </c>
      <c r="Y6110" s="17">
        <f t="shared" si="478"/>
        <v>5</v>
      </c>
      <c r="Z6110" t="str">
        <f t="shared" si="479"/>
        <v>11-20%</v>
      </c>
      <c r="AA6110" s="17">
        <f>IF(COUNTIF($B$2:B6110,B6110)=1,1,0)</f>
        <v>1</v>
      </c>
      <c r="AB6110" s="17">
        <f>IF(COUNTIF($F$2:F6110,F6110)=1,1,0)</f>
        <v>0</v>
      </c>
    </row>
    <row r="6111" spans="1:28" x14ac:dyDescent="0.2">
      <c r="A6111" s="17">
        <v>6110</v>
      </c>
      <c r="B6111" t="s">
        <v>8714</v>
      </c>
      <c r="C6111" s="18">
        <v>42624</v>
      </c>
      <c r="D6111" s="18">
        <v>42629</v>
      </c>
      <c r="E6111" t="s">
        <v>77</v>
      </c>
      <c r="F6111" t="s">
        <v>4744</v>
      </c>
      <c r="G6111" t="s">
        <v>4745</v>
      </c>
      <c r="H6111" t="s">
        <v>53</v>
      </c>
      <c r="I6111" t="s">
        <v>54</v>
      </c>
      <c r="J6111" t="s">
        <v>330</v>
      </c>
      <c r="K6111" t="s">
        <v>238</v>
      </c>
      <c r="L6111">
        <v>60653</v>
      </c>
      <c r="M6111" t="s">
        <v>132</v>
      </c>
      <c r="N6111" t="s">
        <v>5406</v>
      </c>
      <c r="O6111" t="s">
        <v>73</v>
      </c>
      <c r="P6111" t="s">
        <v>102</v>
      </c>
      <c r="Q6111" t="s">
        <v>5407</v>
      </c>
      <c r="R6111" s="19">
        <v>1.9079999999999999</v>
      </c>
      <c r="S6111" s="17">
        <v>3</v>
      </c>
      <c r="T6111" s="20">
        <v>0.8</v>
      </c>
      <c r="U6111" s="19">
        <v>-3.2435999999999998</v>
      </c>
      <c r="V6111" s="20">
        <f t="shared" si="475"/>
        <v>-1.7</v>
      </c>
      <c r="W6111" s="17">
        <f t="shared" si="476"/>
        <v>2016</v>
      </c>
      <c r="X6111" t="str">
        <f t="shared" si="477"/>
        <v>Sep-2016</v>
      </c>
      <c r="Y6111" s="17">
        <f t="shared" si="478"/>
        <v>5</v>
      </c>
      <c r="Z6111" t="str">
        <f t="shared" si="479"/>
        <v>Over 50%</v>
      </c>
      <c r="AA6111" s="17">
        <f>IF(COUNTIF($B$2:B6111,B6111)=1,1,0)</f>
        <v>0</v>
      </c>
      <c r="AB6111" s="17">
        <f>IF(COUNTIF($F$2:F6111,F6111)=1,1,0)</f>
        <v>0</v>
      </c>
    </row>
    <row r="6112" spans="1:28" x14ac:dyDescent="0.2">
      <c r="A6112" s="17">
        <v>6111</v>
      </c>
      <c r="B6112" t="s">
        <v>8715</v>
      </c>
      <c r="C6112" s="18">
        <v>42686</v>
      </c>
      <c r="D6112" s="18">
        <v>42690</v>
      </c>
      <c r="E6112" t="s">
        <v>77</v>
      </c>
      <c r="F6112" t="s">
        <v>7141</v>
      </c>
      <c r="G6112" t="s">
        <v>7142</v>
      </c>
      <c r="H6112" t="s">
        <v>53</v>
      </c>
      <c r="I6112" t="s">
        <v>54</v>
      </c>
      <c r="J6112" t="s">
        <v>3906</v>
      </c>
      <c r="K6112" t="s">
        <v>525</v>
      </c>
      <c r="L6112">
        <v>44134</v>
      </c>
      <c r="M6112" t="s">
        <v>175</v>
      </c>
      <c r="N6112" t="s">
        <v>6392</v>
      </c>
      <c r="O6112" t="s">
        <v>59</v>
      </c>
      <c r="P6112" t="s">
        <v>63</v>
      </c>
      <c r="Q6112" t="s">
        <v>6393</v>
      </c>
      <c r="R6112" s="19">
        <v>1474.8019999999999</v>
      </c>
      <c r="S6112" s="17">
        <v>7</v>
      </c>
      <c r="T6112" s="20">
        <v>0.3</v>
      </c>
      <c r="U6112" s="19">
        <v>-21.0686</v>
      </c>
      <c r="V6112" s="20">
        <f t="shared" si="475"/>
        <v>-1.4285714285714287E-2</v>
      </c>
      <c r="W6112" s="17">
        <f t="shared" si="476"/>
        <v>2016</v>
      </c>
      <c r="X6112" t="str">
        <f t="shared" si="477"/>
        <v>Nov-2016</v>
      </c>
      <c r="Y6112" s="17">
        <f t="shared" si="478"/>
        <v>4</v>
      </c>
      <c r="Z6112" t="str">
        <f t="shared" si="479"/>
        <v>21-30%</v>
      </c>
      <c r="AA6112" s="17">
        <f>IF(COUNTIF($B$2:B6112,B6112)=1,1,0)</f>
        <v>1</v>
      </c>
      <c r="AB6112" s="17">
        <f>IF(COUNTIF($F$2:F6112,F6112)=1,1,0)</f>
        <v>0</v>
      </c>
    </row>
    <row r="6113" spans="1:28" x14ac:dyDescent="0.2">
      <c r="A6113" s="17">
        <v>6112</v>
      </c>
      <c r="B6113" t="s">
        <v>8715</v>
      </c>
      <c r="C6113" s="18">
        <v>42686</v>
      </c>
      <c r="D6113" s="18">
        <v>42690</v>
      </c>
      <c r="E6113" t="s">
        <v>77</v>
      </c>
      <c r="F6113" t="s">
        <v>7141</v>
      </c>
      <c r="G6113" t="s">
        <v>7142</v>
      </c>
      <c r="H6113" t="s">
        <v>53</v>
      </c>
      <c r="I6113" t="s">
        <v>54</v>
      </c>
      <c r="J6113" t="s">
        <v>3906</v>
      </c>
      <c r="K6113" t="s">
        <v>525</v>
      </c>
      <c r="L6113">
        <v>44134</v>
      </c>
      <c r="M6113" t="s">
        <v>175</v>
      </c>
      <c r="N6113" t="s">
        <v>133</v>
      </c>
      <c r="O6113" t="s">
        <v>73</v>
      </c>
      <c r="P6113" t="s">
        <v>105</v>
      </c>
      <c r="Q6113" t="s">
        <v>134</v>
      </c>
      <c r="R6113" s="19">
        <v>110.096</v>
      </c>
      <c r="S6113" s="17">
        <v>2</v>
      </c>
      <c r="T6113" s="20">
        <v>0.2</v>
      </c>
      <c r="U6113" s="19">
        <v>33.028799999999997</v>
      </c>
      <c r="V6113" s="20">
        <f t="shared" si="475"/>
        <v>0.3</v>
      </c>
      <c r="W6113" s="17">
        <f t="shared" si="476"/>
        <v>2016</v>
      </c>
      <c r="X6113" t="str">
        <f t="shared" si="477"/>
        <v>Nov-2016</v>
      </c>
      <c r="Y6113" s="17">
        <f t="shared" si="478"/>
        <v>4</v>
      </c>
      <c r="Z6113" t="str">
        <f t="shared" si="479"/>
        <v>11-20%</v>
      </c>
      <c r="AA6113" s="17">
        <f>IF(COUNTIF($B$2:B6113,B6113)=1,1,0)</f>
        <v>0</v>
      </c>
      <c r="AB6113" s="17">
        <f>IF(COUNTIF($F$2:F6113,F6113)=1,1,0)</f>
        <v>0</v>
      </c>
    </row>
    <row r="6114" spans="1:28" x14ac:dyDescent="0.2">
      <c r="A6114" s="17">
        <v>6113</v>
      </c>
      <c r="B6114" t="s">
        <v>8715</v>
      </c>
      <c r="C6114" s="18">
        <v>42686</v>
      </c>
      <c r="D6114" s="18">
        <v>42690</v>
      </c>
      <c r="E6114" t="s">
        <v>77</v>
      </c>
      <c r="F6114" t="s">
        <v>7141</v>
      </c>
      <c r="G6114" t="s">
        <v>7142</v>
      </c>
      <c r="H6114" t="s">
        <v>53</v>
      </c>
      <c r="I6114" t="s">
        <v>54</v>
      </c>
      <c r="J6114" t="s">
        <v>3906</v>
      </c>
      <c r="K6114" t="s">
        <v>525</v>
      </c>
      <c r="L6114">
        <v>44134</v>
      </c>
      <c r="M6114" t="s">
        <v>175</v>
      </c>
      <c r="N6114" t="s">
        <v>896</v>
      </c>
      <c r="O6114" t="s">
        <v>73</v>
      </c>
      <c r="P6114" t="s">
        <v>296</v>
      </c>
      <c r="Q6114" t="s">
        <v>897</v>
      </c>
      <c r="R6114" s="19">
        <v>16.751999999999999</v>
      </c>
      <c r="S6114" s="17">
        <v>6</v>
      </c>
      <c r="T6114" s="20">
        <v>0.2</v>
      </c>
      <c r="U6114" s="19">
        <v>5.4443999999999999</v>
      </c>
      <c r="V6114" s="20">
        <f t="shared" si="475"/>
        <v>0.32500000000000001</v>
      </c>
      <c r="W6114" s="17">
        <f t="shared" si="476"/>
        <v>2016</v>
      </c>
      <c r="X6114" t="str">
        <f t="shared" si="477"/>
        <v>Nov-2016</v>
      </c>
      <c r="Y6114" s="17">
        <f t="shared" si="478"/>
        <v>4</v>
      </c>
      <c r="Z6114" t="str">
        <f t="shared" si="479"/>
        <v>11-20%</v>
      </c>
      <c r="AA6114" s="17">
        <f>IF(COUNTIF($B$2:B6114,B6114)=1,1,0)</f>
        <v>0</v>
      </c>
      <c r="AB6114" s="17">
        <f>IF(COUNTIF($F$2:F6114,F6114)=1,1,0)</f>
        <v>0</v>
      </c>
    </row>
    <row r="6115" spans="1:28" x14ac:dyDescent="0.2">
      <c r="A6115" s="17">
        <v>6114</v>
      </c>
      <c r="B6115" t="s">
        <v>8715</v>
      </c>
      <c r="C6115" s="18">
        <v>42686</v>
      </c>
      <c r="D6115" s="18">
        <v>42690</v>
      </c>
      <c r="E6115" t="s">
        <v>77</v>
      </c>
      <c r="F6115" t="s">
        <v>7141</v>
      </c>
      <c r="G6115" t="s">
        <v>7142</v>
      </c>
      <c r="H6115" t="s">
        <v>53</v>
      </c>
      <c r="I6115" t="s">
        <v>54</v>
      </c>
      <c r="J6115" t="s">
        <v>3906</v>
      </c>
      <c r="K6115" t="s">
        <v>525</v>
      </c>
      <c r="L6115">
        <v>44134</v>
      </c>
      <c r="M6115" t="s">
        <v>175</v>
      </c>
      <c r="N6115" t="s">
        <v>62</v>
      </c>
      <c r="O6115" t="s">
        <v>59</v>
      </c>
      <c r="P6115" t="s">
        <v>63</v>
      </c>
      <c r="Q6115" t="s">
        <v>64</v>
      </c>
      <c r="R6115" s="19">
        <v>1537.0740000000001</v>
      </c>
      <c r="S6115" s="17">
        <v>9</v>
      </c>
      <c r="T6115" s="20">
        <v>0.3</v>
      </c>
      <c r="U6115" s="19">
        <v>0</v>
      </c>
      <c r="V6115" s="20">
        <f t="shared" si="475"/>
        <v>0</v>
      </c>
      <c r="W6115" s="17">
        <f t="shared" si="476"/>
        <v>2016</v>
      </c>
      <c r="X6115" t="str">
        <f t="shared" si="477"/>
        <v>Nov-2016</v>
      </c>
      <c r="Y6115" s="17">
        <f t="shared" si="478"/>
        <v>4</v>
      </c>
      <c r="Z6115" t="str">
        <f t="shared" si="479"/>
        <v>21-30%</v>
      </c>
      <c r="AA6115" s="17">
        <f>IF(COUNTIF($B$2:B6115,B6115)=1,1,0)</f>
        <v>0</v>
      </c>
      <c r="AB6115" s="17">
        <f>IF(COUNTIF($F$2:F6115,F6115)=1,1,0)</f>
        <v>0</v>
      </c>
    </row>
    <row r="6116" spans="1:28" x14ac:dyDescent="0.2">
      <c r="A6116" s="17">
        <v>6115</v>
      </c>
      <c r="B6116" t="s">
        <v>8715</v>
      </c>
      <c r="C6116" s="18">
        <v>42686</v>
      </c>
      <c r="D6116" s="18">
        <v>42690</v>
      </c>
      <c r="E6116" t="s">
        <v>77</v>
      </c>
      <c r="F6116" t="s">
        <v>7141</v>
      </c>
      <c r="G6116" t="s">
        <v>7142</v>
      </c>
      <c r="H6116" t="s">
        <v>53</v>
      </c>
      <c r="I6116" t="s">
        <v>54</v>
      </c>
      <c r="J6116" t="s">
        <v>3906</v>
      </c>
      <c r="K6116" t="s">
        <v>525</v>
      </c>
      <c r="L6116">
        <v>44134</v>
      </c>
      <c r="M6116" t="s">
        <v>175</v>
      </c>
      <c r="N6116" t="s">
        <v>2469</v>
      </c>
      <c r="O6116" t="s">
        <v>59</v>
      </c>
      <c r="P6116" t="s">
        <v>63</v>
      </c>
      <c r="Q6116" t="s">
        <v>2470</v>
      </c>
      <c r="R6116" s="19">
        <v>449.37200000000001</v>
      </c>
      <c r="S6116" s="17">
        <v>2</v>
      </c>
      <c r="T6116" s="20">
        <v>0.3</v>
      </c>
      <c r="U6116" s="19">
        <v>-12.8392</v>
      </c>
      <c r="V6116" s="20">
        <f t="shared" si="475"/>
        <v>-2.8571428571428571E-2</v>
      </c>
      <c r="W6116" s="17">
        <f t="shared" si="476"/>
        <v>2016</v>
      </c>
      <c r="X6116" t="str">
        <f t="shared" si="477"/>
        <v>Nov-2016</v>
      </c>
      <c r="Y6116" s="17">
        <f t="shared" si="478"/>
        <v>4</v>
      </c>
      <c r="Z6116" t="str">
        <f t="shared" si="479"/>
        <v>21-30%</v>
      </c>
      <c r="AA6116" s="17">
        <f>IF(COUNTIF($B$2:B6116,B6116)=1,1,0)</f>
        <v>0</v>
      </c>
      <c r="AB6116" s="17">
        <f>IF(COUNTIF($F$2:F6116,F6116)=1,1,0)</f>
        <v>0</v>
      </c>
    </row>
    <row r="6117" spans="1:28" x14ac:dyDescent="0.2">
      <c r="A6117" s="17">
        <v>6116</v>
      </c>
      <c r="B6117" t="s">
        <v>8716</v>
      </c>
      <c r="C6117" s="18">
        <v>42443</v>
      </c>
      <c r="D6117" s="18">
        <v>42449</v>
      </c>
      <c r="E6117" t="s">
        <v>77</v>
      </c>
      <c r="F6117" t="s">
        <v>656</v>
      </c>
      <c r="G6117" t="s">
        <v>657</v>
      </c>
      <c r="H6117" t="s">
        <v>68</v>
      </c>
      <c r="I6117" t="s">
        <v>54</v>
      </c>
      <c r="J6117" t="s">
        <v>8717</v>
      </c>
      <c r="K6117" t="s">
        <v>70</v>
      </c>
      <c r="L6117">
        <v>94061</v>
      </c>
      <c r="M6117" t="s">
        <v>71</v>
      </c>
      <c r="N6117" t="s">
        <v>259</v>
      </c>
      <c r="O6117" t="s">
        <v>73</v>
      </c>
      <c r="P6117" t="s">
        <v>102</v>
      </c>
      <c r="Q6117" t="s">
        <v>260</v>
      </c>
      <c r="R6117" s="19">
        <v>41.904000000000003</v>
      </c>
      <c r="S6117" s="17">
        <v>6</v>
      </c>
      <c r="T6117" s="20">
        <v>0.2</v>
      </c>
      <c r="U6117" s="19">
        <v>14.1426</v>
      </c>
      <c r="V6117" s="20">
        <f t="shared" si="475"/>
        <v>0.33749999999999997</v>
      </c>
      <c r="W6117" s="17">
        <f t="shared" si="476"/>
        <v>2016</v>
      </c>
      <c r="X6117" t="str">
        <f t="shared" si="477"/>
        <v>Mar-2016</v>
      </c>
      <c r="Y6117" s="17">
        <f t="shared" si="478"/>
        <v>6</v>
      </c>
      <c r="Z6117" t="str">
        <f t="shared" si="479"/>
        <v>11-20%</v>
      </c>
      <c r="AA6117" s="17">
        <f>IF(COUNTIF($B$2:B6117,B6117)=1,1,0)</f>
        <v>1</v>
      </c>
      <c r="AB6117" s="17">
        <f>IF(COUNTIF($F$2:F6117,F6117)=1,1,0)</f>
        <v>0</v>
      </c>
    </row>
    <row r="6118" spans="1:28" x14ac:dyDescent="0.2">
      <c r="A6118" s="17">
        <v>6117</v>
      </c>
      <c r="B6118" t="s">
        <v>8718</v>
      </c>
      <c r="C6118" s="18">
        <v>42687</v>
      </c>
      <c r="D6118" s="18">
        <v>42693</v>
      </c>
      <c r="E6118" t="s">
        <v>77</v>
      </c>
      <c r="F6118" t="s">
        <v>4027</v>
      </c>
      <c r="G6118" t="s">
        <v>4028</v>
      </c>
      <c r="H6118" t="s">
        <v>129</v>
      </c>
      <c r="I6118" t="s">
        <v>54</v>
      </c>
      <c r="J6118" t="s">
        <v>293</v>
      </c>
      <c r="K6118" t="s">
        <v>294</v>
      </c>
      <c r="L6118">
        <v>10011</v>
      </c>
      <c r="M6118" t="s">
        <v>175</v>
      </c>
      <c r="N6118" t="s">
        <v>8719</v>
      </c>
      <c r="O6118" t="s">
        <v>98</v>
      </c>
      <c r="P6118" t="s">
        <v>99</v>
      </c>
      <c r="Q6118" t="s">
        <v>8720</v>
      </c>
      <c r="R6118" s="19">
        <v>2279.96</v>
      </c>
      <c r="S6118" s="17">
        <v>4</v>
      </c>
      <c r="T6118" s="20">
        <v>0</v>
      </c>
      <c r="U6118" s="19">
        <v>592.78959999999995</v>
      </c>
      <c r="V6118" s="20">
        <f t="shared" si="475"/>
        <v>0.25999999999999995</v>
      </c>
      <c r="W6118" s="17">
        <f t="shared" si="476"/>
        <v>2016</v>
      </c>
      <c r="X6118" t="str">
        <f t="shared" si="477"/>
        <v>Nov-2016</v>
      </c>
      <c r="Y6118" s="17">
        <f t="shared" si="478"/>
        <v>6</v>
      </c>
      <c r="Z6118" t="str">
        <f t="shared" si="479"/>
        <v>0% (No Discount)</v>
      </c>
      <c r="AA6118" s="17">
        <f>IF(COUNTIF($B$2:B6118,B6118)=1,1,0)</f>
        <v>1</v>
      </c>
      <c r="AB6118" s="17">
        <f>IF(COUNTIF($F$2:F6118,F6118)=1,1,0)</f>
        <v>0</v>
      </c>
    </row>
    <row r="6119" spans="1:28" x14ac:dyDescent="0.2">
      <c r="A6119" s="17">
        <v>6118</v>
      </c>
      <c r="B6119" t="s">
        <v>8718</v>
      </c>
      <c r="C6119" s="18">
        <v>42687</v>
      </c>
      <c r="D6119" s="18">
        <v>42693</v>
      </c>
      <c r="E6119" t="s">
        <v>77</v>
      </c>
      <c r="F6119" t="s">
        <v>4027</v>
      </c>
      <c r="G6119" t="s">
        <v>4028</v>
      </c>
      <c r="H6119" t="s">
        <v>129</v>
      </c>
      <c r="I6119" t="s">
        <v>54</v>
      </c>
      <c r="J6119" t="s">
        <v>293</v>
      </c>
      <c r="K6119" t="s">
        <v>294</v>
      </c>
      <c r="L6119">
        <v>10011</v>
      </c>
      <c r="M6119" t="s">
        <v>175</v>
      </c>
      <c r="N6119" t="s">
        <v>2525</v>
      </c>
      <c r="O6119" t="s">
        <v>73</v>
      </c>
      <c r="P6119" t="s">
        <v>74</v>
      </c>
      <c r="Q6119" t="s">
        <v>2526</v>
      </c>
      <c r="R6119" s="19">
        <v>14.94</v>
      </c>
      <c r="S6119" s="17">
        <v>3</v>
      </c>
      <c r="T6119" s="20">
        <v>0</v>
      </c>
      <c r="U6119" s="19">
        <v>6.8723999999999998</v>
      </c>
      <c r="V6119" s="20">
        <f t="shared" si="475"/>
        <v>0.46</v>
      </c>
      <c r="W6119" s="17">
        <f t="shared" si="476"/>
        <v>2016</v>
      </c>
      <c r="X6119" t="str">
        <f t="shared" si="477"/>
        <v>Nov-2016</v>
      </c>
      <c r="Y6119" s="17">
        <f t="shared" si="478"/>
        <v>6</v>
      </c>
      <c r="Z6119" t="str">
        <f t="shared" si="479"/>
        <v>0% (No Discount)</v>
      </c>
      <c r="AA6119" s="17">
        <f>IF(COUNTIF($B$2:B6119,B6119)=1,1,0)</f>
        <v>0</v>
      </c>
      <c r="AB6119" s="17">
        <f>IF(COUNTIF($F$2:F6119,F6119)=1,1,0)</f>
        <v>0</v>
      </c>
    </row>
    <row r="6120" spans="1:28" x14ac:dyDescent="0.2">
      <c r="A6120" s="17">
        <v>6119</v>
      </c>
      <c r="B6120" t="s">
        <v>8721</v>
      </c>
      <c r="C6120" s="18">
        <v>42997</v>
      </c>
      <c r="D6120" s="18">
        <v>43003</v>
      </c>
      <c r="E6120" t="s">
        <v>77</v>
      </c>
      <c r="F6120" t="s">
        <v>2799</v>
      </c>
      <c r="G6120" t="s">
        <v>2800</v>
      </c>
      <c r="H6120" t="s">
        <v>68</v>
      </c>
      <c r="I6120" t="s">
        <v>54</v>
      </c>
      <c r="J6120" t="s">
        <v>345</v>
      </c>
      <c r="K6120" t="s">
        <v>447</v>
      </c>
      <c r="L6120">
        <v>97477</v>
      </c>
      <c r="M6120" t="s">
        <v>71</v>
      </c>
      <c r="N6120" t="s">
        <v>2036</v>
      </c>
      <c r="O6120" t="s">
        <v>98</v>
      </c>
      <c r="P6120" t="s">
        <v>99</v>
      </c>
      <c r="Q6120" t="s">
        <v>2037</v>
      </c>
      <c r="R6120" s="19">
        <v>191.976</v>
      </c>
      <c r="S6120" s="17">
        <v>3</v>
      </c>
      <c r="T6120" s="20">
        <v>0.2</v>
      </c>
      <c r="U6120" s="19">
        <v>19.197600000000001</v>
      </c>
      <c r="V6120" s="20">
        <f t="shared" si="475"/>
        <v>0.1</v>
      </c>
      <c r="W6120" s="17">
        <f t="shared" si="476"/>
        <v>2017</v>
      </c>
      <c r="X6120" t="str">
        <f t="shared" si="477"/>
        <v>Sep-2017</v>
      </c>
      <c r="Y6120" s="17">
        <f t="shared" si="478"/>
        <v>6</v>
      </c>
      <c r="Z6120" t="str">
        <f t="shared" si="479"/>
        <v>11-20%</v>
      </c>
      <c r="AA6120" s="17">
        <f>IF(COUNTIF($B$2:B6120,B6120)=1,1,0)</f>
        <v>1</v>
      </c>
      <c r="AB6120" s="17">
        <f>IF(COUNTIF($F$2:F6120,F6120)=1,1,0)</f>
        <v>0</v>
      </c>
    </row>
    <row r="6121" spans="1:28" x14ac:dyDescent="0.2">
      <c r="A6121" s="17">
        <v>6120</v>
      </c>
      <c r="B6121" t="s">
        <v>8721</v>
      </c>
      <c r="C6121" s="18">
        <v>42997</v>
      </c>
      <c r="D6121" s="18">
        <v>43003</v>
      </c>
      <c r="E6121" t="s">
        <v>77</v>
      </c>
      <c r="F6121" t="s">
        <v>2799</v>
      </c>
      <c r="G6121" t="s">
        <v>2800</v>
      </c>
      <c r="H6121" t="s">
        <v>68</v>
      </c>
      <c r="I6121" t="s">
        <v>54</v>
      </c>
      <c r="J6121" t="s">
        <v>345</v>
      </c>
      <c r="K6121" t="s">
        <v>447</v>
      </c>
      <c r="L6121">
        <v>97477</v>
      </c>
      <c r="M6121" t="s">
        <v>71</v>
      </c>
      <c r="N6121" t="s">
        <v>4281</v>
      </c>
      <c r="O6121" t="s">
        <v>73</v>
      </c>
      <c r="P6121" t="s">
        <v>95</v>
      </c>
      <c r="Q6121" t="s">
        <v>4282</v>
      </c>
      <c r="R6121" s="19">
        <v>23.832000000000001</v>
      </c>
      <c r="S6121" s="17">
        <v>3</v>
      </c>
      <c r="T6121" s="20">
        <v>0.2</v>
      </c>
      <c r="U6121" s="19">
        <v>6.5537999999999998</v>
      </c>
      <c r="V6121" s="20">
        <f t="shared" si="475"/>
        <v>0.27499999999999997</v>
      </c>
      <c r="W6121" s="17">
        <f t="shared" si="476"/>
        <v>2017</v>
      </c>
      <c r="X6121" t="str">
        <f t="shared" si="477"/>
        <v>Sep-2017</v>
      </c>
      <c r="Y6121" s="17">
        <f t="shared" si="478"/>
        <v>6</v>
      </c>
      <c r="Z6121" t="str">
        <f t="shared" si="479"/>
        <v>11-20%</v>
      </c>
      <c r="AA6121" s="17">
        <f>IF(COUNTIF($B$2:B6121,B6121)=1,1,0)</f>
        <v>0</v>
      </c>
      <c r="AB6121" s="17">
        <f>IF(COUNTIF($F$2:F6121,F6121)=1,1,0)</f>
        <v>0</v>
      </c>
    </row>
    <row r="6122" spans="1:28" x14ac:dyDescent="0.2">
      <c r="A6122" s="17">
        <v>6121</v>
      </c>
      <c r="B6122" t="s">
        <v>8721</v>
      </c>
      <c r="C6122" s="18">
        <v>42997</v>
      </c>
      <c r="D6122" s="18">
        <v>43003</v>
      </c>
      <c r="E6122" t="s">
        <v>77</v>
      </c>
      <c r="F6122" t="s">
        <v>2799</v>
      </c>
      <c r="G6122" t="s">
        <v>2800</v>
      </c>
      <c r="H6122" t="s">
        <v>68</v>
      </c>
      <c r="I6122" t="s">
        <v>54</v>
      </c>
      <c r="J6122" t="s">
        <v>345</v>
      </c>
      <c r="K6122" t="s">
        <v>447</v>
      </c>
      <c r="L6122">
        <v>97477</v>
      </c>
      <c r="M6122" t="s">
        <v>71</v>
      </c>
      <c r="N6122" t="s">
        <v>1746</v>
      </c>
      <c r="O6122" t="s">
        <v>59</v>
      </c>
      <c r="P6122" t="s">
        <v>92</v>
      </c>
      <c r="Q6122" t="s">
        <v>1747</v>
      </c>
      <c r="R6122" s="19">
        <v>409.21600000000001</v>
      </c>
      <c r="S6122" s="17">
        <v>8</v>
      </c>
      <c r="T6122" s="20">
        <v>0.2</v>
      </c>
      <c r="U6122" s="19">
        <v>61.382399999999997</v>
      </c>
      <c r="V6122" s="20">
        <f t="shared" si="475"/>
        <v>0.15</v>
      </c>
      <c r="W6122" s="17">
        <f t="shared" si="476"/>
        <v>2017</v>
      </c>
      <c r="X6122" t="str">
        <f t="shared" si="477"/>
        <v>Sep-2017</v>
      </c>
      <c r="Y6122" s="17">
        <f t="shared" si="478"/>
        <v>6</v>
      </c>
      <c r="Z6122" t="str">
        <f t="shared" si="479"/>
        <v>11-20%</v>
      </c>
      <c r="AA6122" s="17">
        <f>IF(COUNTIF($B$2:B6122,B6122)=1,1,0)</f>
        <v>0</v>
      </c>
      <c r="AB6122" s="17">
        <f>IF(COUNTIF($F$2:F6122,F6122)=1,1,0)</f>
        <v>0</v>
      </c>
    </row>
    <row r="6123" spans="1:28" x14ac:dyDescent="0.2">
      <c r="A6123" s="17">
        <v>6122</v>
      </c>
      <c r="B6123" t="s">
        <v>8721</v>
      </c>
      <c r="C6123" s="18">
        <v>42997</v>
      </c>
      <c r="D6123" s="18">
        <v>43003</v>
      </c>
      <c r="E6123" t="s">
        <v>77</v>
      </c>
      <c r="F6123" t="s">
        <v>2799</v>
      </c>
      <c r="G6123" t="s">
        <v>2800</v>
      </c>
      <c r="H6123" t="s">
        <v>68</v>
      </c>
      <c r="I6123" t="s">
        <v>54</v>
      </c>
      <c r="J6123" t="s">
        <v>345</v>
      </c>
      <c r="K6123" t="s">
        <v>447</v>
      </c>
      <c r="L6123">
        <v>97477</v>
      </c>
      <c r="M6123" t="s">
        <v>71</v>
      </c>
      <c r="N6123" t="s">
        <v>1475</v>
      </c>
      <c r="O6123" t="s">
        <v>59</v>
      </c>
      <c r="P6123" t="s">
        <v>60</v>
      </c>
      <c r="Q6123" t="s">
        <v>1476</v>
      </c>
      <c r="R6123" s="19">
        <v>72.587999999999994</v>
      </c>
      <c r="S6123" s="17">
        <v>2</v>
      </c>
      <c r="T6123" s="20">
        <v>0.7</v>
      </c>
      <c r="U6123" s="19">
        <v>-128.2388</v>
      </c>
      <c r="V6123" s="20">
        <f t="shared" si="475"/>
        <v>-1.7666666666666668</v>
      </c>
      <c r="W6123" s="17">
        <f t="shared" si="476"/>
        <v>2017</v>
      </c>
      <c r="X6123" t="str">
        <f t="shared" si="477"/>
        <v>Sep-2017</v>
      </c>
      <c r="Y6123" s="17">
        <f t="shared" si="478"/>
        <v>6</v>
      </c>
      <c r="Z6123" t="str">
        <f t="shared" si="479"/>
        <v>Over 50%</v>
      </c>
      <c r="AA6123" s="17">
        <f>IF(COUNTIF($B$2:B6123,B6123)=1,1,0)</f>
        <v>0</v>
      </c>
      <c r="AB6123" s="17">
        <f>IF(COUNTIF($F$2:F6123,F6123)=1,1,0)</f>
        <v>0</v>
      </c>
    </row>
    <row r="6124" spans="1:28" x14ac:dyDescent="0.2">
      <c r="A6124" s="17">
        <v>6123</v>
      </c>
      <c r="B6124" t="s">
        <v>8722</v>
      </c>
      <c r="C6124" s="18">
        <v>43073</v>
      </c>
      <c r="D6124" s="18">
        <v>43078</v>
      </c>
      <c r="E6124" t="s">
        <v>77</v>
      </c>
      <c r="F6124" t="s">
        <v>4888</v>
      </c>
      <c r="G6124" t="s">
        <v>4889</v>
      </c>
      <c r="H6124" t="s">
        <v>53</v>
      </c>
      <c r="I6124" t="s">
        <v>54</v>
      </c>
      <c r="J6124" t="s">
        <v>330</v>
      </c>
      <c r="K6124" t="s">
        <v>238</v>
      </c>
      <c r="L6124">
        <v>60610</v>
      </c>
      <c r="M6124" t="s">
        <v>132</v>
      </c>
      <c r="N6124" t="s">
        <v>5952</v>
      </c>
      <c r="O6124" t="s">
        <v>73</v>
      </c>
      <c r="P6124" t="s">
        <v>86</v>
      </c>
      <c r="Q6124" t="s">
        <v>5953</v>
      </c>
      <c r="R6124" s="19">
        <v>61.567999999999998</v>
      </c>
      <c r="S6124" s="17">
        <v>2</v>
      </c>
      <c r="T6124" s="20">
        <v>0.2</v>
      </c>
      <c r="U6124" s="19">
        <v>4.6176000000000004</v>
      </c>
      <c r="V6124" s="20">
        <f t="shared" si="475"/>
        <v>7.5000000000000011E-2</v>
      </c>
      <c r="W6124" s="17">
        <f t="shared" si="476"/>
        <v>2017</v>
      </c>
      <c r="X6124" t="str">
        <f t="shared" si="477"/>
        <v>Dec-2017</v>
      </c>
      <c r="Y6124" s="17">
        <f t="shared" si="478"/>
        <v>5</v>
      </c>
      <c r="Z6124" t="str">
        <f t="shared" si="479"/>
        <v>11-20%</v>
      </c>
      <c r="AA6124" s="17">
        <f>IF(COUNTIF($B$2:B6124,B6124)=1,1,0)</f>
        <v>1</v>
      </c>
      <c r="AB6124" s="17">
        <f>IF(COUNTIF($F$2:F6124,F6124)=1,1,0)</f>
        <v>0</v>
      </c>
    </row>
    <row r="6125" spans="1:28" x14ac:dyDescent="0.2">
      <c r="A6125" s="17">
        <v>6124</v>
      </c>
      <c r="B6125" t="s">
        <v>8723</v>
      </c>
      <c r="C6125" s="18">
        <v>42247</v>
      </c>
      <c r="D6125" s="18">
        <v>42252</v>
      </c>
      <c r="E6125" t="s">
        <v>77</v>
      </c>
      <c r="F6125" t="s">
        <v>1529</v>
      </c>
      <c r="G6125" t="s">
        <v>1530</v>
      </c>
      <c r="H6125" t="s">
        <v>129</v>
      </c>
      <c r="I6125" t="s">
        <v>54</v>
      </c>
      <c r="J6125" t="s">
        <v>7199</v>
      </c>
      <c r="K6125" t="s">
        <v>131</v>
      </c>
      <c r="L6125">
        <v>76021</v>
      </c>
      <c r="M6125" t="s">
        <v>132</v>
      </c>
      <c r="N6125" t="s">
        <v>5087</v>
      </c>
      <c r="O6125" t="s">
        <v>73</v>
      </c>
      <c r="P6125" t="s">
        <v>117</v>
      </c>
      <c r="Q6125" t="s">
        <v>5088</v>
      </c>
      <c r="R6125" s="19">
        <v>20.96</v>
      </c>
      <c r="S6125" s="17">
        <v>4</v>
      </c>
      <c r="T6125" s="20">
        <v>0.2</v>
      </c>
      <c r="U6125" s="19">
        <v>6.8120000000000003</v>
      </c>
      <c r="V6125" s="20">
        <f t="shared" si="475"/>
        <v>0.32500000000000001</v>
      </c>
      <c r="W6125" s="17">
        <f t="shared" si="476"/>
        <v>2015</v>
      </c>
      <c r="X6125" t="str">
        <f t="shared" si="477"/>
        <v>Aug-2015</v>
      </c>
      <c r="Y6125" s="17">
        <f t="shared" si="478"/>
        <v>5</v>
      </c>
      <c r="Z6125" t="str">
        <f t="shared" si="479"/>
        <v>11-20%</v>
      </c>
      <c r="AA6125" s="17">
        <f>IF(COUNTIF($B$2:B6125,B6125)=1,1,0)</f>
        <v>1</v>
      </c>
      <c r="AB6125" s="17">
        <f>IF(COUNTIF($F$2:F6125,F6125)=1,1,0)</f>
        <v>0</v>
      </c>
    </row>
    <row r="6126" spans="1:28" x14ac:dyDescent="0.2">
      <c r="A6126" s="17">
        <v>6125</v>
      </c>
      <c r="B6126" t="s">
        <v>8724</v>
      </c>
      <c r="C6126" s="18">
        <v>42889</v>
      </c>
      <c r="D6126" s="18">
        <v>42893</v>
      </c>
      <c r="E6126" t="s">
        <v>77</v>
      </c>
      <c r="F6126" t="s">
        <v>1427</v>
      </c>
      <c r="G6126" t="s">
        <v>1428</v>
      </c>
      <c r="H6126" t="s">
        <v>68</v>
      </c>
      <c r="I6126" t="s">
        <v>54</v>
      </c>
      <c r="J6126" t="s">
        <v>69</v>
      </c>
      <c r="K6126" t="s">
        <v>70</v>
      </c>
      <c r="L6126">
        <v>90036</v>
      </c>
      <c r="M6126" t="s">
        <v>71</v>
      </c>
      <c r="N6126" t="s">
        <v>4192</v>
      </c>
      <c r="O6126" t="s">
        <v>98</v>
      </c>
      <c r="P6126" t="s">
        <v>188</v>
      </c>
      <c r="Q6126" t="s">
        <v>4193</v>
      </c>
      <c r="R6126" s="19">
        <v>44.75</v>
      </c>
      <c r="S6126" s="17">
        <v>5</v>
      </c>
      <c r="T6126" s="20">
        <v>0</v>
      </c>
      <c r="U6126" s="19">
        <v>8.5024999999999995</v>
      </c>
      <c r="V6126" s="20">
        <f t="shared" si="475"/>
        <v>0.19</v>
      </c>
      <c r="W6126" s="17">
        <f t="shared" si="476"/>
        <v>2017</v>
      </c>
      <c r="X6126" t="str">
        <f t="shared" si="477"/>
        <v>Jun-2017</v>
      </c>
      <c r="Y6126" s="17">
        <f t="shared" si="478"/>
        <v>4</v>
      </c>
      <c r="Z6126" t="str">
        <f t="shared" si="479"/>
        <v>0% (No Discount)</v>
      </c>
      <c r="AA6126" s="17">
        <f>IF(COUNTIF($B$2:B6126,B6126)=1,1,0)</f>
        <v>1</v>
      </c>
      <c r="AB6126" s="17">
        <f>IF(COUNTIF($F$2:F6126,F6126)=1,1,0)</f>
        <v>0</v>
      </c>
    </row>
    <row r="6127" spans="1:28" x14ac:dyDescent="0.2">
      <c r="A6127" s="17">
        <v>6126</v>
      </c>
      <c r="B6127" t="s">
        <v>8724</v>
      </c>
      <c r="C6127" s="18">
        <v>42889</v>
      </c>
      <c r="D6127" s="18">
        <v>42893</v>
      </c>
      <c r="E6127" t="s">
        <v>77</v>
      </c>
      <c r="F6127" t="s">
        <v>1427</v>
      </c>
      <c r="G6127" t="s">
        <v>1428</v>
      </c>
      <c r="H6127" t="s">
        <v>68</v>
      </c>
      <c r="I6127" t="s">
        <v>54</v>
      </c>
      <c r="J6127" t="s">
        <v>69</v>
      </c>
      <c r="K6127" t="s">
        <v>70</v>
      </c>
      <c r="L6127">
        <v>90036</v>
      </c>
      <c r="M6127" t="s">
        <v>71</v>
      </c>
      <c r="N6127" t="s">
        <v>8725</v>
      </c>
      <c r="O6127" t="s">
        <v>73</v>
      </c>
      <c r="P6127" t="s">
        <v>117</v>
      </c>
      <c r="Q6127" t="s">
        <v>8726</v>
      </c>
      <c r="R6127" s="19">
        <v>11.96</v>
      </c>
      <c r="S6127" s="17">
        <v>2</v>
      </c>
      <c r="T6127" s="20">
        <v>0</v>
      </c>
      <c r="U6127" s="19">
        <v>5.3819999999999997</v>
      </c>
      <c r="V6127" s="20">
        <f t="shared" si="475"/>
        <v>0.44999999999999996</v>
      </c>
      <c r="W6127" s="17">
        <f t="shared" si="476"/>
        <v>2017</v>
      </c>
      <c r="X6127" t="str">
        <f t="shared" si="477"/>
        <v>Jun-2017</v>
      </c>
      <c r="Y6127" s="17">
        <f t="shared" si="478"/>
        <v>4</v>
      </c>
      <c r="Z6127" t="str">
        <f t="shared" si="479"/>
        <v>0% (No Discount)</v>
      </c>
      <c r="AA6127" s="17">
        <f>IF(COUNTIF($B$2:B6127,B6127)=1,1,0)</f>
        <v>0</v>
      </c>
      <c r="AB6127" s="17">
        <f>IF(COUNTIF($F$2:F6127,F6127)=1,1,0)</f>
        <v>0</v>
      </c>
    </row>
    <row r="6128" spans="1:28" x14ac:dyDescent="0.2">
      <c r="A6128" s="17">
        <v>6127</v>
      </c>
      <c r="B6128" t="s">
        <v>8724</v>
      </c>
      <c r="C6128" s="18">
        <v>42889</v>
      </c>
      <c r="D6128" s="18">
        <v>42893</v>
      </c>
      <c r="E6128" t="s">
        <v>77</v>
      </c>
      <c r="F6128" t="s">
        <v>1427</v>
      </c>
      <c r="G6128" t="s">
        <v>1428</v>
      </c>
      <c r="H6128" t="s">
        <v>68</v>
      </c>
      <c r="I6128" t="s">
        <v>54</v>
      </c>
      <c r="J6128" t="s">
        <v>69</v>
      </c>
      <c r="K6128" t="s">
        <v>70</v>
      </c>
      <c r="L6128">
        <v>90036</v>
      </c>
      <c r="M6128" t="s">
        <v>71</v>
      </c>
      <c r="N6128" t="s">
        <v>3039</v>
      </c>
      <c r="O6128" t="s">
        <v>73</v>
      </c>
      <c r="P6128" t="s">
        <v>102</v>
      </c>
      <c r="Q6128" t="s">
        <v>3040</v>
      </c>
      <c r="R6128" s="19">
        <v>3.9119999999999999</v>
      </c>
      <c r="S6128" s="17">
        <v>1</v>
      </c>
      <c r="T6128" s="20">
        <v>0.2</v>
      </c>
      <c r="U6128" s="19">
        <v>1.2714000000000001</v>
      </c>
      <c r="V6128" s="20">
        <f t="shared" si="475"/>
        <v>0.32500000000000001</v>
      </c>
      <c r="W6128" s="17">
        <f t="shared" si="476"/>
        <v>2017</v>
      </c>
      <c r="X6128" t="str">
        <f t="shared" si="477"/>
        <v>Jun-2017</v>
      </c>
      <c r="Y6128" s="17">
        <f t="shared" si="478"/>
        <v>4</v>
      </c>
      <c r="Z6128" t="str">
        <f t="shared" si="479"/>
        <v>11-20%</v>
      </c>
      <c r="AA6128" s="17">
        <f>IF(COUNTIF($B$2:B6128,B6128)=1,1,0)</f>
        <v>0</v>
      </c>
      <c r="AB6128" s="17">
        <f>IF(COUNTIF($F$2:F6128,F6128)=1,1,0)</f>
        <v>0</v>
      </c>
    </row>
    <row r="6129" spans="1:28" x14ac:dyDescent="0.2">
      <c r="A6129" s="17">
        <v>6128</v>
      </c>
      <c r="B6129" t="s">
        <v>8727</v>
      </c>
      <c r="C6129" s="18">
        <v>42460</v>
      </c>
      <c r="D6129" s="18">
        <v>42466</v>
      </c>
      <c r="E6129" t="s">
        <v>77</v>
      </c>
      <c r="F6129" t="s">
        <v>4790</v>
      </c>
      <c r="G6129" t="s">
        <v>4791</v>
      </c>
      <c r="H6129" t="s">
        <v>53</v>
      </c>
      <c r="I6129" t="s">
        <v>54</v>
      </c>
      <c r="J6129" t="s">
        <v>293</v>
      </c>
      <c r="K6129" t="s">
        <v>294</v>
      </c>
      <c r="L6129">
        <v>10009</v>
      </c>
      <c r="M6129" t="s">
        <v>175</v>
      </c>
      <c r="N6129" t="s">
        <v>730</v>
      </c>
      <c r="O6129" t="s">
        <v>59</v>
      </c>
      <c r="P6129" t="s">
        <v>63</v>
      </c>
      <c r="Q6129" t="s">
        <v>731</v>
      </c>
      <c r="R6129" s="19">
        <v>327.99599999999998</v>
      </c>
      <c r="S6129" s="17">
        <v>6</v>
      </c>
      <c r="T6129" s="20">
        <v>0.1</v>
      </c>
      <c r="U6129" s="19">
        <v>54.665999999999997</v>
      </c>
      <c r="V6129" s="20">
        <f t="shared" si="475"/>
        <v>0.16666666666666666</v>
      </c>
      <c r="W6129" s="17">
        <f t="shared" si="476"/>
        <v>2016</v>
      </c>
      <c r="X6129" t="str">
        <f t="shared" si="477"/>
        <v>Mar-2016</v>
      </c>
      <c r="Y6129" s="17">
        <f t="shared" si="478"/>
        <v>6</v>
      </c>
      <c r="Z6129" t="str">
        <f t="shared" si="479"/>
        <v>1-10%</v>
      </c>
      <c r="AA6129" s="17">
        <f>IF(COUNTIF($B$2:B6129,B6129)=1,1,0)</f>
        <v>1</v>
      </c>
      <c r="AB6129" s="17">
        <f>IF(COUNTIF($F$2:F6129,F6129)=1,1,0)</f>
        <v>0</v>
      </c>
    </row>
    <row r="6130" spans="1:28" x14ac:dyDescent="0.2">
      <c r="A6130" s="17">
        <v>6129</v>
      </c>
      <c r="B6130" t="s">
        <v>8728</v>
      </c>
      <c r="C6130" s="18">
        <v>41937</v>
      </c>
      <c r="D6130" s="18">
        <v>41940</v>
      </c>
      <c r="E6130" t="s">
        <v>215</v>
      </c>
      <c r="F6130" t="s">
        <v>6455</v>
      </c>
      <c r="G6130" t="s">
        <v>6456</v>
      </c>
      <c r="H6130" t="s">
        <v>68</v>
      </c>
      <c r="I6130" t="s">
        <v>54</v>
      </c>
      <c r="J6130" t="s">
        <v>154</v>
      </c>
      <c r="K6130" t="s">
        <v>70</v>
      </c>
      <c r="L6130">
        <v>94109</v>
      </c>
      <c r="M6130" t="s">
        <v>71</v>
      </c>
      <c r="N6130" t="s">
        <v>4363</v>
      </c>
      <c r="O6130" t="s">
        <v>73</v>
      </c>
      <c r="P6130" t="s">
        <v>102</v>
      </c>
      <c r="Q6130" t="s">
        <v>4364</v>
      </c>
      <c r="R6130" s="19">
        <v>49.408000000000001</v>
      </c>
      <c r="S6130" s="17">
        <v>4</v>
      </c>
      <c r="T6130" s="20">
        <v>0.2</v>
      </c>
      <c r="U6130" s="19">
        <v>18.527999999999999</v>
      </c>
      <c r="V6130" s="20">
        <f t="shared" si="475"/>
        <v>0.37499999999999994</v>
      </c>
      <c r="W6130" s="17">
        <f t="shared" si="476"/>
        <v>2014</v>
      </c>
      <c r="X6130" t="str">
        <f t="shared" si="477"/>
        <v>Oct-2014</v>
      </c>
      <c r="Y6130" s="17">
        <f t="shared" si="478"/>
        <v>3</v>
      </c>
      <c r="Z6130" t="str">
        <f t="shared" si="479"/>
        <v>11-20%</v>
      </c>
      <c r="AA6130" s="17">
        <f>IF(COUNTIF($B$2:B6130,B6130)=1,1,0)</f>
        <v>1</v>
      </c>
      <c r="AB6130" s="17">
        <f>IF(COUNTIF($F$2:F6130,F6130)=1,1,0)</f>
        <v>0</v>
      </c>
    </row>
    <row r="6131" spans="1:28" x14ac:dyDescent="0.2">
      <c r="A6131" s="17">
        <v>6130</v>
      </c>
      <c r="B6131" t="s">
        <v>8729</v>
      </c>
      <c r="C6131" s="18">
        <v>42820</v>
      </c>
      <c r="D6131" s="18">
        <v>42827</v>
      </c>
      <c r="E6131" t="s">
        <v>77</v>
      </c>
      <c r="F6131" t="s">
        <v>8730</v>
      </c>
      <c r="G6131" t="s">
        <v>8731</v>
      </c>
      <c r="H6131" t="s">
        <v>129</v>
      </c>
      <c r="I6131" t="s">
        <v>54</v>
      </c>
      <c r="J6131" t="s">
        <v>3012</v>
      </c>
      <c r="K6131" t="s">
        <v>346</v>
      </c>
      <c r="L6131">
        <v>23464</v>
      </c>
      <c r="M6131" t="s">
        <v>57</v>
      </c>
      <c r="N6131" t="s">
        <v>3673</v>
      </c>
      <c r="O6131" t="s">
        <v>98</v>
      </c>
      <c r="P6131" t="s">
        <v>188</v>
      </c>
      <c r="Q6131" t="s">
        <v>3674</v>
      </c>
      <c r="R6131" s="19">
        <v>53.25</v>
      </c>
      <c r="S6131" s="17">
        <v>3</v>
      </c>
      <c r="T6131" s="20">
        <v>0</v>
      </c>
      <c r="U6131" s="19">
        <v>20.767499999999998</v>
      </c>
      <c r="V6131" s="20">
        <f t="shared" si="475"/>
        <v>0.38999999999999996</v>
      </c>
      <c r="W6131" s="17">
        <f t="shared" si="476"/>
        <v>2017</v>
      </c>
      <c r="X6131" t="str">
        <f t="shared" si="477"/>
        <v>Mar-2017</v>
      </c>
      <c r="Y6131" s="17">
        <f t="shared" si="478"/>
        <v>7</v>
      </c>
      <c r="Z6131" t="str">
        <f t="shared" si="479"/>
        <v>0% (No Discount)</v>
      </c>
      <c r="AA6131" s="17">
        <f>IF(COUNTIF($B$2:B6131,B6131)=1,1,0)</f>
        <v>1</v>
      </c>
      <c r="AB6131" s="17">
        <f>IF(COUNTIF($F$2:F6131,F6131)=1,1,0)</f>
        <v>1</v>
      </c>
    </row>
    <row r="6132" spans="1:28" x14ac:dyDescent="0.2">
      <c r="A6132" s="17">
        <v>6131</v>
      </c>
      <c r="B6132" t="s">
        <v>8729</v>
      </c>
      <c r="C6132" s="18">
        <v>42820</v>
      </c>
      <c r="D6132" s="18">
        <v>42827</v>
      </c>
      <c r="E6132" t="s">
        <v>77</v>
      </c>
      <c r="F6132" t="s">
        <v>8730</v>
      </c>
      <c r="G6132" t="s">
        <v>8731</v>
      </c>
      <c r="H6132" t="s">
        <v>129</v>
      </c>
      <c r="I6132" t="s">
        <v>54</v>
      </c>
      <c r="J6132" t="s">
        <v>3012</v>
      </c>
      <c r="K6132" t="s">
        <v>346</v>
      </c>
      <c r="L6132">
        <v>23464</v>
      </c>
      <c r="M6132" t="s">
        <v>57</v>
      </c>
      <c r="N6132" t="s">
        <v>4025</v>
      </c>
      <c r="O6132" t="s">
        <v>73</v>
      </c>
      <c r="P6132" t="s">
        <v>296</v>
      </c>
      <c r="Q6132" t="s">
        <v>590</v>
      </c>
      <c r="R6132" s="19">
        <v>3.76</v>
      </c>
      <c r="S6132" s="17">
        <v>2</v>
      </c>
      <c r="T6132" s="20">
        <v>0</v>
      </c>
      <c r="U6132" s="19">
        <v>1.3160000000000001</v>
      </c>
      <c r="V6132" s="20">
        <f t="shared" si="475"/>
        <v>0.35000000000000003</v>
      </c>
      <c r="W6132" s="17">
        <f t="shared" si="476"/>
        <v>2017</v>
      </c>
      <c r="X6132" t="str">
        <f t="shared" si="477"/>
        <v>Mar-2017</v>
      </c>
      <c r="Y6132" s="17">
        <f t="shared" si="478"/>
        <v>7</v>
      </c>
      <c r="Z6132" t="str">
        <f t="shared" si="479"/>
        <v>0% (No Discount)</v>
      </c>
      <c r="AA6132" s="17">
        <f>IF(COUNTIF($B$2:B6132,B6132)=1,1,0)</f>
        <v>0</v>
      </c>
      <c r="AB6132" s="17">
        <f>IF(COUNTIF($F$2:F6132,F6132)=1,1,0)</f>
        <v>0</v>
      </c>
    </row>
    <row r="6133" spans="1:28" x14ac:dyDescent="0.2">
      <c r="A6133" s="17">
        <v>6132</v>
      </c>
      <c r="B6133" t="s">
        <v>8732</v>
      </c>
      <c r="C6133" s="18">
        <v>42000</v>
      </c>
      <c r="D6133" s="18">
        <v>42004</v>
      </c>
      <c r="E6133" t="s">
        <v>77</v>
      </c>
      <c r="F6133" t="s">
        <v>2945</v>
      </c>
      <c r="G6133" t="s">
        <v>2946</v>
      </c>
      <c r="H6133" t="s">
        <v>129</v>
      </c>
      <c r="I6133" t="s">
        <v>54</v>
      </c>
      <c r="J6133" t="s">
        <v>293</v>
      </c>
      <c r="K6133" t="s">
        <v>294</v>
      </c>
      <c r="L6133">
        <v>10011</v>
      </c>
      <c r="M6133" t="s">
        <v>175</v>
      </c>
      <c r="N6133" t="s">
        <v>921</v>
      </c>
      <c r="O6133" t="s">
        <v>59</v>
      </c>
      <c r="P6133" t="s">
        <v>63</v>
      </c>
      <c r="Q6133" t="s">
        <v>922</v>
      </c>
      <c r="R6133" s="19">
        <v>767.21400000000006</v>
      </c>
      <c r="S6133" s="17">
        <v>14</v>
      </c>
      <c r="T6133" s="20">
        <v>0.1</v>
      </c>
      <c r="U6133" s="19">
        <v>161.9674</v>
      </c>
      <c r="V6133" s="20">
        <f t="shared" si="475"/>
        <v>0.21111111111111108</v>
      </c>
      <c r="W6133" s="17">
        <f t="shared" si="476"/>
        <v>2014</v>
      </c>
      <c r="X6133" t="str">
        <f t="shared" si="477"/>
        <v>Dec-2014</v>
      </c>
      <c r="Y6133" s="17">
        <f t="shared" si="478"/>
        <v>4</v>
      </c>
      <c r="Z6133" t="str">
        <f t="shared" si="479"/>
        <v>1-10%</v>
      </c>
      <c r="AA6133" s="17">
        <f>IF(COUNTIF($B$2:B6133,B6133)=1,1,0)</f>
        <v>1</v>
      </c>
      <c r="AB6133" s="17">
        <f>IF(COUNTIF($F$2:F6133,F6133)=1,1,0)</f>
        <v>0</v>
      </c>
    </row>
    <row r="6134" spans="1:28" x14ac:dyDescent="0.2">
      <c r="A6134" s="17">
        <v>6133</v>
      </c>
      <c r="B6134" t="s">
        <v>8733</v>
      </c>
      <c r="C6134" s="18">
        <v>42993</v>
      </c>
      <c r="D6134" s="18">
        <v>42998</v>
      </c>
      <c r="E6134" t="s">
        <v>77</v>
      </c>
      <c r="F6134" t="s">
        <v>2275</v>
      </c>
      <c r="G6134" t="s">
        <v>2276</v>
      </c>
      <c r="H6134" t="s">
        <v>53</v>
      </c>
      <c r="I6134" t="s">
        <v>54</v>
      </c>
      <c r="J6134" t="s">
        <v>8734</v>
      </c>
      <c r="K6134" t="s">
        <v>362</v>
      </c>
      <c r="L6134">
        <v>37087</v>
      </c>
      <c r="M6134" t="s">
        <v>57</v>
      </c>
      <c r="N6134" t="s">
        <v>6571</v>
      </c>
      <c r="O6134" t="s">
        <v>73</v>
      </c>
      <c r="P6134" t="s">
        <v>117</v>
      </c>
      <c r="Q6134" t="s">
        <v>6572</v>
      </c>
      <c r="R6134" s="19">
        <v>163.96</v>
      </c>
      <c r="S6134" s="17">
        <v>5</v>
      </c>
      <c r="T6134" s="20">
        <v>0.2</v>
      </c>
      <c r="U6134" s="19">
        <v>59.435499999999998</v>
      </c>
      <c r="V6134" s="20">
        <f t="shared" si="475"/>
        <v>0.36249999999999999</v>
      </c>
      <c r="W6134" s="17">
        <f t="shared" si="476"/>
        <v>2017</v>
      </c>
      <c r="X6134" t="str">
        <f t="shared" si="477"/>
        <v>Sep-2017</v>
      </c>
      <c r="Y6134" s="17">
        <f t="shared" si="478"/>
        <v>5</v>
      </c>
      <c r="Z6134" t="str">
        <f t="shared" si="479"/>
        <v>11-20%</v>
      </c>
      <c r="AA6134" s="17">
        <f>IF(COUNTIF($B$2:B6134,B6134)=1,1,0)</f>
        <v>1</v>
      </c>
      <c r="AB6134" s="17">
        <f>IF(COUNTIF($F$2:F6134,F6134)=1,1,0)</f>
        <v>0</v>
      </c>
    </row>
    <row r="6135" spans="1:28" x14ac:dyDescent="0.2">
      <c r="A6135" s="17">
        <v>6134</v>
      </c>
      <c r="B6135" t="s">
        <v>8735</v>
      </c>
      <c r="C6135" s="18">
        <v>42598</v>
      </c>
      <c r="D6135" s="18">
        <v>42601</v>
      </c>
      <c r="E6135" t="s">
        <v>215</v>
      </c>
      <c r="F6135" t="s">
        <v>8736</v>
      </c>
      <c r="G6135" t="s">
        <v>8737</v>
      </c>
      <c r="H6135" t="s">
        <v>68</v>
      </c>
      <c r="I6135" t="s">
        <v>54</v>
      </c>
      <c r="J6135" t="s">
        <v>69</v>
      </c>
      <c r="K6135" t="s">
        <v>70</v>
      </c>
      <c r="L6135">
        <v>90045</v>
      </c>
      <c r="M6135" t="s">
        <v>71</v>
      </c>
      <c r="N6135" t="s">
        <v>6597</v>
      </c>
      <c r="O6135" t="s">
        <v>59</v>
      </c>
      <c r="P6135" t="s">
        <v>83</v>
      </c>
      <c r="Q6135" t="s">
        <v>6598</v>
      </c>
      <c r="R6135" s="19">
        <v>161.28</v>
      </c>
      <c r="S6135" s="17">
        <v>2</v>
      </c>
      <c r="T6135" s="20">
        <v>0.2</v>
      </c>
      <c r="U6135" s="19">
        <v>12.096</v>
      </c>
      <c r="V6135" s="20">
        <f t="shared" si="475"/>
        <v>7.4999999999999997E-2</v>
      </c>
      <c r="W6135" s="17">
        <f t="shared" si="476"/>
        <v>2016</v>
      </c>
      <c r="X6135" t="str">
        <f t="shared" si="477"/>
        <v>Aug-2016</v>
      </c>
      <c r="Y6135" s="17">
        <f t="shared" si="478"/>
        <v>3</v>
      </c>
      <c r="Z6135" t="str">
        <f t="shared" si="479"/>
        <v>11-20%</v>
      </c>
      <c r="AA6135" s="17">
        <f>IF(COUNTIF($B$2:B6135,B6135)=1,1,0)</f>
        <v>1</v>
      </c>
      <c r="AB6135" s="17">
        <f>IF(COUNTIF($F$2:F6135,F6135)=1,1,0)</f>
        <v>1</v>
      </c>
    </row>
    <row r="6136" spans="1:28" x14ac:dyDescent="0.2">
      <c r="A6136" s="17">
        <v>6135</v>
      </c>
      <c r="B6136" t="s">
        <v>8738</v>
      </c>
      <c r="C6136" s="18">
        <v>42678</v>
      </c>
      <c r="D6136" s="18">
        <v>42678</v>
      </c>
      <c r="E6136" t="s">
        <v>1320</v>
      </c>
      <c r="F6136" t="s">
        <v>5650</v>
      </c>
      <c r="G6136" t="s">
        <v>5651</v>
      </c>
      <c r="H6136" t="s">
        <v>53</v>
      </c>
      <c r="I6136" t="s">
        <v>54</v>
      </c>
      <c r="J6136" t="s">
        <v>6958</v>
      </c>
      <c r="K6136" t="s">
        <v>70</v>
      </c>
      <c r="L6136">
        <v>91911</v>
      </c>
      <c r="M6136" t="s">
        <v>71</v>
      </c>
      <c r="N6136" t="s">
        <v>1152</v>
      </c>
      <c r="O6136" t="s">
        <v>73</v>
      </c>
      <c r="P6136" t="s">
        <v>95</v>
      </c>
      <c r="Q6136" t="s">
        <v>1153</v>
      </c>
      <c r="R6136" s="19">
        <v>192.8</v>
      </c>
      <c r="S6136" s="17">
        <v>4</v>
      </c>
      <c r="T6136" s="20">
        <v>0</v>
      </c>
      <c r="U6136" s="19">
        <v>55.911999999999999</v>
      </c>
      <c r="V6136" s="20">
        <f t="shared" si="475"/>
        <v>0.28999999999999998</v>
      </c>
      <c r="W6136" s="17">
        <f t="shared" si="476"/>
        <v>2016</v>
      </c>
      <c r="X6136" t="str">
        <f t="shared" si="477"/>
        <v>Nov-2016</v>
      </c>
      <c r="Y6136" s="17">
        <f t="shared" si="478"/>
        <v>0</v>
      </c>
      <c r="Z6136" t="str">
        <f t="shared" si="479"/>
        <v>0% (No Discount)</v>
      </c>
      <c r="AA6136" s="17">
        <f>IF(COUNTIF($B$2:B6136,B6136)=1,1,0)</f>
        <v>1</v>
      </c>
      <c r="AB6136" s="17">
        <f>IF(COUNTIF($F$2:F6136,F6136)=1,1,0)</f>
        <v>0</v>
      </c>
    </row>
    <row r="6137" spans="1:28" x14ac:dyDescent="0.2">
      <c r="A6137" s="17">
        <v>6136</v>
      </c>
      <c r="B6137" t="s">
        <v>8739</v>
      </c>
      <c r="C6137" s="18">
        <v>42295</v>
      </c>
      <c r="D6137" s="18">
        <v>42299</v>
      </c>
      <c r="E6137" t="s">
        <v>77</v>
      </c>
      <c r="F6137" t="s">
        <v>5373</v>
      </c>
      <c r="G6137" t="s">
        <v>5374</v>
      </c>
      <c r="H6137" t="s">
        <v>129</v>
      </c>
      <c r="I6137" t="s">
        <v>54</v>
      </c>
      <c r="J6137" t="s">
        <v>7324</v>
      </c>
      <c r="K6137" t="s">
        <v>131</v>
      </c>
      <c r="L6137">
        <v>78501</v>
      </c>
      <c r="M6137" t="s">
        <v>132</v>
      </c>
      <c r="N6137" t="s">
        <v>6907</v>
      </c>
      <c r="O6137" t="s">
        <v>98</v>
      </c>
      <c r="P6137" t="s">
        <v>188</v>
      </c>
      <c r="Q6137" t="s">
        <v>6908</v>
      </c>
      <c r="R6137" s="19">
        <v>27.696000000000002</v>
      </c>
      <c r="S6137" s="17">
        <v>3</v>
      </c>
      <c r="T6137" s="20">
        <v>0.2</v>
      </c>
      <c r="U6137" s="19">
        <v>3.4620000000000002</v>
      </c>
      <c r="V6137" s="20">
        <f t="shared" si="475"/>
        <v>0.125</v>
      </c>
      <c r="W6137" s="17">
        <f t="shared" si="476"/>
        <v>2015</v>
      </c>
      <c r="X6137" t="str">
        <f t="shared" si="477"/>
        <v>Oct-2015</v>
      </c>
      <c r="Y6137" s="17">
        <f t="shared" si="478"/>
        <v>4</v>
      </c>
      <c r="Z6137" t="str">
        <f t="shared" si="479"/>
        <v>11-20%</v>
      </c>
      <c r="AA6137" s="17">
        <f>IF(COUNTIF($B$2:B6137,B6137)=1,1,0)</f>
        <v>1</v>
      </c>
      <c r="AB6137" s="17">
        <f>IF(COUNTIF($F$2:F6137,F6137)=1,1,0)</f>
        <v>0</v>
      </c>
    </row>
    <row r="6138" spans="1:28" x14ac:dyDescent="0.2">
      <c r="A6138" s="17">
        <v>6137</v>
      </c>
      <c r="B6138" t="s">
        <v>8739</v>
      </c>
      <c r="C6138" s="18">
        <v>42295</v>
      </c>
      <c r="D6138" s="18">
        <v>42299</v>
      </c>
      <c r="E6138" t="s">
        <v>77</v>
      </c>
      <c r="F6138" t="s">
        <v>5373</v>
      </c>
      <c r="G6138" t="s">
        <v>5374</v>
      </c>
      <c r="H6138" t="s">
        <v>129</v>
      </c>
      <c r="I6138" t="s">
        <v>54</v>
      </c>
      <c r="J6138" t="s">
        <v>7324</v>
      </c>
      <c r="K6138" t="s">
        <v>131</v>
      </c>
      <c r="L6138">
        <v>78501</v>
      </c>
      <c r="M6138" t="s">
        <v>132</v>
      </c>
      <c r="N6138" t="s">
        <v>5390</v>
      </c>
      <c r="O6138" t="s">
        <v>73</v>
      </c>
      <c r="P6138" t="s">
        <v>105</v>
      </c>
      <c r="Q6138" t="s">
        <v>5391</v>
      </c>
      <c r="R6138" s="19">
        <v>73.164000000000001</v>
      </c>
      <c r="S6138" s="17">
        <v>6</v>
      </c>
      <c r="T6138" s="20">
        <v>0.8</v>
      </c>
      <c r="U6138" s="19">
        <v>-186.56819999999999</v>
      </c>
      <c r="V6138" s="20">
        <f t="shared" si="475"/>
        <v>-2.5499999999999998</v>
      </c>
      <c r="W6138" s="17">
        <f t="shared" si="476"/>
        <v>2015</v>
      </c>
      <c r="X6138" t="str">
        <f t="shared" si="477"/>
        <v>Oct-2015</v>
      </c>
      <c r="Y6138" s="17">
        <f t="shared" si="478"/>
        <v>4</v>
      </c>
      <c r="Z6138" t="str">
        <f t="shared" si="479"/>
        <v>Over 50%</v>
      </c>
      <c r="AA6138" s="17">
        <f>IF(COUNTIF($B$2:B6138,B6138)=1,1,0)</f>
        <v>0</v>
      </c>
      <c r="AB6138" s="17">
        <f>IF(COUNTIF($F$2:F6138,F6138)=1,1,0)</f>
        <v>0</v>
      </c>
    </row>
    <row r="6139" spans="1:28" x14ac:dyDescent="0.2">
      <c r="A6139" s="17">
        <v>6138</v>
      </c>
      <c r="B6139" t="s">
        <v>8740</v>
      </c>
      <c r="C6139" s="18">
        <v>42674</v>
      </c>
      <c r="D6139" s="18">
        <v>42678</v>
      </c>
      <c r="E6139" t="s">
        <v>50</v>
      </c>
      <c r="F6139" t="s">
        <v>3196</v>
      </c>
      <c r="G6139" t="s">
        <v>3197</v>
      </c>
      <c r="H6139" t="s">
        <v>53</v>
      </c>
      <c r="I6139" t="s">
        <v>54</v>
      </c>
      <c r="J6139" t="s">
        <v>7273</v>
      </c>
      <c r="K6139" t="s">
        <v>81</v>
      </c>
      <c r="L6139">
        <v>33021</v>
      </c>
      <c r="M6139" t="s">
        <v>57</v>
      </c>
      <c r="N6139" t="s">
        <v>1897</v>
      </c>
      <c r="O6139" t="s">
        <v>73</v>
      </c>
      <c r="P6139" t="s">
        <v>117</v>
      </c>
      <c r="Q6139" t="s">
        <v>1898</v>
      </c>
      <c r="R6139" s="19">
        <v>32.064</v>
      </c>
      <c r="S6139" s="17">
        <v>6</v>
      </c>
      <c r="T6139" s="20">
        <v>0.2</v>
      </c>
      <c r="U6139" s="19">
        <v>11.2224</v>
      </c>
      <c r="V6139" s="20">
        <f t="shared" si="475"/>
        <v>0.35000000000000003</v>
      </c>
      <c r="W6139" s="17">
        <f t="shared" si="476"/>
        <v>2016</v>
      </c>
      <c r="X6139" t="str">
        <f t="shared" si="477"/>
        <v>Oct-2016</v>
      </c>
      <c r="Y6139" s="17">
        <f t="shared" si="478"/>
        <v>4</v>
      </c>
      <c r="Z6139" t="str">
        <f t="shared" si="479"/>
        <v>11-20%</v>
      </c>
      <c r="AA6139" s="17">
        <f>IF(COUNTIF($B$2:B6139,B6139)=1,1,0)</f>
        <v>1</v>
      </c>
      <c r="AB6139" s="17">
        <f>IF(COUNTIF($F$2:F6139,F6139)=1,1,0)</f>
        <v>0</v>
      </c>
    </row>
    <row r="6140" spans="1:28" x14ac:dyDescent="0.2">
      <c r="A6140" s="17">
        <v>6139</v>
      </c>
      <c r="B6140" t="s">
        <v>8741</v>
      </c>
      <c r="C6140" s="18">
        <v>41728</v>
      </c>
      <c r="D6140" s="18">
        <v>41733</v>
      </c>
      <c r="E6140" t="s">
        <v>77</v>
      </c>
      <c r="F6140" t="s">
        <v>2659</v>
      </c>
      <c r="G6140" t="s">
        <v>2660</v>
      </c>
      <c r="H6140" t="s">
        <v>53</v>
      </c>
      <c r="I6140" t="s">
        <v>54</v>
      </c>
      <c r="J6140" t="s">
        <v>154</v>
      </c>
      <c r="K6140" t="s">
        <v>70</v>
      </c>
      <c r="L6140">
        <v>94110</v>
      </c>
      <c r="M6140" t="s">
        <v>71</v>
      </c>
      <c r="N6140" t="s">
        <v>1701</v>
      </c>
      <c r="O6140" t="s">
        <v>59</v>
      </c>
      <c r="P6140" t="s">
        <v>60</v>
      </c>
      <c r="Q6140" t="s">
        <v>1702</v>
      </c>
      <c r="R6140" s="19">
        <v>205.666</v>
      </c>
      <c r="S6140" s="17">
        <v>2</v>
      </c>
      <c r="T6140" s="20">
        <v>0.15</v>
      </c>
      <c r="U6140" s="19">
        <v>-12.098000000000001</v>
      </c>
      <c r="V6140" s="20">
        <f t="shared" si="475"/>
        <v>-5.8823529411764712E-2</v>
      </c>
      <c r="W6140" s="17">
        <f t="shared" si="476"/>
        <v>2014</v>
      </c>
      <c r="X6140" t="str">
        <f t="shared" si="477"/>
        <v>Mar-2014</v>
      </c>
      <c r="Y6140" s="17">
        <f t="shared" si="478"/>
        <v>5</v>
      </c>
      <c r="Z6140" t="str">
        <f t="shared" si="479"/>
        <v>11-20%</v>
      </c>
      <c r="AA6140" s="17">
        <f>IF(COUNTIF($B$2:B6140,B6140)=1,1,0)</f>
        <v>1</v>
      </c>
      <c r="AB6140" s="17">
        <f>IF(COUNTIF($F$2:F6140,F6140)=1,1,0)</f>
        <v>0</v>
      </c>
    </row>
    <row r="6141" spans="1:28" x14ac:dyDescent="0.2">
      <c r="A6141" s="17">
        <v>6140</v>
      </c>
      <c r="B6141" t="s">
        <v>8742</v>
      </c>
      <c r="C6141" s="18">
        <v>42112</v>
      </c>
      <c r="D6141" s="18">
        <v>42114</v>
      </c>
      <c r="E6141" t="s">
        <v>215</v>
      </c>
      <c r="F6141" t="s">
        <v>6986</v>
      </c>
      <c r="G6141" t="s">
        <v>6987</v>
      </c>
      <c r="H6141" t="s">
        <v>53</v>
      </c>
      <c r="I6141" t="s">
        <v>54</v>
      </c>
      <c r="J6141" t="s">
        <v>8743</v>
      </c>
      <c r="K6141" t="s">
        <v>70</v>
      </c>
      <c r="L6141">
        <v>93454</v>
      </c>
      <c r="M6141" t="s">
        <v>71</v>
      </c>
      <c r="N6141" t="s">
        <v>5952</v>
      </c>
      <c r="O6141" t="s">
        <v>73</v>
      </c>
      <c r="P6141" t="s">
        <v>86</v>
      </c>
      <c r="Q6141" t="s">
        <v>5953</v>
      </c>
      <c r="R6141" s="19">
        <v>115.44</v>
      </c>
      <c r="S6141" s="17">
        <v>3</v>
      </c>
      <c r="T6141" s="20">
        <v>0</v>
      </c>
      <c r="U6141" s="19">
        <v>30.014399999999998</v>
      </c>
      <c r="V6141" s="20">
        <f t="shared" si="475"/>
        <v>0.26</v>
      </c>
      <c r="W6141" s="17">
        <f t="shared" si="476"/>
        <v>2015</v>
      </c>
      <c r="X6141" t="str">
        <f t="shared" si="477"/>
        <v>Apr-2015</v>
      </c>
      <c r="Y6141" s="17">
        <f t="shared" si="478"/>
        <v>2</v>
      </c>
      <c r="Z6141" t="str">
        <f t="shared" si="479"/>
        <v>0% (No Discount)</v>
      </c>
      <c r="AA6141" s="17">
        <f>IF(COUNTIF($B$2:B6141,B6141)=1,1,0)</f>
        <v>1</v>
      </c>
      <c r="AB6141" s="17">
        <f>IF(COUNTIF($F$2:F6141,F6141)=1,1,0)</f>
        <v>0</v>
      </c>
    </row>
    <row r="6142" spans="1:28" x14ac:dyDescent="0.2">
      <c r="A6142" s="17">
        <v>6141</v>
      </c>
      <c r="B6142" t="s">
        <v>8744</v>
      </c>
      <c r="C6142" s="18">
        <v>42925</v>
      </c>
      <c r="D6142" s="18">
        <v>42931</v>
      </c>
      <c r="E6142" t="s">
        <v>77</v>
      </c>
      <c r="F6142" t="s">
        <v>3727</v>
      </c>
      <c r="G6142" t="s">
        <v>3728</v>
      </c>
      <c r="H6142" t="s">
        <v>53</v>
      </c>
      <c r="I6142" t="s">
        <v>54</v>
      </c>
      <c r="J6142" t="s">
        <v>1323</v>
      </c>
      <c r="K6142" t="s">
        <v>776</v>
      </c>
      <c r="L6142">
        <v>6040</v>
      </c>
      <c r="M6142" t="s">
        <v>175</v>
      </c>
      <c r="N6142" t="s">
        <v>8571</v>
      </c>
      <c r="O6142" t="s">
        <v>73</v>
      </c>
      <c r="P6142" t="s">
        <v>117</v>
      </c>
      <c r="Q6142" t="s">
        <v>8572</v>
      </c>
      <c r="R6142" s="19">
        <v>274.8</v>
      </c>
      <c r="S6142" s="17">
        <v>5</v>
      </c>
      <c r="T6142" s="20">
        <v>0</v>
      </c>
      <c r="U6142" s="19">
        <v>134.65199999999999</v>
      </c>
      <c r="V6142" s="20">
        <f t="shared" si="475"/>
        <v>0.48999999999999994</v>
      </c>
      <c r="W6142" s="17">
        <f t="shared" si="476"/>
        <v>2017</v>
      </c>
      <c r="X6142" t="str">
        <f t="shared" si="477"/>
        <v>Jul-2017</v>
      </c>
      <c r="Y6142" s="17">
        <f t="shared" si="478"/>
        <v>6</v>
      </c>
      <c r="Z6142" t="str">
        <f t="shared" si="479"/>
        <v>0% (No Discount)</v>
      </c>
      <c r="AA6142" s="17">
        <f>IF(COUNTIF($B$2:B6142,B6142)=1,1,0)</f>
        <v>1</v>
      </c>
      <c r="AB6142" s="17">
        <f>IF(COUNTIF($F$2:F6142,F6142)=1,1,0)</f>
        <v>0</v>
      </c>
    </row>
    <row r="6143" spans="1:28" x14ac:dyDescent="0.2">
      <c r="A6143" s="17">
        <v>6142</v>
      </c>
      <c r="B6143" t="s">
        <v>8744</v>
      </c>
      <c r="C6143" s="18">
        <v>42925</v>
      </c>
      <c r="D6143" s="18">
        <v>42931</v>
      </c>
      <c r="E6143" t="s">
        <v>77</v>
      </c>
      <c r="F6143" t="s">
        <v>3727</v>
      </c>
      <c r="G6143" t="s">
        <v>3728</v>
      </c>
      <c r="H6143" t="s">
        <v>53</v>
      </c>
      <c r="I6143" t="s">
        <v>54</v>
      </c>
      <c r="J6143" t="s">
        <v>1323</v>
      </c>
      <c r="K6143" t="s">
        <v>776</v>
      </c>
      <c r="L6143">
        <v>6040</v>
      </c>
      <c r="M6143" t="s">
        <v>175</v>
      </c>
      <c r="N6143" t="s">
        <v>4699</v>
      </c>
      <c r="O6143" t="s">
        <v>73</v>
      </c>
      <c r="P6143" t="s">
        <v>86</v>
      </c>
      <c r="Q6143" t="s">
        <v>4700</v>
      </c>
      <c r="R6143" s="19">
        <v>195.64</v>
      </c>
      <c r="S6143" s="17">
        <v>4</v>
      </c>
      <c r="T6143" s="20">
        <v>0</v>
      </c>
      <c r="U6143" s="19">
        <v>3.9127999999999998</v>
      </c>
      <c r="V6143" s="20">
        <f t="shared" si="475"/>
        <v>0.02</v>
      </c>
      <c r="W6143" s="17">
        <f t="shared" si="476"/>
        <v>2017</v>
      </c>
      <c r="X6143" t="str">
        <f t="shared" si="477"/>
        <v>Jul-2017</v>
      </c>
      <c r="Y6143" s="17">
        <f t="shared" si="478"/>
        <v>6</v>
      </c>
      <c r="Z6143" t="str">
        <f t="shared" si="479"/>
        <v>0% (No Discount)</v>
      </c>
      <c r="AA6143" s="17">
        <f>IF(COUNTIF($B$2:B6143,B6143)=1,1,0)</f>
        <v>0</v>
      </c>
      <c r="AB6143" s="17">
        <f>IF(COUNTIF($F$2:F6143,F6143)=1,1,0)</f>
        <v>0</v>
      </c>
    </row>
    <row r="6144" spans="1:28" x14ac:dyDescent="0.2">
      <c r="A6144" s="17">
        <v>6143</v>
      </c>
      <c r="B6144" t="s">
        <v>8744</v>
      </c>
      <c r="C6144" s="18">
        <v>42925</v>
      </c>
      <c r="D6144" s="18">
        <v>42931</v>
      </c>
      <c r="E6144" t="s">
        <v>77</v>
      </c>
      <c r="F6144" t="s">
        <v>3727</v>
      </c>
      <c r="G6144" t="s">
        <v>3728</v>
      </c>
      <c r="H6144" t="s">
        <v>53</v>
      </c>
      <c r="I6144" t="s">
        <v>54</v>
      </c>
      <c r="J6144" t="s">
        <v>1323</v>
      </c>
      <c r="K6144" t="s">
        <v>776</v>
      </c>
      <c r="L6144">
        <v>6040</v>
      </c>
      <c r="M6144" t="s">
        <v>175</v>
      </c>
      <c r="N6144" t="s">
        <v>3784</v>
      </c>
      <c r="O6144" t="s">
        <v>98</v>
      </c>
      <c r="P6144" t="s">
        <v>99</v>
      </c>
      <c r="Q6144" t="s">
        <v>3785</v>
      </c>
      <c r="R6144" s="19">
        <v>257.98</v>
      </c>
      <c r="S6144" s="17">
        <v>2</v>
      </c>
      <c r="T6144" s="20">
        <v>0</v>
      </c>
      <c r="U6144" s="19">
        <v>74.8142</v>
      </c>
      <c r="V6144" s="20">
        <f t="shared" si="475"/>
        <v>0.28999999999999998</v>
      </c>
      <c r="W6144" s="17">
        <f t="shared" si="476"/>
        <v>2017</v>
      </c>
      <c r="X6144" t="str">
        <f t="shared" si="477"/>
        <v>Jul-2017</v>
      </c>
      <c r="Y6144" s="17">
        <f t="shared" si="478"/>
        <v>6</v>
      </c>
      <c r="Z6144" t="str">
        <f t="shared" si="479"/>
        <v>0% (No Discount)</v>
      </c>
      <c r="AA6144" s="17">
        <f>IF(COUNTIF($B$2:B6144,B6144)=1,1,0)</f>
        <v>0</v>
      </c>
      <c r="AB6144" s="17">
        <f>IF(COUNTIF($F$2:F6144,F6144)=1,1,0)</f>
        <v>0</v>
      </c>
    </row>
    <row r="6145" spans="1:28" x14ac:dyDescent="0.2">
      <c r="A6145" s="17">
        <v>6144</v>
      </c>
      <c r="B6145" t="s">
        <v>8744</v>
      </c>
      <c r="C6145" s="18">
        <v>42925</v>
      </c>
      <c r="D6145" s="18">
        <v>42931</v>
      </c>
      <c r="E6145" t="s">
        <v>77</v>
      </c>
      <c r="F6145" t="s">
        <v>3727</v>
      </c>
      <c r="G6145" t="s">
        <v>3728</v>
      </c>
      <c r="H6145" t="s">
        <v>53</v>
      </c>
      <c r="I6145" t="s">
        <v>54</v>
      </c>
      <c r="J6145" t="s">
        <v>1323</v>
      </c>
      <c r="K6145" t="s">
        <v>776</v>
      </c>
      <c r="L6145">
        <v>6040</v>
      </c>
      <c r="M6145" t="s">
        <v>175</v>
      </c>
      <c r="N6145" t="s">
        <v>6881</v>
      </c>
      <c r="O6145" t="s">
        <v>73</v>
      </c>
      <c r="P6145" t="s">
        <v>95</v>
      </c>
      <c r="Q6145" t="s">
        <v>6882</v>
      </c>
      <c r="R6145" s="19">
        <v>119.04</v>
      </c>
      <c r="S6145" s="17">
        <v>6</v>
      </c>
      <c r="T6145" s="20">
        <v>0</v>
      </c>
      <c r="U6145" s="19">
        <v>48.806399999999996</v>
      </c>
      <c r="V6145" s="20">
        <f t="shared" si="475"/>
        <v>0.41</v>
      </c>
      <c r="W6145" s="17">
        <f t="shared" si="476"/>
        <v>2017</v>
      </c>
      <c r="X6145" t="str">
        <f t="shared" si="477"/>
        <v>Jul-2017</v>
      </c>
      <c r="Y6145" s="17">
        <f t="shared" si="478"/>
        <v>6</v>
      </c>
      <c r="Z6145" t="str">
        <f t="shared" si="479"/>
        <v>0% (No Discount)</v>
      </c>
      <c r="AA6145" s="17">
        <f>IF(COUNTIF($B$2:B6145,B6145)=1,1,0)</f>
        <v>0</v>
      </c>
      <c r="AB6145" s="17">
        <f>IF(COUNTIF($F$2:F6145,F6145)=1,1,0)</f>
        <v>0</v>
      </c>
    </row>
    <row r="6146" spans="1:28" x14ac:dyDescent="0.2">
      <c r="A6146" s="17">
        <v>6145</v>
      </c>
      <c r="B6146" t="s">
        <v>8745</v>
      </c>
      <c r="C6146" s="18">
        <v>42913</v>
      </c>
      <c r="D6146" s="18">
        <v>42917</v>
      </c>
      <c r="E6146" t="s">
        <v>77</v>
      </c>
      <c r="F6146" t="s">
        <v>1910</v>
      </c>
      <c r="G6146" t="s">
        <v>1911</v>
      </c>
      <c r="H6146" t="s">
        <v>53</v>
      </c>
      <c r="I6146" t="s">
        <v>54</v>
      </c>
      <c r="J6146" t="s">
        <v>2563</v>
      </c>
      <c r="K6146" t="s">
        <v>165</v>
      </c>
      <c r="L6146">
        <v>68104</v>
      </c>
      <c r="M6146" t="s">
        <v>132</v>
      </c>
      <c r="N6146" t="s">
        <v>4286</v>
      </c>
      <c r="O6146" t="s">
        <v>73</v>
      </c>
      <c r="P6146" t="s">
        <v>117</v>
      </c>
      <c r="Q6146" t="s">
        <v>4287</v>
      </c>
      <c r="R6146" s="19">
        <v>20.07</v>
      </c>
      <c r="S6146" s="17">
        <v>3</v>
      </c>
      <c r="T6146" s="20">
        <v>0</v>
      </c>
      <c r="U6146" s="19">
        <v>9.2322000000000006</v>
      </c>
      <c r="V6146" s="20">
        <f t="shared" ref="V6146:V6209" si="480">IFERROR(U6146/R6146,0)</f>
        <v>0.46</v>
      </c>
      <c r="W6146" s="17">
        <f t="shared" ref="W6146:W6209" si="481">YEAR(C6146)</f>
        <v>2017</v>
      </c>
      <c r="X6146" t="str">
        <f t="shared" ref="X6146:X6209" si="482">TEXT(C6146,"mmm-yyyy")</f>
        <v>Jun-2017</v>
      </c>
      <c r="Y6146" s="17">
        <f t="shared" ref="Y6146:Y6209" si="483">D6146-C6146</f>
        <v>4</v>
      </c>
      <c r="Z6146" t="str">
        <f t="shared" ref="Z6146:Z6209" si="484">IF(T6146=0,"0% (No Discount)",IF(T6146&lt;=0.1,"1-10%",IF(T6146&lt;=0.2,"11-20%",IF(T6146&lt;=0.3,"21-30%",IF(T6146&lt;=0.4,"31-40%",IF(T6146&lt;=0.5,"41-50%","Over 50%"))))))</f>
        <v>0% (No Discount)</v>
      </c>
      <c r="AA6146" s="17">
        <f>IF(COUNTIF($B$2:B6146,B6146)=1,1,0)</f>
        <v>1</v>
      </c>
      <c r="AB6146" s="17">
        <f>IF(COUNTIF($F$2:F6146,F6146)=1,1,0)</f>
        <v>0</v>
      </c>
    </row>
    <row r="6147" spans="1:28" x14ac:dyDescent="0.2">
      <c r="A6147" s="17">
        <v>6146</v>
      </c>
      <c r="B6147" t="s">
        <v>8746</v>
      </c>
      <c r="C6147" s="18">
        <v>41995</v>
      </c>
      <c r="D6147" s="18">
        <v>41999</v>
      </c>
      <c r="E6147" t="s">
        <v>77</v>
      </c>
      <c r="F6147" t="s">
        <v>7178</v>
      </c>
      <c r="G6147" t="s">
        <v>7179</v>
      </c>
      <c r="H6147" t="s">
        <v>53</v>
      </c>
      <c r="I6147" t="s">
        <v>54</v>
      </c>
      <c r="J6147" t="s">
        <v>658</v>
      </c>
      <c r="K6147" t="s">
        <v>70</v>
      </c>
      <c r="L6147">
        <v>95123</v>
      </c>
      <c r="M6147" t="s">
        <v>71</v>
      </c>
      <c r="N6147" t="s">
        <v>1974</v>
      </c>
      <c r="O6147" t="s">
        <v>73</v>
      </c>
      <c r="P6147" t="s">
        <v>95</v>
      </c>
      <c r="Q6147" t="s">
        <v>1975</v>
      </c>
      <c r="R6147" s="19">
        <v>11.76</v>
      </c>
      <c r="S6147" s="17">
        <v>4</v>
      </c>
      <c r="T6147" s="20">
        <v>0</v>
      </c>
      <c r="U6147" s="19">
        <v>3.1751999999999998</v>
      </c>
      <c r="V6147" s="20">
        <f t="shared" si="480"/>
        <v>0.26999999999999996</v>
      </c>
      <c r="W6147" s="17">
        <f t="shared" si="481"/>
        <v>2014</v>
      </c>
      <c r="X6147" t="str">
        <f t="shared" si="482"/>
        <v>Dec-2014</v>
      </c>
      <c r="Y6147" s="17">
        <f t="shared" si="483"/>
        <v>4</v>
      </c>
      <c r="Z6147" t="str">
        <f t="shared" si="484"/>
        <v>0% (No Discount)</v>
      </c>
      <c r="AA6147" s="17">
        <f>IF(COUNTIF($B$2:B6147,B6147)=1,1,0)</f>
        <v>1</v>
      </c>
      <c r="AB6147" s="17">
        <f>IF(COUNTIF($F$2:F6147,F6147)=1,1,0)</f>
        <v>0</v>
      </c>
    </row>
    <row r="6148" spans="1:28" x14ac:dyDescent="0.2">
      <c r="A6148" s="17">
        <v>6147</v>
      </c>
      <c r="B6148" t="s">
        <v>8747</v>
      </c>
      <c r="C6148" s="18">
        <v>43060</v>
      </c>
      <c r="D6148" s="18">
        <v>43064</v>
      </c>
      <c r="E6148" t="s">
        <v>77</v>
      </c>
      <c r="F6148" t="s">
        <v>5323</v>
      </c>
      <c r="G6148" t="s">
        <v>5324</v>
      </c>
      <c r="H6148" t="s">
        <v>68</v>
      </c>
      <c r="I6148" t="s">
        <v>54</v>
      </c>
      <c r="J6148" t="s">
        <v>154</v>
      </c>
      <c r="K6148" t="s">
        <v>70</v>
      </c>
      <c r="L6148">
        <v>94122</v>
      </c>
      <c r="M6148" t="s">
        <v>71</v>
      </c>
      <c r="N6148" t="s">
        <v>1974</v>
      </c>
      <c r="O6148" t="s">
        <v>73</v>
      </c>
      <c r="P6148" t="s">
        <v>95</v>
      </c>
      <c r="Q6148" t="s">
        <v>1975</v>
      </c>
      <c r="R6148" s="19">
        <v>11.76</v>
      </c>
      <c r="S6148" s="17">
        <v>4</v>
      </c>
      <c r="T6148" s="20">
        <v>0</v>
      </c>
      <c r="U6148" s="19">
        <v>3.1751999999999998</v>
      </c>
      <c r="V6148" s="20">
        <f t="shared" si="480"/>
        <v>0.26999999999999996</v>
      </c>
      <c r="W6148" s="17">
        <f t="shared" si="481"/>
        <v>2017</v>
      </c>
      <c r="X6148" t="str">
        <f t="shared" si="482"/>
        <v>Nov-2017</v>
      </c>
      <c r="Y6148" s="17">
        <f t="shared" si="483"/>
        <v>4</v>
      </c>
      <c r="Z6148" t="str">
        <f t="shared" si="484"/>
        <v>0% (No Discount)</v>
      </c>
      <c r="AA6148" s="17">
        <f>IF(COUNTIF($B$2:B6148,B6148)=1,1,0)</f>
        <v>1</v>
      </c>
      <c r="AB6148" s="17">
        <f>IF(COUNTIF($F$2:F6148,F6148)=1,1,0)</f>
        <v>0</v>
      </c>
    </row>
    <row r="6149" spans="1:28" x14ac:dyDescent="0.2">
      <c r="A6149" s="17">
        <v>6148</v>
      </c>
      <c r="B6149" t="s">
        <v>8747</v>
      </c>
      <c r="C6149" s="18">
        <v>43060</v>
      </c>
      <c r="D6149" s="18">
        <v>43064</v>
      </c>
      <c r="E6149" t="s">
        <v>77</v>
      </c>
      <c r="F6149" t="s">
        <v>5323</v>
      </c>
      <c r="G6149" t="s">
        <v>5324</v>
      </c>
      <c r="H6149" t="s">
        <v>68</v>
      </c>
      <c r="I6149" t="s">
        <v>54</v>
      </c>
      <c r="J6149" t="s">
        <v>154</v>
      </c>
      <c r="K6149" t="s">
        <v>70</v>
      </c>
      <c r="L6149">
        <v>94122</v>
      </c>
      <c r="M6149" t="s">
        <v>71</v>
      </c>
      <c r="N6149" t="s">
        <v>3898</v>
      </c>
      <c r="O6149" t="s">
        <v>73</v>
      </c>
      <c r="P6149" t="s">
        <v>102</v>
      </c>
      <c r="Q6149" t="s">
        <v>3899</v>
      </c>
      <c r="R6149" s="19">
        <v>40.735999999999997</v>
      </c>
      <c r="S6149" s="17">
        <v>2</v>
      </c>
      <c r="T6149" s="20">
        <v>0.2</v>
      </c>
      <c r="U6149" s="19">
        <v>14.7668</v>
      </c>
      <c r="V6149" s="20">
        <f t="shared" si="480"/>
        <v>0.36250000000000004</v>
      </c>
      <c r="W6149" s="17">
        <f t="shared" si="481"/>
        <v>2017</v>
      </c>
      <c r="X6149" t="str">
        <f t="shared" si="482"/>
        <v>Nov-2017</v>
      </c>
      <c r="Y6149" s="17">
        <f t="shared" si="483"/>
        <v>4</v>
      </c>
      <c r="Z6149" t="str">
        <f t="shared" si="484"/>
        <v>11-20%</v>
      </c>
      <c r="AA6149" s="17">
        <f>IF(COUNTIF($B$2:B6149,B6149)=1,1,0)</f>
        <v>0</v>
      </c>
      <c r="AB6149" s="17">
        <f>IF(COUNTIF($F$2:F6149,F6149)=1,1,0)</f>
        <v>0</v>
      </c>
    </row>
    <row r="6150" spans="1:28" x14ac:dyDescent="0.2">
      <c r="A6150" s="17">
        <v>6149</v>
      </c>
      <c r="B6150" t="s">
        <v>8748</v>
      </c>
      <c r="C6150" s="18">
        <v>42548</v>
      </c>
      <c r="D6150" s="18">
        <v>42550</v>
      </c>
      <c r="E6150" t="s">
        <v>50</v>
      </c>
      <c r="F6150" t="s">
        <v>6057</v>
      </c>
      <c r="G6150" t="s">
        <v>6058</v>
      </c>
      <c r="H6150" t="s">
        <v>53</v>
      </c>
      <c r="I6150" t="s">
        <v>54</v>
      </c>
      <c r="J6150" t="s">
        <v>154</v>
      </c>
      <c r="K6150" t="s">
        <v>70</v>
      </c>
      <c r="L6150">
        <v>94109</v>
      </c>
      <c r="M6150" t="s">
        <v>71</v>
      </c>
      <c r="N6150" t="s">
        <v>6771</v>
      </c>
      <c r="O6150" t="s">
        <v>98</v>
      </c>
      <c r="P6150" t="s">
        <v>99</v>
      </c>
      <c r="Q6150" t="s">
        <v>6772</v>
      </c>
      <c r="R6150" s="19">
        <v>201.584</v>
      </c>
      <c r="S6150" s="17">
        <v>2</v>
      </c>
      <c r="T6150" s="20">
        <v>0.2</v>
      </c>
      <c r="U6150" s="19">
        <v>12.599</v>
      </c>
      <c r="V6150" s="20">
        <f t="shared" si="480"/>
        <v>6.25E-2</v>
      </c>
      <c r="W6150" s="17">
        <f t="shared" si="481"/>
        <v>2016</v>
      </c>
      <c r="X6150" t="str">
        <f t="shared" si="482"/>
        <v>Jun-2016</v>
      </c>
      <c r="Y6150" s="17">
        <f t="shared" si="483"/>
        <v>2</v>
      </c>
      <c r="Z6150" t="str">
        <f t="shared" si="484"/>
        <v>11-20%</v>
      </c>
      <c r="AA6150" s="17">
        <f>IF(COUNTIF($B$2:B6150,B6150)=1,1,0)</f>
        <v>1</v>
      </c>
      <c r="AB6150" s="17">
        <f>IF(COUNTIF($F$2:F6150,F6150)=1,1,0)</f>
        <v>0</v>
      </c>
    </row>
    <row r="6151" spans="1:28" x14ac:dyDescent="0.2">
      <c r="A6151" s="17">
        <v>6150</v>
      </c>
      <c r="B6151" t="s">
        <v>8749</v>
      </c>
      <c r="C6151" s="18">
        <v>43097</v>
      </c>
      <c r="D6151" s="18">
        <v>43100</v>
      </c>
      <c r="E6151" t="s">
        <v>215</v>
      </c>
      <c r="F6151" t="s">
        <v>6346</v>
      </c>
      <c r="G6151" t="s">
        <v>6347</v>
      </c>
      <c r="H6151" t="s">
        <v>68</v>
      </c>
      <c r="I6151" t="s">
        <v>54</v>
      </c>
      <c r="J6151" t="s">
        <v>1203</v>
      </c>
      <c r="K6151" t="s">
        <v>70</v>
      </c>
      <c r="L6151">
        <v>90805</v>
      </c>
      <c r="M6151" t="s">
        <v>71</v>
      </c>
      <c r="N6151" t="s">
        <v>308</v>
      </c>
      <c r="O6151" t="s">
        <v>59</v>
      </c>
      <c r="P6151" t="s">
        <v>63</v>
      </c>
      <c r="Q6151" t="s">
        <v>309</v>
      </c>
      <c r="R6151" s="19">
        <v>340.70400000000001</v>
      </c>
      <c r="S6151" s="17">
        <v>6</v>
      </c>
      <c r="T6151" s="20">
        <v>0.2</v>
      </c>
      <c r="U6151" s="19">
        <v>-34.070399999999999</v>
      </c>
      <c r="V6151" s="20">
        <f t="shared" si="480"/>
        <v>-9.9999999999999992E-2</v>
      </c>
      <c r="W6151" s="17">
        <f t="shared" si="481"/>
        <v>2017</v>
      </c>
      <c r="X6151" t="str">
        <f t="shared" si="482"/>
        <v>Dec-2017</v>
      </c>
      <c r="Y6151" s="17">
        <f t="shared" si="483"/>
        <v>3</v>
      </c>
      <c r="Z6151" t="str">
        <f t="shared" si="484"/>
        <v>11-20%</v>
      </c>
      <c r="AA6151" s="17">
        <f>IF(COUNTIF($B$2:B6151,B6151)=1,1,0)</f>
        <v>1</v>
      </c>
      <c r="AB6151" s="17">
        <f>IF(COUNTIF($F$2:F6151,F6151)=1,1,0)</f>
        <v>0</v>
      </c>
    </row>
    <row r="6152" spans="1:28" x14ac:dyDescent="0.2">
      <c r="A6152" s="17">
        <v>6151</v>
      </c>
      <c r="B6152" t="s">
        <v>8750</v>
      </c>
      <c r="C6152" s="18">
        <v>42468</v>
      </c>
      <c r="D6152" s="18">
        <v>42471</v>
      </c>
      <c r="E6152" t="s">
        <v>215</v>
      </c>
      <c r="F6152" t="s">
        <v>4504</v>
      </c>
      <c r="G6152" t="s">
        <v>4505</v>
      </c>
      <c r="H6152" t="s">
        <v>53</v>
      </c>
      <c r="I6152" t="s">
        <v>54</v>
      </c>
      <c r="J6152" t="s">
        <v>524</v>
      </c>
      <c r="K6152" t="s">
        <v>1302</v>
      </c>
      <c r="L6152">
        <v>31907</v>
      </c>
      <c r="M6152" t="s">
        <v>57</v>
      </c>
      <c r="N6152" t="s">
        <v>6733</v>
      </c>
      <c r="O6152" t="s">
        <v>59</v>
      </c>
      <c r="P6152" t="s">
        <v>60</v>
      </c>
      <c r="Q6152" t="s">
        <v>6734</v>
      </c>
      <c r="R6152" s="19">
        <v>354.9</v>
      </c>
      <c r="S6152" s="17">
        <v>5</v>
      </c>
      <c r="T6152" s="20">
        <v>0</v>
      </c>
      <c r="U6152" s="19">
        <v>88.724999999999994</v>
      </c>
      <c r="V6152" s="20">
        <f t="shared" si="480"/>
        <v>0.25</v>
      </c>
      <c r="W6152" s="17">
        <f t="shared" si="481"/>
        <v>2016</v>
      </c>
      <c r="X6152" t="str">
        <f t="shared" si="482"/>
        <v>Apr-2016</v>
      </c>
      <c r="Y6152" s="17">
        <f t="shared" si="483"/>
        <v>3</v>
      </c>
      <c r="Z6152" t="str">
        <f t="shared" si="484"/>
        <v>0% (No Discount)</v>
      </c>
      <c r="AA6152" s="17">
        <f>IF(COUNTIF($B$2:B6152,B6152)=1,1,0)</f>
        <v>1</v>
      </c>
      <c r="AB6152" s="17">
        <f>IF(COUNTIF($F$2:F6152,F6152)=1,1,0)</f>
        <v>0</v>
      </c>
    </row>
    <row r="6153" spans="1:28" x14ac:dyDescent="0.2">
      <c r="A6153" s="17">
        <v>6152</v>
      </c>
      <c r="B6153" t="s">
        <v>8751</v>
      </c>
      <c r="C6153" s="18">
        <v>41716</v>
      </c>
      <c r="D6153" s="18">
        <v>41719</v>
      </c>
      <c r="E6153" t="s">
        <v>50</v>
      </c>
      <c r="F6153" t="s">
        <v>7308</v>
      </c>
      <c r="G6153" t="s">
        <v>7309</v>
      </c>
      <c r="H6153" t="s">
        <v>129</v>
      </c>
      <c r="I6153" t="s">
        <v>54</v>
      </c>
      <c r="J6153" t="s">
        <v>154</v>
      </c>
      <c r="K6153" t="s">
        <v>70</v>
      </c>
      <c r="L6153">
        <v>94110</v>
      </c>
      <c r="M6153" t="s">
        <v>71</v>
      </c>
      <c r="N6153" t="s">
        <v>7087</v>
      </c>
      <c r="O6153" t="s">
        <v>59</v>
      </c>
      <c r="P6153" t="s">
        <v>60</v>
      </c>
      <c r="Q6153" t="s">
        <v>7088</v>
      </c>
      <c r="R6153" s="19">
        <v>1198.33</v>
      </c>
      <c r="S6153" s="17">
        <v>10</v>
      </c>
      <c r="T6153" s="20">
        <v>0.15</v>
      </c>
      <c r="U6153" s="19">
        <v>70.489999999999995</v>
      </c>
      <c r="V6153" s="20">
        <f t="shared" si="480"/>
        <v>5.8823529411764705E-2</v>
      </c>
      <c r="W6153" s="17">
        <f t="shared" si="481"/>
        <v>2014</v>
      </c>
      <c r="X6153" t="str">
        <f t="shared" si="482"/>
        <v>Mar-2014</v>
      </c>
      <c r="Y6153" s="17">
        <f t="shared" si="483"/>
        <v>3</v>
      </c>
      <c r="Z6153" t="str">
        <f t="shared" si="484"/>
        <v>11-20%</v>
      </c>
      <c r="AA6153" s="17">
        <f>IF(COUNTIF($B$2:B6153,B6153)=1,1,0)</f>
        <v>1</v>
      </c>
      <c r="AB6153" s="17">
        <f>IF(COUNTIF($F$2:F6153,F6153)=1,1,0)</f>
        <v>0</v>
      </c>
    </row>
    <row r="6154" spans="1:28" x14ac:dyDescent="0.2">
      <c r="A6154" s="17">
        <v>6153</v>
      </c>
      <c r="B6154" t="s">
        <v>8752</v>
      </c>
      <c r="C6154" s="18">
        <v>42919</v>
      </c>
      <c r="D6154" s="18">
        <v>42924</v>
      </c>
      <c r="E6154" t="s">
        <v>77</v>
      </c>
      <c r="F6154" t="s">
        <v>3017</v>
      </c>
      <c r="G6154" t="s">
        <v>3018</v>
      </c>
      <c r="H6154" t="s">
        <v>53</v>
      </c>
      <c r="I6154" t="s">
        <v>54</v>
      </c>
      <c r="J6154" t="s">
        <v>69</v>
      </c>
      <c r="K6154" t="s">
        <v>70</v>
      </c>
      <c r="L6154">
        <v>90004</v>
      </c>
      <c r="M6154" t="s">
        <v>71</v>
      </c>
      <c r="N6154" t="s">
        <v>914</v>
      </c>
      <c r="O6154" t="s">
        <v>73</v>
      </c>
      <c r="P6154" t="s">
        <v>86</v>
      </c>
      <c r="Q6154" t="s">
        <v>915</v>
      </c>
      <c r="R6154" s="19">
        <v>87.92</v>
      </c>
      <c r="S6154" s="17">
        <v>4</v>
      </c>
      <c r="T6154" s="20">
        <v>0</v>
      </c>
      <c r="U6154" s="19">
        <v>0.87919999999999998</v>
      </c>
      <c r="V6154" s="20">
        <f t="shared" si="480"/>
        <v>0.01</v>
      </c>
      <c r="W6154" s="17">
        <f t="shared" si="481"/>
        <v>2017</v>
      </c>
      <c r="X6154" t="str">
        <f t="shared" si="482"/>
        <v>Jul-2017</v>
      </c>
      <c r="Y6154" s="17">
        <f t="shared" si="483"/>
        <v>5</v>
      </c>
      <c r="Z6154" t="str">
        <f t="shared" si="484"/>
        <v>0% (No Discount)</v>
      </c>
      <c r="AA6154" s="17">
        <f>IF(COUNTIF($B$2:B6154,B6154)=1,1,0)</f>
        <v>1</v>
      </c>
      <c r="AB6154" s="17">
        <f>IF(COUNTIF($F$2:F6154,F6154)=1,1,0)</f>
        <v>0</v>
      </c>
    </row>
    <row r="6155" spans="1:28" x14ac:dyDescent="0.2">
      <c r="A6155" s="17">
        <v>6154</v>
      </c>
      <c r="B6155" t="s">
        <v>8753</v>
      </c>
      <c r="C6155" s="18">
        <v>42845</v>
      </c>
      <c r="D6155" s="18">
        <v>42848</v>
      </c>
      <c r="E6155" t="s">
        <v>215</v>
      </c>
      <c r="F6155" t="s">
        <v>508</v>
      </c>
      <c r="G6155" t="s">
        <v>509</v>
      </c>
      <c r="H6155" t="s">
        <v>68</v>
      </c>
      <c r="I6155" t="s">
        <v>54</v>
      </c>
      <c r="J6155" t="s">
        <v>173</v>
      </c>
      <c r="K6155" t="s">
        <v>174</v>
      </c>
      <c r="L6155">
        <v>19120</v>
      </c>
      <c r="M6155" t="s">
        <v>175</v>
      </c>
      <c r="N6155" t="s">
        <v>5892</v>
      </c>
      <c r="O6155" t="s">
        <v>59</v>
      </c>
      <c r="P6155" t="s">
        <v>92</v>
      </c>
      <c r="Q6155" t="s">
        <v>5893</v>
      </c>
      <c r="R6155" s="19">
        <v>51.968000000000004</v>
      </c>
      <c r="S6155" s="17">
        <v>2</v>
      </c>
      <c r="T6155" s="20">
        <v>0.2</v>
      </c>
      <c r="U6155" s="19">
        <v>10.393599999999999</v>
      </c>
      <c r="V6155" s="20">
        <f t="shared" si="480"/>
        <v>0.19999999999999998</v>
      </c>
      <c r="W6155" s="17">
        <f t="shared" si="481"/>
        <v>2017</v>
      </c>
      <c r="X6155" t="str">
        <f t="shared" si="482"/>
        <v>Apr-2017</v>
      </c>
      <c r="Y6155" s="17">
        <f t="shared" si="483"/>
        <v>3</v>
      </c>
      <c r="Z6155" t="str">
        <f t="shared" si="484"/>
        <v>11-20%</v>
      </c>
      <c r="AA6155" s="17">
        <f>IF(COUNTIF($B$2:B6155,B6155)=1,1,0)</f>
        <v>1</v>
      </c>
      <c r="AB6155" s="17">
        <f>IF(COUNTIF($F$2:F6155,F6155)=1,1,0)</f>
        <v>0</v>
      </c>
    </row>
    <row r="6156" spans="1:28" x14ac:dyDescent="0.2">
      <c r="A6156" s="17">
        <v>6155</v>
      </c>
      <c r="B6156" t="s">
        <v>8753</v>
      </c>
      <c r="C6156" s="18">
        <v>42845</v>
      </c>
      <c r="D6156" s="18">
        <v>42848</v>
      </c>
      <c r="E6156" t="s">
        <v>215</v>
      </c>
      <c r="F6156" t="s">
        <v>508</v>
      </c>
      <c r="G6156" t="s">
        <v>509</v>
      </c>
      <c r="H6156" t="s">
        <v>68</v>
      </c>
      <c r="I6156" t="s">
        <v>54</v>
      </c>
      <c r="J6156" t="s">
        <v>173</v>
      </c>
      <c r="K6156" t="s">
        <v>174</v>
      </c>
      <c r="L6156">
        <v>19120</v>
      </c>
      <c r="M6156" t="s">
        <v>175</v>
      </c>
      <c r="N6156" t="s">
        <v>395</v>
      </c>
      <c r="O6156" t="s">
        <v>73</v>
      </c>
      <c r="P6156" t="s">
        <v>86</v>
      </c>
      <c r="Q6156" t="s">
        <v>396</v>
      </c>
      <c r="R6156" s="19">
        <v>51.335999999999999</v>
      </c>
      <c r="S6156" s="17">
        <v>3</v>
      </c>
      <c r="T6156" s="20">
        <v>0.2</v>
      </c>
      <c r="U6156" s="19">
        <v>5.7752999999999997</v>
      </c>
      <c r="V6156" s="20">
        <f t="shared" si="480"/>
        <v>0.1125</v>
      </c>
      <c r="W6156" s="17">
        <f t="shared" si="481"/>
        <v>2017</v>
      </c>
      <c r="X6156" t="str">
        <f t="shared" si="482"/>
        <v>Apr-2017</v>
      </c>
      <c r="Y6156" s="17">
        <f t="shared" si="483"/>
        <v>3</v>
      </c>
      <c r="Z6156" t="str">
        <f t="shared" si="484"/>
        <v>11-20%</v>
      </c>
      <c r="AA6156" s="17">
        <f>IF(COUNTIF($B$2:B6156,B6156)=1,1,0)</f>
        <v>0</v>
      </c>
      <c r="AB6156" s="17">
        <f>IF(COUNTIF($F$2:F6156,F6156)=1,1,0)</f>
        <v>0</v>
      </c>
    </row>
    <row r="6157" spans="1:28" x14ac:dyDescent="0.2">
      <c r="A6157" s="17">
        <v>6156</v>
      </c>
      <c r="B6157" t="s">
        <v>8753</v>
      </c>
      <c r="C6157" s="18">
        <v>42845</v>
      </c>
      <c r="D6157" s="18">
        <v>42848</v>
      </c>
      <c r="E6157" t="s">
        <v>215</v>
      </c>
      <c r="F6157" t="s">
        <v>508</v>
      </c>
      <c r="G6157" t="s">
        <v>509</v>
      </c>
      <c r="H6157" t="s">
        <v>68</v>
      </c>
      <c r="I6157" t="s">
        <v>54</v>
      </c>
      <c r="J6157" t="s">
        <v>173</v>
      </c>
      <c r="K6157" t="s">
        <v>174</v>
      </c>
      <c r="L6157">
        <v>19120</v>
      </c>
      <c r="M6157" t="s">
        <v>175</v>
      </c>
      <c r="N6157" t="s">
        <v>1608</v>
      </c>
      <c r="O6157" t="s">
        <v>73</v>
      </c>
      <c r="P6157" t="s">
        <v>86</v>
      </c>
      <c r="Q6157" t="s">
        <v>1609</v>
      </c>
      <c r="R6157" s="19">
        <v>332.70400000000001</v>
      </c>
      <c r="S6157" s="17">
        <v>1</v>
      </c>
      <c r="T6157" s="20">
        <v>0.2</v>
      </c>
      <c r="U6157" s="19">
        <v>33.270400000000002</v>
      </c>
      <c r="V6157" s="20">
        <f t="shared" si="480"/>
        <v>0.1</v>
      </c>
      <c r="W6157" s="17">
        <f t="shared" si="481"/>
        <v>2017</v>
      </c>
      <c r="X6157" t="str">
        <f t="shared" si="482"/>
        <v>Apr-2017</v>
      </c>
      <c r="Y6157" s="17">
        <f t="shared" si="483"/>
        <v>3</v>
      </c>
      <c r="Z6157" t="str">
        <f t="shared" si="484"/>
        <v>11-20%</v>
      </c>
      <c r="AA6157" s="17">
        <f>IF(COUNTIF($B$2:B6157,B6157)=1,1,0)</f>
        <v>0</v>
      </c>
      <c r="AB6157" s="17">
        <f>IF(COUNTIF($F$2:F6157,F6157)=1,1,0)</f>
        <v>0</v>
      </c>
    </row>
    <row r="6158" spans="1:28" x14ac:dyDescent="0.2">
      <c r="A6158" s="17">
        <v>6157</v>
      </c>
      <c r="B6158" t="s">
        <v>8753</v>
      </c>
      <c r="C6158" s="18">
        <v>42845</v>
      </c>
      <c r="D6158" s="18">
        <v>42848</v>
      </c>
      <c r="E6158" t="s">
        <v>215</v>
      </c>
      <c r="F6158" t="s">
        <v>508</v>
      </c>
      <c r="G6158" t="s">
        <v>509</v>
      </c>
      <c r="H6158" t="s">
        <v>68</v>
      </c>
      <c r="I6158" t="s">
        <v>54</v>
      </c>
      <c r="J6158" t="s">
        <v>173</v>
      </c>
      <c r="K6158" t="s">
        <v>174</v>
      </c>
      <c r="L6158">
        <v>19120</v>
      </c>
      <c r="M6158" t="s">
        <v>175</v>
      </c>
      <c r="N6158" t="s">
        <v>5733</v>
      </c>
      <c r="O6158" t="s">
        <v>59</v>
      </c>
      <c r="P6158" t="s">
        <v>92</v>
      </c>
      <c r="Q6158" t="s">
        <v>5734</v>
      </c>
      <c r="R6158" s="19">
        <v>42.408000000000001</v>
      </c>
      <c r="S6158" s="17">
        <v>3</v>
      </c>
      <c r="T6158" s="20">
        <v>0.2</v>
      </c>
      <c r="U6158" s="19">
        <v>9.5418000000000003</v>
      </c>
      <c r="V6158" s="20">
        <f t="shared" si="480"/>
        <v>0.22500000000000001</v>
      </c>
      <c r="W6158" s="17">
        <f t="shared" si="481"/>
        <v>2017</v>
      </c>
      <c r="X6158" t="str">
        <f t="shared" si="482"/>
        <v>Apr-2017</v>
      </c>
      <c r="Y6158" s="17">
        <f t="shared" si="483"/>
        <v>3</v>
      </c>
      <c r="Z6158" t="str">
        <f t="shared" si="484"/>
        <v>11-20%</v>
      </c>
      <c r="AA6158" s="17">
        <f>IF(COUNTIF($B$2:B6158,B6158)=1,1,0)</f>
        <v>0</v>
      </c>
      <c r="AB6158" s="17">
        <f>IF(COUNTIF($F$2:F6158,F6158)=1,1,0)</f>
        <v>0</v>
      </c>
    </row>
    <row r="6159" spans="1:28" x14ac:dyDescent="0.2">
      <c r="A6159" s="17">
        <v>6158</v>
      </c>
      <c r="B6159" t="s">
        <v>8754</v>
      </c>
      <c r="C6159" s="18">
        <v>42585</v>
      </c>
      <c r="D6159" s="18">
        <v>42587</v>
      </c>
      <c r="E6159" t="s">
        <v>50</v>
      </c>
      <c r="F6159" t="s">
        <v>7474</v>
      </c>
      <c r="G6159" t="s">
        <v>7475</v>
      </c>
      <c r="H6159" t="s">
        <v>53</v>
      </c>
      <c r="I6159" t="s">
        <v>54</v>
      </c>
      <c r="J6159" t="s">
        <v>4584</v>
      </c>
      <c r="K6159" t="s">
        <v>677</v>
      </c>
      <c r="L6159">
        <v>74133</v>
      </c>
      <c r="M6159" t="s">
        <v>132</v>
      </c>
      <c r="N6159" t="s">
        <v>532</v>
      </c>
      <c r="O6159" t="s">
        <v>73</v>
      </c>
      <c r="P6159" t="s">
        <v>200</v>
      </c>
      <c r="Q6159" t="s">
        <v>533</v>
      </c>
      <c r="R6159" s="19">
        <v>81.540000000000006</v>
      </c>
      <c r="S6159" s="17">
        <v>3</v>
      </c>
      <c r="T6159" s="20">
        <v>0</v>
      </c>
      <c r="U6159" s="19">
        <v>38.323799999999999</v>
      </c>
      <c r="V6159" s="20">
        <f t="shared" si="480"/>
        <v>0.47</v>
      </c>
      <c r="W6159" s="17">
        <f t="shared" si="481"/>
        <v>2016</v>
      </c>
      <c r="X6159" t="str">
        <f t="shared" si="482"/>
        <v>Aug-2016</v>
      </c>
      <c r="Y6159" s="17">
        <f t="shared" si="483"/>
        <v>2</v>
      </c>
      <c r="Z6159" t="str">
        <f t="shared" si="484"/>
        <v>0% (No Discount)</v>
      </c>
      <c r="AA6159" s="17">
        <f>IF(COUNTIF($B$2:B6159,B6159)=1,1,0)</f>
        <v>1</v>
      </c>
      <c r="AB6159" s="17">
        <f>IF(COUNTIF($F$2:F6159,F6159)=1,1,0)</f>
        <v>0</v>
      </c>
    </row>
    <row r="6160" spans="1:28" x14ac:dyDescent="0.2">
      <c r="A6160" s="17">
        <v>6159</v>
      </c>
      <c r="B6160" t="s">
        <v>8754</v>
      </c>
      <c r="C6160" s="18">
        <v>42585</v>
      </c>
      <c r="D6160" s="18">
        <v>42587</v>
      </c>
      <c r="E6160" t="s">
        <v>50</v>
      </c>
      <c r="F6160" t="s">
        <v>7474</v>
      </c>
      <c r="G6160" t="s">
        <v>7475</v>
      </c>
      <c r="H6160" t="s">
        <v>53</v>
      </c>
      <c r="I6160" t="s">
        <v>54</v>
      </c>
      <c r="J6160" t="s">
        <v>4584</v>
      </c>
      <c r="K6160" t="s">
        <v>677</v>
      </c>
      <c r="L6160">
        <v>74133</v>
      </c>
      <c r="M6160" t="s">
        <v>132</v>
      </c>
      <c r="N6160" t="s">
        <v>8755</v>
      </c>
      <c r="O6160" t="s">
        <v>98</v>
      </c>
      <c r="P6160" t="s">
        <v>188</v>
      </c>
      <c r="Q6160" t="s">
        <v>8756</v>
      </c>
      <c r="R6160" s="19">
        <v>167.28</v>
      </c>
      <c r="S6160" s="17">
        <v>12</v>
      </c>
      <c r="T6160" s="20">
        <v>0</v>
      </c>
      <c r="U6160" s="19">
        <v>23.4192</v>
      </c>
      <c r="V6160" s="20">
        <f t="shared" si="480"/>
        <v>0.13999999999999999</v>
      </c>
      <c r="W6160" s="17">
        <f t="shared" si="481"/>
        <v>2016</v>
      </c>
      <c r="X6160" t="str">
        <f t="shared" si="482"/>
        <v>Aug-2016</v>
      </c>
      <c r="Y6160" s="17">
        <f t="shared" si="483"/>
        <v>2</v>
      </c>
      <c r="Z6160" t="str">
        <f t="shared" si="484"/>
        <v>0% (No Discount)</v>
      </c>
      <c r="AA6160" s="17">
        <f>IF(COUNTIF($B$2:B6160,B6160)=1,1,0)</f>
        <v>0</v>
      </c>
      <c r="AB6160" s="17">
        <f>IF(COUNTIF($F$2:F6160,F6160)=1,1,0)</f>
        <v>0</v>
      </c>
    </row>
    <row r="6161" spans="1:28" x14ac:dyDescent="0.2">
      <c r="A6161" s="17">
        <v>6160</v>
      </c>
      <c r="B6161" t="s">
        <v>8757</v>
      </c>
      <c r="C6161" s="18">
        <v>42707</v>
      </c>
      <c r="D6161" s="18">
        <v>42713</v>
      </c>
      <c r="E6161" t="s">
        <v>77</v>
      </c>
      <c r="F6161" t="s">
        <v>2553</v>
      </c>
      <c r="G6161" t="s">
        <v>2554</v>
      </c>
      <c r="H6161" t="s">
        <v>53</v>
      </c>
      <c r="I6161" t="s">
        <v>54</v>
      </c>
      <c r="J6161" t="s">
        <v>69</v>
      </c>
      <c r="K6161" t="s">
        <v>70</v>
      </c>
      <c r="L6161">
        <v>90049</v>
      </c>
      <c r="M6161" t="s">
        <v>71</v>
      </c>
      <c r="N6161" t="s">
        <v>7539</v>
      </c>
      <c r="O6161" t="s">
        <v>73</v>
      </c>
      <c r="P6161" t="s">
        <v>86</v>
      </c>
      <c r="Q6161" t="s">
        <v>7540</v>
      </c>
      <c r="R6161" s="19">
        <v>772.68</v>
      </c>
      <c r="S6161" s="17">
        <v>4</v>
      </c>
      <c r="T6161" s="20">
        <v>0</v>
      </c>
      <c r="U6161" s="19">
        <v>108.1752</v>
      </c>
      <c r="V6161" s="20">
        <f t="shared" si="480"/>
        <v>0.14000000000000001</v>
      </c>
      <c r="W6161" s="17">
        <f t="shared" si="481"/>
        <v>2016</v>
      </c>
      <c r="X6161" t="str">
        <f t="shared" si="482"/>
        <v>Dec-2016</v>
      </c>
      <c r="Y6161" s="17">
        <f t="shared" si="483"/>
        <v>6</v>
      </c>
      <c r="Z6161" t="str">
        <f t="shared" si="484"/>
        <v>0% (No Discount)</v>
      </c>
      <c r="AA6161" s="17">
        <f>IF(COUNTIF($B$2:B6161,B6161)=1,1,0)</f>
        <v>1</v>
      </c>
      <c r="AB6161" s="17">
        <f>IF(COUNTIF($F$2:F6161,F6161)=1,1,0)</f>
        <v>0</v>
      </c>
    </row>
    <row r="6162" spans="1:28" x14ac:dyDescent="0.2">
      <c r="A6162" s="17">
        <v>6161</v>
      </c>
      <c r="B6162" t="s">
        <v>8758</v>
      </c>
      <c r="C6162" s="18">
        <v>41717</v>
      </c>
      <c r="D6162" s="18">
        <v>41719</v>
      </c>
      <c r="E6162" t="s">
        <v>215</v>
      </c>
      <c r="F6162" t="s">
        <v>1811</v>
      </c>
      <c r="G6162" t="s">
        <v>1812</v>
      </c>
      <c r="H6162" t="s">
        <v>68</v>
      </c>
      <c r="I6162" t="s">
        <v>54</v>
      </c>
      <c r="J6162" t="s">
        <v>1824</v>
      </c>
      <c r="K6162" t="s">
        <v>81</v>
      </c>
      <c r="L6162">
        <v>33801</v>
      </c>
      <c r="M6162" t="s">
        <v>57</v>
      </c>
      <c r="N6162" t="s">
        <v>2064</v>
      </c>
      <c r="O6162" t="s">
        <v>98</v>
      </c>
      <c r="P6162" t="s">
        <v>99</v>
      </c>
      <c r="Q6162" t="s">
        <v>2065</v>
      </c>
      <c r="R6162" s="19">
        <v>323.976</v>
      </c>
      <c r="S6162" s="17">
        <v>3</v>
      </c>
      <c r="T6162" s="20">
        <v>0.2</v>
      </c>
      <c r="U6162" s="19">
        <v>28.347899999999999</v>
      </c>
      <c r="V6162" s="20">
        <f t="shared" si="480"/>
        <v>8.7499999999999994E-2</v>
      </c>
      <c r="W6162" s="17">
        <f t="shared" si="481"/>
        <v>2014</v>
      </c>
      <c r="X6162" t="str">
        <f t="shared" si="482"/>
        <v>Mar-2014</v>
      </c>
      <c r="Y6162" s="17">
        <f t="shared" si="483"/>
        <v>2</v>
      </c>
      <c r="Z6162" t="str">
        <f t="shared" si="484"/>
        <v>11-20%</v>
      </c>
      <c r="AA6162" s="17">
        <f>IF(COUNTIF($B$2:B6162,B6162)=1,1,0)</f>
        <v>1</v>
      </c>
      <c r="AB6162" s="17">
        <f>IF(COUNTIF($F$2:F6162,F6162)=1,1,0)</f>
        <v>0</v>
      </c>
    </row>
    <row r="6163" spans="1:28" x14ac:dyDescent="0.2">
      <c r="A6163" s="17">
        <v>6162</v>
      </c>
      <c r="B6163" t="s">
        <v>8758</v>
      </c>
      <c r="C6163" s="18">
        <v>41717</v>
      </c>
      <c r="D6163" s="18">
        <v>41719</v>
      </c>
      <c r="E6163" t="s">
        <v>215</v>
      </c>
      <c r="F6163" t="s">
        <v>1811</v>
      </c>
      <c r="G6163" t="s">
        <v>1812</v>
      </c>
      <c r="H6163" t="s">
        <v>68</v>
      </c>
      <c r="I6163" t="s">
        <v>54</v>
      </c>
      <c r="J6163" t="s">
        <v>1824</v>
      </c>
      <c r="K6163" t="s">
        <v>81</v>
      </c>
      <c r="L6163">
        <v>33801</v>
      </c>
      <c r="M6163" t="s">
        <v>57</v>
      </c>
      <c r="N6163" t="s">
        <v>4598</v>
      </c>
      <c r="O6163" t="s">
        <v>73</v>
      </c>
      <c r="P6163" t="s">
        <v>74</v>
      </c>
      <c r="Q6163" t="s">
        <v>4599</v>
      </c>
      <c r="R6163" s="19">
        <v>11.808</v>
      </c>
      <c r="S6163" s="17">
        <v>4</v>
      </c>
      <c r="T6163" s="20">
        <v>0.2</v>
      </c>
      <c r="U6163" s="19">
        <v>3.9851999999999999</v>
      </c>
      <c r="V6163" s="20">
        <f t="shared" si="480"/>
        <v>0.33749999999999997</v>
      </c>
      <c r="W6163" s="17">
        <f t="shared" si="481"/>
        <v>2014</v>
      </c>
      <c r="X6163" t="str">
        <f t="shared" si="482"/>
        <v>Mar-2014</v>
      </c>
      <c r="Y6163" s="17">
        <f t="shared" si="483"/>
        <v>2</v>
      </c>
      <c r="Z6163" t="str">
        <f t="shared" si="484"/>
        <v>11-20%</v>
      </c>
      <c r="AA6163" s="17">
        <f>IF(COUNTIF($B$2:B6163,B6163)=1,1,0)</f>
        <v>0</v>
      </c>
      <c r="AB6163" s="17">
        <f>IF(COUNTIF($F$2:F6163,F6163)=1,1,0)</f>
        <v>0</v>
      </c>
    </row>
    <row r="6164" spans="1:28" x14ac:dyDescent="0.2">
      <c r="A6164" s="17">
        <v>6163</v>
      </c>
      <c r="B6164" t="s">
        <v>8758</v>
      </c>
      <c r="C6164" s="18">
        <v>41717</v>
      </c>
      <c r="D6164" s="18">
        <v>41719</v>
      </c>
      <c r="E6164" t="s">
        <v>215</v>
      </c>
      <c r="F6164" t="s">
        <v>1811</v>
      </c>
      <c r="G6164" t="s">
        <v>1812</v>
      </c>
      <c r="H6164" t="s">
        <v>68</v>
      </c>
      <c r="I6164" t="s">
        <v>54</v>
      </c>
      <c r="J6164" t="s">
        <v>1824</v>
      </c>
      <c r="K6164" t="s">
        <v>81</v>
      </c>
      <c r="L6164">
        <v>33801</v>
      </c>
      <c r="M6164" t="s">
        <v>57</v>
      </c>
      <c r="N6164" t="s">
        <v>1514</v>
      </c>
      <c r="O6164" t="s">
        <v>73</v>
      </c>
      <c r="P6164" t="s">
        <v>86</v>
      </c>
      <c r="Q6164" t="s">
        <v>1515</v>
      </c>
      <c r="R6164" s="19">
        <v>26.16</v>
      </c>
      <c r="S6164" s="17">
        <v>3</v>
      </c>
      <c r="T6164" s="20">
        <v>0.2</v>
      </c>
      <c r="U6164" s="19">
        <v>1.962</v>
      </c>
      <c r="V6164" s="20">
        <f t="shared" si="480"/>
        <v>7.4999999999999997E-2</v>
      </c>
      <c r="W6164" s="17">
        <f t="shared" si="481"/>
        <v>2014</v>
      </c>
      <c r="X6164" t="str">
        <f t="shared" si="482"/>
        <v>Mar-2014</v>
      </c>
      <c r="Y6164" s="17">
        <f t="shared" si="483"/>
        <v>2</v>
      </c>
      <c r="Z6164" t="str">
        <f t="shared" si="484"/>
        <v>11-20%</v>
      </c>
      <c r="AA6164" s="17">
        <f>IF(COUNTIF($B$2:B6164,B6164)=1,1,0)</f>
        <v>0</v>
      </c>
      <c r="AB6164" s="17">
        <f>IF(COUNTIF($F$2:F6164,F6164)=1,1,0)</f>
        <v>0</v>
      </c>
    </row>
    <row r="6165" spans="1:28" x14ac:dyDescent="0.2">
      <c r="A6165" s="17">
        <v>6164</v>
      </c>
      <c r="B6165" t="s">
        <v>8758</v>
      </c>
      <c r="C6165" s="18">
        <v>41717</v>
      </c>
      <c r="D6165" s="18">
        <v>41719</v>
      </c>
      <c r="E6165" t="s">
        <v>215</v>
      </c>
      <c r="F6165" t="s">
        <v>1811</v>
      </c>
      <c r="G6165" t="s">
        <v>1812</v>
      </c>
      <c r="H6165" t="s">
        <v>68</v>
      </c>
      <c r="I6165" t="s">
        <v>54</v>
      </c>
      <c r="J6165" t="s">
        <v>1824</v>
      </c>
      <c r="K6165" t="s">
        <v>81</v>
      </c>
      <c r="L6165">
        <v>33801</v>
      </c>
      <c r="M6165" t="s">
        <v>57</v>
      </c>
      <c r="N6165" t="s">
        <v>5848</v>
      </c>
      <c r="O6165" t="s">
        <v>73</v>
      </c>
      <c r="P6165" t="s">
        <v>102</v>
      </c>
      <c r="Q6165" t="s">
        <v>5849</v>
      </c>
      <c r="R6165" s="19">
        <v>33.57</v>
      </c>
      <c r="S6165" s="17">
        <v>5</v>
      </c>
      <c r="T6165" s="20">
        <v>0.7</v>
      </c>
      <c r="U6165" s="19">
        <v>-25.736999999999998</v>
      </c>
      <c r="V6165" s="20">
        <f t="shared" si="480"/>
        <v>-0.76666666666666661</v>
      </c>
      <c r="W6165" s="17">
        <f t="shared" si="481"/>
        <v>2014</v>
      </c>
      <c r="X6165" t="str">
        <f t="shared" si="482"/>
        <v>Mar-2014</v>
      </c>
      <c r="Y6165" s="17">
        <f t="shared" si="483"/>
        <v>2</v>
      </c>
      <c r="Z6165" t="str">
        <f t="shared" si="484"/>
        <v>Over 50%</v>
      </c>
      <c r="AA6165" s="17">
        <f>IF(COUNTIF($B$2:B6165,B6165)=1,1,0)</f>
        <v>0</v>
      </c>
      <c r="AB6165" s="17">
        <f>IF(COUNTIF($F$2:F6165,F6165)=1,1,0)</f>
        <v>0</v>
      </c>
    </row>
    <row r="6166" spans="1:28" x14ac:dyDescent="0.2">
      <c r="A6166" s="17">
        <v>6165</v>
      </c>
      <c r="B6166" t="s">
        <v>8758</v>
      </c>
      <c r="C6166" s="18">
        <v>41717</v>
      </c>
      <c r="D6166" s="18">
        <v>41719</v>
      </c>
      <c r="E6166" t="s">
        <v>215</v>
      </c>
      <c r="F6166" t="s">
        <v>1811</v>
      </c>
      <c r="G6166" t="s">
        <v>1812</v>
      </c>
      <c r="H6166" t="s">
        <v>68</v>
      </c>
      <c r="I6166" t="s">
        <v>54</v>
      </c>
      <c r="J6166" t="s">
        <v>1824</v>
      </c>
      <c r="K6166" t="s">
        <v>81</v>
      </c>
      <c r="L6166">
        <v>33801</v>
      </c>
      <c r="M6166" t="s">
        <v>57</v>
      </c>
      <c r="N6166" t="s">
        <v>4134</v>
      </c>
      <c r="O6166" t="s">
        <v>59</v>
      </c>
      <c r="P6166" t="s">
        <v>92</v>
      </c>
      <c r="Q6166" t="s">
        <v>1315</v>
      </c>
      <c r="R6166" s="19">
        <v>4.992</v>
      </c>
      <c r="S6166" s="17">
        <v>3</v>
      </c>
      <c r="T6166" s="20">
        <v>0.2</v>
      </c>
      <c r="U6166" s="19">
        <v>1.3728</v>
      </c>
      <c r="V6166" s="20">
        <f t="shared" si="480"/>
        <v>0.27500000000000002</v>
      </c>
      <c r="W6166" s="17">
        <f t="shared" si="481"/>
        <v>2014</v>
      </c>
      <c r="X6166" t="str">
        <f t="shared" si="482"/>
        <v>Mar-2014</v>
      </c>
      <c r="Y6166" s="17">
        <f t="shared" si="483"/>
        <v>2</v>
      </c>
      <c r="Z6166" t="str">
        <f t="shared" si="484"/>
        <v>11-20%</v>
      </c>
      <c r="AA6166" s="17">
        <f>IF(COUNTIF($B$2:B6166,B6166)=1,1,0)</f>
        <v>0</v>
      </c>
      <c r="AB6166" s="17">
        <f>IF(COUNTIF($F$2:F6166,F6166)=1,1,0)</f>
        <v>0</v>
      </c>
    </row>
    <row r="6167" spans="1:28" x14ac:dyDescent="0.2">
      <c r="A6167" s="17">
        <v>6166</v>
      </c>
      <c r="B6167" t="s">
        <v>8758</v>
      </c>
      <c r="C6167" s="18">
        <v>41717</v>
      </c>
      <c r="D6167" s="18">
        <v>41719</v>
      </c>
      <c r="E6167" t="s">
        <v>215</v>
      </c>
      <c r="F6167" t="s">
        <v>1811</v>
      </c>
      <c r="G6167" t="s">
        <v>1812</v>
      </c>
      <c r="H6167" t="s">
        <v>68</v>
      </c>
      <c r="I6167" t="s">
        <v>54</v>
      </c>
      <c r="J6167" t="s">
        <v>1824</v>
      </c>
      <c r="K6167" t="s">
        <v>81</v>
      </c>
      <c r="L6167">
        <v>33801</v>
      </c>
      <c r="M6167" t="s">
        <v>57</v>
      </c>
      <c r="N6167" t="s">
        <v>7666</v>
      </c>
      <c r="O6167" t="s">
        <v>59</v>
      </c>
      <c r="P6167" t="s">
        <v>92</v>
      </c>
      <c r="Q6167" t="s">
        <v>7667</v>
      </c>
      <c r="R6167" s="19">
        <v>20.015999999999998</v>
      </c>
      <c r="S6167" s="17">
        <v>3</v>
      </c>
      <c r="T6167" s="20">
        <v>0.2</v>
      </c>
      <c r="U6167" s="19">
        <v>5.5044000000000004</v>
      </c>
      <c r="V6167" s="20">
        <f t="shared" si="480"/>
        <v>0.27500000000000002</v>
      </c>
      <c r="W6167" s="17">
        <f t="shared" si="481"/>
        <v>2014</v>
      </c>
      <c r="X6167" t="str">
        <f t="shared" si="482"/>
        <v>Mar-2014</v>
      </c>
      <c r="Y6167" s="17">
        <f t="shared" si="483"/>
        <v>2</v>
      </c>
      <c r="Z6167" t="str">
        <f t="shared" si="484"/>
        <v>11-20%</v>
      </c>
      <c r="AA6167" s="17">
        <f>IF(COUNTIF($B$2:B6167,B6167)=1,1,0)</f>
        <v>0</v>
      </c>
      <c r="AB6167" s="17">
        <f>IF(COUNTIF($F$2:F6167,F6167)=1,1,0)</f>
        <v>0</v>
      </c>
    </row>
    <row r="6168" spans="1:28" x14ac:dyDescent="0.2">
      <c r="A6168" s="17">
        <v>6167</v>
      </c>
      <c r="B6168" t="s">
        <v>8758</v>
      </c>
      <c r="C6168" s="18">
        <v>41717</v>
      </c>
      <c r="D6168" s="18">
        <v>41719</v>
      </c>
      <c r="E6168" t="s">
        <v>215</v>
      </c>
      <c r="F6168" t="s">
        <v>1811</v>
      </c>
      <c r="G6168" t="s">
        <v>1812</v>
      </c>
      <c r="H6168" t="s">
        <v>68</v>
      </c>
      <c r="I6168" t="s">
        <v>54</v>
      </c>
      <c r="J6168" t="s">
        <v>1824</v>
      </c>
      <c r="K6168" t="s">
        <v>81</v>
      </c>
      <c r="L6168">
        <v>33801</v>
      </c>
      <c r="M6168" t="s">
        <v>57</v>
      </c>
      <c r="N6168" t="s">
        <v>8709</v>
      </c>
      <c r="O6168" t="s">
        <v>98</v>
      </c>
      <c r="P6168" t="s">
        <v>188</v>
      </c>
      <c r="Q6168" t="s">
        <v>8710</v>
      </c>
      <c r="R6168" s="19">
        <v>170.24</v>
      </c>
      <c r="S6168" s="17">
        <v>2</v>
      </c>
      <c r="T6168" s="20">
        <v>0.2</v>
      </c>
      <c r="U6168" s="19">
        <v>53.2</v>
      </c>
      <c r="V6168" s="20">
        <f t="shared" si="480"/>
        <v>0.3125</v>
      </c>
      <c r="W6168" s="17">
        <f t="shared" si="481"/>
        <v>2014</v>
      </c>
      <c r="X6168" t="str">
        <f t="shared" si="482"/>
        <v>Mar-2014</v>
      </c>
      <c r="Y6168" s="17">
        <f t="shared" si="483"/>
        <v>2</v>
      </c>
      <c r="Z6168" t="str">
        <f t="shared" si="484"/>
        <v>11-20%</v>
      </c>
      <c r="AA6168" s="17">
        <f>IF(COUNTIF($B$2:B6168,B6168)=1,1,0)</f>
        <v>0</v>
      </c>
      <c r="AB6168" s="17">
        <f>IF(COUNTIF($F$2:F6168,F6168)=1,1,0)</f>
        <v>0</v>
      </c>
    </row>
    <row r="6169" spans="1:28" x14ac:dyDescent="0.2">
      <c r="A6169" s="17">
        <v>6168</v>
      </c>
      <c r="B6169" t="s">
        <v>8759</v>
      </c>
      <c r="C6169" s="18">
        <v>42114</v>
      </c>
      <c r="D6169" s="18">
        <v>42119</v>
      </c>
      <c r="E6169" t="s">
        <v>77</v>
      </c>
      <c r="F6169" t="s">
        <v>2523</v>
      </c>
      <c r="G6169" t="s">
        <v>2524</v>
      </c>
      <c r="H6169" t="s">
        <v>53</v>
      </c>
      <c r="I6169" t="s">
        <v>54</v>
      </c>
      <c r="J6169" t="s">
        <v>211</v>
      </c>
      <c r="K6169" t="s">
        <v>131</v>
      </c>
      <c r="L6169">
        <v>77036</v>
      </c>
      <c r="M6169" t="s">
        <v>132</v>
      </c>
      <c r="N6169" t="s">
        <v>587</v>
      </c>
      <c r="O6169" t="s">
        <v>73</v>
      </c>
      <c r="P6169" t="s">
        <v>117</v>
      </c>
      <c r="Q6169" t="s">
        <v>588</v>
      </c>
      <c r="R6169" s="19">
        <v>117.456</v>
      </c>
      <c r="S6169" s="17">
        <v>3</v>
      </c>
      <c r="T6169" s="20">
        <v>0.2</v>
      </c>
      <c r="U6169" s="19">
        <v>44.045999999999999</v>
      </c>
      <c r="V6169" s="20">
        <f t="shared" si="480"/>
        <v>0.375</v>
      </c>
      <c r="W6169" s="17">
        <f t="shared" si="481"/>
        <v>2015</v>
      </c>
      <c r="X6169" t="str">
        <f t="shared" si="482"/>
        <v>Apr-2015</v>
      </c>
      <c r="Y6169" s="17">
        <f t="shared" si="483"/>
        <v>5</v>
      </c>
      <c r="Z6169" t="str">
        <f t="shared" si="484"/>
        <v>11-20%</v>
      </c>
      <c r="AA6169" s="17">
        <f>IF(COUNTIF($B$2:B6169,B6169)=1,1,0)</f>
        <v>1</v>
      </c>
      <c r="AB6169" s="17">
        <f>IF(COUNTIF($F$2:F6169,F6169)=1,1,0)</f>
        <v>0</v>
      </c>
    </row>
    <row r="6170" spans="1:28" x14ac:dyDescent="0.2">
      <c r="A6170" s="17">
        <v>6169</v>
      </c>
      <c r="B6170" t="s">
        <v>8760</v>
      </c>
      <c r="C6170" s="18">
        <v>42266</v>
      </c>
      <c r="D6170" s="18">
        <v>42269</v>
      </c>
      <c r="E6170" t="s">
        <v>50</v>
      </c>
      <c r="F6170" t="s">
        <v>3883</v>
      </c>
      <c r="G6170" t="s">
        <v>3884</v>
      </c>
      <c r="H6170" t="s">
        <v>68</v>
      </c>
      <c r="I6170" t="s">
        <v>54</v>
      </c>
      <c r="J6170" t="s">
        <v>69</v>
      </c>
      <c r="K6170" t="s">
        <v>70</v>
      </c>
      <c r="L6170">
        <v>90008</v>
      </c>
      <c r="M6170" t="s">
        <v>71</v>
      </c>
      <c r="N6170" t="s">
        <v>1957</v>
      </c>
      <c r="O6170" t="s">
        <v>73</v>
      </c>
      <c r="P6170" t="s">
        <v>117</v>
      </c>
      <c r="Q6170" t="s">
        <v>1958</v>
      </c>
      <c r="R6170" s="19">
        <v>22.96</v>
      </c>
      <c r="S6170" s="17">
        <v>2</v>
      </c>
      <c r="T6170" s="20">
        <v>0</v>
      </c>
      <c r="U6170" s="19">
        <v>11.250400000000001</v>
      </c>
      <c r="V6170" s="20">
        <f t="shared" si="480"/>
        <v>0.49</v>
      </c>
      <c r="W6170" s="17">
        <f t="shared" si="481"/>
        <v>2015</v>
      </c>
      <c r="X6170" t="str">
        <f t="shared" si="482"/>
        <v>Sep-2015</v>
      </c>
      <c r="Y6170" s="17">
        <f t="shared" si="483"/>
        <v>3</v>
      </c>
      <c r="Z6170" t="str">
        <f t="shared" si="484"/>
        <v>0% (No Discount)</v>
      </c>
      <c r="AA6170" s="17">
        <f>IF(COUNTIF($B$2:B6170,B6170)=1,1,0)</f>
        <v>1</v>
      </c>
      <c r="AB6170" s="17">
        <f>IF(COUNTIF($F$2:F6170,F6170)=1,1,0)</f>
        <v>0</v>
      </c>
    </row>
    <row r="6171" spans="1:28" x14ac:dyDescent="0.2">
      <c r="A6171" s="17">
        <v>6170</v>
      </c>
      <c r="B6171" t="s">
        <v>8761</v>
      </c>
      <c r="C6171" s="18">
        <v>41878</v>
      </c>
      <c r="D6171" s="18">
        <v>41881</v>
      </c>
      <c r="E6171" t="s">
        <v>50</v>
      </c>
      <c r="F6171" t="s">
        <v>3917</v>
      </c>
      <c r="G6171" t="s">
        <v>3918</v>
      </c>
      <c r="H6171" t="s">
        <v>53</v>
      </c>
      <c r="I6171" t="s">
        <v>54</v>
      </c>
      <c r="J6171" t="s">
        <v>345</v>
      </c>
      <c r="K6171" t="s">
        <v>346</v>
      </c>
      <c r="L6171">
        <v>22153</v>
      </c>
      <c r="M6171" t="s">
        <v>57</v>
      </c>
      <c r="N6171" t="s">
        <v>1897</v>
      </c>
      <c r="O6171" t="s">
        <v>73</v>
      </c>
      <c r="P6171" t="s">
        <v>117</v>
      </c>
      <c r="Q6171" t="s">
        <v>1898</v>
      </c>
      <c r="R6171" s="19">
        <v>13.36</v>
      </c>
      <c r="S6171" s="17">
        <v>2</v>
      </c>
      <c r="T6171" s="20">
        <v>0</v>
      </c>
      <c r="U6171" s="19">
        <v>6.4127999999999998</v>
      </c>
      <c r="V6171" s="20">
        <f t="shared" si="480"/>
        <v>0.48</v>
      </c>
      <c r="W6171" s="17">
        <f t="shared" si="481"/>
        <v>2014</v>
      </c>
      <c r="X6171" t="str">
        <f t="shared" si="482"/>
        <v>Aug-2014</v>
      </c>
      <c r="Y6171" s="17">
        <f t="shared" si="483"/>
        <v>3</v>
      </c>
      <c r="Z6171" t="str">
        <f t="shared" si="484"/>
        <v>0% (No Discount)</v>
      </c>
      <c r="AA6171" s="17">
        <f>IF(COUNTIF($B$2:B6171,B6171)=1,1,0)</f>
        <v>1</v>
      </c>
      <c r="AB6171" s="17">
        <f>IF(COUNTIF($F$2:F6171,F6171)=1,1,0)</f>
        <v>0</v>
      </c>
    </row>
    <row r="6172" spans="1:28" x14ac:dyDescent="0.2">
      <c r="A6172" s="17">
        <v>6171</v>
      </c>
      <c r="B6172" t="s">
        <v>8762</v>
      </c>
      <c r="C6172" s="18">
        <v>42723</v>
      </c>
      <c r="D6172" s="18">
        <v>42728</v>
      </c>
      <c r="E6172" t="s">
        <v>50</v>
      </c>
      <c r="F6172" t="s">
        <v>8763</v>
      </c>
      <c r="G6172" t="s">
        <v>8764</v>
      </c>
      <c r="H6172" t="s">
        <v>68</v>
      </c>
      <c r="I6172" t="s">
        <v>54</v>
      </c>
      <c r="J6172" t="s">
        <v>293</v>
      </c>
      <c r="K6172" t="s">
        <v>294</v>
      </c>
      <c r="L6172">
        <v>10035</v>
      </c>
      <c r="M6172" t="s">
        <v>175</v>
      </c>
      <c r="N6172" t="s">
        <v>5806</v>
      </c>
      <c r="O6172" t="s">
        <v>73</v>
      </c>
      <c r="P6172" t="s">
        <v>102</v>
      </c>
      <c r="Q6172" t="s">
        <v>5807</v>
      </c>
      <c r="R6172" s="19">
        <v>34.247999999999998</v>
      </c>
      <c r="S6172" s="17">
        <v>3</v>
      </c>
      <c r="T6172" s="20">
        <v>0.2</v>
      </c>
      <c r="U6172" s="19">
        <v>11.5587</v>
      </c>
      <c r="V6172" s="20">
        <f t="shared" si="480"/>
        <v>0.33750000000000002</v>
      </c>
      <c r="W6172" s="17">
        <f t="shared" si="481"/>
        <v>2016</v>
      </c>
      <c r="X6172" t="str">
        <f t="shared" si="482"/>
        <v>Dec-2016</v>
      </c>
      <c r="Y6172" s="17">
        <f t="shared" si="483"/>
        <v>5</v>
      </c>
      <c r="Z6172" t="str">
        <f t="shared" si="484"/>
        <v>11-20%</v>
      </c>
      <c r="AA6172" s="17">
        <f>IF(COUNTIF($B$2:B6172,B6172)=1,1,0)</f>
        <v>1</v>
      </c>
      <c r="AB6172" s="17">
        <f>IF(COUNTIF($F$2:F6172,F6172)=1,1,0)</f>
        <v>1</v>
      </c>
    </row>
    <row r="6173" spans="1:28" x14ac:dyDescent="0.2">
      <c r="A6173" s="17">
        <v>6172</v>
      </c>
      <c r="B6173" t="s">
        <v>8762</v>
      </c>
      <c r="C6173" s="18">
        <v>42723</v>
      </c>
      <c r="D6173" s="18">
        <v>42728</v>
      </c>
      <c r="E6173" t="s">
        <v>50</v>
      </c>
      <c r="F6173" t="s">
        <v>8763</v>
      </c>
      <c r="G6173" t="s">
        <v>8764</v>
      </c>
      <c r="H6173" t="s">
        <v>68</v>
      </c>
      <c r="I6173" t="s">
        <v>54</v>
      </c>
      <c r="J6173" t="s">
        <v>293</v>
      </c>
      <c r="K6173" t="s">
        <v>294</v>
      </c>
      <c r="L6173">
        <v>10035</v>
      </c>
      <c r="M6173" t="s">
        <v>175</v>
      </c>
      <c r="N6173" t="s">
        <v>3264</v>
      </c>
      <c r="O6173" t="s">
        <v>73</v>
      </c>
      <c r="P6173" t="s">
        <v>95</v>
      </c>
      <c r="Q6173" t="s">
        <v>3265</v>
      </c>
      <c r="R6173" s="19">
        <v>3.52</v>
      </c>
      <c r="S6173" s="17">
        <v>2</v>
      </c>
      <c r="T6173" s="20">
        <v>0</v>
      </c>
      <c r="U6173" s="19">
        <v>1.0207999999999999</v>
      </c>
      <c r="V6173" s="20">
        <f t="shared" si="480"/>
        <v>0.28999999999999998</v>
      </c>
      <c r="W6173" s="17">
        <f t="shared" si="481"/>
        <v>2016</v>
      </c>
      <c r="X6173" t="str">
        <f t="shared" si="482"/>
        <v>Dec-2016</v>
      </c>
      <c r="Y6173" s="17">
        <f t="shared" si="483"/>
        <v>5</v>
      </c>
      <c r="Z6173" t="str">
        <f t="shared" si="484"/>
        <v>0% (No Discount)</v>
      </c>
      <c r="AA6173" s="17">
        <f>IF(COUNTIF($B$2:B6173,B6173)=1,1,0)</f>
        <v>0</v>
      </c>
      <c r="AB6173" s="17">
        <f>IF(COUNTIF($F$2:F6173,F6173)=1,1,0)</f>
        <v>0</v>
      </c>
    </row>
    <row r="6174" spans="1:28" x14ac:dyDescent="0.2">
      <c r="A6174" s="17">
        <v>6173</v>
      </c>
      <c r="B6174" t="s">
        <v>8765</v>
      </c>
      <c r="C6174" s="18">
        <v>41853</v>
      </c>
      <c r="D6174" s="18">
        <v>41859</v>
      </c>
      <c r="E6174" t="s">
        <v>77</v>
      </c>
      <c r="F6174" t="s">
        <v>1098</v>
      </c>
      <c r="G6174" t="s">
        <v>1099</v>
      </c>
      <c r="H6174" t="s">
        <v>129</v>
      </c>
      <c r="I6174" t="s">
        <v>54</v>
      </c>
      <c r="J6174" t="s">
        <v>345</v>
      </c>
      <c r="K6174" t="s">
        <v>624</v>
      </c>
      <c r="L6174">
        <v>65807</v>
      </c>
      <c r="M6174" t="s">
        <v>132</v>
      </c>
      <c r="N6174" t="s">
        <v>3754</v>
      </c>
      <c r="O6174" t="s">
        <v>73</v>
      </c>
      <c r="P6174" t="s">
        <v>102</v>
      </c>
      <c r="Q6174" t="s">
        <v>3755</v>
      </c>
      <c r="R6174" s="19">
        <v>26.7</v>
      </c>
      <c r="S6174" s="17">
        <v>5</v>
      </c>
      <c r="T6174" s="20">
        <v>0</v>
      </c>
      <c r="U6174" s="19">
        <v>12.548999999999999</v>
      </c>
      <c r="V6174" s="20">
        <f t="shared" si="480"/>
        <v>0.47</v>
      </c>
      <c r="W6174" s="17">
        <f t="shared" si="481"/>
        <v>2014</v>
      </c>
      <c r="X6174" t="str">
        <f t="shared" si="482"/>
        <v>Aug-2014</v>
      </c>
      <c r="Y6174" s="17">
        <f t="shared" si="483"/>
        <v>6</v>
      </c>
      <c r="Z6174" t="str">
        <f t="shared" si="484"/>
        <v>0% (No Discount)</v>
      </c>
      <c r="AA6174" s="17">
        <f>IF(COUNTIF($B$2:B6174,B6174)=1,1,0)</f>
        <v>1</v>
      </c>
      <c r="AB6174" s="17">
        <f>IF(COUNTIF($F$2:F6174,F6174)=1,1,0)</f>
        <v>0</v>
      </c>
    </row>
    <row r="6175" spans="1:28" x14ac:dyDescent="0.2">
      <c r="A6175" s="17">
        <v>6174</v>
      </c>
      <c r="B6175" t="s">
        <v>8765</v>
      </c>
      <c r="C6175" s="18">
        <v>41853</v>
      </c>
      <c r="D6175" s="18">
        <v>41859</v>
      </c>
      <c r="E6175" t="s">
        <v>77</v>
      </c>
      <c r="F6175" t="s">
        <v>1098</v>
      </c>
      <c r="G6175" t="s">
        <v>1099</v>
      </c>
      <c r="H6175" t="s">
        <v>129</v>
      </c>
      <c r="I6175" t="s">
        <v>54</v>
      </c>
      <c r="J6175" t="s">
        <v>345</v>
      </c>
      <c r="K6175" t="s">
        <v>624</v>
      </c>
      <c r="L6175">
        <v>65807</v>
      </c>
      <c r="M6175" t="s">
        <v>132</v>
      </c>
      <c r="N6175" t="s">
        <v>7456</v>
      </c>
      <c r="O6175" t="s">
        <v>98</v>
      </c>
      <c r="P6175" t="s">
        <v>188</v>
      </c>
      <c r="Q6175" t="s">
        <v>7457</v>
      </c>
      <c r="R6175" s="19">
        <v>21.2</v>
      </c>
      <c r="S6175" s="17">
        <v>2</v>
      </c>
      <c r="T6175" s="20">
        <v>0</v>
      </c>
      <c r="U6175" s="19">
        <v>9.1159999999999997</v>
      </c>
      <c r="V6175" s="20">
        <f t="shared" si="480"/>
        <v>0.43</v>
      </c>
      <c r="W6175" s="17">
        <f t="shared" si="481"/>
        <v>2014</v>
      </c>
      <c r="X6175" t="str">
        <f t="shared" si="482"/>
        <v>Aug-2014</v>
      </c>
      <c r="Y6175" s="17">
        <f t="shared" si="483"/>
        <v>6</v>
      </c>
      <c r="Z6175" t="str">
        <f t="shared" si="484"/>
        <v>0% (No Discount)</v>
      </c>
      <c r="AA6175" s="17">
        <f>IF(COUNTIF($B$2:B6175,B6175)=1,1,0)</f>
        <v>0</v>
      </c>
      <c r="AB6175" s="17">
        <f>IF(COUNTIF($F$2:F6175,F6175)=1,1,0)</f>
        <v>0</v>
      </c>
    </row>
    <row r="6176" spans="1:28" x14ac:dyDescent="0.2">
      <c r="A6176" s="17">
        <v>6175</v>
      </c>
      <c r="B6176" t="s">
        <v>8765</v>
      </c>
      <c r="C6176" s="18">
        <v>41853</v>
      </c>
      <c r="D6176" s="18">
        <v>41859</v>
      </c>
      <c r="E6176" t="s">
        <v>77</v>
      </c>
      <c r="F6176" t="s">
        <v>1098</v>
      </c>
      <c r="G6176" t="s">
        <v>1099</v>
      </c>
      <c r="H6176" t="s">
        <v>129</v>
      </c>
      <c r="I6176" t="s">
        <v>54</v>
      </c>
      <c r="J6176" t="s">
        <v>345</v>
      </c>
      <c r="K6176" t="s">
        <v>624</v>
      </c>
      <c r="L6176">
        <v>65807</v>
      </c>
      <c r="M6176" t="s">
        <v>132</v>
      </c>
      <c r="N6176" t="s">
        <v>4309</v>
      </c>
      <c r="O6176" t="s">
        <v>73</v>
      </c>
      <c r="P6176" t="s">
        <v>86</v>
      </c>
      <c r="Q6176" t="s">
        <v>4310</v>
      </c>
      <c r="R6176" s="19">
        <v>838.38</v>
      </c>
      <c r="S6176" s="17">
        <v>2</v>
      </c>
      <c r="T6176" s="20">
        <v>0</v>
      </c>
      <c r="U6176" s="19">
        <v>226.36259999999999</v>
      </c>
      <c r="V6176" s="20">
        <f t="shared" si="480"/>
        <v>0.26999999999999996</v>
      </c>
      <c r="W6176" s="17">
        <f t="shared" si="481"/>
        <v>2014</v>
      </c>
      <c r="X6176" t="str">
        <f t="shared" si="482"/>
        <v>Aug-2014</v>
      </c>
      <c r="Y6176" s="17">
        <f t="shared" si="483"/>
        <v>6</v>
      </c>
      <c r="Z6176" t="str">
        <f t="shared" si="484"/>
        <v>0% (No Discount)</v>
      </c>
      <c r="AA6176" s="17">
        <f>IF(COUNTIF($B$2:B6176,B6176)=1,1,0)</f>
        <v>0</v>
      </c>
      <c r="AB6176" s="17">
        <f>IF(COUNTIF($F$2:F6176,F6176)=1,1,0)</f>
        <v>0</v>
      </c>
    </row>
    <row r="6177" spans="1:28" x14ac:dyDescent="0.2">
      <c r="A6177" s="17">
        <v>6176</v>
      </c>
      <c r="B6177" t="s">
        <v>8766</v>
      </c>
      <c r="C6177" s="18">
        <v>42268</v>
      </c>
      <c r="D6177" s="18">
        <v>42273</v>
      </c>
      <c r="E6177" t="s">
        <v>77</v>
      </c>
      <c r="F6177" t="s">
        <v>6208</v>
      </c>
      <c r="G6177" t="s">
        <v>6209</v>
      </c>
      <c r="H6177" t="s">
        <v>53</v>
      </c>
      <c r="I6177" t="s">
        <v>54</v>
      </c>
      <c r="J6177" t="s">
        <v>409</v>
      </c>
      <c r="K6177" t="s">
        <v>410</v>
      </c>
      <c r="L6177">
        <v>29203</v>
      </c>
      <c r="M6177" t="s">
        <v>57</v>
      </c>
      <c r="N6177" t="s">
        <v>3071</v>
      </c>
      <c r="O6177" t="s">
        <v>59</v>
      </c>
      <c r="P6177" t="s">
        <v>63</v>
      </c>
      <c r="Q6177" t="s">
        <v>3072</v>
      </c>
      <c r="R6177" s="19">
        <v>1690.04</v>
      </c>
      <c r="S6177" s="17">
        <v>4</v>
      </c>
      <c r="T6177" s="20">
        <v>0</v>
      </c>
      <c r="U6177" s="19">
        <v>422.51</v>
      </c>
      <c r="V6177" s="20">
        <f t="shared" si="480"/>
        <v>0.25</v>
      </c>
      <c r="W6177" s="17">
        <f t="shared" si="481"/>
        <v>2015</v>
      </c>
      <c r="X6177" t="str">
        <f t="shared" si="482"/>
        <v>Sep-2015</v>
      </c>
      <c r="Y6177" s="17">
        <f t="shared" si="483"/>
        <v>5</v>
      </c>
      <c r="Z6177" t="str">
        <f t="shared" si="484"/>
        <v>0% (No Discount)</v>
      </c>
      <c r="AA6177" s="17">
        <f>IF(COUNTIF($B$2:B6177,B6177)=1,1,0)</f>
        <v>1</v>
      </c>
      <c r="AB6177" s="17">
        <f>IF(COUNTIF($F$2:F6177,F6177)=1,1,0)</f>
        <v>0</v>
      </c>
    </row>
    <row r="6178" spans="1:28" x14ac:dyDescent="0.2">
      <c r="A6178" s="17">
        <v>6177</v>
      </c>
      <c r="B6178" t="s">
        <v>8766</v>
      </c>
      <c r="C6178" s="18">
        <v>42268</v>
      </c>
      <c r="D6178" s="18">
        <v>42273</v>
      </c>
      <c r="E6178" t="s">
        <v>77</v>
      </c>
      <c r="F6178" t="s">
        <v>6208</v>
      </c>
      <c r="G6178" t="s">
        <v>6209</v>
      </c>
      <c r="H6178" t="s">
        <v>53</v>
      </c>
      <c r="I6178" t="s">
        <v>54</v>
      </c>
      <c r="J6178" t="s">
        <v>409</v>
      </c>
      <c r="K6178" t="s">
        <v>410</v>
      </c>
      <c r="L6178">
        <v>29203</v>
      </c>
      <c r="M6178" t="s">
        <v>57</v>
      </c>
      <c r="N6178" t="s">
        <v>2272</v>
      </c>
      <c r="O6178" t="s">
        <v>73</v>
      </c>
      <c r="P6178" t="s">
        <v>86</v>
      </c>
      <c r="Q6178" t="s">
        <v>2273</v>
      </c>
      <c r="R6178" s="19">
        <v>85.96</v>
      </c>
      <c r="S6178" s="17">
        <v>7</v>
      </c>
      <c r="T6178" s="20">
        <v>0</v>
      </c>
      <c r="U6178" s="19">
        <v>24.0688</v>
      </c>
      <c r="V6178" s="20">
        <f t="shared" si="480"/>
        <v>0.28000000000000003</v>
      </c>
      <c r="W6178" s="17">
        <f t="shared" si="481"/>
        <v>2015</v>
      </c>
      <c r="X6178" t="str">
        <f t="shared" si="482"/>
        <v>Sep-2015</v>
      </c>
      <c r="Y6178" s="17">
        <f t="shared" si="483"/>
        <v>5</v>
      </c>
      <c r="Z6178" t="str">
        <f t="shared" si="484"/>
        <v>0% (No Discount)</v>
      </c>
      <c r="AA6178" s="17">
        <f>IF(COUNTIF($B$2:B6178,B6178)=1,1,0)</f>
        <v>0</v>
      </c>
      <c r="AB6178" s="17">
        <f>IF(COUNTIF($F$2:F6178,F6178)=1,1,0)</f>
        <v>0</v>
      </c>
    </row>
    <row r="6179" spans="1:28" x14ac:dyDescent="0.2">
      <c r="A6179" s="17">
        <v>6178</v>
      </c>
      <c r="B6179" t="s">
        <v>8766</v>
      </c>
      <c r="C6179" s="18">
        <v>42268</v>
      </c>
      <c r="D6179" s="18">
        <v>42273</v>
      </c>
      <c r="E6179" t="s">
        <v>77</v>
      </c>
      <c r="F6179" t="s">
        <v>6208</v>
      </c>
      <c r="G6179" t="s">
        <v>6209</v>
      </c>
      <c r="H6179" t="s">
        <v>53</v>
      </c>
      <c r="I6179" t="s">
        <v>54</v>
      </c>
      <c r="J6179" t="s">
        <v>409</v>
      </c>
      <c r="K6179" t="s">
        <v>410</v>
      </c>
      <c r="L6179">
        <v>29203</v>
      </c>
      <c r="M6179" t="s">
        <v>57</v>
      </c>
      <c r="N6179" t="s">
        <v>7787</v>
      </c>
      <c r="O6179" t="s">
        <v>73</v>
      </c>
      <c r="P6179" t="s">
        <v>200</v>
      </c>
      <c r="Q6179" t="s">
        <v>7788</v>
      </c>
      <c r="R6179" s="19">
        <v>121.96</v>
      </c>
      <c r="S6179" s="17">
        <v>2</v>
      </c>
      <c r="T6179" s="20">
        <v>0</v>
      </c>
      <c r="U6179" s="19">
        <v>57.321199999999997</v>
      </c>
      <c r="V6179" s="20">
        <f t="shared" si="480"/>
        <v>0.47000000000000003</v>
      </c>
      <c r="W6179" s="17">
        <f t="shared" si="481"/>
        <v>2015</v>
      </c>
      <c r="X6179" t="str">
        <f t="shared" si="482"/>
        <v>Sep-2015</v>
      </c>
      <c r="Y6179" s="17">
        <f t="shared" si="483"/>
        <v>5</v>
      </c>
      <c r="Z6179" t="str">
        <f t="shared" si="484"/>
        <v>0% (No Discount)</v>
      </c>
      <c r="AA6179" s="17">
        <f>IF(COUNTIF($B$2:B6179,B6179)=1,1,0)</f>
        <v>0</v>
      </c>
      <c r="AB6179" s="17">
        <f>IF(COUNTIF($F$2:F6179,F6179)=1,1,0)</f>
        <v>0</v>
      </c>
    </row>
    <row r="6180" spans="1:28" x14ac:dyDescent="0.2">
      <c r="A6180" s="17">
        <v>6179</v>
      </c>
      <c r="B6180" t="s">
        <v>8766</v>
      </c>
      <c r="C6180" s="18">
        <v>42268</v>
      </c>
      <c r="D6180" s="18">
        <v>42273</v>
      </c>
      <c r="E6180" t="s">
        <v>77</v>
      </c>
      <c r="F6180" t="s">
        <v>6208</v>
      </c>
      <c r="G6180" t="s">
        <v>6209</v>
      </c>
      <c r="H6180" t="s">
        <v>53</v>
      </c>
      <c r="I6180" t="s">
        <v>54</v>
      </c>
      <c r="J6180" t="s">
        <v>409</v>
      </c>
      <c r="K6180" t="s">
        <v>410</v>
      </c>
      <c r="L6180">
        <v>29203</v>
      </c>
      <c r="M6180" t="s">
        <v>57</v>
      </c>
      <c r="N6180" t="s">
        <v>8767</v>
      </c>
      <c r="O6180" t="s">
        <v>73</v>
      </c>
      <c r="P6180" t="s">
        <v>117</v>
      </c>
      <c r="Q6180" t="s">
        <v>8768</v>
      </c>
      <c r="R6180" s="19">
        <v>23.92</v>
      </c>
      <c r="S6180" s="17">
        <v>4</v>
      </c>
      <c r="T6180" s="20">
        <v>0</v>
      </c>
      <c r="U6180" s="19">
        <v>11.720800000000001</v>
      </c>
      <c r="V6180" s="20">
        <f t="shared" si="480"/>
        <v>0.49</v>
      </c>
      <c r="W6180" s="17">
        <f t="shared" si="481"/>
        <v>2015</v>
      </c>
      <c r="X6180" t="str">
        <f t="shared" si="482"/>
        <v>Sep-2015</v>
      </c>
      <c r="Y6180" s="17">
        <f t="shared" si="483"/>
        <v>5</v>
      </c>
      <c r="Z6180" t="str">
        <f t="shared" si="484"/>
        <v>0% (No Discount)</v>
      </c>
      <c r="AA6180" s="17">
        <f>IF(COUNTIF($B$2:B6180,B6180)=1,1,0)</f>
        <v>0</v>
      </c>
      <c r="AB6180" s="17">
        <f>IF(COUNTIF($F$2:F6180,F6180)=1,1,0)</f>
        <v>0</v>
      </c>
    </row>
    <row r="6181" spans="1:28" x14ac:dyDescent="0.2">
      <c r="A6181" s="17">
        <v>6180</v>
      </c>
      <c r="B6181" t="s">
        <v>8766</v>
      </c>
      <c r="C6181" s="18">
        <v>42268</v>
      </c>
      <c r="D6181" s="18">
        <v>42273</v>
      </c>
      <c r="E6181" t="s">
        <v>77</v>
      </c>
      <c r="F6181" t="s">
        <v>6208</v>
      </c>
      <c r="G6181" t="s">
        <v>6209</v>
      </c>
      <c r="H6181" t="s">
        <v>53</v>
      </c>
      <c r="I6181" t="s">
        <v>54</v>
      </c>
      <c r="J6181" t="s">
        <v>409</v>
      </c>
      <c r="K6181" t="s">
        <v>410</v>
      </c>
      <c r="L6181">
        <v>29203</v>
      </c>
      <c r="M6181" t="s">
        <v>57</v>
      </c>
      <c r="N6181" t="s">
        <v>3576</v>
      </c>
      <c r="O6181" t="s">
        <v>73</v>
      </c>
      <c r="P6181" t="s">
        <v>86</v>
      </c>
      <c r="Q6181" t="s">
        <v>3577</v>
      </c>
      <c r="R6181" s="19">
        <v>63.96</v>
      </c>
      <c r="S6181" s="17">
        <v>2</v>
      </c>
      <c r="T6181" s="20">
        <v>0</v>
      </c>
      <c r="U6181" s="19">
        <v>6.3959999999999999</v>
      </c>
      <c r="V6181" s="20">
        <f t="shared" si="480"/>
        <v>9.9999999999999992E-2</v>
      </c>
      <c r="W6181" s="17">
        <f t="shared" si="481"/>
        <v>2015</v>
      </c>
      <c r="X6181" t="str">
        <f t="shared" si="482"/>
        <v>Sep-2015</v>
      </c>
      <c r="Y6181" s="17">
        <f t="shared" si="483"/>
        <v>5</v>
      </c>
      <c r="Z6181" t="str">
        <f t="shared" si="484"/>
        <v>0% (No Discount)</v>
      </c>
      <c r="AA6181" s="17">
        <f>IF(COUNTIF($B$2:B6181,B6181)=1,1,0)</f>
        <v>0</v>
      </c>
      <c r="AB6181" s="17">
        <f>IF(COUNTIF($F$2:F6181,F6181)=1,1,0)</f>
        <v>0</v>
      </c>
    </row>
    <row r="6182" spans="1:28" x14ac:dyDescent="0.2">
      <c r="A6182" s="17">
        <v>6181</v>
      </c>
      <c r="B6182" t="s">
        <v>8766</v>
      </c>
      <c r="C6182" s="18">
        <v>42268</v>
      </c>
      <c r="D6182" s="18">
        <v>42273</v>
      </c>
      <c r="E6182" t="s">
        <v>77</v>
      </c>
      <c r="F6182" t="s">
        <v>6208</v>
      </c>
      <c r="G6182" t="s">
        <v>6209</v>
      </c>
      <c r="H6182" t="s">
        <v>53</v>
      </c>
      <c r="I6182" t="s">
        <v>54</v>
      </c>
      <c r="J6182" t="s">
        <v>409</v>
      </c>
      <c r="K6182" t="s">
        <v>410</v>
      </c>
      <c r="L6182">
        <v>29203</v>
      </c>
      <c r="M6182" t="s">
        <v>57</v>
      </c>
      <c r="N6182" t="s">
        <v>5683</v>
      </c>
      <c r="O6182" t="s">
        <v>98</v>
      </c>
      <c r="P6182" t="s">
        <v>99</v>
      </c>
      <c r="Q6182" t="s">
        <v>5684</v>
      </c>
      <c r="R6182" s="19">
        <v>629.95000000000005</v>
      </c>
      <c r="S6182" s="17">
        <v>5</v>
      </c>
      <c r="T6182" s="20">
        <v>0</v>
      </c>
      <c r="U6182" s="19">
        <v>176.386</v>
      </c>
      <c r="V6182" s="20">
        <f t="shared" si="480"/>
        <v>0.27999999999999997</v>
      </c>
      <c r="W6182" s="17">
        <f t="shared" si="481"/>
        <v>2015</v>
      </c>
      <c r="X6182" t="str">
        <f t="shared" si="482"/>
        <v>Sep-2015</v>
      </c>
      <c r="Y6182" s="17">
        <f t="shared" si="483"/>
        <v>5</v>
      </c>
      <c r="Z6182" t="str">
        <f t="shared" si="484"/>
        <v>0% (No Discount)</v>
      </c>
      <c r="AA6182" s="17">
        <f>IF(COUNTIF($B$2:B6182,B6182)=1,1,0)</f>
        <v>0</v>
      </c>
      <c r="AB6182" s="17">
        <f>IF(COUNTIF($F$2:F6182,F6182)=1,1,0)</f>
        <v>0</v>
      </c>
    </row>
    <row r="6183" spans="1:28" x14ac:dyDescent="0.2">
      <c r="A6183" s="17">
        <v>6182</v>
      </c>
      <c r="B6183" t="s">
        <v>8766</v>
      </c>
      <c r="C6183" s="18">
        <v>42268</v>
      </c>
      <c r="D6183" s="18">
        <v>42273</v>
      </c>
      <c r="E6183" t="s">
        <v>77</v>
      </c>
      <c r="F6183" t="s">
        <v>6208</v>
      </c>
      <c r="G6183" t="s">
        <v>6209</v>
      </c>
      <c r="H6183" t="s">
        <v>53</v>
      </c>
      <c r="I6183" t="s">
        <v>54</v>
      </c>
      <c r="J6183" t="s">
        <v>409</v>
      </c>
      <c r="K6183" t="s">
        <v>410</v>
      </c>
      <c r="L6183">
        <v>29203</v>
      </c>
      <c r="M6183" t="s">
        <v>57</v>
      </c>
      <c r="N6183" t="s">
        <v>2081</v>
      </c>
      <c r="O6183" t="s">
        <v>98</v>
      </c>
      <c r="P6183" t="s">
        <v>99</v>
      </c>
      <c r="Q6183" t="s">
        <v>2082</v>
      </c>
      <c r="R6183" s="19">
        <v>113.73</v>
      </c>
      <c r="S6183" s="17">
        <v>3</v>
      </c>
      <c r="T6183" s="20">
        <v>0</v>
      </c>
      <c r="U6183" s="19">
        <v>32.981699999999996</v>
      </c>
      <c r="V6183" s="20">
        <f t="shared" si="480"/>
        <v>0.28999999999999998</v>
      </c>
      <c r="W6183" s="17">
        <f t="shared" si="481"/>
        <v>2015</v>
      </c>
      <c r="X6183" t="str">
        <f t="shared" si="482"/>
        <v>Sep-2015</v>
      </c>
      <c r="Y6183" s="17">
        <f t="shared" si="483"/>
        <v>5</v>
      </c>
      <c r="Z6183" t="str">
        <f t="shared" si="484"/>
        <v>0% (No Discount)</v>
      </c>
      <c r="AA6183" s="17">
        <f>IF(COUNTIF($B$2:B6183,B6183)=1,1,0)</f>
        <v>0</v>
      </c>
      <c r="AB6183" s="17">
        <f>IF(COUNTIF($F$2:F6183,F6183)=1,1,0)</f>
        <v>0</v>
      </c>
    </row>
    <row r="6184" spans="1:28" x14ac:dyDescent="0.2">
      <c r="A6184" s="17">
        <v>6183</v>
      </c>
      <c r="B6184" t="s">
        <v>8766</v>
      </c>
      <c r="C6184" s="18">
        <v>42268</v>
      </c>
      <c r="D6184" s="18">
        <v>42273</v>
      </c>
      <c r="E6184" t="s">
        <v>77</v>
      </c>
      <c r="F6184" t="s">
        <v>6208</v>
      </c>
      <c r="G6184" t="s">
        <v>6209</v>
      </c>
      <c r="H6184" t="s">
        <v>53</v>
      </c>
      <c r="I6184" t="s">
        <v>54</v>
      </c>
      <c r="J6184" t="s">
        <v>409</v>
      </c>
      <c r="K6184" t="s">
        <v>410</v>
      </c>
      <c r="L6184">
        <v>29203</v>
      </c>
      <c r="M6184" t="s">
        <v>57</v>
      </c>
      <c r="N6184" t="s">
        <v>1403</v>
      </c>
      <c r="O6184" t="s">
        <v>73</v>
      </c>
      <c r="P6184" t="s">
        <v>102</v>
      </c>
      <c r="Q6184" t="s">
        <v>1404</v>
      </c>
      <c r="R6184" s="19">
        <v>14.6</v>
      </c>
      <c r="S6184" s="17">
        <v>2</v>
      </c>
      <c r="T6184" s="20">
        <v>0</v>
      </c>
      <c r="U6184" s="19">
        <v>6.8620000000000001</v>
      </c>
      <c r="V6184" s="20">
        <f t="shared" si="480"/>
        <v>0.47000000000000003</v>
      </c>
      <c r="W6184" s="17">
        <f t="shared" si="481"/>
        <v>2015</v>
      </c>
      <c r="X6184" t="str">
        <f t="shared" si="482"/>
        <v>Sep-2015</v>
      </c>
      <c r="Y6184" s="17">
        <f t="shared" si="483"/>
        <v>5</v>
      </c>
      <c r="Z6184" t="str">
        <f t="shared" si="484"/>
        <v>0% (No Discount)</v>
      </c>
      <c r="AA6184" s="17">
        <f>IF(COUNTIF($B$2:B6184,B6184)=1,1,0)</f>
        <v>0</v>
      </c>
      <c r="AB6184" s="17">
        <f>IF(COUNTIF($F$2:F6184,F6184)=1,1,0)</f>
        <v>0</v>
      </c>
    </row>
    <row r="6185" spans="1:28" x14ac:dyDescent="0.2">
      <c r="A6185" s="17">
        <v>6184</v>
      </c>
      <c r="B6185" t="s">
        <v>8766</v>
      </c>
      <c r="C6185" s="18">
        <v>42268</v>
      </c>
      <c r="D6185" s="18">
        <v>42273</v>
      </c>
      <c r="E6185" t="s">
        <v>77</v>
      </c>
      <c r="F6185" t="s">
        <v>6208</v>
      </c>
      <c r="G6185" t="s">
        <v>6209</v>
      </c>
      <c r="H6185" t="s">
        <v>53</v>
      </c>
      <c r="I6185" t="s">
        <v>54</v>
      </c>
      <c r="J6185" t="s">
        <v>409</v>
      </c>
      <c r="K6185" t="s">
        <v>410</v>
      </c>
      <c r="L6185">
        <v>29203</v>
      </c>
      <c r="M6185" t="s">
        <v>57</v>
      </c>
      <c r="N6185" t="s">
        <v>142</v>
      </c>
      <c r="O6185" t="s">
        <v>73</v>
      </c>
      <c r="P6185" t="s">
        <v>86</v>
      </c>
      <c r="Q6185" t="s">
        <v>143</v>
      </c>
      <c r="R6185" s="19">
        <v>887.84</v>
      </c>
      <c r="S6185" s="17">
        <v>8</v>
      </c>
      <c r="T6185" s="20">
        <v>0</v>
      </c>
      <c r="U6185" s="19">
        <v>17.756799999999998</v>
      </c>
      <c r="V6185" s="20">
        <f t="shared" si="480"/>
        <v>1.9999999999999997E-2</v>
      </c>
      <c r="W6185" s="17">
        <f t="shared" si="481"/>
        <v>2015</v>
      </c>
      <c r="X6185" t="str">
        <f t="shared" si="482"/>
        <v>Sep-2015</v>
      </c>
      <c r="Y6185" s="17">
        <f t="shared" si="483"/>
        <v>5</v>
      </c>
      <c r="Z6185" t="str">
        <f t="shared" si="484"/>
        <v>0% (No Discount)</v>
      </c>
      <c r="AA6185" s="17">
        <f>IF(COUNTIF($B$2:B6185,B6185)=1,1,0)</f>
        <v>0</v>
      </c>
      <c r="AB6185" s="17">
        <f>IF(COUNTIF($F$2:F6185,F6185)=1,1,0)</f>
        <v>0</v>
      </c>
    </row>
    <row r="6186" spans="1:28" x14ac:dyDescent="0.2">
      <c r="A6186" s="17">
        <v>6185</v>
      </c>
      <c r="B6186" t="s">
        <v>8769</v>
      </c>
      <c r="C6186" s="18">
        <v>42715</v>
      </c>
      <c r="D6186" s="18">
        <v>42717</v>
      </c>
      <c r="E6186" t="s">
        <v>215</v>
      </c>
      <c r="F6186" t="s">
        <v>4136</v>
      </c>
      <c r="G6186" t="s">
        <v>4137</v>
      </c>
      <c r="H6186" t="s">
        <v>129</v>
      </c>
      <c r="I6186" t="s">
        <v>54</v>
      </c>
      <c r="J6186" t="s">
        <v>446</v>
      </c>
      <c r="K6186" t="s">
        <v>447</v>
      </c>
      <c r="L6186">
        <v>97206</v>
      </c>
      <c r="M6186" t="s">
        <v>71</v>
      </c>
      <c r="N6186" t="s">
        <v>230</v>
      </c>
      <c r="O6186" t="s">
        <v>59</v>
      </c>
      <c r="P6186" t="s">
        <v>63</v>
      </c>
      <c r="Q6186" t="s">
        <v>231</v>
      </c>
      <c r="R6186" s="19">
        <v>403.92</v>
      </c>
      <c r="S6186" s="17">
        <v>5</v>
      </c>
      <c r="T6186" s="20">
        <v>0.2</v>
      </c>
      <c r="U6186" s="19">
        <v>25.245000000000001</v>
      </c>
      <c r="V6186" s="20">
        <f t="shared" si="480"/>
        <v>6.25E-2</v>
      </c>
      <c r="W6186" s="17">
        <f t="shared" si="481"/>
        <v>2016</v>
      </c>
      <c r="X6186" t="str">
        <f t="shared" si="482"/>
        <v>Dec-2016</v>
      </c>
      <c r="Y6186" s="17">
        <f t="shared" si="483"/>
        <v>2</v>
      </c>
      <c r="Z6186" t="str">
        <f t="shared" si="484"/>
        <v>11-20%</v>
      </c>
      <c r="AA6186" s="17">
        <f>IF(COUNTIF($B$2:B6186,B6186)=1,1,0)</f>
        <v>1</v>
      </c>
      <c r="AB6186" s="17">
        <f>IF(COUNTIF($F$2:F6186,F6186)=1,1,0)</f>
        <v>0</v>
      </c>
    </row>
    <row r="6187" spans="1:28" x14ac:dyDescent="0.2">
      <c r="A6187" s="17">
        <v>6186</v>
      </c>
      <c r="B6187" t="s">
        <v>8770</v>
      </c>
      <c r="C6187" s="18">
        <v>42223</v>
      </c>
      <c r="D6187" s="18">
        <v>42228</v>
      </c>
      <c r="E6187" t="s">
        <v>77</v>
      </c>
      <c r="F6187" t="s">
        <v>5316</v>
      </c>
      <c r="G6187" t="s">
        <v>5317</v>
      </c>
      <c r="H6187" t="s">
        <v>53</v>
      </c>
      <c r="I6187" t="s">
        <v>54</v>
      </c>
      <c r="J6187" t="s">
        <v>173</v>
      </c>
      <c r="K6187" t="s">
        <v>174</v>
      </c>
      <c r="L6187">
        <v>19120</v>
      </c>
      <c r="M6187" t="s">
        <v>175</v>
      </c>
      <c r="N6187" t="s">
        <v>3241</v>
      </c>
      <c r="O6187" t="s">
        <v>73</v>
      </c>
      <c r="P6187" t="s">
        <v>95</v>
      </c>
      <c r="Q6187" t="s">
        <v>3242</v>
      </c>
      <c r="R6187" s="19">
        <v>106.8</v>
      </c>
      <c r="S6187" s="17">
        <v>10</v>
      </c>
      <c r="T6187" s="20">
        <v>0.2</v>
      </c>
      <c r="U6187" s="19">
        <v>10.68</v>
      </c>
      <c r="V6187" s="20">
        <f t="shared" si="480"/>
        <v>0.1</v>
      </c>
      <c r="W6187" s="17">
        <f t="shared" si="481"/>
        <v>2015</v>
      </c>
      <c r="X6187" t="str">
        <f t="shared" si="482"/>
        <v>Aug-2015</v>
      </c>
      <c r="Y6187" s="17">
        <f t="shared" si="483"/>
        <v>5</v>
      </c>
      <c r="Z6187" t="str">
        <f t="shared" si="484"/>
        <v>11-20%</v>
      </c>
      <c r="AA6187" s="17">
        <f>IF(COUNTIF($B$2:B6187,B6187)=1,1,0)</f>
        <v>1</v>
      </c>
      <c r="AB6187" s="17">
        <f>IF(COUNTIF($F$2:F6187,F6187)=1,1,0)</f>
        <v>0</v>
      </c>
    </row>
    <row r="6188" spans="1:28" x14ac:dyDescent="0.2">
      <c r="A6188" s="17">
        <v>6187</v>
      </c>
      <c r="B6188" t="s">
        <v>8771</v>
      </c>
      <c r="C6188" s="18">
        <v>42323</v>
      </c>
      <c r="D6188" s="18">
        <v>42325</v>
      </c>
      <c r="E6188" t="s">
        <v>215</v>
      </c>
      <c r="F6188" t="s">
        <v>1653</v>
      </c>
      <c r="G6188" t="s">
        <v>1654</v>
      </c>
      <c r="H6188" t="s">
        <v>68</v>
      </c>
      <c r="I6188" t="s">
        <v>54</v>
      </c>
      <c r="J6188" t="s">
        <v>293</v>
      </c>
      <c r="K6188" t="s">
        <v>294</v>
      </c>
      <c r="L6188">
        <v>10035</v>
      </c>
      <c r="M6188" t="s">
        <v>175</v>
      </c>
      <c r="N6188" t="s">
        <v>1576</v>
      </c>
      <c r="O6188" t="s">
        <v>73</v>
      </c>
      <c r="P6188" t="s">
        <v>86</v>
      </c>
      <c r="Q6188" t="s">
        <v>1577</v>
      </c>
      <c r="R6188" s="19">
        <v>70.95</v>
      </c>
      <c r="S6188" s="17">
        <v>3</v>
      </c>
      <c r="T6188" s="20">
        <v>0</v>
      </c>
      <c r="U6188" s="19">
        <v>20.575500000000002</v>
      </c>
      <c r="V6188" s="20">
        <f t="shared" si="480"/>
        <v>0.29000000000000004</v>
      </c>
      <c r="W6188" s="17">
        <f t="shared" si="481"/>
        <v>2015</v>
      </c>
      <c r="X6188" t="str">
        <f t="shared" si="482"/>
        <v>Nov-2015</v>
      </c>
      <c r="Y6188" s="17">
        <f t="shared" si="483"/>
        <v>2</v>
      </c>
      <c r="Z6188" t="str">
        <f t="shared" si="484"/>
        <v>0% (No Discount)</v>
      </c>
      <c r="AA6188" s="17">
        <f>IF(COUNTIF($B$2:B6188,B6188)=1,1,0)</f>
        <v>1</v>
      </c>
      <c r="AB6188" s="17">
        <f>IF(COUNTIF($F$2:F6188,F6188)=1,1,0)</f>
        <v>0</v>
      </c>
    </row>
    <row r="6189" spans="1:28" x14ac:dyDescent="0.2">
      <c r="A6189" s="17">
        <v>6188</v>
      </c>
      <c r="B6189" t="s">
        <v>8771</v>
      </c>
      <c r="C6189" s="18">
        <v>42323</v>
      </c>
      <c r="D6189" s="18">
        <v>42325</v>
      </c>
      <c r="E6189" t="s">
        <v>215</v>
      </c>
      <c r="F6189" t="s">
        <v>1653</v>
      </c>
      <c r="G6189" t="s">
        <v>1654</v>
      </c>
      <c r="H6189" t="s">
        <v>68</v>
      </c>
      <c r="I6189" t="s">
        <v>54</v>
      </c>
      <c r="J6189" t="s">
        <v>293</v>
      </c>
      <c r="K6189" t="s">
        <v>294</v>
      </c>
      <c r="L6189">
        <v>10035</v>
      </c>
      <c r="M6189" t="s">
        <v>175</v>
      </c>
      <c r="N6189" t="s">
        <v>5551</v>
      </c>
      <c r="O6189" t="s">
        <v>73</v>
      </c>
      <c r="P6189" t="s">
        <v>102</v>
      </c>
      <c r="Q6189" t="s">
        <v>5552</v>
      </c>
      <c r="R6189" s="19">
        <v>34.944000000000003</v>
      </c>
      <c r="S6189" s="17">
        <v>6</v>
      </c>
      <c r="T6189" s="20">
        <v>0.2</v>
      </c>
      <c r="U6189" s="19">
        <v>11.7936</v>
      </c>
      <c r="V6189" s="20">
        <f t="shared" si="480"/>
        <v>0.33749999999999997</v>
      </c>
      <c r="W6189" s="17">
        <f t="shared" si="481"/>
        <v>2015</v>
      </c>
      <c r="X6189" t="str">
        <f t="shared" si="482"/>
        <v>Nov-2015</v>
      </c>
      <c r="Y6189" s="17">
        <f t="shared" si="483"/>
        <v>2</v>
      </c>
      <c r="Z6189" t="str">
        <f t="shared" si="484"/>
        <v>11-20%</v>
      </c>
      <c r="AA6189" s="17">
        <f>IF(COUNTIF($B$2:B6189,B6189)=1,1,0)</f>
        <v>0</v>
      </c>
      <c r="AB6189" s="17">
        <f>IF(COUNTIF($F$2:F6189,F6189)=1,1,0)</f>
        <v>0</v>
      </c>
    </row>
    <row r="6190" spans="1:28" x14ac:dyDescent="0.2">
      <c r="A6190" s="17">
        <v>6189</v>
      </c>
      <c r="B6190" t="s">
        <v>8771</v>
      </c>
      <c r="C6190" s="18">
        <v>42323</v>
      </c>
      <c r="D6190" s="18">
        <v>42325</v>
      </c>
      <c r="E6190" t="s">
        <v>215</v>
      </c>
      <c r="F6190" t="s">
        <v>1653</v>
      </c>
      <c r="G6190" t="s">
        <v>1654</v>
      </c>
      <c r="H6190" t="s">
        <v>68</v>
      </c>
      <c r="I6190" t="s">
        <v>54</v>
      </c>
      <c r="J6190" t="s">
        <v>293</v>
      </c>
      <c r="K6190" t="s">
        <v>294</v>
      </c>
      <c r="L6190">
        <v>10035</v>
      </c>
      <c r="M6190" t="s">
        <v>175</v>
      </c>
      <c r="N6190" t="s">
        <v>4168</v>
      </c>
      <c r="O6190" t="s">
        <v>73</v>
      </c>
      <c r="P6190" t="s">
        <v>95</v>
      </c>
      <c r="Q6190" t="s">
        <v>4169</v>
      </c>
      <c r="R6190" s="19">
        <v>119.04</v>
      </c>
      <c r="S6190" s="17">
        <v>6</v>
      </c>
      <c r="T6190" s="20">
        <v>0</v>
      </c>
      <c r="U6190" s="19">
        <v>35.712000000000003</v>
      </c>
      <c r="V6190" s="20">
        <f t="shared" si="480"/>
        <v>0.3</v>
      </c>
      <c r="W6190" s="17">
        <f t="shared" si="481"/>
        <v>2015</v>
      </c>
      <c r="X6190" t="str">
        <f t="shared" si="482"/>
        <v>Nov-2015</v>
      </c>
      <c r="Y6190" s="17">
        <f t="shared" si="483"/>
        <v>2</v>
      </c>
      <c r="Z6190" t="str">
        <f t="shared" si="484"/>
        <v>0% (No Discount)</v>
      </c>
      <c r="AA6190" s="17">
        <f>IF(COUNTIF($B$2:B6190,B6190)=1,1,0)</f>
        <v>0</v>
      </c>
      <c r="AB6190" s="17">
        <f>IF(COUNTIF($F$2:F6190,F6190)=1,1,0)</f>
        <v>0</v>
      </c>
    </row>
    <row r="6191" spans="1:28" x14ac:dyDescent="0.2">
      <c r="A6191" s="17">
        <v>6190</v>
      </c>
      <c r="B6191" t="s">
        <v>8772</v>
      </c>
      <c r="C6191" s="18">
        <v>42829</v>
      </c>
      <c r="D6191" s="18">
        <v>42833</v>
      </c>
      <c r="E6191" t="s">
        <v>77</v>
      </c>
      <c r="F6191" t="s">
        <v>4929</v>
      </c>
      <c r="G6191" t="s">
        <v>4930</v>
      </c>
      <c r="H6191" t="s">
        <v>53</v>
      </c>
      <c r="I6191" t="s">
        <v>54</v>
      </c>
      <c r="J6191" t="s">
        <v>8773</v>
      </c>
      <c r="K6191" t="s">
        <v>238</v>
      </c>
      <c r="L6191">
        <v>60016</v>
      </c>
      <c r="M6191" t="s">
        <v>132</v>
      </c>
      <c r="N6191" t="s">
        <v>4812</v>
      </c>
      <c r="O6191" t="s">
        <v>98</v>
      </c>
      <c r="P6191" t="s">
        <v>99</v>
      </c>
      <c r="Q6191" t="s">
        <v>4813</v>
      </c>
      <c r="R6191" s="19">
        <v>383.84</v>
      </c>
      <c r="S6191" s="17">
        <v>4</v>
      </c>
      <c r="T6191" s="20">
        <v>0.2</v>
      </c>
      <c r="U6191" s="19">
        <v>47.98</v>
      </c>
      <c r="V6191" s="20">
        <f t="shared" si="480"/>
        <v>0.125</v>
      </c>
      <c r="W6191" s="17">
        <f t="shared" si="481"/>
        <v>2017</v>
      </c>
      <c r="X6191" t="str">
        <f t="shared" si="482"/>
        <v>Apr-2017</v>
      </c>
      <c r="Y6191" s="17">
        <f t="shared" si="483"/>
        <v>4</v>
      </c>
      <c r="Z6191" t="str">
        <f t="shared" si="484"/>
        <v>11-20%</v>
      </c>
      <c r="AA6191" s="17">
        <f>IF(COUNTIF($B$2:B6191,B6191)=1,1,0)</f>
        <v>1</v>
      </c>
      <c r="AB6191" s="17">
        <f>IF(COUNTIF($F$2:F6191,F6191)=1,1,0)</f>
        <v>0</v>
      </c>
    </row>
    <row r="6192" spans="1:28" x14ac:dyDescent="0.2">
      <c r="A6192" s="17">
        <v>6191</v>
      </c>
      <c r="B6192" t="s">
        <v>8774</v>
      </c>
      <c r="C6192" s="18">
        <v>42728</v>
      </c>
      <c r="D6192" s="18">
        <v>42732</v>
      </c>
      <c r="E6192" t="s">
        <v>77</v>
      </c>
      <c r="F6192" t="s">
        <v>2859</v>
      </c>
      <c r="G6192" t="s">
        <v>2860</v>
      </c>
      <c r="H6192" t="s">
        <v>53</v>
      </c>
      <c r="I6192" t="s">
        <v>54</v>
      </c>
      <c r="J6192" t="s">
        <v>293</v>
      </c>
      <c r="K6192" t="s">
        <v>294</v>
      </c>
      <c r="L6192">
        <v>10035</v>
      </c>
      <c r="M6192" t="s">
        <v>175</v>
      </c>
      <c r="N6192" t="s">
        <v>8275</v>
      </c>
      <c r="O6192" t="s">
        <v>59</v>
      </c>
      <c r="P6192" t="s">
        <v>92</v>
      </c>
      <c r="Q6192" t="s">
        <v>8276</v>
      </c>
      <c r="R6192" s="19">
        <v>799.56</v>
      </c>
      <c r="S6192" s="17">
        <v>9</v>
      </c>
      <c r="T6192" s="20">
        <v>0</v>
      </c>
      <c r="U6192" s="19">
        <v>207.88560000000001</v>
      </c>
      <c r="V6192" s="20">
        <f t="shared" si="480"/>
        <v>0.26</v>
      </c>
      <c r="W6192" s="17">
        <f t="shared" si="481"/>
        <v>2016</v>
      </c>
      <c r="X6192" t="str">
        <f t="shared" si="482"/>
        <v>Dec-2016</v>
      </c>
      <c r="Y6192" s="17">
        <f t="shared" si="483"/>
        <v>4</v>
      </c>
      <c r="Z6192" t="str">
        <f t="shared" si="484"/>
        <v>0% (No Discount)</v>
      </c>
      <c r="AA6192" s="17">
        <f>IF(COUNTIF($B$2:B6192,B6192)=1,1,0)</f>
        <v>1</v>
      </c>
      <c r="AB6192" s="17">
        <f>IF(COUNTIF($F$2:F6192,F6192)=1,1,0)</f>
        <v>0</v>
      </c>
    </row>
    <row r="6193" spans="1:28" x14ac:dyDescent="0.2">
      <c r="A6193" s="17">
        <v>6192</v>
      </c>
      <c r="B6193" t="s">
        <v>8775</v>
      </c>
      <c r="C6193" s="18">
        <v>43082</v>
      </c>
      <c r="D6193" s="18">
        <v>43082</v>
      </c>
      <c r="E6193" t="s">
        <v>1320</v>
      </c>
      <c r="F6193" t="s">
        <v>5280</v>
      </c>
      <c r="G6193" t="s">
        <v>5281</v>
      </c>
      <c r="H6193" t="s">
        <v>53</v>
      </c>
      <c r="I6193" t="s">
        <v>54</v>
      </c>
      <c r="J6193" t="s">
        <v>122</v>
      </c>
      <c r="K6193" t="s">
        <v>123</v>
      </c>
      <c r="L6193">
        <v>98103</v>
      </c>
      <c r="M6193" t="s">
        <v>71</v>
      </c>
      <c r="N6193" t="s">
        <v>1856</v>
      </c>
      <c r="O6193" t="s">
        <v>73</v>
      </c>
      <c r="P6193" t="s">
        <v>86</v>
      </c>
      <c r="Q6193" t="s">
        <v>1857</v>
      </c>
      <c r="R6193" s="19">
        <v>31.44</v>
      </c>
      <c r="S6193" s="17">
        <v>3</v>
      </c>
      <c r="T6193" s="20">
        <v>0</v>
      </c>
      <c r="U6193" s="19">
        <v>8.4887999999999995</v>
      </c>
      <c r="V6193" s="20">
        <f t="shared" si="480"/>
        <v>0.26999999999999996</v>
      </c>
      <c r="W6193" s="17">
        <f t="shared" si="481"/>
        <v>2017</v>
      </c>
      <c r="X6193" t="str">
        <f t="shared" si="482"/>
        <v>Dec-2017</v>
      </c>
      <c r="Y6193" s="17">
        <f t="shared" si="483"/>
        <v>0</v>
      </c>
      <c r="Z6193" t="str">
        <f t="shared" si="484"/>
        <v>0% (No Discount)</v>
      </c>
      <c r="AA6193" s="17">
        <f>IF(COUNTIF($B$2:B6193,B6193)=1,1,0)</f>
        <v>1</v>
      </c>
      <c r="AB6193" s="17">
        <f>IF(COUNTIF($F$2:F6193,F6193)=1,1,0)</f>
        <v>0</v>
      </c>
    </row>
    <row r="6194" spans="1:28" x14ac:dyDescent="0.2">
      <c r="A6194" s="17">
        <v>6193</v>
      </c>
      <c r="B6194" t="s">
        <v>8776</v>
      </c>
      <c r="C6194" s="18">
        <v>43091</v>
      </c>
      <c r="D6194" s="18">
        <v>43095</v>
      </c>
      <c r="E6194" t="s">
        <v>77</v>
      </c>
      <c r="F6194" t="s">
        <v>7474</v>
      </c>
      <c r="G6194" t="s">
        <v>7475</v>
      </c>
      <c r="H6194" t="s">
        <v>53</v>
      </c>
      <c r="I6194" t="s">
        <v>54</v>
      </c>
      <c r="J6194" t="s">
        <v>211</v>
      </c>
      <c r="K6194" t="s">
        <v>131</v>
      </c>
      <c r="L6194">
        <v>77095</v>
      </c>
      <c r="M6194" t="s">
        <v>132</v>
      </c>
      <c r="N6194" t="s">
        <v>2813</v>
      </c>
      <c r="O6194" t="s">
        <v>73</v>
      </c>
      <c r="P6194" t="s">
        <v>117</v>
      </c>
      <c r="Q6194" t="s">
        <v>2814</v>
      </c>
      <c r="R6194" s="19">
        <v>25.92</v>
      </c>
      <c r="S6194" s="17">
        <v>5</v>
      </c>
      <c r="T6194" s="20">
        <v>0.2</v>
      </c>
      <c r="U6194" s="19">
        <v>9.0719999999999992</v>
      </c>
      <c r="V6194" s="20">
        <f t="shared" si="480"/>
        <v>0.34999999999999992</v>
      </c>
      <c r="W6194" s="17">
        <f t="shared" si="481"/>
        <v>2017</v>
      </c>
      <c r="X6194" t="str">
        <f t="shared" si="482"/>
        <v>Dec-2017</v>
      </c>
      <c r="Y6194" s="17">
        <f t="shared" si="483"/>
        <v>4</v>
      </c>
      <c r="Z6194" t="str">
        <f t="shared" si="484"/>
        <v>11-20%</v>
      </c>
      <c r="AA6194" s="17">
        <f>IF(COUNTIF($B$2:B6194,B6194)=1,1,0)</f>
        <v>1</v>
      </c>
      <c r="AB6194" s="17">
        <f>IF(COUNTIF($F$2:F6194,F6194)=1,1,0)</f>
        <v>0</v>
      </c>
    </row>
    <row r="6195" spans="1:28" x14ac:dyDescent="0.2">
      <c r="A6195" s="17">
        <v>6194</v>
      </c>
      <c r="B6195" t="s">
        <v>8776</v>
      </c>
      <c r="C6195" s="18">
        <v>43091</v>
      </c>
      <c r="D6195" s="18">
        <v>43095</v>
      </c>
      <c r="E6195" t="s">
        <v>77</v>
      </c>
      <c r="F6195" t="s">
        <v>7474</v>
      </c>
      <c r="G6195" t="s">
        <v>7475</v>
      </c>
      <c r="H6195" t="s">
        <v>53</v>
      </c>
      <c r="I6195" t="s">
        <v>54</v>
      </c>
      <c r="J6195" t="s">
        <v>211</v>
      </c>
      <c r="K6195" t="s">
        <v>131</v>
      </c>
      <c r="L6195">
        <v>77095</v>
      </c>
      <c r="M6195" t="s">
        <v>132</v>
      </c>
      <c r="N6195" t="s">
        <v>3379</v>
      </c>
      <c r="O6195" t="s">
        <v>73</v>
      </c>
      <c r="P6195" t="s">
        <v>102</v>
      </c>
      <c r="Q6195" t="s">
        <v>3380</v>
      </c>
      <c r="R6195" s="19">
        <v>6.33</v>
      </c>
      <c r="S6195" s="17">
        <v>5</v>
      </c>
      <c r="T6195" s="20">
        <v>0.8</v>
      </c>
      <c r="U6195" s="19">
        <v>-9.8115000000000006</v>
      </c>
      <c r="V6195" s="20">
        <f t="shared" si="480"/>
        <v>-1.55</v>
      </c>
      <c r="W6195" s="17">
        <f t="shared" si="481"/>
        <v>2017</v>
      </c>
      <c r="X6195" t="str">
        <f t="shared" si="482"/>
        <v>Dec-2017</v>
      </c>
      <c r="Y6195" s="17">
        <f t="shared" si="483"/>
        <v>4</v>
      </c>
      <c r="Z6195" t="str">
        <f t="shared" si="484"/>
        <v>Over 50%</v>
      </c>
      <c r="AA6195" s="17">
        <f>IF(COUNTIF($B$2:B6195,B6195)=1,1,0)</f>
        <v>0</v>
      </c>
      <c r="AB6195" s="17">
        <f>IF(COUNTIF($F$2:F6195,F6195)=1,1,0)</f>
        <v>0</v>
      </c>
    </row>
    <row r="6196" spans="1:28" x14ac:dyDescent="0.2">
      <c r="A6196" s="17">
        <v>6195</v>
      </c>
      <c r="B6196" t="s">
        <v>8776</v>
      </c>
      <c r="C6196" s="18">
        <v>43091</v>
      </c>
      <c r="D6196" s="18">
        <v>43095</v>
      </c>
      <c r="E6196" t="s">
        <v>77</v>
      </c>
      <c r="F6196" t="s">
        <v>7474</v>
      </c>
      <c r="G6196" t="s">
        <v>7475</v>
      </c>
      <c r="H6196" t="s">
        <v>53</v>
      </c>
      <c r="I6196" t="s">
        <v>54</v>
      </c>
      <c r="J6196" t="s">
        <v>211</v>
      </c>
      <c r="K6196" t="s">
        <v>131</v>
      </c>
      <c r="L6196">
        <v>77095</v>
      </c>
      <c r="M6196" t="s">
        <v>132</v>
      </c>
      <c r="N6196" t="s">
        <v>2531</v>
      </c>
      <c r="O6196" t="s">
        <v>73</v>
      </c>
      <c r="P6196" t="s">
        <v>117</v>
      </c>
      <c r="Q6196" t="s">
        <v>2532</v>
      </c>
      <c r="R6196" s="19">
        <v>75.88</v>
      </c>
      <c r="S6196" s="17">
        <v>5</v>
      </c>
      <c r="T6196" s="20">
        <v>0.2</v>
      </c>
      <c r="U6196" s="19">
        <v>26.558</v>
      </c>
      <c r="V6196" s="20">
        <f t="shared" si="480"/>
        <v>0.35000000000000003</v>
      </c>
      <c r="W6196" s="17">
        <f t="shared" si="481"/>
        <v>2017</v>
      </c>
      <c r="X6196" t="str">
        <f t="shared" si="482"/>
        <v>Dec-2017</v>
      </c>
      <c r="Y6196" s="17">
        <f t="shared" si="483"/>
        <v>4</v>
      </c>
      <c r="Z6196" t="str">
        <f t="shared" si="484"/>
        <v>11-20%</v>
      </c>
      <c r="AA6196" s="17">
        <f>IF(COUNTIF($B$2:B6196,B6196)=1,1,0)</f>
        <v>0</v>
      </c>
      <c r="AB6196" s="17">
        <f>IF(COUNTIF($F$2:F6196,F6196)=1,1,0)</f>
        <v>0</v>
      </c>
    </row>
    <row r="6197" spans="1:28" x14ac:dyDescent="0.2">
      <c r="A6197" s="17">
        <v>6196</v>
      </c>
      <c r="B6197" t="s">
        <v>8777</v>
      </c>
      <c r="C6197" s="18">
        <v>43029</v>
      </c>
      <c r="D6197" s="18">
        <v>43036</v>
      </c>
      <c r="E6197" t="s">
        <v>77</v>
      </c>
      <c r="F6197" t="s">
        <v>3185</v>
      </c>
      <c r="G6197" t="s">
        <v>3186</v>
      </c>
      <c r="H6197" t="s">
        <v>53</v>
      </c>
      <c r="I6197" t="s">
        <v>54</v>
      </c>
      <c r="J6197" t="s">
        <v>173</v>
      </c>
      <c r="K6197" t="s">
        <v>174</v>
      </c>
      <c r="L6197">
        <v>19143</v>
      </c>
      <c r="M6197" t="s">
        <v>175</v>
      </c>
      <c r="N6197" t="s">
        <v>3536</v>
      </c>
      <c r="O6197" t="s">
        <v>98</v>
      </c>
      <c r="P6197" t="s">
        <v>99</v>
      </c>
      <c r="Q6197" t="s">
        <v>3537</v>
      </c>
      <c r="R6197" s="19">
        <v>329.988</v>
      </c>
      <c r="S6197" s="17">
        <v>2</v>
      </c>
      <c r="T6197" s="20">
        <v>0.4</v>
      </c>
      <c r="U6197" s="19">
        <v>-76.997200000000007</v>
      </c>
      <c r="V6197" s="20">
        <f t="shared" si="480"/>
        <v>-0.23333333333333336</v>
      </c>
      <c r="W6197" s="17">
        <f t="shared" si="481"/>
        <v>2017</v>
      </c>
      <c r="X6197" t="str">
        <f t="shared" si="482"/>
        <v>Oct-2017</v>
      </c>
      <c r="Y6197" s="17">
        <f t="shared" si="483"/>
        <v>7</v>
      </c>
      <c r="Z6197" t="str">
        <f t="shared" si="484"/>
        <v>31-40%</v>
      </c>
      <c r="AA6197" s="17">
        <f>IF(COUNTIF($B$2:B6197,B6197)=1,1,0)</f>
        <v>1</v>
      </c>
      <c r="AB6197" s="17">
        <f>IF(COUNTIF($F$2:F6197,F6197)=1,1,0)</f>
        <v>0</v>
      </c>
    </row>
    <row r="6198" spans="1:28" x14ac:dyDescent="0.2">
      <c r="A6198" s="17">
        <v>6197</v>
      </c>
      <c r="B6198" t="s">
        <v>8777</v>
      </c>
      <c r="C6198" s="18">
        <v>43029</v>
      </c>
      <c r="D6198" s="18">
        <v>43036</v>
      </c>
      <c r="E6198" t="s">
        <v>77</v>
      </c>
      <c r="F6198" t="s">
        <v>3185</v>
      </c>
      <c r="G6198" t="s">
        <v>3186</v>
      </c>
      <c r="H6198" t="s">
        <v>53</v>
      </c>
      <c r="I6198" t="s">
        <v>54</v>
      </c>
      <c r="J6198" t="s">
        <v>173</v>
      </c>
      <c r="K6198" t="s">
        <v>174</v>
      </c>
      <c r="L6198">
        <v>19143</v>
      </c>
      <c r="M6198" t="s">
        <v>175</v>
      </c>
      <c r="N6198" t="s">
        <v>4284</v>
      </c>
      <c r="O6198" t="s">
        <v>73</v>
      </c>
      <c r="P6198" t="s">
        <v>86</v>
      </c>
      <c r="Q6198" t="s">
        <v>4285</v>
      </c>
      <c r="R6198" s="19">
        <v>71.376000000000005</v>
      </c>
      <c r="S6198" s="17">
        <v>3</v>
      </c>
      <c r="T6198" s="20">
        <v>0.2</v>
      </c>
      <c r="U6198" s="19">
        <v>-4.4610000000000003</v>
      </c>
      <c r="V6198" s="20">
        <f t="shared" si="480"/>
        <v>-6.25E-2</v>
      </c>
      <c r="W6198" s="17">
        <f t="shared" si="481"/>
        <v>2017</v>
      </c>
      <c r="X6198" t="str">
        <f t="shared" si="482"/>
        <v>Oct-2017</v>
      </c>
      <c r="Y6198" s="17">
        <f t="shared" si="483"/>
        <v>7</v>
      </c>
      <c r="Z6198" t="str">
        <f t="shared" si="484"/>
        <v>11-20%</v>
      </c>
      <c r="AA6198" s="17">
        <f>IF(COUNTIF($B$2:B6198,B6198)=1,1,0)</f>
        <v>0</v>
      </c>
      <c r="AB6198" s="17">
        <f>IF(COUNTIF($F$2:F6198,F6198)=1,1,0)</f>
        <v>0</v>
      </c>
    </row>
    <row r="6199" spans="1:28" x14ac:dyDescent="0.2">
      <c r="A6199" s="17">
        <v>6198</v>
      </c>
      <c r="B6199" t="s">
        <v>8778</v>
      </c>
      <c r="C6199" s="18">
        <v>42321</v>
      </c>
      <c r="D6199" s="18">
        <v>42325</v>
      </c>
      <c r="E6199" t="s">
        <v>77</v>
      </c>
      <c r="F6199" t="s">
        <v>1360</v>
      </c>
      <c r="G6199" t="s">
        <v>1361</v>
      </c>
      <c r="H6199" t="s">
        <v>53</v>
      </c>
      <c r="I6199" t="s">
        <v>54</v>
      </c>
      <c r="J6199" t="s">
        <v>524</v>
      </c>
      <c r="K6199" t="s">
        <v>281</v>
      </c>
      <c r="L6199">
        <v>47201</v>
      </c>
      <c r="M6199" t="s">
        <v>132</v>
      </c>
      <c r="N6199" t="s">
        <v>5563</v>
      </c>
      <c r="O6199" t="s">
        <v>73</v>
      </c>
      <c r="P6199" t="s">
        <v>117</v>
      </c>
      <c r="Q6199" t="s">
        <v>5564</v>
      </c>
      <c r="R6199" s="19">
        <v>63.77</v>
      </c>
      <c r="S6199" s="17">
        <v>7</v>
      </c>
      <c r="T6199" s="20">
        <v>0</v>
      </c>
      <c r="U6199" s="19">
        <v>28.6965</v>
      </c>
      <c r="V6199" s="20">
        <f t="shared" si="480"/>
        <v>0.44999999999999996</v>
      </c>
      <c r="W6199" s="17">
        <f t="shared" si="481"/>
        <v>2015</v>
      </c>
      <c r="X6199" t="str">
        <f t="shared" si="482"/>
        <v>Nov-2015</v>
      </c>
      <c r="Y6199" s="17">
        <f t="shared" si="483"/>
        <v>4</v>
      </c>
      <c r="Z6199" t="str">
        <f t="shared" si="484"/>
        <v>0% (No Discount)</v>
      </c>
      <c r="AA6199" s="17">
        <f>IF(COUNTIF($B$2:B6199,B6199)=1,1,0)</f>
        <v>1</v>
      </c>
      <c r="AB6199" s="17">
        <f>IF(COUNTIF($F$2:F6199,F6199)=1,1,0)</f>
        <v>0</v>
      </c>
    </row>
    <row r="6200" spans="1:28" x14ac:dyDescent="0.2">
      <c r="A6200" s="17">
        <v>6199</v>
      </c>
      <c r="B6200" t="s">
        <v>8778</v>
      </c>
      <c r="C6200" s="18">
        <v>42321</v>
      </c>
      <c r="D6200" s="18">
        <v>42325</v>
      </c>
      <c r="E6200" t="s">
        <v>77</v>
      </c>
      <c r="F6200" t="s">
        <v>1360</v>
      </c>
      <c r="G6200" t="s">
        <v>1361</v>
      </c>
      <c r="H6200" t="s">
        <v>53</v>
      </c>
      <c r="I6200" t="s">
        <v>54</v>
      </c>
      <c r="J6200" t="s">
        <v>524</v>
      </c>
      <c r="K6200" t="s">
        <v>281</v>
      </c>
      <c r="L6200">
        <v>47201</v>
      </c>
      <c r="M6200" t="s">
        <v>132</v>
      </c>
      <c r="N6200" t="s">
        <v>5110</v>
      </c>
      <c r="O6200" t="s">
        <v>98</v>
      </c>
      <c r="P6200" t="s">
        <v>99</v>
      </c>
      <c r="Q6200" t="s">
        <v>5111</v>
      </c>
      <c r="R6200" s="19">
        <v>50.97</v>
      </c>
      <c r="S6200" s="17">
        <v>3</v>
      </c>
      <c r="T6200" s="20">
        <v>0</v>
      </c>
      <c r="U6200" s="19">
        <v>13.2522</v>
      </c>
      <c r="V6200" s="20">
        <f t="shared" si="480"/>
        <v>0.26</v>
      </c>
      <c r="W6200" s="17">
        <f t="shared" si="481"/>
        <v>2015</v>
      </c>
      <c r="X6200" t="str">
        <f t="shared" si="482"/>
        <v>Nov-2015</v>
      </c>
      <c r="Y6200" s="17">
        <f t="shared" si="483"/>
        <v>4</v>
      </c>
      <c r="Z6200" t="str">
        <f t="shared" si="484"/>
        <v>0% (No Discount)</v>
      </c>
      <c r="AA6200" s="17">
        <f>IF(COUNTIF($B$2:B6200,B6200)=1,1,0)</f>
        <v>0</v>
      </c>
      <c r="AB6200" s="17">
        <f>IF(COUNTIF($F$2:F6200,F6200)=1,1,0)</f>
        <v>0</v>
      </c>
    </row>
    <row r="6201" spans="1:28" x14ac:dyDescent="0.2">
      <c r="A6201" s="17">
        <v>6200</v>
      </c>
      <c r="B6201" t="s">
        <v>8778</v>
      </c>
      <c r="C6201" s="18">
        <v>42321</v>
      </c>
      <c r="D6201" s="18">
        <v>42325</v>
      </c>
      <c r="E6201" t="s">
        <v>77</v>
      </c>
      <c r="F6201" t="s">
        <v>1360</v>
      </c>
      <c r="G6201" t="s">
        <v>1361</v>
      </c>
      <c r="H6201" t="s">
        <v>53</v>
      </c>
      <c r="I6201" t="s">
        <v>54</v>
      </c>
      <c r="J6201" t="s">
        <v>524</v>
      </c>
      <c r="K6201" t="s">
        <v>281</v>
      </c>
      <c r="L6201">
        <v>47201</v>
      </c>
      <c r="M6201" t="s">
        <v>132</v>
      </c>
      <c r="N6201" t="s">
        <v>2735</v>
      </c>
      <c r="O6201" t="s">
        <v>73</v>
      </c>
      <c r="P6201" t="s">
        <v>117</v>
      </c>
      <c r="Q6201" t="s">
        <v>2736</v>
      </c>
      <c r="R6201" s="19">
        <v>96.08</v>
      </c>
      <c r="S6201" s="17">
        <v>2</v>
      </c>
      <c r="T6201" s="20">
        <v>0</v>
      </c>
      <c r="U6201" s="19">
        <v>46.118400000000001</v>
      </c>
      <c r="V6201" s="20">
        <f t="shared" si="480"/>
        <v>0.48000000000000004</v>
      </c>
      <c r="W6201" s="17">
        <f t="shared" si="481"/>
        <v>2015</v>
      </c>
      <c r="X6201" t="str">
        <f t="shared" si="482"/>
        <v>Nov-2015</v>
      </c>
      <c r="Y6201" s="17">
        <f t="shared" si="483"/>
        <v>4</v>
      </c>
      <c r="Z6201" t="str">
        <f t="shared" si="484"/>
        <v>0% (No Discount)</v>
      </c>
      <c r="AA6201" s="17">
        <f>IF(COUNTIF($B$2:B6201,B6201)=1,1,0)</f>
        <v>0</v>
      </c>
      <c r="AB6201" s="17">
        <f>IF(COUNTIF($F$2:F6201,F6201)=1,1,0)</f>
        <v>0</v>
      </c>
    </row>
    <row r="6202" spans="1:28" x14ac:dyDescent="0.2">
      <c r="A6202" s="17">
        <v>6201</v>
      </c>
      <c r="B6202" t="s">
        <v>8779</v>
      </c>
      <c r="C6202" s="18">
        <v>42110</v>
      </c>
      <c r="D6202" s="18">
        <v>42114</v>
      </c>
      <c r="E6202" t="s">
        <v>77</v>
      </c>
      <c r="F6202" t="s">
        <v>8389</v>
      </c>
      <c r="G6202" t="s">
        <v>8390</v>
      </c>
      <c r="H6202" t="s">
        <v>53</v>
      </c>
      <c r="I6202" t="s">
        <v>54</v>
      </c>
      <c r="J6202" t="s">
        <v>2412</v>
      </c>
      <c r="K6202" t="s">
        <v>238</v>
      </c>
      <c r="L6202">
        <v>60201</v>
      </c>
      <c r="M6202" t="s">
        <v>132</v>
      </c>
      <c r="N6202" t="s">
        <v>4327</v>
      </c>
      <c r="O6202" t="s">
        <v>98</v>
      </c>
      <c r="P6202" t="s">
        <v>1246</v>
      </c>
      <c r="Q6202" t="s">
        <v>4328</v>
      </c>
      <c r="R6202" s="19">
        <v>1439.9680000000001</v>
      </c>
      <c r="S6202" s="17">
        <v>4</v>
      </c>
      <c r="T6202" s="20">
        <v>0.2</v>
      </c>
      <c r="U6202" s="19">
        <v>485.98919999999998</v>
      </c>
      <c r="V6202" s="20">
        <f t="shared" si="480"/>
        <v>0.33749999999999997</v>
      </c>
      <c r="W6202" s="17">
        <f t="shared" si="481"/>
        <v>2015</v>
      </c>
      <c r="X6202" t="str">
        <f t="shared" si="482"/>
        <v>Apr-2015</v>
      </c>
      <c r="Y6202" s="17">
        <f t="shared" si="483"/>
        <v>4</v>
      </c>
      <c r="Z6202" t="str">
        <f t="shared" si="484"/>
        <v>11-20%</v>
      </c>
      <c r="AA6202" s="17">
        <f>IF(COUNTIF($B$2:B6202,B6202)=1,1,0)</f>
        <v>1</v>
      </c>
      <c r="AB6202" s="17">
        <f>IF(COUNTIF($F$2:F6202,F6202)=1,1,0)</f>
        <v>0</v>
      </c>
    </row>
    <row r="6203" spans="1:28" x14ac:dyDescent="0.2">
      <c r="A6203" s="17">
        <v>6202</v>
      </c>
      <c r="B6203" t="s">
        <v>8779</v>
      </c>
      <c r="C6203" s="18">
        <v>42110</v>
      </c>
      <c r="D6203" s="18">
        <v>42114</v>
      </c>
      <c r="E6203" t="s">
        <v>77</v>
      </c>
      <c r="F6203" t="s">
        <v>8389</v>
      </c>
      <c r="G6203" t="s">
        <v>8390</v>
      </c>
      <c r="H6203" t="s">
        <v>53</v>
      </c>
      <c r="I6203" t="s">
        <v>54</v>
      </c>
      <c r="J6203" t="s">
        <v>2412</v>
      </c>
      <c r="K6203" t="s">
        <v>238</v>
      </c>
      <c r="L6203">
        <v>60201</v>
      </c>
      <c r="M6203" t="s">
        <v>132</v>
      </c>
      <c r="N6203" t="s">
        <v>7810</v>
      </c>
      <c r="O6203" t="s">
        <v>98</v>
      </c>
      <c r="P6203" t="s">
        <v>188</v>
      </c>
      <c r="Q6203" t="s">
        <v>7811</v>
      </c>
      <c r="R6203" s="19">
        <v>43.56</v>
      </c>
      <c r="S6203" s="17">
        <v>3</v>
      </c>
      <c r="T6203" s="20">
        <v>0.2</v>
      </c>
      <c r="U6203" s="19">
        <v>-4.9005000000000001</v>
      </c>
      <c r="V6203" s="20">
        <f t="shared" si="480"/>
        <v>-0.1125</v>
      </c>
      <c r="W6203" s="17">
        <f t="shared" si="481"/>
        <v>2015</v>
      </c>
      <c r="X6203" t="str">
        <f t="shared" si="482"/>
        <v>Apr-2015</v>
      </c>
      <c r="Y6203" s="17">
        <f t="shared" si="483"/>
        <v>4</v>
      </c>
      <c r="Z6203" t="str">
        <f t="shared" si="484"/>
        <v>11-20%</v>
      </c>
      <c r="AA6203" s="17">
        <f>IF(COUNTIF($B$2:B6203,B6203)=1,1,0)</f>
        <v>0</v>
      </c>
      <c r="AB6203" s="17">
        <f>IF(COUNTIF($F$2:F6203,F6203)=1,1,0)</f>
        <v>0</v>
      </c>
    </row>
    <row r="6204" spans="1:28" x14ac:dyDescent="0.2">
      <c r="A6204" s="17">
        <v>6203</v>
      </c>
      <c r="B6204" t="s">
        <v>8780</v>
      </c>
      <c r="C6204" s="18">
        <v>42720</v>
      </c>
      <c r="D6204" s="18">
        <v>42727</v>
      </c>
      <c r="E6204" t="s">
        <v>77</v>
      </c>
      <c r="F6204" t="s">
        <v>138</v>
      </c>
      <c r="G6204" t="s">
        <v>139</v>
      </c>
      <c r="H6204" t="s">
        <v>53</v>
      </c>
      <c r="I6204" t="s">
        <v>54</v>
      </c>
      <c r="J6204" t="s">
        <v>6157</v>
      </c>
      <c r="K6204" t="s">
        <v>70</v>
      </c>
      <c r="L6204">
        <v>92307</v>
      </c>
      <c r="M6204" t="s">
        <v>71</v>
      </c>
      <c r="N6204" t="s">
        <v>3531</v>
      </c>
      <c r="O6204" t="s">
        <v>59</v>
      </c>
      <c r="P6204" t="s">
        <v>63</v>
      </c>
      <c r="Q6204" t="s">
        <v>3532</v>
      </c>
      <c r="R6204" s="19">
        <v>563.91999999999996</v>
      </c>
      <c r="S6204" s="17">
        <v>5</v>
      </c>
      <c r="T6204" s="20">
        <v>0.2</v>
      </c>
      <c r="U6204" s="19">
        <v>7.0490000000000004</v>
      </c>
      <c r="V6204" s="20">
        <f t="shared" si="480"/>
        <v>1.2500000000000002E-2</v>
      </c>
      <c r="W6204" s="17">
        <f t="shared" si="481"/>
        <v>2016</v>
      </c>
      <c r="X6204" t="str">
        <f t="shared" si="482"/>
        <v>Dec-2016</v>
      </c>
      <c r="Y6204" s="17">
        <f t="shared" si="483"/>
        <v>7</v>
      </c>
      <c r="Z6204" t="str">
        <f t="shared" si="484"/>
        <v>11-20%</v>
      </c>
      <c r="AA6204" s="17">
        <f>IF(COUNTIF($B$2:B6204,B6204)=1,1,0)</f>
        <v>1</v>
      </c>
      <c r="AB6204" s="17">
        <f>IF(COUNTIF($F$2:F6204,F6204)=1,1,0)</f>
        <v>0</v>
      </c>
    </row>
    <row r="6205" spans="1:28" x14ac:dyDescent="0.2">
      <c r="A6205" s="17">
        <v>6204</v>
      </c>
      <c r="B6205" t="s">
        <v>8781</v>
      </c>
      <c r="C6205" s="18">
        <v>42664</v>
      </c>
      <c r="D6205" s="18">
        <v>42670</v>
      </c>
      <c r="E6205" t="s">
        <v>77</v>
      </c>
      <c r="F6205" t="s">
        <v>5352</v>
      </c>
      <c r="G6205" t="s">
        <v>5353</v>
      </c>
      <c r="H6205" t="s">
        <v>53</v>
      </c>
      <c r="I6205" t="s">
        <v>54</v>
      </c>
      <c r="J6205" t="s">
        <v>524</v>
      </c>
      <c r="K6205" t="s">
        <v>525</v>
      </c>
      <c r="L6205">
        <v>43229</v>
      </c>
      <c r="M6205" t="s">
        <v>175</v>
      </c>
      <c r="N6205" t="s">
        <v>7733</v>
      </c>
      <c r="O6205" t="s">
        <v>98</v>
      </c>
      <c r="P6205" t="s">
        <v>99</v>
      </c>
      <c r="Q6205" t="s">
        <v>7734</v>
      </c>
      <c r="R6205" s="19">
        <v>235.15199999999999</v>
      </c>
      <c r="S6205" s="17">
        <v>8</v>
      </c>
      <c r="T6205" s="20">
        <v>0.4</v>
      </c>
      <c r="U6205" s="19">
        <v>-47.0304</v>
      </c>
      <c r="V6205" s="20">
        <f t="shared" si="480"/>
        <v>-0.2</v>
      </c>
      <c r="W6205" s="17">
        <f t="shared" si="481"/>
        <v>2016</v>
      </c>
      <c r="X6205" t="str">
        <f t="shared" si="482"/>
        <v>Oct-2016</v>
      </c>
      <c r="Y6205" s="17">
        <f t="shared" si="483"/>
        <v>6</v>
      </c>
      <c r="Z6205" t="str">
        <f t="shared" si="484"/>
        <v>31-40%</v>
      </c>
      <c r="AA6205" s="17">
        <f>IF(COUNTIF($B$2:B6205,B6205)=1,1,0)</f>
        <v>1</v>
      </c>
      <c r="AB6205" s="17">
        <f>IF(COUNTIF($F$2:F6205,F6205)=1,1,0)</f>
        <v>0</v>
      </c>
    </row>
    <row r="6206" spans="1:28" x14ac:dyDescent="0.2">
      <c r="A6206" s="17">
        <v>6205</v>
      </c>
      <c r="B6206" t="s">
        <v>8782</v>
      </c>
      <c r="C6206" s="18">
        <v>43070</v>
      </c>
      <c r="D6206" s="18">
        <v>43072</v>
      </c>
      <c r="E6206" t="s">
        <v>215</v>
      </c>
      <c r="F6206" t="s">
        <v>3165</v>
      </c>
      <c r="G6206" t="s">
        <v>3166</v>
      </c>
      <c r="H6206" t="s">
        <v>129</v>
      </c>
      <c r="I6206" t="s">
        <v>54</v>
      </c>
      <c r="J6206" t="s">
        <v>5214</v>
      </c>
      <c r="K6206" t="s">
        <v>525</v>
      </c>
      <c r="L6206">
        <v>43302</v>
      </c>
      <c r="M6206" t="s">
        <v>175</v>
      </c>
      <c r="N6206" t="s">
        <v>3023</v>
      </c>
      <c r="O6206" t="s">
        <v>59</v>
      </c>
      <c r="P6206" t="s">
        <v>92</v>
      </c>
      <c r="Q6206" t="s">
        <v>3024</v>
      </c>
      <c r="R6206" s="19">
        <v>7.7119999999999997</v>
      </c>
      <c r="S6206" s="17">
        <v>2</v>
      </c>
      <c r="T6206" s="20">
        <v>0.2</v>
      </c>
      <c r="U6206" s="19">
        <v>1.7352000000000001</v>
      </c>
      <c r="V6206" s="20">
        <f t="shared" si="480"/>
        <v>0.22500000000000001</v>
      </c>
      <c r="W6206" s="17">
        <f t="shared" si="481"/>
        <v>2017</v>
      </c>
      <c r="X6206" t="str">
        <f t="shared" si="482"/>
        <v>Dec-2017</v>
      </c>
      <c r="Y6206" s="17">
        <f t="shared" si="483"/>
        <v>2</v>
      </c>
      <c r="Z6206" t="str">
        <f t="shared" si="484"/>
        <v>11-20%</v>
      </c>
      <c r="AA6206" s="17">
        <f>IF(COUNTIF($B$2:B6206,B6206)=1,1,0)</f>
        <v>1</v>
      </c>
      <c r="AB6206" s="17">
        <f>IF(COUNTIF($F$2:F6206,F6206)=1,1,0)</f>
        <v>0</v>
      </c>
    </row>
    <row r="6207" spans="1:28" x14ac:dyDescent="0.2">
      <c r="A6207" s="17">
        <v>6206</v>
      </c>
      <c r="B6207" t="s">
        <v>8783</v>
      </c>
      <c r="C6207" s="18">
        <v>42663</v>
      </c>
      <c r="D6207" s="18">
        <v>42667</v>
      </c>
      <c r="E6207" t="s">
        <v>50</v>
      </c>
      <c r="F6207" t="s">
        <v>2694</v>
      </c>
      <c r="G6207" t="s">
        <v>2695</v>
      </c>
      <c r="H6207" t="s">
        <v>53</v>
      </c>
      <c r="I6207" t="s">
        <v>54</v>
      </c>
      <c r="J6207" t="s">
        <v>211</v>
      </c>
      <c r="K6207" t="s">
        <v>131</v>
      </c>
      <c r="L6207">
        <v>77095</v>
      </c>
      <c r="M6207" t="s">
        <v>132</v>
      </c>
      <c r="N6207" t="s">
        <v>5563</v>
      </c>
      <c r="O6207" t="s">
        <v>73</v>
      </c>
      <c r="P6207" t="s">
        <v>117</v>
      </c>
      <c r="Q6207" t="s">
        <v>5564</v>
      </c>
      <c r="R6207" s="19">
        <v>51.015999999999998</v>
      </c>
      <c r="S6207" s="17">
        <v>7</v>
      </c>
      <c r="T6207" s="20">
        <v>0.2</v>
      </c>
      <c r="U6207" s="19">
        <v>15.942500000000001</v>
      </c>
      <c r="V6207" s="20">
        <f t="shared" si="480"/>
        <v>0.3125</v>
      </c>
      <c r="W6207" s="17">
        <f t="shared" si="481"/>
        <v>2016</v>
      </c>
      <c r="X6207" t="str">
        <f t="shared" si="482"/>
        <v>Oct-2016</v>
      </c>
      <c r="Y6207" s="17">
        <f t="shared" si="483"/>
        <v>4</v>
      </c>
      <c r="Z6207" t="str">
        <f t="shared" si="484"/>
        <v>11-20%</v>
      </c>
      <c r="AA6207" s="17">
        <f>IF(COUNTIF($B$2:B6207,B6207)=1,1,0)</f>
        <v>1</v>
      </c>
      <c r="AB6207" s="17">
        <f>IF(COUNTIF($F$2:F6207,F6207)=1,1,0)</f>
        <v>0</v>
      </c>
    </row>
    <row r="6208" spans="1:28" x14ac:dyDescent="0.2">
      <c r="A6208" s="17">
        <v>6207</v>
      </c>
      <c r="B6208" t="s">
        <v>8783</v>
      </c>
      <c r="C6208" s="18">
        <v>42663</v>
      </c>
      <c r="D6208" s="18">
        <v>42667</v>
      </c>
      <c r="E6208" t="s">
        <v>50</v>
      </c>
      <c r="F6208" t="s">
        <v>2694</v>
      </c>
      <c r="G6208" t="s">
        <v>2695</v>
      </c>
      <c r="H6208" t="s">
        <v>53</v>
      </c>
      <c r="I6208" t="s">
        <v>54</v>
      </c>
      <c r="J6208" t="s">
        <v>211</v>
      </c>
      <c r="K6208" t="s">
        <v>131</v>
      </c>
      <c r="L6208">
        <v>77095</v>
      </c>
      <c r="M6208" t="s">
        <v>132</v>
      </c>
      <c r="N6208" t="s">
        <v>2168</v>
      </c>
      <c r="O6208" t="s">
        <v>73</v>
      </c>
      <c r="P6208" t="s">
        <v>296</v>
      </c>
      <c r="Q6208" t="s">
        <v>590</v>
      </c>
      <c r="R6208" s="19">
        <v>25.248000000000001</v>
      </c>
      <c r="S6208" s="17">
        <v>4</v>
      </c>
      <c r="T6208" s="20">
        <v>0.2</v>
      </c>
      <c r="U6208" s="19">
        <v>7.89</v>
      </c>
      <c r="V6208" s="20">
        <f t="shared" si="480"/>
        <v>0.3125</v>
      </c>
      <c r="W6208" s="17">
        <f t="shared" si="481"/>
        <v>2016</v>
      </c>
      <c r="X6208" t="str">
        <f t="shared" si="482"/>
        <v>Oct-2016</v>
      </c>
      <c r="Y6208" s="17">
        <f t="shared" si="483"/>
        <v>4</v>
      </c>
      <c r="Z6208" t="str">
        <f t="shared" si="484"/>
        <v>11-20%</v>
      </c>
      <c r="AA6208" s="17">
        <f>IF(COUNTIF($B$2:B6208,B6208)=1,1,0)</f>
        <v>0</v>
      </c>
      <c r="AB6208" s="17">
        <f>IF(COUNTIF($F$2:F6208,F6208)=1,1,0)</f>
        <v>0</v>
      </c>
    </row>
    <row r="6209" spans="1:28" x14ac:dyDescent="0.2">
      <c r="A6209" s="17">
        <v>6208</v>
      </c>
      <c r="B6209" t="s">
        <v>8783</v>
      </c>
      <c r="C6209" s="18">
        <v>42663</v>
      </c>
      <c r="D6209" s="18">
        <v>42667</v>
      </c>
      <c r="E6209" t="s">
        <v>50</v>
      </c>
      <c r="F6209" t="s">
        <v>2694</v>
      </c>
      <c r="G6209" t="s">
        <v>2695</v>
      </c>
      <c r="H6209" t="s">
        <v>53</v>
      </c>
      <c r="I6209" t="s">
        <v>54</v>
      </c>
      <c r="J6209" t="s">
        <v>211</v>
      </c>
      <c r="K6209" t="s">
        <v>131</v>
      </c>
      <c r="L6209">
        <v>77095</v>
      </c>
      <c r="M6209" t="s">
        <v>132</v>
      </c>
      <c r="N6209" t="s">
        <v>1580</v>
      </c>
      <c r="O6209" t="s">
        <v>59</v>
      </c>
      <c r="P6209" t="s">
        <v>63</v>
      </c>
      <c r="Q6209" t="s">
        <v>1581</v>
      </c>
      <c r="R6209" s="19">
        <v>56.686</v>
      </c>
      <c r="S6209" s="17">
        <v>1</v>
      </c>
      <c r="T6209" s="20">
        <v>0.3</v>
      </c>
      <c r="U6209" s="19">
        <v>-14.5764</v>
      </c>
      <c r="V6209" s="20">
        <f t="shared" si="480"/>
        <v>-0.25714285714285712</v>
      </c>
      <c r="W6209" s="17">
        <f t="shared" si="481"/>
        <v>2016</v>
      </c>
      <c r="X6209" t="str">
        <f t="shared" si="482"/>
        <v>Oct-2016</v>
      </c>
      <c r="Y6209" s="17">
        <f t="shared" si="483"/>
        <v>4</v>
      </c>
      <c r="Z6209" t="str">
        <f t="shared" si="484"/>
        <v>21-30%</v>
      </c>
      <c r="AA6209" s="17">
        <f>IF(COUNTIF($B$2:B6209,B6209)=1,1,0)</f>
        <v>0</v>
      </c>
      <c r="AB6209" s="17">
        <f>IF(COUNTIF($F$2:F6209,F6209)=1,1,0)</f>
        <v>0</v>
      </c>
    </row>
    <row r="6210" spans="1:28" x14ac:dyDescent="0.2">
      <c r="A6210" s="17">
        <v>6209</v>
      </c>
      <c r="B6210" t="s">
        <v>8784</v>
      </c>
      <c r="C6210" s="18">
        <v>43007</v>
      </c>
      <c r="D6210" s="18">
        <v>43011</v>
      </c>
      <c r="E6210" t="s">
        <v>77</v>
      </c>
      <c r="F6210" t="s">
        <v>4703</v>
      </c>
      <c r="G6210" t="s">
        <v>4704</v>
      </c>
      <c r="H6210" t="s">
        <v>68</v>
      </c>
      <c r="I6210" t="s">
        <v>54</v>
      </c>
      <c r="J6210" t="s">
        <v>5214</v>
      </c>
      <c r="K6210" t="s">
        <v>525</v>
      </c>
      <c r="L6210">
        <v>43302</v>
      </c>
      <c r="M6210" t="s">
        <v>175</v>
      </c>
      <c r="N6210" t="s">
        <v>3576</v>
      </c>
      <c r="O6210" t="s">
        <v>73</v>
      </c>
      <c r="P6210" t="s">
        <v>86</v>
      </c>
      <c r="Q6210" t="s">
        <v>3577</v>
      </c>
      <c r="R6210" s="19">
        <v>51.167999999999999</v>
      </c>
      <c r="S6210" s="17">
        <v>2</v>
      </c>
      <c r="T6210" s="20">
        <v>0.2</v>
      </c>
      <c r="U6210" s="19">
        <v>-6.3959999999999999</v>
      </c>
      <c r="V6210" s="20">
        <f t="shared" ref="V6210:V6273" si="485">IFERROR(U6210/R6210,0)</f>
        <v>-0.125</v>
      </c>
      <c r="W6210" s="17">
        <f t="shared" ref="W6210:W6273" si="486">YEAR(C6210)</f>
        <v>2017</v>
      </c>
      <c r="X6210" t="str">
        <f t="shared" ref="X6210:X6273" si="487">TEXT(C6210,"mmm-yyyy")</f>
        <v>Sep-2017</v>
      </c>
      <c r="Y6210" s="17">
        <f t="shared" ref="Y6210:Y6273" si="488">D6210-C6210</f>
        <v>4</v>
      </c>
      <c r="Z6210" t="str">
        <f t="shared" ref="Z6210:Z6273" si="489">IF(T6210=0,"0% (No Discount)",IF(T6210&lt;=0.1,"1-10%",IF(T6210&lt;=0.2,"11-20%",IF(T6210&lt;=0.3,"21-30%",IF(T6210&lt;=0.4,"31-40%",IF(T6210&lt;=0.5,"41-50%","Over 50%"))))))</f>
        <v>11-20%</v>
      </c>
      <c r="AA6210" s="17">
        <f>IF(COUNTIF($B$2:B6210,B6210)=1,1,0)</f>
        <v>1</v>
      </c>
      <c r="AB6210" s="17">
        <f>IF(COUNTIF($F$2:F6210,F6210)=1,1,0)</f>
        <v>0</v>
      </c>
    </row>
    <row r="6211" spans="1:28" x14ac:dyDescent="0.2">
      <c r="A6211" s="17">
        <v>6210</v>
      </c>
      <c r="B6211" t="s">
        <v>8785</v>
      </c>
      <c r="C6211" s="18">
        <v>42965</v>
      </c>
      <c r="D6211" s="18">
        <v>42972</v>
      </c>
      <c r="E6211" t="s">
        <v>77</v>
      </c>
      <c r="F6211" t="s">
        <v>3837</v>
      </c>
      <c r="G6211" t="s">
        <v>3838</v>
      </c>
      <c r="H6211" t="s">
        <v>68</v>
      </c>
      <c r="I6211" t="s">
        <v>54</v>
      </c>
      <c r="J6211" t="s">
        <v>122</v>
      </c>
      <c r="K6211" t="s">
        <v>123</v>
      </c>
      <c r="L6211">
        <v>98103</v>
      </c>
      <c r="M6211" t="s">
        <v>71</v>
      </c>
      <c r="N6211" t="s">
        <v>3013</v>
      </c>
      <c r="O6211" t="s">
        <v>73</v>
      </c>
      <c r="P6211" t="s">
        <v>102</v>
      </c>
      <c r="Q6211" t="s">
        <v>3014</v>
      </c>
      <c r="R6211" s="19">
        <v>2793.5279999999998</v>
      </c>
      <c r="S6211" s="17">
        <v>9</v>
      </c>
      <c r="T6211" s="20">
        <v>0.2</v>
      </c>
      <c r="U6211" s="19">
        <v>942.81569999999999</v>
      </c>
      <c r="V6211" s="20">
        <f t="shared" si="485"/>
        <v>0.33750000000000002</v>
      </c>
      <c r="W6211" s="17">
        <f t="shared" si="486"/>
        <v>2017</v>
      </c>
      <c r="X6211" t="str">
        <f t="shared" si="487"/>
        <v>Aug-2017</v>
      </c>
      <c r="Y6211" s="17">
        <f t="shared" si="488"/>
        <v>7</v>
      </c>
      <c r="Z6211" t="str">
        <f t="shared" si="489"/>
        <v>11-20%</v>
      </c>
      <c r="AA6211" s="17">
        <f>IF(COUNTIF($B$2:B6211,B6211)=1,1,0)</f>
        <v>1</v>
      </c>
      <c r="AB6211" s="17">
        <f>IF(COUNTIF($F$2:F6211,F6211)=1,1,0)</f>
        <v>0</v>
      </c>
    </row>
    <row r="6212" spans="1:28" x14ac:dyDescent="0.2">
      <c r="A6212" s="17">
        <v>6211</v>
      </c>
      <c r="B6212" t="s">
        <v>8785</v>
      </c>
      <c r="C6212" s="18">
        <v>42965</v>
      </c>
      <c r="D6212" s="18">
        <v>42972</v>
      </c>
      <c r="E6212" t="s">
        <v>77</v>
      </c>
      <c r="F6212" t="s">
        <v>3837</v>
      </c>
      <c r="G6212" t="s">
        <v>3838</v>
      </c>
      <c r="H6212" t="s">
        <v>68</v>
      </c>
      <c r="I6212" t="s">
        <v>54</v>
      </c>
      <c r="J6212" t="s">
        <v>122</v>
      </c>
      <c r="K6212" t="s">
        <v>123</v>
      </c>
      <c r="L6212">
        <v>98103</v>
      </c>
      <c r="M6212" t="s">
        <v>71</v>
      </c>
      <c r="N6212" t="s">
        <v>1548</v>
      </c>
      <c r="O6212" t="s">
        <v>73</v>
      </c>
      <c r="P6212" t="s">
        <v>86</v>
      </c>
      <c r="Q6212" t="s">
        <v>1549</v>
      </c>
      <c r="R6212" s="19">
        <v>1000.02</v>
      </c>
      <c r="S6212" s="17">
        <v>7</v>
      </c>
      <c r="T6212" s="20">
        <v>0</v>
      </c>
      <c r="U6212" s="19">
        <v>290.00580000000002</v>
      </c>
      <c r="V6212" s="20">
        <f t="shared" si="485"/>
        <v>0.29000000000000004</v>
      </c>
      <c r="W6212" s="17">
        <f t="shared" si="486"/>
        <v>2017</v>
      </c>
      <c r="X6212" t="str">
        <f t="shared" si="487"/>
        <v>Aug-2017</v>
      </c>
      <c r="Y6212" s="17">
        <f t="shared" si="488"/>
        <v>7</v>
      </c>
      <c r="Z6212" t="str">
        <f t="shared" si="489"/>
        <v>0% (No Discount)</v>
      </c>
      <c r="AA6212" s="17">
        <f>IF(COUNTIF($B$2:B6212,B6212)=1,1,0)</f>
        <v>0</v>
      </c>
      <c r="AB6212" s="17">
        <f>IF(COUNTIF($F$2:F6212,F6212)=1,1,0)</f>
        <v>0</v>
      </c>
    </row>
    <row r="6213" spans="1:28" x14ac:dyDescent="0.2">
      <c r="A6213" s="17">
        <v>6212</v>
      </c>
      <c r="B6213" t="s">
        <v>8785</v>
      </c>
      <c r="C6213" s="18">
        <v>42965</v>
      </c>
      <c r="D6213" s="18">
        <v>42972</v>
      </c>
      <c r="E6213" t="s">
        <v>77</v>
      </c>
      <c r="F6213" t="s">
        <v>3837</v>
      </c>
      <c r="G6213" t="s">
        <v>3838</v>
      </c>
      <c r="H6213" t="s">
        <v>68</v>
      </c>
      <c r="I6213" t="s">
        <v>54</v>
      </c>
      <c r="J6213" t="s">
        <v>122</v>
      </c>
      <c r="K6213" t="s">
        <v>123</v>
      </c>
      <c r="L6213">
        <v>98103</v>
      </c>
      <c r="M6213" t="s">
        <v>71</v>
      </c>
      <c r="N6213" t="s">
        <v>1986</v>
      </c>
      <c r="O6213" t="s">
        <v>59</v>
      </c>
      <c r="P6213" t="s">
        <v>92</v>
      </c>
      <c r="Q6213" t="s">
        <v>1987</v>
      </c>
      <c r="R6213" s="19">
        <v>65.94</v>
      </c>
      <c r="S6213" s="17">
        <v>3</v>
      </c>
      <c r="T6213" s="20">
        <v>0</v>
      </c>
      <c r="U6213" s="19">
        <v>22.419599999999999</v>
      </c>
      <c r="V6213" s="20">
        <f t="shared" si="485"/>
        <v>0.34</v>
      </c>
      <c r="W6213" s="17">
        <f t="shared" si="486"/>
        <v>2017</v>
      </c>
      <c r="X6213" t="str">
        <f t="shared" si="487"/>
        <v>Aug-2017</v>
      </c>
      <c r="Y6213" s="17">
        <f t="shared" si="488"/>
        <v>7</v>
      </c>
      <c r="Z6213" t="str">
        <f t="shared" si="489"/>
        <v>0% (No Discount)</v>
      </c>
      <c r="AA6213" s="17">
        <f>IF(COUNTIF($B$2:B6213,B6213)=1,1,0)</f>
        <v>0</v>
      </c>
      <c r="AB6213" s="17">
        <f>IF(COUNTIF($F$2:F6213,F6213)=1,1,0)</f>
        <v>0</v>
      </c>
    </row>
    <row r="6214" spans="1:28" x14ac:dyDescent="0.2">
      <c r="A6214" s="17">
        <v>6213</v>
      </c>
      <c r="B6214" t="s">
        <v>8786</v>
      </c>
      <c r="C6214" s="18">
        <v>43051</v>
      </c>
      <c r="D6214" s="18">
        <v>43055</v>
      </c>
      <c r="E6214" t="s">
        <v>50</v>
      </c>
      <c r="F6214" t="s">
        <v>828</v>
      </c>
      <c r="G6214" t="s">
        <v>829</v>
      </c>
      <c r="H6214" t="s">
        <v>53</v>
      </c>
      <c r="I6214" t="s">
        <v>54</v>
      </c>
      <c r="J6214" t="s">
        <v>8787</v>
      </c>
      <c r="K6214" t="s">
        <v>123</v>
      </c>
      <c r="L6214">
        <v>98632</v>
      </c>
      <c r="M6214" t="s">
        <v>71</v>
      </c>
      <c r="N6214" t="s">
        <v>3279</v>
      </c>
      <c r="O6214" t="s">
        <v>73</v>
      </c>
      <c r="P6214" t="s">
        <v>296</v>
      </c>
      <c r="Q6214" t="s">
        <v>590</v>
      </c>
      <c r="R6214" s="19">
        <v>18.239999999999998</v>
      </c>
      <c r="S6214" s="17">
        <v>3</v>
      </c>
      <c r="T6214" s="20">
        <v>0</v>
      </c>
      <c r="U6214" s="19">
        <v>9.1199999999999992</v>
      </c>
      <c r="V6214" s="20">
        <f t="shared" si="485"/>
        <v>0.5</v>
      </c>
      <c r="W6214" s="17">
        <f t="shared" si="486"/>
        <v>2017</v>
      </c>
      <c r="X6214" t="str">
        <f t="shared" si="487"/>
        <v>Nov-2017</v>
      </c>
      <c r="Y6214" s="17">
        <f t="shared" si="488"/>
        <v>4</v>
      </c>
      <c r="Z6214" t="str">
        <f t="shared" si="489"/>
        <v>0% (No Discount)</v>
      </c>
      <c r="AA6214" s="17">
        <f>IF(COUNTIF($B$2:B6214,B6214)=1,1,0)</f>
        <v>1</v>
      </c>
      <c r="AB6214" s="17">
        <f>IF(COUNTIF($F$2:F6214,F6214)=1,1,0)</f>
        <v>0</v>
      </c>
    </row>
    <row r="6215" spans="1:28" x14ac:dyDescent="0.2">
      <c r="A6215" s="17">
        <v>6214</v>
      </c>
      <c r="B6215" t="s">
        <v>8786</v>
      </c>
      <c r="C6215" s="18">
        <v>43051</v>
      </c>
      <c r="D6215" s="18">
        <v>43055</v>
      </c>
      <c r="E6215" t="s">
        <v>50</v>
      </c>
      <c r="F6215" t="s">
        <v>828</v>
      </c>
      <c r="G6215" t="s">
        <v>829</v>
      </c>
      <c r="H6215" t="s">
        <v>53</v>
      </c>
      <c r="I6215" t="s">
        <v>54</v>
      </c>
      <c r="J6215" t="s">
        <v>8787</v>
      </c>
      <c r="K6215" t="s">
        <v>123</v>
      </c>
      <c r="L6215">
        <v>98632</v>
      </c>
      <c r="M6215" t="s">
        <v>71</v>
      </c>
      <c r="N6215" t="s">
        <v>2024</v>
      </c>
      <c r="O6215" t="s">
        <v>73</v>
      </c>
      <c r="P6215" t="s">
        <v>105</v>
      </c>
      <c r="Q6215" t="s">
        <v>2025</v>
      </c>
      <c r="R6215" s="19">
        <v>76.12</v>
      </c>
      <c r="S6215" s="17">
        <v>2</v>
      </c>
      <c r="T6215" s="20">
        <v>0</v>
      </c>
      <c r="U6215" s="19">
        <v>22.0748</v>
      </c>
      <c r="V6215" s="20">
        <f t="shared" si="485"/>
        <v>0.28999999999999998</v>
      </c>
      <c r="W6215" s="17">
        <f t="shared" si="486"/>
        <v>2017</v>
      </c>
      <c r="X6215" t="str">
        <f t="shared" si="487"/>
        <v>Nov-2017</v>
      </c>
      <c r="Y6215" s="17">
        <f t="shared" si="488"/>
        <v>4</v>
      </c>
      <c r="Z6215" t="str">
        <f t="shared" si="489"/>
        <v>0% (No Discount)</v>
      </c>
      <c r="AA6215" s="17">
        <f>IF(COUNTIF($B$2:B6215,B6215)=1,1,0)</f>
        <v>0</v>
      </c>
      <c r="AB6215" s="17">
        <f>IF(COUNTIF($F$2:F6215,F6215)=1,1,0)</f>
        <v>0</v>
      </c>
    </row>
    <row r="6216" spans="1:28" x14ac:dyDescent="0.2">
      <c r="A6216" s="17">
        <v>6215</v>
      </c>
      <c r="B6216" t="s">
        <v>8788</v>
      </c>
      <c r="C6216" s="18">
        <v>41923</v>
      </c>
      <c r="D6216" s="18">
        <v>41927</v>
      </c>
      <c r="E6216" t="s">
        <v>77</v>
      </c>
      <c r="F6216" t="s">
        <v>2041</v>
      </c>
      <c r="G6216" t="s">
        <v>2042</v>
      </c>
      <c r="H6216" t="s">
        <v>53</v>
      </c>
      <c r="I6216" t="s">
        <v>54</v>
      </c>
      <c r="J6216" t="s">
        <v>6008</v>
      </c>
      <c r="K6216" t="s">
        <v>70</v>
      </c>
      <c r="L6216">
        <v>90278</v>
      </c>
      <c r="M6216" t="s">
        <v>71</v>
      </c>
      <c r="N6216" t="s">
        <v>2322</v>
      </c>
      <c r="O6216" t="s">
        <v>73</v>
      </c>
      <c r="P6216" t="s">
        <v>200</v>
      </c>
      <c r="Q6216" t="s">
        <v>2323</v>
      </c>
      <c r="R6216" s="19">
        <v>7.64</v>
      </c>
      <c r="S6216" s="17">
        <v>1</v>
      </c>
      <c r="T6216" s="20">
        <v>0</v>
      </c>
      <c r="U6216" s="19">
        <v>3.7435999999999998</v>
      </c>
      <c r="V6216" s="20">
        <f t="shared" si="485"/>
        <v>0.49</v>
      </c>
      <c r="W6216" s="17">
        <f t="shared" si="486"/>
        <v>2014</v>
      </c>
      <c r="X6216" t="str">
        <f t="shared" si="487"/>
        <v>Oct-2014</v>
      </c>
      <c r="Y6216" s="17">
        <f t="shared" si="488"/>
        <v>4</v>
      </c>
      <c r="Z6216" t="str">
        <f t="shared" si="489"/>
        <v>0% (No Discount)</v>
      </c>
      <c r="AA6216" s="17">
        <f>IF(COUNTIF($B$2:B6216,B6216)=1,1,0)</f>
        <v>1</v>
      </c>
      <c r="AB6216" s="17">
        <f>IF(COUNTIF($F$2:F6216,F6216)=1,1,0)</f>
        <v>0</v>
      </c>
    </row>
    <row r="6217" spans="1:28" x14ac:dyDescent="0.2">
      <c r="A6217" s="17">
        <v>6216</v>
      </c>
      <c r="B6217" t="s">
        <v>8789</v>
      </c>
      <c r="C6217" s="18">
        <v>42336</v>
      </c>
      <c r="D6217" s="18">
        <v>42341</v>
      </c>
      <c r="E6217" t="s">
        <v>77</v>
      </c>
      <c r="F6217" t="s">
        <v>3943</v>
      </c>
      <c r="G6217" t="s">
        <v>3944</v>
      </c>
      <c r="H6217" t="s">
        <v>68</v>
      </c>
      <c r="I6217" t="s">
        <v>54</v>
      </c>
      <c r="J6217" t="s">
        <v>293</v>
      </c>
      <c r="K6217" t="s">
        <v>294</v>
      </c>
      <c r="L6217">
        <v>10035</v>
      </c>
      <c r="M6217" t="s">
        <v>175</v>
      </c>
      <c r="N6217" t="s">
        <v>900</v>
      </c>
      <c r="O6217" t="s">
        <v>59</v>
      </c>
      <c r="P6217" t="s">
        <v>92</v>
      </c>
      <c r="Q6217" t="s">
        <v>901</v>
      </c>
      <c r="R6217" s="19">
        <v>68.16</v>
      </c>
      <c r="S6217" s="17">
        <v>3</v>
      </c>
      <c r="T6217" s="20">
        <v>0</v>
      </c>
      <c r="U6217" s="19">
        <v>27.945599999999999</v>
      </c>
      <c r="V6217" s="20">
        <f t="shared" si="485"/>
        <v>0.41000000000000003</v>
      </c>
      <c r="W6217" s="17">
        <f t="shared" si="486"/>
        <v>2015</v>
      </c>
      <c r="X6217" t="str">
        <f t="shared" si="487"/>
        <v>Nov-2015</v>
      </c>
      <c r="Y6217" s="17">
        <f t="shared" si="488"/>
        <v>5</v>
      </c>
      <c r="Z6217" t="str">
        <f t="shared" si="489"/>
        <v>0% (No Discount)</v>
      </c>
      <c r="AA6217" s="17">
        <f>IF(COUNTIF($B$2:B6217,B6217)=1,1,0)</f>
        <v>1</v>
      </c>
      <c r="AB6217" s="17">
        <f>IF(COUNTIF($F$2:F6217,F6217)=1,1,0)</f>
        <v>0</v>
      </c>
    </row>
    <row r="6218" spans="1:28" x14ac:dyDescent="0.2">
      <c r="A6218" s="17">
        <v>6217</v>
      </c>
      <c r="B6218" t="s">
        <v>8789</v>
      </c>
      <c r="C6218" s="18">
        <v>42336</v>
      </c>
      <c r="D6218" s="18">
        <v>42341</v>
      </c>
      <c r="E6218" t="s">
        <v>77</v>
      </c>
      <c r="F6218" t="s">
        <v>3943</v>
      </c>
      <c r="G6218" t="s">
        <v>3944</v>
      </c>
      <c r="H6218" t="s">
        <v>68</v>
      </c>
      <c r="I6218" t="s">
        <v>54</v>
      </c>
      <c r="J6218" t="s">
        <v>293</v>
      </c>
      <c r="K6218" t="s">
        <v>294</v>
      </c>
      <c r="L6218">
        <v>10035</v>
      </c>
      <c r="M6218" t="s">
        <v>175</v>
      </c>
      <c r="N6218" t="s">
        <v>3305</v>
      </c>
      <c r="O6218" t="s">
        <v>73</v>
      </c>
      <c r="P6218" t="s">
        <v>200</v>
      </c>
      <c r="Q6218" t="s">
        <v>698</v>
      </c>
      <c r="R6218" s="19">
        <v>62.24</v>
      </c>
      <c r="S6218" s="17">
        <v>8</v>
      </c>
      <c r="T6218" s="20">
        <v>0</v>
      </c>
      <c r="U6218" s="19">
        <v>29.252800000000001</v>
      </c>
      <c r="V6218" s="20">
        <f t="shared" si="485"/>
        <v>0.47</v>
      </c>
      <c r="W6218" s="17">
        <f t="shared" si="486"/>
        <v>2015</v>
      </c>
      <c r="X6218" t="str">
        <f t="shared" si="487"/>
        <v>Nov-2015</v>
      </c>
      <c r="Y6218" s="17">
        <f t="shared" si="488"/>
        <v>5</v>
      </c>
      <c r="Z6218" t="str">
        <f t="shared" si="489"/>
        <v>0% (No Discount)</v>
      </c>
      <c r="AA6218" s="17">
        <f>IF(COUNTIF($B$2:B6218,B6218)=1,1,0)</f>
        <v>0</v>
      </c>
      <c r="AB6218" s="17">
        <f>IF(COUNTIF($F$2:F6218,F6218)=1,1,0)</f>
        <v>0</v>
      </c>
    </row>
    <row r="6219" spans="1:28" x14ac:dyDescent="0.2">
      <c r="A6219" s="17">
        <v>6218</v>
      </c>
      <c r="B6219" t="s">
        <v>8790</v>
      </c>
      <c r="C6219" s="18">
        <v>42212</v>
      </c>
      <c r="D6219" s="18">
        <v>42218</v>
      </c>
      <c r="E6219" t="s">
        <v>77</v>
      </c>
      <c r="F6219" t="s">
        <v>2600</v>
      </c>
      <c r="G6219" t="s">
        <v>2601</v>
      </c>
      <c r="H6219" t="s">
        <v>53</v>
      </c>
      <c r="I6219" t="s">
        <v>54</v>
      </c>
      <c r="J6219" t="s">
        <v>1505</v>
      </c>
      <c r="K6219" t="s">
        <v>56</v>
      </c>
      <c r="L6219">
        <v>40214</v>
      </c>
      <c r="M6219" t="s">
        <v>57</v>
      </c>
      <c r="N6219" t="s">
        <v>4585</v>
      </c>
      <c r="O6219" t="s">
        <v>98</v>
      </c>
      <c r="P6219" t="s">
        <v>99</v>
      </c>
      <c r="Q6219" t="s">
        <v>4586</v>
      </c>
      <c r="R6219" s="19">
        <v>29.97</v>
      </c>
      <c r="S6219" s="17">
        <v>3</v>
      </c>
      <c r="T6219" s="20">
        <v>0</v>
      </c>
      <c r="U6219" s="19">
        <v>0.29970000000000002</v>
      </c>
      <c r="V6219" s="20">
        <f t="shared" si="485"/>
        <v>1.0000000000000002E-2</v>
      </c>
      <c r="W6219" s="17">
        <f t="shared" si="486"/>
        <v>2015</v>
      </c>
      <c r="X6219" t="str">
        <f t="shared" si="487"/>
        <v>Jul-2015</v>
      </c>
      <c r="Y6219" s="17">
        <f t="shared" si="488"/>
        <v>6</v>
      </c>
      <c r="Z6219" t="str">
        <f t="shared" si="489"/>
        <v>0% (No Discount)</v>
      </c>
      <c r="AA6219" s="17">
        <f>IF(COUNTIF($B$2:B6219,B6219)=1,1,0)</f>
        <v>1</v>
      </c>
      <c r="AB6219" s="17">
        <f>IF(COUNTIF($F$2:F6219,F6219)=1,1,0)</f>
        <v>0</v>
      </c>
    </row>
    <row r="6220" spans="1:28" x14ac:dyDescent="0.2">
      <c r="A6220" s="17">
        <v>6219</v>
      </c>
      <c r="B6220" t="s">
        <v>8791</v>
      </c>
      <c r="C6220" s="18">
        <v>42663</v>
      </c>
      <c r="D6220" s="18">
        <v>42669</v>
      </c>
      <c r="E6220" t="s">
        <v>77</v>
      </c>
      <c r="F6220" t="s">
        <v>4905</v>
      </c>
      <c r="G6220" t="s">
        <v>4906</v>
      </c>
      <c r="H6220" t="s">
        <v>53</v>
      </c>
      <c r="I6220" t="s">
        <v>54</v>
      </c>
      <c r="J6220" t="s">
        <v>2418</v>
      </c>
      <c r="K6220" t="s">
        <v>265</v>
      </c>
      <c r="L6220">
        <v>48183</v>
      </c>
      <c r="M6220" t="s">
        <v>132</v>
      </c>
      <c r="N6220" t="s">
        <v>4057</v>
      </c>
      <c r="O6220" t="s">
        <v>98</v>
      </c>
      <c r="P6220" t="s">
        <v>99</v>
      </c>
      <c r="Q6220" t="s">
        <v>4058</v>
      </c>
      <c r="R6220" s="19">
        <v>125.7</v>
      </c>
      <c r="S6220" s="17">
        <v>6</v>
      </c>
      <c r="T6220" s="20">
        <v>0</v>
      </c>
      <c r="U6220" s="19">
        <v>35.195999999999998</v>
      </c>
      <c r="V6220" s="20">
        <f t="shared" si="485"/>
        <v>0.27999999999999997</v>
      </c>
      <c r="W6220" s="17">
        <f t="shared" si="486"/>
        <v>2016</v>
      </c>
      <c r="X6220" t="str">
        <f t="shared" si="487"/>
        <v>Oct-2016</v>
      </c>
      <c r="Y6220" s="17">
        <f t="shared" si="488"/>
        <v>6</v>
      </c>
      <c r="Z6220" t="str">
        <f t="shared" si="489"/>
        <v>0% (No Discount)</v>
      </c>
      <c r="AA6220" s="17">
        <f>IF(COUNTIF($B$2:B6220,B6220)=1,1,0)</f>
        <v>1</v>
      </c>
      <c r="AB6220" s="17">
        <f>IF(COUNTIF($F$2:F6220,F6220)=1,1,0)</f>
        <v>0</v>
      </c>
    </row>
    <row r="6221" spans="1:28" x14ac:dyDescent="0.2">
      <c r="A6221" s="17">
        <v>6220</v>
      </c>
      <c r="B6221" t="s">
        <v>8791</v>
      </c>
      <c r="C6221" s="18">
        <v>42663</v>
      </c>
      <c r="D6221" s="18">
        <v>42669</v>
      </c>
      <c r="E6221" t="s">
        <v>77</v>
      </c>
      <c r="F6221" t="s">
        <v>4905</v>
      </c>
      <c r="G6221" t="s">
        <v>4906</v>
      </c>
      <c r="H6221" t="s">
        <v>53</v>
      </c>
      <c r="I6221" t="s">
        <v>54</v>
      </c>
      <c r="J6221" t="s">
        <v>2418</v>
      </c>
      <c r="K6221" t="s">
        <v>265</v>
      </c>
      <c r="L6221">
        <v>48183</v>
      </c>
      <c r="M6221" t="s">
        <v>132</v>
      </c>
      <c r="N6221" t="s">
        <v>2617</v>
      </c>
      <c r="O6221" t="s">
        <v>98</v>
      </c>
      <c r="P6221" t="s">
        <v>99</v>
      </c>
      <c r="Q6221" t="s">
        <v>2618</v>
      </c>
      <c r="R6221" s="19">
        <v>191.98</v>
      </c>
      <c r="S6221" s="17">
        <v>2</v>
      </c>
      <c r="T6221" s="20">
        <v>0</v>
      </c>
      <c r="U6221" s="19">
        <v>51.834600000000002</v>
      </c>
      <c r="V6221" s="20">
        <f t="shared" si="485"/>
        <v>0.27</v>
      </c>
      <c r="W6221" s="17">
        <f t="shared" si="486"/>
        <v>2016</v>
      </c>
      <c r="X6221" t="str">
        <f t="shared" si="487"/>
        <v>Oct-2016</v>
      </c>
      <c r="Y6221" s="17">
        <f t="shared" si="488"/>
        <v>6</v>
      </c>
      <c r="Z6221" t="str">
        <f t="shared" si="489"/>
        <v>0% (No Discount)</v>
      </c>
      <c r="AA6221" s="17">
        <f>IF(COUNTIF($B$2:B6221,B6221)=1,1,0)</f>
        <v>0</v>
      </c>
      <c r="AB6221" s="17">
        <f>IF(COUNTIF($F$2:F6221,F6221)=1,1,0)</f>
        <v>0</v>
      </c>
    </row>
    <row r="6222" spans="1:28" x14ac:dyDescent="0.2">
      <c r="A6222" s="17">
        <v>6221</v>
      </c>
      <c r="B6222" t="s">
        <v>8791</v>
      </c>
      <c r="C6222" s="18">
        <v>42663</v>
      </c>
      <c r="D6222" s="18">
        <v>42669</v>
      </c>
      <c r="E6222" t="s">
        <v>77</v>
      </c>
      <c r="F6222" t="s">
        <v>4905</v>
      </c>
      <c r="G6222" t="s">
        <v>4906</v>
      </c>
      <c r="H6222" t="s">
        <v>53</v>
      </c>
      <c r="I6222" t="s">
        <v>54</v>
      </c>
      <c r="J6222" t="s">
        <v>2418</v>
      </c>
      <c r="K6222" t="s">
        <v>265</v>
      </c>
      <c r="L6222">
        <v>48183</v>
      </c>
      <c r="M6222" t="s">
        <v>132</v>
      </c>
      <c r="N6222" t="s">
        <v>1545</v>
      </c>
      <c r="O6222" t="s">
        <v>73</v>
      </c>
      <c r="P6222" t="s">
        <v>86</v>
      </c>
      <c r="Q6222" t="s">
        <v>1546</v>
      </c>
      <c r="R6222" s="19">
        <v>20.86</v>
      </c>
      <c r="S6222" s="17">
        <v>7</v>
      </c>
      <c r="T6222" s="20">
        <v>0</v>
      </c>
      <c r="U6222" s="19">
        <v>1.4601999999999999</v>
      </c>
      <c r="V6222" s="20">
        <f t="shared" si="485"/>
        <v>6.9999999999999993E-2</v>
      </c>
      <c r="W6222" s="17">
        <f t="shared" si="486"/>
        <v>2016</v>
      </c>
      <c r="X6222" t="str">
        <f t="shared" si="487"/>
        <v>Oct-2016</v>
      </c>
      <c r="Y6222" s="17">
        <f t="shared" si="488"/>
        <v>6</v>
      </c>
      <c r="Z6222" t="str">
        <f t="shared" si="489"/>
        <v>0% (No Discount)</v>
      </c>
      <c r="AA6222" s="17">
        <f>IF(COUNTIF($B$2:B6222,B6222)=1,1,0)</f>
        <v>0</v>
      </c>
      <c r="AB6222" s="17">
        <f>IF(COUNTIF($F$2:F6222,F6222)=1,1,0)</f>
        <v>0</v>
      </c>
    </row>
    <row r="6223" spans="1:28" x14ac:dyDescent="0.2">
      <c r="A6223" s="17">
        <v>6222</v>
      </c>
      <c r="B6223" t="s">
        <v>8792</v>
      </c>
      <c r="C6223" s="18">
        <v>42992</v>
      </c>
      <c r="D6223" s="18">
        <v>42996</v>
      </c>
      <c r="E6223" t="s">
        <v>50</v>
      </c>
      <c r="F6223" t="s">
        <v>6256</v>
      </c>
      <c r="G6223" t="s">
        <v>6257</v>
      </c>
      <c r="H6223" t="s">
        <v>53</v>
      </c>
      <c r="I6223" t="s">
        <v>54</v>
      </c>
      <c r="J6223" t="s">
        <v>69</v>
      </c>
      <c r="K6223" t="s">
        <v>70</v>
      </c>
      <c r="L6223">
        <v>90045</v>
      </c>
      <c r="M6223" t="s">
        <v>71</v>
      </c>
      <c r="N6223" t="s">
        <v>3601</v>
      </c>
      <c r="O6223" t="s">
        <v>73</v>
      </c>
      <c r="P6223" t="s">
        <v>74</v>
      </c>
      <c r="Q6223" t="s">
        <v>3602</v>
      </c>
      <c r="R6223" s="19">
        <v>56.7</v>
      </c>
      <c r="S6223" s="17">
        <v>9</v>
      </c>
      <c r="T6223" s="20">
        <v>0</v>
      </c>
      <c r="U6223" s="19">
        <v>26.082000000000001</v>
      </c>
      <c r="V6223" s="20">
        <f t="shared" si="485"/>
        <v>0.45999999999999996</v>
      </c>
      <c r="W6223" s="17">
        <f t="shared" si="486"/>
        <v>2017</v>
      </c>
      <c r="X6223" t="str">
        <f t="shared" si="487"/>
        <v>Sep-2017</v>
      </c>
      <c r="Y6223" s="17">
        <f t="shared" si="488"/>
        <v>4</v>
      </c>
      <c r="Z6223" t="str">
        <f t="shared" si="489"/>
        <v>0% (No Discount)</v>
      </c>
      <c r="AA6223" s="17">
        <f>IF(COUNTIF($B$2:B6223,B6223)=1,1,0)</f>
        <v>1</v>
      </c>
      <c r="AB6223" s="17">
        <f>IF(COUNTIF($F$2:F6223,F6223)=1,1,0)</f>
        <v>0</v>
      </c>
    </row>
    <row r="6224" spans="1:28" x14ac:dyDescent="0.2">
      <c r="A6224" s="17">
        <v>6223</v>
      </c>
      <c r="B6224" t="s">
        <v>8793</v>
      </c>
      <c r="C6224" s="18">
        <v>43092</v>
      </c>
      <c r="D6224" s="18">
        <v>43096</v>
      </c>
      <c r="E6224" t="s">
        <v>77</v>
      </c>
      <c r="F6224" t="s">
        <v>1867</v>
      </c>
      <c r="G6224" t="s">
        <v>1868</v>
      </c>
      <c r="H6224" t="s">
        <v>53</v>
      </c>
      <c r="I6224" t="s">
        <v>54</v>
      </c>
      <c r="J6224" t="s">
        <v>8794</v>
      </c>
      <c r="K6224" t="s">
        <v>362</v>
      </c>
      <c r="L6224">
        <v>37075</v>
      </c>
      <c r="M6224" t="s">
        <v>57</v>
      </c>
      <c r="N6224" t="s">
        <v>900</v>
      </c>
      <c r="O6224" t="s">
        <v>59</v>
      </c>
      <c r="P6224" t="s">
        <v>92</v>
      </c>
      <c r="Q6224" t="s">
        <v>901</v>
      </c>
      <c r="R6224" s="19">
        <v>72.703999999999994</v>
      </c>
      <c r="S6224" s="17">
        <v>4</v>
      </c>
      <c r="T6224" s="20">
        <v>0.2</v>
      </c>
      <c r="U6224" s="19">
        <v>19.084800000000001</v>
      </c>
      <c r="V6224" s="20">
        <f t="shared" si="485"/>
        <v>0.26250000000000007</v>
      </c>
      <c r="W6224" s="17">
        <f t="shared" si="486"/>
        <v>2017</v>
      </c>
      <c r="X6224" t="str">
        <f t="shared" si="487"/>
        <v>Dec-2017</v>
      </c>
      <c r="Y6224" s="17">
        <f t="shared" si="488"/>
        <v>4</v>
      </c>
      <c r="Z6224" t="str">
        <f t="shared" si="489"/>
        <v>11-20%</v>
      </c>
      <c r="AA6224" s="17">
        <f>IF(COUNTIF($B$2:B6224,B6224)=1,1,0)</f>
        <v>1</v>
      </c>
      <c r="AB6224" s="17">
        <f>IF(COUNTIF($F$2:F6224,F6224)=1,1,0)</f>
        <v>0</v>
      </c>
    </row>
    <row r="6225" spans="1:28" x14ac:dyDescent="0.2">
      <c r="A6225" s="17">
        <v>6224</v>
      </c>
      <c r="B6225" t="s">
        <v>8793</v>
      </c>
      <c r="C6225" s="18">
        <v>43092</v>
      </c>
      <c r="D6225" s="18">
        <v>43096</v>
      </c>
      <c r="E6225" t="s">
        <v>77</v>
      </c>
      <c r="F6225" t="s">
        <v>1867</v>
      </c>
      <c r="G6225" t="s">
        <v>1868</v>
      </c>
      <c r="H6225" t="s">
        <v>53</v>
      </c>
      <c r="I6225" t="s">
        <v>54</v>
      </c>
      <c r="J6225" t="s">
        <v>8794</v>
      </c>
      <c r="K6225" t="s">
        <v>362</v>
      </c>
      <c r="L6225">
        <v>37075</v>
      </c>
      <c r="M6225" t="s">
        <v>57</v>
      </c>
      <c r="N6225" t="s">
        <v>3566</v>
      </c>
      <c r="O6225" t="s">
        <v>73</v>
      </c>
      <c r="P6225" t="s">
        <v>95</v>
      </c>
      <c r="Q6225" t="s">
        <v>3567</v>
      </c>
      <c r="R6225" s="19">
        <v>12.263999999999999</v>
      </c>
      <c r="S6225" s="17">
        <v>7</v>
      </c>
      <c r="T6225" s="20">
        <v>0.2</v>
      </c>
      <c r="U6225" s="19">
        <v>1.0730999999999999</v>
      </c>
      <c r="V6225" s="20">
        <f t="shared" si="485"/>
        <v>8.7499999999999994E-2</v>
      </c>
      <c r="W6225" s="17">
        <f t="shared" si="486"/>
        <v>2017</v>
      </c>
      <c r="X6225" t="str">
        <f t="shared" si="487"/>
        <v>Dec-2017</v>
      </c>
      <c r="Y6225" s="17">
        <f t="shared" si="488"/>
        <v>4</v>
      </c>
      <c r="Z6225" t="str">
        <f t="shared" si="489"/>
        <v>11-20%</v>
      </c>
      <c r="AA6225" s="17">
        <f>IF(COUNTIF($B$2:B6225,B6225)=1,1,0)</f>
        <v>0</v>
      </c>
      <c r="AB6225" s="17">
        <f>IF(COUNTIF($F$2:F6225,F6225)=1,1,0)</f>
        <v>0</v>
      </c>
    </row>
    <row r="6226" spans="1:28" x14ac:dyDescent="0.2">
      <c r="A6226" s="17">
        <v>6225</v>
      </c>
      <c r="B6226" t="s">
        <v>8793</v>
      </c>
      <c r="C6226" s="18">
        <v>43092</v>
      </c>
      <c r="D6226" s="18">
        <v>43096</v>
      </c>
      <c r="E6226" t="s">
        <v>77</v>
      </c>
      <c r="F6226" t="s">
        <v>1867</v>
      </c>
      <c r="G6226" t="s">
        <v>1868</v>
      </c>
      <c r="H6226" t="s">
        <v>53</v>
      </c>
      <c r="I6226" t="s">
        <v>54</v>
      </c>
      <c r="J6226" t="s">
        <v>8794</v>
      </c>
      <c r="K6226" t="s">
        <v>362</v>
      </c>
      <c r="L6226">
        <v>37075</v>
      </c>
      <c r="M6226" t="s">
        <v>57</v>
      </c>
      <c r="N6226" t="s">
        <v>367</v>
      </c>
      <c r="O6226" t="s">
        <v>73</v>
      </c>
      <c r="P6226" t="s">
        <v>86</v>
      </c>
      <c r="Q6226" t="s">
        <v>368</v>
      </c>
      <c r="R6226" s="19">
        <v>218.352</v>
      </c>
      <c r="S6226" s="17">
        <v>3</v>
      </c>
      <c r="T6226" s="20">
        <v>0.2</v>
      </c>
      <c r="U6226" s="19">
        <v>-54.588000000000001</v>
      </c>
      <c r="V6226" s="20">
        <f t="shared" si="485"/>
        <v>-0.25</v>
      </c>
      <c r="W6226" s="17">
        <f t="shared" si="486"/>
        <v>2017</v>
      </c>
      <c r="X6226" t="str">
        <f t="shared" si="487"/>
        <v>Dec-2017</v>
      </c>
      <c r="Y6226" s="17">
        <f t="shared" si="488"/>
        <v>4</v>
      </c>
      <c r="Z6226" t="str">
        <f t="shared" si="489"/>
        <v>11-20%</v>
      </c>
      <c r="AA6226" s="17">
        <f>IF(COUNTIF($B$2:B6226,B6226)=1,1,0)</f>
        <v>0</v>
      </c>
      <c r="AB6226" s="17">
        <f>IF(COUNTIF($F$2:F6226,F6226)=1,1,0)</f>
        <v>0</v>
      </c>
    </row>
    <row r="6227" spans="1:28" x14ac:dyDescent="0.2">
      <c r="A6227" s="17">
        <v>6226</v>
      </c>
      <c r="B6227" t="s">
        <v>8795</v>
      </c>
      <c r="C6227" s="18">
        <v>42282</v>
      </c>
      <c r="D6227" s="18">
        <v>42286</v>
      </c>
      <c r="E6227" t="s">
        <v>77</v>
      </c>
      <c r="F6227" t="s">
        <v>1945</v>
      </c>
      <c r="G6227" t="s">
        <v>1946</v>
      </c>
      <c r="H6227" t="s">
        <v>53</v>
      </c>
      <c r="I6227" t="s">
        <v>54</v>
      </c>
      <c r="J6227" t="s">
        <v>446</v>
      </c>
      <c r="K6227" t="s">
        <v>447</v>
      </c>
      <c r="L6227">
        <v>97206</v>
      </c>
      <c r="M6227" t="s">
        <v>71</v>
      </c>
      <c r="N6227" t="s">
        <v>6348</v>
      </c>
      <c r="O6227" t="s">
        <v>59</v>
      </c>
      <c r="P6227" t="s">
        <v>60</v>
      </c>
      <c r="Q6227" t="s">
        <v>6349</v>
      </c>
      <c r="R6227" s="19">
        <v>66.293999999999997</v>
      </c>
      <c r="S6227" s="17">
        <v>1</v>
      </c>
      <c r="T6227" s="20">
        <v>0.7</v>
      </c>
      <c r="U6227" s="19">
        <v>-103.86060000000001</v>
      </c>
      <c r="V6227" s="20">
        <f t="shared" si="485"/>
        <v>-1.5666666666666669</v>
      </c>
      <c r="W6227" s="17">
        <f t="shared" si="486"/>
        <v>2015</v>
      </c>
      <c r="X6227" t="str">
        <f t="shared" si="487"/>
        <v>Oct-2015</v>
      </c>
      <c r="Y6227" s="17">
        <f t="shared" si="488"/>
        <v>4</v>
      </c>
      <c r="Z6227" t="str">
        <f t="shared" si="489"/>
        <v>Over 50%</v>
      </c>
      <c r="AA6227" s="17">
        <f>IF(COUNTIF($B$2:B6227,B6227)=1,1,0)</f>
        <v>1</v>
      </c>
      <c r="AB6227" s="17">
        <f>IF(COUNTIF($F$2:F6227,F6227)=1,1,0)</f>
        <v>0</v>
      </c>
    </row>
    <row r="6228" spans="1:28" x14ac:dyDescent="0.2">
      <c r="A6228" s="17">
        <v>6227</v>
      </c>
      <c r="B6228" t="s">
        <v>8795</v>
      </c>
      <c r="C6228" s="18">
        <v>42282</v>
      </c>
      <c r="D6228" s="18">
        <v>42286</v>
      </c>
      <c r="E6228" t="s">
        <v>77</v>
      </c>
      <c r="F6228" t="s">
        <v>1945</v>
      </c>
      <c r="G6228" t="s">
        <v>1946</v>
      </c>
      <c r="H6228" t="s">
        <v>53</v>
      </c>
      <c r="I6228" t="s">
        <v>54</v>
      </c>
      <c r="J6228" t="s">
        <v>446</v>
      </c>
      <c r="K6228" t="s">
        <v>447</v>
      </c>
      <c r="L6228">
        <v>97206</v>
      </c>
      <c r="M6228" t="s">
        <v>71</v>
      </c>
      <c r="N6228" t="s">
        <v>6163</v>
      </c>
      <c r="O6228" t="s">
        <v>59</v>
      </c>
      <c r="P6228" t="s">
        <v>63</v>
      </c>
      <c r="Q6228" t="s">
        <v>6164</v>
      </c>
      <c r="R6228" s="19">
        <v>291.16800000000001</v>
      </c>
      <c r="S6228" s="17">
        <v>4</v>
      </c>
      <c r="T6228" s="20">
        <v>0.2</v>
      </c>
      <c r="U6228" s="19">
        <v>-14.558400000000001</v>
      </c>
      <c r="V6228" s="20">
        <f t="shared" si="485"/>
        <v>-0.05</v>
      </c>
      <c r="W6228" s="17">
        <f t="shared" si="486"/>
        <v>2015</v>
      </c>
      <c r="X6228" t="str">
        <f t="shared" si="487"/>
        <v>Oct-2015</v>
      </c>
      <c r="Y6228" s="17">
        <f t="shared" si="488"/>
        <v>4</v>
      </c>
      <c r="Z6228" t="str">
        <f t="shared" si="489"/>
        <v>11-20%</v>
      </c>
      <c r="AA6228" s="17">
        <f>IF(COUNTIF($B$2:B6228,B6228)=1,1,0)</f>
        <v>0</v>
      </c>
      <c r="AB6228" s="17">
        <f>IF(COUNTIF($F$2:F6228,F6228)=1,1,0)</f>
        <v>0</v>
      </c>
    </row>
    <row r="6229" spans="1:28" x14ac:dyDescent="0.2">
      <c r="A6229" s="17">
        <v>6228</v>
      </c>
      <c r="B6229" t="s">
        <v>8796</v>
      </c>
      <c r="C6229" s="18">
        <v>41945</v>
      </c>
      <c r="D6229" s="18">
        <v>41950</v>
      </c>
      <c r="E6229" t="s">
        <v>77</v>
      </c>
      <c r="F6229" t="s">
        <v>1219</v>
      </c>
      <c r="G6229" t="s">
        <v>1220</v>
      </c>
      <c r="H6229" t="s">
        <v>53</v>
      </c>
      <c r="I6229" t="s">
        <v>54</v>
      </c>
      <c r="J6229" t="s">
        <v>3962</v>
      </c>
      <c r="K6229" t="s">
        <v>131</v>
      </c>
      <c r="L6229">
        <v>75061</v>
      </c>
      <c r="M6229" t="s">
        <v>132</v>
      </c>
      <c r="N6229" t="s">
        <v>2703</v>
      </c>
      <c r="O6229" t="s">
        <v>98</v>
      </c>
      <c r="P6229" t="s">
        <v>99</v>
      </c>
      <c r="Q6229" t="s">
        <v>2704</v>
      </c>
      <c r="R6229" s="19">
        <v>88.775999999999996</v>
      </c>
      <c r="S6229" s="17">
        <v>3</v>
      </c>
      <c r="T6229" s="20">
        <v>0.2</v>
      </c>
      <c r="U6229" s="19">
        <v>7.7679</v>
      </c>
      <c r="V6229" s="20">
        <f t="shared" si="485"/>
        <v>8.7500000000000008E-2</v>
      </c>
      <c r="W6229" s="17">
        <f t="shared" si="486"/>
        <v>2014</v>
      </c>
      <c r="X6229" t="str">
        <f t="shared" si="487"/>
        <v>Nov-2014</v>
      </c>
      <c r="Y6229" s="17">
        <f t="shared" si="488"/>
        <v>5</v>
      </c>
      <c r="Z6229" t="str">
        <f t="shared" si="489"/>
        <v>11-20%</v>
      </c>
      <c r="AA6229" s="17">
        <f>IF(COUNTIF($B$2:B6229,B6229)=1,1,0)</f>
        <v>1</v>
      </c>
      <c r="AB6229" s="17">
        <f>IF(COUNTIF($F$2:F6229,F6229)=1,1,0)</f>
        <v>0</v>
      </c>
    </row>
    <row r="6230" spans="1:28" x14ac:dyDescent="0.2">
      <c r="A6230" s="17">
        <v>6229</v>
      </c>
      <c r="B6230" t="s">
        <v>8797</v>
      </c>
      <c r="C6230" s="18">
        <v>42391</v>
      </c>
      <c r="D6230" s="18">
        <v>42396</v>
      </c>
      <c r="E6230" t="s">
        <v>77</v>
      </c>
      <c r="F6230" t="s">
        <v>3432</v>
      </c>
      <c r="G6230" t="s">
        <v>3433</v>
      </c>
      <c r="H6230" t="s">
        <v>129</v>
      </c>
      <c r="I6230" t="s">
        <v>54</v>
      </c>
      <c r="J6230" t="s">
        <v>2212</v>
      </c>
      <c r="K6230" t="s">
        <v>525</v>
      </c>
      <c r="L6230">
        <v>44105</v>
      </c>
      <c r="M6230" t="s">
        <v>175</v>
      </c>
      <c r="N6230" t="s">
        <v>239</v>
      </c>
      <c r="O6230" t="s">
        <v>98</v>
      </c>
      <c r="P6230" t="s">
        <v>99</v>
      </c>
      <c r="Q6230" t="s">
        <v>240</v>
      </c>
      <c r="R6230" s="19">
        <v>110.376</v>
      </c>
      <c r="S6230" s="17">
        <v>4</v>
      </c>
      <c r="T6230" s="20">
        <v>0.4</v>
      </c>
      <c r="U6230" s="19">
        <v>-20.235600000000002</v>
      </c>
      <c r="V6230" s="20">
        <f t="shared" si="485"/>
        <v>-0.18333333333333335</v>
      </c>
      <c r="W6230" s="17">
        <f t="shared" si="486"/>
        <v>2016</v>
      </c>
      <c r="X6230" t="str">
        <f t="shared" si="487"/>
        <v>Jan-2016</v>
      </c>
      <c r="Y6230" s="17">
        <f t="shared" si="488"/>
        <v>5</v>
      </c>
      <c r="Z6230" t="str">
        <f t="shared" si="489"/>
        <v>31-40%</v>
      </c>
      <c r="AA6230" s="17">
        <f>IF(COUNTIF($B$2:B6230,B6230)=1,1,0)</f>
        <v>1</v>
      </c>
      <c r="AB6230" s="17">
        <f>IF(COUNTIF($F$2:F6230,F6230)=1,1,0)</f>
        <v>0</v>
      </c>
    </row>
    <row r="6231" spans="1:28" x14ac:dyDescent="0.2">
      <c r="A6231" s="17">
        <v>6230</v>
      </c>
      <c r="B6231" t="s">
        <v>8797</v>
      </c>
      <c r="C6231" s="18">
        <v>42391</v>
      </c>
      <c r="D6231" s="18">
        <v>42396</v>
      </c>
      <c r="E6231" t="s">
        <v>77</v>
      </c>
      <c r="F6231" t="s">
        <v>3432</v>
      </c>
      <c r="G6231" t="s">
        <v>3433</v>
      </c>
      <c r="H6231" t="s">
        <v>129</v>
      </c>
      <c r="I6231" t="s">
        <v>54</v>
      </c>
      <c r="J6231" t="s">
        <v>2212</v>
      </c>
      <c r="K6231" t="s">
        <v>525</v>
      </c>
      <c r="L6231">
        <v>44105</v>
      </c>
      <c r="M6231" t="s">
        <v>175</v>
      </c>
      <c r="N6231" t="s">
        <v>257</v>
      </c>
      <c r="O6231" t="s">
        <v>98</v>
      </c>
      <c r="P6231" t="s">
        <v>188</v>
      </c>
      <c r="Q6231" t="s">
        <v>258</v>
      </c>
      <c r="R6231" s="19">
        <v>55.176000000000002</v>
      </c>
      <c r="S6231" s="17">
        <v>3</v>
      </c>
      <c r="T6231" s="20">
        <v>0.2</v>
      </c>
      <c r="U6231" s="19">
        <v>15.863099999999999</v>
      </c>
      <c r="V6231" s="20">
        <f t="shared" si="485"/>
        <v>0.28749999999999998</v>
      </c>
      <c r="W6231" s="17">
        <f t="shared" si="486"/>
        <v>2016</v>
      </c>
      <c r="X6231" t="str">
        <f t="shared" si="487"/>
        <v>Jan-2016</v>
      </c>
      <c r="Y6231" s="17">
        <f t="shared" si="488"/>
        <v>5</v>
      </c>
      <c r="Z6231" t="str">
        <f t="shared" si="489"/>
        <v>11-20%</v>
      </c>
      <c r="AA6231" s="17">
        <f>IF(COUNTIF($B$2:B6231,B6231)=1,1,0)</f>
        <v>0</v>
      </c>
      <c r="AB6231" s="17">
        <f>IF(COUNTIF($F$2:F6231,F6231)=1,1,0)</f>
        <v>0</v>
      </c>
    </row>
    <row r="6232" spans="1:28" x14ac:dyDescent="0.2">
      <c r="A6232" s="17">
        <v>6231</v>
      </c>
      <c r="B6232" t="s">
        <v>8798</v>
      </c>
      <c r="C6232" s="18">
        <v>42927</v>
      </c>
      <c r="D6232" s="18">
        <v>42933</v>
      </c>
      <c r="E6232" t="s">
        <v>77</v>
      </c>
      <c r="F6232" t="s">
        <v>4312</v>
      </c>
      <c r="G6232" t="s">
        <v>4313</v>
      </c>
      <c r="H6232" t="s">
        <v>53</v>
      </c>
      <c r="I6232" t="s">
        <v>54</v>
      </c>
      <c r="J6232" t="s">
        <v>8799</v>
      </c>
      <c r="K6232" t="s">
        <v>516</v>
      </c>
      <c r="L6232">
        <v>50701</v>
      </c>
      <c r="M6232" t="s">
        <v>132</v>
      </c>
      <c r="N6232" t="s">
        <v>3069</v>
      </c>
      <c r="O6232" t="s">
        <v>73</v>
      </c>
      <c r="P6232" t="s">
        <v>95</v>
      </c>
      <c r="Q6232" t="s">
        <v>3070</v>
      </c>
      <c r="R6232" s="19">
        <v>30.32</v>
      </c>
      <c r="S6232" s="17">
        <v>4</v>
      </c>
      <c r="T6232" s="20">
        <v>0</v>
      </c>
      <c r="U6232" s="19">
        <v>11.8248</v>
      </c>
      <c r="V6232" s="20">
        <f t="shared" si="485"/>
        <v>0.39</v>
      </c>
      <c r="W6232" s="17">
        <f t="shared" si="486"/>
        <v>2017</v>
      </c>
      <c r="X6232" t="str">
        <f t="shared" si="487"/>
        <v>Jul-2017</v>
      </c>
      <c r="Y6232" s="17">
        <f t="shared" si="488"/>
        <v>6</v>
      </c>
      <c r="Z6232" t="str">
        <f t="shared" si="489"/>
        <v>0% (No Discount)</v>
      </c>
      <c r="AA6232" s="17">
        <f>IF(COUNTIF($B$2:B6232,B6232)=1,1,0)</f>
        <v>1</v>
      </c>
      <c r="AB6232" s="17">
        <f>IF(COUNTIF($F$2:F6232,F6232)=1,1,0)</f>
        <v>0</v>
      </c>
    </row>
    <row r="6233" spans="1:28" x14ac:dyDescent="0.2">
      <c r="A6233" s="17">
        <v>6232</v>
      </c>
      <c r="B6233" t="s">
        <v>8800</v>
      </c>
      <c r="C6233" s="18">
        <v>42989</v>
      </c>
      <c r="D6233" s="18">
        <v>42989</v>
      </c>
      <c r="E6233" t="s">
        <v>1320</v>
      </c>
      <c r="F6233" t="s">
        <v>1966</v>
      </c>
      <c r="G6233" t="s">
        <v>1967</v>
      </c>
      <c r="H6233" t="s">
        <v>53</v>
      </c>
      <c r="I6233" t="s">
        <v>54</v>
      </c>
      <c r="J6233" t="s">
        <v>122</v>
      </c>
      <c r="K6233" t="s">
        <v>123</v>
      </c>
      <c r="L6233">
        <v>98105</v>
      </c>
      <c r="M6233" t="s">
        <v>71</v>
      </c>
      <c r="N6233" t="s">
        <v>2514</v>
      </c>
      <c r="O6233" t="s">
        <v>59</v>
      </c>
      <c r="P6233" t="s">
        <v>63</v>
      </c>
      <c r="Q6233" t="s">
        <v>2515</v>
      </c>
      <c r="R6233" s="19">
        <v>177.56800000000001</v>
      </c>
      <c r="S6233" s="17">
        <v>2</v>
      </c>
      <c r="T6233" s="20">
        <v>0.2</v>
      </c>
      <c r="U6233" s="19">
        <v>8.8783999999999992</v>
      </c>
      <c r="V6233" s="20">
        <f t="shared" si="485"/>
        <v>4.9999999999999989E-2</v>
      </c>
      <c r="W6233" s="17">
        <f t="shared" si="486"/>
        <v>2017</v>
      </c>
      <c r="X6233" t="str">
        <f t="shared" si="487"/>
        <v>Sep-2017</v>
      </c>
      <c r="Y6233" s="17">
        <f t="shared" si="488"/>
        <v>0</v>
      </c>
      <c r="Z6233" t="str">
        <f t="shared" si="489"/>
        <v>11-20%</v>
      </c>
      <c r="AA6233" s="17">
        <f>IF(COUNTIF($B$2:B6233,B6233)=1,1,0)</f>
        <v>1</v>
      </c>
      <c r="AB6233" s="17">
        <f>IF(COUNTIF($F$2:F6233,F6233)=1,1,0)</f>
        <v>0</v>
      </c>
    </row>
    <row r="6234" spans="1:28" x14ac:dyDescent="0.2">
      <c r="A6234" s="17">
        <v>6233</v>
      </c>
      <c r="B6234" t="s">
        <v>8800</v>
      </c>
      <c r="C6234" s="18">
        <v>42989</v>
      </c>
      <c r="D6234" s="18">
        <v>42989</v>
      </c>
      <c r="E6234" t="s">
        <v>1320</v>
      </c>
      <c r="F6234" t="s">
        <v>1966</v>
      </c>
      <c r="G6234" t="s">
        <v>1967</v>
      </c>
      <c r="H6234" t="s">
        <v>53</v>
      </c>
      <c r="I6234" t="s">
        <v>54</v>
      </c>
      <c r="J6234" t="s">
        <v>122</v>
      </c>
      <c r="K6234" t="s">
        <v>123</v>
      </c>
      <c r="L6234">
        <v>98105</v>
      </c>
      <c r="M6234" t="s">
        <v>71</v>
      </c>
      <c r="N6234" t="s">
        <v>2011</v>
      </c>
      <c r="O6234" t="s">
        <v>73</v>
      </c>
      <c r="P6234" t="s">
        <v>117</v>
      </c>
      <c r="Q6234" t="s">
        <v>2012</v>
      </c>
      <c r="R6234" s="19">
        <v>19.440000000000001</v>
      </c>
      <c r="S6234" s="17">
        <v>3</v>
      </c>
      <c r="T6234" s="20">
        <v>0</v>
      </c>
      <c r="U6234" s="19">
        <v>9.3312000000000008</v>
      </c>
      <c r="V6234" s="20">
        <f t="shared" si="485"/>
        <v>0.48000000000000004</v>
      </c>
      <c r="W6234" s="17">
        <f t="shared" si="486"/>
        <v>2017</v>
      </c>
      <c r="X6234" t="str">
        <f t="shared" si="487"/>
        <v>Sep-2017</v>
      </c>
      <c r="Y6234" s="17">
        <f t="shared" si="488"/>
        <v>0</v>
      </c>
      <c r="Z6234" t="str">
        <f t="shared" si="489"/>
        <v>0% (No Discount)</v>
      </c>
      <c r="AA6234" s="17">
        <f>IF(COUNTIF($B$2:B6234,B6234)=1,1,0)</f>
        <v>0</v>
      </c>
      <c r="AB6234" s="17">
        <f>IF(COUNTIF($F$2:F6234,F6234)=1,1,0)</f>
        <v>0</v>
      </c>
    </row>
    <row r="6235" spans="1:28" x14ac:dyDescent="0.2">
      <c r="A6235" s="17">
        <v>6234</v>
      </c>
      <c r="B6235" t="s">
        <v>8800</v>
      </c>
      <c r="C6235" s="18">
        <v>42989</v>
      </c>
      <c r="D6235" s="18">
        <v>42989</v>
      </c>
      <c r="E6235" t="s">
        <v>1320</v>
      </c>
      <c r="F6235" t="s">
        <v>1966</v>
      </c>
      <c r="G6235" t="s">
        <v>1967</v>
      </c>
      <c r="H6235" t="s">
        <v>53</v>
      </c>
      <c r="I6235" t="s">
        <v>54</v>
      </c>
      <c r="J6235" t="s">
        <v>122</v>
      </c>
      <c r="K6235" t="s">
        <v>123</v>
      </c>
      <c r="L6235">
        <v>98105</v>
      </c>
      <c r="M6235" t="s">
        <v>71</v>
      </c>
      <c r="N6235" t="s">
        <v>2013</v>
      </c>
      <c r="O6235" t="s">
        <v>73</v>
      </c>
      <c r="P6235" t="s">
        <v>117</v>
      </c>
      <c r="Q6235" t="s">
        <v>2014</v>
      </c>
      <c r="R6235" s="19">
        <v>71.28</v>
      </c>
      <c r="S6235" s="17">
        <v>11</v>
      </c>
      <c r="T6235" s="20">
        <v>0</v>
      </c>
      <c r="U6235" s="19">
        <v>34.214399999999998</v>
      </c>
      <c r="V6235" s="20">
        <f t="shared" si="485"/>
        <v>0.48</v>
      </c>
      <c r="W6235" s="17">
        <f t="shared" si="486"/>
        <v>2017</v>
      </c>
      <c r="X6235" t="str">
        <f t="shared" si="487"/>
        <v>Sep-2017</v>
      </c>
      <c r="Y6235" s="17">
        <f t="shared" si="488"/>
        <v>0</v>
      </c>
      <c r="Z6235" t="str">
        <f t="shared" si="489"/>
        <v>0% (No Discount)</v>
      </c>
      <c r="AA6235" s="17">
        <f>IF(COUNTIF($B$2:B6235,B6235)=1,1,0)</f>
        <v>0</v>
      </c>
      <c r="AB6235" s="17">
        <f>IF(COUNTIF($F$2:F6235,F6235)=1,1,0)</f>
        <v>0</v>
      </c>
    </row>
    <row r="6236" spans="1:28" x14ac:dyDescent="0.2">
      <c r="A6236" s="17">
        <v>6235</v>
      </c>
      <c r="B6236" t="s">
        <v>8800</v>
      </c>
      <c r="C6236" s="18">
        <v>42989</v>
      </c>
      <c r="D6236" s="18">
        <v>42989</v>
      </c>
      <c r="E6236" t="s">
        <v>1320</v>
      </c>
      <c r="F6236" t="s">
        <v>1966</v>
      </c>
      <c r="G6236" t="s">
        <v>1967</v>
      </c>
      <c r="H6236" t="s">
        <v>53</v>
      </c>
      <c r="I6236" t="s">
        <v>54</v>
      </c>
      <c r="J6236" t="s">
        <v>122</v>
      </c>
      <c r="K6236" t="s">
        <v>123</v>
      </c>
      <c r="L6236">
        <v>98105</v>
      </c>
      <c r="M6236" t="s">
        <v>71</v>
      </c>
      <c r="N6236" t="s">
        <v>6402</v>
      </c>
      <c r="O6236" t="s">
        <v>73</v>
      </c>
      <c r="P6236" t="s">
        <v>102</v>
      </c>
      <c r="Q6236" t="s">
        <v>6403</v>
      </c>
      <c r="R6236" s="19">
        <v>1471.96</v>
      </c>
      <c r="S6236" s="17">
        <v>5</v>
      </c>
      <c r="T6236" s="20">
        <v>0.2</v>
      </c>
      <c r="U6236" s="19">
        <v>459.98750000000001</v>
      </c>
      <c r="V6236" s="20">
        <f t="shared" si="485"/>
        <v>0.3125</v>
      </c>
      <c r="W6236" s="17">
        <f t="shared" si="486"/>
        <v>2017</v>
      </c>
      <c r="X6236" t="str">
        <f t="shared" si="487"/>
        <v>Sep-2017</v>
      </c>
      <c r="Y6236" s="17">
        <f t="shared" si="488"/>
        <v>0</v>
      </c>
      <c r="Z6236" t="str">
        <f t="shared" si="489"/>
        <v>11-20%</v>
      </c>
      <c r="AA6236" s="17">
        <f>IF(COUNTIF($B$2:B6236,B6236)=1,1,0)</f>
        <v>0</v>
      </c>
      <c r="AB6236" s="17">
        <f>IF(COUNTIF($F$2:F6236,F6236)=1,1,0)</f>
        <v>0</v>
      </c>
    </row>
    <row r="6237" spans="1:28" x14ac:dyDescent="0.2">
      <c r="A6237" s="17">
        <v>6236</v>
      </c>
      <c r="B6237" t="s">
        <v>8800</v>
      </c>
      <c r="C6237" s="18">
        <v>42989</v>
      </c>
      <c r="D6237" s="18">
        <v>42989</v>
      </c>
      <c r="E6237" t="s">
        <v>1320</v>
      </c>
      <c r="F6237" t="s">
        <v>1966</v>
      </c>
      <c r="G6237" t="s">
        <v>1967</v>
      </c>
      <c r="H6237" t="s">
        <v>53</v>
      </c>
      <c r="I6237" t="s">
        <v>54</v>
      </c>
      <c r="J6237" t="s">
        <v>122</v>
      </c>
      <c r="K6237" t="s">
        <v>123</v>
      </c>
      <c r="L6237">
        <v>98105</v>
      </c>
      <c r="M6237" t="s">
        <v>71</v>
      </c>
      <c r="N6237" t="s">
        <v>8801</v>
      </c>
      <c r="O6237" t="s">
        <v>98</v>
      </c>
      <c r="P6237" t="s">
        <v>99</v>
      </c>
      <c r="Q6237" t="s">
        <v>8802</v>
      </c>
      <c r="R6237" s="19">
        <v>79.959999999999994</v>
      </c>
      <c r="S6237" s="17">
        <v>5</v>
      </c>
      <c r="T6237" s="20">
        <v>0.2</v>
      </c>
      <c r="U6237" s="19">
        <v>-17.991</v>
      </c>
      <c r="V6237" s="20">
        <f t="shared" si="485"/>
        <v>-0.22500000000000001</v>
      </c>
      <c r="W6237" s="17">
        <f t="shared" si="486"/>
        <v>2017</v>
      </c>
      <c r="X6237" t="str">
        <f t="shared" si="487"/>
        <v>Sep-2017</v>
      </c>
      <c r="Y6237" s="17">
        <f t="shared" si="488"/>
        <v>0</v>
      </c>
      <c r="Z6237" t="str">
        <f t="shared" si="489"/>
        <v>11-20%</v>
      </c>
      <c r="AA6237" s="17">
        <f>IF(COUNTIF($B$2:B6237,B6237)=1,1,0)</f>
        <v>0</v>
      </c>
      <c r="AB6237" s="17">
        <f>IF(COUNTIF($F$2:F6237,F6237)=1,1,0)</f>
        <v>0</v>
      </c>
    </row>
    <row r="6238" spans="1:28" x14ac:dyDescent="0.2">
      <c r="A6238" s="17">
        <v>6237</v>
      </c>
      <c r="B6238" t="s">
        <v>8803</v>
      </c>
      <c r="C6238" s="18">
        <v>42423</v>
      </c>
      <c r="D6238" s="18">
        <v>42427</v>
      </c>
      <c r="E6238" t="s">
        <v>77</v>
      </c>
      <c r="F6238" t="s">
        <v>1251</v>
      </c>
      <c r="G6238" t="s">
        <v>1252</v>
      </c>
      <c r="H6238" t="s">
        <v>68</v>
      </c>
      <c r="I6238" t="s">
        <v>54</v>
      </c>
      <c r="J6238" t="s">
        <v>173</v>
      </c>
      <c r="K6238" t="s">
        <v>174</v>
      </c>
      <c r="L6238">
        <v>19120</v>
      </c>
      <c r="M6238" t="s">
        <v>175</v>
      </c>
      <c r="N6238" t="s">
        <v>1040</v>
      </c>
      <c r="O6238" t="s">
        <v>73</v>
      </c>
      <c r="P6238" t="s">
        <v>200</v>
      </c>
      <c r="Q6238" t="s">
        <v>1041</v>
      </c>
      <c r="R6238" s="19">
        <v>57.576000000000001</v>
      </c>
      <c r="S6238" s="17">
        <v>3</v>
      </c>
      <c r="T6238" s="20">
        <v>0.2</v>
      </c>
      <c r="U6238" s="19">
        <v>21.591000000000001</v>
      </c>
      <c r="V6238" s="20">
        <f t="shared" si="485"/>
        <v>0.375</v>
      </c>
      <c r="W6238" s="17">
        <f t="shared" si="486"/>
        <v>2016</v>
      </c>
      <c r="X6238" t="str">
        <f t="shared" si="487"/>
        <v>Feb-2016</v>
      </c>
      <c r="Y6238" s="17">
        <f t="shared" si="488"/>
        <v>4</v>
      </c>
      <c r="Z6238" t="str">
        <f t="shared" si="489"/>
        <v>11-20%</v>
      </c>
      <c r="AA6238" s="17">
        <f>IF(COUNTIF($B$2:B6238,B6238)=1,1,0)</f>
        <v>1</v>
      </c>
      <c r="AB6238" s="17">
        <f>IF(COUNTIF($F$2:F6238,F6238)=1,1,0)</f>
        <v>0</v>
      </c>
    </row>
    <row r="6239" spans="1:28" x14ac:dyDescent="0.2">
      <c r="A6239" s="17">
        <v>6238</v>
      </c>
      <c r="B6239" t="s">
        <v>8804</v>
      </c>
      <c r="C6239" s="18">
        <v>42391</v>
      </c>
      <c r="D6239" s="18">
        <v>42398</v>
      </c>
      <c r="E6239" t="s">
        <v>77</v>
      </c>
      <c r="F6239" t="s">
        <v>4318</v>
      </c>
      <c r="G6239" t="s">
        <v>4319</v>
      </c>
      <c r="H6239" t="s">
        <v>53</v>
      </c>
      <c r="I6239" t="s">
        <v>54</v>
      </c>
      <c r="J6239" t="s">
        <v>293</v>
      </c>
      <c r="K6239" t="s">
        <v>294</v>
      </c>
      <c r="L6239">
        <v>10009</v>
      </c>
      <c r="M6239" t="s">
        <v>175</v>
      </c>
      <c r="N6239" t="s">
        <v>5148</v>
      </c>
      <c r="O6239" t="s">
        <v>73</v>
      </c>
      <c r="P6239" t="s">
        <v>102</v>
      </c>
      <c r="Q6239" t="s">
        <v>5149</v>
      </c>
      <c r="R6239" s="19">
        <v>26.335999999999999</v>
      </c>
      <c r="S6239" s="17">
        <v>4</v>
      </c>
      <c r="T6239" s="20">
        <v>0.2</v>
      </c>
      <c r="U6239" s="19">
        <v>9.2175999999999991</v>
      </c>
      <c r="V6239" s="20">
        <f t="shared" si="485"/>
        <v>0.35</v>
      </c>
      <c r="W6239" s="17">
        <f t="shared" si="486"/>
        <v>2016</v>
      </c>
      <c r="X6239" t="str">
        <f t="shared" si="487"/>
        <v>Jan-2016</v>
      </c>
      <c r="Y6239" s="17">
        <f t="shared" si="488"/>
        <v>7</v>
      </c>
      <c r="Z6239" t="str">
        <f t="shared" si="489"/>
        <v>11-20%</v>
      </c>
      <c r="AA6239" s="17">
        <f>IF(COUNTIF($B$2:B6239,B6239)=1,1,0)</f>
        <v>1</v>
      </c>
      <c r="AB6239" s="17">
        <f>IF(COUNTIF($F$2:F6239,F6239)=1,1,0)</f>
        <v>0</v>
      </c>
    </row>
    <row r="6240" spans="1:28" x14ac:dyDescent="0.2">
      <c r="A6240" s="17">
        <v>6239</v>
      </c>
      <c r="B6240" t="s">
        <v>8805</v>
      </c>
      <c r="C6240" s="18">
        <v>42350</v>
      </c>
      <c r="D6240" s="18">
        <v>42354</v>
      </c>
      <c r="E6240" t="s">
        <v>77</v>
      </c>
      <c r="F6240" t="s">
        <v>3868</v>
      </c>
      <c r="G6240" t="s">
        <v>3869</v>
      </c>
      <c r="H6240" t="s">
        <v>53</v>
      </c>
      <c r="I6240" t="s">
        <v>54</v>
      </c>
      <c r="J6240" t="s">
        <v>658</v>
      </c>
      <c r="K6240" t="s">
        <v>70</v>
      </c>
      <c r="L6240">
        <v>95123</v>
      </c>
      <c r="M6240" t="s">
        <v>71</v>
      </c>
      <c r="N6240" t="s">
        <v>5247</v>
      </c>
      <c r="O6240" t="s">
        <v>59</v>
      </c>
      <c r="P6240" t="s">
        <v>92</v>
      </c>
      <c r="Q6240" t="s">
        <v>5248</v>
      </c>
      <c r="R6240" s="19">
        <v>166.5</v>
      </c>
      <c r="S6240" s="17">
        <v>3</v>
      </c>
      <c r="T6240" s="20">
        <v>0</v>
      </c>
      <c r="U6240" s="19">
        <v>21.645</v>
      </c>
      <c r="V6240" s="20">
        <f t="shared" si="485"/>
        <v>0.13</v>
      </c>
      <c r="W6240" s="17">
        <f t="shared" si="486"/>
        <v>2015</v>
      </c>
      <c r="X6240" t="str">
        <f t="shared" si="487"/>
        <v>Dec-2015</v>
      </c>
      <c r="Y6240" s="17">
        <f t="shared" si="488"/>
        <v>4</v>
      </c>
      <c r="Z6240" t="str">
        <f t="shared" si="489"/>
        <v>0% (No Discount)</v>
      </c>
      <c r="AA6240" s="17">
        <f>IF(COUNTIF($B$2:B6240,B6240)=1,1,0)</f>
        <v>1</v>
      </c>
      <c r="AB6240" s="17">
        <f>IF(COUNTIF($F$2:F6240,F6240)=1,1,0)</f>
        <v>0</v>
      </c>
    </row>
    <row r="6241" spans="1:28" x14ac:dyDescent="0.2">
      <c r="A6241" s="17">
        <v>6240</v>
      </c>
      <c r="B6241" t="s">
        <v>8805</v>
      </c>
      <c r="C6241" s="18">
        <v>42350</v>
      </c>
      <c r="D6241" s="18">
        <v>42354</v>
      </c>
      <c r="E6241" t="s">
        <v>77</v>
      </c>
      <c r="F6241" t="s">
        <v>3868</v>
      </c>
      <c r="G6241" t="s">
        <v>3869</v>
      </c>
      <c r="H6241" t="s">
        <v>53</v>
      </c>
      <c r="I6241" t="s">
        <v>54</v>
      </c>
      <c r="J6241" t="s">
        <v>658</v>
      </c>
      <c r="K6241" t="s">
        <v>70</v>
      </c>
      <c r="L6241">
        <v>95123</v>
      </c>
      <c r="M6241" t="s">
        <v>71</v>
      </c>
      <c r="N6241" t="s">
        <v>2904</v>
      </c>
      <c r="O6241" t="s">
        <v>73</v>
      </c>
      <c r="P6241" t="s">
        <v>86</v>
      </c>
      <c r="Q6241" t="s">
        <v>2905</v>
      </c>
      <c r="R6241" s="19">
        <v>360.38</v>
      </c>
      <c r="S6241" s="17">
        <v>2</v>
      </c>
      <c r="T6241" s="20">
        <v>0</v>
      </c>
      <c r="U6241" s="19">
        <v>93.698800000000006</v>
      </c>
      <c r="V6241" s="20">
        <f t="shared" si="485"/>
        <v>0.26</v>
      </c>
      <c r="W6241" s="17">
        <f t="shared" si="486"/>
        <v>2015</v>
      </c>
      <c r="X6241" t="str">
        <f t="shared" si="487"/>
        <v>Dec-2015</v>
      </c>
      <c r="Y6241" s="17">
        <f t="shared" si="488"/>
        <v>4</v>
      </c>
      <c r="Z6241" t="str">
        <f t="shared" si="489"/>
        <v>0% (No Discount)</v>
      </c>
      <c r="AA6241" s="17">
        <f>IF(COUNTIF($B$2:B6241,B6241)=1,1,0)</f>
        <v>0</v>
      </c>
      <c r="AB6241" s="17">
        <f>IF(COUNTIF($F$2:F6241,F6241)=1,1,0)</f>
        <v>0</v>
      </c>
    </row>
    <row r="6242" spans="1:28" x14ac:dyDescent="0.2">
      <c r="A6242" s="17">
        <v>6241</v>
      </c>
      <c r="B6242" t="s">
        <v>8806</v>
      </c>
      <c r="C6242" s="18">
        <v>42672</v>
      </c>
      <c r="D6242" s="18">
        <v>42675</v>
      </c>
      <c r="E6242" t="s">
        <v>50</v>
      </c>
      <c r="F6242" t="s">
        <v>970</v>
      </c>
      <c r="G6242" t="s">
        <v>971</v>
      </c>
      <c r="H6242" t="s">
        <v>53</v>
      </c>
      <c r="I6242" t="s">
        <v>54</v>
      </c>
      <c r="J6242" t="s">
        <v>69</v>
      </c>
      <c r="K6242" t="s">
        <v>70</v>
      </c>
      <c r="L6242">
        <v>90008</v>
      </c>
      <c r="M6242" t="s">
        <v>71</v>
      </c>
      <c r="N6242" t="s">
        <v>3557</v>
      </c>
      <c r="O6242" t="s">
        <v>73</v>
      </c>
      <c r="P6242" t="s">
        <v>102</v>
      </c>
      <c r="Q6242" t="s">
        <v>3558</v>
      </c>
      <c r="R6242" s="19">
        <v>11.744</v>
      </c>
      <c r="S6242" s="17">
        <v>1</v>
      </c>
      <c r="T6242" s="20">
        <v>0.2</v>
      </c>
      <c r="U6242" s="19">
        <v>3.8168000000000002</v>
      </c>
      <c r="V6242" s="20">
        <f t="shared" si="485"/>
        <v>0.32500000000000001</v>
      </c>
      <c r="W6242" s="17">
        <f t="shared" si="486"/>
        <v>2016</v>
      </c>
      <c r="X6242" t="str">
        <f t="shared" si="487"/>
        <v>Oct-2016</v>
      </c>
      <c r="Y6242" s="17">
        <f t="shared" si="488"/>
        <v>3</v>
      </c>
      <c r="Z6242" t="str">
        <f t="shared" si="489"/>
        <v>11-20%</v>
      </c>
      <c r="AA6242" s="17">
        <f>IF(COUNTIF($B$2:B6242,B6242)=1,1,0)</f>
        <v>1</v>
      </c>
      <c r="AB6242" s="17">
        <f>IF(COUNTIF($F$2:F6242,F6242)=1,1,0)</f>
        <v>0</v>
      </c>
    </row>
    <row r="6243" spans="1:28" x14ac:dyDescent="0.2">
      <c r="A6243" s="17">
        <v>6242</v>
      </c>
      <c r="B6243" t="s">
        <v>8807</v>
      </c>
      <c r="C6243" s="18">
        <v>42883</v>
      </c>
      <c r="D6243" s="18">
        <v>42886</v>
      </c>
      <c r="E6243" t="s">
        <v>50</v>
      </c>
      <c r="F6243" t="s">
        <v>5659</v>
      </c>
      <c r="G6243" t="s">
        <v>5660</v>
      </c>
      <c r="H6243" t="s">
        <v>68</v>
      </c>
      <c r="I6243" t="s">
        <v>54</v>
      </c>
      <c r="J6243" t="s">
        <v>114</v>
      </c>
      <c r="K6243" t="s">
        <v>2728</v>
      </c>
      <c r="L6243">
        <v>3301</v>
      </c>
      <c r="M6243" t="s">
        <v>175</v>
      </c>
      <c r="N6243" t="s">
        <v>6025</v>
      </c>
      <c r="O6243" t="s">
        <v>59</v>
      </c>
      <c r="P6243" t="s">
        <v>92</v>
      </c>
      <c r="Q6243" t="s">
        <v>6026</v>
      </c>
      <c r="R6243" s="19">
        <v>247.44</v>
      </c>
      <c r="S6243" s="17">
        <v>8</v>
      </c>
      <c r="T6243" s="20">
        <v>0</v>
      </c>
      <c r="U6243" s="19">
        <v>101.4504</v>
      </c>
      <c r="V6243" s="20">
        <f t="shared" si="485"/>
        <v>0.41000000000000003</v>
      </c>
      <c r="W6243" s="17">
        <f t="shared" si="486"/>
        <v>2017</v>
      </c>
      <c r="X6243" t="str">
        <f t="shared" si="487"/>
        <v>May-2017</v>
      </c>
      <c r="Y6243" s="17">
        <f t="shared" si="488"/>
        <v>3</v>
      </c>
      <c r="Z6243" t="str">
        <f t="shared" si="489"/>
        <v>0% (No Discount)</v>
      </c>
      <c r="AA6243" s="17">
        <f>IF(COUNTIF($B$2:B6243,B6243)=1,1,0)</f>
        <v>1</v>
      </c>
      <c r="AB6243" s="17">
        <f>IF(COUNTIF($F$2:F6243,F6243)=1,1,0)</f>
        <v>0</v>
      </c>
    </row>
    <row r="6244" spans="1:28" x14ac:dyDescent="0.2">
      <c r="A6244" s="17">
        <v>6243</v>
      </c>
      <c r="B6244" t="s">
        <v>8808</v>
      </c>
      <c r="C6244" s="18">
        <v>41994</v>
      </c>
      <c r="D6244" s="18">
        <v>42001</v>
      </c>
      <c r="E6244" t="s">
        <v>77</v>
      </c>
      <c r="F6244" t="s">
        <v>4243</v>
      </c>
      <c r="G6244" t="s">
        <v>4244</v>
      </c>
      <c r="H6244" t="s">
        <v>129</v>
      </c>
      <c r="I6244" t="s">
        <v>54</v>
      </c>
      <c r="J6244" t="s">
        <v>409</v>
      </c>
      <c r="K6244" t="s">
        <v>362</v>
      </c>
      <c r="L6244">
        <v>38401</v>
      </c>
      <c r="M6244" t="s">
        <v>57</v>
      </c>
      <c r="N6244" t="s">
        <v>3953</v>
      </c>
      <c r="O6244" t="s">
        <v>73</v>
      </c>
      <c r="P6244" t="s">
        <v>102</v>
      </c>
      <c r="Q6244" t="s">
        <v>3954</v>
      </c>
      <c r="R6244" s="19">
        <v>18.239999999999998</v>
      </c>
      <c r="S6244" s="17">
        <v>2</v>
      </c>
      <c r="T6244" s="20">
        <v>0.7</v>
      </c>
      <c r="U6244" s="19">
        <v>-14.592000000000001</v>
      </c>
      <c r="V6244" s="20">
        <f t="shared" si="485"/>
        <v>-0.8</v>
      </c>
      <c r="W6244" s="17">
        <f t="shared" si="486"/>
        <v>2014</v>
      </c>
      <c r="X6244" t="str">
        <f t="shared" si="487"/>
        <v>Dec-2014</v>
      </c>
      <c r="Y6244" s="17">
        <f t="shared" si="488"/>
        <v>7</v>
      </c>
      <c r="Z6244" t="str">
        <f t="shared" si="489"/>
        <v>Over 50%</v>
      </c>
      <c r="AA6244" s="17">
        <f>IF(COUNTIF($B$2:B6244,B6244)=1,1,0)</f>
        <v>1</v>
      </c>
      <c r="AB6244" s="17">
        <f>IF(COUNTIF($F$2:F6244,F6244)=1,1,0)</f>
        <v>0</v>
      </c>
    </row>
    <row r="6245" spans="1:28" x14ac:dyDescent="0.2">
      <c r="A6245" s="17">
        <v>6244</v>
      </c>
      <c r="B6245" t="s">
        <v>8809</v>
      </c>
      <c r="C6245" s="18">
        <v>42698</v>
      </c>
      <c r="D6245" s="18">
        <v>42702</v>
      </c>
      <c r="E6245" t="s">
        <v>77</v>
      </c>
      <c r="F6245" t="s">
        <v>5513</v>
      </c>
      <c r="G6245" t="s">
        <v>5514</v>
      </c>
      <c r="H6245" t="s">
        <v>129</v>
      </c>
      <c r="I6245" t="s">
        <v>54</v>
      </c>
      <c r="J6245" t="s">
        <v>4158</v>
      </c>
      <c r="K6245" t="s">
        <v>123</v>
      </c>
      <c r="L6245">
        <v>98006</v>
      </c>
      <c r="M6245" t="s">
        <v>71</v>
      </c>
      <c r="N6245" t="s">
        <v>6864</v>
      </c>
      <c r="O6245" t="s">
        <v>73</v>
      </c>
      <c r="P6245" t="s">
        <v>606</v>
      </c>
      <c r="Q6245" t="s">
        <v>6865</v>
      </c>
      <c r="R6245" s="19">
        <v>25.35</v>
      </c>
      <c r="S6245" s="17">
        <v>3</v>
      </c>
      <c r="T6245" s="20">
        <v>0</v>
      </c>
      <c r="U6245" s="19">
        <v>7.6050000000000004</v>
      </c>
      <c r="V6245" s="20">
        <f t="shared" si="485"/>
        <v>0.3</v>
      </c>
      <c r="W6245" s="17">
        <f t="shared" si="486"/>
        <v>2016</v>
      </c>
      <c r="X6245" t="str">
        <f t="shared" si="487"/>
        <v>Nov-2016</v>
      </c>
      <c r="Y6245" s="17">
        <f t="shared" si="488"/>
        <v>4</v>
      </c>
      <c r="Z6245" t="str">
        <f t="shared" si="489"/>
        <v>0% (No Discount)</v>
      </c>
      <c r="AA6245" s="17">
        <f>IF(COUNTIF($B$2:B6245,B6245)=1,1,0)</f>
        <v>1</v>
      </c>
      <c r="AB6245" s="17">
        <f>IF(COUNTIF($F$2:F6245,F6245)=1,1,0)</f>
        <v>0</v>
      </c>
    </row>
    <row r="6246" spans="1:28" x14ac:dyDescent="0.2">
      <c r="A6246" s="17">
        <v>6245</v>
      </c>
      <c r="B6246" t="s">
        <v>8810</v>
      </c>
      <c r="C6246" s="18">
        <v>42328</v>
      </c>
      <c r="D6246" s="18">
        <v>42333</v>
      </c>
      <c r="E6246" t="s">
        <v>77</v>
      </c>
      <c r="F6246" t="s">
        <v>6330</v>
      </c>
      <c r="G6246" t="s">
        <v>6331</v>
      </c>
      <c r="H6246" t="s">
        <v>129</v>
      </c>
      <c r="I6246" t="s">
        <v>54</v>
      </c>
      <c r="J6246" t="s">
        <v>122</v>
      </c>
      <c r="K6246" t="s">
        <v>123</v>
      </c>
      <c r="L6246">
        <v>98105</v>
      </c>
      <c r="M6246" t="s">
        <v>71</v>
      </c>
      <c r="N6246" t="s">
        <v>4705</v>
      </c>
      <c r="O6246" t="s">
        <v>73</v>
      </c>
      <c r="P6246" t="s">
        <v>95</v>
      </c>
      <c r="Q6246" t="s">
        <v>4706</v>
      </c>
      <c r="R6246" s="19">
        <v>119.04</v>
      </c>
      <c r="S6246" s="17">
        <v>6</v>
      </c>
      <c r="T6246" s="20">
        <v>0</v>
      </c>
      <c r="U6246" s="19">
        <v>30.950399999999998</v>
      </c>
      <c r="V6246" s="20">
        <f t="shared" si="485"/>
        <v>0.25999999999999995</v>
      </c>
      <c r="W6246" s="17">
        <f t="shared" si="486"/>
        <v>2015</v>
      </c>
      <c r="X6246" t="str">
        <f t="shared" si="487"/>
        <v>Nov-2015</v>
      </c>
      <c r="Y6246" s="17">
        <f t="shared" si="488"/>
        <v>5</v>
      </c>
      <c r="Z6246" t="str">
        <f t="shared" si="489"/>
        <v>0% (No Discount)</v>
      </c>
      <c r="AA6246" s="17">
        <f>IF(COUNTIF($B$2:B6246,B6246)=1,1,0)</f>
        <v>1</v>
      </c>
      <c r="AB6246" s="17">
        <f>IF(COUNTIF($F$2:F6246,F6246)=1,1,0)</f>
        <v>0</v>
      </c>
    </row>
    <row r="6247" spans="1:28" x14ac:dyDescent="0.2">
      <c r="A6247" s="17">
        <v>6246</v>
      </c>
      <c r="B6247" t="s">
        <v>8810</v>
      </c>
      <c r="C6247" s="18">
        <v>42328</v>
      </c>
      <c r="D6247" s="18">
        <v>42333</v>
      </c>
      <c r="E6247" t="s">
        <v>77</v>
      </c>
      <c r="F6247" t="s">
        <v>6330</v>
      </c>
      <c r="G6247" t="s">
        <v>6331</v>
      </c>
      <c r="H6247" t="s">
        <v>129</v>
      </c>
      <c r="I6247" t="s">
        <v>54</v>
      </c>
      <c r="J6247" t="s">
        <v>122</v>
      </c>
      <c r="K6247" t="s">
        <v>123</v>
      </c>
      <c r="L6247">
        <v>98105</v>
      </c>
      <c r="M6247" t="s">
        <v>71</v>
      </c>
      <c r="N6247" t="s">
        <v>5097</v>
      </c>
      <c r="O6247" t="s">
        <v>59</v>
      </c>
      <c r="P6247" t="s">
        <v>92</v>
      </c>
      <c r="Q6247" t="s">
        <v>5098</v>
      </c>
      <c r="R6247" s="19">
        <v>22.14</v>
      </c>
      <c r="S6247" s="17">
        <v>3</v>
      </c>
      <c r="T6247" s="20">
        <v>0</v>
      </c>
      <c r="U6247" s="19">
        <v>6.4206000000000003</v>
      </c>
      <c r="V6247" s="20">
        <f t="shared" si="485"/>
        <v>0.28999999999999998</v>
      </c>
      <c r="W6247" s="17">
        <f t="shared" si="486"/>
        <v>2015</v>
      </c>
      <c r="X6247" t="str">
        <f t="shared" si="487"/>
        <v>Nov-2015</v>
      </c>
      <c r="Y6247" s="17">
        <f t="shared" si="488"/>
        <v>5</v>
      </c>
      <c r="Z6247" t="str">
        <f t="shared" si="489"/>
        <v>0% (No Discount)</v>
      </c>
      <c r="AA6247" s="17">
        <f>IF(COUNTIF($B$2:B6247,B6247)=1,1,0)</f>
        <v>0</v>
      </c>
      <c r="AB6247" s="17">
        <f>IF(COUNTIF($F$2:F6247,F6247)=1,1,0)</f>
        <v>0</v>
      </c>
    </row>
    <row r="6248" spans="1:28" x14ac:dyDescent="0.2">
      <c r="A6248" s="17">
        <v>6247</v>
      </c>
      <c r="B6248" t="s">
        <v>8810</v>
      </c>
      <c r="C6248" s="18">
        <v>42328</v>
      </c>
      <c r="D6248" s="18">
        <v>42333</v>
      </c>
      <c r="E6248" t="s">
        <v>77</v>
      </c>
      <c r="F6248" t="s">
        <v>6330</v>
      </c>
      <c r="G6248" t="s">
        <v>6331</v>
      </c>
      <c r="H6248" t="s">
        <v>129</v>
      </c>
      <c r="I6248" t="s">
        <v>54</v>
      </c>
      <c r="J6248" t="s">
        <v>122</v>
      </c>
      <c r="K6248" t="s">
        <v>123</v>
      </c>
      <c r="L6248">
        <v>98105</v>
      </c>
      <c r="M6248" t="s">
        <v>71</v>
      </c>
      <c r="N6248" t="s">
        <v>7777</v>
      </c>
      <c r="O6248" t="s">
        <v>98</v>
      </c>
      <c r="P6248" t="s">
        <v>188</v>
      </c>
      <c r="Q6248" t="s">
        <v>7778</v>
      </c>
      <c r="R6248" s="19">
        <v>13.98</v>
      </c>
      <c r="S6248" s="17">
        <v>2</v>
      </c>
      <c r="T6248" s="20">
        <v>0</v>
      </c>
      <c r="U6248" s="19">
        <v>6.0114000000000001</v>
      </c>
      <c r="V6248" s="20">
        <f t="shared" si="485"/>
        <v>0.43</v>
      </c>
      <c r="W6248" s="17">
        <f t="shared" si="486"/>
        <v>2015</v>
      </c>
      <c r="X6248" t="str">
        <f t="shared" si="487"/>
        <v>Nov-2015</v>
      </c>
      <c r="Y6248" s="17">
        <f t="shared" si="488"/>
        <v>5</v>
      </c>
      <c r="Z6248" t="str">
        <f t="shared" si="489"/>
        <v>0% (No Discount)</v>
      </c>
      <c r="AA6248" s="17">
        <f>IF(COUNTIF($B$2:B6248,B6248)=1,1,0)</f>
        <v>0</v>
      </c>
      <c r="AB6248" s="17">
        <f>IF(COUNTIF($F$2:F6248,F6248)=1,1,0)</f>
        <v>0</v>
      </c>
    </row>
    <row r="6249" spans="1:28" x14ac:dyDescent="0.2">
      <c r="A6249" s="17">
        <v>6248</v>
      </c>
      <c r="B6249" t="s">
        <v>8811</v>
      </c>
      <c r="C6249" s="18">
        <v>42884</v>
      </c>
      <c r="D6249" s="18">
        <v>42890</v>
      </c>
      <c r="E6249" t="s">
        <v>77</v>
      </c>
      <c r="F6249" t="s">
        <v>5191</v>
      </c>
      <c r="G6249" t="s">
        <v>5192</v>
      </c>
      <c r="H6249" t="s">
        <v>53</v>
      </c>
      <c r="I6249" t="s">
        <v>54</v>
      </c>
      <c r="J6249" t="s">
        <v>524</v>
      </c>
      <c r="K6249" t="s">
        <v>281</v>
      </c>
      <c r="L6249">
        <v>47201</v>
      </c>
      <c r="M6249" t="s">
        <v>132</v>
      </c>
      <c r="N6249" t="s">
        <v>5409</v>
      </c>
      <c r="O6249" t="s">
        <v>73</v>
      </c>
      <c r="P6249" t="s">
        <v>102</v>
      </c>
      <c r="Q6249" t="s">
        <v>5410</v>
      </c>
      <c r="R6249" s="19">
        <v>43.41</v>
      </c>
      <c r="S6249" s="17">
        <v>1</v>
      </c>
      <c r="T6249" s="20">
        <v>0</v>
      </c>
      <c r="U6249" s="19">
        <v>19.968599999999999</v>
      </c>
      <c r="V6249" s="20">
        <f t="shared" si="485"/>
        <v>0.46</v>
      </c>
      <c r="W6249" s="17">
        <f t="shared" si="486"/>
        <v>2017</v>
      </c>
      <c r="X6249" t="str">
        <f t="shared" si="487"/>
        <v>May-2017</v>
      </c>
      <c r="Y6249" s="17">
        <f t="shared" si="488"/>
        <v>6</v>
      </c>
      <c r="Z6249" t="str">
        <f t="shared" si="489"/>
        <v>0% (No Discount)</v>
      </c>
      <c r="AA6249" s="17">
        <f>IF(COUNTIF($B$2:B6249,B6249)=1,1,0)</f>
        <v>1</v>
      </c>
      <c r="AB6249" s="17">
        <f>IF(COUNTIF($F$2:F6249,F6249)=1,1,0)</f>
        <v>0</v>
      </c>
    </row>
    <row r="6250" spans="1:28" x14ac:dyDescent="0.2">
      <c r="A6250" s="17">
        <v>6249</v>
      </c>
      <c r="B6250" t="s">
        <v>8811</v>
      </c>
      <c r="C6250" s="18">
        <v>42884</v>
      </c>
      <c r="D6250" s="18">
        <v>42890</v>
      </c>
      <c r="E6250" t="s">
        <v>77</v>
      </c>
      <c r="F6250" t="s">
        <v>5191</v>
      </c>
      <c r="G6250" t="s">
        <v>5192</v>
      </c>
      <c r="H6250" t="s">
        <v>53</v>
      </c>
      <c r="I6250" t="s">
        <v>54</v>
      </c>
      <c r="J6250" t="s">
        <v>524</v>
      </c>
      <c r="K6250" t="s">
        <v>281</v>
      </c>
      <c r="L6250">
        <v>47201</v>
      </c>
      <c r="M6250" t="s">
        <v>132</v>
      </c>
      <c r="N6250" t="s">
        <v>4134</v>
      </c>
      <c r="O6250" t="s">
        <v>59</v>
      </c>
      <c r="P6250" t="s">
        <v>92</v>
      </c>
      <c r="Q6250" t="s">
        <v>1315</v>
      </c>
      <c r="R6250" s="19">
        <v>6.24</v>
      </c>
      <c r="S6250" s="17">
        <v>3</v>
      </c>
      <c r="T6250" s="20">
        <v>0</v>
      </c>
      <c r="U6250" s="19">
        <v>2.6208</v>
      </c>
      <c r="V6250" s="20">
        <f t="shared" si="485"/>
        <v>0.42</v>
      </c>
      <c r="W6250" s="17">
        <f t="shared" si="486"/>
        <v>2017</v>
      </c>
      <c r="X6250" t="str">
        <f t="shared" si="487"/>
        <v>May-2017</v>
      </c>
      <c r="Y6250" s="17">
        <f t="shared" si="488"/>
        <v>6</v>
      </c>
      <c r="Z6250" t="str">
        <f t="shared" si="489"/>
        <v>0% (No Discount)</v>
      </c>
      <c r="AA6250" s="17">
        <f>IF(COUNTIF($B$2:B6250,B6250)=1,1,0)</f>
        <v>0</v>
      </c>
      <c r="AB6250" s="17">
        <f>IF(COUNTIF($F$2:F6250,F6250)=1,1,0)</f>
        <v>0</v>
      </c>
    </row>
    <row r="6251" spans="1:28" x14ac:dyDescent="0.2">
      <c r="A6251" s="17">
        <v>6250</v>
      </c>
      <c r="B6251" t="s">
        <v>8811</v>
      </c>
      <c r="C6251" s="18">
        <v>42884</v>
      </c>
      <c r="D6251" s="18">
        <v>42890</v>
      </c>
      <c r="E6251" t="s">
        <v>77</v>
      </c>
      <c r="F6251" t="s">
        <v>5191</v>
      </c>
      <c r="G6251" t="s">
        <v>5192</v>
      </c>
      <c r="H6251" t="s">
        <v>53</v>
      </c>
      <c r="I6251" t="s">
        <v>54</v>
      </c>
      <c r="J6251" t="s">
        <v>524</v>
      </c>
      <c r="K6251" t="s">
        <v>281</v>
      </c>
      <c r="L6251">
        <v>47201</v>
      </c>
      <c r="M6251" t="s">
        <v>132</v>
      </c>
      <c r="N6251" t="s">
        <v>8812</v>
      </c>
      <c r="O6251" t="s">
        <v>73</v>
      </c>
      <c r="P6251" t="s">
        <v>105</v>
      </c>
      <c r="Q6251" t="s">
        <v>8813</v>
      </c>
      <c r="R6251" s="19">
        <v>465.16</v>
      </c>
      <c r="S6251" s="17">
        <v>2</v>
      </c>
      <c r="T6251" s="20">
        <v>0</v>
      </c>
      <c r="U6251" s="19">
        <v>120.94159999999999</v>
      </c>
      <c r="V6251" s="20">
        <f t="shared" si="485"/>
        <v>0.25999999999999995</v>
      </c>
      <c r="W6251" s="17">
        <f t="shared" si="486"/>
        <v>2017</v>
      </c>
      <c r="X6251" t="str">
        <f t="shared" si="487"/>
        <v>May-2017</v>
      </c>
      <c r="Y6251" s="17">
        <f t="shared" si="488"/>
        <v>6</v>
      </c>
      <c r="Z6251" t="str">
        <f t="shared" si="489"/>
        <v>0% (No Discount)</v>
      </c>
      <c r="AA6251" s="17">
        <f>IF(COUNTIF($B$2:B6251,B6251)=1,1,0)</f>
        <v>0</v>
      </c>
      <c r="AB6251" s="17">
        <f>IF(COUNTIF($F$2:F6251,F6251)=1,1,0)</f>
        <v>0</v>
      </c>
    </row>
    <row r="6252" spans="1:28" x14ac:dyDescent="0.2">
      <c r="A6252" s="17">
        <v>6251</v>
      </c>
      <c r="B6252" t="s">
        <v>8811</v>
      </c>
      <c r="C6252" s="18">
        <v>42884</v>
      </c>
      <c r="D6252" s="18">
        <v>42890</v>
      </c>
      <c r="E6252" t="s">
        <v>77</v>
      </c>
      <c r="F6252" t="s">
        <v>5191</v>
      </c>
      <c r="G6252" t="s">
        <v>5192</v>
      </c>
      <c r="H6252" t="s">
        <v>53</v>
      </c>
      <c r="I6252" t="s">
        <v>54</v>
      </c>
      <c r="J6252" t="s">
        <v>524</v>
      </c>
      <c r="K6252" t="s">
        <v>281</v>
      </c>
      <c r="L6252">
        <v>47201</v>
      </c>
      <c r="M6252" t="s">
        <v>132</v>
      </c>
      <c r="N6252" t="s">
        <v>965</v>
      </c>
      <c r="O6252" t="s">
        <v>73</v>
      </c>
      <c r="P6252" t="s">
        <v>117</v>
      </c>
      <c r="Q6252" t="s">
        <v>966</v>
      </c>
      <c r="R6252" s="19">
        <v>7.98</v>
      </c>
      <c r="S6252" s="17">
        <v>1</v>
      </c>
      <c r="T6252" s="20">
        <v>0</v>
      </c>
      <c r="U6252" s="19">
        <v>3.99</v>
      </c>
      <c r="V6252" s="20">
        <f t="shared" si="485"/>
        <v>0.5</v>
      </c>
      <c r="W6252" s="17">
        <f t="shared" si="486"/>
        <v>2017</v>
      </c>
      <c r="X6252" t="str">
        <f t="shared" si="487"/>
        <v>May-2017</v>
      </c>
      <c r="Y6252" s="17">
        <f t="shared" si="488"/>
        <v>6</v>
      </c>
      <c r="Z6252" t="str">
        <f t="shared" si="489"/>
        <v>0% (No Discount)</v>
      </c>
      <c r="AA6252" s="17">
        <f>IF(COUNTIF($B$2:B6252,B6252)=1,1,0)</f>
        <v>0</v>
      </c>
      <c r="AB6252" s="17">
        <f>IF(COUNTIF($F$2:F6252,F6252)=1,1,0)</f>
        <v>0</v>
      </c>
    </row>
    <row r="6253" spans="1:28" x14ac:dyDescent="0.2">
      <c r="A6253" s="17">
        <v>6252</v>
      </c>
      <c r="B6253" t="s">
        <v>8814</v>
      </c>
      <c r="C6253" s="18">
        <v>41975</v>
      </c>
      <c r="D6253" s="18">
        <v>41977</v>
      </c>
      <c r="E6253" t="s">
        <v>215</v>
      </c>
      <c r="F6253" t="s">
        <v>3680</v>
      </c>
      <c r="G6253" t="s">
        <v>3681</v>
      </c>
      <c r="H6253" t="s">
        <v>53</v>
      </c>
      <c r="I6253" t="s">
        <v>54</v>
      </c>
      <c r="J6253" t="s">
        <v>330</v>
      </c>
      <c r="K6253" t="s">
        <v>238</v>
      </c>
      <c r="L6253">
        <v>60623</v>
      </c>
      <c r="M6253" t="s">
        <v>132</v>
      </c>
      <c r="N6253" t="s">
        <v>1459</v>
      </c>
      <c r="O6253" t="s">
        <v>73</v>
      </c>
      <c r="P6253" t="s">
        <v>105</v>
      </c>
      <c r="Q6253" t="s">
        <v>1460</v>
      </c>
      <c r="R6253" s="19">
        <v>2.3940000000000001</v>
      </c>
      <c r="S6253" s="17">
        <v>1</v>
      </c>
      <c r="T6253" s="20">
        <v>0.8</v>
      </c>
      <c r="U6253" s="19">
        <v>-6.3441000000000001</v>
      </c>
      <c r="V6253" s="20">
        <f t="shared" si="485"/>
        <v>-2.65</v>
      </c>
      <c r="W6253" s="17">
        <f t="shared" si="486"/>
        <v>2014</v>
      </c>
      <c r="X6253" t="str">
        <f t="shared" si="487"/>
        <v>Dec-2014</v>
      </c>
      <c r="Y6253" s="17">
        <f t="shared" si="488"/>
        <v>2</v>
      </c>
      <c r="Z6253" t="str">
        <f t="shared" si="489"/>
        <v>Over 50%</v>
      </c>
      <c r="AA6253" s="17">
        <f>IF(COUNTIF($B$2:B6253,B6253)=1,1,0)</f>
        <v>1</v>
      </c>
      <c r="AB6253" s="17">
        <f>IF(COUNTIF($F$2:F6253,F6253)=1,1,0)</f>
        <v>0</v>
      </c>
    </row>
    <row r="6254" spans="1:28" x14ac:dyDescent="0.2">
      <c r="A6254" s="17">
        <v>6253</v>
      </c>
      <c r="B6254" t="s">
        <v>8815</v>
      </c>
      <c r="C6254" s="18">
        <v>41736</v>
      </c>
      <c r="D6254" s="18">
        <v>41736</v>
      </c>
      <c r="E6254" t="s">
        <v>1320</v>
      </c>
      <c r="F6254" t="s">
        <v>814</v>
      </c>
      <c r="G6254" t="s">
        <v>815</v>
      </c>
      <c r="H6254" t="s">
        <v>129</v>
      </c>
      <c r="I6254" t="s">
        <v>54</v>
      </c>
      <c r="J6254" t="s">
        <v>7818</v>
      </c>
      <c r="K6254" t="s">
        <v>1302</v>
      </c>
      <c r="L6254">
        <v>30062</v>
      </c>
      <c r="M6254" t="s">
        <v>57</v>
      </c>
      <c r="N6254" t="s">
        <v>1930</v>
      </c>
      <c r="O6254" t="s">
        <v>73</v>
      </c>
      <c r="P6254" t="s">
        <v>117</v>
      </c>
      <c r="Q6254" t="s">
        <v>1931</v>
      </c>
      <c r="R6254" s="19">
        <v>58.32</v>
      </c>
      <c r="S6254" s="17">
        <v>9</v>
      </c>
      <c r="T6254" s="20">
        <v>0</v>
      </c>
      <c r="U6254" s="19">
        <v>27.993600000000001</v>
      </c>
      <c r="V6254" s="20">
        <f t="shared" si="485"/>
        <v>0.48</v>
      </c>
      <c r="W6254" s="17">
        <f t="shared" si="486"/>
        <v>2014</v>
      </c>
      <c r="X6254" t="str">
        <f t="shared" si="487"/>
        <v>Apr-2014</v>
      </c>
      <c r="Y6254" s="17">
        <f t="shared" si="488"/>
        <v>0</v>
      </c>
      <c r="Z6254" t="str">
        <f t="shared" si="489"/>
        <v>0% (No Discount)</v>
      </c>
      <c r="AA6254" s="17">
        <f>IF(COUNTIF($B$2:B6254,B6254)=1,1,0)</f>
        <v>1</v>
      </c>
      <c r="AB6254" s="17">
        <f>IF(COUNTIF($F$2:F6254,F6254)=1,1,0)</f>
        <v>0</v>
      </c>
    </row>
    <row r="6255" spans="1:28" x14ac:dyDescent="0.2">
      <c r="A6255" s="17">
        <v>6254</v>
      </c>
      <c r="B6255" t="s">
        <v>8815</v>
      </c>
      <c r="C6255" s="18">
        <v>41736</v>
      </c>
      <c r="D6255" s="18">
        <v>41736</v>
      </c>
      <c r="E6255" t="s">
        <v>1320</v>
      </c>
      <c r="F6255" t="s">
        <v>814</v>
      </c>
      <c r="G6255" t="s">
        <v>815</v>
      </c>
      <c r="H6255" t="s">
        <v>129</v>
      </c>
      <c r="I6255" t="s">
        <v>54</v>
      </c>
      <c r="J6255" t="s">
        <v>7818</v>
      </c>
      <c r="K6255" t="s">
        <v>1302</v>
      </c>
      <c r="L6255">
        <v>30062</v>
      </c>
      <c r="M6255" t="s">
        <v>57</v>
      </c>
      <c r="N6255" t="s">
        <v>4357</v>
      </c>
      <c r="O6255" t="s">
        <v>98</v>
      </c>
      <c r="P6255" t="s">
        <v>99</v>
      </c>
      <c r="Q6255" t="s">
        <v>4358</v>
      </c>
      <c r="R6255" s="19">
        <v>200.97</v>
      </c>
      <c r="S6255" s="17">
        <v>3</v>
      </c>
      <c r="T6255" s="20">
        <v>0</v>
      </c>
      <c r="U6255" s="19">
        <v>50.2425</v>
      </c>
      <c r="V6255" s="20">
        <f t="shared" si="485"/>
        <v>0.25</v>
      </c>
      <c r="W6255" s="17">
        <f t="shared" si="486"/>
        <v>2014</v>
      </c>
      <c r="X6255" t="str">
        <f t="shared" si="487"/>
        <v>Apr-2014</v>
      </c>
      <c r="Y6255" s="17">
        <f t="shared" si="488"/>
        <v>0</v>
      </c>
      <c r="Z6255" t="str">
        <f t="shared" si="489"/>
        <v>0% (No Discount)</v>
      </c>
      <c r="AA6255" s="17">
        <f>IF(COUNTIF($B$2:B6255,B6255)=1,1,0)</f>
        <v>0</v>
      </c>
      <c r="AB6255" s="17">
        <f>IF(COUNTIF($F$2:F6255,F6255)=1,1,0)</f>
        <v>0</v>
      </c>
    </row>
    <row r="6256" spans="1:28" x14ac:dyDescent="0.2">
      <c r="A6256" s="17">
        <v>6255</v>
      </c>
      <c r="B6256" t="s">
        <v>8816</v>
      </c>
      <c r="C6256" s="18">
        <v>42255</v>
      </c>
      <c r="D6256" s="18">
        <v>42261</v>
      </c>
      <c r="E6256" t="s">
        <v>77</v>
      </c>
      <c r="F6256" t="s">
        <v>876</v>
      </c>
      <c r="G6256" t="s">
        <v>877</v>
      </c>
      <c r="H6256" t="s">
        <v>68</v>
      </c>
      <c r="I6256" t="s">
        <v>54</v>
      </c>
      <c r="J6256" t="s">
        <v>1849</v>
      </c>
      <c r="K6256" t="s">
        <v>385</v>
      </c>
      <c r="L6256">
        <v>36116</v>
      </c>
      <c r="M6256" t="s">
        <v>57</v>
      </c>
      <c r="N6256" t="s">
        <v>6861</v>
      </c>
      <c r="O6256" t="s">
        <v>59</v>
      </c>
      <c r="P6256" t="s">
        <v>92</v>
      </c>
      <c r="Q6256" t="s">
        <v>6862</v>
      </c>
      <c r="R6256" s="19">
        <v>21.36</v>
      </c>
      <c r="S6256" s="17">
        <v>8</v>
      </c>
      <c r="T6256" s="20">
        <v>0</v>
      </c>
      <c r="U6256" s="19">
        <v>8.1167999999999996</v>
      </c>
      <c r="V6256" s="20">
        <f t="shared" si="485"/>
        <v>0.38</v>
      </c>
      <c r="W6256" s="17">
        <f t="shared" si="486"/>
        <v>2015</v>
      </c>
      <c r="X6256" t="str">
        <f t="shared" si="487"/>
        <v>Sep-2015</v>
      </c>
      <c r="Y6256" s="17">
        <f t="shared" si="488"/>
        <v>6</v>
      </c>
      <c r="Z6256" t="str">
        <f t="shared" si="489"/>
        <v>0% (No Discount)</v>
      </c>
      <c r="AA6256" s="17">
        <f>IF(COUNTIF($B$2:B6256,B6256)=1,1,0)</f>
        <v>1</v>
      </c>
      <c r="AB6256" s="17">
        <f>IF(COUNTIF($F$2:F6256,F6256)=1,1,0)</f>
        <v>0</v>
      </c>
    </row>
    <row r="6257" spans="1:28" x14ac:dyDescent="0.2">
      <c r="A6257" s="17">
        <v>6256</v>
      </c>
      <c r="B6257" t="s">
        <v>8817</v>
      </c>
      <c r="C6257" s="18">
        <v>42987</v>
      </c>
      <c r="D6257" s="18">
        <v>42993</v>
      </c>
      <c r="E6257" t="s">
        <v>77</v>
      </c>
      <c r="F6257" t="s">
        <v>1207</v>
      </c>
      <c r="G6257" t="s">
        <v>1208</v>
      </c>
      <c r="H6257" t="s">
        <v>68</v>
      </c>
      <c r="I6257" t="s">
        <v>54</v>
      </c>
      <c r="J6257" t="s">
        <v>4382</v>
      </c>
      <c r="K6257" t="s">
        <v>131</v>
      </c>
      <c r="L6257">
        <v>75023</v>
      </c>
      <c r="M6257" t="s">
        <v>132</v>
      </c>
      <c r="N6257" t="s">
        <v>419</v>
      </c>
      <c r="O6257" t="s">
        <v>73</v>
      </c>
      <c r="P6257" t="s">
        <v>74</v>
      </c>
      <c r="Q6257" t="s">
        <v>420</v>
      </c>
      <c r="R6257" s="19">
        <v>9.8559999999999999</v>
      </c>
      <c r="S6257" s="17">
        <v>4</v>
      </c>
      <c r="T6257" s="20">
        <v>0.2</v>
      </c>
      <c r="U6257" s="19">
        <v>3.4496000000000002</v>
      </c>
      <c r="V6257" s="20">
        <f t="shared" si="485"/>
        <v>0.35000000000000003</v>
      </c>
      <c r="W6257" s="17">
        <f t="shared" si="486"/>
        <v>2017</v>
      </c>
      <c r="X6257" t="str">
        <f t="shared" si="487"/>
        <v>Sep-2017</v>
      </c>
      <c r="Y6257" s="17">
        <f t="shared" si="488"/>
        <v>6</v>
      </c>
      <c r="Z6257" t="str">
        <f t="shared" si="489"/>
        <v>11-20%</v>
      </c>
      <c r="AA6257" s="17">
        <f>IF(COUNTIF($B$2:B6257,B6257)=1,1,0)</f>
        <v>1</v>
      </c>
      <c r="AB6257" s="17">
        <f>IF(COUNTIF($F$2:F6257,F6257)=1,1,0)</f>
        <v>0</v>
      </c>
    </row>
    <row r="6258" spans="1:28" x14ac:dyDescent="0.2">
      <c r="A6258" s="17">
        <v>6257</v>
      </c>
      <c r="B6258" t="s">
        <v>8818</v>
      </c>
      <c r="C6258" s="18">
        <v>42253</v>
      </c>
      <c r="D6258" s="18">
        <v>42255</v>
      </c>
      <c r="E6258" t="s">
        <v>50</v>
      </c>
      <c r="F6258" t="s">
        <v>3405</v>
      </c>
      <c r="G6258" t="s">
        <v>3406</v>
      </c>
      <c r="H6258" t="s">
        <v>129</v>
      </c>
      <c r="I6258" t="s">
        <v>54</v>
      </c>
      <c r="J6258" t="s">
        <v>1092</v>
      </c>
      <c r="K6258" t="s">
        <v>81</v>
      </c>
      <c r="L6258">
        <v>33319</v>
      </c>
      <c r="M6258" t="s">
        <v>57</v>
      </c>
      <c r="N6258" t="s">
        <v>5969</v>
      </c>
      <c r="O6258" t="s">
        <v>73</v>
      </c>
      <c r="P6258" t="s">
        <v>102</v>
      </c>
      <c r="Q6258" t="s">
        <v>5970</v>
      </c>
      <c r="R6258" s="19">
        <v>3.444</v>
      </c>
      <c r="S6258" s="17">
        <v>1</v>
      </c>
      <c r="T6258" s="20">
        <v>0.7</v>
      </c>
      <c r="U6258" s="19">
        <v>-2.5255999999999998</v>
      </c>
      <c r="V6258" s="20">
        <f t="shared" si="485"/>
        <v>-0.73333333333333328</v>
      </c>
      <c r="W6258" s="17">
        <f t="shared" si="486"/>
        <v>2015</v>
      </c>
      <c r="X6258" t="str">
        <f t="shared" si="487"/>
        <v>Sep-2015</v>
      </c>
      <c r="Y6258" s="17">
        <f t="shared" si="488"/>
        <v>2</v>
      </c>
      <c r="Z6258" t="str">
        <f t="shared" si="489"/>
        <v>Over 50%</v>
      </c>
      <c r="AA6258" s="17">
        <f>IF(COUNTIF($B$2:B6258,B6258)=1,1,0)</f>
        <v>1</v>
      </c>
      <c r="AB6258" s="17">
        <f>IF(COUNTIF($F$2:F6258,F6258)=1,1,0)</f>
        <v>0</v>
      </c>
    </row>
    <row r="6259" spans="1:28" x14ac:dyDescent="0.2">
      <c r="A6259" s="17">
        <v>6258</v>
      </c>
      <c r="B6259" t="s">
        <v>8819</v>
      </c>
      <c r="C6259" s="18">
        <v>43041</v>
      </c>
      <c r="D6259" s="18">
        <v>43045</v>
      </c>
      <c r="E6259" t="s">
        <v>50</v>
      </c>
      <c r="F6259" t="s">
        <v>2172</v>
      </c>
      <c r="G6259" t="s">
        <v>2173</v>
      </c>
      <c r="H6259" t="s">
        <v>68</v>
      </c>
      <c r="I6259" t="s">
        <v>54</v>
      </c>
      <c r="J6259" t="s">
        <v>524</v>
      </c>
      <c r="K6259" t="s">
        <v>525</v>
      </c>
      <c r="L6259">
        <v>43229</v>
      </c>
      <c r="M6259" t="s">
        <v>175</v>
      </c>
      <c r="N6259" t="s">
        <v>1095</v>
      </c>
      <c r="O6259" t="s">
        <v>73</v>
      </c>
      <c r="P6259" t="s">
        <v>606</v>
      </c>
      <c r="Q6259" t="s">
        <v>1096</v>
      </c>
      <c r="R6259" s="19">
        <v>384.59199999999998</v>
      </c>
      <c r="S6259" s="17">
        <v>2</v>
      </c>
      <c r="T6259" s="20">
        <v>0.2</v>
      </c>
      <c r="U6259" s="19">
        <v>-81.725800000000007</v>
      </c>
      <c r="V6259" s="20">
        <f t="shared" si="485"/>
        <v>-0.21250000000000002</v>
      </c>
      <c r="W6259" s="17">
        <f t="shared" si="486"/>
        <v>2017</v>
      </c>
      <c r="X6259" t="str">
        <f t="shared" si="487"/>
        <v>Nov-2017</v>
      </c>
      <c r="Y6259" s="17">
        <f t="shared" si="488"/>
        <v>4</v>
      </c>
      <c r="Z6259" t="str">
        <f t="shared" si="489"/>
        <v>11-20%</v>
      </c>
      <c r="AA6259" s="17">
        <f>IF(COUNTIF($B$2:B6259,B6259)=1,1,0)</f>
        <v>1</v>
      </c>
      <c r="AB6259" s="17">
        <f>IF(COUNTIF($F$2:F6259,F6259)=1,1,0)</f>
        <v>0</v>
      </c>
    </row>
    <row r="6260" spans="1:28" x14ac:dyDescent="0.2">
      <c r="A6260" s="17">
        <v>6259</v>
      </c>
      <c r="B6260" t="s">
        <v>8820</v>
      </c>
      <c r="C6260" s="18">
        <v>42091</v>
      </c>
      <c r="D6260" s="18">
        <v>42093</v>
      </c>
      <c r="E6260" t="s">
        <v>50</v>
      </c>
      <c r="F6260" t="s">
        <v>5141</v>
      </c>
      <c r="G6260" t="s">
        <v>5142</v>
      </c>
      <c r="H6260" t="s">
        <v>53</v>
      </c>
      <c r="I6260" t="s">
        <v>54</v>
      </c>
      <c r="J6260" t="s">
        <v>293</v>
      </c>
      <c r="K6260" t="s">
        <v>294</v>
      </c>
      <c r="L6260">
        <v>10009</v>
      </c>
      <c r="M6260" t="s">
        <v>175</v>
      </c>
      <c r="N6260" t="s">
        <v>2609</v>
      </c>
      <c r="O6260" t="s">
        <v>73</v>
      </c>
      <c r="P6260" t="s">
        <v>200</v>
      </c>
      <c r="Q6260" t="s">
        <v>2610</v>
      </c>
      <c r="R6260" s="19">
        <v>22.92</v>
      </c>
      <c r="S6260" s="17">
        <v>3</v>
      </c>
      <c r="T6260" s="20">
        <v>0</v>
      </c>
      <c r="U6260" s="19">
        <v>11.2308</v>
      </c>
      <c r="V6260" s="20">
        <f t="shared" si="485"/>
        <v>0.49</v>
      </c>
      <c r="W6260" s="17">
        <f t="shared" si="486"/>
        <v>2015</v>
      </c>
      <c r="X6260" t="str">
        <f t="shared" si="487"/>
        <v>Mar-2015</v>
      </c>
      <c r="Y6260" s="17">
        <f t="shared" si="488"/>
        <v>2</v>
      </c>
      <c r="Z6260" t="str">
        <f t="shared" si="489"/>
        <v>0% (No Discount)</v>
      </c>
      <c r="AA6260" s="17">
        <f>IF(COUNTIF($B$2:B6260,B6260)=1,1,0)</f>
        <v>1</v>
      </c>
      <c r="AB6260" s="17">
        <f>IF(COUNTIF($F$2:F6260,F6260)=1,1,0)</f>
        <v>0</v>
      </c>
    </row>
    <row r="6261" spans="1:28" x14ac:dyDescent="0.2">
      <c r="A6261" s="17">
        <v>6260</v>
      </c>
      <c r="B6261" t="s">
        <v>8821</v>
      </c>
      <c r="C6261" s="18">
        <v>42229</v>
      </c>
      <c r="D6261" s="18">
        <v>42233</v>
      </c>
      <c r="E6261" t="s">
        <v>50</v>
      </c>
      <c r="F6261" t="s">
        <v>2262</v>
      </c>
      <c r="G6261" t="s">
        <v>2263</v>
      </c>
      <c r="H6261" t="s">
        <v>53</v>
      </c>
      <c r="I6261" t="s">
        <v>54</v>
      </c>
      <c r="J6261" t="s">
        <v>1496</v>
      </c>
      <c r="K6261" t="s">
        <v>281</v>
      </c>
      <c r="L6261">
        <v>47374</v>
      </c>
      <c r="M6261" t="s">
        <v>132</v>
      </c>
      <c r="N6261" t="s">
        <v>3157</v>
      </c>
      <c r="O6261" t="s">
        <v>73</v>
      </c>
      <c r="P6261" t="s">
        <v>102</v>
      </c>
      <c r="Q6261" t="s">
        <v>3158</v>
      </c>
      <c r="R6261" s="19">
        <v>11.36</v>
      </c>
      <c r="S6261" s="17">
        <v>4</v>
      </c>
      <c r="T6261" s="20">
        <v>0</v>
      </c>
      <c r="U6261" s="19">
        <v>5.5663999999999998</v>
      </c>
      <c r="V6261" s="20">
        <f t="shared" si="485"/>
        <v>0.49</v>
      </c>
      <c r="W6261" s="17">
        <f t="shared" si="486"/>
        <v>2015</v>
      </c>
      <c r="X6261" t="str">
        <f t="shared" si="487"/>
        <v>Aug-2015</v>
      </c>
      <c r="Y6261" s="17">
        <f t="shared" si="488"/>
        <v>4</v>
      </c>
      <c r="Z6261" t="str">
        <f t="shared" si="489"/>
        <v>0% (No Discount)</v>
      </c>
      <c r="AA6261" s="17">
        <f>IF(COUNTIF($B$2:B6261,B6261)=1,1,0)</f>
        <v>1</v>
      </c>
      <c r="AB6261" s="17">
        <f>IF(COUNTIF($F$2:F6261,F6261)=1,1,0)</f>
        <v>0</v>
      </c>
    </row>
    <row r="6262" spans="1:28" x14ac:dyDescent="0.2">
      <c r="A6262" s="17">
        <v>6261</v>
      </c>
      <c r="B6262" t="s">
        <v>8822</v>
      </c>
      <c r="C6262" s="18">
        <v>42136</v>
      </c>
      <c r="D6262" s="18">
        <v>42142</v>
      </c>
      <c r="E6262" t="s">
        <v>77</v>
      </c>
      <c r="F6262" t="s">
        <v>1731</v>
      </c>
      <c r="G6262" t="s">
        <v>1732</v>
      </c>
      <c r="H6262" t="s">
        <v>53</v>
      </c>
      <c r="I6262" t="s">
        <v>54</v>
      </c>
      <c r="J6262" t="s">
        <v>122</v>
      </c>
      <c r="K6262" t="s">
        <v>123</v>
      </c>
      <c r="L6262">
        <v>98115</v>
      </c>
      <c r="M6262" t="s">
        <v>71</v>
      </c>
      <c r="N6262" t="s">
        <v>2070</v>
      </c>
      <c r="O6262" t="s">
        <v>73</v>
      </c>
      <c r="P6262" t="s">
        <v>102</v>
      </c>
      <c r="Q6262" t="s">
        <v>2071</v>
      </c>
      <c r="R6262" s="19">
        <v>14.592000000000001</v>
      </c>
      <c r="S6262" s="17">
        <v>3</v>
      </c>
      <c r="T6262" s="20">
        <v>0.2</v>
      </c>
      <c r="U6262" s="19">
        <v>4.9248000000000003</v>
      </c>
      <c r="V6262" s="20">
        <f t="shared" si="485"/>
        <v>0.33750000000000002</v>
      </c>
      <c r="W6262" s="17">
        <f t="shared" si="486"/>
        <v>2015</v>
      </c>
      <c r="X6262" t="str">
        <f t="shared" si="487"/>
        <v>May-2015</v>
      </c>
      <c r="Y6262" s="17">
        <f t="shared" si="488"/>
        <v>6</v>
      </c>
      <c r="Z6262" t="str">
        <f t="shared" si="489"/>
        <v>11-20%</v>
      </c>
      <c r="AA6262" s="17">
        <f>IF(COUNTIF($B$2:B6262,B6262)=1,1,0)</f>
        <v>1</v>
      </c>
      <c r="AB6262" s="17">
        <f>IF(COUNTIF($F$2:F6262,F6262)=1,1,0)</f>
        <v>0</v>
      </c>
    </row>
    <row r="6263" spans="1:28" x14ac:dyDescent="0.2">
      <c r="A6263" s="17">
        <v>6262</v>
      </c>
      <c r="B6263" t="s">
        <v>8823</v>
      </c>
      <c r="C6263" s="18">
        <v>42939</v>
      </c>
      <c r="D6263" s="18">
        <v>42943</v>
      </c>
      <c r="E6263" t="s">
        <v>77</v>
      </c>
      <c r="F6263" t="s">
        <v>7969</v>
      </c>
      <c r="G6263" t="s">
        <v>7970</v>
      </c>
      <c r="H6263" t="s">
        <v>68</v>
      </c>
      <c r="I6263" t="s">
        <v>54</v>
      </c>
      <c r="J6263" t="s">
        <v>1203</v>
      </c>
      <c r="K6263" t="s">
        <v>294</v>
      </c>
      <c r="L6263">
        <v>11561</v>
      </c>
      <c r="M6263" t="s">
        <v>175</v>
      </c>
      <c r="N6263" t="s">
        <v>1305</v>
      </c>
      <c r="O6263" t="s">
        <v>73</v>
      </c>
      <c r="P6263" t="s">
        <v>74</v>
      </c>
      <c r="Q6263" t="s">
        <v>1306</v>
      </c>
      <c r="R6263" s="19">
        <v>41.4</v>
      </c>
      <c r="S6263" s="17">
        <v>4</v>
      </c>
      <c r="T6263" s="20">
        <v>0</v>
      </c>
      <c r="U6263" s="19">
        <v>19.872</v>
      </c>
      <c r="V6263" s="20">
        <f t="shared" si="485"/>
        <v>0.48000000000000004</v>
      </c>
      <c r="W6263" s="17">
        <f t="shared" si="486"/>
        <v>2017</v>
      </c>
      <c r="X6263" t="str">
        <f t="shared" si="487"/>
        <v>Jul-2017</v>
      </c>
      <c r="Y6263" s="17">
        <f t="shared" si="488"/>
        <v>4</v>
      </c>
      <c r="Z6263" t="str">
        <f t="shared" si="489"/>
        <v>0% (No Discount)</v>
      </c>
      <c r="AA6263" s="17">
        <f>IF(COUNTIF($B$2:B6263,B6263)=1,1,0)</f>
        <v>1</v>
      </c>
      <c r="AB6263" s="17">
        <f>IF(COUNTIF($F$2:F6263,F6263)=1,1,0)</f>
        <v>0</v>
      </c>
    </row>
    <row r="6264" spans="1:28" x14ac:dyDescent="0.2">
      <c r="A6264" s="17">
        <v>6263</v>
      </c>
      <c r="B6264" t="s">
        <v>8824</v>
      </c>
      <c r="C6264" s="18">
        <v>42637</v>
      </c>
      <c r="D6264" s="18">
        <v>42639</v>
      </c>
      <c r="E6264" t="s">
        <v>215</v>
      </c>
      <c r="F6264" t="s">
        <v>1321</v>
      </c>
      <c r="G6264" t="s">
        <v>1322</v>
      </c>
      <c r="H6264" t="s">
        <v>68</v>
      </c>
      <c r="I6264" t="s">
        <v>54</v>
      </c>
      <c r="J6264" t="s">
        <v>3136</v>
      </c>
      <c r="K6264" t="s">
        <v>238</v>
      </c>
      <c r="L6264">
        <v>61107</v>
      </c>
      <c r="M6264" t="s">
        <v>132</v>
      </c>
      <c r="N6264" t="s">
        <v>1543</v>
      </c>
      <c r="O6264" t="s">
        <v>73</v>
      </c>
      <c r="P6264" t="s">
        <v>102</v>
      </c>
      <c r="Q6264" t="s">
        <v>1544</v>
      </c>
      <c r="R6264" s="19">
        <v>442.37200000000001</v>
      </c>
      <c r="S6264" s="17">
        <v>7</v>
      </c>
      <c r="T6264" s="20">
        <v>0.8</v>
      </c>
      <c r="U6264" s="19">
        <v>-729.91380000000004</v>
      </c>
      <c r="V6264" s="20">
        <f t="shared" si="485"/>
        <v>-1.6500000000000001</v>
      </c>
      <c r="W6264" s="17">
        <f t="shared" si="486"/>
        <v>2016</v>
      </c>
      <c r="X6264" t="str">
        <f t="shared" si="487"/>
        <v>Sep-2016</v>
      </c>
      <c r="Y6264" s="17">
        <f t="shared" si="488"/>
        <v>2</v>
      </c>
      <c r="Z6264" t="str">
        <f t="shared" si="489"/>
        <v>Over 50%</v>
      </c>
      <c r="AA6264" s="17">
        <f>IF(COUNTIF($B$2:B6264,B6264)=1,1,0)</f>
        <v>1</v>
      </c>
      <c r="AB6264" s="17">
        <f>IF(COUNTIF($F$2:F6264,F6264)=1,1,0)</f>
        <v>0</v>
      </c>
    </row>
    <row r="6265" spans="1:28" x14ac:dyDescent="0.2">
      <c r="A6265" s="17">
        <v>6264</v>
      </c>
      <c r="B6265" t="s">
        <v>8825</v>
      </c>
      <c r="C6265" s="18">
        <v>42860</v>
      </c>
      <c r="D6265" s="18">
        <v>42865</v>
      </c>
      <c r="E6265" t="s">
        <v>77</v>
      </c>
      <c r="F6265" t="s">
        <v>3837</v>
      </c>
      <c r="G6265" t="s">
        <v>3838</v>
      </c>
      <c r="H6265" t="s">
        <v>68</v>
      </c>
      <c r="I6265" t="s">
        <v>54</v>
      </c>
      <c r="J6265" t="s">
        <v>524</v>
      </c>
      <c r="K6265" t="s">
        <v>1302</v>
      </c>
      <c r="L6265">
        <v>31907</v>
      </c>
      <c r="M6265" t="s">
        <v>57</v>
      </c>
      <c r="N6265" t="s">
        <v>4071</v>
      </c>
      <c r="O6265" t="s">
        <v>73</v>
      </c>
      <c r="P6265" t="s">
        <v>102</v>
      </c>
      <c r="Q6265" t="s">
        <v>4072</v>
      </c>
      <c r="R6265" s="19">
        <v>34.5</v>
      </c>
      <c r="S6265" s="17">
        <v>3</v>
      </c>
      <c r="T6265" s="20">
        <v>0</v>
      </c>
      <c r="U6265" s="19">
        <v>15.525</v>
      </c>
      <c r="V6265" s="20">
        <f t="shared" si="485"/>
        <v>0.45</v>
      </c>
      <c r="W6265" s="17">
        <f t="shared" si="486"/>
        <v>2017</v>
      </c>
      <c r="X6265" t="str">
        <f t="shared" si="487"/>
        <v>May-2017</v>
      </c>
      <c r="Y6265" s="17">
        <f t="shared" si="488"/>
        <v>5</v>
      </c>
      <c r="Z6265" t="str">
        <f t="shared" si="489"/>
        <v>0% (No Discount)</v>
      </c>
      <c r="AA6265" s="17">
        <f>IF(COUNTIF($B$2:B6265,B6265)=1,1,0)</f>
        <v>1</v>
      </c>
      <c r="AB6265" s="17">
        <f>IF(COUNTIF($F$2:F6265,F6265)=1,1,0)</f>
        <v>0</v>
      </c>
    </row>
    <row r="6266" spans="1:28" x14ac:dyDescent="0.2">
      <c r="A6266" s="17">
        <v>6265</v>
      </c>
      <c r="B6266" t="s">
        <v>8826</v>
      </c>
      <c r="C6266" s="18">
        <v>42649</v>
      </c>
      <c r="D6266" s="18">
        <v>42649</v>
      </c>
      <c r="E6266" t="s">
        <v>1320</v>
      </c>
      <c r="F6266" t="s">
        <v>888</v>
      </c>
      <c r="G6266" t="s">
        <v>889</v>
      </c>
      <c r="H6266" t="s">
        <v>53</v>
      </c>
      <c r="I6266" t="s">
        <v>54</v>
      </c>
      <c r="J6266" t="s">
        <v>4584</v>
      </c>
      <c r="K6266" t="s">
        <v>677</v>
      </c>
      <c r="L6266">
        <v>74133</v>
      </c>
      <c r="M6266" t="s">
        <v>132</v>
      </c>
      <c r="N6266" t="s">
        <v>352</v>
      </c>
      <c r="O6266" t="s">
        <v>73</v>
      </c>
      <c r="P6266" t="s">
        <v>102</v>
      </c>
      <c r="Q6266" t="s">
        <v>353</v>
      </c>
      <c r="R6266" s="19">
        <v>28.85</v>
      </c>
      <c r="S6266" s="17">
        <v>5</v>
      </c>
      <c r="T6266" s="20">
        <v>0</v>
      </c>
      <c r="U6266" s="19">
        <v>14.425000000000001</v>
      </c>
      <c r="V6266" s="20">
        <f t="shared" si="485"/>
        <v>0.5</v>
      </c>
      <c r="W6266" s="17">
        <f t="shared" si="486"/>
        <v>2016</v>
      </c>
      <c r="X6266" t="str">
        <f t="shared" si="487"/>
        <v>Oct-2016</v>
      </c>
      <c r="Y6266" s="17">
        <f t="shared" si="488"/>
        <v>0</v>
      </c>
      <c r="Z6266" t="str">
        <f t="shared" si="489"/>
        <v>0% (No Discount)</v>
      </c>
      <c r="AA6266" s="17">
        <f>IF(COUNTIF($B$2:B6266,B6266)=1,1,0)</f>
        <v>1</v>
      </c>
      <c r="AB6266" s="17">
        <f>IF(COUNTIF($F$2:F6266,F6266)=1,1,0)</f>
        <v>0</v>
      </c>
    </row>
    <row r="6267" spans="1:28" x14ac:dyDescent="0.2">
      <c r="A6267" s="17">
        <v>6266</v>
      </c>
      <c r="B6267" t="s">
        <v>8827</v>
      </c>
      <c r="C6267" s="18">
        <v>41946</v>
      </c>
      <c r="D6267" s="18">
        <v>41951</v>
      </c>
      <c r="E6267" t="s">
        <v>77</v>
      </c>
      <c r="F6267" t="s">
        <v>2104</v>
      </c>
      <c r="G6267" t="s">
        <v>2105</v>
      </c>
      <c r="H6267" t="s">
        <v>53</v>
      </c>
      <c r="I6267" t="s">
        <v>54</v>
      </c>
      <c r="J6267" t="s">
        <v>5696</v>
      </c>
      <c r="K6267" t="s">
        <v>362</v>
      </c>
      <c r="L6267">
        <v>37211</v>
      </c>
      <c r="M6267" t="s">
        <v>57</v>
      </c>
      <c r="N6267" t="s">
        <v>3297</v>
      </c>
      <c r="O6267" t="s">
        <v>73</v>
      </c>
      <c r="P6267" t="s">
        <v>117</v>
      </c>
      <c r="Q6267" t="s">
        <v>3298</v>
      </c>
      <c r="R6267" s="19">
        <v>3.488</v>
      </c>
      <c r="S6267" s="17">
        <v>2</v>
      </c>
      <c r="T6267" s="20">
        <v>0.2</v>
      </c>
      <c r="U6267" s="19">
        <v>1.1772</v>
      </c>
      <c r="V6267" s="20">
        <f t="shared" si="485"/>
        <v>0.33750000000000002</v>
      </c>
      <c r="W6267" s="17">
        <f t="shared" si="486"/>
        <v>2014</v>
      </c>
      <c r="X6267" t="str">
        <f t="shared" si="487"/>
        <v>Nov-2014</v>
      </c>
      <c r="Y6267" s="17">
        <f t="shared" si="488"/>
        <v>5</v>
      </c>
      <c r="Z6267" t="str">
        <f t="shared" si="489"/>
        <v>11-20%</v>
      </c>
      <c r="AA6267" s="17">
        <f>IF(COUNTIF($B$2:B6267,B6267)=1,1,0)</f>
        <v>1</v>
      </c>
      <c r="AB6267" s="17">
        <f>IF(COUNTIF($F$2:F6267,F6267)=1,1,0)</f>
        <v>0</v>
      </c>
    </row>
    <row r="6268" spans="1:28" x14ac:dyDescent="0.2">
      <c r="A6268" s="17">
        <v>6267</v>
      </c>
      <c r="B6268" t="s">
        <v>8827</v>
      </c>
      <c r="C6268" s="18">
        <v>41946</v>
      </c>
      <c r="D6268" s="18">
        <v>41951</v>
      </c>
      <c r="E6268" t="s">
        <v>77</v>
      </c>
      <c r="F6268" t="s">
        <v>2104</v>
      </c>
      <c r="G6268" t="s">
        <v>2105</v>
      </c>
      <c r="H6268" t="s">
        <v>53</v>
      </c>
      <c r="I6268" t="s">
        <v>54</v>
      </c>
      <c r="J6268" t="s">
        <v>5696</v>
      </c>
      <c r="K6268" t="s">
        <v>362</v>
      </c>
      <c r="L6268">
        <v>37211</v>
      </c>
      <c r="M6268" t="s">
        <v>57</v>
      </c>
      <c r="N6268" t="s">
        <v>2683</v>
      </c>
      <c r="O6268" t="s">
        <v>73</v>
      </c>
      <c r="P6268" t="s">
        <v>117</v>
      </c>
      <c r="Q6268" t="s">
        <v>2684</v>
      </c>
      <c r="R6268" s="19">
        <v>143.85599999999999</v>
      </c>
      <c r="S6268" s="17">
        <v>9</v>
      </c>
      <c r="T6268" s="20">
        <v>0.2</v>
      </c>
      <c r="U6268" s="19">
        <v>48.551400000000001</v>
      </c>
      <c r="V6268" s="20">
        <f t="shared" si="485"/>
        <v>0.33750000000000002</v>
      </c>
      <c r="W6268" s="17">
        <f t="shared" si="486"/>
        <v>2014</v>
      </c>
      <c r="X6268" t="str">
        <f t="shared" si="487"/>
        <v>Nov-2014</v>
      </c>
      <c r="Y6268" s="17">
        <f t="shared" si="488"/>
        <v>5</v>
      </c>
      <c r="Z6268" t="str">
        <f t="shared" si="489"/>
        <v>11-20%</v>
      </c>
      <c r="AA6268" s="17">
        <f>IF(COUNTIF($B$2:B6268,B6268)=1,1,0)</f>
        <v>0</v>
      </c>
      <c r="AB6268" s="17">
        <f>IF(COUNTIF($F$2:F6268,F6268)=1,1,0)</f>
        <v>0</v>
      </c>
    </row>
    <row r="6269" spans="1:28" x14ac:dyDescent="0.2">
      <c r="A6269" s="17">
        <v>6268</v>
      </c>
      <c r="B6269" t="s">
        <v>8828</v>
      </c>
      <c r="C6269" s="18">
        <v>42278</v>
      </c>
      <c r="D6269" s="18">
        <v>42281</v>
      </c>
      <c r="E6269" t="s">
        <v>50</v>
      </c>
      <c r="F6269" t="s">
        <v>762</v>
      </c>
      <c r="G6269" t="s">
        <v>763</v>
      </c>
      <c r="H6269" t="s">
        <v>129</v>
      </c>
      <c r="I6269" t="s">
        <v>54</v>
      </c>
      <c r="J6269" t="s">
        <v>8829</v>
      </c>
      <c r="K6269" t="s">
        <v>1275</v>
      </c>
      <c r="L6269">
        <v>2138</v>
      </c>
      <c r="M6269" t="s">
        <v>175</v>
      </c>
      <c r="N6269" t="s">
        <v>1952</v>
      </c>
      <c r="O6269" t="s">
        <v>98</v>
      </c>
      <c r="P6269" t="s">
        <v>99</v>
      </c>
      <c r="Q6269" t="s">
        <v>1953</v>
      </c>
      <c r="R6269" s="19">
        <v>311.98</v>
      </c>
      <c r="S6269" s="17">
        <v>2</v>
      </c>
      <c r="T6269" s="20">
        <v>0</v>
      </c>
      <c r="U6269" s="19">
        <v>93.593999999999994</v>
      </c>
      <c r="V6269" s="20">
        <f t="shared" si="485"/>
        <v>0.3</v>
      </c>
      <c r="W6269" s="17">
        <f t="shared" si="486"/>
        <v>2015</v>
      </c>
      <c r="X6269" t="str">
        <f t="shared" si="487"/>
        <v>Oct-2015</v>
      </c>
      <c r="Y6269" s="17">
        <f t="shared" si="488"/>
        <v>3</v>
      </c>
      <c r="Z6269" t="str">
        <f t="shared" si="489"/>
        <v>0% (No Discount)</v>
      </c>
      <c r="AA6269" s="17">
        <f>IF(COUNTIF($B$2:B6269,B6269)=1,1,0)</f>
        <v>1</v>
      </c>
      <c r="AB6269" s="17">
        <f>IF(COUNTIF($F$2:F6269,F6269)=1,1,0)</f>
        <v>0</v>
      </c>
    </row>
    <row r="6270" spans="1:28" x14ac:dyDescent="0.2">
      <c r="A6270" s="17">
        <v>6269</v>
      </c>
      <c r="B6270" t="s">
        <v>8828</v>
      </c>
      <c r="C6270" s="18">
        <v>42278</v>
      </c>
      <c r="D6270" s="18">
        <v>42281</v>
      </c>
      <c r="E6270" t="s">
        <v>50</v>
      </c>
      <c r="F6270" t="s">
        <v>762</v>
      </c>
      <c r="G6270" t="s">
        <v>763</v>
      </c>
      <c r="H6270" t="s">
        <v>129</v>
      </c>
      <c r="I6270" t="s">
        <v>54</v>
      </c>
      <c r="J6270" t="s">
        <v>8829</v>
      </c>
      <c r="K6270" t="s">
        <v>1275</v>
      </c>
      <c r="L6270">
        <v>2138</v>
      </c>
      <c r="M6270" t="s">
        <v>175</v>
      </c>
      <c r="N6270" t="s">
        <v>5656</v>
      </c>
      <c r="O6270" t="s">
        <v>73</v>
      </c>
      <c r="P6270" t="s">
        <v>102</v>
      </c>
      <c r="Q6270" t="s">
        <v>1249</v>
      </c>
      <c r="R6270" s="19">
        <v>22.45</v>
      </c>
      <c r="S6270" s="17">
        <v>5</v>
      </c>
      <c r="T6270" s="20">
        <v>0</v>
      </c>
      <c r="U6270" s="19">
        <v>10.327</v>
      </c>
      <c r="V6270" s="20">
        <f t="shared" si="485"/>
        <v>0.46</v>
      </c>
      <c r="W6270" s="17">
        <f t="shared" si="486"/>
        <v>2015</v>
      </c>
      <c r="X6270" t="str">
        <f t="shared" si="487"/>
        <v>Oct-2015</v>
      </c>
      <c r="Y6270" s="17">
        <f t="shared" si="488"/>
        <v>3</v>
      </c>
      <c r="Z6270" t="str">
        <f t="shared" si="489"/>
        <v>0% (No Discount)</v>
      </c>
      <c r="AA6270" s="17">
        <f>IF(COUNTIF($B$2:B6270,B6270)=1,1,0)</f>
        <v>0</v>
      </c>
      <c r="AB6270" s="17">
        <f>IF(COUNTIF($F$2:F6270,F6270)=1,1,0)</f>
        <v>0</v>
      </c>
    </row>
    <row r="6271" spans="1:28" x14ac:dyDescent="0.2">
      <c r="A6271" s="17">
        <v>6270</v>
      </c>
      <c r="B6271" t="s">
        <v>8830</v>
      </c>
      <c r="C6271" s="18">
        <v>43071</v>
      </c>
      <c r="D6271" s="18">
        <v>43075</v>
      </c>
      <c r="E6271" t="s">
        <v>77</v>
      </c>
      <c r="F6271" t="s">
        <v>1564</v>
      </c>
      <c r="G6271" t="s">
        <v>1565</v>
      </c>
      <c r="H6271" t="s">
        <v>68</v>
      </c>
      <c r="I6271" t="s">
        <v>54</v>
      </c>
      <c r="J6271" t="s">
        <v>3234</v>
      </c>
      <c r="K6271" t="s">
        <v>70</v>
      </c>
      <c r="L6271">
        <v>94601</v>
      </c>
      <c r="M6271" t="s">
        <v>71</v>
      </c>
      <c r="N6271" t="s">
        <v>643</v>
      </c>
      <c r="O6271" t="s">
        <v>98</v>
      </c>
      <c r="P6271" t="s">
        <v>99</v>
      </c>
      <c r="Q6271" t="s">
        <v>644</v>
      </c>
      <c r="R6271" s="19">
        <v>39.991999999999997</v>
      </c>
      <c r="S6271" s="17">
        <v>1</v>
      </c>
      <c r="T6271" s="20">
        <v>0.2</v>
      </c>
      <c r="U6271" s="19">
        <v>-7.9984000000000002</v>
      </c>
      <c r="V6271" s="20">
        <f t="shared" si="485"/>
        <v>-0.2</v>
      </c>
      <c r="W6271" s="17">
        <f t="shared" si="486"/>
        <v>2017</v>
      </c>
      <c r="X6271" t="str">
        <f t="shared" si="487"/>
        <v>Dec-2017</v>
      </c>
      <c r="Y6271" s="17">
        <f t="shared" si="488"/>
        <v>4</v>
      </c>
      <c r="Z6271" t="str">
        <f t="shared" si="489"/>
        <v>11-20%</v>
      </c>
      <c r="AA6271" s="17">
        <f>IF(COUNTIF($B$2:B6271,B6271)=1,1,0)</f>
        <v>1</v>
      </c>
      <c r="AB6271" s="17">
        <f>IF(COUNTIF($F$2:F6271,F6271)=1,1,0)</f>
        <v>0</v>
      </c>
    </row>
    <row r="6272" spans="1:28" x14ac:dyDescent="0.2">
      <c r="A6272" s="17">
        <v>6271</v>
      </c>
      <c r="B6272" t="s">
        <v>8830</v>
      </c>
      <c r="C6272" s="18">
        <v>43071</v>
      </c>
      <c r="D6272" s="18">
        <v>43075</v>
      </c>
      <c r="E6272" t="s">
        <v>77</v>
      </c>
      <c r="F6272" t="s">
        <v>1564</v>
      </c>
      <c r="G6272" t="s">
        <v>1565</v>
      </c>
      <c r="H6272" t="s">
        <v>68</v>
      </c>
      <c r="I6272" t="s">
        <v>54</v>
      </c>
      <c r="J6272" t="s">
        <v>3234</v>
      </c>
      <c r="K6272" t="s">
        <v>70</v>
      </c>
      <c r="L6272">
        <v>94601</v>
      </c>
      <c r="M6272" t="s">
        <v>71</v>
      </c>
      <c r="N6272" t="s">
        <v>6938</v>
      </c>
      <c r="O6272" t="s">
        <v>59</v>
      </c>
      <c r="P6272" t="s">
        <v>63</v>
      </c>
      <c r="Q6272" t="s">
        <v>6939</v>
      </c>
      <c r="R6272" s="19">
        <v>1159.056</v>
      </c>
      <c r="S6272" s="17">
        <v>9</v>
      </c>
      <c r="T6272" s="20">
        <v>0.2</v>
      </c>
      <c r="U6272" s="19">
        <v>43.464599999999997</v>
      </c>
      <c r="V6272" s="20">
        <f t="shared" si="485"/>
        <v>3.7499999999999999E-2</v>
      </c>
      <c r="W6272" s="17">
        <f t="shared" si="486"/>
        <v>2017</v>
      </c>
      <c r="X6272" t="str">
        <f t="shared" si="487"/>
        <v>Dec-2017</v>
      </c>
      <c r="Y6272" s="17">
        <f t="shared" si="488"/>
        <v>4</v>
      </c>
      <c r="Z6272" t="str">
        <f t="shared" si="489"/>
        <v>11-20%</v>
      </c>
      <c r="AA6272" s="17">
        <f>IF(COUNTIF($B$2:B6272,B6272)=1,1,0)</f>
        <v>0</v>
      </c>
      <c r="AB6272" s="17">
        <f>IF(COUNTIF($F$2:F6272,F6272)=1,1,0)</f>
        <v>0</v>
      </c>
    </row>
    <row r="6273" spans="1:28" x14ac:dyDescent="0.2">
      <c r="A6273" s="17">
        <v>6272</v>
      </c>
      <c r="B6273" t="s">
        <v>8830</v>
      </c>
      <c r="C6273" s="18">
        <v>43071</v>
      </c>
      <c r="D6273" s="18">
        <v>43075</v>
      </c>
      <c r="E6273" t="s">
        <v>77</v>
      </c>
      <c r="F6273" t="s">
        <v>1564</v>
      </c>
      <c r="G6273" t="s">
        <v>1565</v>
      </c>
      <c r="H6273" t="s">
        <v>68</v>
      </c>
      <c r="I6273" t="s">
        <v>54</v>
      </c>
      <c r="J6273" t="s">
        <v>3234</v>
      </c>
      <c r="K6273" t="s">
        <v>70</v>
      </c>
      <c r="L6273">
        <v>94601</v>
      </c>
      <c r="M6273" t="s">
        <v>71</v>
      </c>
      <c r="N6273" t="s">
        <v>3588</v>
      </c>
      <c r="O6273" t="s">
        <v>73</v>
      </c>
      <c r="P6273" t="s">
        <v>95</v>
      </c>
      <c r="Q6273" t="s">
        <v>3589</v>
      </c>
      <c r="R6273" s="19">
        <v>179.9</v>
      </c>
      <c r="S6273" s="17">
        <v>5</v>
      </c>
      <c r="T6273" s="20">
        <v>0</v>
      </c>
      <c r="U6273" s="19">
        <v>44.975000000000001</v>
      </c>
      <c r="V6273" s="20">
        <f t="shared" si="485"/>
        <v>0.25</v>
      </c>
      <c r="W6273" s="17">
        <f t="shared" si="486"/>
        <v>2017</v>
      </c>
      <c r="X6273" t="str">
        <f t="shared" si="487"/>
        <v>Dec-2017</v>
      </c>
      <c r="Y6273" s="17">
        <f t="shared" si="488"/>
        <v>4</v>
      </c>
      <c r="Z6273" t="str">
        <f t="shared" si="489"/>
        <v>0% (No Discount)</v>
      </c>
      <c r="AA6273" s="17">
        <f>IF(COUNTIF($B$2:B6273,B6273)=1,1,0)</f>
        <v>0</v>
      </c>
      <c r="AB6273" s="17">
        <f>IF(COUNTIF($F$2:F6273,F6273)=1,1,0)</f>
        <v>0</v>
      </c>
    </row>
    <row r="6274" spans="1:28" x14ac:dyDescent="0.2">
      <c r="A6274" s="17">
        <v>6273</v>
      </c>
      <c r="B6274" t="s">
        <v>8831</v>
      </c>
      <c r="C6274" s="18">
        <v>43080</v>
      </c>
      <c r="D6274" s="18">
        <v>43081</v>
      </c>
      <c r="E6274" t="s">
        <v>215</v>
      </c>
      <c r="F6274" t="s">
        <v>1369</v>
      </c>
      <c r="G6274" t="s">
        <v>1370</v>
      </c>
      <c r="H6274" t="s">
        <v>68</v>
      </c>
      <c r="I6274" t="s">
        <v>54</v>
      </c>
      <c r="J6274" t="s">
        <v>8832</v>
      </c>
      <c r="K6274" t="s">
        <v>238</v>
      </c>
      <c r="L6274">
        <v>60067</v>
      </c>
      <c r="M6274" t="s">
        <v>132</v>
      </c>
      <c r="N6274" t="s">
        <v>4830</v>
      </c>
      <c r="O6274" t="s">
        <v>98</v>
      </c>
      <c r="P6274" t="s">
        <v>188</v>
      </c>
      <c r="Q6274" t="s">
        <v>4831</v>
      </c>
      <c r="R6274" s="19">
        <v>116.312</v>
      </c>
      <c r="S6274" s="17">
        <v>7</v>
      </c>
      <c r="T6274" s="20">
        <v>0.2</v>
      </c>
      <c r="U6274" s="19">
        <v>23.2624</v>
      </c>
      <c r="V6274" s="20">
        <f t="shared" ref="V6274:V6337" si="490">IFERROR(U6274/R6274,0)</f>
        <v>0.2</v>
      </c>
      <c r="W6274" s="17">
        <f t="shared" ref="W6274:W6337" si="491">YEAR(C6274)</f>
        <v>2017</v>
      </c>
      <c r="X6274" t="str">
        <f t="shared" ref="X6274:X6337" si="492">TEXT(C6274,"mmm-yyyy")</f>
        <v>Dec-2017</v>
      </c>
      <c r="Y6274" s="17">
        <f t="shared" ref="Y6274:Y6337" si="493">D6274-C6274</f>
        <v>1</v>
      </c>
      <c r="Z6274" t="str">
        <f t="shared" ref="Z6274:Z6337" si="494">IF(T6274=0,"0% (No Discount)",IF(T6274&lt;=0.1,"1-10%",IF(T6274&lt;=0.2,"11-20%",IF(T6274&lt;=0.3,"21-30%",IF(T6274&lt;=0.4,"31-40%",IF(T6274&lt;=0.5,"41-50%","Over 50%"))))))</f>
        <v>11-20%</v>
      </c>
      <c r="AA6274" s="17">
        <f>IF(COUNTIF($B$2:B6274,B6274)=1,1,0)</f>
        <v>1</v>
      </c>
      <c r="AB6274" s="17">
        <f>IF(COUNTIF($F$2:F6274,F6274)=1,1,0)</f>
        <v>0</v>
      </c>
    </row>
    <row r="6275" spans="1:28" x14ac:dyDescent="0.2">
      <c r="A6275" s="17">
        <v>6274</v>
      </c>
      <c r="B6275" t="s">
        <v>8833</v>
      </c>
      <c r="C6275" s="18">
        <v>42568</v>
      </c>
      <c r="D6275" s="18">
        <v>42573</v>
      </c>
      <c r="E6275" t="s">
        <v>50</v>
      </c>
      <c r="F6275" t="s">
        <v>5212</v>
      </c>
      <c r="G6275" t="s">
        <v>5213</v>
      </c>
      <c r="H6275" t="s">
        <v>53</v>
      </c>
      <c r="I6275" t="s">
        <v>54</v>
      </c>
      <c r="J6275" t="s">
        <v>122</v>
      </c>
      <c r="K6275" t="s">
        <v>123</v>
      </c>
      <c r="L6275">
        <v>98105</v>
      </c>
      <c r="M6275" t="s">
        <v>71</v>
      </c>
      <c r="N6275" t="s">
        <v>5723</v>
      </c>
      <c r="O6275" t="s">
        <v>59</v>
      </c>
      <c r="P6275" t="s">
        <v>92</v>
      </c>
      <c r="Q6275" t="s">
        <v>5724</v>
      </c>
      <c r="R6275" s="19">
        <v>12.42</v>
      </c>
      <c r="S6275" s="17">
        <v>3</v>
      </c>
      <c r="T6275" s="20">
        <v>0</v>
      </c>
      <c r="U6275" s="19">
        <v>4.4711999999999996</v>
      </c>
      <c r="V6275" s="20">
        <f t="shared" si="490"/>
        <v>0.36</v>
      </c>
      <c r="W6275" s="17">
        <f t="shared" si="491"/>
        <v>2016</v>
      </c>
      <c r="X6275" t="str">
        <f t="shared" si="492"/>
        <v>Jul-2016</v>
      </c>
      <c r="Y6275" s="17">
        <f t="shared" si="493"/>
        <v>5</v>
      </c>
      <c r="Z6275" t="str">
        <f t="shared" si="494"/>
        <v>0% (No Discount)</v>
      </c>
      <c r="AA6275" s="17">
        <f>IF(COUNTIF($B$2:B6275,B6275)=1,1,0)</f>
        <v>1</v>
      </c>
      <c r="AB6275" s="17">
        <f>IF(COUNTIF($F$2:F6275,F6275)=1,1,0)</f>
        <v>0</v>
      </c>
    </row>
    <row r="6276" spans="1:28" x14ac:dyDescent="0.2">
      <c r="A6276" s="17">
        <v>6275</v>
      </c>
      <c r="B6276" t="s">
        <v>8833</v>
      </c>
      <c r="C6276" s="18">
        <v>42568</v>
      </c>
      <c r="D6276" s="18">
        <v>42573</v>
      </c>
      <c r="E6276" t="s">
        <v>50</v>
      </c>
      <c r="F6276" t="s">
        <v>5212</v>
      </c>
      <c r="G6276" t="s">
        <v>5213</v>
      </c>
      <c r="H6276" t="s">
        <v>53</v>
      </c>
      <c r="I6276" t="s">
        <v>54</v>
      </c>
      <c r="J6276" t="s">
        <v>122</v>
      </c>
      <c r="K6276" t="s">
        <v>123</v>
      </c>
      <c r="L6276">
        <v>98105</v>
      </c>
      <c r="M6276" t="s">
        <v>71</v>
      </c>
      <c r="N6276" t="s">
        <v>8834</v>
      </c>
      <c r="O6276" t="s">
        <v>98</v>
      </c>
      <c r="P6276" t="s">
        <v>188</v>
      </c>
      <c r="Q6276" t="s">
        <v>8835</v>
      </c>
      <c r="R6276" s="19">
        <v>428.4</v>
      </c>
      <c r="S6276" s="17">
        <v>3</v>
      </c>
      <c r="T6276" s="20">
        <v>0</v>
      </c>
      <c r="U6276" s="19">
        <v>89.963999999999999</v>
      </c>
      <c r="V6276" s="20">
        <f t="shared" si="490"/>
        <v>0.21000000000000002</v>
      </c>
      <c r="W6276" s="17">
        <f t="shared" si="491"/>
        <v>2016</v>
      </c>
      <c r="X6276" t="str">
        <f t="shared" si="492"/>
        <v>Jul-2016</v>
      </c>
      <c r="Y6276" s="17">
        <f t="shared" si="493"/>
        <v>5</v>
      </c>
      <c r="Z6276" t="str">
        <f t="shared" si="494"/>
        <v>0% (No Discount)</v>
      </c>
      <c r="AA6276" s="17">
        <f>IF(COUNTIF($B$2:B6276,B6276)=1,1,0)</f>
        <v>0</v>
      </c>
      <c r="AB6276" s="17">
        <f>IF(COUNTIF($F$2:F6276,F6276)=1,1,0)</f>
        <v>0</v>
      </c>
    </row>
    <row r="6277" spans="1:28" x14ac:dyDescent="0.2">
      <c r="A6277" s="17">
        <v>6276</v>
      </c>
      <c r="B6277" t="s">
        <v>8833</v>
      </c>
      <c r="C6277" s="18">
        <v>42568</v>
      </c>
      <c r="D6277" s="18">
        <v>42573</v>
      </c>
      <c r="E6277" t="s">
        <v>50</v>
      </c>
      <c r="F6277" t="s">
        <v>5212</v>
      </c>
      <c r="G6277" t="s">
        <v>5213</v>
      </c>
      <c r="H6277" t="s">
        <v>53</v>
      </c>
      <c r="I6277" t="s">
        <v>54</v>
      </c>
      <c r="J6277" t="s">
        <v>122</v>
      </c>
      <c r="K6277" t="s">
        <v>123</v>
      </c>
      <c r="L6277">
        <v>98105</v>
      </c>
      <c r="M6277" t="s">
        <v>71</v>
      </c>
      <c r="N6277" t="s">
        <v>7032</v>
      </c>
      <c r="O6277" t="s">
        <v>59</v>
      </c>
      <c r="P6277" t="s">
        <v>92</v>
      </c>
      <c r="Q6277" t="s">
        <v>7033</v>
      </c>
      <c r="R6277" s="19">
        <v>24.75</v>
      </c>
      <c r="S6277" s="17">
        <v>5</v>
      </c>
      <c r="T6277" s="20">
        <v>0</v>
      </c>
      <c r="U6277" s="19">
        <v>10.89</v>
      </c>
      <c r="V6277" s="20">
        <f t="shared" si="490"/>
        <v>0.44</v>
      </c>
      <c r="W6277" s="17">
        <f t="shared" si="491"/>
        <v>2016</v>
      </c>
      <c r="X6277" t="str">
        <f t="shared" si="492"/>
        <v>Jul-2016</v>
      </c>
      <c r="Y6277" s="17">
        <f t="shared" si="493"/>
        <v>5</v>
      </c>
      <c r="Z6277" t="str">
        <f t="shared" si="494"/>
        <v>0% (No Discount)</v>
      </c>
      <c r="AA6277" s="17">
        <f>IF(COUNTIF($B$2:B6277,B6277)=1,1,0)</f>
        <v>0</v>
      </c>
      <c r="AB6277" s="17">
        <f>IF(COUNTIF($F$2:F6277,F6277)=1,1,0)</f>
        <v>0</v>
      </c>
    </row>
    <row r="6278" spans="1:28" x14ac:dyDescent="0.2">
      <c r="A6278" s="17">
        <v>6277</v>
      </c>
      <c r="B6278" t="s">
        <v>8833</v>
      </c>
      <c r="C6278" s="18">
        <v>42568</v>
      </c>
      <c r="D6278" s="18">
        <v>42573</v>
      </c>
      <c r="E6278" t="s">
        <v>50</v>
      </c>
      <c r="F6278" t="s">
        <v>5212</v>
      </c>
      <c r="G6278" t="s">
        <v>5213</v>
      </c>
      <c r="H6278" t="s">
        <v>53</v>
      </c>
      <c r="I6278" t="s">
        <v>54</v>
      </c>
      <c r="J6278" t="s">
        <v>122</v>
      </c>
      <c r="K6278" t="s">
        <v>123</v>
      </c>
      <c r="L6278">
        <v>98105</v>
      </c>
      <c r="M6278" t="s">
        <v>71</v>
      </c>
      <c r="N6278" t="s">
        <v>1227</v>
      </c>
      <c r="O6278" t="s">
        <v>73</v>
      </c>
      <c r="P6278" t="s">
        <v>74</v>
      </c>
      <c r="Q6278" t="s">
        <v>1228</v>
      </c>
      <c r="R6278" s="19">
        <v>87.71</v>
      </c>
      <c r="S6278" s="17">
        <v>7</v>
      </c>
      <c r="T6278" s="20">
        <v>0</v>
      </c>
      <c r="U6278" s="19">
        <v>41.223700000000001</v>
      </c>
      <c r="V6278" s="20">
        <f t="shared" si="490"/>
        <v>0.47000000000000003</v>
      </c>
      <c r="W6278" s="17">
        <f t="shared" si="491"/>
        <v>2016</v>
      </c>
      <c r="X6278" t="str">
        <f t="shared" si="492"/>
        <v>Jul-2016</v>
      </c>
      <c r="Y6278" s="17">
        <f t="shared" si="493"/>
        <v>5</v>
      </c>
      <c r="Z6278" t="str">
        <f t="shared" si="494"/>
        <v>0% (No Discount)</v>
      </c>
      <c r="AA6278" s="17">
        <f>IF(COUNTIF($B$2:B6278,B6278)=1,1,0)</f>
        <v>0</v>
      </c>
      <c r="AB6278" s="17">
        <f>IF(COUNTIF($F$2:F6278,F6278)=1,1,0)</f>
        <v>0</v>
      </c>
    </row>
    <row r="6279" spans="1:28" x14ac:dyDescent="0.2">
      <c r="A6279" s="17">
        <v>6278</v>
      </c>
      <c r="B6279" t="s">
        <v>8833</v>
      </c>
      <c r="C6279" s="18">
        <v>42568</v>
      </c>
      <c r="D6279" s="18">
        <v>42573</v>
      </c>
      <c r="E6279" t="s">
        <v>50</v>
      </c>
      <c r="F6279" t="s">
        <v>5212</v>
      </c>
      <c r="G6279" t="s">
        <v>5213</v>
      </c>
      <c r="H6279" t="s">
        <v>53</v>
      </c>
      <c r="I6279" t="s">
        <v>54</v>
      </c>
      <c r="J6279" t="s">
        <v>122</v>
      </c>
      <c r="K6279" t="s">
        <v>123</v>
      </c>
      <c r="L6279">
        <v>98105</v>
      </c>
      <c r="M6279" t="s">
        <v>71</v>
      </c>
      <c r="N6279" t="s">
        <v>304</v>
      </c>
      <c r="O6279" t="s">
        <v>73</v>
      </c>
      <c r="P6279" t="s">
        <v>86</v>
      </c>
      <c r="Q6279" t="s">
        <v>305</v>
      </c>
      <c r="R6279" s="19">
        <v>69.52</v>
      </c>
      <c r="S6279" s="17">
        <v>2</v>
      </c>
      <c r="T6279" s="20">
        <v>0</v>
      </c>
      <c r="U6279" s="19">
        <v>17.38</v>
      </c>
      <c r="V6279" s="20">
        <f t="shared" si="490"/>
        <v>0.25</v>
      </c>
      <c r="W6279" s="17">
        <f t="shared" si="491"/>
        <v>2016</v>
      </c>
      <c r="X6279" t="str">
        <f t="shared" si="492"/>
        <v>Jul-2016</v>
      </c>
      <c r="Y6279" s="17">
        <f t="shared" si="493"/>
        <v>5</v>
      </c>
      <c r="Z6279" t="str">
        <f t="shared" si="494"/>
        <v>0% (No Discount)</v>
      </c>
      <c r="AA6279" s="17">
        <f>IF(COUNTIF($B$2:B6279,B6279)=1,1,0)</f>
        <v>0</v>
      </c>
      <c r="AB6279" s="17">
        <f>IF(COUNTIF($F$2:F6279,F6279)=1,1,0)</f>
        <v>0</v>
      </c>
    </row>
    <row r="6280" spans="1:28" x14ac:dyDescent="0.2">
      <c r="A6280" s="17">
        <v>6279</v>
      </c>
      <c r="B6280" t="s">
        <v>8833</v>
      </c>
      <c r="C6280" s="18">
        <v>42568</v>
      </c>
      <c r="D6280" s="18">
        <v>42573</v>
      </c>
      <c r="E6280" t="s">
        <v>50</v>
      </c>
      <c r="F6280" t="s">
        <v>5212</v>
      </c>
      <c r="G6280" t="s">
        <v>5213</v>
      </c>
      <c r="H6280" t="s">
        <v>53</v>
      </c>
      <c r="I6280" t="s">
        <v>54</v>
      </c>
      <c r="J6280" t="s">
        <v>122</v>
      </c>
      <c r="K6280" t="s">
        <v>123</v>
      </c>
      <c r="L6280">
        <v>98105</v>
      </c>
      <c r="M6280" t="s">
        <v>71</v>
      </c>
      <c r="N6280" t="s">
        <v>3090</v>
      </c>
      <c r="O6280" t="s">
        <v>98</v>
      </c>
      <c r="P6280" t="s">
        <v>99</v>
      </c>
      <c r="Q6280" t="s">
        <v>3091</v>
      </c>
      <c r="R6280" s="19">
        <v>20.783999999999999</v>
      </c>
      <c r="S6280" s="17">
        <v>2</v>
      </c>
      <c r="T6280" s="20">
        <v>0.2</v>
      </c>
      <c r="U6280" s="19">
        <v>-4.6764000000000001</v>
      </c>
      <c r="V6280" s="20">
        <f t="shared" si="490"/>
        <v>-0.22500000000000001</v>
      </c>
      <c r="W6280" s="17">
        <f t="shared" si="491"/>
        <v>2016</v>
      </c>
      <c r="X6280" t="str">
        <f t="shared" si="492"/>
        <v>Jul-2016</v>
      </c>
      <c r="Y6280" s="17">
        <f t="shared" si="493"/>
        <v>5</v>
      </c>
      <c r="Z6280" t="str">
        <f t="shared" si="494"/>
        <v>11-20%</v>
      </c>
      <c r="AA6280" s="17">
        <f>IF(COUNTIF($B$2:B6280,B6280)=1,1,0)</f>
        <v>0</v>
      </c>
      <c r="AB6280" s="17">
        <f>IF(COUNTIF($F$2:F6280,F6280)=1,1,0)</f>
        <v>0</v>
      </c>
    </row>
    <row r="6281" spans="1:28" x14ac:dyDescent="0.2">
      <c r="A6281" s="17">
        <v>6280</v>
      </c>
      <c r="B6281" t="s">
        <v>8833</v>
      </c>
      <c r="C6281" s="18">
        <v>42568</v>
      </c>
      <c r="D6281" s="18">
        <v>42573</v>
      </c>
      <c r="E6281" t="s">
        <v>50</v>
      </c>
      <c r="F6281" t="s">
        <v>5212</v>
      </c>
      <c r="G6281" t="s">
        <v>5213</v>
      </c>
      <c r="H6281" t="s">
        <v>53</v>
      </c>
      <c r="I6281" t="s">
        <v>54</v>
      </c>
      <c r="J6281" t="s">
        <v>122</v>
      </c>
      <c r="K6281" t="s">
        <v>123</v>
      </c>
      <c r="L6281">
        <v>98105</v>
      </c>
      <c r="M6281" t="s">
        <v>71</v>
      </c>
      <c r="N6281" t="s">
        <v>3804</v>
      </c>
      <c r="O6281" t="s">
        <v>73</v>
      </c>
      <c r="P6281" t="s">
        <v>102</v>
      </c>
      <c r="Q6281" t="s">
        <v>3805</v>
      </c>
      <c r="R6281" s="19">
        <v>12.816000000000001</v>
      </c>
      <c r="S6281" s="17">
        <v>3</v>
      </c>
      <c r="T6281" s="20">
        <v>0.2</v>
      </c>
      <c r="U6281" s="19">
        <v>4.1651999999999996</v>
      </c>
      <c r="V6281" s="20">
        <f t="shared" si="490"/>
        <v>0.32499999999999996</v>
      </c>
      <c r="W6281" s="17">
        <f t="shared" si="491"/>
        <v>2016</v>
      </c>
      <c r="X6281" t="str">
        <f t="shared" si="492"/>
        <v>Jul-2016</v>
      </c>
      <c r="Y6281" s="17">
        <f t="shared" si="493"/>
        <v>5</v>
      </c>
      <c r="Z6281" t="str">
        <f t="shared" si="494"/>
        <v>11-20%</v>
      </c>
      <c r="AA6281" s="17">
        <f>IF(COUNTIF($B$2:B6281,B6281)=1,1,0)</f>
        <v>0</v>
      </c>
      <c r="AB6281" s="17">
        <f>IF(COUNTIF($F$2:F6281,F6281)=1,1,0)</f>
        <v>0</v>
      </c>
    </row>
    <row r="6282" spans="1:28" x14ac:dyDescent="0.2">
      <c r="A6282" s="17">
        <v>6281</v>
      </c>
      <c r="B6282" t="s">
        <v>8836</v>
      </c>
      <c r="C6282" s="18">
        <v>42867</v>
      </c>
      <c r="D6282" s="18">
        <v>42871</v>
      </c>
      <c r="E6282" t="s">
        <v>77</v>
      </c>
      <c r="F6282" t="s">
        <v>888</v>
      </c>
      <c r="G6282" t="s">
        <v>889</v>
      </c>
      <c r="H6282" t="s">
        <v>53</v>
      </c>
      <c r="I6282" t="s">
        <v>54</v>
      </c>
      <c r="J6282" t="s">
        <v>1037</v>
      </c>
      <c r="K6282" t="s">
        <v>525</v>
      </c>
      <c r="L6282">
        <v>45231</v>
      </c>
      <c r="M6282" t="s">
        <v>175</v>
      </c>
      <c r="N6282" t="s">
        <v>4598</v>
      </c>
      <c r="O6282" t="s">
        <v>73</v>
      </c>
      <c r="P6282" t="s">
        <v>74</v>
      </c>
      <c r="Q6282" t="s">
        <v>4599</v>
      </c>
      <c r="R6282" s="19">
        <v>5.9039999999999999</v>
      </c>
      <c r="S6282" s="17">
        <v>2</v>
      </c>
      <c r="T6282" s="20">
        <v>0.2</v>
      </c>
      <c r="U6282" s="19">
        <v>1.9925999999999999</v>
      </c>
      <c r="V6282" s="20">
        <f t="shared" si="490"/>
        <v>0.33749999999999997</v>
      </c>
      <c r="W6282" s="17">
        <f t="shared" si="491"/>
        <v>2017</v>
      </c>
      <c r="X6282" t="str">
        <f t="shared" si="492"/>
        <v>May-2017</v>
      </c>
      <c r="Y6282" s="17">
        <f t="shared" si="493"/>
        <v>4</v>
      </c>
      <c r="Z6282" t="str">
        <f t="shared" si="494"/>
        <v>11-20%</v>
      </c>
      <c r="AA6282" s="17">
        <f>IF(COUNTIF($B$2:B6282,B6282)=1,1,0)</f>
        <v>1</v>
      </c>
      <c r="AB6282" s="17">
        <f>IF(COUNTIF($F$2:F6282,F6282)=1,1,0)</f>
        <v>0</v>
      </c>
    </row>
    <row r="6283" spans="1:28" x14ac:dyDescent="0.2">
      <c r="A6283" s="17">
        <v>6282</v>
      </c>
      <c r="B6283" t="s">
        <v>8837</v>
      </c>
      <c r="C6283" s="18">
        <v>42328</v>
      </c>
      <c r="D6283" s="18">
        <v>42334</v>
      </c>
      <c r="E6283" t="s">
        <v>77</v>
      </c>
      <c r="F6283" t="s">
        <v>4433</v>
      </c>
      <c r="G6283" t="s">
        <v>4434</v>
      </c>
      <c r="H6283" t="s">
        <v>53</v>
      </c>
      <c r="I6283" t="s">
        <v>54</v>
      </c>
      <c r="J6283" t="s">
        <v>5214</v>
      </c>
      <c r="K6283" t="s">
        <v>525</v>
      </c>
      <c r="L6283">
        <v>43302</v>
      </c>
      <c r="M6283" t="s">
        <v>175</v>
      </c>
      <c r="N6283" t="s">
        <v>8838</v>
      </c>
      <c r="O6283" t="s">
        <v>59</v>
      </c>
      <c r="P6283" t="s">
        <v>92</v>
      </c>
      <c r="Q6283" t="s">
        <v>8839</v>
      </c>
      <c r="R6283" s="19">
        <v>63.823999999999998</v>
      </c>
      <c r="S6283" s="17">
        <v>2</v>
      </c>
      <c r="T6283" s="20">
        <v>0.2</v>
      </c>
      <c r="U6283" s="19">
        <v>9.5736000000000008</v>
      </c>
      <c r="V6283" s="20">
        <f t="shared" si="490"/>
        <v>0.15000000000000002</v>
      </c>
      <c r="W6283" s="17">
        <f t="shared" si="491"/>
        <v>2015</v>
      </c>
      <c r="X6283" t="str">
        <f t="shared" si="492"/>
        <v>Nov-2015</v>
      </c>
      <c r="Y6283" s="17">
        <f t="shared" si="493"/>
        <v>6</v>
      </c>
      <c r="Z6283" t="str">
        <f t="shared" si="494"/>
        <v>11-20%</v>
      </c>
      <c r="AA6283" s="17">
        <f>IF(COUNTIF($B$2:B6283,B6283)=1,1,0)</f>
        <v>1</v>
      </c>
      <c r="AB6283" s="17">
        <f>IF(COUNTIF($F$2:F6283,F6283)=1,1,0)</f>
        <v>0</v>
      </c>
    </row>
    <row r="6284" spans="1:28" x14ac:dyDescent="0.2">
      <c r="A6284" s="17">
        <v>6283</v>
      </c>
      <c r="B6284" t="s">
        <v>8837</v>
      </c>
      <c r="C6284" s="18">
        <v>42328</v>
      </c>
      <c r="D6284" s="18">
        <v>42334</v>
      </c>
      <c r="E6284" t="s">
        <v>77</v>
      </c>
      <c r="F6284" t="s">
        <v>4433</v>
      </c>
      <c r="G6284" t="s">
        <v>4434</v>
      </c>
      <c r="H6284" t="s">
        <v>53</v>
      </c>
      <c r="I6284" t="s">
        <v>54</v>
      </c>
      <c r="J6284" t="s">
        <v>5214</v>
      </c>
      <c r="K6284" t="s">
        <v>525</v>
      </c>
      <c r="L6284">
        <v>43302</v>
      </c>
      <c r="M6284" t="s">
        <v>175</v>
      </c>
      <c r="N6284" t="s">
        <v>8408</v>
      </c>
      <c r="O6284" t="s">
        <v>73</v>
      </c>
      <c r="P6284" t="s">
        <v>86</v>
      </c>
      <c r="Q6284" t="s">
        <v>8409</v>
      </c>
      <c r="R6284" s="19">
        <v>141.55199999999999</v>
      </c>
      <c r="S6284" s="17">
        <v>3</v>
      </c>
      <c r="T6284" s="20">
        <v>0.2</v>
      </c>
      <c r="U6284" s="19">
        <v>-26.541</v>
      </c>
      <c r="V6284" s="20">
        <f t="shared" si="490"/>
        <v>-0.1875</v>
      </c>
      <c r="W6284" s="17">
        <f t="shared" si="491"/>
        <v>2015</v>
      </c>
      <c r="X6284" t="str">
        <f t="shared" si="492"/>
        <v>Nov-2015</v>
      </c>
      <c r="Y6284" s="17">
        <f t="shared" si="493"/>
        <v>6</v>
      </c>
      <c r="Z6284" t="str">
        <f t="shared" si="494"/>
        <v>11-20%</v>
      </c>
      <c r="AA6284" s="17">
        <f>IF(COUNTIF($B$2:B6284,B6284)=1,1,0)</f>
        <v>0</v>
      </c>
      <c r="AB6284" s="17">
        <f>IF(COUNTIF($F$2:F6284,F6284)=1,1,0)</f>
        <v>0</v>
      </c>
    </row>
    <row r="6285" spans="1:28" x14ac:dyDescent="0.2">
      <c r="A6285" s="17">
        <v>6284</v>
      </c>
      <c r="B6285" t="s">
        <v>8840</v>
      </c>
      <c r="C6285" s="18">
        <v>42637</v>
      </c>
      <c r="D6285" s="18">
        <v>42641</v>
      </c>
      <c r="E6285" t="s">
        <v>77</v>
      </c>
      <c r="F6285" t="s">
        <v>4800</v>
      </c>
      <c r="G6285" t="s">
        <v>4801</v>
      </c>
      <c r="H6285" t="s">
        <v>68</v>
      </c>
      <c r="I6285" t="s">
        <v>54</v>
      </c>
      <c r="J6285" t="s">
        <v>69</v>
      </c>
      <c r="K6285" t="s">
        <v>70</v>
      </c>
      <c r="L6285">
        <v>90049</v>
      </c>
      <c r="M6285" t="s">
        <v>71</v>
      </c>
      <c r="N6285" t="s">
        <v>7787</v>
      </c>
      <c r="O6285" t="s">
        <v>73</v>
      </c>
      <c r="P6285" t="s">
        <v>200</v>
      </c>
      <c r="Q6285" t="s">
        <v>7788</v>
      </c>
      <c r="R6285" s="19">
        <v>304.89999999999998</v>
      </c>
      <c r="S6285" s="17">
        <v>5</v>
      </c>
      <c r="T6285" s="20">
        <v>0</v>
      </c>
      <c r="U6285" s="19">
        <v>143.303</v>
      </c>
      <c r="V6285" s="20">
        <f t="shared" si="490"/>
        <v>0.47000000000000003</v>
      </c>
      <c r="W6285" s="17">
        <f t="shared" si="491"/>
        <v>2016</v>
      </c>
      <c r="X6285" t="str">
        <f t="shared" si="492"/>
        <v>Sep-2016</v>
      </c>
      <c r="Y6285" s="17">
        <f t="shared" si="493"/>
        <v>4</v>
      </c>
      <c r="Z6285" t="str">
        <f t="shared" si="494"/>
        <v>0% (No Discount)</v>
      </c>
      <c r="AA6285" s="17">
        <f>IF(COUNTIF($B$2:B6285,B6285)=1,1,0)</f>
        <v>1</v>
      </c>
      <c r="AB6285" s="17">
        <f>IF(COUNTIF($F$2:F6285,F6285)=1,1,0)</f>
        <v>0</v>
      </c>
    </row>
    <row r="6286" spans="1:28" x14ac:dyDescent="0.2">
      <c r="A6286" s="17">
        <v>6285</v>
      </c>
      <c r="B6286" t="s">
        <v>8840</v>
      </c>
      <c r="C6286" s="18">
        <v>42637</v>
      </c>
      <c r="D6286" s="18">
        <v>42641</v>
      </c>
      <c r="E6286" t="s">
        <v>77</v>
      </c>
      <c r="F6286" t="s">
        <v>4800</v>
      </c>
      <c r="G6286" t="s">
        <v>4801</v>
      </c>
      <c r="H6286" t="s">
        <v>68</v>
      </c>
      <c r="I6286" t="s">
        <v>54</v>
      </c>
      <c r="J6286" t="s">
        <v>69</v>
      </c>
      <c r="K6286" t="s">
        <v>70</v>
      </c>
      <c r="L6286">
        <v>90049</v>
      </c>
      <c r="M6286" t="s">
        <v>71</v>
      </c>
      <c r="N6286" t="s">
        <v>4655</v>
      </c>
      <c r="O6286" t="s">
        <v>59</v>
      </c>
      <c r="P6286" t="s">
        <v>63</v>
      </c>
      <c r="Q6286" t="s">
        <v>4656</v>
      </c>
      <c r="R6286" s="19">
        <v>563.24</v>
      </c>
      <c r="S6286" s="17">
        <v>5</v>
      </c>
      <c r="T6286" s="20">
        <v>0.2</v>
      </c>
      <c r="U6286" s="19">
        <v>56.323999999999998</v>
      </c>
      <c r="V6286" s="20">
        <f t="shared" si="490"/>
        <v>9.9999999999999992E-2</v>
      </c>
      <c r="W6286" s="17">
        <f t="shared" si="491"/>
        <v>2016</v>
      </c>
      <c r="X6286" t="str">
        <f t="shared" si="492"/>
        <v>Sep-2016</v>
      </c>
      <c r="Y6286" s="17">
        <f t="shared" si="493"/>
        <v>4</v>
      </c>
      <c r="Z6286" t="str">
        <f t="shared" si="494"/>
        <v>11-20%</v>
      </c>
      <c r="AA6286" s="17">
        <f>IF(COUNTIF($B$2:B6286,B6286)=1,1,0)</f>
        <v>0</v>
      </c>
      <c r="AB6286" s="17">
        <f>IF(COUNTIF($F$2:F6286,F6286)=1,1,0)</f>
        <v>0</v>
      </c>
    </row>
    <row r="6287" spans="1:28" x14ac:dyDescent="0.2">
      <c r="A6287" s="17">
        <v>6286</v>
      </c>
      <c r="B6287" t="s">
        <v>8841</v>
      </c>
      <c r="C6287" s="18">
        <v>42664</v>
      </c>
      <c r="D6287" s="18">
        <v>42669</v>
      </c>
      <c r="E6287" t="s">
        <v>77</v>
      </c>
      <c r="F6287" t="s">
        <v>876</v>
      </c>
      <c r="G6287" t="s">
        <v>877</v>
      </c>
      <c r="H6287" t="s">
        <v>68</v>
      </c>
      <c r="I6287" t="s">
        <v>54</v>
      </c>
      <c r="J6287" t="s">
        <v>1149</v>
      </c>
      <c r="K6287" t="s">
        <v>525</v>
      </c>
      <c r="L6287">
        <v>44107</v>
      </c>
      <c r="M6287" t="s">
        <v>175</v>
      </c>
      <c r="N6287" t="s">
        <v>5103</v>
      </c>
      <c r="O6287" t="s">
        <v>59</v>
      </c>
      <c r="P6287" t="s">
        <v>83</v>
      </c>
      <c r="Q6287" t="s">
        <v>5104</v>
      </c>
      <c r="R6287" s="19">
        <v>661.17600000000004</v>
      </c>
      <c r="S6287" s="17">
        <v>2</v>
      </c>
      <c r="T6287" s="20">
        <v>0.4</v>
      </c>
      <c r="U6287" s="19">
        <v>-231.41159999999999</v>
      </c>
      <c r="V6287" s="20">
        <f t="shared" si="490"/>
        <v>-0.35</v>
      </c>
      <c r="W6287" s="17">
        <f t="shared" si="491"/>
        <v>2016</v>
      </c>
      <c r="X6287" t="str">
        <f t="shared" si="492"/>
        <v>Oct-2016</v>
      </c>
      <c r="Y6287" s="17">
        <f t="shared" si="493"/>
        <v>5</v>
      </c>
      <c r="Z6287" t="str">
        <f t="shared" si="494"/>
        <v>31-40%</v>
      </c>
      <c r="AA6287" s="17">
        <f>IF(COUNTIF($B$2:B6287,B6287)=1,1,0)</f>
        <v>1</v>
      </c>
      <c r="AB6287" s="17">
        <f>IF(COUNTIF($F$2:F6287,F6287)=1,1,0)</f>
        <v>0</v>
      </c>
    </row>
    <row r="6288" spans="1:28" x14ac:dyDescent="0.2">
      <c r="A6288" s="17">
        <v>6287</v>
      </c>
      <c r="B6288" t="s">
        <v>8842</v>
      </c>
      <c r="C6288" s="18">
        <v>42667</v>
      </c>
      <c r="D6288" s="18">
        <v>42674</v>
      </c>
      <c r="E6288" t="s">
        <v>77</v>
      </c>
      <c r="F6288" t="s">
        <v>2878</v>
      </c>
      <c r="G6288" t="s">
        <v>2879</v>
      </c>
      <c r="H6288" t="s">
        <v>129</v>
      </c>
      <c r="I6288" t="s">
        <v>54</v>
      </c>
      <c r="J6288" t="s">
        <v>8734</v>
      </c>
      <c r="K6288" t="s">
        <v>362</v>
      </c>
      <c r="L6288">
        <v>37087</v>
      </c>
      <c r="M6288" t="s">
        <v>57</v>
      </c>
      <c r="N6288" t="s">
        <v>3301</v>
      </c>
      <c r="O6288" t="s">
        <v>98</v>
      </c>
      <c r="P6288" t="s">
        <v>99</v>
      </c>
      <c r="Q6288" t="s">
        <v>3302</v>
      </c>
      <c r="R6288" s="19">
        <v>239.976</v>
      </c>
      <c r="S6288" s="17">
        <v>3</v>
      </c>
      <c r="T6288" s="20">
        <v>0.2</v>
      </c>
      <c r="U6288" s="19">
        <v>17.998200000000001</v>
      </c>
      <c r="V6288" s="20">
        <f t="shared" si="490"/>
        <v>7.4999999999999997E-2</v>
      </c>
      <c r="W6288" s="17">
        <f t="shared" si="491"/>
        <v>2016</v>
      </c>
      <c r="X6288" t="str">
        <f t="shared" si="492"/>
        <v>Oct-2016</v>
      </c>
      <c r="Y6288" s="17">
        <f t="shared" si="493"/>
        <v>7</v>
      </c>
      <c r="Z6288" t="str">
        <f t="shared" si="494"/>
        <v>11-20%</v>
      </c>
      <c r="AA6288" s="17">
        <f>IF(COUNTIF($B$2:B6288,B6288)=1,1,0)</f>
        <v>1</v>
      </c>
      <c r="AB6288" s="17">
        <f>IF(COUNTIF($F$2:F6288,F6288)=1,1,0)</f>
        <v>0</v>
      </c>
    </row>
    <row r="6289" spans="1:28" x14ac:dyDescent="0.2">
      <c r="A6289" s="17">
        <v>6288</v>
      </c>
      <c r="B6289" t="s">
        <v>8843</v>
      </c>
      <c r="C6289" s="18">
        <v>41828</v>
      </c>
      <c r="D6289" s="18">
        <v>41832</v>
      </c>
      <c r="E6289" t="s">
        <v>77</v>
      </c>
      <c r="F6289" t="s">
        <v>1606</v>
      </c>
      <c r="G6289" t="s">
        <v>1607</v>
      </c>
      <c r="H6289" t="s">
        <v>68</v>
      </c>
      <c r="I6289" t="s">
        <v>54</v>
      </c>
      <c r="J6289" t="s">
        <v>154</v>
      </c>
      <c r="K6289" t="s">
        <v>70</v>
      </c>
      <c r="L6289">
        <v>94122</v>
      </c>
      <c r="M6289" t="s">
        <v>71</v>
      </c>
      <c r="N6289" t="s">
        <v>4062</v>
      </c>
      <c r="O6289" t="s">
        <v>59</v>
      </c>
      <c r="P6289" t="s">
        <v>83</v>
      </c>
      <c r="Q6289" t="s">
        <v>4063</v>
      </c>
      <c r="R6289" s="19">
        <v>502.488</v>
      </c>
      <c r="S6289" s="17">
        <v>3</v>
      </c>
      <c r="T6289" s="20">
        <v>0.2</v>
      </c>
      <c r="U6289" s="19">
        <v>-87.935400000000001</v>
      </c>
      <c r="V6289" s="20">
        <f t="shared" si="490"/>
        <v>-0.17500000000000002</v>
      </c>
      <c r="W6289" s="17">
        <f t="shared" si="491"/>
        <v>2014</v>
      </c>
      <c r="X6289" t="str">
        <f t="shared" si="492"/>
        <v>Jul-2014</v>
      </c>
      <c r="Y6289" s="17">
        <f t="shared" si="493"/>
        <v>4</v>
      </c>
      <c r="Z6289" t="str">
        <f t="shared" si="494"/>
        <v>11-20%</v>
      </c>
      <c r="AA6289" s="17">
        <f>IF(COUNTIF($B$2:B6289,B6289)=1,1,0)</f>
        <v>1</v>
      </c>
      <c r="AB6289" s="17">
        <f>IF(COUNTIF($F$2:F6289,F6289)=1,1,0)</f>
        <v>0</v>
      </c>
    </row>
    <row r="6290" spans="1:28" x14ac:dyDescent="0.2">
      <c r="A6290" s="17">
        <v>6289</v>
      </c>
      <c r="B6290" t="s">
        <v>8843</v>
      </c>
      <c r="C6290" s="18">
        <v>41828</v>
      </c>
      <c r="D6290" s="18">
        <v>41832</v>
      </c>
      <c r="E6290" t="s">
        <v>77</v>
      </c>
      <c r="F6290" t="s">
        <v>1606</v>
      </c>
      <c r="G6290" t="s">
        <v>1607</v>
      </c>
      <c r="H6290" t="s">
        <v>68</v>
      </c>
      <c r="I6290" t="s">
        <v>54</v>
      </c>
      <c r="J6290" t="s">
        <v>154</v>
      </c>
      <c r="K6290" t="s">
        <v>70</v>
      </c>
      <c r="L6290">
        <v>94122</v>
      </c>
      <c r="M6290" t="s">
        <v>71</v>
      </c>
      <c r="N6290" t="s">
        <v>3162</v>
      </c>
      <c r="O6290" t="s">
        <v>73</v>
      </c>
      <c r="P6290" t="s">
        <v>102</v>
      </c>
      <c r="Q6290" t="s">
        <v>3163</v>
      </c>
      <c r="R6290" s="19">
        <v>196.70400000000001</v>
      </c>
      <c r="S6290" s="17">
        <v>6</v>
      </c>
      <c r="T6290" s="20">
        <v>0.2</v>
      </c>
      <c r="U6290" s="19">
        <v>68.846400000000003</v>
      </c>
      <c r="V6290" s="20">
        <f t="shared" si="490"/>
        <v>0.35</v>
      </c>
      <c r="W6290" s="17">
        <f t="shared" si="491"/>
        <v>2014</v>
      </c>
      <c r="X6290" t="str">
        <f t="shared" si="492"/>
        <v>Jul-2014</v>
      </c>
      <c r="Y6290" s="17">
        <f t="shared" si="493"/>
        <v>4</v>
      </c>
      <c r="Z6290" t="str">
        <f t="shared" si="494"/>
        <v>11-20%</v>
      </c>
      <c r="AA6290" s="17">
        <f>IF(COUNTIF($B$2:B6290,B6290)=1,1,0)</f>
        <v>0</v>
      </c>
      <c r="AB6290" s="17">
        <f>IF(COUNTIF($F$2:F6290,F6290)=1,1,0)</f>
        <v>0</v>
      </c>
    </row>
    <row r="6291" spans="1:28" x14ac:dyDescent="0.2">
      <c r="A6291" s="17">
        <v>6290</v>
      </c>
      <c r="B6291" t="s">
        <v>8844</v>
      </c>
      <c r="C6291" s="18">
        <v>42076</v>
      </c>
      <c r="D6291" s="18">
        <v>42081</v>
      </c>
      <c r="E6291" t="s">
        <v>50</v>
      </c>
      <c r="F6291" t="s">
        <v>3151</v>
      </c>
      <c r="G6291" t="s">
        <v>3152</v>
      </c>
      <c r="H6291" t="s">
        <v>129</v>
      </c>
      <c r="I6291" t="s">
        <v>54</v>
      </c>
      <c r="J6291" t="s">
        <v>8523</v>
      </c>
      <c r="K6291" t="s">
        <v>70</v>
      </c>
      <c r="L6291">
        <v>95928</v>
      </c>
      <c r="M6291" t="s">
        <v>71</v>
      </c>
      <c r="N6291" t="s">
        <v>560</v>
      </c>
      <c r="O6291" t="s">
        <v>59</v>
      </c>
      <c r="P6291" t="s">
        <v>63</v>
      </c>
      <c r="Q6291" t="s">
        <v>561</v>
      </c>
      <c r="R6291" s="19">
        <v>915.13599999999997</v>
      </c>
      <c r="S6291" s="17">
        <v>4</v>
      </c>
      <c r="T6291" s="20">
        <v>0.2</v>
      </c>
      <c r="U6291" s="19">
        <v>102.9528</v>
      </c>
      <c r="V6291" s="20">
        <f t="shared" si="490"/>
        <v>0.1125</v>
      </c>
      <c r="W6291" s="17">
        <f t="shared" si="491"/>
        <v>2015</v>
      </c>
      <c r="X6291" t="str">
        <f t="shared" si="492"/>
        <v>Mar-2015</v>
      </c>
      <c r="Y6291" s="17">
        <f t="shared" si="493"/>
        <v>5</v>
      </c>
      <c r="Z6291" t="str">
        <f t="shared" si="494"/>
        <v>11-20%</v>
      </c>
      <c r="AA6291" s="17">
        <f>IF(COUNTIF($B$2:B6291,B6291)=1,1,0)</f>
        <v>1</v>
      </c>
      <c r="AB6291" s="17">
        <f>IF(COUNTIF($F$2:F6291,F6291)=1,1,0)</f>
        <v>0</v>
      </c>
    </row>
    <row r="6292" spans="1:28" x14ac:dyDescent="0.2">
      <c r="A6292" s="17">
        <v>6291</v>
      </c>
      <c r="B6292" t="s">
        <v>8844</v>
      </c>
      <c r="C6292" s="18">
        <v>42076</v>
      </c>
      <c r="D6292" s="18">
        <v>42081</v>
      </c>
      <c r="E6292" t="s">
        <v>50</v>
      </c>
      <c r="F6292" t="s">
        <v>3151</v>
      </c>
      <c r="G6292" t="s">
        <v>3152</v>
      </c>
      <c r="H6292" t="s">
        <v>129</v>
      </c>
      <c r="I6292" t="s">
        <v>54</v>
      </c>
      <c r="J6292" t="s">
        <v>8523</v>
      </c>
      <c r="K6292" t="s">
        <v>70</v>
      </c>
      <c r="L6292">
        <v>95928</v>
      </c>
      <c r="M6292" t="s">
        <v>71</v>
      </c>
      <c r="N6292" t="s">
        <v>2026</v>
      </c>
      <c r="O6292" t="s">
        <v>59</v>
      </c>
      <c r="P6292" t="s">
        <v>92</v>
      </c>
      <c r="Q6292" t="s">
        <v>2027</v>
      </c>
      <c r="R6292" s="19">
        <v>327.76</v>
      </c>
      <c r="S6292" s="17">
        <v>8</v>
      </c>
      <c r="T6292" s="20">
        <v>0</v>
      </c>
      <c r="U6292" s="19">
        <v>91.772800000000004</v>
      </c>
      <c r="V6292" s="20">
        <f t="shared" si="490"/>
        <v>0.28000000000000003</v>
      </c>
      <c r="W6292" s="17">
        <f t="shared" si="491"/>
        <v>2015</v>
      </c>
      <c r="X6292" t="str">
        <f t="shared" si="492"/>
        <v>Mar-2015</v>
      </c>
      <c r="Y6292" s="17">
        <f t="shared" si="493"/>
        <v>5</v>
      </c>
      <c r="Z6292" t="str">
        <f t="shared" si="494"/>
        <v>0% (No Discount)</v>
      </c>
      <c r="AA6292" s="17">
        <f>IF(COUNTIF($B$2:B6292,B6292)=1,1,0)</f>
        <v>0</v>
      </c>
      <c r="AB6292" s="17">
        <f>IF(COUNTIF($F$2:F6292,F6292)=1,1,0)</f>
        <v>0</v>
      </c>
    </row>
    <row r="6293" spans="1:28" x14ac:dyDescent="0.2">
      <c r="A6293" s="17">
        <v>6292</v>
      </c>
      <c r="B6293" t="s">
        <v>8845</v>
      </c>
      <c r="C6293" s="18">
        <v>43071</v>
      </c>
      <c r="D6293" s="18">
        <v>43074</v>
      </c>
      <c r="E6293" t="s">
        <v>215</v>
      </c>
      <c r="F6293" t="s">
        <v>2130</v>
      </c>
      <c r="G6293" t="s">
        <v>2131</v>
      </c>
      <c r="H6293" t="s">
        <v>53</v>
      </c>
      <c r="I6293" t="s">
        <v>54</v>
      </c>
      <c r="J6293" t="s">
        <v>2008</v>
      </c>
      <c r="K6293" t="s">
        <v>346</v>
      </c>
      <c r="L6293">
        <v>24153</v>
      </c>
      <c r="M6293" t="s">
        <v>57</v>
      </c>
      <c r="N6293" t="s">
        <v>4555</v>
      </c>
      <c r="O6293" t="s">
        <v>59</v>
      </c>
      <c r="P6293" t="s">
        <v>63</v>
      </c>
      <c r="Q6293" t="s">
        <v>4556</v>
      </c>
      <c r="R6293" s="19">
        <v>701.96</v>
      </c>
      <c r="S6293" s="17">
        <v>2</v>
      </c>
      <c r="T6293" s="20">
        <v>0</v>
      </c>
      <c r="U6293" s="19">
        <v>168.47040000000001</v>
      </c>
      <c r="V6293" s="20">
        <f t="shared" si="490"/>
        <v>0.24</v>
      </c>
      <c r="W6293" s="17">
        <f t="shared" si="491"/>
        <v>2017</v>
      </c>
      <c r="X6293" t="str">
        <f t="shared" si="492"/>
        <v>Dec-2017</v>
      </c>
      <c r="Y6293" s="17">
        <f t="shared" si="493"/>
        <v>3</v>
      </c>
      <c r="Z6293" t="str">
        <f t="shared" si="494"/>
        <v>0% (No Discount)</v>
      </c>
      <c r="AA6293" s="17">
        <f>IF(COUNTIF($B$2:B6293,B6293)=1,1,0)</f>
        <v>1</v>
      </c>
      <c r="AB6293" s="17">
        <f>IF(COUNTIF($F$2:F6293,F6293)=1,1,0)</f>
        <v>0</v>
      </c>
    </row>
    <row r="6294" spans="1:28" x14ac:dyDescent="0.2">
      <c r="A6294" s="17">
        <v>6293</v>
      </c>
      <c r="B6294" t="s">
        <v>8846</v>
      </c>
      <c r="C6294" s="18">
        <v>42116</v>
      </c>
      <c r="D6294" s="18">
        <v>42120</v>
      </c>
      <c r="E6294" t="s">
        <v>77</v>
      </c>
      <c r="F6294" t="s">
        <v>5527</v>
      </c>
      <c r="G6294" t="s">
        <v>5528</v>
      </c>
      <c r="H6294" t="s">
        <v>53</v>
      </c>
      <c r="I6294" t="s">
        <v>54</v>
      </c>
      <c r="J6294" t="s">
        <v>69</v>
      </c>
      <c r="K6294" t="s">
        <v>70</v>
      </c>
      <c r="L6294">
        <v>90008</v>
      </c>
      <c r="M6294" t="s">
        <v>71</v>
      </c>
      <c r="N6294" t="s">
        <v>2703</v>
      </c>
      <c r="O6294" t="s">
        <v>98</v>
      </c>
      <c r="P6294" t="s">
        <v>99</v>
      </c>
      <c r="Q6294" t="s">
        <v>2704</v>
      </c>
      <c r="R6294" s="19">
        <v>88.775999999999996</v>
      </c>
      <c r="S6294" s="17">
        <v>3</v>
      </c>
      <c r="T6294" s="20">
        <v>0.2</v>
      </c>
      <c r="U6294" s="19">
        <v>7.7679</v>
      </c>
      <c r="V6294" s="20">
        <f t="shared" si="490"/>
        <v>8.7500000000000008E-2</v>
      </c>
      <c r="W6294" s="17">
        <f t="shared" si="491"/>
        <v>2015</v>
      </c>
      <c r="X6294" t="str">
        <f t="shared" si="492"/>
        <v>Apr-2015</v>
      </c>
      <c r="Y6294" s="17">
        <f t="shared" si="493"/>
        <v>4</v>
      </c>
      <c r="Z6294" t="str">
        <f t="shared" si="494"/>
        <v>11-20%</v>
      </c>
      <c r="AA6294" s="17">
        <f>IF(COUNTIF($B$2:B6294,B6294)=1,1,0)</f>
        <v>1</v>
      </c>
      <c r="AB6294" s="17">
        <f>IF(COUNTIF($F$2:F6294,F6294)=1,1,0)</f>
        <v>0</v>
      </c>
    </row>
    <row r="6295" spans="1:28" x14ac:dyDescent="0.2">
      <c r="A6295" s="17">
        <v>6294</v>
      </c>
      <c r="B6295" t="s">
        <v>8846</v>
      </c>
      <c r="C6295" s="18">
        <v>42116</v>
      </c>
      <c r="D6295" s="18">
        <v>42120</v>
      </c>
      <c r="E6295" t="s">
        <v>77</v>
      </c>
      <c r="F6295" t="s">
        <v>5527</v>
      </c>
      <c r="G6295" t="s">
        <v>5528</v>
      </c>
      <c r="H6295" t="s">
        <v>53</v>
      </c>
      <c r="I6295" t="s">
        <v>54</v>
      </c>
      <c r="J6295" t="s">
        <v>69</v>
      </c>
      <c r="K6295" t="s">
        <v>70</v>
      </c>
      <c r="L6295">
        <v>90008</v>
      </c>
      <c r="M6295" t="s">
        <v>71</v>
      </c>
      <c r="N6295" t="s">
        <v>5798</v>
      </c>
      <c r="O6295" t="s">
        <v>73</v>
      </c>
      <c r="P6295" t="s">
        <v>95</v>
      </c>
      <c r="Q6295" t="s">
        <v>5799</v>
      </c>
      <c r="R6295" s="19">
        <v>64.14</v>
      </c>
      <c r="S6295" s="17">
        <v>3</v>
      </c>
      <c r="T6295" s="20">
        <v>0</v>
      </c>
      <c r="U6295" s="19">
        <v>16.676400000000001</v>
      </c>
      <c r="V6295" s="20">
        <f t="shared" si="490"/>
        <v>0.26</v>
      </c>
      <c r="W6295" s="17">
        <f t="shared" si="491"/>
        <v>2015</v>
      </c>
      <c r="X6295" t="str">
        <f t="shared" si="492"/>
        <v>Apr-2015</v>
      </c>
      <c r="Y6295" s="17">
        <f t="shared" si="493"/>
        <v>4</v>
      </c>
      <c r="Z6295" t="str">
        <f t="shared" si="494"/>
        <v>0% (No Discount)</v>
      </c>
      <c r="AA6295" s="17">
        <f>IF(COUNTIF($B$2:B6295,B6295)=1,1,0)</f>
        <v>0</v>
      </c>
      <c r="AB6295" s="17">
        <f>IF(COUNTIF($F$2:F6295,F6295)=1,1,0)</f>
        <v>0</v>
      </c>
    </row>
    <row r="6296" spans="1:28" x14ac:dyDescent="0.2">
      <c r="A6296" s="17">
        <v>6295</v>
      </c>
      <c r="B6296" t="s">
        <v>8847</v>
      </c>
      <c r="C6296" s="18">
        <v>41898</v>
      </c>
      <c r="D6296" s="18">
        <v>41901</v>
      </c>
      <c r="E6296" t="s">
        <v>215</v>
      </c>
      <c r="F6296" t="s">
        <v>5080</v>
      </c>
      <c r="G6296" t="s">
        <v>5081</v>
      </c>
      <c r="H6296" t="s">
        <v>68</v>
      </c>
      <c r="I6296" t="s">
        <v>54</v>
      </c>
      <c r="J6296" t="s">
        <v>293</v>
      </c>
      <c r="K6296" t="s">
        <v>294</v>
      </c>
      <c r="L6296">
        <v>10024</v>
      </c>
      <c r="M6296" t="s">
        <v>175</v>
      </c>
      <c r="N6296" t="s">
        <v>2906</v>
      </c>
      <c r="O6296" t="s">
        <v>73</v>
      </c>
      <c r="P6296" t="s">
        <v>102</v>
      </c>
      <c r="Q6296" t="s">
        <v>2907</v>
      </c>
      <c r="R6296" s="19">
        <v>33.552</v>
      </c>
      <c r="S6296" s="17">
        <v>1</v>
      </c>
      <c r="T6296" s="20">
        <v>0.2</v>
      </c>
      <c r="U6296" s="19">
        <v>12.582000000000001</v>
      </c>
      <c r="V6296" s="20">
        <f t="shared" si="490"/>
        <v>0.375</v>
      </c>
      <c r="W6296" s="17">
        <f t="shared" si="491"/>
        <v>2014</v>
      </c>
      <c r="X6296" t="str">
        <f t="shared" si="492"/>
        <v>Sep-2014</v>
      </c>
      <c r="Y6296" s="17">
        <f t="shared" si="493"/>
        <v>3</v>
      </c>
      <c r="Z6296" t="str">
        <f t="shared" si="494"/>
        <v>11-20%</v>
      </c>
      <c r="AA6296" s="17">
        <f>IF(COUNTIF($B$2:B6296,B6296)=1,1,0)</f>
        <v>1</v>
      </c>
      <c r="AB6296" s="17">
        <f>IF(COUNTIF($F$2:F6296,F6296)=1,1,0)</f>
        <v>0</v>
      </c>
    </row>
    <row r="6297" spans="1:28" x14ac:dyDescent="0.2">
      <c r="A6297" s="17">
        <v>6296</v>
      </c>
      <c r="B6297" t="s">
        <v>8848</v>
      </c>
      <c r="C6297" s="18">
        <v>42001</v>
      </c>
      <c r="D6297" s="18">
        <v>42005</v>
      </c>
      <c r="E6297" t="s">
        <v>77</v>
      </c>
      <c r="F6297" t="s">
        <v>2706</v>
      </c>
      <c r="G6297" t="s">
        <v>2707</v>
      </c>
      <c r="H6297" t="s">
        <v>68</v>
      </c>
      <c r="I6297" t="s">
        <v>54</v>
      </c>
      <c r="J6297" t="s">
        <v>8849</v>
      </c>
      <c r="K6297" t="s">
        <v>1275</v>
      </c>
      <c r="L6297">
        <v>1915</v>
      </c>
      <c r="M6297" t="s">
        <v>175</v>
      </c>
      <c r="N6297" t="s">
        <v>5647</v>
      </c>
      <c r="O6297" t="s">
        <v>73</v>
      </c>
      <c r="P6297" t="s">
        <v>105</v>
      </c>
      <c r="Q6297" t="s">
        <v>5648</v>
      </c>
      <c r="R6297" s="19">
        <v>1737.18</v>
      </c>
      <c r="S6297" s="17">
        <v>6</v>
      </c>
      <c r="T6297" s="20">
        <v>0</v>
      </c>
      <c r="U6297" s="19">
        <v>503.78219999999999</v>
      </c>
      <c r="V6297" s="20">
        <f t="shared" si="490"/>
        <v>0.28999999999999998</v>
      </c>
      <c r="W6297" s="17">
        <f t="shared" si="491"/>
        <v>2014</v>
      </c>
      <c r="X6297" t="str">
        <f t="shared" si="492"/>
        <v>Dec-2014</v>
      </c>
      <c r="Y6297" s="17">
        <f t="shared" si="493"/>
        <v>4</v>
      </c>
      <c r="Z6297" t="str">
        <f t="shared" si="494"/>
        <v>0% (No Discount)</v>
      </c>
      <c r="AA6297" s="17">
        <f>IF(COUNTIF($B$2:B6297,B6297)=1,1,0)</f>
        <v>1</v>
      </c>
      <c r="AB6297" s="17">
        <f>IF(COUNTIF($F$2:F6297,F6297)=1,1,0)</f>
        <v>0</v>
      </c>
    </row>
    <row r="6298" spans="1:28" x14ac:dyDescent="0.2">
      <c r="A6298" s="17">
        <v>6297</v>
      </c>
      <c r="B6298" t="s">
        <v>8848</v>
      </c>
      <c r="C6298" s="18">
        <v>42001</v>
      </c>
      <c r="D6298" s="18">
        <v>42005</v>
      </c>
      <c r="E6298" t="s">
        <v>77</v>
      </c>
      <c r="F6298" t="s">
        <v>2706</v>
      </c>
      <c r="G6298" t="s">
        <v>2707</v>
      </c>
      <c r="H6298" t="s">
        <v>68</v>
      </c>
      <c r="I6298" t="s">
        <v>54</v>
      </c>
      <c r="J6298" t="s">
        <v>8849</v>
      </c>
      <c r="K6298" t="s">
        <v>1275</v>
      </c>
      <c r="L6298">
        <v>1915</v>
      </c>
      <c r="M6298" t="s">
        <v>175</v>
      </c>
      <c r="N6298" t="s">
        <v>1684</v>
      </c>
      <c r="O6298" t="s">
        <v>73</v>
      </c>
      <c r="P6298" t="s">
        <v>86</v>
      </c>
      <c r="Q6298" t="s">
        <v>1685</v>
      </c>
      <c r="R6298" s="19">
        <v>704.25</v>
      </c>
      <c r="S6298" s="17">
        <v>5</v>
      </c>
      <c r="T6298" s="20">
        <v>0</v>
      </c>
      <c r="U6298" s="19">
        <v>84.51</v>
      </c>
      <c r="V6298" s="20">
        <f t="shared" si="490"/>
        <v>0.12000000000000001</v>
      </c>
      <c r="W6298" s="17">
        <f t="shared" si="491"/>
        <v>2014</v>
      </c>
      <c r="X6298" t="str">
        <f t="shared" si="492"/>
        <v>Dec-2014</v>
      </c>
      <c r="Y6298" s="17">
        <f t="shared" si="493"/>
        <v>4</v>
      </c>
      <c r="Z6298" t="str">
        <f t="shared" si="494"/>
        <v>0% (No Discount)</v>
      </c>
      <c r="AA6298" s="17">
        <f>IF(COUNTIF($B$2:B6298,B6298)=1,1,0)</f>
        <v>0</v>
      </c>
      <c r="AB6298" s="17">
        <f>IF(COUNTIF($F$2:F6298,F6298)=1,1,0)</f>
        <v>0</v>
      </c>
    </row>
    <row r="6299" spans="1:28" x14ac:dyDescent="0.2">
      <c r="A6299" s="17">
        <v>6298</v>
      </c>
      <c r="B6299" t="s">
        <v>8848</v>
      </c>
      <c r="C6299" s="18">
        <v>42001</v>
      </c>
      <c r="D6299" s="18">
        <v>42005</v>
      </c>
      <c r="E6299" t="s">
        <v>77</v>
      </c>
      <c r="F6299" t="s">
        <v>2706</v>
      </c>
      <c r="G6299" t="s">
        <v>2707</v>
      </c>
      <c r="H6299" t="s">
        <v>68</v>
      </c>
      <c r="I6299" t="s">
        <v>54</v>
      </c>
      <c r="J6299" t="s">
        <v>8849</v>
      </c>
      <c r="K6299" t="s">
        <v>1275</v>
      </c>
      <c r="L6299">
        <v>1915</v>
      </c>
      <c r="M6299" t="s">
        <v>175</v>
      </c>
      <c r="N6299" t="s">
        <v>8213</v>
      </c>
      <c r="O6299" t="s">
        <v>73</v>
      </c>
      <c r="P6299" t="s">
        <v>117</v>
      </c>
      <c r="Q6299" t="s">
        <v>8214</v>
      </c>
      <c r="R6299" s="19">
        <v>141.76</v>
      </c>
      <c r="S6299" s="17">
        <v>4</v>
      </c>
      <c r="T6299" s="20">
        <v>0</v>
      </c>
      <c r="U6299" s="19">
        <v>66.627200000000002</v>
      </c>
      <c r="V6299" s="20">
        <f t="shared" si="490"/>
        <v>0.47000000000000003</v>
      </c>
      <c r="W6299" s="17">
        <f t="shared" si="491"/>
        <v>2014</v>
      </c>
      <c r="X6299" t="str">
        <f t="shared" si="492"/>
        <v>Dec-2014</v>
      </c>
      <c r="Y6299" s="17">
        <f t="shared" si="493"/>
        <v>4</v>
      </c>
      <c r="Z6299" t="str">
        <f t="shared" si="494"/>
        <v>0% (No Discount)</v>
      </c>
      <c r="AA6299" s="17">
        <f>IF(COUNTIF($B$2:B6299,B6299)=1,1,0)</f>
        <v>0</v>
      </c>
      <c r="AB6299" s="17">
        <f>IF(COUNTIF($F$2:F6299,F6299)=1,1,0)</f>
        <v>0</v>
      </c>
    </row>
    <row r="6300" spans="1:28" x14ac:dyDescent="0.2">
      <c r="A6300" s="17">
        <v>6299</v>
      </c>
      <c r="B6300" t="s">
        <v>8850</v>
      </c>
      <c r="C6300" s="18">
        <v>41933</v>
      </c>
      <c r="D6300" s="18">
        <v>41938</v>
      </c>
      <c r="E6300" t="s">
        <v>77</v>
      </c>
      <c r="F6300" t="s">
        <v>2089</v>
      </c>
      <c r="G6300" t="s">
        <v>2090</v>
      </c>
      <c r="H6300" t="s">
        <v>68</v>
      </c>
      <c r="I6300" t="s">
        <v>54</v>
      </c>
      <c r="J6300" t="s">
        <v>977</v>
      </c>
      <c r="K6300" t="s">
        <v>70</v>
      </c>
      <c r="L6300">
        <v>92024</v>
      </c>
      <c r="M6300" t="s">
        <v>71</v>
      </c>
      <c r="N6300" t="s">
        <v>312</v>
      </c>
      <c r="O6300" t="s">
        <v>73</v>
      </c>
      <c r="P6300" t="s">
        <v>102</v>
      </c>
      <c r="Q6300" t="s">
        <v>313</v>
      </c>
      <c r="R6300" s="19">
        <v>36.36</v>
      </c>
      <c r="S6300" s="17">
        <v>3</v>
      </c>
      <c r="T6300" s="20">
        <v>0.2</v>
      </c>
      <c r="U6300" s="19">
        <v>12.2715</v>
      </c>
      <c r="V6300" s="20">
        <f t="shared" si="490"/>
        <v>0.33750000000000002</v>
      </c>
      <c r="W6300" s="17">
        <f t="shared" si="491"/>
        <v>2014</v>
      </c>
      <c r="X6300" t="str">
        <f t="shared" si="492"/>
        <v>Oct-2014</v>
      </c>
      <c r="Y6300" s="17">
        <f t="shared" si="493"/>
        <v>5</v>
      </c>
      <c r="Z6300" t="str">
        <f t="shared" si="494"/>
        <v>11-20%</v>
      </c>
      <c r="AA6300" s="17">
        <f>IF(COUNTIF($B$2:B6300,B6300)=1,1,0)</f>
        <v>1</v>
      </c>
      <c r="AB6300" s="17">
        <f>IF(COUNTIF($F$2:F6300,F6300)=1,1,0)</f>
        <v>0</v>
      </c>
    </row>
    <row r="6301" spans="1:28" x14ac:dyDescent="0.2">
      <c r="A6301" s="17">
        <v>6300</v>
      </c>
      <c r="B6301" t="s">
        <v>8851</v>
      </c>
      <c r="C6301" s="18">
        <v>43069</v>
      </c>
      <c r="D6301" s="18">
        <v>43072</v>
      </c>
      <c r="E6301" t="s">
        <v>215</v>
      </c>
      <c r="F6301" t="s">
        <v>5277</v>
      </c>
      <c r="G6301" t="s">
        <v>5278</v>
      </c>
      <c r="H6301" t="s">
        <v>129</v>
      </c>
      <c r="I6301" t="s">
        <v>54</v>
      </c>
      <c r="J6301" t="s">
        <v>154</v>
      </c>
      <c r="K6301" t="s">
        <v>70</v>
      </c>
      <c r="L6301">
        <v>94109</v>
      </c>
      <c r="M6301" t="s">
        <v>71</v>
      </c>
      <c r="N6301" t="s">
        <v>8852</v>
      </c>
      <c r="O6301" t="s">
        <v>59</v>
      </c>
      <c r="P6301" t="s">
        <v>92</v>
      </c>
      <c r="Q6301" t="s">
        <v>8853</v>
      </c>
      <c r="R6301" s="19">
        <v>25.83</v>
      </c>
      <c r="S6301" s="17">
        <v>3</v>
      </c>
      <c r="T6301" s="20">
        <v>0</v>
      </c>
      <c r="U6301" s="19">
        <v>9.5571000000000002</v>
      </c>
      <c r="V6301" s="20">
        <f t="shared" si="490"/>
        <v>0.37000000000000005</v>
      </c>
      <c r="W6301" s="17">
        <f t="shared" si="491"/>
        <v>2017</v>
      </c>
      <c r="X6301" t="str">
        <f t="shared" si="492"/>
        <v>Nov-2017</v>
      </c>
      <c r="Y6301" s="17">
        <f t="shared" si="493"/>
        <v>3</v>
      </c>
      <c r="Z6301" t="str">
        <f t="shared" si="494"/>
        <v>0% (No Discount)</v>
      </c>
      <c r="AA6301" s="17">
        <f>IF(COUNTIF($B$2:B6301,B6301)=1,1,0)</f>
        <v>1</v>
      </c>
      <c r="AB6301" s="17">
        <f>IF(COUNTIF($F$2:F6301,F6301)=1,1,0)</f>
        <v>0</v>
      </c>
    </row>
    <row r="6302" spans="1:28" x14ac:dyDescent="0.2">
      <c r="A6302" s="17">
        <v>6301</v>
      </c>
      <c r="B6302" t="s">
        <v>8854</v>
      </c>
      <c r="C6302" s="18">
        <v>41796</v>
      </c>
      <c r="D6302" s="18">
        <v>41802</v>
      </c>
      <c r="E6302" t="s">
        <v>77</v>
      </c>
      <c r="F6302" t="s">
        <v>5794</v>
      </c>
      <c r="G6302" t="s">
        <v>5795</v>
      </c>
      <c r="H6302" t="s">
        <v>53</v>
      </c>
      <c r="I6302" t="s">
        <v>54</v>
      </c>
      <c r="J6302" t="s">
        <v>330</v>
      </c>
      <c r="K6302" t="s">
        <v>238</v>
      </c>
      <c r="L6302">
        <v>60623</v>
      </c>
      <c r="M6302" t="s">
        <v>132</v>
      </c>
      <c r="N6302" t="s">
        <v>489</v>
      </c>
      <c r="O6302" t="s">
        <v>73</v>
      </c>
      <c r="P6302" t="s">
        <v>102</v>
      </c>
      <c r="Q6302" t="s">
        <v>490</v>
      </c>
      <c r="R6302" s="19">
        <v>24.588000000000001</v>
      </c>
      <c r="S6302" s="17">
        <v>3</v>
      </c>
      <c r="T6302" s="20">
        <v>0.8</v>
      </c>
      <c r="U6302" s="19">
        <v>-38.111400000000003</v>
      </c>
      <c r="V6302" s="20">
        <f t="shared" si="490"/>
        <v>-1.55</v>
      </c>
      <c r="W6302" s="17">
        <f t="shared" si="491"/>
        <v>2014</v>
      </c>
      <c r="X6302" t="str">
        <f t="shared" si="492"/>
        <v>Jun-2014</v>
      </c>
      <c r="Y6302" s="17">
        <f t="shared" si="493"/>
        <v>6</v>
      </c>
      <c r="Z6302" t="str">
        <f t="shared" si="494"/>
        <v>Over 50%</v>
      </c>
      <c r="AA6302" s="17">
        <f>IF(COUNTIF($B$2:B6302,B6302)=1,1,0)</f>
        <v>1</v>
      </c>
      <c r="AB6302" s="17">
        <f>IF(COUNTIF($F$2:F6302,F6302)=1,1,0)</f>
        <v>0</v>
      </c>
    </row>
    <row r="6303" spans="1:28" x14ac:dyDescent="0.2">
      <c r="A6303" s="17">
        <v>6302</v>
      </c>
      <c r="B6303" t="s">
        <v>8854</v>
      </c>
      <c r="C6303" s="18">
        <v>41796</v>
      </c>
      <c r="D6303" s="18">
        <v>41802</v>
      </c>
      <c r="E6303" t="s">
        <v>77</v>
      </c>
      <c r="F6303" t="s">
        <v>5794</v>
      </c>
      <c r="G6303" t="s">
        <v>5795</v>
      </c>
      <c r="H6303" t="s">
        <v>53</v>
      </c>
      <c r="I6303" t="s">
        <v>54</v>
      </c>
      <c r="J6303" t="s">
        <v>330</v>
      </c>
      <c r="K6303" t="s">
        <v>238</v>
      </c>
      <c r="L6303">
        <v>60623</v>
      </c>
      <c r="M6303" t="s">
        <v>132</v>
      </c>
      <c r="N6303" t="s">
        <v>2990</v>
      </c>
      <c r="O6303" t="s">
        <v>73</v>
      </c>
      <c r="P6303" t="s">
        <v>200</v>
      </c>
      <c r="Q6303" t="s">
        <v>2991</v>
      </c>
      <c r="R6303" s="19">
        <v>13.984</v>
      </c>
      <c r="S6303" s="17">
        <v>2</v>
      </c>
      <c r="T6303" s="20">
        <v>0.2</v>
      </c>
      <c r="U6303" s="19">
        <v>4.7195999999999998</v>
      </c>
      <c r="V6303" s="20">
        <f t="shared" si="490"/>
        <v>0.33749999999999997</v>
      </c>
      <c r="W6303" s="17">
        <f t="shared" si="491"/>
        <v>2014</v>
      </c>
      <c r="X6303" t="str">
        <f t="shared" si="492"/>
        <v>Jun-2014</v>
      </c>
      <c r="Y6303" s="17">
        <f t="shared" si="493"/>
        <v>6</v>
      </c>
      <c r="Z6303" t="str">
        <f t="shared" si="494"/>
        <v>11-20%</v>
      </c>
      <c r="AA6303" s="17">
        <f>IF(COUNTIF($B$2:B6303,B6303)=1,1,0)</f>
        <v>0</v>
      </c>
      <c r="AB6303" s="17">
        <f>IF(COUNTIF($F$2:F6303,F6303)=1,1,0)</f>
        <v>0</v>
      </c>
    </row>
    <row r="6304" spans="1:28" x14ac:dyDescent="0.2">
      <c r="A6304" s="17">
        <v>6303</v>
      </c>
      <c r="B6304" t="s">
        <v>8855</v>
      </c>
      <c r="C6304" s="18">
        <v>43062</v>
      </c>
      <c r="D6304" s="18">
        <v>43066</v>
      </c>
      <c r="E6304" t="s">
        <v>77</v>
      </c>
      <c r="F6304" t="s">
        <v>1019</v>
      </c>
      <c r="G6304" t="s">
        <v>1020</v>
      </c>
      <c r="H6304" t="s">
        <v>53</v>
      </c>
      <c r="I6304" t="s">
        <v>54</v>
      </c>
      <c r="J6304" t="s">
        <v>844</v>
      </c>
      <c r="K6304" t="s">
        <v>131</v>
      </c>
      <c r="L6304">
        <v>75220</v>
      </c>
      <c r="M6304" t="s">
        <v>132</v>
      </c>
      <c r="N6304" t="s">
        <v>7733</v>
      </c>
      <c r="O6304" t="s">
        <v>98</v>
      </c>
      <c r="P6304" t="s">
        <v>99</v>
      </c>
      <c r="Q6304" t="s">
        <v>7734</v>
      </c>
      <c r="R6304" s="19">
        <v>195.96</v>
      </c>
      <c r="S6304" s="17">
        <v>5</v>
      </c>
      <c r="T6304" s="20">
        <v>0.2</v>
      </c>
      <c r="U6304" s="19">
        <v>19.596</v>
      </c>
      <c r="V6304" s="20">
        <f t="shared" si="490"/>
        <v>9.9999999999999992E-2</v>
      </c>
      <c r="W6304" s="17">
        <f t="shared" si="491"/>
        <v>2017</v>
      </c>
      <c r="X6304" t="str">
        <f t="shared" si="492"/>
        <v>Nov-2017</v>
      </c>
      <c r="Y6304" s="17">
        <f t="shared" si="493"/>
        <v>4</v>
      </c>
      <c r="Z6304" t="str">
        <f t="shared" si="494"/>
        <v>11-20%</v>
      </c>
      <c r="AA6304" s="17">
        <f>IF(COUNTIF($B$2:B6304,B6304)=1,1,0)</f>
        <v>1</v>
      </c>
      <c r="AB6304" s="17">
        <f>IF(COUNTIF($F$2:F6304,F6304)=1,1,0)</f>
        <v>0</v>
      </c>
    </row>
    <row r="6305" spans="1:28" x14ac:dyDescent="0.2">
      <c r="A6305" s="17">
        <v>6304</v>
      </c>
      <c r="B6305" t="s">
        <v>8856</v>
      </c>
      <c r="C6305" s="18">
        <v>42904</v>
      </c>
      <c r="D6305" s="18">
        <v>42906</v>
      </c>
      <c r="E6305" t="s">
        <v>50</v>
      </c>
      <c r="F6305" t="s">
        <v>666</v>
      </c>
      <c r="G6305" t="s">
        <v>667</v>
      </c>
      <c r="H6305" t="s">
        <v>129</v>
      </c>
      <c r="I6305" t="s">
        <v>54</v>
      </c>
      <c r="J6305" t="s">
        <v>6005</v>
      </c>
      <c r="K6305" t="s">
        <v>131</v>
      </c>
      <c r="L6305">
        <v>78415</v>
      </c>
      <c r="M6305" t="s">
        <v>132</v>
      </c>
      <c r="N6305" t="s">
        <v>4372</v>
      </c>
      <c r="O6305" t="s">
        <v>73</v>
      </c>
      <c r="P6305" t="s">
        <v>117</v>
      </c>
      <c r="Q6305" t="s">
        <v>4373</v>
      </c>
      <c r="R6305" s="19">
        <v>74.352000000000004</v>
      </c>
      <c r="S6305" s="17">
        <v>3</v>
      </c>
      <c r="T6305" s="20">
        <v>0.2</v>
      </c>
      <c r="U6305" s="19">
        <v>23.234999999999999</v>
      </c>
      <c r="V6305" s="20">
        <f t="shared" si="490"/>
        <v>0.3125</v>
      </c>
      <c r="W6305" s="17">
        <f t="shared" si="491"/>
        <v>2017</v>
      </c>
      <c r="X6305" t="str">
        <f t="shared" si="492"/>
        <v>Jun-2017</v>
      </c>
      <c r="Y6305" s="17">
        <f t="shared" si="493"/>
        <v>2</v>
      </c>
      <c r="Z6305" t="str">
        <f t="shared" si="494"/>
        <v>11-20%</v>
      </c>
      <c r="AA6305" s="17">
        <f>IF(COUNTIF($B$2:B6305,B6305)=1,1,0)</f>
        <v>1</v>
      </c>
      <c r="AB6305" s="17">
        <f>IF(COUNTIF($F$2:F6305,F6305)=1,1,0)</f>
        <v>0</v>
      </c>
    </row>
    <row r="6306" spans="1:28" x14ac:dyDescent="0.2">
      <c r="A6306" s="17">
        <v>6305</v>
      </c>
      <c r="B6306" t="s">
        <v>8857</v>
      </c>
      <c r="C6306" s="18">
        <v>42860</v>
      </c>
      <c r="D6306" s="18">
        <v>42860</v>
      </c>
      <c r="E6306" t="s">
        <v>1320</v>
      </c>
      <c r="F6306" t="s">
        <v>4078</v>
      </c>
      <c r="G6306" t="s">
        <v>4079</v>
      </c>
      <c r="H6306" t="s">
        <v>53</v>
      </c>
      <c r="I6306" t="s">
        <v>54</v>
      </c>
      <c r="J6306" t="s">
        <v>293</v>
      </c>
      <c r="K6306" t="s">
        <v>294</v>
      </c>
      <c r="L6306">
        <v>10035</v>
      </c>
      <c r="M6306" t="s">
        <v>175</v>
      </c>
      <c r="N6306" t="s">
        <v>2811</v>
      </c>
      <c r="O6306" t="s">
        <v>73</v>
      </c>
      <c r="P6306" t="s">
        <v>117</v>
      </c>
      <c r="Q6306" t="s">
        <v>2812</v>
      </c>
      <c r="R6306" s="19">
        <v>6.68</v>
      </c>
      <c r="S6306" s="17">
        <v>1</v>
      </c>
      <c r="T6306" s="20">
        <v>0</v>
      </c>
      <c r="U6306" s="19">
        <v>3.2063999999999999</v>
      </c>
      <c r="V6306" s="20">
        <f t="shared" si="490"/>
        <v>0.48</v>
      </c>
      <c r="W6306" s="17">
        <f t="shared" si="491"/>
        <v>2017</v>
      </c>
      <c r="X6306" t="str">
        <f t="shared" si="492"/>
        <v>May-2017</v>
      </c>
      <c r="Y6306" s="17">
        <f t="shared" si="493"/>
        <v>0</v>
      </c>
      <c r="Z6306" t="str">
        <f t="shared" si="494"/>
        <v>0% (No Discount)</v>
      </c>
      <c r="AA6306" s="17">
        <f>IF(COUNTIF($B$2:B6306,B6306)=1,1,0)</f>
        <v>1</v>
      </c>
      <c r="AB6306" s="17">
        <f>IF(COUNTIF($F$2:F6306,F6306)=1,1,0)</f>
        <v>0</v>
      </c>
    </row>
    <row r="6307" spans="1:28" x14ac:dyDescent="0.2">
      <c r="A6307" s="17">
        <v>6306</v>
      </c>
      <c r="B6307" t="s">
        <v>8858</v>
      </c>
      <c r="C6307" s="18">
        <v>42678</v>
      </c>
      <c r="D6307" s="18">
        <v>42680</v>
      </c>
      <c r="E6307" t="s">
        <v>50</v>
      </c>
      <c r="F6307" t="s">
        <v>7298</v>
      </c>
      <c r="G6307" t="s">
        <v>7299</v>
      </c>
      <c r="H6307" t="s">
        <v>68</v>
      </c>
      <c r="I6307" t="s">
        <v>54</v>
      </c>
      <c r="J6307" t="s">
        <v>8859</v>
      </c>
      <c r="K6307" t="s">
        <v>447</v>
      </c>
      <c r="L6307">
        <v>97405</v>
      </c>
      <c r="M6307" t="s">
        <v>71</v>
      </c>
      <c r="N6307" t="s">
        <v>7020</v>
      </c>
      <c r="O6307" t="s">
        <v>73</v>
      </c>
      <c r="P6307" t="s">
        <v>606</v>
      </c>
      <c r="Q6307" t="s">
        <v>7021</v>
      </c>
      <c r="R6307" s="19">
        <v>17.584</v>
      </c>
      <c r="S6307" s="17">
        <v>7</v>
      </c>
      <c r="T6307" s="20">
        <v>0.2</v>
      </c>
      <c r="U6307" s="19">
        <v>-4.1761999999999997</v>
      </c>
      <c r="V6307" s="20">
        <f t="shared" si="490"/>
        <v>-0.23749999999999999</v>
      </c>
      <c r="W6307" s="17">
        <f t="shared" si="491"/>
        <v>2016</v>
      </c>
      <c r="X6307" t="str">
        <f t="shared" si="492"/>
        <v>Nov-2016</v>
      </c>
      <c r="Y6307" s="17">
        <f t="shared" si="493"/>
        <v>2</v>
      </c>
      <c r="Z6307" t="str">
        <f t="shared" si="494"/>
        <v>11-20%</v>
      </c>
      <c r="AA6307" s="17">
        <f>IF(COUNTIF($B$2:B6307,B6307)=1,1,0)</f>
        <v>1</v>
      </c>
      <c r="AB6307" s="17">
        <f>IF(COUNTIF($F$2:F6307,F6307)=1,1,0)</f>
        <v>0</v>
      </c>
    </row>
    <row r="6308" spans="1:28" x14ac:dyDescent="0.2">
      <c r="A6308" s="17">
        <v>6307</v>
      </c>
      <c r="B6308" t="s">
        <v>8858</v>
      </c>
      <c r="C6308" s="18">
        <v>42678</v>
      </c>
      <c r="D6308" s="18">
        <v>42680</v>
      </c>
      <c r="E6308" t="s">
        <v>50</v>
      </c>
      <c r="F6308" t="s">
        <v>7298</v>
      </c>
      <c r="G6308" t="s">
        <v>7299</v>
      </c>
      <c r="H6308" t="s">
        <v>68</v>
      </c>
      <c r="I6308" t="s">
        <v>54</v>
      </c>
      <c r="J6308" t="s">
        <v>8859</v>
      </c>
      <c r="K6308" t="s">
        <v>447</v>
      </c>
      <c r="L6308">
        <v>97405</v>
      </c>
      <c r="M6308" t="s">
        <v>71</v>
      </c>
      <c r="N6308" t="s">
        <v>6991</v>
      </c>
      <c r="O6308" t="s">
        <v>59</v>
      </c>
      <c r="P6308" t="s">
        <v>63</v>
      </c>
      <c r="Q6308" t="s">
        <v>6992</v>
      </c>
      <c r="R6308" s="19">
        <v>104.78400000000001</v>
      </c>
      <c r="S6308" s="17">
        <v>1</v>
      </c>
      <c r="T6308" s="20">
        <v>0.2</v>
      </c>
      <c r="U6308" s="19">
        <v>-14.4078</v>
      </c>
      <c r="V6308" s="20">
        <f t="shared" si="490"/>
        <v>-0.13749999999999998</v>
      </c>
      <c r="W6308" s="17">
        <f t="shared" si="491"/>
        <v>2016</v>
      </c>
      <c r="X6308" t="str">
        <f t="shared" si="492"/>
        <v>Nov-2016</v>
      </c>
      <c r="Y6308" s="17">
        <f t="shared" si="493"/>
        <v>2</v>
      </c>
      <c r="Z6308" t="str">
        <f t="shared" si="494"/>
        <v>11-20%</v>
      </c>
      <c r="AA6308" s="17">
        <f>IF(COUNTIF($B$2:B6308,B6308)=1,1,0)</f>
        <v>0</v>
      </c>
      <c r="AB6308" s="17">
        <f>IF(COUNTIF($F$2:F6308,F6308)=1,1,0)</f>
        <v>0</v>
      </c>
    </row>
    <row r="6309" spans="1:28" x14ac:dyDescent="0.2">
      <c r="A6309" s="17">
        <v>6308</v>
      </c>
      <c r="B6309" t="s">
        <v>8858</v>
      </c>
      <c r="C6309" s="18">
        <v>42678</v>
      </c>
      <c r="D6309" s="18">
        <v>42680</v>
      </c>
      <c r="E6309" t="s">
        <v>50</v>
      </c>
      <c r="F6309" t="s">
        <v>7298</v>
      </c>
      <c r="G6309" t="s">
        <v>7299</v>
      </c>
      <c r="H6309" t="s">
        <v>68</v>
      </c>
      <c r="I6309" t="s">
        <v>54</v>
      </c>
      <c r="J6309" t="s">
        <v>8859</v>
      </c>
      <c r="K6309" t="s">
        <v>447</v>
      </c>
      <c r="L6309">
        <v>97405</v>
      </c>
      <c r="M6309" t="s">
        <v>71</v>
      </c>
      <c r="N6309" t="s">
        <v>7605</v>
      </c>
      <c r="O6309" t="s">
        <v>73</v>
      </c>
      <c r="P6309" t="s">
        <v>117</v>
      </c>
      <c r="Q6309" t="s">
        <v>7606</v>
      </c>
      <c r="R6309" s="19">
        <v>47.951999999999998</v>
      </c>
      <c r="S6309" s="17">
        <v>3</v>
      </c>
      <c r="T6309" s="20">
        <v>0.2</v>
      </c>
      <c r="U6309" s="19">
        <v>16.783200000000001</v>
      </c>
      <c r="V6309" s="20">
        <f t="shared" si="490"/>
        <v>0.35000000000000003</v>
      </c>
      <c r="W6309" s="17">
        <f t="shared" si="491"/>
        <v>2016</v>
      </c>
      <c r="X6309" t="str">
        <f t="shared" si="492"/>
        <v>Nov-2016</v>
      </c>
      <c r="Y6309" s="17">
        <f t="shared" si="493"/>
        <v>2</v>
      </c>
      <c r="Z6309" t="str">
        <f t="shared" si="494"/>
        <v>11-20%</v>
      </c>
      <c r="AA6309" s="17">
        <f>IF(COUNTIF($B$2:B6309,B6309)=1,1,0)</f>
        <v>0</v>
      </c>
      <c r="AB6309" s="17">
        <f>IF(COUNTIF($F$2:F6309,F6309)=1,1,0)</f>
        <v>0</v>
      </c>
    </row>
    <row r="6310" spans="1:28" x14ac:dyDescent="0.2">
      <c r="A6310" s="17">
        <v>6309</v>
      </c>
      <c r="B6310" t="s">
        <v>8858</v>
      </c>
      <c r="C6310" s="18">
        <v>42678</v>
      </c>
      <c r="D6310" s="18">
        <v>42680</v>
      </c>
      <c r="E6310" t="s">
        <v>50</v>
      </c>
      <c r="F6310" t="s">
        <v>7298</v>
      </c>
      <c r="G6310" t="s">
        <v>7299</v>
      </c>
      <c r="H6310" t="s">
        <v>68</v>
      </c>
      <c r="I6310" t="s">
        <v>54</v>
      </c>
      <c r="J6310" t="s">
        <v>8859</v>
      </c>
      <c r="K6310" t="s">
        <v>447</v>
      </c>
      <c r="L6310">
        <v>97405</v>
      </c>
      <c r="M6310" t="s">
        <v>71</v>
      </c>
      <c r="N6310" t="s">
        <v>7302</v>
      </c>
      <c r="O6310" t="s">
        <v>59</v>
      </c>
      <c r="P6310" t="s">
        <v>63</v>
      </c>
      <c r="Q6310" t="s">
        <v>7303</v>
      </c>
      <c r="R6310" s="19">
        <v>650.35199999999998</v>
      </c>
      <c r="S6310" s="17">
        <v>3</v>
      </c>
      <c r="T6310" s="20">
        <v>0.2</v>
      </c>
      <c r="U6310" s="19">
        <v>-97.552800000000005</v>
      </c>
      <c r="V6310" s="20">
        <f t="shared" si="490"/>
        <v>-0.15000000000000002</v>
      </c>
      <c r="W6310" s="17">
        <f t="shared" si="491"/>
        <v>2016</v>
      </c>
      <c r="X6310" t="str">
        <f t="shared" si="492"/>
        <v>Nov-2016</v>
      </c>
      <c r="Y6310" s="17">
        <f t="shared" si="493"/>
        <v>2</v>
      </c>
      <c r="Z6310" t="str">
        <f t="shared" si="494"/>
        <v>11-20%</v>
      </c>
      <c r="AA6310" s="17">
        <f>IF(COUNTIF($B$2:B6310,B6310)=1,1,0)</f>
        <v>0</v>
      </c>
      <c r="AB6310" s="17">
        <f>IF(COUNTIF($F$2:F6310,F6310)=1,1,0)</f>
        <v>0</v>
      </c>
    </row>
    <row r="6311" spans="1:28" x14ac:dyDescent="0.2">
      <c r="A6311" s="17">
        <v>6310</v>
      </c>
      <c r="B6311" t="s">
        <v>8858</v>
      </c>
      <c r="C6311" s="18">
        <v>42678</v>
      </c>
      <c r="D6311" s="18">
        <v>42680</v>
      </c>
      <c r="E6311" t="s">
        <v>50</v>
      </c>
      <c r="F6311" t="s">
        <v>7298</v>
      </c>
      <c r="G6311" t="s">
        <v>7299</v>
      </c>
      <c r="H6311" t="s">
        <v>68</v>
      </c>
      <c r="I6311" t="s">
        <v>54</v>
      </c>
      <c r="J6311" t="s">
        <v>8859</v>
      </c>
      <c r="K6311" t="s">
        <v>447</v>
      </c>
      <c r="L6311">
        <v>97405</v>
      </c>
      <c r="M6311" t="s">
        <v>71</v>
      </c>
      <c r="N6311" t="s">
        <v>2003</v>
      </c>
      <c r="O6311" t="s">
        <v>73</v>
      </c>
      <c r="P6311" t="s">
        <v>74</v>
      </c>
      <c r="Q6311" t="s">
        <v>2004</v>
      </c>
      <c r="R6311" s="19">
        <v>629.18399999999997</v>
      </c>
      <c r="S6311" s="17">
        <v>8</v>
      </c>
      <c r="T6311" s="20">
        <v>0.2</v>
      </c>
      <c r="U6311" s="19">
        <v>228.07919999999999</v>
      </c>
      <c r="V6311" s="20">
        <f t="shared" si="490"/>
        <v>0.36249999999999999</v>
      </c>
      <c r="W6311" s="17">
        <f t="shared" si="491"/>
        <v>2016</v>
      </c>
      <c r="X6311" t="str">
        <f t="shared" si="492"/>
        <v>Nov-2016</v>
      </c>
      <c r="Y6311" s="17">
        <f t="shared" si="493"/>
        <v>2</v>
      </c>
      <c r="Z6311" t="str">
        <f t="shared" si="494"/>
        <v>11-20%</v>
      </c>
      <c r="AA6311" s="17">
        <f>IF(COUNTIF($B$2:B6311,B6311)=1,1,0)</f>
        <v>0</v>
      </c>
      <c r="AB6311" s="17">
        <f>IF(COUNTIF($F$2:F6311,F6311)=1,1,0)</f>
        <v>0</v>
      </c>
    </row>
    <row r="6312" spans="1:28" x14ac:dyDescent="0.2">
      <c r="A6312" s="17">
        <v>6311</v>
      </c>
      <c r="B6312" t="s">
        <v>8858</v>
      </c>
      <c r="C6312" s="18">
        <v>42678</v>
      </c>
      <c r="D6312" s="18">
        <v>42680</v>
      </c>
      <c r="E6312" t="s">
        <v>50</v>
      </c>
      <c r="F6312" t="s">
        <v>7298</v>
      </c>
      <c r="G6312" t="s">
        <v>7299</v>
      </c>
      <c r="H6312" t="s">
        <v>68</v>
      </c>
      <c r="I6312" t="s">
        <v>54</v>
      </c>
      <c r="J6312" t="s">
        <v>8859</v>
      </c>
      <c r="K6312" t="s">
        <v>447</v>
      </c>
      <c r="L6312">
        <v>97405</v>
      </c>
      <c r="M6312" t="s">
        <v>71</v>
      </c>
      <c r="N6312" t="s">
        <v>2531</v>
      </c>
      <c r="O6312" t="s">
        <v>73</v>
      </c>
      <c r="P6312" t="s">
        <v>117</v>
      </c>
      <c r="Q6312" t="s">
        <v>2532</v>
      </c>
      <c r="R6312" s="19">
        <v>15.176</v>
      </c>
      <c r="S6312" s="17">
        <v>1</v>
      </c>
      <c r="T6312" s="20">
        <v>0.2</v>
      </c>
      <c r="U6312" s="19">
        <v>5.3116000000000003</v>
      </c>
      <c r="V6312" s="20">
        <f t="shared" si="490"/>
        <v>0.35000000000000003</v>
      </c>
      <c r="W6312" s="17">
        <f t="shared" si="491"/>
        <v>2016</v>
      </c>
      <c r="X6312" t="str">
        <f t="shared" si="492"/>
        <v>Nov-2016</v>
      </c>
      <c r="Y6312" s="17">
        <f t="shared" si="493"/>
        <v>2</v>
      </c>
      <c r="Z6312" t="str">
        <f t="shared" si="494"/>
        <v>11-20%</v>
      </c>
      <c r="AA6312" s="17">
        <f>IF(COUNTIF($B$2:B6312,B6312)=1,1,0)</f>
        <v>0</v>
      </c>
      <c r="AB6312" s="17">
        <f>IF(COUNTIF($F$2:F6312,F6312)=1,1,0)</f>
        <v>0</v>
      </c>
    </row>
    <row r="6313" spans="1:28" x14ac:dyDescent="0.2">
      <c r="A6313" s="17">
        <v>6312</v>
      </c>
      <c r="B6313" t="s">
        <v>8860</v>
      </c>
      <c r="C6313" s="18">
        <v>41893</v>
      </c>
      <c r="D6313" s="18">
        <v>41898</v>
      </c>
      <c r="E6313" t="s">
        <v>77</v>
      </c>
      <c r="F6313" t="s">
        <v>7832</v>
      </c>
      <c r="G6313" t="s">
        <v>7833</v>
      </c>
      <c r="H6313" t="s">
        <v>53</v>
      </c>
      <c r="I6313" t="s">
        <v>54</v>
      </c>
      <c r="J6313" t="s">
        <v>8861</v>
      </c>
      <c r="K6313" t="s">
        <v>70</v>
      </c>
      <c r="L6313">
        <v>93030</v>
      </c>
      <c r="M6313" t="s">
        <v>71</v>
      </c>
      <c r="N6313" t="s">
        <v>487</v>
      </c>
      <c r="O6313" t="s">
        <v>59</v>
      </c>
      <c r="P6313" t="s">
        <v>92</v>
      </c>
      <c r="Q6313" t="s">
        <v>488</v>
      </c>
      <c r="R6313" s="19">
        <v>127.95</v>
      </c>
      <c r="S6313" s="17">
        <v>3</v>
      </c>
      <c r="T6313" s="20">
        <v>0</v>
      </c>
      <c r="U6313" s="19">
        <v>21.7515</v>
      </c>
      <c r="V6313" s="20">
        <f t="shared" si="490"/>
        <v>0.16999999999999998</v>
      </c>
      <c r="W6313" s="17">
        <f t="shared" si="491"/>
        <v>2014</v>
      </c>
      <c r="X6313" t="str">
        <f t="shared" si="492"/>
        <v>Sep-2014</v>
      </c>
      <c r="Y6313" s="17">
        <f t="shared" si="493"/>
        <v>5</v>
      </c>
      <c r="Z6313" t="str">
        <f t="shared" si="494"/>
        <v>0% (No Discount)</v>
      </c>
      <c r="AA6313" s="17">
        <f>IF(COUNTIF($B$2:B6313,B6313)=1,1,0)</f>
        <v>1</v>
      </c>
      <c r="AB6313" s="17">
        <f>IF(COUNTIF($F$2:F6313,F6313)=1,1,0)</f>
        <v>0</v>
      </c>
    </row>
    <row r="6314" spans="1:28" x14ac:dyDescent="0.2">
      <c r="A6314" s="17">
        <v>6313</v>
      </c>
      <c r="B6314" t="s">
        <v>8862</v>
      </c>
      <c r="C6314" s="18">
        <v>42782</v>
      </c>
      <c r="D6314" s="18">
        <v>42787</v>
      </c>
      <c r="E6314" t="s">
        <v>77</v>
      </c>
      <c r="F6314" t="s">
        <v>2073</v>
      </c>
      <c r="G6314" t="s">
        <v>2074</v>
      </c>
      <c r="H6314" t="s">
        <v>68</v>
      </c>
      <c r="I6314" t="s">
        <v>54</v>
      </c>
      <c r="J6314" t="s">
        <v>775</v>
      </c>
      <c r="K6314" t="s">
        <v>776</v>
      </c>
      <c r="L6314">
        <v>6824</v>
      </c>
      <c r="M6314" t="s">
        <v>175</v>
      </c>
      <c r="N6314" t="s">
        <v>7539</v>
      </c>
      <c r="O6314" t="s">
        <v>73</v>
      </c>
      <c r="P6314" t="s">
        <v>86</v>
      </c>
      <c r="Q6314" t="s">
        <v>7540</v>
      </c>
      <c r="R6314" s="19">
        <v>579.51</v>
      </c>
      <c r="S6314" s="17">
        <v>3</v>
      </c>
      <c r="T6314" s="20">
        <v>0</v>
      </c>
      <c r="U6314" s="19">
        <v>81.131399999999999</v>
      </c>
      <c r="V6314" s="20">
        <f t="shared" si="490"/>
        <v>0.14000000000000001</v>
      </c>
      <c r="W6314" s="17">
        <f t="shared" si="491"/>
        <v>2017</v>
      </c>
      <c r="X6314" t="str">
        <f t="shared" si="492"/>
        <v>Feb-2017</v>
      </c>
      <c r="Y6314" s="17">
        <f t="shared" si="493"/>
        <v>5</v>
      </c>
      <c r="Z6314" t="str">
        <f t="shared" si="494"/>
        <v>0% (No Discount)</v>
      </c>
      <c r="AA6314" s="17">
        <f>IF(COUNTIF($B$2:B6314,B6314)=1,1,0)</f>
        <v>1</v>
      </c>
      <c r="AB6314" s="17">
        <f>IF(COUNTIF($F$2:F6314,F6314)=1,1,0)</f>
        <v>0</v>
      </c>
    </row>
    <row r="6315" spans="1:28" x14ac:dyDescent="0.2">
      <c r="A6315" s="17">
        <v>6314</v>
      </c>
      <c r="B6315" t="s">
        <v>8862</v>
      </c>
      <c r="C6315" s="18">
        <v>42782</v>
      </c>
      <c r="D6315" s="18">
        <v>42787</v>
      </c>
      <c r="E6315" t="s">
        <v>77</v>
      </c>
      <c r="F6315" t="s">
        <v>2073</v>
      </c>
      <c r="G6315" t="s">
        <v>2074</v>
      </c>
      <c r="H6315" t="s">
        <v>68</v>
      </c>
      <c r="I6315" t="s">
        <v>54</v>
      </c>
      <c r="J6315" t="s">
        <v>775</v>
      </c>
      <c r="K6315" t="s">
        <v>776</v>
      </c>
      <c r="L6315">
        <v>6824</v>
      </c>
      <c r="M6315" t="s">
        <v>175</v>
      </c>
      <c r="N6315" t="s">
        <v>5071</v>
      </c>
      <c r="O6315" t="s">
        <v>98</v>
      </c>
      <c r="P6315" t="s">
        <v>99</v>
      </c>
      <c r="Q6315" t="s">
        <v>5072</v>
      </c>
      <c r="R6315" s="19">
        <v>14.99</v>
      </c>
      <c r="S6315" s="17">
        <v>1</v>
      </c>
      <c r="T6315" s="20">
        <v>0</v>
      </c>
      <c r="U6315" s="19">
        <v>7.3451000000000004</v>
      </c>
      <c r="V6315" s="20">
        <f t="shared" si="490"/>
        <v>0.49000000000000005</v>
      </c>
      <c r="W6315" s="17">
        <f t="shared" si="491"/>
        <v>2017</v>
      </c>
      <c r="X6315" t="str">
        <f t="shared" si="492"/>
        <v>Feb-2017</v>
      </c>
      <c r="Y6315" s="17">
        <f t="shared" si="493"/>
        <v>5</v>
      </c>
      <c r="Z6315" t="str">
        <f t="shared" si="494"/>
        <v>0% (No Discount)</v>
      </c>
      <c r="AA6315" s="17">
        <f>IF(COUNTIF($B$2:B6315,B6315)=1,1,0)</f>
        <v>0</v>
      </c>
      <c r="AB6315" s="17">
        <f>IF(COUNTIF($F$2:F6315,F6315)=1,1,0)</f>
        <v>0</v>
      </c>
    </row>
    <row r="6316" spans="1:28" x14ac:dyDescent="0.2">
      <c r="A6316" s="17">
        <v>6315</v>
      </c>
      <c r="B6316" t="s">
        <v>8863</v>
      </c>
      <c r="C6316" s="18">
        <v>41967</v>
      </c>
      <c r="D6316" s="18">
        <v>41972</v>
      </c>
      <c r="E6316" t="s">
        <v>77</v>
      </c>
      <c r="F6316" t="s">
        <v>2073</v>
      </c>
      <c r="G6316" t="s">
        <v>2074</v>
      </c>
      <c r="H6316" t="s">
        <v>68</v>
      </c>
      <c r="I6316" t="s">
        <v>54</v>
      </c>
      <c r="J6316" t="s">
        <v>355</v>
      </c>
      <c r="K6316" t="s">
        <v>265</v>
      </c>
      <c r="L6316">
        <v>49201</v>
      </c>
      <c r="M6316" t="s">
        <v>132</v>
      </c>
      <c r="N6316" t="s">
        <v>517</v>
      </c>
      <c r="O6316" t="s">
        <v>73</v>
      </c>
      <c r="P6316" t="s">
        <v>95</v>
      </c>
      <c r="Q6316" t="s">
        <v>518</v>
      </c>
      <c r="R6316" s="19">
        <v>151.91999999999999</v>
      </c>
      <c r="S6316" s="17">
        <v>4</v>
      </c>
      <c r="T6316" s="20">
        <v>0</v>
      </c>
      <c r="U6316" s="19">
        <v>45.576000000000001</v>
      </c>
      <c r="V6316" s="20">
        <f t="shared" si="490"/>
        <v>0.30000000000000004</v>
      </c>
      <c r="W6316" s="17">
        <f t="shared" si="491"/>
        <v>2014</v>
      </c>
      <c r="X6316" t="str">
        <f t="shared" si="492"/>
        <v>Nov-2014</v>
      </c>
      <c r="Y6316" s="17">
        <f t="shared" si="493"/>
        <v>5</v>
      </c>
      <c r="Z6316" t="str">
        <f t="shared" si="494"/>
        <v>0% (No Discount)</v>
      </c>
      <c r="AA6316" s="17">
        <f>IF(COUNTIF($B$2:B6316,B6316)=1,1,0)</f>
        <v>1</v>
      </c>
      <c r="AB6316" s="17">
        <f>IF(COUNTIF($F$2:F6316,F6316)=1,1,0)</f>
        <v>0</v>
      </c>
    </row>
    <row r="6317" spans="1:28" x14ac:dyDescent="0.2">
      <c r="A6317" s="17">
        <v>6316</v>
      </c>
      <c r="B6317" t="s">
        <v>8863</v>
      </c>
      <c r="C6317" s="18">
        <v>41967</v>
      </c>
      <c r="D6317" s="18">
        <v>41972</v>
      </c>
      <c r="E6317" t="s">
        <v>77</v>
      </c>
      <c r="F6317" t="s">
        <v>2073</v>
      </c>
      <c r="G6317" t="s">
        <v>2074</v>
      </c>
      <c r="H6317" t="s">
        <v>68</v>
      </c>
      <c r="I6317" t="s">
        <v>54</v>
      </c>
      <c r="J6317" t="s">
        <v>355</v>
      </c>
      <c r="K6317" t="s">
        <v>265</v>
      </c>
      <c r="L6317">
        <v>49201</v>
      </c>
      <c r="M6317" t="s">
        <v>132</v>
      </c>
      <c r="N6317" t="s">
        <v>2003</v>
      </c>
      <c r="O6317" t="s">
        <v>73</v>
      </c>
      <c r="P6317" t="s">
        <v>74</v>
      </c>
      <c r="Q6317" t="s">
        <v>2004</v>
      </c>
      <c r="R6317" s="19">
        <v>196.62</v>
      </c>
      <c r="S6317" s="17">
        <v>2</v>
      </c>
      <c r="T6317" s="20">
        <v>0</v>
      </c>
      <c r="U6317" s="19">
        <v>96.343800000000002</v>
      </c>
      <c r="V6317" s="20">
        <f t="shared" si="490"/>
        <v>0.49</v>
      </c>
      <c r="W6317" s="17">
        <f t="shared" si="491"/>
        <v>2014</v>
      </c>
      <c r="X6317" t="str">
        <f t="shared" si="492"/>
        <v>Nov-2014</v>
      </c>
      <c r="Y6317" s="17">
        <f t="shared" si="493"/>
        <v>5</v>
      </c>
      <c r="Z6317" t="str">
        <f t="shared" si="494"/>
        <v>0% (No Discount)</v>
      </c>
      <c r="AA6317" s="17">
        <f>IF(COUNTIF($B$2:B6317,B6317)=1,1,0)</f>
        <v>0</v>
      </c>
      <c r="AB6317" s="17">
        <f>IF(COUNTIF($F$2:F6317,F6317)=1,1,0)</f>
        <v>0</v>
      </c>
    </row>
    <row r="6318" spans="1:28" x14ac:dyDescent="0.2">
      <c r="A6318" s="17">
        <v>6317</v>
      </c>
      <c r="B6318" t="s">
        <v>8863</v>
      </c>
      <c r="C6318" s="18">
        <v>41967</v>
      </c>
      <c r="D6318" s="18">
        <v>41972</v>
      </c>
      <c r="E6318" t="s">
        <v>77</v>
      </c>
      <c r="F6318" t="s">
        <v>2073</v>
      </c>
      <c r="G6318" t="s">
        <v>2074</v>
      </c>
      <c r="H6318" t="s">
        <v>68</v>
      </c>
      <c r="I6318" t="s">
        <v>54</v>
      </c>
      <c r="J6318" t="s">
        <v>355</v>
      </c>
      <c r="K6318" t="s">
        <v>265</v>
      </c>
      <c r="L6318">
        <v>49201</v>
      </c>
      <c r="M6318" t="s">
        <v>132</v>
      </c>
      <c r="N6318" t="s">
        <v>5889</v>
      </c>
      <c r="O6318" t="s">
        <v>73</v>
      </c>
      <c r="P6318" t="s">
        <v>117</v>
      </c>
      <c r="Q6318" t="s">
        <v>5890</v>
      </c>
      <c r="R6318" s="19">
        <v>144.12</v>
      </c>
      <c r="S6318" s="17">
        <v>3</v>
      </c>
      <c r="T6318" s="20">
        <v>0</v>
      </c>
      <c r="U6318" s="19">
        <v>69.177599999999998</v>
      </c>
      <c r="V6318" s="20">
        <f t="shared" si="490"/>
        <v>0.48</v>
      </c>
      <c r="W6318" s="17">
        <f t="shared" si="491"/>
        <v>2014</v>
      </c>
      <c r="X6318" t="str">
        <f t="shared" si="492"/>
        <v>Nov-2014</v>
      </c>
      <c r="Y6318" s="17">
        <f t="shared" si="493"/>
        <v>5</v>
      </c>
      <c r="Z6318" t="str">
        <f t="shared" si="494"/>
        <v>0% (No Discount)</v>
      </c>
      <c r="AA6318" s="17">
        <f>IF(COUNTIF($B$2:B6318,B6318)=1,1,0)</f>
        <v>0</v>
      </c>
      <c r="AB6318" s="17">
        <f>IF(COUNTIF($F$2:F6318,F6318)=1,1,0)</f>
        <v>0</v>
      </c>
    </row>
    <row r="6319" spans="1:28" x14ac:dyDescent="0.2">
      <c r="A6319" s="17">
        <v>6318</v>
      </c>
      <c r="B6319" t="s">
        <v>8863</v>
      </c>
      <c r="C6319" s="18">
        <v>41967</v>
      </c>
      <c r="D6319" s="18">
        <v>41972</v>
      </c>
      <c r="E6319" t="s">
        <v>77</v>
      </c>
      <c r="F6319" t="s">
        <v>2073</v>
      </c>
      <c r="G6319" t="s">
        <v>2074</v>
      </c>
      <c r="H6319" t="s">
        <v>68</v>
      </c>
      <c r="I6319" t="s">
        <v>54</v>
      </c>
      <c r="J6319" t="s">
        <v>355</v>
      </c>
      <c r="K6319" t="s">
        <v>265</v>
      </c>
      <c r="L6319">
        <v>49201</v>
      </c>
      <c r="M6319" t="s">
        <v>132</v>
      </c>
      <c r="N6319" t="s">
        <v>965</v>
      </c>
      <c r="O6319" t="s">
        <v>73</v>
      </c>
      <c r="P6319" t="s">
        <v>117</v>
      </c>
      <c r="Q6319" t="s">
        <v>966</v>
      </c>
      <c r="R6319" s="19">
        <v>15.96</v>
      </c>
      <c r="S6319" s="17">
        <v>2</v>
      </c>
      <c r="T6319" s="20">
        <v>0</v>
      </c>
      <c r="U6319" s="19">
        <v>7.98</v>
      </c>
      <c r="V6319" s="20">
        <f t="shared" si="490"/>
        <v>0.5</v>
      </c>
      <c r="W6319" s="17">
        <f t="shared" si="491"/>
        <v>2014</v>
      </c>
      <c r="X6319" t="str">
        <f t="shared" si="492"/>
        <v>Nov-2014</v>
      </c>
      <c r="Y6319" s="17">
        <f t="shared" si="493"/>
        <v>5</v>
      </c>
      <c r="Z6319" t="str">
        <f t="shared" si="494"/>
        <v>0% (No Discount)</v>
      </c>
      <c r="AA6319" s="17">
        <f>IF(COUNTIF($B$2:B6319,B6319)=1,1,0)</f>
        <v>0</v>
      </c>
      <c r="AB6319" s="17">
        <f>IF(COUNTIF($F$2:F6319,F6319)=1,1,0)</f>
        <v>0</v>
      </c>
    </row>
    <row r="6320" spans="1:28" x14ac:dyDescent="0.2">
      <c r="A6320" s="17">
        <v>6319</v>
      </c>
      <c r="B6320" t="s">
        <v>8864</v>
      </c>
      <c r="C6320" s="18">
        <v>43064</v>
      </c>
      <c r="D6320" s="18">
        <v>43068</v>
      </c>
      <c r="E6320" t="s">
        <v>50</v>
      </c>
      <c r="F6320" t="s">
        <v>4172</v>
      </c>
      <c r="G6320" t="s">
        <v>4173</v>
      </c>
      <c r="H6320" t="s">
        <v>68</v>
      </c>
      <c r="I6320" t="s">
        <v>54</v>
      </c>
      <c r="J6320" t="s">
        <v>4120</v>
      </c>
      <c r="K6320" t="s">
        <v>70</v>
      </c>
      <c r="L6320">
        <v>92677</v>
      </c>
      <c r="M6320" t="s">
        <v>71</v>
      </c>
      <c r="N6320" t="s">
        <v>6826</v>
      </c>
      <c r="O6320" t="s">
        <v>98</v>
      </c>
      <c r="P6320" t="s">
        <v>99</v>
      </c>
      <c r="Q6320" t="s">
        <v>6827</v>
      </c>
      <c r="R6320" s="19">
        <v>39.96</v>
      </c>
      <c r="S6320" s="17">
        <v>5</v>
      </c>
      <c r="T6320" s="20">
        <v>0.2</v>
      </c>
      <c r="U6320" s="19">
        <v>3.4965000000000002</v>
      </c>
      <c r="V6320" s="20">
        <f t="shared" si="490"/>
        <v>8.7500000000000008E-2</v>
      </c>
      <c r="W6320" s="17">
        <f t="shared" si="491"/>
        <v>2017</v>
      </c>
      <c r="X6320" t="str">
        <f t="shared" si="492"/>
        <v>Nov-2017</v>
      </c>
      <c r="Y6320" s="17">
        <f t="shared" si="493"/>
        <v>4</v>
      </c>
      <c r="Z6320" t="str">
        <f t="shared" si="494"/>
        <v>11-20%</v>
      </c>
      <c r="AA6320" s="17">
        <f>IF(COUNTIF($B$2:B6320,B6320)=1,1,0)</f>
        <v>1</v>
      </c>
      <c r="AB6320" s="17">
        <f>IF(COUNTIF($F$2:F6320,F6320)=1,1,0)</f>
        <v>0</v>
      </c>
    </row>
    <row r="6321" spans="1:28" x14ac:dyDescent="0.2">
      <c r="A6321" s="17">
        <v>6320</v>
      </c>
      <c r="B6321" t="s">
        <v>8864</v>
      </c>
      <c r="C6321" s="18">
        <v>43064</v>
      </c>
      <c r="D6321" s="18">
        <v>43068</v>
      </c>
      <c r="E6321" t="s">
        <v>50</v>
      </c>
      <c r="F6321" t="s">
        <v>4172</v>
      </c>
      <c r="G6321" t="s">
        <v>4173</v>
      </c>
      <c r="H6321" t="s">
        <v>68</v>
      </c>
      <c r="I6321" t="s">
        <v>54</v>
      </c>
      <c r="J6321" t="s">
        <v>4120</v>
      </c>
      <c r="K6321" t="s">
        <v>70</v>
      </c>
      <c r="L6321">
        <v>92677</v>
      </c>
      <c r="M6321" t="s">
        <v>71</v>
      </c>
      <c r="N6321" t="s">
        <v>587</v>
      </c>
      <c r="O6321" t="s">
        <v>73</v>
      </c>
      <c r="P6321" t="s">
        <v>117</v>
      </c>
      <c r="Q6321" t="s">
        <v>2220</v>
      </c>
      <c r="R6321" s="19">
        <v>34.08</v>
      </c>
      <c r="S6321" s="17">
        <v>6</v>
      </c>
      <c r="T6321" s="20">
        <v>0</v>
      </c>
      <c r="U6321" s="19">
        <v>15.336</v>
      </c>
      <c r="V6321" s="20">
        <f t="shared" si="490"/>
        <v>0.45</v>
      </c>
      <c r="W6321" s="17">
        <f t="shared" si="491"/>
        <v>2017</v>
      </c>
      <c r="X6321" t="str">
        <f t="shared" si="492"/>
        <v>Nov-2017</v>
      </c>
      <c r="Y6321" s="17">
        <f t="shared" si="493"/>
        <v>4</v>
      </c>
      <c r="Z6321" t="str">
        <f t="shared" si="494"/>
        <v>0% (No Discount)</v>
      </c>
      <c r="AA6321" s="17">
        <f>IF(COUNTIF($B$2:B6321,B6321)=1,1,0)</f>
        <v>0</v>
      </c>
      <c r="AB6321" s="17">
        <f>IF(COUNTIF($F$2:F6321,F6321)=1,1,0)</f>
        <v>0</v>
      </c>
    </row>
    <row r="6322" spans="1:28" x14ac:dyDescent="0.2">
      <c r="A6322" s="17">
        <v>6321</v>
      </c>
      <c r="B6322" t="s">
        <v>8865</v>
      </c>
      <c r="C6322" s="18">
        <v>43006</v>
      </c>
      <c r="D6322" s="18">
        <v>43010</v>
      </c>
      <c r="E6322" t="s">
        <v>77</v>
      </c>
      <c r="F6322" t="s">
        <v>1187</v>
      </c>
      <c r="G6322" t="s">
        <v>1188</v>
      </c>
      <c r="H6322" t="s">
        <v>68</v>
      </c>
      <c r="I6322" t="s">
        <v>54</v>
      </c>
      <c r="J6322" t="s">
        <v>1553</v>
      </c>
      <c r="K6322" t="s">
        <v>81</v>
      </c>
      <c r="L6322">
        <v>32216</v>
      </c>
      <c r="M6322" t="s">
        <v>57</v>
      </c>
      <c r="N6322" t="s">
        <v>2306</v>
      </c>
      <c r="O6322" t="s">
        <v>73</v>
      </c>
      <c r="P6322" t="s">
        <v>117</v>
      </c>
      <c r="Q6322" t="s">
        <v>2307</v>
      </c>
      <c r="R6322" s="19">
        <v>10.368</v>
      </c>
      <c r="S6322" s="17">
        <v>2</v>
      </c>
      <c r="T6322" s="20">
        <v>0.2</v>
      </c>
      <c r="U6322" s="19">
        <v>3.6288</v>
      </c>
      <c r="V6322" s="20">
        <f t="shared" si="490"/>
        <v>0.35</v>
      </c>
      <c r="W6322" s="17">
        <f t="shared" si="491"/>
        <v>2017</v>
      </c>
      <c r="X6322" t="str">
        <f t="shared" si="492"/>
        <v>Sep-2017</v>
      </c>
      <c r="Y6322" s="17">
        <f t="shared" si="493"/>
        <v>4</v>
      </c>
      <c r="Z6322" t="str">
        <f t="shared" si="494"/>
        <v>11-20%</v>
      </c>
      <c r="AA6322" s="17">
        <f>IF(COUNTIF($B$2:B6322,B6322)=1,1,0)</f>
        <v>1</v>
      </c>
      <c r="AB6322" s="17">
        <f>IF(COUNTIF($F$2:F6322,F6322)=1,1,0)</f>
        <v>0</v>
      </c>
    </row>
    <row r="6323" spans="1:28" x14ac:dyDescent="0.2">
      <c r="A6323" s="17">
        <v>6322</v>
      </c>
      <c r="B6323" t="s">
        <v>8866</v>
      </c>
      <c r="C6323" s="18">
        <v>41925</v>
      </c>
      <c r="D6323" s="18">
        <v>41929</v>
      </c>
      <c r="E6323" t="s">
        <v>77</v>
      </c>
      <c r="F6323" t="s">
        <v>2199</v>
      </c>
      <c r="G6323" t="s">
        <v>2200</v>
      </c>
      <c r="H6323" t="s">
        <v>68</v>
      </c>
      <c r="I6323" t="s">
        <v>54</v>
      </c>
      <c r="J6323" t="s">
        <v>2327</v>
      </c>
      <c r="K6323" t="s">
        <v>294</v>
      </c>
      <c r="L6323">
        <v>10550</v>
      </c>
      <c r="M6323" t="s">
        <v>175</v>
      </c>
      <c r="N6323" t="s">
        <v>1998</v>
      </c>
      <c r="O6323" t="s">
        <v>73</v>
      </c>
      <c r="P6323" t="s">
        <v>102</v>
      </c>
      <c r="Q6323" t="s">
        <v>1999</v>
      </c>
      <c r="R6323" s="19">
        <v>7.7519999999999998</v>
      </c>
      <c r="S6323" s="17">
        <v>3</v>
      </c>
      <c r="T6323" s="20">
        <v>0.2</v>
      </c>
      <c r="U6323" s="19">
        <v>2.8100999999999998</v>
      </c>
      <c r="V6323" s="20">
        <f t="shared" si="490"/>
        <v>0.36249999999999999</v>
      </c>
      <c r="W6323" s="17">
        <f t="shared" si="491"/>
        <v>2014</v>
      </c>
      <c r="X6323" t="str">
        <f t="shared" si="492"/>
        <v>Oct-2014</v>
      </c>
      <c r="Y6323" s="17">
        <f t="shared" si="493"/>
        <v>4</v>
      </c>
      <c r="Z6323" t="str">
        <f t="shared" si="494"/>
        <v>11-20%</v>
      </c>
      <c r="AA6323" s="17">
        <f>IF(COUNTIF($B$2:B6323,B6323)=1,1,0)</f>
        <v>1</v>
      </c>
      <c r="AB6323" s="17">
        <f>IF(COUNTIF($F$2:F6323,F6323)=1,1,0)</f>
        <v>0</v>
      </c>
    </row>
    <row r="6324" spans="1:28" x14ac:dyDescent="0.2">
      <c r="A6324" s="17">
        <v>6323</v>
      </c>
      <c r="B6324" t="s">
        <v>8867</v>
      </c>
      <c r="C6324" s="18">
        <v>41793</v>
      </c>
      <c r="D6324" s="18">
        <v>41797</v>
      </c>
      <c r="E6324" t="s">
        <v>50</v>
      </c>
      <c r="F6324" t="s">
        <v>1540</v>
      </c>
      <c r="G6324" t="s">
        <v>1541</v>
      </c>
      <c r="H6324" t="s">
        <v>129</v>
      </c>
      <c r="I6324" t="s">
        <v>54</v>
      </c>
      <c r="J6324" t="s">
        <v>5346</v>
      </c>
      <c r="K6324" t="s">
        <v>265</v>
      </c>
      <c r="L6324">
        <v>48640</v>
      </c>
      <c r="M6324" t="s">
        <v>132</v>
      </c>
      <c r="N6324" t="s">
        <v>2609</v>
      </c>
      <c r="O6324" t="s">
        <v>73</v>
      </c>
      <c r="P6324" t="s">
        <v>200</v>
      </c>
      <c r="Q6324" t="s">
        <v>2610</v>
      </c>
      <c r="R6324" s="19">
        <v>15.28</v>
      </c>
      <c r="S6324" s="17">
        <v>2</v>
      </c>
      <c r="T6324" s="20">
        <v>0</v>
      </c>
      <c r="U6324" s="19">
        <v>7.4871999999999996</v>
      </c>
      <c r="V6324" s="20">
        <f t="shared" si="490"/>
        <v>0.49</v>
      </c>
      <c r="W6324" s="17">
        <f t="shared" si="491"/>
        <v>2014</v>
      </c>
      <c r="X6324" t="str">
        <f t="shared" si="492"/>
        <v>Jun-2014</v>
      </c>
      <c r="Y6324" s="17">
        <f t="shared" si="493"/>
        <v>4</v>
      </c>
      <c r="Z6324" t="str">
        <f t="shared" si="494"/>
        <v>0% (No Discount)</v>
      </c>
      <c r="AA6324" s="17">
        <f>IF(COUNTIF($B$2:B6324,B6324)=1,1,0)</f>
        <v>1</v>
      </c>
      <c r="AB6324" s="17">
        <f>IF(COUNTIF($F$2:F6324,F6324)=1,1,0)</f>
        <v>0</v>
      </c>
    </row>
    <row r="6325" spans="1:28" x14ac:dyDescent="0.2">
      <c r="A6325" s="17">
        <v>6324</v>
      </c>
      <c r="B6325" t="s">
        <v>8868</v>
      </c>
      <c r="C6325" s="18">
        <v>41807</v>
      </c>
      <c r="D6325" s="18">
        <v>41813</v>
      </c>
      <c r="E6325" t="s">
        <v>77</v>
      </c>
      <c r="F6325" t="s">
        <v>4779</v>
      </c>
      <c r="G6325" t="s">
        <v>4780</v>
      </c>
      <c r="H6325" t="s">
        <v>53</v>
      </c>
      <c r="I6325" t="s">
        <v>54</v>
      </c>
      <c r="J6325" t="s">
        <v>634</v>
      </c>
      <c r="K6325" t="s">
        <v>272</v>
      </c>
      <c r="L6325">
        <v>19711</v>
      </c>
      <c r="M6325" t="s">
        <v>175</v>
      </c>
      <c r="N6325" t="s">
        <v>8220</v>
      </c>
      <c r="O6325" t="s">
        <v>98</v>
      </c>
      <c r="P6325" t="s">
        <v>711</v>
      </c>
      <c r="Q6325" t="s">
        <v>8221</v>
      </c>
      <c r="R6325" s="19">
        <v>65.97</v>
      </c>
      <c r="S6325" s="17">
        <v>3</v>
      </c>
      <c r="T6325" s="20">
        <v>0</v>
      </c>
      <c r="U6325" s="19">
        <v>31.0059</v>
      </c>
      <c r="V6325" s="20">
        <f t="shared" si="490"/>
        <v>0.47000000000000003</v>
      </c>
      <c r="W6325" s="17">
        <f t="shared" si="491"/>
        <v>2014</v>
      </c>
      <c r="X6325" t="str">
        <f t="shared" si="492"/>
        <v>Jun-2014</v>
      </c>
      <c r="Y6325" s="17">
        <f t="shared" si="493"/>
        <v>6</v>
      </c>
      <c r="Z6325" t="str">
        <f t="shared" si="494"/>
        <v>0% (No Discount)</v>
      </c>
      <c r="AA6325" s="17">
        <f>IF(COUNTIF($B$2:B6325,B6325)=1,1,0)</f>
        <v>1</v>
      </c>
      <c r="AB6325" s="17">
        <f>IF(COUNTIF($F$2:F6325,F6325)=1,1,0)</f>
        <v>0</v>
      </c>
    </row>
    <row r="6326" spans="1:28" x14ac:dyDescent="0.2">
      <c r="A6326" s="17">
        <v>6325</v>
      </c>
      <c r="B6326" t="s">
        <v>8869</v>
      </c>
      <c r="C6326" s="18">
        <v>42306</v>
      </c>
      <c r="D6326" s="18">
        <v>42310</v>
      </c>
      <c r="E6326" t="s">
        <v>77</v>
      </c>
      <c r="F6326" t="s">
        <v>2055</v>
      </c>
      <c r="G6326" t="s">
        <v>2056</v>
      </c>
      <c r="H6326" t="s">
        <v>68</v>
      </c>
      <c r="I6326" t="s">
        <v>54</v>
      </c>
      <c r="J6326" t="s">
        <v>154</v>
      </c>
      <c r="K6326" t="s">
        <v>70</v>
      </c>
      <c r="L6326">
        <v>94109</v>
      </c>
      <c r="M6326" t="s">
        <v>71</v>
      </c>
      <c r="N6326" t="s">
        <v>1897</v>
      </c>
      <c r="O6326" t="s">
        <v>73</v>
      </c>
      <c r="P6326" t="s">
        <v>117</v>
      </c>
      <c r="Q6326" t="s">
        <v>1898</v>
      </c>
      <c r="R6326" s="19">
        <v>33.4</v>
      </c>
      <c r="S6326" s="17">
        <v>5</v>
      </c>
      <c r="T6326" s="20">
        <v>0</v>
      </c>
      <c r="U6326" s="19">
        <v>16.032</v>
      </c>
      <c r="V6326" s="20">
        <f t="shared" si="490"/>
        <v>0.48000000000000004</v>
      </c>
      <c r="W6326" s="17">
        <f t="shared" si="491"/>
        <v>2015</v>
      </c>
      <c r="X6326" t="str">
        <f t="shared" si="492"/>
        <v>Oct-2015</v>
      </c>
      <c r="Y6326" s="17">
        <f t="shared" si="493"/>
        <v>4</v>
      </c>
      <c r="Z6326" t="str">
        <f t="shared" si="494"/>
        <v>0% (No Discount)</v>
      </c>
      <c r="AA6326" s="17">
        <f>IF(COUNTIF($B$2:B6326,B6326)=1,1,0)</f>
        <v>1</v>
      </c>
      <c r="AB6326" s="17">
        <f>IF(COUNTIF($F$2:F6326,F6326)=1,1,0)</f>
        <v>0</v>
      </c>
    </row>
    <row r="6327" spans="1:28" x14ac:dyDescent="0.2">
      <c r="A6327" s="17">
        <v>6326</v>
      </c>
      <c r="B6327" t="s">
        <v>8869</v>
      </c>
      <c r="C6327" s="18">
        <v>42306</v>
      </c>
      <c r="D6327" s="18">
        <v>42310</v>
      </c>
      <c r="E6327" t="s">
        <v>77</v>
      </c>
      <c r="F6327" t="s">
        <v>2055</v>
      </c>
      <c r="G6327" t="s">
        <v>2056</v>
      </c>
      <c r="H6327" t="s">
        <v>68</v>
      </c>
      <c r="I6327" t="s">
        <v>54</v>
      </c>
      <c r="J6327" t="s">
        <v>154</v>
      </c>
      <c r="K6327" t="s">
        <v>70</v>
      </c>
      <c r="L6327">
        <v>94109</v>
      </c>
      <c r="M6327" t="s">
        <v>71</v>
      </c>
      <c r="N6327" t="s">
        <v>1740</v>
      </c>
      <c r="O6327" t="s">
        <v>73</v>
      </c>
      <c r="P6327" t="s">
        <v>200</v>
      </c>
      <c r="Q6327" t="s">
        <v>1741</v>
      </c>
      <c r="R6327" s="19">
        <v>210.84</v>
      </c>
      <c r="S6327" s="17">
        <v>4</v>
      </c>
      <c r="T6327" s="20">
        <v>0</v>
      </c>
      <c r="U6327" s="19">
        <v>103.3116</v>
      </c>
      <c r="V6327" s="20">
        <f t="shared" si="490"/>
        <v>0.49</v>
      </c>
      <c r="W6327" s="17">
        <f t="shared" si="491"/>
        <v>2015</v>
      </c>
      <c r="X6327" t="str">
        <f t="shared" si="492"/>
        <v>Oct-2015</v>
      </c>
      <c r="Y6327" s="17">
        <f t="shared" si="493"/>
        <v>4</v>
      </c>
      <c r="Z6327" t="str">
        <f t="shared" si="494"/>
        <v>0% (No Discount)</v>
      </c>
      <c r="AA6327" s="17">
        <f>IF(COUNTIF($B$2:B6327,B6327)=1,1,0)</f>
        <v>0</v>
      </c>
      <c r="AB6327" s="17">
        <f>IF(COUNTIF($F$2:F6327,F6327)=1,1,0)</f>
        <v>0</v>
      </c>
    </row>
    <row r="6328" spans="1:28" x14ac:dyDescent="0.2">
      <c r="A6328" s="17">
        <v>6327</v>
      </c>
      <c r="B6328" t="s">
        <v>8870</v>
      </c>
      <c r="C6328" s="18">
        <v>41659</v>
      </c>
      <c r="D6328" s="18">
        <v>41665</v>
      </c>
      <c r="E6328" t="s">
        <v>77</v>
      </c>
      <c r="F6328" t="s">
        <v>1687</v>
      </c>
      <c r="G6328" t="s">
        <v>1688</v>
      </c>
      <c r="H6328" t="s">
        <v>53</v>
      </c>
      <c r="I6328" t="s">
        <v>54</v>
      </c>
      <c r="J6328" t="s">
        <v>264</v>
      </c>
      <c r="K6328" t="s">
        <v>265</v>
      </c>
      <c r="L6328">
        <v>48185</v>
      </c>
      <c r="M6328" t="s">
        <v>132</v>
      </c>
      <c r="N6328" t="s">
        <v>85</v>
      </c>
      <c r="O6328" t="s">
        <v>73</v>
      </c>
      <c r="P6328" t="s">
        <v>86</v>
      </c>
      <c r="Q6328" t="s">
        <v>87</v>
      </c>
      <c r="R6328" s="19">
        <v>13.98</v>
      </c>
      <c r="S6328" s="17">
        <v>1</v>
      </c>
      <c r="T6328" s="20">
        <v>0</v>
      </c>
      <c r="U6328" s="19">
        <v>4.0541999999999998</v>
      </c>
      <c r="V6328" s="20">
        <f t="shared" si="490"/>
        <v>0.28999999999999998</v>
      </c>
      <c r="W6328" s="17">
        <f t="shared" si="491"/>
        <v>2014</v>
      </c>
      <c r="X6328" t="str">
        <f t="shared" si="492"/>
        <v>Jan-2014</v>
      </c>
      <c r="Y6328" s="17">
        <f t="shared" si="493"/>
        <v>6</v>
      </c>
      <c r="Z6328" t="str">
        <f t="shared" si="494"/>
        <v>0% (No Discount)</v>
      </c>
      <c r="AA6328" s="17">
        <f>IF(COUNTIF($B$2:B6328,B6328)=1,1,0)</f>
        <v>1</v>
      </c>
      <c r="AB6328" s="17">
        <f>IF(COUNTIF($F$2:F6328,F6328)=1,1,0)</f>
        <v>0</v>
      </c>
    </row>
    <row r="6329" spans="1:28" x14ac:dyDescent="0.2">
      <c r="A6329" s="17">
        <v>6328</v>
      </c>
      <c r="B6329" t="s">
        <v>8870</v>
      </c>
      <c r="C6329" s="18">
        <v>41659</v>
      </c>
      <c r="D6329" s="18">
        <v>41665</v>
      </c>
      <c r="E6329" t="s">
        <v>77</v>
      </c>
      <c r="F6329" t="s">
        <v>1687</v>
      </c>
      <c r="G6329" t="s">
        <v>1688</v>
      </c>
      <c r="H6329" t="s">
        <v>53</v>
      </c>
      <c r="I6329" t="s">
        <v>54</v>
      </c>
      <c r="J6329" t="s">
        <v>264</v>
      </c>
      <c r="K6329" t="s">
        <v>265</v>
      </c>
      <c r="L6329">
        <v>48185</v>
      </c>
      <c r="M6329" t="s">
        <v>132</v>
      </c>
      <c r="N6329" t="s">
        <v>1116</v>
      </c>
      <c r="O6329" t="s">
        <v>59</v>
      </c>
      <c r="P6329" t="s">
        <v>92</v>
      </c>
      <c r="Q6329" t="s">
        <v>1117</v>
      </c>
      <c r="R6329" s="19">
        <v>272.94</v>
      </c>
      <c r="S6329" s="17">
        <v>3</v>
      </c>
      <c r="T6329" s="20">
        <v>0</v>
      </c>
      <c r="U6329" s="19">
        <v>30.023399999999999</v>
      </c>
      <c r="V6329" s="20">
        <f t="shared" si="490"/>
        <v>0.11</v>
      </c>
      <c r="W6329" s="17">
        <f t="shared" si="491"/>
        <v>2014</v>
      </c>
      <c r="X6329" t="str">
        <f t="shared" si="492"/>
        <v>Jan-2014</v>
      </c>
      <c r="Y6329" s="17">
        <f t="shared" si="493"/>
        <v>6</v>
      </c>
      <c r="Z6329" t="str">
        <f t="shared" si="494"/>
        <v>0% (No Discount)</v>
      </c>
      <c r="AA6329" s="17">
        <f>IF(COUNTIF($B$2:B6329,B6329)=1,1,0)</f>
        <v>0</v>
      </c>
      <c r="AB6329" s="17">
        <f>IF(COUNTIF($F$2:F6329,F6329)=1,1,0)</f>
        <v>0</v>
      </c>
    </row>
    <row r="6330" spans="1:28" x14ac:dyDescent="0.2">
      <c r="A6330" s="17">
        <v>6329</v>
      </c>
      <c r="B6330" t="s">
        <v>8870</v>
      </c>
      <c r="C6330" s="18">
        <v>41659</v>
      </c>
      <c r="D6330" s="18">
        <v>41665</v>
      </c>
      <c r="E6330" t="s">
        <v>77</v>
      </c>
      <c r="F6330" t="s">
        <v>1687</v>
      </c>
      <c r="G6330" t="s">
        <v>1688</v>
      </c>
      <c r="H6330" t="s">
        <v>53</v>
      </c>
      <c r="I6330" t="s">
        <v>54</v>
      </c>
      <c r="J6330" t="s">
        <v>264</v>
      </c>
      <c r="K6330" t="s">
        <v>265</v>
      </c>
      <c r="L6330">
        <v>48185</v>
      </c>
      <c r="M6330" t="s">
        <v>132</v>
      </c>
      <c r="N6330" t="s">
        <v>2109</v>
      </c>
      <c r="O6330" t="s">
        <v>73</v>
      </c>
      <c r="P6330" t="s">
        <v>102</v>
      </c>
      <c r="Q6330" t="s">
        <v>2110</v>
      </c>
      <c r="R6330" s="19">
        <v>19.05</v>
      </c>
      <c r="S6330" s="17">
        <v>5</v>
      </c>
      <c r="T6330" s="20">
        <v>0</v>
      </c>
      <c r="U6330" s="19">
        <v>8.9535</v>
      </c>
      <c r="V6330" s="20">
        <f t="shared" si="490"/>
        <v>0.47</v>
      </c>
      <c r="W6330" s="17">
        <f t="shared" si="491"/>
        <v>2014</v>
      </c>
      <c r="X6330" t="str">
        <f t="shared" si="492"/>
        <v>Jan-2014</v>
      </c>
      <c r="Y6330" s="17">
        <f t="shared" si="493"/>
        <v>6</v>
      </c>
      <c r="Z6330" t="str">
        <f t="shared" si="494"/>
        <v>0% (No Discount)</v>
      </c>
      <c r="AA6330" s="17">
        <f>IF(COUNTIF($B$2:B6330,B6330)=1,1,0)</f>
        <v>0</v>
      </c>
      <c r="AB6330" s="17">
        <f>IF(COUNTIF($F$2:F6330,F6330)=1,1,0)</f>
        <v>0</v>
      </c>
    </row>
    <row r="6331" spans="1:28" x14ac:dyDescent="0.2">
      <c r="A6331" s="17">
        <v>6330</v>
      </c>
      <c r="B6331" t="s">
        <v>8870</v>
      </c>
      <c r="C6331" s="18">
        <v>41659</v>
      </c>
      <c r="D6331" s="18">
        <v>41665</v>
      </c>
      <c r="E6331" t="s">
        <v>77</v>
      </c>
      <c r="F6331" t="s">
        <v>1687</v>
      </c>
      <c r="G6331" t="s">
        <v>1688</v>
      </c>
      <c r="H6331" t="s">
        <v>53</v>
      </c>
      <c r="I6331" t="s">
        <v>54</v>
      </c>
      <c r="J6331" t="s">
        <v>264</v>
      </c>
      <c r="K6331" t="s">
        <v>265</v>
      </c>
      <c r="L6331">
        <v>48185</v>
      </c>
      <c r="M6331" t="s">
        <v>132</v>
      </c>
      <c r="N6331" t="s">
        <v>133</v>
      </c>
      <c r="O6331" t="s">
        <v>73</v>
      </c>
      <c r="P6331" t="s">
        <v>105</v>
      </c>
      <c r="Q6331" t="s">
        <v>134</v>
      </c>
      <c r="R6331" s="19">
        <v>247.71600000000001</v>
      </c>
      <c r="S6331" s="17">
        <v>4</v>
      </c>
      <c r="T6331" s="20">
        <v>0.1</v>
      </c>
      <c r="U6331" s="19">
        <v>93.581599999999995</v>
      </c>
      <c r="V6331" s="20">
        <f t="shared" si="490"/>
        <v>0.37777777777777777</v>
      </c>
      <c r="W6331" s="17">
        <f t="shared" si="491"/>
        <v>2014</v>
      </c>
      <c r="X6331" t="str">
        <f t="shared" si="492"/>
        <v>Jan-2014</v>
      </c>
      <c r="Y6331" s="17">
        <f t="shared" si="493"/>
        <v>6</v>
      </c>
      <c r="Z6331" t="str">
        <f t="shared" si="494"/>
        <v>1-10%</v>
      </c>
      <c r="AA6331" s="17">
        <f>IF(COUNTIF($B$2:B6331,B6331)=1,1,0)</f>
        <v>0</v>
      </c>
      <c r="AB6331" s="17">
        <f>IF(COUNTIF($F$2:F6331,F6331)=1,1,0)</f>
        <v>0</v>
      </c>
    </row>
    <row r="6332" spans="1:28" x14ac:dyDescent="0.2">
      <c r="A6332" s="17">
        <v>6331</v>
      </c>
      <c r="B6332" t="s">
        <v>8870</v>
      </c>
      <c r="C6332" s="18">
        <v>41659</v>
      </c>
      <c r="D6332" s="18">
        <v>41665</v>
      </c>
      <c r="E6332" t="s">
        <v>77</v>
      </c>
      <c r="F6332" t="s">
        <v>1687</v>
      </c>
      <c r="G6332" t="s">
        <v>1688</v>
      </c>
      <c r="H6332" t="s">
        <v>53</v>
      </c>
      <c r="I6332" t="s">
        <v>54</v>
      </c>
      <c r="J6332" t="s">
        <v>264</v>
      </c>
      <c r="K6332" t="s">
        <v>265</v>
      </c>
      <c r="L6332">
        <v>48185</v>
      </c>
      <c r="M6332" t="s">
        <v>132</v>
      </c>
      <c r="N6332" t="s">
        <v>5303</v>
      </c>
      <c r="O6332" t="s">
        <v>73</v>
      </c>
      <c r="P6332" t="s">
        <v>86</v>
      </c>
      <c r="Q6332" t="s">
        <v>5304</v>
      </c>
      <c r="R6332" s="19">
        <v>66.58</v>
      </c>
      <c r="S6332" s="17">
        <v>2</v>
      </c>
      <c r="T6332" s="20">
        <v>0</v>
      </c>
      <c r="U6332" s="19">
        <v>15.979200000000001</v>
      </c>
      <c r="V6332" s="20">
        <f t="shared" si="490"/>
        <v>0.24000000000000002</v>
      </c>
      <c r="W6332" s="17">
        <f t="shared" si="491"/>
        <v>2014</v>
      </c>
      <c r="X6332" t="str">
        <f t="shared" si="492"/>
        <v>Jan-2014</v>
      </c>
      <c r="Y6332" s="17">
        <f t="shared" si="493"/>
        <v>6</v>
      </c>
      <c r="Z6332" t="str">
        <f t="shared" si="494"/>
        <v>0% (No Discount)</v>
      </c>
      <c r="AA6332" s="17">
        <f>IF(COUNTIF($B$2:B6332,B6332)=1,1,0)</f>
        <v>0</v>
      </c>
      <c r="AB6332" s="17">
        <f>IF(COUNTIF($F$2:F6332,F6332)=1,1,0)</f>
        <v>0</v>
      </c>
    </row>
    <row r="6333" spans="1:28" x14ac:dyDescent="0.2">
      <c r="A6333" s="17">
        <v>6332</v>
      </c>
      <c r="B6333" t="s">
        <v>8870</v>
      </c>
      <c r="C6333" s="18">
        <v>41659</v>
      </c>
      <c r="D6333" s="18">
        <v>41665</v>
      </c>
      <c r="E6333" t="s">
        <v>77</v>
      </c>
      <c r="F6333" t="s">
        <v>1687</v>
      </c>
      <c r="G6333" t="s">
        <v>1688</v>
      </c>
      <c r="H6333" t="s">
        <v>53</v>
      </c>
      <c r="I6333" t="s">
        <v>54</v>
      </c>
      <c r="J6333" t="s">
        <v>264</v>
      </c>
      <c r="K6333" t="s">
        <v>265</v>
      </c>
      <c r="L6333">
        <v>48185</v>
      </c>
      <c r="M6333" t="s">
        <v>132</v>
      </c>
      <c r="N6333" t="s">
        <v>4267</v>
      </c>
      <c r="O6333" t="s">
        <v>73</v>
      </c>
      <c r="P6333" t="s">
        <v>95</v>
      </c>
      <c r="Q6333" t="s">
        <v>4268</v>
      </c>
      <c r="R6333" s="19">
        <v>43.92</v>
      </c>
      <c r="S6333" s="17">
        <v>3</v>
      </c>
      <c r="T6333" s="20">
        <v>0</v>
      </c>
      <c r="U6333" s="19">
        <v>12.736800000000001</v>
      </c>
      <c r="V6333" s="20">
        <f t="shared" si="490"/>
        <v>0.28999999999999998</v>
      </c>
      <c r="W6333" s="17">
        <f t="shared" si="491"/>
        <v>2014</v>
      </c>
      <c r="X6333" t="str">
        <f t="shared" si="492"/>
        <v>Jan-2014</v>
      </c>
      <c r="Y6333" s="17">
        <f t="shared" si="493"/>
        <v>6</v>
      </c>
      <c r="Z6333" t="str">
        <f t="shared" si="494"/>
        <v>0% (No Discount)</v>
      </c>
      <c r="AA6333" s="17">
        <f>IF(COUNTIF($B$2:B6333,B6333)=1,1,0)</f>
        <v>0</v>
      </c>
      <c r="AB6333" s="17">
        <f>IF(COUNTIF($F$2:F6333,F6333)=1,1,0)</f>
        <v>0</v>
      </c>
    </row>
    <row r="6334" spans="1:28" x14ac:dyDescent="0.2">
      <c r="A6334" s="17">
        <v>6333</v>
      </c>
      <c r="B6334" t="s">
        <v>8870</v>
      </c>
      <c r="C6334" s="18">
        <v>41659</v>
      </c>
      <c r="D6334" s="18">
        <v>41665</v>
      </c>
      <c r="E6334" t="s">
        <v>77</v>
      </c>
      <c r="F6334" t="s">
        <v>1687</v>
      </c>
      <c r="G6334" t="s">
        <v>1688</v>
      </c>
      <c r="H6334" t="s">
        <v>53</v>
      </c>
      <c r="I6334" t="s">
        <v>54</v>
      </c>
      <c r="J6334" t="s">
        <v>264</v>
      </c>
      <c r="K6334" t="s">
        <v>265</v>
      </c>
      <c r="L6334">
        <v>48185</v>
      </c>
      <c r="M6334" t="s">
        <v>132</v>
      </c>
      <c r="N6334" t="s">
        <v>3442</v>
      </c>
      <c r="O6334" t="s">
        <v>59</v>
      </c>
      <c r="P6334" t="s">
        <v>92</v>
      </c>
      <c r="Q6334" t="s">
        <v>3443</v>
      </c>
      <c r="R6334" s="19">
        <v>14.73</v>
      </c>
      <c r="S6334" s="17">
        <v>3</v>
      </c>
      <c r="T6334" s="20">
        <v>0</v>
      </c>
      <c r="U6334" s="19">
        <v>4.8609</v>
      </c>
      <c r="V6334" s="20">
        <f t="shared" si="490"/>
        <v>0.33</v>
      </c>
      <c r="W6334" s="17">
        <f t="shared" si="491"/>
        <v>2014</v>
      </c>
      <c r="X6334" t="str">
        <f t="shared" si="492"/>
        <v>Jan-2014</v>
      </c>
      <c r="Y6334" s="17">
        <f t="shared" si="493"/>
        <v>6</v>
      </c>
      <c r="Z6334" t="str">
        <f t="shared" si="494"/>
        <v>0% (No Discount)</v>
      </c>
      <c r="AA6334" s="17">
        <f>IF(COUNTIF($B$2:B6334,B6334)=1,1,0)</f>
        <v>0</v>
      </c>
      <c r="AB6334" s="17">
        <f>IF(COUNTIF($F$2:F6334,F6334)=1,1,0)</f>
        <v>0</v>
      </c>
    </row>
    <row r="6335" spans="1:28" x14ac:dyDescent="0.2">
      <c r="A6335" s="17">
        <v>6334</v>
      </c>
      <c r="B6335" t="s">
        <v>8870</v>
      </c>
      <c r="C6335" s="18">
        <v>41659</v>
      </c>
      <c r="D6335" s="18">
        <v>41665</v>
      </c>
      <c r="E6335" t="s">
        <v>77</v>
      </c>
      <c r="F6335" t="s">
        <v>1687</v>
      </c>
      <c r="G6335" t="s">
        <v>1688</v>
      </c>
      <c r="H6335" t="s">
        <v>53</v>
      </c>
      <c r="I6335" t="s">
        <v>54</v>
      </c>
      <c r="J6335" t="s">
        <v>264</v>
      </c>
      <c r="K6335" t="s">
        <v>265</v>
      </c>
      <c r="L6335">
        <v>48185</v>
      </c>
      <c r="M6335" t="s">
        <v>132</v>
      </c>
      <c r="N6335" t="s">
        <v>3913</v>
      </c>
      <c r="O6335" t="s">
        <v>73</v>
      </c>
      <c r="P6335" t="s">
        <v>102</v>
      </c>
      <c r="Q6335" t="s">
        <v>1244</v>
      </c>
      <c r="R6335" s="19">
        <v>29.7</v>
      </c>
      <c r="S6335" s="17">
        <v>5</v>
      </c>
      <c r="T6335" s="20">
        <v>0</v>
      </c>
      <c r="U6335" s="19">
        <v>13.365</v>
      </c>
      <c r="V6335" s="20">
        <f t="shared" si="490"/>
        <v>0.45</v>
      </c>
      <c r="W6335" s="17">
        <f t="shared" si="491"/>
        <v>2014</v>
      </c>
      <c r="X6335" t="str">
        <f t="shared" si="492"/>
        <v>Jan-2014</v>
      </c>
      <c r="Y6335" s="17">
        <f t="shared" si="493"/>
        <v>6</v>
      </c>
      <c r="Z6335" t="str">
        <f t="shared" si="494"/>
        <v>0% (No Discount)</v>
      </c>
      <c r="AA6335" s="17">
        <f>IF(COUNTIF($B$2:B6335,B6335)=1,1,0)</f>
        <v>0</v>
      </c>
      <c r="AB6335" s="17">
        <f>IF(COUNTIF($F$2:F6335,F6335)=1,1,0)</f>
        <v>0</v>
      </c>
    </row>
    <row r="6336" spans="1:28" x14ac:dyDescent="0.2">
      <c r="A6336" s="17">
        <v>6335</v>
      </c>
      <c r="B6336" t="s">
        <v>8871</v>
      </c>
      <c r="C6336" s="18">
        <v>41831</v>
      </c>
      <c r="D6336" s="18">
        <v>41835</v>
      </c>
      <c r="E6336" t="s">
        <v>77</v>
      </c>
      <c r="F6336" t="s">
        <v>6698</v>
      </c>
      <c r="G6336" t="s">
        <v>6699</v>
      </c>
      <c r="H6336" t="s">
        <v>53</v>
      </c>
      <c r="I6336" t="s">
        <v>54</v>
      </c>
      <c r="J6336" t="s">
        <v>293</v>
      </c>
      <c r="K6336" t="s">
        <v>294</v>
      </c>
      <c r="L6336">
        <v>10011</v>
      </c>
      <c r="M6336" t="s">
        <v>175</v>
      </c>
      <c r="N6336" t="s">
        <v>1281</v>
      </c>
      <c r="O6336" t="s">
        <v>73</v>
      </c>
      <c r="P6336" t="s">
        <v>117</v>
      </c>
      <c r="Q6336" t="s">
        <v>1282</v>
      </c>
      <c r="R6336" s="19">
        <v>49.12</v>
      </c>
      <c r="S6336" s="17">
        <v>4</v>
      </c>
      <c r="T6336" s="20">
        <v>0</v>
      </c>
      <c r="U6336" s="19">
        <v>23.086400000000001</v>
      </c>
      <c r="V6336" s="20">
        <f t="shared" si="490"/>
        <v>0.47000000000000003</v>
      </c>
      <c r="W6336" s="17">
        <f t="shared" si="491"/>
        <v>2014</v>
      </c>
      <c r="X6336" t="str">
        <f t="shared" si="492"/>
        <v>Jul-2014</v>
      </c>
      <c r="Y6336" s="17">
        <f t="shared" si="493"/>
        <v>4</v>
      </c>
      <c r="Z6336" t="str">
        <f t="shared" si="494"/>
        <v>0% (No Discount)</v>
      </c>
      <c r="AA6336" s="17">
        <f>IF(COUNTIF($B$2:B6336,B6336)=1,1,0)</f>
        <v>1</v>
      </c>
      <c r="AB6336" s="17">
        <f>IF(COUNTIF($F$2:F6336,F6336)=1,1,0)</f>
        <v>0</v>
      </c>
    </row>
    <row r="6337" spans="1:28" x14ac:dyDescent="0.2">
      <c r="A6337" s="17">
        <v>6336</v>
      </c>
      <c r="B6337" t="s">
        <v>8871</v>
      </c>
      <c r="C6337" s="18">
        <v>41831</v>
      </c>
      <c r="D6337" s="18">
        <v>41835</v>
      </c>
      <c r="E6337" t="s">
        <v>77</v>
      </c>
      <c r="F6337" t="s">
        <v>6698</v>
      </c>
      <c r="G6337" t="s">
        <v>6699</v>
      </c>
      <c r="H6337" t="s">
        <v>53</v>
      </c>
      <c r="I6337" t="s">
        <v>54</v>
      </c>
      <c r="J6337" t="s">
        <v>293</v>
      </c>
      <c r="K6337" t="s">
        <v>294</v>
      </c>
      <c r="L6337">
        <v>10011</v>
      </c>
      <c r="M6337" t="s">
        <v>175</v>
      </c>
      <c r="N6337" t="s">
        <v>4855</v>
      </c>
      <c r="O6337" t="s">
        <v>73</v>
      </c>
      <c r="P6337" t="s">
        <v>102</v>
      </c>
      <c r="Q6337" t="s">
        <v>4856</v>
      </c>
      <c r="R6337" s="19">
        <v>18.28</v>
      </c>
      <c r="S6337" s="17">
        <v>5</v>
      </c>
      <c r="T6337" s="20">
        <v>0.2</v>
      </c>
      <c r="U6337" s="19">
        <v>6.3979999999999997</v>
      </c>
      <c r="V6337" s="20">
        <f t="shared" si="490"/>
        <v>0.35</v>
      </c>
      <c r="W6337" s="17">
        <f t="shared" si="491"/>
        <v>2014</v>
      </c>
      <c r="X6337" t="str">
        <f t="shared" si="492"/>
        <v>Jul-2014</v>
      </c>
      <c r="Y6337" s="17">
        <f t="shared" si="493"/>
        <v>4</v>
      </c>
      <c r="Z6337" t="str">
        <f t="shared" si="494"/>
        <v>11-20%</v>
      </c>
      <c r="AA6337" s="17">
        <f>IF(COUNTIF($B$2:B6337,B6337)=1,1,0)</f>
        <v>0</v>
      </c>
      <c r="AB6337" s="17">
        <f>IF(COUNTIF($F$2:F6337,F6337)=1,1,0)</f>
        <v>0</v>
      </c>
    </row>
    <row r="6338" spans="1:28" x14ac:dyDescent="0.2">
      <c r="A6338" s="17">
        <v>6337</v>
      </c>
      <c r="B6338" t="s">
        <v>8872</v>
      </c>
      <c r="C6338" s="18">
        <v>42612</v>
      </c>
      <c r="D6338" s="18">
        <v>42619</v>
      </c>
      <c r="E6338" t="s">
        <v>77</v>
      </c>
      <c r="F6338" t="s">
        <v>6507</v>
      </c>
      <c r="G6338" t="s">
        <v>6508</v>
      </c>
      <c r="H6338" t="s">
        <v>53</v>
      </c>
      <c r="I6338" t="s">
        <v>54</v>
      </c>
      <c r="J6338" t="s">
        <v>69</v>
      </c>
      <c r="K6338" t="s">
        <v>70</v>
      </c>
      <c r="L6338">
        <v>90008</v>
      </c>
      <c r="M6338" t="s">
        <v>71</v>
      </c>
      <c r="N6338" t="s">
        <v>6602</v>
      </c>
      <c r="O6338" t="s">
        <v>59</v>
      </c>
      <c r="P6338" t="s">
        <v>92</v>
      </c>
      <c r="Q6338" t="s">
        <v>6603</v>
      </c>
      <c r="R6338" s="19">
        <v>47.04</v>
      </c>
      <c r="S6338" s="17">
        <v>4</v>
      </c>
      <c r="T6338" s="20">
        <v>0</v>
      </c>
      <c r="U6338" s="19">
        <v>15.993600000000001</v>
      </c>
      <c r="V6338" s="20">
        <f t="shared" ref="V6338:V6401" si="495">IFERROR(U6338/R6338,0)</f>
        <v>0.34</v>
      </c>
      <c r="W6338" s="17">
        <f t="shared" ref="W6338:W6401" si="496">YEAR(C6338)</f>
        <v>2016</v>
      </c>
      <c r="X6338" t="str">
        <f t="shared" ref="X6338:X6401" si="497">TEXT(C6338,"mmm-yyyy")</f>
        <v>Aug-2016</v>
      </c>
      <c r="Y6338" s="17">
        <f t="shared" ref="Y6338:Y6401" si="498">D6338-C6338</f>
        <v>7</v>
      </c>
      <c r="Z6338" t="str">
        <f t="shared" ref="Z6338:Z6401" si="499">IF(T6338=0,"0% (No Discount)",IF(T6338&lt;=0.1,"1-10%",IF(T6338&lt;=0.2,"11-20%",IF(T6338&lt;=0.3,"21-30%",IF(T6338&lt;=0.4,"31-40%",IF(T6338&lt;=0.5,"41-50%","Over 50%"))))))</f>
        <v>0% (No Discount)</v>
      </c>
      <c r="AA6338" s="17">
        <f>IF(COUNTIF($B$2:B6338,B6338)=1,1,0)</f>
        <v>1</v>
      </c>
      <c r="AB6338" s="17">
        <f>IF(COUNTIF($F$2:F6338,F6338)=1,1,0)</f>
        <v>0</v>
      </c>
    </row>
    <row r="6339" spans="1:28" x14ac:dyDescent="0.2">
      <c r="A6339" s="17">
        <v>6338</v>
      </c>
      <c r="B6339" t="s">
        <v>8872</v>
      </c>
      <c r="C6339" s="18">
        <v>42612</v>
      </c>
      <c r="D6339" s="18">
        <v>42619</v>
      </c>
      <c r="E6339" t="s">
        <v>77</v>
      </c>
      <c r="F6339" t="s">
        <v>6507</v>
      </c>
      <c r="G6339" t="s">
        <v>6508</v>
      </c>
      <c r="H6339" t="s">
        <v>53</v>
      </c>
      <c r="I6339" t="s">
        <v>54</v>
      </c>
      <c r="J6339" t="s">
        <v>69</v>
      </c>
      <c r="K6339" t="s">
        <v>70</v>
      </c>
      <c r="L6339">
        <v>90008</v>
      </c>
      <c r="M6339" t="s">
        <v>71</v>
      </c>
      <c r="N6339" t="s">
        <v>6383</v>
      </c>
      <c r="O6339" t="s">
        <v>98</v>
      </c>
      <c r="P6339" t="s">
        <v>99</v>
      </c>
      <c r="Q6339" t="s">
        <v>6384</v>
      </c>
      <c r="R6339" s="19">
        <v>339.96</v>
      </c>
      <c r="S6339" s="17">
        <v>5</v>
      </c>
      <c r="T6339" s="20">
        <v>0.2</v>
      </c>
      <c r="U6339" s="19">
        <v>42.494999999999997</v>
      </c>
      <c r="V6339" s="20">
        <f t="shared" si="495"/>
        <v>0.125</v>
      </c>
      <c r="W6339" s="17">
        <f t="shared" si="496"/>
        <v>2016</v>
      </c>
      <c r="X6339" t="str">
        <f t="shared" si="497"/>
        <v>Aug-2016</v>
      </c>
      <c r="Y6339" s="17">
        <f t="shared" si="498"/>
        <v>7</v>
      </c>
      <c r="Z6339" t="str">
        <f t="shared" si="499"/>
        <v>11-20%</v>
      </c>
      <c r="AA6339" s="17">
        <f>IF(COUNTIF($B$2:B6339,B6339)=1,1,0)</f>
        <v>0</v>
      </c>
      <c r="AB6339" s="17">
        <f>IF(COUNTIF($F$2:F6339,F6339)=1,1,0)</f>
        <v>0</v>
      </c>
    </row>
    <row r="6340" spans="1:28" x14ac:dyDescent="0.2">
      <c r="A6340" s="17">
        <v>6339</v>
      </c>
      <c r="B6340" t="s">
        <v>8873</v>
      </c>
      <c r="C6340" s="18">
        <v>43013</v>
      </c>
      <c r="D6340" s="18">
        <v>43017</v>
      </c>
      <c r="E6340" t="s">
        <v>77</v>
      </c>
      <c r="F6340" t="s">
        <v>4038</v>
      </c>
      <c r="G6340" t="s">
        <v>4039</v>
      </c>
      <c r="H6340" t="s">
        <v>68</v>
      </c>
      <c r="I6340" t="s">
        <v>54</v>
      </c>
      <c r="J6340" t="s">
        <v>293</v>
      </c>
      <c r="K6340" t="s">
        <v>294</v>
      </c>
      <c r="L6340">
        <v>10035</v>
      </c>
      <c r="M6340" t="s">
        <v>175</v>
      </c>
      <c r="N6340" t="s">
        <v>6491</v>
      </c>
      <c r="O6340" t="s">
        <v>98</v>
      </c>
      <c r="P6340" t="s">
        <v>99</v>
      </c>
      <c r="Q6340" t="s">
        <v>6492</v>
      </c>
      <c r="R6340" s="19">
        <v>87.8</v>
      </c>
      <c r="S6340" s="17">
        <v>4</v>
      </c>
      <c r="T6340" s="20">
        <v>0</v>
      </c>
      <c r="U6340" s="19">
        <v>43.9</v>
      </c>
      <c r="V6340" s="20">
        <f t="shared" si="495"/>
        <v>0.5</v>
      </c>
      <c r="W6340" s="17">
        <f t="shared" si="496"/>
        <v>2017</v>
      </c>
      <c r="X6340" t="str">
        <f t="shared" si="497"/>
        <v>Oct-2017</v>
      </c>
      <c r="Y6340" s="17">
        <f t="shared" si="498"/>
        <v>4</v>
      </c>
      <c r="Z6340" t="str">
        <f t="shared" si="499"/>
        <v>0% (No Discount)</v>
      </c>
      <c r="AA6340" s="17">
        <f>IF(COUNTIF($B$2:B6340,B6340)=1,1,0)</f>
        <v>1</v>
      </c>
      <c r="AB6340" s="17">
        <f>IF(COUNTIF($F$2:F6340,F6340)=1,1,0)</f>
        <v>0</v>
      </c>
    </row>
    <row r="6341" spans="1:28" x14ac:dyDescent="0.2">
      <c r="A6341" s="17">
        <v>6340</v>
      </c>
      <c r="B6341" t="s">
        <v>8873</v>
      </c>
      <c r="C6341" s="18">
        <v>43013</v>
      </c>
      <c r="D6341" s="18">
        <v>43017</v>
      </c>
      <c r="E6341" t="s">
        <v>77</v>
      </c>
      <c r="F6341" t="s">
        <v>4038</v>
      </c>
      <c r="G6341" t="s">
        <v>4039</v>
      </c>
      <c r="H6341" t="s">
        <v>68</v>
      </c>
      <c r="I6341" t="s">
        <v>54</v>
      </c>
      <c r="J6341" t="s">
        <v>293</v>
      </c>
      <c r="K6341" t="s">
        <v>294</v>
      </c>
      <c r="L6341">
        <v>10035</v>
      </c>
      <c r="M6341" t="s">
        <v>175</v>
      </c>
      <c r="N6341" t="s">
        <v>3221</v>
      </c>
      <c r="O6341" t="s">
        <v>59</v>
      </c>
      <c r="P6341" t="s">
        <v>63</v>
      </c>
      <c r="Q6341" t="s">
        <v>3222</v>
      </c>
      <c r="R6341" s="19">
        <v>221.38200000000001</v>
      </c>
      <c r="S6341" s="17">
        <v>2</v>
      </c>
      <c r="T6341" s="20">
        <v>0.1</v>
      </c>
      <c r="U6341" s="19">
        <v>2.4598</v>
      </c>
      <c r="V6341" s="20">
        <f t="shared" si="495"/>
        <v>1.1111111111111112E-2</v>
      </c>
      <c r="W6341" s="17">
        <f t="shared" si="496"/>
        <v>2017</v>
      </c>
      <c r="X6341" t="str">
        <f t="shared" si="497"/>
        <v>Oct-2017</v>
      </c>
      <c r="Y6341" s="17">
        <f t="shared" si="498"/>
        <v>4</v>
      </c>
      <c r="Z6341" t="str">
        <f t="shared" si="499"/>
        <v>1-10%</v>
      </c>
      <c r="AA6341" s="17">
        <f>IF(COUNTIF($B$2:B6341,B6341)=1,1,0)</f>
        <v>0</v>
      </c>
      <c r="AB6341" s="17">
        <f>IF(COUNTIF($F$2:F6341,F6341)=1,1,0)</f>
        <v>0</v>
      </c>
    </row>
    <row r="6342" spans="1:28" x14ac:dyDescent="0.2">
      <c r="A6342" s="17">
        <v>6341</v>
      </c>
      <c r="B6342" t="s">
        <v>8873</v>
      </c>
      <c r="C6342" s="18">
        <v>43013</v>
      </c>
      <c r="D6342" s="18">
        <v>43017</v>
      </c>
      <c r="E6342" t="s">
        <v>77</v>
      </c>
      <c r="F6342" t="s">
        <v>4038</v>
      </c>
      <c r="G6342" t="s">
        <v>4039</v>
      </c>
      <c r="H6342" t="s">
        <v>68</v>
      </c>
      <c r="I6342" t="s">
        <v>54</v>
      </c>
      <c r="J6342" t="s">
        <v>293</v>
      </c>
      <c r="K6342" t="s">
        <v>294</v>
      </c>
      <c r="L6342">
        <v>10035</v>
      </c>
      <c r="M6342" t="s">
        <v>175</v>
      </c>
      <c r="N6342" t="s">
        <v>7413</v>
      </c>
      <c r="O6342" t="s">
        <v>98</v>
      </c>
      <c r="P6342" t="s">
        <v>711</v>
      </c>
      <c r="Q6342" t="s">
        <v>7414</v>
      </c>
      <c r="R6342" s="19">
        <v>5199.96</v>
      </c>
      <c r="S6342" s="17">
        <v>4</v>
      </c>
      <c r="T6342" s="20">
        <v>0</v>
      </c>
      <c r="U6342" s="19">
        <v>1351.9896000000001</v>
      </c>
      <c r="V6342" s="20">
        <f t="shared" si="495"/>
        <v>0.26</v>
      </c>
      <c r="W6342" s="17">
        <f t="shared" si="496"/>
        <v>2017</v>
      </c>
      <c r="X6342" t="str">
        <f t="shared" si="497"/>
        <v>Oct-2017</v>
      </c>
      <c r="Y6342" s="17">
        <f t="shared" si="498"/>
        <v>4</v>
      </c>
      <c r="Z6342" t="str">
        <f t="shared" si="499"/>
        <v>0% (No Discount)</v>
      </c>
      <c r="AA6342" s="17">
        <f>IF(COUNTIF($B$2:B6342,B6342)=1,1,0)</f>
        <v>0</v>
      </c>
      <c r="AB6342" s="17">
        <f>IF(COUNTIF($F$2:F6342,F6342)=1,1,0)</f>
        <v>0</v>
      </c>
    </row>
    <row r="6343" spans="1:28" x14ac:dyDescent="0.2">
      <c r="A6343" s="17">
        <v>6342</v>
      </c>
      <c r="B6343" t="s">
        <v>8874</v>
      </c>
      <c r="C6343" s="18">
        <v>42735</v>
      </c>
      <c r="D6343" s="18">
        <v>42737</v>
      </c>
      <c r="E6343" t="s">
        <v>215</v>
      </c>
      <c r="F6343" t="s">
        <v>4779</v>
      </c>
      <c r="G6343" t="s">
        <v>4780</v>
      </c>
      <c r="H6343" t="s">
        <v>53</v>
      </c>
      <c r="I6343" t="s">
        <v>54</v>
      </c>
      <c r="J6343" t="s">
        <v>2503</v>
      </c>
      <c r="K6343" t="s">
        <v>525</v>
      </c>
      <c r="L6343">
        <v>43130</v>
      </c>
      <c r="M6343" t="s">
        <v>175</v>
      </c>
      <c r="N6343" t="s">
        <v>4699</v>
      </c>
      <c r="O6343" t="s">
        <v>73</v>
      </c>
      <c r="P6343" t="s">
        <v>86</v>
      </c>
      <c r="Q6343" t="s">
        <v>4700</v>
      </c>
      <c r="R6343" s="19">
        <v>156.512</v>
      </c>
      <c r="S6343" s="17">
        <v>4</v>
      </c>
      <c r="T6343" s="20">
        <v>0.2</v>
      </c>
      <c r="U6343" s="19">
        <v>-35.215200000000003</v>
      </c>
      <c r="V6343" s="20">
        <f t="shared" si="495"/>
        <v>-0.22500000000000001</v>
      </c>
      <c r="W6343" s="17">
        <f t="shared" si="496"/>
        <v>2016</v>
      </c>
      <c r="X6343" t="str">
        <f t="shared" si="497"/>
        <v>Dec-2016</v>
      </c>
      <c r="Y6343" s="17">
        <f t="shared" si="498"/>
        <v>2</v>
      </c>
      <c r="Z6343" t="str">
        <f t="shared" si="499"/>
        <v>11-20%</v>
      </c>
      <c r="AA6343" s="17">
        <f>IF(COUNTIF($B$2:B6343,B6343)=1,1,0)</f>
        <v>1</v>
      </c>
      <c r="AB6343" s="17">
        <f>IF(COUNTIF($F$2:F6343,F6343)=1,1,0)</f>
        <v>0</v>
      </c>
    </row>
    <row r="6344" spans="1:28" x14ac:dyDescent="0.2">
      <c r="A6344" s="17">
        <v>6343</v>
      </c>
      <c r="B6344" t="s">
        <v>8875</v>
      </c>
      <c r="C6344" s="18">
        <v>42070</v>
      </c>
      <c r="D6344" s="18">
        <v>42073</v>
      </c>
      <c r="E6344" t="s">
        <v>215</v>
      </c>
      <c r="F6344" t="s">
        <v>6175</v>
      </c>
      <c r="G6344" t="s">
        <v>6176</v>
      </c>
      <c r="H6344" t="s">
        <v>129</v>
      </c>
      <c r="I6344" t="s">
        <v>54</v>
      </c>
      <c r="J6344" t="s">
        <v>634</v>
      </c>
      <c r="K6344" t="s">
        <v>272</v>
      </c>
      <c r="L6344">
        <v>19711</v>
      </c>
      <c r="M6344" t="s">
        <v>175</v>
      </c>
      <c r="N6344" t="s">
        <v>1022</v>
      </c>
      <c r="O6344" t="s">
        <v>98</v>
      </c>
      <c r="P6344" t="s">
        <v>188</v>
      </c>
      <c r="Q6344" t="s">
        <v>1023</v>
      </c>
      <c r="R6344" s="19">
        <v>119.85</v>
      </c>
      <c r="S6344" s="17">
        <v>3</v>
      </c>
      <c r="T6344" s="20">
        <v>0</v>
      </c>
      <c r="U6344" s="19">
        <v>52.734000000000002</v>
      </c>
      <c r="V6344" s="20">
        <f t="shared" si="495"/>
        <v>0.44000000000000006</v>
      </c>
      <c r="W6344" s="17">
        <f t="shared" si="496"/>
        <v>2015</v>
      </c>
      <c r="X6344" t="str">
        <f t="shared" si="497"/>
        <v>Mar-2015</v>
      </c>
      <c r="Y6344" s="17">
        <f t="shared" si="498"/>
        <v>3</v>
      </c>
      <c r="Z6344" t="str">
        <f t="shared" si="499"/>
        <v>0% (No Discount)</v>
      </c>
      <c r="AA6344" s="17">
        <f>IF(COUNTIF($B$2:B6344,B6344)=1,1,0)</f>
        <v>1</v>
      </c>
      <c r="AB6344" s="17">
        <f>IF(COUNTIF($F$2:F6344,F6344)=1,1,0)</f>
        <v>0</v>
      </c>
    </row>
    <row r="6345" spans="1:28" x14ac:dyDescent="0.2">
      <c r="A6345" s="17">
        <v>6344</v>
      </c>
      <c r="B6345" t="s">
        <v>8875</v>
      </c>
      <c r="C6345" s="18">
        <v>42070</v>
      </c>
      <c r="D6345" s="18">
        <v>42073</v>
      </c>
      <c r="E6345" t="s">
        <v>215</v>
      </c>
      <c r="F6345" t="s">
        <v>6175</v>
      </c>
      <c r="G6345" t="s">
        <v>6176</v>
      </c>
      <c r="H6345" t="s">
        <v>129</v>
      </c>
      <c r="I6345" t="s">
        <v>54</v>
      </c>
      <c r="J6345" t="s">
        <v>634</v>
      </c>
      <c r="K6345" t="s">
        <v>272</v>
      </c>
      <c r="L6345">
        <v>19711</v>
      </c>
      <c r="M6345" t="s">
        <v>175</v>
      </c>
      <c r="N6345" t="s">
        <v>1366</v>
      </c>
      <c r="O6345" t="s">
        <v>73</v>
      </c>
      <c r="P6345" t="s">
        <v>102</v>
      </c>
      <c r="Q6345" t="s">
        <v>1367</v>
      </c>
      <c r="R6345" s="19">
        <v>30.44</v>
      </c>
      <c r="S6345" s="17">
        <v>2</v>
      </c>
      <c r="T6345" s="20">
        <v>0</v>
      </c>
      <c r="U6345" s="19">
        <v>14.9156</v>
      </c>
      <c r="V6345" s="20">
        <f t="shared" si="495"/>
        <v>0.49</v>
      </c>
      <c r="W6345" s="17">
        <f t="shared" si="496"/>
        <v>2015</v>
      </c>
      <c r="X6345" t="str">
        <f t="shared" si="497"/>
        <v>Mar-2015</v>
      </c>
      <c r="Y6345" s="17">
        <f t="shared" si="498"/>
        <v>3</v>
      </c>
      <c r="Z6345" t="str">
        <f t="shared" si="499"/>
        <v>0% (No Discount)</v>
      </c>
      <c r="AA6345" s="17">
        <f>IF(COUNTIF($B$2:B6345,B6345)=1,1,0)</f>
        <v>0</v>
      </c>
      <c r="AB6345" s="17">
        <f>IF(COUNTIF($F$2:F6345,F6345)=1,1,0)</f>
        <v>0</v>
      </c>
    </row>
    <row r="6346" spans="1:28" x14ac:dyDescent="0.2">
      <c r="A6346" s="17">
        <v>6345</v>
      </c>
      <c r="B6346" t="s">
        <v>8875</v>
      </c>
      <c r="C6346" s="18">
        <v>42070</v>
      </c>
      <c r="D6346" s="18">
        <v>42073</v>
      </c>
      <c r="E6346" t="s">
        <v>215</v>
      </c>
      <c r="F6346" t="s">
        <v>6175</v>
      </c>
      <c r="G6346" t="s">
        <v>6176</v>
      </c>
      <c r="H6346" t="s">
        <v>129</v>
      </c>
      <c r="I6346" t="s">
        <v>54</v>
      </c>
      <c r="J6346" t="s">
        <v>634</v>
      </c>
      <c r="K6346" t="s">
        <v>272</v>
      </c>
      <c r="L6346">
        <v>19711</v>
      </c>
      <c r="M6346" t="s">
        <v>175</v>
      </c>
      <c r="N6346" t="s">
        <v>3967</v>
      </c>
      <c r="O6346" t="s">
        <v>73</v>
      </c>
      <c r="P6346" t="s">
        <v>102</v>
      </c>
      <c r="Q6346" t="s">
        <v>3968</v>
      </c>
      <c r="R6346" s="19">
        <v>69.28</v>
      </c>
      <c r="S6346" s="17">
        <v>2</v>
      </c>
      <c r="T6346" s="20">
        <v>0</v>
      </c>
      <c r="U6346" s="19">
        <v>33.254399999999997</v>
      </c>
      <c r="V6346" s="20">
        <f t="shared" si="495"/>
        <v>0.47999999999999993</v>
      </c>
      <c r="W6346" s="17">
        <f t="shared" si="496"/>
        <v>2015</v>
      </c>
      <c r="X6346" t="str">
        <f t="shared" si="497"/>
        <v>Mar-2015</v>
      </c>
      <c r="Y6346" s="17">
        <f t="shared" si="498"/>
        <v>3</v>
      </c>
      <c r="Z6346" t="str">
        <f t="shared" si="499"/>
        <v>0% (No Discount)</v>
      </c>
      <c r="AA6346" s="17">
        <f>IF(COUNTIF($B$2:B6346,B6346)=1,1,0)</f>
        <v>0</v>
      </c>
      <c r="AB6346" s="17">
        <f>IF(COUNTIF($F$2:F6346,F6346)=1,1,0)</f>
        <v>0</v>
      </c>
    </row>
    <row r="6347" spans="1:28" x14ac:dyDescent="0.2">
      <c r="A6347" s="17">
        <v>6346</v>
      </c>
      <c r="B6347" t="s">
        <v>8875</v>
      </c>
      <c r="C6347" s="18">
        <v>42070</v>
      </c>
      <c r="D6347" s="18">
        <v>42073</v>
      </c>
      <c r="E6347" t="s">
        <v>215</v>
      </c>
      <c r="F6347" t="s">
        <v>6175</v>
      </c>
      <c r="G6347" t="s">
        <v>6176</v>
      </c>
      <c r="H6347" t="s">
        <v>129</v>
      </c>
      <c r="I6347" t="s">
        <v>54</v>
      </c>
      <c r="J6347" t="s">
        <v>634</v>
      </c>
      <c r="K6347" t="s">
        <v>272</v>
      </c>
      <c r="L6347">
        <v>19711</v>
      </c>
      <c r="M6347" t="s">
        <v>175</v>
      </c>
      <c r="N6347" t="s">
        <v>7090</v>
      </c>
      <c r="O6347" t="s">
        <v>98</v>
      </c>
      <c r="P6347" t="s">
        <v>99</v>
      </c>
      <c r="Q6347" t="s">
        <v>7091</v>
      </c>
      <c r="R6347" s="19">
        <v>587.97</v>
      </c>
      <c r="S6347" s="17">
        <v>3</v>
      </c>
      <c r="T6347" s="20">
        <v>0</v>
      </c>
      <c r="U6347" s="19">
        <v>170.51130000000001</v>
      </c>
      <c r="V6347" s="20">
        <f t="shared" si="495"/>
        <v>0.28999999999999998</v>
      </c>
      <c r="W6347" s="17">
        <f t="shared" si="496"/>
        <v>2015</v>
      </c>
      <c r="X6347" t="str">
        <f t="shared" si="497"/>
        <v>Mar-2015</v>
      </c>
      <c r="Y6347" s="17">
        <f t="shared" si="498"/>
        <v>3</v>
      </c>
      <c r="Z6347" t="str">
        <f t="shared" si="499"/>
        <v>0% (No Discount)</v>
      </c>
      <c r="AA6347" s="17">
        <f>IF(COUNTIF($B$2:B6347,B6347)=1,1,0)</f>
        <v>0</v>
      </c>
      <c r="AB6347" s="17">
        <f>IF(COUNTIF($F$2:F6347,F6347)=1,1,0)</f>
        <v>0</v>
      </c>
    </row>
    <row r="6348" spans="1:28" x14ac:dyDescent="0.2">
      <c r="A6348" s="17">
        <v>6347</v>
      </c>
      <c r="B6348" t="s">
        <v>8876</v>
      </c>
      <c r="C6348" s="18">
        <v>43028</v>
      </c>
      <c r="D6348" s="18">
        <v>43028</v>
      </c>
      <c r="E6348" t="s">
        <v>1320</v>
      </c>
      <c r="F6348" t="s">
        <v>467</v>
      </c>
      <c r="G6348" t="s">
        <v>468</v>
      </c>
      <c r="H6348" t="s">
        <v>129</v>
      </c>
      <c r="I6348" t="s">
        <v>54</v>
      </c>
      <c r="J6348" t="s">
        <v>293</v>
      </c>
      <c r="K6348" t="s">
        <v>294</v>
      </c>
      <c r="L6348">
        <v>10024</v>
      </c>
      <c r="M6348" t="s">
        <v>175</v>
      </c>
      <c r="N6348" t="s">
        <v>4519</v>
      </c>
      <c r="O6348" t="s">
        <v>73</v>
      </c>
      <c r="P6348" t="s">
        <v>74</v>
      </c>
      <c r="Q6348" t="s">
        <v>4520</v>
      </c>
      <c r="R6348" s="19">
        <v>24.55</v>
      </c>
      <c r="S6348" s="17">
        <v>5</v>
      </c>
      <c r="T6348" s="20">
        <v>0</v>
      </c>
      <c r="U6348" s="19">
        <v>12.029500000000001</v>
      </c>
      <c r="V6348" s="20">
        <f t="shared" si="495"/>
        <v>0.49</v>
      </c>
      <c r="W6348" s="17">
        <f t="shared" si="496"/>
        <v>2017</v>
      </c>
      <c r="X6348" t="str">
        <f t="shared" si="497"/>
        <v>Oct-2017</v>
      </c>
      <c r="Y6348" s="17">
        <f t="shared" si="498"/>
        <v>0</v>
      </c>
      <c r="Z6348" t="str">
        <f t="shared" si="499"/>
        <v>0% (No Discount)</v>
      </c>
      <c r="AA6348" s="17">
        <f>IF(COUNTIF($B$2:B6348,B6348)=1,1,0)</f>
        <v>1</v>
      </c>
      <c r="AB6348" s="17">
        <f>IF(COUNTIF($F$2:F6348,F6348)=1,1,0)</f>
        <v>0</v>
      </c>
    </row>
    <row r="6349" spans="1:28" x14ac:dyDescent="0.2">
      <c r="A6349" s="17">
        <v>6348</v>
      </c>
      <c r="B6349" t="s">
        <v>8877</v>
      </c>
      <c r="C6349" s="18">
        <v>42125</v>
      </c>
      <c r="D6349" s="18">
        <v>42130</v>
      </c>
      <c r="E6349" t="s">
        <v>77</v>
      </c>
      <c r="F6349" t="s">
        <v>1219</v>
      </c>
      <c r="G6349" t="s">
        <v>1220</v>
      </c>
      <c r="H6349" t="s">
        <v>53</v>
      </c>
      <c r="I6349" t="s">
        <v>54</v>
      </c>
      <c r="J6349" t="s">
        <v>154</v>
      </c>
      <c r="K6349" t="s">
        <v>70</v>
      </c>
      <c r="L6349">
        <v>94109</v>
      </c>
      <c r="M6349" t="s">
        <v>71</v>
      </c>
      <c r="N6349" t="s">
        <v>1366</v>
      </c>
      <c r="O6349" t="s">
        <v>73</v>
      </c>
      <c r="P6349" t="s">
        <v>102</v>
      </c>
      <c r="Q6349" t="s">
        <v>1367</v>
      </c>
      <c r="R6349" s="19">
        <v>12.176</v>
      </c>
      <c r="S6349" s="17">
        <v>1</v>
      </c>
      <c r="T6349" s="20">
        <v>0.2</v>
      </c>
      <c r="U6349" s="19">
        <v>4.4138000000000002</v>
      </c>
      <c r="V6349" s="20">
        <f t="shared" si="495"/>
        <v>0.36249999999999999</v>
      </c>
      <c r="W6349" s="17">
        <f t="shared" si="496"/>
        <v>2015</v>
      </c>
      <c r="X6349" t="str">
        <f t="shared" si="497"/>
        <v>May-2015</v>
      </c>
      <c r="Y6349" s="17">
        <f t="shared" si="498"/>
        <v>5</v>
      </c>
      <c r="Z6349" t="str">
        <f t="shared" si="499"/>
        <v>11-20%</v>
      </c>
      <c r="AA6349" s="17">
        <f>IF(COUNTIF($B$2:B6349,B6349)=1,1,0)</f>
        <v>1</v>
      </c>
      <c r="AB6349" s="17">
        <f>IF(COUNTIF($F$2:F6349,F6349)=1,1,0)</f>
        <v>0</v>
      </c>
    </row>
    <row r="6350" spans="1:28" x14ac:dyDescent="0.2">
      <c r="A6350" s="17">
        <v>6349</v>
      </c>
      <c r="B6350" t="s">
        <v>8877</v>
      </c>
      <c r="C6350" s="18">
        <v>42125</v>
      </c>
      <c r="D6350" s="18">
        <v>42130</v>
      </c>
      <c r="E6350" t="s">
        <v>77</v>
      </c>
      <c r="F6350" t="s">
        <v>1219</v>
      </c>
      <c r="G6350" t="s">
        <v>1220</v>
      </c>
      <c r="H6350" t="s">
        <v>53</v>
      </c>
      <c r="I6350" t="s">
        <v>54</v>
      </c>
      <c r="J6350" t="s">
        <v>154</v>
      </c>
      <c r="K6350" t="s">
        <v>70</v>
      </c>
      <c r="L6350">
        <v>94109</v>
      </c>
      <c r="M6350" t="s">
        <v>71</v>
      </c>
      <c r="N6350" t="s">
        <v>1069</v>
      </c>
      <c r="O6350" t="s">
        <v>73</v>
      </c>
      <c r="P6350" t="s">
        <v>86</v>
      </c>
      <c r="Q6350" t="s">
        <v>1070</v>
      </c>
      <c r="R6350" s="19">
        <v>37.32</v>
      </c>
      <c r="S6350" s="17">
        <v>3</v>
      </c>
      <c r="T6350" s="20">
        <v>0</v>
      </c>
      <c r="U6350" s="19">
        <v>10.4496</v>
      </c>
      <c r="V6350" s="20">
        <f t="shared" si="495"/>
        <v>0.28000000000000003</v>
      </c>
      <c r="W6350" s="17">
        <f t="shared" si="496"/>
        <v>2015</v>
      </c>
      <c r="X6350" t="str">
        <f t="shared" si="497"/>
        <v>May-2015</v>
      </c>
      <c r="Y6350" s="17">
        <f t="shared" si="498"/>
        <v>5</v>
      </c>
      <c r="Z6350" t="str">
        <f t="shared" si="499"/>
        <v>0% (No Discount)</v>
      </c>
      <c r="AA6350" s="17">
        <f>IF(COUNTIF($B$2:B6350,B6350)=1,1,0)</f>
        <v>0</v>
      </c>
      <c r="AB6350" s="17">
        <f>IF(COUNTIF($F$2:F6350,F6350)=1,1,0)</f>
        <v>0</v>
      </c>
    </row>
    <row r="6351" spans="1:28" x14ac:dyDescent="0.2">
      <c r="A6351" s="17">
        <v>6350</v>
      </c>
      <c r="B6351" t="s">
        <v>8877</v>
      </c>
      <c r="C6351" s="18">
        <v>42125</v>
      </c>
      <c r="D6351" s="18">
        <v>42130</v>
      </c>
      <c r="E6351" t="s">
        <v>77</v>
      </c>
      <c r="F6351" t="s">
        <v>1219</v>
      </c>
      <c r="G6351" t="s">
        <v>1220</v>
      </c>
      <c r="H6351" t="s">
        <v>53</v>
      </c>
      <c r="I6351" t="s">
        <v>54</v>
      </c>
      <c r="J6351" t="s">
        <v>154</v>
      </c>
      <c r="K6351" t="s">
        <v>70</v>
      </c>
      <c r="L6351">
        <v>94109</v>
      </c>
      <c r="M6351" t="s">
        <v>71</v>
      </c>
      <c r="N6351" t="s">
        <v>1436</v>
      </c>
      <c r="O6351" t="s">
        <v>73</v>
      </c>
      <c r="P6351" t="s">
        <v>606</v>
      </c>
      <c r="Q6351" t="s">
        <v>1437</v>
      </c>
      <c r="R6351" s="19">
        <v>35.06</v>
      </c>
      <c r="S6351" s="17">
        <v>2</v>
      </c>
      <c r="T6351" s="20">
        <v>0</v>
      </c>
      <c r="U6351" s="19">
        <v>10.518000000000001</v>
      </c>
      <c r="V6351" s="20">
        <f t="shared" si="495"/>
        <v>0.3</v>
      </c>
      <c r="W6351" s="17">
        <f t="shared" si="496"/>
        <v>2015</v>
      </c>
      <c r="X6351" t="str">
        <f t="shared" si="497"/>
        <v>May-2015</v>
      </c>
      <c r="Y6351" s="17">
        <f t="shared" si="498"/>
        <v>5</v>
      </c>
      <c r="Z6351" t="str">
        <f t="shared" si="499"/>
        <v>0% (No Discount)</v>
      </c>
      <c r="AA6351" s="17">
        <f>IF(COUNTIF($B$2:B6351,B6351)=1,1,0)</f>
        <v>0</v>
      </c>
      <c r="AB6351" s="17">
        <f>IF(COUNTIF($F$2:F6351,F6351)=1,1,0)</f>
        <v>0</v>
      </c>
    </row>
    <row r="6352" spans="1:28" x14ac:dyDescent="0.2">
      <c r="A6352" s="17">
        <v>6351</v>
      </c>
      <c r="B6352" t="s">
        <v>8878</v>
      </c>
      <c r="C6352" s="18">
        <v>42981</v>
      </c>
      <c r="D6352" s="18">
        <v>42986</v>
      </c>
      <c r="E6352" t="s">
        <v>77</v>
      </c>
      <c r="F6352" t="s">
        <v>1339</v>
      </c>
      <c r="G6352" t="s">
        <v>1340</v>
      </c>
      <c r="H6352" t="s">
        <v>53</v>
      </c>
      <c r="I6352" t="s">
        <v>54</v>
      </c>
      <c r="J6352" t="s">
        <v>844</v>
      </c>
      <c r="K6352" t="s">
        <v>131</v>
      </c>
      <c r="L6352">
        <v>75217</v>
      </c>
      <c r="M6352" t="s">
        <v>132</v>
      </c>
      <c r="N6352" t="s">
        <v>3155</v>
      </c>
      <c r="O6352" t="s">
        <v>59</v>
      </c>
      <c r="P6352" t="s">
        <v>92</v>
      </c>
      <c r="Q6352" t="s">
        <v>3156</v>
      </c>
      <c r="R6352" s="19">
        <v>108.4</v>
      </c>
      <c r="S6352" s="17">
        <v>5</v>
      </c>
      <c r="T6352" s="20">
        <v>0.6</v>
      </c>
      <c r="U6352" s="19">
        <v>-105.69</v>
      </c>
      <c r="V6352" s="20">
        <f t="shared" si="495"/>
        <v>-0.97499999999999998</v>
      </c>
      <c r="W6352" s="17">
        <f t="shared" si="496"/>
        <v>2017</v>
      </c>
      <c r="X6352" t="str">
        <f t="shared" si="497"/>
        <v>Sep-2017</v>
      </c>
      <c r="Y6352" s="17">
        <f t="shared" si="498"/>
        <v>5</v>
      </c>
      <c r="Z6352" t="str">
        <f t="shared" si="499"/>
        <v>Over 50%</v>
      </c>
      <c r="AA6352" s="17">
        <f>IF(COUNTIF($B$2:B6352,B6352)=1,1,0)</f>
        <v>1</v>
      </c>
      <c r="AB6352" s="17">
        <f>IF(COUNTIF($F$2:F6352,F6352)=1,1,0)</f>
        <v>0</v>
      </c>
    </row>
    <row r="6353" spans="1:28" x14ac:dyDescent="0.2">
      <c r="A6353" s="17">
        <v>6352</v>
      </c>
      <c r="B6353" t="s">
        <v>8879</v>
      </c>
      <c r="C6353" s="18">
        <v>43042</v>
      </c>
      <c r="D6353" s="18">
        <v>43047</v>
      </c>
      <c r="E6353" t="s">
        <v>77</v>
      </c>
      <c r="F6353" t="s">
        <v>6094</v>
      </c>
      <c r="G6353" t="s">
        <v>6095</v>
      </c>
      <c r="H6353" t="s">
        <v>68</v>
      </c>
      <c r="I6353" t="s">
        <v>54</v>
      </c>
      <c r="J6353" t="s">
        <v>1450</v>
      </c>
      <c r="K6353" t="s">
        <v>81</v>
      </c>
      <c r="L6353">
        <v>33178</v>
      </c>
      <c r="M6353" t="s">
        <v>57</v>
      </c>
      <c r="N6353" t="s">
        <v>3734</v>
      </c>
      <c r="O6353" t="s">
        <v>98</v>
      </c>
      <c r="P6353" t="s">
        <v>99</v>
      </c>
      <c r="Q6353" t="s">
        <v>3735</v>
      </c>
      <c r="R6353" s="19">
        <v>361.37599999999998</v>
      </c>
      <c r="S6353" s="17">
        <v>2</v>
      </c>
      <c r="T6353" s="20">
        <v>0.2</v>
      </c>
      <c r="U6353" s="19">
        <v>27.103200000000001</v>
      </c>
      <c r="V6353" s="20">
        <f t="shared" si="495"/>
        <v>7.5000000000000011E-2</v>
      </c>
      <c r="W6353" s="17">
        <f t="shared" si="496"/>
        <v>2017</v>
      </c>
      <c r="X6353" t="str">
        <f t="shared" si="497"/>
        <v>Nov-2017</v>
      </c>
      <c r="Y6353" s="17">
        <f t="shared" si="498"/>
        <v>5</v>
      </c>
      <c r="Z6353" t="str">
        <f t="shared" si="499"/>
        <v>11-20%</v>
      </c>
      <c r="AA6353" s="17">
        <f>IF(COUNTIF($B$2:B6353,B6353)=1,1,0)</f>
        <v>1</v>
      </c>
      <c r="AB6353" s="17">
        <f>IF(COUNTIF($F$2:F6353,F6353)=1,1,0)</f>
        <v>0</v>
      </c>
    </row>
    <row r="6354" spans="1:28" x14ac:dyDescent="0.2">
      <c r="A6354" s="17">
        <v>6353</v>
      </c>
      <c r="B6354" t="s">
        <v>8880</v>
      </c>
      <c r="C6354" s="18">
        <v>42260</v>
      </c>
      <c r="D6354" s="18">
        <v>42266</v>
      </c>
      <c r="E6354" t="s">
        <v>77</v>
      </c>
      <c r="F6354" t="s">
        <v>6112</v>
      </c>
      <c r="G6354" t="s">
        <v>6113</v>
      </c>
      <c r="H6354" t="s">
        <v>53</v>
      </c>
      <c r="I6354" t="s">
        <v>54</v>
      </c>
      <c r="J6354" t="s">
        <v>173</v>
      </c>
      <c r="K6354" t="s">
        <v>174</v>
      </c>
      <c r="L6354">
        <v>19120</v>
      </c>
      <c r="M6354" t="s">
        <v>175</v>
      </c>
      <c r="N6354" t="s">
        <v>4980</v>
      </c>
      <c r="O6354" t="s">
        <v>73</v>
      </c>
      <c r="P6354" t="s">
        <v>102</v>
      </c>
      <c r="Q6354" t="s">
        <v>4981</v>
      </c>
      <c r="R6354" s="19">
        <v>2.4119999999999999</v>
      </c>
      <c r="S6354" s="17">
        <v>1</v>
      </c>
      <c r="T6354" s="20">
        <v>0.7</v>
      </c>
      <c r="U6354" s="19">
        <v>-2.0099999999999998</v>
      </c>
      <c r="V6354" s="20">
        <f t="shared" si="495"/>
        <v>-0.83333333333333326</v>
      </c>
      <c r="W6354" s="17">
        <f t="shared" si="496"/>
        <v>2015</v>
      </c>
      <c r="X6354" t="str">
        <f t="shared" si="497"/>
        <v>Sep-2015</v>
      </c>
      <c r="Y6354" s="17">
        <f t="shared" si="498"/>
        <v>6</v>
      </c>
      <c r="Z6354" t="str">
        <f t="shared" si="499"/>
        <v>Over 50%</v>
      </c>
      <c r="AA6354" s="17">
        <f>IF(COUNTIF($B$2:B6354,B6354)=1,1,0)</f>
        <v>1</v>
      </c>
      <c r="AB6354" s="17">
        <f>IF(COUNTIF($F$2:F6354,F6354)=1,1,0)</f>
        <v>0</v>
      </c>
    </row>
    <row r="6355" spans="1:28" x14ac:dyDescent="0.2">
      <c r="A6355" s="17">
        <v>6354</v>
      </c>
      <c r="B6355" t="s">
        <v>8881</v>
      </c>
      <c r="C6355" s="18">
        <v>42253</v>
      </c>
      <c r="D6355" s="18">
        <v>42259</v>
      </c>
      <c r="E6355" t="s">
        <v>77</v>
      </c>
      <c r="F6355" t="s">
        <v>334</v>
      </c>
      <c r="G6355" t="s">
        <v>335</v>
      </c>
      <c r="H6355" t="s">
        <v>68</v>
      </c>
      <c r="I6355" t="s">
        <v>54</v>
      </c>
      <c r="J6355" t="s">
        <v>293</v>
      </c>
      <c r="K6355" t="s">
        <v>294</v>
      </c>
      <c r="L6355">
        <v>10011</v>
      </c>
      <c r="M6355" t="s">
        <v>175</v>
      </c>
      <c r="N6355" t="s">
        <v>7154</v>
      </c>
      <c r="O6355" t="s">
        <v>73</v>
      </c>
      <c r="P6355" t="s">
        <v>105</v>
      </c>
      <c r="Q6355" t="s">
        <v>7155</v>
      </c>
      <c r="R6355" s="19">
        <v>8.39</v>
      </c>
      <c r="S6355" s="17">
        <v>1</v>
      </c>
      <c r="T6355" s="20">
        <v>0</v>
      </c>
      <c r="U6355" s="19">
        <v>2.0975000000000001</v>
      </c>
      <c r="V6355" s="20">
        <f t="shared" si="495"/>
        <v>0.25</v>
      </c>
      <c r="W6355" s="17">
        <f t="shared" si="496"/>
        <v>2015</v>
      </c>
      <c r="X6355" t="str">
        <f t="shared" si="497"/>
        <v>Sep-2015</v>
      </c>
      <c r="Y6355" s="17">
        <f t="shared" si="498"/>
        <v>6</v>
      </c>
      <c r="Z6355" t="str">
        <f t="shared" si="499"/>
        <v>0% (No Discount)</v>
      </c>
      <c r="AA6355" s="17">
        <f>IF(COUNTIF($B$2:B6355,B6355)=1,1,0)</f>
        <v>1</v>
      </c>
      <c r="AB6355" s="17">
        <f>IF(COUNTIF($F$2:F6355,F6355)=1,1,0)</f>
        <v>0</v>
      </c>
    </row>
    <row r="6356" spans="1:28" x14ac:dyDescent="0.2">
      <c r="A6356" s="17">
        <v>6355</v>
      </c>
      <c r="B6356" t="s">
        <v>8881</v>
      </c>
      <c r="C6356" s="18">
        <v>42253</v>
      </c>
      <c r="D6356" s="18">
        <v>42259</v>
      </c>
      <c r="E6356" t="s">
        <v>77</v>
      </c>
      <c r="F6356" t="s">
        <v>334</v>
      </c>
      <c r="G6356" t="s">
        <v>335</v>
      </c>
      <c r="H6356" t="s">
        <v>68</v>
      </c>
      <c r="I6356" t="s">
        <v>54</v>
      </c>
      <c r="J6356" t="s">
        <v>293</v>
      </c>
      <c r="K6356" t="s">
        <v>294</v>
      </c>
      <c r="L6356">
        <v>10011</v>
      </c>
      <c r="M6356" t="s">
        <v>175</v>
      </c>
      <c r="N6356" t="s">
        <v>3880</v>
      </c>
      <c r="O6356" t="s">
        <v>98</v>
      </c>
      <c r="P6356" t="s">
        <v>99</v>
      </c>
      <c r="Q6356" t="s">
        <v>3881</v>
      </c>
      <c r="R6356" s="19">
        <v>337.98</v>
      </c>
      <c r="S6356" s="17">
        <v>2</v>
      </c>
      <c r="T6356" s="20">
        <v>0</v>
      </c>
      <c r="U6356" s="19">
        <v>101.39400000000001</v>
      </c>
      <c r="V6356" s="20">
        <f t="shared" si="495"/>
        <v>0.3</v>
      </c>
      <c r="W6356" s="17">
        <f t="shared" si="496"/>
        <v>2015</v>
      </c>
      <c r="X6356" t="str">
        <f t="shared" si="497"/>
        <v>Sep-2015</v>
      </c>
      <c r="Y6356" s="17">
        <f t="shared" si="498"/>
        <v>6</v>
      </c>
      <c r="Z6356" t="str">
        <f t="shared" si="499"/>
        <v>0% (No Discount)</v>
      </c>
      <c r="AA6356" s="17">
        <f>IF(COUNTIF($B$2:B6356,B6356)=1,1,0)</f>
        <v>0</v>
      </c>
      <c r="AB6356" s="17">
        <f>IF(COUNTIF($F$2:F6356,F6356)=1,1,0)</f>
        <v>0</v>
      </c>
    </row>
    <row r="6357" spans="1:28" x14ac:dyDescent="0.2">
      <c r="A6357" s="17">
        <v>6356</v>
      </c>
      <c r="B6357" t="s">
        <v>8882</v>
      </c>
      <c r="C6357" s="18">
        <v>41918</v>
      </c>
      <c r="D6357" s="18">
        <v>41925</v>
      </c>
      <c r="E6357" t="s">
        <v>77</v>
      </c>
      <c r="F6357" t="s">
        <v>4866</v>
      </c>
      <c r="G6357" t="s">
        <v>4867</v>
      </c>
      <c r="H6357" t="s">
        <v>53</v>
      </c>
      <c r="I6357" t="s">
        <v>54</v>
      </c>
      <c r="J6357" t="s">
        <v>173</v>
      </c>
      <c r="K6357" t="s">
        <v>174</v>
      </c>
      <c r="L6357">
        <v>19120</v>
      </c>
      <c r="M6357" t="s">
        <v>175</v>
      </c>
      <c r="N6357" t="s">
        <v>862</v>
      </c>
      <c r="O6357" t="s">
        <v>73</v>
      </c>
      <c r="P6357" t="s">
        <v>86</v>
      </c>
      <c r="Q6357" t="s">
        <v>863</v>
      </c>
      <c r="R6357" s="19">
        <v>83.92</v>
      </c>
      <c r="S6357" s="17">
        <v>5</v>
      </c>
      <c r="T6357" s="20">
        <v>0.2</v>
      </c>
      <c r="U6357" s="19">
        <v>-13.637</v>
      </c>
      <c r="V6357" s="20">
        <f t="shared" si="495"/>
        <v>-0.16250000000000001</v>
      </c>
      <c r="W6357" s="17">
        <f t="shared" si="496"/>
        <v>2014</v>
      </c>
      <c r="X6357" t="str">
        <f t="shared" si="497"/>
        <v>Oct-2014</v>
      </c>
      <c r="Y6357" s="17">
        <f t="shared" si="498"/>
        <v>7</v>
      </c>
      <c r="Z6357" t="str">
        <f t="shared" si="499"/>
        <v>11-20%</v>
      </c>
      <c r="AA6357" s="17">
        <f>IF(COUNTIF($B$2:B6357,B6357)=1,1,0)</f>
        <v>1</v>
      </c>
      <c r="AB6357" s="17">
        <f>IF(COUNTIF($F$2:F6357,F6357)=1,1,0)</f>
        <v>0</v>
      </c>
    </row>
    <row r="6358" spans="1:28" x14ac:dyDescent="0.2">
      <c r="A6358" s="17">
        <v>6357</v>
      </c>
      <c r="B6358" t="s">
        <v>8883</v>
      </c>
      <c r="C6358" s="18">
        <v>42758</v>
      </c>
      <c r="D6358" s="18">
        <v>42763</v>
      </c>
      <c r="E6358" t="s">
        <v>77</v>
      </c>
      <c r="F6358" t="s">
        <v>2452</v>
      </c>
      <c r="G6358" t="s">
        <v>2453</v>
      </c>
      <c r="H6358" t="s">
        <v>68</v>
      </c>
      <c r="I6358" t="s">
        <v>54</v>
      </c>
      <c r="J6358" t="s">
        <v>122</v>
      </c>
      <c r="K6358" t="s">
        <v>123</v>
      </c>
      <c r="L6358">
        <v>98103</v>
      </c>
      <c r="M6358" t="s">
        <v>71</v>
      </c>
      <c r="N6358" t="s">
        <v>4773</v>
      </c>
      <c r="O6358" t="s">
        <v>73</v>
      </c>
      <c r="P6358" t="s">
        <v>102</v>
      </c>
      <c r="Q6358" t="s">
        <v>4774</v>
      </c>
      <c r="R6358" s="19">
        <v>19.68</v>
      </c>
      <c r="S6358" s="17">
        <v>5</v>
      </c>
      <c r="T6358" s="20">
        <v>0.2</v>
      </c>
      <c r="U6358" s="19">
        <v>6.8879999999999999</v>
      </c>
      <c r="V6358" s="20">
        <f t="shared" si="495"/>
        <v>0.35</v>
      </c>
      <c r="W6358" s="17">
        <f t="shared" si="496"/>
        <v>2017</v>
      </c>
      <c r="X6358" t="str">
        <f t="shared" si="497"/>
        <v>Jan-2017</v>
      </c>
      <c r="Y6358" s="17">
        <f t="shared" si="498"/>
        <v>5</v>
      </c>
      <c r="Z6358" t="str">
        <f t="shared" si="499"/>
        <v>11-20%</v>
      </c>
      <c r="AA6358" s="17">
        <f>IF(COUNTIF($B$2:B6358,B6358)=1,1,0)</f>
        <v>1</v>
      </c>
      <c r="AB6358" s="17">
        <f>IF(COUNTIF($F$2:F6358,F6358)=1,1,0)</f>
        <v>0</v>
      </c>
    </row>
    <row r="6359" spans="1:28" x14ac:dyDescent="0.2">
      <c r="A6359" s="17">
        <v>6358</v>
      </c>
      <c r="B6359" t="s">
        <v>8883</v>
      </c>
      <c r="C6359" s="18">
        <v>42758</v>
      </c>
      <c r="D6359" s="18">
        <v>42763</v>
      </c>
      <c r="E6359" t="s">
        <v>77</v>
      </c>
      <c r="F6359" t="s">
        <v>2452</v>
      </c>
      <c r="G6359" t="s">
        <v>2453</v>
      </c>
      <c r="H6359" t="s">
        <v>68</v>
      </c>
      <c r="I6359" t="s">
        <v>54</v>
      </c>
      <c r="J6359" t="s">
        <v>122</v>
      </c>
      <c r="K6359" t="s">
        <v>123</v>
      </c>
      <c r="L6359">
        <v>98103</v>
      </c>
      <c r="M6359" t="s">
        <v>71</v>
      </c>
      <c r="N6359" t="s">
        <v>2959</v>
      </c>
      <c r="O6359" t="s">
        <v>73</v>
      </c>
      <c r="P6359" t="s">
        <v>117</v>
      </c>
      <c r="Q6359" t="s">
        <v>2960</v>
      </c>
      <c r="R6359" s="19">
        <v>25.92</v>
      </c>
      <c r="S6359" s="17">
        <v>4</v>
      </c>
      <c r="T6359" s="20">
        <v>0</v>
      </c>
      <c r="U6359" s="19">
        <v>12.441599999999999</v>
      </c>
      <c r="V6359" s="20">
        <f t="shared" si="495"/>
        <v>0.47999999999999993</v>
      </c>
      <c r="W6359" s="17">
        <f t="shared" si="496"/>
        <v>2017</v>
      </c>
      <c r="X6359" t="str">
        <f t="shared" si="497"/>
        <v>Jan-2017</v>
      </c>
      <c r="Y6359" s="17">
        <f t="shared" si="498"/>
        <v>5</v>
      </c>
      <c r="Z6359" t="str">
        <f t="shared" si="499"/>
        <v>0% (No Discount)</v>
      </c>
      <c r="AA6359" s="17">
        <f>IF(COUNTIF($B$2:B6359,B6359)=1,1,0)</f>
        <v>0</v>
      </c>
      <c r="AB6359" s="17">
        <f>IF(COUNTIF($F$2:F6359,F6359)=1,1,0)</f>
        <v>0</v>
      </c>
    </row>
    <row r="6360" spans="1:28" x14ac:dyDescent="0.2">
      <c r="A6360" s="17">
        <v>6359</v>
      </c>
      <c r="B6360" t="s">
        <v>8883</v>
      </c>
      <c r="C6360" s="18">
        <v>42758</v>
      </c>
      <c r="D6360" s="18">
        <v>42763</v>
      </c>
      <c r="E6360" t="s">
        <v>77</v>
      </c>
      <c r="F6360" t="s">
        <v>2452</v>
      </c>
      <c r="G6360" t="s">
        <v>2453</v>
      </c>
      <c r="H6360" t="s">
        <v>68</v>
      </c>
      <c r="I6360" t="s">
        <v>54</v>
      </c>
      <c r="J6360" t="s">
        <v>122</v>
      </c>
      <c r="K6360" t="s">
        <v>123</v>
      </c>
      <c r="L6360">
        <v>98103</v>
      </c>
      <c r="M6360" t="s">
        <v>71</v>
      </c>
      <c r="N6360" t="s">
        <v>4010</v>
      </c>
      <c r="O6360" t="s">
        <v>73</v>
      </c>
      <c r="P6360" t="s">
        <v>117</v>
      </c>
      <c r="Q6360" t="s">
        <v>4011</v>
      </c>
      <c r="R6360" s="19">
        <v>6.48</v>
      </c>
      <c r="S6360" s="17">
        <v>1</v>
      </c>
      <c r="T6360" s="20">
        <v>0</v>
      </c>
      <c r="U6360" s="19">
        <v>3.1103999999999998</v>
      </c>
      <c r="V6360" s="20">
        <f t="shared" si="495"/>
        <v>0.47999999999999993</v>
      </c>
      <c r="W6360" s="17">
        <f t="shared" si="496"/>
        <v>2017</v>
      </c>
      <c r="X6360" t="str">
        <f t="shared" si="497"/>
        <v>Jan-2017</v>
      </c>
      <c r="Y6360" s="17">
        <f t="shared" si="498"/>
        <v>5</v>
      </c>
      <c r="Z6360" t="str">
        <f t="shared" si="499"/>
        <v>0% (No Discount)</v>
      </c>
      <c r="AA6360" s="17">
        <f>IF(COUNTIF($B$2:B6360,B6360)=1,1,0)</f>
        <v>0</v>
      </c>
      <c r="AB6360" s="17">
        <f>IF(COUNTIF($F$2:F6360,F6360)=1,1,0)</f>
        <v>0</v>
      </c>
    </row>
    <row r="6361" spans="1:28" x14ac:dyDescent="0.2">
      <c r="A6361" s="17">
        <v>6360</v>
      </c>
      <c r="B6361" t="s">
        <v>8883</v>
      </c>
      <c r="C6361" s="18">
        <v>42758</v>
      </c>
      <c r="D6361" s="18">
        <v>42763</v>
      </c>
      <c r="E6361" t="s">
        <v>77</v>
      </c>
      <c r="F6361" t="s">
        <v>2452</v>
      </c>
      <c r="G6361" t="s">
        <v>2453</v>
      </c>
      <c r="H6361" t="s">
        <v>68</v>
      </c>
      <c r="I6361" t="s">
        <v>54</v>
      </c>
      <c r="J6361" t="s">
        <v>122</v>
      </c>
      <c r="K6361" t="s">
        <v>123</v>
      </c>
      <c r="L6361">
        <v>98103</v>
      </c>
      <c r="M6361" t="s">
        <v>71</v>
      </c>
      <c r="N6361" t="s">
        <v>8554</v>
      </c>
      <c r="O6361" t="s">
        <v>98</v>
      </c>
      <c r="P6361" t="s">
        <v>99</v>
      </c>
      <c r="Q6361" t="s">
        <v>8555</v>
      </c>
      <c r="R6361" s="19">
        <v>86.352000000000004</v>
      </c>
      <c r="S6361" s="17">
        <v>6</v>
      </c>
      <c r="T6361" s="20">
        <v>0.2</v>
      </c>
      <c r="U6361" s="19">
        <v>8.6351999999999993</v>
      </c>
      <c r="V6361" s="20">
        <f t="shared" si="495"/>
        <v>9.9999999999999992E-2</v>
      </c>
      <c r="W6361" s="17">
        <f t="shared" si="496"/>
        <v>2017</v>
      </c>
      <c r="X6361" t="str">
        <f t="shared" si="497"/>
        <v>Jan-2017</v>
      </c>
      <c r="Y6361" s="17">
        <f t="shared" si="498"/>
        <v>5</v>
      </c>
      <c r="Z6361" t="str">
        <f t="shared" si="499"/>
        <v>11-20%</v>
      </c>
      <c r="AA6361" s="17">
        <f>IF(COUNTIF($B$2:B6361,B6361)=1,1,0)</f>
        <v>0</v>
      </c>
      <c r="AB6361" s="17">
        <f>IF(COUNTIF($F$2:F6361,F6361)=1,1,0)</f>
        <v>0</v>
      </c>
    </row>
    <row r="6362" spans="1:28" x14ac:dyDescent="0.2">
      <c r="A6362" s="17">
        <v>6361</v>
      </c>
      <c r="B6362" t="s">
        <v>8884</v>
      </c>
      <c r="C6362" s="18">
        <v>42348</v>
      </c>
      <c r="D6362" s="18">
        <v>42353</v>
      </c>
      <c r="E6362" t="s">
        <v>77</v>
      </c>
      <c r="F6362" t="s">
        <v>8268</v>
      </c>
      <c r="G6362" t="s">
        <v>8269</v>
      </c>
      <c r="H6362" t="s">
        <v>129</v>
      </c>
      <c r="I6362" t="s">
        <v>54</v>
      </c>
      <c r="J6362" t="s">
        <v>69</v>
      </c>
      <c r="K6362" t="s">
        <v>70</v>
      </c>
      <c r="L6362">
        <v>90032</v>
      </c>
      <c r="M6362" t="s">
        <v>71</v>
      </c>
      <c r="N6362" t="s">
        <v>6273</v>
      </c>
      <c r="O6362" t="s">
        <v>73</v>
      </c>
      <c r="P6362" t="s">
        <v>95</v>
      </c>
      <c r="Q6362" t="s">
        <v>6274</v>
      </c>
      <c r="R6362" s="19">
        <v>56.3</v>
      </c>
      <c r="S6362" s="17">
        <v>2</v>
      </c>
      <c r="T6362" s="20">
        <v>0</v>
      </c>
      <c r="U6362" s="19">
        <v>15.763999999999999</v>
      </c>
      <c r="V6362" s="20">
        <f t="shared" si="495"/>
        <v>0.28000000000000003</v>
      </c>
      <c r="W6362" s="17">
        <f t="shared" si="496"/>
        <v>2015</v>
      </c>
      <c r="X6362" t="str">
        <f t="shared" si="497"/>
        <v>Dec-2015</v>
      </c>
      <c r="Y6362" s="17">
        <f t="shared" si="498"/>
        <v>5</v>
      </c>
      <c r="Z6362" t="str">
        <f t="shared" si="499"/>
        <v>0% (No Discount)</v>
      </c>
      <c r="AA6362" s="17">
        <f>IF(COUNTIF($B$2:B6362,B6362)=1,1,0)</f>
        <v>1</v>
      </c>
      <c r="AB6362" s="17">
        <f>IF(COUNTIF($F$2:F6362,F6362)=1,1,0)</f>
        <v>0</v>
      </c>
    </row>
    <row r="6363" spans="1:28" x14ac:dyDescent="0.2">
      <c r="A6363" s="17">
        <v>6362</v>
      </c>
      <c r="B6363" t="s">
        <v>8885</v>
      </c>
      <c r="C6363" s="18">
        <v>41968</v>
      </c>
      <c r="D6363" s="18">
        <v>41973</v>
      </c>
      <c r="E6363" t="s">
        <v>77</v>
      </c>
      <c r="F6363" t="s">
        <v>2847</v>
      </c>
      <c r="G6363" t="s">
        <v>2848</v>
      </c>
      <c r="H6363" t="s">
        <v>53</v>
      </c>
      <c r="I6363" t="s">
        <v>54</v>
      </c>
      <c r="J6363" t="s">
        <v>345</v>
      </c>
      <c r="K6363" t="s">
        <v>447</v>
      </c>
      <c r="L6363">
        <v>97477</v>
      </c>
      <c r="M6363" t="s">
        <v>71</v>
      </c>
      <c r="N6363" t="s">
        <v>6981</v>
      </c>
      <c r="O6363" t="s">
        <v>73</v>
      </c>
      <c r="P6363" t="s">
        <v>95</v>
      </c>
      <c r="Q6363" t="s">
        <v>6982</v>
      </c>
      <c r="R6363" s="19">
        <v>51.015999999999998</v>
      </c>
      <c r="S6363" s="17">
        <v>7</v>
      </c>
      <c r="T6363" s="20">
        <v>0.2</v>
      </c>
      <c r="U6363" s="19">
        <v>8.2901000000000007</v>
      </c>
      <c r="V6363" s="20">
        <f t="shared" si="495"/>
        <v>0.16250000000000001</v>
      </c>
      <c r="W6363" s="17">
        <f t="shared" si="496"/>
        <v>2014</v>
      </c>
      <c r="X6363" t="str">
        <f t="shared" si="497"/>
        <v>Nov-2014</v>
      </c>
      <c r="Y6363" s="17">
        <f t="shared" si="498"/>
        <v>5</v>
      </c>
      <c r="Z6363" t="str">
        <f t="shared" si="499"/>
        <v>11-20%</v>
      </c>
      <c r="AA6363" s="17">
        <f>IF(COUNTIF($B$2:B6363,B6363)=1,1,0)</f>
        <v>1</v>
      </c>
      <c r="AB6363" s="17">
        <f>IF(COUNTIF($F$2:F6363,F6363)=1,1,0)</f>
        <v>0</v>
      </c>
    </row>
    <row r="6364" spans="1:28" x14ac:dyDescent="0.2">
      <c r="A6364" s="17">
        <v>6363</v>
      </c>
      <c r="B6364" t="s">
        <v>8886</v>
      </c>
      <c r="C6364" s="18">
        <v>43060</v>
      </c>
      <c r="D6364" s="18">
        <v>43064</v>
      </c>
      <c r="E6364" t="s">
        <v>77</v>
      </c>
      <c r="F6364" t="s">
        <v>2034</v>
      </c>
      <c r="G6364" t="s">
        <v>2035</v>
      </c>
      <c r="H6364" t="s">
        <v>53</v>
      </c>
      <c r="I6364" t="s">
        <v>54</v>
      </c>
      <c r="J6364" t="s">
        <v>8887</v>
      </c>
      <c r="K6364" t="s">
        <v>123</v>
      </c>
      <c r="L6364">
        <v>98059</v>
      </c>
      <c r="M6364" t="s">
        <v>71</v>
      </c>
      <c r="N6364" t="s">
        <v>1754</v>
      </c>
      <c r="O6364" t="s">
        <v>73</v>
      </c>
      <c r="P6364" t="s">
        <v>102</v>
      </c>
      <c r="Q6364" t="s">
        <v>1755</v>
      </c>
      <c r="R6364" s="19">
        <v>150.80000000000001</v>
      </c>
      <c r="S6364" s="17">
        <v>5</v>
      </c>
      <c r="T6364" s="20">
        <v>0.2</v>
      </c>
      <c r="U6364" s="19">
        <v>56.55</v>
      </c>
      <c r="V6364" s="20">
        <f t="shared" si="495"/>
        <v>0.37499999999999994</v>
      </c>
      <c r="W6364" s="17">
        <f t="shared" si="496"/>
        <v>2017</v>
      </c>
      <c r="X6364" t="str">
        <f t="shared" si="497"/>
        <v>Nov-2017</v>
      </c>
      <c r="Y6364" s="17">
        <f t="shared" si="498"/>
        <v>4</v>
      </c>
      <c r="Z6364" t="str">
        <f t="shared" si="499"/>
        <v>11-20%</v>
      </c>
      <c r="AA6364" s="17">
        <f>IF(COUNTIF($B$2:B6364,B6364)=1,1,0)</f>
        <v>1</v>
      </c>
      <c r="AB6364" s="17">
        <f>IF(COUNTIF($F$2:F6364,F6364)=1,1,0)</f>
        <v>0</v>
      </c>
    </row>
    <row r="6365" spans="1:28" x14ac:dyDescent="0.2">
      <c r="A6365" s="17">
        <v>6364</v>
      </c>
      <c r="B6365" t="s">
        <v>8886</v>
      </c>
      <c r="C6365" s="18">
        <v>43060</v>
      </c>
      <c r="D6365" s="18">
        <v>43064</v>
      </c>
      <c r="E6365" t="s">
        <v>77</v>
      </c>
      <c r="F6365" t="s">
        <v>2034</v>
      </c>
      <c r="G6365" t="s">
        <v>2035</v>
      </c>
      <c r="H6365" t="s">
        <v>53</v>
      </c>
      <c r="I6365" t="s">
        <v>54</v>
      </c>
      <c r="J6365" t="s">
        <v>8887</v>
      </c>
      <c r="K6365" t="s">
        <v>123</v>
      </c>
      <c r="L6365">
        <v>98059</v>
      </c>
      <c r="M6365" t="s">
        <v>71</v>
      </c>
      <c r="N6365" t="s">
        <v>8888</v>
      </c>
      <c r="O6365" t="s">
        <v>98</v>
      </c>
      <c r="P6365" t="s">
        <v>711</v>
      </c>
      <c r="Q6365" t="s">
        <v>8889</v>
      </c>
      <c r="R6365" s="19">
        <v>1039.992</v>
      </c>
      <c r="S6365" s="17">
        <v>1</v>
      </c>
      <c r="T6365" s="20">
        <v>0.2</v>
      </c>
      <c r="U6365" s="19">
        <v>103.9992</v>
      </c>
      <c r="V6365" s="20">
        <f t="shared" si="495"/>
        <v>0.1</v>
      </c>
      <c r="W6365" s="17">
        <f t="shared" si="496"/>
        <v>2017</v>
      </c>
      <c r="X6365" t="str">
        <f t="shared" si="497"/>
        <v>Nov-2017</v>
      </c>
      <c r="Y6365" s="17">
        <f t="shared" si="498"/>
        <v>4</v>
      </c>
      <c r="Z6365" t="str">
        <f t="shared" si="499"/>
        <v>11-20%</v>
      </c>
      <c r="AA6365" s="17">
        <f>IF(COUNTIF($B$2:B6365,B6365)=1,1,0)</f>
        <v>0</v>
      </c>
      <c r="AB6365" s="17">
        <f>IF(COUNTIF($F$2:F6365,F6365)=1,1,0)</f>
        <v>0</v>
      </c>
    </row>
    <row r="6366" spans="1:28" x14ac:dyDescent="0.2">
      <c r="A6366" s="17">
        <v>6365</v>
      </c>
      <c r="B6366" t="s">
        <v>8886</v>
      </c>
      <c r="C6366" s="18">
        <v>43060</v>
      </c>
      <c r="D6366" s="18">
        <v>43064</v>
      </c>
      <c r="E6366" t="s">
        <v>77</v>
      </c>
      <c r="F6366" t="s">
        <v>2034</v>
      </c>
      <c r="G6366" t="s">
        <v>2035</v>
      </c>
      <c r="H6366" t="s">
        <v>53</v>
      </c>
      <c r="I6366" t="s">
        <v>54</v>
      </c>
      <c r="J6366" t="s">
        <v>8887</v>
      </c>
      <c r="K6366" t="s">
        <v>123</v>
      </c>
      <c r="L6366">
        <v>98059</v>
      </c>
      <c r="M6366" t="s">
        <v>71</v>
      </c>
      <c r="N6366" t="s">
        <v>8048</v>
      </c>
      <c r="O6366" t="s">
        <v>73</v>
      </c>
      <c r="P6366" t="s">
        <v>117</v>
      </c>
      <c r="Q6366" t="s">
        <v>8049</v>
      </c>
      <c r="R6366" s="19">
        <v>51.84</v>
      </c>
      <c r="S6366" s="17">
        <v>8</v>
      </c>
      <c r="T6366" s="20">
        <v>0</v>
      </c>
      <c r="U6366" s="19">
        <v>24.883199999999999</v>
      </c>
      <c r="V6366" s="20">
        <f t="shared" si="495"/>
        <v>0.47999999999999993</v>
      </c>
      <c r="W6366" s="17">
        <f t="shared" si="496"/>
        <v>2017</v>
      </c>
      <c r="X6366" t="str">
        <f t="shared" si="497"/>
        <v>Nov-2017</v>
      </c>
      <c r="Y6366" s="17">
        <f t="shared" si="498"/>
        <v>4</v>
      </c>
      <c r="Z6366" t="str">
        <f t="shared" si="499"/>
        <v>0% (No Discount)</v>
      </c>
      <c r="AA6366" s="17">
        <f>IF(COUNTIF($B$2:B6366,B6366)=1,1,0)</f>
        <v>0</v>
      </c>
      <c r="AB6366" s="17">
        <f>IF(COUNTIF($F$2:F6366,F6366)=1,1,0)</f>
        <v>0</v>
      </c>
    </row>
    <row r="6367" spans="1:28" x14ac:dyDescent="0.2">
      <c r="A6367" s="17">
        <v>6366</v>
      </c>
      <c r="B6367" t="s">
        <v>8890</v>
      </c>
      <c r="C6367" s="18">
        <v>42829</v>
      </c>
      <c r="D6367" s="18">
        <v>42830</v>
      </c>
      <c r="E6367" t="s">
        <v>215</v>
      </c>
      <c r="F6367" t="s">
        <v>2383</v>
      </c>
      <c r="G6367" t="s">
        <v>2384</v>
      </c>
      <c r="H6367" t="s">
        <v>129</v>
      </c>
      <c r="I6367" t="s">
        <v>54</v>
      </c>
      <c r="J6367" t="s">
        <v>293</v>
      </c>
      <c r="K6367" t="s">
        <v>294</v>
      </c>
      <c r="L6367">
        <v>10009</v>
      </c>
      <c r="M6367" t="s">
        <v>175</v>
      </c>
      <c r="N6367" t="s">
        <v>8891</v>
      </c>
      <c r="O6367" t="s">
        <v>98</v>
      </c>
      <c r="P6367" t="s">
        <v>99</v>
      </c>
      <c r="Q6367" t="s">
        <v>8892</v>
      </c>
      <c r="R6367" s="19">
        <v>41.22</v>
      </c>
      <c r="S6367" s="17">
        <v>1</v>
      </c>
      <c r="T6367" s="20">
        <v>0</v>
      </c>
      <c r="U6367" s="19">
        <v>11.1294</v>
      </c>
      <c r="V6367" s="20">
        <f t="shared" si="495"/>
        <v>0.27</v>
      </c>
      <c r="W6367" s="17">
        <f t="shared" si="496"/>
        <v>2017</v>
      </c>
      <c r="X6367" t="str">
        <f t="shared" si="497"/>
        <v>Apr-2017</v>
      </c>
      <c r="Y6367" s="17">
        <f t="shared" si="498"/>
        <v>1</v>
      </c>
      <c r="Z6367" t="str">
        <f t="shared" si="499"/>
        <v>0% (No Discount)</v>
      </c>
      <c r="AA6367" s="17">
        <f>IF(COUNTIF($B$2:B6367,B6367)=1,1,0)</f>
        <v>1</v>
      </c>
      <c r="AB6367" s="17">
        <f>IF(COUNTIF($F$2:F6367,F6367)=1,1,0)</f>
        <v>0</v>
      </c>
    </row>
    <row r="6368" spans="1:28" x14ac:dyDescent="0.2">
      <c r="A6368" s="17">
        <v>6367</v>
      </c>
      <c r="B6368" t="s">
        <v>8890</v>
      </c>
      <c r="C6368" s="18">
        <v>42829</v>
      </c>
      <c r="D6368" s="18">
        <v>42830</v>
      </c>
      <c r="E6368" t="s">
        <v>215</v>
      </c>
      <c r="F6368" t="s">
        <v>2383</v>
      </c>
      <c r="G6368" t="s">
        <v>2384</v>
      </c>
      <c r="H6368" t="s">
        <v>129</v>
      </c>
      <c r="I6368" t="s">
        <v>54</v>
      </c>
      <c r="J6368" t="s">
        <v>293</v>
      </c>
      <c r="K6368" t="s">
        <v>294</v>
      </c>
      <c r="L6368">
        <v>10009</v>
      </c>
      <c r="M6368" t="s">
        <v>175</v>
      </c>
      <c r="N6368" t="s">
        <v>1095</v>
      </c>
      <c r="O6368" t="s">
        <v>73</v>
      </c>
      <c r="P6368" t="s">
        <v>606</v>
      </c>
      <c r="Q6368" t="s">
        <v>1096</v>
      </c>
      <c r="R6368" s="19">
        <v>240.37</v>
      </c>
      <c r="S6368" s="17">
        <v>1</v>
      </c>
      <c r="T6368" s="20">
        <v>0</v>
      </c>
      <c r="U6368" s="19">
        <v>7.2111000000000001</v>
      </c>
      <c r="V6368" s="20">
        <f t="shared" si="495"/>
        <v>0.03</v>
      </c>
      <c r="W6368" s="17">
        <f t="shared" si="496"/>
        <v>2017</v>
      </c>
      <c r="X6368" t="str">
        <f t="shared" si="497"/>
        <v>Apr-2017</v>
      </c>
      <c r="Y6368" s="17">
        <f t="shared" si="498"/>
        <v>1</v>
      </c>
      <c r="Z6368" t="str">
        <f t="shared" si="499"/>
        <v>0% (No Discount)</v>
      </c>
      <c r="AA6368" s="17">
        <f>IF(COUNTIF($B$2:B6368,B6368)=1,1,0)</f>
        <v>0</v>
      </c>
      <c r="AB6368" s="17">
        <f>IF(COUNTIF($F$2:F6368,F6368)=1,1,0)</f>
        <v>0</v>
      </c>
    </row>
    <row r="6369" spans="1:28" x14ac:dyDescent="0.2">
      <c r="A6369" s="17">
        <v>6368</v>
      </c>
      <c r="B6369" t="s">
        <v>8890</v>
      </c>
      <c r="C6369" s="18">
        <v>42829</v>
      </c>
      <c r="D6369" s="18">
        <v>42830</v>
      </c>
      <c r="E6369" t="s">
        <v>215</v>
      </c>
      <c r="F6369" t="s">
        <v>2383</v>
      </c>
      <c r="G6369" t="s">
        <v>2384</v>
      </c>
      <c r="H6369" t="s">
        <v>129</v>
      </c>
      <c r="I6369" t="s">
        <v>54</v>
      </c>
      <c r="J6369" t="s">
        <v>293</v>
      </c>
      <c r="K6369" t="s">
        <v>294</v>
      </c>
      <c r="L6369">
        <v>10009</v>
      </c>
      <c r="M6369" t="s">
        <v>175</v>
      </c>
      <c r="N6369" t="s">
        <v>1880</v>
      </c>
      <c r="O6369" t="s">
        <v>98</v>
      </c>
      <c r="P6369" t="s">
        <v>99</v>
      </c>
      <c r="Q6369" t="s">
        <v>1881</v>
      </c>
      <c r="R6369" s="19">
        <v>119.02</v>
      </c>
      <c r="S6369" s="17">
        <v>2</v>
      </c>
      <c r="T6369" s="20">
        <v>0</v>
      </c>
      <c r="U6369" s="19">
        <v>33.325600000000001</v>
      </c>
      <c r="V6369" s="20">
        <f t="shared" si="495"/>
        <v>0.28000000000000003</v>
      </c>
      <c r="W6369" s="17">
        <f t="shared" si="496"/>
        <v>2017</v>
      </c>
      <c r="X6369" t="str">
        <f t="shared" si="497"/>
        <v>Apr-2017</v>
      </c>
      <c r="Y6369" s="17">
        <f t="shared" si="498"/>
        <v>1</v>
      </c>
      <c r="Z6369" t="str">
        <f t="shared" si="499"/>
        <v>0% (No Discount)</v>
      </c>
      <c r="AA6369" s="17">
        <f>IF(COUNTIF($B$2:B6369,B6369)=1,1,0)</f>
        <v>0</v>
      </c>
      <c r="AB6369" s="17">
        <f>IF(COUNTIF($F$2:F6369,F6369)=1,1,0)</f>
        <v>0</v>
      </c>
    </row>
    <row r="6370" spans="1:28" x14ac:dyDescent="0.2">
      <c r="A6370" s="17">
        <v>6369</v>
      </c>
      <c r="B6370" t="s">
        <v>8893</v>
      </c>
      <c r="C6370" s="18">
        <v>42874</v>
      </c>
      <c r="D6370" s="18">
        <v>42879</v>
      </c>
      <c r="E6370" t="s">
        <v>77</v>
      </c>
      <c r="F6370" t="s">
        <v>1706</v>
      </c>
      <c r="G6370" t="s">
        <v>1707</v>
      </c>
      <c r="H6370" t="s">
        <v>53</v>
      </c>
      <c r="I6370" t="s">
        <v>54</v>
      </c>
      <c r="J6370" t="s">
        <v>658</v>
      </c>
      <c r="K6370" t="s">
        <v>70</v>
      </c>
      <c r="L6370">
        <v>95123</v>
      </c>
      <c r="M6370" t="s">
        <v>71</v>
      </c>
      <c r="N6370" t="s">
        <v>4837</v>
      </c>
      <c r="O6370" t="s">
        <v>73</v>
      </c>
      <c r="P6370" t="s">
        <v>102</v>
      </c>
      <c r="Q6370" t="s">
        <v>4838</v>
      </c>
      <c r="R6370" s="19">
        <v>133.12</v>
      </c>
      <c r="S6370" s="17">
        <v>5</v>
      </c>
      <c r="T6370" s="20">
        <v>0.2</v>
      </c>
      <c r="U6370" s="19">
        <v>49.92</v>
      </c>
      <c r="V6370" s="20">
        <f t="shared" si="495"/>
        <v>0.375</v>
      </c>
      <c r="W6370" s="17">
        <f t="shared" si="496"/>
        <v>2017</v>
      </c>
      <c r="X6370" t="str">
        <f t="shared" si="497"/>
        <v>May-2017</v>
      </c>
      <c r="Y6370" s="17">
        <f t="shared" si="498"/>
        <v>5</v>
      </c>
      <c r="Z6370" t="str">
        <f t="shared" si="499"/>
        <v>11-20%</v>
      </c>
      <c r="AA6370" s="17">
        <f>IF(COUNTIF($B$2:B6370,B6370)=1,1,0)</f>
        <v>1</v>
      </c>
      <c r="AB6370" s="17">
        <f>IF(COUNTIF($F$2:F6370,F6370)=1,1,0)</f>
        <v>0</v>
      </c>
    </row>
    <row r="6371" spans="1:28" x14ac:dyDescent="0.2">
      <c r="A6371" s="17">
        <v>6370</v>
      </c>
      <c r="B6371" t="s">
        <v>8894</v>
      </c>
      <c r="C6371" s="18">
        <v>42646</v>
      </c>
      <c r="D6371" s="18">
        <v>42650</v>
      </c>
      <c r="E6371" t="s">
        <v>77</v>
      </c>
      <c r="F6371" t="s">
        <v>7298</v>
      </c>
      <c r="G6371" t="s">
        <v>7299</v>
      </c>
      <c r="H6371" t="s">
        <v>68</v>
      </c>
      <c r="I6371" t="s">
        <v>54</v>
      </c>
      <c r="J6371" t="s">
        <v>787</v>
      </c>
      <c r="K6371" t="s">
        <v>131</v>
      </c>
      <c r="L6371">
        <v>75051</v>
      </c>
      <c r="M6371" t="s">
        <v>132</v>
      </c>
      <c r="N6371" t="s">
        <v>1168</v>
      </c>
      <c r="O6371" t="s">
        <v>59</v>
      </c>
      <c r="P6371" t="s">
        <v>92</v>
      </c>
      <c r="Q6371" t="s">
        <v>1169</v>
      </c>
      <c r="R6371" s="19">
        <v>38.08</v>
      </c>
      <c r="S6371" s="17">
        <v>5</v>
      </c>
      <c r="T6371" s="20">
        <v>0.6</v>
      </c>
      <c r="U6371" s="19">
        <v>-29.512</v>
      </c>
      <c r="V6371" s="20">
        <f t="shared" si="495"/>
        <v>-0.77500000000000002</v>
      </c>
      <c r="W6371" s="17">
        <f t="shared" si="496"/>
        <v>2016</v>
      </c>
      <c r="X6371" t="str">
        <f t="shared" si="497"/>
        <v>Oct-2016</v>
      </c>
      <c r="Y6371" s="17">
        <f t="shared" si="498"/>
        <v>4</v>
      </c>
      <c r="Z6371" t="str">
        <f t="shared" si="499"/>
        <v>Over 50%</v>
      </c>
      <c r="AA6371" s="17">
        <f>IF(COUNTIF($B$2:B6371,B6371)=1,1,0)</f>
        <v>1</v>
      </c>
      <c r="AB6371" s="17">
        <f>IF(COUNTIF($F$2:F6371,F6371)=1,1,0)</f>
        <v>0</v>
      </c>
    </row>
    <row r="6372" spans="1:28" x14ac:dyDescent="0.2">
      <c r="A6372" s="17">
        <v>6371</v>
      </c>
      <c r="B6372" t="s">
        <v>8895</v>
      </c>
      <c r="C6372" s="18">
        <v>42695</v>
      </c>
      <c r="D6372" s="18">
        <v>42695</v>
      </c>
      <c r="E6372" t="s">
        <v>1320</v>
      </c>
      <c r="F6372" t="s">
        <v>3823</v>
      </c>
      <c r="G6372" t="s">
        <v>3824</v>
      </c>
      <c r="H6372" t="s">
        <v>129</v>
      </c>
      <c r="I6372" t="s">
        <v>54</v>
      </c>
      <c r="J6372" t="s">
        <v>293</v>
      </c>
      <c r="K6372" t="s">
        <v>294</v>
      </c>
      <c r="L6372">
        <v>10009</v>
      </c>
      <c r="M6372" t="s">
        <v>175</v>
      </c>
      <c r="N6372" t="s">
        <v>6612</v>
      </c>
      <c r="O6372" t="s">
        <v>59</v>
      </c>
      <c r="P6372" t="s">
        <v>60</v>
      </c>
      <c r="Q6372" t="s">
        <v>6613</v>
      </c>
      <c r="R6372" s="19">
        <v>113.568</v>
      </c>
      <c r="S6372" s="17">
        <v>2</v>
      </c>
      <c r="T6372" s="20">
        <v>0.2</v>
      </c>
      <c r="U6372" s="19">
        <v>12.776400000000001</v>
      </c>
      <c r="V6372" s="20">
        <f t="shared" si="495"/>
        <v>0.1125</v>
      </c>
      <c r="W6372" s="17">
        <f t="shared" si="496"/>
        <v>2016</v>
      </c>
      <c r="X6372" t="str">
        <f t="shared" si="497"/>
        <v>Nov-2016</v>
      </c>
      <c r="Y6372" s="17">
        <f t="shared" si="498"/>
        <v>0</v>
      </c>
      <c r="Z6372" t="str">
        <f t="shared" si="499"/>
        <v>11-20%</v>
      </c>
      <c r="AA6372" s="17">
        <f>IF(COUNTIF($B$2:B6372,B6372)=1,1,0)</f>
        <v>1</v>
      </c>
      <c r="AB6372" s="17">
        <f>IF(COUNTIF($F$2:F6372,F6372)=1,1,0)</f>
        <v>0</v>
      </c>
    </row>
    <row r="6373" spans="1:28" x14ac:dyDescent="0.2">
      <c r="A6373" s="17">
        <v>6372</v>
      </c>
      <c r="B6373" t="s">
        <v>8896</v>
      </c>
      <c r="C6373" s="18">
        <v>43011</v>
      </c>
      <c r="D6373" s="18">
        <v>43013</v>
      </c>
      <c r="E6373" t="s">
        <v>50</v>
      </c>
      <c r="F6373" t="s">
        <v>2162</v>
      </c>
      <c r="G6373" t="s">
        <v>2163</v>
      </c>
      <c r="H6373" t="s">
        <v>129</v>
      </c>
      <c r="I6373" t="s">
        <v>54</v>
      </c>
      <c r="J6373" t="s">
        <v>293</v>
      </c>
      <c r="K6373" t="s">
        <v>294</v>
      </c>
      <c r="L6373">
        <v>10009</v>
      </c>
      <c r="M6373" t="s">
        <v>175</v>
      </c>
      <c r="N6373" t="s">
        <v>510</v>
      </c>
      <c r="O6373" t="s">
        <v>59</v>
      </c>
      <c r="P6373" t="s">
        <v>92</v>
      </c>
      <c r="Q6373" t="s">
        <v>511</v>
      </c>
      <c r="R6373" s="19">
        <v>83.92</v>
      </c>
      <c r="S6373" s="17">
        <v>4</v>
      </c>
      <c r="T6373" s="20">
        <v>0</v>
      </c>
      <c r="U6373" s="19">
        <v>21.819199999999999</v>
      </c>
      <c r="V6373" s="20">
        <f t="shared" si="495"/>
        <v>0.25999999999999995</v>
      </c>
      <c r="W6373" s="17">
        <f t="shared" si="496"/>
        <v>2017</v>
      </c>
      <c r="X6373" t="str">
        <f t="shared" si="497"/>
        <v>Oct-2017</v>
      </c>
      <c r="Y6373" s="17">
        <f t="shared" si="498"/>
        <v>2</v>
      </c>
      <c r="Z6373" t="str">
        <f t="shared" si="499"/>
        <v>0% (No Discount)</v>
      </c>
      <c r="AA6373" s="17">
        <f>IF(COUNTIF($B$2:B6373,B6373)=1,1,0)</f>
        <v>1</v>
      </c>
      <c r="AB6373" s="17">
        <f>IF(COUNTIF($F$2:F6373,F6373)=1,1,0)</f>
        <v>0</v>
      </c>
    </row>
    <row r="6374" spans="1:28" x14ac:dyDescent="0.2">
      <c r="A6374" s="17">
        <v>6373</v>
      </c>
      <c r="B6374" t="s">
        <v>8896</v>
      </c>
      <c r="C6374" s="18">
        <v>43011</v>
      </c>
      <c r="D6374" s="18">
        <v>43013</v>
      </c>
      <c r="E6374" t="s">
        <v>50</v>
      </c>
      <c r="F6374" t="s">
        <v>2162</v>
      </c>
      <c r="G6374" t="s">
        <v>2163</v>
      </c>
      <c r="H6374" t="s">
        <v>129</v>
      </c>
      <c r="I6374" t="s">
        <v>54</v>
      </c>
      <c r="J6374" t="s">
        <v>293</v>
      </c>
      <c r="K6374" t="s">
        <v>294</v>
      </c>
      <c r="L6374">
        <v>10009</v>
      </c>
      <c r="M6374" t="s">
        <v>175</v>
      </c>
      <c r="N6374" t="s">
        <v>3131</v>
      </c>
      <c r="O6374" t="s">
        <v>73</v>
      </c>
      <c r="P6374" t="s">
        <v>95</v>
      </c>
      <c r="Q6374" t="s">
        <v>3132</v>
      </c>
      <c r="R6374" s="19">
        <v>6.63</v>
      </c>
      <c r="S6374" s="17">
        <v>3</v>
      </c>
      <c r="T6374" s="20">
        <v>0</v>
      </c>
      <c r="U6374" s="19">
        <v>3.1160999999999999</v>
      </c>
      <c r="V6374" s="20">
        <f t="shared" si="495"/>
        <v>0.47</v>
      </c>
      <c r="W6374" s="17">
        <f t="shared" si="496"/>
        <v>2017</v>
      </c>
      <c r="X6374" t="str">
        <f t="shared" si="497"/>
        <v>Oct-2017</v>
      </c>
      <c r="Y6374" s="17">
        <f t="shared" si="498"/>
        <v>2</v>
      </c>
      <c r="Z6374" t="str">
        <f t="shared" si="499"/>
        <v>0% (No Discount)</v>
      </c>
      <c r="AA6374" s="17">
        <f>IF(COUNTIF($B$2:B6374,B6374)=1,1,0)</f>
        <v>0</v>
      </c>
      <c r="AB6374" s="17">
        <f>IF(COUNTIF($F$2:F6374,F6374)=1,1,0)</f>
        <v>0</v>
      </c>
    </row>
    <row r="6375" spans="1:28" x14ac:dyDescent="0.2">
      <c r="A6375" s="17">
        <v>6374</v>
      </c>
      <c r="B6375" t="s">
        <v>8896</v>
      </c>
      <c r="C6375" s="18">
        <v>43011</v>
      </c>
      <c r="D6375" s="18">
        <v>43013</v>
      </c>
      <c r="E6375" t="s">
        <v>50</v>
      </c>
      <c r="F6375" t="s">
        <v>2162</v>
      </c>
      <c r="G6375" t="s">
        <v>2163</v>
      </c>
      <c r="H6375" t="s">
        <v>129</v>
      </c>
      <c r="I6375" t="s">
        <v>54</v>
      </c>
      <c r="J6375" t="s">
        <v>293</v>
      </c>
      <c r="K6375" t="s">
        <v>294</v>
      </c>
      <c r="L6375">
        <v>10009</v>
      </c>
      <c r="M6375" t="s">
        <v>175</v>
      </c>
      <c r="N6375" t="s">
        <v>2738</v>
      </c>
      <c r="O6375" t="s">
        <v>98</v>
      </c>
      <c r="P6375" t="s">
        <v>188</v>
      </c>
      <c r="Q6375" t="s">
        <v>2739</v>
      </c>
      <c r="R6375" s="19">
        <v>371.97</v>
      </c>
      <c r="S6375" s="17">
        <v>3</v>
      </c>
      <c r="T6375" s="20">
        <v>0</v>
      </c>
      <c r="U6375" s="19">
        <v>66.954599999999999</v>
      </c>
      <c r="V6375" s="20">
        <f t="shared" si="495"/>
        <v>0.18</v>
      </c>
      <c r="W6375" s="17">
        <f t="shared" si="496"/>
        <v>2017</v>
      </c>
      <c r="X6375" t="str">
        <f t="shared" si="497"/>
        <v>Oct-2017</v>
      </c>
      <c r="Y6375" s="17">
        <f t="shared" si="498"/>
        <v>2</v>
      </c>
      <c r="Z6375" t="str">
        <f t="shared" si="499"/>
        <v>0% (No Discount)</v>
      </c>
      <c r="AA6375" s="17">
        <f>IF(COUNTIF($B$2:B6375,B6375)=1,1,0)</f>
        <v>0</v>
      </c>
      <c r="AB6375" s="17">
        <f>IF(COUNTIF($F$2:F6375,F6375)=1,1,0)</f>
        <v>0</v>
      </c>
    </row>
    <row r="6376" spans="1:28" x14ac:dyDescent="0.2">
      <c r="A6376" s="17">
        <v>6375</v>
      </c>
      <c r="B6376" t="s">
        <v>8897</v>
      </c>
      <c r="C6376" s="18">
        <v>41758</v>
      </c>
      <c r="D6376" s="18">
        <v>41762</v>
      </c>
      <c r="E6376" t="s">
        <v>77</v>
      </c>
      <c r="F6376" t="s">
        <v>1376</v>
      </c>
      <c r="G6376" t="s">
        <v>1377</v>
      </c>
      <c r="H6376" t="s">
        <v>68</v>
      </c>
      <c r="I6376" t="s">
        <v>54</v>
      </c>
      <c r="J6376" t="s">
        <v>361</v>
      </c>
      <c r="K6376" t="s">
        <v>362</v>
      </c>
      <c r="L6376">
        <v>38109</v>
      </c>
      <c r="M6376" t="s">
        <v>57</v>
      </c>
      <c r="N6376" t="s">
        <v>2588</v>
      </c>
      <c r="O6376" t="s">
        <v>59</v>
      </c>
      <c r="P6376" t="s">
        <v>63</v>
      </c>
      <c r="Q6376" t="s">
        <v>2589</v>
      </c>
      <c r="R6376" s="19">
        <v>561.58399999999995</v>
      </c>
      <c r="S6376" s="17">
        <v>2</v>
      </c>
      <c r="T6376" s="20">
        <v>0.2</v>
      </c>
      <c r="U6376" s="19">
        <v>70.197999999999993</v>
      </c>
      <c r="V6376" s="20">
        <f t="shared" si="495"/>
        <v>0.125</v>
      </c>
      <c r="W6376" s="17">
        <f t="shared" si="496"/>
        <v>2014</v>
      </c>
      <c r="X6376" t="str">
        <f t="shared" si="497"/>
        <v>Apr-2014</v>
      </c>
      <c r="Y6376" s="17">
        <f t="shared" si="498"/>
        <v>4</v>
      </c>
      <c r="Z6376" t="str">
        <f t="shared" si="499"/>
        <v>11-20%</v>
      </c>
      <c r="AA6376" s="17">
        <f>IF(COUNTIF($B$2:B6376,B6376)=1,1,0)</f>
        <v>1</v>
      </c>
      <c r="AB6376" s="17">
        <f>IF(COUNTIF($F$2:F6376,F6376)=1,1,0)</f>
        <v>0</v>
      </c>
    </row>
    <row r="6377" spans="1:28" x14ac:dyDescent="0.2">
      <c r="A6377" s="17">
        <v>6376</v>
      </c>
      <c r="B6377" t="s">
        <v>8897</v>
      </c>
      <c r="C6377" s="18">
        <v>41758</v>
      </c>
      <c r="D6377" s="18">
        <v>41762</v>
      </c>
      <c r="E6377" t="s">
        <v>77</v>
      </c>
      <c r="F6377" t="s">
        <v>1376</v>
      </c>
      <c r="G6377" t="s">
        <v>1377</v>
      </c>
      <c r="H6377" t="s">
        <v>68</v>
      </c>
      <c r="I6377" t="s">
        <v>54</v>
      </c>
      <c r="J6377" t="s">
        <v>361</v>
      </c>
      <c r="K6377" t="s">
        <v>362</v>
      </c>
      <c r="L6377">
        <v>38109</v>
      </c>
      <c r="M6377" t="s">
        <v>57</v>
      </c>
      <c r="N6377" t="s">
        <v>1431</v>
      </c>
      <c r="O6377" t="s">
        <v>73</v>
      </c>
      <c r="P6377" t="s">
        <v>86</v>
      </c>
      <c r="Q6377" t="s">
        <v>1432</v>
      </c>
      <c r="R6377" s="19">
        <v>99.92</v>
      </c>
      <c r="S6377" s="17">
        <v>5</v>
      </c>
      <c r="T6377" s="20">
        <v>0.2</v>
      </c>
      <c r="U6377" s="19">
        <v>-1.2490000000000001</v>
      </c>
      <c r="V6377" s="20">
        <f t="shared" si="495"/>
        <v>-1.2500000000000001E-2</v>
      </c>
      <c r="W6377" s="17">
        <f t="shared" si="496"/>
        <v>2014</v>
      </c>
      <c r="X6377" t="str">
        <f t="shared" si="497"/>
        <v>Apr-2014</v>
      </c>
      <c r="Y6377" s="17">
        <f t="shared" si="498"/>
        <v>4</v>
      </c>
      <c r="Z6377" t="str">
        <f t="shared" si="499"/>
        <v>11-20%</v>
      </c>
      <c r="AA6377" s="17">
        <f>IF(COUNTIF($B$2:B6377,B6377)=1,1,0)</f>
        <v>0</v>
      </c>
      <c r="AB6377" s="17">
        <f>IF(COUNTIF($F$2:F6377,F6377)=1,1,0)</f>
        <v>0</v>
      </c>
    </row>
    <row r="6378" spans="1:28" x14ac:dyDescent="0.2">
      <c r="A6378" s="17">
        <v>6377</v>
      </c>
      <c r="B6378" t="s">
        <v>8898</v>
      </c>
      <c r="C6378" s="18">
        <v>42650</v>
      </c>
      <c r="D6378" s="18">
        <v>42653</v>
      </c>
      <c r="E6378" t="s">
        <v>215</v>
      </c>
      <c r="F6378" t="s">
        <v>5187</v>
      </c>
      <c r="G6378" t="s">
        <v>5188</v>
      </c>
      <c r="H6378" t="s">
        <v>129</v>
      </c>
      <c r="I6378" t="s">
        <v>54</v>
      </c>
      <c r="J6378" t="s">
        <v>173</v>
      </c>
      <c r="K6378" t="s">
        <v>174</v>
      </c>
      <c r="L6378">
        <v>19143</v>
      </c>
      <c r="M6378" t="s">
        <v>175</v>
      </c>
      <c r="N6378" t="s">
        <v>419</v>
      </c>
      <c r="O6378" t="s">
        <v>73</v>
      </c>
      <c r="P6378" t="s">
        <v>74</v>
      </c>
      <c r="Q6378" t="s">
        <v>420</v>
      </c>
      <c r="R6378" s="19">
        <v>4.9279999999999999</v>
      </c>
      <c r="S6378" s="17">
        <v>2</v>
      </c>
      <c r="T6378" s="20">
        <v>0.2</v>
      </c>
      <c r="U6378" s="19">
        <v>1.7248000000000001</v>
      </c>
      <c r="V6378" s="20">
        <f t="shared" si="495"/>
        <v>0.35000000000000003</v>
      </c>
      <c r="W6378" s="17">
        <f t="shared" si="496"/>
        <v>2016</v>
      </c>
      <c r="X6378" t="str">
        <f t="shared" si="497"/>
        <v>Oct-2016</v>
      </c>
      <c r="Y6378" s="17">
        <f t="shared" si="498"/>
        <v>3</v>
      </c>
      <c r="Z6378" t="str">
        <f t="shared" si="499"/>
        <v>11-20%</v>
      </c>
      <c r="AA6378" s="17">
        <f>IF(COUNTIF($B$2:B6378,B6378)=1,1,0)</f>
        <v>1</v>
      </c>
      <c r="AB6378" s="17">
        <f>IF(COUNTIF($F$2:F6378,F6378)=1,1,0)</f>
        <v>0</v>
      </c>
    </row>
    <row r="6379" spans="1:28" x14ac:dyDescent="0.2">
      <c r="A6379" s="17">
        <v>6378</v>
      </c>
      <c r="B6379" t="s">
        <v>8899</v>
      </c>
      <c r="C6379" s="18">
        <v>42719</v>
      </c>
      <c r="D6379" s="18">
        <v>42726</v>
      </c>
      <c r="E6379" t="s">
        <v>77</v>
      </c>
      <c r="F6379" t="s">
        <v>4710</v>
      </c>
      <c r="G6379" t="s">
        <v>4711</v>
      </c>
      <c r="H6379" t="s">
        <v>53</v>
      </c>
      <c r="I6379" t="s">
        <v>54</v>
      </c>
      <c r="J6379" t="s">
        <v>69</v>
      </c>
      <c r="K6379" t="s">
        <v>70</v>
      </c>
      <c r="L6379">
        <v>90004</v>
      </c>
      <c r="M6379" t="s">
        <v>71</v>
      </c>
      <c r="N6379" t="s">
        <v>5097</v>
      </c>
      <c r="O6379" t="s">
        <v>59</v>
      </c>
      <c r="P6379" t="s">
        <v>92</v>
      </c>
      <c r="Q6379" t="s">
        <v>5098</v>
      </c>
      <c r="R6379" s="19">
        <v>14.76</v>
      </c>
      <c r="S6379" s="17">
        <v>2</v>
      </c>
      <c r="T6379" s="20">
        <v>0</v>
      </c>
      <c r="U6379" s="19">
        <v>4.2804000000000002</v>
      </c>
      <c r="V6379" s="20">
        <f t="shared" si="495"/>
        <v>0.29000000000000004</v>
      </c>
      <c r="W6379" s="17">
        <f t="shared" si="496"/>
        <v>2016</v>
      </c>
      <c r="X6379" t="str">
        <f t="shared" si="497"/>
        <v>Dec-2016</v>
      </c>
      <c r="Y6379" s="17">
        <f t="shared" si="498"/>
        <v>7</v>
      </c>
      <c r="Z6379" t="str">
        <f t="shared" si="499"/>
        <v>0% (No Discount)</v>
      </c>
      <c r="AA6379" s="17">
        <f>IF(COUNTIF($B$2:B6379,B6379)=1,1,0)</f>
        <v>1</v>
      </c>
      <c r="AB6379" s="17">
        <f>IF(COUNTIF($F$2:F6379,F6379)=1,1,0)</f>
        <v>0</v>
      </c>
    </row>
    <row r="6380" spans="1:28" x14ac:dyDescent="0.2">
      <c r="A6380" s="17">
        <v>6379</v>
      </c>
      <c r="B6380" t="s">
        <v>8900</v>
      </c>
      <c r="C6380" s="18">
        <v>42835</v>
      </c>
      <c r="D6380" s="18">
        <v>42839</v>
      </c>
      <c r="E6380" t="s">
        <v>77</v>
      </c>
      <c r="F6380" t="s">
        <v>7707</v>
      </c>
      <c r="G6380" t="s">
        <v>7708</v>
      </c>
      <c r="H6380" t="s">
        <v>129</v>
      </c>
      <c r="I6380" t="s">
        <v>54</v>
      </c>
      <c r="J6380" t="s">
        <v>7741</v>
      </c>
      <c r="K6380" t="s">
        <v>776</v>
      </c>
      <c r="L6380">
        <v>6708</v>
      </c>
      <c r="M6380" t="s">
        <v>175</v>
      </c>
      <c r="N6380" t="s">
        <v>1626</v>
      </c>
      <c r="O6380" t="s">
        <v>98</v>
      </c>
      <c r="P6380" t="s">
        <v>188</v>
      </c>
      <c r="Q6380" t="s">
        <v>1627</v>
      </c>
      <c r="R6380" s="19">
        <v>99.99</v>
      </c>
      <c r="S6380" s="17">
        <v>1</v>
      </c>
      <c r="T6380" s="20">
        <v>0</v>
      </c>
      <c r="U6380" s="19">
        <v>41.995800000000003</v>
      </c>
      <c r="V6380" s="20">
        <f t="shared" si="495"/>
        <v>0.42000000000000004</v>
      </c>
      <c r="W6380" s="17">
        <f t="shared" si="496"/>
        <v>2017</v>
      </c>
      <c r="X6380" t="str">
        <f t="shared" si="497"/>
        <v>Apr-2017</v>
      </c>
      <c r="Y6380" s="17">
        <f t="shared" si="498"/>
        <v>4</v>
      </c>
      <c r="Z6380" t="str">
        <f t="shared" si="499"/>
        <v>0% (No Discount)</v>
      </c>
      <c r="AA6380" s="17">
        <f>IF(COUNTIF($B$2:B6380,B6380)=1,1,0)</f>
        <v>1</v>
      </c>
      <c r="AB6380" s="17">
        <f>IF(COUNTIF($F$2:F6380,F6380)=1,1,0)</f>
        <v>0</v>
      </c>
    </row>
    <row r="6381" spans="1:28" x14ac:dyDescent="0.2">
      <c r="A6381" s="17">
        <v>6380</v>
      </c>
      <c r="B6381" t="s">
        <v>8900</v>
      </c>
      <c r="C6381" s="18">
        <v>42835</v>
      </c>
      <c r="D6381" s="18">
        <v>42839</v>
      </c>
      <c r="E6381" t="s">
        <v>77</v>
      </c>
      <c r="F6381" t="s">
        <v>7707</v>
      </c>
      <c r="G6381" t="s">
        <v>7708</v>
      </c>
      <c r="H6381" t="s">
        <v>129</v>
      </c>
      <c r="I6381" t="s">
        <v>54</v>
      </c>
      <c r="J6381" t="s">
        <v>7741</v>
      </c>
      <c r="K6381" t="s">
        <v>776</v>
      </c>
      <c r="L6381">
        <v>6708</v>
      </c>
      <c r="M6381" t="s">
        <v>175</v>
      </c>
      <c r="N6381" t="s">
        <v>5233</v>
      </c>
      <c r="O6381" t="s">
        <v>73</v>
      </c>
      <c r="P6381" t="s">
        <v>86</v>
      </c>
      <c r="Q6381" t="s">
        <v>5234</v>
      </c>
      <c r="R6381" s="19">
        <v>286.14999999999998</v>
      </c>
      <c r="S6381" s="17">
        <v>5</v>
      </c>
      <c r="T6381" s="20">
        <v>0</v>
      </c>
      <c r="U6381" s="19">
        <v>71.537499999999994</v>
      </c>
      <c r="V6381" s="20">
        <f t="shared" si="495"/>
        <v>0.25</v>
      </c>
      <c r="W6381" s="17">
        <f t="shared" si="496"/>
        <v>2017</v>
      </c>
      <c r="X6381" t="str">
        <f t="shared" si="497"/>
        <v>Apr-2017</v>
      </c>
      <c r="Y6381" s="17">
        <f t="shared" si="498"/>
        <v>4</v>
      </c>
      <c r="Z6381" t="str">
        <f t="shared" si="499"/>
        <v>0% (No Discount)</v>
      </c>
      <c r="AA6381" s="17">
        <f>IF(COUNTIF($B$2:B6381,B6381)=1,1,0)</f>
        <v>0</v>
      </c>
      <c r="AB6381" s="17">
        <f>IF(COUNTIF($F$2:F6381,F6381)=1,1,0)</f>
        <v>0</v>
      </c>
    </row>
    <row r="6382" spans="1:28" x14ac:dyDescent="0.2">
      <c r="A6382" s="17">
        <v>6381</v>
      </c>
      <c r="B6382" t="s">
        <v>8901</v>
      </c>
      <c r="C6382" s="18">
        <v>41737</v>
      </c>
      <c r="D6382" s="18">
        <v>41742</v>
      </c>
      <c r="E6382" t="s">
        <v>77</v>
      </c>
      <c r="F6382" t="s">
        <v>4060</v>
      </c>
      <c r="G6382" t="s">
        <v>4061</v>
      </c>
      <c r="H6382" t="s">
        <v>129</v>
      </c>
      <c r="I6382" t="s">
        <v>54</v>
      </c>
      <c r="J6382" t="s">
        <v>8062</v>
      </c>
      <c r="K6382" t="s">
        <v>337</v>
      </c>
      <c r="L6382">
        <v>85224</v>
      </c>
      <c r="M6382" t="s">
        <v>71</v>
      </c>
      <c r="N6382" t="s">
        <v>6447</v>
      </c>
      <c r="O6382" t="s">
        <v>73</v>
      </c>
      <c r="P6382" t="s">
        <v>296</v>
      </c>
      <c r="Q6382" t="s">
        <v>6448</v>
      </c>
      <c r="R6382" s="19">
        <v>49.792000000000002</v>
      </c>
      <c r="S6382" s="17">
        <v>8</v>
      </c>
      <c r="T6382" s="20">
        <v>0.2</v>
      </c>
      <c r="U6382" s="19">
        <v>-11.8256</v>
      </c>
      <c r="V6382" s="20">
        <f t="shared" si="495"/>
        <v>-0.23749999999999999</v>
      </c>
      <c r="W6382" s="17">
        <f t="shared" si="496"/>
        <v>2014</v>
      </c>
      <c r="X6382" t="str">
        <f t="shared" si="497"/>
        <v>Apr-2014</v>
      </c>
      <c r="Y6382" s="17">
        <f t="shared" si="498"/>
        <v>5</v>
      </c>
      <c r="Z6382" t="str">
        <f t="shared" si="499"/>
        <v>11-20%</v>
      </c>
      <c r="AA6382" s="17">
        <f>IF(COUNTIF($B$2:B6382,B6382)=1,1,0)</f>
        <v>1</v>
      </c>
      <c r="AB6382" s="17">
        <f>IF(COUNTIF($F$2:F6382,F6382)=1,1,0)</f>
        <v>0</v>
      </c>
    </row>
    <row r="6383" spans="1:28" x14ac:dyDescent="0.2">
      <c r="A6383" s="17">
        <v>6382</v>
      </c>
      <c r="B6383" t="s">
        <v>8902</v>
      </c>
      <c r="C6383" s="18">
        <v>42458</v>
      </c>
      <c r="D6383" s="18">
        <v>42462</v>
      </c>
      <c r="E6383" t="s">
        <v>77</v>
      </c>
      <c r="F6383" t="s">
        <v>1585</v>
      </c>
      <c r="G6383" t="s">
        <v>1586</v>
      </c>
      <c r="H6383" t="s">
        <v>53</v>
      </c>
      <c r="I6383" t="s">
        <v>54</v>
      </c>
      <c r="J6383" t="s">
        <v>345</v>
      </c>
      <c r="K6383" t="s">
        <v>525</v>
      </c>
      <c r="L6383">
        <v>45503</v>
      </c>
      <c r="M6383" t="s">
        <v>175</v>
      </c>
      <c r="N6383" t="s">
        <v>2264</v>
      </c>
      <c r="O6383" t="s">
        <v>59</v>
      </c>
      <c r="P6383" t="s">
        <v>60</v>
      </c>
      <c r="Q6383" t="s">
        <v>2265</v>
      </c>
      <c r="R6383" s="19">
        <v>299.97500000000002</v>
      </c>
      <c r="S6383" s="17">
        <v>5</v>
      </c>
      <c r="T6383" s="20">
        <v>0.5</v>
      </c>
      <c r="U6383" s="19">
        <v>-167.98599999999999</v>
      </c>
      <c r="V6383" s="20">
        <f t="shared" si="495"/>
        <v>-0.55999999999999994</v>
      </c>
      <c r="W6383" s="17">
        <f t="shared" si="496"/>
        <v>2016</v>
      </c>
      <c r="X6383" t="str">
        <f t="shared" si="497"/>
        <v>Mar-2016</v>
      </c>
      <c r="Y6383" s="17">
        <f t="shared" si="498"/>
        <v>4</v>
      </c>
      <c r="Z6383" t="str">
        <f t="shared" si="499"/>
        <v>41-50%</v>
      </c>
      <c r="AA6383" s="17">
        <f>IF(COUNTIF($B$2:B6383,B6383)=1,1,0)</f>
        <v>1</v>
      </c>
      <c r="AB6383" s="17">
        <f>IF(COUNTIF($F$2:F6383,F6383)=1,1,0)</f>
        <v>0</v>
      </c>
    </row>
    <row r="6384" spans="1:28" x14ac:dyDescent="0.2">
      <c r="A6384" s="17">
        <v>6383</v>
      </c>
      <c r="B6384" t="s">
        <v>8902</v>
      </c>
      <c r="C6384" s="18">
        <v>42458</v>
      </c>
      <c r="D6384" s="18">
        <v>42462</v>
      </c>
      <c r="E6384" t="s">
        <v>77</v>
      </c>
      <c r="F6384" t="s">
        <v>1585</v>
      </c>
      <c r="G6384" t="s">
        <v>1586</v>
      </c>
      <c r="H6384" t="s">
        <v>53</v>
      </c>
      <c r="I6384" t="s">
        <v>54</v>
      </c>
      <c r="J6384" t="s">
        <v>345</v>
      </c>
      <c r="K6384" t="s">
        <v>525</v>
      </c>
      <c r="L6384">
        <v>45503</v>
      </c>
      <c r="M6384" t="s">
        <v>175</v>
      </c>
      <c r="N6384" t="s">
        <v>5459</v>
      </c>
      <c r="O6384" t="s">
        <v>98</v>
      </c>
      <c r="P6384" t="s">
        <v>99</v>
      </c>
      <c r="Q6384" t="s">
        <v>5460</v>
      </c>
      <c r="R6384" s="19">
        <v>158.376</v>
      </c>
      <c r="S6384" s="17">
        <v>4</v>
      </c>
      <c r="T6384" s="20">
        <v>0.4</v>
      </c>
      <c r="U6384" s="19">
        <v>-36.9544</v>
      </c>
      <c r="V6384" s="20">
        <f t="shared" si="495"/>
        <v>-0.23333333333333334</v>
      </c>
      <c r="W6384" s="17">
        <f t="shared" si="496"/>
        <v>2016</v>
      </c>
      <c r="X6384" t="str">
        <f t="shared" si="497"/>
        <v>Mar-2016</v>
      </c>
      <c r="Y6384" s="17">
        <f t="shared" si="498"/>
        <v>4</v>
      </c>
      <c r="Z6384" t="str">
        <f t="shared" si="499"/>
        <v>31-40%</v>
      </c>
      <c r="AA6384" s="17">
        <f>IF(COUNTIF($B$2:B6384,B6384)=1,1,0)</f>
        <v>0</v>
      </c>
      <c r="AB6384" s="17">
        <f>IF(COUNTIF($F$2:F6384,F6384)=1,1,0)</f>
        <v>0</v>
      </c>
    </row>
    <row r="6385" spans="1:28" x14ac:dyDescent="0.2">
      <c r="A6385" s="17">
        <v>6384</v>
      </c>
      <c r="B6385" t="s">
        <v>8903</v>
      </c>
      <c r="C6385" s="18">
        <v>42750</v>
      </c>
      <c r="D6385" s="18">
        <v>42753</v>
      </c>
      <c r="E6385" t="s">
        <v>215</v>
      </c>
      <c r="F6385" t="s">
        <v>5597</v>
      </c>
      <c r="G6385" t="s">
        <v>5598</v>
      </c>
      <c r="H6385" t="s">
        <v>53</v>
      </c>
      <c r="I6385" t="s">
        <v>54</v>
      </c>
      <c r="J6385" t="s">
        <v>1267</v>
      </c>
      <c r="K6385" t="s">
        <v>131</v>
      </c>
      <c r="L6385">
        <v>78745</v>
      </c>
      <c r="M6385" t="s">
        <v>132</v>
      </c>
      <c r="N6385" t="s">
        <v>3162</v>
      </c>
      <c r="O6385" t="s">
        <v>73</v>
      </c>
      <c r="P6385" t="s">
        <v>102</v>
      </c>
      <c r="Q6385" t="s">
        <v>3163</v>
      </c>
      <c r="R6385" s="19">
        <v>32.783999999999999</v>
      </c>
      <c r="S6385" s="17">
        <v>4</v>
      </c>
      <c r="T6385" s="20">
        <v>0.8</v>
      </c>
      <c r="U6385" s="19">
        <v>-52.4544</v>
      </c>
      <c r="V6385" s="20">
        <f t="shared" si="495"/>
        <v>-1.6</v>
      </c>
      <c r="W6385" s="17">
        <f t="shared" si="496"/>
        <v>2017</v>
      </c>
      <c r="X6385" t="str">
        <f t="shared" si="497"/>
        <v>Jan-2017</v>
      </c>
      <c r="Y6385" s="17">
        <f t="shared" si="498"/>
        <v>3</v>
      </c>
      <c r="Z6385" t="str">
        <f t="shared" si="499"/>
        <v>Over 50%</v>
      </c>
      <c r="AA6385" s="17">
        <f>IF(COUNTIF($B$2:B6385,B6385)=1,1,0)</f>
        <v>1</v>
      </c>
      <c r="AB6385" s="17">
        <f>IF(COUNTIF($F$2:F6385,F6385)=1,1,0)</f>
        <v>0</v>
      </c>
    </row>
    <row r="6386" spans="1:28" x14ac:dyDescent="0.2">
      <c r="A6386" s="17">
        <v>6385</v>
      </c>
      <c r="B6386" t="s">
        <v>8903</v>
      </c>
      <c r="C6386" s="18">
        <v>42750</v>
      </c>
      <c r="D6386" s="18">
        <v>42753</v>
      </c>
      <c r="E6386" t="s">
        <v>215</v>
      </c>
      <c r="F6386" t="s">
        <v>5597</v>
      </c>
      <c r="G6386" t="s">
        <v>5598</v>
      </c>
      <c r="H6386" t="s">
        <v>53</v>
      </c>
      <c r="I6386" t="s">
        <v>54</v>
      </c>
      <c r="J6386" t="s">
        <v>1267</v>
      </c>
      <c r="K6386" t="s">
        <v>131</v>
      </c>
      <c r="L6386">
        <v>78745</v>
      </c>
      <c r="M6386" t="s">
        <v>132</v>
      </c>
      <c r="N6386" t="s">
        <v>1048</v>
      </c>
      <c r="O6386" t="s">
        <v>98</v>
      </c>
      <c r="P6386" t="s">
        <v>188</v>
      </c>
      <c r="Q6386" t="s">
        <v>1049</v>
      </c>
      <c r="R6386" s="19">
        <v>47.984000000000002</v>
      </c>
      <c r="S6386" s="17">
        <v>2</v>
      </c>
      <c r="T6386" s="20">
        <v>0.2</v>
      </c>
      <c r="U6386" s="19">
        <v>14.395200000000001</v>
      </c>
      <c r="V6386" s="20">
        <f t="shared" si="495"/>
        <v>0.3</v>
      </c>
      <c r="W6386" s="17">
        <f t="shared" si="496"/>
        <v>2017</v>
      </c>
      <c r="X6386" t="str">
        <f t="shared" si="497"/>
        <v>Jan-2017</v>
      </c>
      <c r="Y6386" s="17">
        <f t="shared" si="498"/>
        <v>3</v>
      </c>
      <c r="Z6386" t="str">
        <f t="shared" si="499"/>
        <v>11-20%</v>
      </c>
      <c r="AA6386" s="17">
        <f>IF(COUNTIF($B$2:B6386,B6386)=1,1,0)</f>
        <v>0</v>
      </c>
      <c r="AB6386" s="17">
        <f>IF(COUNTIF($F$2:F6386,F6386)=1,1,0)</f>
        <v>0</v>
      </c>
    </row>
    <row r="6387" spans="1:28" x14ac:dyDescent="0.2">
      <c r="A6387" s="17">
        <v>6386</v>
      </c>
      <c r="B6387" t="s">
        <v>8903</v>
      </c>
      <c r="C6387" s="18">
        <v>42750</v>
      </c>
      <c r="D6387" s="18">
        <v>42753</v>
      </c>
      <c r="E6387" t="s">
        <v>215</v>
      </c>
      <c r="F6387" t="s">
        <v>5597</v>
      </c>
      <c r="G6387" t="s">
        <v>5598</v>
      </c>
      <c r="H6387" t="s">
        <v>53</v>
      </c>
      <c r="I6387" t="s">
        <v>54</v>
      </c>
      <c r="J6387" t="s">
        <v>1267</v>
      </c>
      <c r="K6387" t="s">
        <v>131</v>
      </c>
      <c r="L6387">
        <v>78745</v>
      </c>
      <c r="M6387" t="s">
        <v>132</v>
      </c>
      <c r="N6387" t="s">
        <v>7072</v>
      </c>
      <c r="O6387" t="s">
        <v>98</v>
      </c>
      <c r="P6387" t="s">
        <v>188</v>
      </c>
      <c r="Q6387" t="s">
        <v>7073</v>
      </c>
      <c r="R6387" s="19">
        <v>62.591999999999999</v>
      </c>
      <c r="S6387" s="17">
        <v>8</v>
      </c>
      <c r="T6387" s="20">
        <v>0.2</v>
      </c>
      <c r="U6387" s="19">
        <v>13.300800000000001</v>
      </c>
      <c r="V6387" s="20">
        <f t="shared" si="495"/>
        <v>0.21250000000000002</v>
      </c>
      <c r="W6387" s="17">
        <f t="shared" si="496"/>
        <v>2017</v>
      </c>
      <c r="X6387" t="str">
        <f t="shared" si="497"/>
        <v>Jan-2017</v>
      </c>
      <c r="Y6387" s="17">
        <f t="shared" si="498"/>
        <v>3</v>
      </c>
      <c r="Z6387" t="str">
        <f t="shared" si="499"/>
        <v>11-20%</v>
      </c>
      <c r="AA6387" s="17">
        <f>IF(COUNTIF($B$2:B6387,B6387)=1,1,0)</f>
        <v>0</v>
      </c>
      <c r="AB6387" s="17">
        <f>IF(COUNTIF($F$2:F6387,F6387)=1,1,0)</f>
        <v>0</v>
      </c>
    </row>
    <row r="6388" spans="1:28" x14ac:dyDescent="0.2">
      <c r="A6388" s="17">
        <v>6387</v>
      </c>
      <c r="B6388" t="s">
        <v>8903</v>
      </c>
      <c r="C6388" s="18">
        <v>42750</v>
      </c>
      <c r="D6388" s="18">
        <v>42753</v>
      </c>
      <c r="E6388" t="s">
        <v>215</v>
      </c>
      <c r="F6388" t="s">
        <v>5597</v>
      </c>
      <c r="G6388" t="s">
        <v>5598</v>
      </c>
      <c r="H6388" t="s">
        <v>53</v>
      </c>
      <c r="I6388" t="s">
        <v>54</v>
      </c>
      <c r="J6388" t="s">
        <v>1267</v>
      </c>
      <c r="K6388" t="s">
        <v>131</v>
      </c>
      <c r="L6388">
        <v>78745</v>
      </c>
      <c r="M6388" t="s">
        <v>132</v>
      </c>
      <c r="N6388" t="s">
        <v>1628</v>
      </c>
      <c r="O6388" t="s">
        <v>73</v>
      </c>
      <c r="P6388" t="s">
        <v>102</v>
      </c>
      <c r="Q6388" t="s">
        <v>1629</v>
      </c>
      <c r="R6388" s="19">
        <v>4.2759999999999998</v>
      </c>
      <c r="S6388" s="17">
        <v>1</v>
      </c>
      <c r="T6388" s="20">
        <v>0.8</v>
      </c>
      <c r="U6388" s="19">
        <v>-6.6277999999999997</v>
      </c>
      <c r="V6388" s="20">
        <f t="shared" si="495"/>
        <v>-1.55</v>
      </c>
      <c r="W6388" s="17">
        <f t="shared" si="496"/>
        <v>2017</v>
      </c>
      <c r="X6388" t="str">
        <f t="shared" si="497"/>
        <v>Jan-2017</v>
      </c>
      <c r="Y6388" s="17">
        <f t="shared" si="498"/>
        <v>3</v>
      </c>
      <c r="Z6388" t="str">
        <f t="shared" si="499"/>
        <v>Over 50%</v>
      </c>
      <c r="AA6388" s="17">
        <f>IF(COUNTIF($B$2:B6388,B6388)=1,1,0)</f>
        <v>0</v>
      </c>
      <c r="AB6388" s="17">
        <f>IF(COUNTIF($F$2:F6388,F6388)=1,1,0)</f>
        <v>0</v>
      </c>
    </row>
    <row r="6389" spans="1:28" x14ac:dyDescent="0.2">
      <c r="A6389" s="17">
        <v>6388</v>
      </c>
      <c r="B6389" t="s">
        <v>8904</v>
      </c>
      <c r="C6389" s="18">
        <v>41669</v>
      </c>
      <c r="D6389" s="18">
        <v>41674</v>
      </c>
      <c r="E6389" t="s">
        <v>77</v>
      </c>
      <c r="F6389" t="s">
        <v>1401</v>
      </c>
      <c r="G6389" t="s">
        <v>1402</v>
      </c>
      <c r="H6389" t="s">
        <v>53</v>
      </c>
      <c r="I6389" t="s">
        <v>54</v>
      </c>
      <c r="J6389" t="s">
        <v>909</v>
      </c>
      <c r="K6389" t="s">
        <v>265</v>
      </c>
      <c r="L6389">
        <v>48234</v>
      </c>
      <c r="M6389" t="s">
        <v>132</v>
      </c>
      <c r="N6389" t="s">
        <v>2062</v>
      </c>
      <c r="O6389" t="s">
        <v>73</v>
      </c>
      <c r="P6389" t="s">
        <v>117</v>
      </c>
      <c r="Q6389" t="s">
        <v>2063</v>
      </c>
      <c r="R6389" s="19">
        <v>10.56</v>
      </c>
      <c r="S6389" s="17">
        <v>2</v>
      </c>
      <c r="T6389" s="20">
        <v>0</v>
      </c>
      <c r="U6389" s="19">
        <v>4.7519999999999998</v>
      </c>
      <c r="V6389" s="20">
        <f t="shared" si="495"/>
        <v>0.44999999999999996</v>
      </c>
      <c r="W6389" s="17">
        <f t="shared" si="496"/>
        <v>2014</v>
      </c>
      <c r="X6389" t="str">
        <f t="shared" si="497"/>
        <v>Jan-2014</v>
      </c>
      <c r="Y6389" s="17">
        <f t="shared" si="498"/>
        <v>5</v>
      </c>
      <c r="Z6389" t="str">
        <f t="shared" si="499"/>
        <v>0% (No Discount)</v>
      </c>
      <c r="AA6389" s="17">
        <f>IF(COUNTIF($B$2:B6389,B6389)=1,1,0)</f>
        <v>1</v>
      </c>
      <c r="AB6389" s="17">
        <f>IF(COUNTIF($F$2:F6389,F6389)=1,1,0)</f>
        <v>0</v>
      </c>
    </row>
    <row r="6390" spans="1:28" x14ac:dyDescent="0.2">
      <c r="A6390" s="17">
        <v>6389</v>
      </c>
      <c r="B6390" t="s">
        <v>8904</v>
      </c>
      <c r="C6390" s="18">
        <v>41669</v>
      </c>
      <c r="D6390" s="18">
        <v>41674</v>
      </c>
      <c r="E6390" t="s">
        <v>77</v>
      </c>
      <c r="F6390" t="s">
        <v>1401</v>
      </c>
      <c r="G6390" t="s">
        <v>1402</v>
      </c>
      <c r="H6390" t="s">
        <v>53</v>
      </c>
      <c r="I6390" t="s">
        <v>54</v>
      </c>
      <c r="J6390" t="s">
        <v>909</v>
      </c>
      <c r="K6390" t="s">
        <v>265</v>
      </c>
      <c r="L6390">
        <v>48234</v>
      </c>
      <c r="M6390" t="s">
        <v>132</v>
      </c>
      <c r="N6390" t="s">
        <v>713</v>
      </c>
      <c r="O6390" t="s">
        <v>73</v>
      </c>
      <c r="P6390" t="s">
        <v>86</v>
      </c>
      <c r="Q6390" t="s">
        <v>714</v>
      </c>
      <c r="R6390" s="19">
        <v>229.94</v>
      </c>
      <c r="S6390" s="17">
        <v>2</v>
      </c>
      <c r="T6390" s="20">
        <v>0</v>
      </c>
      <c r="U6390" s="19">
        <v>6.8982000000000001</v>
      </c>
      <c r="V6390" s="20">
        <f t="shared" si="495"/>
        <v>3.0000000000000002E-2</v>
      </c>
      <c r="W6390" s="17">
        <f t="shared" si="496"/>
        <v>2014</v>
      </c>
      <c r="X6390" t="str">
        <f t="shared" si="497"/>
        <v>Jan-2014</v>
      </c>
      <c r="Y6390" s="17">
        <f t="shared" si="498"/>
        <v>5</v>
      </c>
      <c r="Z6390" t="str">
        <f t="shared" si="499"/>
        <v>0% (No Discount)</v>
      </c>
      <c r="AA6390" s="17">
        <f>IF(COUNTIF($B$2:B6390,B6390)=1,1,0)</f>
        <v>0</v>
      </c>
      <c r="AB6390" s="17">
        <f>IF(COUNTIF($F$2:F6390,F6390)=1,1,0)</f>
        <v>0</v>
      </c>
    </row>
    <row r="6391" spans="1:28" x14ac:dyDescent="0.2">
      <c r="A6391" s="17">
        <v>6390</v>
      </c>
      <c r="B6391" t="s">
        <v>8905</v>
      </c>
      <c r="C6391" s="18">
        <v>42042</v>
      </c>
      <c r="D6391" s="18">
        <v>42046</v>
      </c>
      <c r="E6391" t="s">
        <v>77</v>
      </c>
      <c r="F6391" t="s">
        <v>3892</v>
      </c>
      <c r="G6391" t="s">
        <v>3893</v>
      </c>
      <c r="H6391" t="s">
        <v>68</v>
      </c>
      <c r="I6391" t="s">
        <v>54</v>
      </c>
      <c r="J6391" t="s">
        <v>345</v>
      </c>
      <c r="K6391" t="s">
        <v>346</v>
      </c>
      <c r="L6391">
        <v>22153</v>
      </c>
      <c r="M6391" t="s">
        <v>57</v>
      </c>
      <c r="N6391" t="s">
        <v>2500</v>
      </c>
      <c r="O6391" t="s">
        <v>73</v>
      </c>
      <c r="P6391" t="s">
        <v>200</v>
      </c>
      <c r="Q6391" t="s">
        <v>2501</v>
      </c>
      <c r="R6391" s="19">
        <v>311.14999999999998</v>
      </c>
      <c r="S6391" s="17">
        <v>5</v>
      </c>
      <c r="T6391" s="20">
        <v>0</v>
      </c>
      <c r="U6391" s="19">
        <v>146.2405</v>
      </c>
      <c r="V6391" s="20">
        <f t="shared" si="495"/>
        <v>0.47000000000000003</v>
      </c>
      <c r="W6391" s="17">
        <f t="shared" si="496"/>
        <v>2015</v>
      </c>
      <c r="X6391" t="str">
        <f t="shared" si="497"/>
        <v>Feb-2015</v>
      </c>
      <c r="Y6391" s="17">
        <f t="shared" si="498"/>
        <v>4</v>
      </c>
      <c r="Z6391" t="str">
        <f t="shared" si="499"/>
        <v>0% (No Discount)</v>
      </c>
      <c r="AA6391" s="17">
        <f>IF(COUNTIF($B$2:B6391,B6391)=1,1,0)</f>
        <v>1</v>
      </c>
      <c r="AB6391" s="17">
        <f>IF(COUNTIF($F$2:F6391,F6391)=1,1,0)</f>
        <v>0</v>
      </c>
    </row>
    <row r="6392" spans="1:28" x14ac:dyDescent="0.2">
      <c r="A6392" s="17">
        <v>6391</v>
      </c>
      <c r="B6392" t="s">
        <v>8905</v>
      </c>
      <c r="C6392" s="18">
        <v>42042</v>
      </c>
      <c r="D6392" s="18">
        <v>42046</v>
      </c>
      <c r="E6392" t="s">
        <v>77</v>
      </c>
      <c r="F6392" t="s">
        <v>3892</v>
      </c>
      <c r="G6392" t="s">
        <v>3893</v>
      </c>
      <c r="H6392" t="s">
        <v>68</v>
      </c>
      <c r="I6392" t="s">
        <v>54</v>
      </c>
      <c r="J6392" t="s">
        <v>345</v>
      </c>
      <c r="K6392" t="s">
        <v>346</v>
      </c>
      <c r="L6392">
        <v>22153</v>
      </c>
      <c r="M6392" t="s">
        <v>57</v>
      </c>
      <c r="N6392" t="s">
        <v>947</v>
      </c>
      <c r="O6392" t="s">
        <v>73</v>
      </c>
      <c r="P6392" t="s">
        <v>117</v>
      </c>
      <c r="Q6392" t="s">
        <v>948</v>
      </c>
      <c r="R6392" s="19">
        <v>12.96</v>
      </c>
      <c r="S6392" s="17">
        <v>2</v>
      </c>
      <c r="T6392" s="20">
        <v>0</v>
      </c>
      <c r="U6392" s="19">
        <v>6.3503999999999996</v>
      </c>
      <c r="V6392" s="20">
        <f t="shared" si="495"/>
        <v>0.48999999999999994</v>
      </c>
      <c r="W6392" s="17">
        <f t="shared" si="496"/>
        <v>2015</v>
      </c>
      <c r="X6392" t="str">
        <f t="shared" si="497"/>
        <v>Feb-2015</v>
      </c>
      <c r="Y6392" s="17">
        <f t="shared" si="498"/>
        <v>4</v>
      </c>
      <c r="Z6392" t="str">
        <f t="shared" si="499"/>
        <v>0% (No Discount)</v>
      </c>
      <c r="AA6392" s="17">
        <f>IF(COUNTIF($B$2:B6392,B6392)=1,1,0)</f>
        <v>0</v>
      </c>
      <c r="AB6392" s="17">
        <f>IF(COUNTIF($F$2:F6392,F6392)=1,1,0)</f>
        <v>0</v>
      </c>
    </row>
    <row r="6393" spans="1:28" x14ac:dyDescent="0.2">
      <c r="A6393" s="17">
        <v>6392</v>
      </c>
      <c r="B6393" t="s">
        <v>8906</v>
      </c>
      <c r="C6393" s="18">
        <v>42718</v>
      </c>
      <c r="D6393" s="18">
        <v>42723</v>
      </c>
      <c r="E6393" t="s">
        <v>77</v>
      </c>
      <c r="F6393" t="s">
        <v>138</v>
      </c>
      <c r="G6393" t="s">
        <v>139</v>
      </c>
      <c r="H6393" t="s">
        <v>53</v>
      </c>
      <c r="I6393" t="s">
        <v>54</v>
      </c>
      <c r="J6393" t="s">
        <v>293</v>
      </c>
      <c r="K6393" t="s">
        <v>294</v>
      </c>
      <c r="L6393">
        <v>10011</v>
      </c>
      <c r="M6393" t="s">
        <v>175</v>
      </c>
      <c r="N6393" t="s">
        <v>6361</v>
      </c>
      <c r="O6393" t="s">
        <v>73</v>
      </c>
      <c r="P6393" t="s">
        <v>117</v>
      </c>
      <c r="Q6393" t="s">
        <v>6362</v>
      </c>
      <c r="R6393" s="19">
        <v>14.62</v>
      </c>
      <c r="S6393" s="17">
        <v>2</v>
      </c>
      <c r="T6393" s="20">
        <v>0</v>
      </c>
      <c r="U6393" s="19">
        <v>6.7252000000000001</v>
      </c>
      <c r="V6393" s="20">
        <f t="shared" si="495"/>
        <v>0.46</v>
      </c>
      <c r="W6393" s="17">
        <f t="shared" si="496"/>
        <v>2016</v>
      </c>
      <c r="X6393" t="str">
        <f t="shared" si="497"/>
        <v>Dec-2016</v>
      </c>
      <c r="Y6393" s="17">
        <f t="shared" si="498"/>
        <v>5</v>
      </c>
      <c r="Z6393" t="str">
        <f t="shared" si="499"/>
        <v>0% (No Discount)</v>
      </c>
      <c r="AA6393" s="17">
        <f>IF(COUNTIF($B$2:B6393,B6393)=1,1,0)</f>
        <v>1</v>
      </c>
      <c r="AB6393" s="17">
        <f>IF(COUNTIF($F$2:F6393,F6393)=1,1,0)</f>
        <v>0</v>
      </c>
    </row>
    <row r="6394" spans="1:28" x14ac:dyDescent="0.2">
      <c r="A6394" s="17">
        <v>6393</v>
      </c>
      <c r="B6394" t="s">
        <v>8906</v>
      </c>
      <c r="C6394" s="18">
        <v>42718</v>
      </c>
      <c r="D6394" s="18">
        <v>42723</v>
      </c>
      <c r="E6394" t="s">
        <v>77</v>
      </c>
      <c r="F6394" t="s">
        <v>138</v>
      </c>
      <c r="G6394" t="s">
        <v>139</v>
      </c>
      <c r="H6394" t="s">
        <v>53</v>
      </c>
      <c r="I6394" t="s">
        <v>54</v>
      </c>
      <c r="J6394" t="s">
        <v>293</v>
      </c>
      <c r="K6394" t="s">
        <v>294</v>
      </c>
      <c r="L6394">
        <v>10011</v>
      </c>
      <c r="M6394" t="s">
        <v>175</v>
      </c>
      <c r="N6394" t="s">
        <v>4793</v>
      </c>
      <c r="O6394" t="s">
        <v>73</v>
      </c>
      <c r="P6394" t="s">
        <v>74</v>
      </c>
      <c r="Q6394" t="s">
        <v>4794</v>
      </c>
      <c r="R6394" s="19">
        <v>5.76</v>
      </c>
      <c r="S6394" s="17">
        <v>2</v>
      </c>
      <c r="T6394" s="20">
        <v>0</v>
      </c>
      <c r="U6394" s="19">
        <v>2.8224</v>
      </c>
      <c r="V6394" s="20">
        <f t="shared" si="495"/>
        <v>0.49000000000000005</v>
      </c>
      <c r="W6394" s="17">
        <f t="shared" si="496"/>
        <v>2016</v>
      </c>
      <c r="X6394" t="str">
        <f t="shared" si="497"/>
        <v>Dec-2016</v>
      </c>
      <c r="Y6394" s="17">
        <f t="shared" si="498"/>
        <v>5</v>
      </c>
      <c r="Z6394" t="str">
        <f t="shared" si="499"/>
        <v>0% (No Discount)</v>
      </c>
      <c r="AA6394" s="17">
        <f>IF(COUNTIF($B$2:B6394,B6394)=1,1,0)</f>
        <v>0</v>
      </c>
      <c r="AB6394" s="17">
        <f>IF(COUNTIF($F$2:F6394,F6394)=1,1,0)</f>
        <v>0</v>
      </c>
    </row>
    <row r="6395" spans="1:28" x14ac:dyDescent="0.2">
      <c r="A6395" s="17">
        <v>6394</v>
      </c>
      <c r="B6395" t="s">
        <v>8906</v>
      </c>
      <c r="C6395" s="18">
        <v>42718</v>
      </c>
      <c r="D6395" s="18">
        <v>42723</v>
      </c>
      <c r="E6395" t="s">
        <v>77</v>
      </c>
      <c r="F6395" t="s">
        <v>138</v>
      </c>
      <c r="G6395" t="s">
        <v>139</v>
      </c>
      <c r="H6395" t="s">
        <v>53</v>
      </c>
      <c r="I6395" t="s">
        <v>54</v>
      </c>
      <c r="J6395" t="s">
        <v>293</v>
      </c>
      <c r="K6395" t="s">
        <v>294</v>
      </c>
      <c r="L6395">
        <v>10011</v>
      </c>
      <c r="M6395" t="s">
        <v>175</v>
      </c>
      <c r="N6395" t="s">
        <v>526</v>
      </c>
      <c r="O6395" t="s">
        <v>73</v>
      </c>
      <c r="P6395" t="s">
        <v>296</v>
      </c>
      <c r="Q6395" t="s">
        <v>527</v>
      </c>
      <c r="R6395" s="19">
        <v>21.48</v>
      </c>
      <c r="S6395" s="17">
        <v>6</v>
      </c>
      <c r="T6395" s="20">
        <v>0</v>
      </c>
      <c r="U6395" s="19">
        <v>10.5252</v>
      </c>
      <c r="V6395" s="20">
        <f t="shared" si="495"/>
        <v>0.49</v>
      </c>
      <c r="W6395" s="17">
        <f t="shared" si="496"/>
        <v>2016</v>
      </c>
      <c r="X6395" t="str">
        <f t="shared" si="497"/>
        <v>Dec-2016</v>
      </c>
      <c r="Y6395" s="17">
        <f t="shared" si="498"/>
        <v>5</v>
      </c>
      <c r="Z6395" t="str">
        <f t="shared" si="499"/>
        <v>0% (No Discount)</v>
      </c>
      <c r="AA6395" s="17">
        <f>IF(COUNTIF($B$2:B6395,B6395)=1,1,0)</f>
        <v>0</v>
      </c>
      <c r="AB6395" s="17">
        <f>IF(COUNTIF($F$2:F6395,F6395)=1,1,0)</f>
        <v>0</v>
      </c>
    </row>
    <row r="6396" spans="1:28" x14ac:dyDescent="0.2">
      <c r="A6396" s="17">
        <v>6395</v>
      </c>
      <c r="B6396" t="s">
        <v>8906</v>
      </c>
      <c r="C6396" s="18">
        <v>42718</v>
      </c>
      <c r="D6396" s="18">
        <v>42723</v>
      </c>
      <c r="E6396" t="s">
        <v>77</v>
      </c>
      <c r="F6396" t="s">
        <v>138</v>
      </c>
      <c r="G6396" t="s">
        <v>139</v>
      </c>
      <c r="H6396" t="s">
        <v>53</v>
      </c>
      <c r="I6396" t="s">
        <v>54</v>
      </c>
      <c r="J6396" t="s">
        <v>293</v>
      </c>
      <c r="K6396" t="s">
        <v>294</v>
      </c>
      <c r="L6396">
        <v>10011</v>
      </c>
      <c r="M6396" t="s">
        <v>175</v>
      </c>
      <c r="N6396" t="s">
        <v>4292</v>
      </c>
      <c r="O6396" t="s">
        <v>59</v>
      </c>
      <c r="P6396" t="s">
        <v>92</v>
      </c>
      <c r="Q6396" t="s">
        <v>4293</v>
      </c>
      <c r="R6396" s="19">
        <v>396.92</v>
      </c>
      <c r="S6396" s="17">
        <v>4</v>
      </c>
      <c r="T6396" s="20">
        <v>0</v>
      </c>
      <c r="U6396" s="19">
        <v>198.46</v>
      </c>
      <c r="V6396" s="20">
        <f t="shared" si="495"/>
        <v>0.5</v>
      </c>
      <c r="W6396" s="17">
        <f t="shared" si="496"/>
        <v>2016</v>
      </c>
      <c r="X6396" t="str">
        <f t="shared" si="497"/>
        <v>Dec-2016</v>
      </c>
      <c r="Y6396" s="17">
        <f t="shared" si="498"/>
        <v>5</v>
      </c>
      <c r="Z6396" t="str">
        <f t="shared" si="499"/>
        <v>0% (No Discount)</v>
      </c>
      <c r="AA6396" s="17">
        <f>IF(COUNTIF($B$2:B6396,B6396)=1,1,0)</f>
        <v>0</v>
      </c>
      <c r="AB6396" s="17">
        <f>IF(COUNTIF($F$2:F6396,F6396)=1,1,0)</f>
        <v>0</v>
      </c>
    </row>
    <row r="6397" spans="1:28" x14ac:dyDescent="0.2">
      <c r="A6397" s="17">
        <v>6396</v>
      </c>
      <c r="B6397" t="s">
        <v>8906</v>
      </c>
      <c r="C6397" s="18">
        <v>42718</v>
      </c>
      <c r="D6397" s="18">
        <v>42723</v>
      </c>
      <c r="E6397" t="s">
        <v>77</v>
      </c>
      <c r="F6397" t="s">
        <v>138</v>
      </c>
      <c r="G6397" t="s">
        <v>139</v>
      </c>
      <c r="H6397" t="s">
        <v>53</v>
      </c>
      <c r="I6397" t="s">
        <v>54</v>
      </c>
      <c r="J6397" t="s">
        <v>293</v>
      </c>
      <c r="K6397" t="s">
        <v>294</v>
      </c>
      <c r="L6397">
        <v>10011</v>
      </c>
      <c r="M6397" t="s">
        <v>175</v>
      </c>
      <c r="N6397" t="s">
        <v>1797</v>
      </c>
      <c r="O6397" t="s">
        <v>73</v>
      </c>
      <c r="P6397" t="s">
        <v>86</v>
      </c>
      <c r="Q6397" t="s">
        <v>1798</v>
      </c>
      <c r="R6397" s="19">
        <v>17.149999999999999</v>
      </c>
      <c r="S6397" s="17">
        <v>1</v>
      </c>
      <c r="T6397" s="20">
        <v>0</v>
      </c>
      <c r="U6397" s="19">
        <v>4.6304999999999996</v>
      </c>
      <c r="V6397" s="20">
        <f t="shared" si="495"/>
        <v>0.27</v>
      </c>
      <c r="W6397" s="17">
        <f t="shared" si="496"/>
        <v>2016</v>
      </c>
      <c r="X6397" t="str">
        <f t="shared" si="497"/>
        <v>Dec-2016</v>
      </c>
      <c r="Y6397" s="17">
        <f t="shared" si="498"/>
        <v>5</v>
      </c>
      <c r="Z6397" t="str">
        <f t="shared" si="499"/>
        <v>0% (No Discount)</v>
      </c>
      <c r="AA6397" s="17">
        <f>IF(COUNTIF($B$2:B6397,B6397)=1,1,0)</f>
        <v>0</v>
      </c>
      <c r="AB6397" s="17">
        <f>IF(COUNTIF($F$2:F6397,F6397)=1,1,0)</f>
        <v>0</v>
      </c>
    </row>
    <row r="6398" spans="1:28" x14ac:dyDescent="0.2">
      <c r="A6398" s="17">
        <v>6397</v>
      </c>
      <c r="B6398" t="s">
        <v>8906</v>
      </c>
      <c r="C6398" s="18">
        <v>42718</v>
      </c>
      <c r="D6398" s="18">
        <v>42723</v>
      </c>
      <c r="E6398" t="s">
        <v>77</v>
      </c>
      <c r="F6398" t="s">
        <v>138</v>
      </c>
      <c r="G6398" t="s">
        <v>139</v>
      </c>
      <c r="H6398" t="s">
        <v>53</v>
      </c>
      <c r="I6398" t="s">
        <v>54</v>
      </c>
      <c r="J6398" t="s">
        <v>293</v>
      </c>
      <c r="K6398" t="s">
        <v>294</v>
      </c>
      <c r="L6398">
        <v>10011</v>
      </c>
      <c r="M6398" t="s">
        <v>175</v>
      </c>
      <c r="N6398" t="s">
        <v>8907</v>
      </c>
      <c r="O6398" t="s">
        <v>73</v>
      </c>
      <c r="P6398" t="s">
        <v>102</v>
      </c>
      <c r="Q6398" t="s">
        <v>8908</v>
      </c>
      <c r="R6398" s="19">
        <v>23.12</v>
      </c>
      <c r="S6398" s="17">
        <v>2</v>
      </c>
      <c r="T6398" s="20">
        <v>0.2</v>
      </c>
      <c r="U6398" s="19">
        <v>7.8029999999999999</v>
      </c>
      <c r="V6398" s="20">
        <f t="shared" si="495"/>
        <v>0.33749999999999997</v>
      </c>
      <c r="W6398" s="17">
        <f t="shared" si="496"/>
        <v>2016</v>
      </c>
      <c r="X6398" t="str">
        <f t="shared" si="497"/>
        <v>Dec-2016</v>
      </c>
      <c r="Y6398" s="17">
        <f t="shared" si="498"/>
        <v>5</v>
      </c>
      <c r="Z6398" t="str">
        <f t="shared" si="499"/>
        <v>11-20%</v>
      </c>
      <c r="AA6398" s="17">
        <f>IF(COUNTIF($B$2:B6398,B6398)=1,1,0)</f>
        <v>0</v>
      </c>
      <c r="AB6398" s="17">
        <f>IF(COUNTIF($F$2:F6398,F6398)=1,1,0)</f>
        <v>0</v>
      </c>
    </row>
    <row r="6399" spans="1:28" x14ac:dyDescent="0.2">
      <c r="A6399" s="17">
        <v>6398</v>
      </c>
      <c r="B6399" t="s">
        <v>8909</v>
      </c>
      <c r="C6399" s="18">
        <v>43039</v>
      </c>
      <c r="D6399" s="18">
        <v>43043</v>
      </c>
      <c r="E6399" t="s">
        <v>77</v>
      </c>
      <c r="F6399" t="s">
        <v>5039</v>
      </c>
      <c r="G6399" t="s">
        <v>5040</v>
      </c>
      <c r="H6399" t="s">
        <v>129</v>
      </c>
      <c r="I6399" t="s">
        <v>54</v>
      </c>
      <c r="J6399" t="s">
        <v>844</v>
      </c>
      <c r="K6399" t="s">
        <v>131</v>
      </c>
      <c r="L6399">
        <v>75217</v>
      </c>
      <c r="M6399" t="s">
        <v>132</v>
      </c>
      <c r="N6399" t="s">
        <v>1144</v>
      </c>
      <c r="O6399" t="s">
        <v>73</v>
      </c>
      <c r="P6399" t="s">
        <v>95</v>
      </c>
      <c r="Q6399" t="s">
        <v>1145</v>
      </c>
      <c r="R6399" s="19">
        <v>5.2480000000000002</v>
      </c>
      <c r="S6399" s="17">
        <v>2</v>
      </c>
      <c r="T6399" s="20">
        <v>0.2</v>
      </c>
      <c r="U6399" s="19">
        <v>0.59040000000000004</v>
      </c>
      <c r="V6399" s="20">
        <f t="shared" si="495"/>
        <v>0.1125</v>
      </c>
      <c r="W6399" s="17">
        <f t="shared" si="496"/>
        <v>2017</v>
      </c>
      <c r="X6399" t="str">
        <f t="shared" si="497"/>
        <v>Oct-2017</v>
      </c>
      <c r="Y6399" s="17">
        <f t="shared" si="498"/>
        <v>4</v>
      </c>
      <c r="Z6399" t="str">
        <f t="shared" si="499"/>
        <v>11-20%</v>
      </c>
      <c r="AA6399" s="17">
        <f>IF(COUNTIF($B$2:B6399,B6399)=1,1,0)</f>
        <v>1</v>
      </c>
      <c r="AB6399" s="17">
        <f>IF(COUNTIF($F$2:F6399,F6399)=1,1,0)</f>
        <v>0</v>
      </c>
    </row>
    <row r="6400" spans="1:28" x14ac:dyDescent="0.2">
      <c r="A6400" s="17">
        <v>6399</v>
      </c>
      <c r="B6400" t="s">
        <v>8910</v>
      </c>
      <c r="C6400" s="18">
        <v>42953</v>
      </c>
      <c r="D6400" s="18">
        <v>42959</v>
      </c>
      <c r="E6400" t="s">
        <v>77</v>
      </c>
      <c r="F6400" t="s">
        <v>422</v>
      </c>
      <c r="G6400" t="s">
        <v>423</v>
      </c>
      <c r="H6400" t="s">
        <v>129</v>
      </c>
      <c r="I6400" t="s">
        <v>54</v>
      </c>
      <c r="J6400" t="s">
        <v>114</v>
      </c>
      <c r="K6400" t="s">
        <v>2728</v>
      </c>
      <c r="L6400">
        <v>3301</v>
      </c>
      <c r="M6400" t="s">
        <v>175</v>
      </c>
      <c r="N6400" t="s">
        <v>5852</v>
      </c>
      <c r="O6400" t="s">
        <v>98</v>
      </c>
      <c r="P6400" t="s">
        <v>99</v>
      </c>
      <c r="Q6400" t="s">
        <v>5853</v>
      </c>
      <c r="R6400" s="19">
        <v>824.95</v>
      </c>
      <c r="S6400" s="17">
        <v>5</v>
      </c>
      <c r="T6400" s="20">
        <v>0</v>
      </c>
      <c r="U6400" s="19">
        <v>247.48500000000001</v>
      </c>
      <c r="V6400" s="20">
        <f t="shared" si="495"/>
        <v>0.3</v>
      </c>
      <c r="W6400" s="17">
        <f t="shared" si="496"/>
        <v>2017</v>
      </c>
      <c r="X6400" t="str">
        <f t="shared" si="497"/>
        <v>Aug-2017</v>
      </c>
      <c r="Y6400" s="17">
        <f t="shared" si="498"/>
        <v>6</v>
      </c>
      <c r="Z6400" t="str">
        <f t="shared" si="499"/>
        <v>0% (No Discount)</v>
      </c>
      <c r="AA6400" s="17">
        <f>IF(COUNTIF($B$2:B6400,B6400)=1,1,0)</f>
        <v>1</v>
      </c>
      <c r="AB6400" s="17">
        <f>IF(COUNTIF($F$2:F6400,F6400)=1,1,0)</f>
        <v>0</v>
      </c>
    </row>
    <row r="6401" spans="1:28" x14ac:dyDescent="0.2">
      <c r="A6401" s="17">
        <v>6400</v>
      </c>
      <c r="B6401" t="s">
        <v>8910</v>
      </c>
      <c r="C6401" s="18">
        <v>42953</v>
      </c>
      <c r="D6401" s="18">
        <v>42959</v>
      </c>
      <c r="E6401" t="s">
        <v>77</v>
      </c>
      <c r="F6401" t="s">
        <v>422</v>
      </c>
      <c r="G6401" t="s">
        <v>423</v>
      </c>
      <c r="H6401" t="s">
        <v>129</v>
      </c>
      <c r="I6401" t="s">
        <v>54</v>
      </c>
      <c r="J6401" t="s">
        <v>114</v>
      </c>
      <c r="K6401" t="s">
        <v>2728</v>
      </c>
      <c r="L6401">
        <v>3301</v>
      </c>
      <c r="M6401" t="s">
        <v>175</v>
      </c>
      <c r="N6401" t="s">
        <v>4152</v>
      </c>
      <c r="O6401" t="s">
        <v>73</v>
      </c>
      <c r="P6401" t="s">
        <v>74</v>
      </c>
      <c r="Q6401" t="s">
        <v>4153</v>
      </c>
      <c r="R6401" s="19">
        <v>24.64</v>
      </c>
      <c r="S6401" s="17">
        <v>8</v>
      </c>
      <c r="T6401" s="20">
        <v>0</v>
      </c>
      <c r="U6401" s="19">
        <v>11.827199999999999</v>
      </c>
      <c r="V6401" s="20">
        <f t="shared" si="495"/>
        <v>0.48</v>
      </c>
      <c r="W6401" s="17">
        <f t="shared" si="496"/>
        <v>2017</v>
      </c>
      <c r="X6401" t="str">
        <f t="shared" si="497"/>
        <v>Aug-2017</v>
      </c>
      <c r="Y6401" s="17">
        <f t="shared" si="498"/>
        <v>6</v>
      </c>
      <c r="Z6401" t="str">
        <f t="shared" si="499"/>
        <v>0% (No Discount)</v>
      </c>
      <c r="AA6401" s="17">
        <f>IF(COUNTIF($B$2:B6401,B6401)=1,1,0)</f>
        <v>0</v>
      </c>
      <c r="AB6401" s="17">
        <f>IF(COUNTIF($F$2:F6401,F6401)=1,1,0)</f>
        <v>0</v>
      </c>
    </row>
    <row r="6402" spans="1:28" x14ac:dyDescent="0.2">
      <c r="A6402" s="17">
        <v>6401</v>
      </c>
      <c r="B6402" t="s">
        <v>8910</v>
      </c>
      <c r="C6402" s="18">
        <v>42953</v>
      </c>
      <c r="D6402" s="18">
        <v>42959</v>
      </c>
      <c r="E6402" t="s">
        <v>77</v>
      </c>
      <c r="F6402" t="s">
        <v>422</v>
      </c>
      <c r="G6402" t="s">
        <v>423</v>
      </c>
      <c r="H6402" t="s">
        <v>129</v>
      </c>
      <c r="I6402" t="s">
        <v>54</v>
      </c>
      <c r="J6402" t="s">
        <v>114</v>
      </c>
      <c r="K6402" t="s">
        <v>2728</v>
      </c>
      <c r="L6402">
        <v>3301</v>
      </c>
      <c r="M6402" t="s">
        <v>175</v>
      </c>
      <c r="N6402" t="s">
        <v>517</v>
      </c>
      <c r="O6402" t="s">
        <v>73</v>
      </c>
      <c r="P6402" t="s">
        <v>95</v>
      </c>
      <c r="Q6402" t="s">
        <v>518</v>
      </c>
      <c r="R6402" s="19">
        <v>227.88</v>
      </c>
      <c r="S6402" s="17">
        <v>6</v>
      </c>
      <c r="T6402" s="20">
        <v>0</v>
      </c>
      <c r="U6402" s="19">
        <v>68.364000000000004</v>
      </c>
      <c r="V6402" s="20">
        <f t="shared" ref="V6402:V6465" si="500">IFERROR(U6402/R6402,0)</f>
        <v>0.30000000000000004</v>
      </c>
      <c r="W6402" s="17">
        <f t="shared" ref="W6402:W6465" si="501">YEAR(C6402)</f>
        <v>2017</v>
      </c>
      <c r="X6402" t="str">
        <f t="shared" ref="X6402:X6465" si="502">TEXT(C6402,"mmm-yyyy")</f>
        <v>Aug-2017</v>
      </c>
      <c r="Y6402" s="17">
        <f t="shared" ref="Y6402:Y6465" si="503">D6402-C6402</f>
        <v>6</v>
      </c>
      <c r="Z6402" t="str">
        <f t="shared" ref="Z6402:Z6465" si="504">IF(T6402=0,"0% (No Discount)",IF(T6402&lt;=0.1,"1-10%",IF(T6402&lt;=0.2,"11-20%",IF(T6402&lt;=0.3,"21-30%",IF(T6402&lt;=0.4,"31-40%",IF(T6402&lt;=0.5,"41-50%","Over 50%"))))))</f>
        <v>0% (No Discount)</v>
      </c>
      <c r="AA6402" s="17">
        <f>IF(COUNTIF($B$2:B6402,B6402)=1,1,0)</f>
        <v>0</v>
      </c>
      <c r="AB6402" s="17">
        <f>IF(COUNTIF($F$2:F6402,F6402)=1,1,0)</f>
        <v>0</v>
      </c>
    </row>
    <row r="6403" spans="1:28" x14ac:dyDescent="0.2">
      <c r="A6403" s="17">
        <v>6402</v>
      </c>
      <c r="B6403" t="s">
        <v>8911</v>
      </c>
      <c r="C6403" s="18">
        <v>42885</v>
      </c>
      <c r="D6403" s="18">
        <v>42886</v>
      </c>
      <c r="E6403" t="s">
        <v>215</v>
      </c>
      <c r="F6403" t="s">
        <v>2001</v>
      </c>
      <c r="G6403" t="s">
        <v>2002</v>
      </c>
      <c r="H6403" t="s">
        <v>53</v>
      </c>
      <c r="I6403" t="s">
        <v>54</v>
      </c>
      <c r="J6403" t="s">
        <v>4304</v>
      </c>
      <c r="K6403" t="s">
        <v>765</v>
      </c>
      <c r="L6403">
        <v>70506</v>
      </c>
      <c r="M6403" t="s">
        <v>57</v>
      </c>
      <c r="N6403" t="s">
        <v>4508</v>
      </c>
      <c r="O6403" t="s">
        <v>59</v>
      </c>
      <c r="P6403" t="s">
        <v>60</v>
      </c>
      <c r="Q6403" t="s">
        <v>4509</v>
      </c>
      <c r="R6403" s="19">
        <v>241.96</v>
      </c>
      <c r="S6403" s="17">
        <v>2</v>
      </c>
      <c r="T6403" s="20">
        <v>0</v>
      </c>
      <c r="U6403" s="19">
        <v>33.874400000000001</v>
      </c>
      <c r="V6403" s="20">
        <f t="shared" si="500"/>
        <v>0.14000000000000001</v>
      </c>
      <c r="W6403" s="17">
        <f t="shared" si="501"/>
        <v>2017</v>
      </c>
      <c r="X6403" t="str">
        <f t="shared" si="502"/>
        <v>May-2017</v>
      </c>
      <c r="Y6403" s="17">
        <f t="shared" si="503"/>
        <v>1</v>
      </c>
      <c r="Z6403" t="str">
        <f t="shared" si="504"/>
        <v>0% (No Discount)</v>
      </c>
      <c r="AA6403" s="17">
        <f>IF(COUNTIF($B$2:B6403,B6403)=1,1,0)</f>
        <v>1</v>
      </c>
      <c r="AB6403" s="17">
        <f>IF(COUNTIF($F$2:F6403,F6403)=1,1,0)</f>
        <v>0</v>
      </c>
    </row>
    <row r="6404" spans="1:28" x14ac:dyDescent="0.2">
      <c r="A6404" s="17">
        <v>6403</v>
      </c>
      <c r="B6404" t="s">
        <v>8911</v>
      </c>
      <c r="C6404" s="18">
        <v>42885</v>
      </c>
      <c r="D6404" s="18">
        <v>42886</v>
      </c>
      <c r="E6404" t="s">
        <v>215</v>
      </c>
      <c r="F6404" t="s">
        <v>2001</v>
      </c>
      <c r="G6404" t="s">
        <v>2002</v>
      </c>
      <c r="H6404" t="s">
        <v>53</v>
      </c>
      <c r="I6404" t="s">
        <v>54</v>
      </c>
      <c r="J6404" t="s">
        <v>4304</v>
      </c>
      <c r="K6404" t="s">
        <v>765</v>
      </c>
      <c r="L6404">
        <v>70506</v>
      </c>
      <c r="M6404" t="s">
        <v>57</v>
      </c>
      <c r="N6404" t="s">
        <v>4269</v>
      </c>
      <c r="O6404" t="s">
        <v>73</v>
      </c>
      <c r="P6404" t="s">
        <v>102</v>
      </c>
      <c r="Q6404" t="s">
        <v>4270</v>
      </c>
      <c r="R6404" s="19">
        <v>3.89</v>
      </c>
      <c r="S6404" s="17">
        <v>1</v>
      </c>
      <c r="T6404" s="20">
        <v>0</v>
      </c>
      <c r="U6404" s="19">
        <v>1.8672</v>
      </c>
      <c r="V6404" s="20">
        <f t="shared" si="500"/>
        <v>0.48</v>
      </c>
      <c r="W6404" s="17">
        <f t="shared" si="501"/>
        <v>2017</v>
      </c>
      <c r="X6404" t="str">
        <f t="shared" si="502"/>
        <v>May-2017</v>
      </c>
      <c r="Y6404" s="17">
        <f t="shared" si="503"/>
        <v>1</v>
      </c>
      <c r="Z6404" t="str">
        <f t="shared" si="504"/>
        <v>0% (No Discount)</v>
      </c>
      <c r="AA6404" s="17">
        <f>IF(COUNTIF($B$2:B6404,B6404)=1,1,0)</f>
        <v>0</v>
      </c>
      <c r="AB6404" s="17">
        <f>IF(COUNTIF($F$2:F6404,F6404)=1,1,0)</f>
        <v>0</v>
      </c>
    </row>
    <row r="6405" spans="1:28" x14ac:dyDescent="0.2">
      <c r="A6405" s="17">
        <v>6404</v>
      </c>
      <c r="B6405" t="s">
        <v>8911</v>
      </c>
      <c r="C6405" s="18">
        <v>42885</v>
      </c>
      <c r="D6405" s="18">
        <v>42886</v>
      </c>
      <c r="E6405" t="s">
        <v>215</v>
      </c>
      <c r="F6405" t="s">
        <v>2001</v>
      </c>
      <c r="G6405" t="s">
        <v>2002</v>
      </c>
      <c r="H6405" t="s">
        <v>53</v>
      </c>
      <c r="I6405" t="s">
        <v>54</v>
      </c>
      <c r="J6405" t="s">
        <v>4304</v>
      </c>
      <c r="K6405" t="s">
        <v>765</v>
      </c>
      <c r="L6405">
        <v>70506</v>
      </c>
      <c r="M6405" t="s">
        <v>57</v>
      </c>
      <c r="N6405" t="s">
        <v>6861</v>
      </c>
      <c r="O6405" t="s">
        <v>59</v>
      </c>
      <c r="P6405" t="s">
        <v>92</v>
      </c>
      <c r="Q6405" t="s">
        <v>6862</v>
      </c>
      <c r="R6405" s="19">
        <v>8.01</v>
      </c>
      <c r="S6405" s="17">
        <v>3</v>
      </c>
      <c r="T6405" s="20">
        <v>0</v>
      </c>
      <c r="U6405" s="19">
        <v>3.0438000000000001</v>
      </c>
      <c r="V6405" s="20">
        <f t="shared" si="500"/>
        <v>0.38</v>
      </c>
      <c r="W6405" s="17">
        <f t="shared" si="501"/>
        <v>2017</v>
      </c>
      <c r="X6405" t="str">
        <f t="shared" si="502"/>
        <v>May-2017</v>
      </c>
      <c r="Y6405" s="17">
        <f t="shared" si="503"/>
        <v>1</v>
      </c>
      <c r="Z6405" t="str">
        <f t="shared" si="504"/>
        <v>0% (No Discount)</v>
      </c>
      <c r="AA6405" s="17">
        <f>IF(COUNTIF($B$2:B6405,B6405)=1,1,0)</f>
        <v>0</v>
      </c>
      <c r="AB6405" s="17">
        <f>IF(COUNTIF($F$2:F6405,F6405)=1,1,0)</f>
        <v>0</v>
      </c>
    </row>
    <row r="6406" spans="1:28" x14ac:dyDescent="0.2">
      <c r="A6406" s="17">
        <v>6405</v>
      </c>
      <c r="B6406" t="s">
        <v>8912</v>
      </c>
      <c r="C6406" s="18">
        <v>42338</v>
      </c>
      <c r="D6406" s="18">
        <v>42343</v>
      </c>
      <c r="E6406" t="s">
        <v>77</v>
      </c>
      <c r="F6406" t="s">
        <v>4504</v>
      </c>
      <c r="G6406" t="s">
        <v>4505</v>
      </c>
      <c r="H6406" t="s">
        <v>53</v>
      </c>
      <c r="I6406" t="s">
        <v>54</v>
      </c>
      <c r="J6406" t="s">
        <v>4624</v>
      </c>
      <c r="K6406" t="s">
        <v>115</v>
      </c>
      <c r="L6406">
        <v>27604</v>
      </c>
      <c r="M6406" t="s">
        <v>57</v>
      </c>
      <c r="N6406" t="s">
        <v>4817</v>
      </c>
      <c r="O6406" t="s">
        <v>98</v>
      </c>
      <c r="P6406" t="s">
        <v>99</v>
      </c>
      <c r="Q6406" t="s">
        <v>4818</v>
      </c>
      <c r="R6406" s="19">
        <v>177.48</v>
      </c>
      <c r="S6406" s="17">
        <v>3</v>
      </c>
      <c r="T6406" s="20">
        <v>0.2</v>
      </c>
      <c r="U6406" s="19">
        <v>19.9665</v>
      </c>
      <c r="V6406" s="20">
        <f t="shared" si="500"/>
        <v>0.1125</v>
      </c>
      <c r="W6406" s="17">
        <f t="shared" si="501"/>
        <v>2015</v>
      </c>
      <c r="X6406" t="str">
        <f t="shared" si="502"/>
        <v>Nov-2015</v>
      </c>
      <c r="Y6406" s="17">
        <f t="shared" si="503"/>
        <v>5</v>
      </c>
      <c r="Z6406" t="str">
        <f t="shared" si="504"/>
        <v>11-20%</v>
      </c>
      <c r="AA6406" s="17">
        <f>IF(COUNTIF($B$2:B6406,B6406)=1,1,0)</f>
        <v>1</v>
      </c>
      <c r="AB6406" s="17">
        <f>IF(COUNTIF($F$2:F6406,F6406)=1,1,0)</f>
        <v>0</v>
      </c>
    </row>
    <row r="6407" spans="1:28" x14ac:dyDescent="0.2">
      <c r="A6407" s="17">
        <v>6406</v>
      </c>
      <c r="B6407" t="s">
        <v>8913</v>
      </c>
      <c r="C6407" s="18">
        <v>42978</v>
      </c>
      <c r="D6407" s="18">
        <v>42980</v>
      </c>
      <c r="E6407" t="s">
        <v>50</v>
      </c>
      <c r="F6407" t="s">
        <v>2579</v>
      </c>
      <c r="G6407" t="s">
        <v>2580</v>
      </c>
      <c r="H6407" t="s">
        <v>68</v>
      </c>
      <c r="I6407" t="s">
        <v>54</v>
      </c>
      <c r="J6407" t="s">
        <v>4712</v>
      </c>
      <c r="K6407" t="s">
        <v>123</v>
      </c>
      <c r="L6407">
        <v>99207</v>
      </c>
      <c r="M6407" t="s">
        <v>71</v>
      </c>
      <c r="N6407" t="s">
        <v>1620</v>
      </c>
      <c r="O6407" t="s">
        <v>59</v>
      </c>
      <c r="P6407" t="s">
        <v>63</v>
      </c>
      <c r="Q6407" t="s">
        <v>1621</v>
      </c>
      <c r="R6407" s="19">
        <v>569.56799999999998</v>
      </c>
      <c r="S6407" s="17">
        <v>2</v>
      </c>
      <c r="T6407" s="20">
        <v>0.2</v>
      </c>
      <c r="U6407" s="19">
        <v>7.1196000000000002</v>
      </c>
      <c r="V6407" s="20">
        <f t="shared" si="500"/>
        <v>1.2500000000000001E-2</v>
      </c>
      <c r="W6407" s="17">
        <f t="shared" si="501"/>
        <v>2017</v>
      </c>
      <c r="X6407" t="str">
        <f t="shared" si="502"/>
        <v>Aug-2017</v>
      </c>
      <c r="Y6407" s="17">
        <f t="shared" si="503"/>
        <v>2</v>
      </c>
      <c r="Z6407" t="str">
        <f t="shared" si="504"/>
        <v>11-20%</v>
      </c>
      <c r="AA6407" s="17">
        <f>IF(COUNTIF($B$2:B6407,B6407)=1,1,0)</f>
        <v>1</v>
      </c>
      <c r="AB6407" s="17">
        <f>IF(COUNTIF($F$2:F6407,F6407)=1,1,0)</f>
        <v>0</v>
      </c>
    </row>
    <row r="6408" spans="1:28" x14ac:dyDescent="0.2">
      <c r="A6408" s="17">
        <v>6407</v>
      </c>
      <c r="B6408" t="s">
        <v>8913</v>
      </c>
      <c r="C6408" s="18">
        <v>42978</v>
      </c>
      <c r="D6408" s="18">
        <v>42980</v>
      </c>
      <c r="E6408" t="s">
        <v>50</v>
      </c>
      <c r="F6408" t="s">
        <v>2579</v>
      </c>
      <c r="G6408" t="s">
        <v>2580</v>
      </c>
      <c r="H6408" t="s">
        <v>68</v>
      </c>
      <c r="I6408" t="s">
        <v>54</v>
      </c>
      <c r="J6408" t="s">
        <v>4712</v>
      </c>
      <c r="K6408" t="s">
        <v>123</v>
      </c>
      <c r="L6408">
        <v>99207</v>
      </c>
      <c r="M6408" t="s">
        <v>71</v>
      </c>
      <c r="N6408" t="s">
        <v>395</v>
      </c>
      <c r="O6408" t="s">
        <v>73</v>
      </c>
      <c r="P6408" t="s">
        <v>86</v>
      </c>
      <c r="Q6408" t="s">
        <v>396</v>
      </c>
      <c r="R6408" s="19">
        <v>149.72999999999999</v>
      </c>
      <c r="S6408" s="17">
        <v>7</v>
      </c>
      <c r="T6408" s="20">
        <v>0</v>
      </c>
      <c r="U6408" s="19">
        <v>43.421700000000001</v>
      </c>
      <c r="V6408" s="20">
        <f t="shared" si="500"/>
        <v>0.29000000000000004</v>
      </c>
      <c r="W6408" s="17">
        <f t="shared" si="501"/>
        <v>2017</v>
      </c>
      <c r="X6408" t="str">
        <f t="shared" si="502"/>
        <v>Aug-2017</v>
      </c>
      <c r="Y6408" s="17">
        <f t="shared" si="503"/>
        <v>2</v>
      </c>
      <c r="Z6408" t="str">
        <f t="shared" si="504"/>
        <v>0% (No Discount)</v>
      </c>
      <c r="AA6408" s="17">
        <f>IF(COUNTIF($B$2:B6408,B6408)=1,1,0)</f>
        <v>0</v>
      </c>
      <c r="AB6408" s="17">
        <f>IF(COUNTIF($F$2:F6408,F6408)=1,1,0)</f>
        <v>0</v>
      </c>
    </row>
    <row r="6409" spans="1:28" x14ac:dyDescent="0.2">
      <c r="A6409" s="17">
        <v>6408</v>
      </c>
      <c r="B6409" t="s">
        <v>8914</v>
      </c>
      <c r="C6409" s="18">
        <v>42869</v>
      </c>
      <c r="D6409" s="18">
        <v>42870</v>
      </c>
      <c r="E6409" t="s">
        <v>215</v>
      </c>
      <c r="F6409" t="s">
        <v>1910</v>
      </c>
      <c r="G6409" t="s">
        <v>1911</v>
      </c>
      <c r="H6409" t="s">
        <v>53</v>
      </c>
      <c r="I6409" t="s">
        <v>54</v>
      </c>
      <c r="J6409" t="s">
        <v>211</v>
      </c>
      <c r="K6409" t="s">
        <v>131</v>
      </c>
      <c r="L6409">
        <v>77041</v>
      </c>
      <c r="M6409" t="s">
        <v>132</v>
      </c>
      <c r="N6409" t="s">
        <v>4804</v>
      </c>
      <c r="O6409" t="s">
        <v>59</v>
      </c>
      <c r="P6409" t="s">
        <v>63</v>
      </c>
      <c r="Q6409" t="s">
        <v>4805</v>
      </c>
      <c r="R6409" s="19">
        <v>899.43</v>
      </c>
      <c r="S6409" s="17">
        <v>5</v>
      </c>
      <c r="T6409" s="20">
        <v>0.3</v>
      </c>
      <c r="U6409" s="19">
        <v>-12.849</v>
      </c>
      <c r="V6409" s="20">
        <f t="shared" si="500"/>
        <v>-1.4285714285714287E-2</v>
      </c>
      <c r="W6409" s="17">
        <f t="shared" si="501"/>
        <v>2017</v>
      </c>
      <c r="X6409" t="str">
        <f t="shared" si="502"/>
        <v>May-2017</v>
      </c>
      <c r="Y6409" s="17">
        <f t="shared" si="503"/>
        <v>1</v>
      </c>
      <c r="Z6409" t="str">
        <f t="shared" si="504"/>
        <v>21-30%</v>
      </c>
      <c r="AA6409" s="17">
        <f>IF(COUNTIF($B$2:B6409,B6409)=1,1,0)</f>
        <v>1</v>
      </c>
      <c r="AB6409" s="17">
        <f>IF(COUNTIF($F$2:F6409,F6409)=1,1,0)</f>
        <v>0</v>
      </c>
    </row>
    <row r="6410" spans="1:28" x14ac:dyDescent="0.2">
      <c r="A6410" s="17">
        <v>6409</v>
      </c>
      <c r="B6410" t="s">
        <v>8914</v>
      </c>
      <c r="C6410" s="18">
        <v>42869</v>
      </c>
      <c r="D6410" s="18">
        <v>42870</v>
      </c>
      <c r="E6410" t="s">
        <v>215</v>
      </c>
      <c r="F6410" t="s">
        <v>1910</v>
      </c>
      <c r="G6410" t="s">
        <v>1911</v>
      </c>
      <c r="H6410" t="s">
        <v>53</v>
      </c>
      <c r="I6410" t="s">
        <v>54</v>
      </c>
      <c r="J6410" t="s">
        <v>211</v>
      </c>
      <c r="K6410" t="s">
        <v>131</v>
      </c>
      <c r="L6410">
        <v>77041</v>
      </c>
      <c r="M6410" t="s">
        <v>132</v>
      </c>
      <c r="N6410" t="s">
        <v>4747</v>
      </c>
      <c r="O6410" t="s">
        <v>73</v>
      </c>
      <c r="P6410" t="s">
        <v>95</v>
      </c>
      <c r="Q6410" t="s">
        <v>4748</v>
      </c>
      <c r="R6410" s="19">
        <v>46.2</v>
      </c>
      <c r="S6410" s="17">
        <v>5</v>
      </c>
      <c r="T6410" s="20">
        <v>0.2</v>
      </c>
      <c r="U6410" s="19">
        <v>5.7750000000000004</v>
      </c>
      <c r="V6410" s="20">
        <f t="shared" si="500"/>
        <v>0.125</v>
      </c>
      <c r="W6410" s="17">
        <f t="shared" si="501"/>
        <v>2017</v>
      </c>
      <c r="X6410" t="str">
        <f t="shared" si="502"/>
        <v>May-2017</v>
      </c>
      <c r="Y6410" s="17">
        <f t="shared" si="503"/>
        <v>1</v>
      </c>
      <c r="Z6410" t="str">
        <f t="shared" si="504"/>
        <v>11-20%</v>
      </c>
      <c r="AA6410" s="17">
        <f>IF(COUNTIF($B$2:B6410,B6410)=1,1,0)</f>
        <v>0</v>
      </c>
      <c r="AB6410" s="17">
        <f>IF(COUNTIF($F$2:F6410,F6410)=1,1,0)</f>
        <v>0</v>
      </c>
    </row>
    <row r="6411" spans="1:28" x14ac:dyDescent="0.2">
      <c r="A6411" s="17">
        <v>6410</v>
      </c>
      <c r="B6411" t="s">
        <v>8914</v>
      </c>
      <c r="C6411" s="18">
        <v>42869</v>
      </c>
      <c r="D6411" s="18">
        <v>42870</v>
      </c>
      <c r="E6411" t="s">
        <v>215</v>
      </c>
      <c r="F6411" t="s">
        <v>1910</v>
      </c>
      <c r="G6411" t="s">
        <v>1911</v>
      </c>
      <c r="H6411" t="s">
        <v>53</v>
      </c>
      <c r="I6411" t="s">
        <v>54</v>
      </c>
      <c r="J6411" t="s">
        <v>211</v>
      </c>
      <c r="K6411" t="s">
        <v>131</v>
      </c>
      <c r="L6411">
        <v>77041</v>
      </c>
      <c r="M6411" t="s">
        <v>132</v>
      </c>
      <c r="N6411" t="s">
        <v>8915</v>
      </c>
      <c r="O6411" t="s">
        <v>73</v>
      </c>
      <c r="P6411" t="s">
        <v>117</v>
      </c>
      <c r="Q6411" t="s">
        <v>8916</v>
      </c>
      <c r="R6411" s="19">
        <v>47.951999999999998</v>
      </c>
      <c r="S6411" s="17">
        <v>3</v>
      </c>
      <c r="T6411" s="20">
        <v>0.2</v>
      </c>
      <c r="U6411" s="19">
        <v>16.183800000000002</v>
      </c>
      <c r="V6411" s="20">
        <f t="shared" si="500"/>
        <v>0.33750000000000002</v>
      </c>
      <c r="W6411" s="17">
        <f t="shared" si="501"/>
        <v>2017</v>
      </c>
      <c r="X6411" t="str">
        <f t="shared" si="502"/>
        <v>May-2017</v>
      </c>
      <c r="Y6411" s="17">
        <f t="shared" si="503"/>
        <v>1</v>
      </c>
      <c r="Z6411" t="str">
        <f t="shared" si="504"/>
        <v>11-20%</v>
      </c>
      <c r="AA6411" s="17">
        <f>IF(COUNTIF($B$2:B6411,B6411)=1,1,0)</f>
        <v>0</v>
      </c>
      <c r="AB6411" s="17">
        <f>IF(COUNTIF($F$2:F6411,F6411)=1,1,0)</f>
        <v>0</v>
      </c>
    </row>
    <row r="6412" spans="1:28" x14ac:dyDescent="0.2">
      <c r="A6412" s="17">
        <v>6411</v>
      </c>
      <c r="B6412" t="s">
        <v>8914</v>
      </c>
      <c r="C6412" s="18">
        <v>42869</v>
      </c>
      <c r="D6412" s="18">
        <v>42870</v>
      </c>
      <c r="E6412" t="s">
        <v>215</v>
      </c>
      <c r="F6412" t="s">
        <v>1910</v>
      </c>
      <c r="G6412" t="s">
        <v>1911</v>
      </c>
      <c r="H6412" t="s">
        <v>53</v>
      </c>
      <c r="I6412" t="s">
        <v>54</v>
      </c>
      <c r="J6412" t="s">
        <v>211</v>
      </c>
      <c r="K6412" t="s">
        <v>131</v>
      </c>
      <c r="L6412">
        <v>77041</v>
      </c>
      <c r="M6412" t="s">
        <v>132</v>
      </c>
      <c r="N6412" t="s">
        <v>6826</v>
      </c>
      <c r="O6412" t="s">
        <v>98</v>
      </c>
      <c r="P6412" t="s">
        <v>99</v>
      </c>
      <c r="Q6412" t="s">
        <v>6827</v>
      </c>
      <c r="R6412" s="19">
        <v>7.992</v>
      </c>
      <c r="S6412" s="17">
        <v>1</v>
      </c>
      <c r="T6412" s="20">
        <v>0.2</v>
      </c>
      <c r="U6412" s="19">
        <v>0.69930000000000003</v>
      </c>
      <c r="V6412" s="20">
        <f t="shared" si="500"/>
        <v>8.7500000000000008E-2</v>
      </c>
      <c r="W6412" s="17">
        <f t="shared" si="501"/>
        <v>2017</v>
      </c>
      <c r="X6412" t="str">
        <f t="shared" si="502"/>
        <v>May-2017</v>
      </c>
      <c r="Y6412" s="17">
        <f t="shared" si="503"/>
        <v>1</v>
      </c>
      <c r="Z6412" t="str">
        <f t="shared" si="504"/>
        <v>11-20%</v>
      </c>
      <c r="AA6412" s="17">
        <f>IF(COUNTIF($B$2:B6412,B6412)=1,1,0)</f>
        <v>0</v>
      </c>
      <c r="AB6412" s="17">
        <f>IF(COUNTIF($F$2:F6412,F6412)=1,1,0)</f>
        <v>0</v>
      </c>
    </row>
    <row r="6413" spans="1:28" x14ac:dyDescent="0.2">
      <c r="A6413" s="17">
        <v>6412</v>
      </c>
      <c r="B6413" t="s">
        <v>8914</v>
      </c>
      <c r="C6413" s="18">
        <v>42869</v>
      </c>
      <c r="D6413" s="18">
        <v>42870</v>
      </c>
      <c r="E6413" t="s">
        <v>215</v>
      </c>
      <c r="F6413" t="s">
        <v>1910</v>
      </c>
      <c r="G6413" t="s">
        <v>1911</v>
      </c>
      <c r="H6413" t="s">
        <v>53</v>
      </c>
      <c r="I6413" t="s">
        <v>54</v>
      </c>
      <c r="J6413" t="s">
        <v>211</v>
      </c>
      <c r="K6413" t="s">
        <v>131</v>
      </c>
      <c r="L6413">
        <v>77041</v>
      </c>
      <c r="M6413" t="s">
        <v>132</v>
      </c>
      <c r="N6413" t="s">
        <v>7675</v>
      </c>
      <c r="O6413" t="s">
        <v>73</v>
      </c>
      <c r="P6413" t="s">
        <v>117</v>
      </c>
      <c r="Q6413" t="s">
        <v>7676</v>
      </c>
      <c r="R6413" s="19">
        <v>76.864000000000004</v>
      </c>
      <c r="S6413" s="17">
        <v>2</v>
      </c>
      <c r="T6413" s="20">
        <v>0.2</v>
      </c>
      <c r="U6413" s="19">
        <v>26.9024</v>
      </c>
      <c r="V6413" s="20">
        <f t="shared" si="500"/>
        <v>0.35</v>
      </c>
      <c r="W6413" s="17">
        <f t="shared" si="501"/>
        <v>2017</v>
      </c>
      <c r="X6413" t="str">
        <f t="shared" si="502"/>
        <v>May-2017</v>
      </c>
      <c r="Y6413" s="17">
        <f t="shared" si="503"/>
        <v>1</v>
      </c>
      <c r="Z6413" t="str">
        <f t="shared" si="504"/>
        <v>11-20%</v>
      </c>
      <c r="AA6413" s="17">
        <f>IF(COUNTIF($B$2:B6413,B6413)=1,1,0)</f>
        <v>0</v>
      </c>
      <c r="AB6413" s="17">
        <f>IF(COUNTIF($F$2:F6413,F6413)=1,1,0)</f>
        <v>0</v>
      </c>
    </row>
    <row r="6414" spans="1:28" x14ac:dyDescent="0.2">
      <c r="A6414" s="17">
        <v>6413</v>
      </c>
      <c r="B6414" t="s">
        <v>8917</v>
      </c>
      <c r="C6414" s="18">
        <v>42964</v>
      </c>
      <c r="D6414" s="18">
        <v>42970</v>
      </c>
      <c r="E6414" t="s">
        <v>77</v>
      </c>
      <c r="F6414" t="s">
        <v>5039</v>
      </c>
      <c r="G6414" t="s">
        <v>5040</v>
      </c>
      <c r="H6414" t="s">
        <v>129</v>
      </c>
      <c r="I6414" t="s">
        <v>54</v>
      </c>
      <c r="J6414" t="s">
        <v>1505</v>
      </c>
      <c r="K6414" t="s">
        <v>56</v>
      </c>
      <c r="L6414">
        <v>40214</v>
      </c>
      <c r="M6414" t="s">
        <v>57</v>
      </c>
      <c r="N6414" t="s">
        <v>645</v>
      </c>
      <c r="O6414" t="s">
        <v>73</v>
      </c>
      <c r="P6414" t="s">
        <v>102</v>
      </c>
      <c r="Q6414" t="s">
        <v>646</v>
      </c>
      <c r="R6414" s="19">
        <v>102.93</v>
      </c>
      <c r="S6414" s="17">
        <v>3</v>
      </c>
      <c r="T6414" s="20">
        <v>0</v>
      </c>
      <c r="U6414" s="19">
        <v>48.377099999999999</v>
      </c>
      <c r="V6414" s="20">
        <f t="shared" si="500"/>
        <v>0.47</v>
      </c>
      <c r="W6414" s="17">
        <f t="shared" si="501"/>
        <v>2017</v>
      </c>
      <c r="X6414" t="str">
        <f t="shared" si="502"/>
        <v>Aug-2017</v>
      </c>
      <c r="Y6414" s="17">
        <f t="shared" si="503"/>
        <v>6</v>
      </c>
      <c r="Z6414" t="str">
        <f t="shared" si="504"/>
        <v>0% (No Discount)</v>
      </c>
      <c r="AA6414" s="17">
        <f>IF(COUNTIF($B$2:B6414,B6414)=1,1,0)</f>
        <v>1</v>
      </c>
      <c r="AB6414" s="17">
        <f>IF(COUNTIF($F$2:F6414,F6414)=1,1,0)</f>
        <v>0</v>
      </c>
    </row>
    <row r="6415" spans="1:28" x14ac:dyDescent="0.2">
      <c r="A6415" s="17">
        <v>6414</v>
      </c>
      <c r="B6415" t="s">
        <v>8917</v>
      </c>
      <c r="C6415" s="18">
        <v>42964</v>
      </c>
      <c r="D6415" s="18">
        <v>42970</v>
      </c>
      <c r="E6415" t="s">
        <v>77</v>
      </c>
      <c r="F6415" t="s">
        <v>5039</v>
      </c>
      <c r="G6415" t="s">
        <v>5040</v>
      </c>
      <c r="H6415" t="s">
        <v>129</v>
      </c>
      <c r="I6415" t="s">
        <v>54</v>
      </c>
      <c r="J6415" t="s">
        <v>1505</v>
      </c>
      <c r="K6415" t="s">
        <v>56</v>
      </c>
      <c r="L6415">
        <v>40214</v>
      </c>
      <c r="M6415" t="s">
        <v>57</v>
      </c>
      <c r="N6415" t="s">
        <v>3801</v>
      </c>
      <c r="O6415" t="s">
        <v>98</v>
      </c>
      <c r="P6415" t="s">
        <v>188</v>
      </c>
      <c r="Q6415" t="s">
        <v>3802</v>
      </c>
      <c r="R6415" s="19">
        <v>98.16</v>
      </c>
      <c r="S6415" s="17">
        <v>6</v>
      </c>
      <c r="T6415" s="20">
        <v>0</v>
      </c>
      <c r="U6415" s="19">
        <v>9.8160000000000007</v>
      </c>
      <c r="V6415" s="20">
        <f t="shared" si="500"/>
        <v>0.1</v>
      </c>
      <c r="W6415" s="17">
        <f t="shared" si="501"/>
        <v>2017</v>
      </c>
      <c r="X6415" t="str">
        <f t="shared" si="502"/>
        <v>Aug-2017</v>
      </c>
      <c r="Y6415" s="17">
        <f t="shared" si="503"/>
        <v>6</v>
      </c>
      <c r="Z6415" t="str">
        <f t="shared" si="504"/>
        <v>0% (No Discount)</v>
      </c>
      <c r="AA6415" s="17">
        <f>IF(COUNTIF($B$2:B6415,B6415)=1,1,0)</f>
        <v>0</v>
      </c>
      <c r="AB6415" s="17">
        <f>IF(COUNTIF($F$2:F6415,F6415)=1,1,0)</f>
        <v>0</v>
      </c>
    </row>
    <row r="6416" spans="1:28" x14ac:dyDescent="0.2">
      <c r="A6416" s="17">
        <v>6415</v>
      </c>
      <c r="B6416" t="s">
        <v>8918</v>
      </c>
      <c r="C6416" s="18">
        <v>43049</v>
      </c>
      <c r="D6416" s="18">
        <v>43053</v>
      </c>
      <c r="E6416" t="s">
        <v>50</v>
      </c>
      <c r="F6416" t="s">
        <v>6028</v>
      </c>
      <c r="G6416" t="s">
        <v>6029</v>
      </c>
      <c r="H6416" t="s">
        <v>129</v>
      </c>
      <c r="I6416" t="s">
        <v>54</v>
      </c>
      <c r="J6416" t="s">
        <v>7273</v>
      </c>
      <c r="K6416" t="s">
        <v>81</v>
      </c>
      <c r="L6416">
        <v>33021</v>
      </c>
      <c r="M6416" t="s">
        <v>57</v>
      </c>
      <c r="N6416" t="s">
        <v>8250</v>
      </c>
      <c r="O6416" t="s">
        <v>73</v>
      </c>
      <c r="P6416" t="s">
        <v>102</v>
      </c>
      <c r="Q6416" t="s">
        <v>8251</v>
      </c>
      <c r="R6416" s="19">
        <v>11.52</v>
      </c>
      <c r="S6416" s="17">
        <v>5</v>
      </c>
      <c r="T6416" s="20">
        <v>0.7</v>
      </c>
      <c r="U6416" s="19">
        <v>-7.68</v>
      </c>
      <c r="V6416" s="20">
        <f t="shared" si="500"/>
        <v>-0.66666666666666663</v>
      </c>
      <c r="W6416" s="17">
        <f t="shared" si="501"/>
        <v>2017</v>
      </c>
      <c r="X6416" t="str">
        <f t="shared" si="502"/>
        <v>Nov-2017</v>
      </c>
      <c r="Y6416" s="17">
        <f t="shared" si="503"/>
        <v>4</v>
      </c>
      <c r="Z6416" t="str">
        <f t="shared" si="504"/>
        <v>Over 50%</v>
      </c>
      <c r="AA6416" s="17">
        <f>IF(COUNTIF($B$2:B6416,B6416)=1,1,0)</f>
        <v>1</v>
      </c>
      <c r="AB6416" s="17">
        <f>IF(COUNTIF($F$2:F6416,F6416)=1,1,0)</f>
        <v>0</v>
      </c>
    </row>
    <row r="6417" spans="1:28" x14ac:dyDescent="0.2">
      <c r="A6417" s="17">
        <v>6416</v>
      </c>
      <c r="B6417" t="s">
        <v>8919</v>
      </c>
      <c r="C6417" s="18">
        <v>42968</v>
      </c>
      <c r="D6417" s="18">
        <v>42968</v>
      </c>
      <c r="E6417" t="s">
        <v>1320</v>
      </c>
      <c r="F6417" t="s">
        <v>3291</v>
      </c>
      <c r="G6417" t="s">
        <v>3292</v>
      </c>
      <c r="H6417" t="s">
        <v>68</v>
      </c>
      <c r="I6417" t="s">
        <v>54</v>
      </c>
      <c r="J6417" t="s">
        <v>8062</v>
      </c>
      <c r="K6417" t="s">
        <v>337</v>
      </c>
      <c r="L6417">
        <v>85224</v>
      </c>
      <c r="M6417" t="s">
        <v>71</v>
      </c>
      <c r="N6417" t="s">
        <v>2592</v>
      </c>
      <c r="O6417" t="s">
        <v>73</v>
      </c>
      <c r="P6417" t="s">
        <v>117</v>
      </c>
      <c r="Q6417" t="s">
        <v>2593</v>
      </c>
      <c r="R6417" s="19">
        <v>83.88</v>
      </c>
      <c r="S6417" s="17">
        <v>1</v>
      </c>
      <c r="T6417" s="20">
        <v>0.2</v>
      </c>
      <c r="U6417" s="19">
        <v>29.358000000000001</v>
      </c>
      <c r="V6417" s="20">
        <f t="shared" si="500"/>
        <v>0.35000000000000003</v>
      </c>
      <c r="W6417" s="17">
        <f t="shared" si="501"/>
        <v>2017</v>
      </c>
      <c r="X6417" t="str">
        <f t="shared" si="502"/>
        <v>Aug-2017</v>
      </c>
      <c r="Y6417" s="17">
        <f t="shared" si="503"/>
        <v>0</v>
      </c>
      <c r="Z6417" t="str">
        <f t="shared" si="504"/>
        <v>11-20%</v>
      </c>
      <c r="AA6417" s="17">
        <f>IF(COUNTIF($B$2:B6417,B6417)=1,1,0)</f>
        <v>1</v>
      </c>
      <c r="AB6417" s="17">
        <f>IF(COUNTIF($F$2:F6417,F6417)=1,1,0)</f>
        <v>0</v>
      </c>
    </row>
    <row r="6418" spans="1:28" x14ac:dyDescent="0.2">
      <c r="A6418" s="17">
        <v>6417</v>
      </c>
      <c r="B6418" t="s">
        <v>8920</v>
      </c>
      <c r="C6418" s="18">
        <v>42437</v>
      </c>
      <c r="D6418" s="18">
        <v>42441</v>
      </c>
      <c r="E6418" t="s">
        <v>77</v>
      </c>
      <c r="F6418" t="s">
        <v>3182</v>
      </c>
      <c r="G6418" t="s">
        <v>3183</v>
      </c>
      <c r="H6418" t="s">
        <v>53</v>
      </c>
      <c r="I6418" t="s">
        <v>54</v>
      </c>
      <c r="J6418" t="s">
        <v>173</v>
      </c>
      <c r="K6418" t="s">
        <v>174</v>
      </c>
      <c r="L6418">
        <v>19120</v>
      </c>
      <c r="M6418" t="s">
        <v>175</v>
      </c>
      <c r="N6418" t="s">
        <v>5868</v>
      </c>
      <c r="O6418" t="s">
        <v>98</v>
      </c>
      <c r="P6418" t="s">
        <v>99</v>
      </c>
      <c r="Q6418" t="s">
        <v>5869</v>
      </c>
      <c r="R6418" s="19">
        <v>108.57599999999999</v>
      </c>
      <c r="S6418" s="17">
        <v>4</v>
      </c>
      <c r="T6418" s="20">
        <v>0.4</v>
      </c>
      <c r="U6418" s="19">
        <v>-25.334399999999999</v>
      </c>
      <c r="V6418" s="20">
        <f t="shared" si="500"/>
        <v>-0.23333333333333334</v>
      </c>
      <c r="W6418" s="17">
        <f t="shared" si="501"/>
        <v>2016</v>
      </c>
      <c r="X6418" t="str">
        <f t="shared" si="502"/>
        <v>Mar-2016</v>
      </c>
      <c r="Y6418" s="17">
        <f t="shared" si="503"/>
        <v>4</v>
      </c>
      <c r="Z6418" t="str">
        <f t="shared" si="504"/>
        <v>31-40%</v>
      </c>
      <c r="AA6418" s="17">
        <f>IF(COUNTIF($B$2:B6418,B6418)=1,1,0)</f>
        <v>1</v>
      </c>
      <c r="AB6418" s="17">
        <f>IF(COUNTIF($F$2:F6418,F6418)=1,1,0)</f>
        <v>0</v>
      </c>
    </row>
    <row r="6419" spans="1:28" x14ac:dyDescent="0.2">
      <c r="A6419" s="17">
        <v>6418</v>
      </c>
      <c r="B6419" t="s">
        <v>8920</v>
      </c>
      <c r="C6419" s="18">
        <v>42437</v>
      </c>
      <c r="D6419" s="18">
        <v>42441</v>
      </c>
      <c r="E6419" t="s">
        <v>77</v>
      </c>
      <c r="F6419" t="s">
        <v>3182</v>
      </c>
      <c r="G6419" t="s">
        <v>3183</v>
      </c>
      <c r="H6419" t="s">
        <v>53</v>
      </c>
      <c r="I6419" t="s">
        <v>54</v>
      </c>
      <c r="J6419" t="s">
        <v>173</v>
      </c>
      <c r="K6419" t="s">
        <v>174</v>
      </c>
      <c r="L6419">
        <v>19120</v>
      </c>
      <c r="M6419" t="s">
        <v>175</v>
      </c>
      <c r="N6419" t="s">
        <v>4103</v>
      </c>
      <c r="O6419" t="s">
        <v>73</v>
      </c>
      <c r="P6419" t="s">
        <v>296</v>
      </c>
      <c r="Q6419" t="s">
        <v>4104</v>
      </c>
      <c r="R6419" s="19">
        <v>5.984</v>
      </c>
      <c r="S6419" s="17">
        <v>2</v>
      </c>
      <c r="T6419" s="20">
        <v>0.2</v>
      </c>
      <c r="U6419" s="19">
        <v>-1.3464</v>
      </c>
      <c r="V6419" s="20">
        <f t="shared" si="500"/>
        <v>-0.22500000000000001</v>
      </c>
      <c r="W6419" s="17">
        <f t="shared" si="501"/>
        <v>2016</v>
      </c>
      <c r="X6419" t="str">
        <f t="shared" si="502"/>
        <v>Mar-2016</v>
      </c>
      <c r="Y6419" s="17">
        <f t="shared" si="503"/>
        <v>4</v>
      </c>
      <c r="Z6419" t="str">
        <f t="shared" si="504"/>
        <v>11-20%</v>
      </c>
      <c r="AA6419" s="17">
        <f>IF(COUNTIF($B$2:B6419,B6419)=1,1,0)</f>
        <v>0</v>
      </c>
      <c r="AB6419" s="17">
        <f>IF(COUNTIF($F$2:F6419,F6419)=1,1,0)</f>
        <v>0</v>
      </c>
    </row>
    <row r="6420" spans="1:28" x14ac:dyDescent="0.2">
      <c r="A6420" s="17">
        <v>6419</v>
      </c>
      <c r="B6420" t="s">
        <v>8921</v>
      </c>
      <c r="C6420" s="18">
        <v>42674</v>
      </c>
      <c r="D6420" s="18">
        <v>42679</v>
      </c>
      <c r="E6420" t="s">
        <v>77</v>
      </c>
      <c r="F6420" t="s">
        <v>2540</v>
      </c>
      <c r="G6420" t="s">
        <v>2541</v>
      </c>
      <c r="H6420" t="s">
        <v>68</v>
      </c>
      <c r="I6420" t="s">
        <v>54</v>
      </c>
      <c r="J6420" t="s">
        <v>4584</v>
      </c>
      <c r="K6420" t="s">
        <v>677</v>
      </c>
      <c r="L6420">
        <v>74133</v>
      </c>
      <c r="M6420" t="s">
        <v>132</v>
      </c>
      <c r="N6420" t="s">
        <v>605</v>
      </c>
      <c r="O6420" t="s">
        <v>73</v>
      </c>
      <c r="P6420" t="s">
        <v>606</v>
      </c>
      <c r="Q6420" t="s">
        <v>607</v>
      </c>
      <c r="R6420" s="19">
        <v>21.96</v>
      </c>
      <c r="S6420" s="17">
        <v>2</v>
      </c>
      <c r="T6420" s="20">
        <v>0</v>
      </c>
      <c r="U6420" s="19">
        <v>6.1487999999999996</v>
      </c>
      <c r="V6420" s="20">
        <f t="shared" si="500"/>
        <v>0.27999999999999997</v>
      </c>
      <c r="W6420" s="17">
        <f t="shared" si="501"/>
        <v>2016</v>
      </c>
      <c r="X6420" t="str">
        <f t="shared" si="502"/>
        <v>Oct-2016</v>
      </c>
      <c r="Y6420" s="17">
        <f t="shared" si="503"/>
        <v>5</v>
      </c>
      <c r="Z6420" t="str">
        <f t="shared" si="504"/>
        <v>0% (No Discount)</v>
      </c>
      <c r="AA6420" s="17">
        <f>IF(COUNTIF($B$2:B6420,B6420)=1,1,0)</f>
        <v>1</v>
      </c>
      <c r="AB6420" s="17">
        <f>IF(COUNTIF($F$2:F6420,F6420)=1,1,0)</f>
        <v>0</v>
      </c>
    </row>
    <row r="6421" spans="1:28" x14ac:dyDescent="0.2">
      <c r="A6421" s="17">
        <v>6420</v>
      </c>
      <c r="B6421" t="s">
        <v>8921</v>
      </c>
      <c r="C6421" s="18">
        <v>42674</v>
      </c>
      <c r="D6421" s="18">
        <v>42679</v>
      </c>
      <c r="E6421" t="s">
        <v>77</v>
      </c>
      <c r="F6421" t="s">
        <v>2540</v>
      </c>
      <c r="G6421" t="s">
        <v>2541</v>
      </c>
      <c r="H6421" t="s">
        <v>68</v>
      </c>
      <c r="I6421" t="s">
        <v>54</v>
      </c>
      <c r="J6421" t="s">
        <v>4584</v>
      </c>
      <c r="K6421" t="s">
        <v>677</v>
      </c>
      <c r="L6421">
        <v>74133</v>
      </c>
      <c r="M6421" t="s">
        <v>132</v>
      </c>
      <c r="N6421" t="s">
        <v>5159</v>
      </c>
      <c r="O6421" t="s">
        <v>59</v>
      </c>
      <c r="P6421" t="s">
        <v>63</v>
      </c>
      <c r="Q6421" t="s">
        <v>5160</v>
      </c>
      <c r="R6421" s="19">
        <v>368.97</v>
      </c>
      <c r="S6421" s="17">
        <v>3</v>
      </c>
      <c r="T6421" s="20">
        <v>0</v>
      </c>
      <c r="U6421" s="19">
        <v>81.173400000000001</v>
      </c>
      <c r="V6421" s="20">
        <f t="shared" si="500"/>
        <v>0.21999999999999997</v>
      </c>
      <c r="W6421" s="17">
        <f t="shared" si="501"/>
        <v>2016</v>
      </c>
      <c r="X6421" t="str">
        <f t="shared" si="502"/>
        <v>Oct-2016</v>
      </c>
      <c r="Y6421" s="17">
        <f t="shared" si="503"/>
        <v>5</v>
      </c>
      <c r="Z6421" t="str">
        <f t="shared" si="504"/>
        <v>0% (No Discount)</v>
      </c>
      <c r="AA6421" s="17">
        <f>IF(COUNTIF($B$2:B6421,B6421)=1,1,0)</f>
        <v>0</v>
      </c>
      <c r="AB6421" s="17">
        <f>IF(COUNTIF($F$2:F6421,F6421)=1,1,0)</f>
        <v>0</v>
      </c>
    </row>
    <row r="6422" spans="1:28" x14ac:dyDescent="0.2">
      <c r="A6422" s="17">
        <v>6421</v>
      </c>
      <c r="B6422" t="s">
        <v>8921</v>
      </c>
      <c r="C6422" s="18">
        <v>42674</v>
      </c>
      <c r="D6422" s="18">
        <v>42679</v>
      </c>
      <c r="E6422" t="s">
        <v>77</v>
      </c>
      <c r="F6422" t="s">
        <v>2540</v>
      </c>
      <c r="G6422" t="s">
        <v>2541</v>
      </c>
      <c r="H6422" t="s">
        <v>68</v>
      </c>
      <c r="I6422" t="s">
        <v>54</v>
      </c>
      <c r="J6422" t="s">
        <v>4584</v>
      </c>
      <c r="K6422" t="s">
        <v>677</v>
      </c>
      <c r="L6422">
        <v>74133</v>
      </c>
      <c r="M6422" t="s">
        <v>132</v>
      </c>
      <c r="N6422" t="s">
        <v>6842</v>
      </c>
      <c r="O6422" t="s">
        <v>73</v>
      </c>
      <c r="P6422" t="s">
        <v>95</v>
      </c>
      <c r="Q6422" t="s">
        <v>6843</v>
      </c>
      <c r="R6422" s="19">
        <v>12.39</v>
      </c>
      <c r="S6422" s="17">
        <v>3</v>
      </c>
      <c r="T6422" s="20">
        <v>0</v>
      </c>
      <c r="U6422" s="19">
        <v>3.4691999999999998</v>
      </c>
      <c r="V6422" s="20">
        <f t="shared" si="500"/>
        <v>0.27999999999999997</v>
      </c>
      <c r="W6422" s="17">
        <f t="shared" si="501"/>
        <v>2016</v>
      </c>
      <c r="X6422" t="str">
        <f t="shared" si="502"/>
        <v>Oct-2016</v>
      </c>
      <c r="Y6422" s="17">
        <f t="shared" si="503"/>
        <v>5</v>
      </c>
      <c r="Z6422" t="str">
        <f t="shared" si="504"/>
        <v>0% (No Discount)</v>
      </c>
      <c r="AA6422" s="17">
        <f>IF(COUNTIF($B$2:B6422,B6422)=1,1,0)</f>
        <v>0</v>
      </c>
      <c r="AB6422" s="17">
        <f>IF(COUNTIF($F$2:F6422,F6422)=1,1,0)</f>
        <v>0</v>
      </c>
    </row>
    <row r="6423" spans="1:28" x14ac:dyDescent="0.2">
      <c r="A6423" s="17">
        <v>6422</v>
      </c>
      <c r="B6423" t="s">
        <v>8921</v>
      </c>
      <c r="C6423" s="18">
        <v>42674</v>
      </c>
      <c r="D6423" s="18">
        <v>42679</v>
      </c>
      <c r="E6423" t="s">
        <v>77</v>
      </c>
      <c r="F6423" t="s">
        <v>2540</v>
      </c>
      <c r="G6423" t="s">
        <v>2541</v>
      </c>
      <c r="H6423" t="s">
        <v>68</v>
      </c>
      <c r="I6423" t="s">
        <v>54</v>
      </c>
      <c r="J6423" t="s">
        <v>4584</v>
      </c>
      <c r="K6423" t="s">
        <v>677</v>
      </c>
      <c r="L6423">
        <v>74133</v>
      </c>
      <c r="M6423" t="s">
        <v>132</v>
      </c>
      <c r="N6423" t="s">
        <v>6044</v>
      </c>
      <c r="O6423" t="s">
        <v>73</v>
      </c>
      <c r="P6423" t="s">
        <v>86</v>
      </c>
      <c r="Q6423" t="s">
        <v>6045</v>
      </c>
      <c r="R6423" s="19">
        <v>332.94</v>
      </c>
      <c r="S6423" s="17">
        <v>3</v>
      </c>
      <c r="T6423" s="20">
        <v>0</v>
      </c>
      <c r="U6423" s="19">
        <v>9.9882000000000009</v>
      </c>
      <c r="V6423" s="20">
        <f t="shared" si="500"/>
        <v>3.0000000000000002E-2</v>
      </c>
      <c r="W6423" s="17">
        <f t="shared" si="501"/>
        <v>2016</v>
      </c>
      <c r="X6423" t="str">
        <f t="shared" si="502"/>
        <v>Oct-2016</v>
      </c>
      <c r="Y6423" s="17">
        <f t="shared" si="503"/>
        <v>5</v>
      </c>
      <c r="Z6423" t="str">
        <f t="shared" si="504"/>
        <v>0% (No Discount)</v>
      </c>
      <c r="AA6423" s="17">
        <f>IF(COUNTIF($B$2:B6423,B6423)=1,1,0)</f>
        <v>0</v>
      </c>
      <c r="AB6423" s="17">
        <f>IF(COUNTIF($F$2:F6423,F6423)=1,1,0)</f>
        <v>0</v>
      </c>
    </row>
    <row r="6424" spans="1:28" x14ac:dyDescent="0.2">
      <c r="A6424" s="17">
        <v>6423</v>
      </c>
      <c r="B6424" t="s">
        <v>8922</v>
      </c>
      <c r="C6424" s="18">
        <v>41846</v>
      </c>
      <c r="D6424" s="18">
        <v>41852</v>
      </c>
      <c r="E6424" t="s">
        <v>77</v>
      </c>
      <c r="F6424" t="s">
        <v>6669</v>
      </c>
      <c r="G6424" t="s">
        <v>6670</v>
      </c>
      <c r="H6424" t="s">
        <v>68</v>
      </c>
      <c r="I6424" t="s">
        <v>54</v>
      </c>
      <c r="J6424" t="s">
        <v>8355</v>
      </c>
      <c r="K6424" t="s">
        <v>148</v>
      </c>
      <c r="L6424">
        <v>84020</v>
      </c>
      <c r="M6424" t="s">
        <v>71</v>
      </c>
      <c r="N6424" t="s">
        <v>4419</v>
      </c>
      <c r="O6424" t="s">
        <v>98</v>
      </c>
      <c r="P6424" t="s">
        <v>188</v>
      </c>
      <c r="Q6424" t="s">
        <v>4420</v>
      </c>
      <c r="R6424" s="19">
        <v>111.93</v>
      </c>
      <c r="S6424" s="17">
        <v>7</v>
      </c>
      <c r="T6424" s="20">
        <v>0</v>
      </c>
      <c r="U6424" s="19">
        <v>34.698300000000003</v>
      </c>
      <c r="V6424" s="20">
        <f t="shared" si="500"/>
        <v>0.31</v>
      </c>
      <c r="W6424" s="17">
        <f t="shared" si="501"/>
        <v>2014</v>
      </c>
      <c r="X6424" t="str">
        <f t="shared" si="502"/>
        <v>Jul-2014</v>
      </c>
      <c r="Y6424" s="17">
        <f t="shared" si="503"/>
        <v>6</v>
      </c>
      <c r="Z6424" t="str">
        <f t="shared" si="504"/>
        <v>0% (No Discount)</v>
      </c>
      <c r="AA6424" s="17">
        <f>IF(COUNTIF($B$2:B6424,B6424)=1,1,0)</f>
        <v>1</v>
      </c>
      <c r="AB6424" s="17">
        <f>IF(COUNTIF($F$2:F6424,F6424)=1,1,0)</f>
        <v>0</v>
      </c>
    </row>
    <row r="6425" spans="1:28" x14ac:dyDescent="0.2">
      <c r="A6425" s="17">
        <v>6424</v>
      </c>
      <c r="B6425" t="s">
        <v>8923</v>
      </c>
      <c r="C6425" s="18">
        <v>42301</v>
      </c>
      <c r="D6425" s="18">
        <v>42304</v>
      </c>
      <c r="E6425" t="s">
        <v>215</v>
      </c>
      <c r="F6425" t="s">
        <v>3118</v>
      </c>
      <c r="G6425" t="s">
        <v>3119</v>
      </c>
      <c r="H6425" t="s">
        <v>129</v>
      </c>
      <c r="I6425" t="s">
        <v>54</v>
      </c>
      <c r="J6425" t="s">
        <v>3234</v>
      </c>
      <c r="K6425" t="s">
        <v>70</v>
      </c>
      <c r="L6425">
        <v>94601</v>
      </c>
      <c r="M6425" t="s">
        <v>71</v>
      </c>
      <c r="N6425" t="s">
        <v>1477</v>
      </c>
      <c r="O6425" t="s">
        <v>59</v>
      </c>
      <c r="P6425" t="s">
        <v>63</v>
      </c>
      <c r="Q6425" t="s">
        <v>1478</v>
      </c>
      <c r="R6425" s="19">
        <v>454.27199999999999</v>
      </c>
      <c r="S6425" s="17">
        <v>8</v>
      </c>
      <c r="T6425" s="20">
        <v>0.2</v>
      </c>
      <c r="U6425" s="19">
        <v>-73.819199999999995</v>
      </c>
      <c r="V6425" s="20">
        <f t="shared" si="500"/>
        <v>-0.16250000000000001</v>
      </c>
      <c r="W6425" s="17">
        <f t="shared" si="501"/>
        <v>2015</v>
      </c>
      <c r="X6425" t="str">
        <f t="shared" si="502"/>
        <v>Oct-2015</v>
      </c>
      <c r="Y6425" s="17">
        <f t="shared" si="503"/>
        <v>3</v>
      </c>
      <c r="Z6425" t="str">
        <f t="shared" si="504"/>
        <v>11-20%</v>
      </c>
      <c r="AA6425" s="17">
        <f>IF(COUNTIF($B$2:B6425,B6425)=1,1,0)</f>
        <v>1</v>
      </c>
      <c r="AB6425" s="17">
        <f>IF(COUNTIF($F$2:F6425,F6425)=1,1,0)</f>
        <v>0</v>
      </c>
    </row>
    <row r="6426" spans="1:28" x14ac:dyDescent="0.2">
      <c r="A6426" s="17">
        <v>6425</v>
      </c>
      <c r="B6426" t="s">
        <v>8924</v>
      </c>
      <c r="C6426" s="18">
        <v>42966</v>
      </c>
      <c r="D6426" s="18">
        <v>42971</v>
      </c>
      <c r="E6426" t="s">
        <v>77</v>
      </c>
      <c r="F6426" t="s">
        <v>8552</v>
      </c>
      <c r="G6426" t="s">
        <v>8553</v>
      </c>
      <c r="H6426" t="s">
        <v>53</v>
      </c>
      <c r="I6426" t="s">
        <v>54</v>
      </c>
      <c r="J6426" t="s">
        <v>1511</v>
      </c>
      <c r="K6426" t="s">
        <v>1275</v>
      </c>
      <c r="L6426">
        <v>1841</v>
      </c>
      <c r="M6426" t="s">
        <v>175</v>
      </c>
      <c r="N6426" t="s">
        <v>6779</v>
      </c>
      <c r="O6426" t="s">
        <v>73</v>
      </c>
      <c r="P6426" t="s">
        <v>117</v>
      </c>
      <c r="Q6426" t="s">
        <v>6780</v>
      </c>
      <c r="R6426" s="19">
        <v>19.440000000000001</v>
      </c>
      <c r="S6426" s="17">
        <v>3</v>
      </c>
      <c r="T6426" s="20">
        <v>0</v>
      </c>
      <c r="U6426" s="19">
        <v>9.3312000000000008</v>
      </c>
      <c r="V6426" s="20">
        <f t="shared" si="500"/>
        <v>0.48000000000000004</v>
      </c>
      <c r="W6426" s="17">
        <f t="shared" si="501"/>
        <v>2017</v>
      </c>
      <c r="X6426" t="str">
        <f t="shared" si="502"/>
        <v>Aug-2017</v>
      </c>
      <c r="Y6426" s="17">
        <f t="shared" si="503"/>
        <v>5</v>
      </c>
      <c r="Z6426" t="str">
        <f t="shared" si="504"/>
        <v>0% (No Discount)</v>
      </c>
      <c r="AA6426" s="17">
        <f>IF(COUNTIF($B$2:B6426,B6426)=1,1,0)</f>
        <v>1</v>
      </c>
      <c r="AB6426" s="17">
        <f>IF(COUNTIF($F$2:F6426,F6426)=1,1,0)</f>
        <v>0</v>
      </c>
    </row>
    <row r="6427" spans="1:28" x14ac:dyDescent="0.2">
      <c r="A6427" s="17">
        <v>6426</v>
      </c>
      <c r="B6427" t="s">
        <v>8925</v>
      </c>
      <c r="C6427" s="18">
        <v>42513</v>
      </c>
      <c r="D6427" s="18">
        <v>42517</v>
      </c>
      <c r="E6427" t="s">
        <v>77</v>
      </c>
      <c r="F6427" t="s">
        <v>6080</v>
      </c>
      <c r="G6427" t="s">
        <v>6081</v>
      </c>
      <c r="H6427" t="s">
        <v>53</v>
      </c>
      <c r="I6427" t="s">
        <v>54</v>
      </c>
      <c r="J6427" t="s">
        <v>173</v>
      </c>
      <c r="K6427" t="s">
        <v>174</v>
      </c>
      <c r="L6427">
        <v>19120</v>
      </c>
      <c r="M6427" t="s">
        <v>175</v>
      </c>
      <c r="N6427" t="s">
        <v>5774</v>
      </c>
      <c r="O6427" t="s">
        <v>98</v>
      </c>
      <c r="P6427" t="s">
        <v>1246</v>
      </c>
      <c r="Q6427" t="s">
        <v>5775</v>
      </c>
      <c r="R6427" s="19">
        <v>8399.9760000000006</v>
      </c>
      <c r="S6427" s="17">
        <v>4</v>
      </c>
      <c r="T6427" s="20">
        <v>0.4</v>
      </c>
      <c r="U6427" s="19">
        <v>1119.9967999999999</v>
      </c>
      <c r="V6427" s="20">
        <f t="shared" si="500"/>
        <v>0.1333333333333333</v>
      </c>
      <c r="W6427" s="17">
        <f t="shared" si="501"/>
        <v>2016</v>
      </c>
      <c r="X6427" t="str">
        <f t="shared" si="502"/>
        <v>May-2016</v>
      </c>
      <c r="Y6427" s="17">
        <f t="shared" si="503"/>
        <v>4</v>
      </c>
      <c r="Z6427" t="str">
        <f t="shared" si="504"/>
        <v>31-40%</v>
      </c>
      <c r="AA6427" s="17">
        <f>IF(COUNTIF($B$2:B6427,B6427)=1,1,0)</f>
        <v>1</v>
      </c>
      <c r="AB6427" s="17">
        <f>IF(COUNTIF($F$2:F6427,F6427)=1,1,0)</f>
        <v>0</v>
      </c>
    </row>
    <row r="6428" spans="1:28" x14ac:dyDescent="0.2">
      <c r="A6428" s="17">
        <v>6427</v>
      </c>
      <c r="B6428" t="s">
        <v>8925</v>
      </c>
      <c r="C6428" s="18">
        <v>42513</v>
      </c>
      <c r="D6428" s="18">
        <v>42517</v>
      </c>
      <c r="E6428" t="s">
        <v>77</v>
      </c>
      <c r="F6428" t="s">
        <v>6080</v>
      </c>
      <c r="G6428" t="s">
        <v>6081</v>
      </c>
      <c r="H6428" t="s">
        <v>53</v>
      </c>
      <c r="I6428" t="s">
        <v>54</v>
      </c>
      <c r="J6428" t="s">
        <v>173</v>
      </c>
      <c r="K6428" t="s">
        <v>174</v>
      </c>
      <c r="L6428">
        <v>19120</v>
      </c>
      <c r="M6428" t="s">
        <v>175</v>
      </c>
      <c r="N6428" t="s">
        <v>8926</v>
      </c>
      <c r="O6428" t="s">
        <v>73</v>
      </c>
      <c r="P6428" t="s">
        <v>102</v>
      </c>
      <c r="Q6428" t="s">
        <v>8927</v>
      </c>
      <c r="R6428" s="19">
        <v>6.2939999999999996</v>
      </c>
      <c r="S6428" s="17">
        <v>1</v>
      </c>
      <c r="T6428" s="20">
        <v>0.7</v>
      </c>
      <c r="U6428" s="19">
        <v>-4.1959999999999997</v>
      </c>
      <c r="V6428" s="20">
        <f t="shared" si="500"/>
        <v>-0.66666666666666663</v>
      </c>
      <c r="W6428" s="17">
        <f t="shared" si="501"/>
        <v>2016</v>
      </c>
      <c r="X6428" t="str">
        <f t="shared" si="502"/>
        <v>May-2016</v>
      </c>
      <c r="Y6428" s="17">
        <f t="shared" si="503"/>
        <v>4</v>
      </c>
      <c r="Z6428" t="str">
        <f t="shared" si="504"/>
        <v>Over 50%</v>
      </c>
      <c r="AA6428" s="17">
        <f>IF(COUNTIF($B$2:B6428,B6428)=1,1,0)</f>
        <v>0</v>
      </c>
      <c r="AB6428" s="17">
        <f>IF(COUNTIF($F$2:F6428,F6428)=1,1,0)</f>
        <v>0</v>
      </c>
    </row>
    <row r="6429" spans="1:28" x14ac:dyDescent="0.2">
      <c r="A6429" s="17">
        <v>6428</v>
      </c>
      <c r="B6429" t="s">
        <v>8925</v>
      </c>
      <c r="C6429" s="18">
        <v>42513</v>
      </c>
      <c r="D6429" s="18">
        <v>42517</v>
      </c>
      <c r="E6429" t="s">
        <v>77</v>
      </c>
      <c r="F6429" t="s">
        <v>6080</v>
      </c>
      <c r="G6429" t="s">
        <v>6081</v>
      </c>
      <c r="H6429" t="s">
        <v>53</v>
      </c>
      <c r="I6429" t="s">
        <v>54</v>
      </c>
      <c r="J6429" t="s">
        <v>173</v>
      </c>
      <c r="K6429" t="s">
        <v>174</v>
      </c>
      <c r="L6429">
        <v>19120</v>
      </c>
      <c r="M6429" t="s">
        <v>175</v>
      </c>
      <c r="N6429" t="s">
        <v>3229</v>
      </c>
      <c r="O6429" t="s">
        <v>73</v>
      </c>
      <c r="P6429" t="s">
        <v>117</v>
      </c>
      <c r="Q6429" t="s">
        <v>3230</v>
      </c>
      <c r="R6429" s="19">
        <v>10.368</v>
      </c>
      <c r="S6429" s="17">
        <v>2</v>
      </c>
      <c r="T6429" s="20">
        <v>0.2</v>
      </c>
      <c r="U6429" s="19">
        <v>3.6288</v>
      </c>
      <c r="V6429" s="20">
        <f t="shared" si="500"/>
        <v>0.35</v>
      </c>
      <c r="W6429" s="17">
        <f t="shared" si="501"/>
        <v>2016</v>
      </c>
      <c r="X6429" t="str">
        <f t="shared" si="502"/>
        <v>May-2016</v>
      </c>
      <c r="Y6429" s="17">
        <f t="shared" si="503"/>
        <v>4</v>
      </c>
      <c r="Z6429" t="str">
        <f t="shared" si="504"/>
        <v>11-20%</v>
      </c>
      <c r="AA6429" s="17">
        <f>IF(COUNTIF($B$2:B6429,B6429)=1,1,0)</f>
        <v>0</v>
      </c>
      <c r="AB6429" s="17">
        <f>IF(COUNTIF($F$2:F6429,F6429)=1,1,0)</f>
        <v>0</v>
      </c>
    </row>
    <row r="6430" spans="1:28" x14ac:dyDescent="0.2">
      <c r="A6430" s="17">
        <v>6429</v>
      </c>
      <c r="B6430" t="s">
        <v>8925</v>
      </c>
      <c r="C6430" s="18">
        <v>42513</v>
      </c>
      <c r="D6430" s="18">
        <v>42517</v>
      </c>
      <c r="E6430" t="s">
        <v>77</v>
      </c>
      <c r="F6430" t="s">
        <v>6080</v>
      </c>
      <c r="G6430" t="s">
        <v>6081</v>
      </c>
      <c r="H6430" t="s">
        <v>53</v>
      </c>
      <c r="I6430" t="s">
        <v>54</v>
      </c>
      <c r="J6430" t="s">
        <v>173</v>
      </c>
      <c r="K6430" t="s">
        <v>174</v>
      </c>
      <c r="L6430">
        <v>19120</v>
      </c>
      <c r="M6430" t="s">
        <v>175</v>
      </c>
      <c r="N6430" t="s">
        <v>8928</v>
      </c>
      <c r="O6430" t="s">
        <v>98</v>
      </c>
      <c r="P6430" t="s">
        <v>99</v>
      </c>
      <c r="Q6430" t="s">
        <v>8929</v>
      </c>
      <c r="R6430" s="19">
        <v>122.38200000000001</v>
      </c>
      <c r="S6430" s="17">
        <v>3</v>
      </c>
      <c r="T6430" s="20">
        <v>0.4</v>
      </c>
      <c r="U6430" s="19">
        <v>-24.476400000000002</v>
      </c>
      <c r="V6430" s="20">
        <f t="shared" si="500"/>
        <v>-0.2</v>
      </c>
      <c r="W6430" s="17">
        <f t="shared" si="501"/>
        <v>2016</v>
      </c>
      <c r="X6430" t="str">
        <f t="shared" si="502"/>
        <v>May-2016</v>
      </c>
      <c r="Y6430" s="17">
        <f t="shared" si="503"/>
        <v>4</v>
      </c>
      <c r="Z6430" t="str">
        <f t="shared" si="504"/>
        <v>31-40%</v>
      </c>
      <c r="AA6430" s="17">
        <f>IF(COUNTIF($B$2:B6430,B6430)=1,1,0)</f>
        <v>0</v>
      </c>
      <c r="AB6430" s="17">
        <f>IF(COUNTIF($F$2:F6430,F6430)=1,1,0)</f>
        <v>0</v>
      </c>
    </row>
    <row r="6431" spans="1:28" x14ac:dyDescent="0.2">
      <c r="A6431" s="17">
        <v>6430</v>
      </c>
      <c r="B6431" t="s">
        <v>8930</v>
      </c>
      <c r="C6431" s="18">
        <v>41946</v>
      </c>
      <c r="D6431" s="18">
        <v>41950</v>
      </c>
      <c r="E6431" t="s">
        <v>77</v>
      </c>
      <c r="F6431" t="s">
        <v>1155</v>
      </c>
      <c r="G6431" t="s">
        <v>1156</v>
      </c>
      <c r="H6431" t="s">
        <v>53</v>
      </c>
      <c r="I6431" t="s">
        <v>54</v>
      </c>
      <c r="J6431" t="s">
        <v>1553</v>
      </c>
      <c r="K6431" t="s">
        <v>115</v>
      </c>
      <c r="L6431">
        <v>28540</v>
      </c>
      <c r="M6431" t="s">
        <v>57</v>
      </c>
      <c r="N6431" t="s">
        <v>2842</v>
      </c>
      <c r="O6431" t="s">
        <v>73</v>
      </c>
      <c r="P6431" t="s">
        <v>86</v>
      </c>
      <c r="Q6431" t="s">
        <v>2843</v>
      </c>
      <c r="R6431" s="19">
        <v>25.984000000000002</v>
      </c>
      <c r="S6431" s="17">
        <v>2</v>
      </c>
      <c r="T6431" s="20">
        <v>0.2</v>
      </c>
      <c r="U6431" s="19">
        <v>-1.6240000000000001</v>
      </c>
      <c r="V6431" s="20">
        <f t="shared" si="500"/>
        <v>-6.25E-2</v>
      </c>
      <c r="W6431" s="17">
        <f t="shared" si="501"/>
        <v>2014</v>
      </c>
      <c r="X6431" t="str">
        <f t="shared" si="502"/>
        <v>Nov-2014</v>
      </c>
      <c r="Y6431" s="17">
        <f t="shared" si="503"/>
        <v>4</v>
      </c>
      <c r="Z6431" t="str">
        <f t="shared" si="504"/>
        <v>11-20%</v>
      </c>
      <c r="AA6431" s="17">
        <f>IF(COUNTIF($B$2:B6431,B6431)=1,1,0)</f>
        <v>1</v>
      </c>
      <c r="AB6431" s="17">
        <f>IF(COUNTIF($F$2:F6431,F6431)=1,1,0)</f>
        <v>0</v>
      </c>
    </row>
    <row r="6432" spans="1:28" x14ac:dyDescent="0.2">
      <c r="A6432" s="17">
        <v>6431</v>
      </c>
      <c r="B6432" t="s">
        <v>8930</v>
      </c>
      <c r="C6432" s="18">
        <v>41946</v>
      </c>
      <c r="D6432" s="18">
        <v>41950</v>
      </c>
      <c r="E6432" t="s">
        <v>77</v>
      </c>
      <c r="F6432" t="s">
        <v>1155</v>
      </c>
      <c r="G6432" t="s">
        <v>1156</v>
      </c>
      <c r="H6432" t="s">
        <v>53</v>
      </c>
      <c r="I6432" t="s">
        <v>54</v>
      </c>
      <c r="J6432" t="s">
        <v>1553</v>
      </c>
      <c r="K6432" t="s">
        <v>115</v>
      </c>
      <c r="L6432">
        <v>28540</v>
      </c>
      <c r="M6432" t="s">
        <v>57</v>
      </c>
      <c r="N6432" t="s">
        <v>537</v>
      </c>
      <c r="O6432" t="s">
        <v>59</v>
      </c>
      <c r="P6432" t="s">
        <v>83</v>
      </c>
      <c r="Q6432" t="s">
        <v>538</v>
      </c>
      <c r="R6432" s="19">
        <v>945.03599999999994</v>
      </c>
      <c r="S6432" s="17">
        <v>6</v>
      </c>
      <c r="T6432" s="20">
        <v>0.4</v>
      </c>
      <c r="U6432" s="19">
        <v>-299.26139999999998</v>
      </c>
      <c r="V6432" s="20">
        <f t="shared" si="500"/>
        <v>-0.31666666666666665</v>
      </c>
      <c r="W6432" s="17">
        <f t="shared" si="501"/>
        <v>2014</v>
      </c>
      <c r="X6432" t="str">
        <f t="shared" si="502"/>
        <v>Nov-2014</v>
      </c>
      <c r="Y6432" s="17">
        <f t="shared" si="503"/>
        <v>4</v>
      </c>
      <c r="Z6432" t="str">
        <f t="shared" si="504"/>
        <v>31-40%</v>
      </c>
      <c r="AA6432" s="17">
        <f>IF(COUNTIF($B$2:B6432,B6432)=1,1,0)</f>
        <v>0</v>
      </c>
      <c r="AB6432" s="17">
        <f>IF(COUNTIF($F$2:F6432,F6432)=1,1,0)</f>
        <v>0</v>
      </c>
    </row>
    <row r="6433" spans="1:28" x14ac:dyDescent="0.2">
      <c r="A6433" s="17">
        <v>6432</v>
      </c>
      <c r="B6433" t="s">
        <v>8930</v>
      </c>
      <c r="C6433" s="18">
        <v>41946</v>
      </c>
      <c r="D6433" s="18">
        <v>41950</v>
      </c>
      <c r="E6433" t="s">
        <v>77</v>
      </c>
      <c r="F6433" t="s">
        <v>1155</v>
      </c>
      <c r="G6433" t="s">
        <v>1156</v>
      </c>
      <c r="H6433" t="s">
        <v>53</v>
      </c>
      <c r="I6433" t="s">
        <v>54</v>
      </c>
      <c r="J6433" t="s">
        <v>1553</v>
      </c>
      <c r="K6433" t="s">
        <v>115</v>
      </c>
      <c r="L6433">
        <v>28540</v>
      </c>
      <c r="M6433" t="s">
        <v>57</v>
      </c>
      <c r="N6433" t="s">
        <v>5252</v>
      </c>
      <c r="O6433" t="s">
        <v>73</v>
      </c>
      <c r="P6433" t="s">
        <v>102</v>
      </c>
      <c r="Q6433" t="s">
        <v>5253</v>
      </c>
      <c r="R6433" s="19">
        <v>14.301</v>
      </c>
      <c r="S6433" s="17">
        <v>7</v>
      </c>
      <c r="T6433" s="20">
        <v>0.7</v>
      </c>
      <c r="U6433" s="19">
        <v>-10.487399999999999</v>
      </c>
      <c r="V6433" s="20">
        <f t="shared" si="500"/>
        <v>-0.73333333333333328</v>
      </c>
      <c r="W6433" s="17">
        <f t="shared" si="501"/>
        <v>2014</v>
      </c>
      <c r="X6433" t="str">
        <f t="shared" si="502"/>
        <v>Nov-2014</v>
      </c>
      <c r="Y6433" s="17">
        <f t="shared" si="503"/>
        <v>4</v>
      </c>
      <c r="Z6433" t="str">
        <f t="shared" si="504"/>
        <v>Over 50%</v>
      </c>
      <c r="AA6433" s="17">
        <f>IF(COUNTIF($B$2:B6433,B6433)=1,1,0)</f>
        <v>0</v>
      </c>
      <c r="AB6433" s="17">
        <f>IF(COUNTIF($F$2:F6433,F6433)=1,1,0)</f>
        <v>0</v>
      </c>
    </row>
    <row r="6434" spans="1:28" x14ac:dyDescent="0.2">
      <c r="A6434" s="17">
        <v>6433</v>
      </c>
      <c r="B6434" t="s">
        <v>8930</v>
      </c>
      <c r="C6434" s="18">
        <v>41946</v>
      </c>
      <c r="D6434" s="18">
        <v>41950</v>
      </c>
      <c r="E6434" t="s">
        <v>77</v>
      </c>
      <c r="F6434" t="s">
        <v>1155</v>
      </c>
      <c r="G6434" t="s">
        <v>1156</v>
      </c>
      <c r="H6434" t="s">
        <v>53</v>
      </c>
      <c r="I6434" t="s">
        <v>54</v>
      </c>
      <c r="J6434" t="s">
        <v>1553</v>
      </c>
      <c r="K6434" t="s">
        <v>115</v>
      </c>
      <c r="L6434">
        <v>28540</v>
      </c>
      <c r="M6434" t="s">
        <v>57</v>
      </c>
      <c r="N6434" t="s">
        <v>5379</v>
      </c>
      <c r="O6434" t="s">
        <v>59</v>
      </c>
      <c r="P6434" t="s">
        <v>92</v>
      </c>
      <c r="Q6434" t="s">
        <v>5380</v>
      </c>
      <c r="R6434" s="19">
        <v>410.35199999999998</v>
      </c>
      <c r="S6434" s="17">
        <v>3</v>
      </c>
      <c r="T6434" s="20">
        <v>0.2</v>
      </c>
      <c r="U6434" s="19">
        <v>-51.293999999999997</v>
      </c>
      <c r="V6434" s="20">
        <f t="shared" si="500"/>
        <v>-0.125</v>
      </c>
      <c r="W6434" s="17">
        <f t="shared" si="501"/>
        <v>2014</v>
      </c>
      <c r="X6434" t="str">
        <f t="shared" si="502"/>
        <v>Nov-2014</v>
      </c>
      <c r="Y6434" s="17">
        <f t="shared" si="503"/>
        <v>4</v>
      </c>
      <c r="Z6434" t="str">
        <f t="shared" si="504"/>
        <v>11-20%</v>
      </c>
      <c r="AA6434" s="17">
        <f>IF(COUNTIF($B$2:B6434,B6434)=1,1,0)</f>
        <v>0</v>
      </c>
      <c r="AB6434" s="17">
        <f>IF(COUNTIF($F$2:F6434,F6434)=1,1,0)</f>
        <v>0</v>
      </c>
    </row>
    <row r="6435" spans="1:28" x14ac:dyDescent="0.2">
      <c r="A6435" s="17">
        <v>6434</v>
      </c>
      <c r="B6435" t="s">
        <v>8931</v>
      </c>
      <c r="C6435" s="18">
        <v>42093</v>
      </c>
      <c r="D6435" s="18">
        <v>42098</v>
      </c>
      <c r="E6435" t="s">
        <v>77</v>
      </c>
      <c r="F6435" t="s">
        <v>6786</v>
      </c>
      <c r="G6435" t="s">
        <v>6787</v>
      </c>
      <c r="H6435" t="s">
        <v>68</v>
      </c>
      <c r="I6435" t="s">
        <v>54</v>
      </c>
      <c r="J6435" t="s">
        <v>330</v>
      </c>
      <c r="K6435" t="s">
        <v>238</v>
      </c>
      <c r="L6435">
        <v>60610</v>
      </c>
      <c r="M6435" t="s">
        <v>132</v>
      </c>
      <c r="N6435" t="s">
        <v>4040</v>
      </c>
      <c r="O6435" t="s">
        <v>73</v>
      </c>
      <c r="P6435" t="s">
        <v>117</v>
      </c>
      <c r="Q6435" t="s">
        <v>4041</v>
      </c>
      <c r="R6435" s="19">
        <v>23.52</v>
      </c>
      <c r="S6435" s="17">
        <v>5</v>
      </c>
      <c r="T6435" s="20">
        <v>0.2</v>
      </c>
      <c r="U6435" s="19">
        <v>8.5259999999999998</v>
      </c>
      <c r="V6435" s="20">
        <f t="shared" si="500"/>
        <v>0.36249999999999999</v>
      </c>
      <c r="W6435" s="17">
        <f t="shared" si="501"/>
        <v>2015</v>
      </c>
      <c r="X6435" t="str">
        <f t="shared" si="502"/>
        <v>Mar-2015</v>
      </c>
      <c r="Y6435" s="17">
        <f t="shared" si="503"/>
        <v>5</v>
      </c>
      <c r="Z6435" t="str">
        <f t="shared" si="504"/>
        <v>11-20%</v>
      </c>
      <c r="AA6435" s="17">
        <f>IF(COUNTIF($B$2:B6435,B6435)=1,1,0)</f>
        <v>1</v>
      </c>
      <c r="AB6435" s="17">
        <f>IF(COUNTIF($F$2:F6435,F6435)=1,1,0)</f>
        <v>0</v>
      </c>
    </row>
    <row r="6436" spans="1:28" x14ac:dyDescent="0.2">
      <c r="A6436" s="17">
        <v>6435</v>
      </c>
      <c r="B6436" t="s">
        <v>8931</v>
      </c>
      <c r="C6436" s="18">
        <v>42093</v>
      </c>
      <c r="D6436" s="18">
        <v>42098</v>
      </c>
      <c r="E6436" t="s">
        <v>77</v>
      </c>
      <c r="F6436" t="s">
        <v>6786</v>
      </c>
      <c r="G6436" t="s">
        <v>6787</v>
      </c>
      <c r="H6436" t="s">
        <v>68</v>
      </c>
      <c r="I6436" t="s">
        <v>54</v>
      </c>
      <c r="J6436" t="s">
        <v>330</v>
      </c>
      <c r="K6436" t="s">
        <v>238</v>
      </c>
      <c r="L6436">
        <v>60610</v>
      </c>
      <c r="M6436" t="s">
        <v>132</v>
      </c>
      <c r="N6436" t="s">
        <v>5868</v>
      </c>
      <c r="O6436" t="s">
        <v>98</v>
      </c>
      <c r="P6436" t="s">
        <v>99</v>
      </c>
      <c r="Q6436" t="s">
        <v>5869</v>
      </c>
      <c r="R6436" s="19">
        <v>180.96</v>
      </c>
      <c r="S6436" s="17">
        <v>5</v>
      </c>
      <c r="T6436" s="20">
        <v>0.2</v>
      </c>
      <c r="U6436" s="19">
        <v>13.571999999999999</v>
      </c>
      <c r="V6436" s="20">
        <f t="shared" si="500"/>
        <v>7.4999999999999997E-2</v>
      </c>
      <c r="W6436" s="17">
        <f t="shared" si="501"/>
        <v>2015</v>
      </c>
      <c r="X6436" t="str">
        <f t="shared" si="502"/>
        <v>Mar-2015</v>
      </c>
      <c r="Y6436" s="17">
        <f t="shared" si="503"/>
        <v>5</v>
      </c>
      <c r="Z6436" t="str">
        <f t="shared" si="504"/>
        <v>11-20%</v>
      </c>
      <c r="AA6436" s="17">
        <f>IF(COUNTIF($B$2:B6436,B6436)=1,1,0)</f>
        <v>0</v>
      </c>
      <c r="AB6436" s="17">
        <f>IF(COUNTIF($F$2:F6436,F6436)=1,1,0)</f>
        <v>0</v>
      </c>
    </row>
    <row r="6437" spans="1:28" x14ac:dyDescent="0.2">
      <c r="A6437" s="17">
        <v>6436</v>
      </c>
      <c r="B6437" t="s">
        <v>8932</v>
      </c>
      <c r="C6437" s="18">
        <v>42882</v>
      </c>
      <c r="D6437" s="18">
        <v>42884</v>
      </c>
      <c r="E6437" t="s">
        <v>215</v>
      </c>
      <c r="F6437" t="s">
        <v>4297</v>
      </c>
      <c r="G6437" t="s">
        <v>4298</v>
      </c>
      <c r="H6437" t="s">
        <v>53</v>
      </c>
      <c r="I6437" t="s">
        <v>54</v>
      </c>
      <c r="J6437" t="s">
        <v>8449</v>
      </c>
      <c r="K6437" t="s">
        <v>6295</v>
      </c>
      <c r="L6437">
        <v>83201</v>
      </c>
      <c r="M6437" t="s">
        <v>71</v>
      </c>
      <c r="N6437" t="s">
        <v>6170</v>
      </c>
      <c r="O6437" t="s">
        <v>59</v>
      </c>
      <c r="P6437" t="s">
        <v>92</v>
      </c>
      <c r="Q6437" t="s">
        <v>6171</v>
      </c>
      <c r="R6437" s="19">
        <v>35</v>
      </c>
      <c r="S6437" s="17">
        <v>4</v>
      </c>
      <c r="T6437" s="20">
        <v>0</v>
      </c>
      <c r="U6437" s="19">
        <v>14.7</v>
      </c>
      <c r="V6437" s="20">
        <f t="shared" si="500"/>
        <v>0.42</v>
      </c>
      <c r="W6437" s="17">
        <f t="shared" si="501"/>
        <v>2017</v>
      </c>
      <c r="X6437" t="str">
        <f t="shared" si="502"/>
        <v>May-2017</v>
      </c>
      <c r="Y6437" s="17">
        <f t="shared" si="503"/>
        <v>2</v>
      </c>
      <c r="Z6437" t="str">
        <f t="shared" si="504"/>
        <v>0% (No Discount)</v>
      </c>
      <c r="AA6437" s="17">
        <f>IF(COUNTIF($B$2:B6437,B6437)=1,1,0)</f>
        <v>1</v>
      </c>
      <c r="AB6437" s="17">
        <f>IF(COUNTIF($F$2:F6437,F6437)=1,1,0)</f>
        <v>0</v>
      </c>
    </row>
    <row r="6438" spans="1:28" x14ac:dyDescent="0.2">
      <c r="A6438" s="17">
        <v>6437</v>
      </c>
      <c r="B6438" t="s">
        <v>8932</v>
      </c>
      <c r="C6438" s="18">
        <v>42882</v>
      </c>
      <c r="D6438" s="18">
        <v>42884</v>
      </c>
      <c r="E6438" t="s">
        <v>215</v>
      </c>
      <c r="F6438" t="s">
        <v>4297</v>
      </c>
      <c r="G6438" t="s">
        <v>4298</v>
      </c>
      <c r="H6438" t="s">
        <v>53</v>
      </c>
      <c r="I6438" t="s">
        <v>54</v>
      </c>
      <c r="J6438" t="s">
        <v>8449</v>
      </c>
      <c r="K6438" t="s">
        <v>6295</v>
      </c>
      <c r="L6438">
        <v>83201</v>
      </c>
      <c r="M6438" t="s">
        <v>71</v>
      </c>
      <c r="N6438" t="s">
        <v>2461</v>
      </c>
      <c r="O6438" t="s">
        <v>73</v>
      </c>
      <c r="P6438" t="s">
        <v>86</v>
      </c>
      <c r="Q6438" t="s">
        <v>2462</v>
      </c>
      <c r="R6438" s="19">
        <v>477.15</v>
      </c>
      <c r="S6438" s="17">
        <v>5</v>
      </c>
      <c r="T6438" s="20">
        <v>0</v>
      </c>
      <c r="U6438" s="19">
        <v>28.629000000000001</v>
      </c>
      <c r="V6438" s="20">
        <f t="shared" si="500"/>
        <v>6.0000000000000005E-2</v>
      </c>
      <c r="W6438" s="17">
        <f t="shared" si="501"/>
        <v>2017</v>
      </c>
      <c r="X6438" t="str">
        <f t="shared" si="502"/>
        <v>May-2017</v>
      </c>
      <c r="Y6438" s="17">
        <f t="shared" si="503"/>
        <v>2</v>
      </c>
      <c r="Z6438" t="str">
        <f t="shared" si="504"/>
        <v>0% (No Discount)</v>
      </c>
      <c r="AA6438" s="17">
        <f>IF(COUNTIF($B$2:B6438,B6438)=1,1,0)</f>
        <v>0</v>
      </c>
      <c r="AB6438" s="17">
        <f>IF(COUNTIF($F$2:F6438,F6438)=1,1,0)</f>
        <v>0</v>
      </c>
    </row>
    <row r="6439" spans="1:28" x14ac:dyDescent="0.2">
      <c r="A6439" s="17">
        <v>6438</v>
      </c>
      <c r="B6439" t="s">
        <v>8932</v>
      </c>
      <c r="C6439" s="18">
        <v>42882</v>
      </c>
      <c r="D6439" s="18">
        <v>42884</v>
      </c>
      <c r="E6439" t="s">
        <v>215</v>
      </c>
      <c r="F6439" t="s">
        <v>4297</v>
      </c>
      <c r="G6439" t="s">
        <v>4298</v>
      </c>
      <c r="H6439" t="s">
        <v>53</v>
      </c>
      <c r="I6439" t="s">
        <v>54</v>
      </c>
      <c r="J6439" t="s">
        <v>8449</v>
      </c>
      <c r="K6439" t="s">
        <v>6295</v>
      </c>
      <c r="L6439">
        <v>83201</v>
      </c>
      <c r="M6439" t="s">
        <v>71</v>
      </c>
      <c r="N6439" t="s">
        <v>6083</v>
      </c>
      <c r="O6439" t="s">
        <v>98</v>
      </c>
      <c r="P6439" t="s">
        <v>99</v>
      </c>
      <c r="Q6439" t="s">
        <v>6084</v>
      </c>
      <c r="R6439" s="19">
        <v>302.37599999999998</v>
      </c>
      <c r="S6439" s="17">
        <v>3</v>
      </c>
      <c r="T6439" s="20">
        <v>0.2</v>
      </c>
      <c r="U6439" s="19">
        <v>22.6782</v>
      </c>
      <c r="V6439" s="20">
        <f t="shared" si="500"/>
        <v>7.5000000000000011E-2</v>
      </c>
      <c r="W6439" s="17">
        <f t="shared" si="501"/>
        <v>2017</v>
      </c>
      <c r="X6439" t="str">
        <f t="shared" si="502"/>
        <v>May-2017</v>
      </c>
      <c r="Y6439" s="17">
        <f t="shared" si="503"/>
        <v>2</v>
      </c>
      <c r="Z6439" t="str">
        <f t="shared" si="504"/>
        <v>11-20%</v>
      </c>
      <c r="AA6439" s="17">
        <f>IF(COUNTIF($B$2:B6439,B6439)=1,1,0)</f>
        <v>0</v>
      </c>
      <c r="AB6439" s="17">
        <f>IF(COUNTIF($F$2:F6439,F6439)=1,1,0)</f>
        <v>0</v>
      </c>
    </row>
    <row r="6440" spans="1:28" x14ac:dyDescent="0.2">
      <c r="A6440" s="17">
        <v>6439</v>
      </c>
      <c r="B6440" t="s">
        <v>8933</v>
      </c>
      <c r="C6440" s="18">
        <v>43083</v>
      </c>
      <c r="D6440" s="18">
        <v>43088</v>
      </c>
      <c r="E6440" t="s">
        <v>77</v>
      </c>
      <c r="F6440" t="s">
        <v>592</v>
      </c>
      <c r="G6440" t="s">
        <v>593</v>
      </c>
      <c r="H6440" t="s">
        <v>53</v>
      </c>
      <c r="I6440" t="s">
        <v>54</v>
      </c>
      <c r="J6440" t="s">
        <v>4382</v>
      </c>
      <c r="K6440" t="s">
        <v>131</v>
      </c>
      <c r="L6440">
        <v>75023</v>
      </c>
      <c r="M6440" t="s">
        <v>132</v>
      </c>
      <c r="N6440" t="s">
        <v>82</v>
      </c>
      <c r="O6440" t="s">
        <v>59</v>
      </c>
      <c r="P6440" t="s">
        <v>83</v>
      </c>
      <c r="Q6440" t="s">
        <v>84</v>
      </c>
      <c r="R6440" s="19">
        <v>974.98800000000006</v>
      </c>
      <c r="S6440" s="17">
        <v>4</v>
      </c>
      <c r="T6440" s="20">
        <v>0.3</v>
      </c>
      <c r="U6440" s="19">
        <v>-97.498800000000003</v>
      </c>
      <c r="V6440" s="20">
        <f t="shared" si="500"/>
        <v>-9.9999999999999992E-2</v>
      </c>
      <c r="W6440" s="17">
        <f t="shared" si="501"/>
        <v>2017</v>
      </c>
      <c r="X6440" t="str">
        <f t="shared" si="502"/>
        <v>Dec-2017</v>
      </c>
      <c r="Y6440" s="17">
        <f t="shared" si="503"/>
        <v>5</v>
      </c>
      <c r="Z6440" t="str">
        <f t="shared" si="504"/>
        <v>21-30%</v>
      </c>
      <c r="AA6440" s="17">
        <f>IF(COUNTIF($B$2:B6440,B6440)=1,1,0)</f>
        <v>1</v>
      </c>
      <c r="AB6440" s="17">
        <f>IF(COUNTIF($F$2:F6440,F6440)=1,1,0)</f>
        <v>0</v>
      </c>
    </row>
    <row r="6441" spans="1:28" x14ac:dyDescent="0.2">
      <c r="A6441" s="17">
        <v>6440</v>
      </c>
      <c r="B6441" t="s">
        <v>8934</v>
      </c>
      <c r="C6441" s="18">
        <v>41916</v>
      </c>
      <c r="D6441" s="18">
        <v>41918</v>
      </c>
      <c r="E6441" t="s">
        <v>215</v>
      </c>
      <c r="F6441" t="s">
        <v>3561</v>
      </c>
      <c r="G6441" t="s">
        <v>3562</v>
      </c>
      <c r="H6441" t="s">
        <v>53</v>
      </c>
      <c r="I6441" t="s">
        <v>54</v>
      </c>
      <c r="J6441" t="s">
        <v>293</v>
      </c>
      <c r="K6441" t="s">
        <v>294</v>
      </c>
      <c r="L6441">
        <v>10024</v>
      </c>
      <c r="M6441" t="s">
        <v>175</v>
      </c>
      <c r="N6441" t="s">
        <v>6991</v>
      </c>
      <c r="O6441" t="s">
        <v>59</v>
      </c>
      <c r="P6441" t="s">
        <v>63</v>
      </c>
      <c r="Q6441" t="s">
        <v>6992</v>
      </c>
      <c r="R6441" s="19">
        <v>589.41</v>
      </c>
      <c r="S6441" s="17">
        <v>5</v>
      </c>
      <c r="T6441" s="20">
        <v>0.1</v>
      </c>
      <c r="U6441" s="19">
        <v>-6.5490000000000004</v>
      </c>
      <c r="V6441" s="20">
        <f t="shared" si="500"/>
        <v>-1.1111111111111112E-2</v>
      </c>
      <c r="W6441" s="17">
        <f t="shared" si="501"/>
        <v>2014</v>
      </c>
      <c r="X6441" t="str">
        <f t="shared" si="502"/>
        <v>Oct-2014</v>
      </c>
      <c r="Y6441" s="17">
        <f t="shared" si="503"/>
        <v>2</v>
      </c>
      <c r="Z6441" t="str">
        <f t="shared" si="504"/>
        <v>1-10%</v>
      </c>
      <c r="AA6441" s="17">
        <f>IF(COUNTIF($B$2:B6441,B6441)=1,1,0)</f>
        <v>1</v>
      </c>
      <c r="AB6441" s="17">
        <f>IF(COUNTIF($F$2:F6441,F6441)=1,1,0)</f>
        <v>0</v>
      </c>
    </row>
    <row r="6442" spans="1:28" x14ac:dyDescent="0.2">
      <c r="A6442" s="17">
        <v>6441</v>
      </c>
      <c r="B6442" t="s">
        <v>8935</v>
      </c>
      <c r="C6442" s="18">
        <v>42656</v>
      </c>
      <c r="D6442" s="18">
        <v>42663</v>
      </c>
      <c r="E6442" t="s">
        <v>77</v>
      </c>
      <c r="F6442" t="s">
        <v>2579</v>
      </c>
      <c r="G6442" t="s">
        <v>2580</v>
      </c>
      <c r="H6442" t="s">
        <v>68</v>
      </c>
      <c r="I6442" t="s">
        <v>54</v>
      </c>
      <c r="J6442" t="s">
        <v>293</v>
      </c>
      <c r="K6442" t="s">
        <v>294</v>
      </c>
      <c r="L6442">
        <v>10024</v>
      </c>
      <c r="M6442" t="s">
        <v>175</v>
      </c>
      <c r="N6442" t="s">
        <v>3620</v>
      </c>
      <c r="O6442" t="s">
        <v>73</v>
      </c>
      <c r="P6442" t="s">
        <v>95</v>
      </c>
      <c r="Q6442" t="s">
        <v>3621</v>
      </c>
      <c r="R6442" s="19">
        <v>34.700000000000003</v>
      </c>
      <c r="S6442" s="17">
        <v>5</v>
      </c>
      <c r="T6442" s="20">
        <v>0</v>
      </c>
      <c r="U6442" s="19">
        <v>12.492000000000001</v>
      </c>
      <c r="V6442" s="20">
        <f t="shared" si="500"/>
        <v>0.36</v>
      </c>
      <c r="W6442" s="17">
        <f t="shared" si="501"/>
        <v>2016</v>
      </c>
      <c r="X6442" t="str">
        <f t="shared" si="502"/>
        <v>Oct-2016</v>
      </c>
      <c r="Y6442" s="17">
        <f t="shared" si="503"/>
        <v>7</v>
      </c>
      <c r="Z6442" t="str">
        <f t="shared" si="504"/>
        <v>0% (No Discount)</v>
      </c>
      <c r="AA6442" s="17">
        <f>IF(COUNTIF($B$2:B6442,B6442)=1,1,0)</f>
        <v>1</v>
      </c>
      <c r="AB6442" s="17">
        <f>IF(COUNTIF($F$2:F6442,F6442)=1,1,0)</f>
        <v>0</v>
      </c>
    </row>
    <row r="6443" spans="1:28" x14ac:dyDescent="0.2">
      <c r="A6443" s="17">
        <v>6442</v>
      </c>
      <c r="B6443" t="s">
        <v>8935</v>
      </c>
      <c r="C6443" s="18">
        <v>42656</v>
      </c>
      <c r="D6443" s="18">
        <v>42663</v>
      </c>
      <c r="E6443" t="s">
        <v>77</v>
      </c>
      <c r="F6443" t="s">
        <v>2579</v>
      </c>
      <c r="G6443" t="s">
        <v>2580</v>
      </c>
      <c r="H6443" t="s">
        <v>68</v>
      </c>
      <c r="I6443" t="s">
        <v>54</v>
      </c>
      <c r="J6443" t="s">
        <v>293</v>
      </c>
      <c r="K6443" t="s">
        <v>294</v>
      </c>
      <c r="L6443">
        <v>10024</v>
      </c>
      <c r="M6443" t="s">
        <v>175</v>
      </c>
      <c r="N6443" t="s">
        <v>5303</v>
      </c>
      <c r="O6443" t="s">
        <v>73</v>
      </c>
      <c r="P6443" t="s">
        <v>86</v>
      </c>
      <c r="Q6443" t="s">
        <v>5304</v>
      </c>
      <c r="R6443" s="19">
        <v>99.87</v>
      </c>
      <c r="S6443" s="17">
        <v>3</v>
      </c>
      <c r="T6443" s="20">
        <v>0</v>
      </c>
      <c r="U6443" s="19">
        <v>23.968800000000002</v>
      </c>
      <c r="V6443" s="20">
        <f t="shared" si="500"/>
        <v>0.24000000000000002</v>
      </c>
      <c r="W6443" s="17">
        <f t="shared" si="501"/>
        <v>2016</v>
      </c>
      <c r="X6443" t="str">
        <f t="shared" si="502"/>
        <v>Oct-2016</v>
      </c>
      <c r="Y6443" s="17">
        <f t="shared" si="503"/>
        <v>7</v>
      </c>
      <c r="Z6443" t="str">
        <f t="shared" si="504"/>
        <v>0% (No Discount)</v>
      </c>
      <c r="AA6443" s="17">
        <f>IF(COUNTIF($B$2:B6443,B6443)=1,1,0)</f>
        <v>0</v>
      </c>
      <c r="AB6443" s="17">
        <f>IF(COUNTIF($F$2:F6443,F6443)=1,1,0)</f>
        <v>0</v>
      </c>
    </row>
    <row r="6444" spans="1:28" x14ac:dyDescent="0.2">
      <c r="A6444" s="17">
        <v>6443</v>
      </c>
      <c r="B6444" t="s">
        <v>8935</v>
      </c>
      <c r="C6444" s="18">
        <v>42656</v>
      </c>
      <c r="D6444" s="18">
        <v>42663</v>
      </c>
      <c r="E6444" t="s">
        <v>77</v>
      </c>
      <c r="F6444" t="s">
        <v>2579</v>
      </c>
      <c r="G6444" t="s">
        <v>2580</v>
      </c>
      <c r="H6444" t="s">
        <v>68</v>
      </c>
      <c r="I6444" t="s">
        <v>54</v>
      </c>
      <c r="J6444" t="s">
        <v>293</v>
      </c>
      <c r="K6444" t="s">
        <v>294</v>
      </c>
      <c r="L6444">
        <v>10024</v>
      </c>
      <c r="M6444" t="s">
        <v>175</v>
      </c>
      <c r="N6444" t="s">
        <v>5007</v>
      </c>
      <c r="O6444" t="s">
        <v>73</v>
      </c>
      <c r="P6444" t="s">
        <v>117</v>
      </c>
      <c r="Q6444" t="s">
        <v>5008</v>
      </c>
      <c r="R6444" s="19">
        <v>37.94</v>
      </c>
      <c r="S6444" s="17">
        <v>2</v>
      </c>
      <c r="T6444" s="20">
        <v>0</v>
      </c>
      <c r="U6444" s="19">
        <v>18.211200000000002</v>
      </c>
      <c r="V6444" s="20">
        <f t="shared" si="500"/>
        <v>0.48000000000000009</v>
      </c>
      <c r="W6444" s="17">
        <f t="shared" si="501"/>
        <v>2016</v>
      </c>
      <c r="X6444" t="str">
        <f t="shared" si="502"/>
        <v>Oct-2016</v>
      </c>
      <c r="Y6444" s="17">
        <f t="shared" si="503"/>
        <v>7</v>
      </c>
      <c r="Z6444" t="str">
        <f t="shared" si="504"/>
        <v>0% (No Discount)</v>
      </c>
      <c r="AA6444" s="17">
        <f>IF(COUNTIF($B$2:B6444,B6444)=1,1,0)</f>
        <v>0</v>
      </c>
      <c r="AB6444" s="17">
        <f>IF(COUNTIF($F$2:F6444,F6444)=1,1,0)</f>
        <v>0</v>
      </c>
    </row>
    <row r="6445" spans="1:28" x14ac:dyDescent="0.2">
      <c r="A6445" s="17">
        <v>6444</v>
      </c>
      <c r="B6445" t="s">
        <v>8935</v>
      </c>
      <c r="C6445" s="18">
        <v>42656</v>
      </c>
      <c r="D6445" s="18">
        <v>42663</v>
      </c>
      <c r="E6445" t="s">
        <v>77</v>
      </c>
      <c r="F6445" t="s">
        <v>2579</v>
      </c>
      <c r="G6445" t="s">
        <v>2580</v>
      </c>
      <c r="H6445" t="s">
        <v>68</v>
      </c>
      <c r="I6445" t="s">
        <v>54</v>
      </c>
      <c r="J6445" t="s">
        <v>293</v>
      </c>
      <c r="K6445" t="s">
        <v>294</v>
      </c>
      <c r="L6445">
        <v>10024</v>
      </c>
      <c r="M6445" t="s">
        <v>175</v>
      </c>
      <c r="N6445" t="s">
        <v>6459</v>
      </c>
      <c r="O6445" t="s">
        <v>73</v>
      </c>
      <c r="P6445" t="s">
        <v>74</v>
      </c>
      <c r="Q6445" t="s">
        <v>6460</v>
      </c>
      <c r="R6445" s="19">
        <v>24.9</v>
      </c>
      <c r="S6445" s="17">
        <v>5</v>
      </c>
      <c r="T6445" s="20">
        <v>0</v>
      </c>
      <c r="U6445" s="19">
        <v>11.454000000000001</v>
      </c>
      <c r="V6445" s="20">
        <f t="shared" si="500"/>
        <v>0.46000000000000008</v>
      </c>
      <c r="W6445" s="17">
        <f t="shared" si="501"/>
        <v>2016</v>
      </c>
      <c r="X6445" t="str">
        <f t="shared" si="502"/>
        <v>Oct-2016</v>
      </c>
      <c r="Y6445" s="17">
        <f t="shared" si="503"/>
        <v>7</v>
      </c>
      <c r="Z6445" t="str">
        <f t="shared" si="504"/>
        <v>0% (No Discount)</v>
      </c>
      <c r="AA6445" s="17">
        <f>IF(COUNTIF($B$2:B6445,B6445)=1,1,0)</f>
        <v>0</v>
      </c>
      <c r="AB6445" s="17">
        <f>IF(COUNTIF($F$2:F6445,F6445)=1,1,0)</f>
        <v>0</v>
      </c>
    </row>
    <row r="6446" spans="1:28" x14ac:dyDescent="0.2">
      <c r="A6446" s="17">
        <v>6445</v>
      </c>
      <c r="B6446" t="s">
        <v>8935</v>
      </c>
      <c r="C6446" s="18">
        <v>42656</v>
      </c>
      <c r="D6446" s="18">
        <v>42663</v>
      </c>
      <c r="E6446" t="s">
        <v>77</v>
      </c>
      <c r="F6446" t="s">
        <v>2579</v>
      </c>
      <c r="G6446" t="s">
        <v>2580</v>
      </c>
      <c r="H6446" t="s">
        <v>68</v>
      </c>
      <c r="I6446" t="s">
        <v>54</v>
      </c>
      <c r="J6446" t="s">
        <v>293</v>
      </c>
      <c r="K6446" t="s">
        <v>294</v>
      </c>
      <c r="L6446">
        <v>10024</v>
      </c>
      <c r="M6446" t="s">
        <v>175</v>
      </c>
      <c r="N6446" t="s">
        <v>3543</v>
      </c>
      <c r="O6446" t="s">
        <v>59</v>
      </c>
      <c r="P6446" t="s">
        <v>92</v>
      </c>
      <c r="Q6446" t="s">
        <v>3544</v>
      </c>
      <c r="R6446" s="19">
        <v>82.26</v>
      </c>
      <c r="S6446" s="17">
        <v>3</v>
      </c>
      <c r="T6446" s="20">
        <v>0</v>
      </c>
      <c r="U6446" s="19">
        <v>33.726599999999998</v>
      </c>
      <c r="V6446" s="20">
        <f t="shared" si="500"/>
        <v>0.40999999999999992</v>
      </c>
      <c r="W6446" s="17">
        <f t="shared" si="501"/>
        <v>2016</v>
      </c>
      <c r="X6446" t="str">
        <f t="shared" si="502"/>
        <v>Oct-2016</v>
      </c>
      <c r="Y6446" s="17">
        <f t="shared" si="503"/>
        <v>7</v>
      </c>
      <c r="Z6446" t="str">
        <f t="shared" si="504"/>
        <v>0% (No Discount)</v>
      </c>
      <c r="AA6446" s="17">
        <f>IF(COUNTIF($B$2:B6446,B6446)=1,1,0)</f>
        <v>0</v>
      </c>
      <c r="AB6446" s="17">
        <f>IF(COUNTIF($F$2:F6446,F6446)=1,1,0)</f>
        <v>0</v>
      </c>
    </row>
    <row r="6447" spans="1:28" x14ac:dyDescent="0.2">
      <c r="A6447" s="17">
        <v>6446</v>
      </c>
      <c r="B6447" t="s">
        <v>8936</v>
      </c>
      <c r="C6447" s="18">
        <v>42068</v>
      </c>
      <c r="D6447" s="18">
        <v>42073</v>
      </c>
      <c r="E6447" t="s">
        <v>77</v>
      </c>
      <c r="F6447" t="s">
        <v>3107</v>
      </c>
      <c r="G6447" t="s">
        <v>3108</v>
      </c>
      <c r="H6447" t="s">
        <v>53</v>
      </c>
      <c r="I6447" t="s">
        <v>54</v>
      </c>
      <c r="J6447" t="s">
        <v>330</v>
      </c>
      <c r="K6447" t="s">
        <v>238</v>
      </c>
      <c r="L6447">
        <v>60623</v>
      </c>
      <c r="M6447" t="s">
        <v>132</v>
      </c>
      <c r="N6447" t="s">
        <v>4349</v>
      </c>
      <c r="O6447" t="s">
        <v>73</v>
      </c>
      <c r="P6447" t="s">
        <v>296</v>
      </c>
      <c r="Q6447" t="s">
        <v>4350</v>
      </c>
      <c r="R6447" s="19">
        <v>7.1040000000000001</v>
      </c>
      <c r="S6447" s="17">
        <v>6</v>
      </c>
      <c r="T6447" s="20">
        <v>0.2</v>
      </c>
      <c r="U6447" s="19">
        <v>2.4864000000000002</v>
      </c>
      <c r="V6447" s="20">
        <f t="shared" si="500"/>
        <v>0.35000000000000003</v>
      </c>
      <c r="W6447" s="17">
        <f t="shared" si="501"/>
        <v>2015</v>
      </c>
      <c r="X6447" t="str">
        <f t="shared" si="502"/>
        <v>Mar-2015</v>
      </c>
      <c r="Y6447" s="17">
        <f t="shared" si="503"/>
        <v>5</v>
      </c>
      <c r="Z6447" t="str">
        <f t="shared" si="504"/>
        <v>11-20%</v>
      </c>
      <c r="AA6447" s="17">
        <f>IF(COUNTIF($B$2:B6447,B6447)=1,1,0)</f>
        <v>1</v>
      </c>
      <c r="AB6447" s="17">
        <f>IF(COUNTIF($F$2:F6447,F6447)=1,1,0)</f>
        <v>0</v>
      </c>
    </row>
    <row r="6448" spans="1:28" x14ac:dyDescent="0.2">
      <c r="A6448" s="17">
        <v>6447</v>
      </c>
      <c r="B6448" t="s">
        <v>8937</v>
      </c>
      <c r="C6448" s="18">
        <v>42798</v>
      </c>
      <c r="D6448" s="18">
        <v>42800</v>
      </c>
      <c r="E6448" t="s">
        <v>50</v>
      </c>
      <c r="F6448" t="s">
        <v>4212</v>
      </c>
      <c r="G6448" t="s">
        <v>4213</v>
      </c>
      <c r="H6448" t="s">
        <v>129</v>
      </c>
      <c r="I6448" t="s">
        <v>54</v>
      </c>
      <c r="J6448" t="s">
        <v>211</v>
      </c>
      <c r="K6448" t="s">
        <v>131</v>
      </c>
      <c r="L6448">
        <v>77095</v>
      </c>
      <c r="M6448" t="s">
        <v>132</v>
      </c>
      <c r="N6448" t="s">
        <v>197</v>
      </c>
      <c r="O6448" t="s">
        <v>59</v>
      </c>
      <c r="P6448" t="s">
        <v>92</v>
      </c>
      <c r="Q6448" t="s">
        <v>198</v>
      </c>
      <c r="R6448" s="19">
        <v>103.5</v>
      </c>
      <c r="S6448" s="17">
        <v>5</v>
      </c>
      <c r="T6448" s="20">
        <v>0.6</v>
      </c>
      <c r="U6448" s="19">
        <v>-77.625</v>
      </c>
      <c r="V6448" s="20">
        <f t="shared" si="500"/>
        <v>-0.75</v>
      </c>
      <c r="W6448" s="17">
        <f t="shared" si="501"/>
        <v>2017</v>
      </c>
      <c r="X6448" t="str">
        <f t="shared" si="502"/>
        <v>Mar-2017</v>
      </c>
      <c r="Y6448" s="17">
        <f t="shared" si="503"/>
        <v>2</v>
      </c>
      <c r="Z6448" t="str">
        <f t="shared" si="504"/>
        <v>Over 50%</v>
      </c>
      <c r="AA6448" s="17">
        <f>IF(COUNTIF($B$2:B6448,B6448)=1,1,0)</f>
        <v>1</v>
      </c>
      <c r="AB6448" s="17">
        <f>IF(COUNTIF($F$2:F6448,F6448)=1,1,0)</f>
        <v>0</v>
      </c>
    </row>
    <row r="6449" spans="1:28" x14ac:dyDescent="0.2">
      <c r="A6449" s="17">
        <v>6448</v>
      </c>
      <c r="B6449" t="s">
        <v>8937</v>
      </c>
      <c r="C6449" s="18">
        <v>42798</v>
      </c>
      <c r="D6449" s="18">
        <v>42800</v>
      </c>
      <c r="E6449" t="s">
        <v>50</v>
      </c>
      <c r="F6449" t="s">
        <v>4212</v>
      </c>
      <c r="G6449" t="s">
        <v>4213</v>
      </c>
      <c r="H6449" t="s">
        <v>129</v>
      </c>
      <c r="I6449" t="s">
        <v>54</v>
      </c>
      <c r="J6449" t="s">
        <v>211</v>
      </c>
      <c r="K6449" t="s">
        <v>131</v>
      </c>
      <c r="L6449">
        <v>77095</v>
      </c>
      <c r="M6449" t="s">
        <v>132</v>
      </c>
      <c r="N6449" t="s">
        <v>4422</v>
      </c>
      <c r="O6449" t="s">
        <v>73</v>
      </c>
      <c r="P6449" t="s">
        <v>74</v>
      </c>
      <c r="Q6449" t="s">
        <v>4423</v>
      </c>
      <c r="R6449" s="19">
        <v>2.464</v>
      </c>
      <c r="S6449" s="17">
        <v>1</v>
      </c>
      <c r="T6449" s="20">
        <v>0.2</v>
      </c>
      <c r="U6449" s="19">
        <v>0.86240000000000006</v>
      </c>
      <c r="V6449" s="20">
        <f t="shared" si="500"/>
        <v>0.35000000000000003</v>
      </c>
      <c r="W6449" s="17">
        <f t="shared" si="501"/>
        <v>2017</v>
      </c>
      <c r="X6449" t="str">
        <f t="shared" si="502"/>
        <v>Mar-2017</v>
      </c>
      <c r="Y6449" s="17">
        <f t="shared" si="503"/>
        <v>2</v>
      </c>
      <c r="Z6449" t="str">
        <f t="shared" si="504"/>
        <v>11-20%</v>
      </c>
      <c r="AA6449" s="17">
        <f>IF(COUNTIF($B$2:B6449,B6449)=1,1,0)</f>
        <v>0</v>
      </c>
      <c r="AB6449" s="17">
        <f>IF(COUNTIF($F$2:F6449,F6449)=1,1,0)</f>
        <v>0</v>
      </c>
    </row>
    <row r="6450" spans="1:28" x14ac:dyDescent="0.2">
      <c r="A6450" s="17">
        <v>6449</v>
      </c>
      <c r="B6450" t="s">
        <v>8937</v>
      </c>
      <c r="C6450" s="18">
        <v>42798</v>
      </c>
      <c r="D6450" s="18">
        <v>42800</v>
      </c>
      <c r="E6450" t="s">
        <v>50</v>
      </c>
      <c r="F6450" t="s">
        <v>4212</v>
      </c>
      <c r="G6450" t="s">
        <v>4213</v>
      </c>
      <c r="H6450" t="s">
        <v>129</v>
      </c>
      <c r="I6450" t="s">
        <v>54</v>
      </c>
      <c r="J6450" t="s">
        <v>211</v>
      </c>
      <c r="K6450" t="s">
        <v>131</v>
      </c>
      <c r="L6450">
        <v>77095</v>
      </c>
      <c r="M6450" t="s">
        <v>132</v>
      </c>
      <c r="N6450" t="s">
        <v>1514</v>
      </c>
      <c r="O6450" t="s">
        <v>73</v>
      </c>
      <c r="P6450" t="s">
        <v>86</v>
      </c>
      <c r="Q6450" t="s">
        <v>1515</v>
      </c>
      <c r="R6450" s="19">
        <v>8.7200000000000006</v>
      </c>
      <c r="S6450" s="17">
        <v>1</v>
      </c>
      <c r="T6450" s="20">
        <v>0.2</v>
      </c>
      <c r="U6450" s="19">
        <v>0.65400000000000003</v>
      </c>
      <c r="V6450" s="20">
        <f t="shared" si="500"/>
        <v>7.4999999999999997E-2</v>
      </c>
      <c r="W6450" s="17">
        <f t="shared" si="501"/>
        <v>2017</v>
      </c>
      <c r="X6450" t="str">
        <f t="shared" si="502"/>
        <v>Mar-2017</v>
      </c>
      <c r="Y6450" s="17">
        <f t="shared" si="503"/>
        <v>2</v>
      </c>
      <c r="Z6450" t="str">
        <f t="shared" si="504"/>
        <v>11-20%</v>
      </c>
      <c r="AA6450" s="17">
        <f>IF(COUNTIF($B$2:B6450,B6450)=1,1,0)</f>
        <v>0</v>
      </c>
      <c r="AB6450" s="17">
        <f>IF(COUNTIF($F$2:F6450,F6450)=1,1,0)</f>
        <v>0</v>
      </c>
    </row>
    <row r="6451" spans="1:28" x14ac:dyDescent="0.2">
      <c r="A6451" s="17">
        <v>6450</v>
      </c>
      <c r="B6451" t="s">
        <v>8938</v>
      </c>
      <c r="C6451" s="18">
        <v>42272</v>
      </c>
      <c r="D6451" s="18">
        <v>42276</v>
      </c>
      <c r="E6451" t="s">
        <v>77</v>
      </c>
      <c r="F6451" t="s">
        <v>4790</v>
      </c>
      <c r="G6451" t="s">
        <v>4791</v>
      </c>
      <c r="H6451" t="s">
        <v>53</v>
      </c>
      <c r="I6451" t="s">
        <v>54</v>
      </c>
      <c r="J6451" t="s">
        <v>4644</v>
      </c>
      <c r="K6451" t="s">
        <v>776</v>
      </c>
      <c r="L6451">
        <v>6450</v>
      </c>
      <c r="M6451" t="s">
        <v>175</v>
      </c>
      <c r="N6451" t="s">
        <v>3845</v>
      </c>
      <c r="O6451" t="s">
        <v>73</v>
      </c>
      <c r="P6451" t="s">
        <v>102</v>
      </c>
      <c r="Q6451" t="s">
        <v>3846</v>
      </c>
      <c r="R6451" s="19">
        <v>10.76</v>
      </c>
      <c r="S6451" s="17">
        <v>2</v>
      </c>
      <c r="T6451" s="20">
        <v>0</v>
      </c>
      <c r="U6451" s="19">
        <v>5.1647999999999996</v>
      </c>
      <c r="V6451" s="20">
        <f t="shared" si="500"/>
        <v>0.48</v>
      </c>
      <c r="W6451" s="17">
        <f t="shared" si="501"/>
        <v>2015</v>
      </c>
      <c r="X6451" t="str">
        <f t="shared" si="502"/>
        <v>Sep-2015</v>
      </c>
      <c r="Y6451" s="17">
        <f t="shared" si="503"/>
        <v>4</v>
      </c>
      <c r="Z6451" t="str">
        <f t="shared" si="504"/>
        <v>0% (No Discount)</v>
      </c>
      <c r="AA6451" s="17">
        <f>IF(COUNTIF($B$2:B6451,B6451)=1,1,0)</f>
        <v>1</v>
      </c>
      <c r="AB6451" s="17">
        <f>IF(COUNTIF($F$2:F6451,F6451)=1,1,0)</f>
        <v>0</v>
      </c>
    </row>
    <row r="6452" spans="1:28" x14ac:dyDescent="0.2">
      <c r="A6452" s="17">
        <v>6451</v>
      </c>
      <c r="B6452" t="s">
        <v>8938</v>
      </c>
      <c r="C6452" s="18">
        <v>42272</v>
      </c>
      <c r="D6452" s="18">
        <v>42276</v>
      </c>
      <c r="E6452" t="s">
        <v>77</v>
      </c>
      <c r="F6452" t="s">
        <v>4790</v>
      </c>
      <c r="G6452" t="s">
        <v>4791</v>
      </c>
      <c r="H6452" t="s">
        <v>53</v>
      </c>
      <c r="I6452" t="s">
        <v>54</v>
      </c>
      <c r="J6452" t="s">
        <v>4644</v>
      </c>
      <c r="K6452" t="s">
        <v>776</v>
      </c>
      <c r="L6452">
        <v>6450</v>
      </c>
      <c r="M6452" t="s">
        <v>175</v>
      </c>
      <c r="N6452" t="s">
        <v>1578</v>
      </c>
      <c r="O6452" t="s">
        <v>73</v>
      </c>
      <c r="P6452" t="s">
        <v>117</v>
      </c>
      <c r="Q6452" t="s">
        <v>1579</v>
      </c>
      <c r="R6452" s="19">
        <v>45.68</v>
      </c>
      <c r="S6452" s="17">
        <v>2</v>
      </c>
      <c r="T6452" s="20">
        <v>0</v>
      </c>
      <c r="U6452" s="19">
        <v>21.012799999999999</v>
      </c>
      <c r="V6452" s="20">
        <f t="shared" si="500"/>
        <v>0.45999999999999996</v>
      </c>
      <c r="W6452" s="17">
        <f t="shared" si="501"/>
        <v>2015</v>
      </c>
      <c r="X6452" t="str">
        <f t="shared" si="502"/>
        <v>Sep-2015</v>
      </c>
      <c r="Y6452" s="17">
        <f t="shared" si="503"/>
        <v>4</v>
      </c>
      <c r="Z6452" t="str">
        <f t="shared" si="504"/>
        <v>0% (No Discount)</v>
      </c>
      <c r="AA6452" s="17">
        <f>IF(COUNTIF($B$2:B6452,B6452)=1,1,0)</f>
        <v>0</v>
      </c>
      <c r="AB6452" s="17">
        <f>IF(COUNTIF($F$2:F6452,F6452)=1,1,0)</f>
        <v>0</v>
      </c>
    </row>
    <row r="6453" spans="1:28" x14ac:dyDescent="0.2">
      <c r="A6453" s="17">
        <v>6452</v>
      </c>
      <c r="B6453" t="s">
        <v>8938</v>
      </c>
      <c r="C6453" s="18">
        <v>42272</v>
      </c>
      <c r="D6453" s="18">
        <v>42276</v>
      </c>
      <c r="E6453" t="s">
        <v>77</v>
      </c>
      <c r="F6453" t="s">
        <v>4790</v>
      </c>
      <c r="G6453" t="s">
        <v>4791</v>
      </c>
      <c r="H6453" t="s">
        <v>53</v>
      </c>
      <c r="I6453" t="s">
        <v>54</v>
      </c>
      <c r="J6453" t="s">
        <v>4644</v>
      </c>
      <c r="K6453" t="s">
        <v>776</v>
      </c>
      <c r="L6453">
        <v>6450</v>
      </c>
      <c r="M6453" t="s">
        <v>175</v>
      </c>
      <c r="N6453" t="s">
        <v>429</v>
      </c>
      <c r="O6453" t="s">
        <v>73</v>
      </c>
      <c r="P6453" t="s">
        <v>95</v>
      </c>
      <c r="Q6453" t="s">
        <v>430</v>
      </c>
      <c r="R6453" s="19">
        <v>6.7</v>
      </c>
      <c r="S6453" s="17">
        <v>1</v>
      </c>
      <c r="T6453" s="20">
        <v>0</v>
      </c>
      <c r="U6453" s="19">
        <v>2.2109999999999999</v>
      </c>
      <c r="V6453" s="20">
        <f t="shared" si="500"/>
        <v>0.32999999999999996</v>
      </c>
      <c r="W6453" s="17">
        <f t="shared" si="501"/>
        <v>2015</v>
      </c>
      <c r="X6453" t="str">
        <f t="shared" si="502"/>
        <v>Sep-2015</v>
      </c>
      <c r="Y6453" s="17">
        <f t="shared" si="503"/>
        <v>4</v>
      </c>
      <c r="Z6453" t="str">
        <f t="shared" si="504"/>
        <v>0% (No Discount)</v>
      </c>
      <c r="AA6453" s="17">
        <f>IF(COUNTIF($B$2:B6453,B6453)=1,1,0)</f>
        <v>0</v>
      </c>
      <c r="AB6453" s="17">
        <f>IF(COUNTIF($F$2:F6453,F6453)=1,1,0)</f>
        <v>0</v>
      </c>
    </row>
    <row r="6454" spans="1:28" x14ac:dyDescent="0.2">
      <c r="A6454" s="17">
        <v>6453</v>
      </c>
      <c r="B6454" t="s">
        <v>8939</v>
      </c>
      <c r="C6454" s="18">
        <v>42357</v>
      </c>
      <c r="D6454" s="18">
        <v>42361</v>
      </c>
      <c r="E6454" t="s">
        <v>50</v>
      </c>
      <c r="F6454" t="s">
        <v>6579</v>
      </c>
      <c r="G6454" t="s">
        <v>6580</v>
      </c>
      <c r="H6454" t="s">
        <v>53</v>
      </c>
      <c r="I6454" t="s">
        <v>54</v>
      </c>
      <c r="J6454" t="s">
        <v>8940</v>
      </c>
      <c r="K6454" t="s">
        <v>238</v>
      </c>
      <c r="L6454">
        <v>60025</v>
      </c>
      <c r="M6454" t="s">
        <v>132</v>
      </c>
      <c r="N6454" t="s">
        <v>3889</v>
      </c>
      <c r="O6454" t="s">
        <v>98</v>
      </c>
      <c r="P6454" t="s">
        <v>99</v>
      </c>
      <c r="Q6454" t="s">
        <v>3890</v>
      </c>
      <c r="R6454" s="19">
        <v>158.376</v>
      </c>
      <c r="S6454" s="17">
        <v>3</v>
      </c>
      <c r="T6454" s="20">
        <v>0.2</v>
      </c>
      <c r="U6454" s="19">
        <v>13.857900000000001</v>
      </c>
      <c r="V6454" s="20">
        <f t="shared" si="500"/>
        <v>8.7500000000000008E-2</v>
      </c>
      <c r="W6454" s="17">
        <f t="shared" si="501"/>
        <v>2015</v>
      </c>
      <c r="X6454" t="str">
        <f t="shared" si="502"/>
        <v>Dec-2015</v>
      </c>
      <c r="Y6454" s="17">
        <f t="shared" si="503"/>
        <v>4</v>
      </c>
      <c r="Z6454" t="str">
        <f t="shared" si="504"/>
        <v>11-20%</v>
      </c>
      <c r="AA6454" s="17">
        <f>IF(COUNTIF($B$2:B6454,B6454)=1,1,0)</f>
        <v>1</v>
      </c>
      <c r="AB6454" s="17">
        <f>IF(COUNTIF($F$2:F6454,F6454)=1,1,0)</f>
        <v>0</v>
      </c>
    </row>
    <row r="6455" spans="1:28" x14ac:dyDescent="0.2">
      <c r="A6455" s="17">
        <v>6454</v>
      </c>
      <c r="B6455" t="s">
        <v>8941</v>
      </c>
      <c r="C6455" s="18">
        <v>42285</v>
      </c>
      <c r="D6455" s="18">
        <v>42290</v>
      </c>
      <c r="E6455" t="s">
        <v>77</v>
      </c>
      <c r="F6455" t="s">
        <v>4594</v>
      </c>
      <c r="G6455" t="s">
        <v>4595</v>
      </c>
      <c r="H6455" t="s">
        <v>53</v>
      </c>
      <c r="I6455" t="s">
        <v>54</v>
      </c>
      <c r="J6455" t="s">
        <v>211</v>
      </c>
      <c r="K6455" t="s">
        <v>131</v>
      </c>
      <c r="L6455">
        <v>77036</v>
      </c>
      <c r="M6455" t="s">
        <v>132</v>
      </c>
      <c r="N6455" t="s">
        <v>6683</v>
      </c>
      <c r="O6455" t="s">
        <v>73</v>
      </c>
      <c r="P6455" t="s">
        <v>95</v>
      </c>
      <c r="Q6455" t="s">
        <v>6684</v>
      </c>
      <c r="R6455" s="19">
        <v>3.44</v>
      </c>
      <c r="S6455" s="17">
        <v>2</v>
      </c>
      <c r="T6455" s="20">
        <v>0.2</v>
      </c>
      <c r="U6455" s="19">
        <v>0.55900000000000005</v>
      </c>
      <c r="V6455" s="20">
        <f t="shared" si="500"/>
        <v>0.16250000000000001</v>
      </c>
      <c r="W6455" s="17">
        <f t="shared" si="501"/>
        <v>2015</v>
      </c>
      <c r="X6455" t="str">
        <f t="shared" si="502"/>
        <v>Oct-2015</v>
      </c>
      <c r="Y6455" s="17">
        <f t="shared" si="503"/>
        <v>5</v>
      </c>
      <c r="Z6455" t="str">
        <f t="shared" si="504"/>
        <v>11-20%</v>
      </c>
      <c r="AA6455" s="17">
        <f>IF(COUNTIF($B$2:B6455,B6455)=1,1,0)</f>
        <v>1</v>
      </c>
      <c r="AB6455" s="17">
        <f>IF(COUNTIF($F$2:F6455,F6455)=1,1,0)</f>
        <v>0</v>
      </c>
    </row>
    <row r="6456" spans="1:28" x14ac:dyDescent="0.2">
      <c r="A6456" s="17">
        <v>6455</v>
      </c>
      <c r="B6456" t="s">
        <v>8942</v>
      </c>
      <c r="C6456" s="18">
        <v>42947</v>
      </c>
      <c r="D6456" s="18">
        <v>42950</v>
      </c>
      <c r="E6456" t="s">
        <v>215</v>
      </c>
      <c r="F6456" t="s">
        <v>6354</v>
      </c>
      <c r="G6456" t="s">
        <v>6355</v>
      </c>
      <c r="H6456" t="s">
        <v>53</v>
      </c>
      <c r="I6456" t="s">
        <v>54</v>
      </c>
      <c r="J6456" t="s">
        <v>154</v>
      </c>
      <c r="K6456" t="s">
        <v>70</v>
      </c>
      <c r="L6456">
        <v>94110</v>
      </c>
      <c r="M6456" t="s">
        <v>71</v>
      </c>
      <c r="N6456" t="s">
        <v>424</v>
      </c>
      <c r="O6456" t="s">
        <v>73</v>
      </c>
      <c r="P6456" t="s">
        <v>86</v>
      </c>
      <c r="Q6456" t="s">
        <v>425</v>
      </c>
      <c r="R6456" s="19">
        <v>56.56</v>
      </c>
      <c r="S6456" s="17">
        <v>2</v>
      </c>
      <c r="T6456" s="20">
        <v>0</v>
      </c>
      <c r="U6456" s="19">
        <v>15.2712</v>
      </c>
      <c r="V6456" s="20">
        <f t="shared" si="500"/>
        <v>0.27</v>
      </c>
      <c r="W6456" s="17">
        <f t="shared" si="501"/>
        <v>2017</v>
      </c>
      <c r="X6456" t="str">
        <f t="shared" si="502"/>
        <v>Jul-2017</v>
      </c>
      <c r="Y6456" s="17">
        <f t="shared" si="503"/>
        <v>3</v>
      </c>
      <c r="Z6456" t="str">
        <f t="shared" si="504"/>
        <v>0% (No Discount)</v>
      </c>
      <c r="AA6456" s="17">
        <f>IF(COUNTIF($B$2:B6456,B6456)=1,1,0)</f>
        <v>1</v>
      </c>
      <c r="AB6456" s="17">
        <f>IF(COUNTIF($F$2:F6456,F6456)=1,1,0)</f>
        <v>0</v>
      </c>
    </row>
    <row r="6457" spans="1:28" x14ac:dyDescent="0.2">
      <c r="A6457" s="17">
        <v>6456</v>
      </c>
      <c r="B6457" t="s">
        <v>8942</v>
      </c>
      <c r="C6457" s="18">
        <v>42947</v>
      </c>
      <c r="D6457" s="18">
        <v>42950</v>
      </c>
      <c r="E6457" t="s">
        <v>215</v>
      </c>
      <c r="F6457" t="s">
        <v>6354</v>
      </c>
      <c r="G6457" t="s">
        <v>6355</v>
      </c>
      <c r="H6457" t="s">
        <v>53</v>
      </c>
      <c r="I6457" t="s">
        <v>54</v>
      </c>
      <c r="J6457" t="s">
        <v>154</v>
      </c>
      <c r="K6457" t="s">
        <v>70</v>
      </c>
      <c r="L6457">
        <v>94110</v>
      </c>
      <c r="M6457" t="s">
        <v>71</v>
      </c>
      <c r="N6457" t="s">
        <v>4966</v>
      </c>
      <c r="O6457" t="s">
        <v>59</v>
      </c>
      <c r="P6457" t="s">
        <v>92</v>
      </c>
      <c r="Q6457" t="s">
        <v>4967</v>
      </c>
      <c r="R6457" s="19">
        <v>36.96</v>
      </c>
      <c r="S6457" s="17">
        <v>7</v>
      </c>
      <c r="T6457" s="20">
        <v>0</v>
      </c>
      <c r="U6457" s="19">
        <v>11.457599999999999</v>
      </c>
      <c r="V6457" s="20">
        <f t="shared" si="500"/>
        <v>0.31</v>
      </c>
      <c r="W6457" s="17">
        <f t="shared" si="501"/>
        <v>2017</v>
      </c>
      <c r="X6457" t="str">
        <f t="shared" si="502"/>
        <v>Jul-2017</v>
      </c>
      <c r="Y6457" s="17">
        <f t="shared" si="503"/>
        <v>3</v>
      </c>
      <c r="Z6457" t="str">
        <f t="shared" si="504"/>
        <v>0% (No Discount)</v>
      </c>
      <c r="AA6457" s="17">
        <f>IF(COUNTIF($B$2:B6457,B6457)=1,1,0)</f>
        <v>0</v>
      </c>
      <c r="AB6457" s="17">
        <f>IF(COUNTIF($F$2:F6457,F6457)=1,1,0)</f>
        <v>0</v>
      </c>
    </row>
    <row r="6458" spans="1:28" x14ac:dyDescent="0.2">
      <c r="A6458" s="17">
        <v>6457</v>
      </c>
      <c r="B6458" t="s">
        <v>8943</v>
      </c>
      <c r="C6458" s="18">
        <v>41856</v>
      </c>
      <c r="D6458" s="18">
        <v>41862</v>
      </c>
      <c r="E6458" t="s">
        <v>77</v>
      </c>
      <c r="F6458" t="s">
        <v>656</v>
      </c>
      <c r="G6458" t="s">
        <v>657</v>
      </c>
      <c r="H6458" t="s">
        <v>68</v>
      </c>
      <c r="I6458" t="s">
        <v>54</v>
      </c>
      <c r="J6458" t="s">
        <v>293</v>
      </c>
      <c r="K6458" t="s">
        <v>294</v>
      </c>
      <c r="L6458">
        <v>10009</v>
      </c>
      <c r="M6458" t="s">
        <v>175</v>
      </c>
      <c r="N6458" t="s">
        <v>5000</v>
      </c>
      <c r="O6458" t="s">
        <v>98</v>
      </c>
      <c r="P6458" t="s">
        <v>99</v>
      </c>
      <c r="Q6458" t="s">
        <v>5001</v>
      </c>
      <c r="R6458" s="19">
        <v>135.99</v>
      </c>
      <c r="S6458" s="17">
        <v>1</v>
      </c>
      <c r="T6458" s="20">
        <v>0</v>
      </c>
      <c r="U6458" s="19">
        <v>36.717300000000002</v>
      </c>
      <c r="V6458" s="20">
        <f t="shared" si="500"/>
        <v>0.27</v>
      </c>
      <c r="W6458" s="17">
        <f t="shared" si="501"/>
        <v>2014</v>
      </c>
      <c r="X6458" t="str">
        <f t="shared" si="502"/>
        <v>Aug-2014</v>
      </c>
      <c r="Y6458" s="17">
        <f t="shared" si="503"/>
        <v>6</v>
      </c>
      <c r="Z6458" t="str">
        <f t="shared" si="504"/>
        <v>0% (No Discount)</v>
      </c>
      <c r="AA6458" s="17">
        <f>IF(COUNTIF($B$2:B6458,B6458)=1,1,0)</f>
        <v>1</v>
      </c>
      <c r="AB6458" s="17">
        <f>IF(COUNTIF($F$2:F6458,F6458)=1,1,0)</f>
        <v>0</v>
      </c>
    </row>
    <row r="6459" spans="1:28" x14ac:dyDescent="0.2">
      <c r="A6459" s="17">
        <v>6458</v>
      </c>
      <c r="B6459" t="s">
        <v>8943</v>
      </c>
      <c r="C6459" s="18">
        <v>41856</v>
      </c>
      <c r="D6459" s="18">
        <v>41862</v>
      </c>
      <c r="E6459" t="s">
        <v>77</v>
      </c>
      <c r="F6459" t="s">
        <v>656</v>
      </c>
      <c r="G6459" t="s">
        <v>657</v>
      </c>
      <c r="H6459" t="s">
        <v>68</v>
      </c>
      <c r="I6459" t="s">
        <v>54</v>
      </c>
      <c r="J6459" t="s">
        <v>293</v>
      </c>
      <c r="K6459" t="s">
        <v>294</v>
      </c>
      <c r="L6459">
        <v>10009</v>
      </c>
      <c r="M6459" t="s">
        <v>175</v>
      </c>
      <c r="N6459" t="s">
        <v>7104</v>
      </c>
      <c r="O6459" t="s">
        <v>73</v>
      </c>
      <c r="P6459" t="s">
        <v>95</v>
      </c>
      <c r="Q6459" t="s">
        <v>7105</v>
      </c>
      <c r="R6459" s="19">
        <v>15.96</v>
      </c>
      <c r="S6459" s="17">
        <v>7</v>
      </c>
      <c r="T6459" s="20">
        <v>0</v>
      </c>
      <c r="U6459" s="19">
        <v>7.0224000000000002</v>
      </c>
      <c r="V6459" s="20">
        <f t="shared" si="500"/>
        <v>0.44</v>
      </c>
      <c r="W6459" s="17">
        <f t="shared" si="501"/>
        <v>2014</v>
      </c>
      <c r="X6459" t="str">
        <f t="shared" si="502"/>
        <v>Aug-2014</v>
      </c>
      <c r="Y6459" s="17">
        <f t="shared" si="503"/>
        <v>6</v>
      </c>
      <c r="Z6459" t="str">
        <f t="shared" si="504"/>
        <v>0% (No Discount)</v>
      </c>
      <c r="AA6459" s="17">
        <f>IF(COUNTIF($B$2:B6459,B6459)=1,1,0)</f>
        <v>0</v>
      </c>
      <c r="AB6459" s="17">
        <f>IF(COUNTIF($F$2:F6459,F6459)=1,1,0)</f>
        <v>0</v>
      </c>
    </row>
    <row r="6460" spans="1:28" x14ac:dyDescent="0.2">
      <c r="A6460" s="17">
        <v>6459</v>
      </c>
      <c r="B6460" t="s">
        <v>8944</v>
      </c>
      <c r="C6460" s="18">
        <v>42869</v>
      </c>
      <c r="D6460" s="18">
        <v>42872</v>
      </c>
      <c r="E6460" t="s">
        <v>215</v>
      </c>
      <c r="F6460" t="s">
        <v>2706</v>
      </c>
      <c r="G6460" t="s">
        <v>2707</v>
      </c>
      <c r="H6460" t="s">
        <v>68</v>
      </c>
      <c r="I6460" t="s">
        <v>54</v>
      </c>
      <c r="J6460" t="s">
        <v>4528</v>
      </c>
      <c r="K6460" t="s">
        <v>2769</v>
      </c>
      <c r="L6460">
        <v>21215</v>
      </c>
      <c r="M6460" t="s">
        <v>175</v>
      </c>
      <c r="N6460" t="s">
        <v>3419</v>
      </c>
      <c r="O6460" t="s">
        <v>73</v>
      </c>
      <c r="P6460" t="s">
        <v>95</v>
      </c>
      <c r="Q6460" t="s">
        <v>3420</v>
      </c>
      <c r="R6460" s="19">
        <v>3.76</v>
      </c>
      <c r="S6460" s="17">
        <v>2</v>
      </c>
      <c r="T6460" s="20">
        <v>0</v>
      </c>
      <c r="U6460" s="19">
        <v>1.0904</v>
      </c>
      <c r="V6460" s="20">
        <f t="shared" si="500"/>
        <v>0.29000000000000004</v>
      </c>
      <c r="W6460" s="17">
        <f t="shared" si="501"/>
        <v>2017</v>
      </c>
      <c r="X6460" t="str">
        <f t="shared" si="502"/>
        <v>May-2017</v>
      </c>
      <c r="Y6460" s="17">
        <f t="shared" si="503"/>
        <v>3</v>
      </c>
      <c r="Z6460" t="str">
        <f t="shared" si="504"/>
        <v>0% (No Discount)</v>
      </c>
      <c r="AA6460" s="17">
        <f>IF(COUNTIF($B$2:B6460,B6460)=1,1,0)</f>
        <v>1</v>
      </c>
      <c r="AB6460" s="17">
        <f>IF(COUNTIF($F$2:F6460,F6460)=1,1,0)</f>
        <v>0</v>
      </c>
    </row>
    <row r="6461" spans="1:28" x14ac:dyDescent="0.2">
      <c r="A6461" s="17">
        <v>6460</v>
      </c>
      <c r="B6461" t="s">
        <v>8944</v>
      </c>
      <c r="C6461" s="18">
        <v>42869</v>
      </c>
      <c r="D6461" s="18">
        <v>42872</v>
      </c>
      <c r="E6461" t="s">
        <v>215</v>
      </c>
      <c r="F6461" t="s">
        <v>2706</v>
      </c>
      <c r="G6461" t="s">
        <v>2707</v>
      </c>
      <c r="H6461" t="s">
        <v>68</v>
      </c>
      <c r="I6461" t="s">
        <v>54</v>
      </c>
      <c r="J6461" t="s">
        <v>4528</v>
      </c>
      <c r="K6461" t="s">
        <v>2769</v>
      </c>
      <c r="L6461">
        <v>21215</v>
      </c>
      <c r="M6461" t="s">
        <v>175</v>
      </c>
      <c r="N6461" t="s">
        <v>1682</v>
      </c>
      <c r="O6461" t="s">
        <v>73</v>
      </c>
      <c r="P6461" t="s">
        <v>95</v>
      </c>
      <c r="Q6461" t="s">
        <v>1683</v>
      </c>
      <c r="R6461" s="19">
        <v>14.7</v>
      </c>
      <c r="S6461" s="17">
        <v>5</v>
      </c>
      <c r="T6461" s="20">
        <v>0</v>
      </c>
      <c r="U6461" s="19">
        <v>6.6150000000000002</v>
      </c>
      <c r="V6461" s="20">
        <f t="shared" si="500"/>
        <v>0.45</v>
      </c>
      <c r="W6461" s="17">
        <f t="shared" si="501"/>
        <v>2017</v>
      </c>
      <c r="X6461" t="str">
        <f t="shared" si="502"/>
        <v>May-2017</v>
      </c>
      <c r="Y6461" s="17">
        <f t="shared" si="503"/>
        <v>3</v>
      </c>
      <c r="Z6461" t="str">
        <f t="shared" si="504"/>
        <v>0% (No Discount)</v>
      </c>
      <c r="AA6461" s="17">
        <f>IF(COUNTIF($B$2:B6461,B6461)=1,1,0)</f>
        <v>0</v>
      </c>
      <c r="AB6461" s="17">
        <f>IF(COUNTIF($F$2:F6461,F6461)=1,1,0)</f>
        <v>0</v>
      </c>
    </row>
    <row r="6462" spans="1:28" x14ac:dyDescent="0.2">
      <c r="A6462" s="17">
        <v>6461</v>
      </c>
      <c r="B6462" t="s">
        <v>8944</v>
      </c>
      <c r="C6462" s="18">
        <v>42869</v>
      </c>
      <c r="D6462" s="18">
        <v>42872</v>
      </c>
      <c r="E6462" t="s">
        <v>215</v>
      </c>
      <c r="F6462" t="s">
        <v>2706</v>
      </c>
      <c r="G6462" t="s">
        <v>2707</v>
      </c>
      <c r="H6462" t="s">
        <v>68</v>
      </c>
      <c r="I6462" t="s">
        <v>54</v>
      </c>
      <c r="J6462" t="s">
        <v>4528</v>
      </c>
      <c r="K6462" t="s">
        <v>2769</v>
      </c>
      <c r="L6462">
        <v>21215</v>
      </c>
      <c r="M6462" t="s">
        <v>175</v>
      </c>
      <c r="N6462" t="s">
        <v>6144</v>
      </c>
      <c r="O6462" t="s">
        <v>73</v>
      </c>
      <c r="P6462" t="s">
        <v>95</v>
      </c>
      <c r="Q6462" t="s">
        <v>6145</v>
      </c>
      <c r="R6462" s="19">
        <v>37.200000000000003</v>
      </c>
      <c r="S6462" s="17">
        <v>5</v>
      </c>
      <c r="T6462" s="20">
        <v>0</v>
      </c>
      <c r="U6462" s="19">
        <v>9.3000000000000007</v>
      </c>
      <c r="V6462" s="20">
        <f t="shared" si="500"/>
        <v>0.25</v>
      </c>
      <c r="W6462" s="17">
        <f t="shared" si="501"/>
        <v>2017</v>
      </c>
      <c r="X6462" t="str">
        <f t="shared" si="502"/>
        <v>May-2017</v>
      </c>
      <c r="Y6462" s="17">
        <f t="shared" si="503"/>
        <v>3</v>
      </c>
      <c r="Z6462" t="str">
        <f t="shared" si="504"/>
        <v>0% (No Discount)</v>
      </c>
      <c r="AA6462" s="17">
        <f>IF(COUNTIF($B$2:B6462,B6462)=1,1,0)</f>
        <v>0</v>
      </c>
      <c r="AB6462" s="17">
        <f>IF(COUNTIF($F$2:F6462,F6462)=1,1,0)</f>
        <v>0</v>
      </c>
    </row>
    <row r="6463" spans="1:28" x14ac:dyDescent="0.2">
      <c r="A6463" s="17">
        <v>6462</v>
      </c>
      <c r="B6463" t="s">
        <v>8944</v>
      </c>
      <c r="C6463" s="18">
        <v>42869</v>
      </c>
      <c r="D6463" s="18">
        <v>42872</v>
      </c>
      <c r="E6463" t="s">
        <v>215</v>
      </c>
      <c r="F6463" t="s">
        <v>2706</v>
      </c>
      <c r="G6463" t="s">
        <v>2707</v>
      </c>
      <c r="H6463" t="s">
        <v>68</v>
      </c>
      <c r="I6463" t="s">
        <v>54</v>
      </c>
      <c r="J6463" t="s">
        <v>4528</v>
      </c>
      <c r="K6463" t="s">
        <v>2769</v>
      </c>
      <c r="L6463">
        <v>21215</v>
      </c>
      <c r="M6463" t="s">
        <v>175</v>
      </c>
      <c r="N6463" t="s">
        <v>4203</v>
      </c>
      <c r="O6463" t="s">
        <v>98</v>
      </c>
      <c r="P6463" t="s">
        <v>188</v>
      </c>
      <c r="Q6463" t="s">
        <v>4204</v>
      </c>
      <c r="R6463" s="19">
        <v>89.97</v>
      </c>
      <c r="S6463" s="17">
        <v>3</v>
      </c>
      <c r="T6463" s="20">
        <v>0</v>
      </c>
      <c r="U6463" s="19">
        <v>18.893699999999999</v>
      </c>
      <c r="V6463" s="20">
        <f t="shared" si="500"/>
        <v>0.21</v>
      </c>
      <c r="W6463" s="17">
        <f t="shared" si="501"/>
        <v>2017</v>
      </c>
      <c r="X6463" t="str">
        <f t="shared" si="502"/>
        <v>May-2017</v>
      </c>
      <c r="Y6463" s="17">
        <f t="shared" si="503"/>
        <v>3</v>
      </c>
      <c r="Z6463" t="str">
        <f t="shared" si="504"/>
        <v>0% (No Discount)</v>
      </c>
      <c r="AA6463" s="17">
        <f>IF(COUNTIF($B$2:B6463,B6463)=1,1,0)</f>
        <v>0</v>
      </c>
      <c r="AB6463" s="17">
        <f>IF(COUNTIF($F$2:F6463,F6463)=1,1,0)</f>
        <v>0</v>
      </c>
    </row>
    <row r="6464" spans="1:28" x14ac:dyDescent="0.2">
      <c r="A6464" s="17">
        <v>6463</v>
      </c>
      <c r="B6464" t="s">
        <v>8944</v>
      </c>
      <c r="C6464" s="18">
        <v>42869</v>
      </c>
      <c r="D6464" s="18">
        <v>42872</v>
      </c>
      <c r="E6464" t="s">
        <v>215</v>
      </c>
      <c r="F6464" t="s">
        <v>2706</v>
      </c>
      <c r="G6464" t="s">
        <v>2707</v>
      </c>
      <c r="H6464" t="s">
        <v>68</v>
      </c>
      <c r="I6464" t="s">
        <v>54</v>
      </c>
      <c r="J6464" t="s">
        <v>4528</v>
      </c>
      <c r="K6464" t="s">
        <v>2769</v>
      </c>
      <c r="L6464">
        <v>21215</v>
      </c>
      <c r="M6464" t="s">
        <v>175</v>
      </c>
      <c r="N6464" t="s">
        <v>6991</v>
      </c>
      <c r="O6464" t="s">
        <v>59</v>
      </c>
      <c r="P6464" t="s">
        <v>63</v>
      </c>
      <c r="Q6464" t="s">
        <v>6992</v>
      </c>
      <c r="R6464" s="19">
        <v>261.95999999999998</v>
      </c>
      <c r="S6464" s="17">
        <v>2</v>
      </c>
      <c r="T6464" s="20">
        <v>0</v>
      </c>
      <c r="U6464" s="19">
        <v>23.5764</v>
      </c>
      <c r="V6464" s="20">
        <f t="shared" si="500"/>
        <v>9.0000000000000011E-2</v>
      </c>
      <c r="W6464" s="17">
        <f t="shared" si="501"/>
        <v>2017</v>
      </c>
      <c r="X6464" t="str">
        <f t="shared" si="502"/>
        <v>May-2017</v>
      </c>
      <c r="Y6464" s="17">
        <f t="shared" si="503"/>
        <v>3</v>
      </c>
      <c r="Z6464" t="str">
        <f t="shared" si="504"/>
        <v>0% (No Discount)</v>
      </c>
      <c r="AA6464" s="17">
        <f>IF(COUNTIF($B$2:B6464,B6464)=1,1,0)</f>
        <v>0</v>
      </c>
      <c r="AB6464" s="17">
        <f>IF(COUNTIF($F$2:F6464,F6464)=1,1,0)</f>
        <v>0</v>
      </c>
    </row>
    <row r="6465" spans="1:28" x14ac:dyDescent="0.2">
      <c r="A6465" s="17">
        <v>6464</v>
      </c>
      <c r="B6465" t="s">
        <v>8944</v>
      </c>
      <c r="C6465" s="18">
        <v>42869</v>
      </c>
      <c r="D6465" s="18">
        <v>42872</v>
      </c>
      <c r="E6465" t="s">
        <v>215</v>
      </c>
      <c r="F6465" t="s">
        <v>2706</v>
      </c>
      <c r="G6465" t="s">
        <v>2707</v>
      </c>
      <c r="H6465" t="s">
        <v>68</v>
      </c>
      <c r="I6465" t="s">
        <v>54</v>
      </c>
      <c r="J6465" t="s">
        <v>4528</v>
      </c>
      <c r="K6465" t="s">
        <v>2769</v>
      </c>
      <c r="L6465">
        <v>21215</v>
      </c>
      <c r="M6465" t="s">
        <v>175</v>
      </c>
      <c r="N6465" t="s">
        <v>879</v>
      </c>
      <c r="O6465" t="s">
        <v>73</v>
      </c>
      <c r="P6465" t="s">
        <v>74</v>
      </c>
      <c r="Q6465" t="s">
        <v>880</v>
      </c>
      <c r="R6465" s="19">
        <v>74</v>
      </c>
      <c r="S6465" s="17">
        <v>5</v>
      </c>
      <c r="T6465" s="20">
        <v>0</v>
      </c>
      <c r="U6465" s="19">
        <v>37</v>
      </c>
      <c r="V6465" s="20">
        <f t="shared" si="500"/>
        <v>0.5</v>
      </c>
      <c r="W6465" s="17">
        <f t="shared" si="501"/>
        <v>2017</v>
      </c>
      <c r="X6465" t="str">
        <f t="shared" si="502"/>
        <v>May-2017</v>
      </c>
      <c r="Y6465" s="17">
        <f t="shared" si="503"/>
        <v>3</v>
      </c>
      <c r="Z6465" t="str">
        <f t="shared" si="504"/>
        <v>0% (No Discount)</v>
      </c>
      <c r="AA6465" s="17">
        <f>IF(COUNTIF($B$2:B6465,B6465)=1,1,0)</f>
        <v>0</v>
      </c>
      <c r="AB6465" s="17">
        <f>IF(COUNTIF($F$2:F6465,F6465)=1,1,0)</f>
        <v>0</v>
      </c>
    </row>
    <row r="6466" spans="1:28" x14ac:dyDescent="0.2">
      <c r="A6466" s="17">
        <v>6465</v>
      </c>
      <c r="B6466" t="s">
        <v>8945</v>
      </c>
      <c r="C6466" s="18">
        <v>42635</v>
      </c>
      <c r="D6466" s="18">
        <v>42641</v>
      </c>
      <c r="E6466" t="s">
        <v>77</v>
      </c>
      <c r="F6466" t="s">
        <v>2988</v>
      </c>
      <c r="G6466" t="s">
        <v>2989</v>
      </c>
      <c r="H6466" t="s">
        <v>129</v>
      </c>
      <c r="I6466" t="s">
        <v>54</v>
      </c>
      <c r="J6466" t="s">
        <v>1505</v>
      </c>
      <c r="K6466" t="s">
        <v>56</v>
      </c>
      <c r="L6466">
        <v>40214</v>
      </c>
      <c r="M6466" t="s">
        <v>57</v>
      </c>
      <c r="N6466" t="s">
        <v>6380</v>
      </c>
      <c r="O6466" t="s">
        <v>59</v>
      </c>
      <c r="P6466" t="s">
        <v>92</v>
      </c>
      <c r="Q6466" t="s">
        <v>6381</v>
      </c>
      <c r="R6466" s="19">
        <v>13.28</v>
      </c>
      <c r="S6466" s="17">
        <v>2</v>
      </c>
      <c r="T6466" s="20">
        <v>0</v>
      </c>
      <c r="U6466" s="19">
        <v>6.3743999999999996</v>
      </c>
      <c r="V6466" s="20">
        <f t="shared" ref="V6466:V6529" si="505">IFERROR(U6466/R6466,0)</f>
        <v>0.48</v>
      </c>
      <c r="W6466" s="17">
        <f t="shared" ref="W6466:W6529" si="506">YEAR(C6466)</f>
        <v>2016</v>
      </c>
      <c r="X6466" t="str">
        <f t="shared" ref="X6466:X6529" si="507">TEXT(C6466,"mmm-yyyy")</f>
        <v>Sep-2016</v>
      </c>
      <c r="Y6466" s="17">
        <f t="shared" ref="Y6466:Y6529" si="508">D6466-C6466</f>
        <v>6</v>
      </c>
      <c r="Z6466" t="str">
        <f t="shared" ref="Z6466:Z6529" si="509">IF(T6466=0,"0% (No Discount)",IF(T6466&lt;=0.1,"1-10%",IF(T6466&lt;=0.2,"11-20%",IF(T6466&lt;=0.3,"21-30%",IF(T6466&lt;=0.4,"31-40%",IF(T6466&lt;=0.5,"41-50%","Over 50%"))))))</f>
        <v>0% (No Discount)</v>
      </c>
      <c r="AA6466" s="17">
        <f>IF(COUNTIF($B$2:B6466,B6466)=1,1,0)</f>
        <v>1</v>
      </c>
      <c r="AB6466" s="17">
        <f>IF(COUNTIF($F$2:F6466,F6466)=1,1,0)</f>
        <v>0</v>
      </c>
    </row>
    <row r="6467" spans="1:28" x14ac:dyDescent="0.2">
      <c r="A6467" s="17">
        <v>6466</v>
      </c>
      <c r="B6467" t="s">
        <v>8946</v>
      </c>
      <c r="C6467" s="18">
        <v>42321</v>
      </c>
      <c r="D6467" s="18">
        <v>42325</v>
      </c>
      <c r="E6467" t="s">
        <v>77</v>
      </c>
      <c r="F6467" t="s">
        <v>1853</v>
      </c>
      <c r="G6467" t="s">
        <v>1854</v>
      </c>
      <c r="H6467" t="s">
        <v>53</v>
      </c>
      <c r="I6467" t="s">
        <v>54</v>
      </c>
      <c r="J6467" t="s">
        <v>8734</v>
      </c>
      <c r="K6467" t="s">
        <v>362</v>
      </c>
      <c r="L6467">
        <v>37087</v>
      </c>
      <c r="M6467" t="s">
        <v>57</v>
      </c>
      <c r="N6467" t="s">
        <v>8396</v>
      </c>
      <c r="O6467" t="s">
        <v>73</v>
      </c>
      <c r="P6467" t="s">
        <v>86</v>
      </c>
      <c r="Q6467" t="s">
        <v>8397</v>
      </c>
      <c r="R6467" s="19">
        <v>84.96</v>
      </c>
      <c r="S6467" s="17">
        <v>6</v>
      </c>
      <c r="T6467" s="20">
        <v>0.2</v>
      </c>
      <c r="U6467" s="19">
        <v>6.3719999999999999</v>
      </c>
      <c r="V6467" s="20">
        <f t="shared" si="505"/>
        <v>7.5000000000000011E-2</v>
      </c>
      <c r="W6467" s="17">
        <f t="shared" si="506"/>
        <v>2015</v>
      </c>
      <c r="X6467" t="str">
        <f t="shared" si="507"/>
        <v>Nov-2015</v>
      </c>
      <c r="Y6467" s="17">
        <f t="shared" si="508"/>
        <v>4</v>
      </c>
      <c r="Z6467" t="str">
        <f t="shared" si="509"/>
        <v>11-20%</v>
      </c>
      <c r="AA6467" s="17">
        <f>IF(COUNTIF($B$2:B6467,B6467)=1,1,0)</f>
        <v>1</v>
      </c>
      <c r="AB6467" s="17">
        <f>IF(COUNTIF($F$2:F6467,F6467)=1,1,0)</f>
        <v>0</v>
      </c>
    </row>
    <row r="6468" spans="1:28" x14ac:dyDescent="0.2">
      <c r="A6468" s="17">
        <v>6467</v>
      </c>
      <c r="B6468" t="s">
        <v>8947</v>
      </c>
      <c r="C6468" s="18">
        <v>42877</v>
      </c>
      <c r="D6468" s="18">
        <v>42880</v>
      </c>
      <c r="E6468" t="s">
        <v>50</v>
      </c>
      <c r="F6468" t="s">
        <v>183</v>
      </c>
      <c r="G6468" t="s">
        <v>184</v>
      </c>
      <c r="H6468" t="s">
        <v>53</v>
      </c>
      <c r="I6468" t="s">
        <v>54</v>
      </c>
      <c r="J6468" t="s">
        <v>69</v>
      </c>
      <c r="K6468" t="s">
        <v>70</v>
      </c>
      <c r="L6468">
        <v>90008</v>
      </c>
      <c r="M6468" t="s">
        <v>71</v>
      </c>
      <c r="N6468" t="s">
        <v>7072</v>
      </c>
      <c r="O6468" t="s">
        <v>98</v>
      </c>
      <c r="P6468" t="s">
        <v>188</v>
      </c>
      <c r="Q6468" t="s">
        <v>7073</v>
      </c>
      <c r="R6468" s="19">
        <v>68.459999999999994</v>
      </c>
      <c r="S6468" s="17">
        <v>7</v>
      </c>
      <c r="T6468" s="20">
        <v>0</v>
      </c>
      <c r="U6468" s="19">
        <v>25.330200000000001</v>
      </c>
      <c r="V6468" s="20">
        <f t="shared" si="505"/>
        <v>0.37000000000000005</v>
      </c>
      <c r="W6468" s="17">
        <f t="shared" si="506"/>
        <v>2017</v>
      </c>
      <c r="X6468" t="str">
        <f t="shared" si="507"/>
        <v>May-2017</v>
      </c>
      <c r="Y6468" s="17">
        <f t="shared" si="508"/>
        <v>3</v>
      </c>
      <c r="Z6468" t="str">
        <f t="shared" si="509"/>
        <v>0% (No Discount)</v>
      </c>
      <c r="AA6468" s="17">
        <f>IF(COUNTIF($B$2:B6468,B6468)=1,1,0)</f>
        <v>1</v>
      </c>
      <c r="AB6468" s="17">
        <f>IF(COUNTIF($F$2:F6468,F6468)=1,1,0)</f>
        <v>0</v>
      </c>
    </row>
    <row r="6469" spans="1:28" x14ac:dyDescent="0.2">
      <c r="A6469" s="17">
        <v>6468</v>
      </c>
      <c r="B6469" t="s">
        <v>8948</v>
      </c>
      <c r="C6469" s="18">
        <v>42706</v>
      </c>
      <c r="D6469" s="18">
        <v>42712</v>
      </c>
      <c r="E6469" t="s">
        <v>77</v>
      </c>
      <c r="F6469" t="s">
        <v>4136</v>
      </c>
      <c r="G6469" t="s">
        <v>4137</v>
      </c>
      <c r="H6469" t="s">
        <v>129</v>
      </c>
      <c r="I6469" t="s">
        <v>54</v>
      </c>
      <c r="J6469" t="s">
        <v>3613</v>
      </c>
      <c r="K6469" t="s">
        <v>1430</v>
      </c>
      <c r="L6469">
        <v>2908</v>
      </c>
      <c r="M6469" t="s">
        <v>175</v>
      </c>
      <c r="N6469" t="s">
        <v>1608</v>
      </c>
      <c r="O6469" t="s">
        <v>73</v>
      </c>
      <c r="P6469" t="s">
        <v>86</v>
      </c>
      <c r="Q6469" t="s">
        <v>1609</v>
      </c>
      <c r="R6469" s="19">
        <v>2079.4</v>
      </c>
      <c r="S6469" s="17">
        <v>5</v>
      </c>
      <c r="T6469" s="20">
        <v>0</v>
      </c>
      <c r="U6469" s="19">
        <v>582.23199999999997</v>
      </c>
      <c r="V6469" s="20">
        <f t="shared" si="505"/>
        <v>0.27999999999999997</v>
      </c>
      <c r="W6469" s="17">
        <f t="shared" si="506"/>
        <v>2016</v>
      </c>
      <c r="X6469" t="str">
        <f t="shared" si="507"/>
        <v>Dec-2016</v>
      </c>
      <c r="Y6469" s="17">
        <f t="shared" si="508"/>
        <v>6</v>
      </c>
      <c r="Z6469" t="str">
        <f t="shared" si="509"/>
        <v>0% (No Discount)</v>
      </c>
      <c r="AA6469" s="17">
        <f>IF(COUNTIF($B$2:B6469,B6469)=1,1,0)</f>
        <v>1</v>
      </c>
      <c r="AB6469" s="17">
        <f>IF(COUNTIF($F$2:F6469,F6469)=1,1,0)</f>
        <v>0</v>
      </c>
    </row>
    <row r="6470" spans="1:28" x14ac:dyDescent="0.2">
      <c r="A6470" s="17">
        <v>6469</v>
      </c>
      <c r="B6470" t="s">
        <v>8948</v>
      </c>
      <c r="C6470" s="18">
        <v>42706</v>
      </c>
      <c r="D6470" s="18">
        <v>42712</v>
      </c>
      <c r="E6470" t="s">
        <v>77</v>
      </c>
      <c r="F6470" t="s">
        <v>4136</v>
      </c>
      <c r="G6470" t="s">
        <v>4137</v>
      </c>
      <c r="H6470" t="s">
        <v>129</v>
      </c>
      <c r="I6470" t="s">
        <v>54</v>
      </c>
      <c r="J6470" t="s">
        <v>3613</v>
      </c>
      <c r="K6470" t="s">
        <v>1430</v>
      </c>
      <c r="L6470">
        <v>2908</v>
      </c>
      <c r="M6470" t="s">
        <v>175</v>
      </c>
      <c r="N6470" t="s">
        <v>4274</v>
      </c>
      <c r="O6470" t="s">
        <v>98</v>
      </c>
      <c r="P6470" t="s">
        <v>99</v>
      </c>
      <c r="Q6470" t="s">
        <v>4275</v>
      </c>
      <c r="R6470" s="19">
        <v>629.95000000000005</v>
      </c>
      <c r="S6470" s="17">
        <v>5</v>
      </c>
      <c r="T6470" s="20">
        <v>0</v>
      </c>
      <c r="U6470" s="19">
        <v>176.386</v>
      </c>
      <c r="V6470" s="20">
        <f t="shared" si="505"/>
        <v>0.27999999999999997</v>
      </c>
      <c r="W6470" s="17">
        <f t="shared" si="506"/>
        <v>2016</v>
      </c>
      <c r="X6470" t="str">
        <f t="shared" si="507"/>
        <v>Dec-2016</v>
      </c>
      <c r="Y6470" s="17">
        <f t="shared" si="508"/>
        <v>6</v>
      </c>
      <c r="Z6470" t="str">
        <f t="shared" si="509"/>
        <v>0% (No Discount)</v>
      </c>
      <c r="AA6470" s="17">
        <f>IF(COUNTIF($B$2:B6470,B6470)=1,1,0)</f>
        <v>0</v>
      </c>
      <c r="AB6470" s="17">
        <f>IF(COUNTIF($F$2:F6470,F6470)=1,1,0)</f>
        <v>0</v>
      </c>
    </row>
    <row r="6471" spans="1:28" x14ac:dyDescent="0.2">
      <c r="A6471" s="17">
        <v>6470</v>
      </c>
      <c r="B6471" t="s">
        <v>8948</v>
      </c>
      <c r="C6471" s="18">
        <v>42706</v>
      </c>
      <c r="D6471" s="18">
        <v>42712</v>
      </c>
      <c r="E6471" t="s">
        <v>77</v>
      </c>
      <c r="F6471" t="s">
        <v>4136</v>
      </c>
      <c r="G6471" t="s">
        <v>4137</v>
      </c>
      <c r="H6471" t="s">
        <v>129</v>
      </c>
      <c r="I6471" t="s">
        <v>54</v>
      </c>
      <c r="J6471" t="s">
        <v>3613</v>
      </c>
      <c r="K6471" t="s">
        <v>1430</v>
      </c>
      <c r="L6471">
        <v>2908</v>
      </c>
      <c r="M6471" t="s">
        <v>175</v>
      </c>
      <c r="N6471" t="s">
        <v>1746</v>
      </c>
      <c r="O6471" t="s">
        <v>59</v>
      </c>
      <c r="P6471" t="s">
        <v>92</v>
      </c>
      <c r="Q6471" t="s">
        <v>8178</v>
      </c>
      <c r="R6471" s="19">
        <v>72.42</v>
      </c>
      <c r="S6471" s="17">
        <v>6</v>
      </c>
      <c r="T6471" s="20">
        <v>0</v>
      </c>
      <c r="U6471" s="19">
        <v>23.898599999999998</v>
      </c>
      <c r="V6471" s="20">
        <f t="shared" si="505"/>
        <v>0.32999999999999996</v>
      </c>
      <c r="W6471" s="17">
        <f t="shared" si="506"/>
        <v>2016</v>
      </c>
      <c r="X6471" t="str">
        <f t="shared" si="507"/>
        <v>Dec-2016</v>
      </c>
      <c r="Y6471" s="17">
        <f t="shared" si="508"/>
        <v>6</v>
      </c>
      <c r="Z6471" t="str">
        <f t="shared" si="509"/>
        <v>0% (No Discount)</v>
      </c>
      <c r="AA6471" s="17">
        <f>IF(COUNTIF($B$2:B6471,B6471)=1,1,0)</f>
        <v>0</v>
      </c>
      <c r="AB6471" s="17">
        <f>IF(COUNTIF($F$2:F6471,F6471)=1,1,0)</f>
        <v>0</v>
      </c>
    </row>
    <row r="6472" spans="1:28" x14ac:dyDescent="0.2">
      <c r="A6472" s="17">
        <v>6471</v>
      </c>
      <c r="B6472" t="s">
        <v>8949</v>
      </c>
      <c r="C6472" s="18">
        <v>42245</v>
      </c>
      <c r="D6472" s="18">
        <v>42249</v>
      </c>
      <c r="E6472" t="s">
        <v>77</v>
      </c>
      <c r="F6472" t="s">
        <v>3208</v>
      </c>
      <c r="G6472" t="s">
        <v>3209</v>
      </c>
      <c r="H6472" t="s">
        <v>129</v>
      </c>
      <c r="I6472" t="s">
        <v>54</v>
      </c>
      <c r="J6472" t="s">
        <v>909</v>
      </c>
      <c r="K6472" t="s">
        <v>265</v>
      </c>
      <c r="L6472">
        <v>48234</v>
      </c>
      <c r="M6472" t="s">
        <v>132</v>
      </c>
      <c r="N6472" t="s">
        <v>3889</v>
      </c>
      <c r="O6472" t="s">
        <v>98</v>
      </c>
      <c r="P6472" t="s">
        <v>99</v>
      </c>
      <c r="Q6472" t="s">
        <v>3890</v>
      </c>
      <c r="R6472" s="19">
        <v>131.97999999999999</v>
      </c>
      <c r="S6472" s="17">
        <v>2</v>
      </c>
      <c r="T6472" s="20">
        <v>0</v>
      </c>
      <c r="U6472" s="19">
        <v>35.634599999999999</v>
      </c>
      <c r="V6472" s="20">
        <f t="shared" si="505"/>
        <v>0.27</v>
      </c>
      <c r="W6472" s="17">
        <f t="shared" si="506"/>
        <v>2015</v>
      </c>
      <c r="X6472" t="str">
        <f t="shared" si="507"/>
        <v>Aug-2015</v>
      </c>
      <c r="Y6472" s="17">
        <f t="shared" si="508"/>
        <v>4</v>
      </c>
      <c r="Z6472" t="str">
        <f t="shared" si="509"/>
        <v>0% (No Discount)</v>
      </c>
      <c r="AA6472" s="17">
        <f>IF(COUNTIF($B$2:B6472,B6472)=1,1,0)</f>
        <v>1</v>
      </c>
      <c r="AB6472" s="17">
        <f>IF(COUNTIF($F$2:F6472,F6472)=1,1,0)</f>
        <v>0</v>
      </c>
    </row>
    <row r="6473" spans="1:28" x14ac:dyDescent="0.2">
      <c r="A6473" s="17">
        <v>6472</v>
      </c>
      <c r="B6473" t="s">
        <v>8949</v>
      </c>
      <c r="C6473" s="18">
        <v>42245</v>
      </c>
      <c r="D6473" s="18">
        <v>42249</v>
      </c>
      <c r="E6473" t="s">
        <v>77</v>
      </c>
      <c r="F6473" t="s">
        <v>3208</v>
      </c>
      <c r="G6473" t="s">
        <v>3209</v>
      </c>
      <c r="H6473" t="s">
        <v>129</v>
      </c>
      <c r="I6473" t="s">
        <v>54</v>
      </c>
      <c r="J6473" t="s">
        <v>909</v>
      </c>
      <c r="K6473" t="s">
        <v>265</v>
      </c>
      <c r="L6473">
        <v>48234</v>
      </c>
      <c r="M6473" t="s">
        <v>132</v>
      </c>
      <c r="N6473" t="s">
        <v>3801</v>
      </c>
      <c r="O6473" t="s">
        <v>98</v>
      </c>
      <c r="P6473" t="s">
        <v>188</v>
      </c>
      <c r="Q6473" t="s">
        <v>3802</v>
      </c>
      <c r="R6473" s="19">
        <v>114.52</v>
      </c>
      <c r="S6473" s="17">
        <v>7</v>
      </c>
      <c r="T6473" s="20">
        <v>0</v>
      </c>
      <c r="U6473" s="19">
        <v>11.452</v>
      </c>
      <c r="V6473" s="20">
        <f t="shared" si="505"/>
        <v>0.1</v>
      </c>
      <c r="W6473" s="17">
        <f t="shared" si="506"/>
        <v>2015</v>
      </c>
      <c r="X6473" t="str">
        <f t="shared" si="507"/>
        <v>Aug-2015</v>
      </c>
      <c r="Y6473" s="17">
        <f t="shared" si="508"/>
        <v>4</v>
      </c>
      <c r="Z6473" t="str">
        <f t="shared" si="509"/>
        <v>0% (No Discount)</v>
      </c>
      <c r="AA6473" s="17">
        <f>IF(COUNTIF($B$2:B6473,B6473)=1,1,0)</f>
        <v>0</v>
      </c>
      <c r="AB6473" s="17">
        <f>IF(COUNTIF($F$2:F6473,F6473)=1,1,0)</f>
        <v>0</v>
      </c>
    </row>
    <row r="6474" spans="1:28" x14ac:dyDescent="0.2">
      <c r="A6474" s="17">
        <v>6473</v>
      </c>
      <c r="B6474" t="s">
        <v>8950</v>
      </c>
      <c r="C6474" s="18">
        <v>41796</v>
      </c>
      <c r="D6474" s="18">
        <v>41800</v>
      </c>
      <c r="E6474" t="s">
        <v>77</v>
      </c>
      <c r="F6474" t="s">
        <v>7085</v>
      </c>
      <c r="G6474" t="s">
        <v>7086</v>
      </c>
      <c r="H6474" t="s">
        <v>129</v>
      </c>
      <c r="I6474" t="s">
        <v>54</v>
      </c>
      <c r="J6474" t="s">
        <v>211</v>
      </c>
      <c r="K6474" t="s">
        <v>131</v>
      </c>
      <c r="L6474">
        <v>77070</v>
      </c>
      <c r="M6474" t="s">
        <v>132</v>
      </c>
      <c r="N6474" t="s">
        <v>1227</v>
      </c>
      <c r="O6474" t="s">
        <v>73</v>
      </c>
      <c r="P6474" t="s">
        <v>74</v>
      </c>
      <c r="Q6474" t="s">
        <v>1228</v>
      </c>
      <c r="R6474" s="19">
        <v>100.24</v>
      </c>
      <c r="S6474" s="17">
        <v>10</v>
      </c>
      <c r="T6474" s="20">
        <v>0.2</v>
      </c>
      <c r="U6474" s="19">
        <v>33.831000000000003</v>
      </c>
      <c r="V6474" s="20">
        <f t="shared" si="505"/>
        <v>0.33750000000000002</v>
      </c>
      <c r="W6474" s="17">
        <f t="shared" si="506"/>
        <v>2014</v>
      </c>
      <c r="X6474" t="str">
        <f t="shared" si="507"/>
        <v>Jun-2014</v>
      </c>
      <c r="Y6474" s="17">
        <f t="shared" si="508"/>
        <v>4</v>
      </c>
      <c r="Z6474" t="str">
        <f t="shared" si="509"/>
        <v>11-20%</v>
      </c>
      <c r="AA6474" s="17">
        <f>IF(COUNTIF($B$2:B6474,B6474)=1,1,0)</f>
        <v>1</v>
      </c>
      <c r="AB6474" s="17">
        <f>IF(COUNTIF($F$2:F6474,F6474)=1,1,0)</f>
        <v>0</v>
      </c>
    </row>
    <row r="6475" spans="1:28" x14ac:dyDescent="0.2">
      <c r="A6475" s="17">
        <v>6474</v>
      </c>
      <c r="B6475" t="s">
        <v>8951</v>
      </c>
      <c r="C6475" s="18">
        <v>42447</v>
      </c>
      <c r="D6475" s="18">
        <v>42449</v>
      </c>
      <c r="E6475" t="s">
        <v>50</v>
      </c>
      <c r="F6475" t="s">
        <v>671</v>
      </c>
      <c r="G6475" t="s">
        <v>672</v>
      </c>
      <c r="H6475" t="s">
        <v>53</v>
      </c>
      <c r="I6475" t="s">
        <v>54</v>
      </c>
      <c r="J6475" t="s">
        <v>409</v>
      </c>
      <c r="K6475" t="s">
        <v>362</v>
      </c>
      <c r="L6475">
        <v>38401</v>
      </c>
      <c r="M6475" t="s">
        <v>57</v>
      </c>
      <c r="N6475" t="s">
        <v>3812</v>
      </c>
      <c r="O6475" t="s">
        <v>73</v>
      </c>
      <c r="P6475" t="s">
        <v>105</v>
      </c>
      <c r="Q6475" t="s">
        <v>3813</v>
      </c>
      <c r="R6475" s="19">
        <v>871.8</v>
      </c>
      <c r="S6475" s="17">
        <v>3</v>
      </c>
      <c r="T6475" s="20">
        <v>0.2</v>
      </c>
      <c r="U6475" s="19">
        <v>87.18</v>
      </c>
      <c r="V6475" s="20">
        <f t="shared" si="505"/>
        <v>0.10000000000000002</v>
      </c>
      <c r="W6475" s="17">
        <f t="shared" si="506"/>
        <v>2016</v>
      </c>
      <c r="X6475" t="str">
        <f t="shared" si="507"/>
        <v>Mar-2016</v>
      </c>
      <c r="Y6475" s="17">
        <f t="shared" si="508"/>
        <v>2</v>
      </c>
      <c r="Z6475" t="str">
        <f t="shared" si="509"/>
        <v>11-20%</v>
      </c>
      <c r="AA6475" s="17">
        <f>IF(COUNTIF($B$2:B6475,B6475)=1,1,0)</f>
        <v>1</v>
      </c>
      <c r="AB6475" s="17">
        <f>IF(COUNTIF($F$2:F6475,F6475)=1,1,0)</f>
        <v>0</v>
      </c>
    </row>
    <row r="6476" spans="1:28" x14ac:dyDescent="0.2">
      <c r="A6476" s="17">
        <v>6475</v>
      </c>
      <c r="B6476" t="s">
        <v>8952</v>
      </c>
      <c r="C6476" s="18">
        <v>41653</v>
      </c>
      <c r="D6476" s="18">
        <v>41654</v>
      </c>
      <c r="E6476" t="s">
        <v>215</v>
      </c>
      <c r="F6476" t="s">
        <v>334</v>
      </c>
      <c r="G6476" t="s">
        <v>335</v>
      </c>
      <c r="H6476" t="s">
        <v>68</v>
      </c>
      <c r="I6476" t="s">
        <v>54</v>
      </c>
      <c r="J6476" t="s">
        <v>173</v>
      </c>
      <c r="K6476" t="s">
        <v>174</v>
      </c>
      <c r="L6476">
        <v>19140</v>
      </c>
      <c r="M6476" t="s">
        <v>175</v>
      </c>
      <c r="N6476" t="s">
        <v>3644</v>
      </c>
      <c r="O6476" t="s">
        <v>59</v>
      </c>
      <c r="P6476" t="s">
        <v>60</v>
      </c>
      <c r="Q6476" t="s">
        <v>3645</v>
      </c>
      <c r="R6476" s="19">
        <v>61.96</v>
      </c>
      <c r="S6476" s="17">
        <v>4</v>
      </c>
      <c r="T6476" s="20">
        <v>0.5</v>
      </c>
      <c r="U6476" s="19">
        <v>-53.285600000000002</v>
      </c>
      <c r="V6476" s="20">
        <f t="shared" si="505"/>
        <v>-0.86</v>
      </c>
      <c r="W6476" s="17">
        <f t="shared" si="506"/>
        <v>2014</v>
      </c>
      <c r="X6476" t="str">
        <f t="shared" si="507"/>
        <v>Jan-2014</v>
      </c>
      <c r="Y6476" s="17">
        <f t="shared" si="508"/>
        <v>1</v>
      </c>
      <c r="Z6476" t="str">
        <f t="shared" si="509"/>
        <v>41-50%</v>
      </c>
      <c r="AA6476" s="17">
        <f>IF(COUNTIF($B$2:B6476,B6476)=1,1,0)</f>
        <v>1</v>
      </c>
      <c r="AB6476" s="17">
        <f>IF(COUNTIF($F$2:F6476,F6476)=1,1,0)</f>
        <v>0</v>
      </c>
    </row>
    <row r="6477" spans="1:28" x14ac:dyDescent="0.2">
      <c r="A6477" s="17">
        <v>6476</v>
      </c>
      <c r="B6477" t="s">
        <v>8953</v>
      </c>
      <c r="C6477" s="18">
        <v>42889</v>
      </c>
      <c r="D6477" s="18">
        <v>42896</v>
      </c>
      <c r="E6477" t="s">
        <v>77</v>
      </c>
      <c r="F6477" t="s">
        <v>7754</v>
      </c>
      <c r="G6477" t="s">
        <v>7755</v>
      </c>
      <c r="H6477" t="s">
        <v>53</v>
      </c>
      <c r="I6477" t="s">
        <v>54</v>
      </c>
      <c r="J6477" t="s">
        <v>1383</v>
      </c>
      <c r="K6477" t="s">
        <v>81</v>
      </c>
      <c r="L6477">
        <v>33024</v>
      </c>
      <c r="M6477" t="s">
        <v>57</v>
      </c>
      <c r="N6477" t="s">
        <v>3465</v>
      </c>
      <c r="O6477" t="s">
        <v>73</v>
      </c>
      <c r="P6477" t="s">
        <v>102</v>
      </c>
      <c r="Q6477" t="s">
        <v>3466</v>
      </c>
      <c r="R6477" s="19">
        <v>4.5540000000000003</v>
      </c>
      <c r="S6477" s="17">
        <v>3</v>
      </c>
      <c r="T6477" s="20">
        <v>0.7</v>
      </c>
      <c r="U6477" s="19">
        <v>-3.4914000000000001</v>
      </c>
      <c r="V6477" s="20">
        <f t="shared" si="505"/>
        <v>-0.76666666666666661</v>
      </c>
      <c r="W6477" s="17">
        <f t="shared" si="506"/>
        <v>2017</v>
      </c>
      <c r="X6477" t="str">
        <f t="shared" si="507"/>
        <v>Jun-2017</v>
      </c>
      <c r="Y6477" s="17">
        <f t="shared" si="508"/>
        <v>7</v>
      </c>
      <c r="Z6477" t="str">
        <f t="shared" si="509"/>
        <v>Over 50%</v>
      </c>
      <c r="AA6477" s="17">
        <f>IF(COUNTIF($B$2:B6477,B6477)=1,1,0)</f>
        <v>1</v>
      </c>
      <c r="AB6477" s="17">
        <f>IF(COUNTIF($F$2:F6477,F6477)=1,1,0)</f>
        <v>0</v>
      </c>
    </row>
    <row r="6478" spans="1:28" x14ac:dyDescent="0.2">
      <c r="A6478" s="17">
        <v>6477</v>
      </c>
      <c r="B6478" t="s">
        <v>8953</v>
      </c>
      <c r="C6478" s="18">
        <v>42889</v>
      </c>
      <c r="D6478" s="18">
        <v>42896</v>
      </c>
      <c r="E6478" t="s">
        <v>77</v>
      </c>
      <c r="F6478" t="s">
        <v>7754</v>
      </c>
      <c r="G6478" t="s">
        <v>7755</v>
      </c>
      <c r="H6478" t="s">
        <v>53</v>
      </c>
      <c r="I6478" t="s">
        <v>54</v>
      </c>
      <c r="J6478" t="s">
        <v>1383</v>
      </c>
      <c r="K6478" t="s">
        <v>81</v>
      </c>
      <c r="L6478">
        <v>33024</v>
      </c>
      <c r="M6478" t="s">
        <v>57</v>
      </c>
      <c r="N6478" t="s">
        <v>839</v>
      </c>
      <c r="O6478" t="s">
        <v>73</v>
      </c>
      <c r="P6478" t="s">
        <v>105</v>
      </c>
      <c r="Q6478" t="s">
        <v>840</v>
      </c>
      <c r="R6478" s="19">
        <v>5.2</v>
      </c>
      <c r="S6478" s="17">
        <v>2</v>
      </c>
      <c r="T6478" s="20">
        <v>0.2</v>
      </c>
      <c r="U6478" s="19">
        <v>0.58499999999999996</v>
      </c>
      <c r="V6478" s="20">
        <f t="shared" si="505"/>
        <v>0.11249999999999999</v>
      </c>
      <c r="W6478" s="17">
        <f t="shared" si="506"/>
        <v>2017</v>
      </c>
      <c r="X6478" t="str">
        <f t="shared" si="507"/>
        <v>Jun-2017</v>
      </c>
      <c r="Y6478" s="17">
        <f t="shared" si="508"/>
        <v>7</v>
      </c>
      <c r="Z6478" t="str">
        <f t="shared" si="509"/>
        <v>11-20%</v>
      </c>
      <c r="AA6478" s="17">
        <f>IF(COUNTIF($B$2:B6478,B6478)=1,1,0)</f>
        <v>0</v>
      </c>
      <c r="AB6478" s="17">
        <f>IF(COUNTIF($F$2:F6478,F6478)=1,1,0)</f>
        <v>0</v>
      </c>
    </row>
    <row r="6479" spans="1:28" x14ac:dyDescent="0.2">
      <c r="A6479" s="17">
        <v>6478</v>
      </c>
      <c r="B6479" t="s">
        <v>8953</v>
      </c>
      <c r="C6479" s="18">
        <v>42889</v>
      </c>
      <c r="D6479" s="18">
        <v>42896</v>
      </c>
      <c r="E6479" t="s">
        <v>77</v>
      </c>
      <c r="F6479" t="s">
        <v>7754</v>
      </c>
      <c r="G6479" t="s">
        <v>7755</v>
      </c>
      <c r="H6479" t="s">
        <v>53</v>
      </c>
      <c r="I6479" t="s">
        <v>54</v>
      </c>
      <c r="J6479" t="s">
        <v>1383</v>
      </c>
      <c r="K6479" t="s">
        <v>81</v>
      </c>
      <c r="L6479">
        <v>33024</v>
      </c>
      <c r="M6479" t="s">
        <v>57</v>
      </c>
      <c r="N6479" t="s">
        <v>936</v>
      </c>
      <c r="O6479" t="s">
        <v>98</v>
      </c>
      <c r="P6479" t="s">
        <v>188</v>
      </c>
      <c r="Q6479" t="s">
        <v>937</v>
      </c>
      <c r="R6479" s="19">
        <v>205.99199999999999</v>
      </c>
      <c r="S6479" s="17">
        <v>1</v>
      </c>
      <c r="T6479" s="20">
        <v>0.2</v>
      </c>
      <c r="U6479" s="19">
        <v>-2.5749</v>
      </c>
      <c r="V6479" s="20">
        <f t="shared" si="505"/>
        <v>-1.2500000000000001E-2</v>
      </c>
      <c r="W6479" s="17">
        <f t="shared" si="506"/>
        <v>2017</v>
      </c>
      <c r="X6479" t="str">
        <f t="shared" si="507"/>
        <v>Jun-2017</v>
      </c>
      <c r="Y6479" s="17">
        <f t="shared" si="508"/>
        <v>7</v>
      </c>
      <c r="Z6479" t="str">
        <f t="shared" si="509"/>
        <v>11-20%</v>
      </c>
      <c r="AA6479" s="17">
        <f>IF(COUNTIF($B$2:B6479,B6479)=1,1,0)</f>
        <v>0</v>
      </c>
      <c r="AB6479" s="17">
        <f>IF(COUNTIF($F$2:F6479,F6479)=1,1,0)</f>
        <v>0</v>
      </c>
    </row>
    <row r="6480" spans="1:28" x14ac:dyDescent="0.2">
      <c r="A6480" s="17">
        <v>6479</v>
      </c>
      <c r="B6480" t="s">
        <v>8953</v>
      </c>
      <c r="C6480" s="18">
        <v>42889</v>
      </c>
      <c r="D6480" s="18">
        <v>42896</v>
      </c>
      <c r="E6480" t="s">
        <v>77</v>
      </c>
      <c r="F6480" t="s">
        <v>7754</v>
      </c>
      <c r="G6480" t="s">
        <v>7755</v>
      </c>
      <c r="H6480" t="s">
        <v>53</v>
      </c>
      <c r="I6480" t="s">
        <v>54</v>
      </c>
      <c r="J6480" t="s">
        <v>1383</v>
      </c>
      <c r="K6480" t="s">
        <v>81</v>
      </c>
      <c r="L6480">
        <v>33024</v>
      </c>
      <c r="M6480" t="s">
        <v>57</v>
      </c>
      <c r="N6480" t="s">
        <v>4615</v>
      </c>
      <c r="O6480" t="s">
        <v>73</v>
      </c>
      <c r="P6480" t="s">
        <v>117</v>
      </c>
      <c r="Q6480" t="s">
        <v>4616</v>
      </c>
      <c r="R6480" s="19">
        <v>15.552</v>
      </c>
      <c r="S6480" s="17">
        <v>3</v>
      </c>
      <c r="T6480" s="20">
        <v>0.2</v>
      </c>
      <c r="U6480" s="19">
        <v>5.4432</v>
      </c>
      <c r="V6480" s="20">
        <f t="shared" si="505"/>
        <v>0.35000000000000003</v>
      </c>
      <c r="W6480" s="17">
        <f t="shared" si="506"/>
        <v>2017</v>
      </c>
      <c r="X6480" t="str">
        <f t="shared" si="507"/>
        <v>Jun-2017</v>
      </c>
      <c r="Y6480" s="17">
        <f t="shared" si="508"/>
        <v>7</v>
      </c>
      <c r="Z6480" t="str">
        <f t="shared" si="509"/>
        <v>11-20%</v>
      </c>
      <c r="AA6480" s="17">
        <f>IF(COUNTIF($B$2:B6480,B6480)=1,1,0)</f>
        <v>0</v>
      </c>
      <c r="AB6480" s="17">
        <f>IF(COUNTIF($F$2:F6480,F6480)=1,1,0)</f>
        <v>0</v>
      </c>
    </row>
    <row r="6481" spans="1:28" x14ac:dyDescent="0.2">
      <c r="A6481" s="17">
        <v>6480</v>
      </c>
      <c r="B6481" t="s">
        <v>8953</v>
      </c>
      <c r="C6481" s="18">
        <v>42889</v>
      </c>
      <c r="D6481" s="18">
        <v>42896</v>
      </c>
      <c r="E6481" t="s">
        <v>77</v>
      </c>
      <c r="F6481" t="s">
        <v>7754</v>
      </c>
      <c r="G6481" t="s">
        <v>7755</v>
      </c>
      <c r="H6481" t="s">
        <v>53</v>
      </c>
      <c r="I6481" t="s">
        <v>54</v>
      </c>
      <c r="J6481" t="s">
        <v>1383</v>
      </c>
      <c r="K6481" t="s">
        <v>81</v>
      </c>
      <c r="L6481">
        <v>33024</v>
      </c>
      <c r="M6481" t="s">
        <v>57</v>
      </c>
      <c r="N6481" t="s">
        <v>4274</v>
      </c>
      <c r="O6481" t="s">
        <v>98</v>
      </c>
      <c r="P6481" t="s">
        <v>99</v>
      </c>
      <c r="Q6481" t="s">
        <v>4275</v>
      </c>
      <c r="R6481" s="19">
        <v>503.96</v>
      </c>
      <c r="S6481" s="17">
        <v>5</v>
      </c>
      <c r="T6481" s="20">
        <v>0.2</v>
      </c>
      <c r="U6481" s="19">
        <v>50.396000000000001</v>
      </c>
      <c r="V6481" s="20">
        <f t="shared" si="505"/>
        <v>0.1</v>
      </c>
      <c r="W6481" s="17">
        <f t="shared" si="506"/>
        <v>2017</v>
      </c>
      <c r="X6481" t="str">
        <f t="shared" si="507"/>
        <v>Jun-2017</v>
      </c>
      <c r="Y6481" s="17">
        <f t="shared" si="508"/>
        <v>7</v>
      </c>
      <c r="Z6481" t="str">
        <f t="shared" si="509"/>
        <v>11-20%</v>
      </c>
      <c r="AA6481" s="17">
        <f>IF(COUNTIF($B$2:B6481,B6481)=1,1,0)</f>
        <v>0</v>
      </c>
      <c r="AB6481" s="17">
        <f>IF(COUNTIF($F$2:F6481,F6481)=1,1,0)</f>
        <v>0</v>
      </c>
    </row>
    <row r="6482" spans="1:28" x14ac:dyDescent="0.2">
      <c r="A6482" s="17">
        <v>6481</v>
      </c>
      <c r="B6482" t="s">
        <v>8953</v>
      </c>
      <c r="C6482" s="18">
        <v>42889</v>
      </c>
      <c r="D6482" s="18">
        <v>42896</v>
      </c>
      <c r="E6482" t="s">
        <v>77</v>
      </c>
      <c r="F6482" t="s">
        <v>7754</v>
      </c>
      <c r="G6482" t="s">
        <v>7755</v>
      </c>
      <c r="H6482" t="s">
        <v>53</v>
      </c>
      <c r="I6482" t="s">
        <v>54</v>
      </c>
      <c r="J6482" t="s">
        <v>1383</v>
      </c>
      <c r="K6482" t="s">
        <v>81</v>
      </c>
      <c r="L6482">
        <v>33024</v>
      </c>
      <c r="M6482" t="s">
        <v>57</v>
      </c>
      <c r="N6482" t="s">
        <v>5331</v>
      </c>
      <c r="O6482" t="s">
        <v>73</v>
      </c>
      <c r="P6482" t="s">
        <v>105</v>
      </c>
      <c r="Q6482" t="s">
        <v>5332</v>
      </c>
      <c r="R6482" s="19">
        <v>24.472000000000001</v>
      </c>
      <c r="S6482" s="17">
        <v>7</v>
      </c>
      <c r="T6482" s="20">
        <v>0.2</v>
      </c>
      <c r="U6482" s="19">
        <v>1.8353999999999999</v>
      </c>
      <c r="V6482" s="20">
        <f t="shared" si="505"/>
        <v>7.4999999999999997E-2</v>
      </c>
      <c r="W6482" s="17">
        <f t="shared" si="506"/>
        <v>2017</v>
      </c>
      <c r="X6482" t="str">
        <f t="shared" si="507"/>
        <v>Jun-2017</v>
      </c>
      <c r="Y6482" s="17">
        <f t="shared" si="508"/>
        <v>7</v>
      </c>
      <c r="Z6482" t="str">
        <f t="shared" si="509"/>
        <v>11-20%</v>
      </c>
      <c r="AA6482" s="17">
        <f>IF(COUNTIF($B$2:B6482,B6482)=1,1,0)</f>
        <v>0</v>
      </c>
      <c r="AB6482" s="17">
        <f>IF(COUNTIF($F$2:F6482,F6482)=1,1,0)</f>
        <v>0</v>
      </c>
    </row>
    <row r="6483" spans="1:28" x14ac:dyDescent="0.2">
      <c r="A6483" s="17">
        <v>6482</v>
      </c>
      <c r="B6483" t="s">
        <v>8953</v>
      </c>
      <c r="C6483" s="18">
        <v>42889</v>
      </c>
      <c r="D6483" s="18">
        <v>42896</v>
      </c>
      <c r="E6483" t="s">
        <v>77</v>
      </c>
      <c r="F6483" t="s">
        <v>7754</v>
      </c>
      <c r="G6483" t="s">
        <v>7755</v>
      </c>
      <c r="H6483" t="s">
        <v>53</v>
      </c>
      <c r="I6483" t="s">
        <v>54</v>
      </c>
      <c r="J6483" t="s">
        <v>1383</v>
      </c>
      <c r="K6483" t="s">
        <v>81</v>
      </c>
      <c r="L6483">
        <v>33024</v>
      </c>
      <c r="M6483" t="s">
        <v>57</v>
      </c>
      <c r="N6483" t="s">
        <v>1647</v>
      </c>
      <c r="O6483" t="s">
        <v>59</v>
      </c>
      <c r="P6483" t="s">
        <v>60</v>
      </c>
      <c r="Q6483" t="s">
        <v>1648</v>
      </c>
      <c r="R6483" s="19">
        <v>241.56800000000001</v>
      </c>
      <c r="S6483" s="17">
        <v>2</v>
      </c>
      <c r="T6483" s="20">
        <v>0.2</v>
      </c>
      <c r="U6483" s="19">
        <v>0</v>
      </c>
      <c r="V6483" s="20">
        <f t="shared" si="505"/>
        <v>0</v>
      </c>
      <c r="W6483" s="17">
        <f t="shared" si="506"/>
        <v>2017</v>
      </c>
      <c r="X6483" t="str">
        <f t="shared" si="507"/>
        <v>Jun-2017</v>
      </c>
      <c r="Y6483" s="17">
        <f t="shared" si="508"/>
        <v>7</v>
      </c>
      <c r="Z6483" t="str">
        <f t="shared" si="509"/>
        <v>11-20%</v>
      </c>
      <c r="AA6483" s="17">
        <f>IF(COUNTIF($B$2:B6483,B6483)=1,1,0)</f>
        <v>0</v>
      </c>
      <c r="AB6483" s="17">
        <f>IF(COUNTIF($F$2:F6483,F6483)=1,1,0)</f>
        <v>0</v>
      </c>
    </row>
    <row r="6484" spans="1:28" x14ac:dyDescent="0.2">
      <c r="A6484" s="17">
        <v>6483</v>
      </c>
      <c r="B6484" t="s">
        <v>8953</v>
      </c>
      <c r="C6484" s="18">
        <v>42889</v>
      </c>
      <c r="D6484" s="18">
        <v>42896</v>
      </c>
      <c r="E6484" t="s">
        <v>77</v>
      </c>
      <c r="F6484" t="s">
        <v>7754</v>
      </c>
      <c r="G6484" t="s">
        <v>7755</v>
      </c>
      <c r="H6484" t="s">
        <v>53</v>
      </c>
      <c r="I6484" t="s">
        <v>54</v>
      </c>
      <c r="J6484" t="s">
        <v>1383</v>
      </c>
      <c r="K6484" t="s">
        <v>81</v>
      </c>
      <c r="L6484">
        <v>33024</v>
      </c>
      <c r="M6484" t="s">
        <v>57</v>
      </c>
      <c r="N6484" t="s">
        <v>7172</v>
      </c>
      <c r="O6484" t="s">
        <v>98</v>
      </c>
      <c r="P6484" t="s">
        <v>188</v>
      </c>
      <c r="Q6484" t="s">
        <v>7173</v>
      </c>
      <c r="R6484" s="19">
        <v>110.4</v>
      </c>
      <c r="S6484" s="17">
        <v>2</v>
      </c>
      <c r="T6484" s="20">
        <v>0.2</v>
      </c>
      <c r="U6484" s="19">
        <v>-4.1399999999999997</v>
      </c>
      <c r="V6484" s="20">
        <f t="shared" si="505"/>
        <v>-3.7499999999999999E-2</v>
      </c>
      <c r="W6484" s="17">
        <f t="shared" si="506"/>
        <v>2017</v>
      </c>
      <c r="X6484" t="str">
        <f t="shared" si="507"/>
        <v>Jun-2017</v>
      </c>
      <c r="Y6484" s="17">
        <f t="shared" si="508"/>
        <v>7</v>
      </c>
      <c r="Z6484" t="str">
        <f t="shared" si="509"/>
        <v>11-20%</v>
      </c>
      <c r="AA6484" s="17">
        <f>IF(COUNTIF($B$2:B6484,B6484)=1,1,0)</f>
        <v>0</v>
      </c>
      <c r="AB6484" s="17">
        <f>IF(COUNTIF($F$2:F6484,F6484)=1,1,0)</f>
        <v>0</v>
      </c>
    </row>
    <row r="6485" spans="1:28" x14ac:dyDescent="0.2">
      <c r="A6485" s="17">
        <v>6484</v>
      </c>
      <c r="B6485" t="s">
        <v>8954</v>
      </c>
      <c r="C6485" s="18">
        <v>42889</v>
      </c>
      <c r="D6485" s="18">
        <v>42895</v>
      </c>
      <c r="E6485" t="s">
        <v>77</v>
      </c>
      <c r="F6485" t="s">
        <v>3989</v>
      </c>
      <c r="G6485" t="s">
        <v>3990</v>
      </c>
      <c r="H6485" t="s">
        <v>68</v>
      </c>
      <c r="I6485" t="s">
        <v>54</v>
      </c>
      <c r="J6485" t="s">
        <v>293</v>
      </c>
      <c r="K6485" t="s">
        <v>294</v>
      </c>
      <c r="L6485">
        <v>10011</v>
      </c>
      <c r="M6485" t="s">
        <v>175</v>
      </c>
      <c r="N6485" t="s">
        <v>3361</v>
      </c>
      <c r="O6485" t="s">
        <v>59</v>
      </c>
      <c r="P6485" t="s">
        <v>83</v>
      </c>
      <c r="Q6485" t="s">
        <v>3362</v>
      </c>
      <c r="R6485" s="19">
        <v>384.76799999999997</v>
      </c>
      <c r="S6485" s="17">
        <v>2</v>
      </c>
      <c r="T6485" s="20">
        <v>0.4</v>
      </c>
      <c r="U6485" s="19">
        <v>-115.43040000000001</v>
      </c>
      <c r="V6485" s="20">
        <f t="shared" si="505"/>
        <v>-0.30000000000000004</v>
      </c>
      <c r="W6485" s="17">
        <f t="shared" si="506"/>
        <v>2017</v>
      </c>
      <c r="X6485" t="str">
        <f t="shared" si="507"/>
        <v>Jun-2017</v>
      </c>
      <c r="Y6485" s="17">
        <f t="shared" si="508"/>
        <v>6</v>
      </c>
      <c r="Z6485" t="str">
        <f t="shared" si="509"/>
        <v>31-40%</v>
      </c>
      <c r="AA6485" s="17">
        <f>IF(COUNTIF($B$2:B6485,B6485)=1,1,0)</f>
        <v>1</v>
      </c>
      <c r="AB6485" s="17">
        <f>IF(COUNTIF($F$2:F6485,F6485)=1,1,0)</f>
        <v>0</v>
      </c>
    </row>
    <row r="6486" spans="1:28" x14ac:dyDescent="0.2">
      <c r="A6486" s="17">
        <v>6485</v>
      </c>
      <c r="B6486" t="s">
        <v>8954</v>
      </c>
      <c r="C6486" s="18">
        <v>42889</v>
      </c>
      <c r="D6486" s="18">
        <v>42895</v>
      </c>
      <c r="E6486" t="s">
        <v>77</v>
      </c>
      <c r="F6486" t="s">
        <v>3989</v>
      </c>
      <c r="G6486" t="s">
        <v>3990</v>
      </c>
      <c r="H6486" t="s">
        <v>68</v>
      </c>
      <c r="I6486" t="s">
        <v>54</v>
      </c>
      <c r="J6486" t="s">
        <v>293</v>
      </c>
      <c r="K6486" t="s">
        <v>294</v>
      </c>
      <c r="L6486">
        <v>10011</v>
      </c>
      <c r="M6486" t="s">
        <v>175</v>
      </c>
      <c r="N6486" t="s">
        <v>8141</v>
      </c>
      <c r="O6486" t="s">
        <v>98</v>
      </c>
      <c r="P6486" t="s">
        <v>711</v>
      </c>
      <c r="Q6486" t="s">
        <v>8142</v>
      </c>
      <c r="R6486" s="19">
        <v>78.66</v>
      </c>
      <c r="S6486" s="17">
        <v>6</v>
      </c>
      <c r="T6486" s="20">
        <v>0</v>
      </c>
      <c r="U6486" s="19">
        <v>36.183599999999998</v>
      </c>
      <c r="V6486" s="20">
        <f t="shared" si="505"/>
        <v>0.46</v>
      </c>
      <c r="W6486" s="17">
        <f t="shared" si="506"/>
        <v>2017</v>
      </c>
      <c r="X6486" t="str">
        <f t="shared" si="507"/>
        <v>Jun-2017</v>
      </c>
      <c r="Y6486" s="17">
        <f t="shared" si="508"/>
        <v>6</v>
      </c>
      <c r="Z6486" t="str">
        <f t="shared" si="509"/>
        <v>0% (No Discount)</v>
      </c>
      <c r="AA6486" s="17">
        <f>IF(COUNTIF($B$2:B6486,B6486)=1,1,0)</f>
        <v>0</v>
      </c>
      <c r="AB6486" s="17">
        <f>IF(COUNTIF($F$2:F6486,F6486)=1,1,0)</f>
        <v>0</v>
      </c>
    </row>
    <row r="6487" spans="1:28" x14ac:dyDescent="0.2">
      <c r="A6487" s="17">
        <v>6486</v>
      </c>
      <c r="B6487" t="s">
        <v>8954</v>
      </c>
      <c r="C6487" s="18">
        <v>42889</v>
      </c>
      <c r="D6487" s="18">
        <v>42895</v>
      </c>
      <c r="E6487" t="s">
        <v>77</v>
      </c>
      <c r="F6487" t="s">
        <v>3989</v>
      </c>
      <c r="G6487" t="s">
        <v>3990</v>
      </c>
      <c r="H6487" t="s">
        <v>68</v>
      </c>
      <c r="I6487" t="s">
        <v>54</v>
      </c>
      <c r="J6487" t="s">
        <v>293</v>
      </c>
      <c r="K6487" t="s">
        <v>294</v>
      </c>
      <c r="L6487">
        <v>10011</v>
      </c>
      <c r="M6487" t="s">
        <v>175</v>
      </c>
      <c r="N6487" t="s">
        <v>2977</v>
      </c>
      <c r="O6487" t="s">
        <v>73</v>
      </c>
      <c r="P6487" t="s">
        <v>117</v>
      </c>
      <c r="Q6487" t="s">
        <v>2978</v>
      </c>
      <c r="R6487" s="19">
        <v>45.36</v>
      </c>
      <c r="S6487" s="17">
        <v>4</v>
      </c>
      <c r="T6487" s="20">
        <v>0</v>
      </c>
      <c r="U6487" s="19">
        <v>22.226400000000002</v>
      </c>
      <c r="V6487" s="20">
        <f t="shared" si="505"/>
        <v>0.49000000000000005</v>
      </c>
      <c r="W6487" s="17">
        <f t="shared" si="506"/>
        <v>2017</v>
      </c>
      <c r="X6487" t="str">
        <f t="shared" si="507"/>
        <v>Jun-2017</v>
      </c>
      <c r="Y6487" s="17">
        <f t="shared" si="508"/>
        <v>6</v>
      </c>
      <c r="Z6487" t="str">
        <f t="shared" si="509"/>
        <v>0% (No Discount)</v>
      </c>
      <c r="AA6487" s="17">
        <f>IF(COUNTIF($B$2:B6487,B6487)=1,1,0)</f>
        <v>0</v>
      </c>
      <c r="AB6487" s="17">
        <f>IF(COUNTIF($F$2:F6487,F6487)=1,1,0)</f>
        <v>0</v>
      </c>
    </row>
    <row r="6488" spans="1:28" x14ac:dyDescent="0.2">
      <c r="A6488" s="17">
        <v>6487</v>
      </c>
      <c r="B6488" t="s">
        <v>8955</v>
      </c>
      <c r="C6488" s="18">
        <v>42084</v>
      </c>
      <c r="D6488" s="18">
        <v>42089</v>
      </c>
      <c r="E6488" t="s">
        <v>77</v>
      </c>
      <c r="F6488" t="s">
        <v>4165</v>
      </c>
      <c r="G6488" t="s">
        <v>4166</v>
      </c>
      <c r="H6488" t="s">
        <v>53</v>
      </c>
      <c r="I6488" t="s">
        <v>54</v>
      </c>
      <c r="J6488" t="s">
        <v>1553</v>
      </c>
      <c r="K6488" t="s">
        <v>115</v>
      </c>
      <c r="L6488">
        <v>28540</v>
      </c>
      <c r="M6488" t="s">
        <v>57</v>
      </c>
      <c r="N6488" t="s">
        <v>967</v>
      </c>
      <c r="O6488" t="s">
        <v>73</v>
      </c>
      <c r="P6488" t="s">
        <v>105</v>
      </c>
      <c r="Q6488" t="s">
        <v>968</v>
      </c>
      <c r="R6488" s="19">
        <v>962.08</v>
      </c>
      <c r="S6488" s="17">
        <v>4</v>
      </c>
      <c r="T6488" s="20">
        <v>0.2</v>
      </c>
      <c r="U6488" s="19">
        <v>156.33799999999999</v>
      </c>
      <c r="V6488" s="20">
        <f t="shared" si="505"/>
        <v>0.16249999999999998</v>
      </c>
      <c r="W6488" s="17">
        <f t="shared" si="506"/>
        <v>2015</v>
      </c>
      <c r="X6488" t="str">
        <f t="shared" si="507"/>
        <v>Mar-2015</v>
      </c>
      <c r="Y6488" s="17">
        <f t="shared" si="508"/>
        <v>5</v>
      </c>
      <c r="Z6488" t="str">
        <f t="shared" si="509"/>
        <v>11-20%</v>
      </c>
      <c r="AA6488" s="17">
        <f>IF(COUNTIF($B$2:B6488,B6488)=1,1,0)</f>
        <v>1</v>
      </c>
      <c r="AB6488" s="17">
        <f>IF(COUNTIF($F$2:F6488,F6488)=1,1,0)</f>
        <v>0</v>
      </c>
    </row>
    <row r="6489" spans="1:28" x14ac:dyDescent="0.2">
      <c r="A6489" s="17">
        <v>6488</v>
      </c>
      <c r="B6489" t="s">
        <v>8955</v>
      </c>
      <c r="C6489" s="18">
        <v>42084</v>
      </c>
      <c r="D6489" s="18">
        <v>42089</v>
      </c>
      <c r="E6489" t="s">
        <v>77</v>
      </c>
      <c r="F6489" t="s">
        <v>4165</v>
      </c>
      <c r="G6489" t="s">
        <v>4166</v>
      </c>
      <c r="H6489" t="s">
        <v>53</v>
      </c>
      <c r="I6489" t="s">
        <v>54</v>
      </c>
      <c r="J6489" t="s">
        <v>1553</v>
      </c>
      <c r="K6489" t="s">
        <v>115</v>
      </c>
      <c r="L6489">
        <v>28540</v>
      </c>
      <c r="M6489" t="s">
        <v>57</v>
      </c>
      <c r="N6489" t="s">
        <v>5806</v>
      </c>
      <c r="O6489" t="s">
        <v>73</v>
      </c>
      <c r="P6489" t="s">
        <v>102</v>
      </c>
      <c r="Q6489" t="s">
        <v>5807</v>
      </c>
      <c r="R6489" s="19">
        <v>12.843</v>
      </c>
      <c r="S6489" s="17">
        <v>3</v>
      </c>
      <c r="T6489" s="20">
        <v>0.7</v>
      </c>
      <c r="U6489" s="19">
        <v>-9.8462999999999994</v>
      </c>
      <c r="V6489" s="20">
        <f t="shared" si="505"/>
        <v>-0.76666666666666661</v>
      </c>
      <c r="W6489" s="17">
        <f t="shared" si="506"/>
        <v>2015</v>
      </c>
      <c r="X6489" t="str">
        <f t="shared" si="507"/>
        <v>Mar-2015</v>
      </c>
      <c r="Y6489" s="17">
        <f t="shared" si="508"/>
        <v>5</v>
      </c>
      <c r="Z6489" t="str">
        <f t="shared" si="509"/>
        <v>Over 50%</v>
      </c>
      <c r="AA6489" s="17">
        <f>IF(COUNTIF($B$2:B6489,B6489)=1,1,0)</f>
        <v>0</v>
      </c>
      <c r="AB6489" s="17">
        <f>IF(COUNTIF($F$2:F6489,F6489)=1,1,0)</f>
        <v>0</v>
      </c>
    </row>
    <row r="6490" spans="1:28" x14ac:dyDescent="0.2">
      <c r="A6490" s="17">
        <v>6489</v>
      </c>
      <c r="B6490" t="s">
        <v>8955</v>
      </c>
      <c r="C6490" s="18">
        <v>42084</v>
      </c>
      <c r="D6490" s="18">
        <v>42089</v>
      </c>
      <c r="E6490" t="s">
        <v>77</v>
      </c>
      <c r="F6490" t="s">
        <v>4165</v>
      </c>
      <c r="G6490" t="s">
        <v>4166</v>
      </c>
      <c r="H6490" t="s">
        <v>53</v>
      </c>
      <c r="I6490" t="s">
        <v>54</v>
      </c>
      <c r="J6490" t="s">
        <v>1553</v>
      </c>
      <c r="K6490" t="s">
        <v>115</v>
      </c>
      <c r="L6490">
        <v>28540</v>
      </c>
      <c r="M6490" t="s">
        <v>57</v>
      </c>
      <c r="N6490" t="s">
        <v>661</v>
      </c>
      <c r="O6490" t="s">
        <v>73</v>
      </c>
      <c r="P6490" t="s">
        <v>117</v>
      </c>
      <c r="Q6490" t="s">
        <v>662</v>
      </c>
      <c r="R6490" s="19">
        <v>295.45600000000002</v>
      </c>
      <c r="S6490" s="17">
        <v>14</v>
      </c>
      <c r="T6490" s="20">
        <v>0.2</v>
      </c>
      <c r="U6490" s="19">
        <v>96.023200000000003</v>
      </c>
      <c r="V6490" s="20">
        <f t="shared" si="505"/>
        <v>0.32500000000000001</v>
      </c>
      <c r="W6490" s="17">
        <f t="shared" si="506"/>
        <v>2015</v>
      </c>
      <c r="X6490" t="str">
        <f t="shared" si="507"/>
        <v>Mar-2015</v>
      </c>
      <c r="Y6490" s="17">
        <f t="shared" si="508"/>
        <v>5</v>
      </c>
      <c r="Z6490" t="str">
        <f t="shared" si="509"/>
        <v>11-20%</v>
      </c>
      <c r="AA6490" s="17">
        <f>IF(COUNTIF($B$2:B6490,B6490)=1,1,0)</f>
        <v>0</v>
      </c>
      <c r="AB6490" s="17">
        <f>IF(COUNTIF($F$2:F6490,F6490)=1,1,0)</f>
        <v>0</v>
      </c>
    </row>
    <row r="6491" spans="1:28" x14ac:dyDescent="0.2">
      <c r="A6491" s="17">
        <v>6490</v>
      </c>
      <c r="B6491" t="s">
        <v>8956</v>
      </c>
      <c r="C6491" s="18">
        <v>42997</v>
      </c>
      <c r="D6491" s="18">
        <v>43002</v>
      </c>
      <c r="E6491" t="s">
        <v>77</v>
      </c>
      <c r="F6491" t="s">
        <v>2859</v>
      </c>
      <c r="G6491" t="s">
        <v>2860</v>
      </c>
      <c r="H6491" t="s">
        <v>53</v>
      </c>
      <c r="I6491" t="s">
        <v>54</v>
      </c>
      <c r="J6491" t="s">
        <v>293</v>
      </c>
      <c r="K6491" t="s">
        <v>294</v>
      </c>
      <c r="L6491">
        <v>10011</v>
      </c>
      <c r="M6491" t="s">
        <v>175</v>
      </c>
      <c r="N6491" t="s">
        <v>6022</v>
      </c>
      <c r="O6491" t="s">
        <v>73</v>
      </c>
      <c r="P6491" t="s">
        <v>117</v>
      </c>
      <c r="Q6491" t="s">
        <v>6023</v>
      </c>
      <c r="R6491" s="19">
        <v>32.4</v>
      </c>
      <c r="S6491" s="17">
        <v>5</v>
      </c>
      <c r="T6491" s="20">
        <v>0</v>
      </c>
      <c r="U6491" s="19">
        <v>15.552</v>
      </c>
      <c r="V6491" s="20">
        <f t="shared" si="505"/>
        <v>0.48</v>
      </c>
      <c r="W6491" s="17">
        <f t="shared" si="506"/>
        <v>2017</v>
      </c>
      <c r="X6491" t="str">
        <f t="shared" si="507"/>
        <v>Sep-2017</v>
      </c>
      <c r="Y6491" s="17">
        <f t="shared" si="508"/>
        <v>5</v>
      </c>
      <c r="Z6491" t="str">
        <f t="shared" si="509"/>
        <v>0% (No Discount)</v>
      </c>
      <c r="AA6491" s="17">
        <f>IF(COUNTIF($B$2:B6491,B6491)=1,1,0)</f>
        <v>1</v>
      </c>
      <c r="AB6491" s="17">
        <f>IF(COUNTIF($F$2:F6491,F6491)=1,1,0)</f>
        <v>0</v>
      </c>
    </row>
    <row r="6492" spans="1:28" x14ac:dyDescent="0.2">
      <c r="A6492" s="17">
        <v>6491</v>
      </c>
      <c r="B6492" t="s">
        <v>8957</v>
      </c>
      <c r="C6492" s="18">
        <v>41897</v>
      </c>
      <c r="D6492" s="18">
        <v>41901</v>
      </c>
      <c r="E6492" t="s">
        <v>77</v>
      </c>
      <c r="F6492" t="s">
        <v>7815</v>
      </c>
      <c r="G6492" t="s">
        <v>7816</v>
      </c>
      <c r="H6492" t="s">
        <v>68</v>
      </c>
      <c r="I6492" t="s">
        <v>54</v>
      </c>
      <c r="J6492" t="s">
        <v>173</v>
      </c>
      <c r="K6492" t="s">
        <v>174</v>
      </c>
      <c r="L6492">
        <v>19120</v>
      </c>
      <c r="M6492" t="s">
        <v>175</v>
      </c>
      <c r="N6492" t="s">
        <v>2357</v>
      </c>
      <c r="O6492" t="s">
        <v>59</v>
      </c>
      <c r="P6492" t="s">
        <v>92</v>
      </c>
      <c r="Q6492" t="s">
        <v>2358</v>
      </c>
      <c r="R6492" s="19">
        <v>103.93600000000001</v>
      </c>
      <c r="S6492" s="17">
        <v>4</v>
      </c>
      <c r="T6492" s="20">
        <v>0.2</v>
      </c>
      <c r="U6492" s="19">
        <v>16.889600000000002</v>
      </c>
      <c r="V6492" s="20">
        <f t="shared" si="505"/>
        <v>0.16250000000000001</v>
      </c>
      <c r="W6492" s="17">
        <f t="shared" si="506"/>
        <v>2014</v>
      </c>
      <c r="X6492" t="str">
        <f t="shared" si="507"/>
        <v>Sep-2014</v>
      </c>
      <c r="Y6492" s="17">
        <f t="shared" si="508"/>
        <v>4</v>
      </c>
      <c r="Z6492" t="str">
        <f t="shared" si="509"/>
        <v>11-20%</v>
      </c>
      <c r="AA6492" s="17">
        <f>IF(COUNTIF($B$2:B6492,B6492)=1,1,0)</f>
        <v>1</v>
      </c>
      <c r="AB6492" s="17">
        <f>IF(COUNTIF($F$2:F6492,F6492)=1,1,0)</f>
        <v>0</v>
      </c>
    </row>
    <row r="6493" spans="1:28" x14ac:dyDescent="0.2">
      <c r="A6493" s="17">
        <v>6492</v>
      </c>
      <c r="B6493" t="s">
        <v>8958</v>
      </c>
      <c r="C6493" s="18">
        <v>42694</v>
      </c>
      <c r="D6493" s="18">
        <v>42699</v>
      </c>
      <c r="E6493" t="s">
        <v>77</v>
      </c>
      <c r="F6493" t="s">
        <v>1201</v>
      </c>
      <c r="G6493" t="s">
        <v>1202</v>
      </c>
      <c r="H6493" t="s">
        <v>68</v>
      </c>
      <c r="I6493" t="s">
        <v>54</v>
      </c>
      <c r="J6493" t="s">
        <v>6086</v>
      </c>
      <c r="K6493" t="s">
        <v>81</v>
      </c>
      <c r="L6493">
        <v>32839</v>
      </c>
      <c r="M6493" t="s">
        <v>57</v>
      </c>
      <c r="N6493" t="s">
        <v>881</v>
      </c>
      <c r="O6493" t="s">
        <v>59</v>
      </c>
      <c r="P6493" t="s">
        <v>60</v>
      </c>
      <c r="Q6493" t="s">
        <v>882</v>
      </c>
      <c r="R6493" s="19">
        <v>289.56799999999998</v>
      </c>
      <c r="S6493" s="17">
        <v>2</v>
      </c>
      <c r="T6493" s="20">
        <v>0.2</v>
      </c>
      <c r="U6493" s="19">
        <v>10.8588</v>
      </c>
      <c r="V6493" s="20">
        <f t="shared" si="505"/>
        <v>3.7500000000000006E-2</v>
      </c>
      <c r="W6493" s="17">
        <f t="shared" si="506"/>
        <v>2016</v>
      </c>
      <c r="X6493" t="str">
        <f t="shared" si="507"/>
        <v>Nov-2016</v>
      </c>
      <c r="Y6493" s="17">
        <f t="shared" si="508"/>
        <v>5</v>
      </c>
      <c r="Z6493" t="str">
        <f t="shared" si="509"/>
        <v>11-20%</v>
      </c>
      <c r="AA6493" s="17">
        <f>IF(COUNTIF($B$2:B6493,B6493)=1,1,0)</f>
        <v>1</v>
      </c>
      <c r="AB6493" s="17">
        <f>IF(COUNTIF($F$2:F6493,F6493)=1,1,0)</f>
        <v>0</v>
      </c>
    </row>
    <row r="6494" spans="1:28" x14ac:dyDescent="0.2">
      <c r="A6494" s="17">
        <v>6493</v>
      </c>
      <c r="B6494" t="s">
        <v>8958</v>
      </c>
      <c r="C6494" s="18">
        <v>42694</v>
      </c>
      <c r="D6494" s="18">
        <v>42699</v>
      </c>
      <c r="E6494" t="s">
        <v>77</v>
      </c>
      <c r="F6494" t="s">
        <v>1201</v>
      </c>
      <c r="G6494" t="s">
        <v>1202</v>
      </c>
      <c r="H6494" t="s">
        <v>68</v>
      </c>
      <c r="I6494" t="s">
        <v>54</v>
      </c>
      <c r="J6494" t="s">
        <v>6086</v>
      </c>
      <c r="K6494" t="s">
        <v>81</v>
      </c>
      <c r="L6494">
        <v>32839</v>
      </c>
      <c r="M6494" t="s">
        <v>57</v>
      </c>
      <c r="N6494" t="s">
        <v>1364</v>
      </c>
      <c r="O6494" t="s">
        <v>73</v>
      </c>
      <c r="P6494" t="s">
        <v>86</v>
      </c>
      <c r="Q6494" t="s">
        <v>1365</v>
      </c>
      <c r="R6494" s="19">
        <v>39.72</v>
      </c>
      <c r="S6494" s="17">
        <v>5</v>
      </c>
      <c r="T6494" s="20">
        <v>0.2</v>
      </c>
      <c r="U6494" s="19">
        <v>4.4684999999999997</v>
      </c>
      <c r="V6494" s="20">
        <f t="shared" si="505"/>
        <v>0.11249999999999999</v>
      </c>
      <c r="W6494" s="17">
        <f t="shared" si="506"/>
        <v>2016</v>
      </c>
      <c r="X6494" t="str">
        <f t="shared" si="507"/>
        <v>Nov-2016</v>
      </c>
      <c r="Y6494" s="17">
        <f t="shared" si="508"/>
        <v>5</v>
      </c>
      <c r="Z6494" t="str">
        <f t="shared" si="509"/>
        <v>11-20%</v>
      </c>
      <c r="AA6494" s="17">
        <f>IF(COUNTIF($B$2:B6494,B6494)=1,1,0)</f>
        <v>0</v>
      </c>
      <c r="AB6494" s="17">
        <f>IF(COUNTIF($F$2:F6494,F6494)=1,1,0)</f>
        <v>0</v>
      </c>
    </row>
    <row r="6495" spans="1:28" x14ac:dyDescent="0.2">
      <c r="A6495" s="17">
        <v>6494</v>
      </c>
      <c r="B6495" t="s">
        <v>8958</v>
      </c>
      <c r="C6495" s="18">
        <v>42694</v>
      </c>
      <c r="D6495" s="18">
        <v>42699</v>
      </c>
      <c r="E6495" t="s">
        <v>77</v>
      </c>
      <c r="F6495" t="s">
        <v>1201</v>
      </c>
      <c r="G6495" t="s">
        <v>1202</v>
      </c>
      <c r="H6495" t="s">
        <v>68</v>
      </c>
      <c r="I6495" t="s">
        <v>54</v>
      </c>
      <c r="J6495" t="s">
        <v>6086</v>
      </c>
      <c r="K6495" t="s">
        <v>81</v>
      </c>
      <c r="L6495">
        <v>32839</v>
      </c>
      <c r="M6495" t="s">
        <v>57</v>
      </c>
      <c r="N6495" t="s">
        <v>4337</v>
      </c>
      <c r="O6495" t="s">
        <v>98</v>
      </c>
      <c r="P6495" t="s">
        <v>99</v>
      </c>
      <c r="Q6495" t="s">
        <v>4338</v>
      </c>
      <c r="R6495" s="19">
        <v>244.768</v>
      </c>
      <c r="S6495" s="17">
        <v>4</v>
      </c>
      <c r="T6495" s="20">
        <v>0.2</v>
      </c>
      <c r="U6495" s="19">
        <v>24.476800000000001</v>
      </c>
      <c r="V6495" s="20">
        <f t="shared" si="505"/>
        <v>0.1</v>
      </c>
      <c r="W6495" s="17">
        <f t="shared" si="506"/>
        <v>2016</v>
      </c>
      <c r="X6495" t="str">
        <f t="shared" si="507"/>
        <v>Nov-2016</v>
      </c>
      <c r="Y6495" s="17">
        <f t="shared" si="508"/>
        <v>5</v>
      </c>
      <c r="Z6495" t="str">
        <f t="shared" si="509"/>
        <v>11-20%</v>
      </c>
      <c r="AA6495" s="17">
        <f>IF(COUNTIF($B$2:B6495,B6495)=1,1,0)</f>
        <v>0</v>
      </c>
      <c r="AB6495" s="17">
        <f>IF(COUNTIF($F$2:F6495,F6495)=1,1,0)</f>
        <v>0</v>
      </c>
    </row>
    <row r="6496" spans="1:28" x14ac:dyDescent="0.2">
      <c r="A6496" s="17">
        <v>6495</v>
      </c>
      <c r="B6496" t="s">
        <v>8959</v>
      </c>
      <c r="C6496" s="18">
        <v>43036</v>
      </c>
      <c r="D6496" s="18">
        <v>43040</v>
      </c>
      <c r="E6496" t="s">
        <v>50</v>
      </c>
      <c r="F6496" t="s">
        <v>1462</v>
      </c>
      <c r="G6496" t="s">
        <v>1463</v>
      </c>
      <c r="H6496" t="s">
        <v>53</v>
      </c>
      <c r="I6496" t="s">
        <v>54</v>
      </c>
      <c r="J6496" t="s">
        <v>211</v>
      </c>
      <c r="K6496" t="s">
        <v>131</v>
      </c>
      <c r="L6496">
        <v>77095</v>
      </c>
      <c r="M6496" t="s">
        <v>132</v>
      </c>
      <c r="N6496" t="s">
        <v>273</v>
      </c>
      <c r="O6496" t="s">
        <v>98</v>
      </c>
      <c r="P6496" t="s">
        <v>188</v>
      </c>
      <c r="Q6496" t="s">
        <v>274</v>
      </c>
      <c r="R6496" s="19">
        <v>24</v>
      </c>
      <c r="S6496" s="17">
        <v>2</v>
      </c>
      <c r="T6496" s="20">
        <v>0.2</v>
      </c>
      <c r="U6496" s="19">
        <v>-2.7</v>
      </c>
      <c r="V6496" s="20">
        <f t="shared" si="505"/>
        <v>-0.1125</v>
      </c>
      <c r="W6496" s="17">
        <f t="shared" si="506"/>
        <v>2017</v>
      </c>
      <c r="X6496" t="str">
        <f t="shared" si="507"/>
        <v>Oct-2017</v>
      </c>
      <c r="Y6496" s="17">
        <f t="shared" si="508"/>
        <v>4</v>
      </c>
      <c r="Z6496" t="str">
        <f t="shared" si="509"/>
        <v>11-20%</v>
      </c>
      <c r="AA6496" s="17">
        <f>IF(COUNTIF($B$2:B6496,B6496)=1,1,0)</f>
        <v>1</v>
      </c>
      <c r="AB6496" s="17">
        <f>IF(COUNTIF($F$2:F6496,F6496)=1,1,0)</f>
        <v>0</v>
      </c>
    </row>
    <row r="6497" spans="1:28" x14ac:dyDescent="0.2">
      <c r="A6497" s="17">
        <v>6496</v>
      </c>
      <c r="B6497" t="s">
        <v>8959</v>
      </c>
      <c r="C6497" s="18">
        <v>43036</v>
      </c>
      <c r="D6497" s="18">
        <v>43040</v>
      </c>
      <c r="E6497" t="s">
        <v>50</v>
      </c>
      <c r="F6497" t="s">
        <v>1462</v>
      </c>
      <c r="G6497" t="s">
        <v>1463</v>
      </c>
      <c r="H6497" t="s">
        <v>53</v>
      </c>
      <c r="I6497" t="s">
        <v>54</v>
      </c>
      <c r="J6497" t="s">
        <v>211</v>
      </c>
      <c r="K6497" t="s">
        <v>131</v>
      </c>
      <c r="L6497">
        <v>77095</v>
      </c>
      <c r="M6497" t="s">
        <v>132</v>
      </c>
      <c r="N6497" t="s">
        <v>1184</v>
      </c>
      <c r="O6497" t="s">
        <v>73</v>
      </c>
      <c r="P6497" t="s">
        <v>117</v>
      </c>
      <c r="Q6497" t="s">
        <v>1185</v>
      </c>
      <c r="R6497" s="19">
        <v>15.552</v>
      </c>
      <c r="S6497" s="17">
        <v>3</v>
      </c>
      <c r="T6497" s="20">
        <v>0.2</v>
      </c>
      <c r="U6497" s="19">
        <v>5.4432</v>
      </c>
      <c r="V6497" s="20">
        <f t="shared" si="505"/>
        <v>0.35000000000000003</v>
      </c>
      <c r="W6497" s="17">
        <f t="shared" si="506"/>
        <v>2017</v>
      </c>
      <c r="X6497" t="str">
        <f t="shared" si="507"/>
        <v>Oct-2017</v>
      </c>
      <c r="Y6497" s="17">
        <f t="shared" si="508"/>
        <v>4</v>
      </c>
      <c r="Z6497" t="str">
        <f t="shared" si="509"/>
        <v>11-20%</v>
      </c>
      <c r="AA6497" s="17">
        <f>IF(COUNTIF($B$2:B6497,B6497)=1,1,0)</f>
        <v>0</v>
      </c>
      <c r="AB6497" s="17">
        <f>IF(COUNTIF($F$2:F6497,F6497)=1,1,0)</f>
        <v>0</v>
      </c>
    </row>
    <row r="6498" spans="1:28" x14ac:dyDescent="0.2">
      <c r="A6498" s="17">
        <v>6497</v>
      </c>
      <c r="B6498" t="s">
        <v>8959</v>
      </c>
      <c r="C6498" s="18">
        <v>43036</v>
      </c>
      <c r="D6498" s="18">
        <v>43040</v>
      </c>
      <c r="E6498" t="s">
        <v>50</v>
      </c>
      <c r="F6498" t="s">
        <v>1462</v>
      </c>
      <c r="G6498" t="s">
        <v>1463</v>
      </c>
      <c r="H6498" t="s">
        <v>53</v>
      </c>
      <c r="I6498" t="s">
        <v>54</v>
      </c>
      <c r="J6498" t="s">
        <v>211</v>
      </c>
      <c r="K6498" t="s">
        <v>131</v>
      </c>
      <c r="L6498">
        <v>77095</v>
      </c>
      <c r="M6498" t="s">
        <v>132</v>
      </c>
      <c r="N6498" t="s">
        <v>3801</v>
      </c>
      <c r="O6498" t="s">
        <v>98</v>
      </c>
      <c r="P6498" t="s">
        <v>188</v>
      </c>
      <c r="Q6498" t="s">
        <v>3802</v>
      </c>
      <c r="R6498" s="19">
        <v>26.175999999999998</v>
      </c>
      <c r="S6498" s="17">
        <v>2</v>
      </c>
      <c r="T6498" s="20">
        <v>0.2</v>
      </c>
      <c r="U6498" s="19">
        <v>-3.2719999999999998</v>
      </c>
      <c r="V6498" s="20">
        <f t="shared" si="505"/>
        <v>-0.125</v>
      </c>
      <c r="W6498" s="17">
        <f t="shared" si="506"/>
        <v>2017</v>
      </c>
      <c r="X6498" t="str">
        <f t="shared" si="507"/>
        <v>Oct-2017</v>
      </c>
      <c r="Y6498" s="17">
        <f t="shared" si="508"/>
        <v>4</v>
      </c>
      <c r="Z6498" t="str">
        <f t="shared" si="509"/>
        <v>11-20%</v>
      </c>
      <c r="AA6498" s="17">
        <f>IF(COUNTIF($B$2:B6498,B6498)=1,1,0)</f>
        <v>0</v>
      </c>
      <c r="AB6498" s="17">
        <f>IF(COUNTIF($F$2:F6498,F6498)=1,1,0)</f>
        <v>0</v>
      </c>
    </row>
    <row r="6499" spans="1:28" x14ac:dyDescent="0.2">
      <c r="A6499" s="17">
        <v>6498</v>
      </c>
      <c r="B6499" t="s">
        <v>8960</v>
      </c>
      <c r="C6499" s="18">
        <v>42209</v>
      </c>
      <c r="D6499" s="18">
        <v>42213</v>
      </c>
      <c r="E6499" t="s">
        <v>77</v>
      </c>
      <c r="F6499" t="s">
        <v>8961</v>
      </c>
      <c r="G6499" t="s">
        <v>8962</v>
      </c>
      <c r="H6499" t="s">
        <v>129</v>
      </c>
      <c r="I6499" t="s">
        <v>54</v>
      </c>
      <c r="J6499" t="s">
        <v>1505</v>
      </c>
      <c r="K6499" t="s">
        <v>56</v>
      </c>
      <c r="L6499">
        <v>40214</v>
      </c>
      <c r="M6499" t="s">
        <v>57</v>
      </c>
      <c r="N6499" t="s">
        <v>91</v>
      </c>
      <c r="O6499" t="s">
        <v>59</v>
      </c>
      <c r="P6499" t="s">
        <v>92</v>
      </c>
      <c r="Q6499" t="s">
        <v>93</v>
      </c>
      <c r="R6499" s="19">
        <v>20.94</v>
      </c>
      <c r="S6499" s="17">
        <v>3</v>
      </c>
      <c r="T6499" s="20">
        <v>0</v>
      </c>
      <c r="U6499" s="19">
        <v>6.0726000000000004</v>
      </c>
      <c r="V6499" s="20">
        <f t="shared" si="505"/>
        <v>0.28999999999999998</v>
      </c>
      <c r="W6499" s="17">
        <f t="shared" si="506"/>
        <v>2015</v>
      </c>
      <c r="X6499" t="str">
        <f t="shared" si="507"/>
        <v>Jul-2015</v>
      </c>
      <c r="Y6499" s="17">
        <f t="shared" si="508"/>
        <v>4</v>
      </c>
      <c r="Z6499" t="str">
        <f t="shared" si="509"/>
        <v>0% (No Discount)</v>
      </c>
      <c r="AA6499" s="17">
        <f>IF(COUNTIF($B$2:B6499,B6499)=1,1,0)</f>
        <v>1</v>
      </c>
      <c r="AB6499" s="17">
        <f>IF(COUNTIF($F$2:F6499,F6499)=1,1,0)</f>
        <v>1</v>
      </c>
    </row>
    <row r="6500" spans="1:28" x14ac:dyDescent="0.2">
      <c r="A6500" s="17">
        <v>6499</v>
      </c>
      <c r="B6500" t="s">
        <v>8960</v>
      </c>
      <c r="C6500" s="18">
        <v>42209</v>
      </c>
      <c r="D6500" s="18">
        <v>42213</v>
      </c>
      <c r="E6500" t="s">
        <v>77</v>
      </c>
      <c r="F6500" t="s">
        <v>8961</v>
      </c>
      <c r="G6500" t="s">
        <v>8962</v>
      </c>
      <c r="H6500" t="s">
        <v>129</v>
      </c>
      <c r="I6500" t="s">
        <v>54</v>
      </c>
      <c r="J6500" t="s">
        <v>1505</v>
      </c>
      <c r="K6500" t="s">
        <v>56</v>
      </c>
      <c r="L6500">
        <v>40214</v>
      </c>
      <c r="M6500" t="s">
        <v>57</v>
      </c>
      <c r="N6500" t="s">
        <v>1935</v>
      </c>
      <c r="O6500" t="s">
        <v>73</v>
      </c>
      <c r="P6500" t="s">
        <v>102</v>
      </c>
      <c r="Q6500" t="s">
        <v>1936</v>
      </c>
      <c r="R6500" s="19">
        <v>135.09</v>
      </c>
      <c r="S6500" s="17">
        <v>9</v>
      </c>
      <c r="T6500" s="20">
        <v>0</v>
      </c>
      <c r="U6500" s="19">
        <v>62.141399999999997</v>
      </c>
      <c r="V6500" s="20">
        <f t="shared" si="505"/>
        <v>0.45999999999999996</v>
      </c>
      <c r="W6500" s="17">
        <f t="shared" si="506"/>
        <v>2015</v>
      </c>
      <c r="X6500" t="str">
        <f t="shared" si="507"/>
        <v>Jul-2015</v>
      </c>
      <c r="Y6500" s="17">
        <f t="shared" si="508"/>
        <v>4</v>
      </c>
      <c r="Z6500" t="str">
        <f t="shared" si="509"/>
        <v>0% (No Discount)</v>
      </c>
      <c r="AA6500" s="17">
        <f>IF(COUNTIF($B$2:B6500,B6500)=1,1,0)</f>
        <v>0</v>
      </c>
      <c r="AB6500" s="17">
        <f>IF(COUNTIF($F$2:F6500,F6500)=1,1,0)</f>
        <v>0</v>
      </c>
    </row>
    <row r="6501" spans="1:28" x14ac:dyDescent="0.2">
      <c r="A6501" s="17">
        <v>6500</v>
      </c>
      <c r="B6501" t="s">
        <v>8960</v>
      </c>
      <c r="C6501" s="18">
        <v>42209</v>
      </c>
      <c r="D6501" s="18">
        <v>42213</v>
      </c>
      <c r="E6501" t="s">
        <v>77</v>
      </c>
      <c r="F6501" t="s">
        <v>8961</v>
      </c>
      <c r="G6501" t="s">
        <v>8962</v>
      </c>
      <c r="H6501" t="s">
        <v>129</v>
      </c>
      <c r="I6501" t="s">
        <v>54</v>
      </c>
      <c r="J6501" t="s">
        <v>1505</v>
      </c>
      <c r="K6501" t="s">
        <v>56</v>
      </c>
      <c r="L6501">
        <v>40214</v>
      </c>
      <c r="M6501" t="s">
        <v>57</v>
      </c>
      <c r="N6501" t="s">
        <v>4998</v>
      </c>
      <c r="O6501" t="s">
        <v>98</v>
      </c>
      <c r="P6501" t="s">
        <v>188</v>
      </c>
      <c r="Q6501" t="s">
        <v>4999</v>
      </c>
      <c r="R6501" s="19">
        <v>279.86</v>
      </c>
      <c r="S6501" s="17">
        <v>14</v>
      </c>
      <c r="T6501" s="20">
        <v>0</v>
      </c>
      <c r="U6501" s="19">
        <v>64.367800000000003</v>
      </c>
      <c r="V6501" s="20">
        <f t="shared" si="505"/>
        <v>0.23</v>
      </c>
      <c r="W6501" s="17">
        <f t="shared" si="506"/>
        <v>2015</v>
      </c>
      <c r="X6501" t="str">
        <f t="shared" si="507"/>
        <v>Jul-2015</v>
      </c>
      <c r="Y6501" s="17">
        <f t="shared" si="508"/>
        <v>4</v>
      </c>
      <c r="Z6501" t="str">
        <f t="shared" si="509"/>
        <v>0% (No Discount)</v>
      </c>
      <c r="AA6501" s="17">
        <f>IF(COUNTIF($B$2:B6501,B6501)=1,1,0)</f>
        <v>0</v>
      </c>
      <c r="AB6501" s="17">
        <f>IF(COUNTIF($F$2:F6501,F6501)=1,1,0)</f>
        <v>0</v>
      </c>
    </row>
    <row r="6502" spans="1:28" x14ac:dyDescent="0.2">
      <c r="A6502" s="17">
        <v>6501</v>
      </c>
      <c r="B6502" t="s">
        <v>8960</v>
      </c>
      <c r="C6502" s="18">
        <v>42209</v>
      </c>
      <c r="D6502" s="18">
        <v>42213</v>
      </c>
      <c r="E6502" t="s">
        <v>77</v>
      </c>
      <c r="F6502" t="s">
        <v>8961</v>
      </c>
      <c r="G6502" t="s">
        <v>8962</v>
      </c>
      <c r="H6502" t="s">
        <v>129</v>
      </c>
      <c r="I6502" t="s">
        <v>54</v>
      </c>
      <c r="J6502" t="s">
        <v>1505</v>
      </c>
      <c r="K6502" t="s">
        <v>56</v>
      </c>
      <c r="L6502">
        <v>40214</v>
      </c>
      <c r="M6502" t="s">
        <v>57</v>
      </c>
      <c r="N6502" t="s">
        <v>1935</v>
      </c>
      <c r="O6502" t="s">
        <v>73</v>
      </c>
      <c r="P6502" t="s">
        <v>102</v>
      </c>
      <c r="Q6502" t="s">
        <v>1936</v>
      </c>
      <c r="R6502" s="19">
        <v>90.06</v>
      </c>
      <c r="S6502" s="17">
        <v>6</v>
      </c>
      <c r="T6502" s="20">
        <v>0</v>
      </c>
      <c r="U6502" s="19">
        <v>41.427599999999998</v>
      </c>
      <c r="V6502" s="20">
        <f t="shared" si="505"/>
        <v>0.45999999999999996</v>
      </c>
      <c r="W6502" s="17">
        <f t="shared" si="506"/>
        <v>2015</v>
      </c>
      <c r="X6502" t="str">
        <f t="shared" si="507"/>
        <v>Jul-2015</v>
      </c>
      <c r="Y6502" s="17">
        <f t="shared" si="508"/>
        <v>4</v>
      </c>
      <c r="Z6502" t="str">
        <f t="shared" si="509"/>
        <v>0% (No Discount)</v>
      </c>
      <c r="AA6502" s="17">
        <f>IF(COUNTIF($B$2:B6502,B6502)=1,1,0)</f>
        <v>0</v>
      </c>
      <c r="AB6502" s="17">
        <f>IF(COUNTIF($F$2:F6502,F6502)=1,1,0)</f>
        <v>0</v>
      </c>
    </row>
    <row r="6503" spans="1:28" x14ac:dyDescent="0.2">
      <c r="A6503" s="17">
        <v>6502</v>
      </c>
      <c r="B6503" t="s">
        <v>8963</v>
      </c>
      <c r="C6503" s="18">
        <v>41945</v>
      </c>
      <c r="D6503" s="18">
        <v>41949</v>
      </c>
      <c r="E6503" t="s">
        <v>77</v>
      </c>
      <c r="F6503" t="s">
        <v>6608</v>
      </c>
      <c r="G6503" t="s">
        <v>6609</v>
      </c>
      <c r="H6503" t="s">
        <v>53</v>
      </c>
      <c r="I6503" t="s">
        <v>54</v>
      </c>
      <c r="J6503" t="s">
        <v>878</v>
      </c>
      <c r="K6503" t="s">
        <v>525</v>
      </c>
      <c r="L6503">
        <v>44256</v>
      </c>
      <c r="M6503" t="s">
        <v>175</v>
      </c>
      <c r="N6503" t="s">
        <v>6417</v>
      </c>
      <c r="O6503" t="s">
        <v>98</v>
      </c>
      <c r="P6503" t="s">
        <v>99</v>
      </c>
      <c r="Q6503" t="s">
        <v>6418</v>
      </c>
      <c r="R6503" s="19">
        <v>539.96400000000006</v>
      </c>
      <c r="S6503" s="17">
        <v>6</v>
      </c>
      <c r="T6503" s="20">
        <v>0.4</v>
      </c>
      <c r="U6503" s="19">
        <v>-107.9928</v>
      </c>
      <c r="V6503" s="20">
        <f t="shared" si="505"/>
        <v>-0.19999999999999998</v>
      </c>
      <c r="W6503" s="17">
        <f t="shared" si="506"/>
        <v>2014</v>
      </c>
      <c r="X6503" t="str">
        <f t="shared" si="507"/>
        <v>Nov-2014</v>
      </c>
      <c r="Y6503" s="17">
        <f t="shared" si="508"/>
        <v>4</v>
      </c>
      <c r="Z6503" t="str">
        <f t="shared" si="509"/>
        <v>31-40%</v>
      </c>
      <c r="AA6503" s="17">
        <f>IF(COUNTIF($B$2:B6503,B6503)=1,1,0)</f>
        <v>1</v>
      </c>
      <c r="AB6503" s="17">
        <f>IF(COUNTIF($F$2:F6503,F6503)=1,1,0)</f>
        <v>0</v>
      </c>
    </row>
    <row r="6504" spans="1:28" x14ac:dyDescent="0.2">
      <c r="A6504" s="17">
        <v>6503</v>
      </c>
      <c r="B6504" t="s">
        <v>8963</v>
      </c>
      <c r="C6504" s="18">
        <v>41945</v>
      </c>
      <c r="D6504" s="18">
        <v>41949</v>
      </c>
      <c r="E6504" t="s">
        <v>77</v>
      </c>
      <c r="F6504" t="s">
        <v>6608</v>
      </c>
      <c r="G6504" t="s">
        <v>6609</v>
      </c>
      <c r="H6504" t="s">
        <v>53</v>
      </c>
      <c r="I6504" t="s">
        <v>54</v>
      </c>
      <c r="J6504" t="s">
        <v>878</v>
      </c>
      <c r="K6504" t="s">
        <v>525</v>
      </c>
      <c r="L6504">
        <v>44256</v>
      </c>
      <c r="M6504" t="s">
        <v>175</v>
      </c>
      <c r="N6504" t="s">
        <v>795</v>
      </c>
      <c r="O6504" t="s">
        <v>98</v>
      </c>
      <c r="P6504" t="s">
        <v>99</v>
      </c>
      <c r="Q6504" t="s">
        <v>796</v>
      </c>
      <c r="R6504" s="19">
        <v>50.231999999999999</v>
      </c>
      <c r="S6504" s="17">
        <v>7</v>
      </c>
      <c r="T6504" s="20">
        <v>0.4</v>
      </c>
      <c r="U6504" s="19">
        <v>-10.0464</v>
      </c>
      <c r="V6504" s="20">
        <f t="shared" si="505"/>
        <v>-0.2</v>
      </c>
      <c r="W6504" s="17">
        <f t="shared" si="506"/>
        <v>2014</v>
      </c>
      <c r="X6504" t="str">
        <f t="shared" si="507"/>
        <v>Nov-2014</v>
      </c>
      <c r="Y6504" s="17">
        <f t="shared" si="508"/>
        <v>4</v>
      </c>
      <c r="Z6504" t="str">
        <f t="shared" si="509"/>
        <v>31-40%</v>
      </c>
      <c r="AA6504" s="17">
        <f>IF(COUNTIF($B$2:B6504,B6504)=1,1,0)</f>
        <v>0</v>
      </c>
      <c r="AB6504" s="17">
        <f>IF(COUNTIF($F$2:F6504,F6504)=1,1,0)</f>
        <v>0</v>
      </c>
    </row>
    <row r="6505" spans="1:28" x14ac:dyDescent="0.2">
      <c r="A6505" s="17">
        <v>6504</v>
      </c>
      <c r="B6505" t="s">
        <v>8963</v>
      </c>
      <c r="C6505" s="18">
        <v>41945</v>
      </c>
      <c r="D6505" s="18">
        <v>41949</v>
      </c>
      <c r="E6505" t="s">
        <v>77</v>
      </c>
      <c r="F6505" t="s">
        <v>6608</v>
      </c>
      <c r="G6505" t="s">
        <v>6609</v>
      </c>
      <c r="H6505" t="s">
        <v>53</v>
      </c>
      <c r="I6505" t="s">
        <v>54</v>
      </c>
      <c r="J6505" t="s">
        <v>878</v>
      </c>
      <c r="K6505" t="s">
        <v>525</v>
      </c>
      <c r="L6505">
        <v>44256</v>
      </c>
      <c r="M6505" t="s">
        <v>175</v>
      </c>
      <c r="N6505" t="s">
        <v>1628</v>
      </c>
      <c r="O6505" t="s">
        <v>73</v>
      </c>
      <c r="P6505" t="s">
        <v>102</v>
      </c>
      <c r="Q6505" t="s">
        <v>1629</v>
      </c>
      <c r="R6505" s="19">
        <v>19.242000000000001</v>
      </c>
      <c r="S6505" s="17">
        <v>3</v>
      </c>
      <c r="T6505" s="20">
        <v>0.7</v>
      </c>
      <c r="U6505" s="19">
        <v>-13.4694</v>
      </c>
      <c r="V6505" s="20">
        <f t="shared" si="505"/>
        <v>-0.7</v>
      </c>
      <c r="W6505" s="17">
        <f t="shared" si="506"/>
        <v>2014</v>
      </c>
      <c r="X6505" t="str">
        <f t="shared" si="507"/>
        <v>Nov-2014</v>
      </c>
      <c r="Y6505" s="17">
        <f t="shared" si="508"/>
        <v>4</v>
      </c>
      <c r="Z6505" t="str">
        <f t="shared" si="509"/>
        <v>Over 50%</v>
      </c>
      <c r="AA6505" s="17">
        <f>IF(COUNTIF($B$2:B6505,B6505)=1,1,0)</f>
        <v>0</v>
      </c>
      <c r="AB6505" s="17">
        <f>IF(COUNTIF($F$2:F6505,F6505)=1,1,0)</f>
        <v>0</v>
      </c>
    </row>
    <row r="6506" spans="1:28" x14ac:dyDescent="0.2">
      <c r="A6506" s="17">
        <v>6505</v>
      </c>
      <c r="B6506" t="s">
        <v>8964</v>
      </c>
      <c r="C6506" s="18">
        <v>43056</v>
      </c>
      <c r="D6506" s="18">
        <v>43061</v>
      </c>
      <c r="E6506" t="s">
        <v>50</v>
      </c>
      <c r="F6506" t="s">
        <v>876</v>
      </c>
      <c r="G6506" t="s">
        <v>877</v>
      </c>
      <c r="H6506" t="s">
        <v>68</v>
      </c>
      <c r="I6506" t="s">
        <v>54</v>
      </c>
      <c r="J6506" t="s">
        <v>293</v>
      </c>
      <c r="K6506" t="s">
        <v>294</v>
      </c>
      <c r="L6506">
        <v>10011</v>
      </c>
      <c r="M6506" t="s">
        <v>175</v>
      </c>
      <c r="N6506" t="s">
        <v>1608</v>
      </c>
      <c r="O6506" t="s">
        <v>73</v>
      </c>
      <c r="P6506" t="s">
        <v>86</v>
      </c>
      <c r="Q6506" t="s">
        <v>1609</v>
      </c>
      <c r="R6506" s="19">
        <v>1247.6400000000001</v>
      </c>
      <c r="S6506" s="17">
        <v>3</v>
      </c>
      <c r="T6506" s="20">
        <v>0</v>
      </c>
      <c r="U6506" s="19">
        <v>349.33920000000001</v>
      </c>
      <c r="V6506" s="20">
        <f t="shared" si="505"/>
        <v>0.27999999999999997</v>
      </c>
      <c r="W6506" s="17">
        <f t="shared" si="506"/>
        <v>2017</v>
      </c>
      <c r="X6506" t="str">
        <f t="shared" si="507"/>
        <v>Nov-2017</v>
      </c>
      <c r="Y6506" s="17">
        <f t="shared" si="508"/>
        <v>5</v>
      </c>
      <c r="Z6506" t="str">
        <f t="shared" si="509"/>
        <v>0% (No Discount)</v>
      </c>
      <c r="AA6506" s="17">
        <f>IF(COUNTIF($B$2:B6506,B6506)=1,1,0)</f>
        <v>1</v>
      </c>
      <c r="AB6506" s="17">
        <f>IF(COUNTIF($F$2:F6506,F6506)=1,1,0)</f>
        <v>0</v>
      </c>
    </row>
    <row r="6507" spans="1:28" x14ac:dyDescent="0.2">
      <c r="A6507" s="17">
        <v>6506</v>
      </c>
      <c r="B6507" t="s">
        <v>8965</v>
      </c>
      <c r="C6507" s="18">
        <v>42547</v>
      </c>
      <c r="D6507" s="18">
        <v>42551</v>
      </c>
      <c r="E6507" t="s">
        <v>77</v>
      </c>
      <c r="F6507" t="s">
        <v>8966</v>
      </c>
      <c r="G6507" t="s">
        <v>8967</v>
      </c>
      <c r="H6507" t="s">
        <v>68</v>
      </c>
      <c r="I6507" t="s">
        <v>54</v>
      </c>
      <c r="J6507" t="s">
        <v>330</v>
      </c>
      <c r="K6507" t="s">
        <v>238</v>
      </c>
      <c r="L6507">
        <v>60653</v>
      </c>
      <c r="M6507" t="s">
        <v>132</v>
      </c>
      <c r="N6507" t="s">
        <v>668</v>
      </c>
      <c r="O6507" t="s">
        <v>73</v>
      </c>
      <c r="P6507" t="s">
        <v>95</v>
      </c>
      <c r="Q6507" t="s">
        <v>669</v>
      </c>
      <c r="R6507" s="19">
        <v>5.3040000000000003</v>
      </c>
      <c r="S6507" s="17">
        <v>3</v>
      </c>
      <c r="T6507" s="20">
        <v>0.2</v>
      </c>
      <c r="U6507" s="19">
        <v>0.46410000000000001</v>
      </c>
      <c r="V6507" s="20">
        <f t="shared" si="505"/>
        <v>8.7499999999999994E-2</v>
      </c>
      <c r="W6507" s="17">
        <f t="shared" si="506"/>
        <v>2016</v>
      </c>
      <c r="X6507" t="str">
        <f t="shared" si="507"/>
        <v>Jun-2016</v>
      </c>
      <c r="Y6507" s="17">
        <f t="shared" si="508"/>
        <v>4</v>
      </c>
      <c r="Z6507" t="str">
        <f t="shared" si="509"/>
        <v>11-20%</v>
      </c>
      <c r="AA6507" s="17">
        <f>IF(COUNTIF($B$2:B6507,B6507)=1,1,0)</f>
        <v>1</v>
      </c>
      <c r="AB6507" s="17">
        <f>IF(COUNTIF($F$2:F6507,F6507)=1,1,0)</f>
        <v>1</v>
      </c>
    </row>
    <row r="6508" spans="1:28" x14ac:dyDescent="0.2">
      <c r="A6508" s="17">
        <v>6507</v>
      </c>
      <c r="B6508" t="s">
        <v>8968</v>
      </c>
      <c r="C6508" s="18">
        <v>42652</v>
      </c>
      <c r="D6508" s="18">
        <v>42654</v>
      </c>
      <c r="E6508" t="s">
        <v>50</v>
      </c>
      <c r="F6508" t="s">
        <v>2199</v>
      </c>
      <c r="G6508" t="s">
        <v>2200</v>
      </c>
      <c r="H6508" t="s">
        <v>68</v>
      </c>
      <c r="I6508" t="s">
        <v>54</v>
      </c>
      <c r="J6508" t="s">
        <v>173</v>
      </c>
      <c r="K6508" t="s">
        <v>174</v>
      </c>
      <c r="L6508">
        <v>19143</v>
      </c>
      <c r="M6508" t="s">
        <v>175</v>
      </c>
      <c r="N6508" t="s">
        <v>8725</v>
      </c>
      <c r="O6508" t="s">
        <v>73</v>
      </c>
      <c r="P6508" t="s">
        <v>117</v>
      </c>
      <c r="Q6508" t="s">
        <v>8726</v>
      </c>
      <c r="R6508" s="19">
        <v>19.135999999999999</v>
      </c>
      <c r="S6508" s="17">
        <v>4</v>
      </c>
      <c r="T6508" s="20">
        <v>0.2</v>
      </c>
      <c r="U6508" s="19">
        <v>5.98</v>
      </c>
      <c r="V6508" s="20">
        <f t="shared" si="505"/>
        <v>0.31250000000000006</v>
      </c>
      <c r="W6508" s="17">
        <f t="shared" si="506"/>
        <v>2016</v>
      </c>
      <c r="X6508" t="str">
        <f t="shared" si="507"/>
        <v>Oct-2016</v>
      </c>
      <c r="Y6508" s="17">
        <f t="shared" si="508"/>
        <v>2</v>
      </c>
      <c r="Z6508" t="str">
        <f t="shared" si="509"/>
        <v>11-20%</v>
      </c>
      <c r="AA6508" s="17">
        <f>IF(COUNTIF($B$2:B6508,B6508)=1,1,0)</f>
        <v>1</v>
      </c>
      <c r="AB6508" s="17">
        <f>IF(COUNTIF($F$2:F6508,F6508)=1,1,0)</f>
        <v>0</v>
      </c>
    </row>
    <row r="6509" spans="1:28" x14ac:dyDescent="0.2">
      <c r="A6509" s="17">
        <v>6508</v>
      </c>
      <c r="B6509" t="s">
        <v>8968</v>
      </c>
      <c r="C6509" s="18">
        <v>42652</v>
      </c>
      <c r="D6509" s="18">
        <v>42654</v>
      </c>
      <c r="E6509" t="s">
        <v>50</v>
      </c>
      <c r="F6509" t="s">
        <v>2199</v>
      </c>
      <c r="G6509" t="s">
        <v>2200</v>
      </c>
      <c r="H6509" t="s">
        <v>68</v>
      </c>
      <c r="I6509" t="s">
        <v>54</v>
      </c>
      <c r="J6509" t="s">
        <v>173</v>
      </c>
      <c r="K6509" t="s">
        <v>174</v>
      </c>
      <c r="L6509">
        <v>19143</v>
      </c>
      <c r="M6509" t="s">
        <v>175</v>
      </c>
      <c r="N6509" t="s">
        <v>2270</v>
      </c>
      <c r="O6509" t="s">
        <v>59</v>
      </c>
      <c r="P6509" t="s">
        <v>92</v>
      </c>
      <c r="Q6509" t="s">
        <v>2271</v>
      </c>
      <c r="R6509" s="19">
        <v>332.83199999999999</v>
      </c>
      <c r="S6509" s="17">
        <v>4</v>
      </c>
      <c r="T6509" s="20">
        <v>0.2</v>
      </c>
      <c r="U6509" s="19">
        <v>-24.962399999999999</v>
      </c>
      <c r="V6509" s="20">
        <f t="shared" si="505"/>
        <v>-7.4999999999999997E-2</v>
      </c>
      <c r="W6509" s="17">
        <f t="shared" si="506"/>
        <v>2016</v>
      </c>
      <c r="X6509" t="str">
        <f t="shared" si="507"/>
        <v>Oct-2016</v>
      </c>
      <c r="Y6509" s="17">
        <f t="shared" si="508"/>
        <v>2</v>
      </c>
      <c r="Z6509" t="str">
        <f t="shared" si="509"/>
        <v>11-20%</v>
      </c>
      <c r="AA6509" s="17">
        <f>IF(COUNTIF($B$2:B6509,B6509)=1,1,0)</f>
        <v>0</v>
      </c>
      <c r="AB6509" s="17">
        <f>IF(COUNTIF($F$2:F6509,F6509)=1,1,0)</f>
        <v>0</v>
      </c>
    </row>
    <row r="6510" spans="1:28" x14ac:dyDescent="0.2">
      <c r="A6510" s="17">
        <v>6509</v>
      </c>
      <c r="B6510" t="s">
        <v>8969</v>
      </c>
      <c r="C6510" s="18">
        <v>43089</v>
      </c>
      <c r="D6510" s="18">
        <v>43095</v>
      </c>
      <c r="E6510" t="s">
        <v>77</v>
      </c>
      <c r="F6510" t="s">
        <v>755</v>
      </c>
      <c r="G6510" t="s">
        <v>756</v>
      </c>
      <c r="H6510" t="s">
        <v>68</v>
      </c>
      <c r="I6510" t="s">
        <v>54</v>
      </c>
      <c r="J6510" t="s">
        <v>293</v>
      </c>
      <c r="K6510" t="s">
        <v>294</v>
      </c>
      <c r="L6510">
        <v>10009</v>
      </c>
      <c r="M6510" t="s">
        <v>175</v>
      </c>
      <c r="N6510" t="s">
        <v>1281</v>
      </c>
      <c r="O6510" t="s">
        <v>73</v>
      </c>
      <c r="P6510" t="s">
        <v>117</v>
      </c>
      <c r="Q6510" t="s">
        <v>1474</v>
      </c>
      <c r="R6510" s="19">
        <v>279.89999999999998</v>
      </c>
      <c r="S6510" s="17">
        <v>5</v>
      </c>
      <c r="T6510" s="20">
        <v>0</v>
      </c>
      <c r="U6510" s="19">
        <v>137.15100000000001</v>
      </c>
      <c r="V6510" s="20">
        <f t="shared" si="505"/>
        <v>0.4900000000000001</v>
      </c>
      <c r="W6510" s="17">
        <f t="shared" si="506"/>
        <v>2017</v>
      </c>
      <c r="X6510" t="str">
        <f t="shared" si="507"/>
        <v>Dec-2017</v>
      </c>
      <c r="Y6510" s="17">
        <f t="shared" si="508"/>
        <v>6</v>
      </c>
      <c r="Z6510" t="str">
        <f t="shared" si="509"/>
        <v>0% (No Discount)</v>
      </c>
      <c r="AA6510" s="17">
        <f>IF(COUNTIF($B$2:B6510,B6510)=1,1,0)</f>
        <v>1</v>
      </c>
      <c r="AB6510" s="17">
        <f>IF(COUNTIF($F$2:F6510,F6510)=1,1,0)</f>
        <v>0</v>
      </c>
    </row>
    <row r="6511" spans="1:28" x14ac:dyDescent="0.2">
      <c r="A6511" s="17">
        <v>6510</v>
      </c>
      <c r="B6511" t="s">
        <v>8969</v>
      </c>
      <c r="C6511" s="18">
        <v>43089</v>
      </c>
      <c r="D6511" s="18">
        <v>43095</v>
      </c>
      <c r="E6511" t="s">
        <v>77</v>
      </c>
      <c r="F6511" t="s">
        <v>755</v>
      </c>
      <c r="G6511" t="s">
        <v>756</v>
      </c>
      <c r="H6511" t="s">
        <v>68</v>
      </c>
      <c r="I6511" t="s">
        <v>54</v>
      </c>
      <c r="J6511" t="s">
        <v>293</v>
      </c>
      <c r="K6511" t="s">
        <v>294</v>
      </c>
      <c r="L6511">
        <v>10009</v>
      </c>
      <c r="M6511" t="s">
        <v>175</v>
      </c>
      <c r="N6511" t="s">
        <v>1229</v>
      </c>
      <c r="O6511" t="s">
        <v>73</v>
      </c>
      <c r="P6511" t="s">
        <v>102</v>
      </c>
      <c r="Q6511" t="s">
        <v>1230</v>
      </c>
      <c r="R6511" s="19">
        <v>50.351999999999997</v>
      </c>
      <c r="S6511" s="17">
        <v>3</v>
      </c>
      <c r="T6511" s="20">
        <v>0.2</v>
      </c>
      <c r="U6511" s="19">
        <v>17.623200000000001</v>
      </c>
      <c r="V6511" s="20">
        <f t="shared" si="505"/>
        <v>0.35000000000000003</v>
      </c>
      <c r="W6511" s="17">
        <f t="shared" si="506"/>
        <v>2017</v>
      </c>
      <c r="X6511" t="str">
        <f t="shared" si="507"/>
        <v>Dec-2017</v>
      </c>
      <c r="Y6511" s="17">
        <f t="shared" si="508"/>
        <v>6</v>
      </c>
      <c r="Z6511" t="str">
        <f t="shared" si="509"/>
        <v>11-20%</v>
      </c>
      <c r="AA6511" s="17">
        <f>IF(COUNTIF($B$2:B6511,B6511)=1,1,0)</f>
        <v>0</v>
      </c>
      <c r="AB6511" s="17">
        <f>IF(COUNTIF($F$2:F6511,F6511)=1,1,0)</f>
        <v>0</v>
      </c>
    </row>
    <row r="6512" spans="1:28" x14ac:dyDescent="0.2">
      <c r="A6512" s="17">
        <v>6511</v>
      </c>
      <c r="B6512" t="s">
        <v>8969</v>
      </c>
      <c r="C6512" s="18">
        <v>43089</v>
      </c>
      <c r="D6512" s="18">
        <v>43095</v>
      </c>
      <c r="E6512" t="s">
        <v>77</v>
      </c>
      <c r="F6512" t="s">
        <v>755</v>
      </c>
      <c r="G6512" t="s">
        <v>756</v>
      </c>
      <c r="H6512" t="s">
        <v>68</v>
      </c>
      <c r="I6512" t="s">
        <v>54</v>
      </c>
      <c r="J6512" t="s">
        <v>293</v>
      </c>
      <c r="K6512" t="s">
        <v>294</v>
      </c>
      <c r="L6512">
        <v>10009</v>
      </c>
      <c r="M6512" t="s">
        <v>175</v>
      </c>
      <c r="N6512" t="s">
        <v>2977</v>
      </c>
      <c r="O6512" t="s">
        <v>73</v>
      </c>
      <c r="P6512" t="s">
        <v>117</v>
      </c>
      <c r="Q6512" t="s">
        <v>2978</v>
      </c>
      <c r="R6512" s="19">
        <v>34.020000000000003</v>
      </c>
      <c r="S6512" s="17">
        <v>3</v>
      </c>
      <c r="T6512" s="20">
        <v>0</v>
      </c>
      <c r="U6512" s="19">
        <v>16.669799999999999</v>
      </c>
      <c r="V6512" s="20">
        <f t="shared" si="505"/>
        <v>0.48999999999999994</v>
      </c>
      <c r="W6512" s="17">
        <f t="shared" si="506"/>
        <v>2017</v>
      </c>
      <c r="X6512" t="str">
        <f t="shared" si="507"/>
        <v>Dec-2017</v>
      </c>
      <c r="Y6512" s="17">
        <f t="shared" si="508"/>
        <v>6</v>
      </c>
      <c r="Z6512" t="str">
        <f t="shared" si="509"/>
        <v>0% (No Discount)</v>
      </c>
      <c r="AA6512" s="17">
        <f>IF(COUNTIF($B$2:B6512,B6512)=1,1,0)</f>
        <v>0</v>
      </c>
      <c r="AB6512" s="17">
        <f>IF(COUNTIF($F$2:F6512,F6512)=1,1,0)</f>
        <v>0</v>
      </c>
    </row>
    <row r="6513" spans="1:28" x14ac:dyDescent="0.2">
      <c r="A6513" s="17">
        <v>6512</v>
      </c>
      <c r="B6513" t="s">
        <v>8970</v>
      </c>
      <c r="C6513" s="18">
        <v>42800</v>
      </c>
      <c r="D6513" s="18">
        <v>42804</v>
      </c>
      <c r="E6513" t="s">
        <v>77</v>
      </c>
      <c r="F6513" t="s">
        <v>8268</v>
      </c>
      <c r="G6513" t="s">
        <v>8269</v>
      </c>
      <c r="H6513" t="s">
        <v>129</v>
      </c>
      <c r="I6513" t="s">
        <v>54</v>
      </c>
      <c r="J6513" t="s">
        <v>154</v>
      </c>
      <c r="K6513" t="s">
        <v>70</v>
      </c>
      <c r="L6513">
        <v>94109</v>
      </c>
      <c r="M6513" t="s">
        <v>71</v>
      </c>
      <c r="N6513" t="s">
        <v>2777</v>
      </c>
      <c r="O6513" t="s">
        <v>73</v>
      </c>
      <c r="P6513" t="s">
        <v>95</v>
      </c>
      <c r="Q6513" t="s">
        <v>2778</v>
      </c>
      <c r="R6513" s="19">
        <v>23.88</v>
      </c>
      <c r="S6513" s="17">
        <v>6</v>
      </c>
      <c r="T6513" s="20">
        <v>0</v>
      </c>
      <c r="U6513" s="19">
        <v>8.1191999999999993</v>
      </c>
      <c r="V6513" s="20">
        <f t="shared" si="505"/>
        <v>0.33999999999999997</v>
      </c>
      <c r="W6513" s="17">
        <f t="shared" si="506"/>
        <v>2017</v>
      </c>
      <c r="X6513" t="str">
        <f t="shared" si="507"/>
        <v>Mar-2017</v>
      </c>
      <c r="Y6513" s="17">
        <f t="shared" si="508"/>
        <v>4</v>
      </c>
      <c r="Z6513" t="str">
        <f t="shared" si="509"/>
        <v>0% (No Discount)</v>
      </c>
      <c r="AA6513" s="17">
        <f>IF(COUNTIF($B$2:B6513,B6513)=1,1,0)</f>
        <v>1</v>
      </c>
      <c r="AB6513" s="17">
        <f>IF(COUNTIF($F$2:F6513,F6513)=1,1,0)</f>
        <v>0</v>
      </c>
    </row>
    <row r="6514" spans="1:28" x14ac:dyDescent="0.2">
      <c r="A6514" s="17">
        <v>6513</v>
      </c>
      <c r="B6514" t="s">
        <v>8970</v>
      </c>
      <c r="C6514" s="18">
        <v>42800</v>
      </c>
      <c r="D6514" s="18">
        <v>42804</v>
      </c>
      <c r="E6514" t="s">
        <v>77</v>
      </c>
      <c r="F6514" t="s">
        <v>8268</v>
      </c>
      <c r="G6514" t="s">
        <v>8269</v>
      </c>
      <c r="H6514" t="s">
        <v>129</v>
      </c>
      <c r="I6514" t="s">
        <v>54</v>
      </c>
      <c r="J6514" t="s">
        <v>154</v>
      </c>
      <c r="K6514" t="s">
        <v>70</v>
      </c>
      <c r="L6514">
        <v>94109</v>
      </c>
      <c r="M6514" t="s">
        <v>71</v>
      </c>
      <c r="N6514" t="s">
        <v>5645</v>
      </c>
      <c r="O6514" t="s">
        <v>73</v>
      </c>
      <c r="P6514" t="s">
        <v>74</v>
      </c>
      <c r="Q6514" t="s">
        <v>5646</v>
      </c>
      <c r="R6514" s="19">
        <v>11.52</v>
      </c>
      <c r="S6514" s="17">
        <v>4</v>
      </c>
      <c r="T6514" s="20">
        <v>0</v>
      </c>
      <c r="U6514" s="19">
        <v>5.6448</v>
      </c>
      <c r="V6514" s="20">
        <f t="shared" si="505"/>
        <v>0.49000000000000005</v>
      </c>
      <c r="W6514" s="17">
        <f t="shared" si="506"/>
        <v>2017</v>
      </c>
      <c r="X6514" t="str">
        <f t="shared" si="507"/>
        <v>Mar-2017</v>
      </c>
      <c r="Y6514" s="17">
        <f t="shared" si="508"/>
        <v>4</v>
      </c>
      <c r="Z6514" t="str">
        <f t="shared" si="509"/>
        <v>0% (No Discount)</v>
      </c>
      <c r="AA6514" s="17">
        <f>IF(COUNTIF($B$2:B6514,B6514)=1,1,0)</f>
        <v>0</v>
      </c>
      <c r="AB6514" s="17">
        <f>IF(COUNTIF($F$2:F6514,F6514)=1,1,0)</f>
        <v>0</v>
      </c>
    </row>
    <row r="6515" spans="1:28" x14ac:dyDescent="0.2">
      <c r="A6515" s="17">
        <v>6514</v>
      </c>
      <c r="B6515" t="s">
        <v>8970</v>
      </c>
      <c r="C6515" s="18">
        <v>42800</v>
      </c>
      <c r="D6515" s="18">
        <v>42804</v>
      </c>
      <c r="E6515" t="s">
        <v>77</v>
      </c>
      <c r="F6515" t="s">
        <v>8268</v>
      </c>
      <c r="G6515" t="s">
        <v>8269</v>
      </c>
      <c r="H6515" t="s">
        <v>129</v>
      </c>
      <c r="I6515" t="s">
        <v>54</v>
      </c>
      <c r="J6515" t="s">
        <v>154</v>
      </c>
      <c r="K6515" t="s">
        <v>70</v>
      </c>
      <c r="L6515">
        <v>94109</v>
      </c>
      <c r="M6515" t="s">
        <v>71</v>
      </c>
      <c r="N6515" t="s">
        <v>6571</v>
      </c>
      <c r="O6515" t="s">
        <v>73</v>
      </c>
      <c r="P6515" t="s">
        <v>117</v>
      </c>
      <c r="Q6515" t="s">
        <v>6572</v>
      </c>
      <c r="R6515" s="19">
        <v>286.93</v>
      </c>
      <c r="S6515" s="17">
        <v>7</v>
      </c>
      <c r="T6515" s="20">
        <v>0</v>
      </c>
      <c r="U6515" s="19">
        <v>140.59569999999999</v>
      </c>
      <c r="V6515" s="20">
        <f t="shared" si="505"/>
        <v>0.49</v>
      </c>
      <c r="W6515" s="17">
        <f t="shared" si="506"/>
        <v>2017</v>
      </c>
      <c r="X6515" t="str">
        <f t="shared" si="507"/>
        <v>Mar-2017</v>
      </c>
      <c r="Y6515" s="17">
        <f t="shared" si="508"/>
        <v>4</v>
      </c>
      <c r="Z6515" t="str">
        <f t="shared" si="509"/>
        <v>0% (No Discount)</v>
      </c>
      <c r="AA6515" s="17">
        <f>IF(COUNTIF($B$2:B6515,B6515)=1,1,0)</f>
        <v>0</v>
      </c>
      <c r="AB6515" s="17">
        <f>IF(COUNTIF($F$2:F6515,F6515)=1,1,0)</f>
        <v>0</v>
      </c>
    </row>
    <row r="6516" spans="1:28" x14ac:dyDescent="0.2">
      <c r="A6516" s="17">
        <v>6515</v>
      </c>
      <c r="B6516" t="s">
        <v>8970</v>
      </c>
      <c r="C6516" s="18">
        <v>42800</v>
      </c>
      <c r="D6516" s="18">
        <v>42804</v>
      </c>
      <c r="E6516" t="s">
        <v>77</v>
      </c>
      <c r="F6516" t="s">
        <v>8268</v>
      </c>
      <c r="G6516" t="s">
        <v>8269</v>
      </c>
      <c r="H6516" t="s">
        <v>129</v>
      </c>
      <c r="I6516" t="s">
        <v>54</v>
      </c>
      <c r="J6516" t="s">
        <v>154</v>
      </c>
      <c r="K6516" t="s">
        <v>70</v>
      </c>
      <c r="L6516">
        <v>94109</v>
      </c>
      <c r="M6516" t="s">
        <v>71</v>
      </c>
      <c r="N6516" t="s">
        <v>3784</v>
      </c>
      <c r="O6516" t="s">
        <v>98</v>
      </c>
      <c r="P6516" t="s">
        <v>99</v>
      </c>
      <c r="Q6516" t="s">
        <v>3785</v>
      </c>
      <c r="R6516" s="19">
        <v>206.38399999999999</v>
      </c>
      <c r="S6516" s="17">
        <v>2</v>
      </c>
      <c r="T6516" s="20">
        <v>0.2</v>
      </c>
      <c r="U6516" s="19">
        <v>23.2182</v>
      </c>
      <c r="V6516" s="20">
        <f t="shared" si="505"/>
        <v>0.1125</v>
      </c>
      <c r="W6516" s="17">
        <f t="shared" si="506"/>
        <v>2017</v>
      </c>
      <c r="X6516" t="str">
        <f t="shared" si="507"/>
        <v>Mar-2017</v>
      </c>
      <c r="Y6516" s="17">
        <f t="shared" si="508"/>
        <v>4</v>
      </c>
      <c r="Z6516" t="str">
        <f t="shared" si="509"/>
        <v>11-20%</v>
      </c>
      <c r="AA6516" s="17">
        <f>IF(COUNTIF($B$2:B6516,B6516)=1,1,0)</f>
        <v>0</v>
      </c>
      <c r="AB6516" s="17">
        <f>IF(COUNTIF($F$2:F6516,F6516)=1,1,0)</f>
        <v>0</v>
      </c>
    </row>
    <row r="6517" spans="1:28" x14ac:dyDescent="0.2">
      <c r="A6517" s="17">
        <v>6516</v>
      </c>
      <c r="B6517" t="s">
        <v>8971</v>
      </c>
      <c r="C6517" s="18">
        <v>42993</v>
      </c>
      <c r="D6517" s="18">
        <v>42997</v>
      </c>
      <c r="E6517" t="s">
        <v>77</v>
      </c>
      <c r="F6517" t="s">
        <v>4235</v>
      </c>
      <c r="G6517" t="s">
        <v>4236</v>
      </c>
      <c r="H6517" t="s">
        <v>53</v>
      </c>
      <c r="I6517" t="s">
        <v>54</v>
      </c>
      <c r="J6517" t="s">
        <v>154</v>
      </c>
      <c r="K6517" t="s">
        <v>70</v>
      </c>
      <c r="L6517">
        <v>94122</v>
      </c>
      <c r="M6517" t="s">
        <v>71</v>
      </c>
      <c r="N6517" t="s">
        <v>3777</v>
      </c>
      <c r="O6517" t="s">
        <v>59</v>
      </c>
      <c r="P6517" t="s">
        <v>63</v>
      </c>
      <c r="Q6517" t="s">
        <v>3778</v>
      </c>
      <c r="R6517" s="19">
        <v>218.352</v>
      </c>
      <c r="S6517" s="17">
        <v>3</v>
      </c>
      <c r="T6517" s="20">
        <v>0.2</v>
      </c>
      <c r="U6517" s="19">
        <v>0</v>
      </c>
      <c r="V6517" s="20">
        <f t="shared" si="505"/>
        <v>0</v>
      </c>
      <c r="W6517" s="17">
        <f t="shared" si="506"/>
        <v>2017</v>
      </c>
      <c r="X6517" t="str">
        <f t="shared" si="507"/>
        <v>Sep-2017</v>
      </c>
      <c r="Y6517" s="17">
        <f t="shared" si="508"/>
        <v>4</v>
      </c>
      <c r="Z6517" t="str">
        <f t="shared" si="509"/>
        <v>11-20%</v>
      </c>
      <c r="AA6517" s="17">
        <f>IF(COUNTIF($B$2:B6517,B6517)=1,1,0)</f>
        <v>1</v>
      </c>
      <c r="AB6517" s="17">
        <f>IF(COUNTIF($F$2:F6517,F6517)=1,1,0)</f>
        <v>0</v>
      </c>
    </row>
    <row r="6518" spans="1:28" x14ac:dyDescent="0.2">
      <c r="A6518" s="17">
        <v>6517</v>
      </c>
      <c r="B6518" t="s">
        <v>8971</v>
      </c>
      <c r="C6518" s="18">
        <v>42993</v>
      </c>
      <c r="D6518" s="18">
        <v>42997</v>
      </c>
      <c r="E6518" t="s">
        <v>77</v>
      </c>
      <c r="F6518" t="s">
        <v>4235</v>
      </c>
      <c r="G6518" t="s">
        <v>4236</v>
      </c>
      <c r="H6518" t="s">
        <v>53</v>
      </c>
      <c r="I6518" t="s">
        <v>54</v>
      </c>
      <c r="J6518" t="s">
        <v>154</v>
      </c>
      <c r="K6518" t="s">
        <v>70</v>
      </c>
      <c r="L6518">
        <v>94122</v>
      </c>
      <c r="M6518" t="s">
        <v>71</v>
      </c>
      <c r="N6518" t="s">
        <v>4256</v>
      </c>
      <c r="O6518" t="s">
        <v>59</v>
      </c>
      <c r="P6518" t="s">
        <v>92</v>
      </c>
      <c r="Q6518" t="s">
        <v>4257</v>
      </c>
      <c r="R6518" s="19">
        <v>529.9</v>
      </c>
      <c r="S6518" s="17">
        <v>5</v>
      </c>
      <c r="T6518" s="20">
        <v>0</v>
      </c>
      <c r="U6518" s="19">
        <v>105.98</v>
      </c>
      <c r="V6518" s="20">
        <f t="shared" si="505"/>
        <v>0.2</v>
      </c>
      <c r="W6518" s="17">
        <f t="shared" si="506"/>
        <v>2017</v>
      </c>
      <c r="X6518" t="str">
        <f t="shared" si="507"/>
        <v>Sep-2017</v>
      </c>
      <c r="Y6518" s="17">
        <f t="shared" si="508"/>
        <v>4</v>
      </c>
      <c r="Z6518" t="str">
        <f t="shared" si="509"/>
        <v>0% (No Discount)</v>
      </c>
      <c r="AA6518" s="17">
        <f>IF(COUNTIF($B$2:B6518,B6518)=1,1,0)</f>
        <v>0</v>
      </c>
      <c r="AB6518" s="17">
        <f>IF(COUNTIF($F$2:F6518,F6518)=1,1,0)</f>
        <v>0</v>
      </c>
    </row>
    <row r="6519" spans="1:28" x14ac:dyDescent="0.2">
      <c r="A6519" s="17">
        <v>6518</v>
      </c>
      <c r="B6519" t="s">
        <v>8971</v>
      </c>
      <c r="C6519" s="18">
        <v>42993</v>
      </c>
      <c r="D6519" s="18">
        <v>42997</v>
      </c>
      <c r="E6519" t="s">
        <v>77</v>
      </c>
      <c r="F6519" t="s">
        <v>4235</v>
      </c>
      <c r="G6519" t="s">
        <v>4236</v>
      </c>
      <c r="H6519" t="s">
        <v>53</v>
      </c>
      <c r="I6519" t="s">
        <v>54</v>
      </c>
      <c r="J6519" t="s">
        <v>154</v>
      </c>
      <c r="K6519" t="s">
        <v>70</v>
      </c>
      <c r="L6519">
        <v>94122</v>
      </c>
      <c r="M6519" t="s">
        <v>71</v>
      </c>
      <c r="N6519" t="s">
        <v>4281</v>
      </c>
      <c r="O6519" t="s">
        <v>73</v>
      </c>
      <c r="P6519" t="s">
        <v>95</v>
      </c>
      <c r="Q6519" t="s">
        <v>4282</v>
      </c>
      <c r="R6519" s="19">
        <v>99.3</v>
      </c>
      <c r="S6519" s="17">
        <v>10</v>
      </c>
      <c r="T6519" s="20">
        <v>0</v>
      </c>
      <c r="U6519" s="19">
        <v>41.706000000000003</v>
      </c>
      <c r="V6519" s="20">
        <f t="shared" si="505"/>
        <v>0.42000000000000004</v>
      </c>
      <c r="W6519" s="17">
        <f t="shared" si="506"/>
        <v>2017</v>
      </c>
      <c r="X6519" t="str">
        <f t="shared" si="507"/>
        <v>Sep-2017</v>
      </c>
      <c r="Y6519" s="17">
        <f t="shared" si="508"/>
        <v>4</v>
      </c>
      <c r="Z6519" t="str">
        <f t="shared" si="509"/>
        <v>0% (No Discount)</v>
      </c>
      <c r="AA6519" s="17">
        <f>IF(COUNTIF($B$2:B6519,B6519)=1,1,0)</f>
        <v>0</v>
      </c>
      <c r="AB6519" s="17">
        <f>IF(COUNTIF($F$2:F6519,F6519)=1,1,0)</f>
        <v>0</v>
      </c>
    </row>
    <row r="6520" spans="1:28" x14ac:dyDescent="0.2">
      <c r="A6520" s="17">
        <v>6519</v>
      </c>
      <c r="B6520" t="s">
        <v>8971</v>
      </c>
      <c r="C6520" s="18">
        <v>42993</v>
      </c>
      <c r="D6520" s="18">
        <v>42997</v>
      </c>
      <c r="E6520" t="s">
        <v>77</v>
      </c>
      <c r="F6520" t="s">
        <v>4235</v>
      </c>
      <c r="G6520" t="s">
        <v>4236</v>
      </c>
      <c r="H6520" t="s">
        <v>53</v>
      </c>
      <c r="I6520" t="s">
        <v>54</v>
      </c>
      <c r="J6520" t="s">
        <v>154</v>
      </c>
      <c r="K6520" t="s">
        <v>70</v>
      </c>
      <c r="L6520">
        <v>94122</v>
      </c>
      <c r="M6520" t="s">
        <v>71</v>
      </c>
      <c r="N6520" t="s">
        <v>5402</v>
      </c>
      <c r="O6520" t="s">
        <v>73</v>
      </c>
      <c r="P6520" t="s">
        <v>105</v>
      </c>
      <c r="Q6520" t="s">
        <v>5403</v>
      </c>
      <c r="R6520" s="19">
        <v>108.96</v>
      </c>
      <c r="S6520" s="17">
        <v>2</v>
      </c>
      <c r="T6520" s="20">
        <v>0</v>
      </c>
      <c r="U6520" s="19">
        <v>30.508800000000001</v>
      </c>
      <c r="V6520" s="20">
        <f t="shared" si="505"/>
        <v>0.28000000000000003</v>
      </c>
      <c r="W6520" s="17">
        <f t="shared" si="506"/>
        <v>2017</v>
      </c>
      <c r="X6520" t="str">
        <f t="shared" si="507"/>
        <v>Sep-2017</v>
      </c>
      <c r="Y6520" s="17">
        <f t="shared" si="508"/>
        <v>4</v>
      </c>
      <c r="Z6520" t="str">
        <f t="shared" si="509"/>
        <v>0% (No Discount)</v>
      </c>
      <c r="AA6520" s="17">
        <f>IF(COUNTIF($B$2:B6520,B6520)=1,1,0)</f>
        <v>0</v>
      </c>
      <c r="AB6520" s="17">
        <f>IF(COUNTIF($F$2:F6520,F6520)=1,1,0)</f>
        <v>0</v>
      </c>
    </row>
    <row r="6521" spans="1:28" x14ac:dyDescent="0.2">
      <c r="A6521" s="17">
        <v>6520</v>
      </c>
      <c r="B6521" t="s">
        <v>8971</v>
      </c>
      <c r="C6521" s="18">
        <v>42993</v>
      </c>
      <c r="D6521" s="18">
        <v>42997</v>
      </c>
      <c r="E6521" t="s">
        <v>77</v>
      </c>
      <c r="F6521" t="s">
        <v>4235</v>
      </c>
      <c r="G6521" t="s">
        <v>4236</v>
      </c>
      <c r="H6521" t="s">
        <v>53</v>
      </c>
      <c r="I6521" t="s">
        <v>54</v>
      </c>
      <c r="J6521" t="s">
        <v>154</v>
      </c>
      <c r="K6521" t="s">
        <v>70</v>
      </c>
      <c r="L6521">
        <v>94122</v>
      </c>
      <c r="M6521" t="s">
        <v>71</v>
      </c>
      <c r="N6521" t="s">
        <v>1864</v>
      </c>
      <c r="O6521" t="s">
        <v>73</v>
      </c>
      <c r="P6521" t="s">
        <v>102</v>
      </c>
      <c r="Q6521" t="s">
        <v>1865</v>
      </c>
      <c r="R6521" s="19">
        <v>2.6880000000000002</v>
      </c>
      <c r="S6521" s="17">
        <v>1</v>
      </c>
      <c r="T6521" s="20">
        <v>0.2</v>
      </c>
      <c r="U6521" s="19">
        <v>0.84</v>
      </c>
      <c r="V6521" s="20">
        <f t="shared" si="505"/>
        <v>0.31249999999999994</v>
      </c>
      <c r="W6521" s="17">
        <f t="shared" si="506"/>
        <v>2017</v>
      </c>
      <c r="X6521" t="str">
        <f t="shared" si="507"/>
        <v>Sep-2017</v>
      </c>
      <c r="Y6521" s="17">
        <f t="shared" si="508"/>
        <v>4</v>
      </c>
      <c r="Z6521" t="str">
        <f t="shared" si="509"/>
        <v>11-20%</v>
      </c>
      <c r="AA6521" s="17">
        <f>IF(COUNTIF($B$2:B6521,B6521)=1,1,0)</f>
        <v>0</v>
      </c>
      <c r="AB6521" s="17">
        <f>IF(COUNTIF($F$2:F6521,F6521)=1,1,0)</f>
        <v>0</v>
      </c>
    </row>
    <row r="6522" spans="1:28" x14ac:dyDescent="0.2">
      <c r="A6522" s="17">
        <v>6521</v>
      </c>
      <c r="B6522" t="s">
        <v>8972</v>
      </c>
      <c r="C6522" s="18">
        <v>42751</v>
      </c>
      <c r="D6522" s="18">
        <v>42753</v>
      </c>
      <c r="E6522" t="s">
        <v>50</v>
      </c>
      <c r="F6522" t="s">
        <v>4065</v>
      </c>
      <c r="G6522" t="s">
        <v>4066</v>
      </c>
      <c r="H6522" t="s">
        <v>53</v>
      </c>
      <c r="I6522" t="s">
        <v>54</v>
      </c>
      <c r="J6522" t="s">
        <v>355</v>
      </c>
      <c r="K6522" t="s">
        <v>265</v>
      </c>
      <c r="L6522">
        <v>49201</v>
      </c>
      <c r="M6522" t="s">
        <v>132</v>
      </c>
      <c r="N6522" t="s">
        <v>1285</v>
      </c>
      <c r="O6522" t="s">
        <v>73</v>
      </c>
      <c r="P6522" t="s">
        <v>102</v>
      </c>
      <c r="Q6522" t="s">
        <v>1286</v>
      </c>
      <c r="R6522" s="19">
        <v>5443.96</v>
      </c>
      <c r="S6522" s="17">
        <v>4</v>
      </c>
      <c r="T6522" s="20">
        <v>0</v>
      </c>
      <c r="U6522" s="19">
        <v>2504.2215999999999</v>
      </c>
      <c r="V6522" s="20">
        <f t="shared" si="505"/>
        <v>0.45999999999999996</v>
      </c>
      <c r="W6522" s="17">
        <f t="shared" si="506"/>
        <v>2017</v>
      </c>
      <c r="X6522" t="str">
        <f t="shared" si="507"/>
        <v>Jan-2017</v>
      </c>
      <c r="Y6522" s="17">
        <f t="shared" si="508"/>
        <v>2</v>
      </c>
      <c r="Z6522" t="str">
        <f t="shared" si="509"/>
        <v>0% (No Discount)</v>
      </c>
      <c r="AA6522" s="17">
        <f>IF(COUNTIF($B$2:B6522,B6522)=1,1,0)</f>
        <v>1</v>
      </c>
      <c r="AB6522" s="17">
        <f>IF(COUNTIF($F$2:F6522,F6522)=1,1,0)</f>
        <v>0</v>
      </c>
    </row>
    <row r="6523" spans="1:28" x14ac:dyDescent="0.2">
      <c r="A6523" s="17">
        <v>6522</v>
      </c>
      <c r="B6523" t="s">
        <v>8972</v>
      </c>
      <c r="C6523" s="18">
        <v>42751</v>
      </c>
      <c r="D6523" s="18">
        <v>42753</v>
      </c>
      <c r="E6523" t="s">
        <v>50</v>
      </c>
      <c r="F6523" t="s">
        <v>4065</v>
      </c>
      <c r="G6523" t="s">
        <v>4066</v>
      </c>
      <c r="H6523" t="s">
        <v>53</v>
      </c>
      <c r="I6523" t="s">
        <v>54</v>
      </c>
      <c r="J6523" t="s">
        <v>355</v>
      </c>
      <c r="K6523" t="s">
        <v>265</v>
      </c>
      <c r="L6523">
        <v>49201</v>
      </c>
      <c r="M6523" t="s">
        <v>132</v>
      </c>
      <c r="N6523" t="s">
        <v>7986</v>
      </c>
      <c r="O6523" t="s">
        <v>59</v>
      </c>
      <c r="P6523" t="s">
        <v>63</v>
      </c>
      <c r="Q6523" t="s">
        <v>7987</v>
      </c>
      <c r="R6523" s="19">
        <v>302.67</v>
      </c>
      <c r="S6523" s="17">
        <v>3</v>
      </c>
      <c r="T6523" s="20">
        <v>0</v>
      </c>
      <c r="U6523" s="19">
        <v>72.640799999999999</v>
      </c>
      <c r="V6523" s="20">
        <f t="shared" si="505"/>
        <v>0.24</v>
      </c>
      <c r="W6523" s="17">
        <f t="shared" si="506"/>
        <v>2017</v>
      </c>
      <c r="X6523" t="str">
        <f t="shared" si="507"/>
        <v>Jan-2017</v>
      </c>
      <c r="Y6523" s="17">
        <f t="shared" si="508"/>
        <v>2</v>
      </c>
      <c r="Z6523" t="str">
        <f t="shared" si="509"/>
        <v>0% (No Discount)</v>
      </c>
      <c r="AA6523" s="17">
        <f>IF(COUNTIF($B$2:B6523,B6523)=1,1,0)</f>
        <v>0</v>
      </c>
      <c r="AB6523" s="17">
        <f>IF(COUNTIF($F$2:F6523,F6523)=1,1,0)</f>
        <v>0</v>
      </c>
    </row>
    <row r="6524" spans="1:28" x14ac:dyDescent="0.2">
      <c r="A6524" s="17">
        <v>6523</v>
      </c>
      <c r="B6524" t="s">
        <v>8972</v>
      </c>
      <c r="C6524" s="18">
        <v>42751</v>
      </c>
      <c r="D6524" s="18">
        <v>42753</v>
      </c>
      <c r="E6524" t="s">
        <v>50</v>
      </c>
      <c r="F6524" t="s">
        <v>4065</v>
      </c>
      <c r="G6524" t="s">
        <v>4066</v>
      </c>
      <c r="H6524" t="s">
        <v>53</v>
      </c>
      <c r="I6524" t="s">
        <v>54</v>
      </c>
      <c r="J6524" t="s">
        <v>355</v>
      </c>
      <c r="K6524" t="s">
        <v>265</v>
      </c>
      <c r="L6524">
        <v>49201</v>
      </c>
      <c r="M6524" t="s">
        <v>132</v>
      </c>
      <c r="N6524" t="s">
        <v>8973</v>
      </c>
      <c r="O6524" t="s">
        <v>73</v>
      </c>
      <c r="P6524" t="s">
        <v>117</v>
      </c>
      <c r="Q6524" t="s">
        <v>8974</v>
      </c>
      <c r="R6524" s="19">
        <v>56.07</v>
      </c>
      <c r="S6524" s="17">
        <v>7</v>
      </c>
      <c r="T6524" s="20">
        <v>0</v>
      </c>
      <c r="U6524" s="19">
        <v>25.2315</v>
      </c>
      <c r="V6524" s="20">
        <f t="shared" si="505"/>
        <v>0.45</v>
      </c>
      <c r="W6524" s="17">
        <f t="shared" si="506"/>
        <v>2017</v>
      </c>
      <c r="X6524" t="str">
        <f t="shared" si="507"/>
        <v>Jan-2017</v>
      </c>
      <c r="Y6524" s="17">
        <f t="shared" si="508"/>
        <v>2</v>
      </c>
      <c r="Z6524" t="str">
        <f t="shared" si="509"/>
        <v>0% (No Discount)</v>
      </c>
      <c r="AA6524" s="17">
        <f>IF(COUNTIF($B$2:B6524,B6524)=1,1,0)</f>
        <v>0</v>
      </c>
      <c r="AB6524" s="17">
        <f>IF(COUNTIF($F$2:F6524,F6524)=1,1,0)</f>
        <v>0</v>
      </c>
    </row>
    <row r="6525" spans="1:28" x14ac:dyDescent="0.2">
      <c r="A6525" s="17">
        <v>6524</v>
      </c>
      <c r="B6525" t="s">
        <v>8975</v>
      </c>
      <c r="C6525" s="18">
        <v>42558</v>
      </c>
      <c r="D6525" s="18">
        <v>42564</v>
      </c>
      <c r="E6525" t="s">
        <v>77</v>
      </c>
      <c r="F6525" t="s">
        <v>3208</v>
      </c>
      <c r="G6525" t="s">
        <v>3209</v>
      </c>
      <c r="H6525" t="s">
        <v>129</v>
      </c>
      <c r="I6525" t="s">
        <v>54</v>
      </c>
      <c r="J6525" t="s">
        <v>173</v>
      </c>
      <c r="K6525" t="s">
        <v>174</v>
      </c>
      <c r="L6525">
        <v>19120</v>
      </c>
      <c r="M6525" t="s">
        <v>175</v>
      </c>
      <c r="N6525" t="s">
        <v>7212</v>
      </c>
      <c r="O6525" t="s">
        <v>73</v>
      </c>
      <c r="P6525" t="s">
        <v>74</v>
      </c>
      <c r="Q6525" t="s">
        <v>7213</v>
      </c>
      <c r="R6525" s="19">
        <v>10.08</v>
      </c>
      <c r="S6525" s="17">
        <v>2</v>
      </c>
      <c r="T6525" s="20">
        <v>0.2</v>
      </c>
      <c r="U6525" s="19">
        <v>3.2759999999999998</v>
      </c>
      <c r="V6525" s="20">
        <f t="shared" si="505"/>
        <v>0.32499999999999996</v>
      </c>
      <c r="W6525" s="17">
        <f t="shared" si="506"/>
        <v>2016</v>
      </c>
      <c r="X6525" t="str">
        <f t="shared" si="507"/>
        <v>Jul-2016</v>
      </c>
      <c r="Y6525" s="17">
        <f t="shared" si="508"/>
        <v>6</v>
      </c>
      <c r="Z6525" t="str">
        <f t="shared" si="509"/>
        <v>11-20%</v>
      </c>
      <c r="AA6525" s="17">
        <f>IF(COUNTIF($B$2:B6525,B6525)=1,1,0)</f>
        <v>1</v>
      </c>
      <c r="AB6525" s="17">
        <f>IF(COUNTIF($F$2:F6525,F6525)=1,1,0)</f>
        <v>0</v>
      </c>
    </row>
    <row r="6526" spans="1:28" x14ac:dyDescent="0.2">
      <c r="A6526" s="17">
        <v>6525</v>
      </c>
      <c r="B6526" t="s">
        <v>8975</v>
      </c>
      <c r="C6526" s="18">
        <v>42558</v>
      </c>
      <c r="D6526" s="18">
        <v>42564</v>
      </c>
      <c r="E6526" t="s">
        <v>77</v>
      </c>
      <c r="F6526" t="s">
        <v>3208</v>
      </c>
      <c r="G6526" t="s">
        <v>3209</v>
      </c>
      <c r="H6526" t="s">
        <v>129</v>
      </c>
      <c r="I6526" t="s">
        <v>54</v>
      </c>
      <c r="J6526" t="s">
        <v>173</v>
      </c>
      <c r="K6526" t="s">
        <v>174</v>
      </c>
      <c r="L6526">
        <v>19120</v>
      </c>
      <c r="M6526" t="s">
        <v>175</v>
      </c>
      <c r="N6526" t="s">
        <v>3818</v>
      </c>
      <c r="O6526" t="s">
        <v>98</v>
      </c>
      <c r="P6526" t="s">
        <v>99</v>
      </c>
      <c r="Q6526" t="s">
        <v>3819</v>
      </c>
      <c r="R6526" s="19">
        <v>59.994</v>
      </c>
      <c r="S6526" s="17">
        <v>1</v>
      </c>
      <c r="T6526" s="20">
        <v>0.4</v>
      </c>
      <c r="U6526" s="19">
        <v>-12.998699999999999</v>
      </c>
      <c r="V6526" s="20">
        <f t="shared" si="505"/>
        <v>-0.21666666666666665</v>
      </c>
      <c r="W6526" s="17">
        <f t="shared" si="506"/>
        <v>2016</v>
      </c>
      <c r="X6526" t="str">
        <f t="shared" si="507"/>
        <v>Jul-2016</v>
      </c>
      <c r="Y6526" s="17">
        <f t="shared" si="508"/>
        <v>6</v>
      </c>
      <c r="Z6526" t="str">
        <f t="shared" si="509"/>
        <v>31-40%</v>
      </c>
      <c r="AA6526" s="17">
        <f>IF(COUNTIF($B$2:B6526,B6526)=1,1,0)</f>
        <v>0</v>
      </c>
      <c r="AB6526" s="17">
        <f>IF(COUNTIF($F$2:F6526,F6526)=1,1,0)</f>
        <v>0</v>
      </c>
    </row>
    <row r="6527" spans="1:28" x14ac:dyDescent="0.2">
      <c r="A6527" s="17">
        <v>6526</v>
      </c>
      <c r="B6527" t="s">
        <v>8975</v>
      </c>
      <c r="C6527" s="18">
        <v>42558</v>
      </c>
      <c r="D6527" s="18">
        <v>42564</v>
      </c>
      <c r="E6527" t="s">
        <v>77</v>
      </c>
      <c r="F6527" t="s">
        <v>3208</v>
      </c>
      <c r="G6527" t="s">
        <v>3209</v>
      </c>
      <c r="H6527" t="s">
        <v>129</v>
      </c>
      <c r="I6527" t="s">
        <v>54</v>
      </c>
      <c r="J6527" t="s">
        <v>173</v>
      </c>
      <c r="K6527" t="s">
        <v>174</v>
      </c>
      <c r="L6527">
        <v>19120</v>
      </c>
      <c r="M6527" t="s">
        <v>175</v>
      </c>
      <c r="N6527" t="s">
        <v>204</v>
      </c>
      <c r="O6527" t="s">
        <v>73</v>
      </c>
      <c r="P6527" t="s">
        <v>102</v>
      </c>
      <c r="Q6527" t="s">
        <v>205</v>
      </c>
      <c r="R6527" s="19">
        <v>5.7149999999999999</v>
      </c>
      <c r="S6527" s="17">
        <v>5</v>
      </c>
      <c r="T6527" s="20">
        <v>0.7</v>
      </c>
      <c r="U6527" s="19">
        <v>-4.7625000000000002</v>
      </c>
      <c r="V6527" s="20">
        <f t="shared" si="505"/>
        <v>-0.83333333333333337</v>
      </c>
      <c r="W6527" s="17">
        <f t="shared" si="506"/>
        <v>2016</v>
      </c>
      <c r="X6527" t="str">
        <f t="shared" si="507"/>
        <v>Jul-2016</v>
      </c>
      <c r="Y6527" s="17">
        <f t="shared" si="508"/>
        <v>6</v>
      </c>
      <c r="Z6527" t="str">
        <f t="shared" si="509"/>
        <v>Over 50%</v>
      </c>
      <c r="AA6527" s="17">
        <f>IF(COUNTIF($B$2:B6527,B6527)=1,1,0)</f>
        <v>0</v>
      </c>
      <c r="AB6527" s="17">
        <f>IF(COUNTIF($F$2:F6527,F6527)=1,1,0)</f>
        <v>0</v>
      </c>
    </row>
    <row r="6528" spans="1:28" x14ac:dyDescent="0.2">
      <c r="A6528" s="17">
        <v>6527</v>
      </c>
      <c r="B6528" t="s">
        <v>8975</v>
      </c>
      <c r="C6528" s="18">
        <v>42558</v>
      </c>
      <c r="D6528" s="18">
        <v>42564</v>
      </c>
      <c r="E6528" t="s">
        <v>77</v>
      </c>
      <c r="F6528" t="s">
        <v>3208</v>
      </c>
      <c r="G6528" t="s">
        <v>3209</v>
      </c>
      <c r="H6528" t="s">
        <v>129</v>
      </c>
      <c r="I6528" t="s">
        <v>54</v>
      </c>
      <c r="J6528" t="s">
        <v>173</v>
      </c>
      <c r="K6528" t="s">
        <v>174</v>
      </c>
      <c r="L6528">
        <v>19120</v>
      </c>
      <c r="M6528" t="s">
        <v>175</v>
      </c>
      <c r="N6528" t="s">
        <v>5705</v>
      </c>
      <c r="O6528" t="s">
        <v>73</v>
      </c>
      <c r="P6528" t="s">
        <v>102</v>
      </c>
      <c r="Q6528" t="s">
        <v>5706</v>
      </c>
      <c r="R6528" s="19">
        <v>9.42</v>
      </c>
      <c r="S6528" s="17">
        <v>5</v>
      </c>
      <c r="T6528" s="20">
        <v>0.7</v>
      </c>
      <c r="U6528" s="19">
        <v>-7.85</v>
      </c>
      <c r="V6528" s="20">
        <f t="shared" si="505"/>
        <v>-0.83333333333333326</v>
      </c>
      <c r="W6528" s="17">
        <f t="shared" si="506"/>
        <v>2016</v>
      </c>
      <c r="X6528" t="str">
        <f t="shared" si="507"/>
        <v>Jul-2016</v>
      </c>
      <c r="Y6528" s="17">
        <f t="shared" si="508"/>
        <v>6</v>
      </c>
      <c r="Z6528" t="str">
        <f t="shared" si="509"/>
        <v>Over 50%</v>
      </c>
      <c r="AA6528" s="17">
        <f>IF(COUNTIF($B$2:B6528,B6528)=1,1,0)</f>
        <v>0</v>
      </c>
      <c r="AB6528" s="17">
        <f>IF(COUNTIF($F$2:F6528,F6528)=1,1,0)</f>
        <v>0</v>
      </c>
    </row>
    <row r="6529" spans="1:28" x14ac:dyDescent="0.2">
      <c r="A6529" s="17">
        <v>6528</v>
      </c>
      <c r="B6529" t="s">
        <v>8976</v>
      </c>
      <c r="C6529" s="18">
        <v>42727</v>
      </c>
      <c r="D6529" s="18">
        <v>42732</v>
      </c>
      <c r="E6529" t="s">
        <v>50</v>
      </c>
      <c r="F6529" t="s">
        <v>6047</v>
      </c>
      <c r="G6529" t="s">
        <v>6048</v>
      </c>
      <c r="H6529" t="s">
        <v>68</v>
      </c>
      <c r="I6529" t="s">
        <v>54</v>
      </c>
      <c r="J6529" t="s">
        <v>1429</v>
      </c>
      <c r="K6529" t="s">
        <v>1430</v>
      </c>
      <c r="L6529">
        <v>2886</v>
      </c>
      <c r="M6529" t="s">
        <v>175</v>
      </c>
      <c r="N6529" t="s">
        <v>2428</v>
      </c>
      <c r="O6529" t="s">
        <v>98</v>
      </c>
      <c r="P6529" t="s">
        <v>1246</v>
      </c>
      <c r="Q6529" t="s">
        <v>2429</v>
      </c>
      <c r="R6529" s="19">
        <v>1999.96</v>
      </c>
      <c r="S6529" s="17">
        <v>4</v>
      </c>
      <c r="T6529" s="20">
        <v>0</v>
      </c>
      <c r="U6529" s="19">
        <v>899.98199999999997</v>
      </c>
      <c r="V6529" s="20">
        <f t="shared" si="505"/>
        <v>0.44999999999999996</v>
      </c>
      <c r="W6529" s="17">
        <f t="shared" si="506"/>
        <v>2016</v>
      </c>
      <c r="X6529" t="str">
        <f t="shared" si="507"/>
        <v>Dec-2016</v>
      </c>
      <c r="Y6529" s="17">
        <f t="shared" si="508"/>
        <v>5</v>
      </c>
      <c r="Z6529" t="str">
        <f t="shared" si="509"/>
        <v>0% (No Discount)</v>
      </c>
      <c r="AA6529" s="17">
        <f>IF(COUNTIF($B$2:B6529,B6529)=1,1,0)</f>
        <v>1</v>
      </c>
      <c r="AB6529" s="17">
        <f>IF(COUNTIF($F$2:F6529,F6529)=1,1,0)</f>
        <v>0</v>
      </c>
    </row>
    <row r="6530" spans="1:28" x14ac:dyDescent="0.2">
      <c r="A6530" s="17">
        <v>6529</v>
      </c>
      <c r="B6530" t="s">
        <v>8977</v>
      </c>
      <c r="C6530" s="18">
        <v>41995</v>
      </c>
      <c r="D6530" s="18">
        <v>41999</v>
      </c>
      <c r="E6530" t="s">
        <v>77</v>
      </c>
      <c r="F6530" t="s">
        <v>3432</v>
      </c>
      <c r="G6530" t="s">
        <v>3433</v>
      </c>
      <c r="H6530" t="s">
        <v>129</v>
      </c>
      <c r="I6530" t="s">
        <v>54</v>
      </c>
      <c r="J6530" t="s">
        <v>293</v>
      </c>
      <c r="K6530" t="s">
        <v>294</v>
      </c>
      <c r="L6530">
        <v>10024</v>
      </c>
      <c r="M6530" t="s">
        <v>175</v>
      </c>
      <c r="N6530" t="s">
        <v>8978</v>
      </c>
      <c r="O6530" t="s">
        <v>73</v>
      </c>
      <c r="P6530" t="s">
        <v>86</v>
      </c>
      <c r="Q6530" t="s">
        <v>8979</v>
      </c>
      <c r="R6530" s="19">
        <v>216.4</v>
      </c>
      <c r="S6530" s="17">
        <v>4</v>
      </c>
      <c r="T6530" s="20">
        <v>0</v>
      </c>
      <c r="U6530" s="19">
        <v>56.264000000000003</v>
      </c>
      <c r="V6530" s="20">
        <f t="shared" ref="V6530:V6593" si="510">IFERROR(U6530/R6530,0)</f>
        <v>0.26</v>
      </c>
      <c r="W6530" s="17">
        <f t="shared" ref="W6530:W6593" si="511">YEAR(C6530)</f>
        <v>2014</v>
      </c>
      <c r="X6530" t="str">
        <f t="shared" ref="X6530:X6593" si="512">TEXT(C6530,"mmm-yyyy")</f>
        <v>Dec-2014</v>
      </c>
      <c r="Y6530" s="17">
        <f t="shared" ref="Y6530:Y6593" si="513">D6530-C6530</f>
        <v>4</v>
      </c>
      <c r="Z6530" t="str">
        <f t="shared" ref="Z6530:Z6593" si="514">IF(T6530=0,"0% (No Discount)",IF(T6530&lt;=0.1,"1-10%",IF(T6530&lt;=0.2,"11-20%",IF(T6530&lt;=0.3,"21-30%",IF(T6530&lt;=0.4,"31-40%",IF(T6530&lt;=0.5,"41-50%","Over 50%"))))))</f>
        <v>0% (No Discount)</v>
      </c>
      <c r="AA6530" s="17">
        <f>IF(COUNTIF($B$2:B6530,B6530)=1,1,0)</f>
        <v>1</v>
      </c>
      <c r="AB6530" s="17">
        <f>IF(COUNTIF($F$2:F6530,F6530)=1,1,0)</f>
        <v>0</v>
      </c>
    </row>
    <row r="6531" spans="1:28" x14ac:dyDescent="0.2">
      <c r="A6531" s="17">
        <v>6530</v>
      </c>
      <c r="B6531" t="s">
        <v>8980</v>
      </c>
      <c r="C6531" s="18">
        <v>41693</v>
      </c>
      <c r="D6531" s="18">
        <v>41697</v>
      </c>
      <c r="E6531" t="s">
        <v>77</v>
      </c>
      <c r="F6531" t="s">
        <v>6236</v>
      </c>
      <c r="G6531" t="s">
        <v>6237</v>
      </c>
      <c r="H6531" t="s">
        <v>129</v>
      </c>
      <c r="I6531" t="s">
        <v>54</v>
      </c>
      <c r="J6531" t="s">
        <v>4208</v>
      </c>
      <c r="K6531" t="s">
        <v>131</v>
      </c>
      <c r="L6531">
        <v>79907</v>
      </c>
      <c r="M6531" t="s">
        <v>132</v>
      </c>
      <c r="N6531" t="s">
        <v>3407</v>
      </c>
      <c r="O6531" t="s">
        <v>73</v>
      </c>
      <c r="P6531" t="s">
        <v>74</v>
      </c>
      <c r="Q6531" t="s">
        <v>3408</v>
      </c>
      <c r="R6531" s="19">
        <v>6.9359999999999999</v>
      </c>
      <c r="S6531" s="17">
        <v>3</v>
      </c>
      <c r="T6531" s="20">
        <v>0.2</v>
      </c>
      <c r="U6531" s="19">
        <v>2.3409</v>
      </c>
      <c r="V6531" s="20">
        <f t="shared" si="510"/>
        <v>0.33750000000000002</v>
      </c>
      <c r="W6531" s="17">
        <f t="shared" si="511"/>
        <v>2014</v>
      </c>
      <c r="X6531" t="str">
        <f t="shared" si="512"/>
        <v>Feb-2014</v>
      </c>
      <c r="Y6531" s="17">
        <f t="shared" si="513"/>
        <v>4</v>
      </c>
      <c r="Z6531" t="str">
        <f t="shared" si="514"/>
        <v>11-20%</v>
      </c>
      <c r="AA6531" s="17">
        <f>IF(COUNTIF($B$2:B6531,B6531)=1,1,0)</f>
        <v>1</v>
      </c>
      <c r="AB6531" s="17">
        <f>IF(COUNTIF($F$2:F6531,F6531)=1,1,0)</f>
        <v>0</v>
      </c>
    </row>
    <row r="6532" spans="1:28" x14ac:dyDescent="0.2">
      <c r="A6532" s="17">
        <v>6531</v>
      </c>
      <c r="B6532" t="s">
        <v>8980</v>
      </c>
      <c r="C6532" s="18">
        <v>41693</v>
      </c>
      <c r="D6532" s="18">
        <v>41697</v>
      </c>
      <c r="E6532" t="s">
        <v>77</v>
      </c>
      <c r="F6532" t="s">
        <v>6236</v>
      </c>
      <c r="G6532" t="s">
        <v>6237</v>
      </c>
      <c r="H6532" t="s">
        <v>129</v>
      </c>
      <c r="I6532" t="s">
        <v>54</v>
      </c>
      <c r="J6532" t="s">
        <v>4208</v>
      </c>
      <c r="K6532" t="s">
        <v>131</v>
      </c>
      <c r="L6532">
        <v>79907</v>
      </c>
      <c r="M6532" t="s">
        <v>132</v>
      </c>
      <c r="N6532" t="s">
        <v>3081</v>
      </c>
      <c r="O6532" t="s">
        <v>73</v>
      </c>
      <c r="P6532" t="s">
        <v>102</v>
      </c>
      <c r="Q6532" t="s">
        <v>3082</v>
      </c>
      <c r="R6532" s="19">
        <v>4.4279999999999999</v>
      </c>
      <c r="S6532" s="17">
        <v>3</v>
      </c>
      <c r="T6532" s="20">
        <v>0.8</v>
      </c>
      <c r="U6532" s="19">
        <v>-6.8634000000000004</v>
      </c>
      <c r="V6532" s="20">
        <f t="shared" si="510"/>
        <v>-1.55</v>
      </c>
      <c r="W6532" s="17">
        <f t="shared" si="511"/>
        <v>2014</v>
      </c>
      <c r="X6532" t="str">
        <f t="shared" si="512"/>
        <v>Feb-2014</v>
      </c>
      <c r="Y6532" s="17">
        <f t="shared" si="513"/>
        <v>4</v>
      </c>
      <c r="Z6532" t="str">
        <f t="shared" si="514"/>
        <v>Over 50%</v>
      </c>
      <c r="AA6532" s="17">
        <f>IF(COUNTIF($B$2:B6532,B6532)=1,1,0)</f>
        <v>0</v>
      </c>
      <c r="AB6532" s="17">
        <f>IF(COUNTIF($F$2:F6532,F6532)=1,1,0)</f>
        <v>0</v>
      </c>
    </row>
    <row r="6533" spans="1:28" x14ac:dyDescent="0.2">
      <c r="A6533" s="17">
        <v>6532</v>
      </c>
      <c r="B6533" t="s">
        <v>8981</v>
      </c>
      <c r="C6533" s="18">
        <v>43073</v>
      </c>
      <c r="D6533" s="18">
        <v>43077</v>
      </c>
      <c r="E6533" t="s">
        <v>77</v>
      </c>
      <c r="F6533" t="s">
        <v>2029</v>
      </c>
      <c r="G6533" t="s">
        <v>2030</v>
      </c>
      <c r="H6533" t="s">
        <v>53</v>
      </c>
      <c r="I6533" t="s">
        <v>54</v>
      </c>
      <c r="J6533" t="s">
        <v>416</v>
      </c>
      <c r="K6533" t="s">
        <v>256</v>
      </c>
      <c r="L6533">
        <v>55901</v>
      </c>
      <c r="M6533" t="s">
        <v>132</v>
      </c>
      <c r="N6533" t="s">
        <v>4159</v>
      </c>
      <c r="O6533" t="s">
        <v>73</v>
      </c>
      <c r="P6533" t="s">
        <v>95</v>
      </c>
      <c r="Q6533" t="s">
        <v>4160</v>
      </c>
      <c r="R6533" s="19">
        <v>8.8000000000000007</v>
      </c>
      <c r="S6533" s="17">
        <v>5</v>
      </c>
      <c r="T6533" s="20">
        <v>0</v>
      </c>
      <c r="U6533" s="19">
        <v>2.552</v>
      </c>
      <c r="V6533" s="20">
        <f t="shared" si="510"/>
        <v>0.28999999999999998</v>
      </c>
      <c r="W6533" s="17">
        <f t="shared" si="511"/>
        <v>2017</v>
      </c>
      <c r="X6533" t="str">
        <f t="shared" si="512"/>
        <v>Dec-2017</v>
      </c>
      <c r="Y6533" s="17">
        <f t="shared" si="513"/>
        <v>4</v>
      </c>
      <c r="Z6533" t="str">
        <f t="shared" si="514"/>
        <v>0% (No Discount)</v>
      </c>
      <c r="AA6533" s="17">
        <f>IF(COUNTIF($B$2:B6533,B6533)=1,1,0)</f>
        <v>1</v>
      </c>
      <c r="AB6533" s="17">
        <f>IF(COUNTIF($F$2:F6533,F6533)=1,1,0)</f>
        <v>0</v>
      </c>
    </row>
    <row r="6534" spans="1:28" x14ac:dyDescent="0.2">
      <c r="A6534" s="17">
        <v>6533</v>
      </c>
      <c r="B6534" t="s">
        <v>8981</v>
      </c>
      <c r="C6534" s="18">
        <v>43073</v>
      </c>
      <c r="D6534" s="18">
        <v>43077</v>
      </c>
      <c r="E6534" t="s">
        <v>77</v>
      </c>
      <c r="F6534" t="s">
        <v>2029</v>
      </c>
      <c r="G6534" t="s">
        <v>2030</v>
      </c>
      <c r="H6534" t="s">
        <v>53</v>
      </c>
      <c r="I6534" t="s">
        <v>54</v>
      </c>
      <c r="J6534" t="s">
        <v>416</v>
      </c>
      <c r="K6534" t="s">
        <v>256</v>
      </c>
      <c r="L6534">
        <v>55901</v>
      </c>
      <c r="M6534" t="s">
        <v>132</v>
      </c>
      <c r="N6534" t="s">
        <v>8834</v>
      </c>
      <c r="O6534" t="s">
        <v>98</v>
      </c>
      <c r="P6534" t="s">
        <v>188</v>
      </c>
      <c r="Q6534" t="s">
        <v>8835</v>
      </c>
      <c r="R6534" s="19">
        <v>142.80000000000001</v>
      </c>
      <c r="S6534" s="17">
        <v>1</v>
      </c>
      <c r="T6534" s="20">
        <v>0</v>
      </c>
      <c r="U6534" s="19">
        <v>29.988</v>
      </c>
      <c r="V6534" s="20">
        <f t="shared" si="510"/>
        <v>0.21</v>
      </c>
      <c r="W6534" s="17">
        <f t="shared" si="511"/>
        <v>2017</v>
      </c>
      <c r="X6534" t="str">
        <f t="shared" si="512"/>
        <v>Dec-2017</v>
      </c>
      <c r="Y6534" s="17">
        <f t="shared" si="513"/>
        <v>4</v>
      </c>
      <c r="Z6534" t="str">
        <f t="shared" si="514"/>
        <v>0% (No Discount)</v>
      </c>
      <c r="AA6534" s="17">
        <f>IF(COUNTIF($B$2:B6534,B6534)=1,1,0)</f>
        <v>0</v>
      </c>
      <c r="AB6534" s="17">
        <f>IF(COUNTIF($F$2:F6534,F6534)=1,1,0)</f>
        <v>0</v>
      </c>
    </row>
    <row r="6535" spans="1:28" x14ac:dyDescent="0.2">
      <c r="A6535" s="17">
        <v>6534</v>
      </c>
      <c r="B6535" t="s">
        <v>8981</v>
      </c>
      <c r="C6535" s="18">
        <v>43073</v>
      </c>
      <c r="D6535" s="18">
        <v>43077</v>
      </c>
      <c r="E6535" t="s">
        <v>77</v>
      </c>
      <c r="F6535" t="s">
        <v>2029</v>
      </c>
      <c r="G6535" t="s">
        <v>2030</v>
      </c>
      <c r="H6535" t="s">
        <v>53</v>
      </c>
      <c r="I6535" t="s">
        <v>54</v>
      </c>
      <c r="J6535" t="s">
        <v>416</v>
      </c>
      <c r="K6535" t="s">
        <v>256</v>
      </c>
      <c r="L6535">
        <v>55901</v>
      </c>
      <c r="M6535" t="s">
        <v>132</v>
      </c>
      <c r="N6535" t="s">
        <v>7037</v>
      </c>
      <c r="O6535" t="s">
        <v>98</v>
      </c>
      <c r="P6535" t="s">
        <v>188</v>
      </c>
      <c r="Q6535" t="s">
        <v>7038</v>
      </c>
      <c r="R6535" s="19">
        <v>399.95</v>
      </c>
      <c r="S6535" s="17">
        <v>5</v>
      </c>
      <c r="T6535" s="20">
        <v>0</v>
      </c>
      <c r="U6535" s="19">
        <v>143.982</v>
      </c>
      <c r="V6535" s="20">
        <f t="shared" si="510"/>
        <v>0.36</v>
      </c>
      <c r="W6535" s="17">
        <f t="shared" si="511"/>
        <v>2017</v>
      </c>
      <c r="X6535" t="str">
        <f t="shared" si="512"/>
        <v>Dec-2017</v>
      </c>
      <c r="Y6535" s="17">
        <f t="shared" si="513"/>
        <v>4</v>
      </c>
      <c r="Z6535" t="str">
        <f t="shared" si="514"/>
        <v>0% (No Discount)</v>
      </c>
      <c r="AA6535" s="17">
        <f>IF(COUNTIF($B$2:B6535,B6535)=1,1,0)</f>
        <v>0</v>
      </c>
      <c r="AB6535" s="17">
        <f>IF(COUNTIF($F$2:F6535,F6535)=1,1,0)</f>
        <v>0</v>
      </c>
    </row>
    <row r="6536" spans="1:28" x14ac:dyDescent="0.2">
      <c r="A6536" s="17">
        <v>6535</v>
      </c>
      <c r="B6536" t="s">
        <v>8982</v>
      </c>
      <c r="C6536" s="18">
        <v>41960</v>
      </c>
      <c r="D6536" s="18">
        <v>41965</v>
      </c>
      <c r="E6536" t="s">
        <v>77</v>
      </c>
      <c r="F6536" t="s">
        <v>1910</v>
      </c>
      <c r="G6536" t="s">
        <v>1911</v>
      </c>
      <c r="H6536" t="s">
        <v>53</v>
      </c>
      <c r="I6536" t="s">
        <v>54</v>
      </c>
      <c r="J6536" t="s">
        <v>3488</v>
      </c>
      <c r="K6536" t="s">
        <v>294</v>
      </c>
      <c r="L6536">
        <v>14215</v>
      </c>
      <c r="M6536" t="s">
        <v>175</v>
      </c>
      <c r="N6536" t="s">
        <v>4754</v>
      </c>
      <c r="O6536" t="s">
        <v>73</v>
      </c>
      <c r="P6536" t="s">
        <v>102</v>
      </c>
      <c r="Q6536" t="s">
        <v>4755</v>
      </c>
      <c r="R6536" s="19">
        <v>2152.7759999999998</v>
      </c>
      <c r="S6536" s="17">
        <v>3</v>
      </c>
      <c r="T6536" s="20">
        <v>0.2</v>
      </c>
      <c r="U6536" s="19">
        <v>726.56190000000004</v>
      </c>
      <c r="V6536" s="20">
        <f t="shared" si="510"/>
        <v>0.33750000000000002</v>
      </c>
      <c r="W6536" s="17">
        <f t="shared" si="511"/>
        <v>2014</v>
      </c>
      <c r="X6536" t="str">
        <f t="shared" si="512"/>
        <v>Nov-2014</v>
      </c>
      <c r="Y6536" s="17">
        <f t="shared" si="513"/>
        <v>5</v>
      </c>
      <c r="Z6536" t="str">
        <f t="shared" si="514"/>
        <v>11-20%</v>
      </c>
      <c r="AA6536" s="17">
        <f>IF(COUNTIF($B$2:B6536,B6536)=1,1,0)</f>
        <v>1</v>
      </c>
      <c r="AB6536" s="17">
        <f>IF(COUNTIF($F$2:F6536,F6536)=1,1,0)</f>
        <v>0</v>
      </c>
    </row>
    <row r="6537" spans="1:28" x14ac:dyDescent="0.2">
      <c r="A6537" s="17">
        <v>6536</v>
      </c>
      <c r="B6537" t="s">
        <v>8982</v>
      </c>
      <c r="C6537" s="18">
        <v>41960</v>
      </c>
      <c r="D6537" s="18">
        <v>41965</v>
      </c>
      <c r="E6537" t="s">
        <v>77</v>
      </c>
      <c r="F6537" t="s">
        <v>1910</v>
      </c>
      <c r="G6537" t="s">
        <v>1911</v>
      </c>
      <c r="H6537" t="s">
        <v>53</v>
      </c>
      <c r="I6537" t="s">
        <v>54</v>
      </c>
      <c r="J6537" t="s">
        <v>3488</v>
      </c>
      <c r="K6537" t="s">
        <v>294</v>
      </c>
      <c r="L6537">
        <v>14215</v>
      </c>
      <c r="M6537" t="s">
        <v>175</v>
      </c>
      <c r="N6537" t="s">
        <v>5055</v>
      </c>
      <c r="O6537" t="s">
        <v>59</v>
      </c>
      <c r="P6537" t="s">
        <v>60</v>
      </c>
      <c r="Q6537" t="s">
        <v>5056</v>
      </c>
      <c r="R6537" s="19">
        <v>4007.84</v>
      </c>
      <c r="S6537" s="17">
        <v>10</v>
      </c>
      <c r="T6537" s="20">
        <v>0.2</v>
      </c>
      <c r="U6537" s="19">
        <v>-50.097999999999999</v>
      </c>
      <c r="V6537" s="20">
        <f t="shared" si="510"/>
        <v>-1.2499999999999999E-2</v>
      </c>
      <c r="W6537" s="17">
        <f t="shared" si="511"/>
        <v>2014</v>
      </c>
      <c r="X6537" t="str">
        <f t="shared" si="512"/>
        <v>Nov-2014</v>
      </c>
      <c r="Y6537" s="17">
        <f t="shared" si="513"/>
        <v>5</v>
      </c>
      <c r="Z6537" t="str">
        <f t="shared" si="514"/>
        <v>11-20%</v>
      </c>
      <c r="AA6537" s="17">
        <f>IF(COUNTIF($B$2:B6537,B6537)=1,1,0)</f>
        <v>0</v>
      </c>
      <c r="AB6537" s="17">
        <f>IF(COUNTIF($F$2:F6537,F6537)=1,1,0)</f>
        <v>0</v>
      </c>
    </row>
    <row r="6538" spans="1:28" x14ac:dyDescent="0.2">
      <c r="A6538" s="17">
        <v>6537</v>
      </c>
      <c r="B6538" t="s">
        <v>8983</v>
      </c>
      <c r="C6538" s="18">
        <v>41932</v>
      </c>
      <c r="D6538" s="18">
        <v>41935</v>
      </c>
      <c r="E6538" t="s">
        <v>215</v>
      </c>
      <c r="F6538" t="s">
        <v>821</v>
      </c>
      <c r="G6538" t="s">
        <v>822</v>
      </c>
      <c r="H6538" t="s">
        <v>68</v>
      </c>
      <c r="I6538" t="s">
        <v>54</v>
      </c>
      <c r="J6538" t="s">
        <v>5173</v>
      </c>
      <c r="K6538" t="s">
        <v>362</v>
      </c>
      <c r="L6538">
        <v>37918</v>
      </c>
      <c r="M6538" t="s">
        <v>57</v>
      </c>
      <c r="N6538" t="s">
        <v>3808</v>
      </c>
      <c r="O6538" t="s">
        <v>59</v>
      </c>
      <c r="P6538" t="s">
        <v>83</v>
      </c>
      <c r="Q6538" t="s">
        <v>3809</v>
      </c>
      <c r="R6538" s="19">
        <v>328.59</v>
      </c>
      <c r="S6538" s="17">
        <v>3</v>
      </c>
      <c r="T6538" s="20">
        <v>0.4</v>
      </c>
      <c r="U6538" s="19">
        <v>-147.8655</v>
      </c>
      <c r="V6538" s="20">
        <f t="shared" si="510"/>
        <v>-0.45</v>
      </c>
      <c r="W6538" s="17">
        <f t="shared" si="511"/>
        <v>2014</v>
      </c>
      <c r="X6538" t="str">
        <f t="shared" si="512"/>
        <v>Oct-2014</v>
      </c>
      <c r="Y6538" s="17">
        <f t="shared" si="513"/>
        <v>3</v>
      </c>
      <c r="Z6538" t="str">
        <f t="shared" si="514"/>
        <v>31-40%</v>
      </c>
      <c r="AA6538" s="17">
        <f>IF(COUNTIF($B$2:B6538,B6538)=1,1,0)</f>
        <v>1</v>
      </c>
      <c r="AB6538" s="17">
        <f>IF(COUNTIF($F$2:F6538,F6538)=1,1,0)</f>
        <v>0</v>
      </c>
    </row>
    <row r="6539" spans="1:28" x14ac:dyDescent="0.2">
      <c r="A6539" s="17">
        <v>6538</v>
      </c>
      <c r="B6539" t="s">
        <v>8983</v>
      </c>
      <c r="C6539" s="18">
        <v>41932</v>
      </c>
      <c r="D6539" s="18">
        <v>41935</v>
      </c>
      <c r="E6539" t="s">
        <v>215</v>
      </c>
      <c r="F6539" t="s">
        <v>821</v>
      </c>
      <c r="G6539" t="s">
        <v>822</v>
      </c>
      <c r="H6539" t="s">
        <v>68</v>
      </c>
      <c r="I6539" t="s">
        <v>54</v>
      </c>
      <c r="J6539" t="s">
        <v>5173</v>
      </c>
      <c r="K6539" t="s">
        <v>362</v>
      </c>
      <c r="L6539">
        <v>37918</v>
      </c>
      <c r="M6539" t="s">
        <v>57</v>
      </c>
      <c r="N6539" t="s">
        <v>1443</v>
      </c>
      <c r="O6539" t="s">
        <v>73</v>
      </c>
      <c r="P6539" t="s">
        <v>86</v>
      </c>
      <c r="Q6539" t="s">
        <v>1444</v>
      </c>
      <c r="R6539" s="19">
        <v>98.352000000000004</v>
      </c>
      <c r="S6539" s="17">
        <v>3</v>
      </c>
      <c r="T6539" s="20">
        <v>0.2</v>
      </c>
      <c r="U6539" s="19">
        <v>-24.588000000000001</v>
      </c>
      <c r="V6539" s="20">
        <f t="shared" si="510"/>
        <v>-0.25</v>
      </c>
      <c r="W6539" s="17">
        <f t="shared" si="511"/>
        <v>2014</v>
      </c>
      <c r="X6539" t="str">
        <f t="shared" si="512"/>
        <v>Oct-2014</v>
      </c>
      <c r="Y6539" s="17">
        <f t="shared" si="513"/>
        <v>3</v>
      </c>
      <c r="Z6539" t="str">
        <f t="shared" si="514"/>
        <v>11-20%</v>
      </c>
      <c r="AA6539" s="17">
        <f>IF(COUNTIF($B$2:B6539,B6539)=1,1,0)</f>
        <v>0</v>
      </c>
      <c r="AB6539" s="17">
        <f>IF(COUNTIF($F$2:F6539,F6539)=1,1,0)</f>
        <v>0</v>
      </c>
    </row>
    <row r="6540" spans="1:28" x14ac:dyDescent="0.2">
      <c r="A6540" s="17">
        <v>6539</v>
      </c>
      <c r="B6540" t="s">
        <v>8984</v>
      </c>
      <c r="C6540" s="18">
        <v>42302</v>
      </c>
      <c r="D6540" s="18">
        <v>42307</v>
      </c>
      <c r="E6540" t="s">
        <v>77</v>
      </c>
      <c r="F6540" t="s">
        <v>848</v>
      </c>
      <c r="G6540" t="s">
        <v>849</v>
      </c>
      <c r="H6540" t="s">
        <v>68</v>
      </c>
      <c r="I6540" t="s">
        <v>54</v>
      </c>
      <c r="J6540" t="s">
        <v>634</v>
      </c>
      <c r="K6540" t="s">
        <v>272</v>
      </c>
      <c r="L6540">
        <v>19711</v>
      </c>
      <c r="M6540" t="s">
        <v>175</v>
      </c>
      <c r="N6540" t="s">
        <v>2207</v>
      </c>
      <c r="O6540" t="s">
        <v>98</v>
      </c>
      <c r="P6540" t="s">
        <v>99</v>
      </c>
      <c r="Q6540" t="s">
        <v>2208</v>
      </c>
      <c r="R6540" s="19">
        <v>158.99</v>
      </c>
      <c r="S6540" s="17">
        <v>1</v>
      </c>
      <c r="T6540" s="20">
        <v>0</v>
      </c>
      <c r="U6540" s="19">
        <v>41.337400000000002</v>
      </c>
      <c r="V6540" s="20">
        <f t="shared" si="510"/>
        <v>0.26</v>
      </c>
      <c r="W6540" s="17">
        <f t="shared" si="511"/>
        <v>2015</v>
      </c>
      <c r="X6540" t="str">
        <f t="shared" si="512"/>
        <v>Oct-2015</v>
      </c>
      <c r="Y6540" s="17">
        <f t="shared" si="513"/>
        <v>5</v>
      </c>
      <c r="Z6540" t="str">
        <f t="shared" si="514"/>
        <v>0% (No Discount)</v>
      </c>
      <c r="AA6540" s="17">
        <f>IF(COUNTIF($B$2:B6540,B6540)=1,1,0)</f>
        <v>1</v>
      </c>
      <c r="AB6540" s="17">
        <f>IF(COUNTIF($F$2:F6540,F6540)=1,1,0)</f>
        <v>0</v>
      </c>
    </row>
    <row r="6541" spans="1:28" x14ac:dyDescent="0.2">
      <c r="A6541" s="17">
        <v>6540</v>
      </c>
      <c r="B6541" t="s">
        <v>8984</v>
      </c>
      <c r="C6541" s="18">
        <v>42302</v>
      </c>
      <c r="D6541" s="18">
        <v>42307</v>
      </c>
      <c r="E6541" t="s">
        <v>77</v>
      </c>
      <c r="F6541" t="s">
        <v>848</v>
      </c>
      <c r="G6541" t="s">
        <v>849</v>
      </c>
      <c r="H6541" t="s">
        <v>68</v>
      </c>
      <c r="I6541" t="s">
        <v>54</v>
      </c>
      <c r="J6541" t="s">
        <v>634</v>
      </c>
      <c r="K6541" t="s">
        <v>272</v>
      </c>
      <c r="L6541">
        <v>19711</v>
      </c>
      <c r="M6541" t="s">
        <v>175</v>
      </c>
      <c r="N6541" t="s">
        <v>5529</v>
      </c>
      <c r="O6541" t="s">
        <v>59</v>
      </c>
      <c r="P6541" t="s">
        <v>63</v>
      </c>
      <c r="Q6541" t="s">
        <v>5530</v>
      </c>
      <c r="R6541" s="19">
        <v>291.10000000000002</v>
      </c>
      <c r="S6541" s="17">
        <v>5</v>
      </c>
      <c r="T6541" s="20">
        <v>0</v>
      </c>
      <c r="U6541" s="19">
        <v>75.686000000000007</v>
      </c>
      <c r="V6541" s="20">
        <f t="shared" si="510"/>
        <v>0.26</v>
      </c>
      <c r="W6541" s="17">
        <f t="shared" si="511"/>
        <v>2015</v>
      </c>
      <c r="X6541" t="str">
        <f t="shared" si="512"/>
        <v>Oct-2015</v>
      </c>
      <c r="Y6541" s="17">
        <f t="shared" si="513"/>
        <v>5</v>
      </c>
      <c r="Z6541" t="str">
        <f t="shared" si="514"/>
        <v>0% (No Discount)</v>
      </c>
      <c r="AA6541" s="17">
        <f>IF(COUNTIF($B$2:B6541,B6541)=1,1,0)</f>
        <v>0</v>
      </c>
      <c r="AB6541" s="17">
        <f>IF(COUNTIF($F$2:F6541,F6541)=1,1,0)</f>
        <v>0</v>
      </c>
    </row>
    <row r="6542" spans="1:28" x14ac:dyDescent="0.2">
      <c r="A6542" s="17">
        <v>6541</v>
      </c>
      <c r="B6542" t="s">
        <v>8985</v>
      </c>
      <c r="C6542" s="18">
        <v>43055</v>
      </c>
      <c r="D6542" s="18">
        <v>43058</v>
      </c>
      <c r="E6542" t="s">
        <v>215</v>
      </c>
      <c r="F6542" t="s">
        <v>3561</v>
      </c>
      <c r="G6542" t="s">
        <v>3562</v>
      </c>
      <c r="H6542" t="s">
        <v>53</v>
      </c>
      <c r="I6542" t="s">
        <v>54</v>
      </c>
      <c r="J6542" t="s">
        <v>122</v>
      </c>
      <c r="K6542" t="s">
        <v>123</v>
      </c>
      <c r="L6542">
        <v>98103</v>
      </c>
      <c r="M6542" t="s">
        <v>71</v>
      </c>
      <c r="N6542" t="s">
        <v>7346</v>
      </c>
      <c r="O6542" t="s">
        <v>73</v>
      </c>
      <c r="P6542" t="s">
        <v>117</v>
      </c>
      <c r="Q6542" t="s">
        <v>7347</v>
      </c>
      <c r="R6542" s="19">
        <v>73.680000000000007</v>
      </c>
      <c r="S6542" s="17">
        <v>6</v>
      </c>
      <c r="T6542" s="20">
        <v>0</v>
      </c>
      <c r="U6542" s="19">
        <v>34.629600000000003</v>
      </c>
      <c r="V6542" s="20">
        <f t="shared" si="510"/>
        <v>0.47000000000000003</v>
      </c>
      <c r="W6542" s="17">
        <f t="shared" si="511"/>
        <v>2017</v>
      </c>
      <c r="X6542" t="str">
        <f t="shared" si="512"/>
        <v>Nov-2017</v>
      </c>
      <c r="Y6542" s="17">
        <f t="shared" si="513"/>
        <v>3</v>
      </c>
      <c r="Z6542" t="str">
        <f t="shared" si="514"/>
        <v>0% (No Discount)</v>
      </c>
      <c r="AA6542" s="17">
        <f>IF(COUNTIF($B$2:B6542,B6542)=1,1,0)</f>
        <v>1</v>
      </c>
      <c r="AB6542" s="17">
        <f>IF(COUNTIF($F$2:F6542,F6542)=1,1,0)</f>
        <v>0</v>
      </c>
    </row>
    <row r="6543" spans="1:28" x14ac:dyDescent="0.2">
      <c r="A6543" s="17">
        <v>6542</v>
      </c>
      <c r="B6543" t="s">
        <v>8985</v>
      </c>
      <c r="C6543" s="18">
        <v>43055</v>
      </c>
      <c r="D6543" s="18">
        <v>43058</v>
      </c>
      <c r="E6543" t="s">
        <v>215</v>
      </c>
      <c r="F6543" t="s">
        <v>3561</v>
      </c>
      <c r="G6543" t="s">
        <v>3562</v>
      </c>
      <c r="H6543" t="s">
        <v>53</v>
      </c>
      <c r="I6543" t="s">
        <v>54</v>
      </c>
      <c r="J6543" t="s">
        <v>122</v>
      </c>
      <c r="K6543" t="s">
        <v>123</v>
      </c>
      <c r="L6543">
        <v>98103</v>
      </c>
      <c r="M6543" t="s">
        <v>71</v>
      </c>
      <c r="N6543" t="s">
        <v>2295</v>
      </c>
      <c r="O6543" t="s">
        <v>59</v>
      </c>
      <c r="P6543" t="s">
        <v>92</v>
      </c>
      <c r="Q6543" t="s">
        <v>2296</v>
      </c>
      <c r="R6543" s="19">
        <v>139.91999999999999</v>
      </c>
      <c r="S6543" s="17">
        <v>2</v>
      </c>
      <c r="T6543" s="20">
        <v>0</v>
      </c>
      <c r="U6543" s="19">
        <v>23.7864</v>
      </c>
      <c r="V6543" s="20">
        <f t="shared" si="510"/>
        <v>0.17</v>
      </c>
      <c r="W6543" s="17">
        <f t="shared" si="511"/>
        <v>2017</v>
      </c>
      <c r="X6543" t="str">
        <f t="shared" si="512"/>
        <v>Nov-2017</v>
      </c>
      <c r="Y6543" s="17">
        <f t="shared" si="513"/>
        <v>3</v>
      </c>
      <c r="Z6543" t="str">
        <f t="shared" si="514"/>
        <v>0% (No Discount)</v>
      </c>
      <c r="AA6543" s="17">
        <f>IF(COUNTIF($B$2:B6543,B6543)=1,1,0)</f>
        <v>0</v>
      </c>
      <c r="AB6543" s="17">
        <f>IF(COUNTIF($F$2:F6543,F6543)=1,1,0)</f>
        <v>0</v>
      </c>
    </row>
    <row r="6544" spans="1:28" x14ac:dyDescent="0.2">
      <c r="A6544" s="17">
        <v>6543</v>
      </c>
      <c r="B6544" t="s">
        <v>8985</v>
      </c>
      <c r="C6544" s="18">
        <v>43055</v>
      </c>
      <c r="D6544" s="18">
        <v>43058</v>
      </c>
      <c r="E6544" t="s">
        <v>215</v>
      </c>
      <c r="F6544" t="s">
        <v>3561</v>
      </c>
      <c r="G6544" t="s">
        <v>3562</v>
      </c>
      <c r="H6544" t="s">
        <v>53</v>
      </c>
      <c r="I6544" t="s">
        <v>54</v>
      </c>
      <c r="J6544" t="s">
        <v>122</v>
      </c>
      <c r="K6544" t="s">
        <v>123</v>
      </c>
      <c r="L6544">
        <v>98103</v>
      </c>
      <c r="M6544" t="s">
        <v>71</v>
      </c>
      <c r="N6544" t="s">
        <v>6527</v>
      </c>
      <c r="O6544" t="s">
        <v>98</v>
      </c>
      <c r="P6544" t="s">
        <v>99</v>
      </c>
      <c r="Q6544" t="s">
        <v>6528</v>
      </c>
      <c r="R6544" s="19">
        <v>107.88</v>
      </c>
      <c r="S6544" s="17">
        <v>3</v>
      </c>
      <c r="T6544" s="20">
        <v>0.2</v>
      </c>
      <c r="U6544" s="19">
        <v>10.788</v>
      </c>
      <c r="V6544" s="20">
        <f t="shared" si="510"/>
        <v>0.1</v>
      </c>
      <c r="W6544" s="17">
        <f t="shared" si="511"/>
        <v>2017</v>
      </c>
      <c r="X6544" t="str">
        <f t="shared" si="512"/>
        <v>Nov-2017</v>
      </c>
      <c r="Y6544" s="17">
        <f t="shared" si="513"/>
        <v>3</v>
      </c>
      <c r="Z6544" t="str">
        <f t="shared" si="514"/>
        <v>11-20%</v>
      </c>
      <c r="AA6544" s="17">
        <f>IF(COUNTIF($B$2:B6544,B6544)=1,1,0)</f>
        <v>0</v>
      </c>
      <c r="AB6544" s="17">
        <f>IF(COUNTIF($F$2:F6544,F6544)=1,1,0)</f>
        <v>0</v>
      </c>
    </row>
    <row r="6545" spans="1:28" x14ac:dyDescent="0.2">
      <c r="A6545" s="17">
        <v>6544</v>
      </c>
      <c r="B6545" t="s">
        <v>8985</v>
      </c>
      <c r="C6545" s="18">
        <v>43055</v>
      </c>
      <c r="D6545" s="18">
        <v>43058</v>
      </c>
      <c r="E6545" t="s">
        <v>215</v>
      </c>
      <c r="F6545" t="s">
        <v>3561</v>
      </c>
      <c r="G6545" t="s">
        <v>3562</v>
      </c>
      <c r="H6545" t="s">
        <v>53</v>
      </c>
      <c r="I6545" t="s">
        <v>54</v>
      </c>
      <c r="J6545" t="s">
        <v>122</v>
      </c>
      <c r="K6545" t="s">
        <v>123</v>
      </c>
      <c r="L6545">
        <v>98103</v>
      </c>
      <c r="M6545" t="s">
        <v>71</v>
      </c>
      <c r="N6545" t="s">
        <v>5303</v>
      </c>
      <c r="O6545" t="s">
        <v>73</v>
      </c>
      <c r="P6545" t="s">
        <v>86</v>
      </c>
      <c r="Q6545" t="s">
        <v>5304</v>
      </c>
      <c r="R6545" s="19">
        <v>33.29</v>
      </c>
      <c r="S6545" s="17">
        <v>1</v>
      </c>
      <c r="T6545" s="20">
        <v>0</v>
      </c>
      <c r="U6545" s="19">
        <v>7.9896000000000003</v>
      </c>
      <c r="V6545" s="20">
        <f t="shared" si="510"/>
        <v>0.24000000000000002</v>
      </c>
      <c r="W6545" s="17">
        <f t="shared" si="511"/>
        <v>2017</v>
      </c>
      <c r="X6545" t="str">
        <f t="shared" si="512"/>
        <v>Nov-2017</v>
      </c>
      <c r="Y6545" s="17">
        <f t="shared" si="513"/>
        <v>3</v>
      </c>
      <c r="Z6545" t="str">
        <f t="shared" si="514"/>
        <v>0% (No Discount)</v>
      </c>
      <c r="AA6545" s="17">
        <f>IF(COUNTIF($B$2:B6545,B6545)=1,1,0)</f>
        <v>0</v>
      </c>
      <c r="AB6545" s="17">
        <f>IF(COUNTIF($F$2:F6545,F6545)=1,1,0)</f>
        <v>0</v>
      </c>
    </row>
    <row r="6546" spans="1:28" x14ac:dyDescent="0.2">
      <c r="A6546" s="17">
        <v>6545</v>
      </c>
      <c r="B6546" t="s">
        <v>8986</v>
      </c>
      <c r="C6546" s="18">
        <v>42869</v>
      </c>
      <c r="D6546" s="18">
        <v>42873</v>
      </c>
      <c r="E6546" t="s">
        <v>77</v>
      </c>
      <c r="F6546" t="s">
        <v>278</v>
      </c>
      <c r="G6546" t="s">
        <v>279</v>
      </c>
      <c r="H6546" t="s">
        <v>53</v>
      </c>
      <c r="I6546" t="s">
        <v>54</v>
      </c>
      <c r="J6546" t="s">
        <v>2212</v>
      </c>
      <c r="K6546" t="s">
        <v>525</v>
      </c>
      <c r="L6546">
        <v>44105</v>
      </c>
      <c r="M6546" t="s">
        <v>175</v>
      </c>
      <c r="N6546" t="s">
        <v>6844</v>
      </c>
      <c r="O6546" t="s">
        <v>73</v>
      </c>
      <c r="P6546" t="s">
        <v>102</v>
      </c>
      <c r="Q6546" t="s">
        <v>6845</v>
      </c>
      <c r="R6546" s="19">
        <v>58.17</v>
      </c>
      <c r="S6546" s="17">
        <v>5</v>
      </c>
      <c r="T6546" s="20">
        <v>0.7</v>
      </c>
      <c r="U6546" s="19">
        <v>-46.536000000000001</v>
      </c>
      <c r="V6546" s="20">
        <f t="shared" si="510"/>
        <v>-0.8</v>
      </c>
      <c r="W6546" s="17">
        <f t="shared" si="511"/>
        <v>2017</v>
      </c>
      <c r="X6546" t="str">
        <f t="shared" si="512"/>
        <v>May-2017</v>
      </c>
      <c r="Y6546" s="17">
        <f t="shared" si="513"/>
        <v>4</v>
      </c>
      <c r="Z6546" t="str">
        <f t="shared" si="514"/>
        <v>Over 50%</v>
      </c>
      <c r="AA6546" s="17">
        <f>IF(COUNTIF($B$2:B6546,B6546)=1,1,0)</f>
        <v>1</v>
      </c>
      <c r="AB6546" s="17">
        <f>IF(COUNTIF($F$2:F6546,F6546)=1,1,0)</f>
        <v>0</v>
      </c>
    </row>
    <row r="6547" spans="1:28" x14ac:dyDescent="0.2">
      <c r="A6547" s="17">
        <v>6546</v>
      </c>
      <c r="B6547" t="s">
        <v>8986</v>
      </c>
      <c r="C6547" s="18">
        <v>42869</v>
      </c>
      <c r="D6547" s="18">
        <v>42873</v>
      </c>
      <c r="E6547" t="s">
        <v>77</v>
      </c>
      <c r="F6547" t="s">
        <v>278</v>
      </c>
      <c r="G6547" t="s">
        <v>279</v>
      </c>
      <c r="H6547" t="s">
        <v>53</v>
      </c>
      <c r="I6547" t="s">
        <v>54</v>
      </c>
      <c r="J6547" t="s">
        <v>2212</v>
      </c>
      <c r="K6547" t="s">
        <v>525</v>
      </c>
      <c r="L6547">
        <v>44105</v>
      </c>
      <c r="M6547" t="s">
        <v>175</v>
      </c>
      <c r="N6547" t="s">
        <v>3315</v>
      </c>
      <c r="O6547" t="s">
        <v>73</v>
      </c>
      <c r="P6547" t="s">
        <v>74</v>
      </c>
      <c r="Q6547" t="s">
        <v>3316</v>
      </c>
      <c r="R6547" s="19">
        <v>5.04</v>
      </c>
      <c r="S6547" s="17">
        <v>2</v>
      </c>
      <c r="T6547" s="20">
        <v>0.2</v>
      </c>
      <c r="U6547" s="19">
        <v>1.764</v>
      </c>
      <c r="V6547" s="20">
        <f t="shared" si="510"/>
        <v>0.35</v>
      </c>
      <c r="W6547" s="17">
        <f t="shared" si="511"/>
        <v>2017</v>
      </c>
      <c r="X6547" t="str">
        <f t="shared" si="512"/>
        <v>May-2017</v>
      </c>
      <c r="Y6547" s="17">
        <f t="shared" si="513"/>
        <v>4</v>
      </c>
      <c r="Z6547" t="str">
        <f t="shared" si="514"/>
        <v>11-20%</v>
      </c>
      <c r="AA6547" s="17">
        <f>IF(COUNTIF($B$2:B6547,B6547)=1,1,0)</f>
        <v>0</v>
      </c>
      <c r="AB6547" s="17">
        <f>IF(COUNTIF($F$2:F6547,F6547)=1,1,0)</f>
        <v>0</v>
      </c>
    </row>
    <row r="6548" spans="1:28" x14ac:dyDescent="0.2">
      <c r="A6548" s="17">
        <v>6547</v>
      </c>
      <c r="B6548" t="s">
        <v>8986</v>
      </c>
      <c r="C6548" s="18">
        <v>42869</v>
      </c>
      <c r="D6548" s="18">
        <v>42873</v>
      </c>
      <c r="E6548" t="s">
        <v>77</v>
      </c>
      <c r="F6548" t="s">
        <v>278</v>
      </c>
      <c r="G6548" t="s">
        <v>279</v>
      </c>
      <c r="H6548" t="s">
        <v>53</v>
      </c>
      <c r="I6548" t="s">
        <v>54</v>
      </c>
      <c r="J6548" t="s">
        <v>2212</v>
      </c>
      <c r="K6548" t="s">
        <v>525</v>
      </c>
      <c r="L6548">
        <v>44105</v>
      </c>
      <c r="M6548" t="s">
        <v>175</v>
      </c>
      <c r="N6548" t="s">
        <v>7751</v>
      </c>
      <c r="O6548" t="s">
        <v>73</v>
      </c>
      <c r="P6548" t="s">
        <v>117</v>
      </c>
      <c r="Q6548" t="s">
        <v>7752</v>
      </c>
      <c r="R6548" s="19">
        <v>24.783999999999999</v>
      </c>
      <c r="S6548" s="17">
        <v>1</v>
      </c>
      <c r="T6548" s="20">
        <v>0.2</v>
      </c>
      <c r="U6548" s="19">
        <v>7.7450000000000001</v>
      </c>
      <c r="V6548" s="20">
        <f t="shared" si="510"/>
        <v>0.3125</v>
      </c>
      <c r="W6548" s="17">
        <f t="shared" si="511"/>
        <v>2017</v>
      </c>
      <c r="X6548" t="str">
        <f t="shared" si="512"/>
        <v>May-2017</v>
      </c>
      <c r="Y6548" s="17">
        <f t="shared" si="513"/>
        <v>4</v>
      </c>
      <c r="Z6548" t="str">
        <f t="shared" si="514"/>
        <v>11-20%</v>
      </c>
      <c r="AA6548" s="17">
        <f>IF(COUNTIF($B$2:B6548,B6548)=1,1,0)</f>
        <v>0</v>
      </c>
      <c r="AB6548" s="17">
        <f>IF(COUNTIF($F$2:F6548,F6548)=1,1,0)</f>
        <v>0</v>
      </c>
    </row>
    <row r="6549" spans="1:28" x14ac:dyDescent="0.2">
      <c r="A6549" s="17">
        <v>6548</v>
      </c>
      <c r="B6549" t="s">
        <v>8987</v>
      </c>
      <c r="C6549" s="18">
        <v>41699</v>
      </c>
      <c r="D6549" s="18">
        <v>41703</v>
      </c>
      <c r="E6549" t="s">
        <v>77</v>
      </c>
      <c r="F6549" t="s">
        <v>6071</v>
      </c>
      <c r="G6549" t="s">
        <v>6072</v>
      </c>
      <c r="H6549" t="s">
        <v>129</v>
      </c>
      <c r="I6549" t="s">
        <v>54</v>
      </c>
      <c r="J6549" t="s">
        <v>5515</v>
      </c>
      <c r="K6549" t="s">
        <v>238</v>
      </c>
      <c r="L6549">
        <v>60126</v>
      </c>
      <c r="M6549" t="s">
        <v>132</v>
      </c>
      <c r="N6549" t="s">
        <v>411</v>
      </c>
      <c r="O6549" t="s">
        <v>59</v>
      </c>
      <c r="P6549" t="s">
        <v>63</v>
      </c>
      <c r="Q6549" t="s">
        <v>412</v>
      </c>
      <c r="R6549" s="19">
        <v>634.11599999999999</v>
      </c>
      <c r="S6549" s="17">
        <v>6</v>
      </c>
      <c r="T6549" s="20">
        <v>0.3</v>
      </c>
      <c r="U6549" s="19">
        <v>-172.1172</v>
      </c>
      <c r="V6549" s="20">
        <f t="shared" si="510"/>
        <v>-0.27142857142857141</v>
      </c>
      <c r="W6549" s="17">
        <f t="shared" si="511"/>
        <v>2014</v>
      </c>
      <c r="X6549" t="str">
        <f t="shared" si="512"/>
        <v>Mar-2014</v>
      </c>
      <c r="Y6549" s="17">
        <f t="shared" si="513"/>
        <v>4</v>
      </c>
      <c r="Z6549" t="str">
        <f t="shared" si="514"/>
        <v>21-30%</v>
      </c>
      <c r="AA6549" s="17">
        <f>IF(COUNTIF($B$2:B6549,B6549)=1,1,0)</f>
        <v>1</v>
      </c>
      <c r="AB6549" s="17">
        <f>IF(COUNTIF($F$2:F6549,F6549)=1,1,0)</f>
        <v>0</v>
      </c>
    </row>
    <row r="6550" spans="1:28" x14ac:dyDescent="0.2">
      <c r="A6550" s="17">
        <v>6549</v>
      </c>
      <c r="B6550" t="s">
        <v>8987</v>
      </c>
      <c r="C6550" s="18">
        <v>41699</v>
      </c>
      <c r="D6550" s="18">
        <v>41703</v>
      </c>
      <c r="E6550" t="s">
        <v>77</v>
      </c>
      <c r="F6550" t="s">
        <v>6071</v>
      </c>
      <c r="G6550" t="s">
        <v>6072</v>
      </c>
      <c r="H6550" t="s">
        <v>129</v>
      </c>
      <c r="I6550" t="s">
        <v>54</v>
      </c>
      <c r="J6550" t="s">
        <v>5515</v>
      </c>
      <c r="K6550" t="s">
        <v>238</v>
      </c>
      <c r="L6550">
        <v>60126</v>
      </c>
      <c r="M6550" t="s">
        <v>132</v>
      </c>
      <c r="N6550" t="s">
        <v>8368</v>
      </c>
      <c r="O6550" t="s">
        <v>73</v>
      </c>
      <c r="P6550" t="s">
        <v>117</v>
      </c>
      <c r="Q6550" t="s">
        <v>8369</v>
      </c>
      <c r="R6550" s="19">
        <v>17.472000000000001</v>
      </c>
      <c r="S6550" s="17">
        <v>3</v>
      </c>
      <c r="T6550" s="20">
        <v>0.2</v>
      </c>
      <c r="U6550" s="19">
        <v>5.6783999999999999</v>
      </c>
      <c r="V6550" s="20">
        <f t="shared" si="510"/>
        <v>0.32499999999999996</v>
      </c>
      <c r="W6550" s="17">
        <f t="shared" si="511"/>
        <v>2014</v>
      </c>
      <c r="X6550" t="str">
        <f t="shared" si="512"/>
        <v>Mar-2014</v>
      </c>
      <c r="Y6550" s="17">
        <f t="shared" si="513"/>
        <v>4</v>
      </c>
      <c r="Z6550" t="str">
        <f t="shared" si="514"/>
        <v>11-20%</v>
      </c>
      <c r="AA6550" s="17">
        <f>IF(COUNTIF($B$2:B6550,B6550)=1,1,0)</f>
        <v>0</v>
      </c>
      <c r="AB6550" s="17">
        <f>IF(COUNTIF($F$2:F6550,F6550)=1,1,0)</f>
        <v>0</v>
      </c>
    </row>
    <row r="6551" spans="1:28" x14ac:dyDescent="0.2">
      <c r="A6551" s="17">
        <v>6550</v>
      </c>
      <c r="B6551" t="s">
        <v>8988</v>
      </c>
      <c r="C6551" s="18">
        <v>42215</v>
      </c>
      <c r="D6551" s="18">
        <v>42217</v>
      </c>
      <c r="E6551" t="s">
        <v>215</v>
      </c>
      <c r="F6551" t="s">
        <v>6405</v>
      </c>
      <c r="G6551" t="s">
        <v>6406</v>
      </c>
      <c r="H6551" t="s">
        <v>129</v>
      </c>
      <c r="I6551" t="s">
        <v>54</v>
      </c>
      <c r="J6551" t="s">
        <v>962</v>
      </c>
      <c r="K6551" t="s">
        <v>256</v>
      </c>
      <c r="L6551">
        <v>55044</v>
      </c>
      <c r="M6551" t="s">
        <v>132</v>
      </c>
      <c r="N6551" t="s">
        <v>3137</v>
      </c>
      <c r="O6551" t="s">
        <v>59</v>
      </c>
      <c r="P6551" t="s">
        <v>63</v>
      </c>
      <c r="Q6551" t="s">
        <v>3138</v>
      </c>
      <c r="R6551" s="19">
        <v>155.88</v>
      </c>
      <c r="S6551" s="17">
        <v>6</v>
      </c>
      <c r="T6551" s="20">
        <v>0</v>
      </c>
      <c r="U6551" s="19">
        <v>38.97</v>
      </c>
      <c r="V6551" s="20">
        <f t="shared" si="510"/>
        <v>0.25</v>
      </c>
      <c r="W6551" s="17">
        <f t="shared" si="511"/>
        <v>2015</v>
      </c>
      <c r="X6551" t="str">
        <f t="shared" si="512"/>
        <v>Jul-2015</v>
      </c>
      <c r="Y6551" s="17">
        <f t="shared" si="513"/>
        <v>2</v>
      </c>
      <c r="Z6551" t="str">
        <f t="shared" si="514"/>
        <v>0% (No Discount)</v>
      </c>
      <c r="AA6551" s="17">
        <f>IF(COUNTIF($B$2:B6551,B6551)=1,1,0)</f>
        <v>1</v>
      </c>
      <c r="AB6551" s="17">
        <f>IF(COUNTIF($F$2:F6551,F6551)=1,1,0)</f>
        <v>0</v>
      </c>
    </row>
    <row r="6552" spans="1:28" x14ac:dyDescent="0.2">
      <c r="A6552" s="17">
        <v>6551</v>
      </c>
      <c r="B6552" t="s">
        <v>8989</v>
      </c>
      <c r="C6552" s="18">
        <v>42309</v>
      </c>
      <c r="D6552" s="18">
        <v>42311</v>
      </c>
      <c r="E6552" t="s">
        <v>50</v>
      </c>
      <c r="F6552" t="s">
        <v>3629</v>
      </c>
      <c r="G6552" t="s">
        <v>3630</v>
      </c>
      <c r="H6552" t="s">
        <v>53</v>
      </c>
      <c r="I6552" t="s">
        <v>54</v>
      </c>
      <c r="J6552" t="s">
        <v>293</v>
      </c>
      <c r="K6552" t="s">
        <v>294</v>
      </c>
      <c r="L6552">
        <v>10035</v>
      </c>
      <c r="M6552" t="s">
        <v>175</v>
      </c>
      <c r="N6552" t="s">
        <v>6163</v>
      </c>
      <c r="O6552" t="s">
        <v>59</v>
      </c>
      <c r="P6552" t="s">
        <v>63</v>
      </c>
      <c r="Q6552" t="s">
        <v>6164</v>
      </c>
      <c r="R6552" s="19">
        <v>327.56400000000002</v>
      </c>
      <c r="S6552" s="17">
        <v>4</v>
      </c>
      <c r="T6552" s="20">
        <v>0.1</v>
      </c>
      <c r="U6552" s="19">
        <v>21.837599999999998</v>
      </c>
      <c r="V6552" s="20">
        <f t="shared" si="510"/>
        <v>6.6666666666666652E-2</v>
      </c>
      <c r="W6552" s="17">
        <f t="shared" si="511"/>
        <v>2015</v>
      </c>
      <c r="X6552" t="str">
        <f t="shared" si="512"/>
        <v>Nov-2015</v>
      </c>
      <c r="Y6552" s="17">
        <f t="shared" si="513"/>
        <v>2</v>
      </c>
      <c r="Z6552" t="str">
        <f t="shared" si="514"/>
        <v>1-10%</v>
      </c>
      <c r="AA6552" s="17">
        <f>IF(COUNTIF($B$2:B6552,B6552)=1,1,0)</f>
        <v>1</v>
      </c>
      <c r="AB6552" s="17">
        <f>IF(COUNTIF($F$2:F6552,F6552)=1,1,0)</f>
        <v>0</v>
      </c>
    </row>
    <row r="6553" spans="1:28" x14ac:dyDescent="0.2">
      <c r="A6553" s="17">
        <v>6552</v>
      </c>
      <c r="B6553" t="s">
        <v>8990</v>
      </c>
      <c r="C6553" s="18">
        <v>43085</v>
      </c>
      <c r="D6553" s="18">
        <v>43090</v>
      </c>
      <c r="E6553" t="s">
        <v>50</v>
      </c>
      <c r="F6553" t="s">
        <v>467</v>
      </c>
      <c r="G6553" t="s">
        <v>468</v>
      </c>
      <c r="H6553" t="s">
        <v>129</v>
      </c>
      <c r="I6553" t="s">
        <v>54</v>
      </c>
      <c r="J6553" t="s">
        <v>69</v>
      </c>
      <c r="K6553" t="s">
        <v>70</v>
      </c>
      <c r="L6553">
        <v>90036</v>
      </c>
      <c r="M6553" t="s">
        <v>71</v>
      </c>
      <c r="N6553" t="s">
        <v>1897</v>
      </c>
      <c r="O6553" t="s">
        <v>73</v>
      </c>
      <c r="P6553" t="s">
        <v>117</v>
      </c>
      <c r="Q6553" t="s">
        <v>1898</v>
      </c>
      <c r="R6553" s="19">
        <v>13.36</v>
      </c>
      <c r="S6553" s="17">
        <v>2</v>
      </c>
      <c r="T6553" s="20">
        <v>0</v>
      </c>
      <c r="U6553" s="19">
        <v>6.4127999999999998</v>
      </c>
      <c r="V6553" s="20">
        <f t="shared" si="510"/>
        <v>0.48</v>
      </c>
      <c r="W6553" s="17">
        <f t="shared" si="511"/>
        <v>2017</v>
      </c>
      <c r="X6553" t="str">
        <f t="shared" si="512"/>
        <v>Dec-2017</v>
      </c>
      <c r="Y6553" s="17">
        <f t="shared" si="513"/>
        <v>5</v>
      </c>
      <c r="Z6553" t="str">
        <f t="shared" si="514"/>
        <v>0% (No Discount)</v>
      </c>
      <c r="AA6553" s="17">
        <f>IF(COUNTIF($B$2:B6553,B6553)=1,1,0)</f>
        <v>1</v>
      </c>
      <c r="AB6553" s="17">
        <f>IF(COUNTIF($F$2:F6553,F6553)=1,1,0)</f>
        <v>0</v>
      </c>
    </row>
    <row r="6554" spans="1:28" x14ac:dyDescent="0.2">
      <c r="A6554" s="17">
        <v>6553</v>
      </c>
      <c r="B6554" t="s">
        <v>8990</v>
      </c>
      <c r="C6554" s="18">
        <v>43085</v>
      </c>
      <c r="D6554" s="18">
        <v>43090</v>
      </c>
      <c r="E6554" t="s">
        <v>50</v>
      </c>
      <c r="F6554" t="s">
        <v>467</v>
      </c>
      <c r="G6554" t="s">
        <v>468</v>
      </c>
      <c r="H6554" t="s">
        <v>129</v>
      </c>
      <c r="I6554" t="s">
        <v>54</v>
      </c>
      <c r="J6554" t="s">
        <v>69</v>
      </c>
      <c r="K6554" t="s">
        <v>70</v>
      </c>
      <c r="L6554">
        <v>90036</v>
      </c>
      <c r="M6554" t="s">
        <v>71</v>
      </c>
      <c r="N6554" t="s">
        <v>3820</v>
      </c>
      <c r="O6554" t="s">
        <v>73</v>
      </c>
      <c r="P6554" t="s">
        <v>86</v>
      </c>
      <c r="Q6554" t="s">
        <v>3821</v>
      </c>
      <c r="R6554" s="19">
        <v>158.9</v>
      </c>
      <c r="S6554" s="17">
        <v>5</v>
      </c>
      <c r="T6554" s="20">
        <v>0</v>
      </c>
      <c r="U6554" s="19">
        <v>7.9450000000000003</v>
      </c>
      <c r="V6554" s="20">
        <f t="shared" si="510"/>
        <v>0.05</v>
      </c>
      <c r="W6554" s="17">
        <f t="shared" si="511"/>
        <v>2017</v>
      </c>
      <c r="X6554" t="str">
        <f t="shared" si="512"/>
        <v>Dec-2017</v>
      </c>
      <c r="Y6554" s="17">
        <f t="shared" si="513"/>
        <v>5</v>
      </c>
      <c r="Z6554" t="str">
        <f t="shared" si="514"/>
        <v>0% (No Discount)</v>
      </c>
      <c r="AA6554" s="17">
        <f>IF(COUNTIF($B$2:B6554,B6554)=1,1,0)</f>
        <v>0</v>
      </c>
      <c r="AB6554" s="17">
        <f>IF(COUNTIF($F$2:F6554,F6554)=1,1,0)</f>
        <v>0</v>
      </c>
    </row>
    <row r="6555" spans="1:28" x14ac:dyDescent="0.2">
      <c r="A6555" s="17">
        <v>6554</v>
      </c>
      <c r="B6555" t="s">
        <v>8991</v>
      </c>
      <c r="C6555" s="18">
        <v>41932</v>
      </c>
      <c r="D6555" s="18">
        <v>41934</v>
      </c>
      <c r="E6555" t="s">
        <v>50</v>
      </c>
      <c r="F6555" t="s">
        <v>577</v>
      </c>
      <c r="G6555" t="s">
        <v>578</v>
      </c>
      <c r="H6555" t="s">
        <v>129</v>
      </c>
      <c r="I6555" t="s">
        <v>54</v>
      </c>
      <c r="J6555" t="s">
        <v>330</v>
      </c>
      <c r="K6555" t="s">
        <v>238</v>
      </c>
      <c r="L6555">
        <v>60653</v>
      </c>
      <c r="M6555" t="s">
        <v>132</v>
      </c>
      <c r="N6555" t="s">
        <v>2330</v>
      </c>
      <c r="O6555" t="s">
        <v>98</v>
      </c>
      <c r="P6555" t="s">
        <v>188</v>
      </c>
      <c r="Q6555" t="s">
        <v>2331</v>
      </c>
      <c r="R6555" s="19">
        <v>319.96800000000002</v>
      </c>
      <c r="S6555" s="17">
        <v>4</v>
      </c>
      <c r="T6555" s="20">
        <v>0.2</v>
      </c>
      <c r="U6555" s="19">
        <v>71.992800000000003</v>
      </c>
      <c r="V6555" s="20">
        <f t="shared" si="510"/>
        <v>0.22500000000000001</v>
      </c>
      <c r="W6555" s="17">
        <f t="shared" si="511"/>
        <v>2014</v>
      </c>
      <c r="X6555" t="str">
        <f t="shared" si="512"/>
        <v>Oct-2014</v>
      </c>
      <c r="Y6555" s="17">
        <f t="shared" si="513"/>
        <v>2</v>
      </c>
      <c r="Z6555" t="str">
        <f t="shared" si="514"/>
        <v>11-20%</v>
      </c>
      <c r="AA6555" s="17">
        <f>IF(COUNTIF($B$2:B6555,B6555)=1,1,0)</f>
        <v>1</v>
      </c>
      <c r="AB6555" s="17">
        <f>IF(COUNTIF($F$2:F6555,F6555)=1,1,0)</f>
        <v>0</v>
      </c>
    </row>
    <row r="6556" spans="1:28" x14ac:dyDescent="0.2">
      <c r="A6556" s="17">
        <v>6555</v>
      </c>
      <c r="B6556" t="s">
        <v>8991</v>
      </c>
      <c r="C6556" s="18">
        <v>41932</v>
      </c>
      <c r="D6556" s="18">
        <v>41934</v>
      </c>
      <c r="E6556" t="s">
        <v>50</v>
      </c>
      <c r="F6556" t="s">
        <v>577</v>
      </c>
      <c r="G6556" t="s">
        <v>578</v>
      </c>
      <c r="H6556" t="s">
        <v>129</v>
      </c>
      <c r="I6556" t="s">
        <v>54</v>
      </c>
      <c r="J6556" t="s">
        <v>330</v>
      </c>
      <c r="K6556" t="s">
        <v>238</v>
      </c>
      <c r="L6556">
        <v>60653</v>
      </c>
      <c r="M6556" t="s">
        <v>132</v>
      </c>
      <c r="N6556" t="s">
        <v>7598</v>
      </c>
      <c r="O6556" t="s">
        <v>73</v>
      </c>
      <c r="P6556" t="s">
        <v>86</v>
      </c>
      <c r="Q6556" t="s">
        <v>7599</v>
      </c>
      <c r="R6556" s="19">
        <v>505.32</v>
      </c>
      <c r="S6556" s="17">
        <v>3</v>
      </c>
      <c r="T6556" s="20">
        <v>0.2</v>
      </c>
      <c r="U6556" s="19">
        <v>31.5825</v>
      </c>
      <c r="V6556" s="20">
        <f t="shared" si="510"/>
        <v>6.25E-2</v>
      </c>
      <c r="W6556" s="17">
        <f t="shared" si="511"/>
        <v>2014</v>
      </c>
      <c r="X6556" t="str">
        <f t="shared" si="512"/>
        <v>Oct-2014</v>
      </c>
      <c r="Y6556" s="17">
        <f t="shared" si="513"/>
        <v>2</v>
      </c>
      <c r="Z6556" t="str">
        <f t="shared" si="514"/>
        <v>11-20%</v>
      </c>
      <c r="AA6556" s="17">
        <f>IF(COUNTIF($B$2:B6556,B6556)=1,1,0)</f>
        <v>0</v>
      </c>
      <c r="AB6556" s="17">
        <f>IF(COUNTIF($F$2:F6556,F6556)=1,1,0)</f>
        <v>0</v>
      </c>
    </row>
    <row r="6557" spans="1:28" x14ac:dyDescent="0.2">
      <c r="A6557" s="17">
        <v>6556</v>
      </c>
      <c r="B6557" t="s">
        <v>8991</v>
      </c>
      <c r="C6557" s="18">
        <v>41932</v>
      </c>
      <c r="D6557" s="18">
        <v>41934</v>
      </c>
      <c r="E6557" t="s">
        <v>50</v>
      </c>
      <c r="F6557" t="s">
        <v>577</v>
      </c>
      <c r="G6557" t="s">
        <v>578</v>
      </c>
      <c r="H6557" t="s">
        <v>129</v>
      </c>
      <c r="I6557" t="s">
        <v>54</v>
      </c>
      <c r="J6557" t="s">
        <v>330</v>
      </c>
      <c r="K6557" t="s">
        <v>238</v>
      </c>
      <c r="L6557">
        <v>60653</v>
      </c>
      <c r="M6557" t="s">
        <v>132</v>
      </c>
      <c r="N6557" t="s">
        <v>8992</v>
      </c>
      <c r="O6557" t="s">
        <v>73</v>
      </c>
      <c r="P6557" t="s">
        <v>117</v>
      </c>
      <c r="Q6557" t="s">
        <v>8993</v>
      </c>
      <c r="R6557" s="19">
        <v>3.8079999999999998</v>
      </c>
      <c r="S6557" s="17">
        <v>1</v>
      </c>
      <c r="T6557" s="20">
        <v>0.2</v>
      </c>
      <c r="U6557" s="19">
        <v>1.2376</v>
      </c>
      <c r="V6557" s="20">
        <f t="shared" si="510"/>
        <v>0.32500000000000001</v>
      </c>
      <c r="W6557" s="17">
        <f t="shared" si="511"/>
        <v>2014</v>
      </c>
      <c r="X6557" t="str">
        <f t="shared" si="512"/>
        <v>Oct-2014</v>
      </c>
      <c r="Y6557" s="17">
        <f t="shared" si="513"/>
        <v>2</v>
      </c>
      <c r="Z6557" t="str">
        <f t="shared" si="514"/>
        <v>11-20%</v>
      </c>
      <c r="AA6557" s="17">
        <f>IF(COUNTIF($B$2:B6557,B6557)=1,1,0)</f>
        <v>0</v>
      </c>
      <c r="AB6557" s="17">
        <f>IF(COUNTIF($F$2:F6557,F6557)=1,1,0)</f>
        <v>0</v>
      </c>
    </row>
    <row r="6558" spans="1:28" x14ac:dyDescent="0.2">
      <c r="A6558" s="17">
        <v>6557</v>
      </c>
      <c r="B6558" t="s">
        <v>8991</v>
      </c>
      <c r="C6558" s="18">
        <v>41932</v>
      </c>
      <c r="D6558" s="18">
        <v>41934</v>
      </c>
      <c r="E6558" t="s">
        <v>50</v>
      </c>
      <c r="F6558" t="s">
        <v>577</v>
      </c>
      <c r="G6558" t="s">
        <v>578</v>
      </c>
      <c r="H6558" t="s">
        <v>129</v>
      </c>
      <c r="I6558" t="s">
        <v>54</v>
      </c>
      <c r="J6558" t="s">
        <v>330</v>
      </c>
      <c r="K6558" t="s">
        <v>238</v>
      </c>
      <c r="L6558">
        <v>60653</v>
      </c>
      <c r="M6558" t="s">
        <v>132</v>
      </c>
      <c r="N6558" t="s">
        <v>5409</v>
      </c>
      <c r="O6558" t="s">
        <v>73</v>
      </c>
      <c r="P6558" t="s">
        <v>102</v>
      </c>
      <c r="Q6558" t="s">
        <v>5410</v>
      </c>
      <c r="R6558" s="19">
        <v>8.6820000000000004</v>
      </c>
      <c r="S6558" s="17">
        <v>1</v>
      </c>
      <c r="T6558" s="20">
        <v>0.8</v>
      </c>
      <c r="U6558" s="19">
        <v>-14.759399999999999</v>
      </c>
      <c r="V6558" s="20">
        <f t="shared" si="510"/>
        <v>-1.7</v>
      </c>
      <c r="W6558" s="17">
        <f t="shared" si="511"/>
        <v>2014</v>
      </c>
      <c r="X6558" t="str">
        <f t="shared" si="512"/>
        <v>Oct-2014</v>
      </c>
      <c r="Y6558" s="17">
        <f t="shared" si="513"/>
        <v>2</v>
      </c>
      <c r="Z6558" t="str">
        <f t="shared" si="514"/>
        <v>Over 50%</v>
      </c>
      <c r="AA6558" s="17">
        <f>IF(COUNTIF($B$2:B6558,B6558)=1,1,0)</f>
        <v>0</v>
      </c>
      <c r="AB6558" s="17">
        <f>IF(COUNTIF($F$2:F6558,F6558)=1,1,0)</f>
        <v>0</v>
      </c>
    </row>
    <row r="6559" spans="1:28" x14ac:dyDescent="0.2">
      <c r="A6559" s="17">
        <v>6558</v>
      </c>
      <c r="B6559" t="s">
        <v>8991</v>
      </c>
      <c r="C6559" s="18">
        <v>41932</v>
      </c>
      <c r="D6559" s="18">
        <v>41934</v>
      </c>
      <c r="E6559" t="s">
        <v>50</v>
      </c>
      <c r="F6559" t="s">
        <v>577</v>
      </c>
      <c r="G6559" t="s">
        <v>578</v>
      </c>
      <c r="H6559" t="s">
        <v>129</v>
      </c>
      <c r="I6559" t="s">
        <v>54</v>
      </c>
      <c r="J6559" t="s">
        <v>330</v>
      </c>
      <c r="K6559" t="s">
        <v>238</v>
      </c>
      <c r="L6559">
        <v>60653</v>
      </c>
      <c r="M6559" t="s">
        <v>132</v>
      </c>
      <c r="N6559" t="s">
        <v>2287</v>
      </c>
      <c r="O6559" t="s">
        <v>73</v>
      </c>
      <c r="P6559" t="s">
        <v>74</v>
      </c>
      <c r="Q6559" t="s">
        <v>2288</v>
      </c>
      <c r="R6559" s="19">
        <v>24.423999999999999</v>
      </c>
      <c r="S6559" s="17">
        <v>1</v>
      </c>
      <c r="T6559" s="20">
        <v>0.2</v>
      </c>
      <c r="U6559" s="19">
        <v>7.9378000000000002</v>
      </c>
      <c r="V6559" s="20">
        <f t="shared" si="510"/>
        <v>0.32500000000000001</v>
      </c>
      <c r="W6559" s="17">
        <f t="shared" si="511"/>
        <v>2014</v>
      </c>
      <c r="X6559" t="str">
        <f t="shared" si="512"/>
        <v>Oct-2014</v>
      </c>
      <c r="Y6559" s="17">
        <f t="shared" si="513"/>
        <v>2</v>
      </c>
      <c r="Z6559" t="str">
        <f t="shared" si="514"/>
        <v>11-20%</v>
      </c>
      <c r="AA6559" s="17">
        <f>IF(COUNTIF($B$2:B6559,B6559)=1,1,0)</f>
        <v>0</v>
      </c>
      <c r="AB6559" s="17">
        <f>IF(COUNTIF($F$2:F6559,F6559)=1,1,0)</f>
        <v>0</v>
      </c>
    </row>
    <row r="6560" spans="1:28" x14ac:dyDescent="0.2">
      <c r="A6560" s="17">
        <v>6559</v>
      </c>
      <c r="B6560" t="s">
        <v>8994</v>
      </c>
      <c r="C6560" s="18">
        <v>42160</v>
      </c>
      <c r="D6560" s="18">
        <v>42165</v>
      </c>
      <c r="E6560" t="s">
        <v>77</v>
      </c>
      <c r="F6560" t="s">
        <v>4172</v>
      </c>
      <c r="G6560" t="s">
        <v>4173</v>
      </c>
      <c r="H6560" t="s">
        <v>68</v>
      </c>
      <c r="I6560" t="s">
        <v>54</v>
      </c>
      <c r="J6560" t="s">
        <v>3488</v>
      </c>
      <c r="K6560" t="s">
        <v>294</v>
      </c>
      <c r="L6560">
        <v>14215</v>
      </c>
      <c r="M6560" t="s">
        <v>175</v>
      </c>
      <c r="N6560" t="s">
        <v>1963</v>
      </c>
      <c r="O6560" t="s">
        <v>59</v>
      </c>
      <c r="P6560" t="s">
        <v>63</v>
      </c>
      <c r="Q6560" t="s">
        <v>1964</v>
      </c>
      <c r="R6560" s="19">
        <v>1522.6379999999999</v>
      </c>
      <c r="S6560" s="17">
        <v>9</v>
      </c>
      <c r="T6560" s="20">
        <v>0.1</v>
      </c>
      <c r="U6560" s="19">
        <v>169.18199999999999</v>
      </c>
      <c r="V6560" s="20">
        <f t="shared" si="510"/>
        <v>0.1111111111111111</v>
      </c>
      <c r="W6560" s="17">
        <f t="shared" si="511"/>
        <v>2015</v>
      </c>
      <c r="X6560" t="str">
        <f t="shared" si="512"/>
        <v>Jun-2015</v>
      </c>
      <c r="Y6560" s="17">
        <f t="shared" si="513"/>
        <v>5</v>
      </c>
      <c r="Z6560" t="str">
        <f t="shared" si="514"/>
        <v>1-10%</v>
      </c>
      <c r="AA6560" s="17">
        <f>IF(COUNTIF($B$2:B6560,B6560)=1,1,0)</f>
        <v>1</v>
      </c>
      <c r="AB6560" s="17">
        <f>IF(COUNTIF($F$2:F6560,F6560)=1,1,0)</f>
        <v>0</v>
      </c>
    </row>
    <row r="6561" spans="1:28" x14ac:dyDescent="0.2">
      <c r="A6561" s="17">
        <v>6560</v>
      </c>
      <c r="B6561" t="s">
        <v>8995</v>
      </c>
      <c r="C6561" s="18">
        <v>42572</v>
      </c>
      <c r="D6561" s="18">
        <v>42577</v>
      </c>
      <c r="E6561" t="s">
        <v>77</v>
      </c>
      <c r="F6561" t="s">
        <v>3892</v>
      </c>
      <c r="G6561" t="s">
        <v>3893</v>
      </c>
      <c r="H6561" t="s">
        <v>68</v>
      </c>
      <c r="I6561" t="s">
        <v>54</v>
      </c>
      <c r="J6561" t="s">
        <v>594</v>
      </c>
      <c r="K6561" t="s">
        <v>70</v>
      </c>
      <c r="L6561">
        <v>95661</v>
      </c>
      <c r="M6561" t="s">
        <v>71</v>
      </c>
      <c r="N6561" t="s">
        <v>3834</v>
      </c>
      <c r="O6561" t="s">
        <v>73</v>
      </c>
      <c r="P6561" t="s">
        <v>200</v>
      </c>
      <c r="Q6561" t="s">
        <v>3835</v>
      </c>
      <c r="R6561" s="19">
        <v>419.9</v>
      </c>
      <c r="S6561" s="17">
        <v>5</v>
      </c>
      <c r="T6561" s="20">
        <v>0</v>
      </c>
      <c r="U6561" s="19">
        <v>197.35300000000001</v>
      </c>
      <c r="V6561" s="20">
        <f t="shared" si="510"/>
        <v>0.47000000000000003</v>
      </c>
      <c r="W6561" s="17">
        <f t="shared" si="511"/>
        <v>2016</v>
      </c>
      <c r="X6561" t="str">
        <f t="shared" si="512"/>
        <v>Jul-2016</v>
      </c>
      <c r="Y6561" s="17">
        <f t="shared" si="513"/>
        <v>5</v>
      </c>
      <c r="Z6561" t="str">
        <f t="shared" si="514"/>
        <v>0% (No Discount)</v>
      </c>
      <c r="AA6561" s="17">
        <f>IF(COUNTIF($B$2:B6561,B6561)=1,1,0)</f>
        <v>1</v>
      </c>
      <c r="AB6561" s="17">
        <f>IF(COUNTIF($F$2:F6561,F6561)=1,1,0)</f>
        <v>0</v>
      </c>
    </row>
    <row r="6562" spans="1:28" x14ac:dyDescent="0.2">
      <c r="A6562" s="17">
        <v>6561</v>
      </c>
      <c r="B6562" t="s">
        <v>8995</v>
      </c>
      <c r="C6562" s="18">
        <v>42572</v>
      </c>
      <c r="D6562" s="18">
        <v>42577</v>
      </c>
      <c r="E6562" t="s">
        <v>77</v>
      </c>
      <c r="F6562" t="s">
        <v>3892</v>
      </c>
      <c r="G6562" t="s">
        <v>3893</v>
      </c>
      <c r="H6562" t="s">
        <v>68</v>
      </c>
      <c r="I6562" t="s">
        <v>54</v>
      </c>
      <c r="J6562" t="s">
        <v>594</v>
      </c>
      <c r="K6562" t="s">
        <v>70</v>
      </c>
      <c r="L6562">
        <v>95661</v>
      </c>
      <c r="M6562" t="s">
        <v>71</v>
      </c>
      <c r="N6562" t="s">
        <v>1472</v>
      </c>
      <c r="O6562" t="s">
        <v>73</v>
      </c>
      <c r="P6562" t="s">
        <v>74</v>
      </c>
      <c r="Q6562" t="s">
        <v>1473</v>
      </c>
      <c r="R6562" s="19">
        <v>3.15</v>
      </c>
      <c r="S6562" s="17">
        <v>1</v>
      </c>
      <c r="T6562" s="20">
        <v>0</v>
      </c>
      <c r="U6562" s="19">
        <v>1.512</v>
      </c>
      <c r="V6562" s="20">
        <f t="shared" si="510"/>
        <v>0.48000000000000004</v>
      </c>
      <c r="W6562" s="17">
        <f t="shared" si="511"/>
        <v>2016</v>
      </c>
      <c r="X6562" t="str">
        <f t="shared" si="512"/>
        <v>Jul-2016</v>
      </c>
      <c r="Y6562" s="17">
        <f t="shared" si="513"/>
        <v>5</v>
      </c>
      <c r="Z6562" t="str">
        <f t="shared" si="514"/>
        <v>0% (No Discount)</v>
      </c>
      <c r="AA6562" s="17">
        <f>IF(COUNTIF($B$2:B6562,B6562)=1,1,0)</f>
        <v>0</v>
      </c>
      <c r="AB6562" s="17">
        <f>IF(COUNTIF($F$2:F6562,F6562)=1,1,0)</f>
        <v>0</v>
      </c>
    </row>
    <row r="6563" spans="1:28" x14ac:dyDescent="0.2">
      <c r="A6563" s="17">
        <v>6562</v>
      </c>
      <c r="B6563" t="s">
        <v>8996</v>
      </c>
      <c r="C6563" s="18">
        <v>42825</v>
      </c>
      <c r="D6563" s="18">
        <v>42827</v>
      </c>
      <c r="E6563" t="s">
        <v>215</v>
      </c>
      <c r="F6563" t="s">
        <v>5412</v>
      </c>
      <c r="G6563" t="s">
        <v>5413</v>
      </c>
      <c r="H6563" t="s">
        <v>68</v>
      </c>
      <c r="I6563" t="s">
        <v>54</v>
      </c>
      <c r="J6563" t="s">
        <v>1157</v>
      </c>
      <c r="K6563" t="s">
        <v>131</v>
      </c>
      <c r="L6563">
        <v>76017</v>
      </c>
      <c r="M6563" t="s">
        <v>132</v>
      </c>
      <c r="N6563" t="s">
        <v>2892</v>
      </c>
      <c r="O6563" t="s">
        <v>73</v>
      </c>
      <c r="P6563" t="s">
        <v>105</v>
      </c>
      <c r="Q6563" t="s">
        <v>2893</v>
      </c>
      <c r="R6563" s="19">
        <v>33.619999999999997</v>
      </c>
      <c r="S6563" s="17">
        <v>5</v>
      </c>
      <c r="T6563" s="20">
        <v>0.8</v>
      </c>
      <c r="U6563" s="19">
        <v>-90.774000000000001</v>
      </c>
      <c r="V6563" s="20">
        <f t="shared" si="510"/>
        <v>-2.7</v>
      </c>
      <c r="W6563" s="17">
        <f t="shared" si="511"/>
        <v>2017</v>
      </c>
      <c r="X6563" t="str">
        <f t="shared" si="512"/>
        <v>Mar-2017</v>
      </c>
      <c r="Y6563" s="17">
        <f t="shared" si="513"/>
        <v>2</v>
      </c>
      <c r="Z6563" t="str">
        <f t="shared" si="514"/>
        <v>Over 50%</v>
      </c>
      <c r="AA6563" s="17">
        <f>IF(COUNTIF($B$2:B6563,B6563)=1,1,0)</f>
        <v>1</v>
      </c>
      <c r="AB6563" s="17">
        <f>IF(COUNTIF($F$2:F6563,F6563)=1,1,0)</f>
        <v>0</v>
      </c>
    </row>
    <row r="6564" spans="1:28" x14ac:dyDescent="0.2">
      <c r="A6564" s="17">
        <v>6563</v>
      </c>
      <c r="B6564" t="s">
        <v>8997</v>
      </c>
      <c r="C6564" s="18">
        <v>41766</v>
      </c>
      <c r="D6564" s="18">
        <v>41771</v>
      </c>
      <c r="E6564" t="s">
        <v>77</v>
      </c>
      <c r="F6564" t="s">
        <v>4947</v>
      </c>
      <c r="G6564" t="s">
        <v>4948</v>
      </c>
      <c r="H6564" t="s">
        <v>53</v>
      </c>
      <c r="I6564" t="s">
        <v>54</v>
      </c>
      <c r="J6564" t="s">
        <v>1511</v>
      </c>
      <c r="K6564" t="s">
        <v>1275</v>
      </c>
      <c r="L6564">
        <v>1841</v>
      </c>
      <c r="M6564" t="s">
        <v>175</v>
      </c>
      <c r="N6564" t="s">
        <v>321</v>
      </c>
      <c r="O6564" t="s">
        <v>73</v>
      </c>
      <c r="P6564" t="s">
        <v>102</v>
      </c>
      <c r="Q6564" t="s">
        <v>322</v>
      </c>
      <c r="R6564" s="19">
        <v>16.14</v>
      </c>
      <c r="S6564" s="17">
        <v>3</v>
      </c>
      <c r="T6564" s="20">
        <v>0</v>
      </c>
      <c r="U6564" s="19">
        <v>7.9085999999999999</v>
      </c>
      <c r="V6564" s="20">
        <f t="shared" si="510"/>
        <v>0.49</v>
      </c>
      <c r="W6564" s="17">
        <f t="shared" si="511"/>
        <v>2014</v>
      </c>
      <c r="X6564" t="str">
        <f t="shared" si="512"/>
        <v>May-2014</v>
      </c>
      <c r="Y6564" s="17">
        <f t="shared" si="513"/>
        <v>5</v>
      </c>
      <c r="Z6564" t="str">
        <f t="shared" si="514"/>
        <v>0% (No Discount)</v>
      </c>
      <c r="AA6564" s="17">
        <f>IF(COUNTIF($B$2:B6564,B6564)=1,1,0)</f>
        <v>1</v>
      </c>
      <c r="AB6564" s="17">
        <f>IF(COUNTIF($F$2:F6564,F6564)=1,1,0)</f>
        <v>0</v>
      </c>
    </row>
    <row r="6565" spans="1:28" x14ac:dyDescent="0.2">
      <c r="A6565" s="17">
        <v>6564</v>
      </c>
      <c r="B6565" t="s">
        <v>8997</v>
      </c>
      <c r="C6565" s="18">
        <v>41766</v>
      </c>
      <c r="D6565" s="18">
        <v>41771</v>
      </c>
      <c r="E6565" t="s">
        <v>77</v>
      </c>
      <c r="F6565" t="s">
        <v>4947</v>
      </c>
      <c r="G6565" t="s">
        <v>4948</v>
      </c>
      <c r="H6565" t="s">
        <v>53</v>
      </c>
      <c r="I6565" t="s">
        <v>54</v>
      </c>
      <c r="J6565" t="s">
        <v>1511</v>
      </c>
      <c r="K6565" t="s">
        <v>1275</v>
      </c>
      <c r="L6565">
        <v>1841</v>
      </c>
      <c r="M6565" t="s">
        <v>175</v>
      </c>
      <c r="N6565" t="s">
        <v>6979</v>
      </c>
      <c r="O6565" t="s">
        <v>59</v>
      </c>
      <c r="P6565" t="s">
        <v>83</v>
      </c>
      <c r="Q6565" t="s">
        <v>6980</v>
      </c>
      <c r="R6565" s="19">
        <v>194.25</v>
      </c>
      <c r="S6565" s="17">
        <v>2</v>
      </c>
      <c r="T6565" s="20">
        <v>0.3</v>
      </c>
      <c r="U6565" s="19">
        <v>-38.85</v>
      </c>
      <c r="V6565" s="20">
        <f t="shared" si="510"/>
        <v>-0.2</v>
      </c>
      <c r="W6565" s="17">
        <f t="shared" si="511"/>
        <v>2014</v>
      </c>
      <c r="X6565" t="str">
        <f t="shared" si="512"/>
        <v>May-2014</v>
      </c>
      <c r="Y6565" s="17">
        <f t="shared" si="513"/>
        <v>5</v>
      </c>
      <c r="Z6565" t="str">
        <f t="shared" si="514"/>
        <v>21-30%</v>
      </c>
      <c r="AA6565" s="17">
        <f>IF(COUNTIF($B$2:B6565,B6565)=1,1,0)</f>
        <v>0</v>
      </c>
      <c r="AB6565" s="17">
        <f>IF(COUNTIF($F$2:F6565,F6565)=1,1,0)</f>
        <v>0</v>
      </c>
    </row>
    <row r="6566" spans="1:28" x14ac:dyDescent="0.2">
      <c r="A6566" s="17">
        <v>6565</v>
      </c>
      <c r="B6566" t="s">
        <v>8997</v>
      </c>
      <c r="C6566" s="18">
        <v>41766</v>
      </c>
      <c r="D6566" s="18">
        <v>41771</v>
      </c>
      <c r="E6566" t="s">
        <v>77</v>
      </c>
      <c r="F6566" t="s">
        <v>4947</v>
      </c>
      <c r="G6566" t="s">
        <v>4948</v>
      </c>
      <c r="H6566" t="s">
        <v>53</v>
      </c>
      <c r="I6566" t="s">
        <v>54</v>
      </c>
      <c r="J6566" t="s">
        <v>1511</v>
      </c>
      <c r="K6566" t="s">
        <v>1275</v>
      </c>
      <c r="L6566">
        <v>1841</v>
      </c>
      <c r="M6566" t="s">
        <v>175</v>
      </c>
      <c r="N6566" t="s">
        <v>2640</v>
      </c>
      <c r="O6566" t="s">
        <v>73</v>
      </c>
      <c r="P6566" t="s">
        <v>95</v>
      </c>
      <c r="Q6566" t="s">
        <v>2641</v>
      </c>
      <c r="R6566" s="19">
        <v>8.64</v>
      </c>
      <c r="S6566" s="17">
        <v>3</v>
      </c>
      <c r="T6566" s="20">
        <v>0</v>
      </c>
      <c r="U6566" s="19">
        <v>2.5055999999999998</v>
      </c>
      <c r="V6566" s="20">
        <f t="shared" si="510"/>
        <v>0.28999999999999998</v>
      </c>
      <c r="W6566" s="17">
        <f t="shared" si="511"/>
        <v>2014</v>
      </c>
      <c r="X6566" t="str">
        <f t="shared" si="512"/>
        <v>May-2014</v>
      </c>
      <c r="Y6566" s="17">
        <f t="shared" si="513"/>
        <v>5</v>
      </c>
      <c r="Z6566" t="str">
        <f t="shared" si="514"/>
        <v>0% (No Discount)</v>
      </c>
      <c r="AA6566" s="17">
        <f>IF(COUNTIF($B$2:B6566,B6566)=1,1,0)</f>
        <v>0</v>
      </c>
      <c r="AB6566" s="17">
        <f>IF(COUNTIF($F$2:F6566,F6566)=1,1,0)</f>
        <v>0</v>
      </c>
    </row>
    <row r="6567" spans="1:28" x14ac:dyDescent="0.2">
      <c r="A6567" s="17">
        <v>6566</v>
      </c>
      <c r="B6567" t="s">
        <v>8997</v>
      </c>
      <c r="C6567" s="18">
        <v>41766</v>
      </c>
      <c r="D6567" s="18">
        <v>41771</v>
      </c>
      <c r="E6567" t="s">
        <v>77</v>
      </c>
      <c r="F6567" t="s">
        <v>4947</v>
      </c>
      <c r="G6567" t="s">
        <v>4948</v>
      </c>
      <c r="H6567" t="s">
        <v>53</v>
      </c>
      <c r="I6567" t="s">
        <v>54</v>
      </c>
      <c r="J6567" t="s">
        <v>1511</v>
      </c>
      <c r="K6567" t="s">
        <v>1275</v>
      </c>
      <c r="L6567">
        <v>1841</v>
      </c>
      <c r="M6567" t="s">
        <v>175</v>
      </c>
      <c r="N6567" t="s">
        <v>2509</v>
      </c>
      <c r="O6567" t="s">
        <v>59</v>
      </c>
      <c r="P6567" t="s">
        <v>63</v>
      </c>
      <c r="Q6567" t="s">
        <v>2510</v>
      </c>
      <c r="R6567" s="19">
        <v>872.32</v>
      </c>
      <c r="S6567" s="17">
        <v>4</v>
      </c>
      <c r="T6567" s="20">
        <v>0</v>
      </c>
      <c r="U6567" s="19">
        <v>244.24959999999999</v>
      </c>
      <c r="V6567" s="20">
        <f t="shared" si="510"/>
        <v>0.27999999999999997</v>
      </c>
      <c r="W6567" s="17">
        <f t="shared" si="511"/>
        <v>2014</v>
      </c>
      <c r="X6567" t="str">
        <f t="shared" si="512"/>
        <v>May-2014</v>
      </c>
      <c r="Y6567" s="17">
        <f t="shared" si="513"/>
        <v>5</v>
      </c>
      <c r="Z6567" t="str">
        <f t="shared" si="514"/>
        <v>0% (No Discount)</v>
      </c>
      <c r="AA6567" s="17">
        <f>IF(COUNTIF($B$2:B6567,B6567)=1,1,0)</f>
        <v>0</v>
      </c>
      <c r="AB6567" s="17">
        <f>IF(COUNTIF($F$2:F6567,F6567)=1,1,0)</f>
        <v>0</v>
      </c>
    </row>
    <row r="6568" spans="1:28" x14ac:dyDescent="0.2">
      <c r="A6568" s="17">
        <v>6567</v>
      </c>
      <c r="B6568" t="s">
        <v>8998</v>
      </c>
      <c r="C6568" s="18">
        <v>42771</v>
      </c>
      <c r="D6568" s="18">
        <v>42774</v>
      </c>
      <c r="E6568" t="s">
        <v>50</v>
      </c>
      <c r="F6568" t="s">
        <v>806</v>
      </c>
      <c r="G6568" t="s">
        <v>807</v>
      </c>
      <c r="H6568" t="s">
        <v>53</v>
      </c>
      <c r="I6568" t="s">
        <v>54</v>
      </c>
      <c r="J6568" t="s">
        <v>8079</v>
      </c>
      <c r="K6568" t="s">
        <v>131</v>
      </c>
      <c r="L6568">
        <v>76706</v>
      </c>
      <c r="M6568" t="s">
        <v>132</v>
      </c>
      <c r="N6568" t="s">
        <v>2241</v>
      </c>
      <c r="O6568" t="s">
        <v>73</v>
      </c>
      <c r="P6568" t="s">
        <v>102</v>
      </c>
      <c r="Q6568" t="s">
        <v>2242</v>
      </c>
      <c r="R6568" s="19">
        <v>243.99199999999999</v>
      </c>
      <c r="S6568" s="17">
        <v>4</v>
      </c>
      <c r="T6568" s="20">
        <v>0.8</v>
      </c>
      <c r="U6568" s="19">
        <v>-426.98599999999999</v>
      </c>
      <c r="V6568" s="20">
        <f t="shared" si="510"/>
        <v>-1.75</v>
      </c>
      <c r="W6568" s="17">
        <f t="shared" si="511"/>
        <v>2017</v>
      </c>
      <c r="X6568" t="str">
        <f t="shared" si="512"/>
        <v>Feb-2017</v>
      </c>
      <c r="Y6568" s="17">
        <f t="shared" si="513"/>
        <v>3</v>
      </c>
      <c r="Z6568" t="str">
        <f t="shared" si="514"/>
        <v>Over 50%</v>
      </c>
      <c r="AA6568" s="17">
        <f>IF(COUNTIF($B$2:B6568,B6568)=1,1,0)</f>
        <v>1</v>
      </c>
      <c r="AB6568" s="17">
        <f>IF(COUNTIF($F$2:F6568,F6568)=1,1,0)</f>
        <v>0</v>
      </c>
    </row>
    <row r="6569" spans="1:28" x14ac:dyDescent="0.2">
      <c r="A6569" s="17">
        <v>6568</v>
      </c>
      <c r="B6569" t="s">
        <v>8998</v>
      </c>
      <c r="C6569" s="18">
        <v>42771</v>
      </c>
      <c r="D6569" s="18">
        <v>42774</v>
      </c>
      <c r="E6569" t="s">
        <v>50</v>
      </c>
      <c r="F6569" t="s">
        <v>806</v>
      </c>
      <c r="G6569" t="s">
        <v>807</v>
      </c>
      <c r="H6569" t="s">
        <v>53</v>
      </c>
      <c r="I6569" t="s">
        <v>54</v>
      </c>
      <c r="J6569" t="s">
        <v>8079</v>
      </c>
      <c r="K6569" t="s">
        <v>131</v>
      </c>
      <c r="L6569">
        <v>76706</v>
      </c>
      <c r="M6569" t="s">
        <v>132</v>
      </c>
      <c r="N6569" t="s">
        <v>5458</v>
      </c>
      <c r="O6569" t="s">
        <v>73</v>
      </c>
      <c r="P6569" t="s">
        <v>95</v>
      </c>
      <c r="Q6569" t="s">
        <v>3070</v>
      </c>
      <c r="R6569" s="19">
        <v>7.12</v>
      </c>
      <c r="S6569" s="17">
        <v>5</v>
      </c>
      <c r="T6569" s="20">
        <v>0.2</v>
      </c>
      <c r="U6569" s="19">
        <v>0.71199999999999997</v>
      </c>
      <c r="V6569" s="20">
        <f t="shared" si="510"/>
        <v>9.9999999999999992E-2</v>
      </c>
      <c r="W6569" s="17">
        <f t="shared" si="511"/>
        <v>2017</v>
      </c>
      <c r="X6569" t="str">
        <f t="shared" si="512"/>
        <v>Feb-2017</v>
      </c>
      <c r="Y6569" s="17">
        <f t="shared" si="513"/>
        <v>3</v>
      </c>
      <c r="Z6569" t="str">
        <f t="shared" si="514"/>
        <v>11-20%</v>
      </c>
      <c r="AA6569" s="17">
        <f>IF(COUNTIF($B$2:B6569,B6569)=1,1,0)</f>
        <v>0</v>
      </c>
      <c r="AB6569" s="17">
        <f>IF(COUNTIF($F$2:F6569,F6569)=1,1,0)</f>
        <v>0</v>
      </c>
    </row>
    <row r="6570" spans="1:28" x14ac:dyDescent="0.2">
      <c r="A6570" s="17">
        <v>6569</v>
      </c>
      <c r="B6570" t="s">
        <v>8999</v>
      </c>
      <c r="C6570" s="18">
        <v>41747</v>
      </c>
      <c r="D6570" s="18">
        <v>41751</v>
      </c>
      <c r="E6570" t="s">
        <v>77</v>
      </c>
      <c r="F6570" t="s">
        <v>317</v>
      </c>
      <c r="G6570" t="s">
        <v>318</v>
      </c>
      <c r="H6570" t="s">
        <v>53</v>
      </c>
      <c r="I6570" t="s">
        <v>54</v>
      </c>
      <c r="J6570" t="s">
        <v>211</v>
      </c>
      <c r="K6570" t="s">
        <v>131</v>
      </c>
      <c r="L6570">
        <v>77095</v>
      </c>
      <c r="M6570" t="s">
        <v>132</v>
      </c>
      <c r="N6570" t="s">
        <v>314</v>
      </c>
      <c r="O6570" t="s">
        <v>73</v>
      </c>
      <c r="P6570" t="s">
        <v>95</v>
      </c>
      <c r="Q6570" t="s">
        <v>315</v>
      </c>
      <c r="R6570" s="19">
        <v>2.6880000000000002</v>
      </c>
      <c r="S6570" s="17">
        <v>2</v>
      </c>
      <c r="T6570" s="20">
        <v>0.2</v>
      </c>
      <c r="U6570" s="19">
        <v>1.008</v>
      </c>
      <c r="V6570" s="20">
        <f t="shared" si="510"/>
        <v>0.375</v>
      </c>
      <c r="W6570" s="17">
        <f t="shared" si="511"/>
        <v>2014</v>
      </c>
      <c r="X6570" t="str">
        <f t="shared" si="512"/>
        <v>Apr-2014</v>
      </c>
      <c r="Y6570" s="17">
        <f t="shared" si="513"/>
        <v>4</v>
      </c>
      <c r="Z6570" t="str">
        <f t="shared" si="514"/>
        <v>11-20%</v>
      </c>
      <c r="AA6570" s="17">
        <f>IF(COUNTIF($B$2:B6570,B6570)=1,1,0)</f>
        <v>1</v>
      </c>
      <c r="AB6570" s="17">
        <f>IF(COUNTIF($F$2:F6570,F6570)=1,1,0)</f>
        <v>0</v>
      </c>
    </row>
    <row r="6571" spans="1:28" x14ac:dyDescent="0.2">
      <c r="A6571" s="17">
        <v>6570</v>
      </c>
      <c r="B6571" t="s">
        <v>8999</v>
      </c>
      <c r="C6571" s="18">
        <v>41747</v>
      </c>
      <c r="D6571" s="18">
        <v>41751</v>
      </c>
      <c r="E6571" t="s">
        <v>77</v>
      </c>
      <c r="F6571" t="s">
        <v>317</v>
      </c>
      <c r="G6571" t="s">
        <v>318</v>
      </c>
      <c r="H6571" t="s">
        <v>53</v>
      </c>
      <c r="I6571" t="s">
        <v>54</v>
      </c>
      <c r="J6571" t="s">
        <v>211</v>
      </c>
      <c r="K6571" t="s">
        <v>131</v>
      </c>
      <c r="L6571">
        <v>77095</v>
      </c>
      <c r="M6571" t="s">
        <v>132</v>
      </c>
      <c r="N6571" t="s">
        <v>1194</v>
      </c>
      <c r="O6571" t="s">
        <v>59</v>
      </c>
      <c r="P6571" t="s">
        <v>63</v>
      </c>
      <c r="Q6571" t="s">
        <v>1195</v>
      </c>
      <c r="R6571" s="19">
        <v>317.05799999999999</v>
      </c>
      <c r="S6571" s="17">
        <v>3</v>
      </c>
      <c r="T6571" s="20">
        <v>0.3</v>
      </c>
      <c r="U6571" s="19">
        <v>-18.117599999999999</v>
      </c>
      <c r="V6571" s="20">
        <f t="shared" si="510"/>
        <v>-5.7142857142857141E-2</v>
      </c>
      <c r="W6571" s="17">
        <f t="shared" si="511"/>
        <v>2014</v>
      </c>
      <c r="X6571" t="str">
        <f t="shared" si="512"/>
        <v>Apr-2014</v>
      </c>
      <c r="Y6571" s="17">
        <f t="shared" si="513"/>
        <v>4</v>
      </c>
      <c r="Z6571" t="str">
        <f t="shared" si="514"/>
        <v>21-30%</v>
      </c>
      <c r="AA6571" s="17">
        <f>IF(COUNTIF($B$2:B6571,B6571)=1,1,0)</f>
        <v>0</v>
      </c>
      <c r="AB6571" s="17">
        <f>IF(COUNTIF($F$2:F6571,F6571)=1,1,0)</f>
        <v>0</v>
      </c>
    </row>
    <row r="6572" spans="1:28" x14ac:dyDescent="0.2">
      <c r="A6572" s="17">
        <v>6571</v>
      </c>
      <c r="B6572" t="s">
        <v>8999</v>
      </c>
      <c r="C6572" s="18">
        <v>41747</v>
      </c>
      <c r="D6572" s="18">
        <v>41751</v>
      </c>
      <c r="E6572" t="s">
        <v>77</v>
      </c>
      <c r="F6572" t="s">
        <v>317</v>
      </c>
      <c r="G6572" t="s">
        <v>318</v>
      </c>
      <c r="H6572" t="s">
        <v>53</v>
      </c>
      <c r="I6572" t="s">
        <v>54</v>
      </c>
      <c r="J6572" t="s">
        <v>211</v>
      </c>
      <c r="K6572" t="s">
        <v>131</v>
      </c>
      <c r="L6572">
        <v>77095</v>
      </c>
      <c r="M6572" t="s">
        <v>132</v>
      </c>
      <c r="N6572" t="s">
        <v>2500</v>
      </c>
      <c r="O6572" t="s">
        <v>73</v>
      </c>
      <c r="P6572" t="s">
        <v>200</v>
      </c>
      <c r="Q6572" t="s">
        <v>2501</v>
      </c>
      <c r="R6572" s="19">
        <v>149.352</v>
      </c>
      <c r="S6572" s="17">
        <v>3</v>
      </c>
      <c r="T6572" s="20">
        <v>0.2</v>
      </c>
      <c r="U6572" s="19">
        <v>50.406300000000002</v>
      </c>
      <c r="V6572" s="20">
        <f t="shared" si="510"/>
        <v>0.33750000000000002</v>
      </c>
      <c r="W6572" s="17">
        <f t="shared" si="511"/>
        <v>2014</v>
      </c>
      <c r="X6572" t="str">
        <f t="shared" si="512"/>
        <v>Apr-2014</v>
      </c>
      <c r="Y6572" s="17">
        <f t="shared" si="513"/>
        <v>4</v>
      </c>
      <c r="Z6572" t="str">
        <f t="shared" si="514"/>
        <v>11-20%</v>
      </c>
      <c r="AA6572" s="17">
        <f>IF(COUNTIF($B$2:B6572,B6572)=1,1,0)</f>
        <v>0</v>
      </c>
      <c r="AB6572" s="17">
        <f>IF(COUNTIF($F$2:F6572,F6572)=1,1,0)</f>
        <v>0</v>
      </c>
    </row>
    <row r="6573" spans="1:28" x14ac:dyDescent="0.2">
      <c r="A6573" s="17">
        <v>6572</v>
      </c>
      <c r="B6573" t="s">
        <v>8999</v>
      </c>
      <c r="C6573" s="18">
        <v>41747</v>
      </c>
      <c r="D6573" s="18">
        <v>41751</v>
      </c>
      <c r="E6573" t="s">
        <v>77</v>
      </c>
      <c r="F6573" t="s">
        <v>317</v>
      </c>
      <c r="G6573" t="s">
        <v>318</v>
      </c>
      <c r="H6573" t="s">
        <v>53</v>
      </c>
      <c r="I6573" t="s">
        <v>54</v>
      </c>
      <c r="J6573" t="s">
        <v>211</v>
      </c>
      <c r="K6573" t="s">
        <v>131</v>
      </c>
      <c r="L6573">
        <v>77095</v>
      </c>
      <c r="M6573" t="s">
        <v>132</v>
      </c>
      <c r="N6573" t="s">
        <v>6574</v>
      </c>
      <c r="O6573" t="s">
        <v>98</v>
      </c>
      <c r="P6573" t="s">
        <v>188</v>
      </c>
      <c r="Q6573" t="s">
        <v>6575</v>
      </c>
      <c r="R6573" s="19">
        <v>227.976</v>
      </c>
      <c r="S6573" s="17">
        <v>3</v>
      </c>
      <c r="T6573" s="20">
        <v>0.2</v>
      </c>
      <c r="U6573" s="19">
        <v>28.497</v>
      </c>
      <c r="V6573" s="20">
        <f t="shared" si="510"/>
        <v>0.125</v>
      </c>
      <c r="W6573" s="17">
        <f t="shared" si="511"/>
        <v>2014</v>
      </c>
      <c r="X6573" t="str">
        <f t="shared" si="512"/>
        <v>Apr-2014</v>
      </c>
      <c r="Y6573" s="17">
        <f t="shared" si="513"/>
        <v>4</v>
      </c>
      <c r="Z6573" t="str">
        <f t="shared" si="514"/>
        <v>11-20%</v>
      </c>
      <c r="AA6573" s="17">
        <f>IF(COUNTIF($B$2:B6573,B6573)=1,1,0)</f>
        <v>0</v>
      </c>
      <c r="AB6573" s="17">
        <f>IF(COUNTIF($F$2:F6573,F6573)=1,1,0)</f>
        <v>0</v>
      </c>
    </row>
    <row r="6574" spans="1:28" x14ac:dyDescent="0.2">
      <c r="A6574" s="17">
        <v>6573</v>
      </c>
      <c r="B6574" t="s">
        <v>9000</v>
      </c>
      <c r="C6574" s="18">
        <v>42500</v>
      </c>
      <c r="D6574" s="18">
        <v>42506</v>
      </c>
      <c r="E6574" t="s">
        <v>77</v>
      </c>
      <c r="F6574" t="s">
        <v>7453</v>
      </c>
      <c r="G6574" t="s">
        <v>7454</v>
      </c>
      <c r="H6574" t="s">
        <v>53</v>
      </c>
      <c r="I6574" t="s">
        <v>54</v>
      </c>
      <c r="J6574" t="s">
        <v>122</v>
      </c>
      <c r="K6574" t="s">
        <v>123</v>
      </c>
      <c r="L6574">
        <v>98105</v>
      </c>
      <c r="M6574" t="s">
        <v>71</v>
      </c>
      <c r="N6574" t="s">
        <v>5325</v>
      </c>
      <c r="O6574" t="s">
        <v>73</v>
      </c>
      <c r="P6574" t="s">
        <v>117</v>
      </c>
      <c r="Q6574" t="s">
        <v>5326</v>
      </c>
      <c r="R6574" s="19">
        <v>11.96</v>
      </c>
      <c r="S6574" s="17">
        <v>2</v>
      </c>
      <c r="T6574" s="20">
        <v>0</v>
      </c>
      <c r="U6574" s="19">
        <v>5.8604000000000003</v>
      </c>
      <c r="V6574" s="20">
        <f t="shared" si="510"/>
        <v>0.49</v>
      </c>
      <c r="W6574" s="17">
        <f t="shared" si="511"/>
        <v>2016</v>
      </c>
      <c r="X6574" t="str">
        <f t="shared" si="512"/>
        <v>May-2016</v>
      </c>
      <c r="Y6574" s="17">
        <f t="shared" si="513"/>
        <v>6</v>
      </c>
      <c r="Z6574" t="str">
        <f t="shared" si="514"/>
        <v>0% (No Discount)</v>
      </c>
      <c r="AA6574" s="17">
        <f>IF(COUNTIF($B$2:B6574,B6574)=1,1,0)</f>
        <v>1</v>
      </c>
      <c r="AB6574" s="17">
        <f>IF(COUNTIF($F$2:F6574,F6574)=1,1,0)</f>
        <v>0</v>
      </c>
    </row>
    <row r="6575" spans="1:28" x14ac:dyDescent="0.2">
      <c r="A6575" s="17">
        <v>6574</v>
      </c>
      <c r="B6575" t="s">
        <v>9001</v>
      </c>
      <c r="C6575" s="18">
        <v>42699</v>
      </c>
      <c r="D6575" s="18">
        <v>42704</v>
      </c>
      <c r="E6575" t="s">
        <v>77</v>
      </c>
      <c r="F6575" t="s">
        <v>8589</v>
      </c>
      <c r="G6575" t="s">
        <v>8590</v>
      </c>
      <c r="H6575" t="s">
        <v>68</v>
      </c>
      <c r="I6575" t="s">
        <v>54</v>
      </c>
      <c r="J6575" t="s">
        <v>2158</v>
      </c>
      <c r="K6575" t="s">
        <v>817</v>
      </c>
      <c r="L6575">
        <v>7060</v>
      </c>
      <c r="M6575" t="s">
        <v>175</v>
      </c>
      <c r="N6575" t="s">
        <v>1684</v>
      </c>
      <c r="O6575" t="s">
        <v>73</v>
      </c>
      <c r="P6575" t="s">
        <v>86</v>
      </c>
      <c r="Q6575" t="s">
        <v>1685</v>
      </c>
      <c r="R6575" s="19">
        <v>563.4</v>
      </c>
      <c r="S6575" s="17">
        <v>4</v>
      </c>
      <c r="T6575" s="20">
        <v>0</v>
      </c>
      <c r="U6575" s="19">
        <v>67.608000000000004</v>
      </c>
      <c r="V6575" s="20">
        <f t="shared" si="510"/>
        <v>0.12000000000000001</v>
      </c>
      <c r="W6575" s="17">
        <f t="shared" si="511"/>
        <v>2016</v>
      </c>
      <c r="X6575" t="str">
        <f t="shared" si="512"/>
        <v>Nov-2016</v>
      </c>
      <c r="Y6575" s="17">
        <f t="shared" si="513"/>
        <v>5</v>
      </c>
      <c r="Z6575" t="str">
        <f t="shared" si="514"/>
        <v>0% (No Discount)</v>
      </c>
      <c r="AA6575" s="17">
        <f>IF(COUNTIF($B$2:B6575,B6575)=1,1,0)</f>
        <v>1</v>
      </c>
      <c r="AB6575" s="17">
        <f>IF(COUNTIF($F$2:F6575,F6575)=1,1,0)</f>
        <v>0</v>
      </c>
    </row>
    <row r="6576" spans="1:28" x14ac:dyDescent="0.2">
      <c r="A6576" s="17">
        <v>6575</v>
      </c>
      <c r="B6576" t="s">
        <v>9001</v>
      </c>
      <c r="C6576" s="18">
        <v>42699</v>
      </c>
      <c r="D6576" s="18">
        <v>42704</v>
      </c>
      <c r="E6576" t="s">
        <v>77</v>
      </c>
      <c r="F6576" t="s">
        <v>8589</v>
      </c>
      <c r="G6576" t="s">
        <v>8590</v>
      </c>
      <c r="H6576" t="s">
        <v>68</v>
      </c>
      <c r="I6576" t="s">
        <v>54</v>
      </c>
      <c r="J6576" t="s">
        <v>2158</v>
      </c>
      <c r="K6576" t="s">
        <v>817</v>
      </c>
      <c r="L6576">
        <v>7060</v>
      </c>
      <c r="M6576" t="s">
        <v>175</v>
      </c>
      <c r="N6576" t="s">
        <v>9002</v>
      </c>
      <c r="O6576" t="s">
        <v>98</v>
      </c>
      <c r="P6576" t="s">
        <v>711</v>
      </c>
      <c r="Q6576" t="s">
        <v>9003</v>
      </c>
      <c r="R6576" s="19">
        <v>319.92</v>
      </c>
      <c r="S6576" s="17">
        <v>8</v>
      </c>
      <c r="T6576" s="20">
        <v>0</v>
      </c>
      <c r="U6576" s="19">
        <v>118.3704</v>
      </c>
      <c r="V6576" s="20">
        <f t="shared" si="510"/>
        <v>0.37</v>
      </c>
      <c r="W6576" s="17">
        <f t="shared" si="511"/>
        <v>2016</v>
      </c>
      <c r="X6576" t="str">
        <f t="shared" si="512"/>
        <v>Nov-2016</v>
      </c>
      <c r="Y6576" s="17">
        <f t="shared" si="513"/>
        <v>5</v>
      </c>
      <c r="Z6576" t="str">
        <f t="shared" si="514"/>
        <v>0% (No Discount)</v>
      </c>
      <c r="AA6576" s="17">
        <f>IF(COUNTIF($B$2:B6576,B6576)=1,1,0)</f>
        <v>0</v>
      </c>
      <c r="AB6576" s="17">
        <f>IF(COUNTIF($F$2:F6576,F6576)=1,1,0)</f>
        <v>0</v>
      </c>
    </row>
    <row r="6577" spans="1:28" x14ac:dyDescent="0.2">
      <c r="A6577" s="17">
        <v>6576</v>
      </c>
      <c r="B6577" t="s">
        <v>9004</v>
      </c>
      <c r="C6577" s="18">
        <v>42797</v>
      </c>
      <c r="D6577" s="18">
        <v>42802</v>
      </c>
      <c r="E6577" t="s">
        <v>77</v>
      </c>
      <c r="F6577" t="s">
        <v>6977</v>
      </c>
      <c r="G6577" t="s">
        <v>6978</v>
      </c>
      <c r="H6577" t="s">
        <v>53</v>
      </c>
      <c r="I6577" t="s">
        <v>54</v>
      </c>
      <c r="J6577" t="s">
        <v>69</v>
      </c>
      <c r="K6577" t="s">
        <v>70</v>
      </c>
      <c r="L6577">
        <v>90008</v>
      </c>
      <c r="M6577" t="s">
        <v>71</v>
      </c>
      <c r="N6577" t="s">
        <v>6722</v>
      </c>
      <c r="O6577" t="s">
        <v>98</v>
      </c>
      <c r="P6577" t="s">
        <v>188</v>
      </c>
      <c r="Q6577" t="s">
        <v>6723</v>
      </c>
      <c r="R6577" s="19">
        <v>1049.44</v>
      </c>
      <c r="S6577" s="17">
        <v>8</v>
      </c>
      <c r="T6577" s="20">
        <v>0</v>
      </c>
      <c r="U6577" s="19">
        <v>440.76479999999998</v>
      </c>
      <c r="V6577" s="20">
        <f t="shared" si="510"/>
        <v>0.42</v>
      </c>
      <c r="W6577" s="17">
        <f t="shared" si="511"/>
        <v>2017</v>
      </c>
      <c r="X6577" t="str">
        <f t="shared" si="512"/>
        <v>Mar-2017</v>
      </c>
      <c r="Y6577" s="17">
        <f t="shared" si="513"/>
        <v>5</v>
      </c>
      <c r="Z6577" t="str">
        <f t="shared" si="514"/>
        <v>0% (No Discount)</v>
      </c>
      <c r="AA6577" s="17">
        <f>IF(COUNTIF($B$2:B6577,B6577)=1,1,0)</f>
        <v>1</v>
      </c>
      <c r="AB6577" s="17">
        <f>IF(COUNTIF($F$2:F6577,F6577)=1,1,0)</f>
        <v>0</v>
      </c>
    </row>
    <row r="6578" spans="1:28" x14ac:dyDescent="0.2">
      <c r="A6578" s="17">
        <v>6577</v>
      </c>
      <c r="B6578" t="s">
        <v>9004</v>
      </c>
      <c r="C6578" s="18">
        <v>42797</v>
      </c>
      <c r="D6578" s="18">
        <v>42802</v>
      </c>
      <c r="E6578" t="s">
        <v>77</v>
      </c>
      <c r="F6578" t="s">
        <v>6977</v>
      </c>
      <c r="G6578" t="s">
        <v>6978</v>
      </c>
      <c r="H6578" t="s">
        <v>53</v>
      </c>
      <c r="I6578" t="s">
        <v>54</v>
      </c>
      <c r="J6578" t="s">
        <v>69</v>
      </c>
      <c r="K6578" t="s">
        <v>70</v>
      </c>
      <c r="L6578">
        <v>90008</v>
      </c>
      <c r="M6578" t="s">
        <v>71</v>
      </c>
      <c r="N6578" t="s">
        <v>308</v>
      </c>
      <c r="O6578" t="s">
        <v>59</v>
      </c>
      <c r="P6578" t="s">
        <v>63</v>
      </c>
      <c r="Q6578" t="s">
        <v>309</v>
      </c>
      <c r="R6578" s="19">
        <v>170.352</v>
      </c>
      <c r="S6578" s="17">
        <v>3</v>
      </c>
      <c r="T6578" s="20">
        <v>0.2</v>
      </c>
      <c r="U6578" s="19">
        <v>-17.0352</v>
      </c>
      <c r="V6578" s="20">
        <f t="shared" si="510"/>
        <v>-9.9999999999999992E-2</v>
      </c>
      <c r="W6578" s="17">
        <f t="shared" si="511"/>
        <v>2017</v>
      </c>
      <c r="X6578" t="str">
        <f t="shared" si="512"/>
        <v>Mar-2017</v>
      </c>
      <c r="Y6578" s="17">
        <f t="shared" si="513"/>
        <v>5</v>
      </c>
      <c r="Z6578" t="str">
        <f t="shared" si="514"/>
        <v>11-20%</v>
      </c>
      <c r="AA6578" s="17">
        <f>IF(COUNTIF($B$2:B6578,B6578)=1,1,0)</f>
        <v>0</v>
      </c>
      <c r="AB6578" s="17">
        <f>IF(COUNTIF($F$2:F6578,F6578)=1,1,0)</f>
        <v>0</v>
      </c>
    </row>
    <row r="6579" spans="1:28" x14ac:dyDescent="0.2">
      <c r="A6579" s="17">
        <v>6578</v>
      </c>
      <c r="B6579" t="s">
        <v>9005</v>
      </c>
      <c r="C6579" s="18">
        <v>42344</v>
      </c>
      <c r="D6579" s="18">
        <v>42349</v>
      </c>
      <c r="E6579" t="s">
        <v>50</v>
      </c>
      <c r="F6579" t="s">
        <v>1731</v>
      </c>
      <c r="G6579" t="s">
        <v>1732</v>
      </c>
      <c r="H6579" t="s">
        <v>53</v>
      </c>
      <c r="I6579" t="s">
        <v>54</v>
      </c>
      <c r="J6579" t="s">
        <v>1157</v>
      </c>
      <c r="K6579" t="s">
        <v>346</v>
      </c>
      <c r="L6579">
        <v>22204</v>
      </c>
      <c r="M6579" t="s">
        <v>57</v>
      </c>
      <c r="N6579" t="s">
        <v>4545</v>
      </c>
      <c r="O6579" t="s">
        <v>98</v>
      </c>
      <c r="P6579" t="s">
        <v>99</v>
      </c>
      <c r="Q6579" t="s">
        <v>4546</v>
      </c>
      <c r="R6579" s="19">
        <v>173.94</v>
      </c>
      <c r="S6579" s="17">
        <v>6</v>
      </c>
      <c r="T6579" s="20">
        <v>0</v>
      </c>
      <c r="U6579" s="19">
        <v>50.442599999999999</v>
      </c>
      <c r="V6579" s="20">
        <f t="shared" si="510"/>
        <v>0.28999999999999998</v>
      </c>
      <c r="W6579" s="17">
        <f t="shared" si="511"/>
        <v>2015</v>
      </c>
      <c r="X6579" t="str">
        <f t="shared" si="512"/>
        <v>Dec-2015</v>
      </c>
      <c r="Y6579" s="17">
        <f t="shared" si="513"/>
        <v>5</v>
      </c>
      <c r="Z6579" t="str">
        <f t="shared" si="514"/>
        <v>0% (No Discount)</v>
      </c>
      <c r="AA6579" s="17">
        <f>IF(COUNTIF($B$2:B6579,B6579)=1,1,0)</f>
        <v>1</v>
      </c>
      <c r="AB6579" s="17">
        <f>IF(COUNTIF($F$2:F6579,F6579)=1,1,0)</f>
        <v>0</v>
      </c>
    </row>
    <row r="6580" spans="1:28" x14ac:dyDescent="0.2">
      <c r="A6580" s="17">
        <v>6579</v>
      </c>
      <c r="B6580" t="s">
        <v>9006</v>
      </c>
      <c r="C6580" s="18">
        <v>41876</v>
      </c>
      <c r="D6580" s="18">
        <v>41881</v>
      </c>
      <c r="E6580" t="s">
        <v>77</v>
      </c>
      <c r="F6580" t="s">
        <v>5280</v>
      </c>
      <c r="G6580" t="s">
        <v>5281</v>
      </c>
      <c r="H6580" t="s">
        <v>53</v>
      </c>
      <c r="I6580" t="s">
        <v>54</v>
      </c>
      <c r="J6580" t="s">
        <v>122</v>
      </c>
      <c r="K6580" t="s">
        <v>123</v>
      </c>
      <c r="L6580">
        <v>98103</v>
      </c>
      <c r="M6580" t="s">
        <v>71</v>
      </c>
      <c r="N6580" t="s">
        <v>4635</v>
      </c>
      <c r="O6580" t="s">
        <v>98</v>
      </c>
      <c r="P6580" t="s">
        <v>99</v>
      </c>
      <c r="Q6580" t="s">
        <v>4636</v>
      </c>
      <c r="R6580" s="19">
        <v>1007.944</v>
      </c>
      <c r="S6580" s="17">
        <v>7</v>
      </c>
      <c r="T6580" s="20">
        <v>0.2</v>
      </c>
      <c r="U6580" s="19">
        <v>75.595799999999997</v>
      </c>
      <c r="V6580" s="20">
        <f t="shared" si="510"/>
        <v>7.4999999999999997E-2</v>
      </c>
      <c r="W6580" s="17">
        <f t="shared" si="511"/>
        <v>2014</v>
      </c>
      <c r="X6580" t="str">
        <f t="shared" si="512"/>
        <v>Aug-2014</v>
      </c>
      <c r="Y6580" s="17">
        <f t="shared" si="513"/>
        <v>5</v>
      </c>
      <c r="Z6580" t="str">
        <f t="shared" si="514"/>
        <v>11-20%</v>
      </c>
      <c r="AA6580" s="17">
        <f>IF(COUNTIF($B$2:B6580,B6580)=1,1,0)</f>
        <v>1</v>
      </c>
      <c r="AB6580" s="17">
        <f>IF(COUNTIF($F$2:F6580,F6580)=1,1,0)</f>
        <v>0</v>
      </c>
    </row>
    <row r="6581" spans="1:28" x14ac:dyDescent="0.2">
      <c r="A6581" s="17">
        <v>6580</v>
      </c>
      <c r="B6581" t="s">
        <v>9007</v>
      </c>
      <c r="C6581" s="18">
        <v>42665</v>
      </c>
      <c r="D6581" s="18">
        <v>42665</v>
      </c>
      <c r="E6581" t="s">
        <v>1320</v>
      </c>
      <c r="F6581" t="s">
        <v>5935</v>
      </c>
      <c r="G6581" t="s">
        <v>5936</v>
      </c>
      <c r="H6581" t="s">
        <v>53</v>
      </c>
      <c r="I6581" t="s">
        <v>54</v>
      </c>
      <c r="J6581" t="s">
        <v>122</v>
      </c>
      <c r="K6581" t="s">
        <v>123</v>
      </c>
      <c r="L6581">
        <v>98105</v>
      </c>
      <c r="M6581" t="s">
        <v>71</v>
      </c>
      <c r="N6581" t="s">
        <v>4344</v>
      </c>
      <c r="O6581" t="s">
        <v>73</v>
      </c>
      <c r="P6581" t="s">
        <v>117</v>
      </c>
      <c r="Q6581" t="s">
        <v>4345</v>
      </c>
      <c r="R6581" s="19">
        <v>6.68</v>
      </c>
      <c r="S6581" s="17">
        <v>1</v>
      </c>
      <c r="T6581" s="20">
        <v>0</v>
      </c>
      <c r="U6581" s="19">
        <v>3.2063999999999999</v>
      </c>
      <c r="V6581" s="20">
        <f t="shared" si="510"/>
        <v>0.48</v>
      </c>
      <c r="W6581" s="17">
        <f t="shared" si="511"/>
        <v>2016</v>
      </c>
      <c r="X6581" t="str">
        <f t="shared" si="512"/>
        <v>Oct-2016</v>
      </c>
      <c r="Y6581" s="17">
        <f t="shared" si="513"/>
        <v>0</v>
      </c>
      <c r="Z6581" t="str">
        <f t="shared" si="514"/>
        <v>0% (No Discount)</v>
      </c>
      <c r="AA6581" s="17">
        <f>IF(COUNTIF($B$2:B6581,B6581)=1,1,0)</f>
        <v>1</v>
      </c>
      <c r="AB6581" s="17">
        <f>IF(COUNTIF($F$2:F6581,F6581)=1,1,0)</f>
        <v>0</v>
      </c>
    </row>
    <row r="6582" spans="1:28" x14ac:dyDescent="0.2">
      <c r="A6582" s="17">
        <v>6581</v>
      </c>
      <c r="B6582" t="s">
        <v>9007</v>
      </c>
      <c r="C6582" s="18">
        <v>42665</v>
      </c>
      <c r="D6582" s="18">
        <v>42665</v>
      </c>
      <c r="E6582" t="s">
        <v>1320</v>
      </c>
      <c r="F6582" t="s">
        <v>5935</v>
      </c>
      <c r="G6582" t="s">
        <v>5936</v>
      </c>
      <c r="H6582" t="s">
        <v>53</v>
      </c>
      <c r="I6582" t="s">
        <v>54</v>
      </c>
      <c r="J6582" t="s">
        <v>122</v>
      </c>
      <c r="K6582" t="s">
        <v>123</v>
      </c>
      <c r="L6582">
        <v>98105</v>
      </c>
      <c r="M6582" t="s">
        <v>71</v>
      </c>
      <c r="N6582" t="s">
        <v>7220</v>
      </c>
      <c r="O6582" t="s">
        <v>73</v>
      </c>
      <c r="P6582" t="s">
        <v>95</v>
      </c>
      <c r="Q6582" t="s">
        <v>4260</v>
      </c>
      <c r="R6582" s="19">
        <v>8.34</v>
      </c>
      <c r="S6582" s="17">
        <v>3</v>
      </c>
      <c r="T6582" s="20">
        <v>0</v>
      </c>
      <c r="U6582" s="19">
        <v>2.2517999999999998</v>
      </c>
      <c r="V6582" s="20">
        <f t="shared" si="510"/>
        <v>0.26999999999999996</v>
      </c>
      <c r="W6582" s="17">
        <f t="shared" si="511"/>
        <v>2016</v>
      </c>
      <c r="X6582" t="str">
        <f t="shared" si="512"/>
        <v>Oct-2016</v>
      </c>
      <c r="Y6582" s="17">
        <f t="shared" si="513"/>
        <v>0</v>
      </c>
      <c r="Z6582" t="str">
        <f t="shared" si="514"/>
        <v>0% (No Discount)</v>
      </c>
      <c r="AA6582" s="17">
        <f>IF(COUNTIF($B$2:B6582,B6582)=1,1,0)</f>
        <v>0</v>
      </c>
      <c r="AB6582" s="17">
        <f>IF(COUNTIF($F$2:F6582,F6582)=1,1,0)</f>
        <v>0</v>
      </c>
    </row>
    <row r="6583" spans="1:28" x14ac:dyDescent="0.2">
      <c r="A6583" s="17">
        <v>6582</v>
      </c>
      <c r="B6583" t="s">
        <v>9007</v>
      </c>
      <c r="C6583" s="18">
        <v>42665</v>
      </c>
      <c r="D6583" s="18">
        <v>42665</v>
      </c>
      <c r="E6583" t="s">
        <v>1320</v>
      </c>
      <c r="F6583" t="s">
        <v>5935</v>
      </c>
      <c r="G6583" t="s">
        <v>5936</v>
      </c>
      <c r="H6583" t="s">
        <v>53</v>
      </c>
      <c r="I6583" t="s">
        <v>54</v>
      </c>
      <c r="J6583" t="s">
        <v>122</v>
      </c>
      <c r="K6583" t="s">
        <v>123</v>
      </c>
      <c r="L6583">
        <v>98105</v>
      </c>
      <c r="M6583" t="s">
        <v>71</v>
      </c>
      <c r="N6583" t="s">
        <v>9008</v>
      </c>
      <c r="O6583" t="s">
        <v>59</v>
      </c>
      <c r="P6583" t="s">
        <v>92</v>
      </c>
      <c r="Q6583" t="s">
        <v>9009</v>
      </c>
      <c r="R6583" s="19">
        <v>101.94</v>
      </c>
      <c r="S6583" s="17">
        <v>3</v>
      </c>
      <c r="T6583" s="20">
        <v>0</v>
      </c>
      <c r="U6583" s="19">
        <v>30.582000000000001</v>
      </c>
      <c r="V6583" s="20">
        <f t="shared" si="510"/>
        <v>0.3</v>
      </c>
      <c r="W6583" s="17">
        <f t="shared" si="511"/>
        <v>2016</v>
      </c>
      <c r="X6583" t="str">
        <f t="shared" si="512"/>
        <v>Oct-2016</v>
      </c>
      <c r="Y6583" s="17">
        <f t="shared" si="513"/>
        <v>0</v>
      </c>
      <c r="Z6583" t="str">
        <f t="shared" si="514"/>
        <v>0% (No Discount)</v>
      </c>
      <c r="AA6583" s="17">
        <f>IF(COUNTIF($B$2:B6583,B6583)=1,1,0)</f>
        <v>0</v>
      </c>
      <c r="AB6583" s="17">
        <f>IF(COUNTIF($F$2:F6583,F6583)=1,1,0)</f>
        <v>0</v>
      </c>
    </row>
    <row r="6584" spans="1:28" x14ac:dyDescent="0.2">
      <c r="A6584" s="17">
        <v>6583</v>
      </c>
      <c r="B6584" t="s">
        <v>9010</v>
      </c>
      <c r="C6584" s="18">
        <v>42589</v>
      </c>
      <c r="D6584" s="18">
        <v>42593</v>
      </c>
      <c r="E6584" t="s">
        <v>77</v>
      </c>
      <c r="F6584" t="s">
        <v>583</v>
      </c>
      <c r="G6584" t="s">
        <v>584</v>
      </c>
      <c r="H6584" t="s">
        <v>68</v>
      </c>
      <c r="I6584" t="s">
        <v>54</v>
      </c>
      <c r="J6584" t="s">
        <v>2567</v>
      </c>
      <c r="K6584" t="s">
        <v>123</v>
      </c>
      <c r="L6584">
        <v>98026</v>
      </c>
      <c r="M6584" t="s">
        <v>71</v>
      </c>
      <c r="N6584" t="s">
        <v>2385</v>
      </c>
      <c r="O6584" t="s">
        <v>98</v>
      </c>
      <c r="P6584" t="s">
        <v>188</v>
      </c>
      <c r="Q6584" t="s">
        <v>2386</v>
      </c>
      <c r="R6584" s="19">
        <v>179.97</v>
      </c>
      <c r="S6584" s="17">
        <v>3</v>
      </c>
      <c r="T6584" s="20">
        <v>0</v>
      </c>
      <c r="U6584" s="19">
        <v>86.385599999999997</v>
      </c>
      <c r="V6584" s="20">
        <f t="shared" si="510"/>
        <v>0.48</v>
      </c>
      <c r="W6584" s="17">
        <f t="shared" si="511"/>
        <v>2016</v>
      </c>
      <c r="X6584" t="str">
        <f t="shared" si="512"/>
        <v>Aug-2016</v>
      </c>
      <c r="Y6584" s="17">
        <f t="shared" si="513"/>
        <v>4</v>
      </c>
      <c r="Z6584" t="str">
        <f t="shared" si="514"/>
        <v>0% (No Discount)</v>
      </c>
      <c r="AA6584" s="17">
        <f>IF(COUNTIF($B$2:B6584,B6584)=1,1,0)</f>
        <v>1</v>
      </c>
      <c r="AB6584" s="17">
        <f>IF(COUNTIF($F$2:F6584,F6584)=1,1,0)</f>
        <v>0</v>
      </c>
    </row>
    <row r="6585" spans="1:28" x14ac:dyDescent="0.2">
      <c r="A6585" s="17">
        <v>6584</v>
      </c>
      <c r="B6585" t="s">
        <v>9011</v>
      </c>
      <c r="C6585" s="18">
        <v>42937</v>
      </c>
      <c r="D6585" s="18">
        <v>42943</v>
      </c>
      <c r="E6585" t="s">
        <v>77</v>
      </c>
      <c r="F6585" t="s">
        <v>4929</v>
      </c>
      <c r="G6585" t="s">
        <v>4930</v>
      </c>
      <c r="H6585" t="s">
        <v>53</v>
      </c>
      <c r="I6585" t="s">
        <v>54</v>
      </c>
      <c r="J6585" t="s">
        <v>2008</v>
      </c>
      <c r="K6585" t="s">
        <v>346</v>
      </c>
      <c r="L6585">
        <v>24153</v>
      </c>
      <c r="M6585" t="s">
        <v>57</v>
      </c>
      <c r="N6585" t="s">
        <v>5753</v>
      </c>
      <c r="O6585" t="s">
        <v>73</v>
      </c>
      <c r="P6585" t="s">
        <v>95</v>
      </c>
      <c r="Q6585" t="s">
        <v>5754</v>
      </c>
      <c r="R6585" s="19">
        <v>101.94</v>
      </c>
      <c r="S6585" s="17">
        <v>6</v>
      </c>
      <c r="T6585" s="20">
        <v>0</v>
      </c>
      <c r="U6585" s="19">
        <v>29.5626</v>
      </c>
      <c r="V6585" s="20">
        <f t="shared" si="510"/>
        <v>0.28999999999999998</v>
      </c>
      <c r="W6585" s="17">
        <f t="shared" si="511"/>
        <v>2017</v>
      </c>
      <c r="X6585" t="str">
        <f t="shared" si="512"/>
        <v>Jul-2017</v>
      </c>
      <c r="Y6585" s="17">
        <f t="shared" si="513"/>
        <v>6</v>
      </c>
      <c r="Z6585" t="str">
        <f t="shared" si="514"/>
        <v>0% (No Discount)</v>
      </c>
      <c r="AA6585" s="17">
        <f>IF(COUNTIF($B$2:B6585,B6585)=1,1,0)</f>
        <v>1</v>
      </c>
      <c r="AB6585" s="17">
        <f>IF(COUNTIF($F$2:F6585,F6585)=1,1,0)</f>
        <v>0</v>
      </c>
    </row>
    <row r="6586" spans="1:28" x14ac:dyDescent="0.2">
      <c r="A6586" s="17">
        <v>6585</v>
      </c>
      <c r="B6586" t="s">
        <v>9011</v>
      </c>
      <c r="C6586" s="18">
        <v>42937</v>
      </c>
      <c r="D6586" s="18">
        <v>42943</v>
      </c>
      <c r="E6586" t="s">
        <v>77</v>
      </c>
      <c r="F6586" t="s">
        <v>4929</v>
      </c>
      <c r="G6586" t="s">
        <v>4930</v>
      </c>
      <c r="H6586" t="s">
        <v>53</v>
      </c>
      <c r="I6586" t="s">
        <v>54</v>
      </c>
      <c r="J6586" t="s">
        <v>2008</v>
      </c>
      <c r="K6586" t="s">
        <v>346</v>
      </c>
      <c r="L6586">
        <v>24153</v>
      </c>
      <c r="M6586" t="s">
        <v>57</v>
      </c>
      <c r="N6586" t="s">
        <v>2779</v>
      </c>
      <c r="O6586" t="s">
        <v>98</v>
      </c>
      <c r="P6586" t="s">
        <v>99</v>
      </c>
      <c r="Q6586" t="s">
        <v>2780</v>
      </c>
      <c r="R6586" s="19">
        <v>271.95999999999998</v>
      </c>
      <c r="S6586" s="17">
        <v>4</v>
      </c>
      <c r="T6586" s="20">
        <v>0</v>
      </c>
      <c r="U6586" s="19">
        <v>67.989999999999995</v>
      </c>
      <c r="V6586" s="20">
        <f t="shared" si="510"/>
        <v>0.25</v>
      </c>
      <c r="W6586" s="17">
        <f t="shared" si="511"/>
        <v>2017</v>
      </c>
      <c r="X6586" t="str">
        <f t="shared" si="512"/>
        <v>Jul-2017</v>
      </c>
      <c r="Y6586" s="17">
        <f t="shared" si="513"/>
        <v>6</v>
      </c>
      <c r="Z6586" t="str">
        <f t="shared" si="514"/>
        <v>0% (No Discount)</v>
      </c>
      <c r="AA6586" s="17">
        <f>IF(COUNTIF($B$2:B6586,B6586)=1,1,0)</f>
        <v>0</v>
      </c>
      <c r="AB6586" s="17">
        <f>IF(COUNTIF($F$2:F6586,F6586)=1,1,0)</f>
        <v>0</v>
      </c>
    </row>
    <row r="6587" spans="1:28" x14ac:dyDescent="0.2">
      <c r="A6587" s="17">
        <v>6586</v>
      </c>
      <c r="B6587" t="s">
        <v>9011</v>
      </c>
      <c r="C6587" s="18">
        <v>42937</v>
      </c>
      <c r="D6587" s="18">
        <v>42943</v>
      </c>
      <c r="E6587" t="s">
        <v>77</v>
      </c>
      <c r="F6587" t="s">
        <v>4929</v>
      </c>
      <c r="G6587" t="s">
        <v>4930</v>
      </c>
      <c r="H6587" t="s">
        <v>53</v>
      </c>
      <c r="I6587" t="s">
        <v>54</v>
      </c>
      <c r="J6587" t="s">
        <v>2008</v>
      </c>
      <c r="K6587" t="s">
        <v>346</v>
      </c>
      <c r="L6587">
        <v>24153</v>
      </c>
      <c r="M6587" t="s">
        <v>57</v>
      </c>
      <c r="N6587" t="s">
        <v>1050</v>
      </c>
      <c r="O6587" t="s">
        <v>59</v>
      </c>
      <c r="P6587" t="s">
        <v>92</v>
      </c>
      <c r="Q6587" t="s">
        <v>1051</v>
      </c>
      <c r="R6587" s="19">
        <v>8.8000000000000007</v>
      </c>
      <c r="S6587" s="17">
        <v>5</v>
      </c>
      <c r="T6587" s="20">
        <v>0</v>
      </c>
      <c r="U6587" s="19">
        <v>3.8719999999999999</v>
      </c>
      <c r="V6587" s="20">
        <f t="shared" si="510"/>
        <v>0.43999999999999995</v>
      </c>
      <c r="W6587" s="17">
        <f t="shared" si="511"/>
        <v>2017</v>
      </c>
      <c r="X6587" t="str">
        <f t="shared" si="512"/>
        <v>Jul-2017</v>
      </c>
      <c r="Y6587" s="17">
        <f t="shared" si="513"/>
        <v>6</v>
      </c>
      <c r="Z6587" t="str">
        <f t="shared" si="514"/>
        <v>0% (No Discount)</v>
      </c>
      <c r="AA6587" s="17">
        <f>IF(COUNTIF($B$2:B6587,B6587)=1,1,0)</f>
        <v>0</v>
      </c>
      <c r="AB6587" s="17">
        <f>IF(COUNTIF($F$2:F6587,F6587)=1,1,0)</f>
        <v>0</v>
      </c>
    </row>
    <row r="6588" spans="1:28" x14ac:dyDescent="0.2">
      <c r="A6588" s="17">
        <v>6587</v>
      </c>
      <c r="B6588" t="s">
        <v>9011</v>
      </c>
      <c r="C6588" s="18">
        <v>42937</v>
      </c>
      <c r="D6588" s="18">
        <v>42943</v>
      </c>
      <c r="E6588" t="s">
        <v>77</v>
      </c>
      <c r="F6588" t="s">
        <v>4929</v>
      </c>
      <c r="G6588" t="s">
        <v>4930</v>
      </c>
      <c r="H6588" t="s">
        <v>53</v>
      </c>
      <c r="I6588" t="s">
        <v>54</v>
      </c>
      <c r="J6588" t="s">
        <v>2008</v>
      </c>
      <c r="K6588" t="s">
        <v>346</v>
      </c>
      <c r="L6588">
        <v>24153</v>
      </c>
      <c r="M6588" t="s">
        <v>57</v>
      </c>
      <c r="N6588" t="s">
        <v>3752</v>
      </c>
      <c r="O6588" t="s">
        <v>73</v>
      </c>
      <c r="P6588" t="s">
        <v>95</v>
      </c>
      <c r="Q6588" t="s">
        <v>3753</v>
      </c>
      <c r="R6588" s="19">
        <v>19.68</v>
      </c>
      <c r="S6588" s="17">
        <v>6</v>
      </c>
      <c r="T6588" s="20">
        <v>0</v>
      </c>
      <c r="U6588" s="19">
        <v>5.7072000000000003</v>
      </c>
      <c r="V6588" s="20">
        <f t="shared" si="510"/>
        <v>0.29000000000000004</v>
      </c>
      <c r="W6588" s="17">
        <f t="shared" si="511"/>
        <v>2017</v>
      </c>
      <c r="X6588" t="str">
        <f t="shared" si="512"/>
        <v>Jul-2017</v>
      </c>
      <c r="Y6588" s="17">
        <f t="shared" si="513"/>
        <v>6</v>
      </c>
      <c r="Z6588" t="str">
        <f t="shared" si="514"/>
        <v>0% (No Discount)</v>
      </c>
      <c r="AA6588" s="17">
        <f>IF(COUNTIF($B$2:B6588,B6588)=1,1,0)</f>
        <v>0</v>
      </c>
      <c r="AB6588" s="17">
        <f>IF(COUNTIF($F$2:F6588,F6588)=1,1,0)</f>
        <v>0</v>
      </c>
    </row>
    <row r="6589" spans="1:28" x14ac:dyDescent="0.2">
      <c r="A6589" s="17">
        <v>6588</v>
      </c>
      <c r="B6589" t="s">
        <v>9011</v>
      </c>
      <c r="C6589" s="18">
        <v>42937</v>
      </c>
      <c r="D6589" s="18">
        <v>42943</v>
      </c>
      <c r="E6589" t="s">
        <v>77</v>
      </c>
      <c r="F6589" t="s">
        <v>4929</v>
      </c>
      <c r="G6589" t="s">
        <v>4930</v>
      </c>
      <c r="H6589" t="s">
        <v>53</v>
      </c>
      <c r="I6589" t="s">
        <v>54</v>
      </c>
      <c r="J6589" t="s">
        <v>2008</v>
      </c>
      <c r="K6589" t="s">
        <v>346</v>
      </c>
      <c r="L6589">
        <v>24153</v>
      </c>
      <c r="M6589" t="s">
        <v>57</v>
      </c>
      <c r="N6589" t="s">
        <v>2816</v>
      </c>
      <c r="O6589" t="s">
        <v>59</v>
      </c>
      <c r="P6589" t="s">
        <v>60</v>
      </c>
      <c r="Q6589" t="s">
        <v>2817</v>
      </c>
      <c r="R6589" s="19">
        <v>302.94</v>
      </c>
      <c r="S6589" s="17">
        <v>3</v>
      </c>
      <c r="T6589" s="20">
        <v>0</v>
      </c>
      <c r="U6589" s="19">
        <v>69.676199999999994</v>
      </c>
      <c r="V6589" s="20">
        <f t="shared" si="510"/>
        <v>0.22999999999999998</v>
      </c>
      <c r="W6589" s="17">
        <f t="shared" si="511"/>
        <v>2017</v>
      </c>
      <c r="X6589" t="str">
        <f t="shared" si="512"/>
        <v>Jul-2017</v>
      </c>
      <c r="Y6589" s="17">
        <f t="shared" si="513"/>
        <v>6</v>
      </c>
      <c r="Z6589" t="str">
        <f t="shared" si="514"/>
        <v>0% (No Discount)</v>
      </c>
      <c r="AA6589" s="17">
        <f>IF(COUNTIF($B$2:B6589,B6589)=1,1,0)</f>
        <v>0</v>
      </c>
      <c r="AB6589" s="17">
        <f>IF(COUNTIF($F$2:F6589,F6589)=1,1,0)</f>
        <v>0</v>
      </c>
    </row>
    <row r="6590" spans="1:28" x14ac:dyDescent="0.2">
      <c r="A6590" s="17">
        <v>6589</v>
      </c>
      <c r="B6590" t="s">
        <v>9011</v>
      </c>
      <c r="C6590" s="18">
        <v>42937</v>
      </c>
      <c r="D6590" s="18">
        <v>42943</v>
      </c>
      <c r="E6590" t="s">
        <v>77</v>
      </c>
      <c r="F6590" t="s">
        <v>4929</v>
      </c>
      <c r="G6590" t="s">
        <v>4930</v>
      </c>
      <c r="H6590" t="s">
        <v>53</v>
      </c>
      <c r="I6590" t="s">
        <v>54</v>
      </c>
      <c r="J6590" t="s">
        <v>2008</v>
      </c>
      <c r="K6590" t="s">
        <v>346</v>
      </c>
      <c r="L6590">
        <v>24153</v>
      </c>
      <c r="M6590" t="s">
        <v>57</v>
      </c>
      <c r="N6590" t="s">
        <v>2333</v>
      </c>
      <c r="O6590" t="s">
        <v>73</v>
      </c>
      <c r="P6590" t="s">
        <v>102</v>
      </c>
      <c r="Q6590" t="s">
        <v>2334</v>
      </c>
      <c r="R6590" s="19">
        <v>14.94</v>
      </c>
      <c r="S6590" s="17">
        <v>3</v>
      </c>
      <c r="T6590" s="20">
        <v>0</v>
      </c>
      <c r="U6590" s="19">
        <v>7.1711999999999998</v>
      </c>
      <c r="V6590" s="20">
        <f t="shared" si="510"/>
        <v>0.48</v>
      </c>
      <c r="W6590" s="17">
        <f t="shared" si="511"/>
        <v>2017</v>
      </c>
      <c r="X6590" t="str">
        <f t="shared" si="512"/>
        <v>Jul-2017</v>
      </c>
      <c r="Y6590" s="17">
        <f t="shared" si="513"/>
        <v>6</v>
      </c>
      <c r="Z6590" t="str">
        <f t="shared" si="514"/>
        <v>0% (No Discount)</v>
      </c>
      <c r="AA6590" s="17">
        <f>IF(COUNTIF($B$2:B6590,B6590)=1,1,0)</f>
        <v>0</v>
      </c>
      <c r="AB6590" s="17">
        <f>IF(COUNTIF($F$2:F6590,F6590)=1,1,0)</f>
        <v>0</v>
      </c>
    </row>
    <row r="6591" spans="1:28" x14ac:dyDescent="0.2">
      <c r="A6591" s="17">
        <v>6590</v>
      </c>
      <c r="B6591" t="s">
        <v>9011</v>
      </c>
      <c r="C6591" s="18">
        <v>42937</v>
      </c>
      <c r="D6591" s="18">
        <v>42943</v>
      </c>
      <c r="E6591" t="s">
        <v>77</v>
      </c>
      <c r="F6591" t="s">
        <v>4929</v>
      </c>
      <c r="G6591" t="s">
        <v>4930</v>
      </c>
      <c r="H6591" t="s">
        <v>53</v>
      </c>
      <c r="I6591" t="s">
        <v>54</v>
      </c>
      <c r="J6591" t="s">
        <v>2008</v>
      </c>
      <c r="K6591" t="s">
        <v>346</v>
      </c>
      <c r="L6591">
        <v>24153</v>
      </c>
      <c r="M6591" t="s">
        <v>57</v>
      </c>
      <c r="N6591" t="s">
        <v>1637</v>
      </c>
      <c r="O6591" t="s">
        <v>73</v>
      </c>
      <c r="P6591" t="s">
        <v>606</v>
      </c>
      <c r="Q6591" t="s">
        <v>1638</v>
      </c>
      <c r="R6591" s="19">
        <v>231.72</v>
      </c>
      <c r="S6591" s="17">
        <v>2</v>
      </c>
      <c r="T6591" s="20">
        <v>0</v>
      </c>
      <c r="U6591" s="19">
        <v>11.586</v>
      </c>
      <c r="V6591" s="20">
        <f t="shared" si="510"/>
        <v>0.05</v>
      </c>
      <c r="W6591" s="17">
        <f t="shared" si="511"/>
        <v>2017</v>
      </c>
      <c r="X6591" t="str">
        <f t="shared" si="512"/>
        <v>Jul-2017</v>
      </c>
      <c r="Y6591" s="17">
        <f t="shared" si="513"/>
        <v>6</v>
      </c>
      <c r="Z6591" t="str">
        <f t="shared" si="514"/>
        <v>0% (No Discount)</v>
      </c>
      <c r="AA6591" s="17">
        <f>IF(COUNTIF($B$2:B6591,B6591)=1,1,0)</f>
        <v>0</v>
      </c>
      <c r="AB6591" s="17">
        <f>IF(COUNTIF($F$2:F6591,F6591)=1,1,0)</f>
        <v>0</v>
      </c>
    </row>
    <row r="6592" spans="1:28" x14ac:dyDescent="0.2">
      <c r="A6592" s="17">
        <v>6591</v>
      </c>
      <c r="B6592" t="s">
        <v>9012</v>
      </c>
      <c r="C6592" s="18">
        <v>41721</v>
      </c>
      <c r="D6592" s="18">
        <v>41724</v>
      </c>
      <c r="E6592" t="s">
        <v>215</v>
      </c>
      <c r="F6592" t="s">
        <v>6507</v>
      </c>
      <c r="G6592" t="s">
        <v>6508</v>
      </c>
      <c r="H6592" t="s">
        <v>53</v>
      </c>
      <c r="I6592" t="s">
        <v>54</v>
      </c>
      <c r="J6592" t="s">
        <v>9013</v>
      </c>
      <c r="K6592" t="s">
        <v>81</v>
      </c>
      <c r="L6592">
        <v>33445</v>
      </c>
      <c r="M6592" t="s">
        <v>57</v>
      </c>
      <c r="N6592" t="s">
        <v>2446</v>
      </c>
      <c r="O6592" t="s">
        <v>73</v>
      </c>
      <c r="P6592" t="s">
        <v>74</v>
      </c>
      <c r="Q6592" t="s">
        <v>2447</v>
      </c>
      <c r="R6592" s="19">
        <v>9.9120000000000008</v>
      </c>
      <c r="S6592" s="17">
        <v>3</v>
      </c>
      <c r="T6592" s="20">
        <v>0.2</v>
      </c>
      <c r="U6592" s="19">
        <v>3.2214</v>
      </c>
      <c r="V6592" s="20">
        <f t="shared" si="510"/>
        <v>0.32499999999999996</v>
      </c>
      <c r="W6592" s="17">
        <f t="shared" si="511"/>
        <v>2014</v>
      </c>
      <c r="X6592" t="str">
        <f t="shared" si="512"/>
        <v>Mar-2014</v>
      </c>
      <c r="Y6592" s="17">
        <f t="shared" si="513"/>
        <v>3</v>
      </c>
      <c r="Z6592" t="str">
        <f t="shared" si="514"/>
        <v>11-20%</v>
      </c>
      <c r="AA6592" s="17">
        <f>IF(COUNTIF($B$2:B6592,B6592)=1,1,0)</f>
        <v>1</v>
      </c>
      <c r="AB6592" s="17">
        <f>IF(COUNTIF($F$2:F6592,F6592)=1,1,0)</f>
        <v>0</v>
      </c>
    </row>
    <row r="6593" spans="1:28" x14ac:dyDescent="0.2">
      <c r="A6593" s="17">
        <v>6592</v>
      </c>
      <c r="B6593" t="s">
        <v>9014</v>
      </c>
      <c r="C6593" s="18">
        <v>42124</v>
      </c>
      <c r="D6593" s="18">
        <v>42130</v>
      </c>
      <c r="E6593" t="s">
        <v>77</v>
      </c>
      <c r="F6593" t="s">
        <v>162</v>
      </c>
      <c r="G6593" t="s">
        <v>163</v>
      </c>
      <c r="H6593" t="s">
        <v>68</v>
      </c>
      <c r="I6593" t="s">
        <v>54</v>
      </c>
      <c r="J6593" t="s">
        <v>154</v>
      </c>
      <c r="K6593" t="s">
        <v>70</v>
      </c>
      <c r="L6593">
        <v>94110</v>
      </c>
      <c r="M6593" t="s">
        <v>71</v>
      </c>
      <c r="N6593" t="s">
        <v>1344</v>
      </c>
      <c r="O6593" t="s">
        <v>73</v>
      </c>
      <c r="P6593" t="s">
        <v>95</v>
      </c>
      <c r="Q6593" t="s">
        <v>1345</v>
      </c>
      <c r="R6593" s="19">
        <v>34.65</v>
      </c>
      <c r="S6593" s="17">
        <v>3</v>
      </c>
      <c r="T6593" s="20">
        <v>0</v>
      </c>
      <c r="U6593" s="19">
        <v>9.702</v>
      </c>
      <c r="V6593" s="20">
        <f t="shared" si="510"/>
        <v>0.28000000000000003</v>
      </c>
      <c r="W6593" s="17">
        <f t="shared" si="511"/>
        <v>2015</v>
      </c>
      <c r="X6593" t="str">
        <f t="shared" si="512"/>
        <v>Apr-2015</v>
      </c>
      <c r="Y6593" s="17">
        <f t="shared" si="513"/>
        <v>6</v>
      </c>
      <c r="Z6593" t="str">
        <f t="shared" si="514"/>
        <v>0% (No Discount)</v>
      </c>
      <c r="AA6593" s="17">
        <f>IF(COUNTIF($B$2:B6593,B6593)=1,1,0)</f>
        <v>1</v>
      </c>
      <c r="AB6593" s="17">
        <f>IF(COUNTIF($F$2:F6593,F6593)=1,1,0)</f>
        <v>0</v>
      </c>
    </row>
    <row r="6594" spans="1:28" x14ac:dyDescent="0.2">
      <c r="A6594" s="17">
        <v>6593</v>
      </c>
      <c r="B6594" t="s">
        <v>9014</v>
      </c>
      <c r="C6594" s="18">
        <v>42124</v>
      </c>
      <c r="D6594" s="18">
        <v>42130</v>
      </c>
      <c r="E6594" t="s">
        <v>77</v>
      </c>
      <c r="F6594" t="s">
        <v>162</v>
      </c>
      <c r="G6594" t="s">
        <v>163</v>
      </c>
      <c r="H6594" t="s">
        <v>68</v>
      </c>
      <c r="I6594" t="s">
        <v>54</v>
      </c>
      <c r="J6594" t="s">
        <v>154</v>
      </c>
      <c r="K6594" t="s">
        <v>70</v>
      </c>
      <c r="L6594">
        <v>94110</v>
      </c>
      <c r="M6594" t="s">
        <v>71</v>
      </c>
      <c r="N6594" t="s">
        <v>1968</v>
      </c>
      <c r="O6594" t="s">
        <v>98</v>
      </c>
      <c r="P6594" t="s">
        <v>99</v>
      </c>
      <c r="Q6594" t="s">
        <v>1969</v>
      </c>
      <c r="R6594" s="19">
        <v>19.8</v>
      </c>
      <c r="S6594" s="17">
        <v>5</v>
      </c>
      <c r="T6594" s="20">
        <v>0.2</v>
      </c>
      <c r="U6594" s="19">
        <v>1.7324999999999999</v>
      </c>
      <c r="V6594" s="20">
        <f t="shared" ref="V6594:V6657" si="515">IFERROR(U6594/R6594,0)</f>
        <v>8.7499999999999994E-2</v>
      </c>
      <c r="W6594" s="17">
        <f t="shared" ref="W6594:W6657" si="516">YEAR(C6594)</f>
        <v>2015</v>
      </c>
      <c r="X6594" t="str">
        <f t="shared" ref="X6594:X6657" si="517">TEXT(C6594,"mmm-yyyy")</f>
        <v>Apr-2015</v>
      </c>
      <c r="Y6594" s="17">
        <f t="shared" ref="Y6594:Y6657" si="518">D6594-C6594</f>
        <v>6</v>
      </c>
      <c r="Z6594" t="str">
        <f t="shared" ref="Z6594:Z6657" si="519">IF(T6594=0,"0% (No Discount)",IF(T6594&lt;=0.1,"1-10%",IF(T6594&lt;=0.2,"11-20%",IF(T6594&lt;=0.3,"21-30%",IF(T6594&lt;=0.4,"31-40%",IF(T6594&lt;=0.5,"41-50%","Over 50%"))))))</f>
        <v>11-20%</v>
      </c>
      <c r="AA6594" s="17">
        <f>IF(COUNTIF($B$2:B6594,B6594)=1,1,0)</f>
        <v>0</v>
      </c>
      <c r="AB6594" s="17">
        <f>IF(COUNTIF($F$2:F6594,F6594)=1,1,0)</f>
        <v>0</v>
      </c>
    </row>
    <row r="6595" spans="1:28" x14ac:dyDescent="0.2">
      <c r="A6595" s="17">
        <v>6594</v>
      </c>
      <c r="B6595" t="s">
        <v>9015</v>
      </c>
      <c r="C6595" s="18">
        <v>42534</v>
      </c>
      <c r="D6595" s="18">
        <v>42537</v>
      </c>
      <c r="E6595" t="s">
        <v>50</v>
      </c>
      <c r="F6595" t="s">
        <v>1910</v>
      </c>
      <c r="G6595" t="s">
        <v>1911</v>
      </c>
      <c r="H6595" t="s">
        <v>53</v>
      </c>
      <c r="I6595" t="s">
        <v>54</v>
      </c>
      <c r="J6595" t="s">
        <v>293</v>
      </c>
      <c r="K6595" t="s">
        <v>294</v>
      </c>
      <c r="L6595">
        <v>10024</v>
      </c>
      <c r="M6595" t="s">
        <v>175</v>
      </c>
      <c r="N6595" t="s">
        <v>2132</v>
      </c>
      <c r="O6595" t="s">
        <v>73</v>
      </c>
      <c r="P6595" t="s">
        <v>102</v>
      </c>
      <c r="Q6595" t="s">
        <v>2133</v>
      </c>
      <c r="R6595" s="19">
        <v>33.567999999999998</v>
      </c>
      <c r="S6595" s="17">
        <v>2</v>
      </c>
      <c r="T6595" s="20">
        <v>0.2</v>
      </c>
      <c r="U6595" s="19">
        <v>11.748799999999999</v>
      </c>
      <c r="V6595" s="20">
        <f t="shared" si="515"/>
        <v>0.35</v>
      </c>
      <c r="W6595" s="17">
        <f t="shared" si="516"/>
        <v>2016</v>
      </c>
      <c r="X6595" t="str">
        <f t="shared" si="517"/>
        <v>Jun-2016</v>
      </c>
      <c r="Y6595" s="17">
        <f t="shared" si="518"/>
        <v>3</v>
      </c>
      <c r="Z6595" t="str">
        <f t="shared" si="519"/>
        <v>11-20%</v>
      </c>
      <c r="AA6595" s="17">
        <f>IF(COUNTIF($B$2:B6595,B6595)=1,1,0)</f>
        <v>1</v>
      </c>
      <c r="AB6595" s="17">
        <f>IF(COUNTIF($F$2:F6595,F6595)=1,1,0)</f>
        <v>0</v>
      </c>
    </row>
    <row r="6596" spans="1:28" x14ac:dyDescent="0.2">
      <c r="A6596" s="17">
        <v>6595</v>
      </c>
      <c r="B6596" t="s">
        <v>9016</v>
      </c>
      <c r="C6596" s="18">
        <v>42128</v>
      </c>
      <c r="D6596" s="18">
        <v>42135</v>
      </c>
      <c r="E6596" t="s">
        <v>77</v>
      </c>
      <c r="F6596" t="s">
        <v>3878</v>
      </c>
      <c r="G6596" t="s">
        <v>3879</v>
      </c>
      <c r="H6596" t="s">
        <v>68</v>
      </c>
      <c r="I6596" t="s">
        <v>54</v>
      </c>
      <c r="J6596" t="s">
        <v>4410</v>
      </c>
      <c r="K6596" t="s">
        <v>281</v>
      </c>
      <c r="L6596">
        <v>46203</v>
      </c>
      <c r="M6596" t="s">
        <v>132</v>
      </c>
      <c r="N6596" t="s">
        <v>2558</v>
      </c>
      <c r="O6596" t="s">
        <v>73</v>
      </c>
      <c r="P6596" t="s">
        <v>95</v>
      </c>
      <c r="Q6596" t="s">
        <v>2559</v>
      </c>
      <c r="R6596" s="19">
        <v>125.93</v>
      </c>
      <c r="S6596" s="17">
        <v>7</v>
      </c>
      <c r="T6596" s="20">
        <v>0</v>
      </c>
      <c r="U6596" s="19">
        <v>35.260399999999997</v>
      </c>
      <c r="V6596" s="20">
        <f t="shared" si="515"/>
        <v>0.27999999999999997</v>
      </c>
      <c r="W6596" s="17">
        <f t="shared" si="516"/>
        <v>2015</v>
      </c>
      <c r="X6596" t="str">
        <f t="shared" si="517"/>
        <v>May-2015</v>
      </c>
      <c r="Y6596" s="17">
        <f t="shared" si="518"/>
        <v>7</v>
      </c>
      <c r="Z6596" t="str">
        <f t="shared" si="519"/>
        <v>0% (No Discount)</v>
      </c>
      <c r="AA6596" s="17">
        <f>IF(COUNTIF($B$2:B6596,B6596)=1,1,0)</f>
        <v>1</v>
      </c>
      <c r="AB6596" s="17">
        <f>IF(COUNTIF($F$2:F6596,F6596)=1,1,0)</f>
        <v>0</v>
      </c>
    </row>
    <row r="6597" spans="1:28" x14ac:dyDescent="0.2">
      <c r="A6597" s="17">
        <v>6596</v>
      </c>
      <c r="B6597" t="s">
        <v>9017</v>
      </c>
      <c r="C6597" s="18">
        <v>42848</v>
      </c>
      <c r="D6597" s="18">
        <v>42851</v>
      </c>
      <c r="E6597" t="s">
        <v>215</v>
      </c>
      <c r="F6597" t="s">
        <v>540</v>
      </c>
      <c r="G6597" t="s">
        <v>541</v>
      </c>
      <c r="H6597" t="s">
        <v>68</v>
      </c>
      <c r="I6597" t="s">
        <v>54</v>
      </c>
      <c r="J6597" t="s">
        <v>524</v>
      </c>
      <c r="K6597" t="s">
        <v>525</v>
      </c>
      <c r="L6597">
        <v>43229</v>
      </c>
      <c r="M6597" t="s">
        <v>175</v>
      </c>
      <c r="N6597" t="s">
        <v>1808</v>
      </c>
      <c r="O6597" t="s">
        <v>73</v>
      </c>
      <c r="P6597" t="s">
        <v>102</v>
      </c>
      <c r="Q6597" t="s">
        <v>1809</v>
      </c>
      <c r="R6597" s="19">
        <v>11.76</v>
      </c>
      <c r="S6597" s="17">
        <v>5</v>
      </c>
      <c r="T6597" s="20">
        <v>0.7</v>
      </c>
      <c r="U6597" s="19">
        <v>-7.84</v>
      </c>
      <c r="V6597" s="20">
        <f t="shared" si="515"/>
        <v>-0.66666666666666663</v>
      </c>
      <c r="W6597" s="17">
        <f t="shared" si="516"/>
        <v>2017</v>
      </c>
      <c r="X6597" t="str">
        <f t="shared" si="517"/>
        <v>Apr-2017</v>
      </c>
      <c r="Y6597" s="17">
        <f t="shared" si="518"/>
        <v>3</v>
      </c>
      <c r="Z6597" t="str">
        <f t="shared" si="519"/>
        <v>Over 50%</v>
      </c>
      <c r="AA6597" s="17">
        <f>IF(COUNTIF($B$2:B6597,B6597)=1,1,0)</f>
        <v>1</v>
      </c>
      <c r="AB6597" s="17">
        <f>IF(COUNTIF($F$2:F6597,F6597)=1,1,0)</f>
        <v>0</v>
      </c>
    </row>
    <row r="6598" spans="1:28" x14ac:dyDescent="0.2">
      <c r="A6598" s="17">
        <v>6597</v>
      </c>
      <c r="B6598" t="s">
        <v>9017</v>
      </c>
      <c r="C6598" s="18">
        <v>42848</v>
      </c>
      <c r="D6598" s="18">
        <v>42851</v>
      </c>
      <c r="E6598" t="s">
        <v>215</v>
      </c>
      <c r="F6598" t="s">
        <v>540</v>
      </c>
      <c r="G6598" t="s">
        <v>541</v>
      </c>
      <c r="H6598" t="s">
        <v>68</v>
      </c>
      <c r="I6598" t="s">
        <v>54</v>
      </c>
      <c r="J6598" t="s">
        <v>524</v>
      </c>
      <c r="K6598" t="s">
        <v>525</v>
      </c>
      <c r="L6598">
        <v>43229</v>
      </c>
      <c r="M6598" t="s">
        <v>175</v>
      </c>
      <c r="N6598" t="s">
        <v>595</v>
      </c>
      <c r="O6598" t="s">
        <v>73</v>
      </c>
      <c r="P6598" t="s">
        <v>117</v>
      </c>
      <c r="Q6598" t="s">
        <v>596</v>
      </c>
      <c r="R6598" s="19">
        <v>5.3440000000000003</v>
      </c>
      <c r="S6598" s="17">
        <v>1</v>
      </c>
      <c r="T6598" s="20">
        <v>0.2</v>
      </c>
      <c r="U6598" s="19">
        <v>1.8704000000000001</v>
      </c>
      <c r="V6598" s="20">
        <f t="shared" si="515"/>
        <v>0.35</v>
      </c>
      <c r="W6598" s="17">
        <f t="shared" si="516"/>
        <v>2017</v>
      </c>
      <c r="X6598" t="str">
        <f t="shared" si="517"/>
        <v>Apr-2017</v>
      </c>
      <c r="Y6598" s="17">
        <f t="shared" si="518"/>
        <v>3</v>
      </c>
      <c r="Z6598" t="str">
        <f t="shared" si="519"/>
        <v>11-20%</v>
      </c>
      <c r="AA6598" s="17">
        <f>IF(COUNTIF($B$2:B6598,B6598)=1,1,0)</f>
        <v>0</v>
      </c>
      <c r="AB6598" s="17">
        <f>IF(COUNTIF($F$2:F6598,F6598)=1,1,0)</f>
        <v>0</v>
      </c>
    </row>
    <row r="6599" spans="1:28" x14ac:dyDescent="0.2">
      <c r="A6599" s="17">
        <v>6598</v>
      </c>
      <c r="B6599" t="s">
        <v>9018</v>
      </c>
      <c r="C6599" s="18">
        <v>41796</v>
      </c>
      <c r="D6599" s="18">
        <v>41802</v>
      </c>
      <c r="E6599" t="s">
        <v>77</v>
      </c>
      <c r="F6599" t="s">
        <v>5845</v>
      </c>
      <c r="G6599" t="s">
        <v>5846</v>
      </c>
      <c r="H6599" t="s">
        <v>53</v>
      </c>
      <c r="I6599" t="s">
        <v>54</v>
      </c>
      <c r="J6599" t="s">
        <v>1553</v>
      </c>
      <c r="K6599" t="s">
        <v>81</v>
      </c>
      <c r="L6599">
        <v>32216</v>
      </c>
      <c r="M6599" t="s">
        <v>57</v>
      </c>
      <c r="N6599" t="s">
        <v>1052</v>
      </c>
      <c r="O6599" t="s">
        <v>73</v>
      </c>
      <c r="P6599" t="s">
        <v>102</v>
      </c>
      <c r="Q6599" t="s">
        <v>1053</v>
      </c>
      <c r="R6599" s="19">
        <v>1.365</v>
      </c>
      <c r="S6599" s="17">
        <v>1</v>
      </c>
      <c r="T6599" s="20">
        <v>0.7</v>
      </c>
      <c r="U6599" s="19">
        <v>-0.91</v>
      </c>
      <c r="V6599" s="20">
        <f t="shared" si="515"/>
        <v>-0.66666666666666674</v>
      </c>
      <c r="W6599" s="17">
        <f t="shared" si="516"/>
        <v>2014</v>
      </c>
      <c r="X6599" t="str">
        <f t="shared" si="517"/>
        <v>Jun-2014</v>
      </c>
      <c r="Y6599" s="17">
        <f t="shared" si="518"/>
        <v>6</v>
      </c>
      <c r="Z6599" t="str">
        <f t="shared" si="519"/>
        <v>Over 50%</v>
      </c>
      <c r="AA6599" s="17">
        <f>IF(COUNTIF($B$2:B6599,B6599)=1,1,0)</f>
        <v>1</v>
      </c>
      <c r="AB6599" s="17">
        <f>IF(COUNTIF($F$2:F6599,F6599)=1,1,0)</f>
        <v>0</v>
      </c>
    </row>
    <row r="6600" spans="1:28" x14ac:dyDescent="0.2">
      <c r="A6600" s="17">
        <v>6599</v>
      </c>
      <c r="B6600" t="s">
        <v>9018</v>
      </c>
      <c r="C6600" s="18">
        <v>41796</v>
      </c>
      <c r="D6600" s="18">
        <v>41802</v>
      </c>
      <c r="E6600" t="s">
        <v>77</v>
      </c>
      <c r="F6600" t="s">
        <v>5845</v>
      </c>
      <c r="G6600" t="s">
        <v>5846</v>
      </c>
      <c r="H6600" t="s">
        <v>53</v>
      </c>
      <c r="I6600" t="s">
        <v>54</v>
      </c>
      <c r="J6600" t="s">
        <v>1553</v>
      </c>
      <c r="K6600" t="s">
        <v>81</v>
      </c>
      <c r="L6600">
        <v>32216</v>
      </c>
      <c r="M6600" t="s">
        <v>57</v>
      </c>
      <c r="N6600" t="s">
        <v>5883</v>
      </c>
      <c r="O6600" t="s">
        <v>73</v>
      </c>
      <c r="P6600" t="s">
        <v>117</v>
      </c>
      <c r="Q6600" t="s">
        <v>5884</v>
      </c>
      <c r="R6600" s="19">
        <v>62.015999999999998</v>
      </c>
      <c r="S6600" s="17">
        <v>2</v>
      </c>
      <c r="T6600" s="20">
        <v>0.2</v>
      </c>
      <c r="U6600" s="19">
        <v>22.480799999999999</v>
      </c>
      <c r="V6600" s="20">
        <f t="shared" si="515"/>
        <v>0.36249999999999999</v>
      </c>
      <c r="W6600" s="17">
        <f t="shared" si="516"/>
        <v>2014</v>
      </c>
      <c r="X6600" t="str">
        <f t="shared" si="517"/>
        <v>Jun-2014</v>
      </c>
      <c r="Y6600" s="17">
        <f t="shared" si="518"/>
        <v>6</v>
      </c>
      <c r="Z6600" t="str">
        <f t="shared" si="519"/>
        <v>11-20%</v>
      </c>
      <c r="AA6600" s="17">
        <f>IF(COUNTIF($B$2:B6600,B6600)=1,1,0)</f>
        <v>0</v>
      </c>
      <c r="AB6600" s="17">
        <f>IF(COUNTIF($F$2:F6600,F6600)=1,1,0)</f>
        <v>0</v>
      </c>
    </row>
    <row r="6601" spans="1:28" x14ac:dyDescent="0.2">
      <c r="A6601" s="17">
        <v>6600</v>
      </c>
      <c r="B6601" t="s">
        <v>9019</v>
      </c>
      <c r="C6601" s="18">
        <v>41975</v>
      </c>
      <c r="D6601" s="18">
        <v>41980</v>
      </c>
      <c r="E6601" t="s">
        <v>77</v>
      </c>
      <c r="F6601" t="s">
        <v>253</v>
      </c>
      <c r="G6601" t="s">
        <v>254</v>
      </c>
      <c r="H6601" t="s">
        <v>68</v>
      </c>
      <c r="I6601" t="s">
        <v>54</v>
      </c>
      <c r="J6601" t="s">
        <v>3248</v>
      </c>
      <c r="K6601" t="s">
        <v>2769</v>
      </c>
      <c r="L6601">
        <v>20735</v>
      </c>
      <c r="M6601" t="s">
        <v>175</v>
      </c>
      <c r="N6601" t="s">
        <v>2075</v>
      </c>
      <c r="O6601" t="s">
        <v>59</v>
      </c>
      <c r="P6601" t="s">
        <v>92</v>
      </c>
      <c r="Q6601" t="s">
        <v>2076</v>
      </c>
      <c r="R6601" s="19">
        <v>60.72</v>
      </c>
      <c r="S6601" s="17">
        <v>3</v>
      </c>
      <c r="T6601" s="20">
        <v>0</v>
      </c>
      <c r="U6601" s="19">
        <v>23.680800000000001</v>
      </c>
      <c r="V6601" s="20">
        <f t="shared" si="515"/>
        <v>0.39</v>
      </c>
      <c r="W6601" s="17">
        <f t="shared" si="516"/>
        <v>2014</v>
      </c>
      <c r="X6601" t="str">
        <f t="shared" si="517"/>
        <v>Dec-2014</v>
      </c>
      <c r="Y6601" s="17">
        <f t="shared" si="518"/>
        <v>5</v>
      </c>
      <c r="Z6601" t="str">
        <f t="shared" si="519"/>
        <v>0% (No Discount)</v>
      </c>
      <c r="AA6601" s="17">
        <f>IF(COUNTIF($B$2:B6601,B6601)=1,1,0)</f>
        <v>1</v>
      </c>
      <c r="AB6601" s="17">
        <f>IF(COUNTIF($F$2:F6601,F6601)=1,1,0)</f>
        <v>0</v>
      </c>
    </row>
    <row r="6602" spans="1:28" x14ac:dyDescent="0.2">
      <c r="A6602" s="17">
        <v>6601</v>
      </c>
      <c r="B6602" t="s">
        <v>9019</v>
      </c>
      <c r="C6602" s="18">
        <v>41975</v>
      </c>
      <c r="D6602" s="18">
        <v>41980</v>
      </c>
      <c r="E6602" t="s">
        <v>77</v>
      </c>
      <c r="F6602" t="s">
        <v>253</v>
      </c>
      <c r="G6602" t="s">
        <v>254</v>
      </c>
      <c r="H6602" t="s">
        <v>68</v>
      </c>
      <c r="I6602" t="s">
        <v>54</v>
      </c>
      <c r="J6602" t="s">
        <v>3248</v>
      </c>
      <c r="K6602" t="s">
        <v>2769</v>
      </c>
      <c r="L6602">
        <v>20735</v>
      </c>
      <c r="M6602" t="s">
        <v>175</v>
      </c>
      <c r="N6602" t="s">
        <v>6041</v>
      </c>
      <c r="O6602" t="s">
        <v>73</v>
      </c>
      <c r="P6602" t="s">
        <v>117</v>
      </c>
      <c r="Q6602" t="s">
        <v>6042</v>
      </c>
      <c r="R6602" s="19">
        <v>146.82</v>
      </c>
      <c r="S6602" s="17">
        <v>3</v>
      </c>
      <c r="T6602" s="20">
        <v>0</v>
      </c>
      <c r="U6602" s="19">
        <v>73.41</v>
      </c>
      <c r="V6602" s="20">
        <f t="shared" si="515"/>
        <v>0.5</v>
      </c>
      <c r="W6602" s="17">
        <f t="shared" si="516"/>
        <v>2014</v>
      </c>
      <c r="X6602" t="str">
        <f t="shared" si="517"/>
        <v>Dec-2014</v>
      </c>
      <c r="Y6602" s="17">
        <f t="shared" si="518"/>
        <v>5</v>
      </c>
      <c r="Z6602" t="str">
        <f t="shared" si="519"/>
        <v>0% (No Discount)</v>
      </c>
      <c r="AA6602" s="17">
        <f>IF(COUNTIF($B$2:B6602,B6602)=1,1,0)</f>
        <v>0</v>
      </c>
      <c r="AB6602" s="17">
        <f>IF(COUNTIF($F$2:F6602,F6602)=1,1,0)</f>
        <v>0</v>
      </c>
    </row>
    <row r="6603" spans="1:28" x14ac:dyDescent="0.2">
      <c r="A6603" s="17">
        <v>6602</v>
      </c>
      <c r="B6603" t="s">
        <v>9019</v>
      </c>
      <c r="C6603" s="18">
        <v>41975</v>
      </c>
      <c r="D6603" s="18">
        <v>41980</v>
      </c>
      <c r="E6603" t="s">
        <v>77</v>
      </c>
      <c r="F6603" t="s">
        <v>253</v>
      </c>
      <c r="G6603" t="s">
        <v>254</v>
      </c>
      <c r="H6603" t="s">
        <v>68</v>
      </c>
      <c r="I6603" t="s">
        <v>54</v>
      </c>
      <c r="J6603" t="s">
        <v>3248</v>
      </c>
      <c r="K6603" t="s">
        <v>2769</v>
      </c>
      <c r="L6603">
        <v>20735</v>
      </c>
      <c r="M6603" t="s">
        <v>175</v>
      </c>
      <c r="N6603" t="s">
        <v>4613</v>
      </c>
      <c r="O6603" t="s">
        <v>59</v>
      </c>
      <c r="P6603" t="s">
        <v>63</v>
      </c>
      <c r="Q6603" t="s">
        <v>4614</v>
      </c>
      <c r="R6603" s="19">
        <v>239.84</v>
      </c>
      <c r="S6603" s="17">
        <v>8</v>
      </c>
      <c r="T6603" s="20">
        <v>0</v>
      </c>
      <c r="U6603" s="19">
        <v>64.756799999999998</v>
      </c>
      <c r="V6603" s="20">
        <f t="shared" si="515"/>
        <v>0.26999999999999996</v>
      </c>
      <c r="W6603" s="17">
        <f t="shared" si="516"/>
        <v>2014</v>
      </c>
      <c r="X6603" t="str">
        <f t="shared" si="517"/>
        <v>Dec-2014</v>
      </c>
      <c r="Y6603" s="17">
        <f t="shared" si="518"/>
        <v>5</v>
      </c>
      <c r="Z6603" t="str">
        <f t="shared" si="519"/>
        <v>0% (No Discount)</v>
      </c>
      <c r="AA6603" s="17">
        <f>IF(COUNTIF($B$2:B6603,B6603)=1,1,0)</f>
        <v>0</v>
      </c>
      <c r="AB6603" s="17">
        <f>IF(COUNTIF($F$2:F6603,F6603)=1,1,0)</f>
        <v>0</v>
      </c>
    </row>
    <row r="6604" spans="1:28" x14ac:dyDescent="0.2">
      <c r="A6604" s="17">
        <v>6603</v>
      </c>
      <c r="B6604" t="s">
        <v>9019</v>
      </c>
      <c r="C6604" s="18">
        <v>41975</v>
      </c>
      <c r="D6604" s="18">
        <v>41980</v>
      </c>
      <c r="E6604" t="s">
        <v>77</v>
      </c>
      <c r="F6604" t="s">
        <v>253</v>
      </c>
      <c r="G6604" t="s">
        <v>254</v>
      </c>
      <c r="H6604" t="s">
        <v>68</v>
      </c>
      <c r="I6604" t="s">
        <v>54</v>
      </c>
      <c r="J6604" t="s">
        <v>3248</v>
      </c>
      <c r="K6604" t="s">
        <v>2769</v>
      </c>
      <c r="L6604">
        <v>20735</v>
      </c>
      <c r="M6604" t="s">
        <v>175</v>
      </c>
      <c r="N6604" t="s">
        <v>1170</v>
      </c>
      <c r="O6604" t="s">
        <v>73</v>
      </c>
      <c r="P6604" t="s">
        <v>74</v>
      </c>
      <c r="Q6604" t="s">
        <v>1171</v>
      </c>
      <c r="R6604" s="19">
        <v>15.66</v>
      </c>
      <c r="S6604" s="17">
        <v>6</v>
      </c>
      <c r="T6604" s="20">
        <v>0</v>
      </c>
      <c r="U6604" s="19">
        <v>7.2035999999999998</v>
      </c>
      <c r="V6604" s="20">
        <f t="shared" si="515"/>
        <v>0.45999999999999996</v>
      </c>
      <c r="W6604" s="17">
        <f t="shared" si="516"/>
        <v>2014</v>
      </c>
      <c r="X6604" t="str">
        <f t="shared" si="517"/>
        <v>Dec-2014</v>
      </c>
      <c r="Y6604" s="17">
        <f t="shared" si="518"/>
        <v>5</v>
      </c>
      <c r="Z6604" t="str">
        <f t="shared" si="519"/>
        <v>0% (No Discount)</v>
      </c>
      <c r="AA6604" s="17">
        <f>IF(COUNTIF($B$2:B6604,B6604)=1,1,0)</f>
        <v>0</v>
      </c>
      <c r="AB6604" s="17">
        <f>IF(COUNTIF($F$2:F6604,F6604)=1,1,0)</f>
        <v>0</v>
      </c>
    </row>
    <row r="6605" spans="1:28" x14ac:dyDescent="0.2">
      <c r="A6605" s="17">
        <v>6604</v>
      </c>
      <c r="B6605" t="s">
        <v>9020</v>
      </c>
      <c r="C6605" s="18">
        <v>42903</v>
      </c>
      <c r="D6605" s="18">
        <v>42906</v>
      </c>
      <c r="E6605" t="s">
        <v>215</v>
      </c>
      <c r="F6605" t="s">
        <v>3030</v>
      </c>
      <c r="G6605" t="s">
        <v>3031</v>
      </c>
      <c r="H6605" t="s">
        <v>53</v>
      </c>
      <c r="I6605" t="s">
        <v>54</v>
      </c>
      <c r="J6605" t="s">
        <v>9021</v>
      </c>
      <c r="K6605" t="s">
        <v>484</v>
      </c>
      <c r="L6605">
        <v>80022</v>
      </c>
      <c r="M6605" t="s">
        <v>71</v>
      </c>
      <c r="N6605" t="s">
        <v>3478</v>
      </c>
      <c r="O6605" t="s">
        <v>73</v>
      </c>
      <c r="P6605" t="s">
        <v>86</v>
      </c>
      <c r="Q6605" t="s">
        <v>3479</v>
      </c>
      <c r="R6605" s="19">
        <v>146.352</v>
      </c>
      <c r="S6605" s="17">
        <v>3</v>
      </c>
      <c r="T6605" s="20">
        <v>0.2</v>
      </c>
      <c r="U6605" s="19">
        <v>-32.929200000000002</v>
      </c>
      <c r="V6605" s="20">
        <f t="shared" si="515"/>
        <v>-0.22500000000000001</v>
      </c>
      <c r="W6605" s="17">
        <f t="shared" si="516"/>
        <v>2017</v>
      </c>
      <c r="X6605" t="str">
        <f t="shared" si="517"/>
        <v>Jun-2017</v>
      </c>
      <c r="Y6605" s="17">
        <f t="shared" si="518"/>
        <v>3</v>
      </c>
      <c r="Z6605" t="str">
        <f t="shared" si="519"/>
        <v>11-20%</v>
      </c>
      <c r="AA6605" s="17">
        <f>IF(COUNTIF($B$2:B6605,B6605)=1,1,0)</f>
        <v>1</v>
      </c>
      <c r="AB6605" s="17">
        <f>IF(COUNTIF($F$2:F6605,F6605)=1,1,0)</f>
        <v>0</v>
      </c>
    </row>
    <row r="6606" spans="1:28" x14ac:dyDescent="0.2">
      <c r="A6606" s="17">
        <v>6605</v>
      </c>
      <c r="B6606" t="s">
        <v>9022</v>
      </c>
      <c r="C6606" s="18">
        <v>42516</v>
      </c>
      <c r="D6606" s="18">
        <v>42521</v>
      </c>
      <c r="E6606" t="s">
        <v>77</v>
      </c>
      <c r="F6606" t="s">
        <v>5845</v>
      </c>
      <c r="G6606" t="s">
        <v>5846</v>
      </c>
      <c r="H6606" t="s">
        <v>53</v>
      </c>
      <c r="I6606" t="s">
        <v>54</v>
      </c>
      <c r="J6606" t="s">
        <v>2575</v>
      </c>
      <c r="K6606" t="s">
        <v>70</v>
      </c>
      <c r="L6606">
        <v>92704</v>
      </c>
      <c r="M6606" t="s">
        <v>71</v>
      </c>
      <c r="N6606" t="s">
        <v>1947</v>
      </c>
      <c r="O6606" t="s">
        <v>73</v>
      </c>
      <c r="P6606" t="s">
        <v>296</v>
      </c>
      <c r="Q6606" t="s">
        <v>1948</v>
      </c>
      <c r="R6606" s="19">
        <v>5.94</v>
      </c>
      <c r="S6606" s="17">
        <v>3</v>
      </c>
      <c r="T6606" s="20">
        <v>0</v>
      </c>
      <c r="U6606" s="19">
        <v>0</v>
      </c>
      <c r="V6606" s="20">
        <f t="shared" si="515"/>
        <v>0</v>
      </c>
      <c r="W6606" s="17">
        <f t="shared" si="516"/>
        <v>2016</v>
      </c>
      <c r="X6606" t="str">
        <f t="shared" si="517"/>
        <v>May-2016</v>
      </c>
      <c r="Y6606" s="17">
        <f t="shared" si="518"/>
        <v>5</v>
      </c>
      <c r="Z6606" t="str">
        <f t="shared" si="519"/>
        <v>0% (No Discount)</v>
      </c>
      <c r="AA6606" s="17">
        <f>IF(COUNTIF($B$2:B6606,B6606)=1,1,0)</f>
        <v>1</v>
      </c>
      <c r="AB6606" s="17">
        <f>IF(COUNTIF($F$2:F6606,F6606)=1,1,0)</f>
        <v>0</v>
      </c>
    </row>
    <row r="6607" spans="1:28" x14ac:dyDescent="0.2">
      <c r="A6607" s="17">
        <v>6606</v>
      </c>
      <c r="B6607" t="s">
        <v>9022</v>
      </c>
      <c r="C6607" s="18">
        <v>42516</v>
      </c>
      <c r="D6607" s="18">
        <v>42521</v>
      </c>
      <c r="E6607" t="s">
        <v>77</v>
      </c>
      <c r="F6607" t="s">
        <v>5845</v>
      </c>
      <c r="G6607" t="s">
        <v>5846</v>
      </c>
      <c r="H6607" t="s">
        <v>53</v>
      </c>
      <c r="I6607" t="s">
        <v>54</v>
      </c>
      <c r="J6607" t="s">
        <v>2575</v>
      </c>
      <c r="K6607" t="s">
        <v>70</v>
      </c>
      <c r="L6607">
        <v>92704</v>
      </c>
      <c r="M6607" t="s">
        <v>71</v>
      </c>
      <c r="N6607" t="s">
        <v>3983</v>
      </c>
      <c r="O6607" t="s">
        <v>73</v>
      </c>
      <c r="P6607" t="s">
        <v>117</v>
      </c>
      <c r="Q6607" t="s">
        <v>3984</v>
      </c>
      <c r="R6607" s="19">
        <v>45.36</v>
      </c>
      <c r="S6607" s="17">
        <v>7</v>
      </c>
      <c r="T6607" s="20">
        <v>0</v>
      </c>
      <c r="U6607" s="19">
        <v>21.7728</v>
      </c>
      <c r="V6607" s="20">
        <f t="shared" si="515"/>
        <v>0.48</v>
      </c>
      <c r="W6607" s="17">
        <f t="shared" si="516"/>
        <v>2016</v>
      </c>
      <c r="X6607" t="str">
        <f t="shared" si="517"/>
        <v>May-2016</v>
      </c>
      <c r="Y6607" s="17">
        <f t="shared" si="518"/>
        <v>5</v>
      </c>
      <c r="Z6607" t="str">
        <f t="shared" si="519"/>
        <v>0% (No Discount)</v>
      </c>
      <c r="AA6607" s="17">
        <f>IF(COUNTIF($B$2:B6607,B6607)=1,1,0)</f>
        <v>0</v>
      </c>
      <c r="AB6607" s="17">
        <f>IF(COUNTIF($F$2:F6607,F6607)=1,1,0)</f>
        <v>0</v>
      </c>
    </row>
    <row r="6608" spans="1:28" x14ac:dyDescent="0.2">
      <c r="A6608" s="17">
        <v>6607</v>
      </c>
      <c r="B6608" t="s">
        <v>9022</v>
      </c>
      <c r="C6608" s="18">
        <v>42516</v>
      </c>
      <c r="D6608" s="18">
        <v>42521</v>
      </c>
      <c r="E6608" t="s">
        <v>77</v>
      </c>
      <c r="F6608" t="s">
        <v>5845</v>
      </c>
      <c r="G6608" t="s">
        <v>5846</v>
      </c>
      <c r="H6608" t="s">
        <v>53</v>
      </c>
      <c r="I6608" t="s">
        <v>54</v>
      </c>
      <c r="J6608" t="s">
        <v>2575</v>
      </c>
      <c r="K6608" t="s">
        <v>70</v>
      </c>
      <c r="L6608">
        <v>92704</v>
      </c>
      <c r="M6608" t="s">
        <v>71</v>
      </c>
      <c r="N6608" t="s">
        <v>3093</v>
      </c>
      <c r="O6608" t="s">
        <v>98</v>
      </c>
      <c r="P6608" t="s">
        <v>99</v>
      </c>
      <c r="Q6608" t="s">
        <v>3094</v>
      </c>
      <c r="R6608" s="19">
        <v>211.16800000000001</v>
      </c>
      <c r="S6608" s="17">
        <v>4</v>
      </c>
      <c r="T6608" s="20">
        <v>0.2</v>
      </c>
      <c r="U6608" s="19">
        <v>23.756399999999999</v>
      </c>
      <c r="V6608" s="20">
        <f t="shared" si="515"/>
        <v>0.11249999999999999</v>
      </c>
      <c r="W6608" s="17">
        <f t="shared" si="516"/>
        <v>2016</v>
      </c>
      <c r="X6608" t="str">
        <f t="shared" si="517"/>
        <v>May-2016</v>
      </c>
      <c r="Y6608" s="17">
        <f t="shared" si="518"/>
        <v>5</v>
      </c>
      <c r="Z6608" t="str">
        <f t="shared" si="519"/>
        <v>11-20%</v>
      </c>
      <c r="AA6608" s="17">
        <f>IF(COUNTIF($B$2:B6608,B6608)=1,1,0)</f>
        <v>0</v>
      </c>
      <c r="AB6608" s="17">
        <f>IF(COUNTIF($F$2:F6608,F6608)=1,1,0)</f>
        <v>0</v>
      </c>
    </row>
    <row r="6609" spans="1:28" x14ac:dyDescent="0.2">
      <c r="A6609" s="17">
        <v>6608</v>
      </c>
      <c r="B6609" t="s">
        <v>9022</v>
      </c>
      <c r="C6609" s="18">
        <v>42516</v>
      </c>
      <c r="D6609" s="18">
        <v>42521</v>
      </c>
      <c r="E6609" t="s">
        <v>77</v>
      </c>
      <c r="F6609" t="s">
        <v>5845</v>
      </c>
      <c r="G6609" t="s">
        <v>5846</v>
      </c>
      <c r="H6609" t="s">
        <v>53</v>
      </c>
      <c r="I6609" t="s">
        <v>54</v>
      </c>
      <c r="J6609" t="s">
        <v>2575</v>
      </c>
      <c r="K6609" t="s">
        <v>70</v>
      </c>
      <c r="L6609">
        <v>92704</v>
      </c>
      <c r="M6609" t="s">
        <v>71</v>
      </c>
      <c r="N6609" t="s">
        <v>919</v>
      </c>
      <c r="O6609" t="s">
        <v>59</v>
      </c>
      <c r="P6609" t="s">
        <v>63</v>
      </c>
      <c r="Q6609" t="s">
        <v>920</v>
      </c>
      <c r="R6609" s="19">
        <v>484.70400000000001</v>
      </c>
      <c r="S6609" s="17">
        <v>6</v>
      </c>
      <c r="T6609" s="20">
        <v>0.2</v>
      </c>
      <c r="U6609" s="19">
        <v>-84.8232</v>
      </c>
      <c r="V6609" s="20">
        <f t="shared" si="515"/>
        <v>-0.17499999999999999</v>
      </c>
      <c r="W6609" s="17">
        <f t="shared" si="516"/>
        <v>2016</v>
      </c>
      <c r="X6609" t="str">
        <f t="shared" si="517"/>
        <v>May-2016</v>
      </c>
      <c r="Y6609" s="17">
        <f t="shared" si="518"/>
        <v>5</v>
      </c>
      <c r="Z6609" t="str">
        <f t="shared" si="519"/>
        <v>11-20%</v>
      </c>
      <c r="AA6609" s="17">
        <f>IF(COUNTIF($B$2:B6609,B6609)=1,1,0)</f>
        <v>0</v>
      </c>
      <c r="AB6609" s="17">
        <f>IF(COUNTIF($F$2:F6609,F6609)=1,1,0)</f>
        <v>0</v>
      </c>
    </row>
    <row r="6610" spans="1:28" x14ac:dyDescent="0.2">
      <c r="A6610" s="17">
        <v>6609</v>
      </c>
      <c r="B6610" t="s">
        <v>9022</v>
      </c>
      <c r="C6610" s="18">
        <v>42516</v>
      </c>
      <c r="D6610" s="18">
        <v>42521</v>
      </c>
      <c r="E6610" t="s">
        <v>77</v>
      </c>
      <c r="F6610" t="s">
        <v>5845</v>
      </c>
      <c r="G6610" t="s">
        <v>5846</v>
      </c>
      <c r="H6610" t="s">
        <v>53</v>
      </c>
      <c r="I6610" t="s">
        <v>54</v>
      </c>
      <c r="J6610" t="s">
        <v>2575</v>
      </c>
      <c r="K6610" t="s">
        <v>70</v>
      </c>
      <c r="L6610">
        <v>92704</v>
      </c>
      <c r="M6610" t="s">
        <v>71</v>
      </c>
      <c r="N6610" t="s">
        <v>6551</v>
      </c>
      <c r="O6610" t="s">
        <v>98</v>
      </c>
      <c r="P6610" t="s">
        <v>711</v>
      </c>
      <c r="Q6610" t="s">
        <v>6552</v>
      </c>
      <c r="R6610" s="19">
        <v>371.976</v>
      </c>
      <c r="S6610" s="17">
        <v>3</v>
      </c>
      <c r="T6610" s="20">
        <v>0.2</v>
      </c>
      <c r="U6610" s="19">
        <v>116.24250000000001</v>
      </c>
      <c r="V6610" s="20">
        <f t="shared" si="515"/>
        <v>0.3125</v>
      </c>
      <c r="W6610" s="17">
        <f t="shared" si="516"/>
        <v>2016</v>
      </c>
      <c r="X6610" t="str">
        <f t="shared" si="517"/>
        <v>May-2016</v>
      </c>
      <c r="Y6610" s="17">
        <f t="shared" si="518"/>
        <v>5</v>
      </c>
      <c r="Z6610" t="str">
        <f t="shared" si="519"/>
        <v>11-20%</v>
      </c>
      <c r="AA6610" s="17">
        <f>IF(COUNTIF($B$2:B6610,B6610)=1,1,0)</f>
        <v>0</v>
      </c>
      <c r="AB6610" s="17">
        <f>IF(COUNTIF($F$2:F6610,F6610)=1,1,0)</f>
        <v>0</v>
      </c>
    </row>
    <row r="6611" spans="1:28" x14ac:dyDescent="0.2">
      <c r="A6611" s="17">
        <v>6610</v>
      </c>
      <c r="B6611" t="s">
        <v>9023</v>
      </c>
      <c r="C6611" s="18">
        <v>42073</v>
      </c>
      <c r="D6611" s="18">
        <v>42073</v>
      </c>
      <c r="E6611" t="s">
        <v>1320</v>
      </c>
      <c r="F6611" t="s">
        <v>162</v>
      </c>
      <c r="G6611" t="s">
        <v>163</v>
      </c>
      <c r="H6611" t="s">
        <v>68</v>
      </c>
      <c r="I6611" t="s">
        <v>54</v>
      </c>
      <c r="J6611" t="s">
        <v>3248</v>
      </c>
      <c r="K6611" t="s">
        <v>2769</v>
      </c>
      <c r="L6611">
        <v>20735</v>
      </c>
      <c r="M6611" t="s">
        <v>175</v>
      </c>
      <c r="N6611" t="s">
        <v>1328</v>
      </c>
      <c r="O6611" t="s">
        <v>73</v>
      </c>
      <c r="P6611" t="s">
        <v>86</v>
      </c>
      <c r="Q6611" t="s">
        <v>1329</v>
      </c>
      <c r="R6611" s="19">
        <v>89.82</v>
      </c>
      <c r="S6611" s="17">
        <v>6</v>
      </c>
      <c r="T6611" s="20">
        <v>0</v>
      </c>
      <c r="U6611" s="19">
        <v>25.1496</v>
      </c>
      <c r="V6611" s="20">
        <f t="shared" si="515"/>
        <v>0.28000000000000003</v>
      </c>
      <c r="W6611" s="17">
        <f t="shared" si="516"/>
        <v>2015</v>
      </c>
      <c r="X6611" t="str">
        <f t="shared" si="517"/>
        <v>Mar-2015</v>
      </c>
      <c r="Y6611" s="17">
        <f t="shared" si="518"/>
        <v>0</v>
      </c>
      <c r="Z6611" t="str">
        <f t="shared" si="519"/>
        <v>0% (No Discount)</v>
      </c>
      <c r="AA6611" s="17">
        <f>IF(COUNTIF($B$2:B6611,B6611)=1,1,0)</f>
        <v>1</v>
      </c>
      <c r="AB6611" s="17">
        <f>IF(COUNTIF($F$2:F6611,F6611)=1,1,0)</f>
        <v>0</v>
      </c>
    </row>
    <row r="6612" spans="1:28" x14ac:dyDescent="0.2">
      <c r="A6612" s="17">
        <v>6611</v>
      </c>
      <c r="B6612" t="s">
        <v>9024</v>
      </c>
      <c r="C6612" s="18">
        <v>42663</v>
      </c>
      <c r="D6612" s="18">
        <v>42665</v>
      </c>
      <c r="E6612" t="s">
        <v>215</v>
      </c>
      <c r="F6612" t="s">
        <v>1063</v>
      </c>
      <c r="G6612" t="s">
        <v>1064</v>
      </c>
      <c r="H6612" t="s">
        <v>68</v>
      </c>
      <c r="I6612" t="s">
        <v>54</v>
      </c>
      <c r="J6612" t="s">
        <v>69</v>
      </c>
      <c r="K6612" t="s">
        <v>70</v>
      </c>
      <c r="L6612">
        <v>90049</v>
      </c>
      <c r="M6612" t="s">
        <v>71</v>
      </c>
      <c r="N6612" t="s">
        <v>4980</v>
      </c>
      <c r="O6612" t="s">
        <v>73</v>
      </c>
      <c r="P6612" t="s">
        <v>102</v>
      </c>
      <c r="Q6612" t="s">
        <v>4981</v>
      </c>
      <c r="R6612" s="19">
        <v>19.295999999999999</v>
      </c>
      <c r="S6612" s="17">
        <v>3</v>
      </c>
      <c r="T6612" s="20">
        <v>0.2</v>
      </c>
      <c r="U6612" s="19">
        <v>6.03</v>
      </c>
      <c r="V6612" s="20">
        <f t="shared" si="515"/>
        <v>0.3125</v>
      </c>
      <c r="W6612" s="17">
        <f t="shared" si="516"/>
        <v>2016</v>
      </c>
      <c r="X6612" t="str">
        <f t="shared" si="517"/>
        <v>Oct-2016</v>
      </c>
      <c r="Y6612" s="17">
        <f t="shared" si="518"/>
        <v>2</v>
      </c>
      <c r="Z6612" t="str">
        <f t="shared" si="519"/>
        <v>11-20%</v>
      </c>
      <c r="AA6612" s="17">
        <f>IF(COUNTIF($B$2:B6612,B6612)=1,1,0)</f>
        <v>1</v>
      </c>
      <c r="AB6612" s="17">
        <f>IF(COUNTIF($F$2:F6612,F6612)=1,1,0)</f>
        <v>0</v>
      </c>
    </row>
    <row r="6613" spans="1:28" x14ac:dyDescent="0.2">
      <c r="A6613" s="17">
        <v>6612</v>
      </c>
      <c r="B6613" t="s">
        <v>9025</v>
      </c>
      <c r="C6613" s="18">
        <v>42115</v>
      </c>
      <c r="D6613" s="18">
        <v>42122</v>
      </c>
      <c r="E6613" t="s">
        <v>77</v>
      </c>
      <c r="F6613" t="s">
        <v>8344</v>
      </c>
      <c r="G6613" t="s">
        <v>8345</v>
      </c>
      <c r="H6613" t="s">
        <v>53</v>
      </c>
      <c r="I6613" t="s">
        <v>54</v>
      </c>
      <c r="J6613" t="s">
        <v>1505</v>
      </c>
      <c r="K6613" t="s">
        <v>56</v>
      </c>
      <c r="L6613">
        <v>40214</v>
      </c>
      <c r="M6613" t="s">
        <v>57</v>
      </c>
      <c r="N6613" t="s">
        <v>1114</v>
      </c>
      <c r="O6613" t="s">
        <v>59</v>
      </c>
      <c r="P6613" t="s">
        <v>63</v>
      </c>
      <c r="Q6613" t="s">
        <v>1115</v>
      </c>
      <c r="R6613" s="19">
        <v>191.96</v>
      </c>
      <c r="S6613" s="17">
        <v>2</v>
      </c>
      <c r="T6613" s="20">
        <v>0</v>
      </c>
      <c r="U6613" s="19">
        <v>51.8292</v>
      </c>
      <c r="V6613" s="20">
        <f t="shared" si="515"/>
        <v>0.26999999999999996</v>
      </c>
      <c r="W6613" s="17">
        <f t="shared" si="516"/>
        <v>2015</v>
      </c>
      <c r="X6613" t="str">
        <f t="shared" si="517"/>
        <v>Apr-2015</v>
      </c>
      <c r="Y6613" s="17">
        <f t="shared" si="518"/>
        <v>7</v>
      </c>
      <c r="Z6613" t="str">
        <f t="shared" si="519"/>
        <v>0% (No Discount)</v>
      </c>
      <c r="AA6613" s="17">
        <f>IF(COUNTIF($B$2:B6613,B6613)=1,1,0)</f>
        <v>1</v>
      </c>
      <c r="AB6613" s="17">
        <f>IF(COUNTIF($F$2:F6613,F6613)=1,1,0)</f>
        <v>0</v>
      </c>
    </row>
    <row r="6614" spans="1:28" x14ac:dyDescent="0.2">
      <c r="A6614" s="17">
        <v>6613</v>
      </c>
      <c r="B6614" t="s">
        <v>9025</v>
      </c>
      <c r="C6614" s="18">
        <v>42115</v>
      </c>
      <c r="D6614" s="18">
        <v>42122</v>
      </c>
      <c r="E6614" t="s">
        <v>77</v>
      </c>
      <c r="F6614" t="s">
        <v>8344</v>
      </c>
      <c r="G6614" t="s">
        <v>8345</v>
      </c>
      <c r="H6614" t="s">
        <v>53</v>
      </c>
      <c r="I6614" t="s">
        <v>54</v>
      </c>
      <c r="J6614" t="s">
        <v>1505</v>
      </c>
      <c r="K6614" t="s">
        <v>56</v>
      </c>
      <c r="L6614">
        <v>40214</v>
      </c>
      <c r="M6614" t="s">
        <v>57</v>
      </c>
      <c r="N6614" t="s">
        <v>159</v>
      </c>
      <c r="O6614" t="s">
        <v>73</v>
      </c>
      <c r="P6614" t="s">
        <v>102</v>
      </c>
      <c r="Q6614" t="s">
        <v>160</v>
      </c>
      <c r="R6614" s="19">
        <v>21.3</v>
      </c>
      <c r="S6614" s="17">
        <v>3</v>
      </c>
      <c r="T6614" s="20">
        <v>0</v>
      </c>
      <c r="U6614" s="19">
        <v>9.798</v>
      </c>
      <c r="V6614" s="20">
        <f t="shared" si="515"/>
        <v>0.45999999999999996</v>
      </c>
      <c r="W6614" s="17">
        <f t="shared" si="516"/>
        <v>2015</v>
      </c>
      <c r="X6614" t="str">
        <f t="shared" si="517"/>
        <v>Apr-2015</v>
      </c>
      <c r="Y6614" s="17">
        <f t="shared" si="518"/>
        <v>7</v>
      </c>
      <c r="Z6614" t="str">
        <f t="shared" si="519"/>
        <v>0% (No Discount)</v>
      </c>
      <c r="AA6614" s="17">
        <f>IF(COUNTIF($B$2:B6614,B6614)=1,1,0)</f>
        <v>0</v>
      </c>
      <c r="AB6614" s="17">
        <f>IF(COUNTIF($F$2:F6614,F6614)=1,1,0)</f>
        <v>0</v>
      </c>
    </row>
    <row r="6615" spans="1:28" x14ac:dyDescent="0.2">
      <c r="A6615" s="17">
        <v>6614</v>
      </c>
      <c r="B6615" t="s">
        <v>9025</v>
      </c>
      <c r="C6615" s="18">
        <v>42115</v>
      </c>
      <c r="D6615" s="18">
        <v>42122</v>
      </c>
      <c r="E6615" t="s">
        <v>77</v>
      </c>
      <c r="F6615" t="s">
        <v>8344</v>
      </c>
      <c r="G6615" t="s">
        <v>8345</v>
      </c>
      <c r="H6615" t="s">
        <v>53</v>
      </c>
      <c r="I6615" t="s">
        <v>54</v>
      </c>
      <c r="J6615" t="s">
        <v>1505</v>
      </c>
      <c r="K6615" t="s">
        <v>56</v>
      </c>
      <c r="L6615">
        <v>40214</v>
      </c>
      <c r="M6615" t="s">
        <v>57</v>
      </c>
      <c r="N6615" t="s">
        <v>2118</v>
      </c>
      <c r="O6615" t="s">
        <v>98</v>
      </c>
      <c r="P6615" t="s">
        <v>99</v>
      </c>
      <c r="Q6615" t="s">
        <v>2119</v>
      </c>
      <c r="R6615" s="19">
        <v>469.95</v>
      </c>
      <c r="S6615" s="17">
        <v>5</v>
      </c>
      <c r="T6615" s="20">
        <v>0</v>
      </c>
      <c r="U6615" s="19">
        <v>131.58600000000001</v>
      </c>
      <c r="V6615" s="20">
        <f t="shared" si="515"/>
        <v>0.28000000000000003</v>
      </c>
      <c r="W6615" s="17">
        <f t="shared" si="516"/>
        <v>2015</v>
      </c>
      <c r="X6615" t="str">
        <f t="shared" si="517"/>
        <v>Apr-2015</v>
      </c>
      <c r="Y6615" s="17">
        <f t="shared" si="518"/>
        <v>7</v>
      </c>
      <c r="Z6615" t="str">
        <f t="shared" si="519"/>
        <v>0% (No Discount)</v>
      </c>
      <c r="AA6615" s="17">
        <f>IF(COUNTIF($B$2:B6615,B6615)=1,1,0)</f>
        <v>0</v>
      </c>
      <c r="AB6615" s="17">
        <f>IF(COUNTIF($F$2:F6615,F6615)=1,1,0)</f>
        <v>0</v>
      </c>
    </row>
    <row r="6616" spans="1:28" x14ac:dyDescent="0.2">
      <c r="A6616" s="17">
        <v>6615</v>
      </c>
      <c r="B6616" t="s">
        <v>9025</v>
      </c>
      <c r="C6616" s="18">
        <v>42115</v>
      </c>
      <c r="D6616" s="18">
        <v>42122</v>
      </c>
      <c r="E6616" t="s">
        <v>77</v>
      </c>
      <c r="F6616" t="s">
        <v>8344</v>
      </c>
      <c r="G6616" t="s">
        <v>8345</v>
      </c>
      <c r="H6616" t="s">
        <v>53</v>
      </c>
      <c r="I6616" t="s">
        <v>54</v>
      </c>
      <c r="J6616" t="s">
        <v>1505</v>
      </c>
      <c r="K6616" t="s">
        <v>56</v>
      </c>
      <c r="L6616">
        <v>40214</v>
      </c>
      <c r="M6616" t="s">
        <v>57</v>
      </c>
      <c r="N6616" t="s">
        <v>2295</v>
      </c>
      <c r="O6616" t="s">
        <v>59</v>
      </c>
      <c r="P6616" t="s">
        <v>92</v>
      </c>
      <c r="Q6616" t="s">
        <v>2296</v>
      </c>
      <c r="R6616" s="19">
        <v>209.88</v>
      </c>
      <c r="S6616" s="17">
        <v>3</v>
      </c>
      <c r="T6616" s="20">
        <v>0</v>
      </c>
      <c r="U6616" s="19">
        <v>35.679600000000001</v>
      </c>
      <c r="V6616" s="20">
        <f t="shared" si="515"/>
        <v>0.17</v>
      </c>
      <c r="W6616" s="17">
        <f t="shared" si="516"/>
        <v>2015</v>
      </c>
      <c r="X6616" t="str">
        <f t="shared" si="517"/>
        <v>Apr-2015</v>
      </c>
      <c r="Y6616" s="17">
        <f t="shared" si="518"/>
        <v>7</v>
      </c>
      <c r="Z6616" t="str">
        <f t="shared" si="519"/>
        <v>0% (No Discount)</v>
      </c>
      <c r="AA6616" s="17">
        <f>IF(COUNTIF($B$2:B6616,B6616)=1,1,0)</f>
        <v>0</v>
      </c>
      <c r="AB6616" s="17">
        <f>IF(COUNTIF($F$2:F6616,F6616)=1,1,0)</f>
        <v>0</v>
      </c>
    </row>
    <row r="6617" spans="1:28" x14ac:dyDescent="0.2">
      <c r="A6617" s="17">
        <v>6616</v>
      </c>
      <c r="B6617" t="s">
        <v>9026</v>
      </c>
      <c r="C6617" s="18">
        <v>42538</v>
      </c>
      <c r="D6617" s="18">
        <v>42540</v>
      </c>
      <c r="E6617" t="s">
        <v>215</v>
      </c>
      <c r="F6617" t="s">
        <v>1401</v>
      </c>
      <c r="G6617" t="s">
        <v>1402</v>
      </c>
      <c r="H6617" t="s">
        <v>53</v>
      </c>
      <c r="I6617" t="s">
        <v>54</v>
      </c>
      <c r="J6617" t="s">
        <v>69</v>
      </c>
      <c r="K6617" t="s">
        <v>70</v>
      </c>
      <c r="L6617">
        <v>90045</v>
      </c>
      <c r="M6617" t="s">
        <v>71</v>
      </c>
      <c r="N6617" t="s">
        <v>7087</v>
      </c>
      <c r="O6617" t="s">
        <v>59</v>
      </c>
      <c r="P6617" t="s">
        <v>60</v>
      </c>
      <c r="Q6617" t="s">
        <v>7088</v>
      </c>
      <c r="R6617" s="19">
        <v>239.666</v>
      </c>
      <c r="S6617" s="17">
        <v>2</v>
      </c>
      <c r="T6617" s="20">
        <v>0.15</v>
      </c>
      <c r="U6617" s="19">
        <v>14.098000000000001</v>
      </c>
      <c r="V6617" s="20">
        <f t="shared" si="515"/>
        <v>5.8823529411764712E-2</v>
      </c>
      <c r="W6617" s="17">
        <f t="shared" si="516"/>
        <v>2016</v>
      </c>
      <c r="X6617" t="str">
        <f t="shared" si="517"/>
        <v>Jun-2016</v>
      </c>
      <c r="Y6617" s="17">
        <f t="shared" si="518"/>
        <v>2</v>
      </c>
      <c r="Z6617" t="str">
        <f t="shared" si="519"/>
        <v>11-20%</v>
      </c>
      <c r="AA6617" s="17">
        <f>IF(COUNTIF($B$2:B6617,B6617)=1,1,0)</f>
        <v>1</v>
      </c>
      <c r="AB6617" s="17">
        <f>IF(COUNTIF($F$2:F6617,F6617)=1,1,0)</f>
        <v>0</v>
      </c>
    </row>
    <row r="6618" spans="1:28" x14ac:dyDescent="0.2">
      <c r="A6618" s="17">
        <v>6617</v>
      </c>
      <c r="B6618" t="s">
        <v>9026</v>
      </c>
      <c r="C6618" s="18">
        <v>42538</v>
      </c>
      <c r="D6618" s="18">
        <v>42540</v>
      </c>
      <c r="E6618" t="s">
        <v>215</v>
      </c>
      <c r="F6618" t="s">
        <v>1401</v>
      </c>
      <c r="G6618" t="s">
        <v>1402</v>
      </c>
      <c r="H6618" t="s">
        <v>53</v>
      </c>
      <c r="I6618" t="s">
        <v>54</v>
      </c>
      <c r="J6618" t="s">
        <v>69</v>
      </c>
      <c r="K6618" t="s">
        <v>70</v>
      </c>
      <c r="L6618">
        <v>90045</v>
      </c>
      <c r="M6618" t="s">
        <v>71</v>
      </c>
      <c r="N6618" t="s">
        <v>5554</v>
      </c>
      <c r="O6618" t="s">
        <v>73</v>
      </c>
      <c r="P6618" t="s">
        <v>74</v>
      </c>
      <c r="Q6618" t="s">
        <v>5555</v>
      </c>
      <c r="R6618" s="19">
        <v>22.5</v>
      </c>
      <c r="S6618" s="17">
        <v>6</v>
      </c>
      <c r="T6618" s="20">
        <v>0</v>
      </c>
      <c r="U6618" s="19">
        <v>10.8</v>
      </c>
      <c r="V6618" s="20">
        <f t="shared" si="515"/>
        <v>0.48000000000000004</v>
      </c>
      <c r="W6618" s="17">
        <f t="shared" si="516"/>
        <v>2016</v>
      </c>
      <c r="X6618" t="str">
        <f t="shared" si="517"/>
        <v>Jun-2016</v>
      </c>
      <c r="Y6618" s="17">
        <f t="shared" si="518"/>
        <v>2</v>
      </c>
      <c r="Z6618" t="str">
        <f t="shared" si="519"/>
        <v>0% (No Discount)</v>
      </c>
      <c r="AA6618" s="17">
        <f>IF(COUNTIF($B$2:B6618,B6618)=1,1,0)</f>
        <v>0</v>
      </c>
      <c r="AB6618" s="17">
        <f>IF(COUNTIF($F$2:F6618,F6618)=1,1,0)</f>
        <v>0</v>
      </c>
    </row>
    <row r="6619" spans="1:28" x14ac:dyDescent="0.2">
      <c r="A6619" s="17">
        <v>6618</v>
      </c>
      <c r="B6619" t="s">
        <v>9026</v>
      </c>
      <c r="C6619" s="18">
        <v>42538</v>
      </c>
      <c r="D6619" s="18">
        <v>42540</v>
      </c>
      <c r="E6619" t="s">
        <v>215</v>
      </c>
      <c r="F6619" t="s">
        <v>1401</v>
      </c>
      <c r="G6619" t="s">
        <v>1402</v>
      </c>
      <c r="H6619" t="s">
        <v>53</v>
      </c>
      <c r="I6619" t="s">
        <v>54</v>
      </c>
      <c r="J6619" t="s">
        <v>69</v>
      </c>
      <c r="K6619" t="s">
        <v>70</v>
      </c>
      <c r="L6619">
        <v>90045</v>
      </c>
      <c r="M6619" t="s">
        <v>71</v>
      </c>
      <c r="N6619" t="s">
        <v>8571</v>
      </c>
      <c r="O6619" t="s">
        <v>73</v>
      </c>
      <c r="P6619" t="s">
        <v>117</v>
      </c>
      <c r="Q6619" t="s">
        <v>8572</v>
      </c>
      <c r="R6619" s="19">
        <v>219.84</v>
      </c>
      <c r="S6619" s="17">
        <v>4</v>
      </c>
      <c r="T6619" s="20">
        <v>0</v>
      </c>
      <c r="U6619" s="19">
        <v>107.7216</v>
      </c>
      <c r="V6619" s="20">
        <f t="shared" si="515"/>
        <v>0.49</v>
      </c>
      <c r="W6619" s="17">
        <f t="shared" si="516"/>
        <v>2016</v>
      </c>
      <c r="X6619" t="str">
        <f t="shared" si="517"/>
        <v>Jun-2016</v>
      </c>
      <c r="Y6619" s="17">
        <f t="shared" si="518"/>
        <v>2</v>
      </c>
      <c r="Z6619" t="str">
        <f t="shared" si="519"/>
        <v>0% (No Discount)</v>
      </c>
      <c r="AA6619" s="17">
        <f>IF(COUNTIF($B$2:B6619,B6619)=1,1,0)</f>
        <v>0</v>
      </c>
      <c r="AB6619" s="17">
        <f>IF(COUNTIF($F$2:F6619,F6619)=1,1,0)</f>
        <v>0</v>
      </c>
    </row>
    <row r="6620" spans="1:28" x14ac:dyDescent="0.2">
      <c r="A6620" s="17">
        <v>6619</v>
      </c>
      <c r="B6620" t="s">
        <v>9027</v>
      </c>
      <c r="C6620" s="18">
        <v>42748</v>
      </c>
      <c r="D6620" s="18">
        <v>42753</v>
      </c>
      <c r="E6620" t="s">
        <v>50</v>
      </c>
      <c r="F6620" t="s">
        <v>3701</v>
      </c>
      <c r="G6620" t="s">
        <v>3702</v>
      </c>
      <c r="H6620" t="s">
        <v>68</v>
      </c>
      <c r="I6620" t="s">
        <v>54</v>
      </c>
      <c r="J6620" t="s">
        <v>345</v>
      </c>
      <c r="K6620" t="s">
        <v>624</v>
      </c>
      <c r="L6620">
        <v>65807</v>
      </c>
      <c r="M6620" t="s">
        <v>132</v>
      </c>
      <c r="N6620" t="s">
        <v>5565</v>
      </c>
      <c r="O6620" t="s">
        <v>73</v>
      </c>
      <c r="P6620" t="s">
        <v>117</v>
      </c>
      <c r="Q6620" t="s">
        <v>5566</v>
      </c>
      <c r="R6620" s="19">
        <v>32.4</v>
      </c>
      <c r="S6620" s="17">
        <v>5</v>
      </c>
      <c r="T6620" s="20">
        <v>0</v>
      </c>
      <c r="U6620" s="19">
        <v>15.552</v>
      </c>
      <c r="V6620" s="20">
        <f t="shared" si="515"/>
        <v>0.48</v>
      </c>
      <c r="W6620" s="17">
        <f t="shared" si="516"/>
        <v>2017</v>
      </c>
      <c r="X6620" t="str">
        <f t="shared" si="517"/>
        <v>Jan-2017</v>
      </c>
      <c r="Y6620" s="17">
        <f t="shared" si="518"/>
        <v>5</v>
      </c>
      <c r="Z6620" t="str">
        <f t="shared" si="519"/>
        <v>0% (No Discount)</v>
      </c>
      <c r="AA6620" s="17">
        <f>IF(COUNTIF($B$2:B6620,B6620)=1,1,0)</f>
        <v>1</v>
      </c>
      <c r="AB6620" s="17">
        <f>IF(COUNTIF($F$2:F6620,F6620)=1,1,0)</f>
        <v>0</v>
      </c>
    </row>
    <row r="6621" spans="1:28" x14ac:dyDescent="0.2">
      <c r="A6621" s="17">
        <v>6620</v>
      </c>
      <c r="B6621" t="s">
        <v>9027</v>
      </c>
      <c r="C6621" s="18">
        <v>42748</v>
      </c>
      <c r="D6621" s="18">
        <v>42753</v>
      </c>
      <c r="E6621" t="s">
        <v>50</v>
      </c>
      <c r="F6621" t="s">
        <v>3701</v>
      </c>
      <c r="G6621" t="s">
        <v>3702</v>
      </c>
      <c r="H6621" t="s">
        <v>68</v>
      </c>
      <c r="I6621" t="s">
        <v>54</v>
      </c>
      <c r="J6621" t="s">
        <v>345</v>
      </c>
      <c r="K6621" t="s">
        <v>624</v>
      </c>
      <c r="L6621">
        <v>65807</v>
      </c>
      <c r="M6621" t="s">
        <v>132</v>
      </c>
      <c r="N6621" t="s">
        <v>8393</v>
      </c>
      <c r="O6621" t="s">
        <v>73</v>
      </c>
      <c r="P6621" t="s">
        <v>95</v>
      </c>
      <c r="Q6621" t="s">
        <v>8394</v>
      </c>
      <c r="R6621" s="19">
        <v>209.94</v>
      </c>
      <c r="S6621" s="17">
        <v>6</v>
      </c>
      <c r="T6621" s="20">
        <v>0</v>
      </c>
      <c r="U6621" s="19">
        <v>54.584400000000002</v>
      </c>
      <c r="V6621" s="20">
        <f t="shared" si="515"/>
        <v>0.26</v>
      </c>
      <c r="W6621" s="17">
        <f t="shared" si="516"/>
        <v>2017</v>
      </c>
      <c r="X6621" t="str">
        <f t="shared" si="517"/>
        <v>Jan-2017</v>
      </c>
      <c r="Y6621" s="17">
        <f t="shared" si="518"/>
        <v>5</v>
      </c>
      <c r="Z6621" t="str">
        <f t="shared" si="519"/>
        <v>0% (No Discount)</v>
      </c>
      <c r="AA6621" s="17">
        <f>IF(COUNTIF($B$2:B6621,B6621)=1,1,0)</f>
        <v>0</v>
      </c>
      <c r="AB6621" s="17">
        <f>IF(COUNTIF($F$2:F6621,F6621)=1,1,0)</f>
        <v>0</v>
      </c>
    </row>
    <row r="6622" spans="1:28" x14ac:dyDescent="0.2">
      <c r="A6622" s="17">
        <v>6621</v>
      </c>
      <c r="B6622" t="s">
        <v>9027</v>
      </c>
      <c r="C6622" s="18">
        <v>42748</v>
      </c>
      <c r="D6622" s="18">
        <v>42753</v>
      </c>
      <c r="E6622" t="s">
        <v>50</v>
      </c>
      <c r="F6622" t="s">
        <v>3701</v>
      </c>
      <c r="G6622" t="s">
        <v>3702</v>
      </c>
      <c r="H6622" t="s">
        <v>68</v>
      </c>
      <c r="I6622" t="s">
        <v>54</v>
      </c>
      <c r="J6622" t="s">
        <v>345</v>
      </c>
      <c r="K6622" t="s">
        <v>624</v>
      </c>
      <c r="L6622">
        <v>65807</v>
      </c>
      <c r="M6622" t="s">
        <v>132</v>
      </c>
      <c r="N6622" t="s">
        <v>1832</v>
      </c>
      <c r="O6622" t="s">
        <v>73</v>
      </c>
      <c r="P6622" t="s">
        <v>606</v>
      </c>
      <c r="Q6622" t="s">
        <v>1833</v>
      </c>
      <c r="R6622" s="19">
        <v>4164.05</v>
      </c>
      <c r="S6622" s="17">
        <v>5</v>
      </c>
      <c r="T6622" s="20">
        <v>0</v>
      </c>
      <c r="U6622" s="19">
        <v>83.281000000000006</v>
      </c>
      <c r="V6622" s="20">
        <f t="shared" si="515"/>
        <v>0.02</v>
      </c>
      <c r="W6622" s="17">
        <f t="shared" si="516"/>
        <v>2017</v>
      </c>
      <c r="X6622" t="str">
        <f t="shared" si="517"/>
        <v>Jan-2017</v>
      </c>
      <c r="Y6622" s="17">
        <f t="shared" si="518"/>
        <v>5</v>
      </c>
      <c r="Z6622" t="str">
        <f t="shared" si="519"/>
        <v>0% (No Discount)</v>
      </c>
      <c r="AA6622" s="17">
        <f>IF(COUNTIF($B$2:B6622,B6622)=1,1,0)</f>
        <v>0</v>
      </c>
      <c r="AB6622" s="17">
        <f>IF(COUNTIF($F$2:F6622,F6622)=1,1,0)</f>
        <v>0</v>
      </c>
    </row>
    <row r="6623" spans="1:28" x14ac:dyDescent="0.2">
      <c r="A6623" s="17">
        <v>6622</v>
      </c>
      <c r="B6623" t="s">
        <v>9027</v>
      </c>
      <c r="C6623" s="18">
        <v>42748</v>
      </c>
      <c r="D6623" s="18">
        <v>42753</v>
      </c>
      <c r="E6623" t="s">
        <v>50</v>
      </c>
      <c r="F6623" t="s">
        <v>3701</v>
      </c>
      <c r="G6623" t="s">
        <v>3702</v>
      </c>
      <c r="H6623" t="s">
        <v>68</v>
      </c>
      <c r="I6623" t="s">
        <v>54</v>
      </c>
      <c r="J6623" t="s">
        <v>345</v>
      </c>
      <c r="K6623" t="s">
        <v>624</v>
      </c>
      <c r="L6623">
        <v>65807</v>
      </c>
      <c r="M6623" t="s">
        <v>132</v>
      </c>
      <c r="N6623" t="s">
        <v>6733</v>
      </c>
      <c r="O6623" t="s">
        <v>59</v>
      </c>
      <c r="P6623" t="s">
        <v>60</v>
      </c>
      <c r="Q6623" t="s">
        <v>6734</v>
      </c>
      <c r="R6623" s="19">
        <v>212.94</v>
      </c>
      <c r="S6623" s="17">
        <v>3</v>
      </c>
      <c r="T6623" s="20">
        <v>0</v>
      </c>
      <c r="U6623" s="19">
        <v>53.234999999999999</v>
      </c>
      <c r="V6623" s="20">
        <f t="shared" si="515"/>
        <v>0.25</v>
      </c>
      <c r="W6623" s="17">
        <f t="shared" si="516"/>
        <v>2017</v>
      </c>
      <c r="X6623" t="str">
        <f t="shared" si="517"/>
        <v>Jan-2017</v>
      </c>
      <c r="Y6623" s="17">
        <f t="shared" si="518"/>
        <v>5</v>
      </c>
      <c r="Z6623" t="str">
        <f t="shared" si="519"/>
        <v>0% (No Discount)</v>
      </c>
      <c r="AA6623" s="17">
        <f>IF(COUNTIF($B$2:B6623,B6623)=1,1,0)</f>
        <v>0</v>
      </c>
      <c r="AB6623" s="17">
        <f>IF(COUNTIF($F$2:F6623,F6623)=1,1,0)</f>
        <v>0</v>
      </c>
    </row>
    <row r="6624" spans="1:28" x14ac:dyDescent="0.2">
      <c r="A6624" s="17">
        <v>6623</v>
      </c>
      <c r="B6624" t="s">
        <v>9028</v>
      </c>
      <c r="C6624" s="18">
        <v>41888</v>
      </c>
      <c r="D6624" s="18">
        <v>41891</v>
      </c>
      <c r="E6624" t="s">
        <v>215</v>
      </c>
      <c r="F6624" t="s">
        <v>9029</v>
      </c>
      <c r="G6624" t="s">
        <v>9030</v>
      </c>
      <c r="H6624" t="s">
        <v>68</v>
      </c>
      <c r="I6624" t="s">
        <v>54</v>
      </c>
      <c r="J6624" t="s">
        <v>154</v>
      </c>
      <c r="K6624" t="s">
        <v>70</v>
      </c>
      <c r="L6624">
        <v>94109</v>
      </c>
      <c r="M6624" t="s">
        <v>71</v>
      </c>
      <c r="N6624" t="s">
        <v>91</v>
      </c>
      <c r="O6624" t="s">
        <v>59</v>
      </c>
      <c r="P6624" t="s">
        <v>92</v>
      </c>
      <c r="Q6624" t="s">
        <v>93</v>
      </c>
      <c r="R6624" s="19">
        <v>41.88</v>
      </c>
      <c r="S6624" s="17">
        <v>6</v>
      </c>
      <c r="T6624" s="20">
        <v>0</v>
      </c>
      <c r="U6624" s="19">
        <v>12.145200000000001</v>
      </c>
      <c r="V6624" s="20">
        <f t="shared" si="515"/>
        <v>0.28999999999999998</v>
      </c>
      <c r="W6624" s="17">
        <f t="shared" si="516"/>
        <v>2014</v>
      </c>
      <c r="X6624" t="str">
        <f t="shared" si="517"/>
        <v>Sep-2014</v>
      </c>
      <c r="Y6624" s="17">
        <f t="shared" si="518"/>
        <v>3</v>
      </c>
      <c r="Z6624" t="str">
        <f t="shared" si="519"/>
        <v>0% (No Discount)</v>
      </c>
      <c r="AA6624" s="17">
        <f>IF(COUNTIF($B$2:B6624,B6624)=1,1,0)</f>
        <v>1</v>
      </c>
      <c r="AB6624" s="17">
        <f>IF(COUNTIF($F$2:F6624,F6624)=1,1,0)</f>
        <v>1</v>
      </c>
    </row>
    <row r="6625" spans="1:28" x14ac:dyDescent="0.2">
      <c r="A6625" s="17">
        <v>6624</v>
      </c>
      <c r="B6625" t="s">
        <v>9028</v>
      </c>
      <c r="C6625" s="18">
        <v>41888</v>
      </c>
      <c r="D6625" s="18">
        <v>41891</v>
      </c>
      <c r="E6625" t="s">
        <v>215</v>
      </c>
      <c r="F6625" t="s">
        <v>9029</v>
      </c>
      <c r="G6625" t="s">
        <v>9030</v>
      </c>
      <c r="H6625" t="s">
        <v>68</v>
      </c>
      <c r="I6625" t="s">
        <v>54</v>
      </c>
      <c r="J6625" t="s">
        <v>154</v>
      </c>
      <c r="K6625" t="s">
        <v>70</v>
      </c>
      <c r="L6625">
        <v>94109</v>
      </c>
      <c r="M6625" t="s">
        <v>71</v>
      </c>
      <c r="N6625" t="s">
        <v>2259</v>
      </c>
      <c r="O6625" t="s">
        <v>73</v>
      </c>
      <c r="P6625" t="s">
        <v>74</v>
      </c>
      <c r="Q6625" t="s">
        <v>2260</v>
      </c>
      <c r="R6625" s="19">
        <v>58.48</v>
      </c>
      <c r="S6625" s="17">
        <v>8</v>
      </c>
      <c r="T6625" s="20">
        <v>0</v>
      </c>
      <c r="U6625" s="19">
        <v>27.485600000000002</v>
      </c>
      <c r="V6625" s="20">
        <f t="shared" si="515"/>
        <v>0.47000000000000003</v>
      </c>
      <c r="W6625" s="17">
        <f t="shared" si="516"/>
        <v>2014</v>
      </c>
      <c r="X6625" t="str">
        <f t="shared" si="517"/>
        <v>Sep-2014</v>
      </c>
      <c r="Y6625" s="17">
        <f t="shared" si="518"/>
        <v>3</v>
      </c>
      <c r="Z6625" t="str">
        <f t="shared" si="519"/>
        <v>0% (No Discount)</v>
      </c>
      <c r="AA6625" s="17">
        <f>IF(COUNTIF($B$2:B6625,B6625)=1,1,0)</f>
        <v>0</v>
      </c>
      <c r="AB6625" s="17">
        <f>IF(COUNTIF($F$2:F6625,F6625)=1,1,0)</f>
        <v>0</v>
      </c>
    </row>
    <row r="6626" spans="1:28" x14ac:dyDescent="0.2">
      <c r="A6626" s="17">
        <v>6625</v>
      </c>
      <c r="B6626" t="s">
        <v>9031</v>
      </c>
      <c r="C6626" s="18">
        <v>42023</v>
      </c>
      <c r="D6626" s="18">
        <v>42027</v>
      </c>
      <c r="E6626" t="s">
        <v>77</v>
      </c>
      <c r="F6626" t="s">
        <v>3382</v>
      </c>
      <c r="G6626" t="s">
        <v>3383</v>
      </c>
      <c r="H6626" t="s">
        <v>53</v>
      </c>
      <c r="I6626" t="s">
        <v>54</v>
      </c>
      <c r="J6626" t="s">
        <v>9032</v>
      </c>
      <c r="K6626" t="s">
        <v>131</v>
      </c>
      <c r="L6626">
        <v>77590</v>
      </c>
      <c r="M6626" t="s">
        <v>132</v>
      </c>
      <c r="N6626" t="s">
        <v>4893</v>
      </c>
      <c r="O6626" t="s">
        <v>59</v>
      </c>
      <c r="P6626" t="s">
        <v>83</v>
      </c>
      <c r="Q6626" t="s">
        <v>4894</v>
      </c>
      <c r="R6626" s="19">
        <v>102.438</v>
      </c>
      <c r="S6626" s="17">
        <v>1</v>
      </c>
      <c r="T6626" s="20">
        <v>0.3</v>
      </c>
      <c r="U6626" s="19">
        <v>-13.1706</v>
      </c>
      <c r="V6626" s="20">
        <f t="shared" si="515"/>
        <v>-0.12857142857142856</v>
      </c>
      <c r="W6626" s="17">
        <f t="shared" si="516"/>
        <v>2015</v>
      </c>
      <c r="X6626" t="str">
        <f t="shared" si="517"/>
        <v>Jan-2015</v>
      </c>
      <c r="Y6626" s="17">
        <f t="shared" si="518"/>
        <v>4</v>
      </c>
      <c r="Z6626" t="str">
        <f t="shared" si="519"/>
        <v>21-30%</v>
      </c>
      <c r="AA6626" s="17">
        <f>IF(COUNTIF($B$2:B6626,B6626)=1,1,0)</f>
        <v>1</v>
      </c>
      <c r="AB6626" s="17">
        <f>IF(COUNTIF($F$2:F6626,F6626)=1,1,0)</f>
        <v>0</v>
      </c>
    </row>
    <row r="6627" spans="1:28" x14ac:dyDescent="0.2">
      <c r="A6627" s="17">
        <v>6626</v>
      </c>
      <c r="B6627" t="s">
        <v>9031</v>
      </c>
      <c r="C6627" s="18">
        <v>42023</v>
      </c>
      <c r="D6627" s="18">
        <v>42027</v>
      </c>
      <c r="E6627" t="s">
        <v>77</v>
      </c>
      <c r="F6627" t="s">
        <v>3382</v>
      </c>
      <c r="G6627" t="s">
        <v>3383</v>
      </c>
      <c r="H6627" t="s">
        <v>53</v>
      </c>
      <c r="I6627" t="s">
        <v>54</v>
      </c>
      <c r="J6627" t="s">
        <v>9032</v>
      </c>
      <c r="K6627" t="s">
        <v>131</v>
      </c>
      <c r="L6627">
        <v>77590</v>
      </c>
      <c r="M6627" t="s">
        <v>132</v>
      </c>
      <c r="N6627" t="s">
        <v>6177</v>
      </c>
      <c r="O6627" t="s">
        <v>59</v>
      </c>
      <c r="P6627" t="s">
        <v>63</v>
      </c>
      <c r="Q6627" t="s">
        <v>6178</v>
      </c>
      <c r="R6627" s="19">
        <v>199.304</v>
      </c>
      <c r="S6627" s="17">
        <v>4</v>
      </c>
      <c r="T6627" s="20">
        <v>0.3</v>
      </c>
      <c r="U6627" s="19">
        <v>-8.5416000000000007</v>
      </c>
      <c r="V6627" s="20">
        <f t="shared" si="515"/>
        <v>-4.2857142857142858E-2</v>
      </c>
      <c r="W6627" s="17">
        <f t="shared" si="516"/>
        <v>2015</v>
      </c>
      <c r="X6627" t="str">
        <f t="shared" si="517"/>
        <v>Jan-2015</v>
      </c>
      <c r="Y6627" s="17">
        <f t="shared" si="518"/>
        <v>4</v>
      </c>
      <c r="Z6627" t="str">
        <f t="shared" si="519"/>
        <v>21-30%</v>
      </c>
      <c r="AA6627" s="17">
        <f>IF(COUNTIF($B$2:B6627,B6627)=1,1,0)</f>
        <v>0</v>
      </c>
      <c r="AB6627" s="17">
        <f>IF(COUNTIF($F$2:F6627,F6627)=1,1,0)</f>
        <v>0</v>
      </c>
    </row>
    <row r="6628" spans="1:28" x14ac:dyDescent="0.2">
      <c r="A6628" s="17">
        <v>6627</v>
      </c>
      <c r="B6628" t="s">
        <v>9033</v>
      </c>
      <c r="C6628" s="18">
        <v>41987</v>
      </c>
      <c r="D6628" s="18">
        <v>41994</v>
      </c>
      <c r="E6628" t="s">
        <v>77</v>
      </c>
      <c r="F6628" t="s">
        <v>4083</v>
      </c>
      <c r="G6628" t="s">
        <v>4084</v>
      </c>
      <c r="H6628" t="s">
        <v>53</v>
      </c>
      <c r="I6628" t="s">
        <v>54</v>
      </c>
      <c r="J6628" t="s">
        <v>293</v>
      </c>
      <c r="K6628" t="s">
        <v>294</v>
      </c>
      <c r="L6628">
        <v>10024</v>
      </c>
      <c r="M6628" t="s">
        <v>175</v>
      </c>
      <c r="N6628" t="s">
        <v>7268</v>
      </c>
      <c r="O6628" t="s">
        <v>98</v>
      </c>
      <c r="P6628" t="s">
        <v>711</v>
      </c>
      <c r="Q6628" t="s">
        <v>7269</v>
      </c>
      <c r="R6628" s="19">
        <v>6999.96</v>
      </c>
      <c r="S6628" s="17">
        <v>4</v>
      </c>
      <c r="T6628" s="20">
        <v>0</v>
      </c>
      <c r="U6628" s="19">
        <v>2239.9872</v>
      </c>
      <c r="V6628" s="20">
        <f t="shared" si="515"/>
        <v>0.32</v>
      </c>
      <c r="W6628" s="17">
        <f t="shared" si="516"/>
        <v>2014</v>
      </c>
      <c r="X6628" t="str">
        <f t="shared" si="517"/>
        <v>Dec-2014</v>
      </c>
      <c r="Y6628" s="17">
        <f t="shared" si="518"/>
        <v>7</v>
      </c>
      <c r="Z6628" t="str">
        <f t="shared" si="519"/>
        <v>0% (No Discount)</v>
      </c>
      <c r="AA6628" s="17">
        <f>IF(COUNTIF($B$2:B6628,B6628)=1,1,0)</f>
        <v>1</v>
      </c>
      <c r="AB6628" s="17">
        <f>IF(COUNTIF($F$2:F6628,F6628)=1,1,0)</f>
        <v>0</v>
      </c>
    </row>
    <row r="6629" spans="1:28" x14ac:dyDescent="0.2">
      <c r="A6629" s="17">
        <v>6628</v>
      </c>
      <c r="B6629" t="s">
        <v>9034</v>
      </c>
      <c r="C6629" s="18">
        <v>41782</v>
      </c>
      <c r="D6629" s="18">
        <v>41786</v>
      </c>
      <c r="E6629" t="s">
        <v>77</v>
      </c>
      <c r="F6629" t="s">
        <v>4790</v>
      </c>
      <c r="G6629" t="s">
        <v>4791</v>
      </c>
      <c r="H6629" t="s">
        <v>53</v>
      </c>
      <c r="I6629" t="s">
        <v>54</v>
      </c>
      <c r="J6629" t="s">
        <v>4158</v>
      </c>
      <c r="K6629" t="s">
        <v>123</v>
      </c>
      <c r="L6629">
        <v>98006</v>
      </c>
      <c r="M6629" t="s">
        <v>71</v>
      </c>
      <c r="N6629" t="s">
        <v>437</v>
      </c>
      <c r="O6629" t="s">
        <v>73</v>
      </c>
      <c r="P6629" t="s">
        <v>117</v>
      </c>
      <c r="Q6629" t="s">
        <v>438</v>
      </c>
      <c r="R6629" s="19">
        <v>12.96</v>
      </c>
      <c r="S6629" s="17">
        <v>2</v>
      </c>
      <c r="T6629" s="20">
        <v>0</v>
      </c>
      <c r="U6629" s="19">
        <v>6.2207999999999997</v>
      </c>
      <c r="V6629" s="20">
        <f t="shared" si="515"/>
        <v>0.47999999999999993</v>
      </c>
      <c r="W6629" s="17">
        <f t="shared" si="516"/>
        <v>2014</v>
      </c>
      <c r="X6629" t="str">
        <f t="shared" si="517"/>
        <v>May-2014</v>
      </c>
      <c r="Y6629" s="17">
        <f t="shared" si="518"/>
        <v>4</v>
      </c>
      <c r="Z6629" t="str">
        <f t="shared" si="519"/>
        <v>0% (No Discount)</v>
      </c>
      <c r="AA6629" s="17">
        <f>IF(COUNTIF($B$2:B6629,B6629)=1,1,0)</f>
        <v>1</v>
      </c>
      <c r="AB6629" s="17">
        <f>IF(COUNTIF($F$2:F6629,F6629)=1,1,0)</f>
        <v>0</v>
      </c>
    </row>
    <row r="6630" spans="1:28" x14ac:dyDescent="0.2">
      <c r="A6630" s="17">
        <v>6629</v>
      </c>
      <c r="B6630" t="s">
        <v>9035</v>
      </c>
      <c r="C6630" s="18">
        <v>42266</v>
      </c>
      <c r="D6630" s="18">
        <v>42269</v>
      </c>
      <c r="E6630" t="s">
        <v>50</v>
      </c>
      <c r="F6630" t="s">
        <v>4661</v>
      </c>
      <c r="G6630" t="s">
        <v>4662</v>
      </c>
      <c r="H6630" t="s">
        <v>53</v>
      </c>
      <c r="I6630" t="s">
        <v>54</v>
      </c>
      <c r="J6630" t="s">
        <v>293</v>
      </c>
      <c r="K6630" t="s">
        <v>294</v>
      </c>
      <c r="L6630">
        <v>10024</v>
      </c>
      <c r="M6630" t="s">
        <v>175</v>
      </c>
      <c r="N6630" t="s">
        <v>953</v>
      </c>
      <c r="O6630" t="s">
        <v>98</v>
      </c>
      <c r="P6630" t="s">
        <v>99</v>
      </c>
      <c r="Q6630" t="s">
        <v>954</v>
      </c>
      <c r="R6630" s="19">
        <v>279.86</v>
      </c>
      <c r="S6630" s="17">
        <v>14</v>
      </c>
      <c r="T6630" s="20">
        <v>0</v>
      </c>
      <c r="U6630" s="19">
        <v>134.33279999999999</v>
      </c>
      <c r="V6630" s="20">
        <f t="shared" si="515"/>
        <v>0.47999999999999993</v>
      </c>
      <c r="W6630" s="17">
        <f t="shared" si="516"/>
        <v>2015</v>
      </c>
      <c r="X6630" t="str">
        <f t="shared" si="517"/>
        <v>Sep-2015</v>
      </c>
      <c r="Y6630" s="17">
        <f t="shared" si="518"/>
        <v>3</v>
      </c>
      <c r="Z6630" t="str">
        <f t="shared" si="519"/>
        <v>0% (No Discount)</v>
      </c>
      <c r="AA6630" s="17">
        <f>IF(COUNTIF($B$2:B6630,B6630)=1,1,0)</f>
        <v>1</v>
      </c>
      <c r="AB6630" s="17">
        <f>IF(COUNTIF($F$2:F6630,F6630)=1,1,0)</f>
        <v>0</v>
      </c>
    </row>
    <row r="6631" spans="1:28" x14ac:dyDescent="0.2">
      <c r="A6631" s="17">
        <v>6630</v>
      </c>
      <c r="B6631" t="s">
        <v>9036</v>
      </c>
      <c r="C6631" s="18">
        <v>42279</v>
      </c>
      <c r="D6631" s="18">
        <v>42283</v>
      </c>
      <c r="E6631" t="s">
        <v>77</v>
      </c>
      <c r="F6631" t="s">
        <v>3995</v>
      </c>
      <c r="G6631" t="s">
        <v>3996</v>
      </c>
      <c r="H6631" t="s">
        <v>129</v>
      </c>
      <c r="I6631" t="s">
        <v>54</v>
      </c>
      <c r="J6631" t="s">
        <v>9037</v>
      </c>
      <c r="K6631" t="s">
        <v>115</v>
      </c>
      <c r="L6631">
        <v>27893</v>
      </c>
      <c r="M6631" t="s">
        <v>57</v>
      </c>
      <c r="N6631" t="s">
        <v>4773</v>
      </c>
      <c r="O6631" t="s">
        <v>73</v>
      </c>
      <c r="P6631" t="s">
        <v>102</v>
      </c>
      <c r="Q6631" t="s">
        <v>4774</v>
      </c>
      <c r="R6631" s="19">
        <v>7.38</v>
      </c>
      <c r="S6631" s="17">
        <v>5</v>
      </c>
      <c r="T6631" s="20">
        <v>0.7</v>
      </c>
      <c r="U6631" s="19">
        <v>-5.4119999999999999</v>
      </c>
      <c r="V6631" s="20">
        <f t="shared" si="515"/>
        <v>-0.73333333333333328</v>
      </c>
      <c r="W6631" s="17">
        <f t="shared" si="516"/>
        <v>2015</v>
      </c>
      <c r="X6631" t="str">
        <f t="shared" si="517"/>
        <v>Oct-2015</v>
      </c>
      <c r="Y6631" s="17">
        <f t="shared" si="518"/>
        <v>4</v>
      </c>
      <c r="Z6631" t="str">
        <f t="shared" si="519"/>
        <v>Over 50%</v>
      </c>
      <c r="AA6631" s="17">
        <f>IF(COUNTIF($B$2:B6631,B6631)=1,1,0)</f>
        <v>1</v>
      </c>
      <c r="AB6631" s="17">
        <f>IF(COUNTIF($F$2:F6631,F6631)=1,1,0)</f>
        <v>0</v>
      </c>
    </row>
    <row r="6632" spans="1:28" x14ac:dyDescent="0.2">
      <c r="A6632" s="17">
        <v>6631</v>
      </c>
      <c r="B6632" t="s">
        <v>9038</v>
      </c>
      <c r="C6632" s="18">
        <v>42729</v>
      </c>
      <c r="D6632" s="18">
        <v>42734</v>
      </c>
      <c r="E6632" t="s">
        <v>77</v>
      </c>
      <c r="F6632" t="s">
        <v>4834</v>
      </c>
      <c r="G6632" t="s">
        <v>4835</v>
      </c>
      <c r="H6632" t="s">
        <v>53</v>
      </c>
      <c r="I6632" t="s">
        <v>54</v>
      </c>
      <c r="J6632" t="s">
        <v>122</v>
      </c>
      <c r="K6632" t="s">
        <v>123</v>
      </c>
      <c r="L6632">
        <v>98115</v>
      </c>
      <c r="M6632" t="s">
        <v>71</v>
      </c>
      <c r="N6632" t="s">
        <v>3981</v>
      </c>
      <c r="O6632" t="s">
        <v>59</v>
      </c>
      <c r="P6632" t="s">
        <v>63</v>
      </c>
      <c r="Q6632" t="s">
        <v>3982</v>
      </c>
      <c r="R6632" s="19">
        <v>698.35199999999998</v>
      </c>
      <c r="S6632" s="17">
        <v>3</v>
      </c>
      <c r="T6632" s="20">
        <v>0.2</v>
      </c>
      <c r="U6632" s="19">
        <v>52.376399999999997</v>
      </c>
      <c r="V6632" s="20">
        <f t="shared" si="515"/>
        <v>7.4999999999999997E-2</v>
      </c>
      <c r="W6632" s="17">
        <f t="shared" si="516"/>
        <v>2016</v>
      </c>
      <c r="X6632" t="str">
        <f t="shared" si="517"/>
        <v>Dec-2016</v>
      </c>
      <c r="Y6632" s="17">
        <f t="shared" si="518"/>
        <v>5</v>
      </c>
      <c r="Z6632" t="str">
        <f t="shared" si="519"/>
        <v>11-20%</v>
      </c>
      <c r="AA6632" s="17">
        <f>IF(COUNTIF($B$2:B6632,B6632)=1,1,0)</f>
        <v>1</v>
      </c>
      <c r="AB6632" s="17">
        <f>IF(COUNTIF($F$2:F6632,F6632)=1,1,0)</f>
        <v>0</v>
      </c>
    </row>
    <row r="6633" spans="1:28" x14ac:dyDescent="0.2">
      <c r="A6633" s="17">
        <v>6632</v>
      </c>
      <c r="B6633" t="s">
        <v>9038</v>
      </c>
      <c r="C6633" s="18">
        <v>42729</v>
      </c>
      <c r="D6633" s="18">
        <v>42734</v>
      </c>
      <c r="E6633" t="s">
        <v>77</v>
      </c>
      <c r="F6633" t="s">
        <v>4834</v>
      </c>
      <c r="G6633" t="s">
        <v>4835</v>
      </c>
      <c r="H6633" t="s">
        <v>53</v>
      </c>
      <c r="I6633" t="s">
        <v>54</v>
      </c>
      <c r="J6633" t="s">
        <v>122</v>
      </c>
      <c r="K6633" t="s">
        <v>123</v>
      </c>
      <c r="L6633">
        <v>98115</v>
      </c>
      <c r="M6633" t="s">
        <v>71</v>
      </c>
      <c r="N6633" t="s">
        <v>4465</v>
      </c>
      <c r="O6633" t="s">
        <v>59</v>
      </c>
      <c r="P6633" t="s">
        <v>83</v>
      </c>
      <c r="Q6633" t="s">
        <v>4466</v>
      </c>
      <c r="R6633" s="19">
        <v>1747.25</v>
      </c>
      <c r="S6633" s="17">
        <v>5</v>
      </c>
      <c r="T6633" s="20">
        <v>0</v>
      </c>
      <c r="U6633" s="19">
        <v>629.01</v>
      </c>
      <c r="V6633" s="20">
        <f t="shared" si="515"/>
        <v>0.36</v>
      </c>
      <c r="W6633" s="17">
        <f t="shared" si="516"/>
        <v>2016</v>
      </c>
      <c r="X6633" t="str">
        <f t="shared" si="517"/>
        <v>Dec-2016</v>
      </c>
      <c r="Y6633" s="17">
        <f t="shared" si="518"/>
        <v>5</v>
      </c>
      <c r="Z6633" t="str">
        <f t="shared" si="519"/>
        <v>0% (No Discount)</v>
      </c>
      <c r="AA6633" s="17">
        <f>IF(COUNTIF($B$2:B6633,B6633)=1,1,0)</f>
        <v>0</v>
      </c>
      <c r="AB6633" s="17">
        <f>IF(COUNTIF($F$2:F6633,F6633)=1,1,0)</f>
        <v>0</v>
      </c>
    </row>
    <row r="6634" spans="1:28" x14ac:dyDescent="0.2">
      <c r="A6634" s="17">
        <v>6633</v>
      </c>
      <c r="B6634" t="s">
        <v>9039</v>
      </c>
      <c r="C6634" s="18">
        <v>42496</v>
      </c>
      <c r="D6634" s="18">
        <v>42498</v>
      </c>
      <c r="E6634" t="s">
        <v>50</v>
      </c>
      <c r="F6634" t="s">
        <v>4563</v>
      </c>
      <c r="G6634" t="s">
        <v>4564</v>
      </c>
      <c r="H6634" t="s">
        <v>129</v>
      </c>
      <c r="I6634" t="s">
        <v>54</v>
      </c>
      <c r="J6634" t="s">
        <v>345</v>
      </c>
      <c r="K6634" t="s">
        <v>624</v>
      </c>
      <c r="L6634">
        <v>65807</v>
      </c>
      <c r="M6634" t="s">
        <v>132</v>
      </c>
      <c r="N6634" t="s">
        <v>5402</v>
      </c>
      <c r="O6634" t="s">
        <v>73</v>
      </c>
      <c r="P6634" t="s">
        <v>105</v>
      </c>
      <c r="Q6634" t="s">
        <v>5403</v>
      </c>
      <c r="R6634" s="19">
        <v>54.48</v>
      </c>
      <c r="S6634" s="17">
        <v>1</v>
      </c>
      <c r="T6634" s="20">
        <v>0</v>
      </c>
      <c r="U6634" s="19">
        <v>15.2544</v>
      </c>
      <c r="V6634" s="20">
        <f t="shared" si="515"/>
        <v>0.28000000000000003</v>
      </c>
      <c r="W6634" s="17">
        <f t="shared" si="516"/>
        <v>2016</v>
      </c>
      <c r="X6634" t="str">
        <f t="shared" si="517"/>
        <v>May-2016</v>
      </c>
      <c r="Y6634" s="17">
        <f t="shared" si="518"/>
        <v>2</v>
      </c>
      <c r="Z6634" t="str">
        <f t="shared" si="519"/>
        <v>0% (No Discount)</v>
      </c>
      <c r="AA6634" s="17">
        <f>IF(COUNTIF($B$2:B6634,B6634)=1,1,0)</f>
        <v>1</v>
      </c>
      <c r="AB6634" s="17">
        <f>IF(COUNTIF($F$2:F6634,F6634)=1,1,0)</f>
        <v>0</v>
      </c>
    </row>
    <row r="6635" spans="1:28" x14ac:dyDescent="0.2">
      <c r="A6635" s="17">
        <v>6634</v>
      </c>
      <c r="B6635" t="s">
        <v>9040</v>
      </c>
      <c r="C6635" s="18">
        <v>42667</v>
      </c>
      <c r="D6635" s="18">
        <v>42667</v>
      </c>
      <c r="E6635" t="s">
        <v>1320</v>
      </c>
      <c r="F6635" t="s">
        <v>1726</v>
      </c>
      <c r="G6635" t="s">
        <v>1727</v>
      </c>
      <c r="H6635" t="s">
        <v>53</v>
      </c>
      <c r="I6635" t="s">
        <v>54</v>
      </c>
      <c r="J6635" t="s">
        <v>154</v>
      </c>
      <c r="K6635" t="s">
        <v>70</v>
      </c>
      <c r="L6635">
        <v>94109</v>
      </c>
      <c r="M6635" t="s">
        <v>71</v>
      </c>
      <c r="N6635" t="s">
        <v>2576</v>
      </c>
      <c r="O6635" t="s">
        <v>98</v>
      </c>
      <c r="P6635" t="s">
        <v>188</v>
      </c>
      <c r="Q6635" t="s">
        <v>2577</v>
      </c>
      <c r="R6635" s="19">
        <v>199.99</v>
      </c>
      <c r="S6635" s="17">
        <v>1</v>
      </c>
      <c r="T6635" s="20">
        <v>0</v>
      </c>
      <c r="U6635" s="19">
        <v>85.995699999999999</v>
      </c>
      <c r="V6635" s="20">
        <f t="shared" si="515"/>
        <v>0.43</v>
      </c>
      <c r="W6635" s="17">
        <f t="shared" si="516"/>
        <v>2016</v>
      </c>
      <c r="X6635" t="str">
        <f t="shared" si="517"/>
        <v>Oct-2016</v>
      </c>
      <c r="Y6635" s="17">
        <f t="shared" si="518"/>
        <v>0</v>
      </c>
      <c r="Z6635" t="str">
        <f t="shared" si="519"/>
        <v>0% (No Discount)</v>
      </c>
      <c r="AA6635" s="17">
        <f>IF(COUNTIF($B$2:B6635,B6635)=1,1,0)</f>
        <v>1</v>
      </c>
      <c r="AB6635" s="17">
        <f>IF(COUNTIF($F$2:F6635,F6635)=1,1,0)</f>
        <v>0</v>
      </c>
    </row>
    <row r="6636" spans="1:28" x14ac:dyDescent="0.2">
      <c r="A6636" s="17">
        <v>6635</v>
      </c>
      <c r="B6636" t="s">
        <v>9041</v>
      </c>
      <c r="C6636" s="18">
        <v>42861</v>
      </c>
      <c r="D6636" s="18">
        <v>42861</v>
      </c>
      <c r="E6636" t="s">
        <v>1320</v>
      </c>
      <c r="F6636" t="s">
        <v>3970</v>
      </c>
      <c r="G6636" t="s">
        <v>3971</v>
      </c>
      <c r="H6636" t="s">
        <v>53</v>
      </c>
      <c r="I6636" t="s">
        <v>54</v>
      </c>
      <c r="J6636" t="s">
        <v>494</v>
      </c>
      <c r="K6636" t="s">
        <v>115</v>
      </c>
      <c r="L6636">
        <v>28205</v>
      </c>
      <c r="M6636" t="s">
        <v>57</v>
      </c>
      <c r="N6636" t="s">
        <v>1417</v>
      </c>
      <c r="O6636" t="s">
        <v>73</v>
      </c>
      <c r="P6636" t="s">
        <v>102</v>
      </c>
      <c r="Q6636" t="s">
        <v>1418</v>
      </c>
      <c r="R6636" s="19">
        <v>68.540999999999997</v>
      </c>
      <c r="S6636" s="17">
        <v>11</v>
      </c>
      <c r="T6636" s="20">
        <v>0.7</v>
      </c>
      <c r="U6636" s="19">
        <v>-52.548099999999998</v>
      </c>
      <c r="V6636" s="20">
        <f t="shared" si="515"/>
        <v>-0.76666666666666672</v>
      </c>
      <c r="W6636" s="17">
        <f t="shared" si="516"/>
        <v>2017</v>
      </c>
      <c r="X6636" t="str">
        <f t="shared" si="517"/>
        <v>May-2017</v>
      </c>
      <c r="Y6636" s="17">
        <f t="shared" si="518"/>
        <v>0</v>
      </c>
      <c r="Z6636" t="str">
        <f t="shared" si="519"/>
        <v>Over 50%</v>
      </c>
      <c r="AA6636" s="17">
        <f>IF(COUNTIF($B$2:B6636,B6636)=1,1,0)</f>
        <v>1</v>
      </c>
      <c r="AB6636" s="17">
        <f>IF(COUNTIF($F$2:F6636,F6636)=1,1,0)</f>
        <v>0</v>
      </c>
    </row>
    <row r="6637" spans="1:28" x14ac:dyDescent="0.2">
      <c r="A6637" s="17">
        <v>6636</v>
      </c>
      <c r="B6637" t="s">
        <v>9041</v>
      </c>
      <c r="C6637" s="18">
        <v>42861</v>
      </c>
      <c r="D6637" s="18">
        <v>42861</v>
      </c>
      <c r="E6637" t="s">
        <v>1320</v>
      </c>
      <c r="F6637" t="s">
        <v>3970</v>
      </c>
      <c r="G6637" t="s">
        <v>3971</v>
      </c>
      <c r="H6637" t="s">
        <v>53</v>
      </c>
      <c r="I6637" t="s">
        <v>54</v>
      </c>
      <c r="J6637" t="s">
        <v>494</v>
      </c>
      <c r="K6637" t="s">
        <v>115</v>
      </c>
      <c r="L6637">
        <v>28205</v>
      </c>
      <c r="M6637" t="s">
        <v>57</v>
      </c>
      <c r="N6637" t="s">
        <v>219</v>
      </c>
      <c r="O6637" t="s">
        <v>98</v>
      </c>
      <c r="P6637" t="s">
        <v>99</v>
      </c>
      <c r="Q6637" t="s">
        <v>220</v>
      </c>
      <c r="R6637" s="19">
        <v>627.16800000000001</v>
      </c>
      <c r="S6637" s="17">
        <v>4</v>
      </c>
      <c r="T6637" s="20">
        <v>0.2</v>
      </c>
      <c r="U6637" s="19">
        <v>70.556399999999996</v>
      </c>
      <c r="V6637" s="20">
        <f t="shared" si="515"/>
        <v>0.11249999999999999</v>
      </c>
      <c r="W6637" s="17">
        <f t="shared" si="516"/>
        <v>2017</v>
      </c>
      <c r="X6637" t="str">
        <f t="shared" si="517"/>
        <v>May-2017</v>
      </c>
      <c r="Y6637" s="17">
        <f t="shared" si="518"/>
        <v>0</v>
      </c>
      <c r="Z6637" t="str">
        <f t="shared" si="519"/>
        <v>11-20%</v>
      </c>
      <c r="AA6637" s="17">
        <f>IF(COUNTIF($B$2:B6637,B6637)=1,1,0)</f>
        <v>0</v>
      </c>
      <c r="AB6637" s="17">
        <f>IF(COUNTIF($F$2:F6637,F6637)=1,1,0)</f>
        <v>0</v>
      </c>
    </row>
    <row r="6638" spans="1:28" x14ac:dyDescent="0.2">
      <c r="A6638" s="17">
        <v>6637</v>
      </c>
      <c r="B6638" t="s">
        <v>9041</v>
      </c>
      <c r="C6638" s="18">
        <v>42861</v>
      </c>
      <c r="D6638" s="18">
        <v>42861</v>
      </c>
      <c r="E6638" t="s">
        <v>1320</v>
      </c>
      <c r="F6638" t="s">
        <v>3970</v>
      </c>
      <c r="G6638" t="s">
        <v>3971</v>
      </c>
      <c r="H6638" t="s">
        <v>53</v>
      </c>
      <c r="I6638" t="s">
        <v>54</v>
      </c>
      <c r="J6638" t="s">
        <v>494</v>
      </c>
      <c r="K6638" t="s">
        <v>115</v>
      </c>
      <c r="L6638">
        <v>28205</v>
      </c>
      <c r="M6638" t="s">
        <v>57</v>
      </c>
      <c r="N6638" t="s">
        <v>2287</v>
      </c>
      <c r="O6638" t="s">
        <v>73</v>
      </c>
      <c r="P6638" t="s">
        <v>74</v>
      </c>
      <c r="Q6638" t="s">
        <v>2288</v>
      </c>
      <c r="R6638" s="19">
        <v>122.12</v>
      </c>
      <c r="S6638" s="17">
        <v>5</v>
      </c>
      <c r="T6638" s="20">
        <v>0.2</v>
      </c>
      <c r="U6638" s="19">
        <v>39.689</v>
      </c>
      <c r="V6638" s="20">
        <f t="shared" si="515"/>
        <v>0.32500000000000001</v>
      </c>
      <c r="W6638" s="17">
        <f t="shared" si="516"/>
        <v>2017</v>
      </c>
      <c r="X6638" t="str">
        <f t="shared" si="517"/>
        <v>May-2017</v>
      </c>
      <c r="Y6638" s="17">
        <f t="shared" si="518"/>
        <v>0</v>
      </c>
      <c r="Z6638" t="str">
        <f t="shared" si="519"/>
        <v>11-20%</v>
      </c>
      <c r="AA6638" s="17">
        <f>IF(COUNTIF($B$2:B6638,B6638)=1,1,0)</f>
        <v>0</v>
      </c>
      <c r="AB6638" s="17">
        <f>IF(COUNTIF($F$2:F6638,F6638)=1,1,0)</f>
        <v>0</v>
      </c>
    </row>
    <row r="6639" spans="1:28" x14ac:dyDescent="0.2">
      <c r="A6639" s="17">
        <v>6638</v>
      </c>
      <c r="B6639" t="s">
        <v>9042</v>
      </c>
      <c r="C6639" s="18">
        <v>43066</v>
      </c>
      <c r="D6639" s="18">
        <v>43069</v>
      </c>
      <c r="E6639" t="s">
        <v>50</v>
      </c>
      <c r="F6639" t="s">
        <v>2210</v>
      </c>
      <c r="G6639" t="s">
        <v>2211</v>
      </c>
      <c r="H6639" t="s">
        <v>53</v>
      </c>
      <c r="I6639" t="s">
        <v>54</v>
      </c>
      <c r="J6639" t="s">
        <v>293</v>
      </c>
      <c r="K6639" t="s">
        <v>294</v>
      </c>
      <c r="L6639">
        <v>10011</v>
      </c>
      <c r="M6639" t="s">
        <v>175</v>
      </c>
      <c r="N6639" t="s">
        <v>1500</v>
      </c>
      <c r="O6639" t="s">
        <v>73</v>
      </c>
      <c r="P6639" t="s">
        <v>95</v>
      </c>
      <c r="Q6639" t="s">
        <v>1501</v>
      </c>
      <c r="R6639" s="19">
        <v>6.99</v>
      </c>
      <c r="S6639" s="17">
        <v>3</v>
      </c>
      <c r="T6639" s="20">
        <v>0</v>
      </c>
      <c r="U6639" s="19">
        <v>2.0270999999999999</v>
      </c>
      <c r="V6639" s="20">
        <f t="shared" si="515"/>
        <v>0.28999999999999998</v>
      </c>
      <c r="W6639" s="17">
        <f t="shared" si="516"/>
        <v>2017</v>
      </c>
      <c r="X6639" t="str">
        <f t="shared" si="517"/>
        <v>Nov-2017</v>
      </c>
      <c r="Y6639" s="17">
        <f t="shared" si="518"/>
        <v>3</v>
      </c>
      <c r="Z6639" t="str">
        <f t="shared" si="519"/>
        <v>0% (No Discount)</v>
      </c>
      <c r="AA6639" s="17">
        <f>IF(COUNTIF($B$2:B6639,B6639)=1,1,0)</f>
        <v>1</v>
      </c>
      <c r="AB6639" s="17">
        <f>IF(COUNTIF($F$2:F6639,F6639)=1,1,0)</f>
        <v>0</v>
      </c>
    </row>
    <row r="6640" spans="1:28" x14ac:dyDescent="0.2">
      <c r="A6640" s="17">
        <v>6639</v>
      </c>
      <c r="B6640" t="s">
        <v>9042</v>
      </c>
      <c r="C6640" s="18">
        <v>43066</v>
      </c>
      <c r="D6640" s="18">
        <v>43069</v>
      </c>
      <c r="E6640" t="s">
        <v>50</v>
      </c>
      <c r="F6640" t="s">
        <v>2210</v>
      </c>
      <c r="G6640" t="s">
        <v>2211</v>
      </c>
      <c r="H6640" t="s">
        <v>53</v>
      </c>
      <c r="I6640" t="s">
        <v>54</v>
      </c>
      <c r="J6640" t="s">
        <v>293</v>
      </c>
      <c r="K6640" t="s">
        <v>294</v>
      </c>
      <c r="L6640">
        <v>10011</v>
      </c>
      <c r="M6640" t="s">
        <v>175</v>
      </c>
      <c r="N6640" t="s">
        <v>5848</v>
      </c>
      <c r="O6640" t="s">
        <v>73</v>
      </c>
      <c r="P6640" t="s">
        <v>102</v>
      </c>
      <c r="Q6640" t="s">
        <v>5849</v>
      </c>
      <c r="R6640" s="19">
        <v>107.42400000000001</v>
      </c>
      <c r="S6640" s="17">
        <v>6</v>
      </c>
      <c r="T6640" s="20">
        <v>0.2</v>
      </c>
      <c r="U6640" s="19">
        <v>36.255600000000001</v>
      </c>
      <c r="V6640" s="20">
        <f t="shared" si="515"/>
        <v>0.33749999999999997</v>
      </c>
      <c r="W6640" s="17">
        <f t="shared" si="516"/>
        <v>2017</v>
      </c>
      <c r="X6640" t="str">
        <f t="shared" si="517"/>
        <v>Nov-2017</v>
      </c>
      <c r="Y6640" s="17">
        <f t="shared" si="518"/>
        <v>3</v>
      </c>
      <c r="Z6640" t="str">
        <f t="shared" si="519"/>
        <v>11-20%</v>
      </c>
      <c r="AA6640" s="17">
        <f>IF(COUNTIF($B$2:B6640,B6640)=1,1,0)</f>
        <v>0</v>
      </c>
      <c r="AB6640" s="17">
        <f>IF(COUNTIF($F$2:F6640,F6640)=1,1,0)</f>
        <v>0</v>
      </c>
    </row>
    <row r="6641" spans="1:28" x14ac:dyDescent="0.2">
      <c r="A6641" s="17">
        <v>6640</v>
      </c>
      <c r="B6641" t="s">
        <v>9043</v>
      </c>
      <c r="C6641" s="18">
        <v>41943</v>
      </c>
      <c r="D6641" s="18">
        <v>41945</v>
      </c>
      <c r="E6641" t="s">
        <v>50</v>
      </c>
      <c r="F6641" t="s">
        <v>2706</v>
      </c>
      <c r="G6641" t="s">
        <v>2707</v>
      </c>
      <c r="H6641" t="s">
        <v>68</v>
      </c>
      <c r="I6641" t="s">
        <v>54</v>
      </c>
      <c r="J6641" t="s">
        <v>2661</v>
      </c>
      <c r="K6641" t="s">
        <v>525</v>
      </c>
      <c r="L6641">
        <v>44052</v>
      </c>
      <c r="M6641" t="s">
        <v>175</v>
      </c>
      <c r="N6641" t="s">
        <v>4985</v>
      </c>
      <c r="O6641" t="s">
        <v>59</v>
      </c>
      <c r="P6641" t="s">
        <v>83</v>
      </c>
      <c r="Q6641" t="s">
        <v>4986</v>
      </c>
      <c r="R6641" s="19">
        <v>1421.664</v>
      </c>
      <c r="S6641" s="17">
        <v>8</v>
      </c>
      <c r="T6641" s="20">
        <v>0.4</v>
      </c>
      <c r="U6641" s="19">
        <v>-734.52639999999997</v>
      </c>
      <c r="V6641" s="20">
        <f t="shared" si="515"/>
        <v>-0.51666666666666661</v>
      </c>
      <c r="W6641" s="17">
        <f t="shared" si="516"/>
        <v>2014</v>
      </c>
      <c r="X6641" t="str">
        <f t="shared" si="517"/>
        <v>Oct-2014</v>
      </c>
      <c r="Y6641" s="17">
        <f t="shared" si="518"/>
        <v>2</v>
      </c>
      <c r="Z6641" t="str">
        <f t="shared" si="519"/>
        <v>31-40%</v>
      </c>
      <c r="AA6641" s="17">
        <f>IF(COUNTIF($B$2:B6641,B6641)=1,1,0)</f>
        <v>1</v>
      </c>
      <c r="AB6641" s="17">
        <f>IF(COUNTIF($F$2:F6641,F6641)=1,1,0)</f>
        <v>0</v>
      </c>
    </row>
    <row r="6642" spans="1:28" x14ac:dyDescent="0.2">
      <c r="A6642" s="17">
        <v>6641</v>
      </c>
      <c r="B6642" t="s">
        <v>9044</v>
      </c>
      <c r="C6642" s="18">
        <v>42952</v>
      </c>
      <c r="D6642" s="18">
        <v>42956</v>
      </c>
      <c r="E6642" t="s">
        <v>77</v>
      </c>
      <c r="F6642" t="s">
        <v>262</v>
      </c>
      <c r="G6642" t="s">
        <v>263</v>
      </c>
      <c r="H6642" t="s">
        <v>53</v>
      </c>
      <c r="I6642" t="s">
        <v>54</v>
      </c>
      <c r="J6642" t="s">
        <v>4410</v>
      </c>
      <c r="K6642" t="s">
        <v>281</v>
      </c>
      <c r="L6642">
        <v>46203</v>
      </c>
      <c r="M6642" t="s">
        <v>132</v>
      </c>
      <c r="N6642" t="s">
        <v>2132</v>
      </c>
      <c r="O6642" t="s">
        <v>73</v>
      </c>
      <c r="P6642" t="s">
        <v>102</v>
      </c>
      <c r="Q6642" t="s">
        <v>2133</v>
      </c>
      <c r="R6642" s="19">
        <v>125.88</v>
      </c>
      <c r="S6642" s="17">
        <v>6</v>
      </c>
      <c r="T6642" s="20">
        <v>0</v>
      </c>
      <c r="U6642" s="19">
        <v>60.422400000000003</v>
      </c>
      <c r="V6642" s="20">
        <f t="shared" si="515"/>
        <v>0.48000000000000004</v>
      </c>
      <c r="W6642" s="17">
        <f t="shared" si="516"/>
        <v>2017</v>
      </c>
      <c r="X6642" t="str">
        <f t="shared" si="517"/>
        <v>Aug-2017</v>
      </c>
      <c r="Y6642" s="17">
        <f t="shared" si="518"/>
        <v>4</v>
      </c>
      <c r="Z6642" t="str">
        <f t="shared" si="519"/>
        <v>0% (No Discount)</v>
      </c>
      <c r="AA6642" s="17">
        <f>IF(COUNTIF($B$2:B6642,B6642)=1,1,0)</f>
        <v>1</v>
      </c>
      <c r="AB6642" s="17">
        <f>IF(COUNTIF($F$2:F6642,F6642)=1,1,0)</f>
        <v>0</v>
      </c>
    </row>
    <row r="6643" spans="1:28" x14ac:dyDescent="0.2">
      <c r="A6643" s="17">
        <v>6642</v>
      </c>
      <c r="B6643" t="s">
        <v>9044</v>
      </c>
      <c r="C6643" s="18">
        <v>42952</v>
      </c>
      <c r="D6643" s="18">
        <v>42956</v>
      </c>
      <c r="E6643" t="s">
        <v>77</v>
      </c>
      <c r="F6643" t="s">
        <v>262</v>
      </c>
      <c r="G6643" t="s">
        <v>263</v>
      </c>
      <c r="H6643" t="s">
        <v>53</v>
      </c>
      <c r="I6643" t="s">
        <v>54</v>
      </c>
      <c r="J6643" t="s">
        <v>4410</v>
      </c>
      <c r="K6643" t="s">
        <v>281</v>
      </c>
      <c r="L6643">
        <v>46203</v>
      </c>
      <c r="M6643" t="s">
        <v>132</v>
      </c>
      <c r="N6643" t="s">
        <v>2699</v>
      </c>
      <c r="O6643" t="s">
        <v>98</v>
      </c>
      <c r="P6643" t="s">
        <v>188</v>
      </c>
      <c r="Q6643" t="s">
        <v>2700</v>
      </c>
      <c r="R6643" s="19">
        <v>79.78</v>
      </c>
      <c r="S6643" s="17">
        <v>2</v>
      </c>
      <c r="T6643" s="20">
        <v>0</v>
      </c>
      <c r="U6643" s="19">
        <v>29.518599999999999</v>
      </c>
      <c r="V6643" s="20">
        <f t="shared" si="515"/>
        <v>0.37</v>
      </c>
      <c r="W6643" s="17">
        <f t="shared" si="516"/>
        <v>2017</v>
      </c>
      <c r="X6643" t="str">
        <f t="shared" si="517"/>
        <v>Aug-2017</v>
      </c>
      <c r="Y6643" s="17">
        <f t="shared" si="518"/>
        <v>4</v>
      </c>
      <c r="Z6643" t="str">
        <f t="shared" si="519"/>
        <v>0% (No Discount)</v>
      </c>
      <c r="AA6643" s="17">
        <f>IF(COUNTIF($B$2:B6643,B6643)=1,1,0)</f>
        <v>0</v>
      </c>
      <c r="AB6643" s="17">
        <f>IF(COUNTIF($F$2:F6643,F6643)=1,1,0)</f>
        <v>0</v>
      </c>
    </row>
    <row r="6644" spans="1:28" x14ac:dyDescent="0.2">
      <c r="A6644" s="17">
        <v>6643</v>
      </c>
      <c r="B6644" t="s">
        <v>9044</v>
      </c>
      <c r="C6644" s="18">
        <v>42952</v>
      </c>
      <c r="D6644" s="18">
        <v>42956</v>
      </c>
      <c r="E6644" t="s">
        <v>77</v>
      </c>
      <c r="F6644" t="s">
        <v>262</v>
      </c>
      <c r="G6644" t="s">
        <v>263</v>
      </c>
      <c r="H6644" t="s">
        <v>53</v>
      </c>
      <c r="I6644" t="s">
        <v>54</v>
      </c>
      <c r="J6644" t="s">
        <v>4410</v>
      </c>
      <c r="K6644" t="s">
        <v>281</v>
      </c>
      <c r="L6644">
        <v>46203</v>
      </c>
      <c r="M6644" t="s">
        <v>132</v>
      </c>
      <c r="N6644" t="s">
        <v>8493</v>
      </c>
      <c r="O6644" t="s">
        <v>73</v>
      </c>
      <c r="P6644" t="s">
        <v>74</v>
      </c>
      <c r="Q6644" t="s">
        <v>8494</v>
      </c>
      <c r="R6644" s="19">
        <v>133.19999999999999</v>
      </c>
      <c r="S6644" s="17">
        <v>9</v>
      </c>
      <c r="T6644" s="20">
        <v>0</v>
      </c>
      <c r="U6644" s="19">
        <v>66.599999999999994</v>
      </c>
      <c r="V6644" s="20">
        <f t="shared" si="515"/>
        <v>0.5</v>
      </c>
      <c r="W6644" s="17">
        <f t="shared" si="516"/>
        <v>2017</v>
      </c>
      <c r="X6644" t="str">
        <f t="shared" si="517"/>
        <v>Aug-2017</v>
      </c>
      <c r="Y6644" s="17">
        <f t="shared" si="518"/>
        <v>4</v>
      </c>
      <c r="Z6644" t="str">
        <f t="shared" si="519"/>
        <v>0% (No Discount)</v>
      </c>
      <c r="AA6644" s="17">
        <f>IF(COUNTIF($B$2:B6644,B6644)=1,1,0)</f>
        <v>0</v>
      </c>
      <c r="AB6644" s="17">
        <f>IF(COUNTIF($F$2:F6644,F6644)=1,1,0)</f>
        <v>0</v>
      </c>
    </row>
    <row r="6645" spans="1:28" x14ac:dyDescent="0.2">
      <c r="A6645" s="17">
        <v>6644</v>
      </c>
      <c r="B6645" t="s">
        <v>9045</v>
      </c>
      <c r="C6645" s="18">
        <v>42226</v>
      </c>
      <c r="D6645" s="18">
        <v>42232</v>
      </c>
      <c r="E6645" t="s">
        <v>77</v>
      </c>
      <c r="F6645" t="s">
        <v>5090</v>
      </c>
      <c r="G6645" t="s">
        <v>5091</v>
      </c>
      <c r="H6645" t="s">
        <v>53</v>
      </c>
      <c r="I6645" t="s">
        <v>54</v>
      </c>
      <c r="J6645" t="s">
        <v>4618</v>
      </c>
      <c r="K6645" t="s">
        <v>447</v>
      </c>
      <c r="L6645">
        <v>97756</v>
      </c>
      <c r="M6645" t="s">
        <v>71</v>
      </c>
      <c r="N6645" t="s">
        <v>3243</v>
      </c>
      <c r="O6645" t="s">
        <v>98</v>
      </c>
      <c r="P6645" t="s">
        <v>99</v>
      </c>
      <c r="Q6645" t="s">
        <v>3244</v>
      </c>
      <c r="R6645" s="19">
        <v>438.36799999999999</v>
      </c>
      <c r="S6645" s="17">
        <v>4</v>
      </c>
      <c r="T6645" s="20">
        <v>0.2</v>
      </c>
      <c r="U6645" s="19">
        <v>38.357199999999999</v>
      </c>
      <c r="V6645" s="20">
        <f t="shared" si="515"/>
        <v>8.7499999999999994E-2</v>
      </c>
      <c r="W6645" s="17">
        <f t="shared" si="516"/>
        <v>2015</v>
      </c>
      <c r="X6645" t="str">
        <f t="shared" si="517"/>
        <v>Aug-2015</v>
      </c>
      <c r="Y6645" s="17">
        <f t="shared" si="518"/>
        <v>6</v>
      </c>
      <c r="Z6645" t="str">
        <f t="shared" si="519"/>
        <v>11-20%</v>
      </c>
      <c r="AA6645" s="17">
        <f>IF(COUNTIF($B$2:B6645,B6645)=1,1,0)</f>
        <v>1</v>
      </c>
      <c r="AB6645" s="17">
        <f>IF(COUNTIF($F$2:F6645,F6645)=1,1,0)</f>
        <v>0</v>
      </c>
    </row>
    <row r="6646" spans="1:28" x14ac:dyDescent="0.2">
      <c r="A6646" s="17">
        <v>6645</v>
      </c>
      <c r="B6646" t="s">
        <v>9045</v>
      </c>
      <c r="C6646" s="18">
        <v>42226</v>
      </c>
      <c r="D6646" s="18">
        <v>42232</v>
      </c>
      <c r="E6646" t="s">
        <v>77</v>
      </c>
      <c r="F6646" t="s">
        <v>5090</v>
      </c>
      <c r="G6646" t="s">
        <v>5091</v>
      </c>
      <c r="H6646" t="s">
        <v>53</v>
      </c>
      <c r="I6646" t="s">
        <v>54</v>
      </c>
      <c r="J6646" t="s">
        <v>4618</v>
      </c>
      <c r="K6646" t="s">
        <v>447</v>
      </c>
      <c r="L6646">
        <v>97756</v>
      </c>
      <c r="M6646" t="s">
        <v>71</v>
      </c>
      <c r="N6646" t="s">
        <v>3063</v>
      </c>
      <c r="O6646" t="s">
        <v>98</v>
      </c>
      <c r="P6646" t="s">
        <v>99</v>
      </c>
      <c r="Q6646" t="s">
        <v>3064</v>
      </c>
      <c r="R6646" s="19">
        <v>139.94399999999999</v>
      </c>
      <c r="S6646" s="17">
        <v>7</v>
      </c>
      <c r="T6646" s="20">
        <v>0.2</v>
      </c>
      <c r="U6646" s="19">
        <v>-31.487400000000001</v>
      </c>
      <c r="V6646" s="20">
        <f t="shared" si="515"/>
        <v>-0.22500000000000003</v>
      </c>
      <c r="W6646" s="17">
        <f t="shared" si="516"/>
        <v>2015</v>
      </c>
      <c r="X6646" t="str">
        <f t="shared" si="517"/>
        <v>Aug-2015</v>
      </c>
      <c r="Y6646" s="17">
        <f t="shared" si="518"/>
        <v>6</v>
      </c>
      <c r="Z6646" t="str">
        <f t="shared" si="519"/>
        <v>11-20%</v>
      </c>
      <c r="AA6646" s="17">
        <f>IF(COUNTIF($B$2:B6646,B6646)=1,1,0)</f>
        <v>0</v>
      </c>
      <c r="AB6646" s="17">
        <f>IF(COUNTIF($F$2:F6646,F6646)=1,1,0)</f>
        <v>0</v>
      </c>
    </row>
    <row r="6647" spans="1:28" x14ac:dyDescent="0.2">
      <c r="A6647" s="17">
        <v>6646</v>
      </c>
      <c r="B6647" t="s">
        <v>9045</v>
      </c>
      <c r="C6647" s="18">
        <v>42226</v>
      </c>
      <c r="D6647" s="18">
        <v>42232</v>
      </c>
      <c r="E6647" t="s">
        <v>77</v>
      </c>
      <c r="F6647" t="s">
        <v>5090</v>
      </c>
      <c r="G6647" t="s">
        <v>5091</v>
      </c>
      <c r="H6647" t="s">
        <v>53</v>
      </c>
      <c r="I6647" t="s">
        <v>54</v>
      </c>
      <c r="J6647" t="s">
        <v>4618</v>
      </c>
      <c r="K6647" t="s">
        <v>447</v>
      </c>
      <c r="L6647">
        <v>97756</v>
      </c>
      <c r="M6647" t="s">
        <v>71</v>
      </c>
      <c r="N6647" t="s">
        <v>2308</v>
      </c>
      <c r="O6647" t="s">
        <v>73</v>
      </c>
      <c r="P6647" t="s">
        <v>105</v>
      </c>
      <c r="Q6647" t="s">
        <v>2309</v>
      </c>
      <c r="R6647" s="19">
        <v>133.47200000000001</v>
      </c>
      <c r="S6647" s="17">
        <v>4</v>
      </c>
      <c r="T6647" s="20">
        <v>0.2</v>
      </c>
      <c r="U6647" s="19">
        <v>15.015599999999999</v>
      </c>
      <c r="V6647" s="20">
        <f t="shared" si="515"/>
        <v>0.11249999999999999</v>
      </c>
      <c r="W6647" s="17">
        <f t="shared" si="516"/>
        <v>2015</v>
      </c>
      <c r="X6647" t="str">
        <f t="shared" si="517"/>
        <v>Aug-2015</v>
      </c>
      <c r="Y6647" s="17">
        <f t="shared" si="518"/>
        <v>6</v>
      </c>
      <c r="Z6647" t="str">
        <f t="shared" si="519"/>
        <v>11-20%</v>
      </c>
      <c r="AA6647" s="17">
        <f>IF(COUNTIF($B$2:B6647,B6647)=1,1,0)</f>
        <v>0</v>
      </c>
      <c r="AB6647" s="17">
        <f>IF(COUNTIF($F$2:F6647,F6647)=1,1,0)</f>
        <v>0</v>
      </c>
    </row>
    <row r="6648" spans="1:28" x14ac:dyDescent="0.2">
      <c r="A6648" s="17">
        <v>6647</v>
      </c>
      <c r="B6648" t="s">
        <v>9046</v>
      </c>
      <c r="C6648" s="18">
        <v>42719</v>
      </c>
      <c r="D6648" s="18">
        <v>42725</v>
      </c>
      <c r="E6648" t="s">
        <v>77</v>
      </c>
      <c r="F6648" t="s">
        <v>4118</v>
      </c>
      <c r="G6648" t="s">
        <v>4119</v>
      </c>
      <c r="H6648" t="s">
        <v>129</v>
      </c>
      <c r="I6648" t="s">
        <v>54</v>
      </c>
      <c r="J6648" t="s">
        <v>345</v>
      </c>
      <c r="K6648" t="s">
        <v>447</v>
      </c>
      <c r="L6648">
        <v>97477</v>
      </c>
      <c r="M6648" t="s">
        <v>71</v>
      </c>
      <c r="N6648" t="s">
        <v>932</v>
      </c>
      <c r="O6648" t="s">
        <v>59</v>
      </c>
      <c r="P6648" t="s">
        <v>83</v>
      </c>
      <c r="Q6648" t="s">
        <v>933</v>
      </c>
      <c r="R6648" s="19">
        <v>564.19500000000005</v>
      </c>
      <c r="S6648" s="17">
        <v>3</v>
      </c>
      <c r="T6648" s="20">
        <v>0.5</v>
      </c>
      <c r="U6648" s="19">
        <v>-304.6653</v>
      </c>
      <c r="V6648" s="20">
        <f t="shared" si="515"/>
        <v>-0.53999999999999992</v>
      </c>
      <c r="W6648" s="17">
        <f t="shared" si="516"/>
        <v>2016</v>
      </c>
      <c r="X6648" t="str">
        <f t="shared" si="517"/>
        <v>Dec-2016</v>
      </c>
      <c r="Y6648" s="17">
        <f t="shared" si="518"/>
        <v>6</v>
      </c>
      <c r="Z6648" t="str">
        <f t="shared" si="519"/>
        <v>41-50%</v>
      </c>
      <c r="AA6648" s="17">
        <f>IF(COUNTIF($B$2:B6648,B6648)=1,1,0)</f>
        <v>1</v>
      </c>
      <c r="AB6648" s="17">
        <f>IF(COUNTIF($F$2:F6648,F6648)=1,1,0)</f>
        <v>0</v>
      </c>
    </row>
    <row r="6649" spans="1:28" x14ac:dyDescent="0.2">
      <c r="A6649" s="17">
        <v>6648</v>
      </c>
      <c r="B6649" t="s">
        <v>9046</v>
      </c>
      <c r="C6649" s="18">
        <v>42719</v>
      </c>
      <c r="D6649" s="18">
        <v>42725</v>
      </c>
      <c r="E6649" t="s">
        <v>77</v>
      </c>
      <c r="F6649" t="s">
        <v>4118</v>
      </c>
      <c r="G6649" t="s">
        <v>4119</v>
      </c>
      <c r="H6649" t="s">
        <v>129</v>
      </c>
      <c r="I6649" t="s">
        <v>54</v>
      </c>
      <c r="J6649" t="s">
        <v>345</v>
      </c>
      <c r="K6649" t="s">
        <v>447</v>
      </c>
      <c r="L6649">
        <v>97477</v>
      </c>
      <c r="M6649" t="s">
        <v>71</v>
      </c>
      <c r="N6649" t="s">
        <v>5402</v>
      </c>
      <c r="O6649" t="s">
        <v>73</v>
      </c>
      <c r="P6649" t="s">
        <v>105</v>
      </c>
      <c r="Q6649" t="s">
        <v>5403</v>
      </c>
      <c r="R6649" s="19">
        <v>87.168000000000006</v>
      </c>
      <c r="S6649" s="17">
        <v>2</v>
      </c>
      <c r="T6649" s="20">
        <v>0.2</v>
      </c>
      <c r="U6649" s="19">
        <v>8.7167999999999992</v>
      </c>
      <c r="V6649" s="20">
        <f t="shared" si="515"/>
        <v>9.9999999999999978E-2</v>
      </c>
      <c r="W6649" s="17">
        <f t="shared" si="516"/>
        <v>2016</v>
      </c>
      <c r="X6649" t="str">
        <f t="shared" si="517"/>
        <v>Dec-2016</v>
      </c>
      <c r="Y6649" s="17">
        <f t="shared" si="518"/>
        <v>6</v>
      </c>
      <c r="Z6649" t="str">
        <f t="shared" si="519"/>
        <v>11-20%</v>
      </c>
      <c r="AA6649" s="17">
        <f>IF(COUNTIF($B$2:B6649,B6649)=1,1,0)</f>
        <v>0</v>
      </c>
      <c r="AB6649" s="17">
        <f>IF(COUNTIF($F$2:F6649,F6649)=1,1,0)</f>
        <v>0</v>
      </c>
    </row>
    <row r="6650" spans="1:28" x14ac:dyDescent="0.2">
      <c r="A6650" s="17">
        <v>6649</v>
      </c>
      <c r="B6650" t="s">
        <v>9047</v>
      </c>
      <c r="C6650" s="18">
        <v>42986</v>
      </c>
      <c r="D6650" s="18">
        <v>42989</v>
      </c>
      <c r="E6650" t="s">
        <v>215</v>
      </c>
      <c r="F6650" t="s">
        <v>2442</v>
      </c>
      <c r="G6650" t="s">
        <v>2443</v>
      </c>
      <c r="H6650" t="s">
        <v>68</v>
      </c>
      <c r="I6650" t="s">
        <v>54</v>
      </c>
      <c r="J6650" t="s">
        <v>1157</v>
      </c>
      <c r="K6650" t="s">
        <v>131</v>
      </c>
      <c r="L6650">
        <v>76017</v>
      </c>
      <c r="M6650" t="s">
        <v>132</v>
      </c>
      <c r="N6650" t="s">
        <v>1861</v>
      </c>
      <c r="O6650" t="s">
        <v>73</v>
      </c>
      <c r="P6650" t="s">
        <v>102</v>
      </c>
      <c r="Q6650" t="s">
        <v>1862</v>
      </c>
      <c r="R6650" s="19">
        <v>42.616</v>
      </c>
      <c r="S6650" s="17">
        <v>7</v>
      </c>
      <c r="T6650" s="20">
        <v>0.8</v>
      </c>
      <c r="U6650" s="19">
        <v>-68.185599999999994</v>
      </c>
      <c r="V6650" s="20">
        <f t="shared" si="515"/>
        <v>-1.5999999999999999</v>
      </c>
      <c r="W6650" s="17">
        <f t="shared" si="516"/>
        <v>2017</v>
      </c>
      <c r="X6650" t="str">
        <f t="shared" si="517"/>
        <v>Sep-2017</v>
      </c>
      <c r="Y6650" s="17">
        <f t="shared" si="518"/>
        <v>3</v>
      </c>
      <c r="Z6650" t="str">
        <f t="shared" si="519"/>
        <v>Over 50%</v>
      </c>
      <c r="AA6650" s="17">
        <f>IF(COUNTIF($B$2:B6650,B6650)=1,1,0)</f>
        <v>1</v>
      </c>
      <c r="AB6650" s="17">
        <f>IF(COUNTIF($F$2:F6650,F6650)=1,1,0)</f>
        <v>0</v>
      </c>
    </row>
    <row r="6651" spans="1:28" x14ac:dyDescent="0.2">
      <c r="A6651" s="17">
        <v>6650</v>
      </c>
      <c r="B6651" t="s">
        <v>9047</v>
      </c>
      <c r="C6651" s="18">
        <v>42986</v>
      </c>
      <c r="D6651" s="18">
        <v>42989</v>
      </c>
      <c r="E6651" t="s">
        <v>215</v>
      </c>
      <c r="F6651" t="s">
        <v>2442</v>
      </c>
      <c r="G6651" t="s">
        <v>2443</v>
      </c>
      <c r="H6651" t="s">
        <v>68</v>
      </c>
      <c r="I6651" t="s">
        <v>54</v>
      </c>
      <c r="J6651" t="s">
        <v>1157</v>
      </c>
      <c r="K6651" t="s">
        <v>131</v>
      </c>
      <c r="L6651">
        <v>76017</v>
      </c>
      <c r="M6651" t="s">
        <v>132</v>
      </c>
      <c r="N6651" t="s">
        <v>7698</v>
      </c>
      <c r="O6651" t="s">
        <v>98</v>
      </c>
      <c r="P6651" t="s">
        <v>1246</v>
      </c>
      <c r="Q6651" t="s">
        <v>7699</v>
      </c>
      <c r="R6651" s="19">
        <v>319.98399999999998</v>
      </c>
      <c r="S6651" s="17">
        <v>2</v>
      </c>
      <c r="T6651" s="20">
        <v>0.2</v>
      </c>
      <c r="U6651" s="19">
        <v>107.99460000000001</v>
      </c>
      <c r="V6651" s="20">
        <f t="shared" si="515"/>
        <v>0.33750000000000002</v>
      </c>
      <c r="W6651" s="17">
        <f t="shared" si="516"/>
        <v>2017</v>
      </c>
      <c r="X6651" t="str">
        <f t="shared" si="517"/>
        <v>Sep-2017</v>
      </c>
      <c r="Y6651" s="17">
        <f t="shared" si="518"/>
        <v>3</v>
      </c>
      <c r="Z6651" t="str">
        <f t="shared" si="519"/>
        <v>11-20%</v>
      </c>
      <c r="AA6651" s="17">
        <f>IF(COUNTIF($B$2:B6651,B6651)=1,1,0)</f>
        <v>0</v>
      </c>
      <c r="AB6651" s="17">
        <f>IF(COUNTIF($F$2:F6651,F6651)=1,1,0)</f>
        <v>0</v>
      </c>
    </row>
    <row r="6652" spans="1:28" x14ac:dyDescent="0.2">
      <c r="A6652" s="17">
        <v>6651</v>
      </c>
      <c r="B6652" t="s">
        <v>9047</v>
      </c>
      <c r="C6652" s="18">
        <v>42986</v>
      </c>
      <c r="D6652" s="18">
        <v>42989</v>
      </c>
      <c r="E6652" t="s">
        <v>215</v>
      </c>
      <c r="F6652" t="s">
        <v>2442</v>
      </c>
      <c r="G6652" t="s">
        <v>2443</v>
      </c>
      <c r="H6652" t="s">
        <v>68</v>
      </c>
      <c r="I6652" t="s">
        <v>54</v>
      </c>
      <c r="J6652" t="s">
        <v>1157</v>
      </c>
      <c r="K6652" t="s">
        <v>131</v>
      </c>
      <c r="L6652">
        <v>76017</v>
      </c>
      <c r="M6652" t="s">
        <v>132</v>
      </c>
      <c r="N6652" t="s">
        <v>1120</v>
      </c>
      <c r="O6652" t="s">
        <v>73</v>
      </c>
      <c r="P6652" t="s">
        <v>296</v>
      </c>
      <c r="Q6652" t="s">
        <v>1121</v>
      </c>
      <c r="R6652" s="19">
        <v>45.92</v>
      </c>
      <c r="S6652" s="17">
        <v>5</v>
      </c>
      <c r="T6652" s="20">
        <v>0.2</v>
      </c>
      <c r="U6652" s="19">
        <v>15.497999999999999</v>
      </c>
      <c r="V6652" s="20">
        <f t="shared" si="515"/>
        <v>0.33749999999999997</v>
      </c>
      <c r="W6652" s="17">
        <f t="shared" si="516"/>
        <v>2017</v>
      </c>
      <c r="X6652" t="str">
        <f t="shared" si="517"/>
        <v>Sep-2017</v>
      </c>
      <c r="Y6652" s="17">
        <f t="shared" si="518"/>
        <v>3</v>
      </c>
      <c r="Z6652" t="str">
        <f t="shared" si="519"/>
        <v>11-20%</v>
      </c>
      <c r="AA6652" s="17">
        <f>IF(COUNTIF($B$2:B6652,B6652)=1,1,0)</f>
        <v>0</v>
      </c>
      <c r="AB6652" s="17">
        <f>IF(COUNTIF($F$2:F6652,F6652)=1,1,0)</f>
        <v>0</v>
      </c>
    </row>
    <row r="6653" spans="1:28" x14ac:dyDescent="0.2">
      <c r="A6653" s="17">
        <v>6652</v>
      </c>
      <c r="B6653" t="s">
        <v>9047</v>
      </c>
      <c r="C6653" s="18">
        <v>42986</v>
      </c>
      <c r="D6653" s="18">
        <v>42989</v>
      </c>
      <c r="E6653" t="s">
        <v>215</v>
      </c>
      <c r="F6653" t="s">
        <v>2442</v>
      </c>
      <c r="G6653" t="s">
        <v>2443</v>
      </c>
      <c r="H6653" t="s">
        <v>68</v>
      </c>
      <c r="I6653" t="s">
        <v>54</v>
      </c>
      <c r="J6653" t="s">
        <v>1157</v>
      </c>
      <c r="K6653" t="s">
        <v>131</v>
      </c>
      <c r="L6653">
        <v>76017</v>
      </c>
      <c r="M6653" t="s">
        <v>132</v>
      </c>
      <c r="N6653" t="s">
        <v>2966</v>
      </c>
      <c r="O6653" t="s">
        <v>59</v>
      </c>
      <c r="P6653" t="s">
        <v>92</v>
      </c>
      <c r="Q6653" t="s">
        <v>2967</v>
      </c>
      <c r="R6653" s="19">
        <v>21.184000000000001</v>
      </c>
      <c r="S6653" s="17">
        <v>2</v>
      </c>
      <c r="T6653" s="20">
        <v>0.6</v>
      </c>
      <c r="U6653" s="19">
        <v>-11.651199999999999</v>
      </c>
      <c r="V6653" s="20">
        <f t="shared" si="515"/>
        <v>-0.54999999999999993</v>
      </c>
      <c r="W6653" s="17">
        <f t="shared" si="516"/>
        <v>2017</v>
      </c>
      <c r="X6653" t="str">
        <f t="shared" si="517"/>
        <v>Sep-2017</v>
      </c>
      <c r="Y6653" s="17">
        <f t="shared" si="518"/>
        <v>3</v>
      </c>
      <c r="Z6653" t="str">
        <f t="shared" si="519"/>
        <v>Over 50%</v>
      </c>
      <c r="AA6653" s="17">
        <f>IF(COUNTIF($B$2:B6653,B6653)=1,1,0)</f>
        <v>0</v>
      </c>
      <c r="AB6653" s="17">
        <f>IF(COUNTIF($F$2:F6653,F6653)=1,1,0)</f>
        <v>0</v>
      </c>
    </row>
    <row r="6654" spans="1:28" x14ac:dyDescent="0.2">
      <c r="A6654" s="17">
        <v>6653</v>
      </c>
      <c r="B6654" t="s">
        <v>9047</v>
      </c>
      <c r="C6654" s="18">
        <v>42986</v>
      </c>
      <c r="D6654" s="18">
        <v>42989</v>
      </c>
      <c r="E6654" t="s">
        <v>215</v>
      </c>
      <c r="F6654" t="s">
        <v>2442</v>
      </c>
      <c r="G6654" t="s">
        <v>2443</v>
      </c>
      <c r="H6654" t="s">
        <v>68</v>
      </c>
      <c r="I6654" t="s">
        <v>54</v>
      </c>
      <c r="J6654" t="s">
        <v>1157</v>
      </c>
      <c r="K6654" t="s">
        <v>131</v>
      </c>
      <c r="L6654">
        <v>76017</v>
      </c>
      <c r="M6654" t="s">
        <v>132</v>
      </c>
      <c r="N6654" t="s">
        <v>797</v>
      </c>
      <c r="O6654" t="s">
        <v>73</v>
      </c>
      <c r="P6654" t="s">
        <v>117</v>
      </c>
      <c r="Q6654" t="s">
        <v>798</v>
      </c>
      <c r="R6654" s="19">
        <v>20.736000000000001</v>
      </c>
      <c r="S6654" s="17">
        <v>4</v>
      </c>
      <c r="T6654" s="20">
        <v>0.2</v>
      </c>
      <c r="U6654" s="19">
        <v>7.2576000000000001</v>
      </c>
      <c r="V6654" s="20">
        <f t="shared" si="515"/>
        <v>0.35</v>
      </c>
      <c r="W6654" s="17">
        <f t="shared" si="516"/>
        <v>2017</v>
      </c>
      <c r="X6654" t="str">
        <f t="shared" si="517"/>
        <v>Sep-2017</v>
      </c>
      <c r="Y6654" s="17">
        <f t="shared" si="518"/>
        <v>3</v>
      </c>
      <c r="Z6654" t="str">
        <f t="shared" si="519"/>
        <v>11-20%</v>
      </c>
      <c r="AA6654" s="17">
        <f>IF(COUNTIF($B$2:B6654,B6654)=1,1,0)</f>
        <v>0</v>
      </c>
      <c r="AB6654" s="17">
        <f>IF(COUNTIF($F$2:F6654,F6654)=1,1,0)</f>
        <v>0</v>
      </c>
    </row>
    <row r="6655" spans="1:28" x14ac:dyDescent="0.2">
      <c r="A6655" s="17">
        <v>6654</v>
      </c>
      <c r="B6655" t="s">
        <v>9047</v>
      </c>
      <c r="C6655" s="18">
        <v>42986</v>
      </c>
      <c r="D6655" s="18">
        <v>42989</v>
      </c>
      <c r="E6655" t="s">
        <v>215</v>
      </c>
      <c r="F6655" t="s">
        <v>2442</v>
      </c>
      <c r="G6655" t="s">
        <v>2443</v>
      </c>
      <c r="H6655" t="s">
        <v>68</v>
      </c>
      <c r="I6655" t="s">
        <v>54</v>
      </c>
      <c r="J6655" t="s">
        <v>1157</v>
      </c>
      <c r="K6655" t="s">
        <v>131</v>
      </c>
      <c r="L6655">
        <v>76017</v>
      </c>
      <c r="M6655" t="s">
        <v>132</v>
      </c>
      <c r="N6655" t="s">
        <v>6630</v>
      </c>
      <c r="O6655" t="s">
        <v>59</v>
      </c>
      <c r="P6655" t="s">
        <v>63</v>
      </c>
      <c r="Q6655" t="s">
        <v>6631</v>
      </c>
      <c r="R6655" s="19">
        <v>213.43</v>
      </c>
      <c r="S6655" s="17">
        <v>5</v>
      </c>
      <c r="T6655" s="20">
        <v>0.3</v>
      </c>
      <c r="U6655" s="19">
        <v>-39.637</v>
      </c>
      <c r="V6655" s="20">
        <f t="shared" si="515"/>
        <v>-0.18571428571428572</v>
      </c>
      <c r="W6655" s="17">
        <f t="shared" si="516"/>
        <v>2017</v>
      </c>
      <c r="X6655" t="str">
        <f t="shared" si="517"/>
        <v>Sep-2017</v>
      </c>
      <c r="Y6655" s="17">
        <f t="shared" si="518"/>
        <v>3</v>
      </c>
      <c r="Z6655" t="str">
        <f t="shared" si="519"/>
        <v>21-30%</v>
      </c>
      <c r="AA6655" s="17">
        <f>IF(COUNTIF($B$2:B6655,B6655)=1,1,0)</f>
        <v>0</v>
      </c>
      <c r="AB6655" s="17">
        <f>IF(COUNTIF($F$2:F6655,F6655)=1,1,0)</f>
        <v>0</v>
      </c>
    </row>
    <row r="6656" spans="1:28" x14ac:dyDescent="0.2">
      <c r="A6656" s="17">
        <v>6655</v>
      </c>
      <c r="B6656" t="s">
        <v>9048</v>
      </c>
      <c r="C6656" s="18">
        <v>42786</v>
      </c>
      <c r="D6656" s="18">
        <v>42793</v>
      </c>
      <c r="E6656" t="s">
        <v>77</v>
      </c>
      <c r="F6656" t="s">
        <v>3850</v>
      </c>
      <c r="G6656" t="s">
        <v>3851</v>
      </c>
      <c r="H6656" t="s">
        <v>129</v>
      </c>
      <c r="I6656" t="s">
        <v>54</v>
      </c>
      <c r="J6656" t="s">
        <v>336</v>
      </c>
      <c r="K6656" t="s">
        <v>337</v>
      </c>
      <c r="L6656">
        <v>85234</v>
      </c>
      <c r="M6656" t="s">
        <v>71</v>
      </c>
      <c r="N6656" t="s">
        <v>3434</v>
      </c>
      <c r="O6656" t="s">
        <v>98</v>
      </c>
      <c r="P6656" t="s">
        <v>99</v>
      </c>
      <c r="Q6656" t="s">
        <v>3435</v>
      </c>
      <c r="R6656" s="19">
        <v>333.57600000000002</v>
      </c>
      <c r="S6656" s="17">
        <v>3</v>
      </c>
      <c r="T6656" s="20">
        <v>0.2</v>
      </c>
      <c r="U6656" s="19">
        <v>25.0182</v>
      </c>
      <c r="V6656" s="20">
        <f t="shared" si="515"/>
        <v>7.4999999999999997E-2</v>
      </c>
      <c r="W6656" s="17">
        <f t="shared" si="516"/>
        <v>2017</v>
      </c>
      <c r="X6656" t="str">
        <f t="shared" si="517"/>
        <v>Feb-2017</v>
      </c>
      <c r="Y6656" s="17">
        <f t="shared" si="518"/>
        <v>7</v>
      </c>
      <c r="Z6656" t="str">
        <f t="shared" si="519"/>
        <v>11-20%</v>
      </c>
      <c r="AA6656" s="17">
        <f>IF(COUNTIF($B$2:B6656,B6656)=1,1,0)</f>
        <v>1</v>
      </c>
      <c r="AB6656" s="17">
        <f>IF(COUNTIF($F$2:F6656,F6656)=1,1,0)</f>
        <v>0</v>
      </c>
    </row>
    <row r="6657" spans="1:28" x14ac:dyDescent="0.2">
      <c r="A6657" s="17">
        <v>6656</v>
      </c>
      <c r="B6657" t="s">
        <v>9048</v>
      </c>
      <c r="C6657" s="18">
        <v>42786</v>
      </c>
      <c r="D6657" s="18">
        <v>42793</v>
      </c>
      <c r="E6657" t="s">
        <v>77</v>
      </c>
      <c r="F6657" t="s">
        <v>3850</v>
      </c>
      <c r="G6657" t="s">
        <v>3851</v>
      </c>
      <c r="H6657" t="s">
        <v>129</v>
      </c>
      <c r="I6657" t="s">
        <v>54</v>
      </c>
      <c r="J6657" t="s">
        <v>336</v>
      </c>
      <c r="K6657" t="s">
        <v>337</v>
      </c>
      <c r="L6657">
        <v>85234</v>
      </c>
      <c r="M6657" t="s">
        <v>71</v>
      </c>
      <c r="N6657" t="s">
        <v>4970</v>
      </c>
      <c r="O6657" t="s">
        <v>98</v>
      </c>
      <c r="P6657" t="s">
        <v>188</v>
      </c>
      <c r="Q6657" t="s">
        <v>4971</v>
      </c>
      <c r="R6657" s="19">
        <v>31.992000000000001</v>
      </c>
      <c r="S6657" s="17">
        <v>1</v>
      </c>
      <c r="T6657" s="20">
        <v>0.2</v>
      </c>
      <c r="U6657" s="19">
        <v>4.7988</v>
      </c>
      <c r="V6657" s="20">
        <f t="shared" si="515"/>
        <v>0.15</v>
      </c>
      <c r="W6657" s="17">
        <f t="shared" si="516"/>
        <v>2017</v>
      </c>
      <c r="X6657" t="str">
        <f t="shared" si="517"/>
        <v>Feb-2017</v>
      </c>
      <c r="Y6657" s="17">
        <f t="shared" si="518"/>
        <v>7</v>
      </c>
      <c r="Z6657" t="str">
        <f t="shared" si="519"/>
        <v>11-20%</v>
      </c>
      <c r="AA6657" s="17">
        <f>IF(COUNTIF($B$2:B6657,B6657)=1,1,0)</f>
        <v>0</v>
      </c>
      <c r="AB6657" s="17">
        <f>IF(COUNTIF($F$2:F6657,F6657)=1,1,0)</f>
        <v>0</v>
      </c>
    </row>
    <row r="6658" spans="1:28" x14ac:dyDescent="0.2">
      <c r="A6658" s="17">
        <v>6657</v>
      </c>
      <c r="B6658" t="s">
        <v>9048</v>
      </c>
      <c r="C6658" s="18">
        <v>42786</v>
      </c>
      <c r="D6658" s="18">
        <v>42793</v>
      </c>
      <c r="E6658" t="s">
        <v>77</v>
      </c>
      <c r="F6658" t="s">
        <v>3850</v>
      </c>
      <c r="G6658" t="s">
        <v>3851</v>
      </c>
      <c r="H6658" t="s">
        <v>129</v>
      </c>
      <c r="I6658" t="s">
        <v>54</v>
      </c>
      <c r="J6658" t="s">
        <v>336</v>
      </c>
      <c r="K6658" t="s">
        <v>337</v>
      </c>
      <c r="L6658">
        <v>85234</v>
      </c>
      <c r="M6658" t="s">
        <v>71</v>
      </c>
      <c r="N6658" t="s">
        <v>3576</v>
      </c>
      <c r="O6658" t="s">
        <v>73</v>
      </c>
      <c r="P6658" t="s">
        <v>86</v>
      </c>
      <c r="Q6658" t="s">
        <v>3577</v>
      </c>
      <c r="R6658" s="19">
        <v>51.167999999999999</v>
      </c>
      <c r="S6658" s="17">
        <v>2</v>
      </c>
      <c r="T6658" s="20">
        <v>0.2</v>
      </c>
      <c r="U6658" s="19">
        <v>-6.3959999999999999</v>
      </c>
      <c r="V6658" s="20">
        <f t="shared" ref="V6658:V6721" si="520">IFERROR(U6658/R6658,0)</f>
        <v>-0.125</v>
      </c>
      <c r="W6658" s="17">
        <f t="shared" ref="W6658:W6721" si="521">YEAR(C6658)</f>
        <v>2017</v>
      </c>
      <c r="X6658" t="str">
        <f t="shared" ref="X6658:X6721" si="522">TEXT(C6658,"mmm-yyyy")</f>
        <v>Feb-2017</v>
      </c>
      <c r="Y6658" s="17">
        <f t="shared" ref="Y6658:Y6721" si="523">D6658-C6658</f>
        <v>7</v>
      </c>
      <c r="Z6658" t="str">
        <f t="shared" ref="Z6658:Z6721" si="524">IF(T6658=0,"0% (No Discount)",IF(T6658&lt;=0.1,"1-10%",IF(T6658&lt;=0.2,"11-20%",IF(T6658&lt;=0.3,"21-30%",IF(T6658&lt;=0.4,"31-40%",IF(T6658&lt;=0.5,"41-50%","Over 50%"))))))</f>
        <v>11-20%</v>
      </c>
      <c r="AA6658" s="17">
        <f>IF(COUNTIF($B$2:B6658,B6658)=1,1,0)</f>
        <v>0</v>
      </c>
      <c r="AB6658" s="17">
        <f>IF(COUNTIF($F$2:F6658,F6658)=1,1,0)</f>
        <v>0</v>
      </c>
    </row>
    <row r="6659" spans="1:28" x14ac:dyDescent="0.2">
      <c r="A6659" s="17">
        <v>6658</v>
      </c>
      <c r="B6659" t="s">
        <v>9048</v>
      </c>
      <c r="C6659" s="18">
        <v>42786</v>
      </c>
      <c r="D6659" s="18">
        <v>42793</v>
      </c>
      <c r="E6659" t="s">
        <v>77</v>
      </c>
      <c r="F6659" t="s">
        <v>3850</v>
      </c>
      <c r="G6659" t="s">
        <v>3851</v>
      </c>
      <c r="H6659" t="s">
        <v>129</v>
      </c>
      <c r="I6659" t="s">
        <v>54</v>
      </c>
      <c r="J6659" t="s">
        <v>336</v>
      </c>
      <c r="K6659" t="s">
        <v>337</v>
      </c>
      <c r="L6659">
        <v>85234</v>
      </c>
      <c r="M6659" t="s">
        <v>71</v>
      </c>
      <c r="N6659" t="s">
        <v>6474</v>
      </c>
      <c r="O6659" t="s">
        <v>73</v>
      </c>
      <c r="P6659" t="s">
        <v>200</v>
      </c>
      <c r="Q6659" t="s">
        <v>6475</v>
      </c>
      <c r="R6659" s="19">
        <v>10.64</v>
      </c>
      <c r="S6659" s="17">
        <v>5</v>
      </c>
      <c r="T6659" s="20">
        <v>0.2</v>
      </c>
      <c r="U6659" s="19">
        <v>3.8570000000000002</v>
      </c>
      <c r="V6659" s="20">
        <f t="shared" si="520"/>
        <v>0.36249999999999999</v>
      </c>
      <c r="W6659" s="17">
        <f t="shared" si="521"/>
        <v>2017</v>
      </c>
      <c r="X6659" t="str">
        <f t="shared" si="522"/>
        <v>Feb-2017</v>
      </c>
      <c r="Y6659" s="17">
        <f t="shared" si="523"/>
        <v>7</v>
      </c>
      <c r="Z6659" t="str">
        <f t="shared" si="524"/>
        <v>11-20%</v>
      </c>
      <c r="AA6659" s="17">
        <f>IF(COUNTIF($B$2:B6659,B6659)=1,1,0)</f>
        <v>0</v>
      </c>
      <c r="AB6659" s="17">
        <f>IF(COUNTIF($F$2:F6659,F6659)=1,1,0)</f>
        <v>0</v>
      </c>
    </row>
    <row r="6660" spans="1:28" x14ac:dyDescent="0.2">
      <c r="A6660" s="17">
        <v>6659</v>
      </c>
      <c r="B6660" t="s">
        <v>9048</v>
      </c>
      <c r="C6660" s="18">
        <v>42786</v>
      </c>
      <c r="D6660" s="18">
        <v>42793</v>
      </c>
      <c r="E6660" t="s">
        <v>77</v>
      </c>
      <c r="F6660" t="s">
        <v>3850</v>
      </c>
      <c r="G6660" t="s">
        <v>3851</v>
      </c>
      <c r="H6660" t="s">
        <v>129</v>
      </c>
      <c r="I6660" t="s">
        <v>54</v>
      </c>
      <c r="J6660" t="s">
        <v>336</v>
      </c>
      <c r="K6660" t="s">
        <v>337</v>
      </c>
      <c r="L6660">
        <v>85234</v>
      </c>
      <c r="M6660" t="s">
        <v>71</v>
      </c>
      <c r="N6660" t="s">
        <v>2339</v>
      </c>
      <c r="O6660" t="s">
        <v>59</v>
      </c>
      <c r="P6660" t="s">
        <v>92</v>
      </c>
      <c r="Q6660" t="s">
        <v>2340</v>
      </c>
      <c r="R6660" s="19">
        <v>68.703999999999994</v>
      </c>
      <c r="S6660" s="17">
        <v>2</v>
      </c>
      <c r="T6660" s="20">
        <v>0.2</v>
      </c>
      <c r="U6660" s="19">
        <v>16.3172</v>
      </c>
      <c r="V6660" s="20">
        <f t="shared" si="520"/>
        <v>0.23750000000000002</v>
      </c>
      <c r="W6660" s="17">
        <f t="shared" si="521"/>
        <v>2017</v>
      </c>
      <c r="X6660" t="str">
        <f t="shared" si="522"/>
        <v>Feb-2017</v>
      </c>
      <c r="Y6660" s="17">
        <f t="shared" si="523"/>
        <v>7</v>
      </c>
      <c r="Z6660" t="str">
        <f t="shared" si="524"/>
        <v>11-20%</v>
      </c>
      <c r="AA6660" s="17">
        <f>IF(COUNTIF($B$2:B6660,B6660)=1,1,0)</f>
        <v>0</v>
      </c>
      <c r="AB6660" s="17">
        <f>IF(COUNTIF($F$2:F6660,F6660)=1,1,0)</f>
        <v>0</v>
      </c>
    </row>
    <row r="6661" spans="1:28" x14ac:dyDescent="0.2">
      <c r="A6661" s="17">
        <v>6660</v>
      </c>
      <c r="B6661" t="s">
        <v>9048</v>
      </c>
      <c r="C6661" s="18">
        <v>42786</v>
      </c>
      <c r="D6661" s="18">
        <v>42793</v>
      </c>
      <c r="E6661" t="s">
        <v>77</v>
      </c>
      <c r="F6661" t="s">
        <v>3850</v>
      </c>
      <c r="G6661" t="s">
        <v>3851</v>
      </c>
      <c r="H6661" t="s">
        <v>129</v>
      </c>
      <c r="I6661" t="s">
        <v>54</v>
      </c>
      <c r="J6661" t="s">
        <v>336</v>
      </c>
      <c r="K6661" t="s">
        <v>337</v>
      </c>
      <c r="L6661">
        <v>85234</v>
      </c>
      <c r="M6661" t="s">
        <v>71</v>
      </c>
      <c r="N6661" t="s">
        <v>3858</v>
      </c>
      <c r="O6661" t="s">
        <v>59</v>
      </c>
      <c r="P6661" t="s">
        <v>83</v>
      </c>
      <c r="Q6661" t="s">
        <v>3309</v>
      </c>
      <c r="R6661" s="19">
        <v>386.91</v>
      </c>
      <c r="S6661" s="17">
        <v>9</v>
      </c>
      <c r="T6661" s="20">
        <v>0.5</v>
      </c>
      <c r="U6661" s="19">
        <v>-185.71680000000001</v>
      </c>
      <c r="V6661" s="20">
        <f t="shared" si="520"/>
        <v>-0.48</v>
      </c>
      <c r="W6661" s="17">
        <f t="shared" si="521"/>
        <v>2017</v>
      </c>
      <c r="X6661" t="str">
        <f t="shared" si="522"/>
        <v>Feb-2017</v>
      </c>
      <c r="Y6661" s="17">
        <f t="shared" si="523"/>
        <v>7</v>
      </c>
      <c r="Z6661" t="str">
        <f t="shared" si="524"/>
        <v>41-50%</v>
      </c>
      <c r="AA6661" s="17">
        <f>IF(COUNTIF($B$2:B6661,B6661)=1,1,0)</f>
        <v>0</v>
      </c>
      <c r="AB6661" s="17">
        <f>IF(COUNTIF($F$2:F6661,F6661)=1,1,0)</f>
        <v>0</v>
      </c>
    </row>
    <row r="6662" spans="1:28" x14ac:dyDescent="0.2">
      <c r="A6662" s="17">
        <v>6661</v>
      </c>
      <c r="B6662" t="s">
        <v>9049</v>
      </c>
      <c r="C6662" s="18">
        <v>42224</v>
      </c>
      <c r="D6662" s="18">
        <v>42226</v>
      </c>
      <c r="E6662" t="s">
        <v>50</v>
      </c>
      <c r="F6662" t="s">
        <v>5230</v>
      </c>
      <c r="G6662" t="s">
        <v>5231</v>
      </c>
      <c r="H6662" t="s">
        <v>53</v>
      </c>
      <c r="I6662" t="s">
        <v>54</v>
      </c>
      <c r="J6662" t="s">
        <v>1511</v>
      </c>
      <c r="K6662" t="s">
        <v>1275</v>
      </c>
      <c r="L6662">
        <v>1841</v>
      </c>
      <c r="M6662" t="s">
        <v>175</v>
      </c>
      <c r="N6662" t="s">
        <v>7379</v>
      </c>
      <c r="O6662" t="s">
        <v>73</v>
      </c>
      <c r="P6662" t="s">
        <v>95</v>
      </c>
      <c r="Q6662" t="s">
        <v>7380</v>
      </c>
      <c r="R6662" s="19">
        <v>39.659999999999997</v>
      </c>
      <c r="S6662" s="17">
        <v>2</v>
      </c>
      <c r="T6662" s="20">
        <v>0</v>
      </c>
      <c r="U6662" s="19">
        <v>11.898</v>
      </c>
      <c r="V6662" s="20">
        <f t="shared" si="520"/>
        <v>0.30000000000000004</v>
      </c>
      <c r="W6662" s="17">
        <f t="shared" si="521"/>
        <v>2015</v>
      </c>
      <c r="X6662" t="str">
        <f t="shared" si="522"/>
        <v>Aug-2015</v>
      </c>
      <c r="Y6662" s="17">
        <f t="shared" si="523"/>
        <v>2</v>
      </c>
      <c r="Z6662" t="str">
        <f t="shared" si="524"/>
        <v>0% (No Discount)</v>
      </c>
      <c r="AA6662" s="17">
        <f>IF(COUNTIF($B$2:B6662,B6662)=1,1,0)</f>
        <v>1</v>
      </c>
      <c r="AB6662" s="17">
        <f>IF(COUNTIF($F$2:F6662,F6662)=1,1,0)</f>
        <v>0</v>
      </c>
    </row>
    <row r="6663" spans="1:28" x14ac:dyDescent="0.2">
      <c r="A6663" s="17">
        <v>6662</v>
      </c>
      <c r="B6663" t="s">
        <v>9049</v>
      </c>
      <c r="C6663" s="18">
        <v>42224</v>
      </c>
      <c r="D6663" s="18">
        <v>42226</v>
      </c>
      <c r="E6663" t="s">
        <v>50</v>
      </c>
      <c r="F6663" t="s">
        <v>5230</v>
      </c>
      <c r="G6663" t="s">
        <v>5231</v>
      </c>
      <c r="H6663" t="s">
        <v>53</v>
      </c>
      <c r="I6663" t="s">
        <v>54</v>
      </c>
      <c r="J6663" t="s">
        <v>1511</v>
      </c>
      <c r="K6663" t="s">
        <v>1275</v>
      </c>
      <c r="L6663">
        <v>1841</v>
      </c>
      <c r="M6663" t="s">
        <v>175</v>
      </c>
      <c r="N6663" t="s">
        <v>4218</v>
      </c>
      <c r="O6663" t="s">
        <v>73</v>
      </c>
      <c r="P6663" t="s">
        <v>105</v>
      </c>
      <c r="Q6663" t="s">
        <v>4219</v>
      </c>
      <c r="R6663" s="19">
        <v>113.92</v>
      </c>
      <c r="S6663" s="17">
        <v>2</v>
      </c>
      <c r="T6663" s="20">
        <v>0</v>
      </c>
      <c r="U6663" s="19">
        <v>33.036799999999999</v>
      </c>
      <c r="V6663" s="20">
        <f t="shared" si="520"/>
        <v>0.28999999999999998</v>
      </c>
      <c r="W6663" s="17">
        <f t="shared" si="521"/>
        <v>2015</v>
      </c>
      <c r="X6663" t="str">
        <f t="shared" si="522"/>
        <v>Aug-2015</v>
      </c>
      <c r="Y6663" s="17">
        <f t="shared" si="523"/>
        <v>2</v>
      </c>
      <c r="Z6663" t="str">
        <f t="shared" si="524"/>
        <v>0% (No Discount)</v>
      </c>
      <c r="AA6663" s="17">
        <f>IF(COUNTIF($B$2:B6663,B6663)=1,1,0)</f>
        <v>0</v>
      </c>
      <c r="AB6663" s="17">
        <f>IF(COUNTIF($F$2:F6663,F6663)=1,1,0)</f>
        <v>0</v>
      </c>
    </row>
    <row r="6664" spans="1:28" x14ac:dyDescent="0.2">
      <c r="A6664" s="17">
        <v>6663</v>
      </c>
      <c r="B6664" t="s">
        <v>9049</v>
      </c>
      <c r="C6664" s="18">
        <v>42224</v>
      </c>
      <c r="D6664" s="18">
        <v>42226</v>
      </c>
      <c r="E6664" t="s">
        <v>50</v>
      </c>
      <c r="F6664" t="s">
        <v>5230</v>
      </c>
      <c r="G6664" t="s">
        <v>5231</v>
      </c>
      <c r="H6664" t="s">
        <v>53</v>
      </c>
      <c r="I6664" t="s">
        <v>54</v>
      </c>
      <c r="J6664" t="s">
        <v>1511</v>
      </c>
      <c r="K6664" t="s">
        <v>1275</v>
      </c>
      <c r="L6664">
        <v>1841</v>
      </c>
      <c r="M6664" t="s">
        <v>175</v>
      </c>
      <c r="N6664" t="s">
        <v>5030</v>
      </c>
      <c r="O6664" t="s">
        <v>73</v>
      </c>
      <c r="P6664" t="s">
        <v>102</v>
      </c>
      <c r="Q6664" t="s">
        <v>5031</v>
      </c>
      <c r="R6664" s="19">
        <v>447.86</v>
      </c>
      <c r="S6664" s="17">
        <v>7</v>
      </c>
      <c r="T6664" s="20">
        <v>0</v>
      </c>
      <c r="U6664" s="19">
        <v>210.49420000000001</v>
      </c>
      <c r="V6664" s="20">
        <f t="shared" si="520"/>
        <v>0.47</v>
      </c>
      <c r="W6664" s="17">
        <f t="shared" si="521"/>
        <v>2015</v>
      </c>
      <c r="X6664" t="str">
        <f t="shared" si="522"/>
        <v>Aug-2015</v>
      </c>
      <c r="Y6664" s="17">
        <f t="shared" si="523"/>
        <v>2</v>
      </c>
      <c r="Z6664" t="str">
        <f t="shared" si="524"/>
        <v>0% (No Discount)</v>
      </c>
      <c r="AA6664" s="17">
        <f>IF(COUNTIF($B$2:B6664,B6664)=1,1,0)</f>
        <v>0</v>
      </c>
      <c r="AB6664" s="17">
        <f>IF(COUNTIF($F$2:F6664,F6664)=1,1,0)</f>
        <v>0</v>
      </c>
    </row>
    <row r="6665" spans="1:28" x14ac:dyDescent="0.2">
      <c r="A6665" s="17">
        <v>6664</v>
      </c>
      <c r="B6665" t="s">
        <v>9050</v>
      </c>
      <c r="C6665" s="18">
        <v>43034</v>
      </c>
      <c r="D6665" s="18">
        <v>43040</v>
      </c>
      <c r="E6665" t="s">
        <v>77</v>
      </c>
      <c r="F6665" t="s">
        <v>1924</v>
      </c>
      <c r="G6665" t="s">
        <v>1925</v>
      </c>
      <c r="H6665" t="s">
        <v>53</v>
      </c>
      <c r="I6665" t="s">
        <v>54</v>
      </c>
      <c r="J6665" t="s">
        <v>3012</v>
      </c>
      <c r="K6665" t="s">
        <v>346</v>
      </c>
      <c r="L6665">
        <v>23464</v>
      </c>
      <c r="M6665" t="s">
        <v>57</v>
      </c>
      <c r="N6665" t="s">
        <v>2837</v>
      </c>
      <c r="O6665" t="s">
        <v>59</v>
      </c>
      <c r="P6665" t="s">
        <v>83</v>
      </c>
      <c r="Q6665" t="s">
        <v>2838</v>
      </c>
      <c r="R6665" s="19">
        <v>356.85</v>
      </c>
      <c r="S6665" s="17">
        <v>5</v>
      </c>
      <c r="T6665" s="20">
        <v>0</v>
      </c>
      <c r="U6665" s="19">
        <v>60.664499999999997</v>
      </c>
      <c r="V6665" s="20">
        <f t="shared" si="520"/>
        <v>0.16999999999999998</v>
      </c>
      <c r="W6665" s="17">
        <f t="shared" si="521"/>
        <v>2017</v>
      </c>
      <c r="X6665" t="str">
        <f t="shared" si="522"/>
        <v>Oct-2017</v>
      </c>
      <c r="Y6665" s="17">
        <f t="shared" si="523"/>
        <v>6</v>
      </c>
      <c r="Z6665" t="str">
        <f t="shared" si="524"/>
        <v>0% (No Discount)</v>
      </c>
      <c r="AA6665" s="17">
        <f>IF(COUNTIF($B$2:B6665,B6665)=1,1,0)</f>
        <v>1</v>
      </c>
      <c r="AB6665" s="17">
        <f>IF(COUNTIF($F$2:F6665,F6665)=1,1,0)</f>
        <v>0</v>
      </c>
    </row>
    <row r="6666" spans="1:28" x14ac:dyDescent="0.2">
      <c r="A6666" s="17">
        <v>6665</v>
      </c>
      <c r="B6666" t="s">
        <v>9050</v>
      </c>
      <c r="C6666" s="18">
        <v>43034</v>
      </c>
      <c r="D6666" s="18">
        <v>43040</v>
      </c>
      <c r="E6666" t="s">
        <v>77</v>
      </c>
      <c r="F6666" t="s">
        <v>1924</v>
      </c>
      <c r="G6666" t="s">
        <v>1925</v>
      </c>
      <c r="H6666" t="s">
        <v>53</v>
      </c>
      <c r="I6666" t="s">
        <v>54</v>
      </c>
      <c r="J6666" t="s">
        <v>3012</v>
      </c>
      <c r="K6666" t="s">
        <v>346</v>
      </c>
      <c r="L6666">
        <v>23464</v>
      </c>
      <c r="M6666" t="s">
        <v>57</v>
      </c>
      <c r="N6666" t="s">
        <v>3325</v>
      </c>
      <c r="O6666" t="s">
        <v>73</v>
      </c>
      <c r="P6666" t="s">
        <v>200</v>
      </c>
      <c r="Q6666" t="s">
        <v>3326</v>
      </c>
      <c r="R6666" s="19">
        <v>251.58</v>
      </c>
      <c r="S6666" s="17">
        <v>7</v>
      </c>
      <c r="T6666" s="20">
        <v>0</v>
      </c>
      <c r="U6666" s="19">
        <v>113.211</v>
      </c>
      <c r="V6666" s="20">
        <f t="shared" si="520"/>
        <v>0.44999999999999996</v>
      </c>
      <c r="W6666" s="17">
        <f t="shared" si="521"/>
        <v>2017</v>
      </c>
      <c r="X6666" t="str">
        <f t="shared" si="522"/>
        <v>Oct-2017</v>
      </c>
      <c r="Y6666" s="17">
        <f t="shared" si="523"/>
        <v>6</v>
      </c>
      <c r="Z6666" t="str">
        <f t="shared" si="524"/>
        <v>0% (No Discount)</v>
      </c>
      <c r="AA6666" s="17">
        <f>IF(COUNTIF($B$2:B6666,B6666)=1,1,0)</f>
        <v>0</v>
      </c>
      <c r="AB6666" s="17">
        <f>IF(COUNTIF($F$2:F6666,F6666)=1,1,0)</f>
        <v>0</v>
      </c>
    </row>
    <row r="6667" spans="1:28" x14ac:dyDescent="0.2">
      <c r="A6667" s="17">
        <v>6666</v>
      </c>
      <c r="B6667" t="s">
        <v>9051</v>
      </c>
      <c r="C6667" s="18">
        <v>42565</v>
      </c>
      <c r="D6667" s="18">
        <v>42569</v>
      </c>
      <c r="E6667" t="s">
        <v>50</v>
      </c>
      <c r="F6667" t="s">
        <v>3053</v>
      </c>
      <c r="G6667" t="s">
        <v>3054</v>
      </c>
      <c r="H6667" t="s">
        <v>53</v>
      </c>
      <c r="I6667" t="s">
        <v>54</v>
      </c>
      <c r="J6667" t="s">
        <v>3962</v>
      </c>
      <c r="K6667" t="s">
        <v>131</v>
      </c>
      <c r="L6667">
        <v>75061</v>
      </c>
      <c r="M6667" t="s">
        <v>132</v>
      </c>
      <c r="N6667" t="s">
        <v>8571</v>
      </c>
      <c r="O6667" t="s">
        <v>73</v>
      </c>
      <c r="P6667" t="s">
        <v>117</v>
      </c>
      <c r="Q6667" t="s">
        <v>8572</v>
      </c>
      <c r="R6667" s="19">
        <v>219.84</v>
      </c>
      <c r="S6667" s="17">
        <v>5</v>
      </c>
      <c r="T6667" s="20">
        <v>0.2</v>
      </c>
      <c r="U6667" s="19">
        <v>79.691999999999993</v>
      </c>
      <c r="V6667" s="20">
        <f t="shared" si="520"/>
        <v>0.36249999999999999</v>
      </c>
      <c r="W6667" s="17">
        <f t="shared" si="521"/>
        <v>2016</v>
      </c>
      <c r="X6667" t="str">
        <f t="shared" si="522"/>
        <v>Jul-2016</v>
      </c>
      <c r="Y6667" s="17">
        <f t="shared" si="523"/>
        <v>4</v>
      </c>
      <c r="Z6667" t="str">
        <f t="shared" si="524"/>
        <v>11-20%</v>
      </c>
      <c r="AA6667" s="17">
        <f>IF(COUNTIF($B$2:B6667,B6667)=1,1,0)</f>
        <v>1</v>
      </c>
      <c r="AB6667" s="17">
        <f>IF(COUNTIF($F$2:F6667,F6667)=1,1,0)</f>
        <v>0</v>
      </c>
    </row>
    <row r="6668" spans="1:28" x14ac:dyDescent="0.2">
      <c r="A6668" s="17">
        <v>6667</v>
      </c>
      <c r="B6668" t="s">
        <v>9052</v>
      </c>
      <c r="C6668" s="18">
        <v>42867</v>
      </c>
      <c r="D6668" s="18">
        <v>42869</v>
      </c>
      <c r="E6668" t="s">
        <v>50</v>
      </c>
      <c r="F6668" t="s">
        <v>1938</v>
      </c>
      <c r="G6668" t="s">
        <v>1939</v>
      </c>
      <c r="H6668" t="s">
        <v>53</v>
      </c>
      <c r="I6668" t="s">
        <v>54</v>
      </c>
      <c r="J6668" t="s">
        <v>3972</v>
      </c>
      <c r="K6668" t="s">
        <v>817</v>
      </c>
      <c r="L6668">
        <v>8360</v>
      </c>
      <c r="M6668" t="s">
        <v>175</v>
      </c>
      <c r="N6668" t="s">
        <v>7689</v>
      </c>
      <c r="O6668" t="s">
        <v>59</v>
      </c>
      <c r="P6668" t="s">
        <v>92</v>
      </c>
      <c r="Q6668" t="s">
        <v>7690</v>
      </c>
      <c r="R6668" s="19">
        <v>42.85</v>
      </c>
      <c r="S6668" s="17">
        <v>5</v>
      </c>
      <c r="T6668" s="20">
        <v>0</v>
      </c>
      <c r="U6668" s="19">
        <v>15.426</v>
      </c>
      <c r="V6668" s="20">
        <f t="shared" si="520"/>
        <v>0.36</v>
      </c>
      <c r="W6668" s="17">
        <f t="shared" si="521"/>
        <v>2017</v>
      </c>
      <c r="X6668" t="str">
        <f t="shared" si="522"/>
        <v>May-2017</v>
      </c>
      <c r="Y6668" s="17">
        <f t="shared" si="523"/>
        <v>2</v>
      </c>
      <c r="Z6668" t="str">
        <f t="shared" si="524"/>
        <v>0% (No Discount)</v>
      </c>
      <c r="AA6668" s="17">
        <f>IF(COUNTIF($B$2:B6668,B6668)=1,1,0)</f>
        <v>1</v>
      </c>
      <c r="AB6668" s="17">
        <f>IF(COUNTIF($F$2:F6668,F6668)=1,1,0)</f>
        <v>0</v>
      </c>
    </row>
    <row r="6669" spans="1:28" x14ac:dyDescent="0.2">
      <c r="A6669" s="17">
        <v>6668</v>
      </c>
      <c r="B6669" t="s">
        <v>9052</v>
      </c>
      <c r="C6669" s="18">
        <v>42867</v>
      </c>
      <c r="D6669" s="18">
        <v>42869</v>
      </c>
      <c r="E6669" t="s">
        <v>50</v>
      </c>
      <c r="F6669" t="s">
        <v>1938</v>
      </c>
      <c r="G6669" t="s">
        <v>1939</v>
      </c>
      <c r="H6669" t="s">
        <v>53</v>
      </c>
      <c r="I6669" t="s">
        <v>54</v>
      </c>
      <c r="J6669" t="s">
        <v>3972</v>
      </c>
      <c r="K6669" t="s">
        <v>817</v>
      </c>
      <c r="L6669">
        <v>8360</v>
      </c>
      <c r="M6669" t="s">
        <v>175</v>
      </c>
      <c r="N6669" t="s">
        <v>2533</v>
      </c>
      <c r="O6669" t="s">
        <v>73</v>
      </c>
      <c r="P6669" t="s">
        <v>74</v>
      </c>
      <c r="Q6669" t="s">
        <v>2534</v>
      </c>
      <c r="R6669" s="19">
        <v>6.16</v>
      </c>
      <c r="S6669" s="17">
        <v>2</v>
      </c>
      <c r="T6669" s="20">
        <v>0</v>
      </c>
      <c r="U6669" s="19">
        <v>2.9567999999999999</v>
      </c>
      <c r="V6669" s="20">
        <f t="shared" si="520"/>
        <v>0.48</v>
      </c>
      <c r="W6669" s="17">
        <f t="shared" si="521"/>
        <v>2017</v>
      </c>
      <c r="X6669" t="str">
        <f t="shared" si="522"/>
        <v>May-2017</v>
      </c>
      <c r="Y6669" s="17">
        <f t="shared" si="523"/>
        <v>2</v>
      </c>
      <c r="Z6669" t="str">
        <f t="shared" si="524"/>
        <v>0% (No Discount)</v>
      </c>
      <c r="AA6669" s="17">
        <f>IF(COUNTIF($B$2:B6669,B6669)=1,1,0)</f>
        <v>0</v>
      </c>
      <c r="AB6669" s="17">
        <f>IF(COUNTIF($F$2:F6669,F6669)=1,1,0)</f>
        <v>0</v>
      </c>
    </row>
    <row r="6670" spans="1:28" x14ac:dyDescent="0.2">
      <c r="A6670" s="17">
        <v>6669</v>
      </c>
      <c r="B6670" t="s">
        <v>9052</v>
      </c>
      <c r="C6670" s="18">
        <v>42867</v>
      </c>
      <c r="D6670" s="18">
        <v>42869</v>
      </c>
      <c r="E6670" t="s">
        <v>50</v>
      </c>
      <c r="F6670" t="s">
        <v>1938</v>
      </c>
      <c r="G6670" t="s">
        <v>1939</v>
      </c>
      <c r="H6670" t="s">
        <v>53</v>
      </c>
      <c r="I6670" t="s">
        <v>54</v>
      </c>
      <c r="J6670" t="s">
        <v>3972</v>
      </c>
      <c r="K6670" t="s">
        <v>817</v>
      </c>
      <c r="L6670">
        <v>8360</v>
      </c>
      <c r="M6670" t="s">
        <v>175</v>
      </c>
      <c r="N6670" t="s">
        <v>8608</v>
      </c>
      <c r="O6670" t="s">
        <v>73</v>
      </c>
      <c r="P6670" t="s">
        <v>606</v>
      </c>
      <c r="Q6670" t="s">
        <v>8609</v>
      </c>
      <c r="R6670" s="19">
        <v>17</v>
      </c>
      <c r="S6670" s="17">
        <v>2</v>
      </c>
      <c r="T6670" s="20">
        <v>0</v>
      </c>
      <c r="U6670" s="19">
        <v>4.42</v>
      </c>
      <c r="V6670" s="20">
        <f t="shared" si="520"/>
        <v>0.26</v>
      </c>
      <c r="W6670" s="17">
        <f t="shared" si="521"/>
        <v>2017</v>
      </c>
      <c r="X6670" t="str">
        <f t="shared" si="522"/>
        <v>May-2017</v>
      </c>
      <c r="Y6670" s="17">
        <f t="shared" si="523"/>
        <v>2</v>
      </c>
      <c r="Z6670" t="str">
        <f t="shared" si="524"/>
        <v>0% (No Discount)</v>
      </c>
      <c r="AA6670" s="17">
        <f>IF(COUNTIF($B$2:B6670,B6670)=1,1,0)</f>
        <v>0</v>
      </c>
      <c r="AB6670" s="17">
        <f>IF(COUNTIF($F$2:F6670,F6670)=1,1,0)</f>
        <v>0</v>
      </c>
    </row>
    <row r="6671" spans="1:28" x14ac:dyDescent="0.2">
      <c r="A6671" s="17">
        <v>6670</v>
      </c>
      <c r="B6671" t="s">
        <v>9052</v>
      </c>
      <c r="C6671" s="18">
        <v>42867</v>
      </c>
      <c r="D6671" s="18">
        <v>42869</v>
      </c>
      <c r="E6671" t="s">
        <v>50</v>
      </c>
      <c r="F6671" t="s">
        <v>1938</v>
      </c>
      <c r="G6671" t="s">
        <v>1939</v>
      </c>
      <c r="H6671" t="s">
        <v>53</v>
      </c>
      <c r="I6671" t="s">
        <v>54</v>
      </c>
      <c r="J6671" t="s">
        <v>3972</v>
      </c>
      <c r="K6671" t="s">
        <v>817</v>
      </c>
      <c r="L6671">
        <v>8360</v>
      </c>
      <c r="M6671" t="s">
        <v>175</v>
      </c>
      <c r="N6671" t="s">
        <v>6852</v>
      </c>
      <c r="O6671" t="s">
        <v>98</v>
      </c>
      <c r="P6671" t="s">
        <v>188</v>
      </c>
      <c r="Q6671" t="s">
        <v>6853</v>
      </c>
      <c r="R6671" s="19">
        <v>87.4</v>
      </c>
      <c r="S6671" s="17">
        <v>5</v>
      </c>
      <c r="T6671" s="20">
        <v>0</v>
      </c>
      <c r="U6671" s="19">
        <v>34.96</v>
      </c>
      <c r="V6671" s="20">
        <f t="shared" si="520"/>
        <v>0.39999999999999997</v>
      </c>
      <c r="W6671" s="17">
        <f t="shared" si="521"/>
        <v>2017</v>
      </c>
      <c r="X6671" t="str">
        <f t="shared" si="522"/>
        <v>May-2017</v>
      </c>
      <c r="Y6671" s="17">
        <f t="shared" si="523"/>
        <v>2</v>
      </c>
      <c r="Z6671" t="str">
        <f t="shared" si="524"/>
        <v>0% (No Discount)</v>
      </c>
      <c r="AA6671" s="17">
        <f>IF(COUNTIF($B$2:B6671,B6671)=1,1,0)</f>
        <v>0</v>
      </c>
      <c r="AB6671" s="17">
        <f>IF(COUNTIF($F$2:F6671,F6671)=1,1,0)</f>
        <v>0</v>
      </c>
    </row>
    <row r="6672" spans="1:28" x14ac:dyDescent="0.2">
      <c r="A6672" s="17">
        <v>6671</v>
      </c>
      <c r="B6672" t="s">
        <v>9053</v>
      </c>
      <c r="C6672" s="18">
        <v>42880</v>
      </c>
      <c r="D6672" s="18">
        <v>42884</v>
      </c>
      <c r="E6672" t="s">
        <v>77</v>
      </c>
      <c r="F6672" t="s">
        <v>3539</v>
      </c>
      <c r="G6672" t="s">
        <v>3540</v>
      </c>
      <c r="H6672" t="s">
        <v>129</v>
      </c>
      <c r="I6672" t="s">
        <v>54</v>
      </c>
      <c r="J6672" t="s">
        <v>524</v>
      </c>
      <c r="K6672" t="s">
        <v>1302</v>
      </c>
      <c r="L6672">
        <v>31907</v>
      </c>
      <c r="M6672" t="s">
        <v>57</v>
      </c>
      <c r="N6672" t="s">
        <v>2079</v>
      </c>
      <c r="O6672" t="s">
        <v>73</v>
      </c>
      <c r="P6672" t="s">
        <v>102</v>
      </c>
      <c r="Q6672" t="s">
        <v>2080</v>
      </c>
      <c r="R6672" s="19">
        <v>29.84</v>
      </c>
      <c r="S6672" s="17">
        <v>2</v>
      </c>
      <c r="T6672" s="20">
        <v>0</v>
      </c>
      <c r="U6672" s="19">
        <v>13.428000000000001</v>
      </c>
      <c r="V6672" s="20">
        <f t="shared" si="520"/>
        <v>0.45</v>
      </c>
      <c r="W6672" s="17">
        <f t="shared" si="521"/>
        <v>2017</v>
      </c>
      <c r="X6672" t="str">
        <f t="shared" si="522"/>
        <v>May-2017</v>
      </c>
      <c r="Y6672" s="17">
        <f t="shared" si="523"/>
        <v>4</v>
      </c>
      <c r="Z6672" t="str">
        <f t="shared" si="524"/>
        <v>0% (No Discount)</v>
      </c>
      <c r="AA6672" s="17">
        <f>IF(COUNTIF($B$2:B6672,B6672)=1,1,0)</f>
        <v>1</v>
      </c>
      <c r="AB6672" s="17">
        <f>IF(COUNTIF($F$2:F6672,F6672)=1,1,0)</f>
        <v>0</v>
      </c>
    </row>
    <row r="6673" spans="1:28" x14ac:dyDescent="0.2">
      <c r="A6673" s="17">
        <v>6672</v>
      </c>
      <c r="B6673" t="s">
        <v>9054</v>
      </c>
      <c r="C6673" s="18">
        <v>41874</v>
      </c>
      <c r="D6673" s="18">
        <v>41878</v>
      </c>
      <c r="E6673" t="s">
        <v>50</v>
      </c>
      <c r="F6673" t="s">
        <v>4379</v>
      </c>
      <c r="G6673" t="s">
        <v>4380</v>
      </c>
      <c r="H6673" t="s">
        <v>68</v>
      </c>
      <c r="I6673" t="s">
        <v>54</v>
      </c>
      <c r="J6673" t="s">
        <v>69</v>
      </c>
      <c r="K6673" t="s">
        <v>70</v>
      </c>
      <c r="L6673">
        <v>90032</v>
      </c>
      <c r="M6673" t="s">
        <v>71</v>
      </c>
      <c r="N6673" t="s">
        <v>2291</v>
      </c>
      <c r="O6673" t="s">
        <v>73</v>
      </c>
      <c r="P6673" t="s">
        <v>102</v>
      </c>
      <c r="Q6673" t="s">
        <v>2292</v>
      </c>
      <c r="R6673" s="19">
        <v>49.567999999999998</v>
      </c>
      <c r="S6673" s="17">
        <v>2</v>
      </c>
      <c r="T6673" s="20">
        <v>0.2</v>
      </c>
      <c r="U6673" s="19">
        <v>17.348800000000001</v>
      </c>
      <c r="V6673" s="20">
        <f t="shared" si="520"/>
        <v>0.35000000000000003</v>
      </c>
      <c r="W6673" s="17">
        <f t="shared" si="521"/>
        <v>2014</v>
      </c>
      <c r="X6673" t="str">
        <f t="shared" si="522"/>
        <v>Aug-2014</v>
      </c>
      <c r="Y6673" s="17">
        <f t="shared" si="523"/>
        <v>4</v>
      </c>
      <c r="Z6673" t="str">
        <f t="shared" si="524"/>
        <v>11-20%</v>
      </c>
      <c r="AA6673" s="17">
        <f>IF(COUNTIF($B$2:B6673,B6673)=1,1,0)</f>
        <v>1</v>
      </c>
      <c r="AB6673" s="17">
        <f>IF(COUNTIF($F$2:F6673,F6673)=1,1,0)</f>
        <v>0</v>
      </c>
    </row>
    <row r="6674" spans="1:28" x14ac:dyDescent="0.2">
      <c r="A6674" s="17">
        <v>6673</v>
      </c>
      <c r="B6674" t="s">
        <v>9055</v>
      </c>
      <c r="C6674" s="18">
        <v>42258</v>
      </c>
      <c r="D6674" s="18">
        <v>42263</v>
      </c>
      <c r="E6674" t="s">
        <v>77</v>
      </c>
      <c r="F6674" t="s">
        <v>1009</v>
      </c>
      <c r="G6674" t="s">
        <v>1010</v>
      </c>
      <c r="H6674" t="s">
        <v>68</v>
      </c>
      <c r="I6674" t="s">
        <v>54</v>
      </c>
      <c r="J6674" t="s">
        <v>977</v>
      </c>
      <c r="K6674" t="s">
        <v>70</v>
      </c>
      <c r="L6674">
        <v>92024</v>
      </c>
      <c r="M6674" t="s">
        <v>71</v>
      </c>
      <c r="N6674" t="s">
        <v>517</v>
      </c>
      <c r="O6674" t="s">
        <v>73</v>
      </c>
      <c r="P6674" t="s">
        <v>95</v>
      </c>
      <c r="Q6674" t="s">
        <v>518</v>
      </c>
      <c r="R6674" s="19">
        <v>265.86</v>
      </c>
      <c r="S6674" s="17">
        <v>7</v>
      </c>
      <c r="T6674" s="20">
        <v>0</v>
      </c>
      <c r="U6674" s="19">
        <v>79.757999999999996</v>
      </c>
      <c r="V6674" s="20">
        <f t="shared" si="520"/>
        <v>0.3</v>
      </c>
      <c r="W6674" s="17">
        <f t="shared" si="521"/>
        <v>2015</v>
      </c>
      <c r="X6674" t="str">
        <f t="shared" si="522"/>
        <v>Sep-2015</v>
      </c>
      <c r="Y6674" s="17">
        <f t="shared" si="523"/>
        <v>5</v>
      </c>
      <c r="Z6674" t="str">
        <f t="shared" si="524"/>
        <v>0% (No Discount)</v>
      </c>
      <c r="AA6674" s="17">
        <f>IF(COUNTIF($B$2:B6674,B6674)=1,1,0)</f>
        <v>1</v>
      </c>
      <c r="AB6674" s="17">
        <f>IF(COUNTIF($F$2:F6674,F6674)=1,1,0)</f>
        <v>0</v>
      </c>
    </row>
    <row r="6675" spans="1:28" x14ac:dyDescent="0.2">
      <c r="A6675" s="17">
        <v>6674</v>
      </c>
      <c r="B6675" t="s">
        <v>9056</v>
      </c>
      <c r="C6675" s="18">
        <v>42252</v>
      </c>
      <c r="D6675" s="18">
        <v>42259</v>
      </c>
      <c r="E6675" t="s">
        <v>77</v>
      </c>
      <c r="F6675" t="s">
        <v>648</v>
      </c>
      <c r="G6675" t="s">
        <v>649</v>
      </c>
      <c r="H6675" t="s">
        <v>129</v>
      </c>
      <c r="I6675" t="s">
        <v>54</v>
      </c>
      <c r="J6675" t="s">
        <v>4746</v>
      </c>
      <c r="K6675" t="s">
        <v>346</v>
      </c>
      <c r="L6675">
        <v>22901</v>
      </c>
      <c r="M6675" t="s">
        <v>57</v>
      </c>
      <c r="N6675" t="s">
        <v>9057</v>
      </c>
      <c r="O6675" t="s">
        <v>59</v>
      </c>
      <c r="P6675" t="s">
        <v>92</v>
      </c>
      <c r="Q6675" t="s">
        <v>9058</v>
      </c>
      <c r="R6675" s="19">
        <v>67.959999999999994</v>
      </c>
      <c r="S6675" s="17">
        <v>4</v>
      </c>
      <c r="T6675" s="20">
        <v>0</v>
      </c>
      <c r="U6675" s="19">
        <v>12.232799999999999</v>
      </c>
      <c r="V6675" s="20">
        <f t="shared" si="520"/>
        <v>0.18</v>
      </c>
      <c r="W6675" s="17">
        <f t="shared" si="521"/>
        <v>2015</v>
      </c>
      <c r="X6675" t="str">
        <f t="shared" si="522"/>
        <v>Sep-2015</v>
      </c>
      <c r="Y6675" s="17">
        <f t="shared" si="523"/>
        <v>7</v>
      </c>
      <c r="Z6675" t="str">
        <f t="shared" si="524"/>
        <v>0% (No Discount)</v>
      </c>
      <c r="AA6675" s="17">
        <f>IF(COUNTIF($B$2:B6675,B6675)=1,1,0)</f>
        <v>1</v>
      </c>
      <c r="AB6675" s="17">
        <f>IF(COUNTIF($F$2:F6675,F6675)=1,1,0)</f>
        <v>0</v>
      </c>
    </row>
    <row r="6676" spans="1:28" x14ac:dyDescent="0.2">
      <c r="A6676" s="17">
        <v>6675</v>
      </c>
      <c r="B6676" t="s">
        <v>9059</v>
      </c>
      <c r="C6676" s="18">
        <v>42329</v>
      </c>
      <c r="D6676" s="18">
        <v>42331</v>
      </c>
      <c r="E6676" t="s">
        <v>50</v>
      </c>
      <c r="F6676" t="s">
        <v>6013</v>
      </c>
      <c r="G6676" t="s">
        <v>6014</v>
      </c>
      <c r="H6676" t="s">
        <v>53</v>
      </c>
      <c r="I6676" t="s">
        <v>54</v>
      </c>
      <c r="J6676" t="s">
        <v>1511</v>
      </c>
      <c r="K6676" t="s">
        <v>281</v>
      </c>
      <c r="L6676">
        <v>46226</v>
      </c>
      <c r="M6676" t="s">
        <v>132</v>
      </c>
      <c r="N6676" t="s">
        <v>3355</v>
      </c>
      <c r="O6676" t="s">
        <v>73</v>
      </c>
      <c r="P6676" t="s">
        <v>95</v>
      </c>
      <c r="Q6676" t="s">
        <v>3356</v>
      </c>
      <c r="R6676" s="19">
        <v>10.92</v>
      </c>
      <c r="S6676" s="17">
        <v>6</v>
      </c>
      <c r="T6676" s="20">
        <v>0</v>
      </c>
      <c r="U6676" s="19">
        <v>4.9139999999999997</v>
      </c>
      <c r="V6676" s="20">
        <f t="shared" si="520"/>
        <v>0.44999999999999996</v>
      </c>
      <c r="W6676" s="17">
        <f t="shared" si="521"/>
        <v>2015</v>
      </c>
      <c r="X6676" t="str">
        <f t="shared" si="522"/>
        <v>Nov-2015</v>
      </c>
      <c r="Y6676" s="17">
        <f t="shared" si="523"/>
        <v>2</v>
      </c>
      <c r="Z6676" t="str">
        <f t="shared" si="524"/>
        <v>0% (No Discount)</v>
      </c>
      <c r="AA6676" s="17">
        <f>IF(COUNTIF($B$2:B6676,B6676)=1,1,0)</f>
        <v>1</v>
      </c>
      <c r="AB6676" s="17">
        <f>IF(COUNTIF($F$2:F6676,F6676)=1,1,0)</f>
        <v>0</v>
      </c>
    </row>
    <row r="6677" spans="1:28" x14ac:dyDescent="0.2">
      <c r="A6677" s="17">
        <v>6676</v>
      </c>
      <c r="B6677" t="s">
        <v>9059</v>
      </c>
      <c r="C6677" s="18">
        <v>42329</v>
      </c>
      <c r="D6677" s="18">
        <v>42331</v>
      </c>
      <c r="E6677" t="s">
        <v>50</v>
      </c>
      <c r="F6677" t="s">
        <v>6013</v>
      </c>
      <c r="G6677" t="s">
        <v>6014</v>
      </c>
      <c r="H6677" t="s">
        <v>53</v>
      </c>
      <c r="I6677" t="s">
        <v>54</v>
      </c>
      <c r="J6677" t="s">
        <v>1511</v>
      </c>
      <c r="K6677" t="s">
        <v>281</v>
      </c>
      <c r="L6677">
        <v>46226</v>
      </c>
      <c r="M6677" t="s">
        <v>132</v>
      </c>
      <c r="N6677" t="s">
        <v>9060</v>
      </c>
      <c r="O6677" t="s">
        <v>98</v>
      </c>
      <c r="P6677" t="s">
        <v>711</v>
      </c>
      <c r="Q6677" t="s">
        <v>9061</v>
      </c>
      <c r="R6677" s="19">
        <v>83.9</v>
      </c>
      <c r="S6677" s="17">
        <v>2</v>
      </c>
      <c r="T6677" s="20">
        <v>0</v>
      </c>
      <c r="U6677" s="19">
        <v>22.652999999999999</v>
      </c>
      <c r="V6677" s="20">
        <f t="shared" si="520"/>
        <v>0.26999999999999996</v>
      </c>
      <c r="W6677" s="17">
        <f t="shared" si="521"/>
        <v>2015</v>
      </c>
      <c r="X6677" t="str">
        <f t="shared" si="522"/>
        <v>Nov-2015</v>
      </c>
      <c r="Y6677" s="17">
        <f t="shared" si="523"/>
        <v>2</v>
      </c>
      <c r="Z6677" t="str">
        <f t="shared" si="524"/>
        <v>0% (No Discount)</v>
      </c>
      <c r="AA6677" s="17">
        <f>IF(COUNTIF($B$2:B6677,B6677)=1,1,0)</f>
        <v>0</v>
      </c>
      <c r="AB6677" s="17">
        <f>IF(COUNTIF($F$2:F6677,F6677)=1,1,0)</f>
        <v>0</v>
      </c>
    </row>
    <row r="6678" spans="1:28" x14ac:dyDescent="0.2">
      <c r="A6678" s="17">
        <v>6677</v>
      </c>
      <c r="B6678" t="s">
        <v>9059</v>
      </c>
      <c r="C6678" s="18">
        <v>42329</v>
      </c>
      <c r="D6678" s="18">
        <v>42331</v>
      </c>
      <c r="E6678" t="s">
        <v>50</v>
      </c>
      <c r="F6678" t="s">
        <v>6013</v>
      </c>
      <c r="G6678" t="s">
        <v>6014</v>
      </c>
      <c r="H6678" t="s">
        <v>53</v>
      </c>
      <c r="I6678" t="s">
        <v>54</v>
      </c>
      <c r="J6678" t="s">
        <v>1511</v>
      </c>
      <c r="K6678" t="s">
        <v>281</v>
      </c>
      <c r="L6678">
        <v>46226</v>
      </c>
      <c r="M6678" t="s">
        <v>132</v>
      </c>
      <c r="N6678" t="s">
        <v>7669</v>
      </c>
      <c r="O6678" t="s">
        <v>73</v>
      </c>
      <c r="P6678" t="s">
        <v>105</v>
      </c>
      <c r="Q6678" t="s">
        <v>7670</v>
      </c>
      <c r="R6678" s="19">
        <v>19.75</v>
      </c>
      <c r="S6678" s="17">
        <v>5</v>
      </c>
      <c r="T6678" s="20">
        <v>0</v>
      </c>
      <c r="U6678" s="19">
        <v>5.1349999999999998</v>
      </c>
      <c r="V6678" s="20">
        <f t="shared" si="520"/>
        <v>0.26</v>
      </c>
      <c r="W6678" s="17">
        <f t="shared" si="521"/>
        <v>2015</v>
      </c>
      <c r="X6678" t="str">
        <f t="shared" si="522"/>
        <v>Nov-2015</v>
      </c>
      <c r="Y6678" s="17">
        <f t="shared" si="523"/>
        <v>2</v>
      </c>
      <c r="Z6678" t="str">
        <f t="shared" si="524"/>
        <v>0% (No Discount)</v>
      </c>
      <c r="AA6678" s="17">
        <f>IF(COUNTIF($B$2:B6678,B6678)=1,1,0)</f>
        <v>0</v>
      </c>
      <c r="AB6678" s="17">
        <f>IF(COUNTIF($F$2:F6678,F6678)=1,1,0)</f>
        <v>0</v>
      </c>
    </row>
    <row r="6679" spans="1:28" x14ac:dyDescent="0.2">
      <c r="A6679" s="17">
        <v>6678</v>
      </c>
      <c r="B6679" t="s">
        <v>9059</v>
      </c>
      <c r="C6679" s="18">
        <v>42329</v>
      </c>
      <c r="D6679" s="18">
        <v>42331</v>
      </c>
      <c r="E6679" t="s">
        <v>50</v>
      </c>
      <c r="F6679" t="s">
        <v>6013</v>
      </c>
      <c r="G6679" t="s">
        <v>6014</v>
      </c>
      <c r="H6679" t="s">
        <v>53</v>
      </c>
      <c r="I6679" t="s">
        <v>54</v>
      </c>
      <c r="J6679" t="s">
        <v>1511</v>
      </c>
      <c r="K6679" t="s">
        <v>281</v>
      </c>
      <c r="L6679">
        <v>46226</v>
      </c>
      <c r="M6679" t="s">
        <v>132</v>
      </c>
      <c r="N6679" t="s">
        <v>6722</v>
      </c>
      <c r="O6679" t="s">
        <v>98</v>
      </c>
      <c r="P6679" t="s">
        <v>188</v>
      </c>
      <c r="Q6679" t="s">
        <v>6723</v>
      </c>
      <c r="R6679" s="19">
        <v>393.54</v>
      </c>
      <c r="S6679" s="17">
        <v>3</v>
      </c>
      <c r="T6679" s="20">
        <v>0</v>
      </c>
      <c r="U6679" s="19">
        <v>165.2868</v>
      </c>
      <c r="V6679" s="20">
        <f t="shared" si="520"/>
        <v>0.42</v>
      </c>
      <c r="W6679" s="17">
        <f t="shared" si="521"/>
        <v>2015</v>
      </c>
      <c r="X6679" t="str">
        <f t="shared" si="522"/>
        <v>Nov-2015</v>
      </c>
      <c r="Y6679" s="17">
        <f t="shared" si="523"/>
        <v>2</v>
      </c>
      <c r="Z6679" t="str">
        <f t="shared" si="524"/>
        <v>0% (No Discount)</v>
      </c>
      <c r="AA6679" s="17">
        <f>IF(COUNTIF($B$2:B6679,B6679)=1,1,0)</f>
        <v>0</v>
      </c>
      <c r="AB6679" s="17">
        <f>IF(COUNTIF($F$2:F6679,F6679)=1,1,0)</f>
        <v>0</v>
      </c>
    </row>
    <row r="6680" spans="1:28" x14ac:dyDescent="0.2">
      <c r="A6680" s="17">
        <v>6679</v>
      </c>
      <c r="B6680" t="s">
        <v>9062</v>
      </c>
      <c r="C6680" s="18">
        <v>41922</v>
      </c>
      <c r="D6680" s="18">
        <v>41926</v>
      </c>
      <c r="E6680" t="s">
        <v>77</v>
      </c>
      <c r="F6680" t="s">
        <v>1529</v>
      </c>
      <c r="G6680" t="s">
        <v>1530</v>
      </c>
      <c r="H6680" t="s">
        <v>129</v>
      </c>
      <c r="I6680" t="s">
        <v>54</v>
      </c>
      <c r="J6680" t="s">
        <v>571</v>
      </c>
      <c r="K6680" t="s">
        <v>337</v>
      </c>
      <c r="L6680">
        <v>85023</v>
      </c>
      <c r="M6680" t="s">
        <v>71</v>
      </c>
      <c r="N6680" t="s">
        <v>3541</v>
      </c>
      <c r="O6680" t="s">
        <v>59</v>
      </c>
      <c r="P6680" t="s">
        <v>92</v>
      </c>
      <c r="Q6680" t="s">
        <v>3542</v>
      </c>
      <c r="R6680" s="19">
        <v>46.872</v>
      </c>
      <c r="S6680" s="17">
        <v>7</v>
      </c>
      <c r="T6680" s="20">
        <v>0.2</v>
      </c>
      <c r="U6680" s="19">
        <v>3.5154000000000001</v>
      </c>
      <c r="V6680" s="20">
        <f t="shared" si="520"/>
        <v>7.4999999999999997E-2</v>
      </c>
      <c r="W6680" s="17">
        <f t="shared" si="521"/>
        <v>2014</v>
      </c>
      <c r="X6680" t="str">
        <f t="shared" si="522"/>
        <v>Oct-2014</v>
      </c>
      <c r="Y6680" s="17">
        <f t="shared" si="523"/>
        <v>4</v>
      </c>
      <c r="Z6680" t="str">
        <f t="shared" si="524"/>
        <v>11-20%</v>
      </c>
      <c r="AA6680" s="17">
        <f>IF(COUNTIF($B$2:B6680,B6680)=1,1,0)</f>
        <v>1</v>
      </c>
      <c r="AB6680" s="17">
        <f>IF(COUNTIF($F$2:F6680,F6680)=1,1,0)</f>
        <v>0</v>
      </c>
    </row>
    <row r="6681" spans="1:28" x14ac:dyDescent="0.2">
      <c r="A6681" s="17">
        <v>6680</v>
      </c>
      <c r="B6681" t="s">
        <v>9063</v>
      </c>
      <c r="C6681" s="18">
        <v>42980</v>
      </c>
      <c r="D6681" s="18">
        <v>42985</v>
      </c>
      <c r="E6681" t="s">
        <v>50</v>
      </c>
      <c r="F6681" t="s">
        <v>301</v>
      </c>
      <c r="G6681" t="s">
        <v>302</v>
      </c>
      <c r="H6681" t="s">
        <v>53</v>
      </c>
      <c r="I6681" t="s">
        <v>54</v>
      </c>
      <c r="J6681" t="s">
        <v>4644</v>
      </c>
      <c r="K6681" t="s">
        <v>776</v>
      </c>
      <c r="L6681">
        <v>6450</v>
      </c>
      <c r="M6681" t="s">
        <v>175</v>
      </c>
      <c r="N6681" t="s">
        <v>1514</v>
      </c>
      <c r="O6681" t="s">
        <v>73</v>
      </c>
      <c r="P6681" t="s">
        <v>86</v>
      </c>
      <c r="Q6681" t="s">
        <v>1515</v>
      </c>
      <c r="R6681" s="19">
        <v>10.9</v>
      </c>
      <c r="S6681" s="17">
        <v>1</v>
      </c>
      <c r="T6681" s="20">
        <v>0</v>
      </c>
      <c r="U6681" s="19">
        <v>2.8340000000000001</v>
      </c>
      <c r="V6681" s="20">
        <f t="shared" si="520"/>
        <v>0.26</v>
      </c>
      <c r="W6681" s="17">
        <f t="shared" si="521"/>
        <v>2017</v>
      </c>
      <c r="X6681" t="str">
        <f t="shared" si="522"/>
        <v>Sep-2017</v>
      </c>
      <c r="Y6681" s="17">
        <f t="shared" si="523"/>
        <v>5</v>
      </c>
      <c r="Z6681" t="str">
        <f t="shared" si="524"/>
        <v>0% (No Discount)</v>
      </c>
      <c r="AA6681" s="17">
        <f>IF(COUNTIF($B$2:B6681,B6681)=1,1,0)</f>
        <v>1</v>
      </c>
      <c r="AB6681" s="17">
        <f>IF(COUNTIF($F$2:F6681,F6681)=1,1,0)</f>
        <v>0</v>
      </c>
    </row>
    <row r="6682" spans="1:28" x14ac:dyDescent="0.2">
      <c r="A6682" s="17">
        <v>6681</v>
      </c>
      <c r="B6682" t="s">
        <v>9063</v>
      </c>
      <c r="C6682" s="18">
        <v>42980</v>
      </c>
      <c r="D6682" s="18">
        <v>42985</v>
      </c>
      <c r="E6682" t="s">
        <v>50</v>
      </c>
      <c r="F6682" t="s">
        <v>301</v>
      </c>
      <c r="G6682" t="s">
        <v>302</v>
      </c>
      <c r="H6682" t="s">
        <v>53</v>
      </c>
      <c r="I6682" t="s">
        <v>54</v>
      </c>
      <c r="J6682" t="s">
        <v>4644</v>
      </c>
      <c r="K6682" t="s">
        <v>776</v>
      </c>
      <c r="L6682">
        <v>6450</v>
      </c>
      <c r="M6682" t="s">
        <v>175</v>
      </c>
      <c r="N6682" t="s">
        <v>1482</v>
      </c>
      <c r="O6682" t="s">
        <v>73</v>
      </c>
      <c r="P6682" t="s">
        <v>117</v>
      </c>
      <c r="Q6682" t="s">
        <v>1483</v>
      </c>
      <c r="R6682" s="19">
        <v>79.92</v>
      </c>
      <c r="S6682" s="17">
        <v>4</v>
      </c>
      <c r="T6682" s="20">
        <v>0</v>
      </c>
      <c r="U6682" s="19">
        <v>37.562399999999997</v>
      </c>
      <c r="V6682" s="20">
        <f t="shared" si="520"/>
        <v>0.47</v>
      </c>
      <c r="W6682" s="17">
        <f t="shared" si="521"/>
        <v>2017</v>
      </c>
      <c r="X6682" t="str">
        <f t="shared" si="522"/>
        <v>Sep-2017</v>
      </c>
      <c r="Y6682" s="17">
        <f t="shared" si="523"/>
        <v>5</v>
      </c>
      <c r="Z6682" t="str">
        <f t="shared" si="524"/>
        <v>0% (No Discount)</v>
      </c>
      <c r="AA6682" s="17">
        <f>IF(COUNTIF($B$2:B6682,B6682)=1,1,0)</f>
        <v>0</v>
      </c>
      <c r="AB6682" s="17">
        <f>IF(COUNTIF($F$2:F6682,F6682)=1,1,0)</f>
        <v>0</v>
      </c>
    </row>
    <row r="6683" spans="1:28" x14ac:dyDescent="0.2">
      <c r="A6683" s="17">
        <v>6682</v>
      </c>
      <c r="B6683" t="s">
        <v>9063</v>
      </c>
      <c r="C6683" s="18">
        <v>42980</v>
      </c>
      <c r="D6683" s="18">
        <v>42985</v>
      </c>
      <c r="E6683" t="s">
        <v>50</v>
      </c>
      <c r="F6683" t="s">
        <v>301</v>
      </c>
      <c r="G6683" t="s">
        <v>302</v>
      </c>
      <c r="H6683" t="s">
        <v>53</v>
      </c>
      <c r="I6683" t="s">
        <v>54</v>
      </c>
      <c r="J6683" t="s">
        <v>4644</v>
      </c>
      <c r="K6683" t="s">
        <v>776</v>
      </c>
      <c r="L6683">
        <v>6450</v>
      </c>
      <c r="M6683" t="s">
        <v>175</v>
      </c>
      <c r="N6683" t="s">
        <v>7190</v>
      </c>
      <c r="O6683" t="s">
        <v>73</v>
      </c>
      <c r="P6683" t="s">
        <v>117</v>
      </c>
      <c r="Q6683" t="s">
        <v>7191</v>
      </c>
      <c r="R6683" s="19">
        <v>146.82</v>
      </c>
      <c r="S6683" s="17">
        <v>3</v>
      </c>
      <c r="T6683" s="20">
        <v>0</v>
      </c>
      <c r="U6683" s="19">
        <v>73.41</v>
      </c>
      <c r="V6683" s="20">
        <f t="shared" si="520"/>
        <v>0.5</v>
      </c>
      <c r="W6683" s="17">
        <f t="shared" si="521"/>
        <v>2017</v>
      </c>
      <c r="X6683" t="str">
        <f t="shared" si="522"/>
        <v>Sep-2017</v>
      </c>
      <c r="Y6683" s="17">
        <f t="shared" si="523"/>
        <v>5</v>
      </c>
      <c r="Z6683" t="str">
        <f t="shared" si="524"/>
        <v>0% (No Discount)</v>
      </c>
      <c r="AA6683" s="17">
        <f>IF(COUNTIF($B$2:B6683,B6683)=1,1,0)</f>
        <v>0</v>
      </c>
      <c r="AB6683" s="17">
        <f>IF(COUNTIF($F$2:F6683,F6683)=1,1,0)</f>
        <v>0</v>
      </c>
    </row>
    <row r="6684" spans="1:28" x14ac:dyDescent="0.2">
      <c r="A6684" s="17">
        <v>6683</v>
      </c>
      <c r="B6684" t="s">
        <v>9064</v>
      </c>
      <c r="C6684" s="18">
        <v>42736</v>
      </c>
      <c r="D6684" s="18">
        <v>42737</v>
      </c>
      <c r="E6684" t="s">
        <v>215</v>
      </c>
      <c r="F6684" t="s">
        <v>4243</v>
      </c>
      <c r="G6684" t="s">
        <v>4244</v>
      </c>
      <c r="H6684" t="s">
        <v>129</v>
      </c>
      <c r="I6684" t="s">
        <v>54</v>
      </c>
      <c r="J6684" t="s">
        <v>640</v>
      </c>
      <c r="K6684" t="s">
        <v>141</v>
      </c>
      <c r="L6684">
        <v>53132</v>
      </c>
      <c r="M6684" t="s">
        <v>132</v>
      </c>
      <c r="N6684" t="s">
        <v>2970</v>
      </c>
      <c r="O6684" t="s">
        <v>73</v>
      </c>
      <c r="P6684" t="s">
        <v>102</v>
      </c>
      <c r="Q6684" t="s">
        <v>2971</v>
      </c>
      <c r="R6684" s="19">
        <v>3.6</v>
      </c>
      <c r="S6684" s="17">
        <v>2</v>
      </c>
      <c r="T6684" s="20">
        <v>0</v>
      </c>
      <c r="U6684" s="19">
        <v>1.728</v>
      </c>
      <c r="V6684" s="20">
        <f t="shared" si="520"/>
        <v>0.48</v>
      </c>
      <c r="W6684" s="17">
        <f t="shared" si="521"/>
        <v>2017</v>
      </c>
      <c r="X6684" t="str">
        <f t="shared" si="522"/>
        <v>Jan-2017</v>
      </c>
      <c r="Y6684" s="17">
        <f t="shared" si="523"/>
        <v>1</v>
      </c>
      <c r="Z6684" t="str">
        <f t="shared" si="524"/>
        <v>0% (No Discount)</v>
      </c>
      <c r="AA6684" s="17">
        <f>IF(COUNTIF($B$2:B6684,B6684)=1,1,0)</f>
        <v>1</v>
      </c>
      <c r="AB6684" s="17">
        <f>IF(COUNTIF($F$2:F6684,F6684)=1,1,0)</f>
        <v>0</v>
      </c>
    </row>
    <row r="6685" spans="1:28" x14ac:dyDescent="0.2">
      <c r="A6685" s="17">
        <v>6684</v>
      </c>
      <c r="B6685" t="s">
        <v>9065</v>
      </c>
      <c r="C6685" s="18">
        <v>41948</v>
      </c>
      <c r="D6685" s="18">
        <v>41953</v>
      </c>
      <c r="E6685" t="s">
        <v>77</v>
      </c>
      <c r="F6685" t="s">
        <v>3084</v>
      </c>
      <c r="G6685" t="s">
        <v>3085</v>
      </c>
      <c r="H6685" t="s">
        <v>129</v>
      </c>
      <c r="I6685" t="s">
        <v>54</v>
      </c>
      <c r="J6685" t="s">
        <v>69</v>
      </c>
      <c r="K6685" t="s">
        <v>70</v>
      </c>
      <c r="L6685">
        <v>90008</v>
      </c>
      <c r="M6685" t="s">
        <v>71</v>
      </c>
      <c r="N6685" t="s">
        <v>6626</v>
      </c>
      <c r="O6685" t="s">
        <v>59</v>
      </c>
      <c r="P6685" t="s">
        <v>92</v>
      </c>
      <c r="Q6685" t="s">
        <v>6627</v>
      </c>
      <c r="R6685" s="19">
        <v>20.04</v>
      </c>
      <c r="S6685" s="17">
        <v>6</v>
      </c>
      <c r="T6685" s="20">
        <v>0</v>
      </c>
      <c r="U6685" s="19">
        <v>8.8176000000000005</v>
      </c>
      <c r="V6685" s="20">
        <f t="shared" si="520"/>
        <v>0.44000000000000006</v>
      </c>
      <c r="W6685" s="17">
        <f t="shared" si="521"/>
        <v>2014</v>
      </c>
      <c r="X6685" t="str">
        <f t="shared" si="522"/>
        <v>Nov-2014</v>
      </c>
      <c r="Y6685" s="17">
        <f t="shared" si="523"/>
        <v>5</v>
      </c>
      <c r="Z6685" t="str">
        <f t="shared" si="524"/>
        <v>0% (No Discount)</v>
      </c>
      <c r="AA6685" s="17">
        <f>IF(COUNTIF($B$2:B6685,B6685)=1,1,0)</f>
        <v>1</v>
      </c>
      <c r="AB6685" s="17">
        <f>IF(COUNTIF($F$2:F6685,F6685)=1,1,0)</f>
        <v>0</v>
      </c>
    </row>
    <row r="6686" spans="1:28" x14ac:dyDescent="0.2">
      <c r="A6686" s="17">
        <v>6685</v>
      </c>
      <c r="B6686" t="s">
        <v>9066</v>
      </c>
      <c r="C6686" s="18">
        <v>42355</v>
      </c>
      <c r="D6686" s="18">
        <v>42360</v>
      </c>
      <c r="E6686" t="s">
        <v>77</v>
      </c>
      <c r="F6686" t="s">
        <v>4206</v>
      </c>
      <c r="G6686" t="s">
        <v>4207</v>
      </c>
      <c r="H6686" t="s">
        <v>53</v>
      </c>
      <c r="I6686" t="s">
        <v>54</v>
      </c>
      <c r="J6686" t="s">
        <v>565</v>
      </c>
      <c r="K6686" t="s">
        <v>238</v>
      </c>
      <c r="L6686">
        <v>61701</v>
      </c>
      <c r="M6686" t="s">
        <v>132</v>
      </c>
      <c r="N6686" t="s">
        <v>3546</v>
      </c>
      <c r="O6686" t="s">
        <v>73</v>
      </c>
      <c r="P6686" t="s">
        <v>86</v>
      </c>
      <c r="Q6686" t="s">
        <v>3547</v>
      </c>
      <c r="R6686" s="19">
        <v>180.01599999999999</v>
      </c>
      <c r="S6686" s="17">
        <v>1</v>
      </c>
      <c r="T6686" s="20">
        <v>0.2</v>
      </c>
      <c r="U6686" s="19">
        <v>-15.7514</v>
      </c>
      <c r="V6686" s="20">
        <f t="shared" si="520"/>
        <v>-8.7500000000000008E-2</v>
      </c>
      <c r="W6686" s="17">
        <f t="shared" si="521"/>
        <v>2015</v>
      </c>
      <c r="X6686" t="str">
        <f t="shared" si="522"/>
        <v>Dec-2015</v>
      </c>
      <c r="Y6686" s="17">
        <f t="shared" si="523"/>
        <v>5</v>
      </c>
      <c r="Z6686" t="str">
        <f t="shared" si="524"/>
        <v>11-20%</v>
      </c>
      <c r="AA6686" s="17">
        <f>IF(COUNTIF($B$2:B6686,B6686)=1,1,0)</f>
        <v>1</v>
      </c>
      <c r="AB6686" s="17">
        <f>IF(COUNTIF($F$2:F6686,F6686)=1,1,0)</f>
        <v>0</v>
      </c>
    </row>
    <row r="6687" spans="1:28" x14ac:dyDescent="0.2">
      <c r="A6687" s="17">
        <v>6686</v>
      </c>
      <c r="B6687" t="s">
        <v>9066</v>
      </c>
      <c r="C6687" s="18">
        <v>42355</v>
      </c>
      <c r="D6687" s="18">
        <v>42360</v>
      </c>
      <c r="E6687" t="s">
        <v>77</v>
      </c>
      <c r="F6687" t="s">
        <v>4206</v>
      </c>
      <c r="G6687" t="s">
        <v>4207</v>
      </c>
      <c r="H6687" t="s">
        <v>53</v>
      </c>
      <c r="I6687" t="s">
        <v>54</v>
      </c>
      <c r="J6687" t="s">
        <v>565</v>
      </c>
      <c r="K6687" t="s">
        <v>238</v>
      </c>
      <c r="L6687">
        <v>61701</v>
      </c>
      <c r="M6687" t="s">
        <v>132</v>
      </c>
      <c r="N6687" t="s">
        <v>2710</v>
      </c>
      <c r="O6687" t="s">
        <v>59</v>
      </c>
      <c r="P6687" t="s">
        <v>92</v>
      </c>
      <c r="Q6687" t="s">
        <v>2711</v>
      </c>
      <c r="R6687" s="19">
        <v>41.552</v>
      </c>
      <c r="S6687" s="17">
        <v>2</v>
      </c>
      <c r="T6687" s="20">
        <v>0.6</v>
      </c>
      <c r="U6687" s="19">
        <v>-19.737200000000001</v>
      </c>
      <c r="V6687" s="20">
        <f t="shared" si="520"/>
        <v>-0.47500000000000003</v>
      </c>
      <c r="W6687" s="17">
        <f t="shared" si="521"/>
        <v>2015</v>
      </c>
      <c r="X6687" t="str">
        <f t="shared" si="522"/>
        <v>Dec-2015</v>
      </c>
      <c r="Y6687" s="17">
        <f t="shared" si="523"/>
        <v>5</v>
      </c>
      <c r="Z6687" t="str">
        <f t="shared" si="524"/>
        <v>Over 50%</v>
      </c>
      <c r="AA6687" s="17">
        <f>IF(COUNTIF($B$2:B6687,B6687)=1,1,0)</f>
        <v>0</v>
      </c>
      <c r="AB6687" s="17">
        <f>IF(COUNTIF($F$2:F6687,F6687)=1,1,0)</f>
        <v>0</v>
      </c>
    </row>
    <row r="6688" spans="1:28" x14ac:dyDescent="0.2">
      <c r="A6688" s="17">
        <v>6687</v>
      </c>
      <c r="B6688" t="s">
        <v>9066</v>
      </c>
      <c r="C6688" s="18">
        <v>42355</v>
      </c>
      <c r="D6688" s="18">
        <v>42360</v>
      </c>
      <c r="E6688" t="s">
        <v>77</v>
      </c>
      <c r="F6688" t="s">
        <v>4206</v>
      </c>
      <c r="G6688" t="s">
        <v>4207</v>
      </c>
      <c r="H6688" t="s">
        <v>53</v>
      </c>
      <c r="I6688" t="s">
        <v>54</v>
      </c>
      <c r="J6688" t="s">
        <v>565</v>
      </c>
      <c r="K6688" t="s">
        <v>238</v>
      </c>
      <c r="L6688">
        <v>61701</v>
      </c>
      <c r="M6688" t="s">
        <v>132</v>
      </c>
      <c r="N6688" t="s">
        <v>3752</v>
      </c>
      <c r="O6688" t="s">
        <v>73</v>
      </c>
      <c r="P6688" t="s">
        <v>95</v>
      </c>
      <c r="Q6688" t="s">
        <v>3753</v>
      </c>
      <c r="R6688" s="19">
        <v>13.12</v>
      </c>
      <c r="S6688" s="17">
        <v>5</v>
      </c>
      <c r="T6688" s="20">
        <v>0.2</v>
      </c>
      <c r="U6688" s="19">
        <v>1.476</v>
      </c>
      <c r="V6688" s="20">
        <f t="shared" si="520"/>
        <v>0.1125</v>
      </c>
      <c r="W6688" s="17">
        <f t="shared" si="521"/>
        <v>2015</v>
      </c>
      <c r="X6688" t="str">
        <f t="shared" si="522"/>
        <v>Dec-2015</v>
      </c>
      <c r="Y6688" s="17">
        <f t="shared" si="523"/>
        <v>5</v>
      </c>
      <c r="Z6688" t="str">
        <f t="shared" si="524"/>
        <v>11-20%</v>
      </c>
      <c r="AA6688" s="17">
        <f>IF(COUNTIF($B$2:B6688,B6688)=1,1,0)</f>
        <v>0</v>
      </c>
      <c r="AB6688" s="17">
        <f>IF(COUNTIF($F$2:F6688,F6688)=1,1,0)</f>
        <v>0</v>
      </c>
    </row>
    <row r="6689" spans="1:28" x14ac:dyDescent="0.2">
      <c r="A6689" s="17">
        <v>6688</v>
      </c>
      <c r="B6689" t="s">
        <v>9067</v>
      </c>
      <c r="C6689" s="18">
        <v>42138</v>
      </c>
      <c r="D6689" s="18">
        <v>42145</v>
      </c>
      <c r="E6689" t="s">
        <v>77</v>
      </c>
      <c r="F6689" t="s">
        <v>5828</v>
      </c>
      <c r="G6689" t="s">
        <v>5829</v>
      </c>
      <c r="H6689" t="s">
        <v>53</v>
      </c>
      <c r="I6689" t="s">
        <v>54</v>
      </c>
      <c r="J6689" t="s">
        <v>69</v>
      </c>
      <c r="K6689" t="s">
        <v>70</v>
      </c>
      <c r="L6689">
        <v>90032</v>
      </c>
      <c r="M6689" t="s">
        <v>71</v>
      </c>
      <c r="N6689" t="s">
        <v>5634</v>
      </c>
      <c r="O6689" t="s">
        <v>73</v>
      </c>
      <c r="P6689" t="s">
        <v>86</v>
      </c>
      <c r="Q6689" t="s">
        <v>5635</v>
      </c>
      <c r="R6689" s="19">
        <v>1117.92</v>
      </c>
      <c r="S6689" s="17">
        <v>4</v>
      </c>
      <c r="T6689" s="20">
        <v>0</v>
      </c>
      <c r="U6689" s="19">
        <v>55.896000000000001</v>
      </c>
      <c r="V6689" s="20">
        <f t="shared" si="520"/>
        <v>4.9999999999999996E-2</v>
      </c>
      <c r="W6689" s="17">
        <f t="shared" si="521"/>
        <v>2015</v>
      </c>
      <c r="X6689" t="str">
        <f t="shared" si="522"/>
        <v>May-2015</v>
      </c>
      <c r="Y6689" s="17">
        <f t="shared" si="523"/>
        <v>7</v>
      </c>
      <c r="Z6689" t="str">
        <f t="shared" si="524"/>
        <v>0% (No Discount)</v>
      </c>
      <c r="AA6689" s="17">
        <f>IF(COUNTIF($B$2:B6689,B6689)=1,1,0)</f>
        <v>1</v>
      </c>
      <c r="AB6689" s="17">
        <f>IF(COUNTIF($F$2:F6689,F6689)=1,1,0)</f>
        <v>0</v>
      </c>
    </row>
    <row r="6690" spans="1:28" x14ac:dyDescent="0.2">
      <c r="A6690" s="17">
        <v>6689</v>
      </c>
      <c r="B6690" t="s">
        <v>9068</v>
      </c>
      <c r="C6690" s="18">
        <v>42804</v>
      </c>
      <c r="D6690" s="18">
        <v>42809</v>
      </c>
      <c r="E6690" t="s">
        <v>50</v>
      </c>
      <c r="F6690" t="s">
        <v>6517</v>
      </c>
      <c r="G6690" t="s">
        <v>6518</v>
      </c>
      <c r="H6690" t="s">
        <v>68</v>
      </c>
      <c r="I6690" t="s">
        <v>54</v>
      </c>
      <c r="J6690" t="s">
        <v>154</v>
      </c>
      <c r="K6690" t="s">
        <v>70</v>
      </c>
      <c r="L6690">
        <v>94109</v>
      </c>
      <c r="M6690" t="s">
        <v>71</v>
      </c>
      <c r="N6690" t="s">
        <v>4551</v>
      </c>
      <c r="O6690" t="s">
        <v>98</v>
      </c>
      <c r="P6690" t="s">
        <v>188</v>
      </c>
      <c r="Q6690" t="s">
        <v>4552</v>
      </c>
      <c r="R6690" s="19">
        <v>111.96</v>
      </c>
      <c r="S6690" s="17">
        <v>4</v>
      </c>
      <c r="T6690" s="20">
        <v>0</v>
      </c>
      <c r="U6690" s="19">
        <v>21.272400000000001</v>
      </c>
      <c r="V6690" s="20">
        <f t="shared" si="520"/>
        <v>0.19000000000000003</v>
      </c>
      <c r="W6690" s="17">
        <f t="shared" si="521"/>
        <v>2017</v>
      </c>
      <c r="X6690" t="str">
        <f t="shared" si="522"/>
        <v>Mar-2017</v>
      </c>
      <c r="Y6690" s="17">
        <f t="shared" si="523"/>
        <v>5</v>
      </c>
      <c r="Z6690" t="str">
        <f t="shared" si="524"/>
        <v>0% (No Discount)</v>
      </c>
      <c r="AA6690" s="17">
        <f>IF(COUNTIF($B$2:B6690,B6690)=1,1,0)</f>
        <v>1</v>
      </c>
      <c r="AB6690" s="17">
        <f>IF(COUNTIF($F$2:F6690,F6690)=1,1,0)</f>
        <v>0</v>
      </c>
    </row>
    <row r="6691" spans="1:28" x14ac:dyDescent="0.2">
      <c r="A6691" s="17">
        <v>6690</v>
      </c>
      <c r="B6691" t="s">
        <v>9069</v>
      </c>
      <c r="C6691" s="18">
        <v>43071</v>
      </c>
      <c r="D6691" s="18">
        <v>43078</v>
      </c>
      <c r="E6691" t="s">
        <v>77</v>
      </c>
      <c r="F6691" t="s">
        <v>4548</v>
      </c>
      <c r="G6691" t="s">
        <v>4549</v>
      </c>
      <c r="H6691" t="s">
        <v>68</v>
      </c>
      <c r="I6691" t="s">
        <v>54</v>
      </c>
      <c r="J6691" t="s">
        <v>211</v>
      </c>
      <c r="K6691" t="s">
        <v>131</v>
      </c>
      <c r="L6691">
        <v>77095</v>
      </c>
      <c r="M6691" t="s">
        <v>132</v>
      </c>
      <c r="N6691" t="s">
        <v>5241</v>
      </c>
      <c r="O6691" t="s">
        <v>73</v>
      </c>
      <c r="P6691" t="s">
        <v>95</v>
      </c>
      <c r="Q6691" t="s">
        <v>5242</v>
      </c>
      <c r="R6691" s="19">
        <v>12.16</v>
      </c>
      <c r="S6691" s="17">
        <v>5</v>
      </c>
      <c r="T6691" s="20">
        <v>0.2</v>
      </c>
      <c r="U6691" s="19">
        <v>2.1280000000000001</v>
      </c>
      <c r="V6691" s="20">
        <f t="shared" si="520"/>
        <v>0.17500000000000002</v>
      </c>
      <c r="W6691" s="17">
        <f t="shared" si="521"/>
        <v>2017</v>
      </c>
      <c r="X6691" t="str">
        <f t="shared" si="522"/>
        <v>Dec-2017</v>
      </c>
      <c r="Y6691" s="17">
        <f t="shared" si="523"/>
        <v>7</v>
      </c>
      <c r="Z6691" t="str">
        <f t="shared" si="524"/>
        <v>11-20%</v>
      </c>
      <c r="AA6691" s="17">
        <f>IF(COUNTIF($B$2:B6691,B6691)=1,1,0)</f>
        <v>1</v>
      </c>
      <c r="AB6691" s="17">
        <f>IF(COUNTIF($F$2:F6691,F6691)=1,1,0)</f>
        <v>0</v>
      </c>
    </row>
    <row r="6692" spans="1:28" x14ac:dyDescent="0.2">
      <c r="A6692" s="17">
        <v>6691</v>
      </c>
      <c r="B6692" t="s">
        <v>9070</v>
      </c>
      <c r="C6692" s="18">
        <v>42947</v>
      </c>
      <c r="D6692" s="18">
        <v>42952</v>
      </c>
      <c r="E6692" t="s">
        <v>77</v>
      </c>
      <c r="F6692" t="s">
        <v>5619</v>
      </c>
      <c r="G6692" t="s">
        <v>5620</v>
      </c>
      <c r="H6692" t="s">
        <v>68</v>
      </c>
      <c r="I6692" t="s">
        <v>54</v>
      </c>
      <c r="J6692" t="s">
        <v>2581</v>
      </c>
      <c r="K6692" t="s">
        <v>141</v>
      </c>
      <c r="L6692">
        <v>53209</v>
      </c>
      <c r="M6692" t="s">
        <v>132</v>
      </c>
      <c r="N6692" t="s">
        <v>1001</v>
      </c>
      <c r="O6692" t="s">
        <v>73</v>
      </c>
      <c r="P6692" t="s">
        <v>102</v>
      </c>
      <c r="Q6692" t="s">
        <v>1002</v>
      </c>
      <c r="R6692" s="19">
        <v>17.52</v>
      </c>
      <c r="S6692" s="17">
        <v>4</v>
      </c>
      <c r="T6692" s="20">
        <v>0</v>
      </c>
      <c r="U6692" s="19">
        <v>8.4095999999999993</v>
      </c>
      <c r="V6692" s="20">
        <f t="shared" si="520"/>
        <v>0.48</v>
      </c>
      <c r="W6692" s="17">
        <f t="shared" si="521"/>
        <v>2017</v>
      </c>
      <c r="X6692" t="str">
        <f t="shared" si="522"/>
        <v>Jul-2017</v>
      </c>
      <c r="Y6692" s="17">
        <f t="shared" si="523"/>
        <v>5</v>
      </c>
      <c r="Z6692" t="str">
        <f t="shared" si="524"/>
        <v>0% (No Discount)</v>
      </c>
      <c r="AA6692" s="17">
        <f>IF(COUNTIF($B$2:B6692,B6692)=1,1,0)</f>
        <v>1</v>
      </c>
      <c r="AB6692" s="17">
        <f>IF(COUNTIF($F$2:F6692,F6692)=1,1,0)</f>
        <v>0</v>
      </c>
    </row>
    <row r="6693" spans="1:28" x14ac:dyDescent="0.2">
      <c r="A6693" s="17">
        <v>6692</v>
      </c>
      <c r="B6693" t="s">
        <v>9070</v>
      </c>
      <c r="C6693" s="18">
        <v>42947</v>
      </c>
      <c r="D6693" s="18">
        <v>42952</v>
      </c>
      <c r="E6693" t="s">
        <v>77</v>
      </c>
      <c r="F6693" t="s">
        <v>5619</v>
      </c>
      <c r="G6693" t="s">
        <v>5620</v>
      </c>
      <c r="H6693" t="s">
        <v>68</v>
      </c>
      <c r="I6693" t="s">
        <v>54</v>
      </c>
      <c r="J6693" t="s">
        <v>2581</v>
      </c>
      <c r="K6693" t="s">
        <v>141</v>
      </c>
      <c r="L6693">
        <v>53209</v>
      </c>
      <c r="M6693" t="s">
        <v>132</v>
      </c>
      <c r="N6693" t="s">
        <v>1624</v>
      </c>
      <c r="O6693" t="s">
        <v>73</v>
      </c>
      <c r="P6693" t="s">
        <v>105</v>
      </c>
      <c r="Q6693" t="s">
        <v>1625</v>
      </c>
      <c r="R6693" s="19">
        <v>155.88</v>
      </c>
      <c r="S6693" s="17">
        <v>6</v>
      </c>
      <c r="T6693" s="20">
        <v>0</v>
      </c>
      <c r="U6693" s="19">
        <v>54.558</v>
      </c>
      <c r="V6693" s="20">
        <f t="shared" si="520"/>
        <v>0.35000000000000003</v>
      </c>
      <c r="W6693" s="17">
        <f t="shared" si="521"/>
        <v>2017</v>
      </c>
      <c r="X6693" t="str">
        <f t="shared" si="522"/>
        <v>Jul-2017</v>
      </c>
      <c r="Y6693" s="17">
        <f t="shared" si="523"/>
        <v>5</v>
      </c>
      <c r="Z6693" t="str">
        <f t="shared" si="524"/>
        <v>0% (No Discount)</v>
      </c>
      <c r="AA6693" s="17">
        <f>IF(COUNTIF($B$2:B6693,B6693)=1,1,0)</f>
        <v>0</v>
      </c>
      <c r="AB6693" s="17">
        <f>IF(COUNTIF($F$2:F6693,F6693)=1,1,0)</f>
        <v>0</v>
      </c>
    </row>
    <row r="6694" spans="1:28" x14ac:dyDescent="0.2">
      <c r="A6694" s="17">
        <v>6693</v>
      </c>
      <c r="B6694" t="s">
        <v>9071</v>
      </c>
      <c r="C6694" s="18">
        <v>42958</v>
      </c>
      <c r="D6694" s="18">
        <v>42960</v>
      </c>
      <c r="E6694" t="s">
        <v>50</v>
      </c>
      <c r="F6694" t="s">
        <v>6028</v>
      </c>
      <c r="G6694" t="s">
        <v>6029</v>
      </c>
      <c r="H6694" t="s">
        <v>129</v>
      </c>
      <c r="I6694" t="s">
        <v>54</v>
      </c>
      <c r="J6694" t="s">
        <v>6114</v>
      </c>
      <c r="K6694" t="s">
        <v>765</v>
      </c>
      <c r="L6694">
        <v>70601</v>
      </c>
      <c r="M6694" t="s">
        <v>57</v>
      </c>
      <c r="N6694" t="s">
        <v>5409</v>
      </c>
      <c r="O6694" t="s">
        <v>73</v>
      </c>
      <c r="P6694" t="s">
        <v>102</v>
      </c>
      <c r="Q6694" t="s">
        <v>5410</v>
      </c>
      <c r="R6694" s="19">
        <v>477.51</v>
      </c>
      <c r="S6694" s="17">
        <v>11</v>
      </c>
      <c r="T6694" s="20">
        <v>0</v>
      </c>
      <c r="U6694" s="19">
        <v>219.65459999999999</v>
      </c>
      <c r="V6694" s="20">
        <f t="shared" si="520"/>
        <v>0.45999999999999996</v>
      </c>
      <c r="W6694" s="17">
        <f t="shared" si="521"/>
        <v>2017</v>
      </c>
      <c r="X6694" t="str">
        <f t="shared" si="522"/>
        <v>Aug-2017</v>
      </c>
      <c r="Y6694" s="17">
        <f t="shared" si="523"/>
        <v>2</v>
      </c>
      <c r="Z6694" t="str">
        <f t="shared" si="524"/>
        <v>0% (No Discount)</v>
      </c>
      <c r="AA6694" s="17">
        <f>IF(COUNTIF($B$2:B6694,B6694)=1,1,0)</f>
        <v>1</v>
      </c>
      <c r="AB6694" s="17">
        <f>IF(COUNTIF($F$2:F6694,F6694)=1,1,0)</f>
        <v>0</v>
      </c>
    </row>
    <row r="6695" spans="1:28" x14ac:dyDescent="0.2">
      <c r="A6695" s="17">
        <v>6694</v>
      </c>
      <c r="B6695" t="s">
        <v>9072</v>
      </c>
      <c r="C6695" s="18">
        <v>43008</v>
      </c>
      <c r="D6695" s="18">
        <v>43010</v>
      </c>
      <c r="E6695" t="s">
        <v>50</v>
      </c>
      <c r="F6695" t="s">
        <v>6486</v>
      </c>
      <c r="G6695" t="s">
        <v>6487</v>
      </c>
      <c r="H6695" t="s">
        <v>53</v>
      </c>
      <c r="I6695" t="s">
        <v>54</v>
      </c>
      <c r="J6695" t="s">
        <v>4528</v>
      </c>
      <c r="K6695" t="s">
        <v>2769</v>
      </c>
      <c r="L6695">
        <v>21215</v>
      </c>
      <c r="M6695" t="s">
        <v>175</v>
      </c>
      <c r="N6695" t="s">
        <v>5812</v>
      </c>
      <c r="O6695" t="s">
        <v>73</v>
      </c>
      <c r="P6695" t="s">
        <v>117</v>
      </c>
      <c r="Q6695" t="s">
        <v>5813</v>
      </c>
      <c r="R6695" s="19">
        <v>164.88</v>
      </c>
      <c r="S6695" s="17">
        <v>3</v>
      </c>
      <c r="T6695" s="20">
        <v>0</v>
      </c>
      <c r="U6695" s="19">
        <v>80.791200000000003</v>
      </c>
      <c r="V6695" s="20">
        <f t="shared" si="520"/>
        <v>0.49000000000000005</v>
      </c>
      <c r="W6695" s="17">
        <f t="shared" si="521"/>
        <v>2017</v>
      </c>
      <c r="X6695" t="str">
        <f t="shared" si="522"/>
        <v>Sep-2017</v>
      </c>
      <c r="Y6695" s="17">
        <f t="shared" si="523"/>
        <v>2</v>
      </c>
      <c r="Z6695" t="str">
        <f t="shared" si="524"/>
        <v>0% (No Discount)</v>
      </c>
      <c r="AA6695" s="17">
        <f>IF(COUNTIF($B$2:B6695,B6695)=1,1,0)</f>
        <v>1</v>
      </c>
      <c r="AB6695" s="17">
        <f>IF(COUNTIF($F$2:F6695,F6695)=1,1,0)</f>
        <v>0</v>
      </c>
    </row>
    <row r="6696" spans="1:28" x14ac:dyDescent="0.2">
      <c r="A6696" s="17">
        <v>6695</v>
      </c>
      <c r="B6696" t="s">
        <v>9073</v>
      </c>
      <c r="C6696" s="18">
        <v>42608</v>
      </c>
      <c r="D6696" s="18">
        <v>42612</v>
      </c>
      <c r="E6696" t="s">
        <v>77</v>
      </c>
      <c r="F6696" t="s">
        <v>8961</v>
      </c>
      <c r="G6696" t="s">
        <v>8962</v>
      </c>
      <c r="H6696" t="s">
        <v>129</v>
      </c>
      <c r="I6696" t="s">
        <v>54</v>
      </c>
      <c r="J6696" t="s">
        <v>640</v>
      </c>
      <c r="K6696" t="s">
        <v>141</v>
      </c>
      <c r="L6696">
        <v>53132</v>
      </c>
      <c r="M6696" t="s">
        <v>132</v>
      </c>
      <c r="N6696" t="s">
        <v>4419</v>
      </c>
      <c r="O6696" t="s">
        <v>98</v>
      </c>
      <c r="P6696" t="s">
        <v>188</v>
      </c>
      <c r="Q6696" t="s">
        <v>4420</v>
      </c>
      <c r="R6696" s="19">
        <v>47.97</v>
      </c>
      <c r="S6696" s="17">
        <v>3</v>
      </c>
      <c r="T6696" s="20">
        <v>0</v>
      </c>
      <c r="U6696" s="19">
        <v>14.870699999999999</v>
      </c>
      <c r="V6696" s="20">
        <f t="shared" si="520"/>
        <v>0.31</v>
      </c>
      <c r="W6696" s="17">
        <f t="shared" si="521"/>
        <v>2016</v>
      </c>
      <c r="X6696" t="str">
        <f t="shared" si="522"/>
        <v>Aug-2016</v>
      </c>
      <c r="Y6696" s="17">
        <f t="shared" si="523"/>
        <v>4</v>
      </c>
      <c r="Z6696" t="str">
        <f t="shared" si="524"/>
        <v>0% (No Discount)</v>
      </c>
      <c r="AA6696" s="17">
        <f>IF(COUNTIF($B$2:B6696,B6696)=1,1,0)</f>
        <v>1</v>
      </c>
      <c r="AB6696" s="17">
        <f>IF(COUNTIF($F$2:F6696,F6696)=1,1,0)</f>
        <v>0</v>
      </c>
    </row>
    <row r="6697" spans="1:28" x14ac:dyDescent="0.2">
      <c r="A6697" s="17">
        <v>6696</v>
      </c>
      <c r="B6697" t="s">
        <v>9074</v>
      </c>
      <c r="C6697" s="18">
        <v>42706</v>
      </c>
      <c r="D6697" s="18">
        <v>42711</v>
      </c>
      <c r="E6697" t="s">
        <v>77</v>
      </c>
      <c r="F6697" t="s">
        <v>3727</v>
      </c>
      <c r="G6697" t="s">
        <v>3728</v>
      </c>
      <c r="H6697" t="s">
        <v>53</v>
      </c>
      <c r="I6697" t="s">
        <v>54</v>
      </c>
      <c r="J6697" t="s">
        <v>293</v>
      </c>
      <c r="K6697" t="s">
        <v>294</v>
      </c>
      <c r="L6697">
        <v>10024</v>
      </c>
      <c r="M6697" t="s">
        <v>175</v>
      </c>
      <c r="N6697" t="s">
        <v>7024</v>
      </c>
      <c r="O6697" t="s">
        <v>73</v>
      </c>
      <c r="P6697" t="s">
        <v>102</v>
      </c>
      <c r="Q6697" t="s">
        <v>7025</v>
      </c>
      <c r="R6697" s="19">
        <v>415.17599999999999</v>
      </c>
      <c r="S6697" s="17">
        <v>3</v>
      </c>
      <c r="T6697" s="20">
        <v>0.2</v>
      </c>
      <c r="U6697" s="19">
        <v>134.93219999999999</v>
      </c>
      <c r="V6697" s="20">
        <f t="shared" si="520"/>
        <v>0.32500000000000001</v>
      </c>
      <c r="W6697" s="17">
        <f t="shared" si="521"/>
        <v>2016</v>
      </c>
      <c r="X6697" t="str">
        <f t="shared" si="522"/>
        <v>Dec-2016</v>
      </c>
      <c r="Y6697" s="17">
        <f t="shared" si="523"/>
        <v>5</v>
      </c>
      <c r="Z6697" t="str">
        <f t="shared" si="524"/>
        <v>11-20%</v>
      </c>
      <c r="AA6697" s="17">
        <f>IF(COUNTIF($B$2:B6697,B6697)=1,1,0)</f>
        <v>1</v>
      </c>
      <c r="AB6697" s="17">
        <f>IF(COUNTIF($F$2:F6697,F6697)=1,1,0)</f>
        <v>0</v>
      </c>
    </row>
    <row r="6698" spans="1:28" x14ac:dyDescent="0.2">
      <c r="A6698" s="17">
        <v>6697</v>
      </c>
      <c r="B6698" t="s">
        <v>9074</v>
      </c>
      <c r="C6698" s="18">
        <v>42706</v>
      </c>
      <c r="D6698" s="18">
        <v>42711</v>
      </c>
      <c r="E6698" t="s">
        <v>77</v>
      </c>
      <c r="F6698" t="s">
        <v>3727</v>
      </c>
      <c r="G6698" t="s">
        <v>3728</v>
      </c>
      <c r="H6698" t="s">
        <v>53</v>
      </c>
      <c r="I6698" t="s">
        <v>54</v>
      </c>
      <c r="J6698" t="s">
        <v>293</v>
      </c>
      <c r="K6698" t="s">
        <v>294</v>
      </c>
      <c r="L6698">
        <v>10024</v>
      </c>
      <c r="M6698" t="s">
        <v>175</v>
      </c>
      <c r="N6698" t="s">
        <v>3557</v>
      </c>
      <c r="O6698" t="s">
        <v>73</v>
      </c>
      <c r="P6698" t="s">
        <v>102</v>
      </c>
      <c r="Q6698" t="s">
        <v>3558</v>
      </c>
      <c r="R6698" s="19">
        <v>35.231999999999999</v>
      </c>
      <c r="S6698" s="17">
        <v>3</v>
      </c>
      <c r="T6698" s="20">
        <v>0.2</v>
      </c>
      <c r="U6698" s="19">
        <v>11.4504</v>
      </c>
      <c r="V6698" s="20">
        <f t="shared" si="520"/>
        <v>0.32500000000000001</v>
      </c>
      <c r="W6698" s="17">
        <f t="shared" si="521"/>
        <v>2016</v>
      </c>
      <c r="X6698" t="str">
        <f t="shared" si="522"/>
        <v>Dec-2016</v>
      </c>
      <c r="Y6698" s="17">
        <f t="shared" si="523"/>
        <v>5</v>
      </c>
      <c r="Z6698" t="str">
        <f t="shared" si="524"/>
        <v>11-20%</v>
      </c>
      <c r="AA6698" s="17">
        <f>IF(COUNTIF($B$2:B6698,B6698)=1,1,0)</f>
        <v>0</v>
      </c>
      <c r="AB6698" s="17">
        <f>IF(COUNTIF($F$2:F6698,F6698)=1,1,0)</f>
        <v>0</v>
      </c>
    </row>
    <row r="6699" spans="1:28" x14ac:dyDescent="0.2">
      <c r="A6699" s="17">
        <v>6698</v>
      </c>
      <c r="B6699" t="s">
        <v>9074</v>
      </c>
      <c r="C6699" s="18">
        <v>42706</v>
      </c>
      <c r="D6699" s="18">
        <v>42711</v>
      </c>
      <c r="E6699" t="s">
        <v>77</v>
      </c>
      <c r="F6699" t="s">
        <v>3727</v>
      </c>
      <c r="G6699" t="s">
        <v>3728</v>
      </c>
      <c r="H6699" t="s">
        <v>53</v>
      </c>
      <c r="I6699" t="s">
        <v>54</v>
      </c>
      <c r="J6699" t="s">
        <v>293</v>
      </c>
      <c r="K6699" t="s">
        <v>294</v>
      </c>
      <c r="L6699">
        <v>10024</v>
      </c>
      <c r="M6699" t="s">
        <v>175</v>
      </c>
      <c r="N6699" t="s">
        <v>5812</v>
      </c>
      <c r="O6699" t="s">
        <v>73</v>
      </c>
      <c r="P6699" t="s">
        <v>117</v>
      </c>
      <c r="Q6699" t="s">
        <v>5813</v>
      </c>
      <c r="R6699" s="19">
        <v>54.96</v>
      </c>
      <c r="S6699" s="17">
        <v>1</v>
      </c>
      <c r="T6699" s="20">
        <v>0</v>
      </c>
      <c r="U6699" s="19">
        <v>26.930399999999999</v>
      </c>
      <c r="V6699" s="20">
        <f t="shared" si="520"/>
        <v>0.49</v>
      </c>
      <c r="W6699" s="17">
        <f t="shared" si="521"/>
        <v>2016</v>
      </c>
      <c r="X6699" t="str">
        <f t="shared" si="522"/>
        <v>Dec-2016</v>
      </c>
      <c r="Y6699" s="17">
        <f t="shared" si="523"/>
        <v>5</v>
      </c>
      <c r="Z6699" t="str">
        <f t="shared" si="524"/>
        <v>0% (No Discount)</v>
      </c>
      <c r="AA6699" s="17">
        <f>IF(COUNTIF($B$2:B6699,B6699)=1,1,0)</f>
        <v>0</v>
      </c>
      <c r="AB6699" s="17">
        <f>IF(COUNTIF($F$2:F6699,F6699)=1,1,0)</f>
        <v>0</v>
      </c>
    </row>
    <row r="6700" spans="1:28" x14ac:dyDescent="0.2">
      <c r="A6700" s="17">
        <v>6699</v>
      </c>
      <c r="B6700" t="s">
        <v>9075</v>
      </c>
      <c r="C6700" s="18">
        <v>42937</v>
      </c>
      <c r="D6700" s="18">
        <v>42941</v>
      </c>
      <c r="E6700" t="s">
        <v>77</v>
      </c>
      <c r="F6700" t="s">
        <v>4384</v>
      </c>
      <c r="G6700" t="s">
        <v>4385</v>
      </c>
      <c r="H6700" t="s">
        <v>53</v>
      </c>
      <c r="I6700" t="s">
        <v>54</v>
      </c>
      <c r="J6700" t="s">
        <v>977</v>
      </c>
      <c r="K6700" t="s">
        <v>70</v>
      </c>
      <c r="L6700">
        <v>92024</v>
      </c>
      <c r="M6700" t="s">
        <v>71</v>
      </c>
      <c r="N6700" t="s">
        <v>9076</v>
      </c>
      <c r="O6700" t="s">
        <v>73</v>
      </c>
      <c r="P6700" t="s">
        <v>117</v>
      </c>
      <c r="Q6700" t="s">
        <v>9077</v>
      </c>
      <c r="R6700" s="19">
        <v>16.34</v>
      </c>
      <c r="S6700" s="17">
        <v>2</v>
      </c>
      <c r="T6700" s="20">
        <v>0</v>
      </c>
      <c r="U6700" s="19">
        <v>7.6798000000000002</v>
      </c>
      <c r="V6700" s="20">
        <f t="shared" si="520"/>
        <v>0.47000000000000003</v>
      </c>
      <c r="W6700" s="17">
        <f t="shared" si="521"/>
        <v>2017</v>
      </c>
      <c r="X6700" t="str">
        <f t="shared" si="522"/>
        <v>Jul-2017</v>
      </c>
      <c r="Y6700" s="17">
        <f t="shared" si="523"/>
        <v>4</v>
      </c>
      <c r="Z6700" t="str">
        <f t="shared" si="524"/>
        <v>0% (No Discount)</v>
      </c>
      <c r="AA6700" s="17">
        <f>IF(COUNTIF($B$2:B6700,B6700)=1,1,0)</f>
        <v>1</v>
      </c>
      <c r="AB6700" s="17">
        <f>IF(COUNTIF($F$2:F6700,F6700)=1,1,0)</f>
        <v>0</v>
      </c>
    </row>
    <row r="6701" spans="1:28" x14ac:dyDescent="0.2">
      <c r="A6701" s="17">
        <v>6700</v>
      </c>
      <c r="B6701" t="s">
        <v>9075</v>
      </c>
      <c r="C6701" s="18">
        <v>42937</v>
      </c>
      <c r="D6701" s="18">
        <v>42941</v>
      </c>
      <c r="E6701" t="s">
        <v>77</v>
      </c>
      <c r="F6701" t="s">
        <v>4384</v>
      </c>
      <c r="G6701" t="s">
        <v>4385</v>
      </c>
      <c r="H6701" t="s">
        <v>53</v>
      </c>
      <c r="I6701" t="s">
        <v>54</v>
      </c>
      <c r="J6701" t="s">
        <v>977</v>
      </c>
      <c r="K6701" t="s">
        <v>70</v>
      </c>
      <c r="L6701">
        <v>92024</v>
      </c>
      <c r="M6701" t="s">
        <v>71</v>
      </c>
      <c r="N6701" t="s">
        <v>4655</v>
      </c>
      <c r="O6701" t="s">
        <v>59</v>
      </c>
      <c r="P6701" t="s">
        <v>63</v>
      </c>
      <c r="Q6701" t="s">
        <v>4656</v>
      </c>
      <c r="R6701" s="19">
        <v>225.29599999999999</v>
      </c>
      <c r="S6701" s="17">
        <v>2</v>
      </c>
      <c r="T6701" s="20">
        <v>0.2</v>
      </c>
      <c r="U6701" s="19">
        <v>22.529599999999999</v>
      </c>
      <c r="V6701" s="20">
        <f t="shared" si="520"/>
        <v>9.9999999999999992E-2</v>
      </c>
      <c r="W6701" s="17">
        <f t="shared" si="521"/>
        <v>2017</v>
      </c>
      <c r="X6701" t="str">
        <f t="shared" si="522"/>
        <v>Jul-2017</v>
      </c>
      <c r="Y6701" s="17">
        <f t="shared" si="523"/>
        <v>4</v>
      </c>
      <c r="Z6701" t="str">
        <f t="shared" si="524"/>
        <v>11-20%</v>
      </c>
      <c r="AA6701" s="17">
        <f>IF(COUNTIF($B$2:B6701,B6701)=1,1,0)</f>
        <v>0</v>
      </c>
      <c r="AB6701" s="17">
        <f>IF(COUNTIF($F$2:F6701,F6701)=1,1,0)</f>
        <v>0</v>
      </c>
    </row>
    <row r="6702" spans="1:28" x14ac:dyDescent="0.2">
      <c r="A6702" s="17">
        <v>6701</v>
      </c>
      <c r="B6702" t="s">
        <v>9075</v>
      </c>
      <c r="C6702" s="18">
        <v>42937</v>
      </c>
      <c r="D6702" s="18">
        <v>42941</v>
      </c>
      <c r="E6702" t="s">
        <v>77</v>
      </c>
      <c r="F6702" t="s">
        <v>4384</v>
      </c>
      <c r="G6702" t="s">
        <v>4385</v>
      </c>
      <c r="H6702" t="s">
        <v>53</v>
      </c>
      <c r="I6702" t="s">
        <v>54</v>
      </c>
      <c r="J6702" t="s">
        <v>977</v>
      </c>
      <c r="K6702" t="s">
        <v>70</v>
      </c>
      <c r="L6702">
        <v>92024</v>
      </c>
      <c r="M6702" t="s">
        <v>71</v>
      </c>
      <c r="N6702" t="s">
        <v>1229</v>
      </c>
      <c r="O6702" t="s">
        <v>73</v>
      </c>
      <c r="P6702" t="s">
        <v>102</v>
      </c>
      <c r="Q6702" t="s">
        <v>1230</v>
      </c>
      <c r="R6702" s="19">
        <v>50.351999999999997</v>
      </c>
      <c r="S6702" s="17">
        <v>3</v>
      </c>
      <c r="T6702" s="20">
        <v>0.2</v>
      </c>
      <c r="U6702" s="19">
        <v>17.623200000000001</v>
      </c>
      <c r="V6702" s="20">
        <f t="shared" si="520"/>
        <v>0.35000000000000003</v>
      </c>
      <c r="W6702" s="17">
        <f t="shared" si="521"/>
        <v>2017</v>
      </c>
      <c r="X6702" t="str">
        <f t="shared" si="522"/>
        <v>Jul-2017</v>
      </c>
      <c r="Y6702" s="17">
        <f t="shared" si="523"/>
        <v>4</v>
      </c>
      <c r="Z6702" t="str">
        <f t="shared" si="524"/>
        <v>11-20%</v>
      </c>
      <c r="AA6702" s="17">
        <f>IF(COUNTIF($B$2:B6702,B6702)=1,1,0)</f>
        <v>0</v>
      </c>
      <c r="AB6702" s="17">
        <f>IF(COUNTIF($F$2:F6702,F6702)=1,1,0)</f>
        <v>0</v>
      </c>
    </row>
    <row r="6703" spans="1:28" x14ac:dyDescent="0.2">
      <c r="A6703" s="17">
        <v>6702</v>
      </c>
      <c r="B6703" t="s">
        <v>9078</v>
      </c>
      <c r="C6703" s="18">
        <v>42144</v>
      </c>
      <c r="D6703" s="18">
        <v>42148</v>
      </c>
      <c r="E6703" t="s">
        <v>77</v>
      </c>
      <c r="F6703" t="s">
        <v>4179</v>
      </c>
      <c r="G6703" t="s">
        <v>4180</v>
      </c>
      <c r="H6703" t="s">
        <v>53</v>
      </c>
      <c r="I6703" t="s">
        <v>54</v>
      </c>
      <c r="J6703" t="s">
        <v>9037</v>
      </c>
      <c r="K6703" t="s">
        <v>115</v>
      </c>
      <c r="L6703">
        <v>27893</v>
      </c>
      <c r="M6703" t="s">
        <v>57</v>
      </c>
      <c r="N6703" t="s">
        <v>4658</v>
      </c>
      <c r="O6703" t="s">
        <v>59</v>
      </c>
      <c r="P6703" t="s">
        <v>92</v>
      </c>
      <c r="Q6703" t="s">
        <v>4659</v>
      </c>
      <c r="R6703" s="19">
        <v>163.136</v>
      </c>
      <c r="S6703" s="17">
        <v>4</v>
      </c>
      <c r="T6703" s="20">
        <v>0.2</v>
      </c>
      <c r="U6703" s="19">
        <v>20.391999999999999</v>
      </c>
      <c r="V6703" s="20">
        <f t="shared" si="520"/>
        <v>0.125</v>
      </c>
      <c r="W6703" s="17">
        <f t="shared" si="521"/>
        <v>2015</v>
      </c>
      <c r="X6703" t="str">
        <f t="shared" si="522"/>
        <v>May-2015</v>
      </c>
      <c r="Y6703" s="17">
        <f t="shared" si="523"/>
        <v>4</v>
      </c>
      <c r="Z6703" t="str">
        <f t="shared" si="524"/>
        <v>11-20%</v>
      </c>
      <c r="AA6703" s="17">
        <f>IF(COUNTIF($B$2:B6703,B6703)=1,1,0)</f>
        <v>1</v>
      </c>
      <c r="AB6703" s="17">
        <f>IF(COUNTIF($F$2:F6703,F6703)=1,1,0)</f>
        <v>0</v>
      </c>
    </row>
    <row r="6704" spans="1:28" x14ac:dyDescent="0.2">
      <c r="A6704" s="17">
        <v>6703</v>
      </c>
      <c r="B6704" t="s">
        <v>9078</v>
      </c>
      <c r="C6704" s="18">
        <v>42144</v>
      </c>
      <c r="D6704" s="18">
        <v>42148</v>
      </c>
      <c r="E6704" t="s">
        <v>77</v>
      </c>
      <c r="F6704" t="s">
        <v>4179</v>
      </c>
      <c r="G6704" t="s">
        <v>4180</v>
      </c>
      <c r="H6704" t="s">
        <v>53</v>
      </c>
      <c r="I6704" t="s">
        <v>54</v>
      </c>
      <c r="J6704" t="s">
        <v>9037</v>
      </c>
      <c r="K6704" t="s">
        <v>115</v>
      </c>
      <c r="L6704">
        <v>27893</v>
      </c>
      <c r="M6704" t="s">
        <v>57</v>
      </c>
      <c r="N6704" t="s">
        <v>3460</v>
      </c>
      <c r="O6704" t="s">
        <v>73</v>
      </c>
      <c r="P6704" t="s">
        <v>102</v>
      </c>
      <c r="Q6704" t="s">
        <v>3461</v>
      </c>
      <c r="R6704" s="19">
        <v>6.4080000000000004</v>
      </c>
      <c r="S6704" s="17">
        <v>4</v>
      </c>
      <c r="T6704" s="20">
        <v>0.7</v>
      </c>
      <c r="U6704" s="19">
        <v>-4.9127999999999998</v>
      </c>
      <c r="V6704" s="20">
        <f t="shared" si="520"/>
        <v>-0.76666666666666661</v>
      </c>
      <c r="W6704" s="17">
        <f t="shared" si="521"/>
        <v>2015</v>
      </c>
      <c r="X6704" t="str">
        <f t="shared" si="522"/>
        <v>May-2015</v>
      </c>
      <c r="Y6704" s="17">
        <f t="shared" si="523"/>
        <v>4</v>
      </c>
      <c r="Z6704" t="str">
        <f t="shared" si="524"/>
        <v>Over 50%</v>
      </c>
      <c r="AA6704" s="17">
        <f>IF(COUNTIF($B$2:B6704,B6704)=1,1,0)</f>
        <v>0</v>
      </c>
      <c r="AB6704" s="17">
        <f>IF(COUNTIF($F$2:F6704,F6704)=1,1,0)</f>
        <v>0</v>
      </c>
    </row>
    <row r="6705" spans="1:28" x14ac:dyDescent="0.2">
      <c r="A6705" s="17">
        <v>6704</v>
      </c>
      <c r="B6705" t="s">
        <v>9079</v>
      </c>
      <c r="C6705" s="18">
        <v>42178</v>
      </c>
      <c r="D6705" s="18">
        <v>42183</v>
      </c>
      <c r="E6705" t="s">
        <v>77</v>
      </c>
      <c r="F6705" t="s">
        <v>3294</v>
      </c>
      <c r="G6705" t="s">
        <v>3295</v>
      </c>
      <c r="H6705" t="s">
        <v>53</v>
      </c>
      <c r="I6705" t="s">
        <v>54</v>
      </c>
      <c r="J6705" t="s">
        <v>1203</v>
      </c>
      <c r="K6705" t="s">
        <v>70</v>
      </c>
      <c r="L6705">
        <v>90805</v>
      </c>
      <c r="M6705" t="s">
        <v>71</v>
      </c>
      <c r="N6705" t="s">
        <v>5000</v>
      </c>
      <c r="O6705" t="s">
        <v>98</v>
      </c>
      <c r="P6705" t="s">
        <v>99</v>
      </c>
      <c r="Q6705" t="s">
        <v>5001</v>
      </c>
      <c r="R6705" s="19">
        <v>217.584</v>
      </c>
      <c r="S6705" s="17">
        <v>2</v>
      </c>
      <c r="T6705" s="20">
        <v>0.2</v>
      </c>
      <c r="U6705" s="19">
        <v>19.038599999999999</v>
      </c>
      <c r="V6705" s="20">
        <f t="shared" si="520"/>
        <v>8.7499999999999994E-2</v>
      </c>
      <c r="W6705" s="17">
        <f t="shared" si="521"/>
        <v>2015</v>
      </c>
      <c r="X6705" t="str">
        <f t="shared" si="522"/>
        <v>Jun-2015</v>
      </c>
      <c r="Y6705" s="17">
        <f t="shared" si="523"/>
        <v>5</v>
      </c>
      <c r="Z6705" t="str">
        <f t="shared" si="524"/>
        <v>11-20%</v>
      </c>
      <c r="AA6705" s="17">
        <f>IF(COUNTIF($B$2:B6705,B6705)=1,1,0)</f>
        <v>1</v>
      </c>
      <c r="AB6705" s="17">
        <f>IF(COUNTIF($F$2:F6705,F6705)=1,1,0)</f>
        <v>0</v>
      </c>
    </row>
    <row r="6706" spans="1:28" x14ac:dyDescent="0.2">
      <c r="A6706" s="17">
        <v>6705</v>
      </c>
      <c r="B6706" t="s">
        <v>9079</v>
      </c>
      <c r="C6706" s="18">
        <v>42178</v>
      </c>
      <c r="D6706" s="18">
        <v>42183</v>
      </c>
      <c r="E6706" t="s">
        <v>77</v>
      </c>
      <c r="F6706" t="s">
        <v>3294</v>
      </c>
      <c r="G6706" t="s">
        <v>3295</v>
      </c>
      <c r="H6706" t="s">
        <v>53</v>
      </c>
      <c r="I6706" t="s">
        <v>54</v>
      </c>
      <c r="J6706" t="s">
        <v>1203</v>
      </c>
      <c r="K6706" t="s">
        <v>70</v>
      </c>
      <c r="L6706">
        <v>90805</v>
      </c>
      <c r="M6706" t="s">
        <v>71</v>
      </c>
      <c r="N6706" t="s">
        <v>3177</v>
      </c>
      <c r="O6706" t="s">
        <v>73</v>
      </c>
      <c r="P6706" t="s">
        <v>296</v>
      </c>
      <c r="Q6706" t="s">
        <v>3178</v>
      </c>
      <c r="R6706" s="19">
        <v>5.43</v>
      </c>
      <c r="S6706" s="17">
        <v>3</v>
      </c>
      <c r="T6706" s="20">
        <v>0</v>
      </c>
      <c r="U6706" s="19">
        <v>1.7919</v>
      </c>
      <c r="V6706" s="20">
        <f t="shared" si="520"/>
        <v>0.33</v>
      </c>
      <c r="W6706" s="17">
        <f t="shared" si="521"/>
        <v>2015</v>
      </c>
      <c r="X6706" t="str">
        <f t="shared" si="522"/>
        <v>Jun-2015</v>
      </c>
      <c r="Y6706" s="17">
        <f t="shared" si="523"/>
        <v>5</v>
      </c>
      <c r="Z6706" t="str">
        <f t="shared" si="524"/>
        <v>0% (No Discount)</v>
      </c>
      <c r="AA6706" s="17">
        <f>IF(COUNTIF($B$2:B6706,B6706)=1,1,0)</f>
        <v>0</v>
      </c>
      <c r="AB6706" s="17">
        <f>IF(COUNTIF($F$2:F6706,F6706)=1,1,0)</f>
        <v>0</v>
      </c>
    </row>
    <row r="6707" spans="1:28" x14ac:dyDescent="0.2">
      <c r="A6707" s="17">
        <v>6706</v>
      </c>
      <c r="B6707" t="s">
        <v>9079</v>
      </c>
      <c r="C6707" s="18">
        <v>42178</v>
      </c>
      <c r="D6707" s="18">
        <v>42183</v>
      </c>
      <c r="E6707" t="s">
        <v>77</v>
      </c>
      <c r="F6707" t="s">
        <v>3294</v>
      </c>
      <c r="G6707" t="s">
        <v>3295</v>
      </c>
      <c r="H6707" t="s">
        <v>53</v>
      </c>
      <c r="I6707" t="s">
        <v>54</v>
      </c>
      <c r="J6707" t="s">
        <v>1203</v>
      </c>
      <c r="K6707" t="s">
        <v>70</v>
      </c>
      <c r="L6707">
        <v>90805</v>
      </c>
      <c r="M6707" t="s">
        <v>71</v>
      </c>
      <c r="N6707" t="s">
        <v>721</v>
      </c>
      <c r="O6707" t="s">
        <v>98</v>
      </c>
      <c r="P6707" t="s">
        <v>99</v>
      </c>
      <c r="Q6707" t="s">
        <v>722</v>
      </c>
      <c r="R6707" s="19">
        <v>143.976</v>
      </c>
      <c r="S6707" s="17">
        <v>3</v>
      </c>
      <c r="T6707" s="20">
        <v>0.2</v>
      </c>
      <c r="U6707" s="19">
        <v>8.9984999999999999</v>
      </c>
      <c r="V6707" s="20">
        <f t="shared" si="520"/>
        <v>6.25E-2</v>
      </c>
      <c r="W6707" s="17">
        <f t="shared" si="521"/>
        <v>2015</v>
      </c>
      <c r="X6707" t="str">
        <f t="shared" si="522"/>
        <v>Jun-2015</v>
      </c>
      <c r="Y6707" s="17">
        <f t="shared" si="523"/>
        <v>5</v>
      </c>
      <c r="Z6707" t="str">
        <f t="shared" si="524"/>
        <v>11-20%</v>
      </c>
      <c r="AA6707" s="17">
        <f>IF(COUNTIF($B$2:B6707,B6707)=1,1,0)</f>
        <v>0</v>
      </c>
      <c r="AB6707" s="17">
        <f>IF(COUNTIF($F$2:F6707,F6707)=1,1,0)</f>
        <v>0</v>
      </c>
    </row>
    <row r="6708" spans="1:28" x14ac:dyDescent="0.2">
      <c r="A6708" s="17">
        <v>6707</v>
      </c>
      <c r="B6708" t="s">
        <v>9080</v>
      </c>
      <c r="C6708" s="18">
        <v>42623</v>
      </c>
      <c r="D6708" s="18">
        <v>42628</v>
      </c>
      <c r="E6708" t="s">
        <v>77</v>
      </c>
      <c r="F6708" t="s">
        <v>2360</v>
      </c>
      <c r="G6708" t="s">
        <v>2361</v>
      </c>
      <c r="H6708" t="s">
        <v>68</v>
      </c>
      <c r="I6708" t="s">
        <v>54</v>
      </c>
      <c r="J6708" t="s">
        <v>80</v>
      </c>
      <c r="K6708" t="s">
        <v>81</v>
      </c>
      <c r="L6708">
        <v>33311</v>
      </c>
      <c r="M6708" t="s">
        <v>57</v>
      </c>
      <c r="N6708" t="s">
        <v>3598</v>
      </c>
      <c r="O6708" t="s">
        <v>98</v>
      </c>
      <c r="P6708" t="s">
        <v>99</v>
      </c>
      <c r="Q6708" t="s">
        <v>3599</v>
      </c>
      <c r="R6708" s="19">
        <v>519.67999999999995</v>
      </c>
      <c r="S6708" s="17">
        <v>7</v>
      </c>
      <c r="T6708" s="20">
        <v>0.2</v>
      </c>
      <c r="U6708" s="19">
        <v>58.463999999999999</v>
      </c>
      <c r="V6708" s="20">
        <f t="shared" si="520"/>
        <v>0.1125</v>
      </c>
      <c r="W6708" s="17">
        <f t="shared" si="521"/>
        <v>2016</v>
      </c>
      <c r="X6708" t="str">
        <f t="shared" si="522"/>
        <v>Sep-2016</v>
      </c>
      <c r="Y6708" s="17">
        <f t="shared" si="523"/>
        <v>5</v>
      </c>
      <c r="Z6708" t="str">
        <f t="shared" si="524"/>
        <v>11-20%</v>
      </c>
      <c r="AA6708" s="17">
        <f>IF(COUNTIF($B$2:B6708,B6708)=1,1,0)</f>
        <v>1</v>
      </c>
      <c r="AB6708" s="17">
        <f>IF(COUNTIF($F$2:F6708,F6708)=1,1,0)</f>
        <v>0</v>
      </c>
    </row>
    <row r="6709" spans="1:28" x14ac:dyDescent="0.2">
      <c r="A6709" s="17">
        <v>6708</v>
      </c>
      <c r="B6709" t="s">
        <v>9081</v>
      </c>
      <c r="C6709" s="18">
        <v>41742</v>
      </c>
      <c r="D6709" s="18">
        <v>41747</v>
      </c>
      <c r="E6709" t="s">
        <v>77</v>
      </c>
      <c r="F6709" t="s">
        <v>3472</v>
      </c>
      <c r="G6709" t="s">
        <v>3473</v>
      </c>
      <c r="H6709" t="s">
        <v>129</v>
      </c>
      <c r="I6709" t="s">
        <v>54</v>
      </c>
      <c r="J6709" t="s">
        <v>4528</v>
      </c>
      <c r="K6709" t="s">
        <v>2769</v>
      </c>
      <c r="L6709">
        <v>21215</v>
      </c>
      <c r="M6709" t="s">
        <v>175</v>
      </c>
      <c r="N6709" t="s">
        <v>9082</v>
      </c>
      <c r="O6709" t="s">
        <v>73</v>
      </c>
      <c r="P6709" t="s">
        <v>74</v>
      </c>
      <c r="Q6709" t="s">
        <v>9083</v>
      </c>
      <c r="R6709" s="19">
        <v>7.83</v>
      </c>
      <c r="S6709" s="17">
        <v>3</v>
      </c>
      <c r="T6709" s="20">
        <v>0</v>
      </c>
      <c r="U6709" s="19">
        <v>3.6017999999999999</v>
      </c>
      <c r="V6709" s="20">
        <f t="shared" si="520"/>
        <v>0.45999999999999996</v>
      </c>
      <c r="W6709" s="17">
        <f t="shared" si="521"/>
        <v>2014</v>
      </c>
      <c r="X6709" t="str">
        <f t="shared" si="522"/>
        <v>Apr-2014</v>
      </c>
      <c r="Y6709" s="17">
        <f t="shared" si="523"/>
        <v>5</v>
      </c>
      <c r="Z6709" t="str">
        <f t="shared" si="524"/>
        <v>0% (No Discount)</v>
      </c>
      <c r="AA6709" s="17">
        <f>IF(COUNTIF($B$2:B6709,B6709)=1,1,0)</f>
        <v>1</v>
      </c>
      <c r="AB6709" s="17">
        <f>IF(COUNTIF($F$2:F6709,F6709)=1,1,0)</f>
        <v>0</v>
      </c>
    </row>
    <row r="6710" spans="1:28" x14ac:dyDescent="0.2">
      <c r="A6710" s="17">
        <v>6709</v>
      </c>
      <c r="B6710" t="s">
        <v>9084</v>
      </c>
      <c r="C6710" s="18">
        <v>42322</v>
      </c>
      <c r="D6710" s="18">
        <v>42327</v>
      </c>
      <c r="E6710" t="s">
        <v>77</v>
      </c>
      <c r="F6710" t="s">
        <v>476</v>
      </c>
      <c r="G6710" t="s">
        <v>477</v>
      </c>
      <c r="H6710" t="s">
        <v>53</v>
      </c>
      <c r="I6710" t="s">
        <v>54</v>
      </c>
      <c r="J6710" t="s">
        <v>9085</v>
      </c>
      <c r="K6710" t="s">
        <v>696</v>
      </c>
      <c r="L6710">
        <v>87124</v>
      </c>
      <c r="M6710" t="s">
        <v>71</v>
      </c>
      <c r="N6710" t="s">
        <v>715</v>
      </c>
      <c r="O6710" t="s">
        <v>59</v>
      </c>
      <c r="P6710" t="s">
        <v>63</v>
      </c>
      <c r="Q6710" t="s">
        <v>716</v>
      </c>
      <c r="R6710" s="19">
        <v>883.84</v>
      </c>
      <c r="S6710" s="17">
        <v>4</v>
      </c>
      <c r="T6710" s="20">
        <v>0.2</v>
      </c>
      <c r="U6710" s="19">
        <v>99.432000000000002</v>
      </c>
      <c r="V6710" s="20">
        <f t="shared" si="520"/>
        <v>0.1125</v>
      </c>
      <c r="W6710" s="17">
        <f t="shared" si="521"/>
        <v>2015</v>
      </c>
      <c r="X6710" t="str">
        <f t="shared" si="522"/>
        <v>Nov-2015</v>
      </c>
      <c r="Y6710" s="17">
        <f t="shared" si="523"/>
        <v>5</v>
      </c>
      <c r="Z6710" t="str">
        <f t="shared" si="524"/>
        <v>11-20%</v>
      </c>
      <c r="AA6710" s="17">
        <f>IF(COUNTIF($B$2:B6710,B6710)=1,1,0)</f>
        <v>1</v>
      </c>
      <c r="AB6710" s="17">
        <f>IF(COUNTIF($F$2:F6710,F6710)=1,1,0)</f>
        <v>0</v>
      </c>
    </row>
    <row r="6711" spans="1:28" x14ac:dyDescent="0.2">
      <c r="A6711" s="17">
        <v>6710</v>
      </c>
      <c r="B6711" t="s">
        <v>9084</v>
      </c>
      <c r="C6711" s="18">
        <v>42322</v>
      </c>
      <c r="D6711" s="18">
        <v>42327</v>
      </c>
      <c r="E6711" t="s">
        <v>77</v>
      </c>
      <c r="F6711" t="s">
        <v>476</v>
      </c>
      <c r="G6711" t="s">
        <v>477</v>
      </c>
      <c r="H6711" t="s">
        <v>53</v>
      </c>
      <c r="I6711" t="s">
        <v>54</v>
      </c>
      <c r="J6711" t="s">
        <v>9085</v>
      </c>
      <c r="K6711" t="s">
        <v>696</v>
      </c>
      <c r="L6711">
        <v>87124</v>
      </c>
      <c r="M6711" t="s">
        <v>71</v>
      </c>
      <c r="N6711" t="s">
        <v>1114</v>
      </c>
      <c r="O6711" t="s">
        <v>59</v>
      </c>
      <c r="P6711" t="s">
        <v>63</v>
      </c>
      <c r="Q6711" t="s">
        <v>1115</v>
      </c>
      <c r="R6711" s="19">
        <v>230.352</v>
      </c>
      <c r="S6711" s="17">
        <v>3</v>
      </c>
      <c r="T6711" s="20">
        <v>0.2</v>
      </c>
      <c r="U6711" s="19">
        <v>20.155799999999999</v>
      </c>
      <c r="V6711" s="20">
        <f t="shared" si="520"/>
        <v>8.7499999999999994E-2</v>
      </c>
      <c r="W6711" s="17">
        <f t="shared" si="521"/>
        <v>2015</v>
      </c>
      <c r="X6711" t="str">
        <f t="shared" si="522"/>
        <v>Nov-2015</v>
      </c>
      <c r="Y6711" s="17">
        <f t="shared" si="523"/>
        <v>5</v>
      </c>
      <c r="Z6711" t="str">
        <f t="shared" si="524"/>
        <v>11-20%</v>
      </c>
      <c r="AA6711" s="17">
        <f>IF(COUNTIF($B$2:B6711,B6711)=1,1,0)</f>
        <v>0</v>
      </c>
      <c r="AB6711" s="17">
        <f>IF(COUNTIF($F$2:F6711,F6711)=1,1,0)</f>
        <v>0</v>
      </c>
    </row>
    <row r="6712" spans="1:28" x14ac:dyDescent="0.2">
      <c r="A6712" s="17">
        <v>6711</v>
      </c>
      <c r="B6712" t="s">
        <v>9086</v>
      </c>
      <c r="C6712" s="18">
        <v>42713</v>
      </c>
      <c r="D6712" s="18">
        <v>42716</v>
      </c>
      <c r="E6712" t="s">
        <v>215</v>
      </c>
      <c r="F6712" t="s">
        <v>656</v>
      </c>
      <c r="G6712" t="s">
        <v>657</v>
      </c>
      <c r="H6712" t="s">
        <v>68</v>
      </c>
      <c r="I6712" t="s">
        <v>54</v>
      </c>
      <c r="J6712" t="s">
        <v>5061</v>
      </c>
      <c r="K6712" t="s">
        <v>70</v>
      </c>
      <c r="L6712">
        <v>95207</v>
      </c>
      <c r="M6712" t="s">
        <v>71</v>
      </c>
      <c r="N6712" t="s">
        <v>4678</v>
      </c>
      <c r="O6712" t="s">
        <v>73</v>
      </c>
      <c r="P6712" t="s">
        <v>102</v>
      </c>
      <c r="Q6712" t="s">
        <v>4679</v>
      </c>
      <c r="R6712" s="19">
        <v>273.92</v>
      </c>
      <c r="S6712" s="17">
        <v>8</v>
      </c>
      <c r="T6712" s="20">
        <v>0.2</v>
      </c>
      <c r="U6712" s="19">
        <v>99.296000000000006</v>
      </c>
      <c r="V6712" s="20">
        <f t="shared" si="520"/>
        <v>0.36249999999999999</v>
      </c>
      <c r="W6712" s="17">
        <f t="shared" si="521"/>
        <v>2016</v>
      </c>
      <c r="X6712" t="str">
        <f t="shared" si="522"/>
        <v>Dec-2016</v>
      </c>
      <c r="Y6712" s="17">
        <f t="shared" si="523"/>
        <v>3</v>
      </c>
      <c r="Z6712" t="str">
        <f t="shared" si="524"/>
        <v>11-20%</v>
      </c>
      <c r="AA6712" s="17">
        <f>IF(COUNTIF($B$2:B6712,B6712)=1,1,0)</f>
        <v>1</v>
      </c>
      <c r="AB6712" s="17">
        <f>IF(COUNTIF($F$2:F6712,F6712)=1,1,0)</f>
        <v>0</v>
      </c>
    </row>
    <row r="6713" spans="1:28" x14ac:dyDescent="0.2">
      <c r="A6713" s="17">
        <v>6712</v>
      </c>
      <c r="B6713" t="s">
        <v>9087</v>
      </c>
      <c r="C6713" s="18">
        <v>42965</v>
      </c>
      <c r="D6713" s="18">
        <v>42968</v>
      </c>
      <c r="E6713" t="s">
        <v>50</v>
      </c>
      <c r="F6713" t="s">
        <v>2573</v>
      </c>
      <c r="G6713" t="s">
        <v>2574</v>
      </c>
      <c r="H6713" t="s">
        <v>53</v>
      </c>
      <c r="I6713" t="s">
        <v>54</v>
      </c>
      <c r="J6713" t="s">
        <v>524</v>
      </c>
      <c r="K6713" t="s">
        <v>525</v>
      </c>
      <c r="L6713">
        <v>43229</v>
      </c>
      <c r="M6713" t="s">
        <v>175</v>
      </c>
      <c r="N6713" t="s">
        <v>4089</v>
      </c>
      <c r="O6713" t="s">
        <v>73</v>
      </c>
      <c r="P6713" t="s">
        <v>95</v>
      </c>
      <c r="Q6713" t="s">
        <v>4090</v>
      </c>
      <c r="R6713" s="19">
        <v>9.9120000000000008</v>
      </c>
      <c r="S6713" s="17">
        <v>3</v>
      </c>
      <c r="T6713" s="20">
        <v>0.2</v>
      </c>
      <c r="U6713" s="19">
        <v>1.2390000000000001</v>
      </c>
      <c r="V6713" s="20">
        <f t="shared" si="520"/>
        <v>0.125</v>
      </c>
      <c r="W6713" s="17">
        <f t="shared" si="521"/>
        <v>2017</v>
      </c>
      <c r="X6713" t="str">
        <f t="shared" si="522"/>
        <v>Aug-2017</v>
      </c>
      <c r="Y6713" s="17">
        <f t="shared" si="523"/>
        <v>3</v>
      </c>
      <c r="Z6713" t="str">
        <f t="shared" si="524"/>
        <v>11-20%</v>
      </c>
      <c r="AA6713" s="17">
        <f>IF(COUNTIF($B$2:B6713,B6713)=1,1,0)</f>
        <v>1</v>
      </c>
      <c r="AB6713" s="17">
        <f>IF(COUNTIF($F$2:F6713,F6713)=1,1,0)</f>
        <v>0</v>
      </c>
    </row>
    <row r="6714" spans="1:28" x14ac:dyDescent="0.2">
      <c r="A6714" s="17">
        <v>6713</v>
      </c>
      <c r="B6714" t="s">
        <v>9088</v>
      </c>
      <c r="C6714" s="18">
        <v>43083</v>
      </c>
      <c r="D6714" s="18">
        <v>43083</v>
      </c>
      <c r="E6714" t="s">
        <v>1320</v>
      </c>
      <c r="F6714" t="s">
        <v>671</v>
      </c>
      <c r="G6714" t="s">
        <v>672</v>
      </c>
      <c r="H6714" t="s">
        <v>53</v>
      </c>
      <c r="I6714" t="s">
        <v>54</v>
      </c>
      <c r="J6714" t="s">
        <v>4325</v>
      </c>
      <c r="K6714" t="s">
        <v>238</v>
      </c>
      <c r="L6714">
        <v>60076</v>
      </c>
      <c r="M6714" t="s">
        <v>132</v>
      </c>
      <c r="N6714" t="s">
        <v>5435</v>
      </c>
      <c r="O6714" t="s">
        <v>59</v>
      </c>
      <c r="P6714" t="s">
        <v>92</v>
      </c>
      <c r="Q6714" t="s">
        <v>5436</v>
      </c>
      <c r="R6714" s="19">
        <v>266.35199999999998</v>
      </c>
      <c r="S6714" s="17">
        <v>6</v>
      </c>
      <c r="T6714" s="20">
        <v>0.6</v>
      </c>
      <c r="U6714" s="19">
        <v>-292.98719999999997</v>
      </c>
      <c r="V6714" s="20">
        <f t="shared" si="520"/>
        <v>-1.1000000000000001</v>
      </c>
      <c r="W6714" s="17">
        <f t="shared" si="521"/>
        <v>2017</v>
      </c>
      <c r="X6714" t="str">
        <f t="shared" si="522"/>
        <v>Dec-2017</v>
      </c>
      <c r="Y6714" s="17">
        <f t="shared" si="523"/>
        <v>0</v>
      </c>
      <c r="Z6714" t="str">
        <f t="shared" si="524"/>
        <v>Over 50%</v>
      </c>
      <c r="AA6714" s="17">
        <f>IF(COUNTIF($B$2:B6714,B6714)=1,1,0)</f>
        <v>1</v>
      </c>
      <c r="AB6714" s="17">
        <f>IF(COUNTIF($F$2:F6714,F6714)=1,1,0)</f>
        <v>0</v>
      </c>
    </row>
    <row r="6715" spans="1:28" x14ac:dyDescent="0.2">
      <c r="A6715" s="17">
        <v>6714</v>
      </c>
      <c r="B6715" t="s">
        <v>9088</v>
      </c>
      <c r="C6715" s="18">
        <v>43083</v>
      </c>
      <c r="D6715" s="18">
        <v>43083</v>
      </c>
      <c r="E6715" t="s">
        <v>1320</v>
      </c>
      <c r="F6715" t="s">
        <v>671</v>
      </c>
      <c r="G6715" t="s">
        <v>672</v>
      </c>
      <c r="H6715" t="s">
        <v>53</v>
      </c>
      <c r="I6715" t="s">
        <v>54</v>
      </c>
      <c r="J6715" t="s">
        <v>4325</v>
      </c>
      <c r="K6715" t="s">
        <v>238</v>
      </c>
      <c r="L6715">
        <v>60076</v>
      </c>
      <c r="M6715" t="s">
        <v>132</v>
      </c>
      <c r="N6715" t="s">
        <v>1112</v>
      </c>
      <c r="O6715" t="s">
        <v>59</v>
      </c>
      <c r="P6715" t="s">
        <v>92</v>
      </c>
      <c r="Q6715" t="s">
        <v>1113</v>
      </c>
      <c r="R6715" s="19">
        <v>56.328000000000003</v>
      </c>
      <c r="S6715" s="17">
        <v>3</v>
      </c>
      <c r="T6715" s="20">
        <v>0.6</v>
      </c>
      <c r="U6715" s="19">
        <v>-26.755800000000001</v>
      </c>
      <c r="V6715" s="20">
        <f t="shared" si="520"/>
        <v>-0.47499999999999998</v>
      </c>
      <c r="W6715" s="17">
        <f t="shared" si="521"/>
        <v>2017</v>
      </c>
      <c r="X6715" t="str">
        <f t="shared" si="522"/>
        <v>Dec-2017</v>
      </c>
      <c r="Y6715" s="17">
        <f t="shared" si="523"/>
        <v>0</v>
      </c>
      <c r="Z6715" t="str">
        <f t="shared" si="524"/>
        <v>Over 50%</v>
      </c>
      <c r="AA6715" s="17">
        <f>IF(COUNTIF($B$2:B6715,B6715)=1,1,0)</f>
        <v>0</v>
      </c>
      <c r="AB6715" s="17">
        <f>IF(COUNTIF($F$2:F6715,F6715)=1,1,0)</f>
        <v>0</v>
      </c>
    </row>
    <row r="6716" spans="1:28" x14ac:dyDescent="0.2">
      <c r="A6716" s="17">
        <v>6715</v>
      </c>
      <c r="B6716" t="s">
        <v>9088</v>
      </c>
      <c r="C6716" s="18">
        <v>43083</v>
      </c>
      <c r="D6716" s="18">
        <v>43083</v>
      </c>
      <c r="E6716" t="s">
        <v>1320</v>
      </c>
      <c r="F6716" t="s">
        <v>671</v>
      </c>
      <c r="G6716" t="s">
        <v>672</v>
      </c>
      <c r="H6716" t="s">
        <v>53</v>
      </c>
      <c r="I6716" t="s">
        <v>54</v>
      </c>
      <c r="J6716" t="s">
        <v>4325</v>
      </c>
      <c r="K6716" t="s">
        <v>238</v>
      </c>
      <c r="L6716">
        <v>60076</v>
      </c>
      <c r="M6716" t="s">
        <v>132</v>
      </c>
      <c r="N6716" t="s">
        <v>3801</v>
      </c>
      <c r="O6716" t="s">
        <v>98</v>
      </c>
      <c r="P6716" t="s">
        <v>188</v>
      </c>
      <c r="Q6716" t="s">
        <v>3802</v>
      </c>
      <c r="R6716" s="19">
        <v>39.264000000000003</v>
      </c>
      <c r="S6716" s="17">
        <v>3</v>
      </c>
      <c r="T6716" s="20">
        <v>0.2</v>
      </c>
      <c r="U6716" s="19">
        <v>-4.9080000000000004</v>
      </c>
      <c r="V6716" s="20">
        <f t="shared" si="520"/>
        <v>-0.125</v>
      </c>
      <c r="W6716" s="17">
        <f t="shared" si="521"/>
        <v>2017</v>
      </c>
      <c r="X6716" t="str">
        <f t="shared" si="522"/>
        <v>Dec-2017</v>
      </c>
      <c r="Y6716" s="17">
        <f t="shared" si="523"/>
        <v>0</v>
      </c>
      <c r="Z6716" t="str">
        <f t="shared" si="524"/>
        <v>11-20%</v>
      </c>
      <c r="AA6716" s="17">
        <f>IF(COUNTIF($B$2:B6716,B6716)=1,1,0)</f>
        <v>0</v>
      </c>
      <c r="AB6716" s="17">
        <f>IF(COUNTIF($F$2:F6716,F6716)=1,1,0)</f>
        <v>0</v>
      </c>
    </row>
    <row r="6717" spans="1:28" x14ac:dyDescent="0.2">
      <c r="A6717" s="17">
        <v>6716</v>
      </c>
      <c r="B6717" t="s">
        <v>9088</v>
      </c>
      <c r="C6717" s="18">
        <v>43083</v>
      </c>
      <c r="D6717" s="18">
        <v>43083</v>
      </c>
      <c r="E6717" t="s">
        <v>1320</v>
      </c>
      <c r="F6717" t="s">
        <v>671</v>
      </c>
      <c r="G6717" t="s">
        <v>672</v>
      </c>
      <c r="H6717" t="s">
        <v>53</v>
      </c>
      <c r="I6717" t="s">
        <v>54</v>
      </c>
      <c r="J6717" t="s">
        <v>4325</v>
      </c>
      <c r="K6717" t="s">
        <v>238</v>
      </c>
      <c r="L6717">
        <v>60076</v>
      </c>
      <c r="M6717" t="s">
        <v>132</v>
      </c>
      <c r="N6717" t="s">
        <v>6881</v>
      </c>
      <c r="O6717" t="s">
        <v>73</v>
      </c>
      <c r="P6717" t="s">
        <v>95</v>
      </c>
      <c r="Q6717" t="s">
        <v>6882</v>
      </c>
      <c r="R6717" s="19">
        <v>95.231999999999999</v>
      </c>
      <c r="S6717" s="17">
        <v>6</v>
      </c>
      <c r="T6717" s="20">
        <v>0.2</v>
      </c>
      <c r="U6717" s="19">
        <v>24.9984</v>
      </c>
      <c r="V6717" s="20">
        <f t="shared" si="520"/>
        <v>0.26250000000000001</v>
      </c>
      <c r="W6717" s="17">
        <f t="shared" si="521"/>
        <v>2017</v>
      </c>
      <c r="X6717" t="str">
        <f t="shared" si="522"/>
        <v>Dec-2017</v>
      </c>
      <c r="Y6717" s="17">
        <f t="shared" si="523"/>
        <v>0</v>
      </c>
      <c r="Z6717" t="str">
        <f t="shared" si="524"/>
        <v>11-20%</v>
      </c>
      <c r="AA6717" s="17">
        <f>IF(COUNTIF($B$2:B6717,B6717)=1,1,0)</f>
        <v>0</v>
      </c>
      <c r="AB6717" s="17">
        <f>IF(COUNTIF($F$2:F6717,F6717)=1,1,0)</f>
        <v>0</v>
      </c>
    </row>
    <row r="6718" spans="1:28" x14ac:dyDescent="0.2">
      <c r="A6718" s="17">
        <v>6717</v>
      </c>
      <c r="B6718" t="s">
        <v>9089</v>
      </c>
      <c r="C6718" s="18">
        <v>42468</v>
      </c>
      <c r="D6718" s="18">
        <v>42475</v>
      </c>
      <c r="E6718" t="s">
        <v>77</v>
      </c>
      <c r="F6718" t="s">
        <v>2342</v>
      </c>
      <c r="G6718" t="s">
        <v>2343</v>
      </c>
      <c r="H6718" t="s">
        <v>129</v>
      </c>
      <c r="I6718" t="s">
        <v>54</v>
      </c>
      <c r="J6718" t="s">
        <v>5801</v>
      </c>
      <c r="K6718" t="s">
        <v>1739</v>
      </c>
      <c r="L6718">
        <v>71901</v>
      </c>
      <c r="M6718" t="s">
        <v>57</v>
      </c>
      <c r="N6718" t="s">
        <v>2605</v>
      </c>
      <c r="O6718" t="s">
        <v>73</v>
      </c>
      <c r="P6718" t="s">
        <v>296</v>
      </c>
      <c r="Q6718" t="s">
        <v>2606</v>
      </c>
      <c r="R6718" s="19">
        <v>30</v>
      </c>
      <c r="S6718" s="17">
        <v>6</v>
      </c>
      <c r="T6718" s="20">
        <v>0</v>
      </c>
      <c r="U6718" s="19">
        <v>14.4</v>
      </c>
      <c r="V6718" s="20">
        <f t="shared" si="520"/>
        <v>0.48000000000000004</v>
      </c>
      <c r="W6718" s="17">
        <f t="shared" si="521"/>
        <v>2016</v>
      </c>
      <c r="X6718" t="str">
        <f t="shared" si="522"/>
        <v>Apr-2016</v>
      </c>
      <c r="Y6718" s="17">
        <f t="shared" si="523"/>
        <v>7</v>
      </c>
      <c r="Z6718" t="str">
        <f t="shared" si="524"/>
        <v>0% (No Discount)</v>
      </c>
      <c r="AA6718" s="17">
        <f>IF(COUNTIF($B$2:B6718,B6718)=1,1,0)</f>
        <v>1</v>
      </c>
      <c r="AB6718" s="17">
        <f>IF(COUNTIF($F$2:F6718,F6718)=1,1,0)</f>
        <v>0</v>
      </c>
    </row>
    <row r="6719" spans="1:28" x14ac:dyDescent="0.2">
      <c r="A6719" s="17">
        <v>6718</v>
      </c>
      <c r="B6719" t="s">
        <v>9089</v>
      </c>
      <c r="C6719" s="18">
        <v>42468</v>
      </c>
      <c r="D6719" s="18">
        <v>42475</v>
      </c>
      <c r="E6719" t="s">
        <v>77</v>
      </c>
      <c r="F6719" t="s">
        <v>2342</v>
      </c>
      <c r="G6719" t="s">
        <v>2343</v>
      </c>
      <c r="H6719" t="s">
        <v>129</v>
      </c>
      <c r="I6719" t="s">
        <v>54</v>
      </c>
      <c r="J6719" t="s">
        <v>5801</v>
      </c>
      <c r="K6719" t="s">
        <v>1739</v>
      </c>
      <c r="L6719">
        <v>71901</v>
      </c>
      <c r="M6719" t="s">
        <v>57</v>
      </c>
      <c r="N6719" t="s">
        <v>2159</v>
      </c>
      <c r="O6719" t="s">
        <v>73</v>
      </c>
      <c r="P6719" t="s">
        <v>117</v>
      </c>
      <c r="Q6719" t="s">
        <v>2160</v>
      </c>
      <c r="R6719" s="19">
        <v>25.92</v>
      </c>
      <c r="S6719" s="17">
        <v>4</v>
      </c>
      <c r="T6719" s="20">
        <v>0</v>
      </c>
      <c r="U6719" s="19">
        <v>12.700799999999999</v>
      </c>
      <c r="V6719" s="20">
        <f t="shared" si="520"/>
        <v>0.48999999999999994</v>
      </c>
      <c r="W6719" s="17">
        <f t="shared" si="521"/>
        <v>2016</v>
      </c>
      <c r="X6719" t="str">
        <f t="shared" si="522"/>
        <v>Apr-2016</v>
      </c>
      <c r="Y6719" s="17">
        <f t="shared" si="523"/>
        <v>7</v>
      </c>
      <c r="Z6719" t="str">
        <f t="shared" si="524"/>
        <v>0% (No Discount)</v>
      </c>
      <c r="AA6719" s="17">
        <f>IF(COUNTIF($B$2:B6719,B6719)=1,1,0)</f>
        <v>0</v>
      </c>
      <c r="AB6719" s="17">
        <f>IF(COUNTIF($F$2:F6719,F6719)=1,1,0)</f>
        <v>0</v>
      </c>
    </row>
    <row r="6720" spans="1:28" x14ac:dyDescent="0.2">
      <c r="A6720" s="17">
        <v>6719</v>
      </c>
      <c r="B6720" t="s">
        <v>9089</v>
      </c>
      <c r="C6720" s="18">
        <v>42468</v>
      </c>
      <c r="D6720" s="18">
        <v>42475</v>
      </c>
      <c r="E6720" t="s">
        <v>77</v>
      </c>
      <c r="F6720" t="s">
        <v>2342</v>
      </c>
      <c r="G6720" t="s">
        <v>2343</v>
      </c>
      <c r="H6720" t="s">
        <v>129</v>
      </c>
      <c r="I6720" t="s">
        <v>54</v>
      </c>
      <c r="J6720" t="s">
        <v>5801</v>
      </c>
      <c r="K6720" t="s">
        <v>1739</v>
      </c>
      <c r="L6720">
        <v>71901</v>
      </c>
      <c r="M6720" t="s">
        <v>57</v>
      </c>
      <c r="N6720" t="s">
        <v>3500</v>
      </c>
      <c r="O6720" t="s">
        <v>59</v>
      </c>
      <c r="P6720" t="s">
        <v>92</v>
      </c>
      <c r="Q6720" t="s">
        <v>3501</v>
      </c>
      <c r="R6720" s="19">
        <v>159.91999999999999</v>
      </c>
      <c r="S6720" s="17">
        <v>4</v>
      </c>
      <c r="T6720" s="20">
        <v>0</v>
      </c>
      <c r="U6720" s="19">
        <v>31.984000000000002</v>
      </c>
      <c r="V6720" s="20">
        <f t="shared" si="520"/>
        <v>0.20000000000000004</v>
      </c>
      <c r="W6720" s="17">
        <f t="shared" si="521"/>
        <v>2016</v>
      </c>
      <c r="X6720" t="str">
        <f t="shared" si="522"/>
        <v>Apr-2016</v>
      </c>
      <c r="Y6720" s="17">
        <f t="shared" si="523"/>
        <v>7</v>
      </c>
      <c r="Z6720" t="str">
        <f t="shared" si="524"/>
        <v>0% (No Discount)</v>
      </c>
      <c r="AA6720" s="17">
        <f>IF(COUNTIF($B$2:B6720,B6720)=1,1,0)</f>
        <v>0</v>
      </c>
      <c r="AB6720" s="17">
        <f>IF(COUNTIF($F$2:F6720,F6720)=1,1,0)</f>
        <v>0</v>
      </c>
    </row>
    <row r="6721" spans="1:28" x14ac:dyDescent="0.2">
      <c r="A6721" s="17">
        <v>6720</v>
      </c>
      <c r="B6721" t="s">
        <v>9090</v>
      </c>
      <c r="C6721" s="18">
        <v>42720</v>
      </c>
      <c r="D6721" s="18">
        <v>42723</v>
      </c>
      <c r="E6721" t="s">
        <v>215</v>
      </c>
      <c r="F6721" t="s">
        <v>171</v>
      </c>
      <c r="G6721" t="s">
        <v>172</v>
      </c>
      <c r="H6721" t="s">
        <v>53</v>
      </c>
      <c r="I6721" t="s">
        <v>54</v>
      </c>
      <c r="J6721" t="s">
        <v>9091</v>
      </c>
      <c r="K6721" t="s">
        <v>115</v>
      </c>
      <c r="L6721">
        <v>27534</v>
      </c>
      <c r="M6721" t="s">
        <v>57</v>
      </c>
      <c r="N6721" t="s">
        <v>3686</v>
      </c>
      <c r="O6721" t="s">
        <v>73</v>
      </c>
      <c r="P6721" t="s">
        <v>105</v>
      </c>
      <c r="Q6721" t="s">
        <v>3687</v>
      </c>
      <c r="R6721" s="19">
        <v>34.944000000000003</v>
      </c>
      <c r="S6721" s="17">
        <v>3</v>
      </c>
      <c r="T6721" s="20">
        <v>0.2</v>
      </c>
      <c r="U6721" s="19">
        <v>3.0575999999999999</v>
      </c>
      <c r="V6721" s="20">
        <f t="shared" si="520"/>
        <v>8.7499999999999994E-2</v>
      </c>
      <c r="W6721" s="17">
        <f t="shared" si="521"/>
        <v>2016</v>
      </c>
      <c r="X6721" t="str">
        <f t="shared" si="522"/>
        <v>Dec-2016</v>
      </c>
      <c r="Y6721" s="17">
        <f t="shared" si="523"/>
        <v>3</v>
      </c>
      <c r="Z6721" t="str">
        <f t="shared" si="524"/>
        <v>11-20%</v>
      </c>
      <c r="AA6721" s="17">
        <f>IF(COUNTIF($B$2:B6721,B6721)=1,1,0)</f>
        <v>1</v>
      </c>
      <c r="AB6721" s="17">
        <f>IF(COUNTIF($F$2:F6721,F6721)=1,1,0)</f>
        <v>0</v>
      </c>
    </row>
    <row r="6722" spans="1:28" x14ac:dyDescent="0.2">
      <c r="A6722" s="17">
        <v>6721</v>
      </c>
      <c r="B6722" t="s">
        <v>9092</v>
      </c>
      <c r="C6722" s="18">
        <v>42997</v>
      </c>
      <c r="D6722" s="18">
        <v>43002</v>
      </c>
      <c r="E6722" t="s">
        <v>77</v>
      </c>
      <c r="F6722" t="s">
        <v>2671</v>
      </c>
      <c r="G6722" t="s">
        <v>2672</v>
      </c>
      <c r="H6722" t="s">
        <v>68</v>
      </c>
      <c r="I6722" t="s">
        <v>54</v>
      </c>
      <c r="J6722" t="s">
        <v>69</v>
      </c>
      <c r="K6722" t="s">
        <v>70</v>
      </c>
      <c r="L6722">
        <v>90032</v>
      </c>
      <c r="M6722" t="s">
        <v>71</v>
      </c>
      <c r="N6722" t="s">
        <v>2497</v>
      </c>
      <c r="O6722" t="s">
        <v>98</v>
      </c>
      <c r="P6722" t="s">
        <v>188</v>
      </c>
      <c r="Q6722" t="s">
        <v>2498</v>
      </c>
      <c r="R6722" s="19">
        <v>149.94999999999999</v>
      </c>
      <c r="S6722" s="17">
        <v>5</v>
      </c>
      <c r="T6722" s="20">
        <v>0</v>
      </c>
      <c r="U6722" s="19">
        <v>31.4895</v>
      </c>
      <c r="V6722" s="20">
        <f t="shared" ref="V6722:V6785" si="525">IFERROR(U6722/R6722,0)</f>
        <v>0.21000000000000002</v>
      </c>
      <c r="W6722" s="17">
        <f t="shared" ref="W6722:W6785" si="526">YEAR(C6722)</f>
        <v>2017</v>
      </c>
      <c r="X6722" t="str">
        <f t="shared" ref="X6722:X6785" si="527">TEXT(C6722,"mmm-yyyy")</f>
        <v>Sep-2017</v>
      </c>
      <c r="Y6722" s="17">
        <f t="shared" ref="Y6722:Y6785" si="528">D6722-C6722</f>
        <v>5</v>
      </c>
      <c r="Z6722" t="str">
        <f t="shared" ref="Z6722:Z6785" si="529">IF(T6722=0,"0% (No Discount)",IF(T6722&lt;=0.1,"1-10%",IF(T6722&lt;=0.2,"11-20%",IF(T6722&lt;=0.3,"21-30%",IF(T6722&lt;=0.4,"31-40%",IF(T6722&lt;=0.5,"41-50%","Over 50%"))))))</f>
        <v>0% (No Discount)</v>
      </c>
      <c r="AA6722" s="17">
        <f>IF(COUNTIF($B$2:B6722,B6722)=1,1,0)</f>
        <v>1</v>
      </c>
      <c r="AB6722" s="17">
        <f>IF(COUNTIF($F$2:F6722,F6722)=1,1,0)</f>
        <v>0</v>
      </c>
    </row>
    <row r="6723" spans="1:28" x14ac:dyDescent="0.2">
      <c r="A6723" s="17">
        <v>6722</v>
      </c>
      <c r="B6723" t="s">
        <v>9092</v>
      </c>
      <c r="C6723" s="18">
        <v>42997</v>
      </c>
      <c r="D6723" s="18">
        <v>43002</v>
      </c>
      <c r="E6723" t="s">
        <v>77</v>
      </c>
      <c r="F6723" t="s">
        <v>2671</v>
      </c>
      <c r="G6723" t="s">
        <v>2672</v>
      </c>
      <c r="H6723" t="s">
        <v>68</v>
      </c>
      <c r="I6723" t="s">
        <v>54</v>
      </c>
      <c r="J6723" t="s">
        <v>69</v>
      </c>
      <c r="K6723" t="s">
        <v>70</v>
      </c>
      <c r="L6723">
        <v>90032</v>
      </c>
      <c r="M6723" t="s">
        <v>71</v>
      </c>
      <c r="N6723" t="s">
        <v>8445</v>
      </c>
      <c r="O6723" t="s">
        <v>73</v>
      </c>
      <c r="P6723" t="s">
        <v>95</v>
      </c>
      <c r="Q6723" t="s">
        <v>8446</v>
      </c>
      <c r="R6723" s="19">
        <v>23.32</v>
      </c>
      <c r="S6723" s="17">
        <v>2</v>
      </c>
      <c r="T6723" s="20">
        <v>0</v>
      </c>
      <c r="U6723" s="19">
        <v>6.0632000000000001</v>
      </c>
      <c r="V6723" s="20">
        <f t="shared" si="525"/>
        <v>0.26</v>
      </c>
      <c r="W6723" s="17">
        <f t="shared" si="526"/>
        <v>2017</v>
      </c>
      <c r="X6723" t="str">
        <f t="shared" si="527"/>
        <v>Sep-2017</v>
      </c>
      <c r="Y6723" s="17">
        <f t="shared" si="528"/>
        <v>5</v>
      </c>
      <c r="Z6723" t="str">
        <f t="shared" si="529"/>
        <v>0% (No Discount)</v>
      </c>
      <c r="AA6723" s="17">
        <f>IF(COUNTIF($B$2:B6723,B6723)=1,1,0)</f>
        <v>0</v>
      </c>
      <c r="AB6723" s="17">
        <f>IF(COUNTIF($F$2:F6723,F6723)=1,1,0)</f>
        <v>0</v>
      </c>
    </row>
    <row r="6724" spans="1:28" x14ac:dyDescent="0.2">
      <c r="A6724" s="17">
        <v>6723</v>
      </c>
      <c r="B6724" t="s">
        <v>9092</v>
      </c>
      <c r="C6724" s="18">
        <v>42997</v>
      </c>
      <c r="D6724" s="18">
        <v>43002</v>
      </c>
      <c r="E6724" t="s">
        <v>77</v>
      </c>
      <c r="F6724" t="s">
        <v>2671</v>
      </c>
      <c r="G6724" t="s">
        <v>2672</v>
      </c>
      <c r="H6724" t="s">
        <v>68</v>
      </c>
      <c r="I6724" t="s">
        <v>54</v>
      </c>
      <c r="J6724" t="s">
        <v>69</v>
      </c>
      <c r="K6724" t="s">
        <v>70</v>
      </c>
      <c r="L6724">
        <v>90032</v>
      </c>
      <c r="M6724" t="s">
        <v>71</v>
      </c>
      <c r="N6724" t="s">
        <v>5126</v>
      </c>
      <c r="O6724" t="s">
        <v>73</v>
      </c>
      <c r="P6724" t="s">
        <v>95</v>
      </c>
      <c r="Q6724" t="s">
        <v>5127</v>
      </c>
      <c r="R6724" s="19">
        <v>16.739999999999998</v>
      </c>
      <c r="S6724" s="17">
        <v>3</v>
      </c>
      <c r="T6724" s="20">
        <v>0</v>
      </c>
      <c r="U6724" s="19">
        <v>4.8545999999999996</v>
      </c>
      <c r="V6724" s="20">
        <f t="shared" si="525"/>
        <v>0.28999999999999998</v>
      </c>
      <c r="W6724" s="17">
        <f t="shared" si="526"/>
        <v>2017</v>
      </c>
      <c r="X6724" t="str">
        <f t="shared" si="527"/>
        <v>Sep-2017</v>
      </c>
      <c r="Y6724" s="17">
        <f t="shared" si="528"/>
        <v>5</v>
      </c>
      <c r="Z6724" t="str">
        <f t="shared" si="529"/>
        <v>0% (No Discount)</v>
      </c>
      <c r="AA6724" s="17">
        <f>IF(COUNTIF($B$2:B6724,B6724)=1,1,0)</f>
        <v>0</v>
      </c>
      <c r="AB6724" s="17">
        <f>IF(COUNTIF($F$2:F6724,F6724)=1,1,0)</f>
        <v>0</v>
      </c>
    </row>
    <row r="6725" spans="1:28" x14ac:dyDescent="0.2">
      <c r="A6725" s="17">
        <v>6724</v>
      </c>
      <c r="B6725" t="s">
        <v>9093</v>
      </c>
      <c r="C6725" s="18">
        <v>42982</v>
      </c>
      <c r="D6725" s="18">
        <v>42984</v>
      </c>
      <c r="E6725" t="s">
        <v>50</v>
      </c>
      <c r="F6725" t="s">
        <v>6928</v>
      </c>
      <c r="G6725" t="s">
        <v>6929</v>
      </c>
      <c r="H6725" t="s">
        <v>53</v>
      </c>
      <c r="I6725" t="s">
        <v>54</v>
      </c>
      <c r="J6725" t="s">
        <v>8669</v>
      </c>
      <c r="K6725" t="s">
        <v>2728</v>
      </c>
      <c r="L6725">
        <v>3060</v>
      </c>
      <c r="M6725" t="s">
        <v>175</v>
      </c>
      <c r="N6725" t="s">
        <v>4429</v>
      </c>
      <c r="O6725" t="s">
        <v>73</v>
      </c>
      <c r="P6725" t="s">
        <v>296</v>
      </c>
      <c r="Q6725" t="s">
        <v>590</v>
      </c>
      <c r="R6725" s="19">
        <v>14.82</v>
      </c>
      <c r="S6725" s="17">
        <v>6</v>
      </c>
      <c r="T6725" s="20">
        <v>0</v>
      </c>
      <c r="U6725" s="19">
        <v>6.9653999999999998</v>
      </c>
      <c r="V6725" s="20">
        <f t="shared" si="525"/>
        <v>0.47</v>
      </c>
      <c r="W6725" s="17">
        <f t="shared" si="526"/>
        <v>2017</v>
      </c>
      <c r="X6725" t="str">
        <f t="shared" si="527"/>
        <v>Sep-2017</v>
      </c>
      <c r="Y6725" s="17">
        <f t="shared" si="528"/>
        <v>2</v>
      </c>
      <c r="Z6725" t="str">
        <f t="shared" si="529"/>
        <v>0% (No Discount)</v>
      </c>
      <c r="AA6725" s="17">
        <f>IF(COUNTIF($B$2:B6725,B6725)=1,1,0)</f>
        <v>1</v>
      </c>
      <c r="AB6725" s="17">
        <f>IF(COUNTIF($F$2:F6725,F6725)=1,1,0)</f>
        <v>0</v>
      </c>
    </row>
    <row r="6726" spans="1:28" x14ac:dyDescent="0.2">
      <c r="A6726" s="17">
        <v>6725</v>
      </c>
      <c r="B6726" t="s">
        <v>9094</v>
      </c>
      <c r="C6726" s="18">
        <v>42625</v>
      </c>
      <c r="D6726" s="18">
        <v>42629</v>
      </c>
      <c r="E6726" t="s">
        <v>77</v>
      </c>
      <c r="F6726" t="s">
        <v>1971</v>
      </c>
      <c r="G6726" t="s">
        <v>1972</v>
      </c>
      <c r="H6726" t="s">
        <v>53</v>
      </c>
      <c r="I6726" t="s">
        <v>54</v>
      </c>
      <c r="J6726" t="s">
        <v>122</v>
      </c>
      <c r="K6726" t="s">
        <v>123</v>
      </c>
      <c r="L6726">
        <v>98103</v>
      </c>
      <c r="M6726" t="s">
        <v>71</v>
      </c>
      <c r="N6726" t="s">
        <v>896</v>
      </c>
      <c r="O6726" t="s">
        <v>73</v>
      </c>
      <c r="P6726" t="s">
        <v>296</v>
      </c>
      <c r="Q6726" t="s">
        <v>897</v>
      </c>
      <c r="R6726" s="19">
        <v>10.47</v>
      </c>
      <c r="S6726" s="17">
        <v>3</v>
      </c>
      <c r="T6726" s="20">
        <v>0</v>
      </c>
      <c r="U6726" s="19">
        <v>4.8162000000000003</v>
      </c>
      <c r="V6726" s="20">
        <f t="shared" si="525"/>
        <v>0.46</v>
      </c>
      <c r="W6726" s="17">
        <f t="shared" si="526"/>
        <v>2016</v>
      </c>
      <c r="X6726" t="str">
        <f t="shared" si="527"/>
        <v>Sep-2016</v>
      </c>
      <c r="Y6726" s="17">
        <f t="shared" si="528"/>
        <v>4</v>
      </c>
      <c r="Z6726" t="str">
        <f t="shared" si="529"/>
        <v>0% (No Discount)</v>
      </c>
      <c r="AA6726" s="17">
        <f>IF(COUNTIF($B$2:B6726,B6726)=1,1,0)</f>
        <v>1</v>
      </c>
      <c r="AB6726" s="17">
        <f>IF(COUNTIF($F$2:F6726,F6726)=1,1,0)</f>
        <v>0</v>
      </c>
    </row>
    <row r="6727" spans="1:28" x14ac:dyDescent="0.2">
      <c r="A6727" s="17">
        <v>6726</v>
      </c>
      <c r="B6727" t="s">
        <v>9094</v>
      </c>
      <c r="C6727" s="18">
        <v>42625</v>
      </c>
      <c r="D6727" s="18">
        <v>42629</v>
      </c>
      <c r="E6727" t="s">
        <v>77</v>
      </c>
      <c r="F6727" t="s">
        <v>1971</v>
      </c>
      <c r="G6727" t="s">
        <v>1972</v>
      </c>
      <c r="H6727" t="s">
        <v>53</v>
      </c>
      <c r="I6727" t="s">
        <v>54</v>
      </c>
      <c r="J6727" t="s">
        <v>122</v>
      </c>
      <c r="K6727" t="s">
        <v>123</v>
      </c>
      <c r="L6727">
        <v>98103</v>
      </c>
      <c r="M6727" t="s">
        <v>71</v>
      </c>
      <c r="N6727" t="s">
        <v>7417</v>
      </c>
      <c r="O6727" t="s">
        <v>73</v>
      </c>
      <c r="P6727" t="s">
        <v>74</v>
      </c>
      <c r="Q6727" t="s">
        <v>7418</v>
      </c>
      <c r="R6727" s="19">
        <v>11.07</v>
      </c>
      <c r="S6727" s="17">
        <v>3</v>
      </c>
      <c r="T6727" s="20">
        <v>0</v>
      </c>
      <c r="U6727" s="19">
        <v>5.2028999999999996</v>
      </c>
      <c r="V6727" s="20">
        <f t="shared" si="525"/>
        <v>0.47</v>
      </c>
      <c r="W6727" s="17">
        <f t="shared" si="526"/>
        <v>2016</v>
      </c>
      <c r="X6727" t="str">
        <f t="shared" si="527"/>
        <v>Sep-2016</v>
      </c>
      <c r="Y6727" s="17">
        <f t="shared" si="528"/>
        <v>4</v>
      </c>
      <c r="Z6727" t="str">
        <f t="shared" si="529"/>
        <v>0% (No Discount)</v>
      </c>
      <c r="AA6727" s="17">
        <f>IF(COUNTIF($B$2:B6727,B6727)=1,1,0)</f>
        <v>0</v>
      </c>
      <c r="AB6727" s="17">
        <f>IF(COUNTIF($F$2:F6727,F6727)=1,1,0)</f>
        <v>0</v>
      </c>
    </row>
    <row r="6728" spans="1:28" x14ac:dyDescent="0.2">
      <c r="A6728" s="17">
        <v>6727</v>
      </c>
      <c r="B6728" t="s">
        <v>9094</v>
      </c>
      <c r="C6728" s="18">
        <v>42625</v>
      </c>
      <c r="D6728" s="18">
        <v>42629</v>
      </c>
      <c r="E6728" t="s">
        <v>77</v>
      </c>
      <c r="F6728" t="s">
        <v>1971</v>
      </c>
      <c r="G6728" t="s">
        <v>1972</v>
      </c>
      <c r="H6728" t="s">
        <v>53</v>
      </c>
      <c r="I6728" t="s">
        <v>54</v>
      </c>
      <c r="J6728" t="s">
        <v>122</v>
      </c>
      <c r="K6728" t="s">
        <v>123</v>
      </c>
      <c r="L6728">
        <v>98103</v>
      </c>
      <c r="M6728" t="s">
        <v>71</v>
      </c>
      <c r="N6728" t="s">
        <v>2476</v>
      </c>
      <c r="O6728" t="s">
        <v>73</v>
      </c>
      <c r="P6728" t="s">
        <v>102</v>
      </c>
      <c r="Q6728" t="s">
        <v>2477</v>
      </c>
      <c r="R6728" s="19">
        <v>20.704000000000001</v>
      </c>
      <c r="S6728" s="17">
        <v>4</v>
      </c>
      <c r="T6728" s="20">
        <v>0.2</v>
      </c>
      <c r="U6728" s="19">
        <v>7.7640000000000002</v>
      </c>
      <c r="V6728" s="20">
        <f t="shared" si="525"/>
        <v>0.375</v>
      </c>
      <c r="W6728" s="17">
        <f t="shared" si="526"/>
        <v>2016</v>
      </c>
      <c r="X6728" t="str">
        <f t="shared" si="527"/>
        <v>Sep-2016</v>
      </c>
      <c r="Y6728" s="17">
        <f t="shared" si="528"/>
        <v>4</v>
      </c>
      <c r="Z6728" t="str">
        <f t="shared" si="529"/>
        <v>11-20%</v>
      </c>
      <c r="AA6728" s="17">
        <f>IF(COUNTIF($B$2:B6728,B6728)=1,1,0)</f>
        <v>0</v>
      </c>
      <c r="AB6728" s="17">
        <f>IF(COUNTIF($F$2:F6728,F6728)=1,1,0)</f>
        <v>0</v>
      </c>
    </row>
    <row r="6729" spans="1:28" x14ac:dyDescent="0.2">
      <c r="A6729" s="17">
        <v>6728</v>
      </c>
      <c r="B6729" t="s">
        <v>9095</v>
      </c>
      <c r="C6729" s="18">
        <v>42957</v>
      </c>
      <c r="D6729" s="18">
        <v>42962</v>
      </c>
      <c r="E6729" t="s">
        <v>50</v>
      </c>
      <c r="F6729" t="s">
        <v>2360</v>
      </c>
      <c r="G6729" t="s">
        <v>2361</v>
      </c>
      <c r="H6729" t="s">
        <v>68</v>
      </c>
      <c r="I6729" t="s">
        <v>54</v>
      </c>
      <c r="J6729" t="s">
        <v>1496</v>
      </c>
      <c r="K6729" t="s">
        <v>281</v>
      </c>
      <c r="L6729">
        <v>47374</v>
      </c>
      <c r="M6729" t="s">
        <v>132</v>
      </c>
      <c r="N6729" t="s">
        <v>8213</v>
      </c>
      <c r="O6729" t="s">
        <v>73</v>
      </c>
      <c r="P6729" t="s">
        <v>117</v>
      </c>
      <c r="Q6729" t="s">
        <v>8214</v>
      </c>
      <c r="R6729" s="19">
        <v>177.2</v>
      </c>
      <c r="S6729" s="17">
        <v>5</v>
      </c>
      <c r="T6729" s="20">
        <v>0</v>
      </c>
      <c r="U6729" s="19">
        <v>83.284000000000006</v>
      </c>
      <c r="V6729" s="20">
        <f t="shared" si="525"/>
        <v>0.47000000000000008</v>
      </c>
      <c r="W6729" s="17">
        <f t="shared" si="526"/>
        <v>2017</v>
      </c>
      <c r="X6729" t="str">
        <f t="shared" si="527"/>
        <v>Aug-2017</v>
      </c>
      <c r="Y6729" s="17">
        <f t="shared" si="528"/>
        <v>5</v>
      </c>
      <c r="Z6729" t="str">
        <f t="shared" si="529"/>
        <v>0% (No Discount)</v>
      </c>
      <c r="AA6729" s="17">
        <f>IF(COUNTIF($B$2:B6729,B6729)=1,1,0)</f>
        <v>1</v>
      </c>
      <c r="AB6729" s="17">
        <f>IF(COUNTIF($F$2:F6729,F6729)=1,1,0)</f>
        <v>0</v>
      </c>
    </row>
    <row r="6730" spans="1:28" x14ac:dyDescent="0.2">
      <c r="A6730" s="17">
        <v>6729</v>
      </c>
      <c r="B6730" t="s">
        <v>9096</v>
      </c>
      <c r="C6730" s="18">
        <v>42678</v>
      </c>
      <c r="D6730" s="18">
        <v>42683</v>
      </c>
      <c r="E6730" t="s">
        <v>77</v>
      </c>
      <c r="F6730" t="s">
        <v>6900</v>
      </c>
      <c r="G6730" t="s">
        <v>6901</v>
      </c>
      <c r="H6730" t="s">
        <v>68</v>
      </c>
      <c r="I6730" t="s">
        <v>54</v>
      </c>
      <c r="J6730" t="s">
        <v>1450</v>
      </c>
      <c r="K6730" t="s">
        <v>81</v>
      </c>
      <c r="L6730">
        <v>33180</v>
      </c>
      <c r="M6730" t="s">
        <v>57</v>
      </c>
      <c r="N6730" t="s">
        <v>4730</v>
      </c>
      <c r="O6730" t="s">
        <v>59</v>
      </c>
      <c r="P6730" t="s">
        <v>92</v>
      </c>
      <c r="Q6730" t="s">
        <v>4731</v>
      </c>
      <c r="R6730" s="19">
        <v>50.496000000000002</v>
      </c>
      <c r="S6730" s="17">
        <v>6</v>
      </c>
      <c r="T6730" s="20">
        <v>0.2</v>
      </c>
      <c r="U6730" s="19">
        <v>8.2056000000000004</v>
      </c>
      <c r="V6730" s="20">
        <f t="shared" si="525"/>
        <v>0.16250000000000001</v>
      </c>
      <c r="W6730" s="17">
        <f t="shared" si="526"/>
        <v>2016</v>
      </c>
      <c r="X6730" t="str">
        <f t="shared" si="527"/>
        <v>Nov-2016</v>
      </c>
      <c r="Y6730" s="17">
        <f t="shared" si="528"/>
        <v>5</v>
      </c>
      <c r="Z6730" t="str">
        <f t="shared" si="529"/>
        <v>11-20%</v>
      </c>
      <c r="AA6730" s="17">
        <f>IF(COUNTIF($B$2:B6730,B6730)=1,1,0)</f>
        <v>1</v>
      </c>
      <c r="AB6730" s="17">
        <f>IF(COUNTIF($F$2:F6730,F6730)=1,1,0)</f>
        <v>0</v>
      </c>
    </row>
    <row r="6731" spans="1:28" x14ac:dyDescent="0.2">
      <c r="A6731" s="17">
        <v>6730</v>
      </c>
      <c r="B6731" t="s">
        <v>9097</v>
      </c>
      <c r="C6731" s="18">
        <v>42173</v>
      </c>
      <c r="D6731" s="18">
        <v>42175</v>
      </c>
      <c r="E6731" t="s">
        <v>215</v>
      </c>
      <c r="F6731" t="s">
        <v>2472</v>
      </c>
      <c r="G6731" t="s">
        <v>2473</v>
      </c>
      <c r="H6731" t="s">
        <v>68</v>
      </c>
      <c r="I6731" t="s">
        <v>54</v>
      </c>
      <c r="J6731" t="s">
        <v>3828</v>
      </c>
      <c r="K6731" t="s">
        <v>362</v>
      </c>
      <c r="L6731">
        <v>37167</v>
      </c>
      <c r="M6731" t="s">
        <v>57</v>
      </c>
      <c r="N6731" t="s">
        <v>5252</v>
      </c>
      <c r="O6731" t="s">
        <v>73</v>
      </c>
      <c r="P6731" t="s">
        <v>102</v>
      </c>
      <c r="Q6731" t="s">
        <v>5253</v>
      </c>
      <c r="R6731" s="19">
        <v>6.1289999999999996</v>
      </c>
      <c r="S6731" s="17">
        <v>3</v>
      </c>
      <c r="T6731" s="20">
        <v>0.7</v>
      </c>
      <c r="U6731" s="19">
        <v>-4.4946000000000002</v>
      </c>
      <c r="V6731" s="20">
        <f t="shared" si="525"/>
        <v>-0.73333333333333339</v>
      </c>
      <c r="W6731" s="17">
        <f t="shared" si="526"/>
        <v>2015</v>
      </c>
      <c r="X6731" t="str">
        <f t="shared" si="527"/>
        <v>Jun-2015</v>
      </c>
      <c r="Y6731" s="17">
        <f t="shared" si="528"/>
        <v>2</v>
      </c>
      <c r="Z6731" t="str">
        <f t="shared" si="529"/>
        <v>Over 50%</v>
      </c>
      <c r="AA6731" s="17">
        <f>IF(COUNTIF($B$2:B6731,B6731)=1,1,0)</f>
        <v>1</v>
      </c>
      <c r="AB6731" s="17">
        <f>IF(COUNTIF($F$2:F6731,F6731)=1,1,0)</f>
        <v>0</v>
      </c>
    </row>
    <row r="6732" spans="1:28" x14ac:dyDescent="0.2">
      <c r="A6732" s="17">
        <v>6731</v>
      </c>
      <c r="B6732" t="s">
        <v>9097</v>
      </c>
      <c r="C6732" s="18">
        <v>42173</v>
      </c>
      <c r="D6732" s="18">
        <v>42175</v>
      </c>
      <c r="E6732" t="s">
        <v>215</v>
      </c>
      <c r="F6732" t="s">
        <v>2472</v>
      </c>
      <c r="G6732" t="s">
        <v>2473</v>
      </c>
      <c r="H6732" t="s">
        <v>68</v>
      </c>
      <c r="I6732" t="s">
        <v>54</v>
      </c>
      <c r="J6732" t="s">
        <v>3828</v>
      </c>
      <c r="K6732" t="s">
        <v>362</v>
      </c>
      <c r="L6732">
        <v>37167</v>
      </c>
      <c r="M6732" t="s">
        <v>57</v>
      </c>
      <c r="N6732" t="s">
        <v>972</v>
      </c>
      <c r="O6732" t="s">
        <v>59</v>
      </c>
      <c r="P6732" t="s">
        <v>63</v>
      </c>
      <c r="Q6732" t="s">
        <v>973</v>
      </c>
      <c r="R6732" s="19">
        <v>643.13599999999997</v>
      </c>
      <c r="S6732" s="17">
        <v>4</v>
      </c>
      <c r="T6732" s="20">
        <v>0.2</v>
      </c>
      <c r="U6732" s="19">
        <v>56.2744</v>
      </c>
      <c r="V6732" s="20">
        <f t="shared" si="525"/>
        <v>8.7500000000000008E-2</v>
      </c>
      <c r="W6732" s="17">
        <f t="shared" si="526"/>
        <v>2015</v>
      </c>
      <c r="X6732" t="str">
        <f t="shared" si="527"/>
        <v>Jun-2015</v>
      </c>
      <c r="Y6732" s="17">
        <f t="shared" si="528"/>
        <v>2</v>
      </c>
      <c r="Z6732" t="str">
        <f t="shared" si="529"/>
        <v>11-20%</v>
      </c>
      <c r="AA6732" s="17">
        <f>IF(COUNTIF($B$2:B6732,B6732)=1,1,0)</f>
        <v>0</v>
      </c>
      <c r="AB6732" s="17">
        <f>IF(COUNTIF($F$2:F6732,F6732)=1,1,0)</f>
        <v>0</v>
      </c>
    </row>
    <row r="6733" spans="1:28" x14ac:dyDescent="0.2">
      <c r="A6733" s="17">
        <v>6732</v>
      </c>
      <c r="B6733" t="s">
        <v>9097</v>
      </c>
      <c r="C6733" s="18">
        <v>42173</v>
      </c>
      <c r="D6733" s="18">
        <v>42175</v>
      </c>
      <c r="E6733" t="s">
        <v>215</v>
      </c>
      <c r="F6733" t="s">
        <v>2472</v>
      </c>
      <c r="G6733" t="s">
        <v>2473</v>
      </c>
      <c r="H6733" t="s">
        <v>68</v>
      </c>
      <c r="I6733" t="s">
        <v>54</v>
      </c>
      <c r="J6733" t="s">
        <v>3828</v>
      </c>
      <c r="K6733" t="s">
        <v>362</v>
      </c>
      <c r="L6733">
        <v>37167</v>
      </c>
      <c r="M6733" t="s">
        <v>57</v>
      </c>
      <c r="N6733" t="s">
        <v>1184</v>
      </c>
      <c r="O6733" t="s">
        <v>73</v>
      </c>
      <c r="P6733" t="s">
        <v>117</v>
      </c>
      <c r="Q6733" t="s">
        <v>1185</v>
      </c>
      <c r="R6733" s="19">
        <v>20.736000000000001</v>
      </c>
      <c r="S6733" s="17">
        <v>4</v>
      </c>
      <c r="T6733" s="20">
        <v>0.2</v>
      </c>
      <c r="U6733" s="19">
        <v>7.2576000000000001</v>
      </c>
      <c r="V6733" s="20">
        <f t="shared" si="525"/>
        <v>0.35</v>
      </c>
      <c r="W6733" s="17">
        <f t="shared" si="526"/>
        <v>2015</v>
      </c>
      <c r="X6733" t="str">
        <f t="shared" si="527"/>
        <v>Jun-2015</v>
      </c>
      <c r="Y6733" s="17">
        <f t="shared" si="528"/>
        <v>2</v>
      </c>
      <c r="Z6733" t="str">
        <f t="shared" si="529"/>
        <v>11-20%</v>
      </c>
      <c r="AA6733" s="17">
        <f>IF(COUNTIF($B$2:B6733,B6733)=1,1,0)</f>
        <v>0</v>
      </c>
      <c r="AB6733" s="17">
        <f>IF(COUNTIF($F$2:F6733,F6733)=1,1,0)</f>
        <v>0</v>
      </c>
    </row>
    <row r="6734" spans="1:28" x14ac:dyDescent="0.2">
      <c r="A6734" s="17">
        <v>6733</v>
      </c>
      <c r="B6734" t="s">
        <v>9098</v>
      </c>
      <c r="C6734" s="18">
        <v>41824</v>
      </c>
      <c r="D6734" s="18">
        <v>41827</v>
      </c>
      <c r="E6734" t="s">
        <v>215</v>
      </c>
      <c r="F6734" t="s">
        <v>7017</v>
      </c>
      <c r="G6734" t="s">
        <v>7018</v>
      </c>
      <c r="H6734" t="s">
        <v>68</v>
      </c>
      <c r="I6734" t="s">
        <v>54</v>
      </c>
      <c r="J6734" t="s">
        <v>483</v>
      </c>
      <c r="K6734" t="s">
        <v>484</v>
      </c>
      <c r="L6734">
        <v>80013</v>
      </c>
      <c r="M6734" t="s">
        <v>71</v>
      </c>
      <c r="N6734" t="s">
        <v>6339</v>
      </c>
      <c r="O6734" t="s">
        <v>73</v>
      </c>
      <c r="P6734" t="s">
        <v>117</v>
      </c>
      <c r="Q6734" t="s">
        <v>6340</v>
      </c>
      <c r="R6734" s="19">
        <v>177.536</v>
      </c>
      <c r="S6734" s="17">
        <v>4</v>
      </c>
      <c r="T6734" s="20">
        <v>0.2</v>
      </c>
      <c r="U6734" s="19">
        <v>62.137599999999999</v>
      </c>
      <c r="V6734" s="20">
        <f t="shared" si="525"/>
        <v>0.35</v>
      </c>
      <c r="W6734" s="17">
        <f t="shared" si="526"/>
        <v>2014</v>
      </c>
      <c r="X6734" t="str">
        <f t="shared" si="527"/>
        <v>Jul-2014</v>
      </c>
      <c r="Y6734" s="17">
        <f t="shared" si="528"/>
        <v>3</v>
      </c>
      <c r="Z6734" t="str">
        <f t="shared" si="529"/>
        <v>11-20%</v>
      </c>
      <c r="AA6734" s="17">
        <f>IF(COUNTIF($B$2:B6734,B6734)=1,1,0)</f>
        <v>1</v>
      </c>
      <c r="AB6734" s="17">
        <f>IF(COUNTIF($F$2:F6734,F6734)=1,1,0)</f>
        <v>0</v>
      </c>
    </row>
    <row r="6735" spans="1:28" x14ac:dyDescent="0.2">
      <c r="A6735" s="17">
        <v>6734</v>
      </c>
      <c r="B6735" t="s">
        <v>9098</v>
      </c>
      <c r="C6735" s="18">
        <v>41824</v>
      </c>
      <c r="D6735" s="18">
        <v>41827</v>
      </c>
      <c r="E6735" t="s">
        <v>215</v>
      </c>
      <c r="F6735" t="s">
        <v>7017</v>
      </c>
      <c r="G6735" t="s">
        <v>7018</v>
      </c>
      <c r="H6735" t="s">
        <v>68</v>
      </c>
      <c r="I6735" t="s">
        <v>54</v>
      </c>
      <c r="J6735" t="s">
        <v>483</v>
      </c>
      <c r="K6735" t="s">
        <v>484</v>
      </c>
      <c r="L6735">
        <v>80013</v>
      </c>
      <c r="M6735" t="s">
        <v>71</v>
      </c>
      <c r="N6735" t="s">
        <v>5167</v>
      </c>
      <c r="O6735" t="s">
        <v>73</v>
      </c>
      <c r="P6735" t="s">
        <v>105</v>
      </c>
      <c r="Q6735" t="s">
        <v>5168</v>
      </c>
      <c r="R6735" s="19">
        <v>32.432000000000002</v>
      </c>
      <c r="S6735" s="17">
        <v>2</v>
      </c>
      <c r="T6735" s="20">
        <v>0.2</v>
      </c>
      <c r="U6735" s="19">
        <v>3.2431999999999999</v>
      </c>
      <c r="V6735" s="20">
        <f t="shared" si="525"/>
        <v>9.9999999999999992E-2</v>
      </c>
      <c r="W6735" s="17">
        <f t="shared" si="526"/>
        <v>2014</v>
      </c>
      <c r="X6735" t="str">
        <f t="shared" si="527"/>
        <v>Jul-2014</v>
      </c>
      <c r="Y6735" s="17">
        <f t="shared" si="528"/>
        <v>3</v>
      </c>
      <c r="Z6735" t="str">
        <f t="shared" si="529"/>
        <v>11-20%</v>
      </c>
      <c r="AA6735" s="17">
        <f>IF(COUNTIF($B$2:B6735,B6735)=1,1,0)</f>
        <v>0</v>
      </c>
      <c r="AB6735" s="17">
        <f>IF(COUNTIF($F$2:F6735,F6735)=1,1,0)</f>
        <v>0</v>
      </c>
    </row>
    <row r="6736" spans="1:28" x14ac:dyDescent="0.2">
      <c r="A6736" s="17">
        <v>6735</v>
      </c>
      <c r="B6736" t="s">
        <v>9099</v>
      </c>
      <c r="C6736" s="18">
        <v>42358</v>
      </c>
      <c r="D6736" s="18">
        <v>42363</v>
      </c>
      <c r="E6736" t="s">
        <v>77</v>
      </c>
      <c r="F6736" t="s">
        <v>8730</v>
      </c>
      <c r="G6736" t="s">
        <v>8731</v>
      </c>
      <c r="H6736" t="s">
        <v>129</v>
      </c>
      <c r="I6736" t="s">
        <v>54</v>
      </c>
      <c r="J6736" t="s">
        <v>1450</v>
      </c>
      <c r="K6736" t="s">
        <v>81</v>
      </c>
      <c r="L6736">
        <v>33142</v>
      </c>
      <c r="M6736" t="s">
        <v>57</v>
      </c>
      <c r="N6736" t="s">
        <v>2653</v>
      </c>
      <c r="O6736" t="s">
        <v>73</v>
      </c>
      <c r="P6736" t="s">
        <v>74</v>
      </c>
      <c r="Q6736" t="s">
        <v>2654</v>
      </c>
      <c r="R6736" s="19">
        <v>11.696</v>
      </c>
      <c r="S6736" s="17">
        <v>2</v>
      </c>
      <c r="T6736" s="20">
        <v>0.2</v>
      </c>
      <c r="U6736" s="19">
        <v>3.9474</v>
      </c>
      <c r="V6736" s="20">
        <f t="shared" si="525"/>
        <v>0.33750000000000002</v>
      </c>
      <c r="W6736" s="17">
        <f t="shared" si="526"/>
        <v>2015</v>
      </c>
      <c r="X6736" t="str">
        <f t="shared" si="527"/>
        <v>Dec-2015</v>
      </c>
      <c r="Y6736" s="17">
        <f t="shared" si="528"/>
        <v>5</v>
      </c>
      <c r="Z6736" t="str">
        <f t="shared" si="529"/>
        <v>11-20%</v>
      </c>
      <c r="AA6736" s="17">
        <f>IF(COUNTIF($B$2:B6736,B6736)=1,1,0)</f>
        <v>1</v>
      </c>
      <c r="AB6736" s="17">
        <f>IF(COUNTIF($F$2:F6736,F6736)=1,1,0)</f>
        <v>0</v>
      </c>
    </row>
    <row r="6737" spans="1:28" x14ac:dyDescent="0.2">
      <c r="A6737" s="17">
        <v>6736</v>
      </c>
      <c r="B6737" t="s">
        <v>9100</v>
      </c>
      <c r="C6737" s="18">
        <v>42470</v>
      </c>
      <c r="D6737" s="18">
        <v>42477</v>
      </c>
      <c r="E6737" t="s">
        <v>77</v>
      </c>
      <c r="F6737" t="s">
        <v>4594</v>
      </c>
      <c r="G6737" t="s">
        <v>4595</v>
      </c>
      <c r="H6737" t="s">
        <v>53</v>
      </c>
      <c r="I6737" t="s">
        <v>54</v>
      </c>
      <c r="J6737" t="s">
        <v>154</v>
      </c>
      <c r="K6737" t="s">
        <v>70</v>
      </c>
      <c r="L6737">
        <v>94122</v>
      </c>
      <c r="M6737" t="s">
        <v>71</v>
      </c>
      <c r="N6737" t="s">
        <v>3887</v>
      </c>
      <c r="O6737" t="s">
        <v>73</v>
      </c>
      <c r="P6737" t="s">
        <v>105</v>
      </c>
      <c r="Q6737" t="s">
        <v>3888</v>
      </c>
      <c r="R6737" s="19">
        <v>113.76</v>
      </c>
      <c r="S6737" s="17">
        <v>3</v>
      </c>
      <c r="T6737" s="20">
        <v>0</v>
      </c>
      <c r="U6737" s="19">
        <v>44.366399999999999</v>
      </c>
      <c r="V6737" s="20">
        <f t="shared" si="525"/>
        <v>0.38999999999999996</v>
      </c>
      <c r="W6737" s="17">
        <f t="shared" si="526"/>
        <v>2016</v>
      </c>
      <c r="X6737" t="str">
        <f t="shared" si="527"/>
        <v>Apr-2016</v>
      </c>
      <c r="Y6737" s="17">
        <f t="shared" si="528"/>
        <v>7</v>
      </c>
      <c r="Z6737" t="str">
        <f t="shared" si="529"/>
        <v>0% (No Discount)</v>
      </c>
      <c r="AA6737" s="17">
        <f>IF(COUNTIF($B$2:B6737,B6737)=1,1,0)</f>
        <v>1</v>
      </c>
      <c r="AB6737" s="17">
        <f>IF(COUNTIF($F$2:F6737,F6737)=1,1,0)</f>
        <v>0</v>
      </c>
    </row>
    <row r="6738" spans="1:28" x14ac:dyDescent="0.2">
      <c r="A6738" s="17">
        <v>6737</v>
      </c>
      <c r="B6738" t="s">
        <v>9100</v>
      </c>
      <c r="C6738" s="18">
        <v>42470</v>
      </c>
      <c r="D6738" s="18">
        <v>42477</v>
      </c>
      <c r="E6738" t="s">
        <v>77</v>
      </c>
      <c r="F6738" t="s">
        <v>4594</v>
      </c>
      <c r="G6738" t="s">
        <v>4595</v>
      </c>
      <c r="H6738" t="s">
        <v>53</v>
      </c>
      <c r="I6738" t="s">
        <v>54</v>
      </c>
      <c r="J6738" t="s">
        <v>154</v>
      </c>
      <c r="K6738" t="s">
        <v>70</v>
      </c>
      <c r="L6738">
        <v>94122</v>
      </c>
      <c r="M6738" t="s">
        <v>71</v>
      </c>
      <c r="N6738" t="s">
        <v>7539</v>
      </c>
      <c r="O6738" t="s">
        <v>73</v>
      </c>
      <c r="P6738" t="s">
        <v>86</v>
      </c>
      <c r="Q6738" t="s">
        <v>7540</v>
      </c>
      <c r="R6738" s="19">
        <v>579.51</v>
      </c>
      <c r="S6738" s="17">
        <v>3</v>
      </c>
      <c r="T6738" s="20">
        <v>0</v>
      </c>
      <c r="U6738" s="19">
        <v>81.131399999999999</v>
      </c>
      <c r="V6738" s="20">
        <f t="shared" si="525"/>
        <v>0.14000000000000001</v>
      </c>
      <c r="W6738" s="17">
        <f t="shared" si="526"/>
        <v>2016</v>
      </c>
      <c r="X6738" t="str">
        <f t="shared" si="527"/>
        <v>Apr-2016</v>
      </c>
      <c r="Y6738" s="17">
        <f t="shared" si="528"/>
        <v>7</v>
      </c>
      <c r="Z6738" t="str">
        <f t="shared" si="529"/>
        <v>0% (No Discount)</v>
      </c>
      <c r="AA6738" s="17">
        <f>IF(COUNTIF($B$2:B6738,B6738)=1,1,0)</f>
        <v>0</v>
      </c>
      <c r="AB6738" s="17">
        <f>IF(COUNTIF($F$2:F6738,F6738)=1,1,0)</f>
        <v>0</v>
      </c>
    </row>
    <row r="6739" spans="1:28" x14ac:dyDescent="0.2">
      <c r="A6739" s="17">
        <v>6738</v>
      </c>
      <c r="B6739" t="s">
        <v>9100</v>
      </c>
      <c r="C6739" s="18">
        <v>42470</v>
      </c>
      <c r="D6739" s="18">
        <v>42477</v>
      </c>
      <c r="E6739" t="s">
        <v>77</v>
      </c>
      <c r="F6739" t="s">
        <v>4594</v>
      </c>
      <c r="G6739" t="s">
        <v>4595</v>
      </c>
      <c r="H6739" t="s">
        <v>53</v>
      </c>
      <c r="I6739" t="s">
        <v>54</v>
      </c>
      <c r="J6739" t="s">
        <v>154</v>
      </c>
      <c r="K6739" t="s">
        <v>70</v>
      </c>
      <c r="L6739">
        <v>94122</v>
      </c>
      <c r="M6739" t="s">
        <v>71</v>
      </c>
      <c r="N6739" t="s">
        <v>8557</v>
      </c>
      <c r="O6739" t="s">
        <v>73</v>
      </c>
      <c r="P6739" t="s">
        <v>86</v>
      </c>
      <c r="Q6739" t="s">
        <v>8558</v>
      </c>
      <c r="R6739" s="19">
        <v>150.66</v>
      </c>
      <c r="S6739" s="17">
        <v>9</v>
      </c>
      <c r="T6739" s="20">
        <v>0</v>
      </c>
      <c r="U6739" s="19">
        <v>6.0263999999999998</v>
      </c>
      <c r="V6739" s="20">
        <f t="shared" si="525"/>
        <v>0.04</v>
      </c>
      <c r="W6739" s="17">
        <f t="shared" si="526"/>
        <v>2016</v>
      </c>
      <c r="X6739" t="str">
        <f t="shared" si="527"/>
        <v>Apr-2016</v>
      </c>
      <c r="Y6739" s="17">
        <f t="shared" si="528"/>
        <v>7</v>
      </c>
      <c r="Z6739" t="str">
        <f t="shared" si="529"/>
        <v>0% (No Discount)</v>
      </c>
      <c r="AA6739" s="17">
        <f>IF(COUNTIF($B$2:B6739,B6739)=1,1,0)</f>
        <v>0</v>
      </c>
      <c r="AB6739" s="17">
        <f>IF(COUNTIF($F$2:F6739,F6739)=1,1,0)</f>
        <v>0</v>
      </c>
    </row>
    <row r="6740" spans="1:28" x14ac:dyDescent="0.2">
      <c r="A6740" s="17">
        <v>6739</v>
      </c>
      <c r="B6740" t="s">
        <v>9100</v>
      </c>
      <c r="C6740" s="18">
        <v>42470</v>
      </c>
      <c r="D6740" s="18">
        <v>42477</v>
      </c>
      <c r="E6740" t="s">
        <v>77</v>
      </c>
      <c r="F6740" t="s">
        <v>4594</v>
      </c>
      <c r="G6740" t="s">
        <v>4595</v>
      </c>
      <c r="H6740" t="s">
        <v>53</v>
      </c>
      <c r="I6740" t="s">
        <v>54</v>
      </c>
      <c r="J6740" t="s">
        <v>154</v>
      </c>
      <c r="K6740" t="s">
        <v>70</v>
      </c>
      <c r="L6740">
        <v>94122</v>
      </c>
      <c r="M6740" t="s">
        <v>71</v>
      </c>
      <c r="N6740" t="s">
        <v>1935</v>
      </c>
      <c r="O6740" t="s">
        <v>73</v>
      </c>
      <c r="P6740" t="s">
        <v>102</v>
      </c>
      <c r="Q6740" t="s">
        <v>1936</v>
      </c>
      <c r="R6740" s="19">
        <v>48.031999999999996</v>
      </c>
      <c r="S6740" s="17">
        <v>4</v>
      </c>
      <c r="T6740" s="20">
        <v>0.2</v>
      </c>
      <c r="U6740" s="19">
        <v>15.6104</v>
      </c>
      <c r="V6740" s="20">
        <f t="shared" si="525"/>
        <v>0.32500000000000001</v>
      </c>
      <c r="W6740" s="17">
        <f t="shared" si="526"/>
        <v>2016</v>
      </c>
      <c r="X6740" t="str">
        <f t="shared" si="527"/>
        <v>Apr-2016</v>
      </c>
      <c r="Y6740" s="17">
        <f t="shared" si="528"/>
        <v>7</v>
      </c>
      <c r="Z6740" t="str">
        <f t="shared" si="529"/>
        <v>11-20%</v>
      </c>
      <c r="AA6740" s="17">
        <f>IF(COUNTIF($B$2:B6740,B6740)=1,1,0)</f>
        <v>0</v>
      </c>
      <c r="AB6740" s="17">
        <f>IF(COUNTIF($F$2:F6740,F6740)=1,1,0)</f>
        <v>0</v>
      </c>
    </row>
    <row r="6741" spans="1:28" x14ac:dyDescent="0.2">
      <c r="A6741" s="17">
        <v>6740</v>
      </c>
      <c r="B6741" t="s">
        <v>9101</v>
      </c>
      <c r="C6741" s="18">
        <v>41785</v>
      </c>
      <c r="D6741" s="18">
        <v>41790</v>
      </c>
      <c r="E6741" t="s">
        <v>77</v>
      </c>
      <c r="F6741" t="s">
        <v>4360</v>
      </c>
      <c r="G6741" t="s">
        <v>4361</v>
      </c>
      <c r="H6741" t="s">
        <v>53</v>
      </c>
      <c r="I6741" t="s">
        <v>54</v>
      </c>
      <c r="J6741" t="s">
        <v>330</v>
      </c>
      <c r="K6741" t="s">
        <v>238</v>
      </c>
      <c r="L6741">
        <v>60623</v>
      </c>
      <c r="M6741" t="s">
        <v>132</v>
      </c>
      <c r="N6741" t="s">
        <v>5592</v>
      </c>
      <c r="O6741" t="s">
        <v>73</v>
      </c>
      <c r="P6741" t="s">
        <v>86</v>
      </c>
      <c r="Q6741" t="s">
        <v>5593</v>
      </c>
      <c r="R6741" s="19">
        <v>102.624</v>
      </c>
      <c r="S6741" s="17">
        <v>3</v>
      </c>
      <c r="T6741" s="20">
        <v>0.2</v>
      </c>
      <c r="U6741" s="19">
        <v>7.6967999999999996</v>
      </c>
      <c r="V6741" s="20">
        <f t="shared" si="525"/>
        <v>7.4999999999999997E-2</v>
      </c>
      <c r="W6741" s="17">
        <f t="shared" si="526"/>
        <v>2014</v>
      </c>
      <c r="X6741" t="str">
        <f t="shared" si="527"/>
        <v>May-2014</v>
      </c>
      <c r="Y6741" s="17">
        <f t="shared" si="528"/>
        <v>5</v>
      </c>
      <c r="Z6741" t="str">
        <f t="shared" si="529"/>
        <v>11-20%</v>
      </c>
      <c r="AA6741" s="17">
        <f>IF(COUNTIF($B$2:B6741,B6741)=1,1,0)</f>
        <v>1</v>
      </c>
      <c r="AB6741" s="17">
        <f>IF(COUNTIF($F$2:F6741,F6741)=1,1,0)</f>
        <v>0</v>
      </c>
    </row>
    <row r="6742" spans="1:28" x14ac:dyDescent="0.2">
      <c r="A6742" s="17">
        <v>6741</v>
      </c>
      <c r="B6742" t="s">
        <v>9101</v>
      </c>
      <c r="C6742" s="18">
        <v>41785</v>
      </c>
      <c r="D6742" s="18">
        <v>41790</v>
      </c>
      <c r="E6742" t="s">
        <v>77</v>
      </c>
      <c r="F6742" t="s">
        <v>4360</v>
      </c>
      <c r="G6742" t="s">
        <v>4361</v>
      </c>
      <c r="H6742" t="s">
        <v>53</v>
      </c>
      <c r="I6742" t="s">
        <v>54</v>
      </c>
      <c r="J6742" t="s">
        <v>330</v>
      </c>
      <c r="K6742" t="s">
        <v>238</v>
      </c>
      <c r="L6742">
        <v>60623</v>
      </c>
      <c r="M6742" t="s">
        <v>132</v>
      </c>
      <c r="N6742" t="s">
        <v>4804</v>
      </c>
      <c r="O6742" t="s">
        <v>59</v>
      </c>
      <c r="P6742" t="s">
        <v>63</v>
      </c>
      <c r="Q6742" t="s">
        <v>4805</v>
      </c>
      <c r="R6742" s="19">
        <v>359.77199999999999</v>
      </c>
      <c r="S6742" s="17">
        <v>2</v>
      </c>
      <c r="T6742" s="20">
        <v>0.3</v>
      </c>
      <c r="U6742" s="19">
        <v>-5.1395999999999997</v>
      </c>
      <c r="V6742" s="20">
        <f t="shared" si="525"/>
        <v>-1.4285714285714285E-2</v>
      </c>
      <c r="W6742" s="17">
        <f t="shared" si="526"/>
        <v>2014</v>
      </c>
      <c r="X6742" t="str">
        <f t="shared" si="527"/>
        <v>May-2014</v>
      </c>
      <c r="Y6742" s="17">
        <f t="shared" si="528"/>
        <v>5</v>
      </c>
      <c r="Z6742" t="str">
        <f t="shared" si="529"/>
        <v>21-30%</v>
      </c>
      <c r="AA6742" s="17">
        <f>IF(COUNTIF($B$2:B6742,B6742)=1,1,0)</f>
        <v>0</v>
      </c>
      <c r="AB6742" s="17">
        <f>IF(COUNTIF($F$2:F6742,F6742)=1,1,0)</f>
        <v>0</v>
      </c>
    </row>
    <row r="6743" spans="1:28" x14ac:dyDescent="0.2">
      <c r="A6743" s="17">
        <v>6742</v>
      </c>
      <c r="B6743" t="s">
        <v>9101</v>
      </c>
      <c r="C6743" s="18">
        <v>41785</v>
      </c>
      <c r="D6743" s="18">
        <v>41790</v>
      </c>
      <c r="E6743" t="s">
        <v>77</v>
      </c>
      <c r="F6743" t="s">
        <v>4360</v>
      </c>
      <c r="G6743" t="s">
        <v>4361</v>
      </c>
      <c r="H6743" t="s">
        <v>53</v>
      </c>
      <c r="I6743" t="s">
        <v>54</v>
      </c>
      <c r="J6743" t="s">
        <v>330</v>
      </c>
      <c r="K6743" t="s">
        <v>238</v>
      </c>
      <c r="L6743">
        <v>60623</v>
      </c>
      <c r="M6743" t="s">
        <v>132</v>
      </c>
      <c r="N6743" t="s">
        <v>3153</v>
      </c>
      <c r="O6743" t="s">
        <v>73</v>
      </c>
      <c r="P6743" t="s">
        <v>95</v>
      </c>
      <c r="Q6743" t="s">
        <v>3154</v>
      </c>
      <c r="R6743" s="19">
        <v>13.391999999999999</v>
      </c>
      <c r="S6743" s="17">
        <v>3</v>
      </c>
      <c r="T6743" s="20">
        <v>0.2</v>
      </c>
      <c r="U6743" s="19">
        <v>3.1806000000000001</v>
      </c>
      <c r="V6743" s="20">
        <f t="shared" si="525"/>
        <v>0.23750000000000002</v>
      </c>
      <c r="W6743" s="17">
        <f t="shared" si="526"/>
        <v>2014</v>
      </c>
      <c r="X6743" t="str">
        <f t="shared" si="527"/>
        <v>May-2014</v>
      </c>
      <c r="Y6743" s="17">
        <f t="shared" si="528"/>
        <v>5</v>
      </c>
      <c r="Z6743" t="str">
        <f t="shared" si="529"/>
        <v>11-20%</v>
      </c>
      <c r="AA6743" s="17">
        <f>IF(COUNTIF($B$2:B6743,B6743)=1,1,0)</f>
        <v>0</v>
      </c>
      <c r="AB6743" s="17">
        <f>IF(COUNTIF($F$2:F6743,F6743)=1,1,0)</f>
        <v>0</v>
      </c>
    </row>
    <row r="6744" spans="1:28" x14ac:dyDescent="0.2">
      <c r="A6744" s="17">
        <v>6743</v>
      </c>
      <c r="B6744" t="s">
        <v>9102</v>
      </c>
      <c r="C6744" s="18">
        <v>42922</v>
      </c>
      <c r="D6744" s="18">
        <v>42927</v>
      </c>
      <c r="E6744" t="s">
        <v>77</v>
      </c>
      <c r="F6744" t="s">
        <v>1219</v>
      </c>
      <c r="G6744" t="s">
        <v>1220</v>
      </c>
      <c r="H6744" t="s">
        <v>53</v>
      </c>
      <c r="I6744" t="s">
        <v>54</v>
      </c>
      <c r="J6744" t="s">
        <v>69</v>
      </c>
      <c r="K6744" t="s">
        <v>70</v>
      </c>
      <c r="L6744">
        <v>90008</v>
      </c>
      <c r="M6744" t="s">
        <v>71</v>
      </c>
      <c r="N6744" t="s">
        <v>331</v>
      </c>
      <c r="O6744" t="s">
        <v>59</v>
      </c>
      <c r="P6744" t="s">
        <v>63</v>
      </c>
      <c r="Q6744" t="s">
        <v>579</v>
      </c>
      <c r="R6744" s="19">
        <v>122.136</v>
      </c>
      <c r="S6744" s="17">
        <v>3</v>
      </c>
      <c r="T6744" s="20">
        <v>0.2</v>
      </c>
      <c r="U6744" s="19">
        <v>-13.7403</v>
      </c>
      <c r="V6744" s="20">
        <f t="shared" si="525"/>
        <v>-0.1125</v>
      </c>
      <c r="W6744" s="17">
        <f t="shared" si="526"/>
        <v>2017</v>
      </c>
      <c r="X6744" t="str">
        <f t="shared" si="527"/>
        <v>Jul-2017</v>
      </c>
      <c r="Y6744" s="17">
        <f t="shared" si="528"/>
        <v>5</v>
      </c>
      <c r="Z6744" t="str">
        <f t="shared" si="529"/>
        <v>11-20%</v>
      </c>
      <c r="AA6744" s="17">
        <f>IF(COUNTIF($B$2:B6744,B6744)=1,1,0)</f>
        <v>1</v>
      </c>
      <c r="AB6744" s="17">
        <f>IF(COUNTIF($F$2:F6744,F6744)=1,1,0)</f>
        <v>0</v>
      </c>
    </row>
    <row r="6745" spans="1:28" x14ac:dyDescent="0.2">
      <c r="A6745" s="17">
        <v>6744</v>
      </c>
      <c r="B6745" t="s">
        <v>9103</v>
      </c>
      <c r="C6745" s="18">
        <v>42051</v>
      </c>
      <c r="D6745" s="18">
        <v>42055</v>
      </c>
      <c r="E6745" t="s">
        <v>77</v>
      </c>
      <c r="F6745" t="s">
        <v>1187</v>
      </c>
      <c r="G6745" t="s">
        <v>1188</v>
      </c>
      <c r="H6745" t="s">
        <v>68</v>
      </c>
      <c r="I6745" t="s">
        <v>54</v>
      </c>
      <c r="J6745" t="s">
        <v>271</v>
      </c>
      <c r="K6745" t="s">
        <v>2728</v>
      </c>
      <c r="L6745">
        <v>3820</v>
      </c>
      <c r="M6745" t="s">
        <v>175</v>
      </c>
      <c r="N6745" t="s">
        <v>685</v>
      </c>
      <c r="O6745" t="s">
        <v>73</v>
      </c>
      <c r="P6745" t="s">
        <v>117</v>
      </c>
      <c r="Q6745" t="s">
        <v>686</v>
      </c>
      <c r="R6745" s="19">
        <v>35.880000000000003</v>
      </c>
      <c r="S6745" s="17">
        <v>6</v>
      </c>
      <c r="T6745" s="20">
        <v>0</v>
      </c>
      <c r="U6745" s="19">
        <v>16.146000000000001</v>
      </c>
      <c r="V6745" s="20">
        <f t="shared" si="525"/>
        <v>0.45</v>
      </c>
      <c r="W6745" s="17">
        <f t="shared" si="526"/>
        <v>2015</v>
      </c>
      <c r="X6745" t="str">
        <f t="shared" si="527"/>
        <v>Feb-2015</v>
      </c>
      <c r="Y6745" s="17">
        <f t="shared" si="528"/>
        <v>4</v>
      </c>
      <c r="Z6745" t="str">
        <f t="shared" si="529"/>
        <v>0% (No Discount)</v>
      </c>
      <c r="AA6745" s="17">
        <f>IF(COUNTIF($B$2:B6745,B6745)=1,1,0)</f>
        <v>1</v>
      </c>
      <c r="AB6745" s="17">
        <f>IF(COUNTIF($F$2:F6745,F6745)=1,1,0)</f>
        <v>0</v>
      </c>
    </row>
    <row r="6746" spans="1:28" x14ac:dyDescent="0.2">
      <c r="A6746" s="17">
        <v>6745</v>
      </c>
      <c r="B6746" t="s">
        <v>9104</v>
      </c>
      <c r="C6746" s="18">
        <v>42902</v>
      </c>
      <c r="D6746" s="18">
        <v>42904</v>
      </c>
      <c r="E6746" t="s">
        <v>50</v>
      </c>
      <c r="F6746" t="s">
        <v>3294</v>
      </c>
      <c r="G6746" t="s">
        <v>3295</v>
      </c>
      <c r="H6746" t="s">
        <v>53</v>
      </c>
      <c r="I6746" t="s">
        <v>54</v>
      </c>
      <c r="J6746" t="s">
        <v>895</v>
      </c>
      <c r="K6746" t="s">
        <v>525</v>
      </c>
      <c r="L6746">
        <v>43017</v>
      </c>
      <c r="M6746" t="s">
        <v>175</v>
      </c>
      <c r="N6746" t="s">
        <v>2330</v>
      </c>
      <c r="O6746" t="s">
        <v>98</v>
      </c>
      <c r="P6746" t="s">
        <v>188</v>
      </c>
      <c r="Q6746" t="s">
        <v>2331</v>
      </c>
      <c r="R6746" s="19">
        <v>479.952</v>
      </c>
      <c r="S6746" s="17">
        <v>6</v>
      </c>
      <c r="T6746" s="20">
        <v>0.2</v>
      </c>
      <c r="U6746" s="19">
        <v>107.9892</v>
      </c>
      <c r="V6746" s="20">
        <f t="shared" si="525"/>
        <v>0.22500000000000001</v>
      </c>
      <c r="W6746" s="17">
        <f t="shared" si="526"/>
        <v>2017</v>
      </c>
      <c r="X6746" t="str">
        <f t="shared" si="527"/>
        <v>Jun-2017</v>
      </c>
      <c r="Y6746" s="17">
        <f t="shared" si="528"/>
        <v>2</v>
      </c>
      <c r="Z6746" t="str">
        <f t="shared" si="529"/>
        <v>11-20%</v>
      </c>
      <c r="AA6746" s="17">
        <f>IF(COUNTIF($B$2:B6746,B6746)=1,1,0)</f>
        <v>1</v>
      </c>
      <c r="AB6746" s="17">
        <f>IF(COUNTIF($F$2:F6746,F6746)=1,1,0)</f>
        <v>0</v>
      </c>
    </row>
    <row r="6747" spans="1:28" x14ac:dyDescent="0.2">
      <c r="A6747" s="17">
        <v>6746</v>
      </c>
      <c r="B6747" t="s">
        <v>9104</v>
      </c>
      <c r="C6747" s="18">
        <v>42902</v>
      </c>
      <c r="D6747" s="18">
        <v>42904</v>
      </c>
      <c r="E6747" t="s">
        <v>50</v>
      </c>
      <c r="F6747" t="s">
        <v>3294</v>
      </c>
      <c r="G6747" t="s">
        <v>3295</v>
      </c>
      <c r="H6747" t="s">
        <v>53</v>
      </c>
      <c r="I6747" t="s">
        <v>54</v>
      </c>
      <c r="J6747" t="s">
        <v>895</v>
      </c>
      <c r="K6747" t="s">
        <v>525</v>
      </c>
      <c r="L6747">
        <v>43017</v>
      </c>
      <c r="M6747" t="s">
        <v>175</v>
      </c>
      <c r="N6747" t="s">
        <v>1060</v>
      </c>
      <c r="O6747" t="s">
        <v>73</v>
      </c>
      <c r="P6747" t="s">
        <v>95</v>
      </c>
      <c r="Q6747" t="s">
        <v>1061</v>
      </c>
      <c r="R6747" s="19">
        <v>23.92</v>
      </c>
      <c r="S6747" s="17">
        <v>5</v>
      </c>
      <c r="T6747" s="20">
        <v>0.2</v>
      </c>
      <c r="U6747" s="19">
        <v>1.794</v>
      </c>
      <c r="V6747" s="20">
        <f t="shared" si="525"/>
        <v>7.4999999999999997E-2</v>
      </c>
      <c r="W6747" s="17">
        <f t="shared" si="526"/>
        <v>2017</v>
      </c>
      <c r="X6747" t="str">
        <f t="shared" si="527"/>
        <v>Jun-2017</v>
      </c>
      <c r="Y6747" s="17">
        <f t="shared" si="528"/>
        <v>2</v>
      </c>
      <c r="Z6747" t="str">
        <f t="shared" si="529"/>
        <v>11-20%</v>
      </c>
      <c r="AA6747" s="17">
        <f>IF(COUNTIF($B$2:B6747,B6747)=1,1,0)</f>
        <v>0</v>
      </c>
      <c r="AB6747" s="17">
        <f>IF(COUNTIF($F$2:F6747,F6747)=1,1,0)</f>
        <v>0</v>
      </c>
    </row>
    <row r="6748" spans="1:28" x14ac:dyDescent="0.2">
      <c r="A6748" s="17">
        <v>6747</v>
      </c>
      <c r="B6748" t="s">
        <v>9105</v>
      </c>
      <c r="C6748" s="18">
        <v>43052</v>
      </c>
      <c r="D6748" s="18">
        <v>43055</v>
      </c>
      <c r="E6748" t="s">
        <v>215</v>
      </c>
      <c r="F6748" t="s">
        <v>370</v>
      </c>
      <c r="G6748" t="s">
        <v>371</v>
      </c>
      <c r="H6748" t="s">
        <v>68</v>
      </c>
      <c r="I6748" t="s">
        <v>54</v>
      </c>
      <c r="J6748" t="s">
        <v>293</v>
      </c>
      <c r="K6748" t="s">
        <v>294</v>
      </c>
      <c r="L6748">
        <v>10009</v>
      </c>
      <c r="M6748" t="s">
        <v>175</v>
      </c>
      <c r="N6748" t="s">
        <v>6083</v>
      </c>
      <c r="O6748" t="s">
        <v>98</v>
      </c>
      <c r="P6748" t="s">
        <v>99</v>
      </c>
      <c r="Q6748" t="s">
        <v>6084</v>
      </c>
      <c r="R6748" s="19">
        <v>629.95000000000005</v>
      </c>
      <c r="S6748" s="17">
        <v>5</v>
      </c>
      <c r="T6748" s="20">
        <v>0</v>
      </c>
      <c r="U6748" s="19">
        <v>163.78700000000001</v>
      </c>
      <c r="V6748" s="20">
        <f t="shared" si="525"/>
        <v>0.26</v>
      </c>
      <c r="W6748" s="17">
        <f t="shared" si="526"/>
        <v>2017</v>
      </c>
      <c r="X6748" t="str">
        <f t="shared" si="527"/>
        <v>Nov-2017</v>
      </c>
      <c r="Y6748" s="17">
        <f t="shared" si="528"/>
        <v>3</v>
      </c>
      <c r="Z6748" t="str">
        <f t="shared" si="529"/>
        <v>0% (No Discount)</v>
      </c>
      <c r="AA6748" s="17">
        <f>IF(COUNTIF($B$2:B6748,B6748)=1,1,0)</f>
        <v>1</v>
      </c>
      <c r="AB6748" s="17">
        <f>IF(COUNTIF($F$2:F6748,F6748)=1,1,0)</f>
        <v>0</v>
      </c>
    </row>
    <row r="6749" spans="1:28" x14ac:dyDescent="0.2">
      <c r="A6749" s="17">
        <v>6748</v>
      </c>
      <c r="B6749" t="s">
        <v>9106</v>
      </c>
      <c r="C6749" s="18">
        <v>43080</v>
      </c>
      <c r="D6749" s="18">
        <v>43084</v>
      </c>
      <c r="E6749" t="s">
        <v>77</v>
      </c>
      <c r="F6749" t="s">
        <v>1853</v>
      </c>
      <c r="G6749" t="s">
        <v>1854</v>
      </c>
      <c r="H6749" t="s">
        <v>53</v>
      </c>
      <c r="I6749" t="s">
        <v>54</v>
      </c>
      <c r="J6749" t="s">
        <v>293</v>
      </c>
      <c r="K6749" t="s">
        <v>294</v>
      </c>
      <c r="L6749">
        <v>10035</v>
      </c>
      <c r="M6749" t="s">
        <v>175</v>
      </c>
      <c r="N6749" t="s">
        <v>1744</v>
      </c>
      <c r="O6749" t="s">
        <v>73</v>
      </c>
      <c r="P6749" t="s">
        <v>102</v>
      </c>
      <c r="Q6749" t="s">
        <v>1745</v>
      </c>
      <c r="R6749" s="19">
        <v>14.952</v>
      </c>
      <c r="S6749" s="17">
        <v>1</v>
      </c>
      <c r="T6749" s="20">
        <v>0.2</v>
      </c>
      <c r="U6749" s="19">
        <v>5.0462999999999996</v>
      </c>
      <c r="V6749" s="20">
        <f t="shared" si="525"/>
        <v>0.33749999999999997</v>
      </c>
      <c r="W6749" s="17">
        <f t="shared" si="526"/>
        <v>2017</v>
      </c>
      <c r="X6749" t="str">
        <f t="shared" si="527"/>
        <v>Dec-2017</v>
      </c>
      <c r="Y6749" s="17">
        <f t="shared" si="528"/>
        <v>4</v>
      </c>
      <c r="Z6749" t="str">
        <f t="shared" si="529"/>
        <v>11-20%</v>
      </c>
      <c r="AA6749" s="17">
        <f>IF(COUNTIF($B$2:B6749,B6749)=1,1,0)</f>
        <v>1</v>
      </c>
      <c r="AB6749" s="17">
        <f>IF(COUNTIF($F$2:F6749,F6749)=1,1,0)</f>
        <v>0</v>
      </c>
    </row>
    <row r="6750" spans="1:28" x14ac:dyDescent="0.2">
      <c r="A6750" s="17">
        <v>6749</v>
      </c>
      <c r="B6750" t="s">
        <v>9106</v>
      </c>
      <c r="C6750" s="18">
        <v>43080</v>
      </c>
      <c r="D6750" s="18">
        <v>43084</v>
      </c>
      <c r="E6750" t="s">
        <v>77</v>
      </c>
      <c r="F6750" t="s">
        <v>1853</v>
      </c>
      <c r="G6750" t="s">
        <v>1854</v>
      </c>
      <c r="H6750" t="s">
        <v>53</v>
      </c>
      <c r="I6750" t="s">
        <v>54</v>
      </c>
      <c r="J6750" t="s">
        <v>293</v>
      </c>
      <c r="K6750" t="s">
        <v>294</v>
      </c>
      <c r="L6750">
        <v>10035</v>
      </c>
      <c r="M6750" t="s">
        <v>175</v>
      </c>
      <c r="N6750" t="s">
        <v>5601</v>
      </c>
      <c r="O6750" t="s">
        <v>73</v>
      </c>
      <c r="P6750" t="s">
        <v>117</v>
      </c>
      <c r="Q6750" t="s">
        <v>5602</v>
      </c>
      <c r="R6750" s="19">
        <v>17.940000000000001</v>
      </c>
      <c r="S6750" s="17">
        <v>3</v>
      </c>
      <c r="T6750" s="20">
        <v>0</v>
      </c>
      <c r="U6750" s="19">
        <v>8.0730000000000004</v>
      </c>
      <c r="V6750" s="20">
        <f t="shared" si="525"/>
        <v>0.45</v>
      </c>
      <c r="W6750" s="17">
        <f t="shared" si="526"/>
        <v>2017</v>
      </c>
      <c r="X6750" t="str">
        <f t="shared" si="527"/>
        <v>Dec-2017</v>
      </c>
      <c r="Y6750" s="17">
        <f t="shared" si="528"/>
        <v>4</v>
      </c>
      <c r="Z6750" t="str">
        <f t="shared" si="529"/>
        <v>0% (No Discount)</v>
      </c>
      <c r="AA6750" s="17">
        <f>IF(COUNTIF($B$2:B6750,B6750)=1,1,0)</f>
        <v>0</v>
      </c>
      <c r="AB6750" s="17">
        <f>IF(COUNTIF($F$2:F6750,F6750)=1,1,0)</f>
        <v>0</v>
      </c>
    </row>
    <row r="6751" spans="1:28" x14ac:dyDescent="0.2">
      <c r="A6751" s="17">
        <v>6750</v>
      </c>
      <c r="B6751" t="s">
        <v>9106</v>
      </c>
      <c r="C6751" s="18">
        <v>43080</v>
      </c>
      <c r="D6751" s="18">
        <v>43084</v>
      </c>
      <c r="E6751" t="s">
        <v>77</v>
      </c>
      <c r="F6751" t="s">
        <v>1853</v>
      </c>
      <c r="G6751" t="s">
        <v>1854</v>
      </c>
      <c r="H6751" t="s">
        <v>53</v>
      </c>
      <c r="I6751" t="s">
        <v>54</v>
      </c>
      <c r="J6751" t="s">
        <v>293</v>
      </c>
      <c r="K6751" t="s">
        <v>294</v>
      </c>
      <c r="L6751">
        <v>10035</v>
      </c>
      <c r="M6751" t="s">
        <v>175</v>
      </c>
      <c r="N6751" t="s">
        <v>7975</v>
      </c>
      <c r="O6751" t="s">
        <v>98</v>
      </c>
      <c r="P6751" t="s">
        <v>99</v>
      </c>
      <c r="Q6751" t="s">
        <v>7976</v>
      </c>
      <c r="R6751" s="19">
        <v>116.98</v>
      </c>
      <c r="S6751" s="17">
        <v>2</v>
      </c>
      <c r="T6751" s="20">
        <v>0</v>
      </c>
      <c r="U6751" s="19">
        <v>29.245000000000001</v>
      </c>
      <c r="V6751" s="20">
        <f t="shared" si="525"/>
        <v>0.25</v>
      </c>
      <c r="W6751" s="17">
        <f t="shared" si="526"/>
        <v>2017</v>
      </c>
      <c r="X6751" t="str">
        <f t="shared" si="527"/>
        <v>Dec-2017</v>
      </c>
      <c r="Y6751" s="17">
        <f t="shared" si="528"/>
        <v>4</v>
      </c>
      <c r="Z6751" t="str">
        <f t="shared" si="529"/>
        <v>0% (No Discount)</v>
      </c>
      <c r="AA6751" s="17">
        <f>IF(COUNTIF($B$2:B6751,B6751)=1,1,0)</f>
        <v>0</v>
      </c>
      <c r="AB6751" s="17">
        <f>IF(COUNTIF($F$2:F6751,F6751)=1,1,0)</f>
        <v>0</v>
      </c>
    </row>
    <row r="6752" spans="1:28" x14ac:dyDescent="0.2">
      <c r="A6752" s="17">
        <v>6751</v>
      </c>
      <c r="B6752" t="s">
        <v>9107</v>
      </c>
      <c r="C6752" s="18">
        <v>42549</v>
      </c>
      <c r="D6752" s="18">
        <v>42551</v>
      </c>
      <c r="E6752" t="s">
        <v>50</v>
      </c>
      <c r="F6752" t="s">
        <v>6154</v>
      </c>
      <c r="G6752" t="s">
        <v>6155</v>
      </c>
      <c r="H6752" t="s">
        <v>53</v>
      </c>
      <c r="I6752" t="s">
        <v>54</v>
      </c>
      <c r="J6752" t="s">
        <v>4860</v>
      </c>
      <c r="K6752" t="s">
        <v>817</v>
      </c>
      <c r="L6752">
        <v>7501</v>
      </c>
      <c r="M6752" t="s">
        <v>175</v>
      </c>
      <c r="N6752" t="s">
        <v>6630</v>
      </c>
      <c r="O6752" t="s">
        <v>59</v>
      </c>
      <c r="P6752" t="s">
        <v>63</v>
      </c>
      <c r="Q6752" t="s">
        <v>6631</v>
      </c>
      <c r="R6752" s="19">
        <v>121.96</v>
      </c>
      <c r="S6752" s="17">
        <v>2</v>
      </c>
      <c r="T6752" s="20">
        <v>0</v>
      </c>
      <c r="U6752" s="19">
        <v>20.7332</v>
      </c>
      <c r="V6752" s="20">
        <f t="shared" si="525"/>
        <v>0.17</v>
      </c>
      <c r="W6752" s="17">
        <f t="shared" si="526"/>
        <v>2016</v>
      </c>
      <c r="X6752" t="str">
        <f t="shared" si="527"/>
        <v>Jun-2016</v>
      </c>
      <c r="Y6752" s="17">
        <f t="shared" si="528"/>
        <v>2</v>
      </c>
      <c r="Z6752" t="str">
        <f t="shared" si="529"/>
        <v>0% (No Discount)</v>
      </c>
      <c r="AA6752" s="17">
        <f>IF(COUNTIF($B$2:B6752,B6752)=1,1,0)</f>
        <v>1</v>
      </c>
      <c r="AB6752" s="17">
        <f>IF(COUNTIF($F$2:F6752,F6752)=1,1,0)</f>
        <v>0</v>
      </c>
    </row>
    <row r="6753" spans="1:28" x14ac:dyDescent="0.2">
      <c r="A6753" s="17">
        <v>6752</v>
      </c>
      <c r="B6753" t="s">
        <v>9107</v>
      </c>
      <c r="C6753" s="18">
        <v>42549</v>
      </c>
      <c r="D6753" s="18">
        <v>42551</v>
      </c>
      <c r="E6753" t="s">
        <v>50</v>
      </c>
      <c r="F6753" t="s">
        <v>6154</v>
      </c>
      <c r="G6753" t="s">
        <v>6155</v>
      </c>
      <c r="H6753" t="s">
        <v>53</v>
      </c>
      <c r="I6753" t="s">
        <v>54</v>
      </c>
      <c r="J6753" t="s">
        <v>4860</v>
      </c>
      <c r="K6753" t="s">
        <v>817</v>
      </c>
      <c r="L6753">
        <v>7501</v>
      </c>
      <c r="M6753" t="s">
        <v>175</v>
      </c>
      <c r="N6753" t="s">
        <v>6541</v>
      </c>
      <c r="O6753" t="s">
        <v>73</v>
      </c>
      <c r="P6753" t="s">
        <v>105</v>
      </c>
      <c r="Q6753" t="s">
        <v>6542</v>
      </c>
      <c r="R6753" s="19">
        <v>8.74</v>
      </c>
      <c r="S6753" s="17">
        <v>2</v>
      </c>
      <c r="T6753" s="20">
        <v>0</v>
      </c>
      <c r="U6753" s="19">
        <v>2.2724000000000002</v>
      </c>
      <c r="V6753" s="20">
        <f t="shared" si="525"/>
        <v>0.26</v>
      </c>
      <c r="W6753" s="17">
        <f t="shared" si="526"/>
        <v>2016</v>
      </c>
      <c r="X6753" t="str">
        <f t="shared" si="527"/>
        <v>Jun-2016</v>
      </c>
      <c r="Y6753" s="17">
        <f t="shared" si="528"/>
        <v>2</v>
      </c>
      <c r="Z6753" t="str">
        <f t="shared" si="529"/>
        <v>0% (No Discount)</v>
      </c>
      <c r="AA6753" s="17">
        <f>IF(COUNTIF($B$2:B6753,B6753)=1,1,0)</f>
        <v>0</v>
      </c>
      <c r="AB6753" s="17">
        <f>IF(COUNTIF($F$2:F6753,F6753)=1,1,0)</f>
        <v>0</v>
      </c>
    </row>
    <row r="6754" spans="1:28" x14ac:dyDescent="0.2">
      <c r="A6754" s="17">
        <v>6753</v>
      </c>
      <c r="B6754" t="s">
        <v>9107</v>
      </c>
      <c r="C6754" s="18">
        <v>42549</v>
      </c>
      <c r="D6754" s="18">
        <v>42551</v>
      </c>
      <c r="E6754" t="s">
        <v>50</v>
      </c>
      <c r="F6754" t="s">
        <v>6154</v>
      </c>
      <c r="G6754" t="s">
        <v>6155</v>
      </c>
      <c r="H6754" t="s">
        <v>53</v>
      </c>
      <c r="I6754" t="s">
        <v>54</v>
      </c>
      <c r="J6754" t="s">
        <v>4860</v>
      </c>
      <c r="K6754" t="s">
        <v>817</v>
      </c>
      <c r="L6754">
        <v>7501</v>
      </c>
      <c r="M6754" t="s">
        <v>175</v>
      </c>
      <c r="N6754" t="s">
        <v>1352</v>
      </c>
      <c r="O6754" t="s">
        <v>73</v>
      </c>
      <c r="P6754" t="s">
        <v>117</v>
      </c>
      <c r="Q6754" t="s">
        <v>1353</v>
      </c>
      <c r="R6754" s="19">
        <v>61.96</v>
      </c>
      <c r="S6754" s="17">
        <v>2</v>
      </c>
      <c r="T6754" s="20">
        <v>0</v>
      </c>
      <c r="U6754" s="19">
        <v>27.882000000000001</v>
      </c>
      <c r="V6754" s="20">
        <f t="shared" si="525"/>
        <v>0.45</v>
      </c>
      <c r="W6754" s="17">
        <f t="shared" si="526"/>
        <v>2016</v>
      </c>
      <c r="X6754" t="str">
        <f t="shared" si="527"/>
        <v>Jun-2016</v>
      </c>
      <c r="Y6754" s="17">
        <f t="shared" si="528"/>
        <v>2</v>
      </c>
      <c r="Z6754" t="str">
        <f t="shared" si="529"/>
        <v>0% (No Discount)</v>
      </c>
      <c r="AA6754" s="17">
        <f>IF(COUNTIF($B$2:B6754,B6754)=1,1,0)</f>
        <v>0</v>
      </c>
      <c r="AB6754" s="17">
        <f>IF(COUNTIF($F$2:F6754,F6754)=1,1,0)</f>
        <v>0</v>
      </c>
    </row>
    <row r="6755" spans="1:28" x14ac:dyDescent="0.2">
      <c r="A6755" s="17">
        <v>6754</v>
      </c>
      <c r="B6755" t="s">
        <v>9107</v>
      </c>
      <c r="C6755" s="18">
        <v>42549</v>
      </c>
      <c r="D6755" s="18">
        <v>42551</v>
      </c>
      <c r="E6755" t="s">
        <v>50</v>
      </c>
      <c r="F6755" t="s">
        <v>6154</v>
      </c>
      <c r="G6755" t="s">
        <v>6155</v>
      </c>
      <c r="H6755" t="s">
        <v>53</v>
      </c>
      <c r="I6755" t="s">
        <v>54</v>
      </c>
      <c r="J6755" t="s">
        <v>4860</v>
      </c>
      <c r="K6755" t="s">
        <v>817</v>
      </c>
      <c r="L6755">
        <v>7501</v>
      </c>
      <c r="M6755" t="s">
        <v>175</v>
      </c>
      <c r="N6755" t="s">
        <v>5857</v>
      </c>
      <c r="O6755" t="s">
        <v>73</v>
      </c>
      <c r="P6755" t="s">
        <v>102</v>
      </c>
      <c r="Q6755" t="s">
        <v>5858</v>
      </c>
      <c r="R6755" s="19">
        <v>7.96</v>
      </c>
      <c r="S6755" s="17">
        <v>2</v>
      </c>
      <c r="T6755" s="20">
        <v>0</v>
      </c>
      <c r="U6755" s="19">
        <v>3.7412000000000001</v>
      </c>
      <c r="V6755" s="20">
        <f t="shared" si="525"/>
        <v>0.47000000000000003</v>
      </c>
      <c r="W6755" s="17">
        <f t="shared" si="526"/>
        <v>2016</v>
      </c>
      <c r="X6755" t="str">
        <f t="shared" si="527"/>
        <v>Jun-2016</v>
      </c>
      <c r="Y6755" s="17">
        <f t="shared" si="528"/>
        <v>2</v>
      </c>
      <c r="Z6755" t="str">
        <f t="shared" si="529"/>
        <v>0% (No Discount)</v>
      </c>
      <c r="AA6755" s="17">
        <f>IF(COUNTIF($B$2:B6755,B6755)=1,1,0)</f>
        <v>0</v>
      </c>
      <c r="AB6755" s="17">
        <f>IF(COUNTIF($F$2:F6755,F6755)=1,1,0)</f>
        <v>0</v>
      </c>
    </row>
    <row r="6756" spans="1:28" x14ac:dyDescent="0.2">
      <c r="A6756" s="17">
        <v>6755</v>
      </c>
      <c r="B6756" t="s">
        <v>9107</v>
      </c>
      <c r="C6756" s="18">
        <v>42549</v>
      </c>
      <c r="D6756" s="18">
        <v>42551</v>
      </c>
      <c r="E6756" t="s">
        <v>50</v>
      </c>
      <c r="F6756" t="s">
        <v>6154</v>
      </c>
      <c r="G6756" t="s">
        <v>6155</v>
      </c>
      <c r="H6756" t="s">
        <v>53</v>
      </c>
      <c r="I6756" t="s">
        <v>54</v>
      </c>
      <c r="J6756" t="s">
        <v>4860</v>
      </c>
      <c r="K6756" t="s">
        <v>817</v>
      </c>
      <c r="L6756">
        <v>7501</v>
      </c>
      <c r="M6756" t="s">
        <v>175</v>
      </c>
      <c r="N6756" t="s">
        <v>133</v>
      </c>
      <c r="O6756" t="s">
        <v>73</v>
      </c>
      <c r="P6756" t="s">
        <v>105</v>
      </c>
      <c r="Q6756" t="s">
        <v>134</v>
      </c>
      <c r="R6756" s="19">
        <v>275.24</v>
      </c>
      <c r="S6756" s="17">
        <v>4</v>
      </c>
      <c r="T6756" s="20">
        <v>0</v>
      </c>
      <c r="U6756" s="19">
        <v>121.1056</v>
      </c>
      <c r="V6756" s="20">
        <f t="shared" si="525"/>
        <v>0.43999999999999995</v>
      </c>
      <c r="W6756" s="17">
        <f t="shared" si="526"/>
        <v>2016</v>
      </c>
      <c r="X6756" t="str">
        <f t="shared" si="527"/>
        <v>Jun-2016</v>
      </c>
      <c r="Y6756" s="17">
        <f t="shared" si="528"/>
        <v>2</v>
      </c>
      <c r="Z6756" t="str">
        <f t="shared" si="529"/>
        <v>0% (No Discount)</v>
      </c>
      <c r="AA6756" s="17">
        <f>IF(COUNTIF($B$2:B6756,B6756)=1,1,0)</f>
        <v>0</v>
      </c>
      <c r="AB6756" s="17">
        <f>IF(COUNTIF($F$2:F6756,F6756)=1,1,0)</f>
        <v>0</v>
      </c>
    </row>
    <row r="6757" spans="1:28" x14ac:dyDescent="0.2">
      <c r="A6757" s="17">
        <v>6756</v>
      </c>
      <c r="B6757" t="s">
        <v>9108</v>
      </c>
      <c r="C6757" s="18">
        <v>42993</v>
      </c>
      <c r="D6757" s="18">
        <v>42997</v>
      </c>
      <c r="E6757" t="s">
        <v>77</v>
      </c>
      <c r="F6757" t="s">
        <v>9109</v>
      </c>
      <c r="G6757" t="s">
        <v>9110</v>
      </c>
      <c r="H6757" t="s">
        <v>68</v>
      </c>
      <c r="I6757" t="s">
        <v>54</v>
      </c>
      <c r="J6757" t="s">
        <v>1149</v>
      </c>
      <c r="K6757" t="s">
        <v>817</v>
      </c>
      <c r="L6757">
        <v>8701</v>
      </c>
      <c r="M6757" t="s">
        <v>175</v>
      </c>
      <c r="N6757" t="s">
        <v>6193</v>
      </c>
      <c r="O6757" t="s">
        <v>59</v>
      </c>
      <c r="P6757" t="s">
        <v>92</v>
      </c>
      <c r="Q6757" t="s">
        <v>6194</v>
      </c>
      <c r="R6757" s="19">
        <v>47.4</v>
      </c>
      <c r="S6757" s="17">
        <v>5</v>
      </c>
      <c r="T6757" s="20">
        <v>0</v>
      </c>
      <c r="U6757" s="19">
        <v>18.96</v>
      </c>
      <c r="V6757" s="20">
        <f t="shared" si="525"/>
        <v>0.4</v>
      </c>
      <c r="W6757" s="17">
        <f t="shared" si="526"/>
        <v>2017</v>
      </c>
      <c r="X6757" t="str">
        <f t="shared" si="527"/>
        <v>Sep-2017</v>
      </c>
      <c r="Y6757" s="17">
        <f t="shared" si="528"/>
        <v>4</v>
      </c>
      <c r="Z6757" t="str">
        <f t="shared" si="529"/>
        <v>0% (No Discount)</v>
      </c>
      <c r="AA6757" s="17">
        <f>IF(COUNTIF($B$2:B6757,B6757)=1,1,0)</f>
        <v>1</v>
      </c>
      <c r="AB6757" s="17">
        <f>IF(COUNTIF($F$2:F6757,F6757)=1,1,0)</f>
        <v>1</v>
      </c>
    </row>
    <row r="6758" spans="1:28" x14ac:dyDescent="0.2">
      <c r="A6758" s="17">
        <v>6757</v>
      </c>
      <c r="B6758" t="s">
        <v>9108</v>
      </c>
      <c r="C6758" s="18">
        <v>42993</v>
      </c>
      <c r="D6758" s="18">
        <v>42997</v>
      </c>
      <c r="E6758" t="s">
        <v>77</v>
      </c>
      <c r="F6758" t="s">
        <v>9109</v>
      </c>
      <c r="G6758" t="s">
        <v>9110</v>
      </c>
      <c r="H6758" t="s">
        <v>68</v>
      </c>
      <c r="I6758" t="s">
        <v>54</v>
      </c>
      <c r="J6758" t="s">
        <v>1149</v>
      </c>
      <c r="K6758" t="s">
        <v>817</v>
      </c>
      <c r="L6758">
        <v>8701</v>
      </c>
      <c r="M6758" t="s">
        <v>175</v>
      </c>
      <c r="N6758" t="s">
        <v>6988</v>
      </c>
      <c r="O6758" t="s">
        <v>59</v>
      </c>
      <c r="P6758" t="s">
        <v>63</v>
      </c>
      <c r="Q6758" t="s">
        <v>6989</v>
      </c>
      <c r="R6758" s="19">
        <v>512.96</v>
      </c>
      <c r="S6758" s="17">
        <v>4</v>
      </c>
      <c r="T6758" s="20">
        <v>0</v>
      </c>
      <c r="U6758" s="19">
        <v>143.62880000000001</v>
      </c>
      <c r="V6758" s="20">
        <f t="shared" si="525"/>
        <v>0.28000000000000003</v>
      </c>
      <c r="W6758" s="17">
        <f t="shared" si="526"/>
        <v>2017</v>
      </c>
      <c r="X6758" t="str">
        <f t="shared" si="527"/>
        <v>Sep-2017</v>
      </c>
      <c r="Y6758" s="17">
        <f t="shared" si="528"/>
        <v>4</v>
      </c>
      <c r="Z6758" t="str">
        <f t="shared" si="529"/>
        <v>0% (No Discount)</v>
      </c>
      <c r="AA6758" s="17">
        <f>IF(COUNTIF($B$2:B6758,B6758)=1,1,0)</f>
        <v>0</v>
      </c>
      <c r="AB6758" s="17">
        <f>IF(COUNTIF($F$2:F6758,F6758)=1,1,0)</f>
        <v>0</v>
      </c>
    </row>
    <row r="6759" spans="1:28" x14ac:dyDescent="0.2">
      <c r="A6759" s="17">
        <v>6758</v>
      </c>
      <c r="B6759" t="s">
        <v>9108</v>
      </c>
      <c r="C6759" s="18">
        <v>42993</v>
      </c>
      <c r="D6759" s="18">
        <v>42997</v>
      </c>
      <c r="E6759" t="s">
        <v>77</v>
      </c>
      <c r="F6759" t="s">
        <v>9109</v>
      </c>
      <c r="G6759" t="s">
        <v>9110</v>
      </c>
      <c r="H6759" t="s">
        <v>68</v>
      </c>
      <c r="I6759" t="s">
        <v>54</v>
      </c>
      <c r="J6759" t="s">
        <v>1149</v>
      </c>
      <c r="K6759" t="s">
        <v>817</v>
      </c>
      <c r="L6759">
        <v>8701</v>
      </c>
      <c r="M6759" t="s">
        <v>175</v>
      </c>
      <c r="N6759" t="s">
        <v>3175</v>
      </c>
      <c r="O6759" t="s">
        <v>98</v>
      </c>
      <c r="P6759" t="s">
        <v>99</v>
      </c>
      <c r="Q6759" t="s">
        <v>3176</v>
      </c>
      <c r="R6759" s="19">
        <v>395.94</v>
      </c>
      <c r="S6759" s="17">
        <v>6</v>
      </c>
      <c r="T6759" s="20">
        <v>0</v>
      </c>
      <c r="U6759" s="19">
        <v>102.9444</v>
      </c>
      <c r="V6759" s="20">
        <f t="shared" si="525"/>
        <v>0.26</v>
      </c>
      <c r="W6759" s="17">
        <f t="shared" si="526"/>
        <v>2017</v>
      </c>
      <c r="X6759" t="str">
        <f t="shared" si="527"/>
        <v>Sep-2017</v>
      </c>
      <c r="Y6759" s="17">
        <f t="shared" si="528"/>
        <v>4</v>
      </c>
      <c r="Z6759" t="str">
        <f t="shared" si="529"/>
        <v>0% (No Discount)</v>
      </c>
      <c r="AA6759" s="17">
        <f>IF(COUNTIF($B$2:B6759,B6759)=1,1,0)</f>
        <v>0</v>
      </c>
      <c r="AB6759" s="17">
        <f>IF(COUNTIF($F$2:F6759,F6759)=1,1,0)</f>
        <v>0</v>
      </c>
    </row>
    <row r="6760" spans="1:28" x14ac:dyDescent="0.2">
      <c r="A6760" s="17">
        <v>6759</v>
      </c>
      <c r="B6760" t="s">
        <v>9108</v>
      </c>
      <c r="C6760" s="18">
        <v>42993</v>
      </c>
      <c r="D6760" s="18">
        <v>42997</v>
      </c>
      <c r="E6760" t="s">
        <v>77</v>
      </c>
      <c r="F6760" t="s">
        <v>9109</v>
      </c>
      <c r="G6760" t="s">
        <v>9110</v>
      </c>
      <c r="H6760" t="s">
        <v>68</v>
      </c>
      <c r="I6760" t="s">
        <v>54</v>
      </c>
      <c r="J6760" t="s">
        <v>1149</v>
      </c>
      <c r="K6760" t="s">
        <v>817</v>
      </c>
      <c r="L6760">
        <v>8701</v>
      </c>
      <c r="M6760" t="s">
        <v>175</v>
      </c>
      <c r="N6760" t="s">
        <v>1443</v>
      </c>
      <c r="O6760" t="s">
        <v>73</v>
      </c>
      <c r="P6760" t="s">
        <v>86</v>
      </c>
      <c r="Q6760" t="s">
        <v>1444</v>
      </c>
      <c r="R6760" s="19">
        <v>81.96</v>
      </c>
      <c r="S6760" s="17">
        <v>2</v>
      </c>
      <c r="T6760" s="20">
        <v>0</v>
      </c>
      <c r="U6760" s="19">
        <v>0</v>
      </c>
      <c r="V6760" s="20">
        <f t="shared" si="525"/>
        <v>0</v>
      </c>
      <c r="W6760" s="17">
        <f t="shared" si="526"/>
        <v>2017</v>
      </c>
      <c r="X6760" t="str">
        <f t="shared" si="527"/>
        <v>Sep-2017</v>
      </c>
      <c r="Y6760" s="17">
        <f t="shared" si="528"/>
        <v>4</v>
      </c>
      <c r="Z6760" t="str">
        <f t="shared" si="529"/>
        <v>0% (No Discount)</v>
      </c>
      <c r="AA6760" s="17">
        <f>IF(COUNTIF($B$2:B6760,B6760)=1,1,0)</f>
        <v>0</v>
      </c>
      <c r="AB6760" s="17">
        <f>IF(COUNTIF($F$2:F6760,F6760)=1,1,0)</f>
        <v>0</v>
      </c>
    </row>
    <row r="6761" spans="1:28" x14ac:dyDescent="0.2">
      <c r="A6761" s="17">
        <v>6760</v>
      </c>
      <c r="B6761" t="s">
        <v>9111</v>
      </c>
      <c r="C6761" s="18">
        <v>43071</v>
      </c>
      <c r="D6761" s="18">
        <v>43077</v>
      </c>
      <c r="E6761" t="s">
        <v>77</v>
      </c>
      <c r="F6761" t="s">
        <v>8403</v>
      </c>
      <c r="G6761" t="s">
        <v>8404</v>
      </c>
      <c r="H6761" t="s">
        <v>53</v>
      </c>
      <c r="I6761" t="s">
        <v>54</v>
      </c>
      <c r="J6761" t="s">
        <v>4524</v>
      </c>
      <c r="K6761" t="s">
        <v>115</v>
      </c>
      <c r="L6761">
        <v>27405</v>
      </c>
      <c r="M6761" t="s">
        <v>57</v>
      </c>
      <c r="N6761" t="s">
        <v>3507</v>
      </c>
      <c r="O6761" t="s">
        <v>73</v>
      </c>
      <c r="P6761" t="s">
        <v>95</v>
      </c>
      <c r="Q6761" t="s">
        <v>3508</v>
      </c>
      <c r="R6761" s="19">
        <v>32.776000000000003</v>
      </c>
      <c r="S6761" s="17">
        <v>1</v>
      </c>
      <c r="T6761" s="20">
        <v>0.2</v>
      </c>
      <c r="U6761" s="19">
        <v>2.4582000000000002</v>
      </c>
      <c r="V6761" s="20">
        <f t="shared" si="525"/>
        <v>7.4999999999999997E-2</v>
      </c>
      <c r="W6761" s="17">
        <f t="shared" si="526"/>
        <v>2017</v>
      </c>
      <c r="X6761" t="str">
        <f t="shared" si="527"/>
        <v>Dec-2017</v>
      </c>
      <c r="Y6761" s="17">
        <f t="shared" si="528"/>
        <v>6</v>
      </c>
      <c r="Z6761" t="str">
        <f t="shared" si="529"/>
        <v>11-20%</v>
      </c>
      <c r="AA6761" s="17">
        <f>IF(COUNTIF($B$2:B6761,B6761)=1,1,0)</f>
        <v>1</v>
      </c>
      <c r="AB6761" s="17">
        <f>IF(COUNTIF($F$2:F6761,F6761)=1,1,0)</f>
        <v>0</v>
      </c>
    </row>
    <row r="6762" spans="1:28" x14ac:dyDescent="0.2">
      <c r="A6762" s="17">
        <v>6761</v>
      </c>
      <c r="B6762" t="s">
        <v>9112</v>
      </c>
      <c r="C6762" s="18">
        <v>42912</v>
      </c>
      <c r="D6762" s="18">
        <v>42916</v>
      </c>
      <c r="E6762" t="s">
        <v>77</v>
      </c>
      <c r="F6762" t="s">
        <v>1381</v>
      </c>
      <c r="G6762" t="s">
        <v>1382</v>
      </c>
      <c r="H6762" t="s">
        <v>53</v>
      </c>
      <c r="I6762" t="s">
        <v>54</v>
      </c>
      <c r="J6762" t="s">
        <v>293</v>
      </c>
      <c r="K6762" t="s">
        <v>294</v>
      </c>
      <c r="L6762">
        <v>10035</v>
      </c>
      <c r="M6762" t="s">
        <v>175</v>
      </c>
      <c r="N6762" t="s">
        <v>367</v>
      </c>
      <c r="O6762" t="s">
        <v>73</v>
      </c>
      <c r="P6762" t="s">
        <v>86</v>
      </c>
      <c r="Q6762" t="s">
        <v>368</v>
      </c>
      <c r="R6762" s="19">
        <v>272.94</v>
      </c>
      <c r="S6762" s="17">
        <v>3</v>
      </c>
      <c r="T6762" s="20">
        <v>0</v>
      </c>
      <c r="U6762" s="19">
        <v>0</v>
      </c>
      <c r="V6762" s="20">
        <f t="shared" si="525"/>
        <v>0</v>
      </c>
      <c r="W6762" s="17">
        <f t="shared" si="526"/>
        <v>2017</v>
      </c>
      <c r="X6762" t="str">
        <f t="shared" si="527"/>
        <v>Jun-2017</v>
      </c>
      <c r="Y6762" s="17">
        <f t="shared" si="528"/>
        <v>4</v>
      </c>
      <c r="Z6762" t="str">
        <f t="shared" si="529"/>
        <v>0% (No Discount)</v>
      </c>
      <c r="AA6762" s="17">
        <f>IF(COUNTIF($B$2:B6762,B6762)=1,1,0)</f>
        <v>1</v>
      </c>
      <c r="AB6762" s="17">
        <f>IF(COUNTIF($F$2:F6762,F6762)=1,1,0)</f>
        <v>0</v>
      </c>
    </row>
    <row r="6763" spans="1:28" x14ac:dyDescent="0.2">
      <c r="A6763" s="17">
        <v>6762</v>
      </c>
      <c r="B6763" t="s">
        <v>9113</v>
      </c>
      <c r="C6763" s="18">
        <v>42575</v>
      </c>
      <c r="D6763" s="18">
        <v>42577</v>
      </c>
      <c r="E6763" t="s">
        <v>50</v>
      </c>
      <c r="F6763" t="s">
        <v>6833</v>
      </c>
      <c r="G6763" t="s">
        <v>6834</v>
      </c>
      <c r="H6763" t="s">
        <v>68</v>
      </c>
      <c r="I6763" t="s">
        <v>54</v>
      </c>
      <c r="J6763" t="s">
        <v>293</v>
      </c>
      <c r="K6763" t="s">
        <v>294</v>
      </c>
      <c r="L6763">
        <v>10035</v>
      </c>
      <c r="M6763" t="s">
        <v>175</v>
      </c>
      <c r="N6763" t="s">
        <v>3531</v>
      </c>
      <c r="O6763" t="s">
        <v>59</v>
      </c>
      <c r="P6763" t="s">
        <v>63</v>
      </c>
      <c r="Q6763" t="s">
        <v>3532</v>
      </c>
      <c r="R6763" s="19">
        <v>253.76400000000001</v>
      </c>
      <c r="S6763" s="17">
        <v>2</v>
      </c>
      <c r="T6763" s="20">
        <v>0.1</v>
      </c>
      <c r="U6763" s="19">
        <v>31.015599999999999</v>
      </c>
      <c r="V6763" s="20">
        <f t="shared" si="525"/>
        <v>0.12222222222222222</v>
      </c>
      <c r="W6763" s="17">
        <f t="shared" si="526"/>
        <v>2016</v>
      </c>
      <c r="X6763" t="str">
        <f t="shared" si="527"/>
        <v>Jul-2016</v>
      </c>
      <c r="Y6763" s="17">
        <f t="shared" si="528"/>
        <v>2</v>
      </c>
      <c r="Z6763" t="str">
        <f t="shared" si="529"/>
        <v>1-10%</v>
      </c>
      <c r="AA6763" s="17">
        <f>IF(COUNTIF($B$2:B6763,B6763)=1,1,0)</f>
        <v>1</v>
      </c>
      <c r="AB6763" s="17">
        <f>IF(COUNTIF($F$2:F6763,F6763)=1,1,0)</f>
        <v>0</v>
      </c>
    </row>
    <row r="6764" spans="1:28" x14ac:dyDescent="0.2">
      <c r="A6764" s="17">
        <v>6763</v>
      </c>
      <c r="B6764" t="s">
        <v>9114</v>
      </c>
      <c r="C6764" s="18">
        <v>42615</v>
      </c>
      <c r="D6764" s="18">
        <v>42621</v>
      </c>
      <c r="E6764" t="s">
        <v>77</v>
      </c>
      <c r="F6764" t="s">
        <v>1847</v>
      </c>
      <c r="G6764" t="s">
        <v>1848</v>
      </c>
      <c r="H6764" t="s">
        <v>53</v>
      </c>
      <c r="I6764" t="s">
        <v>54</v>
      </c>
      <c r="J6764" t="s">
        <v>330</v>
      </c>
      <c r="K6764" t="s">
        <v>238</v>
      </c>
      <c r="L6764">
        <v>60623</v>
      </c>
      <c r="M6764" t="s">
        <v>132</v>
      </c>
      <c r="N6764" t="s">
        <v>72</v>
      </c>
      <c r="O6764" t="s">
        <v>73</v>
      </c>
      <c r="P6764" t="s">
        <v>74</v>
      </c>
      <c r="Q6764" t="s">
        <v>75</v>
      </c>
      <c r="R6764" s="19">
        <v>29.24</v>
      </c>
      <c r="S6764" s="17">
        <v>5</v>
      </c>
      <c r="T6764" s="20">
        <v>0.2</v>
      </c>
      <c r="U6764" s="19">
        <v>9.8684999999999992</v>
      </c>
      <c r="V6764" s="20">
        <f t="shared" si="525"/>
        <v>0.33749999999999997</v>
      </c>
      <c r="W6764" s="17">
        <f t="shared" si="526"/>
        <v>2016</v>
      </c>
      <c r="X6764" t="str">
        <f t="shared" si="527"/>
        <v>Sep-2016</v>
      </c>
      <c r="Y6764" s="17">
        <f t="shared" si="528"/>
        <v>6</v>
      </c>
      <c r="Z6764" t="str">
        <f t="shared" si="529"/>
        <v>11-20%</v>
      </c>
      <c r="AA6764" s="17">
        <f>IF(COUNTIF($B$2:B6764,B6764)=1,1,0)</f>
        <v>1</v>
      </c>
      <c r="AB6764" s="17">
        <f>IF(COUNTIF($F$2:F6764,F6764)=1,1,0)</f>
        <v>0</v>
      </c>
    </row>
    <row r="6765" spans="1:28" x14ac:dyDescent="0.2">
      <c r="A6765" s="17">
        <v>6764</v>
      </c>
      <c r="B6765" t="s">
        <v>9114</v>
      </c>
      <c r="C6765" s="18">
        <v>42615</v>
      </c>
      <c r="D6765" s="18">
        <v>42621</v>
      </c>
      <c r="E6765" t="s">
        <v>77</v>
      </c>
      <c r="F6765" t="s">
        <v>1847</v>
      </c>
      <c r="G6765" t="s">
        <v>1848</v>
      </c>
      <c r="H6765" t="s">
        <v>53</v>
      </c>
      <c r="I6765" t="s">
        <v>54</v>
      </c>
      <c r="J6765" t="s">
        <v>330</v>
      </c>
      <c r="K6765" t="s">
        <v>238</v>
      </c>
      <c r="L6765">
        <v>60623</v>
      </c>
      <c r="M6765" t="s">
        <v>132</v>
      </c>
      <c r="N6765" t="s">
        <v>914</v>
      </c>
      <c r="O6765" t="s">
        <v>73</v>
      </c>
      <c r="P6765" t="s">
        <v>86</v>
      </c>
      <c r="Q6765" t="s">
        <v>915</v>
      </c>
      <c r="R6765" s="19">
        <v>35.167999999999999</v>
      </c>
      <c r="S6765" s="17">
        <v>2</v>
      </c>
      <c r="T6765" s="20">
        <v>0.2</v>
      </c>
      <c r="U6765" s="19">
        <v>-8.3523999999999994</v>
      </c>
      <c r="V6765" s="20">
        <f t="shared" si="525"/>
        <v>-0.23749999999999999</v>
      </c>
      <c r="W6765" s="17">
        <f t="shared" si="526"/>
        <v>2016</v>
      </c>
      <c r="X6765" t="str">
        <f t="shared" si="527"/>
        <v>Sep-2016</v>
      </c>
      <c r="Y6765" s="17">
        <f t="shared" si="528"/>
        <v>6</v>
      </c>
      <c r="Z6765" t="str">
        <f t="shared" si="529"/>
        <v>11-20%</v>
      </c>
      <c r="AA6765" s="17">
        <f>IF(COUNTIF($B$2:B6765,B6765)=1,1,0)</f>
        <v>0</v>
      </c>
      <c r="AB6765" s="17">
        <f>IF(COUNTIF($F$2:F6765,F6765)=1,1,0)</f>
        <v>0</v>
      </c>
    </row>
    <row r="6766" spans="1:28" x14ac:dyDescent="0.2">
      <c r="A6766" s="17">
        <v>6765</v>
      </c>
      <c r="B6766" t="s">
        <v>9114</v>
      </c>
      <c r="C6766" s="18">
        <v>42615</v>
      </c>
      <c r="D6766" s="18">
        <v>42621</v>
      </c>
      <c r="E6766" t="s">
        <v>77</v>
      </c>
      <c r="F6766" t="s">
        <v>1847</v>
      </c>
      <c r="G6766" t="s">
        <v>1848</v>
      </c>
      <c r="H6766" t="s">
        <v>53</v>
      </c>
      <c r="I6766" t="s">
        <v>54</v>
      </c>
      <c r="J6766" t="s">
        <v>330</v>
      </c>
      <c r="K6766" t="s">
        <v>238</v>
      </c>
      <c r="L6766">
        <v>60623</v>
      </c>
      <c r="M6766" t="s">
        <v>132</v>
      </c>
      <c r="N6766" t="s">
        <v>9115</v>
      </c>
      <c r="O6766" t="s">
        <v>98</v>
      </c>
      <c r="P6766" t="s">
        <v>711</v>
      </c>
      <c r="Q6766" t="s">
        <v>9116</v>
      </c>
      <c r="R6766" s="19">
        <v>1362.9</v>
      </c>
      <c r="S6766" s="17">
        <v>3</v>
      </c>
      <c r="T6766" s="20">
        <v>0.3</v>
      </c>
      <c r="U6766" s="19">
        <v>-19.47</v>
      </c>
      <c r="V6766" s="20">
        <f t="shared" si="525"/>
        <v>-1.4285714285714284E-2</v>
      </c>
      <c r="W6766" s="17">
        <f t="shared" si="526"/>
        <v>2016</v>
      </c>
      <c r="X6766" t="str">
        <f t="shared" si="527"/>
        <v>Sep-2016</v>
      </c>
      <c r="Y6766" s="17">
        <f t="shared" si="528"/>
        <v>6</v>
      </c>
      <c r="Z6766" t="str">
        <f t="shared" si="529"/>
        <v>21-30%</v>
      </c>
      <c r="AA6766" s="17">
        <f>IF(COUNTIF($B$2:B6766,B6766)=1,1,0)</f>
        <v>0</v>
      </c>
      <c r="AB6766" s="17">
        <f>IF(COUNTIF($F$2:F6766,F6766)=1,1,0)</f>
        <v>0</v>
      </c>
    </row>
    <row r="6767" spans="1:28" x14ac:dyDescent="0.2">
      <c r="A6767" s="17">
        <v>6766</v>
      </c>
      <c r="B6767" t="s">
        <v>9117</v>
      </c>
      <c r="C6767" s="18">
        <v>42845</v>
      </c>
      <c r="D6767" s="18">
        <v>42849</v>
      </c>
      <c r="E6767" t="s">
        <v>77</v>
      </c>
      <c r="F6767" t="s">
        <v>6496</v>
      </c>
      <c r="G6767" t="s">
        <v>6497</v>
      </c>
      <c r="H6767" t="s">
        <v>53</v>
      </c>
      <c r="I6767" t="s">
        <v>54</v>
      </c>
      <c r="J6767" t="s">
        <v>330</v>
      </c>
      <c r="K6767" t="s">
        <v>238</v>
      </c>
      <c r="L6767">
        <v>60653</v>
      </c>
      <c r="M6767" t="s">
        <v>132</v>
      </c>
      <c r="N6767" t="s">
        <v>1194</v>
      </c>
      <c r="O6767" t="s">
        <v>59</v>
      </c>
      <c r="P6767" t="s">
        <v>63</v>
      </c>
      <c r="Q6767" t="s">
        <v>1195</v>
      </c>
      <c r="R6767" s="19">
        <v>317.05799999999999</v>
      </c>
      <c r="S6767" s="17">
        <v>3</v>
      </c>
      <c r="T6767" s="20">
        <v>0.3</v>
      </c>
      <c r="U6767" s="19">
        <v>-18.117599999999999</v>
      </c>
      <c r="V6767" s="20">
        <f t="shared" si="525"/>
        <v>-5.7142857142857141E-2</v>
      </c>
      <c r="W6767" s="17">
        <f t="shared" si="526"/>
        <v>2017</v>
      </c>
      <c r="X6767" t="str">
        <f t="shared" si="527"/>
        <v>Apr-2017</v>
      </c>
      <c r="Y6767" s="17">
        <f t="shared" si="528"/>
        <v>4</v>
      </c>
      <c r="Z6767" t="str">
        <f t="shared" si="529"/>
        <v>21-30%</v>
      </c>
      <c r="AA6767" s="17">
        <f>IF(COUNTIF($B$2:B6767,B6767)=1,1,0)</f>
        <v>1</v>
      </c>
      <c r="AB6767" s="17">
        <f>IF(COUNTIF($F$2:F6767,F6767)=1,1,0)</f>
        <v>0</v>
      </c>
    </row>
    <row r="6768" spans="1:28" x14ac:dyDescent="0.2">
      <c r="A6768" s="17">
        <v>6767</v>
      </c>
      <c r="B6768" t="s">
        <v>9117</v>
      </c>
      <c r="C6768" s="18">
        <v>42845</v>
      </c>
      <c r="D6768" s="18">
        <v>42849</v>
      </c>
      <c r="E6768" t="s">
        <v>77</v>
      </c>
      <c r="F6768" t="s">
        <v>6496</v>
      </c>
      <c r="G6768" t="s">
        <v>6497</v>
      </c>
      <c r="H6768" t="s">
        <v>53</v>
      </c>
      <c r="I6768" t="s">
        <v>54</v>
      </c>
      <c r="J6768" t="s">
        <v>330</v>
      </c>
      <c r="K6768" t="s">
        <v>238</v>
      </c>
      <c r="L6768">
        <v>60653</v>
      </c>
      <c r="M6768" t="s">
        <v>132</v>
      </c>
      <c r="N6768" t="s">
        <v>206</v>
      </c>
      <c r="O6768" t="s">
        <v>73</v>
      </c>
      <c r="P6768" t="s">
        <v>95</v>
      </c>
      <c r="Q6768" t="s">
        <v>207</v>
      </c>
      <c r="R6768" s="19">
        <v>15.76</v>
      </c>
      <c r="S6768" s="17">
        <v>2</v>
      </c>
      <c r="T6768" s="20">
        <v>0.2</v>
      </c>
      <c r="U6768" s="19">
        <v>3.5459999999999998</v>
      </c>
      <c r="V6768" s="20">
        <f t="shared" si="525"/>
        <v>0.22499999999999998</v>
      </c>
      <c r="W6768" s="17">
        <f t="shared" si="526"/>
        <v>2017</v>
      </c>
      <c r="X6768" t="str">
        <f t="shared" si="527"/>
        <v>Apr-2017</v>
      </c>
      <c r="Y6768" s="17">
        <f t="shared" si="528"/>
        <v>4</v>
      </c>
      <c r="Z6768" t="str">
        <f t="shared" si="529"/>
        <v>11-20%</v>
      </c>
      <c r="AA6768" s="17">
        <f>IF(COUNTIF($B$2:B6768,B6768)=1,1,0)</f>
        <v>0</v>
      </c>
      <c r="AB6768" s="17">
        <f>IF(COUNTIF($F$2:F6768,F6768)=1,1,0)</f>
        <v>0</v>
      </c>
    </row>
    <row r="6769" spans="1:28" x14ac:dyDescent="0.2">
      <c r="A6769" s="17">
        <v>6768</v>
      </c>
      <c r="B6769" t="s">
        <v>9117</v>
      </c>
      <c r="C6769" s="18">
        <v>42845</v>
      </c>
      <c r="D6769" s="18">
        <v>42849</v>
      </c>
      <c r="E6769" t="s">
        <v>77</v>
      </c>
      <c r="F6769" t="s">
        <v>6496</v>
      </c>
      <c r="G6769" t="s">
        <v>6497</v>
      </c>
      <c r="H6769" t="s">
        <v>53</v>
      </c>
      <c r="I6769" t="s">
        <v>54</v>
      </c>
      <c r="J6769" t="s">
        <v>330</v>
      </c>
      <c r="K6769" t="s">
        <v>238</v>
      </c>
      <c r="L6769">
        <v>60653</v>
      </c>
      <c r="M6769" t="s">
        <v>132</v>
      </c>
      <c r="N6769" t="s">
        <v>4100</v>
      </c>
      <c r="O6769" t="s">
        <v>59</v>
      </c>
      <c r="P6769" t="s">
        <v>92</v>
      </c>
      <c r="Q6769" t="s">
        <v>4101</v>
      </c>
      <c r="R6769" s="19">
        <v>14.56</v>
      </c>
      <c r="S6769" s="17">
        <v>5</v>
      </c>
      <c r="T6769" s="20">
        <v>0.6</v>
      </c>
      <c r="U6769" s="19">
        <v>-6.1879999999999997</v>
      </c>
      <c r="V6769" s="20">
        <f t="shared" si="525"/>
        <v>-0.42499999999999999</v>
      </c>
      <c r="W6769" s="17">
        <f t="shared" si="526"/>
        <v>2017</v>
      </c>
      <c r="X6769" t="str">
        <f t="shared" si="527"/>
        <v>Apr-2017</v>
      </c>
      <c r="Y6769" s="17">
        <f t="shared" si="528"/>
        <v>4</v>
      </c>
      <c r="Z6769" t="str">
        <f t="shared" si="529"/>
        <v>Over 50%</v>
      </c>
      <c r="AA6769" s="17">
        <f>IF(COUNTIF($B$2:B6769,B6769)=1,1,0)</f>
        <v>0</v>
      </c>
      <c r="AB6769" s="17">
        <f>IF(COUNTIF($F$2:F6769,F6769)=1,1,0)</f>
        <v>0</v>
      </c>
    </row>
    <row r="6770" spans="1:28" x14ac:dyDescent="0.2">
      <c r="A6770" s="17">
        <v>6769</v>
      </c>
      <c r="B6770" t="s">
        <v>9118</v>
      </c>
      <c r="C6770" s="18">
        <v>41863</v>
      </c>
      <c r="D6770" s="18">
        <v>41867</v>
      </c>
      <c r="E6770" t="s">
        <v>77</v>
      </c>
      <c r="F6770" t="s">
        <v>7157</v>
      </c>
      <c r="G6770" t="s">
        <v>7158</v>
      </c>
      <c r="H6770" t="s">
        <v>68</v>
      </c>
      <c r="I6770" t="s">
        <v>54</v>
      </c>
      <c r="J6770" t="s">
        <v>1149</v>
      </c>
      <c r="K6770" t="s">
        <v>817</v>
      </c>
      <c r="L6770">
        <v>8701</v>
      </c>
      <c r="M6770" t="s">
        <v>175</v>
      </c>
      <c r="N6770" t="s">
        <v>3578</v>
      </c>
      <c r="O6770" t="s">
        <v>73</v>
      </c>
      <c r="P6770" t="s">
        <v>102</v>
      </c>
      <c r="Q6770" t="s">
        <v>3579</v>
      </c>
      <c r="R6770" s="19">
        <v>196.21</v>
      </c>
      <c r="S6770" s="17">
        <v>7</v>
      </c>
      <c r="T6770" s="20">
        <v>0</v>
      </c>
      <c r="U6770" s="19">
        <v>98.105000000000004</v>
      </c>
      <c r="V6770" s="20">
        <f t="shared" si="525"/>
        <v>0.5</v>
      </c>
      <c r="W6770" s="17">
        <f t="shared" si="526"/>
        <v>2014</v>
      </c>
      <c r="X6770" t="str">
        <f t="shared" si="527"/>
        <v>Aug-2014</v>
      </c>
      <c r="Y6770" s="17">
        <f t="shared" si="528"/>
        <v>4</v>
      </c>
      <c r="Z6770" t="str">
        <f t="shared" si="529"/>
        <v>0% (No Discount)</v>
      </c>
      <c r="AA6770" s="17">
        <f>IF(COUNTIF($B$2:B6770,B6770)=1,1,0)</f>
        <v>1</v>
      </c>
      <c r="AB6770" s="17">
        <f>IF(COUNTIF($F$2:F6770,F6770)=1,1,0)</f>
        <v>0</v>
      </c>
    </row>
    <row r="6771" spans="1:28" x14ac:dyDescent="0.2">
      <c r="A6771" s="17">
        <v>6770</v>
      </c>
      <c r="B6771" t="s">
        <v>9119</v>
      </c>
      <c r="C6771" s="18">
        <v>42997</v>
      </c>
      <c r="D6771" s="18">
        <v>43001</v>
      </c>
      <c r="E6771" t="s">
        <v>77</v>
      </c>
      <c r="F6771" t="s">
        <v>5960</v>
      </c>
      <c r="G6771" t="s">
        <v>5961</v>
      </c>
      <c r="H6771" t="s">
        <v>129</v>
      </c>
      <c r="I6771" t="s">
        <v>54</v>
      </c>
      <c r="J6771" t="s">
        <v>524</v>
      </c>
      <c r="K6771" t="s">
        <v>1302</v>
      </c>
      <c r="L6771">
        <v>31907</v>
      </c>
      <c r="M6771" t="s">
        <v>57</v>
      </c>
      <c r="N6771" t="s">
        <v>7509</v>
      </c>
      <c r="O6771" t="s">
        <v>73</v>
      </c>
      <c r="P6771" t="s">
        <v>95</v>
      </c>
      <c r="Q6771" t="s">
        <v>7510</v>
      </c>
      <c r="R6771" s="19">
        <v>35.4</v>
      </c>
      <c r="S6771" s="17">
        <v>5</v>
      </c>
      <c r="T6771" s="20">
        <v>0</v>
      </c>
      <c r="U6771" s="19">
        <v>13.452</v>
      </c>
      <c r="V6771" s="20">
        <f t="shared" si="525"/>
        <v>0.38</v>
      </c>
      <c r="W6771" s="17">
        <f t="shared" si="526"/>
        <v>2017</v>
      </c>
      <c r="X6771" t="str">
        <f t="shared" si="527"/>
        <v>Sep-2017</v>
      </c>
      <c r="Y6771" s="17">
        <f t="shared" si="528"/>
        <v>4</v>
      </c>
      <c r="Z6771" t="str">
        <f t="shared" si="529"/>
        <v>0% (No Discount)</v>
      </c>
      <c r="AA6771" s="17">
        <f>IF(COUNTIF($B$2:B6771,B6771)=1,1,0)</f>
        <v>1</v>
      </c>
      <c r="AB6771" s="17">
        <f>IF(COUNTIF($F$2:F6771,F6771)=1,1,0)</f>
        <v>0</v>
      </c>
    </row>
    <row r="6772" spans="1:28" x14ac:dyDescent="0.2">
      <c r="A6772" s="17">
        <v>6771</v>
      </c>
      <c r="B6772" t="s">
        <v>9120</v>
      </c>
      <c r="C6772" s="18">
        <v>43078</v>
      </c>
      <c r="D6772" s="18">
        <v>43082</v>
      </c>
      <c r="E6772" t="s">
        <v>77</v>
      </c>
      <c r="F6772" t="s">
        <v>6819</v>
      </c>
      <c r="G6772" t="s">
        <v>6820</v>
      </c>
      <c r="H6772" t="s">
        <v>68</v>
      </c>
      <c r="I6772" t="s">
        <v>54</v>
      </c>
      <c r="J6772" t="s">
        <v>571</v>
      </c>
      <c r="K6772" t="s">
        <v>337</v>
      </c>
      <c r="L6772">
        <v>85023</v>
      </c>
      <c r="M6772" t="s">
        <v>71</v>
      </c>
      <c r="N6772" t="s">
        <v>4329</v>
      </c>
      <c r="O6772" t="s">
        <v>73</v>
      </c>
      <c r="P6772" t="s">
        <v>117</v>
      </c>
      <c r="Q6772" t="s">
        <v>4330</v>
      </c>
      <c r="R6772" s="19">
        <v>419.4</v>
      </c>
      <c r="S6772" s="17">
        <v>5</v>
      </c>
      <c r="T6772" s="20">
        <v>0.2</v>
      </c>
      <c r="U6772" s="19">
        <v>146.79</v>
      </c>
      <c r="V6772" s="20">
        <f t="shared" si="525"/>
        <v>0.35</v>
      </c>
      <c r="W6772" s="17">
        <f t="shared" si="526"/>
        <v>2017</v>
      </c>
      <c r="X6772" t="str">
        <f t="shared" si="527"/>
        <v>Dec-2017</v>
      </c>
      <c r="Y6772" s="17">
        <f t="shared" si="528"/>
        <v>4</v>
      </c>
      <c r="Z6772" t="str">
        <f t="shared" si="529"/>
        <v>11-20%</v>
      </c>
      <c r="AA6772" s="17">
        <f>IF(COUNTIF($B$2:B6772,B6772)=1,1,0)</f>
        <v>1</v>
      </c>
      <c r="AB6772" s="17">
        <f>IF(COUNTIF($F$2:F6772,F6772)=1,1,0)</f>
        <v>0</v>
      </c>
    </row>
    <row r="6773" spans="1:28" x14ac:dyDescent="0.2">
      <c r="A6773" s="17">
        <v>6772</v>
      </c>
      <c r="B6773" t="s">
        <v>9120</v>
      </c>
      <c r="C6773" s="18">
        <v>43078</v>
      </c>
      <c r="D6773" s="18">
        <v>43082</v>
      </c>
      <c r="E6773" t="s">
        <v>77</v>
      </c>
      <c r="F6773" t="s">
        <v>6819</v>
      </c>
      <c r="G6773" t="s">
        <v>6820</v>
      </c>
      <c r="H6773" t="s">
        <v>68</v>
      </c>
      <c r="I6773" t="s">
        <v>54</v>
      </c>
      <c r="J6773" t="s">
        <v>571</v>
      </c>
      <c r="K6773" t="s">
        <v>337</v>
      </c>
      <c r="L6773">
        <v>85023</v>
      </c>
      <c r="M6773" t="s">
        <v>71</v>
      </c>
      <c r="N6773" t="s">
        <v>8907</v>
      </c>
      <c r="O6773" t="s">
        <v>73</v>
      </c>
      <c r="P6773" t="s">
        <v>102</v>
      </c>
      <c r="Q6773" t="s">
        <v>8908</v>
      </c>
      <c r="R6773" s="19">
        <v>13.005000000000001</v>
      </c>
      <c r="S6773" s="17">
        <v>3</v>
      </c>
      <c r="T6773" s="20">
        <v>0.7</v>
      </c>
      <c r="U6773" s="19">
        <v>-9.9704999999999995</v>
      </c>
      <c r="V6773" s="20">
        <f t="shared" si="525"/>
        <v>-0.76666666666666661</v>
      </c>
      <c r="W6773" s="17">
        <f t="shared" si="526"/>
        <v>2017</v>
      </c>
      <c r="X6773" t="str">
        <f t="shared" si="527"/>
        <v>Dec-2017</v>
      </c>
      <c r="Y6773" s="17">
        <f t="shared" si="528"/>
        <v>4</v>
      </c>
      <c r="Z6773" t="str">
        <f t="shared" si="529"/>
        <v>Over 50%</v>
      </c>
      <c r="AA6773" s="17">
        <f>IF(COUNTIF($B$2:B6773,B6773)=1,1,0)</f>
        <v>0</v>
      </c>
      <c r="AB6773" s="17">
        <f>IF(COUNTIF($F$2:F6773,F6773)=1,1,0)</f>
        <v>0</v>
      </c>
    </row>
    <row r="6774" spans="1:28" x14ac:dyDescent="0.2">
      <c r="A6774" s="17">
        <v>6773</v>
      </c>
      <c r="B6774" t="s">
        <v>9121</v>
      </c>
      <c r="C6774" s="18">
        <v>42678</v>
      </c>
      <c r="D6774" s="18">
        <v>42682</v>
      </c>
      <c r="E6774" t="s">
        <v>77</v>
      </c>
      <c r="F6774" t="s">
        <v>1711</v>
      </c>
      <c r="G6774" t="s">
        <v>1712</v>
      </c>
      <c r="H6774" t="s">
        <v>129</v>
      </c>
      <c r="I6774" t="s">
        <v>54</v>
      </c>
      <c r="J6774" t="s">
        <v>69</v>
      </c>
      <c r="K6774" t="s">
        <v>70</v>
      </c>
      <c r="L6774">
        <v>90004</v>
      </c>
      <c r="M6774" t="s">
        <v>71</v>
      </c>
      <c r="N6774" t="s">
        <v>1253</v>
      </c>
      <c r="O6774" t="s">
        <v>73</v>
      </c>
      <c r="P6774" t="s">
        <v>102</v>
      </c>
      <c r="Q6774" t="s">
        <v>1254</v>
      </c>
      <c r="R6774" s="19">
        <v>7.7119999999999997</v>
      </c>
      <c r="S6774" s="17">
        <v>2</v>
      </c>
      <c r="T6774" s="20">
        <v>0.2</v>
      </c>
      <c r="U6774" s="19">
        <v>2.7955999999999999</v>
      </c>
      <c r="V6774" s="20">
        <f t="shared" si="525"/>
        <v>0.36249999999999999</v>
      </c>
      <c r="W6774" s="17">
        <f t="shared" si="526"/>
        <v>2016</v>
      </c>
      <c r="X6774" t="str">
        <f t="shared" si="527"/>
        <v>Nov-2016</v>
      </c>
      <c r="Y6774" s="17">
        <f t="shared" si="528"/>
        <v>4</v>
      </c>
      <c r="Z6774" t="str">
        <f t="shared" si="529"/>
        <v>11-20%</v>
      </c>
      <c r="AA6774" s="17">
        <f>IF(COUNTIF($B$2:B6774,B6774)=1,1,0)</f>
        <v>1</v>
      </c>
      <c r="AB6774" s="17">
        <f>IF(COUNTIF($F$2:F6774,F6774)=1,1,0)</f>
        <v>0</v>
      </c>
    </row>
    <row r="6775" spans="1:28" x14ac:dyDescent="0.2">
      <c r="A6775" s="17">
        <v>6774</v>
      </c>
      <c r="B6775" t="s">
        <v>9121</v>
      </c>
      <c r="C6775" s="18">
        <v>42678</v>
      </c>
      <c r="D6775" s="18">
        <v>42682</v>
      </c>
      <c r="E6775" t="s">
        <v>77</v>
      </c>
      <c r="F6775" t="s">
        <v>1711</v>
      </c>
      <c r="G6775" t="s">
        <v>1712</v>
      </c>
      <c r="H6775" t="s">
        <v>129</v>
      </c>
      <c r="I6775" t="s">
        <v>54</v>
      </c>
      <c r="J6775" t="s">
        <v>69</v>
      </c>
      <c r="K6775" t="s">
        <v>70</v>
      </c>
      <c r="L6775">
        <v>90004</v>
      </c>
      <c r="M6775" t="s">
        <v>71</v>
      </c>
      <c r="N6775" t="s">
        <v>6967</v>
      </c>
      <c r="O6775" t="s">
        <v>73</v>
      </c>
      <c r="P6775" t="s">
        <v>102</v>
      </c>
      <c r="Q6775" t="s">
        <v>6968</v>
      </c>
      <c r="R6775" s="19">
        <v>4.1760000000000002</v>
      </c>
      <c r="S6775" s="17">
        <v>1</v>
      </c>
      <c r="T6775" s="20">
        <v>0.2</v>
      </c>
      <c r="U6775" s="19">
        <v>1.3049999999999999</v>
      </c>
      <c r="V6775" s="20">
        <f t="shared" si="525"/>
        <v>0.3125</v>
      </c>
      <c r="W6775" s="17">
        <f t="shared" si="526"/>
        <v>2016</v>
      </c>
      <c r="X6775" t="str">
        <f t="shared" si="527"/>
        <v>Nov-2016</v>
      </c>
      <c r="Y6775" s="17">
        <f t="shared" si="528"/>
        <v>4</v>
      </c>
      <c r="Z6775" t="str">
        <f t="shared" si="529"/>
        <v>11-20%</v>
      </c>
      <c r="AA6775" s="17">
        <f>IF(COUNTIF($B$2:B6775,B6775)=1,1,0)</f>
        <v>0</v>
      </c>
      <c r="AB6775" s="17">
        <f>IF(COUNTIF($F$2:F6775,F6775)=1,1,0)</f>
        <v>0</v>
      </c>
    </row>
    <row r="6776" spans="1:28" x14ac:dyDescent="0.2">
      <c r="A6776" s="17">
        <v>6775</v>
      </c>
      <c r="B6776" t="s">
        <v>9121</v>
      </c>
      <c r="C6776" s="18">
        <v>42678</v>
      </c>
      <c r="D6776" s="18">
        <v>42682</v>
      </c>
      <c r="E6776" t="s">
        <v>77</v>
      </c>
      <c r="F6776" t="s">
        <v>1711</v>
      </c>
      <c r="G6776" t="s">
        <v>1712</v>
      </c>
      <c r="H6776" t="s">
        <v>129</v>
      </c>
      <c r="I6776" t="s">
        <v>54</v>
      </c>
      <c r="J6776" t="s">
        <v>69</v>
      </c>
      <c r="K6776" t="s">
        <v>70</v>
      </c>
      <c r="L6776">
        <v>90004</v>
      </c>
      <c r="M6776" t="s">
        <v>71</v>
      </c>
      <c r="N6776" t="s">
        <v>9122</v>
      </c>
      <c r="O6776" t="s">
        <v>73</v>
      </c>
      <c r="P6776" t="s">
        <v>117</v>
      </c>
      <c r="Q6776" t="s">
        <v>9123</v>
      </c>
      <c r="R6776" s="19">
        <v>38.880000000000003</v>
      </c>
      <c r="S6776" s="17">
        <v>6</v>
      </c>
      <c r="T6776" s="20">
        <v>0</v>
      </c>
      <c r="U6776" s="19">
        <v>18.662400000000002</v>
      </c>
      <c r="V6776" s="20">
        <f t="shared" si="525"/>
        <v>0.48000000000000004</v>
      </c>
      <c r="W6776" s="17">
        <f t="shared" si="526"/>
        <v>2016</v>
      </c>
      <c r="X6776" t="str">
        <f t="shared" si="527"/>
        <v>Nov-2016</v>
      </c>
      <c r="Y6776" s="17">
        <f t="shared" si="528"/>
        <v>4</v>
      </c>
      <c r="Z6776" t="str">
        <f t="shared" si="529"/>
        <v>0% (No Discount)</v>
      </c>
      <c r="AA6776" s="17">
        <f>IF(COUNTIF($B$2:B6776,B6776)=1,1,0)</f>
        <v>0</v>
      </c>
      <c r="AB6776" s="17">
        <f>IF(COUNTIF($F$2:F6776,F6776)=1,1,0)</f>
        <v>0</v>
      </c>
    </row>
    <row r="6777" spans="1:28" x14ac:dyDescent="0.2">
      <c r="A6777" s="17">
        <v>6776</v>
      </c>
      <c r="B6777" t="s">
        <v>9124</v>
      </c>
      <c r="C6777" s="18">
        <v>42092</v>
      </c>
      <c r="D6777" s="18">
        <v>42098</v>
      </c>
      <c r="E6777" t="s">
        <v>77</v>
      </c>
      <c r="F6777" t="s">
        <v>3730</v>
      </c>
      <c r="G6777" t="s">
        <v>3731</v>
      </c>
      <c r="H6777" t="s">
        <v>53</v>
      </c>
      <c r="I6777" t="s">
        <v>54</v>
      </c>
      <c r="J6777" t="s">
        <v>293</v>
      </c>
      <c r="K6777" t="s">
        <v>294</v>
      </c>
      <c r="L6777">
        <v>10024</v>
      </c>
      <c r="M6777" t="s">
        <v>175</v>
      </c>
      <c r="N6777" t="s">
        <v>1058</v>
      </c>
      <c r="O6777" t="s">
        <v>73</v>
      </c>
      <c r="P6777" t="s">
        <v>117</v>
      </c>
      <c r="Q6777" t="s">
        <v>1059</v>
      </c>
      <c r="R6777" s="19">
        <v>17.64</v>
      </c>
      <c r="S6777" s="17">
        <v>4</v>
      </c>
      <c r="T6777" s="20">
        <v>0</v>
      </c>
      <c r="U6777" s="19">
        <v>8.1143999999999998</v>
      </c>
      <c r="V6777" s="20">
        <f t="shared" si="525"/>
        <v>0.45999999999999996</v>
      </c>
      <c r="W6777" s="17">
        <f t="shared" si="526"/>
        <v>2015</v>
      </c>
      <c r="X6777" t="str">
        <f t="shared" si="527"/>
        <v>Mar-2015</v>
      </c>
      <c r="Y6777" s="17">
        <f t="shared" si="528"/>
        <v>6</v>
      </c>
      <c r="Z6777" t="str">
        <f t="shared" si="529"/>
        <v>0% (No Discount)</v>
      </c>
      <c r="AA6777" s="17">
        <f>IF(COUNTIF($B$2:B6777,B6777)=1,1,0)</f>
        <v>1</v>
      </c>
      <c r="AB6777" s="17">
        <f>IF(COUNTIF($F$2:F6777,F6777)=1,1,0)</f>
        <v>0</v>
      </c>
    </row>
    <row r="6778" spans="1:28" x14ac:dyDescent="0.2">
      <c r="A6778" s="17">
        <v>6777</v>
      </c>
      <c r="B6778" t="s">
        <v>9125</v>
      </c>
      <c r="C6778" s="18">
        <v>42618</v>
      </c>
      <c r="D6778" s="18">
        <v>42624</v>
      </c>
      <c r="E6778" t="s">
        <v>77</v>
      </c>
      <c r="F6778" t="s">
        <v>6410</v>
      </c>
      <c r="G6778" t="s">
        <v>6411</v>
      </c>
      <c r="H6778" t="s">
        <v>53</v>
      </c>
      <c r="I6778" t="s">
        <v>54</v>
      </c>
      <c r="J6778" t="s">
        <v>707</v>
      </c>
      <c r="K6778" t="s">
        <v>131</v>
      </c>
      <c r="L6778">
        <v>78207</v>
      </c>
      <c r="M6778" t="s">
        <v>132</v>
      </c>
      <c r="N6778" t="s">
        <v>244</v>
      </c>
      <c r="O6778" t="s">
        <v>73</v>
      </c>
      <c r="P6778" t="s">
        <v>86</v>
      </c>
      <c r="Q6778" t="s">
        <v>245</v>
      </c>
      <c r="R6778" s="19">
        <v>93.456000000000003</v>
      </c>
      <c r="S6778" s="17">
        <v>3</v>
      </c>
      <c r="T6778" s="20">
        <v>0.2</v>
      </c>
      <c r="U6778" s="19">
        <v>-17.523</v>
      </c>
      <c r="V6778" s="20">
        <f t="shared" si="525"/>
        <v>-0.1875</v>
      </c>
      <c r="W6778" s="17">
        <f t="shared" si="526"/>
        <v>2016</v>
      </c>
      <c r="X6778" t="str">
        <f t="shared" si="527"/>
        <v>Sep-2016</v>
      </c>
      <c r="Y6778" s="17">
        <f t="shared" si="528"/>
        <v>6</v>
      </c>
      <c r="Z6778" t="str">
        <f t="shared" si="529"/>
        <v>11-20%</v>
      </c>
      <c r="AA6778" s="17">
        <f>IF(COUNTIF($B$2:B6778,B6778)=1,1,0)</f>
        <v>1</v>
      </c>
      <c r="AB6778" s="17">
        <f>IF(COUNTIF($F$2:F6778,F6778)=1,1,0)</f>
        <v>0</v>
      </c>
    </row>
    <row r="6779" spans="1:28" x14ac:dyDescent="0.2">
      <c r="A6779" s="17">
        <v>6778</v>
      </c>
      <c r="B6779" t="s">
        <v>9126</v>
      </c>
      <c r="C6779" s="18">
        <v>42763</v>
      </c>
      <c r="D6779" s="18">
        <v>42767</v>
      </c>
      <c r="E6779" t="s">
        <v>77</v>
      </c>
      <c r="F6779" t="s">
        <v>5824</v>
      </c>
      <c r="G6779" t="s">
        <v>5825</v>
      </c>
      <c r="H6779" t="s">
        <v>129</v>
      </c>
      <c r="I6779" t="s">
        <v>54</v>
      </c>
      <c r="J6779" t="s">
        <v>293</v>
      </c>
      <c r="K6779" t="s">
        <v>294</v>
      </c>
      <c r="L6779">
        <v>10009</v>
      </c>
      <c r="M6779" t="s">
        <v>175</v>
      </c>
      <c r="N6779" t="s">
        <v>4983</v>
      </c>
      <c r="O6779" t="s">
        <v>98</v>
      </c>
      <c r="P6779" t="s">
        <v>188</v>
      </c>
      <c r="Q6779" t="s">
        <v>4984</v>
      </c>
      <c r="R6779" s="19">
        <v>449.91</v>
      </c>
      <c r="S6779" s="17">
        <v>9</v>
      </c>
      <c r="T6779" s="20">
        <v>0</v>
      </c>
      <c r="U6779" s="19">
        <v>157.46850000000001</v>
      </c>
      <c r="V6779" s="20">
        <f t="shared" si="525"/>
        <v>0.35</v>
      </c>
      <c r="W6779" s="17">
        <f t="shared" si="526"/>
        <v>2017</v>
      </c>
      <c r="X6779" t="str">
        <f t="shared" si="527"/>
        <v>Jan-2017</v>
      </c>
      <c r="Y6779" s="17">
        <f t="shared" si="528"/>
        <v>4</v>
      </c>
      <c r="Z6779" t="str">
        <f t="shared" si="529"/>
        <v>0% (No Discount)</v>
      </c>
      <c r="AA6779" s="17">
        <f>IF(COUNTIF($B$2:B6779,B6779)=1,1,0)</f>
        <v>1</v>
      </c>
      <c r="AB6779" s="17">
        <f>IF(COUNTIF($F$2:F6779,F6779)=1,1,0)</f>
        <v>0</v>
      </c>
    </row>
    <row r="6780" spans="1:28" x14ac:dyDescent="0.2">
      <c r="A6780" s="17">
        <v>6779</v>
      </c>
      <c r="B6780" t="s">
        <v>9127</v>
      </c>
      <c r="C6780" s="18">
        <v>42616</v>
      </c>
      <c r="D6780" s="18">
        <v>42621</v>
      </c>
      <c r="E6780" t="s">
        <v>50</v>
      </c>
      <c r="F6780" t="s">
        <v>4408</v>
      </c>
      <c r="G6780" t="s">
        <v>4409</v>
      </c>
      <c r="H6780" t="s">
        <v>53</v>
      </c>
      <c r="I6780" t="s">
        <v>54</v>
      </c>
      <c r="J6780" t="s">
        <v>4528</v>
      </c>
      <c r="K6780" t="s">
        <v>2769</v>
      </c>
      <c r="L6780">
        <v>21215</v>
      </c>
      <c r="M6780" t="s">
        <v>175</v>
      </c>
      <c r="N6780" t="s">
        <v>4512</v>
      </c>
      <c r="O6780" t="s">
        <v>59</v>
      </c>
      <c r="P6780" t="s">
        <v>60</v>
      </c>
      <c r="Q6780" t="s">
        <v>4513</v>
      </c>
      <c r="R6780" s="19">
        <v>344.94</v>
      </c>
      <c r="S6780" s="17">
        <v>3</v>
      </c>
      <c r="T6780" s="20">
        <v>0</v>
      </c>
      <c r="U6780" s="19">
        <v>31.044599999999999</v>
      </c>
      <c r="V6780" s="20">
        <f t="shared" si="525"/>
        <v>0.09</v>
      </c>
      <c r="W6780" s="17">
        <f t="shared" si="526"/>
        <v>2016</v>
      </c>
      <c r="X6780" t="str">
        <f t="shared" si="527"/>
        <v>Sep-2016</v>
      </c>
      <c r="Y6780" s="17">
        <f t="shared" si="528"/>
        <v>5</v>
      </c>
      <c r="Z6780" t="str">
        <f t="shared" si="529"/>
        <v>0% (No Discount)</v>
      </c>
      <c r="AA6780" s="17">
        <f>IF(COUNTIF($B$2:B6780,B6780)=1,1,0)</f>
        <v>1</v>
      </c>
      <c r="AB6780" s="17">
        <f>IF(COUNTIF($F$2:F6780,F6780)=1,1,0)</f>
        <v>0</v>
      </c>
    </row>
    <row r="6781" spans="1:28" x14ac:dyDescent="0.2">
      <c r="A6781" s="17">
        <v>6780</v>
      </c>
      <c r="B6781" t="s">
        <v>9127</v>
      </c>
      <c r="C6781" s="18">
        <v>42616</v>
      </c>
      <c r="D6781" s="18">
        <v>42621</v>
      </c>
      <c r="E6781" t="s">
        <v>50</v>
      </c>
      <c r="F6781" t="s">
        <v>4408</v>
      </c>
      <c r="G6781" t="s">
        <v>4409</v>
      </c>
      <c r="H6781" t="s">
        <v>53</v>
      </c>
      <c r="I6781" t="s">
        <v>54</v>
      </c>
      <c r="J6781" t="s">
        <v>4528</v>
      </c>
      <c r="K6781" t="s">
        <v>2769</v>
      </c>
      <c r="L6781">
        <v>21215</v>
      </c>
      <c r="M6781" t="s">
        <v>175</v>
      </c>
      <c r="N6781" t="s">
        <v>5097</v>
      </c>
      <c r="O6781" t="s">
        <v>59</v>
      </c>
      <c r="P6781" t="s">
        <v>92</v>
      </c>
      <c r="Q6781" t="s">
        <v>5098</v>
      </c>
      <c r="R6781" s="19">
        <v>14.76</v>
      </c>
      <c r="S6781" s="17">
        <v>2</v>
      </c>
      <c r="T6781" s="20">
        <v>0</v>
      </c>
      <c r="U6781" s="19">
        <v>4.2804000000000002</v>
      </c>
      <c r="V6781" s="20">
        <f t="shared" si="525"/>
        <v>0.29000000000000004</v>
      </c>
      <c r="W6781" s="17">
        <f t="shared" si="526"/>
        <v>2016</v>
      </c>
      <c r="X6781" t="str">
        <f t="shared" si="527"/>
        <v>Sep-2016</v>
      </c>
      <c r="Y6781" s="17">
        <f t="shared" si="528"/>
        <v>5</v>
      </c>
      <c r="Z6781" t="str">
        <f t="shared" si="529"/>
        <v>0% (No Discount)</v>
      </c>
      <c r="AA6781" s="17">
        <f>IF(COUNTIF($B$2:B6781,B6781)=1,1,0)</f>
        <v>0</v>
      </c>
      <c r="AB6781" s="17">
        <f>IF(COUNTIF($F$2:F6781,F6781)=1,1,0)</f>
        <v>0</v>
      </c>
    </row>
    <row r="6782" spans="1:28" x14ac:dyDescent="0.2">
      <c r="A6782" s="17">
        <v>6781</v>
      </c>
      <c r="B6782" t="s">
        <v>9127</v>
      </c>
      <c r="C6782" s="18">
        <v>42616</v>
      </c>
      <c r="D6782" s="18">
        <v>42621</v>
      </c>
      <c r="E6782" t="s">
        <v>50</v>
      </c>
      <c r="F6782" t="s">
        <v>4408</v>
      </c>
      <c r="G6782" t="s">
        <v>4409</v>
      </c>
      <c r="H6782" t="s">
        <v>53</v>
      </c>
      <c r="I6782" t="s">
        <v>54</v>
      </c>
      <c r="J6782" t="s">
        <v>4528</v>
      </c>
      <c r="K6782" t="s">
        <v>2769</v>
      </c>
      <c r="L6782">
        <v>21215</v>
      </c>
      <c r="M6782" t="s">
        <v>175</v>
      </c>
      <c r="N6782" t="s">
        <v>3343</v>
      </c>
      <c r="O6782" t="s">
        <v>73</v>
      </c>
      <c r="P6782" t="s">
        <v>102</v>
      </c>
      <c r="Q6782" t="s">
        <v>3344</v>
      </c>
      <c r="R6782" s="19">
        <v>12.76</v>
      </c>
      <c r="S6782" s="17">
        <v>2</v>
      </c>
      <c r="T6782" s="20">
        <v>0</v>
      </c>
      <c r="U6782" s="19">
        <v>5.8696000000000002</v>
      </c>
      <c r="V6782" s="20">
        <f t="shared" si="525"/>
        <v>0.46</v>
      </c>
      <c r="W6782" s="17">
        <f t="shared" si="526"/>
        <v>2016</v>
      </c>
      <c r="X6782" t="str">
        <f t="shared" si="527"/>
        <v>Sep-2016</v>
      </c>
      <c r="Y6782" s="17">
        <f t="shared" si="528"/>
        <v>5</v>
      </c>
      <c r="Z6782" t="str">
        <f t="shared" si="529"/>
        <v>0% (No Discount)</v>
      </c>
      <c r="AA6782" s="17">
        <f>IF(COUNTIF($B$2:B6782,B6782)=1,1,0)</f>
        <v>0</v>
      </c>
      <c r="AB6782" s="17">
        <f>IF(COUNTIF($F$2:F6782,F6782)=1,1,0)</f>
        <v>0</v>
      </c>
    </row>
    <row r="6783" spans="1:28" x14ac:dyDescent="0.2">
      <c r="A6783" s="17">
        <v>6782</v>
      </c>
      <c r="B6783" t="s">
        <v>9127</v>
      </c>
      <c r="C6783" s="18">
        <v>42616</v>
      </c>
      <c r="D6783" s="18">
        <v>42621</v>
      </c>
      <c r="E6783" t="s">
        <v>50</v>
      </c>
      <c r="F6783" t="s">
        <v>4408</v>
      </c>
      <c r="G6783" t="s">
        <v>4409</v>
      </c>
      <c r="H6783" t="s">
        <v>53</v>
      </c>
      <c r="I6783" t="s">
        <v>54</v>
      </c>
      <c r="J6783" t="s">
        <v>4528</v>
      </c>
      <c r="K6783" t="s">
        <v>2769</v>
      </c>
      <c r="L6783">
        <v>21215</v>
      </c>
      <c r="M6783" t="s">
        <v>175</v>
      </c>
      <c r="N6783" t="s">
        <v>2653</v>
      </c>
      <c r="O6783" t="s">
        <v>73</v>
      </c>
      <c r="P6783" t="s">
        <v>74</v>
      </c>
      <c r="Q6783" t="s">
        <v>2654</v>
      </c>
      <c r="R6783" s="19">
        <v>58.48</v>
      </c>
      <c r="S6783" s="17">
        <v>8</v>
      </c>
      <c r="T6783" s="20">
        <v>0</v>
      </c>
      <c r="U6783" s="19">
        <v>27.485600000000002</v>
      </c>
      <c r="V6783" s="20">
        <f t="shared" si="525"/>
        <v>0.47000000000000003</v>
      </c>
      <c r="W6783" s="17">
        <f t="shared" si="526"/>
        <v>2016</v>
      </c>
      <c r="X6783" t="str">
        <f t="shared" si="527"/>
        <v>Sep-2016</v>
      </c>
      <c r="Y6783" s="17">
        <f t="shared" si="528"/>
        <v>5</v>
      </c>
      <c r="Z6783" t="str">
        <f t="shared" si="529"/>
        <v>0% (No Discount)</v>
      </c>
      <c r="AA6783" s="17">
        <f>IF(COUNTIF($B$2:B6783,B6783)=1,1,0)</f>
        <v>0</v>
      </c>
      <c r="AB6783" s="17">
        <f>IF(COUNTIF($F$2:F6783,F6783)=1,1,0)</f>
        <v>0</v>
      </c>
    </row>
    <row r="6784" spans="1:28" x14ac:dyDescent="0.2">
      <c r="A6784" s="17">
        <v>6783</v>
      </c>
      <c r="B6784" t="s">
        <v>9128</v>
      </c>
      <c r="C6784" s="18">
        <v>42941</v>
      </c>
      <c r="D6784" s="18">
        <v>42944</v>
      </c>
      <c r="E6784" t="s">
        <v>50</v>
      </c>
      <c r="F6784" t="s">
        <v>4718</v>
      </c>
      <c r="G6784" t="s">
        <v>4719</v>
      </c>
      <c r="H6784" t="s">
        <v>53</v>
      </c>
      <c r="I6784" t="s">
        <v>54</v>
      </c>
      <c r="J6784" t="s">
        <v>173</v>
      </c>
      <c r="K6784" t="s">
        <v>174</v>
      </c>
      <c r="L6784">
        <v>19143</v>
      </c>
      <c r="M6784" t="s">
        <v>175</v>
      </c>
      <c r="N6784" t="s">
        <v>2143</v>
      </c>
      <c r="O6784" t="s">
        <v>59</v>
      </c>
      <c r="P6784" t="s">
        <v>92</v>
      </c>
      <c r="Q6784" t="s">
        <v>2144</v>
      </c>
      <c r="R6784" s="19">
        <v>20.096</v>
      </c>
      <c r="S6784" s="17">
        <v>4</v>
      </c>
      <c r="T6784" s="20">
        <v>0.2</v>
      </c>
      <c r="U6784" s="19">
        <v>3.0144000000000002</v>
      </c>
      <c r="V6784" s="20">
        <f t="shared" si="525"/>
        <v>0.15000000000000002</v>
      </c>
      <c r="W6784" s="17">
        <f t="shared" si="526"/>
        <v>2017</v>
      </c>
      <c r="X6784" t="str">
        <f t="shared" si="527"/>
        <v>Jul-2017</v>
      </c>
      <c r="Y6784" s="17">
        <f t="shared" si="528"/>
        <v>3</v>
      </c>
      <c r="Z6784" t="str">
        <f t="shared" si="529"/>
        <v>11-20%</v>
      </c>
      <c r="AA6784" s="17">
        <f>IF(COUNTIF($B$2:B6784,B6784)=1,1,0)</f>
        <v>1</v>
      </c>
      <c r="AB6784" s="17">
        <f>IF(COUNTIF($F$2:F6784,F6784)=1,1,0)</f>
        <v>0</v>
      </c>
    </row>
    <row r="6785" spans="1:28" x14ac:dyDescent="0.2">
      <c r="A6785" s="17">
        <v>6784</v>
      </c>
      <c r="B6785" t="s">
        <v>9128</v>
      </c>
      <c r="C6785" s="18">
        <v>42941</v>
      </c>
      <c r="D6785" s="18">
        <v>42944</v>
      </c>
      <c r="E6785" t="s">
        <v>50</v>
      </c>
      <c r="F6785" t="s">
        <v>4718</v>
      </c>
      <c r="G6785" t="s">
        <v>4719</v>
      </c>
      <c r="H6785" t="s">
        <v>53</v>
      </c>
      <c r="I6785" t="s">
        <v>54</v>
      </c>
      <c r="J6785" t="s">
        <v>173</v>
      </c>
      <c r="K6785" t="s">
        <v>174</v>
      </c>
      <c r="L6785">
        <v>19143</v>
      </c>
      <c r="M6785" t="s">
        <v>175</v>
      </c>
      <c r="N6785" t="s">
        <v>9129</v>
      </c>
      <c r="O6785" t="s">
        <v>73</v>
      </c>
      <c r="P6785" t="s">
        <v>606</v>
      </c>
      <c r="Q6785" t="s">
        <v>9130</v>
      </c>
      <c r="R6785" s="19">
        <v>37.752000000000002</v>
      </c>
      <c r="S6785" s="17">
        <v>3</v>
      </c>
      <c r="T6785" s="20">
        <v>0.2</v>
      </c>
      <c r="U6785" s="19">
        <v>4.2470999999999997</v>
      </c>
      <c r="V6785" s="20">
        <f t="shared" si="525"/>
        <v>0.11249999999999999</v>
      </c>
      <c r="W6785" s="17">
        <f t="shared" si="526"/>
        <v>2017</v>
      </c>
      <c r="X6785" t="str">
        <f t="shared" si="527"/>
        <v>Jul-2017</v>
      </c>
      <c r="Y6785" s="17">
        <f t="shared" si="528"/>
        <v>3</v>
      </c>
      <c r="Z6785" t="str">
        <f t="shared" si="529"/>
        <v>11-20%</v>
      </c>
      <c r="AA6785" s="17">
        <f>IF(COUNTIF($B$2:B6785,B6785)=1,1,0)</f>
        <v>0</v>
      </c>
      <c r="AB6785" s="17">
        <f>IF(COUNTIF($F$2:F6785,F6785)=1,1,0)</f>
        <v>0</v>
      </c>
    </row>
    <row r="6786" spans="1:28" x14ac:dyDescent="0.2">
      <c r="A6786" s="17">
        <v>6785</v>
      </c>
      <c r="B6786" t="s">
        <v>9128</v>
      </c>
      <c r="C6786" s="18">
        <v>42941</v>
      </c>
      <c r="D6786" s="18">
        <v>42944</v>
      </c>
      <c r="E6786" t="s">
        <v>50</v>
      </c>
      <c r="F6786" t="s">
        <v>4718</v>
      </c>
      <c r="G6786" t="s">
        <v>4719</v>
      </c>
      <c r="H6786" t="s">
        <v>53</v>
      </c>
      <c r="I6786" t="s">
        <v>54</v>
      </c>
      <c r="J6786" t="s">
        <v>173</v>
      </c>
      <c r="K6786" t="s">
        <v>174</v>
      </c>
      <c r="L6786">
        <v>19143</v>
      </c>
      <c r="M6786" t="s">
        <v>175</v>
      </c>
      <c r="N6786" t="s">
        <v>8296</v>
      </c>
      <c r="O6786" t="s">
        <v>59</v>
      </c>
      <c r="P6786" t="s">
        <v>83</v>
      </c>
      <c r="Q6786" t="s">
        <v>8297</v>
      </c>
      <c r="R6786" s="19">
        <v>138.58799999999999</v>
      </c>
      <c r="S6786" s="17">
        <v>1</v>
      </c>
      <c r="T6786" s="20">
        <v>0.4</v>
      </c>
      <c r="U6786" s="19">
        <v>-34.646999999999998</v>
      </c>
      <c r="V6786" s="20">
        <f t="shared" ref="V6786:V6849" si="530">IFERROR(U6786/R6786,0)</f>
        <v>-0.25</v>
      </c>
      <c r="W6786" s="17">
        <f t="shared" ref="W6786:W6849" si="531">YEAR(C6786)</f>
        <v>2017</v>
      </c>
      <c r="X6786" t="str">
        <f t="shared" ref="X6786:X6849" si="532">TEXT(C6786,"mmm-yyyy")</f>
        <v>Jul-2017</v>
      </c>
      <c r="Y6786" s="17">
        <f t="shared" ref="Y6786:Y6849" si="533">D6786-C6786</f>
        <v>3</v>
      </c>
      <c r="Z6786" t="str">
        <f t="shared" ref="Z6786:Z6849" si="534">IF(T6786=0,"0% (No Discount)",IF(T6786&lt;=0.1,"1-10%",IF(T6786&lt;=0.2,"11-20%",IF(T6786&lt;=0.3,"21-30%",IF(T6786&lt;=0.4,"31-40%",IF(T6786&lt;=0.5,"41-50%","Over 50%"))))))</f>
        <v>31-40%</v>
      </c>
      <c r="AA6786" s="17">
        <f>IF(COUNTIF($B$2:B6786,B6786)=1,1,0)</f>
        <v>0</v>
      </c>
      <c r="AB6786" s="17">
        <f>IF(COUNTIF($F$2:F6786,F6786)=1,1,0)</f>
        <v>0</v>
      </c>
    </row>
    <row r="6787" spans="1:28" x14ac:dyDescent="0.2">
      <c r="A6787" s="17">
        <v>6786</v>
      </c>
      <c r="B6787" t="s">
        <v>9128</v>
      </c>
      <c r="C6787" s="18">
        <v>42941</v>
      </c>
      <c r="D6787" s="18">
        <v>42944</v>
      </c>
      <c r="E6787" t="s">
        <v>50</v>
      </c>
      <c r="F6787" t="s">
        <v>4718</v>
      </c>
      <c r="G6787" t="s">
        <v>4719</v>
      </c>
      <c r="H6787" t="s">
        <v>53</v>
      </c>
      <c r="I6787" t="s">
        <v>54</v>
      </c>
      <c r="J6787" t="s">
        <v>173</v>
      </c>
      <c r="K6787" t="s">
        <v>174</v>
      </c>
      <c r="L6787">
        <v>19143</v>
      </c>
      <c r="M6787" t="s">
        <v>175</v>
      </c>
      <c r="N6787" t="s">
        <v>1574</v>
      </c>
      <c r="O6787" t="s">
        <v>73</v>
      </c>
      <c r="P6787" t="s">
        <v>86</v>
      </c>
      <c r="Q6787" t="s">
        <v>1575</v>
      </c>
      <c r="R6787" s="19">
        <v>259.92</v>
      </c>
      <c r="S6787" s="17">
        <v>5</v>
      </c>
      <c r="T6787" s="20">
        <v>0.2</v>
      </c>
      <c r="U6787" s="19">
        <v>-25.992000000000001</v>
      </c>
      <c r="V6787" s="20">
        <f t="shared" si="530"/>
        <v>-9.9999999999999992E-2</v>
      </c>
      <c r="W6787" s="17">
        <f t="shared" si="531"/>
        <v>2017</v>
      </c>
      <c r="X6787" t="str">
        <f t="shared" si="532"/>
        <v>Jul-2017</v>
      </c>
      <c r="Y6787" s="17">
        <f t="shared" si="533"/>
        <v>3</v>
      </c>
      <c r="Z6787" t="str">
        <f t="shared" si="534"/>
        <v>11-20%</v>
      </c>
      <c r="AA6787" s="17">
        <f>IF(COUNTIF($B$2:B6787,B6787)=1,1,0)</f>
        <v>0</v>
      </c>
      <c r="AB6787" s="17">
        <f>IF(COUNTIF($F$2:F6787,F6787)=1,1,0)</f>
        <v>0</v>
      </c>
    </row>
    <row r="6788" spans="1:28" x14ac:dyDescent="0.2">
      <c r="A6788" s="17">
        <v>6787</v>
      </c>
      <c r="B6788" t="s">
        <v>9128</v>
      </c>
      <c r="C6788" s="18">
        <v>42941</v>
      </c>
      <c r="D6788" s="18">
        <v>42944</v>
      </c>
      <c r="E6788" t="s">
        <v>50</v>
      </c>
      <c r="F6788" t="s">
        <v>4718</v>
      </c>
      <c r="G6788" t="s">
        <v>4719</v>
      </c>
      <c r="H6788" t="s">
        <v>53</v>
      </c>
      <c r="I6788" t="s">
        <v>54</v>
      </c>
      <c r="J6788" t="s">
        <v>173</v>
      </c>
      <c r="K6788" t="s">
        <v>174</v>
      </c>
      <c r="L6788">
        <v>19143</v>
      </c>
      <c r="M6788" t="s">
        <v>175</v>
      </c>
      <c r="N6788" t="s">
        <v>1087</v>
      </c>
      <c r="O6788" t="s">
        <v>73</v>
      </c>
      <c r="P6788" t="s">
        <v>117</v>
      </c>
      <c r="Q6788" t="s">
        <v>1088</v>
      </c>
      <c r="R6788" s="19">
        <v>20.736000000000001</v>
      </c>
      <c r="S6788" s="17">
        <v>4</v>
      </c>
      <c r="T6788" s="20">
        <v>0.2</v>
      </c>
      <c r="U6788" s="19">
        <v>7.2576000000000001</v>
      </c>
      <c r="V6788" s="20">
        <f t="shared" si="530"/>
        <v>0.35</v>
      </c>
      <c r="W6788" s="17">
        <f t="shared" si="531"/>
        <v>2017</v>
      </c>
      <c r="X6788" t="str">
        <f t="shared" si="532"/>
        <v>Jul-2017</v>
      </c>
      <c r="Y6788" s="17">
        <f t="shared" si="533"/>
        <v>3</v>
      </c>
      <c r="Z6788" t="str">
        <f t="shared" si="534"/>
        <v>11-20%</v>
      </c>
      <c r="AA6788" s="17">
        <f>IF(COUNTIF($B$2:B6788,B6788)=1,1,0)</f>
        <v>0</v>
      </c>
      <c r="AB6788" s="17">
        <f>IF(COUNTIF($F$2:F6788,F6788)=1,1,0)</f>
        <v>0</v>
      </c>
    </row>
    <row r="6789" spans="1:28" x14ac:dyDescent="0.2">
      <c r="A6789" s="17">
        <v>6788</v>
      </c>
      <c r="B6789" t="s">
        <v>9131</v>
      </c>
      <c r="C6789" s="18">
        <v>42260</v>
      </c>
      <c r="D6789" s="18">
        <v>42267</v>
      </c>
      <c r="E6789" t="s">
        <v>77</v>
      </c>
      <c r="F6789" t="s">
        <v>888</v>
      </c>
      <c r="G6789" t="s">
        <v>889</v>
      </c>
      <c r="H6789" t="s">
        <v>53</v>
      </c>
      <c r="I6789" t="s">
        <v>54</v>
      </c>
      <c r="J6789" t="s">
        <v>1768</v>
      </c>
      <c r="K6789" t="s">
        <v>1302</v>
      </c>
      <c r="L6789">
        <v>30318</v>
      </c>
      <c r="M6789" t="s">
        <v>57</v>
      </c>
      <c r="N6789" t="s">
        <v>3104</v>
      </c>
      <c r="O6789" t="s">
        <v>59</v>
      </c>
      <c r="P6789" t="s">
        <v>92</v>
      </c>
      <c r="Q6789" t="s">
        <v>3105</v>
      </c>
      <c r="R6789" s="19">
        <v>129.93</v>
      </c>
      <c r="S6789" s="17">
        <v>3</v>
      </c>
      <c r="T6789" s="20">
        <v>0</v>
      </c>
      <c r="U6789" s="19">
        <v>12.993</v>
      </c>
      <c r="V6789" s="20">
        <f t="shared" si="530"/>
        <v>9.9999999999999992E-2</v>
      </c>
      <c r="W6789" s="17">
        <f t="shared" si="531"/>
        <v>2015</v>
      </c>
      <c r="X6789" t="str">
        <f t="shared" si="532"/>
        <v>Sep-2015</v>
      </c>
      <c r="Y6789" s="17">
        <f t="shared" si="533"/>
        <v>7</v>
      </c>
      <c r="Z6789" t="str">
        <f t="shared" si="534"/>
        <v>0% (No Discount)</v>
      </c>
      <c r="AA6789" s="17">
        <f>IF(COUNTIF($B$2:B6789,B6789)=1,1,0)</f>
        <v>1</v>
      </c>
      <c r="AB6789" s="17">
        <f>IF(COUNTIF($F$2:F6789,F6789)=1,1,0)</f>
        <v>0</v>
      </c>
    </row>
    <row r="6790" spans="1:28" x14ac:dyDescent="0.2">
      <c r="A6790" s="17">
        <v>6789</v>
      </c>
      <c r="B6790" t="s">
        <v>9131</v>
      </c>
      <c r="C6790" s="18">
        <v>42260</v>
      </c>
      <c r="D6790" s="18">
        <v>42267</v>
      </c>
      <c r="E6790" t="s">
        <v>77</v>
      </c>
      <c r="F6790" t="s">
        <v>888</v>
      </c>
      <c r="G6790" t="s">
        <v>889</v>
      </c>
      <c r="H6790" t="s">
        <v>53</v>
      </c>
      <c r="I6790" t="s">
        <v>54</v>
      </c>
      <c r="J6790" t="s">
        <v>1768</v>
      </c>
      <c r="K6790" t="s">
        <v>1302</v>
      </c>
      <c r="L6790">
        <v>30318</v>
      </c>
      <c r="M6790" t="s">
        <v>57</v>
      </c>
      <c r="N6790" t="s">
        <v>3914</v>
      </c>
      <c r="O6790" t="s">
        <v>73</v>
      </c>
      <c r="P6790" t="s">
        <v>117</v>
      </c>
      <c r="Q6790" t="s">
        <v>3915</v>
      </c>
      <c r="R6790" s="19">
        <v>69.930000000000007</v>
      </c>
      <c r="S6790" s="17">
        <v>7</v>
      </c>
      <c r="T6790" s="20">
        <v>0</v>
      </c>
      <c r="U6790" s="19">
        <v>31.468499999999999</v>
      </c>
      <c r="V6790" s="20">
        <f t="shared" si="530"/>
        <v>0.44999999999999996</v>
      </c>
      <c r="W6790" s="17">
        <f t="shared" si="531"/>
        <v>2015</v>
      </c>
      <c r="X6790" t="str">
        <f t="shared" si="532"/>
        <v>Sep-2015</v>
      </c>
      <c r="Y6790" s="17">
        <f t="shared" si="533"/>
        <v>7</v>
      </c>
      <c r="Z6790" t="str">
        <f t="shared" si="534"/>
        <v>0% (No Discount)</v>
      </c>
      <c r="AA6790" s="17">
        <f>IF(COUNTIF($B$2:B6790,B6790)=1,1,0)</f>
        <v>0</v>
      </c>
      <c r="AB6790" s="17">
        <f>IF(COUNTIF($F$2:F6790,F6790)=1,1,0)</f>
        <v>0</v>
      </c>
    </row>
    <row r="6791" spans="1:28" x14ac:dyDescent="0.2">
      <c r="A6791" s="17">
        <v>6790</v>
      </c>
      <c r="B6791" t="s">
        <v>9132</v>
      </c>
      <c r="C6791" s="18">
        <v>42254</v>
      </c>
      <c r="D6791" s="18">
        <v>42256</v>
      </c>
      <c r="E6791" t="s">
        <v>50</v>
      </c>
      <c r="F6791" t="s">
        <v>4988</v>
      </c>
      <c r="G6791" t="s">
        <v>4989</v>
      </c>
      <c r="H6791" t="s">
        <v>68</v>
      </c>
      <c r="I6791" t="s">
        <v>54</v>
      </c>
      <c r="J6791" t="s">
        <v>400</v>
      </c>
      <c r="K6791" t="s">
        <v>115</v>
      </c>
      <c r="L6791">
        <v>27707</v>
      </c>
      <c r="M6791" t="s">
        <v>57</v>
      </c>
      <c r="N6791" t="s">
        <v>1597</v>
      </c>
      <c r="O6791" t="s">
        <v>73</v>
      </c>
      <c r="P6791" t="s">
        <v>95</v>
      </c>
      <c r="Q6791" t="s">
        <v>1598</v>
      </c>
      <c r="R6791" s="19">
        <v>140.73599999999999</v>
      </c>
      <c r="S6791" s="17">
        <v>4</v>
      </c>
      <c r="T6791" s="20">
        <v>0.2</v>
      </c>
      <c r="U6791" s="19">
        <v>12.314399999999999</v>
      </c>
      <c r="V6791" s="20">
        <f t="shared" si="530"/>
        <v>8.7499999999999994E-2</v>
      </c>
      <c r="W6791" s="17">
        <f t="shared" si="531"/>
        <v>2015</v>
      </c>
      <c r="X6791" t="str">
        <f t="shared" si="532"/>
        <v>Sep-2015</v>
      </c>
      <c r="Y6791" s="17">
        <f t="shared" si="533"/>
        <v>2</v>
      </c>
      <c r="Z6791" t="str">
        <f t="shared" si="534"/>
        <v>11-20%</v>
      </c>
      <c r="AA6791" s="17">
        <f>IF(COUNTIF($B$2:B6791,B6791)=1,1,0)</f>
        <v>1</v>
      </c>
      <c r="AB6791" s="17">
        <f>IF(COUNTIF($F$2:F6791,F6791)=1,1,0)</f>
        <v>0</v>
      </c>
    </row>
    <row r="6792" spans="1:28" x14ac:dyDescent="0.2">
      <c r="A6792" s="17">
        <v>6791</v>
      </c>
      <c r="B6792" t="s">
        <v>9133</v>
      </c>
      <c r="C6792" s="18">
        <v>42690</v>
      </c>
      <c r="D6792" s="18">
        <v>42691</v>
      </c>
      <c r="E6792" t="s">
        <v>215</v>
      </c>
      <c r="F6792" t="s">
        <v>9134</v>
      </c>
      <c r="G6792" t="s">
        <v>9135</v>
      </c>
      <c r="H6792" t="s">
        <v>53</v>
      </c>
      <c r="I6792" t="s">
        <v>54</v>
      </c>
      <c r="J6792" t="s">
        <v>594</v>
      </c>
      <c r="K6792" t="s">
        <v>70</v>
      </c>
      <c r="L6792">
        <v>95661</v>
      </c>
      <c r="M6792" t="s">
        <v>71</v>
      </c>
      <c r="N6792" t="s">
        <v>1074</v>
      </c>
      <c r="O6792" t="s">
        <v>73</v>
      </c>
      <c r="P6792" t="s">
        <v>102</v>
      </c>
      <c r="Q6792" t="s">
        <v>1075</v>
      </c>
      <c r="R6792" s="19">
        <v>8.32</v>
      </c>
      <c r="S6792" s="17">
        <v>5</v>
      </c>
      <c r="T6792" s="20">
        <v>0.2</v>
      </c>
      <c r="U6792" s="19">
        <v>2.8079999999999998</v>
      </c>
      <c r="V6792" s="20">
        <f t="shared" si="530"/>
        <v>0.33749999999999997</v>
      </c>
      <c r="W6792" s="17">
        <f t="shared" si="531"/>
        <v>2016</v>
      </c>
      <c r="X6792" t="str">
        <f t="shared" si="532"/>
        <v>Nov-2016</v>
      </c>
      <c r="Y6792" s="17">
        <f t="shared" si="533"/>
        <v>1</v>
      </c>
      <c r="Z6792" t="str">
        <f t="shared" si="534"/>
        <v>11-20%</v>
      </c>
      <c r="AA6792" s="17">
        <f>IF(COUNTIF($B$2:B6792,B6792)=1,1,0)</f>
        <v>1</v>
      </c>
      <c r="AB6792" s="17">
        <f>IF(COUNTIF($F$2:F6792,F6792)=1,1,0)</f>
        <v>1</v>
      </c>
    </row>
    <row r="6793" spans="1:28" x14ac:dyDescent="0.2">
      <c r="A6793" s="17">
        <v>6792</v>
      </c>
      <c r="B6793" t="s">
        <v>9136</v>
      </c>
      <c r="C6793" s="18">
        <v>42684</v>
      </c>
      <c r="D6793" s="18">
        <v>42689</v>
      </c>
      <c r="E6793" t="s">
        <v>77</v>
      </c>
      <c r="F6793" t="s">
        <v>3472</v>
      </c>
      <c r="G6793" t="s">
        <v>3473</v>
      </c>
      <c r="H6793" t="s">
        <v>129</v>
      </c>
      <c r="I6793" t="s">
        <v>54</v>
      </c>
      <c r="J6793" t="s">
        <v>5430</v>
      </c>
      <c r="K6793" t="s">
        <v>70</v>
      </c>
      <c r="L6793">
        <v>95823</v>
      </c>
      <c r="M6793" t="s">
        <v>71</v>
      </c>
      <c r="N6793" t="s">
        <v>7146</v>
      </c>
      <c r="O6793" t="s">
        <v>59</v>
      </c>
      <c r="P6793" t="s">
        <v>92</v>
      </c>
      <c r="Q6793" t="s">
        <v>7147</v>
      </c>
      <c r="R6793" s="19">
        <v>9.98</v>
      </c>
      <c r="S6793" s="17">
        <v>1</v>
      </c>
      <c r="T6793" s="20">
        <v>0</v>
      </c>
      <c r="U6793" s="19">
        <v>2.7944</v>
      </c>
      <c r="V6793" s="20">
        <f t="shared" si="530"/>
        <v>0.27999999999999997</v>
      </c>
      <c r="W6793" s="17">
        <f t="shared" si="531"/>
        <v>2016</v>
      </c>
      <c r="X6793" t="str">
        <f t="shared" si="532"/>
        <v>Nov-2016</v>
      </c>
      <c r="Y6793" s="17">
        <f t="shared" si="533"/>
        <v>5</v>
      </c>
      <c r="Z6793" t="str">
        <f t="shared" si="534"/>
        <v>0% (No Discount)</v>
      </c>
      <c r="AA6793" s="17">
        <f>IF(COUNTIF($B$2:B6793,B6793)=1,1,0)</f>
        <v>1</v>
      </c>
      <c r="AB6793" s="17">
        <f>IF(COUNTIF($F$2:F6793,F6793)=1,1,0)</f>
        <v>0</v>
      </c>
    </row>
    <row r="6794" spans="1:28" x14ac:dyDescent="0.2">
      <c r="A6794" s="17">
        <v>6793</v>
      </c>
      <c r="B6794" t="s">
        <v>9137</v>
      </c>
      <c r="C6794" s="18">
        <v>41866</v>
      </c>
      <c r="D6794" s="18">
        <v>41869</v>
      </c>
      <c r="E6794" t="s">
        <v>215</v>
      </c>
      <c r="F6794" t="s">
        <v>3294</v>
      </c>
      <c r="G6794" t="s">
        <v>3295</v>
      </c>
      <c r="H6794" t="s">
        <v>53</v>
      </c>
      <c r="I6794" t="s">
        <v>54</v>
      </c>
      <c r="J6794" t="s">
        <v>775</v>
      </c>
      <c r="K6794" t="s">
        <v>776</v>
      </c>
      <c r="L6794">
        <v>6824</v>
      </c>
      <c r="M6794" t="s">
        <v>175</v>
      </c>
      <c r="N6794" t="s">
        <v>2132</v>
      </c>
      <c r="O6794" t="s">
        <v>73</v>
      </c>
      <c r="P6794" t="s">
        <v>102</v>
      </c>
      <c r="Q6794" t="s">
        <v>2133</v>
      </c>
      <c r="R6794" s="19">
        <v>62.94</v>
      </c>
      <c r="S6794" s="17">
        <v>3</v>
      </c>
      <c r="T6794" s="20">
        <v>0</v>
      </c>
      <c r="U6794" s="19">
        <v>30.211200000000002</v>
      </c>
      <c r="V6794" s="20">
        <f t="shared" si="530"/>
        <v>0.48000000000000004</v>
      </c>
      <c r="W6794" s="17">
        <f t="shared" si="531"/>
        <v>2014</v>
      </c>
      <c r="X6794" t="str">
        <f t="shared" si="532"/>
        <v>Aug-2014</v>
      </c>
      <c r="Y6794" s="17">
        <f t="shared" si="533"/>
        <v>3</v>
      </c>
      <c r="Z6794" t="str">
        <f t="shared" si="534"/>
        <v>0% (No Discount)</v>
      </c>
      <c r="AA6794" s="17">
        <f>IF(COUNTIF($B$2:B6794,B6794)=1,1,0)</f>
        <v>1</v>
      </c>
      <c r="AB6794" s="17">
        <f>IF(COUNTIF($F$2:F6794,F6794)=1,1,0)</f>
        <v>0</v>
      </c>
    </row>
    <row r="6795" spans="1:28" x14ac:dyDescent="0.2">
      <c r="A6795" s="17">
        <v>6794</v>
      </c>
      <c r="B6795" t="s">
        <v>9138</v>
      </c>
      <c r="C6795" s="18">
        <v>42324</v>
      </c>
      <c r="D6795" s="18">
        <v>42328</v>
      </c>
      <c r="E6795" t="s">
        <v>77</v>
      </c>
      <c r="F6795" t="s">
        <v>1811</v>
      </c>
      <c r="G6795" t="s">
        <v>1812</v>
      </c>
      <c r="H6795" t="s">
        <v>68</v>
      </c>
      <c r="I6795" t="s">
        <v>54</v>
      </c>
      <c r="J6795" t="s">
        <v>330</v>
      </c>
      <c r="K6795" t="s">
        <v>238</v>
      </c>
      <c r="L6795">
        <v>60610</v>
      </c>
      <c r="M6795" t="s">
        <v>132</v>
      </c>
      <c r="N6795" t="s">
        <v>4112</v>
      </c>
      <c r="O6795" t="s">
        <v>73</v>
      </c>
      <c r="P6795" t="s">
        <v>86</v>
      </c>
      <c r="Q6795" t="s">
        <v>4113</v>
      </c>
      <c r="R6795" s="19">
        <v>21.488</v>
      </c>
      <c r="S6795" s="17">
        <v>2</v>
      </c>
      <c r="T6795" s="20">
        <v>0.2</v>
      </c>
      <c r="U6795" s="19">
        <v>1.6115999999999999</v>
      </c>
      <c r="V6795" s="20">
        <f t="shared" si="530"/>
        <v>7.4999999999999997E-2</v>
      </c>
      <c r="W6795" s="17">
        <f t="shared" si="531"/>
        <v>2015</v>
      </c>
      <c r="X6795" t="str">
        <f t="shared" si="532"/>
        <v>Nov-2015</v>
      </c>
      <c r="Y6795" s="17">
        <f t="shared" si="533"/>
        <v>4</v>
      </c>
      <c r="Z6795" t="str">
        <f t="shared" si="534"/>
        <v>11-20%</v>
      </c>
      <c r="AA6795" s="17">
        <f>IF(COUNTIF($B$2:B6795,B6795)=1,1,0)</f>
        <v>1</v>
      </c>
      <c r="AB6795" s="17">
        <f>IF(COUNTIF($F$2:F6795,F6795)=1,1,0)</f>
        <v>0</v>
      </c>
    </row>
    <row r="6796" spans="1:28" x14ac:dyDescent="0.2">
      <c r="A6796" s="17">
        <v>6795</v>
      </c>
      <c r="B6796" t="s">
        <v>9138</v>
      </c>
      <c r="C6796" s="18">
        <v>42324</v>
      </c>
      <c r="D6796" s="18">
        <v>42328</v>
      </c>
      <c r="E6796" t="s">
        <v>77</v>
      </c>
      <c r="F6796" t="s">
        <v>1811</v>
      </c>
      <c r="G6796" t="s">
        <v>1812</v>
      </c>
      <c r="H6796" t="s">
        <v>68</v>
      </c>
      <c r="I6796" t="s">
        <v>54</v>
      </c>
      <c r="J6796" t="s">
        <v>330</v>
      </c>
      <c r="K6796" t="s">
        <v>238</v>
      </c>
      <c r="L6796">
        <v>60610</v>
      </c>
      <c r="M6796" t="s">
        <v>132</v>
      </c>
      <c r="N6796" t="s">
        <v>5236</v>
      </c>
      <c r="O6796" t="s">
        <v>98</v>
      </c>
      <c r="P6796" t="s">
        <v>99</v>
      </c>
      <c r="Q6796" t="s">
        <v>5237</v>
      </c>
      <c r="R6796" s="19">
        <v>239.976</v>
      </c>
      <c r="S6796" s="17">
        <v>3</v>
      </c>
      <c r="T6796" s="20">
        <v>0.2</v>
      </c>
      <c r="U6796" s="19">
        <v>26.997299999999999</v>
      </c>
      <c r="V6796" s="20">
        <f t="shared" si="530"/>
        <v>0.1125</v>
      </c>
      <c r="W6796" s="17">
        <f t="shared" si="531"/>
        <v>2015</v>
      </c>
      <c r="X6796" t="str">
        <f t="shared" si="532"/>
        <v>Nov-2015</v>
      </c>
      <c r="Y6796" s="17">
        <f t="shared" si="533"/>
        <v>4</v>
      </c>
      <c r="Z6796" t="str">
        <f t="shared" si="534"/>
        <v>11-20%</v>
      </c>
      <c r="AA6796" s="17">
        <f>IF(COUNTIF($B$2:B6796,B6796)=1,1,0)</f>
        <v>0</v>
      </c>
      <c r="AB6796" s="17">
        <f>IF(COUNTIF($F$2:F6796,F6796)=1,1,0)</f>
        <v>0</v>
      </c>
    </row>
    <row r="6797" spans="1:28" x14ac:dyDescent="0.2">
      <c r="A6797" s="17">
        <v>6796</v>
      </c>
      <c r="B6797" t="s">
        <v>9138</v>
      </c>
      <c r="C6797" s="18">
        <v>42324</v>
      </c>
      <c r="D6797" s="18">
        <v>42328</v>
      </c>
      <c r="E6797" t="s">
        <v>77</v>
      </c>
      <c r="F6797" t="s">
        <v>1811</v>
      </c>
      <c r="G6797" t="s">
        <v>1812</v>
      </c>
      <c r="H6797" t="s">
        <v>68</v>
      </c>
      <c r="I6797" t="s">
        <v>54</v>
      </c>
      <c r="J6797" t="s">
        <v>330</v>
      </c>
      <c r="K6797" t="s">
        <v>238</v>
      </c>
      <c r="L6797">
        <v>60610</v>
      </c>
      <c r="M6797" t="s">
        <v>132</v>
      </c>
      <c r="N6797" t="s">
        <v>7184</v>
      </c>
      <c r="O6797" t="s">
        <v>59</v>
      </c>
      <c r="P6797" t="s">
        <v>92</v>
      </c>
      <c r="Q6797" t="s">
        <v>7185</v>
      </c>
      <c r="R6797" s="19">
        <v>34.503999999999998</v>
      </c>
      <c r="S6797" s="17">
        <v>2</v>
      </c>
      <c r="T6797" s="20">
        <v>0.6</v>
      </c>
      <c r="U6797" s="19">
        <v>-15.5268</v>
      </c>
      <c r="V6797" s="20">
        <f t="shared" si="530"/>
        <v>-0.45</v>
      </c>
      <c r="W6797" s="17">
        <f t="shared" si="531"/>
        <v>2015</v>
      </c>
      <c r="X6797" t="str">
        <f t="shared" si="532"/>
        <v>Nov-2015</v>
      </c>
      <c r="Y6797" s="17">
        <f t="shared" si="533"/>
        <v>4</v>
      </c>
      <c r="Z6797" t="str">
        <f t="shared" si="534"/>
        <v>Over 50%</v>
      </c>
      <c r="AA6797" s="17">
        <f>IF(COUNTIF($B$2:B6797,B6797)=1,1,0)</f>
        <v>0</v>
      </c>
      <c r="AB6797" s="17">
        <f>IF(COUNTIF($F$2:F6797,F6797)=1,1,0)</f>
        <v>0</v>
      </c>
    </row>
    <row r="6798" spans="1:28" x14ac:dyDescent="0.2">
      <c r="A6798" s="17">
        <v>6797</v>
      </c>
      <c r="B6798" t="s">
        <v>9139</v>
      </c>
      <c r="C6798" s="18">
        <v>42241</v>
      </c>
      <c r="D6798" s="18">
        <v>42241</v>
      </c>
      <c r="E6798" t="s">
        <v>1320</v>
      </c>
      <c r="F6798" t="s">
        <v>4206</v>
      </c>
      <c r="G6798" t="s">
        <v>4207</v>
      </c>
      <c r="H6798" t="s">
        <v>53</v>
      </c>
      <c r="I6798" t="s">
        <v>54</v>
      </c>
      <c r="J6798" t="s">
        <v>211</v>
      </c>
      <c r="K6798" t="s">
        <v>131</v>
      </c>
      <c r="L6798">
        <v>77041</v>
      </c>
      <c r="M6798" t="s">
        <v>132</v>
      </c>
      <c r="N6798" t="s">
        <v>3964</v>
      </c>
      <c r="O6798" t="s">
        <v>59</v>
      </c>
      <c r="P6798" t="s">
        <v>92</v>
      </c>
      <c r="Q6798" t="s">
        <v>5182</v>
      </c>
      <c r="R6798" s="19">
        <v>20.103999999999999</v>
      </c>
      <c r="S6798" s="17">
        <v>2</v>
      </c>
      <c r="T6798" s="20">
        <v>0.6</v>
      </c>
      <c r="U6798" s="19">
        <v>-16.585799999999999</v>
      </c>
      <c r="V6798" s="20">
        <f t="shared" si="530"/>
        <v>-0.82499999999999996</v>
      </c>
      <c r="W6798" s="17">
        <f t="shared" si="531"/>
        <v>2015</v>
      </c>
      <c r="X6798" t="str">
        <f t="shared" si="532"/>
        <v>Aug-2015</v>
      </c>
      <c r="Y6798" s="17">
        <f t="shared" si="533"/>
        <v>0</v>
      </c>
      <c r="Z6798" t="str">
        <f t="shared" si="534"/>
        <v>Over 50%</v>
      </c>
      <c r="AA6798" s="17">
        <f>IF(COUNTIF($B$2:B6798,B6798)=1,1,0)</f>
        <v>1</v>
      </c>
      <c r="AB6798" s="17">
        <f>IF(COUNTIF($F$2:F6798,F6798)=1,1,0)</f>
        <v>0</v>
      </c>
    </row>
    <row r="6799" spans="1:28" x14ac:dyDescent="0.2">
      <c r="A6799" s="17">
        <v>6798</v>
      </c>
      <c r="B6799" t="s">
        <v>9139</v>
      </c>
      <c r="C6799" s="18">
        <v>42241</v>
      </c>
      <c r="D6799" s="18">
        <v>42241</v>
      </c>
      <c r="E6799" t="s">
        <v>1320</v>
      </c>
      <c r="F6799" t="s">
        <v>4206</v>
      </c>
      <c r="G6799" t="s">
        <v>4207</v>
      </c>
      <c r="H6799" t="s">
        <v>53</v>
      </c>
      <c r="I6799" t="s">
        <v>54</v>
      </c>
      <c r="J6799" t="s">
        <v>211</v>
      </c>
      <c r="K6799" t="s">
        <v>131</v>
      </c>
      <c r="L6799">
        <v>77041</v>
      </c>
      <c r="M6799" t="s">
        <v>132</v>
      </c>
      <c r="N6799" t="s">
        <v>1635</v>
      </c>
      <c r="O6799" t="s">
        <v>73</v>
      </c>
      <c r="P6799" t="s">
        <v>102</v>
      </c>
      <c r="Q6799" t="s">
        <v>1636</v>
      </c>
      <c r="R6799" s="19">
        <v>3.798</v>
      </c>
      <c r="S6799" s="17">
        <v>1</v>
      </c>
      <c r="T6799" s="20">
        <v>0.8</v>
      </c>
      <c r="U6799" s="19">
        <v>-6.0768000000000004</v>
      </c>
      <c r="V6799" s="20">
        <f t="shared" si="530"/>
        <v>-1.6</v>
      </c>
      <c r="W6799" s="17">
        <f t="shared" si="531"/>
        <v>2015</v>
      </c>
      <c r="X6799" t="str">
        <f t="shared" si="532"/>
        <v>Aug-2015</v>
      </c>
      <c r="Y6799" s="17">
        <f t="shared" si="533"/>
        <v>0</v>
      </c>
      <c r="Z6799" t="str">
        <f t="shared" si="534"/>
        <v>Over 50%</v>
      </c>
      <c r="AA6799" s="17">
        <f>IF(COUNTIF($B$2:B6799,B6799)=1,1,0)</f>
        <v>0</v>
      </c>
      <c r="AB6799" s="17">
        <f>IF(COUNTIF($F$2:F6799,F6799)=1,1,0)</f>
        <v>0</v>
      </c>
    </row>
    <row r="6800" spans="1:28" x14ac:dyDescent="0.2">
      <c r="A6800" s="17">
        <v>6799</v>
      </c>
      <c r="B6800" t="s">
        <v>9139</v>
      </c>
      <c r="C6800" s="18">
        <v>42241</v>
      </c>
      <c r="D6800" s="18">
        <v>42241</v>
      </c>
      <c r="E6800" t="s">
        <v>1320</v>
      </c>
      <c r="F6800" t="s">
        <v>4206</v>
      </c>
      <c r="G6800" t="s">
        <v>4207</v>
      </c>
      <c r="H6800" t="s">
        <v>53</v>
      </c>
      <c r="I6800" t="s">
        <v>54</v>
      </c>
      <c r="J6800" t="s">
        <v>211</v>
      </c>
      <c r="K6800" t="s">
        <v>131</v>
      </c>
      <c r="L6800">
        <v>77041</v>
      </c>
      <c r="M6800" t="s">
        <v>132</v>
      </c>
      <c r="N6800" t="s">
        <v>9140</v>
      </c>
      <c r="O6800" t="s">
        <v>59</v>
      </c>
      <c r="P6800" t="s">
        <v>92</v>
      </c>
      <c r="Q6800" t="s">
        <v>9141</v>
      </c>
      <c r="R6800" s="19">
        <v>7.88</v>
      </c>
      <c r="S6800" s="17">
        <v>5</v>
      </c>
      <c r="T6800" s="20">
        <v>0.6</v>
      </c>
      <c r="U6800" s="19">
        <v>-3.94</v>
      </c>
      <c r="V6800" s="20">
        <f t="shared" si="530"/>
        <v>-0.5</v>
      </c>
      <c r="W6800" s="17">
        <f t="shared" si="531"/>
        <v>2015</v>
      </c>
      <c r="X6800" t="str">
        <f t="shared" si="532"/>
        <v>Aug-2015</v>
      </c>
      <c r="Y6800" s="17">
        <f t="shared" si="533"/>
        <v>0</v>
      </c>
      <c r="Z6800" t="str">
        <f t="shared" si="534"/>
        <v>Over 50%</v>
      </c>
      <c r="AA6800" s="17">
        <f>IF(COUNTIF($B$2:B6800,B6800)=1,1,0)</f>
        <v>0</v>
      </c>
      <c r="AB6800" s="17">
        <f>IF(COUNTIF($F$2:F6800,F6800)=1,1,0)</f>
        <v>0</v>
      </c>
    </row>
    <row r="6801" spans="1:28" x14ac:dyDescent="0.2">
      <c r="A6801" s="17">
        <v>6800</v>
      </c>
      <c r="B6801" t="s">
        <v>9142</v>
      </c>
      <c r="C6801" s="18">
        <v>42729</v>
      </c>
      <c r="D6801" s="18">
        <v>42736</v>
      </c>
      <c r="E6801" t="s">
        <v>77</v>
      </c>
      <c r="F6801" t="s">
        <v>3676</v>
      </c>
      <c r="G6801" t="s">
        <v>3677</v>
      </c>
      <c r="H6801" t="s">
        <v>68</v>
      </c>
      <c r="I6801" t="s">
        <v>54</v>
      </c>
      <c r="J6801" t="s">
        <v>571</v>
      </c>
      <c r="K6801" t="s">
        <v>337</v>
      </c>
      <c r="L6801">
        <v>85023</v>
      </c>
      <c r="M6801" t="s">
        <v>71</v>
      </c>
      <c r="N6801" t="s">
        <v>955</v>
      </c>
      <c r="O6801" t="s">
        <v>59</v>
      </c>
      <c r="P6801" t="s">
        <v>83</v>
      </c>
      <c r="Q6801" t="s">
        <v>956</v>
      </c>
      <c r="R6801" s="19">
        <v>35.445</v>
      </c>
      <c r="S6801" s="17">
        <v>1</v>
      </c>
      <c r="T6801" s="20">
        <v>0.5</v>
      </c>
      <c r="U6801" s="19">
        <v>-24.102599999999999</v>
      </c>
      <c r="V6801" s="20">
        <f t="shared" si="530"/>
        <v>-0.67999999999999994</v>
      </c>
      <c r="W6801" s="17">
        <f t="shared" si="531"/>
        <v>2016</v>
      </c>
      <c r="X6801" t="str">
        <f t="shared" si="532"/>
        <v>Dec-2016</v>
      </c>
      <c r="Y6801" s="17">
        <f t="shared" si="533"/>
        <v>7</v>
      </c>
      <c r="Z6801" t="str">
        <f t="shared" si="534"/>
        <v>41-50%</v>
      </c>
      <c r="AA6801" s="17">
        <f>IF(COUNTIF($B$2:B6801,B6801)=1,1,0)</f>
        <v>1</v>
      </c>
      <c r="AB6801" s="17">
        <f>IF(COUNTIF($F$2:F6801,F6801)=1,1,0)</f>
        <v>0</v>
      </c>
    </row>
    <row r="6802" spans="1:28" x14ac:dyDescent="0.2">
      <c r="A6802" s="17">
        <v>6801</v>
      </c>
      <c r="B6802" t="s">
        <v>9142</v>
      </c>
      <c r="C6802" s="18">
        <v>42729</v>
      </c>
      <c r="D6802" s="18">
        <v>42736</v>
      </c>
      <c r="E6802" t="s">
        <v>77</v>
      </c>
      <c r="F6802" t="s">
        <v>3676</v>
      </c>
      <c r="G6802" t="s">
        <v>3677</v>
      </c>
      <c r="H6802" t="s">
        <v>68</v>
      </c>
      <c r="I6802" t="s">
        <v>54</v>
      </c>
      <c r="J6802" t="s">
        <v>571</v>
      </c>
      <c r="K6802" t="s">
        <v>337</v>
      </c>
      <c r="L6802">
        <v>85023</v>
      </c>
      <c r="M6802" t="s">
        <v>71</v>
      </c>
      <c r="N6802" t="s">
        <v>5747</v>
      </c>
      <c r="O6802" t="s">
        <v>98</v>
      </c>
      <c r="P6802" t="s">
        <v>711</v>
      </c>
      <c r="Q6802" t="s">
        <v>5748</v>
      </c>
      <c r="R6802" s="19">
        <v>269.97000000000003</v>
      </c>
      <c r="S6802" s="17">
        <v>2</v>
      </c>
      <c r="T6802" s="20">
        <v>0.7</v>
      </c>
      <c r="U6802" s="19">
        <v>-386.95699999999999</v>
      </c>
      <c r="V6802" s="20">
        <f t="shared" si="530"/>
        <v>-1.4333333333333331</v>
      </c>
      <c r="W6802" s="17">
        <f t="shared" si="531"/>
        <v>2016</v>
      </c>
      <c r="X6802" t="str">
        <f t="shared" si="532"/>
        <v>Dec-2016</v>
      </c>
      <c r="Y6802" s="17">
        <f t="shared" si="533"/>
        <v>7</v>
      </c>
      <c r="Z6802" t="str">
        <f t="shared" si="534"/>
        <v>Over 50%</v>
      </c>
      <c r="AA6802" s="17">
        <f>IF(COUNTIF($B$2:B6802,B6802)=1,1,0)</f>
        <v>0</v>
      </c>
      <c r="AB6802" s="17">
        <f>IF(COUNTIF($F$2:F6802,F6802)=1,1,0)</f>
        <v>0</v>
      </c>
    </row>
    <row r="6803" spans="1:28" x14ac:dyDescent="0.2">
      <c r="A6803" s="17">
        <v>6802</v>
      </c>
      <c r="B6803" t="s">
        <v>9142</v>
      </c>
      <c r="C6803" s="18">
        <v>42729</v>
      </c>
      <c r="D6803" s="18">
        <v>42736</v>
      </c>
      <c r="E6803" t="s">
        <v>77</v>
      </c>
      <c r="F6803" t="s">
        <v>3676</v>
      </c>
      <c r="G6803" t="s">
        <v>3677</v>
      </c>
      <c r="H6803" t="s">
        <v>68</v>
      </c>
      <c r="I6803" t="s">
        <v>54</v>
      </c>
      <c r="J6803" t="s">
        <v>571</v>
      </c>
      <c r="K6803" t="s">
        <v>337</v>
      </c>
      <c r="L6803">
        <v>85023</v>
      </c>
      <c r="M6803" t="s">
        <v>71</v>
      </c>
      <c r="N6803" t="s">
        <v>4853</v>
      </c>
      <c r="O6803" t="s">
        <v>98</v>
      </c>
      <c r="P6803" t="s">
        <v>188</v>
      </c>
      <c r="Q6803" t="s">
        <v>4854</v>
      </c>
      <c r="R6803" s="19">
        <v>45.12</v>
      </c>
      <c r="S6803" s="17">
        <v>3</v>
      </c>
      <c r="T6803" s="20">
        <v>0.2</v>
      </c>
      <c r="U6803" s="19">
        <v>-7.8959999999999999</v>
      </c>
      <c r="V6803" s="20">
        <f t="shared" si="530"/>
        <v>-0.17500000000000002</v>
      </c>
      <c r="W6803" s="17">
        <f t="shared" si="531"/>
        <v>2016</v>
      </c>
      <c r="X6803" t="str">
        <f t="shared" si="532"/>
        <v>Dec-2016</v>
      </c>
      <c r="Y6803" s="17">
        <f t="shared" si="533"/>
        <v>7</v>
      </c>
      <c r="Z6803" t="str">
        <f t="shared" si="534"/>
        <v>11-20%</v>
      </c>
      <c r="AA6803" s="17">
        <f>IF(COUNTIF($B$2:B6803,B6803)=1,1,0)</f>
        <v>0</v>
      </c>
      <c r="AB6803" s="17">
        <f>IF(COUNTIF($F$2:F6803,F6803)=1,1,0)</f>
        <v>0</v>
      </c>
    </row>
    <row r="6804" spans="1:28" x14ac:dyDescent="0.2">
      <c r="A6804" s="17">
        <v>6803</v>
      </c>
      <c r="B6804" t="s">
        <v>9142</v>
      </c>
      <c r="C6804" s="18">
        <v>42729</v>
      </c>
      <c r="D6804" s="18">
        <v>42736</v>
      </c>
      <c r="E6804" t="s">
        <v>77</v>
      </c>
      <c r="F6804" t="s">
        <v>3676</v>
      </c>
      <c r="G6804" t="s">
        <v>3677</v>
      </c>
      <c r="H6804" t="s">
        <v>68</v>
      </c>
      <c r="I6804" t="s">
        <v>54</v>
      </c>
      <c r="J6804" t="s">
        <v>571</v>
      </c>
      <c r="K6804" t="s">
        <v>337</v>
      </c>
      <c r="L6804">
        <v>85023</v>
      </c>
      <c r="M6804" t="s">
        <v>71</v>
      </c>
      <c r="N6804" t="s">
        <v>2863</v>
      </c>
      <c r="O6804" t="s">
        <v>98</v>
      </c>
      <c r="P6804" t="s">
        <v>188</v>
      </c>
      <c r="Q6804" t="s">
        <v>2864</v>
      </c>
      <c r="R6804" s="19">
        <v>100.8</v>
      </c>
      <c r="S6804" s="17">
        <v>2</v>
      </c>
      <c r="T6804" s="20">
        <v>0.2</v>
      </c>
      <c r="U6804" s="19">
        <v>21.42</v>
      </c>
      <c r="V6804" s="20">
        <f t="shared" si="530"/>
        <v>0.21250000000000002</v>
      </c>
      <c r="W6804" s="17">
        <f t="shared" si="531"/>
        <v>2016</v>
      </c>
      <c r="X6804" t="str">
        <f t="shared" si="532"/>
        <v>Dec-2016</v>
      </c>
      <c r="Y6804" s="17">
        <f t="shared" si="533"/>
        <v>7</v>
      </c>
      <c r="Z6804" t="str">
        <f t="shared" si="534"/>
        <v>11-20%</v>
      </c>
      <c r="AA6804" s="17">
        <f>IF(COUNTIF($B$2:B6804,B6804)=1,1,0)</f>
        <v>0</v>
      </c>
      <c r="AB6804" s="17">
        <f>IF(COUNTIF($F$2:F6804,F6804)=1,1,0)</f>
        <v>0</v>
      </c>
    </row>
    <row r="6805" spans="1:28" x14ac:dyDescent="0.2">
      <c r="A6805" s="17">
        <v>6804</v>
      </c>
      <c r="B6805" t="s">
        <v>9142</v>
      </c>
      <c r="C6805" s="18">
        <v>42729</v>
      </c>
      <c r="D6805" s="18">
        <v>42736</v>
      </c>
      <c r="E6805" t="s">
        <v>77</v>
      </c>
      <c r="F6805" t="s">
        <v>3676</v>
      </c>
      <c r="G6805" t="s">
        <v>3677</v>
      </c>
      <c r="H6805" t="s">
        <v>68</v>
      </c>
      <c r="I6805" t="s">
        <v>54</v>
      </c>
      <c r="J6805" t="s">
        <v>571</v>
      </c>
      <c r="K6805" t="s">
        <v>337</v>
      </c>
      <c r="L6805">
        <v>85023</v>
      </c>
      <c r="M6805" t="s">
        <v>71</v>
      </c>
      <c r="N6805" t="s">
        <v>4613</v>
      </c>
      <c r="O6805" t="s">
        <v>59</v>
      </c>
      <c r="P6805" t="s">
        <v>63</v>
      </c>
      <c r="Q6805" t="s">
        <v>4614</v>
      </c>
      <c r="R6805" s="19">
        <v>47.968000000000004</v>
      </c>
      <c r="S6805" s="17">
        <v>2</v>
      </c>
      <c r="T6805" s="20">
        <v>0.2</v>
      </c>
      <c r="U6805" s="19">
        <v>4.1971999999999996</v>
      </c>
      <c r="V6805" s="20">
        <f t="shared" si="530"/>
        <v>8.7499999999999981E-2</v>
      </c>
      <c r="W6805" s="17">
        <f t="shared" si="531"/>
        <v>2016</v>
      </c>
      <c r="X6805" t="str">
        <f t="shared" si="532"/>
        <v>Dec-2016</v>
      </c>
      <c r="Y6805" s="17">
        <f t="shared" si="533"/>
        <v>7</v>
      </c>
      <c r="Z6805" t="str">
        <f t="shared" si="534"/>
        <v>11-20%</v>
      </c>
      <c r="AA6805" s="17">
        <f>IF(COUNTIF($B$2:B6805,B6805)=1,1,0)</f>
        <v>0</v>
      </c>
      <c r="AB6805" s="17">
        <f>IF(COUNTIF($F$2:F6805,F6805)=1,1,0)</f>
        <v>0</v>
      </c>
    </row>
    <row r="6806" spans="1:28" x14ac:dyDescent="0.2">
      <c r="A6806" s="17">
        <v>6805</v>
      </c>
      <c r="B6806" t="s">
        <v>9143</v>
      </c>
      <c r="C6806" s="18">
        <v>41917</v>
      </c>
      <c r="D6806" s="18">
        <v>41918</v>
      </c>
      <c r="E6806" t="s">
        <v>215</v>
      </c>
      <c r="F6806" t="s">
        <v>1462</v>
      </c>
      <c r="G6806" t="s">
        <v>1463</v>
      </c>
      <c r="H6806" t="s">
        <v>53</v>
      </c>
      <c r="I6806" t="s">
        <v>54</v>
      </c>
      <c r="J6806" t="s">
        <v>4075</v>
      </c>
      <c r="K6806" t="s">
        <v>70</v>
      </c>
      <c r="L6806">
        <v>91767</v>
      </c>
      <c r="M6806" t="s">
        <v>71</v>
      </c>
      <c r="N6806" t="s">
        <v>4983</v>
      </c>
      <c r="O6806" t="s">
        <v>98</v>
      </c>
      <c r="P6806" t="s">
        <v>188</v>
      </c>
      <c r="Q6806" t="s">
        <v>4984</v>
      </c>
      <c r="R6806" s="19">
        <v>99.98</v>
      </c>
      <c r="S6806" s="17">
        <v>2</v>
      </c>
      <c r="T6806" s="20">
        <v>0</v>
      </c>
      <c r="U6806" s="19">
        <v>34.993000000000002</v>
      </c>
      <c r="V6806" s="20">
        <f t="shared" si="530"/>
        <v>0.35000000000000003</v>
      </c>
      <c r="W6806" s="17">
        <f t="shared" si="531"/>
        <v>2014</v>
      </c>
      <c r="X6806" t="str">
        <f t="shared" si="532"/>
        <v>Oct-2014</v>
      </c>
      <c r="Y6806" s="17">
        <f t="shared" si="533"/>
        <v>1</v>
      </c>
      <c r="Z6806" t="str">
        <f t="shared" si="534"/>
        <v>0% (No Discount)</v>
      </c>
      <c r="AA6806" s="17">
        <f>IF(COUNTIF($B$2:B6806,B6806)=1,1,0)</f>
        <v>1</v>
      </c>
      <c r="AB6806" s="17">
        <f>IF(COUNTIF($F$2:F6806,F6806)=1,1,0)</f>
        <v>0</v>
      </c>
    </row>
    <row r="6807" spans="1:28" x14ac:dyDescent="0.2">
      <c r="A6807" s="17">
        <v>6806</v>
      </c>
      <c r="B6807" t="s">
        <v>9144</v>
      </c>
      <c r="C6807" s="18">
        <v>41965</v>
      </c>
      <c r="D6807" s="18">
        <v>41968</v>
      </c>
      <c r="E6807" t="s">
        <v>215</v>
      </c>
      <c r="F6807" t="s">
        <v>4379</v>
      </c>
      <c r="G6807" t="s">
        <v>4380</v>
      </c>
      <c r="H6807" t="s">
        <v>68</v>
      </c>
      <c r="I6807" t="s">
        <v>54</v>
      </c>
      <c r="J6807" t="s">
        <v>1768</v>
      </c>
      <c r="K6807" t="s">
        <v>1302</v>
      </c>
      <c r="L6807">
        <v>30318</v>
      </c>
      <c r="M6807" t="s">
        <v>57</v>
      </c>
      <c r="N6807" t="s">
        <v>5741</v>
      </c>
      <c r="O6807" t="s">
        <v>73</v>
      </c>
      <c r="P6807" t="s">
        <v>117</v>
      </c>
      <c r="Q6807" t="s">
        <v>5742</v>
      </c>
      <c r="R6807" s="19">
        <v>9.9600000000000009</v>
      </c>
      <c r="S6807" s="17">
        <v>2</v>
      </c>
      <c r="T6807" s="20">
        <v>0</v>
      </c>
      <c r="U6807" s="19">
        <v>4.8803999999999998</v>
      </c>
      <c r="V6807" s="20">
        <f t="shared" si="530"/>
        <v>0.48999999999999994</v>
      </c>
      <c r="W6807" s="17">
        <f t="shared" si="531"/>
        <v>2014</v>
      </c>
      <c r="X6807" t="str">
        <f t="shared" si="532"/>
        <v>Nov-2014</v>
      </c>
      <c r="Y6807" s="17">
        <f t="shared" si="533"/>
        <v>3</v>
      </c>
      <c r="Z6807" t="str">
        <f t="shared" si="534"/>
        <v>0% (No Discount)</v>
      </c>
      <c r="AA6807" s="17">
        <f>IF(COUNTIF($B$2:B6807,B6807)=1,1,0)</f>
        <v>1</v>
      </c>
      <c r="AB6807" s="17">
        <f>IF(COUNTIF($F$2:F6807,F6807)=1,1,0)</f>
        <v>0</v>
      </c>
    </row>
    <row r="6808" spans="1:28" x14ac:dyDescent="0.2">
      <c r="A6808" s="17">
        <v>6807</v>
      </c>
      <c r="B6808" t="s">
        <v>9145</v>
      </c>
      <c r="C6808" s="18">
        <v>43094</v>
      </c>
      <c r="D6808" s="18">
        <v>43098</v>
      </c>
      <c r="E6808" t="s">
        <v>77</v>
      </c>
      <c r="F6808" t="s">
        <v>2060</v>
      </c>
      <c r="G6808" t="s">
        <v>2061</v>
      </c>
      <c r="H6808" t="s">
        <v>68</v>
      </c>
      <c r="I6808" t="s">
        <v>54</v>
      </c>
      <c r="J6808" t="s">
        <v>4132</v>
      </c>
      <c r="K6808" t="s">
        <v>123</v>
      </c>
      <c r="L6808">
        <v>98208</v>
      </c>
      <c r="M6808" t="s">
        <v>71</v>
      </c>
      <c r="N6808" t="s">
        <v>1253</v>
      </c>
      <c r="O6808" t="s">
        <v>73</v>
      </c>
      <c r="P6808" t="s">
        <v>102</v>
      </c>
      <c r="Q6808" t="s">
        <v>1254</v>
      </c>
      <c r="R6808" s="19">
        <v>3.8559999999999999</v>
      </c>
      <c r="S6808" s="17">
        <v>1</v>
      </c>
      <c r="T6808" s="20">
        <v>0.2</v>
      </c>
      <c r="U6808" s="19">
        <v>1.3977999999999999</v>
      </c>
      <c r="V6808" s="20">
        <f t="shared" si="530"/>
        <v>0.36249999999999999</v>
      </c>
      <c r="W6808" s="17">
        <f t="shared" si="531"/>
        <v>2017</v>
      </c>
      <c r="X6808" t="str">
        <f t="shared" si="532"/>
        <v>Dec-2017</v>
      </c>
      <c r="Y6808" s="17">
        <f t="shared" si="533"/>
        <v>4</v>
      </c>
      <c r="Z6808" t="str">
        <f t="shared" si="534"/>
        <v>11-20%</v>
      </c>
      <c r="AA6808" s="17">
        <f>IF(COUNTIF($B$2:B6808,B6808)=1,1,0)</f>
        <v>1</v>
      </c>
      <c r="AB6808" s="17">
        <f>IF(COUNTIF($F$2:F6808,F6808)=1,1,0)</f>
        <v>0</v>
      </c>
    </row>
    <row r="6809" spans="1:28" x14ac:dyDescent="0.2">
      <c r="A6809" s="17">
        <v>6808</v>
      </c>
      <c r="B6809" t="s">
        <v>9146</v>
      </c>
      <c r="C6809" s="18">
        <v>42094</v>
      </c>
      <c r="D6809" s="18">
        <v>42099</v>
      </c>
      <c r="E6809" t="s">
        <v>77</v>
      </c>
      <c r="F6809" t="s">
        <v>1606</v>
      </c>
      <c r="G6809" t="s">
        <v>1607</v>
      </c>
      <c r="H6809" t="s">
        <v>68</v>
      </c>
      <c r="I6809" t="s">
        <v>54</v>
      </c>
      <c r="J6809" t="s">
        <v>211</v>
      </c>
      <c r="K6809" t="s">
        <v>131</v>
      </c>
      <c r="L6809">
        <v>77095</v>
      </c>
      <c r="M6809" t="s">
        <v>132</v>
      </c>
      <c r="N6809" t="s">
        <v>1762</v>
      </c>
      <c r="O6809" t="s">
        <v>73</v>
      </c>
      <c r="P6809" t="s">
        <v>117</v>
      </c>
      <c r="Q6809" t="s">
        <v>1763</v>
      </c>
      <c r="R6809" s="19">
        <v>98.376000000000005</v>
      </c>
      <c r="S6809" s="17">
        <v>3</v>
      </c>
      <c r="T6809" s="20">
        <v>0.2</v>
      </c>
      <c r="U6809" s="19">
        <v>35.661299999999997</v>
      </c>
      <c r="V6809" s="20">
        <f t="shared" si="530"/>
        <v>0.36249999999999993</v>
      </c>
      <c r="W6809" s="17">
        <f t="shared" si="531"/>
        <v>2015</v>
      </c>
      <c r="X6809" t="str">
        <f t="shared" si="532"/>
        <v>Mar-2015</v>
      </c>
      <c r="Y6809" s="17">
        <f t="shared" si="533"/>
        <v>5</v>
      </c>
      <c r="Z6809" t="str">
        <f t="shared" si="534"/>
        <v>11-20%</v>
      </c>
      <c r="AA6809" s="17">
        <f>IF(COUNTIF($B$2:B6809,B6809)=1,1,0)</f>
        <v>1</v>
      </c>
      <c r="AB6809" s="17">
        <f>IF(COUNTIF($F$2:F6809,F6809)=1,1,0)</f>
        <v>0</v>
      </c>
    </row>
    <row r="6810" spans="1:28" x14ac:dyDescent="0.2">
      <c r="A6810" s="17">
        <v>6809</v>
      </c>
      <c r="B6810" t="s">
        <v>9146</v>
      </c>
      <c r="C6810" s="18">
        <v>42094</v>
      </c>
      <c r="D6810" s="18">
        <v>42099</v>
      </c>
      <c r="E6810" t="s">
        <v>77</v>
      </c>
      <c r="F6810" t="s">
        <v>1606</v>
      </c>
      <c r="G6810" t="s">
        <v>1607</v>
      </c>
      <c r="H6810" t="s">
        <v>68</v>
      </c>
      <c r="I6810" t="s">
        <v>54</v>
      </c>
      <c r="J6810" t="s">
        <v>211</v>
      </c>
      <c r="K6810" t="s">
        <v>131</v>
      </c>
      <c r="L6810">
        <v>77095</v>
      </c>
      <c r="M6810" t="s">
        <v>132</v>
      </c>
      <c r="N6810" t="s">
        <v>7127</v>
      </c>
      <c r="O6810" t="s">
        <v>59</v>
      </c>
      <c r="P6810" t="s">
        <v>92</v>
      </c>
      <c r="Q6810" t="s">
        <v>7128</v>
      </c>
      <c r="R6810" s="19">
        <v>22.38</v>
      </c>
      <c r="S6810" s="17">
        <v>3</v>
      </c>
      <c r="T6810" s="20">
        <v>0.6</v>
      </c>
      <c r="U6810" s="19">
        <v>-7.8330000000000002</v>
      </c>
      <c r="V6810" s="20">
        <f t="shared" si="530"/>
        <v>-0.35000000000000003</v>
      </c>
      <c r="W6810" s="17">
        <f t="shared" si="531"/>
        <v>2015</v>
      </c>
      <c r="X6810" t="str">
        <f t="shared" si="532"/>
        <v>Mar-2015</v>
      </c>
      <c r="Y6810" s="17">
        <f t="shared" si="533"/>
        <v>5</v>
      </c>
      <c r="Z6810" t="str">
        <f t="shared" si="534"/>
        <v>Over 50%</v>
      </c>
      <c r="AA6810" s="17">
        <f>IF(COUNTIF($B$2:B6810,B6810)=1,1,0)</f>
        <v>0</v>
      </c>
      <c r="AB6810" s="17">
        <f>IF(COUNTIF($F$2:F6810,F6810)=1,1,0)</f>
        <v>0</v>
      </c>
    </row>
    <row r="6811" spans="1:28" x14ac:dyDescent="0.2">
      <c r="A6811" s="17">
        <v>6810</v>
      </c>
      <c r="B6811" t="s">
        <v>9147</v>
      </c>
      <c r="C6811" s="18">
        <v>42992</v>
      </c>
      <c r="D6811" s="18">
        <v>42993</v>
      </c>
      <c r="E6811" t="s">
        <v>215</v>
      </c>
      <c r="F6811" t="s">
        <v>4397</v>
      </c>
      <c r="G6811" t="s">
        <v>4398</v>
      </c>
      <c r="H6811" t="s">
        <v>53</v>
      </c>
      <c r="I6811" t="s">
        <v>54</v>
      </c>
      <c r="J6811" t="s">
        <v>173</v>
      </c>
      <c r="K6811" t="s">
        <v>174</v>
      </c>
      <c r="L6811">
        <v>19140</v>
      </c>
      <c r="M6811" t="s">
        <v>175</v>
      </c>
      <c r="N6811" t="s">
        <v>2476</v>
      </c>
      <c r="O6811" t="s">
        <v>73</v>
      </c>
      <c r="P6811" t="s">
        <v>102</v>
      </c>
      <c r="Q6811" t="s">
        <v>2477</v>
      </c>
      <c r="R6811" s="19">
        <v>3.8820000000000001</v>
      </c>
      <c r="S6811" s="17">
        <v>2</v>
      </c>
      <c r="T6811" s="20">
        <v>0.7</v>
      </c>
      <c r="U6811" s="19">
        <v>-2.5880000000000001</v>
      </c>
      <c r="V6811" s="20">
        <f t="shared" si="530"/>
        <v>-0.66666666666666663</v>
      </c>
      <c r="W6811" s="17">
        <f t="shared" si="531"/>
        <v>2017</v>
      </c>
      <c r="X6811" t="str">
        <f t="shared" si="532"/>
        <v>Sep-2017</v>
      </c>
      <c r="Y6811" s="17">
        <f t="shared" si="533"/>
        <v>1</v>
      </c>
      <c r="Z6811" t="str">
        <f t="shared" si="534"/>
        <v>Over 50%</v>
      </c>
      <c r="AA6811" s="17">
        <f>IF(COUNTIF($B$2:B6811,B6811)=1,1,0)</f>
        <v>1</v>
      </c>
      <c r="AB6811" s="17">
        <f>IF(COUNTIF($F$2:F6811,F6811)=1,1,0)</f>
        <v>0</v>
      </c>
    </row>
    <row r="6812" spans="1:28" x14ac:dyDescent="0.2">
      <c r="A6812" s="17">
        <v>6811</v>
      </c>
      <c r="B6812" t="s">
        <v>9147</v>
      </c>
      <c r="C6812" s="18">
        <v>42992</v>
      </c>
      <c r="D6812" s="18">
        <v>42993</v>
      </c>
      <c r="E6812" t="s">
        <v>215</v>
      </c>
      <c r="F6812" t="s">
        <v>4397</v>
      </c>
      <c r="G6812" t="s">
        <v>4398</v>
      </c>
      <c r="H6812" t="s">
        <v>53</v>
      </c>
      <c r="I6812" t="s">
        <v>54</v>
      </c>
      <c r="J6812" t="s">
        <v>173</v>
      </c>
      <c r="K6812" t="s">
        <v>174</v>
      </c>
      <c r="L6812">
        <v>19140</v>
      </c>
      <c r="M6812" t="s">
        <v>175</v>
      </c>
      <c r="N6812" t="s">
        <v>9060</v>
      </c>
      <c r="O6812" t="s">
        <v>98</v>
      </c>
      <c r="P6812" t="s">
        <v>711</v>
      </c>
      <c r="Q6812" t="s">
        <v>9061</v>
      </c>
      <c r="R6812" s="19">
        <v>12.585000000000001</v>
      </c>
      <c r="S6812" s="17">
        <v>1</v>
      </c>
      <c r="T6812" s="20">
        <v>0.7</v>
      </c>
      <c r="U6812" s="19">
        <v>-18.038499999999999</v>
      </c>
      <c r="V6812" s="20">
        <f t="shared" si="530"/>
        <v>-1.4333333333333331</v>
      </c>
      <c r="W6812" s="17">
        <f t="shared" si="531"/>
        <v>2017</v>
      </c>
      <c r="X6812" t="str">
        <f t="shared" si="532"/>
        <v>Sep-2017</v>
      </c>
      <c r="Y6812" s="17">
        <f t="shared" si="533"/>
        <v>1</v>
      </c>
      <c r="Z6812" t="str">
        <f t="shared" si="534"/>
        <v>Over 50%</v>
      </c>
      <c r="AA6812" s="17">
        <f>IF(COUNTIF($B$2:B6812,B6812)=1,1,0)</f>
        <v>0</v>
      </c>
      <c r="AB6812" s="17">
        <f>IF(COUNTIF($F$2:F6812,F6812)=1,1,0)</f>
        <v>0</v>
      </c>
    </row>
    <row r="6813" spans="1:28" x14ac:dyDescent="0.2">
      <c r="A6813" s="17">
        <v>6812</v>
      </c>
      <c r="B6813" t="s">
        <v>9147</v>
      </c>
      <c r="C6813" s="18">
        <v>42992</v>
      </c>
      <c r="D6813" s="18">
        <v>42993</v>
      </c>
      <c r="E6813" t="s">
        <v>215</v>
      </c>
      <c r="F6813" t="s">
        <v>4397</v>
      </c>
      <c r="G6813" t="s">
        <v>4398</v>
      </c>
      <c r="H6813" t="s">
        <v>53</v>
      </c>
      <c r="I6813" t="s">
        <v>54</v>
      </c>
      <c r="J6813" t="s">
        <v>173</v>
      </c>
      <c r="K6813" t="s">
        <v>174</v>
      </c>
      <c r="L6813">
        <v>19140</v>
      </c>
      <c r="M6813" t="s">
        <v>175</v>
      </c>
      <c r="N6813" t="s">
        <v>1580</v>
      </c>
      <c r="O6813" t="s">
        <v>59</v>
      </c>
      <c r="P6813" t="s">
        <v>63</v>
      </c>
      <c r="Q6813" t="s">
        <v>1581</v>
      </c>
      <c r="R6813" s="19">
        <v>113.372</v>
      </c>
      <c r="S6813" s="17">
        <v>2</v>
      </c>
      <c r="T6813" s="20">
        <v>0.3</v>
      </c>
      <c r="U6813" s="19">
        <v>-29.152799999999999</v>
      </c>
      <c r="V6813" s="20">
        <f t="shared" si="530"/>
        <v>-0.25714285714285712</v>
      </c>
      <c r="W6813" s="17">
        <f t="shared" si="531"/>
        <v>2017</v>
      </c>
      <c r="X6813" t="str">
        <f t="shared" si="532"/>
        <v>Sep-2017</v>
      </c>
      <c r="Y6813" s="17">
        <f t="shared" si="533"/>
        <v>1</v>
      </c>
      <c r="Z6813" t="str">
        <f t="shared" si="534"/>
        <v>21-30%</v>
      </c>
      <c r="AA6813" s="17">
        <f>IF(COUNTIF($B$2:B6813,B6813)=1,1,0)</f>
        <v>0</v>
      </c>
      <c r="AB6813" s="17">
        <f>IF(COUNTIF($F$2:F6813,F6813)=1,1,0)</f>
        <v>0</v>
      </c>
    </row>
    <row r="6814" spans="1:28" x14ac:dyDescent="0.2">
      <c r="A6814" s="17">
        <v>6813</v>
      </c>
      <c r="B6814" t="s">
        <v>9147</v>
      </c>
      <c r="C6814" s="18">
        <v>42992</v>
      </c>
      <c r="D6814" s="18">
        <v>42993</v>
      </c>
      <c r="E6814" t="s">
        <v>215</v>
      </c>
      <c r="F6814" t="s">
        <v>4397</v>
      </c>
      <c r="G6814" t="s">
        <v>4398</v>
      </c>
      <c r="H6814" t="s">
        <v>53</v>
      </c>
      <c r="I6814" t="s">
        <v>54</v>
      </c>
      <c r="J6814" t="s">
        <v>173</v>
      </c>
      <c r="K6814" t="s">
        <v>174</v>
      </c>
      <c r="L6814">
        <v>19140</v>
      </c>
      <c r="M6814" t="s">
        <v>175</v>
      </c>
      <c r="N6814" t="s">
        <v>3109</v>
      </c>
      <c r="O6814" t="s">
        <v>73</v>
      </c>
      <c r="P6814" t="s">
        <v>102</v>
      </c>
      <c r="Q6814" t="s">
        <v>3110</v>
      </c>
      <c r="R6814" s="19">
        <v>18.312000000000001</v>
      </c>
      <c r="S6814" s="17">
        <v>4</v>
      </c>
      <c r="T6814" s="20">
        <v>0.7</v>
      </c>
      <c r="U6814" s="19">
        <v>-12.208</v>
      </c>
      <c r="V6814" s="20">
        <f t="shared" si="530"/>
        <v>-0.66666666666666663</v>
      </c>
      <c r="W6814" s="17">
        <f t="shared" si="531"/>
        <v>2017</v>
      </c>
      <c r="X6814" t="str">
        <f t="shared" si="532"/>
        <v>Sep-2017</v>
      </c>
      <c r="Y6814" s="17">
        <f t="shared" si="533"/>
        <v>1</v>
      </c>
      <c r="Z6814" t="str">
        <f t="shared" si="534"/>
        <v>Over 50%</v>
      </c>
      <c r="AA6814" s="17">
        <f>IF(COUNTIF($B$2:B6814,B6814)=1,1,0)</f>
        <v>0</v>
      </c>
      <c r="AB6814" s="17">
        <f>IF(COUNTIF($F$2:F6814,F6814)=1,1,0)</f>
        <v>0</v>
      </c>
    </row>
    <row r="6815" spans="1:28" x14ac:dyDescent="0.2">
      <c r="A6815" s="17">
        <v>6814</v>
      </c>
      <c r="B6815" t="s">
        <v>9147</v>
      </c>
      <c r="C6815" s="18">
        <v>42992</v>
      </c>
      <c r="D6815" s="18">
        <v>42993</v>
      </c>
      <c r="E6815" t="s">
        <v>215</v>
      </c>
      <c r="F6815" t="s">
        <v>4397</v>
      </c>
      <c r="G6815" t="s">
        <v>4398</v>
      </c>
      <c r="H6815" t="s">
        <v>53</v>
      </c>
      <c r="I6815" t="s">
        <v>54</v>
      </c>
      <c r="J6815" t="s">
        <v>173</v>
      </c>
      <c r="K6815" t="s">
        <v>174</v>
      </c>
      <c r="L6815">
        <v>19140</v>
      </c>
      <c r="M6815" t="s">
        <v>175</v>
      </c>
      <c r="N6815" t="s">
        <v>9148</v>
      </c>
      <c r="O6815" t="s">
        <v>59</v>
      </c>
      <c r="P6815" t="s">
        <v>92</v>
      </c>
      <c r="Q6815" t="s">
        <v>9149</v>
      </c>
      <c r="R6815" s="19">
        <v>127.93600000000001</v>
      </c>
      <c r="S6815" s="17">
        <v>8</v>
      </c>
      <c r="T6815" s="20">
        <v>0.2</v>
      </c>
      <c r="U6815" s="19">
        <v>4.7976000000000001</v>
      </c>
      <c r="V6815" s="20">
        <f t="shared" si="530"/>
        <v>3.7499999999999999E-2</v>
      </c>
      <c r="W6815" s="17">
        <f t="shared" si="531"/>
        <v>2017</v>
      </c>
      <c r="X6815" t="str">
        <f t="shared" si="532"/>
        <v>Sep-2017</v>
      </c>
      <c r="Y6815" s="17">
        <f t="shared" si="533"/>
        <v>1</v>
      </c>
      <c r="Z6815" t="str">
        <f t="shared" si="534"/>
        <v>11-20%</v>
      </c>
      <c r="AA6815" s="17">
        <f>IF(COUNTIF($B$2:B6815,B6815)=1,1,0)</f>
        <v>0</v>
      </c>
      <c r="AB6815" s="17">
        <f>IF(COUNTIF($F$2:F6815,F6815)=1,1,0)</f>
        <v>0</v>
      </c>
    </row>
    <row r="6816" spans="1:28" x14ac:dyDescent="0.2">
      <c r="A6816" s="17">
        <v>6815</v>
      </c>
      <c r="B6816" t="s">
        <v>9147</v>
      </c>
      <c r="C6816" s="18">
        <v>42992</v>
      </c>
      <c r="D6816" s="18">
        <v>42993</v>
      </c>
      <c r="E6816" t="s">
        <v>215</v>
      </c>
      <c r="F6816" t="s">
        <v>4397</v>
      </c>
      <c r="G6816" t="s">
        <v>4398</v>
      </c>
      <c r="H6816" t="s">
        <v>53</v>
      </c>
      <c r="I6816" t="s">
        <v>54</v>
      </c>
      <c r="J6816" t="s">
        <v>173</v>
      </c>
      <c r="K6816" t="s">
        <v>174</v>
      </c>
      <c r="L6816">
        <v>19140</v>
      </c>
      <c r="M6816" t="s">
        <v>175</v>
      </c>
      <c r="N6816" t="s">
        <v>1391</v>
      </c>
      <c r="O6816" t="s">
        <v>98</v>
      </c>
      <c r="P6816" t="s">
        <v>711</v>
      </c>
      <c r="Q6816" t="s">
        <v>1392</v>
      </c>
      <c r="R6816" s="19">
        <v>241.17</v>
      </c>
      <c r="S6816" s="17">
        <v>2</v>
      </c>
      <c r="T6816" s="20">
        <v>0.7</v>
      </c>
      <c r="U6816" s="19">
        <v>-168.81899999999999</v>
      </c>
      <c r="V6816" s="20">
        <f t="shared" si="530"/>
        <v>-0.7</v>
      </c>
      <c r="W6816" s="17">
        <f t="shared" si="531"/>
        <v>2017</v>
      </c>
      <c r="X6816" t="str">
        <f t="shared" si="532"/>
        <v>Sep-2017</v>
      </c>
      <c r="Y6816" s="17">
        <f t="shared" si="533"/>
        <v>1</v>
      </c>
      <c r="Z6816" t="str">
        <f t="shared" si="534"/>
        <v>Over 50%</v>
      </c>
      <c r="AA6816" s="17">
        <f>IF(COUNTIF($B$2:B6816,B6816)=1,1,0)</f>
        <v>0</v>
      </c>
      <c r="AB6816" s="17">
        <f>IF(COUNTIF($F$2:F6816,F6816)=1,1,0)</f>
        <v>0</v>
      </c>
    </row>
    <row r="6817" spans="1:28" x14ac:dyDescent="0.2">
      <c r="A6817" s="17">
        <v>6816</v>
      </c>
      <c r="B6817" t="s">
        <v>9150</v>
      </c>
      <c r="C6817" s="18">
        <v>41807</v>
      </c>
      <c r="D6817" s="18">
        <v>41811</v>
      </c>
      <c r="E6817" t="s">
        <v>77</v>
      </c>
      <c r="F6817" t="s">
        <v>4092</v>
      </c>
      <c r="G6817" t="s">
        <v>4093</v>
      </c>
      <c r="H6817" t="s">
        <v>53</v>
      </c>
      <c r="I6817" t="s">
        <v>54</v>
      </c>
      <c r="J6817" t="s">
        <v>122</v>
      </c>
      <c r="K6817" t="s">
        <v>123</v>
      </c>
      <c r="L6817">
        <v>98105</v>
      </c>
      <c r="M6817" t="s">
        <v>71</v>
      </c>
      <c r="N6817" t="s">
        <v>4134</v>
      </c>
      <c r="O6817" t="s">
        <v>59</v>
      </c>
      <c r="P6817" t="s">
        <v>92</v>
      </c>
      <c r="Q6817" t="s">
        <v>1315</v>
      </c>
      <c r="R6817" s="19">
        <v>6.24</v>
      </c>
      <c r="S6817" s="17">
        <v>3</v>
      </c>
      <c r="T6817" s="20">
        <v>0</v>
      </c>
      <c r="U6817" s="19">
        <v>2.6208</v>
      </c>
      <c r="V6817" s="20">
        <f t="shared" si="530"/>
        <v>0.42</v>
      </c>
      <c r="W6817" s="17">
        <f t="shared" si="531"/>
        <v>2014</v>
      </c>
      <c r="X6817" t="str">
        <f t="shared" si="532"/>
        <v>Jun-2014</v>
      </c>
      <c r="Y6817" s="17">
        <f t="shared" si="533"/>
        <v>4</v>
      </c>
      <c r="Z6817" t="str">
        <f t="shared" si="534"/>
        <v>0% (No Discount)</v>
      </c>
      <c r="AA6817" s="17">
        <f>IF(COUNTIF($B$2:B6817,B6817)=1,1,0)</f>
        <v>1</v>
      </c>
      <c r="AB6817" s="17">
        <f>IF(COUNTIF($F$2:F6817,F6817)=1,1,0)</f>
        <v>0</v>
      </c>
    </row>
    <row r="6818" spans="1:28" x14ac:dyDescent="0.2">
      <c r="A6818" s="17">
        <v>6817</v>
      </c>
      <c r="B6818" t="s">
        <v>9150</v>
      </c>
      <c r="C6818" s="18">
        <v>41807</v>
      </c>
      <c r="D6818" s="18">
        <v>41811</v>
      </c>
      <c r="E6818" t="s">
        <v>77</v>
      </c>
      <c r="F6818" t="s">
        <v>4092</v>
      </c>
      <c r="G6818" t="s">
        <v>4093</v>
      </c>
      <c r="H6818" t="s">
        <v>53</v>
      </c>
      <c r="I6818" t="s">
        <v>54</v>
      </c>
      <c r="J6818" t="s">
        <v>122</v>
      </c>
      <c r="K6818" t="s">
        <v>123</v>
      </c>
      <c r="L6818">
        <v>98105</v>
      </c>
      <c r="M6818" t="s">
        <v>71</v>
      </c>
      <c r="N6818" t="s">
        <v>1204</v>
      </c>
      <c r="O6818" t="s">
        <v>73</v>
      </c>
      <c r="P6818" t="s">
        <v>296</v>
      </c>
      <c r="Q6818" t="s">
        <v>1205</v>
      </c>
      <c r="R6818" s="19">
        <v>17.899999999999999</v>
      </c>
      <c r="S6818" s="17">
        <v>5</v>
      </c>
      <c r="T6818" s="20">
        <v>0</v>
      </c>
      <c r="U6818" s="19">
        <v>8.9499999999999993</v>
      </c>
      <c r="V6818" s="20">
        <f t="shared" si="530"/>
        <v>0.5</v>
      </c>
      <c r="W6818" s="17">
        <f t="shared" si="531"/>
        <v>2014</v>
      </c>
      <c r="X6818" t="str">
        <f t="shared" si="532"/>
        <v>Jun-2014</v>
      </c>
      <c r="Y6818" s="17">
        <f t="shared" si="533"/>
        <v>4</v>
      </c>
      <c r="Z6818" t="str">
        <f t="shared" si="534"/>
        <v>0% (No Discount)</v>
      </c>
      <c r="AA6818" s="17">
        <f>IF(COUNTIF($B$2:B6818,B6818)=1,1,0)</f>
        <v>0</v>
      </c>
      <c r="AB6818" s="17">
        <f>IF(COUNTIF($F$2:F6818,F6818)=1,1,0)</f>
        <v>0</v>
      </c>
    </row>
    <row r="6819" spans="1:28" x14ac:dyDescent="0.2">
      <c r="A6819" s="17">
        <v>6818</v>
      </c>
      <c r="B6819" t="s">
        <v>9150</v>
      </c>
      <c r="C6819" s="18">
        <v>41807</v>
      </c>
      <c r="D6819" s="18">
        <v>41811</v>
      </c>
      <c r="E6819" t="s">
        <v>77</v>
      </c>
      <c r="F6819" t="s">
        <v>4092</v>
      </c>
      <c r="G6819" t="s">
        <v>4093</v>
      </c>
      <c r="H6819" t="s">
        <v>53</v>
      </c>
      <c r="I6819" t="s">
        <v>54</v>
      </c>
      <c r="J6819" t="s">
        <v>122</v>
      </c>
      <c r="K6819" t="s">
        <v>123</v>
      </c>
      <c r="L6819">
        <v>98105</v>
      </c>
      <c r="M6819" t="s">
        <v>71</v>
      </c>
      <c r="N6819" t="s">
        <v>1285</v>
      </c>
      <c r="O6819" t="s">
        <v>73</v>
      </c>
      <c r="P6819" t="s">
        <v>102</v>
      </c>
      <c r="Q6819" t="s">
        <v>1286</v>
      </c>
      <c r="R6819" s="19">
        <v>3266.3760000000002</v>
      </c>
      <c r="S6819" s="17">
        <v>3</v>
      </c>
      <c r="T6819" s="20">
        <v>0.2</v>
      </c>
      <c r="U6819" s="19">
        <v>1061.5722000000001</v>
      </c>
      <c r="V6819" s="20">
        <f t="shared" si="530"/>
        <v>0.32500000000000001</v>
      </c>
      <c r="W6819" s="17">
        <f t="shared" si="531"/>
        <v>2014</v>
      </c>
      <c r="X6819" t="str">
        <f t="shared" si="532"/>
        <v>Jun-2014</v>
      </c>
      <c r="Y6819" s="17">
        <f t="shared" si="533"/>
        <v>4</v>
      </c>
      <c r="Z6819" t="str">
        <f t="shared" si="534"/>
        <v>11-20%</v>
      </c>
      <c r="AA6819" s="17">
        <f>IF(COUNTIF($B$2:B6819,B6819)=1,1,0)</f>
        <v>0</v>
      </c>
      <c r="AB6819" s="17">
        <f>IF(COUNTIF($F$2:F6819,F6819)=1,1,0)</f>
        <v>0</v>
      </c>
    </row>
    <row r="6820" spans="1:28" x14ac:dyDescent="0.2">
      <c r="A6820" s="17">
        <v>6819</v>
      </c>
      <c r="B6820" t="s">
        <v>9151</v>
      </c>
      <c r="C6820" s="18">
        <v>43097</v>
      </c>
      <c r="D6820" s="18">
        <v>43101</v>
      </c>
      <c r="E6820" t="s">
        <v>77</v>
      </c>
      <c r="F6820" t="s">
        <v>5659</v>
      </c>
      <c r="G6820" t="s">
        <v>5660</v>
      </c>
      <c r="H6820" t="s">
        <v>68</v>
      </c>
      <c r="I6820" t="s">
        <v>54</v>
      </c>
      <c r="J6820" t="s">
        <v>1416</v>
      </c>
      <c r="K6820" t="s">
        <v>238</v>
      </c>
      <c r="L6820">
        <v>61604</v>
      </c>
      <c r="M6820" t="s">
        <v>132</v>
      </c>
      <c r="N6820" t="s">
        <v>5520</v>
      </c>
      <c r="O6820" t="s">
        <v>73</v>
      </c>
      <c r="P6820" t="s">
        <v>102</v>
      </c>
      <c r="Q6820" t="s">
        <v>5521</v>
      </c>
      <c r="R6820" s="19">
        <v>1.68</v>
      </c>
      <c r="S6820" s="17">
        <v>5</v>
      </c>
      <c r="T6820" s="20">
        <v>0.8</v>
      </c>
      <c r="U6820" s="19">
        <v>-2.6880000000000002</v>
      </c>
      <c r="V6820" s="20">
        <f t="shared" si="530"/>
        <v>-1.6</v>
      </c>
      <c r="W6820" s="17">
        <f t="shared" si="531"/>
        <v>2017</v>
      </c>
      <c r="X6820" t="str">
        <f t="shared" si="532"/>
        <v>Dec-2017</v>
      </c>
      <c r="Y6820" s="17">
        <f t="shared" si="533"/>
        <v>4</v>
      </c>
      <c r="Z6820" t="str">
        <f t="shared" si="534"/>
        <v>Over 50%</v>
      </c>
      <c r="AA6820" s="17">
        <f>IF(COUNTIF($B$2:B6820,B6820)=1,1,0)</f>
        <v>1</v>
      </c>
      <c r="AB6820" s="17">
        <f>IF(COUNTIF($F$2:F6820,F6820)=1,1,0)</f>
        <v>0</v>
      </c>
    </row>
    <row r="6821" spans="1:28" x14ac:dyDescent="0.2">
      <c r="A6821" s="17">
        <v>6820</v>
      </c>
      <c r="B6821" t="s">
        <v>9151</v>
      </c>
      <c r="C6821" s="18">
        <v>43097</v>
      </c>
      <c r="D6821" s="18">
        <v>43101</v>
      </c>
      <c r="E6821" t="s">
        <v>77</v>
      </c>
      <c r="F6821" t="s">
        <v>5659</v>
      </c>
      <c r="G6821" t="s">
        <v>5660</v>
      </c>
      <c r="H6821" t="s">
        <v>68</v>
      </c>
      <c r="I6821" t="s">
        <v>54</v>
      </c>
      <c r="J6821" t="s">
        <v>1416</v>
      </c>
      <c r="K6821" t="s">
        <v>238</v>
      </c>
      <c r="L6821">
        <v>61604</v>
      </c>
      <c r="M6821" t="s">
        <v>132</v>
      </c>
      <c r="N6821" t="s">
        <v>6380</v>
      </c>
      <c r="O6821" t="s">
        <v>59</v>
      </c>
      <c r="P6821" t="s">
        <v>92</v>
      </c>
      <c r="Q6821" t="s">
        <v>6381</v>
      </c>
      <c r="R6821" s="19">
        <v>7.968</v>
      </c>
      <c r="S6821" s="17">
        <v>3</v>
      </c>
      <c r="T6821" s="20">
        <v>0.6</v>
      </c>
      <c r="U6821" s="19">
        <v>-2.3904000000000001</v>
      </c>
      <c r="V6821" s="20">
        <f t="shared" si="530"/>
        <v>-0.3</v>
      </c>
      <c r="W6821" s="17">
        <f t="shared" si="531"/>
        <v>2017</v>
      </c>
      <c r="X6821" t="str">
        <f t="shared" si="532"/>
        <v>Dec-2017</v>
      </c>
      <c r="Y6821" s="17">
        <f t="shared" si="533"/>
        <v>4</v>
      </c>
      <c r="Z6821" t="str">
        <f t="shared" si="534"/>
        <v>Over 50%</v>
      </c>
      <c r="AA6821" s="17">
        <f>IF(COUNTIF($B$2:B6821,B6821)=1,1,0)</f>
        <v>0</v>
      </c>
      <c r="AB6821" s="17">
        <f>IF(COUNTIF($F$2:F6821,F6821)=1,1,0)</f>
        <v>0</v>
      </c>
    </row>
    <row r="6822" spans="1:28" x14ac:dyDescent="0.2">
      <c r="A6822" s="17">
        <v>6821</v>
      </c>
      <c r="B6822" t="s">
        <v>9151</v>
      </c>
      <c r="C6822" s="18">
        <v>43097</v>
      </c>
      <c r="D6822" s="18">
        <v>43101</v>
      </c>
      <c r="E6822" t="s">
        <v>77</v>
      </c>
      <c r="F6822" t="s">
        <v>5659</v>
      </c>
      <c r="G6822" t="s">
        <v>5660</v>
      </c>
      <c r="H6822" t="s">
        <v>68</v>
      </c>
      <c r="I6822" t="s">
        <v>54</v>
      </c>
      <c r="J6822" t="s">
        <v>1416</v>
      </c>
      <c r="K6822" t="s">
        <v>238</v>
      </c>
      <c r="L6822">
        <v>61604</v>
      </c>
      <c r="M6822" t="s">
        <v>132</v>
      </c>
      <c r="N6822" t="s">
        <v>745</v>
      </c>
      <c r="O6822" t="s">
        <v>59</v>
      </c>
      <c r="P6822" t="s">
        <v>63</v>
      </c>
      <c r="Q6822" t="s">
        <v>746</v>
      </c>
      <c r="R6822" s="19">
        <v>113.372</v>
      </c>
      <c r="S6822" s="17">
        <v>2</v>
      </c>
      <c r="T6822" s="20">
        <v>0.3</v>
      </c>
      <c r="U6822" s="19">
        <v>-3.2391999999999999</v>
      </c>
      <c r="V6822" s="20">
        <f t="shared" si="530"/>
        <v>-2.8571428571428571E-2</v>
      </c>
      <c r="W6822" s="17">
        <f t="shared" si="531"/>
        <v>2017</v>
      </c>
      <c r="X6822" t="str">
        <f t="shared" si="532"/>
        <v>Dec-2017</v>
      </c>
      <c r="Y6822" s="17">
        <f t="shared" si="533"/>
        <v>4</v>
      </c>
      <c r="Z6822" t="str">
        <f t="shared" si="534"/>
        <v>21-30%</v>
      </c>
      <c r="AA6822" s="17">
        <f>IF(COUNTIF($B$2:B6822,B6822)=1,1,0)</f>
        <v>0</v>
      </c>
      <c r="AB6822" s="17">
        <f>IF(COUNTIF($F$2:F6822,F6822)=1,1,0)</f>
        <v>0</v>
      </c>
    </row>
    <row r="6823" spans="1:28" x14ac:dyDescent="0.2">
      <c r="A6823" s="17">
        <v>6822</v>
      </c>
      <c r="B6823" t="s">
        <v>9151</v>
      </c>
      <c r="C6823" s="18">
        <v>43097</v>
      </c>
      <c r="D6823" s="18">
        <v>43101</v>
      </c>
      <c r="E6823" t="s">
        <v>77</v>
      </c>
      <c r="F6823" t="s">
        <v>5659</v>
      </c>
      <c r="G6823" t="s">
        <v>5660</v>
      </c>
      <c r="H6823" t="s">
        <v>68</v>
      </c>
      <c r="I6823" t="s">
        <v>54</v>
      </c>
      <c r="J6823" t="s">
        <v>1416</v>
      </c>
      <c r="K6823" t="s">
        <v>238</v>
      </c>
      <c r="L6823">
        <v>61604</v>
      </c>
      <c r="M6823" t="s">
        <v>132</v>
      </c>
      <c r="N6823" t="s">
        <v>1393</v>
      </c>
      <c r="O6823" t="s">
        <v>59</v>
      </c>
      <c r="P6823" t="s">
        <v>92</v>
      </c>
      <c r="Q6823" t="s">
        <v>1394</v>
      </c>
      <c r="R6823" s="19">
        <v>2.96</v>
      </c>
      <c r="S6823" s="17">
        <v>2</v>
      </c>
      <c r="T6823" s="20">
        <v>0.6</v>
      </c>
      <c r="U6823" s="19">
        <v>-1.4059999999999999</v>
      </c>
      <c r="V6823" s="20">
        <f t="shared" si="530"/>
        <v>-0.47499999999999998</v>
      </c>
      <c r="W6823" s="17">
        <f t="shared" si="531"/>
        <v>2017</v>
      </c>
      <c r="X6823" t="str">
        <f t="shared" si="532"/>
        <v>Dec-2017</v>
      </c>
      <c r="Y6823" s="17">
        <f t="shared" si="533"/>
        <v>4</v>
      </c>
      <c r="Z6823" t="str">
        <f t="shared" si="534"/>
        <v>Over 50%</v>
      </c>
      <c r="AA6823" s="17">
        <f>IF(COUNTIF($B$2:B6823,B6823)=1,1,0)</f>
        <v>0</v>
      </c>
      <c r="AB6823" s="17">
        <f>IF(COUNTIF($F$2:F6823,F6823)=1,1,0)</f>
        <v>0</v>
      </c>
    </row>
    <row r="6824" spans="1:28" x14ac:dyDescent="0.2">
      <c r="A6824" s="17">
        <v>6823</v>
      </c>
      <c r="B6824" t="s">
        <v>9152</v>
      </c>
      <c r="C6824" s="18">
        <v>43041</v>
      </c>
      <c r="D6824" s="18">
        <v>43046</v>
      </c>
      <c r="E6824" t="s">
        <v>77</v>
      </c>
      <c r="F6824" t="s">
        <v>4004</v>
      </c>
      <c r="G6824" t="s">
        <v>4005</v>
      </c>
      <c r="H6824" t="s">
        <v>53</v>
      </c>
      <c r="I6824" t="s">
        <v>54</v>
      </c>
      <c r="J6824" t="s">
        <v>69</v>
      </c>
      <c r="K6824" t="s">
        <v>70</v>
      </c>
      <c r="L6824">
        <v>90036</v>
      </c>
      <c r="M6824" t="s">
        <v>71</v>
      </c>
      <c r="N6824" t="s">
        <v>2892</v>
      </c>
      <c r="O6824" t="s">
        <v>73</v>
      </c>
      <c r="P6824" t="s">
        <v>105</v>
      </c>
      <c r="Q6824" t="s">
        <v>2893</v>
      </c>
      <c r="R6824" s="19">
        <v>168.1</v>
      </c>
      <c r="S6824" s="17">
        <v>5</v>
      </c>
      <c r="T6824" s="20">
        <v>0</v>
      </c>
      <c r="U6824" s="19">
        <v>43.706000000000003</v>
      </c>
      <c r="V6824" s="20">
        <f t="shared" si="530"/>
        <v>0.26</v>
      </c>
      <c r="W6824" s="17">
        <f t="shared" si="531"/>
        <v>2017</v>
      </c>
      <c r="X6824" t="str">
        <f t="shared" si="532"/>
        <v>Nov-2017</v>
      </c>
      <c r="Y6824" s="17">
        <f t="shared" si="533"/>
        <v>5</v>
      </c>
      <c r="Z6824" t="str">
        <f t="shared" si="534"/>
        <v>0% (No Discount)</v>
      </c>
      <c r="AA6824" s="17">
        <f>IF(COUNTIF($B$2:B6824,B6824)=1,1,0)</f>
        <v>1</v>
      </c>
      <c r="AB6824" s="17">
        <f>IF(COUNTIF($F$2:F6824,F6824)=1,1,0)</f>
        <v>0</v>
      </c>
    </row>
    <row r="6825" spans="1:28" x14ac:dyDescent="0.2">
      <c r="A6825" s="17">
        <v>6824</v>
      </c>
      <c r="B6825" t="s">
        <v>9153</v>
      </c>
      <c r="C6825" s="18">
        <v>42210</v>
      </c>
      <c r="D6825" s="18">
        <v>42214</v>
      </c>
      <c r="E6825" t="s">
        <v>77</v>
      </c>
      <c r="F6825" t="s">
        <v>3837</v>
      </c>
      <c r="G6825" t="s">
        <v>3838</v>
      </c>
      <c r="H6825" t="s">
        <v>68</v>
      </c>
      <c r="I6825" t="s">
        <v>54</v>
      </c>
      <c r="J6825" t="s">
        <v>1849</v>
      </c>
      <c r="K6825" t="s">
        <v>385</v>
      </c>
      <c r="L6825">
        <v>36116</v>
      </c>
      <c r="M6825" t="s">
        <v>57</v>
      </c>
      <c r="N6825" t="s">
        <v>1834</v>
      </c>
      <c r="O6825" t="s">
        <v>73</v>
      </c>
      <c r="P6825" t="s">
        <v>200</v>
      </c>
      <c r="Q6825" t="s">
        <v>1835</v>
      </c>
      <c r="R6825" s="19">
        <v>98.46</v>
      </c>
      <c r="S6825" s="17">
        <v>9</v>
      </c>
      <c r="T6825" s="20">
        <v>0</v>
      </c>
      <c r="U6825" s="19">
        <v>49.23</v>
      </c>
      <c r="V6825" s="20">
        <f t="shared" si="530"/>
        <v>0.5</v>
      </c>
      <c r="W6825" s="17">
        <f t="shared" si="531"/>
        <v>2015</v>
      </c>
      <c r="X6825" t="str">
        <f t="shared" si="532"/>
        <v>Jul-2015</v>
      </c>
      <c r="Y6825" s="17">
        <f t="shared" si="533"/>
        <v>4</v>
      </c>
      <c r="Z6825" t="str">
        <f t="shared" si="534"/>
        <v>0% (No Discount)</v>
      </c>
      <c r="AA6825" s="17">
        <f>IF(COUNTIF($B$2:B6825,B6825)=1,1,0)</f>
        <v>1</v>
      </c>
      <c r="AB6825" s="17">
        <f>IF(COUNTIF($F$2:F6825,F6825)=1,1,0)</f>
        <v>0</v>
      </c>
    </row>
    <row r="6826" spans="1:28" x14ac:dyDescent="0.2">
      <c r="A6826" s="17">
        <v>6825</v>
      </c>
      <c r="B6826" t="s">
        <v>9153</v>
      </c>
      <c r="C6826" s="18">
        <v>42210</v>
      </c>
      <c r="D6826" s="18">
        <v>42214</v>
      </c>
      <c r="E6826" t="s">
        <v>77</v>
      </c>
      <c r="F6826" t="s">
        <v>3837</v>
      </c>
      <c r="G6826" t="s">
        <v>3838</v>
      </c>
      <c r="H6826" t="s">
        <v>68</v>
      </c>
      <c r="I6826" t="s">
        <v>54</v>
      </c>
      <c r="J6826" t="s">
        <v>1849</v>
      </c>
      <c r="K6826" t="s">
        <v>385</v>
      </c>
      <c r="L6826">
        <v>36116</v>
      </c>
      <c r="M6826" t="s">
        <v>57</v>
      </c>
      <c r="N6826" t="s">
        <v>1468</v>
      </c>
      <c r="O6826" t="s">
        <v>59</v>
      </c>
      <c r="P6826" t="s">
        <v>83</v>
      </c>
      <c r="Q6826" t="s">
        <v>1469</v>
      </c>
      <c r="R6826" s="19">
        <v>358.58</v>
      </c>
      <c r="S6826" s="17">
        <v>2</v>
      </c>
      <c r="T6826" s="20">
        <v>0</v>
      </c>
      <c r="U6826" s="19">
        <v>39.443800000000003</v>
      </c>
      <c r="V6826" s="20">
        <f t="shared" si="530"/>
        <v>0.11000000000000001</v>
      </c>
      <c r="W6826" s="17">
        <f t="shared" si="531"/>
        <v>2015</v>
      </c>
      <c r="X6826" t="str">
        <f t="shared" si="532"/>
        <v>Jul-2015</v>
      </c>
      <c r="Y6826" s="17">
        <f t="shared" si="533"/>
        <v>4</v>
      </c>
      <c r="Z6826" t="str">
        <f t="shared" si="534"/>
        <v>0% (No Discount)</v>
      </c>
      <c r="AA6826" s="17">
        <f>IF(COUNTIF($B$2:B6826,B6826)=1,1,0)</f>
        <v>0</v>
      </c>
      <c r="AB6826" s="17">
        <f>IF(COUNTIF($F$2:F6826,F6826)=1,1,0)</f>
        <v>0</v>
      </c>
    </row>
    <row r="6827" spans="1:28" x14ac:dyDescent="0.2">
      <c r="A6827" s="17">
        <v>6826</v>
      </c>
      <c r="B6827" t="s">
        <v>9154</v>
      </c>
      <c r="C6827" s="18">
        <v>42645</v>
      </c>
      <c r="D6827" s="18">
        <v>42652</v>
      </c>
      <c r="E6827" t="s">
        <v>77</v>
      </c>
      <c r="F6827" t="s">
        <v>4995</v>
      </c>
      <c r="G6827" t="s">
        <v>4996</v>
      </c>
      <c r="H6827" t="s">
        <v>68</v>
      </c>
      <c r="I6827" t="s">
        <v>54</v>
      </c>
      <c r="J6827" t="s">
        <v>4304</v>
      </c>
      <c r="K6827" t="s">
        <v>281</v>
      </c>
      <c r="L6827">
        <v>47905</v>
      </c>
      <c r="M6827" t="s">
        <v>132</v>
      </c>
      <c r="N6827" t="s">
        <v>2842</v>
      </c>
      <c r="O6827" t="s">
        <v>73</v>
      </c>
      <c r="P6827" t="s">
        <v>86</v>
      </c>
      <c r="Q6827" t="s">
        <v>2843</v>
      </c>
      <c r="R6827" s="19">
        <v>32.479999999999997</v>
      </c>
      <c r="S6827" s="17">
        <v>2</v>
      </c>
      <c r="T6827" s="20">
        <v>0</v>
      </c>
      <c r="U6827" s="19">
        <v>4.8719999999999999</v>
      </c>
      <c r="V6827" s="20">
        <f t="shared" si="530"/>
        <v>0.15000000000000002</v>
      </c>
      <c r="W6827" s="17">
        <f t="shared" si="531"/>
        <v>2016</v>
      </c>
      <c r="X6827" t="str">
        <f t="shared" si="532"/>
        <v>Oct-2016</v>
      </c>
      <c r="Y6827" s="17">
        <f t="shared" si="533"/>
        <v>7</v>
      </c>
      <c r="Z6827" t="str">
        <f t="shared" si="534"/>
        <v>0% (No Discount)</v>
      </c>
      <c r="AA6827" s="17">
        <f>IF(COUNTIF($B$2:B6827,B6827)=1,1,0)</f>
        <v>1</v>
      </c>
      <c r="AB6827" s="17">
        <f>IF(COUNTIF($F$2:F6827,F6827)=1,1,0)</f>
        <v>0</v>
      </c>
    </row>
    <row r="6828" spans="1:28" x14ac:dyDescent="0.2">
      <c r="A6828" s="17">
        <v>6827</v>
      </c>
      <c r="B6828" t="s">
        <v>9154</v>
      </c>
      <c r="C6828" s="18">
        <v>42645</v>
      </c>
      <c r="D6828" s="18">
        <v>42652</v>
      </c>
      <c r="E6828" t="s">
        <v>77</v>
      </c>
      <c r="F6828" t="s">
        <v>4995</v>
      </c>
      <c r="G6828" t="s">
        <v>4996</v>
      </c>
      <c r="H6828" t="s">
        <v>68</v>
      </c>
      <c r="I6828" t="s">
        <v>54</v>
      </c>
      <c r="J6828" t="s">
        <v>4304</v>
      </c>
      <c r="K6828" t="s">
        <v>281</v>
      </c>
      <c r="L6828">
        <v>47905</v>
      </c>
      <c r="M6828" t="s">
        <v>132</v>
      </c>
      <c r="N6828" t="s">
        <v>5774</v>
      </c>
      <c r="O6828" t="s">
        <v>98</v>
      </c>
      <c r="P6828" t="s">
        <v>1246</v>
      </c>
      <c r="Q6828" t="s">
        <v>5775</v>
      </c>
      <c r="R6828" s="19">
        <v>17499.95</v>
      </c>
      <c r="S6828" s="17">
        <v>5</v>
      </c>
      <c r="T6828" s="20">
        <v>0</v>
      </c>
      <c r="U6828" s="19">
        <v>8399.9760000000006</v>
      </c>
      <c r="V6828" s="20">
        <f t="shared" si="530"/>
        <v>0.48000000000000004</v>
      </c>
      <c r="W6828" s="17">
        <f t="shared" si="531"/>
        <v>2016</v>
      </c>
      <c r="X6828" t="str">
        <f t="shared" si="532"/>
        <v>Oct-2016</v>
      </c>
      <c r="Y6828" s="17">
        <f t="shared" si="533"/>
        <v>7</v>
      </c>
      <c r="Z6828" t="str">
        <f t="shared" si="534"/>
        <v>0% (No Discount)</v>
      </c>
      <c r="AA6828" s="17">
        <f>IF(COUNTIF($B$2:B6828,B6828)=1,1,0)</f>
        <v>0</v>
      </c>
      <c r="AB6828" s="17">
        <f>IF(COUNTIF($F$2:F6828,F6828)=1,1,0)</f>
        <v>0</v>
      </c>
    </row>
    <row r="6829" spans="1:28" x14ac:dyDescent="0.2">
      <c r="A6829" s="17">
        <v>6828</v>
      </c>
      <c r="B6829" t="s">
        <v>9154</v>
      </c>
      <c r="C6829" s="18">
        <v>42645</v>
      </c>
      <c r="D6829" s="18">
        <v>42652</v>
      </c>
      <c r="E6829" t="s">
        <v>77</v>
      </c>
      <c r="F6829" t="s">
        <v>4995</v>
      </c>
      <c r="G6829" t="s">
        <v>4996</v>
      </c>
      <c r="H6829" t="s">
        <v>68</v>
      </c>
      <c r="I6829" t="s">
        <v>54</v>
      </c>
      <c r="J6829" t="s">
        <v>4304</v>
      </c>
      <c r="K6829" t="s">
        <v>281</v>
      </c>
      <c r="L6829">
        <v>47905</v>
      </c>
      <c r="M6829" t="s">
        <v>132</v>
      </c>
      <c r="N6829" t="s">
        <v>6402</v>
      </c>
      <c r="O6829" t="s">
        <v>73</v>
      </c>
      <c r="P6829" t="s">
        <v>102</v>
      </c>
      <c r="Q6829" t="s">
        <v>6403</v>
      </c>
      <c r="R6829" s="19">
        <v>735.98</v>
      </c>
      <c r="S6829" s="17">
        <v>2</v>
      </c>
      <c r="T6829" s="20">
        <v>0</v>
      </c>
      <c r="U6829" s="19">
        <v>331.19099999999997</v>
      </c>
      <c r="V6829" s="20">
        <f t="shared" si="530"/>
        <v>0.44999999999999996</v>
      </c>
      <c r="W6829" s="17">
        <f t="shared" si="531"/>
        <v>2016</v>
      </c>
      <c r="X6829" t="str">
        <f t="shared" si="532"/>
        <v>Oct-2016</v>
      </c>
      <c r="Y6829" s="17">
        <f t="shared" si="533"/>
        <v>7</v>
      </c>
      <c r="Z6829" t="str">
        <f t="shared" si="534"/>
        <v>0% (No Discount)</v>
      </c>
      <c r="AA6829" s="17">
        <f>IF(COUNTIF($B$2:B6829,B6829)=1,1,0)</f>
        <v>0</v>
      </c>
      <c r="AB6829" s="17">
        <f>IF(COUNTIF($F$2:F6829,F6829)=1,1,0)</f>
        <v>0</v>
      </c>
    </row>
    <row r="6830" spans="1:28" x14ac:dyDescent="0.2">
      <c r="A6830" s="17">
        <v>6829</v>
      </c>
      <c r="B6830" t="s">
        <v>9154</v>
      </c>
      <c r="C6830" s="18">
        <v>42645</v>
      </c>
      <c r="D6830" s="18">
        <v>42652</v>
      </c>
      <c r="E6830" t="s">
        <v>77</v>
      </c>
      <c r="F6830" t="s">
        <v>4995</v>
      </c>
      <c r="G6830" t="s">
        <v>4996</v>
      </c>
      <c r="H6830" t="s">
        <v>68</v>
      </c>
      <c r="I6830" t="s">
        <v>54</v>
      </c>
      <c r="J6830" t="s">
        <v>4304</v>
      </c>
      <c r="K6830" t="s">
        <v>281</v>
      </c>
      <c r="L6830">
        <v>47905</v>
      </c>
      <c r="M6830" t="s">
        <v>132</v>
      </c>
      <c r="N6830" t="s">
        <v>2743</v>
      </c>
      <c r="O6830" t="s">
        <v>73</v>
      </c>
      <c r="P6830" t="s">
        <v>102</v>
      </c>
      <c r="Q6830" t="s">
        <v>2744</v>
      </c>
      <c r="R6830" s="19">
        <v>34.369999999999997</v>
      </c>
      <c r="S6830" s="17">
        <v>7</v>
      </c>
      <c r="T6830" s="20">
        <v>0</v>
      </c>
      <c r="U6830" s="19">
        <v>16.8413</v>
      </c>
      <c r="V6830" s="20">
        <f t="shared" si="530"/>
        <v>0.49000000000000005</v>
      </c>
      <c r="W6830" s="17">
        <f t="shared" si="531"/>
        <v>2016</v>
      </c>
      <c r="X6830" t="str">
        <f t="shared" si="532"/>
        <v>Oct-2016</v>
      </c>
      <c r="Y6830" s="17">
        <f t="shared" si="533"/>
        <v>7</v>
      </c>
      <c r="Z6830" t="str">
        <f t="shared" si="534"/>
        <v>0% (No Discount)</v>
      </c>
      <c r="AA6830" s="17">
        <f>IF(COUNTIF($B$2:B6830,B6830)=1,1,0)</f>
        <v>0</v>
      </c>
      <c r="AB6830" s="17">
        <f>IF(COUNTIF($F$2:F6830,F6830)=1,1,0)</f>
        <v>0</v>
      </c>
    </row>
    <row r="6831" spans="1:28" x14ac:dyDescent="0.2">
      <c r="A6831" s="17">
        <v>6830</v>
      </c>
      <c r="B6831" t="s">
        <v>9154</v>
      </c>
      <c r="C6831" s="18">
        <v>42645</v>
      </c>
      <c r="D6831" s="18">
        <v>42652</v>
      </c>
      <c r="E6831" t="s">
        <v>77</v>
      </c>
      <c r="F6831" t="s">
        <v>4995</v>
      </c>
      <c r="G6831" t="s">
        <v>4996</v>
      </c>
      <c r="H6831" t="s">
        <v>68</v>
      </c>
      <c r="I6831" t="s">
        <v>54</v>
      </c>
      <c r="J6831" t="s">
        <v>4304</v>
      </c>
      <c r="K6831" t="s">
        <v>281</v>
      </c>
      <c r="L6831">
        <v>47905</v>
      </c>
      <c r="M6831" t="s">
        <v>132</v>
      </c>
      <c r="N6831" t="s">
        <v>904</v>
      </c>
      <c r="O6831" t="s">
        <v>73</v>
      </c>
      <c r="P6831" t="s">
        <v>95</v>
      </c>
      <c r="Q6831" t="s">
        <v>905</v>
      </c>
      <c r="R6831" s="19">
        <v>33.96</v>
      </c>
      <c r="S6831" s="17">
        <v>2</v>
      </c>
      <c r="T6831" s="20">
        <v>0</v>
      </c>
      <c r="U6831" s="19">
        <v>9.5088000000000008</v>
      </c>
      <c r="V6831" s="20">
        <f t="shared" si="530"/>
        <v>0.28000000000000003</v>
      </c>
      <c r="W6831" s="17">
        <f t="shared" si="531"/>
        <v>2016</v>
      </c>
      <c r="X6831" t="str">
        <f t="shared" si="532"/>
        <v>Oct-2016</v>
      </c>
      <c r="Y6831" s="17">
        <f t="shared" si="533"/>
        <v>7</v>
      </c>
      <c r="Z6831" t="str">
        <f t="shared" si="534"/>
        <v>0% (No Discount)</v>
      </c>
      <c r="AA6831" s="17">
        <f>IF(COUNTIF($B$2:B6831,B6831)=1,1,0)</f>
        <v>0</v>
      </c>
      <c r="AB6831" s="17">
        <f>IF(COUNTIF($F$2:F6831,F6831)=1,1,0)</f>
        <v>0</v>
      </c>
    </row>
    <row r="6832" spans="1:28" x14ac:dyDescent="0.2">
      <c r="A6832" s="17">
        <v>6831</v>
      </c>
      <c r="B6832" t="s">
        <v>9155</v>
      </c>
      <c r="C6832" s="18">
        <v>42728</v>
      </c>
      <c r="D6832" s="18">
        <v>42731</v>
      </c>
      <c r="E6832" t="s">
        <v>50</v>
      </c>
      <c r="F6832" t="s">
        <v>3920</v>
      </c>
      <c r="G6832" t="s">
        <v>3921</v>
      </c>
      <c r="H6832" t="s">
        <v>68</v>
      </c>
      <c r="I6832" t="s">
        <v>54</v>
      </c>
      <c r="J6832" t="s">
        <v>293</v>
      </c>
      <c r="K6832" t="s">
        <v>294</v>
      </c>
      <c r="L6832">
        <v>10009</v>
      </c>
      <c r="M6832" t="s">
        <v>175</v>
      </c>
      <c r="N6832" t="s">
        <v>3889</v>
      </c>
      <c r="O6832" t="s">
        <v>98</v>
      </c>
      <c r="P6832" t="s">
        <v>99</v>
      </c>
      <c r="Q6832" t="s">
        <v>3890</v>
      </c>
      <c r="R6832" s="19">
        <v>197.97</v>
      </c>
      <c r="S6832" s="17">
        <v>3</v>
      </c>
      <c r="T6832" s="20">
        <v>0</v>
      </c>
      <c r="U6832" s="19">
        <v>53.451900000000002</v>
      </c>
      <c r="V6832" s="20">
        <f t="shared" si="530"/>
        <v>0.27</v>
      </c>
      <c r="W6832" s="17">
        <f t="shared" si="531"/>
        <v>2016</v>
      </c>
      <c r="X6832" t="str">
        <f t="shared" si="532"/>
        <v>Dec-2016</v>
      </c>
      <c r="Y6832" s="17">
        <f t="shared" si="533"/>
        <v>3</v>
      </c>
      <c r="Z6832" t="str">
        <f t="shared" si="534"/>
        <v>0% (No Discount)</v>
      </c>
      <c r="AA6832" s="17">
        <f>IF(COUNTIF($B$2:B6832,B6832)=1,1,0)</f>
        <v>1</v>
      </c>
      <c r="AB6832" s="17">
        <f>IF(COUNTIF($F$2:F6832,F6832)=1,1,0)</f>
        <v>0</v>
      </c>
    </row>
    <row r="6833" spans="1:28" x14ac:dyDescent="0.2">
      <c r="A6833" s="17">
        <v>6832</v>
      </c>
      <c r="B6833" t="s">
        <v>9156</v>
      </c>
      <c r="C6833" s="18">
        <v>42937</v>
      </c>
      <c r="D6833" s="18">
        <v>42943</v>
      </c>
      <c r="E6833" t="s">
        <v>77</v>
      </c>
      <c r="F6833" t="s">
        <v>7793</v>
      </c>
      <c r="G6833" t="s">
        <v>7794</v>
      </c>
      <c r="H6833" t="s">
        <v>53</v>
      </c>
      <c r="I6833" t="s">
        <v>54</v>
      </c>
      <c r="J6833" t="s">
        <v>293</v>
      </c>
      <c r="K6833" t="s">
        <v>294</v>
      </c>
      <c r="L6833">
        <v>10024</v>
      </c>
      <c r="M6833" t="s">
        <v>175</v>
      </c>
      <c r="N6833" t="s">
        <v>5331</v>
      </c>
      <c r="O6833" t="s">
        <v>73</v>
      </c>
      <c r="P6833" t="s">
        <v>105</v>
      </c>
      <c r="Q6833" t="s">
        <v>5332</v>
      </c>
      <c r="R6833" s="19">
        <v>17.48</v>
      </c>
      <c r="S6833" s="17">
        <v>4</v>
      </c>
      <c r="T6833" s="20">
        <v>0</v>
      </c>
      <c r="U6833" s="19">
        <v>4.5448000000000004</v>
      </c>
      <c r="V6833" s="20">
        <f t="shared" si="530"/>
        <v>0.26</v>
      </c>
      <c r="W6833" s="17">
        <f t="shared" si="531"/>
        <v>2017</v>
      </c>
      <c r="X6833" t="str">
        <f t="shared" si="532"/>
        <v>Jul-2017</v>
      </c>
      <c r="Y6833" s="17">
        <f t="shared" si="533"/>
        <v>6</v>
      </c>
      <c r="Z6833" t="str">
        <f t="shared" si="534"/>
        <v>0% (No Discount)</v>
      </c>
      <c r="AA6833" s="17">
        <f>IF(COUNTIF($B$2:B6833,B6833)=1,1,0)</f>
        <v>1</v>
      </c>
      <c r="AB6833" s="17">
        <f>IF(COUNTIF($F$2:F6833,F6833)=1,1,0)</f>
        <v>0</v>
      </c>
    </row>
    <row r="6834" spans="1:28" x14ac:dyDescent="0.2">
      <c r="A6834" s="17">
        <v>6833</v>
      </c>
      <c r="B6834" t="s">
        <v>9157</v>
      </c>
      <c r="C6834" s="18">
        <v>42287</v>
      </c>
      <c r="D6834" s="18">
        <v>42294</v>
      </c>
      <c r="E6834" t="s">
        <v>77</v>
      </c>
      <c r="F6834" t="s">
        <v>2311</v>
      </c>
      <c r="G6834" t="s">
        <v>2312</v>
      </c>
      <c r="H6834" t="s">
        <v>53</v>
      </c>
      <c r="I6834" t="s">
        <v>54</v>
      </c>
      <c r="J6834" t="s">
        <v>330</v>
      </c>
      <c r="K6834" t="s">
        <v>238</v>
      </c>
      <c r="L6834">
        <v>60610</v>
      </c>
      <c r="M6834" t="s">
        <v>132</v>
      </c>
      <c r="N6834" t="s">
        <v>5880</v>
      </c>
      <c r="O6834" t="s">
        <v>73</v>
      </c>
      <c r="P6834" t="s">
        <v>95</v>
      </c>
      <c r="Q6834" t="s">
        <v>5881</v>
      </c>
      <c r="R6834" s="19">
        <v>8.016</v>
      </c>
      <c r="S6834" s="17">
        <v>3</v>
      </c>
      <c r="T6834" s="20">
        <v>0.2</v>
      </c>
      <c r="U6834" s="19">
        <v>1.002</v>
      </c>
      <c r="V6834" s="20">
        <f t="shared" si="530"/>
        <v>0.125</v>
      </c>
      <c r="W6834" s="17">
        <f t="shared" si="531"/>
        <v>2015</v>
      </c>
      <c r="X6834" t="str">
        <f t="shared" si="532"/>
        <v>Oct-2015</v>
      </c>
      <c r="Y6834" s="17">
        <f t="shared" si="533"/>
        <v>7</v>
      </c>
      <c r="Z6834" t="str">
        <f t="shared" si="534"/>
        <v>11-20%</v>
      </c>
      <c r="AA6834" s="17">
        <f>IF(COUNTIF($B$2:B6834,B6834)=1,1,0)</f>
        <v>1</v>
      </c>
      <c r="AB6834" s="17">
        <f>IF(COUNTIF($F$2:F6834,F6834)=1,1,0)</f>
        <v>0</v>
      </c>
    </row>
    <row r="6835" spans="1:28" x14ac:dyDescent="0.2">
      <c r="A6835" s="17">
        <v>6834</v>
      </c>
      <c r="B6835" t="s">
        <v>9158</v>
      </c>
      <c r="C6835" s="18">
        <v>42621</v>
      </c>
      <c r="D6835" s="18">
        <v>42621</v>
      </c>
      <c r="E6835" t="s">
        <v>1320</v>
      </c>
      <c r="F6835" t="s">
        <v>2573</v>
      </c>
      <c r="G6835" t="s">
        <v>2574</v>
      </c>
      <c r="H6835" t="s">
        <v>53</v>
      </c>
      <c r="I6835" t="s">
        <v>54</v>
      </c>
      <c r="J6835" t="s">
        <v>2575</v>
      </c>
      <c r="K6835" t="s">
        <v>70</v>
      </c>
      <c r="L6835">
        <v>92704</v>
      </c>
      <c r="M6835" t="s">
        <v>71</v>
      </c>
      <c r="N6835" t="s">
        <v>3808</v>
      </c>
      <c r="O6835" t="s">
        <v>59</v>
      </c>
      <c r="P6835" t="s">
        <v>83</v>
      </c>
      <c r="Q6835" t="s">
        <v>3809</v>
      </c>
      <c r="R6835" s="19">
        <v>146.04</v>
      </c>
      <c r="S6835" s="17">
        <v>1</v>
      </c>
      <c r="T6835" s="20">
        <v>0.2</v>
      </c>
      <c r="U6835" s="19">
        <v>-12.778499999999999</v>
      </c>
      <c r="V6835" s="20">
        <f t="shared" si="530"/>
        <v>-8.7499999999999994E-2</v>
      </c>
      <c r="W6835" s="17">
        <f t="shared" si="531"/>
        <v>2016</v>
      </c>
      <c r="X6835" t="str">
        <f t="shared" si="532"/>
        <v>Sep-2016</v>
      </c>
      <c r="Y6835" s="17">
        <f t="shared" si="533"/>
        <v>0</v>
      </c>
      <c r="Z6835" t="str">
        <f t="shared" si="534"/>
        <v>11-20%</v>
      </c>
      <c r="AA6835" s="17">
        <f>IF(COUNTIF($B$2:B6835,B6835)=1,1,0)</f>
        <v>1</v>
      </c>
      <c r="AB6835" s="17">
        <f>IF(COUNTIF($F$2:F6835,F6835)=1,1,0)</f>
        <v>0</v>
      </c>
    </row>
    <row r="6836" spans="1:28" x14ac:dyDescent="0.2">
      <c r="A6836" s="17">
        <v>6835</v>
      </c>
      <c r="B6836" t="s">
        <v>9159</v>
      </c>
      <c r="C6836" s="18">
        <v>42694</v>
      </c>
      <c r="D6836" s="18">
        <v>42698</v>
      </c>
      <c r="E6836" t="s">
        <v>77</v>
      </c>
      <c r="F6836" t="s">
        <v>5370</v>
      </c>
      <c r="G6836" t="s">
        <v>5371</v>
      </c>
      <c r="H6836" t="s">
        <v>68</v>
      </c>
      <c r="I6836" t="s">
        <v>54</v>
      </c>
      <c r="J6836" t="s">
        <v>9160</v>
      </c>
      <c r="K6836" t="s">
        <v>70</v>
      </c>
      <c r="L6836">
        <v>90640</v>
      </c>
      <c r="M6836" t="s">
        <v>71</v>
      </c>
      <c r="N6836" t="s">
        <v>8755</v>
      </c>
      <c r="O6836" t="s">
        <v>98</v>
      </c>
      <c r="P6836" t="s">
        <v>188</v>
      </c>
      <c r="Q6836" t="s">
        <v>8756</v>
      </c>
      <c r="R6836" s="19">
        <v>27.88</v>
      </c>
      <c r="S6836" s="17">
        <v>2</v>
      </c>
      <c r="T6836" s="20">
        <v>0</v>
      </c>
      <c r="U6836" s="19">
        <v>3.9032</v>
      </c>
      <c r="V6836" s="20">
        <f t="shared" si="530"/>
        <v>0.14000000000000001</v>
      </c>
      <c r="W6836" s="17">
        <f t="shared" si="531"/>
        <v>2016</v>
      </c>
      <c r="X6836" t="str">
        <f t="shared" si="532"/>
        <v>Nov-2016</v>
      </c>
      <c r="Y6836" s="17">
        <f t="shared" si="533"/>
        <v>4</v>
      </c>
      <c r="Z6836" t="str">
        <f t="shared" si="534"/>
        <v>0% (No Discount)</v>
      </c>
      <c r="AA6836" s="17">
        <f>IF(COUNTIF($B$2:B6836,B6836)=1,1,0)</f>
        <v>1</v>
      </c>
      <c r="AB6836" s="17">
        <f>IF(COUNTIF($F$2:F6836,F6836)=1,1,0)</f>
        <v>0</v>
      </c>
    </row>
    <row r="6837" spans="1:28" x14ac:dyDescent="0.2">
      <c r="A6837" s="17">
        <v>6836</v>
      </c>
      <c r="B6837" t="s">
        <v>9161</v>
      </c>
      <c r="C6837" s="18">
        <v>43023</v>
      </c>
      <c r="D6837" s="18">
        <v>43028</v>
      </c>
      <c r="E6837" t="s">
        <v>77</v>
      </c>
      <c r="F6837" t="s">
        <v>3291</v>
      </c>
      <c r="G6837" t="s">
        <v>3292</v>
      </c>
      <c r="H6837" t="s">
        <v>68</v>
      </c>
      <c r="I6837" t="s">
        <v>54</v>
      </c>
      <c r="J6837" t="s">
        <v>5448</v>
      </c>
      <c r="K6837" t="s">
        <v>70</v>
      </c>
      <c r="L6837">
        <v>91360</v>
      </c>
      <c r="M6837" t="s">
        <v>71</v>
      </c>
      <c r="N6837" t="s">
        <v>2287</v>
      </c>
      <c r="O6837" t="s">
        <v>73</v>
      </c>
      <c r="P6837" t="s">
        <v>74</v>
      </c>
      <c r="Q6837" t="s">
        <v>2288</v>
      </c>
      <c r="R6837" s="19">
        <v>152.65</v>
      </c>
      <c r="S6837" s="17">
        <v>5</v>
      </c>
      <c r="T6837" s="20">
        <v>0</v>
      </c>
      <c r="U6837" s="19">
        <v>70.218999999999994</v>
      </c>
      <c r="V6837" s="20">
        <f t="shared" si="530"/>
        <v>0.45999999999999996</v>
      </c>
      <c r="W6837" s="17">
        <f t="shared" si="531"/>
        <v>2017</v>
      </c>
      <c r="X6837" t="str">
        <f t="shared" si="532"/>
        <v>Oct-2017</v>
      </c>
      <c r="Y6837" s="17">
        <f t="shared" si="533"/>
        <v>5</v>
      </c>
      <c r="Z6837" t="str">
        <f t="shared" si="534"/>
        <v>0% (No Discount)</v>
      </c>
      <c r="AA6837" s="17">
        <f>IF(COUNTIF($B$2:B6837,B6837)=1,1,0)</f>
        <v>1</v>
      </c>
      <c r="AB6837" s="17">
        <f>IF(COUNTIF($F$2:F6837,F6837)=1,1,0)</f>
        <v>0</v>
      </c>
    </row>
    <row r="6838" spans="1:28" x14ac:dyDescent="0.2">
      <c r="A6838" s="17">
        <v>6837</v>
      </c>
      <c r="B6838" t="s">
        <v>9161</v>
      </c>
      <c r="C6838" s="18">
        <v>43023</v>
      </c>
      <c r="D6838" s="18">
        <v>43028</v>
      </c>
      <c r="E6838" t="s">
        <v>77</v>
      </c>
      <c r="F6838" t="s">
        <v>3291</v>
      </c>
      <c r="G6838" t="s">
        <v>3292</v>
      </c>
      <c r="H6838" t="s">
        <v>68</v>
      </c>
      <c r="I6838" t="s">
        <v>54</v>
      </c>
      <c r="J6838" t="s">
        <v>5448</v>
      </c>
      <c r="K6838" t="s">
        <v>70</v>
      </c>
      <c r="L6838">
        <v>91360</v>
      </c>
      <c r="M6838" t="s">
        <v>71</v>
      </c>
      <c r="N6838" t="s">
        <v>900</v>
      </c>
      <c r="O6838" t="s">
        <v>59</v>
      </c>
      <c r="P6838" t="s">
        <v>92</v>
      </c>
      <c r="Q6838" t="s">
        <v>901</v>
      </c>
      <c r="R6838" s="19">
        <v>22.72</v>
      </c>
      <c r="S6838" s="17">
        <v>1</v>
      </c>
      <c r="T6838" s="20">
        <v>0</v>
      </c>
      <c r="U6838" s="19">
        <v>9.3152000000000008</v>
      </c>
      <c r="V6838" s="20">
        <f t="shared" si="530"/>
        <v>0.41000000000000003</v>
      </c>
      <c r="W6838" s="17">
        <f t="shared" si="531"/>
        <v>2017</v>
      </c>
      <c r="X6838" t="str">
        <f t="shared" si="532"/>
        <v>Oct-2017</v>
      </c>
      <c r="Y6838" s="17">
        <f t="shared" si="533"/>
        <v>5</v>
      </c>
      <c r="Z6838" t="str">
        <f t="shared" si="534"/>
        <v>0% (No Discount)</v>
      </c>
      <c r="AA6838" s="17">
        <f>IF(COUNTIF($B$2:B6838,B6838)=1,1,0)</f>
        <v>0</v>
      </c>
      <c r="AB6838" s="17">
        <f>IF(COUNTIF($F$2:F6838,F6838)=1,1,0)</f>
        <v>0</v>
      </c>
    </row>
    <row r="6839" spans="1:28" x14ac:dyDescent="0.2">
      <c r="A6839" s="17">
        <v>6838</v>
      </c>
      <c r="B6839" t="s">
        <v>9162</v>
      </c>
      <c r="C6839" s="18">
        <v>42191</v>
      </c>
      <c r="D6839" s="18">
        <v>42197</v>
      </c>
      <c r="E6839" t="s">
        <v>77</v>
      </c>
      <c r="F6839" t="s">
        <v>4647</v>
      </c>
      <c r="G6839" t="s">
        <v>4648</v>
      </c>
      <c r="H6839" t="s">
        <v>68</v>
      </c>
      <c r="I6839" t="s">
        <v>54</v>
      </c>
      <c r="J6839" t="s">
        <v>3972</v>
      </c>
      <c r="K6839" t="s">
        <v>817</v>
      </c>
      <c r="L6839">
        <v>8360</v>
      </c>
      <c r="M6839" t="s">
        <v>175</v>
      </c>
      <c r="N6839" t="s">
        <v>1312</v>
      </c>
      <c r="O6839" t="s">
        <v>73</v>
      </c>
      <c r="P6839" t="s">
        <v>95</v>
      </c>
      <c r="Q6839" t="s">
        <v>1313</v>
      </c>
      <c r="R6839" s="19">
        <v>11.12</v>
      </c>
      <c r="S6839" s="17">
        <v>4</v>
      </c>
      <c r="T6839" s="20">
        <v>0</v>
      </c>
      <c r="U6839" s="19">
        <v>2.8912</v>
      </c>
      <c r="V6839" s="20">
        <f t="shared" si="530"/>
        <v>0.26</v>
      </c>
      <c r="W6839" s="17">
        <f t="shared" si="531"/>
        <v>2015</v>
      </c>
      <c r="X6839" t="str">
        <f t="shared" si="532"/>
        <v>Jul-2015</v>
      </c>
      <c r="Y6839" s="17">
        <f t="shared" si="533"/>
        <v>6</v>
      </c>
      <c r="Z6839" t="str">
        <f t="shared" si="534"/>
        <v>0% (No Discount)</v>
      </c>
      <c r="AA6839" s="17">
        <f>IF(COUNTIF($B$2:B6839,B6839)=1,1,0)</f>
        <v>1</v>
      </c>
      <c r="AB6839" s="17">
        <f>IF(COUNTIF($F$2:F6839,F6839)=1,1,0)</f>
        <v>0</v>
      </c>
    </row>
    <row r="6840" spans="1:28" x14ac:dyDescent="0.2">
      <c r="A6840" s="17">
        <v>6839</v>
      </c>
      <c r="B6840" t="s">
        <v>9163</v>
      </c>
      <c r="C6840" s="18">
        <v>42771</v>
      </c>
      <c r="D6840" s="18">
        <v>42775</v>
      </c>
      <c r="E6840" t="s">
        <v>77</v>
      </c>
      <c r="F6840" t="s">
        <v>6786</v>
      </c>
      <c r="G6840" t="s">
        <v>6787</v>
      </c>
      <c r="H6840" t="s">
        <v>68</v>
      </c>
      <c r="I6840" t="s">
        <v>54</v>
      </c>
      <c r="J6840" t="s">
        <v>2900</v>
      </c>
      <c r="K6840" t="s">
        <v>70</v>
      </c>
      <c r="L6840">
        <v>90503</v>
      </c>
      <c r="M6840" t="s">
        <v>71</v>
      </c>
      <c r="N6840" t="s">
        <v>8272</v>
      </c>
      <c r="O6840" t="s">
        <v>73</v>
      </c>
      <c r="P6840" t="s">
        <v>105</v>
      </c>
      <c r="Q6840" t="s">
        <v>8273</v>
      </c>
      <c r="R6840" s="19">
        <v>1640.7</v>
      </c>
      <c r="S6840" s="17">
        <v>5</v>
      </c>
      <c r="T6840" s="20">
        <v>0</v>
      </c>
      <c r="U6840" s="19">
        <v>459.39600000000002</v>
      </c>
      <c r="V6840" s="20">
        <f t="shared" si="530"/>
        <v>0.28000000000000003</v>
      </c>
      <c r="W6840" s="17">
        <f t="shared" si="531"/>
        <v>2017</v>
      </c>
      <c r="X6840" t="str">
        <f t="shared" si="532"/>
        <v>Feb-2017</v>
      </c>
      <c r="Y6840" s="17">
        <f t="shared" si="533"/>
        <v>4</v>
      </c>
      <c r="Z6840" t="str">
        <f t="shared" si="534"/>
        <v>0% (No Discount)</v>
      </c>
      <c r="AA6840" s="17">
        <f>IF(COUNTIF($B$2:B6840,B6840)=1,1,0)</f>
        <v>1</v>
      </c>
      <c r="AB6840" s="17">
        <f>IF(COUNTIF($F$2:F6840,F6840)=1,1,0)</f>
        <v>0</v>
      </c>
    </row>
    <row r="6841" spans="1:28" x14ac:dyDescent="0.2">
      <c r="A6841" s="17">
        <v>6840</v>
      </c>
      <c r="B6841" t="s">
        <v>9163</v>
      </c>
      <c r="C6841" s="18">
        <v>42771</v>
      </c>
      <c r="D6841" s="18">
        <v>42775</v>
      </c>
      <c r="E6841" t="s">
        <v>77</v>
      </c>
      <c r="F6841" t="s">
        <v>6786</v>
      </c>
      <c r="G6841" t="s">
        <v>6787</v>
      </c>
      <c r="H6841" t="s">
        <v>68</v>
      </c>
      <c r="I6841" t="s">
        <v>54</v>
      </c>
      <c r="J6841" t="s">
        <v>2900</v>
      </c>
      <c r="K6841" t="s">
        <v>70</v>
      </c>
      <c r="L6841">
        <v>90503</v>
      </c>
      <c r="M6841" t="s">
        <v>71</v>
      </c>
      <c r="N6841" t="s">
        <v>3598</v>
      </c>
      <c r="O6841" t="s">
        <v>98</v>
      </c>
      <c r="P6841" t="s">
        <v>99</v>
      </c>
      <c r="Q6841" t="s">
        <v>3599</v>
      </c>
      <c r="R6841" s="19">
        <v>371.2</v>
      </c>
      <c r="S6841" s="17">
        <v>5</v>
      </c>
      <c r="T6841" s="20">
        <v>0.2</v>
      </c>
      <c r="U6841" s="19">
        <v>41.76</v>
      </c>
      <c r="V6841" s="20">
        <f t="shared" si="530"/>
        <v>0.1125</v>
      </c>
      <c r="W6841" s="17">
        <f t="shared" si="531"/>
        <v>2017</v>
      </c>
      <c r="X6841" t="str">
        <f t="shared" si="532"/>
        <v>Feb-2017</v>
      </c>
      <c r="Y6841" s="17">
        <f t="shared" si="533"/>
        <v>4</v>
      </c>
      <c r="Z6841" t="str">
        <f t="shared" si="534"/>
        <v>11-20%</v>
      </c>
      <c r="AA6841" s="17">
        <f>IF(COUNTIF($B$2:B6841,B6841)=1,1,0)</f>
        <v>0</v>
      </c>
      <c r="AB6841" s="17">
        <f>IF(COUNTIF($F$2:F6841,F6841)=1,1,0)</f>
        <v>0</v>
      </c>
    </row>
    <row r="6842" spans="1:28" x14ac:dyDescent="0.2">
      <c r="A6842" s="17">
        <v>6841</v>
      </c>
      <c r="B6842" t="s">
        <v>9164</v>
      </c>
      <c r="C6842" s="18">
        <v>42344</v>
      </c>
      <c r="D6842" s="18">
        <v>42345</v>
      </c>
      <c r="E6842" t="s">
        <v>215</v>
      </c>
      <c r="F6842" t="s">
        <v>4118</v>
      </c>
      <c r="G6842" t="s">
        <v>4119</v>
      </c>
      <c r="H6842" t="s">
        <v>129</v>
      </c>
      <c r="I6842" t="s">
        <v>54</v>
      </c>
      <c r="J6842" t="s">
        <v>303</v>
      </c>
      <c r="K6842" t="s">
        <v>525</v>
      </c>
      <c r="L6842">
        <v>45373</v>
      </c>
      <c r="M6842" t="s">
        <v>175</v>
      </c>
      <c r="N6842" t="s">
        <v>441</v>
      </c>
      <c r="O6842" t="s">
        <v>73</v>
      </c>
      <c r="P6842" t="s">
        <v>102</v>
      </c>
      <c r="Q6842" t="s">
        <v>442</v>
      </c>
      <c r="R6842" s="19">
        <v>14.832000000000001</v>
      </c>
      <c r="S6842" s="17">
        <v>3</v>
      </c>
      <c r="T6842" s="20">
        <v>0.7</v>
      </c>
      <c r="U6842" s="19">
        <v>-10.382400000000001</v>
      </c>
      <c r="V6842" s="20">
        <f t="shared" si="530"/>
        <v>-0.7</v>
      </c>
      <c r="W6842" s="17">
        <f t="shared" si="531"/>
        <v>2015</v>
      </c>
      <c r="X6842" t="str">
        <f t="shared" si="532"/>
        <v>Dec-2015</v>
      </c>
      <c r="Y6842" s="17">
        <f t="shared" si="533"/>
        <v>1</v>
      </c>
      <c r="Z6842" t="str">
        <f t="shared" si="534"/>
        <v>Over 50%</v>
      </c>
      <c r="AA6842" s="17">
        <f>IF(COUNTIF($B$2:B6842,B6842)=1,1,0)</f>
        <v>1</v>
      </c>
      <c r="AB6842" s="17">
        <f>IF(COUNTIF($F$2:F6842,F6842)=1,1,0)</f>
        <v>0</v>
      </c>
    </row>
    <row r="6843" spans="1:28" x14ac:dyDescent="0.2">
      <c r="A6843" s="17">
        <v>6842</v>
      </c>
      <c r="B6843" t="s">
        <v>9165</v>
      </c>
      <c r="C6843" s="18">
        <v>42625</v>
      </c>
      <c r="D6843" s="18">
        <v>42630</v>
      </c>
      <c r="E6843" t="s">
        <v>77</v>
      </c>
      <c r="F6843" t="s">
        <v>2464</v>
      </c>
      <c r="G6843" t="s">
        <v>2465</v>
      </c>
      <c r="H6843" t="s">
        <v>68</v>
      </c>
      <c r="I6843" t="s">
        <v>54</v>
      </c>
      <c r="J6843" t="s">
        <v>345</v>
      </c>
      <c r="K6843" t="s">
        <v>346</v>
      </c>
      <c r="L6843">
        <v>22153</v>
      </c>
      <c r="M6843" t="s">
        <v>57</v>
      </c>
      <c r="N6843" t="s">
        <v>7727</v>
      </c>
      <c r="O6843" t="s">
        <v>98</v>
      </c>
      <c r="P6843" t="s">
        <v>188</v>
      </c>
      <c r="Q6843" t="s">
        <v>7728</v>
      </c>
      <c r="R6843" s="19">
        <v>20.7</v>
      </c>
      <c r="S6843" s="17">
        <v>3</v>
      </c>
      <c r="T6843" s="20">
        <v>0</v>
      </c>
      <c r="U6843" s="19">
        <v>1.6559999999999999</v>
      </c>
      <c r="V6843" s="20">
        <f t="shared" si="530"/>
        <v>0.08</v>
      </c>
      <c r="W6843" s="17">
        <f t="shared" si="531"/>
        <v>2016</v>
      </c>
      <c r="X6843" t="str">
        <f t="shared" si="532"/>
        <v>Sep-2016</v>
      </c>
      <c r="Y6843" s="17">
        <f t="shared" si="533"/>
        <v>5</v>
      </c>
      <c r="Z6843" t="str">
        <f t="shared" si="534"/>
        <v>0% (No Discount)</v>
      </c>
      <c r="AA6843" s="17">
        <f>IF(COUNTIF($B$2:B6843,B6843)=1,1,0)</f>
        <v>1</v>
      </c>
      <c r="AB6843" s="17">
        <f>IF(COUNTIF($F$2:F6843,F6843)=1,1,0)</f>
        <v>0</v>
      </c>
    </row>
    <row r="6844" spans="1:28" x14ac:dyDescent="0.2">
      <c r="A6844" s="17">
        <v>6843</v>
      </c>
      <c r="B6844" t="s">
        <v>9165</v>
      </c>
      <c r="C6844" s="18">
        <v>42625</v>
      </c>
      <c r="D6844" s="18">
        <v>42630</v>
      </c>
      <c r="E6844" t="s">
        <v>77</v>
      </c>
      <c r="F6844" t="s">
        <v>2464</v>
      </c>
      <c r="G6844" t="s">
        <v>2465</v>
      </c>
      <c r="H6844" t="s">
        <v>68</v>
      </c>
      <c r="I6844" t="s">
        <v>54</v>
      </c>
      <c r="J6844" t="s">
        <v>345</v>
      </c>
      <c r="K6844" t="s">
        <v>346</v>
      </c>
      <c r="L6844">
        <v>22153</v>
      </c>
      <c r="M6844" t="s">
        <v>57</v>
      </c>
      <c r="N6844" t="s">
        <v>4973</v>
      </c>
      <c r="O6844" t="s">
        <v>73</v>
      </c>
      <c r="P6844" t="s">
        <v>296</v>
      </c>
      <c r="Q6844" t="s">
        <v>590</v>
      </c>
      <c r="R6844" s="19">
        <v>11.34</v>
      </c>
      <c r="S6844" s="17">
        <v>3</v>
      </c>
      <c r="T6844" s="20">
        <v>0</v>
      </c>
      <c r="U6844" s="19">
        <v>5.2164000000000001</v>
      </c>
      <c r="V6844" s="20">
        <f t="shared" si="530"/>
        <v>0.46</v>
      </c>
      <c r="W6844" s="17">
        <f t="shared" si="531"/>
        <v>2016</v>
      </c>
      <c r="X6844" t="str">
        <f t="shared" si="532"/>
        <v>Sep-2016</v>
      </c>
      <c r="Y6844" s="17">
        <f t="shared" si="533"/>
        <v>5</v>
      </c>
      <c r="Z6844" t="str">
        <f t="shared" si="534"/>
        <v>0% (No Discount)</v>
      </c>
      <c r="AA6844" s="17">
        <f>IF(COUNTIF($B$2:B6844,B6844)=1,1,0)</f>
        <v>0</v>
      </c>
      <c r="AB6844" s="17">
        <f>IF(COUNTIF($F$2:F6844,F6844)=1,1,0)</f>
        <v>0</v>
      </c>
    </row>
    <row r="6845" spans="1:28" x14ac:dyDescent="0.2">
      <c r="A6845" s="17">
        <v>6844</v>
      </c>
      <c r="B6845" t="s">
        <v>9165</v>
      </c>
      <c r="C6845" s="18">
        <v>42625</v>
      </c>
      <c r="D6845" s="18">
        <v>42630</v>
      </c>
      <c r="E6845" t="s">
        <v>77</v>
      </c>
      <c r="F6845" t="s">
        <v>2464</v>
      </c>
      <c r="G6845" t="s">
        <v>2465</v>
      </c>
      <c r="H6845" t="s">
        <v>68</v>
      </c>
      <c r="I6845" t="s">
        <v>54</v>
      </c>
      <c r="J6845" t="s">
        <v>345</v>
      </c>
      <c r="K6845" t="s">
        <v>346</v>
      </c>
      <c r="L6845">
        <v>22153</v>
      </c>
      <c r="M6845" t="s">
        <v>57</v>
      </c>
      <c r="N6845" t="s">
        <v>4125</v>
      </c>
      <c r="O6845" t="s">
        <v>73</v>
      </c>
      <c r="P6845" t="s">
        <v>86</v>
      </c>
      <c r="Q6845" t="s">
        <v>4126</v>
      </c>
      <c r="R6845" s="19">
        <v>67.900000000000006</v>
      </c>
      <c r="S6845" s="17">
        <v>5</v>
      </c>
      <c r="T6845" s="20">
        <v>0</v>
      </c>
      <c r="U6845" s="19">
        <v>0.67900000000000005</v>
      </c>
      <c r="V6845" s="20">
        <f t="shared" si="530"/>
        <v>0.01</v>
      </c>
      <c r="W6845" s="17">
        <f t="shared" si="531"/>
        <v>2016</v>
      </c>
      <c r="X6845" t="str">
        <f t="shared" si="532"/>
        <v>Sep-2016</v>
      </c>
      <c r="Y6845" s="17">
        <f t="shared" si="533"/>
        <v>5</v>
      </c>
      <c r="Z6845" t="str">
        <f t="shared" si="534"/>
        <v>0% (No Discount)</v>
      </c>
      <c r="AA6845" s="17">
        <f>IF(COUNTIF($B$2:B6845,B6845)=1,1,0)</f>
        <v>0</v>
      </c>
      <c r="AB6845" s="17">
        <f>IF(COUNTIF($F$2:F6845,F6845)=1,1,0)</f>
        <v>0</v>
      </c>
    </row>
    <row r="6846" spans="1:28" x14ac:dyDescent="0.2">
      <c r="A6846" s="17">
        <v>6845</v>
      </c>
      <c r="B6846" t="s">
        <v>9165</v>
      </c>
      <c r="C6846" s="18">
        <v>42625</v>
      </c>
      <c r="D6846" s="18">
        <v>42630</v>
      </c>
      <c r="E6846" t="s">
        <v>77</v>
      </c>
      <c r="F6846" t="s">
        <v>2464</v>
      </c>
      <c r="G6846" t="s">
        <v>2465</v>
      </c>
      <c r="H6846" t="s">
        <v>68</v>
      </c>
      <c r="I6846" t="s">
        <v>54</v>
      </c>
      <c r="J6846" t="s">
        <v>345</v>
      </c>
      <c r="K6846" t="s">
        <v>346</v>
      </c>
      <c r="L6846">
        <v>22153</v>
      </c>
      <c r="M6846" t="s">
        <v>57</v>
      </c>
      <c r="N6846" t="s">
        <v>9166</v>
      </c>
      <c r="O6846" t="s">
        <v>59</v>
      </c>
      <c r="P6846" t="s">
        <v>63</v>
      </c>
      <c r="Q6846" t="s">
        <v>9167</v>
      </c>
      <c r="R6846" s="19">
        <v>1059.1199999999999</v>
      </c>
      <c r="S6846" s="17">
        <v>4</v>
      </c>
      <c r="T6846" s="20">
        <v>0</v>
      </c>
      <c r="U6846" s="19">
        <v>307.14479999999998</v>
      </c>
      <c r="V6846" s="20">
        <f t="shared" si="530"/>
        <v>0.28999999999999998</v>
      </c>
      <c r="W6846" s="17">
        <f t="shared" si="531"/>
        <v>2016</v>
      </c>
      <c r="X6846" t="str">
        <f t="shared" si="532"/>
        <v>Sep-2016</v>
      </c>
      <c r="Y6846" s="17">
        <f t="shared" si="533"/>
        <v>5</v>
      </c>
      <c r="Z6846" t="str">
        <f t="shared" si="534"/>
        <v>0% (No Discount)</v>
      </c>
      <c r="AA6846" s="17">
        <f>IF(COUNTIF($B$2:B6846,B6846)=1,1,0)</f>
        <v>0</v>
      </c>
      <c r="AB6846" s="17">
        <f>IF(COUNTIF($F$2:F6846,F6846)=1,1,0)</f>
        <v>0</v>
      </c>
    </row>
    <row r="6847" spans="1:28" x14ac:dyDescent="0.2">
      <c r="A6847" s="17">
        <v>6846</v>
      </c>
      <c r="B6847" t="s">
        <v>9168</v>
      </c>
      <c r="C6847" s="18">
        <v>41826</v>
      </c>
      <c r="D6847" s="18">
        <v>41832</v>
      </c>
      <c r="E6847" t="s">
        <v>77</v>
      </c>
      <c r="F6847" t="s">
        <v>5355</v>
      </c>
      <c r="G6847" t="s">
        <v>5356</v>
      </c>
      <c r="H6847" t="s">
        <v>129</v>
      </c>
      <c r="I6847" t="s">
        <v>54</v>
      </c>
      <c r="J6847" t="s">
        <v>9169</v>
      </c>
      <c r="K6847" t="s">
        <v>70</v>
      </c>
      <c r="L6847">
        <v>92020</v>
      </c>
      <c r="M6847" t="s">
        <v>71</v>
      </c>
      <c r="N6847" t="s">
        <v>4766</v>
      </c>
      <c r="O6847" t="s">
        <v>59</v>
      </c>
      <c r="P6847" t="s">
        <v>63</v>
      </c>
      <c r="Q6847" t="s">
        <v>4767</v>
      </c>
      <c r="R6847" s="19">
        <v>478.48</v>
      </c>
      <c r="S6847" s="17">
        <v>2</v>
      </c>
      <c r="T6847" s="20">
        <v>0.2</v>
      </c>
      <c r="U6847" s="19">
        <v>47.847999999999999</v>
      </c>
      <c r="V6847" s="20">
        <f t="shared" si="530"/>
        <v>9.9999999999999992E-2</v>
      </c>
      <c r="W6847" s="17">
        <f t="shared" si="531"/>
        <v>2014</v>
      </c>
      <c r="X6847" t="str">
        <f t="shared" si="532"/>
        <v>Jul-2014</v>
      </c>
      <c r="Y6847" s="17">
        <f t="shared" si="533"/>
        <v>6</v>
      </c>
      <c r="Z6847" t="str">
        <f t="shared" si="534"/>
        <v>11-20%</v>
      </c>
      <c r="AA6847" s="17">
        <f>IF(COUNTIF($B$2:B6847,B6847)=1,1,0)</f>
        <v>1</v>
      </c>
      <c r="AB6847" s="17">
        <f>IF(COUNTIF($F$2:F6847,F6847)=1,1,0)</f>
        <v>0</v>
      </c>
    </row>
    <row r="6848" spans="1:28" x14ac:dyDescent="0.2">
      <c r="A6848" s="17">
        <v>6847</v>
      </c>
      <c r="B6848" t="s">
        <v>9170</v>
      </c>
      <c r="C6848" s="18">
        <v>42499</v>
      </c>
      <c r="D6848" s="18">
        <v>42504</v>
      </c>
      <c r="E6848" t="s">
        <v>77</v>
      </c>
      <c r="F6848" t="s">
        <v>5335</v>
      </c>
      <c r="G6848" t="s">
        <v>5336</v>
      </c>
      <c r="H6848" t="s">
        <v>68</v>
      </c>
      <c r="I6848" t="s">
        <v>54</v>
      </c>
      <c r="J6848" t="s">
        <v>69</v>
      </c>
      <c r="K6848" t="s">
        <v>70</v>
      </c>
      <c r="L6848">
        <v>90036</v>
      </c>
      <c r="M6848" t="s">
        <v>71</v>
      </c>
      <c r="N6848" t="s">
        <v>8973</v>
      </c>
      <c r="O6848" t="s">
        <v>73</v>
      </c>
      <c r="P6848" t="s">
        <v>117</v>
      </c>
      <c r="Q6848" t="s">
        <v>8974</v>
      </c>
      <c r="R6848" s="19">
        <v>32.04</v>
      </c>
      <c r="S6848" s="17">
        <v>4</v>
      </c>
      <c r="T6848" s="20">
        <v>0</v>
      </c>
      <c r="U6848" s="19">
        <v>14.417999999999999</v>
      </c>
      <c r="V6848" s="20">
        <f t="shared" si="530"/>
        <v>0.45</v>
      </c>
      <c r="W6848" s="17">
        <f t="shared" si="531"/>
        <v>2016</v>
      </c>
      <c r="X6848" t="str">
        <f t="shared" si="532"/>
        <v>May-2016</v>
      </c>
      <c r="Y6848" s="17">
        <f t="shared" si="533"/>
        <v>5</v>
      </c>
      <c r="Z6848" t="str">
        <f t="shared" si="534"/>
        <v>0% (No Discount)</v>
      </c>
      <c r="AA6848" s="17">
        <f>IF(COUNTIF($B$2:B6848,B6848)=1,1,0)</f>
        <v>1</v>
      </c>
      <c r="AB6848" s="17">
        <f>IF(COUNTIF($F$2:F6848,F6848)=1,1,0)</f>
        <v>0</v>
      </c>
    </row>
    <row r="6849" spans="1:28" x14ac:dyDescent="0.2">
      <c r="A6849" s="17">
        <v>6848</v>
      </c>
      <c r="B6849" t="s">
        <v>9171</v>
      </c>
      <c r="C6849" s="18">
        <v>42569</v>
      </c>
      <c r="D6849" s="18">
        <v>42573</v>
      </c>
      <c r="E6849" t="s">
        <v>77</v>
      </c>
      <c r="F6849" t="s">
        <v>674</v>
      </c>
      <c r="G6849" t="s">
        <v>675</v>
      </c>
      <c r="H6849" t="s">
        <v>53</v>
      </c>
      <c r="I6849" t="s">
        <v>54</v>
      </c>
      <c r="J6849" t="s">
        <v>571</v>
      </c>
      <c r="K6849" t="s">
        <v>337</v>
      </c>
      <c r="L6849">
        <v>85023</v>
      </c>
      <c r="M6849" t="s">
        <v>71</v>
      </c>
      <c r="N6849" t="s">
        <v>1703</v>
      </c>
      <c r="O6849" t="s">
        <v>98</v>
      </c>
      <c r="P6849" t="s">
        <v>99</v>
      </c>
      <c r="Q6849" t="s">
        <v>1704</v>
      </c>
      <c r="R6849" s="19">
        <v>55.991999999999997</v>
      </c>
      <c r="S6849" s="17">
        <v>1</v>
      </c>
      <c r="T6849" s="20">
        <v>0.2</v>
      </c>
      <c r="U6849" s="19">
        <v>3.4994999999999998</v>
      </c>
      <c r="V6849" s="20">
        <f t="shared" si="530"/>
        <v>6.25E-2</v>
      </c>
      <c r="W6849" s="17">
        <f t="shared" si="531"/>
        <v>2016</v>
      </c>
      <c r="X6849" t="str">
        <f t="shared" si="532"/>
        <v>Jul-2016</v>
      </c>
      <c r="Y6849" s="17">
        <f t="shared" si="533"/>
        <v>4</v>
      </c>
      <c r="Z6849" t="str">
        <f t="shared" si="534"/>
        <v>11-20%</v>
      </c>
      <c r="AA6849" s="17">
        <f>IF(COUNTIF($B$2:B6849,B6849)=1,1,0)</f>
        <v>1</v>
      </c>
      <c r="AB6849" s="17">
        <f>IF(COUNTIF($F$2:F6849,F6849)=1,1,0)</f>
        <v>0</v>
      </c>
    </row>
    <row r="6850" spans="1:28" x14ac:dyDescent="0.2">
      <c r="A6850" s="17">
        <v>6849</v>
      </c>
      <c r="B6850" t="s">
        <v>9172</v>
      </c>
      <c r="C6850" s="18">
        <v>42539</v>
      </c>
      <c r="D6850" s="18">
        <v>42542</v>
      </c>
      <c r="E6850" t="s">
        <v>215</v>
      </c>
      <c r="F6850" t="s">
        <v>5219</v>
      </c>
      <c r="G6850" t="s">
        <v>5220</v>
      </c>
      <c r="H6850" t="s">
        <v>53</v>
      </c>
      <c r="I6850" t="s">
        <v>54</v>
      </c>
      <c r="J6850" t="s">
        <v>8126</v>
      </c>
      <c r="K6850" t="s">
        <v>238</v>
      </c>
      <c r="L6850">
        <v>60423</v>
      </c>
      <c r="M6850" t="s">
        <v>132</v>
      </c>
      <c r="N6850" t="s">
        <v>7675</v>
      </c>
      <c r="O6850" t="s">
        <v>73</v>
      </c>
      <c r="P6850" t="s">
        <v>117</v>
      </c>
      <c r="Q6850" t="s">
        <v>7676</v>
      </c>
      <c r="R6850" s="19">
        <v>76.864000000000004</v>
      </c>
      <c r="S6850" s="17">
        <v>2</v>
      </c>
      <c r="T6850" s="20">
        <v>0.2</v>
      </c>
      <c r="U6850" s="19">
        <v>26.9024</v>
      </c>
      <c r="V6850" s="20">
        <f t="shared" ref="V6850:V6913" si="535">IFERROR(U6850/R6850,0)</f>
        <v>0.35</v>
      </c>
      <c r="W6850" s="17">
        <f t="shared" ref="W6850:W6913" si="536">YEAR(C6850)</f>
        <v>2016</v>
      </c>
      <c r="X6850" t="str">
        <f t="shared" ref="X6850:X6913" si="537">TEXT(C6850,"mmm-yyyy")</f>
        <v>Jun-2016</v>
      </c>
      <c r="Y6850" s="17">
        <f t="shared" ref="Y6850:Y6913" si="538">D6850-C6850</f>
        <v>3</v>
      </c>
      <c r="Z6850" t="str">
        <f t="shared" ref="Z6850:Z6913" si="539">IF(T6850=0,"0% (No Discount)",IF(T6850&lt;=0.1,"1-10%",IF(T6850&lt;=0.2,"11-20%",IF(T6850&lt;=0.3,"21-30%",IF(T6850&lt;=0.4,"31-40%",IF(T6850&lt;=0.5,"41-50%","Over 50%"))))))</f>
        <v>11-20%</v>
      </c>
      <c r="AA6850" s="17">
        <f>IF(COUNTIF($B$2:B6850,B6850)=1,1,0)</f>
        <v>1</v>
      </c>
      <c r="AB6850" s="17">
        <f>IF(COUNTIF($F$2:F6850,F6850)=1,1,0)</f>
        <v>0</v>
      </c>
    </row>
    <row r="6851" spans="1:28" x14ac:dyDescent="0.2">
      <c r="A6851" s="17">
        <v>6850</v>
      </c>
      <c r="B6851" t="s">
        <v>9173</v>
      </c>
      <c r="C6851" s="18">
        <v>41749</v>
      </c>
      <c r="D6851" s="18">
        <v>41754</v>
      </c>
      <c r="E6851" t="s">
        <v>77</v>
      </c>
      <c r="F6851" t="s">
        <v>4710</v>
      </c>
      <c r="G6851" t="s">
        <v>4711</v>
      </c>
      <c r="H6851" t="s">
        <v>53</v>
      </c>
      <c r="I6851" t="s">
        <v>54</v>
      </c>
      <c r="J6851" t="s">
        <v>69</v>
      </c>
      <c r="K6851" t="s">
        <v>70</v>
      </c>
      <c r="L6851">
        <v>90045</v>
      </c>
      <c r="M6851" t="s">
        <v>71</v>
      </c>
      <c r="N6851" t="s">
        <v>6074</v>
      </c>
      <c r="O6851" t="s">
        <v>59</v>
      </c>
      <c r="P6851" t="s">
        <v>92</v>
      </c>
      <c r="Q6851" t="s">
        <v>6075</v>
      </c>
      <c r="R6851" s="19">
        <v>59.92</v>
      </c>
      <c r="S6851" s="17">
        <v>4</v>
      </c>
      <c r="T6851" s="20">
        <v>0</v>
      </c>
      <c r="U6851" s="19">
        <v>27.563199999999998</v>
      </c>
      <c r="V6851" s="20">
        <f t="shared" si="535"/>
        <v>0.45999999999999996</v>
      </c>
      <c r="W6851" s="17">
        <f t="shared" si="536"/>
        <v>2014</v>
      </c>
      <c r="X6851" t="str">
        <f t="shared" si="537"/>
        <v>Apr-2014</v>
      </c>
      <c r="Y6851" s="17">
        <f t="shared" si="538"/>
        <v>5</v>
      </c>
      <c r="Z6851" t="str">
        <f t="shared" si="539"/>
        <v>0% (No Discount)</v>
      </c>
      <c r="AA6851" s="17">
        <f>IF(COUNTIF($B$2:B6851,B6851)=1,1,0)</f>
        <v>1</v>
      </c>
      <c r="AB6851" s="17">
        <f>IF(COUNTIF($F$2:F6851,F6851)=1,1,0)</f>
        <v>0</v>
      </c>
    </row>
    <row r="6852" spans="1:28" x14ac:dyDescent="0.2">
      <c r="A6852" s="17">
        <v>6851</v>
      </c>
      <c r="B6852" t="s">
        <v>9174</v>
      </c>
      <c r="C6852" s="18">
        <v>42377</v>
      </c>
      <c r="D6852" s="18">
        <v>42381</v>
      </c>
      <c r="E6852" t="s">
        <v>77</v>
      </c>
      <c r="F6852" t="s">
        <v>6669</v>
      </c>
      <c r="G6852" t="s">
        <v>6670</v>
      </c>
      <c r="H6852" t="s">
        <v>68</v>
      </c>
      <c r="I6852" t="s">
        <v>54</v>
      </c>
      <c r="J6852" t="s">
        <v>640</v>
      </c>
      <c r="K6852" t="s">
        <v>141</v>
      </c>
      <c r="L6852">
        <v>53132</v>
      </c>
      <c r="M6852" t="s">
        <v>132</v>
      </c>
      <c r="N6852" t="s">
        <v>228</v>
      </c>
      <c r="O6852" t="s">
        <v>59</v>
      </c>
      <c r="P6852" t="s">
        <v>60</v>
      </c>
      <c r="Q6852" t="s">
        <v>229</v>
      </c>
      <c r="R6852" s="19">
        <v>1565.88</v>
      </c>
      <c r="S6852" s="17">
        <v>6</v>
      </c>
      <c r="T6852" s="20">
        <v>0</v>
      </c>
      <c r="U6852" s="19">
        <v>407.12880000000001</v>
      </c>
      <c r="V6852" s="20">
        <f t="shared" si="535"/>
        <v>0.26</v>
      </c>
      <c r="W6852" s="17">
        <f t="shared" si="536"/>
        <v>2016</v>
      </c>
      <c r="X6852" t="str">
        <f t="shared" si="537"/>
        <v>Jan-2016</v>
      </c>
      <c r="Y6852" s="17">
        <f t="shared" si="538"/>
        <v>4</v>
      </c>
      <c r="Z6852" t="str">
        <f t="shared" si="539"/>
        <v>0% (No Discount)</v>
      </c>
      <c r="AA6852" s="17">
        <f>IF(COUNTIF($B$2:B6852,B6852)=1,1,0)</f>
        <v>1</v>
      </c>
      <c r="AB6852" s="17">
        <f>IF(COUNTIF($F$2:F6852,F6852)=1,1,0)</f>
        <v>0</v>
      </c>
    </row>
    <row r="6853" spans="1:28" x14ac:dyDescent="0.2">
      <c r="A6853" s="17">
        <v>6852</v>
      </c>
      <c r="B6853" t="s">
        <v>9174</v>
      </c>
      <c r="C6853" s="18">
        <v>42377</v>
      </c>
      <c r="D6853" s="18">
        <v>42381</v>
      </c>
      <c r="E6853" t="s">
        <v>77</v>
      </c>
      <c r="F6853" t="s">
        <v>6669</v>
      </c>
      <c r="G6853" t="s">
        <v>6670</v>
      </c>
      <c r="H6853" t="s">
        <v>68</v>
      </c>
      <c r="I6853" t="s">
        <v>54</v>
      </c>
      <c r="J6853" t="s">
        <v>640</v>
      </c>
      <c r="K6853" t="s">
        <v>141</v>
      </c>
      <c r="L6853">
        <v>53132</v>
      </c>
      <c r="M6853" t="s">
        <v>132</v>
      </c>
      <c r="N6853" t="s">
        <v>312</v>
      </c>
      <c r="O6853" t="s">
        <v>73</v>
      </c>
      <c r="P6853" t="s">
        <v>102</v>
      </c>
      <c r="Q6853" t="s">
        <v>313</v>
      </c>
      <c r="R6853" s="19">
        <v>106.05</v>
      </c>
      <c r="S6853" s="17">
        <v>7</v>
      </c>
      <c r="T6853" s="20">
        <v>0</v>
      </c>
      <c r="U6853" s="19">
        <v>49.843499999999999</v>
      </c>
      <c r="V6853" s="20">
        <f t="shared" si="535"/>
        <v>0.47000000000000003</v>
      </c>
      <c r="W6853" s="17">
        <f t="shared" si="536"/>
        <v>2016</v>
      </c>
      <c r="X6853" t="str">
        <f t="shared" si="537"/>
        <v>Jan-2016</v>
      </c>
      <c r="Y6853" s="17">
        <f t="shared" si="538"/>
        <v>4</v>
      </c>
      <c r="Z6853" t="str">
        <f t="shared" si="539"/>
        <v>0% (No Discount)</v>
      </c>
      <c r="AA6853" s="17">
        <f>IF(COUNTIF($B$2:B6853,B6853)=1,1,0)</f>
        <v>0</v>
      </c>
      <c r="AB6853" s="17">
        <f>IF(COUNTIF($F$2:F6853,F6853)=1,1,0)</f>
        <v>0</v>
      </c>
    </row>
    <row r="6854" spans="1:28" x14ac:dyDescent="0.2">
      <c r="A6854" s="17">
        <v>6853</v>
      </c>
      <c r="B6854" t="s">
        <v>9175</v>
      </c>
      <c r="C6854" s="18">
        <v>43092</v>
      </c>
      <c r="D6854" s="18">
        <v>43097</v>
      </c>
      <c r="E6854" t="s">
        <v>50</v>
      </c>
      <c r="F6854" t="s">
        <v>7815</v>
      </c>
      <c r="G6854" t="s">
        <v>7816</v>
      </c>
      <c r="H6854" t="s">
        <v>68</v>
      </c>
      <c r="I6854" t="s">
        <v>54</v>
      </c>
      <c r="J6854" t="s">
        <v>5177</v>
      </c>
      <c r="K6854" t="s">
        <v>1739</v>
      </c>
      <c r="L6854">
        <v>72209</v>
      </c>
      <c r="M6854" t="s">
        <v>57</v>
      </c>
      <c r="N6854" t="s">
        <v>788</v>
      </c>
      <c r="O6854" t="s">
        <v>73</v>
      </c>
      <c r="P6854" t="s">
        <v>86</v>
      </c>
      <c r="Q6854" t="s">
        <v>789</v>
      </c>
      <c r="R6854" s="19">
        <v>62.04</v>
      </c>
      <c r="S6854" s="17">
        <v>4</v>
      </c>
      <c r="T6854" s="20">
        <v>0</v>
      </c>
      <c r="U6854" s="19">
        <v>17.371200000000002</v>
      </c>
      <c r="V6854" s="20">
        <f t="shared" si="535"/>
        <v>0.28000000000000003</v>
      </c>
      <c r="W6854" s="17">
        <f t="shared" si="536"/>
        <v>2017</v>
      </c>
      <c r="X6854" t="str">
        <f t="shared" si="537"/>
        <v>Dec-2017</v>
      </c>
      <c r="Y6854" s="17">
        <f t="shared" si="538"/>
        <v>5</v>
      </c>
      <c r="Z6854" t="str">
        <f t="shared" si="539"/>
        <v>0% (No Discount)</v>
      </c>
      <c r="AA6854" s="17">
        <f>IF(COUNTIF($B$2:B6854,B6854)=1,1,0)</f>
        <v>1</v>
      </c>
      <c r="AB6854" s="17">
        <f>IF(COUNTIF($F$2:F6854,F6854)=1,1,0)</f>
        <v>0</v>
      </c>
    </row>
    <row r="6855" spans="1:28" x14ac:dyDescent="0.2">
      <c r="A6855" s="17">
        <v>6854</v>
      </c>
      <c r="B6855" t="s">
        <v>9175</v>
      </c>
      <c r="C6855" s="18">
        <v>43092</v>
      </c>
      <c r="D6855" s="18">
        <v>43097</v>
      </c>
      <c r="E6855" t="s">
        <v>50</v>
      </c>
      <c r="F6855" t="s">
        <v>7815</v>
      </c>
      <c r="G6855" t="s">
        <v>7816</v>
      </c>
      <c r="H6855" t="s">
        <v>68</v>
      </c>
      <c r="I6855" t="s">
        <v>54</v>
      </c>
      <c r="J6855" t="s">
        <v>5177</v>
      </c>
      <c r="K6855" t="s">
        <v>1739</v>
      </c>
      <c r="L6855">
        <v>72209</v>
      </c>
      <c r="M6855" t="s">
        <v>57</v>
      </c>
      <c r="N6855" t="s">
        <v>5852</v>
      </c>
      <c r="O6855" t="s">
        <v>98</v>
      </c>
      <c r="P6855" t="s">
        <v>99</v>
      </c>
      <c r="Q6855" t="s">
        <v>5853</v>
      </c>
      <c r="R6855" s="19">
        <v>494.97</v>
      </c>
      <c r="S6855" s="17">
        <v>3</v>
      </c>
      <c r="T6855" s="20">
        <v>0</v>
      </c>
      <c r="U6855" s="19">
        <v>148.49100000000001</v>
      </c>
      <c r="V6855" s="20">
        <f t="shared" si="535"/>
        <v>0.3</v>
      </c>
      <c r="W6855" s="17">
        <f t="shared" si="536"/>
        <v>2017</v>
      </c>
      <c r="X6855" t="str">
        <f t="shared" si="537"/>
        <v>Dec-2017</v>
      </c>
      <c r="Y6855" s="17">
        <f t="shared" si="538"/>
        <v>5</v>
      </c>
      <c r="Z6855" t="str">
        <f t="shared" si="539"/>
        <v>0% (No Discount)</v>
      </c>
      <c r="AA6855" s="17">
        <f>IF(COUNTIF($B$2:B6855,B6855)=1,1,0)</f>
        <v>0</v>
      </c>
      <c r="AB6855" s="17">
        <f>IF(COUNTIF($F$2:F6855,F6855)=1,1,0)</f>
        <v>0</v>
      </c>
    </row>
    <row r="6856" spans="1:28" x14ac:dyDescent="0.2">
      <c r="A6856" s="17">
        <v>6855</v>
      </c>
      <c r="B6856" t="s">
        <v>9175</v>
      </c>
      <c r="C6856" s="18">
        <v>43092</v>
      </c>
      <c r="D6856" s="18">
        <v>43097</v>
      </c>
      <c r="E6856" t="s">
        <v>50</v>
      </c>
      <c r="F6856" t="s">
        <v>7815</v>
      </c>
      <c r="G6856" t="s">
        <v>7816</v>
      </c>
      <c r="H6856" t="s">
        <v>68</v>
      </c>
      <c r="I6856" t="s">
        <v>54</v>
      </c>
      <c r="J6856" t="s">
        <v>5177</v>
      </c>
      <c r="K6856" t="s">
        <v>1739</v>
      </c>
      <c r="L6856">
        <v>72209</v>
      </c>
      <c r="M6856" t="s">
        <v>57</v>
      </c>
      <c r="N6856" t="s">
        <v>868</v>
      </c>
      <c r="O6856" t="s">
        <v>73</v>
      </c>
      <c r="P6856" t="s">
        <v>86</v>
      </c>
      <c r="Q6856" t="s">
        <v>869</v>
      </c>
      <c r="R6856" s="19">
        <v>367.96</v>
      </c>
      <c r="S6856" s="17">
        <v>4</v>
      </c>
      <c r="T6856" s="20">
        <v>0</v>
      </c>
      <c r="U6856" s="19">
        <v>14.718400000000001</v>
      </c>
      <c r="V6856" s="20">
        <f t="shared" si="535"/>
        <v>4.0000000000000008E-2</v>
      </c>
      <c r="W6856" s="17">
        <f t="shared" si="536"/>
        <v>2017</v>
      </c>
      <c r="X6856" t="str">
        <f t="shared" si="537"/>
        <v>Dec-2017</v>
      </c>
      <c r="Y6856" s="17">
        <f t="shared" si="538"/>
        <v>5</v>
      </c>
      <c r="Z6856" t="str">
        <f t="shared" si="539"/>
        <v>0% (No Discount)</v>
      </c>
      <c r="AA6856" s="17">
        <f>IF(COUNTIF($B$2:B6856,B6856)=1,1,0)</f>
        <v>0</v>
      </c>
      <c r="AB6856" s="17">
        <f>IF(COUNTIF($F$2:F6856,F6856)=1,1,0)</f>
        <v>0</v>
      </c>
    </row>
    <row r="6857" spans="1:28" x14ac:dyDescent="0.2">
      <c r="A6857" s="17">
        <v>6856</v>
      </c>
      <c r="B6857" t="s">
        <v>9175</v>
      </c>
      <c r="C6857" s="18">
        <v>43092</v>
      </c>
      <c r="D6857" s="18">
        <v>43097</v>
      </c>
      <c r="E6857" t="s">
        <v>50</v>
      </c>
      <c r="F6857" t="s">
        <v>7815</v>
      </c>
      <c r="G6857" t="s">
        <v>7816</v>
      </c>
      <c r="H6857" t="s">
        <v>68</v>
      </c>
      <c r="I6857" t="s">
        <v>54</v>
      </c>
      <c r="J6857" t="s">
        <v>5177</v>
      </c>
      <c r="K6857" t="s">
        <v>1739</v>
      </c>
      <c r="L6857">
        <v>72209</v>
      </c>
      <c r="M6857" t="s">
        <v>57</v>
      </c>
      <c r="N6857" t="s">
        <v>4574</v>
      </c>
      <c r="O6857" t="s">
        <v>73</v>
      </c>
      <c r="P6857" t="s">
        <v>117</v>
      </c>
      <c r="Q6857" t="s">
        <v>4575</v>
      </c>
      <c r="R6857" s="19">
        <v>44.96</v>
      </c>
      <c r="S6857" s="17">
        <v>2</v>
      </c>
      <c r="T6857" s="20">
        <v>0</v>
      </c>
      <c r="U6857" s="19">
        <v>20.6816</v>
      </c>
      <c r="V6857" s="20">
        <f t="shared" si="535"/>
        <v>0.45999999999999996</v>
      </c>
      <c r="W6857" s="17">
        <f t="shared" si="536"/>
        <v>2017</v>
      </c>
      <c r="X6857" t="str">
        <f t="shared" si="537"/>
        <v>Dec-2017</v>
      </c>
      <c r="Y6857" s="17">
        <f t="shared" si="538"/>
        <v>5</v>
      </c>
      <c r="Z6857" t="str">
        <f t="shared" si="539"/>
        <v>0% (No Discount)</v>
      </c>
      <c r="AA6857" s="17">
        <f>IF(COUNTIF($B$2:B6857,B6857)=1,1,0)</f>
        <v>0</v>
      </c>
      <c r="AB6857" s="17">
        <f>IF(COUNTIF($F$2:F6857,F6857)=1,1,0)</f>
        <v>0</v>
      </c>
    </row>
    <row r="6858" spans="1:28" x14ac:dyDescent="0.2">
      <c r="A6858" s="17">
        <v>6857</v>
      </c>
      <c r="B6858" t="s">
        <v>9175</v>
      </c>
      <c r="C6858" s="18">
        <v>43092</v>
      </c>
      <c r="D6858" s="18">
        <v>43097</v>
      </c>
      <c r="E6858" t="s">
        <v>50</v>
      </c>
      <c r="F6858" t="s">
        <v>7815</v>
      </c>
      <c r="G6858" t="s">
        <v>7816</v>
      </c>
      <c r="H6858" t="s">
        <v>68</v>
      </c>
      <c r="I6858" t="s">
        <v>54</v>
      </c>
      <c r="J6858" t="s">
        <v>5177</v>
      </c>
      <c r="K6858" t="s">
        <v>1739</v>
      </c>
      <c r="L6858">
        <v>72209</v>
      </c>
      <c r="M6858" t="s">
        <v>57</v>
      </c>
      <c r="N6858" t="s">
        <v>7787</v>
      </c>
      <c r="O6858" t="s">
        <v>73</v>
      </c>
      <c r="P6858" t="s">
        <v>200</v>
      </c>
      <c r="Q6858" t="s">
        <v>7788</v>
      </c>
      <c r="R6858" s="19">
        <v>182.94</v>
      </c>
      <c r="S6858" s="17">
        <v>3</v>
      </c>
      <c r="T6858" s="20">
        <v>0</v>
      </c>
      <c r="U6858" s="19">
        <v>85.981800000000007</v>
      </c>
      <c r="V6858" s="20">
        <f t="shared" si="535"/>
        <v>0.47000000000000003</v>
      </c>
      <c r="W6858" s="17">
        <f t="shared" si="536"/>
        <v>2017</v>
      </c>
      <c r="X6858" t="str">
        <f t="shared" si="537"/>
        <v>Dec-2017</v>
      </c>
      <c r="Y6858" s="17">
        <f t="shared" si="538"/>
        <v>5</v>
      </c>
      <c r="Z6858" t="str">
        <f t="shared" si="539"/>
        <v>0% (No Discount)</v>
      </c>
      <c r="AA6858" s="17">
        <f>IF(COUNTIF($B$2:B6858,B6858)=1,1,0)</f>
        <v>0</v>
      </c>
      <c r="AB6858" s="17">
        <f>IF(COUNTIF($F$2:F6858,F6858)=1,1,0)</f>
        <v>0</v>
      </c>
    </row>
    <row r="6859" spans="1:28" x14ac:dyDescent="0.2">
      <c r="A6859" s="17">
        <v>6858</v>
      </c>
      <c r="B6859" t="s">
        <v>9176</v>
      </c>
      <c r="C6859" s="18">
        <v>42842</v>
      </c>
      <c r="D6859" s="18">
        <v>42847</v>
      </c>
      <c r="E6859" t="s">
        <v>77</v>
      </c>
      <c r="F6859" t="s">
        <v>4397</v>
      </c>
      <c r="G6859" t="s">
        <v>4398</v>
      </c>
      <c r="H6859" t="s">
        <v>53</v>
      </c>
      <c r="I6859" t="s">
        <v>54</v>
      </c>
      <c r="J6859" t="s">
        <v>69</v>
      </c>
      <c r="K6859" t="s">
        <v>70</v>
      </c>
      <c r="L6859">
        <v>90008</v>
      </c>
      <c r="M6859" t="s">
        <v>71</v>
      </c>
      <c r="N6859" t="s">
        <v>3736</v>
      </c>
      <c r="O6859" t="s">
        <v>73</v>
      </c>
      <c r="P6859" t="s">
        <v>117</v>
      </c>
      <c r="Q6859" t="s">
        <v>3737</v>
      </c>
      <c r="R6859" s="19">
        <v>28.14</v>
      </c>
      <c r="S6859" s="17">
        <v>3</v>
      </c>
      <c r="T6859" s="20">
        <v>0</v>
      </c>
      <c r="U6859" s="19">
        <v>13.507199999999999</v>
      </c>
      <c r="V6859" s="20">
        <f t="shared" si="535"/>
        <v>0.48</v>
      </c>
      <c r="W6859" s="17">
        <f t="shared" si="536"/>
        <v>2017</v>
      </c>
      <c r="X6859" t="str">
        <f t="shared" si="537"/>
        <v>Apr-2017</v>
      </c>
      <c r="Y6859" s="17">
        <f t="shared" si="538"/>
        <v>5</v>
      </c>
      <c r="Z6859" t="str">
        <f t="shared" si="539"/>
        <v>0% (No Discount)</v>
      </c>
      <c r="AA6859" s="17">
        <f>IF(COUNTIF($B$2:B6859,B6859)=1,1,0)</f>
        <v>1</v>
      </c>
      <c r="AB6859" s="17">
        <f>IF(COUNTIF($F$2:F6859,F6859)=1,1,0)</f>
        <v>0</v>
      </c>
    </row>
    <row r="6860" spans="1:28" x14ac:dyDescent="0.2">
      <c r="A6860" s="17">
        <v>6859</v>
      </c>
      <c r="B6860" t="s">
        <v>9176</v>
      </c>
      <c r="C6860" s="18">
        <v>42842</v>
      </c>
      <c r="D6860" s="18">
        <v>42847</v>
      </c>
      <c r="E6860" t="s">
        <v>77</v>
      </c>
      <c r="F6860" t="s">
        <v>4397</v>
      </c>
      <c r="G6860" t="s">
        <v>4398</v>
      </c>
      <c r="H6860" t="s">
        <v>53</v>
      </c>
      <c r="I6860" t="s">
        <v>54</v>
      </c>
      <c r="J6860" t="s">
        <v>69</v>
      </c>
      <c r="K6860" t="s">
        <v>70</v>
      </c>
      <c r="L6860">
        <v>90008</v>
      </c>
      <c r="M6860" t="s">
        <v>71</v>
      </c>
      <c r="N6860" t="s">
        <v>3660</v>
      </c>
      <c r="O6860" t="s">
        <v>73</v>
      </c>
      <c r="P6860" t="s">
        <v>74</v>
      </c>
      <c r="Q6860" t="s">
        <v>3661</v>
      </c>
      <c r="R6860" s="19">
        <v>7.38</v>
      </c>
      <c r="S6860" s="17">
        <v>2</v>
      </c>
      <c r="T6860" s="20">
        <v>0</v>
      </c>
      <c r="U6860" s="19">
        <v>3.4685999999999999</v>
      </c>
      <c r="V6860" s="20">
        <f t="shared" si="535"/>
        <v>0.47</v>
      </c>
      <c r="W6860" s="17">
        <f t="shared" si="536"/>
        <v>2017</v>
      </c>
      <c r="X6860" t="str">
        <f t="shared" si="537"/>
        <v>Apr-2017</v>
      </c>
      <c r="Y6860" s="17">
        <f t="shared" si="538"/>
        <v>5</v>
      </c>
      <c r="Z6860" t="str">
        <f t="shared" si="539"/>
        <v>0% (No Discount)</v>
      </c>
      <c r="AA6860" s="17">
        <f>IF(COUNTIF($B$2:B6860,B6860)=1,1,0)</f>
        <v>0</v>
      </c>
      <c r="AB6860" s="17">
        <f>IF(COUNTIF($F$2:F6860,F6860)=1,1,0)</f>
        <v>0</v>
      </c>
    </row>
    <row r="6861" spans="1:28" x14ac:dyDescent="0.2">
      <c r="A6861" s="17">
        <v>6860</v>
      </c>
      <c r="B6861" t="s">
        <v>9176</v>
      </c>
      <c r="C6861" s="18">
        <v>42842</v>
      </c>
      <c r="D6861" s="18">
        <v>42847</v>
      </c>
      <c r="E6861" t="s">
        <v>77</v>
      </c>
      <c r="F6861" t="s">
        <v>4397</v>
      </c>
      <c r="G6861" t="s">
        <v>4398</v>
      </c>
      <c r="H6861" t="s">
        <v>53</v>
      </c>
      <c r="I6861" t="s">
        <v>54</v>
      </c>
      <c r="J6861" t="s">
        <v>69</v>
      </c>
      <c r="K6861" t="s">
        <v>70</v>
      </c>
      <c r="L6861">
        <v>90008</v>
      </c>
      <c r="M6861" t="s">
        <v>71</v>
      </c>
      <c r="N6861" t="s">
        <v>3332</v>
      </c>
      <c r="O6861" t="s">
        <v>73</v>
      </c>
      <c r="P6861" t="s">
        <v>296</v>
      </c>
      <c r="Q6861" t="s">
        <v>3333</v>
      </c>
      <c r="R6861" s="19">
        <v>10.9</v>
      </c>
      <c r="S6861" s="17">
        <v>5</v>
      </c>
      <c r="T6861" s="20">
        <v>0</v>
      </c>
      <c r="U6861" s="19">
        <v>3.597</v>
      </c>
      <c r="V6861" s="20">
        <f t="shared" si="535"/>
        <v>0.32999999999999996</v>
      </c>
      <c r="W6861" s="17">
        <f t="shared" si="536"/>
        <v>2017</v>
      </c>
      <c r="X6861" t="str">
        <f t="shared" si="537"/>
        <v>Apr-2017</v>
      </c>
      <c r="Y6861" s="17">
        <f t="shared" si="538"/>
        <v>5</v>
      </c>
      <c r="Z6861" t="str">
        <f t="shared" si="539"/>
        <v>0% (No Discount)</v>
      </c>
      <c r="AA6861" s="17">
        <f>IF(COUNTIF($B$2:B6861,B6861)=1,1,0)</f>
        <v>0</v>
      </c>
      <c r="AB6861" s="17">
        <f>IF(COUNTIF($F$2:F6861,F6861)=1,1,0)</f>
        <v>0</v>
      </c>
    </row>
    <row r="6862" spans="1:28" x14ac:dyDescent="0.2">
      <c r="A6862" s="17">
        <v>6861</v>
      </c>
      <c r="B6862" t="s">
        <v>9176</v>
      </c>
      <c r="C6862" s="18">
        <v>42842</v>
      </c>
      <c r="D6862" s="18">
        <v>42847</v>
      </c>
      <c r="E6862" t="s">
        <v>77</v>
      </c>
      <c r="F6862" t="s">
        <v>4397</v>
      </c>
      <c r="G6862" t="s">
        <v>4398</v>
      </c>
      <c r="H6862" t="s">
        <v>53</v>
      </c>
      <c r="I6862" t="s">
        <v>54</v>
      </c>
      <c r="J6862" t="s">
        <v>69</v>
      </c>
      <c r="K6862" t="s">
        <v>70</v>
      </c>
      <c r="L6862">
        <v>90008</v>
      </c>
      <c r="M6862" t="s">
        <v>71</v>
      </c>
      <c r="N6862" t="s">
        <v>2392</v>
      </c>
      <c r="O6862" t="s">
        <v>98</v>
      </c>
      <c r="P6862" t="s">
        <v>188</v>
      </c>
      <c r="Q6862" t="s">
        <v>2393</v>
      </c>
      <c r="R6862" s="19">
        <v>274.89</v>
      </c>
      <c r="S6862" s="17">
        <v>11</v>
      </c>
      <c r="T6862" s="20">
        <v>0</v>
      </c>
      <c r="U6862" s="19">
        <v>46.731299999999997</v>
      </c>
      <c r="V6862" s="20">
        <f t="shared" si="535"/>
        <v>0.17</v>
      </c>
      <c r="W6862" s="17">
        <f t="shared" si="536"/>
        <v>2017</v>
      </c>
      <c r="X6862" t="str">
        <f t="shared" si="537"/>
        <v>Apr-2017</v>
      </c>
      <c r="Y6862" s="17">
        <f t="shared" si="538"/>
        <v>5</v>
      </c>
      <c r="Z6862" t="str">
        <f t="shared" si="539"/>
        <v>0% (No Discount)</v>
      </c>
      <c r="AA6862" s="17">
        <f>IF(COUNTIF($B$2:B6862,B6862)=1,1,0)</f>
        <v>0</v>
      </c>
      <c r="AB6862" s="17">
        <f>IF(COUNTIF($F$2:F6862,F6862)=1,1,0)</f>
        <v>0</v>
      </c>
    </row>
    <row r="6863" spans="1:28" x14ac:dyDescent="0.2">
      <c r="A6863" s="17">
        <v>6862</v>
      </c>
      <c r="B6863" t="s">
        <v>9176</v>
      </c>
      <c r="C6863" s="18">
        <v>42842</v>
      </c>
      <c r="D6863" s="18">
        <v>42847</v>
      </c>
      <c r="E6863" t="s">
        <v>77</v>
      </c>
      <c r="F6863" t="s">
        <v>4397</v>
      </c>
      <c r="G6863" t="s">
        <v>4398</v>
      </c>
      <c r="H6863" t="s">
        <v>53</v>
      </c>
      <c r="I6863" t="s">
        <v>54</v>
      </c>
      <c r="J6863" t="s">
        <v>69</v>
      </c>
      <c r="K6863" t="s">
        <v>70</v>
      </c>
      <c r="L6863">
        <v>90008</v>
      </c>
      <c r="M6863" t="s">
        <v>71</v>
      </c>
      <c r="N6863" t="s">
        <v>4793</v>
      </c>
      <c r="O6863" t="s">
        <v>73</v>
      </c>
      <c r="P6863" t="s">
        <v>74</v>
      </c>
      <c r="Q6863" t="s">
        <v>4794</v>
      </c>
      <c r="R6863" s="19">
        <v>23.04</v>
      </c>
      <c r="S6863" s="17">
        <v>8</v>
      </c>
      <c r="T6863" s="20">
        <v>0</v>
      </c>
      <c r="U6863" s="19">
        <v>11.2896</v>
      </c>
      <c r="V6863" s="20">
        <f t="shared" si="535"/>
        <v>0.49000000000000005</v>
      </c>
      <c r="W6863" s="17">
        <f t="shared" si="536"/>
        <v>2017</v>
      </c>
      <c r="X6863" t="str">
        <f t="shared" si="537"/>
        <v>Apr-2017</v>
      </c>
      <c r="Y6863" s="17">
        <f t="shared" si="538"/>
        <v>5</v>
      </c>
      <c r="Z6863" t="str">
        <f t="shared" si="539"/>
        <v>0% (No Discount)</v>
      </c>
      <c r="AA6863" s="17">
        <f>IF(COUNTIF($B$2:B6863,B6863)=1,1,0)</f>
        <v>0</v>
      </c>
      <c r="AB6863" s="17">
        <f>IF(COUNTIF($F$2:F6863,F6863)=1,1,0)</f>
        <v>0</v>
      </c>
    </row>
    <row r="6864" spans="1:28" x14ac:dyDescent="0.2">
      <c r="A6864" s="17">
        <v>6863</v>
      </c>
      <c r="B6864" t="s">
        <v>9176</v>
      </c>
      <c r="C6864" s="18">
        <v>42842</v>
      </c>
      <c r="D6864" s="18">
        <v>42847</v>
      </c>
      <c r="E6864" t="s">
        <v>77</v>
      </c>
      <c r="F6864" t="s">
        <v>4397</v>
      </c>
      <c r="G6864" t="s">
        <v>4398</v>
      </c>
      <c r="H6864" t="s">
        <v>53</v>
      </c>
      <c r="I6864" t="s">
        <v>54</v>
      </c>
      <c r="J6864" t="s">
        <v>69</v>
      </c>
      <c r="K6864" t="s">
        <v>70</v>
      </c>
      <c r="L6864">
        <v>90008</v>
      </c>
      <c r="M6864" t="s">
        <v>71</v>
      </c>
      <c r="N6864" t="s">
        <v>4875</v>
      </c>
      <c r="O6864" t="s">
        <v>59</v>
      </c>
      <c r="P6864" t="s">
        <v>63</v>
      </c>
      <c r="Q6864" t="s">
        <v>4876</v>
      </c>
      <c r="R6864" s="19">
        <v>218.352</v>
      </c>
      <c r="S6864" s="17">
        <v>3</v>
      </c>
      <c r="T6864" s="20">
        <v>0.2</v>
      </c>
      <c r="U6864" s="19">
        <v>-19.105799999999999</v>
      </c>
      <c r="V6864" s="20">
        <f t="shared" si="535"/>
        <v>-8.7499999999999994E-2</v>
      </c>
      <c r="W6864" s="17">
        <f t="shared" si="536"/>
        <v>2017</v>
      </c>
      <c r="X6864" t="str">
        <f t="shared" si="537"/>
        <v>Apr-2017</v>
      </c>
      <c r="Y6864" s="17">
        <f t="shared" si="538"/>
        <v>5</v>
      </c>
      <c r="Z6864" t="str">
        <f t="shared" si="539"/>
        <v>11-20%</v>
      </c>
      <c r="AA6864" s="17">
        <f>IF(COUNTIF($B$2:B6864,B6864)=1,1,0)</f>
        <v>0</v>
      </c>
      <c r="AB6864" s="17">
        <f>IF(COUNTIF($F$2:F6864,F6864)=1,1,0)</f>
        <v>0</v>
      </c>
    </row>
    <row r="6865" spans="1:28" x14ac:dyDescent="0.2">
      <c r="A6865" s="17">
        <v>6864</v>
      </c>
      <c r="B6865" t="s">
        <v>9177</v>
      </c>
      <c r="C6865" s="18">
        <v>43070</v>
      </c>
      <c r="D6865" s="18">
        <v>43077</v>
      </c>
      <c r="E6865" t="s">
        <v>77</v>
      </c>
      <c r="F6865" t="s">
        <v>1751</v>
      </c>
      <c r="G6865" t="s">
        <v>1752</v>
      </c>
      <c r="H6865" t="s">
        <v>68</v>
      </c>
      <c r="I6865" t="s">
        <v>54</v>
      </c>
      <c r="J6865" t="s">
        <v>707</v>
      </c>
      <c r="K6865" t="s">
        <v>131</v>
      </c>
      <c r="L6865">
        <v>78207</v>
      </c>
      <c r="M6865" t="s">
        <v>132</v>
      </c>
      <c r="N6865" t="s">
        <v>6050</v>
      </c>
      <c r="O6865" t="s">
        <v>73</v>
      </c>
      <c r="P6865" t="s">
        <v>117</v>
      </c>
      <c r="Q6865" t="s">
        <v>6051</v>
      </c>
      <c r="R6865" s="19">
        <v>10.368</v>
      </c>
      <c r="S6865" s="17">
        <v>2</v>
      </c>
      <c r="T6865" s="20">
        <v>0.2</v>
      </c>
      <c r="U6865" s="19">
        <v>3.6288</v>
      </c>
      <c r="V6865" s="20">
        <f t="shared" si="535"/>
        <v>0.35</v>
      </c>
      <c r="W6865" s="17">
        <f t="shared" si="536"/>
        <v>2017</v>
      </c>
      <c r="X6865" t="str">
        <f t="shared" si="537"/>
        <v>Dec-2017</v>
      </c>
      <c r="Y6865" s="17">
        <f t="shared" si="538"/>
        <v>7</v>
      </c>
      <c r="Z6865" t="str">
        <f t="shared" si="539"/>
        <v>11-20%</v>
      </c>
      <c r="AA6865" s="17">
        <f>IF(COUNTIF($B$2:B6865,B6865)=1,1,0)</f>
        <v>1</v>
      </c>
      <c r="AB6865" s="17">
        <f>IF(COUNTIF($F$2:F6865,F6865)=1,1,0)</f>
        <v>0</v>
      </c>
    </row>
    <row r="6866" spans="1:28" x14ac:dyDescent="0.2">
      <c r="A6866" s="17">
        <v>6865</v>
      </c>
      <c r="B6866" t="s">
        <v>9178</v>
      </c>
      <c r="C6866" s="18">
        <v>42603</v>
      </c>
      <c r="D6866" s="18">
        <v>42610</v>
      </c>
      <c r="E6866" t="s">
        <v>77</v>
      </c>
      <c r="F6866" t="s">
        <v>4810</v>
      </c>
      <c r="G6866" t="s">
        <v>4811</v>
      </c>
      <c r="H6866" t="s">
        <v>68</v>
      </c>
      <c r="I6866" t="s">
        <v>54</v>
      </c>
      <c r="J6866" t="s">
        <v>69</v>
      </c>
      <c r="K6866" t="s">
        <v>70</v>
      </c>
      <c r="L6866">
        <v>90004</v>
      </c>
      <c r="M6866" t="s">
        <v>71</v>
      </c>
      <c r="N6866" t="s">
        <v>2932</v>
      </c>
      <c r="O6866" t="s">
        <v>73</v>
      </c>
      <c r="P6866" t="s">
        <v>102</v>
      </c>
      <c r="Q6866" t="s">
        <v>2933</v>
      </c>
      <c r="R6866" s="19">
        <v>12.672000000000001</v>
      </c>
      <c r="S6866" s="17">
        <v>2</v>
      </c>
      <c r="T6866" s="20">
        <v>0.2</v>
      </c>
      <c r="U6866" s="19">
        <v>4.7519999999999998</v>
      </c>
      <c r="V6866" s="20">
        <f t="shared" si="535"/>
        <v>0.37499999999999994</v>
      </c>
      <c r="W6866" s="17">
        <f t="shared" si="536"/>
        <v>2016</v>
      </c>
      <c r="X6866" t="str">
        <f t="shared" si="537"/>
        <v>Aug-2016</v>
      </c>
      <c r="Y6866" s="17">
        <f t="shared" si="538"/>
        <v>7</v>
      </c>
      <c r="Z6866" t="str">
        <f t="shared" si="539"/>
        <v>11-20%</v>
      </c>
      <c r="AA6866" s="17">
        <f>IF(COUNTIF($B$2:B6866,B6866)=1,1,0)</f>
        <v>1</v>
      </c>
      <c r="AB6866" s="17">
        <f>IF(COUNTIF($F$2:F6866,F6866)=1,1,0)</f>
        <v>0</v>
      </c>
    </row>
    <row r="6867" spans="1:28" x14ac:dyDescent="0.2">
      <c r="A6867" s="17">
        <v>6866</v>
      </c>
      <c r="B6867" t="s">
        <v>9178</v>
      </c>
      <c r="C6867" s="18">
        <v>42603</v>
      </c>
      <c r="D6867" s="18">
        <v>42610</v>
      </c>
      <c r="E6867" t="s">
        <v>77</v>
      </c>
      <c r="F6867" t="s">
        <v>4810</v>
      </c>
      <c r="G6867" t="s">
        <v>4811</v>
      </c>
      <c r="H6867" t="s">
        <v>68</v>
      </c>
      <c r="I6867" t="s">
        <v>54</v>
      </c>
      <c r="J6867" t="s">
        <v>69</v>
      </c>
      <c r="K6867" t="s">
        <v>70</v>
      </c>
      <c r="L6867">
        <v>90004</v>
      </c>
      <c r="M6867" t="s">
        <v>71</v>
      </c>
      <c r="N6867" t="s">
        <v>1814</v>
      </c>
      <c r="O6867" t="s">
        <v>98</v>
      </c>
      <c r="P6867" t="s">
        <v>99</v>
      </c>
      <c r="Q6867" t="s">
        <v>1815</v>
      </c>
      <c r="R6867" s="19">
        <v>91.96</v>
      </c>
      <c r="S6867" s="17">
        <v>5</v>
      </c>
      <c r="T6867" s="20">
        <v>0.2</v>
      </c>
      <c r="U6867" s="19">
        <v>-20.690999999999999</v>
      </c>
      <c r="V6867" s="20">
        <f t="shared" si="535"/>
        <v>-0.22500000000000001</v>
      </c>
      <c r="W6867" s="17">
        <f t="shared" si="536"/>
        <v>2016</v>
      </c>
      <c r="X6867" t="str">
        <f t="shared" si="537"/>
        <v>Aug-2016</v>
      </c>
      <c r="Y6867" s="17">
        <f t="shared" si="538"/>
        <v>7</v>
      </c>
      <c r="Z6867" t="str">
        <f t="shared" si="539"/>
        <v>11-20%</v>
      </c>
      <c r="AA6867" s="17">
        <f>IF(COUNTIF($B$2:B6867,B6867)=1,1,0)</f>
        <v>0</v>
      </c>
      <c r="AB6867" s="17">
        <f>IF(COUNTIF($F$2:F6867,F6867)=1,1,0)</f>
        <v>0</v>
      </c>
    </row>
    <row r="6868" spans="1:28" x14ac:dyDescent="0.2">
      <c r="A6868" s="17">
        <v>6867</v>
      </c>
      <c r="B6868" t="s">
        <v>9178</v>
      </c>
      <c r="C6868" s="18">
        <v>42603</v>
      </c>
      <c r="D6868" s="18">
        <v>42610</v>
      </c>
      <c r="E6868" t="s">
        <v>77</v>
      </c>
      <c r="F6868" t="s">
        <v>4810</v>
      </c>
      <c r="G6868" t="s">
        <v>4811</v>
      </c>
      <c r="H6868" t="s">
        <v>68</v>
      </c>
      <c r="I6868" t="s">
        <v>54</v>
      </c>
      <c r="J6868" t="s">
        <v>69</v>
      </c>
      <c r="K6868" t="s">
        <v>70</v>
      </c>
      <c r="L6868">
        <v>90004</v>
      </c>
      <c r="M6868" t="s">
        <v>71</v>
      </c>
      <c r="N6868" t="s">
        <v>505</v>
      </c>
      <c r="O6868" t="s">
        <v>98</v>
      </c>
      <c r="P6868" t="s">
        <v>188</v>
      </c>
      <c r="Q6868" t="s">
        <v>506</v>
      </c>
      <c r="R6868" s="19">
        <v>254.97</v>
      </c>
      <c r="S6868" s="17">
        <v>3</v>
      </c>
      <c r="T6868" s="20">
        <v>0</v>
      </c>
      <c r="U6868" s="19">
        <v>91.789199999999994</v>
      </c>
      <c r="V6868" s="20">
        <f t="shared" si="535"/>
        <v>0.36</v>
      </c>
      <c r="W6868" s="17">
        <f t="shared" si="536"/>
        <v>2016</v>
      </c>
      <c r="X6868" t="str">
        <f t="shared" si="537"/>
        <v>Aug-2016</v>
      </c>
      <c r="Y6868" s="17">
        <f t="shared" si="538"/>
        <v>7</v>
      </c>
      <c r="Z6868" t="str">
        <f t="shared" si="539"/>
        <v>0% (No Discount)</v>
      </c>
      <c r="AA6868" s="17">
        <f>IF(COUNTIF($B$2:B6868,B6868)=1,1,0)</f>
        <v>0</v>
      </c>
      <c r="AB6868" s="17">
        <f>IF(COUNTIF($F$2:F6868,F6868)=1,1,0)</f>
        <v>0</v>
      </c>
    </row>
    <row r="6869" spans="1:28" x14ac:dyDescent="0.2">
      <c r="A6869" s="17">
        <v>6868</v>
      </c>
      <c r="B6869" t="s">
        <v>9178</v>
      </c>
      <c r="C6869" s="18">
        <v>42603</v>
      </c>
      <c r="D6869" s="18">
        <v>42610</v>
      </c>
      <c r="E6869" t="s">
        <v>77</v>
      </c>
      <c r="F6869" t="s">
        <v>4810</v>
      </c>
      <c r="G6869" t="s">
        <v>4811</v>
      </c>
      <c r="H6869" t="s">
        <v>68</v>
      </c>
      <c r="I6869" t="s">
        <v>54</v>
      </c>
      <c r="J6869" t="s">
        <v>69</v>
      </c>
      <c r="K6869" t="s">
        <v>70</v>
      </c>
      <c r="L6869">
        <v>90004</v>
      </c>
      <c r="M6869" t="s">
        <v>71</v>
      </c>
      <c r="N6869" t="s">
        <v>5998</v>
      </c>
      <c r="O6869" t="s">
        <v>98</v>
      </c>
      <c r="P6869" t="s">
        <v>99</v>
      </c>
      <c r="Q6869" t="s">
        <v>5999</v>
      </c>
      <c r="R6869" s="19">
        <v>31.984000000000002</v>
      </c>
      <c r="S6869" s="17">
        <v>2</v>
      </c>
      <c r="T6869" s="20">
        <v>0.2</v>
      </c>
      <c r="U6869" s="19">
        <v>-7.9960000000000004</v>
      </c>
      <c r="V6869" s="20">
        <f t="shared" si="535"/>
        <v>-0.25</v>
      </c>
      <c r="W6869" s="17">
        <f t="shared" si="536"/>
        <v>2016</v>
      </c>
      <c r="X6869" t="str">
        <f t="shared" si="537"/>
        <v>Aug-2016</v>
      </c>
      <c r="Y6869" s="17">
        <f t="shared" si="538"/>
        <v>7</v>
      </c>
      <c r="Z6869" t="str">
        <f t="shared" si="539"/>
        <v>11-20%</v>
      </c>
      <c r="AA6869" s="17">
        <f>IF(COUNTIF($B$2:B6869,B6869)=1,1,0)</f>
        <v>0</v>
      </c>
      <c r="AB6869" s="17">
        <f>IF(COUNTIF($F$2:F6869,F6869)=1,1,0)</f>
        <v>0</v>
      </c>
    </row>
    <row r="6870" spans="1:28" x14ac:dyDescent="0.2">
      <c r="A6870" s="17">
        <v>6869</v>
      </c>
      <c r="B6870" t="s">
        <v>9178</v>
      </c>
      <c r="C6870" s="18">
        <v>42603</v>
      </c>
      <c r="D6870" s="18">
        <v>42610</v>
      </c>
      <c r="E6870" t="s">
        <v>77</v>
      </c>
      <c r="F6870" t="s">
        <v>4810</v>
      </c>
      <c r="G6870" t="s">
        <v>4811</v>
      </c>
      <c r="H6870" t="s">
        <v>68</v>
      </c>
      <c r="I6870" t="s">
        <v>54</v>
      </c>
      <c r="J6870" t="s">
        <v>69</v>
      </c>
      <c r="K6870" t="s">
        <v>70</v>
      </c>
      <c r="L6870">
        <v>90004</v>
      </c>
      <c r="M6870" t="s">
        <v>71</v>
      </c>
      <c r="N6870" t="s">
        <v>5735</v>
      </c>
      <c r="O6870" t="s">
        <v>59</v>
      </c>
      <c r="P6870" t="s">
        <v>83</v>
      </c>
      <c r="Q6870" t="s">
        <v>5736</v>
      </c>
      <c r="R6870" s="19">
        <v>2887.056</v>
      </c>
      <c r="S6870" s="17">
        <v>9</v>
      </c>
      <c r="T6870" s="20">
        <v>0.2</v>
      </c>
      <c r="U6870" s="19">
        <v>180.441</v>
      </c>
      <c r="V6870" s="20">
        <f t="shared" si="535"/>
        <v>6.25E-2</v>
      </c>
      <c r="W6870" s="17">
        <f t="shared" si="536"/>
        <v>2016</v>
      </c>
      <c r="X6870" t="str">
        <f t="shared" si="537"/>
        <v>Aug-2016</v>
      </c>
      <c r="Y6870" s="17">
        <f t="shared" si="538"/>
        <v>7</v>
      </c>
      <c r="Z6870" t="str">
        <f t="shared" si="539"/>
        <v>11-20%</v>
      </c>
      <c r="AA6870" s="17">
        <f>IF(COUNTIF($B$2:B6870,B6870)=1,1,0)</f>
        <v>0</v>
      </c>
      <c r="AB6870" s="17">
        <f>IF(COUNTIF($F$2:F6870,F6870)=1,1,0)</f>
        <v>0</v>
      </c>
    </row>
    <row r="6871" spans="1:28" x14ac:dyDescent="0.2">
      <c r="A6871" s="17">
        <v>6870</v>
      </c>
      <c r="B6871" t="s">
        <v>9178</v>
      </c>
      <c r="C6871" s="18">
        <v>42603</v>
      </c>
      <c r="D6871" s="18">
        <v>42610</v>
      </c>
      <c r="E6871" t="s">
        <v>77</v>
      </c>
      <c r="F6871" t="s">
        <v>4810</v>
      </c>
      <c r="G6871" t="s">
        <v>4811</v>
      </c>
      <c r="H6871" t="s">
        <v>68</v>
      </c>
      <c r="I6871" t="s">
        <v>54</v>
      </c>
      <c r="J6871" t="s">
        <v>69</v>
      </c>
      <c r="K6871" t="s">
        <v>70</v>
      </c>
      <c r="L6871">
        <v>90004</v>
      </c>
      <c r="M6871" t="s">
        <v>71</v>
      </c>
      <c r="N6871" t="s">
        <v>6210</v>
      </c>
      <c r="O6871" t="s">
        <v>73</v>
      </c>
      <c r="P6871" t="s">
        <v>117</v>
      </c>
      <c r="Q6871" t="s">
        <v>6211</v>
      </c>
      <c r="R6871" s="19">
        <v>12.96</v>
      </c>
      <c r="S6871" s="17">
        <v>2</v>
      </c>
      <c r="T6871" s="20">
        <v>0</v>
      </c>
      <c r="U6871" s="19">
        <v>6.2207999999999997</v>
      </c>
      <c r="V6871" s="20">
        <f t="shared" si="535"/>
        <v>0.47999999999999993</v>
      </c>
      <c r="W6871" s="17">
        <f t="shared" si="536"/>
        <v>2016</v>
      </c>
      <c r="X6871" t="str">
        <f t="shared" si="537"/>
        <v>Aug-2016</v>
      </c>
      <c r="Y6871" s="17">
        <f t="shared" si="538"/>
        <v>7</v>
      </c>
      <c r="Z6871" t="str">
        <f t="shared" si="539"/>
        <v>0% (No Discount)</v>
      </c>
      <c r="AA6871" s="17">
        <f>IF(COUNTIF($B$2:B6871,B6871)=1,1,0)</f>
        <v>0</v>
      </c>
      <c r="AB6871" s="17">
        <f>IF(COUNTIF($F$2:F6871,F6871)=1,1,0)</f>
        <v>0</v>
      </c>
    </row>
    <row r="6872" spans="1:28" x14ac:dyDescent="0.2">
      <c r="A6872" s="17">
        <v>6871</v>
      </c>
      <c r="B6872" t="s">
        <v>9178</v>
      </c>
      <c r="C6872" s="18">
        <v>42603</v>
      </c>
      <c r="D6872" s="18">
        <v>42610</v>
      </c>
      <c r="E6872" t="s">
        <v>77</v>
      </c>
      <c r="F6872" t="s">
        <v>4810</v>
      </c>
      <c r="G6872" t="s">
        <v>4811</v>
      </c>
      <c r="H6872" t="s">
        <v>68</v>
      </c>
      <c r="I6872" t="s">
        <v>54</v>
      </c>
      <c r="J6872" t="s">
        <v>69</v>
      </c>
      <c r="K6872" t="s">
        <v>70</v>
      </c>
      <c r="L6872">
        <v>90004</v>
      </c>
      <c r="M6872" t="s">
        <v>71</v>
      </c>
      <c r="N6872" t="s">
        <v>7138</v>
      </c>
      <c r="O6872" t="s">
        <v>73</v>
      </c>
      <c r="P6872" t="s">
        <v>117</v>
      </c>
      <c r="Q6872" t="s">
        <v>7139</v>
      </c>
      <c r="R6872" s="19">
        <v>47.52</v>
      </c>
      <c r="S6872" s="17">
        <v>9</v>
      </c>
      <c r="T6872" s="20">
        <v>0</v>
      </c>
      <c r="U6872" s="19">
        <v>21.384</v>
      </c>
      <c r="V6872" s="20">
        <f t="shared" si="535"/>
        <v>0.44999999999999996</v>
      </c>
      <c r="W6872" s="17">
        <f t="shared" si="536"/>
        <v>2016</v>
      </c>
      <c r="X6872" t="str">
        <f t="shared" si="537"/>
        <v>Aug-2016</v>
      </c>
      <c r="Y6872" s="17">
        <f t="shared" si="538"/>
        <v>7</v>
      </c>
      <c r="Z6872" t="str">
        <f t="shared" si="539"/>
        <v>0% (No Discount)</v>
      </c>
      <c r="AA6872" s="17">
        <f>IF(COUNTIF($B$2:B6872,B6872)=1,1,0)</f>
        <v>0</v>
      </c>
      <c r="AB6872" s="17">
        <f>IF(COUNTIF($F$2:F6872,F6872)=1,1,0)</f>
        <v>0</v>
      </c>
    </row>
    <row r="6873" spans="1:28" x14ac:dyDescent="0.2">
      <c r="A6873" s="17">
        <v>6872</v>
      </c>
      <c r="B6873" t="s">
        <v>9179</v>
      </c>
      <c r="C6873" s="18">
        <v>42709</v>
      </c>
      <c r="D6873" s="18">
        <v>42712</v>
      </c>
      <c r="E6873" t="s">
        <v>50</v>
      </c>
      <c r="F6873" t="s">
        <v>5080</v>
      </c>
      <c r="G6873" t="s">
        <v>5081</v>
      </c>
      <c r="H6873" t="s">
        <v>68</v>
      </c>
      <c r="I6873" t="s">
        <v>54</v>
      </c>
      <c r="J6873" t="s">
        <v>330</v>
      </c>
      <c r="K6873" t="s">
        <v>238</v>
      </c>
      <c r="L6873">
        <v>60610</v>
      </c>
      <c r="M6873" t="s">
        <v>132</v>
      </c>
      <c r="N6873" t="s">
        <v>2715</v>
      </c>
      <c r="O6873" t="s">
        <v>73</v>
      </c>
      <c r="P6873" t="s">
        <v>74</v>
      </c>
      <c r="Q6873" t="s">
        <v>2716</v>
      </c>
      <c r="R6873" s="19">
        <v>11.952</v>
      </c>
      <c r="S6873" s="17">
        <v>3</v>
      </c>
      <c r="T6873" s="20">
        <v>0.2</v>
      </c>
      <c r="U6873" s="19">
        <v>3.8843999999999999</v>
      </c>
      <c r="V6873" s="20">
        <f t="shared" si="535"/>
        <v>0.32500000000000001</v>
      </c>
      <c r="W6873" s="17">
        <f t="shared" si="536"/>
        <v>2016</v>
      </c>
      <c r="X6873" t="str">
        <f t="shared" si="537"/>
        <v>Dec-2016</v>
      </c>
      <c r="Y6873" s="17">
        <f t="shared" si="538"/>
        <v>3</v>
      </c>
      <c r="Z6873" t="str">
        <f t="shared" si="539"/>
        <v>11-20%</v>
      </c>
      <c r="AA6873" s="17">
        <f>IF(COUNTIF($B$2:B6873,B6873)=1,1,0)</f>
        <v>1</v>
      </c>
      <c r="AB6873" s="17">
        <f>IF(COUNTIF($F$2:F6873,F6873)=1,1,0)</f>
        <v>0</v>
      </c>
    </row>
    <row r="6874" spans="1:28" x14ac:dyDescent="0.2">
      <c r="A6874" s="17">
        <v>6873</v>
      </c>
      <c r="B6874" t="s">
        <v>9180</v>
      </c>
      <c r="C6874" s="18">
        <v>42354</v>
      </c>
      <c r="D6874" s="18">
        <v>42357</v>
      </c>
      <c r="E6874" t="s">
        <v>215</v>
      </c>
      <c r="F6874" t="s">
        <v>621</v>
      </c>
      <c r="G6874" t="s">
        <v>622</v>
      </c>
      <c r="H6874" t="s">
        <v>53</v>
      </c>
      <c r="I6874" t="s">
        <v>54</v>
      </c>
      <c r="J6874" t="s">
        <v>122</v>
      </c>
      <c r="K6874" t="s">
        <v>123</v>
      </c>
      <c r="L6874">
        <v>98105</v>
      </c>
      <c r="M6874" t="s">
        <v>71</v>
      </c>
      <c r="N6874" t="s">
        <v>7566</v>
      </c>
      <c r="O6874" t="s">
        <v>73</v>
      </c>
      <c r="P6874" t="s">
        <v>117</v>
      </c>
      <c r="Q6874" t="s">
        <v>7567</v>
      </c>
      <c r="R6874" s="19">
        <v>4.9800000000000004</v>
      </c>
      <c r="S6874" s="17">
        <v>1</v>
      </c>
      <c r="T6874" s="20">
        <v>0</v>
      </c>
      <c r="U6874" s="19">
        <v>2.3405999999999998</v>
      </c>
      <c r="V6874" s="20">
        <f t="shared" si="535"/>
        <v>0.46999999999999992</v>
      </c>
      <c r="W6874" s="17">
        <f t="shared" si="536"/>
        <v>2015</v>
      </c>
      <c r="X6874" t="str">
        <f t="shared" si="537"/>
        <v>Dec-2015</v>
      </c>
      <c r="Y6874" s="17">
        <f t="shared" si="538"/>
        <v>3</v>
      </c>
      <c r="Z6874" t="str">
        <f t="shared" si="539"/>
        <v>0% (No Discount)</v>
      </c>
      <c r="AA6874" s="17">
        <f>IF(COUNTIF($B$2:B6874,B6874)=1,1,0)</f>
        <v>1</v>
      </c>
      <c r="AB6874" s="17">
        <f>IF(COUNTIF($F$2:F6874,F6874)=1,1,0)</f>
        <v>0</v>
      </c>
    </row>
    <row r="6875" spans="1:28" x14ac:dyDescent="0.2">
      <c r="A6875" s="17">
        <v>6874</v>
      </c>
      <c r="B6875" t="s">
        <v>9181</v>
      </c>
      <c r="C6875" s="18">
        <v>41929</v>
      </c>
      <c r="D6875" s="18">
        <v>41934</v>
      </c>
      <c r="E6875" t="s">
        <v>50</v>
      </c>
      <c r="F6875" t="s">
        <v>191</v>
      </c>
      <c r="G6875" t="s">
        <v>192</v>
      </c>
      <c r="H6875" t="s">
        <v>53</v>
      </c>
      <c r="I6875" t="s">
        <v>54</v>
      </c>
      <c r="J6875" t="s">
        <v>9182</v>
      </c>
      <c r="K6875" t="s">
        <v>131</v>
      </c>
      <c r="L6875">
        <v>77705</v>
      </c>
      <c r="M6875" t="s">
        <v>132</v>
      </c>
      <c r="N6875" t="s">
        <v>3277</v>
      </c>
      <c r="O6875" t="s">
        <v>73</v>
      </c>
      <c r="P6875" t="s">
        <v>102</v>
      </c>
      <c r="Q6875" t="s">
        <v>3278</v>
      </c>
      <c r="R6875" s="19">
        <v>10.78</v>
      </c>
      <c r="S6875" s="17">
        <v>5</v>
      </c>
      <c r="T6875" s="20">
        <v>0.8</v>
      </c>
      <c r="U6875" s="19">
        <v>-17.248000000000001</v>
      </c>
      <c r="V6875" s="20">
        <f t="shared" si="535"/>
        <v>-1.6</v>
      </c>
      <c r="W6875" s="17">
        <f t="shared" si="536"/>
        <v>2014</v>
      </c>
      <c r="X6875" t="str">
        <f t="shared" si="537"/>
        <v>Oct-2014</v>
      </c>
      <c r="Y6875" s="17">
        <f t="shared" si="538"/>
        <v>5</v>
      </c>
      <c r="Z6875" t="str">
        <f t="shared" si="539"/>
        <v>Over 50%</v>
      </c>
      <c r="AA6875" s="17">
        <f>IF(COUNTIF($B$2:B6875,B6875)=1,1,0)</f>
        <v>1</v>
      </c>
      <c r="AB6875" s="17">
        <f>IF(COUNTIF($F$2:F6875,F6875)=1,1,0)</f>
        <v>0</v>
      </c>
    </row>
    <row r="6876" spans="1:28" x14ac:dyDescent="0.2">
      <c r="A6876" s="17">
        <v>6875</v>
      </c>
      <c r="B6876" t="s">
        <v>9181</v>
      </c>
      <c r="C6876" s="18">
        <v>41929</v>
      </c>
      <c r="D6876" s="18">
        <v>41934</v>
      </c>
      <c r="E6876" t="s">
        <v>50</v>
      </c>
      <c r="F6876" t="s">
        <v>191</v>
      </c>
      <c r="G6876" t="s">
        <v>192</v>
      </c>
      <c r="H6876" t="s">
        <v>53</v>
      </c>
      <c r="I6876" t="s">
        <v>54</v>
      </c>
      <c r="J6876" t="s">
        <v>9182</v>
      </c>
      <c r="K6876" t="s">
        <v>131</v>
      </c>
      <c r="L6876">
        <v>77705</v>
      </c>
      <c r="M6876" t="s">
        <v>132</v>
      </c>
      <c r="N6876" t="s">
        <v>3791</v>
      </c>
      <c r="O6876" t="s">
        <v>98</v>
      </c>
      <c r="P6876" t="s">
        <v>188</v>
      </c>
      <c r="Q6876" t="s">
        <v>3792</v>
      </c>
      <c r="R6876" s="19">
        <v>119.976</v>
      </c>
      <c r="S6876" s="17">
        <v>3</v>
      </c>
      <c r="T6876" s="20">
        <v>0.2</v>
      </c>
      <c r="U6876" s="19">
        <v>-17.996400000000001</v>
      </c>
      <c r="V6876" s="20">
        <f t="shared" si="535"/>
        <v>-0.15000000000000002</v>
      </c>
      <c r="W6876" s="17">
        <f t="shared" si="536"/>
        <v>2014</v>
      </c>
      <c r="X6876" t="str">
        <f t="shared" si="537"/>
        <v>Oct-2014</v>
      </c>
      <c r="Y6876" s="17">
        <f t="shared" si="538"/>
        <v>5</v>
      </c>
      <c r="Z6876" t="str">
        <f t="shared" si="539"/>
        <v>11-20%</v>
      </c>
      <c r="AA6876" s="17">
        <f>IF(COUNTIF($B$2:B6876,B6876)=1,1,0)</f>
        <v>0</v>
      </c>
      <c r="AB6876" s="17">
        <f>IF(COUNTIF($F$2:F6876,F6876)=1,1,0)</f>
        <v>0</v>
      </c>
    </row>
    <row r="6877" spans="1:28" x14ac:dyDescent="0.2">
      <c r="A6877" s="17">
        <v>6876</v>
      </c>
      <c r="B6877" t="s">
        <v>9183</v>
      </c>
      <c r="C6877" s="18">
        <v>42618</v>
      </c>
      <c r="D6877" s="18">
        <v>42623</v>
      </c>
      <c r="E6877" t="s">
        <v>77</v>
      </c>
      <c r="F6877" t="s">
        <v>3917</v>
      </c>
      <c r="G6877" t="s">
        <v>3918</v>
      </c>
      <c r="H6877" t="s">
        <v>53</v>
      </c>
      <c r="I6877" t="s">
        <v>54</v>
      </c>
      <c r="J6877" t="s">
        <v>4910</v>
      </c>
      <c r="K6877" t="s">
        <v>346</v>
      </c>
      <c r="L6877">
        <v>23320</v>
      </c>
      <c r="M6877" t="s">
        <v>57</v>
      </c>
      <c r="N6877" t="s">
        <v>5578</v>
      </c>
      <c r="O6877" t="s">
        <v>73</v>
      </c>
      <c r="P6877" t="s">
        <v>74</v>
      </c>
      <c r="Q6877" t="s">
        <v>5579</v>
      </c>
      <c r="R6877" s="19">
        <v>25.06</v>
      </c>
      <c r="S6877" s="17">
        <v>2</v>
      </c>
      <c r="T6877" s="20">
        <v>0</v>
      </c>
      <c r="U6877" s="19">
        <v>11.7782</v>
      </c>
      <c r="V6877" s="20">
        <f t="shared" si="535"/>
        <v>0.47000000000000003</v>
      </c>
      <c r="W6877" s="17">
        <f t="shared" si="536"/>
        <v>2016</v>
      </c>
      <c r="X6877" t="str">
        <f t="shared" si="537"/>
        <v>Sep-2016</v>
      </c>
      <c r="Y6877" s="17">
        <f t="shared" si="538"/>
        <v>5</v>
      </c>
      <c r="Z6877" t="str">
        <f t="shared" si="539"/>
        <v>0% (No Discount)</v>
      </c>
      <c r="AA6877" s="17">
        <f>IF(COUNTIF($B$2:B6877,B6877)=1,1,0)</f>
        <v>1</v>
      </c>
      <c r="AB6877" s="17">
        <f>IF(COUNTIF($F$2:F6877,F6877)=1,1,0)</f>
        <v>0</v>
      </c>
    </row>
    <row r="6878" spans="1:28" x14ac:dyDescent="0.2">
      <c r="A6878" s="17">
        <v>6877</v>
      </c>
      <c r="B6878" t="s">
        <v>9183</v>
      </c>
      <c r="C6878" s="18">
        <v>42618</v>
      </c>
      <c r="D6878" s="18">
        <v>42623</v>
      </c>
      <c r="E6878" t="s">
        <v>77</v>
      </c>
      <c r="F6878" t="s">
        <v>3917</v>
      </c>
      <c r="G6878" t="s">
        <v>3918</v>
      </c>
      <c r="H6878" t="s">
        <v>53</v>
      </c>
      <c r="I6878" t="s">
        <v>54</v>
      </c>
      <c r="J6878" t="s">
        <v>4910</v>
      </c>
      <c r="K6878" t="s">
        <v>346</v>
      </c>
      <c r="L6878">
        <v>23320</v>
      </c>
      <c r="M6878" t="s">
        <v>57</v>
      </c>
      <c r="N6878" t="s">
        <v>5103</v>
      </c>
      <c r="O6878" t="s">
        <v>59</v>
      </c>
      <c r="P6878" t="s">
        <v>83</v>
      </c>
      <c r="Q6878" t="s">
        <v>5104</v>
      </c>
      <c r="R6878" s="19">
        <v>1652.94</v>
      </c>
      <c r="S6878" s="17">
        <v>3</v>
      </c>
      <c r="T6878" s="20">
        <v>0</v>
      </c>
      <c r="U6878" s="19">
        <v>314.05860000000001</v>
      </c>
      <c r="V6878" s="20">
        <f t="shared" si="535"/>
        <v>0.19</v>
      </c>
      <c r="W6878" s="17">
        <f t="shared" si="536"/>
        <v>2016</v>
      </c>
      <c r="X6878" t="str">
        <f t="shared" si="537"/>
        <v>Sep-2016</v>
      </c>
      <c r="Y6878" s="17">
        <f t="shared" si="538"/>
        <v>5</v>
      </c>
      <c r="Z6878" t="str">
        <f t="shared" si="539"/>
        <v>0% (No Discount)</v>
      </c>
      <c r="AA6878" s="17">
        <f>IF(COUNTIF($B$2:B6878,B6878)=1,1,0)</f>
        <v>0</v>
      </c>
      <c r="AB6878" s="17">
        <f>IF(COUNTIF($F$2:F6878,F6878)=1,1,0)</f>
        <v>0</v>
      </c>
    </row>
    <row r="6879" spans="1:28" x14ac:dyDescent="0.2">
      <c r="A6879" s="17">
        <v>6878</v>
      </c>
      <c r="B6879" t="s">
        <v>9184</v>
      </c>
      <c r="C6879" s="18">
        <v>42292</v>
      </c>
      <c r="D6879" s="18">
        <v>42292</v>
      </c>
      <c r="E6879" t="s">
        <v>1320</v>
      </c>
      <c r="F6879" t="s">
        <v>51</v>
      </c>
      <c r="G6879" t="s">
        <v>52</v>
      </c>
      <c r="H6879" t="s">
        <v>53</v>
      </c>
      <c r="I6879" t="s">
        <v>54</v>
      </c>
      <c r="J6879" t="s">
        <v>844</v>
      </c>
      <c r="K6879" t="s">
        <v>131</v>
      </c>
      <c r="L6879">
        <v>75217</v>
      </c>
      <c r="M6879" t="s">
        <v>132</v>
      </c>
      <c r="N6879" t="s">
        <v>3386</v>
      </c>
      <c r="O6879" t="s">
        <v>59</v>
      </c>
      <c r="P6879" t="s">
        <v>92</v>
      </c>
      <c r="Q6879" t="s">
        <v>3387</v>
      </c>
      <c r="R6879" s="19">
        <v>131.376</v>
      </c>
      <c r="S6879" s="17">
        <v>6</v>
      </c>
      <c r="T6879" s="20">
        <v>0.6</v>
      </c>
      <c r="U6879" s="19">
        <v>-95.247600000000006</v>
      </c>
      <c r="V6879" s="20">
        <f t="shared" si="535"/>
        <v>-0.72499999999999998</v>
      </c>
      <c r="W6879" s="17">
        <f t="shared" si="536"/>
        <v>2015</v>
      </c>
      <c r="X6879" t="str">
        <f t="shared" si="537"/>
        <v>Oct-2015</v>
      </c>
      <c r="Y6879" s="17">
        <f t="shared" si="538"/>
        <v>0</v>
      </c>
      <c r="Z6879" t="str">
        <f t="shared" si="539"/>
        <v>Over 50%</v>
      </c>
      <c r="AA6879" s="17">
        <f>IF(COUNTIF($B$2:B6879,B6879)=1,1,0)</f>
        <v>1</v>
      </c>
      <c r="AB6879" s="17">
        <f>IF(COUNTIF($F$2:F6879,F6879)=1,1,0)</f>
        <v>0</v>
      </c>
    </row>
    <row r="6880" spans="1:28" x14ac:dyDescent="0.2">
      <c r="A6880" s="17">
        <v>6879</v>
      </c>
      <c r="B6880" t="s">
        <v>9184</v>
      </c>
      <c r="C6880" s="18">
        <v>42292</v>
      </c>
      <c r="D6880" s="18">
        <v>42292</v>
      </c>
      <c r="E6880" t="s">
        <v>1320</v>
      </c>
      <c r="F6880" t="s">
        <v>51</v>
      </c>
      <c r="G6880" t="s">
        <v>52</v>
      </c>
      <c r="H6880" t="s">
        <v>53</v>
      </c>
      <c r="I6880" t="s">
        <v>54</v>
      </c>
      <c r="J6880" t="s">
        <v>844</v>
      </c>
      <c r="K6880" t="s">
        <v>131</v>
      </c>
      <c r="L6880">
        <v>75217</v>
      </c>
      <c r="M6880" t="s">
        <v>132</v>
      </c>
      <c r="N6880" t="s">
        <v>4344</v>
      </c>
      <c r="O6880" t="s">
        <v>73</v>
      </c>
      <c r="P6880" t="s">
        <v>117</v>
      </c>
      <c r="Q6880" t="s">
        <v>4345</v>
      </c>
      <c r="R6880" s="19">
        <v>5.3440000000000003</v>
      </c>
      <c r="S6880" s="17">
        <v>1</v>
      </c>
      <c r="T6880" s="20">
        <v>0.2</v>
      </c>
      <c r="U6880" s="19">
        <v>1.8704000000000001</v>
      </c>
      <c r="V6880" s="20">
        <f t="shared" si="535"/>
        <v>0.35</v>
      </c>
      <c r="W6880" s="17">
        <f t="shared" si="536"/>
        <v>2015</v>
      </c>
      <c r="X6880" t="str">
        <f t="shared" si="537"/>
        <v>Oct-2015</v>
      </c>
      <c r="Y6880" s="17">
        <f t="shared" si="538"/>
        <v>0</v>
      </c>
      <c r="Z6880" t="str">
        <f t="shared" si="539"/>
        <v>11-20%</v>
      </c>
      <c r="AA6880" s="17">
        <f>IF(COUNTIF($B$2:B6880,B6880)=1,1,0)</f>
        <v>0</v>
      </c>
      <c r="AB6880" s="17">
        <f>IF(COUNTIF($F$2:F6880,F6880)=1,1,0)</f>
        <v>0</v>
      </c>
    </row>
    <row r="6881" spans="1:28" x14ac:dyDescent="0.2">
      <c r="A6881" s="17">
        <v>6880</v>
      </c>
      <c r="B6881" t="s">
        <v>9185</v>
      </c>
      <c r="C6881" s="18">
        <v>42339</v>
      </c>
      <c r="D6881" s="18">
        <v>42343</v>
      </c>
      <c r="E6881" t="s">
        <v>50</v>
      </c>
      <c r="F6881" t="s">
        <v>648</v>
      </c>
      <c r="G6881" t="s">
        <v>649</v>
      </c>
      <c r="H6881" t="s">
        <v>129</v>
      </c>
      <c r="I6881" t="s">
        <v>54</v>
      </c>
      <c r="J6881" t="s">
        <v>122</v>
      </c>
      <c r="K6881" t="s">
        <v>123</v>
      </c>
      <c r="L6881">
        <v>98105</v>
      </c>
      <c r="M6881" t="s">
        <v>71</v>
      </c>
      <c r="N6881" t="s">
        <v>1758</v>
      </c>
      <c r="O6881" t="s">
        <v>59</v>
      </c>
      <c r="P6881" t="s">
        <v>63</v>
      </c>
      <c r="Q6881" t="s">
        <v>1759</v>
      </c>
      <c r="R6881" s="19">
        <v>2003.92</v>
      </c>
      <c r="S6881" s="17">
        <v>5</v>
      </c>
      <c r="T6881" s="20">
        <v>0.2</v>
      </c>
      <c r="U6881" s="19">
        <v>125.245</v>
      </c>
      <c r="V6881" s="20">
        <f t="shared" si="535"/>
        <v>6.25E-2</v>
      </c>
      <c r="W6881" s="17">
        <f t="shared" si="536"/>
        <v>2015</v>
      </c>
      <c r="X6881" t="str">
        <f t="shared" si="537"/>
        <v>Dec-2015</v>
      </c>
      <c r="Y6881" s="17">
        <f t="shared" si="538"/>
        <v>4</v>
      </c>
      <c r="Z6881" t="str">
        <f t="shared" si="539"/>
        <v>11-20%</v>
      </c>
      <c r="AA6881" s="17">
        <f>IF(COUNTIF($B$2:B6881,B6881)=1,1,0)</f>
        <v>1</v>
      </c>
      <c r="AB6881" s="17">
        <f>IF(COUNTIF($F$2:F6881,F6881)=1,1,0)</f>
        <v>0</v>
      </c>
    </row>
    <row r="6882" spans="1:28" x14ac:dyDescent="0.2">
      <c r="A6882" s="17">
        <v>6881</v>
      </c>
      <c r="B6882" t="s">
        <v>9185</v>
      </c>
      <c r="C6882" s="18">
        <v>42339</v>
      </c>
      <c r="D6882" s="18">
        <v>42343</v>
      </c>
      <c r="E6882" t="s">
        <v>50</v>
      </c>
      <c r="F6882" t="s">
        <v>648</v>
      </c>
      <c r="G6882" t="s">
        <v>649</v>
      </c>
      <c r="H6882" t="s">
        <v>129</v>
      </c>
      <c r="I6882" t="s">
        <v>54</v>
      </c>
      <c r="J6882" t="s">
        <v>122</v>
      </c>
      <c r="K6882" t="s">
        <v>123</v>
      </c>
      <c r="L6882">
        <v>98105</v>
      </c>
      <c r="M6882" t="s">
        <v>71</v>
      </c>
      <c r="N6882" t="s">
        <v>5470</v>
      </c>
      <c r="O6882" t="s">
        <v>73</v>
      </c>
      <c r="P6882" t="s">
        <v>117</v>
      </c>
      <c r="Q6882" t="s">
        <v>5471</v>
      </c>
      <c r="R6882" s="19">
        <v>32.4</v>
      </c>
      <c r="S6882" s="17">
        <v>5</v>
      </c>
      <c r="T6882" s="20">
        <v>0</v>
      </c>
      <c r="U6882" s="19">
        <v>15.552</v>
      </c>
      <c r="V6882" s="20">
        <f t="shared" si="535"/>
        <v>0.48</v>
      </c>
      <c r="W6882" s="17">
        <f t="shared" si="536"/>
        <v>2015</v>
      </c>
      <c r="X6882" t="str">
        <f t="shared" si="537"/>
        <v>Dec-2015</v>
      </c>
      <c r="Y6882" s="17">
        <f t="shared" si="538"/>
        <v>4</v>
      </c>
      <c r="Z6882" t="str">
        <f t="shared" si="539"/>
        <v>0% (No Discount)</v>
      </c>
      <c r="AA6882" s="17">
        <f>IF(COUNTIF($B$2:B6882,B6882)=1,1,0)</f>
        <v>0</v>
      </c>
      <c r="AB6882" s="17">
        <f>IF(COUNTIF($F$2:F6882,F6882)=1,1,0)</f>
        <v>0</v>
      </c>
    </row>
    <row r="6883" spans="1:28" x14ac:dyDescent="0.2">
      <c r="A6883" s="17">
        <v>6882</v>
      </c>
      <c r="B6883" t="s">
        <v>9185</v>
      </c>
      <c r="C6883" s="18">
        <v>42339</v>
      </c>
      <c r="D6883" s="18">
        <v>42343</v>
      </c>
      <c r="E6883" t="s">
        <v>50</v>
      </c>
      <c r="F6883" t="s">
        <v>648</v>
      </c>
      <c r="G6883" t="s">
        <v>649</v>
      </c>
      <c r="H6883" t="s">
        <v>129</v>
      </c>
      <c r="I6883" t="s">
        <v>54</v>
      </c>
      <c r="J6883" t="s">
        <v>122</v>
      </c>
      <c r="K6883" t="s">
        <v>123</v>
      </c>
      <c r="L6883">
        <v>98105</v>
      </c>
      <c r="M6883" t="s">
        <v>71</v>
      </c>
      <c r="N6883" t="s">
        <v>930</v>
      </c>
      <c r="O6883" t="s">
        <v>59</v>
      </c>
      <c r="P6883" t="s">
        <v>83</v>
      </c>
      <c r="Q6883" t="s">
        <v>931</v>
      </c>
      <c r="R6883" s="19">
        <v>1913.4</v>
      </c>
      <c r="S6883" s="17">
        <v>9</v>
      </c>
      <c r="T6883" s="20">
        <v>0</v>
      </c>
      <c r="U6883" s="19">
        <v>401.81400000000002</v>
      </c>
      <c r="V6883" s="20">
        <f t="shared" si="535"/>
        <v>0.21</v>
      </c>
      <c r="W6883" s="17">
        <f t="shared" si="536"/>
        <v>2015</v>
      </c>
      <c r="X6883" t="str">
        <f t="shared" si="537"/>
        <v>Dec-2015</v>
      </c>
      <c r="Y6883" s="17">
        <f t="shared" si="538"/>
        <v>4</v>
      </c>
      <c r="Z6883" t="str">
        <f t="shared" si="539"/>
        <v>0% (No Discount)</v>
      </c>
      <c r="AA6883" s="17">
        <f>IF(COUNTIF($B$2:B6883,B6883)=1,1,0)</f>
        <v>0</v>
      </c>
      <c r="AB6883" s="17">
        <f>IF(COUNTIF($F$2:F6883,F6883)=1,1,0)</f>
        <v>0</v>
      </c>
    </row>
    <row r="6884" spans="1:28" x14ac:dyDescent="0.2">
      <c r="A6884" s="17">
        <v>6883</v>
      </c>
      <c r="B6884" t="s">
        <v>9185</v>
      </c>
      <c r="C6884" s="18">
        <v>42339</v>
      </c>
      <c r="D6884" s="18">
        <v>42343</v>
      </c>
      <c r="E6884" t="s">
        <v>50</v>
      </c>
      <c r="F6884" t="s">
        <v>648</v>
      </c>
      <c r="G6884" t="s">
        <v>649</v>
      </c>
      <c r="H6884" t="s">
        <v>129</v>
      </c>
      <c r="I6884" t="s">
        <v>54</v>
      </c>
      <c r="J6884" t="s">
        <v>122</v>
      </c>
      <c r="K6884" t="s">
        <v>123</v>
      </c>
      <c r="L6884">
        <v>98105</v>
      </c>
      <c r="M6884" t="s">
        <v>71</v>
      </c>
      <c r="N6884" t="s">
        <v>4699</v>
      </c>
      <c r="O6884" t="s">
        <v>73</v>
      </c>
      <c r="P6884" t="s">
        <v>86</v>
      </c>
      <c r="Q6884" t="s">
        <v>4700</v>
      </c>
      <c r="R6884" s="19">
        <v>146.72999999999999</v>
      </c>
      <c r="S6884" s="17">
        <v>3</v>
      </c>
      <c r="T6884" s="20">
        <v>0</v>
      </c>
      <c r="U6884" s="19">
        <v>2.9346000000000001</v>
      </c>
      <c r="V6884" s="20">
        <f t="shared" si="535"/>
        <v>0.02</v>
      </c>
      <c r="W6884" s="17">
        <f t="shared" si="536"/>
        <v>2015</v>
      </c>
      <c r="X6884" t="str">
        <f t="shared" si="537"/>
        <v>Dec-2015</v>
      </c>
      <c r="Y6884" s="17">
        <f t="shared" si="538"/>
        <v>4</v>
      </c>
      <c r="Z6884" t="str">
        <f t="shared" si="539"/>
        <v>0% (No Discount)</v>
      </c>
      <c r="AA6884" s="17">
        <f>IF(COUNTIF($B$2:B6884,B6884)=1,1,0)</f>
        <v>0</v>
      </c>
      <c r="AB6884" s="17">
        <f>IF(COUNTIF($F$2:F6884,F6884)=1,1,0)</f>
        <v>0</v>
      </c>
    </row>
    <row r="6885" spans="1:28" x14ac:dyDescent="0.2">
      <c r="A6885" s="17">
        <v>6884</v>
      </c>
      <c r="B6885" t="s">
        <v>9185</v>
      </c>
      <c r="C6885" s="18">
        <v>42339</v>
      </c>
      <c r="D6885" s="18">
        <v>42343</v>
      </c>
      <c r="E6885" t="s">
        <v>50</v>
      </c>
      <c r="F6885" t="s">
        <v>648</v>
      </c>
      <c r="G6885" t="s">
        <v>649</v>
      </c>
      <c r="H6885" t="s">
        <v>129</v>
      </c>
      <c r="I6885" t="s">
        <v>54</v>
      </c>
      <c r="J6885" t="s">
        <v>122</v>
      </c>
      <c r="K6885" t="s">
        <v>123</v>
      </c>
      <c r="L6885">
        <v>98105</v>
      </c>
      <c r="M6885" t="s">
        <v>71</v>
      </c>
      <c r="N6885" t="s">
        <v>1578</v>
      </c>
      <c r="O6885" t="s">
        <v>73</v>
      </c>
      <c r="P6885" t="s">
        <v>117</v>
      </c>
      <c r="Q6885" t="s">
        <v>1579</v>
      </c>
      <c r="R6885" s="19">
        <v>114.2</v>
      </c>
      <c r="S6885" s="17">
        <v>5</v>
      </c>
      <c r="T6885" s="20">
        <v>0</v>
      </c>
      <c r="U6885" s="19">
        <v>52.531999999999996</v>
      </c>
      <c r="V6885" s="20">
        <f t="shared" si="535"/>
        <v>0.45999999999999996</v>
      </c>
      <c r="W6885" s="17">
        <f t="shared" si="536"/>
        <v>2015</v>
      </c>
      <c r="X6885" t="str">
        <f t="shared" si="537"/>
        <v>Dec-2015</v>
      </c>
      <c r="Y6885" s="17">
        <f t="shared" si="538"/>
        <v>4</v>
      </c>
      <c r="Z6885" t="str">
        <f t="shared" si="539"/>
        <v>0% (No Discount)</v>
      </c>
      <c r="AA6885" s="17">
        <f>IF(COUNTIF($B$2:B6885,B6885)=1,1,0)</f>
        <v>0</v>
      </c>
      <c r="AB6885" s="17">
        <f>IF(COUNTIF($F$2:F6885,F6885)=1,1,0)</f>
        <v>0</v>
      </c>
    </row>
    <row r="6886" spans="1:28" x14ac:dyDescent="0.2">
      <c r="A6886" s="17">
        <v>6885</v>
      </c>
      <c r="B6886" t="s">
        <v>9186</v>
      </c>
      <c r="C6886" s="18">
        <v>42155</v>
      </c>
      <c r="D6886" s="18">
        <v>42159</v>
      </c>
      <c r="E6886" t="s">
        <v>77</v>
      </c>
      <c r="F6886" t="s">
        <v>1902</v>
      </c>
      <c r="G6886" t="s">
        <v>1903</v>
      </c>
      <c r="H6886" t="s">
        <v>53</v>
      </c>
      <c r="I6886" t="s">
        <v>54</v>
      </c>
      <c r="J6886" t="s">
        <v>436</v>
      </c>
      <c r="K6886" t="s">
        <v>256</v>
      </c>
      <c r="L6886">
        <v>55407</v>
      </c>
      <c r="M6886" t="s">
        <v>132</v>
      </c>
      <c r="N6886" t="s">
        <v>6283</v>
      </c>
      <c r="O6886" t="s">
        <v>59</v>
      </c>
      <c r="P6886" t="s">
        <v>63</v>
      </c>
      <c r="Q6886" t="s">
        <v>6284</v>
      </c>
      <c r="R6886" s="19">
        <v>2567.84</v>
      </c>
      <c r="S6886" s="17">
        <v>8</v>
      </c>
      <c r="T6886" s="20">
        <v>0</v>
      </c>
      <c r="U6886" s="19">
        <v>770.35199999999998</v>
      </c>
      <c r="V6886" s="20">
        <f t="shared" si="535"/>
        <v>0.3</v>
      </c>
      <c r="W6886" s="17">
        <f t="shared" si="536"/>
        <v>2015</v>
      </c>
      <c r="X6886" t="str">
        <f t="shared" si="537"/>
        <v>May-2015</v>
      </c>
      <c r="Y6886" s="17">
        <f t="shared" si="538"/>
        <v>4</v>
      </c>
      <c r="Z6886" t="str">
        <f t="shared" si="539"/>
        <v>0% (No Discount)</v>
      </c>
      <c r="AA6886" s="17">
        <f>IF(COUNTIF($B$2:B6886,B6886)=1,1,0)</f>
        <v>1</v>
      </c>
      <c r="AB6886" s="17">
        <f>IF(COUNTIF($F$2:F6886,F6886)=1,1,0)</f>
        <v>0</v>
      </c>
    </row>
    <row r="6887" spans="1:28" x14ac:dyDescent="0.2">
      <c r="A6887" s="17">
        <v>6886</v>
      </c>
      <c r="B6887" t="s">
        <v>9187</v>
      </c>
      <c r="C6887" s="18">
        <v>42988</v>
      </c>
      <c r="D6887" s="18">
        <v>42995</v>
      </c>
      <c r="E6887" t="s">
        <v>77</v>
      </c>
      <c r="F6887" t="s">
        <v>3868</v>
      </c>
      <c r="G6887" t="s">
        <v>3869</v>
      </c>
      <c r="H6887" t="s">
        <v>53</v>
      </c>
      <c r="I6887" t="s">
        <v>54</v>
      </c>
      <c r="J6887" t="s">
        <v>345</v>
      </c>
      <c r="K6887" t="s">
        <v>525</v>
      </c>
      <c r="L6887">
        <v>45503</v>
      </c>
      <c r="M6887" t="s">
        <v>175</v>
      </c>
      <c r="N6887" t="s">
        <v>495</v>
      </c>
      <c r="O6887" t="s">
        <v>98</v>
      </c>
      <c r="P6887" t="s">
        <v>188</v>
      </c>
      <c r="Q6887" t="s">
        <v>496</v>
      </c>
      <c r="R6887" s="19">
        <v>37.055999999999997</v>
      </c>
      <c r="S6887" s="17">
        <v>4</v>
      </c>
      <c r="T6887" s="20">
        <v>0.2</v>
      </c>
      <c r="U6887" s="19">
        <v>8.8008000000000006</v>
      </c>
      <c r="V6887" s="20">
        <f t="shared" si="535"/>
        <v>0.23750000000000004</v>
      </c>
      <c r="W6887" s="17">
        <f t="shared" si="536"/>
        <v>2017</v>
      </c>
      <c r="X6887" t="str">
        <f t="shared" si="537"/>
        <v>Sep-2017</v>
      </c>
      <c r="Y6887" s="17">
        <f t="shared" si="538"/>
        <v>7</v>
      </c>
      <c r="Z6887" t="str">
        <f t="shared" si="539"/>
        <v>11-20%</v>
      </c>
      <c r="AA6887" s="17">
        <f>IF(COUNTIF($B$2:B6887,B6887)=1,1,0)</f>
        <v>1</v>
      </c>
      <c r="AB6887" s="17">
        <f>IF(COUNTIF($F$2:F6887,F6887)=1,1,0)</f>
        <v>0</v>
      </c>
    </row>
    <row r="6888" spans="1:28" x14ac:dyDescent="0.2">
      <c r="A6888" s="17">
        <v>6887</v>
      </c>
      <c r="B6888" t="s">
        <v>9187</v>
      </c>
      <c r="C6888" s="18">
        <v>42988</v>
      </c>
      <c r="D6888" s="18">
        <v>42995</v>
      </c>
      <c r="E6888" t="s">
        <v>77</v>
      </c>
      <c r="F6888" t="s">
        <v>3868</v>
      </c>
      <c r="G6888" t="s">
        <v>3869</v>
      </c>
      <c r="H6888" t="s">
        <v>53</v>
      </c>
      <c r="I6888" t="s">
        <v>54</v>
      </c>
      <c r="J6888" t="s">
        <v>345</v>
      </c>
      <c r="K6888" t="s">
        <v>525</v>
      </c>
      <c r="L6888">
        <v>45503</v>
      </c>
      <c r="M6888" t="s">
        <v>175</v>
      </c>
      <c r="N6888" t="s">
        <v>4029</v>
      </c>
      <c r="O6888" t="s">
        <v>98</v>
      </c>
      <c r="P6888" t="s">
        <v>99</v>
      </c>
      <c r="Q6888" t="s">
        <v>4030</v>
      </c>
      <c r="R6888" s="19">
        <v>259.89600000000002</v>
      </c>
      <c r="S6888" s="17">
        <v>2</v>
      </c>
      <c r="T6888" s="20">
        <v>0.4</v>
      </c>
      <c r="U6888" s="19">
        <v>-56.3108</v>
      </c>
      <c r="V6888" s="20">
        <f t="shared" si="535"/>
        <v>-0.21666666666666665</v>
      </c>
      <c r="W6888" s="17">
        <f t="shared" si="536"/>
        <v>2017</v>
      </c>
      <c r="X6888" t="str">
        <f t="shared" si="537"/>
        <v>Sep-2017</v>
      </c>
      <c r="Y6888" s="17">
        <f t="shared" si="538"/>
        <v>7</v>
      </c>
      <c r="Z6888" t="str">
        <f t="shared" si="539"/>
        <v>31-40%</v>
      </c>
      <c r="AA6888" s="17">
        <f>IF(COUNTIF($B$2:B6888,B6888)=1,1,0)</f>
        <v>0</v>
      </c>
      <c r="AB6888" s="17">
        <f>IF(COUNTIF($F$2:F6888,F6888)=1,1,0)</f>
        <v>0</v>
      </c>
    </row>
    <row r="6889" spans="1:28" x14ac:dyDescent="0.2">
      <c r="A6889" s="17">
        <v>6888</v>
      </c>
      <c r="B6889" t="s">
        <v>9188</v>
      </c>
      <c r="C6889" s="18">
        <v>42850</v>
      </c>
      <c r="D6889" s="18">
        <v>42857</v>
      </c>
      <c r="E6889" t="s">
        <v>77</v>
      </c>
      <c r="F6889" t="s">
        <v>2754</v>
      </c>
      <c r="G6889" t="s">
        <v>2755</v>
      </c>
      <c r="H6889" t="s">
        <v>53</v>
      </c>
      <c r="I6889" t="s">
        <v>54</v>
      </c>
      <c r="J6889" t="s">
        <v>69</v>
      </c>
      <c r="K6889" t="s">
        <v>70</v>
      </c>
      <c r="L6889">
        <v>90032</v>
      </c>
      <c r="M6889" t="s">
        <v>71</v>
      </c>
      <c r="N6889" t="s">
        <v>356</v>
      </c>
      <c r="O6889" t="s">
        <v>73</v>
      </c>
      <c r="P6889" t="s">
        <v>117</v>
      </c>
      <c r="Q6889" t="s">
        <v>357</v>
      </c>
      <c r="R6889" s="19">
        <v>19.05</v>
      </c>
      <c r="S6889" s="17">
        <v>3</v>
      </c>
      <c r="T6889" s="20">
        <v>0</v>
      </c>
      <c r="U6889" s="19">
        <v>8.7629999999999999</v>
      </c>
      <c r="V6889" s="20">
        <f t="shared" si="535"/>
        <v>0.45999999999999996</v>
      </c>
      <c r="W6889" s="17">
        <f t="shared" si="536"/>
        <v>2017</v>
      </c>
      <c r="X6889" t="str">
        <f t="shared" si="537"/>
        <v>Apr-2017</v>
      </c>
      <c r="Y6889" s="17">
        <f t="shared" si="538"/>
        <v>7</v>
      </c>
      <c r="Z6889" t="str">
        <f t="shared" si="539"/>
        <v>0% (No Discount)</v>
      </c>
      <c r="AA6889" s="17">
        <f>IF(COUNTIF($B$2:B6889,B6889)=1,1,0)</f>
        <v>1</v>
      </c>
      <c r="AB6889" s="17">
        <f>IF(COUNTIF($F$2:F6889,F6889)=1,1,0)</f>
        <v>0</v>
      </c>
    </row>
    <row r="6890" spans="1:28" x14ac:dyDescent="0.2">
      <c r="A6890" s="17">
        <v>6889</v>
      </c>
      <c r="B6890" t="s">
        <v>9188</v>
      </c>
      <c r="C6890" s="18">
        <v>42850</v>
      </c>
      <c r="D6890" s="18">
        <v>42857</v>
      </c>
      <c r="E6890" t="s">
        <v>77</v>
      </c>
      <c r="F6890" t="s">
        <v>2754</v>
      </c>
      <c r="G6890" t="s">
        <v>2755</v>
      </c>
      <c r="H6890" t="s">
        <v>53</v>
      </c>
      <c r="I6890" t="s">
        <v>54</v>
      </c>
      <c r="J6890" t="s">
        <v>69</v>
      </c>
      <c r="K6890" t="s">
        <v>70</v>
      </c>
      <c r="L6890">
        <v>90032</v>
      </c>
      <c r="M6890" t="s">
        <v>71</v>
      </c>
      <c r="N6890" t="s">
        <v>3946</v>
      </c>
      <c r="O6890" t="s">
        <v>73</v>
      </c>
      <c r="P6890" t="s">
        <v>102</v>
      </c>
      <c r="Q6890" t="s">
        <v>3947</v>
      </c>
      <c r="R6890" s="19">
        <v>73.343999999999994</v>
      </c>
      <c r="S6890" s="17">
        <v>3</v>
      </c>
      <c r="T6890" s="20">
        <v>0.2</v>
      </c>
      <c r="U6890" s="19">
        <v>27.504000000000001</v>
      </c>
      <c r="V6890" s="20">
        <f t="shared" si="535"/>
        <v>0.37500000000000006</v>
      </c>
      <c r="W6890" s="17">
        <f t="shared" si="536"/>
        <v>2017</v>
      </c>
      <c r="X6890" t="str">
        <f t="shared" si="537"/>
        <v>Apr-2017</v>
      </c>
      <c r="Y6890" s="17">
        <f t="shared" si="538"/>
        <v>7</v>
      </c>
      <c r="Z6890" t="str">
        <f t="shared" si="539"/>
        <v>11-20%</v>
      </c>
      <c r="AA6890" s="17">
        <f>IF(COUNTIF($B$2:B6890,B6890)=1,1,0)</f>
        <v>0</v>
      </c>
      <c r="AB6890" s="17">
        <f>IF(COUNTIF($F$2:F6890,F6890)=1,1,0)</f>
        <v>0</v>
      </c>
    </row>
    <row r="6891" spans="1:28" x14ac:dyDescent="0.2">
      <c r="A6891" s="17">
        <v>6890</v>
      </c>
      <c r="B6891" t="s">
        <v>9189</v>
      </c>
      <c r="C6891" s="18">
        <v>42996</v>
      </c>
      <c r="D6891" s="18">
        <v>43000</v>
      </c>
      <c r="E6891" t="s">
        <v>77</v>
      </c>
      <c r="F6891" t="s">
        <v>1427</v>
      </c>
      <c r="G6891" t="s">
        <v>1428</v>
      </c>
      <c r="H6891" t="s">
        <v>68</v>
      </c>
      <c r="I6891" t="s">
        <v>54</v>
      </c>
      <c r="J6891" t="s">
        <v>524</v>
      </c>
      <c r="K6891" t="s">
        <v>1302</v>
      </c>
      <c r="L6891">
        <v>31907</v>
      </c>
      <c r="M6891" t="s">
        <v>57</v>
      </c>
      <c r="N6891" t="s">
        <v>795</v>
      </c>
      <c r="O6891" t="s">
        <v>98</v>
      </c>
      <c r="P6891" t="s">
        <v>99</v>
      </c>
      <c r="Q6891" t="s">
        <v>796</v>
      </c>
      <c r="R6891" s="19">
        <v>95.68</v>
      </c>
      <c r="S6891" s="17">
        <v>8</v>
      </c>
      <c r="T6891" s="20">
        <v>0</v>
      </c>
      <c r="U6891" s="19">
        <v>26.790400000000002</v>
      </c>
      <c r="V6891" s="20">
        <f t="shared" si="535"/>
        <v>0.27999999999999997</v>
      </c>
      <c r="W6891" s="17">
        <f t="shared" si="536"/>
        <v>2017</v>
      </c>
      <c r="X6891" t="str">
        <f t="shared" si="537"/>
        <v>Sep-2017</v>
      </c>
      <c r="Y6891" s="17">
        <f t="shared" si="538"/>
        <v>4</v>
      </c>
      <c r="Z6891" t="str">
        <f t="shared" si="539"/>
        <v>0% (No Discount)</v>
      </c>
      <c r="AA6891" s="17">
        <f>IF(COUNTIF($B$2:B6891,B6891)=1,1,0)</f>
        <v>1</v>
      </c>
      <c r="AB6891" s="17">
        <f>IF(COUNTIF($F$2:F6891,F6891)=1,1,0)</f>
        <v>0</v>
      </c>
    </row>
    <row r="6892" spans="1:28" x14ac:dyDescent="0.2">
      <c r="A6892" s="17">
        <v>6891</v>
      </c>
      <c r="B6892" t="s">
        <v>9189</v>
      </c>
      <c r="C6892" s="18">
        <v>42996</v>
      </c>
      <c r="D6892" s="18">
        <v>43000</v>
      </c>
      <c r="E6892" t="s">
        <v>77</v>
      </c>
      <c r="F6892" t="s">
        <v>1427</v>
      </c>
      <c r="G6892" t="s">
        <v>1428</v>
      </c>
      <c r="H6892" t="s">
        <v>68</v>
      </c>
      <c r="I6892" t="s">
        <v>54</v>
      </c>
      <c r="J6892" t="s">
        <v>524</v>
      </c>
      <c r="K6892" t="s">
        <v>1302</v>
      </c>
      <c r="L6892">
        <v>31907</v>
      </c>
      <c r="M6892" t="s">
        <v>57</v>
      </c>
      <c r="N6892" t="s">
        <v>1065</v>
      </c>
      <c r="O6892" t="s">
        <v>73</v>
      </c>
      <c r="P6892" t="s">
        <v>117</v>
      </c>
      <c r="Q6892" t="s">
        <v>1066</v>
      </c>
      <c r="R6892" s="19">
        <v>50.96</v>
      </c>
      <c r="S6892" s="17">
        <v>7</v>
      </c>
      <c r="T6892" s="20">
        <v>0</v>
      </c>
      <c r="U6892" s="19">
        <v>24.460799999999999</v>
      </c>
      <c r="V6892" s="20">
        <f t="shared" si="535"/>
        <v>0.48</v>
      </c>
      <c r="W6892" s="17">
        <f t="shared" si="536"/>
        <v>2017</v>
      </c>
      <c r="X6892" t="str">
        <f t="shared" si="537"/>
        <v>Sep-2017</v>
      </c>
      <c r="Y6892" s="17">
        <f t="shared" si="538"/>
        <v>4</v>
      </c>
      <c r="Z6892" t="str">
        <f t="shared" si="539"/>
        <v>0% (No Discount)</v>
      </c>
      <c r="AA6892" s="17">
        <f>IF(COUNTIF($B$2:B6892,B6892)=1,1,0)</f>
        <v>0</v>
      </c>
      <c r="AB6892" s="17">
        <f>IF(COUNTIF($F$2:F6892,F6892)=1,1,0)</f>
        <v>0</v>
      </c>
    </row>
    <row r="6893" spans="1:28" x14ac:dyDescent="0.2">
      <c r="A6893" s="17">
        <v>6892</v>
      </c>
      <c r="B6893" t="s">
        <v>9189</v>
      </c>
      <c r="C6893" s="18">
        <v>42996</v>
      </c>
      <c r="D6893" s="18">
        <v>43000</v>
      </c>
      <c r="E6893" t="s">
        <v>77</v>
      </c>
      <c r="F6893" t="s">
        <v>1427</v>
      </c>
      <c r="G6893" t="s">
        <v>1428</v>
      </c>
      <c r="H6893" t="s">
        <v>68</v>
      </c>
      <c r="I6893" t="s">
        <v>54</v>
      </c>
      <c r="J6893" t="s">
        <v>524</v>
      </c>
      <c r="K6893" t="s">
        <v>1302</v>
      </c>
      <c r="L6893">
        <v>31907</v>
      </c>
      <c r="M6893" t="s">
        <v>57</v>
      </c>
      <c r="N6893" t="s">
        <v>517</v>
      </c>
      <c r="O6893" t="s">
        <v>73</v>
      </c>
      <c r="P6893" t="s">
        <v>95</v>
      </c>
      <c r="Q6893" t="s">
        <v>518</v>
      </c>
      <c r="R6893" s="19">
        <v>113.94</v>
      </c>
      <c r="S6893" s="17">
        <v>3</v>
      </c>
      <c r="T6893" s="20">
        <v>0</v>
      </c>
      <c r="U6893" s="19">
        <v>34.182000000000002</v>
      </c>
      <c r="V6893" s="20">
        <f t="shared" si="535"/>
        <v>0.30000000000000004</v>
      </c>
      <c r="W6893" s="17">
        <f t="shared" si="536"/>
        <v>2017</v>
      </c>
      <c r="X6893" t="str">
        <f t="shared" si="537"/>
        <v>Sep-2017</v>
      </c>
      <c r="Y6893" s="17">
        <f t="shared" si="538"/>
        <v>4</v>
      </c>
      <c r="Z6893" t="str">
        <f t="shared" si="539"/>
        <v>0% (No Discount)</v>
      </c>
      <c r="AA6893" s="17">
        <f>IF(COUNTIF($B$2:B6893,B6893)=1,1,0)</f>
        <v>0</v>
      </c>
      <c r="AB6893" s="17">
        <f>IF(COUNTIF($F$2:F6893,F6893)=1,1,0)</f>
        <v>0</v>
      </c>
    </row>
    <row r="6894" spans="1:28" x14ac:dyDescent="0.2">
      <c r="A6894" s="17">
        <v>6893</v>
      </c>
      <c r="B6894" t="s">
        <v>9189</v>
      </c>
      <c r="C6894" s="18">
        <v>42996</v>
      </c>
      <c r="D6894" s="18">
        <v>43000</v>
      </c>
      <c r="E6894" t="s">
        <v>77</v>
      </c>
      <c r="F6894" t="s">
        <v>1427</v>
      </c>
      <c r="G6894" t="s">
        <v>1428</v>
      </c>
      <c r="H6894" t="s">
        <v>68</v>
      </c>
      <c r="I6894" t="s">
        <v>54</v>
      </c>
      <c r="J6894" t="s">
        <v>524</v>
      </c>
      <c r="K6894" t="s">
        <v>1302</v>
      </c>
      <c r="L6894">
        <v>31907</v>
      </c>
      <c r="M6894" t="s">
        <v>57</v>
      </c>
      <c r="N6894" t="s">
        <v>6210</v>
      </c>
      <c r="O6894" t="s">
        <v>73</v>
      </c>
      <c r="P6894" t="s">
        <v>117</v>
      </c>
      <c r="Q6894" t="s">
        <v>6211</v>
      </c>
      <c r="R6894" s="19">
        <v>25.92</v>
      </c>
      <c r="S6894" s="17">
        <v>4</v>
      </c>
      <c r="T6894" s="20">
        <v>0</v>
      </c>
      <c r="U6894" s="19">
        <v>12.441599999999999</v>
      </c>
      <c r="V6894" s="20">
        <f t="shared" si="535"/>
        <v>0.47999999999999993</v>
      </c>
      <c r="W6894" s="17">
        <f t="shared" si="536"/>
        <v>2017</v>
      </c>
      <c r="X6894" t="str">
        <f t="shared" si="537"/>
        <v>Sep-2017</v>
      </c>
      <c r="Y6894" s="17">
        <f t="shared" si="538"/>
        <v>4</v>
      </c>
      <c r="Z6894" t="str">
        <f t="shared" si="539"/>
        <v>0% (No Discount)</v>
      </c>
      <c r="AA6894" s="17">
        <f>IF(COUNTIF($B$2:B6894,B6894)=1,1,0)</f>
        <v>0</v>
      </c>
      <c r="AB6894" s="17">
        <f>IF(COUNTIF($F$2:F6894,F6894)=1,1,0)</f>
        <v>0</v>
      </c>
    </row>
    <row r="6895" spans="1:28" x14ac:dyDescent="0.2">
      <c r="A6895" s="17">
        <v>6894</v>
      </c>
      <c r="B6895" t="s">
        <v>9189</v>
      </c>
      <c r="C6895" s="18">
        <v>42996</v>
      </c>
      <c r="D6895" s="18">
        <v>43000</v>
      </c>
      <c r="E6895" t="s">
        <v>77</v>
      </c>
      <c r="F6895" t="s">
        <v>1427</v>
      </c>
      <c r="G6895" t="s">
        <v>1428</v>
      </c>
      <c r="H6895" t="s">
        <v>68</v>
      </c>
      <c r="I6895" t="s">
        <v>54</v>
      </c>
      <c r="J6895" t="s">
        <v>524</v>
      </c>
      <c r="K6895" t="s">
        <v>1302</v>
      </c>
      <c r="L6895">
        <v>31907</v>
      </c>
      <c r="M6895" t="s">
        <v>57</v>
      </c>
      <c r="N6895" t="s">
        <v>6576</v>
      </c>
      <c r="O6895" t="s">
        <v>59</v>
      </c>
      <c r="P6895" t="s">
        <v>92</v>
      </c>
      <c r="Q6895" t="s">
        <v>6577</v>
      </c>
      <c r="R6895" s="19">
        <v>20.32</v>
      </c>
      <c r="S6895" s="17">
        <v>4</v>
      </c>
      <c r="T6895" s="20">
        <v>0</v>
      </c>
      <c r="U6895" s="19">
        <v>6.9088000000000003</v>
      </c>
      <c r="V6895" s="20">
        <f t="shared" si="535"/>
        <v>0.34</v>
      </c>
      <c r="W6895" s="17">
        <f t="shared" si="536"/>
        <v>2017</v>
      </c>
      <c r="X6895" t="str">
        <f t="shared" si="537"/>
        <v>Sep-2017</v>
      </c>
      <c r="Y6895" s="17">
        <f t="shared" si="538"/>
        <v>4</v>
      </c>
      <c r="Z6895" t="str">
        <f t="shared" si="539"/>
        <v>0% (No Discount)</v>
      </c>
      <c r="AA6895" s="17">
        <f>IF(COUNTIF($B$2:B6895,B6895)=1,1,0)</f>
        <v>0</v>
      </c>
      <c r="AB6895" s="17">
        <f>IF(COUNTIF($F$2:F6895,F6895)=1,1,0)</f>
        <v>0</v>
      </c>
    </row>
    <row r="6896" spans="1:28" x14ac:dyDescent="0.2">
      <c r="A6896" s="17">
        <v>6895</v>
      </c>
      <c r="B6896" t="s">
        <v>9189</v>
      </c>
      <c r="C6896" s="18">
        <v>42996</v>
      </c>
      <c r="D6896" s="18">
        <v>43000</v>
      </c>
      <c r="E6896" t="s">
        <v>77</v>
      </c>
      <c r="F6896" t="s">
        <v>1427</v>
      </c>
      <c r="G6896" t="s">
        <v>1428</v>
      </c>
      <c r="H6896" t="s">
        <v>68</v>
      </c>
      <c r="I6896" t="s">
        <v>54</v>
      </c>
      <c r="J6896" t="s">
        <v>524</v>
      </c>
      <c r="K6896" t="s">
        <v>1302</v>
      </c>
      <c r="L6896">
        <v>31907</v>
      </c>
      <c r="M6896" t="s">
        <v>57</v>
      </c>
      <c r="N6896" t="s">
        <v>298</v>
      </c>
      <c r="O6896" t="s">
        <v>98</v>
      </c>
      <c r="P6896" t="s">
        <v>99</v>
      </c>
      <c r="Q6896" t="s">
        <v>299</v>
      </c>
      <c r="R6896" s="19">
        <v>411.98</v>
      </c>
      <c r="S6896" s="17">
        <v>2</v>
      </c>
      <c r="T6896" s="20">
        <v>0</v>
      </c>
      <c r="U6896" s="19">
        <v>119.4742</v>
      </c>
      <c r="V6896" s="20">
        <f t="shared" si="535"/>
        <v>0.28999999999999998</v>
      </c>
      <c r="W6896" s="17">
        <f t="shared" si="536"/>
        <v>2017</v>
      </c>
      <c r="X6896" t="str">
        <f t="shared" si="537"/>
        <v>Sep-2017</v>
      </c>
      <c r="Y6896" s="17">
        <f t="shared" si="538"/>
        <v>4</v>
      </c>
      <c r="Z6896" t="str">
        <f t="shared" si="539"/>
        <v>0% (No Discount)</v>
      </c>
      <c r="AA6896" s="17">
        <f>IF(COUNTIF($B$2:B6896,B6896)=1,1,0)</f>
        <v>0</v>
      </c>
      <c r="AB6896" s="17">
        <f>IF(COUNTIF($F$2:F6896,F6896)=1,1,0)</f>
        <v>0</v>
      </c>
    </row>
    <row r="6897" spans="1:28" x14ac:dyDescent="0.2">
      <c r="A6897" s="17">
        <v>6896</v>
      </c>
      <c r="B6897" t="s">
        <v>9189</v>
      </c>
      <c r="C6897" s="18">
        <v>42996</v>
      </c>
      <c r="D6897" s="18">
        <v>43000</v>
      </c>
      <c r="E6897" t="s">
        <v>77</v>
      </c>
      <c r="F6897" t="s">
        <v>1427</v>
      </c>
      <c r="G6897" t="s">
        <v>1428</v>
      </c>
      <c r="H6897" t="s">
        <v>68</v>
      </c>
      <c r="I6897" t="s">
        <v>54</v>
      </c>
      <c r="J6897" t="s">
        <v>524</v>
      </c>
      <c r="K6897" t="s">
        <v>1302</v>
      </c>
      <c r="L6897">
        <v>31907</v>
      </c>
      <c r="M6897" t="s">
        <v>57</v>
      </c>
      <c r="N6897" t="s">
        <v>2406</v>
      </c>
      <c r="O6897" t="s">
        <v>73</v>
      </c>
      <c r="P6897" t="s">
        <v>606</v>
      </c>
      <c r="Q6897" t="s">
        <v>2407</v>
      </c>
      <c r="R6897" s="19">
        <v>34.479999999999997</v>
      </c>
      <c r="S6897" s="17">
        <v>2</v>
      </c>
      <c r="T6897" s="20">
        <v>0</v>
      </c>
      <c r="U6897" s="19">
        <v>9.9992000000000001</v>
      </c>
      <c r="V6897" s="20">
        <f t="shared" si="535"/>
        <v>0.29000000000000004</v>
      </c>
      <c r="W6897" s="17">
        <f t="shared" si="536"/>
        <v>2017</v>
      </c>
      <c r="X6897" t="str">
        <f t="shared" si="537"/>
        <v>Sep-2017</v>
      </c>
      <c r="Y6897" s="17">
        <f t="shared" si="538"/>
        <v>4</v>
      </c>
      <c r="Z6897" t="str">
        <f t="shared" si="539"/>
        <v>0% (No Discount)</v>
      </c>
      <c r="AA6897" s="17">
        <f>IF(COUNTIF($B$2:B6897,B6897)=1,1,0)</f>
        <v>0</v>
      </c>
      <c r="AB6897" s="17">
        <f>IF(COUNTIF($F$2:F6897,F6897)=1,1,0)</f>
        <v>0</v>
      </c>
    </row>
    <row r="6898" spans="1:28" x14ac:dyDescent="0.2">
      <c r="A6898" s="17">
        <v>6897</v>
      </c>
      <c r="B6898" t="s">
        <v>9189</v>
      </c>
      <c r="C6898" s="18">
        <v>42996</v>
      </c>
      <c r="D6898" s="18">
        <v>43000</v>
      </c>
      <c r="E6898" t="s">
        <v>77</v>
      </c>
      <c r="F6898" t="s">
        <v>1427</v>
      </c>
      <c r="G6898" t="s">
        <v>1428</v>
      </c>
      <c r="H6898" t="s">
        <v>68</v>
      </c>
      <c r="I6898" t="s">
        <v>54</v>
      </c>
      <c r="J6898" t="s">
        <v>524</v>
      </c>
      <c r="K6898" t="s">
        <v>1302</v>
      </c>
      <c r="L6898">
        <v>31907</v>
      </c>
      <c r="M6898" t="s">
        <v>57</v>
      </c>
      <c r="N6898" t="s">
        <v>7710</v>
      </c>
      <c r="O6898" t="s">
        <v>73</v>
      </c>
      <c r="P6898" t="s">
        <v>117</v>
      </c>
      <c r="Q6898" t="s">
        <v>7711</v>
      </c>
      <c r="R6898" s="19">
        <v>244.55</v>
      </c>
      <c r="S6898" s="17">
        <v>5</v>
      </c>
      <c r="T6898" s="20">
        <v>0</v>
      </c>
      <c r="U6898" s="19">
        <v>114.9385</v>
      </c>
      <c r="V6898" s="20">
        <f t="shared" si="535"/>
        <v>0.47</v>
      </c>
      <c r="W6898" s="17">
        <f t="shared" si="536"/>
        <v>2017</v>
      </c>
      <c r="X6898" t="str">
        <f t="shared" si="537"/>
        <v>Sep-2017</v>
      </c>
      <c r="Y6898" s="17">
        <f t="shared" si="538"/>
        <v>4</v>
      </c>
      <c r="Z6898" t="str">
        <f t="shared" si="539"/>
        <v>0% (No Discount)</v>
      </c>
      <c r="AA6898" s="17">
        <f>IF(COUNTIF($B$2:B6898,B6898)=1,1,0)</f>
        <v>0</v>
      </c>
      <c r="AB6898" s="17">
        <f>IF(COUNTIF($F$2:F6898,F6898)=1,1,0)</f>
        <v>0</v>
      </c>
    </row>
    <row r="6899" spans="1:28" x14ac:dyDescent="0.2">
      <c r="A6899" s="17">
        <v>6898</v>
      </c>
      <c r="B6899" t="s">
        <v>9190</v>
      </c>
      <c r="C6899" s="18">
        <v>42965</v>
      </c>
      <c r="D6899" s="18">
        <v>42972</v>
      </c>
      <c r="E6899" t="s">
        <v>77</v>
      </c>
      <c r="F6899" t="s">
        <v>2034</v>
      </c>
      <c r="G6899" t="s">
        <v>2035</v>
      </c>
      <c r="H6899" t="s">
        <v>53</v>
      </c>
      <c r="I6899" t="s">
        <v>54</v>
      </c>
      <c r="J6899" t="s">
        <v>1149</v>
      </c>
      <c r="K6899" t="s">
        <v>525</v>
      </c>
      <c r="L6899">
        <v>44107</v>
      </c>
      <c r="M6899" t="s">
        <v>175</v>
      </c>
      <c r="N6899" t="s">
        <v>4955</v>
      </c>
      <c r="O6899" t="s">
        <v>73</v>
      </c>
      <c r="P6899" t="s">
        <v>102</v>
      </c>
      <c r="Q6899" t="s">
        <v>4956</v>
      </c>
      <c r="R6899" s="19">
        <v>10.782</v>
      </c>
      <c r="S6899" s="17">
        <v>3</v>
      </c>
      <c r="T6899" s="20">
        <v>0.7</v>
      </c>
      <c r="U6899" s="19">
        <v>-7.9067999999999996</v>
      </c>
      <c r="V6899" s="20">
        <f t="shared" si="535"/>
        <v>-0.73333333333333328</v>
      </c>
      <c r="W6899" s="17">
        <f t="shared" si="536"/>
        <v>2017</v>
      </c>
      <c r="X6899" t="str">
        <f t="shared" si="537"/>
        <v>Aug-2017</v>
      </c>
      <c r="Y6899" s="17">
        <f t="shared" si="538"/>
        <v>7</v>
      </c>
      <c r="Z6899" t="str">
        <f t="shared" si="539"/>
        <v>Over 50%</v>
      </c>
      <c r="AA6899" s="17">
        <f>IF(COUNTIF($B$2:B6899,B6899)=1,1,0)</f>
        <v>1</v>
      </c>
      <c r="AB6899" s="17">
        <f>IF(COUNTIF($F$2:F6899,F6899)=1,1,0)</f>
        <v>0</v>
      </c>
    </row>
    <row r="6900" spans="1:28" x14ac:dyDescent="0.2">
      <c r="A6900" s="17">
        <v>6899</v>
      </c>
      <c r="B6900" t="s">
        <v>9191</v>
      </c>
      <c r="C6900" s="18">
        <v>42148</v>
      </c>
      <c r="D6900" s="18">
        <v>42150</v>
      </c>
      <c r="E6900" t="s">
        <v>50</v>
      </c>
      <c r="F6900" t="s">
        <v>7585</v>
      </c>
      <c r="G6900" t="s">
        <v>7586</v>
      </c>
      <c r="H6900" t="s">
        <v>53</v>
      </c>
      <c r="I6900" t="s">
        <v>54</v>
      </c>
      <c r="J6900" t="s">
        <v>237</v>
      </c>
      <c r="K6900" t="s">
        <v>238</v>
      </c>
      <c r="L6900">
        <v>60540</v>
      </c>
      <c r="M6900" t="s">
        <v>132</v>
      </c>
      <c r="N6900" t="s">
        <v>3221</v>
      </c>
      <c r="O6900" t="s">
        <v>59</v>
      </c>
      <c r="P6900" t="s">
        <v>63</v>
      </c>
      <c r="Q6900" t="s">
        <v>3222</v>
      </c>
      <c r="R6900" s="19">
        <v>602.65099999999995</v>
      </c>
      <c r="S6900" s="17">
        <v>7</v>
      </c>
      <c r="T6900" s="20">
        <v>0.3</v>
      </c>
      <c r="U6900" s="19">
        <v>-163.57669999999999</v>
      </c>
      <c r="V6900" s="20">
        <f t="shared" si="535"/>
        <v>-0.27142857142857141</v>
      </c>
      <c r="W6900" s="17">
        <f t="shared" si="536"/>
        <v>2015</v>
      </c>
      <c r="X6900" t="str">
        <f t="shared" si="537"/>
        <v>May-2015</v>
      </c>
      <c r="Y6900" s="17">
        <f t="shared" si="538"/>
        <v>2</v>
      </c>
      <c r="Z6900" t="str">
        <f t="shared" si="539"/>
        <v>21-30%</v>
      </c>
      <c r="AA6900" s="17">
        <f>IF(COUNTIF($B$2:B6900,B6900)=1,1,0)</f>
        <v>1</v>
      </c>
      <c r="AB6900" s="17">
        <f>IF(COUNTIF($F$2:F6900,F6900)=1,1,0)</f>
        <v>0</v>
      </c>
    </row>
    <row r="6901" spans="1:28" x14ac:dyDescent="0.2">
      <c r="A6901" s="17">
        <v>6900</v>
      </c>
      <c r="B6901" t="s">
        <v>9191</v>
      </c>
      <c r="C6901" s="18">
        <v>42148</v>
      </c>
      <c r="D6901" s="18">
        <v>42150</v>
      </c>
      <c r="E6901" t="s">
        <v>50</v>
      </c>
      <c r="F6901" t="s">
        <v>7585</v>
      </c>
      <c r="G6901" t="s">
        <v>7586</v>
      </c>
      <c r="H6901" t="s">
        <v>53</v>
      </c>
      <c r="I6901" t="s">
        <v>54</v>
      </c>
      <c r="J6901" t="s">
        <v>237</v>
      </c>
      <c r="K6901" t="s">
        <v>238</v>
      </c>
      <c r="L6901">
        <v>60540</v>
      </c>
      <c r="M6901" t="s">
        <v>132</v>
      </c>
      <c r="N6901" t="s">
        <v>4868</v>
      </c>
      <c r="O6901" t="s">
        <v>73</v>
      </c>
      <c r="P6901" t="s">
        <v>102</v>
      </c>
      <c r="Q6901" t="s">
        <v>4869</v>
      </c>
      <c r="R6901" s="19">
        <v>7.6559999999999997</v>
      </c>
      <c r="S6901" s="17">
        <v>6</v>
      </c>
      <c r="T6901" s="20">
        <v>0.8</v>
      </c>
      <c r="U6901" s="19">
        <v>-13.0152</v>
      </c>
      <c r="V6901" s="20">
        <f t="shared" si="535"/>
        <v>-1.7000000000000002</v>
      </c>
      <c r="W6901" s="17">
        <f t="shared" si="536"/>
        <v>2015</v>
      </c>
      <c r="X6901" t="str">
        <f t="shared" si="537"/>
        <v>May-2015</v>
      </c>
      <c r="Y6901" s="17">
        <f t="shared" si="538"/>
        <v>2</v>
      </c>
      <c r="Z6901" t="str">
        <f t="shared" si="539"/>
        <v>Over 50%</v>
      </c>
      <c r="AA6901" s="17">
        <f>IF(COUNTIF($B$2:B6901,B6901)=1,1,0)</f>
        <v>0</v>
      </c>
      <c r="AB6901" s="17">
        <f>IF(COUNTIF($F$2:F6901,F6901)=1,1,0)</f>
        <v>0</v>
      </c>
    </row>
    <row r="6902" spans="1:28" x14ac:dyDescent="0.2">
      <c r="A6902" s="17">
        <v>6901</v>
      </c>
      <c r="B6902" t="s">
        <v>9192</v>
      </c>
      <c r="C6902" s="18">
        <v>42254</v>
      </c>
      <c r="D6902" s="18">
        <v>42258</v>
      </c>
      <c r="E6902" t="s">
        <v>77</v>
      </c>
      <c r="F6902" t="s">
        <v>1631</v>
      </c>
      <c r="G6902" t="s">
        <v>1632</v>
      </c>
      <c r="H6902" t="s">
        <v>129</v>
      </c>
      <c r="I6902" t="s">
        <v>54</v>
      </c>
      <c r="J6902" t="s">
        <v>293</v>
      </c>
      <c r="K6902" t="s">
        <v>294</v>
      </c>
      <c r="L6902">
        <v>10009</v>
      </c>
      <c r="M6902" t="s">
        <v>175</v>
      </c>
      <c r="N6902" t="s">
        <v>2597</v>
      </c>
      <c r="O6902" t="s">
        <v>98</v>
      </c>
      <c r="P6902" t="s">
        <v>188</v>
      </c>
      <c r="Q6902" t="s">
        <v>2598</v>
      </c>
      <c r="R6902" s="19">
        <v>559.92999999999995</v>
      </c>
      <c r="S6902" s="17">
        <v>7</v>
      </c>
      <c r="T6902" s="20">
        <v>0</v>
      </c>
      <c r="U6902" s="19">
        <v>167.97900000000001</v>
      </c>
      <c r="V6902" s="20">
        <f t="shared" si="535"/>
        <v>0.30000000000000004</v>
      </c>
      <c r="W6902" s="17">
        <f t="shared" si="536"/>
        <v>2015</v>
      </c>
      <c r="X6902" t="str">
        <f t="shared" si="537"/>
        <v>Sep-2015</v>
      </c>
      <c r="Y6902" s="17">
        <f t="shared" si="538"/>
        <v>4</v>
      </c>
      <c r="Z6902" t="str">
        <f t="shared" si="539"/>
        <v>0% (No Discount)</v>
      </c>
      <c r="AA6902" s="17">
        <f>IF(COUNTIF($B$2:B6902,B6902)=1,1,0)</f>
        <v>1</v>
      </c>
      <c r="AB6902" s="17">
        <f>IF(COUNTIF($F$2:F6902,F6902)=1,1,0)</f>
        <v>0</v>
      </c>
    </row>
    <row r="6903" spans="1:28" x14ac:dyDescent="0.2">
      <c r="A6903" s="17">
        <v>6902</v>
      </c>
      <c r="B6903" t="s">
        <v>9193</v>
      </c>
      <c r="C6903" s="18">
        <v>42940</v>
      </c>
      <c r="D6903" s="18">
        <v>42940</v>
      </c>
      <c r="E6903" t="s">
        <v>1320</v>
      </c>
      <c r="F6903" t="s">
        <v>3425</v>
      </c>
      <c r="G6903" t="s">
        <v>3426</v>
      </c>
      <c r="H6903" t="s">
        <v>68</v>
      </c>
      <c r="I6903" t="s">
        <v>54</v>
      </c>
      <c r="J6903" t="s">
        <v>1487</v>
      </c>
      <c r="K6903" t="s">
        <v>70</v>
      </c>
      <c r="L6903">
        <v>92646</v>
      </c>
      <c r="M6903" t="s">
        <v>71</v>
      </c>
      <c r="N6903" t="s">
        <v>1245</v>
      </c>
      <c r="O6903" t="s">
        <v>98</v>
      </c>
      <c r="P6903" t="s">
        <v>1246</v>
      </c>
      <c r="Q6903" t="s">
        <v>1247</v>
      </c>
      <c r="R6903" s="19">
        <v>2399.96</v>
      </c>
      <c r="S6903" s="17">
        <v>5</v>
      </c>
      <c r="T6903" s="20">
        <v>0.2</v>
      </c>
      <c r="U6903" s="19">
        <v>839.98599999999999</v>
      </c>
      <c r="V6903" s="20">
        <f t="shared" si="535"/>
        <v>0.35</v>
      </c>
      <c r="W6903" s="17">
        <f t="shared" si="536"/>
        <v>2017</v>
      </c>
      <c r="X6903" t="str">
        <f t="shared" si="537"/>
        <v>Jul-2017</v>
      </c>
      <c r="Y6903" s="17">
        <f t="shared" si="538"/>
        <v>0</v>
      </c>
      <c r="Z6903" t="str">
        <f t="shared" si="539"/>
        <v>11-20%</v>
      </c>
      <c r="AA6903" s="17">
        <f>IF(COUNTIF($B$2:B6903,B6903)=1,1,0)</f>
        <v>1</v>
      </c>
      <c r="AB6903" s="17">
        <f>IF(COUNTIF($F$2:F6903,F6903)=1,1,0)</f>
        <v>0</v>
      </c>
    </row>
    <row r="6904" spans="1:28" x14ac:dyDescent="0.2">
      <c r="A6904" s="17">
        <v>6903</v>
      </c>
      <c r="B6904" t="s">
        <v>9194</v>
      </c>
      <c r="C6904" s="18">
        <v>42980</v>
      </c>
      <c r="D6904" s="18">
        <v>42986</v>
      </c>
      <c r="E6904" t="s">
        <v>77</v>
      </c>
      <c r="F6904" t="s">
        <v>2759</v>
      </c>
      <c r="G6904" t="s">
        <v>2760</v>
      </c>
      <c r="H6904" t="s">
        <v>68</v>
      </c>
      <c r="I6904" t="s">
        <v>54</v>
      </c>
      <c r="J6904" t="s">
        <v>330</v>
      </c>
      <c r="K6904" t="s">
        <v>238</v>
      </c>
      <c r="L6904">
        <v>60653</v>
      </c>
      <c r="M6904" t="s">
        <v>132</v>
      </c>
      <c r="N6904" t="s">
        <v>2605</v>
      </c>
      <c r="O6904" t="s">
        <v>73</v>
      </c>
      <c r="P6904" t="s">
        <v>296</v>
      </c>
      <c r="Q6904" t="s">
        <v>2606</v>
      </c>
      <c r="R6904" s="19">
        <v>16</v>
      </c>
      <c r="S6904" s="17">
        <v>4</v>
      </c>
      <c r="T6904" s="20">
        <v>0.2</v>
      </c>
      <c r="U6904" s="19">
        <v>5.6</v>
      </c>
      <c r="V6904" s="20">
        <f t="shared" si="535"/>
        <v>0.35</v>
      </c>
      <c r="W6904" s="17">
        <f t="shared" si="536"/>
        <v>2017</v>
      </c>
      <c r="X6904" t="str">
        <f t="shared" si="537"/>
        <v>Sep-2017</v>
      </c>
      <c r="Y6904" s="17">
        <f t="shared" si="538"/>
        <v>6</v>
      </c>
      <c r="Z6904" t="str">
        <f t="shared" si="539"/>
        <v>11-20%</v>
      </c>
      <c r="AA6904" s="17">
        <f>IF(COUNTIF($B$2:B6904,B6904)=1,1,0)</f>
        <v>1</v>
      </c>
      <c r="AB6904" s="17">
        <f>IF(COUNTIF($F$2:F6904,F6904)=1,1,0)</f>
        <v>0</v>
      </c>
    </row>
    <row r="6905" spans="1:28" x14ac:dyDescent="0.2">
      <c r="A6905" s="17">
        <v>6904</v>
      </c>
      <c r="B6905" t="s">
        <v>9194</v>
      </c>
      <c r="C6905" s="18">
        <v>42980</v>
      </c>
      <c r="D6905" s="18">
        <v>42986</v>
      </c>
      <c r="E6905" t="s">
        <v>77</v>
      </c>
      <c r="F6905" t="s">
        <v>2759</v>
      </c>
      <c r="G6905" t="s">
        <v>2760</v>
      </c>
      <c r="H6905" t="s">
        <v>68</v>
      </c>
      <c r="I6905" t="s">
        <v>54</v>
      </c>
      <c r="J6905" t="s">
        <v>330</v>
      </c>
      <c r="K6905" t="s">
        <v>238</v>
      </c>
      <c r="L6905">
        <v>60653</v>
      </c>
      <c r="M6905" t="s">
        <v>132</v>
      </c>
      <c r="N6905" t="s">
        <v>9195</v>
      </c>
      <c r="O6905" t="s">
        <v>73</v>
      </c>
      <c r="P6905" t="s">
        <v>105</v>
      </c>
      <c r="Q6905" t="s">
        <v>9196</v>
      </c>
      <c r="R6905" s="19">
        <v>5.5880000000000001</v>
      </c>
      <c r="S6905" s="17">
        <v>2</v>
      </c>
      <c r="T6905" s="20">
        <v>0.8</v>
      </c>
      <c r="U6905" s="19">
        <v>-15.0876</v>
      </c>
      <c r="V6905" s="20">
        <f t="shared" si="535"/>
        <v>-2.7</v>
      </c>
      <c r="W6905" s="17">
        <f t="shared" si="536"/>
        <v>2017</v>
      </c>
      <c r="X6905" t="str">
        <f t="shared" si="537"/>
        <v>Sep-2017</v>
      </c>
      <c r="Y6905" s="17">
        <f t="shared" si="538"/>
        <v>6</v>
      </c>
      <c r="Z6905" t="str">
        <f t="shared" si="539"/>
        <v>Over 50%</v>
      </c>
      <c r="AA6905" s="17">
        <f>IF(COUNTIF($B$2:B6905,B6905)=1,1,0)</f>
        <v>0</v>
      </c>
      <c r="AB6905" s="17">
        <f>IF(COUNTIF($F$2:F6905,F6905)=1,1,0)</f>
        <v>0</v>
      </c>
    </row>
    <row r="6906" spans="1:28" x14ac:dyDescent="0.2">
      <c r="A6906" s="17">
        <v>6905</v>
      </c>
      <c r="B6906" t="s">
        <v>9194</v>
      </c>
      <c r="C6906" s="18">
        <v>42980</v>
      </c>
      <c r="D6906" s="18">
        <v>42986</v>
      </c>
      <c r="E6906" t="s">
        <v>77</v>
      </c>
      <c r="F6906" t="s">
        <v>2759</v>
      </c>
      <c r="G6906" t="s">
        <v>2760</v>
      </c>
      <c r="H6906" t="s">
        <v>68</v>
      </c>
      <c r="I6906" t="s">
        <v>54</v>
      </c>
      <c r="J6906" t="s">
        <v>330</v>
      </c>
      <c r="K6906" t="s">
        <v>238</v>
      </c>
      <c r="L6906">
        <v>60653</v>
      </c>
      <c r="M6906" t="s">
        <v>132</v>
      </c>
      <c r="N6906" t="s">
        <v>8408</v>
      </c>
      <c r="O6906" t="s">
        <v>73</v>
      </c>
      <c r="P6906" t="s">
        <v>86</v>
      </c>
      <c r="Q6906" t="s">
        <v>8409</v>
      </c>
      <c r="R6906" s="19">
        <v>235.92</v>
      </c>
      <c r="S6906" s="17">
        <v>5</v>
      </c>
      <c r="T6906" s="20">
        <v>0.2</v>
      </c>
      <c r="U6906" s="19">
        <v>-44.234999999999999</v>
      </c>
      <c r="V6906" s="20">
        <f t="shared" si="535"/>
        <v>-0.1875</v>
      </c>
      <c r="W6906" s="17">
        <f t="shared" si="536"/>
        <v>2017</v>
      </c>
      <c r="X6906" t="str">
        <f t="shared" si="537"/>
        <v>Sep-2017</v>
      </c>
      <c r="Y6906" s="17">
        <f t="shared" si="538"/>
        <v>6</v>
      </c>
      <c r="Z6906" t="str">
        <f t="shared" si="539"/>
        <v>11-20%</v>
      </c>
      <c r="AA6906" s="17">
        <f>IF(COUNTIF($B$2:B6906,B6906)=1,1,0)</f>
        <v>0</v>
      </c>
      <c r="AB6906" s="17">
        <f>IF(COUNTIF($F$2:F6906,F6906)=1,1,0)</f>
        <v>0</v>
      </c>
    </row>
    <row r="6907" spans="1:28" x14ac:dyDescent="0.2">
      <c r="A6907" s="17">
        <v>6906</v>
      </c>
      <c r="B6907" t="s">
        <v>9197</v>
      </c>
      <c r="C6907" s="18">
        <v>43075</v>
      </c>
      <c r="D6907" s="18">
        <v>43077</v>
      </c>
      <c r="E6907" t="s">
        <v>50</v>
      </c>
      <c r="F6907" t="s">
        <v>2303</v>
      </c>
      <c r="G6907" t="s">
        <v>2304</v>
      </c>
      <c r="H6907" t="s">
        <v>68</v>
      </c>
      <c r="I6907" t="s">
        <v>54</v>
      </c>
      <c r="J6907" t="s">
        <v>1021</v>
      </c>
      <c r="K6907" t="s">
        <v>70</v>
      </c>
      <c r="L6907">
        <v>94513</v>
      </c>
      <c r="M6907" t="s">
        <v>71</v>
      </c>
      <c r="N6907" t="s">
        <v>2687</v>
      </c>
      <c r="O6907" t="s">
        <v>73</v>
      </c>
      <c r="P6907" t="s">
        <v>86</v>
      </c>
      <c r="Q6907" t="s">
        <v>2688</v>
      </c>
      <c r="R6907" s="19">
        <v>10.68</v>
      </c>
      <c r="S6907" s="17">
        <v>1</v>
      </c>
      <c r="T6907" s="20">
        <v>0</v>
      </c>
      <c r="U6907" s="19">
        <v>2.8835999999999999</v>
      </c>
      <c r="V6907" s="20">
        <f t="shared" si="535"/>
        <v>0.27</v>
      </c>
      <c r="W6907" s="17">
        <f t="shared" si="536"/>
        <v>2017</v>
      </c>
      <c r="X6907" t="str">
        <f t="shared" si="537"/>
        <v>Dec-2017</v>
      </c>
      <c r="Y6907" s="17">
        <f t="shared" si="538"/>
        <v>2</v>
      </c>
      <c r="Z6907" t="str">
        <f t="shared" si="539"/>
        <v>0% (No Discount)</v>
      </c>
      <c r="AA6907" s="17">
        <f>IF(COUNTIF($B$2:B6907,B6907)=1,1,0)</f>
        <v>1</v>
      </c>
      <c r="AB6907" s="17">
        <f>IF(COUNTIF($F$2:F6907,F6907)=1,1,0)</f>
        <v>0</v>
      </c>
    </row>
    <row r="6908" spans="1:28" x14ac:dyDescent="0.2">
      <c r="A6908" s="17">
        <v>6907</v>
      </c>
      <c r="B6908" t="s">
        <v>9198</v>
      </c>
      <c r="C6908" s="18">
        <v>42875</v>
      </c>
      <c r="D6908" s="18">
        <v>42875</v>
      </c>
      <c r="E6908" t="s">
        <v>1320</v>
      </c>
      <c r="F6908" t="s">
        <v>1355</v>
      </c>
      <c r="G6908" t="s">
        <v>1356</v>
      </c>
      <c r="H6908" t="s">
        <v>68</v>
      </c>
      <c r="I6908" t="s">
        <v>54</v>
      </c>
      <c r="J6908" t="s">
        <v>2418</v>
      </c>
      <c r="K6908" t="s">
        <v>265</v>
      </c>
      <c r="L6908">
        <v>48183</v>
      </c>
      <c r="M6908" t="s">
        <v>132</v>
      </c>
      <c r="N6908" t="s">
        <v>1373</v>
      </c>
      <c r="O6908" t="s">
        <v>73</v>
      </c>
      <c r="P6908" t="s">
        <v>102</v>
      </c>
      <c r="Q6908" t="s">
        <v>1374</v>
      </c>
      <c r="R6908" s="19">
        <v>41.28</v>
      </c>
      <c r="S6908" s="17">
        <v>2</v>
      </c>
      <c r="T6908" s="20">
        <v>0</v>
      </c>
      <c r="U6908" s="19">
        <v>19.814399999999999</v>
      </c>
      <c r="V6908" s="20">
        <f t="shared" si="535"/>
        <v>0.48</v>
      </c>
      <c r="W6908" s="17">
        <f t="shared" si="536"/>
        <v>2017</v>
      </c>
      <c r="X6908" t="str">
        <f t="shared" si="537"/>
        <v>May-2017</v>
      </c>
      <c r="Y6908" s="17">
        <f t="shared" si="538"/>
        <v>0</v>
      </c>
      <c r="Z6908" t="str">
        <f t="shared" si="539"/>
        <v>0% (No Discount)</v>
      </c>
      <c r="AA6908" s="17">
        <f>IF(COUNTIF($B$2:B6908,B6908)=1,1,0)</f>
        <v>1</v>
      </c>
      <c r="AB6908" s="17">
        <f>IF(COUNTIF($F$2:F6908,F6908)=1,1,0)</f>
        <v>0</v>
      </c>
    </row>
    <row r="6909" spans="1:28" x14ac:dyDescent="0.2">
      <c r="A6909" s="17">
        <v>6908</v>
      </c>
      <c r="B6909" t="s">
        <v>9199</v>
      </c>
      <c r="C6909" s="18">
        <v>42640</v>
      </c>
      <c r="D6909" s="18">
        <v>42646</v>
      </c>
      <c r="E6909" t="s">
        <v>77</v>
      </c>
      <c r="F6909" t="s">
        <v>4384</v>
      </c>
      <c r="G6909" t="s">
        <v>4385</v>
      </c>
      <c r="H6909" t="s">
        <v>53</v>
      </c>
      <c r="I6909" t="s">
        <v>54</v>
      </c>
      <c r="J6909" t="s">
        <v>122</v>
      </c>
      <c r="K6909" t="s">
        <v>123</v>
      </c>
      <c r="L6909">
        <v>98103</v>
      </c>
      <c r="M6909" t="s">
        <v>71</v>
      </c>
      <c r="N6909" t="s">
        <v>7978</v>
      </c>
      <c r="O6909" t="s">
        <v>98</v>
      </c>
      <c r="P6909" t="s">
        <v>99</v>
      </c>
      <c r="Q6909" t="s">
        <v>7979</v>
      </c>
      <c r="R6909" s="19">
        <v>1001.5839999999999</v>
      </c>
      <c r="S6909" s="17">
        <v>2</v>
      </c>
      <c r="T6909" s="20">
        <v>0.2</v>
      </c>
      <c r="U6909" s="19">
        <v>125.19799999999999</v>
      </c>
      <c r="V6909" s="20">
        <f t="shared" si="535"/>
        <v>0.125</v>
      </c>
      <c r="W6909" s="17">
        <f t="shared" si="536"/>
        <v>2016</v>
      </c>
      <c r="X6909" t="str">
        <f t="shared" si="537"/>
        <v>Sep-2016</v>
      </c>
      <c r="Y6909" s="17">
        <f t="shared" si="538"/>
        <v>6</v>
      </c>
      <c r="Z6909" t="str">
        <f t="shared" si="539"/>
        <v>11-20%</v>
      </c>
      <c r="AA6909" s="17">
        <f>IF(COUNTIF($B$2:B6909,B6909)=1,1,0)</f>
        <v>1</v>
      </c>
      <c r="AB6909" s="17">
        <f>IF(COUNTIF($F$2:F6909,F6909)=1,1,0)</f>
        <v>0</v>
      </c>
    </row>
    <row r="6910" spans="1:28" x14ac:dyDescent="0.2">
      <c r="A6910" s="17">
        <v>6909</v>
      </c>
      <c r="B6910" t="s">
        <v>9200</v>
      </c>
      <c r="C6910" s="18">
        <v>43079</v>
      </c>
      <c r="D6910" s="18">
        <v>43084</v>
      </c>
      <c r="E6910" t="s">
        <v>77</v>
      </c>
      <c r="F6910" t="s">
        <v>638</v>
      </c>
      <c r="G6910" t="s">
        <v>639</v>
      </c>
      <c r="H6910" t="s">
        <v>68</v>
      </c>
      <c r="I6910" t="s">
        <v>54</v>
      </c>
      <c r="J6910" t="s">
        <v>5549</v>
      </c>
      <c r="K6910" t="s">
        <v>410</v>
      </c>
      <c r="L6910">
        <v>29406</v>
      </c>
      <c r="M6910" t="s">
        <v>57</v>
      </c>
      <c r="N6910" t="s">
        <v>5097</v>
      </c>
      <c r="O6910" t="s">
        <v>59</v>
      </c>
      <c r="P6910" t="s">
        <v>92</v>
      </c>
      <c r="Q6910" t="s">
        <v>5098</v>
      </c>
      <c r="R6910" s="19">
        <v>14.76</v>
      </c>
      <c r="S6910" s="17">
        <v>2</v>
      </c>
      <c r="T6910" s="20">
        <v>0</v>
      </c>
      <c r="U6910" s="19">
        <v>4.2804000000000002</v>
      </c>
      <c r="V6910" s="20">
        <f t="shared" si="535"/>
        <v>0.29000000000000004</v>
      </c>
      <c r="W6910" s="17">
        <f t="shared" si="536"/>
        <v>2017</v>
      </c>
      <c r="X6910" t="str">
        <f t="shared" si="537"/>
        <v>Dec-2017</v>
      </c>
      <c r="Y6910" s="17">
        <f t="shared" si="538"/>
        <v>5</v>
      </c>
      <c r="Z6910" t="str">
        <f t="shared" si="539"/>
        <v>0% (No Discount)</v>
      </c>
      <c r="AA6910" s="17">
        <f>IF(COUNTIF($B$2:B6910,B6910)=1,1,0)</f>
        <v>1</v>
      </c>
      <c r="AB6910" s="17">
        <f>IF(COUNTIF($F$2:F6910,F6910)=1,1,0)</f>
        <v>0</v>
      </c>
    </row>
    <row r="6911" spans="1:28" x14ac:dyDescent="0.2">
      <c r="A6911" s="17">
        <v>6910</v>
      </c>
      <c r="B6911" t="s">
        <v>9201</v>
      </c>
      <c r="C6911" s="18">
        <v>41895</v>
      </c>
      <c r="D6911" s="18">
        <v>41900</v>
      </c>
      <c r="E6911" t="s">
        <v>50</v>
      </c>
      <c r="F6911" t="s">
        <v>269</v>
      </c>
      <c r="G6911" t="s">
        <v>270</v>
      </c>
      <c r="H6911" t="s">
        <v>53</v>
      </c>
      <c r="I6911" t="s">
        <v>54</v>
      </c>
      <c r="J6911" t="s">
        <v>524</v>
      </c>
      <c r="K6911" t="s">
        <v>525</v>
      </c>
      <c r="L6911">
        <v>43229</v>
      </c>
      <c r="M6911" t="s">
        <v>175</v>
      </c>
      <c r="N6911" t="s">
        <v>2997</v>
      </c>
      <c r="O6911" t="s">
        <v>73</v>
      </c>
      <c r="P6911" t="s">
        <v>102</v>
      </c>
      <c r="Q6911" t="s">
        <v>2998</v>
      </c>
      <c r="R6911" s="19">
        <v>2.5019999999999998</v>
      </c>
      <c r="S6911" s="17">
        <v>3</v>
      </c>
      <c r="T6911" s="20">
        <v>0.7</v>
      </c>
      <c r="U6911" s="19">
        <v>-2.0015999999999998</v>
      </c>
      <c r="V6911" s="20">
        <f t="shared" si="535"/>
        <v>-0.8</v>
      </c>
      <c r="W6911" s="17">
        <f t="shared" si="536"/>
        <v>2014</v>
      </c>
      <c r="X6911" t="str">
        <f t="shared" si="537"/>
        <v>Sep-2014</v>
      </c>
      <c r="Y6911" s="17">
        <f t="shared" si="538"/>
        <v>5</v>
      </c>
      <c r="Z6911" t="str">
        <f t="shared" si="539"/>
        <v>Over 50%</v>
      </c>
      <c r="AA6911" s="17">
        <f>IF(COUNTIF($B$2:B6911,B6911)=1,1,0)</f>
        <v>1</v>
      </c>
      <c r="AB6911" s="17">
        <f>IF(COUNTIF($F$2:F6911,F6911)=1,1,0)</f>
        <v>0</v>
      </c>
    </row>
    <row r="6912" spans="1:28" x14ac:dyDescent="0.2">
      <c r="A6912" s="17">
        <v>6911</v>
      </c>
      <c r="B6912" t="s">
        <v>9202</v>
      </c>
      <c r="C6912" s="18">
        <v>42945</v>
      </c>
      <c r="D6912" s="18">
        <v>42949</v>
      </c>
      <c r="E6912" t="s">
        <v>77</v>
      </c>
      <c r="F6912" t="s">
        <v>3044</v>
      </c>
      <c r="G6912" t="s">
        <v>3045</v>
      </c>
      <c r="H6912" t="s">
        <v>53</v>
      </c>
      <c r="I6912" t="s">
        <v>54</v>
      </c>
      <c r="J6912" t="s">
        <v>122</v>
      </c>
      <c r="K6912" t="s">
        <v>123</v>
      </c>
      <c r="L6912">
        <v>98103</v>
      </c>
      <c r="M6912" t="s">
        <v>71</v>
      </c>
      <c r="N6912" t="s">
        <v>1106</v>
      </c>
      <c r="O6912" t="s">
        <v>59</v>
      </c>
      <c r="P6912" t="s">
        <v>60</v>
      </c>
      <c r="Q6912" t="s">
        <v>1107</v>
      </c>
      <c r="R6912" s="19">
        <v>115.96</v>
      </c>
      <c r="S6912" s="17">
        <v>2</v>
      </c>
      <c r="T6912" s="20">
        <v>0</v>
      </c>
      <c r="U6912" s="19">
        <v>25.511199999999999</v>
      </c>
      <c r="V6912" s="20">
        <f t="shared" si="535"/>
        <v>0.22</v>
      </c>
      <c r="W6912" s="17">
        <f t="shared" si="536"/>
        <v>2017</v>
      </c>
      <c r="X6912" t="str">
        <f t="shared" si="537"/>
        <v>Jul-2017</v>
      </c>
      <c r="Y6912" s="17">
        <f t="shared" si="538"/>
        <v>4</v>
      </c>
      <c r="Z6912" t="str">
        <f t="shared" si="539"/>
        <v>0% (No Discount)</v>
      </c>
      <c r="AA6912" s="17">
        <f>IF(COUNTIF($B$2:B6912,B6912)=1,1,0)</f>
        <v>1</v>
      </c>
      <c r="AB6912" s="17">
        <f>IF(COUNTIF($F$2:F6912,F6912)=1,1,0)</f>
        <v>0</v>
      </c>
    </row>
    <row r="6913" spans="1:28" x14ac:dyDescent="0.2">
      <c r="A6913" s="17">
        <v>6912</v>
      </c>
      <c r="B6913" t="s">
        <v>9203</v>
      </c>
      <c r="C6913" s="18">
        <v>42948</v>
      </c>
      <c r="D6913" s="18">
        <v>42952</v>
      </c>
      <c r="E6913" t="s">
        <v>50</v>
      </c>
      <c r="F6913" t="s">
        <v>688</v>
      </c>
      <c r="G6913" t="s">
        <v>689</v>
      </c>
      <c r="H6913" t="s">
        <v>53</v>
      </c>
      <c r="I6913" t="s">
        <v>54</v>
      </c>
      <c r="J6913" t="s">
        <v>154</v>
      </c>
      <c r="K6913" t="s">
        <v>70</v>
      </c>
      <c r="L6913">
        <v>94109</v>
      </c>
      <c r="M6913" t="s">
        <v>71</v>
      </c>
      <c r="N6913" t="s">
        <v>3254</v>
      </c>
      <c r="O6913" t="s">
        <v>73</v>
      </c>
      <c r="P6913" t="s">
        <v>86</v>
      </c>
      <c r="Q6913" t="s">
        <v>3255</v>
      </c>
      <c r="R6913" s="19">
        <v>186.54</v>
      </c>
      <c r="S6913" s="17">
        <v>3</v>
      </c>
      <c r="T6913" s="20">
        <v>0</v>
      </c>
      <c r="U6913" s="19">
        <v>50.3658</v>
      </c>
      <c r="V6913" s="20">
        <f t="shared" si="535"/>
        <v>0.27</v>
      </c>
      <c r="W6913" s="17">
        <f t="shared" si="536"/>
        <v>2017</v>
      </c>
      <c r="X6913" t="str">
        <f t="shared" si="537"/>
        <v>Aug-2017</v>
      </c>
      <c r="Y6913" s="17">
        <f t="shared" si="538"/>
        <v>4</v>
      </c>
      <c r="Z6913" t="str">
        <f t="shared" si="539"/>
        <v>0% (No Discount)</v>
      </c>
      <c r="AA6913" s="17">
        <f>IF(COUNTIF($B$2:B6913,B6913)=1,1,0)</f>
        <v>1</v>
      </c>
      <c r="AB6913" s="17">
        <f>IF(COUNTIF($F$2:F6913,F6913)=1,1,0)</f>
        <v>0</v>
      </c>
    </row>
    <row r="6914" spans="1:28" x14ac:dyDescent="0.2">
      <c r="A6914" s="17">
        <v>6913</v>
      </c>
      <c r="B6914" t="s">
        <v>9204</v>
      </c>
      <c r="C6914" s="18">
        <v>42857</v>
      </c>
      <c r="D6914" s="18">
        <v>42860</v>
      </c>
      <c r="E6914" t="s">
        <v>50</v>
      </c>
      <c r="F6914" t="s">
        <v>5358</v>
      </c>
      <c r="G6914" t="s">
        <v>5359</v>
      </c>
      <c r="H6914" t="s">
        <v>68</v>
      </c>
      <c r="I6914" t="s">
        <v>54</v>
      </c>
      <c r="J6914" t="s">
        <v>69</v>
      </c>
      <c r="K6914" t="s">
        <v>70</v>
      </c>
      <c r="L6914">
        <v>90049</v>
      </c>
      <c r="M6914" t="s">
        <v>71</v>
      </c>
      <c r="N6914" t="s">
        <v>2699</v>
      </c>
      <c r="O6914" t="s">
        <v>98</v>
      </c>
      <c r="P6914" t="s">
        <v>188</v>
      </c>
      <c r="Q6914" t="s">
        <v>2700</v>
      </c>
      <c r="R6914" s="19">
        <v>159.56</v>
      </c>
      <c r="S6914" s="17">
        <v>4</v>
      </c>
      <c r="T6914" s="20">
        <v>0</v>
      </c>
      <c r="U6914" s="19">
        <v>59.037199999999999</v>
      </c>
      <c r="V6914" s="20">
        <f t="shared" ref="V6914:V6977" si="540">IFERROR(U6914/R6914,0)</f>
        <v>0.37</v>
      </c>
      <c r="W6914" s="17">
        <f t="shared" ref="W6914:W6977" si="541">YEAR(C6914)</f>
        <v>2017</v>
      </c>
      <c r="X6914" t="str">
        <f t="shared" ref="X6914:X6977" si="542">TEXT(C6914,"mmm-yyyy")</f>
        <v>May-2017</v>
      </c>
      <c r="Y6914" s="17">
        <f t="shared" ref="Y6914:Y6977" si="543">D6914-C6914</f>
        <v>3</v>
      </c>
      <c r="Z6914" t="str">
        <f t="shared" ref="Z6914:Z6977" si="544">IF(T6914=0,"0% (No Discount)",IF(T6914&lt;=0.1,"1-10%",IF(T6914&lt;=0.2,"11-20%",IF(T6914&lt;=0.3,"21-30%",IF(T6914&lt;=0.4,"31-40%",IF(T6914&lt;=0.5,"41-50%","Over 50%"))))))</f>
        <v>0% (No Discount)</v>
      </c>
      <c r="AA6914" s="17">
        <f>IF(COUNTIF($B$2:B6914,B6914)=1,1,0)</f>
        <v>1</v>
      </c>
      <c r="AB6914" s="17">
        <f>IF(COUNTIF($F$2:F6914,F6914)=1,1,0)</f>
        <v>0</v>
      </c>
    </row>
    <row r="6915" spans="1:28" x14ac:dyDescent="0.2">
      <c r="A6915" s="17">
        <v>6914</v>
      </c>
      <c r="B6915" t="s">
        <v>9205</v>
      </c>
      <c r="C6915" s="18">
        <v>42167</v>
      </c>
      <c r="D6915" s="18">
        <v>42171</v>
      </c>
      <c r="E6915" t="s">
        <v>77</v>
      </c>
      <c r="F6915" t="s">
        <v>888</v>
      </c>
      <c r="G6915" t="s">
        <v>889</v>
      </c>
      <c r="H6915" t="s">
        <v>53</v>
      </c>
      <c r="I6915" t="s">
        <v>54</v>
      </c>
      <c r="J6915" t="s">
        <v>9206</v>
      </c>
      <c r="K6915" t="s">
        <v>81</v>
      </c>
      <c r="L6915">
        <v>33407</v>
      </c>
      <c r="M6915" t="s">
        <v>57</v>
      </c>
      <c r="N6915" t="s">
        <v>497</v>
      </c>
      <c r="O6915" t="s">
        <v>98</v>
      </c>
      <c r="P6915" t="s">
        <v>99</v>
      </c>
      <c r="Q6915" t="s">
        <v>498</v>
      </c>
      <c r="R6915" s="19">
        <v>55.984000000000002</v>
      </c>
      <c r="S6915" s="17">
        <v>2</v>
      </c>
      <c r="T6915" s="20">
        <v>0.2</v>
      </c>
      <c r="U6915" s="19">
        <v>4.1988000000000003</v>
      </c>
      <c r="V6915" s="20">
        <f t="shared" si="540"/>
        <v>7.4999999999999997E-2</v>
      </c>
      <c r="W6915" s="17">
        <f t="shared" si="541"/>
        <v>2015</v>
      </c>
      <c r="X6915" t="str">
        <f t="shared" si="542"/>
        <v>Jun-2015</v>
      </c>
      <c r="Y6915" s="17">
        <f t="shared" si="543"/>
        <v>4</v>
      </c>
      <c r="Z6915" t="str">
        <f t="shared" si="544"/>
        <v>11-20%</v>
      </c>
      <c r="AA6915" s="17">
        <f>IF(COUNTIF($B$2:B6915,B6915)=1,1,0)</f>
        <v>1</v>
      </c>
      <c r="AB6915" s="17">
        <f>IF(COUNTIF($F$2:F6915,F6915)=1,1,0)</f>
        <v>0</v>
      </c>
    </row>
    <row r="6916" spans="1:28" x14ac:dyDescent="0.2">
      <c r="A6916" s="17">
        <v>6915</v>
      </c>
      <c r="B6916" t="s">
        <v>9207</v>
      </c>
      <c r="C6916" s="18">
        <v>41995</v>
      </c>
      <c r="D6916" s="18">
        <v>42002</v>
      </c>
      <c r="E6916" t="s">
        <v>77</v>
      </c>
      <c r="F6916" t="s">
        <v>3522</v>
      </c>
      <c r="G6916" t="s">
        <v>3523</v>
      </c>
      <c r="H6916" t="s">
        <v>53</v>
      </c>
      <c r="I6916" t="s">
        <v>54</v>
      </c>
      <c r="J6916" t="s">
        <v>330</v>
      </c>
      <c r="K6916" t="s">
        <v>238</v>
      </c>
      <c r="L6916">
        <v>60623</v>
      </c>
      <c r="M6916" t="s">
        <v>132</v>
      </c>
      <c r="N6916" t="s">
        <v>2149</v>
      </c>
      <c r="O6916" t="s">
        <v>73</v>
      </c>
      <c r="P6916" t="s">
        <v>86</v>
      </c>
      <c r="Q6916" t="s">
        <v>2150</v>
      </c>
      <c r="R6916" s="19">
        <v>132.16</v>
      </c>
      <c r="S6916" s="17">
        <v>1</v>
      </c>
      <c r="T6916" s="20">
        <v>0.2</v>
      </c>
      <c r="U6916" s="19">
        <v>9.9120000000000008</v>
      </c>
      <c r="V6916" s="20">
        <f t="shared" si="540"/>
        <v>7.5000000000000011E-2</v>
      </c>
      <c r="W6916" s="17">
        <f t="shared" si="541"/>
        <v>2014</v>
      </c>
      <c r="X6916" t="str">
        <f t="shared" si="542"/>
        <v>Dec-2014</v>
      </c>
      <c r="Y6916" s="17">
        <f t="shared" si="543"/>
        <v>7</v>
      </c>
      <c r="Z6916" t="str">
        <f t="shared" si="544"/>
        <v>11-20%</v>
      </c>
      <c r="AA6916" s="17">
        <f>IF(COUNTIF($B$2:B6916,B6916)=1,1,0)</f>
        <v>1</v>
      </c>
      <c r="AB6916" s="17">
        <f>IF(COUNTIF($F$2:F6916,F6916)=1,1,0)</f>
        <v>0</v>
      </c>
    </row>
    <row r="6917" spans="1:28" x14ac:dyDescent="0.2">
      <c r="A6917" s="17">
        <v>6916</v>
      </c>
      <c r="B6917" t="s">
        <v>9207</v>
      </c>
      <c r="C6917" s="18">
        <v>41995</v>
      </c>
      <c r="D6917" s="18">
        <v>42002</v>
      </c>
      <c r="E6917" t="s">
        <v>77</v>
      </c>
      <c r="F6917" t="s">
        <v>3522</v>
      </c>
      <c r="G6917" t="s">
        <v>3523</v>
      </c>
      <c r="H6917" t="s">
        <v>53</v>
      </c>
      <c r="I6917" t="s">
        <v>54</v>
      </c>
      <c r="J6917" t="s">
        <v>330</v>
      </c>
      <c r="K6917" t="s">
        <v>238</v>
      </c>
      <c r="L6917">
        <v>60623</v>
      </c>
      <c r="M6917" t="s">
        <v>132</v>
      </c>
      <c r="N6917" t="s">
        <v>2079</v>
      </c>
      <c r="O6917" t="s">
        <v>73</v>
      </c>
      <c r="P6917" t="s">
        <v>102</v>
      </c>
      <c r="Q6917" t="s">
        <v>2080</v>
      </c>
      <c r="R6917" s="19">
        <v>17.904</v>
      </c>
      <c r="S6917" s="17">
        <v>6</v>
      </c>
      <c r="T6917" s="20">
        <v>0.8</v>
      </c>
      <c r="U6917" s="19">
        <v>-31.332000000000001</v>
      </c>
      <c r="V6917" s="20">
        <f t="shared" si="540"/>
        <v>-1.75</v>
      </c>
      <c r="W6917" s="17">
        <f t="shared" si="541"/>
        <v>2014</v>
      </c>
      <c r="X6917" t="str">
        <f t="shared" si="542"/>
        <v>Dec-2014</v>
      </c>
      <c r="Y6917" s="17">
        <f t="shared" si="543"/>
        <v>7</v>
      </c>
      <c r="Z6917" t="str">
        <f t="shared" si="544"/>
        <v>Over 50%</v>
      </c>
      <c r="AA6917" s="17">
        <f>IF(COUNTIF($B$2:B6917,B6917)=1,1,0)</f>
        <v>0</v>
      </c>
      <c r="AB6917" s="17">
        <f>IF(COUNTIF($F$2:F6917,F6917)=1,1,0)</f>
        <v>0</v>
      </c>
    </row>
    <row r="6918" spans="1:28" x14ac:dyDescent="0.2">
      <c r="A6918" s="17">
        <v>6917</v>
      </c>
      <c r="B6918" t="s">
        <v>9207</v>
      </c>
      <c r="C6918" s="18">
        <v>41995</v>
      </c>
      <c r="D6918" s="18">
        <v>42002</v>
      </c>
      <c r="E6918" t="s">
        <v>77</v>
      </c>
      <c r="F6918" t="s">
        <v>3522</v>
      </c>
      <c r="G6918" t="s">
        <v>3523</v>
      </c>
      <c r="H6918" t="s">
        <v>53</v>
      </c>
      <c r="I6918" t="s">
        <v>54</v>
      </c>
      <c r="J6918" t="s">
        <v>330</v>
      </c>
      <c r="K6918" t="s">
        <v>238</v>
      </c>
      <c r="L6918">
        <v>60623</v>
      </c>
      <c r="M6918" t="s">
        <v>132</v>
      </c>
      <c r="N6918" t="s">
        <v>3829</v>
      </c>
      <c r="O6918" t="s">
        <v>73</v>
      </c>
      <c r="P6918" t="s">
        <v>117</v>
      </c>
      <c r="Q6918" t="s">
        <v>3830</v>
      </c>
      <c r="R6918" s="19">
        <v>124.032</v>
      </c>
      <c r="S6918" s="17">
        <v>4</v>
      </c>
      <c r="T6918" s="20">
        <v>0.2</v>
      </c>
      <c r="U6918" s="19">
        <v>44.961599999999997</v>
      </c>
      <c r="V6918" s="20">
        <f t="shared" si="540"/>
        <v>0.36249999999999999</v>
      </c>
      <c r="W6918" s="17">
        <f t="shared" si="541"/>
        <v>2014</v>
      </c>
      <c r="X6918" t="str">
        <f t="shared" si="542"/>
        <v>Dec-2014</v>
      </c>
      <c r="Y6918" s="17">
        <f t="shared" si="543"/>
        <v>7</v>
      </c>
      <c r="Z6918" t="str">
        <f t="shared" si="544"/>
        <v>11-20%</v>
      </c>
      <c r="AA6918" s="17">
        <f>IF(COUNTIF($B$2:B6918,B6918)=1,1,0)</f>
        <v>0</v>
      </c>
      <c r="AB6918" s="17">
        <f>IF(COUNTIF($F$2:F6918,F6918)=1,1,0)</f>
        <v>0</v>
      </c>
    </row>
    <row r="6919" spans="1:28" x14ac:dyDescent="0.2">
      <c r="A6919" s="17">
        <v>6918</v>
      </c>
      <c r="B6919" t="s">
        <v>9208</v>
      </c>
      <c r="C6919" s="18">
        <v>41989</v>
      </c>
      <c r="D6919" s="18">
        <v>41994</v>
      </c>
      <c r="E6919" t="s">
        <v>77</v>
      </c>
      <c r="F6919" t="s">
        <v>7405</v>
      </c>
      <c r="G6919" t="s">
        <v>7406</v>
      </c>
      <c r="H6919" t="s">
        <v>68</v>
      </c>
      <c r="I6919" t="s">
        <v>54</v>
      </c>
      <c r="J6919" t="s">
        <v>5430</v>
      </c>
      <c r="K6919" t="s">
        <v>70</v>
      </c>
      <c r="L6919">
        <v>95823</v>
      </c>
      <c r="M6919" t="s">
        <v>71</v>
      </c>
      <c r="N6919" t="s">
        <v>4555</v>
      </c>
      <c r="O6919" t="s">
        <v>59</v>
      </c>
      <c r="P6919" t="s">
        <v>63</v>
      </c>
      <c r="Q6919" t="s">
        <v>4556</v>
      </c>
      <c r="R6919" s="19">
        <v>1403.92</v>
      </c>
      <c r="S6919" s="17">
        <v>5</v>
      </c>
      <c r="T6919" s="20">
        <v>0.2</v>
      </c>
      <c r="U6919" s="19">
        <v>70.195999999999998</v>
      </c>
      <c r="V6919" s="20">
        <f t="shared" si="540"/>
        <v>4.9999999999999996E-2</v>
      </c>
      <c r="W6919" s="17">
        <f t="shared" si="541"/>
        <v>2014</v>
      </c>
      <c r="X6919" t="str">
        <f t="shared" si="542"/>
        <v>Dec-2014</v>
      </c>
      <c r="Y6919" s="17">
        <f t="shared" si="543"/>
        <v>5</v>
      </c>
      <c r="Z6919" t="str">
        <f t="shared" si="544"/>
        <v>11-20%</v>
      </c>
      <c r="AA6919" s="17">
        <f>IF(COUNTIF($B$2:B6919,B6919)=1,1,0)</f>
        <v>1</v>
      </c>
      <c r="AB6919" s="17">
        <f>IF(COUNTIF($F$2:F6919,F6919)=1,1,0)</f>
        <v>0</v>
      </c>
    </row>
    <row r="6920" spans="1:28" x14ac:dyDescent="0.2">
      <c r="A6920" s="17">
        <v>6919</v>
      </c>
      <c r="B6920" t="s">
        <v>9209</v>
      </c>
      <c r="C6920" s="18">
        <v>42476</v>
      </c>
      <c r="D6920" s="18">
        <v>42478</v>
      </c>
      <c r="E6920" t="s">
        <v>50</v>
      </c>
      <c r="F6920" t="s">
        <v>2493</v>
      </c>
      <c r="G6920" t="s">
        <v>2494</v>
      </c>
      <c r="H6920" t="s">
        <v>53</v>
      </c>
      <c r="I6920" t="s">
        <v>54</v>
      </c>
      <c r="J6920" t="s">
        <v>122</v>
      </c>
      <c r="K6920" t="s">
        <v>123</v>
      </c>
      <c r="L6920">
        <v>98115</v>
      </c>
      <c r="M6920" t="s">
        <v>71</v>
      </c>
      <c r="N6920" t="s">
        <v>6476</v>
      </c>
      <c r="O6920" t="s">
        <v>73</v>
      </c>
      <c r="P6920" t="s">
        <v>606</v>
      </c>
      <c r="Q6920" t="s">
        <v>6477</v>
      </c>
      <c r="R6920" s="19">
        <v>28.8</v>
      </c>
      <c r="S6920" s="17">
        <v>3</v>
      </c>
      <c r="T6920" s="20">
        <v>0</v>
      </c>
      <c r="U6920" s="19">
        <v>0.86399999999999999</v>
      </c>
      <c r="V6920" s="20">
        <f t="shared" si="540"/>
        <v>0.03</v>
      </c>
      <c r="W6920" s="17">
        <f t="shared" si="541"/>
        <v>2016</v>
      </c>
      <c r="X6920" t="str">
        <f t="shared" si="542"/>
        <v>Apr-2016</v>
      </c>
      <c r="Y6920" s="17">
        <f t="shared" si="543"/>
        <v>2</v>
      </c>
      <c r="Z6920" t="str">
        <f t="shared" si="544"/>
        <v>0% (No Discount)</v>
      </c>
      <c r="AA6920" s="17">
        <f>IF(COUNTIF($B$2:B6920,B6920)=1,1,0)</f>
        <v>1</v>
      </c>
      <c r="AB6920" s="17">
        <f>IF(COUNTIF($F$2:F6920,F6920)=1,1,0)</f>
        <v>0</v>
      </c>
    </row>
    <row r="6921" spans="1:28" x14ac:dyDescent="0.2">
      <c r="A6921" s="17">
        <v>6920</v>
      </c>
      <c r="B6921" t="s">
        <v>9210</v>
      </c>
      <c r="C6921" s="18">
        <v>42145</v>
      </c>
      <c r="D6921" s="18">
        <v>42152</v>
      </c>
      <c r="E6921" t="s">
        <v>77</v>
      </c>
      <c r="F6921" t="s">
        <v>3666</v>
      </c>
      <c r="G6921" t="s">
        <v>3667</v>
      </c>
      <c r="H6921" t="s">
        <v>68</v>
      </c>
      <c r="I6921" t="s">
        <v>54</v>
      </c>
      <c r="J6921" t="s">
        <v>173</v>
      </c>
      <c r="K6921" t="s">
        <v>174</v>
      </c>
      <c r="L6921">
        <v>19143</v>
      </c>
      <c r="M6921" t="s">
        <v>175</v>
      </c>
      <c r="N6921" t="s">
        <v>3162</v>
      </c>
      <c r="O6921" t="s">
        <v>73</v>
      </c>
      <c r="P6921" t="s">
        <v>102</v>
      </c>
      <c r="Q6921" t="s">
        <v>3163</v>
      </c>
      <c r="R6921" s="19">
        <v>24.588000000000001</v>
      </c>
      <c r="S6921" s="17">
        <v>2</v>
      </c>
      <c r="T6921" s="20">
        <v>0.7</v>
      </c>
      <c r="U6921" s="19">
        <v>-18.031199999999998</v>
      </c>
      <c r="V6921" s="20">
        <f t="shared" si="540"/>
        <v>-0.73333333333333328</v>
      </c>
      <c r="W6921" s="17">
        <f t="shared" si="541"/>
        <v>2015</v>
      </c>
      <c r="X6921" t="str">
        <f t="shared" si="542"/>
        <v>May-2015</v>
      </c>
      <c r="Y6921" s="17">
        <f t="shared" si="543"/>
        <v>7</v>
      </c>
      <c r="Z6921" t="str">
        <f t="shared" si="544"/>
        <v>Over 50%</v>
      </c>
      <c r="AA6921" s="17">
        <f>IF(COUNTIF($B$2:B6921,B6921)=1,1,0)</f>
        <v>1</v>
      </c>
      <c r="AB6921" s="17">
        <f>IF(COUNTIF($F$2:F6921,F6921)=1,1,0)</f>
        <v>0</v>
      </c>
    </row>
    <row r="6922" spans="1:28" x14ac:dyDescent="0.2">
      <c r="A6922" s="17">
        <v>6921</v>
      </c>
      <c r="B6922" t="s">
        <v>9211</v>
      </c>
      <c r="C6922" s="18">
        <v>42792</v>
      </c>
      <c r="D6922" s="18">
        <v>42796</v>
      </c>
      <c r="E6922" t="s">
        <v>77</v>
      </c>
      <c r="F6922" t="s">
        <v>705</v>
      </c>
      <c r="G6922" t="s">
        <v>706</v>
      </c>
      <c r="H6922" t="s">
        <v>53</v>
      </c>
      <c r="I6922" t="s">
        <v>54</v>
      </c>
      <c r="J6922" t="s">
        <v>8338</v>
      </c>
      <c r="K6922" t="s">
        <v>70</v>
      </c>
      <c r="L6922">
        <v>93101</v>
      </c>
      <c r="M6922" t="s">
        <v>71</v>
      </c>
      <c r="N6922" t="s">
        <v>2134</v>
      </c>
      <c r="O6922" t="s">
        <v>73</v>
      </c>
      <c r="P6922" t="s">
        <v>105</v>
      </c>
      <c r="Q6922" t="s">
        <v>2135</v>
      </c>
      <c r="R6922" s="19">
        <v>356.79</v>
      </c>
      <c r="S6922" s="17">
        <v>7</v>
      </c>
      <c r="T6922" s="20">
        <v>0</v>
      </c>
      <c r="U6922" s="19">
        <v>99.901200000000003</v>
      </c>
      <c r="V6922" s="20">
        <f t="shared" si="540"/>
        <v>0.27999999999999997</v>
      </c>
      <c r="W6922" s="17">
        <f t="shared" si="541"/>
        <v>2017</v>
      </c>
      <c r="X6922" t="str">
        <f t="shared" si="542"/>
        <v>Feb-2017</v>
      </c>
      <c r="Y6922" s="17">
        <f t="shared" si="543"/>
        <v>4</v>
      </c>
      <c r="Z6922" t="str">
        <f t="shared" si="544"/>
        <v>0% (No Discount)</v>
      </c>
      <c r="AA6922" s="17">
        <f>IF(COUNTIF($B$2:B6922,B6922)=1,1,0)</f>
        <v>1</v>
      </c>
      <c r="AB6922" s="17">
        <f>IF(COUNTIF($F$2:F6922,F6922)=1,1,0)</f>
        <v>0</v>
      </c>
    </row>
    <row r="6923" spans="1:28" x14ac:dyDescent="0.2">
      <c r="A6923" s="17">
        <v>6922</v>
      </c>
      <c r="B6923" t="s">
        <v>9212</v>
      </c>
      <c r="C6923" s="18">
        <v>42829</v>
      </c>
      <c r="D6923" s="18">
        <v>42835</v>
      </c>
      <c r="E6923" t="s">
        <v>77</v>
      </c>
      <c r="F6923" t="s">
        <v>3252</v>
      </c>
      <c r="G6923" t="s">
        <v>3253</v>
      </c>
      <c r="H6923" t="s">
        <v>129</v>
      </c>
      <c r="I6923" t="s">
        <v>54</v>
      </c>
      <c r="J6923" t="s">
        <v>293</v>
      </c>
      <c r="K6923" t="s">
        <v>294</v>
      </c>
      <c r="L6923">
        <v>10011</v>
      </c>
      <c r="M6923" t="s">
        <v>175</v>
      </c>
      <c r="N6923" t="s">
        <v>2455</v>
      </c>
      <c r="O6923" t="s">
        <v>73</v>
      </c>
      <c r="P6923" t="s">
        <v>200</v>
      </c>
      <c r="Q6923" t="s">
        <v>2456</v>
      </c>
      <c r="R6923" s="19">
        <v>16.98</v>
      </c>
      <c r="S6923" s="17">
        <v>1</v>
      </c>
      <c r="T6923" s="20">
        <v>0</v>
      </c>
      <c r="U6923" s="19">
        <v>8.49</v>
      </c>
      <c r="V6923" s="20">
        <f t="shared" si="540"/>
        <v>0.5</v>
      </c>
      <c r="W6923" s="17">
        <f t="shared" si="541"/>
        <v>2017</v>
      </c>
      <c r="X6923" t="str">
        <f t="shared" si="542"/>
        <v>Apr-2017</v>
      </c>
      <c r="Y6923" s="17">
        <f t="shared" si="543"/>
        <v>6</v>
      </c>
      <c r="Z6923" t="str">
        <f t="shared" si="544"/>
        <v>0% (No Discount)</v>
      </c>
      <c r="AA6923" s="17">
        <f>IF(COUNTIF($B$2:B6923,B6923)=1,1,0)</f>
        <v>1</v>
      </c>
      <c r="AB6923" s="17">
        <f>IF(COUNTIF($F$2:F6923,F6923)=1,1,0)</f>
        <v>0</v>
      </c>
    </row>
    <row r="6924" spans="1:28" x14ac:dyDescent="0.2">
      <c r="A6924" s="17">
        <v>6923</v>
      </c>
      <c r="B6924" t="s">
        <v>9213</v>
      </c>
      <c r="C6924" s="18">
        <v>42079</v>
      </c>
      <c r="D6924" s="18">
        <v>42082</v>
      </c>
      <c r="E6924" t="s">
        <v>50</v>
      </c>
      <c r="F6924" t="s">
        <v>3201</v>
      </c>
      <c r="G6924" t="s">
        <v>3202</v>
      </c>
      <c r="H6924" t="s">
        <v>53</v>
      </c>
      <c r="I6924" t="s">
        <v>54</v>
      </c>
      <c r="J6924" t="s">
        <v>1592</v>
      </c>
      <c r="K6924" t="s">
        <v>385</v>
      </c>
      <c r="L6924">
        <v>36830</v>
      </c>
      <c r="M6924" t="s">
        <v>57</v>
      </c>
      <c r="N6924" t="s">
        <v>2003</v>
      </c>
      <c r="O6924" t="s">
        <v>73</v>
      </c>
      <c r="P6924" t="s">
        <v>74</v>
      </c>
      <c r="Q6924" t="s">
        <v>2004</v>
      </c>
      <c r="R6924" s="19">
        <v>491.55</v>
      </c>
      <c r="S6924" s="17">
        <v>5</v>
      </c>
      <c r="T6924" s="20">
        <v>0</v>
      </c>
      <c r="U6924" s="19">
        <v>240.8595</v>
      </c>
      <c r="V6924" s="20">
        <f t="shared" si="540"/>
        <v>0.49</v>
      </c>
      <c r="W6924" s="17">
        <f t="shared" si="541"/>
        <v>2015</v>
      </c>
      <c r="X6924" t="str">
        <f t="shared" si="542"/>
        <v>Mar-2015</v>
      </c>
      <c r="Y6924" s="17">
        <f t="shared" si="543"/>
        <v>3</v>
      </c>
      <c r="Z6924" t="str">
        <f t="shared" si="544"/>
        <v>0% (No Discount)</v>
      </c>
      <c r="AA6924" s="17">
        <f>IF(COUNTIF($B$2:B6924,B6924)=1,1,0)</f>
        <v>1</v>
      </c>
      <c r="AB6924" s="17">
        <f>IF(COUNTIF($F$2:F6924,F6924)=1,1,0)</f>
        <v>0</v>
      </c>
    </row>
    <row r="6925" spans="1:28" x14ac:dyDescent="0.2">
      <c r="A6925" s="17">
        <v>6924</v>
      </c>
      <c r="B6925" t="s">
        <v>9213</v>
      </c>
      <c r="C6925" s="18">
        <v>42079</v>
      </c>
      <c r="D6925" s="18">
        <v>42082</v>
      </c>
      <c r="E6925" t="s">
        <v>50</v>
      </c>
      <c r="F6925" t="s">
        <v>3201</v>
      </c>
      <c r="G6925" t="s">
        <v>3202</v>
      </c>
      <c r="H6925" t="s">
        <v>53</v>
      </c>
      <c r="I6925" t="s">
        <v>54</v>
      </c>
      <c r="J6925" t="s">
        <v>1592</v>
      </c>
      <c r="K6925" t="s">
        <v>385</v>
      </c>
      <c r="L6925">
        <v>36830</v>
      </c>
      <c r="M6925" t="s">
        <v>57</v>
      </c>
      <c r="N6925" t="s">
        <v>1723</v>
      </c>
      <c r="O6925" t="s">
        <v>73</v>
      </c>
      <c r="P6925" t="s">
        <v>200</v>
      </c>
      <c r="Q6925" t="s">
        <v>1724</v>
      </c>
      <c r="R6925" s="19">
        <v>7.38</v>
      </c>
      <c r="S6925" s="17">
        <v>2</v>
      </c>
      <c r="T6925" s="20">
        <v>0</v>
      </c>
      <c r="U6925" s="19">
        <v>3.3948</v>
      </c>
      <c r="V6925" s="20">
        <f t="shared" si="540"/>
        <v>0.46</v>
      </c>
      <c r="W6925" s="17">
        <f t="shared" si="541"/>
        <v>2015</v>
      </c>
      <c r="X6925" t="str">
        <f t="shared" si="542"/>
        <v>Mar-2015</v>
      </c>
      <c r="Y6925" s="17">
        <f t="shared" si="543"/>
        <v>3</v>
      </c>
      <c r="Z6925" t="str">
        <f t="shared" si="544"/>
        <v>0% (No Discount)</v>
      </c>
      <c r="AA6925" s="17">
        <f>IF(COUNTIF($B$2:B6925,B6925)=1,1,0)</f>
        <v>0</v>
      </c>
      <c r="AB6925" s="17">
        <f>IF(COUNTIF($F$2:F6925,F6925)=1,1,0)</f>
        <v>0</v>
      </c>
    </row>
    <row r="6926" spans="1:28" x14ac:dyDescent="0.2">
      <c r="A6926" s="17">
        <v>6925</v>
      </c>
      <c r="B6926" t="s">
        <v>9214</v>
      </c>
      <c r="C6926" s="18">
        <v>42338</v>
      </c>
      <c r="D6926" s="18">
        <v>42342</v>
      </c>
      <c r="E6926" t="s">
        <v>77</v>
      </c>
      <c r="F6926" t="s">
        <v>4604</v>
      </c>
      <c r="G6926" t="s">
        <v>4605</v>
      </c>
      <c r="H6926" t="s">
        <v>53</v>
      </c>
      <c r="I6926" t="s">
        <v>54</v>
      </c>
      <c r="J6926" t="s">
        <v>293</v>
      </c>
      <c r="K6926" t="s">
        <v>294</v>
      </c>
      <c r="L6926">
        <v>10035</v>
      </c>
      <c r="M6926" t="s">
        <v>175</v>
      </c>
      <c r="N6926" t="s">
        <v>3691</v>
      </c>
      <c r="O6926" t="s">
        <v>73</v>
      </c>
      <c r="P6926" t="s">
        <v>117</v>
      </c>
      <c r="Q6926" t="s">
        <v>3692</v>
      </c>
      <c r="R6926" s="19">
        <v>23.66</v>
      </c>
      <c r="S6926" s="17">
        <v>7</v>
      </c>
      <c r="T6926" s="20">
        <v>0</v>
      </c>
      <c r="U6926" s="19">
        <v>10.883599999999999</v>
      </c>
      <c r="V6926" s="20">
        <f t="shared" si="540"/>
        <v>0.45999999999999996</v>
      </c>
      <c r="W6926" s="17">
        <f t="shared" si="541"/>
        <v>2015</v>
      </c>
      <c r="X6926" t="str">
        <f t="shared" si="542"/>
        <v>Nov-2015</v>
      </c>
      <c r="Y6926" s="17">
        <f t="shared" si="543"/>
        <v>4</v>
      </c>
      <c r="Z6926" t="str">
        <f t="shared" si="544"/>
        <v>0% (No Discount)</v>
      </c>
      <c r="AA6926" s="17">
        <f>IF(COUNTIF($B$2:B6926,B6926)=1,1,0)</f>
        <v>1</v>
      </c>
      <c r="AB6926" s="17">
        <f>IF(COUNTIF($F$2:F6926,F6926)=1,1,0)</f>
        <v>0</v>
      </c>
    </row>
    <row r="6927" spans="1:28" x14ac:dyDescent="0.2">
      <c r="A6927" s="17">
        <v>6926</v>
      </c>
      <c r="B6927" t="s">
        <v>9214</v>
      </c>
      <c r="C6927" s="18">
        <v>42338</v>
      </c>
      <c r="D6927" s="18">
        <v>42342</v>
      </c>
      <c r="E6927" t="s">
        <v>77</v>
      </c>
      <c r="F6927" t="s">
        <v>4604</v>
      </c>
      <c r="G6927" t="s">
        <v>4605</v>
      </c>
      <c r="H6927" t="s">
        <v>53</v>
      </c>
      <c r="I6927" t="s">
        <v>54</v>
      </c>
      <c r="J6927" t="s">
        <v>293</v>
      </c>
      <c r="K6927" t="s">
        <v>294</v>
      </c>
      <c r="L6927">
        <v>10035</v>
      </c>
      <c r="M6927" t="s">
        <v>175</v>
      </c>
      <c r="N6927" t="s">
        <v>6733</v>
      </c>
      <c r="O6927" t="s">
        <v>59</v>
      </c>
      <c r="P6927" t="s">
        <v>60</v>
      </c>
      <c r="Q6927" t="s">
        <v>6734</v>
      </c>
      <c r="R6927" s="19">
        <v>681.40800000000002</v>
      </c>
      <c r="S6927" s="17">
        <v>12</v>
      </c>
      <c r="T6927" s="20">
        <v>0.2</v>
      </c>
      <c r="U6927" s="19">
        <v>42.588000000000001</v>
      </c>
      <c r="V6927" s="20">
        <f t="shared" si="540"/>
        <v>6.25E-2</v>
      </c>
      <c r="W6927" s="17">
        <f t="shared" si="541"/>
        <v>2015</v>
      </c>
      <c r="X6927" t="str">
        <f t="shared" si="542"/>
        <v>Nov-2015</v>
      </c>
      <c r="Y6927" s="17">
        <f t="shared" si="543"/>
        <v>4</v>
      </c>
      <c r="Z6927" t="str">
        <f t="shared" si="544"/>
        <v>11-20%</v>
      </c>
      <c r="AA6927" s="17">
        <f>IF(COUNTIF($B$2:B6927,B6927)=1,1,0)</f>
        <v>0</v>
      </c>
      <c r="AB6927" s="17">
        <f>IF(COUNTIF($F$2:F6927,F6927)=1,1,0)</f>
        <v>0</v>
      </c>
    </row>
    <row r="6928" spans="1:28" x14ac:dyDescent="0.2">
      <c r="A6928" s="17">
        <v>6927</v>
      </c>
      <c r="B6928" t="s">
        <v>9215</v>
      </c>
      <c r="C6928" s="18">
        <v>42579</v>
      </c>
      <c r="D6928" s="18">
        <v>42585</v>
      </c>
      <c r="E6928" t="s">
        <v>77</v>
      </c>
      <c r="F6928" t="s">
        <v>7178</v>
      </c>
      <c r="G6928" t="s">
        <v>7179</v>
      </c>
      <c r="H6928" t="s">
        <v>53</v>
      </c>
      <c r="I6928" t="s">
        <v>54</v>
      </c>
      <c r="J6928" t="s">
        <v>69</v>
      </c>
      <c r="K6928" t="s">
        <v>70</v>
      </c>
      <c r="L6928">
        <v>90032</v>
      </c>
      <c r="M6928" t="s">
        <v>71</v>
      </c>
      <c r="N6928" t="s">
        <v>8160</v>
      </c>
      <c r="O6928" t="s">
        <v>73</v>
      </c>
      <c r="P6928" t="s">
        <v>74</v>
      </c>
      <c r="Q6928" t="s">
        <v>8161</v>
      </c>
      <c r="R6928" s="19">
        <v>18.899999999999999</v>
      </c>
      <c r="S6928" s="17">
        <v>3</v>
      </c>
      <c r="T6928" s="20">
        <v>0</v>
      </c>
      <c r="U6928" s="19">
        <v>8.6940000000000008</v>
      </c>
      <c r="V6928" s="20">
        <f t="shared" si="540"/>
        <v>0.46000000000000008</v>
      </c>
      <c r="W6928" s="17">
        <f t="shared" si="541"/>
        <v>2016</v>
      </c>
      <c r="X6928" t="str">
        <f t="shared" si="542"/>
        <v>Jul-2016</v>
      </c>
      <c r="Y6928" s="17">
        <f t="shared" si="543"/>
        <v>6</v>
      </c>
      <c r="Z6928" t="str">
        <f t="shared" si="544"/>
        <v>0% (No Discount)</v>
      </c>
      <c r="AA6928" s="17">
        <f>IF(COUNTIF($B$2:B6928,B6928)=1,1,0)</f>
        <v>1</v>
      </c>
      <c r="AB6928" s="17">
        <f>IF(COUNTIF($F$2:F6928,F6928)=1,1,0)</f>
        <v>0</v>
      </c>
    </row>
    <row r="6929" spans="1:28" x14ac:dyDescent="0.2">
      <c r="A6929" s="17">
        <v>6928</v>
      </c>
      <c r="B6929" t="s">
        <v>9216</v>
      </c>
      <c r="C6929" s="18">
        <v>42544</v>
      </c>
      <c r="D6929" s="18">
        <v>42546</v>
      </c>
      <c r="E6929" t="s">
        <v>50</v>
      </c>
      <c r="F6929" t="s">
        <v>693</v>
      </c>
      <c r="G6929" t="s">
        <v>694</v>
      </c>
      <c r="H6929" t="s">
        <v>53</v>
      </c>
      <c r="I6929" t="s">
        <v>54</v>
      </c>
      <c r="J6929" t="s">
        <v>154</v>
      </c>
      <c r="K6929" t="s">
        <v>70</v>
      </c>
      <c r="L6929">
        <v>94109</v>
      </c>
      <c r="M6929" t="s">
        <v>71</v>
      </c>
      <c r="N6929" t="s">
        <v>5053</v>
      </c>
      <c r="O6929" t="s">
        <v>73</v>
      </c>
      <c r="P6929" t="s">
        <v>86</v>
      </c>
      <c r="Q6929" t="s">
        <v>5054</v>
      </c>
      <c r="R6929" s="19">
        <v>93.68</v>
      </c>
      <c r="S6929" s="17">
        <v>4</v>
      </c>
      <c r="T6929" s="20">
        <v>0</v>
      </c>
      <c r="U6929" s="19">
        <v>25.293600000000001</v>
      </c>
      <c r="V6929" s="20">
        <f t="shared" si="540"/>
        <v>0.27</v>
      </c>
      <c r="W6929" s="17">
        <f t="shared" si="541"/>
        <v>2016</v>
      </c>
      <c r="X6929" t="str">
        <f t="shared" si="542"/>
        <v>Jun-2016</v>
      </c>
      <c r="Y6929" s="17">
        <f t="shared" si="543"/>
        <v>2</v>
      </c>
      <c r="Z6929" t="str">
        <f t="shared" si="544"/>
        <v>0% (No Discount)</v>
      </c>
      <c r="AA6929" s="17">
        <f>IF(COUNTIF($B$2:B6929,B6929)=1,1,0)</f>
        <v>1</v>
      </c>
      <c r="AB6929" s="17">
        <f>IF(COUNTIF($F$2:F6929,F6929)=1,1,0)</f>
        <v>0</v>
      </c>
    </row>
    <row r="6930" spans="1:28" x14ac:dyDescent="0.2">
      <c r="A6930" s="17">
        <v>6929</v>
      </c>
      <c r="B6930" t="s">
        <v>9216</v>
      </c>
      <c r="C6930" s="18">
        <v>42544</v>
      </c>
      <c r="D6930" s="18">
        <v>42546</v>
      </c>
      <c r="E6930" t="s">
        <v>50</v>
      </c>
      <c r="F6930" t="s">
        <v>693</v>
      </c>
      <c r="G6930" t="s">
        <v>694</v>
      </c>
      <c r="H6930" t="s">
        <v>53</v>
      </c>
      <c r="I6930" t="s">
        <v>54</v>
      </c>
      <c r="J6930" t="s">
        <v>154</v>
      </c>
      <c r="K6930" t="s">
        <v>70</v>
      </c>
      <c r="L6930">
        <v>94109</v>
      </c>
      <c r="M6930" t="s">
        <v>71</v>
      </c>
      <c r="N6930" t="s">
        <v>2259</v>
      </c>
      <c r="O6930" t="s">
        <v>73</v>
      </c>
      <c r="P6930" t="s">
        <v>74</v>
      </c>
      <c r="Q6930" t="s">
        <v>2260</v>
      </c>
      <c r="R6930" s="19">
        <v>21.93</v>
      </c>
      <c r="S6930" s="17">
        <v>3</v>
      </c>
      <c r="T6930" s="20">
        <v>0</v>
      </c>
      <c r="U6930" s="19">
        <v>10.3071</v>
      </c>
      <c r="V6930" s="20">
        <f t="shared" si="540"/>
        <v>0.47000000000000003</v>
      </c>
      <c r="W6930" s="17">
        <f t="shared" si="541"/>
        <v>2016</v>
      </c>
      <c r="X6930" t="str">
        <f t="shared" si="542"/>
        <v>Jun-2016</v>
      </c>
      <c r="Y6930" s="17">
        <f t="shared" si="543"/>
        <v>2</v>
      </c>
      <c r="Z6930" t="str">
        <f t="shared" si="544"/>
        <v>0% (No Discount)</v>
      </c>
      <c r="AA6930" s="17">
        <f>IF(COUNTIF($B$2:B6930,B6930)=1,1,0)</f>
        <v>0</v>
      </c>
      <c r="AB6930" s="17">
        <f>IF(COUNTIF($F$2:F6930,F6930)=1,1,0)</f>
        <v>0</v>
      </c>
    </row>
    <row r="6931" spans="1:28" x14ac:dyDescent="0.2">
      <c r="A6931" s="17">
        <v>6930</v>
      </c>
      <c r="B6931" t="s">
        <v>9216</v>
      </c>
      <c r="C6931" s="18">
        <v>42544</v>
      </c>
      <c r="D6931" s="18">
        <v>42546</v>
      </c>
      <c r="E6931" t="s">
        <v>50</v>
      </c>
      <c r="F6931" t="s">
        <v>693</v>
      </c>
      <c r="G6931" t="s">
        <v>694</v>
      </c>
      <c r="H6931" t="s">
        <v>53</v>
      </c>
      <c r="I6931" t="s">
        <v>54</v>
      </c>
      <c r="J6931" t="s">
        <v>154</v>
      </c>
      <c r="K6931" t="s">
        <v>70</v>
      </c>
      <c r="L6931">
        <v>94109</v>
      </c>
      <c r="M6931" t="s">
        <v>71</v>
      </c>
      <c r="N6931" t="s">
        <v>1409</v>
      </c>
      <c r="O6931" t="s">
        <v>98</v>
      </c>
      <c r="P6931" t="s">
        <v>99</v>
      </c>
      <c r="Q6931" t="s">
        <v>1410</v>
      </c>
      <c r="R6931" s="19">
        <v>862.34400000000005</v>
      </c>
      <c r="S6931" s="17">
        <v>7</v>
      </c>
      <c r="T6931" s="20">
        <v>0.2</v>
      </c>
      <c r="U6931" s="19">
        <v>97.0137</v>
      </c>
      <c r="V6931" s="20">
        <f t="shared" si="540"/>
        <v>0.11249999999999999</v>
      </c>
      <c r="W6931" s="17">
        <f t="shared" si="541"/>
        <v>2016</v>
      </c>
      <c r="X6931" t="str">
        <f t="shared" si="542"/>
        <v>Jun-2016</v>
      </c>
      <c r="Y6931" s="17">
        <f t="shared" si="543"/>
        <v>2</v>
      </c>
      <c r="Z6931" t="str">
        <f t="shared" si="544"/>
        <v>11-20%</v>
      </c>
      <c r="AA6931" s="17">
        <f>IF(COUNTIF($B$2:B6931,B6931)=1,1,0)</f>
        <v>0</v>
      </c>
      <c r="AB6931" s="17">
        <f>IF(COUNTIF($F$2:F6931,F6931)=1,1,0)</f>
        <v>0</v>
      </c>
    </row>
    <row r="6932" spans="1:28" x14ac:dyDescent="0.2">
      <c r="A6932" s="17">
        <v>6931</v>
      </c>
      <c r="B6932" t="s">
        <v>9216</v>
      </c>
      <c r="C6932" s="18">
        <v>42544</v>
      </c>
      <c r="D6932" s="18">
        <v>42546</v>
      </c>
      <c r="E6932" t="s">
        <v>50</v>
      </c>
      <c r="F6932" t="s">
        <v>693</v>
      </c>
      <c r="G6932" t="s">
        <v>694</v>
      </c>
      <c r="H6932" t="s">
        <v>53</v>
      </c>
      <c r="I6932" t="s">
        <v>54</v>
      </c>
      <c r="J6932" t="s">
        <v>154</v>
      </c>
      <c r="K6932" t="s">
        <v>70</v>
      </c>
      <c r="L6932">
        <v>94109</v>
      </c>
      <c r="M6932" t="s">
        <v>71</v>
      </c>
      <c r="N6932" t="s">
        <v>2683</v>
      </c>
      <c r="O6932" t="s">
        <v>73</v>
      </c>
      <c r="P6932" t="s">
        <v>117</v>
      </c>
      <c r="Q6932" t="s">
        <v>2684</v>
      </c>
      <c r="R6932" s="19">
        <v>19.98</v>
      </c>
      <c r="S6932" s="17">
        <v>1</v>
      </c>
      <c r="T6932" s="20">
        <v>0</v>
      </c>
      <c r="U6932" s="19">
        <v>9.3905999999999992</v>
      </c>
      <c r="V6932" s="20">
        <f t="shared" si="540"/>
        <v>0.47</v>
      </c>
      <c r="W6932" s="17">
        <f t="shared" si="541"/>
        <v>2016</v>
      </c>
      <c r="X6932" t="str">
        <f t="shared" si="542"/>
        <v>Jun-2016</v>
      </c>
      <c r="Y6932" s="17">
        <f t="shared" si="543"/>
        <v>2</v>
      </c>
      <c r="Z6932" t="str">
        <f t="shared" si="544"/>
        <v>0% (No Discount)</v>
      </c>
      <c r="AA6932" s="17">
        <f>IF(COUNTIF($B$2:B6932,B6932)=1,1,0)</f>
        <v>0</v>
      </c>
      <c r="AB6932" s="17">
        <f>IF(COUNTIF($F$2:F6932,F6932)=1,1,0)</f>
        <v>0</v>
      </c>
    </row>
    <row r="6933" spans="1:28" x14ac:dyDescent="0.2">
      <c r="A6933" s="17">
        <v>6932</v>
      </c>
      <c r="B6933" t="s">
        <v>9217</v>
      </c>
      <c r="C6933" s="18">
        <v>41834</v>
      </c>
      <c r="D6933" s="18">
        <v>41838</v>
      </c>
      <c r="E6933" t="s">
        <v>77</v>
      </c>
      <c r="F6933" t="s">
        <v>3904</v>
      </c>
      <c r="G6933" t="s">
        <v>3905</v>
      </c>
      <c r="H6933" t="s">
        <v>53</v>
      </c>
      <c r="I6933" t="s">
        <v>54</v>
      </c>
      <c r="J6933" t="s">
        <v>173</v>
      </c>
      <c r="K6933" t="s">
        <v>174</v>
      </c>
      <c r="L6933">
        <v>19140</v>
      </c>
      <c r="M6933" t="s">
        <v>175</v>
      </c>
      <c r="N6933" t="s">
        <v>9218</v>
      </c>
      <c r="O6933" t="s">
        <v>98</v>
      </c>
      <c r="P6933" t="s">
        <v>99</v>
      </c>
      <c r="Q6933" t="s">
        <v>9219</v>
      </c>
      <c r="R6933" s="19">
        <v>13.494</v>
      </c>
      <c r="S6933" s="17">
        <v>1</v>
      </c>
      <c r="T6933" s="20">
        <v>0.4</v>
      </c>
      <c r="U6933" s="19">
        <v>-2.2490000000000001</v>
      </c>
      <c r="V6933" s="20">
        <f t="shared" si="540"/>
        <v>-0.16666666666666669</v>
      </c>
      <c r="W6933" s="17">
        <f t="shared" si="541"/>
        <v>2014</v>
      </c>
      <c r="X6933" t="str">
        <f t="shared" si="542"/>
        <v>Jul-2014</v>
      </c>
      <c r="Y6933" s="17">
        <f t="shared" si="543"/>
        <v>4</v>
      </c>
      <c r="Z6933" t="str">
        <f t="shared" si="544"/>
        <v>31-40%</v>
      </c>
      <c r="AA6933" s="17">
        <f>IF(COUNTIF($B$2:B6933,B6933)=1,1,0)</f>
        <v>1</v>
      </c>
      <c r="AB6933" s="17">
        <f>IF(COUNTIF($F$2:F6933,F6933)=1,1,0)</f>
        <v>0</v>
      </c>
    </row>
    <row r="6934" spans="1:28" x14ac:dyDescent="0.2">
      <c r="A6934" s="17">
        <v>6933</v>
      </c>
      <c r="B6934" t="s">
        <v>9217</v>
      </c>
      <c r="C6934" s="18">
        <v>41834</v>
      </c>
      <c r="D6934" s="18">
        <v>41838</v>
      </c>
      <c r="E6934" t="s">
        <v>77</v>
      </c>
      <c r="F6934" t="s">
        <v>3904</v>
      </c>
      <c r="G6934" t="s">
        <v>3905</v>
      </c>
      <c r="H6934" t="s">
        <v>53</v>
      </c>
      <c r="I6934" t="s">
        <v>54</v>
      </c>
      <c r="J6934" t="s">
        <v>173</v>
      </c>
      <c r="K6934" t="s">
        <v>174</v>
      </c>
      <c r="L6934">
        <v>19140</v>
      </c>
      <c r="M6934" t="s">
        <v>175</v>
      </c>
      <c r="N6934" t="s">
        <v>8169</v>
      </c>
      <c r="O6934" t="s">
        <v>98</v>
      </c>
      <c r="P6934" t="s">
        <v>99</v>
      </c>
      <c r="Q6934" t="s">
        <v>8170</v>
      </c>
      <c r="R6934" s="19">
        <v>23.988</v>
      </c>
      <c r="S6934" s="17">
        <v>2</v>
      </c>
      <c r="T6934" s="20">
        <v>0.4</v>
      </c>
      <c r="U6934" s="19">
        <v>-13.993</v>
      </c>
      <c r="V6934" s="20">
        <f t="shared" si="540"/>
        <v>-0.58333333333333337</v>
      </c>
      <c r="W6934" s="17">
        <f t="shared" si="541"/>
        <v>2014</v>
      </c>
      <c r="X6934" t="str">
        <f t="shared" si="542"/>
        <v>Jul-2014</v>
      </c>
      <c r="Y6934" s="17">
        <f t="shared" si="543"/>
        <v>4</v>
      </c>
      <c r="Z6934" t="str">
        <f t="shared" si="544"/>
        <v>31-40%</v>
      </c>
      <c r="AA6934" s="17">
        <f>IF(COUNTIF($B$2:B6934,B6934)=1,1,0)</f>
        <v>0</v>
      </c>
      <c r="AB6934" s="17">
        <f>IF(COUNTIF($F$2:F6934,F6934)=1,1,0)</f>
        <v>0</v>
      </c>
    </row>
    <row r="6935" spans="1:28" x14ac:dyDescent="0.2">
      <c r="A6935" s="17">
        <v>6934</v>
      </c>
      <c r="B6935" t="s">
        <v>9217</v>
      </c>
      <c r="C6935" s="18">
        <v>41834</v>
      </c>
      <c r="D6935" s="18">
        <v>41838</v>
      </c>
      <c r="E6935" t="s">
        <v>77</v>
      </c>
      <c r="F6935" t="s">
        <v>3904</v>
      </c>
      <c r="G6935" t="s">
        <v>3905</v>
      </c>
      <c r="H6935" t="s">
        <v>53</v>
      </c>
      <c r="I6935" t="s">
        <v>54</v>
      </c>
      <c r="J6935" t="s">
        <v>173</v>
      </c>
      <c r="K6935" t="s">
        <v>174</v>
      </c>
      <c r="L6935">
        <v>19140</v>
      </c>
      <c r="M6935" t="s">
        <v>175</v>
      </c>
      <c r="N6935" t="s">
        <v>9148</v>
      </c>
      <c r="O6935" t="s">
        <v>59</v>
      </c>
      <c r="P6935" t="s">
        <v>92</v>
      </c>
      <c r="Q6935" t="s">
        <v>9149</v>
      </c>
      <c r="R6935" s="19">
        <v>31.984000000000002</v>
      </c>
      <c r="S6935" s="17">
        <v>2</v>
      </c>
      <c r="T6935" s="20">
        <v>0.2</v>
      </c>
      <c r="U6935" s="19">
        <v>1.1994</v>
      </c>
      <c r="V6935" s="20">
        <f t="shared" si="540"/>
        <v>3.7499999999999999E-2</v>
      </c>
      <c r="W6935" s="17">
        <f t="shared" si="541"/>
        <v>2014</v>
      </c>
      <c r="X6935" t="str">
        <f t="shared" si="542"/>
        <v>Jul-2014</v>
      </c>
      <c r="Y6935" s="17">
        <f t="shared" si="543"/>
        <v>4</v>
      </c>
      <c r="Z6935" t="str">
        <f t="shared" si="544"/>
        <v>11-20%</v>
      </c>
      <c r="AA6935" s="17">
        <f>IF(COUNTIF($B$2:B6935,B6935)=1,1,0)</f>
        <v>0</v>
      </c>
      <c r="AB6935" s="17">
        <f>IF(COUNTIF($F$2:F6935,F6935)=1,1,0)</f>
        <v>0</v>
      </c>
    </row>
    <row r="6936" spans="1:28" x14ac:dyDescent="0.2">
      <c r="A6936" s="17">
        <v>6935</v>
      </c>
      <c r="B6936" t="s">
        <v>9217</v>
      </c>
      <c r="C6936" s="18">
        <v>41834</v>
      </c>
      <c r="D6936" s="18">
        <v>41838</v>
      </c>
      <c r="E6936" t="s">
        <v>77</v>
      </c>
      <c r="F6936" t="s">
        <v>3904</v>
      </c>
      <c r="G6936" t="s">
        <v>3905</v>
      </c>
      <c r="H6936" t="s">
        <v>53</v>
      </c>
      <c r="I6936" t="s">
        <v>54</v>
      </c>
      <c r="J6936" t="s">
        <v>173</v>
      </c>
      <c r="K6936" t="s">
        <v>174</v>
      </c>
      <c r="L6936">
        <v>19140</v>
      </c>
      <c r="M6936" t="s">
        <v>175</v>
      </c>
      <c r="N6936" t="s">
        <v>4262</v>
      </c>
      <c r="O6936" t="s">
        <v>73</v>
      </c>
      <c r="P6936" t="s">
        <v>95</v>
      </c>
      <c r="Q6936" t="s">
        <v>4263</v>
      </c>
      <c r="R6936" s="19">
        <v>41.584000000000003</v>
      </c>
      <c r="S6936" s="17">
        <v>2</v>
      </c>
      <c r="T6936" s="20">
        <v>0.2</v>
      </c>
      <c r="U6936" s="19">
        <v>4.6782000000000004</v>
      </c>
      <c r="V6936" s="20">
        <f t="shared" si="540"/>
        <v>0.1125</v>
      </c>
      <c r="W6936" s="17">
        <f t="shared" si="541"/>
        <v>2014</v>
      </c>
      <c r="X6936" t="str">
        <f t="shared" si="542"/>
        <v>Jul-2014</v>
      </c>
      <c r="Y6936" s="17">
        <f t="shared" si="543"/>
        <v>4</v>
      </c>
      <c r="Z6936" t="str">
        <f t="shared" si="544"/>
        <v>11-20%</v>
      </c>
      <c r="AA6936" s="17">
        <f>IF(COUNTIF($B$2:B6936,B6936)=1,1,0)</f>
        <v>0</v>
      </c>
      <c r="AB6936" s="17">
        <f>IF(COUNTIF($F$2:F6936,F6936)=1,1,0)</f>
        <v>0</v>
      </c>
    </row>
    <row r="6937" spans="1:28" x14ac:dyDescent="0.2">
      <c r="A6937" s="17">
        <v>6936</v>
      </c>
      <c r="B6937" t="s">
        <v>9220</v>
      </c>
      <c r="C6937" s="18">
        <v>43069</v>
      </c>
      <c r="D6937" s="18">
        <v>43072</v>
      </c>
      <c r="E6937" t="s">
        <v>50</v>
      </c>
      <c r="F6937" t="s">
        <v>1414</v>
      </c>
      <c r="G6937" t="s">
        <v>1415</v>
      </c>
      <c r="H6937" t="s">
        <v>68</v>
      </c>
      <c r="I6937" t="s">
        <v>54</v>
      </c>
      <c r="J6937" t="s">
        <v>4208</v>
      </c>
      <c r="K6937" t="s">
        <v>131</v>
      </c>
      <c r="L6937">
        <v>79907</v>
      </c>
      <c r="M6937" t="s">
        <v>132</v>
      </c>
      <c r="N6937" t="s">
        <v>471</v>
      </c>
      <c r="O6937" t="s">
        <v>98</v>
      </c>
      <c r="P6937" t="s">
        <v>188</v>
      </c>
      <c r="Q6937" t="s">
        <v>472</v>
      </c>
      <c r="R6937" s="19">
        <v>95.975999999999999</v>
      </c>
      <c r="S6937" s="17">
        <v>3</v>
      </c>
      <c r="T6937" s="20">
        <v>0.2</v>
      </c>
      <c r="U6937" s="19">
        <v>-10.7973</v>
      </c>
      <c r="V6937" s="20">
        <f t="shared" si="540"/>
        <v>-0.1125</v>
      </c>
      <c r="W6937" s="17">
        <f t="shared" si="541"/>
        <v>2017</v>
      </c>
      <c r="X6937" t="str">
        <f t="shared" si="542"/>
        <v>Nov-2017</v>
      </c>
      <c r="Y6937" s="17">
        <f t="shared" si="543"/>
        <v>3</v>
      </c>
      <c r="Z6937" t="str">
        <f t="shared" si="544"/>
        <v>11-20%</v>
      </c>
      <c r="AA6937" s="17">
        <f>IF(COUNTIF($B$2:B6937,B6937)=1,1,0)</f>
        <v>1</v>
      </c>
      <c r="AB6937" s="17">
        <f>IF(COUNTIF($F$2:F6937,F6937)=1,1,0)</f>
        <v>0</v>
      </c>
    </row>
    <row r="6938" spans="1:28" x14ac:dyDescent="0.2">
      <c r="A6938" s="17">
        <v>6937</v>
      </c>
      <c r="B6938" t="s">
        <v>9221</v>
      </c>
      <c r="C6938" s="18">
        <v>42615</v>
      </c>
      <c r="D6938" s="18">
        <v>42617</v>
      </c>
      <c r="E6938" t="s">
        <v>215</v>
      </c>
      <c r="F6938" t="s">
        <v>5772</v>
      </c>
      <c r="G6938" t="s">
        <v>5773</v>
      </c>
      <c r="H6938" t="s">
        <v>129</v>
      </c>
      <c r="I6938" t="s">
        <v>54</v>
      </c>
      <c r="J6938" t="s">
        <v>330</v>
      </c>
      <c r="K6938" t="s">
        <v>238</v>
      </c>
      <c r="L6938">
        <v>60653</v>
      </c>
      <c r="M6938" t="s">
        <v>132</v>
      </c>
      <c r="N6938" t="s">
        <v>9222</v>
      </c>
      <c r="O6938" t="s">
        <v>59</v>
      </c>
      <c r="P6938" t="s">
        <v>92</v>
      </c>
      <c r="Q6938" t="s">
        <v>9223</v>
      </c>
      <c r="R6938" s="19">
        <v>84.272000000000006</v>
      </c>
      <c r="S6938" s="17">
        <v>2</v>
      </c>
      <c r="T6938" s="20">
        <v>0.6</v>
      </c>
      <c r="U6938" s="19">
        <v>-75.844800000000006</v>
      </c>
      <c r="V6938" s="20">
        <f t="shared" si="540"/>
        <v>-0.9</v>
      </c>
      <c r="W6938" s="17">
        <f t="shared" si="541"/>
        <v>2016</v>
      </c>
      <c r="X6938" t="str">
        <f t="shared" si="542"/>
        <v>Sep-2016</v>
      </c>
      <c r="Y6938" s="17">
        <f t="shared" si="543"/>
        <v>2</v>
      </c>
      <c r="Z6938" t="str">
        <f t="shared" si="544"/>
        <v>Over 50%</v>
      </c>
      <c r="AA6938" s="17">
        <f>IF(COUNTIF($B$2:B6938,B6938)=1,1,0)</f>
        <v>1</v>
      </c>
      <c r="AB6938" s="17">
        <f>IF(COUNTIF($F$2:F6938,F6938)=1,1,0)</f>
        <v>0</v>
      </c>
    </row>
    <row r="6939" spans="1:28" x14ac:dyDescent="0.2">
      <c r="A6939" s="17">
        <v>6938</v>
      </c>
      <c r="B6939" t="s">
        <v>9224</v>
      </c>
      <c r="C6939" s="18">
        <v>41805</v>
      </c>
      <c r="D6939" s="18">
        <v>41805</v>
      </c>
      <c r="E6939" t="s">
        <v>1320</v>
      </c>
      <c r="F6939" t="s">
        <v>4397</v>
      </c>
      <c r="G6939" t="s">
        <v>4398</v>
      </c>
      <c r="H6939" t="s">
        <v>53</v>
      </c>
      <c r="I6939" t="s">
        <v>54</v>
      </c>
      <c r="J6939" t="s">
        <v>4208</v>
      </c>
      <c r="K6939" t="s">
        <v>131</v>
      </c>
      <c r="L6939">
        <v>79907</v>
      </c>
      <c r="M6939" t="s">
        <v>132</v>
      </c>
      <c r="N6939" t="s">
        <v>8593</v>
      </c>
      <c r="O6939" t="s">
        <v>73</v>
      </c>
      <c r="P6939" t="s">
        <v>117</v>
      </c>
      <c r="Q6939" t="s">
        <v>8594</v>
      </c>
      <c r="R6939" s="19">
        <v>36.543999999999997</v>
      </c>
      <c r="S6939" s="17">
        <v>2</v>
      </c>
      <c r="T6939" s="20">
        <v>0.2</v>
      </c>
      <c r="U6939" s="19">
        <v>11.876799999999999</v>
      </c>
      <c r="V6939" s="20">
        <f t="shared" si="540"/>
        <v>0.32500000000000001</v>
      </c>
      <c r="W6939" s="17">
        <f t="shared" si="541"/>
        <v>2014</v>
      </c>
      <c r="X6939" t="str">
        <f t="shared" si="542"/>
        <v>Jun-2014</v>
      </c>
      <c r="Y6939" s="17">
        <f t="shared" si="543"/>
        <v>0</v>
      </c>
      <c r="Z6939" t="str">
        <f t="shared" si="544"/>
        <v>11-20%</v>
      </c>
      <c r="AA6939" s="17">
        <f>IF(COUNTIF($B$2:B6939,B6939)=1,1,0)</f>
        <v>1</v>
      </c>
      <c r="AB6939" s="17">
        <f>IF(COUNTIF($F$2:F6939,F6939)=1,1,0)</f>
        <v>0</v>
      </c>
    </row>
    <row r="6940" spans="1:28" x14ac:dyDescent="0.2">
      <c r="A6940" s="17">
        <v>6939</v>
      </c>
      <c r="B6940" t="s">
        <v>9225</v>
      </c>
      <c r="C6940" s="18">
        <v>42679</v>
      </c>
      <c r="D6940" s="18">
        <v>42683</v>
      </c>
      <c r="E6940" t="s">
        <v>77</v>
      </c>
      <c r="F6940" t="s">
        <v>3522</v>
      </c>
      <c r="G6940" t="s">
        <v>3523</v>
      </c>
      <c r="H6940" t="s">
        <v>53</v>
      </c>
      <c r="I6940" t="s">
        <v>54</v>
      </c>
      <c r="J6940" t="s">
        <v>122</v>
      </c>
      <c r="K6940" t="s">
        <v>123</v>
      </c>
      <c r="L6940">
        <v>98105</v>
      </c>
      <c r="M6940" t="s">
        <v>71</v>
      </c>
      <c r="N6940" t="s">
        <v>9226</v>
      </c>
      <c r="O6940" t="s">
        <v>98</v>
      </c>
      <c r="P6940" t="s">
        <v>188</v>
      </c>
      <c r="Q6940" t="s">
        <v>9227</v>
      </c>
      <c r="R6940" s="19">
        <v>479.72</v>
      </c>
      <c r="S6940" s="17">
        <v>4</v>
      </c>
      <c r="T6940" s="20">
        <v>0</v>
      </c>
      <c r="U6940" s="19">
        <v>52.769199999999998</v>
      </c>
      <c r="V6940" s="20">
        <f t="shared" si="540"/>
        <v>0.10999999999999999</v>
      </c>
      <c r="W6940" s="17">
        <f t="shared" si="541"/>
        <v>2016</v>
      </c>
      <c r="X6940" t="str">
        <f t="shared" si="542"/>
        <v>Nov-2016</v>
      </c>
      <c r="Y6940" s="17">
        <f t="shared" si="543"/>
        <v>4</v>
      </c>
      <c r="Z6940" t="str">
        <f t="shared" si="544"/>
        <v>0% (No Discount)</v>
      </c>
      <c r="AA6940" s="17">
        <f>IF(COUNTIF($B$2:B6940,B6940)=1,1,0)</f>
        <v>1</v>
      </c>
      <c r="AB6940" s="17">
        <f>IF(COUNTIF($F$2:F6940,F6940)=1,1,0)</f>
        <v>0</v>
      </c>
    </row>
    <row r="6941" spans="1:28" x14ac:dyDescent="0.2">
      <c r="A6941" s="17">
        <v>6940</v>
      </c>
      <c r="B6941" t="s">
        <v>9228</v>
      </c>
      <c r="C6941" s="18">
        <v>42912</v>
      </c>
      <c r="D6941" s="18">
        <v>42916</v>
      </c>
      <c r="E6941" t="s">
        <v>77</v>
      </c>
      <c r="F6941" t="s">
        <v>5412</v>
      </c>
      <c r="G6941" t="s">
        <v>5413</v>
      </c>
      <c r="H6941" t="s">
        <v>68</v>
      </c>
      <c r="I6941" t="s">
        <v>54</v>
      </c>
      <c r="J6941" t="s">
        <v>293</v>
      </c>
      <c r="K6941" t="s">
        <v>294</v>
      </c>
      <c r="L6941">
        <v>10009</v>
      </c>
      <c r="M6941" t="s">
        <v>175</v>
      </c>
      <c r="N6941" t="s">
        <v>2629</v>
      </c>
      <c r="O6941" t="s">
        <v>73</v>
      </c>
      <c r="P6941" t="s">
        <v>102</v>
      </c>
      <c r="Q6941" t="s">
        <v>2630</v>
      </c>
      <c r="R6941" s="19">
        <v>102.36799999999999</v>
      </c>
      <c r="S6941" s="17">
        <v>2</v>
      </c>
      <c r="T6941" s="20">
        <v>0.2</v>
      </c>
      <c r="U6941" s="19">
        <v>37.108400000000003</v>
      </c>
      <c r="V6941" s="20">
        <f t="shared" si="540"/>
        <v>0.36250000000000004</v>
      </c>
      <c r="W6941" s="17">
        <f t="shared" si="541"/>
        <v>2017</v>
      </c>
      <c r="X6941" t="str">
        <f t="shared" si="542"/>
        <v>Jun-2017</v>
      </c>
      <c r="Y6941" s="17">
        <f t="shared" si="543"/>
        <v>4</v>
      </c>
      <c r="Z6941" t="str">
        <f t="shared" si="544"/>
        <v>11-20%</v>
      </c>
      <c r="AA6941" s="17">
        <f>IF(COUNTIF($B$2:B6941,B6941)=1,1,0)</f>
        <v>1</v>
      </c>
      <c r="AB6941" s="17">
        <f>IF(COUNTIF($F$2:F6941,F6941)=1,1,0)</f>
        <v>0</v>
      </c>
    </row>
    <row r="6942" spans="1:28" x14ac:dyDescent="0.2">
      <c r="A6942" s="17">
        <v>6941</v>
      </c>
      <c r="B6942" t="s">
        <v>9228</v>
      </c>
      <c r="C6942" s="18">
        <v>42912</v>
      </c>
      <c r="D6942" s="18">
        <v>42916</v>
      </c>
      <c r="E6942" t="s">
        <v>77</v>
      </c>
      <c r="F6942" t="s">
        <v>5412</v>
      </c>
      <c r="G6942" t="s">
        <v>5413</v>
      </c>
      <c r="H6942" t="s">
        <v>68</v>
      </c>
      <c r="I6942" t="s">
        <v>54</v>
      </c>
      <c r="J6942" t="s">
        <v>293</v>
      </c>
      <c r="K6942" t="s">
        <v>294</v>
      </c>
      <c r="L6942">
        <v>10009</v>
      </c>
      <c r="M6942" t="s">
        <v>175</v>
      </c>
      <c r="N6942" t="s">
        <v>2651</v>
      </c>
      <c r="O6942" t="s">
        <v>73</v>
      </c>
      <c r="P6942" t="s">
        <v>606</v>
      </c>
      <c r="Q6942" t="s">
        <v>2652</v>
      </c>
      <c r="R6942" s="19">
        <v>28.4</v>
      </c>
      <c r="S6942" s="17">
        <v>5</v>
      </c>
      <c r="T6942" s="20">
        <v>0</v>
      </c>
      <c r="U6942" s="19">
        <v>8.2360000000000007</v>
      </c>
      <c r="V6942" s="20">
        <f t="shared" si="540"/>
        <v>0.29000000000000004</v>
      </c>
      <c r="W6942" s="17">
        <f t="shared" si="541"/>
        <v>2017</v>
      </c>
      <c r="X6942" t="str">
        <f t="shared" si="542"/>
        <v>Jun-2017</v>
      </c>
      <c r="Y6942" s="17">
        <f t="shared" si="543"/>
        <v>4</v>
      </c>
      <c r="Z6942" t="str">
        <f t="shared" si="544"/>
        <v>0% (No Discount)</v>
      </c>
      <c r="AA6942" s="17">
        <f>IF(COUNTIF($B$2:B6942,B6942)=1,1,0)</f>
        <v>0</v>
      </c>
      <c r="AB6942" s="17">
        <f>IF(COUNTIF($F$2:F6942,F6942)=1,1,0)</f>
        <v>0</v>
      </c>
    </row>
    <row r="6943" spans="1:28" x14ac:dyDescent="0.2">
      <c r="A6943" s="17">
        <v>6942</v>
      </c>
      <c r="B6943" t="s">
        <v>9228</v>
      </c>
      <c r="C6943" s="18">
        <v>42912</v>
      </c>
      <c r="D6943" s="18">
        <v>42916</v>
      </c>
      <c r="E6943" t="s">
        <v>77</v>
      </c>
      <c r="F6943" t="s">
        <v>5412</v>
      </c>
      <c r="G6943" t="s">
        <v>5413</v>
      </c>
      <c r="H6943" t="s">
        <v>68</v>
      </c>
      <c r="I6943" t="s">
        <v>54</v>
      </c>
      <c r="J6943" t="s">
        <v>293</v>
      </c>
      <c r="K6943" t="s">
        <v>294</v>
      </c>
      <c r="L6943">
        <v>10009</v>
      </c>
      <c r="M6943" t="s">
        <v>175</v>
      </c>
      <c r="N6943" t="s">
        <v>2043</v>
      </c>
      <c r="O6943" t="s">
        <v>73</v>
      </c>
      <c r="P6943" t="s">
        <v>86</v>
      </c>
      <c r="Q6943" t="s">
        <v>2044</v>
      </c>
      <c r="R6943" s="19">
        <v>713.88</v>
      </c>
      <c r="S6943" s="17">
        <v>4</v>
      </c>
      <c r="T6943" s="20">
        <v>0</v>
      </c>
      <c r="U6943" s="19">
        <v>214.16399999999999</v>
      </c>
      <c r="V6943" s="20">
        <f t="shared" si="540"/>
        <v>0.3</v>
      </c>
      <c r="W6943" s="17">
        <f t="shared" si="541"/>
        <v>2017</v>
      </c>
      <c r="X6943" t="str">
        <f t="shared" si="542"/>
        <v>Jun-2017</v>
      </c>
      <c r="Y6943" s="17">
        <f t="shared" si="543"/>
        <v>4</v>
      </c>
      <c r="Z6943" t="str">
        <f t="shared" si="544"/>
        <v>0% (No Discount)</v>
      </c>
      <c r="AA6943" s="17">
        <f>IF(COUNTIF($B$2:B6943,B6943)=1,1,0)</f>
        <v>0</v>
      </c>
      <c r="AB6943" s="17">
        <f>IF(COUNTIF($F$2:F6943,F6943)=1,1,0)</f>
        <v>0</v>
      </c>
    </row>
    <row r="6944" spans="1:28" x14ac:dyDescent="0.2">
      <c r="A6944" s="17">
        <v>6943</v>
      </c>
      <c r="B6944" t="s">
        <v>9228</v>
      </c>
      <c r="C6944" s="18">
        <v>42912</v>
      </c>
      <c r="D6944" s="18">
        <v>42916</v>
      </c>
      <c r="E6944" t="s">
        <v>77</v>
      </c>
      <c r="F6944" t="s">
        <v>5412</v>
      </c>
      <c r="G6944" t="s">
        <v>5413</v>
      </c>
      <c r="H6944" t="s">
        <v>68</v>
      </c>
      <c r="I6944" t="s">
        <v>54</v>
      </c>
      <c r="J6944" t="s">
        <v>293</v>
      </c>
      <c r="K6944" t="s">
        <v>294</v>
      </c>
      <c r="L6944">
        <v>10009</v>
      </c>
      <c r="M6944" t="s">
        <v>175</v>
      </c>
      <c r="N6944" t="s">
        <v>5216</v>
      </c>
      <c r="O6944" t="s">
        <v>73</v>
      </c>
      <c r="P6944" t="s">
        <v>117</v>
      </c>
      <c r="Q6944" t="s">
        <v>5217</v>
      </c>
      <c r="R6944" s="19">
        <v>68.52</v>
      </c>
      <c r="S6944" s="17">
        <v>3</v>
      </c>
      <c r="T6944" s="20">
        <v>0</v>
      </c>
      <c r="U6944" s="19">
        <v>31.519200000000001</v>
      </c>
      <c r="V6944" s="20">
        <f t="shared" si="540"/>
        <v>0.46</v>
      </c>
      <c r="W6944" s="17">
        <f t="shared" si="541"/>
        <v>2017</v>
      </c>
      <c r="X6944" t="str">
        <f t="shared" si="542"/>
        <v>Jun-2017</v>
      </c>
      <c r="Y6944" s="17">
        <f t="shared" si="543"/>
        <v>4</v>
      </c>
      <c r="Z6944" t="str">
        <f t="shared" si="544"/>
        <v>0% (No Discount)</v>
      </c>
      <c r="AA6944" s="17">
        <f>IF(COUNTIF($B$2:B6944,B6944)=1,1,0)</f>
        <v>0</v>
      </c>
      <c r="AB6944" s="17">
        <f>IF(COUNTIF($F$2:F6944,F6944)=1,1,0)</f>
        <v>0</v>
      </c>
    </row>
    <row r="6945" spans="1:28" x14ac:dyDescent="0.2">
      <c r="A6945" s="17">
        <v>6944</v>
      </c>
      <c r="B6945" t="s">
        <v>9229</v>
      </c>
      <c r="C6945" s="18">
        <v>42210</v>
      </c>
      <c r="D6945" s="18">
        <v>42215</v>
      </c>
      <c r="E6945" t="s">
        <v>77</v>
      </c>
      <c r="F6945" t="s">
        <v>6727</v>
      </c>
      <c r="G6945" t="s">
        <v>6728</v>
      </c>
      <c r="H6945" t="s">
        <v>53</v>
      </c>
      <c r="I6945" t="s">
        <v>54</v>
      </c>
      <c r="J6945" t="s">
        <v>69</v>
      </c>
      <c r="K6945" t="s">
        <v>70</v>
      </c>
      <c r="L6945">
        <v>90032</v>
      </c>
      <c r="M6945" t="s">
        <v>71</v>
      </c>
      <c r="N6945" t="s">
        <v>9230</v>
      </c>
      <c r="O6945" t="s">
        <v>98</v>
      </c>
      <c r="P6945" t="s">
        <v>99</v>
      </c>
      <c r="Q6945" t="s">
        <v>9231</v>
      </c>
      <c r="R6945" s="19">
        <v>623.96</v>
      </c>
      <c r="S6945" s="17">
        <v>5</v>
      </c>
      <c r="T6945" s="20">
        <v>0.2</v>
      </c>
      <c r="U6945" s="19">
        <v>38.997500000000002</v>
      </c>
      <c r="V6945" s="20">
        <f t="shared" si="540"/>
        <v>6.25E-2</v>
      </c>
      <c r="W6945" s="17">
        <f t="shared" si="541"/>
        <v>2015</v>
      </c>
      <c r="X6945" t="str">
        <f t="shared" si="542"/>
        <v>Jul-2015</v>
      </c>
      <c r="Y6945" s="17">
        <f t="shared" si="543"/>
        <v>5</v>
      </c>
      <c r="Z6945" t="str">
        <f t="shared" si="544"/>
        <v>11-20%</v>
      </c>
      <c r="AA6945" s="17">
        <f>IF(COUNTIF($B$2:B6945,B6945)=1,1,0)</f>
        <v>1</v>
      </c>
      <c r="AB6945" s="17">
        <f>IF(COUNTIF($F$2:F6945,F6945)=1,1,0)</f>
        <v>0</v>
      </c>
    </row>
    <row r="6946" spans="1:28" x14ac:dyDescent="0.2">
      <c r="A6946" s="17">
        <v>6945</v>
      </c>
      <c r="B6946" t="s">
        <v>9232</v>
      </c>
      <c r="C6946" s="18">
        <v>41905</v>
      </c>
      <c r="D6946" s="18">
        <v>41909</v>
      </c>
      <c r="E6946" t="s">
        <v>77</v>
      </c>
      <c r="F6946" t="s">
        <v>8323</v>
      </c>
      <c r="G6946" t="s">
        <v>8324</v>
      </c>
      <c r="H6946" t="s">
        <v>68</v>
      </c>
      <c r="I6946" t="s">
        <v>54</v>
      </c>
      <c r="J6946" t="s">
        <v>634</v>
      </c>
      <c r="K6946" t="s">
        <v>272</v>
      </c>
      <c r="L6946">
        <v>19711</v>
      </c>
      <c r="M6946" t="s">
        <v>175</v>
      </c>
      <c r="N6946" t="s">
        <v>3932</v>
      </c>
      <c r="O6946" t="s">
        <v>73</v>
      </c>
      <c r="P6946" t="s">
        <v>102</v>
      </c>
      <c r="Q6946" t="s">
        <v>3933</v>
      </c>
      <c r="R6946" s="19">
        <v>11.12</v>
      </c>
      <c r="S6946" s="17">
        <v>4</v>
      </c>
      <c r="T6946" s="20">
        <v>0</v>
      </c>
      <c r="U6946" s="19">
        <v>5.4488000000000003</v>
      </c>
      <c r="V6946" s="20">
        <f t="shared" si="540"/>
        <v>0.49000000000000005</v>
      </c>
      <c r="W6946" s="17">
        <f t="shared" si="541"/>
        <v>2014</v>
      </c>
      <c r="X6946" t="str">
        <f t="shared" si="542"/>
        <v>Sep-2014</v>
      </c>
      <c r="Y6946" s="17">
        <f t="shared" si="543"/>
        <v>4</v>
      </c>
      <c r="Z6946" t="str">
        <f t="shared" si="544"/>
        <v>0% (No Discount)</v>
      </c>
      <c r="AA6946" s="17">
        <f>IF(COUNTIF($B$2:B6946,B6946)=1,1,0)</f>
        <v>1</v>
      </c>
      <c r="AB6946" s="17">
        <f>IF(COUNTIF($F$2:F6946,F6946)=1,1,0)</f>
        <v>0</v>
      </c>
    </row>
    <row r="6947" spans="1:28" x14ac:dyDescent="0.2">
      <c r="A6947" s="17">
        <v>6946</v>
      </c>
      <c r="B6947" t="s">
        <v>9233</v>
      </c>
      <c r="C6947" s="18">
        <v>42643</v>
      </c>
      <c r="D6947" s="18">
        <v>42647</v>
      </c>
      <c r="E6947" t="s">
        <v>77</v>
      </c>
      <c r="F6947" t="s">
        <v>3503</v>
      </c>
      <c r="G6947" t="s">
        <v>3504</v>
      </c>
      <c r="H6947" t="s">
        <v>53</v>
      </c>
      <c r="I6947" t="s">
        <v>54</v>
      </c>
      <c r="J6947" t="s">
        <v>293</v>
      </c>
      <c r="K6947" t="s">
        <v>294</v>
      </c>
      <c r="L6947">
        <v>10011</v>
      </c>
      <c r="M6947" t="s">
        <v>175</v>
      </c>
      <c r="N6947" t="s">
        <v>4919</v>
      </c>
      <c r="O6947" t="s">
        <v>59</v>
      </c>
      <c r="P6947" t="s">
        <v>60</v>
      </c>
      <c r="Q6947" t="s">
        <v>4920</v>
      </c>
      <c r="R6947" s="19">
        <v>523.91999999999996</v>
      </c>
      <c r="S6947" s="17">
        <v>5</v>
      </c>
      <c r="T6947" s="20">
        <v>0.2</v>
      </c>
      <c r="U6947" s="19">
        <v>-26.196000000000002</v>
      </c>
      <c r="V6947" s="20">
        <f t="shared" si="540"/>
        <v>-5.000000000000001E-2</v>
      </c>
      <c r="W6947" s="17">
        <f t="shared" si="541"/>
        <v>2016</v>
      </c>
      <c r="X6947" t="str">
        <f t="shared" si="542"/>
        <v>Sep-2016</v>
      </c>
      <c r="Y6947" s="17">
        <f t="shared" si="543"/>
        <v>4</v>
      </c>
      <c r="Z6947" t="str">
        <f t="shared" si="544"/>
        <v>11-20%</v>
      </c>
      <c r="AA6947" s="17">
        <f>IF(COUNTIF($B$2:B6947,B6947)=1,1,0)</f>
        <v>1</v>
      </c>
      <c r="AB6947" s="17">
        <f>IF(COUNTIF($F$2:F6947,F6947)=1,1,0)</f>
        <v>0</v>
      </c>
    </row>
    <row r="6948" spans="1:28" x14ac:dyDescent="0.2">
      <c r="A6948" s="17">
        <v>6947</v>
      </c>
      <c r="B6948" t="s">
        <v>9234</v>
      </c>
      <c r="C6948" s="18">
        <v>42317</v>
      </c>
      <c r="D6948" s="18">
        <v>42321</v>
      </c>
      <c r="E6948" t="s">
        <v>77</v>
      </c>
      <c r="F6948" t="s">
        <v>2282</v>
      </c>
      <c r="G6948" t="s">
        <v>2283</v>
      </c>
      <c r="H6948" t="s">
        <v>129</v>
      </c>
      <c r="I6948" t="s">
        <v>54</v>
      </c>
      <c r="J6948" t="s">
        <v>594</v>
      </c>
      <c r="K6948" t="s">
        <v>70</v>
      </c>
      <c r="L6948">
        <v>95661</v>
      </c>
      <c r="M6948" t="s">
        <v>71</v>
      </c>
      <c r="N6948" t="s">
        <v>1259</v>
      </c>
      <c r="O6948" t="s">
        <v>73</v>
      </c>
      <c r="P6948" t="s">
        <v>296</v>
      </c>
      <c r="Q6948" t="s">
        <v>1260</v>
      </c>
      <c r="R6948" s="19">
        <v>2.48</v>
      </c>
      <c r="S6948" s="17">
        <v>2</v>
      </c>
      <c r="T6948" s="20">
        <v>0</v>
      </c>
      <c r="U6948" s="19">
        <v>1.1656</v>
      </c>
      <c r="V6948" s="20">
        <f t="shared" si="540"/>
        <v>0.47</v>
      </c>
      <c r="W6948" s="17">
        <f t="shared" si="541"/>
        <v>2015</v>
      </c>
      <c r="X6948" t="str">
        <f t="shared" si="542"/>
        <v>Nov-2015</v>
      </c>
      <c r="Y6948" s="17">
        <f t="shared" si="543"/>
        <v>4</v>
      </c>
      <c r="Z6948" t="str">
        <f t="shared" si="544"/>
        <v>0% (No Discount)</v>
      </c>
      <c r="AA6948" s="17">
        <f>IF(COUNTIF($B$2:B6948,B6948)=1,1,0)</f>
        <v>1</v>
      </c>
      <c r="AB6948" s="17">
        <f>IF(COUNTIF($F$2:F6948,F6948)=1,1,0)</f>
        <v>0</v>
      </c>
    </row>
    <row r="6949" spans="1:28" x14ac:dyDescent="0.2">
      <c r="A6949" s="17">
        <v>6948</v>
      </c>
      <c r="B6949" t="s">
        <v>9235</v>
      </c>
      <c r="C6949" s="18">
        <v>42119</v>
      </c>
      <c r="D6949" s="18">
        <v>42123</v>
      </c>
      <c r="E6949" t="s">
        <v>77</v>
      </c>
      <c r="F6949" t="s">
        <v>2006</v>
      </c>
      <c r="G6949" t="s">
        <v>2007</v>
      </c>
      <c r="H6949" t="s">
        <v>53</v>
      </c>
      <c r="I6949" t="s">
        <v>54</v>
      </c>
      <c r="J6949" t="s">
        <v>483</v>
      </c>
      <c r="K6949" t="s">
        <v>238</v>
      </c>
      <c r="L6949">
        <v>60505</v>
      </c>
      <c r="M6949" t="s">
        <v>132</v>
      </c>
      <c r="N6949" t="s">
        <v>3724</v>
      </c>
      <c r="O6949" t="s">
        <v>73</v>
      </c>
      <c r="P6949" t="s">
        <v>86</v>
      </c>
      <c r="Q6949" t="s">
        <v>3725</v>
      </c>
      <c r="R6949" s="19">
        <v>221.024</v>
      </c>
      <c r="S6949" s="17">
        <v>2</v>
      </c>
      <c r="T6949" s="20">
        <v>0.2</v>
      </c>
      <c r="U6949" s="19">
        <v>-55.256</v>
      </c>
      <c r="V6949" s="20">
        <f t="shared" si="540"/>
        <v>-0.25</v>
      </c>
      <c r="W6949" s="17">
        <f t="shared" si="541"/>
        <v>2015</v>
      </c>
      <c r="X6949" t="str">
        <f t="shared" si="542"/>
        <v>Apr-2015</v>
      </c>
      <c r="Y6949" s="17">
        <f t="shared" si="543"/>
        <v>4</v>
      </c>
      <c r="Z6949" t="str">
        <f t="shared" si="544"/>
        <v>11-20%</v>
      </c>
      <c r="AA6949" s="17">
        <f>IF(COUNTIF($B$2:B6949,B6949)=1,1,0)</f>
        <v>1</v>
      </c>
      <c r="AB6949" s="17">
        <f>IF(COUNTIF($F$2:F6949,F6949)=1,1,0)</f>
        <v>0</v>
      </c>
    </row>
    <row r="6950" spans="1:28" x14ac:dyDescent="0.2">
      <c r="A6950" s="17">
        <v>6949</v>
      </c>
      <c r="B6950" t="s">
        <v>9235</v>
      </c>
      <c r="C6950" s="18">
        <v>42119</v>
      </c>
      <c r="D6950" s="18">
        <v>42123</v>
      </c>
      <c r="E6950" t="s">
        <v>77</v>
      </c>
      <c r="F6950" t="s">
        <v>2006</v>
      </c>
      <c r="G6950" t="s">
        <v>2007</v>
      </c>
      <c r="H6950" t="s">
        <v>53</v>
      </c>
      <c r="I6950" t="s">
        <v>54</v>
      </c>
      <c r="J6950" t="s">
        <v>483</v>
      </c>
      <c r="K6950" t="s">
        <v>238</v>
      </c>
      <c r="L6950">
        <v>60505</v>
      </c>
      <c r="M6950" t="s">
        <v>132</v>
      </c>
      <c r="N6950" t="s">
        <v>6630</v>
      </c>
      <c r="O6950" t="s">
        <v>59</v>
      </c>
      <c r="P6950" t="s">
        <v>63</v>
      </c>
      <c r="Q6950" t="s">
        <v>6631</v>
      </c>
      <c r="R6950" s="19">
        <v>128.05799999999999</v>
      </c>
      <c r="S6950" s="17">
        <v>3</v>
      </c>
      <c r="T6950" s="20">
        <v>0.3</v>
      </c>
      <c r="U6950" s="19">
        <v>-23.7822</v>
      </c>
      <c r="V6950" s="20">
        <f t="shared" si="540"/>
        <v>-0.18571428571428572</v>
      </c>
      <c r="W6950" s="17">
        <f t="shared" si="541"/>
        <v>2015</v>
      </c>
      <c r="X6950" t="str">
        <f t="shared" si="542"/>
        <v>Apr-2015</v>
      </c>
      <c r="Y6950" s="17">
        <f t="shared" si="543"/>
        <v>4</v>
      </c>
      <c r="Z6950" t="str">
        <f t="shared" si="544"/>
        <v>21-30%</v>
      </c>
      <c r="AA6950" s="17">
        <f>IF(COUNTIF($B$2:B6950,B6950)=1,1,0)</f>
        <v>0</v>
      </c>
      <c r="AB6950" s="17">
        <f>IF(COUNTIF($F$2:F6950,F6950)=1,1,0)</f>
        <v>0</v>
      </c>
    </row>
    <row r="6951" spans="1:28" x14ac:dyDescent="0.2">
      <c r="A6951" s="17">
        <v>6950</v>
      </c>
      <c r="B6951" t="s">
        <v>9236</v>
      </c>
      <c r="C6951" s="18">
        <v>43058</v>
      </c>
      <c r="D6951" s="18">
        <v>43058</v>
      </c>
      <c r="E6951" t="s">
        <v>1320</v>
      </c>
      <c r="F6951" t="s">
        <v>3375</v>
      </c>
      <c r="G6951" t="s">
        <v>3376</v>
      </c>
      <c r="H6951" t="s">
        <v>129</v>
      </c>
      <c r="I6951" t="s">
        <v>54</v>
      </c>
      <c r="J6951" t="s">
        <v>293</v>
      </c>
      <c r="K6951" t="s">
        <v>294</v>
      </c>
      <c r="L6951">
        <v>10011</v>
      </c>
      <c r="M6951" t="s">
        <v>175</v>
      </c>
      <c r="N6951" t="s">
        <v>4529</v>
      </c>
      <c r="O6951" t="s">
        <v>73</v>
      </c>
      <c r="P6951" t="s">
        <v>102</v>
      </c>
      <c r="Q6951" t="s">
        <v>4530</v>
      </c>
      <c r="R6951" s="19">
        <v>58.408000000000001</v>
      </c>
      <c r="S6951" s="17">
        <v>7</v>
      </c>
      <c r="T6951" s="20">
        <v>0.2</v>
      </c>
      <c r="U6951" s="19">
        <v>18.252500000000001</v>
      </c>
      <c r="V6951" s="20">
        <f t="shared" si="540"/>
        <v>0.3125</v>
      </c>
      <c r="W6951" s="17">
        <f t="shared" si="541"/>
        <v>2017</v>
      </c>
      <c r="X6951" t="str">
        <f t="shared" si="542"/>
        <v>Nov-2017</v>
      </c>
      <c r="Y6951" s="17">
        <f t="shared" si="543"/>
        <v>0</v>
      </c>
      <c r="Z6951" t="str">
        <f t="shared" si="544"/>
        <v>11-20%</v>
      </c>
      <c r="AA6951" s="17">
        <f>IF(COUNTIF($B$2:B6951,B6951)=1,1,0)</f>
        <v>1</v>
      </c>
      <c r="AB6951" s="17">
        <f>IF(COUNTIF($F$2:F6951,F6951)=1,1,0)</f>
        <v>0</v>
      </c>
    </row>
    <row r="6952" spans="1:28" x14ac:dyDescent="0.2">
      <c r="A6952" s="17">
        <v>6951</v>
      </c>
      <c r="B6952" t="s">
        <v>9236</v>
      </c>
      <c r="C6952" s="18">
        <v>43058</v>
      </c>
      <c r="D6952" s="18">
        <v>43058</v>
      </c>
      <c r="E6952" t="s">
        <v>1320</v>
      </c>
      <c r="F6952" t="s">
        <v>3375</v>
      </c>
      <c r="G6952" t="s">
        <v>3376</v>
      </c>
      <c r="H6952" t="s">
        <v>129</v>
      </c>
      <c r="I6952" t="s">
        <v>54</v>
      </c>
      <c r="J6952" t="s">
        <v>293</v>
      </c>
      <c r="K6952" t="s">
        <v>294</v>
      </c>
      <c r="L6952">
        <v>10011</v>
      </c>
      <c r="M6952" t="s">
        <v>175</v>
      </c>
      <c r="N6952" t="s">
        <v>3842</v>
      </c>
      <c r="O6952" t="s">
        <v>59</v>
      </c>
      <c r="P6952" t="s">
        <v>83</v>
      </c>
      <c r="Q6952" t="s">
        <v>3843</v>
      </c>
      <c r="R6952" s="19">
        <v>79.974000000000004</v>
      </c>
      <c r="S6952" s="17">
        <v>3</v>
      </c>
      <c r="T6952" s="20">
        <v>0.4</v>
      </c>
      <c r="U6952" s="19">
        <v>-29.323799999999999</v>
      </c>
      <c r="V6952" s="20">
        <f t="shared" si="540"/>
        <v>-0.36666666666666664</v>
      </c>
      <c r="W6952" s="17">
        <f t="shared" si="541"/>
        <v>2017</v>
      </c>
      <c r="X6952" t="str">
        <f t="shared" si="542"/>
        <v>Nov-2017</v>
      </c>
      <c r="Y6952" s="17">
        <f t="shared" si="543"/>
        <v>0</v>
      </c>
      <c r="Z6952" t="str">
        <f t="shared" si="544"/>
        <v>31-40%</v>
      </c>
      <c r="AA6952" s="17">
        <f>IF(COUNTIF($B$2:B6952,B6952)=1,1,0)</f>
        <v>0</v>
      </c>
      <c r="AB6952" s="17">
        <f>IF(COUNTIF($F$2:F6952,F6952)=1,1,0)</f>
        <v>0</v>
      </c>
    </row>
    <row r="6953" spans="1:28" x14ac:dyDescent="0.2">
      <c r="A6953" s="17">
        <v>6952</v>
      </c>
      <c r="B6953" t="s">
        <v>9237</v>
      </c>
      <c r="C6953" s="18">
        <v>42328</v>
      </c>
      <c r="D6953" s="18">
        <v>42332</v>
      </c>
      <c r="E6953" t="s">
        <v>77</v>
      </c>
      <c r="F6953" t="s">
        <v>1207</v>
      </c>
      <c r="G6953" t="s">
        <v>1208</v>
      </c>
      <c r="H6953" t="s">
        <v>68</v>
      </c>
      <c r="I6953" t="s">
        <v>54</v>
      </c>
      <c r="J6953" t="s">
        <v>844</v>
      </c>
      <c r="K6953" t="s">
        <v>131</v>
      </c>
      <c r="L6953">
        <v>75217</v>
      </c>
      <c r="M6953" t="s">
        <v>132</v>
      </c>
      <c r="N6953" t="s">
        <v>9238</v>
      </c>
      <c r="O6953" t="s">
        <v>98</v>
      </c>
      <c r="P6953" t="s">
        <v>711</v>
      </c>
      <c r="Q6953" t="s">
        <v>9239</v>
      </c>
      <c r="R6953" s="19">
        <v>479.988</v>
      </c>
      <c r="S6953" s="17">
        <v>2</v>
      </c>
      <c r="T6953" s="20">
        <v>0.4</v>
      </c>
      <c r="U6953" s="19">
        <v>55.998600000000003</v>
      </c>
      <c r="V6953" s="20">
        <f t="shared" si="540"/>
        <v>0.11666666666666667</v>
      </c>
      <c r="W6953" s="17">
        <f t="shared" si="541"/>
        <v>2015</v>
      </c>
      <c r="X6953" t="str">
        <f t="shared" si="542"/>
        <v>Nov-2015</v>
      </c>
      <c r="Y6953" s="17">
        <f t="shared" si="543"/>
        <v>4</v>
      </c>
      <c r="Z6953" t="str">
        <f t="shared" si="544"/>
        <v>31-40%</v>
      </c>
      <c r="AA6953" s="17">
        <f>IF(COUNTIF($B$2:B6953,B6953)=1,1,0)</f>
        <v>1</v>
      </c>
      <c r="AB6953" s="17">
        <f>IF(COUNTIF($F$2:F6953,F6953)=1,1,0)</f>
        <v>0</v>
      </c>
    </row>
    <row r="6954" spans="1:28" x14ac:dyDescent="0.2">
      <c r="A6954" s="17">
        <v>6953</v>
      </c>
      <c r="B6954" t="s">
        <v>9240</v>
      </c>
      <c r="C6954" s="18">
        <v>42279</v>
      </c>
      <c r="D6954" s="18">
        <v>42280</v>
      </c>
      <c r="E6954" t="s">
        <v>215</v>
      </c>
      <c r="F6954" t="s">
        <v>350</v>
      </c>
      <c r="G6954" t="s">
        <v>351</v>
      </c>
      <c r="H6954" t="s">
        <v>53</v>
      </c>
      <c r="I6954" t="s">
        <v>54</v>
      </c>
      <c r="J6954" t="s">
        <v>69</v>
      </c>
      <c r="K6954" t="s">
        <v>70</v>
      </c>
      <c r="L6954">
        <v>90008</v>
      </c>
      <c r="M6954" t="s">
        <v>71</v>
      </c>
      <c r="N6954" t="s">
        <v>4773</v>
      </c>
      <c r="O6954" t="s">
        <v>73</v>
      </c>
      <c r="P6954" t="s">
        <v>102</v>
      </c>
      <c r="Q6954" t="s">
        <v>4774</v>
      </c>
      <c r="R6954" s="19">
        <v>11.808</v>
      </c>
      <c r="S6954" s="17">
        <v>3</v>
      </c>
      <c r="T6954" s="20">
        <v>0.2</v>
      </c>
      <c r="U6954" s="19">
        <v>4.1327999999999996</v>
      </c>
      <c r="V6954" s="20">
        <f t="shared" si="540"/>
        <v>0.35</v>
      </c>
      <c r="W6954" s="17">
        <f t="shared" si="541"/>
        <v>2015</v>
      </c>
      <c r="X6954" t="str">
        <f t="shared" si="542"/>
        <v>Oct-2015</v>
      </c>
      <c r="Y6954" s="17">
        <f t="shared" si="543"/>
        <v>1</v>
      </c>
      <c r="Z6954" t="str">
        <f t="shared" si="544"/>
        <v>11-20%</v>
      </c>
      <c r="AA6954" s="17">
        <f>IF(COUNTIF($B$2:B6954,B6954)=1,1,0)</f>
        <v>1</v>
      </c>
      <c r="AB6954" s="17">
        <f>IF(COUNTIF($F$2:F6954,F6954)=1,1,0)</f>
        <v>0</v>
      </c>
    </row>
    <row r="6955" spans="1:28" x14ac:dyDescent="0.2">
      <c r="A6955" s="17">
        <v>6954</v>
      </c>
      <c r="B6955" t="s">
        <v>9240</v>
      </c>
      <c r="C6955" s="18">
        <v>42279</v>
      </c>
      <c r="D6955" s="18">
        <v>42280</v>
      </c>
      <c r="E6955" t="s">
        <v>215</v>
      </c>
      <c r="F6955" t="s">
        <v>350</v>
      </c>
      <c r="G6955" t="s">
        <v>351</v>
      </c>
      <c r="H6955" t="s">
        <v>53</v>
      </c>
      <c r="I6955" t="s">
        <v>54</v>
      </c>
      <c r="J6955" t="s">
        <v>69</v>
      </c>
      <c r="K6955" t="s">
        <v>70</v>
      </c>
      <c r="L6955">
        <v>90008</v>
      </c>
      <c r="M6955" t="s">
        <v>71</v>
      </c>
      <c r="N6955" t="s">
        <v>7043</v>
      </c>
      <c r="O6955" t="s">
        <v>73</v>
      </c>
      <c r="P6955" t="s">
        <v>102</v>
      </c>
      <c r="Q6955" t="s">
        <v>7044</v>
      </c>
      <c r="R6955" s="19">
        <v>53.567999999999998</v>
      </c>
      <c r="S6955" s="17">
        <v>4</v>
      </c>
      <c r="T6955" s="20">
        <v>0.2</v>
      </c>
      <c r="U6955" s="19">
        <v>19.418399999999998</v>
      </c>
      <c r="V6955" s="20">
        <f t="shared" si="540"/>
        <v>0.36249999999999999</v>
      </c>
      <c r="W6955" s="17">
        <f t="shared" si="541"/>
        <v>2015</v>
      </c>
      <c r="X6955" t="str">
        <f t="shared" si="542"/>
        <v>Oct-2015</v>
      </c>
      <c r="Y6955" s="17">
        <f t="shared" si="543"/>
        <v>1</v>
      </c>
      <c r="Z6955" t="str">
        <f t="shared" si="544"/>
        <v>11-20%</v>
      </c>
      <c r="AA6955" s="17">
        <f>IF(COUNTIF($B$2:B6955,B6955)=1,1,0)</f>
        <v>0</v>
      </c>
      <c r="AB6955" s="17">
        <f>IF(COUNTIF($F$2:F6955,F6955)=1,1,0)</f>
        <v>0</v>
      </c>
    </row>
    <row r="6956" spans="1:28" x14ac:dyDescent="0.2">
      <c r="A6956" s="17">
        <v>6955</v>
      </c>
      <c r="B6956" t="s">
        <v>9240</v>
      </c>
      <c r="C6956" s="18">
        <v>42279</v>
      </c>
      <c r="D6956" s="18">
        <v>42280</v>
      </c>
      <c r="E6956" t="s">
        <v>215</v>
      </c>
      <c r="F6956" t="s">
        <v>350</v>
      </c>
      <c r="G6956" t="s">
        <v>351</v>
      </c>
      <c r="H6956" t="s">
        <v>53</v>
      </c>
      <c r="I6956" t="s">
        <v>54</v>
      </c>
      <c r="J6956" t="s">
        <v>69</v>
      </c>
      <c r="K6956" t="s">
        <v>70</v>
      </c>
      <c r="L6956">
        <v>90008</v>
      </c>
      <c r="M6956" t="s">
        <v>71</v>
      </c>
      <c r="N6956" t="s">
        <v>5683</v>
      </c>
      <c r="O6956" t="s">
        <v>98</v>
      </c>
      <c r="P6956" t="s">
        <v>99</v>
      </c>
      <c r="Q6956" t="s">
        <v>5684</v>
      </c>
      <c r="R6956" s="19">
        <v>503.96</v>
      </c>
      <c r="S6956" s="17">
        <v>5</v>
      </c>
      <c r="T6956" s="20">
        <v>0.2</v>
      </c>
      <c r="U6956" s="19">
        <v>50.396000000000001</v>
      </c>
      <c r="V6956" s="20">
        <f t="shared" si="540"/>
        <v>0.1</v>
      </c>
      <c r="W6956" s="17">
        <f t="shared" si="541"/>
        <v>2015</v>
      </c>
      <c r="X6956" t="str">
        <f t="shared" si="542"/>
        <v>Oct-2015</v>
      </c>
      <c r="Y6956" s="17">
        <f t="shared" si="543"/>
        <v>1</v>
      </c>
      <c r="Z6956" t="str">
        <f t="shared" si="544"/>
        <v>11-20%</v>
      </c>
      <c r="AA6956" s="17">
        <f>IF(COUNTIF($B$2:B6956,B6956)=1,1,0)</f>
        <v>0</v>
      </c>
      <c r="AB6956" s="17">
        <f>IF(COUNTIF($F$2:F6956,F6956)=1,1,0)</f>
        <v>0</v>
      </c>
    </row>
    <row r="6957" spans="1:28" x14ac:dyDescent="0.2">
      <c r="A6957" s="17">
        <v>6956</v>
      </c>
      <c r="B6957" t="s">
        <v>9241</v>
      </c>
      <c r="C6957" s="18">
        <v>42119</v>
      </c>
      <c r="D6957" s="18">
        <v>42126</v>
      </c>
      <c r="E6957" t="s">
        <v>77</v>
      </c>
      <c r="F6957" t="s">
        <v>2713</v>
      </c>
      <c r="G6957" t="s">
        <v>2714</v>
      </c>
      <c r="H6957" t="s">
        <v>68</v>
      </c>
      <c r="I6957" t="s">
        <v>54</v>
      </c>
      <c r="J6957" t="s">
        <v>69</v>
      </c>
      <c r="K6957" t="s">
        <v>70</v>
      </c>
      <c r="L6957">
        <v>90004</v>
      </c>
      <c r="M6957" t="s">
        <v>71</v>
      </c>
      <c r="N6957" t="s">
        <v>3019</v>
      </c>
      <c r="O6957" t="s">
        <v>73</v>
      </c>
      <c r="P6957" t="s">
        <v>200</v>
      </c>
      <c r="Q6957" t="s">
        <v>3020</v>
      </c>
      <c r="R6957" s="19">
        <v>21.34</v>
      </c>
      <c r="S6957" s="17">
        <v>2</v>
      </c>
      <c r="T6957" s="20">
        <v>0</v>
      </c>
      <c r="U6957" s="19">
        <v>9.8163999999999998</v>
      </c>
      <c r="V6957" s="20">
        <f t="shared" si="540"/>
        <v>0.46</v>
      </c>
      <c r="W6957" s="17">
        <f t="shared" si="541"/>
        <v>2015</v>
      </c>
      <c r="X6957" t="str">
        <f t="shared" si="542"/>
        <v>Apr-2015</v>
      </c>
      <c r="Y6957" s="17">
        <f t="shared" si="543"/>
        <v>7</v>
      </c>
      <c r="Z6957" t="str">
        <f t="shared" si="544"/>
        <v>0% (No Discount)</v>
      </c>
      <c r="AA6957" s="17">
        <f>IF(COUNTIF($B$2:B6957,B6957)=1,1,0)</f>
        <v>1</v>
      </c>
      <c r="AB6957" s="17">
        <f>IF(COUNTIF($F$2:F6957,F6957)=1,1,0)</f>
        <v>0</v>
      </c>
    </row>
    <row r="6958" spans="1:28" x14ac:dyDescent="0.2">
      <c r="A6958" s="17">
        <v>6957</v>
      </c>
      <c r="B6958" t="s">
        <v>9242</v>
      </c>
      <c r="C6958" s="18">
        <v>42565</v>
      </c>
      <c r="D6958" s="18">
        <v>42570</v>
      </c>
      <c r="E6958" t="s">
        <v>77</v>
      </c>
      <c r="F6958" t="s">
        <v>9243</v>
      </c>
      <c r="G6958" t="s">
        <v>9244</v>
      </c>
      <c r="H6958" t="s">
        <v>53</v>
      </c>
      <c r="I6958" t="s">
        <v>54</v>
      </c>
      <c r="J6958" t="s">
        <v>524</v>
      </c>
      <c r="K6958" t="s">
        <v>1302</v>
      </c>
      <c r="L6958">
        <v>31907</v>
      </c>
      <c r="M6958" t="s">
        <v>57</v>
      </c>
      <c r="N6958" t="s">
        <v>5551</v>
      </c>
      <c r="O6958" t="s">
        <v>73</v>
      </c>
      <c r="P6958" t="s">
        <v>102</v>
      </c>
      <c r="Q6958" t="s">
        <v>5552</v>
      </c>
      <c r="R6958" s="19">
        <v>36.4</v>
      </c>
      <c r="S6958" s="17">
        <v>5</v>
      </c>
      <c r="T6958" s="20">
        <v>0</v>
      </c>
      <c r="U6958" s="19">
        <v>17.108000000000001</v>
      </c>
      <c r="V6958" s="20">
        <f t="shared" si="540"/>
        <v>0.47000000000000003</v>
      </c>
      <c r="W6958" s="17">
        <f t="shared" si="541"/>
        <v>2016</v>
      </c>
      <c r="X6958" t="str">
        <f t="shared" si="542"/>
        <v>Jul-2016</v>
      </c>
      <c r="Y6958" s="17">
        <f t="shared" si="543"/>
        <v>5</v>
      </c>
      <c r="Z6958" t="str">
        <f t="shared" si="544"/>
        <v>0% (No Discount)</v>
      </c>
      <c r="AA6958" s="17">
        <f>IF(COUNTIF($B$2:B6958,B6958)=1,1,0)</f>
        <v>1</v>
      </c>
      <c r="AB6958" s="17">
        <f>IF(COUNTIF($F$2:F6958,F6958)=1,1,0)</f>
        <v>1</v>
      </c>
    </row>
    <row r="6959" spans="1:28" x14ac:dyDescent="0.2">
      <c r="A6959" s="17">
        <v>6958</v>
      </c>
      <c r="B6959" t="s">
        <v>9242</v>
      </c>
      <c r="C6959" s="18">
        <v>42565</v>
      </c>
      <c r="D6959" s="18">
        <v>42570</v>
      </c>
      <c r="E6959" t="s">
        <v>77</v>
      </c>
      <c r="F6959" t="s">
        <v>9243</v>
      </c>
      <c r="G6959" t="s">
        <v>9244</v>
      </c>
      <c r="H6959" t="s">
        <v>53</v>
      </c>
      <c r="I6959" t="s">
        <v>54</v>
      </c>
      <c r="J6959" t="s">
        <v>524</v>
      </c>
      <c r="K6959" t="s">
        <v>1302</v>
      </c>
      <c r="L6959">
        <v>31907</v>
      </c>
      <c r="M6959" t="s">
        <v>57</v>
      </c>
      <c r="N6959" t="s">
        <v>197</v>
      </c>
      <c r="O6959" t="s">
        <v>59</v>
      </c>
      <c r="P6959" t="s">
        <v>92</v>
      </c>
      <c r="Q6959" t="s">
        <v>198</v>
      </c>
      <c r="R6959" s="19">
        <v>51.75</v>
      </c>
      <c r="S6959" s="17">
        <v>1</v>
      </c>
      <c r="T6959" s="20">
        <v>0</v>
      </c>
      <c r="U6959" s="19">
        <v>15.525</v>
      </c>
      <c r="V6959" s="20">
        <f t="shared" si="540"/>
        <v>0.3</v>
      </c>
      <c r="W6959" s="17">
        <f t="shared" si="541"/>
        <v>2016</v>
      </c>
      <c r="X6959" t="str">
        <f t="shared" si="542"/>
        <v>Jul-2016</v>
      </c>
      <c r="Y6959" s="17">
        <f t="shared" si="543"/>
        <v>5</v>
      </c>
      <c r="Z6959" t="str">
        <f t="shared" si="544"/>
        <v>0% (No Discount)</v>
      </c>
      <c r="AA6959" s="17">
        <f>IF(COUNTIF($B$2:B6959,B6959)=1,1,0)</f>
        <v>0</v>
      </c>
      <c r="AB6959" s="17">
        <f>IF(COUNTIF($F$2:F6959,F6959)=1,1,0)</f>
        <v>0</v>
      </c>
    </row>
    <row r="6960" spans="1:28" x14ac:dyDescent="0.2">
      <c r="A6960" s="17">
        <v>6959</v>
      </c>
      <c r="B6960" t="s">
        <v>9245</v>
      </c>
      <c r="C6960" s="18">
        <v>42274</v>
      </c>
      <c r="D6960" s="18">
        <v>42276</v>
      </c>
      <c r="E6960" t="s">
        <v>50</v>
      </c>
      <c r="F6960" t="s">
        <v>4936</v>
      </c>
      <c r="G6960" t="s">
        <v>4937</v>
      </c>
      <c r="H6960" t="s">
        <v>129</v>
      </c>
      <c r="I6960" t="s">
        <v>54</v>
      </c>
      <c r="J6960" t="s">
        <v>154</v>
      </c>
      <c r="K6960" t="s">
        <v>70</v>
      </c>
      <c r="L6960">
        <v>94110</v>
      </c>
      <c r="M6960" t="s">
        <v>71</v>
      </c>
      <c r="N6960" t="s">
        <v>788</v>
      </c>
      <c r="O6960" t="s">
        <v>73</v>
      </c>
      <c r="P6960" t="s">
        <v>86</v>
      </c>
      <c r="Q6960" t="s">
        <v>789</v>
      </c>
      <c r="R6960" s="19">
        <v>15.51</v>
      </c>
      <c r="S6960" s="17">
        <v>1</v>
      </c>
      <c r="T6960" s="20">
        <v>0</v>
      </c>
      <c r="U6960" s="19">
        <v>4.3428000000000004</v>
      </c>
      <c r="V6960" s="20">
        <f t="shared" si="540"/>
        <v>0.28000000000000003</v>
      </c>
      <c r="W6960" s="17">
        <f t="shared" si="541"/>
        <v>2015</v>
      </c>
      <c r="X6960" t="str">
        <f t="shared" si="542"/>
        <v>Sep-2015</v>
      </c>
      <c r="Y6960" s="17">
        <f t="shared" si="543"/>
        <v>2</v>
      </c>
      <c r="Z6960" t="str">
        <f t="shared" si="544"/>
        <v>0% (No Discount)</v>
      </c>
      <c r="AA6960" s="17">
        <f>IF(COUNTIF($B$2:B6960,B6960)=1,1,0)</f>
        <v>1</v>
      </c>
      <c r="AB6960" s="17">
        <f>IF(COUNTIF($F$2:F6960,F6960)=1,1,0)</f>
        <v>0</v>
      </c>
    </row>
    <row r="6961" spans="1:28" x14ac:dyDescent="0.2">
      <c r="A6961" s="17">
        <v>6960</v>
      </c>
      <c r="B6961" t="s">
        <v>9245</v>
      </c>
      <c r="C6961" s="18">
        <v>42274</v>
      </c>
      <c r="D6961" s="18">
        <v>42276</v>
      </c>
      <c r="E6961" t="s">
        <v>50</v>
      </c>
      <c r="F6961" t="s">
        <v>4936</v>
      </c>
      <c r="G6961" t="s">
        <v>4937</v>
      </c>
      <c r="H6961" t="s">
        <v>129</v>
      </c>
      <c r="I6961" t="s">
        <v>54</v>
      </c>
      <c r="J6961" t="s">
        <v>154</v>
      </c>
      <c r="K6961" t="s">
        <v>70</v>
      </c>
      <c r="L6961">
        <v>94110</v>
      </c>
      <c r="M6961" t="s">
        <v>71</v>
      </c>
      <c r="N6961" t="s">
        <v>587</v>
      </c>
      <c r="O6961" t="s">
        <v>73</v>
      </c>
      <c r="P6961" t="s">
        <v>117</v>
      </c>
      <c r="Q6961" t="s">
        <v>588</v>
      </c>
      <c r="R6961" s="19">
        <v>146.82</v>
      </c>
      <c r="S6961" s="17">
        <v>3</v>
      </c>
      <c r="T6961" s="20">
        <v>0</v>
      </c>
      <c r="U6961" s="19">
        <v>73.41</v>
      </c>
      <c r="V6961" s="20">
        <f t="shared" si="540"/>
        <v>0.5</v>
      </c>
      <c r="W6961" s="17">
        <f t="shared" si="541"/>
        <v>2015</v>
      </c>
      <c r="X6961" t="str">
        <f t="shared" si="542"/>
        <v>Sep-2015</v>
      </c>
      <c r="Y6961" s="17">
        <f t="shared" si="543"/>
        <v>2</v>
      </c>
      <c r="Z6961" t="str">
        <f t="shared" si="544"/>
        <v>0% (No Discount)</v>
      </c>
      <c r="AA6961" s="17">
        <f>IF(COUNTIF($B$2:B6961,B6961)=1,1,0)</f>
        <v>0</v>
      </c>
      <c r="AB6961" s="17">
        <f>IF(COUNTIF($F$2:F6961,F6961)=1,1,0)</f>
        <v>0</v>
      </c>
    </row>
    <row r="6962" spans="1:28" x14ac:dyDescent="0.2">
      <c r="A6962" s="17">
        <v>6961</v>
      </c>
      <c r="B6962" t="s">
        <v>9245</v>
      </c>
      <c r="C6962" s="18">
        <v>42274</v>
      </c>
      <c r="D6962" s="18">
        <v>42276</v>
      </c>
      <c r="E6962" t="s">
        <v>50</v>
      </c>
      <c r="F6962" t="s">
        <v>4936</v>
      </c>
      <c r="G6962" t="s">
        <v>4937</v>
      </c>
      <c r="H6962" t="s">
        <v>129</v>
      </c>
      <c r="I6962" t="s">
        <v>54</v>
      </c>
      <c r="J6962" t="s">
        <v>154</v>
      </c>
      <c r="K6962" t="s">
        <v>70</v>
      </c>
      <c r="L6962">
        <v>94110</v>
      </c>
      <c r="M6962" t="s">
        <v>71</v>
      </c>
      <c r="N6962" t="s">
        <v>1930</v>
      </c>
      <c r="O6962" t="s">
        <v>73</v>
      </c>
      <c r="P6962" t="s">
        <v>117</v>
      </c>
      <c r="Q6962" t="s">
        <v>1931</v>
      </c>
      <c r="R6962" s="19">
        <v>12.96</v>
      </c>
      <c r="S6962" s="17">
        <v>2</v>
      </c>
      <c r="T6962" s="20">
        <v>0</v>
      </c>
      <c r="U6962" s="19">
        <v>6.2207999999999997</v>
      </c>
      <c r="V6962" s="20">
        <f t="shared" si="540"/>
        <v>0.47999999999999993</v>
      </c>
      <c r="W6962" s="17">
        <f t="shared" si="541"/>
        <v>2015</v>
      </c>
      <c r="X6962" t="str">
        <f t="shared" si="542"/>
        <v>Sep-2015</v>
      </c>
      <c r="Y6962" s="17">
        <f t="shared" si="543"/>
        <v>2</v>
      </c>
      <c r="Z6962" t="str">
        <f t="shared" si="544"/>
        <v>0% (No Discount)</v>
      </c>
      <c r="AA6962" s="17">
        <f>IF(COUNTIF($B$2:B6962,B6962)=1,1,0)</f>
        <v>0</v>
      </c>
      <c r="AB6962" s="17">
        <f>IF(COUNTIF($F$2:F6962,F6962)=1,1,0)</f>
        <v>0</v>
      </c>
    </row>
    <row r="6963" spans="1:28" x14ac:dyDescent="0.2">
      <c r="A6963" s="17">
        <v>6962</v>
      </c>
      <c r="B6963" t="s">
        <v>9246</v>
      </c>
      <c r="C6963" s="18">
        <v>43049</v>
      </c>
      <c r="D6963" s="18">
        <v>43049</v>
      </c>
      <c r="E6963" t="s">
        <v>1320</v>
      </c>
      <c r="F6963" t="s">
        <v>2945</v>
      </c>
      <c r="G6963" t="s">
        <v>2946</v>
      </c>
      <c r="H6963" t="s">
        <v>129</v>
      </c>
      <c r="I6963" t="s">
        <v>54</v>
      </c>
      <c r="J6963" t="s">
        <v>2889</v>
      </c>
      <c r="K6963" t="s">
        <v>70</v>
      </c>
      <c r="L6963">
        <v>92503</v>
      </c>
      <c r="M6963" t="s">
        <v>71</v>
      </c>
      <c r="N6963" t="s">
        <v>4098</v>
      </c>
      <c r="O6963" t="s">
        <v>73</v>
      </c>
      <c r="P6963" t="s">
        <v>95</v>
      </c>
      <c r="Q6963" t="s">
        <v>4099</v>
      </c>
      <c r="R6963" s="19">
        <v>7.8</v>
      </c>
      <c r="S6963" s="17">
        <v>3</v>
      </c>
      <c r="T6963" s="20">
        <v>0</v>
      </c>
      <c r="U6963" s="19">
        <v>2.1059999999999999</v>
      </c>
      <c r="V6963" s="20">
        <f t="shared" si="540"/>
        <v>0.26999999999999996</v>
      </c>
      <c r="W6963" s="17">
        <f t="shared" si="541"/>
        <v>2017</v>
      </c>
      <c r="X6963" t="str">
        <f t="shared" si="542"/>
        <v>Nov-2017</v>
      </c>
      <c r="Y6963" s="17">
        <f t="shared" si="543"/>
        <v>0</v>
      </c>
      <c r="Z6963" t="str">
        <f t="shared" si="544"/>
        <v>0% (No Discount)</v>
      </c>
      <c r="AA6963" s="17">
        <f>IF(COUNTIF($B$2:B6963,B6963)=1,1,0)</f>
        <v>1</v>
      </c>
      <c r="AB6963" s="17">
        <f>IF(COUNTIF($F$2:F6963,F6963)=1,1,0)</f>
        <v>0</v>
      </c>
    </row>
    <row r="6964" spans="1:28" x14ac:dyDescent="0.2">
      <c r="A6964" s="17">
        <v>6963</v>
      </c>
      <c r="B6964" t="s">
        <v>9247</v>
      </c>
      <c r="C6964" s="18">
        <v>42567</v>
      </c>
      <c r="D6964" s="18">
        <v>42571</v>
      </c>
      <c r="E6964" t="s">
        <v>50</v>
      </c>
      <c r="F6964" t="s">
        <v>609</v>
      </c>
      <c r="G6964" t="s">
        <v>610</v>
      </c>
      <c r="H6964" t="s">
        <v>68</v>
      </c>
      <c r="I6964" t="s">
        <v>54</v>
      </c>
      <c r="J6964" t="s">
        <v>409</v>
      </c>
      <c r="K6964" t="s">
        <v>410</v>
      </c>
      <c r="L6964">
        <v>29203</v>
      </c>
      <c r="M6964" t="s">
        <v>57</v>
      </c>
      <c r="N6964" t="s">
        <v>199</v>
      </c>
      <c r="O6964" t="s">
        <v>73</v>
      </c>
      <c r="P6964" t="s">
        <v>200</v>
      </c>
      <c r="Q6964" t="s">
        <v>201</v>
      </c>
      <c r="R6964" s="19">
        <v>10.199999999999999</v>
      </c>
      <c r="S6964" s="17">
        <v>5</v>
      </c>
      <c r="T6964" s="20">
        <v>0</v>
      </c>
      <c r="U6964" s="19">
        <v>4.7939999999999996</v>
      </c>
      <c r="V6964" s="20">
        <f t="shared" si="540"/>
        <v>0.47</v>
      </c>
      <c r="W6964" s="17">
        <f t="shared" si="541"/>
        <v>2016</v>
      </c>
      <c r="X6964" t="str">
        <f t="shared" si="542"/>
        <v>Jul-2016</v>
      </c>
      <c r="Y6964" s="17">
        <f t="shared" si="543"/>
        <v>4</v>
      </c>
      <c r="Z6964" t="str">
        <f t="shared" si="544"/>
        <v>0% (No Discount)</v>
      </c>
      <c r="AA6964" s="17">
        <f>IF(COUNTIF($B$2:B6964,B6964)=1,1,0)</f>
        <v>1</v>
      </c>
      <c r="AB6964" s="17">
        <f>IF(COUNTIF($F$2:F6964,F6964)=1,1,0)</f>
        <v>0</v>
      </c>
    </row>
    <row r="6965" spans="1:28" x14ac:dyDescent="0.2">
      <c r="A6965" s="17">
        <v>6964</v>
      </c>
      <c r="B6965" t="s">
        <v>9247</v>
      </c>
      <c r="C6965" s="18">
        <v>42567</v>
      </c>
      <c r="D6965" s="18">
        <v>42571</v>
      </c>
      <c r="E6965" t="s">
        <v>50</v>
      </c>
      <c r="F6965" t="s">
        <v>609</v>
      </c>
      <c r="G6965" t="s">
        <v>610</v>
      </c>
      <c r="H6965" t="s">
        <v>68</v>
      </c>
      <c r="I6965" t="s">
        <v>54</v>
      </c>
      <c r="J6965" t="s">
        <v>409</v>
      </c>
      <c r="K6965" t="s">
        <v>410</v>
      </c>
      <c r="L6965">
        <v>29203</v>
      </c>
      <c r="M6965" t="s">
        <v>57</v>
      </c>
      <c r="N6965" t="s">
        <v>6144</v>
      </c>
      <c r="O6965" t="s">
        <v>73</v>
      </c>
      <c r="P6965" t="s">
        <v>95</v>
      </c>
      <c r="Q6965" t="s">
        <v>6145</v>
      </c>
      <c r="R6965" s="19">
        <v>22.32</v>
      </c>
      <c r="S6965" s="17">
        <v>3</v>
      </c>
      <c r="T6965" s="20">
        <v>0</v>
      </c>
      <c r="U6965" s="19">
        <v>5.58</v>
      </c>
      <c r="V6965" s="20">
        <f t="shared" si="540"/>
        <v>0.25</v>
      </c>
      <c r="W6965" s="17">
        <f t="shared" si="541"/>
        <v>2016</v>
      </c>
      <c r="X6965" t="str">
        <f t="shared" si="542"/>
        <v>Jul-2016</v>
      </c>
      <c r="Y6965" s="17">
        <f t="shared" si="543"/>
        <v>4</v>
      </c>
      <c r="Z6965" t="str">
        <f t="shared" si="544"/>
        <v>0% (No Discount)</v>
      </c>
      <c r="AA6965" s="17">
        <f>IF(COUNTIF($B$2:B6965,B6965)=1,1,0)</f>
        <v>0</v>
      </c>
      <c r="AB6965" s="17">
        <f>IF(COUNTIF($F$2:F6965,F6965)=1,1,0)</f>
        <v>0</v>
      </c>
    </row>
    <row r="6966" spans="1:28" x14ac:dyDescent="0.2">
      <c r="A6966" s="17">
        <v>6965</v>
      </c>
      <c r="B6966" t="s">
        <v>9247</v>
      </c>
      <c r="C6966" s="18">
        <v>42567</v>
      </c>
      <c r="D6966" s="18">
        <v>42571</v>
      </c>
      <c r="E6966" t="s">
        <v>50</v>
      </c>
      <c r="F6966" t="s">
        <v>609</v>
      </c>
      <c r="G6966" t="s">
        <v>610</v>
      </c>
      <c r="H6966" t="s">
        <v>68</v>
      </c>
      <c r="I6966" t="s">
        <v>54</v>
      </c>
      <c r="J6966" t="s">
        <v>409</v>
      </c>
      <c r="K6966" t="s">
        <v>410</v>
      </c>
      <c r="L6966">
        <v>29203</v>
      </c>
      <c r="M6966" t="s">
        <v>57</v>
      </c>
      <c r="N6966" t="s">
        <v>2138</v>
      </c>
      <c r="O6966" t="s">
        <v>73</v>
      </c>
      <c r="P6966" t="s">
        <v>102</v>
      </c>
      <c r="Q6966" t="s">
        <v>2139</v>
      </c>
      <c r="R6966" s="19">
        <v>24.1</v>
      </c>
      <c r="S6966" s="17">
        <v>5</v>
      </c>
      <c r="T6966" s="20">
        <v>0</v>
      </c>
      <c r="U6966" s="19">
        <v>11.086</v>
      </c>
      <c r="V6966" s="20">
        <f t="shared" si="540"/>
        <v>0.45999999999999996</v>
      </c>
      <c r="W6966" s="17">
        <f t="shared" si="541"/>
        <v>2016</v>
      </c>
      <c r="X6966" t="str">
        <f t="shared" si="542"/>
        <v>Jul-2016</v>
      </c>
      <c r="Y6966" s="17">
        <f t="shared" si="543"/>
        <v>4</v>
      </c>
      <c r="Z6966" t="str">
        <f t="shared" si="544"/>
        <v>0% (No Discount)</v>
      </c>
      <c r="AA6966" s="17">
        <f>IF(COUNTIF($B$2:B6966,B6966)=1,1,0)</f>
        <v>0</v>
      </c>
      <c r="AB6966" s="17">
        <f>IF(COUNTIF($F$2:F6966,F6966)=1,1,0)</f>
        <v>0</v>
      </c>
    </row>
    <row r="6967" spans="1:28" x14ac:dyDescent="0.2">
      <c r="A6967" s="17">
        <v>6966</v>
      </c>
      <c r="B6967" t="s">
        <v>9247</v>
      </c>
      <c r="C6967" s="18">
        <v>42567</v>
      </c>
      <c r="D6967" s="18">
        <v>42571</v>
      </c>
      <c r="E6967" t="s">
        <v>50</v>
      </c>
      <c r="F6967" t="s">
        <v>609</v>
      </c>
      <c r="G6967" t="s">
        <v>610</v>
      </c>
      <c r="H6967" t="s">
        <v>68</v>
      </c>
      <c r="I6967" t="s">
        <v>54</v>
      </c>
      <c r="J6967" t="s">
        <v>409</v>
      </c>
      <c r="K6967" t="s">
        <v>410</v>
      </c>
      <c r="L6967">
        <v>29203</v>
      </c>
      <c r="M6967" t="s">
        <v>57</v>
      </c>
      <c r="N6967" t="s">
        <v>5366</v>
      </c>
      <c r="O6967" t="s">
        <v>98</v>
      </c>
      <c r="P6967" t="s">
        <v>188</v>
      </c>
      <c r="Q6967" t="s">
        <v>5367</v>
      </c>
      <c r="R6967" s="19">
        <v>75.98</v>
      </c>
      <c r="S6967" s="17">
        <v>2</v>
      </c>
      <c r="T6967" s="20">
        <v>0</v>
      </c>
      <c r="U6967" s="19">
        <v>18.235199999999999</v>
      </c>
      <c r="V6967" s="20">
        <f t="shared" si="540"/>
        <v>0.23999999999999996</v>
      </c>
      <c r="W6967" s="17">
        <f t="shared" si="541"/>
        <v>2016</v>
      </c>
      <c r="X6967" t="str">
        <f t="shared" si="542"/>
        <v>Jul-2016</v>
      </c>
      <c r="Y6967" s="17">
        <f t="shared" si="543"/>
        <v>4</v>
      </c>
      <c r="Z6967" t="str">
        <f t="shared" si="544"/>
        <v>0% (No Discount)</v>
      </c>
      <c r="AA6967" s="17">
        <f>IF(COUNTIF($B$2:B6967,B6967)=1,1,0)</f>
        <v>0</v>
      </c>
      <c r="AB6967" s="17">
        <f>IF(COUNTIF($F$2:F6967,F6967)=1,1,0)</f>
        <v>0</v>
      </c>
    </row>
    <row r="6968" spans="1:28" x14ac:dyDescent="0.2">
      <c r="A6968" s="17">
        <v>6967</v>
      </c>
      <c r="B6968" t="s">
        <v>9247</v>
      </c>
      <c r="C6968" s="18">
        <v>42567</v>
      </c>
      <c r="D6968" s="18">
        <v>42571</v>
      </c>
      <c r="E6968" t="s">
        <v>50</v>
      </c>
      <c r="F6968" t="s">
        <v>609</v>
      </c>
      <c r="G6968" t="s">
        <v>610</v>
      </c>
      <c r="H6968" t="s">
        <v>68</v>
      </c>
      <c r="I6968" t="s">
        <v>54</v>
      </c>
      <c r="J6968" t="s">
        <v>409</v>
      </c>
      <c r="K6968" t="s">
        <v>410</v>
      </c>
      <c r="L6968">
        <v>29203</v>
      </c>
      <c r="M6968" t="s">
        <v>57</v>
      </c>
      <c r="N6968" t="s">
        <v>1998</v>
      </c>
      <c r="O6968" t="s">
        <v>73</v>
      </c>
      <c r="P6968" t="s">
        <v>102</v>
      </c>
      <c r="Q6968" t="s">
        <v>1999</v>
      </c>
      <c r="R6968" s="19">
        <v>6.46</v>
      </c>
      <c r="S6968" s="17">
        <v>2</v>
      </c>
      <c r="T6968" s="20">
        <v>0</v>
      </c>
      <c r="U6968" s="19">
        <v>3.1654</v>
      </c>
      <c r="V6968" s="20">
        <f t="shared" si="540"/>
        <v>0.49</v>
      </c>
      <c r="W6968" s="17">
        <f t="shared" si="541"/>
        <v>2016</v>
      </c>
      <c r="X6968" t="str">
        <f t="shared" si="542"/>
        <v>Jul-2016</v>
      </c>
      <c r="Y6968" s="17">
        <f t="shared" si="543"/>
        <v>4</v>
      </c>
      <c r="Z6968" t="str">
        <f t="shared" si="544"/>
        <v>0% (No Discount)</v>
      </c>
      <c r="AA6968" s="17">
        <f>IF(COUNTIF($B$2:B6968,B6968)=1,1,0)</f>
        <v>0</v>
      </c>
      <c r="AB6968" s="17">
        <f>IF(COUNTIF($F$2:F6968,F6968)=1,1,0)</f>
        <v>0</v>
      </c>
    </row>
    <row r="6969" spans="1:28" x14ac:dyDescent="0.2">
      <c r="A6969" s="17">
        <v>6968</v>
      </c>
      <c r="B6969" t="s">
        <v>9247</v>
      </c>
      <c r="C6969" s="18">
        <v>42567</v>
      </c>
      <c r="D6969" s="18">
        <v>42571</v>
      </c>
      <c r="E6969" t="s">
        <v>50</v>
      </c>
      <c r="F6969" t="s">
        <v>609</v>
      </c>
      <c r="G6969" t="s">
        <v>610</v>
      </c>
      <c r="H6969" t="s">
        <v>68</v>
      </c>
      <c r="I6969" t="s">
        <v>54</v>
      </c>
      <c r="J6969" t="s">
        <v>409</v>
      </c>
      <c r="K6969" t="s">
        <v>410</v>
      </c>
      <c r="L6969">
        <v>29203</v>
      </c>
      <c r="M6969" t="s">
        <v>57</v>
      </c>
      <c r="N6969" t="s">
        <v>7099</v>
      </c>
      <c r="O6969" t="s">
        <v>73</v>
      </c>
      <c r="P6969" t="s">
        <v>117</v>
      </c>
      <c r="Q6969" t="s">
        <v>7100</v>
      </c>
      <c r="R6969" s="19">
        <v>60.12</v>
      </c>
      <c r="S6969" s="17">
        <v>9</v>
      </c>
      <c r="T6969" s="20">
        <v>0</v>
      </c>
      <c r="U6969" s="19">
        <v>28.857600000000001</v>
      </c>
      <c r="V6969" s="20">
        <f t="shared" si="540"/>
        <v>0.48000000000000004</v>
      </c>
      <c r="W6969" s="17">
        <f t="shared" si="541"/>
        <v>2016</v>
      </c>
      <c r="X6969" t="str">
        <f t="shared" si="542"/>
        <v>Jul-2016</v>
      </c>
      <c r="Y6969" s="17">
        <f t="shared" si="543"/>
        <v>4</v>
      </c>
      <c r="Z6969" t="str">
        <f t="shared" si="544"/>
        <v>0% (No Discount)</v>
      </c>
      <c r="AA6969" s="17">
        <f>IF(COUNTIF($B$2:B6969,B6969)=1,1,0)</f>
        <v>0</v>
      </c>
      <c r="AB6969" s="17">
        <f>IF(COUNTIF($F$2:F6969,F6969)=1,1,0)</f>
        <v>0</v>
      </c>
    </row>
    <row r="6970" spans="1:28" x14ac:dyDescent="0.2">
      <c r="A6970" s="17">
        <v>6969</v>
      </c>
      <c r="B6970" t="s">
        <v>9248</v>
      </c>
      <c r="C6970" s="18">
        <v>42293</v>
      </c>
      <c r="D6970" s="18">
        <v>42297</v>
      </c>
      <c r="E6970" t="s">
        <v>50</v>
      </c>
      <c r="F6970" t="s">
        <v>1509</v>
      </c>
      <c r="G6970" t="s">
        <v>1510</v>
      </c>
      <c r="H6970" t="s">
        <v>68</v>
      </c>
      <c r="I6970" t="s">
        <v>54</v>
      </c>
      <c r="J6970" t="s">
        <v>293</v>
      </c>
      <c r="K6970" t="s">
        <v>294</v>
      </c>
      <c r="L6970">
        <v>10011</v>
      </c>
      <c r="M6970" t="s">
        <v>175</v>
      </c>
      <c r="N6970" t="s">
        <v>3536</v>
      </c>
      <c r="O6970" t="s">
        <v>98</v>
      </c>
      <c r="P6970" t="s">
        <v>99</v>
      </c>
      <c r="Q6970" t="s">
        <v>3537</v>
      </c>
      <c r="R6970" s="19">
        <v>824.97</v>
      </c>
      <c r="S6970" s="17">
        <v>3</v>
      </c>
      <c r="T6970" s="20">
        <v>0</v>
      </c>
      <c r="U6970" s="19">
        <v>214.4922</v>
      </c>
      <c r="V6970" s="20">
        <f t="shared" si="540"/>
        <v>0.26</v>
      </c>
      <c r="W6970" s="17">
        <f t="shared" si="541"/>
        <v>2015</v>
      </c>
      <c r="X6970" t="str">
        <f t="shared" si="542"/>
        <v>Oct-2015</v>
      </c>
      <c r="Y6970" s="17">
        <f t="shared" si="543"/>
        <v>4</v>
      </c>
      <c r="Z6970" t="str">
        <f t="shared" si="544"/>
        <v>0% (No Discount)</v>
      </c>
      <c r="AA6970" s="17">
        <f>IF(COUNTIF($B$2:B6970,B6970)=1,1,0)</f>
        <v>1</v>
      </c>
      <c r="AB6970" s="17">
        <f>IF(COUNTIF($F$2:F6970,F6970)=1,1,0)</f>
        <v>0</v>
      </c>
    </row>
    <row r="6971" spans="1:28" x14ac:dyDescent="0.2">
      <c r="A6971" s="17">
        <v>6970</v>
      </c>
      <c r="B6971" t="s">
        <v>9249</v>
      </c>
      <c r="C6971" s="18">
        <v>42379</v>
      </c>
      <c r="D6971" s="18">
        <v>42382</v>
      </c>
      <c r="E6971" t="s">
        <v>50</v>
      </c>
      <c r="F6971" t="s">
        <v>6256</v>
      </c>
      <c r="G6971" t="s">
        <v>6257</v>
      </c>
      <c r="H6971" t="s">
        <v>53</v>
      </c>
      <c r="I6971" t="s">
        <v>54</v>
      </c>
      <c r="J6971" t="s">
        <v>8787</v>
      </c>
      <c r="K6971" t="s">
        <v>123</v>
      </c>
      <c r="L6971">
        <v>98632</v>
      </c>
      <c r="M6971" t="s">
        <v>71</v>
      </c>
      <c r="N6971" t="s">
        <v>2077</v>
      </c>
      <c r="O6971" t="s">
        <v>59</v>
      </c>
      <c r="P6971" t="s">
        <v>92</v>
      </c>
      <c r="Q6971" t="s">
        <v>2078</v>
      </c>
      <c r="R6971" s="19">
        <v>24.85</v>
      </c>
      <c r="S6971" s="17">
        <v>5</v>
      </c>
      <c r="T6971" s="20">
        <v>0</v>
      </c>
      <c r="U6971" s="19">
        <v>7.7035</v>
      </c>
      <c r="V6971" s="20">
        <f t="shared" si="540"/>
        <v>0.31</v>
      </c>
      <c r="W6971" s="17">
        <f t="shared" si="541"/>
        <v>2016</v>
      </c>
      <c r="X6971" t="str">
        <f t="shared" si="542"/>
        <v>Jan-2016</v>
      </c>
      <c r="Y6971" s="17">
        <f t="shared" si="543"/>
        <v>3</v>
      </c>
      <c r="Z6971" t="str">
        <f t="shared" si="544"/>
        <v>0% (No Discount)</v>
      </c>
      <c r="AA6971" s="17">
        <f>IF(COUNTIF($B$2:B6971,B6971)=1,1,0)</f>
        <v>1</v>
      </c>
      <c r="AB6971" s="17">
        <f>IF(COUNTIF($F$2:F6971,F6971)=1,1,0)</f>
        <v>0</v>
      </c>
    </row>
    <row r="6972" spans="1:28" x14ac:dyDescent="0.2">
      <c r="A6972" s="17">
        <v>6971</v>
      </c>
      <c r="B6972" t="s">
        <v>9250</v>
      </c>
      <c r="C6972" s="18">
        <v>42997</v>
      </c>
      <c r="D6972" s="18">
        <v>43003</v>
      </c>
      <c r="E6972" t="s">
        <v>77</v>
      </c>
      <c r="F6972" t="s">
        <v>3863</v>
      </c>
      <c r="G6972" t="s">
        <v>3864</v>
      </c>
      <c r="H6972" t="s">
        <v>53</v>
      </c>
      <c r="I6972" t="s">
        <v>54</v>
      </c>
      <c r="J6972" t="s">
        <v>571</v>
      </c>
      <c r="K6972" t="s">
        <v>337</v>
      </c>
      <c r="L6972">
        <v>85023</v>
      </c>
      <c r="M6972" t="s">
        <v>71</v>
      </c>
      <c r="N6972" t="s">
        <v>6794</v>
      </c>
      <c r="O6972" t="s">
        <v>73</v>
      </c>
      <c r="P6972" t="s">
        <v>86</v>
      </c>
      <c r="Q6972" t="s">
        <v>6795</v>
      </c>
      <c r="R6972" s="19">
        <v>12.624000000000001</v>
      </c>
      <c r="S6972" s="17">
        <v>2</v>
      </c>
      <c r="T6972" s="20">
        <v>0.2</v>
      </c>
      <c r="U6972" s="19">
        <v>-2.5247999999999999</v>
      </c>
      <c r="V6972" s="20">
        <f t="shared" si="540"/>
        <v>-0.19999999999999998</v>
      </c>
      <c r="W6972" s="17">
        <f t="shared" si="541"/>
        <v>2017</v>
      </c>
      <c r="X6972" t="str">
        <f t="shared" si="542"/>
        <v>Sep-2017</v>
      </c>
      <c r="Y6972" s="17">
        <f t="shared" si="543"/>
        <v>6</v>
      </c>
      <c r="Z6972" t="str">
        <f t="shared" si="544"/>
        <v>11-20%</v>
      </c>
      <c r="AA6972" s="17">
        <f>IF(COUNTIF($B$2:B6972,B6972)=1,1,0)</f>
        <v>1</v>
      </c>
      <c r="AB6972" s="17">
        <f>IF(COUNTIF($F$2:F6972,F6972)=1,1,0)</f>
        <v>0</v>
      </c>
    </row>
    <row r="6973" spans="1:28" x14ac:dyDescent="0.2">
      <c r="A6973" s="17">
        <v>6972</v>
      </c>
      <c r="B6973" t="s">
        <v>9250</v>
      </c>
      <c r="C6973" s="18">
        <v>42997</v>
      </c>
      <c r="D6973" s="18">
        <v>43003</v>
      </c>
      <c r="E6973" t="s">
        <v>77</v>
      </c>
      <c r="F6973" t="s">
        <v>3863</v>
      </c>
      <c r="G6973" t="s">
        <v>3864</v>
      </c>
      <c r="H6973" t="s">
        <v>53</v>
      </c>
      <c r="I6973" t="s">
        <v>54</v>
      </c>
      <c r="J6973" t="s">
        <v>571</v>
      </c>
      <c r="K6973" t="s">
        <v>337</v>
      </c>
      <c r="L6973">
        <v>85023</v>
      </c>
      <c r="M6973" t="s">
        <v>71</v>
      </c>
      <c r="N6973" t="s">
        <v>885</v>
      </c>
      <c r="O6973" t="s">
        <v>98</v>
      </c>
      <c r="P6973" t="s">
        <v>188</v>
      </c>
      <c r="Q6973" t="s">
        <v>886</v>
      </c>
      <c r="R6973" s="19">
        <v>89.584000000000003</v>
      </c>
      <c r="S6973" s="17">
        <v>2</v>
      </c>
      <c r="T6973" s="20">
        <v>0.2</v>
      </c>
      <c r="U6973" s="19">
        <v>4.4791999999999996</v>
      </c>
      <c r="V6973" s="20">
        <f t="shared" si="540"/>
        <v>4.9999999999999996E-2</v>
      </c>
      <c r="W6973" s="17">
        <f t="shared" si="541"/>
        <v>2017</v>
      </c>
      <c r="X6973" t="str">
        <f t="shared" si="542"/>
        <v>Sep-2017</v>
      </c>
      <c r="Y6973" s="17">
        <f t="shared" si="543"/>
        <v>6</v>
      </c>
      <c r="Z6973" t="str">
        <f t="shared" si="544"/>
        <v>11-20%</v>
      </c>
      <c r="AA6973" s="17">
        <f>IF(COUNTIF($B$2:B6973,B6973)=1,1,0)</f>
        <v>0</v>
      </c>
      <c r="AB6973" s="17">
        <f>IF(COUNTIF($F$2:F6973,F6973)=1,1,0)</f>
        <v>0</v>
      </c>
    </row>
    <row r="6974" spans="1:28" x14ac:dyDescent="0.2">
      <c r="A6974" s="17">
        <v>6973</v>
      </c>
      <c r="B6974" t="s">
        <v>9250</v>
      </c>
      <c r="C6974" s="18">
        <v>42997</v>
      </c>
      <c r="D6974" s="18">
        <v>43003</v>
      </c>
      <c r="E6974" t="s">
        <v>77</v>
      </c>
      <c r="F6974" t="s">
        <v>3863</v>
      </c>
      <c r="G6974" t="s">
        <v>3864</v>
      </c>
      <c r="H6974" t="s">
        <v>53</v>
      </c>
      <c r="I6974" t="s">
        <v>54</v>
      </c>
      <c r="J6974" t="s">
        <v>571</v>
      </c>
      <c r="K6974" t="s">
        <v>337</v>
      </c>
      <c r="L6974">
        <v>85023</v>
      </c>
      <c r="M6974" t="s">
        <v>71</v>
      </c>
      <c r="N6974" t="s">
        <v>6679</v>
      </c>
      <c r="O6974" t="s">
        <v>98</v>
      </c>
      <c r="P6974" t="s">
        <v>99</v>
      </c>
      <c r="Q6974" t="s">
        <v>6680</v>
      </c>
      <c r="R6974" s="19">
        <v>471.92</v>
      </c>
      <c r="S6974" s="17">
        <v>2</v>
      </c>
      <c r="T6974" s="20">
        <v>0.2</v>
      </c>
      <c r="U6974" s="19">
        <v>29.495000000000001</v>
      </c>
      <c r="V6974" s="20">
        <f t="shared" si="540"/>
        <v>6.25E-2</v>
      </c>
      <c r="W6974" s="17">
        <f t="shared" si="541"/>
        <v>2017</v>
      </c>
      <c r="X6974" t="str">
        <f t="shared" si="542"/>
        <v>Sep-2017</v>
      </c>
      <c r="Y6974" s="17">
        <f t="shared" si="543"/>
        <v>6</v>
      </c>
      <c r="Z6974" t="str">
        <f t="shared" si="544"/>
        <v>11-20%</v>
      </c>
      <c r="AA6974" s="17">
        <f>IF(COUNTIF($B$2:B6974,B6974)=1,1,0)</f>
        <v>0</v>
      </c>
      <c r="AB6974" s="17">
        <f>IF(COUNTIF($F$2:F6974,F6974)=1,1,0)</f>
        <v>0</v>
      </c>
    </row>
    <row r="6975" spans="1:28" x14ac:dyDescent="0.2">
      <c r="A6975" s="17">
        <v>6974</v>
      </c>
      <c r="B6975" t="s">
        <v>9250</v>
      </c>
      <c r="C6975" s="18">
        <v>42997</v>
      </c>
      <c r="D6975" s="18">
        <v>43003</v>
      </c>
      <c r="E6975" t="s">
        <v>77</v>
      </c>
      <c r="F6975" t="s">
        <v>3863</v>
      </c>
      <c r="G6975" t="s">
        <v>3864</v>
      </c>
      <c r="H6975" t="s">
        <v>53</v>
      </c>
      <c r="I6975" t="s">
        <v>54</v>
      </c>
      <c r="J6975" t="s">
        <v>571</v>
      </c>
      <c r="K6975" t="s">
        <v>337</v>
      </c>
      <c r="L6975">
        <v>85023</v>
      </c>
      <c r="M6975" t="s">
        <v>71</v>
      </c>
      <c r="N6975" t="s">
        <v>312</v>
      </c>
      <c r="O6975" t="s">
        <v>73</v>
      </c>
      <c r="P6975" t="s">
        <v>102</v>
      </c>
      <c r="Q6975" t="s">
        <v>313</v>
      </c>
      <c r="R6975" s="19">
        <v>18.18</v>
      </c>
      <c r="S6975" s="17">
        <v>4</v>
      </c>
      <c r="T6975" s="20">
        <v>0.7</v>
      </c>
      <c r="U6975" s="19">
        <v>-13.938000000000001</v>
      </c>
      <c r="V6975" s="20">
        <f t="shared" si="540"/>
        <v>-0.76666666666666672</v>
      </c>
      <c r="W6975" s="17">
        <f t="shared" si="541"/>
        <v>2017</v>
      </c>
      <c r="X6975" t="str">
        <f t="shared" si="542"/>
        <v>Sep-2017</v>
      </c>
      <c r="Y6975" s="17">
        <f t="shared" si="543"/>
        <v>6</v>
      </c>
      <c r="Z6975" t="str">
        <f t="shared" si="544"/>
        <v>Over 50%</v>
      </c>
      <c r="AA6975" s="17">
        <f>IF(COUNTIF($B$2:B6975,B6975)=1,1,0)</f>
        <v>0</v>
      </c>
      <c r="AB6975" s="17">
        <f>IF(COUNTIF($F$2:F6975,F6975)=1,1,0)</f>
        <v>0</v>
      </c>
    </row>
    <row r="6976" spans="1:28" x14ac:dyDescent="0.2">
      <c r="A6976" s="17">
        <v>6975</v>
      </c>
      <c r="B6976" t="s">
        <v>9251</v>
      </c>
      <c r="C6976" s="18">
        <v>42993</v>
      </c>
      <c r="D6976" s="18">
        <v>42997</v>
      </c>
      <c r="E6976" t="s">
        <v>77</v>
      </c>
      <c r="F6976" t="s">
        <v>1989</v>
      </c>
      <c r="G6976" t="s">
        <v>1990</v>
      </c>
      <c r="H6976" t="s">
        <v>53</v>
      </c>
      <c r="I6976" t="s">
        <v>54</v>
      </c>
      <c r="J6976" t="s">
        <v>211</v>
      </c>
      <c r="K6976" t="s">
        <v>131</v>
      </c>
      <c r="L6976">
        <v>77095</v>
      </c>
      <c r="M6976" t="s">
        <v>132</v>
      </c>
      <c r="N6976" t="s">
        <v>6881</v>
      </c>
      <c r="O6976" t="s">
        <v>73</v>
      </c>
      <c r="P6976" t="s">
        <v>95</v>
      </c>
      <c r="Q6976" t="s">
        <v>6882</v>
      </c>
      <c r="R6976" s="19">
        <v>31.744</v>
      </c>
      <c r="S6976" s="17">
        <v>2</v>
      </c>
      <c r="T6976" s="20">
        <v>0.2</v>
      </c>
      <c r="U6976" s="19">
        <v>8.3328000000000007</v>
      </c>
      <c r="V6976" s="20">
        <f t="shared" si="540"/>
        <v>0.26250000000000001</v>
      </c>
      <c r="W6976" s="17">
        <f t="shared" si="541"/>
        <v>2017</v>
      </c>
      <c r="X6976" t="str">
        <f t="shared" si="542"/>
        <v>Sep-2017</v>
      </c>
      <c r="Y6976" s="17">
        <f t="shared" si="543"/>
        <v>4</v>
      </c>
      <c r="Z6976" t="str">
        <f t="shared" si="544"/>
        <v>11-20%</v>
      </c>
      <c r="AA6976" s="17">
        <f>IF(COUNTIF($B$2:B6976,B6976)=1,1,0)</f>
        <v>1</v>
      </c>
      <c r="AB6976" s="17">
        <f>IF(COUNTIF($F$2:F6976,F6976)=1,1,0)</f>
        <v>0</v>
      </c>
    </row>
    <row r="6977" spans="1:28" x14ac:dyDescent="0.2">
      <c r="A6977" s="17">
        <v>6976</v>
      </c>
      <c r="B6977" t="s">
        <v>9252</v>
      </c>
      <c r="C6977" s="18">
        <v>42183</v>
      </c>
      <c r="D6977" s="18">
        <v>42187</v>
      </c>
      <c r="E6977" t="s">
        <v>77</v>
      </c>
      <c r="F6977" t="s">
        <v>3232</v>
      </c>
      <c r="G6977" t="s">
        <v>3233</v>
      </c>
      <c r="H6977" t="s">
        <v>68</v>
      </c>
      <c r="I6977" t="s">
        <v>54</v>
      </c>
      <c r="J6977" t="s">
        <v>336</v>
      </c>
      <c r="K6977" t="s">
        <v>337</v>
      </c>
      <c r="L6977">
        <v>85234</v>
      </c>
      <c r="M6977" t="s">
        <v>71</v>
      </c>
      <c r="N6977" t="s">
        <v>4598</v>
      </c>
      <c r="O6977" t="s">
        <v>73</v>
      </c>
      <c r="P6977" t="s">
        <v>74</v>
      </c>
      <c r="Q6977" t="s">
        <v>4599</v>
      </c>
      <c r="R6977" s="19">
        <v>5.9039999999999999</v>
      </c>
      <c r="S6977" s="17">
        <v>2</v>
      </c>
      <c r="T6977" s="20">
        <v>0.2</v>
      </c>
      <c r="U6977" s="19">
        <v>1.9925999999999999</v>
      </c>
      <c r="V6977" s="20">
        <f t="shared" si="540"/>
        <v>0.33749999999999997</v>
      </c>
      <c r="W6977" s="17">
        <f t="shared" si="541"/>
        <v>2015</v>
      </c>
      <c r="X6977" t="str">
        <f t="shared" si="542"/>
        <v>Jun-2015</v>
      </c>
      <c r="Y6977" s="17">
        <f t="shared" si="543"/>
        <v>4</v>
      </c>
      <c r="Z6977" t="str">
        <f t="shared" si="544"/>
        <v>11-20%</v>
      </c>
      <c r="AA6977" s="17">
        <f>IF(COUNTIF($B$2:B6977,B6977)=1,1,0)</f>
        <v>1</v>
      </c>
      <c r="AB6977" s="17">
        <f>IF(COUNTIF($F$2:F6977,F6977)=1,1,0)</f>
        <v>0</v>
      </c>
    </row>
    <row r="6978" spans="1:28" x14ac:dyDescent="0.2">
      <c r="A6978" s="17">
        <v>6977</v>
      </c>
      <c r="B6978" t="s">
        <v>9252</v>
      </c>
      <c r="C6978" s="18">
        <v>42183</v>
      </c>
      <c r="D6978" s="18">
        <v>42187</v>
      </c>
      <c r="E6978" t="s">
        <v>77</v>
      </c>
      <c r="F6978" t="s">
        <v>3232</v>
      </c>
      <c r="G6978" t="s">
        <v>3233</v>
      </c>
      <c r="H6978" t="s">
        <v>68</v>
      </c>
      <c r="I6978" t="s">
        <v>54</v>
      </c>
      <c r="J6978" t="s">
        <v>336</v>
      </c>
      <c r="K6978" t="s">
        <v>337</v>
      </c>
      <c r="L6978">
        <v>85234</v>
      </c>
      <c r="M6978" t="s">
        <v>71</v>
      </c>
      <c r="N6978" t="s">
        <v>2466</v>
      </c>
      <c r="O6978" t="s">
        <v>59</v>
      </c>
      <c r="P6978" t="s">
        <v>92</v>
      </c>
      <c r="Q6978" t="s">
        <v>2467</v>
      </c>
      <c r="R6978" s="19">
        <v>621.76</v>
      </c>
      <c r="S6978" s="17">
        <v>4</v>
      </c>
      <c r="T6978" s="20">
        <v>0.2</v>
      </c>
      <c r="U6978" s="19">
        <v>46.631999999999998</v>
      </c>
      <c r="V6978" s="20">
        <f t="shared" ref="V6978:V7041" si="545">IFERROR(U6978/R6978,0)</f>
        <v>7.4999999999999997E-2</v>
      </c>
      <c r="W6978" s="17">
        <f t="shared" ref="W6978:W7041" si="546">YEAR(C6978)</f>
        <v>2015</v>
      </c>
      <c r="X6978" t="str">
        <f t="shared" ref="X6978:X7041" si="547">TEXT(C6978,"mmm-yyyy")</f>
        <v>Jun-2015</v>
      </c>
      <c r="Y6978" s="17">
        <f t="shared" ref="Y6978:Y7041" si="548">D6978-C6978</f>
        <v>4</v>
      </c>
      <c r="Z6978" t="str">
        <f t="shared" ref="Z6978:Z7041" si="549">IF(T6978=0,"0% (No Discount)",IF(T6978&lt;=0.1,"1-10%",IF(T6978&lt;=0.2,"11-20%",IF(T6978&lt;=0.3,"21-30%",IF(T6978&lt;=0.4,"31-40%",IF(T6978&lt;=0.5,"41-50%","Over 50%"))))))</f>
        <v>11-20%</v>
      </c>
      <c r="AA6978" s="17">
        <f>IF(COUNTIF($B$2:B6978,B6978)=1,1,0)</f>
        <v>0</v>
      </c>
      <c r="AB6978" s="17">
        <f>IF(COUNTIF($F$2:F6978,F6978)=1,1,0)</f>
        <v>0</v>
      </c>
    </row>
    <row r="6979" spans="1:28" x14ac:dyDescent="0.2">
      <c r="A6979" s="17">
        <v>6978</v>
      </c>
      <c r="B6979" t="s">
        <v>9253</v>
      </c>
      <c r="C6979" s="18">
        <v>42699</v>
      </c>
      <c r="D6979" s="18">
        <v>42702</v>
      </c>
      <c r="E6979" t="s">
        <v>215</v>
      </c>
      <c r="F6979" t="s">
        <v>1859</v>
      </c>
      <c r="G6979" t="s">
        <v>1860</v>
      </c>
      <c r="H6979" t="s">
        <v>53</v>
      </c>
      <c r="I6979" t="s">
        <v>54</v>
      </c>
      <c r="J6979" t="s">
        <v>3300</v>
      </c>
      <c r="K6979" t="s">
        <v>1739</v>
      </c>
      <c r="L6979">
        <v>72401</v>
      </c>
      <c r="M6979" t="s">
        <v>57</v>
      </c>
      <c r="N6979" t="s">
        <v>3929</v>
      </c>
      <c r="O6979" t="s">
        <v>98</v>
      </c>
      <c r="P6979" t="s">
        <v>99</v>
      </c>
      <c r="Q6979" t="s">
        <v>3930</v>
      </c>
      <c r="R6979" s="19">
        <v>59.98</v>
      </c>
      <c r="S6979" s="17">
        <v>2</v>
      </c>
      <c r="T6979" s="20">
        <v>0</v>
      </c>
      <c r="U6979" s="19">
        <v>17.994</v>
      </c>
      <c r="V6979" s="20">
        <f t="shared" si="545"/>
        <v>0.3</v>
      </c>
      <c r="W6979" s="17">
        <f t="shared" si="546"/>
        <v>2016</v>
      </c>
      <c r="X6979" t="str">
        <f t="shared" si="547"/>
        <v>Nov-2016</v>
      </c>
      <c r="Y6979" s="17">
        <f t="shared" si="548"/>
        <v>3</v>
      </c>
      <c r="Z6979" t="str">
        <f t="shared" si="549"/>
        <v>0% (No Discount)</v>
      </c>
      <c r="AA6979" s="17">
        <f>IF(COUNTIF($B$2:B6979,B6979)=1,1,0)</f>
        <v>1</v>
      </c>
      <c r="AB6979" s="17">
        <f>IF(COUNTIF($F$2:F6979,F6979)=1,1,0)</f>
        <v>0</v>
      </c>
    </row>
    <row r="6980" spans="1:28" x14ac:dyDescent="0.2">
      <c r="A6980" s="17">
        <v>6979</v>
      </c>
      <c r="B6980" t="s">
        <v>9254</v>
      </c>
      <c r="C6980" s="18">
        <v>43064</v>
      </c>
      <c r="D6980" s="18">
        <v>43068</v>
      </c>
      <c r="E6980" t="s">
        <v>50</v>
      </c>
      <c r="F6980" t="s">
        <v>981</v>
      </c>
      <c r="G6980" t="s">
        <v>982</v>
      </c>
      <c r="H6980" t="s">
        <v>53</v>
      </c>
      <c r="I6980" t="s">
        <v>54</v>
      </c>
      <c r="J6980" t="s">
        <v>1768</v>
      </c>
      <c r="K6980" t="s">
        <v>1302</v>
      </c>
      <c r="L6980">
        <v>30318</v>
      </c>
      <c r="M6980" t="s">
        <v>57</v>
      </c>
      <c r="N6980" t="s">
        <v>1466</v>
      </c>
      <c r="O6980" t="s">
        <v>73</v>
      </c>
      <c r="P6980" t="s">
        <v>117</v>
      </c>
      <c r="Q6980" t="s">
        <v>1467</v>
      </c>
      <c r="R6980" s="19">
        <v>48.87</v>
      </c>
      <c r="S6980" s="17">
        <v>9</v>
      </c>
      <c r="T6980" s="20">
        <v>0</v>
      </c>
      <c r="U6980" s="19">
        <v>23.946300000000001</v>
      </c>
      <c r="V6980" s="20">
        <f t="shared" si="545"/>
        <v>0.49000000000000005</v>
      </c>
      <c r="W6980" s="17">
        <f t="shared" si="546"/>
        <v>2017</v>
      </c>
      <c r="X6980" t="str">
        <f t="shared" si="547"/>
        <v>Nov-2017</v>
      </c>
      <c r="Y6980" s="17">
        <f t="shared" si="548"/>
        <v>4</v>
      </c>
      <c r="Z6980" t="str">
        <f t="shared" si="549"/>
        <v>0% (No Discount)</v>
      </c>
      <c r="AA6980" s="17">
        <f>IF(COUNTIF($B$2:B6980,B6980)=1,1,0)</f>
        <v>1</v>
      </c>
      <c r="AB6980" s="17">
        <f>IF(COUNTIF($F$2:F6980,F6980)=1,1,0)</f>
        <v>0</v>
      </c>
    </row>
    <row r="6981" spans="1:28" x14ac:dyDescent="0.2">
      <c r="A6981" s="17">
        <v>6980</v>
      </c>
      <c r="B6981" t="s">
        <v>9255</v>
      </c>
      <c r="C6981" s="18">
        <v>42749</v>
      </c>
      <c r="D6981" s="18">
        <v>42754</v>
      </c>
      <c r="E6981" t="s">
        <v>77</v>
      </c>
      <c r="F6981" t="s">
        <v>78</v>
      </c>
      <c r="G6981" t="s">
        <v>79</v>
      </c>
      <c r="H6981" t="s">
        <v>53</v>
      </c>
      <c r="I6981" t="s">
        <v>54</v>
      </c>
      <c r="J6981" t="s">
        <v>69</v>
      </c>
      <c r="K6981" t="s">
        <v>70</v>
      </c>
      <c r="L6981">
        <v>90036</v>
      </c>
      <c r="M6981" t="s">
        <v>71</v>
      </c>
      <c r="N6981" t="s">
        <v>7751</v>
      </c>
      <c r="O6981" t="s">
        <v>73</v>
      </c>
      <c r="P6981" t="s">
        <v>117</v>
      </c>
      <c r="Q6981" t="s">
        <v>7752</v>
      </c>
      <c r="R6981" s="19">
        <v>154.9</v>
      </c>
      <c r="S6981" s="17">
        <v>5</v>
      </c>
      <c r="T6981" s="20">
        <v>0</v>
      </c>
      <c r="U6981" s="19">
        <v>69.704999999999998</v>
      </c>
      <c r="V6981" s="20">
        <f t="shared" si="545"/>
        <v>0.44999999999999996</v>
      </c>
      <c r="W6981" s="17">
        <f t="shared" si="546"/>
        <v>2017</v>
      </c>
      <c r="X6981" t="str">
        <f t="shared" si="547"/>
        <v>Jan-2017</v>
      </c>
      <c r="Y6981" s="17">
        <f t="shared" si="548"/>
        <v>5</v>
      </c>
      <c r="Z6981" t="str">
        <f t="shared" si="549"/>
        <v>0% (No Discount)</v>
      </c>
      <c r="AA6981" s="17">
        <f>IF(COUNTIF($B$2:B6981,B6981)=1,1,0)</f>
        <v>1</v>
      </c>
      <c r="AB6981" s="17">
        <f>IF(COUNTIF($F$2:F6981,F6981)=1,1,0)</f>
        <v>0</v>
      </c>
    </row>
    <row r="6982" spans="1:28" x14ac:dyDescent="0.2">
      <c r="A6982" s="17">
        <v>6981</v>
      </c>
      <c r="B6982" t="s">
        <v>9256</v>
      </c>
      <c r="C6982" s="18">
        <v>41950</v>
      </c>
      <c r="D6982" s="18">
        <v>41951</v>
      </c>
      <c r="E6982" t="s">
        <v>215</v>
      </c>
      <c r="F6982" t="s">
        <v>1414</v>
      </c>
      <c r="G6982" t="s">
        <v>1415</v>
      </c>
      <c r="H6982" t="s">
        <v>68</v>
      </c>
      <c r="I6982" t="s">
        <v>54</v>
      </c>
      <c r="J6982" t="s">
        <v>293</v>
      </c>
      <c r="K6982" t="s">
        <v>294</v>
      </c>
      <c r="L6982">
        <v>10024</v>
      </c>
      <c r="M6982" t="s">
        <v>175</v>
      </c>
      <c r="N6982" t="s">
        <v>4349</v>
      </c>
      <c r="O6982" t="s">
        <v>73</v>
      </c>
      <c r="P6982" t="s">
        <v>296</v>
      </c>
      <c r="Q6982" t="s">
        <v>4350</v>
      </c>
      <c r="R6982" s="19">
        <v>5.92</v>
      </c>
      <c r="S6982" s="17">
        <v>4</v>
      </c>
      <c r="T6982" s="20">
        <v>0</v>
      </c>
      <c r="U6982" s="19">
        <v>2.8416000000000001</v>
      </c>
      <c r="V6982" s="20">
        <f t="shared" si="545"/>
        <v>0.48000000000000004</v>
      </c>
      <c r="W6982" s="17">
        <f t="shared" si="546"/>
        <v>2014</v>
      </c>
      <c r="X6982" t="str">
        <f t="shared" si="547"/>
        <v>Nov-2014</v>
      </c>
      <c r="Y6982" s="17">
        <f t="shared" si="548"/>
        <v>1</v>
      </c>
      <c r="Z6982" t="str">
        <f t="shared" si="549"/>
        <v>0% (No Discount)</v>
      </c>
      <c r="AA6982" s="17">
        <f>IF(COUNTIF($B$2:B6982,B6982)=1,1,0)</f>
        <v>1</v>
      </c>
      <c r="AB6982" s="17">
        <f>IF(COUNTIF($F$2:F6982,F6982)=1,1,0)</f>
        <v>0</v>
      </c>
    </row>
    <row r="6983" spans="1:28" x14ac:dyDescent="0.2">
      <c r="A6983" s="17">
        <v>6982</v>
      </c>
      <c r="B6983" t="s">
        <v>9256</v>
      </c>
      <c r="C6983" s="18">
        <v>41950</v>
      </c>
      <c r="D6983" s="18">
        <v>41951</v>
      </c>
      <c r="E6983" t="s">
        <v>215</v>
      </c>
      <c r="F6983" t="s">
        <v>1414</v>
      </c>
      <c r="G6983" t="s">
        <v>1415</v>
      </c>
      <c r="H6983" t="s">
        <v>68</v>
      </c>
      <c r="I6983" t="s">
        <v>54</v>
      </c>
      <c r="J6983" t="s">
        <v>293</v>
      </c>
      <c r="K6983" t="s">
        <v>294</v>
      </c>
      <c r="L6983">
        <v>10024</v>
      </c>
      <c r="M6983" t="s">
        <v>175</v>
      </c>
      <c r="N6983" t="s">
        <v>7094</v>
      </c>
      <c r="O6983" t="s">
        <v>73</v>
      </c>
      <c r="P6983" t="s">
        <v>117</v>
      </c>
      <c r="Q6983" t="s">
        <v>7095</v>
      </c>
      <c r="R6983" s="19">
        <v>30.18</v>
      </c>
      <c r="S6983" s="17">
        <v>3</v>
      </c>
      <c r="T6983" s="20">
        <v>0</v>
      </c>
      <c r="U6983" s="19">
        <v>13.8828</v>
      </c>
      <c r="V6983" s="20">
        <f t="shared" si="545"/>
        <v>0.45999999999999996</v>
      </c>
      <c r="W6983" s="17">
        <f t="shared" si="546"/>
        <v>2014</v>
      </c>
      <c r="X6983" t="str">
        <f t="shared" si="547"/>
        <v>Nov-2014</v>
      </c>
      <c r="Y6983" s="17">
        <f t="shared" si="548"/>
        <v>1</v>
      </c>
      <c r="Z6983" t="str">
        <f t="shared" si="549"/>
        <v>0% (No Discount)</v>
      </c>
      <c r="AA6983" s="17">
        <f>IF(COUNTIF($B$2:B6983,B6983)=1,1,0)</f>
        <v>0</v>
      </c>
      <c r="AB6983" s="17">
        <f>IF(COUNTIF($F$2:F6983,F6983)=1,1,0)</f>
        <v>0</v>
      </c>
    </row>
    <row r="6984" spans="1:28" x14ac:dyDescent="0.2">
      <c r="A6984" s="17">
        <v>6983</v>
      </c>
      <c r="B6984" t="s">
        <v>9257</v>
      </c>
      <c r="C6984" s="18">
        <v>42614</v>
      </c>
      <c r="D6984" s="18">
        <v>42618</v>
      </c>
      <c r="E6984" t="s">
        <v>77</v>
      </c>
      <c r="F6984" t="s">
        <v>2930</v>
      </c>
      <c r="G6984" t="s">
        <v>2931</v>
      </c>
      <c r="H6984" t="s">
        <v>53</v>
      </c>
      <c r="I6984" t="s">
        <v>54</v>
      </c>
      <c r="J6984" t="s">
        <v>909</v>
      </c>
      <c r="K6984" t="s">
        <v>265</v>
      </c>
      <c r="L6984">
        <v>48227</v>
      </c>
      <c r="M6984" t="s">
        <v>132</v>
      </c>
      <c r="N6984" t="s">
        <v>2138</v>
      </c>
      <c r="O6984" t="s">
        <v>73</v>
      </c>
      <c r="P6984" t="s">
        <v>102</v>
      </c>
      <c r="Q6984" t="s">
        <v>2139</v>
      </c>
      <c r="R6984" s="19">
        <v>24.1</v>
      </c>
      <c r="S6984" s="17">
        <v>5</v>
      </c>
      <c r="T6984" s="20">
        <v>0</v>
      </c>
      <c r="U6984" s="19">
        <v>11.086</v>
      </c>
      <c r="V6984" s="20">
        <f t="shared" si="545"/>
        <v>0.45999999999999996</v>
      </c>
      <c r="W6984" s="17">
        <f t="shared" si="546"/>
        <v>2016</v>
      </c>
      <c r="X6984" t="str">
        <f t="shared" si="547"/>
        <v>Sep-2016</v>
      </c>
      <c r="Y6984" s="17">
        <f t="shared" si="548"/>
        <v>4</v>
      </c>
      <c r="Z6984" t="str">
        <f t="shared" si="549"/>
        <v>0% (No Discount)</v>
      </c>
      <c r="AA6984" s="17">
        <f>IF(COUNTIF($B$2:B6984,B6984)=1,1,0)</f>
        <v>1</v>
      </c>
      <c r="AB6984" s="17">
        <f>IF(COUNTIF($F$2:F6984,F6984)=1,1,0)</f>
        <v>0</v>
      </c>
    </row>
    <row r="6985" spans="1:28" x14ac:dyDescent="0.2">
      <c r="A6985" s="17">
        <v>6984</v>
      </c>
      <c r="B6985" t="s">
        <v>9257</v>
      </c>
      <c r="C6985" s="18">
        <v>42614</v>
      </c>
      <c r="D6985" s="18">
        <v>42618</v>
      </c>
      <c r="E6985" t="s">
        <v>77</v>
      </c>
      <c r="F6985" t="s">
        <v>2930</v>
      </c>
      <c r="G6985" t="s">
        <v>2931</v>
      </c>
      <c r="H6985" t="s">
        <v>53</v>
      </c>
      <c r="I6985" t="s">
        <v>54</v>
      </c>
      <c r="J6985" t="s">
        <v>909</v>
      </c>
      <c r="K6985" t="s">
        <v>265</v>
      </c>
      <c r="L6985">
        <v>48227</v>
      </c>
      <c r="M6985" t="s">
        <v>132</v>
      </c>
      <c r="N6985" t="s">
        <v>1603</v>
      </c>
      <c r="O6985" t="s">
        <v>98</v>
      </c>
      <c r="P6985" t="s">
        <v>99</v>
      </c>
      <c r="Q6985" t="s">
        <v>1604</v>
      </c>
      <c r="R6985" s="19">
        <v>8.7799999999999994</v>
      </c>
      <c r="S6985" s="17">
        <v>1</v>
      </c>
      <c r="T6985" s="20">
        <v>0</v>
      </c>
      <c r="U6985" s="19">
        <v>2.2827999999999999</v>
      </c>
      <c r="V6985" s="20">
        <f t="shared" si="545"/>
        <v>0.26</v>
      </c>
      <c r="W6985" s="17">
        <f t="shared" si="546"/>
        <v>2016</v>
      </c>
      <c r="X6985" t="str">
        <f t="shared" si="547"/>
        <v>Sep-2016</v>
      </c>
      <c r="Y6985" s="17">
        <f t="shared" si="548"/>
        <v>4</v>
      </c>
      <c r="Z6985" t="str">
        <f t="shared" si="549"/>
        <v>0% (No Discount)</v>
      </c>
      <c r="AA6985" s="17">
        <f>IF(COUNTIF($B$2:B6985,B6985)=1,1,0)</f>
        <v>0</v>
      </c>
      <c r="AB6985" s="17">
        <f>IF(COUNTIF($F$2:F6985,F6985)=1,1,0)</f>
        <v>0</v>
      </c>
    </row>
    <row r="6986" spans="1:28" x14ac:dyDescent="0.2">
      <c r="A6986" s="17">
        <v>6985</v>
      </c>
      <c r="B6986" t="s">
        <v>9257</v>
      </c>
      <c r="C6986" s="18">
        <v>42614</v>
      </c>
      <c r="D6986" s="18">
        <v>42618</v>
      </c>
      <c r="E6986" t="s">
        <v>77</v>
      </c>
      <c r="F6986" t="s">
        <v>2930</v>
      </c>
      <c r="G6986" t="s">
        <v>2931</v>
      </c>
      <c r="H6986" t="s">
        <v>53</v>
      </c>
      <c r="I6986" t="s">
        <v>54</v>
      </c>
      <c r="J6986" t="s">
        <v>909</v>
      </c>
      <c r="K6986" t="s">
        <v>265</v>
      </c>
      <c r="L6986">
        <v>48227</v>
      </c>
      <c r="M6986" t="s">
        <v>132</v>
      </c>
      <c r="N6986" t="s">
        <v>2164</v>
      </c>
      <c r="O6986" t="s">
        <v>73</v>
      </c>
      <c r="P6986" t="s">
        <v>105</v>
      </c>
      <c r="Q6986" t="s">
        <v>2165</v>
      </c>
      <c r="R6986" s="19">
        <v>376.74</v>
      </c>
      <c r="S6986" s="17">
        <v>4</v>
      </c>
      <c r="T6986" s="20">
        <v>0.1</v>
      </c>
      <c r="U6986" s="19">
        <v>71.162000000000006</v>
      </c>
      <c r="V6986" s="20">
        <f t="shared" si="545"/>
        <v>0.18888888888888891</v>
      </c>
      <c r="W6986" s="17">
        <f t="shared" si="546"/>
        <v>2016</v>
      </c>
      <c r="X6986" t="str">
        <f t="shared" si="547"/>
        <v>Sep-2016</v>
      </c>
      <c r="Y6986" s="17">
        <f t="shared" si="548"/>
        <v>4</v>
      </c>
      <c r="Z6986" t="str">
        <f t="shared" si="549"/>
        <v>1-10%</v>
      </c>
      <c r="AA6986" s="17">
        <f>IF(COUNTIF($B$2:B6986,B6986)=1,1,0)</f>
        <v>0</v>
      </c>
      <c r="AB6986" s="17">
        <f>IF(COUNTIF($F$2:F6986,F6986)=1,1,0)</f>
        <v>0</v>
      </c>
    </row>
    <row r="6987" spans="1:28" x14ac:dyDescent="0.2">
      <c r="A6987" s="17">
        <v>6986</v>
      </c>
      <c r="B6987" t="s">
        <v>9257</v>
      </c>
      <c r="C6987" s="18">
        <v>42614</v>
      </c>
      <c r="D6987" s="18">
        <v>42618</v>
      </c>
      <c r="E6987" t="s">
        <v>77</v>
      </c>
      <c r="F6987" t="s">
        <v>2930</v>
      </c>
      <c r="G6987" t="s">
        <v>2931</v>
      </c>
      <c r="H6987" t="s">
        <v>53</v>
      </c>
      <c r="I6987" t="s">
        <v>54</v>
      </c>
      <c r="J6987" t="s">
        <v>909</v>
      </c>
      <c r="K6987" t="s">
        <v>265</v>
      </c>
      <c r="L6987">
        <v>48227</v>
      </c>
      <c r="M6987" t="s">
        <v>132</v>
      </c>
      <c r="N6987" t="s">
        <v>3081</v>
      </c>
      <c r="O6987" t="s">
        <v>73</v>
      </c>
      <c r="P6987" t="s">
        <v>102</v>
      </c>
      <c r="Q6987" t="s">
        <v>3082</v>
      </c>
      <c r="R6987" s="19">
        <v>29.52</v>
      </c>
      <c r="S6987" s="17">
        <v>4</v>
      </c>
      <c r="T6987" s="20">
        <v>0</v>
      </c>
      <c r="U6987" s="19">
        <v>14.4648</v>
      </c>
      <c r="V6987" s="20">
        <f t="shared" si="545"/>
        <v>0.49</v>
      </c>
      <c r="W6987" s="17">
        <f t="shared" si="546"/>
        <v>2016</v>
      </c>
      <c r="X6987" t="str">
        <f t="shared" si="547"/>
        <v>Sep-2016</v>
      </c>
      <c r="Y6987" s="17">
        <f t="shared" si="548"/>
        <v>4</v>
      </c>
      <c r="Z6987" t="str">
        <f t="shared" si="549"/>
        <v>0% (No Discount)</v>
      </c>
      <c r="AA6987" s="17">
        <f>IF(COUNTIF($B$2:B6987,B6987)=1,1,0)</f>
        <v>0</v>
      </c>
      <c r="AB6987" s="17">
        <f>IF(COUNTIF($F$2:F6987,F6987)=1,1,0)</f>
        <v>0</v>
      </c>
    </row>
    <row r="6988" spans="1:28" x14ac:dyDescent="0.2">
      <c r="A6988" s="17">
        <v>6987</v>
      </c>
      <c r="B6988" t="s">
        <v>9257</v>
      </c>
      <c r="C6988" s="18">
        <v>42614</v>
      </c>
      <c r="D6988" s="18">
        <v>42618</v>
      </c>
      <c r="E6988" t="s">
        <v>77</v>
      </c>
      <c r="F6988" t="s">
        <v>2930</v>
      </c>
      <c r="G6988" t="s">
        <v>2931</v>
      </c>
      <c r="H6988" t="s">
        <v>53</v>
      </c>
      <c r="I6988" t="s">
        <v>54</v>
      </c>
      <c r="J6988" t="s">
        <v>909</v>
      </c>
      <c r="K6988" t="s">
        <v>265</v>
      </c>
      <c r="L6988">
        <v>48227</v>
      </c>
      <c r="M6988" t="s">
        <v>132</v>
      </c>
      <c r="N6988" t="s">
        <v>3458</v>
      </c>
      <c r="O6988" t="s">
        <v>73</v>
      </c>
      <c r="P6988" t="s">
        <v>95</v>
      </c>
      <c r="Q6988" t="s">
        <v>3459</v>
      </c>
      <c r="R6988" s="19">
        <v>11.96</v>
      </c>
      <c r="S6988" s="17">
        <v>2</v>
      </c>
      <c r="T6988" s="20">
        <v>0</v>
      </c>
      <c r="U6988" s="19">
        <v>2.99</v>
      </c>
      <c r="V6988" s="20">
        <f t="shared" si="545"/>
        <v>0.25</v>
      </c>
      <c r="W6988" s="17">
        <f t="shared" si="546"/>
        <v>2016</v>
      </c>
      <c r="X6988" t="str">
        <f t="shared" si="547"/>
        <v>Sep-2016</v>
      </c>
      <c r="Y6988" s="17">
        <f t="shared" si="548"/>
        <v>4</v>
      </c>
      <c r="Z6988" t="str">
        <f t="shared" si="549"/>
        <v>0% (No Discount)</v>
      </c>
      <c r="AA6988" s="17">
        <f>IF(COUNTIF($B$2:B6988,B6988)=1,1,0)</f>
        <v>0</v>
      </c>
      <c r="AB6988" s="17">
        <f>IF(COUNTIF($F$2:F6988,F6988)=1,1,0)</f>
        <v>0</v>
      </c>
    </row>
    <row r="6989" spans="1:28" x14ac:dyDescent="0.2">
      <c r="A6989" s="17">
        <v>6988</v>
      </c>
      <c r="B6989" t="s">
        <v>9257</v>
      </c>
      <c r="C6989" s="18">
        <v>42614</v>
      </c>
      <c r="D6989" s="18">
        <v>42618</v>
      </c>
      <c r="E6989" t="s">
        <v>77</v>
      </c>
      <c r="F6989" t="s">
        <v>2930</v>
      </c>
      <c r="G6989" t="s">
        <v>2931</v>
      </c>
      <c r="H6989" t="s">
        <v>53</v>
      </c>
      <c r="I6989" t="s">
        <v>54</v>
      </c>
      <c r="J6989" t="s">
        <v>909</v>
      </c>
      <c r="K6989" t="s">
        <v>265</v>
      </c>
      <c r="L6989">
        <v>48227</v>
      </c>
      <c r="M6989" t="s">
        <v>132</v>
      </c>
      <c r="N6989" t="s">
        <v>4351</v>
      </c>
      <c r="O6989" t="s">
        <v>73</v>
      </c>
      <c r="P6989" t="s">
        <v>102</v>
      </c>
      <c r="Q6989" t="s">
        <v>4352</v>
      </c>
      <c r="R6989" s="19">
        <v>26.4</v>
      </c>
      <c r="S6989" s="17">
        <v>5</v>
      </c>
      <c r="T6989" s="20">
        <v>0</v>
      </c>
      <c r="U6989" s="19">
        <v>12.672000000000001</v>
      </c>
      <c r="V6989" s="20">
        <f t="shared" si="545"/>
        <v>0.48000000000000004</v>
      </c>
      <c r="W6989" s="17">
        <f t="shared" si="546"/>
        <v>2016</v>
      </c>
      <c r="X6989" t="str">
        <f t="shared" si="547"/>
        <v>Sep-2016</v>
      </c>
      <c r="Y6989" s="17">
        <f t="shared" si="548"/>
        <v>4</v>
      </c>
      <c r="Z6989" t="str">
        <f t="shared" si="549"/>
        <v>0% (No Discount)</v>
      </c>
      <c r="AA6989" s="17">
        <f>IF(COUNTIF($B$2:B6989,B6989)=1,1,0)</f>
        <v>0</v>
      </c>
      <c r="AB6989" s="17">
        <f>IF(COUNTIF($F$2:F6989,F6989)=1,1,0)</f>
        <v>0</v>
      </c>
    </row>
    <row r="6990" spans="1:28" x14ac:dyDescent="0.2">
      <c r="A6990" s="17">
        <v>6989</v>
      </c>
      <c r="B6990" t="s">
        <v>9258</v>
      </c>
      <c r="C6990" s="18">
        <v>43050</v>
      </c>
      <c r="D6990" s="18">
        <v>43055</v>
      </c>
      <c r="E6990" t="s">
        <v>50</v>
      </c>
      <c r="F6990" t="s">
        <v>1564</v>
      </c>
      <c r="G6990" t="s">
        <v>1565</v>
      </c>
      <c r="H6990" t="s">
        <v>68</v>
      </c>
      <c r="I6990" t="s">
        <v>54</v>
      </c>
      <c r="J6990" t="s">
        <v>80</v>
      </c>
      <c r="K6990" t="s">
        <v>81</v>
      </c>
      <c r="L6990">
        <v>33311</v>
      </c>
      <c r="M6990" t="s">
        <v>57</v>
      </c>
      <c r="N6990" t="s">
        <v>5647</v>
      </c>
      <c r="O6990" t="s">
        <v>73</v>
      </c>
      <c r="P6990" t="s">
        <v>105</v>
      </c>
      <c r="Q6990" t="s">
        <v>5648</v>
      </c>
      <c r="R6990" s="19">
        <v>1158.1199999999999</v>
      </c>
      <c r="S6990" s="17">
        <v>5</v>
      </c>
      <c r="T6990" s="20">
        <v>0.2</v>
      </c>
      <c r="U6990" s="19">
        <v>130.2885</v>
      </c>
      <c r="V6990" s="20">
        <f t="shared" si="545"/>
        <v>0.11250000000000002</v>
      </c>
      <c r="W6990" s="17">
        <f t="shared" si="546"/>
        <v>2017</v>
      </c>
      <c r="X6990" t="str">
        <f t="shared" si="547"/>
        <v>Nov-2017</v>
      </c>
      <c r="Y6990" s="17">
        <f t="shared" si="548"/>
        <v>5</v>
      </c>
      <c r="Z6990" t="str">
        <f t="shared" si="549"/>
        <v>11-20%</v>
      </c>
      <c r="AA6990" s="17">
        <f>IF(COUNTIF($B$2:B6990,B6990)=1,1,0)</f>
        <v>1</v>
      </c>
      <c r="AB6990" s="17">
        <f>IF(COUNTIF($F$2:F6990,F6990)=1,1,0)</f>
        <v>0</v>
      </c>
    </row>
    <row r="6991" spans="1:28" x14ac:dyDescent="0.2">
      <c r="A6991" s="17">
        <v>6990</v>
      </c>
      <c r="B6991" t="s">
        <v>9259</v>
      </c>
      <c r="C6991" s="18">
        <v>43080</v>
      </c>
      <c r="D6991" s="18">
        <v>43082</v>
      </c>
      <c r="E6991" t="s">
        <v>215</v>
      </c>
      <c r="F6991" t="s">
        <v>5212</v>
      </c>
      <c r="G6991" t="s">
        <v>5213</v>
      </c>
      <c r="H6991" t="s">
        <v>53</v>
      </c>
      <c r="I6991" t="s">
        <v>54</v>
      </c>
      <c r="J6991" t="s">
        <v>9260</v>
      </c>
      <c r="K6991" t="s">
        <v>131</v>
      </c>
      <c r="L6991">
        <v>79605</v>
      </c>
      <c r="M6991" t="s">
        <v>132</v>
      </c>
      <c r="N6991" t="s">
        <v>9261</v>
      </c>
      <c r="O6991" t="s">
        <v>73</v>
      </c>
      <c r="P6991" t="s">
        <v>105</v>
      </c>
      <c r="Q6991" t="s">
        <v>9262</v>
      </c>
      <c r="R6991" s="19">
        <v>1.3919999999999999</v>
      </c>
      <c r="S6991" s="17">
        <v>2</v>
      </c>
      <c r="T6991" s="20">
        <v>0.8</v>
      </c>
      <c r="U6991" s="19">
        <v>-3.7584</v>
      </c>
      <c r="V6991" s="20">
        <f t="shared" si="545"/>
        <v>-2.7</v>
      </c>
      <c r="W6991" s="17">
        <f t="shared" si="546"/>
        <v>2017</v>
      </c>
      <c r="X6991" t="str">
        <f t="shared" si="547"/>
        <v>Dec-2017</v>
      </c>
      <c r="Y6991" s="17">
        <f t="shared" si="548"/>
        <v>2</v>
      </c>
      <c r="Z6991" t="str">
        <f t="shared" si="549"/>
        <v>Over 50%</v>
      </c>
      <c r="AA6991" s="17">
        <f>IF(COUNTIF($B$2:B6991,B6991)=1,1,0)</f>
        <v>1</v>
      </c>
      <c r="AB6991" s="17">
        <f>IF(COUNTIF($F$2:F6991,F6991)=1,1,0)</f>
        <v>0</v>
      </c>
    </row>
    <row r="6992" spans="1:28" x14ac:dyDescent="0.2">
      <c r="A6992" s="17">
        <v>6991</v>
      </c>
      <c r="B6992" t="s">
        <v>9263</v>
      </c>
      <c r="C6992" s="18">
        <v>42316</v>
      </c>
      <c r="D6992" s="18">
        <v>42321</v>
      </c>
      <c r="E6992" t="s">
        <v>50</v>
      </c>
      <c r="F6992" t="s">
        <v>5163</v>
      </c>
      <c r="G6992" t="s">
        <v>5164</v>
      </c>
      <c r="H6992" t="s">
        <v>53</v>
      </c>
      <c r="I6992" t="s">
        <v>54</v>
      </c>
      <c r="J6992" t="s">
        <v>7591</v>
      </c>
      <c r="K6992" t="s">
        <v>346</v>
      </c>
      <c r="L6992">
        <v>23666</v>
      </c>
      <c r="M6992" t="s">
        <v>57</v>
      </c>
      <c r="N6992" t="s">
        <v>2624</v>
      </c>
      <c r="O6992" t="s">
        <v>73</v>
      </c>
      <c r="P6992" t="s">
        <v>105</v>
      </c>
      <c r="Q6992" t="s">
        <v>2625</v>
      </c>
      <c r="R6992" s="19">
        <v>44.43</v>
      </c>
      <c r="S6992" s="17">
        <v>3</v>
      </c>
      <c r="T6992" s="20">
        <v>0</v>
      </c>
      <c r="U6992" s="19">
        <v>18.660599999999999</v>
      </c>
      <c r="V6992" s="20">
        <f t="shared" si="545"/>
        <v>0.42</v>
      </c>
      <c r="W6992" s="17">
        <f t="shared" si="546"/>
        <v>2015</v>
      </c>
      <c r="X6992" t="str">
        <f t="shared" si="547"/>
        <v>Nov-2015</v>
      </c>
      <c r="Y6992" s="17">
        <f t="shared" si="548"/>
        <v>5</v>
      </c>
      <c r="Z6992" t="str">
        <f t="shared" si="549"/>
        <v>0% (No Discount)</v>
      </c>
      <c r="AA6992" s="17">
        <f>IF(COUNTIF($B$2:B6992,B6992)=1,1,0)</f>
        <v>1</v>
      </c>
      <c r="AB6992" s="17">
        <f>IF(COUNTIF($F$2:F6992,F6992)=1,1,0)</f>
        <v>0</v>
      </c>
    </row>
    <row r="6993" spans="1:28" x14ac:dyDescent="0.2">
      <c r="A6993" s="17">
        <v>6992</v>
      </c>
      <c r="B6993" t="s">
        <v>9263</v>
      </c>
      <c r="C6993" s="18">
        <v>42316</v>
      </c>
      <c r="D6993" s="18">
        <v>42321</v>
      </c>
      <c r="E6993" t="s">
        <v>50</v>
      </c>
      <c r="F6993" t="s">
        <v>5163</v>
      </c>
      <c r="G6993" t="s">
        <v>5164</v>
      </c>
      <c r="H6993" t="s">
        <v>53</v>
      </c>
      <c r="I6993" t="s">
        <v>54</v>
      </c>
      <c r="J6993" t="s">
        <v>7591</v>
      </c>
      <c r="K6993" t="s">
        <v>346</v>
      </c>
      <c r="L6993">
        <v>23666</v>
      </c>
      <c r="M6993" t="s">
        <v>57</v>
      </c>
      <c r="N6993" t="s">
        <v>5868</v>
      </c>
      <c r="O6993" t="s">
        <v>98</v>
      </c>
      <c r="P6993" t="s">
        <v>99</v>
      </c>
      <c r="Q6993" t="s">
        <v>5869</v>
      </c>
      <c r="R6993" s="19">
        <v>226.2</v>
      </c>
      <c r="S6993" s="17">
        <v>5</v>
      </c>
      <c r="T6993" s="20">
        <v>0</v>
      </c>
      <c r="U6993" s="19">
        <v>58.811999999999998</v>
      </c>
      <c r="V6993" s="20">
        <f t="shared" si="545"/>
        <v>0.26</v>
      </c>
      <c r="W6993" s="17">
        <f t="shared" si="546"/>
        <v>2015</v>
      </c>
      <c r="X6993" t="str">
        <f t="shared" si="547"/>
        <v>Nov-2015</v>
      </c>
      <c r="Y6993" s="17">
        <f t="shared" si="548"/>
        <v>5</v>
      </c>
      <c r="Z6993" t="str">
        <f t="shared" si="549"/>
        <v>0% (No Discount)</v>
      </c>
      <c r="AA6993" s="17">
        <f>IF(COUNTIF($B$2:B6993,B6993)=1,1,0)</f>
        <v>0</v>
      </c>
      <c r="AB6993" s="17">
        <f>IF(COUNTIF($F$2:F6993,F6993)=1,1,0)</f>
        <v>0</v>
      </c>
    </row>
    <row r="6994" spans="1:28" x14ac:dyDescent="0.2">
      <c r="A6994" s="17">
        <v>6993</v>
      </c>
      <c r="B6994" t="s">
        <v>9263</v>
      </c>
      <c r="C6994" s="18">
        <v>42316</v>
      </c>
      <c r="D6994" s="18">
        <v>42321</v>
      </c>
      <c r="E6994" t="s">
        <v>50</v>
      </c>
      <c r="F6994" t="s">
        <v>5163</v>
      </c>
      <c r="G6994" t="s">
        <v>5164</v>
      </c>
      <c r="H6994" t="s">
        <v>53</v>
      </c>
      <c r="I6994" t="s">
        <v>54</v>
      </c>
      <c r="J6994" t="s">
        <v>7591</v>
      </c>
      <c r="K6994" t="s">
        <v>346</v>
      </c>
      <c r="L6994">
        <v>23666</v>
      </c>
      <c r="M6994" t="s">
        <v>57</v>
      </c>
      <c r="N6994" t="s">
        <v>5306</v>
      </c>
      <c r="O6994" t="s">
        <v>59</v>
      </c>
      <c r="P6994" t="s">
        <v>92</v>
      </c>
      <c r="Q6994" t="s">
        <v>5307</v>
      </c>
      <c r="R6994" s="19">
        <v>186.54</v>
      </c>
      <c r="S6994" s="17">
        <v>3</v>
      </c>
      <c r="T6994" s="20">
        <v>0</v>
      </c>
      <c r="U6994" s="19">
        <v>41.038800000000002</v>
      </c>
      <c r="V6994" s="20">
        <f t="shared" si="545"/>
        <v>0.22000000000000003</v>
      </c>
      <c r="W6994" s="17">
        <f t="shared" si="546"/>
        <v>2015</v>
      </c>
      <c r="X6994" t="str">
        <f t="shared" si="547"/>
        <v>Nov-2015</v>
      </c>
      <c r="Y6994" s="17">
        <f t="shared" si="548"/>
        <v>5</v>
      </c>
      <c r="Z6994" t="str">
        <f t="shared" si="549"/>
        <v>0% (No Discount)</v>
      </c>
      <c r="AA6994" s="17">
        <f>IF(COUNTIF($B$2:B6994,B6994)=1,1,0)</f>
        <v>0</v>
      </c>
      <c r="AB6994" s="17">
        <f>IF(COUNTIF($F$2:F6994,F6994)=1,1,0)</f>
        <v>0</v>
      </c>
    </row>
    <row r="6995" spans="1:28" x14ac:dyDescent="0.2">
      <c r="A6995" s="17">
        <v>6994</v>
      </c>
      <c r="B6995" t="s">
        <v>9263</v>
      </c>
      <c r="C6995" s="18">
        <v>42316</v>
      </c>
      <c r="D6995" s="18">
        <v>42321</v>
      </c>
      <c r="E6995" t="s">
        <v>50</v>
      </c>
      <c r="F6995" t="s">
        <v>5163</v>
      </c>
      <c r="G6995" t="s">
        <v>5164</v>
      </c>
      <c r="H6995" t="s">
        <v>53</v>
      </c>
      <c r="I6995" t="s">
        <v>54</v>
      </c>
      <c r="J6995" t="s">
        <v>7591</v>
      </c>
      <c r="K6995" t="s">
        <v>346</v>
      </c>
      <c r="L6995">
        <v>23666</v>
      </c>
      <c r="M6995" t="s">
        <v>57</v>
      </c>
      <c r="N6995" t="s">
        <v>517</v>
      </c>
      <c r="O6995" t="s">
        <v>73</v>
      </c>
      <c r="P6995" t="s">
        <v>95</v>
      </c>
      <c r="Q6995" t="s">
        <v>518</v>
      </c>
      <c r="R6995" s="19">
        <v>265.86</v>
      </c>
      <c r="S6995" s="17">
        <v>7</v>
      </c>
      <c r="T6995" s="20">
        <v>0</v>
      </c>
      <c r="U6995" s="19">
        <v>79.757999999999996</v>
      </c>
      <c r="V6995" s="20">
        <f t="shared" si="545"/>
        <v>0.3</v>
      </c>
      <c r="W6995" s="17">
        <f t="shared" si="546"/>
        <v>2015</v>
      </c>
      <c r="X6995" t="str">
        <f t="shared" si="547"/>
        <v>Nov-2015</v>
      </c>
      <c r="Y6995" s="17">
        <f t="shared" si="548"/>
        <v>5</v>
      </c>
      <c r="Z6995" t="str">
        <f t="shared" si="549"/>
        <v>0% (No Discount)</v>
      </c>
      <c r="AA6995" s="17">
        <f>IF(COUNTIF($B$2:B6995,B6995)=1,1,0)</f>
        <v>0</v>
      </c>
      <c r="AB6995" s="17">
        <f>IF(COUNTIF($F$2:F6995,F6995)=1,1,0)</f>
        <v>0</v>
      </c>
    </row>
    <row r="6996" spans="1:28" x14ac:dyDescent="0.2">
      <c r="A6996" s="17">
        <v>6995</v>
      </c>
      <c r="B6996" t="s">
        <v>9263</v>
      </c>
      <c r="C6996" s="18">
        <v>42316</v>
      </c>
      <c r="D6996" s="18">
        <v>42321</v>
      </c>
      <c r="E6996" t="s">
        <v>50</v>
      </c>
      <c r="F6996" t="s">
        <v>5163</v>
      </c>
      <c r="G6996" t="s">
        <v>5164</v>
      </c>
      <c r="H6996" t="s">
        <v>53</v>
      </c>
      <c r="I6996" t="s">
        <v>54</v>
      </c>
      <c r="J6996" t="s">
        <v>7591</v>
      </c>
      <c r="K6996" t="s">
        <v>346</v>
      </c>
      <c r="L6996">
        <v>23666</v>
      </c>
      <c r="M6996" t="s">
        <v>57</v>
      </c>
      <c r="N6996" t="s">
        <v>1262</v>
      </c>
      <c r="O6996" t="s">
        <v>73</v>
      </c>
      <c r="P6996" t="s">
        <v>95</v>
      </c>
      <c r="Q6996" t="s">
        <v>1263</v>
      </c>
      <c r="R6996" s="19">
        <v>27.9</v>
      </c>
      <c r="S6996" s="17">
        <v>5</v>
      </c>
      <c r="T6996" s="20">
        <v>0</v>
      </c>
      <c r="U6996" s="19">
        <v>6.9749999999999996</v>
      </c>
      <c r="V6996" s="20">
        <f t="shared" si="545"/>
        <v>0.25</v>
      </c>
      <c r="W6996" s="17">
        <f t="shared" si="546"/>
        <v>2015</v>
      </c>
      <c r="X6996" t="str">
        <f t="shared" si="547"/>
        <v>Nov-2015</v>
      </c>
      <c r="Y6996" s="17">
        <f t="shared" si="548"/>
        <v>5</v>
      </c>
      <c r="Z6996" t="str">
        <f t="shared" si="549"/>
        <v>0% (No Discount)</v>
      </c>
      <c r="AA6996" s="17">
        <f>IF(COUNTIF($B$2:B6996,B6996)=1,1,0)</f>
        <v>0</v>
      </c>
      <c r="AB6996" s="17">
        <f>IF(COUNTIF($F$2:F6996,F6996)=1,1,0)</f>
        <v>0</v>
      </c>
    </row>
    <row r="6997" spans="1:28" x14ac:dyDescent="0.2">
      <c r="A6997" s="17">
        <v>6996</v>
      </c>
      <c r="B6997" t="s">
        <v>9264</v>
      </c>
      <c r="C6997" s="18">
        <v>42327</v>
      </c>
      <c r="D6997" s="18">
        <v>42334</v>
      </c>
      <c r="E6997" t="s">
        <v>77</v>
      </c>
      <c r="F6997" t="s">
        <v>5762</v>
      </c>
      <c r="G6997" t="s">
        <v>5763</v>
      </c>
      <c r="H6997" t="s">
        <v>68</v>
      </c>
      <c r="I6997" t="s">
        <v>54</v>
      </c>
      <c r="J6997" t="s">
        <v>1422</v>
      </c>
      <c r="K6997" t="s">
        <v>1423</v>
      </c>
      <c r="L6997">
        <v>89115</v>
      </c>
      <c r="M6997" t="s">
        <v>71</v>
      </c>
      <c r="N6997" t="s">
        <v>4145</v>
      </c>
      <c r="O6997" t="s">
        <v>73</v>
      </c>
      <c r="P6997" t="s">
        <v>105</v>
      </c>
      <c r="Q6997" t="s">
        <v>4146</v>
      </c>
      <c r="R6997" s="19">
        <v>31.08</v>
      </c>
      <c r="S6997" s="17">
        <v>4</v>
      </c>
      <c r="T6997" s="20">
        <v>0</v>
      </c>
      <c r="U6997" s="19">
        <v>8.3916000000000004</v>
      </c>
      <c r="V6997" s="20">
        <f t="shared" si="545"/>
        <v>0.27</v>
      </c>
      <c r="W6997" s="17">
        <f t="shared" si="546"/>
        <v>2015</v>
      </c>
      <c r="X6997" t="str">
        <f t="shared" si="547"/>
        <v>Nov-2015</v>
      </c>
      <c r="Y6997" s="17">
        <f t="shared" si="548"/>
        <v>7</v>
      </c>
      <c r="Z6997" t="str">
        <f t="shared" si="549"/>
        <v>0% (No Discount)</v>
      </c>
      <c r="AA6997" s="17">
        <f>IF(COUNTIF($B$2:B6997,B6997)=1,1,0)</f>
        <v>1</v>
      </c>
      <c r="AB6997" s="17">
        <f>IF(COUNTIF($F$2:F6997,F6997)=1,1,0)</f>
        <v>0</v>
      </c>
    </row>
    <row r="6998" spans="1:28" x14ac:dyDescent="0.2">
      <c r="A6998" s="17">
        <v>6997</v>
      </c>
      <c r="B6998" t="s">
        <v>9265</v>
      </c>
      <c r="C6998" s="18">
        <v>43092</v>
      </c>
      <c r="D6998" s="18">
        <v>43094</v>
      </c>
      <c r="E6998" t="s">
        <v>50</v>
      </c>
      <c r="F6998" t="s">
        <v>733</v>
      </c>
      <c r="G6998" t="s">
        <v>734</v>
      </c>
      <c r="H6998" t="s">
        <v>68</v>
      </c>
      <c r="I6998" t="s">
        <v>54</v>
      </c>
      <c r="J6998" t="s">
        <v>3136</v>
      </c>
      <c r="K6998" t="s">
        <v>238</v>
      </c>
      <c r="L6998">
        <v>61107</v>
      </c>
      <c r="M6998" t="s">
        <v>132</v>
      </c>
      <c r="N6998" t="s">
        <v>702</v>
      </c>
      <c r="O6998" t="s">
        <v>73</v>
      </c>
      <c r="P6998" t="s">
        <v>102</v>
      </c>
      <c r="Q6998" t="s">
        <v>703</v>
      </c>
      <c r="R6998" s="19">
        <v>13.84</v>
      </c>
      <c r="S6998" s="17">
        <v>4</v>
      </c>
      <c r="T6998" s="20">
        <v>0.8</v>
      </c>
      <c r="U6998" s="19">
        <v>-22.143999999999998</v>
      </c>
      <c r="V6998" s="20">
        <f t="shared" si="545"/>
        <v>-1.5999999999999999</v>
      </c>
      <c r="W6998" s="17">
        <f t="shared" si="546"/>
        <v>2017</v>
      </c>
      <c r="X6998" t="str">
        <f t="shared" si="547"/>
        <v>Dec-2017</v>
      </c>
      <c r="Y6998" s="17">
        <f t="shared" si="548"/>
        <v>2</v>
      </c>
      <c r="Z6998" t="str">
        <f t="shared" si="549"/>
        <v>Over 50%</v>
      </c>
      <c r="AA6998" s="17">
        <f>IF(COUNTIF($B$2:B6998,B6998)=1,1,0)</f>
        <v>1</v>
      </c>
      <c r="AB6998" s="17">
        <f>IF(COUNTIF($F$2:F6998,F6998)=1,1,0)</f>
        <v>0</v>
      </c>
    </row>
    <row r="6999" spans="1:28" x14ac:dyDescent="0.2">
      <c r="A6999" s="17">
        <v>6998</v>
      </c>
      <c r="B6999" t="s">
        <v>9265</v>
      </c>
      <c r="C6999" s="18">
        <v>43092</v>
      </c>
      <c r="D6999" s="18">
        <v>43094</v>
      </c>
      <c r="E6999" t="s">
        <v>50</v>
      </c>
      <c r="F6999" t="s">
        <v>733</v>
      </c>
      <c r="G6999" t="s">
        <v>734</v>
      </c>
      <c r="H6999" t="s">
        <v>68</v>
      </c>
      <c r="I6999" t="s">
        <v>54</v>
      </c>
      <c r="J6999" t="s">
        <v>3136</v>
      </c>
      <c r="K6999" t="s">
        <v>238</v>
      </c>
      <c r="L6999">
        <v>61107</v>
      </c>
      <c r="M6999" t="s">
        <v>132</v>
      </c>
      <c r="N6999" t="s">
        <v>4342</v>
      </c>
      <c r="O6999" t="s">
        <v>73</v>
      </c>
      <c r="P6999" t="s">
        <v>117</v>
      </c>
      <c r="Q6999" t="s">
        <v>4343</v>
      </c>
      <c r="R6999" s="19">
        <v>175.87200000000001</v>
      </c>
      <c r="S6999" s="17">
        <v>4</v>
      </c>
      <c r="T6999" s="20">
        <v>0.2</v>
      </c>
      <c r="U6999" s="19">
        <v>63.753599999999999</v>
      </c>
      <c r="V6999" s="20">
        <f t="shared" si="545"/>
        <v>0.36249999999999999</v>
      </c>
      <c r="W6999" s="17">
        <f t="shared" si="546"/>
        <v>2017</v>
      </c>
      <c r="X6999" t="str">
        <f t="shared" si="547"/>
        <v>Dec-2017</v>
      </c>
      <c r="Y6999" s="17">
        <f t="shared" si="548"/>
        <v>2</v>
      </c>
      <c r="Z6999" t="str">
        <f t="shared" si="549"/>
        <v>11-20%</v>
      </c>
      <c r="AA6999" s="17">
        <f>IF(COUNTIF($B$2:B6999,B6999)=1,1,0)</f>
        <v>0</v>
      </c>
      <c r="AB6999" s="17">
        <f>IF(COUNTIF($F$2:F6999,F6999)=1,1,0)</f>
        <v>0</v>
      </c>
    </row>
    <row r="7000" spans="1:28" x14ac:dyDescent="0.2">
      <c r="A7000" s="17">
        <v>6999</v>
      </c>
      <c r="B7000" t="s">
        <v>9266</v>
      </c>
      <c r="C7000" s="18">
        <v>42629</v>
      </c>
      <c r="D7000" s="18">
        <v>42635</v>
      </c>
      <c r="E7000" t="s">
        <v>77</v>
      </c>
      <c r="F7000" t="s">
        <v>5355</v>
      </c>
      <c r="G7000" t="s">
        <v>5356</v>
      </c>
      <c r="H7000" t="s">
        <v>129</v>
      </c>
      <c r="I7000" t="s">
        <v>54</v>
      </c>
      <c r="J7000" t="s">
        <v>4120</v>
      </c>
      <c r="K7000" t="s">
        <v>70</v>
      </c>
      <c r="L7000">
        <v>92677</v>
      </c>
      <c r="M7000" t="s">
        <v>71</v>
      </c>
      <c r="N7000" t="s">
        <v>2875</v>
      </c>
      <c r="O7000" t="s">
        <v>73</v>
      </c>
      <c r="P7000" t="s">
        <v>117</v>
      </c>
      <c r="Q7000" t="s">
        <v>6847</v>
      </c>
      <c r="R7000" s="19">
        <v>12.96</v>
      </c>
      <c r="S7000" s="17">
        <v>2</v>
      </c>
      <c r="T7000" s="20">
        <v>0</v>
      </c>
      <c r="U7000" s="19">
        <v>6.3503999999999996</v>
      </c>
      <c r="V7000" s="20">
        <f t="shared" si="545"/>
        <v>0.48999999999999994</v>
      </c>
      <c r="W7000" s="17">
        <f t="shared" si="546"/>
        <v>2016</v>
      </c>
      <c r="X7000" t="str">
        <f t="shared" si="547"/>
        <v>Sep-2016</v>
      </c>
      <c r="Y7000" s="17">
        <f t="shared" si="548"/>
        <v>6</v>
      </c>
      <c r="Z7000" t="str">
        <f t="shared" si="549"/>
        <v>0% (No Discount)</v>
      </c>
      <c r="AA7000" s="17">
        <f>IF(COUNTIF($B$2:B7000,B7000)=1,1,0)</f>
        <v>1</v>
      </c>
      <c r="AB7000" s="17">
        <f>IF(COUNTIF($F$2:F7000,F7000)=1,1,0)</f>
        <v>0</v>
      </c>
    </row>
    <row r="7001" spans="1:28" x14ac:dyDescent="0.2">
      <c r="A7001" s="17">
        <v>7000</v>
      </c>
      <c r="B7001" t="s">
        <v>9267</v>
      </c>
      <c r="C7001" s="18">
        <v>42881</v>
      </c>
      <c r="D7001" s="18">
        <v>42884</v>
      </c>
      <c r="E7001" t="s">
        <v>215</v>
      </c>
      <c r="F7001" t="s">
        <v>1480</v>
      </c>
      <c r="G7001" t="s">
        <v>1481</v>
      </c>
      <c r="H7001" t="s">
        <v>68</v>
      </c>
      <c r="I7001" t="s">
        <v>54</v>
      </c>
      <c r="J7001" t="s">
        <v>1505</v>
      </c>
      <c r="K7001" t="s">
        <v>56</v>
      </c>
      <c r="L7001">
        <v>40214</v>
      </c>
      <c r="M7001" t="s">
        <v>57</v>
      </c>
      <c r="N7001" t="s">
        <v>7926</v>
      </c>
      <c r="O7001" t="s">
        <v>73</v>
      </c>
      <c r="P7001" t="s">
        <v>105</v>
      </c>
      <c r="Q7001" t="s">
        <v>7927</v>
      </c>
      <c r="R7001" s="19">
        <v>208.44</v>
      </c>
      <c r="S7001" s="17">
        <v>3</v>
      </c>
      <c r="T7001" s="20">
        <v>0</v>
      </c>
      <c r="U7001" s="19">
        <v>62.531999999999996</v>
      </c>
      <c r="V7001" s="20">
        <f t="shared" si="545"/>
        <v>0.3</v>
      </c>
      <c r="W7001" s="17">
        <f t="shared" si="546"/>
        <v>2017</v>
      </c>
      <c r="X7001" t="str">
        <f t="shared" si="547"/>
        <v>May-2017</v>
      </c>
      <c r="Y7001" s="17">
        <f t="shared" si="548"/>
        <v>3</v>
      </c>
      <c r="Z7001" t="str">
        <f t="shared" si="549"/>
        <v>0% (No Discount)</v>
      </c>
      <c r="AA7001" s="17">
        <f>IF(COUNTIF($B$2:B7001,B7001)=1,1,0)</f>
        <v>1</v>
      </c>
      <c r="AB7001" s="17">
        <f>IF(COUNTIF($F$2:F7001,F7001)=1,1,0)</f>
        <v>0</v>
      </c>
    </row>
    <row r="7002" spans="1:28" x14ac:dyDescent="0.2">
      <c r="A7002" s="17">
        <v>7001</v>
      </c>
      <c r="B7002" t="s">
        <v>9267</v>
      </c>
      <c r="C7002" s="18">
        <v>42881</v>
      </c>
      <c r="D7002" s="18">
        <v>42884</v>
      </c>
      <c r="E7002" t="s">
        <v>215</v>
      </c>
      <c r="F7002" t="s">
        <v>1480</v>
      </c>
      <c r="G7002" t="s">
        <v>1481</v>
      </c>
      <c r="H7002" t="s">
        <v>68</v>
      </c>
      <c r="I7002" t="s">
        <v>54</v>
      </c>
      <c r="J7002" t="s">
        <v>1505</v>
      </c>
      <c r="K7002" t="s">
        <v>56</v>
      </c>
      <c r="L7002">
        <v>40214</v>
      </c>
      <c r="M7002" t="s">
        <v>57</v>
      </c>
      <c r="N7002" t="s">
        <v>1991</v>
      </c>
      <c r="O7002" t="s">
        <v>73</v>
      </c>
      <c r="P7002" t="s">
        <v>606</v>
      </c>
      <c r="Q7002" t="s">
        <v>1992</v>
      </c>
      <c r="R7002" s="19">
        <v>25.76</v>
      </c>
      <c r="S7002" s="17">
        <v>2</v>
      </c>
      <c r="T7002" s="20">
        <v>0</v>
      </c>
      <c r="U7002" s="19">
        <v>0.77280000000000004</v>
      </c>
      <c r="V7002" s="20">
        <f t="shared" si="545"/>
        <v>0.03</v>
      </c>
      <c r="W7002" s="17">
        <f t="shared" si="546"/>
        <v>2017</v>
      </c>
      <c r="X7002" t="str">
        <f t="shared" si="547"/>
        <v>May-2017</v>
      </c>
      <c r="Y7002" s="17">
        <f t="shared" si="548"/>
        <v>3</v>
      </c>
      <c r="Z7002" t="str">
        <f t="shared" si="549"/>
        <v>0% (No Discount)</v>
      </c>
      <c r="AA7002" s="17">
        <f>IF(COUNTIF($B$2:B7002,B7002)=1,1,0)</f>
        <v>0</v>
      </c>
      <c r="AB7002" s="17">
        <f>IF(COUNTIF($F$2:F7002,F7002)=1,1,0)</f>
        <v>0</v>
      </c>
    </row>
    <row r="7003" spans="1:28" x14ac:dyDescent="0.2">
      <c r="A7003" s="17">
        <v>7002</v>
      </c>
      <c r="B7003" t="s">
        <v>9268</v>
      </c>
      <c r="C7003" s="18">
        <v>42093</v>
      </c>
      <c r="D7003" s="18">
        <v>42097</v>
      </c>
      <c r="E7003" t="s">
        <v>77</v>
      </c>
      <c r="F7003" t="s">
        <v>6028</v>
      </c>
      <c r="G7003" t="s">
        <v>6029</v>
      </c>
      <c r="H7003" t="s">
        <v>129</v>
      </c>
      <c r="I7003" t="s">
        <v>54</v>
      </c>
      <c r="J7003" t="s">
        <v>9269</v>
      </c>
      <c r="K7003" t="s">
        <v>238</v>
      </c>
      <c r="L7003">
        <v>61761</v>
      </c>
      <c r="M7003" t="s">
        <v>132</v>
      </c>
      <c r="N7003" t="s">
        <v>6991</v>
      </c>
      <c r="O7003" t="s">
        <v>59</v>
      </c>
      <c r="P7003" t="s">
        <v>63</v>
      </c>
      <c r="Q7003" t="s">
        <v>6992</v>
      </c>
      <c r="R7003" s="19">
        <v>366.74400000000003</v>
      </c>
      <c r="S7003" s="17">
        <v>4</v>
      </c>
      <c r="T7003" s="20">
        <v>0.3</v>
      </c>
      <c r="U7003" s="19">
        <v>-110.0232</v>
      </c>
      <c r="V7003" s="20">
        <f t="shared" si="545"/>
        <v>-0.3</v>
      </c>
      <c r="W7003" s="17">
        <f t="shared" si="546"/>
        <v>2015</v>
      </c>
      <c r="X7003" t="str">
        <f t="shared" si="547"/>
        <v>Mar-2015</v>
      </c>
      <c r="Y7003" s="17">
        <f t="shared" si="548"/>
        <v>4</v>
      </c>
      <c r="Z7003" t="str">
        <f t="shared" si="549"/>
        <v>21-30%</v>
      </c>
      <c r="AA7003" s="17">
        <f>IF(COUNTIF($B$2:B7003,B7003)=1,1,0)</f>
        <v>1</v>
      </c>
      <c r="AB7003" s="17">
        <f>IF(COUNTIF($F$2:F7003,F7003)=1,1,0)</f>
        <v>0</v>
      </c>
    </row>
    <row r="7004" spans="1:28" x14ac:dyDescent="0.2">
      <c r="A7004" s="17">
        <v>7003</v>
      </c>
      <c r="B7004" t="s">
        <v>9270</v>
      </c>
      <c r="C7004" s="18">
        <v>41870</v>
      </c>
      <c r="D7004" s="18">
        <v>41872</v>
      </c>
      <c r="E7004" t="s">
        <v>50</v>
      </c>
      <c r="F7004" t="s">
        <v>6489</v>
      </c>
      <c r="G7004" t="s">
        <v>6490</v>
      </c>
      <c r="H7004" t="s">
        <v>68</v>
      </c>
      <c r="I7004" t="s">
        <v>54</v>
      </c>
      <c r="J7004" t="s">
        <v>69</v>
      </c>
      <c r="K7004" t="s">
        <v>70</v>
      </c>
      <c r="L7004">
        <v>90045</v>
      </c>
      <c r="M7004" t="s">
        <v>71</v>
      </c>
      <c r="N7004" t="s">
        <v>1890</v>
      </c>
      <c r="O7004" t="s">
        <v>59</v>
      </c>
      <c r="P7004" t="s">
        <v>92</v>
      </c>
      <c r="Q7004" t="s">
        <v>1891</v>
      </c>
      <c r="R7004" s="19">
        <v>289.24</v>
      </c>
      <c r="S7004" s="17">
        <v>7</v>
      </c>
      <c r="T7004" s="20">
        <v>0</v>
      </c>
      <c r="U7004" s="19">
        <v>26.031600000000001</v>
      </c>
      <c r="V7004" s="20">
        <f t="shared" si="545"/>
        <v>0.09</v>
      </c>
      <c r="W7004" s="17">
        <f t="shared" si="546"/>
        <v>2014</v>
      </c>
      <c r="X7004" t="str">
        <f t="shared" si="547"/>
        <v>Aug-2014</v>
      </c>
      <c r="Y7004" s="17">
        <f t="shared" si="548"/>
        <v>2</v>
      </c>
      <c r="Z7004" t="str">
        <f t="shared" si="549"/>
        <v>0% (No Discount)</v>
      </c>
      <c r="AA7004" s="17">
        <f>IF(COUNTIF($B$2:B7004,B7004)=1,1,0)</f>
        <v>1</v>
      </c>
      <c r="AB7004" s="17">
        <f>IF(COUNTIF($F$2:F7004,F7004)=1,1,0)</f>
        <v>0</v>
      </c>
    </row>
    <row r="7005" spans="1:28" x14ac:dyDescent="0.2">
      <c r="A7005" s="17">
        <v>7004</v>
      </c>
      <c r="B7005" t="s">
        <v>9270</v>
      </c>
      <c r="C7005" s="18">
        <v>41870</v>
      </c>
      <c r="D7005" s="18">
        <v>41872</v>
      </c>
      <c r="E7005" t="s">
        <v>50</v>
      </c>
      <c r="F7005" t="s">
        <v>6489</v>
      </c>
      <c r="G7005" t="s">
        <v>6490</v>
      </c>
      <c r="H7005" t="s">
        <v>68</v>
      </c>
      <c r="I7005" t="s">
        <v>54</v>
      </c>
      <c r="J7005" t="s">
        <v>69</v>
      </c>
      <c r="K7005" t="s">
        <v>70</v>
      </c>
      <c r="L7005">
        <v>90045</v>
      </c>
      <c r="M7005" t="s">
        <v>71</v>
      </c>
      <c r="N7005" t="s">
        <v>5409</v>
      </c>
      <c r="O7005" t="s">
        <v>73</v>
      </c>
      <c r="P7005" t="s">
        <v>102</v>
      </c>
      <c r="Q7005" t="s">
        <v>5410</v>
      </c>
      <c r="R7005" s="19">
        <v>69.456000000000003</v>
      </c>
      <c r="S7005" s="17">
        <v>2</v>
      </c>
      <c r="T7005" s="20">
        <v>0.2</v>
      </c>
      <c r="U7005" s="19">
        <v>22.5732</v>
      </c>
      <c r="V7005" s="20">
        <f t="shared" si="545"/>
        <v>0.32500000000000001</v>
      </c>
      <c r="W7005" s="17">
        <f t="shared" si="546"/>
        <v>2014</v>
      </c>
      <c r="X7005" t="str">
        <f t="shared" si="547"/>
        <v>Aug-2014</v>
      </c>
      <c r="Y7005" s="17">
        <f t="shared" si="548"/>
        <v>2</v>
      </c>
      <c r="Z7005" t="str">
        <f t="shared" si="549"/>
        <v>11-20%</v>
      </c>
      <c r="AA7005" s="17">
        <f>IF(COUNTIF($B$2:B7005,B7005)=1,1,0)</f>
        <v>0</v>
      </c>
      <c r="AB7005" s="17">
        <f>IF(COUNTIF($F$2:F7005,F7005)=1,1,0)</f>
        <v>0</v>
      </c>
    </row>
    <row r="7006" spans="1:28" x14ac:dyDescent="0.2">
      <c r="A7006" s="17">
        <v>7005</v>
      </c>
      <c r="B7006" t="s">
        <v>9271</v>
      </c>
      <c r="C7006" s="18">
        <v>41996</v>
      </c>
      <c r="D7006" s="18">
        <v>42001</v>
      </c>
      <c r="E7006" t="s">
        <v>77</v>
      </c>
      <c r="F7006" t="s">
        <v>4703</v>
      </c>
      <c r="G7006" t="s">
        <v>4704</v>
      </c>
      <c r="H7006" t="s">
        <v>68</v>
      </c>
      <c r="I7006" t="s">
        <v>54</v>
      </c>
      <c r="J7006" t="s">
        <v>7420</v>
      </c>
      <c r="K7006" t="s">
        <v>131</v>
      </c>
      <c r="L7006">
        <v>77642</v>
      </c>
      <c r="M7006" t="s">
        <v>132</v>
      </c>
      <c r="N7006" t="s">
        <v>5808</v>
      </c>
      <c r="O7006" t="s">
        <v>73</v>
      </c>
      <c r="P7006" t="s">
        <v>117</v>
      </c>
      <c r="Q7006" t="s">
        <v>5809</v>
      </c>
      <c r="R7006" s="19">
        <v>5.1840000000000002</v>
      </c>
      <c r="S7006" s="17">
        <v>1</v>
      </c>
      <c r="T7006" s="20">
        <v>0.2</v>
      </c>
      <c r="U7006" s="19">
        <v>1.8144</v>
      </c>
      <c r="V7006" s="20">
        <f t="shared" si="545"/>
        <v>0.35</v>
      </c>
      <c r="W7006" s="17">
        <f t="shared" si="546"/>
        <v>2014</v>
      </c>
      <c r="X7006" t="str">
        <f t="shared" si="547"/>
        <v>Dec-2014</v>
      </c>
      <c r="Y7006" s="17">
        <f t="shared" si="548"/>
        <v>5</v>
      </c>
      <c r="Z7006" t="str">
        <f t="shared" si="549"/>
        <v>11-20%</v>
      </c>
      <c r="AA7006" s="17">
        <f>IF(COUNTIF($B$2:B7006,B7006)=1,1,0)</f>
        <v>1</v>
      </c>
      <c r="AB7006" s="17">
        <f>IF(COUNTIF($F$2:F7006,F7006)=1,1,0)</f>
        <v>0</v>
      </c>
    </row>
    <row r="7007" spans="1:28" x14ac:dyDescent="0.2">
      <c r="A7007" s="17">
        <v>7006</v>
      </c>
      <c r="B7007" t="s">
        <v>9272</v>
      </c>
      <c r="C7007" s="18">
        <v>42309</v>
      </c>
      <c r="D7007" s="18">
        <v>42313</v>
      </c>
      <c r="E7007" t="s">
        <v>77</v>
      </c>
      <c r="F7007" t="s">
        <v>1945</v>
      </c>
      <c r="G7007" t="s">
        <v>1946</v>
      </c>
      <c r="H7007" t="s">
        <v>53</v>
      </c>
      <c r="I7007" t="s">
        <v>54</v>
      </c>
      <c r="J7007" t="s">
        <v>293</v>
      </c>
      <c r="K7007" t="s">
        <v>294</v>
      </c>
      <c r="L7007">
        <v>10009</v>
      </c>
      <c r="M7007" t="s">
        <v>175</v>
      </c>
      <c r="N7007" t="s">
        <v>8417</v>
      </c>
      <c r="O7007" t="s">
        <v>59</v>
      </c>
      <c r="P7007" t="s">
        <v>63</v>
      </c>
      <c r="Q7007" t="s">
        <v>8418</v>
      </c>
      <c r="R7007" s="19">
        <v>205.16399999999999</v>
      </c>
      <c r="S7007" s="17">
        <v>2</v>
      </c>
      <c r="T7007" s="20">
        <v>0.1</v>
      </c>
      <c r="U7007" s="19">
        <v>13.6776</v>
      </c>
      <c r="V7007" s="20">
        <f t="shared" si="545"/>
        <v>6.6666666666666666E-2</v>
      </c>
      <c r="W7007" s="17">
        <f t="shared" si="546"/>
        <v>2015</v>
      </c>
      <c r="X7007" t="str">
        <f t="shared" si="547"/>
        <v>Nov-2015</v>
      </c>
      <c r="Y7007" s="17">
        <f t="shared" si="548"/>
        <v>4</v>
      </c>
      <c r="Z7007" t="str">
        <f t="shared" si="549"/>
        <v>1-10%</v>
      </c>
      <c r="AA7007" s="17">
        <f>IF(COUNTIF($B$2:B7007,B7007)=1,1,0)</f>
        <v>1</v>
      </c>
      <c r="AB7007" s="17">
        <f>IF(COUNTIF($F$2:F7007,F7007)=1,1,0)</f>
        <v>0</v>
      </c>
    </row>
    <row r="7008" spans="1:28" x14ac:dyDescent="0.2">
      <c r="A7008" s="17">
        <v>7007</v>
      </c>
      <c r="B7008" t="s">
        <v>9273</v>
      </c>
      <c r="C7008" s="18">
        <v>41988</v>
      </c>
      <c r="D7008" s="18">
        <v>41994</v>
      </c>
      <c r="E7008" t="s">
        <v>77</v>
      </c>
      <c r="F7008" t="s">
        <v>1187</v>
      </c>
      <c r="G7008" t="s">
        <v>1188</v>
      </c>
      <c r="H7008" t="s">
        <v>68</v>
      </c>
      <c r="I7008" t="s">
        <v>54</v>
      </c>
      <c r="J7008" t="s">
        <v>330</v>
      </c>
      <c r="K7008" t="s">
        <v>238</v>
      </c>
      <c r="L7008">
        <v>60623</v>
      </c>
      <c r="M7008" t="s">
        <v>132</v>
      </c>
      <c r="N7008" t="s">
        <v>6091</v>
      </c>
      <c r="O7008" t="s">
        <v>59</v>
      </c>
      <c r="P7008" t="s">
        <v>92</v>
      </c>
      <c r="Q7008" t="s">
        <v>6092</v>
      </c>
      <c r="R7008" s="19">
        <v>8.5440000000000005</v>
      </c>
      <c r="S7008" s="17">
        <v>2</v>
      </c>
      <c r="T7008" s="20">
        <v>0.6</v>
      </c>
      <c r="U7008" s="19">
        <v>-7.476</v>
      </c>
      <c r="V7008" s="20">
        <f t="shared" si="545"/>
        <v>-0.875</v>
      </c>
      <c r="W7008" s="17">
        <f t="shared" si="546"/>
        <v>2014</v>
      </c>
      <c r="X7008" t="str">
        <f t="shared" si="547"/>
        <v>Dec-2014</v>
      </c>
      <c r="Y7008" s="17">
        <f t="shared" si="548"/>
        <v>6</v>
      </c>
      <c r="Z7008" t="str">
        <f t="shared" si="549"/>
        <v>Over 50%</v>
      </c>
      <c r="AA7008" s="17">
        <f>IF(COUNTIF($B$2:B7008,B7008)=1,1,0)</f>
        <v>1</v>
      </c>
      <c r="AB7008" s="17">
        <f>IF(COUNTIF($F$2:F7008,F7008)=1,1,0)</f>
        <v>0</v>
      </c>
    </row>
    <row r="7009" spans="1:28" x14ac:dyDescent="0.2">
      <c r="A7009" s="17">
        <v>7008</v>
      </c>
      <c r="B7009" t="s">
        <v>9274</v>
      </c>
      <c r="C7009" s="18">
        <v>42237</v>
      </c>
      <c r="D7009" s="18">
        <v>42241</v>
      </c>
      <c r="E7009" t="s">
        <v>77</v>
      </c>
      <c r="F7009" t="s">
        <v>3989</v>
      </c>
      <c r="G7009" t="s">
        <v>3990</v>
      </c>
      <c r="H7009" t="s">
        <v>68</v>
      </c>
      <c r="I7009" t="s">
        <v>54</v>
      </c>
      <c r="J7009" t="s">
        <v>345</v>
      </c>
      <c r="K7009" t="s">
        <v>525</v>
      </c>
      <c r="L7009">
        <v>45503</v>
      </c>
      <c r="M7009" t="s">
        <v>175</v>
      </c>
      <c r="N7009" t="s">
        <v>1628</v>
      </c>
      <c r="O7009" t="s">
        <v>73</v>
      </c>
      <c r="P7009" t="s">
        <v>102</v>
      </c>
      <c r="Q7009" t="s">
        <v>1629</v>
      </c>
      <c r="R7009" s="19">
        <v>12.827999999999999</v>
      </c>
      <c r="S7009" s="17">
        <v>2</v>
      </c>
      <c r="T7009" s="20">
        <v>0.7</v>
      </c>
      <c r="U7009" s="19">
        <v>-8.9795999999999996</v>
      </c>
      <c r="V7009" s="20">
        <f t="shared" si="545"/>
        <v>-0.7</v>
      </c>
      <c r="W7009" s="17">
        <f t="shared" si="546"/>
        <v>2015</v>
      </c>
      <c r="X7009" t="str">
        <f t="shared" si="547"/>
        <v>Aug-2015</v>
      </c>
      <c r="Y7009" s="17">
        <f t="shared" si="548"/>
        <v>4</v>
      </c>
      <c r="Z7009" t="str">
        <f t="shared" si="549"/>
        <v>Over 50%</v>
      </c>
      <c r="AA7009" s="17">
        <f>IF(COUNTIF($B$2:B7009,B7009)=1,1,0)</f>
        <v>1</v>
      </c>
      <c r="AB7009" s="17">
        <f>IF(COUNTIF($F$2:F7009,F7009)=1,1,0)</f>
        <v>0</v>
      </c>
    </row>
    <row r="7010" spans="1:28" x14ac:dyDescent="0.2">
      <c r="A7010" s="17">
        <v>7009</v>
      </c>
      <c r="B7010" t="s">
        <v>9274</v>
      </c>
      <c r="C7010" s="18">
        <v>42237</v>
      </c>
      <c r="D7010" s="18">
        <v>42241</v>
      </c>
      <c r="E7010" t="s">
        <v>77</v>
      </c>
      <c r="F7010" t="s">
        <v>3989</v>
      </c>
      <c r="G7010" t="s">
        <v>3990</v>
      </c>
      <c r="H7010" t="s">
        <v>68</v>
      </c>
      <c r="I7010" t="s">
        <v>54</v>
      </c>
      <c r="J7010" t="s">
        <v>345</v>
      </c>
      <c r="K7010" t="s">
        <v>525</v>
      </c>
      <c r="L7010">
        <v>45503</v>
      </c>
      <c r="M7010" t="s">
        <v>175</v>
      </c>
      <c r="N7010" t="s">
        <v>1825</v>
      </c>
      <c r="O7010" t="s">
        <v>59</v>
      </c>
      <c r="P7010" t="s">
        <v>63</v>
      </c>
      <c r="Q7010" t="s">
        <v>1826</v>
      </c>
      <c r="R7010" s="19">
        <v>598.45799999999997</v>
      </c>
      <c r="S7010" s="17">
        <v>3</v>
      </c>
      <c r="T7010" s="20">
        <v>0.3</v>
      </c>
      <c r="U7010" s="19">
        <v>-42.747</v>
      </c>
      <c r="V7010" s="20">
        <f t="shared" si="545"/>
        <v>-7.1428571428571438E-2</v>
      </c>
      <c r="W7010" s="17">
        <f t="shared" si="546"/>
        <v>2015</v>
      </c>
      <c r="X7010" t="str">
        <f t="shared" si="547"/>
        <v>Aug-2015</v>
      </c>
      <c r="Y7010" s="17">
        <f t="shared" si="548"/>
        <v>4</v>
      </c>
      <c r="Z7010" t="str">
        <f t="shared" si="549"/>
        <v>21-30%</v>
      </c>
      <c r="AA7010" s="17">
        <f>IF(COUNTIF($B$2:B7010,B7010)=1,1,0)</f>
        <v>0</v>
      </c>
      <c r="AB7010" s="17">
        <f>IF(COUNTIF($F$2:F7010,F7010)=1,1,0)</f>
        <v>0</v>
      </c>
    </row>
    <row r="7011" spans="1:28" x14ac:dyDescent="0.2">
      <c r="A7011" s="17">
        <v>7010</v>
      </c>
      <c r="B7011" t="s">
        <v>9274</v>
      </c>
      <c r="C7011" s="18">
        <v>42237</v>
      </c>
      <c r="D7011" s="18">
        <v>42241</v>
      </c>
      <c r="E7011" t="s">
        <v>77</v>
      </c>
      <c r="F7011" t="s">
        <v>3989</v>
      </c>
      <c r="G7011" t="s">
        <v>3990</v>
      </c>
      <c r="H7011" t="s">
        <v>68</v>
      </c>
      <c r="I7011" t="s">
        <v>54</v>
      </c>
      <c r="J7011" t="s">
        <v>345</v>
      </c>
      <c r="K7011" t="s">
        <v>525</v>
      </c>
      <c r="L7011">
        <v>45503</v>
      </c>
      <c r="M7011" t="s">
        <v>175</v>
      </c>
      <c r="N7011" t="s">
        <v>6581</v>
      </c>
      <c r="O7011" t="s">
        <v>59</v>
      </c>
      <c r="P7011" t="s">
        <v>92</v>
      </c>
      <c r="Q7011" t="s">
        <v>6582</v>
      </c>
      <c r="R7011" s="19">
        <v>25.984000000000002</v>
      </c>
      <c r="S7011" s="17">
        <v>1</v>
      </c>
      <c r="T7011" s="20">
        <v>0.2</v>
      </c>
      <c r="U7011" s="19">
        <v>-3.8976000000000002</v>
      </c>
      <c r="V7011" s="20">
        <f t="shared" si="545"/>
        <v>-0.15</v>
      </c>
      <c r="W7011" s="17">
        <f t="shared" si="546"/>
        <v>2015</v>
      </c>
      <c r="X7011" t="str">
        <f t="shared" si="547"/>
        <v>Aug-2015</v>
      </c>
      <c r="Y7011" s="17">
        <f t="shared" si="548"/>
        <v>4</v>
      </c>
      <c r="Z7011" t="str">
        <f t="shared" si="549"/>
        <v>11-20%</v>
      </c>
      <c r="AA7011" s="17">
        <f>IF(COUNTIF($B$2:B7011,B7011)=1,1,0)</f>
        <v>0</v>
      </c>
      <c r="AB7011" s="17">
        <f>IF(COUNTIF($F$2:F7011,F7011)=1,1,0)</f>
        <v>0</v>
      </c>
    </row>
    <row r="7012" spans="1:28" x14ac:dyDescent="0.2">
      <c r="A7012" s="17">
        <v>7011</v>
      </c>
      <c r="B7012" t="s">
        <v>9275</v>
      </c>
      <c r="C7012" s="18">
        <v>41782</v>
      </c>
      <c r="D7012" s="18">
        <v>41786</v>
      </c>
      <c r="E7012" t="s">
        <v>77</v>
      </c>
      <c r="F7012" t="s">
        <v>1910</v>
      </c>
      <c r="G7012" t="s">
        <v>1911</v>
      </c>
      <c r="H7012" t="s">
        <v>53</v>
      </c>
      <c r="I7012" t="s">
        <v>54</v>
      </c>
      <c r="J7012" t="s">
        <v>293</v>
      </c>
      <c r="K7012" t="s">
        <v>294</v>
      </c>
      <c r="L7012">
        <v>10035</v>
      </c>
      <c r="M7012" t="s">
        <v>175</v>
      </c>
      <c r="N7012" t="s">
        <v>5656</v>
      </c>
      <c r="O7012" t="s">
        <v>73</v>
      </c>
      <c r="P7012" t="s">
        <v>102</v>
      </c>
      <c r="Q7012" t="s">
        <v>1249</v>
      </c>
      <c r="R7012" s="19">
        <v>17.96</v>
      </c>
      <c r="S7012" s="17">
        <v>5</v>
      </c>
      <c r="T7012" s="20">
        <v>0.2</v>
      </c>
      <c r="U7012" s="19">
        <v>5.8369999999999997</v>
      </c>
      <c r="V7012" s="20">
        <f t="shared" si="545"/>
        <v>0.32499999999999996</v>
      </c>
      <c r="W7012" s="17">
        <f t="shared" si="546"/>
        <v>2014</v>
      </c>
      <c r="X7012" t="str">
        <f t="shared" si="547"/>
        <v>May-2014</v>
      </c>
      <c r="Y7012" s="17">
        <f t="shared" si="548"/>
        <v>4</v>
      </c>
      <c r="Z7012" t="str">
        <f t="shared" si="549"/>
        <v>11-20%</v>
      </c>
      <c r="AA7012" s="17">
        <f>IF(COUNTIF($B$2:B7012,B7012)=1,1,0)</f>
        <v>1</v>
      </c>
      <c r="AB7012" s="17">
        <f>IF(COUNTIF($F$2:F7012,F7012)=1,1,0)</f>
        <v>0</v>
      </c>
    </row>
    <row r="7013" spans="1:28" x14ac:dyDescent="0.2">
      <c r="A7013" s="17">
        <v>7012</v>
      </c>
      <c r="B7013" t="s">
        <v>9275</v>
      </c>
      <c r="C7013" s="18">
        <v>41782</v>
      </c>
      <c r="D7013" s="18">
        <v>41786</v>
      </c>
      <c r="E7013" t="s">
        <v>77</v>
      </c>
      <c r="F7013" t="s">
        <v>1910</v>
      </c>
      <c r="G7013" t="s">
        <v>1911</v>
      </c>
      <c r="H7013" t="s">
        <v>53</v>
      </c>
      <c r="I7013" t="s">
        <v>54</v>
      </c>
      <c r="J7013" t="s">
        <v>293</v>
      </c>
      <c r="K7013" t="s">
        <v>294</v>
      </c>
      <c r="L7013">
        <v>10035</v>
      </c>
      <c r="M7013" t="s">
        <v>175</v>
      </c>
      <c r="N7013" t="s">
        <v>6912</v>
      </c>
      <c r="O7013" t="s">
        <v>73</v>
      </c>
      <c r="P7013" t="s">
        <v>606</v>
      </c>
      <c r="Q7013" t="s">
        <v>6913</v>
      </c>
      <c r="R7013" s="19">
        <v>5.04</v>
      </c>
      <c r="S7013" s="17">
        <v>2</v>
      </c>
      <c r="T7013" s="20">
        <v>0</v>
      </c>
      <c r="U7013" s="19">
        <v>0.1512</v>
      </c>
      <c r="V7013" s="20">
        <f t="shared" si="545"/>
        <v>0.03</v>
      </c>
      <c r="W7013" s="17">
        <f t="shared" si="546"/>
        <v>2014</v>
      </c>
      <c r="X7013" t="str">
        <f t="shared" si="547"/>
        <v>May-2014</v>
      </c>
      <c r="Y7013" s="17">
        <f t="shared" si="548"/>
        <v>4</v>
      </c>
      <c r="Z7013" t="str">
        <f t="shared" si="549"/>
        <v>0% (No Discount)</v>
      </c>
      <c r="AA7013" s="17">
        <f>IF(COUNTIF($B$2:B7013,B7013)=1,1,0)</f>
        <v>0</v>
      </c>
      <c r="AB7013" s="17">
        <f>IF(COUNTIF($F$2:F7013,F7013)=1,1,0)</f>
        <v>0</v>
      </c>
    </row>
    <row r="7014" spans="1:28" x14ac:dyDescent="0.2">
      <c r="A7014" s="17">
        <v>7013</v>
      </c>
      <c r="B7014" t="s">
        <v>9275</v>
      </c>
      <c r="C7014" s="18">
        <v>41782</v>
      </c>
      <c r="D7014" s="18">
        <v>41786</v>
      </c>
      <c r="E7014" t="s">
        <v>77</v>
      </c>
      <c r="F7014" t="s">
        <v>1910</v>
      </c>
      <c r="G7014" t="s">
        <v>1911</v>
      </c>
      <c r="H7014" t="s">
        <v>53</v>
      </c>
      <c r="I7014" t="s">
        <v>54</v>
      </c>
      <c r="J7014" t="s">
        <v>293</v>
      </c>
      <c r="K7014" t="s">
        <v>294</v>
      </c>
      <c r="L7014">
        <v>10035</v>
      </c>
      <c r="M7014" t="s">
        <v>175</v>
      </c>
      <c r="N7014" t="s">
        <v>386</v>
      </c>
      <c r="O7014" t="s">
        <v>73</v>
      </c>
      <c r="P7014" t="s">
        <v>105</v>
      </c>
      <c r="Q7014" t="s">
        <v>387</v>
      </c>
      <c r="R7014" s="19">
        <v>208.16</v>
      </c>
      <c r="S7014" s="17">
        <v>1</v>
      </c>
      <c r="T7014" s="20">
        <v>0</v>
      </c>
      <c r="U7014" s="19">
        <v>56.203200000000002</v>
      </c>
      <c r="V7014" s="20">
        <f t="shared" si="545"/>
        <v>0.27</v>
      </c>
      <c r="W7014" s="17">
        <f t="shared" si="546"/>
        <v>2014</v>
      </c>
      <c r="X7014" t="str">
        <f t="shared" si="547"/>
        <v>May-2014</v>
      </c>
      <c r="Y7014" s="17">
        <f t="shared" si="548"/>
        <v>4</v>
      </c>
      <c r="Z7014" t="str">
        <f t="shared" si="549"/>
        <v>0% (No Discount)</v>
      </c>
      <c r="AA7014" s="17">
        <f>IF(COUNTIF($B$2:B7014,B7014)=1,1,0)</f>
        <v>0</v>
      </c>
      <c r="AB7014" s="17">
        <f>IF(COUNTIF($F$2:F7014,F7014)=1,1,0)</f>
        <v>0</v>
      </c>
    </row>
    <row r="7015" spans="1:28" x14ac:dyDescent="0.2">
      <c r="A7015" s="17">
        <v>7014</v>
      </c>
      <c r="B7015" t="s">
        <v>9276</v>
      </c>
      <c r="C7015" s="18">
        <v>43078</v>
      </c>
      <c r="D7015" s="18">
        <v>43080</v>
      </c>
      <c r="E7015" t="s">
        <v>50</v>
      </c>
      <c r="F7015" t="s">
        <v>5638</v>
      </c>
      <c r="G7015" t="s">
        <v>5639</v>
      </c>
      <c r="H7015" t="s">
        <v>129</v>
      </c>
      <c r="I7015" t="s">
        <v>54</v>
      </c>
      <c r="J7015" t="s">
        <v>2673</v>
      </c>
      <c r="K7015" t="s">
        <v>70</v>
      </c>
      <c r="L7015">
        <v>93905</v>
      </c>
      <c r="M7015" t="s">
        <v>71</v>
      </c>
      <c r="N7015" t="s">
        <v>2642</v>
      </c>
      <c r="O7015" t="s">
        <v>59</v>
      </c>
      <c r="P7015" t="s">
        <v>60</v>
      </c>
      <c r="Q7015" t="s">
        <v>2643</v>
      </c>
      <c r="R7015" s="19">
        <v>148.25700000000001</v>
      </c>
      <c r="S7015" s="17">
        <v>3</v>
      </c>
      <c r="T7015" s="20">
        <v>0.15</v>
      </c>
      <c r="U7015" s="19">
        <v>15.697800000000001</v>
      </c>
      <c r="V7015" s="20">
        <f t="shared" si="545"/>
        <v>0.10588235294117647</v>
      </c>
      <c r="W7015" s="17">
        <f t="shared" si="546"/>
        <v>2017</v>
      </c>
      <c r="X7015" t="str">
        <f t="shared" si="547"/>
        <v>Dec-2017</v>
      </c>
      <c r="Y7015" s="17">
        <f t="shared" si="548"/>
        <v>2</v>
      </c>
      <c r="Z7015" t="str">
        <f t="shared" si="549"/>
        <v>11-20%</v>
      </c>
      <c r="AA7015" s="17">
        <f>IF(COUNTIF($B$2:B7015,B7015)=1,1,0)</f>
        <v>1</v>
      </c>
      <c r="AB7015" s="17">
        <f>IF(COUNTIF($F$2:F7015,F7015)=1,1,0)</f>
        <v>0</v>
      </c>
    </row>
    <row r="7016" spans="1:28" x14ac:dyDescent="0.2">
      <c r="A7016" s="17">
        <v>7015</v>
      </c>
      <c r="B7016" t="s">
        <v>9277</v>
      </c>
      <c r="C7016" s="18">
        <v>41709</v>
      </c>
      <c r="D7016" s="18">
        <v>41711</v>
      </c>
      <c r="E7016" t="s">
        <v>50</v>
      </c>
      <c r="F7016" t="s">
        <v>4463</v>
      </c>
      <c r="G7016" t="s">
        <v>4464</v>
      </c>
      <c r="H7016" t="s">
        <v>68</v>
      </c>
      <c r="I7016" t="s">
        <v>54</v>
      </c>
      <c r="J7016" t="s">
        <v>1496</v>
      </c>
      <c r="K7016" t="s">
        <v>56</v>
      </c>
      <c r="L7016">
        <v>40475</v>
      </c>
      <c r="M7016" t="s">
        <v>57</v>
      </c>
      <c r="N7016" t="s">
        <v>1639</v>
      </c>
      <c r="O7016" t="s">
        <v>73</v>
      </c>
      <c r="P7016" t="s">
        <v>105</v>
      </c>
      <c r="Q7016" t="s">
        <v>1640</v>
      </c>
      <c r="R7016" s="19">
        <v>146.76</v>
      </c>
      <c r="S7016" s="17">
        <v>3</v>
      </c>
      <c r="T7016" s="20">
        <v>0</v>
      </c>
      <c r="U7016" s="19">
        <v>38.157600000000002</v>
      </c>
      <c r="V7016" s="20">
        <f t="shared" si="545"/>
        <v>0.26</v>
      </c>
      <c r="W7016" s="17">
        <f t="shared" si="546"/>
        <v>2014</v>
      </c>
      <c r="X7016" t="str">
        <f t="shared" si="547"/>
        <v>Mar-2014</v>
      </c>
      <c r="Y7016" s="17">
        <f t="shared" si="548"/>
        <v>2</v>
      </c>
      <c r="Z7016" t="str">
        <f t="shared" si="549"/>
        <v>0% (No Discount)</v>
      </c>
      <c r="AA7016" s="17">
        <f>IF(COUNTIF($B$2:B7016,B7016)=1,1,0)</f>
        <v>1</v>
      </c>
      <c r="AB7016" s="17">
        <f>IF(COUNTIF($F$2:F7016,F7016)=1,1,0)</f>
        <v>0</v>
      </c>
    </row>
    <row r="7017" spans="1:28" x14ac:dyDescent="0.2">
      <c r="A7017" s="17">
        <v>7016</v>
      </c>
      <c r="B7017" t="s">
        <v>9277</v>
      </c>
      <c r="C7017" s="18">
        <v>41709</v>
      </c>
      <c r="D7017" s="18">
        <v>41711</v>
      </c>
      <c r="E7017" t="s">
        <v>50</v>
      </c>
      <c r="F7017" t="s">
        <v>4463</v>
      </c>
      <c r="G7017" t="s">
        <v>4464</v>
      </c>
      <c r="H7017" t="s">
        <v>68</v>
      </c>
      <c r="I7017" t="s">
        <v>54</v>
      </c>
      <c r="J7017" t="s">
        <v>1496</v>
      </c>
      <c r="K7017" t="s">
        <v>56</v>
      </c>
      <c r="L7017">
        <v>40475</v>
      </c>
      <c r="M7017" t="s">
        <v>57</v>
      </c>
      <c r="N7017" t="s">
        <v>2668</v>
      </c>
      <c r="O7017" t="s">
        <v>98</v>
      </c>
      <c r="P7017" t="s">
        <v>188</v>
      </c>
      <c r="Q7017" t="s">
        <v>2669</v>
      </c>
      <c r="R7017" s="19">
        <v>32.96</v>
      </c>
      <c r="S7017" s="17">
        <v>2</v>
      </c>
      <c r="T7017" s="20">
        <v>0</v>
      </c>
      <c r="U7017" s="19">
        <v>14.172800000000001</v>
      </c>
      <c r="V7017" s="20">
        <f t="shared" si="545"/>
        <v>0.43</v>
      </c>
      <c r="W7017" s="17">
        <f t="shared" si="546"/>
        <v>2014</v>
      </c>
      <c r="X7017" t="str">
        <f t="shared" si="547"/>
        <v>Mar-2014</v>
      </c>
      <c r="Y7017" s="17">
        <f t="shared" si="548"/>
        <v>2</v>
      </c>
      <c r="Z7017" t="str">
        <f t="shared" si="549"/>
        <v>0% (No Discount)</v>
      </c>
      <c r="AA7017" s="17">
        <f>IF(COUNTIF($B$2:B7017,B7017)=1,1,0)</f>
        <v>0</v>
      </c>
      <c r="AB7017" s="17">
        <f>IF(COUNTIF($F$2:F7017,F7017)=1,1,0)</f>
        <v>0</v>
      </c>
    </row>
    <row r="7018" spans="1:28" x14ac:dyDescent="0.2">
      <c r="A7018" s="17">
        <v>7017</v>
      </c>
      <c r="B7018" t="s">
        <v>9277</v>
      </c>
      <c r="C7018" s="18">
        <v>41709</v>
      </c>
      <c r="D7018" s="18">
        <v>41711</v>
      </c>
      <c r="E7018" t="s">
        <v>50</v>
      </c>
      <c r="F7018" t="s">
        <v>4463</v>
      </c>
      <c r="G7018" t="s">
        <v>4464</v>
      </c>
      <c r="H7018" t="s">
        <v>68</v>
      </c>
      <c r="I7018" t="s">
        <v>54</v>
      </c>
      <c r="J7018" t="s">
        <v>1496</v>
      </c>
      <c r="K7018" t="s">
        <v>56</v>
      </c>
      <c r="L7018">
        <v>40475</v>
      </c>
      <c r="M7018" t="s">
        <v>57</v>
      </c>
      <c r="N7018" t="s">
        <v>1850</v>
      </c>
      <c r="O7018" t="s">
        <v>98</v>
      </c>
      <c r="P7018" t="s">
        <v>99</v>
      </c>
      <c r="Q7018" t="s">
        <v>1851</v>
      </c>
      <c r="R7018" s="19">
        <v>587.97</v>
      </c>
      <c r="S7018" s="17">
        <v>3</v>
      </c>
      <c r="T7018" s="20">
        <v>0</v>
      </c>
      <c r="U7018" s="19">
        <v>164.63159999999999</v>
      </c>
      <c r="V7018" s="20">
        <f t="shared" si="545"/>
        <v>0.27999999999999997</v>
      </c>
      <c r="W7018" s="17">
        <f t="shared" si="546"/>
        <v>2014</v>
      </c>
      <c r="X7018" t="str">
        <f t="shared" si="547"/>
        <v>Mar-2014</v>
      </c>
      <c r="Y7018" s="17">
        <f t="shared" si="548"/>
        <v>2</v>
      </c>
      <c r="Z7018" t="str">
        <f t="shared" si="549"/>
        <v>0% (No Discount)</v>
      </c>
      <c r="AA7018" s="17">
        <f>IF(COUNTIF($B$2:B7018,B7018)=1,1,0)</f>
        <v>0</v>
      </c>
      <c r="AB7018" s="17">
        <f>IF(COUNTIF($F$2:F7018,F7018)=1,1,0)</f>
        <v>0</v>
      </c>
    </row>
    <row r="7019" spans="1:28" x14ac:dyDescent="0.2">
      <c r="A7019" s="17">
        <v>7018</v>
      </c>
      <c r="B7019" t="s">
        <v>9277</v>
      </c>
      <c r="C7019" s="18">
        <v>41709</v>
      </c>
      <c r="D7019" s="18">
        <v>41711</v>
      </c>
      <c r="E7019" t="s">
        <v>50</v>
      </c>
      <c r="F7019" t="s">
        <v>4463</v>
      </c>
      <c r="G7019" t="s">
        <v>4464</v>
      </c>
      <c r="H7019" t="s">
        <v>68</v>
      </c>
      <c r="I7019" t="s">
        <v>54</v>
      </c>
      <c r="J7019" t="s">
        <v>1496</v>
      </c>
      <c r="K7019" t="s">
        <v>56</v>
      </c>
      <c r="L7019">
        <v>40475</v>
      </c>
      <c r="M7019" t="s">
        <v>57</v>
      </c>
      <c r="N7019" t="s">
        <v>6199</v>
      </c>
      <c r="O7019" t="s">
        <v>73</v>
      </c>
      <c r="P7019" t="s">
        <v>117</v>
      </c>
      <c r="Q7019" t="s">
        <v>6200</v>
      </c>
      <c r="R7019" s="19">
        <v>14.94</v>
      </c>
      <c r="S7019" s="17">
        <v>3</v>
      </c>
      <c r="T7019" s="20">
        <v>0</v>
      </c>
      <c r="U7019" s="19">
        <v>7.0217999999999998</v>
      </c>
      <c r="V7019" s="20">
        <f t="shared" si="545"/>
        <v>0.47000000000000003</v>
      </c>
      <c r="W7019" s="17">
        <f t="shared" si="546"/>
        <v>2014</v>
      </c>
      <c r="X7019" t="str">
        <f t="shared" si="547"/>
        <v>Mar-2014</v>
      </c>
      <c r="Y7019" s="17">
        <f t="shared" si="548"/>
        <v>2</v>
      </c>
      <c r="Z7019" t="str">
        <f t="shared" si="549"/>
        <v>0% (No Discount)</v>
      </c>
      <c r="AA7019" s="17">
        <f>IF(COUNTIF($B$2:B7019,B7019)=1,1,0)</f>
        <v>0</v>
      </c>
      <c r="AB7019" s="17">
        <f>IF(COUNTIF($F$2:F7019,F7019)=1,1,0)</f>
        <v>0</v>
      </c>
    </row>
    <row r="7020" spans="1:28" x14ac:dyDescent="0.2">
      <c r="A7020" s="17">
        <v>7019</v>
      </c>
      <c r="B7020" t="s">
        <v>9278</v>
      </c>
      <c r="C7020" s="18">
        <v>42544</v>
      </c>
      <c r="D7020" s="18">
        <v>42548</v>
      </c>
      <c r="E7020" t="s">
        <v>50</v>
      </c>
      <c r="F7020" t="s">
        <v>2732</v>
      </c>
      <c r="G7020" t="s">
        <v>2733</v>
      </c>
      <c r="H7020" t="s">
        <v>53</v>
      </c>
      <c r="I7020" t="s">
        <v>54</v>
      </c>
      <c r="J7020" t="s">
        <v>293</v>
      </c>
      <c r="K7020" t="s">
        <v>294</v>
      </c>
      <c r="L7020">
        <v>10035</v>
      </c>
      <c r="M7020" t="s">
        <v>175</v>
      </c>
      <c r="N7020" t="s">
        <v>7417</v>
      </c>
      <c r="O7020" t="s">
        <v>73</v>
      </c>
      <c r="P7020" t="s">
        <v>74</v>
      </c>
      <c r="Q7020" t="s">
        <v>7418</v>
      </c>
      <c r="R7020" s="19">
        <v>25.83</v>
      </c>
      <c r="S7020" s="17">
        <v>7</v>
      </c>
      <c r="T7020" s="20">
        <v>0</v>
      </c>
      <c r="U7020" s="19">
        <v>12.1401</v>
      </c>
      <c r="V7020" s="20">
        <f t="shared" si="545"/>
        <v>0.47000000000000003</v>
      </c>
      <c r="W7020" s="17">
        <f t="shared" si="546"/>
        <v>2016</v>
      </c>
      <c r="X7020" t="str">
        <f t="shared" si="547"/>
        <v>Jun-2016</v>
      </c>
      <c r="Y7020" s="17">
        <f t="shared" si="548"/>
        <v>4</v>
      </c>
      <c r="Z7020" t="str">
        <f t="shared" si="549"/>
        <v>0% (No Discount)</v>
      </c>
      <c r="AA7020" s="17">
        <f>IF(COUNTIF($B$2:B7020,B7020)=1,1,0)</f>
        <v>1</v>
      </c>
      <c r="AB7020" s="17">
        <f>IF(COUNTIF($F$2:F7020,F7020)=1,1,0)</f>
        <v>0</v>
      </c>
    </row>
    <row r="7021" spans="1:28" x14ac:dyDescent="0.2">
      <c r="A7021" s="17">
        <v>7020</v>
      </c>
      <c r="B7021" t="s">
        <v>9279</v>
      </c>
      <c r="C7021" s="18">
        <v>41874</v>
      </c>
      <c r="D7021" s="18">
        <v>41878</v>
      </c>
      <c r="E7021" t="s">
        <v>77</v>
      </c>
      <c r="F7021" t="s">
        <v>2319</v>
      </c>
      <c r="G7021" t="s">
        <v>2320</v>
      </c>
      <c r="H7021" t="s">
        <v>53</v>
      </c>
      <c r="I7021" t="s">
        <v>54</v>
      </c>
      <c r="J7021" t="s">
        <v>836</v>
      </c>
      <c r="K7021" t="s">
        <v>484</v>
      </c>
      <c r="L7021">
        <v>80219</v>
      </c>
      <c r="M7021" t="s">
        <v>71</v>
      </c>
      <c r="N7021" t="s">
        <v>9280</v>
      </c>
      <c r="O7021" t="s">
        <v>73</v>
      </c>
      <c r="P7021" t="s">
        <v>117</v>
      </c>
      <c r="Q7021" t="s">
        <v>9281</v>
      </c>
      <c r="R7021" s="19">
        <v>15.552</v>
      </c>
      <c r="S7021" s="17">
        <v>3</v>
      </c>
      <c r="T7021" s="20">
        <v>0.2</v>
      </c>
      <c r="U7021" s="19">
        <v>5.4432</v>
      </c>
      <c r="V7021" s="20">
        <f t="shared" si="545"/>
        <v>0.35000000000000003</v>
      </c>
      <c r="W7021" s="17">
        <f t="shared" si="546"/>
        <v>2014</v>
      </c>
      <c r="X7021" t="str">
        <f t="shared" si="547"/>
        <v>Aug-2014</v>
      </c>
      <c r="Y7021" s="17">
        <f t="shared" si="548"/>
        <v>4</v>
      </c>
      <c r="Z7021" t="str">
        <f t="shared" si="549"/>
        <v>11-20%</v>
      </c>
      <c r="AA7021" s="17">
        <f>IF(COUNTIF($B$2:B7021,B7021)=1,1,0)</f>
        <v>1</v>
      </c>
      <c r="AB7021" s="17">
        <f>IF(COUNTIF($F$2:F7021,F7021)=1,1,0)</f>
        <v>0</v>
      </c>
    </row>
    <row r="7022" spans="1:28" x14ac:dyDescent="0.2">
      <c r="A7022" s="17">
        <v>7021</v>
      </c>
      <c r="B7022" t="s">
        <v>9279</v>
      </c>
      <c r="C7022" s="18">
        <v>41874</v>
      </c>
      <c r="D7022" s="18">
        <v>41878</v>
      </c>
      <c r="E7022" t="s">
        <v>77</v>
      </c>
      <c r="F7022" t="s">
        <v>2319</v>
      </c>
      <c r="G7022" t="s">
        <v>2320</v>
      </c>
      <c r="H7022" t="s">
        <v>53</v>
      </c>
      <c r="I7022" t="s">
        <v>54</v>
      </c>
      <c r="J7022" t="s">
        <v>836</v>
      </c>
      <c r="K7022" t="s">
        <v>484</v>
      </c>
      <c r="L7022">
        <v>80219</v>
      </c>
      <c r="M7022" t="s">
        <v>71</v>
      </c>
      <c r="N7022" t="s">
        <v>8608</v>
      </c>
      <c r="O7022" t="s">
        <v>73</v>
      </c>
      <c r="P7022" t="s">
        <v>606</v>
      </c>
      <c r="Q7022" t="s">
        <v>8609</v>
      </c>
      <c r="R7022" s="19">
        <v>6.8</v>
      </c>
      <c r="S7022" s="17">
        <v>1</v>
      </c>
      <c r="T7022" s="20">
        <v>0.2</v>
      </c>
      <c r="U7022" s="19">
        <v>0.51</v>
      </c>
      <c r="V7022" s="20">
        <f t="shared" si="545"/>
        <v>7.4999999999999997E-2</v>
      </c>
      <c r="W7022" s="17">
        <f t="shared" si="546"/>
        <v>2014</v>
      </c>
      <c r="X7022" t="str">
        <f t="shared" si="547"/>
        <v>Aug-2014</v>
      </c>
      <c r="Y7022" s="17">
        <f t="shared" si="548"/>
        <v>4</v>
      </c>
      <c r="Z7022" t="str">
        <f t="shared" si="549"/>
        <v>11-20%</v>
      </c>
      <c r="AA7022" s="17">
        <f>IF(COUNTIF($B$2:B7022,B7022)=1,1,0)</f>
        <v>0</v>
      </c>
      <c r="AB7022" s="17">
        <f>IF(COUNTIF($F$2:F7022,F7022)=1,1,0)</f>
        <v>0</v>
      </c>
    </row>
    <row r="7023" spans="1:28" x14ac:dyDescent="0.2">
      <c r="A7023" s="17">
        <v>7022</v>
      </c>
      <c r="B7023" t="s">
        <v>9279</v>
      </c>
      <c r="C7023" s="18">
        <v>41874</v>
      </c>
      <c r="D7023" s="18">
        <v>41878</v>
      </c>
      <c r="E7023" t="s">
        <v>77</v>
      </c>
      <c r="F7023" t="s">
        <v>2319</v>
      </c>
      <c r="G7023" t="s">
        <v>2320</v>
      </c>
      <c r="H7023" t="s">
        <v>53</v>
      </c>
      <c r="I7023" t="s">
        <v>54</v>
      </c>
      <c r="J7023" t="s">
        <v>836</v>
      </c>
      <c r="K7023" t="s">
        <v>484</v>
      </c>
      <c r="L7023">
        <v>80219</v>
      </c>
      <c r="M7023" t="s">
        <v>71</v>
      </c>
      <c r="N7023" t="s">
        <v>1050</v>
      </c>
      <c r="O7023" t="s">
        <v>59</v>
      </c>
      <c r="P7023" t="s">
        <v>92</v>
      </c>
      <c r="Q7023" t="s">
        <v>1051</v>
      </c>
      <c r="R7023" s="19">
        <v>4.2240000000000002</v>
      </c>
      <c r="S7023" s="17">
        <v>3</v>
      </c>
      <c r="T7023" s="20">
        <v>0.2</v>
      </c>
      <c r="U7023" s="19">
        <v>1.2672000000000001</v>
      </c>
      <c r="V7023" s="20">
        <f t="shared" si="545"/>
        <v>0.3</v>
      </c>
      <c r="W7023" s="17">
        <f t="shared" si="546"/>
        <v>2014</v>
      </c>
      <c r="X7023" t="str">
        <f t="shared" si="547"/>
        <v>Aug-2014</v>
      </c>
      <c r="Y7023" s="17">
        <f t="shared" si="548"/>
        <v>4</v>
      </c>
      <c r="Z7023" t="str">
        <f t="shared" si="549"/>
        <v>11-20%</v>
      </c>
      <c r="AA7023" s="17">
        <f>IF(COUNTIF($B$2:B7023,B7023)=1,1,0)</f>
        <v>0</v>
      </c>
      <c r="AB7023" s="17">
        <f>IF(COUNTIF($F$2:F7023,F7023)=1,1,0)</f>
        <v>0</v>
      </c>
    </row>
    <row r="7024" spans="1:28" x14ac:dyDescent="0.2">
      <c r="A7024" s="17">
        <v>7023</v>
      </c>
      <c r="B7024" t="s">
        <v>9279</v>
      </c>
      <c r="C7024" s="18">
        <v>41874</v>
      </c>
      <c r="D7024" s="18">
        <v>41878</v>
      </c>
      <c r="E7024" t="s">
        <v>77</v>
      </c>
      <c r="F7024" t="s">
        <v>2319</v>
      </c>
      <c r="G7024" t="s">
        <v>2320</v>
      </c>
      <c r="H7024" t="s">
        <v>53</v>
      </c>
      <c r="I7024" t="s">
        <v>54</v>
      </c>
      <c r="J7024" t="s">
        <v>836</v>
      </c>
      <c r="K7024" t="s">
        <v>484</v>
      </c>
      <c r="L7024">
        <v>80219</v>
      </c>
      <c r="M7024" t="s">
        <v>71</v>
      </c>
      <c r="N7024" t="s">
        <v>1674</v>
      </c>
      <c r="O7024" t="s">
        <v>98</v>
      </c>
      <c r="P7024" t="s">
        <v>99</v>
      </c>
      <c r="Q7024" t="s">
        <v>1675</v>
      </c>
      <c r="R7024" s="19">
        <v>143.63999999999999</v>
      </c>
      <c r="S7024" s="17">
        <v>9</v>
      </c>
      <c r="T7024" s="20">
        <v>0.2</v>
      </c>
      <c r="U7024" s="19">
        <v>10.773</v>
      </c>
      <c r="V7024" s="20">
        <f t="shared" si="545"/>
        <v>7.5000000000000011E-2</v>
      </c>
      <c r="W7024" s="17">
        <f t="shared" si="546"/>
        <v>2014</v>
      </c>
      <c r="X7024" t="str">
        <f t="shared" si="547"/>
        <v>Aug-2014</v>
      </c>
      <c r="Y7024" s="17">
        <f t="shared" si="548"/>
        <v>4</v>
      </c>
      <c r="Z7024" t="str">
        <f t="shared" si="549"/>
        <v>11-20%</v>
      </c>
      <c r="AA7024" s="17">
        <f>IF(COUNTIF($B$2:B7024,B7024)=1,1,0)</f>
        <v>0</v>
      </c>
      <c r="AB7024" s="17">
        <f>IF(COUNTIF($F$2:F7024,F7024)=1,1,0)</f>
        <v>0</v>
      </c>
    </row>
    <row r="7025" spans="1:28" x14ac:dyDescent="0.2">
      <c r="A7025" s="17">
        <v>7024</v>
      </c>
      <c r="B7025" t="s">
        <v>9279</v>
      </c>
      <c r="C7025" s="18">
        <v>41874</v>
      </c>
      <c r="D7025" s="18">
        <v>41878</v>
      </c>
      <c r="E7025" t="s">
        <v>77</v>
      </c>
      <c r="F7025" t="s">
        <v>2319</v>
      </c>
      <c r="G7025" t="s">
        <v>2320</v>
      </c>
      <c r="H7025" t="s">
        <v>53</v>
      </c>
      <c r="I7025" t="s">
        <v>54</v>
      </c>
      <c r="J7025" t="s">
        <v>836</v>
      </c>
      <c r="K7025" t="s">
        <v>484</v>
      </c>
      <c r="L7025">
        <v>80219</v>
      </c>
      <c r="M7025" t="s">
        <v>71</v>
      </c>
      <c r="N7025" t="s">
        <v>2813</v>
      </c>
      <c r="O7025" t="s">
        <v>73</v>
      </c>
      <c r="P7025" t="s">
        <v>117</v>
      </c>
      <c r="Q7025" t="s">
        <v>2814</v>
      </c>
      <c r="R7025" s="19">
        <v>31.103999999999999</v>
      </c>
      <c r="S7025" s="17">
        <v>6</v>
      </c>
      <c r="T7025" s="20">
        <v>0.2</v>
      </c>
      <c r="U7025" s="19">
        <v>10.8864</v>
      </c>
      <c r="V7025" s="20">
        <f t="shared" si="545"/>
        <v>0.35000000000000003</v>
      </c>
      <c r="W7025" s="17">
        <f t="shared" si="546"/>
        <v>2014</v>
      </c>
      <c r="X7025" t="str">
        <f t="shared" si="547"/>
        <v>Aug-2014</v>
      </c>
      <c r="Y7025" s="17">
        <f t="shared" si="548"/>
        <v>4</v>
      </c>
      <c r="Z7025" t="str">
        <f t="shared" si="549"/>
        <v>11-20%</v>
      </c>
      <c r="AA7025" s="17">
        <f>IF(COUNTIF($B$2:B7025,B7025)=1,1,0)</f>
        <v>0</v>
      </c>
      <c r="AB7025" s="17">
        <f>IF(COUNTIF($F$2:F7025,F7025)=1,1,0)</f>
        <v>0</v>
      </c>
    </row>
    <row r="7026" spans="1:28" x14ac:dyDescent="0.2">
      <c r="A7026" s="17">
        <v>7025</v>
      </c>
      <c r="B7026" t="s">
        <v>9279</v>
      </c>
      <c r="C7026" s="18">
        <v>41874</v>
      </c>
      <c r="D7026" s="18">
        <v>41878</v>
      </c>
      <c r="E7026" t="s">
        <v>77</v>
      </c>
      <c r="F7026" t="s">
        <v>2319</v>
      </c>
      <c r="G7026" t="s">
        <v>2320</v>
      </c>
      <c r="H7026" t="s">
        <v>53</v>
      </c>
      <c r="I7026" t="s">
        <v>54</v>
      </c>
      <c r="J7026" t="s">
        <v>836</v>
      </c>
      <c r="K7026" t="s">
        <v>484</v>
      </c>
      <c r="L7026">
        <v>80219</v>
      </c>
      <c r="M7026" t="s">
        <v>71</v>
      </c>
      <c r="N7026" t="s">
        <v>4108</v>
      </c>
      <c r="O7026" t="s">
        <v>73</v>
      </c>
      <c r="P7026" t="s">
        <v>117</v>
      </c>
      <c r="Q7026" t="s">
        <v>4109</v>
      </c>
      <c r="R7026" s="19">
        <v>223.05600000000001</v>
      </c>
      <c r="S7026" s="17">
        <v>9</v>
      </c>
      <c r="T7026" s="20">
        <v>0.2</v>
      </c>
      <c r="U7026" s="19">
        <v>69.704999999999998</v>
      </c>
      <c r="V7026" s="20">
        <f t="shared" si="545"/>
        <v>0.3125</v>
      </c>
      <c r="W7026" s="17">
        <f t="shared" si="546"/>
        <v>2014</v>
      </c>
      <c r="X7026" t="str">
        <f t="shared" si="547"/>
        <v>Aug-2014</v>
      </c>
      <c r="Y7026" s="17">
        <f t="shared" si="548"/>
        <v>4</v>
      </c>
      <c r="Z7026" t="str">
        <f t="shared" si="549"/>
        <v>11-20%</v>
      </c>
      <c r="AA7026" s="17">
        <f>IF(COUNTIF($B$2:B7026,B7026)=1,1,0)</f>
        <v>0</v>
      </c>
      <c r="AB7026" s="17">
        <f>IF(COUNTIF($F$2:F7026,F7026)=1,1,0)</f>
        <v>0</v>
      </c>
    </row>
    <row r="7027" spans="1:28" x14ac:dyDescent="0.2">
      <c r="A7027" s="17">
        <v>7026</v>
      </c>
      <c r="B7027" t="s">
        <v>9282</v>
      </c>
      <c r="C7027" s="18">
        <v>42772</v>
      </c>
      <c r="D7027" s="18">
        <v>42778</v>
      </c>
      <c r="E7027" t="s">
        <v>77</v>
      </c>
      <c r="F7027" t="s">
        <v>2199</v>
      </c>
      <c r="G7027" t="s">
        <v>2200</v>
      </c>
      <c r="H7027" t="s">
        <v>68</v>
      </c>
      <c r="I7027" t="s">
        <v>54</v>
      </c>
      <c r="J7027" t="s">
        <v>293</v>
      </c>
      <c r="K7027" t="s">
        <v>294</v>
      </c>
      <c r="L7027">
        <v>10024</v>
      </c>
      <c r="M7027" t="s">
        <v>175</v>
      </c>
      <c r="N7027" t="s">
        <v>2081</v>
      </c>
      <c r="O7027" t="s">
        <v>98</v>
      </c>
      <c r="P7027" t="s">
        <v>99</v>
      </c>
      <c r="Q7027" t="s">
        <v>2082</v>
      </c>
      <c r="R7027" s="19">
        <v>227.46</v>
      </c>
      <c r="S7027" s="17">
        <v>6</v>
      </c>
      <c r="T7027" s="20">
        <v>0</v>
      </c>
      <c r="U7027" s="19">
        <v>65.963399999999993</v>
      </c>
      <c r="V7027" s="20">
        <f t="shared" si="545"/>
        <v>0.28999999999999998</v>
      </c>
      <c r="W7027" s="17">
        <f t="shared" si="546"/>
        <v>2017</v>
      </c>
      <c r="X7027" t="str">
        <f t="shared" si="547"/>
        <v>Feb-2017</v>
      </c>
      <c r="Y7027" s="17">
        <f t="shared" si="548"/>
        <v>6</v>
      </c>
      <c r="Z7027" t="str">
        <f t="shared" si="549"/>
        <v>0% (No Discount)</v>
      </c>
      <c r="AA7027" s="17">
        <f>IF(COUNTIF($B$2:B7027,B7027)=1,1,0)</f>
        <v>1</v>
      </c>
      <c r="AB7027" s="17">
        <f>IF(COUNTIF($F$2:F7027,F7027)=1,1,0)</f>
        <v>0</v>
      </c>
    </row>
    <row r="7028" spans="1:28" x14ac:dyDescent="0.2">
      <c r="A7028" s="17">
        <v>7027</v>
      </c>
      <c r="B7028" t="s">
        <v>9282</v>
      </c>
      <c r="C7028" s="18">
        <v>42772</v>
      </c>
      <c r="D7028" s="18">
        <v>42778</v>
      </c>
      <c r="E7028" t="s">
        <v>77</v>
      </c>
      <c r="F7028" t="s">
        <v>2199</v>
      </c>
      <c r="G7028" t="s">
        <v>2200</v>
      </c>
      <c r="H7028" t="s">
        <v>68</v>
      </c>
      <c r="I7028" t="s">
        <v>54</v>
      </c>
      <c r="J7028" t="s">
        <v>293</v>
      </c>
      <c r="K7028" t="s">
        <v>294</v>
      </c>
      <c r="L7028">
        <v>10024</v>
      </c>
      <c r="M7028" t="s">
        <v>175</v>
      </c>
      <c r="N7028" t="s">
        <v>8907</v>
      </c>
      <c r="O7028" t="s">
        <v>73</v>
      </c>
      <c r="P7028" t="s">
        <v>102</v>
      </c>
      <c r="Q7028" t="s">
        <v>8908</v>
      </c>
      <c r="R7028" s="19">
        <v>46.24</v>
      </c>
      <c r="S7028" s="17">
        <v>4</v>
      </c>
      <c r="T7028" s="20">
        <v>0.2</v>
      </c>
      <c r="U7028" s="19">
        <v>15.606</v>
      </c>
      <c r="V7028" s="20">
        <f t="shared" si="545"/>
        <v>0.33749999999999997</v>
      </c>
      <c r="W7028" s="17">
        <f t="shared" si="546"/>
        <v>2017</v>
      </c>
      <c r="X7028" t="str">
        <f t="shared" si="547"/>
        <v>Feb-2017</v>
      </c>
      <c r="Y7028" s="17">
        <f t="shared" si="548"/>
        <v>6</v>
      </c>
      <c r="Z7028" t="str">
        <f t="shared" si="549"/>
        <v>11-20%</v>
      </c>
      <c r="AA7028" s="17">
        <f>IF(COUNTIF($B$2:B7028,B7028)=1,1,0)</f>
        <v>0</v>
      </c>
      <c r="AB7028" s="17">
        <f>IF(COUNTIF($F$2:F7028,F7028)=1,1,0)</f>
        <v>0</v>
      </c>
    </row>
    <row r="7029" spans="1:28" x14ac:dyDescent="0.2">
      <c r="A7029" s="17">
        <v>7028</v>
      </c>
      <c r="B7029" t="s">
        <v>9283</v>
      </c>
      <c r="C7029" s="18">
        <v>42764</v>
      </c>
      <c r="D7029" s="18">
        <v>42771</v>
      </c>
      <c r="E7029" t="s">
        <v>77</v>
      </c>
      <c r="F7029" t="s">
        <v>3017</v>
      </c>
      <c r="G7029" t="s">
        <v>3018</v>
      </c>
      <c r="H7029" t="s">
        <v>53</v>
      </c>
      <c r="I7029" t="s">
        <v>54</v>
      </c>
      <c r="J7029" t="s">
        <v>293</v>
      </c>
      <c r="K7029" t="s">
        <v>294</v>
      </c>
      <c r="L7029">
        <v>10011</v>
      </c>
      <c r="M7029" t="s">
        <v>175</v>
      </c>
      <c r="N7029" t="s">
        <v>2805</v>
      </c>
      <c r="O7029" t="s">
        <v>73</v>
      </c>
      <c r="P7029" t="s">
        <v>74</v>
      </c>
      <c r="Q7029" t="s">
        <v>2806</v>
      </c>
      <c r="R7029" s="19">
        <v>5.22</v>
      </c>
      <c r="S7029" s="17">
        <v>2</v>
      </c>
      <c r="T7029" s="20">
        <v>0</v>
      </c>
      <c r="U7029" s="19">
        <v>2.4011999999999998</v>
      </c>
      <c r="V7029" s="20">
        <f t="shared" si="545"/>
        <v>0.45999999999999996</v>
      </c>
      <c r="W7029" s="17">
        <f t="shared" si="546"/>
        <v>2017</v>
      </c>
      <c r="X7029" t="str">
        <f t="shared" si="547"/>
        <v>Jan-2017</v>
      </c>
      <c r="Y7029" s="17">
        <f t="shared" si="548"/>
        <v>7</v>
      </c>
      <c r="Z7029" t="str">
        <f t="shared" si="549"/>
        <v>0% (No Discount)</v>
      </c>
      <c r="AA7029" s="17">
        <f>IF(COUNTIF($B$2:B7029,B7029)=1,1,0)</f>
        <v>1</v>
      </c>
      <c r="AB7029" s="17">
        <f>IF(COUNTIF($F$2:F7029,F7029)=1,1,0)</f>
        <v>0</v>
      </c>
    </row>
    <row r="7030" spans="1:28" x14ac:dyDescent="0.2">
      <c r="A7030" s="17">
        <v>7029</v>
      </c>
      <c r="B7030" t="s">
        <v>9284</v>
      </c>
      <c r="C7030" s="18">
        <v>42724</v>
      </c>
      <c r="D7030" s="18">
        <v>42727</v>
      </c>
      <c r="E7030" t="s">
        <v>50</v>
      </c>
      <c r="F7030" t="s">
        <v>3680</v>
      </c>
      <c r="G7030" t="s">
        <v>3681</v>
      </c>
      <c r="H7030" t="s">
        <v>53</v>
      </c>
      <c r="I7030" t="s">
        <v>54</v>
      </c>
      <c r="J7030" t="s">
        <v>164</v>
      </c>
      <c r="K7030" t="s">
        <v>165</v>
      </c>
      <c r="L7030">
        <v>68025</v>
      </c>
      <c r="M7030" t="s">
        <v>132</v>
      </c>
      <c r="N7030" t="s">
        <v>3901</v>
      </c>
      <c r="O7030" t="s">
        <v>73</v>
      </c>
      <c r="P7030" t="s">
        <v>117</v>
      </c>
      <c r="Q7030" t="s">
        <v>3902</v>
      </c>
      <c r="R7030" s="19">
        <v>33.9</v>
      </c>
      <c r="S7030" s="17">
        <v>5</v>
      </c>
      <c r="T7030" s="20">
        <v>0</v>
      </c>
      <c r="U7030" s="19">
        <v>15.593999999999999</v>
      </c>
      <c r="V7030" s="20">
        <f t="shared" si="545"/>
        <v>0.46</v>
      </c>
      <c r="W7030" s="17">
        <f t="shared" si="546"/>
        <v>2016</v>
      </c>
      <c r="X7030" t="str">
        <f t="shared" si="547"/>
        <v>Dec-2016</v>
      </c>
      <c r="Y7030" s="17">
        <f t="shared" si="548"/>
        <v>3</v>
      </c>
      <c r="Z7030" t="str">
        <f t="shared" si="549"/>
        <v>0% (No Discount)</v>
      </c>
      <c r="AA7030" s="17">
        <f>IF(COUNTIF($B$2:B7030,B7030)=1,1,0)</f>
        <v>1</v>
      </c>
      <c r="AB7030" s="17">
        <f>IF(COUNTIF($F$2:F7030,F7030)=1,1,0)</f>
        <v>0</v>
      </c>
    </row>
    <row r="7031" spans="1:28" x14ac:dyDescent="0.2">
      <c r="A7031" s="17">
        <v>7030</v>
      </c>
      <c r="B7031" t="s">
        <v>9285</v>
      </c>
      <c r="C7031" s="18">
        <v>42685</v>
      </c>
      <c r="D7031" s="18">
        <v>42690</v>
      </c>
      <c r="E7031" t="s">
        <v>77</v>
      </c>
      <c r="F7031" t="s">
        <v>4172</v>
      </c>
      <c r="G7031" t="s">
        <v>4173</v>
      </c>
      <c r="H7031" t="s">
        <v>68</v>
      </c>
      <c r="I7031" t="s">
        <v>54</v>
      </c>
      <c r="J7031" t="s">
        <v>293</v>
      </c>
      <c r="K7031" t="s">
        <v>294</v>
      </c>
      <c r="L7031">
        <v>10011</v>
      </c>
      <c r="M7031" t="s">
        <v>175</v>
      </c>
      <c r="N7031" t="s">
        <v>4808</v>
      </c>
      <c r="O7031" t="s">
        <v>73</v>
      </c>
      <c r="P7031" t="s">
        <v>86</v>
      </c>
      <c r="Q7031" t="s">
        <v>2688</v>
      </c>
      <c r="R7031" s="19">
        <v>28.14</v>
      </c>
      <c r="S7031" s="17">
        <v>3</v>
      </c>
      <c r="T7031" s="20">
        <v>0</v>
      </c>
      <c r="U7031" s="19">
        <v>7.8792</v>
      </c>
      <c r="V7031" s="20">
        <f t="shared" si="545"/>
        <v>0.27999999999999997</v>
      </c>
      <c r="W7031" s="17">
        <f t="shared" si="546"/>
        <v>2016</v>
      </c>
      <c r="X7031" t="str">
        <f t="shared" si="547"/>
        <v>Nov-2016</v>
      </c>
      <c r="Y7031" s="17">
        <f t="shared" si="548"/>
        <v>5</v>
      </c>
      <c r="Z7031" t="str">
        <f t="shared" si="549"/>
        <v>0% (No Discount)</v>
      </c>
      <c r="AA7031" s="17">
        <f>IF(COUNTIF($B$2:B7031,B7031)=1,1,0)</f>
        <v>1</v>
      </c>
      <c r="AB7031" s="17">
        <f>IF(COUNTIF($F$2:F7031,F7031)=1,1,0)</f>
        <v>0</v>
      </c>
    </row>
    <row r="7032" spans="1:28" x14ac:dyDescent="0.2">
      <c r="A7032" s="17">
        <v>7031</v>
      </c>
      <c r="B7032" t="s">
        <v>9285</v>
      </c>
      <c r="C7032" s="18">
        <v>42685</v>
      </c>
      <c r="D7032" s="18">
        <v>42690</v>
      </c>
      <c r="E7032" t="s">
        <v>77</v>
      </c>
      <c r="F7032" t="s">
        <v>4172</v>
      </c>
      <c r="G7032" t="s">
        <v>4173</v>
      </c>
      <c r="H7032" t="s">
        <v>68</v>
      </c>
      <c r="I7032" t="s">
        <v>54</v>
      </c>
      <c r="J7032" t="s">
        <v>293</v>
      </c>
      <c r="K7032" t="s">
        <v>294</v>
      </c>
      <c r="L7032">
        <v>10011</v>
      </c>
      <c r="M7032" t="s">
        <v>175</v>
      </c>
      <c r="N7032" t="s">
        <v>6720</v>
      </c>
      <c r="O7032" t="s">
        <v>98</v>
      </c>
      <c r="P7032" t="s">
        <v>188</v>
      </c>
      <c r="Q7032" t="s">
        <v>6721</v>
      </c>
      <c r="R7032" s="19">
        <v>36</v>
      </c>
      <c r="S7032" s="17">
        <v>2</v>
      </c>
      <c r="T7032" s="20">
        <v>0</v>
      </c>
      <c r="U7032" s="19">
        <v>6.48</v>
      </c>
      <c r="V7032" s="20">
        <f t="shared" si="545"/>
        <v>0.18000000000000002</v>
      </c>
      <c r="W7032" s="17">
        <f t="shared" si="546"/>
        <v>2016</v>
      </c>
      <c r="X7032" t="str">
        <f t="shared" si="547"/>
        <v>Nov-2016</v>
      </c>
      <c r="Y7032" s="17">
        <f t="shared" si="548"/>
        <v>5</v>
      </c>
      <c r="Z7032" t="str">
        <f t="shared" si="549"/>
        <v>0% (No Discount)</v>
      </c>
      <c r="AA7032" s="17">
        <f>IF(COUNTIF($B$2:B7032,B7032)=1,1,0)</f>
        <v>0</v>
      </c>
      <c r="AB7032" s="17">
        <f>IF(COUNTIF($F$2:F7032,F7032)=1,1,0)</f>
        <v>0</v>
      </c>
    </row>
    <row r="7033" spans="1:28" x14ac:dyDescent="0.2">
      <c r="A7033" s="17">
        <v>7032</v>
      </c>
      <c r="B7033" t="s">
        <v>9285</v>
      </c>
      <c r="C7033" s="18">
        <v>42685</v>
      </c>
      <c r="D7033" s="18">
        <v>42690</v>
      </c>
      <c r="E7033" t="s">
        <v>77</v>
      </c>
      <c r="F7033" t="s">
        <v>4172</v>
      </c>
      <c r="G7033" t="s">
        <v>4173</v>
      </c>
      <c r="H7033" t="s">
        <v>68</v>
      </c>
      <c r="I7033" t="s">
        <v>54</v>
      </c>
      <c r="J7033" t="s">
        <v>293</v>
      </c>
      <c r="K7033" t="s">
        <v>294</v>
      </c>
      <c r="L7033">
        <v>10011</v>
      </c>
      <c r="M7033" t="s">
        <v>175</v>
      </c>
      <c r="N7033" t="s">
        <v>1189</v>
      </c>
      <c r="O7033" t="s">
        <v>73</v>
      </c>
      <c r="P7033" t="s">
        <v>95</v>
      </c>
      <c r="Q7033" t="s">
        <v>1190</v>
      </c>
      <c r="R7033" s="19">
        <v>92.94</v>
      </c>
      <c r="S7033" s="17">
        <v>3</v>
      </c>
      <c r="T7033" s="20">
        <v>0</v>
      </c>
      <c r="U7033" s="19">
        <v>25.093800000000002</v>
      </c>
      <c r="V7033" s="20">
        <f t="shared" si="545"/>
        <v>0.27</v>
      </c>
      <c r="W7033" s="17">
        <f t="shared" si="546"/>
        <v>2016</v>
      </c>
      <c r="X7033" t="str">
        <f t="shared" si="547"/>
        <v>Nov-2016</v>
      </c>
      <c r="Y7033" s="17">
        <f t="shared" si="548"/>
        <v>5</v>
      </c>
      <c r="Z7033" t="str">
        <f t="shared" si="549"/>
        <v>0% (No Discount)</v>
      </c>
      <c r="AA7033" s="17">
        <f>IF(COUNTIF($B$2:B7033,B7033)=1,1,0)</f>
        <v>0</v>
      </c>
      <c r="AB7033" s="17">
        <f>IF(COUNTIF($F$2:F7033,F7033)=1,1,0)</f>
        <v>0</v>
      </c>
    </row>
    <row r="7034" spans="1:28" x14ac:dyDescent="0.2">
      <c r="A7034" s="17">
        <v>7033</v>
      </c>
      <c r="B7034" t="s">
        <v>9285</v>
      </c>
      <c r="C7034" s="18">
        <v>42685</v>
      </c>
      <c r="D7034" s="18">
        <v>42690</v>
      </c>
      <c r="E7034" t="s">
        <v>77</v>
      </c>
      <c r="F7034" t="s">
        <v>4172</v>
      </c>
      <c r="G7034" t="s">
        <v>4173</v>
      </c>
      <c r="H7034" t="s">
        <v>68</v>
      </c>
      <c r="I7034" t="s">
        <v>54</v>
      </c>
      <c r="J7034" t="s">
        <v>293</v>
      </c>
      <c r="K7034" t="s">
        <v>294</v>
      </c>
      <c r="L7034">
        <v>10011</v>
      </c>
      <c r="M7034" t="s">
        <v>175</v>
      </c>
      <c r="N7034" t="s">
        <v>4875</v>
      </c>
      <c r="O7034" t="s">
        <v>59</v>
      </c>
      <c r="P7034" t="s">
        <v>63</v>
      </c>
      <c r="Q7034" t="s">
        <v>4876</v>
      </c>
      <c r="R7034" s="19">
        <v>245.64599999999999</v>
      </c>
      <c r="S7034" s="17">
        <v>3</v>
      </c>
      <c r="T7034" s="20">
        <v>0.1</v>
      </c>
      <c r="U7034" s="19">
        <v>8.1882000000000001</v>
      </c>
      <c r="V7034" s="20">
        <f t="shared" si="545"/>
        <v>3.3333333333333333E-2</v>
      </c>
      <c r="W7034" s="17">
        <f t="shared" si="546"/>
        <v>2016</v>
      </c>
      <c r="X7034" t="str">
        <f t="shared" si="547"/>
        <v>Nov-2016</v>
      </c>
      <c r="Y7034" s="17">
        <f t="shared" si="548"/>
        <v>5</v>
      </c>
      <c r="Z7034" t="str">
        <f t="shared" si="549"/>
        <v>1-10%</v>
      </c>
      <c r="AA7034" s="17">
        <f>IF(COUNTIF($B$2:B7034,B7034)=1,1,0)</f>
        <v>0</v>
      </c>
      <c r="AB7034" s="17">
        <f>IF(COUNTIF($F$2:F7034,F7034)=1,1,0)</f>
        <v>0</v>
      </c>
    </row>
    <row r="7035" spans="1:28" x14ac:dyDescent="0.2">
      <c r="A7035" s="17">
        <v>7034</v>
      </c>
      <c r="B7035" t="s">
        <v>9285</v>
      </c>
      <c r="C7035" s="18">
        <v>42685</v>
      </c>
      <c r="D7035" s="18">
        <v>42690</v>
      </c>
      <c r="E7035" t="s">
        <v>77</v>
      </c>
      <c r="F7035" t="s">
        <v>4172</v>
      </c>
      <c r="G7035" t="s">
        <v>4173</v>
      </c>
      <c r="H7035" t="s">
        <v>68</v>
      </c>
      <c r="I7035" t="s">
        <v>54</v>
      </c>
      <c r="J7035" t="s">
        <v>293</v>
      </c>
      <c r="K7035" t="s">
        <v>294</v>
      </c>
      <c r="L7035">
        <v>10011</v>
      </c>
      <c r="M7035" t="s">
        <v>175</v>
      </c>
      <c r="N7035" t="s">
        <v>2807</v>
      </c>
      <c r="O7035" t="s">
        <v>73</v>
      </c>
      <c r="P7035" t="s">
        <v>102</v>
      </c>
      <c r="Q7035" t="s">
        <v>2808</v>
      </c>
      <c r="R7035" s="19">
        <v>55.008000000000003</v>
      </c>
      <c r="S7035" s="17">
        <v>3</v>
      </c>
      <c r="T7035" s="20">
        <v>0.2</v>
      </c>
      <c r="U7035" s="19">
        <v>17.190000000000001</v>
      </c>
      <c r="V7035" s="20">
        <f t="shared" si="545"/>
        <v>0.3125</v>
      </c>
      <c r="W7035" s="17">
        <f t="shared" si="546"/>
        <v>2016</v>
      </c>
      <c r="X7035" t="str">
        <f t="shared" si="547"/>
        <v>Nov-2016</v>
      </c>
      <c r="Y7035" s="17">
        <f t="shared" si="548"/>
        <v>5</v>
      </c>
      <c r="Z7035" t="str">
        <f t="shared" si="549"/>
        <v>11-20%</v>
      </c>
      <c r="AA7035" s="17">
        <f>IF(COUNTIF($B$2:B7035,B7035)=1,1,0)</f>
        <v>0</v>
      </c>
      <c r="AB7035" s="17">
        <f>IF(COUNTIF($F$2:F7035,F7035)=1,1,0)</f>
        <v>0</v>
      </c>
    </row>
    <row r="7036" spans="1:28" x14ac:dyDescent="0.2">
      <c r="A7036" s="17">
        <v>7035</v>
      </c>
      <c r="B7036" t="s">
        <v>9285</v>
      </c>
      <c r="C7036" s="18">
        <v>42685</v>
      </c>
      <c r="D7036" s="18">
        <v>42690</v>
      </c>
      <c r="E7036" t="s">
        <v>77</v>
      </c>
      <c r="F7036" t="s">
        <v>4172</v>
      </c>
      <c r="G7036" t="s">
        <v>4173</v>
      </c>
      <c r="H7036" t="s">
        <v>68</v>
      </c>
      <c r="I7036" t="s">
        <v>54</v>
      </c>
      <c r="J7036" t="s">
        <v>293</v>
      </c>
      <c r="K7036" t="s">
        <v>294</v>
      </c>
      <c r="L7036">
        <v>10011</v>
      </c>
      <c r="M7036" t="s">
        <v>175</v>
      </c>
      <c r="N7036" t="s">
        <v>3557</v>
      </c>
      <c r="O7036" t="s">
        <v>73</v>
      </c>
      <c r="P7036" t="s">
        <v>102</v>
      </c>
      <c r="Q7036" t="s">
        <v>3558</v>
      </c>
      <c r="R7036" s="19">
        <v>35.231999999999999</v>
      </c>
      <c r="S7036" s="17">
        <v>3</v>
      </c>
      <c r="T7036" s="20">
        <v>0.2</v>
      </c>
      <c r="U7036" s="19">
        <v>11.4504</v>
      </c>
      <c r="V7036" s="20">
        <f t="shared" si="545"/>
        <v>0.32500000000000001</v>
      </c>
      <c r="W7036" s="17">
        <f t="shared" si="546"/>
        <v>2016</v>
      </c>
      <c r="X7036" t="str">
        <f t="shared" si="547"/>
        <v>Nov-2016</v>
      </c>
      <c r="Y7036" s="17">
        <f t="shared" si="548"/>
        <v>5</v>
      </c>
      <c r="Z7036" t="str">
        <f t="shared" si="549"/>
        <v>11-20%</v>
      </c>
      <c r="AA7036" s="17">
        <f>IF(COUNTIF($B$2:B7036,B7036)=1,1,0)</f>
        <v>0</v>
      </c>
      <c r="AB7036" s="17">
        <f>IF(COUNTIF($F$2:F7036,F7036)=1,1,0)</f>
        <v>0</v>
      </c>
    </row>
    <row r="7037" spans="1:28" x14ac:dyDescent="0.2">
      <c r="A7037" s="17">
        <v>7036</v>
      </c>
      <c r="B7037" t="s">
        <v>9286</v>
      </c>
      <c r="C7037" s="18">
        <v>43048</v>
      </c>
      <c r="D7037" s="18">
        <v>43052</v>
      </c>
      <c r="E7037" t="s">
        <v>77</v>
      </c>
      <c r="F7037" t="s">
        <v>4543</v>
      </c>
      <c r="G7037" t="s">
        <v>4544</v>
      </c>
      <c r="H7037" t="s">
        <v>68</v>
      </c>
      <c r="I7037" t="s">
        <v>54</v>
      </c>
      <c r="J7037" t="s">
        <v>977</v>
      </c>
      <c r="K7037" t="s">
        <v>70</v>
      </c>
      <c r="L7037">
        <v>92105</v>
      </c>
      <c r="M7037" t="s">
        <v>71</v>
      </c>
      <c r="N7037" t="s">
        <v>2509</v>
      </c>
      <c r="O7037" t="s">
        <v>59</v>
      </c>
      <c r="P7037" t="s">
        <v>63</v>
      </c>
      <c r="Q7037" t="s">
        <v>2510</v>
      </c>
      <c r="R7037" s="19">
        <v>523.39200000000005</v>
      </c>
      <c r="S7037" s="17">
        <v>3</v>
      </c>
      <c r="T7037" s="20">
        <v>0.2</v>
      </c>
      <c r="U7037" s="19">
        <v>52.339199999999998</v>
      </c>
      <c r="V7037" s="20">
        <f t="shared" si="545"/>
        <v>9.9999999999999992E-2</v>
      </c>
      <c r="W7037" s="17">
        <f t="shared" si="546"/>
        <v>2017</v>
      </c>
      <c r="X7037" t="str">
        <f t="shared" si="547"/>
        <v>Nov-2017</v>
      </c>
      <c r="Y7037" s="17">
        <f t="shared" si="548"/>
        <v>4</v>
      </c>
      <c r="Z7037" t="str">
        <f t="shared" si="549"/>
        <v>11-20%</v>
      </c>
      <c r="AA7037" s="17">
        <f>IF(COUNTIF($B$2:B7037,B7037)=1,1,0)</f>
        <v>1</v>
      </c>
      <c r="AB7037" s="17">
        <f>IF(COUNTIF($F$2:F7037,F7037)=1,1,0)</f>
        <v>0</v>
      </c>
    </row>
    <row r="7038" spans="1:28" x14ac:dyDescent="0.2">
      <c r="A7038" s="17">
        <v>7037</v>
      </c>
      <c r="B7038" t="s">
        <v>9287</v>
      </c>
      <c r="C7038" s="18">
        <v>41761</v>
      </c>
      <c r="D7038" s="18">
        <v>41763</v>
      </c>
      <c r="E7038" t="s">
        <v>50</v>
      </c>
      <c r="F7038" t="s">
        <v>7793</v>
      </c>
      <c r="G7038" t="s">
        <v>7794</v>
      </c>
      <c r="H7038" t="s">
        <v>53</v>
      </c>
      <c r="I7038" t="s">
        <v>54</v>
      </c>
      <c r="J7038" t="s">
        <v>1824</v>
      </c>
      <c r="K7038" t="s">
        <v>81</v>
      </c>
      <c r="L7038">
        <v>33801</v>
      </c>
      <c r="M7038" t="s">
        <v>57</v>
      </c>
      <c r="N7038" t="s">
        <v>3347</v>
      </c>
      <c r="O7038" t="s">
        <v>98</v>
      </c>
      <c r="P7038" t="s">
        <v>1246</v>
      </c>
      <c r="Q7038" t="s">
        <v>3348</v>
      </c>
      <c r="R7038" s="19">
        <v>479.98399999999998</v>
      </c>
      <c r="S7038" s="17">
        <v>2</v>
      </c>
      <c r="T7038" s="20">
        <v>0.2</v>
      </c>
      <c r="U7038" s="19">
        <v>89.997</v>
      </c>
      <c r="V7038" s="20">
        <f t="shared" si="545"/>
        <v>0.1875</v>
      </c>
      <c r="W7038" s="17">
        <f t="shared" si="546"/>
        <v>2014</v>
      </c>
      <c r="X7038" t="str">
        <f t="shared" si="547"/>
        <v>May-2014</v>
      </c>
      <c r="Y7038" s="17">
        <f t="shared" si="548"/>
        <v>2</v>
      </c>
      <c r="Z7038" t="str">
        <f t="shared" si="549"/>
        <v>11-20%</v>
      </c>
      <c r="AA7038" s="17">
        <f>IF(COUNTIF($B$2:B7038,B7038)=1,1,0)</f>
        <v>1</v>
      </c>
      <c r="AB7038" s="17">
        <f>IF(COUNTIF($F$2:F7038,F7038)=1,1,0)</f>
        <v>0</v>
      </c>
    </row>
    <row r="7039" spans="1:28" x14ac:dyDescent="0.2">
      <c r="A7039" s="17">
        <v>7038</v>
      </c>
      <c r="B7039" t="s">
        <v>9288</v>
      </c>
      <c r="C7039" s="18">
        <v>43000</v>
      </c>
      <c r="D7039" s="18">
        <v>43005</v>
      </c>
      <c r="E7039" t="s">
        <v>77</v>
      </c>
      <c r="F7039" t="s">
        <v>2410</v>
      </c>
      <c r="G7039" t="s">
        <v>2411</v>
      </c>
      <c r="H7039" t="s">
        <v>53</v>
      </c>
      <c r="I7039" t="s">
        <v>54</v>
      </c>
      <c r="J7039" t="s">
        <v>3828</v>
      </c>
      <c r="K7039" t="s">
        <v>1302</v>
      </c>
      <c r="L7039">
        <v>30080</v>
      </c>
      <c r="M7039" t="s">
        <v>57</v>
      </c>
      <c r="N7039" t="s">
        <v>5470</v>
      </c>
      <c r="O7039" t="s">
        <v>73</v>
      </c>
      <c r="P7039" t="s">
        <v>117</v>
      </c>
      <c r="Q7039" t="s">
        <v>5471</v>
      </c>
      <c r="R7039" s="19">
        <v>12.96</v>
      </c>
      <c r="S7039" s="17">
        <v>2</v>
      </c>
      <c r="T7039" s="20">
        <v>0</v>
      </c>
      <c r="U7039" s="19">
        <v>6.2207999999999997</v>
      </c>
      <c r="V7039" s="20">
        <f t="shared" si="545"/>
        <v>0.47999999999999993</v>
      </c>
      <c r="W7039" s="17">
        <f t="shared" si="546"/>
        <v>2017</v>
      </c>
      <c r="X7039" t="str">
        <f t="shared" si="547"/>
        <v>Sep-2017</v>
      </c>
      <c r="Y7039" s="17">
        <f t="shared" si="548"/>
        <v>5</v>
      </c>
      <c r="Z7039" t="str">
        <f t="shared" si="549"/>
        <v>0% (No Discount)</v>
      </c>
      <c r="AA7039" s="17">
        <f>IF(COUNTIF($B$2:B7039,B7039)=1,1,0)</f>
        <v>1</v>
      </c>
      <c r="AB7039" s="17">
        <f>IF(COUNTIF($F$2:F7039,F7039)=1,1,0)</f>
        <v>0</v>
      </c>
    </row>
    <row r="7040" spans="1:28" x14ac:dyDescent="0.2">
      <c r="A7040" s="17">
        <v>7039</v>
      </c>
      <c r="B7040" t="s">
        <v>9288</v>
      </c>
      <c r="C7040" s="18">
        <v>43000</v>
      </c>
      <c r="D7040" s="18">
        <v>43005</v>
      </c>
      <c r="E7040" t="s">
        <v>77</v>
      </c>
      <c r="F7040" t="s">
        <v>2410</v>
      </c>
      <c r="G7040" t="s">
        <v>2411</v>
      </c>
      <c r="H7040" t="s">
        <v>53</v>
      </c>
      <c r="I7040" t="s">
        <v>54</v>
      </c>
      <c r="J7040" t="s">
        <v>3828</v>
      </c>
      <c r="K7040" t="s">
        <v>1302</v>
      </c>
      <c r="L7040">
        <v>30080</v>
      </c>
      <c r="M7040" t="s">
        <v>57</v>
      </c>
      <c r="N7040" t="s">
        <v>9289</v>
      </c>
      <c r="O7040" t="s">
        <v>73</v>
      </c>
      <c r="P7040" t="s">
        <v>95</v>
      </c>
      <c r="Q7040" t="s">
        <v>9290</v>
      </c>
      <c r="R7040" s="19">
        <v>17.940000000000001</v>
      </c>
      <c r="S7040" s="17">
        <v>3</v>
      </c>
      <c r="T7040" s="20">
        <v>0</v>
      </c>
      <c r="U7040" s="19">
        <v>6.4584000000000001</v>
      </c>
      <c r="V7040" s="20">
        <f t="shared" si="545"/>
        <v>0.36</v>
      </c>
      <c r="W7040" s="17">
        <f t="shared" si="546"/>
        <v>2017</v>
      </c>
      <c r="X7040" t="str">
        <f t="shared" si="547"/>
        <v>Sep-2017</v>
      </c>
      <c r="Y7040" s="17">
        <f t="shared" si="548"/>
        <v>5</v>
      </c>
      <c r="Z7040" t="str">
        <f t="shared" si="549"/>
        <v>0% (No Discount)</v>
      </c>
      <c r="AA7040" s="17">
        <f>IF(COUNTIF($B$2:B7040,B7040)=1,1,0)</f>
        <v>0</v>
      </c>
      <c r="AB7040" s="17">
        <f>IF(COUNTIF($F$2:F7040,F7040)=1,1,0)</f>
        <v>0</v>
      </c>
    </row>
    <row r="7041" spans="1:28" x14ac:dyDescent="0.2">
      <c r="A7041" s="17">
        <v>7040</v>
      </c>
      <c r="B7041" t="s">
        <v>9291</v>
      </c>
      <c r="C7041" s="18">
        <v>43086</v>
      </c>
      <c r="D7041" s="18">
        <v>43092</v>
      </c>
      <c r="E7041" t="s">
        <v>77</v>
      </c>
      <c r="F7041" t="s">
        <v>2104</v>
      </c>
      <c r="G7041" t="s">
        <v>2105</v>
      </c>
      <c r="H7041" t="s">
        <v>53</v>
      </c>
      <c r="I7041" t="s">
        <v>54</v>
      </c>
      <c r="J7041" t="s">
        <v>293</v>
      </c>
      <c r="K7041" t="s">
        <v>294</v>
      </c>
      <c r="L7041">
        <v>10009</v>
      </c>
      <c r="M7041" t="s">
        <v>175</v>
      </c>
      <c r="N7041" t="s">
        <v>963</v>
      </c>
      <c r="O7041" t="s">
        <v>73</v>
      </c>
      <c r="P7041" t="s">
        <v>86</v>
      </c>
      <c r="Q7041" t="s">
        <v>964</v>
      </c>
      <c r="R7041" s="19">
        <v>166.72</v>
      </c>
      <c r="S7041" s="17">
        <v>2</v>
      </c>
      <c r="T7041" s="20">
        <v>0</v>
      </c>
      <c r="U7041" s="19">
        <v>41.68</v>
      </c>
      <c r="V7041" s="20">
        <f t="shared" si="545"/>
        <v>0.25</v>
      </c>
      <c r="W7041" s="17">
        <f t="shared" si="546"/>
        <v>2017</v>
      </c>
      <c r="X7041" t="str">
        <f t="shared" si="547"/>
        <v>Dec-2017</v>
      </c>
      <c r="Y7041" s="17">
        <f t="shared" si="548"/>
        <v>6</v>
      </c>
      <c r="Z7041" t="str">
        <f t="shared" si="549"/>
        <v>0% (No Discount)</v>
      </c>
      <c r="AA7041" s="17">
        <f>IF(COUNTIF($B$2:B7041,B7041)=1,1,0)</f>
        <v>1</v>
      </c>
      <c r="AB7041" s="17">
        <f>IF(COUNTIF($F$2:F7041,F7041)=1,1,0)</f>
        <v>0</v>
      </c>
    </row>
    <row r="7042" spans="1:28" x14ac:dyDescent="0.2">
      <c r="A7042" s="17">
        <v>7041</v>
      </c>
      <c r="B7042" t="s">
        <v>9291</v>
      </c>
      <c r="C7042" s="18">
        <v>43086</v>
      </c>
      <c r="D7042" s="18">
        <v>43092</v>
      </c>
      <c r="E7042" t="s">
        <v>77</v>
      </c>
      <c r="F7042" t="s">
        <v>2104</v>
      </c>
      <c r="G7042" t="s">
        <v>2105</v>
      </c>
      <c r="H7042" t="s">
        <v>53</v>
      </c>
      <c r="I7042" t="s">
        <v>54</v>
      </c>
      <c r="J7042" t="s">
        <v>293</v>
      </c>
      <c r="K7042" t="s">
        <v>294</v>
      </c>
      <c r="L7042">
        <v>10009</v>
      </c>
      <c r="M7042" t="s">
        <v>175</v>
      </c>
      <c r="N7042" t="s">
        <v>5522</v>
      </c>
      <c r="O7042" t="s">
        <v>73</v>
      </c>
      <c r="P7042" t="s">
        <v>102</v>
      </c>
      <c r="Q7042" t="s">
        <v>5523</v>
      </c>
      <c r="R7042" s="19">
        <v>24.815999999999999</v>
      </c>
      <c r="S7042" s="17">
        <v>3</v>
      </c>
      <c r="T7042" s="20">
        <v>0.2</v>
      </c>
      <c r="U7042" s="19">
        <v>8.3754000000000008</v>
      </c>
      <c r="V7042" s="20">
        <f t="shared" ref="V7042:V7105" si="550">IFERROR(U7042/R7042,0)</f>
        <v>0.33750000000000002</v>
      </c>
      <c r="W7042" s="17">
        <f t="shared" ref="W7042:W7105" si="551">YEAR(C7042)</f>
        <v>2017</v>
      </c>
      <c r="X7042" t="str">
        <f t="shared" ref="X7042:X7105" si="552">TEXT(C7042,"mmm-yyyy")</f>
        <v>Dec-2017</v>
      </c>
      <c r="Y7042" s="17">
        <f t="shared" ref="Y7042:Y7105" si="553">D7042-C7042</f>
        <v>6</v>
      </c>
      <c r="Z7042" t="str">
        <f t="shared" ref="Z7042:Z7105" si="554">IF(T7042=0,"0% (No Discount)",IF(T7042&lt;=0.1,"1-10%",IF(T7042&lt;=0.2,"11-20%",IF(T7042&lt;=0.3,"21-30%",IF(T7042&lt;=0.4,"31-40%",IF(T7042&lt;=0.5,"41-50%","Over 50%"))))))</f>
        <v>11-20%</v>
      </c>
      <c r="AA7042" s="17">
        <f>IF(COUNTIF($B$2:B7042,B7042)=1,1,0)</f>
        <v>0</v>
      </c>
      <c r="AB7042" s="17">
        <f>IF(COUNTIF($F$2:F7042,F7042)=1,1,0)</f>
        <v>0</v>
      </c>
    </row>
    <row r="7043" spans="1:28" x14ac:dyDescent="0.2">
      <c r="A7043" s="17">
        <v>7042</v>
      </c>
      <c r="B7043" t="s">
        <v>9291</v>
      </c>
      <c r="C7043" s="18">
        <v>43086</v>
      </c>
      <c r="D7043" s="18">
        <v>43092</v>
      </c>
      <c r="E7043" t="s">
        <v>77</v>
      </c>
      <c r="F7043" t="s">
        <v>2104</v>
      </c>
      <c r="G7043" t="s">
        <v>2105</v>
      </c>
      <c r="H7043" t="s">
        <v>53</v>
      </c>
      <c r="I7043" t="s">
        <v>54</v>
      </c>
      <c r="J7043" t="s">
        <v>293</v>
      </c>
      <c r="K7043" t="s">
        <v>294</v>
      </c>
      <c r="L7043">
        <v>10009</v>
      </c>
      <c r="M7043" t="s">
        <v>175</v>
      </c>
      <c r="N7043" t="s">
        <v>5306</v>
      </c>
      <c r="O7043" t="s">
        <v>59</v>
      </c>
      <c r="P7043" t="s">
        <v>92</v>
      </c>
      <c r="Q7043" t="s">
        <v>5307</v>
      </c>
      <c r="R7043" s="19">
        <v>124.36</v>
      </c>
      <c r="S7043" s="17">
        <v>2</v>
      </c>
      <c r="T7043" s="20">
        <v>0</v>
      </c>
      <c r="U7043" s="19">
        <v>27.359200000000001</v>
      </c>
      <c r="V7043" s="20">
        <f t="shared" si="550"/>
        <v>0.22</v>
      </c>
      <c r="W7043" s="17">
        <f t="shared" si="551"/>
        <v>2017</v>
      </c>
      <c r="X7043" t="str">
        <f t="shared" si="552"/>
        <v>Dec-2017</v>
      </c>
      <c r="Y7043" s="17">
        <f t="shared" si="553"/>
        <v>6</v>
      </c>
      <c r="Z7043" t="str">
        <f t="shared" si="554"/>
        <v>0% (No Discount)</v>
      </c>
      <c r="AA7043" s="17">
        <f>IF(COUNTIF($B$2:B7043,B7043)=1,1,0)</f>
        <v>0</v>
      </c>
      <c r="AB7043" s="17">
        <f>IF(COUNTIF($F$2:F7043,F7043)=1,1,0)</f>
        <v>0</v>
      </c>
    </row>
    <row r="7044" spans="1:28" x14ac:dyDescent="0.2">
      <c r="A7044" s="17">
        <v>7043</v>
      </c>
      <c r="B7044" t="s">
        <v>9292</v>
      </c>
      <c r="C7044" s="18">
        <v>42934</v>
      </c>
      <c r="D7044" s="18">
        <v>42939</v>
      </c>
      <c r="E7044" t="s">
        <v>77</v>
      </c>
      <c r="F7044" t="s">
        <v>2336</v>
      </c>
      <c r="G7044" t="s">
        <v>2337</v>
      </c>
      <c r="H7044" t="s">
        <v>53</v>
      </c>
      <c r="I7044" t="s">
        <v>54</v>
      </c>
      <c r="J7044" t="s">
        <v>173</v>
      </c>
      <c r="K7044" t="s">
        <v>174</v>
      </c>
      <c r="L7044">
        <v>19134</v>
      </c>
      <c r="M7044" t="s">
        <v>175</v>
      </c>
      <c r="N7044" t="s">
        <v>7698</v>
      </c>
      <c r="O7044" t="s">
        <v>98</v>
      </c>
      <c r="P7044" t="s">
        <v>1246</v>
      </c>
      <c r="Q7044" t="s">
        <v>7699</v>
      </c>
      <c r="R7044" s="19">
        <v>599.97</v>
      </c>
      <c r="S7044" s="17">
        <v>5</v>
      </c>
      <c r="T7044" s="20">
        <v>0.4</v>
      </c>
      <c r="U7044" s="19">
        <v>69.996499999999997</v>
      </c>
      <c r="V7044" s="20">
        <f t="shared" si="550"/>
        <v>0.11666666666666665</v>
      </c>
      <c r="W7044" s="17">
        <f t="shared" si="551"/>
        <v>2017</v>
      </c>
      <c r="X7044" t="str">
        <f t="shared" si="552"/>
        <v>Jul-2017</v>
      </c>
      <c r="Y7044" s="17">
        <f t="shared" si="553"/>
        <v>5</v>
      </c>
      <c r="Z7044" t="str">
        <f t="shared" si="554"/>
        <v>31-40%</v>
      </c>
      <c r="AA7044" s="17">
        <f>IF(COUNTIF($B$2:B7044,B7044)=1,1,0)</f>
        <v>1</v>
      </c>
      <c r="AB7044" s="17">
        <f>IF(COUNTIF($F$2:F7044,F7044)=1,1,0)</f>
        <v>0</v>
      </c>
    </row>
    <row r="7045" spans="1:28" x14ac:dyDescent="0.2">
      <c r="A7045" s="17">
        <v>7044</v>
      </c>
      <c r="B7045" t="s">
        <v>9292</v>
      </c>
      <c r="C7045" s="18">
        <v>42934</v>
      </c>
      <c r="D7045" s="18">
        <v>42939</v>
      </c>
      <c r="E7045" t="s">
        <v>77</v>
      </c>
      <c r="F7045" t="s">
        <v>2336</v>
      </c>
      <c r="G7045" t="s">
        <v>2337</v>
      </c>
      <c r="H7045" t="s">
        <v>53</v>
      </c>
      <c r="I7045" t="s">
        <v>54</v>
      </c>
      <c r="J7045" t="s">
        <v>173</v>
      </c>
      <c r="K7045" t="s">
        <v>174</v>
      </c>
      <c r="L7045">
        <v>19134</v>
      </c>
      <c r="M7045" t="s">
        <v>175</v>
      </c>
      <c r="N7045" t="s">
        <v>1871</v>
      </c>
      <c r="O7045" t="s">
        <v>59</v>
      </c>
      <c r="P7045" t="s">
        <v>63</v>
      </c>
      <c r="Q7045" t="s">
        <v>1872</v>
      </c>
      <c r="R7045" s="19">
        <v>198.744</v>
      </c>
      <c r="S7045" s="17">
        <v>4</v>
      </c>
      <c r="T7045" s="20">
        <v>0.3</v>
      </c>
      <c r="U7045" s="19">
        <v>-14.196</v>
      </c>
      <c r="V7045" s="20">
        <f t="shared" si="550"/>
        <v>-7.1428571428571425E-2</v>
      </c>
      <c r="W7045" s="17">
        <f t="shared" si="551"/>
        <v>2017</v>
      </c>
      <c r="X7045" t="str">
        <f t="shared" si="552"/>
        <v>Jul-2017</v>
      </c>
      <c r="Y7045" s="17">
        <f t="shared" si="553"/>
        <v>5</v>
      </c>
      <c r="Z7045" t="str">
        <f t="shared" si="554"/>
        <v>21-30%</v>
      </c>
      <c r="AA7045" s="17">
        <f>IF(COUNTIF($B$2:B7045,B7045)=1,1,0)</f>
        <v>0</v>
      </c>
      <c r="AB7045" s="17">
        <f>IF(COUNTIF($F$2:F7045,F7045)=1,1,0)</f>
        <v>0</v>
      </c>
    </row>
    <row r="7046" spans="1:28" x14ac:dyDescent="0.2">
      <c r="A7046" s="17">
        <v>7045</v>
      </c>
      <c r="B7046" t="s">
        <v>9292</v>
      </c>
      <c r="C7046" s="18">
        <v>42934</v>
      </c>
      <c r="D7046" s="18">
        <v>42939</v>
      </c>
      <c r="E7046" t="s">
        <v>77</v>
      </c>
      <c r="F7046" t="s">
        <v>2336</v>
      </c>
      <c r="G7046" t="s">
        <v>2337</v>
      </c>
      <c r="H7046" t="s">
        <v>53</v>
      </c>
      <c r="I7046" t="s">
        <v>54</v>
      </c>
      <c r="J7046" t="s">
        <v>173</v>
      </c>
      <c r="K7046" t="s">
        <v>174</v>
      </c>
      <c r="L7046">
        <v>19134</v>
      </c>
      <c r="M7046" t="s">
        <v>175</v>
      </c>
      <c r="N7046" t="s">
        <v>5445</v>
      </c>
      <c r="O7046" t="s">
        <v>73</v>
      </c>
      <c r="P7046" t="s">
        <v>606</v>
      </c>
      <c r="Q7046" t="s">
        <v>5446</v>
      </c>
      <c r="R7046" s="19">
        <v>9.1839999999999993</v>
      </c>
      <c r="S7046" s="17">
        <v>2</v>
      </c>
      <c r="T7046" s="20">
        <v>0.2</v>
      </c>
      <c r="U7046" s="19">
        <v>1.1479999999999999</v>
      </c>
      <c r="V7046" s="20">
        <f t="shared" si="550"/>
        <v>0.125</v>
      </c>
      <c r="W7046" s="17">
        <f t="shared" si="551"/>
        <v>2017</v>
      </c>
      <c r="X7046" t="str">
        <f t="shared" si="552"/>
        <v>Jul-2017</v>
      </c>
      <c r="Y7046" s="17">
        <f t="shared" si="553"/>
        <v>5</v>
      </c>
      <c r="Z7046" t="str">
        <f t="shared" si="554"/>
        <v>11-20%</v>
      </c>
      <c r="AA7046" s="17">
        <f>IF(COUNTIF($B$2:B7046,B7046)=1,1,0)</f>
        <v>0</v>
      </c>
      <c r="AB7046" s="17">
        <f>IF(COUNTIF($F$2:F7046,F7046)=1,1,0)</f>
        <v>0</v>
      </c>
    </row>
    <row r="7047" spans="1:28" x14ac:dyDescent="0.2">
      <c r="A7047" s="17">
        <v>7046</v>
      </c>
      <c r="B7047" t="s">
        <v>9293</v>
      </c>
      <c r="C7047" s="18">
        <v>42677</v>
      </c>
      <c r="D7047" s="18">
        <v>42683</v>
      </c>
      <c r="E7047" t="s">
        <v>77</v>
      </c>
      <c r="F7047" t="s">
        <v>5323</v>
      </c>
      <c r="G7047" t="s">
        <v>5324</v>
      </c>
      <c r="H7047" t="s">
        <v>68</v>
      </c>
      <c r="I7047" t="s">
        <v>54</v>
      </c>
      <c r="J7047" t="s">
        <v>844</v>
      </c>
      <c r="K7047" t="s">
        <v>131</v>
      </c>
      <c r="L7047">
        <v>75217</v>
      </c>
      <c r="M7047" t="s">
        <v>132</v>
      </c>
      <c r="N7047" t="s">
        <v>4896</v>
      </c>
      <c r="O7047" t="s">
        <v>73</v>
      </c>
      <c r="P7047" t="s">
        <v>117</v>
      </c>
      <c r="Q7047" t="s">
        <v>4897</v>
      </c>
      <c r="R7047" s="19">
        <v>9.2479999999999993</v>
      </c>
      <c r="S7047" s="17">
        <v>2</v>
      </c>
      <c r="T7047" s="20">
        <v>0.2</v>
      </c>
      <c r="U7047" s="19">
        <v>3.3523999999999998</v>
      </c>
      <c r="V7047" s="20">
        <f t="shared" si="550"/>
        <v>0.36249999999999999</v>
      </c>
      <c r="W7047" s="17">
        <f t="shared" si="551"/>
        <v>2016</v>
      </c>
      <c r="X7047" t="str">
        <f t="shared" si="552"/>
        <v>Nov-2016</v>
      </c>
      <c r="Y7047" s="17">
        <f t="shared" si="553"/>
        <v>6</v>
      </c>
      <c r="Z7047" t="str">
        <f t="shared" si="554"/>
        <v>11-20%</v>
      </c>
      <c r="AA7047" s="17">
        <f>IF(COUNTIF($B$2:B7047,B7047)=1,1,0)</f>
        <v>1</v>
      </c>
      <c r="AB7047" s="17">
        <f>IF(COUNTIF($F$2:F7047,F7047)=1,1,0)</f>
        <v>0</v>
      </c>
    </row>
    <row r="7048" spans="1:28" x14ac:dyDescent="0.2">
      <c r="A7048" s="17">
        <v>7047</v>
      </c>
      <c r="B7048" t="s">
        <v>9294</v>
      </c>
      <c r="C7048" s="18">
        <v>41737</v>
      </c>
      <c r="D7048" s="18">
        <v>41741</v>
      </c>
      <c r="E7048" t="s">
        <v>77</v>
      </c>
      <c r="F7048" t="s">
        <v>1192</v>
      </c>
      <c r="G7048" t="s">
        <v>1193</v>
      </c>
      <c r="H7048" t="s">
        <v>129</v>
      </c>
      <c r="I7048" t="s">
        <v>54</v>
      </c>
      <c r="J7048" t="s">
        <v>114</v>
      </c>
      <c r="K7048" t="s">
        <v>70</v>
      </c>
      <c r="L7048">
        <v>94521</v>
      </c>
      <c r="M7048" t="s">
        <v>71</v>
      </c>
      <c r="N7048" t="s">
        <v>912</v>
      </c>
      <c r="O7048" t="s">
        <v>59</v>
      </c>
      <c r="P7048" t="s">
        <v>83</v>
      </c>
      <c r="Q7048" t="s">
        <v>913</v>
      </c>
      <c r="R7048" s="19">
        <v>99.591999999999999</v>
      </c>
      <c r="S7048" s="17">
        <v>1</v>
      </c>
      <c r="T7048" s="20">
        <v>0.2</v>
      </c>
      <c r="U7048" s="19">
        <v>2.4897999999999998</v>
      </c>
      <c r="V7048" s="20">
        <f t="shared" si="550"/>
        <v>2.4999999999999998E-2</v>
      </c>
      <c r="W7048" s="17">
        <f t="shared" si="551"/>
        <v>2014</v>
      </c>
      <c r="X7048" t="str">
        <f t="shared" si="552"/>
        <v>Apr-2014</v>
      </c>
      <c r="Y7048" s="17">
        <f t="shared" si="553"/>
        <v>4</v>
      </c>
      <c r="Z7048" t="str">
        <f t="shared" si="554"/>
        <v>11-20%</v>
      </c>
      <c r="AA7048" s="17">
        <f>IF(COUNTIF($B$2:B7048,B7048)=1,1,0)</f>
        <v>1</v>
      </c>
      <c r="AB7048" s="17">
        <f>IF(COUNTIF($F$2:F7048,F7048)=1,1,0)</f>
        <v>0</v>
      </c>
    </row>
    <row r="7049" spans="1:28" x14ac:dyDescent="0.2">
      <c r="A7049" s="17">
        <v>7048</v>
      </c>
      <c r="B7049" t="s">
        <v>9294</v>
      </c>
      <c r="C7049" s="18">
        <v>41737</v>
      </c>
      <c r="D7049" s="18">
        <v>41741</v>
      </c>
      <c r="E7049" t="s">
        <v>77</v>
      </c>
      <c r="F7049" t="s">
        <v>1192</v>
      </c>
      <c r="G7049" t="s">
        <v>1193</v>
      </c>
      <c r="H7049" t="s">
        <v>129</v>
      </c>
      <c r="I7049" t="s">
        <v>54</v>
      </c>
      <c r="J7049" t="s">
        <v>114</v>
      </c>
      <c r="K7049" t="s">
        <v>70</v>
      </c>
      <c r="L7049">
        <v>94521</v>
      </c>
      <c r="M7049" t="s">
        <v>71</v>
      </c>
      <c r="N7049" t="s">
        <v>1210</v>
      </c>
      <c r="O7049" t="s">
        <v>98</v>
      </c>
      <c r="P7049" t="s">
        <v>188</v>
      </c>
      <c r="Q7049" t="s">
        <v>1211</v>
      </c>
      <c r="R7049" s="19">
        <v>399.96</v>
      </c>
      <c r="S7049" s="17">
        <v>4</v>
      </c>
      <c r="T7049" s="20">
        <v>0</v>
      </c>
      <c r="U7049" s="19">
        <v>139.98599999999999</v>
      </c>
      <c r="V7049" s="20">
        <f t="shared" si="550"/>
        <v>0.35</v>
      </c>
      <c r="W7049" s="17">
        <f t="shared" si="551"/>
        <v>2014</v>
      </c>
      <c r="X7049" t="str">
        <f t="shared" si="552"/>
        <v>Apr-2014</v>
      </c>
      <c r="Y7049" s="17">
        <f t="shared" si="553"/>
        <v>4</v>
      </c>
      <c r="Z7049" t="str">
        <f t="shared" si="554"/>
        <v>0% (No Discount)</v>
      </c>
      <c r="AA7049" s="17">
        <f>IF(COUNTIF($B$2:B7049,B7049)=1,1,0)</f>
        <v>0</v>
      </c>
      <c r="AB7049" s="17">
        <f>IF(COUNTIF($F$2:F7049,F7049)=1,1,0)</f>
        <v>0</v>
      </c>
    </row>
    <row r="7050" spans="1:28" x14ac:dyDescent="0.2">
      <c r="A7050" s="17">
        <v>7049</v>
      </c>
      <c r="B7050" t="s">
        <v>9295</v>
      </c>
      <c r="C7050" s="18">
        <v>42596</v>
      </c>
      <c r="D7050" s="18">
        <v>42598</v>
      </c>
      <c r="E7050" t="s">
        <v>215</v>
      </c>
      <c r="F7050" t="s">
        <v>2595</v>
      </c>
      <c r="G7050" t="s">
        <v>2596</v>
      </c>
      <c r="H7050" t="s">
        <v>53</v>
      </c>
      <c r="I7050" t="s">
        <v>54</v>
      </c>
      <c r="J7050" t="s">
        <v>5696</v>
      </c>
      <c r="K7050" t="s">
        <v>362</v>
      </c>
      <c r="L7050">
        <v>37211</v>
      </c>
      <c r="M7050" t="s">
        <v>57</v>
      </c>
      <c r="N7050" t="s">
        <v>6779</v>
      </c>
      <c r="O7050" t="s">
        <v>73</v>
      </c>
      <c r="P7050" t="s">
        <v>117</v>
      </c>
      <c r="Q7050" t="s">
        <v>6780</v>
      </c>
      <c r="R7050" s="19">
        <v>15.552</v>
      </c>
      <c r="S7050" s="17">
        <v>3</v>
      </c>
      <c r="T7050" s="20">
        <v>0.2</v>
      </c>
      <c r="U7050" s="19">
        <v>5.4432</v>
      </c>
      <c r="V7050" s="20">
        <f t="shared" si="550"/>
        <v>0.35000000000000003</v>
      </c>
      <c r="W7050" s="17">
        <f t="shared" si="551"/>
        <v>2016</v>
      </c>
      <c r="X7050" t="str">
        <f t="shared" si="552"/>
        <v>Aug-2016</v>
      </c>
      <c r="Y7050" s="17">
        <f t="shared" si="553"/>
        <v>2</v>
      </c>
      <c r="Z7050" t="str">
        <f t="shared" si="554"/>
        <v>11-20%</v>
      </c>
      <c r="AA7050" s="17">
        <f>IF(COUNTIF($B$2:B7050,B7050)=1,1,0)</f>
        <v>1</v>
      </c>
      <c r="AB7050" s="17">
        <f>IF(COUNTIF($F$2:F7050,F7050)=1,1,0)</f>
        <v>0</v>
      </c>
    </row>
    <row r="7051" spans="1:28" x14ac:dyDescent="0.2">
      <c r="A7051" s="17">
        <v>7050</v>
      </c>
      <c r="B7051" t="s">
        <v>9296</v>
      </c>
      <c r="C7051" s="18">
        <v>41907</v>
      </c>
      <c r="D7051" s="18">
        <v>41912</v>
      </c>
      <c r="E7051" t="s">
        <v>77</v>
      </c>
      <c r="F7051" t="s">
        <v>5256</v>
      </c>
      <c r="G7051" t="s">
        <v>5257</v>
      </c>
      <c r="H7051" t="s">
        <v>129</v>
      </c>
      <c r="I7051" t="s">
        <v>54</v>
      </c>
      <c r="J7051" t="s">
        <v>483</v>
      </c>
      <c r="K7051" t="s">
        <v>484</v>
      </c>
      <c r="L7051">
        <v>80013</v>
      </c>
      <c r="M7051" t="s">
        <v>71</v>
      </c>
      <c r="N7051" t="s">
        <v>6981</v>
      </c>
      <c r="O7051" t="s">
        <v>73</v>
      </c>
      <c r="P7051" t="s">
        <v>95</v>
      </c>
      <c r="Q7051" t="s">
        <v>6982</v>
      </c>
      <c r="R7051" s="19">
        <v>14.576000000000001</v>
      </c>
      <c r="S7051" s="17">
        <v>2</v>
      </c>
      <c r="T7051" s="20">
        <v>0.2</v>
      </c>
      <c r="U7051" s="19">
        <v>2.3685999999999998</v>
      </c>
      <c r="V7051" s="20">
        <f t="shared" si="550"/>
        <v>0.16249999999999998</v>
      </c>
      <c r="W7051" s="17">
        <f t="shared" si="551"/>
        <v>2014</v>
      </c>
      <c r="X7051" t="str">
        <f t="shared" si="552"/>
        <v>Sep-2014</v>
      </c>
      <c r="Y7051" s="17">
        <f t="shared" si="553"/>
        <v>5</v>
      </c>
      <c r="Z7051" t="str">
        <f t="shared" si="554"/>
        <v>11-20%</v>
      </c>
      <c r="AA7051" s="17">
        <f>IF(COUNTIF($B$2:B7051,B7051)=1,1,0)</f>
        <v>1</v>
      </c>
      <c r="AB7051" s="17">
        <f>IF(COUNTIF($F$2:F7051,F7051)=1,1,0)</f>
        <v>0</v>
      </c>
    </row>
    <row r="7052" spans="1:28" x14ac:dyDescent="0.2">
      <c r="A7052" s="17">
        <v>7051</v>
      </c>
      <c r="B7052" t="s">
        <v>9297</v>
      </c>
      <c r="C7052" s="18">
        <v>42715</v>
      </c>
      <c r="D7052" s="18">
        <v>42715</v>
      </c>
      <c r="E7052" t="s">
        <v>1320</v>
      </c>
      <c r="F7052" t="s">
        <v>5090</v>
      </c>
      <c r="G7052" t="s">
        <v>5091</v>
      </c>
      <c r="H7052" t="s">
        <v>53</v>
      </c>
      <c r="I7052" t="s">
        <v>54</v>
      </c>
      <c r="J7052" t="s">
        <v>1915</v>
      </c>
      <c r="K7052" t="s">
        <v>70</v>
      </c>
      <c r="L7052">
        <v>92804</v>
      </c>
      <c r="M7052" t="s">
        <v>71</v>
      </c>
      <c r="N7052" t="s">
        <v>1118</v>
      </c>
      <c r="O7052" t="s">
        <v>73</v>
      </c>
      <c r="P7052" t="s">
        <v>102</v>
      </c>
      <c r="Q7052" t="s">
        <v>1119</v>
      </c>
      <c r="R7052" s="19">
        <v>209.6</v>
      </c>
      <c r="S7052" s="17">
        <v>5</v>
      </c>
      <c r="T7052" s="20">
        <v>0.2</v>
      </c>
      <c r="U7052" s="19">
        <v>68.12</v>
      </c>
      <c r="V7052" s="20">
        <f t="shared" si="550"/>
        <v>0.32500000000000001</v>
      </c>
      <c r="W7052" s="17">
        <f t="shared" si="551"/>
        <v>2016</v>
      </c>
      <c r="X7052" t="str">
        <f t="shared" si="552"/>
        <v>Dec-2016</v>
      </c>
      <c r="Y7052" s="17">
        <f t="shared" si="553"/>
        <v>0</v>
      </c>
      <c r="Z7052" t="str">
        <f t="shared" si="554"/>
        <v>11-20%</v>
      </c>
      <c r="AA7052" s="17">
        <f>IF(COUNTIF($B$2:B7052,B7052)=1,1,0)</f>
        <v>1</v>
      </c>
      <c r="AB7052" s="17">
        <f>IF(COUNTIF($F$2:F7052,F7052)=1,1,0)</f>
        <v>0</v>
      </c>
    </row>
    <row r="7053" spans="1:28" x14ac:dyDescent="0.2">
      <c r="A7053" s="17">
        <v>7052</v>
      </c>
      <c r="B7053" t="s">
        <v>9297</v>
      </c>
      <c r="C7053" s="18">
        <v>42715</v>
      </c>
      <c r="D7053" s="18">
        <v>42715</v>
      </c>
      <c r="E7053" t="s">
        <v>1320</v>
      </c>
      <c r="F7053" t="s">
        <v>5090</v>
      </c>
      <c r="G7053" t="s">
        <v>5091</v>
      </c>
      <c r="H7053" t="s">
        <v>53</v>
      </c>
      <c r="I7053" t="s">
        <v>54</v>
      </c>
      <c r="J7053" t="s">
        <v>1915</v>
      </c>
      <c r="K7053" t="s">
        <v>70</v>
      </c>
      <c r="L7053">
        <v>92804</v>
      </c>
      <c r="M7053" t="s">
        <v>71</v>
      </c>
      <c r="N7053" t="s">
        <v>8445</v>
      </c>
      <c r="O7053" t="s">
        <v>73</v>
      </c>
      <c r="P7053" t="s">
        <v>95</v>
      </c>
      <c r="Q7053" t="s">
        <v>8446</v>
      </c>
      <c r="R7053" s="19">
        <v>23.32</v>
      </c>
      <c r="S7053" s="17">
        <v>2</v>
      </c>
      <c r="T7053" s="20">
        <v>0</v>
      </c>
      <c r="U7053" s="19">
        <v>6.0632000000000001</v>
      </c>
      <c r="V7053" s="20">
        <f t="shared" si="550"/>
        <v>0.26</v>
      </c>
      <c r="W7053" s="17">
        <f t="shared" si="551"/>
        <v>2016</v>
      </c>
      <c r="X7053" t="str">
        <f t="shared" si="552"/>
        <v>Dec-2016</v>
      </c>
      <c r="Y7053" s="17">
        <f t="shared" si="553"/>
        <v>0</v>
      </c>
      <c r="Z7053" t="str">
        <f t="shared" si="554"/>
        <v>0% (No Discount)</v>
      </c>
      <c r="AA7053" s="17">
        <f>IF(COUNTIF($B$2:B7053,B7053)=1,1,0)</f>
        <v>0</v>
      </c>
      <c r="AB7053" s="17">
        <f>IF(COUNTIF($F$2:F7053,F7053)=1,1,0)</f>
        <v>0</v>
      </c>
    </row>
    <row r="7054" spans="1:28" x14ac:dyDescent="0.2">
      <c r="A7054" s="17">
        <v>7053</v>
      </c>
      <c r="B7054" t="s">
        <v>9297</v>
      </c>
      <c r="C7054" s="18">
        <v>42715</v>
      </c>
      <c r="D7054" s="18">
        <v>42715</v>
      </c>
      <c r="E7054" t="s">
        <v>1320</v>
      </c>
      <c r="F7054" t="s">
        <v>5090</v>
      </c>
      <c r="G7054" t="s">
        <v>5091</v>
      </c>
      <c r="H7054" t="s">
        <v>53</v>
      </c>
      <c r="I7054" t="s">
        <v>54</v>
      </c>
      <c r="J7054" t="s">
        <v>1915</v>
      </c>
      <c r="K7054" t="s">
        <v>70</v>
      </c>
      <c r="L7054">
        <v>92804</v>
      </c>
      <c r="M7054" t="s">
        <v>71</v>
      </c>
      <c r="N7054" t="s">
        <v>4741</v>
      </c>
      <c r="O7054" t="s">
        <v>73</v>
      </c>
      <c r="P7054" t="s">
        <v>117</v>
      </c>
      <c r="Q7054" t="s">
        <v>4742</v>
      </c>
      <c r="R7054" s="19">
        <v>30.98</v>
      </c>
      <c r="S7054" s="17">
        <v>1</v>
      </c>
      <c r="T7054" s="20">
        <v>0</v>
      </c>
      <c r="U7054" s="19">
        <v>13.941000000000001</v>
      </c>
      <c r="V7054" s="20">
        <f t="shared" si="550"/>
        <v>0.45</v>
      </c>
      <c r="W7054" s="17">
        <f t="shared" si="551"/>
        <v>2016</v>
      </c>
      <c r="X7054" t="str">
        <f t="shared" si="552"/>
        <v>Dec-2016</v>
      </c>
      <c r="Y7054" s="17">
        <f t="shared" si="553"/>
        <v>0</v>
      </c>
      <c r="Z7054" t="str">
        <f t="shared" si="554"/>
        <v>0% (No Discount)</v>
      </c>
      <c r="AA7054" s="17">
        <f>IF(COUNTIF($B$2:B7054,B7054)=1,1,0)</f>
        <v>0</v>
      </c>
      <c r="AB7054" s="17">
        <f>IF(COUNTIF($F$2:F7054,F7054)=1,1,0)</f>
        <v>0</v>
      </c>
    </row>
    <row r="7055" spans="1:28" x14ac:dyDescent="0.2">
      <c r="A7055" s="17">
        <v>7054</v>
      </c>
      <c r="B7055" t="s">
        <v>9297</v>
      </c>
      <c r="C7055" s="18">
        <v>42715</v>
      </c>
      <c r="D7055" s="18">
        <v>42715</v>
      </c>
      <c r="E7055" t="s">
        <v>1320</v>
      </c>
      <c r="F7055" t="s">
        <v>5090</v>
      </c>
      <c r="G7055" t="s">
        <v>5091</v>
      </c>
      <c r="H7055" t="s">
        <v>53</v>
      </c>
      <c r="I7055" t="s">
        <v>54</v>
      </c>
      <c r="J7055" t="s">
        <v>1915</v>
      </c>
      <c r="K7055" t="s">
        <v>70</v>
      </c>
      <c r="L7055">
        <v>92804</v>
      </c>
      <c r="M7055" t="s">
        <v>71</v>
      </c>
      <c r="N7055" t="s">
        <v>2497</v>
      </c>
      <c r="O7055" t="s">
        <v>98</v>
      </c>
      <c r="P7055" t="s">
        <v>188</v>
      </c>
      <c r="Q7055" t="s">
        <v>2498</v>
      </c>
      <c r="R7055" s="19">
        <v>119.96</v>
      </c>
      <c r="S7055" s="17">
        <v>4</v>
      </c>
      <c r="T7055" s="20">
        <v>0</v>
      </c>
      <c r="U7055" s="19">
        <v>25.191600000000001</v>
      </c>
      <c r="V7055" s="20">
        <f t="shared" si="550"/>
        <v>0.21000000000000002</v>
      </c>
      <c r="W7055" s="17">
        <f t="shared" si="551"/>
        <v>2016</v>
      </c>
      <c r="X7055" t="str">
        <f t="shared" si="552"/>
        <v>Dec-2016</v>
      </c>
      <c r="Y7055" s="17">
        <f t="shared" si="553"/>
        <v>0</v>
      </c>
      <c r="Z7055" t="str">
        <f t="shared" si="554"/>
        <v>0% (No Discount)</v>
      </c>
      <c r="AA7055" s="17">
        <f>IF(COUNTIF($B$2:B7055,B7055)=1,1,0)</f>
        <v>0</v>
      </c>
      <c r="AB7055" s="17">
        <f>IF(COUNTIF($F$2:F7055,F7055)=1,1,0)</f>
        <v>0</v>
      </c>
    </row>
    <row r="7056" spans="1:28" x14ac:dyDescent="0.2">
      <c r="A7056" s="17">
        <v>7055</v>
      </c>
      <c r="B7056" t="s">
        <v>9297</v>
      </c>
      <c r="C7056" s="18">
        <v>42715</v>
      </c>
      <c r="D7056" s="18">
        <v>42715</v>
      </c>
      <c r="E7056" t="s">
        <v>1320</v>
      </c>
      <c r="F7056" t="s">
        <v>5090</v>
      </c>
      <c r="G7056" t="s">
        <v>5091</v>
      </c>
      <c r="H7056" t="s">
        <v>53</v>
      </c>
      <c r="I7056" t="s">
        <v>54</v>
      </c>
      <c r="J7056" t="s">
        <v>1915</v>
      </c>
      <c r="K7056" t="s">
        <v>70</v>
      </c>
      <c r="L7056">
        <v>92804</v>
      </c>
      <c r="M7056" t="s">
        <v>71</v>
      </c>
      <c r="N7056" t="s">
        <v>4875</v>
      </c>
      <c r="O7056" t="s">
        <v>59</v>
      </c>
      <c r="P7056" t="s">
        <v>63</v>
      </c>
      <c r="Q7056" t="s">
        <v>4876</v>
      </c>
      <c r="R7056" s="19">
        <v>363.92</v>
      </c>
      <c r="S7056" s="17">
        <v>5</v>
      </c>
      <c r="T7056" s="20">
        <v>0.2</v>
      </c>
      <c r="U7056" s="19">
        <v>-31.843</v>
      </c>
      <c r="V7056" s="20">
        <f t="shared" si="550"/>
        <v>-8.7499999999999994E-2</v>
      </c>
      <c r="W7056" s="17">
        <f t="shared" si="551"/>
        <v>2016</v>
      </c>
      <c r="X7056" t="str">
        <f t="shared" si="552"/>
        <v>Dec-2016</v>
      </c>
      <c r="Y7056" s="17">
        <f t="shared" si="553"/>
        <v>0</v>
      </c>
      <c r="Z7056" t="str">
        <f t="shared" si="554"/>
        <v>11-20%</v>
      </c>
      <c r="AA7056" s="17">
        <f>IF(COUNTIF($B$2:B7056,B7056)=1,1,0)</f>
        <v>0</v>
      </c>
      <c r="AB7056" s="17">
        <f>IF(COUNTIF($F$2:F7056,F7056)=1,1,0)</f>
        <v>0</v>
      </c>
    </row>
    <row r="7057" spans="1:28" x14ac:dyDescent="0.2">
      <c r="A7057" s="17">
        <v>7056</v>
      </c>
      <c r="B7057" t="s">
        <v>9297</v>
      </c>
      <c r="C7057" s="18">
        <v>42715</v>
      </c>
      <c r="D7057" s="18">
        <v>42715</v>
      </c>
      <c r="E7057" t="s">
        <v>1320</v>
      </c>
      <c r="F7057" t="s">
        <v>5090</v>
      </c>
      <c r="G7057" t="s">
        <v>5091</v>
      </c>
      <c r="H7057" t="s">
        <v>53</v>
      </c>
      <c r="I7057" t="s">
        <v>54</v>
      </c>
      <c r="J7057" t="s">
        <v>1915</v>
      </c>
      <c r="K7057" t="s">
        <v>70</v>
      </c>
      <c r="L7057">
        <v>92804</v>
      </c>
      <c r="M7057" t="s">
        <v>71</v>
      </c>
      <c r="N7057" t="s">
        <v>2079</v>
      </c>
      <c r="O7057" t="s">
        <v>73</v>
      </c>
      <c r="P7057" t="s">
        <v>102</v>
      </c>
      <c r="Q7057" t="s">
        <v>2080</v>
      </c>
      <c r="R7057" s="19">
        <v>35.808</v>
      </c>
      <c r="S7057" s="17">
        <v>3</v>
      </c>
      <c r="T7057" s="20">
        <v>0.2</v>
      </c>
      <c r="U7057" s="19">
        <v>11.19</v>
      </c>
      <c r="V7057" s="20">
        <f t="shared" si="550"/>
        <v>0.3125</v>
      </c>
      <c r="W7057" s="17">
        <f t="shared" si="551"/>
        <v>2016</v>
      </c>
      <c r="X7057" t="str">
        <f t="shared" si="552"/>
        <v>Dec-2016</v>
      </c>
      <c r="Y7057" s="17">
        <f t="shared" si="553"/>
        <v>0</v>
      </c>
      <c r="Z7057" t="str">
        <f t="shared" si="554"/>
        <v>11-20%</v>
      </c>
      <c r="AA7057" s="17">
        <f>IF(COUNTIF($B$2:B7057,B7057)=1,1,0)</f>
        <v>0</v>
      </c>
      <c r="AB7057" s="17">
        <f>IF(COUNTIF($F$2:F7057,F7057)=1,1,0)</f>
        <v>0</v>
      </c>
    </row>
    <row r="7058" spans="1:28" x14ac:dyDescent="0.2">
      <c r="A7058" s="17">
        <v>7057</v>
      </c>
      <c r="B7058" t="s">
        <v>9297</v>
      </c>
      <c r="C7058" s="18">
        <v>42715</v>
      </c>
      <c r="D7058" s="18">
        <v>42715</v>
      </c>
      <c r="E7058" t="s">
        <v>1320</v>
      </c>
      <c r="F7058" t="s">
        <v>5090</v>
      </c>
      <c r="G7058" t="s">
        <v>5091</v>
      </c>
      <c r="H7058" t="s">
        <v>53</v>
      </c>
      <c r="I7058" t="s">
        <v>54</v>
      </c>
      <c r="J7058" t="s">
        <v>1915</v>
      </c>
      <c r="K7058" t="s">
        <v>70</v>
      </c>
      <c r="L7058">
        <v>92804</v>
      </c>
      <c r="M7058" t="s">
        <v>71</v>
      </c>
      <c r="N7058" t="s">
        <v>3256</v>
      </c>
      <c r="O7058" t="s">
        <v>73</v>
      </c>
      <c r="P7058" t="s">
        <v>102</v>
      </c>
      <c r="Q7058" t="s">
        <v>3257</v>
      </c>
      <c r="R7058" s="19">
        <v>122.688</v>
      </c>
      <c r="S7058" s="17">
        <v>9</v>
      </c>
      <c r="T7058" s="20">
        <v>0.2</v>
      </c>
      <c r="U7058" s="19">
        <v>39.873600000000003</v>
      </c>
      <c r="V7058" s="20">
        <f t="shared" si="550"/>
        <v>0.32500000000000001</v>
      </c>
      <c r="W7058" s="17">
        <f t="shared" si="551"/>
        <v>2016</v>
      </c>
      <c r="X7058" t="str">
        <f t="shared" si="552"/>
        <v>Dec-2016</v>
      </c>
      <c r="Y7058" s="17">
        <f t="shared" si="553"/>
        <v>0</v>
      </c>
      <c r="Z7058" t="str">
        <f t="shared" si="554"/>
        <v>11-20%</v>
      </c>
      <c r="AA7058" s="17">
        <f>IF(COUNTIF($B$2:B7058,B7058)=1,1,0)</f>
        <v>0</v>
      </c>
      <c r="AB7058" s="17">
        <f>IF(COUNTIF($F$2:F7058,F7058)=1,1,0)</f>
        <v>0</v>
      </c>
    </row>
    <row r="7059" spans="1:28" x14ac:dyDescent="0.2">
      <c r="A7059" s="17">
        <v>7058</v>
      </c>
      <c r="B7059" t="s">
        <v>9297</v>
      </c>
      <c r="C7059" s="18">
        <v>42715</v>
      </c>
      <c r="D7059" s="18">
        <v>42715</v>
      </c>
      <c r="E7059" t="s">
        <v>1320</v>
      </c>
      <c r="F7059" t="s">
        <v>5090</v>
      </c>
      <c r="G7059" t="s">
        <v>5091</v>
      </c>
      <c r="H7059" t="s">
        <v>53</v>
      </c>
      <c r="I7059" t="s">
        <v>54</v>
      </c>
      <c r="J7059" t="s">
        <v>1915</v>
      </c>
      <c r="K7059" t="s">
        <v>70</v>
      </c>
      <c r="L7059">
        <v>92804</v>
      </c>
      <c r="M7059" t="s">
        <v>71</v>
      </c>
      <c r="N7059" t="s">
        <v>3525</v>
      </c>
      <c r="O7059" t="s">
        <v>59</v>
      </c>
      <c r="P7059" t="s">
        <v>83</v>
      </c>
      <c r="Q7059" t="s">
        <v>3526</v>
      </c>
      <c r="R7059" s="19">
        <v>892.13599999999997</v>
      </c>
      <c r="S7059" s="17">
        <v>7</v>
      </c>
      <c r="T7059" s="20">
        <v>0.2</v>
      </c>
      <c r="U7059" s="19">
        <v>111.517</v>
      </c>
      <c r="V7059" s="20">
        <f t="shared" si="550"/>
        <v>0.125</v>
      </c>
      <c r="W7059" s="17">
        <f t="shared" si="551"/>
        <v>2016</v>
      </c>
      <c r="X7059" t="str">
        <f t="shared" si="552"/>
        <v>Dec-2016</v>
      </c>
      <c r="Y7059" s="17">
        <f t="shared" si="553"/>
        <v>0</v>
      </c>
      <c r="Z7059" t="str">
        <f t="shared" si="554"/>
        <v>11-20%</v>
      </c>
      <c r="AA7059" s="17">
        <f>IF(COUNTIF($B$2:B7059,B7059)=1,1,0)</f>
        <v>0</v>
      </c>
      <c r="AB7059" s="17">
        <f>IF(COUNTIF($F$2:F7059,F7059)=1,1,0)</f>
        <v>0</v>
      </c>
    </row>
    <row r="7060" spans="1:28" x14ac:dyDescent="0.2">
      <c r="A7060" s="17">
        <v>7059</v>
      </c>
      <c r="B7060" t="s">
        <v>9297</v>
      </c>
      <c r="C7060" s="18">
        <v>42715</v>
      </c>
      <c r="D7060" s="18">
        <v>42715</v>
      </c>
      <c r="E7060" t="s">
        <v>1320</v>
      </c>
      <c r="F7060" t="s">
        <v>5090</v>
      </c>
      <c r="G7060" t="s">
        <v>5091</v>
      </c>
      <c r="H7060" t="s">
        <v>53</v>
      </c>
      <c r="I7060" t="s">
        <v>54</v>
      </c>
      <c r="J7060" t="s">
        <v>1915</v>
      </c>
      <c r="K7060" t="s">
        <v>70</v>
      </c>
      <c r="L7060">
        <v>92804</v>
      </c>
      <c r="M7060" t="s">
        <v>71</v>
      </c>
      <c r="N7060" t="s">
        <v>8557</v>
      </c>
      <c r="O7060" t="s">
        <v>73</v>
      </c>
      <c r="P7060" t="s">
        <v>86</v>
      </c>
      <c r="Q7060" t="s">
        <v>8558</v>
      </c>
      <c r="R7060" s="19">
        <v>50.22</v>
      </c>
      <c r="S7060" s="17">
        <v>3</v>
      </c>
      <c r="T7060" s="20">
        <v>0</v>
      </c>
      <c r="U7060" s="19">
        <v>2.0087999999999999</v>
      </c>
      <c r="V7060" s="20">
        <f t="shared" si="550"/>
        <v>0.04</v>
      </c>
      <c r="W7060" s="17">
        <f t="shared" si="551"/>
        <v>2016</v>
      </c>
      <c r="X7060" t="str">
        <f t="shared" si="552"/>
        <v>Dec-2016</v>
      </c>
      <c r="Y7060" s="17">
        <f t="shared" si="553"/>
        <v>0</v>
      </c>
      <c r="Z7060" t="str">
        <f t="shared" si="554"/>
        <v>0% (No Discount)</v>
      </c>
      <c r="AA7060" s="17">
        <f>IF(COUNTIF($B$2:B7060,B7060)=1,1,0)</f>
        <v>0</v>
      </c>
      <c r="AB7060" s="17">
        <f>IF(COUNTIF($F$2:F7060,F7060)=1,1,0)</f>
        <v>0</v>
      </c>
    </row>
    <row r="7061" spans="1:28" x14ac:dyDescent="0.2">
      <c r="A7061" s="17">
        <v>7060</v>
      </c>
      <c r="B7061" t="s">
        <v>9297</v>
      </c>
      <c r="C7061" s="18">
        <v>42715</v>
      </c>
      <c r="D7061" s="18">
        <v>42715</v>
      </c>
      <c r="E7061" t="s">
        <v>1320</v>
      </c>
      <c r="F7061" t="s">
        <v>5090</v>
      </c>
      <c r="G7061" t="s">
        <v>5091</v>
      </c>
      <c r="H7061" t="s">
        <v>53</v>
      </c>
      <c r="I7061" t="s">
        <v>54</v>
      </c>
      <c r="J7061" t="s">
        <v>1915</v>
      </c>
      <c r="K7061" t="s">
        <v>70</v>
      </c>
      <c r="L7061">
        <v>92804</v>
      </c>
      <c r="M7061" t="s">
        <v>71</v>
      </c>
      <c r="N7061" t="s">
        <v>2308</v>
      </c>
      <c r="O7061" t="s">
        <v>73</v>
      </c>
      <c r="P7061" t="s">
        <v>105</v>
      </c>
      <c r="Q7061" t="s">
        <v>2309</v>
      </c>
      <c r="R7061" s="19">
        <v>83.42</v>
      </c>
      <c r="S7061" s="17">
        <v>2</v>
      </c>
      <c r="T7061" s="20">
        <v>0</v>
      </c>
      <c r="U7061" s="19">
        <v>24.191800000000001</v>
      </c>
      <c r="V7061" s="20">
        <f t="shared" si="550"/>
        <v>0.28999999999999998</v>
      </c>
      <c r="W7061" s="17">
        <f t="shared" si="551"/>
        <v>2016</v>
      </c>
      <c r="X7061" t="str">
        <f t="shared" si="552"/>
        <v>Dec-2016</v>
      </c>
      <c r="Y7061" s="17">
        <f t="shared" si="553"/>
        <v>0</v>
      </c>
      <c r="Z7061" t="str">
        <f t="shared" si="554"/>
        <v>0% (No Discount)</v>
      </c>
      <c r="AA7061" s="17">
        <f>IF(COUNTIF($B$2:B7061,B7061)=1,1,0)</f>
        <v>0</v>
      </c>
      <c r="AB7061" s="17">
        <f>IF(COUNTIF($F$2:F7061,F7061)=1,1,0)</f>
        <v>0</v>
      </c>
    </row>
    <row r="7062" spans="1:28" x14ac:dyDescent="0.2">
      <c r="A7062" s="17">
        <v>7061</v>
      </c>
      <c r="B7062" t="s">
        <v>9297</v>
      </c>
      <c r="C7062" s="18">
        <v>42715</v>
      </c>
      <c r="D7062" s="18">
        <v>42715</v>
      </c>
      <c r="E7062" t="s">
        <v>1320</v>
      </c>
      <c r="F7062" t="s">
        <v>5090</v>
      </c>
      <c r="G7062" t="s">
        <v>5091</v>
      </c>
      <c r="H7062" t="s">
        <v>53</v>
      </c>
      <c r="I7062" t="s">
        <v>54</v>
      </c>
      <c r="J7062" t="s">
        <v>1915</v>
      </c>
      <c r="K7062" t="s">
        <v>70</v>
      </c>
      <c r="L7062">
        <v>92804</v>
      </c>
      <c r="M7062" t="s">
        <v>71</v>
      </c>
      <c r="N7062" t="s">
        <v>9298</v>
      </c>
      <c r="O7062" t="s">
        <v>73</v>
      </c>
      <c r="P7062" t="s">
        <v>102</v>
      </c>
      <c r="Q7062" t="s">
        <v>9299</v>
      </c>
      <c r="R7062" s="19">
        <v>5.8719999999999999</v>
      </c>
      <c r="S7062" s="17">
        <v>2</v>
      </c>
      <c r="T7062" s="20">
        <v>0.2</v>
      </c>
      <c r="U7062" s="19">
        <v>2.1286</v>
      </c>
      <c r="V7062" s="20">
        <f t="shared" si="550"/>
        <v>0.36249999999999999</v>
      </c>
      <c r="W7062" s="17">
        <f t="shared" si="551"/>
        <v>2016</v>
      </c>
      <c r="X7062" t="str">
        <f t="shared" si="552"/>
        <v>Dec-2016</v>
      </c>
      <c r="Y7062" s="17">
        <f t="shared" si="553"/>
        <v>0</v>
      </c>
      <c r="Z7062" t="str">
        <f t="shared" si="554"/>
        <v>11-20%</v>
      </c>
      <c r="AA7062" s="17">
        <f>IF(COUNTIF($B$2:B7062,B7062)=1,1,0)</f>
        <v>0</v>
      </c>
      <c r="AB7062" s="17">
        <f>IF(COUNTIF($F$2:F7062,F7062)=1,1,0)</f>
        <v>0</v>
      </c>
    </row>
    <row r="7063" spans="1:28" x14ac:dyDescent="0.2">
      <c r="A7063" s="17">
        <v>7062</v>
      </c>
      <c r="B7063" t="s">
        <v>9300</v>
      </c>
      <c r="C7063" s="18">
        <v>42038</v>
      </c>
      <c r="D7063" s="18">
        <v>42040</v>
      </c>
      <c r="E7063" t="s">
        <v>50</v>
      </c>
      <c r="F7063" t="s">
        <v>1535</v>
      </c>
      <c r="G7063" t="s">
        <v>1536</v>
      </c>
      <c r="H7063" t="s">
        <v>68</v>
      </c>
      <c r="I7063" t="s">
        <v>54</v>
      </c>
      <c r="J7063" t="s">
        <v>3811</v>
      </c>
      <c r="K7063" t="s">
        <v>148</v>
      </c>
      <c r="L7063">
        <v>84062</v>
      </c>
      <c r="M7063" t="s">
        <v>71</v>
      </c>
      <c r="N7063" t="s">
        <v>3465</v>
      </c>
      <c r="O7063" t="s">
        <v>73</v>
      </c>
      <c r="P7063" t="s">
        <v>102</v>
      </c>
      <c r="Q7063" t="s">
        <v>3466</v>
      </c>
      <c r="R7063" s="19">
        <v>12.144</v>
      </c>
      <c r="S7063" s="17">
        <v>3</v>
      </c>
      <c r="T7063" s="20">
        <v>0.2</v>
      </c>
      <c r="U7063" s="19">
        <v>4.0986000000000002</v>
      </c>
      <c r="V7063" s="20">
        <f t="shared" si="550"/>
        <v>0.33750000000000002</v>
      </c>
      <c r="W7063" s="17">
        <f t="shared" si="551"/>
        <v>2015</v>
      </c>
      <c r="X7063" t="str">
        <f t="shared" si="552"/>
        <v>Feb-2015</v>
      </c>
      <c r="Y7063" s="17">
        <f t="shared" si="553"/>
        <v>2</v>
      </c>
      <c r="Z7063" t="str">
        <f t="shared" si="554"/>
        <v>11-20%</v>
      </c>
      <c r="AA7063" s="17">
        <f>IF(COUNTIF($B$2:B7063,B7063)=1,1,0)</f>
        <v>1</v>
      </c>
      <c r="AB7063" s="17">
        <f>IF(COUNTIF($F$2:F7063,F7063)=1,1,0)</f>
        <v>0</v>
      </c>
    </row>
    <row r="7064" spans="1:28" x14ac:dyDescent="0.2">
      <c r="A7064" s="17">
        <v>7063</v>
      </c>
      <c r="B7064" t="s">
        <v>9301</v>
      </c>
      <c r="C7064" s="18">
        <v>42733</v>
      </c>
      <c r="D7064" s="18">
        <v>42735</v>
      </c>
      <c r="E7064" t="s">
        <v>50</v>
      </c>
      <c r="F7064" t="s">
        <v>945</v>
      </c>
      <c r="G7064" t="s">
        <v>946</v>
      </c>
      <c r="H7064" t="s">
        <v>53</v>
      </c>
      <c r="I7064" t="s">
        <v>54</v>
      </c>
      <c r="J7064" t="s">
        <v>345</v>
      </c>
      <c r="K7064" t="s">
        <v>447</v>
      </c>
      <c r="L7064">
        <v>97477</v>
      </c>
      <c r="M7064" t="s">
        <v>71</v>
      </c>
      <c r="N7064" t="s">
        <v>8439</v>
      </c>
      <c r="O7064" t="s">
        <v>73</v>
      </c>
      <c r="P7064" t="s">
        <v>200</v>
      </c>
      <c r="Q7064" t="s">
        <v>8091</v>
      </c>
      <c r="R7064" s="19">
        <v>27.792000000000002</v>
      </c>
      <c r="S7064" s="17">
        <v>3</v>
      </c>
      <c r="T7064" s="20">
        <v>0.2</v>
      </c>
      <c r="U7064" s="19">
        <v>10.422000000000001</v>
      </c>
      <c r="V7064" s="20">
        <f t="shared" si="550"/>
        <v>0.375</v>
      </c>
      <c r="W7064" s="17">
        <f t="shared" si="551"/>
        <v>2016</v>
      </c>
      <c r="X7064" t="str">
        <f t="shared" si="552"/>
        <v>Dec-2016</v>
      </c>
      <c r="Y7064" s="17">
        <f t="shared" si="553"/>
        <v>2</v>
      </c>
      <c r="Z7064" t="str">
        <f t="shared" si="554"/>
        <v>11-20%</v>
      </c>
      <c r="AA7064" s="17">
        <f>IF(COUNTIF($B$2:B7064,B7064)=1,1,0)</f>
        <v>1</v>
      </c>
      <c r="AB7064" s="17">
        <f>IF(COUNTIF($F$2:F7064,F7064)=1,1,0)</f>
        <v>0</v>
      </c>
    </row>
    <row r="7065" spans="1:28" x14ac:dyDescent="0.2">
      <c r="A7065" s="17">
        <v>7064</v>
      </c>
      <c r="B7065" t="s">
        <v>9302</v>
      </c>
      <c r="C7065" s="18">
        <v>42978</v>
      </c>
      <c r="D7065" s="18">
        <v>42983</v>
      </c>
      <c r="E7065" t="s">
        <v>77</v>
      </c>
      <c r="F7065" t="s">
        <v>3799</v>
      </c>
      <c r="G7065" t="s">
        <v>3800</v>
      </c>
      <c r="H7065" t="s">
        <v>129</v>
      </c>
      <c r="I7065" t="s">
        <v>54</v>
      </c>
      <c r="J7065" t="s">
        <v>2008</v>
      </c>
      <c r="K7065" t="s">
        <v>447</v>
      </c>
      <c r="L7065">
        <v>97301</v>
      </c>
      <c r="M7065" t="s">
        <v>71</v>
      </c>
      <c r="N7065" t="s">
        <v>6848</v>
      </c>
      <c r="O7065" t="s">
        <v>73</v>
      </c>
      <c r="P7065" t="s">
        <v>606</v>
      </c>
      <c r="Q7065" t="s">
        <v>6849</v>
      </c>
      <c r="R7065" s="19">
        <v>6.2080000000000002</v>
      </c>
      <c r="S7065" s="17">
        <v>2</v>
      </c>
      <c r="T7065" s="20">
        <v>0.2</v>
      </c>
      <c r="U7065" s="19">
        <v>0.69840000000000002</v>
      </c>
      <c r="V7065" s="20">
        <f t="shared" si="550"/>
        <v>0.1125</v>
      </c>
      <c r="W7065" s="17">
        <f t="shared" si="551"/>
        <v>2017</v>
      </c>
      <c r="X7065" t="str">
        <f t="shared" si="552"/>
        <v>Aug-2017</v>
      </c>
      <c r="Y7065" s="17">
        <f t="shared" si="553"/>
        <v>5</v>
      </c>
      <c r="Z7065" t="str">
        <f t="shared" si="554"/>
        <v>11-20%</v>
      </c>
      <c r="AA7065" s="17">
        <f>IF(COUNTIF($B$2:B7065,B7065)=1,1,0)</f>
        <v>1</v>
      </c>
      <c r="AB7065" s="17">
        <f>IF(COUNTIF($F$2:F7065,F7065)=1,1,0)</f>
        <v>0</v>
      </c>
    </row>
    <row r="7066" spans="1:28" x14ac:dyDescent="0.2">
      <c r="A7066" s="17">
        <v>7065</v>
      </c>
      <c r="B7066" t="s">
        <v>9303</v>
      </c>
      <c r="C7066" s="18">
        <v>42770</v>
      </c>
      <c r="D7066" s="18">
        <v>42775</v>
      </c>
      <c r="E7066" t="s">
        <v>77</v>
      </c>
      <c r="F7066" t="s">
        <v>2366</v>
      </c>
      <c r="G7066" t="s">
        <v>2367</v>
      </c>
      <c r="H7066" t="s">
        <v>53</v>
      </c>
      <c r="I7066" t="s">
        <v>54</v>
      </c>
      <c r="J7066" t="s">
        <v>416</v>
      </c>
      <c r="K7066" t="s">
        <v>294</v>
      </c>
      <c r="L7066">
        <v>14609</v>
      </c>
      <c r="M7066" t="s">
        <v>175</v>
      </c>
      <c r="N7066" t="s">
        <v>3655</v>
      </c>
      <c r="O7066" t="s">
        <v>73</v>
      </c>
      <c r="P7066" t="s">
        <v>105</v>
      </c>
      <c r="Q7066" t="s">
        <v>3656</v>
      </c>
      <c r="R7066" s="19">
        <v>32.67</v>
      </c>
      <c r="S7066" s="17">
        <v>3</v>
      </c>
      <c r="T7066" s="20">
        <v>0</v>
      </c>
      <c r="U7066" s="19">
        <v>8.4941999999999993</v>
      </c>
      <c r="V7066" s="20">
        <f t="shared" si="550"/>
        <v>0.25999999999999995</v>
      </c>
      <c r="W7066" s="17">
        <f t="shared" si="551"/>
        <v>2017</v>
      </c>
      <c r="X7066" t="str">
        <f t="shared" si="552"/>
        <v>Feb-2017</v>
      </c>
      <c r="Y7066" s="17">
        <f t="shared" si="553"/>
        <v>5</v>
      </c>
      <c r="Z7066" t="str">
        <f t="shared" si="554"/>
        <v>0% (No Discount)</v>
      </c>
      <c r="AA7066" s="17">
        <f>IF(COUNTIF($B$2:B7066,B7066)=1,1,0)</f>
        <v>1</v>
      </c>
      <c r="AB7066" s="17">
        <f>IF(COUNTIF($F$2:F7066,F7066)=1,1,0)</f>
        <v>0</v>
      </c>
    </row>
    <row r="7067" spans="1:28" x14ac:dyDescent="0.2">
      <c r="A7067" s="17">
        <v>7066</v>
      </c>
      <c r="B7067" t="s">
        <v>9304</v>
      </c>
      <c r="C7067" s="18">
        <v>41979</v>
      </c>
      <c r="D7067" s="18">
        <v>41981</v>
      </c>
      <c r="E7067" t="s">
        <v>215</v>
      </c>
      <c r="F7067" t="s">
        <v>2325</v>
      </c>
      <c r="G7067" t="s">
        <v>2326</v>
      </c>
      <c r="H7067" t="s">
        <v>68</v>
      </c>
      <c r="I7067" t="s">
        <v>54</v>
      </c>
      <c r="J7067" t="s">
        <v>69</v>
      </c>
      <c r="K7067" t="s">
        <v>70</v>
      </c>
      <c r="L7067">
        <v>90008</v>
      </c>
      <c r="M7067" t="s">
        <v>71</v>
      </c>
      <c r="N7067" t="s">
        <v>2904</v>
      </c>
      <c r="O7067" t="s">
        <v>73</v>
      </c>
      <c r="P7067" t="s">
        <v>86</v>
      </c>
      <c r="Q7067" t="s">
        <v>2905</v>
      </c>
      <c r="R7067" s="19">
        <v>1261.33</v>
      </c>
      <c r="S7067" s="17">
        <v>7</v>
      </c>
      <c r="T7067" s="20">
        <v>0</v>
      </c>
      <c r="U7067" s="19">
        <v>327.94580000000002</v>
      </c>
      <c r="V7067" s="20">
        <f t="shared" si="550"/>
        <v>0.26</v>
      </c>
      <c r="W7067" s="17">
        <f t="shared" si="551"/>
        <v>2014</v>
      </c>
      <c r="X7067" t="str">
        <f t="shared" si="552"/>
        <v>Dec-2014</v>
      </c>
      <c r="Y7067" s="17">
        <f t="shared" si="553"/>
        <v>2</v>
      </c>
      <c r="Z7067" t="str">
        <f t="shared" si="554"/>
        <v>0% (No Discount)</v>
      </c>
      <c r="AA7067" s="17">
        <f>IF(COUNTIF($B$2:B7067,B7067)=1,1,0)</f>
        <v>1</v>
      </c>
      <c r="AB7067" s="17">
        <f>IF(COUNTIF($F$2:F7067,F7067)=1,1,0)</f>
        <v>0</v>
      </c>
    </row>
    <row r="7068" spans="1:28" x14ac:dyDescent="0.2">
      <c r="A7068" s="17">
        <v>7067</v>
      </c>
      <c r="B7068" t="s">
        <v>9305</v>
      </c>
      <c r="C7068" s="18">
        <v>42520</v>
      </c>
      <c r="D7068" s="18">
        <v>42524</v>
      </c>
      <c r="E7068" t="s">
        <v>77</v>
      </c>
      <c r="F7068" t="s">
        <v>5831</v>
      </c>
      <c r="G7068" t="s">
        <v>5832</v>
      </c>
      <c r="H7068" t="s">
        <v>129</v>
      </c>
      <c r="I7068" t="s">
        <v>54</v>
      </c>
      <c r="J7068" t="s">
        <v>69</v>
      </c>
      <c r="K7068" t="s">
        <v>70</v>
      </c>
      <c r="L7068">
        <v>90049</v>
      </c>
      <c r="M7068" t="s">
        <v>71</v>
      </c>
      <c r="N7068" t="s">
        <v>6022</v>
      </c>
      <c r="O7068" t="s">
        <v>73</v>
      </c>
      <c r="P7068" t="s">
        <v>117</v>
      </c>
      <c r="Q7068" t="s">
        <v>6023</v>
      </c>
      <c r="R7068" s="19">
        <v>38.880000000000003</v>
      </c>
      <c r="S7068" s="17">
        <v>6</v>
      </c>
      <c r="T7068" s="20">
        <v>0</v>
      </c>
      <c r="U7068" s="19">
        <v>18.662400000000002</v>
      </c>
      <c r="V7068" s="20">
        <f t="shared" si="550"/>
        <v>0.48000000000000004</v>
      </c>
      <c r="W7068" s="17">
        <f t="shared" si="551"/>
        <v>2016</v>
      </c>
      <c r="X7068" t="str">
        <f t="shared" si="552"/>
        <v>May-2016</v>
      </c>
      <c r="Y7068" s="17">
        <f t="shared" si="553"/>
        <v>4</v>
      </c>
      <c r="Z7068" t="str">
        <f t="shared" si="554"/>
        <v>0% (No Discount)</v>
      </c>
      <c r="AA7068" s="17">
        <f>IF(COUNTIF($B$2:B7068,B7068)=1,1,0)</f>
        <v>1</v>
      </c>
      <c r="AB7068" s="17">
        <f>IF(COUNTIF($F$2:F7068,F7068)=1,1,0)</f>
        <v>0</v>
      </c>
    </row>
    <row r="7069" spans="1:28" x14ac:dyDescent="0.2">
      <c r="A7069" s="17">
        <v>7068</v>
      </c>
      <c r="B7069" t="s">
        <v>9306</v>
      </c>
      <c r="C7069" s="18">
        <v>42511</v>
      </c>
      <c r="D7069" s="18">
        <v>42516</v>
      </c>
      <c r="E7069" t="s">
        <v>77</v>
      </c>
      <c r="F7069" t="s">
        <v>1369</v>
      </c>
      <c r="G7069" t="s">
        <v>1370</v>
      </c>
      <c r="H7069" t="s">
        <v>68</v>
      </c>
      <c r="I7069" t="s">
        <v>54</v>
      </c>
      <c r="J7069" t="s">
        <v>844</v>
      </c>
      <c r="K7069" t="s">
        <v>131</v>
      </c>
      <c r="L7069">
        <v>75081</v>
      </c>
      <c r="M7069" t="s">
        <v>132</v>
      </c>
      <c r="N7069" t="s">
        <v>823</v>
      </c>
      <c r="O7069" t="s">
        <v>73</v>
      </c>
      <c r="P7069" t="s">
        <v>102</v>
      </c>
      <c r="Q7069" t="s">
        <v>824</v>
      </c>
      <c r="R7069" s="19">
        <v>1.964</v>
      </c>
      <c r="S7069" s="17">
        <v>2</v>
      </c>
      <c r="T7069" s="20">
        <v>0.8</v>
      </c>
      <c r="U7069" s="19">
        <v>-3.2406000000000001</v>
      </c>
      <c r="V7069" s="20">
        <f t="shared" si="550"/>
        <v>-1.6500000000000001</v>
      </c>
      <c r="W7069" s="17">
        <f t="shared" si="551"/>
        <v>2016</v>
      </c>
      <c r="X7069" t="str">
        <f t="shared" si="552"/>
        <v>May-2016</v>
      </c>
      <c r="Y7069" s="17">
        <f t="shared" si="553"/>
        <v>5</v>
      </c>
      <c r="Z7069" t="str">
        <f t="shared" si="554"/>
        <v>Over 50%</v>
      </c>
      <c r="AA7069" s="17">
        <f>IF(COUNTIF($B$2:B7069,B7069)=1,1,0)</f>
        <v>1</v>
      </c>
      <c r="AB7069" s="17">
        <f>IF(COUNTIF($F$2:F7069,F7069)=1,1,0)</f>
        <v>0</v>
      </c>
    </row>
    <row r="7070" spans="1:28" x14ac:dyDescent="0.2">
      <c r="A7070" s="17">
        <v>7069</v>
      </c>
      <c r="B7070" t="s">
        <v>9306</v>
      </c>
      <c r="C7070" s="18">
        <v>42511</v>
      </c>
      <c r="D7070" s="18">
        <v>42516</v>
      </c>
      <c r="E7070" t="s">
        <v>77</v>
      </c>
      <c r="F7070" t="s">
        <v>1369</v>
      </c>
      <c r="G7070" t="s">
        <v>1370</v>
      </c>
      <c r="H7070" t="s">
        <v>68</v>
      </c>
      <c r="I7070" t="s">
        <v>54</v>
      </c>
      <c r="J7070" t="s">
        <v>844</v>
      </c>
      <c r="K7070" t="s">
        <v>131</v>
      </c>
      <c r="L7070">
        <v>75081</v>
      </c>
      <c r="M7070" t="s">
        <v>132</v>
      </c>
      <c r="N7070" t="s">
        <v>2729</v>
      </c>
      <c r="O7070" t="s">
        <v>73</v>
      </c>
      <c r="P7070" t="s">
        <v>117</v>
      </c>
      <c r="Q7070" t="s">
        <v>2730</v>
      </c>
      <c r="R7070" s="19">
        <v>82.656000000000006</v>
      </c>
      <c r="S7070" s="17">
        <v>9</v>
      </c>
      <c r="T7070" s="20">
        <v>0.2</v>
      </c>
      <c r="U7070" s="19">
        <v>30.995999999999999</v>
      </c>
      <c r="V7070" s="20">
        <f t="shared" si="550"/>
        <v>0.37499999999999994</v>
      </c>
      <c r="W7070" s="17">
        <f t="shared" si="551"/>
        <v>2016</v>
      </c>
      <c r="X7070" t="str">
        <f t="shared" si="552"/>
        <v>May-2016</v>
      </c>
      <c r="Y7070" s="17">
        <f t="shared" si="553"/>
        <v>5</v>
      </c>
      <c r="Z7070" t="str">
        <f t="shared" si="554"/>
        <v>11-20%</v>
      </c>
      <c r="AA7070" s="17">
        <f>IF(COUNTIF($B$2:B7070,B7070)=1,1,0)</f>
        <v>0</v>
      </c>
      <c r="AB7070" s="17">
        <f>IF(COUNTIF($F$2:F7070,F7070)=1,1,0)</f>
        <v>0</v>
      </c>
    </row>
    <row r="7071" spans="1:28" x14ac:dyDescent="0.2">
      <c r="A7071" s="17">
        <v>7070</v>
      </c>
      <c r="B7071" t="s">
        <v>9307</v>
      </c>
      <c r="C7071" s="18">
        <v>41860</v>
      </c>
      <c r="D7071" s="18">
        <v>41865</v>
      </c>
      <c r="E7071" t="s">
        <v>77</v>
      </c>
      <c r="F7071" t="s">
        <v>3611</v>
      </c>
      <c r="G7071" t="s">
        <v>3612</v>
      </c>
      <c r="H7071" t="s">
        <v>53</v>
      </c>
      <c r="I7071" t="s">
        <v>54</v>
      </c>
      <c r="J7071" t="s">
        <v>3524</v>
      </c>
      <c r="K7071" t="s">
        <v>70</v>
      </c>
      <c r="L7071">
        <v>93727</v>
      </c>
      <c r="M7071" t="s">
        <v>71</v>
      </c>
      <c r="N7071" t="s">
        <v>1799</v>
      </c>
      <c r="O7071" t="s">
        <v>73</v>
      </c>
      <c r="P7071" t="s">
        <v>117</v>
      </c>
      <c r="Q7071" t="s">
        <v>1800</v>
      </c>
      <c r="R7071" s="19">
        <v>5.98</v>
      </c>
      <c r="S7071" s="17">
        <v>1</v>
      </c>
      <c r="T7071" s="20">
        <v>0</v>
      </c>
      <c r="U7071" s="19">
        <v>2.6909999999999998</v>
      </c>
      <c r="V7071" s="20">
        <f t="shared" si="550"/>
        <v>0.44999999999999996</v>
      </c>
      <c r="W7071" s="17">
        <f t="shared" si="551"/>
        <v>2014</v>
      </c>
      <c r="X7071" t="str">
        <f t="shared" si="552"/>
        <v>Aug-2014</v>
      </c>
      <c r="Y7071" s="17">
        <f t="shared" si="553"/>
        <v>5</v>
      </c>
      <c r="Z7071" t="str">
        <f t="shared" si="554"/>
        <v>0% (No Discount)</v>
      </c>
      <c r="AA7071" s="17">
        <f>IF(COUNTIF($B$2:B7071,B7071)=1,1,0)</f>
        <v>1</v>
      </c>
      <c r="AB7071" s="17">
        <f>IF(COUNTIF($F$2:F7071,F7071)=1,1,0)</f>
        <v>0</v>
      </c>
    </row>
    <row r="7072" spans="1:28" x14ac:dyDescent="0.2">
      <c r="A7072" s="17">
        <v>7071</v>
      </c>
      <c r="B7072" t="s">
        <v>9308</v>
      </c>
      <c r="C7072" s="18">
        <v>42618</v>
      </c>
      <c r="D7072" s="18">
        <v>42623</v>
      </c>
      <c r="E7072" t="s">
        <v>50</v>
      </c>
      <c r="F7072" t="s">
        <v>6748</v>
      </c>
      <c r="G7072" t="s">
        <v>6749</v>
      </c>
      <c r="H7072" t="s">
        <v>129</v>
      </c>
      <c r="I7072" t="s">
        <v>54</v>
      </c>
      <c r="J7072" t="s">
        <v>330</v>
      </c>
      <c r="K7072" t="s">
        <v>238</v>
      </c>
      <c r="L7072">
        <v>60653</v>
      </c>
      <c r="M7072" t="s">
        <v>132</v>
      </c>
      <c r="N7072" t="s">
        <v>2404</v>
      </c>
      <c r="O7072" t="s">
        <v>73</v>
      </c>
      <c r="P7072" t="s">
        <v>117</v>
      </c>
      <c r="Q7072" t="s">
        <v>2405</v>
      </c>
      <c r="R7072" s="19">
        <v>9.2479999999999993</v>
      </c>
      <c r="S7072" s="17">
        <v>2</v>
      </c>
      <c r="T7072" s="20">
        <v>0.2</v>
      </c>
      <c r="U7072" s="19">
        <v>3.3523999999999998</v>
      </c>
      <c r="V7072" s="20">
        <f t="shared" si="550"/>
        <v>0.36249999999999999</v>
      </c>
      <c r="W7072" s="17">
        <f t="shared" si="551"/>
        <v>2016</v>
      </c>
      <c r="X7072" t="str">
        <f t="shared" si="552"/>
        <v>Sep-2016</v>
      </c>
      <c r="Y7072" s="17">
        <f t="shared" si="553"/>
        <v>5</v>
      </c>
      <c r="Z7072" t="str">
        <f t="shared" si="554"/>
        <v>11-20%</v>
      </c>
      <c r="AA7072" s="17">
        <f>IF(COUNTIF($B$2:B7072,B7072)=1,1,0)</f>
        <v>1</v>
      </c>
      <c r="AB7072" s="17">
        <f>IF(COUNTIF($F$2:F7072,F7072)=1,1,0)</f>
        <v>0</v>
      </c>
    </row>
    <row r="7073" spans="1:28" x14ac:dyDescent="0.2">
      <c r="A7073" s="17">
        <v>7072</v>
      </c>
      <c r="B7073" t="s">
        <v>9309</v>
      </c>
      <c r="C7073" s="18">
        <v>42574</v>
      </c>
      <c r="D7073" s="18">
        <v>42579</v>
      </c>
      <c r="E7073" t="s">
        <v>77</v>
      </c>
      <c r="F7073" t="s">
        <v>2034</v>
      </c>
      <c r="G7073" t="s">
        <v>2035</v>
      </c>
      <c r="H7073" t="s">
        <v>53</v>
      </c>
      <c r="I7073" t="s">
        <v>54</v>
      </c>
      <c r="J7073" t="s">
        <v>7324</v>
      </c>
      <c r="K7073" t="s">
        <v>131</v>
      </c>
      <c r="L7073">
        <v>78501</v>
      </c>
      <c r="M7073" t="s">
        <v>132</v>
      </c>
      <c r="N7073" t="s">
        <v>6287</v>
      </c>
      <c r="O7073" t="s">
        <v>73</v>
      </c>
      <c r="P7073" t="s">
        <v>95</v>
      </c>
      <c r="Q7073" t="s">
        <v>6288</v>
      </c>
      <c r="R7073" s="19">
        <v>4.4480000000000004</v>
      </c>
      <c r="S7073" s="17">
        <v>2</v>
      </c>
      <c r="T7073" s="20">
        <v>0.2</v>
      </c>
      <c r="U7073" s="19">
        <v>0.33360000000000001</v>
      </c>
      <c r="V7073" s="20">
        <f t="shared" si="550"/>
        <v>7.4999999999999997E-2</v>
      </c>
      <c r="W7073" s="17">
        <f t="shared" si="551"/>
        <v>2016</v>
      </c>
      <c r="X7073" t="str">
        <f t="shared" si="552"/>
        <v>Jul-2016</v>
      </c>
      <c r="Y7073" s="17">
        <f t="shared" si="553"/>
        <v>5</v>
      </c>
      <c r="Z7073" t="str">
        <f t="shared" si="554"/>
        <v>11-20%</v>
      </c>
      <c r="AA7073" s="17">
        <f>IF(COUNTIF($B$2:B7073,B7073)=1,1,0)</f>
        <v>1</v>
      </c>
      <c r="AB7073" s="17">
        <f>IF(COUNTIF($F$2:F7073,F7073)=1,1,0)</f>
        <v>0</v>
      </c>
    </row>
    <row r="7074" spans="1:28" x14ac:dyDescent="0.2">
      <c r="A7074" s="17">
        <v>7073</v>
      </c>
      <c r="B7074" t="s">
        <v>9309</v>
      </c>
      <c r="C7074" s="18">
        <v>42574</v>
      </c>
      <c r="D7074" s="18">
        <v>42579</v>
      </c>
      <c r="E7074" t="s">
        <v>77</v>
      </c>
      <c r="F7074" t="s">
        <v>2034</v>
      </c>
      <c r="G7074" t="s">
        <v>2035</v>
      </c>
      <c r="H7074" t="s">
        <v>53</v>
      </c>
      <c r="I7074" t="s">
        <v>54</v>
      </c>
      <c r="J7074" t="s">
        <v>7324</v>
      </c>
      <c r="K7074" t="s">
        <v>131</v>
      </c>
      <c r="L7074">
        <v>78501</v>
      </c>
      <c r="M7074" t="s">
        <v>132</v>
      </c>
      <c r="N7074" t="s">
        <v>4482</v>
      </c>
      <c r="O7074" t="s">
        <v>73</v>
      </c>
      <c r="P7074" t="s">
        <v>117</v>
      </c>
      <c r="Q7074" t="s">
        <v>4483</v>
      </c>
      <c r="R7074" s="19">
        <v>5.1840000000000002</v>
      </c>
      <c r="S7074" s="17">
        <v>1</v>
      </c>
      <c r="T7074" s="20">
        <v>0.2</v>
      </c>
      <c r="U7074" s="19">
        <v>1.8144</v>
      </c>
      <c r="V7074" s="20">
        <f t="shared" si="550"/>
        <v>0.35</v>
      </c>
      <c r="W7074" s="17">
        <f t="shared" si="551"/>
        <v>2016</v>
      </c>
      <c r="X7074" t="str">
        <f t="shared" si="552"/>
        <v>Jul-2016</v>
      </c>
      <c r="Y7074" s="17">
        <f t="shared" si="553"/>
        <v>5</v>
      </c>
      <c r="Z7074" t="str">
        <f t="shared" si="554"/>
        <v>11-20%</v>
      </c>
      <c r="AA7074" s="17">
        <f>IF(COUNTIF($B$2:B7074,B7074)=1,1,0)</f>
        <v>0</v>
      </c>
      <c r="AB7074" s="17">
        <f>IF(COUNTIF($F$2:F7074,F7074)=1,1,0)</f>
        <v>0</v>
      </c>
    </row>
    <row r="7075" spans="1:28" x14ac:dyDescent="0.2">
      <c r="A7075" s="17">
        <v>7074</v>
      </c>
      <c r="B7075" t="s">
        <v>9309</v>
      </c>
      <c r="C7075" s="18">
        <v>42574</v>
      </c>
      <c r="D7075" s="18">
        <v>42579</v>
      </c>
      <c r="E7075" t="s">
        <v>77</v>
      </c>
      <c r="F7075" t="s">
        <v>2034</v>
      </c>
      <c r="G7075" t="s">
        <v>2035</v>
      </c>
      <c r="H7075" t="s">
        <v>53</v>
      </c>
      <c r="I7075" t="s">
        <v>54</v>
      </c>
      <c r="J7075" t="s">
        <v>7324</v>
      </c>
      <c r="K7075" t="s">
        <v>131</v>
      </c>
      <c r="L7075">
        <v>78501</v>
      </c>
      <c r="M7075" t="s">
        <v>132</v>
      </c>
      <c r="N7075" t="s">
        <v>1597</v>
      </c>
      <c r="O7075" t="s">
        <v>73</v>
      </c>
      <c r="P7075" t="s">
        <v>95</v>
      </c>
      <c r="Q7075" t="s">
        <v>1598</v>
      </c>
      <c r="R7075" s="19">
        <v>175.92</v>
      </c>
      <c r="S7075" s="17">
        <v>5</v>
      </c>
      <c r="T7075" s="20">
        <v>0.2</v>
      </c>
      <c r="U7075" s="19">
        <v>15.393000000000001</v>
      </c>
      <c r="V7075" s="20">
        <f t="shared" si="550"/>
        <v>8.7500000000000008E-2</v>
      </c>
      <c r="W7075" s="17">
        <f t="shared" si="551"/>
        <v>2016</v>
      </c>
      <c r="X7075" t="str">
        <f t="shared" si="552"/>
        <v>Jul-2016</v>
      </c>
      <c r="Y7075" s="17">
        <f t="shared" si="553"/>
        <v>5</v>
      </c>
      <c r="Z7075" t="str">
        <f t="shared" si="554"/>
        <v>11-20%</v>
      </c>
      <c r="AA7075" s="17">
        <f>IF(COUNTIF($B$2:B7075,B7075)=1,1,0)</f>
        <v>0</v>
      </c>
      <c r="AB7075" s="17">
        <f>IF(COUNTIF($F$2:F7075,F7075)=1,1,0)</f>
        <v>0</v>
      </c>
    </row>
    <row r="7076" spans="1:28" x14ac:dyDescent="0.2">
      <c r="A7076" s="17">
        <v>7075</v>
      </c>
      <c r="B7076" t="s">
        <v>9309</v>
      </c>
      <c r="C7076" s="18">
        <v>42574</v>
      </c>
      <c r="D7076" s="18">
        <v>42579</v>
      </c>
      <c r="E7076" t="s">
        <v>77</v>
      </c>
      <c r="F7076" t="s">
        <v>2034</v>
      </c>
      <c r="G7076" t="s">
        <v>2035</v>
      </c>
      <c r="H7076" t="s">
        <v>53</v>
      </c>
      <c r="I7076" t="s">
        <v>54</v>
      </c>
      <c r="J7076" t="s">
        <v>7324</v>
      </c>
      <c r="K7076" t="s">
        <v>131</v>
      </c>
      <c r="L7076">
        <v>78501</v>
      </c>
      <c r="M7076" t="s">
        <v>132</v>
      </c>
      <c r="N7076" t="s">
        <v>3913</v>
      </c>
      <c r="O7076" t="s">
        <v>73</v>
      </c>
      <c r="P7076" t="s">
        <v>102</v>
      </c>
      <c r="Q7076" t="s">
        <v>1244</v>
      </c>
      <c r="R7076" s="19">
        <v>4.7519999999999998</v>
      </c>
      <c r="S7076" s="17">
        <v>4</v>
      </c>
      <c r="T7076" s="20">
        <v>0.8</v>
      </c>
      <c r="U7076" s="19">
        <v>-8.3160000000000007</v>
      </c>
      <c r="V7076" s="20">
        <f t="shared" si="550"/>
        <v>-1.7500000000000002</v>
      </c>
      <c r="W7076" s="17">
        <f t="shared" si="551"/>
        <v>2016</v>
      </c>
      <c r="X7076" t="str">
        <f t="shared" si="552"/>
        <v>Jul-2016</v>
      </c>
      <c r="Y7076" s="17">
        <f t="shared" si="553"/>
        <v>5</v>
      </c>
      <c r="Z7076" t="str">
        <f t="shared" si="554"/>
        <v>Over 50%</v>
      </c>
      <c r="AA7076" s="17">
        <f>IF(COUNTIF($B$2:B7076,B7076)=1,1,0)</f>
        <v>0</v>
      </c>
      <c r="AB7076" s="17">
        <f>IF(COUNTIF($F$2:F7076,F7076)=1,1,0)</f>
        <v>0</v>
      </c>
    </row>
    <row r="7077" spans="1:28" x14ac:dyDescent="0.2">
      <c r="A7077" s="17">
        <v>7076</v>
      </c>
      <c r="B7077" t="s">
        <v>9309</v>
      </c>
      <c r="C7077" s="18">
        <v>42574</v>
      </c>
      <c r="D7077" s="18">
        <v>42579</v>
      </c>
      <c r="E7077" t="s">
        <v>77</v>
      </c>
      <c r="F7077" t="s">
        <v>2034</v>
      </c>
      <c r="G7077" t="s">
        <v>2035</v>
      </c>
      <c r="H7077" t="s">
        <v>53</v>
      </c>
      <c r="I7077" t="s">
        <v>54</v>
      </c>
      <c r="J7077" t="s">
        <v>7324</v>
      </c>
      <c r="K7077" t="s">
        <v>131</v>
      </c>
      <c r="L7077">
        <v>78501</v>
      </c>
      <c r="M7077" t="s">
        <v>132</v>
      </c>
      <c r="N7077" t="s">
        <v>4253</v>
      </c>
      <c r="O7077" t="s">
        <v>73</v>
      </c>
      <c r="P7077" t="s">
        <v>606</v>
      </c>
      <c r="Q7077" t="s">
        <v>4254</v>
      </c>
      <c r="R7077" s="19">
        <v>13.343999999999999</v>
      </c>
      <c r="S7077" s="17">
        <v>2</v>
      </c>
      <c r="T7077" s="20">
        <v>0.2</v>
      </c>
      <c r="U7077" s="19">
        <v>1.0007999999999999</v>
      </c>
      <c r="V7077" s="20">
        <f t="shared" si="550"/>
        <v>7.4999999999999997E-2</v>
      </c>
      <c r="W7077" s="17">
        <f t="shared" si="551"/>
        <v>2016</v>
      </c>
      <c r="X7077" t="str">
        <f t="shared" si="552"/>
        <v>Jul-2016</v>
      </c>
      <c r="Y7077" s="17">
        <f t="shared" si="553"/>
        <v>5</v>
      </c>
      <c r="Z7077" t="str">
        <f t="shared" si="554"/>
        <v>11-20%</v>
      </c>
      <c r="AA7077" s="17">
        <f>IF(COUNTIF($B$2:B7077,B7077)=1,1,0)</f>
        <v>0</v>
      </c>
      <c r="AB7077" s="17">
        <f>IF(COUNTIF($F$2:F7077,F7077)=1,1,0)</f>
        <v>0</v>
      </c>
    </row>
    <row r="7078" spans="1:28" x14ac:dyDescent="0.2">
      <c r="A7078" s="17">
        <v>7077</v>
      </c>
      <c r="B7078" t="s">
        <v>9310</v>
      </c>
      <c r="C7078" s="18">
        <v>42502</v>
      </c>
      <c r="D7078" s="18">
        <v>42507</v>
      </c>
      <c r="E7078" t="s">
        <v>77</v>
      </c>
      <c r="F7078" t="s">
        <v>8018</v>
      </c>
      <c r="G7078" t="s">
        <v>8019</v>
      </c>
      <c r="H7078" t="s">
        <v>53</v>
      </c>
      <c r="I7078" t="s">
        <v>54</v>
      </c>
      <c r="J7078" t="s">
        <v>122</v>
      </c>
      <c r="K7078" t="s">
        <v>123</v>
      </c>
      <c r="L7078">
        <v>98105</v>
      </c>
      <c r="M7078" t="s">
        <v>71</v>
      </c>
      <c r="N7078" t="s">
        <v>2368</v>
      </c>
      <c r="O7078" t="s">
        <v>73</v>
      </c>
      <c r="P7078" t="s">
        <v>200</v>
      </c>
      <c r="Q7078" t="s">
        <v>2369</v>
      </c>
      <c r="R7078" s="19">
        <v>54.9</v>
      </c>
      <c r="S7078" s="17">
        <v>5</v>
      </c>
      <c r="T7078" s="20">
        <v>0</v>
      </c>
      <c r="U7078" s="19">
        <v>26.901</v>
      </c>
      <c r="V7078" s="20">
        <f t="shared" si="550"/>
        <v>0.49</v>
      </c>
      <c r="W7078" s="17">
        <f t="shared" si="551"/>
        <v>2016</v>
      </c>
      <c r="X7078" t="str">
        <f t="shared" si="552"/>
        <v>May-2016</v>
      </c>
      <c r="Y7078" s="17">
        <f t="shared" si="553"/>
        <v>5</v>
      </c>
      <c r="Z7078" t="str">
        <f t="shared" si="554"/>
        <v>0% (No Discount)</v>
      </c>
      <c r="AA7078" s="17">
        <f>IF(COUNTIF($B$2:B7078,B7078)=1,1,0)</f>
        <v>1</v>
      </c>
      <c r="AB7078" s="17">
        <f>IF(COUNTIF($F$2:F7078,F7078)=1,1,0)</f>
        <v>0</v>
      </c>
    </row>
    <row r="7079" spans="1:28" x14ac:dyDescent="0.2">
      <c r="A7079" s="17">
        <v>7078</v>
      </c>
      <c r="B7079" t="s">
        <v>9311</v>
      </c>
      <c r="C7079" s="18">
        <v>42615</v>
      </c>
      <c r="D7079" s="18">
        <v>42619</v>
      </c>
      <c r="E7079" t="s">
        <v>77</v>
      </c>
      <c r="F7079" t="s">
        <v>4834</v>
      </c>
      <c r="G7079" t="s">
        <v>4835</v>
      </c>
      <c r="H7079" t="s">
        <v>53</v>
      </c>
      <c r="I7079" t="s">
        <v>54</v>
      </c>
      <c r="J7079" t="s">
        <v>494</v>
      </c>
      <c r="K7079" t="s">
        <v>115</v>
      </c>
      <c r="L7079">
        <v>28205</v>
      </c>
      <c r="M7079" t="s">
        <v>57</v>
      </c>
      <c r="N7079" t="s">
        <v>2504</v>
      </c>
      <c r="O7079" t="s">
        <v>73</v>
      </c>
      <c r="P7079" t="s">
        <v>102</v>
      </c>
      <c r="Q7079" t="s">
        <v>2505</v>
      </c>
      <c r="R7079" s="19">
        <v>22.911000000000001</v>
      </c>
      <c r="S7079" s="17">
        <v>7</v>
      </c>
      <c r="T7079" s="20">
        <v>0.7</v>
      </c>
      <c r="U7079" s="19">
        <v>-17.565100000000001</v>
      </c>
      <c r="V7079" s="20">
        <f t="shared" si="550"/>
        <v>-0.76666666666666672</v>
      </c>
      <c r="W7079" s="17">
        <f t="shared" si="551"/>
        <v>2016</v>
      </c>
      <c r="X7079" t="str">
        <f t="shared" si="552"/>
        <v>Sep-2016</v>
      </c>
      <c r="Y7079" s="17">
        <f t="shared" si="553"/>
        <v>4</v>
      </c>
      <c r="Z7079" t="str">
        <f t="shared" si="554"/>
        <v>Over 50%</v>
      </c>
      <c r="AA7079" s="17">
        <f>IF(COUNTIF($B$2:B7079,B7079)=1,1,0)</f>
        <v>1</v>
      </c>
      <c r="AB7079" s="17">
        <f>IF(COUNTIF($F$2:F7079,F7079)=1,1,0)</f>
        <v>0</v>
      </c>
    </row>
    <row r="7080" spans="1:28" x14ac:dyDescent="0.2">
      <c r="A7080" s="17">
        <v>7079</v>
      </c>
      <c r="B7080" t="s">
        <v>9311</v>
      </c>
      <c r="C7080" s="18">
        <v>42615</v>
      </c>
      <c r="D7080" s="18">
        <v>42619</v>
      </c>
      <c r="E7080" t="s">
        <v>77</v>
      </c>
      <c r="F7080" t="s">
        <v>4834</v>
      </c>
      <c r="G7080" t="s">
        <v>4835</v>
      </c>
      <c r="H7080" t="s">
        <v>53</v>
      </c>
      <c r="I7080" t="s">
        <v>54</v>
      </c>
      <c r="J7080" t="s">
        <v>494</v>
      </c>
      <c r="K7080" t="s">
        <v>115</v>
      </c>
      <c r="L7080">
        <v>28205</v>
      </c>
      <c r="M7080" t="s">
        <v>57</v>
      </c>
      <c r="N7080" t="s">
        <v>5974</v>
      </c>
      <c r="O7080" t="s">
        <v>73</v>
      </c>
      <c r="P7080" t="s">
        <v>105</v>
      </c>
      <c r="Q7080" t="s">
        <v>5975</v>
      </c>
      <c r="R7080" s="19">
        <v>309.45600000000002</v>
      </c>
      <c r="S7080" s="17">
        <v>9</v>
      </c>
      <c r="T7080" s="20">
        <v>0.2</v>
      </c>
      <c r="U7080" s="19">
        <v>34.813800000000001</v>
      </c>
      <c r="V7080" s="20">
        <f t="shared" si="550"/>
        <v>0.11249999999999999</v>
      </c>
      <c r="W7080" s="17">
        <f t="shared" si="551"/>
        <v>2016</v>
      </c>
      <c r="X7080" t="str">
        <f t="shared" si="552"/>
        <v>Sep-2016</v>
      </c>
      <c r="Y7080" s="17">
        <f t="shared" si="553"/>
        <v>4</v>
      </c>
      <c r="Z7080" t="str">
        <f t="shared" si="554"/>
        <v>11-20%</v>
      </c>
      <c r="AA7080" s="17">
        <f>IF(COUNTIF($B$2:B7080,B7080)=1,1,0)</f>
        <v>0</v>
      </c>
      <c r="AB7080" s="17">
        <f>IF(COUNTIF($F$2:F7080,F7080)=1,1,0)</f>
        <v>0</v>
      </c>
    </row>
    <row r="7081" spans="1:28" x14ac:dyDescent="0.2">
      <c r="A7081" s="17">
        <v>7080</v>
      </c>
      <c r="B7081" t="s">
        <v>9311</v>
      </c>
      <c r="C7081" s="18">
        <v>42615</v>
      </c>
      <c r="D7081" s="18">
        <v>42619</v>
      </c>
      <c r="E7081" t="s">
        <v>77</v>
      </c>
      <c r="F7081" t="s">
        <v>4834</v>
      </c>
      <c r="G7081" t="s">
        <v>4835</v>
      </c>
      <c r="H7081" t="s">
        <v>53</v>
      </c>
      <c r="I7081" t="s">
        <v>54</v>
      </c>
      <c r="J7081" t="s">
        <v>494</v>
      </c>
      <c r="K7081" t="s">
        <v>115</v>
      </c>
      <c r="L7081">
        <v>28205</v>
      </c>
      <c r="M7081" t="s">
        <v>57</v>
      </c>
      <c r="N7081" t="s">
        <v>1921</v>
      </c>
      <c r="O7081" t="s">
        <v>73</v>
      </c>
      <c r="P7081" t="s">
        <v>95</v>
      </c>
      <c r="Q7081" t="s">
        <v>1922</v>
      </c>
      <c r="R7081" s="19">
        <v>19.456</v>
      </c>
      <c r="S7081" s="17">
        <v>4</v>
      </c>
      <c r="T7081" s="20">
        <v>0.2</v>
      </c>
      <c r="U7081" s="19">
        <v>3.4047999999999998</v>
      </c>
      <c r="V7081" s="20">
        <f t="shared" si="550"/>
        <v>0.17499999999999999</v>
      </c>
      <c r="W7081" s="17">
        <f t="shared" si="551"/>
        <v>2016</v>
      </c>
      <c r="X7081" t="str">
        <f t="shared" si="552"/>
        <v>Sep-2016</v>
      </c>
      <c r="Y7081" s="17">
        <f t="shared" si="553"/>
        <v>4</v>
      </c>
      <c r="Z7081" t="str">
        <f t="shared" si="554"/>
        <v>11-20%</v>
      </c>
      <c r="AA7081" s="17">
        <f>IF(COUNTIF($B$2:B7081,B7081)=1,1,0)</f>
        <v>0</v>
      </c>
      <c r="AB7081" s="17">
        <f>IF(COUNTIF($F$2:F7081,F7081)=1,1,0)</f>
        <v>0</v>
      </c>
    </row>
    <row r="7082" spans="1:28" x14ac:dyDescent="0.2">
      <c r="A7082" s="17">
        <v>7081</v>
      </c>
      <c r="B7082" t="s">
        <v>9311</v>
      </c>
      <c r="C7082" s="18">
        <v>42615</v>
      </c>
      <c r="D7082" s="18">
        <v>42619</v>
      </c>
      <c r="E7082" t="s">
        <v>77</v>
      </c>
      <c r="F7082" t="s">
        <v>4834</v>
      </c>
      <c r="G7082" t="s">
        <v>4835</v>
      </c>
      <c r="H7082" t="s">
        <v>53</v>
      </c>
      <c r="I7082" t="s">
        <v>54</v>
      </c>
      <c r="J7082" t="s">
        <v>494</v>
      </c>
      <c r="K7082" t="s">
        <v>115</v>
      </c>
      <c r="L7082">
        <v>28205</v>
      </c>
      <c r="M7082" t="s">
        <v>57</v>
      </c>
      <c r="N7082" t="s">
        <v>537</v>
      </c>
      <c r="O7082" t="s">
        <v>59</v>
      </c>
      <c r="P7082" t="s">
        <v>83</v>
      </c>
      <c r="Q7082" t="s">
        <v>538</v>
      </c>
      <c r="R7082" s="19">
        <v>472.51799999999997</v>
      </c>
      <c r="S7082" s="17">
        <v>3</v>
      </c>
      <c r="T7082" s="20">
        <v>0.4</v>
      </c>
      <c r="U7082" s="19">
        <v>-149.63069999999999</v>
      </c>
      <c r="V7082" s="20">
        <f t="shared" si="550"/>
        <v>-0.31666666666666665</v>
      </c>
      <c r="W7082" s="17">
        <f t="shared" si="551"/>
        <v>2016</v>
      </c>
      <c r="X7082" t="str">
        <f t="shared" si="552"/>
        <v>Sep-2016</v>
      </c>
      <c r="Y7082" s="17">
        <f t="shared" si="553"/>
        <v>4</v>
      </c>
      <c r="Z7082" t="str">
        <f t="shared" si="554"/>
        <v>31-40%</v>
      </c>
      <c r="AA7082" s="17">
        <f>IF(COUNTIF($B$2:B7082,B7082)=1,1,0)</f>
        <v>0</v>
      </c>
      <c r="AB7082" s="17">
        <f>IF(COUNTIF($F$2:F7082,F7082)=1,1,0)</f>
        <v>0</v>
      </c>
    </row>
    <row r="7083" spans="1:28" x14ac:dyDescent="0.2">
      <c r="A7083" s="17">
        <v>7082</v>
      </c>
      <c r="B7083" t="s">
        <v>9311</v>
      </c>
      <c r="C7083" s="18">
        <v>42615</v>
      </c>
      <c r="D7083" s="18">
        <v>42619</v>
      </c>
      <c r="E7083" t="s">
        <v>77</v>
      </c>
      <c r="F7083" t="s">
        <v>4834</v>
      </c>
      <c r="G7083" t="s">
        <v>4835</v>
      </c>
      <c r="H7083" t="s">
        <v>53</v>
      </c>
      <c r="I7083" t="s">
        <v>54</v>
      </c>
      <c r="J7083" t="s">
        <v>494</v>
      </c>
      <c r="K7083" t="s">
        <v>115</v>
      </c>
      <c r="L7083">
        <v>28205</v>
      </c>
      <c r="M7083" t="s">
        <v>57</v>
      </c>
      <c r="N7083" t="s">
        <v>2738</v>
      </c>
      <c r="O7083" t="s">
        <v>98</v>
      </c>
      <c r="P7083" t="s">
        <v>188</v>
      </c>
      <c r="Q7083" t="s">
        <v>4299</v>
      </c>
      <c r="R7083" s="19">
        <v>1012.68</v>
      </c>
      <c r="S7083" s="17">
        <v>3</v>
      </c>
      <c r="T7083" s="20">
        <v>0.2</v>
      </c>
      <c r="U7083" s="19">
        <v>303.80399999999997</v>
      </c>
      <c r="V7083" s="20">
        <f t="shared" si="550"/>
        <v>0.3</v>
      </c>
      <c r="W7083" s="17">
        <f t="shared" si="551"/>
        <v>2016</v>
      </c>
      <c r="X7083" t="str">
        <f t="shared" si="552"/>
        <v>Sep-2016</v>
      </c>
      <c r="Y7083" s="17">
        <f t="shared" si="553"/>
        <v>4</v>
      </c>
      <c r="Z7083" t="str">
        <f t="shared" si="554"/>
        <v>11-20%</v>
      </c>
      <c r="AA7083" s="17">
        <f>IF(COUNTIF($B$2:B7083,B7083)=1,1,0)</f>
        <v>0</v>
      </c>
      <c r="AB7083" s="17">
        <f>IF(COUNTIF($F$2:F7083,F7083)=1,1,0)</f>
        <v>0</v>
      </c>
    </row>
    <row r="7084" spans="1:28" x14ac:dyDescent="0.2">
      <c r="A7084" s="17">
        <v>7083</v>
      </c>
      <c r="B7084" t="s">
        <v>9311</v>
      </c>
      <c r="C7084" s="18">
        <v>42615</v>
      </c>
      <c r="D7084" s="18">
        <v>42619</v>
      </c>
      <c r="E7084" t="s">
        <v>77</v>
      </c>
      <c r="F7084" t="s">
        <v>4834</v>
      </c>
      <c r="G7084" t="s">
        <v>4835</v>
      </c>
      <c r="H7084" t="s">
        <v>53</v>
      </c>
      <c r="I7084" t="s">
        <v>54</v>
      </c>
      <c r="J7084" t="s">
        <v>494</v>
      </c>
      <c r="K7084" t="s">
        <v>115</v>
      </c>
      <c r="L7084">
        <v>28205</v>
      </c>
      <c r="M7084" t="s">
        <v>57</v>
      </c>
      <c r="N7084" t="s">
        <v>5969</v>
      </c>
      <c r="O7084" t="s">
        <v>73</v>
      </c>
      <c r="P7084" t="s">
        <v>102</v>
      </c>
      <c r="Q7084" t="s">
        <v>5970</v>
      </c>
      <c r="R7084" s="19">
        <v>17.22</v>
      </c>
      <c r="S7084" s="17">
        <v>5</v>
      </c>
      <c r="T7084" s="20">
        <v>0.7</v>
      </c>
      <c r="U7084" s="19">
        <v>-12.628</v>
      </c>
      <c r="V7084" s="20">
        <f t="shared" si="550"/>
        <v>-0.73333333333333339</v>
      </c>
      <c r="W7084" s="17">
        <f t="shared" si="551"/>
        <v>2016</v>
      </c>
      <c r="X7084" t="str">
        <f t="shared" si="552"/>
        <v>Sep-2016</v>
      </c>
      <c r="Y7084" s="17">
        <f t="shared" si="553"/>
        <v>4</v>
      </c>
      <c r="Z7084" t="str">
        <f t="shared" si="554"/>
        <v>Over 50%</v>
      </c>
      <c r="AA7084" s="17">
        <f>IF(COUNTIF($B$2:B7084,B7084)=1,1,0)</f>
        <v>0</v>
      </c>
      <c r="AB7084" s="17">
        <f>IF(COUNTIF($F$2:F7084,F7084)=1,1,0)</f>
        <v>0</v>
      </c>
    </row>
    <row r="7085" spans="1:28" x14ac:dyDescent="0.2">
      <c r="A7085" s="17">
        <v>7084</v>
      </c>
      <c r="B7085" t="s">
        <v>9312</v>
      </c>
      <c r="C7085" s="18">
        <v>42937</v>
      </c>
      <c r="D7085" s="18">
        <v>42941</v>
      </c>
      <c r="E7085" t="s">
        <v>50</v>
      </c>
      <c r="F7085" t="s">
        <v>2172</v>
      </c>
      <c r="G7085" t="s">
        <v>2173</v>
      </c>
      <c r="H7085" t="s">
        <v>68</v>
      </c>
      <c r="I7085" t="s">
        <v>54</v>
      </c>
      <c r="J7085" t="s">
        <v>114</v>
      </c>
      <c r="K7085" t="s">
        <v>70</v>
      </c>
      <c r="L7085">
        <v>94521</v>
      </c>
      <c r="M7085" t="s">
        <v>71</v>
      </c>
      <c r="N7085" t="s">
        <v>5206</v>
      </c>
      <c r="O7085" t="s">
        <v>73</v>
      </c>
      <c r="P7085" t="s">
        <v>95</v>
      </c>
      <c r="Q7085" t="s">
        <v>5207</v>
      </c>
      <c r="R7085" s="19">
        <v>3.52</v>
      </c>
      <c r="S7085" s="17">
        <v>2</v>
      </c>
      <c r="T7085" s="20">
        <v>0</v>
      </c>
      <c r="U7085" s="19">
        <v>1.6896</v>
      </c>
      <c r="V7085" s="20">
        <f t="shared" si="550"/>
        <v>0.48</v>
      </c>
      <c r="W7085" s="17">
        <f t="shared" si="551"/>
        <v>2017</v>
      </c>
      <c r="X7085" t="str">
        <f t="shared" si="552"/>
        <v>Jul-2017</v>
      </c>
      <c r="Y7085" s="17">
        <f t="shared" si="553"/>
        <v>4</v>
      </c>
      <c r="Z7085" t="str">
        <f t="shared" si="554"/>
        <v>0% (No Discount)</v>
      </c>
      <c r="AA7085" s="17">
        <f>IF(COUNTIF($B$2:B7085,B7085)=1,1,0)</f>
        <v>1</v>
      </c>
      <c r="AB7085" s="17">
        <f>IF(COUNTIF($F$2:F7085,F7085)=1,1,0)</f>
        <v>0</v>
      </c>
    </row>
    <row r="7086" spans="1:28" x14ac:dyDescent="0.2">
      <c r="A7086" s="17">
        <v>7085</v>
      </c>
      <c r="B7086" t="s">
        <v>9312</v>
      </c>
      <c r="C7086" s="18">
        <v>42937</v>
      </c>
      <c r="D7086" s="18">
        <v>42941</v>
      </c>
      <c r="E7086" t="s">
        <v>50</v>
      </c>
      <c r="F7086" t="s">
        <v>2172</v>
      </c>
      <c r="G7086" t="s">
        <v>2173</v>
      </c>
      <c r="H7086" t="s">
        <v>68</v>
      </c>
      <c r="I7086" t="s">
        <v>54</v>
      </c>
      <c r="J7086" t="s">
        <v>114</v>
      </c>
      <c r="K7086" t="s">
        <v>70</v>
      </c>
      <c r="L7086">
        <v>94521</v>
      </c>
      <c r="M7086" t="s">
        <v>71</v>
      </c>
      <c r="N7086" t="s">
        <v>3734</v>
      </c>
      <c r="O7086" t="s">
        <v>98</v>
      </c>
      <c r="P7086" t="s">
        <v>99</v>
      </c>
      <c r="Q7086" t="s">
        <v>3735</v>
      </c>
      <c r="R7086" s="19">
        <v>1626.192</v>
      </c>
      <c r="S7086" s="17">
        <v>9</v>
      </c>
      <c r="T7086" s="20">
        <v>0.2</v>
      </c>
      <c r="U7086" s="19">
        <v>121.9644</v>
      </c>
      <c r="V7086" s="20">
        <f t="shared" si="550"/>
        <v>7.4999999999999997E-2</v>
      </c>
      <c r="W7086" s="17">
        <f t="shared" si="551"/>
        <v>2017</v>
      </c>
      <c r="X7086" t="str">
        <f t="shared" si="552"/>
        <v>Jul-2017</v>
      </c>
      <c r="Y7086" s="17">
        <f t="shared" si="553"/>
        <v>4</v>
      </c>
      <c r="Z7086" t="str">
        <f t="shared" si="554"/>
        <v>11-20%</v>
      </c>
      <c r="AA7086" s="17">
        <f>IF(COUNTIF($B$2:B7086,B7086)=1,1,0)</f>
        <v>0</v>
      </c>
      <c r="AB7086" s="17">
        <f>IF(COUNTIF($F$2:F7086,F7086)=1,1,0)</f>
        <v>0</v>
      </c>
    </row>
    <row r="7087" spans="1:28" x14ac:dyDescent="0.2">
      <c r="A7087" s="17">
        <v>7086</v>
      </c>
      <c r="B7087" t="s">
        <v>9313</v>
      </c>
      <c r="C7087" s="18">
        <v>43003</v>
      </c>
      <c r="D7087" s="18">
        <v>43006</v>
      </c>
      <c r="E7087" t="s">
        <v>215</v>
      </c>
      <c r="F7087" t="s">
        <v>2856</v>
      </c>
      <c r="G7087" t="s">
        <v>2857</v>
      </c>
      <c r="H7087" t="s">
        <v>68</v>
      </c>
      <c r="I7087" t="s">
        <v>54</v>
      </c>
      <c r="J7087" t="s">
        <v>2284</v>
      </c>
      <c r="K7087" t="s">
        <v>174</v>
      </c>
      <c r="L7087">
        <v>19013</v>
      </c>
      <c r="M7087" t="s">
        <v>175</v>
      </c>
      <c r="N7087" t="s">
        <v>6750</v>
      </c>
      <c r="O7087" t="s">
        <v>73</v>
      </c>
      <c r="P7087" t="s">
        <v>102</v>
      </c>
      <c r="Q7087" t="s">
        <v>6751</v>
      </c>
      <c r="R7087" s="19">
        <v>8.5950000000000006</v>
      </c>
      <c r="S7087" s="17">
        <v>5</v>
      </c>
      <c r="T7087" s="20">
        <v>0.7</v>
      </c>
      <c r="U7087" s="19">
        <v>-6.3029999999999999</v>
      </c>
      <c r="V7087" s="20">
        <f t="shared" si="550"/>
        <v>-0.73333333333333328</v>
      </c>
      <c r="W7087" s="17">
        <f t="shared" si="551"/>
        <v>2017</v>
      </c>
      <c r="X7087" t="str">
        <f t="shared" si="552"/>
        <v>Sep-2017</v>
      </c>
      <c r="Y7087" s="17">
        <f t="shared" si="553"/>
        <v>3</v>
      </c>
      <c r="Z7087" t="str">
        <f t="shared" si="554"/>
        <v>Over 50%</v>
      </c>
      <c r="AA7087" s="17">
        <f>IF(COUNTIF($B$2:B7087,B7087)=1,1,0)</f>
        <v>1</v>
      </c>
      <c r="AB7087" s="17">
        <f>IF(COUNTIF($F$2:F7087,F7087)=1,1,0)</f>
        <v>0</v>
      </c>
    </row>
    <row r="7088" spans="1:28" x14ac:dyDescent="0.2">
      <c r="A7088" s="17">
        <v>7087</v>
      </c>
      <c r="B7088" t="s">
        <v>9313</v>
      </c>
      <c r="C7088" s="18">
        <v>43003</v>
      </c>
      <c r="D7088" s="18">
        <v>43006</v>
      </c>
      <c r="E7088" t="s">
        <v>215</v>
      </c>
      <c r="F7088" t="s">
        <v>2856</v>
      </c>
      <c r="G7088" t="s">
        <v>2857</v>
      </c>
      <c r="H7088" t="s">
        <v>68</v>
      </c>
      <c r="I7088" t="s">
        <v>54</v>
      </c>
      <c r="J7088" t="s">
        <v>2284</v>
      </c>
      <c r="K7088" t="s">
        <v>174</v>
      </c>
      <c r="L7088">
        <v>19013</v>
      </c>
      <c r="M7088" t="s">
        <v>175</v>
      </c>
      <c r="N7088" t="s">
        <v>5929</v>
      </c>
      <c r="O7088" t="s">
        <v>73</v>
      </c>
      <c r="P7088" t="s">
        <v>606</v>
      </c>
      <c r="Q7088" t="s">
        <v>5930</v>
      </c>
      <c r="R7088" s="19">
        <v>190.89599999999999</v>
      </c>
      <c r="S7088" s="17">
        <v>2</v>
      </c>
      <c r="T7088" s="20">
        <v>0.2</v>
      </c>
      <c r="U7088" s="19">
        <v>-42.951599999999999</v>
      </c>
      <c r="V7088" s="20">
        <f t="shared" si="550"/>
        <v>-0.22500000000000001</v>
      </c>
      <c r="W7088" s="17">
        <f t="shared" si="551"/>
        <v>2017</v>
      </c>
      <c r="X7088" t="str">
        <f t="shared" si="552"/>
        <v>Sep-2017</v>
      </c>
      <c r="Y7088" s="17">
        <f t="shared" si="553"/>
        <v>3</v>
      </c>
      <c r="Z7088" t="str">
        <f t="shared" si="554"/>
        <v>11-20%</v>
      </c>
      <c r="AA7088" s="17">
        <f>IF(COUNTIF($B$2:B7088,B7088)=1,1,0)</f>
        <v>0</v>
      </c>
      <c r="AB7088" s="17">
        <f>IF(COUNTIF($F$2:F7088,F7088)=1,1,0)</f>
        <v>0</v>
      </c>
    </row>
    <row r="7089" spans="1:28" x14ac:dyDescent="0.2">
      <c r="A7089" s="17">
        <v>7088</v>
      </c>
      <c r="B7089" t="s">
        <v>9314</v>
      </c>
      <c r="C7089" s="18">
        <v>42950</v>
      </c>
      <c r="D7089" s="18">
        <v>42953</v>
      </c>
      <c r="E7089" t="s">
        <v>50</v>
      </c>
      <c r="F7089" t="s">
        <v>5956</v>
      </c>
      <c r="G7089" t="s">
        <v>5957</v>
      </c>
      <c r="H7089" t="s">
        <v>53</v>
      </c>
      <c r="I7089" t="s">
        <v>54</v>
      </c>
      <c r="J7089" t="s">
        <v>69</v>
      </c>
      <c r="K7089" t="s">
        <v>70</v>
      </c>
      <c r="L7089">
        <v>90004</v>
      </c>
      <c r="M7089" t="s">
        <v>71</v>
      </c>
      <c r="N7089" t="s">
        <v>5303</v>
      </c>
      <c r="O7089" t="s">
        <v>73</v>
      </c>
      <c r="P7089" t="s">
        <v>86</v>
      </c>
      <c r="Q7089" t="s">
        <v>5304</v>
      </c>
      <c r="R7089" s="19">
        <v>99.87</v>
      </c>
      <c r="S7089" s="17">
        <v>3</v>
      </c>
      <c r="T7089" s="20">
        <v>0</v>
      </c>
      <c r="U7089" s="19">
        <v>23.968800000000002</v>
      </c>
      <c r="V7089" s="20">
        <f t="shared" si="550"/>
        <v>0.24000000000000002</v>
      </c>
      <c r="W7089" s="17">
        <f t="shared" si="551"/>
        <v>2017</v>
      </c>
      <c r="X7089" t="str">
        <f t="shared" si="552"/>
        <v>Aug-2017</v>
      </c>
      <c r="Y7089" s="17">
        <f t="shared" si="553"/>
        <v>3</v>
      </c>
      <c r="Z7089" t="str">
        <f t="shared" si="554"/>
        <v>0% (No Discount)</v>
      </c>
      <c r="AA7089" s="17">
        <f>IF(COUNTIF($B$2:B7089,B7089)=1,1,0)</f>
        <v>1</v>
      </c>
      <c r="AB7089" s="17">
        <f>IF(COUNTIF($F$2:F7089,F7089)=1,1,0)</f>
        <v>0</v>
      </c>
    </row>
    <row r="7090" spans="1:28" x14ac:dyDescent="0.2">
      <c r="A7090" s="17">
        <v>7089</v>
      </c>
      <c r="B7090" t="s">
        <v>9315</v>
      </c>
      <c r="C7090" s="18">
        <v>42302</v>
      </c>
      <c r="D7090" s="18">
        <v>42304</v>
      </c>
      <c r="E7090" t="s">
        <v>50</v>
      </c>
      <c r="F7090" t="s">
        <v>1966</v>
      </c>
      <c r="G7090" t="s">
        <v>1967</v>
      </c>
      <c r="H7090" t="s">
        <v>53</v>
      </c>
      <c r="I7090" t="s">
        <v>54</v>
      </c>
      <c r="J7090" t="s">
        <v>5505</v>
      </c>
      <c r="K7090" t="s">
        <v>1423</v>
      </c>
      <c r="L7090">
        <v>89431</v>
      </c>
      <c r="M7090" t="s">
        <v>71</v>
      </c>
      <c r="N7090" t="s">
        <v>4168</v>
      </c>
      <c r="O7090" t="s">
        <v>73</v>
      </c>
      <c r="P7090" t="s">
        <v>95</v>
      </c>
      <c r="Q7090" t="s">
        <v>4169</v>
      </c>
      <c r="R7090" s="19">
        <v>79.36</v>
      </c>
      <c r="S7090" s="17">
        <v>4</v>
      </c>
      <c r="T7090" s="20">
        <v>0</v>
      </c>
      <c r="U7090" s="19">
        <v>23.808</v>
      </c>
      <c r="V7090" s="20">
        <f t="shared" si="550"/>
        <v>0.3</v>
      </c>
      <c r="W7090" s="17">
        <f t="shared" si="551"/>
        <v>2015</v>
      </c>
      <c r="X7090" t="str">
        <f t="shared" si="552"/>
        <v>Oct-2015</v>
      </c>
      <c r="Y7090" s="17">
        <f t="shared" si="553"/>
        <v>2</v>
      </c>
      <c r="Z7090" t="str">
        <f t="shared" si="554"/>
        <v>0% (No Discount)</v>
      </c>
      <c r="AA7090" s="17">
        <f>IF(COUNTIF($B$2:B7090,B7090)=1,1,0)</f>
        <v>1</v>
      </c>
      <c r="AB7090" s="17">
        <f>IF(COUNTIF($F$2:F7090,F7090)=1,1,0)</f>
        <v>0</v>
      </c>
    </row>
    <row r="7091" spans="1:28" x14ac:dyDescent="0.2">
      <c r="A7091" s="17">
        <v>7090</v>
      </c>
      <c r="B7091" t="s">
        <v>9316</v>
      </c>
      <c r="C7091" s="18">
        <v>42901</v>
      </c>
      <c r="D7091" s="18">
        <v>42905</v>
      </c>
      <c r="E7091" t="s">
        <v>50</v>
      </c>
      <c r="F7091" t="s">
        <v>1043</v>
      </c>
      <c r="G7091" t="s">
        <v>1044</v>
      </c>
      <c r="H7091" t="s">
        <v>68</v>
      </c>
      <c r="I7091" t="s">
        <v>54</v>
      </c>
      <c r="J7091" t="s">
        <v>69</v>
      </c>
      <c r="K7091" t="s">
        <v>70</v>
      </c>
      <c r="L7091">
        <v>90032</v>
      </c>
      <c r="M7091" t="s">
        <v>71</v>
      </c>
      <c r="N7091" t="s">
        <v>4797</v>
      </c>
      <c r="O7091" t="s">
        <v>98</v>
      </c>
      <c r="P7091" t="s">
        <v>99</v>
      </c>
      <c r="Q7091" t="s">
        <v>4798</v>
      </c>
      <c r="R7091" s="19">
        <v>119.96</v>
      </c>
      <c r="S7091" s="17">
        <v>1</v>
      </c>
      <c r="T7091" s="20">
        <v>0.2</v>
      </c>
      <c r="U7091" s="19">
        <v>7.4974999999999996</v>
      </c>
      <c r="V7091" s="20">
        <f t="shared" si="550"/>
        <v>6.25E-2</v>
      </c>
      <c r="W7091" s="17">
        <f t="shared" si="551"/>
        <v>2017</v>
      </c>
      <c r="X7091" t="str">
        <f t="shared" si="552"/>
        <v>Jun-2017</v>
      </c>
      <c r="Y7091" s="17">
        <f t="shared" si="553"/>
        <v>4</v>
      </c>
      <c r="Z7091" t="str">
        <f t="shared" si="554"/>
        <v>11-20%</v>
      </c>
      <c r="AA7091" s="17">
        <f>IF(COUNTIF($B$2:B7091,B7091)=1,1,0)</f>
        <v>1</v>
      </c>
      <c r="AB7091" s="17">
        <f>IF(COUNTIF($F$2:F7091,F7091)=1,1,0)</f>
        <v>0</v>
      </c>
    </row>
    <row r="7092" spans="1:28" x14ac:dyDescent="0.2">
      <c r="A7092" s="17">
        <v>7091</v>
      </c>
      <c r="B7092" t="s">
        <v>9317</v>
      </c>
      <c r="C7092" s="18">
        <v>42013</v>
      </c>
      <c r="D7092" s="18">
        <v>42017</v>
      </c>
      <c r="E7092" t="s">
        <v>77</v>
      </c>
      <c r="F7092" t="s">
        <v>4522</v>
      </c>
      <c r="G7092" t="s">
        <v>4523</v>
      </c>
      <c r="H7092" t="s">
        <v>53</v>
      </c>
      <c r="I7092" t="s">
        <v>54</v>
      </c>
      <c r="J7092" t="s">
        <v>55</v>
      </c>
      <c r="K7092" t="s">
        <v>56</v>
      </c>
      <c r="L7092">
        <v>42420</v>
      </c>
      <c r="M7092" t="s">
        <v>57</v>
      </c>
      <c r="N7092" t="s">
        <v>1084</v>
      </c>
      <c r="O7092" t="s">
        <v>73</v>
      </c>
      <c r="P7092" t="s">
        <v>117</v>
      </c>
      <c r="Q7092" t="s">
        <v>213</v>
      </c>
      <c r="R7092" s="19">
        <v>106.32</v>
      </c>
      <c r="S7092" s="17">
        <v>3</v>
      </c>
      <c r="T7092" s="20">
        <v>0</v>
      </c>
      <c r="U7092" s="19">
        <v>49.970399999999998</v>
      </c>
      <c r="V7092" s="20">
        <f t="shared" si="550"/>
        <v>0.47000000000000003</v>
      </c>
      <c r="W7092" s="17">
        <f t="shared" si="551"/>
        <v>2015</v>
      </c>
      <c r="X7092" t="str">
        <f t="shared" si="552"/>
        <v>Jan-2015</v>
      </c>
      <c r="Y7092" s="17">
        <f t="shared" si="553"/>
        <v>4</v>
      </c>
      <c r="Z7092" t="str">
        <f t="shared" si="554"/>
        <v>0% (No Discount)</v>
      </c>
      <c r="AA7092" s="17">
        <f>IF(COUNTIF($B$2:B7092,B7092)=1,1,0)</f>
        <v>1</v>
      </c>
      <c r="AB7092" s="17">
        <f>IF(COUNTIF($F$2:F7092,F7092)=1,1,0)</f>
        <v>0</v>
      </c>
    </row>
    <row r="7093" spans="1:28" x14ac:dyDescent="0.2">
      <c r="A7093" s="17">
        <v>7092</v>
      </c>
      <c r="B7093" t="s">
        <v>9317</v>
      </c>
      <c r="C7093" s="18">
        <v>42013</v>
      </c>
      <c r="D7093" s="18">
        <v>42017</v>
      </c>
      <c r="E7093" t="s">
        <v>77</v>
      </c>
      <c r="F7093" t="s">
        <v>4522</v>
      </c>
      <c r="G7093" t="s">
        <v>4523</v>
      </c>
      <c r="H7093" t="s">
        <v>53</v>
      </c>
      <c r="I7093" t="s">
        <v>54</v>
      </c>
      <c r="J7093" t="s">
        <v>55</v>
      </c>
      <c r="K7093" t="s">
        <v>56</v>
      </c>
      <c r="L7093">
        <v>42420</v>
      </c>
      <c r="M7093" t="s">
        <v>57</v>
      </c>
      <c r="N7093" t="s">
        <v>5402</v>
      </c>
      <c r="O7093" t="s">
        <v>73</v>
      </c>
      <c r="P7093" t="s">
        <v>105</v>
      </c>
      <c r="Q7093" t="s">
        <v>5403</v>
      </c>
      <c r="R7093" s="19">
        <v>163.44</v>
      </c>
      <c r="S7093" s="17">
        <v>3</v>
      </c>
      <c r="T7093" s="20">
        <v>0</v>
      </c>
      <c r="U7093" s="19">
        <v>45.763199999999998</v>
      </c>
      <c r="V7093" s="20">
        <f t="shared" si="550"/>
        <v>0.27999999999999997</v>
      </c>
      <c r="W7093" s="17">
        <f t="shared" si="551"/>
        <v>2015</v>
      </c>
      <c r="X7093" t="str">
        <f t="shared" si="552"/>
        <v>Jan-2015</v>
      </c>
      <c r="Y7093" s="17">
        <f t="shared" si="553"/>
        <v>4</v>
      </c>
      <c r="Z7093" t="str">
        <f t="shared" si="554"/>
        <v>0% (No Discount)</v>
      </c>
      <c r="AA7093" s="17">
        <f>IF(COUNTIF($B$2:B7093,B7093)=1,1,0)</f>
        <v>0</v>
      </c>
      <c r="AB7093" s="17">
        <f>IF(COUNTIF($F$2:F7093,F7093)=1,1,0)</f>
        <v>0</v>
      </c>
    </row>
    <row r="7094" spans="1:28" x14ac:dyDescent="0.2">
      <c r="A7094" s="17">
        <v>7093</v>
      </c>
      <c r="B7094" t="s">
        <v>9317</v>
      </c>
      <c r="C7094" s="18">
        <v>42013</v>
      </c>
      <c r="D7094" s="18">
        <v>42017</v>
      </c>
      <c r="E7094" t="s">
        <v>77</v>
      </c>
      <c r="F7094" t="s">
        <v>4522</v>
      </c>
      <c r="G7094" t="s">
        <v>4523</v>
      </c>
      <c r="H7094" t="s">
        <v>53</v>
      </c>
      <c r="I7094" t="s">
        <v>54</v>
      </c>
      <c r="J7094" t="s">
        <v>55</v>
      </c>
      <c r="K7094" t="s">
        <v>56</v>
      </c>
      <c r="L7094">
        <v>42420</v>
      </c>
      <c r="M7094" t="s">
        <v>57</v>
      </c>
      <c r="N7094" t="s">
        <v>5798</v>
      </c>
      <c r="O7094" t="s">
        <v>73</v>
      </c>
      <c r="P7094" t="s">
        <v>95</v>
      </c>
      <c r="Q7094" t="s">
        <v>5799</v>
      </c>
      <c r="R7094" s="19">
        <v>42.76</v>
      </c>
      <c r="S7094" s="17">
        <v>2</v>
      </c>
      <c r="T7094" s="20">
        <v>0</v>
      </c>
      <c r="U7094" s="19">
        <v>11.117599999999999</v>
      </c>
      <c r="V7094" s="20">
        <f t="shared" si="550"/>
        <v>0.26</v>
      </c>
      <c r="W7094" s="17">
        <f t="shared" si="551"/>
        <v>2015</v>
      </c>
      <c r="X7094" t="str">
        <f t="shared" si="552"/>
        <v>Jan-2015</v>
      </c>
      <c r="Y7094" s="17">
        <f t="shared" si="553"/>
        <v>4</v>
      </c>
      <c r="Z7094" t="str">
        <f t="shared" si="554"/>
        <v>0% (No Discount)</v>
      </c>
      <c r="AA7094" s="17">
        <f>IF(COUNTIF($B$2:B7094,B7094)=1,1,0)</f>
        <v>0</v>
      </c>
      <c r="AB7094" s="17">
        <f>IF(COUNTIF($F$2:F7094,F7094)=1,1,0)</f>
        <v>0</v>
      </c>
    </row>
    <row r="7095" spans="1:28" x14ac:dyDescent="0.2">
      <c r="A7095" s="17">
        <v>7094</v>
      </c>
      <c r="B7095" t="s">
        <v>9317</v>
      </c>
      <c r="C7095" s="18">
        <v>42013</v>
      </c>
      <c r="D7095" s="18">
        <v>42017</v>
      </c>
      <c r="E7095" t="s">
        <v>77</v>
      </c>
      <c r="F7095" t="s">
        <v>4522</v>
      </c>
      <c r="G7095" t="s">
        <v>4523</v>
      </c>
      <c r="H7095" t="s">
        <v>53</v>
      </c>
      <c r="I7095" t="s">
        <v>54</v>
      </c>
      <c r="J7095" t="s">
        <v>55</v>
      </c>
      <c r="K7095" t="s">
        <v>56</v>
      </c>
      <c r="L7095">
        <v>42420</v>
      </c>
      <c r="M7095" t="s">
        <v>57</v>
      </c>
      <c r="N7095" t="s">
        <v>6686</v>
      </c>
      <c r="O7095" t="s">
        <v>73</v>
      </c>
      <c r="P7095" t="s">
        <v>117</v>
      </c>
      <c r="Q7095" t="s">
        <v>6687</v>
      </c>
      <c r="R7095" s="19">
        <v>51.55</v>
      </c>
      <c r="S7095" s="17">
        <v>5</v>
      </c>
      <c r="T7095" s="20">
        <v>0</v>
      </c>
      <c r="U7095" s="19">
        <v>24.2285</v>
      </c>
      <c r="V7095" s="20">
        <f t="shared" si="550"/>
        <v>0.47000000000000003</v>
      </c>
      <c r="W7095" s="17">
        <f t="shared" si="551"/>
        <v>2015</v>
      </c>
      <c r="X7095" t="str">
        <f t="shared" si="552"/>
        <v>Jan-2015</v>
      </c>
      <c r="Y7095" s="17">
        <f t="shared" si="553"/>
        <v>4</v>
      </c>
      <c r="Z7095" t="str">
        <f t="shared" si="554"/>
        <v>0% (No Discount)</v>
      </c>
      <c r="AA7095" s="17">
        <f>IF(COUNTIF($B$2:B7095,B7095)=1,1,0)</f>
        <v>0</v>
      </c>
      <c r="AB7095" s="17">
        <f>IF(COUNTIF($F$2:F7095,F7095)=1,1,0)</f>
        <v>0</v>
      </c>
    </row>
    <row r="7096" spans="1:28" x14ac:dyDescent="0.2">
      <c r="A7096" s="17">
        <v>7095</v>
      </c>
      <c r="B7096" t="s">
        <v>9318</v>
      </c>
      <c r="C7096" s="18">
        <v>42044</v>
      </c>
      <c r="D7096" s="18">
        <v>42048</v>
      </c>
      <c r="E7096" t="s">
        <v>50</v>
      </c>
      <c r="F7096" t="s">
        <v>4572</v>
      </c>
      <c r="G7096" t="s">
        <v>4573</v>
      </c>
      <c r="H7096" t="s">
        <v>53</v>
      </c>
      <c r="I7096" t="s">
        <v>54</v>
      </c>
      <c r="J7096" t="s">
        <v>384</v>
      </c>
      <c r="K7096" t="s">
        <v>238</v>
      </c>
      <c r="L7096">
        <v>62521</v>
      </c>
      <c r="M7096" t="s">
        <v>132</v>
      </c>
      <c r="N7096" t="s">
        <v>1210</v>
      </c>
      <c r="O7096" t="s">
        <v>98</v>
      </c>
      <c r="P7096" t="s">
        <v>188</v>
      </c>
      <c r="Q7096" t="s">
        <v>1211</v>
      </c>
      <c r="R7096" s="19">
        <v>479.952</v>
      </c>
      <c r="S7096" s="17">
        <v>6</v>
      </c>
      <c r="T7096" s="20">
        <v>0.2</v>
      </c>
      <c r="U7096" s="19">
        <v>89.991</v>
      </c>
      <c r="V7096" s="20">
        <f t="shared" si="550"/>
        <v>0.1875</v>
      </c>
      <c r="W7096" s="17">
        <f t="shared" si="551"/>
        <v>2015</v>
      </c>
      <c r="X7096" t="str">
        <f t="shared" si="552"/>
        <v>Feb-2015</v>
      </c>
      <c r="Y7096" s="17">
        <f t="shared" si="553"/>
        <v>4</v>
      </c>
      <c r="Z7096" t="str">
        <f t="shared" si="554"/>
        <v>11-20%</v>
      </c>
      <c r="AA7096" s="17">
        <f>IF(COUNTIF($B$2:B7096,B7096)=1,1,0)</f>
        <v>1</v>
      </c>
      <c r="AB7096" s="17">
        <f>IF(COUNTIF($F$2:F7096,F7096)=1,1,0)</f>
        <v>0</v>
      </c>
    </row>
    <row r="7097" spans="1:28" x14ac:dyDescent="0.2">
      <c r="A7097" s="17">
        <v>7096</v>
      </c>
      <c r="B7097" t="s">
        <v>9319</v>
      </c>
      <c r="C7097" s="18">
        <v>42601</v>
      </c>
      <c r="D7097" s="18">
        <v>42602</v>
      </c>
      <c r="E7097" t="s">
        <v>215</v>
      </c>
      <c r="F7097" t="s">
        <v>2210</v>
      </c>
      <c r="G7097" t="s">
        <v>2211</v>
      </c>
      <c r="H7097" t="s">
        <v>53</v>
      </c>
      <c r="I7097" t="s">
        <v>54</v>
      </c>
      <c r="J7097" t="s">
        <v>293</v>
      </c>
      <c r="K7097" t="s">
        <v>294</v>
      </c>
      <c r="L7097">
        <v>10009</v>
      </c>
      <c r="M7097" t="s">
        <v>175</v>
      </c>
      <c r="N7097" t="s">
        <v>3946</v>
      </c>
      <c r="O7097" t="s">
        <v>73</v>
      </c>
      <c r="P7097" t="s">
        <v>102</v>
      </c>
      <c r="Q7097" t="s">
        <v>3947</v>
      </c>
      <c r="R7097" s="19">
        <v>146.68799999999999</v>
      </c>
      <c r="S7097" s="17">
        <v>6</v>
      </c>
      <c r="T7097" s="20">
        <v>0.2</v>
      </c>
      <c r="U7097" s="19">
        <v>55.008000000000003</v>
      </c>
      <c r="V7097" s="20">
        <f t="shared" si="550"/>
        <v>0.37500000000000006</v>
      </c>
      <c r="W7097" s="17">
        <f t="shared" si="551"/>
        <v>2016</v>
      </c>
      <c r="X7097" t="str">
        <f t="shared" si="552"/>
        <v>Aug-2016</v>
      </c>
      <c r="Y7097" s="17">
        <f t="shared" si="553"/>
        <v>1</v>
      </c>
      <c r="Z7097" t="str">
        <f t="shared" si="554"/>
        <v>11-20%</v>
      </c>
      <c r="AA7097" s="17">
        <f>IF(COUNTIF($B$2:B7097,B7097)=1,1,0)</f>
        <v>1</v>
      </c>
      <c r="AB7097" s="17">
        <f>IF(COUNTIF($F$2:F7097,F7097)=1,1,0)</f>
        <v>0</v>
      </c>
    </row>
    <row r="7098" spans="1:28" x14ac:dyDescent="0.2">
      <c r="A7098" s="17">
        <v>7097</v>
      </c>
      <c r="B7098" t="s">
        <v>9319</v>
      </c>
      <c r="C7098" s="18">
        <v>42601</v>
      </c>
      <c r="D7098" s="18">
        <v>42602</v>
      </c>
      <c r="E7098" t="s">
        <v>215</v>
      </c>
      <c r="F7098" t="s">
        <v>2210</v>
      </c>
      <c r="G7098" t="s">
        <v>2211</v>
      </c>
      <c r="H7098" t="s">
        <v>53</v>
      </c>
      <c r="I7098" t="s">
        <v>54</v>
      </c>
      <c r="J7098" t="s">
        <v>293</v>
      </c>
      <c r="K7098" t="s">
        <v>294</v>
      </c>
      <c r="L7098">
        <v>10009</v>
      </c>
      <c r="M7098" t="s">
        <v>175</v>
      </c>
      <c r="N7098" t="s">
        <v>7024</v>
      </c>
      <c r="O7098" t="s">
        <v>73</v>
      </c>
      <c r="P7098" t="s">
        <v>102</v>
      </c>
      <c r="Q7098" t="s">
        <v>7025</v>
      </c>
      <c r="R7098" s="19">
        <v>276.78399999999999</v>
      </c>
      <c r="S7098" s="17">
        <v>2</v>
      </c>
      <c r="T7098" s="20">
        <v>0.2</v>
      </c>
      <c r="U7098" s="19">
        <v>89.954800000000006</v>
      </c>
      <c r="V7098" s="20">
        <f t="shared" si="550"/>
        <v>0.32500000000000001</v>
      </c>
      <c r="W7098" s="17">
        <f t="shared" si="551"/>
        <v>2016</v>
      </c>
      <c r="X7098" t="str">
        <f t="shared" si="552"/>
        <v>Aug-2016</v>
      </c>
      <c r="Y7098" s="17">
        <f t="shared" si="553"/>
        <v>1</v>
      </c>
      <c r="Z7098" t="str">
        <f t="shared" si="554"/>
        <v>11-20%</v>
      </c>
      <c r="AA7098" s="17">
        <f>IF(COUNTIF($B$2:B7098,B7098)=1,1,0)</f>
        <v>0</v>
      </c>
      <c r="AB7098" s="17">
        <f>IF(COUNTIF($F$2:F7098,F7098)=1,1,0)</f>
        <v>0</v>
      </c>
    </row>
    <row r="7099" spans="1:28" x14ac:dyDescent="0.2">
      <c r="A7099" s="17">
        <v>7098</v>
      </c>
      <c r="B7099" t="s">
        <v>9319</v>
      </c>
      <c r="C7099" s="18">
        <v>42601</v>
      </c>
      <c r="D7099" s="18">
        <v>42602</v>
      </c>
      <c r="E7099" t="s">
        <v>215</v>
      </c>
      <c r="F7099" t="s">
        <v>2210</v>
      </c>
      <c r="G7099" t="s">
        <v>2211</v>
      </c>
      <c r="H7099" t="s">
        <v>53</v>
      </c>
      <c r="I7099" t="s">
        <v>54</v>
      </c>
      <c r="J7099" t="s">
        <v>293</v>
      </c>
      <c r="K7099" t="s">
        <v>294</v>
      </c>
      <c r="L7099">
        <v>10009</v>
      </c>
      <c r="M7099" t="s">
        <v>175</v>
      </c>
      <c r="N7099" t="s">
        <v>3379</v>
      </c>
      <c r="O7099" t="s">
        <v>73</v>
      </c>
      <c r="P7099" t="s">
        <v>102</v>
      </c>
      <c r="Q7099" t="s">
        <v>3380</v>
      </c>
      <c r="R7099" s="19">
        <v>25.32</v>
      </c>
      <c r="S7099" s="17">
        <v>5</v>
      </c>
      <c r="T7099" s="20">
        <v>0.2</v>
      </c>
      <c r="U7099" s="19">
        <v>9.1784999999999997</v>
      </c>
      <c r="V7099" s="20">
        <f t="shared" si="550"/>
        <v>0.36249999999999999</v>
      </c>
      <c r="W7099" s="17">
        <f t="shared" si="551"/>
        <v>2016</v>
      </c>
      <c r="X7099" t="str">
        <f t="shared" si="552"/>
        <v>Aug-2016</v>
      </c>
      <c r="Y7099" s="17">
        <f t="shared" si="553"/>
        <v>1</v>
      </c>
      <c r="Z7099" t="str">
        <f t="shared" si="554"/>
        <v>11-20%</v>
      </c>
      <c r="AA7099" s="17">
        <f>IF(COUNTIF($B$2:B7099,B7099)=1,1,0)</f>
        <v>0</v>
      </c>
      <c r="AB7099" s="17">
        <f>IF(COUNTIF($F$2:F7099,F7099)=1,1,0)</f>
        <v>0</v>
      </c>
    </row>
    <row r="7100" spans="1:28" x14ac:dyDescent="0.2">
      <c r="A7100" s="17">
        <v>7099</v>
      </c>
      <c r="B7100" t="s">
        <v>9320</v>
      </c>
      <c r="C7100" s="18">
        <v>43045</v>
      </c>
      <c r="D7100" s="18">
        <v>43049</v>
      </c>
      <c r="E7100" t="s">
        <v>77</v>
      </c>
      <c r="F7100" t="s">
        <v>2232</v>
      </c>
      <c r="G7100" t="s">
        <v>2233</v>
      </c>
      <c r="H7100" t="s">
        <v>53</v>
      </c>
      <c r="I7100" t="s">
        <v>54</v>
      </c>
      <c r="J7100" t="s">
        <v>293</v>
      </c>
      <c r="K7100" t="s">
        <v>294</v>
      </c>
      <c r="L7100">
        <v>10011</v>
      </c>
      <c r="M7100" t="s">
        <v>175</v>
      </c>
      <c r="N7100" t="s">
        <v>8213</v>
      </c>
      <c r="O7100" t="s">
        <v>73</v>
      </c>
      <c r="P7100" t="s">
        <v>117</v>
      </c>
      <c r="Q7100" t="s">
        <v>8214</v>
      </c>
      <c r="R7100" s="19">
        <v>318.95999999999998</v>
      </c>
      <c r="S7100" s="17">
        <v>9</v>
      </c>
      <c r="T7100" s="20">
        <v>0</v>
      </c>
      <c r="U7100" s="19">
        <v>149.91120000000001</v>
      </c>
      <c r="V7100" s="20">
        <f t="shared" si="550"/>
        <v>0.47000000000000003</v>
      </c>
      <c r="W7100" s="17">
        <f t="shared" si="551"/>
        <v>2017</v>
      </c>
      <c r="X7100" t="str">
        <f t="shared" si="552"/>
        <v>Nov-2017</v>
      </c>
      <c r="Y7100" s="17">
        <f t="shared" si="553"/>
        <v>4</v>
      </c>
      <c r="Z7100" t="str">
        <f t="shared" si="554"/>
        <v>0% (No Discount)</v>
      </c>
      <c r="AA7100" s="17">
        <f>IF(COUNTIF($B$2:B7100,B7100)=1,1,0)</f>
        <v>1</v>
      </c>
      <c r="AB7100" s="17">
        <f>IF(COUNTIF($F$2:F7100,F7100)=1,1,0)</f>
        <v>0</v>
      </c>
    </row>
    <row r="7101" spans="1:28" x14ac:dyDescent="0.2">
      <c r="A7101" s="17">
        <v>7100</v>
      </c>
      <c r="B7101" t="s">
        <v>9321</v>
      </c>
      <c r="C7101" s="18">
        <v>42364</v>
      </c>
      <c r="D7101" s="18">
        <v>42368</v>
      </c>
      <c r="E7101" t="s">
        <v>50</v>
      </c>
      <c r="F7101" t="s">
        <v>5914</v>
      </c>
      <c r="G7101" t="s">
        <v>5915</v>
      </c>
      <c r="H7101" t="s">
        <v>53</v>
      </c>
      <c r="I7101" t="s">
        <v>54</v>
      </c>
      <c r="J7101" t="s">
        <v>293</v>
      </c>
      <c r="K7101" t="s">
        <v>294</v>
      </c>
      <c r="L7101">
        <v>10009</v>
      </c>
      <c r="M7101" t="s">
        <v>175</v>
      </c>
      <c r="N7101" t="s">
        <v>8213</v>
      </c>
      <c r="O7101" t="s">
        <v>73</v>
      </c>
      <c r="P7101" t="s">
        <v>117</v>
      </c>
      <c r="Q7101" t="s">
        <v>8214</v>
      </c>
      <c r="R7101" s="19">
        <v>212.64</v>
      </c>
      <c r="S7101" s="17">
        <v>6</v>
      </c>
      <c r="T7101" s="20">
        <v>0</v>
      </c>
      <c r="U7101" s="19">
        <v>99.940799999999996</v>
      </c>
      <c r="V7101" s="20">
        <f t="shared" si="550"/>
        <v>0.47000000000000003</v>
      </c>
      <c r="W7101" s="17">
        <f t="shared" si="551"/>
        <v>2015</v>
      </c>
      <c r="X7101" t="str">
        <f t="shared" si="552"/>
        <v>Dec-2015</v>
      </c>
      <c r="Y7101" s="17">
        <f t="shared" si="553"/>
        <v>4</v>
      </c>
      <c r="Z7101" t="str">
        <f t="shared" si="554"/>
        <v>0% (No Discount)</v>
      </c>
      <c r="AA7101" s="17">
        <f>IF(COUNTIF($B$2:B7101,B7101)=1,1,0)</f>
        <v>1</v>
      </c>
      <c r="AB7101" s="17">
        <f>IF(COUNTIF($F$2:F7101,F7101)=1,1,0)</f>
        <v>0</v>
      </c>
    </row>
    <row r="7102" spans="1:28" x14ac:dyDescent="0.2">
      <c r="A7102" s="17">
        <v>7101</v>
      </c>
      <c r="B7102" t="s">
        <v>9322</v>
      </c>
      <c r="C7102" s="18">
        <v>41966</v>
      </c>
      <c r="D7102" s="18">
        <v>41971</v>
      </c>
      <c r="E7102" t="s">
        <v>77</v>
      </c>
      <c r="F7102" t="s">
        <v>2732</v>
      </c>
      <c r="G7102" t="s">
        <v>2733</v>
      </c>
      <c r="H7102" t="s">
        <v>53</v>
      </c>
      <c r="I7102" t="s">
        <v>54</v>
      </c>
      <c r="J7102" t="s">
        <v>650</v>
      </c>
      <c r="K7102" t="s">
        <v>337</v>
      </c>
      <c r="L7102">
        <v>85254</v>
      </c>
      <c r="M7102" t="s">
        <v>71</v>
      </c>
      <c r="N7102" t="s">
        <v>4723</v>
      </c>
      <c r="O7102" t="s">
        <v>73</v>
      </c>
      <c r="P7102" t="s">
        <v>200</v>
      </c>
      <c r="Q7102" t="s">
        <v>698</v>
      </c>
      <c r="R7102" s="19">
        <v>23.472000000000001</v>
      </c>
      <c r="S7102" s="17">
        <v>3</v>
      </c>
      <c r="T7102" s="20">
        <v>0.2</v>
      </c>
      <c r="U7102" s="19">
        <v>8.8019999999999996</v>
      </c>
      <c r="V7102" s="20">
        <f t="shared" si="550"/>
        <v>0.37499999999999994</v>
      </c>
      <c r="W7102" s="17">
        <f t="shared" si="551"/>
        <v>2014</v>
      </c>
      <c r="X7102" t="str">
        <f t="shared" si="552"/>
        <v>Nov-2014</v>
      </c>
      <c r="Y7102" s="17">
        <f t="shared" si="553"/>
        <v>5</v>
      </c>
      <c r="Z7102" t="str">
        <f t="shared" si="554"/>
        <v>11-20%</v>
      </c>
      <c r="AA7102" s="17">
        <f>IF(COUNTIF($B$2:B7102,B7102)=1,1,0)</f>
        <v>1</v>
      </c>
      <c r="AB7102" s="17">
        <f>IF(COUNTIF($F$2:F7102,F7102)=1,1,0)</f>
        <v>0</v>
      </c>
    </row>
    <row r="7103" spans="1:28" x14ac:dyDescent="0.2">
      <c r="A7103" s="17">
        <v>7102</v>
      </c>
      <c r="B7103" t="s">
        <v>9323</v>
      </c>
      <c r="C7103" s="18">
        <v>42583</v>
      </c>
      <c r="D7103" s="18">
        <v>42587</v>
      </c>
      <c r="E7103" t="s">
        <v>50</v>
      </c>
      <c r="F7103" t="s">
        <v>7322</v>
      </c>
      <c r="G7103" t="s">
        <v>7323</v>
      </c>
      <c r="H7103" t="s">
        <v>68</v>
      </c>
      <c r="I7103" t="s">
        <v>54</v>
      </c>
      <c r="J7103" t="s">
        <v>1646</v>
      </c>
      <c r="K7103" t="s">
        <v>131</v>
      </c>
      <c r="L7103">
        <v>79109</v>
      </c>
      <c r="M7103" t="s">
        <v>132</v>
      </c>
      <c r="N7103" t="s">
        <v>212</v>
      </c>
      <c r="O7103" t="s">
        <v>73</v>
      </c>
      <c r="P7103" t="s">
        <v>117</v>
      </c>
      <c r="Q7103" t="s">
        <v>213</v>
      </c>
      <c r="R7103" s="19">
        <v>19.648</v>
      </c>
      <c r="S7103" s="17">
        <v>2</v>
      </c>
      <c r="T7103" s="20">
        <v>0.2</v>
      </c>
      <c r="U7103" s="19">
        <v>6.6311999999999998</v>
      </c>
      <c r="V7103" s="20">
        <f t="shared" si="550"/>
        <v>0.33749999999999997</v>
      </c>
      <c r="W7103" s="17">
        <f t="shared" si="551"/>
        <v>2016</v>
      </c>
      <c r="X7103" t="str">
        <f t="shared" si="552"/>
        <v>Aug-2016</v>
      </c>
      <c r="Y7103" s="17">
        <f t="shared" si="553"/>
        <v>4</v>
      </c>
      <c r="Z7103" t="str">
        <f t="shared" si="554"/>
        <v>11-20%</v>
      </c>
      <c r="AA7103" s="17">
        <f>IF(COUNTIF($B$2:B7103,B7103)=1,1,0)</f>
        <v>1</v>
      </c>
      <c r="AB7103" s="17">
        <f>IF(COUNTIF($F$2:F7103,F7103)=1,1,0)</f>
        <v>0</v>
      </c>
    </row>
    <row r="7104" spans="1:28" x14ac:dyDescent="0.2">
      <c r="A7104" s="17">
        <v>7103</v>
      </c>
      <c r="B7104" t="s">
        <v>9324</v>
      </c>
      <c r="C7104" s="18">
        <v>41903</v>
      </c>
      <c r="D7104" s="18">
        <v>41906</v>
      </c>
      <c r="E7104" t="s">
        <v>215</v>
      </c>
      <c r="F7104" t="s">
        <v>3453</v>
      </c>
      <c r="G7104" t="s">
        <v>3454</v>
      </c>
      <c r="H7104" t="s">
        <v>53</v>
      </c>
      <c r="I7104" t="s">
        <v>54</v>
      </c>
      <c r="J7104" t="s">
        <v>173</v>
      </c>
      <c r="K7104" t="s">
        <v>174</v>
      </c>
      <c r="L7104">
        <v>19140</v>
      </c>
      <c r="M7104" t="s">
        <v>175</v>
      </c>
      <c r="N7104" t="s">
        <v>1403</v>
      </c>
      <c r="O7104" t="s">
        <v>73</v>
      </c>
      <c r="P7104" t="s">
        <v>102</v>
      </c>
      <c r="Q7104" t="s">
        <v>1404</v>
      </c>
      <c r="R7104" s="19">
        <v>6.57</v>
      </c>
      <c r="S7104" s="17">
        <v>3</v>
      </c>
      <c r="T7104" s="20">
        <v>0.7</v>
      </c>
      <c r="U7104" s="19">
        <v>-5.0369999999999999</v>
      </c>
      <c r="V7104" s="20">
        <f t="shared" si="550"/>
        <v>-0.76666666666666661</v>
      </c>
      <c r="W7104" s="17">
        <f t="shared" si="551"/>
        <v>2014</v>
      </c>
      <c r="X7104" t="str">
        <f t="shared" si="552"/>
        <v>Sep-2014</v>
      </c>
      <c r="Y7104" s="17">
        <f t="shared" si="553"/>
        <v>3</v>
      </c>
      <c r="Z7104" t="str">
        <f t="shared" si="554"/>
        <v>Over 50%</v>
      </c>
      <c r="AA7104" s="17">
        <f>IF(COUNTIF($B$2:B7104,B7104)=1,1,0)</f>
        <v>1</v>
      </c>
      <c r="AB7104" s="17">
        <f>IF(COUNTIF($F$2:F7104,F7104)=1,1,0)</f>
        <v>0</v>
      </c>
    </row>
    <row r="7105" spans="1:28" x14ac:dyDescent="0.2">
      <c r="A7105" s="17">
        <v>7104</v>
      </c>
      <c r="B7105" t="s">
        <v>9325</v>
      </c>
      <c r="C7105" s="18">
        <v>42982</v>
      </c>
      <c r="D7105" s="18">
        <v>42986</v>
      </c>
      <c r="E7105" t="s">
        <v>77</v>
      </c>
      <c r="F7105" t="s">
        <v>3516</v>
      </c>
      <c r="G7105" t="s">
        <v>3517</v>
      </c>
      <c r="H7105" t="s">
        <v>53</v>
      </c>
      <c r="I7105" t="s">
        <v>54</v>
      </c>
      <c r="J7105" t="s">
        <v>2575</v>
      </c>
      <c r="K7105" t="s">
        <v>70</v>
      </c>
      <c r="L7105">
        <v>92704</v>
      </c>
      <c r="M7105" t="s">
        <v>71</v>
      </c>
      <c r="N7105" t="s">
        <v>7598</v>
      </c>
      <c r="O7105" t="s">
        <v>73</v>
      </c>
      <c r="P7105" t="s">
        <v>86</v>
      </c>
      <c r="Q7105" t="s">
        <v>7599</v>
      </c>
      <c r="R7105" s="19">
        <v>421.1</v>
      </c>
      <c r="S7105" s="17">
        <v>2</v>
      </c>
      <c r="T7105" s="20">
        <v>0</v>
      </c>
      <c r="U7105" s="19">
        <v>105.27500000000001</v>
      </c>
      <c r="V7105" s="20">
        <f t="shared" si="550"/>
        <v>0.25</v>
      </c>
      <c r="W7105" s="17">
        <f t="shared" si="551"/>
        <v>2017</v>
      </c>
      <c r="X7105" t="str">
        <f t="shared" si="552"/>
        <v>Sep-2017</v>
      </c>
      <c r="Y7105" s="17">
        <f t="shared" si="553"/>
        <v>4</v>
      </c>
      <c r="Z7105" t="str">
        <f t="shared" si="554"/>
        <v>0% (No Discount)</v>
      </c>
      <c r="AA7105" s="17">
        <f>IF(COUNTIF($B$2:B7105,B7105)=1,1,0)</f>
        <v>1</v>
      </c>
      <c r="AB7105" s="17">
        <f>IF(COUNTIF($F$2:F7105,F7105)=1,1,0)</f>
        <v>0</v>
      </c>
    </row>
    <row r="7106" spans="1:28" x14ac:dyDescent="0.2">
      <c r="A7106" s="17">
        <v>7105</v>
      </c>
      <c r="B7106" t="s">
        <v>9326</v>
      </c>
      <c r="C7106" s="18">
        <v>42905</v>
      </c>
      <c r="D7106" s="18">
        <v>42907</v>
      </c>
      <c r="E7106" t="s">
        <v>50</v>
      </c>
      <c r="F7106" t="s">
        <v>4652</v>
      </c>
      <c r="G7106" t="s">
        <v>4653</v>
      </c>
      <c r="H7106" t="s">
        <v>68</v>
      </c>
      <c r="I7106" t="s">
        <v>54</v>
      </c>
      <c r="J7106" t="s">
        <v>634</v>
      </c>
      <c r="K7106" t="s">
        <v>525</v>
      </c>
      <c r="L7106">
        <v>43055</v>
      </c>
      <c r="M7106" t="s">
        <v>175</v>
      </c>
      <c r="N7106" t="s">
        <v>1310</v>
      </c>
      <c r="O7106" t="s">
        <v>59</v>
      </c>
      <c r="P7106" t="s">
        <v>63</v>
      </c>
      <c r="Q7106" t="s">
        <v>1311</v>
      </c>
      <c r="R7106" s="19">
        <v>760.11599999999999</v>
      </c>
      <c r="S7106" s="17">
        <v>6</v>
      </c>
      <c r="T7106" s="20">
        <v>0.3</v>
      </c>
      <c r="U7106" s="19">
        <v>-43.435200000000002</v>
      </c>
      <c r="V7106" s="20">
        <f t="shared" ref="V7106:V7169" si="555">IFERROR(U7106/R7106,0)</f>
        <v>-5.7142857142857148E-2</v>
      </c>
      <c r="W7106" s="17">
        <f t="shared" ref="W7106:W7169" si="556">YEAR(C7106)</f>
        <v>2017</v>
      </c>
      <c r="X7106" t="str">
        <f t="shared" ref="X7106:X7169" si="557">TEXT(C7106,"mmm-yyyy")</f>
        <v>Jun-2017</v>
      </c>
      <c r="Y7106" s="17">
        <f t="shared" ref="Y7106:Y7169" si="558">D7106-C7106</f>
        <v>2</v>
      </c>
      <c r="Z7106" t="str">
        <f t="shared" ref="Z7106:Z7169" si="559">IF(T7106=0,"0% (No Discount)",IF(T7106&lt;=0.1,"1-10%",IF(T7106&lt;=0.2,"11-20%",IF(T7106&lt;=0.3,"21-30%",IF(T7106&lt;=0.4,"31-40%",IF(T7106&lt;=0.5,"41-50%","Over 50%"))))))</f>
        <v>21-30%</v>
      </c>
      <c r="AA7106" s="17">
        <f>IF(COUNTIF($B$2:B7106,B7106)=1,1,0)</f>
        <v>1</v>
      </c>
      <c r="AB7106" s="17">
        <f>IF(COUNTIF($F$2:F7106,F7106)=1,1,0)</f>
        <v>0</v>
      </c>
    </row>
    <row r="7107" spans="1:28" x14ac:dyDescent="0.2">
      <c r="A7107" s="17">
        <v>7106</v>
      </c>
      <c r="B7107" t="s">
        <v>9326</v>
      </c>
      <c r="C7107" s="18">
        <v>42905</v>
      </c>
      <c r="D7107" s="18">
        <v>42907</v>
      </c>
      <c r="E7107" t="s">
        <v>50</v>
      </c>
      <c r="F7107" t="s">
        <v>4652</v>
      </c>
      <c r="G7107" t="s">
        <v>4653</v>
      </c>
      <c r="H7107" t="s">
        <v>68</v>
      </c>
      <c r="I7107" t="s">
        <v>54</v>
      </c>
      <c r="J7107" t="s">
        <v>634</v>
      </c>
      <c r="K7107" t="s">
        <v>525</v>
      </c>
      <c r="L7107">
        <v>43055</v>
      </c>
      <c r="M7107" t="s">
        <v>175</v>
      </c>
      <c r="N7107" t="s">
        <v>5689</v>
      </c>
      <c r="O7107" t="s">
        <v>59</v>
      </c>
      <c r="P7107" t="s">
        <v>92</v>
      </c>
      <c r="Q7107" t="s">
        <v>5690</v>
      </c>
      <c r="R7107" s="19">
        <v>38.783999999999999</v>
      </c>
      <c r="S7107" s="17">
        <v>3</v>
      </c>
      <c r="T7107" s="20">
        <v>0.2</v>
      </c>
      <c r="U7107" s="19">
        <v>7.2720000000000002</v>
      </c>
      <c r="V7107" s="20">
        <f t="shared" si="555"/>
        <v>0.1875</v>
      </c>
      <c r="W7107" s="17">
        <f t="shared" si="556"/>
        <v>2017</v>
      </c>
      <c r="X7107" t="str">
        <f t="shared" si="557"/>
        <v>Jun-2017</v>
      </c>
      <c r="Y7107" s="17">
        <f t="shared" si="558"/>
        <v>2</v>
      </c>
      <c r="Z7107" t="str">
        <f t="shared" si="559"/>
        <v>11-20%</v>
      </c>
      <c r="AA7107" s="17">
        <f>IF(COUNTIF($B$2:B7107,B7107)=1,1,0)</f>
        <v>0</v>
      </c>
      <c r="AB7107" s="17">
        <f>IF(COUNTIF($F$2:F7107,F7107)=1,1,0)</f>
        <v>0</v>
      </c>
    </row>
    <row r="7108" spans="1:28" x14ac:dyDescent="0.2">
      <c r="A7108" s="17">
        <v>7107</v>
      </c>
      <c r="B7108" t="s">
        <v>9326</v>
      </c>
      <c r="C7108" s="18">
        <v>42905</v>
      </c>
      <c r="D7108" s="18">
        <v>42907</v>
      </c>
      <c r="E7108" t="s">
        <v>50</v>
      </c>
      <c r="F7108" t="s">
        <v>4652</v>
      </c>
      <c r="G7108" t="s">
        <v>4653</v>
      </c>
      <c r="H7108" t="s">
        <v>68</v>
      </c>
      <c r="I7108" t="s">
        <v>54</v>
      </c>
      <c r="J7108" t="s">
        <v>634</v>
      </c>
      <c r="K7108" t="s">
        <v>525</v>
      </c>
      <c r="L7108">
        <v>43055</v>
      </c>
      <c r="M7108" t="s">
        <v>175</v>
      </c>
      <c r="N7108" t="s">
        <v>7180</v>
      </c>
      <c r="O7108" t="s">
        <v>98</v>
      </c>
      <c r="P7108" t="s">
        <v>188</v>
      </c>
      <c r="Q7108" t="s">
        <v>7181</v>
      </c>
      <c r="R7108" s="19">
        <v>122.328</v>
      </c>
      <c r="S7108" s="17">
        <v>9</v>
      </c>
      <c r="T7108" s="20">
        <v>0.2</v>
      </c>
      <c r="U7108" s="19">
        <v>1.5290999999999999</v>
      </c>
      <c r="V7108" s="20">
        <f t="shared" si="555"/>
        <v>1.2499999999999999E-2</v>
      </c>
      <c r="W7108" s="17">
        <f t="shared" si="556"/>
        <v>2017</v>
      </c>
      <c r="X7108" t="str">
        <f t="shared" si="557"/>
        <v>Jun-2017</v>
      </c>
      <c r="Y7108" s="17">
        <f t="shared" si="558"/>
        <v>2</v>
      </c>
      <c r="Z7108" t="str">
        <f t="shared" si="559"/>
        <v>11-20%</v>
      </c>
      <c r="AA7108" s="17">
        <f>IF(COUNTIF($B$2:B7108,B7108)=1,1,0)</f>
        <v>0</v>
      </c>
      <c r="AB7108" s="17">
        <f>IF(COUNTIF($F$2:F7108,F7108)=1,1,0)</f>
        <v>0</v>
      </c>
    </row>
    <row r="7109" spans="1:28" x14ac:dyDescent="0.2">
      <c r="A7109" s="17">
        <v>7108</v>
      </c>
      <c r="B7109" t="s">
        <v>9327</v>
      </c>
      <c r="C7109" s="18">
        <v>42479</v>
      </c>
      <c r="D7109" s="18">
        <v>42486</v>
      </c>
      <c r="E7109" t="s">
        <v>77</v>
      </c>
      <c r="F7109" t="s">
        <v>317</v>
      </c>
      <c r="G7109" t="s">
        <v>318</v>
      </c>
      <c r="H7109" t="s">
        <v>53</v>
      </c>
      <c r="I7109" t="s">
        <v>54</v>
      </c>
      <c r="J7109" t="s">
        <v>293</v>
      </c>
      <c r="K7109" t="s">
        <v>294</v>
      </c>
      <c r="L7109">
        <v>10035</v>
      </c>
      <c r="M7109" t="s">
        <v>175</v>
      </c>
      <c r="N7109" t="s">
        <v>2818</v>
      </c>
      <c r="O7109" t="s">
        <v>98</v>
      </c>
      <c r="P7109" t="s">
        <v>99</v>
      </c>
      <c r="Q7109" t="s">
        <v>2819</v>
      </c>
      <c r="R7109" s="19">
        <v>25.98</v>
      </c>
      <c r="S7109" s="17">
        <v>2</v>
      </c>
      <c r="T7109" s="20">
        <v>0</v>
      </c>
      <c r="U7109" s="19">
        <v>0.77939999999999998</v>
      </c>
      <c r="V7109" s="20">
        <f t="shared" si="555"/>
        <v>0.03</v>
      </c>
      <c r="W7109" s="17">
        <f t="shared" si="556"/>
        <v>2016</v>
      </c>
      <c r="X7109" t="str">
        <f t="shared" si="557"/>
        <v>Apr-2016</v>
      </c>
      <c r="Y7109" s="17">
        <f t="shared" si="558"/>
        <v>7</v>
      </c>
      <c r="Z7109" t="str">
        <f t="shared" si="559"/>
        <v>0% (No Discount)</v>
      </c>
      <c r="AA7109" s="17">
        <f>IF(COUNTIF($B$2:B7109,B7109)=1,1,0)</f>
        <v>1</v>
      </c>
      <c r="AB7109" s="17">
        <f>IF(COUNTIF($F$2:F7109,F7109)=1,1,0)</f>
        <v>0</v>
      </c>
    </row>
    <row r="7110" spans="1:28" x14ac:dyDescent="0.2">
      <c r="A7110" s="17">
        <v>7109</v>
      </c>
      <c r="B7110" t="s">
        <v>9327</v>
      </c>
      <c r="C7110" s="18">
        <v>42479</v>
      </c>
      <c r="D7110" s="18">
        <v>42486</v>
      </c>
      <c r="E7110" t="s">
        <v>77</v>
      </c>
      <c r="F7110" t="s">
        <v>317</v>
      </c>
      <c r="G7110" t="s">
        <v>318</v>
      </c>
      <c r="H7110" t="s">
        <v>53</v>
      </c>
      <c r="I7110" t="s">
        <v>54</v>
      </c>
      <c r="J7110" t="s">
        <v>293</v>
      </c>
      <c r="K7110" t="s">
        <v>294</v>
      </c>
      <c r="L7110">
        <v>10035</v>
      </c>
      <c r="M7110" t="s">
        <v>175</v>
      </c>
      <c r="N7110" t="s">
        <v>4846</v>
      </c>
      <c r="O7110" t="s">
        <v>73</v>
      </c>
      <c r="P7110" t="s">
        <v>95</v>
      </c>
      <c r="Q7110" t="s">
        <v>4847</v>
      </c>
      <c r="R7110" s="19">
        <v>3.28</v>
      </c>
      <c r="S7110" s="17">
        <v>2</v>
      </c>
      <c r="T7110" s="20">
        <v>0</v>
      </c>
      <c r="U7110" s="19">
        <v>1.476</v>
      </c>
      <c r="V7110" s="20">
        <f t="shared" si="555"/>
        <v>0.45</v>
      </c>
      <c r="W7110" s="17">
        <f t="shared" si="556"/>
        <v>2016</v>
      </c>
      <c r="X7110" t="str">
        <f t="shared" si="557"/>
        <v>Apr-2016</v>
      </c>
      <c r="Y7110" s="17">
        <f t="shared" si="558"/>
        <v>7</v>
      </c>
      <c r="Z7110" t="str">
        <f t="shared" si="559"/>
        <v>0% (No Discount)</v>
      </c>
      <c r="AA7110" s="17">
        <f>IF(COUNTIF($B$2:B7110,B7110)=1,1,0)</f>
        <v>0</v>
      </c>
      <c r="AB7110" s="17">
        <f>IF(COUNTIF($F$2:F7110,F7110)=1,1,0)</f>
        <v>0</v>
      </c>
    </row>
    <row r="7111" spans="1:28" x14ac:dyDescent="0.2">
      <c r="A7111" s="17">
        <v>7110</v>
      </c>
      <c r="B7111" t="s">
        <v>9327</v>
      </c>
      <c r="C7111" s="18">
        <v>42479</v>
      </c>
      <c r="D7111" s="18">
        <v>42486</v>
      </c>
      <c r="E7111" t="s">
        <v>77</v>
      </c>
      <c r="F7111" t="s">
        <v>317</v>
      </c>
      <c r="G7111" t="s">
        <v>318</v>
      </c>
      <c r="H7111" t="s">
        <v>53</v>
      </c>
      <c r="I7111" t="s">
        <v>54</v>
      </c>
      <c r="J7111" t="s">
        <v>293</v>
      </c>
      <c r="K7111" t="s">
        <v>294</v>
      </c>
      <c r="L7111">
        <v>10035</v>
      </c>
      <c r="M7111" t="s">
        <v>175</v>
      </c>
      <c r="N7111" t="s">
        <v>713</v>
      </c>
      <c r="O7111" t="s">
        <v>73</v>
      </c>
      <c r="P7111" t="s">
        <v>86</v>
      </c>
      <c r="Q7111" t="s">
        <v>714</v>
      </c>
      <c r="R7111" s="19">
        <v>459.88</v>
      </c>
      <c r="S7111" s="17">
        <v>4</v>
      </c>
      <c r="T7111" s="20">
        <v>0</v>
      </c>
      <c r="U7111" s="19">
        <v>13.7964</v>
      </c>
      <c r="V7111" s="20">
        <f t="shared" si="555"/>
        <v>3.0000000000000002E-2</v>
      </c>
      <c r="W7111" s="17">
        <f t="shared" si="556"/>
        <v>2016</v>
      </c>
      <c r="X7111" t="str">
        <f t="shared" si="557"/>
        <v>Apr-2016</v>
      </c>
      <c r="Y7111" s="17">
        <f t="shared" si="558"/>
        <v>7</v>
      </c>
      <c r="Z7111" t="str">
        <f t="shared" si="559"/>
        <v>0% (No Discount)</v>
      </c>
      <c r="AA7111" s="17">
        <f>IF(COUNTIF($B$2:B7111,B7111)=1,1,0)</f>
        <v>0</v>
      </c>
      <c r="AB7111" s="17">
        <f>IF(COUNTIF($F$2:F7111,F7111)=1,1,0)</f>
        <v>0</v>
      </c>
    </row>
    <row r="7112" spans="1:28" x14ac:dyDescent="0.2">
      <c r="A7112" s="17">
        <v>7111</v>
      </c>
      <c r="B7112" t="s">
        <v>9327</v>
      </c>
      <c r="C7112" s="18">
        <v>42479</v>
      </c>
      <c r="D7112" s="18">
        <v>42486</v>
      </c>
      <c r="E7112" t="s">
        <v>77</v>
      </c>
      <c r="F7112" t="s">
        <v>317</v>
      </c>
      <c r="G7112" t="s">
        <v>318</v>
      </c>
      <c r="H7112" t="s">
        <v>53</v>
      </c>
      <c r="I7112" t="s">
        <v>54</v>
      </c>
      <c r="J7112" t="s">
        <v>293</v>
      </c>
      <c r="K7112" t="s">
        <v>294</v>
      </c>
      <c r="L7112">
        <v>10035</v>
      </c>
      <c r="M7112" t="s">
        <v>175</v>
      </c>
      <c r="N7112" t="s">
        <v>6848</v>
      </c>
      <c r="O7112" t="s">
        <v>73</v>
      </c>
      <c r="P7112" t="s">
        <v>606</v>
      </c>
      <c r="Q7112" t="s">
        <v>6849</v>
      </c>
      <c r="R7112" s="19">
        <v>7.76</v>
      </c>
      <c r="S7112" s="17">
        <v>2</v>
      </c>
      <c r="T7112" s="20">
        <v>0</v>
      </c>
      <c r="U7112" s="19">
        <v>2.2504</v>
      </c>
      <c r="V7112" s="20">
        <f t="shared" si="555"/>
        <v>0.28999999999999998</v>
      </c>
      <c r="W7112" s="17">
        <f t="shared" si="556"/>
        <v>2016</v>
      </c>
      <c r="X7112" t="str">
        <f t="shared" si="557"/>
        <v>Apr-2016</v>
      </c>
      <c r="Y7112" s="17">
        <f t="shared" si="558"/>
        <v>7</v>
      </c>
      <c r="Z7112" t="str">
        <f t="shared" si="559"/>
        <v>0% (No Discount)</v>
      </c>
      <c r="AA7112" s="17">
        <f>IF(COUNTIF($B$2:B7112,B7112)=1,1,0)</f>
        <v>0</v>
      </c>
      <c r="AB7112" s="17">
        <f>IF(COUNTIF($F$2:F7112,F7112)=1,1,0)</f>
        <v>0</v>
      </c>
    </row>
    <row r="7113" spans="1:28" x14ac:dyDescent="0.2">
      <c r="A7113" s="17">
        <v>7112</v>
      </c>
      <c r="B7113" t="s">
        <v>9327</v>
      </c>
      <c r="C7113" s="18">
        <v>42479</v>
      </c>
      <c r="D7113" s="18">
        <v>42486</v>
      </c>
      <c r="E7113" t="s">
        <v>77</v>
      </c>
      <c r="F7113" t="s">
        <v>317</v>
      </c>
      <c r="G7113" t="s">
        <v>318</v>
      </c>
      <c r="H7113" t="s">
        <v>53</v>
      </c>
      <c r="I7113" t="s">
        <v>54</v>
      </c>
      <c r="J7113" t="s">
        <v>293</v>
      </c>
      <c r="K7113" t="s">
        <v>294</v>
      </c>
      <c r="L7113">
        <v>10035</v>
      </c>
      <c r="M7113" t="s">
        <v>175</v>
      </c>
      <c r="N7113" t="s">
        <v>3588</v>
      </c>
      <c r="O7113" t="s">
        <v>73</v>
      </c>
      <c r="P7113" t="s">
        <v>95</v>
      </c>
      <c r="Q7113" t="s">
        <v>3589</v>
      </c>
      <c r="R7113" s="19">
        <v>71.959999999999994</v>
      </c>
      <c r="S7113" s="17">
        <v>2</v>
      </c>
      <c r="T7113" s="20">
        <v>0</v>
      </c>
      <c r="U7113" s="19">
        <v>17.989999999999998</v>
      </c>
      <c r="V7113" s="20">
        <f t="shared" si="555"/>
        <v>0.25</v>
      </c>
      <c r="W7113" s="17">
        <f t="shared" si="556"/>
        <v>2016</v>
      </c>
      <c r="X7113" t="str">
        <f t="shared" si="557"/>
        <v>Apr-2016</v>
      </c>
      <c r="Y7113" s="17">
        <f t="shared" si="558"/>
        <v>7</v>
      </c>
      <c r="Z7113" t="str">
        <f t="shared" si="559"/>
        <v>0% (No Discount)</v>
      </c>
      <c r="AA7113" s="17">
        <f>IF(COUNTIF($B$2:B7113,B7113)=1,1,0)</f>
        <v>0</v>
      </c>
      <c r="AB7113" s="17">
        <f>IF(COUNTIF($F$2:F7113,F7113)=1,1,0)</f>
        <v>0</v>
      </c>
    </row>
    <row r="7114" spans="1:28" x14ac:dyDescent="0.2">
      <c r="A7114" s="17">
        <v>7113</v>
      </c>
      <c r="B7114" t="s">
        <v>9327</v>
      </c>
      <c r="C7114" s="18">
        <v>42479</v>
      </c>
      <c r="D7114" s="18">
        <v>42486</v>
      </c>
      <c r="E7114" t="s">
        <v>77</v>
      </c>
      <c r="F7114" t="s">
        <v>317</v>
      </c>
      <c r="G7114" t="s">
        <v>318</v>
      </c>
      <c r="H7114" t="s">
        <v>53</v>
      </c>
      <c r="I7114" t="s">
        <v>54</v>
      </c>
      <c r="J7114" t="s">
        <v>293</v>
      </c>
      <c r="K7114" t="s">
        <v>294</v>
      </c>
      <c r="L7114">
        <v>10035</v>
      </c>
      <c r="M7114" t="s">
        <v>175</v>
      </c>
      <c r="N7114" t="s">
        <v>605</v>
      </c>
      <c r="O7114" t="s">
        <v>73</v>
      </c>
      <c r="P7114" t="s">
        <v>606</v>
      </c>
      <c r="Q7114" t="s">
        <v>607</v>
      </c>
      <c r="R7114" s="19">
        <v>54.9</v>
      </c>
      <c r="S7114" s="17">
        <v>5</v>
      </c>
      <c r="T7114" s="20">
        <v>0</v>
      </c>
      <c r="U7114" s="19">
        <v>15.372</v>
      </c>
      <c r="V7114" s="20">
        <f t="shared" si="555"/>
        <v>0.28000000000000003</v>
      </c>
      <c r="W7114" s="17">
        <f t="shared" si="556"/>
        <v>2016</v>
      </c>
      <c r="X7114" t="str">
        <f t="shared" si="557"/>
        <v>Apr-2016</v>
      </c>
      <c r="Y7114" s="17">
        <f t="shared" si="558"/>
        <v>7</v>
      </c>
      <c r="Z7114" t="str">
        <f t="shared" si="559"/>
        <v>0% (No Discount)</v>
      </c>
      <c r="AA7114" s="17">
        <f>IF(COUNTIF($B$2:B7114,B7114)=1,1,0)</f>
        <v>0</v>
      </c>
      <c r="AB7114" s="17">
        <f>IF(COUNTIF($F$2:F7114,F7114)=1,1,0)</f>
        <v>0</v>
      </c>
    </row>
    <row r="7115" spans="1:28" x14ac:dyDescent="0.2">
      <c r="A7115" s="17">
        <v>7114</v>
      </c>
      <c r="B7115" t="s">
        <v>9327</v>
      </c>
      <c r="C7115" s="18">
        <v>42479</v>
      </c>
      <c r="D7115" s="18">
        <v>42486</v>
      </c>
      <c r="E7115" t="s">
        <v>77</v>
      </c>
      <c r="F7115" t="s">
        <v>317</v>
      </c>
      <c r="G7115" t="s">
        <v>318</v>
      </c>
      <c r="H7115" t="s">
        <v>53</v>
      </c>
      <c r="I7115" t="s">
        <v>54</v>
      </c>
      <c r="J7115" t="s">
        <v>293</v>
      </c>
      <c r="K7115" t="s">
        <v>294</v>
      </c>
      <c r="L7115">
        <v>10035</v>
      </c>
      <c r="M7115" t="s">
        <v>175</v>
      </c>
      <c r="N7115" t="s">
        <v>6172</v>
      </c>
      <c r="O7115" t="s">
        <v>73</v>
      </c>
      <c r="P7115" t="s">
        <v>102</v>
      </c>
      <c r="Q7115" t="s">
        <v>6173</v>
      </c>
      <c r="R7115" s="19">
        <v>9.2799999999999994</v>
      </c>
      <c r="S7115" s="17">
        <v>2</v>
      </c>
      <c r="T7115" s="20">
        <v>0.2</v>
      </c>
      <c r="U7115" s="19">
        <v>3.2480000000000002</v>
      </c>
      <c r="V7115" s="20">
        <f t="shared" si="555"/>
        <v>0.35000000000000003</v>
      </c>
      <c r="W7115" s="17">
        <f t="shared" si="556"/>
        <v>2016</v>
      </c>
      <c r="X7115" t="str">
        <f t="shared" si="557"/>
        <v>Apr-2016</v>
      </c>
      <c r="Y7115" s="17">
        <f t="shared" si="558"/>
        <v>7</v>
      </c>
      <c r="Z7115" t="str">
        <f t="shared" si="559"/>
        <v>11-20%</v>
      </c>
      <c r="AA7115" s="17">
        <f>IF(COUNTIF($B$2:B7115,B7115)=1,1,0)</f>
        <v>0</v>
      </c>
      <c r="AB7115" s="17">
        <f>IF(COUNTIF($F$2:F7115,F7115)=1,1,0)</f>
        <v>0</v>
      </c>
    </row>
    <row r="7116" spans="1:28" x14ac:dyDescent="0.2">
      <c r="A7116" s="17">
        <v>7115</v>
      </c>
      <c r="B7116" t="s">
        <v>9328</v>
      </c>
      <c r="C7116" s="18">
        <v>42495</v>
      </c>
      <c r="D7116" s="18">
        <v>42496</v>
      </c>
      <c r="E7116" t="s">
        <v>215</v>
      </c>
      <c r="F7116" t="s">
        <v>2942</v>
      </c>
      <c r="G7116" t="s">
        <v>2943</v>
      </c>
      <c r="H7116" t="s">
        <v>68</v>
      </c>
      <c r="I7116" t="s">
        <v>54</v>
      </c>
      <c r="J7116" t="s">
        <v>55</v>
      </c>
      <c r="K7116" t="s">
        <v>1423</v>
      </c>
      <c r="L7116">
        <v>89015</v>
      </c>
      <c r="M7116" t="s">
        <v>71</v>
      </c>
      <c r="N7116" t="s">
        <v>7532</v>
      </c>
      <c r="O7116" t="s">
        <v>59</v>
      </c>
      <c r="P7116" t="s">
        <v>83</v>
      </c>
      <c r="Q7116" t="s">
        <v>7533</v>
      </c>
      <c r="R7116" s="19">
        <v>1685.88</v>
      </c>
      <c r="S7116" s="17">
        <v>6</v>
      </c>
      <c r="T7116" s="20">
        <v>0</v>
      </c>
      <c r="U7116" s="19">
        <v>320.31720000000001</v>
      </c>
      <c r="V7116" s="20">
        <f t="shared" si="555"/>
        <v>0.19</v>
      </c>
      <c r="W7116" s="17">
        <f t="shared" si="556"/>
        <v>2016</v>
      </c>
      <c r="X7116" t="str">
        <f t="shared" si="557"/>
        <v>May-2016</v>
      </c>
      <c r="Y7116" s="17">
        <f t="shared" si="558"/>
        <v>1</v>
      </c>
      <c r="Z7116" t="str">
        <f t="shared" si="559"/>
        <v>0% (No Discount)</v>
      </c>
      <c r="AA7116" s="17">
        <f>IF(COUNTIF($B$2:B7116,B7116)=1,1,0)</f>
        <v>1</v>
      </c>
      <c r="AB7116" s="17">
        <f>IF(COUNTIF($F$2:F7116,F7116)=1,1,0)</f>
        <v>0</v>
      </c>
    </row>
    <row r="7117" spans="1:28" x14ac:dyDescent="0.2">
      <c r="A7117" s="17">
        <v>7116</v>
      </c>
      <c r="B7117" t="s">
        <v>9328</v>
      </c>
      <c r="C7117" s="18">
        <v>42495</v>
      </c>
      <c r="D7117" s="18">
        <v>42496</v>
      </c>
      <c r="E7117" t="s">
        <v>215</v>
      </c>
      <c r="F7117" t="s">
        <v>2942</v>
      </c>
      <c r="G7117" t="s">
        <v>2943</v>
      </c>
      <c r="H7117" t="s">
        <v>68</v>
      </c>
      <c r="I7117" t="s">
        <v>54</v>
      </c>
      <c r="J7117" t="s">
        <v>55</v>
      </c>
      <c r="K7117" t="s">
        <v>1423</v>
      </c>
      <c r="L7117">
        <v>89015</v>
      </c>
      <c r="M7117" t="s">
        <v>71</v>
      </c>
      <c r="N7117" t="s">
        <v>777</v>
      </c>
      <c r="O7117" t="s">
        <v>73</v>
      </c>
      <c r="P7117" t="s">
        <v>102</v>
      </c>
      <c r="Q7117" t="s">
        <v>778</v>
      </c>
      <c r="R7117" s="19">
        <v>5.7279999999999998</v>
      </c>
      <c r="S7117" s="17">
        <v>2</v>
      </c>
      <c r="T7117" s="20">
        <v>0.2</v>
      </c>
      <c r="U7117" s="19">
        <v>2.0047999999999999</v>
      </c>
      <c r="V7117" s="20">
        <f t="shared" si="555"/>
        <v>0.35</v>
      </c>
      <c r="W7117" s="17">
        <f t="shared" si="556"/>
        <v>2016</v>
      </c>
      <c r="X7117" t="str">
        <f t="shared" si="557"/>
        <v>May-2016</v>
      </c>
      <c r="Y7117" s="17">
        <f t="shared" si="558"/>
        <v>1</v>
      </c>
      <c r="Z7117" t="str">
        <f t="shared" si="559"/>
        <v>11-20%</v>
      </c>
      <c r="AA7117" s="17">
        <f>IF(COUNTIF($B$2:B7117,B7117)=1,1,0)</f>
        <v>0</v>
      </c>
      <c r="AB7117" s="17">
        <f>IF(COUNTIF($F$2:F7117,F7117)=1,1,0)</f>
        <v>0</v>
      </c>
    </row>
    <row r="7118" spans="1:28" x14ac:dyDescent="0.2">
      <c r="A7118" s="17">
        <v>7117</v>
      </c>
      <c r="B7118" t="s">
        <v>9329</v>
      </c>
      <c r="C7118" s="18">
        <v>41930</v>
      </c>
      <c r="D7118" s="18">
        <v>41935</v>
      </c>
      <c r="E7118" t="s">
        <v>50</v>
      </c>
      <c r="F7118" t="s">
        <v>4148</v>
      </c>
      <c r="G7118" t="s">
        <v>4149</v>
      </c>
      <c r="H7118" t="s">
        <v>53</v>
      </c>
      <c r="I7118" t="s">
        <v>54</v>
      </c>
      <c r="J7118" t="s">
        <v>122</v>
      </c>
      <c r="K7118" t="s">
        <v>123</v>
      </c>
      <c r="L7118">
        <v>98103</v>
      </c>
      <c r="M7118" t="s">
        <v>71</v>
      </c>
      <c r="N7118" t="s">
        <v>4372</v>
      </c>
      <c r="O7118" t="s">
        <v>73</v>
      </c>
      <c r="P7118" t="s">
        <v>117</v>
      </c>
      <c r="Q7118" t="s">
        <v>4373</v>
      </c>
      <c r="R7118" s="19">
        <v>61.96</v>
      </c>
      <c r="S7118" s="17">
        <v>2</v>
      </c>
      <c r="T7118" s="20">
        <v>0</v>
      </c>
      <c r="U7118" s="19">
        <v>27.882000000000001</v>
      </c>
      <c r="V7118" s="20">
        <f t="shared" si="555"/>
        <v>0.45</v>
      </c>
      <c r="W7118" s="17">
        <f t="shared" si="556"/>
        <v>2014</v>
      </c>
      <c r="X7118" t="str">
        <f t="shared" si="557"/>
        <v>Oct-2014</v>
      </c>
      <c r="Y7118" s="17">
        <f t="shared" si="558"/>
        <v>5</v>
      </c>
      <c r="Z7118" t="str">
        <f t="shared" si="559"/>
        <v>0% (No Discount)</v>
      </c>
      <c r="AA7118" s="17">
        <f>IF(COUNTIF($B$2:B7118,B7118)=1,1,0)</f>
        <v>1</v>
      </c>
      <c r="AB7118" s="17">
        <f>IF(COUNTIF($F$2:F7118,F7118)=1,1,0)</f>
        <v>0</v>
      </c>
    </row>
    <row r="7119" spans="1:28" x14ac:dyDescent="0.2">
      <c r="A7119" s="17">
        <v>7118</v>
      </c>
      <c r="B7119" t="s">
        <v>9329</v>
      </c>
      <c r="C7119" s="18">
        <v>41930</v>
      </c>
      <c r="D7119" s="18">
        <v>41935</v>
      </c>
      <c r="E7119" t="s">
        <v>50</v>
      </c>
      <c r="F7119" t="s">
        <v>4148</v>
      </c>
      <c r="G7119" t="s">
        <v>4149</v>
      </c>
      <c r="H7119" t="s">
        <v>53</v>
      </c>
      <c r="I7119" t="s">
        <v>54</v>
      </c>
      <c r="J7119" t="s">
        <v>122</v>
      </c>
      <c r="K7119" t="s">
        <v>123</v>
      </c>
      <c r="L7119">
        <v>98103</v>
      </c>
      <c r="M7119" t="s">
        <v>71</v>
      </c>
      <c r="N7119" t="s">
        <v>5520</v>
      </c>
      <c r="O7119" t="s">
        <v>73</v>
      </c>
      <c r="P7119" t="s">
        <v>102</v>
      </c>
      <c r="Q7119" t="s">
        <v>5521</v>
      </c>
      <c r="R7119" s="19">
        <v>1.3440000000000001</v>
      </c>
      <c r="S7119" s="17">
        <v>1</v>
      </c>
      <c r="T7119" s="20">
        <v>0.2</v>
      </c>
      <c r="U7119" s="19">
        <v>0.47039999999999998</v>
      </c>
      <c r="V7119" s="20">
        <f t="shared" si="555"/>
        <v>0.35</v>
      </c>
      <c r="W7119" s="17">
        <f t="shared" si="556"/>
        <v>2014</v>
      </c>
      <c r="X7119" t="str">
        <f t="shared" si="557"/>
        <v>Oct-2014</v>
      </c>
      <c r="Y7119" s="17">
        <f t="shared" si="558"/>
        <v>5</v>
      </c>
      <c r="Z7119" t="str">
        <f t="shared" si="559"/>
        <v>11-20%</v>
      </c>
      <c r="AA7119" s="17">
        <f>IF(COUNTIF($B$2:B7119,B7119)=1,1,0)</f>
        <v>0</v>
      </c>
      <c r="AB7119" s="17">
        <f>IF(COUNTIF($F$2:F7119,F7119)=1,1,0)</f>
        <v>0</v>
      </c>
    </row>
    <row r="7120" spans="1:28" x14ac:dyDescent="0.2">
      <c r="A7120" s="17">
        <v>7119</v>
      </c>
      <c r="B7120" t="s">
        <v>9330</v>
      </c>
      <c r="C7120" s="18">
        <v>42779</v>
      </c>
      <c r="D7120" s="18">
        <v>42783</v>
      </c>
      <c r="E7120" t="s">
        <v>77</v>
      </c>
      <c r="F7120" t="s">
        <v>6378</v>
      </c>
      <c r="G7120" t="s">
        <v>6379</v>
      </c>
      <c r="H7120" t="s">
        <v>68</v>
      </c>
      <c r="I7120" t="s">
        <v>54</v>
      </c>
      <c r="J7120" t="s">
        <v>293</v>
      </c>
      <c r="K7120" t="s">
        <v>294</v>
      </c>
      <c r="L7120">
        <v>10009</v>
      </c>
      <c r="M7120" t="s">
        <v>175</v>
      </c>
      <c r="N7120" t="s">
        <v>5472</v>
      </c>
      <c r="O7120" t="s">
        <v>73</v>
      </c>
      <c r="P7120" t="s">
        <v>117</v>
      </c>
      <c r="Q7120" t="s">
        <v>5473</v>
      </c>
      <c r="R7120" s="19">
        <v>17.940000000000001</v>
      </c>
      <c r="S7120" s="17">
        <v>3</v>
      </c>
      <c r="T7120" s="20">
        <v>0</v>
      </c>
      <c r="U7120" s="19">
        <v>8.7905999999999995</v>
      </c>
      <c r="V7120" s="20">
        <f t="shared" si="555"/>
        <v>0.48999999999999994</v>
      </c>
      <c r="W7120" s="17">
        <f t="shared" si="556"/>
        <v>2017</v>
      </c>
      <c r="X7120" t="str">
        <f t="shared" si="557"/>
        <v>Feb-2017</v>
      </c>
      <c r="Y7120" s="17">
        <f t="shared" si="558"/>
        <v>4</v>
      </c>
      <c r="Z7120" t="str">
        <f t="shared" si="559"/>
        <v>0% (No Discount)</v>
      </c>
      <c r="AA7120" s="17">
        <f>IF(COUNTIF($B$2:B7120,B7120)=1,1,0)</f>
        <v>1</v>
      </c>
      <c r="AB7120" s="17">
        <f>IF(COUNTIF($F$2:F7120,F7120)=1,1,0)</f>
        <v>0</v>
      </c>
    </row>
    <row r="7121" spans="1:28" x14ac:dyDescent="0.2">
      <c r="A7121" s="17">
        <v>7120</v>
      </c>
      <c r="B7121" t="s">
        <v>9331</v>
      </c>
      <c r="C7121" s="18">
        <v>43056</v>
      </c>
      <c r="D7121" s="18">
        <v>43063</v>
      </c>
      <c r="E7121" t="s">
        <v>77</v>
      </c>
      <c r="F7121" t="s">
        <v>540</v>
      </c>
      <c r="G7121" t="s">
        <v>541</v>
      </c>
      <c r="H7121" t="s">
        <v>68</v>
      </c>
      <c r="I7121" t="s">
        <v>54</v>
      </c>
      <c r="J7121" t="s">
        <v>122</v>
      </c>
      <c r="K7121" t="s">
        <v>123</v>
      </c>
      <c r="L7121">
        <v>98103</v>
      </c>
      <c r="M7121" t="s">
        <v>71</v>
      </c>
      <c r="N7121" t="s">
        <v>2086</v>
      </c>
      <c r="O7121" t="s">
        <v>73</v>
      </c>
      <c r="P7121" t="s">
        <v>102</v>
      </c>
      <c r="Q7121" t="s">
        <v>2087</v>
      </c>
      <c r="R7121" s="19">
        <v>13.904</v>
      </c>
      <c r="S7121" s="17">
        <v>2</v>
      </c>
      <c r="T7121" s="20">
        <v>0.2</v>
      </c>
      <c r="U7121" s="19">
        <v>4.5187999999999997</v>
      </c>
      <c r="V7121" s="20">
        <f t="shared" si="555"/>
        <v>0.32499999999999996</v>
      </c>
      <c r="W7121" s="17">
        <f t="shared" si="556"/>
        <v>2017</v>
      </c>
      <c r="X7121" t="str">
        <f t="shared" si="557"/>
        <v>Nov-2017</v>
      </c>
      <c r="Y7121" s="17">
        <f t="shared" si="558"/>
        <v>7</v>
      </c>
      <c r="Z7121" t="str">
        <f t="shared" si="559"/>
        <v>11-20%</v>
      </c>
      <c r="AA7121" s="17">
        <f>IF(COUNTIF($B$2:B7121,B7121)=1,1,0)</f>
        <v>1</v>
      </c>
      <c r="AB7121" s="17">
        <f>IF(COUNTIF($F$2:F7121,F7121)=1,1,0)</f>
        <v>0</v>
      </c>
    </row>
    <row r="7122" spans="1:28" x14ac:dyDescent="0.2">
      <c r="A7122" s="17">
        <v>7121</v>
      </c>
      <c r="B7122" t="s">
        <v>9332</v>
      </c>
      <c r="C7122" s="18">
        <v>41659</v>
      </c>
      <c r="D7122" s="18">
        <v>41665</v>
      </c>
      <c r="E7122" t="s">
        <v>77</v>
      </c>
      <c r="F7122" t="s">
        <v>1349</v>
      </c>
      <c r="G7122" t="s">
        <v>1350</v>
      </c>
      <c r="H7122" t="s">
        <v>68</v>
      </c>
      <c r="I7122" t="s">
        <v>54</v>
      </c>
      <c r="J7122" t="s">
        <v>3828</v>
      </c>
      <c r="K7122" t="s">
        <v>362</v>
      </c>
      <c r="L7122">
        <v>37167</v>
      </c>
      <c r="M7122" t="s">
        <v>57</v>
      </c>
      <c r="N7122" t="s">
        <v>4802</v>
      </c>
      <c r="O7122" t="s">
        <v>73</v>
      </c>
      <c r="P7122" t="s">
        <v>102</v>
      </c>
      <c r="Q7122" t="s">
        <v>4803</v>
      </c>
      <c r="R7122" s="19">
        <v>67.194000000000003</v>
      </c>
      <c r="S7122" s="17">
        <v>1</v>
      </c>
      <c r="T7122" s="20">
        <v>0.7</v>
      </c>
      <c r="U7122" s="19">
        <v>-51.5154</v>
      </c>
      <c r="V7122" s="20">
        <f t="shared" si="555"/>
        <v>-0.76666666666666661</v>
      </c>
      <c r="W7122" s="17">
        <f t="shared" si="556"/>
        <v>2014</v>
      </c>
      <c r="X7122" t="str">
        <f t="shared" si="557"/>
        <v>Jan-2014</v>
      </c>
      <c r="Y7122" s="17">
        <f t="shared" si="558"/>
        <v>6</v>
      </c>
      <c r="Z7122" t="str">
        <f t="shared" si="559"/>
        <v>Over 50%</v>
      </c>
      <c r="AA7122" s="17">
        <f>IF(COUNTIF($B$2:B7122,B7122)=1,1,0)</f>
        <v>1</v>
      </c>
      <c r="AB7122" s="17">
        <f>IF(COUNTIF($F$2:F7122,F7122)=1,1,0)</f>
        <v>0</v>
      </c>
    </row>
    <row r="7123" spans="1:28" x14ac:dyDescent="0.2">
      <c r="A7123" s="17">
        <v>7122</v>
      </c>
      <c r="B7123" t="s">
        <v>9333</v>
      </c>
      <c r="C7123" s="18">
        <v>43070</v>
      </c>
      <c r="D7123" s="18">
        <v>43077</v>
      </c>
      <c r="E7123" t="s">
        <v>77</v>
      </c>
      <c r="F7123" t="s">
        <v>78</v>
      </c>
      <c r="G7123" t="s">
        <v>79</v>
      </c>
      <c r="H7123" t="s">
        <v>53</v>
      </c>
      <c r="I7123" t="s">
        <v>54</v>
      </c>
      <c r="J7123" t="s">
        <v>122</v>
      </c>
      <c r="K7123" t="s">
        <v>123</v>
      </c>
      <c r="L7123">
        <v>98105</v>
      </c>
      <c r="M7123" t="s">
        <v>71</v>
      </c>
      <c r="N7123" t="s">
        <v>8725</v>
      </c>
      <c r="O7123" t="s">
        <v>73</v>
      </c>
      <c r="P7123" t="s">
        <v>117</v>
      </c>
      <c r="Q7123" t="s">
        <v>8726</v>
      </c>
      <c r="R7123" s="19">
        <v>41.86</v>
      </c>
      <c r="S7123" s="17">
        <v>7</v>
      </c>
      <c r="T7123" s="20">
        <v>0</v>
      </c>
      <c r="U7123" s="19">
        <v>18.837</v>
      </c>
      <c r="V7123" s="20">
        <f t="shared" si="555"/>
        <v>0.45</v>
      </c>
      <c r="W7123" s="17">
        <f t="shared" si="556"/>
        <v>2017</v>
      </c>
      <c r="X7123" t="str">
        <f t="shared" si="557"/>
        <v>Dec-2017</v>
      </c>
      <c r="Y7123" s="17">
        <f t="shared" si="558"/>
        <v>7</v>
      </c>
      <c r="Z7123" t="str">
        <f t="shared" si="559"/>
        <v>0% (No Discount)</v>
      </c>
      <c r="AA7123" s="17">
        <f>IF(COUNTIF($B$2:B7123,B7123)=1,1,0)</f>
        <v>1</v>
      </c>
      <c r="AB7123" s="17">
        <f>IF(COUNTIF($F$2:F7123,F7123)=1,1,0)</f>
        <v>0</v>
      </c>
    </row>
    <row r="7124" spans="1:28" x14ac:dyDescent="0.2">
      <c r="A7124" s="17">
        <v>7123</v>
      </c>
      <c r="B7124" t="s">
        <v>9333</v>
      </c>
      <c r="C7124" s="18">
        <v>43070</v>
      </c>
      <c r="D7124" s="18">
        <v>43077</v>
      </c>
      <c r="E7124" t="s">
        <v>77</v>
      </c>
      <c r="F7124" t="s">
        <v>78</v>
      </c>
      <c r="G7124" t="s">
        <v>79</v>
      </c>
      <c r="H7124" t="s">
        <v>53</v>
      </c>
      <c r="I7124" t="s">
        <v>54</v>
      </c>
      <c r="J7124" t="s">
        <v>122</v>
      </c>
      <c r="K7124" t="s">
        <v>123</v>
      </c>
      <c r="L7124">
        <v>98105</v>
      </c>
      <c r="M7124" t="s">
        <v>71</v>
      </c>
      <c r="N7124" t="s">
        <v>6612</v>
      </c>
      <c r="O7124" t="s">
        <v>59</v>
      </c>
      <c r="P7124" t="s">
        <v>60</v>
      </c>
      <c r="Q7124" t="s">
        <v>6613</v>
      </c>
      <c r="R7124" s="19">
        <v>141.96</v>
      </c>
      <c r="S7124" s="17">
        <v>2</v>
      </c>
      <c r="T7124" s="20">
        <v>0</v>
      </c>
      <c r="U7124" s="19">
        <v>41.168399999999998</v>
      </c>
      <c r="V7124" s="20">
        <f t="shared" si="555"/>
        <v>0.28999999999999998</v>
      </c>
      <c r="W7124" s="17">
        <f t="shared" si="556"/>
        <v>2017</v>
      </c>
      <c r="X7124" t="str">
        <f t="shared" si="557"/>
        <v>Dec-2017</v>
      </c>
      <c r="Y7124" s="17">
        <f t="shared" si="558"/>
        <v>7</v>
      </c>
      <c r="Z7124" t="str">
        <f t="shared" si="559"/>
        <v>0% (No Discount)</v>
      </c>
      <c r="AA7124" s="17">
        <f>IF(COUNTIF($B$2:B7124,B7124)=1,1,0)</f>
        <v>0</v>
      </c>
      <c r="AB7124" s="17">
        <f>IF(COUNTIF($F$2:F7124,F7124)=1,1,0)</f>
        <v>0</v>
      </c>
    </row>
    <row r="7125" spans="1:28" x14ac:dyDescent="0.2">
      <c r="A7125" s="17">
        <v>7124</v>
      </c>
      <c r="B7125" t="s">
        <v>9334</v>
      </c>
      <c r="C7125" s="18">
        <v>42225</v>
      </c>
      <c r="D7125" s="18">
        <v>42232</v>
      </c>
      <c r="E7125" t="s">
        <v>77</v>
      </c>
      <c r="F7125" t="s">
        <v>7815</v>
      </c>
      <c r="G7125" t="s">
        <v>7816</v>
      </c>
      <c r="H7125" t="s">
        <v>68</v>
      </c>
      <c r="I7125" t="s">
        <v>54</v>
      </c>
      <c r="J7125" t="s">
        <v>293</v>
      </c>
      <c r="K7125" t="s">
        <v>294</v>
      </c>
      <c r="L7125">
        <v>10035</v>
      </c>
      <c r="M7125" t="s">
        <v>175</v>
      </c>
      <c r="N7125" t="s">
        <v>6626</v>
      </c>
      <c r="O7125" t="s">
        <v>59</v>
      </c>
      <c r="P7125" t="s">
        <v>92</v>
      </c>
      <c r="Q7125" t="s">
        <v>6627</v>
      </c>
      <c r="R7125" s="19">
        <v>10.02</v>
      </c>
      <c r="S7125" s="17">
        <v>3</v>
      </c>
      <c r="T7125" s="20">
        <v>0</v>
      </c>
      <c r="U7125" s="19">
        <v>4.4088000000000003</v>
      </c>
      <c r="V7125" s="20">
        <f t="shared" si="555"/>
        <v>0.44000000000000006</v>
      </c>
      <c r="W7125" s="17">
        <f t="shared" si="556"/>
        <v>2015</v>
      </c>
      <c r="X7125" t="str">
        <f t="shared" si="557"/>
        <v>Aug-2015</v>
      </c>
      <c r="Y7125" s="17">
        <f t="shared" si="558"/>
        <v>7</v>
      </c>
      <c r="Z7125" t="str">
        <f t="shared" si="559"/>
        <v>0% (No Discount)</v>
      </c>
      <c r="AA7125" s="17">
        <f>IF(COUNTIF($B$2:B7125,B7125)=1,1,0)</f>
        <v>1</v>
      </c>
      <c r="AB7125" s="17">
        <f>IF(COUNTIF($F$2:F7125,F7125)=1,1,0)</f>
        <v>0</v>
      </c>
    </row>
    <row r="7126" spans="1:28" x14ac:dyDescent="0.2">
      <c r="A7126" s="17">
        <v>7125</v>
      </c>
      <c r="B7126" t="s">
        <v>9334</v>
      </c>
      <c r="C7126" s="18">
        <v>42225</v>
      </c>
      <c r="D7126" s="18">
        <v>42232</v>
      </c>
      <c r="E7126" t="s">
        <v>77</v>
      </c>
      <c r="F7126" t="s">
        <v>7815</v>
      </c>
      <c r="G7126" t="s">
        <v>7816</v>
      </c>
      <c r="H7126" t="s">
        <v>68</v>
      </c>
      <c r="I7126" t="s">
        <v>54</v>
      </c>
      <c r="J7126" t="s">
        <v>293</v>
      </c>
      <c r="K7126" t="s">
        <v>294</v>
      </c>
      <c r="L7126">
        <v>10035</v>
      </c>
      <c r="M7126" t="s">
        <v>175</v>
      </c>
      <c r="N7126" t="s">
        <v>5889</v>
      </c>
      <c r="O7126" t="s">
        <v>73</v>
      </c>
      <c r="P7126" t="s">
        <v>117</v>
      </c>
      <c r="Q7126" t="s">
        <v>5890</v>
      </c>
      <c r="R7126" s="19">
        <v>144.12</v>
      </c>
      <c r="S7126" s="17">
        <v>3</v>
      </c>
      <c r="T7126" s="20">
        <v>0</v>
      </c>
      <c r="U7126" s="19">
        <v>69.177599999999998</v>
      </c>
      <c r="V7126" s="20">
        <f t="shared" si="555"/>
        <v>0.48</v>
      </c>
      <c r="W7126" s="17">
        <f t="shared" si="556"/>
        <v>2015</v>
      </c>
      <c r="X7126" t="str">
        <f t="shared" si="557"/>
        <v>Aug-2015</v>
      </c>
      <c r="Y7126" s="17">
        <f t="shared" si="558"/>
        <v>7</v>
      </c>
      <c r="Z7126" t="str">
        <f t="shared" si="559"/>
        <v>0% (No Discount)</v>
      </c>
      <c r="AA7126" s="17">
        <f>IF(COUNTIF($B$2:B7126,B7126)=1,1,0)</f>
        <v>0</v>
      </c>
      <c r="AB7126" s="17">
        <f>IF(COUNTIF($F$2:F7126,F7126)=1,1,0)</f>
        <v>0</v>
      </c>
    </row>
    <row r="7127" spans="1:28" x14ac:dyDescent="0.2">
      <c r="A7127" s="17">
        <v>7126</v>
      </c>
      <c r="B7127" t="s">
        <v>9335</v>
      </c>
      <c r="C7127" s="18">
        <v>42640</v>
      </c>
      <c r="D7127" s="18">
        <v>42642</v>
      </c>
      <c r="E7127" t="s">
        <v>50</v>
      </c>
      <c r="F7127" t="s">
        <v>4297</v>
      </c>
      <c r="G7127" t="s">
        <v>4298</v>
      </c>
      <c r="H7127" t="s">
        <v>53</v>
      </c>
      <c r="I7127" t="s">
        <v>54</v>
      </c>
      <c r="J7127" t="s">
        <v>1768</v>
      </c>
      <c r="K7127" t="s">
        <v>1302</v>
      </c>
      <c r="L7127">
        <v>30318</v>
      </c>
      <c r="M7127" t="s">
        <v>57</v>
      </c>
      <c r="N7127" t="s">
        <v>5325</v>
      </c>
      <c r="O7127" t="s">
        <v>73</v>
      </c>
      <c r="P7127" t="s">
        <v>117</v>
      </c>
      <c r="Q7127" t="s">
        <v>5326</v>
      </c>
      <c r="R7127" s="19">
        <v>17.940000000000001</v>
      </c>
      <c r="S7127" s="17">
        <v>3</v>
      </c>
      <c r="T7127" s="20">
        <v>0</v>
      </c>
      <c r="U7127" s="19">
        <v>8.7905999999999995</v>
      </c>
      <c r="V7127" s="20">
        <f t="shared" si="555"/>
        <v>0.48999999999999994</v>
      </c>
      <c r="W7127" s="17">
        <f t="shared" si="556"/>
        <v>2016</v>
      </c>
      <c r="X7127" t="str">
        <f t="shared" si="557"/>
        <v>Sep-2016</v>
      </c>
      <c r="Y7127" s="17">
        <f t="shared" si="558"/>
        <v>2</v>
      </c>
      <c r="Z7127" t="str">
        <f t="shared" si="559"/>
        <v>0% (No Discount)</v>
      </c>
      <c r="AA7127" s="17">
        <f>IF(COUNTIF($B$2:B7127,B7127)=1,1,0)</f>
        <v>1</v>
      </c>
      <c r="AB7127" s="17">
        <f>IF(COUNTIF($F$2:F7127,F7127)=1,1,0)</f>
        <v>0</v>
      </c>
    </row>
    <row r="7128" spans="1:28" x14ac:dyDescent="0.2">
      <c r="A7128" s="17">
        <v>7127</v>
      </c>
      <c r="B7128" t="s">
        <v>9335</v>
      </c>
      <c r="C7128" s="18">
        <v>42640</v>
      </c>
      <c r="D7128" s="18">
        <v>42642</v>
      </c>
      <c r="E7128" t="s">
        <v>50</v>
      </c>
      <c r="F7128" t="s">
        <v>4297</v>
      </c>
      <c r="G7128" t="s">
        <v>4298</v>
      </c>
      <c r="H7128" t="s">
        <v>53</v>
      </c>
      <c r="I7128" t="s">
        <v>54</v>
      </c>
      <c r="J7128" t="s">
        <v>1768</v>
      </c>
      <c r="K7128" t="s">
        <v>1302</v>
      </c>
      <c r="L7128">
        <v>30318</v>
      </c>
      <c r="M7128" t="s">
        <v>57</v>
      </c>
      <c r="N7128" t="s">
        <v>809</v>
      </c>
      <c r="O7128" t="s">
        <v>73</v>
      </c>
      <c r="P7128" t="s">
        <v>95</v>
      </c>
      <c r="Q7128" t="s">
        <v>810</v>
      </c>
      <c r="R7128" s="19">
        <v>13.89</v>
      </c>
      <c r="S7128" s="17">
        <v>3</v>
      </c>
      <c r="T7128" s="20">
        <v>0</v>
      </c>
      <c r="U7128" s="19">
        <v>4.5837000000000003</v>
      </c>
      <c r="V7128" s="20">
        <f t="shared" si="555"/>
        <v>0.33</v>
      </c>
      <c r="W7128" s="17">
        <f t="shared" si="556"/>
        <v>2016</v>
      </c>
      <c r="X7128" t="str">
        <f t="shared" si="557"/>
        <v>Sep-2016</v>
      </c>
      <c r="Y7128" s="17">
        <f t="shared" si="558"/>
        <v>2</v>
      </c>
      <c r="Z7128" t="str">
        <f t="shared" si="559"/>
        <v>0% (No Discount)</v>
      </c>
      <c r="AA7128" s="17">
        <f>IF(COUNTIF($B$2:B7128,B7128)=1,1,0)</f>
        <v>0</v>
      </c>
      <c r="AB7128" s="17">
        <f>IF(COUNTIF($F$2:F7128,F7128)=1,1,0)</f>
        <v>0</v>
      </c>
    </row>
    <row r="7129" spans="1:28" x14ac:dyDescent="0.2">
      <c r="A7129" s="17">
        <v>7128</v>
      </c>
      <c r="B7129" t="s">
        <v>9336</v>
      </c>
      <c r="C7129" s="18">
        <v>42688</v>
      </c>
      <c r="D7129" s="18">
        <v>42694</v>
      </c>
      <c r="E7129" t="s">
        <v>77</v>
      </c>
      <c r="F7129" t="s">
        <v>5259</v>
      </c>
      <c r="G7129" t="s">
        <v>5260</v>
      </c>
      <c r="H7129" t="s">
        <v>53</v>
      </c>
      <c r="I7129" t="s">
        <v>54</v>
      </c>
      <c r="J7129" t="s">
        <v>634</v>
      </c>
      <c r="K7129" t="s">
        <v>272</v>
      </c>
      <c r="L7129">
        <v>19711</v>
      </c>
      <c r="M7129" t="s">
        <v>175</v>
      </c>
      <c r="N7129" t="s">
        <v>4540</v>
      </c>
      <c r="O7129" t="s">
        <v>73</v>
      </c>
      <c r="P7129" t="s">
        <v>117</v>
      </c>
      <c r="Q7129" t="s">
        <v>4541</v>
      </c>
      <c r="R7129" s="19">
        <v>16.45</v>
      </c>
      <c r="S7129" s="17">
        <v>5</v>
      </c>
      <c r="T7129" s="20">
        <v>0</v>
      </c>
      <c r="U7129" s="19">
        <v>7.5670000000000002</v>
      </c>
      <c r="V7129" s="20">
        <f t="shared" si="555"/>
        <v>0.46</v>
      </c>
      <c r="W7129" s="17">
        <f t="shared" si="556"/>
        <v>2016</v>
      </c>
      <c r="X7129" t="str">
        <f t="shared" si="557"/>
        <v>Nov-2016</v>
      </c>
      <c r="Y7129" s="17">
        <f t="shared" si="558"/>
        <v>6</v>
      </c>
      <c r="Z7129" t="str">
        <f t="shared" si="559"/>
        <v>0% (No Discount)</v>
      </c>
      <c r="AA7129" s="17">
        <f>IF(COUNTIF($B$2:B7129,B7129)=1,1,0)</f>
        <v>1</v>
      </c>
      <c r="AB7129" s="17">
        <f>IF(COUNTIF($F$2:F7129,F7129)=1,1,0)</f>
        <v>0</v>
      </c>
    </row>
    <row r="7130" spans="1:28" x14ac:dyDescent="0.2">
      <c r="A7130" s="17">
        <v>7129</v>
      </c>
      <c r="B7130" t="s">
        <v>9336</v>
      </c>
      <c r="C7130" s="18">
        <v>42688</v>
      </c>
      <c r="D7130" s="18">
        <v>42694</v>
      </c>
      <c r="E7130" t="s">
        <v>77</v>
      </c>
      <c r="F7130" t="s">
        <v>5259</v>
      </c>
      <c r="G7130" t="s">
        <v>5260</v>
      </c>
      <c r="H7130" t="s">
        <v>53</v>
      </c>
      <c r="I7130" t="s">
        <v>54</v>
      </c>
      <c r="J7130" t="s">
        <v>634</v>
      </c>
      <c r="K7130" t="s">
        <v>272</v>
      </c>
      <c r="L7130">
        <v>19711</v>
      </c>
      <c r="M7130" t="s">
        <v>175</v>
      </c>
      <c r="N7130" t="s">
        <v>6226</v>
      </c>
      <c r="O7130" t="s">
        <v>59</v>
      </c>
      <c r="P7130" t="s">
        <v>92</v>
      </c>
      <c r="Q7130" t="s">
        <v>6227</v>
      </c>
      <c r="R7130" s="19">
        <v>19.920000000000002</v>
      </c>
      <c r="S7130" s="17">
        <v>4</v>
      </c>
      <c r="T7130" s="20">
        <v>0</v>
      </c>
      <c r="U7130" s="19">
        <v>6.5735999999999999</v>
      </c>
      <c r="V7130" s="20">
        <f t="shared" si="555"/>
        <v>0.32999999999999996</v>
      </c>
      <c r="W7130" s="17">
        <f t="shared" si="556"/>
        <v>2016</v>
      </c>
      <c r="X7130" t="str">
        <f t="shared" si="557"/>
        <v>Nov-2016</v>
      </c>
      <c r="Y7130" s="17">
        <f t="shared" si="558"/>
        <v>6</v>
      </c>
      <c r="Z7130" t="str">
        <f t="shared" si="559"/>
        <v>0% (No Discount)</v>
      </c>
      <c r="AA7130" s="17">
        <f>IF(COUNTIF($B$2:B7130,B7130)=1,1,0)</f>
        <v>0</v>
      </c>
      <c r="AB7130" s="17">
        <f>IF(COUNTIF($F$2:F7130,F7130)=1,1,0)</f>
        <v>0</v>
      </c>
    </row>
    <row r="7131" spans="1:28" x14ac:dyDescent="0.2">
      <c r="A7131" s="17">
        <v>7130</v>
      </c>
      <c r="B7131" t="s">
        <v>9337</v>
      </c>
      <c r="C7131" s="18">
        <v>42476</v>
      </c>
      <c r="D7131" s="18">
        <v>42482</v>
      </c>
      <c r="E7131" t="s">
        <v>77</v>
      </c>
      <c r="F7131" t="s">
        <v>138</v>
      </c>
      <c r="G7131" t="s">
        <v>139</v>
      </c>
      <c r="H7131" t="s">
        <v>53</v>
      </c>
      <c r="I7131" t="s">
        <v>54</v>
      </c>
      <c r="J7131" t="s">
        <v>5696</v>
      </c>
      <c r="K7131" t="s">
        <v>362</v>
      </c>
      <c r="L7131">
        <v>37211</v>
      </c>
      <c r="M7131" t="s">
        <v>57</v>
      </c>
      <c r="N7131" t="s">
        <v>3592</v>
      </c>
      <c r="O7131" t="s">
        <v>98</v>
      </c>
      <c r="P7131" t="s">
        <v>188</v>
      </c>
      <c r="Q7131" t="s">
        <v>3593</v>
      </c>
      <c r="R7131" s="19">
        <v>35.167999999999999</v>
      </c>
      <c r="S7131" s="17">
        <v>4</v>
      </c>
      <c r="T7131" s="20">
        <v>0.2</v>
      </c>
      <c r="U7131" s="19">
        <v>8.3523999999999994</v>
      </c>
      <c r="V7131" s="20">
        <f t="shared" si="555"/>
        <v>0.23749999999999999</v>
      </c>
      <c r="W7131" s="17">
        <f t="shared" si="556"/>
        <v>2016</v>
      </c>
      <c r="X7131" t="str">
        <f t="shared" si="557"/>
        <v>Apr-2016</v>
      </c>
      <c r="Y7131" s="17">
        <f t="shared" si="558"/>
        <v>6</v>
      </c>
      <c r="Z7131" t="str">
        <f t="shared" si="559"/>
        <v>11-20%</v>
      </c>
      <c r="AA7131" s="17">
        <f>IF(COUNTIF($B$2:B7131,B7131)=1,1,0)</f>
        <v>1</v>
      </c>
      <c r="AB7131" s="17">
        <f>IF(COUNTIF($F$2:F7131,F7131)=1,1,0)</f>
        <v>0</v>
      </c>
    </row>
    <row r="7132" spans="1:28" x14ac:dyDescent="0.2">
      <c r="A7132" s="17">
        <v>7131</v>
      </c>
      <c r="B7132" t="s">
        <v>9337</v>
      </c>
      <c r="C7132" s="18">
        <v>42476</v>
      </c>
      <c r="D7132" s="18">
        <v>42482</v>
      </c>
      <c r="E7132" t="s">
        <v>77</v>
      </c>
      <c r="F7132" t="s">
        <v>138</v>
      </c>
      <c r="G7132" t="s">
        <v>139</v>
      </c>
      <c r="H7132" t="s">
        <v>53</v>
      </c>
      <c r="I7132" t="s">
        <v>54</v>
      </c>
      <c r="J7132" t="s">
        <v>5696</v>
      </c>
      <c r="K7132" t="s">
        <v>362</v>
      </c>
      <c r="L7132">
        <v>37211</v>
      </c>
      <c r="M7132" t="s">
        <v>57</v>
      </c>
      <c r="N7132" t="s">
        <v>7552</v>
      </c>
      <c r="O7132" t="s">
        <v>73</v>
      </c>
      <c r="P7132" t="s">
        <v>117</v>
      </c>
      <c r="Q7132" t="s">
        <v>8242</v>
      </c>
      <c r="R7132" s="19">
        <v>123.08799999999999</v>
      </c>
      <c r="S7132" s="17">
        <v>7</v>
      </c>
      <c r="T7132" s="20">
        <v>0.2</v>
      </c>
      <c r="U7132" s="19">
        <v>40.003599999999999</v>
      </c>
      <c r="V7132" s="20">
        <f t="shared" si="555"/>
        <v>0.32500000000000001</v>
      </c>
      <c r="W7132" s="17">
        <f t="shared" si="556"/>
        <v>2016</v>
      </c>
      <c r="X7132" t="str">
        <f t="shared" si="557"/>
        <v>Apr-2016</v>
      </c>
      <c r="Y7132" s="17">
        <f t="shared" si="558"/>
        <v>6</v>
      </c>
      <c r="Z7132" t="str">
        <f t="shared" si="559"/>
        <v>11-20%</v>
      </c>
      <c r="AA7132" s="17">
        <f>IF(COUNTIF($B$2:B7132,B7132)=1,1,0)</f>
        <v>0</v>
      </c>
      <c r="AB7132" s="17">
        <f>IF(COUNTIF($F$2:F7132,F7132)=1,1,0)</f>
        <v>0</v>
      </c>
    </row>
    <row r="7133" spans="1:28" x14ac:dyDescent="0.2">
      <c r="A7133" s="17">
        <v>7132</v>
      </c>
      <c r="B7133" t="s">
        <v>9338</v>
      </c>
      <c r="C7133" s="18">
        <v>43065</v>
      </c>
      <c r="D7133" s="18">
        <v>43070</v>
      </c>
      <c r="E7133" t="s">
        <v>77</v>
      </c>
      <c r="F7133" t="s">
        <v>4212</v>
      </c>
      <c r="G7133" t="s">
        <v>4213</v>
      </c>
      <c r="H7133" t="s">
        <v>129</v>
      </c>
      <c r="I7133" t="s">
        <v>54</v>
      </c>
      <c r="J7133" t="s">
        <v>1496</v>
      </c>
      <c r="K7133" t="s">
        <v>281</v>
      </c>
      <c r="L7133">
        <v>47374</v>
      </c>
      <c r="M7133" t="s">
        <v>132</v>
      </c>
      <c r="N7133" t="s">
        <v>3858</v>
      </c>
      <c r="O7133" t="s">
        <v>59</v>
      </c>
      <c r="P7133" t="s">
        <v>83</v>
      </c>
      <c r="Q7133" t="s">
        <v>3309</v>
      </c>
      <c r="R7133" s="19">
        <v>257.94</v>
      </c>
      <c r="S7133" s="17">
        <v>3</v>
      </c>
      <c r="T7133" s="20">
        <v>0</v>
      </c>
      <c r="U7133" s="19">
        <v>67.064400000000006</v>
      </c>
      <c r="V7133" s="20">
        <f t="shared" si="555"/>
        <v>0.26</v>
      </c>
      <c r="W7133" s="17">
        <f t="shared" si="556"/>
        <v>2017</v>
      </c>
      <c r="X7133" t="str">
        <f t="shared" si="557"/>
        <v>Nov-2017</v>
      </c>
      <c r="Y7133" s="17">
        <f t="shared" si="558"/>
        <v>5</v>
      </c>
      <c r="Z7133" t="str">
        <f t="shared" si="559"/>
        <v>0% (No Discount)</v>
      </c>
      <c r="AA7133" s="17">
        <f>IF(COUNTIF($B$2:B7133,B7133)=1,1,0)</f>
        <v>1</v>
      </c>
      <c r="AB7133" s="17">
        <f>IF(COUNTIF($F$2:F7133,F7133)=1,1,0)</f>
        <v>0</v>
      </c>
    </row>
    <row r="7134" spans="1:28" x14ac:dyDescent="0.2">
      <c r="A7134" s="17">
        <v>7133</v>
      </c>
      <c r="B7134" t="s">
        <v>9338</v>
      </c>
      <c r="C7134" s="18">
        <v>43065</v>
      </c>
      <c r="D7134" s="18">
        <v>43070</v>
      </c>
      <c r="E7134" t="s">
        <v>77</v>
      </c>
      <c r="F7134" t="s">
        <v>4212</v>
      </c>
      <c r="G7134" t="s">
        <v>4213</v>
      </c>
      <c r="H7134" t="s">
        <v>129</v>
      </c>
      <c r="I7134" t="s">
        <v>54</v>
      </c>
      <c r="J7134" t="s">
        <v>1496</v>
      </c>
      <c r="K7134" t="s">
        <v>281</v>
      </c>
      <c r="L7134">
        <v>47374</v>
      </c>
      <c r="M7134" t="s">
        <v>132</v>
      </c>
      <c r="N7134" t="s">
        <v>4625</v>
      </c>
      <c r="O7134" t="s">
        <v>98</v>
      </c>
      <c r="P7134" t="s">
        <v>99</v>
      </c>
      <c r="Q7134" t="s">
        <v>4626</v>
      </c>
      <c r="R7134" s="19">
        <v>1879.96</v>
      </c>
      <c r="S7134" s="17">
        <v>4</v>
      </c>
      <c r="T7134" s="20">
        <v>0</v>
      </c>
      <c r="U7134" s="19">
        <v>545.1884</v>
      </c>
      <c r="V7134" s="20">
        <f t="shared" si="555"/>
        <v>0.28999999999999998</v>
      </c>
      <c r="W7134" s="17">
        <f t="shared" si="556"/>
        <v>2017</v>
      </c>
      <c r="X7134" t="str">
        <f t="shared" si="557"/>
        <v>Nov-2017</v>
      </c>
      <c r="Y7134" s="17">
        <f t="shared" si="558"/>
        <v>5</v>
      </c>
      <c r="Z7134" t="str">
        <f t="shared" si="559"/>
        <v>0% (No Discount)</v>
      </c>
      <c r="AA7134" s="17">
        <f>IF(COUNTIF($B$2:B7134,B7134)=1,1,0)</f>
        <v>0</v>
      </c>
      <c r="AB7134" s="17">
        <f>IF(COUNTIF($F$2:F7134,F7134)=1,1,0)</f>
        <v>0</v>
      </c>
    </row>
    <row r="7135" spans="1:28" x14ac:dyDescent="0.2">
      <c r="A7135" s="17">
        <v>7134</v>
      </c>
      <c r="B7135" t="s">
        <v>9338</v>
      </c>
      <c r="C7135" s="18">
        <v>43065</v>
      </c>
      <c r="D7135" s="18">
        <v>43070</v>
      </c>
      <c r="E7135" t="s">
        <v>77</v>
      </c>
      <c r="F7135" t="s">
        <v>4212</v>
      </c>
      <c r="G7135" t="s">
        <v>4213</v>
      </c>
      <c r="H7135" t="s">
        <v>129</v>
      </c>
      <c r="I7135" t="s">
        <v>54</v>
      </c>
      <c r="J7135" t="s">
        <v>1496</v>
      </c>
      <c r="K7135" t="s">
        <v>281</v>
      </c>
      <c r="L7135">
        <v>47374</v>
      </c>
      <c r="M7135" t="s">
        <v>132</v>
      </c>
      <c r="N7135" t="s">
        <v>3964</v>
      </c>
      <c r="O7135" t="s">
        <v>59</v>
      </c>
      <c r="P7135" t="s">
        <v>92</v>
      </c>
      <c r="Q7135" t="s">
        <v>3965</v>
      </c>
      <c r="R7135" s="19">
        <v>27.46</v>
      </c>
      <c r="S7135" s="17">
        <v>2</v>
      </c>
      <c r="T7135" s="20">
        <v>0</v>
      </c>
      <c r="U7135" s="19">
        <v>9.8856000000000002</v>
      </c>
      <c r="V7135" s="20">
        <f t="shared" si="555"/>
        <v>0.36</v>
      </c>
      <c r="W7135" s="17">
        <f t="shared" si="556"/>
        <v>2017</v>
      </c>
      <c r="X7135" t="str">
        <f t="shared" si="557"/>
        <v>Nov-2017</v>
      </c>
      <c r="Y7135" s="17">
        <f t="shared" si="558"/>
        <v>5</v>
      </c>
      <c r="Z7135" t="str">
        <f t="shared" si="559"/>
        <v>0% (No Discount)</v>
      </c>
      <c r="AA7135" s="17">
        <f>IF(COUNTIF($B$2:B7135,B7135)=1,1,0)</f>
        <v>0</v>
      </c>
      <c r="AB7135" s="17">
        <f>IF(COUNTIF($F$2:F7135,F7135)=1,1,0)</f>
        <v>0</v>
      </c>
    </row>
    <row r="7136" spans="1:28" x14ac:dyDescent="0.2">
      <c r="A7136" s="17">
        <v>7135</v>
      </c>
      <c r="B7136" t="s">
        <v>9338</v>
      </c>
      <c r="C7136" s="18">
        <v>43065</v>
      </c>
      <c r="D7136" s="18">
        <v>43070</v>
      </c>
      <c r="E7136" t="s">
        <v>77</v>
      </c>
      <c r="F7136" t="s">
        <v>4212</v>
      </c>
      <c r="G7136" t="s">
        <v>4213</v>
      </c>
      <c r="H7136" t="s">
        <v>129</v>
      </c>
      <c r="I7136" t="s">
        <v>54</v>
      </c>
      <c r="J7136" t="s">
        <v>1496</v>
      </c>
      <c r="K7136" t="s">
        <v>281</v>
      </c>
      <c r="L7136">
        <v>47374</v>
      </c>
      <c r="M7136" t="s">
        <v>132</v>
      </c>
      <c r="N7136" t="s">
        <v>3238</v>
      </c>
      <c r="O7136" t="s">
        <v>98</v>
      </c>
      <c r="P7136" t="s">
        <v>99</v>
      </c>
      <c r="Q7136" t="s">
        <v>3239</v>
      </c>
      <c r="R7136" s="19">
        <v>89.98</v>
      </c>
      <c r="S7136" s="17">
        <v>2</v>
      </c>
      <c r="T7136" s="20">
        <v>0</v>
      </c>
      <c r="U7136" s="19">
        <v>43.190399999999997</v>
      </c>
      <c r="V7136" s="20">
        <f t="shared" si="555"/>
        <v>0.47999999999999993</v>
      </c>
      <c r="W7136" s="17">
        <f t="shared" si="556"/>
        <v>2017</v>
      </c>
      <c r="X7136" t="str">
        <f t="shared" si="557"/>
        <v>Nov-2017</v>
      </c>
      <c r="Y7136" s="17">
        <f t="shared" si="558"/>
        <v>5</v>
      </c>
      <c r="Z7136" t="str">
        <f t="shared" si="559"/>
        <v>0% (No Discount)</v>
      </c>
      <c r="AA7136" s="17">
        <f>IF(COUNTIF($B$2:B7136,B7136)=1,1,0)</f>
        <v>0</v>
      </c>
      <c r="AB7136" s="17">
        <f>IF(COUNTIF($F$2:F7136,F7136)=1,1,0)</f>
        <v>0</v>
      </c>
    </row>
    <row r="7137" spans="1:28" x14ac:dyDescent="0.2">
      <c r="A7137" s="17">
        <v>7136</v>
      </c>
      <c r="B7137" t="s">
        <v>9338</v>
      </c>
      <c r="C7137" s="18">
        <v>43065</v>
      </c>
      <c r="D7137" s="18">
        <v>43070</v>
      </c>
      <c r="E7137" t="s">
        <v>77</v>
      </c>
      <c r="F7137" t="s">
        <v>4212</v>
      </c>
      <c r="G7137" t="s">
        <v>4213</v>
      </c>
      <c r="H7137" t="s">
        <v>129</v>
      </c>
      <c r="I7137" t="s">
        <v>54</v>
      </c>
      <c r="J7137" t="s">
        <v>1496</v>
      </c>
      <c r="K7137" t="s">
        <v>281</v>
      </c>
      <c r="L7137">
        <v>47374</v>
      </c>
      <c r="M7137" t="s">
        <v>132</v>
      </c>
      <c r="N7137" t="s">
        <v>715</v>
      </c>
      <c r="O7137" t="s">
        <v>59</v>
      </c>
      <c r="P7137" t="s">
        <v>63</v>
      </c>
      <c r="Q7137" t="s">
        <v>716</v>
      </c>
      <c r="R7137" s="19">
        <v>828.6</v>
      </c>
      <c r="S7137" s="17">
        <v>3</v>
      </c>
      <c r="T7137" s="20">
        <v>0</v>
      </c>
      <c r="U7137" s="19">
        <v>240.29400000000001</v>
      </c>
      <c r="V7137" s="20">
        <f t="shared" si="555"/>
        <v>0.28999999999999998</v>
      </c>
      <c r="W7137" s="17">
        <f t="shared" si="556"/>
        <v>2017</v>
      </c>
      <c r="X7137" t="str">
        <f t="shared" si="557"/>
        <v>Nov-2017</v>
      </c>
      <c r="Y7137" s="17">
        <f t="shared" si="558"/>
        <v>5</v>
      </c>
      <c r="Z7137" t="str">
        <f t="shared" si="559"/>
        <v>0% (No Discount)</v>
      </c>
      <c r="AA7137" s="17">
        <f>IF(COUNTIF($B$2:B7137,B7137)=1,1,0)</f>
        <v>0</v>
      </c>
      <c r="AB7137" s="17">
        <f>IF(COUNTIF($F$2:F7137,F7137)=1,1,0)</f>
        <v>0</v>
      </c>
    </row>
    <row r="7138" spans="1:28" x14ac:dyDescent="0.2">
      <c r="A7138" s="17">
        <v>7137</v>
      </c>
      <c r="B7138" t="s">
        <v>9339</v>
      </c>
      <c r="C7138" s="18">
        <v>42328</v>
      </c>
      <c r="D7138" s="18">
        <v>42335</v>
      </c>
      <c r="E7138" t="s">
        <v>77</v>
      </c>
      <c r="F7138" t="s">
        <v>2402</v>
      </c>
      <c r="G7138" t="s">
        <v>2403</v>
      </c>
      <c r="H7138" t="s">
        <v>53</v>
      </c>
      <c r="I7138" t="s">
        <v>54</v>
      </c>
      <c r="J7138" t="s">
        <v>1450</v>
      </c>
      <c r="K7138" t="s">
        <v>81</v>
      </c>
      <c r="L7138">
        <v>33180</v>
      </c>
      <c r="M7138" t="s">
        <v>57</v>
      </c>
      <c r="N7138" t="s">
        <v>2138</v>
      </c>
      <c r="O7138" t="s">
        <v>73</v>
      </c>
      <c r="P7138" t="s">
        <v>102</v>
      </c>
      <c r="Q7138" t="s">
        <v>2139</v>
      </c>
      <c r="R7138" s="19">
        <v>7.23</v>
      </c>
      <c r="S7138" s="17">
        <v>5</v>
      </c>
      <c r="T7138" s="20">
        <v>0.7</v>
      </c>
      <c r="U7138" s="19">
        <v>-5.7839999999999998</v>
      </c>
      <c r="V7138" s="20">
        <f t="shared" si="555"/>
        <v>-0.79999999999999993</v>
      </c>
      <c r="W7138" s="17">
        <f t="shared" si="556"/>
        <v>2015</v>
      </c>
      <c r="X7138" t="str">
        <f t="shared" si="557"/>
        <v>Nov-2015</v>
      </c>
      <c r="Y7138" s="17">
        <f t="shared" si="558"/>
        <v>7</v>
      </c>
      <c r="Z7138" t="str">
        <f t="shared" si="559"/>
        <v>Over 50%</v>
      </c>
      <c r="AA7138" s="17">
        <f>IF(COUNTIF($B$2:B7138,B7138)=1,1,0)</f>
        <v>1</v>
      </c>
      <c r="AB7138" s="17">
        <f>IF(COUNTIF($F$2:F7138,F7138)=1,1,0)</f>
        <v>0</v>
      </c>
    </row>
    <row r="7139" spans="1:28" x14ac:dyDescent="0.2">
      <c r="A7139" s="17">
        <v>7138</v>
      </c>
      <c r="B7139" t="s">
        <v>9339</v>
      </c>
      <c r="C7139" s="18">
        <v>42328</v>
      </c>
      <c r="D7139" s="18">
        <v>42335</v>
      </c>
      <c r="E7139" t="s">
        <v>77</v>
      </c>
      <c r="F7139" t="s">
        <v>2402</v>
      </c>
      <c r="G7139" t="s">
        <v>2403</v>
      </c>
      <c r="H7139" t="s">
        <v>53</v>
      </c>
      <c r="I7139" t="s">
        <v>54</v>
      </c>
      <c r="J7139" t="s">
        <v>1450</v>
      </c>
      <c r="K7139" t="s">
        <v>81</v>
      </c>
      <c r="L7139">
        <v>33180</v>
      </c>
      <c r="M7139" t="s">
        <v>57</v>
      </c>
      <c r="N7139" t="s">
        <v>1514</v>
      </c>
      <c r="O7139" t="s">
        <v>73</v>
      </c>
      <c r="P7139" t="s">
        <v>86</v>
      </c>
      <c r="Q7139" t="s">
        <v>1515</v>
      </c>
      <c r="R7139" s="19">
        <v>17.440000000000001</v>
      </c>
      <c r="S7139" s="17">
        <v>2</v>
      </c>
      <c r="T7139" s="20">
        <v>0.2</v>
      </c>
      <c r="U7139" s="19">
        <v>1.3080000000000001</v>
      </c>
      <c r="V7139" s="20">
        <f t="shared" si="555"/>
        <v>7.4999999999999997E-2</v>
      </c>
      <c r="W7139" s="17">
        <f t="shared" si="556"/>
        <v>2015</v>
      </c>
      <c r="X7139" t="str">
        <f t="shared" si="557"/>
        <v>Nov-2015</v>
      </c>
      <c r="Y7139" s="17">
        <f t="shared" si="558"/>
        <v>7</v>
      </c>
      <c r="Z7139" t="str">
        <f t="shared" si="559"/>
        <v>11-20%</v>
      </c>
      <c r="AA7139" s="17">
        <f>IF(COUNTIF($B$2:B7139,B7139)=1,1,0)</f>
        <v>0</v>
      </c>
      <c r="AB7139" s="17">
        <f>IF(COUNTIF($F$2:F7139,F7139)=1,1,0)</f>
        <v>0</v>
      </c>
    </row>
    <row r="7140" spans="1:28" x14ac:dyDescent="0.2">
      <c r="A7140" s="17">
        <v>7139</v>
      </c>
      <c r="B7140" t="s">
        <v>9339</v>
      </c>
      <c r="C7140" s="18">
        <v>42328</v>
      </c>
      <c r="D7140" s="18">
        <v>42335</v>
      </c>
      <c r="E7140" t="s">
        <v>77</v>
      </c>
      <c r="F7140" t="s">
        <v>2402</v>
      </c>
      <c r="G7140" t="s">
        <v>2403</v>
      </c>
      <c r="H7140" t="s">
        <v>53</v>
      </c>
      <c r="I7140" t="s">
        <v>54</v>
      </c>
      <c r="J7140" t="s">
        <v>1450</v>
      </c>
      <c r="K7140" t="s">
        <v>81</v>
      </c>
      <c r="L7140">
        <v>33180</v>
      </c>
      <c r="M7140" t="s">
        <v>57</v>
      </c>
      <c r="N7140" t="s">
        <v>1118</v>
      </c>
      <c r="O7140" t="s">
        <v>73</v>
      </c>
      <c r="P7140" t="s">
        <v>102</v>
      </c>
      <c r="Q7140" t="s">
        <v>1119</v>
      </c>
      <c r="R7140" s="19">
        <v>62.88</v>
      </c>
      <c r="S7140" s="17">
        <v>4</v>
      </c>
      <c r="T7140" s="20">
        <v>0.7</v>
      </c>
      <c r="U7140" s="19">
        <v>-50.304000000000002</v>
      </c>
      <c r="V7140" s="20">
        <f t="shared" si="555"/>
        <v>-0.8</v>
      </c>
      <c r="W7140" s="17">
        <f t="shared" si="556"/>
        <v>2015</v>
      </c>
      <c r="X7140" t="str">
        <f t="shared" si="557"/>
        <v>Nov-2015</v>
      </c>
      <c r="Y7140" s="17">
        <f t="shared" si="558"/>
        <v>7</v>
      </c>
      <c r="Z7140" t="str">
        <f t="shared" si="559"/>
        <v>Over 50%</v>
      </c>
      <c r="AA7140" s="17">
        <f>IF(COUNTIF($B$2:B7140,B7140)=1,1,0)</f>
        <v>0</v>
      </c>
      <c r="AB7140" s="17">
        <f>IF(COUNTIF($F$2:F7140,F7140)=1,1,0)</f>
        <v>0</v>
      </c>
    </row>
    <row r="7141" spans="1:28" x14ac:dyDescent="0.2">
      <c r="A7141" s="17">
        <v>7140</v>
      </c>
      <c r="B7141" t="s">
        <v>9339</v>
      </c>
      <c r="C7141" s="18">
        <v>42328</v>
      </c>
      <c r="D7141" s="18">
        <v>42335</v>
      </c>
      <c r="E7141" t="s">
        <v>77</v>
      </c>
      <c r="F7141" t="s">
        <v>2402</v>
      </c>
      <c r="G7141" t="s">
        <v>2403</v>
      </c>
      <c r="H7141" t="s">
        <v>53</v>
      </c>
      <c r="I7141" t="s">
        <v>54</v>
      </c>
      <c r="J7141" t="s">
        <v>1450</v>
      </c>
      <c r="K7141" t="s">
        <v>81</v>
      </c>
      <c r="L7141">
        <v>33180</v>
      </c>
      <c r="M7141" t="s">
        <v>57</v>
      </c>
      <c r="N7141" t="s">
        <v>1701</v>
      </c>
      <c r="O7141" t="s">
        <v>59</v>
      </c>
      <c r="P7141" t="s">
        <v>60</v>
      </c>
      <c r="Q7141" t="s">
        <v>1702</v>
      </c>
      <c r="R7141" s="19">
        <v>290.35199999999998</v>
      </c>
      <c r="S7141" s="17">
        <v>3</v>
      </c>
      <c r="T7141" s="20">
        <v>0.2</v>
      </c>
      <c r="U7141" s="19">
        <v>-36.293999999999997</v>
      </c>
      <c r="V7141" s="20">
        <f t="shared" si="555"/>
        <v>-0.125</v>
      </c>
      <c r="W7141" s="17">
        <f t="shared" si="556"/>
        <v>2015</v>
      </c>
      <c r="X7141" t="str">
        <f t="shared" si="557"/>
        <v>Nov-2015</v>
      </c>
      <c r="Y7141" s="17">
        <f t="shared" si="558"/>
        <v>7</v>
      </c>
      <c r="Z7141" t="str">
        <f t="shared" si="559"/>
        <v>11-20%</v>
      </c>
      <c r="AA7141" s="17">
        <f>IF(COUNTIF($B$2:B7141,B7141)=1,1,0)</f>
        <v>0</v>
      </c>
      <c r="AB7141" s="17">
        <f>IF(COUNTIF($F$2:F7141,F7141)=1,1,0)</f>
        <v>0</v>
      </c>
    </row>
    <row r="7142" spans="1:28" x14ac:dyDescent="0.2">
      <c r="A7142" s="17">
        <v>7141</v>
      </c>
      <c r="B7142" t="s">
        <v>9340</v>
      </c>
      <c r="C7142" s="18">
        <v>42985</v>
      </c>
      <c r="D7142" s="18">
        <v>42985</v>
      </c>
      <c r="E7142" t="s">
        <v>1320</v>
      </c>
      <c r="F7142" t="s">
        <v>1977</v>
      </c>
      <c r="G7142" t="s">
        <v>1978</v>
      </c>
      <c r="H7142" t="s">
        <v>53</v>
      </c>
      <c r="I7142" t="s">
        <v>54</v>
      </c>
      <c r="J7142" t="s">
        <v>9341</v>
      </c>
      <c r="K7142" t="s">
        <v>624</v>
      </c>
      <c r="L7142">
        <v>63301</v>
      </c>
      <c r="M7142" t="s">
        <v>132</v>
      </c>
      <c r="N7142" t="s">
        <v>2849</v>
      </c>
      <c r="O7142" t="s">
        <v>98</v>
      </c>
      <c r="P7142" t="s">
        <v>188</v>
      </c>
      <c r="Q7142" t="s">
        <v>2850</v>
      </c>
      <c r="R7142" s="19">
        <v>113.52</v>
      </c>
      <c r="S7142" s="17">
        <v>4</v>
      </c>
      <c r="T7142" s="20">
        <v>0</v>
      </c>
      <c r="U7142" s="19">
        <v>46.543199999999999</v>
      </c>
      <c r="V7142" s="20">
        <f t="shared" si="555"/>
        <v>0.41000000000000003</v>
      </c>
      <c r="W7142" s="17">
        <f t="shared" si="556"/>
        <v>2017</v>
      </c>
      <c r="X7142" t="str">
        <f t="shared" si="557"/>
        <v>Sep-2017</v>
      </c>
      <c r="Y7142" s="17">
        <f t="shared" si="558"/>
        <v>0</v>
      </c>
      <c r="Z7142" t="str">
        <f t="shared" si="559"/>
        <v>0% (No Discount)</v>
      </c>
      <c r="AA7142" s="17">
        <f>IF(COUNTIF($B$2:B7142,B7142)=1,1,0)</f>
        <v>1</v>
      </c>
      <c r="AB7142" s="17">
        <f>IF(COUNTIF($F$2:F7142,F7142)=1,1,0)</f>
        <v>0</v>
      </c>
    </row>
    <row r="7143" spans="1:28" x14ac:dyDescent="0.2">
      <c r="A7143" s="17">
        <v>7142</v>
      </c>
      <c r="B7143" t="s">
        <v>9340</v>
      </c>
      <c r="C7143" s="18">
        <v>42985</v>
      </c>
      <c r="D7143" s="18">
        <v>42985</v>
      </c>
      <c r="E7143" t="s">
        <v>1320</v>
      </c>
      <c r="F7143" t="s">
        <v>1977</v>
      </c>
      <c r="G7143" t="s">
        <v>1978</v>
      </c>
      <c r="H7143" t="s">
        <v>53</v>
      </c>
      <c r="I7143" t="s">
        <v>54</v>
      </c>
      <c r="J7143" t="s">
        <v>9341</v>
      </c>
      <c r="K7143" t="s">
        <v>624</v>
      </c>
      <c r="L7143">
        <v>63301</v>
      </c>
      <c r="M7143" t="s">
        <v>132</v>
      </c>
      <c r="N7143" t="s">
        <v>5077</v>
      </c>
      <c r="O7143" t="s">
        <v>59</v>
      </c>
      <c r="P7143" t="s">
        <v>92</v>
      </c>
      <c r="Q7143" t="s">
        <v>5078</v>
      </c>
      <c r="R7143" s="19">
        <v>135.30000000000001</v>
      </c>
      <c r="S7143" s="17">
        <v>5</v>
      </c>
      <c r="T7143" s="20">
        <v>0</v>
      </c>
      <c r="U7143" s="19">
        <v>37.884</v>
      </c>
      <c r="V7143" s="20">
        <f t="shared" si="555"/>
        <v>0.27999999999999997</v>
      </c>
      <c r="W7143" s="17">
        <f t="shared" si="556"/>
        <v>2017</v>
      </c>
      <c r="X7143" t="str">
        <f t="shared" si="557"/>
        <v>Sep-2017</v>
      </c>
      <c r="Y7143" s="17">
        <f t="shared" si="558"/>
        <v>0</v>
      </c>
      <c r="Z7143" t="str">
        <f t="shared" si="559"/>
        <v>0% (No Discount)</v>
      </c>
      <c r="AA7143" s="17">
        <f>IF(COUNTIF($B$2:B7143,B7143)=1,1,0)</f>
        <v>0</v>
      </c>
      <c r="AB7143" s="17">
        <f>IF(COUNTIF($F$2:F7143,F7143)=1,1,0)</f>
        <v>0</v>
      </c>
    </row>
    <row r="7144" spans="1:28" x14ac:dyDescent="0.2">
      <c r="A7144" s="17">
        <v>7143</v>
      </c>
      <c r="B7144" t="s">
        <v>9342</v>
      </c>
      <c r="C7144" s="18">
        <v>41967</v>
      </c>
      <c r="D7144" s="18">
        <v>41972</v>
      </c>
      <c r="E7144" t="s">
        <v>77</v>
      </c>
      <c r="F7144" t="s">
        <v>127</v>
      </c>
      <c r="G7144" t="s">
        <v>128</v>
      </c>
      <c r="H7144" t="s">
        <v>129</v>
      </c>
      <c r="I7144" t="s">
        <v>54</v>
      </c>
      <c r="J7144" t="s">
        <v>3012</v>
      </c>
      <c r="K7144" t="s">
        <v>346</v>
      </c>
      <c r="L7144">
        <v>23464</v>
      </c>
      <c r="M7144" t="s">
        <v>57</v>
      </c>
      <c r="N7144" t="s">
        <v>5728</v>
      </c>
      <c r="O7144" t="s">
        <v>59</v>
      </c>
      <c r="P7144" t="s">
        <v>92</v>
      </c>
      <c r="Q7144" t="s">
        <v>5729</v>
      </c>
      <c r="R7144" s="19">
        <v>111.15</v>
      </c>
      <c r="S7144" s="17">
        <v>5</v>
      </c>
      <c r="T7144" s="20">
        <v>0</v>
      </c>
      <c r="U7144" s="19">
        <v>48.905999999999999</v>
      </c>
      <c r="V7144" s="20">
        <f t="shared" si="555"/>
        <v>0.43999999999999995</v>
      </c>
      <c r="W7144" s="17">
        <f t="shared" si="556"/>
        <v>2014</v>
      </c>
      <c r="X7144" t="str">
        <f t="shared" si="557"/>
        <v>Nov-2014</v>
      </c>
      <c r="Y7144" s="17">
        <f t="shared" si="558"/>
        <v>5</v>
      </c>
      <c r="Z7144" t="str">
        <f t="shared" si="559"/>
        <v>0% (No Discount)</v>
      </c>
      <c r="AA7144" s="17">
        <f>IF(COUNTIF($B$2:B7144,B7144)=1,1,0)</f>
        <v>1</v>
      </c>
      <c r="AB7144" s="17">
        <f>IF(COUNTIF($F$2:F7144,F7144)=1,1,0)</f>
        <v>0</v>
      </c>
    </row>
    <row r="7145" spans="1:28" x14ac:dyDescent="0.2">
      <c r="A7145" s="17">
        <v>7144</v>
      </c>
      <c r="B7145" t="s">
        <v>9343</v>
      </c>
      <c r="C7145" s="18">
        <v>42805</v>
      </c>
      <c r="D7145" s="18">
        <v>42810</v>
      </c>
      <c r="E7145" t="s">
        <v>77</v>
      </c>
      <c r="F7145" t="s">
        <v>8263</v>
      </c>
      <c r="G7145" t="s">
        <v>8264</v>
      </c>
      <c r="H7145" t="s">
        <v>129</v>
      </c>
      <c r="I7145" t="s">
        <v>54</v>
      </c>
      <c r="J7145" t="s">
        <v>173</v>
      </c>
      <c r="K7145" t="s">
        <v>174</v>
      </c>
      <c r="L7145">
        <v>19140</v>
      </c>
      <c r="M7145" t="s">
        <v>175</v>
      </c>
      <c r="N7145" t="s">
        <v>5663</v>
      </c>
      <c r="O7145" t="s">
        <v>98</v>
      </c>
      <c r="P7145" t="s">
        <v>99</v>
      </c>
      <c r="Q7145" t="s">
        <v>5664</v>
      </c>
      <c r="R7145" s="19">
        <v>776.85</v>
      </c>
      <c r="S7145" s="17">
        <v>5</v>
      </c>
      <c r="T7145" s="20">
        <v>0.4</v>
      </c>
      <c r="U7145" s="19">
        <v>-181.26499999999999</v>
      </c>
      <c r="V7145" s="20">
        <f t="shared" si="555"/>
        <v>-0.23333333333333331</v>
      </c>
      <c r="W7145" s="17">
        <f t="shared" si="556"/>
        <v>2017</v>
      </c>
      <c r="X7145" t="str">
        <f t="shared" si="557"/>
        <v>Mar-2017</v>
      </c>
      <c r="Y7145" s="17">
        <f t="shared" si="558"/>
        <v>5</v>
      </c>
      <c r="Z7145" t="str">
        <f t="shared" si="559"/>
        <v>31-40%</v>
      </c>
      <c r="AA7145" s="17">
        <f>IF(COUNTIF($B$2:B7145,B7145)=1,1,0)</f>
        <v>1</v>
      </c>
      <c r="AB7145" s="17">
        <f>IF(COUNTIF($F$2:F7145,F7145)=1,1,0)</f>
        <v>0</v>
      </c>
    </row>
    <row r="7146" spans="1:28" x14ac:dyDescent="0.2">
      <c r="A7146" s="17">
        <v>7145</v>
      </c>
      <c r="B7146" t="s">
        <v>9343</v>
      </c>
      <c r="C7146" s="18">
        <v>42805</v>
      </c>
      <c r="D7146" s="18">
        <v>42810</v>
      </c>
      <c r="E7146" t="s">
        <v>77</v>
      </c>
      <c r="F7146" t="s">
        <v>8263</v>
      </c>
      <c r="G7146" t="s">
        <v>8264</v>
      </c>
      <c r="H7146" t="s">
        <v>129</v>
      </c>
      <c r="I7146" t="s">
        <v>54</v>
      </c>
      <c r="J7146" t="s">
        <v>173</v>
      </c>
      <c r="K7146" t="s">
        <v>174</v>
      </c>
      <c r="L7146">
        <v>19140</v>
      </c>
      <c r="M7146" t="s">
        <v>175</v>
      </c>
      <c r="N7146" t="s">
        <v>489</v>
      </c>
      <c r="O7146" t="s">
        <v>73</v>
      </c>
      <c r="P7146" t="s">
        <v>102</v>
      </c>
      <c r="Q7146" t="s">
        <v>490</v>
      </c>
      <c r="R7146" s="19">
        <v>12.294</v>
      </c>
      <c r="S7146" s="17">
        <v>1</v>
      </c>
      <c r="T7146" s="20">
        <v>0.7</v>
      </c>
      <c r="U7146" s="19">
        <v>-8.6058000000000003</v>
      </c>
      <c r="V7146" s="20">
        <f t="shared" si="555"/>
        <v>-0.7</v>
      </c>
      <c r="W7146" s="17">
        <f t="shared" si="556"/>
        <v>2017</v>
      </c>
      <c r="X7146" t="str">
        <f t="shared" si="557"/>
        <v>Mar-2017</v>
      </c>
      <c r="Y7146" s="17">
        <f t="shared" si="558"/>
        <v>5</v>
      </c>
      <c r="Z7146" t="str">
        <f t="shared" si="559"/>
        <v>Over 50%</v>
      </c>
      <c r="AA7146" s="17">
        <f>IF(COUNTIF($B$2:B7146,B7146)=1,1,0)</f>
        <v>0</v>
      </c>
      <c r="AB7146" s="17">
        <f>IF(COUNTIF($F$2:F7146,F7146)=1,1,0)</f>
        <v>0</v>
      </c>
    </row>
    <row r="7147" spans="1:28" x14ac:dyDescent="0.2">
      <c r="A7147" s="17">
        <v>7146</v>
      </c>
      <c r="B7147" t="s">
        <v>9343</v>
      </c>
      <c r="C7147" s="18">
        <v>42805</v>
      </c>
      <c r="D7147" s="18">
        <v>42810</v>
      </c>
      <c r="E7147" t="s">
        <v>77</v>
      </c>
      <c r="F7147" t="s">
        <v>8263</v>
      </c>
      <c r="G7147" t="s">
        <v>8264</v>
      </c>
      <c r="H7147" t="s">
        <v>129</v>
      </c>
      <c r="I7147" t="s">
        <v>54</v>
      </c>
      <c r="J7147" t="s">
        <v>173</v>
      </c>
      <c r="K7147" t="s">
        <v>174</v>
      </c>
      <c r="L7147">
        <v>19140</v>
      </c>
      <c r="M7147" t="s">
        <v>175</v>
      </c>
      <c r="N7147" t="s">
        <v>3308</v>
      </c>
      <c r="O7147" t="s">
        <v>59</v>
      </c>
      <c r="P7147" t="s">
        <v>83</v>
      </c>
      <c r="Q7147" t="s">
        <v>3309</v>
      </c>
      <c r="R7147" s="19">
        <v>154.76400000000001</v>
      </c>
      <c r="S7147" s="17">
        <v>3</v>
      </c>
      <c r="T7147" s="20">
        <v>0.4</v>
      </c>
      <c r="U7147" s="19">
        <v>-46.429200000000002</v>
      </c>
      <c r="V7147" s="20">
        <f t="shared" si="555"/>
        <v>-0.3</v>
      </c>
      <c r="W7147" s="17">
        <f t="shared" si="556"/>
        <v>2017</v>
      </c>
      <c r="X7147" t="str">
        <f t="shared" si="557"/>
        <v>Mar-2017</v>
      </c>
      <c r="Y7147" s="17">
        <f t="shared" si="558"/>
        <v>5</v>
      </c>
      <c r="Z7147" t="str">
        <f t="shared" si="559"/>
        <v>31-40%</v>
      </c>
      <c r="AA7147" s="17">
        <f>IF(COUNTIF($B$2:B7147,B7147)=1,1,0)</f>
        <v>0</v>
      </c>
      <c r="AB7147" s="17">
        <f>IF(COUNTIF($F$2:F7147,F7147)=1,1,0)</f>
        <v>0</v>
      </c>
    </row>
    <row r="7148" spans="1:28" x14ac:dyDescent="0.2">
      <c r="A7148" s="17">
        <v>7147</v>
      </c>
      <c r="B7148" t="s">
        <v>9343</v>
      </c>
      <c r="C7148" s="18">
        <v>42805</v>
      </c>
      <c r="D7148" s="18">
        <v>42810</v>
      </c>
      <c r="E7148" t="s">
        <v>77</v>
      </c>
      <c r="F7148" t="s">
        <v>8263</v>
      </c>
      <c r="G7148" t="s">
        <v>8264</v>
      </c>
      <c r="H7148" t="s">
        <v>129</v>
      </c>
      <c r="I7148" t="s">
        <v>54</v>
      </c>
      <c r="J7148" t="s">
        <v>173</v>
      </c>
      <c r="K7148" t="s">
        <v>174</v>
      </c>
      <c r="L7148">
        <v>19140</v>
      </c>
      <c r="M7148" t="s">
        <v>175</v>
      </c>
      <c r="N7148" t="s">
        <v>8978</v>
      </c>
      <c r="O7148" t="s">
        <v>73</v>
      </c>
      <c r="P7148" t="s">
        <v>86</v>
      </c>
      <c r="Q7148" t="s">
        <v>8979</v>
      </c>
      <c r="R7148" s="19">
        <v>43.28</v>
      </c>
      <c r="S7148" s="17">
        <v>1</v>
      </c>
      <c r="T7148" s="20">
        <v>0.2</v>
      </c>
      <c r="U7148" s="19">
        <v>3.246</v>
      </c>
      <c r="V7148" s="20">
        <f t="shared" si="555"/>
        <v>7.4999999999999997E-2</v>
      </c>
      <c r="W7148" s="17">
        <f t="shared" si="556"/>
        <v>2017</v>
      </c>
      <c r="X7148" t="str">
        <f t="shared" si="557"/>
        <v>Mar-2017</v>
      </c>
      <c r="Y7148" s="17">
        <f t="shared" si="558"/>
        <v>5</v>
      </c>
      <c r="Z7148" t="str">
        <f t="shared" si="559"/>
        <v>11-20%</v>
      </c>
      <c r="AA7148" s="17">
        <f>IF(COUNTIF($B$2:B7148,B7148)=1,1,0)</f>
        <v>0</v>
      </c>
      <c r="AB7148" s="17">
        <f>IF(COUNTIF($F$2:F7148,F7148)=1,1,0)</f>
        <v>0</v>
      </c>
    </row>
    <row r="7149" spans="1:28" x14ac:dyDescent="0.2">
      <c r="A7149" s="17">
        <v>7148</v>
      </c>
      <c r="B7149" t="s">
        <v>9344</v>
      </c>
      <c r="C7149" s="18">
        <v>42533</v>
      </c>
      <c r="D7149" s="18">
        <v>42538</v>
      </c>
      <c r="E7149" t="s">
        <v>77</v>
      </c>
      <c r="F7149" t="s">
        <v>4888</v>
      </c>
      <c r="G7149" t="s">
        <v>4889</v>
      </c>
      <c r="H7149" t="s">
        <v>53</v>
      </c>
      <c r="I7149" t="s">
        <v>54</v>
      </c>
      <c r="J7149" t="s">
        <v>1203</v>
      </c>
      <c r="K7149" t="s">
        <v>294</v>
      </c>
      <c r="L7149">
        <v>11561</v>
      </c>
      <c r="M7149" t="s">
        <v>175</v>
      </c>
      <c r="N7149" t="s">
        <v>4741</v>
      </c>
      <c r="O7149" t="s">
        <v>73</v>
      </c>
      <c r="P7149" t="s">
        <v>117</v>
      </c>
      <c r="Q7149" t="s">
        <v>4742</v>
      </c>
      <c r="R7149" s="19">
        <v>92.94</v>
      </c>
      <c r="S7149" s="17">
        <v>3</v>
      </c>
      <c r="T7149" s="20">
        <v>0</v>
      </c>
      <c r="U7149" s="19">
        <v>41.823</v>
      </c>
      <c r="V7149" s="20">
        <f t="shared" si="555"/>
        <v>0.45</v>
      </c>
      <c r="W7149" s="17">
        <f t="shared" si="556"/>
        <v>2016</v>
      </c>
      <c r="X7149" t="str">
        <f t="shared" si="557"/>
        <v>Jun-2016</v>
      </c>
      <c r="Y7149" s="17">
        <f t="shared" si="558"/>
        <v>5</v>
      </c>
      <c r="Z7149" t="str">
        <f t="shared" si="559"/>
        <v>0% (No Discount)</v>
      </c>
      <c r="AA7149" s="17">
        <f>IF(COUNTIF($B$2:B7149,B7149)=1,1,0)</f>
        <v>1</v>
      </c>
      <c r="AB7149" s="17">
        <f>IF(COUNTIF($F$2:F7149,F7149)=1,1,0)</f>
        <v>0</v>
      </c>
    </row>
    <row r="7150" spans="1:28" x14ac:dyDescent="0.2">
      <c r="A7150" s="17">
        <v>7149</v>
      </c>
      <c r="B7150" t="s">
        <v>9344</v>
      </c>
      <c r="C7150" s="18">
        <v>42533</v>
      </c>
      <c r="D7150" s="18">
        <v>42538</v>
      </c>
      <c r="E7150" t="s">
        <v>77</v>
      </c>
      <c r="F7150" t="s">
        <v>4888</v>
      </c>
      <c r="G7150" t="s">
        <v>4889</v>
      </c>
      <c r="H7150" t="s">
        <v>53</v>
      </c>
      <c r="I7150" t="s">
        <v>54</v>
      </c>
      <c r="J7150" t="s">
        <v>1203</v>
      </c>
      <c r="K7150" t="s">
        <v>294</v>
      </c>
      <c r="L7150">
        <v>11561</v>
      </c>
      <c r="M7150" t="s">
        <v>175</v>
      </c>
      <c r="N7150" t="s">
        <v>5328</v>
      </c>
      <c r="O7150" t="s">
        <v>73</v>
      </c>
      <c r="P7150" t="s">
        <v>105</v>
      </c>
      <c r="Q7150" t="s">
        <v>5329</v>
      </c>
      <c r="R7150" s="19">
        <v>52.56</v>
      </c>
      <c r="S7150" s="17">
        <v>3</v>
      </c>
      <c r="T7150" s="20">
        <v>0</v>
      </c>
      <c r="U7150" s="19">
        <v>18.396000000000001</v>
      </c>
      <c r="V7150" s="20">
        <f t="shared" si="555"/>
        <v>0.35</v>
      </c>
      <c r="W7150" s="17">
        <f t="shared" si="556"/>
        <v>2016</v>
      </c>
      <c r="X7150" t="str">
        <f t="shared" si="557"/>
        <v>Jun-2016</v>
      </c>
      <c r="Y7150" s="17">
        <f t="shared" si="558"/>
        <v>5</v>
      </c>
      <c r="Z7150" t="str">
        <f t="shared" si="559"/>
        <v>0% (No Discount)</v>
      </c>
      <c r="AA7150" s="17">
        <f>IF(COUNTIF($B$2:B7150,B7150)=1,1,0)</f>
        <v>0</v>
      </c>
      <c r="AB7150" s="17">
        <f>IF(COUNTIF($F$2:F7150,F7150)=1,1,0)</f>
        <v>0</v>
      </c>
    </row>
    <row r="7151" spans="1:28" x14ac:dyDescent="0.2">
      <c r="A7151" s="17">
        <v>7150</v>
      </c>
      <c r="B7151" t="s">
        <v>9345</v>
      </c>
      <c r="C7151" s="18">
        <v>42181</v>
      </c>
      <c r="D7151" s="18">
        <v>42185</v>
      </c>
      <c r="E7151" t="s">
        <v>77</v>
      </c>
      <c r="F7151" t="s">
        <v>917</v>
      </c>
      <c r="G7151" t="s">
        <v>918</v>
      </c>
      <c r="H7151" t="s">
        <v>53</v>
      </c>
      <c r="I7151" t="s">
        <v>54</v>
      </c>
      <c r="J7151" t="s">
        <v>211</v>
      </c>
      <c r="K7151" t="s">
        <v>131</v>
      </c>
      <c r="L7151">
        <v>77070</v>
      </c>
      <c r="M7151" t="s">
        <v>132</v>
      </c>
      <c r="N7151" t="s">
        <v>5051</v>
      </c>
      <c r="O7151" t="s">
        <v>98</v>
      </c>
      <c r="P7151" t="s">
        <v>99</v>
      </c>
      <c r="Q7151" t="s">
        <v>5052</v>
      </c>
      <c r="R7151" s="19">
        <v>971.88</v>
      </c>
      <c r="S7151" s="17">
        <v>3</v>
      </c>
      <c r="T7151" s="20">
        <v>0.2</v>
      </c>
      <c r="U7151" s="19">
        <v>109.3365</v>
      </c>
      <c r="V7151" s="20">
        <f t="shared" si="555"/>
        <v>0.1125</v>
      </c>
      <c r="W7151" s="17">
        <f t="shared" si="556"/>
        <v>2015</v>
      </c>
      <c r="X7151" t="str">
        <f t="shared" si="557"/>
        <v>Jun-2015</v>
      </c>
      <c r="Y7151" s="17">
        <f t="shared" si="558"/>
        <v>4</v>
      </c>
      <c r="Z7151" t="str">
        <f t="shared" si="559"/>
        <v>11-20%</v>
      </c>
      <c r="AA7151" s="17">
        <f>IF(COUNTIF($B$2:B7151,B7151)=1,1,0)</f>
        <v>1</v>
      </c>
      <c r="AB7151" s="17">
        <f>IF(COUNTIF($F$2:F7151,F7151)=1,1,0)</f>
        <v>0</v>
      </c>
    </row>
    <row r="7152" spans="1:28" x14ac:dyDescent="0.2">
      <c r="A7152" s="17">
        <v>7151</v>
      </c>
      <c r="B7152" t="s">
        <v>9346</v>
      </c>
      <c r="C7152" s="18">
        <v>43091</v>
      </c>
      <c r="D7152" s="18">
        <v>43095</v>
      </c>
      <c r="E7152" t="s">
        <v>77</v>
      </c>
      <c r="F7152" t="s">
        <v>6247</v>
      </c>
      <c r="G7152" t="s">
        <v>6248</v>
      </c>
      <c r="H7152" t="s">
        <v>129</v>
      </c>
      <c r="I7152" t="s">
        <v>54</v>
      </c>
      <c r="J7152" t="s">
        <v>7916</v>
      </c>
      <c r="K7152" t="s">
        <v>385</v>
      </c>
      <c r="L7152">
        <v>35401</v>
      </c>
      <c r="M7152" t="s">
        <v>57</v>
      </c>
      <c r="N7152" t="s">
        <v>1871</v>
      </c>
      <c r="O7152" t="s">
        <v>59</v>
      </c>
      <c r="P7152" t="s">
        <v>63</v>
      </c>
      <c r="Q7152" t="s">
        <v>1872</v>
      </c>
      <c r="R7152" s="19">
        <v>141.96</v>
      </c>
      <c r="S7152" s="17">
        <v>2</v>
      </c>
      <c r="T7152" s="20">
        <v>0</v>
      </c>
      <c r="U7152" s="19">
        <v>35.49</v>
      </c>
      <c r="V7152" s="20">
        <f t="shared" si="555"/>
        <v>0.25</v>
      </c>
      <c r="W7152" s="17">
        <f t="shared" si="556"/>
        <v>2017</v>
      </c>
      <c r="X7152" t="str">
        <f t="shared" si="557"/>
        <v>Dec-2017</v>
      </c>
      <c r="Y7152" s="17">
        <f t="shared" si="558"/>
        <v>4</v>
      </c>
      <c r="Z7152" t="str">
        <f t="shared" si="559"/>
        <v>0% (No Discount)</v>
      </c>
      <c r="AA7152" s="17">
        <f>IF(COUNTIF($B$2:B7152,B7152)=1,1,0)</f>
        <v>1</v>
      </c>
      <c r="AB7152" s="17">
        <f>IF(COUNTIF($F$2:F7152,F7152)=1,1,0)</f>
        <v>0</v>
      </c>
    </row>
    <row r="7153" spans="1:28" x14ac:dyDescent="0.2">
      <c r="A7153" s="17">
        <v>7152</v>
      </c>
      <c r="B7153" t="s">
        <v>9347</v>
      </c>
      <c r="C7153" s="18">
        <v>43091</v>
      </c>
      <c r="D7153" s="18">
        <v>43094</v>
      </c>
      <c r="E7153" t="s">
        <v>50</v>
      </c>
      <c r="F7153" t="s">
        <v>7474</v>
      </c>
      <c r="G7153" t="s">
        <v>7475</v>
      </c>
      <c r="H7153" t="s">
        <v>53</v>
      </c>
      <c r="I7153" t="s">
        <v>54</v>
      </c>
      <c r="J7153" t="s">
        <v>1855</v>
      </c>
      <c r="K7153" t="s">
        <v>337</v>
      </c>
      <c r="L7153">
        <v>85204</v>
      </c>
      <c r="M7153" t="s">
        <v>71</v>
      </c>
      <c r="N7153" t="s">
        <v>3808</v>
      </c>
      <c r="O7153" t="s">
        <v>59</v>
      </c>
      <c r="P7153" t="s">
        <v>83</v>
      </c>
      <c r="Q7153" t="s">
        <v>3809</v>
      </c>
      <c r="R7153" s="19">
        <v>182.55</v>
      </c>
      <c r="S7153" s="17">
        <v>2</v>
      </c>
      <c r="T7153" s="20">
        <v>0.5</v>
      </c>
      <c r="U7153" s="19">
        <v>-135.08699999999999</v>
      </c>
      <c r="V7153" s="20">
        <f t="shared" si="555"/>
        <v>-0.73999999999999988</v>
      </c>
      <c r="W7153" s="17">
        <f t="shared" si="556"/>
        <v>2017</v>
      </c>
      <c r="X7153" t="str">
        <f t="shared" si="557"/>
        <v>Dec-2017</v>
      </c>
      <c r="Y7153" s="17">
        <f t="shared" si="558"/>
        <v>3</v>
      </c>
      <c r="Z7153" t="str">
        <f t="shared" si="559"/>
        <v>41-50%</v>
      </c>
      <c r="AA7153" s="17">
        <f>IF(COUNTIF($B$2:B7153,B7153)=1,1,0)</f>
        <v>1</v>
      </c>
      <c r="AB7153" s="17">
        <f>IF(COUNTIF($F$2:F7153,F7153)=1,1,0)</f>
        <v>0</v>
      </c>
    </row>
    <row r="7154" spans="1:28" x14ac:dyDescent="0.2">
      <c r="A7154" s="17">
        <v>7153</v>
      </c>
      <c r="B7154" t="s">
        <v>9348</v>
      </c>
      <c r="C7154" s="18">
        <v>41921</v>
      </c>
      <c r="D7154" s="18">
        <v>41927</v>
      </c>
      <c r="E7154" t="s">
        <v>77</v>
      </c>
      <c r="F7154" t="s">
        <v>1414</v>
      </c>
      <c r="G7154" t="s">
        <v>1415</v>
      </c>
      <c r="H7154" t="s">
        <v>68</v>
      </c>
      <c r="I7154" t="s">
        <v>54</v>
      </c>
      <c r="J7154" t="s">
        <v>1553</v>
      </c>
      <c r="K7154" t="s">
        <v>115</v>
      </c>
      <c r="L7154">
        <v>28540</v>
      </c>
      <c r="M7154" t="s">
        <v>57</v>
      </c>
      <c r="N7154" t="s">
        <v>1656</v>
      </c>
      <c r="O7154" t="s">
        <v>73</v>
      </c>
      <c r="P7154" t="s">
        <v>117</v>
      </c>
      <c r="Q7154" t="s">
        <v>1657</v>
      </c>
      <c r="R7154" s="19">
        <v>88.768000000000001</v>
      </c>
      <c r="S7154" s="17">
        <v>2</v>
      </c>
      <c r="T7154" s="20">
        <v>0.2</v>
      </c>
      <c r="U7154" s="19">
        <v>31.0688</v>
      </c>
      <c r="V7154" s="20">
        <f t="shared" si="555"/>
        <v>0.35</v>
      </c>
      <c r="W7154" s="17">
        <f t="shared" si="556"/>
        <v>2014</v>
      </c>
      <c r="X7154" t="str">
        <f t="shared" si="557"/>
        <v>Oct-2014</v>
      </c>
      <c r="Y7154" s="17">
        <f t="shared" si="558"/>
        <v>6</v>
      </c>
      <c r="Z7154" t="str">
        <f t="shared" si="559"/>
        <v>11-20%</v>
      </c>
      <c r="AA7154" s="17">
        <f>IF(COUNTIF($B$2:B7154,B7154)=1,1,0)</f>
        <v>1</v>
      </c>
      <c r="AB7154" s="17">
        <f>IF(COUNTIF($F$2:F7154,F7154)=1,1,0)</f>
        <v>0</v>
      </c>
    </row>
    <row r="7155" spans="1:28" x14ac:dyDescent="0.2">
      <c r="A7155" s="17">
        <v>7154</v>
      </c>
      <c r="B7155" t="s">
        <v>9349</v>
      </c>
      <c r="C7155" s="18">
        <v>42348</v>
      </c>
      <c r="D7155" s="18">
        <v>42353</v>
      </c>
      <c r="E7155" t="s">
        <v>77</v>
      </c>
      <c r="F7155" t="s">
        <v>4165</v>
      </c>
      <c r="G7155" t="s">
        <v>4166</v>
      </c>
      <c r="H7155" t="s">
        <v>53</v>
      </c>
      <c r="I7155" t="s">
        <v>54</v>
      </c>
      <c r="J7155" t="s">
        <v>330</v>
      </c>
      <c r="K7155" t="s">
        <v>238</v>
      </c>
      <c r="L7155">
        <v>60610</v>
      </c>
      <c r="M7155" t="s">
        <v>132</v>
      </c>
      <c r="N7155" t="s">
        <v>3887</v>
      </c>
      <c r="O7155" t="s">
        <v>73</v>
      </c>
      <c r="P7155" t="s">
        <v>105</v>
      </c>
      <c r="Q7155" t="s">
        <v>3888</v>
      </c>
      <c r="R7155" s="19">
        <v>53.088000000000001</v>
      </c>
      <c r="S7155" s="17">
        <v>7</v>
      </c>
      <c r="T7155" s="20">
        <v>0.8</v>
      </c>
      <c r="U7155" s="19">
        <v>-108.8304</v>
      </c>
      <c r="V7155" s="20">
        <f t="shared" si="555"/>
        <v>-2.0499999999999998</v>
      </c>
      <c r="W7155" s="17">
        <f t="shared" si="556"/>
        <v>2015</v>
      </c>
      <c r="X7155" t="str">
        <f t="shared" si="557"/>
        <v>Dec-2015</v>
      </c>
      <c r="Y7155" s="17">
        <f t="shared" si="558"/>
        <v>5</v>
      </c>
      <c r="Z7155" t="str">
        <f t="shared" si="559"/>
        <v>Over 50%</v>
      </c>
      <c r="AA7155" s="17">
        <f>IF(COUNTIF($B$2:B7155,B7155)=1,1,0)</f>
        <v>1</v>
      </c>
      <c r="AB7155" s="17">
        <f>IF(COUNTIF($F$2:F7155,F7155)=1,1,0)</f>
        <v>0</v>
      </c>
    </row>
    <row r="7156" spans="1:28" x14ac:dyDescent="0.2">
      <c r="A7156" s="17">
        <v>7155</v>
      </c>
      <c r="B7156" t="s">
        <v>9350</v>
      </c>
      <c r="C7156" s="18">
        <v>42363</v>
      </c>
      <c r="D7156" s="18">
        <v>42365</v>
      </c>
      <c r="E7156" t="s">
        <v>50</v>
      </c>
      <c r="F7156" t="s">
        <v>269</v>
      </c>
      <c r="G7156" t="s">
        <v>270</v>
      </c>
      <c r="H7156" t="s">
        <v>53</v>
      </c>
      <c r="I7156" t="s">
        <v>54</v>
      </c>
      <c r="J7156" t="s">
        <v>524</v>
      </c>
      <c r="K7156" t="s">
        <v>1302</v>
      </c>
      <c r="L7156">
        <v>31907</v>
      </c>
      <c r="M7156" t="s">
        <v>57</v>
      </c>
      <c r="N7156" t="s">
        <v>8538</v>
      </c>
      <c r="O7156" t="s">
        <v>59</v>
      </c>
      <c r="P7156" t="s">
        <v>92</v>
      </c>
      <c r="Q7156" t="s">
        <v>8539</v>
      </c>
      <c r="R7156" s="19">
        <v>275.88</v>
      </c>
      <c r="S7156" s="17">
        <v>6</v>
      </c>
      <c r="T7156" s="20">
        <v>0</v>
      </c>
      <c r="U7156" s="19">
        <v>46.8996</v>
      </c>
      <c r="V7156" s="20">
        <f t="shared" si="555"/>
        <v>0.17</v>
      </c>
      <c r="W7156" s="17">
        <f t="shared" si="556"/>
        <v>2015</v>
      </c>
      <c r="X7156" t="str">
        <f t="shared" si="557"/>
        <v>Dec-2015</v>
      </c>
      <c r="Y7156" s="17">
        <f t="shared" si="558"/>
        <v>2</v>
      </c>
      <c r="Z7156" t="str">
        <f t="shared" si="559"/>
        <v>0% (No Discount)</v>
      </c>
      <c r="AA7156" s="17">
        <f>IF(COUNTIF($B$2:B7156,B7156)=1,1,0)</f>
        <v>1</v>
      </c>
      <c r="AB7156" s="17">
        <f>IF(COUNTIF($F$2:F7156,F7156)=1,1,0)</f>
        <v>0</v>
      </c>
    </row>
    <row r="7157" spans="1:28" x14ac:dyDescent="0.2">
      <c r="A7157" s="17">
        <v>7156</v>
      </c>
      <c r="B7157" t="s">
        <v>9350</v>
      </c>
      <c r="C7157" s="18">
        <v>42363</v>
      </c>
      <c r="D7157" s="18">
        <v>42365</v>
      </c>
      <c r="E7157" t="s">
        <v>50</v>
      </c>
      <c r="F7157" t="s">
        <v>269</v>
      </c>
      <c r="G7157" t="s">
        <v>270</v>
      </c>
      <c r="H7157" t="s">
        <v>53</v>
      </c>
      <c r="I7157" t="s">
        <v>54</v>
      </c>
      <c r="J7157" t="s">
        <v>524</v>
      </c>
      <c r="K7157" t="s">
        <v>1302</v>
      </c>
      <c r="L7157">
        <v>31907</v>
      </c>
      <c r="M7157" t="s">
        <v>57</v>
      </c>
      <c r="N7157" t="s">
        <v>1424</v>
      </c>
      <c r="O7157" t="s">
        <v>73</v>
      </c>
      <c r="P7157" t="s">
        <v>102</v>
      </c>
      <c r="Q7157" t="s">
        <v>1425</v>
      </c>
      <c r="R7157" s="19">
        <v>157.9</v>
      </c>
      <c r="S7157" s="17">
        <v>5</v>
      </c>
      <c r="T7157" s="20">
        <v>0</v>
      </c>
      <c r="U7157" s="19">
        <v>74.212999999999994</v>
      </c>
      <c r="V7157" s="20">
        <f t="shared" si="555"/>
        <v>0.46999999999999992</v>
      </c>
      <c r="W7157" s="17">
        <f t="shared" si="556"/>
        <v>2015</v>
      </c>
      <c r="X7157" t="str">
        <f t="shared" si="557"/>
        <v>Dec-2015</v>
      </c>
      <c r="Y7157" s="17">
        <f t="shared" si="558"/>
        <v>2</v>
      </c>
      <c r="Z7157" t="str">
        <f t="shared" si="559"/>
        <v>0% (No Discount)</v>
      </c>
      <c r="AA7157" s="17">
        <f>IF(COUNTIF($B$2:B7157,B7157)=1,1,0)</f>
        <v>0</v>
      </c>
      <c r="AB7157" s="17">
        <f>IF(COUNTIF($F$2:F7157,F7157)=1,1,0)</f>
        <v>0</v>
      </c>
    </row>
    <row r="7158" spans="1:28" x14ac:dyDescent="0.2">
      <c r="A7158" s="17">
        <v>7157</v>
      </c>
      <c r="B7158" t="s">
        <v>9351</v>
      </c>
      <c r="C7158" s="18">
        <v>42854</v>
      </c>
      <c r="D7158" s="18">
        <v>42859</v>
      </c>
      <c r="E7158" t="s">
        <v>77</v>
      </c>
      <c r="F7158" t="s">
        <v>3486</v>
      </c>
      <c r="G7158" t="s">
        <v>3487</v>
      </c>
      <c r="H7158" t="s">
        <v>53</v>
      </c>
      <c r="I7158" t="s">
        <v>54</v>
      </c>
      <c r="J7158" t="s">
        <v>6102</v>
      </c>
      <c r="K7158" t="s">
        <v>817</v>
      </c>
      <c r="L7158">
        <v>7050</v>
      </c>
      <c r="M7158" t="s">
        <v>175</v>
      </c>
      <c r="N7158" t="s">
        <v>2957</v>
      </c>
      <c r="O7158" t="s">
        <v>73</v>
      </c>
      <c r="P7158" t="s">
        <v>74</v>
      </c>
      <c r="Q7158" t="s">
        <v>2958</v>
      </c>
      <c r="R7158" s="19">
        <v>4.91</v>
      </c>
      <c r="S7158" s="17">
        <v>1</v>
      </c>
      <c r="T7158" s="20">
        <v>0</v>
      </c>
      <c r="U7158" s="19">
        <v>2.4058999999999999</v>
      </c>
      <c r="V7158" s="20">
        <f t="shared" si="555"/>
        <v>0.49</v>
      </c>
      <c r="W7158" s="17">
        <f t="shared" si="556"/>
        <v>2017</v>
      </c>
      <c r="X7158" t="str">
        <f t="shared" si="557"/>
        <v>Apr-2017</v>
      </c>
      <c r="Y7158" s="17">
        <f t="shared" si="558"/>
        <v>5</v>
      </c>
      <c r="Z7158" t="str">
        <f t="shared" si="559"/>
        <v>0% (No Discount)</v>
      </c>
      <c r="AA7158" s="17">
        <f>IF(COUNTIF($B$2:B7158,B7158)=1,1,0)</f>
        <v>1</v>
      </c>
      <c r="AB7158" s="17">
        <f>IF(COUNTIF($F$2:F7158,F7158)=1,1,0)</f>
        <v>0</v>
      </c>
    </row>
    <row r="7159" spans="1:28" x14ac:dyDescent="0.2">
      <c r="A7159" s="17">
        <v>7158</v>
      </c>
      <c r="B7159" t="s">
        <v>9352</v>
      </c>
      <c r="C7159" s="18">
        <v>42457</v>
      </c>
      <c r="D7159" s="18">
        <v>42460</v>
      </c>
      <c r="E7159" t="s">
        <v>50</v>
      </c>
      <c r="F7159" t="s">
        <v>3561</v>
      </c>
      <c r="G7159" t="s">
        <v>3562</v>
      </c>
      <c r="H7159" t="s">
        <v>53</v>
      </c>
      <c r="I7159" t="s">
        <v>54</v>
      </c>
      <c r="J7159" t="s">
        <v>69</v>
      </c>
      <c r="K7159" t="s">
        <v>70</v>
      </c>
      <c r="L7159">
        <v>90032</v>
      </c>
      <c r="M7159" t="s">
        <v>71</v>
      </c>
      <c r="N7159" t="s">
        <v>914</v>
      </c>
      <c r="O7159" t="s">
        <v>73</v>
      </c>
      <c r="P7159" t="s">
        <v>86</v>
      </c>
      <c r="Q7159" t="s">
        <v>915</v>
      </c>
      <c r="R7159" s="19">
        <v>87.92</v>
      </c>
      <c r="S7159" s="17">
        <v>4</v>
      </c>
      <c r="T7159" s="20">
        <v>0</v>
      </c>
      <c r="U7159" s="19">
        <v>0.87919999999999998</v>
      </c>
      <c r="V7159" s="20">
        <f t="shared" si="555"/>
        <v>0.01</v>
      </c>
      <c r="W7159" s="17">
        <f t="shared" si="556"/>
        <v>2016</v>
      </c>
      <c r="X7159" t="str">
        <f t="shared" si="557"/>
        <v>Mar-2016</v>
      </c>
      <c r="Y7159" s="17">
        <f t="shared" si="558"/>
        <v>3</v>
      </c>
      <c r="Z7159" t="str">
        <f t="shared" si="559"/>
        <v>0% (No Discount)</v>
      </c>
      <c r="AA7159" s="17">
        <f>IF(COUNTIF($B$2:B7159,B7159)=1,1,0)</f>
        <v>1</v>
      </c>
      <c r="AB7159" s="17">
        <f>IF(COUNTIF($F$2:F7159,F7159)=1,1,0)</f>
        <v>0</v>
      </c>
    </row>
    <row r="7160" spans="1:28" x14ac:dyDescent="0.2">
      <c r="A7160" s="17">
        <v>7159</v>
      </c>
      <c r="B7160" t="s">
        <v>9352</v>
      </c>
      <c r="C7160" s="18">
        <v>42457</v>
      </c>
      <c r="D7160" s="18">
        <v>42460</v>
      </c>
      <c r="E7160" t="s">
        <v>50</v>
      </c>
      <c r="F7160" t="s">
        <v>3561</v>
      </c>
      <c r="G7160" t="s">
        <v>3562</v>
      </c>
      <c r="H7160" t="s">
        <v>53</v>
      </c>
      <c r="I7160" t="s">
        <v>54</v>
      </c>
      <c r="J7160" t="s">
        <v>69</v>
      </c>
      <c r="K7160" t="s">
        <v>70</v>
      </c>
      <c r="L7160">
        <v>90032</v>
      </c>
      <c r="M7160" t="s">
        <v>71</v>
      </c>
      <c r="N7160" t="s">
        <v>9353</v>
      </c>
      <c r="O7160" t="s">
        <v>73</v>
      </c>
      <c r="P7160" t="s">
        <v>117</v>
      </c>
      <c r="Q7160" t="s">
        <v>9354</v>
      </c>
      <c r="R7160" s="19">
        <v>5.98</v>
      </c>
      <c r="S7160" s="17">
        <v>1</v>
      </c>
      <c r="T7160" s="20">
        <v>0</v>
      </c>
      <c r="U7160" s="19">
        <v>2.9302000000000001</v>
      </c>
      <c r="V7160" s="20">
        <f t="shared" si="555"/>
        <v>0.49</v>
      </c>
      <c r="W7160" s="17">
        <f t="shared" si="556"/>
        <v>2016</v>
      </c>
      <c r="X7160" t="str">
        <f t="shared" si="557"/>
        <v>Mar-2016</v>
      </c>
      <c r="Y7160" s="17">
        <f t="shared" si="558"/>
        <v>3</v>
      </c>
      <c r="Z7160" t="str">
        <f t="shared" si="559"/>
        <v>0% (No Discount)</v>
      </c>
      <c r="AA7160" s="17">
        <f>IF(COUNTIF($B$2:B7160,B7160)=1,1,0)</f>
        <v>0</v>
      </c>
      <c r="AB7160" s="17">
        <f>IF(COUNTIF($F$2:F7160,F7160)=1,1,0)</f>
        <v>0</v>
      </c>
    </row>
    <row r="7161" spans="1:28" x14ac:dyDescent="0.2">
      <c r="A7161" s="17">
        <v>7160</v>
      </c>
      <c r="B7161" t="s">
        <v>9355</v>
      </c>
      <c r="C7161" s="18">
        <v>42137</v>
      </c>
      <c r="D7161" s="18">
        <v>42142</v>
      </c>
      <c r="E7161" t="s">
        <v>50</v>
      </c>
      <c r="F7161" t="s">
        <v>3472</v>
      </c>
      <c r="G7161" t="s">
        <v>3473</v>
      </c>
      <c r="H7161" t="s">
        <v>129</v>
      </c>
      <c r="I7161" t="s">
        <v>54</v>
      </c>
      <c r="J7161" t="s">
        <v>330</v>
      </c>
      <c r="K7161" t="s">
        <v>238</v>
      </c>
      <c r="L7161">
        <v>60623</v>
      </c>
      <c r="M7161" t="s">
        <v>132</v>
      </c>
      <c r="N7161" t="s">
        <v>3434</v>
      </c>
      <c r="O7161" t="s">
        <v>98</v>
      </c>
      <c r="P7161" t="s">
        <v>99</v>
      </c>
      <c r="Q7161" t="s">
        <v>3435</v>
      </c>
      <c r="R7161" s="19">
        <v>222.38399999999999</v>
      </c>
      <c r="S7161" s="17">
        <v>2</v>
      </c>
      <c r="T7161" s="20">
        <v>0.2</v>
      </c>
      <c r="U7161" s="19">
        <v>16.678799999999999</v>
      </c>
      <c r="V7161" s="20">
        <f t="shared" si="555"/>
        <v>7.4999999999999997E-2</v>
      </c>
      <c r="W7161" s="17">
        <f t="shared" si="556"/>
        <v>2015</v>
      </c>
      <c r="X7161" t="str">
        <f t="shared" si="557"/>
        <v>May-2015</v>
      </c>
      <c r="Y7161" s="17">
        <f t="shared" si="558"/>
        <v>5</v>
      </c>
      <c r="Z7161" t="str">
        <f t="shared" si="559"/>
        <v>11-20%</v>
      </c>
      <c r="AA7161" s="17">
        <f>IF(COUNTIF($B$2:B7161,B7161)=1,1,0)</f>
        <v>1</v>
      </c>
      <c r="AB7161" s="17">
        <f>IF(COUNTIF($F$2:F7161,F7161)=1,1,0)</f>
        <v>0</v>
      </c>
    </row>
    <row r="7162" spans="1:28" x14ac:dyDescent="0.2">
      <c r="A7162" s="17">
        <v>7161</v>
      </c>
      <c r="B7162" t="s">
        <v>9355</v>
      </c>
      <c r="C7162" s="18">
        <v>42137</v>
      </c>
      <c r="D7162" s="18">
        <v>42142</v>
      </c>
      <c r="E7162" t="s">
        <v>50</v>
      </c>
      <c r="F7162" t="s">
        <v>3472</v>
      </c>
      <c r="G7162" t="s">
        <v>3473</v>
      </c>
      <c r="H7162" t="s">
        <v>129</v>
      </c>
      <c r="I7162" t="s">
        <v>54</v>
      </c>
      <c r="J7162" t="s">
        <v>330</v>
      </c>
      <c r="K7162" t="s">
        <v>238</v>
      </c>
      <c r="L7162">
        <v>60623</v>
      </c>
      <c r="M7162" t="s">
        <v>132</v>
      </c>
      <c r="N7162" t="s">
        <v>2605</v>
      </c>
      <c r="O7162" t="s">
        <v>73</v>
      </c>
      <c r="P7162" t="s">
        <v>296</v>
      </c>
      <c r="Q7162" t="s">
        <v>2606</v>
      </c>
      <c r="R7162" s="19">
        <v>16</v>
      </c>
      <c r="S7162" s="17">
        <v>4</v>
      </c>
      <c r="T7162" s="20">
        <v>0.2</v>
      </c>
      <c r="U7162" s="19">
        <v>5.6</v>
      </c>
      <c r="V7162" s="20">
        <f t="shared" si="555"/>
        <v>0.35</v>
      </c>
      <c r="W7162" s="17">
        <f t="shared" si="556"/>
        <v>2015</v>
      </c>
      <c r="X7162" t="str">
        <f t="shared" si="557"/>
        <v>May-2015</v>
      </c>
      <c r="Y7162" s="17">
        <f t="shared" si="558"/>
        <v>5</v>
      </c>
      <c r="Z7162" t="str">
        <f t="shared" si="559"/>
        <v>11-20%</v>
      </c>
      <c r="AA7162" s="17">
        <f>IF(COUNTIF($B$2:B7162,B7162)=1,1,0)</f>
        <v>0</v>
      </c>
      <c r="AB7162" s="17">
        <f>IF(COUNTIF($F$2:F7162,F7162)=1,1,0)</f>
        <v>0</v>
      </c>
    </row>
    <row r="7163" spans="1:28" x14ac:dyDescent="0.2">
      <c r="A7163" s="17">
        <v>7162</v>
      </c>
      <c r="B7163" t="s">
        <v>9356</v>
      </c>
      <c r="C7163" s="18">
        <v>41824</v>
      </c>
      <c r="D7163" s="18">
        <v>41829</v>
      </c>
      <c r="E7163" t="s">
        <v>77</v>
      </c>
      <c r="F7163" t="s">
        <v>4023</v>
      </c>
      <c r="G7163" t="s">
        <v>4024</v>
      </c>
      <c r="H7163" t="s">
        <v>53</v>
      </c>
      <c r="I7163" t="s">
        <v>54</v>
      </c>
      <c r="J7163" t="s">
        <v>1496</v>
      </c>
      <c r="K7163" t="s">
        <v>346</v>
      </c>
      <c r="L7163">
        <v>23223</v>
      </c>
      <c r="M7163" t="s">
        <v>57</v>
      </c>
      <c r="N7163" t="s">
        <v>1371</v>
      </c>
      <c r="O7163" t="s">
        <v>73</v>
      </c>
      <c r="P7163" t="s">
        <v>117</v>
      </c>
      <c r="Q7163" t="s">
        <v>1372</v>
      </c>
      <c r="R7163" s="19">
        <v>21.84</v>
      </c>
      <c r="S7163" s="17">
        <v>3</v>
      </c>
      <c r="T7163" s="20">
        <v>0</v>
      </c>
      <c r="U7163" s="19">
        <v>10.92</v>
      </c>
      <c r="V7163" s="20">
        <f t="shared" si="555"/>
        <v>0.5</v>
      </c>
      <c r="W7163" s="17">
        <f t="shared" si="556"/>
        <v>2014</v>
      </c>
      <c r="X7163" t="str">
        <f t="shared" si="557"/>
        <v>Jul-2014</v>
      </c>
      <c r="Y7163" s="17">
        <f t="shared" si="558"/>
        <v>5</v>
      </c>
      <c r="Z7163" t="str">
        <f t="shared" si="559"/>
        <v>0% (No Discount)</v>
      </c>
      <c r="AA7163" s="17">
        <f>IF(COUNTIF($B$2:B7163,B7163)=1,1,0)</f>
        <v>1</v>
      </c>
      <c r="AB7163" s="17">
        <f>IF(COUNTIF($F$2:F7163,F7163)=1,1,0)</f>
        <v>0</v>
      </c>
    </row>
    <row r="7164" spans="1:28" x14ac:dyDescent="0.2">
      <c r="A7164" s="17">
        <v>7163</v>
      </c>
      <c r="B7164" t="s">
        <v>9356</v>
      </c>
      <c r="C7164" s="18">
        <v>41824</v>
      </c>
      <c r="D7164" s="18">
        <v>41829</v>
      </c>
      <c r="E7164" t="s">
        <v>77</v>
      </c>
      <c r="F7164" t="s">
        <v>4023</v>
      </c>
      <c r="G7164" t="s">
        <v>4024</v>
      </c>
      <c r="H7164" t="s">
        <v>53</v>
      </c>
      <c r="I7164" t="s">
        <v>54</v>
      </c>
      <c r="J7164" t="s">
        <v>1496</v>
      </c>
      <c r="K7164" t="s">
        <v>346</v>
      </c>
      <c r="L7164">
        <v>23223</v>
      </c>
      <c r="M7164" t="s">
        <v>57</v>
      </c>
      <c r="N7164" t="s">
        <v>2947</v>
      </c>
      <c r="O7164" t="s">
        <v>73</v>
      </c>
      <c r="P7164" t="s">
        <v>102</v>
      </c>
      <c r="Q7164" t="s">
        <v>2948</v>
      </c>
      <c r="R7164" s="19">
        <v>15.6</v>
      </c>
      <c r="S7164" s="17">
        <v>5</v>
      </c>
      <c r="T7164" s="20">
        <v>0</v>
      </c>
      <c r="U7164" s="19">
        <v>7.6440000000000001</v>
      </c>
      <c r="V7164" s="20">
        <f t="shared" si="555"/>
        <v>0.49000000000000005</v>
      </c>
      <c r="W7164" s="17">
        <f t="shared" si="556"/>
        <v>2014</v>
      </c>
      <c r="X7164" t="str">
        <f t="shared" si="557"/>
        <v>Jul-2014</v>
      </c>
      <c r="Y7164" s="17">
        <f t="shared" si="558"/>
        <v>5</v>
      </c>
      <c r="Z7164" t="str">
        <f t="shared" si="559"/>
        <v>0% (No Discount)</v>
      </c>
      <c r="AA7164" s="17">
        <f>IF(COUNTIF($B$2:B7164,B7164)=1,1,0)</f>
        <v>0</v>
      </c>
      <c r="AB7164" s="17">
        <f>IF(COUNTIF($F$2:F7164,F7164)=1,1,0)</f>
        <v>0</v>
      </c>
    </row>
    <row r="7165" spans="1:28" x14ac:dyDescent="0.2">
      <c r="A7165" s="17">
        <v>7164</v>
      </c>
      <c r="B7165" t="s">
        <v>9357</v>
      </c>
      <c r="C7165" s="18">
        <v>41751</v>
      </c>
      <c r="D7165" s="18">
        <v>41753</v>
      </c>
      <c r="E7165" t="s">
        <v>50</v>
      </c>
      <c r="F7165" t="s">
        <v>6455</v>
      </c>
      <c r="G7165" t="s">
        <v>6456</v>
      </c>
      <c r="H7165" t="s">
        <v>68</v>
      </c>
      <c r="I7165" t="s">
        <v>54</v>
      </c>
      <c r="J7165" t="s">
        <v>303</v>
      </c>
      <c r="K7165" t="s">
        <v>294</v>
      </c>
      <c r="L7165">
        <v>12180</v>
      </c>
      <c r="M7165" t="s">
        <v>175</v>
      </c>
      <c r="N7165" t="s">
        <v>6431</v>
      </c>
      <c r="O7165" t="s">
        <v>73</v>
      </c>
      <c r="P7165" t="s">
        <v>200</v>
      </c>
      <c r="Q7165" t="s">
        <v>698</v>
      </c>
      <c r="R7165" s="19">
        <v>247.84</v>
      </c>
      <c r="S7165" s="17">
        <v>8</v>
      </c>
      <c r="T7165" s="20">
        <v>0</v>
      </c>
      <c r="U7165" s="19">
        <v>121.44159999999999</v>
      </c>
      <c r="V7165" s="20">
        <f t="shared" si="555"/>
        <v>0.49</v>
      </c>
      <c r="W7165" s="17">
        <f t="shared" si="556"/>
        <v>2014</v>
      </c>
      <c r="X7165" t="str">
        <f t="shared" si="557"/>
        <v>Apr-2014</v>
      </c>
      <c r="Y7165" s="17">
        <f t="shared" si="558"/>
        <v>2</v>
      </c>
      <c r="Z7165" t="str">
        <f t="shared" si="559"/>
        <v>0% (No Discount)</v>
      </c>
      <c r="AA7165" s="17">
        <f>IF(COUNTIF($B$2:B7165,B7165)=1,1,0)</f>
        <v>1</v>
      </c>
      <c r="AB7165" s="17">
        <f>IF(COUNTIF($F$2:F7165,F7165)=1,1,0)</f>
        <v>0</v>
      </c>
    </row>
    <row r="7166" spans="1:28" x14ac:dyDescent="0.2">
      <c r="A7166" s="17">
        <v>7165</v>
      </c>
      <c r="B7166" t="s">
        <v>9357</v>
      </c>
      <c r="C7166" s="18">
        <v>41751</v>
      </c>
      <c r="D7166" s="18">
        <v>41753</v>
      </c>
      <c r="E7166" t="s">
        <v>50</v>
      </c>
      <c r="F7166" t="s">
        <v>6455</v>
      </c>
      <c r="G7166" t="s">
        <v>6456</v>
      </c>
      <c r="H7166" t="s">
        <v>68</v>
      </c>
      <c r="I7166" t="s">
        <v>54</v>
      </c>
      <c r="J7166" t="s">
        <v>303</v>
      </c>
      <c r="K7166" t="s">
        <v>294</v>
      </c>
      <c r="L7166">
        <v>12180</v>
      </c>
      <c r="M7166" t="s">
        <v>175</v>
      </c>
      <c r="N7166" t="s">
        <v>3623</v>
      </c>
      <c r="O7166" t="s">
        <v>73</v>
      </c>
      <c r="P7166" t="s">
        <v>102</v>
      </c>
      <c r="Q7166" t="s">
        <v>3624</v>
      </c>
      <c r="R7166" s="19">
        <v>9.9120000000000008</v>
      </c>
      <c r="S7166" s="17">
        <v>3</v>
      </c>
      <c r="T7166" s="20">
        <v>0.2</v>
      </c>
      <c r="U7166" s="19">
        <v>3.3452999999999999</v>
      </c>
      <c r="V7166" s="20">
        <f t="shared" si="555"/>
        <v>0.33749999999999997</v>
      </c>
      <c r="W7166" s="17">
        <f t="shared" si="556"/>
        <v>2014</v>
      </c>
      <c r="X7166" t="str">
        <f t="shared" si="557"/>
        <v>Apr-2014</v>
      </c>
      <c r="Y7166" s="17">
        <f t="shared" si="558"/>
        <v>2</v>
      </c>
      <c r="Z7166" t="str">
        <f t="shared" si="559"/>
        <v>11-20%</v>
      </c>
      <c r="AA7166" s="17">
        <f>IF(COUNTIF($B$2:B7166,B7166)=1,1,0)</f>
        <v>0</v>
      </c>
      <c r="AB7166" s="17">
        <f>IF(COUNTIF($F$2:F7166,F7166)=1,1,0)</f>
        <v>0</v>
      </c>
    </row>
    <row r="7167" spans="1:28" x14ac:dyDescent="0.2">
      <c r="A7167" s="17">
        <v>7166</v>
      </c>
      <c r="B7167" t="s">
        <v>9358</v>
      </c>
      <c r="C7167" s="18">
        <v>42632</v>
      </c>
      <c r="D7167" s="18">
        <v>42635</v>
      </c>
      <c r="E7167" t="s">
        <v>215</v>
      </c>
      <c r="F7167" t="s">
        <v>2067</v>
      </c>
      <c r="G7167" t="s">
        <v>2068</v>
      </c>
      <c r="H7167" t="s">
        <v>53</v>
      </c>
      <c r="I7167" t="s">
        <v>54</v>
      </c>
      <c r="J7167" t="s">
        <v>3613</v>
      </c>
      <c r="K7167" t="s">
        <v>1430</v>
      </c>
      <c r="L7167">
        <v>2908</v>
      </c>
      <c r="M7167" t="s">
        <v>175</v>
      </c>
      <c r="N7167" t="s">
        <v>304</v>
      </c>
      <c r="O7167" t="s">
        <v>73</v>
      </c>
      <c r="P7167" t="s">
        <v>86</v>
      </c>
      <c r="Q7167" t="s">
        <v>305</v>
      </c>
      <c r="R7167" s="19">
        <v>69.52</v>
      </c>
      <c r="S7167" s="17">
        <v>2</v>
      </c>
      <c r="T7167" s="20">
        <v>0</v>
      </c>
      <c r="U7167" s="19">
        <v>17.38</v>
      </c>
      <c r="V7167" s="20">
        <f t="shared" si="555"/>
        <v>0.25</v>
      </c>
      <c r="W7167" s="17">
        <f t="shared" si="556"/>
        <v>2016</v>
      </c>
      <c r="X7167" t="str">
        <f t="shared" si="557"/>
        <v>Sep-2016</v>
      </c>
      <c r="Y7167" s="17">
        <f t="shared" si="558"/>
        <v>3</v>
      </c>
      <c r="Z7167" t="str">
        <f t="shared" si="559"/>
        <v>0% (No Discount)</v>
      </c>
      <c r="AA7167" s="17">
        <f>IF(COUNTIF($B$2:B7167,B7167)=1,1,0)</f>
        <v>1</v>
      </c>
      <c r="AB7167" s="17">
        <f>IF(COUNTIF($F$2:F7167,F7167)=1,1,0)</f>
        <v>0</v>
      </c>
    </row>
    <row r="7168" spans="1:28" x14ac:dyDescent="0.2">
      <c r="A7168" s="17">
        <v>7167</v>
      </c>
      <c r="B7168" t="s">
        <v>9359</v>
      </c>
      <c r="C7168" s="18">
        <v>41842</v>
      </c>
      <c r="D7168" s="18">
        <v>41844</v>
      </c>
      <c r="E7168" t="s">
        <v>50</v>
      </c>
      <c r="F7168" t="s">
        <v>2267</v>
      </c>
      <c r="G7168" t="s">
        <v>2268</v>
      </c>
      <c r="H7168" t="s">
        <v>53</v>
      </c>
      <c r="I7168" t="s">
        <v>54</v>
      </c>
      <c r="J7168" t="s">
        <v>154</v>
      </c>
      <c r="K7168" t="s">
        <v>70</v>
      </c>
      <c r="L7168">
        <v>94122</v>
      </c>
      <c r="M7168" t="s">
        <v>71</v>
      </c>
      <c r="N7168" t="s">
        <v>2568</v>
      </c>
      <c r="O7168" t="s">
        <v>73</v>
      </c>
      <c r="P7168" t="s">
        <v>95</v>
      </c>
      <c r="Q7168" t="s">
        <v>2569</v>
      </c>
      <c r="R7168" s="19">
        <v>11.52</v>
      </c>
      <c r="S7168" s="17">
        <v>4</v>
      </c>
      <c r="T7168" s="20">
        <v>0</v>
      </c>
      <c r="U7168" s="19">
        <v>3.2256</v>
      </c>
      <c r="V7168" s="20">
        <f t="shared" si="555"/>
        <v>0.28000000000000003</v>
      </c>
      <c r="W7168" s="17">
        <f t="shared" si="556"/>
        <v>2014</v>
      </c>
      <c r="X7168" t="str">
        <f t="shared" si="557"/>
        <v>Jul-2014</v>
      </c>
      <c r="Y7168" s="17">
        <f t="shared" si="558"/>
        <v>2</v>
      </c>
      <c r="Z7168" t="str">
        <f t="shared" si="559"/>
        <v>0% (No Discount)</v>
      </c>
      <c r="AA7168" s="17">
        <f>IF(COUNTIF($B$2:B7168,B7168)=1,1,0)</f>
        <v>1</v>
      </c>
      <c r="AB7168" s="17">
        <f>IF(COUNTIF($F$2:F7168,F7168)=1,1,0)</f>
        <v>0</v>
      </c>
    </row>
    <row r="7169" spans="1:28" x14ac:dyDescent="0.2">
      <c r="A7169" s="17">
        <v>7168</v>
      </c>
      <c r="B7169" t="s">
        <v>9359</v>
      </c>
      <c r="C7169" s="18">
        <v>41842</v>
      </c>
      <c r="D7169" s="18">
        <v>41844</v>
      </c>
      <c r="E7169" t="s">
        <v>50</v>
      </c>
      <c r="F7169" t="s">
        <v>2267</v>
      </c>
      <c r="G7169" t="s">
        <v>2268</v>
      </c>
      <c r="H7169" t="s">
        <v>53</v>
      </c>
      <c r="I7169" t="s">
        <v>54</v>
      </c>
      <c r="J7169" t="s">
        <v>154</v>
      </c>
      <c r="K7169" t="s">
        <v>70</v>
      </c>
      <c r="L7169">
        <v>94122</v>
      </c>
      <c r="M7169" t="s">
        <v>71</v>
      </c>
      <c r="N7169" t="s">
        <v>4766</v>
      </c>
      <c r="O7169" t="s">
        <v>59</v>
      </c>
      <c r="P7169" t="s">
        <v>63</v>
      </c>
      <c r="Q7169" t="s">
        <v>4767</v>
      </c>
      <c r="R7169" s="19">
        <v>717.72</v>
      </c>
      <c r="S7169" s="17">
        <v>3</v>
      </c>
      <c r="T7169" s="20">
        <v>0.2</v>
      </c>
      <c r="U7169" s="19">
        <v>71.772000000000006</v>
      </c>
      <c r="V7169" s="20">
        <f t="shared" si="555"/>
        <v>0.1</v>
      </c>
      <c r="W7169" s="17">
        <f t="shared" si="556"/>
        <v>2014</v>
      </c>
      <c r="X7169" t="str">
        <f t="shared" si="557"/>
        <v>Jul-2014</v>
      </c>
      <c r="Y7169" s="17">
        <f t="shared" si="558"/>
        <v>2</v>
      </c>
      <c r="Z7169" t="str">
        <f t="shared" si="559"/>
        <v>11-20%</v>
      </c>
      <c r="AA7169" s="17">
        <f>IF(COUNTIF($B$2:B7169,B7169)=1,1,0)</f>
        <v>0</v>
      </c>
      <c r="AB7169" s="17">
        <f>IF(COUNTIF($F$2:F7169,F7169)=1,1,0)</f>
        <v>0</v>
      </c>
    </row>
    <row r="7170" spans="1:28" x14ac:dyDescent="0.2">
      <c r="A7170" s="17">
        <v>7169</v>
      </c>
      <c r="B7170" t="s">
        <v>9359</v>
      </c>
      <c r="C7170" s="18">
        <v>41842</v>
      </c>
      <c r="D7170" s="18">
        <v>41844</v>
      </c>
      <c r="E7170" t="s">
        <v>50</v>
      </c>
      <c r="F7170" t="s">
        <v>2267</v>
      </c>
      <c r="G7170" t="s">
        <v>2268</v>
      </c>
      <c r="H7170" t="s">
        <v>53</v>
      </c>
      <c r="I7170" t="s">
        <v>54</v>
      </c>
      <c r="J7170" t="s">
        <v>154</v>
      </c>
      <c r="K7170" t="s">
        <v>70</v>
      </c>
      <c r="L7170">
        <v>94122</v>
      </c>
      <c r="M7170" t="s">
        <v>71</v>
      </c>
      <c r="N7170" t="s">
        <v>1576</v>
      </c>
      <c r="O7170" t="s">
        <v>73</v>
      </c>
      <c r="P7170" t="s">
        <v>86</v>
      </c>
      <c r="Q7170" t="s">
        <v>1577</v>
      </c>
      <c r="R7170" s="19">
        <v>236.5</v>
      </c>
      <c r="S7170" s="17">
        <v>10</v>
      </c>
      <c r="T7170" s="20">
        <v>0</v>
      </c>
      <c r="U7170" s="19">
        <v>68.584999999999994</v>
      </c>
      <c r="V7170" s="20">
        <f t="shared" ref="V7170:V7233" si="560">IFERROR(U7170/R7170,0)</f>
        <v>0.28999999999999998</v>
      </c>
      <c r="W7170" s="17">
        <f t="shared" ref="W7170:W7233" si="561">YEAR(C7170)</f>
        <v>2014</v>
      </c>
      <c r="X7170" t="str">
        <f t="shared" ref="X7170:X7233" si="562">TEXT(C7170,"mmm-yyyy")</f>
        <v>Jul-2014</v>
      </c>
      <c r="Y7170" s="17">
        <f t="shared" ref="Y7170:Y7233" si="563">D7170-C7170</f>
        <v>2</v>
      </c>
      <c r="Z7170" t="str">
        <f t="shared" ref="Z7170:Z7233" si="564">IF(T7170=0,"0% (No Discount)",IF(T7170&lt;=0.1,"1-10%",IF(T7170&lt;=0.2,"11-20%",IF(T7170&lt;=0.3,"21-30%",IF(T7170&lt;=0.4,"31-40%",IF(T7170&lt;=0.5,"41-50%","Over 50%"))))))</f>
        <v>0% (No Discount)</v>
      </c>
      <c r="AA7170" s="17">
        <f>IF(COUNTIF($B$2:B7170,B7170)=1,1,0)</f>
        <v>0</v>
      </c>
      <c r="AB7170" s="17">
        <f>IF(COUNTIF($F$2:F7170,F7170)=1,1,0)</f>
        <v>0</v>
      </c>
    </row>
    <row r="7171" spans="1:28" x14ac:dyDescent="0.2">
      <c r="A7171" s="17">
        <v>7170</v>
      </c>
      <c r="B7171" t="s">
        <v>9359</v>
      </c>
      <c r="C7171" s="18">
        <v>41842</v>
      </c>
      <c r="D7171" s="18">
        <v>41844</v>
      </c>
      <c r="E7171" t="s">
        <v>50</v>
      </c>
      <c r="F7171" t="s">
        <v>2267</v>
      </c>
      <c r="G7171" t="s">
        <v>2268</v>
      </c>
      <c r="H7171" t="s">
        <v>53</v>
      </c>
      <c r="I7171" t="s">
        <v>54</v>
      </c>
      <c r="J7171" t="s">
        <v>154</v>
      </c>
      <c r="K7171" t="s">
        <v>70</v>
      </c>
      <c r="L7171">
        <v>94122</v>
      </c>
      <c r="M7171" t="s">
        <v>71</v>
      </c>
      <c r="N7171" t="s">
        <v>4713</v>
      </c>
      <c r="O7171" t="s">
        <v>59</v>
      </c>
      <c r="P7171" t="s">
        <v>83</v>
      </c>
      <c r="Q7171" t="s">
        <v>4714</v>
      </c>
      <c r="R7171" s="19">
        <v>170.352</v>
      </c>
      <c r="S7171" s="17">
        <v>3</v>
      </c>
      <c r="T7171" s="20">
        <v>0.2</v>
      </c>
      <c r="U7171" s="19">
        <v>19.1646</v>
      </c>
      <c r="V7171" s="20">
        <f t="shared" si="560"/>
        <v>0.1125</v>
      </c>
      <c r="W7171" s="17">
        <f t="shared" si="561"/>
        <v>2014</v>
      </c>
      <c r="X7171" t="str">
        <f t="shared" si="562"/>
        <v>Jul-2014</v>
      </c>
      <c r="Y7171" s="17">
        <f t="shared" si="563"/>
        <v>2</v>
      </c>
      <c r="Z7171" t="str">
        <f t="shared" si="564"/>
        <v>11-20%</v>
      </c>
      <c r="AA7171" s="17">
        <f>IF(COUNTIF($B$2:B7171,B7171)=1,1,0)</f>
        <v>0</v>
      </c>
      <c r="AB7171" s="17">
        <f>IF(COUNTIF($F$2:F7171,F7171)=1,1,0)</f>
        <v>0</v>
      </c>
    </row>
    <row r="7172" spans="1:28" x14ac:dyDescent="0.2">
      <c r="A7172" s="17">
        <v>7171</v>
      </c>
      <c r="B7172" t="s">
        <v>9360</v>
      </c>
      <c r="C7172" s="18">
        <v>43016</v>
      </c>
      <c r="D7172" s="18">
        <v>43022</v>
      </c>
      <c r="E7172" t="s">
        <v>77</v>
      </c>
      <c r="F7172" t="s">
        <v>2553</v>
      </c>
      <c r="G7172" t="s">
        <v>2554</v>
      </c>
      <c r="H7172" t="s">
        <v>53</v>
      </c>
      <c r="I7172" t="s">
        <v>54</v>
      </c>
      <c r="J7172" t="s">
        <v>293</v>
      </c>
      <c r="K7172" t="s">
        <v>294</v>
      </c>
      <c r="L7172">
        <v>10009</v>
      </c>
      <c r="M7172" t="s">
        <v>175</v>
      </c>
      <c r="N7172" t="s">
        <v>1580</v>
      </c>
      <c r="O7172" t="s">
        <v>59</v>
      </c>
      <c r="P7172" t="s">
        <v>63</v>
      </c>
      <c r="Q7172" t="s">
        <v>1581</v>
      </c>
      <c r="R7172" s="19">
        <v>145.76400000000001</v>
      </c>
      <c r="S7172" s="17">
        <v>2</v>
      </c>
      <c r="T7172" s="20">
        <v>0.1</v>
      </c>
      <c r="U7172" s="19">
        <v>3.2391999999999999</v>
      </c>
      <c r="V7172" s="20">
        <f t="shared" si="560"/>
        <v>2.222222222222222E-2</v>
      </c>
      <c r="W7172" s="17">
        <f t="shared" si="561"/>
        <v>2017</v>
      </c>
      <c r="X7172" t="str">
        <f t="shared" si="562"/>
        <v>Oct-2017</v>
      </c>
      <c r="Y7172" s="17">
        <f t="shared" si="563"/>
        <v>6</v>
      </c>
      <c r="Z7172" t="str">
        <f t="shared" si="564"/>
        <v>1-10%</v>
      </c>
      <c r="AA7172" s="17">
        <f>IF(COUNTIF($B$2:B7172,B7172)=1,1,0)</f>
        <v>1</v>
      </c>
      <c r="AB7172" s="17">
        <f>IF(COUNTIF($F$2:F7172,F7172)=1,1,0)</f>
        <v>0</v>
      </c>
    </row>
    <row r="7173" spans="1:28" x14ac:dyDescent="0.2">
      <c r="A7173" s="17">
        <v>7172</v>
      </c>
      <c r="B7173" t="s">
        <v>9361</v>
      </c>
      <c r="C7173" s="18">
        <v>42850</v>
      </c>
      <c r="D7173" s="18">
        <v>42852</v>
      </c>
      <c r="E7173" t="s">
        <v>50</v>
      </c>
      <c r="F7173" t="s">
        <v>5468</v>
      </c>
      <c r="G7173" t="s">
        <v>5469</v>
      </c>
      <c r="H7173" t="s">
        <v>53</v>
      </c>
      <c r="I7173" t="s">
        <v>54</v>
      </c>
      <c r="J7173" t="s">
        <v>154</v>
      </c>
      <c r="K7173" t="s">
        <v>70</v>
      </c>
      <c r="L7173">
        <v>94109</v>
      </c>
      <c r="M7173" t="s">
        <v>71</v>
      </c>
      <c r="N7173" t="s">
        <v>1445</v>
      </c>
      <c r="O7173" t="s">
        <v>98</v>
      </c>
      <c r="P7173" t="s">
        <v>188</v>
      </c>
      <c r="Q7173" t="s">
        <v>1446</v>
      </c>
      <c r="R7173" s="19">
        <v>107.97</v>
      </c>
      <c r="S7173" s="17">
        <v>3</v>
      </c>
      <c r="T7173" s="20">
        <v>0</v>
      </c>
      <c r="U7173" s="19">
        <v>22.6737</v>
      </c>
      <c r="V7173" s="20">
        <f t="shared" si="560"/>
        <v>0.21</v>
      </c>
      <c r="W7173" s="17">
        <f t="shared" si="561"/>
        <v>2017</v>
      </c>
      <c r="X7173" t="str">
        <f t="shared" si="562"/>
        <v>Apr-2017</v>
      </c>
      <c r="Y7173" s="17">
        <f t="shared" si="563"/>
        <v>2</v>
      </c>
      <c r="Z7173" t="str">
        <f t="shared" si="564"/>
        <v>0% (No Discount)</v>
      </c>
      <c r="AA7173" s="17">
        <f>IF(COUNTIF($B$2:B7173,B7173)=1,1,0)</f>
        <v>1</v>
      </c>
      <c r="AB7173" s="17">
        <f>IF(COUNTIF($F$2:F7173,F7173)=1,1,0)</f>
        <v>0</v>
      </c>
    </row>
    <row r="7174" spans="1:28" x14ac:dyDescent="0.2">
      <c r="A7174" s="17">
        <v>7173</v>
      </c>
      <c r="B7174" t="s">
        <v>9362</v>
      </c>
      <c r="C7174" s="18">
        <v>42820</v>
      </c>
      <c r="D7174" s="18">
        <v>42824</v>
      </c>
      <c r="E7174" t="s">
        <v>77</v>
      </c>
      <c r="F7174" t="s">
        <v>848</v>
      </c>
      <c r="G7174" t="s">
        <v>849</v>
      </c>
      <c r="H7174" t="s">
        <v>68</v>
      </c>
      <c r="I7174" t="s">
        <v>54</v>
      </c>
      <c r="J7174" t="s">
        <v>211</v>
      </c>
      <c r="K7174" t="s">
        <v>131</v>
      </c>
      <c r="L7174">
        <v>77070</v>
      </c>
      <c r="M7174" t="s">
        <v>132</v>
      </c>
      <c r="N7174" t="s">
        <v>1445</v>
      </c>
      <c r="O7174" t="s">
        <v>98</v>
      </c>
      <c r="P7174" t="s">
        <v>188</v>
      </c>
      <c r="Q7174" t="s">
        <v>1446</v>
      </c>
      <c r="R7174" s="19">
        <v>143.96</v>
      </c>
      <c r="S7174" s="17">
        <v>5</v>
      </c>
      <c r="T7174" s="20">
        <v>0.2</v>
      </c>
      <c r="U7174" s="19">
        <v>1.7995000000000001</v>
      </c>
      <c r="V7174" s="20">
        <f t="shared" si="560"/>
        <v>1.2500000000000001E-2</v>
      </c>
      <c r="W7174" s="17">
        <f t="shared" si="561"/>
        <v>2017</v>
      </c>
      <c r="X7174" t="str">
        <f t="shared" si="562"/>
        <v>Mar-2017</v>
      </c>
      <c r="Y7174" s="17">
        <f t="shared" si="563"/>
        <v>4</v>
      </c>
      <c r="Z7174" t="str">
        <f t="shared" si="564"/>
        <v>11-20%</v>
      </c>
      <c r="AA7174" s="17">
        <f>IF(COUNTIF($B$2:B7174,B7174)=1,1,0)</f>
        <v>1</v>
      </c>
      <c r="AB7174" s="17">
        <f>IF(COUNTIF($F$2:F7174,F7174)=1,1,0)</f>
        <v>0</v>
      </c>
    </row>
    <row r="7175" spans="1:28" x14ac:dyDescent="0.2">
      <c r="A7175" s="17">
        <v>7174</v>
      </c>
      <c r="B7175" t="s">
        <v>9362</v>
      </c>
      <c r="C7175" s="18">
        <v>42820</v>
      </c>
      <c r="D7175" s="18">
        <v>42824</v>
      </c>
      <c r="E7175" t="s">
        <v>77</v>
      </c>
      <c r="F7175" t="s">
        <v>848</v>
      </c>
      <c r="G7175" t="s">
        <v>849</v>
      </c>
      <c r="H7175" t="s">
        <v>68</v>
      </c>
      <c r="I7175" t="s">
        <v>54</v>
      </c>
      <c r="J7175" t="s">
        <v>211</v>
      </c>
      <c r="K7175" t="s">
        <v>131</v>
      </c>
      <c r="L7175">
        <v>77070</v>
      </c>
      <c r="M7175" t="s">
        <v>132</v>
      </c>
      <c r="N7175" t="s">
        <v>1411</v>
      </c>
      <c r="O7175" t="s">
        <v>98</v>
      </c>
      <c r="P7175" t="s">
        <v>1246</v>
      </c>
      <c r="Q7175" t="s">
        <v>1412</v>
      </c>
      <c r="R7175" s="19">
        <v>2399.96</v>
      </c>
      <c r="S7175" s="17">
        <v>5</v>
      </c>
      <c r="T7175" s="20">
        <v>0.2</v>
      </c>
      <c r="U7175" s="19">
        <v>569.9905</v>
      </c>
      <c r="V7175" s="20">
        <f t="shared" si="560"/>
        <v>0.23749999999999999</v>
      </c>
      <c r="W7175" s="17">
        <f t="shared" si="561"/>
        <v>2017</v>
      </c>
      <c r="X7175" t="str">
        <f t="shared" si="562"/>
        <v>Mar-2017</v>
      </c>
      <c r="Y7175" s="17">
        <f t="shared" si="563"/>
        <v>4</v>
      </c>
      <c r="Z7175" t="str">
        <f t="shared" si="564"/>
        <v>11-20%</v>
      </c>
      <c r="AA7175" s="17">
        <f>IF(COUNTIF($B$2:B7175,B7175)=1,1,0)</f>
        <v>0</v>
      </c>
      <c r="AB7175" s="17">
        <f>IF(COUNTIF($F$2:F7175,F7175)=1,1,0)</f>
        <v>0</v>
      </c>
    </row>
    <row r="7176" spans="1:28" x14ac:dyDescent="0.2">
      <c r="A7176" s="17">
        <v>7175</v>
      </c>
      <c r="B7176" t="s">
        <v>9362</v>
      </c>
      <c r="C7176" s="18">
        <v>42820</v>
      </c>
      <c r="D7176" s="18">
        <v>42824</v>
      </c>
      <c r="E7176" t="s">
        <v>77</v>
      </c>
      <c r="F7176" t="s">
        <v>848</v>
      </c>
      <c r="G7176" t="s">
        <v>849</v>
      </c>
      <c r="H7176" t="s">
        <v>68</v>
      </c>
      <c r="I7176" t="s">
        <v>54</v>
      </c>
      <c r="J7176" t="s">
        <v>211</v>
      </c>
      <c r="K7176" t="s">
        <v>131</v>
      </c>
      <c r="L7176">
        <v>77070</v>
      </c>
      <c r="M7176" t="s">
        <v>132</v>
      </c>
      <c r="N7176" t="s">
        <v>5450</v>
      </c>
      <c r="O7176" t="s">
        <v>73</v>
      </c>
      <c r="P7176" t="s">
        <v>117</v>
      </c>
      <c r="Q7176" t="s">
        <v>5451</v>
      </c>
      <c r="R7176" s="19">
        <v>74.352000000000004</v>
      </c>
      <c r="S7176" s="17">
        <v>3</v>
      </c>
      <c r="T7176" s="20">
        <v>0.2</v>
      </c>
      <c r="U7176" s="19">
        <v>23.234999999999999</v>
      </c>
      <c r="V7176" s="20">
        <f t="shared" si="560"/>
        <v>0.3125</v>
      </c>
      <c r="W7176" s="17">
        <f t="shared" si="561"/>
        <v>2017</v>
      </c>
      <c r="X7176" t="str">
        <f t="shared" si="562"/>
        <v>Mar-2017</v>
      </c>
      <c r="Y7176" s="17">
        <f t="shared" si="563"/>
        <v>4</v>
      </c>
      <c r="Z7176" t="str">
        <f t="shared" si="564"/>
        <v>11-20%</v>
      </c>
      <c r="AA7176" s="17">
        <f>IF(COUNTIF($B$2:B7176,B7176)=1,1,0)</f>
        <v>0</v>
      </c>
      <c r="AB7176" s="17">
        <f>IF(COUNTIF($F$2:F7176,F7176)=1,1,0)</f>
        <v>0</v>
      </c>
    </row>
    <row r="7177" spans="1:28" x14ac:dyDescent="0.2">
      <c r="A7177" s="17">
        <v>7176</v>
      </c>
      <c r="B7177" t="s">
        <v>9362</v>
      </c>
      <c r="C7177" s="18">
        <v>42820</v>
      </c>
      <c r="D7177" s="18">
        <v>42824</v>
      </c>
      <c r="E7177" t="s">
        <v>77</v>
      </c>
      <c r="F7177" t="s">
        <v>848</v>
      </c>
      <c r="G7177" t="s">
        <v>849</v>
      </c>
      <c r="H7177" t="s">
        <v>68</v>
      </c>
      <c r="I7177" t="s">
        <v>54</v>
      </c>
      <c r="J7177" t="s">
        <v>211</v>
      </c>
      <c r="K7177" t="s">
        <v>131</v>
      </c>
      <c r="L7177">
        <v>77070</v>
      </c>
      <c r="M7177" t="s">
        <v>132</v>
      </c>
      <c r="N7177" t="s">
        <v>5402</v>
      </c>
      <c r="O7177" t="s">
        <v>73</v>
      </c>
      <c r="P7177" t="s">
        <v>105</v>
      </c>
      <c r="Q7177" t="s">
        <v>5403</v>
      </c>
      <c r="R7177" s="19">
        <v>87.168000000000006</v>
      </c>
      <c r="S7177" s="17">
        <v>8</v>
      </c>
      <c r="T7177" s="20">
        <v>0.8</v>
      </c>
      <c r="U7177" s="19">
        <v>-226.63679999999999</v>
      </c>
      <c r="V7177" s="20">
        <f t="shared" si="560"/>
        <v>-2.5999999999999996</v>
      </c>
      <c r="W7177" s="17">
        <f t="shared" si="561"/>
        <v>2017</v>
      </c>
      <c r="X7177" t="str">
        <f t="shared" si="562"/>
        <v>Mar-2017</v>
      </c>
      <c r="Y7177" s="17">
        <f t="shared" si="563"/>
        <v>4</v>
      </c>
      <c r="Z7177" t="str">
        <f t="shared" si="564"/>
        <v>Over 50%</v>
      </c>
      <c r="AA7177" s="17">
        <f>IF(COUNTIF($B$2:B7177,B7177)=1,1,0)</f>
        <v>0</v>
      </c>
      <c r="AB7177" s="17">
        <f>IF(COUNTIF($F$2:F7177,F7177)=1,1,0)</f>
        <v>0</v>
      </c>
    </row>
    <row r="7178" spans="1:28" x14ac:dyDescent="0.2">
      <c r="A7178" s="17">
        <v>7177</v>
      </c>
      <c r="B7178" t="s">
        <v>9362</v>
      </c>
      <c r="C7178" s="18">
        <v>42820</v>
      </c>
      <c r="D7178" s="18">
        <v>42824</v>
      </c>
      <c r="E7178" t="s">
        <v>77</v>
      </c>
      <c r="F7178" t="s">
        <v>848</v>
      </c>
      <c r="G7178" t="s">
        <v>849</v>
      </c>
      <c r="H7178" t="s">
        <v>68</v>
      </c>
      <c r="I7178" t="s">
        <v>54</v>
      </c>
      <c r="J7178" t="s">
        <v>211</v>
      </c>
      <c r="K7178" t="s">
        <v>131</v>
      </c>
      <c r="L7178">
        <v>77070</v>
      </c>
      <c r="M7178" t="s">
        <v>132</v>
      </c>
      <c r="N7178" t="s">
        <v>4112</v>
      </c>
      <c r="O7178" t="s">
        <v>73</v>
      </c>
      <c r="P7178" t="s">
        <v>86</v>
      </c>
      <c r="Q7178" t="s">
        <v>4113</v>
      </c>
      <c r="R7178" s="19">
        <v>32.231999999999999</v>
      </c>
      <c r="S7178" s="17">
        <v>3</v>
      </c>
      <c r="T7178" s="20">
        <v>0.2</v>
      </c>
      <c r="U7178" s="19">
        <v>2.4174000000000002</v>
      </c>
      <c r="V7178" s="20">
        <f t="shared" si="560"/>
        <v>7.5000000000000011E-2</v>
      </c>
      <c r="W7178" s="17">
        <f t="shared" si="561"/>
        <v>2017</v>
      </c>
      <c r="X7178" t="str">
        <f t="shared" si="562"/>
        <v>Mar-2017</v>
      </c>
      <c r="Y7178" s="17">
        <f t="shared" si="563"/>
        <v>4</v>
      </c>
      <c r="Z7178" t="str">
        <f t="shared" si="564"/>
        <v>11-20%</v>
      </c>
      <c r="AA7178" s="17">
        <f>IF(COUNTIF($B$2:B7178,B7178)=1,1,0)</f>
        <v>0</v>
      </c>
      <c r="AB7178" s="17">
        <f>IF(COUNTIF($F$2:F7178,F7178)=1,1,0)</f>
        <v>0</v>
      </c>
    </row>
    <row r="7179" spans="1:28" x14ac:dyDescent="0.2">
      <c r="A7179" s="17">
        <v>7178</v>
      </c>
      <c r="B7179" t="s">
        <v>9363</v>
      </c>
      <c r="C7179" s="18">
        <v>42859</v>
      </c>
      <c r="D7179" s="18">
        <v>42865</v>
      </c>
      <c r="E7179" t="s">
        <v>77</v>
      </c>
      <c r="F7179" t="s">
        <v>4229</v>
      </c>
      <c r="G7179" t="s">
        <v>4230</v>
      </c>
      <c r="H7179" t="s">
        <v>68</v>
      </c>
      <c r="I7179" t="s">
        <v>54</v>
      </c>
      <c r="J7179" t="s">
        <v>173</v>
      </c>
      <c r="K7179" t="s">
        <v>174</v>
      </c>
      <c r="L7179">
        <v>19140</v>
      </c>
      <c r="M7179" t="s">
        <v>175</v>
      </c>
      <c r="N7179" t="s">
        <v>9298</v>
      </c>
      <c r="O7179" t="s">
        <v>73</v>
      </c>
      <c r="P7179" t="s">
        <v>102</v>
      </c>
      <c r="Q7179" t="s">
        <v>9299</v>
      </c>
      <c r="R7179" s="19">
        <v>2.202</v>
      </c>
      <c r="S7179" s="17">
        <v>2</v>
      </c>
      <c r="T7179" s="20">
        <v>0.7</v>
      </c>
      <c r="U7179" s="19">
        <v>-1.5414000000000001</v>
      </c>
      <c r="V7179" s="20">
        <f t="shared" si="560"/>
        <v>-0.70000000000000007</v>
      </c>
      <c r="W7179" s="17">
        <f t="shared" si="561"/>
        <v>2017</v>
      </c>
      <c r="X7179" t="str">
        <f t="shared" si="562"/>
        <v>May-2017</v>
      </c>
      <c r="Y7179" s="17">
        <f t="shared" si="563"/>
        <v>6</v>
      </c>
      <c r="Z7179" t="str">
        <f t="shared" si="564"/>
        <v>Over 50%</v>
      </c>
      <c r="AA7179" s="17">
        <f>IF(COUNTIF($B$2:B7179,B7179)=1,1,0)</f>
        <v>1</v>
      </c>
      <c r="AB7179" s="17">
        <f>IF(COUNTIF($F$2:F7179,F7179)=1,1,0)</f>
        <v>0</v>
      </c>
    </row>
    <row r="7180" spans="1:28" x14ac:dyDescent="0.2">
      <c r="A7180" s="17">
        <v>7179</v>
      </c>
      <c r="B7180" t="s">
        <v>9363</v>
      </c>
      <c r="C7180" s="18">
        <v>42859</v>
      </c>
      <c r="D7180" s="18">
        <v>42865</v>
      </c>
      <c r="E7180" t="s">
        <v>77</v>
      </c>
      <c r="F7180" t="s">
        <v>4229</v>
      </c>
      <c r="G7180" t="s">
        <v>4230</v>
      </c>
      <c r="H7180" t="s">
        <v>68</v>
      </c>
      <c r="I7180" t="s">
        <v>54</v>
      </c>
      <c r="J7180" t="s">
        <v>173</v>
      </c>
      <c r="K7180" t="s">
        <v>174</v>
      </c>
      <c r="L7180">
        <v>19140</v>
      </c>
      <c r="M7180" t="s">
        <v>175</v>
      </c>
      <c r="N7180" t="s">
        <v>3401</v>
      </c>
      <c r="O7180" t="s">
        <v>73</v>
      </c>
      <c r="P7180" t="s">
        <v>102</v>
      </c>
      <c r="Q7180" t="s">
        <v>3402</v>
      </c>
      <c r="R7180" s="19">
        <v>9.3960000000000008</v>
      </c>
      <c r="S7180" s="17">
        <v>3</v>
      </c>
      <c r="T7180" s="20">
        <v>0.7</v>
      </c>
      <c r="U7180" s="19">
        <v>-7.5167999999999999</v>
      </c>
      <c r="V7180" s="20">
        <f t="shared" si="560"/>
        <v>-0.79999999999999993</v>
      </c>
      <c r="W7180" s="17">
        <f t="shared" si="561"/>
        <v>2017</v>
      </c>
      <c r="X7180" t="str">
        <f t="shared" si="562"/>
        <v>May-2017</v>
      </c>
      <c r="Y7180" s="17">
        <f t="shared" si="563"/>
        <v>6</v>
      </c>
      <c r="Z7180" t="str">
        <f t="shared" si="564"/>
        <v>Over 50%</v>
      </c>
      <c r="AA7180" s="17">
        <f>IF(COUNTIF($B$2:B7180,B7180)=1,1,0)</f>
        <v>0</v>
      </c>
      <c r="AB7180" s="17">
        <f>IF(COUNTIF($F$2:F7180,F7180)=1,1,0)</f>
        <v>0</v>
      </c>
    </row>
    <row r="7181" spans="1:28" x14ac:dyDescent="0.2">
      <c r="A7181" s="17">
        <v>7180</v>
      </c>
      <c r="B7181" t="s">
        <v>9364</v>
      </c>
      <c r="C7181" s="18">
        <v>42688</v>
      </c>
      <c r="D7181" s="18">
        <v>42692</v>
      </c>
      <c r="E7181" t="s">
        <v>77</v>
      </c>
      <c r="F7181" t="s">
        <v>522</v>
      </c>
      <c r="G7181" t="s">
        <v>523</v>
      </c>
      <c r="H7181" t="s">
        <v>53</v>
      </c>
      <c r="I7181" t="s">
        <v>54</v>
      </c>
      <c r="J7181" t="s">
        <v>4528</v>
      </c>
      <c r="K7181" t="s">
        <v>2769</v>
      </c>
      <c r="L7181">
        <v>21215</v>
      </c>
      <c r="M7181" t="s">
        <v>175</v>
      </c>
      <c r="N7181" t="s">
        <v>6452</v>
      </c>
      <c r="O7181" t="s">
        <v>98</v>
      </c>
      <c r="P7181" t="s">
        <v>99</v>
      </c>
      <c r="Q7181" t="s">
        <v>6453</v>
      </c>
      <c r="R7181" s="19">
        <v>89.97</v>
      </c>
      <c r="S7181" s="17">
        <v>3</v>
      </c>
      <c r="T7181" s="20">
        <v>0</v>
      </c>
      <c r="U7181" s="19">
        <v>25.191600000000001</v>
      </c>
      <c r="V7181" s="20">
        <f t="shared" si="560"/>
        <v>0.28000000000000003</v>
      </c>
      <c r="W7181" s="17">
        <f t="shared" si="561"/>
        <v>2016</v>
      </c>
      <c r="X7181" t="str">
        <f t="shared" si="562"/>
        <v>Nov-2016</v>
      </c>
      <c r="Y7181" s="17">
        <f t="shared" si="563"/>
        <v>4</v>
      </c>
      <c r="Z7181" t="str">
        <f t="shared" si="564"/>
        <v>0% (No Discount)</v>
      </c>
      <c r="AA7181" s="17">
        <f>IF(COUNTIF($B$2:B7181,B7181)=1,1,0)</f>
        <v>1</v>
      </c>
      <c r="AB7181" s="17">
        <f>IF(COUNTIF($F$2:F7181,F7181)=1,1,0)</f>
        <v>0</v>
      </c>
    </row>
    <row r="7182" spans="1:28" x14ac:dyDescent="0.2">
      <c r="A7182" s="17">
        <v>7181</v>
      </c>
      <c r="B7182" t="s">
        <v>9365</v>
      </c>
      <c r="C7182" s="18">
        <v>41645</v>
      </c>
      <c r="D7182" s="18">
        <v>41646</v>
      </c>
      <c r="E7182" t="s">
        <v>215</v>
      </c>
      <c r="F7182" t="s">
        <v>6669</v>
      </c>
      <c r="G7182" t="s">
        <v>6670</v>
      </c>
      <c r="H7182" t="s">
        <v>68</v>
      </c>
      <c r="I7182" t="s">
        <v>54</v>
      </c>
      <c r="J7182" t="s">
        <v>7758</v>
      </c>
      <c r="K7182" t="s">
        <v>1302</v>
      </c>
      <c r="L7182">
        <v>30605</v>
      </c>
      <c r="M7182" t="s">
        <v>57</v>
      </c>
      <c r="N7182" t="s">
        <v>1294</v>
      </c>
      <c r="O7182" t="s">
        <v>73</v>
      </c>
      <c r="P7182" t="s">
        <v>95</v>
      </c>
      <c r="Q7182" t="s">
        <v>1295</v>
      </c>
      <c r="R7182" s="19">
        <v>12.78</v>
      </c>
      <c r="S7182" s="17">
        <v>3</v>
      </c>
      <c r="T7182" s="20">
        <v>0</v>
      </c>
      <c r="U7182" s="19">
        <v>5.2397999999999998</v>
      </c>
      <c r="V7182" s="20">
        <f t="shared" si="560"/>
        <v>0.41000000000000003</v>
      </c>
      <c r="W7182" s="17">
        <f t="shared" si="561"/>
        <v>2014</v>
      </c>
      <c r="X7182" t="str">
        <f t="shared" si="562"/>
        <v>Jan-2014</v>
      </c>
      <c r="Y7182" s="17">
        <f t="shared" si="563"/>
        <v>1</v>
      </c>
      <c r="Z7182" t="str">
        <f t="shared" si="564"/>
        <v>0% (No Discount)</v>
      </c>
      <c r="AA7182" s="17">
        <f>IF(COUNTIF($B$2:B7182,B7182)=1,1,0)</f>
        <v>1</v>
      </c>
      <c r="AB7182" s="17">
        <f>IF(COUNTIF($F$2:F7182,F7182)=1,1,0)</f>
        <v>0</v>
      </c>
    </row>
    <row r="7183" spans="1:28" x14ac:dyDescent="0.2">
      <c r="A7183" s="17">
        <v>7182</v>
      </c>
      <c r="B7183" t="s">
        <v>9366</v>
      </c>
      <c r="C7183" s="18">
        <v>42731</v>
      </c>
      <c r="D7183" s="18">
        <v>42734</v>
      </c>
      <c r="E7183" t="s">
        <v>50</v>
      </c>
      <c r="F7183" t="s">
        <v>5280</v>
      </c>
      <c r="G7183" t="s">
        <v>5281</v>
      </c>
      <c r="H7183" t="s">
        <v>53</v>
      </c>
      <c r="I7183" t="s">
        <v>54</v>
      </c>
      <c r="J7183" t="s">
        <v>2503</v>
      </c>
      <c r="K7183" t="s">
        <v>525</v>
      </c>
      <c r="L7183">
        <v>43130</v>
      </c>
      <c r="M7183" t="s">
        <v>175</v>
      </c>
      <c r="N7183" t="s">
        <v>4294</v>
      </c>
      <c r="O7183" t="s">
        <v>98</v>
      </c>
      <c r="P7183" t="s">
        <v>188</v>
      </c>
      <c r="Q7183" t="s">
        <v>4295</v>
      </c>
      <c r="R7183" s="19">
        <v>40</v>
      </c>
      <c r="S7183" s="17">
        <v>2</v>
      </c>
      <c r="T7183" s="20">
        <v>0.2</v>
      </c>
      <c r="U7183" s="19">
        <v>0.5</v>
      </c>
      <c r="V7183" s="20">
        <f t="shared" si="560"/>
        <v>1.2500000000000001E-2</v>
      </c>
      <c r="W7183" s="17">
        <f t="shared" si="561"/>
        <v>2016</v>
      </c>
      <c r="X7183" t="str">
        <f t="shared" si="562"/>
        <v>Dec-2016</v>
      </c>
      <c r="Y7183" s="17">
        <f t="shared" si="563"/>
        <v>3</v>
      </c>
      <c r="Z7183" t="str">
        <f t="shared" si="564"/>
        <v>11-20%</v>
      </c>
      <c r="AA7183" s="17">
        <f>IF(COUNTIF($B$2:B7183,B7183)=1,1,0)</f>
        <v>1</v>
      </c>
      <c r="AB7183" s="17">
        <f>IF(COUNTIF($F$2:F7183,F7183)=1,1,0)</f>
        <v>0</v>
      </c>
    </row>
    <row r="7184" spans="1:28" x14ac:dyDescent="0.2">
      <c r="A7184" s="17">
        <v>7183</v>
      </c>
      <c r="B7184" t="s">
        <v>9367</v>
      </c>
      <c r="C7184" s="18">
        <v>42855</v>
      </c>
      <c r="D7184" s="18">
        <v>42859</v>
      </c>
      <c r="E7184" t="s">
        <v>77</v>
      </c>
      <c r="F7184" t="s">
        <v>1098</v>
      </c>
      <c r="G7184" t="s">
        <v>1099</v>
      </c>
      <c r="H7184" t="s">
        <v>129</v>
      </c>
      <c r="I7184" t="s">
        <v>54</v>
      </c>
      <c r="J7184" t="s">
        <v>69</v>
      </c>
      <c r="K7184" t="s">
        <v>70</v>
      </c>
      <c r="L7184">
        <v>90032</v>
      </c>
      <c r="M7184" t="s">
        <v>71</v>
      </c>
      <c r="N7184" t="s">
        <v>2761</v>
      </c>
      <c r="O7184" t="s">
        <v>73</v>
      </c>
      <c r="P7184" t="s">
        <v>102</v>
      </c>
      <c r="Q7184" t="s">
        <v>2762</v>
      </c>
      <c r="R7184" s="19">
        <v>23.24</v>
      </c>
      <c r="S7184" s="17">
        <v>5</v>
      </c>
      <c r="T7184" s="20">
        <v>0.2</v>
      </c>
      <c r="U7184" s="19">
        <v>7.5529999999999999</v>
      </c>
      <c r="V7184" s="20">
        <f t="shared" si="560"/>
        <v>0.32500000000000001</v>
      </c>
      <c r="W7184" s="17">
        <f t="shared" si="561"/>
        <v>2017</v>
      </c>
      <c r="X7184" t="str">
        <f t="shared" si="562"/>
        <v>Apr-2017</v>
      </c>
      <c r="Y7184" s="17">
        <f t="shared" si="563"/>
        <v>4</v>
      </c>
      <c r="Z7184" t="str">
        <f t="shared" si="564"/>
        <v>11-20%</v>
      </c>
      <c r="AA7184" s="17">
        <f>IF(COUNTIF($B$2:B7184,B7184)=1,1,0)</f>
        <v>1</v>
      </c>
      <c r="AB7184" s="17">
        <f>IF(COUNTIF($F$2:F7184,F7184)=1,1,0)</f>
        <v>0</v>
      </c>
    </row>
    <row r="7185" spans="1:28" x14ac:dyDescent="0.2">
      <c r="A7185" s="17">
        <v>7184</v>
      </c>
      <c r="B7185" t="s">
        <v>9368</v>
      </c>
      <c r="C7185" s="18">
        <v>42846</v>
      </c>
      <c r="D7185" s="18">
        <v>42848</v>
      </c>
      <c r="E7185" t="s">
        <v>215</v>
      </c>
      <c r="F7185" t="s">
        <v>492</v>
      </c>
      <c r="G7185" t="s">
        <v>493</v>
      </c>
      <c r="H7185" t="s">
        <v>53</v>
      </c>
      <c r="I7185" t="s">
        <v>54</v>
      </c>
      <c r="J7185" t="s">
        <v>4528</v>
      </c>
      <c r="K7185" t="s">
        <v>2769</v>
      </c>
      <c r="L7185">
        <v>21215</v>
      </c>
      <c r="M7185" t="s">
        <v>175</v>
      </c>
      <c r="N7185" t="s">
        <v>230</v>
      </c>
      <c r="O7185" t="s">
        <v>59</v>
      </c>
      <c r="P7185" t="s">
        <v>63</v>
      </c>
      <c r="Q7185" t="s">
        <v>231</v>
      </c>
      <c r="R7185" s="19">
        <v>908.82</v>
      </c>
      <c r="S7185" s="17">
        <v>9</v>
      </c>
      <c r="T7185" s="20">
        <v>0</v>
      </c>
      <c r="U7185" s="19">
        <v>227.20500000000001</v>
      </c>
      <c r="V7185" s="20">
        <f t="shared" si="560"/>
        <v>0.25</v>
      </c>
      <c r="W7185" s="17">
        <f t="shared" si="561"/>
        <v>2017</v>
      </c>
      <c r="X7185" t="str">
        <f t="shared" si="562"/>
        <v>Apr-2017</v>
      </c>
      <c r="Y7185" s="17">
        <f t="shared" si="563"/>
        <v>2</v>
      </c>
      <c r="Z7185" t="str">
        <f t="shared" si="564"/>
        <v>0% (No Discount)</v>
      </c>
      <c r="AA7185" s="17">
        <f>IF(COUNTIF($B$2:B7185,B7185)=1,1,0)</f>
        <v>1</v>
      </c>
      <c r="AB7185" s="17">
        <f>IF(COUNTIF($F$2:F7185,F7185)=1,1,0)</f>
        <v>0</v>
      </c>
    </row>
    <row r="7186" spans="1:28" x14ac:dyDescent="0.2">
      <c r="A7186" s="17">
        <v>7185</v>
      </c>
      <c r="B7186" t="s">
        <v>9369</v>
      </c>
      <c r="C7186" s="18">
        <v>42964</v>
      </c>
      <c r="D7186" s="18">
        <v>42971</v>
      </c>
      <c r="E7186" t="s">
        <v>77</v>
      </c>
      <c r="F7186" t="s">
        <v>4479</v>
      </c>
      <c r="G7186" t="s">
        <v>4480</v>
      </c>
      <c r="H7186" t="s">
        <v>129</v>
      </c>
      <c r="I7186" t="s">
        <v>54</v>
      </c>
      <c r="J7186" t="s">
        <v>211</v>
      </c>
      <c r="K7186" t="s">
        <v>131</v>
      </c>
      <c r="L7186">
        <v>77095</v>
      </c>
      <c r="M7186" t="s">
        <v>132</v>
      </c>
      <c r="N7186" t="s">
        <v>6869</v>
      </c>
      <c r="O7186" t="s">
        <v>73</v>
      </c>
      <c r="P7186" t="s">
        <v>606</v>
      </c>
      <c r="Q7186" t="s">
        <v>6870</v>
      </c>
      <c r="R7186" s="19">
        <v>5.5519999999999996</v>
      </c>
      <c r="S7186" s="17">
        <v>2</v>
      </c>
      <c r="T7186" s="20">
        <v>0.2</v>
      </c>
      <c r="U7186" s="19">
        <v>-1.0409999999999999</v>
      </c>
      <c r="V7186" s="20">
        <f t="shared" si="560"/>
        <v>-0.1875</v>
      </c>
      <c r="W7186" s="17">
        <f t="shared" si="561"/>
        <v>2017</v>
      </c>
      <c r="X7186" t="str">
        <f t="shared" si="562"/>
        <v>Aug-2017</v>
      </c>
      <c r="Y7186" s="17">
        <f t="shared" si="563"/>
        <v>7</v>
      </c>
      <c r="Z7186" t="str">
        <f t="shared" si="564"/>
        <v>11-20%</v>
      </c>
      <c r="AA7186" s="17">
        <f>IF(COUNTIF($B$2:B7186,B7186)=1,1,0)</f>
        <v>1</v>
      </c>
      <c r="AB7186" s="17">
        <f>IF(COUNTIF($F$2:F7186,F7186)=1,1,0)</f>
        <v>0</v>
      </c>
    </row>
    <row r="7187" spans="1:28" x14ac:dyDescent="0.2">
      <c r="A7187" s="17">
        <v>7186</v>
      </c>
      <c r="B7187" t="s">
        <v>9369</v>
      </c>
      <c r="C7187" s="18">
        <v>42964</v>
      </c>
      <c r="D7187" s="18">
        <v>42971</v>
      </c>
      <c r="E7187" t="s">
        <v>77</v>
      </c>
      <c r="F7187" t="s">
        <v>4479</v>
      </c>
      <c r="G7187" t="s">
        <v>4480</v>
      </c>
      <c r="H7187" t="s">
        <v>129</v>
      </c>
      <c r="I7187" t="s">
        <v>54</v>
      </c>
      <c r="J7187" t="s">
        <v>211</v>
      </c>
      <c r="K7187" t="s">
        <v>131</v>
      </c>
      <c r="L7187">
        <v>77095</v>
      </c>
      <c r="M7187" t="s">
        <v>132</v>
      </c>
      <c r="N7187" t="s">
        <v>5880</v>
      </c>
      <c r="O7187" t="s">
        <v>73</v>
      </c>
      <c r="P7187" t="s">
        <v>95</v>
      </c>
      <c r="Q7187" t="s">
        <v>5881</v>
      </c>
      <c r="R7187" s="19">
        <v>8.016</v>
      </c>
      <c r="S7187" s="17">
        <v>3</v>
      </c>
      <c r="T7187" s="20">
        <v>0.2</v>
      </c>
      <c r="U7187" s="19">
        <v>1.002</v>
      </c>
      <c r="V7187" s="20">
        <f t="shared" si="560"/>
        <v>0.125</v>
      </c>
      <c r="W7187" s="17">
        <f t="shared" si="561"/>
        <v>2017</v>
      </c>
      <c r="X7187" t="str">
        <f t="shared" si="562"/>
        <v>Aug-2017</v>
      </c>
      <c r="Y7187" s="17">
        <f t="shared" si="563"/>
        <v>7</v>
      </c>
      <c r="Z7187" t="str">
        <f t="shared" si="564"/>
        <v>11-20%</v>
      </c>
      <c r="AA7187" s="17">
        <f>IF(COUNTIF($B$2:B7187,B7187)=1,1,0)</f>
        <v>0</v>
      </c>
      <c r="AB7187" s="17">
        <f>IF(COUNTIF($F$2:F7187,F7187)=1,1,0)</f>
        <v>0</v>
      </c>
    </row>
    <row r="7188" spans="1:28" x14ac:dyDescent="0.2">
      <c r="A7188" s="17">
        <v>7187</v>
      </c>
      <c r="B7188" t="s">
        <v>9369</v>
      </c>
      <c r="C7188" s="18">
        <v>42964</v>
      </c>
      <c r="D7188" s="18">
        <v>42971</v>
      </c>
      <c r="E7188" t="s">
        <v>77</v>
      </c>
      <c r="F7188" t="s">
        <v>4479</v>
      </c>
      <c r="G7188" t="s">
        <v>4480</v>
      </c>
      <c r="H7188" t="s">
        <v>129</v>
      </c>
      <c r="I7188" t="s">
        <v>54</v>
      </c>
      <c r="J7188" t="s">
        <v>211</v>
      </c>
      <c r="K7188" t="s">
        <v>131</v>
      </c>
      <c r="L7188">
        <v>77095</v>
      </c>
      <c r="M7188" t="s">
        <v>132</v>
      </c>
      <c r="N7188" t="s">
        <v>5785</v>
      </c>
      <c r="O7188" t="s">
        <v>59</v>
      </c>
      <c r="P7188" t="s">
        <v>63</v>
      </c>
      <c r="Q7188" t="s">
        <v>5786</v>
      </c>
      <c r="R7188" s="19">
        <v>74.591999999999999</v>
      </c>
      <c r="S7188" s="17">
        <v>4</v>
      </c>
      <c r="T7188" s="20">
        <v>0.3</v>
      </c>
      <c r="U7188" s="19">
        <v>-2.1312000000000002</v>
      </c>
      <c r="V7188" s="20">
        <f t="shared" si="560"/>
        <v>-2.8571428571428574E-2</v>
      </c>
      <c r="W7188" s="17">
        <f t="shared" si="561"/>
        <v>2017</v>
      </c>
      <c r="X7188" t="str">
        <f t="shared" si="562"/>
        <v>Aug-2017</v>
      </c>
      <c r="Y7188" s="17">
        <f t="shared" si="563"/>
        <v>7</v>
      </c>
      <c r="Z7188" t="str">
        <f t="shared" si="564"/>
        <v>21-30%</v>
      </c>
      <c r="AA7188" s="17">
        <f>IF(COUNTIF($B$2:B7188,B7188)=1,1,0)</f>
        <v>0</v>
      </c>
      <c r="AB7188" s="17">
        <f>IF(COUNTIF($F$2:F7188,F7188)=1,1,0)</f>
        <v>0</v>
      </c>
    </row>
    <row r="7189" spans="1:28" x14ac:dyDescent="0.2">
      <c r="A7189" s="17">
        <v>7188</v>
      </c>
      <c r="B7189" t="s">
        <v>9369</v>
      </c>
      <c r="C7189" s="18">
        <v>42964</v>
      </c>
      <c r="D7189" s="18">
        <v>42971</v>
      </c>
      <c r="E7189" t="s">
        <v>77</v>
      </c>
      <c r="F7189" t="s">
        <v>4479</v>
      </c>
      <c r="G7189" t="s">
        <v>4480</v>
      </c>
      <c r="H7189" t="s">
        <v>129</v>
      </c>
      <c r="I7189" t="s">
        <v>54</v>
      </c>
      <c r="J7189" t="s">
        <v>211</v>
      </c>
      <c r="K7189" t="s">
        <v>131</v>
      </c>
      <c r="L7189">
        <v>77095</v>
      </c>
      <c r="M7189" t="s">
        <v>132</v>
      </c>
      <c r="N7189" t="s">
        <v>6296</v>
      </c>
      <c r="O7189" t="s">
        <v>59</v>
      </c>
      <c r="P7189" t="s">
        <v>92</v>
      </c>
      <c r="Q7189" t="s">
        <v>6297</v>
      </c>
      <c r="R7189" s="19">
        <v>16.783999999999999</v>
      </c>
      <c r="S7189" s="17">
        <v>2</v>
      </c>
      <c r="T7189" s="20">
        <v>0.6</v>
      </c>
      <c r="U7189" s="19">
        <v>-22.238800000000001</v>
      </c>
      <c r="V7189" s="20">
        <f t="shared" si="560"/>
        <v>-1.3250000000000002</v>
      </c>
      <c r="W7189" s="17">
        <f t="shared" si="561"/>
        <v>2017</v>
      </c>
      <c r="X7189" t="str">
        <f t="shared" si="562"/>
        <v>Aug-2017</v>
      </c>
      <c r="Y7189" s="17">
        <f t="shared" si="563"/>
        <v>7</v>
      </c>
      <c r="Z7189" t="str">
        <f t="shared" si="564"/>
        <v>Over 50%</v>
      </c>
      <c r="AA7189" s="17">
        <f>IF(COUNTIF($B$2:B7189,B7189)=1,1,0)</f>
        <v>0</v>
      </c>
      <c r="AB7189" s="17">
        <f>IF(COUNTIF($F$2:F7189,F7189)=1,1,0)</f>
        <v>0</v>
      </c>
    </row>
    <row r="7190" spans="1:28" x14ac:dyDescent="0.2">
      <c r="A7190" s="17">
        <v>7189</v>
      </c>
      <c r="B7190" t="s">
        <v>9369</v>
      </c>
      <c r="C7190" s="18">
        <v>42964</v>
      </c>
      <c r="D7190" s="18">
        <v>42971</v>
      </c>
      <c r="E7190" t="s">
        <v>77</v>
      </c>
      <c r="F7190" t="s">
        <v>4479</v>
      </c>
      <c r="G7190" t="s">
        <v>4480</v>
      </c>
      <c r="H7190" t="s">
        <v>129</v>
      </c>
      <c r="I7190" t="s">
        <v>54</v>
      </c>
      <c r="J7190" t="s">
        <v>211</v>
      </c>
      <c r="K7190" t="s">
        <v>131</v>
      </c>
      <c r="L7190">
        <v>77095</v>
      </c>
      <c r="M7190" t="s">
        <v>132</v>
      </c>
      <c r="N7190" t="s">
        <v>2106</v>
      </c>
      <c r="O7190" t="s">
        <v>73</v>
      </c>
      <c r="P7190" t="s">
        <v>105</v>
      </c>
      <c r="Q7190" t="s">
        <v>2107</v>
      </c>
      <c r="R7190" s="19">
        <v>38.863999999999997</v>
      </c>
      <c r="S7190" s="17">
        <v>4</v>
      </c>
      <c r="T7190" s="20">
        <v>0.8</v>
      </c>
      <c r="U7190" s="19">
        <v>-99.103200000000001</v>
      </c>
      <c r="V7190" s="20">
        <f t="shared" si="560"/>
        <v>-2.5500000000000003</v>
      </c>
      <c r="W7190" s="17">
        <f t="shared" si="561"/>
        <v>2017</v>
      </c>
      <c r="X7190" t="str">
        <f t="shared" si="562"/>
        <v>Aug-2017</v>
      </c>
      <c r="Y7190" s="17">
        <f t="shared" si="563"/>
        <v>7</v>
      </c>
      <c r="Z7190" t="str">
        <f t="shared" si="564"/>
        <v>Over 50%</v>
      </c>
      <c r="AA7190" s="17">
        <f>IF(COUNTIF($B$2:B7190,B7190)=1,1,0)</f>
        <v>0</v>
      </c>
      <c r="AB7190" s="17">
        <f>IF(COUNTIF($F$2:F7190,F7190)=1,1,0)</f>
        <v>0</v>
      </c>
    </row>
    <row r="7191" spans="1:28" x14ac:dyDescent="0.2">
      <c r="A7191" s="17">
        <v>7190</v>
      </c>
      <c r="B7191" t="s">
        <v>9370</v>
      </c>
      <c r="C7191" s="18">
        <v>42686</v>
      </c>
      <c r="D7191" s="18">
        <v>42689</v>
      </c>
      <c r="E7191" t="s">
        <v>215</v>
      </c>
      <c r="F7191" t="s">
        <v>960</v>
      </c>
      <c r="G7191" t="s">
        <v>961</v>
      </c>
      <c r="H7191" t="s">
        <v>129</v>
      </c>
      <c r="I7191" t="s">
        <v>54</v>
      </c>
      <c r="J7191" t="s">
        <v>977</v>
      </c>
      <c r="K7191" t="s">
        <v>70</v>
      </c>
      <c r="L7191">
        <v>92024</v>
      </c>
      <c r="M7191" t="s">
        <v>71</v>
      </c>
      <c r="N7191" t="s">
        <v>6383</v>
      </c>
      <c r="O7191" t="s">
        <v>98</v>
      </c>
      <c r="P7191" t="s">
        <v>99</v>
      </c>
      <c r="Q7191" t="s">
        <v>6384</v>
      </c>
      <c r="R7191" s="19">
        <v>203.976</v>
      </c>
      <c r="S7191" s="17">
        <v>3</v>
      </c>
      <c r="T7191" s="20">
        <v>0.2</v>
      </c>
      <c r="U7191" s="19">
        <v>25.497</v>
      </c>
      <c r="V7191" s="20">
        <f t="shared" si="560"/>
        <v>0.125</v>
      </c>
      <c r="W7191" s="17">
        <f t="shared" si="561"/>
        <v>2016</v>
      </c>
      <c r="X7191" t="str">
        <f t="shared" si="562"/>
        <v>Nov-2016</v>
      </c>
      <c r="Y7191" s="17">
        <f t="shared" si="563"/>
        <v>3</v>
      </c>
      <c r="Z7191" t="str">
        <f t="shared" si="564"/>
        <v>11-20%</v>
      </c>
      <c r="AA7191" s="17">
        <f>IF(COUNTIF($B$2:B7191,B7191)=1,1,0)</f>
        <v>1</v>
      </c>
      <c r="AB7191" s="17">
        <f>IF(COUNTIF($F$2:F7191,F7191)=1,1,0)</f>
        <v>0</v>
      </c>
    </row>
    <row r="7192" spans="1:28" x14ac:dyDescent="0.2">
      <c r="A7192" s="17">
        <v>7191</v>
      </c>
      <c r="B7192" t="s">
        <v>9370</v>
      </c>
      <c r="C7192" s="18">
        <v>42686</v>
      </c>
      <c r="D7192" s="18">
        <v>42689</v>
      </c>
      <c r="E7192" t="s">
        <v>215</v>
      </c>
      <c r="F7192" t="s">
        <v>960</v>
      </c>
      <c r="G7192" t="s">
        <v>961</v>
      </c>
      <c r="H7192" t="s">
        <v>129</v>
      </c>
      <c r="I7192" t="s">
        <v>54</v>
      </c>
      <c r="J7192" t="s">
        <v>977</v>
      </c>
      <c r="K7192" t="s">
        <v>70</v>
      </c>
      <c r="L7192">
        <v>92024</v>
      </c>
      <c r="M7192" t="s">
        <v>71</v>
      </c>
      <c r="N7192" t="s">
        <v>7532</v>
      </c>
      <c r="O7192" t="s">
        <v>59</v>
      </c>
      <c r="P7192" t="s">
        <v>83</v>
      </c>
      <c r="Q7192" t="s">
        <v>7533</v>
      </c>
      <c r="R7192" s="19">
        <v>674.35199999999998</v>
      </c>
      <c r="S7192" s="17">
        <v>3</v>
      </c>
      <c r="T7192" s="20">
        <v>0.2</v>
      </c>
      <c r="U7192" s="19">
        <v>-8.4293999999999993</v>
      </c>
      <c r="V7192" s="20">
        <f t="shared" si="560"/>
        <v>-1.2499999999999999E-2</v>
      </c>
      <c r="W7192" s="17">
        <f t="shared" si="561"/>
        <v>2016</v>
      </c>
      <c r="X7192" t="str">
        <f t="shared" si="562"/>
        <v>Nov-2016</v>
      </c>
      <c r="Y7192" s="17">
        <f t="shared" si="563"/>
        <v>3</v>
      </c>
      <c r="Z7192" t="str">
        <f t="shared" si="564"/>
        <v>11-20%</v>
      </c>
      <c r="AA7192" s="17">
        <f>IF(COUNTIF($B$2:B7192,B7192)=1,1,0)</f>
        <v>0</v>
      </c>
      <c r="AB7192" s="17">
        <f>IF(COUNTIF($F$2:F7192,F7192)=1,1,0)</f>
        <v>0</v>
      </c>
    </row>
    <row r="7193" spans="1:28" x14ac:dyDescent="0.2">
      <c r="A7193" s="17">
        <v>7192</v>
      </c>
      <c r="B7193" t="s">
        <v>9371</v>
      </c>
      <c r="C7193" s="18">
        <v>42644</v>
      </c>
      <c r="D7193" s="18">
        <v>42649</v>
      </c>
      <c r="E7193" t="s">
        <v>50</v>
      </c>
      <c r="F7193" t="s">
        <v>4433</v>
      </c>
      <c r="G7193" t="s">
        <v>4434</v>
      </c>
      <c r="H7193" t="s">
        <v>53</v>
      </c>
      <c r="I7193" t="s">
        <v>54</v>
      </c>
      <c r="J7193" t="s">
        <v>2362</v>
      </c>
      <c r="K7193" t="s">
        <v>81</v>
      </c>
      <c r="L7193">
        <v>33012</v>
      </c>
      <c r="M7193" t="s">
        <v>57</v>
      </c>
      <c r="N7193" t="s">
        <v>1248</v>
      </c>
      <c r="O7193" t="s">
        <v>73</v>
      </c>
      <c r="P7193" t="s">
        <v>102</v>
      </c>
      <c r="Q7193" t="s">
        <v>1249</v>
      </c>
      <c r="R7193" s="19">
        <v>5.3879999999999999</v>
      </c>
      <c r="S7193" s="17">
        <v>4</v>
      </c>
      <c r="T7193" s="20">
        <v>0.7</v>
      </c>
      <c r="U7193" s="19">
        <v>-4.49</v>
      </c>
      <c r="V7193" s="20">
        <f t="shared" si="560"/>
        <v>-0.83333333333333337</v>
      </c>
      <c r="W7193" s="17">
        <f t="shared" si="561"/>
        <v>2016</v>
      </c>
      <c r="X7193" t="str">
        <f t="shared" si="562"/>
        <v>Oct-2016</v>
      </c>
      <c r="Y7193" s="17">
        <f t="shared" si="563"/>
        <v>5</v>
      </c>
      <c r="Z7193" t="str">
        <f t="shared" si="564"/>
        <v>Over 50%</v>
      </c>
      <c r="AA7193" s="17">
        <f>IF(COUNTIF($B$2:B7193,B7193)=1,1,0)</f>
        <v>1</v>
      </c>
      <c r="AB7193" s="17">
        <f>IF(COUNTIF($F$2:F7193,F7193)=1,1,0)</f>
        <v>0</v>
      </c>
    </row>
    <row r="7194" spans="1:28" x14ac:dyDescent="0.2">
      <c r="A7194" s="17">
        <v>7193</v>
      </c>
      <c r="B7194" t="s">
        <v>9371</v>
      </c>
      <c r="C7194" s="18">
        <v>42644</v>
      </c>
      <c r="D7194" s="18">
        <v>42649</v>
      </c>
      <c r="E7194" t="s">
        <v>50</v>
      </c>
      <c r="F7194" t="s">
        <v>4433</v>
      </c>
      <c r="G7194" t="s">
        <v>4434</v>
      </c>
      <c r="H7194" t="s">
        <v>53</v>
      </c>
      <c r="I7194" t="s">
        <v>54</v>
      </c>
      <c r="J7194" t="s">
        <v>2362</v>
      </c>
      <c r="K7194" t="s">
        <v>81</v>
      </c>
      <c r="L7194">
        <v>33012</v>
      </c>
      <c r="M7194" t="s">
        <v>57</v>
      </c>
      <c r="N7194" t="s">
        <v>4676</v>
      </c>
      <c r="O7194" t="s">
        <v>73</v>
      </c>
      <c r="P7194" t="s">
        <v>95</v>
      </c>
      <c r="Q7194" t="s">
        <v>3070</v>
      </c>
      <c r="R7194" s="19">
        <v>30.975999999999999</v>
      </c>
      <c r="S7194" s="17">
        <v>8</v>
      </c>
      <c r="T7194" s="20">
        <v>0.2</v>
      </c>
      <c r="U7194" s="19">
        <v>5.0335999999999999</v>
      </c>
      <c r="V7194" s="20">
        <f t="shared" si="560"/>
        <v>0.16250000000000001</v>
      </c>
      <c r="W7194" s="17">
        <f t="shared" si="561"/>
        <v>2016</v>
      </c>
      <c r="X7194" t="str">
        <f t="shared" si="562"/>
        <v>Oct-2016</v>
      </c>
      <c r="Y7194" s="17">
        <f t="shared" si="563"/>
        <v>5</v>
      </c>
      <c r="Z7194" t="str">
        <f t="shared" si="564"/>
        <v>11-20%</v>
      </c>
      <c r="AA7194" s="17">
        <f>IF(COUNTIF($B$2:B7194,B7194)=1,1,0)</f>
        <v>0</v>
      </c>
      <c r="AB7194" s="17">
        <f>IF(COUNTIF($F$2:F7194,F7194)=1,1,0)</f>
        <v>0</v>
      </c>
    </row>
    <row r="7195" spans="1:28" x14ac:dyDescent="0.2">
      <c r="A7195" s="17">
        <v>7194</v>
      </c>
      <c r="B7195" t="s">
        <v>9372</v>
      </c>
      <c r="C7195" s="18">
        <v>42412</v>
      </c>
      <c r="D7195" s="18">
        <v>42414</v>
      </c>
      <c r="E7195" t="s">
        <v>215</v>
      </c>
      <c r="F7195" t="s">
        <v>3053</v>
      </c>
      <c r="G7195" t="s">
        <v>3054</v>
      </c>
      <c r="H7195" t="s">
        <v>53</v>
      </c>
      <c r="I7195" t="s">
        <v>54</v>
      </c>
      <c r="J7195" t="s">
        <v>1768</v>
      </c>
      <c r="K7195" t="s">
        <v>1302</v>
      </c>
      <c r="L7195">
        <v>30318</v>
      </c>
      <c r="M7195" t="s">
        <v>57</v>
      </c>
      <c r="N7195" t="s">
        <v>3546</v>
      </c>
      <c r="O7195" t="s">
        <v>73</v>
      </c>
      <c r="P7195" t="s">
        <v>86</v>
      </c>
      <c r="Q7195" t="s">
        <v>3547</v>
      </c>
      <c r="R7195" s="19">
        <v>1350.12</v>
      </c>
      <c r="S7195" s="17">
        <v>6</v>
      </c>
      <c r="T7195" s="20">
        <v>0</v>
      </c>
      <c r="U7195" s="19">
        <v>175.51560000000001</v>
      </c>
      <c r="V7195" s="20">
        <f t="shared" si="560"/>
        <v>0.13</v>
      </c>
      <c r="W7195" s="17">
        <f t="shared" si="561"/>
        <v>2016</v>
      </c>
      <c r="X7195" t="str">
        <f t="shared" si="562"/>
        <v>Feb-2016</v>
      </c>
      <c r="Y7195" s="17">
        <f t="shared" si="563"/>
        <v>2</v>
      </c>
      <c r="Z7195" t="str">
        <f t="shared" si="564"/>
        <v>0% (No Discount)</v>
      </c>
      <c r="AA7195" s="17">
        <f>IF(COUNTIF($B$2:B7195,B7195)=1,1,0)</f>
        <v>1</v>
      </c>
      <c r="AB7195" s="17">
        <f>IF(COUNTIF($F$2:F7195,F7195)=1,1,0)</f>
        <v>0</v>
      </c>
    </row>
    <row r="7196" spans="1:28" x14ac:dyDescent="0.2">
      <c r="A7196" s="17">
        <v>7195</v>
      </c>
      <c r="B7196" t="s">
        <v>9372</v>
      </c>
      <c r="C7196" s="18">
        <v>42412</v>
      </c>
      <c r="D7196" s="18">
        <v>42414</v>
      </c>
      <c r="E7196" t="s">
        <v>215</v>
      </c>
      <c r="F7196" t="s">
        <v>3053</v>
      </c>
      <c r="G7196" t="s">
        <v>3054</v>
      </c>
      <c r="H7196" t="s">
        <v>53</v>
      </c>
      <c r="I7196" t="s">
        <v>54</v>
      </c>
      <c r="J7196" t="s">
        <v>1768</v>
      </c>
      <c r="K7196" t="s">
        <v>1302</v>
      </c>
      <c r="L7196">
        <v>30318</v>
      </c>
      <c r="M7196" t="s">
        <v>57</v>
      </c>
      <c r="N7196" t="s">
        <v>572</v>
      </c>
      <c r="O7196" t="s">
        <v>73</v>
      </c>
      <c r="P7196" t="s">
        <v>102</v>
      </c>
      <c r="Q7196" t="s">
        <v>573</v>
      </c>
      <c r="R7196" s="19">
        <v>15.92</v>
      </c>
      <c r="S7196" s="17">
        <v>4</v>
      </c>
      <c r="T7196" s="20">
        <v>0</v>
      </c>
      <c r="U7196" s="19">
        <v>7.4824000000000002</v>
      </c>
      <c r="V7196" s="20">
        <f t="shared" si="560"/>
        <v>0.47000000000000003</v>
      </c>
      <c r="W7196" s="17">
        <f t="shared" si="561"/>
        <v>2016</v>
      </c>
      <c r="X7196" t="str">
        <f t="shared" si="562"/>
        <v>Feb-2016</v>
      </c>
      <c r="Y7196" s="17">
        <f t="shared" si="563"/>
        <v>2</v>
      </c>
      <c r="Z7196" t="str">
        <f t="shared" si="564"/>
        <v>0% (No Discount)</v>
      </c>
      <c r="AA7196" s="17">
        <f>IF(COUNTIF($B$2:B7196,B7196)=1,1,0)</f>
        <v>0</v>
      </c>
      <c r="AB7196" s="17">
        <f>IF(COUNTIF($F$2:F7196,F7196)=1,1,0)</f>
        <v>0</v>
      </c>
    </row>
    <row r="7197" spans="1:28" x14ac:dyDescent="0.2">
      <c r="A7197" s="17">
        <v>7196</v>
      </c>
      <c r="B7197" t="s">
        <v>9373</v>
      </c>
      <c r="C7197" s="18">
        <v>42687</v>
      </c>
      <c r="D7197" s="18">
        <v>42691</v>
      </c>
      <c r="E7197" t="s">
        <v>77</v>
      </c>
      <c r="F7197" t="s">
        <v>1559</v>
      </c>
      <c r="G7197" t="s">
        <v>1560</v>
      </c>
      <c r="H7197" t="s">
        <v>129</v>
      </c>
      <c r="I7197" t="s">
        <v>54</v>
      </c>
      <c r="J7197" t="s">
        <v>122</v>
      </c>
      <c r="K7197" t="s">
        <v>123</v>
      </c>
      <c r="L7197">
        <v>98103</v>
      </c>
      <c r="M7197" t="s">
        <v>71</v>
      </c>
      <c r="N7197" t="s">
        <v>197</v>
      </c>
      <c r="O7197" t="s">
        <v>59</v>
      </c>
      <c r="P7197" t="s">
        <v>92</v>
      </c>
      <c r="Q7197" t="s">
        <v>5452</v>
      </c>
      <c r="R7197" s="19">
        <v>19.54</v>
      </c>
      <c r="S7197" s="17">
        <v>2</v>
      </c>
      <c r="T7197" s="20">
        <v>0</v>
      </c>
      <c r="U7197" s="19">
        <v>7.2298</v>
      </c>
      <c r="V7197" s="20">
        <f t="shared" si="560"/>
        <v>0.37</v>
      </c>
      <c r="W7197" s="17">
        <f t="shared" si="561"/>
        <v>2016</v>
      </c>
      <c r="X7197" t="str">
        <f t="shared" si="562"/>
        <v>Nov-2016</v>
      </c>
      <c r="Y7197" s="17">
        <f t="shared" si="563"/>
        <v>4</v>
      </c>
      <c r="Z7197" t="str">
        <f t="shared" si="564"/>
        <v>0% (No Discount)</v>
      </c>
      <c r="AA7197" s="17">
        <f>IF(COUNTIF($B$2:B7197,B7197)=1,1,0)</f>
        <v>1</v>
      </c>
      <c r="AB7197" s="17">
        <f>IF(COUNTIF($F$2:F7197,F7197)=1,1,0)</f>
        <v>0</v>
      </c>
    </row>
    <row r="7198" spans="1:28" x14ac:dyDescent="0.2">
      <c r="A7198" s="17">
        <v>7197</v>
      </c>
      <c r="B7198" t="s">
        <v>9374</v>
      </c>
      <c r="C7198" s="18">
        <v>41755</v>
      </c>
      <c r="D7198" s="18">
        <v>41759</v>
      </c>
      <c r="E7198" t="s">
        <v>77</v>
      </c>
      <c r="F7198" t="s">
        <v>8263</v>
      </c>
      <c r="G7198" t="s">
        <v>8264</v>
      </c>
      <c r="H7198" t="s">
        <v>129</v>
      </c>
      <c r="I7198" t="s">
        <v>54</v>
      </c>
      <c r="J7198" t="s">
        <v>69</v>
      </c>
      <c r="K7198" t="s">
        <v>70</v>
      </c>
      <c r="L7198">
        <v>90036</v>
      </c>
      <c r="M7198" t="s">
        <v>71</v>
      </c>
      <c r="N7198" t="s">
        <v>4198</v>
      </c>
      <c r="O7198" t="s">
        <v>73</v>
      </c>
      <c r="P7198" t="s">
        <v>95</v>
      </c>
      <c r="Q7198" t="s">
        <v>4199</v>
      </c>
      <c r="R7198" s="19">
        <v>21.4</v>
      </c>
      <c r="S7198" s="17">
        <v>5</v>
      </c>
      <c r="T7198" s="20">
        <v>0</v>
      </c>
      <c r="U7198" s="19">
        <v>6.2060000000000004</v>
      </c>
      <c r="V7198" s="20">
        <f t="shared" si="560"/>
        <v>0.29000000000000004</v>
      </c>
      <c r="W7198" s="17">
        <f t="shared" si="561"/>
        <v>2014</v>
      </c>
      <c r="X7198" t="str">
        <f t="shared" si="562"/>
        <v>Apr-2014</v>
      </c>
      <c r="Y7198" s="17">
        <f t="shared" si="563"/>
        <v>4</v>
      </c>
      <c r="Z7198" t="str">
        <f t="shared" si="564"/>
        <v>0% (No Discount)</v>
      </c>
      <c r="AA7198" s="17">
        <f>IF(COUNTIF($B$2:B7198,B7198)=1,1,0)</f>
        <v>1</v>
      </c>
      <c r="AB7198" s="17">
        <f>IF(COUNTIF($F$2:F7198,F7198)=1,1,0)</f>
        <v>0</v>
      </c>
    </row>
    <row r="7199" spans="1:28" x14ac:dyDescent="0.2">
      <c r="A7199" s="17">
        <v>7198</v>
      </c>
      <c r="B7199" t="s">
        <v>9374</v>
      </c>
      <c r="C7199" s="18">
        <v>41755</v>
      </c>
      <c r="D7199" s="18">
        <v>41759</v>
      </c>
      <c r="E7199" t="s">
        <v>77</v>
      </c>
      <c r="F7199" t="s">
        <v>8263</v>
      </c>
      <c r="G7199" t="s">
        <v>8264</v>
      </c>
      <c r="H7199" t="s">
        <v>129</v>
      </c>
      <c r="I7199" t="s">
        <v>54</v>
      </c>
      <c r="J7199" t="s">
        <v>69</v>
      </c>
      <c r="K7199" t="s">
        <v>70</v>
      </c>
      <c r="L7199">
        <v>90036</v>
      </c>
      <c r="M7199" t="s">
        <v>71</v>
      </c>
      <c r="N7199" t="s">
        <v>8160</v>
      </c>
      <c r="O7199" t="s">
        <v>73</v>
      </c>
      <c r="P7199" t="s">
        <v>74</v>
      </c>
      <c r="Q7199" t="s">
        <v>8161</v>
      </c>
      <c r="R7199" s="19">
        <v>12.6</v>
      </c>
      <c r="S7199" s="17">
        <v>2</v>
      </c>
      <c r="T7199" s="20">
        <v>0</v>
      </c>
      <c r="U7199" s="19">
        <v>5.7960000000000003</v>
      </c>
      <c r="V7199" s="20">
        <f t="shared" si="560"/>
        <v>0.46</v>
      </c>
      <c r="W7199" s="17">
        <f t="shared" si="561"/>
        <v>2014</v>
      </c>
      <c r="X7199" t="str">
        <f t="shared" si="562"/>
        <v>Apr-2014</v>
      </c>
      <c r="Y7199" s="17">
        <f t="shared" si="563"/>
        <v>4</v>
      </c>
      <c r="Z7199" t="str">
        <f t="shared" si="564"/>
        <v>0% (No Discount)</v>
      </c>
      <c r="AA7199" s="17">
        <f>IF(COUNTIF($B$2:B7199,B7199)=1,1,0)</f>
        <v>0</v>
      </c>
      <c r="AB7199" s="17">
        <f>IF(COUNTIF($F$2:F7199,F7199)=1,1,0)</f>
        <v>0</v>
      </c>
    </row>
    <row r="7200" spans="1:28" x14ac:dyDescent="0.2">
      <c r="A7200" s="17">
        <v>7199</v>
      </c>
      <c r="B7200" t="s">
        <v>9375</v>
      </c>
      <c r="C7200" s="18">
        <v>42227</v>
      </c>
      <c r="D7200" s="18">
        <v>42231</v>
      </c>
      <c r="E7200" t="s">
        <v>77</v>
      </c>
      <c r="F7200" t="s">
        <v>1559</v>
      </c>
      <c r="G7200" t="s">
        <v>1560</v>
      </c>
      <c r="H7200" t="s">
        <v>129</v>
      </c>
      <c r="I7200" t="s">
        <v>54</v>
      </c>
      <c r="J7200" t="s">
        <v>293</v>
      </c>
      <c r="K7200" t="s">
        <v>294</v>
      </c>
      <c r="L7200">
        <v>10035</v>
      </c>
      <c r="M7200" t="s">
        <v>175</v>
      </c>
      <c r="N7200" t="s">
        <v>1060</v>
      </c>
      <c r="O7200" t="s">
        <v>73</v>
      </c>
      <c r="P7200" t="s">
        <v>95</v>
      </c>
      <c r="Q7200" t="s">
        <v>1061</v>
      </c>
      <c r="R7200" s="19">
        <v>11.96</v>
      </c>
      <c r="S7200" s="17">
        <v>2</v>
      </c>
      <c r="T7200" s="20">
        <v>0</v>
      </c>
      <c r="U7200" s="19">
        <v>3.1095999999999999</v>
      </c>
      <c r="V7200" s="20">
        <f t="shared" si="560"/>
        <v>0.25999999999999995</v>
      </c>
      <c r="W7200" s="17">
        <f t="shared" si="561"/>
        <v>2015</v>
      </c>
      <c r="X7200" t="str">
        <f t="shared" si="562"/>
        <v>Aug-2015</v>
      </c>
      <c r="Y7200" s="17">
        <f t="shared" si="563"/>
        <v>4</v>
      </c>
      <c r="Z7200" t="str">
        <f t="shared" si="564"/>
        <v>0% (No Discount)</v>
      </c>
      <c r="AA7200" s="17">
        <f>IF(COUNTIF($B$2:B7200,B7200)=1,1,0)</f>
        <v>1</v>
      </c>
      <c r="AB7200" s="17">
        <f>IF(COUNTIF($F$2:F7200,F7200)=1,1,0)</f>
        <v>0</v>
      </c>
    </row>
    <row r="7201" spans="1:28" x14ac:dyDescent="0.2">
      <c r="A7201" s="17">
        <v>7200</v>
      </c>
      <c r="B7201" t="s">
        <v>9375</v>
      </c>
      <c r="C7201" s="18">
        <v>42227</v>
      </c>
      <c r="D7201" s="18">
        <v>42231</v>
      </c>
      <c r="E7201" t="s">
        <v>77</v>
      </c>
      <c r="F7201" t="s">
        <v>1559</v>
      </c>
      <c r="G7201" t="s">
        <v>1560</v>
      </c>
      <c r="H7201" t="s">
        <v>129</v>
      </c>
      <c r="I7201" t="s">
        <v>54</v>
      </c>
      <c r="J7201" t="s">
        <v>293</v>
      </c>
      <c r="K7201" t="s">
        <v>294</v>
      </c>
      <c r="L7201">
        <v>10035</v>
      </c>
      <c r="M7201" t="s">
        <v>175</v>
      </c>
      <c r="N7201" t="s">
        <v>1234</v>
      </c>
      <c r="O7201" t="s">
        <v>98</v>
      </c>
      <c r="P7201" t="s">
        <v>99</v>
      </c>
      <c r="Q7201" t="s">
        <v>1235</v>
      </c>
      <c r="R7201" s="19">
        <v>138</v>
      </c>
      <c r="S7201" s="17">
        <v>2</v>
      </c>
      <c r="T7201" s="20">
        <v>0</v>
      </c>
      <c r="U7201" s="19">
        <v>34.5</v>
      </c>
      <c r="V7201" s="20">
        <f t="shared" si="560"/>
        <v>0.25</v>
      </c>
      <c r="W7201" s="17">
        <f t="shared" si="561"/>
        <v>2015</v>
      </c>
      <c r="X7201" t="str">
        <f t="shared" si="562"/>
        <v>Aug-2015</v>
      </c>
      <c r="Y7201" s="17">
        <f t="shared" si="563"/>
        <v>4</v>
      </c>
      <c r="Z7201" t="str">
        <f t="shared" si="564"/>
        <v>0% (No Discount)</v>
      </c>
      <c r="AA7201" s="17">
        <f>IF(COUNTIF($B$2:B7201,B7201)=1,1,0)</f>
        <v>0</v>
      </c>
      <c r="AB7201" s="17">
        <f>IF(COUNTIF($F$2:F7201,F7201)=1,1,0)</f>
        <v>0</v>
      </c>
    </row>
    <row r="7202" spans="1:28" x14ac:dyDescent="0.2">
      <c r="A7202" s="17">
        <v>7201</v>
      </c>
      <c r="B7202" t="s">
        <v>9376</v>
      </c>
      <c r="C7202" s="18">
        <v>42701</v>
      </c>
      <c r="D7202" s="18">
        <v>42707</v>
      </c>
      <c r="E7202" t="s">
        <v>77</v>
      </c>
      <c r="F7202" t="s">
        <v>4408</v>
      </c>
      <c r="G7202" t="s">
        <v>4409</v>
      </c>
      <c r="H7202" t="s">
        <v>53</v>
      </c>
      <c r="I7202" t="s">
        <v>54</v>
      </c>
      <c r="J7202" t="s">
        <v>80</v>
      </c>
      <c r="K7202" t="s">
        <v>81</v>
      </c>
      <c r="L7202">
        <v>33311</v>
      </c>
      <c r="M7202" t="s">
        <v>57</v>
      </c>
      <c r="N7202" t="s">
        <v>5271</v>
      </c>
      <c r="O7202" t="s">
        <v>98</v>
      </c>
      <c r="P7202" t="s">
        <v>99</v>
      </c>
      <c r="Q7202" t="s">
        <v>5272</v>
      </c>
      <c r="R7202" s="19">
        <v>116.76</v>
      </c>
      <c r="S7202" s="17">
        <v>1</v>
      </c>
      <c r="T7202" s="20">
        <v>0.2</v>
      </c>
      <c r="U7202" s="19">
        <v>14.595000000000001</v>
      </c>
      <c r="V7202" s="20">
        <f t="shared" si="560"/>
        <v>0.125</v>
      </c>
      <c r="W7202" s="17">
        <f t="shared" si="561"/>
        <v>2016</v>
      </c>
      <c r="X7202" t="str">
        <f t="shared" si="562"/>
        <v>Nov-2016</v>
      </c>
      <c r="Y7202" s="17">
        <f t="shared" si="563"/>
        <v>6</v>
      </c>
      <c r="Z7202" t="str">
        <f t="shared" si="564"/>
        <v>11-20%</v>
      </c>
      <c r="AA7202" s="17">
        <f>IF(COUNTIF($B$2:B7202,B7202)=1,1,0)</f>
        <v>1</v>
      </c>
      <c r="AB7202" s="17">
        <f>IF(COUNTIF($F$2:F7202,F7202)=1,1,0)</f>
        <v>0</v>
      </c>
    </row>
    <row r="7203" spans="1:28" x14ac:dyDescent="0.2">
      <c r="A7203" s="17">
        <v>7202</v>
      </c>
      <c r="B7203" t="s">
        <v>9376</v>
      </c>
      <c r="C7203" s="18">
        <v>42701</v>
      </c>
      <c r="D7203" s="18">
        <v>42707</v>
      </c>
      <c r="E7203" t="s">
        <v>77</v>
      </c>
      <c r="F7203" t="s">
        <v>4408</v>
      </c>
      <c r="G7203" t="s">
        <v>4409</v>
      </c>
      <c r="H7203" t="s">
        <v>53</v>
      </c>
      <c r="I7203" t="s">
        <v>54</v>
      </c>
      <c r="J7203" t="s">
        <v>80</v>
      </c>
      <c r="K7203" t="s">
        <v>81</v>
      </c>
      <c r="L7203">
        <v>33311</v>
      </c>
      <c r="M7203" t="s">
        <v>57</v>
      </c>
      <c r="N7203" t="s">
        <v>3858</v>
      </c>
      <c r="O7203" t="s">
        <v>59</v>
      </c>
      <c r="P7203" t="s">
        <v>83</v>
      </c>
      <c r="Q7203" t="s">
        <v>3309</v>
      </c>
      <c r="R7203" s="19">
        <v>331.02300000000002</v>
      </c>
      <c r="S7203" s="17">
        <v>7</v>
      </c>
      <c r="T7203" s="20">
        <v>0.45</v>
      </c>
      <c r="U7203" s="19">
        <v>-114.35339999999999</v>
      </c>
      <c r="V7203" s="20">
        <f t="shared" si="560"/>
        <v>-0.3454545454545454</v>
      </c>
      <c r="W7203" s="17">
        <f t="shared" si="561"/>
        <v>2016</v>
      </c>
      <c r="X7203" t="str">
        <f t="shared" si="562"/>
        <v>Nov-2016</v>
      </c>
      <c r="Y7203" s="17">
        <f t="shared" si="563"/>
        <v>6</v>
      </c>
      <c r="Z7203" t="str">
        <f t="shared" si="564"/>
        <v>41-50%</v>
      </c>
      <c r="AA7203" s="17">
        <f>IF(COUNTIF($B$2:B7203,B7203)=1,1,0)</f>
        <v>0</v>
      </c>
      <c r="AB7203" s="17">
        <f>IF(COUNTIF($F$2:F7203,F7203)=1,1,0)</f>
        <v>0</v>
      </c>
    </row>
    <row r="7204" spans="1:28" x14ac:dyDescent="0.2">
      <c r="A7204" s="17">
        <v>7203</v>
      </c>
      <c r="B7204" t="s">
        <v>9377</v>
      </c>
      <c r="C7204" s="18">
        <v>42671</v>
      </c>
      <c r="D7204" s="18">
        <v>42671</v>
      </c>
      <c r="E7204" t="s">
        <v>1320</v>
      </c>
      <c r="F7204" t="s">
        <v>1300</v>
      </c>
      <c r="G7204" t="s">
        <v>1301</v>
      </c>
      <c r="H7204" t="s">
        <v>68</v>
      </c>
      <c r="I7204" t="s">
        <v>54</v>
      </c>
      <c r="J7204" t="s">
        <v>416</v>
      </c>
      <c r="K7204" t="s">
        <v>294</v>
      </c>
      <c r="L7204">
        <v>14609</v>
      </c>
      <c r="M7204" t="s">
        <v>175</v>
      </c>
      <c r="N7204" t="s">
        <v>9378</v>
      </c>
      <c r="O7204" t="s">
        <v>59</v>
      </c>
      <c r="P7204" t="s">
        <v>92</v>
      </c>
      <c r="Q7204" t="s">
        <v>9379</v>
      </c>
      <c r="R7204" s="19">
        <v>756.8</v>
      </c>
      <c r="S7204" s="17">
        <v>5</v>
      </c>
      <c r="T7204" s="20">
        <v>0</v>
      </c>
      <c r="U7204" s="19">
        <v>75.680000000000007</v>
      </c>
      <c r="V7204" s="20">
        <f t="shared" si="560"/>
        <v>0.10000000000000002</v>
      </c>
      <c r="W7204" s="17">
        <f t="shared" si="561"/>
        <v>2016</v>
      </c>
      <c r="X7204" t="str">
        <f t="shared" si="562"/>
        <v>Oct-2016</v>
      </c>
      <c r="Y7204" s="17">
        <f t="shared" si="563"/>
        <v>0</v>
      </c>
      <c r="Z7204" t="str">
        <f t="shared" si="564"/>
        <v>0% (No Discount)</v>
      </c>
      <c r="AA7204" s="17">
        <f>IF(COUNTIF($B$2:B7204,B7204)=1,1,0)</f>
        <v>1</v>
      </c>
      <c r="AB7204" s="17">
        <f>IF(COUNTIF($F$2:F7204,F7204)=1,1,0)</f>
        <v>0</v>
      </c>
    </row>
    <row r="7205" spans="1:28" x14ac:dyDescent="0.2">
      <c r="A7205" s="17">
        <v>7204</v>
      </c>
      <c r="B7205" t="s">
        <v>9380</v>
      </c>
      <c r="C7205" s="18">
        <v>42002</v>
      </c>
      <c r="D7205" s="18">
        <v>42006</v>
      </c>
      <c r="E7205" t="s">
        <v>77</v>
      </c>
      <c r="F7205" t="s">
        <v>3799</v>
      </c>
      <c r="G7205" t="s">
        <v>3800</v>
      </c>
      <c r="H7205" t="s">
        <v>129</v>
      </c>
      <c r="I7205" t="s">
        <v>54</v>
      </c>
      <c r="J7205" t="s">
        <v>9341</v>
      </c>
      <c r="K7205" t="s">
        <v>238</v>
      </c>
      <c r="L7205">
        <v>60174</v>
      </c>
      <c r="M7205" t="s">
        <v>132</v>
      </c>
      <c r="N7205" t="s">
        <v>7635</v>
      </c>
      <c r="O7205" t="s">
        <v>59</v>
      </c>
      <c r="P7205" t="s">
        <v>92</v>
      </c>
      <c r="Q7205" t="s">
        <v>7636</v>
      </c>
      <c r="R7205" s="19">
        <v>8.7360000000000007</v>
      </c>
      <c r="S7205" s="17">
        <v>3</v>
      </c>
      <c r="T7205" s="20">
        <v>0.6</v>
      </c>
      <c r="U7205" s="19">
        <v>-4.8048000000000002</v>
      </c>
      <c r="V7205" s="20">
        <f t="shared" si="560"/>
        <v>-0.54999999999999993</v>
      </c>
      <c r="W7205" s="17">
        <f t="shared" si="561"/>
        <v>2014</v>
      </c>
      <c r="X7205" t="str">
        <f t="shared" si="562"/>
        <v>Dec-2014</v>
      </c>
      <c r="Y7205" s="17">
        <f t="shared" si="563"/>
        <v>4</v>
      </c>
      <c r="Z7205" t="str">
        <f t="shared" si="564"/>
        <v>Over 50%</v>
      </c>
      <c r="AA7205" s="17">
        <f>IF(COUNTIF($B$2:B7205,B7205)=1,1,0)</f>
        <v>1</v>
      </c>
      <c r="AB7205" s="17">
        <f>IF(COUNTIF($F$2:F7205,F7205)=1,1,0)</f>
        <v>0</v>
      </c>
    </row>
    <row r="7206" spans="1:28" x14ac:dyDescent="0.2">
      <c r="A7206" s="17">
        <v>7205</v>
      </c>
      <c r="B7206" t="s">
        <v>9381</v>
      </c>
      <c r="C7206" s="18">
        <v>42257</v>
      </c>
      <c r="D7206" s="18">
        <v>42264</v>
      </c>
      <c r="E7206" t="s">
        <v>77</v>
      </c>
      <c r="F7206" t="s">
        <v>4155</v>
      </c>
      <c r="G7206" t="s">
        <v>4156</v>
      </c>
      <c r="H7206" t="s">
        <v>53</v>
      </c>
      <c r="I7206" t="s">
        <v>54</v>
      </c>
      <c r="J7206" t="s">
        <v>293</v>
      </c>
      <c r="K7206" t="s">
        <v>294</v>
      </c>
      <c r="L7206">
        <v>10024</v>
      </c>
      <c r="M7206" t="s">
        <v>175</v>
      </c>
      <c r="N7206" t="s">
        <v>5241</v>
      </c>
      <c r="O7206" t="s">
        <v>73</v>
      </c>
      <c r="P7206" t="s">
        <v>95</v>
      </c>
      <c r="Q7206" t="s">
        <v>5242</v>
      </c>
      <c r="R7206" s="19">
        <v>6.08</v>
      </c>
      <c r="S7206" s="17">
        <v>2</v>
      </c>
      <c r="T7206" s="20">
        <v>0</v>
      </c>
      <c r="U7206" s="19">
        <v>2.0672000000000001</v>
      </c>
      <c r="V7206" s="20">
        <f t="shared" si="560"/>
        <v>0.34</v>
      </c>
      <c r="W7206" s="17">
        <f t="shared" si="561"/>
        <v>2015</v>
      </c>
      <c r="X7206" t="str">
        <f t="shared" si="562"/>
        <v>Sep-2015</v>
      </c>
      <c r="Y7206" s="17">
        <f t="shared" si="563"/>
        <v>7</v>
      </c>
      <c r="Z7206" t="str">
        <f t="shared" si="564"/>
        <v>0% (No Discount)</v>
      </c>
      <c r="AA7206" s="17">
        <f>IF(COUNTIF($B$2:B7206,B7206)=1,1,0)</f>
        <v>1</v>
      </c>
      <c r="AB7206" s="17">
        <f>IF(COUNTIF($F$2:F7206,F7206)=1,1,0)</f>
        <v>0</v>
      </c>
    </row>
    <row r="7207" spans="1:28" x14ac:dyDescent="0.2">
      <c r="A7207" s="17">
        <v>7206</v>
      </c>
      <c r="B7207" t="s">
        <v>9382</v>
      </c>
      <c r="C7207" s="18">
        <v>43010</v>
      </c>
      <c r="D7207" s="18">
        <v>43014</v>
      </c>
      <c r="E7207" t="s">
        <v>77</v>
      </c>
      <c r="F7207" t="s">
        <v>3730</v>
      </c>
      <c r="G7207" t="s">
        <v>3731</v>
      </c>
      <c r="H7207" t="s">
        <v>53</v>
      </c>
      <c r="I7207" t="s">
        <v>54</v>
      </c>
      <c r="J7207" t="s">
        <v>154</v>
      </c>
      <c r="K7207" t="s">
        <v>70</v>
      </c>
      <c r="L7207">
        <v>94109</v>
      </c>
      <c r="M7207" t="s">
        <v>71</v>
      </c>
      <c r="N7207" t="s">
        <v>2756</v>
      </c>
      <c r="O7207" t="s">
        <v>59</v>
      </c>
      <c r="P7207" t="s">
        <v>92</v>
      </c>
      <c r="Q7207" t="s">
        <v>2757</v>
      </c>
      <c r="R7207" s="19">
        <v>17.46</v>
      </c>
      <c r="S7207" s="17">
        <v>2</v>
      </c>
      <c r="T7207" s="20">
        <v>0</v>
      </c>
      <c r="U7207" s="19">
        <v>5.9363999999999999</v>
      </c>
      <c r="V7207" s="20">
        <f t="shared" si="560"/>
        <v>0.33999999999999997</v>
      </c>
      <c r="W7207" s="17">
        <f t="shared" si="561"/>
        <v>2017</v>
      </c>
      <c r="X7207" t="str">
        <f t="shared" si="562"/>
        <v>Oct-2017</v>
      </c>
      <c r="Y7207" s="17">
        <f t="shared" si="563"/>
        <v>4</v>
      </c>
      <c r="Z7207" t="str">
        <f t="shared" si="564"/>
        <v>0% (No Discount)</v>
      </c>
      <c r="AA7207" s="17">
        <f>IF(COUNTIF($B$2:B7207,B7207)=1,1,0)</f>
        <v>1</v>
      </c>
      <c r="AB7207" s="17">
        <f>IF(COUNTIF($F$2:F7207,F7207)=1,1,0)</f>
        <v>0</v>
      </c>
    </row>
    <row r="7208" spans="1:28" x14ac:dyDescent="0.2">
      <c r="A7208" s="17">
        <v>7207</v>
      </c>
      <c r="B7208" t="s">
        <v>9382</v>
      </c>
      <c r="C7208" s="18">
        <v>43010</v>
      </c>
      <c r="D7208" s="18">
        <v>43014</v>
      </c>
      <c r="E7208" t="s">
        <v>77</v>
      </c>
      <c r="F7208" t="s">
        <v>3730</v>
      </c>
      <c r="G7208" t="s">
        <v>3731</v>
      </c>
      <c r="H7208" t="s">
        <v>53</v>
      </c>
      <c r="I7208" t="s">
        <v>54</v>
      </c>
      <c r="J7208" t="s">
        <v>154</v>
      </c>
      <c r="K7208" t="s">
        <v>70</v>
      </c>
      <c r="L7208">
        <v>94109</v>
      </c>
      <c r="M7208" t="s">
        <v>71</v>
      </c>
      <c r="N7208" t="s">
        <v>9060</v>
      </c>
      <c r="O7208" t="s">
        <v>98</v>
      </c>
      <c r="P7208" t="s">
        <v>711</v>
      </c>
      <c r="Q7208" t="s">
        <v>9061</v>
      </c>
      <c r="R7208" s="19">
        <v>369.16</v>
      </c>
      <c r="S7208" s="17">
        <v>11</v>
      </c>
      <c r="T7208" s="20">
        <v>0.2</v>
      </c>
      <c r="U7208" s="19">
        <v>32.301499999999997</v>
      </c>
      <c r="V7208" s="20">
        <f t="shared" si="560"/>
        <v>8.7499999999999981E-2</v>
      </c>
      <c r="W7208" s="17">
        <f t="shared" si="561"/>
        <v>2017</v>
      </c>
      <c r="X7208" t="str">
        <f t="shared" si="562"/>
        <v>Oct-2017</v>
      </c>
      <c r="Y7208" s="17">
        <f t="shared" si="563"/>
        <v>4</v>
      </c>
      <c r="Z7208" t="str">
        <f t="shared" si="564"/>
        <v>11-20%</v>
      </c>
      <c r="AA7208" s="17">
        <f>IF(COUNTIF($B$2:B7208,B7208)=1,1,0)</f>
        <v>0</v>
      </c>
      <c r="AB7208" s="17">
        <f>IF(COUNTIF($F$2:F7208,F7208)=1,1,0)</f>
        <v>0</v>
      </c>
    </row>
    <row r="7209" spans="1:28" x14ac:dyDescent="0.2">
      <c r="A7209" s="17">
        <v>7208</v>
      </c>
      <c r="B7209" t="s">
        <v>9383</v>
      </c>
      <c r="C7209" s="18">
        <v>42624</v>
      </c>
      <c r="D7209" s="18">
        <v>42626</v>
      </c>
      <c r="E7209" t="s">
        <v>215</v>
      </c>
      <c r="F7209" t="s">
        <v>235</v>
      </c>
      <c r="G7209" t="s">
        <v>236</v>
      </c>
      <c r="H7209" t="s">
        <v>68</v>
      </c>
      <c r="I7209" t="s">
        <v>54</v>
      </c>
      <c r="J7209" t="s">
        <v>571</v>
      </c>
      <c r="K7209" t="s">
        <v>337</v>
      </c>
      <c r="L7209">
        <v>85023</v>
      </c>
      <c r="M7209" t="s">
        <v>71</v>
      </c>
      <c r="N7209" t="s">
        <v>3355</v>
      </c>
      <c r="O7209" t="s">
        <v>73</v>
      </c>
      <c r="P7209" t="s">
        <v>95</v>
      </c>
      <c r="Q7209" t="s">
        <v>3356</v>
      </c>
      <c r="R7209" s="19">
        <v>2.9119999999999999</v>
      </c>
      <c r="S7209" s="17">
        <v>2</v>
      </c>
      <c r="T7209" s="20">
        <v>0.2</v>
      </c>
      <c r="U7209" s="19">
        <v>0.91</v>
      </c>
      <c r="V7209" s="20">
        <f t="shared" si="560"/>
        <v>0.3125</v>
      </c>
      <c r="W7209" s="17">
        <f t="shared" si="561"/>
        <v>2016</v>
      </c>
      <c r="X7209" t="str">
        <f t="shared" si="562"/>
        <v>Sep-2016</v>
      </c>
      <c r="Y7209" s="17">
        <f t="shared" si="563"/>
        <v>2</v>
      </c>
      <c r="Z7209" t="str">
        <f t="shared" si="564"/>
        <v>11-20%</v>
      </c>
      <c r="AA7209" s="17">
        <f>IF(COUNTIF($B$2:B7209,B7209)=1,1,0)</f>
        <v>1</v>
      </c>
      <c r="AB7209" s="17">
        <f>IF(COUNTIF($F$2:F7209,F7209)=1,1,0)</f>
        <v>0</v>
      </c>
    </row>
    <row r="7210" spans="1:28" x14ac:dyDescent="0.2">
      <c r="A7210" s="17">
        <v>7209</v>
      </c>
      <c r="B7210" t="s">
        <v>9383</v>
      </c>
      <c r="C7210" s="18">
        <v>42624</v>
      </c>
      <c r="D7210" s="18">
        <v>42626</v>
      </c>
      <c r="E7210" t="s">
        <v>215</v>
      </c>
      <c r="F7210" t="s">
        <v>235</v>
      </c>
      <c r="G7210" t="s">
        <v>236</v>
      </c>
      <c r="H7210" t="s">
        <v>68</v>
      </c>
      <c r="I7210" t="s">
        <v>54</v>
      </c>
      <c r="J7210" t="s">
        <v>571</v>
      </c>
      <c r="K7210" t="s">
        <v>337</v>
      </c>
      <c r="L7210">
        <v>85023</v>
      </c>
      <c r="M7210" t="s">
        <v>71</v>
      </c>
      <c r="N7210" t="s">
        <v>9280</v>
      </c>
      <c r="O7210" t="s">
        <v>73</v>
      </c>
      <c r="P7210" t="s">
        <v>117</v>
      </c>
      <c r="Q7210" t="s">
        <v>9281</v>
      </c>
      <c r="R7210" s="19">
        <v>20.736000000000001</v>
      </c>
      <c r="S7210" s="17">
        <v>4</v>
      </c>
      <c r="T7210" s="20">
        <v>0.2</v>
      </c>
      <c r="U7210" s="19">
        <v>7.2576000000000001</v>
      </c>
      <c r="V7210" s="20">
        <f t="shared" si="560"/>
        <v>0.35</v>
      </c>
      <c r="W7210" s="17">
        <f t="shared" si="561"/>
        <v>2016</v>
      </c>
      <c r="X7210" t="str">
        <f t="shared" si="562"/>
        <v>Sep-2016</v>
      </c>
      <c r="Y7210" s="17">
        <f t="shared" si="563"/>
        <v>2</v>
      </c>
      <c r="Z7210" t="str">
        <f t="shared" si="564"/>
        <v>11-20%</v>
      </c>
      <c r="AA7210" s="17">
        <f>IF(COUNTIF($B$2:B7210,B7210)=1,1,0)</f>
        <v>0</v>
      </c>
      <c r="AB7210" s="17">
        <f>IF(COUNTIF($F$2:F7210,F7210)=1,1,0)</f>
        <v>0</v>
      </c>
    </row>
    <row r="7211" spans="1:28" x14ac:dyDescent="0.2">
      <c r="A7211" s="17">
        <v>7210</v>
      </c>
      <c r="B7211" t="s">
        <v>9383</v>
      </c>
      <c r="C7211" s="18">
        <v>42624</v>
      </c>
      <c r="D7211" s="18">
        <v>42626</v>
      </c>
      <c r="E7211" t="s">
        <v>215</v>
      </c>
      <c r="F7211" t="s">
        <v>235</v>
      </c>
      <c r="G7211" t="s">
        <v>236</v>
      </c>
      <c r="H7211" t="s">
        <v>68</v>
      </c>
      <c r="I7211" t="s">
        <v>54</v>
      </c>
      <c r="J7211" t="s">
        <v>571</v>
      </c>
      <c r="K7211" t="s">
        <v>337</v>
      </c>
      <c r="L7211">
        <v>85023</v>
      </c>
      <c r="M7211" t="s">
        <v>71</v>
      </c>
      <c r="N7211" t="s">
        <v>1799</v>
      </c>
      <c r="O7211" t="s">
        <v>73</v>
      </c>
      <c r="P7211" t="s">
        <v>117</v>
      </c>
      <c r="Q7211" t="s">
        <v>1800</v>
      </c>
      <c r="R7211" s="19">
        <v>9.5679999999999996</v>
      </c>
      <c r="S7211" s="17">
        <v>2</v>
      </c>
      <c r="T7211" s="20">
        <v>0.2</v>
      </c>
      <c r="U7211" s="19">
        <v>2.99</v>
      </c>
      <c r="V7211" s="20">
        <f t="shared" si="560"/>
        <v>0.31250000000000006</v>
      </c>
      <c r="W7211" s="17">
        <f t="shared" si="561"/>
        <v>2016</v>
      </c>
      <c r="X7211" t="str">
        <f t="shared" si="562"/>
        <v>Sep-2016</v>
      </c>
      <c r="Y7211" s="17">
        <f t="shared" si="563"/>
        <v>2</v>
      </c>
      <c r="Z7211" t="str">
        <f t="shared" si="564"/>
        <v>11-20%</v>
      </c>
      <c r="AA7211" s="17">
        <f>IF(COUNTIF($B$2:B7211,B7211)=1,1,0)</f>
        <v>0</v>
      </c>
      <c r="AB7211" s="17">
        <f>IF(COUNTIF($F$2:F7211,F7211)=1,1,0)</f>
        <v>0</v>
      </c>
    </row>
    <row r="7212" spans="1:28" x14ac:dyDescent="0.2">
      <c r="A7212" s="17">
        <v>7211</v>
      </c>
      <c r="B7212" t="s">
        <v>9384</v>
      </c>
      <c r="C7212" s="18">
        <v>42523</v>
      </c>
      <c r="D7212" s="18">
        <v>42527</v>
      </c>
      <c r="E7212" t="s">
        <v>77</v>
      </c>
      <c r="F7212" t="s">
        <v>4800</v>
      </c>
      <c r="G7212" t="s">
        <v>4801</v>
      </c>
      <c r="H7212" t="s">
        <v>68</v>
      </c>
      <c r="I7212" t="s">
        <v>54</v>
      </c>
      <c r="J7212" t="s">
        <v>122</v>
      </c>
      <c r="K7212" t="s">
        <v>123</v>
      </c>
      <c r="L7212">
        <v>98115</v>
      </c>
      <c r="M7212" t="s">
        <v>71</v>
      </c>
      <c r="N7212" t="s">
        <v>7094</v>
      </c>
      <c r="O7212" t="s">
        <v>73</v>
      </c>
      <c r="P7212" t="s">
        <v>117</v>
      </c>
      <c r="Q7212" t="s">
        <v>7095</v>
      </c>
      <c r="R7212" s="19">
        <v>30.18</v>
      </c>
      <c r="S7212" s="17">
        <v>3</v>
      </c>
      <c r="T7212" s="20">
        <v>0</v>
      </c>
      <c r="U7212" s="19">
        <v>13.8828</v>
      </c>
      <c r="V7212" s="20">
        <f t="shared" si="560"/>
        <v>0.45999999999999996</v>
      </c>
      <c r="W7212" s="17">
        <f t="shared" si="561"/>
        <v>2016</v>
      </c>
      <c r="X7212" t="str">
        <f t="shared" si="562"/>
        <v>Jun-2016</v>
      </c>
      <c r="Y7212" s="17">
        <f t="shared" si="563"/>
        <v>4</v>
      </c>
      <c r="Z7212" t="str">
        <f t="shared" si="564"/>
        <v>0% (No Discount)</v>
      </c>
      <c r="AA7212" s="17">
        <f>IF(COUNTIF($B$2:B7212,B7212)=1,1,0)</f>
        <v>1</v>
      </c>
      <c r="AB7212" s="17">
        <f>IF(COUNTIF($F$2:F7212,F7212)=1,1,0)</f>
        <v>0</v>
      </c>
    </row>
    <row r="7213" spans="1:28" x14ac:dyDescent="0.2">
      <c r="A7213" s="17">
        <v>7212</v>
      </c>
      <c r="B7213" t="s">
        <v>9384</v>
      </c>
      <c r="C7213" s="18">
        <v>42523</v>
      </c>
      <c r="D7213" s="18">
        <v>42527</v>
      </c>
      <c r="E7213" t="s">
        <v>77</v>
      </c>
      <c r="F7213" t="s">
        <v>4800</v>
      </c>
      <c r="G7213" t="s">
        <v>4801</v>
      </c>
      <c r="H7213" t="s">
        <v>68</v>
      </c>
      <c r="I7213" t="s">
        <v>54</v>
      </c>
      <c r="J7213" t="s">
        <v>122</v>
      </c>
      <c r="K7213" t="s">
        <v>123</v>
      </c>
      <c r="L7213">
        <v>98115</v>
      </c>
      <c r="M7213" t="s">
        <v>71</v>
      </c>
      <c r="N7213" t="s">
        <v>321</v>
      </c>
      <c r="O7213" t="s">
        <v>73</v>
      </c>
      <c r="P7213" t="s">
        <v>102</v>
      </c>
      <c r="Q7213" t="s">
        <v>322</v>
      </c>
      <c r="R7213" s="19">
        <v>51.648000000000003</v>
      </c>
      <c r="S7213" s="17">
        <v>12</v>
      </c>
      <c r="T7213" s="20">
        <v>0.2</v>
      </c>
      <c r="U7213" s="19">
        <v>18.7224</v>
      </c>
      <c r="V7213" s="20">
        <f t="shared" si="560"/>
        <v>0.36249999999999999</v>
      </c>
      <c r="W7213" s="17">
        <f t="shared" si="561"/>
        <v>2016</v>
      </c>
      <c r="X7213" t="str">
        <f t="shared" si="562"/>
        <v>Jun-2016</v>
      </c>
      <c r="Y7213" s="17">
        <f t="shared" si="563"/>
        <v>4</v>
      </c>
      <c r="Z7213" t="str">
        <f t="shared" si="564"/>
        <v>11-20%</v>
      </c>
      <c r="AA7213" s="17">
        <f>IF(COUNTIF($B$2:B7213,B7213)=1,1,0)</f>
        <v>0</v>
      </c>
      <c r="AB7213" s="17">
        <f>IF(COUNTIF($F$2:F7213,F7213)=1,1,0)</f>
        <v>0</v>
      </c>
    </row>
    <row r="7214" spans="1:28" x14ac:dyDescent="0.2">
      <c r="A7214" s="17">
        <v>7213</v>
      </c>
      <c r="B7214" t="s">
        <v>9384</v>
      </c>
      <c r="C7214" s="18">
        <v>42523</v>
      </c>
      <c r="D7214" s="18">
        <v>42527</v>
      </c>
      <c r="E7214" t="s">
        <v>77</v>
      </c>
      <c r="F7214" t="s">
        <v>4800</v>
      </c>
      <c r="G7214" t="s">
        <v>4801</v>
      </c>
      <c r="H7214" t="s">
        <v>68</v>
      </c>
      <c r="I7214" t="s">
        <v>54</v>
      </c>
      <c r="J7214" t="s">
        <v>122</v>
      </c>
      <c r="K7214" t="s">
        <v>123</v>
      </c>
      <c r="L7214">
        <v>98115</v>
      </c>
      <c r="M7214" t="s">
        <v>71</v>
      </c>
      <c r="N7214" t="s">
        <v>2389</v>
      </c>
      <c r="O7214" t="s">
        <v>73</v>
      </c>
      <c r="P7214" t="s">
        <v>102</v>
      </c>
      <c r="Q7214" t="s">
        <v>2390</v>
      </c>
      <c r="R7214" s="19">
        <v>11.231999999999999</v>
      </c>
      <c r="S7214" s="17">
        <v>3</v>
      </c>
      <c r="T7214" s="20">
        <v>0.2</v>
      </c>
      <c r="U7214" s="19">
        <v>3.9312</v>
      </c>
      <c r="V7214" s="20">
        <f t="shared" si="560"/>
        <v>0.35000000000000003</v>
      </c>
      <c r="W7214" s="17">
        <f t="shared" si="561"/>
        <v>2016</v>
      </c>
      <c r="X7214" t="str">
        <f t="shared" si="562"/>
        <v>Jun-2016</v>
      </c>
      <c r="Y7214" s="17">
        <f t="shared" si="563"/>
        <v>4</v>
      </c>
      <c r="Z7214" t="str">
        <f t="shared" si="564"/>
        <v>11-20%</v>
      </c>
      <c r="AA7214" s="17">
        <f>IF(COUNTIF($B$2:B7214,B7214)=1,1,0)</f>
        <v>0</v>
      </c>
      <c r="AB7214" s="17">
        <f>IF(COUNTIF($F$2:F7214,F7214)=1,1,0)</f>
        <v>0</v>
      </c>
    </row>
    <row r="7215" spans="1:28" x14ac:dyDescent="0.2">
      <c r="A7215" s="17">
        <v>7214</v>
      </c>
      <c r="B7215" t="s">
        <v>9385</v>
      </c>
      <c r="C7215" s="18">
        <v>43023</v>
      </c>
      <c r="D7215" s="18">
        <v>43027</v>
      </c>
      <c r="E7215" t="s">
        <v>77</v>
      </c>
      <c r="F7215" t="s">
        <v>4302</v>
      </c>
      <c r="G7215" t="s">
        <v>4303</v>
      </c>
      <c r="H7215" t="s">
        <v>53</v>
      </c>
      <c r="I7215" t="s">
        <v>54</v>
      </c>
      <c r="J7215" t="s">
        <v>9386</v>
      </c>
      <c r="K7215" t="s">
        <v>70</v>
      </c>
      <c r="L7215">
        <v>93010</v>
      </c>
      <c r="M7215" t="s">
        <v>71</v>
      </c>
      <c r="N7215" t="s">
        <v>4519</v>
      </c>
      <c r="O7215" t="s">
        <v>73</v>
      </c>
      <c r="P7215" t="s">
        <v>74</v>
      </c>
      <c r="Q7215" t="s">
        <v>4520</v>
      </c>
      <c r="R7215" s="19">
        <v>14.73</v>
      </c>
      <c r="S7215" s="17">
        <v>3</v>
      </c>
      <c r="T7215" s="20">
        <v>0</v>
      </c>
      <c r="U7215" s="19">
        <v>7.2176999999999998</v>
      </c>
      <c r="V7215" s="20">
        <f t="shared" si="560"/>
        <v>0.49</v>
      </c>
      <c r="W7215" s="17">
        <f t="shared" si="561"/>
        <v>2017</v>
      </c>
      <c r="X7215" t="str">
        <f t="shared" si="562"/>
        <v>Oct-2017</v>
      </c>
      <c r="Y7215" s="17">
        <f t="shared" si="563"/>
        <v>4</v>
      </c>
      <c r="Z7215" t="str">
        <f t="shared" si="564"/>
        <v>0% (No Discount)</v>
      </c>
      <c r="AA7215" s="17">
        <f>IF(COUNTIF($B$2:B7215,B7215)=1,1,0)</f>
        <v>1</v>
      </c>
      <c r="AB7215" s="17">
        <f>IF(COUNTIF($F$2:F7215,F7215)=1,1,0)</f>
        <v>0</v>
      </c>
    </row>
    <row r="7216" spans="1:28" x14ac:dyDescent="0.2">
      <c r="A7216" s="17">
        <v>7215</v>
      </c>
      <c r="B7216" t="s">
        <v>9387</v>
      </c>
      <c r="C7216" s="18">
        <v>42274</v>
      </c>
      <c r="D7216" s="18">
        <v>42277</v>
      </c>
      <c r="E7216" t="s">
        <v>50</v>
      </c>
      <c r="F7216" t="s">
        <v>2540</v>
      </c>
      <c r="G7216" t="s">
        <v>2541</v>
      </c>
      <c r="H7216" t="s">
        <v>68</v>
      </c>
      <c r="I7216" t="s">
        <v>54</v>
      </c>
      <c r="J7216" t="s">
        <v>909</v>
      </c>
      <c r="K7216" t="s">
        <v>265</v>
      </c>
      <c r="L7216">
        <v>48205</v>
      </c>
      <c r="M7216" t="s">
        <v>132</v>
      </c>
      <c r="N7216" t="s">
        <v>4878</v>
      </c>
      <c r="O7216" t="s">
        <v>73</v>
      </c>
      <c r="P7216" t="s">
        <v>95</v>
      </c>
      <c r="Q7216" t="s">
        <v>4879</v>
      </c>
      <c r="R7216" s="19">
        <v>16.399999999999999</v>
      </c>
      <c r="S7216" s="17">
        <v>5</v>
      </c>
      <c r="T7216" s="20">
        <v>0</v>
      </c>
      <c r="U7216" s="19">
        <v>4.7560000000000002</v>
      </c>
      <c r="V7216" s="20">
        <f t="shared" si="560"/>
        <v>0.29000000000000004</v>
      </c>
      <c r="W7216" s="17">
        <f t="shared" si="561"/>
        <v>2015</v>
      </c>
      <c r="X7216" t="str">
        <f t="shared" si="562"/>
        <v>Sep-2015</v>
      </c>
      <c r="Y7216" s="17">
        <f t="shared" si="563"/>
        <v>3</v>
      </c>
      <c r="Z7216" t="str">
        <f t="shared" si="564"/>
        <v>0% (No Discount)</v>
      </c>
      <c r="AA7216" s="17">
        <f>IF(COUNTIF($B$2:B7216,B7216)=1,1,0)</f>
        <v>1</v>
      </c>
      <c r="AB7216" s="17">
        <f>IF(COUNTIF($F$2:F7216,F7216)=1,1,0)</f>
        <v>0</v>
      </c>
    </row>
    <row r="7217" spans="1:28" x14ac:dyDescent="0.2">
      <c r="A7217" s="17">
        <v>7216</v>
      </c>
      <c r="B7217" t="s">
        <v>9387</v>
      </c>
      <c r="C7217" s="18">
        <v>42274</v>
      </c>
      <c r="D7217" s="18">
        <v>42277</v>
      </c>
      <c r="E7217" t="s">
        <v>50</v>
      </c>
      <c r="F7217" t="s">
        <v>2540</v>
      </c>
      <c r="G7217" t="s">
        <v>2541</v>
      </c>
      <c r="H7217" t="s">
        <v>68</v>
      </c>
      <c r="I7217" t="s">
        <v>54</v>
      </c>
      <c r="J7217" t="s">
        <v>909</v>
      </c>
      <c r="K7217" t="s">
        <v>265</v>
      </c>
      <c r="L7217">
        <v>48205</v>
      </c>
      <c r="M7217" t="s">
        <v>132</v>
      </c>
      <c r="N7217" t="s">
        <v>3388</v>
      </c>
      <c r="O7217" t="s">
        <v>73</v>
      </c>
      <c r="P7217" t="s">
        <v>117</v>
      </c>
      <c r="Q7217" t="s">
        <v>3389</v>
      </c>
      <c r="R7217" s="19">
        <v>25.92</v>
      </c>
      <c r="S7217" s="17">
        <v>4</v>
      </c>
      <c r="T7217" s="20">
        <v>0</v>
      </c>
      <c r="U7217" s="19">
        <v>12.441599999999999</v>
      </c>
      <c r="V7217" s="20">
        <f t="shared" si="560"/>
        <v>0.47999999999999993</v>
      </c>
      <c r="W7217" s="17">
        <f t="shared" si="561"/>
        <v>2015</v>
      </c>
      <c r="X7217" t="str">
        <f t="shared" si="562"/>
        <v>Sep-2015</v>
      </c>
      <c r="Y7217" s="17">
        <f t="shared" si="563"/>
        <v>3</v>
      </c>
      <c r="Z7217" t="str">
        <f t="shared" si="564"/>
        <v>0% (No Discount)</v>
      </c>
      <c r="AA7217" s="17">
        <f>IF(COUNTIF($B$2:B7217,B7217)=1,1,0)</f>
        <v>0</v>
      </c>
      <c r="AB7217" s="17">
        <f>IF(COUNTIF($F$2:F7217,F7217)=1,1,0)</f>
        <v>0</v>
      </c>
    </row>
    <row r="7218" spans="1:28" x14ac:dyDescent="0.2">
      <c r="A7218" s="17">
        <v>7217</v>
      </c>
      <c r="B7218" t="s">
        <v>9388</v>
      </c>
      <c r="C7218" s="18">
        <v>42127</v>
      </c>
      <c r="D7218" s="18">
        <v>42130</v>
      </c>
      <c r="E7218" t="s">
        <v>215</v>
      </c>
      <c r="F7218" t="s">
        <v>481</v>
      </c>
      <c r="G7218" t="s">
        <v>482</v>
      </c>
      <c r="H7218" t="s">
        <v>53</v>
      </c>
      <c r="I7218" t="s">
        <v>54</v>
      </c>
      <c r="J7218" t="s">
        <v>154</v>
      </c>
      <c r="K7218" t="s">
        <v>70</v>
      </c>
      <c r="L7218">
        <v>94109</v>
      </c>
      <c r="M7218" t="s">
        <v>71</v>
      </c>
      <c r="N7218" t="s">
        <v>1790</v>
      </c>
      <c r="O7218" t="s">
        <v>73</v>
      </c>
      <c r="P7218" t="s">
        <v>95</v>
      </c>
      <c r="Q7218" t="s">
        <v>1791</v>
      </c>
      <c r="R7218" s="19">
        <v>8.82</v>
      </c>
      <c r="S7218" s="17">
        <v>3</v>
      </c>
      <c r="T7218" s="20">
        <v>0</v>
      </c>
      <c r="U7218" s="19">
        <v>2.5577999999999999</v>
      </c>
      <c r="V7218" s="20">
        <f t="shared" si="560"/>
        <v>0.28999999999999998</v>
      </c>
      <c r="W7218" s="17">
        <f t="shared" si="561"/>
        <v>2015</v>
      </c>
      <c r="X7218" t="str">
        <f t="shared" si="562"/>
        <v>May-2015</v>
      </c>
      <c r="Y7218" s="17">
        <f t="shared" si="563"/>
        <v>3</v>
      </c>
      <c r="Z7218" t="str">
        <f t="shared" si="564"/>
        <v>0% (No Discount)</v>
      </c>
      <c r="AA7218" s="17">
        <f>IF(COUNTIF($B$2:B7218,B7218)=1,1,0)</f>
        <v>1</v>
      </c>
      <c r="AB7218" s="17">
        <f>IF(COUNTIF($F$2:F7218,F7218)=1,1,0)</f>
        <v>0</v>
      </c>
    </row>
    <row r="7219" spans="1:28" x14ac:dyDescent="0.2">
      <c r="A7219" s="17">
        <v>7218</v>
      </c>
      <c r="B7219" t="s">
        <v>9388</v>
      </c>
      <c r="C7219" s="18">
        <v>42127</v>
      </c>
      <c r="D7219" s="18">
        <v>42130</v>
      </c>
      <c r="E7219" t="s">
        <v>215</v>
      </c>
      <c r="F7219" t="s">
        <v>481</v>
      </c>
      <c r="G7219" t="s">
        <v>482</v>
      </c>
      <c r="H7219" t="s">
        <v>53</v>
      </c>
      <c r="I7219" t="s">
        <v>54</v>
      </c>
      <c r="J7219" t="s">
        <v>154</v>
      </c>
      <c r="K7219" t="s">
        <v>70</v>
      </c>
      <c r="L7219">
        <v>94109</v>
      </c>
      <c r="M7219" t="s">
        <v>71</v>
      </c>
      <c r="N7219" t="s">
        <v>3603</v>
      </c>
      <c r="O7219" t="s">
        <v>73</v>
      </c>
      <c r="P7219" t="s">
        <v>102</v>
      </c>
      <c r="Q7219" t="s">
        <v>8624</v>
      </c>
      <c r="R7219" s="19">
        <v>62.496000000000002</v>
      </c>
      <c r="S7219" s="17">
        <v>2</v>
      </c>
      <c r="T7219" s="20">
        <v>0.2</v>
      </c>
      <c r="U7219" s="19">
        <v>21.8736</v>
      </c>
      <c r="V7219" s="20">
        <f t="shared" si="560"/>
        <v>0.35</v>
      </c>
      <c r="W7219" s="17">
        <f t="shared" si="561"/>
        <v>2015</v>
      </c>
      <c r="X7219" t="str">
        <f t="shared" si="562"/>
        <v>May-2015</v>
      </c>
      <c r="Y7219" s="17">
        <f t="shared" si="563"/>
        <v>3</v>
      </c>
      <c r="Z7219" t="str">
        <f t="shared" si="564"/>
        <v>11-20%</v>
      </c>
      <c r="AA7219" s="17">
        <f>IF(COUNTIF($B$2:B7219,B7219)=1,1,0)</f>
        <v>0</v>
      </c>
      <c r="AB7219" s="17">
        <f>IF(COUNTIF($F$2:F7219,F7219)=1,1,0)</f>
        <v>0</v>
      </c>
    </row>
    <row r="7220" spans="1:28" x14ac:dyDescent="0.2">
      <c r="A7220" s="17">
        <v>7219</v>
      </c>
      <c r="B7220" t="s">
        <v>9388</v>
      </c>
      <c r="C7220" s="18">
        <v>42127</v>
      </c>
      <c r="D7220" s="18">
        <v>42130</v>
      </c>
      <c r="E7220" t="s">
        <v>215</v>
      </c>
      <c r="F7220" t="s">
        <v>481</v>
      </c>
      <c r="G7220" t="s">
        <v>482</v>
      </c>
      <c r="H7220" t="s">
        <v>53</v>
      </c>
      <c r="I7220" t="s">
        <v>54</v>
      </c>
      <c r="J7220" t="s">
        <v>154</v>
      </c>
      <c r="K7220" t="s">
        <v>70</v>
      </c>
      <c r="L7220">
        <v>94109</v>
      </c>
      <c r="M7220" t="s">
        <v>71</v>
      </c>
      <c r="N7220" t="s">
        <v>505</v>
      </c>
      <c r="O7220" t="s">
        <v>98</v>
      </c>
      <c r="P7220" t="s">
        <v>188</v>
      </c>
      <c r="Q7220" t="s">
        <v>506</v>
      </c>
      <c r="R7220" s="19">
        <v>339.96</v>
      </c>
      <c r="S7220" s="17">
        <v>4</v>
      </c>
      <c r="T7220" s="20">
        <v>0</v>
      </c>
      <c r="U7220" s="19">
        <v>122.3856</v>
      </c>
      <c r="V7220" s="20">
        <f t="shared" si="560"/>
        <v>0.36</v>
      </c>
      <c r="W7220" s="17">
        <f t="shared" si="561"/>
        <v>2015</v>
      </c>
      <c r="X7220" t="str">
        <f t="shared" si="562"/>
        <v>May-2015</v>
      </c>
      <c r="Y7220" s="17">
        <f t="shared" si="563"/>
        <v>3</v>
      </c>
      <c r="Z7220" t="str">
        <f t="shared" si="564"/>
        <v>0% (No Discount)</v>
      </c>
      <c r="AA7220" s="17">
        <f>IF(COUNTIF($B$2:B7220,B7220)=1,1,0)</f>
        <v>0</v>
      </c>
      <c r="AB7220" s="17">
        <f>IF(COUNTIF($F$2:F7220,F7220)=1,1,0)</f>
        <v>0</v>
      </c>
    </row>
    <row r="7221" spans="1:28" x14ac:dyDescent="0.2">
      <c r="A7221" s="17">
        <v>7220</v>
      </c>
      <c r="B7221" t="s">
        <v>9388</v>
      </c>
      <c r="C7221" s="18">
        <v>42127</v>
      </c>
      <c r="D7221" s="18">
        <v>42130</v>
      </c>
      <c r="E7221" t="s">
        <v>215</v>
      </c>
      <c r="F7221" t="s">
        <v>481</v>
      </c>
      <c r="G7221" t="s">
        <v>482</v>
      </c>
      <c r="H7221" t="s">
        <v>53</v>
      </c>
      <c r="I7221" t="s">
        <v>54</v>
      </c>
      <c r="J7221" t="s">
        <v>154</v>
      </c>
      <c r="K7221" t="s">
        <v>70</v>
      </c>
      <c r="L7221">
        <v>94109</v>
      </c>
      <c r="M7221" t="s">
        <v>71</v>
      </c>
      <c r="N7221" t="s">
        <v>2291</v>
      </c>
      <c r="O7221" t="s">
        <v>73</v>
      </c>
      <c r="P7221" t="s">
        <v>102</v>
      </c>
      <c r="Q7221" t="s">
        <v>2292</v>
      </c>
      <c r="R7221" s="19">
        <v>49.567999999999998</v>
      </c>
      <c r="S7221" s="17">
        <v>2</v>
      </c>
      <c r="T7221" s="20">
        <v>0.2</v>
      </c>
      <c r="U7221" s="19">
        <v>17.348800000000001</v>
      </c>
      <c r="V7221" s="20">
        <f t="shared" si="560"/>
        <v>0.35000000000000003</v>
      </c>
      <c r="W7221" s="17">
        <f t="shared" si="561"/>
        <v>2015</v>
      </c>
      <c r="X7221" t="str">
        <f t="shared" si="562"/>
        <v>May-2015</v>
      </c>
      <c r="Y7221" s="17">
        <f t="shared" si="563"/>
        <v>3</v>
      </c>
      <c r="Z7221" t="str">
        <f t="shared" si="564"/>
        <v>11-20%</v>
      </c>
      <c r="AA7221" s="17">
        <f>IF(COUNTIF($B$2:B7221,B7221)=1,1,0)</f>
        <v>0</v>
      </c>
      <c r="AB7221" s="17">
        <f>IF(COUNTIF($F$2:F7221,F7221)=1,1,0)</f>
        <v>0</v>
      </c>
    </row>
    <row r="7222" spans="1:28" x14ac:dyDescent="0.2">
      <c r="A7222" s="17">
        <v>7221</v>
      </c>
      <c r="B7222" t="s">
        <v>9389</v>
      </c>
      <c r="C7222" s="18">
        <v>42744</v>
      </c>
      <c r="D7222" s="18">
        <v>42748</v>
      </c>
      <c r="E7222" t="s">
        <v>77</v>
      </c>
      <c r="F7222" t="s">
        <v>3759</v>
      </c>
      <c r="G7222" t="s">
        <v>3760</v>
      </c>
      <c r="H7222" t="s">
        <v>53</v>
      </c>
      <c r="I7222" t="s">
        <v>54</v>
      </c>
      <c r="J7222" t="s">
        <v>173</v>
      </c>
      <c r="K7222" t="s">
        <v>174</v>
      </c>
      <c r="L7222">
        <v>19140</v>
      </c>
      <c r="M7222" t="s">
        <v>175</v>
      </c>
      <c r="N7222" t="s">
        <v>2241</v>
      </c>
      <c r="O7222" t="s">
        <v>73</v>
      </c>
      <c r="P7222" t="s">
        <v>102</v>
      </c>
      <c r="Q7222" t="s">
        <v>2242</v>
      </c>
      <c r="R7222" s="19">
        <v>274.49099999999999</v>
      </c>
      <c r="S7222" s="17">
        <v>3</v>
      </c>
      <c r="T7222" s="20">
        <v>0.7</v>
      </c>
      <c r="U7222" s="19">
        <v>-228.74250000000001</v>
      </c>
      <c r="V7222" s="20">
        <f t="shared" si="560"/>
        <v>-0.83333333333333337</v>
      </c>
      <c r="W7222" s="17">
        <f t="shared" si="561"/>
        <v>2017</v>
      </c>
      <c r="X7222" t="str">
        <f t="shared" si="562"/>
        <v>Jan-2017</v>
      </c>
      <c r="Y7222" s="17">
        <f t="shared" si="563"/>
        <v>4</v>
      </c>
      <c r="Z7222" t="str">
        <f t="shared" si="564"/>
        <v>Over 50%</v>
      </c>
      <c r="AA7222" s="17">
        <f>IF(COUNTIF($B$2:B7222,B7222)=1,1,0)</f>
        <v>1</v>
      </c>
      <c r="AB7222" s="17">
        <f>IF(COUNTIF($F$2:F7222,F7222)=1,1,0)</f>
        <v>0</v>
      </c>
    </row>
    <row r="7223" spans="1:28" x14ac:dyDescent="0.2">
      <c r="A7223" s="17">
        <v>7222</v>
      </c>
      <c r="B7223" t="s">
        <v>9390</v>
      </c>
      <c r="C7223" s="18">
        <v>42762</v>
      </c>
      <c r="D7223" s="18">
        <v>42766</v>
      </c>
      <c r="E7223" t="s">
        <v>77</v>
      </c>
      <c r="F7223" t="s">
        <v>5250</v>
      </c>
      <c r="G7223" t="s">
        <v>5251</v>
      </c>
      <c r="H7223" t="s">
        <v>53</v>
      </c>
      <c r="I7223" t="s">
        <v>54</v>
      </c>
      <c r="J7223" t="s">
        <v>293</v>
      </c>
      <c r="K7223" t="s">
        <v>294</v>
      </c>
      <c r="L7223">
        <v>10035</v>
      </c>
      <c r="M7223" t="s">
        <v>175</v>
      </c>
      <c r="N7223" t="s">
        <v>7633</v>
      </c>
      <c r="O7223" t="s">
        <v>98</v>
      </c>
      <c r="P7223" t="s">
        <v>99</v>
      </c>
      <c r="Q7223" t="s">
        <v>7634</v>
      </c>
      <c r="R7223" s="19">
        <v>137.94</v>
      </c>
      <c r="S7223" s="17">
        <v>3</v>
      </c>
      <c r="T7223" s="20">
        <v>0</v>
      </c>
      <c r="U7223" s="19">
        <v>35.864400000000003</v>
      </c>
      <c r="V7223" s="20">
        <f t="shared" si="560"/>
        <v>0.26</v>
      </c>
      <c r="W7223" s="17">
        <f t="shared" si="561"/>
        <v>2017</v>
      </c>
      <c r="X7223" t="str">
        <f t="shared" si="562"/>
        <v>Jan-2017</v>
      </c>
      <c r="Y7223" s="17">
        <f t="shared" si="563"/>
        <v>4</v>
      </c>
      <c r="Z7223" t="str">
        <f t="shared" si="564"/>
        <v>0% (No Discount)</v>
      </c>
      <c r="AA7223" s="17">
        <f>IF(COUNTIF($B$2:B7223,B7223)=1,1,0)</f>
        <v>1</v>
      </c>
      <c r="AB7223" s="17">
        <f>IF(COUNTIF($F$2:F7223,F7223)=1,1,0)</f>
        <v>0</v>
      </c>
    </row>
    <row r="7224" spans="1:28" x14ac:dyDescent="0.2">
      <c r="A7224" s="17">
        <v>7223</v>
      </c>
      <c r="B7224" t="s">
        <v>9391</v>
      </c>
      <c r="C7224" s="18">
        <v>42980</v>
      </c>
      <c r="D7224" s="18">
        <v>42984</v>
      </c>
      <c r="E7224" t="s">
        <v>77</v>
      </c>
      <c r="F7224" t="s">
        <v>4206</v>
      </c>
      <c r="G7224" t="s">
        <v>4207</v>
      </c>
      <c r="H7224" t="s">
        <v>53</v>
      </c>
      <c r="I7224" t="s">
        <v>54</v>
      </c>
      <c r="J7224" t="s">
        <v>330</v>
      </c>
      <c r="K7224" t="s">
        <v>238</v>
      </c>
      <c r="L7224">
        <v>60623</v>
      </c>
      <c r="M7224" t="s">
        <v>132</v>
      </c>
      <c r="N7224" t="s">
        <v>2602</v>
      </c>
      <c r="O7224" t="s">
        <v>98</v>
      </c>
      <c r="P7224" t="s">
        <v>188</v>
      </c>
      <c r="Q7224" t="s">
        <v>2603</v>
      </c>
      <c r="R7224" s="19">
        <v>40.68</v>
      </c>
      <c r="S7224" s="17">
        <v>3</v>
      </c>
      <c r="T7224" s="20">
        <v>0.2</v>
      </c>
      <c r="U7224" s="19">
        <v>-7.1189999999999998</v>
      </c>
      <c r="V7224" s="20">
        <f t="shared" si="560"/>
        <v>-0.17499999999999999</v>
      </c>
      <c r="W7224" s="17">
        <f t="shared" si="561"/>
        <v>2017</v>
      </c>
      <c r="X7224" t="str">
        <f t="shared" si="562"/>
        <v>Sep-2017</v>
      </c>
      <c r="Y7224" s="17">
        <f t="shared" si="563"/>
        <v>4</v>
      </c>
      <c r="Z7224" t="str">
        <f t="shared" si="564"/>
        <v>11-20%</v>
      </c>
      <c r="AA7224" s="17">
        <f>IF(COUNTIF($B$2:B7224,B7224)=1,1,0)</f>
        <v>1</v>
      </c>
      <c r="AB7224" s="17">
        <f>IF(COUNTIF($F$2:F7224,F7224)=1,1,0)</f>
        <v>0</v>
      </c>
    </row>
    <row r="7225" spans="1:28" x14ac:dyDescent="0.2">
      <c r="A7225" s="17">
        <v>7224</v>
      </c>
      <c r="B7225" t="s">
        <v>9392</v>
      </c>
      <c r="C7225" s="18">
        <v>42565</v>
      </c>
      <c r="D7225" s="18">
        <v>42569</v>
      </c>
      <c r="E7225" t="s">
        <v>77</v>
      </c>
      <c r="F7225" t="s">
        <v>1590</v>
      </c>
      <c r="G7225" t="s">
        <v>1591</v>
      </c>
      <c r="H7225" t="s">
        <v>53</v>
      </c>
      <c r="I7225" t="s">
        <v>54</v>
      </c>
      <c r="J7225" t="s">
        <v>154</v>
      </c>
      <c r="K7225" t="s">
        <v>70</v>
      </c>
      <c r="L7225">
        <v>94122</v>
      </c>
      <c r="M7225" t="s">
        <v>71</v>
      </c>
      <c r="N7225" t="s">
        <v>239</v>
      </c>
      <c r="O7225" t="s">
        <v>98</v>
      </c>
      <c r="P7225" t="s">
        <v>99</v>
      </c>
      <c r="Q7225" t="s">
        <v>240</v>
      </c>
      <c r="R7225" s="19">
        <v>110.376</v>
      </c>
      <c r="S7225" s="17">
        <v>3</v>
      </c>
      <c r="T7225" s="20">
        <v>0.2</v>
      </c>
      <c r="U7225" s="19">
        <v>12.417299999999999</v>
      </c>
      <c r="V7225" s="20">
        <f t="shared" si="560"/>
        <v>0.11249999999999999</v>
      </c>
      <c r="W7225" s="17">
        <f t="shared" si="561"/>
        <v>2016</v>
      </c>
      <c r="X7225" t="str">
        <f t="shared" si="562"/>
        <v>Jul-2016</v>
      </c>
      <c r="Y7225" s="17">
        <f t="shared" si="563"/>
        <v>4</v>
      </c>
      <c r="Z7225" t="str">
        <f t="shared" si="564"/>
        <v>11-20%</v>
      </c>
      <c r="AA7225" s="17">
        <f>IF(COUNTIF($B$2:B7225,B7225)=1,1,0)</f>
        <v>1</v>
      </c>
      <c r="AB7225" s="17">
        <f>IF(COUNTIF($F$2:F7225,F7225)=1,1,0)</f>
        <v>0</v>
      </c>
    </row>
    <row r="7226" spans="1:28" x14ac:dyDescent="0.2">
      <c r="A7226" s="17">
        <v>7225</v>
      </c>
      <c r="B7226" t="s">
        <v>9392</v>
      </c>
      <c r="C7226" s="18">
        <v>42565</v>
      </c>
      <c r="D7226" s="18">
        <v>42569</v>
      </c>
      <c r="E7226" t="s">
        <v>77</v>
      </c>
      <c r="F7226" t="s">
        <v>1590</v>
      </c>
      <c r="G7226" t="s">
        <v>1591</v>
      </c>
      <c r="H7226" t="s">
        <v>53</v>
      </c>
      <c r="I7226" t="s">
        <v>54</v>
      </c>
      <c r="J7226" t="s">
        <v>154</v>
      </c>
      <c r="K7226" t="s">
        <v>70</v>
      </c>
      <c r="L7226">
        <v>94122</v>
      </c>
      <c r="M7226" t="s">
        <v>71</v>
      </c>
      <c r="N7226" t="s">
        <v>7492</v>
      </c>
      <c r="O7226" t="s">
        <v>73</v>
      </c>
      <c r="P7226" t="s">
        <v>105</v>
      </c>
      <c r="Q7226" t="s">
        <v>7493</v>
      </c>
      <c r="R7226" s="19">
        <v>151.62</v>
      </c>
      <c r="S7226" s="17">
        <v>7</v>
      </c>
      <c r="T7226" s="20">
        <v>0</v>
      </c>
      <c r="U7226" s="19">
        <v>50.034599999999998</v>
      </c>
      <c r="V7226" s="20">
        <f t="shared" si="560"/>
        <v>0.32999999999999996</v>
      </c>
      <c r="W7226" s="17">
        <f t="shared" si="561"/>
        <v>2016</v>
      </c>
      <c r="X7226" t="str">
        <f t="shared" si="562"/>
        <v>Jul-2016</v>
      </c>
      <c r="Y7226" s="17">
        <f t="shared" si="563"/>
        <v>4</v>
      </c>
      <c r="Z7226" t="str">
        <f t="shared" si="564"/>
        <v>0% (No Discount)</v>
      </c>
      <c r="AA7226" s="17">
        <f>IF(COUNTIF($B$2:B7226,B7226)=1,1,0)</f>
        <v>0</v>
      </c>
      <c r="AB7226" s="17">
        <f>IF(COUNTIF($F$2:F7226,F7226)=1,1,0)</f>
        <v>0</v>
      </c>
    </row>
    <row r="7227" spans="1:28" x14ac:dyDescent="0.2">
      <c r="A7227" s="17">
        <v>7226</v>
      </c>
      <c r="B7227" t="s">
        <v>9392</v>
      </c>
      <c r="C7227" s="18">
        <v>42565</v>
      </c>
      <c r="D7227" s="18">
        <v>42569</v>
      </c>
      <c r="E7227" t="s">
        <v>77</v>
      </c>
      <c r="F7227" t="s">
        <v>1590</v>
      </c>
      <c r="G7227" t="s">
        <v>1591</v>
      </c>
      <c r="H7227" t="s">
        <v>53</v>
      </c>
      <c r="I7227" t="s">
        <v>54</v>
      </c>
      <c r="J7227" t="s">
        <v>154</v>
      </c>
      <c r="K7227" t="s">
        <v>70</v>
      </c>
      <c r="L7227">
        <v>94122</v>
      </c>
      <c r="M7227" t="s">
        <v>71</v>
      </c>
      <c r="N7227" t="s">
        <v>1748</v>
      </c>
      <c r="O7227" t="s">
        <v>59</v>
      </c>
      <c r="P7227" t="s">
        <v>92</v>
      </c>
      <c r="Q7227" t="s">
        <v>1749</v>
      </c>
      <c r="R7227" s="19">
        <v>30.8</v>
      </c>
      <c r="S7227" s="17">
        <v>4</v>
      </c>
      <c r="T7227" s="20">
        <v>0</v>
      </c>
      <c r="U7227" s="19">
        <v>10.164</v>
      </c>
      <c r="V7227" s="20">
        <f t="shared" si="560"/>
        <v>0.32999999999999996</v>
      </c>
      <c r="W7227" s="17">
        <f t="shared" si="561"/>
        <v>2016</v>
      </c>
      <c r="X7227" t="str">
        <f t="shared" si="562"/>
        <v>Jul-2016</v>
      </c>
      <c r="Y7227" s="17">
        <f t="shared" si="563"/>
        <v>4</v>
      </c>
      <c r="Z7227" t="str">
        <f t="shared" si="564"/>
        <v>0% (No Discount)</v>
      </c>
      <c r="AA7227" s="17">
        <f>IF(COUNTIF($B$2:B7227,B7227)=1,1,0)</f>
        <v>0</v>
      </c>
      <c r="AB7227" s="17">
        <f>IF(COUNTIF($F$2:F7227,F7227)=1,1,0)</f>
        <v>0</v>
      </c>
    </row>
    <row r="7228" spans="1:28" x14ac:dyDescent="0.2">
      <c r="A7228" s="17">
        <v>7227</v>
      </c>
      <c r="B7228" t="s">
        <v>9393</v>
      </c>
      <c r="C7228" s="18">
        <v>42790</v>
      </c>
      <c r="D7228" s="18">
        <v>42794</v>
      </c>
      <c r="E7228" t="s">
        <v>77</v>
      </c>
      <c r="F7228" t="s">
        <v>247</v>
      </c>
      <c r="G7228" t="s">
        <v>248</v>
      </c>
      <c r="H7228" t="s">
        <v>68</v>
      </c>
      <c r="I7228" t="s">
        <v>54</v>
      </c>
      <c r="J7228" t="s">
        <v>173</v>
      </c>
      <c r="K7228" t="s">
        <v>174</v>
      </c>
      <c r="L7228">
        <v>19134</v>
      </c>
      <c r="M7228" t="s">
        <v>175</v>
      </c>
      <c r="N7228" t="s">
        <v>4108</v>
      </c>
      <c r="O7228" t="s">
        <v>73</v>
      </c>
      <c r="P7228" t="s">
        <v>117</v>
      </c>
      <c r="Q7228" t="s">
        <v>4109</v>
      </c>
      <c r="R7228" s="19">
        <v>123.92</v>
      </c>
      <c r="S7228" s="17">
        <v>5</v>
      </c>
      <c r="T7228" s="20">
        <v>0.2</v>
      </c>
      <c r="U7228" s="19">
        <v>38.725000000000001</v>
      </c>
      <c r="V7228" s="20">
        <f t="shared" si="560"/>
        <v>0.3125</v>
      </c>
      <c r="W7228" s="17">
        <f t="shared" si="561"/>
        <v>2017</v>
      </c>
      <c r="X7228" t="str">
        <f t="shared" si="562"/>
        <v>Feb-2017</v>
      </c>
      <c r="Y7228" s="17">
        <f t="shared" si="563"/>
        <v>4</v>
      </c>
      <c r="Z7228" t="str">
        <f t="shared" si="564"/>
        <v>11-20%</v>
      </c>
      <c r="AA7228" s="17">
        <f>IF(COUNTIF($B$2:B7228,B7228)=1,1,0)</f>
        <v>1</v>
      </c>
      <c r="AB7228" s="17">
        <f>IF(COUNTIF($F$2:F7228,F7228)=1,1,0)</f>
        <v>0</v>
      </c>
    </row>
    <row r="7229" spans="1:28" x14ac:dyDescent="0.2">
      <c r="A7229" s="17">
        <v>7228</v>
      </c>
      <c r="B7229" t="s">
        <v>9393</v>
      </c>
      <c r="C7229" s="18">
        <v>42790</v>
      </c>
      <c r="D7229" s="18">
        <v>42794</v>
      </c>
      <c r="E7229" t="s">
        <v>77</v>
      </c>
      <c r="F7229" t="s">
        <v>247</v>
      </c>
      <c r="G7229" t="s">
        <v>248</v>
      </c>
      <c r="H7229" t="s">
        <v>68</v>
      </c>
      <c r="I7229" t="s">
        <v>54</v>
      </c>
      <c r="J7229" t="s">
        <v>173</v>
      </c>
      <c r="K7229" t="s">
        <v>174</v>
      </c>
      <c r="L7229">
        <v>19134</v>
      </c>
      <c r="M7229" t="s">
        <v>175</v>
      </c>
      <c r="N7229" t="s">
        <v>3027</v>
      </c>
      <c r="O7229" t="s">
        <v>98</v>
      </c>
      <c r="P7229" t="s">
        <v>188</v>
      </c>
      <c r="Q7229" t="s">
        <v>3028</v>
      </c>
      <c r="R7229" s="19">
        <v>1319.8</v>
      </c>
      <c r="S7229" s="17">
        <v>5</v>
      </c>
      <c r="T7229" s="20">
        <v>0.2</v>
      </c>
      <c r="U7229" s="19">
        <v>214.4675</v>
      </c>
      <c r="V7229" s="20">
        <f t="shared" si="560"/>
        <v>0.16250000000000001</v>
      </c>
      <c r="W7229" s="17">
        <f t="shared" si="561"/>
        <v>2017</v>
      </c>
      <c r="X7229" t="str">
        <f t="shared" si="562"/>
        <v>Feb-2017</v>
      </c>
      <c r="Y7229" s="17">
        <f t="shared" si="563"/>
        <v>4</v>
      </c>
      <c r="Z7229" t="str">
        <f t="shared" si="564"/>
        <v>11-20%</v>
      </c>
      <c r="AA7229" s="17">
        <f>IF(COUNTIF($B$2:B7229,B7229)=1,1,0)</f>
        <v>0</v>
      </c>
      <c r="AB7229" s="17">
        <f>IF(COUNTIF($F$2:F7229,F7229)=1,1,0)</f>
        <v>0</v>
      </c>
    </row>
    <row r="7230" spans="1:28" x14ac:dyDescent="0.2">
      <c r="A7230" s="17">
        <v>7229</v>
      </c>
      <c r="B7230" t="s">
        <v>9394</v>
      </c>
      <c r="C7230" s="18">
        <v>41840</v>
      </c>
      <c r="D7230" s="18">
        <v>41842</v>
      </c>
      <c r="E7230" t="s">
        <v>215</v>
      </c>
      <c r="F7230" t="s">
        <v>7453</v>
      </c>
      <c r="G7230" t="s">
        <v>7454</v>
      </c>
      <c r="H7230" t="s">
        <v>53</v>
      </c>
      <c r="I7230" t="s">
        <v>54</v>
      </c>
      <c r="J7230" t="s">
        <v>154</v>
      </c>
      <c r="K7230" t="s">
        <v>70</v>
      </c>
      <c r="L7230">
        <v>94122</v>
      </c>
      <c r="M7230" t="s">
        <v>71</v>
      </c>
      <c r="N7230" t="s">
        <v>1744</v>
      </c>
      <c r="O7230" t="s">
        <v>73</v>
      </c>
      <c r="P7230" t="s">
        <v>102</v>
      </c>
      <c r="Q7230" t="s">
        <v>1745</v>
      </c>
      <c r="R7230" s="19">
        <v>89.712000000000003</v>
      </c>
      <c r="S7230" s="17">
        <v>6</v>
      </c>
      <c r="T7230" s="20">
        <v>0.2</v>
      </c>
      <c r="U7230" s="19">
        <v>30.277799999999999</v>
      </c>
      <c r="V7230" s="20">
        <f t="shared" si="560"/>
        <v>0.33749999999999997</v>
      </c>
      <c r="W7230" s="17">
        <f t="shared" si="561"/>
        <v>2014</v>
      </c>
      <c r="X7230" t="str">
        <f t="shared" si="562"/>
        <v>Jul-2014</v>
      </c>
      <c r="Y7230" s="17">
        <f t="shared" si="563"/>
        <v>2</v>
      </c>
      <c r="Z7230" t="str">
        <f t="shared" si="564"/>
        <v>11-20%</v>
      </c>
      <c r="AA7230" s="17">
        <f>IF(COUNTIF($B$2:B7230,B7230)=1,1,0)</f>
        <v>1</v>
      </c>
      <c r="AB7230" s="17">
        <f>IF(COUNTIF($F$2:F7230,F7230)=1,1,0)</f>
        <v>0</v>
      </c>
    </row>
    <row r="7231" spans="1:28" x14ac:dyDescent="0.2">
      <c r="A7231" s="17">
        <v>7230</v>
      </c>
      <c r="B7231" t="s">
        <v>9394</v>
      </c>
      <c r="C7231" s="18">
        <v>41840</v>
      </c>
      <c r="D7231" s="18">
        <v>41842</v>
      </c>
      <c r="E7231" t="s">
        <v>215</v>
      </c>
      <c r="F7231" t="s">
        <v>7453</v>
      </c>
      <c r="G7231" t="s">
        <v>7454</v>
      </c>
      <c r="H7231" t="s">
        <v>53</v>
      </c>
      <c r="I7231" t="s">
        <v>54</v>
      </c>
      <c r="J7231" t="s">
        <v>154</v>
      </c>
      <c r="K7231" t="s">
        <v>70</v>
      </c>
      <c r="L7231">
        <v>94122</v>
      </c>
      <c r="M7231" t="s">
        <v>71</v>
      </c>
      <c r="N7231" t="s">
        <v>978</v>
      </c>
      <c r="O7231" t="s">
        <v>73</v>
      </c>
      <c r="P7231" t="s">
        <v>117</v>
      </c>
      <c r="Q7231" t="s">
        <v>979</v>
      </c>
      <c r="R7231" s="19">
        <v>22.83</v>
      </c>
      <c r="S7231" s="17">
        <v>3</v>
      </c>
      <c r="T7231" s="20">
        <v>0</v>
      </c>
      <c r="U7231" s="19">
        <v>10.7301</v>
      </c>
      <c r="V7231" s="20">
        <f t="shared" si="560"/>
        <v>0.47000000000000003</v>
      </c>
      <c r="W7231" s="17">
        <f t="shared" si="561"/>
        <v>2014</v>
      </c>
      <c r="X7231" t="str">
        <f t="shared" si="562"/>
        <v>Jul-2014</v>
      </c>
      <c r="Y7231" s="17">
        <f t="shared" si="563"/>
        <v>2</v>
      </c>
      <c r="Z7231" t="str">
        <f t="shared" si="564"/>
        <v>0% (No Discount)</v>
      </c>
      <c r="AA7231" s="17">
        <f>IF(COUNTIF($B$2:B7231,B7231)=1,1,0)</f>
        <v>0</v>
      </c>
      <c r="AB7231" s="17">
        <f>IF(COUNTIF($F$2:F7231,F7231)=1,1,0)</f>
        <v>0</v>
      </c>
    </row>
    <row r="7232" spans="1:28" x14ac:dyDescent="0.2">
      <c r="A7232" s="17">
        <v>7231</v>
      </c>
      <c r="B7232" t="s">
        <v>9395</v>
      </c>
      <c r="C7232" s="18">
        <v>42807</v>
      </c>
      <c r="D7232" s="18">
        <v>42809</v>
      </c>
      <c r="E7232" t="s">
        <v>215</v>
      </c>
      <c r="F7232" t="s">
        <v>5558</v>
      </c>
      <c r="G7232" t="s">
        <v>5559</v>
      </c>
      <c r="H7232" t="s">
        <v>53</v>
      </c>
      <c r="I7232" t="s">
        <v>54</v>
      </c>
      <c r="J7232" t="s">
        <v>775</v>
      </c>
      <c r="K7232" t="s">
        <v>776</v>
      </c>
      <c r="L7232">
        <v>6824</v>
      </c>
      <c r="M7232" t="s">
        <v>175</v>
      </c>
      <c r="N7232" t="s">
        <v>4363</v>
      </c>
      <c r="O7232" t="s">
        <v>73</v>
      </c>
      <c r="P7232" t="s">
        <v>102</v>
      </c>
      <c r="Q7232" t="s">
        <v>4364</v>
      </c>
      <c r="R7232" s="19">
        <v>30.88</v>
      </c>
      <c r="S7232" s="17">
        <v>2</v>
      </c>
      <c r="T7232" s="20">
        <v>0</v>
      </c>
      <c r="U7232" s="19">
        <v>15.44</v>
      </c>
      <c r="V7232" s="20">
        <f t="shared" si="560"/>
        <v>0.5</v>
      </c>
      <c r="W7232" s="17">
        <f t="shared" si="561"/>
        <v>2017</v>
      </c>
      <c r="X7232" t="str">
        <f t="shared" si="562"/>
        <v>Mar-2017</v>
      </c>
      <c r="Y7232" s="17">
        <f t="shared" si="563"/>
        <v>2</v>
      </c>
      <c r="Z7232" t="str">
        <f t="shared" si="564"/>
        <v>0% (No Discount)</v>
      </c>
      <c r="AA7232" s="17">
        <f>IF(COUNTIF($B$2:B7232,B7232)=1,1,0)</f>
        <v>1</v>
      </c>
      <c r="AB7232" s="17">
        <f>IF(COUNTIF($F$2:F7232,F7232)=1,1,0)</f>
        <v>0</v>
      </c>
    </row>
    <row r="7233" spans="1:28" x14ac:dyDescent="0.2">
      <c r="A7233" s="17">
        <v>7232</v>
      </c>
      <c r="B7233" t="s">
        <v>9395</v>
      </c>
      <c r="C7233" s="18">
        <v>42807</v>
      </c>
      <c r="D7233" s="18">
        <v>42809</v>
      </c>
      <c r="E7233" t="s">
        <v>215</v>
      </c>
      <c r="F7233" t="s">
        <v>5558</v>
      </c>
      <c r="G7233" t="s">
        <v>5559</v>
      </c>
      <c r="H7233" t="s">
        <v>53</v>
      </c>
      <c r="I7233" t="s">
        <v>54</v>
      </c>
      <c r="J7233" t="s">
        <v>775</v>
      </c>
      <c r="K7233" t="s">
        <v>776</v>
      </c>
      <c r="L7233">
        <v>6824</v>
      </c>
      <c r="M7233" t="s">
        <v>175</v>
      </c>
      <c r="N7233" t="s">
        <v>8812</v>
      </c>
      <c r="O7233" t="s">
        <v>73</v>
      </c>
      <c r="P7233" t="s">
        <v>105</v>
      </c>
      <c r="Q7233" t="s">
        <v>8813</v>
      </c>
      <c r="R7233" s="19">
        <v>465.16</v>
      </c>
      <c r="S7233" s="17">
        <v>2</v>
      </c>
      <c r="T7233" s="20">
        <v>0</v>
      </c>
      <c r="U7233" s="19">
        <v>120.94159999999999</v>
      </c>
      <c r="V7233" s="20">
        <f t="shared" si="560"/>
        <v>0.25999999999999995</v>
      </c>
      <c r="W7233" s="17">
        <f t="shared" si="561"/>
        <v>2017</v>
      </c>
      <c r="X7233" t="str">
        <f t="shared" si="562"/>
        <v>Mar-2017</v>
      </c>
      <c r="Y7233" s="17">
        <f t="shared" si="563"/>
        <v>2</v>
      </c>
      <c r="Z7233" t="str">
        <f t="shared" si="564"/>
        <v>0% (No Discount)</v>
      </c>
      <c r="AA7233" s="17">
        <f>IF(COUNTIF($B$2:B7233,B7233)=1,1,0)</f>
        <v>0</v>
      </c>
      <c r="AB7233" s="17">
        <f>IF(COUNTIF($F$2:F7233,F7233)=1,1,0)</f>
        <v>0</v>
      </c>
    </row>
    <row r="7234" spans="1:28" x14ac:dyDescent="0.2">
      <c r="A7234" s="17">
        <v>7233</v>
      </c>
      <c r="B7234" t="s">
        <v>9395</v>
      </c>
      <c r="C7234" s="18">
        <v>42807</v>
      </c>
      <c r="D7234" s="18">
        <v>42809</v>
      </c>
      <c r="E7234" t="s">
        <v>215</v>
      </c>
      <c r="F7234" t="s">
        <v>5558</v>
      </c>
      <c r="G7234" t="s">
        <v>5559</v>
      </c>
      <c r="H7234" t="s">
        <v>53</v>
      </c>
      <c r="I7234" t="s">
        <v>54</v>
      </c>
      <c r="J7234" t="s">
        <v>775</v>
      </c>
      <c r="K7234" t="s">
        <v>776</v>
      </c>
      <c r="L7234">
        <v>6824</v>
      </c>
      <c r="M7234" t="s">
        <v>175</v>
      </c>
      <c r="N7234" t="s">
        <v>3901</v>
      </c>
      <c r="O7234" t="s">
        <v>73</v>
      </c>
      <c r="P7234" t="s">
        <v>117</v>
      </c>
      <c r="Q7234" t="s">
        <v>3902</v>
      </c>
      <c r="R7234" s="19">
        <v>27.12</v>
      </c>
      <c r="S7234" s="17">
        <v>4</v>
      </c>
      <c r="T7234" s="20">
        <v>0</v>
      </c>
      <c r="U7234" s="19">
        <v>12.475199999999999</v>
      </c>
      <c r="V7234" s="20">
        <f t="shared" ref="V7234:V7297" si="565">IFERROR(U7234/R7234,0)</f>
        <v>0.45999999999999996</v>
      </c>
      <c r="W7234" s="17">
        <f t="shared" ref="W7234:W7297" si="566">YEAR(C7234)</f>
        <v>2017</v>
      </c>
      <c r="X7234" t="str">
        <f t="shared" ref="X7234:X7297" si="567">TEXT(C7234,"mmm-yyyy")</f>
        <v>Mar-2017</v>
      </c>
      <c r="Y7234" s="17">
        <f t="shared" ref="Y7234:Y7297" si="568">D7234-C7234</f>
        <v>2</v>
      </c>
      <c r="Z7234" t="str">
        <f t="shared" ref="Z7234:Z7297" si="569">IF(T7234=0,"0% (No Discount)",IF(T7234&lt;=0.1,"1-10%",IF(T7234&lt;=0.2,"11-20%",IF(T7234&lt;=0.3,"21-30%",IF(T7234&lt;=0.4,"31-40%",IF(T7234&lt;=0.5,"41-50%","Over 50%"))))))</f>
        <v>0% (No Discount)</v>
      </c>
      <c r="AA7234" s="17">
        <f>IF(COUNTIF($B$2:B7234,B7234)=1,1,0)</f>
        <v>0</v>
      </c>
      <c r="AB7234" s="17">
        <f>IF(COUNTIF($F$2:F7234,F7234)=1,1,0)</f>
        <v>0</v>
      </c>
    </row>
    <row r="7235" spans="1:28" x14ac:dyDescent="0.2">
      <c r="A7235" s="17">
        <v>7234</v>
      </c>
      <c r="B7235" t="s">
        <v>9396</v>
      </c>
      <c r="C7235" s="18">
        <v>42437</v>
      </c>
      <c r="D7235" s="18">
        <v>42441</v>
      </c>
      <c r="E7235" t="s">
        <v>77</v>
      </c>
      <c r="F7235" t="s">
        <v>6208</v>
      </c>
      <c r="G7235" t="s">
        <v>6209</v>
      </c>
      <c r="H7235" t="s">
        <v>53</v>
      </c>
      <c r="I7235" t="s">
        <v>54</v>
      </c>
      <c r="J7235" t="s">
        <v>293</v>
      </c>
      <c r="K7235" t="s">
        <v>294</v>
      </c>
      <c r="L7235">
        <v>10011</v>
      </c>
      <c r="M7235" t="s">
        <v>175</v>
      </c>
      <c r="N7235" t="s">
        <v>1524</v>
      </c>
      <c r="O7235" t="s">
        <v>59</v>
      </c>
      <c r="P7235" t="s">
        <v>92</v>
      </c>
      <c r="Q7235" t="s">
        <v>1525</v>
      </c>
      <c r="R7235" s="19">
        <v>113.6</v>
      </c>
      <c r="S7235" s="17">
        <v>8</v>
      </c>
      <c r="T7235" s="20">
        <v>0</v>
      </c>
      <c r="U7235" s="19">
        <v>44.304000000000002</v>
      </c>
      <c r="V7235" s="20">
        <f t="shared" si="565"/>
        <v>0.39</v>
      </c>
      <c r="W7235" s="17">
        <f t="shared" si="566"/>
        <v>2016</v>
      </c>
      <c r="X7235" t="str">
        <f t="shared" si="567"/>
        <v>Mar-2016</v>
      </c>
      <c r="Y7235" s="17">
        <f t="shared" si="568"/>
        <v>4</v>
      </c>
      <c r="Z7235" t="str">
        <f t="shared" si="569"/>
        <v>0% (No Discount)</v>
      </c>
      <c r="AA7235" s="17">
        <f>IF(COUNTIF($B$2:B7235,B7235)=1,1,0)</f>
        <v>1</v>
      </c>
      <c r="AB7235" s="17">
        <f>IF(COUNTIF($F$2:F7235,F7235)=1,1,0)</f>
        <v>0</v>
      </c>
    </row>
    <row r="7236" spans="1:28" x14ac:dyDescent="0.2">
      <c r="A7236" s="17">
        <v>7235</v>
      </c>
      <c r="B7236" t="s">
        <v>9396</v>
      </c>
      <c r="C7236" s="18">
        <v>42437</v>
      </c>
      <c r="D7236" s="18">
        <v>42441</v>
      </c>
      <c r="E7236" t="s">
        <v>77</v>
      </c>
      <c r="F7236" t="s">
        <v>6208</v>
      </c>
      <c r="G7236" t="s">
        <v>6209</v>
      </c>
      <c r="H7236" t="s">
        <v>53</v>
      </c>
      <c r="I7236" t="s">
        <v>54</v>
      </c>
      <c r="J7236" t="s">
        <v>293</v>
      </c>
      <c r="K7236" t="s">
        <v>294</v>
      </c>
      <c r="L7236">
        <v>10011</v>
      </c>
      <c r="M7236" t="s">
        <v>175</v>
      </c>
      <c r="N7236" t="s">
        <v>2159</v>
      </c>
      <c r="O7236" t="s">
        <v>73</v>
      </c>
      <c r="P7236" t="s">
        <v>117</v>
      </c>
      <c r="Q7236" t="s">
        <v>2160</v>
      </c>
      <c r="R7236" s="19">
        <v>12.96</v>
      </c>
      <c r="S7236" s="17">
        <v>2</v>
      </c>
      <c r="T7236" s="20">
        <v>0</v>
      </c>
      <c r="U7236" s="19">
        <v>6.3503999999999996</v>
      </c>
      <c r="V7236" s="20">
        <f t="shared" si="565"/>
        <v>0.48999999999999994</v>
      </c>
      <c r="W7236" s="17">
        <f t="shared" si="566"/>
        <v>2016</v>
      </c>
      <c r="X7236" t="str">
        <f t="shared" si="567"/>
        <v>Mar-2016</v>
      </c>
      <c r="Y7236" s="17">
        <f t="shared" si="568"/>
        <v>4</v>
      </c>
      <c r="Z7236" t="str">
        <f t="shared" si="569"/>
        <v>0% (No Discount)</v>
      </c>
      <c r="AA7236" s="17">
        <f>IF(COUNTIF($B$2:B7236,B7236)=1,1,0)</f>
        <v>0</v>
      </c>
      <c r="AB7236" s="17">
        <f>IF(COUNTIF($F$2:F7236,F7236)=1,1,0)</f>
        <v>0</v>
      </c>
    </row>
    <row r="7237" spans="1:28" x14ac:dyDescent="0.2">
      <c r="A7237" s="17">
        <v>7236</v>
      </c>
      <c r="B7237" t="s">
        <v>9396</v>
      </c>
      <c r="C7237" s="18">
        <v>42437</v>
      </c>
      <c r="D7237" s="18">
        <v>42441</v>
      </c>
      <c r="E7237" t="s">
        <v>77</v>
      </c>
      <c r="F7237" t="s">
        <v>6208</v>
      </c>
      <c r="G7237" t="s">
        <v>6209</v>
      </c>
      <c r="H7237" t="s">
        <v>53</v>
      </c>
      <c r="I7237" t="s">
        <v>54</v>
      </c>
      <c r="J7237" t="s">
        <v>293</v>
      </c>
      <c r="K7237" t="s">
        <v>294</v>
      </c>
      <c r="L7237">
        <v>10011</v>
      </c>
      <c r="M7237" t="s">
        <v>175</v>
      </c>
      <c r="N7237" t="s">
        <v>5409</v>
      </c>
      <c r="O7237" t="s">
        <v>73</v>
      </c>
      <c r="P7237" t="s">
        <v>102</v>
      </c>
      <c r="Q7237" t="s">
        <v>5410</v>
      </c>
      <c r="R7237" s="19">
        <v>69.456000000000003</v>
      </c>
      <c r="S7237" s="17">
        <v>2</v>
      </c>
      <c r="T7237" s="20">
        <v>0.2</v>
      </c>
      <c r="U7237" s="19">
        <v>22.5732</v>
      </c>
      <c r="V7237" s="20">
        <f t="shared" si="565"/>
        <v>0.32500000000000001</v>
      </c>
      <c r="W7237" s="17">
        <f t="shared" si="566"/>
        <v>2016</v>
      </c>
      <c r="X7237" t="str">
        <f t="shared" si="567"/>
        <v>Mar-2016</v>
      </c>
      <c r="Y7237" s="17">
        <f t="shared" si="568"/>
        <v>4</v>
      </c>
      <c r="Z7237" t="str">
        <f t="shared" si="569"/>
        <v>11-20%</v>
      </c>
      <c r="AA7237" s="17">
        <f>IF(COUNTIF($B$2:B7237,B7237)=1,1,0)</f>
        <v>0</v>
      </c>
      <c r="AB7237" s="17">
        <f>IF(COUNTIF($F$2:F7237,F7237)=1,1,0)</f>
        <v>0</v>
      </c>
    </row>
    <row r="7238" spans="1:28" x14ac:dyDescent="0.2">
      <c r="A7238" s="17">
        <v>7237</v>
      </c>
      <c r="B7238" t="s">
        <v>9397</v>
      </c>
      <c r="C7238" s="18">
        <v>41980</v>
      </c>
      <c r="D7238" s="18">
        <v>41983</v>
      </c>
      <c r="E7238" t="s">
        <v>215</v>
      </c>
      <c r="F7238" t="s">
        <v>1950</v>
      </c>
      <c r="G7238" t="s">
        <v>1951</v>
      </c>
      <c r="H7238" t="s">
        <v>53</v>
      </c>
      <c r="I7238" t="s">
        <v>54</v>
      </c>
      <c r="J7238" t="s">
        <v>69</v>
      </c>
      <c r="K7238" t="s">
        <v>70</v>
      </c>
      <c r="L7238">
        <v>90049</v>
      </c>
      <c r="M7238" t="s">
        <v>71</v>
      </c>
      <c r="N7238" t="s">
        <v>2568</v>
      </c>
      <c r="O7238" t="s">
        <v>73</v>
      </c>
      <c r="P7238" t="s">
        <v>95</v>
      </c>
      <c r="Q7238" t="s">
        <v>2569</v>
      </c>
      <c r="R7238" s="19">
        <v>8.64</v>
      </c>
      <c r="S7238" s="17">
        <v>3</v>
      </c>
      <c r="T7238" s="20">
        <v>0</v>
      </c>
      <c r="U7238" s="19">
        <v>2.4192</v>
      </c>
      <c r="V7238" s="20">
        <f t="shared" si="565"/>
        <v>0.27999999999999997</v>
      </c>
      <c r="W7238" s="17">
        <f t="shared" si="566"/>
        <v>2014</v>
      </c>
      <c r="X7238" t="str">
        <f t="shared" si="567"/>
        <v>Dec-2014</v>
      </c>
      <c r="Y7238" s="17">
        <f t="shared" si="568"/>
        <v>3</v>
      </c>
      <c r="Z7238" t="str">
        <f t="shared" si="569"/>
        <v>0% (No Discount)</v>
      </c>
      <c r="AA7238" s="17">
        <f>IF(COUNTIF($B$2:B7238,B7238)=1,1,0)</f>
        <v>1</v>
      </c>
      <c r="AB7238" s="17">
        <f>IF(COUNTIF($F$2:F7238,F7238)=1,1,0)</f>
        <v>0</v>
      </c>
    </row>
    <row r="7239" spans="1:28" x14ac:dyDescent="0.2">
      <c r="A7239" s="17">
        <v>7238</v>
      </c>
      <c r="B7239" t="s">
        <v>9398</v>
      </c>
      <c r="C7239" s="18">
        <v>42561</v>
      </c>
      <c r="D7239" s="18">
        <v>42561</v>
      </c>
      <c r="E7239" t="s">
        <v>1320</v>
      </c>
      <c r="F7239" t="s">
        <v>924</v>
      </c>
      <c r="G7239" t="s">
        <v>925</v>
      </c>
      <c r="H7239" t="s">
        <v>68</v>
      </c>
      <c r="I7239" t="s">
        <v>54</v>
      </c>
      <c r="J7239" t="s">
        <v>173</v>
      </c>
      <c r="K7239" t="s">
        <v>174</v>
      </c>
      <c r="L7239">
        <v>19143</v>
      </c>
      <c r="M7239" t="s">
        <v>175</v>
      </c>
      <c r="N7239" t="s">
        <v>9399</v>
      </c>
      <c r="O7239" t="s">
        <v>98</v>
      </c>
      <c r="P7239" t="s">
        <v>711</v>
      </c>
      <c r="Q7239" t="s">
        <v>9400</v>
      </c>
      <c r="R7239" s="19">
        <v>341.99099999999999</v>
      </c>
      <c r="S7239" s="17">
        <v>3</v>
      </c>
      <c r="T7239" s="20">
        <v>0.7</v>
      </c>
      <c r="U7239" s="19">
        <v>-319.19159999999999</v>
      </c>
      <c r="V7239" s="20">
        <f t="shared" si="565"/>
        <v>-0.93333333333333335</v>
      </c>
      <c r="W7239" s="17">
        <f t="shared" si="566"/>
        <v>2016</v>
      </c>
      <c r="X7239" t="str">
        <f t="shared" si="567"/>
        <v>Jul-2016</v>
      </c>
      <c r="Y7239" s="17">
        <f t="shared" si="568"/>
        <v>0</v>
      </c>
      <c r="Z7239" t="str">
        <f t="shared" si="569"/>
        <v>Over 50%</v>
      </c>
      <c r="AA7239" s="17">
        <f>IF(COUNTIF($B$2:B7239,B7239)=1,1,0)</f>
        <v>1</v>
      </c>
      <c r="AB7239" s="17">
        <f>IF(COUNTIF($F$2:F7239,F7239)=1,1,0)</f>
        <v>0</v>
      </c>
    </row>
    <row r="7240" spans="1:28" x14ac:dyDescent="0.2">
      <c r="A7240" s="17">
        <v>7239</v>
      </c>
      <c r="B7240" t="s">
        <v>9401</v>
      </c>
      <c r="C7240" s="18">
        <v>42728</v>
      </c>
      <c r="D7240" s="18">
        <v>42734</v>
      </c>
      <c r="E7240" t="s">
        <v>77</v>
      </c>
      <c r="F7240" t="s">
        <v>2154</v>
      </c>
      <c r="G7240" t="s">
        <v>2155</v>
      </c>
      <c r="H7240" t="s">
        <v>53</v>
      </c>
      <c r="I7240" t="s">
        <v>54</v>
      </c>
      <c r="J7240" t="s">
        <v>658</v>
      </c>
      <c r="K7240" t="s">
        <v>70</v>
      </c>
      <c r="L7240">
        <v>95123</v>
      </c>
      <c r="M7240" t="s">
        <v>71</v>
      </c>
      <c r="N7240" t="s">
        <v>6118</v>
      </c>
      <c r="O7240" t="s">
        <v>59</v>
      </c>
      <c r="P7240" t="s">
        <v>92</v>
      </c>
      <c r="Q7240" t="s">
        <v>6119</v>
      </c>
      <c r="R7240" s="19">
        <v>43.96</v>
      </c>
      <c r="S7240" s="17">
        <v>7</v>
      </c>
      <c r="T7240" s="20">
        <v>0</v>
      </c>
      <c r="U7240" s="19">
        <v>18.463200000000001</v>
      </c>
      <c r="V7240" s="20">
        <f t="shared" si="565"/>
        <v>0.42</v>
      </c>
      <c r="W7240" s="17">
        <f t="shared" si="566"/>
        <v>2016</v>
      </c>
      <c r="X7240" t="str">
        <f t="shared" si="567"/>
        <v>Dec-2016</v>
      </c>
      <c r="Y7240" s="17">
        <f t="shared" si="568"/>
        <v>6</v>
      </c>
      <c r="Z7240" t="str">
        <f t="shared" si="569"/>
        <v>0% (No Discount)</v>
      </c>
      <c r="AA7240" s="17">
        <f>IF(COUNTIF($B$2:B7240,B7240)=1,1,0)</f>
        <v>1</v>
      </c>
      <c r="AB7240" s="17">
        <f>IF(COUNTIF($F$2:F7240,F7240)=1,1,0)</f>
        <v>0</v>
      </c>
    </row>
    <row r="7241" spans="1:28" x14ac:dyDescent="0.2">
      <c r="A7241" s="17">
        <v>7240</v>
      </c>
      <c r="B7241" t="s">
        <v>9401</v>
      </c>
      <c r="C7241" s="18">
        <v>42728</v>
      </c>
      <c r="D7241" s="18">
        <v>42734</v>
      </c>
      <c r="E7241" t="s">
        <v>77</v>
      </c>
      <c r="F7241" t="s">
        <v>2154</v>
      </c>
      <c r="G7241" t="s">
        <v>2155</v>
      </c>
      <c r="H7241" t="s">
        <v>53</v>
      </c>
      <c r="I7241" t="s">
        <v>54</v>
      </c>
      <c r="J7241" t="s">
        <v>658</v>
      </c>
      <c r="K7241" t="s">
        <v>70</v>
      </c>
      <c r="L7241">
        <v>95123</v>
      </c>
      <c r="M7241" t="s">
        <v>71</v>
      </c>
      <c r="N7241" t="s">
        <v>697</v>
      </c>
      <c r="O7241" t="s">
        <v>73</v>
      </c>
      <c r="P7241" t="s">
        <v>200</v>
      </c>
      <c r="Q7241" t="s">
        <v>698</v>
      </c>
      <c r="R7241" s="19">
        <v>39.76</v>
      </c>
      <c r="S7241" s="17">
        <v>7</v>
      </c>
      <c r="T7241" s="20">
        <v>0</v>
      </c>
      <c r="U7241" s="19">
        <v>18.687200000000001</v>
      </c>
      <c r="V7241" s="20">
        <f t="shared" si="565"/>
        <v>0.47000000000000003</v>
      </c>
      <c r="W7241" s="17">
        <f t="shared" si="566"/>
        <v>2016</v>
      </c>
      <c r="X7241" t="str">
        <f t="shared" si="567"/>
        <v>Dec-2016</v>
      </c>
      <c r="Y7241" s="17">
        <f t="shared" si="568"/>
        <v>6</v>
      </c>
      <c r="Z7241" t="str">
        <f t="shared" si="569"/>
        <v>0% (No Discount)</v>
      </c>
      <c r="AA7241" s="17">
        <f>IF(COUNTIF($B$2:B7241,B7241)=1,1,0)</f>
        <v>0</v>
      </c>
      <c r="AB7241" s="17">
        <f>IF(COUNTIF($F$2:F7241,F7241)=1,1,0)</f>
        <v>0</v>
      </c>
    </row>
    <row r="7242" spans="1:28" x14ac:dyDescent="0.2">
      <c r="A7242" s="17">
        <v>7241</v>
      </c>
      <c r="B7242" t="s">
        <v>9402</v>
      </c>
      <c r="C7242" s="18">
        <v>42848</v>
      </c>
      <c r="D7242" s="18">
        <v>42850</v>
      </c>
      <c r="E7242" t="s">
        <v>50</v>
      </c>
      <c r="F7242" t="s">
        <v>2366</v>
      </c>
      <c r="G7242" t="s">
        <v>2367</v>
      </c>
      <c r="H7242" t="s">
        <v>53</v>
      </c>
      <c r="I7242" t="s">
        <v>54</v>
      </c>
      <c r="J7242" t="s">
        <v>630</v>
      </c>
      <c r="K7242" t="s">
        <v>70</v>
      </c>
      <c r="L7242">
        <v>91104</v>
      </c>
      <c r="M7242" t="s">
        <v>71</v>
      </c>
      <c r="N7242" t="s">
        <v>6193</v>
      </c>
      <c r="O7242" t="s">
        <v>59</v>
      </c>
      <c r="P7242" t="s">
        <v>92</v>
      </c>
      <c r="Q7242" t="s">
        <v>6194</v>
      </c>
      <c r="R7242" s="19">
        <v>66.36</v>
      </c>
      <c r="S7242" s="17">
        <v>7</v>
      </c>
      <c r="T7242" s="20">
        <v>0</v>
      </c>
      <c r="U7242" s="19">
        <v>26.544</v>
      </c>
      <c r="V7242" s="20">
        <f t="shared" si="565"/>
        <v>0.4</v>
      </c>
      <c r="W7242" s="17">
        <f t="shared" si="566"/>
        <v>2017</v>
      </c>
      <c r="X7242" t="str">
        <f t="shared" si="567"/>
        <v>Apr-2017</v>
      </c>
      <c r="Y7242" s="17">
        <f t="shared" si="568"/>
        <v>2</v>
      </c>
      <c r="Z7242" t="str">
        <f t="shared" si="569"/>
        <v>0% (No Discount)</v>
      </c>
      <c r="AA7242" s="17">
        <f>IF(COUNTIF($B$2:B7242,B7242)=1,1,0)</f>
        <v>1</v>
      </c>
      <c r="AB7242" s="17">
        <f>IF(COUNTIF($F$2:F7242,F7242)=1,1,0)</f>
        <v>0</v>
      </c>
    </row>
    <row r="7243" spans="1:28" x14ac:dyDescent="0.2">
      <c r="A7243" s="17">
        <v>7242</v>
      </c>
      <c r="B7243" t="s">
        <v>9402</v>
      </c>
      <c r="C7243" s="18">
        <v>42848</v>
      </c>
      <c r="D7243" s="18">
        <v>42850</v>
      </c>
      <c r="E7243" t="s">
        <v>50</v>
      </c>
      <c r="F7243" t="s">
        <v>2366</v>
      </c>
      <c r="G7243" t="s">
        <v>2367</v>
      </c>
      <c r="H7243" t="s">
        <v>53</v>
      </c>
      <c r="I7243" t="s">
        <v>54</v>
      </c>
      <c r="J7243" t="s">
        <v>630</v>
      </c>
      <c r="K7243" t="s">
        <v>70</v>
      </c>
      <c r="L7243">
        <v>91104</v>
      </c>
      <c r="M7243" t="s">
        <v>71</v>
      </c>
      <c r="N7243" t="s">
        <v>2419</v>
      </c>
      <c r="O7243" t="s">
        <v>73</v>
      </c>
      <c r="P7243" t="s">
        <v>102</v>
      </c>
      <c r="Q7243" t="s">
        <v>2420</v>
      </c>
      <c r="R7243" s="19">
        <v>92.88</v>
      </c>
      <c r="S7243" s="17">
        <v>6</v>
      </c>
      <c r="T7243" s="20">
        <v>0.2</v>
      </c>
      <c r="U7243" s="19">
        <v>30.186</v>
      </c>
      <c r="V7243" s="20">
        <f t="shared" si="565"/>
        <v>0.32500000000000001</v>
      </c>
      <c r="W7243" s="17">
        <f t="shared" si="566"/>
        <v>2017</v>
      </c>
      <c r="X7243" t="str">
        <f t="shared" si="567"/>
        <v>Apr-2017</v>
      </c>
      <c r="Y7243" s="17">
        <f t="shared" si="568"/>
        <v>2</v>
      </c>
      <c r="Z7243" t="str">
        <f t="shared" si="569"/>
        <v>11-20%</v>
      </c>
      <c r="AA7243" s="17">
        <f>IF(COUNTIF($B$2:B7243,B7243)=1,1,0)</f>
        <v>0</v>
      </c>
      <c r="AB7243" s="17">
        <f>IF(COUNTIF($F$2:F7243,F7243)=1,1,0)</f>
        <v>0</v>
      </c>
    </row>
    <row r="7244" spans="1:28" x14ac:dyDescent="0.2">
      <c r="A7244" s="17">
        <v>7243</v>
      </c>
      <c r="B7244" t="s">
        <v>9402</v>
      </c>
      <c r="C7244" s="18">
        <v>42848</v>
      </c>
      <c r="D7244" s="18">
        <v>42850</v>
      </c>
      <c r="E7244" t="s">
        <v>50</v>
      </c>
      <c r="F7244" t="s">
        <v>2366</v>
      </c>
      <c r="G7244" t="s">
        <v>2367</v>
      </c>
      <c r="H7244" t="s">
        <v>53</v>
      </c>
      <c r="I7244" t="s">
        <v>54</v>
      </c>
      <c r="J7244" t="s">
        <v>630</v>
      </c>
      <c r="K7244" t="s">
        <v>70</v>
      </c>
      <c r="L7244">
        <v>91104</v>
      </c>
      <c r="M7244" t="s">
        <v>71</v>
      </c>
      <c r="N7244" t="s">
        <v>1746</v>
      </c>
      <c r="O7244" t="s">
        <v>59</v>
      </c>
      <c r="P7244" t="s">
        <v>92</v>
      </c>
      <c r="Q7244" t="s">
        <v>8178</v>
      </c>
      <c r="R7244" s="19">
        <v>24.14</v>
      </c>
      <c r="S7244" s="17">
        <v>2</v>
      </c>
      <c r="T7244" s="20">
        <v>0</v>
      </c>
      <c r="U7244" s="19">
        <v>7.9661999999999997</v>
      </c>
      <c r="V7244" s="20">
        <f t="shared" si="565"/>
        <v>0.32999999999999996</v>
      </c>
      <c r="W7244" s="17">
        <f t="shared" si="566"/>
        <v>2017</v>
      </c>
      <c r="X7244" t="str">
        <f t="shared" si="567"/>
        <v>Apr-2017</v>
      </c>
      <c r="Y7244" s="17">
        <f t="shared" si="568"/>
        <v>2</v>
      </c>
      <c r="Z7244" t="str">
        <f t="shared" si="569"/>
        <v>0% (No Discount)</v>
      </c>
      <c r="AA7244" s="17">
        <f>IF(COUNTIF($B$2:B7244,B7244)=1,1,0)</f>
        <v>0</v>
      </c>
      <c r="AB7244" s="17">
        <f>IF(COUNTIF($F$2:F7244,F7244)=1,1,0)</f>
        <v>0</v>
      </c>
    </row>
    <row r="7245" spans="1:28" x14ac:dyDescent="0.2">
      <c r="A7245" s="17">
        <v>7244</v>
      </c>
      <c r="B7245" t="s">
        <v>9403</v>
      </c>
      <c r="C7245" s="18">
        <v>42964</v>
      </c>
      <c r="D7245" s="18">
        <v>42969</v>
      </c>
      <c r="E7245" t="s">
        <v>50</v>
      </c>
      <c r="F7245" t="s">
        <v>5294</v>
      </c>
      <c r="G7245" t="s">
        <v>5295</v>
      </c>
      <c r="H7245" t="s">
        <v>53</v>
      </c>
      <c r="I7245" t="s">
        <v>54</v>
      </c>
      <c r="J7245" t="s">
        <v>173</v>
      </c>
      <c r="K7245" t="s">
        <v>174</v>
      </c>
      <c r="L7245">
        <v>19134</v>
      </c>
      <c r="M7245" t="s">
        <v>175</v>
      </c>
      <c r="N7245" t="s">
        <v>1904</v>
      </c>
      <c r="O7245" t="s">
        <v>59</v>
      </c>
      <c r="P7245" t="s">
        <v>63</v>
      </c>
      <c r="Q7245" t="s">
        <v>1905</v>
      </c>
      <c r="R7245" s="19">
        <v>4416.174</v>
      </c>
      <c r="S7245" s="17">
        <v>9</v>
      </c>
      <c r="T7245" s="20">
        <v>0.3</v>
      </c>
      <c r="U7245" s="19">
        <v>-630.88199999999995</v>
      </c>
      <c r="V7245" s="20">
        <f t="shared" si="565"/>
        <v>-0.14285714285714285</v>
      </c>
      <c r="W7245" s="17">
        <f t="shared" si="566"/>
        <v>2017</v>
      </c>
      <c r="X7245" t="str">
        <f t="shared" si="567"/>
        <v>Aug-2017</v>
      </c>
      <c r="Y7245" s="17">
        <f t="shared" si="568"/>
        <v>5</v>
      </c>
      <c r="Z7245" t="str">
        <f t="shared" si="569"/>
        <v>21-30%</v>
      </c>
      <c r="AA7245" s="17">
        <f>IF(COUNTIF($B$2:B7245,B7245)=1,1,0)</f>
        <v>1</v>
      </c>
      <c r="AB7245" s="17">
        <f>IF(COUNTIF($F$2:F7245,F7245)=1,1,0)</f>
        <v>0</v>
      </c>
    </row>
    <row r="7246" spans="1:28" x14ac:dyDescent="0.2">
      <c r="A7246" s="17">
        <v>7245</v>
      </c>
      <c r="B7246" t="s">
        <v>9404</v>
      </c>
      <c r="C7246" s="18">
        <v>42877</v>
      </c>
      <c r="D7246" s="18">
        <v>42880</v>
      </c>
      <c r="E7246" t="s">
        <v>215</v>
      </c>
      <c r="F7246" t="s">
        <v>1847</v>
      </c>
      <c r="G7246" t="s">
        <v>1848</v>
      </c>
      <c r="H7246" t="s">
        <v>53</v>
      </c>
      <c r="I7246" t="s">
        <v>54</v>
      </c>
      <c r="J7246" t="s">
        <v>69</v>
      </c>
      <c r="K7246" t="s">
        <v>70</v>
      </c>
      <c r="L7246">
        <v>90049</v>
      </c>
      <c r="M7246" t="s">
        <v>71</v>
      </c>
      <c r="N7246" t="s">
        <v>7509</v>
      </c>
      <c r="O7246" t="s">
        <v>73</v>
      </c>
      <c r="P7246" t="s">
        <v>95</v>
      </c>
      <c r="Q7246" t="s">
        <v>7510</v>
      </c>
      <c r="R7246" s="19">
        <v>49.56</v>
      </c>
      <c r="S7246" s="17">
        <v>7</v>
      </c>
      <c r="T7246" s="20">
        <v>0</v>
      </c>
      <c r="U7246" s="19">
        <v>18.832799999999999</v>
      </c>
      <c r="V7246" s="20">
        <f t="shared" si="565"/>
        <v>0.37999999999999995</v>
      </c>
      <c r="W7246" s="17">
        <f t="shared" si="566"/>
        <v>2017</v>
      </c>
      <c r="X7246" t="str">
        <f t="shared" si="567"/>
        <v>May-2017</v>
      </c>
      <c r="Y7246" s="17">
        <f t="shared" si="568"/>
        <v>3</v>
      </c>
      <c r="Z7246" t="str">
        <f t="shared" si="569"/>
        <v>0% (No Discount)</v>
      </c>
      <c r="AA7246" s="17">
        <f>IF(COUNTIF($B$2:B7246,B7246)=1,1,0)</f>
        <v>1</v>
      </c>
      <c r="AB7246" s="17">
        <f>IF(COUNTIF($F$2:F7246,F7246)=1,1,0)</f>
        <v>0</v>
      </c>
    </row>
    <row r="7247" spans="1:28" x14ac:dyDescent="0.2">
      <c r="A7247" s="17">
        <v>7246</v>
      </c>
      <c r="B7247" t="s">
        <v>9405</v>
      </c>
      <c r="C7247" s="18">
        <v>42775</v>
      </c>
      <c r="D7247" s="18">
        <v>42779</v>
      </c>
      <c r="E7247" t="s">
        <v>77</v>
      </c>
      <c r="F7247" t="s">
        <v>5794</v>
      </c>
      <c r="G7247" t="s">
        <v>5795</v>
      </c>
      <c r="H7247" t="s">
        <v>53</v>
      </c>
      <c r="I7247" t="s">
        <v>54</v>
      </c>
      <c r="J7247" t="s">
        <v>69</v>
      </c>
      <c r="K7247" t="s">
        <v>70</v>
      </c>
      <c r="L7247">
        <v>90032</v>
      </c>
      <c r="M7247" t="s">
        <v>71</v>
      </c>
      <c r="N7247" t="s">
        <v>4185</v>
      </c>
      <c r="O7247" t="s">
        <v>73</v>
      </c>
      <c r="P7247" t="s">
        <v>86</v>
      </c>
      <c r="Q7247" t="s">
        <v>4186</v>
      </c>
      <c r="R7247" s="19">
        <v>354.9</v>
      </c>
      <c r="S7247" s="17">
        <v>5</v>
      </c>
      <c r="T7247" s="20">
        <v>0</v>
      </c>
      <c r="U7247" s="19">
        <v>17.745000000000001</v>
      </c>
      <c r="V7247" s="20">
        <f t="shared" si="565"/>
        <v>0.05</v>
      </c>
      <c r="W7247" s="17">
        <f t="shared" si="566"/>
        <v>2017</v>
      </c>
      <c r="X7247" t="str">
        <f t="shared" si="567"/>
        <v>Feb-2017</v>
      </c>
      <c r="Y7247" s="17">
        <f t="shared" si="568"/>
        <v>4</v>
      </c>
      <c r="Z7247" t="str">
        <f t="shared" si="569"/>
        <v>0% (No Discount)</v>
      </c>
      <c r="AA7247" s="17">
        <f>IF(COUNTIF($B$2:B7247,B7247)=1,1,0)</f>
        <v>1</v>
      </c>
      <c r="AB7247" s="17">
        <f>IF(COUNTIF($F$2:F7247,F7247)=1,1,0)</f>
        <v>0</v>
      </c>
    </row>
    <row r="7248" spans="1:28" x14ac:dyDescent="0.2">
      <c r="A7248" s="17">
        <v>7247</v>
      </c>
      <c r="B7248" t="s">
        <v>9406</v>
      </c>
      <c r="C7248" s="18">
        <v>41701</v>
      </c>
      <c r="D7248" s="18">
        <v>41706</v>
      </c>
      <c r="E7248" t="s">
        <v>77</v>
      </c>
      <c r="F7248" t="s">
        <v>2759</v>
      </c>
      <c r="G7248" t="s">
        <v>2760</v>
      </c>
      <c r="H7248" t="s">
        <v>68</v>
      </c>
      <c r="I7248" t="s">
        <v>54</v>
      </c>
      <c r="J7248" t="s">
        <v>524</v>
      </c>
      <c r="K7248" t="s">
        <v>525</v>
      </c>
      <c r="L7248">
        <v>43229</v>
      </c>
      <c r="M7248" t="s">
        <v>175</v>
      </c>
      <c r="N7248" t="s">
        <v>8160</v>
      </c>
      <c r="O7248" t="s">
        <v>73</v>
      </c>
      <c r="P7248" t="s">
        <v>74</v>
      </c>
      <c r="Q7248" t="s">
        <v>8161</v>
      </c>
      <c r="R7248" s="19">
        <v>15.12</v>
      </c>
      <c r="S7248" s="17">
        <v>3</v>
      </c>
      <c r="T7248" s="20">
        <v>0.2</v>
      </c>
      <c r="U7248" s="19">
        <v>4.9139999999999997</v>
      </c>
      <c r="V7248" s="20">
        <f t="shared" si="565"/>
        <v>0.32500000000000001</v>
      </c>
      <c r="W7248" s="17">
        <f t="shared" si="566"/>
        <v>2014</v>
      </c>
      <c r="X7248" t="str">
        <f t="shared" si="567"/>
        <v>Mar-2014</v>
      </c>
      <c r="Y7248" s="17">
        <f t="shared" si="568"/>
        <v>5</v>
      </c>
      <c r="Z7248" t="str">
        <f t="shared" si="569"/>
        <v>11-20%</v>
      </c>
      <c r="AA7248" s="17">
        <f>IF(COUNTIF($B$2:B7248,B7248)=1,1,0)</f>
        <v>1</v>
      </c>
      <c r="AB7248" s="17">
        <f>IF(COUNTIF($F$2:F7248,F7248)=1,1,0)</f>
        <v>0</v>
      </c>
    </row>
    <row r="7249" spans="1:28" x14ac:dyDescent="0.2">
      <c r="A7249" s="17">
        <v>7248</v>
      </c>
      <c r="B7249" t="s">
        <v>9406</v>
      </c>
      <c r="C7249" s="18">
        <v>41701</v>
      </c>
      <c r="D7249" s="18">
        <v>41706</v>
      </c>
      <c r="E7249" t="s">
        <v>77</v>
      </c>
      <c r="F7249" t="s">
        <v>2759</v>
      </c>
      <c r="G7249" t="s">
        <v>2760</v>
      </c>
      <c r="H7249" t="s">
        <v>68</v>
      </c>
      <c r="I7249" t="s">
        <v>54</v>
      </c>
      <c r="J7249" t="s">
        <v>524</v>
      </c>
      <c r="K7249" t="s">
        <v>525</v>
      </c>
      <c r="L7249">
        <v>43229</v>
      </c>
      <c r="M7249" t="s">
        <v>175</v>
      </c>
      <c r="N7249" t="s">
        <v>1475</v>
      </c>
      <c r="O7249" t="s">
        <v>59</v>
      </c>
      <c r="P7249" t="s">
        <v>60</v>
      </c>
      <c r="Q7249" t="s">
        <v>1476</v>
      </c>
      <c r="R7249" s="19">
        <v>302.45</v>
      </c>
      <c r="S7249" s="17">
        <v>5</v>
      </c>
      <c r="T7249" s="20">
        <v>0.5</v>
      </c>
      <c r="U7249" s="19">
        <v>-199.61699999999999</v>
      </c>
      <c r="V7249" s="20">
        <f t="shared" si="565"/>
        <v>-0.66</v>
      </c>
      <c r="W7249" s="17">
        <f t="shared" si="566"/>
        <v>2014</v>
      </c>
      <c r="X7249" t="str">
        <f t="shared" si="567"/>
        <v>Mar-2014</v>
      </c>
      <c r="Y7249" s="17">
        <f t="shared" si="568"/>
        <v>5</v>
      </c>
      <c r="Z7249" t="str">
        <f t="shared" si="569"/>
        <v>41-50%</v>
      </c>
      <c r="AA7249" s="17">
        <f>IF(COUNTIF($B$2:B7249,B7249)=1,1,0)</f>
        <v>0</v>
      </c>
      <c r="AB7249" s="17">
        <f>IF(COUNTIF($F$2:F7249,F7249)=1,1,0)</f>
        <v>0</v>
      </c>
    </row>
    <row r="7250" spans="1:28" x14ac:dyDescent="0.2">
      <c r="A7250" s="17">
        <v>7249</v>
      </c>
      <c r="B7250" t="s">
        <v>9406</v>
      </c>
      <c r="C7250" s="18">
        <v>41701</v>
      </c>
      <c r="D7250" s="18">
        <v>41706</v>
      </c>
      <c r="E7250" t="s">
        <v>77</v>
      </c>
      <c r="F7250" t="s">
        <v>2759</v>
      </c>
      <c r="G7250" t="s">
        <v>2760</v>
      </c>
      <c r="H7250" t="s">
        <v>68</v>
      </c>
      <c r="I7250" t="s">
        <v>54</v>
      </c>
      <c r="J7250" t="s">
        <v>524</v>
      </c>
      <c r="K7250" t="s">
        <v>525</v>
      </c>
      <c r="L7250">
        <v>43229</v>
      </c>
      <c r="M7250" t="s">
        <v>175</v>
      </c>
      <c r="N7250" t="s">
        <v>2764</v>
      </c>
      <c r="O7250" t="s">
        <v>73</v>
      </c>
      <c r="P7250" t="s">
        <v>86</v>
      </c>
      <c r="Q7250" t="s">
        <v>2765</v>
      </c>
      <c r="R7250" s="19">
        <v>44.671999999999997</v>
      </c>
      <c r="S7250" s="17">
        <v>8</v>
      </c>
      <c r="T7250" s="20">
        <v>0.2</v>
      </c>
      <c r="U7250" s="19">
        <v>-10.0512</v>
      </c>
      <c r="V7250" s="20">
        <f t="shared" si="565"/>
        <v>-0.22500000000000001</v>
      </c>
      <c r="W7250" s="17">
        <f t="shared" si="566"/>
        <v>2014</v>
      </c>
      <c r="X7250" t="str">
        <f t="shared" si="567"/>
        <v>Mar-2014</v>
      </c>
      <c r="Y7250" s="17">
        <f t="shared" si="568"/>
        <v>5</v>
      </c>
      <c r="Z7250" t="str">
        <f t="shared" si="569"/>
        <v>11-20%</v>
      </c>
      <c r="AA7250" s="17">
        <f>IF(COUNTIF($B$2:B7250,B7250)=1,1,0)</f>
        <v>0</v>
      </c>
      <c r="AB7250" s="17">
        <f>IF(COUNTIF($F$2:F7250,F7250)=1,1,0)</f>
        <v>0</v>
      </c>
    </row>
    <row r="7251" spans="1:28" x14ac:dyDescent="0.2">
      <c r="A7251" s="17">
        <v>7250</v>
      </c>
      <c r="B7251" t="s">
        <v>9407</v>
      </c>
      <c r="C7251" s="18">
        <v>42159</v>
      </c>
      <c r="D7251" s="18">
        <v>42164</v>
      </c>
      <c r="E7251" t="s">
        <v>50</v>
      </c>
      <c r="F7251" t="s">
        <v>6154</v>
      </c>
      <c r="G7251" t="s">
        <v>6155</v>
      </c>
      <c r="H7251" t="s">
        <v>53</v>
      </c>
      <c r="I7251" t="s">
        <v>54</v>
      </c>
      <c r="J7251" t="s">
        <v>69</v>
      </c>
      <c r="K7251" t="s">
        <v>70</v>
      </c>
      <c r="L7251">
        <v>90008</v>
      </c>
      <c r="M7251" t="s">
        <v>71</v>
      </c>
      <c r="N7251" t="s">
        <v>6955</v>
      </c>
      <c r="O7251" t="s">
        <v>98</v>
      </c>
      <c r="P7251" t="s">
        <v>188</v>
      </c>
      <c r="Q7251" t="s">
        <v>6956</v>
      </c>
      <c r="R7251" s="19">
        <v>119.98</v>
      </c>
      <c r="S7251" s="17">
        <v>2</v>
      </c>
      <c r="T7251" s="20">
        <v>0</v>
      </c>
      <c r="U7251" s="19">
        <v>35.994</v>
      </c>
      <c r="V7251" s="20">
        <f t="shared" si="565"/>
        <v>0.3</v>
      </c>
      <c r="W7251" s="17">
        <f t="shared" si="566"/>
        <v>2015</v>
      </c>
      <c r="X7251" t="str">
        <f t="shared" si="567"/>
        <v>Jun-2015</v>
      </c>
      <c r="Y7251" s="17">
        <f t="shared" si="568"/>
        <v>5</v>
      </c>
      <c r="Z7251" t="str">
        <f t="shared" si="569"/>
        <v>0% (No Discount)</v>
      </c>
      <c r="AA7251" s="17">
        <f>IF(COUNTIF($B$2:B7251,B7251)=1,1,0)</f>
        <v>1</v>
      </c>
      <c r="AB7251" s="17">
        <f>IF(COUNTIF($F$2:F7251,F7251)=1,1,0)</f>
        <v>0</v>
      </c>
    </row>
    <row r="7252" spans="1:28" x14ac:dyDescent="0.2">
      <c r="A7252" s="17">
        <v>7251</v>
      </c>
      <c r="B7252" t="s">
        <v>9407</v>
      </c>
      <c r="C7252" s="18">
        <v>42159</v>
      </c>
      <c r="D7252" s="18">
        <v>42164</v>
      </c>
      <c r="E7252" t="s">
        <v>50</v>
      </c>
      <c r="F7252" t="s">
        <v>6154</v>
      </c>
      <c r="G7252" t="s">
        <v>6155</v>
      </c>
      <c r="H7252" t="s">
        <v>53</v>
      </c>
      <c r="I7252" t="s">
        <v>54</v>
      </c>
      <c r="J7252" t="s">
        <v>69</v>
      </c>
      <c r="K7252" t="s">
        <v>70</v>
      </c>
      <c r="L7252">
        <v>90008</v>
      </c>
      <c r="M7252" t="s">
        <v>71</v>
      </c>
      <c r="N7252" t="s">
        <v>8260</v>
      </c>
      <c r="O7252" t="s">
        <v>98</v>
      </c>
      <c r="P7252" t="s">
        <v>188</v>
      </c>
      <c r="Q7252" t="s">
        <v>8261</v>
      </c>
      <c r="R7252" s="19">
        <v>989.97</v>
      </c>
      <c r="S7252" s="17">
        <v>3</v>
      </c>
      <c r="T7252" s="20">
        <v>0</v>
      </c>
      <c r="U7252" s="19">
        <v>395.988</v>
      </c>
      <c r="V7252" s="20">
        <f t="shared" si="565"/>
        <v>0.39999999999999997</v>
      </c>
      <c r="W7252" s="17">
        <f t="shared" si="566"/>
        <v>2015</v>
      </c>
      <c r="X7252" t="str">
        <f t="shared" si="567"/>
        <v>Jun-2015</v>
      </c>
      <c r="Y7252" s="17">
        <f t="shared" si="568"/>
        <v>5</v>
      </c>
      <c r="Z7252" t="str">
        <f t="shared" si="569"/>
        <v>0% (No Discount)</v>
      </c>
      <c r="AA7252" s="17">
        <f>IF(COUNTIF($B$2:B7252,B7252)=1,1,0)</f>
        <v>0</v>
      </c>
      <c r="AB7252" s="17">
        <f>IF(COUNTIF($F$2:F7252,F7252)=1,1,0)</f>
        <v>0</v>
      </c>
    </row>
    <row r="7253" spans="1:28" x14ac:dyDescent="0.2">
      <c r="A7253" s="17">
        <v>7252</v>
      </c>
      <c r="B7253" t="s">
        <v>9408</v>
      </c>
      <c r="C7253" s="18">
        <v>42609</v>
      </c>
      <c r="D7253" s="18">
        <v>42615</v>
      </c>
      <c r="E7253" t="s">
        <v>77</v>
      </c>
      <c r="F7253" t="s">
        <v>5358</v>
      </c>
      <c r="G7253" t="s">
        <v>5359</v>
      </c>
      <c r="H7253" t="s">
        <v>68</v>
      </c>
      <c r="I7253" t="s">
        <v>54</v>
      </c>
      <c r="J7253" t="s">
        <v>7273</v>
      </c>
      <c r="K7253" t="s">
        <v>81</v>
      </c>
      <c r="L7253">
        <v>33021</v>
      </c>
      <c r="M7253" t="s">
        <v>57</v>
      </c>
      <c r="N7253" t="s">
        <v>9409</v>
      </c>
      <c r="O7253" t="s">
        <v>73</v>
      </c>
      <c r="P7253" t="s">
        <v>74</v>
      </c>
      <c r="Q7253" t="s">
        <v>9410</v>
      </c>
      <c r="R7253" s="19">
        <v>9.2159999999999993</v>
      </c>
      <c r="S7253" s="17">
        <v>4</v>
      </c>
      <c r="T7253" s="20">
        <v>0.2</v>
      </c>
      <c r="U7253" s="19">
        <v>3.3408000000000002</v>
      </c>
      <c r="V7253" s="20">
        <f t="shared" si="565"/>
        <v>0.36250000000000004</v>
      </c>
      <c r="W7253" s="17">
        <f t="shared" si="566"/>
        <v>2016</v>
      </c>
      <c r="X7253" t="str">
        <f t="shared" si="567"/>
        <v>Aug-2016</v>
      </c>
      <c r="Y7253" s="17">
        <f t="shared" si="568"/>
        <v>6</v>
      </c>
      <c r="Z7253" t="str">
        <f t="shared" si="569"/>
        <v>11-20%</v>
      </c>
      <c r="AA7253" s="17">
        <f>IF(COUNTIF($B$2:B7253,B7253)=1,1,0)</f>
        <v>1</v>
      </c>
      <c r="AB7253" s="17">
        <f>IF(COUNTIF($F$2:F7253,F7253)=1,1,0)</f>
        <v>0</v>
      </c>
    </row>
    <row r="7254" spans="1:28" x14ac:dyDescent="0.2">
      <c r="A7254" s="17">
        <v>7253</v>
      </c>
      <c r="B7254" t="s">
        <v>9411</v>
      </c>
      <c r="C7254" s="18">
        <v>42625</v>
      </c>
      <c r="D7254" s="18">
        <v>42631</v>
      </c>
      <c r="E7254" t="s">
        <v>77</v>
      </c>
      <c r="F7254" t="s">
        <v>2360</v>
      </c>
      <c r="G7254" t="s">
        <v>2361</v>
      </c>
      <c r="H7254" t="s">
        <v>68</v>
      </c>
      <c r="I7254" t="s">
        <v>54</v>
      </c>
      <c r="J7254" t="s">
        <v>594</v>
      </c>
      <c r="K7254" t="s">
        <v>265</v>
      </c>
      <c r="L7254">
        <v>48066</v>
      </c>
      <c r="M7254" t="s">
        <v>132</v>
      </c>
      <c r="N7254" t="s">
        <v>5216</v>
      </c>
      <c r="O7254" t="s">
        <v>73</v>
      </c>
      <c r="P7254" t="s">
        <v>117</v>
      </c>
      <c r="Q7254" t="s">
        <v>5217</v>
      </c>
      <c r="R7254" s="19">
        <v>68.52</v>
      </c>
      <c r="S7254" s="17">
        <v>3</v>
      </c>
      <c r="T7254" s="20">
        <v>0</v>
      </c>
      <c r="U7254" s="19">
        <v>31.519200000000001</v>
      </c>
      <c r="V7254" s="20">
        <f t="shared" si="565"/>
        <v>0.46</v>
      </c>
      <c r="W7254" s="17">
        <f t="shared" si="566"/>
        <v>2016</v>
      </c>
      <c r="X7254" t="str">
        <f t="shared" si="567"/>
        <v>Sep-2016</v>
      </c>
      <c r="Y7254" s="17">
        <f t="shared" si="568"/>
        <v>6</v>
      </c>
      <c r="Z7254" t="str">
        <f t="shared" si="569"/>
        <v>0% (No Discount)</v>
      </c>
      <c r="AA7254" s="17">
        <f>IF(COUNTIF($B$2:B7254,B7254)=1,1,0)</f>
        <v>1</v>
      </c>
      <c r="AB7254" s="17">
        <f>IF(COUNTIF($F$2:F7254,F7254)=1,1,0)</f>
        <v>0</v>
      </c>
    </row>
    <row r="7255" spans="1:28" x14ac:dyDescent="0.2">
      <c r="A7255" s="17">
        <v>7254</v>
      </c>
      <c r="B7255" t="s">
        <v>9412</v>
      </c>
      <c r="C7255" s="18">
        <v>42520</v>
      </c>
      <c r="D7255" s="18">
        <v>42525</v>
      </c>
      <c r="E7255" t="s">
        <v>77</v>
      </c>
      <c r="F7255" t="s">
        <v>6175</v>
      </c>
      <c r="G7255" t="s">
        <v>6176</v>
      </c>
      <c r="H7255" t="s">
        <v>129</v>
      </c>
      <c r="I7255" t="s">
        <v>54</v>
      </c>
      <c r="J7255" t="s">
        <v>7188</v>
      </c>
      <c r="K7255" t="s">
        <v>141</v>
      </c>
      <c r="L7255">
        <v>54880</v>
      </c>
      <c r="M7255" t="s">
        <v>132</v>
      </c>
      <c r="N7255" t="s">
        <v>742</v>
      </c>
      <c r="O7255" t="s">
        <v>73</v>
      </c>
      <c r="P7255" t="s">
        <v>105</v>
      </c>
      <c r="Q7255" t="s">
        <v>743</v>
      </c>
      <c r="R7255" s="19">
        <v>364.74</v>
      </c>
      <c r="S7255" s="17">
        <v>3</v>
      </c>
      <c r="T7255" s="20">
        <v>0</v>
      </c>
      <c r="U7255" s="19">
        <v>109.422</v>
      </c>
      <c r="V7255" s="20">
        <f t="shared" si="565"/>
        <v>0.3</v>
      </c>
      <c r="W7255" s="17">
        <f t="shared" si="566"/>
        <v>2016</v>
      </c>
      <c r="X7255" t="str">
        <f t="shared" si="567"/>
        <v>May-2016</v>
      </c>
      <c r="Y7255" s="17">
        <f t="shared" si="568"/>
        <v>5</v>
      </c>
      <c r="Z7255" t="str">
        <f t="shared" si="569"/>
        <v>0% (No Discount)</v>
      </c>
      <c r="AA7255" s="17">
        <f>IF(COUNTIF($B$2:B7255,B7255)=1,1,0)</f>
        <v>1</v>
      </c>
      <c r="AB7255" s="17">
        <f>IF(COUNTIF($F$2:F7255,F7255)=1,1,0)</f>
        <v>0</v>
      </c>
    </row>
    <row r="7256" spans="1:28" x14ac:dyDescent="0.2">
      <c r="A7256" s="17">
        <v>7255</v>
      </c>
      <c r="B7256" t="s">
        <v>9412</v>
      </c>
      <c r="C7256" s="18">
        <v>42520</v>
      </c>
      <c r="D7256" s="18">
        <v>42525</v>
      </c>
      <c r="E7256" t="s">
        <v>77</v>
      </c>
      <c r="F7256" t="s">
        <v>6175</v>
      </c>
      <c r="G7256" t="s">
        <v>6176</v>
      </c>
      <c r="H7256" t="s">
        <v>129</v>
      </c>
      <c r="I7256" t="s">
        <v>54</v>
      </c>
      <c r="J7256" t="s">
        <v>7188</v>
      </c>
      <c r="K7256" t="s">
        <v>141</v>
      </c>
      <c r="L7256">
        <v>54880</v>
      </c>
      <c r="M7256" t="s">
        <v>132</v>
      </c>
      <c r="N7256" t="s">
        <v>4781</v>
      </c>
      <c r="O7256" t="s">
        <v>59</v>
      </c>
      <c r="P7256" t="s">
        <v>92</v>
      </c>
      <c r="Q7256" t="s">
        <v>4782</v>
      </c>
      <c r="R7256" s="19">
        <v>47.4</v>
      </c>
      <c r="S7256" s="17">
        <v>5</v>
      </c>
      <c r="T7256" s="20">
        <v>0</v>
      </c>
      <c r="U7256" s="19">
        <v>21.33</v>
      </c>
      <c r="V7256" s="20">
        <f t="shared" si="565"/>
        <v>0.44999999999999996</v>
      </c>
      <c r="W7256" s="17">
        <f t="shared" si="566"/>
        <v>2016</v>
      </c>
      <c r="X7256" t="str">
        <f t="shared" si="567"/>
        <v>May-2016</v>
      </c>
      <c r="Y7256" s="17">
        <f t="shared" si="568"/>
        <v>5</v>
      </c>
      <c r="Z7256" t="str">
        <f t="shared" si="569"/>
        <v>0% (No Discount)</v>
      </c>
      <c r="AA7256" s="17">
        <f>IF(COUNTIF($B$2:B7256,B7256)=1,1,0)</f>
        <v>0</v>
      </c>
      <c r="AB7256" s="17">
        <f>IF(COUNTIF($F$2:F7256,F7256)=1,1,0)</f>
        <v>0</v>
      </c>
    </row>
    <row r="7257" spans="1:28" x14ac:dyDescent="0.2">
      <c r="A7257" s="17">
        <v>7256</v>
      </c>
      <c r="B7257" t="s">
        <v>9412</v>
      </c>
      <c r="C7257" s="18">
        <v>42520</v>
      </c>
      <c r="D7257" s="18">
        <v>42525</v>
      </c>
      <c r="E7257" t="s">
        <v>77</v>
      </c>
      <c r="F7257" t="s">
        <v>6175</v>
      </c>
      <c r="G7257" t="s">
        <v>6176</v>
      </c>
      <c r="H7257" t="s">
        <v>129</v>
      </c>
      <c r="I7257" t="s">
        <v>54</v>
      </c>
      <c r="J7257" t="s">
        <v>7188</v>
      </c>
      <c r="K7257" t="s">
        <v>141</v>
      </c>
      <c r="L7257">
        <v>54880</v>
      </c>
      <c r="M7257" t="s">
        <v>132</v>
      </c>
      <c r="N7257" t="s">
        <v>1069</v>
      </c>
      <c r="O7257" t="s">
        <v>73</v>
      </c>
      <c r="P7257" t="s">
        <v>86</v>
      </c>
      <c r="Q7257" t="s">
        <v>1070</v>
      </c>
      <c r="R7257" s="19">
        <v>49.76</v>
      </c>
      <c r="S7257" s="17">
        <v>4</v>
      </c>
      <c r="T7257" s="20">
        <v>0</v>
      </c>
      <c r="U7257" s="19">
        <v>13.9328</v>
      </c>
      <c r="V7257" s="20">
        <f t="shared" si="565"/>
        <v>0.28000000000000003</v>
      </c>
      <c r="W7257" s="17">
        <f t="shared" si="566"/>
        <v>2016</v>
      </c>
      <c r="X7257" t="str">
        <f t="shared" si="567"/>
        <v>May-2016</v>
      </c>
      <c r="Y7257" s="17">
        <f t="shared" si="568"/>
        <v>5</v>
      </c>
      <c r="Z7257" t="str">
        <f t="shared" si="569"/>
        <v>0% (No Discount)</v>
      </c>
      <c r="AA7257" s="17">
        <f>IF(COUNTIF($B$2:B7257,B7257)=1,1,0)</f>
        <v>0</v>
      </c>
      <c r="AB7257" s="17">
        <f>IF(COUNTIF($F$2:F7257,F7257)=1,1,0)</f>
        <v>0</v>
      </c>
    </row>
    <row r="7258" spans="1:28" x14ac:dyDescent="0.2">
      <c r="A7258" s="17">
        <v>7257</v>
      </c>
      <c r="B7258" t="s">
        <v>9412</v>
      </c>
      <c r="C7258" s="18">
        <v>42520</v>
      </c>
      <c r="D7258" s="18">
        <v>42525</v>
      </c>
      <c r="E7258" t="s">
        <v>77</v>
      </c>
      <c r="F7258" t="s">
        <v>6175</v>
      </c>
      <c r="G7258" t="s">
        <v>6176</v>
      </c>
      <c r="H7258" t="s">
        <v>129</v>
      </c>
      <c r="I7258" t="s">
        <v>54</v>
      </c>
      <c r="J7258" t="s">
        <v>7188</v>
      </c>
      <c r="K7258" t="s">
        <v>141</v>
      </c>
      <c r="L7258">
        <v>54880</v>
      </c>
      <c r="M7258" t="s">
        <v>132</v>
      </c>
      <c r="N7258" t="s">
        <v>1312</v>
      </c>
      <c r="O7258" t="s">
        <v>73</v>
      </c>
      <c r="P7258" t="s">
        <v>95</v>
      </c>
      <c r="Q7258" t="s">
        <v>1313</v>
      </c>
      <c r="R7258" s="19">
        <v>5.56</v>
      </c>
      <c r="S7258" s="17">
        <v>2</v>
      </c>
      <c r="T7258" s="20">
        <v>0</v>
      </c>
      <c r="U7258" s="19">
        <v>1.4456</v>
      </c>
      <c r="V7258" s="20">
        <f t="shared" si="565"/>
        <v>0.26</v>
      </c>
      <c r="W7258" s="17">
        <f t="shared" si="566"/>
        <v>2016</v>
      </c>
      <c r="X7258" t="str">
        <f t="shared" si="567"/>
        <v>May-2016</v>
      </c>
      <c r="Y7258" s="17">
        <f t="shared" si="568"/>
        <v>5</v>
      </c>
      <c r="Z7258" t="str">
        <f t="shared" si="569"/>
        <v>0% (No Discount)</v>
      </c>
      <c r="AA7258" s="17">
        <f>IF(COUNTIF($B$2:B7258,B7258)=1,1,0)</f>
        <v>0</v>
      </c>
      <c r="AB7258" s="17">
        <f>IF(COUNTIF($F$2:F7258,F7258)=1,1,0)</f>
        <v>0</v>
      </c>
    </row>
    <row r="7259" spans="1:28" x14ac:dyDescent="0.2">
      <c r="A7259" s="17">
        <v>7258</v>
      </c>
      <c r="B7259" t="s">
        <v>9412</v>
      </c>
      <c r="C7259" s="18">
        <v>42520</v>
      </c>
      <c r="D7259" s="18">
        <v>42525</v>
      </c>
      <c r="E7259" t="s">
        <v>77</v>
      </c>
      <c r="F7259" t="s">
        <v>6175</v>
      </c>
      <c r="G7259" t="s">
        <v>6176</v>
      </c>
      <c r="H7259" t="s">
        <v>129</v>
      </c>
      <c r="I7259" t="s">
        <v>54</v>
      </c>
      <c r="J7259" t="s">
        <v>7188</v>
      </c>
      <c r="K7259" t="s">
        <v>141</v>
      </c>
      <c r="L7259">
        <v>54880</v>
      </c>
      <c r="M7259" t="s">
        <v>132</v>
      </c>
      <c r="N7259" t="s">
        <v>3605</v>
      </c>
      <c r="O7259" t="s">
        <v>73</v>
      </c>
      <c r="P7259" t="s">
        <v>117</v>
      </c>
      <c r="Q7259" t="s">
        <v>3606</v>
      </c>
      <c r="R7259" s="19">
        <v>629.1</v>
      </c>
      <c r="S7259" s="17">
        <v>6</v>
      </c>
      <c r="T7259" s="20">
        <v>0</v>
      </c>
      <c r="U7259" s="19">
        <v>301.96800000000002</v>
      </c>
      <c r="V7259" s="20">
        <f t="shared" si="565"/>
        <v>0.48000000000000004</v>
      </c>
      <c r="W7259" s="17">
        <f t="shared" si="566"/>
        <v>2016</v>
      </c>
      <c r="X7259" t="str">
        <f t="shared" si="567"/>
        <v>May-2016</v>
      </c>
      <c r="Y7259" s="17">
        <f t="shared" si="568"/>
        <v>5</v>
      </c>
      <c r="Z7259" t="str">
        <f t="shared" si="569"/>
        <v>0% (No Discount)</v>
      </c>
      <c r="AA7259" s="17">
        <f>IF(COUNTIF($B$2:B7259,B7259)=1,1,0)</f>
        <v>0</v>
      </c>
      <c r="AB7259" s="17">
        <f>IF(COUNTIF($F$2:F7259,F7259)=1,1,0)</f>
        <v>0</v>
      </c>
    </row>
    <row r="7260" spans="1:28" x14ac:dyDescent="0.2">
      <c r="A7260" s="17">
        <v>7259</v>
      </c>
      <c r="B7260" t="s">
        <v>9412</v>
      </c>
      <c r="C7260" s="18">
        <v>42520</v>
      </c>
      <c r="D7260" s="18">
        <v>42525</v>
      </c>
      <c r="E7260" t="s">
        <v>77</v>
      </c>
      <c r="F7260" t="s">
        <v>6175</v>
      </c>
      <c r="G7260" t="s">
        <v>6176</v>
      </c>
      <c r="H7260" t="s">
        <v>129</v>
      </c>
      <c r="I7260" t="s">
        <v>54</v>
      </c>
      <c r="J7260" t="s">
        <v>7188</v>
      </c>
      <c r="K7260" t="s">
        <v>141</v>
      </c>
      <c r="L7260">
        <v>54880</v>
      </c>
      <c r="M7260" t="s">
        <v>132</v>
      </c>
      <c r="N7260" t="s">
        <v>614</v>
      </c>
      <c r="O7260" t="s">
        <v>73</v>
      </c>
      <c r="P7260" t="s">
        <v>95</v>
      </c>
      <c r="Q7260" t="s">
        <v>615</v>
      </c>
      <c r="R7260" s="19">
        <v>14.7</v>
      </c>
      <c r="S7260" s="17">
        <v>5</v>
      </c>
      <c r="T7260" s="20">
        <v>0</v>
      </c>
      <c r="U7260" s="19">
        <v>3.9689999999999999</v>
      </c>
      <c r="V7260" s="20">
        <f t="shared" si="565"/>
        <v>0.27</v>
      </c>
      <c r="W7260" s="17">
        <f t="shared" si="566"/>
        <v>2016</v>
      </c>
      <c r="X7260" t="str">
        <f t="shared" si="567"/>
        <v>May-2016</v>
      </c>
      <c r="Y7260" s="17">
        <f t="shared" si="568"/>
        <v>5</v>
      </c>
      <c r="Z7260" t="str">
        <f t="shared" si="569"/>
        <v>0% (No Discount)</v>
      </c>
      <c r="AA7260" s="17">
        <f>IF(COUNTIF($B$2:B7260,B7260)=1,1,0)</f>
        <v>0</v>
      </c>
      <c r="AB7260" s="17">
        <f>IF(COUNTIF($F$2:F7260,F7260)=1,1,0)</f>
        <v>0</v>
      </c>
    </row>
    <row r="7261" spans="1:28" x14ac:dyDescent="0.2">
      <c r="A7261" s="17">
        <v>7260</v>
      </c>
      <c r="B7261" t="s">
        <v>9412</v>
      </c>
      <c r="C7261" s="18">
        <v>42520</v>
      </c>
      <c r="D7261" s="18">
        <v>42525</v>
      </c>
      <c r="E7261" t="s">
        <v>77</v>
      </c>
      <c r="F7261" t="s">
        <v>6175</v>
      </c>
      <c r="G7261" t="s">
        <v>6176</v>
      </c>
      <c r="H7261" t="s">
        <v>129</v>
      </c>
      <c r="I7261" t="s">
        <v>54</v>
      </c>
      <c r="J7261" t="s">
        <v>7188</v>
      </c>
      <c r="K7261" t="s">
        <v>141</v>
      </c>
      <c r="L7261">
        <v>54880</v>
      </c>
      <c r="M7261" t="s">
        <v>132</v>
      </c>
      <c r="N7261" t="s">
        <v>3847</v>
      </c>
      <c r="O7261" t="s">
        <v>73</v>
      </c>
      <c r="P7261" t="s">
        <v>117</v>
      </c>
      <c r="Q7261" t="s">
        <v>3848</v>
      </c>
      <c r="R7261" s="19">
        <v>45.36</v>
      </c>
      <c r="S7261" s="17">
        <v>7</v>
      </c>
      <c r="T7261" s="20">
        <v>0</v>
      </c>
      <c r="U7261" s="19">
        <v>21.7728</v>
      </c>
      <c r="V7261" s="20">
        <f t="shared" si="565"/>
        <v>0.48</v>
      </c>
      <c r="W7261" s="17">
        <f t="shared" si="566"/>
        <v>2016</v>
      </c>
      <c r="X7261" t="str">
        <f t="shared" si="567"/>
        <v>May-2016</v>
      </c>
      <c r="Y7261" s="17">
        <f t="shared" si="568"/>
        <v>5</v>
      </c>
      <c r="Z7261" t="str">
        <f t="shared" si="569"/>
        <v>0% (No Discount)</v>
      </c>
      <c r="AA7261" s="17">
        <f>IF(COUNTIF($B$2:B7261,B7261)=1,1,0)</f>
        <v>0</v>
      </c>
      <c r="AB7261" s="17">
        <f>IF(COUNTIF($F$2:F7261,F7261)=1,1,0)</f>
        <v>0</v>
      </c>
    </row>
    <row r="7262" spans="1:28" x14ac:dyDescent="0.2">
      <c r="A7262" s="17">
        <v>7261</v>
      </c>
      <c r="B7262" t="s">
        <v>9412</v>
      </c>
      <c r="C7262" s="18">
        <v>42520</v>
      </c>
      <c r="D7262" s="18">
        <v>42525</v>
      </c>
      <c r="E7262" t="s">
        <v>77</v>
      </c>
      <c r="F7262" t="s">
        <v>6175</v>
      </c>
      <c r="G7262" t="s">
        <v>6176</v>
      </c>
      <c r="H7262" t="s">
        <v>129</v>
      </c>
      <c r="I7262" t="s">
        <v>54</v>
      </c>
      <c r="J7262" t="s">
        <v>7188</v>
      </c>
      <c r="K7262" t="s">
        <v>141</v>
      </c>
      <c r="L7262">
        <v>54880</v>
      </c>
      <c r="M7262" t="s">
        <v>132</v>
      </c>
      <c r="N7262" t="s">
        <v>4274</v>
      </c>
      <c r="O7262" t="s">
        <v>98</v>
      </c>
      <c r="P7262" t="s">
        <v>99</v>
      </c>
      <c r="Q7262" t="s">
        <v>4275</v>
      </c>
      <c r="R7262" s="19">
        <v>125.99</v>
      </c>
      <c r="S7262" s="17">
        <v>1</v>
      </c>
      <c r="T7262" s="20">
        <v>0</v>
      </c>
      <c r="U7262" s="19">
        <v>35.277200000000001</v>
      </c>
      <c r="V7262" s="20">
        <f t="shared" si="565"/>
        <v>0.28000000000000003</v>
      </c>
      <c r="W7262" s="17">
        <f t="shared" si="566"/>
        <v>2016</v>
      </c>
      <c r="X7262" t="str">
        <f t="shared" si="567"/>
        <v>May-2016</v>
      </c>
      <c r="Y7262" s="17">
        <f t="shared" si="568"/>
        <v>5</v>
      </c>
      <c r="Z7262" t="str">
        <f t="shared" si="569"/>
        <v>0% (No Discount)</v>
      </c>
      <c r="AA7262" s="17">
        <f>IF(COUNTIF($B$2:B7262,B7262)=1,1,0)</f>
        <v>0</v>
      </c>
      <c r="AB7262" s="17">
        <f>IF(COUNTIF($F$2:F7262,F7262)=1,1,0)</f>
        <v>0</v>
      </c>
    </row>
    <row r="7263" spans="1:28" x14ac:dyDescent="0.2">
      <c r="A7263" s="17">
        <v>7262</v>
      </c>
      <c r="B7263" t="s">
        <v>9413</v>
      </c>
      <c r="C7263" s="18">
        <v>42896</v>
      </c>
      <c r="D7263" s="18">
        <v>42899</v>
      </c>
      <c r="E7263" t="s">
        <v>50</v>
      </c>
      <c r="F7263" t="s">
        <v>3694</v>
      </c>
      <c r="G7263" t="s">
        <v>3695</v>
      </c>
      <c r="H7263" t="s">
        <v>68</v>
      </c>
      <c r="I7263" t="s">
        <v>54</v>
      </c>
      <c r="J7263" t="s">
        <v>5448</v>
      </c>
      <c r="K7263" t="s">
        <v>70</v>
      </c>
      <c r="L7263">
        <v>91360</v>
      </c>
      <c r="M7263" t="s">
        <v>71</v>
      </c>
      <c r="N7263" t="s">
        <v>7880</v>
      </c>
      <c r="O7263" t="s">
        <v>73</v>
      </c>
      <c r="P7263" t="s">
        <v>95</v>
      </c>
      <c r="Q7263" t="s">
        <v>7881</v>
      </c>
      <c r="R7263" s="19">
        <v>14.7</v>
      </c>
      <c r="S7263" s="17">
        <v>7</v>
      </c>
      <c r="T7263" s="20">
        <v>0</v>
      </c>
      <c r="U7263" s="19">
        <v>4.1159999999999997</v>
      </c>
      <c r="V7263" s="20">
        <f t="shared" si="565"/>
        <v>0.27999999999999997</v>
      </c>
      <c r="W7263" s="17">
        <f t="shared" si="566"/>
        <v>2017</v>
      </c>
      <c r="X7263" t="str">
        <f t="shared" si="567"/>
        <v>Jun-2017</v>
      </c>
      <c r="Y7263" s="17">
        <f t="shared" si="568"/>
        <v>3</v>
      </c>
      <c r="Z7263" t="str">
        <f t="shared" si="569"/>
        <v>0% (No Discount)</v>
      </c>
      <c r="AA7263" s="17">
        <f>IF(COUNTIF($B$2:B7263,B7263)=1,1,0)</f>
        <v>1</v>
      </c>
      <c r="AB7263" s="17">
        <f>IF(COUNTIF($F$2:F7263,F7263)=1,1,0)</f>
        <v>0</v>
      </c>
    </row>
    <row r="7264" spans="1:28" x14ac:dyDescent="0.2">
      <c r="A7264" s="17">
        <v>7263</v>
      </c>
      <c r="B7264" t="s">
        <v>9414</v>
      </c>
      <c r="C7264" s="18">
        <v>43030</v>
      </c>
      <c r="D7264" s="18">
        <v>43036</v>
      </c>
      <c r="E7264" t="s">
        <v>77</v>
      </c>
      <c r="F7264" t="s">
        <v>4272</v>
      </c>
      <c r="G7264" t="s">
        <v>4273</v>
      </c>
      <c r="H7264" t="s">
        <v>68</v>
      </c>
      <c r="I7264" t="s">
        <v>54</v>
      </c>
      <c r="J7264" t="s">
        <v>173</v>
      </c>
      <c r="K7264" t="s">
        <v>174</v>
      </c>
      <c r="L7264">
        <v>19134</v>
      </c>
      <c r="M7264" t="s">
        <v>175</v>
      </c>
      <c r="N7264" t="s">
        <v>275</v>
      </c>
      <c r="O7264" t="s">
        <v>98</v>
      </c>
      <c r="P7264" t="s">
        <v>99</v>
      </c>
      <c r="Q7264" t="s">
        <v>276</v>
      </c>
      <c r="R7264" s="19">
        <v>32.700000000000003</v>
      </c>
      <c r="S7264" s="17">
        <v>5</v>
      </c>
      <c r="T7264" s="20">
        <v>0.4</v>
      </c>
      <c r="U7264" s="19">
        <v>-6.54</v>
      </c>
      <c r="V7264" s="20">
        <f t="shared" si="565"/>
        <v>-0.19999999999999998</v>
      </c>
      <c r="W7264" s="17">
        <f t="shared" si="566"/>
        <v>2017</v>
      </c>
      <c r="X7264" t="str">
        <f t="shared" si="567"/>
        <v>Oct-2017</v>
      </c>
      <c r="Y7264" s="17">
        <f t="shared" si="568"/>
        <v>6</v>
      </c>
      <c r="Z7264" t="str">
        <f t="shared" si="569"/>
        <v>31-40%</v>
      </c>
      <c r="AA7264" s="17">
        <f>IF(COUNTIF($B$2:B7264,B7264)=1,1,0)</f>
        <v>1</v>
      </c>
      <c r="AB7264" s="17">
        <f>IF(COUNTIF($F$2:F7264,F7264)=1,1,0)</f>
        <v>0</v>
      </c>
    </row>
    <row r="7265" spans="1:28" x14ac:dyDescent="0.2">
      <c r="A7265" s="17">
        <v>7264</v>
      </c>
      <c r="B7265" t="s">
        <v>9414</v>
      </c>
      <c r="C7265" s="18">
        <v>43030</v>
      </c>
      <c r="D7265" s="18">
        <v>43036</v>
      </c>
      <c r="E7265" t="s">
        <v>77</v>
      </c>
      <c r="F7265" t="s">
        <v>4272</v>
      </c>
      <c r="G7265" t="s">
        <v>4273</v>
      </c>
      <c r="H7265" t="s">
        <v>68</v>
      </c>
      <c r="I7265" t="s">
        <v>54</v>
      </c>
      <c r="J7265" t="s">
        <v>173</v>
      </c>
      <c r="K7265" t="s">
        <v>174</v>
      </c>
      <c r="L7265">
        <v>19134</v>
      </c>
      <c r="M7265" t="s">
        <v>175</v>
      </c>
      <c r="N7265" t="s">
        <v>7460</v>
      </c>
      <c r="O7265" t="s">
        <v>73</v>
      </c>
      <c r="P7265" t="s">
        <v>200</v>
      </c>
      <c r="Q7265" t="s">
        <v>7461</v>
      </c>
      <c r="R7265" s="19">
        <v>31.68</v>
      </c>
      <c r="S7265" s="17">
        <v>4</v>
      </c>
      <c r="T7265" s="20">
        <v>0.2</v>
      </c>
      <c r="U7265" s="19">
        <v>11.087999999999999</v>
      </c>
      <c r="V7265" s="20">
        <f t="shared" si="565"/>
        <v>0.35</v>
      </c>
      <c r="W7265" s="17">
        <f t="shared" si="566"/>
        <v>2017</v>
      </c>
      <c r="X7265" t="str">
        <f t="shared" si="567"/>
        <v>Oct-2017</v>
      </c>
      <c r="Y7265" s="17">
        <f t="shared" si="568"/>
        <v>6</v>
      </c>
      <c r="Z7265" t="str">
        <f t="shared" si="569"/>
        <v>11-20%</v>
      </c>
      <c r="AA7265" s="17">
        <f>IF(COUNTIF($B$2:B7265,B7265)=1,1,0)</f>
        <v>0</v>
      </c>
      <c r="AB7265" s="17">
        <f>IF(COUNTIF($F$2:F7265,F7265)=1,1,0)</f>
        <v>0</v>
      </c>
    </row>
    <row r="7266" spans="1:28" x14ac:dyDescent="0.2">
      <c r="A7266" s="17">
        <v>7265</v>
      </c>
      <c r="B7266" t="s">
        <v>9415</v>
      </c>
      <c r="C7266" s="18">
        <v>42899</v>
      </c>
      <c r="D7266" s="18">
        <v>42903</v>
      </c>
      <c r="E7266" t="s">
        <v>77</v>
      </c>
      <c r="F7266" t="s">
        <v>414</v>
      </c>
      <c r="G7266" t="s">
        <v>415</v>
      </c>
      <c r="H7266" t="s">
        <v>53</v>
      </c>
      <c r="I7266" t="s">
        <v>54</v>
      </c>
      <c r="J7266" t="s">
        <v>345</v>
      </c>
      <c r="K7266" t="s">
        <v>346</v>
      </c>
      <c r="L7266">
        <v>22153</v>
      </c>
      <c r="M7266" t="s">
        <v>57</v>
      </c>
      <c r="N7266" t="s">
        <v>6424</v>
      </c>
      <c r="O7266" t="s">
        <v>73</v>
      </c>
      <c r="P7266" t="s">
        <v>95</v>
      </c>
      <c r="Q7266" t="s">
        <v>6425</v>
      </c>
      <c r="R7266" s="19">
        <v>181.86</v>
      </c>
      <c r="S7266" s="17">
        <v>7</v>
      </c>
      <c r="T7266" s="20">
        <v>0</v>
      </c>
      <c r="U7266" s="19">
        <v>50.9208</v>
      </c>
      <c r="V7266" s="20">
        <f t="shared" si="565"/>
        <v>0.27999999999999997</v>
      </c>
      <c r="W7266" s="17">
        <f t="shared" si="566"/>
        <v>2017</v>
      </c>
      <c r="X7266" t="str">
        <f t="shared" si="567"/>
        <v>Jun-2017</v>
      </c>
      <c r="Y7266" s="17">
        <f t="shared" si="568"/>
        <v>4</v>
      </c>
      <c r="Z7266" t="str">
        <f t="shared" si="569"/>
        <v>0% (No Discount)</v>
      </c>
      <c r="AA7266" s="17">
        <f>IF(COUNTIF($B$2:B7266,B7266)=1,1,0)</f>
        <v>1</v>
      </c>
      <c r="AB7266" s="17">
        <f>IF(COUNTIF($F$2:F7266,F7266)=1,1,0)</f>
        <v>0</v>
      </c>
    </row>
    <row r="7267" spans="1:28" x14ac:dyDescent="0.2">
      <c r="A7267" s="17">
        <v>7266</v>
      </c>
      <c r="B7267" t="s">
        <v>9416</v>
      </c>
      <c r="C7267" s="18">
        <v>41966</v>
      </c>
      <c r="D7267" s="18">
        <v>41969</v>
      </c>
      <c r="E7267" t="s">
        <v>50</v>
      </c>
      <c r="F7267" t="s">
        <v>3892</v>
      </c>
      <c r="G7267" t="s">
        <v>3893</v>
      </c>
      <c r="H7267" t="s">
        <v>68</v>
      </c>
      <c r="I7267" t="s">
        <v>54</v>
      </c>
      <c r="J7267" t="s">
        <v>211</v>
      </c>
      <c r="K7267" t="s">
        <v>131</v>
      </c>
      <c r="L7267">
        <v>77095</v>
      </c>
      <c r="M7267" t="s">
        <v>132</v>
      </c>
      <c r="N7267" t="s">
        <v>3581</v>
      </c>
      <c r="O7267" t="s">
        <v>59</v>
      </c>
      <c r="P7267" t="s">
        <v>63</v>
      </c>
      <c r="Q7267" t="s">
        <v>3582</v>
      </c>
      <c r="R7267" s="19">
        <v>155.37200000000001</v>
      </c>
      <c r="S7267" s="17">
        <v>2</v>
      </c>
      <c r="T7267" s="20">
        <v>0.3</v>
      </c>
      <c r="U7267" s="19">
        <v>-35.513599999999997</v>
      </c>
      <c r="V7267" s="20">
        <f t="shared" si="565"/>
        <v>-0.22857142857142854</v>
      </c>
      <c r="W7267" s="17">
        <f t="shared" si="566"/>
        <v>2014</v>
      </c>
      <c r="X7267" t="str">
        <f t="shared" si="567"/>
        <v>Nov-2014</v>
      </c>
      <c r="Y7267" s="17">
        <f t="shared" si="568"/>
        <v>3</v>
      </c>
      <c r="Z7267" t="str">
        <f t="shared" si="569"/>
        <v>21-30%</v>
      </c>
      <c r="AA7267" s="17">
        <f>IF(COUNTIF($B$2:B7267,B7267)=1,1,0)</f>
        <v>1</v>
      </c>
      <c r="AB7267" s="17">
        <f>IF(COUNTIF($F$2:F7267,F7267)=1,1,0)</f>
        <v>0</v>
      </c>
    </row>
    <row r="7268" spans="1:28" x14ac:dyDescent="0.2">
      <c r="A7268" s="17">
        <v>7267</v>
      </c>
      <c r="B7268" t="s">
        <v>9417</v>
      </c>
      <c r="C7268" s="18">
        <v>42963</v>
      </c>
      <c r="D7268" s="18">
        <v>42963</v>
      </c>
      <c r="E7268" t="s">
        <v>1320</v>
      </c>
      <c r="F7268" t="s">
        <v>6496</v>
      </c>
      <c r="G7268" t="s">
        <v>6497</v>
      </c>
      <c r="H7268" t="s">
        <v>53</v>
      </c>
      <c r="I7268" t="s">
        <v>54</v>
      </c>
      <c r="J7268" t="s">
        <v>409</v>
      </c>
      <c r="K7268" t="s">
        <v>362</v>
      </c>
      <c r="L7268">
        <v>38401</v>
      </c>
      <c r="M7268" t="s">
        <v>57</v>
      </c>
      <c r="N7268" t="s">
        <v>2079</v>
      </c>
      <c r="O7268" t="s">
        <v>73</v>
      </c>
      <c r="P7268" t="s">
        <v>102</v>
      </c>
      <c r="Q7268" t="s">
        <v>2080</v>
      </c>
      <c r="R7268" s="19">
        <v>13.428000000000001</v>
      </c>
      <c r="S7268" s="17">
        <v>3</v>
      </c>
      <c r="T7268" s="20">
        <v>0.7</v>
      </c>
      <c r="U7268" s="19">
        <v>-11.19</v>
      </c>
      <c r="V7268" s="20">
        <f t="shared" si="565"/>
        <v>-0.83333333333333326</v>
      </c>
      <c r="W7268" s="17">
        <f t="shared" si="566"/>
        <v>2017</v>
      </c>
      <c r="X7268" t="str">
        <f t="shared" si="567"/>
        <v>Aug-2017</v>
      </c>
      <c r="Y7268" s="17">
        <f t="shared" si="568"/>
        <v>0</v>
      </c>
      <c r="Z7268" t="str">
        <f t="shared" si="569"/>
        <v>Over 50%</v>
      </c>
      <c r="AA7268" s="17">
        <f>IF(COUNTIF($B$2:B7268,B7268)=1,1,0)</f>
        <v>1</v>
      </c>
      <c r="AB7268" s="17">
        <f>IF(COUNTIF($F$2:F7268,F7268)=1,1,0)</f>
        <v>0</v>
      </c>
    </row>
    <row r="7269" spans="1:28" x14ac:dyDescent="0.2">
      <c r="A7269" s="17">
        <v>7268</v>
      </c>
      <c r="B7269" t="s">
        <v>9417</v>
      </c>
      <c r="C7269" s="18">
        <v>42963</v>
      </c>
      <c r="D7269" s="18">
        <v>42963</v>
      </c>
      <c r="E7269" t="s">
        <v>1320</v>
      </c>
      <c r="F7269" t="s">
        <v>6496</v>
      </c>
      <c r="G7269" t="s">
        <v>6497</v>
      </c>
      <c r="H7269" t="s">
        <v>53</v>
      </c>
      <c r="I7269" t="s">
        <v>54</v>
      </c>
      <c r="J7269" t="s">
        <v>409</v>
      </c>
      <c r="K7269" t="s">
        <v>362</v>
      </c>
      <c r="L7269">
        <v>38401</v>
      </c>
      <c r="M7269" t="s">
        <v>57</v>
      </c>
      <c r="N7269" t="s">
        <v>4050</v>
      </c>
      <c r="O7269" t="s">
        <v>73</v>
      </c>
      <c r="P7269" t="s">
        <v>86</v>
      </c>
      <c r="Q7269" t="s">
        <v>4051</v>
      </c>
      <c r="R7269" s="19">
        <v>67.135999999999996</v>
      </c>
      <c r="S7269" s="17">
        <v>4</v>
      </c>
      <c r="T7269" s="20">
        <v>0.2</v>
      </c>
      <c r="U7269" s="19">
        <v>-0.83919999999999995</v>
      </c>
      <c r="V7269" s="20">
        <f t="shared" si="565"/>
        <v>-1.2500000000000001E-2</v>
      </c>
      <c r="W7269" s="17">
        <f t="shared" si="566"/>
        <v>2017</v>
      </c>
      <c r="X7269" t="str">
        <f t="shared" si="567"/>
        <v>Aug-2017</v>
      </c>
      <c r="Y7269" s="17">
        <f t="shared" si="568"/>
        <v>0</v>
      </c>
      <c r="Z7269" t="str">
        <f t="shared" si="569"/>
        <v>11-20%</v>
      </c>
      <c r="AA7269" s="17">
        <f>IF(COUNTIF($B$2:B7269,B7269)=1,1,0)</f>
        <v>0</v>
      </c>
      <c r="AB7269" s="17">
        <f>IF(COUNTIF($F$2:F7269,F7269)=1,1,0)</f>
        <v>0</v>
      </c>
    </row>
    <row r="7270" spans="1:28" x14ac:dyDescent="0.2">
      <c r="A7270" s="17">
        <v>7269</v>
      </c>
      <c r="B7270" t="s">
        <v>9418</v>
      </c>
      <c r="C7270" s="18">
        <v>42383</v>
      </c>
      <c r="D7270" s="18">
        <v>42389</v>
      </c>
      <c r="E7270" t="s">
        <v>77</v>
      </c>
      <c r="F7270" t="s">
        <v>1439</v>
      </c>
      <c r="G7270" t="s">
        <v>1440</v>
      </c>
      <c r="H7270" t="s">
        <v>53</v>
      </c>
      <c r="I7270" t="s">
        <v>54</v>
      </c>
      <c r="J7270" t="s">
        <v>114</v>
      </c>
      <c r="K7270" t="s">
        <v>115</v>
      </c>
      <c r="L7270">
        <v>28027</v>
      </c>
      <c r="M7270" t="s">
        <v>57</v>
      </c>
      <c r="N7270" t="s">
        <v>6836</v>
      </c>
      <c r="O7270" t="s">
        <v>73</v>
      </c>
      <c r="P7270" t="s">
        <v>117</v>
      </c>
      <c r="Q7270" t="s">
        <v>6837</v>
      </c>
      <c r="R7270" s="19">
        <v>89.567999999999998</v>
      </c>
      <c r="S7270" s="17">
        <v>2</v>
      </c>
      <c r="T7270" s="20">
        <v>0.2</v>
      </c>
      <c r="U7270" s="19">
        <v>32.468400000000003</v>
      </c>
      <c r="V7270" s="20">
        <f t="shared" si="565"/>
        <v>0.36250000000000004</v>
      </c>
      <c r="W7270" s="17">
        <f t="shared" si="566"/>
        <v>2016</v>
      </c>
      <c r="X7270" t="str">
        <f t="shared" si="567"/>
        <v>Jan-2016</v>
      </c>
      <c r="Y7270" s="17">
        <f t="shared" si="568"/>
        <v>6</v>
      </c>
      <c r="Z7270" t="str">
        <f t="shared" si="569"/>
        <v>11-20%</v>
      </c>
      <c r="AA7270" s="17">
        <f>IF(COUNTIF($B$2:B7270,B7270)=1,1,0)</f>
        <v>1</v>
      </c>
      <c r="AB7270" s="17">
        <f>IF(COUNTIF($F$2:F7270,F7270)=1,1,0)</f>
        <v>0</v>
      </c>
    </row>
    <row r="7271" spans="1:28" x14ac:dyDescent="0.2">
      <c r="A7271" s="17">
        <v>7270</v>
      </c>
      <c r="B7271" t="s">
        <v>9418</v>
      </c>
      <c r="C7271" s="18">
        <v>42383</v>
      </c>
      <c r="D7271" s="18">
        <v>42389</v>
      </c>
      <c r="E7271" t="s">
        <v>77</v>
      </c>
      <c r="F7271" t="s">
        <v>1439</v>
      </c>
      <c r="G7271" t="s">
        <v>1440</v>
      </c>
      <c r="H7271" t="s">
        <v>53</v>
      </c>
      <c r="I7271" t="s">
        <v>54</v>
      </c>
      <c r="J7271" t="s">
        <v>114</v>
      </c>
      <c r="K7271" t="s">
        <v>115</v>
      </c>
      <c r="L7271">
        <v>28027</v>
      </c>
      <c r="M7271" t="s">
        <v>57</v>
      </c>
      <c r="N7271" t="s">
        <v>9419</v>
      </c>
      <c r="O7271" t="s">
        <v>59</v>
      </c>
      <c r="P7271" t="s">
        <v>92</v>
      </c>
      <c r="Q7271" t="s">
        <v>9420</v>
      </c>
      <c r="R7271" s="19">
        <v>315.77600000000001</v>
      </c>
      <c r="S7271" s="17">
        <v>8</v>
      </c>
      <c r="T7271" s="20">
        <v>0.2</v>
      </c>
      <c r="U7271" s="19">
        <v>31.5776</v>
      </c>
      <c r="V7271" s="20">
        <f t="shared" si="565"/>
        <v>9.9999999999999992E-2</v>
      </c>
      <c r="W7271" s="17">
        <f t="shared" si="566"/>
        <v>2016</v>
      </c>
      <c r="X7271" t="str">
        <f t="shared" si="567"/>
        <v>Jan-2016</v>
      </c>
      <c r="Y7271" s="17">
        <f t="shared" si="568"/>
        <v>6</v>
      </c>
      <c r="Z7271" t="str">
        <f t="shared" si="569"/>
        <v>11-20%</v>
      </c>
      <c r="AA7271" s="17">
        <f>IF(COUNTIF($B$2:B7271,B7271)=1,1,0)</f>
        <v>0</v>
      </c>
      <c r="AB7271" s="17">
        <f>IF(COUNTIF($F$2:F7271,F7271)=1,1,0)</f>
        <v>0</v>
      </c>
    </row>
    <row r="7272" spans="1:28" x14ac:dyDescent="0.2">
      <c r="A7272" s="17">
        <v>7271</v>
      </c>
      <c r="B7272" t="s">
        <v>9421</v>
      </c>
      <c r="C7272" s="18">
        <v>42629</v>
      </c>
      <c r="D7272" s="18">
        <v>42635</v>
      </c>
      <c r="E7272" t="s">
        <v>77</v>
      </c>
      <c r="F7272" t="s">
        <v>3975</v>
      </c>
      <c r="G7272" t="s">
        <v>3976</v>
      </c>
      <c r="H7272" t="s">
        <v>68</v>
      </c>
      <c r="I7272" t="s">
        <v>54</v>
      </c>
      <c r="J7272" t="s">
        <v>658</v>
      </c>
      <c r="K7272" t="s">
        <v>70</v>
      </c>
      <c r="L7272">
        <v>95123</v>
      </c>
      <c r="M7272" t="s">
        <v>71</v>
      </c>
      <c r="N7272" t="s">
        <v>4684</v>
      </c>
      <c r="O7272" t="s">
        <v>59</v>
      </c>
      <c r="P7272" t="s">
        <v>60</v>
      </c>
      <c r="Q7272" t="s">
        <v>4685</v>
      </c>
      <c r="R7272" s="19">
        <v>273.666</v>
      </c>
      <c r="S7272" s="17">
        <v>2</v>
      </c>
      <c r="T7272" s="20">
        <v>0.15</v>
      </c>
      <c r="U7272" s="19">
        <v>-12.878399999999999</v>
      </c>
      <c r="V7272" s="20">
        <f t="shared" si="565"/>
        <v>-4.7058823529411764E-2</v>
      </c>
      <c r="W7272" s="17">
        <f t="shared" si="566"/>
        <v>2016</v>
      </c>
      <c r="X7272" t="str">
        <f t="shared" si="567"/>
        <v>Sep-2016</v>
      </c>
      <c r="Y7272" s="17">
        <f t="shared" si="568"/>
        <v>6</v>
      </c>
      <c r="Z7272" t="str">
        <f t="shared" si="569"/>
        <v>11-20%</v>
      </c>
      <c r="AA7272" s="17">
        <f>IF(COUNTIF($B$2:B7272,B7272)=1,1,0)</f>
        <v>1</v>
      </c>
      <c r="AB7272" s="17">
        <f>IF(COUNTIF($F$2:F7272,F7272)=1,1,0)</f>
        <v>0</v>
      </c>
    </row>
    <row r="7273" spans="1:28" x14ac:dyDescent="0.2">
      <c r="A7273" s="17">
        <v>7272</v>
      </c>
      <c r="B7273" t="s">
        <v>9421</v>
      </c>
      <c r="C7273" s="18">
        <v>42629</v>
      </c>
      <c r="D7273" s="18">
        <v>42635</v>
      </c>
      <c r="E7273" t="s">
        <v>77</v>
      </c>
      <c r="F7273" t="s">
        <v>3975</v>
      </c>
      <c r="G7273" t="s">
        <v>3976</v>
      </c>
      <c r="H7273" t="s">
        <v>68</v>
      </c>
      <c r="I7273" t="s">
        <v>54</v>
      </c>
      <c r="J7273" t="s">
        <v>658</v>
      </c>
      <c r="K7273" t="s">
        <v>70</v>
      </c>
      <c r="L7273">
        <v>95123</v>
      </c>
      <c r="M7273" t="s">
        <v>71</v>
      </c>
      <c r="N7273" t="s">
        <v>5331</v>
      </c>
      <c r="O7273" t="s">
        <v>73</v>
      </c>
      <c r="P7273" t="s">
        <v>105</v>
      </c>
      <c r="Q7273" t="s">
        <v>5332</v>
      </c>
      <c r="R7273" s="19">
        <v>17.48</v>
      </c>
      <c r="S7273" s="17">
        <v>4</v>
      </c>
      <c r="T7273" s="20">
        <v>0</v>
      </c>
      <c r="U7273" s="19">
        <v>4.5448000000000004</v>
      </c>
      <c r="V7273" s="20">
        <f t="shared" si="565"/>
        <v>0.26</v>
      </c>
      <c r="W7273" s="17">
        <f t="shared" si="566"/>
        <v>2016</v>
      </c>
      <c r="X7273" t="str">
        <f t="shared" si="567"/>
        <v>Sep-2016</v>
      </c>
      <c r="Y7273" s="17">
        <f t="shared" si="568"/>
        <v>6</v>
      </c>
      <c r="Z7273" t="str">
        <f t="shared" si="569"/>
        <v>0% (No Discount)</v>
      </c>
      <c r="AA7273" s="17">
        <f>IF(COUNTIF($B$2:B7273,B7273)=1,1,0)</f>
        <v>0</v>
      </c>
      <c r="AB7273" s="17">
        <f>IF(COUNTIF($F$2:F7273,F7273)=1,1,0)</f>
        <v>0</v>
      </c>
    </row>
    <row r="7274" spans="1:28" x14ac:dyDescent="0.2">
      <c r="A7274" s="17">
        <v>7273</v>
      </c>
      <c r="B7274" t="s">
        <v>9422</v>
      </c>
      <c r="C7274" s="18">
        <v>42653</v>
      </c>
      <c r="D7274" s="18">
        <v>42657</v>
      </c>
      <c r="E7274" t="s">
        <v>77</v>
      </c>
      <c r="F7274" t="s">
        <v>3633</v>
      </c>
      <c r="G7274" t="s">
        <v>3634</v>
      </c>
      <c r="H7274" t="s">
        <v>68</v>
      </c>
      <c r="I7274" t="s">
        <v>54</v>
      </c>
      <c r="J7274" t="s">
        <v>4524</v>
      </c>
      <c r="K7274" t="s">
        <v>115</v>
      </c>
      <c r="L7274">
        <v>27405</v>
      </c>
      <c r="M7274" t="s">
        <v>57</v>
      </c>
      <c r="N7274" t="s">
        <v>1991</v>
      </c>
      <c r="O7274" t="s">
        <v>73</v>
      </c>
      <c r="P7274" t="s">
        <v>606</v>
      </c>
      <c r="Q7274" t="s">
        <v>1992</v>
      </c>
      <c r="R7274" s="19">
        <v>20.608000000000001</v>
      </c>
      <c r="S7274" s="17">
        <v>2</v>
      </c>
      <c r="T7274" s="20">
        <v>0.2</v>
      </c>
      <c r="U7274" s="19">
        <v>-4.3792</v>
      </c>
      <c r="V7274" s="20">
        <f t="shared" si="565"/>
        <v>-0.21249999999999999</v>
      </c>
      <c r="W7274" s="17">
        <f t="shared" si="566"/>
        <v>2016</v>
      </c>
      <c r="X7274" t="str">
        <f t="shared" si="567"/>
        <v>Oct-2016</v>
      </c>
      <c r="Y7274" s="17">
        <f t="shared" si="568"/>
        <v>4</v>
      </c>
      <c r="Z7274" t="str">
        <f t="shared" si="569"/>
        <v>11-20%</v>
      </c>
      <c r="AA7274" s="17">
        <f>IF(COUNTIF($B$2:B7274,B7274)=1,1,0)</f>
        <v>1</v>
      </c>
      <c r="AB7274" s="17">
        <f>IF(COUNTIF($F$2:F7274,F7274)=1,1,0)</f>
        <v>0</v>
      </c>
    </row>
    <row r="7275" spans="1:28" x14ac:dyDescent="0.2">
      <c r="A7275" s="17">
        <v>7274</v>
      </c>
      <c r="B7275" t="s">
        <v>9422</v>
      </c>
      <c r="C7275" s="18">
        <v>42653</v>
      </c>
      <c r="D7275" s="18">
        <v>42657</v>
      </c>
      <c r="E7275" t="s">
        <v>77</v>
      </c>
      <c r="F7275" t="s">
        <v>3633</v>
      </c>
      <c r="G7275" t="s">
        <v>3634</v>
      </c>
      <c r="H7275" t="s">
        <v>68</v>
      </c>
      <c r="I7275" t="s">
        <v>54</v>
      </c>
      <c r="J7275" t="s">
        <v>4524</v>
      </c>
      <c r="K7275" t="s">
        <v>115</v>
      </c>
      <c r="L7275">
        <v>27405</v>
      </c>
      <c r="M7275" t="s">
        <v>57</v>
      </c>
      <c r="N7275" t="s">
        <v>1052</v>
      </c>
      <c r="O7275" t="s">
        <v>73</v>
      </c>
      <c r="P7275" t="s">
        <v>102</v>
      </c>
      <c r="Q7275" t="s">
        <v>1053</v>
      </c>
      <c r="R7275" s="19">
        <v>4.0949999999999998</v>
      </c>
      <c r="S7275" s="17">
        <v>3</v>
      </c>
      <c r="T7275" s="20">
        <v>0.7</v>
      </c>
      <c r="U7275" s="19">
        <v>-2.73</v>
      </c>
      <c r="V7275" s="20">
        <f t="shared" si="565"/>
        <v>-0.66666666666666674</v>
      </c>
      <c r="W7275" s="17">
        <f t="shared" si="566"/>
        <v>2016</v>
      </c>
      <c r="X7275" t="str">
        <f t="shared" si="567"/>
        <v>Oct-2016</v>
      </c>
      <c r="Y7275" s="17">
        <f t="shared" si="568"/>
        <v>4</v>
      </c>
      <c r="Z7275" t="str">
        <f t="shared" si="569"/>
        <v>Over 50%</v>
      </c>
      <c r="AA7275" s="17">
        <f>IF(COUNTIF($B$2:B7275,B7275)=1,1,0)</f>
        <v>0</v>
      </c>
      <c r="AB7275" s="17">
        <f>IF(COUNTIF($F$2:F7275,F7275)=1,1,0)</f>
        <v>0</v>
      </c>
    </row>
    <row r="7276" spans="1:28" x14ac:dyDescent="0.2">
      <c r="A7276" s="17">
        <v>7275</v>
      </c>
      <c r="B7276" t="s">
        <v>9423</v>
      </c>
      <c r="C7276" s="18">
        <v>42321</v>
      </c>
      <c r="D7276" s="18">
        <v>42325</v>
      </c>
      <c r="E7276" t="s">
        <v>77</v>
      </c>
      <c r="F7276" t="s">
        <v>5187</v>
      </c>
      <c r="G7276" t="s">
        <v>5188</v>
      </c>
      <c r="H7276" t="s">
        <v>129</v>
      </c>
      <c r="I7276" t="s">
        <v>54</v>
      </c>
      <c r="J7276" t="s">
        <v>8066</v>
      </c>
      <c r="K7276" t="s">
        <v>1794</v>
      </c>
      <c r="L7276">
        <v>59601</v>
      </c>
      <c r="M7276" t="s">
        <v>71</v>
      </c>
      <c r="N7276" t="s">
        <v>6383</v>
      </c>
      <c r="O7276" t="s">
        <v>98</v>
      </c>
      <c r="P7276" t="s">
        <v>99</v>
      </c>
      <c r="Q7276" t="s">
        <v>6384</v>
      </c>
      <c r="R7276" s="19">
        <v>339.96</v>
      </c>
      <c r="S7276" s="17">
        <v>5</v>
      </c>
      <c r="T7276" s="20">
        <v>0.2</v>
      </c>
      <c r="U7276" s="19">
        <v>42.494999999999997</v>
      </c>
      <c r="V7276" s="20">
        <f t="shared" si="565"/>
        <v>0.125</v>
      </c>
      <c r="W7276" s="17">
        <f t="shared" si="566"/>
        <v>2015</v>
      </c>
      <c r="X7276" t="str">
        <f t="shared" si="567"/>
        <v>Nov-2015</v>
      </c>
      <c r="Y7276" s="17">
        <f t="shared" si="568"/>
        <v>4</v>
      </c>
      <c r="Z7276" t="str">
        <f t="shared" si="569"/>
        <v>11-20%</v>
      </c>
      <c r="AA7276" s="17">
        <f>IF(COUNTIF($B$2:B7276,B7276)=1,1,0)</f>
        <v>1</v>
      </c>
      <c r="AB7276" s="17">
        <f>IF(COUNTIF($F$2:F7276,F7276)=1,1,0)</f>
        <v>0</v>
      </c>
    </row>
    <row r="7277" spans="1:28" x14ac:dyDescent="0.2">
      <c r="A7277" s="17">
        <v>7276</v>
      </c>
      <c r="B7277" t="s">
        <v>9423</v>
      </c>
      <c r="C7277" s="18">
        <v>42321</v>
      </c>
      <c r="D7277" s="18">
        <v>42325</v>
      </c>
      <c r="E7277" t="s">
        <v>77</v>
      </c>
      <c r="F7277" t="s">
        <v>5187</v>
      </c>
      <c r="G7277" t="s">
        <v>5188</v>
      </c>
      <c r="H7277" t="s">
        <v>129</v>
      </c>
      <c r="I7277" t="s">
        <v>54</v>
      </c>
      <c r="J7277" t="s">
        <v>8066</v>
      </c>
      <c r="K7277" t="s">
        <v>1794</v>
      </c>
      <c r="L7277">
        <v>59601</v>
      </c>
      <c r="M7277" t="s">
        <v>71</v>
      </c>
      <c r="N7277" t="s">
        <v>2555</v>
      </c>
      <c r="O7277" t="s">
        <v>59</v>
      </c>
      <c r="P7277" t="s">
        <v>92</v>
      </c>
      <c r="Q7277" t="s">
        <v>2556</v>
      </c>
      <c r="R7277" s="19">
        <v>63.98</v>
      </c>
      <c r="S7277" s="17">
        <v>7</v>
      </c>
      <c r="T7277" s="20">
        <v>0</v>
      </c>
      <c r="U7277" s="19">
        <v>21.7532</v>
      </c>
      <c r="V7277" s="20">
        <f t="shared" si="565"/>
        <v>0.34</v>
      </c>
      <c r="W7277" s="17">
        <f t="shared" si="566"/>
        <v>2015</v>
      </c>
      <c r="X7277" t="str">
        <f t="shared" si="567"/>
        <v>Nov-2015</v>
      </c>
      <c r="Y7277" s="17">
        <f t="shared" si="568"/>
        <v>4</v>
      </c>
      <c r="Z7277" t="str">
        <f t="shared" si="569"/>
        <v>0% (No Discount)</v>
      </c>
      <c r="AA7277" s="17">
        <f>IF(COUNTIF($B$2:B7277,B7277)=1,1,0)</f>
        <v>0</v>
      </c>
      <c r="AB7277" s="17">
        <f>IF(COUNTIF($F$2:F7277,F7277)=1,1,0)</f>
        <v>0</v>
      </c>
    </row>
    <row r="7278" spans="1:28" x14ac:dyDescent="0.2">
      <c r="A7278" s="17">
        <v>7277</v>
      </c>
      <c r="B7278" t="s">
        <v>9424</v>
      </c>
      <c r="C7278" s="18">
        <v>41945</v>
      </c>
      <c r="D7278" s="18">
        <v>41949</v>
      </c>
      <c r="E7278" t="s">
        <v>77</v>
      </c>
      <c r="F7278" t="s">
        <v>3823</v>
      </c>
      <c r="G7278" t="s">
        <v>3824</v>
      </c>
      <c r="H7278" t="s">
        <v>129</v>
      </c>
      <c r="I7278" t="s">
        <v>54</v>
      </c>
      <c r="J7278" t="s">
        <v>80</v>
      </c>
      <c r="K7278" t="s">
        <v>81</v>
      </c>
      <c r="L7278">
        <v>33311</v>
      </c>
      <c r="M7278" t="s">
        <v>57</v>
      </c>
      <c r="N7278" t="s">
        <v>5510</v>
      </c>
      <c r="O7278" t="s">
        <v>98</v>
      </c>
      <c r="P7278" t="s">
        <v>188</v>
      </c>
      <c r="Q7278" t="s">
        <v>5511</v>
      </c>
      <c r="R7278" s="19">
        <v>799.92</v>
      </c>
      <c r="S7278" s="17">
        <v>10</v>
      </c>
      <c r="T7278" s="20">
        <v>0.2</v>
      </c>
      <c r="U7278" s="19">
        <v>239.976</v>
      </c>
      <c r="V7278" s="20">
        <f t="shared" si="565"/>
        <v>0.3</v>
      </c>
      <c r="W7278" s="17">
        <f t="shared" si="566"/>
        <v>2014</v>
      </c>
      <c r="X7278" t="str">
        <f t="shared" si="567"/>
        <v>Nov-2014</v>
      </c>
      <c r="Y7278" s="17">
        <f t="shared" si="568"/>
        <v>4</v>
      </c>
      <c r="Z7278" t="str">
        <f t="shared" si="569"/>
        <v>11-20%</v>
      </c>
      <c r="AA7278" s="17">
        <f>IF(COUNTIF($B$2:B7278,B7278)=1,1,0)</f>
        <v>1</v>
      </c>
      <c r="AB7278" s="17">
        <f>IF(COUNTIF($F$2:F7278,F7278)=1,1,0)</f>
        <v>0</v>
      </c>
    </row>
    <row r="7279" spans="1:28" x14ac:dyDescent="0.2">
      <c r="A7279" s="17">
        <v>7278</v>
      </c>
      <c r="B7279" t="s">
        <v>9425</v>
      </c>
      <c r="C7279" s="18">
        <v>42570</v>
      </c>
      <c r="D7279" s="18">
        <v>42572</v>
      </c>
      <c r="E7279" t="s">
        <v>215</v>
      </c>
      <c r="F7279" t="s">
        <v>3642</v>
      </c>
      <c r="G7279" t="s">
        <v>3643</v>
      </c>
      <c r="H7279" t="s">
        <v>129</v>
      </c>
      <c r="I7279" t="s">
        <v>54</v>
      </c>
      <c r="J7279" t="s">
        <v>154</v>
      </c>
      <c r="K7279" t="s">
        <v>70</v>
      </c>
      <c r="L7279">
        <v>94110</v>
      </c>
      <c r="M7279" t="s">
        <v>71</v>
      </c>
      <c r="N7279" t="s">
        <v>9218</v>
      </c>
      <c r="O7279" t="s">
        <v>98</v>
      </c>
      <c r="P7279" t="s">
        <v>99</v>
      </c>
      <c r="Q7279" t="s">
        <v>9219</v>
      </c>
      <c r="R7279" s="19">
        <v>35.984000000000002</v>
      </c>
      <c r="S7279" s="17">
        <v>2</v>
      </c>
      <c r="T7279" s="20">
        <v>0.2</v>
      </c>
      <c r="U7279" s="19">
        <v>4.4980000000000002</v>
      </c>
      <c r="V7279" s="20">
        <f t="shared" si="565"/>
        <v>0.125</v>
      </c>
      <c r="W7279" s="17">
        <f t="shared" si="566"/>
        <v>2016</v>
      </c>
      <c r="X7279" t="str">
        <f t="shared" si="567"/>
        <v>Jul-2016</v>
      </c>
      <c r="Y7279" s="17">
        <f t="shared" si="568"/>
        <v>2</v>
      </c>
      <c r="Z7279" t="str">
        <f t="shared" si="569"/>
        <v>11-20%</v>
      </c>
      <c r="AA7279" s="17">
        <f>IF(COUNTIF($B$2:B7279,B7279)=1,1,0)</f>
        <v>1</v>
      </c>
      <c r="AB7279" s="17">
        <f>IF(COUNTIF($F$2:F7279,F7279)=1,1,0)</f>
        <v>0</v>
      </c>
    </row>
    <row r="7280" spans="1:28" x14ac:dyDescent="0.2">
      <c r="A7280" s="17">
        <v>7279</v>
      </c>
      <c r="B7280" t="s">
        <v>9425</v>
      </c>
      <c r="C7280" s="18">
        <v>42570</v>
      </c>
      <c r="D7280" s="18">
        <v>42572</v>
      </c>
      <c r="E7280" t="s">
        <v>215</v>
      </c>
      <c r="F7280" t="s">
        <v>3642</v>
      </c>
      <c r="G7280" t="s">
        <v>3643</v>
      </c>
      <c r="H7280" t="s">
        <v>129</v>
      </c>
      <c r="I7280" t="s">
        <v>54</v>
      </c>
      <c r="J7280" t="s">
        <v>154</v>
      </c>
      <c r="K7280" t="s">
        <v>70</v>
      </c>
      <c r="L7280">
        <v>94110</v>
      </c>
      <c r="M7280" t="s">
        <v>71</v>
      </c>
      <c r="N7280" t="s">
        <v>5362</v>
      </c>
      <c r="O7280" t="s">
        <v>98</v>
      </c>
      <c r="P7280" t="s">
        <v>188</v>
      </c>
      <c r="Q7280" t="s">
        <v>5363</v>
      </c>
      <c r="R7280" s="19">
        <v>389.97</v>
      </c>
      <c r="S7280" s="17">
        <v>3</v>
      </c>
      <c r="T7280" s="20">
        <v>0</v>
      </c>
      <c r="U7280" s="19">
        <v>132.5898</v>
      </c>
      <c r="V7280" s="20">
        <f t="shared" si="565"/>
        <v>0.33999999999999997</v>
      </c>
      <c r="W7280" s="17">
        <f t="shared" si="566"/>
        <v>2016</v>
      </c>
      <c r="X7280" t="str">
        <f t="shared" si="567"/>
        <v>Jul-2016</v>
      </c>
      <c r="Y7280" s="17">
        <f t="shared" si="568"/>
        <v>2</v>
      </c>
      <c r="Z7280" t="str">
        <f t="shared" si="569"/>
        <v>0% (No Discount)</v>
      </c>
      <c r="AA7280" s="17">
        <f>IF(COUNTIF($B$2:B7280,B7280)=1,1,0)</f>
        <v>0</v>
      </c>
      <c r="AB7280" s="17">
        <f>IF(COUNTIF($F$2:F7280,F7280)=1,1,0)</f>
        <v>0</v>
      </c>
    </row>
    <row r="7281" spans="1:28" x14ac:dyDescent="0.2">
      <c r="A7281" s="17">
        <v>7280</v>
      </c>
      <c r="B7281" t="s">
        <v>9426</v>
      </c>
      <c r="C7281" s="18">
        <v>42504</v>
      </c>
      <c r="D7281" s="18">
        <v>42504</v>
      </c>
      <c r="E7281" t="s">
        <v>1320</v>
      </c>
      <c r="F7281" t="s">
        <v>2203</v>
      </c>
      <c r="G7281" t="s">
        <v>2204</v>
      </c>
      <c r="H7281" t="s">
        <v>68</v>
      </c>
      <c r="I7281" t="s">
        <v>54</v>
      </c>
      <c r="J7281" t="s">
        <v>7836</v>
      </c>
      <c r="K7281" t="s">
        <v>337</v>
      </c>
      <c r="L7281">
        <v>85364</v>
      </c>
      <c r="M7281" t="s">
        <v>71</v>
      </c>
      <c r="N7281" t="s">
        <v>936</v>
      </c>
      <c r="O7281" t="s">
        <v>98</v>
      </c>
      <c r="P7281" t="s">
        <v>188</v>
      </c>
      <c r="Q7281" t="s">
        <v>1816</v>
      </c>
      <c r="R7281" s="19">
        <v>185.52799999999999</v>
      </c>
      <c r="S7281" s="17">
        <v>7</v>
      </c>
      <c r="T7281" s="20">
        <v>0.2</v>
      </c>
      <c r="U7281" s="19">
        <v>48.701099999999997</v>
      </c>
      <c r="V7281" s="20">
        <f t="shared" si="565"/>
        <v>0.26250000000000001</v>
      </c>
      <c r="W7281" s="17">
        <f t="shared" si="566"/>
        <v>2016</v>
      </c>
      <c r="X7281" t="str">
        <f t="shared" si="567"/>
        <v>May-2016</v>
      </c>
      <c r="Y7281" s="17">
        <f t="shared" si="568"/>
        <v>0</v>
      </c>
      <c r="Z7281" t="str">
        <f t="shared" si="569"/>
        <v>11-20%</v>
      </c>
      <c r="AA7281" s="17">
        <f>IF(COUNTIF($B$2:B7281,B7281)=1,1,0)</f>
        <v>1</v>
      </c>
      <c r="AB7281" s="17">
        <f>IF(COUNTIF($F$2:F7281,F7281)=1,1,0)</f>
        <v>0</v>
      </c>
    </row>
    <row r="7282" spans="1:28" x14ac:dyDescent="0.2">
      <c r="A7282" s="17">
        <v>7281</v>
      </c>
      <c r="B7282" t="s">
        <v>9427</v>
      </c>
      <c r="C7282" s="18">
        <v>42056</v>
      </c>
      <c r="D7282" s="18">
        <v>42062</v>
      </c>
      <c r="E7282" t="s">
        <v>77</v>
      </c>
      <c r="F7282" t="s">
        <v>5537</v>
      </c>
      <c r="G7282" t="s">
        <v>5538</v>
      </c>
      <c r="H7282" t="s">
        <v>53</v>
      </c>
      <c r="I7282" t="s">
        <v>54</v>
      </c>
      <c r="J7282" t="s">
        <v>409</v>
      </c>
      <c r="K7282" t="s">
        <v>2769</v>
      </c>
      <c r="L7282">
        <v>21044</v>
      </c>
      <c r="M7282" t="s">
        <v>175</v>
      </c>
      <c r="N7282" t="s">
        <v>1774</v>
      </c>
      <c r="O7282" t="s">
        <v>73</v>
      </c>
      <c r="P7282" t="s">
        <v>102</v>
      </c>
      <c r="Q7282" t="s">
        <v>1775</v>
      </c>
      <c r="R7282" s="19">
        <v>2541.98</v>
      </c>
      <c r="S7282" s="17">
        <v>2</v>
      </c>
      <c r="T7282" s="20">
        <v>0</v>
      </c>
      <c r="U7282" s="19">
        <v>1270.99</v>
      </c>
      <c r="V7282" s="20">
        <f t="shared" si="565"/>
        <v>0.5</v>
      </c>
      <c r="W7282" s="17">
        <f t="shared" si="566"/>
        <v>2015</v>
      </c>
      <c r="X7282" t="str">
        <f t="shared" si="567"/>
        <v>Feb-2015</v>
      </c>
      <c r="Y7282" s="17">
        <f t="shared" si="568"/>
        <v>6</v>
      </c>
      <c r="Z7282" t="str">
        <f t="shared" si="569"/>
        <v>0% (No Discount)</v>
      </c>
      <c r="AA7282" s="17">
        <f>IF(COUNTIF($B$2:B7282,B7282)=1,1,0)</f>
        <v>1</v>
      </c>
      <c r="AB7282" s="17">
        <f>IF(COUNTIF($F$2:F7282,F7282)=1,1,0)</f>
        <v>0</v>
      </c>
    </row>
    <row r="7283" spans="1:28" x14ac:dyDescent="0.2">
      <c r="A7283" s="17">
        <v>7282</v>
      </c>
      <c r="B7283" t="s">
        <v>9428</v>
      </c>
      <c r="C7283" s="18">
        <v>43024</v>
      </c>
      <c r="D7283" s="18">
        <v>43029</v>
      </c>
      <c r="E7283" t="s">
        <v>77</v>
      </c>
      <c r="F7283" t="s">
        <v>6405</v>
      </c>
      <c r="G7283" t="s">
        <v>6406</v>
      </c>
      <c r="H7283" t="s">
        <v>129</v>
      </c>
      <c r="I7283" t="s">
        <v>54</v>
      </c>
      <c r="J7283" t="s">
        <v>7836</v>
      </c>
      <c r="K7283" t="s">
        <v>337</v>
      </c>
      <c r="L7283">
        <v>85364</v>
      </c>
      <c r="M7283" t="s">
        <v>71</v>
      </c>
      <c r="N7283" t="s">
        <v>902</v>
      </c>
      <c r="O7283" t="s">
        <v>98</v>
      </c>
      <c r="P7283" t="s">
        <v>711</v>
      </c>
      <c r="Q7283" t="s">
        <v>903</v>
      </c>
      <c r="R7283" s="19">
        <v>599.98500000000001</v>
      </c>
      <c r="S7283" s="17">
        <v>5</v>
      </c>
      <c r="T7283" s="20">
        <v>0.7</v>
      </c>
      <c r="U7283" s="19">
        <v>-479.988</v>
      </c>
      <c r="V7283" s="20">
        <f t="shared" si="565"/>
        <v>-0.79999999999999993</v>
      </c>
      <c r="W7283" s="17">
        <f t="shared" si="566"/>
        <v>2017</v>
      </c>
      <c r="X7283" t="str">
        <f t="shared" si="567"/>
        <v>Oct-2017</v>
      </c>
      <c r="Y7283" s="17">
        <f t="shared" si="568"/>
        <v>5</v>
      </c>
      <c r="Z7283" t="str">
        <f t="shared" si="569"/>
        <v>Over 50%</v>
      </c>
      <c r="AA7283" s="17">
        <f>IF(COUNTIF($B$2:B7283,B7283)=1,1,0)</f>
        <v>1</v>
      </c>
      <c r="AB7283" s="17">
        <f>IF(COUNTIF($F$2:F7283,F7283)=1,1,0)</f>
        <v>0</v>
      </c>
    </row>
    <row r="7284" spans="1:28" x14ac:dyDescent="0.2">
      <c r="A7284" s="17">
        <v>7283</v>
      </c>
      <c r="B7284" t="s">
        <v>9429</v>
      </c>
      <c r="C7284" s="18">
        <v>42908</v>
      </c>
      <c r="D7284" s="18">
        <v>42915</v>
      </c>
      <c r="E7284" t="s">
        <v>77</v>
      </c>
      <c r="F7284" t="s">
        <v>2517</v>
      </c>
      <c r="G7284" t="s">
        <v>2518</v>
      </c>
      <c r="H7284" t="s">
        <v>53</v>
      </c>
      <c r="I7284" t="s">
        <v>54</v>
      </c>
      <c r="J7284" t="s">
        <v>330</v>
      </c>
      <c r="K7284" t="s">
        <v>238</v>
      </c>
      <c r="L7284">
        <v>60653</v>
      </c>
      <c r="M7284" t="s">
        <v>132</v>
      </c>
      <c r="N7284" t="s">
        <v>3465</v>
      </c>
      <c r="O7284" t="s">
        <v>73</v>
      </c>
      <c r="P7284" t="s">
        <v>102</v>
      </c>
      <c r="Q7284" t="s">
        <v>3466</v>
      </c>
      <c r="R7284" s="19">
        <v>3.036</v>
      </c>
      <c r="S7284" s="17">
        <v>3</v>
      </c>
      <c r="T7284" s="20">
        <v>0.8</v>
      </c>
      <c r="U7284" s="19">
        <v>-5.0094000000000003</v>
      </c>
      <c r="V7284" s="20">
        <f t="shared" si="565"/>
        <v>-1.6500000000000001</v>
      </c>
      <c r="W7284" s="17">
        <f t="shared" si="566"/>
        <v>2017</v>
      </c>
      <c r="X7284" t="str">
        <f t="shared" si="567"/>
        <v>Jun-2017</v>
      </c>
      <c r="Y7284" s="17">
        <f t="shared" si="568"/>
        <v>7</v>
      </c>
      <c r="Z7284" t="str">
        <f t="shared" si="569"/>
        <v>Over 50%</v>
      </c>
      <c r="AA7284" s="17">
        <f>IF(COUNTIF($B$2:B7284,B7284)=1,1,0)</f>
        <v>1</v>
      </c>
      <c r="AB7284" s="17">
        <f>IF(COUNTIF($F$2:F7284,F7284)=1,1,0)</f>
        <v>0</v>
      </c>
    </row>
    <row r="7285" spans="1:28" x14ac:dyDescent="0.2">
      <c r="A7285" s="17">
        <v>7284</v>
      </c>
      <c r="B7285" t="s">
        <v>9430</v>
      </c>
      <c r="C7285" s="18">
        <v>42987</v>
      </c>
      <c r="D7285" s="18">
        <v>42991</v>
      </c>
      <c r="E7285" t="s">
        <v>77</v>
      </c>
      <c r="F7285" t="s">
        <v>842</v>
      </c>
      <c r="G7285" t="s">
        <v>843</v>
      </c>
      <c r="H7285" t="s">
        <v>53</v>
      </c>
      <c r="I7285" t="s">
        <v>54</v>
      </c>
      <c r="J7285" t="s">
        <v>2212</v>
      </c>
      <c r="K7285" t="s">
        <v>525</v>
      </c>
      <c r="L7285">
        <v>44105</v>
      </c>
      <c r="M7285" t="s">
        <v>175</v>
      </c>
      <c r="N7285" t="s">
        <v>1276</v>
      </c>
      <c r="O7285" t="s">
        <v>73</v>
      </c>
      <c r="P7285" t="s">
        <v>95</v>
      </c>
      <c r="Q7285" t="s">
        <v>1277</v>
      </c>
      <c r="R7285" s="19">
        <v>25.92</v>
      </c>
      <c r="S7285" s="17">
        <v>5</v>
      </c>
      <c r="T7285" s="20">
        <v>0.2</v>
      </c>
      <c r="U7285" s="19">
        <v>3.8879999999999999</v>
      </c>
      <c r="V7285" s="20">
        <f t="shared" si="565"/>
        <v>0.15</v>
      </c>
      <c r="W7285" s="17">
        <f t="shared" si="566"/>
        <v>2017</v>
      </c>
      <c r="X7285" t="str">
        <f t="shared" si="567"/>
        <v>Sep-2017</v>
      </c>
      <c r="Y7285" s="17">
        <f t="shared" si="568"/>
        <v>4</v>
      </c>
      <c r="Z7285" t="str">
        <f t="shared" si="569"/>
        <v>11-20%</v>
      </c>
      <c r="AA7285" s="17">
        <f>IF(COUNTIF($B$2:B7285,B7285)=1,1,0)</f>
        <v>1</v>
      </c>
      <c r="AB7285" s="17">
        <f>IF(COUNTIF($F$2:F7285,F7285)=1,1,0)</f>
        <v>0</v>
      </c>
    </row>
    <row r="7286" spans="1:28" x14ac:dyDescent="0.2">
      <c r="A7286" s="17">
        <v>7285</v>
      </c>
      <c r="B7286" t="s">
        <v>9430</v>
      </c>
      <c r="C7286" s="18">
        <v>42987</v>
      </c>
      <c r="D7286" s="18">
        <v>42991</v>
      </c>
      <c r="E7286" t="s">
        <v>77</v>
      </c>
      <c r="F7286" t="s">
        <v>842</v>
      </c>
      <c r="G7286" t="s">
        <v>843</v>
      </c>
      <c r="H7286" t="s">
        <v>53</v>
      </c>
      <c r="I7286" t="s">
        <v>54</v>
      </c>
      <c r="J7286" t="s">
        <v>2212</v>
      </c>
      <c r="K7286" t="s">
        <v>525</v>
      </c>
      <c r="L7286">
        <v>44105</v>
      </c>
      <c r="M7286" t="s">
        <v>175</v>
      </c>
      <c r="N7286" t="s">
        <v>1890</v>
      </c>
      <c r="O7286" t="s">
        <v>59</v>
      </c>
      <c r="P7286" t="s">
        <v>92</v>
      </c>
      <c r="Q7286" t="s">
        <v>1891</v>
      </c>
      <c r="R7286" s="19">
        <v>66.111999999999995</v>
      </c>
      <c r="S7286" s="17">
        <v>2</v>
      </c>
      <c r="T7286" s="20">
        <v>0.2</v>
      </c>
      <c r="U7286" s="19">
        <v>-9.0904000000000007</v>
      </c>
      <c r="V7286" s="20">
        <f t="shared" si="565"/>
        <v>-0.13750000000000001</v>
      </c>
      <c r="W7286" s="17">
        <f t="shared" si="566"/>
        <v>2017</v>
      </c>
      <c r="X7286" t="str">
        <f t="shared" si="567"/>
        <v>Sep-2017</v>
      </c>
      <c r="Y7286" s="17">
        <f t="shared" si="568"/>
        <v>4</v>
      </c>
      <c r="Z7286" t="str">
        <f t="shared" si="569"/>
        <v>11-20%</v>
      </c>
      <c r="AA7286" s="17">
        <f>IF(COUNTIF($B$2:B7286,B7286)=1,1,0)</f>
        <v>0</v>
      </c>
      <c r="AB7286" s="17">
        <f>IF(COUNTIF($F$2:F7286,F7286)=1,1,0)</f>
        <v>0</v>
      </c>
    </row>
    <row r="7287" spans="1:28" x14ac:dyDescent="0.2">
      <c r="A7287" s="17">
        <v>7286</v>
      </c>
      <c r="B7287" t="s">
        <v>9431</v>
      </c>
      <c r="C7287" s="18">
        <v>43022</v>
      </c>
      <c r="D7287" s="18">
        <v>43027</v>
      </c>
      <c r="E7287" t="s">
        <v>77</v>
      </c>
      <c r="F7287" t="s">
        <v>2681</v>
      </c>
      <c r="G7287" t="s">
        <v>2682</v>
      </c>
      <c r="H7287" t="s">
        <v>53</v>
      </c>
      <c r="I7287" t="s">
        <v>54</v>
      </c>
      <c r="J7287" t="s">
        <v>154</v>
      </c>
      <c r="K7287" t="s">
        <v>70</v>
      </c>
      <c r="L7287">
        <v>94110</v>
      </c>
      <c r="M7287" t="s">
        <v>71</v>
      </c>
      <c r="N7287" t="s">
        <v>2237</v>
      </c>
      <c r="O7287" t="s">
        <v>98</v>
      </c>
      <c r="P7287" t="s">
        <v>188</v>
      </c>
      <c r="Q7287" t="s">
        <v>2238</v>
      </c>
      <c r="R7287" s="19">
        <v>46.36</v>
      </c>
      <c r="S7287" s="17">
        <v>4</v>
      </c>
      <c r="T7287" s="20">
        <v>0</v>
      </c>
      <c r="U7287" s="19">
        <v>15.2988</v>
      </c>
      <c r="V7287" s="20">
        <f t="shared" si="565"/>
        <v>0.33</v>
      </c>
      <c r="W7287" s="17">
        <f t="shared" si="566"/>
        <v>2017</v>
      </c>
      <c r="X7287" t="str">
        <f t="shared" si="567"/>
        <v>Oct-2017</v>
      </c>
      <c r="Y7287" s="17">
        <f t="shared" si="568"/>
        <v>5</v>
      </c>
      <c r="Z7287" t="str">
        <f t="shared" si="569"/>
        <v>0% (No Discount)</v>
      </c>
      <c r="AA7287" s="17">
        <f>IF(COUNTIF($B$2:B7287,B7287)=1,1,0)</f>
        <v>1</v>
      </c>
      <c r="AB7287" s="17">
        <f>IF(COUNTIF($F$2:F7287,F7287)=1,1,0)</f>
        <v>0</v>
      </c>
    </row>
    <row r="7288" spans="1:28" x14ac:dyDescent="0.2">
      <c r="A7288" s="17">
        <v>7287</v>
      </c>
      <c r="B7288" t="s">
        <v>9432</v>
      </c>
      <c r="C7288" s="18">
        <v>42541</v>
      </c>
      <c r="D7288" s="18">
        <v>42546</v>
      </c>
      <c r="E7288" t="s">
        <v>77</v>
      </c>
      <c r="F7288" t="s">
        <v>7389</v>
      </c>
      <c r="G7288" t="s">
        <v>7390</v>
      </c>
      <c r="H7288" t="s">
        <v>68</v>
      </c>
      <c r="I7288" t="s">
        <v>54</v>
      </c>
      <c r="J7288" t="s">
        <v>4883</v>
      </c>
      <c r="K7288" t="s">
        <v>677</v>
      </c>
      <c r="L7288">
        <v>73120</v>
      </c>
      <c r="M7288" t="s">
        <v>132</v>
      </c>
      <c r="N7288" t="s">
        <v>7727</v>
      </c>
      <c r="O7288" t="s">
        <v>98</v>
      </c>
      <c r="P7288" t="s">
        <v>188</v>
      </c>
      <c r="Q7288" t="s">
        <v>7728</v>
      </c>
      <c r="R7288" s="19">
        <v>6.9</v>
      </c>
      <c r="S7288" s="17">
        <v>1</v>
      </c>
      <c r="T7288" s="20">
        <v>0</v>
      </c>
      <c r="U7288" s="19">
        <v>0.55200000000000005</v>
      </c>
      <c r="V7288" s="20">
        <f t="shared" si="565"/>
        <v>0.08</v>
      </c>
      <c r="W7288" s="17">
        <f t="shared" si="566"/>
        <v>2016</v>
      </c>
      <c r="X7288" t="str">
        <f t="shared" si="567"/>
        <v>Jun-2016</v>
      </c>
      <c r="Y7288" s="17">
        <f t="shared" si="568"/>
        <v>5</v>
      </c>
      <c r="Z7288" t="str">
        <f t="shared" si="569"/>
        <v>0% (No Discount)</v>
      </c>
      <c r="AA7288" s="17">
        <f>IF(COUNTIF($B$2:B7288,B7288)=1,1,0)</f>
        <v>1</v>
      </c>
      <c r="AB7288" s="17">
        <f>IF(COUNTIF($F$2:F7288,F7288)=1,1,0)</f>
        <v>0</v>
      </c>
    </row>
    <row r="7289" spans="1:28" x14ac:dyDescent="0.2">
      <c r="A7289" s="17">
        <v>7288</v>
      </c>
      <c r="B7289" t="s">
        <v>9432</v>
      </c>
      <c r="C7289" s="18">
        <v>42541</v>
      </c>
      <c r="D7289" s="18">
        <v>42546</v>
      </c>
      <c r="E7289" t="s">
        <v>77</v>
      </c>
      <c r="F7289" t="s">
        <v>7389</v>
      </c>
      <c r="G7289" t="s">
        <v>7390</v>
      </c>
      <c r="H7289" t="s">
        <v>68</v>
      </c>
      <c r="I7289" t="s">
        <v>54</v>
      </c>
      <c r="J7289" t="s">
        <v>4883</v>
      </c>
      <c r="K7289" t="s">
        <v>677</v>
      </c>
      <c r="L7289">
        <v>73120</v>
      </c>
      <c r="M7289" t="s">
        <v>132</v>
      </c>
      <c r="N7289" t="s">
        <v>3992</v>
      </c>
      <c r="O7289" t="s">
        <v>59</v>
      </c>
      <c r="P7289" t="s">
        <v>92</v>
      </c>
      <c r="Q7289" t="s">
        <v>5805</v>
      </c>
      <c r="R7289" s="19">
        <v>57.69</v>
      </c>
      <c r="S7289" s="17">
        <v>3</v>
      </c>
      <c r="T7289" s="20">
        <v>0</v>
      </c>
      <c r="U7289" s="19">
        <v>23.652899999999999</v>
      </c>
      <c r="V7289" s="20">
        <f t="shared" si="565"/>
        <v>0.41</v>
      </c>
      <c r="W7289" s="17">
        <f t="shared" si="566"/>
        <v>2016</v>
      </c>
      <c r="X7289" t="str">
        <f t="shared" si="567"/>
        <v>Jun-2016</v>
      </c>
      <c r="Y7289" s="17">
        <f t="shared" si="568"/>
        <v>5</v>
      </c>
      <c r="Z7289" t="str">
        <f t="shared" si="569"/>
        <v>0% (No Discount)</v>
      </c>
      <c r="AA7289" s="17">
        <f>IF(COUNTIF($B$2:B7289,B7289)=1,1,0)</f>
        <v>0</v>
      </c>
      <c r="AB7289" s="17">
        <f>IF(COUNTIF($F$2:F7289,F7289)=1,1,0)</f>
        <v>0</v>
      </c>
    </row>
    <row r="7290" spans="1:28" x14ac:dyDescent="0.2">
      <c r="A7290" s="17">
        <v>7289</v>
      </c>
      <c r="B7290" t="s">
        <v>9433</v>
      </c>
      <c r="C7290" s="18">
        <v>41884</v>
      </c>
      <c r="D7290" s="18">
        <v>41889</v>
      </c>
      <c r="E7290" t="s">
        <v>77</v>
      </c>
      <c r="F7290" t="s">
        <v>1179</v>
      </c>
      <c r="G7290" t="s">
        <v>1180</v>
      </c>
      <c r="H7290" t="s">
        <v>68</v>
      </c>
      <c r="I7290" t="s">
        <v>54</v>
      </c>
      <c r="J7290" t="s">
        <v>211</v>
      </c>
      <c r="K7290" t="s">
        <v>131</v>
      </c>
      <c r="L7290">
        <v>77095</v>
      </c>
      <c r="M7290" t="s">
        <v>132</v>
      </c>
      <c r="N7290" t="s">
        <v>5777</v>
      </c>
      <c r="O7290" t="s">
        <v>98</v>
      </c>
      <c r="P7290" t="s">
        <v>711</v>
      </c>
      <c r="Q7290" t="s">
        <v>5778</v>
      </c>
      <c r="R7290" s="19">
        <v>559.71</v>
      </c>
      <c r="S7290" s="17">
        <v>3</v>
      </c>
      <c r="T7290" s="20">
        <v>0.4</v>
      </c>
      <c r="U7290" s="19">
        <v>-121.2705</v>
      </c>
      <c r="V7290" s="20">
        <f t="shared" si="565"/>
        <v>-0.21666666666666665</v>
      </c>
      <c r="W7290" s="17">
        <f t="shared" si="566"/>
        <v>2014</v>
      </c>
      <c r="X7290" t="str">
        <f t="shared" si="567"/>
        <v>Sep-2014</v>
      </c>
      <c r="Y7290" s="17">
        <f t="shared" si="568"/>
        <v>5</v>
      </c>
      <c r="Z7290" t="str">
        <f t="shared" si="569"/>
        <v>31-40%</v>
      </c>
      <c r="AA7290" s="17">
        <f>IF(COUNTIF($B$2:B7290,B7290)=1,1,0)</f>
        <v>1</v>
      </c>
      <c r="AB7290" s="17">
        <f>IF(COUNTIF($F$2:F7290,F7290)=1,1,0)</f>
        <v>0</v>
      </c>
    </row>
    <row r="7291" spans="1:28" x14ac:dyDescent="0.2">
      <c r="A7291" s="17">
        <v>7290</v>
      </c>
      <c r="B7291" t="s">
        <v>9434</v>
      </c>
      <c r="C7291" s="18">
        <v>42399</v>
      </c>
      <c r="D7291" s="18">
        <v>42400</v>
      </c>
      <c r="E7291" t="s">
        <v>215</v>
      </c>
      <c r="F7291" t="s">
        <v>546</v>
      </c>
      <c r="G7291" t="s">
        <v>547</v>
      </c>
      <c r="H7291" t="s">
        <v>53</v>
      </c>
      <c r="I7291" t="s">
        <v>54</v>
      </c>
      <c r="J7291" t="s">
        <v>154</v>
      </c>
      <c r="K7291" t="s">
        <v>70</v>
      </c>
      <c r="L7291">
        <v>94122</v>
      </c>
      <c r="M7291" t="s">
        <v>71</v>
      </c>
      <c r="N7291" t="s">
        <v>1223</v>
      </c>
      <c r="O7291" t="s">
        <v>73</v>
      </c>
      <c r="P7291" t="s">
        <v>86</v>
      </c>
      <c r="Q7291" t="s">
        <v>1224</v>
      </c>
      <c r="R7291" s="19">
        <v>305.01</v>
      </c>
      <c r="S7291" s="17">
        <v>9</v>
      </c>
      <c r="T7291" s="20">
        <v>0</v>
      </c>
      <c r="U7291" s="19">
        <v>76.252499999999998</v>
      </c>
      <c r="V7291" s="20">
        <f t="shared" si="565"/>
        <v>0.25</v>
      </c>
      <c r="W7291" s="17">
        <f t="shared" si="566"/>
        <v>2016</v>
      </c>
      <c r="X7291" t="str">
        <f t="shared" si="567"/>
        <v>Jan-2016</v>
      </c>
      <c r="Y7291" s="17">
        <f t="shared" si="568"/>
        <v>1</v>
      </c>
      <c r="Z7291" t="str">
        <f t="shared" si="569"/>
        <v>0% (No Discount)</v>
      </c>
      <c r="AA7291" s="17">
        <f>IF(COUNTIF($B$2:B7291,B7291)=1,1,0)</f>
        <v>1</v>
      </c>
      <c r="AB7291" s="17">
        <f>IF(COUNTIF($F$2:F7291,F7291)=1,1,0)</f>
        <v>0</v>
      </c>
    </row>
    <row r="7292" spans="1:28" x14ac:dyDescent="0.2">
      <c r="A7292" s="17">
        <v>7291</v>
      </c>
      <c r="B7292" t="s">
        <v>9434</v>
      </c>
      <c r="C7292" s="18">
        <v>42399</v>
      </c>
      <c r="D7292" s="18">
        <v>42400</v>
      </c>
      <c r="E7292" t="s">
        <v>215</v>
      </c>
      <c r="F7292" t="s">
        <v>546</v>
      </c>
      <c r="G7292" t="s">
        <v>547</v>
      </c>
      <c r="H7292" t="s">
        <v>53</v>
      </c>
      <c r="I7292" t="s">
        <v>54</v>
      </c>
      <c r="J7292" t="s">
        <v>154</v>
      </c>
      <c r="K7292" t="s">
        <v>70</v>
      </c>
      <c r="L7292">
        <v>94122</v>
      </c>
      <c r="M7292" t="s">
        <v>71</v>
      </c>
      <c r="N7292" t="s">
        <v>603</v>
      </c>
      <c r="O7292" t="s">
        <v>73</v>
      </c>
      <c r="P7292" t="s">
        <v>102</v>
      </c>
      <c r="Q7292" t="s">
        <v>604</v>
      </c>
      <c r="R7292" s="19">
        <v>50.783999999999999</v>
      </c>
      <c r="S7292" s="17">
        <v>2</v>
      </c>
      <c r="T7292" s="20">
        <v>0.2</v>
      </c>
      <c r="U7292" s="19">
        <v>17.7744</v>
      </c>
      <c r="V7292" s="20">
        <f t="shared" si="565"/>
        <v>0.35000000000000003</v>
      </c>
      <c r="W7292" s="17">
        <f t="shared" si="566"/>
        <v>2016</v>
      </c>
      <c r="X7292" t="str">
        <f t="shared" si="567"/>
        <v>Jan-2016</v>
      </c>
      <c r="Y7292" s="17">
        <f t="shared" si="568"/>
        <v>1</v>
      </c>
      <c r="Z7292" t="str">
        <f t="shared" si="569"/>
        <v>11-20%</v>
      </c>
      <c r="AA7292" s="17">
        <f>IF(COUNTIF($B$2:B7292,B7292)=1,1,0)</f>
        <v>0</v>
      </c>
      <c r="AB7292" s="17">
        <f>IF(COUNTIF($F$2:F7292,F7292)=1,1,0)</f>
        <v>0</v>
      </c>
    </row>
    <row r="7293" spans="1:28" x14ac:dyDescent="0.2">
      <c r="A7293" s="17">
        <v>7292</v>
      </c>
      <c r="B7293" t="s">
        <v>9434</v>
      </c>
      <c r="C7293" s="18">
        <v>42399</v>
      </c>
      <c r="D7293" s="18">
        <v>42400</v>
      </c>
      <c r="E7293" t="s">
        <v>215</v>
      </c>
      <c r="F7293" t="s">
        <v>546</v>
      </c>
      <c r="G7293" t="s">
        <v>547</v>
      </c>
      <c r="H7293" t="s">
        <v>53</v>
      </c>
      <c r="I7293" t="s">
        <v>54</v>
      </c>
      <c r="J7293" t="s">
        <v>154</v>
      </c>
      <c r="K7293" t="s">
        <v>70</v>
      </c>
      <c r="L7293">
        <v>94122</v>
      </c>
      <c r="M7293" t="s">
        <v>71</v>
      </c>
      <c r="N7293" t="s">
        <v>1102</v>
      </c>
      <c r="O7293" t="s">
        <v>73</v>
      </c>
      <c r="P7293" t="s">
        <v>74</v>
      </c>
      <c r="Q7293" t="s">
        <v>1103</v>
      </c>
      <c r="R7293" s="19">
        <v>26.01</v>
      </c>
      <c r="S7293" s="17">
        <v>9</v>
      </c>
      <c r="T7293" s="20">
        <v>0</v>
      </c>
      <c r="U7293" s="19">
        <v>12.2247</v>
      </c>
      <c r="V7293" s="20">
        <f t="shared" si="565"/>
        <v>0.47</v>
      </c>
      <c r="W7293" s="17">
        <f t="shared" si="566"/>
        <v>2016</v>
      </c>
      <c r="X7293" t="str">
        <f t="shared" si="567"/>
        <v>Jan-2016</v>
      </c>
      <c r="Y7293" s="17">
        <f t="shared" si="568"/>
        <v>1</v>
      </c>
      <c r="Z7293" t="str">
        <f t="shared" si="569"/>
        <v>0% (No Discount)</v>
      </c>
      <c r="AA7293" s="17">
        <f>IF(COUNTIF($B$2:B7293,B7293)=1,1,0)</f>
        <v>0</v>
      </c>
      <c r="AB7293" s="17">
        <f>IF(COUNTIF($F$2:F7293,F7293)=1,1,0)</f>
        <v>0</v>
      </c>
    </row>
    <row r="7294" spans="1:28" x14ac:dyDescent="0.2">
      <c r="A7294" s="17">
        <v>7293</v>
      </c>
      <c r="B7294" t="s">
        <v>9435</v>
      </c>
      <c r="C7294" s="18">
        <v>43073</v>
      </c>
      <c r="D7294" s="18">
        <v>43078</v>
      </c>
      <c r="E7294" t="s">
        <v>77</v>
      </c>
      <c r="F7294" t="s">
        <v>2022</v>
      </c>
      <c r="G7294" t="s">
        <v>2023</v>
      </c>
      <c r="H7294" t="s">
        <v>53</v>
      </c>
      <c r="I7294" t="s">
        <v>54</v>
      </c>
      <c r="J7294" t="s">
        <v>5696</v>
      </c>
      <c r="K7294" t="s">
        <v>362</v>
      </c>
      <c r="L7294">
        <v>37211</v>
      </c>
      <c r="M7294" t="s">
        <v>57</v>
      </c>
      <c r="N7294" t="s">
        <v>9436</v>
      </c>
      <c r="O7294" t="s">
        <v>98</v>
      </c>
      <c r="P7294" t="s">
        <v>711</v>
      </c>
      <c r="Q7294" t="s">
        <v>9116</v>
      </c>
      <c r="R7294" s="19">
        <v>649</v>
      </c>
      <c r="S7294" s="17">
        <v>2</v>
      </c>
      <c r="T7294" s="20">
        <v>0.5</v>
      </c>
      <c r="U7294" s="19">
        <v>-272.58</v>
      </c>
      <c r="V7294" s="20">
        <f t="shared" si="565"/>
        <v>-0.42</v>
      </c>
      <c r="W7294" s="17">
        <f t="shared" si="566"/>
        <v>2017</v>
      </c>
      <c r="X7294" t="str">
        <f t="shared" si="567"/>
        <v>Dec-2017</v>
      </c>
      <c r="Y7294" s="17">
        <f t="shared" si="568"/>
        <v>5</v>
      </c>
      <c r="Z7294" t="str">
        <f t="shared" si="569"/>
        <v>41-50%</v>
      </c>
      <c r="AA7294" s="17">
        <f>IF(COUNTIF($B$2:B7294,B7294)=1,1,0)</f>
        <v>1</v>
      </c>
      <c r="AB7294" s="17">
        <f>IF(COUNTIF($F$2:F7294,F7294)=1,1,0)</f>
        <v>0</v>
      </c>
    </row>
    <row r="7295" spans="1:28" x14ac:dyDescent="0.2">
      <c r="A7295" s="17">
        <v>7294</v>
      </c>
      <c r="B7295" t="s">
        <v>9437</v>
      </c>
      <c r="C7295" s="18">
        <v>42392</v>
      </c>
      <c r="D7295" s="18">
        <v>42398</v>
      </c>
      <c r="E7295" t="s">
        <v>77</v>
      </c>
      <c r="F7295" t="s">
        <v>4888</v>
      </c>
      <c r="G7295" t="s">
        <v>4889</v>
      </c>
      <c r="H7295" t="s">
        <v>53</v>
      </c>
      <c r="I7295" t="s">
        <v>54</v>
      </c>
      <c r="J7295" t="s">
        <v>69</v>
      </c>
      <c r="K7295" t="s">
        <v>70</v>
      </c>
      <c r="L7295">
        <v>90036</v>
      </c>
      <c r="M7295" t="s">
        <v>71</v>
      </c>
      <c r="N7295" t="s">
        <v>7689</v>
      </c>
      <c r="O7295" t="s">
        <v>59</v>
      </c>
      <c r="P7295" t="s">
        <v>92</v>
      </c>
      <c r="Q7295" t="s">
        <v>7690</v>
      </c>
      <c r="R7295" s="19">
        <v>59.99</v>
      </c>
      <c r="S7295" s="17">
        <v>7</v>
      </c>
      <c r="T7295" s="20">
        <v>0</v>
      </c>
      <c r="U7295" s="19">
        <v>21.596399999999999</v>
      </c>
      <c r="V7295" s="20">
        <f t="shared" si="565"/>
        <v>0.36</v>
      </c>
      <c r="W7295" s="17">
        <f t="shared" si="566"/>
        <v>2016</v>
      </c>
      <c r="X7295" t="str">
        <f t="shared" si="567"/>
        <v>Jan-2016</v>
      </c>
      <c r="Y7295" s="17">
        <f t="shared" si="568"/>
        <v>6</v>
      </c>
      <c r="Z7295" t="str">
        <f t="shared" si="569"/>
        <v>0% (No Discount)</v>
      </c>
      <c r="AA7295" s="17">
        <f>IF(COUNTIF($B$2:B7295,B7295)=1,1,0)</f>
        <v>1</v>
      </c>
      <c r="AB7295" s="17">
        <f>IF(COUNTIF($F$2:F7295,F7295)=1,1,0)</f>
        <v>0</v>
      </c>
    </row>
    <row r="7296" spans="1:28" x14ac:dyDescent="0.2">
      <c r="A7296" s="17">
        <v>7295</v>
      </c>
      <c r="B7296" t="s">
        <v>9438</v>
      </c>
      <c r="C7296" s="18">
        <v>42150</v>
      </c>
      <c r="D7296" s="18">
        <v>42155</v>
      </c>
      <c r="E7296" t="s">
        <v>77</v>
      </c>
      <c r="F7296" t="s">
        <v>693</v>
      </c>
      <c r="G7296" t="s">
        <v>694</v>
      </c>
      <c r="H7296" t="s">
        <v>53</v>
      </c>
      <c r="I7296" t="s">
        <v>54</v>
      </c>
      <c r="J7296" t="s">
        <v>4158</v>
      </c>
      <c r="K7296" t="s">
        <v>123</v>
      </c>
      <c r="L7296">
        <v>98006</v>
      </c>
      <c r="M7296" t="s">
        <v>71</v>
      </c>
      <c r="N7296" t="s">
        <v>2075</v>
      </c>
      <c r="O7296" t="s">
        <v>59</v>
      </c>
      <c r="P7296" t="s">
        <v>92</v>
      </c>
      <c r="Q7296" t="s">
        <v>2076</v>
      </c>
      <c r="R7296" s="19">
        <v>20.239999999999998</v>
      </c>
      <c r="S7296" s="17">
        <v>1</v>
      </c>
      <c r="T7296" s="20">
        <v>0</v>
      </c>
      <c r="U7296" s="19">
        <v>7.8936000000000002</v>
      </c>
      <c r="V7296" s="20">
        <f t="shared" si="565"/>
        <v>0.39</v>
      </c>
      <c r="W7296" s="17">
        <f t="shared" si="566"/>
        <v>2015</v>
      </c>
      <c r="X7296" t="str">
        <f t="shared" si="567"/>
        <v>May-2015</v>
      </c>
      <c r="Y7296" s="17">
        <f t="shared" si="568"/>
        <v>5</v>
      </c>
      <c r="Z7296" t="str">
        <f t="shared" si="569"/>
        <v>0% (No Discount)</v>
      </c>
      <c r="AA7296" s="17">
        <f>IF(COUNTIF($B$2:B7296,B7296)=1,1,0)</f>
        <v>1</v>
      </c>
      <c r="AB7296" s="17">
        <f>IF(COUNTIF($F$2:F7296,F7296)=1,1,0)</f>
        <v>0</v>
      </c>
    </row>
    <row r="7297" spans="1:28" x14ac:dyDescent="0.2">
      <c r="A7297" s="17">
        <v>7296</v>
      </c>
      <c r="B7297" t="s">
        <v>9439</v>
      </c>
      <c r="C7297" s="18">
        <v>41763</v>
      </c>
      <c r="D7297" s="18">
        <v>41764</v>
      </c>
      <c r="E7297" t="s">
        <v>215</v>
      </c>
      <c r="F7297" t="s">
        <v>3337</v>
      </c>
      <c r="G7297" t="s">
        <v>3338</v>
      </c>
      <c r="H7297" t="s">
        <v>53</v>
      </c>
      <c r="I7297" t="s">
        <v>54</v>
      </c>
      <c r="J7297" t="s">
        <v>211</v>
      </c>
      <c r="K7297" t="s">
        <v>131</v>
      </c>
      <c r="L7297">
        <v>77036</v>
      </c>
      <c r="M7297" t="s">
        <v>132</v>
      </c>
      <c r="N7297" t="s">
        <v>6840</v>
      </c>
      <c r="O7297" t="s">
        <v>73</v>
      </c>
      <c r="P7297" t="s">
        <v>95</v>
      </c>
      <c r="Q7297" t="s">
        <v>6841</v>
      </c>
      <c r="R7297" s="19">
        <v>37.840000000000003</v>
      </c>
      <c r="S7297" s="17">
        <v>2</v>
      </c>
      <c r="T7297" s="20">
        <v>0.2</v>
      </c>
      <c r="U7297" s="19">
        <v>2.8380000000000001</v>
      </c>
      <c r="V7297" s="20">
        <f t="shared" si="565"/>
        <v>7.4999999999999997E-2</v>
      </c>
      <c r="W7297" s="17">
        <f t="shared" si="566"/>
        <v>2014</v>
      </c>
      <c r="X7297" t="str">
        <f t="shared" si="567"/>
        <v>May-2014</v>
      </c>
      <c r="Y7297" s="17">
        <f t="shared" si="568"/>
        <v>1</v>
      </c>
      <c r="Z7297" t="str">
        <f t="shared" si="569"/>
        <v>11-20%</v>
      </c>
      <c r="AA7297" s="17">
        <f>IF(COUNTIF($B$2:B7297,B7297)=1,1,0)</f>
        <v>1</v>
      </c>
      <c r="AB7297" s="17">
        <f>IF(COUNTIF($F$2:F7297,F7297)=1,1,0)</f>
        <v>0</v>
      </c>
    </row>
    <row r="7298" spans="1:28" x14ac:dyDescent="0.2">
      <c r="A7298" s="17">
        <v>7297</v>
      </c>
      <c r="B7298" t="s">
        <v>9439</v>
      </c>
      <c r="C7298" s="18">
        <v>41763</v>
      </c>
      <c r="D7298" s="18">
        <v>41764</v>
      </c>
      <c r="E7298" t="s">
        <v>215</v>
      </c>
      <c r="F7298" t="s">
        <v>3337</v>
      </c>
      <c r="G7298" t="s">
        <v>3338</v>
      </c>
      <c r="H7298" t="s">
        <v>53</v>
      </c>
      <c r="I7298" t="s">
        <v>54</v>
      </c>
      <c r="J7298" t="s">
        <v>211</v>
      </c>
      <c r="K7298" t="s">
        <v>131</v>
      </c>
      <c r="L7298">
        <v>77036</v>
      </c>
      <c r="M7298" t="s">
        <v>132</v>
      </c>
      <c r="N7298" t="s">
        <v>7869</v>
      </c>
      <c r="O7298" t="s">
        <v>73</v>
      </c>
      <c r="P7298" t="s">
        <v>296</v>
      </c>
      <c r="Q7298" t="s">
        <v>7870</v>
      </c>
      <c r="R7298" s="19">
        <v>5.4720000000000004</v>
      </c>
      <c r="S7298" s="17">
        <v>6</v>
      </c>
      <c r="T7298" s="20">
        <v>0.2</v>
      </c>
      <c r="U7298" s="19">
        <v>1.8468</v>
      </c>
      <c r="V7298" s="20">
        <f t="shared" ref="V7298:V7361" si="570">IFERROR(U7298/R7298,0)</f>
        <v>0.33749999999999997</v>
      </c>
      <c r="W7298" s="17">
        <f t="shared" ref="W7298:W7361" si="571">YEAR(C7298)</f>
        <v>2014</v>
      </c>
      <c r="X7298" t="str">
        <f t="shared" ref="X7298:X7361" si="572">TEXT(C7298,"mmm-yyyy")</f>
        <v>May-2014</v>
      </c>
      <c r="Y7298" s="17">
        <f t="shared" ref="Y7298:Y7361" si="573">D7298-C7298</f>
        <v>1</v>
      </c>
      <c r="Z7298" t="str">
        <f t="shared" ref="Z7298:Z7361" si="574">IF(T7298=0,"0% (No Discount)",IF(T7298&lt;=0.1,"1-10%",IF(T7298&lt;=0.2,"11-20%",IF(T7298&lt;=0.3,"21-30%",IF(T7298&lt;=0.4,"31-40%",IF(T7298&lt;=0.5,"41-50%","Over 50%"))))))</f>
        <v>11-20%</v>
      </c>
      <c r="AA7298" s="17">
        <f>IF(COUNTIF($B$2:B7298,B7298)=1,1,0)</f>
        <v>0</v>
      </c>
      <c r="AB7298" s="17">
        <f>IF(COUNTIF($F$2:F7298,F7298)=1,1,0)</f>
        <v>0</v>
      </c>
    </row>
    <row r="7299" spans="1:28" x14ac:dyDescent="0.2">
      <c r="A7299" s="17">
        <v>7298</v>
      </c>
      <c r="B7299" t="s">
        <v>9440</v>
      </c>
      <c r="C7299" s="18">
        <v>42045</v>
      </c>
      <c r="D7299" s="18">
        <v>42049</v>
      </c>
      <c r="E7299" t="s">
        <v>50</v>
      </c>
      <c r="F7299" t="s">
        <v>2055</v>
      </c>
      <c r="G7299" t="s">
        <v>2056</v>
      </c>
      <c r="H7299" t="s">
        <v>68</v>
      </c>
      <c r="I7299" t="s">
        <v>54</v>
      </c>
      <c r="J7299" t="s">
        <v>173</v>
      </c>
      <c r="K7299" t="s">
        <v>174</v>
      </c>
      <c r="L7299">
        <v>19143</v>
      </c>
      <c r="M7299" t="s">
        <v>175</v>
      </c>
      <c r="N7299" t="s">
        <v>4926</v>
      </c>
      <c r="O7299" t="s">
        <v>73</v>
      </c>
      <c r="P7299" t="s">
        <v>86</v>
      </c>
      <c r="Q7299" t="s">
        <v>4927</v>
      </c>
      <c r="R7299" s="19">
        <v>77.239999999999995</v>
      </c>
      <c r="S7299" s="17">
        <v>5</v>
      </c>
      <c r="T7299" s="20">
        <v>0.2</v>
      </c>
      <c r="U7299" s="19">
        <v>7.7240000000000002</v>
      </c>
      <c r="V7299" s="20">
        <f t="shared" si="570"/>
        <v>0.1</v>
      </c>
      <c r="W7299" s="17">
        <f t="shared" si="571"/>
        <v>2015</v>
      </c>
      <c r="X7299" t="str">
        <f t="shared" si="572"/>
        <v>Feb-2015</v>
      </c>
      <c r="Y7299" s="17">
        <f t="shared" si="573"/>
        <v>4</v>
      </c>
      <c r="Z7299" t="str">
        <f t="shared" si="574"/>
        <v>11-20%</v>
      </c>
      <c r="AA7299" s="17">
        <f>IF(COUNTIF($B$2:B7299,B7299)=1,1,0)</f>
        <v>1</v>
      </c>
      <c r="AB7299" s="17">
        <f>IF(COUNTIF($F$2:F7299,F7299)=1,1,0)</f>
        <v>0</v>
      </c>
    </row>
    <row r="7300" spans="1:28" x14ac:dyDescent="0.2">
      <c r="A7300" s="17">
        <v>7299</v>
      </c>
      <c r="B7300" t="s">
        <v>9441</v>
      </c>
      <c r="C7300" s="18">
        <v>41961</v>
      </c>
      <c r="D7300" s="18">
        <v>41964</v>
      </c>
      <c r="E7300" t="s">
        <v>215</v>
      </c>
      <c r="F7300" t="s">
        <v>2517</v>
      </c>
      <c r="G7300" t="s">
        <v>2518</v>
      </c>
      <c r="H7300" t="s">
        <v>53</v>
      </c>
      <c r="I7300" t="s">
        <v>54</v>
      </c>
      <c r="J7300" t="s">
        <v>8773</v>
      </c>
      <c r="K7300" t="s">
        <v>238</v>
      </c>
      <c r="L7300">
        <v>60016</v>
      </c>
      <c r="M7300" t="s">
        <v>132</v>
      </c>
      <c r="N7300" t="s">
        <v>1135</v>
      </c>
      <c r="O7300" t="s">
        <v>59</v>
      </c>
      <c r="P7300" t="s">
        <v>83</v>
      </c>
      <c r="Q7300" t="s">
        <v>1136</v>
      </c>
      <c r="R7300" s="19">
        <v>292.10000000000002</v>
      </c>
      <c r="S7300" s="17">
        <v>4</v>
      </c>
      <c r="T7300" s="20">
        <v>0.5</v>
      </c>
      <c r="U7300" s="19">
        <v>-175.26</v>
      </c>
      <c r="V7300" s="20">
        <f t="shared" si="570"/>
        <v>-0.59999999999999987</v>
      </c>
      <c r="W7300" s="17">
        <f t="shared" si="571"/>
        <v>2014</v>
      </c>
      <c r="X7300" t="str">
        <f t="shared" si="572"/>
        <v>Nov-2014</v>
      </c>
      <c r="Y7300" s="17">
        <f t="shared" si="573"/>
        <v>3</v>
      </c>
      <c r="Z7300" t="str">
        <f t="shared" si="574"/>
        <v>41-50%</v>
      </c>
      <c r="AA7300" s="17">
        <f>IF(COUNTIF($B$2:B7300,B7300)=1,1,0)</f>
        <v>1</v>
      </c>
      <c r="AB7300" s="17">
        <f>IF(COUNTIF($F$2:F7300,F7300)=1,1,0)</f>
        <v>0</v>
      </c>
    </row>
    <row r="7301" spans="1:28" x14ac:dyDescent="0.2">
      <c r="A7301" s="17">
        <v>7300</v>
      </c>
      <c r="B7301" t="s">
        <v>9441</v>
      </c>
      <c r="C7301" s="18">
        <v>41961</v>
      </c>
      <c r="D7301" s="18">
        <v>41964</v>
      </c>
      <c r="E7301" t="s">
        <v>215</v>
      </c>
      <c r="F7301" t="s">
        <v>2517</v>
      </c>
      <c r="G7301" t="s">
        <v>2518</v>
      </c>
      <c r="H7301" t="s">
        <v>53</v>
      </c>
      <c r="I7301" t="s">
        <v>54</v>
      </c>
      <c r="J7301" t="s">
        <v>8773</v>
      </c>
      <c r="K7301" t="s">
        <v>238</v>
      </c>
      <c r="L7301">
        <v>60016</v>
      </c>
      <c r="M7301" t="s">
        <v>132</v>
      </c>
      <c r="N7301" t="s">
        <v>6091</v>
      </c>
      <c r="O7301" t="s">
        <v>59</v>
      </c>
      <c r="P7301" t="s">
        <v>92</v>
      </c>
      <c r="Q7301" t="s">
        <v>6092</v>
      </c>
      <c r="R7301" s="19">
        <v>8.5440000000000005</v>
      </c>
      <c r="S7301" s="17">
        <v>2</v>
      </c>
      <c r="T7301" s="20">
        <v>0.6</v>
      </c>
      <c r="U7301" s="19">
        <v>-7.476</v>
      </c>
      <c r="V7301" s="20">
        <f t="shared" si="570"/>
        <v>-0.875</v>
      </c>
      <c r="W7301" s="17">
        <f t="shared" si="571"/>
        <v>2014</v>
      </c>
      <c r="X7301" t="str">
        <f t="shared" si="572"/>
        <v>Nov-2014</v>
      </c>
      <c r="Y7301" s="17">
        <f t="shared" si="573"/>
        <v>3</v>
      </c>
      <c r="Z7301" t="str">
        <f t="shared" si="574"/>
        <v>Over 50%</v>
      </c>
      <c r="AA7301" s="17">
        <f>IF(COUNTIF($B$2:B7301,B7301)=1,1,0)</f>
        <v>0</v>
      </c>
      <c r="AB7301" s="17">
        <f>IF(COUNTIF($F$2:F7301,F7301)=1,1,0)</f>
        <v>0</v>
      </c>
    </row>
    <row r="7302" spans="1:28" x14ac:dyDescent="0.2">
      <c r="A7302" s="17">
        <v>7301</v>
      </c>
      <c r="B7302" t="s">
        <v>9441</v>
      </c>
      <c r="C7302" s="18">
        <v>41961</v>
      </c>
      <c r="D7302" s="18">
        <v>41964</v>
      </c>
      <c r="E7302" t="s">
        <v>215</v>
      </c>
      <c r="F7302" t="s">
        <v>2517</v>
      </c>
      <c r="G7302" t="s">
        <v>2518</v>
      </c>
      <c r="H7302" t="s">
        <v>53</v>
      </c>
      <c r="I7302" t="s">
        <v>54</v>
      </c>
      <c r="J7302" t="s">
        <v>8773</v>
      </c>
      <c r="K7302" t="s">
        <v>238</v>
      </c>
      <c r="L7302">
        <v>60016</v>
      </c>
      <c r="M7302" t="s">
        <v>132</v>
      </c>
      <c r="N7302" t="s">
        <v>7526</v>
      </c>
      <c r="O7302" t="s">
        <v>59</v>
      </c>
      <c r="P7302" t="s">
        <v>60</v>
      </c>
      <c r="Q7302" t="s">
        <v>7527</v>
      </c>
      <c r="R7302" s="19">
        <v>424.11599999999999</v>
      </c>
      <c r="S7302" s="17">
        <v>6</v>
      </c>
      <c r="T7302" s="20">
        <v>0.3</v>
      </c>
      <c r="U7302" s="19">
        <v>-30.294</v>
      </c>
      <c r="V7302" s="20">
        <f t="shared" si="570"/>
        <v>-7.1428571428571438E-2</v>
      </c>
      <c r="W7302" s="17">
        <f t="shared" si="571"/>
        <v>2014</v>
      </c>
      <c r="X7302" t="str">
        <f t="shared" si="572"/>
        <v>Nov-2014</v>
      </c>
      <c r="Y7302" s="17">
        <f t="shared" si="573"/>
        <v>3</v>
      </c>
      <c r="Z7302" t="str">
        <f t="shared" si="574"/>
        <v>21-30%</v>
      </c>
      <c r="AA7302" s="17">
        <f>IF(COUNTIF($B$2:B7302,B7302)=1,1,0)</f>
        <v>0</v>
      </c>
      <c r="AB7302" s="17">
        <f>IF(COUNTIF($F$2:F7302,F7302)=1,1,0)</f>
        <v>0</v>
      </c>
    </row>
    <row r="7303" spans="1:28" x14ac:dyDescent="0.2">
      <c r="A7303" s="17">
        <v>7302</v>
      </c>
      <c r="B7303" t="s">
        <v>9441</v>
      </c>
      <c r="C7303" s="18">
        <v>41961</v>
      </c>
      <c r="D7303" s="18">
        <v>41964</v>
      </c>
      <c r="E7303" t="s">
        <v>215</v>
      </c>
      <c r="F7303" t="s">
        <v>2517</v>
      </c>
      <c r="G7303" t="s">
        <v>2518</v>
      </c>
      <c r="H7303" t="s">
        <v>53</v>
      </c>
      <c r="I7303" t="s">
        <v>54</v>
      </c>
      <c r="J7303" t="s">
        <v>8773</v>
      </c>
      <c r="K7303" t="s">
        <v>238</v>
      </c>
      <c r="L7303">
        <v>60016</v>
      </c>
      <c r="M7303" t="s">
        <v>132</v>
      </c>
      <c r="N7303" t="s">
        <v>2138</v>
      </c>
      <c r="O7303" t="s">
        <v>73</v>
      </c>
      <c r="P7303" t="s">
        <v>102</v>
      </c>
      <c r="Q7303" t="s">
        <v>2139</v>
      </c>
      <c r="R7303" s="19">
        <v>2.8919999999999999</v>
      </c>
      <c r="S7303" s="17">
        <v>3</v>
      </c>
      <c r="T7303" s="20">
        <v>0.8</v>
      </c>
      <c r="U7303" s="19">
        <v>-4.9164000000000003</v>
      </c>
      <c r="V7303" s="20">
        <f t="shared" si="570"/>
        <v>-1.7000000000000002</v>
      </c>
      <c r="W7303" s="17">
        <f t="shared" si="571"/>
        <v>2014</v>
      </c>
      <c r="X7303" t="str">
        <f t="shared" si="572"/>
        <v>Nov-2014</v>
      </c>
      <c r="Y7303" s="17">
        <f t="shared" si="573"/>
        <v>3</v>
      </c>
      <c r="Z7303" t="str">
        <f t="shared" si="574"/>
        <v>Over 50%</v>
      </c>
      <c r="AA7303" s="17">
        <f>IF(COUNTIF($B$2:B7303,B7303)=1,1,0)</f>
        <v>0</v>
      </c>
      <c r="AB7303" s="17">
        <f>IF(COUNTIF($F$2:F7303,F7303)=1,1,0)</f>
        <v>0</v>
      </c>
    </row>
    <row r="7304" spans="1:28" x14ac:dyDescent="0.2">
      <c r="A7304" s="17">
        <v>7303</v>
      </c>
      <c r="B7304" t="s">
        <v>9441</v>
      </c>
      <c r="C7304" s="18">
        <v>41961</v>
      </c>
      <c r="D7304" s="18">
        <v>41964</v>
      </c>
      <c r="E7304" t="s">
        <v>215</v>
      </c>
      <c r="F7304" t="s">
        <v>2517</v>
      </c>
      <c r="G7304" t="s">
        <v>2518</v>
      </c>
      <c r="H7304" t="s">
        <v>53</v>
      </c>
      <c r="I7304" t="s">
        <v>54</v>
      </c>
      <c r="J7304" t="s">
        <v>8773</v>
      </c>
      <c r="K7304" t="s">
        <v>238</v>
      </c>
      <c r="L7304">
        <v>60016</v>
      </c>
      <c r="M7304" t="s">
        <v>132</v>
      </c>
      <c r="N7304" t="s">
        <v>2461</v>
      </c>
      <c r="O7304" t="s">
        <v>73</v>
      </c>
      <c r="P7304" t="s">
        <v>86</v>
      </c>
      <c r="Q7304" t="s">
        <v>2462</v>
      </c>
      <c r="R7304" s="19">
        <v>381.72</v>
      </c>
      <c r="S7304" s="17">
        <v>5</v>
      </c>
      <c r="T7304" s="20">
        <v>0.2</v>
      </c>
      <c r="U7304" s="19">
        <v>-66.801000000000002</v>
      </c>
      <c r="V7304" s="20">
        <f t="shared" si="570"/>
        <v>-0.17499999999999999</v>
      </c>
      <c r="W7304" s="17">
        <f t="shared" si="571"/>
        <v>2014</v>
      </c>
      <c r="X7304" t="str">
        <f t="shared" si="572"/>
        <v>Nov-2014</v>
      </c>
      <c r="Y7304" s="17">
        <f t="shared" si="573"/>
        <v>3</v>
      </c>
      <c r="Z7304" t="str">
        <f t="shared" si="574"/>
        <v>11-20%</v>
      </c>
      <c r="AA7304" s="17">
        <f>IF(COUNTIF($B$2:B7304,B7304)=1,1,0)</f>
        <v>0</v>
      </c>
      <c r="AB7304" s="17">
        <f>IF(COUNTIF($F$2:F7304,F7304)=1,1,0)</f>
        <v>0</v>
      </c>
    </row>
    <row r="7305" spans="1:28" x14ac:dyDescent="0.2">
      <c r="A7305" s="17">
        <v>7304</v>
      </c>
      <c r="B7305" t="s">
        <v>9442</v>
      </c>
      <c r="C7305" s="18">
        <v>42982</v>
      </c>
      <c r="D7305" s="18">
        <v>42986</v>
      </c>
      <c r="E7305" t="s">
        <v>77</v>
      </c>
      <c r="F7305" t="s">
        <v>8552</v>
      </c>
      <c r="G7305" t="s">
        <v>8553</v>
      </c>
      <c r="H7305" t="s">
        <v>53</v>
      </c>
      <c r="I7305" t="s">
        <v>54</v>
      </c>
      <c r="J7305" t="s">
        <v>3497</v>
      </c>
      <c r="K7305" t="s">
        <v>81</v>
      </c>
      <c r="L7305">
        <v>33437</v>
      </c>
      <c r="M7305" t="s">
        <v>57</v>
      </c>
      <c r="N7305" t="s">
        <v>730</v>
      </c>
      <c r="O7305" t="s">
        <v>59</v>
      </c>
      <c r="P7305" t="s">
        <v>63</v>
      </c>
      <c r="Q7305" t="s">
        <v>731</v>
      </c>
      <c r="R7305" s="19">
        <v>97.183999999999997</v>
      </c>
      <c r="S7305" s="17">
        <v>2</v>
      </c>
      <c r="T7305" s="20">
        <v>0.2</v>
      </c>
      <c r="U7305" s="19">
        <v>6.0739999999999998</v>
      </c>
      <c r="V7305" s="20">
        <f t="shared" si="570"/>
        <v>6.25E-2</v>
      </c>
      <c r="W7305" s="17">
        <f t="shared" si="571"/>
        <v>2017</v>
      </c>
      <c r="X7305" t="str">
        <f t="shared" si="572"/>
        <v>Sep-2017</v>
      </c>
      <c r="Y7305" s="17">
        <f t="shared" si="573"/>
        <v>4</v>
      </c>
      <c r="Z7305" t="str">
        <f t="shared" si="574"/>
        <v>11-20%</v>
      </c>
      <c r="AA7305" s="17">
        <f>IF(COUNTIF($B$2:B7305,B7305)=1,1,0)</f>
        <v>1</v>
      </c>
      <c r="AB7305" s="17">
        <f>IF(COUNTIF($F$2:F7305,F7305)=1,1,0)</f>
        <v>0</v>
      </c>
    </row>
    <row r="7306" spans="1:28" x14ac:dyDescent="0.2">
      <c r="A7306" s="17">
        <v>7305</v>
      </c>
      <c r="B7306" t="s">
        <v>9442</v>
      </c>
      <c r="C7306" s="18">
        <v>42982</v>
      </c>
      <c r="D7306" s="18">
        <v>42986</v>
      </c>
      <c r="E7306" t="s">
        <v>77</v>
      </c>
      <c r="F7306" t="s">
        <v>8552</v>
      </c>
      <c r="G7306" t="s">
        <v>8553</v>
      </c>
      <c r="H7306" t="s">
        <v>53</v>
      </c>
      <c r="I7306" t="s">
        <v>54</v>
      </c>
      <c r="J7306" t="s">
        <v>3497</v>
      </c>
      <c r="K7306" t="s">
        <v>81</v>
      </c>
      <c r="L7306">
        <v>33437</v>
      </c>
      <c r="M7306" t="s">
        <v>57</v>
      </c>
      <c r="N7306" t="s">
        <v>2890</v>
      </c>
      <c r="O7306" t="s">
        <v>73</v>
      </c>
      <c r="P7306" t="s">
        <v>117</v>
      </c>
      <c r="Q7306" t="s">
        <v>2891</v>
      </c>
      <c r="R7306" s="19">
        <v>10.368</v>
      </c>
      <c r="S7306" s="17">
        <v>2</v>
      </c>
      <c r="T7306" s="20">
        <v>0.2</v>
      </c>
      <c r="U7306" s="19">
        <v>3.6288</v>
      </c>
      <c r="V7306" s="20">
        <f t="shared" si="570"/>
        <v>0.35</v>
      </c>
      <c r="W7306" s="17">
        <f t="shared" si="571"/>
        <v>2017</v>
      </c>
      <c r="X7306" t="str">
        <f t="shared" si="572"/>
        <v>Sep-2017</v>
      </c>
      <c r="Y7306" s="17">
        <f t="shared" si="573"/>
        <v>4</v>
      </c>
      <c r="Z7306" t="str">
        <f t="shared" si="574"/>
        <v>11-20%</v>
      </c>
      <c r="AA7306" s="17">
        <f>IF(COUNTIF($B$2:B7306,B7306)=1,1,0)</f>
        <v>0</v>
      </c>
      <c r="AB7306" s="17">
        <f>IF(COUNTIF($F$2:F7306,F7306)=1,1,0)</f>
        <v>0</v>
      </c>
    </row>
    <row r="7307" spans="1:28" x14ac:dyDescent="0.2">
      <c r="A7307" s="17">
        <v>7306</v>
      </c>
      <c r="B7307" t="s">
        <v>9443</v>
      </c>
      <c r="C7307" s="18">
        <v>41727</v>
      </c>
      <c r="D7307" s="18">
        <v>41731</v>
      </c>
      <c r="E7307" t="s">
        <v>77</v>
      </c>
      <c r="F7307" t="s">
        <v>1828</v>
      </c>
      <c r="G7307" t="s">
        <v>1829</v>
      </c>
      <c r="H7307" t="s">
        <v>53</v>
      </c>
      <c r="I7307" t="s">
        <v>54</v>
      </c>
      <c r="J7307" t="s">
        <v>4382</v>
      </c>
      <c r="K7307" t="s">
        <v>131</v>
      </c>
      <c r="L7307">
        <v>75023</v>
      </c>
      <c r="M7307" t="s">
        <v>132</v>
      </c>
      <c r="N7307" t="s">
        <v>1633</v>
      </c>
      <c r="O7307" t="s">
        <v>59</v>
      </c>
      <c r="P7307" t="s">
        <v>83</v>
      </c>
      <c r="Q7307" t="s">
        <v>1634</v>
      </c>
      <c r="R7307" s="19">
        <v>890.84100000000001</v>
      </c>
      <c r="S7307" s="17">
        <v>3</v>
      </c>
      <c r="T7307" s="20">
        <v>0.3</v>
      </c>
      <c r="U7307" s="19">
        <v>-152.71559999999999</v>
      </c>
      <c r="V7307" s="20">
        <f t="shared" si="570"/>
        <v>-0.17142857142857143</v>
      </c>
      <c r="W7307" s="17">
        <f t="shared" si="571"/>
        <v>2014</v>
      </c>
      <c r="X7307" t="str">
        <f t="shared" si="572"/>
        <v>Mar-2014</v>
      </c>
      <c r="Y7307" s="17">
        <f t="shared" si="573"/>
        <v>4</v>
      </c>
      <c r="Z7307" t="str">
        <f t="shared" si="574"/>
        <v>21-30%</v>
      </c>
      <c r="AA7307" s="17">
        <f>IF(COUNTIF($B$2:B7307,B7307)=1,1,0)</f>
        <v>1</v>
      </c>
      <c r="AB7307" s="17">
        <f>IF(COUNTIF($F$2:F7307,F7307)=1,1,0)</f>
        <v>0</v>
      </c>
    </row>
    <row r="7308" spans="1:28" x14ac:dyDescent="0.2">
      <c r="A7308" s="17">
        <v>7307</v>
      </c>
      <c r="B7308" t="s">
        <v>9444</v>
      </c>
      <c r="C7308" s="18">
        <v>42679</v>
      </c>
      <c r="D7308" s="18">
        <v>42681</v>
      </c>
      <c r="E7308" t="s">
        <v>50</v>
      </c>
      <c r="F7308" t="s">
        <v>970</v>
      </c>
      <c r="G7308" t="s">
        <v>971</v>
      </c>
      <c r="H7308" t="s">
        <v>53</v>
      </c>
      <c r="I7308" t="s">
        <v>54</v>
      </c>
      <c r="J7308" t="s">
        <v>658</v>
      </c>
      <c r="K7308" t="s">
        <v>70</v>
      </c>
      <c r="L7308">
        <v>95123</v>
      </c>
      <c r="M7308" t="s">
        <v>71</v>
      </c>
      <c r="N7308" t="s">
        <v>6720</v>
      </c>
      <c r="O7308" t="s">
        <v>98</v>
      </c>
      <c r="P7308" t="s">
        <v>188</v>
      </c>
      <c r="Q7308" t="s">
        <v>6721</v>
      </c>
      <c r="R7308" s="19">
        <v>72</v>
      </c>
      <c r="S7308" s="17">
        <v>4</v>
      </c>
      <c r="T7308" s="20">
        <v>0</v>
      </c>
      <c r="U7308" s="19">
        <v>12.96</v>
      </c>
      <c r="V7308" s="20">
        <f t="shared" si="570"/>
        <v>0.18000000000000002</v>
      </c>
      <c r="W7308" s="17">
        <f t="shared" si="571"/>
        <v>2016</v>
      </c>
      <c r="X7308" t="str">
        <f t="shared" si="572"/>
        <v>Nov-2016</v>
      </c>
      <c r="Y7308" s="17">
        <f t="shared" si="573"/>
        <v>2</v>
      </c>
      <c r="Z7308" t="str">
        <f t="shared" si="574"/>
        <v>0% (No Discount)</v>
      </c>
      <c r="AA7308" s="17">
        <f>IF(COUNTIF($B$2:B7308,B7308)=1,1,0)</f>
        <v>1</v>
      </c>
      <c r="AB7308" s="17">
        <f>IF(COUNTIF($F$2:F7308,F7308)=1,1,0)</f>
        <v>0</v>
      </c>
    </row>
    <row r="7309" spans="1:28" x14ac:dyDescent="0.2">
      <c r="A7309" s="17">
        <v>7308</v>
      </c>
      <c r="B7309" t="s">
        <v>9444</v>
      </c>
      <c r="C7309" s="18">
        <v>42679</v>
      </c>
      <c r="D7309" s="18">
        <v>42681</v>
      </c>
      <c r="E7309" t="s">
        <v>50</v>
      </c>
      <c r="F7309" t="s">
        <v>970</v>
      </c>
      <c r="G7309" t="s">
        <v>971</v>
      </c>
      <c r="H7309" t="s">
        <v>53</v>
      </c>
      <c r="I7309" t="s">
        <v>54</v>
      </c>
      <c r="J7309" t="s">
        <v>658</v>
      </c>
      <c r="K7309" t="s">
        <v>70</v>
      </c>
      <c r="L7309">
        <v>95123</v>
      </c>
      <c r="M7309" t="s">
        <v>71</v>
      </c>
      <c r="N7309" t="s">
        <v>6177</v>
      </c>
      <c r="O7309" t="s">
        <v>59</v>
      </c>
      <c r="P7309" t="s">
        <v>63</v>
      </c>
      <c r="Q7309" t="s">
        <v>6178</v>
      </c>
      <c r="R7309" s="19">
        <v>113.88800000000001</v>
      </c>
      <c r="S7309" s="17">
        <v>2</v>
      </c>
      <c r="T7309" s="20">
        <v>0.2</v>
      </c>
      <c r="U7309" s="19">
        <v>9.9651999999999994</v>
      </c>
      <c r="V7309" s="20">
        <f t="shared" si="570"/>
        <v>8.7499999999999994E-2</v>
      </c>
      <c r="W7309" s="17">
        <f t="shared" si="571"/>
        <v>2016</v>
      </c>
      <c r="X7309" t="str">
        <f t="shared" si="572"/>
        <v>Nov-2016</v>
      </c>
      <c r="Y7309" s="17">
        <f t="shared" si="573"/>
        <v>2</v>
      </c>
      <c r="Z7309" t="str">
        <f t="shared" si="574"/>
        <v>11-20%</v>
      </c>
      <c r="AA7309" s="17">
        <f>IF(COUNTIF($B$2:B7309,B7309)=1,1,0)</f>
        <v>0</v>
      </c>
      <c r="AB7309" s="17">
        <f>IF(COUNTIF($F$2:F7309,F7309)=1,1,0)</f>
        <v>0</v>
      </c>
    </row>
    <row r="7310" spans="1:28" x14ac:dyDescent="0.2">
      <c r="A7310" s="17">
        <v>7309</v>
      </c>
      <c r="B7310" t="s">
        <v>9444</v>
      </c>
      <c r="C7310" s="18">
        <v>42679</v>
      </c>
      <c r="D7310" s="18">
        <v>42681</v>
      </c>
      <c r="E7310" t="s">
        <v>50</v>
      </c>
      <c r="F7310" t="s">
        <v>970</v>
      </c>
      <c r="G7310" t="s">
        <v>971</v>
      </c>
      <c r="H7310" t="s">
        <v>53</v>
      </c>
      <c r="I7310" t="s">
        <v>54</v>
      </c>
      <c r="J7310" t="s">
        <v>658</v>
      </c>
      <c r="K7310" t="s">
        <v>70</v>
      </c>
      <c r="L7310">
        <v>95123</v>
      </c>
      <c r="M7310" t="s">
        <v>71</v>
      </c>
      <c r="N7310" t="s">
        <v>1740</v>
      </c>
      <c r="O7310" t="s">
        <v>73</v>
      </c>
      <c r="P7310" t="s">
        <v>200</v>
      </c>
      <c r="Q7310" t="s">
        <v>1741</v>
      </c>
      <c r="R7310" s="19">
        <v>158.13</v>
      </c>
      <c r="S7310" s="17">
        <v>3</v>
      </c>
      <c r="T7310" s="20">
        <v>0</v>
      </c>
      <c r="U7310" s="19">
        <v>77.483699999999999</v>
      </c>
      <c r="V7310" s="20">
        <f t="shared" si="570"/>
        <v>0.49</v>
      </c>
      <c r="W7310" s="17">
        <f t="shared" si="571"/>
        <v>2016</v>
      </c>
      <c r="X7310" t="str">
        <f t="shared" si="572"/>
        <v>Nov-2016</v>
      </c>
      <c r="Y7310" s="17">
        <f t="shared" si="573"/>
        <v>2</v>
      </c>
      <c r="Z7310" t="str">
        <f t="shared" si="574"/>
        <v>0% (No Discount)</v>
      </c>
      <c r="AA7310" s="17">
        <f>IF(COUNTIF($B$2:B7310,B7310)=1,1,0)</f>
        <v>0</v>
      </c>
      <c r="AB7310" s="17">
        <f>IF(COUNTIF($F$2:F7310,F7310)=1,1,0)</f>
        <v>0</v>
      </c>
    </row>
    <row r="7311" spans="1:28" x14ac:dyDescent="0.2">
      <c r="A7311" s="17">
        <v>7310</v>
      </c>
      <c r="B7311" t="s">
        <v>9445</v>
      </c>
      <c r="C7311" s="18">
        <v>42896</v>
      </c>
      <c r="D7311" s="18">
        <v>42900</v>
      </c>
      <c r="E7311" t="s">
        <v>50</v>
      </c>
      <c r="F7311" t="s">
        <v>1349</v>
      </c>
      <c r="G7311" t="s">
        <v>1350</v>
      </c>
      <c r="H7311" t="s">
        <v>68</v>
      </c>
      <c r="I7311" t="s">
        <v>54</v>
      </c>
      <c r="J7311" t="s">
        <v>293</v>
      </c>
      <c r="K7311" t="s">
        <v>294</v>
      </c>
      <c r="L7311">
        <v>10024</v>
      </c>
      <c r="M7311" t="s">
        <v>175</v>
      </c>
      <c r="N7311" t="s">
        <v>4902</v>
      </c>
      <c r="O7311" t="s">
        <v>73</v>
      </c>
      <c r="P7311" t="s">
        <v>296</v>
      </c>
      <c r="Q7311" t="s">
        <v>4903</v>
      </c>
      <c r="R7311" s="19">
        <v>14.13</v>
      </c>
      <c r="S7311" s="17">
        <v>3</v>
      </c>
      <c r="T7311" s="20">
        <v>0</v>
      </c>
      <c r="U7311" s="19">
        <v>0.70650000000000002</v>
      </c>
      <c r="V7311" s="20">
        <f t="shared" si="570"/>
        <v>4.9999999999999996E-2</v>
      </c>
      <c r="W7311" s="17">
        <f t="shared" si="571"/>
        <v>2017</v>
      </c>
      <c r="X7311" t="str">
        <f t="shared" si="572"/>
        <v>Jun-2017</v>
      </c>
      <c r="Y7311" s="17">
        <f t="shared" si="573"/>
        <v>4</v>
      </c>
      <c r="Z7311" t="str">
        <f t="shared" si="574"/>
        <v>0% (No Discount)</v>
      </c>
      <c r="AA7311" s="17">
        <f>IF(COUNTIF($B$2:B7311,B7311)=1,1,0)</f>
        <v>1</v>
      </c>
      <c r="AB7311" s="17">
        <f>IF(COUNTIF($F$2:F7311,F7311)=1,1,0)</f>
        <v>0</v>
      </c>
    </row>
    <row r="7312" spans="1:28" x14ac:dyDescent="0.2">
      <c r="A7312" s="17">
        <v>7311</v>
      </c>
      <c r="B7312" t="s">
        <v>9446</v>
      </c>
      <c r="C7312" s="18">
        <v>42226</v>
      </c>
      <c r="D7312" s="18">
        <v>42230</v>
      </c>
      <c r="E7312" t="s">
        <v>77</v>
      </c>
      <c r="F7312" t="s">
        <v>1902</v>
      </c>
      <c r="G7312" t="s">
        <v>1903</v>
      </c>
      <c r="H7312" t="s">
        <v>53</v>
      </c>
      <c r="I7312" t="s">
        <v>54</v>
      </c>
      <c r="J7312" t="s">
        <v>909</v>
      </c>
      <c r="K7312" t="s">
        <v>265</v>
      </c>
      <c r="L7312">
        <v>48227</v>
      </c>
      <c r="M7312" t="s">
        <v>132</v>
      </c>
      <c r="N7312" t="s">
        <v>2241</v>
      </c>
      <c r="O7312" t="s">
        <v>73</v>
      </c>
      <c r="P7312" t="s">
        <v>102</v>
      </c>
      <c r="Q7312" t="s">
        <v>3635</v>
      </c>
      <c r="R7312" s="19">
        <v>64.75</v>
      </c>
      <c r="S7312" s="17">
        <v>5</v>
      </c>
      <c r="T7312" s="20">
        <v>0</v>
      </c>
      <c r="U7312" s="19">
        <v>29.137499999999999</v>
      </c>
      <c r="V7312" s="20">
        <f t="shared" si="570"/>
        <v>0.45</v>
      </c>
      <c r="W7312" s="17">
        <f t="shared" si="571"/>
        <v>2015</v>
      </c>
      <c r="X7312" t="str">
        <f t="shared" si="572"/>
        <v>Aug-2015</v>
      </c>
      <c r="Y7312" s="17">
        <f t="shared" si="573"/>
        <v>4</v>
      </c>
      <c r="Z7312" t="str">
        <f t="shared" si="574"/>
        <v>0% (No Discount)</v>
      </c>
      <c r="AA7312" s="17">
        <f>IF(COUNTIF($B$2:B7312,B7312)=1,1,0)</f>
        <v>1</v>
      </c>
      <c r="AB7312" s="17">
        <f>IF(COUNTIF($F$2:F7312,F7312)=1,1,0)</f>
        <v>0</v>
      </c>
    </row>
    <row r="7313" spans="1:28" x14ac:dyDescent="0.2">
      <c r="A7313" s="17">
        <v>7312</v>
      </c>
      <c r="B7313" t="s">
        <v>9447</v>
      </c>
      <c r="C7313" s="18">
        <v>42286</v>
      </c>
      <c r="D7313" s="18">
        <v>42290</v>
      </c>
      <c r="E7313" t="s">
        <v>77</v>
      </c>
      <c r="F7313" t="s">
        <v>5610</v>
      </c>
      <c r="G7313" t="s">
        <v>5611</v>
      </c>
      <c r="H7313" t="s">
        <v>53</v>
      </c>
      <c r="I7313" t="s">
        <v>54</v>
      </c>
      <c r="J7313" t="s">
        <v>1450</v>
      </c>
      <c r="K7313" t="s">
        <v>81</v>
      </c>
      <c r="L7313">
        <v>33178</v>
      </c>
      <c r="M7313" t="s">
        <v>57</v>
      </c>
      <c r="N7313" t="s">
        <v>2947</v>
      </c>
      <c r="O7313" t="s">
        <v>73</v>
      </c>
      <c r="P7313" t="s">
        <v>102</v>
      </c>
      <c r="Q7313" t="s">
        <v>2948</v>
      </c>
      <c r="R7313" s="19">
        <v>1.8720000000000001</v>
      </c>
      <c r="S7313" s="17">
        <v>2</v>
      </c>
      <c r="T7313" s="20">
        <v>0.7</v>
      </c>
      <c r="U7313" s="19">
        <v>-1.3104</v>
      </c>
      <c r="V7313" s="20">
        <f t="shared" si="570"/>
        <v>-0.7</v>
      </c>
      <c r="W7313" s="17">
        <f t="shared" si="571"/>
        <v>2015</v>
      </c>
      <c r="X7313" t="str">
        <f t="shared" si="572"/>
        <v>Oct-2015</v>
      </c>
      <c r="Y7313" s="17">
        <f t="shared" si="573"/>
        <v>4</v>
      </c>
      <c r="Z7313" t="str">
        <f t="shared" si="574"/>
        <v>Over 50%</v>
      </c>
      <c r="AA7313" s="17">
        <f>IF(COUNTIF($B$2:B7313,B7313)=1,1,0)</f>
        <v>1</v>
      </c>
      <c r="AB7313" s="17">
        <f>IF(COUNTIF($F$2:F7313,F7313)=1,1,0)</f>
        <v>0</v>
      </c>
    </row>
    <row r="7314" spans="1:28" x14ac:dyDescent="0.2">
      <c r="A7314" s="17">
        <v>7313</v>
      </c>
      <c r="B7314" t="s">
        <v>9447</v>
      </c>
      <c r="C7314" s="18">
        <v>42286</v>
      </c>
      <c r="D7314" s="18">
        <v>42290</v>
      </c>
      <c r="E7314" t="s">
        <v>77</v>
      </c>
      <c r="F7314" t="s">
        <v>5610</v>
      </c>
      <c r="G7314" t="s">
        <v>5611</v>
      </c>
      <c r="H7314" t="s">
        <v>53</v>
      </c>
      <c r="I7314" t="s">
        <v>54</v>
      </c>
      <c r="J7314" t="s">
        <v>1450</v>
      </c>
      <c r="K7314" t="s">
        <v>81</v>
      </c>
      <c r="L7314">
        <v>33178</v>
      </c>
      <c r="M7314" t="s">
        <v>57</v>
      </c>
      <c r="N7314" t="s">
        <v>1744</v>
      </c>
      <c r="O7314" t="s">
        <v>73</v>
      </c>
      <c r="P7314" t="s">
        <v>102</v>
      </c>
      <c r="Q7314" t="s">
        <v>1745</v>
      </c>
      <c r="R7314" s="19">
        <v>11.214</v>
      </c>
      <c r="S7314" s="17">
        <v>2</v>
      </c>
      <c r="T7314" s="20">
        <v>0.7</v>
      </c>
      <c r="U7314" s="19">
        <v>-8.5974000000000004</v>
      </c>
      <c r="V7314" s="20">
        <f t="shared" si="570"/>
        <v>-0.76666666666666672</v>
      </c>
      <c r="W7314" s="17">
        <f t="shared" si="571"/>
        <v>2015</v>
      </c>
      <c r="X7314" t="str">
        <f t="shared" si="572"/>
        <v>Oct-2015</v>
      </c>
      <c r="Y7314" s="17">
        <f t="shared" si="573"/>
        <v>4</v>
      </c>
      <c r="Z7314" t="str">
        <f t="shared" si="574"/>
        <v>Over 50%</v>
      </c>
      <c r="AA7314" s="17">
        <f>IF(COUNTIF($B$2:B7314,B7314)=1,1,0)</f>
        <v>0</v>
      </c>
      <c r="AB7314" s="17">
        <f>IF(COUNTIF($F$2:F7314,F7314)=1,1,0)</f>
        <v>0</v>
      </c>
    </row>
    <row r="7315" spans="1:28" x14ac:dyDescent="0.2">
      <c r="A7315" s="17">
        <v>7314</v>
      </c>
      <c r="B7315" t="s">
        <v>9447</v>
      </c>
      <c r="C7315" s="18">
        <v>42286</v>
      </c>
      <c r="D7315" s="18">
        <v>42290</v>
      </c>
      <c r="E7315" t="s">
        <v>77</v>
      </c>
      <c r="F7315" t="s">
        <v>5610</v>
      </c>
      <c r="G7315" t="s">
        <v>5611</v>
      </c>
      <c r="H7315" t="s">
        <v>53</v>
      </c>
      <c r="I7315" t="s">
        <v>54</v>
      </c>
      <c r="J7315" t="s">
        <v>1450</v>
      </c>
      <c r="K7315" t="s">
        <v>81</v>
      </c>
      <c r="L7315">
        <v>33178</v>
      </c>
      <c r="M7315" t="s">
        <v>57</v>
      </c>
      <c r="N7315" t="s">
        <v>7541</v>
      </c>
      <c r="O7315" t="s">
        <v>73</v>
      </c>
      <c r="P7315" t="s">
        <v>95</v>
      </c>
      <c r="Q7315" t="s">
        <v>7542</v>
      </c>
      <c r="R7315" s="19">
        <v>37.375999999999998</v>
      </c>
      <c r="S7315" s="17">
        <v>8</v>
      </c>
      <c r="T7315" s="20">
        <v>0.2</v>
      </c>
      <c r="U7315" s="19">
        <v>7.4752000000000001</v>
      </c>
      <c r="V7315" s="20">
        <f t="shared" si="570"/>
        <v>0.2</v>
      </c>
      <c r="W7315" s="17">
        <f t="shared" si="571"/>
        <v>2015</v>
      </c>
      <c r="X7315" t="str">
        <f t="shared" si="572"/>
        <v>Oct-2015</v>
      </c>
      <c r="Y7315" s="17">
        <f t="shared" si="573"/>
        <v>4</v>
      </c>
      <c r="Z7315" t="str">
        <f t="shared" si="574"/>
        <v>11-20%</v>
      </c>
      <c r="AA7315" s="17">
        <f>IF(COUNTIF($B$2:B7315,B7315)=1,1,0)</f>
        <v>0</v>
      </c>
      <c r="AB7315" s="17">
        <f>IF(COUNTIF($F$2:F7315,F7315)=1,1,0)</f>
        <v>0</v>
      </c>
    </row>
    <row r="7316" spans="1:28" x14ac:dyDescent="0.2">
      <c r="A7316" s="17">
        <v>7315</v>
      </c>
      <c r="B7316" t="s">
        <v>9448</v>
      </c>
      <c r="C7316" s="18">
        <v>42518</v>
      </c>
      <c r="D7316" s="18">
        <v>42523</v>
      </c>
      <c r="E7316" t="s">
        <v>77</v>
      </c>
      <c r="F7316" t="s">
        <v>1631</v>
      </c>
      <c r="G7316" t="s">
        <v>1632</v>
      </c>
      <c r="H7316" t="s">
        <v>129</v>
      </c>
      <c r="I7316" t="s">
        <v>54</v>
      </c>
      <c r="J7316" t="s">
        <v>1644</v>
      </c>
      <c r="K7316" t="s">
        <v>238</v>
      </c>
      <c r="L7316">
        <v>60068</v>
      </c>
      <c r="M7316" t="s">
        <v>132</v>
      </c>
      <c r="N7316" t="s">
        <v>4500</v>
      </c>
      <c r="O7316" t="s">
        <v>98</v>
      </c>
      <c r="P7316" t="s">
        <v>99</v>
      </c>
      <c r="Q7316" t="s">
        <v>4501</v>
      </c>
      <c r="R7316" s="19">
        <v>286.39999999999998</v>
      </c>
      <c r="S7316" s="17">
        <v>1</v>
      </c>
      <c r="T7316" s="20">
        <v>0.2</v>
      </c>
      <c r="U7316" s="19">
        <v>25.06</v>
      </c>
      <c r="V7316" s="20">
        <f t="shared" si="570"/>
        <v>8.7500000000000008E-2</v>
      </c>
      <c r="W7316" s="17">
        <f t="shared" si="571"/>
        <v>2016</v>
      </c>
      <c r="X7316" t="str">
        <f t="shared" si="572"/>
        <v>May-2016</v>
      </c>
      <c r="Y7316" s="17">
        <f t="shared" si="573"/>
        <v>5</v>
      </c>
      <c r="Z7316" t="str">
        <f t="shared" si="574"/>
        <v>11-20%</v>
      </c>
      <c r="AA7316" s="17">
        <f>IF(COUNTIF($B$2:B7316,B7316)=1,1,0)</f>
        <v>1</v>
      </c>
      <c r="AB7316" s="17">
        <f>IF(COUNTIF($F$2:F7316,F7316)=1,1,0)</f>
        <v>0</v>
      </c>
    </row>
    <row r="7317" spans="1:28" x14ac:dyDescent="0.2">
      <c r="A7317" s="17">
        <v>7316</v>
      </c>
      <c r="B7317" t="s">
        <v>9449</v>
      </c>
      <c r="C7317" s="18">
        <v>42866</v>
      </c>
      <c r="D7317" s="18">
        <v>42871</v>
      </c>
      <c r="E7317" t="s">
        <v>50</v>
      </c>
      <c r="F7317" t="s">
        <v>2006</v>
      </c>
      <c r="G7317" t="s">
        <v>2007</v>
      </c>
      <c r="H7317" t="s">
        <v>53</v>
      </c>
      <c r="I7317" t="s">
        <v>54</v>
      </c>
      <c r="J7317" t="s">
        <v>293</v>
      </c>
      <c r="K7317" t="s">
        <v>294</v>
      </c>
      <c r="L7317">
        <v>10024</v>
      </c>
      <c r="M7317" t="s">
        <v>175</v>
      </c>
      <c r="N7317" t="s">
        <v>4267</v>
      </c>
      <c r="O7317" t="s">
        <v>73</v>
      </c>
      <c r="P7317" t="s">
        <v>95</v>
      </c>
      <c r="Q7317" t="s">
        <v>4268</v>
      </c>
      <c r="R7317" s="19">
        <v>43.92</v>
      </c>
      <c r="S7317" s="17">
        <v>3</v>
      </c>
      <c r="T7317" s="20">
        <v>0</v>
      </c>
      <c r="U7317" s="19">
        <v>12.736800000000001</v>
      </c>
      <c r="V7317" s="20">
        <f t="shared" si="570"/>
        <v>0.28999999999999998</v>
      </c>
      <c r="W7317" s="17">
        <f t="shared" si="571"/>
        <v>2017</v>
      </c>
      <c r="X7317" t="str">
        <f t="shared" si="572"/>
        <v>May-2017</v>
      </c>
      <c r="Y7317" s="17">
        <f t="shared" si="573"/>
        <v>5</v>
      </c>
      <c r="Z7317" t="str">
        <f t="shared" si="574"/>
        <v>0% (No Discount)</v>
      </c>
      <c r="AA7317" s="17">
        <f>IF(COUNTIF($B$2:B7317,B7317)=1,1,0)</f>
        <v>1</v>
      </c>
      <c r="AB7317" s="17">
        <f>IF(COUNTIF($F$2:F7317,F7317)=1,1,0)</f>
        <v>0</v>
      </c>
    </row>
    <row r="7318" spans="1:28" x14ac:dyDescent="0.2">
      <c r="A7318" s="17">
        <v>7317</v>
      </c>
      <c r="B7318" t="s">
        <v>9450</v>
      </c>
      <c r="C7318" s="18">
        <v>42659</v>
      </c>
      <c r="D7318" s="18">
        <v>42663</v>
      </c>
      <c r="E7318" t="s">
        <v>77</v>
      </c>
      <c r="F7318" t="s">
        <v>2055</v>
      </c>
      <c r="G7318" t="s">
        <v>2056</v>
      </c>
      <c r="H7318" t="s">
        <v>68</v>
      </c>
      <c r="I7318" t="s">
        <v>54</v>
      </c>
      <c r="J7318" t="s">
        <v>293</v>
      </c>
      <c r="K7318" t="s">
        <v>294</v>
      </c>
      <c r="L7318">
        <v>10011</v>
      </c>
      <c r="M7318" t="s">
        <v>175</v>
      </c>
      <c r="N7318" t="s">
        <v>107</v>
      </c>
      <c r="O7318" t="s">
        <v>59</v>
      </c>
      <c r="P7318" t="s">
        <v>83</v>
      </c>
      <c r="Q7318" t="s">
        <v>108</v>
      </c>
      <c r="R7318" s="19">
        <v>142.18199999999999</v>
      </c>
      <c r="S7318" s="17">
        <v>1</v>
      </c>
      <c r="T7318" s="20">
        <v>0.4</v>
      </c>
      <c r="U7318" s="19">
        <v>-37.915199999999999</v>
      </c>
      <c r="V7318" s="20">
        <f t="shared" si="570"/>
        <v>-0.26666666666666666</v>
      </c>
      <c r="W7318" s="17">
        <f t="shared" si="571"/>
        <v>2016</v>
      </c>
      <c r="X7318" t="str">
        <f t="shared" si="572"/>
        <v>Oct-2016</v>
      </c>
      <c r="Y7318" s="17">
        <f t="shared" si="573"/>
        <v>4</v>
      </c>
      <c r="Z7318" t="str">
        <f t="shared" si="574"/>
        <v>31-40%</v>
      </c>
      <c r="AA7318" s="17">
        <f>IF(COUNTIF($B$2:B7318,B7318)=1,1,0)</f>
        <v>1</v>
      </c>
      <c r="AB7318" s="17">
        <f>IF(COUNTIF($F$2:F7318,F7318)=1,1,0)</f>
        <v>0</v>
      </c>
    </row>
    <row r="7319" spans="1:28" x14ac:dyDescent="0.2">
      <c r="A7319" s="17">
        <v>7318</v>
      </c>
      <c r="B7319" t="s">
        <v>9451</v>
      </c>
      <c r="C7319" s="18">
        <v>43056</v>
      </c>
      <c r="D7319" s="18">
        <v>43060</v>
      </c>
      <c r="E7319" t="s">
        <v>77</v>
      </c>
      <c r="F7319" t="s">
        <v>4652</v>
      </c>
      <c r="G7319" t="s">
        <v>4653</v>
      </c>
      <c r="H7319" t="s">
        <v>68</v>
      </c>
      <c r="I7319" t="s">
        <v>54</v>
      </c>
      <c r="J7319" t="s">
        <v>9452</v>
      </c>
      <c r="K7319" t="s">
        <v>447</v>
      </c>
      <c r="L7319">
        <v>97123</v>
      </c>
      <c r="M7319" t="s">
        <v>71</v>
      </c>
      <c r="N7319" t="s">
        <v>9076</v>
      </c>
      <c r="O7319" t="s">
        <v>73</v>
      </c>
      <c r="P7319" t="s">
        <v>117</v>
      </c>
      <c r="Q7319" t="s">
        <v>9077</v>
      </c>
      <c r="R7319" s="19">
        <v>19.608000000000001</v>
      </c>
      <c r="S7319" s="17">
        <v>3</v>
      </c>
      <c r="T7319" s="20">
        <v>0.2</v>
      </c>
      <c r="U7319" s="19">
        <v>6.6177000000000001</v>
      </c>
      <c r="V7319" s="20">
        <f t="shared" si="570"/>
        <v>0.33750000000000002</v>
      </c>
      <c r="W7319" s="17">
        <f t="shared" si="571"/>
        <v>2017</v>
      </c>
      <c r="X7319" t="str">
        <f t="shared" si="572"/>
        <v>Nov-2017</v>
      </c>
      <c r="Y7319" s="17">
        <f t="shared" si="573"/>
        <v>4</v>
      </c>
      <c r="Z7319" t="str">
        <f t="shared" si="574"/>
        <v>11-20%</v>
      </c>
      <c r="AA7319" s="17">
        <f>IF(COUNTIF($B$2:B7319,B7319)=1,1,0)</f>
        <v>1</v>
      </c>
      <c r="AB7319" s="17">
        <f>IF(COUNTIF($F$2:F7319,F7319)=1,1,0)</f>
        <v>0</v>
      </c>
    </row>
    <row r="7320" spans="1:28" x14ac:dyDescent="0.2">
      <c r="A7320" s="17">
        <v>7319</v>
      </c>
      <c r="B7320" t="s">
        <v>9451</v>
      </c>
      <c r="C7320" s="18">
        <v>43056</v>
      </c>
      <c r="D7320" s="18">
        <v>43060</v>
      </c>
      <c r="E7320" t="s">
        <v>77</v>
      </c>
      <c r="F7320" t="s">
        <v>4652</v>
      </c>
      <c r="G7320" t="s">
        <v>4653</v>
      </c>
      <c r="H7320" t="s">
        <v>68</v>
      </c>
      <c r="I7320" t="s">
        <v>54</v>
      </c>
      <c r="J7320" t="s">
        <v>9452</v>
      </c>
      <c r="K7320" t="s">
        <v>447</v>
      </c>
      <c r="L7320">
        <v>97123</v>
      </c>
      <c r="M7320" t="s">
        <v>71</v>
      </c>
      <c r="N7320" t="s">
        <v>3608</v>
      </c>
      <c r="O7320" t="s">
        <v>73</v>
      </c>
      <c r="P7320" t="s">
        <v>102</v>
      </c>
      <c r="Q7320" t="s">
        <v>3609</v>
      </c>
      <c r="R7320" s="19">
        <v>4.1580000000000004</v>
      </c>
      <c r="S7320" s="17">
        <v>7</v>
      </c>
      <c r="T7320" s="20">
        <v>0.7</v>
      </c>
      <c r="U7320" s="19">
        <v>-3.4649999999999999</v>
      </c>
      <c r="V7320" s="20">
        <f t="shared" si="570"/>
        <v>-0.83333333333333326</v>
      </c>
      <c r="W7320" s="17">
        <f t="shared" si="571"/>
        <v>2017</v>
      </c>
      <c r="X7320" t="str">
        <f t="shared" si="572"/>
        <v>Nov-2017</v>
      </c>
      <c r="Y7320" s="17">
        <f t="shared" si="573"/>
        <v>4</v>
      </c>
      <c r="Z7320" t="str">
        <f t="shared" si="574"/>
        <v>Over 50%</v>
      </c>
      <c r="AA7320" s="17">
        <f>IF(COUNTIF($B$2:B7320,B7320)=1,1,0)</f>
        <v>0</v>
      </c>
      <c r="AB7320" s="17">
        <f>IF(COUNTIF($F$2:F7320,F7320)=1,1,0)</f>
        <v>0</v>
      </c>
    </row>
    <row r="7321" spans="1:28" x14ac:dyDescent="0.2">
      <c r="A7321" s="17">
        <v>7320</v>
      </c>
      <c r="B7321" t="s">
        <v>9453</v>
      </c>
      <c r="C7321" s="18">
        <v>43065</v>
      </c>
      <c r="D7321" s="18">
        <v>43068</v>
      </c>
      <c r="E7321" t="s">
        <v>50</v>
      </c>
      <c r="F7321" t="s">
        <v>3715</v>
      </c>
      <c r="G7321" t="s">
        <v>3716</v>
      </c>
      <c r="H7321" t="s">
        <v>53</v>
      </c>
      <c r="I7321" t="s">
        <v>54</v>
      </c>
      <c r="J7321" t="s">
        <v>293</v>
      </c>
      <c r="K7321" t="s">
        <v>294</v>
      </c>
      <c r="L7321">
        <v>10009</v>
      </c>
      <c r="M7321" t="s">
        <v>175</v>
      </c>
      <c r="N7321" t="s">
        <v>3818</v>
      </c>
      <c r="O7321" t="s">
        <v>98</v>
      </c>
      <c r="P7321" t="s">
        <v>99</v>
      </c>
      <c r="Q7321" t="s">
        <v>5740</v>
      </c>
      <c r="R7321" s="19">
        <v>979.95</v>
      </c>
      <c r="S7321" s="17">
        <v>5</v>
      </c>
      <c r="T7321" s="20">
        <v>0</v>
      </c>
      <c r="U7321" s="19">
        <v>264.5865</v>
      </c>
      <c r="V7321" s="20">
        <f t="shared" si="570"/>
        <v>0.26999999999999996</v>
      </c>
      <c r="W7321" s="17">
        <f t="shared" si="571"/>
        <v>2017</v>
      </c>
      <c r="X7321" t="str">
        <f t="shared" si="572"/>
        <v>Nov-2017</v>
      </c>
      <c r="Y7321" s="17">
        <f t="shared" si="573"/>
        <v>3</v>
      </c>
      <c r="Z7321" t="str">
        <f t="shared" si="574"/>
        <v>0% (No Discount)</v>
      </c>
      <c r="AA7321" s="17">
        <f>IF(COUNTIF($B$2:B7321,B7321)=1,1,0)</f>
        <v>1</v>
      </c>
      <c r="AB7321" s="17">
        <f>IF(COUNTIF($F$2:F7321,F7321)=1,1,0)</f>
        <v>0</v>
      </c>
    </row>
    <row r="7322" spans="1:28" x14ac:dyDescent="0.2">
      <c r="A7322" s="17">
        <v>7321</v>
      </c>
      <c r="B7322" t="s">
        <v>9453</v>
      </c>
      <c r="C7322" s="18">
        <v>43065</v>
      </c>
      <c r="D7322" s="18">
        <v>43068</v>
      </c>
      <c r="E7322" t="s">
        <v>50</v>
      </c>
      <c r="F7322" t="s">
        <v>3715</v>
      </c>
      <c r="G7322" t="s">
        <v>3716</v>
      </c>
      <c r="H7322" t="s">
        <v>53</v>
      </c>
      <c r="I7322" t="s">
        <v>54</v>
      </c>
      <c r="J7322" t="s">
        <v>293</v>
      </c>
      <c r="K7322" t="s">
        <v>294</v>
      </c>
      <c r="L7322">
        <v>10009</v>
      </c>
      <c r="M7322" t="s">
        <v>175</v>
      </c>
      <c r="N7322" t="s">
        <v>5077</v>
      </c>
      <c r="O7322" t="s">
        <v>59</v>
      </c>
      <c r="P7322" t="s">
        <v>92</v>
      </c>
      <c r="Q7322" t="s">
        <v>5078</v>
      </c>
      <c r="R7322" s="19">
        <v>135.30000000000001</v>
      </c>
      <c r="S7322" s="17">
        <v>5</v>
      </c>
      <c r="T7322" s="20">
        <v>0</v>
      </c>
      <c r="U7322" s="19">
        <v>37.884</v>
      </c>
      <c r="V7322" s="20">
        <f t="shared" si="570"/>
        <v>0.27999999999999997</v>
      </c>
      <c r="W7322" s="17">
        <f t="shared" si="571"/>
        <v>2017</v>
      </c>
      <c r="X7322" t="str">
        <f t="shared" si="572"/>
        <v>Nov-2017</v>
      </c>
      <c r="Y7322" s="17">
        <f t="shared" si="573"/>
        <v>3</v>
      </c>
      <c r="Z7322" t="str">
        <f t="shared" si="574"/>
        <v>0% (No Discount)</v>
      </c>
      <c r="AA7322" s="17">
        <f>IF(COUNTIF($B$2:B7322,B7322)=1,1,0)</f>
        <v>0</v>
      </c>
      <c r="AB7322" s="17">
        <f>IF(COUNTIF($F$2:F7322,F7322)=1,1,0)</f>
        <v>0</v>
      </c>
    </row>
    <row r="7323" spans="1:28" x14ac:dyDescent="0.2">
      <c r="A7323" s="17">
        <v>7322</v>
      </c>
      <c r="B7323" t="s">
        <v>9454</v>
      </c>
      <c r="C7323" s="18">
        <v>42981</v>
      </c>
      <c r="D7323" s="18">
        <v>42985</v>
      </c>
      <c r="E7323" t="s">
        <v>77</v>
      </c>
      <c r="F7323" t="s">
        <v>4229</v>
      </c>
      <c r="G7323" t="s">
        <v>4230</v>
      </c>
      <c r="H7323" t="s">
        <v>68</v>
      </c>
      <c r="I7323" t="s">
        <v>54</v>
      </c>
      <c r="J7323" t="s">
        <v>330</v>
      </c>
      <c r="K7323" t="s">
        <v>238</v>
      </c>
      <c r="L7323">
        <v>60623</v>
      </c>
      <c r="M7323" t="s">
        <v>132</v>
      </c>
      <c r="N7323" t="s">
        <v>4437</v>
      </c>
      <c r="O7323" t="s">
        <v>73</v>
      </c>
      <c r="P7323" t="s">
        <v>117</v>
      </c>
      <c r="Q7323" t="s">
        <v>4438</v>
      </c>
      <c r="R7323" s="19">
        <v>8.9039999999999999</v>
      </c>
      <c r="S7323" s="17">
        <v>3</v>
      </c>
      <c r="T7323" s="20">
        <v>0.2</v>
      </c>
      <c r="U7323" s="19">
        <v>3.339</v>
      </c>
      <c r="V7323" s="20">
        <f t="shared" si="570"/>
        <v>0.375</v>
      </c>
      <c r="W7323" s="17">
        <f t="shared" si="571"/>
        <v>2017</v>
      </c>
      <c r="X7323" t="str">
        <f t="shared" si="572"/>
        <v>Sep-2017</v>
      </c>
      <c r="Y7323" s="17">
        <f t="shared" si="573"/>
        <v>4</v>
      </c>
      <c r="Z7323" t="str">
        <f t="shared" si="574"/>
        <v>11-20%</v>
      </c>
      <c r="AA7323" s="17">
        <f>IF(COUNTIF($B$2:B7323,B7323)=1,1,0)</f>
        <v>1</v>
      </c>
      <c r="AB7323" s="17">
        <f>IF(COUNTIF($F$2:F7323,F7323)=1,1,0)</f>
        <v>0</v>
      </c>
    </row>
    <row r="7324" spans="1:28" x14ac:dyDescent="0.2">
      <c r="A7324" s="17">
        <v>7323</v>
      </c>
      <c r="B7324" t="s">
        <v>9454</v>
      </c>
      <c r="C7324" s="18">
        <v>42981</v>
      </c>
      <c r="D7324" s="18">
        <v>42985</v>
      </c>
      <c r="E7324" t="s">
        <v>77</v>
      </c>
      <c r="F7324" t="s">
        <v>4229</v>
      </c>
      <c r="G7324" t="s">
        <v>4230</v>
      </c>
      <c r="H7324" t="s">
        <v>68</v>
      </c>
      <c r="I7324" t="s">
        <v>54</v>
      </c>
      <c r="J7324" t="s">
        <v>330</v>
      </c>
      <c r="K7324" t="s">
        <v>238</v>
      </c>
      <c r="L7324">
        <v>60623</v>
      </c>
      <c r="M7324" t="s">
        <v>132</v>
      </c>
      <c r="N7324" t="s">
        <v>2863</v>
      </c>
      <c r="O7324" t="s">
        <v>98</v>
      </c>
      <c r="P7324" t="s">
        <v>188</v>
      </c>
      <c r="Q7324" t="s">
        <v>2864</v>
      </c>
      <c r="R7324" s="19">
        <v>100.8</v>
      </c>
      <c r="S7324" s="17">
        <v>2</v>
      </c>
      <c r="T7324" s="20">
        <v>0.2</v>
      </c>
      <c r="U7324" s="19">
        <v>21.42</v>
      </c>
      <c r="V7324" s="20">
        <f t="shared" si="570"/>
        <v>0.21250000000000002</v>
      </c>
      <c r="W7324" s="17">
        <f t="shared" si="571"/>
        <v>2017</v>
      </c>
      <c r="X7324" t="str">
        <f t="shared" si="572"/>
        <v>Sep-2017</v>
      </c>
      <c r="Y7324" s="17">
        <f t="shared" si="573"/>
        <v>4</v>
      </c>
      <c r="Z7324" t="str">
        <f t="shared" si="574"/>
        <v>11-20%</v>
      </c>
      <c r="AA7324" s="17">
        <f>IF(COUNTIF($B$2:B7324,B7324)=1,1,0)</f>
        <v>0</v>
      </c>
      <c r="AB7324" s="17">
        <f>IF(COUNTIF($F$2:F7324,F7324)=1,1,0)</f>
        <v>0</v>
      </c>
    </row>
    <row r="7325" spans="1:28" x14ac:dyDescent="0.2">
      <c r="A7325" s="17">
        <v>7324</v>
      </c>
      <c r="B7325" t="s">
        <v>9455</v>
      </c>
      <c r="C7325" s="18">
        <v>43074</v>
      </c>
      <c r="D7325" s="18">
        <v>43077</v>
      </c>
      <c r="E7325" t="s">
        <v>215</v>
      </c>
      <c r="F7325" t="s">
        <v>1984</v>
      </c>
      <c r="G7325" t="s">
        <v>1985</v>
      </c>
      <c r="H7325" t="s">
        <v>53</v>
      </c>
      <c r="I7325" t="s">
        <v>54</v>
      </c>
      <c r="J7325" t="s">
        <v>293</v>
      </c>
      <c r="K7325" t="s">
        <v>294</v>
      </c>
      <c r="L7325">
        <v>10024</v>
      </c>
      <c r="M7325" t="s">
        <v>175</v>
      </c>
      <c r="N7325" t="s">
        <v>510</v>
      </c>
      <c r="O7325" t="s">
        <v>59</v>
      </c>
      <c r="P7325" t="s">
        <v>92</v>
      </c>
      <c r="Q7325" t="s">
        <v>511</v>
      </c>
      <c r="R7325" s="19">
        <v>41.96</v>
      </c>
      <c r="S7325" s="17">
        <v>2</v>
      </c>
      <c r="T7325" s="20">
        <v>0</v>
      </c>
      <c r="U7325" s="19">
        <v>10.909599999999999</v>
      </c>
      <c r="V7325" s="20">
        <f t="shared" si="570"/>
        <v>0.25999999999999995</v>
      </c>
      <c r="W7325" s="17">
        <f t="shared" si="571"/>
        <v>2017</v>
      </c>
      <c r="X7325" t="str">
        <f t="shared" si="572"/>
        <v>Dec-2017</v>
      </c>
      <c r="Y7325" s="17">
        <f t="shared" si="573"/>
        <v>3</v>
      </c>
      <c r="Z7325" t="str">
        <f t="shared" si="574"/>
        <v>0% (No Discount)</v>
      </c>
      <c r="AA7325" s="17">
        <f>IF(COUNTIF($B$2:B7325,B7325)=1,1,0)</f>
        <v>1</v>
      </c>
      <c r="AB7325" s="17">
        <f>IF(COUNTIF($F$2:F7325,F7325)=1,1,0)</f>
        <v>0</v>
      </c>
    </row>
    <row r="7326" spans="1:28" x14ac:dyDescent="0.2">
      <c r="A7326" s="17">
        <v>7325</v>
      </c>
      <c r="B7326" t="s">
        <v>9455</v>
      </c>
      <c r="C7326" s="18">
        <v>43074</v>
      </c>
      <c r="D7326" s="18">
        <v>43077</v>
      </c>
      <c r="E7326" t="s">
        <v>215</v>
      </c>
      <c r="F7326" t="s">
        <v>1984</v>
      </c>
      <c r="G7326" t="s">
        <v>1985</v>
      </c>
      <c r="H7326" t="s">
        <v>53</v>
      </c>
      <c r="I7326" t="s">
        <v>54</v>
      </c>
      <c r="J7326" t="s">
        <v>293</v>
      </c>
      <c r="K7326" t="s">
        <v>294</v>
      </c>
      <c r="L7326">
        <v>10024</v>
      </c>
      <c r="M7326" t="s">
        <v>175</v>
      </c>
      <c r="N7326" t="s">
        <v>1472</v>
      </c>
      <c r="O7326" t="s">
        <v>73</v>
      </c>
      <c r="P7326" t="s">
        <v>74</v>
      </c>
      <c r="Q7326" t="s">
        <v>1473</v>
      </c>
      <c r="R7326" s="19">
        <v>9.4499999999999993</v>
      </c>
      <c r="S7326" s="17">
        <v>3</v>
      </c>
      <c r="T7326" s="20">
        <v>0</v>
      </c>
      <c r="U7326" s="19">
        <v>4.5359999999999996</v>
      </c>
      <c r="V7326" s="20">
        <f t="shared" si="570"/>
        <v>0.48</v>
      </c>
      <c r="W7326" s="17">
        <f t="shared" si="571"/>
        <v>2017</v>
      </c>
      <c r="X7326" t="str">
        <f t="shared" si="572"/>
        <v>Dec-2017</v>
      </c>
      <c r="Y7326" s="17">
        <f t="shared" si="573"/>
        <v>3</v>
      </c>
      <c r="Z7326" t="str">
        <f t="shared" si="574"/>
        <v>0% (No Discount)</v>
      </c>
      <c r="AA7326" s="17">
        <f>IF(COUNTIF($B$2:B7326,B7326)=1,1,0)</f>
        <v>0</v>
      </c>
      <c r="AB7326" s="17">
        <f>IF(COUNTIF($F$2:F7326,F7326)=1,1,0)</f>
        <v>0</v>
      </c>
    </row>
    <row r="7327" spans="1:28" x14ac:dyDescent="0.2">
      <c r="A7327" s="17">
        <v>7326</v>
      </c>
      <c r="B7327" t="s">
        <v>9456</v>
      </c>
      <c r="C7327" s="18">
        <v>43049</v>
      </c>
      <c r="D7327" s="18">
        <v>43056</v>
      </c>
      <c r="E7327" t="s">
        <v>77</v>
      </c>
      <c r="F7327" t="s">
        <v>2257</v>
      </c>
      <c r="G7327" t="s">
        <v>2258</v>
      </c>
      <c r="H7327" t="s">
        <v>53</v>
      </c>
      <c r="I7327" t="s">
        <v>54</v>
      </c>
      <c r="J7327" t="s">
        <v>7855</v>
      </c>
      <c r="K7327" t="s">
        <v>123</v>
      </c>
      <c r="L7327">
        <v>99301</v>
      </c>
      <c r="M7327" t="s">
        <v>71</v>
      </c>
      <c r="N7327" t="s">
        <v>5427</v>
      </c>
      <c r="O7327" t="s">
        <v>73</v>
      </c>
      <c r="P7327" t="s">
        <v>105</v>
      </c>
      <c r="Q7327" t="s">
        <v>5428</v>
      </c>
      <c r="R7327" s="19">
        <v>400.8</v>
      </c>
      <c r="S7327" s="17">
        <v>5</v>
      </c>
      <c r="T7327" s="20">
        <v>0</v>
      </c>
      <c r="U7327" s="19">
        <v>112.224</v>
      </c>
      <c r="V7327" s="20">
        <f t="shared" si="570"/>
        <v>0.28000000000000003</v>
      </c>
      <c r="W7327" s="17">
        <f t="shared" si="571"/>
        <v>2017</v>
      </c>
      <c r="X7327" t="str">
        <f t="shared" si="572"/>
        <v>Nov-2017</v>
      </c>
      <c r="Y7327" s="17">
        <f t="shared" si="573"/>
        <v>7</v>
      </c>
      <c r="Z7327" t="str">
        <f t="shared" si="574"/>
        <v>0% (No Discount)</v>
      </c>
      <c r="AA7327" s="17">
        <f>IF(COUNTIF($B$2:B7327,B7327)=1,1,0)</f>
        <v>1</v>
      </c>
      <c r="AB7327" s="17">
        <f>IF(COUNTIF($F$2:F7327,F7327)=1,1,0)</f>
        <v>0</v>
      </c>
    </row>
    <row r="7328" spans="1:28" x14ac:dyDescent="0.2">
      <c r="A7328" s="17">
        <v>7327</v>
      </c>
      <c r="B7328" t="s">
        <v>9456</v>
      </c>
      <c r="C7328" s="18">
        <v>43049</v>
      </c>
      <c r="D7328" s="18">
        <v>43056</v>
      </c>
      <c r="E7328" t="s">
        <v>77</v>
      </c>
      <c r="F7328" t="s">
        <v>2257</v>
      </c>
      <c r="G7328" t="s">
        <v>2258</v>
      </c>
      <c r="H7328" t="s">
        <v>53</v>
      </c>
      <c r="I7328" t="s">
        <v>54</v>
      </c>
      <c r="J7328" t="s">
        <v>7855</v>
      </c>
      <c r="K7328" t="s">
        <v>123</v>
      </c>
      <c r="L7328">
        <v>99301</v>
      </c>
      <c r="M7328" t="s">
        <v>71</v>
      </c>
      <c r="N7328" t="s">
        <v>1526</v>
      </c>
      <c r="O7328" t="s">
        <v>73</v>
      </c>
      <c r="P7328" t="s">
        <v>102</v>
      </c>
      <c r="Q7328" t="s">
        <v>1527</v>
      </c>
      <c r="R7328" s="19">
        <v>28.792000000000002</v>
      </c>
      <c r="S7328" s="17">
        <v>1</v>
      </c>
      <c r="T7328" s="20">
        <v>0.2</v>
      </c>
      <c r="U7328" s="19">
        <v>10.077199999999999</v>
      </c>
      <c r="V7328" s="20">
        <f t="shared" si="570"/>
        <v>0.35</v>
      </c>
      <c r="W7328" s="17">
        <f t="shared" si="571"/>
        <v>2017</v>
      </c>
      <c r="X7328" t="str">
        <f t="shared" si="572"/>
        <v>Nov-2017</v>
      </c>
      <c r="Y7328" s="17">
        <f t="shared" si="573"/>
        <v>7</v>
      </c>
      <c r="Z7328" t="str">
        <f t="shared" si="574"/>
        <v>11-20%</v>
      </c>
      <c r="AA7328" s="17">
        <f>IF(COUNTIF($B$2:B7328,B7328)=1,1,0)</f>
        <v>0</v>
      </c>
      <c r="AB7328" s="17">
        <f>IF(COUNTIF($F$2:F7328,F7328)=1,1,0)</f>
        <v>0</v>
      </c>
    </row>
    <row r="7329" spans="1:28" x14ac:dyDescent="0.2">
      <c r="A7329" s="17">
        <v>7328</v>
      </c>
      <c r="B7329" t="s">
        <v>9457</v>
      </c>
      <c r="C7329" s="18">
        <v>41716</v>
      </c>
      <c r="D7329" s="18">
        <v>41722</v>
      </c>
      <c r="E7329" t="s">
        <v>77</v>
      </c>
      <c r="F7329" t="s">
        <v>2832</v>
      </c>
      <c r="G7329" t="s">
        <v>2833</v>
      </c>
      <c r="H7329" t="s">
        <v>129</v>
      </c>
      <c r="I7329" t="s">
        <v>54</v>
      </c>
      <c r="J7329" t="s">
        <v>9458</v>
      </c>
      <c r="K7329" t="s">
        <v>70</v>
      </c>
      <c r="L7329">
        <v>91505</v>
      </c>
      <c r="M7329" t="s">
        <v>71</v>
      </c>
      <c r="N7329" t="s">
        <v>5247</v>
      </c>
      <c r="O7329" t="s">
        <v>59</v>
      </c>
      <c r="P7329" t="s">
        <v>92</v>
      </c>
      <c r="Q7329" t="s">
        <v>5248</v>
      </c>
      <c r="R7329" s="19">
        <v>111</v>
      </c>
      <c r="S7329" s="17">
        <v>2</v>
      </c>
      <c r="T7329" s="20">
        <v>0</v>
      </c>
      <c r="U7329" s="19">
        <v>14.43</v>
      </c>
      <c r="V7329" s="20">
        <f t="shared" si="570"/>
        <v>0.13</v>
      </c>
      <c r="W7329" s="17">
        <f t="shared" si="571"/>
        <v>2014</v>
      </c>
      <c r="X7329" t="str">
        <f t="shared" si="572"/>
        <v>Mar-2014</v>
      </c>
      <c r="Y7329" s="17">
        <f t="shared" si="573"/>
        <v>6</v>
      </c>
      <c r="Z7329" t="str">
        <f t="shared" si="574"/>
        <v>0% (No Discount)</v>
      </c>
      <c r="AA7329" s="17">
        <f>IF(COUNTIF($B$2:B7329,B7329)=1,1,0)</f>
        <v>1</v>
      </c>
      <c r="AB7329" s="17">
        <f>IF(COUNTIF($F$2:F7329,F7329)=1,1,0)</f>
        <v>0</v>
      </c>
    </row>
    <row r="7330" spans="1:28" x14ac:dyDescent="0.2">
      <c r="A7330" s="17">
        <v>7329</v>
      </c>
      <c r="B7330" t="s">
        <v>9457</v>
      </c>
      <c r="C7330" s="18">
        <v>41716</v>
      </c>
      <c r="D7330" s="18">
        <v>41722</v>
      </c>
      <c r="E7330" t="s">
        <v>77</v>
      </c>
      <c r="F7330" t="s">
        <v>2832</v>
      </c>
      <c r="G7330" t="s">
        <v>2833</v>
      </c>
      <c r="H7330" t="s">
        <v>129</v>
      </c>
      <c r="I7330" t="s">
        <v>54</v>
      </c>
      <c r="J7330" t="s">
        <v>9458</v>
      </c>
      <c r="K7330" t="s">
        <v>70</v>
      </c>
      <c r="L7330">
        <v>91505</v>
      </c>
      <c r="M7330" t="s">
        <v>71</v>
      </c>
      <c r="N7330" t="s">
        <v>902</v>
      </c>
      <c r="O7330" t="s">
        <v>98</v>
      </c>
      <c r="P7330" t="s">
        <v>711</v>
      </c>
      <c r="Q7330" t="s">
        <v>903</v>
      </c>
      <c r="R7330" s="19">
        <v>1279.9680000000001</v>
      </c>
      <c r="S7330" s="17">
        <v>4</v>
      </c>
      <c r="T7330" s="20">
        <v>0.2</v>
      </c>
      <c r="U7330" s="19">
        <v>415.9896</v>
      </c>
      <c r="V7330" s="20">
        <f t="shared" si="570"/>
        <v>0.32499999999999996</v>
      </c>
      <c r="W7330" s="17">
        <f t="shared" si="571"/>
        <v>2014</v>
      </c>
      <c r="X7330" t="str">
        <f t="shared" si="572"/>
        <v>Mar-2014</v>
      </c>
      <c r="Y7330" s="17">
        <f t="shared" si="573"/>
        <v>6</v>
      </c>
      <c r="Z7330" t="str">
        <f t="shared" si="574"/>
        <v>11-20%</v>
      </c>
      <c r="AA7330" s="17">
        <f>IF(COUNTIF($B$2:B7330,B7330)=1,1,0)</f>
        <v>0</v>
      </c>
      <c r="AB7330" s="17">
        <f>IF(COUNTIF($F$2:F7330,F7330)=1,1,0)</f>
        <v>0</v>
      </c>
    </row>
    <row r="7331" spans="1:28" x14ac:dyDescent="0.2">
      <c r="A7331" s="17">
        <v>7330</v>
      </c>
      <c r="B7331" t="s">
        <v>9457</v>
      </c>
      <c r="C7331" s="18">
        <v>41716</v>
      </c>
      <c r="D7331" s="18">
        <v>41722</v>
      </c>
      <c r="E7331" t="s">
        <v>77</v>
      </c>
      <c r="F7331" t="s">
        <v>2832</v>
      </c>
      <c r="G7331" t="s">
        <v>2833</v>
      </c>
      <c r="H7331" t="s">
        <v>129</v>
      </c>
      <c r="I7331" t="s">
        <v>54</v>
      </c>
      <c r="J7331" t="s">
        <v>9458</v>
      </c>
      <c r="K7331" t="s">
        <v>70</v>
      </c>
      <c r="L7331">
        <v>91505</v>
      </c>
      <c r="M7331" t="s">
        <v>71</v>
      </c>
      <c r="N7331" t="s">
        <v>5036</v>
      </c>
      <c r="O7331" t="s">
        <v>73</v>
      </c>
      <c r="P7331" t="s">
        <v>86</v>
      </c>
      <c r="Q7331" t="s">
        <v>5037</v>
      </c>
      <c r="R7331" s="19">
        <v>1856.19</v>
      </c>
      <c r="S7331" s="17">
        <v>7</v>
      </c>
      <c r="T7331" s="20">
        <v>0</v>
      </c>
      <c r="U7331" s="19">
        <v>334.11419999999998</v>
      </c>
      <c r="V7331" s="20">
        <f t="shared" si="570"/>
        <v>0.18</v>
      </c>
      <c r="W7331" s="17">
        <f t="shared" si="571"/>
        <v>2014</v>
      </c>
      <c r="X7331" t="str">
        <f t="shared" si="572"/>
        <v>Mar-2014</v>
      </c>
      <c r="Y7331" s="17">
        <f t="shared" si="573"/>
        <v>6</v>
      </c>
      <c r="Z7331" t="str">
        <f t="shared" si="574"/>
        <v>0% (No Discount)</v>
      </c>
      <c r="AA7331" s="17">
        <f>IF(COUNTIF($B$2:B7331,B7331)=1,1,0)</f>
        <v>0</v>
      </c>
      <c r="AB7331" s="17">
        <f>IF(COUNTIF($F$2:F7331,F7331)=1,1,0)</f>
        <v>0</v>
      </c>
    </row>
    <row r="7332" spans="1:28" x14ac:dyDescent="0.2">
      <c r="A7332" s="17">
        <v>7331</v>
      </c>
      <c r="B7332" t="s">
        <v>9459</v>
      </c>
      <c r="C7332" s="18">
        <v>42686</v>
      </c>
      <c r="D7332" s="18">
        <v>42687</v>
      </c>
      <c r="E7332" t="s">
        <v>215</v>
      </c>
      <c r="F7332" t="s">
        <v>656</v>
      </c>
      <c r="G7332" t="s">
        <v>657</v>
      </c>
      <c r="H7332" t="s">
        <v>68</v>
      </c>
      <c r="I7332" t="s">
        <v>54</v>
      </c>
      <c r="J7332" t="s">
        <v>330</v>
      </c>
      <c r="K7332" t="s">
        <v>238</v>
      </c>
      <c r="L7332">
        <v>60623</v>
      </c>
      <c r="M7332" t="s">
        <v>132</v>
      </c>
      <c r="N7332" t="s">
        <v>4781</v>
      </c>
      <c r="O7332" t="s">
        <v>59</v>
      </c>
      <c r="P7332" t="s">
        <v>92</v>
      </c>
      <c r="Q7332" t="s">
        <v>4782</v>
      </c>
      <c r="R7332" s="19">
        <v>22.751999999999999</v>
      </c>
      <c r="S7332" s="17">
        <v>6</v>
      </c>
      <c r="T7332" s="20">
        <v>0.6</v>
      </c>
      <c r="U7332" s="19">
        <v>-8.532</v>
      </c>
      <c r="V7332" s="20">
        <f t="shared" si="570"/>
        <v>-0.375</v>
      </c>
      <c r="W7332" s="17">
        <f t="shared" si="571"/>
        <v>2016</v>
      </c>
      <c r="X7332" t="str">
        <f t="shared" si="572"/>
        <v>Nov-2016</v>
      </c>
      <c r="Y7332" s="17">
        <f t="shared" si="573"/>
        <v>1</v>
      </c>
      <c r="Z7332" t="str">
        <f t="shared" si="574"/>
        <v>Over 50%</v>
      </c>
      <c r="AA7332" s="17">
        <f>IF(COUNTIF($B$2:B7332,B7332)=1,1,0)</f>
        <v>1</v>
      </c>
      <c r="AB7332" s="17">
        <f>IF(COUNTIF($F$2:F7332,F7332)=1,1,0)</f>
        <v>0</v>
      </c>
    </row>
    <row r="7333" spans="1:28" x14ac:dyDescent="0.2">
      <c r="A7333" s="17">
        <v>7332</v>
      </c>
      <c r="B7333" t="s">
        <v>9460</v>
      </c>
      <c r="C7333" s="18">
        <v>43034</v>
      </c>
      <c r="D7333" s="18">
        <v>43038</v>
      </c>
      <c r="E7333" t="s">
        <v>77</v>
      </c>
      <c r="F7333" t="s">
        <v>3923</v>
      </c>
      <c r="G7333" t="s">
        <v>3924</v>
      </c>
      <c r="H7333" t="s">
        <v>68</v>
      </c>
      <c r="I7333" t="s">
        <v>54</v>
      </c>
      <c r="J7333" t="s">
        <v>2503</v>
      </c>
      <c r="K7333" t="s">
        <v>174</v>
      </c>
      <c r="L7333">
        <v>17602</v>
      </c>
      <c r="M7333" t="s">
        <v>175</v>
      </c>
      <c r="N7333" t="s">
        <v>1016</v>
      </c>
      <c r="O7333" t="s">
        <v>98</v>
      </c>
      <c r="P7333" t="s">
        <v>99</v>
      </c>
      <c r="Q7333" t="s">
        <v>1017</v>
      </c>
      <c r="R7333" s="19">
        <v>61.542000000000002</v>
      </c>
      <c r="S7333" s="17">
        <v>1</v>
      </c>
      <c r="T7333" s="20">
        <v>0.4</v>
      </c>
      <c r="U7333" s="19">
        <v>-13.334099999999999</v>
      </c>
      <c r="V7333" s="20">
        <f t="shared" si="570"/>
        <v>-0.21666666666666665</v>
      </c>
      <c r="W7333" s="17">
        <f t="shared" si="571"/>
        <v>2017</v>
      </c>
      <c r="X7333" t="str">
        <f t="shared" si="572"/>
        <v>Oct-2017</v>
      </c>
      <c r="Y7333" s="17">
        <f t="shared" si="573"/>
        <v>4</v>
      </c>
      <c r="Z7333" t="str">
        <f t="shared" si="574"/>
        <v>31-40%</v>
      </c>
      <c r="AA7333" s="17">
        <f>IF(COUNTIF($B$2:B7333,B7333)=1,1,0)</f>
        <v>1</v>
      </c>
      <c r="AB7333" s="17">
        <f>IF(COUNTIF($F$2:F7333,F7333)=1,1,0)</f>
        <v>0</v>
      </c>
    </row>
    <row r="7334" spans="1:28" x14ac:dyDescent="0.2">
      <c r="A7334" s="17">
        <v>7333</v>
      </c>
      <c r="B7334" t="s">
        <v>9460</v>
      </c>
      <c r="C7334" s="18">
        <v>43034</v>
      </c>
      <c r="D7334" s="18">
        <v>43038</v>
      </c>
      <c r="E7334" t="s">
        <v>77</v>
      </c>
      <c r="F7334" t="s">
        <v>3923</v>
      </c>
      <c r="G7334" t="s">
        <v>3924</v>
      </c>
      <c r="H7334" t="s">
        <v>68</v>
      </c>
      <c r="I7334" t="s">
        <v>54</v>
      </c>
      <c r="J7334" t="s">
        <v>2503</v>
      </c>
      <c r="K7334" t="s">
        <v>174</v>
      </c>
      <c r="L7334">
        <v>17602</v>
      </c>
      <c r="M7334" t="s">
        <v>175</v>
      </c>
      <c r="N7334" t="s">
        <v>6844</v>
      </c>
      <c r="O7334" t="s">
        <v>73</v>
      </c>
      <c r="P7334" t="s">
        <v>102</v>
      </c>
      <c r="Q7334" t="s">
        <v>6845</v>
      </c>
      <c r="R7334" s="19">
        <v>81.438000000000002</v>
      </c>
      <c r="S7334" s="17">
        <v>7</v>
      </c>
      <c r="T7334" s="20">
        <v>0.7</v>
      </c>
      <c r="U7334" s="19">
        <v>-65.150400000000005</v>
      </c>
      <c r="V7334" s="20">
        <f t="shared" si="570"/>
        <v>-0.8</v>
      </c>
      <c r="W7334" s="17">
        <f t="shared" si="571"/>
        <v>2017</v>
      </c>
      <c r="X7334" t="str">
        <f t="shared" si="572"/>
        <v>Oct-2017</v>
      </c>
      <c r="Y7334" s="17">
        <f t="shared" si="573"/>
        <v>4</v>
      </c>
      <c r="Z7334" t="str">
        <f t="shared" si="574"/>
        <v>Over 50%</v>
      </c>
      <c r="AA7334" s="17">
        <f>IF(COUNTIF($B$2:B7334,B7334)=1,1,0)</f>
        <v>0</v>
      </c>
      <c r="AB7334" s="17">
        <f>IF(COUNTIF($F$2:F7334,F7334)=1,1,0)</f>
        <v>0</v>
      </c>
    </row>
    <row r="7335" spans="1:28" x14ac:dyDescent="0.2">
      <c r="A7335" s="17">
        <v>7334</v>
      </c>
      <c r="B7335" t="s">
        <v>9461</v>
      </c>
      <c r="C7335" s="18">
        <v>42105</v>
      </c>
      <c r="D7335" s="18">
        <v>42111</v>
      </c>
      <c r="E7335" t="s">
        <v>77</v>
      </c>
      <c r="F7335" t="s">
        <v>6579</v>
      </c>
      <c r="G7335" t="s">
        <v>6580</v>
      </c>
      <c r="H7335" t="s">
        <v>53</v>
      </c>
      <c r="I7335" t="s">
        <v>54</v>
      </c>
      <c r="J7335" t="s">
        <v>929</v>
      </c>
      <c r="K7335" t="s">
        <v>81</v>
      </c>
      <c r="L7335">
        <v>33614</v>
      </c>
      <c r="M7335" t="s">
        <v>57</v>
      </c>
      <c r="N7335" t="s">
        <v>1780</v>
      </c>
      <c r="O7335" t="s">
        <v>59</v>
      </c>
      <c r="P7335" t="s">
        <v>92</v>
      </c>
      <c r="Q7335" t="s">
        <v>1781</v>
      </c>
      <c r="R7335" s="19">
        <v>67.36</v>
      </c>
      <c r="S7335" s="17">
        <v>2</v>
      </c>
      <c r="T7335" s="20">
        <v>0.2</v>
      </c>
      <c r="U7335" s="19">
        <v>10.103999999999999</v>
      </c>
      <c r="V7335" s="20">
        <f t="shared" si="570"/>
        <v>0.15</v>
      </c>
      <c r="W7335" s="17">
        <f t="shared" si="571"/>
        <v>2015</v>
      </c>
      <c r="X7335" t="str">
        <f t="shared" si="572"/>
        <v>Apr-2015</v>
      </c>
      <c r="Y7335" s="17">
        <f t="shared" si="573"/>
        <v>6</v>
      </c>
      <c r="Z7335" t="str">
        <f t="shared" si="574"/>
        <v>11-20%</v>
      </c>
      <c r="AA7335" s="17">
        <f>IF(COUNTIF($B$2:B7335,B7335)=1,1,0)</f>
        <v>1</v>
      </c>
      <c r="AB7335" s="17">
        <f>IF(COUNTIF($F$2:F7335,F7335)=1,1,0)</f>
        <v>0</v>
      </c>
    </row>
    <row r="7336" spans="1:28" x14ac:dyDescent="0.2">
      <c r="A7336" s="17">
        <v>7335</v>
      </c>
      <c r="B7336" t="s">
        <v>9461</v>
      </c>
      <c r="C7336" s="18">
        <v>42105</v>
      </c>
      <c r="D7336" s="18">
        <v>42111</v>
      </c>
      <c r="E7336" t="s">
        <v>77</v>
      </c>
      <c r="F7336" t="s">
        <v>6579</v>
      </c>
      <c r="G7336" t="s">
        <v>6580</v>
      </c>
      <c r="H7336" t="s">
        <v>53</v>
      </c>
      <c r="I7336" t="s">
        <v>54</v>
      </c>
      <c r="J7336" t="s">
        <v>929</v>
      </c>
      <c r="K7336" t="s">
        <v>81</v>
      </c>
      <c r="L7336">
        <v>33614</v>
      </c>
      <c r="M7336" t="s">
        <v>57</v>
      </c>
      <c r="N7336" t="s">
        <v>900</v>
      </c>
      <c r="O7336" t="s">
        <v>59</v>
      </c>
      <c r="P7336" t="s">
        <v>92</v>
      </c>
      <c r="Q7336" t="s">
        <v>901</v>
      </c>
      <c r="R7336" s="19">
        <v>54.527999999999999</v>
      </c>
      <c r="S7336" s="17">
        <v>3</v>
      </c>
      <c r="T7336" s="20">
        <v>0.2</v>
      </c>
      <c r="U7336" s="19">
        <v>14.313599999999999</v>
      </c>
      <c r="V7336" s="20">
        <f t="shared" si="570"/>
        <v>0.26250000000000001</v>
      </c>
      <c r="W7336" s="17">
        <f t="shared" si="571"/>
        <v>2015</v>
      </c>
      <c r="X7336" t="str">
        <f t="shared" si="572"/>
        <v>Apr-2015</v>
      </c>
      <c r="Y7336" s="17">
        <f t="shared" si="573"/>
        <v>6</v>
      </c>
      <c r="Z7336" t="str">
        <f t="shared" si="574"/>
        <v>11-20%</v>
      </c>
      <c r="AA7336" s="17">
        <f>IF(COUNTIF($B$2:B7336,B7336)=1,1,0)</f>
        <v>0</v>
      </c>
      <c r="AB7336" s="17">
        <f>IF(COUNTIF($F$2:F7336,F7336)=1,1,0)</f>
        <v>0</v>
      </c>
    </row>
    <row r="7337" spans="1:28" x14ac:dyDescent="0.2">
      <c r="A7337" s="17">
        <v>7336</v>
      </c>
      <c r="B7337" t="s">
        <v>9462</v>
      </c>
      <c r="C7337" s="18">
        <v>42363</v>
      </c>
      <c r="D7337" s="18">
        <v>42368</v>
      </c>
      <c r="E7337" t="s">
        <v>77</v>
      </c>
      <c r="F7337" t="s">
        <v>5316</v>
      </c>
      <c r="G7337" t="s">
        <v>5317</v>
      </c>
      <c r="H7337" t="s">
        <v>53</v>
      </c>
      <c r="I7337" t="s">
        <v>54</v>
      </c>
      <c r="J7337" t="s">
        <v>293</v>
      </c>
      <c r="K7337" t="s">
        <v>294</v>
      </c>
      <c r="L7337">
        <v>10024</v>
      </c>
      <c r="M7337" t="s">
        <v>175</v>
      </c>
      <c r="N7337" t="s">
        <v>2738</v>
      </c>
      <c r="O7337" t="s">
        <v>98</v>
      </c>
      <c r="P7337" t="s">
        <v>188</v>
      </c>
      <c r="Q7337" t="s">
        <v>4299</v>
      </c>
      <c r="R7337" s="19">
        <v>843.9</v>
      </c>
      <c r="S7337" s="17">
        <v>2</v>
      </c>
      <c r="T7337" s="20">
        <v>0</v>
      </c>
      <c r="U7337" s="19">
        <v>371.31599999999997</v>
      </c>
      <c r="V7337" s="20">
        <f t="shared" si="570"/>
        <v>0.44</v>
      </c>
      <c r="W7337" s="17">
        <f t="shared" si="571"/>
        <v>2015</v>
      </c>
      <c r="X7337" t="str">
        <f t="shared" si="572"/>
        <v>Dec-2015</v>
      </c>
      <c r="Y7337" s="17">
        <f t="shared" si="573"/>
        <v>5</v>
      </c>
      <c r="Z7337" t="str">
        <f t="shared" si="574"/>
        <v>0% (No Discount)</v>
      </c>
      <c r="AA7337" s="17">
        <f>IF(COUNTIF($B$2:B7337,B7337)=1,1,0)</f>
        <v>1</v>
      </c>
      <c r="AB7337" s="17">
        <f>IF(COUNTIF($F$2:F7337,F7337)=1,1,0)</f>
        <v>0</v>
      </c>
    </row>
    <row r="7338" spans="1:28" x14ac:dyDescent="0.2">
      <c r="A7338" s="17">
        <v>7337</v>
      </c>
      <c r="B7338" t="s">
        <v>9462</v>
      </c>
      <c r="C7338" s="18">
        <v>42363</v>
      </c>
      <c r="D7338" s="18">
        <v>42368</v>
      </c>
      <c r="E7338" t="s">
        <v>77</v>
      </c>
      <c r="F7338" t="s">
        <v>5316</v>
      </c>
      <c r="G7338" t="s">
        <v>5317</v>
      </c>
      <c r="H7338" t="s">
        <v>53</v>
      </c>
      <c r="I7338" t="s">
        <v>54</v>
      </c>
      <c r="J7338" t="s">
        <v>293</v>
      </c>
      <c r="K7338" t="s">
        <v>294</v>
      </c>
      <c r="L7338">
        <v>10024</v>
      </c>
      <c r="M7338" t="s">
        <v>175</v>
      </c>
      <c r="N7338" t="s">
        <v>793</v>
      </c>
      <c r="O7338" t="s">
        <v>59</v>
      </c>
      <c r="P7338" t="s">
        <v>60</v>
      </c>
      <c r="Q7338" t="s">
        <v>794</v>
      </c>
      <c r="R7338" s="19">
        <v>449.56799999999998</v>
      </c>
      <c r="S7338" s="17">
        <v>2</v>
      </c>
      <c r="T7338" s="20">
        <v>0.2</v>
      </c>
      <c r="U7338" s="19">
        <v>56.195999999999998</v>
      </c>
      <c r="V7338" s="20">
        <f t="shared" si="570"/>
        <v>0.125</v>
      </c>
      <c r="W7338" s="17">
        <f t="shared" si="571"/>
        <v>2015</v>
      </c>
      <c r="X7338" t="str">
        <f t="shared" si="572"/>
        <v>Dec-2015</v>
      </c>
      <c r="Y7338" s="17">
        <f t="shared" si="573"/>
        <v>5</v>
      </c>
      <c r="Z7338" t="str">
        <f t="shared" si="574"/>
        <v>11-20%</v>
      </c>
      <c r="AA7338" s="17">
        <f>IF(COUNTIF($B$2:B7338,B7338)=1,1,0)</f>
        <v>0</v>
      </c>
      <c r="AB7338" s="17">
        <f>IF(COUNTIF($F$2:F7338,F7338)=1,1,0)</f>
        <v>0</v>
      </c>
    </row>
    <row r="7339" spans="1:28" x14ac:dyDescent="0.2">
      <c r="A7339" s="17">
        <v>7338</v>
      </c>
      <c r="B7339" t="s">
        <v>9463</v>
      </c>
      <c r="C7339" s="18">
        <v>42999</v>
      </c>
      <c r="D7339" s="18">
        <v>43001</v>
      </c>
      <c r="E7339" t="s">
        <v>215</v>
      </c>
      <c r="F7339" t="s">
        <v>5370</v>
      </c>
      <c r="G7339" t="s">
        <v>5371</v>
      </c>
      <c r="H7339" t="s">
        <v>68</v>
      </c>
      <c r="I7339" t="s">
        <v>54</v>
      </c>
      <c r="J7339" t="s">
        <v>69</v>
      </c>
      <c r="K7339" t="s">
        <v>70</v>
      </c>
      <c r="L7339">
        <v>90045</v>
      </c>
      <c r="M7339" t="s">
        <v>71</v>
      </c>
      <c r="N7339" t="s">
        <v>4050</v>
      </c>
      <c r="O7339" t="s">
        <v>73</v>
      </c>
      <c r="P7339" t="s">
        <v>86</v>
      </c>
      <c r="Q7339" t="s">
        <v>6621</v>
      </c>
      <c r="R7339" s="19">
        <v>15.51</v>
      </c>
      <c r="S7339" s="17">
        <v>1</v>
      </c>
      <c r="T7339" s="20">
        <v>0</v>
      </c>
      <c r="U7339" s="19">
        <v>3.8774999999999999</v>
      </c>
      <c r="V7339" s="20">
        <f t="shared" si="570"/>
        <v>0.25</v>
      </c>
      <c r="W7339" s="17">
        <f t="shared" si="571"/>
        <v>2017</v>
      </c>
      <c r="X7339" t="str">
        <f t="shared" si="572"/>
        <v>Sep-2017</v>
      </c>
      <c r="Y7339" s="17">
        <f t="shared" si="573"/>
        <v>2</v>
      </c>
      <c r="Z7339" t="str">
        <f t="shared" si="574"/>
        <v>0% (No Discount)</v>
      </c>
      <c r="AA7339" s="17">
        <f>IF(COUNTIF($B$2:B7339,B7339)=1,1,0)</f>
        <v>1</v>
      </c>
      <c r="AB7339" s="17">
        <f>IF(COUNTIF($F$2:F7339,F7339)=1,1,0)</f>
        <v>0</v>
      </c>
    </row>
    <row r="7340" spans="1:28" x14ac:dyDescent="0.2">
      <c r="A7340" s="17">
        <v>7339</v>
      </c>
      <c r="B7340" t="s">
        <v>9464</v>
      </c>
      <c r="C7340" s="18">
        <v>41993</v>
      </c>
      <c r="D7340" s="18">
        <v>41996</v>
      </c>
      <c r="E7340" t="s">
        <v>50</v>
      </c>
      <c r="F7340" t="s">
        <v>3554</v>
      </c>
      <c r="G7340" t="s">
        <v>3555</v>
      </c>
      <c r="H7340" t="s">
        <v>68</v>
      </c>
      <c r="I7340" t="s">
        <v>54</v>
      </c>
      <c r="J7340" t="s">
        <v>293</v>
      </c>
      <c r="K7340" t="s">
        <v>294</v>
      </c>
      <c r="L7340">
        <v>10035</v>
      </c>
      <c r="M7340" t="s">
        <v>175</v>
      </c>
      <c r="N7340" t="s">
        <v>6177</v>
      </c>
      <c r="O7340" t="s">
        <v>59</v>
      </c>
      <c r="P7340" t="s">
        <v>63</v>
      </c>
      <c r="Q7340" t="s">
        <v>6178</v>
      </c>
      <c r="R7340" s="19">
        <v>192.18600000000001</v>
      </c>
      <c r="S7340" s="17">
        <v>3</v>
      </c>
      <c r="T7340" s="20">
        <v>0.1</v>
      </c>
      <c r="U7340" s="19">
        <v>36.3018</v>
      </c>
      <c r="V7340" s="20">
        <f t="shared" si="570"/>
        <v>0.18888888888888888</v>
      </c>
      <c r="W7340" s="17">
        <f t="shared" si="571"/>
        <v>2014</v>
      </c>
      <c r="X7340" t="str">
        <f t="shared" si="572"/>
        <v>Dec-2014</v>
      </c>
      <c r="Y7340" s="17">
        <f t="shared" si="573"/>
        <v>3</v>
      </c>
      <c r="Z7340" t="str">
        <f t="shared" si="574"/>
        <v>1-10%</v>
      </c>
      <c r="AA7340" s="17">
        <f>IF(COUNTIF($B$2:B7340,B7340)=1,1,0)</f>
        <v>1</v>
      </c>
      <c r="AB7340" s="17">
        <f>IF(COUNTIF($F$2:F7340,F7340)=1,1,0)</f>
        <v>0</v>
      </c>
    </row>
    <row r="7341" spans="1:28" x14ac:dyDescent="0.2">
      <c r="A7341" s="17">
        <v>7340</v>
      </c>
      <c r="B7341" t="s">
        <v>9465</v>
      </c>
      <c r="C7341" s="18">
        <v>42203</v>
      </c>
      <c r="D7341" s="18">
        <v>42206</v>
      </c>
      <c r="E7341" t="s">
        <v>215</v>
      </c>
      <c r="F7341" t="s">
        <v>2895</v>
      </c>
      <c r="G7341" t="s">
        <v>2896</v>
      </c>
      <c r="H7341" t="s">
        <v>68</v>
      </c>
      <c r="I7341" t="s">
        <v>54</v>
      </c>
      <c r="J7341" t="s">
        <v>293</v>
      </c>
      <c r="K7341" t="s">
        <v>294</v>
      </c>
      <c r="L7341">
        <v>10009</v>
      </c>
      <c r="M7341" t="s">
        <v>175</v>
      </c>
      <c r="N7341" t="s">
        <v>2568</v>
      </c>
      <c r="O7341" t="s">
        <v>73</v>
      </c>
      <c r="P7341" t="s">
        <v>95</v>
      </c>
      <c r="Q7341" t="s">
        <v>2569</v>
      </c>
      <c r="R7341" s="19">
        <v>5.76</v>
      </c>
      <c r="S7341" s="17">
        <v>2</v>
      </c>
      <c r="T7341" s="20">
        <v>0</v>
      </c>
      <c r="U7341" s="19">
        <v>1.6128</v>
      </c>
      <c r="V7341" s="20">
        <f t="shared" si="570"/>
        <v>0.28000000000000003</v>
      </c>
      <c r="W7341" s="17">
        <f t="shared" si="571"/>
        <v>2015</v>
      </c>
      <c r="X7341" t="str">
        <f t="shared" si="572"/>
        <v>Jul-2015</v>
      </c>
      <c r="Y7341" s="17">
        <f t="shared" si="573"/>
        <v>3</v>
      </c>
      <c r="Z7341" t="str">
        <f t="shared" si="574"/>
        <v>0% (No Discount)</v>
      </c>
      <c r="AA7341" s="17">
        <f>IF(COUNTIF($B$2:B7341,B7341)=1,1,0)</f>
        <v>1</v>
      </c>
      <c r="AB7341" s="17">
        <f>IF(COUNTIF($F$2:F7341,F7341)=1,1,0)</f>
        <v>0</v>
      </c>
    </row>
    <row r="7342" spans="1:28" x14ac:dyDescent="0.2">
      <c r="A7342" s="17">
        <v>7341</v>
      </c>
      <c r="B7342" t="s">
        <v>9466</v>
      </c>
      <c r="C7342" s="18">
        <v>41846</v>
      </c>
      <c r="D7342" s="18">
        <v>41852</v>
      </c>
      <c r="E7342" t="s">
        <v>77</v>
      </c>
      <c r="F7342" t="s">
        <v>4179</v>
      </c>
      <c r="G7342" t="s">
        <v>4180</v>
      </c>
      <c r="H7342" t="s">
        <v>53</v>
      </c>
      <c r="I7342" t="s">
        <v>54</v>
      </c>
      <c r="J7342" t="s">
        <v>1768</v>
      </c>
      <c r="K7342" t="s">
        <v>1302</v>
      </c>
      <c r="L7342">
        <v>30318</v>
      </c>
      <c r="M7342" t="s">
        <v>57</v>
      </c>
      <c r="N7342" t="s">
        <v>5201</v>
      </c>
      <c r="O7342" t="s">
        <v>59</v>
      </c>
      <c r="P7342" t="s">
        <v>63</v>
      </c>
      <c r="Q7342" t="s">
        <v>5202</v>
      </c>
      <c r="R7342" s="19">
        <v>67.88</v>
      </c>
      <c r="S7342" s="17">
        <v>2</v>
      </c>
      <c r="T7342" s="20">
        <v>0</v>
      </c>
      <c r="U7342" s="19">
        <v>18.3276</v>
      </c>
      <c r="V7342" s="20">
        <f t="shared" si="570"/>
        <v>0.27</v>
      </c>
      <c r="W7342" s="17">
        <f t="shared" si="571"/>
        <v>2014</v>
      </c>
      <c r="X7342" t="str">
        <f t="shared" si="572"/>
        <v>Jul-2014</v>
      </c>
      <c r="Y7342" s="17">
        <f t="shared" si="573"/>
        <v>6</v>
      </c>
      <c r="Z7342" t="str">
        <f t="shared" si="574"/>
        <v>0% (No Discount)</v>
      </c>
      <c r="AA7342" s="17">
        <f>IF(COUNTIF($B$2:B7342,B7342)=1,1,0)</f>
        <v>1</v>
      </c>
      <c r="AB7342" s="17">
        <f>IF(COUNTIF($F$2:F7342,F7342)=1,1,0)</f>
        <v>0</v>
      </c>
    </row>
    <row r="7343" spans="1:28" x14ac:dyDescent="0.2">
      <c r="A7343" s="17">
        <v>7342</v>
      </c>
      <c r="B7343" t="s">
        <v>9466</v>
      </c>
      <c r="C7343" s="18">
        <v>41846</v>
      </c>
      <c r="D7343" s="18">
        <v>41852</v>
      </c>
      <c r="E7343" t="s">
        <v>77</v>
      </c>
      <c r="F7343" t="s">
        <v>4179</v>
      </c>
      <c r="G7343" t="s">
        <v>4180</v>
      </c>
      <c r="H7343" t="s">
        <v>53</v>
      </c>
      <c r="I7343" t="s">
        <v>54</v>
      </c>
      <c r="J7343" t="s">
        <v>1768</v>
      </c>
      <c r="K7343" t="s">
        <v>1302</v>
      </c>
      <c r="L7343">
        <v>30318</v>
      </c>
      <c r="M7343" t="s">
        <v>57</v>
      </c>
      <c r="N7343" t="s">
        <v>284</v>
      </c>
      <c r="O7343" t="s">
        <v>73</v>
      </c>
      <c r="P7343" t="s">
        <v>74</v>
      </c>
      <c r="Q7343" t="s">
        <v>285</v>
      </c>
      <c r="R7343" s="19">
        <v>162.88999999999999</v>
      </c>
      <c r="S7343" s="17">
        <v>13</v>
      </c>
      <c r="T7343" s="20">
        <v>0</v>
      </c>
      <c r="U7343" s="19">
        <v>76.558300000000003</v>
      </c>
      <c r="V7343" s="20">
        <f t="shared" si="570"/>
        <v>0.47000000000000003</v>
      </c>
      <c r="W7343" s="17">
        <f t="shared" si="571"/>
        <v>2014</v>
      </c>
      <c r="X7343" t="str">
        <f t="shared" si="572"/>
        <v>Jul-2014</v>
      </c>
      <c r="Y7343" s="17">
        <f t="shared" si="573"/>
        <v>6</v>
      </c>
      <c r="Z7343" t="str">
        <f t="shared" si="574"/>
        <v>0% (No Discount)</v>
      </c>
      <c r="AA7343" s="17">
        <f>IF(COUNTIF($B$2:B7343,B7343)=1,1,0)</f>
        <v>0</v>
      </c>
      <c r="AB7343" s="17">
        <f>IF(COUNTIF($F$2:F7343,F7343)=1,1,0)</f>
        <v>0</v>
      </c>
    </row>
    <row r="7344" spans="1:28" x14ac:dyDescent="0.2">
      <c r="A7344" s="17">
        <v>7343</v>
      </c>
      <c r="B7344" t="s">
        <v>9466</v>
      </c>
      <c r="C7344" s="18">
        <v>41846</v>
      </c>
      <c r="D7344" s="18">
        <v>41852</v>
      </c>
      <c r="E7344" t="s">
        <v>77</v>
      </c>
      <c r="F7344" t="s">
        <v>4179</v>
      </c>
      <c r="G7344" t="s">
        <v>4180</v>
      </c>
      <c r="H7344" t="s">
        <v>53</v>
      </c>
      <c r="I7344" t="s">
        <v>54</v>
      </c>
      <c r="J7344" t="s">
        <v>1768</v>
      </c>
      <c r="K7344" t="s">
        <v>1302</v>
      </c>
      <c r="L7344">
        <v>30318</v>
      </c>
      <c r="M7344" t="s">
        <v>57</v>
      </c>
      <c r="N7344" t="s">
        <v>7689</v>
      </c>
      <c r="O7344" t="s">
        <v>59</v>
      </c>
      <c r="P7344" t="s">
        <v>92</v>
      </c>
      <c r="Q7344" t="s">
        <v>7690</v>
      </c>
      <c r="R7344" s="19">
        <v>25.71</v>
      </c>
      <c r="S7344" s="17">
        <v>3</v>
      </c>
      <c r="T7344" s="20">
        <v>0</v>
      </c>
      <c r="U7344" s="19">
        <v>9.2555999999999994</v>
      </c>
      <c r="V7344" s="20">
        <f t="shared" si="570"/>
        <v>0.36</v>
      </c>
      <c r="W7344" s="17">
        <f t="shared" si="571"/>
        <v>2014</v>
      </c>
      <c r="X7344" t="str">
        <f t="shared" si="572"/>
        <v>Jul-2014</v>
      </c>
      <c r="Y7344" s="17">
        <f t="shared" si="573"/>
        <v>6</v>
      </c>
      <c r="Z7344" t="str">
        <f t="shared" si="574"/>
        <v>0% (No Discount)</v>
      </c>
      <c r="AA7344" s="17">
        <f>IF(COUNTIF($B$2:B7344,B7344)=1,1,0)</f>
        <v>0</v>
      </c>
      <c r="AB7344" s="17">
        <f>IF(COUNTIF($F$2:F7344,F7344)=1,1,0)</f>
        <v>0</v>
      </c>
    </row>
    <row r="7345" spans="1:28" x14ac:dyDescent="0.2">
      <c r="A7345" s="17">
        <v>7344</v>
      </c>
      <c r="B7345" t="s">
        <v>9467</v>
      </c>
      <c r="C7345" s="18">
        <v>41999</v>
      </c>
      <c r="D7345" s="18">
        <v>42005</v>
      </c>
      <c r="E7345" t="s">
        <v>77</v>
      </c>
      <c r="F7345" t="s">
        <v>191</v>
      </c>
      <c r="G7345" t="s">
        <v>192</v>
      </c>
      <c r="H7345" t="s">
        <v>53</v>
      </c>
      <c r="I7345" t="s">
        <v>54</v>
      </c>
      <c r="J7345" t="s">
        <v>293</v>
      </c>
      <c r="K7345" t="s">
        <v>294</v>
      </c>
      <c r="L7345">
        <v>10009</v>
      </c>
      <c r="M7345" t="s">
        <v>175</v>
      </c>
      <c r="N7345" t="s">
        <v>3576</v>
      </c>
      <c r="O7345" t="s">
        <v>73</v>
      </c>
      <c r="P7345" t="s">
        <v>86</v>
      </c>
      <c r="Q7345" t="s">
        <v>3577</v>
      </c>
      <c r="R7345" s="19">
        <v>191.88</v>
      </c>
      <c r="S7345" s="17">
        <v>6</v>
      </c>
      <c r="T7345" s="20">
        <v>0</v>
      </c>
      <c r="U7345" s="19">
        <v>19.187999999999999</v>
      </c>
      <c r="V7345" s="20">
        <f t="shared" si="570"/>
        <v>9.9999999999999992E-2</v>
      </c>
      <c r="W7345" s="17">
        <f t="shared" si="571"/>
        <v>2014</v>
      </c>
      <c r="X7345" t="str">
        <f t="shared" si="572"/>
        <v>Dec-2014</v>
      </c>
      <c r="Y7345" s="17">
        <f t="shared" si="573"/>
        <v>6</v>
      </c>
      <c r="Z7345" t="str">
        <f t="shared" si="574"/>
        <v>0% (No Discount)</v>
      </c>
      <c r="AA7345" s="17">
        <f>IF(COUNTIF($B$2:B7345,B7345)=1,1,0)</f>
        <v>1</v>
      </c>
      <c r="AB7345" s="17">
        <f>IF(COUNTIF($F$2:F7345,F7345)=1,1,0)</f>
        <v>0</v>
      </c>
    </row>
    <row r="7346" spans="1:28" x14ac:dyDescent="0.2">
      <c r="A7346" s="17">
        <v>7345</v>
      </c>
      <c r="B7346" t="s">
        <v>9468</v>
      </c>
      <c r="C7346" s="18">
        <v>43080</v>
      </c>
      <c r="D7346" s="18">
        <v>43086</v>
      </c>
      <c r="E7346" t="s">
        <v>77</v>
      </c>
      <c r="F7346" t="s">
        <v>66</v>
      </c>
      <c r="G7346" t="s">
        <v>67</v>
      </c>
      <c r="H7346" t="s">
        <v>68</v>
      </c>
      <c r="I7346" t="s">
        <v>54</v>
      </c>
      <c r="J7346" t="s">
        <v>1553</v>
      </c>
      <c r="K7346" t="s">
        <v>81</v>
      </c>
      <c r="L7346">
        <v>32216</v>
      </c>
      <c r="M7346" t="s">
        <v>57</v>
      </c>
      <c r="N7346" t="s">
        <v>837</v>
      </c>
      <c r="O7346" t="s">
        <v>59</v>
      </c>
      <c r="P7346" t="s">
        <v>83</v>
      </c>
      <c r="Q7346" t="s">
        <v>838</v>
      </c>
      <c r="R7346" s="19">
        <v>721.875</v>
      </c>
      <c r="S7346" s="17">
        <v>6</v>
      </c>
      <c r="T7346" s="20">
        <v>0.45</v>
      </c>
      <c r="U7346" s="19">
        <v>-420</v>
      </c>
      <c r="V7346" s="20">
        <f t="shared" si="570"/>
        <v>-0.58181818181818179</v>
      </c>
      <c r="W7346" s="17">
        <f t="shared" si="571"/>
        <v>2017</v>
      </c>
      <c r="X7346" t="str">
        <f t="shared" si="572"/>
        <v>Dec-2017</v>
      </c>
      <c r="Y7346" s="17">
        <f t="shared" si="573"/>
        <v>6</v>
      </c>
      <c r="Z7346" t="str">
        <f t="shared" si="574"/>
        <v>41-50%</v>
      </c>
      <c r="AA7346" s="17">
        <f>IF(COUNTIF($B$2:B7346,B7346)=1,1,0)</f>
        <v>1</v>
      </c>
      <c r="AB7346" s="17">
        <f>IF(COUNTIF($F$2:F7346,F7346)=1,1,0)</f>
        <v>0</v>
      </c>
    </row>
    <row r="7347" spans="1:28" x14ac:dyDescent="0.2">
      <c r="A7347" s="17">
        <v>7346</v>
      </c>
      <c r="B7347" t="s">
        <v>9468</v>
      </c>
      <c r="C7347" s="18">
        <v>43080</v>
      </c>
      <c r="D7347" s="18">
        <v>43086</v>
      </c>
      <c r="E7347" t="s">
        <v>77</v>
      </c>
      <c r="F7347" t="s">
        <v>66</v>
      </c>
      <c r="G7347" t="s">
        <v>67</v>
      </c>
      <c r="H7347" t="s">
        <v>68</v>
      </c>
      <c r="I7347" t="s">
        <v>54</v>
      </c>
      <c r="J7347" t="s">
        <v>1553</v>
      </c>
      <c r="K7347" t="s">
        <v>81</v>
      </c>
      <c r="L7347">
        <v>32216</v>
      </c>
      <c r="M7347" t="s">
        <v>57</v>
      </c>
      <c r="N7347" t="s">
        <v>1814</v>
      </c>
      <c r="O7347" t="s">
        <v>98</v>
      </c>
      <c r="P7347" t="s">
        <v>99</v>
      </c>
      <c r="Q7347" t="s">
        <v>1815</v>
      </c>
      <c r="R7347" s="19">
        <v>73.567999999999998</v>
      </c>
      <c r="S7347" s="17">
        <v>4</v>
      </c>
      <c r="T7347" s="20">
        <v>0.2</v>
      </c>
      <c r="U7347" s="19">
        <v>-16.552800000000001</v>
      </c>
      <c r="V7347" s="20">
        <f t="shared" si="570"/>
        <v>-0.22500000000000003</v>
      </c>
      <c r="W7347" s="17">
        <f t="shared" si="571"/>
        <v>2017</v>
      </c>
      <c r="X7347" t="str">
        <f t="shared" si="572"/>
        <v>Dec-2017</v>
      </c>
      <c r="Y7347" s="17">
        <f t="shared" si="573"/>
        <v>6</v>
      </c>
      <c r="Z7347" t="str">
        <f t="shared" si="574"/>
        <v>11-20%</v>
      </c>
      <c r="AA7347" s="17">
        <f>IF(COUNTIF($B$2:B7347,B7347)=1,1,0)</f>
        <v>0</v>
      </c>
      <c r="AB7347" s="17">
        <f>IF(COUNTIF($F$2:F7347,F7347)=1,1,0)</f>
        <v>0</v>
      </c>
    </row>
    <row r="7348" spans="1:28" x14ac:dyDescent="0.2">
      <c r="A7348" s="17">
        <v>7347</v>
      </c>
      <c r="B7348" t="s">
        <v>9468</v>
      </c>
      <c r="C7348" s="18">
        <v>43080</v>
      </c>
      <c r="D7348" s="18">
        <v>43086</v>
      </c>
      <c r="E7348" t="s">
        <v>77</v>
      </c>
      <c r="F7348" t="s">
        <v>66</v>
      </c>
      <c r="G7348" t="s">
        <v>67</v>
      </c>
      <c r="H7348" t="s">
        <v>68</v>
      </c>
      <c r="I7348" t="s">
        <v>54</v>
      </c>
      <c r="J7348" t="s">
        <v>1553</v>
      </c>
      <c r="K7348" t="s">
        <v>81</v>
      </c>
      <c r="L7348">
        <v>32216</v>
      </c>
      <c r="M7348" t="s">
        <v>57</v>
      </c>
      <c r="N7348" t="s">
        <v>904</v>
      </c>
      <c r="O7348" t="s">
        <v>73</v>
      </c>
      <c r="P7348" t="s">
        <v>95</v>
      </c>
      <c r="Q7348" t="s">
        <v>905</v>
      </c>
      <c r="R7348" s="19">
        <v>13.584</v>
      </c>
      <c r="S7348" s="17">
        <v>1</v>
      </c>
      <c r="T7348" s="20">
        <v>0.2</v>
      </c>
      <c r="U7348" s="19">
        <v>1.3584000000000001</v>
      </c>
      <c r="V7348" s="20">
        <f t="shared" si="570"/>
        <v>0.1</v>
      </c>
      <c r="W7348" s="17">
        <f t="shared" si="571"/>
        <v>2017</v>
      </c>
      <c r="X7348" t="str">
        <f t="shared" si="572"/>
        <v>Dec-2017</v>
      </c>
      <c r="Y7348" s="17">
        <f t="shared" si="573"/>
        <v>6</v>
      </c>
      <c r="Z7348" t="str">
        <f t="shared" si="574"/>
        <v>11-20%</v>
      </c>
      <c r="AA7348" s="17">
        <f>IF(COUNTIF($B$2:B7348,B7348)=1,1,0)</f>
        <v>0</v>
      </c>
      <c r="AB7348" s="17">
        <f>IF(COUNTIF($F$2:F7348,F7348)=1,1,0)</f>
        <v>0</v>
      </c>
    </row>
    <row r="7349" spans="1:28" x14ac:dyDescent="0.2">
      <c r="A7349" s="17">
        <v>7348</v>
      </c>
      <c r="B7349" t="s">
        <v>9468</v>
      </c>
      <c r="C7349" s="18">
        <v>43080</v>
      </c>
      <c r="D7349" s="18">
        <v>43086</v>
      </c>
      <c r="E7349" t="s">
        <v>77</v>
      </c>
      <c r="F7349" t="s">
        <v>66</v>
      </c>
      <c r="G7349" t="s">
        <v>67</v>
      </c>
      <c r="H7349" t="s">
        <v>68</v>
      </c>
      <c r="I7349" t="s">
        <v>54</v>
      </c>
      <c r="J7349" t="s">
        <v>1553</v>
      </c>
      <c r="K7349" t="s">
        <v>81</v>
      </c>
      <c r="L7349">
        <v>32216</v>
      </c>
      <c r="M7349" t="s">
        <v>57</v>
      </c>
      <c r="N7349" t="s">
        <v>1617</v>
      </c>
      <c r="O7349" t="s">
        <v>59</v>
      </c>
      <c r="P7349" t="s">
        <v>63</v>
      </c>
      <c r="Q7349" t="s">
        <v>1618</v>
      </c>
      <c r="R7349" s="19">
        <v>64.784000000000006</v>
      </c>
      <c r="S7349" s="17">
        <v>1</v>
      </c>
      <c r="T7349" s="20">
        <v>0.2</v>
      </c>
      <c r="U7349" s="19">
        <v>-12.147</v>
      </c>
      <c r="V7349" s="20">
        <f t="shared" si="570"/>
        <v>-0.1875</v>
      </c>
      <c r="W7349" s="17">
        <f t="shared" si="571"/>
        <v>2017</v>
      </c>
      <c r="X7349" t="str">
        <f t="shared" si="572"/>
        <v>Dec-2017</v>
      </c>
      <c r="Y7349" s="17">
        <f t="shared" si="573"/>
        <v>6</v>
      </c>
      <c r="Z7349" t="str">
        <f t="shared" si="574"/>
        <v>11-20%</v>
      </c>
      <c r="AA7349" s="17">
        <f>IF(COUNTIF($B$2:B7349,B7349)=1,1,0)</f>
        <v>0</v>
      </c>
      <c r="AB7349" s="17">
        <f>IF(COUNTIF($F$2:F7349,F7349)=1,1,0)</f>
        <v>0</v>
      </c>
    </row>
    <row r="7350" spans="1:28" x14ac:dyDescent="0.2">
      <c r="A7350" s="17">
        <v>7349</v>
      </c>
      <c r="B7350" t="s">
        <v>9469</v>
      </c>
      <c r="C7350" s="18">
        <v>41701</v>
      </c>
      <c r="D7350" s="18">
        <v>41705</v>
      </c>
      <c r="E7350" t="s">
        <v>77</v>
      </c>
      <c r="F7350" t="s">
        <v>6731</v>
      </c>
      <c r="G7350" t="s">
        <v>6732</v>
      </c>
      <c r="H7350" t="s">
        <v>53</v>
      </c>
      <c r="I7350" t="s">
        <v>54</v>
      </c>
      <c r="J7350" t="s">
        <v>211</v>
      </c>
      <c r="K7350" t="s">
        <v>131</v>
      </c>
      <c r="L7350">
        <v>77095</v>
      </c>
      <c r="M7350" t="s">
        <v>132</v>
      </c>
      <c r="N7350" t="s">
        <v>4907</v>
      </c>
      <c r="O7350" t="s">
        <v>73</v>
      </c>
      <c r="P7350" t="s">
        <v>105</v>
      </c>
      <c r="Q7350" t="s">
        <v>4908</v>
      </c>
      <c r="R7350" s="19">
        <v>176.77199999999999</v>
      </c>
      <c r="S7350" s="17">
        <v>3</v>
      </c>
      <c r="T7350" s="20">
        <v>0.8</v>
      </c>
      <c r="U7350" s="19">
        <v>-459.60719999999998</v>
      </c>
      <c r="V7350" s="20">
        <f t="shared" si="570"/>
        <v>-2.6</v>
      </c>
      <c r="W7350" s="17">
        <f t="shared" si="571"/>
        <v>2014</v>
      </c>
      <c r="X7350" t="str">
        <f t="shared" si="572"/>
        <v>Mar-2014</v>
      </c>
      <c r="Y7350" s="17">
        <f t="shared" si="573"/>
        <v>4</v>
      </c>
      <c r="Z7350" t="str">
        <f t="shared" si="574"/>
        <v>Over 50%</v>
      </c>
      <c r="AA7350" s="17">
        <f>IF(COUNTIF($B$2:B7350,B7350)=1,1,0)</f>
        <v>1</v>
      </c>
      <c r="AB7350" s="17">
        <f>IF(COUNTIF($F$2:F7350,F7350)=1,1,0)</f>
        <v>0</v>
      </c>
    </row>
    <row r="7351" spans="1:28" x14ac:dyDescent="0.2">
      <c r="A7351" s="17">
        <v>7350</v>
      </c>
      <c r="B7351" t="s">
        <v>9470</v>
      </c>
      <c r="C7351" s="18">
        <v>43029</v>
      </c>
      <c r="D7351" s="18">
        <v>43035</v>
      </c>
      <c r="E7351" t="s">
        <v>77</v>
      </c>
      <c r="F7351" t="s">
        <v>733</v>
      </c>
      <c r="G7351" t="s">
        <v>734</v>
      </c>
      <c r="H7351" t="s">
        <v>68</v>
      </c>
      <c r="I7351" t="s">
        <v>54</v>
      </c>
      <c r="J7351" t="s">
        <v>2581</v>
      </c>
      <c r="K7351" t="s">
        <v>141</v>
      </c>
      <c r="L7351">
        <v>53209</v>
      </c>
      <c r="M7351" t="s">
        <v>132</v>
      </c>
      <c r="N7351" t="s">
        <v>2476</v>
      </c>
      <c r="O7351" t="s">
        <v>73</v>
      </c>
      <c r="P7351" t="s">
        <v>102</v>
      </c>
      <c r="Q7351" t="s">
        <v>2477</v>
      </c>
      <c r="R7351" s="19">
        <v>38.82</v>
      </c>
      <c r="S7351" s="17">
        <v>6</v>
      </c>
      <c r="T7351" s="20">
        <v>0</v>
      </c>
      <c r="U7351" s="19">
        <v>19.41</v>
      </c>
      <c r="V7351" s="20">
        <f t="shared" si="570"/>
        <v>0.5</v>
      </c>
      <c r="W7351" s="17">
        <f t="shared" si="571"/>
        <v>2017</v>
      </c>
      <c r="X7351" t="str">
        <f t="shared" si="572"/>
        <v>Oct-2017</v>
      </c>
      <c r="Y7351" s="17">
        <f t="shared" si="573"/>
        <v>6</v>
      </c>
      <c r="Z7351" t="str">
        <f t="shared" si="574"/>
        <v>0% (No Discount)</v>
      </c>
      <c r="AA7351" s="17">
        <f>IF(COUNTIF($B$2:B7351,B7351)=1,1,0)</f>
        <v>1</v>
      </c>
      <c r="AB7351" s="17">
        <f>IF(COUNTIF($F$2:F7351,F7351)=1,1,0)</f>
        <v>0</v>
      </c>
    </row>
    <row r="7352" spans="1:28" x14ac:dyDescent="0.2">
      <c r="A7352" s="17">
        <v>7351</v>
      </c>
      <c r="B7352" t="s">
        <v>9470</v>
      </c>
      <c r="C7352" s="18">
        <v>43029</v>
      </c>
      <c r="D7352" s="18">
        <v>43035</v>
      </c>
      <c r="E7352" t="s">
        <v>77</v>
      </c>
      <c r="F7352" t="s">
        <v>733</v>
      </c>
      <c r="G7352" t="s">
        <v>734</v>
      </c>
      <c r="H7352" t="s">
        <v>68</v>
      </c>
      <c r="I7352" t="s">
        <v>54</v>
      </c>
      <c r="J7352" t="s">
        <v>2581</v>
      </c>
      <c r="K7352" t="s">
        <v>141</v>
      </c>
      <c r="L7352">
        <v>53209</v>
      </c>
      <c r="M7352" t="s">
        <v>132</v>
      </c>
      <c r="N7352" t="s">
        <v>1001</v>
      </c>
      <c r="O7352" t="s">
        <v>73</v>
      </c>
      <c r="P7352" t="s">
        <v>102</v>
      </c>
      <c r="Q7352" t="s">
        <v>1002</v>
      </c>
      <c r="R7352" s="19">
        <v>21.9</v>
      </c>
      <c r="S7352" s="17">
        <v>5</v>
      </c>
      <c r="T7352" s="20">
        <v>0</v>
      </c>
      <c r="U7352" s="19">
        <v>10.512</v>
      </c>
      <c r="V7352" s="20">
        <f t="shared" si="570"/>
        <v>0.48000000000000004</v>
      </c>
      <c r="W7352" s="17">
        <f t="shared" si="571"/>
        <v>2017</v>
      </c>
      <c r="X7352" t="str">
        <f t="shared" si="572"/>
        <v>Oct-2017</v>
      </c>
      <c r="Y7352" s="17">
        <f t="shared" si="573"/>
        <v>6</v>
      </c>
      <c r="Z7352" t="str">
        <f t="shared" si="574"/>
        <v>0% (No Discount)</v>
      </c>
      <c r="AA7352" s="17">
        <f>IF(COUNTIF($B$2:B7352,B7352)=1,1,0)</f>
        <v>0</v>
      </c>
      <c r="AB7352" s="17">
        <f>IF(COUNTIF($F$2:F7352,F7352)=1,1,0)</f>
        <v>0</v>
      </c>
    </row>
    <row r="7353" spans="1:28" x14ac:dyDescent="0.2">
      <c r="A7353" s="17">
        <v>7352</v>
      </c>
      <c r="B7353" t="s">
        <v>9471</v>
      </c>
      <c r="C7353" s="18">
        <v>43049</v>
      </c>
      <c r="D7353" s="18">
        <v>43055</v>
      </c>
      <c r="E7353" t="s">
        <v>77</v>
      </c>
      <c r="F7353" t="s">
        <v>4092</v>
      </c>
      <c r="G7353" t="s">
        <v>4093</v>
      </c>
      <c r="H7353" t="s">
        <v>53</v>
      </c>
      <c r="I7353" t="s">
        <v>54</v>
      </c>
      <c r="J7353" t="s">
        <v>9472</v>
      </c>
      <c r="K7353" t="s">
        <v>70</v>
      </c>
      <c r="L7353">
        <v>95351</v>
      </c>
      <c r="M7353" t="s">
        <v>71</v>
      </c>
      <c r="N7353" t="s">
        <v>1612</v>
      </c>
      <c r="O7353" t="s">
        <v>98</v>
      </c>
      <c r="P7353" t="s">
        <v>188</v>
      </c>
      <c r="Q7353" t="s">
        <v>1613</v>
      </c>
      <c r="R7353" s="19">
        <v>111.79</v>
      </c>
      <c r="S7353" s="17">
        <v>7</v>
      </c>
      <c r="T7353" s="20">
        <v>0</v>
      </c>
      <c r="U7353" s="19">
        <v>43.598100000000002</v>
      </c>
      <c r="V7353" s="20">
        <f t="shared" si="570"/>
        <v>0.39</v>
      </c>
      <c r="W7353" s="17">
        <f t="shared" si="571"/>
        <v>2017</v>
      </c>
      <c r="X7353" t="str">
        <f t="shared" si="572"/>
        <v>Nov-2017</v>
      </c>
      <c r="Y7353" s="17">
        <f t="shared" si="573"/>
        <v>6</v>
      </c>
      <c r="Z7353" t="str">
        <f t="shared" si="574"/>
        <v>0% (No Discount)</v>
      </c>
      <c r="AA7353" s="17">
        <f>IF(COUNTIF($B$2:B7353,B7353)=1,1,0)</f>
        <v>1</v>
      </c>
      <c r="AB7353" s="17">
        <f>IF(COUNTIF($F$2:F7353,F7353)=1,1,0)</f>
        <v>0</v>
      </c>
    </row>
    <row r="7354" spans="1:28" x14ac:dyDescent="0.2">
      <c r="A7354" s="17">
        <v>7353</v>
      </c>
      <c r="B7354" t="s">
        <v>9473</v>
      </c>
      <c r="C7354" s="18">
        <v>42810</v>
      </c>
      <c r="D7354" s="18">
        <v>42812</v>
      </c>
      <c r="E7354" t="s">
        <v>50</v>
      </c>
      <c r="F7354" t="s">
        <v>3165</v>
      </c>
      <c r="G7354" t="s">
        <v>3166</v>
      </c>
      <c r="H7354" t="s">
        <v>129</v>
      </c>
      <c r="I7354" t="s">
        <v>54</v>
      </c>
      <c r="J7354" t="s">
        <v>1149</v>
      </c>
      <c r="K7354" t="s">
        <v>525</v>
      </c>
      <c r="L7354">
        <v>44107</v>
      </c>
      <c r="M7354" t="s">
        <v>175</v>
      </c>
      <c r="N7354" t="s">
        <v>3598</v>
      </c>
      <c r="O7354" t="s">
        <v>98</v>
      </c>
      <c r="P7354" t="s">
        <v>99</v>
      </c>
      <c r="Q7354" t="s">
        <v>3599</v>
      </c>
      <c r="R7354" s="19">
        <v>445.44</v>
      </c>
      <c r="S7354" s="17">
        <v>8</v>
      </c>
      <c r="T7354" s="20">
        <v>0.4</v>
      </c>
      <c r="U7354" s="19">
        <v>-81.664000000000001</v>
      </c>
      <c r="V7354" s="20">
        <f t="shared" si="570"/>
        <v>-0.18333333333333335</v>
      </c>
      <c r="W7354" s="17">
        <f t="shared" si="571"/>
        <v>2017</v>
      </c>
      <c r="X7354" t="str">
        <f t="shared" si="572"/>
        <v>Mar-2017</v>
      </c>
      <c r="Y7354" s="17">
        <f t="shared" si="573"/>
        <v>2</v>
      </c>
      <c r="Z7354" t="str">
        <f t="shared" si="574"/>
        <v>31-40%</v>
      </c>
      <c r="AA7354" s="17">
        <f>IF(COUNTIF($B$2:B7354,B7354)=1,1,0)</f>
        <v>1</v>
      </c>
      <c r="AB7354" s="17">
        <f>IF(COUNTIF($F$2:F7354,F7354)=1,1,0)</f>
        <v>0</v>
      </c>
    </row>
    <row r="7355" spans="1:28" x14ac:dyDescent="0.2">
      <c r="A7355" s="17">
        <v>7354</v>
      </c>
      <c r="B7355" t="s">
        <v>9474</v>
      </c>
      <c r="C7355" s="18">
        <v>42635</v>
      </c>
      <c r="D7355" s="18">
        <v>42642</v>
      </c>
      <c r="E7355" t="s">
        <v>77</v>
      </c>
      <c r="F7355" t="s">
        <v>3118</v>
      </c>
      <c r="G7355" t="s">
        <v>3119</v>
      </c>
      <c r="H7355" t="s">
        <v>129</v>
      </c>
      <c r="I7355" t="s">
        <v>54</v>
      </c>
      <c r="J7355" t="s">
        <v>173</v>
      </c>
      <c r="K7355" t="s">
        <v>174</v>
      </c>
      <c r="L7355">
        <v>19134</v>
      </c>
      <c r="M7355" t="s">
        <v>175</v>
      </c>
      <c r="N7355" t="s">
        <v>2446</v>
      </c>
      <c r="O7355" t="s">
        <v>73</v>
      </c>
      <c r="P7355" t="s">
        <v>74</v>
      </c>
      <c r="Q7355" t="s">
        <v>2447</v>
      </c>
      <c r="R7355" s="19">
        <v>16.52</v>
      </c>
      <c r="S7355" s="17">
        <v>5</v>
      </c>
      <c r="T7355" s="20">
        <v>0.2</v>
      </c>
      <c r="U7355" s="19">
        <v>5.3689999999999998</v>
      </c>
      <c r="V7355" s="20">
        <f t="shared" si="570"/>
        <v>0.32500000000000001</v>
      </c>
      <c r="W7355" s="17">
        <f t="shared" si="571"/>
        <v>2016</v>
      </c>
      <c r="X7355" t="str">
        <f t="shared" si="572"/>
        <v>Sep-2016</v>
      </c>
      <c r="Y7355" s="17">
        <f t="shared" si="573"/>
        <v>7</v>
      </c>
      <c r="Z7355" t="str">
        <f t="shared" si="574"/>
        <v>11-20%</v>
      </c>
      <c r="AA7355" s="17">
        <f>IF(COUNTIF($B$2:B7355,B7355)=1,1,0)</f>
        <v>1</v>
      </c>
      <c r="AB7355" s="17">
        <f>IF(COUNTIF($F$2:F7355,F7355)=1,1,0)</f>
        <v>0</v>
      </c>
    </row>
    <row r="7356" spans="1:28" x14ac:dyDescent="0.2">
      <c r="A7356" s="17">
        <v>7355</v>
      </c>
      <c r="B7356" t="s">
        <v>9475</v>
      </c>
      <c r="C7356" s="18">
        <v>42772</v>
      </c>
      <c r="D7356" s="18">
        <v>42779</v>
      </c>
      <c r="E7356" t="s">
        <v>77</v>
      </c>
      <c r="F7356" t="s">
        <v>3190</v>
      </c>
      <c r="G7356" t="s">
        <v>3191</v>
      </c>
      <c r="H7356" t="s">
        <v>129</v>
      </c>
      <c r="I7356" t="s">
        <v>54</v>
      </c>
      <c r="J7356" t="s">
        <v>154</v>
      </c>
      <c r="K7356" t="s">
        <v>70</v>
      </c>
      <c r="L7356">
        <v>94109</v>
      </c>
      <c r="M7356" t="s">
        <v>71</v>
      </c>
      <c r="N7356" t="s">
        <v>8725</v>
      </c>
      <c r="O7356" t="s">
        <v>73</v>
      </c>
      <c r="P7356" t="s">
        <v>117</v>
      </c>
      <c r="Q7356" t="s">
        <v>8726</v>
      </c>
      <c r="R7356" s="19">
        <v>29.9</v>
      </c>
      <c r="S7356" s="17">
        <v>5</v>
      </c>
      <c r="T7356" s="20">
        <v>0</v>
      </c>
      <c r="U7356" s="19">
        <v>13.455</v>
      </c>
      <c r="V7356" s="20">
        <f t="shared" si="570"/>
        <v>0.45</v>
      </c>
      <c r="W7356" s="17">
        <f t="shared" si="571"/>
        <v>2017</v>
      </c>
      <c r="X7356" t="str">
        <f t="shared" si="572"/>
        <v>Feb-2017</v>
      </c>
      <c r="Y7356" s="17">
        <f t="shared" si="573"/>
        <v>7</v>
      </c>
      <c r="Z7356" t="str">
        <f t="shared" si="574"/>
        <v>0% (No Discount)</v>
      </c>
      <c r="AA7356" s="17">
        <f>IF(COUNTIF($B$2:B7356,B7356)=1,1,0)</f>
        <v>1</v>
      </c>
      <c r="AB7356" s="17">
        <f>IF(COUNTIF($F$2:F7356,F7356)=1,1,0)</f>
        <v>0</v>
      </c>
    </row>
    <row r="7357" spans="1:28" x14ac:dyDescent="0.2">
      <c r="A7357" s="17">
        <v>7356</v>
      </c>
      <c r="B7357" t="s">
        <v>9476</v>
      </c>
      <c r="C7357" s="18">
        <v>42369</v>
      </c>
      <c r="D7357" s="18">
        <v>42371</v>
      </c>
      <c r="E7357" t="s">
        <v>50</v>
      </c>
      <c r="F7357" t="s">
        <v>6673</v>
      </c>
      <c r="G7357" t="s">
        <v>6674</v>
      </c>
      <c r="H7357" t="s">
        <v>68</v>
      </c>
      <c r="I7357" t="s">
        <v>54</v>
      </c>
      <c r="J7357" t="s">
        <v>909</v>
      </c>
      <c r="K7357" t="s">
        <v>265</v>
      </c>
      <c r="L7357">
        <v>48205</v>
      </c>
      <c r="M7357" t="s">
        <v>132</v>
      </c>
      <c r="N7357" t="s">
        <v>3697</v>
      </c>
      <c r="O7357" t="s">
        <v>73</v>
      </c>
      <c r="P7357" t="s">
        <v>102</v>
      </c>
      <c r="Q7357" t="s">
        <v>3698</v>
      </c>
      <c r="R7357" s="19">
        <v>116.4</v>
      </c>
      <c r="S7357" s="17">
        <v>8</v>
      </c>
      <c r="T7357" s="20">
        <v>0</v>
      </c>
      <c r="U7357" s="19">
        <v>52.38</v>
      </c>
      <c r="V7357" s="20">
        <f t="shared" si="570"/>
        <v>0.45</v>
      </c>
      <c r="W7357" s="17">
        <f t="shared" si="571"/>
        <v>2015</v>
      </c>
      <c r="X7357" t="str">
        <f t="shared" si="572"/>
        <v>Dec-2015</v>
      </c>
      <c r="Y7357" s="17">
        <f t="shared" si="573"/>
        <v>2</v>
      </c>
      <c r="Z7357" t="str">
        <f t="shared" si="574"/>
        <v>0% (No Discount)</v>
      </c>
      <c r="AA7357" s="17">
        <f>IF(COUNTIF($B$2:B7357,B7357)=1,1,0)</f>
        <v>1</v>
      </c>
      <c r="AB7357" s="17">
        <f>IF(COUNTIF($F$2:F7357,F7357)=1,1,0)</f>
        <v>0</v>
      </c>
    </row>
    <row r="7358" spans="1:28" x14ac:dyDescent="0.2">
      <c r="A7358" s="17">
        <v>7357</v>
      </c>
      <c r="B7358" t="s">
        <v>9477</v>
      </c>
      <c r="C7358" s="18">
        <v>42652</v>
      </c>
      <c r="D7358" s="18">
        <v>42657</v>
      </c>
      <c r="E7358" t="s">
        <v>77</v>
      </c>
      <c r="F7358" t="s">
        <v>5277</v>
      </c>
      <c r="G7358" t="s">
        <v>5278</v>
      </c>
      <c r="H7358" t="s">
        <v>129</v>
      </c>
      <c r="I7358" t="s">
        <v>54</v>
      </c>
      <c r="J7358" t="s">
        <v>571</v>
      </c>
      <c r="K7358" t="s">
        <v>337</v>
      </c>
      <c r="L7358">
        <v>85023</v>
      </c>
      <c r="M7358" t="s">
        <v>71</v>
      </c>
      <c r="N7358" t="s">
        <v>4159</v>
      </c>
      <c r="O7358" t="s">
        <v>73</v>
      </c>
      <c r="P7358" t="s">
        <v>95</v>
      </c>
      <c r="Q7358" t="s">
        <v>4160</v>
      </c>
      <c r="R7358" s="19">
        <v>1.4079999999999999</v>
      </c>
      <c r="S7358" s="17">
        <v>1</v>
      </c>
      <c r="T7358" s="20">
        <v>0.2</v>
      </c>
      <c r="U7358" s="19">
        <v>0.15840000000000001</v>
      </c>
      <c r="V7358" s="20">
        <f t="shared" si="570"/>
        <v>0.11250000000000002</v>
      </c>
      <c r="W7358" s="17">
        <f t="shared" si="571"/>
        <v>2016</v>
      </c>
      <c r="X7358" t="str">
        <f t="shared" si="572"/>
        <v>Oct-2016</v>
      </c>
      <c r="Y7358" s="17">
        <f t="shared" si="573"/>
        <v>5</v>
      </c>
      <c r="Z7358" t="str">
        <f t="shared" si="574"/>
        <v>11-20%</v>
      </c>
      <c r="AA7358" s="17">
        <f>IF(COUNTIF($B$2:B7358,B7358)=1,1,0)</f>
        <v>1</v>
      </c>
      <c r="AB7358" s="17">
        <f>IF(COUNTIF($F$2:F7358,F7358)=1,1,0)</f>
        <v>0</v>
      </c>
    </row>
    <row r="7359" spans="1:28" x14ac:dyDescent="0.2">
      <c r="A7359" s="17">
        <v>7358</v>
      </c>
      <c r="B7359" t="s">
        <v>9477</v>
      </c>
      <c r="C7359" s="18">
        <v>42652</v>
      </c>
      <c r="D7359" s="18">
        <v>42657</v>
      </c>
      <c r="E7359" t="s">
        <v>77</v>
      </c>
      <c r="F7359" t="s">
        <v>5277</v>
      </c>
      <c r="G7359" t="s">
        <v>5278</v>
      </c>
      <c r="H7359" t="s">
        <v>129</v>
      </c>
      <c r="I7359" t="s">
        <v>54</v>
      </c>
      <c r="J7359" t="s">
        <v>571</v>
      </c>
      <c r="K7359" t="s">
        <v>337</v>
      </c>
      <c r="L7359">
        <v>85023</v>
      </c>
      <c r="M7359" t="s">
        <v>71</v>
      </c>
      <c r="N7359" t="s">
        <v>4256</v>
      </c>
      <c r="O7359" t="s">
        <v>59</v>
      </c>
      <c r="P7359" t="s">
        <v>92</v>
      </c>
      <c r="Q7359" t="s">
        <v>4257</v>
      </c>
      <c r="R7359" s="19">
        <v>169.56800000000001</v>
      </c>
      <c r="S7359" s="17">
        <v>2</v>
      </c>
      <c r="T7359" s="20">
        <v>0.2</v>
      </c>
      <c r="U7359" s="19">
        <v>0</v>
      </c>
      <c r="V7359" s="20">
        <f t="shared" si="570"/>
        <v>0</v>
      </c>
      <c r="W7359" s="17">
        <f t="shared" si="571"/>
        <v>2016</v>
      </c>
      <c r="X7359" t="str">
        <f t="shared" si="572"/>
        <v>Oct-2016</v>
      </c>
      <c r="Y7359" s="17">
        <f t="shared" si="573"/>
        <v>5</v>
      </c>
      <c r="Z7359" t="str">
        <f t="shared" si="574"/>
        <v>11-20%</v>
      </c>
      <c r="AA7359" s="17">
        <f>IF(COUNTIF($B$2:B7359,B7359)=1,1,0)</f>
        <v>0</v>
      </c>
      <c r="AB7359" s="17">
        <f>IF(COUNTIF($F$2:F7359,F7359)=1,1,0)</f>
        <v>0</v>
      </c>
    </row>
    <row r="7360" spans="1:28" x14ac:dyDescent="0.2">
      <c r="A7360" s="17">
        <v>7359</v>
      </c>
      <c r="B7360" t="s">
        <v>9478</v>
      </c>
      <c r="C7360" s="18">
        <v>42003</v>
      </c>
      <c r="D7360" s="18">
        <v>42007</v>
      </c>
      <c r="E7360" t="s">
        <v>50</v>
      </c>
      <c r="F7360" t="s">
        <v>7902</v>
      </c>
      <c r="G7360" t="s">
        <v>7903</v>
      </c>
      <c r="H7360" t="s">
        <v>68</v>
      </c>
      <c r="I7360" t="s">
        <v>54</v>
      </c>
      <c r="J7360" t="s">
        <v>173</v>
      </c>
      <c r="K7360" t="s">
        <v>174</v>
      </c>
      <c r="L7360">
        <v>19143</v>
      </c>
      <c r="M7360" t="s">
        <v>175</v>
      </c>
      <c r="N7360" t="s">
        <v>2370</v>
      </c>
      <c r="O7360" t="s">
        <v>98</v>
      </c>
      <c r="P7360" t="s">
        <v>99</v>
      </c>
      <c r="Q7360" t="s">
        <v>2371</v>
      </c>
      <c r="R7360" s="19">
        <v>251.964</v>
      </c>
      <c r="S7360" s="17">
        <v>6</v>
      </c>
      <c r="T7360" s="20">
        <v>0.4</v>
      </c>
      <c r="U7360" s="19">
        <v>-50.392800000000001</v>
      </c>
      <c r="V7360" s="20">
        <f t="shared" si="570"/>
        <v>-0.2</v>
      </c>
      <c r="W7360" s="17">
        <f t="shared" si="571"/>
        <v>2014</v>
      </c>
      <c r="X7360" t="str">
        <f t="shared" si="572"/>
        <v>Dec-2014</v>
      </c>
      <c r="Y7360" s="17">
        <f t="shared" si="573"/>
        <v>4</v>
      </c>
      <c r="Z7360" t="str">
        <f t="shared" si="574"/>
        <v>31-40%</v>
      </c>
      <c r="AA7360" s="17">
        <f>IF(COUNTIF($B$2:B7360,B7360)=1,1,0)</f>
        <v>1</v>
      </c>
      <c r="AB7360" s="17">
        <f>IF(COUNTIF($F$2:F7360,F7360)=1,1,0)</f>
        <v>0</v>
      </c>
    </row>
    <row r="7361" spans="1:28" x14ac:dyDescent="0.2">
      <c r="A7361" s="17">
        <v>7360</v>
      </c>
      <c r="B7361" t="s">
        <v>9478</v>
      </c>
      <c r="C7361" s="18">
        <v>42003</v>
      </c>
      <c r="D7361" s="18">
        <v>42007</v>
      </c>
      <c r="E7361" t="s">
        <v>50</v>
      </c>
      <c r="F7361" t="s">
        <v>7902</v>
      </c>
      <c r="G7361" t="s">
        <v>7903</v>
      </c>
      <c r="H7361" t="s">
        <v>68</v>
      </c>
      <c r="I7361" t="s">
        <v>54</v>
      </c>
      <c r="J7361" t="s">
        <v>173</v>
      </c>
      <c r="K7361" t="s">
        <v>174</v>
      </c>
      <c r="L7361">
        <v>19143</v>
      </c>
      <c r="M7361" t="s">
        <v>175</v>
      </c>
      <c r="N7361" t="s">
        <v>1255</v>
      </c>
      <c r="O7361" t="s">
        <v>59</v>
      </c>
      <c r="P7361" t="s">
        <v>83</v>
      </c>
      <c r="Q7361" t="s">
        <v>1256</v>
      </c>
      <c r="R7361" s="19">
        <v>523.76400000000001</v>
      </c>
      <c r="S7361" s="17">
        <v>3</v>
      </c>
      <c r="T7361" s="20">
        <v>0.4</v>
      </c>
      <c r="U7361" s="19">
        <v>-192.04679999999999</v>
      </c>
      <c r="V7361" s="20">
        <f t="shared" si="570"/>
        <v>-0.36666666666666664</v>
      </c>
      <c r="W7361" s="17">
        <f t="shared" si="571"/>
        <v>2014</v>
      </c>
      <c r="X7361" t="str">
        <f t="shared" si="572"/>
        <v>Dec-2014</v>
      </c>
      <c r="Y7361" s="17">
        <f t="shared" si="573"/>
        <v>4</v>
      </c>
      <c r="Z7361" t="str">
        <f t="shared" si="574"/>
        <v>31-40%</v>
      </c>
      <c r="AA7361" s="17">
        <f>IF(COUNTIF($B$2:B7361,B7361)=1,1,0)</f>
        <v>0</v>
      </c>
      <c r="AB7361" s="17">
        <f>IF(COUNTIF($F$2:F7361,F7361)=1,1,0)</f>
        <v>0</v>
      </c>
    </row>
    <row r="7362" spans="1:28" x14ac:dyDescent="0.2">
      <c r="A7362" s="17">
        <v>7361</v>
      </c>
      <c r="B7362" t="s">
        <v>9479</v>
      </c>
      <c r="C7362" s="18">
        <v>42472</v>
      </c>
      <c r="D7362" s="18">
        <v>42474</v>
      </c>
      <c r="E7362" t="s">
        <v>215</v>
      </c>
      <c r="F7362" t="s">
        <v>5783</v>
      </c>
      <c r="G7362" t="s">
        <v>5784</v>
      </c>
      <c r="H7362" t="s">
        <v>53</v>
      </c>
      <c r="I7362" t="s">
        <v>54</v>
      </c>
      <c r="J7362" t="s">
        <v>69</v>
      </c>
      <c r="K7362" t="s">
        <v>70</v>
      </c>
      <c r="L7362">
        <v>90036</v>
      </c>
      <c r="M7362" t="s">
        <v>71</v>
      </c>
      <c r="N7362" t="s">
        <v>4615</v>
      </c>
      <c r="O7362" t="s">
        <v>73</v>
      </c>
      <c r="P7362" t="s">
        <v>117</v>
      </c>
      <c r="Q7362" t="s">
        <v>4616</v>
      </c>
      <c r="R7362" s="19">
        <v>19.440000000000001</v>
      </c>
      <c r="S7362" s="17">
        <v>3</v>
      </c>
      <c r="T7362" s="20">
        <v>0</v>
      </c>
      <c r="U7362" s="19">
        <v>9.3312000000000008</v>
      </c>
      <c r="V7362" s="20">
        <f t="shared" ref="V7362:V7425" si="575">IFERROR(U7362/R7362,0)</f>
        <v>0.48000000000000004</v>
      </c>
      <c r="W7362" s="17">
        <f t="shared" ref="W7362:W7425" si="576">YEAR(C7362)</f>
        <v>2016</v>
      </c>
      <c r="X7362" t="str">
        <f t="shared" ref="X7362:X7425" si="577">TEXT(C7362,"mmm-yyyy")</f>
        <v>Apr-2016</v>
      </c>
      <c r="Y7362" s="17">
        <f t="shared" ref="Y7362:Y7425" si="578">D7362-C7362</f>
        <v>2</v>
      </c>
      <c r="Z7362" t="str">
        <f t="shared" ref="Z7362:Z7425" si="579">IF(T7362=0,"0% (No Discount)",IF(T7362&lt;=0.1,"1-10%",IF(T7362&lt;=0.2,"11-20%",IF(T7362&lt;=0.3,"21-30%",IF(T7362&lt;=0.4,"31-40%",IF(T7362&lt;=0.5,"41-50%","Over 50%"))))))</f>
        <v>0% (No Discount)</v>
      </c>
      <c r="AA7362" s="17">
        <f>IF(COUNTIF($B$2:B7362,B7362)=1,1,0)</f>
        <v>1</v>
      </c>
      <c r="AB7362" s="17">
        <f>IF(COUNTIF($F$2:F7362,F7362)=1,1,0)</f>
        <v>0</v>
      </c>
    </row>
    <row r="7363" spans="1:28" x14ac:dyDescent="0.2">
      <c r="A7363" s="17">
        <v>7362</v>
      </c>
      <c r="B7363" t="s">
        <v>9479</v>
      </c>
      <c r="C7363" s="18">
        <v>42472</v>
      </c>
      <c r="D7363" s="18">
        <v>42474</v>
      </c>
      <c r="E7363" t="s">
        <v>215</v>
      </c>
      <c r="F7363" t="s">
        <v>5783</v>
      </c>
      <c r="G7363" t="s">
        <v>5784</v>
      </c>
      <c r="H7363" t="s">
        <v>53</v>
      </c>
      <c r="I7363" t="s">
        <v>54</v>
      </c>
      <c r="J7363" t="s">
        <v>69</v>
      </c>
      <c r="K7363" t="s">
        <v>70</v>
      </c>
      <c r="L7363">
        <v>90036</v>
      </c>
      <c r="M7363" t="s">
        <v>71</v>
      </c>
      <c r="N7363" t="s">
        <v>1617</v>
      </c>
      <c r="O7363" t="s">
        <v>59</v>
      </c>
      <c r="P7363" t="s">
        <v>63</v>
      </c>
      <c r="Q7363" t="s">
        <v>1618</v>
      </c>
      <c r="R7363" s="19">
        <v>194.352</v>
      </c>
      <c r="S7363" s="17">
        <v>3</v>
      </c>
      <c r="T7363" s="20">
        <v>0.2</v>
      </c>
      <c r="U7363" s="19">
        <v>-36.441000000000003</v>
      </c>
      <c r="V7363" s="20">
        <f t="shared" si="575"/>
        <v>-0.1875</v>
      </c>
      <c r="W7363" s="17">
        <f t="shared" si="576"/>
        <v>2016</v>
      </c>
      <c r="X7363" t="str">
        <f t="shared" si="577"/>
        <v>Apr-2016</v>
      </c>
      <c r="Y7363" s="17">
        <f t="shared" si="578"/>
        <v>2</v>
      </c>
      <c r="Z7363" t="str">
        <f t="shared" si="579"/>
        <v>11-20%</v>
      </c>
      <c r="AA7363" s="17">
        <f>IF(COUNTIF($B$2:B7363,B7363)=1,1,0)</f>
        <v>0</v>
      </c>
      <c r="AB7363" s="17">
        <f>IF(COUNTIF($F$2:F7363,F7363)=1,1,0)</f>
        <v>0</v>
      </c>
    </row>
    <row r="7364" spans="1:28" x14ac:dyDescent="0.2">
      <c r="A7364" s="17">
        <v>7363</v>
      </c>
      <c r="B7364" t="s">
        <v>9479</v>
      </c>
      <c r="C7364" s="18">
        <v>42472</v>
      </c>
      <c r="D7364" s="18">
        <v>42474</v>
      </c>
      <c r="E7364" t="s">
        <v>215</v>
      </c>
      <c r="F7364" t="s">
        <v>5783</v>
      </c>
      <c r="G7364" t="s">
        <v>5784</v>
      </c>
      <c r="H7364" t="s">
        <v>53</v>
      </c>
      <c r="I7364" t="s">
        <v>54</v>
      </c>
      <c r="J7364" t="s">
        <v>69</v>
      </c>
      <c r="K7364" t="s">
        <v>70</v>
      </c>
      <c r="L7364">
        <v>90036</v>
      </c>
      <c r="M7364" t="s">
        <v>71</v>
      </c>
      <c r="N7364" t="s">
        <v>3109</v>
      </c>
      <c r="O7364" t="s">
        <v>73</v>
      </c>
      <c r="P7364" t="s">
        <v>102</v>
      </c>
      <c r="Q7364" t="s">
        <v>3110</v>
      </c>
      <c r="R7364" s="19">
        <v>36.624000000000002</v>
      </c>
      <c r="S7364" s="17">
        <v>3</v>
      </c>
      <c r="T7364" s="20">
        <v>0.2</v>
      </c>
      <c r="U7364" s="19">
        <v>13.734</v>
      </c>
      <c r="V7364" s="20">
        <f t="shared" si="575"/>
        <v>0.375</v>
      </c>
      <c r="W7364" s="17">
        <f t="shared" si="576"/>
        <v>2016</v>
      </c>
      <c r="X7364" t="str">
        <f t="shared" si="577"/>
        <v>Apr-2016</v>
      </c>
      <c r="Y7364" s="17">
        <f t="shared" si="578"/>
        <v>2</v>
      </c>
      <c r="Z7364" t="str">
        <f t="shared" si="579"/>
        <v>11-20%</v>
      </c>
      <c r="AA7364" s="17">
        <f>IF(COUNTIF($B$2:B7364,B7364)=1,1,0)</f>
        <v>0</v>
      </c>
      <c r="AB7364" s="17">
        <f>IF(COUNTIF($F$2:F7364,F7364)=1,1,0)</f>
        <v>0</v>
      </c>
    </row>
    <row r="7365" spans="1:28" x14ac:dyDescent="0.2">
      <c r="A7365" s="17">
        <v>7364</v>
      </c>
      <c r="B7365" t="s">
        <v>9480</v>
      </c>
      <c r="C7365" s="18">
        <v>42702</v>
      </c>
      <c r="D7365" s="18">
        <v>42708</v>
      </c>
      <c r="E7365" t="s">
        <v>77</v>
      </c>
      <c r="F7365" t="s">
        <v>907</v>
      </c>
      <c r="G7365" t="s">
        <v>908</v>
      </c>
      <c r="H7365" t="s">
        <v>68</v>
      </c>
      <c r="I7365" t="s">
        <v>54</v>
      </c>
      <c r="J7365" t="s">
        <v>173</v>
      </c>
      <c r="K7365" t="s">
        <v>174</v>
      </c>
      <c r="L7365">
        <v>19140</v>
      </c>
      <c r="M7365" t="s">
        <v>175</v>
      </c>
      <c r="N7365" t="s">
        <v>3417</v>
      </c>
      <c r="O7365" t="s">
        <v>98</v>
      </c>
      <c r="P7365" t="s">
        <v>99</v>
      </c>
      <c r="Q7365" t="s">
        <v>3418</v>
      </c>
      <c r="R7365" s="19">
        <v>340.18200000000002</v>
      </c>
      <c r="S7365" s="17">
        <v>3</v>
      </c>
      <c r="T7365" s="20">
        <v>0.4</v>
      </c>
      <c r="U7365" s="19">
        <v>-73.706100000000006</v>
      </c>
      <c r="V7365" s="20">
        <f t="shared" si="575"/>
        <v>-0.21666666666666667</v>
      </c>
      <c r="W7365" s="17">
        <f t="shared" si="576"/>
        <v>2016</v>
      </c>
      <c r="X7365" t="str">
        <f t="shared" si="577"/>
        <v>Nov-2016</v>
      </c>
      <c r="Y7365" s="17">
        <f t="shared" si="578"/>
        <v>6</v>
      </c>
      <c r="Z7365" t="str">
        <f t="shared" si="579"/>
        <v>31-40%</v>
      </c>
      <c r="AA7365" s="17">
        <f>IF(COUNTIF($B$2:B7365,B7365)=1,1,0)</f>
        <v>1</v>
      </c>
      <c r="AB7365" s="17">
        <f>IF(COUNTIF($F$2:F7365,F7365)=1,1,0)</f>
        <v>0</v>
      </c>
    </row>
    <row r="7366" spans="1:28" x14ac:dyDescent="0.2">
      <c r="A7366" s="17">
        <v>7365</v>
      </c>
      <c r="B7366" t="s">
        <v>9480</v>
      </c>
      <c r="C7366" s="18">
        <v>42702</v>
      </c>
      <c r="D7366" s="18">
        <v>42708</v>
      </c>
      <c r="E7366" t="s">
        <v>77</v>
      </c>
      <c r="F7366" t="s">
        <v>907</v>
      </c>
      <c r="G7366" t="s">
        <v>908</v>
      </c>
      <c r="H7366" t="s">
        <v>68</v>
      </c>
      <c r="I7366" t="s">
        <v>54</v>
      </c>
      <c r="J7366" t="s">
        <v>173</v>
      </c>
      <c r="K7366" t="s">
        <v>174</v>
      </c>
      <c r="L7366">
        <v>19140</v>
      </c>
      <c r="M7366" t="s">
        <v>175</v>
      </c>
      <c r="N7366" t="s">
        <v>5014</v>
      </c>
      <c r="O7366" t="s">
        <v>73</v>
      </c>
      <c r="P7366" t="s">
        <v>296</v>
      </c>
      <c r="Q7366" t="s">
        <v>5015</v>
      </c>
      <c r="R7366" s="19">
        <v>12.672000000000001</v>
      </c>
      <c r="S7366" s="17">
        <v>8</v>
      </c>
      <c r="T7366" s="20">
        <v>0.2</v>
      </c>
      <c r="U7366" s="19">
        <v>2.6928000000000001</v>
      </c>
      <c r="V7366" s="20">
        <f t="shared" si="575"/>
        <v>0.21249999999999999</v>
      </c>
      <c r="W7366" s="17">
        <f t="shared" si="576"/>
        <v>2016</v>
      </c>
      <c r="X7366" t="str">
        <f t="shared" si="577"/>
        <v>Nov-2016</v>
      </c>
      <c r="Y7366" s="17">
        <f t="shared" si="578"/>
        <v>6</v>
      </c>
      <c r="Z7366" t="str">
        <f t="shared" si="579"/>
        <v>11-20%</v>
      </c>
      <c r="AA7366" s="17">
        <f>IF(COUNTIF($B$2:B7366,B7366)=1,1,0)</f>
        <v>0</v>
      </c>
      <c r="AB7366" s="17">
        <f>IF(COUNTIF($F$2:F7366,F7366)=1,1,0)</f>
        <v>0</v>
      </c>
    </row>
    <row r="7367" spans="1:28" x14ac:dyDescent="0.2">
      <c r="A7367" s="17">
        <v>7366</v>
      </c>
      <c r="B7367" t="s">
        <v>9480</v>
      </c>
      <c r="C7367" s="18">
        <v>42702</v>
      </c>
      <c r="D7367" s="18">
        <v>42708</v>
      </c>
      <c r="E7367" t="s">
        <v>77</v>
      </c>
      <c r="F7367" t="s">
        <v>907</v>
      </c>
      <c r="G7367" t="s">
        <v>908</v>
      </c>
      <c r="H7367" t="s">
        <v>68</v>
      </c>
      <c r="I7367" t="s">
        <v>54</v>
      </c>
      <c r="J7367" t="s">
        <v>173</v>
      </c>
      <c r="K7367" t="s">
        <v>174</v>
      </c>
      <c r="L7367">
        <v>19140</v>
      </c>
      <c r="M7367" t="s">
        <v>175</v>
      </c>
      <c r="N7367" t="s">
        <v>5969</v>
      </c>
      <c r="O7367" t="s">
        <v>73</v>
      </c>
      <c r="P7367" t="s">
        <v>102</v>
      </c>
      <c r="Q7367" t="s">
        <v>5970</v>
      </c>
      <c r="R7367" s="19">
        <v>6.8879999999999999</v>
      </c>
      <c r="S7367" s="17">
        <v>2</v>
      </c>
      <c r="T7367" s="20">
        <v>0.7</v>
      </c>
      <c r="U7367" s="19">
        <v>-5.0511999999999997</v>
      </c>
      <c r="V7367" s="20">
        <f t="shared" si="575"/>
        <v>-0.73333333333333328</v>
      </c>
      <c r="W7367" s="17">
        <f t="shared" si="576"/>
        <v>2016</v>
      </c>
      <c r="X7367" t="str">
        <f t="shared" si="577"/>
        <v>Nov-2016</v>
      </c>
      <c r="Y7367" s="17">
        <f t="shared" si="578"/>
        <v>6</v>
      </c>
      <c r="Z7367" t="str">
        <f t="shared" si="579"/>
        <v>Over 50%</v>
      </c>
      <c r="AA7367" s="17">
        <f>IF(COUNTIF($B$2:B7367,B7367)=1,1,0)</f>
        <v>0</v>
      </c>
      <c r="AB7367" s="17">
        <f>IF(COUNTIF($F$2:F7367,F7367)=1,1,0)</f>
        <v>0</v>
      </c>
    </row>
    <row r="7368" spans="1:28" x14ac:dyDescent="0.2">
      <c r="A7368" s="17">
        <v>7367</v>
      </c>
      <c r="B7368" t="s">
        <v>9480</v>
      </c>
      <c r="C7368" s="18">
        <v>42702</v>
      </c>
      <c r="D7368" s="18">
        <v>42708</v>
      </c>
      <c r="E7368" t="s">
        <v>77</v>
      </c>
      <c r="F7368" t="s">
        <v>907</v>
      </c>
      <c r="G7368" t="s">
        <v>908</v>
      </c>
      <c r="H7368" t="s">
        <v>68</v>
      </c>
      <c r="I7368" t="s">
        <v>54</v>
      </c>
      <c r="J7368" t="s">
        <v>173</v>
      </c>
      <c r="K7368" t="s">
        <v>174</v>
      </c>
      <c r="L7368">
        <v>19140</v>
      </c>
      <c r="M7368" t="s">
        <v>175</v>
      </c>
      <c r="N7368" t="s">
        <v>6481</v>
      </c>
      <c r="O7368" t="s">
        <v>73</v>
      </c>
      <c r="P7368" t="s">
        <v>86</v>
      </c>
      <c r="Q7368" t="s">
        <v>6482</v>
      </c>
      <c r="R7368" s="19">
        <v>32.543999999999997</v>
      </c>
      <c r="S7368" s="17">
        <v>2</v>
      </c>
      <c r="T7368" s="20">
        <v>0.2</v>
      </c>
      <c r="U7368" s="19">
        <v>-7.7291999999999996</v>
      </c>
      <c r="V7368" s="20">
        <f t="shared" si="575"/>
        <v>-0.23750000000000002</v>
      </c>
      <c r="W7368" s="17">
        <f t="shared" si="576"/>
        <v>2016</v>
      </c>
      <c r="X7368" t="str">
        <f t="shared" si="577"/>
        <v>Nov-2016</v>
      </c>
      <c r="Y7368" s="17">
        <f t="shared" si="578"/>
        <v>6</v>
      </c>
      <c r="Z7368" t="str">
        <f t="shared" si="579"/>
        <v>11-20%</v>
      </c>
      <c r="AA7368" s="17">
        <f>IF(COUNTIF($B$2:B7368,B7368)=1,1,0)</f>
        <v>0</v>
      </c>
      <c r="AB7368" s="17">
        <f>IF(COUNTIF($F$2:F7368,F7368)=1,1,0)</f>
        <v>0</v>
      </c>
    </row>
    <row r="7369" spans="1:28" x14ac:dyDescent="0.2">
      <c r="A7369" s="17">
        <v>7368</v>
      </c>
      <c r="B7369" t="s">
        <v>9480</v>
      </c>
      <c r="C7369" s="18">
        <v>42702</v>
      </c>
      <c r="D7369" s="18">
        <v>42708</v>
      </c>
      <c r="E7369" t="s">
        <v>77</v>
      </c>
      <c r="F7369" t="s">
        <v>907</v>
      </c>
      <c r="G7369" t="s">
        <v>908</v>
      </c>
      <c r="H7369" t="s">
        <v>68</v>
      </c>
      <c r="I7369" t="s">
        <v>54</v>
      </c>
      <c r="J7369" t="s">
        <v>173</v>
      </c>
      <c r="K7369" t="s">
        <v>174</v>
      </c>
      <c r="L7369">
        <v>19140</v>
      </c>
      <c r="M7369" t="s">
        <v>175</v>
      </c>
      <c r="N7369" t="s">
        <v>1871</v>
      </c>
      <c r="O7369" t="s">
        <v>59</v>
      </c>
      <c r="P7369" t="s">
        <v>63</v>
      </c>
      <c r="Q7369" t="s">
        <v>1872</v>
      </c>
      <c r="R7369" s="19">
        <v>347.80200000000002</v>
      </c>
      <c r="S7369" s="17">
        <v>7</v>
      </c>
      <c r="T7369" s="20">
        <v>0.3</v>
      </c>
      <c r="U7369" s="19">
        <v>-24.843</v>
      </c>
      <c r="V7369" s="20">
        <f t="shared" si="575"/>
        <v>-7.1428571428571425E-2</v>
      </c>
      <c r="W7369" s="17">
        <f t="shared" si="576"/>
        <v>2016</v>
      </c>
      <c r="X7369" t="str">
        <f t="shared" si="577"/>
        <v>Nov-2016</v>
      </c>
      <c r="Y7369" s="17">
        <f t="shared" si="578"/>
        <v>6</v>
      </c>
      <c r="Z7369" t="str">
        <f t="shared" si="579"/>
        <v>21-30%</v>
      </c>
      <c r="AA7369" s="17">
        <f>IF(COUNTIF($B$2:B7369,B7369)=1,1,0)</f>
        <v>0</v>
      </c>
      <c r="AB7369" s="17">
        <f>IF(COUNTIF($F$2:F7369,F7369)=1,1,0)</f>
        <v>0</v>
      </c>
    </row>
    <row r="7370" spans="1:28" x14ac:dyDescent="0.2">
      <c r="A7370" s="17">
        <v>7369</v>
      </c>
      <c r="B7370" t="s">
        <v>9481</v>
      </c>
      <c r="C7370" s="18">
        <v>42840</v>
      </c>
      <c r="D7370" s="18">
        <v>42842</v>
      </c>
      <c r="E7370" t="s">
        <v>215</v>
      </c>
      <c r="F7370" t="s">
        <v>1414</v>
      </c>
      <c r="G7370" t="s">
        <v>1415</v>
      </c>
      <c r="H7370" t="s">
        <v>68</v>
      </c>
      <c r="I7370" t="s">
        <v>54</v>
      </c>
      <c r="J7370" t="s">
        <v>1450</v>
      </c>
      <c r="K7370" t="s">
        <v>81</v>
      </c>
      <c r="L7370">
        <v>33180</v>
      </c>
      <c r="M7370" t="s">
        <v>57</v>
      </c>
      <c r="N7370" t="s">
        <v>352</v>
      </c>
      <c r="O7370" t="s">
        <v>73</v>
      </c>
      <c r="P7370" t="s">
        <v>102</v>
      </c>
      <c r="Q7370" t="s">
        <v>6223</v>
      </c>
      <c r="R7370" s="19">
        <v>15.57</v>
      </c>
      <c r="S7370" s="17">
        <v>3</v>
      </c>
      <c r="T7370" s="20">
        <v>0.7</v>
      </c>
      <c r="U7370" s="19">
        <v>-11.936999999999999</v>
      </c>
      <c r="V7370" s="20">
        <f t="shared" si="575"/>
        <v>-0.76666666666666661</v>
      </c>
      <c r="W7370" s="17">
        <f t="shared" si="576"/>
        <v>2017</v>
      </c>
      <c r="X7370" t="str">
        <f t="shared" si="577"/>
        <v>Apr-2017</v>
      </c>
      <c r="Y7370" s="17">
        <f t="shared" si="578"/>
        <v>2</v>
      </c>
      <c r="Z7370" t="str">
        <f t="shared" si="579"/>
        <v>Over 50%</v>
      </c>
      <c r="AA7370" s="17">
        <f>IF(COUNTIF($B$2:B7370,B7370)=1,1,0)</f>
        <v>1</v>
      </c>
      <c r="AB7370" s="17">
        <f>IF(COUNTIF($F$2:F7370,F7370)=1,1,0)</f>
        <v>0</v>
      </c>
    </row>
    <row r="7371" spans="1:28" x14ac:dyDescent="0.2">
      <c r="A7371" s="17">
        <v>7370</v>
      </c>
      <c r="B7371" t="s">
        <v>9482</v>
      </c>
      <c r="C7371" s="18">
        <v>42072</v>
      </c>
      <c r="D7371" s="18">
        <v>42074</v>
      </c>
      <c r="E7371" t="s">
        <v>50</v>
      </c>
      <c r="F7371" t="s">
        <v>5250</v>
      </c>
      <c r="G7371" t="s">
        <v>5251</v>
      </c>
      <c r="H7371" t="s">
        <v>53</v>
      </c>
      <c r="I7371" t="s">
        <v>54</v>
      </c>
      <c r="J7371" t="s">
        <v>4624</v>
      </c>
      <c r="K7371" t="s">
        <v>115</v>
      </c>
      <c r="L7371">
        <v>27604</v>
      </c>
      <c r="M7371" t="s">
        <v>57</v>
      </c>
      <c r="N7371" t="s">
        <v>3095</v>
      </c>
      <c r="O7371" t="s">
        <v>73</v>
      </c>
      <c r="P7371" t="s">
        <v>74</v>
      </c>
      <c r="Q7371" t="s">
        <v>3096</v>
      </c>
      <c r="R7371" s="19">
        <v>4.6079999999999997</v>
      </c>
      <c r="S7371" s="17">
        <v>2</v>
      </c>
      <c r="T7371" s="20">
        <v>0.2</v>
      </c>
      <c r="U7371" s="19">
        <v>1.6704000000000001</v>
      </c>
      <c r="V7371" s="20">
        <f t="shared" si="575"/>
        <v>0.36250000000000004</v>
      </c>
      <c r="W7371" s="17">
        <f t="shared" si="576"/>
        <v>2015</v>
      </c>
      <c r="X7371" t="str">
        <f t="shared" si="577"/>
        <v>Mar-2015</v>
      </c>
      <c r="Y7371" s="17">
        <f t="shared" si="578"/>
        <v>2</v>
      </c>
      <c r="Z7371" t="str">
        <f t="shared" si="579"/>
        <v>11-20%</v>
      </c>
      <c r="AA7371" s="17">
        <f>IF(COUNTIF($B$2:B7371,B7371)=1,1,0)</f>
        <v>1</v>
      </c>
      <c r="AB7371" s="17">
        <f>IF(COUNTIF($F$2:F7371,F7371)=1,1,0)</f>
        <v>0</v>
      </c>
    </row>
    <row r="7372" spans="1:28" x14ac:dyDescent="0.2">
      <c r="A7372" s="17">
        <v>7371</v>
      </c>
      <c r="B7372" t="s">
        <v>9483</v>
      </c>
      <c r="C7372" s="18">
        <v>41940</v>
      </c>
      <c r="D7372" s="18">
        <v>41944</v>
      </c>
      <c r="E7372" t="s">
        <v>77</v>
      </c>
      <c r="F7372" t="s">
        <v>3218</v>
      </c>
      <c r="G7372" t="s">
        <v>3219</v>
      </c>
      <c r="H7372" t="s">
        <v>68</v>
      </c>
      <c r="I7372" t="s">
        <v>54</v>
      </c>
      <c r="J7372" t="s">
        <v>9484</v>
      </c>
      <c r="K7372" t="s">
        <v>4566</v>
      </c>
      <c r="L7372">
        <v>67846</v>
      </c>
      <c r="M7372" t="s">
        <v>132</v>
      </c>
      <c r="N7372" t="s">
        <v>3784</v>
      </c>
      <c r="O7372" t="s">
        <v>98</v>
      </c>
      <c r="P7372" t="s">
        <v>99</v>
      </c>
      <c r="Q7372" t="s">
        <v>3785</v>
      </c>
      <c r="R7372" s="19">
        <v>257.98</v>
      </c>
      <c r="S7372" s="17">
        <v>2</v>
      </c>
      <c r="T7372" s="20">
        <v>0</v>
      </c>
      <c r="U7372" s="19">
        <v>74.8142</v>
      </c>
      <c r="V7372" s="20">
        <f t="shared" si="575"/>
        <v>0.28999999999999998</v>
      </c>
      <c r="W7372" s="17">
        <f t="shared" si="576"/>
        <v>2014</v>
      </c>
      <c r="X7372" t="str">
        <f t="shared" si="577"/>
        <v>Oct-2014</v>
      </c>
      <c r="Y7372" s="17">
        <f t="shared" si="578"/>
        <v>4</v>
      </c>
      <c r="Z7372" t="str">
        <f t="shared" si="579"/>
        <v>0% (No Discount)</v>
      </c>
      <c r="AA7372" s="17">
        <f>IF(COUNTIF($B$2:B7372,B7372)=1,1,0)</f>
        <v>1</v>
      </c>
      <c r="AB7372" s="17">
        <f>IF(COUNTIF($F$2:F7372,F7372)=1,1,0)</f>
        <v>0</v>
      </c>
    </row>
    <row r="7373" spans="1:28" x14ac:dyDescent="0.2">
      <c r="A7373" s="17">
        <v>7372</v>
      </c>
      <c r="B7373" t="s">
        <v>9485</v>
      </c>
      <c r="C7373" s="18">
        <v>42742</v>
      </c>
      <c r="D7373" s="18">
        <v>42744</v>
      </c>
      <c r="E7373" t="s">
        <v>50</v>
      </c>
      <c r="F7373" t="s">
        <v>3727</v>
      </c>
      <c r="G7373" t="s">
        <v>3728</v>
      </c>
      <c r="H7373" t="s">
        <v>53</v>
      </c>
      <c r="I7373" t="s">
        <v>54</v>
      </c>
      <c r="J7373" t="s">
        <v>1203</v>
      </c>
      <c r="K7373" t="s">
        <v>70</v>
      </c>
      <c r="L7373">
        <v>90805</v>
      </c>
      <c r="M7373" t="s">
        <v>71</v>
      </c>
      <c r="N7373" t="s">
        <v>85</v>
      </c>
      <c r="O7373" t="s">
        <v>73</v>
      </c>
      <c r="P7373" t="s">
        <v>86</v>
      </c>
      <c r="Q7373" t="s">
        <v>87</v>
      </c>
      <c r="R7373" s="19">
        <v>153.78</v>
      </c>
      <c r="S7373" s="17">
        <v>11</v>
      </c>
      <c r="T7373" s="20">
        <v>0</v>
      </c>
      <c r="U7373" s="19">
        <v>44.596200000000003</v>
      </c>
      <c r="V7373" s="20">
        <f t="shared" si="575"/>
        <v>0.29000000000000004</v>
      </c>
      <c r="W7373" s="17">
        <f t="shared" si="576"/>
        <v>2017</v>
      </c>
      <c r="X7373" t="str">
        <f t="shared" si="577"/>
        <v>Jan-2017</v>
      </c>
      <c r="Y7373" s="17">
        <f t="shared" si="578"/>
        <v>2</v>
      </c>
      <c r="Z7373" t="str">
        <f t="shared" si="579"/>
        <v>0% (No Discount)</v>
      </c>
      <c r="AA7373" s="17">
        <f>IF(COUNTIF($B$2:B7373,B7373)=1,1,0)</f>
        <v>1</v>
      </c>
      <c r="AB7373" s="17">
        <f>IF(COUNTIF($F$2:F7373,F7373)=1,1,0)</f>
        <v>0</v>
      </c>
    </row>
    <row r="7374" spans="1:28" x14ac:dyDescent="0.2">
      <c r="A7374" s="17">
        <v>7373</v>
      </c>
      <c r="B7374" t="s">
        <v>9485</v>
      </c>
      <c r="C7374" s="18">
        <v>42742</v>
      </c>
      <c r="D7374" s="18">
        <v>42744</v>
      </c>
      <c r="E7374" t="s">
        <v>50</v>
      </c>
      <c r="F7374" t="s">
        <v>3727</v>
      </c>
      <c r="G7374" t="s">
        <v>3728</v>
      </c>
      <c r="H7374" t="s">
        <v>53</v>
      </c>
      <c r="I7374" t="s">
        <v>54</v>
      </c>
      <c r="J7374" t="s">
        <v>1203</v>
      </c>
      <c r="K7374" t="s">
        <v>70</v>
      </c>
      <c r="L7374">
        <v>90805</v>
      </c>
      <c r="M7374" t="s">
        <v>71</v>
      </c>
      <c r="N7374" t="s">
        <v>6481</v>
      </c>
      <c r="O7374" t="s">
        <v>73</v>
      </c>
      <c r="P7374" t="s">
        <v>86</v>
      </c>
      <c r="Q7374" t="s">
        <v>6482</v>
      </c>
      <c r="R7374" s="19">
        <v>61.02</v>
      </c>
      <c r="S7374" s="17">
        <v>3</v>
      </c>
      <c r="T7374" s="20">
        <v>0</v>
      </c>
      <c r="U7374" s="19">
        <v>0.61019999999999996</v>
      </c>
      <c r="V7374" s="20">
        <f t="shared" si="575"/>
        <v>9.9999999999999985E-3</v>
      </c>
      <c r="W7374" s="17">
        <f t="shared" si="576"/>
        <v>2017</v>
      </c>
      <c r="X7374" t="str">
        <f t="shared" si="577"/>
        <v>Jan-2017</v>
      </c>
      <c r="Y7374" s="17">
        <f t="shared" si="578"/>
        <v>2</v>
      </c>
      <c r="Z7374" t="str">
        <f t="shared" si="579"/>
        <v>0% (No Discount)</v>
      </c>
      <c r="AA7374" s="17">
        <f>IF(COUNTIF($B$2:B7374,B7374)=1,1,0)</f>
        <v>0</v>
      </c>
      <c r="AB7374" s="17">
        <f>IF(COUNTIF($F$2:F7374,F7374)=1,1,0)</f>
        <v>0</v>
      </c>
    </row>
    <row r="7375" spans="1:28" x14ac:dyDescent="0.2">
      <c r="A7375" s="17">
        <v>7374</v>
      </c>
      <c r="B7375" t="s">
        <v>9485</v>
      </c>
      <c r="C7375" s="18">
        <v>42742</v>
      </c>
      <c r="D7375" s="18">
        <v>42744</v>
      </c>
      <c r="E7375" t="s">
        <v>50</v>
      </c>
      <c r="F7375" t="s">
        <v>3727</v>
      </c>
      <c r="G7375" t="s">
        <v>3728</v>
      </c>
      <c r="H7375" t="s">
        <v>53</v>
      </c>
      <c r="I7375" t="s">
        <v>54</v>
      </c>
      <c r="J7375" t="s">
        <v>1203</v>
      </c>
      <c r="K7375" t="s">
        <v>70</v>
      </c>
      <c r="L7375">
        <v>90805</v>
      </c>
      <c r="M7375" t="s">
        <v>71</v>
      </c>
      <c r="N7375" t="s">
        <v>9129</v>
      </c>
      <c r="O7375" t="s">
        <v>73</v>
      </c>
      <c r="P7375" t="s">
        <v>606</v>
      </c>
      <c r="Q7375" t="s">
        <v>9130</v>
      </c>
      <c r="R7375" s="19">
        <v>110.11</v>
      </c>
      <c r="S7375" s="17">
        <v>7</v>
      </c>
      <c r="T7375" s="20">
        <v>0</v>
      </c>
      <c r="U7375" s="19">
        <v>31.931899999999999</v>
      </c>
      <c r="V7375" s="20">
        <f t="shared" si="575"/>
        <v>0.28999999999999998</v>
      </c>
      <c r="W7375" s="17">
        <f t="shared" si="576"/>
        <v>2017</v>
      </c>
      <c r="X7375" t="str">
        <f t="shared" si="577"/>
        <v>Jan-2017</v>
      </c>
      <c r="Y7375" s="17">
        <f t="shared" si="578"/>
        <v>2</v>
      </c>
      <c r="Z7375" t="str">
        <f t="shared" si="579"/>
        <v>0% (No Discount)</v>
      </c>
      <c r="AA7375" s="17">
        <f>IF(COUNTIF($B$2:B7375,B7375)=1,1,0)</f>
        <v>0</v>
      </c>
      <c r="AB7375" s="17">
        <f>IF(COUNTIF($F$2:F7375,F7375)=1,1,0)</f>
        <v>0</v>
      </c>
    </row>
    <row r="7376" spans="1:28" x14ac:dyDescent="0.2">
      <c r="A7376" s="17">
        <v>7375</v>
      </c>
      <c r="B7376" t="s">
        <v>9485</v>
      </c>
      <c r="C7376" s="18">
        <v>42742</v>
      </c>
      <c r="D7376" s="18">
        <v>42744</v>
      </c>
      <c r="E7376" t="s">
        <v>50</v>
      </c>
      <c r="F7376" t="s">
        <v>3727</v>
      </c>
      <c r="G7376" t="s">
        <v>3728</v>
      </c>
      <c r="H7376" t="s">
        <v>53</v>
      </c>
      <c r="I7376" t="s">
        <v>54</v>
      </c>
      <c r="J7376" t="s">
        <v>1203</v>
      </c>
      <c r="K7376" t="s">
        <v>70</v>
      </c>
      <c r="L7376">
        <v>90805</v>
      </c>
      <c r="M7376" t="s">
        <v>71</v>
      </c>
      <c r="N7376" t="s">
        <v>2168</v>
      </c>
      <c r="O7376" t="s">
        <v>73</v>
      </c>
      <c r="P7376" t="s">
        <v>296</v>
      </c>
      <c r="Q7376" t="s">
        <v>590</v>
      </c>
      <c r="R7376" s="19">
        <v>7.89</v>
      </c>
      <c r="S7376" s="17">
        <v>1</v>
      </c>
      <c r="T7376" s="20">
        <v>0</v>
      </c>
      <c r="U7376" s="19">
        <v>3.5505</v>
      </c>
      <c r="V7376" s="20">
        <f t="shared" si="575"/>
        <v>0.45</v>
      </c>
      <c r="W7376" s="17">
        <f t="shared" si="576"/>
        <v>2017</v>
      </c>
      <c r="X7376" t="str">
        <f t="shared" si="577"/>
        <v>Jan-2017</v>
      </c>
      <c r="Y7376" s="17">
        <f t="shared" si="578"/>
        <v>2</v>
      </c>
      <c r="Z7376" t="str">
        <f t="shared" si="579"/>
        <v>0% (No Discount)</v>
      </c>
      <c r="AA7376" s="17">
        <f>IF(COUNTIF($B$2:B7376,B7376)=1,1,0)</f>
        <v>0</v>
      </c>
      <c r="AB7376" s="17">
        <f>IF(COUNTIF($F$2:F7376,F7376)=1,1,0)</f>
        <v>0</v>
      </c>
    </row>
    <row r="7377" spans="1:28" x14ac:dyDescent="0.2">
      <c r="A7377" s="17">
        <v>7376</v>
      </c>
      <c r="B7377" t="s">
        <v>9486</v>
      </c>
      <c r="C7377" s="18">
        <v>42960</v>
      </c>
      <c r="D7377" s="18">
        <v>42967</v>
      </c>
      <c r="E7377" t="s">
        <v>77</v>
      </c>
      <c r="F7377" t="s">
        <v>1321</v>
      </c>
      <c r="G7377" t="s">
        <v>1322</v>
      </c>
      <c r="H7377" t="s">
        <v>68</v>
      </c>
      <c r="I7377" t="s">
        <v>54</v>
      </c>
      <c r="J7377" t="s">
        <v>977</v>
      </c>
      <c r="K7377" t="s">
        <v>70</v>
      </c>
      <c r="L7377">
        <v>92037</v>
      </c>
      <c r="M7377" t="s">
        <v>71</v>
      </c>
      <c r="N7377" t="s">
        <v>1935</v>
      </c>
      <c r="O7377" t="s">
        <v>73</v>
      </c>
      <c r="P7377" t="s">
        <v>102</v>
      </c>
      <c r="Q7377" t="s">
        <v>1936</v>
      </c>
      <c r="R7377" s="19">
        <v>36.024000000000001</v>
      </c>
      <c r="S7377" s="17">
        <v>3</v>
      </c>
      <c r="T7377" s="20">
        <v>0.2</v>
      </c>
      <c r="U7377" s="19">
        <v>11.707800000000001</v>
      </c>
      <c r="V7377" s="20">
        <f t="shared" si="575"/>
        <v>0.32500000000000001</v>
      </c>
      <c r="W7377" s="17">
        <f t="shared" si="576"/>
        <v>2017</v>
      </c>
      <c r="X7377" t="str">
        <f t="shared" si="577"/>
        <v>Aug-2017</v>
      </c>
      <c r="Y7377" s="17">
        <f t="shared" si="578"/>
        <v>7</v>
      </c>
      <c r="Z7377" t="str">
        <f t="shared" si="579"/>
        <v>11-20%</v>
      </c>
      <c r="AA7377" s="17">
        <f>IF(COUNTIF($B$2:B7377,B7377)=1,1,0)</f>
        <v>1</v>
      </c>
      <c r="AB7377" s="17">
        <f>IF(COUNTIF($F$2:F7377,F7377)=1,1,0)</f>
        <v>0</v>
      </c>
    </row>
    <row r="7378" spans="1:28" x14ac:dyDescent="0.2">
      <c r="A7378" s="17">
        <v>7377</v>
      </c>
      <c r="B7378" t="s">
        <v>9487</v>
      </c>
      <c r="C7378" s="18">
        <v>43041</v>
      </c>
      <c r="D7378" s="18">
        <v>43044</v>
      </c>
      <c r="E7378" t="s">
        <v>215</v>
      </c>
      <c r="F7378" t="s">
        <v>540</v>
      </c>
      <c r="G7378" t="s">
        <v>541</v>
      </c>
      <c r="H7378" t="s">
        <v>68</v>
      </c>
      <c r="I7378" t="s">
        <v>54</v>
      </c>
      <c r="J7378" t="s">
        <v>565</v>
      </c>
      <c r="K7378" t="s">
        <v>238</v>
      </c>
      <c r="L7378">
        <v>61701</v>
      </c>
      <c r="M7378" t="s">
        <v>132</v>
      </c>
      <c r="N7378" t="s">
        <v>904</v>
      </c>
      <c r="O7378" t="s">
        <v>73</v>
      </c>
      <c r="P7378" t="s">
        <v>95</v>
      </c>
      <c r="Q7378" t="s">
        <v>905</v>
      </c>
      <c r="R7378" s="19">
        <v>54.335999999999999</v>
      </c>
      <c r="S7378" s="17">
        <v>4</v>
      </c>
      <c r="T7378" s="20">
        <v>0.2</v>
      </c>
      <c r="U7378" s="19">
        <v>5.4336000000000002</v>
      </c>
      <c r="V7378" s="20">
        <f t="shared" si="575"/>
        <v>0.1</v>
      </c>
      <c r="W7378" s="17">
        <f t="shared" si="576"/>
        <v>2017</v>
      </c>
      <c r="X7378" t="str">
        <f t="shared" si="577"/>
        <v>Nov-2017</v>
      </c>
      <c r="Y7378" s="17">
        <f t="shared" si="578"/>
        <v>3</v>
      </c>
      <c r="Z7378" t="str">
        <f t="shared" si="579"/>
        <v>11-20%</v>
      </c>
      <c r="AA7378" s="17">
        <f>IF(COUNTIF($B$2:B7378,B7378)=1,1,0)</f>
        <v>1</v>
      </c>
      <c r="AB7378" s="17">
        <f>IF(COUNTIF($F$2:F7378,F7378)=1,1,0)</f>
        <v>0</v>
      </c>
    </row>
    <row r="7379" spans="1:28" x14ac:dyDescent="0.2">
      <c r="A7379" s="17">
        <v>7378</v>
      </c>
      <c r="B7379" t="s">
        <v>9488</v>
      </c>
      <c r="C7379" s="18">
        <v>41901</v>
      </c>
      <c r="D7379" s="18">
        <v>41905</v>
      </c>
      <c r="E7379" t="s">
        <v>77</v>
      </c>
      <c r="F7379" t="s">
        <v>2548</v>
      </c>
      <c r="G7379" t="s">
        <v>2549</v>
      </c>
      <c r="H7379" t="s">
        <v>68</v>
      </c>
      <c r="I7379" t="s">
        <v>54</v>
      </c>
      <c r="J7379" t="s">
        <v>122</v>
      </c>
      <c r="K7379" t="s">
        <v>123</v>
      </c>
      <c r="L7379">
        <v>98115</v>
      </c>
      <c r="M7379" t="s">
        <v>71</v>
      </c>
      <c r="N7379" t="s">
        <v>1667</v>
      </c>
      <c r="O7379" t="s">
        <v>73</v>
      </c>
      <c r="P7379" t="s">
        <v>86</v>
      </c>
      <c r="Q7379" t="s">
        <v>1668</v>
      </c>
      <c r="R7379" s="19">
        <v>92.52</v>
      </c>
      <c r="S7379" s="17">
        <v>6</v>
      </c>
      <c r="T7379" s="20">
        <v>0</v>
      </c>
      <c r="U7379" s="19">
        <v>24.980399999999999</v>
      </c>
      <c r="V7379" s="20">
        <f t="shared" si="575"/>
        <v>0.27</v>
      </c>
      <c r="W7379" s="17">
        <f t="shared" si="576"/>
        <v>2014</v>
      </c>
      <c r="X7379" t="str">
        <f t="shared" si="577"/>
        <v>Sep-2014</v>
      </c>
      <c r="Y7379" s="17">
        <f t="shared" si="578"/>
        <v>4</v>
      </c>
      <c r="Z7379" t="str">
        <f t="shared" si="579"/>
        <v>0% (No Discount)</v>
      </c>
      <c r="AA7379" s="17">
        <f>IF(COUNTIF($B$2:B7379,B7379)=1,1,0)</f>
        <v>1</v>
      </c>
      <c r="AB7379" s="17">
        <f>IF(COUNTIF($F$2:F7379,F7379)=1,1,0)</f>
        <v>0</v>
      </c>
    </row>
    <row r="7380" spans="1:28" x14ac:dyDescent="0.2">
      <c r="A7380" s="17">
        <v>7379</v>
      </c>
      <c r="B7380" t="s">
        <v>9489</v>
      </c>
      <c r="C7380" s="18">
        <v>42155</v>
      </c>
      <c r="D7380" s="18">
        <v>42155</v>
      </c>
      <c r="E7380" t="s">
        <v>1320</v>
      </c>
      <c r="F7380" t="s">
        <v>8237</v>
      </c>
      <c r="G7380" t="s">
        <v>8238</v>
      </c>
      <c r="H7380" t="s">
        <v>53</v>
      </c>
      <c r="I7380" t="s">
        <v>54</v>
      </c>
      <c r="J7380" t="s">
        <v>1738</v>
      </c>
      <c r="K7380" t="s">
        <v>115</v>
      </c>
      <c r="L7380">
        <v>28314</v>
      </c>
      <c r="M7380" t="s">
        <v>57</v>
      </c>
      <c r="N7380" t="s">
        <v>4198</v>
      </c>
      <c r="O7380" t="s">
        <v>73</v>
      </c>
      <c r="P7380" t="s">
        <v>95</v>
      </c>
      <c r="Q7380" t="s">
        <v>4199</v>
      </c>
      <c r="R7380" s="19">
        <v>10.272</v>
      </c>
      <c r="S7380" s="17">
        <v>3</v>
      </c>
      <c r="T7380" s="20">
        <v>0.2</v>
      </c>
      <c r="U7380" s="19">
        <v>1.1556</v>
      </c>
      <c r="V7380" s="20">
        <f t="shared" si="575"/>
        <v>0.11249999999999999</v>
      </c>
      <c r="W7380" s="17">
        <f t="shared" si="576"/>
        <v>2015</v>
      </c>
      <c r="X7380" t="str">
        <f t="shared" si="577"/>
        <v>May-2015</v>
      </c>
      <c r="Y7380" s="17">
        <f t="shared" si="578"/>
        <v>0</v>
      </c>
      <c r="Z7380" t="str">
        <f t="shared" si="579"/>
        <v>11-20%</v>
      </c>
      <c r="AA7380" s="17">
        <f>IF(COUNTIF($B$2:B7380,B7380)=1,1,0)</f>
        <v>1</v>
      </c>
      <c r="AB7380" s="17">
        <f>IF(COUNTIF($F$2:F7380,F7380)=1,1,0)</f>
        <v>0</v>
      </c>
    </row>
    <row r="7381" spans="1:28" x14ac:dyDescent="0.2">
      <c r="A7381" s="17">
        <v>7380</v>
      </c>
      <c r="B7381" t="s">
        <v>9490</v>
      </c>
      <c r="C7381" s="18">
        <v>42626</v>
      </c>
      <c r="D7381" s="18">
        <v>42631</v>
      </c>
      <c r="E7381" t="s">
        <v>77</v>
      </c>
      <c r="F7381" t="s">
        <v>145</v>
      </c>
      <c r="G7381" t="s">
        <v>146</v>
      </c>
      <c r="H7381" t="s">
        <v>53</v>
      </c>
      <c r="I7381" t="s">
        <v>54</v>
      </c>
      <c r="J7381" t="s">
        <v>2563</v>
      </c>
      <c r="K7381" t="s">
        <v>165</v>
      </c>
      <c r="L7381">
        <v>68104</v>
      </c>
      <c r="M7381" t="s">
        <v>132</v>
      </c>
      <c r="N7381" t="s">
        <v>4125</v>
      </c>
      <c r="O7381" t="s">
        <v>73</v>
      </c>
      <c r="P7381" t="s">
        <v>86</v>
      </c>
      <c r="Q7381" t="s">
        <v>4126</v>
      </c>
      <c r="R7381" s="19">
        <v>40.74</v>
      </c>
      <c r="S7381" s="17">
        <v>3</v>
      </c>
      <c r="T7381" s="20">
        <v>0</v>
      </c>
      <c r="U7381" s="19">
        <v>0.40739999999999998</v>
      </c>
      <c r="V7381" s="20">
        <f t="shared" si="575"/>
        <v>9.9999999999999985E-3</v>
      </c>
      <c r="W7381" s="17">
        <f t="shared" si="576"/>
        <v>2016</v>
      </c>
      <c r="X7381" t="str">
        <f t="shared" si="577"/>
        <v>Sep-2016</v>
      </c>
      <c r="Y7381" s="17">
        <f t="shared" si="578"/>
        <v>5</v>
      </c>
      <c r="Z7381" t="str">
        <f t="shared" si="579"/>
        <v>0% (No Discount)</v>
      </c>
      <c r="AA7381" s="17">
        <f>IF(COUNTIF($B$2:B7381,B7381)=1,1,0)</f>
        <v>1</v>
      </c>
      <c r="AB7381" s="17">
        <f>IF(COUNTIF($F$2:F7381,F7381)=1,1,0)</f>
        <v>0</v>
      </c>
    </row>
    <row r="7382" spans="1:28" x14ac:dyDescent="0.2">
      <c r="A7382" s="17">
        <v>7381</v>
      </c>
      <c r="B7382" t="s">
        <v>9490</v>
      </c>
      <c r="C7382" s="18">
        <v>42626</v>
      </c>
      <c r="D7382" s="18">
        <v>42631</v>
      </c>
      <c r="E7382" t="s">
        <v>77</v>
      </c>
      <c r="F7382" t="s">
        <v>145</v>
      </c>
      <c r="G7382" t="s">
        <v>146</v>
      </c>
      <c r="H7382" t="s">
        <v>53</v>
      </c>
      <c r="I7382" t="s">
        <v>54</v>
      </c>
      <c r="J7382" t="s">
        <v>2563</v>
      </c>
      <c r="K7382" t="s">
        <v>165</v>
      </c>
      <c r="L7382">
        <v>68104</v>
      </c>
      <c r="M7382" t="s">
        <v>132</v>
      </c>
      <c r="N7382" t="s">
        <v>5645</v>
      </c>
      <c r="O7382" t="s">
        <v>73</v>
      </c>
      <c r="P7382" t="s">
        <v>74</v>
      </c>
      <c r="Q7382" t="s">
        <v>5646</v>
      </c>
      <c r="R7382" s="19">
        <v>14.4</v>
      </c>
      <c r="S7382" s="17">
        <v>5</v>
      </c>
      <c r="T7382" s="20">
        <v>0</v>
      </c>
      <c r="U7382" s="19">
        <v>7.056</v>
      </c>
      <c r="V7382" s="20">
        <f t="shared" si="575"/>
        <v>0.49</v>
      </c>
      <c r="W7382" s="17">
        <f t="shared" si="576"/>
        <v>2016</v>
      </c>
      <c r="X7382" t="str">
        <f t="shared" si="577"/>
        <v>Sep-2016</v>
      </c>
      <c r="Y7382" s="17">
        <f t="shared" si="578"/>
        <v>5</v>
      </c>
      <c r="Z7382" t="str">
        <f t="shared" si="579"/>
        <v>0% (No Discount)</v>
      </c>
      <c r="AA7382" s="17">
        <f>IF(COUNTIF($B$2:B7382,B7382)=1,1,0)</f>
        <v>0</v>
      </c>
      <c r="AB7382" s="17">
        <f>IF(COUNTIF($F$2:F7382,F7382)=1,1,0)</f>
        <v>0</v>
      </c>
    </row>
    <row r="7383" spans="1:28" x14ac:dyDescent="0.2">
      <c r="A7383" s="17">
        <v>7382</v>
      </c>
      <c r="B7383" t="s">
        <v>9490</v>
      </c>
      <c r="C7383" s="18">
        <v>42626</v>
      </c>
      <c r="D7383" s="18">
        <v>42631</v>
      </c>
      <c r="E7383" t="s">
        <v>77</v>
      </c>
      <c r="F7383" t="s">
        <v>145</v>
      </c>
      <c r="G7383" t="s">
        <v>146</v>
      </c>
      <c r="H7383" t="s">
        <v>53</v>
      </c>
      <c r="I7383" t="s">
        <v>54</v>
      </c>
      <c r="J7383" t="s">
        <v>2563</v>
      </c>
      <c r="K7383" t="s">
        <v>165</v>
      </c>
      <c r="L7383">
        <v>68104</v>
      </c>
      <c r="M7383" t="s">
        <v>132</v>
      </c>
      <c r="N7383" t="s">
        <v>6452</v>
      </c>
      <c r="O7383" t="s">
        <v>98</v>
      </c>
      <c r="P7383" t="s">
        <v>99</v>
      </c>
      <c r="Q7383" t="s">
        <v>6453</v>
      </c>
      <c r="R7383" s="19">
        <v>149.94999999999999</v>
      </c>
      <c r="S7383" s="17">
        <v>5</v>
      </c>
      <c r="T7383" s="20">
        <v>0</v>
      </c>
      <c r="U7383" s="19">
        <v>41.985999999999997</v>
      </c>
      <c r="V7383" s="20">
        <f t="shared" si="575"/>
        <v>0.28000000000000003</v>
      </c>
      <c r="W7383" s="17">
        <f t="shared" si="576"/>
        <v>2016</v>
      </c>
      <c r="X7383" t="str">
        <f t="shared" si="577"/>
        <v>Sep-2016</v>
      </c>
      <c r="Y7383" s="17">
        <f t="shared" si="578"/>
        <v>5</v>
      </c>
      <c r="Z7383" t="str">
        <f t="shared" si="579"/>
        <v>0% (No Discount)</v>
      </c>
      <c r="AA7383" s="17">
        <f>IF(COUNTIF($B$2:B7383,B7383)=1,1,0)</f>
        <v>0</v>
      </c>
      <c r="AB7383" s="17">
        <f>IF(COUNTIF($F$2:F7383,F7383)=1,1,0)</f>
        <v>0</v>
      </c>
    </row>
    <row r="7384" spans="1:28" x14ac:dyDescent="0.2">
      <c r="A7384" s="17">
        <v>7383</v>
      </c>
      <c r="B7384" t="s">
        <v>9490</v>
      </c>
      <c r="C7384" s="18">
        <v>42626</v>
      </c>
      <c r="D7384" s="18">
        <v>42631</v>
      </c>
      <c r="E7384" t="s">
        <v>77</v>
      </c>
      <c r="F7384" t="s">
        <v>145</v>
      </c>
      <c r="G7384" t="s">
        <v>146</v>
      </c>
      <c r="H7384" t="s">
        <v>53</v>
      </c>
      <c r="I7384" t="s">
        <v>54</v>
      </c>
      <c r="J7384" t="s">
        <v>2563</v>
      </c>
      <c r="K7384" t="s">
        <v>165</v>
      </c>
      <c r="L7384">
        <v>68104</v>
      </c>
      <c r="M7384" t="s">
        <v>132</v>
      </c>
      <c r="N7384" t="s">
        <v>6864</v>
      </c>
      <c r="O7384" t="s">
        <v>73</v>
      </c>
      <c r="P7384" t="s">
        <v>606</v>
      </c>
      <c r="Q7384" t="s">
        <v>6865</v>
      </c>
      <c r="R7384" s="19">
        <v>16.899999999999999</v>
      </c>
      <c r="S7384" s="17">
        <v>2</v>
      </c>
      <c r="T7384" s="20">
        <v>0</v>
      </c>
      <c r="U7384" s="19">
        <v>5.07</v>
      </c>
      <c r="V7384" s="20">
        <f t="shared" si="575"/>
        <v>0.30000000000000004</v>
      </c>
      <c r="W7384" s="17">
        <f t="shared" si="576"/>
        <v>2016</v>
      </c>
      <c r="X7384" t="str">
        <f t="shared" si="577"/>
        <v>Sep-2016</v>
      </c>
      <c r="Y7384" s="17">
        <f t="shared" si="578"/>
        <v>5</v>
      </c>
      <c r="Z7384" t="str">
        <f t="shared" si="579"/>
        <v>0% (No Discount)</v>
      </c>
      <c r="AA7384" s="17">
        <f>IF(COUNTIF($B$2:B7384,B7384)=1,1,0)</f>
        <v>0</v>
      </c>
      <c r="AB7384" s="17">
        <f>IF(COUNTIF($F$2:F7384,F7384)=1,1,0)</f>
        <v>0</v>
      </c>
    </row>
    <row r="7385" spans="1:28" x14ac:dyDescent="0.2">
      <c r="A7385" s="17">
        <v>7384</v>
      </c>
      <c r="B7385" t="s">
        <v>9490</v>
      </c>
      <c r="C7385" s="18">
        <v>42626</v>
      </c>
      <c r="D7385" s="18">
        <v>42631</v>
      </c>
      <c r="E7385" t="s">
        <v>77</v>
      </c>
      <c r="F7385" t="s">
        <v>145</v>
      </c>
      <c r="G7385" t="s">
        <v>146</v>
      </c>
      <c r="H7385" t="s">
        <v>53</v>
      </c>
      <c r="I7385" t="s">
        <v>54</v>
      </c>
      <c r="J7385" t="s">
        <v>2563</v>
      </c>
      <c r="K7385" t="s">
        <v>165</v>
      </c>
      <c r="L7385">
        <v>68104</v>
      </c>
      <c r="M7385" t="s">
        <v>132</v>
      </c>
      <c r="N7385" t="s">
        <v>2796</v>
      </c>
      <c r="O7385" t="s">
        <v>73</v>
      </c>
      <c r="P7385" t="s">
        <v>117</v>
      </c>
      <c r="Q7385" t="s">
        <v>2797</v>
      </c>
      <c r="R7385" s="19">
        <v>17.61</v>
      </c>
      <c r="S7385" s="17">
        <v>3</v>
      </c>
      <c r="T7385" s="20">
        <v>0</v>
      </c>
      <c r="U7385" s="19">
        <v>8.4527999999999999</v>
      </c>
      <c r="V7385" s="20">
        <f t="shared" si="575"/>
        <v>0.48</v>
      </c>
      <c r="W7385" s="17">
        <f t="shared" si="576"/>
        <v>2016</v>
      </c>
      <c r="X7385" t="str">
        <f t="shared" si="577"/>
        <v>Sep-2016</v>
      </c>
      <c r="Y7385" s="17">
        <f t="shared" si="578"/>
        <v>5</v>
      </c>
      <c r="Z7385" t="str">
        <f t="shared" si="579"/>
        <v>0% (No Discount)</v>
      </c>
      <c r="AA7385" s="17">
        <f>IF(COUNTIF($B$2:B7385,B7385)=1,1,0)</f>
        <v>0</v>
      </c>
      <c r="AB7385" s="17">
        <f>IF(COUNTIF($F$2:F7385,F7385)=1,1,0)</f>
        <v>0</v>
      </c>
    </row>
    <row r="7386" spans="1:28" x14ac:dyDescent="0.2">
      <c r="A7386" s="17">
        <v>7385</v>
      </c>
      <c r="B7386" t="s">
        <v>9490</v>
      </c>
      <c r="C7386" s="18">
        <v>42626</v>
      </c>
      <c r="D7386" s="18">
        <v>42631</v>
      </c>
      <c r="E7386" t="s">
        <v>77</v>
      </c>
      <c r="F7386" t="s">
        <v>145</v>
      </c>
      <c r="G7386" t="s">
        <v>146</v>
      </c>
      <c r="H7386" t="s">
        <v>53</v>
      </c>
      <c r="I7386" t="s">
        <v>54</v>
      </c>
      <c r="J7386" t="s">
        <v>2563</v>
      </c>
      <c r="K7386" t="s">
        <v>165</v>
      </c>
      <c r="L7386">
        <v>68104</v>
      </c>
      <c r="M7386" t="s">
        <v>132</v>
      </c>
      <c r="N7386" t="s">
        <v>4606</v>
      </c>
      <c r="O7386" t="s">
        <v>73</v>
      </c>
      <c r="P7386" t="s">
        <v>105</v>
      </c>
      <c r="Q7386" t="s">
        <v>4607</v>
      </c>
      <c r="R7386" s="19">
        <v>378</v>
      </c>
      <c r="S7386" s="17">
        <v>2</v>
      </c>
      <c r="T7386" s="20">
        <v>0</v>
      </c>
      <c r="U7386" s="19">
        <v>136.08000000000001</v>
      </c>
      <c r="V7386" s="20">
        <f t="shared" si="575"/>
        <v>0.36000000000000004</v>
      </c>
      <c r="W7386" s="17">
        <f t="shared" si="576"/>
        <v>2016</v>
      </c>
      <c r="X7386" t="str">
        <f t="shared" si="577"/>
        <v>Sep-2016</v>
      </c>
      <c r="Y7386" s="17">
        <f t="shared" si="578"/>
        <v>5</v>
      </c>
      <c r="Z7386" t="str">
        <f t="shared" si="579"/>
        <v>0% (No Discount)</v>
      </c>
      <c r="AA7386" s="17">
        <f>IF(COUNTIF($B$2:B7386,B7386)=1,1,0)</f>
        <v>0</v>
      </c>
      <c r="AB7386" s="17">
        <f>IF(COUNTIF($F$2:F7386,F7386)=1,1,0)</f>
        <v>0</v>
      </c>
    </row>
    <row r="7387" spans="1:28" x14ac:dyDescent="0.2">
      <c r="A7387" s="17">
        <v>7386</v>
      </c>
      <c r="B7387" t="s">
        <v>9490</v>
      </c>
      <c r="C7387" s="18">
        <v>42626</v>
      </c>
      <c r="D7387" s="18">
        <v>42631</v>
      </c>
      <c r="E7387" t="s">
        <v>77</v>
      </c>
      <c r="F7387" t="s">
        <v>145</v>
      </c>
      <c r="G7387" t="s">
        <v>146</v>
      </c>
      <c r="H7387" t="s">
        <v>53</v>
      </c>
      <c r="I7387" t="s">
        <v>54</v>
      </c>
      <c r="J7387" t="s">
        <v>2563</v>
      </c>
      <c r="K7387" t="s">
        <v>165</v>
      </c>
      <c r="L7387">
        <v>68104</v>
      </c>
      <c r="M7387" t="s">
        <v>132</v>
      </c>
      <c r="N7387" t="s">
        <v>4040</v>
      </c>
      <c r="O7387" t="s">
        <v>73</v>
      </c>
      <c r="P7387" t="s">
        <v>117</v>
      </c>
      <c r="Q7387" t="s">
        <v>4041</v>
      </c>
      <c r="R7387" s="19">
        <v>17.64</v>
      </c>
      <c r="S7387" s="17">
        <v>3</v>
      </c>
      <c r="T7387" s="20">
        <v>0</v>
      </c>
      <c r="U7387" s="19">
        <v>8.6435999999999993</v>
      </c>
      <c r="V7387" s="20">
        <f t="shared" si="575"/>
        <v>0.48999999999999994</v>
      </c>
      <c r="W7387" s="17">
        <f t="shared" si="576"/>
        <v>2016</v>
      </c>
      <c r="X7387" t="str">
        <f t="shared" si="577"/>
        <v>Sep-2016</v>
      </c>
      <c r="Y7387" s="17">
        <f t="shared" si="578"/>
        <v>5</v>
      </c>
      <c r="Z7387" t="str">
        <f t="shared" si="579"/>
        <v>0% (No Discount)</v>
      </c>
      <c r="AA7387" s="17">
        <f>IF(COUNTIF($B$2:B7387,B7387)=1,1,0)</f>
        <v>0</v>
      </c>
      <c r="AB7387" s="17">
        <f>IF(COUNTIF($F$2:F7387,F7387)=1,1,0)</f>
        <v>0</v>
      </c>
    </row>
    <row r="7388" spans="1:28" x14ac:dyDescent="0.2">
      <c r="A7388" s="17">
        <v>7387</v>
      </c>
      <c r="B7388" t="s">
        <v>9490</v>
      </c>
      <c r="C7388" s="18">
        <v>42626</v>
      </c>
      <c r="D7388" s="18">
        <v>42631</v>
      </c>
      <c r="E7388" t="s">
        <v>77</v>
      </c>
      <c r="F7388" t="s">
        <v>145</v>
      </c>
      <c r="G7388" t="s">
        <v>146</v>
      </c>
      <c r="H7388" t="s">
        <v>53</v>
      </c>
      <c r="I7388" t="s">
        <v>54</v>
      </c>
      <c r="J7388" t="s">
        <v>2563</v>
      </c>
      <c r="K7388" t="s">
        <v>165</v>
      </c>
      <c r="L7388">
        <v>68104</v>
      </c>
      <c r="M7388" t="s">
        <v>132</v>
      </c>
      <c r="N7388" t="s">
        <v>3254</v>
      </c>
      <c r="O7388" t="s">
        <v>73</v>
      </c>
      <c r="P7388" t="s">
        <v>86</v>
      </c>
      <c r="Q7388" t="s">
        <v>3255</v>
      </c>
      <c r="R7388" s="19">
        <v>373.08</v>
      </c>
      <c r="S7388" s="17">
        <v>6</v>
      </c>
      <c r="T7388" s="20">
        <v>0</v>
      </c>
      <c r="U7388" s="19">
        <v>100.7316</v>
      </c>
      <c r="V7388" s="20">
        <f t="shared" si="575"/>
        <v>0.27</v>
      </c>
      <c r="W7388" s="17">
        <f t="shared" si="576"/>
        <v>2016</v>
      </c>
      <c r="X7388" t="str">
        <f t="shared" si="577"/>
        <v>Sep-2016</v>
      </c>
      <c r="Y7388" s="17">
        <f t="shared" si="578"/>
        <v>5</v>
      </c>
      <c r="Z7388" t="str">
        <f t="shared" si="579"/>
        <v>0% (No Discount)</v>
      </c>
      <c r="AA7388" s="17">
        <f>IF(COUNTIF($B$2:B7388,B7388)=1,1,0)</f>
        <v>0</v>
      </c>
      <c r="AB7388" s="17">
        <f>IF(COUNTIF($F$2:F7388,F7388)=1,1,0)</f>
        <v>0</v>
      </c>
    </row>
    <row r="7389" spans="1:28" x14ac:dyDescent="0.2">
      <c r="A7389" s="17">
        <v>7388</v>
      </c>
      <c r="B7389" t="s">
        <v>9490</v>
      </c>
      <c r="C7389" s="18">
        <v>42626</v>
      </c>
      <c r="D7389" s="18">
        <v>42631</v>
      </c>
      <c r="E7389" t="s">
        <v>77</v>
      </c>
      <c r="F7389" t="s">
        <v>145</v>
      </c>
      <c r="G7389" t="s">
        <v>146</v>
      </c>
      <c r="H7389" t="s">
        <v>53</v>
      </c>
      <c r="I7389" t="s">
        <v>54</v>
      </c>
      <c r="J7389" t="s">
        <v>2563</v>
      </c>
      <c r="K7389" t="s">
        <v>165</v>
      </c>
      <c r="L7389">
        <v>68104</v>
      </c>
      <c r="M7389" t="s">
        <v>132</v>
      </c>
      <c r="N7389" t="s">
        <v>221</v>
      </c>
      <c r="O7389" t="s">
        <v>59</v>
      </c>
      <c r="P7389" t="s">
        <v>92</v>
      </c>
      <c r="Q7389" t="s">
        <v>222</v>
      </c>
      <c r="R7389" s="19">
        <v>1336.44</v>
      </c>
      <c r="S7389" s="17">
        <v>14</v>
      </c>
      <c r="T7389" s="20">
        <v>0</v>
      </c>
      <c r="U7389" s="19">
        <v>387.56760000000003</v>
      </c>
      <c r="V7389" s="20">
        <f t="shared" si="575"/>
        <v>0.29000000000000004</v>
      </c>
      <c r="W7389" s="17">
        <f t="shared" si="576"/>
        <v>2016</v>
      </c>
      <c r="X7389" t="str">
        <f t="shared" si="577"/>
        <v>Sep-2016</v>
      </c>
      <c r="Y7389" s="17">
        <f t="shared" si="578"/>
        <v>5</v>
      </c>
      <c r="Z7389" t="str">
        <f t="shared" si="579"/>
        <v>0% (No Discount)</v>
      </c>
      <c r="AA7389" s="17">
        <f>IF(COUNTIF($B$2:B7389,B7389)=1,1,0)</f>
        <v>0</v>
      </c>
      <c r="AB7389" s="17">
        <f>IF(COUNTIF($F$2:F7389,F7389)=1,1,0)</f>
        <v>0</v>
      </c>
    </row>
    <row r="7390" spans="1:28" x14ac:dyDescent="0.2">
      <c r="A7390" s="17">
        <v>7389</v>
      </c>
      <c r="B7390" t="s">
        <v>9490</v>
      </c>
      <c r="C7390" s="18">
        <v>42626</v>
      </c>
      <c r="D7390" s="18">
        <v>42631</v>
      </c>
      <c r="E7390" t="s">
        <v>77</v>
      </c>
      <c r="F7390" t="s">
        <v>145</v>
      </c>
      <c r="G7390" t="s">
        <v>146</v>
      </c>
      <c r="H7390" t="s">
        <v>53</v>
      </c>
      <c r="I7390" t="s">
        <v>54</v>
      </c>
      <c r="J7390" t="s">
        <v>2563</v>
      </c>
      <c r="K7390" t="s">
        <v>165</v>
      </c>
      <c r="L7390">
        <v>68104</v>
      </c>
      <c r="M7390" t="s">
        <v>132</v>
      </c>
      <c r="N7390" t="s">
        <v>4585</v>
      </c>
      <c r="O7390" t="s">
        <v>98</v>
      </c>
      <c r="P7390" t="s">
        <v>99</v>
      </c>
      <c r="Q7390" t="s">
        <v>4586</v>
      </c>
      <c r="R7390" s="19">
        <v>29.97</v>
      </c>
      <c r="S7390" s="17">
        <v>3</v>
      </c>
      <c r="T7390" s="20">
        <v>0</v>
      </c>
      <c r="U7390" s="19">
        <v>0.29970000000000002</v>
      </c>
      <c r="V7390" s="20">
        <f t="shared" si="575"/>
        <v>1.0000000000000002E-2</v>
      </c>
      <c r="W7390" s="17">
        <f t="shared" si="576"/>
        <v>2016</v>
      </c>
      <c r="X7390" t="str">
        <f t="shared" si="577"/>
        <v>Sep-2016</v>
      </c>
      <c r="Y7390" s="17">
        <f t="shared" si="578"/>
        <v>5</v>
      </c>
      <c r="Z7390" t="str">
        <f t="shared" si="579"/>
        <v>0% (No Discount)</v>
      </c>
      <c r="AA7390" s="17">
        <f>IF(COUNTIF($B$2:B7390,B7390)=1,1,0)</f>
        <v>0</v>
      </c>
      <c r="AB7390" s="17">
        <f>IF(COUNTIF($F$2:F7390,F7390)=1,1,0)</f>
        <v>0</v>
      </c>
    </row>
    <row r="7391" spans="1:28" x14ac:dyDescent="0.2">
      <c r="A7391" s="17">
        <v>7390</v>
      </c>
      <c r="B7391" t="s">
        <v>9491</v>
      </c>
      <c r="C7391" s="18">
        <v>43068</v>
      </c>
      <c r="D7391" s="18">
        <v>43072</v>
      </c>
      <c r="E7391" t="s">
        <v>77</v>
      </c>
      <c r="F7391" t="s">
        <v>683</v>
      </c>
      <c r="G7391" t="s">
        <v>684</v>
      </c>
      <c r="H7391" t="s">
        <v>53</v>
      </c>
      <c r="I7391" t="s">
        <v>54</v>
      </c>
      <c r="J7391" t="s">
        <v>6279</v>
      </c>
      <c r="K7391" t="s">
        <v>362</v>
      </c>
      <c r="L7391">
        <v>37421</v>
      </c>
      <c r="M7391" t="s">
        <v>57</v>
      </c>
      <c r="N7391" t="s">
        <v>62</v>
      </c>
      <c r="O7391" t="s">
        <v>59</v>
      </c>
      <c r="P7391" t="s">
        <v>63</v>
      </c>
      <c r="Q7391" t="s">
        <v>64</v>
      </c>
      <c r="R7391" s="19">
        <v>390.36799999999999</v>
      </c>
      <c r="S7391" s="17">
        <v>2</v>
      </c>
      <c r="T7391" s="20">
        <v>0.2</v>
      </c>
      <c r="U7391" s="19">
        <v>48.795999999999999</v>
      </c>
      <c r="V7391" s="20">
        <f t="shared" si="575"/>
        <v>0.125</v>
      </c>
      <c r="W7391" s="17">
        <f t="shared" si="576"/>
        <v>2017</v>
      </c>
      <c r="X7391" t="str">
        <f t="shared" si="577"/>
        <v>Nov-2017</v>
      </c>
      <c r="Y7391" s="17">
        <f t="shared" si="578"/>
        <v>4</v>
      </c>
      <c r="Z7391" t="str">
        <f t="shared" si="579"/>
        <v>11-20%</v>
      </c>
      <c r="AA7391" s="17">
        <f>IF(COUNTIF($B$2:B7391,B7391)=1,1,0)</f>
        <v>1</v>
      </c>
      <c r="AB7391" s="17">
        <f>IF(COUNTIF($F$2:F7391,F7391)=1,1,0)</f>
        <v>0</v>
      </c>
    </row>
    <row r="7392" spans="1:28" x14ac:dyDescent="0.2">
      <c r="A7392" s="17">
        <v>7391</v>
      </c>
      <c r="B7392" t="s">
        <v>9491</v>
      </c>
      <c r="C7392" s="18">
        <v>43068</v>
      </c>
      <c r="D7392" s="18">
        <v>43072</v>
      </c>
      <c r="E7392" t="s">
        <v>77</v>
      </c>
      <c r="F7392" t="s">
        <v>683</v>
      </c>
      <c r="G7392" t="s">
        <v>684</v>
      </c>
      <c r="H7392" t="s">
        <v>53</v>
      </c>
      <c r="I7392" t="s">
        <v>54</v>
      </c>
      <c r="J7392" t="s">
        <v>6279</v>
      </c>
      <c r="K7392" t="s">
        <v>362</v>
      </c>
      <c r="L7392">
        <v>37421</v>
      </c>
      <c r="M7392" t="s">
        <v>57</v>
      </c>
      <c r="N7392" t="s">
        <v>934</v>
      </c>
      <c r="O7392" t="s">
        <v>59</v>
      </c>
      <c r="P7392" t="s">
        <v>92</v>
      </c>
      <c r="Q7392" t="s">
        <v>7008</v>
      </c>
      <c r="R7392" s="19">
        <v>101.52</v>
      </c>
      <c r="S7392" s="17">
        <v>5</v>
      </c>
      <c r="T7392" s="20">
        <v>0.2</v>
      </c>
      <c r="U7392" s="19">
        <v>19.035</v>
      </c>
      <c r="V7392" s="20">
        <f t="shared" si="575"/>
        <v>0.1875</v>
      </c>
      <c r="W7392" s="17">
        <f t="shared" si="576"/>
        <v>2017</v>
      </c>
      <c r="X7392" t="str">
        <f t="shared" si="577"/>
        <v>Nov-2017</v>
      </c>
      <c r="Y7392" s="17">
        <f t="shared" si="578"/>
        <v>4</v>
      </c>
      <c r="Z7392" t="str">
        <f t="shared" si="579"/>
        <v>11-20%</v>
      </c>
      <c r="AA7392" s="17">
        <f>IF(COUNTIF($B$2:B7392,B7392)=1,1,0)</f>
        <v>0</v>
      </c>
      <c r="AB7392" s="17">
        <f>IF(COUNTIF($F$2:F7392,F7392)=1,1,0)</f>
        <v>0</v>
      </c>
    </row>
    <row r="7393" spans="1:28" x14ac:dyDescent="0.2">
      <c r="A7393" s="17">
        <v>7392</v>
      </c>
      <c r="B7393" t="s">
        <v>9492</v>
      </c>
      <c r="C7393" s="18">
        <v>43073</v>
      </c>
      <c r="D7393" s="18">
        <v>43076</v>
      </c>
      <c r="E7393" t="s">
        <v>50</v>
      </c>
      <c r="F7393" t="s">
        <v>3371</v>
      </c>
      <c r="G7393" t="s">
        <v>3372</v>
      </c>
      <c r="H7393" t="s">
        <v>53</v>
      </c>
      <c r="I7393" t="s">
        <v>54</v>
      </c>
      <c r="J7393" t="s">
        <v>775</v>
      </c>
      <c r="K7393" t="s">
        <v>525</v>
      </c>
      <c r="L7393">
        <v>45014</v>
      </c>
      <c r="M7393" t="s">
        <v>175</v>
      </c>
      <c r="N7393" t="s">
        <v>4741</v>
      </c>
      <c r="O7393" t="s">
        <v>73</v>
      </c>
      <c r="P7393" t="s">
        <v>117</v>
      </c>
      <c r="Q7393" t="s">
        <v>4742</v>
      </c>
      <c r="R7393" s="19">
        <v>74.352000000000004</v>
      </c>
      <c r="S7393" s="17">
        <v>3</v>
      </c>
      <c r="T7393" s="20">
        <v>0.2</v>
      </c>
      <c r="U7393" s="19">
        <v>23.234999999999999</v>
      </c>
      <c r="V7393" s="20">
        <f t="shared" si="575"/>
        <v>0.3125</v>
      </c>
      <c r="W7393" s="17">
        <f t="shared" si="576"/>
        <v>2017</v>
      </c>
      <c r="X7393" t="str">
        <f t="shared" si="577"/>
        <v>Dec-2017</v>
      </c>
      <c r="Y7393" s="17">
        <f t="shared" si="578"/>
        <v>3</v>
      </c>
      <c r="Z7393" t="str">
        <f t="shared" si="579"/>
        <v>11-20%</v>
      </c>
      <c r="AA7393" s="17">
        <f>IF(COUNTIF($B$2:B7393,B7393)=1,1,0)</f>
        <v>1</v>
      </c>
      <c r="AB7393" s="17">
        <f>IF(COUNTIF($F$2:F7393,F7393)=1,1,0)</f>
        <v>0</v>
      </c>
    </row>
    <row r="7394" spans="1:28" x14ac:dyDescent="0.2">
      <c r="A7394" s="17">
        <v>7393</v>
      </c>
      <c r="B7394" t="s">
        <v>9493</v>
      </c>
      <c r="C7394" s="18">
        <v>42857</v>
      </c>
      <c r="D7394" s="18">
        <v>42861</v>
      </c>
      <c r="E7394" t="s">
        <v>77</v>
      </c>
      <c r="F7394" t="s">
        <v>7251</v>
      </c>
      <c r="G7394" t="s">
        <v>7252</v>
      </c>
      <c r="H7394" t="s">
        <v>53</v>
      </c>
      <c r="I7394" t="s">
        <v>54</v>
      </c>
      <c r="J7394" t="s">
        <v>69</v>
      </c>
      <c r="K7394" t="s">
        <v>70</v>
      </c>
      <c r="L7394">
        <v>90049</v>
      </c>
      <c r="M7394" t="s">
        <v>71</v>
      </c>
      <c r="N7394" t="s">
        <v>5860</v>
      </c>
      <c r="O7394" t="s">
        <v>73</v>
      </c>
      <c r="P7394" t="s">
        <v>117</v>
      </c>
      <c r="Q7394" t="s">
        <v>5861</v>
      </c>
      <c r="R7394" s="19">
        <v>15.7</v>
      </c>
      <c r="S7394" s="17">
        <v>5</v>
      </c>
      <c r="T7394" s="20">
        <v>0</v>
      </c>
      <c r="U7394" s="19">
        <v>7.0650000000000004</v>
      </c>
      <c r="V7394" s="20">
        <f t="shared" si="575"/>
        <v>0.45000000000000007</v>
      </c>
      <c r="W7394" s="17">
        <f t="shared" si="576"/>
        <v>2017</v>
      </c>
      <c r="X7394" t="str">
        <f t="shared" si="577"/>
        <v>May-2017</v>
      </c>
      <c r="Y7394" s="17">
        <f t="shared" si="578"/>
        <v>4</v>
      </c>
      <c r="Z7394" t="str">
        <f t="shared" si="579"/>
        <v>0% (No Discount)</v>
      </c>
      <c r="AA7394" s="17">
        <f>IF(COUNTIF($B$2:B7394,B7394)=1,1,0)</f>
        <v>1</v>
      </c>
      <c r="AB7394" s="17">
        <f>IF(COUNTIF($F$2:F7394,F7394)=1,1,0)</f>
        <v>0</v>
      </c>
    </row>
    <row r="7395" spans="1:28" x14ac:dyDescent="0.2">
      <c r="A7395" s="17">
        <v>7394</v>
      </c>
      <c r="B7395" t="s">
        <v>9493</v>
      </c>
      <c r="C7395" s="18">
        <v>42857</v>
      </c>
      <c r="D7395" s="18">
        <v>42861</v>
      </c>
      <c r="E7395" t="s">
        <v>77</v>
      </c>
      <c r="F7395" t="s">
        <v>7251</v>
      </c>
      <c r="G7395" t="s">
        <v>7252</v>
      </c>
      <c r="H7395" t="s">
        <v>53</v>
      </c>
      <c r="I7395" t="s">
        <v>54</v>
      </c>
      <c r="J7395" t="s">
        <v>69</v>
      </c>
      <c r="K7395" t="s">
        <v>70</v>
      </c>
      <c r="L7395">
        <v>90049</v>
      </c>
      <c r="M7395" t="s">
        <v>71</v>
      </c>
      <c r="N7395" t="s">
        <v>6415</v>
      </c>
      <c r="O7395" t="s">
        <v>73</v>
      </c>
      <c r="P7395" t="s">
        <v>95</v>
      </c>
      <c r="Q7395" t="s">
        <v>6416</v>
      </c>
      <c r="R7395" s="19">
        <v>59.52</v>
      </c>
      <c r="S7395" s="17">
        <v>3</v>
      </c>
      <c r="T7395" s="20">
        <v>0</v>
      </c>
      <c r="U7395" s="19">
        <v>15.475199999999999</v>
      </c>
      <c r="V7395" s="20">
        <f t="shared" si="575"/>
        <v>0.25999999999999995</v>
      </c>
      <c r="W7395" s="17">
        <f t="shared" si="576"/>
        <v>2017</v>
      </c>
      <c r="X7395" t="str">
        <f t="shared" si="577"/>
        <v>May-2017</v>
      </c>
      <c r="Y7395" s="17">
        <f t="shared" si="578"/>
        <v>4</v>
      </c>
      <c r="Z7395" t="str">
        <f t="shared" si="579"/>
        <v>0% (No Discount)</v>
      </c>
      <c r="AA7395" s="17">
        <f>IF(COUNTIF($B$2:B7395,B7395)=1,1,0)</f>
        <v>0</v>
      </c>
      <c r="AB7395" s="17">
        <f>IF(COUNTIF($F$2:F7395,F7395)=1,1,0)</f>
        <v>0</v>
      </c>
    </row>
    <row r="7396" spans="1:28" x14ac:dyDescent="0.2">
      <c r="A7396" s="17">
        <v>7395</v>
      </c>
      <c r="B7396" t="s">
        <v>9493</v>
      </c>
      <c r="C7396" s="18">
        <v>42857</v>
      </c>
      <c r="D7396" s="18">
        <v>42861</v>
      </c>
      <c r="E7396" t="s">
        <v>77</v>
      </c>
      <c r="F7396" t="s">
        <v>7251</v>
      </c>
      <c r="G7396" t="s">
        <v>7252</v>
      </c>
      <c r="H7396" t="s">
        <v>53</v>
      </c>
      <c r="I7396" t="s">
        <v>54</v>
      </c>
      <c r="J7396" t="s">
        <v>69</v>
      </c>
      <c r="K7396" t="s">
        <v>70</v>
      </c>
      <c r="L7396">
        <v>90049</v>
      </c>
      <c r="M7396" t="s">
        <v>71</v>
      </c>
      <c r="N7396" t="s">
        <v>1296</v>
      </c>
      <c r="O7396" t="s">
        <v>73</v>
      </c>
      <c r="P7396" t="s">
        <v>117</v>
      </c>
      <c r="Q7396" t="s">
        <v>1297</v>
      </c>
      <c r="R7396" s="19">
        <v>34.4</v>
      </c>
      <c r="S7396" s="17">
        <v>5</v>
      </c>
      <c r="T7396" s="20">
        <v>0</v>
      </c>
      <c r="U7396" s="19">
        <v>15.824</v>
      </c>
      <c r="V7396" s="20">
        <f t="shared" si="575"/>
        <v>0.46</v>
      </c>
      <c r="W7396" s="17">
        <f t="shared" si="576"/>
        <v>2017</v>
      </c>
      <c r="X7396" t="str">
        <f t="shared" si="577"/>
        <v>May-2017</v>
      </c>
      <c r="Y7396" s="17">
        <f t="shared" si="578"/>
        <v>4</v>
      </c>
      <c r="Z7396" t="str">
        <f t="shared" si="579"/>
        <v>0% (No Discount)</v>
      </c>
      <c r="AA7396" s="17">
        <f>IF(COUNTIF($B$2:B7396,B7396)=1,1,0)</f>
        <v>0</v>
      </c>
      <c r="AB7396" s="17">
        <f>IF(COUNTIF($F$2:F7396,F7396)=1,1,0)</f>
        <v>0</v>
      </c>
    </row>
    <row r="7397" spans="1:28" x14ac:dyDescent="0.2">
      <c r="A7397" s="17">
        <v>7396</v>
      </c>
      <c r="B7397" t="s">
        <v>9494</v>
      </c>
      <c r="C7397" s="18">
        <v>42729</v>
      </c>
      <c r="D7397" s="18">
        <v>42734</v>
      </c>
      <c r="E7397" t="s">
        <v>77</v>
      </c>
      <c r="F7397" t="s">
        <v>6833</v>
      </c>
      <c r="G7397" t="s">
        <v>6834</v>
      </c>
      <c r="H7397" t="s">
        <v>68</v>
      </c>
      <c r="I7397" t="s">
        <v>54</v>
      </c>
      <c r="J7397" t="s">
        <v>293</v>
      </c>
      <c r="K7397" t="s">
        <v>294</v>
      </c>
      <c r="L7397">
        <v>10024</v>
      </c>
      <c r="M7397" t="s">
        <v>175</v>
      </c>
      <c r="N7397" t="s">
        <v>3840</v>
      </c>
      <c r="O7397" t="s">
        <v>59</v>
      </c>
      <c r="P7397" t="s">
        <v>83</v>
      </c>
      <c r="Q7397" t="s">
        <v>3841</v>
      </c>
      <c r="R7397" s="19">
        <v>313.17599999999999</v>
      </c>
      <c r="S7397" s="17">
        <v>2</v>
      </c>
      <c r="T7397" s="20">
        <v>0.4</v>
      </c>
      <c r="U7397" s="19">
        <v>-120.0508</v>
      </c>
      <c r="V7397" s="20">
        <f t="shared" si="575"/>
        <v>-0.38333333333333336</v>
      </c>
      <c r="W7397" s="17">
        <f t="shared" si="576"/>
        <v>2016</v>
      </c>
      <c r="X7397" t="str">
        <f t="shared" si="577"/>
        <v>Dec-2016</v>
      </c>
      <c r="Y7397" s="17">
        <f t="shared" si="578"/>
        <v>5</v>
      </c>
      <c r="Z7397" t="str">
        <f t="shared" si="579"/>
        <v>31-40%</v>
      </c>
      <c r="AA7397" s="17">
        <f>IF(COUNTIF($B$2:B7397,B7397)=1,1,0)</f>
        <v>1</v>
      </c>
      <c r="AB7397" s="17">
        <f>IF(COUNTIF($F$2:F7397,F7397)=1,1,0)</f>
        <v>0</v>
      </c>
    </row>
    <row r="7398" spans="1:28" x14ac:dyDescent="0.2">
      <c r="A7398" s="17">
        <v>7397</v>
      </c>
      <c r="B7398" t="s">
        <v>9494</v>
      </c>
      <c r="C7398" s="18">
        <v>42729</v>
      </c>
      <c r="D7398" s="18">
        <v>42734</v>
      </c>
      <c r="E7398" t="s">
        <v>77</v>
      </c>
      <c r="F7398" t="s">
        <v>6833</v>
      </c>
      <c r="G7398" t="s">
        <v>6834</v>
      </c>
      <c r="H7398" t="s">
        <v>68</v>
      </c>
      <c r="I7398" t="s">
        <v>54</v>
      </c>
      <c r="J7398" t="s">
        <v>293</v>
      </c>
      <c r="K7398" t="s">
        <v>294</v>
      </c>
      <c r="L7398">
        <v>10024</v>
      </c>
      <c r="M7398" t="s">
        <v>175</v>
      </c>
      <c r="N7398" t="s">
        <v>2469</v>
      </c>
      <c r="O7398" t="s">
        <v>59</v>
      </c>
      <c r="P7398" t="s">
        <v>63</v>
      </c>
      <c r="Q7398" t="s">
        <v>2470</v>
      </c>
      <c r="R7398" s="19">
        <v>866.64599999999996</v>
      </c>
      <c r="S7398" s="17">
        <v>3</v>
      </c>
      <c r="T7398" s="20">
        <v>0.1</v>
      </c>
      <c r="U7398" s="19">
        <v>173.32919999999999</v>
      </c>
      <c r="V7398" s="20">
        <f t="shared" si="575"/>
        <v>0.19999999999999998</v>
      </c>
      <c r="W7398" s="17">
        <f t="shared" si="576"/>
        <v>2016</v>
      </c>
      <c r="X7398" t="str">
        <f t="shared" si="577"/>
        <v>Dec-2016</v>
      </c>
      <c r="Y7398" s="17">
        <f t="shared" si="578"/>
        <v>5</v>
      </c>
      <c r="Z7398" t="str">
        <f t="shared" si="579"/>
        <v>1-10%</v>
      </c>
      <c r="AA7398" s="17">
        <f>IF(COUNTIF($B$2:B7398,B7398)=1,1,0)</f>
        <v>0</v>
      </c>
      <c r="AB7398" s="17">
        <f>IF(COUNTIF($F$2:F7398,F7398)=1,1,0)</f>
        <v>0</v>
      </c>
    </row>
    <row r="7399" spans="1:28" x14ac:dyDescent="0.2">
      <c r="A7399" s="17">
        <v>7398</v>
      </c>
      <c r="B7399" t="s">
        <v>9495</v>
      </c>
      <c r="C7399" s="18">
        <v>41912</v>
      </c>
      <c r="D7399" s="18">
        <v>41912</v>
      </c>
      <c r="E7399" t="s">
        <v>1320</v>
      </c>
      <c r="F7399" t="s">
        <v>6268</v>
      </c>
      <c r="G7399" t="s">
        <v>6269</v>
      </c>
      <c r="H7399" t="s">
        <v>68</v>
      </c>
      <c r="I7399" t="s">
        <v>54</v>
      </c>
      <c r="J7399" t="s">
        <v>775</v>
      </c>
      <c r="K7399" t="s">
        <v>525</v>
      </c>
      <c r="L7399">
        <v>45014</v>
      </c>
      <c r="M7399" t="s">
        <v>175</v>
      </c>
      <c r="N7399" t="s">
        <v>845</v>
      </c>
      <c r="O7399" t="s">
        <v>73</v>
      </c>
      <c r="P7399" t="s">
        <v>105</v>
      </c>
      <c r="Q7399" t="s">
        <v>846</v>
      </c>
      <c r="R7399" s="19">
        <v>795.40800000000002</v>
      </c>
      <c r="S7399" s="17">
        <v>6</v>
      </c>
      <c r="T7399" s="20">
        <v>0.2</v>
      </c>
      <c r="U7399" s="19">
        <v>59.6556</v>
      </c>
      <c r="V7399" s="20">
        <f t="shared" si="575"/>
        <v>7.4999999999999997E-2</v>
      </c>
      <c r="W7399" s="17">
        <f t="shared" si="576"/>
        <v>2014</v>
      </c>
      <c r="X7399" t="str">
        <f t="shared" si="577"/>
        <v>Sep-2014</v>
      </c>
      <c r="Y7399" s="17">
        <f t="shared" si="578"/>
        <v>0</v>
      </c>
      <c r="Z7399" t="str">
        <f t="shared" si="579"/>
        <v>11-20%</v>
      </c>
      <c r="AA7399" s="17">
        <f>IF(COUNTIF($B$2:B7399,B7399)=1,1,0)</f>
        <v>1</v>
      </c>
      <c r="AB7399" s="17">
        <f>IF(COUNTIF($F$2:F7399,F7399)=1,1,0)</f>
        <v>0</v>
      </c>
    </row>
    <row r="7400" spans="1:28" x14ac:dyDescent="0.2">
      <c r="A7400" s="17">
        <v>7399</v>
      </c>
      <c r="B7400" t="s">
        <v>9496</v>
      </c>
      <c r="C7400" s="18">
        <v>41832</v>
      </c>
      <c r="D7400" s="18">
        <v>41835</v>
      </c>
      <c r="E7400" t="s">
        <v>50</v>
      </c>
      <c r="F7400" t="s">
        <v>2130</v>
      </c>
      <c r="G7400" t="s">
        <v>2131</v>
      </c>
      <c r="H7400" t="s">
        <v>53</v>
      </c>
      <c r="I7400" t="s">
        <v>54</v>
      </c>
      <c r="J7400" t="s">
        <v>330</v>
      </c>
      <c r="K7400" t="s">
        <v>238</v>
      </c>
      <c r="L7400">
        <v>60610</v>
      </c>
      <c r="M7400" t="s">
        <v>132</v>
      </c>
      <c r="N7400" t="s">
        <v>4215</v>
      </c>
      <c r="O7400" t="s">
        <v>73</v>
      </c>
      <c r="P7400" t="s">
        <v>117</v>
      </c>
      <c r="Q7400" t="s">
        <v>4216</v>
      </c>
      <c r="R7400" s="19">
        <v>35.856000000000002</v>
      </c>
      <c r="S7400" s="17">
        <v>9</v>
      </c>
      <c r="T7400" s="20">
        <v>0.2</v>
      </c>
      <c r="U7400" s="19">
        <v>12.9978</v>
      </c>
      <c r="V7400" s="20">
        <f t="shared" si="575"/>
        <v>0.36249999999999999</v>
      </c>
      <c r="W7400" s="17">
        <f t="shared" si="576"/>
        <v>2014</v>
      </c>
      <c r="X7400" t="str">
        <f t="shared" si="577"/>
        <v>Jul-2014</v>
      </c>
      <c r="Y7400" s="17">
        <f t="shared" si="578"/>
        <v>3</v>
      </c>
      <c r="Z7400" t="str">
        <f t="shared" si="579"/>
        <v>11-20%</v>
      </c>
      <c r="AA7400" s="17">
        <f>IF(COUNTIF($B$2:B7400,B7400)=1,1,0)</f>
        <v>1</v>
      </c>
      <c r="AB7400" s="17">
        <f>IF(COUNTIF($F$2:F7400,F7400)=1,1,0)</f>
        <v>0</v>
      </c>
    </row>
    <row r="7401" spans="1:28" x14ac:dyDescent="0.2">
      <c r="A7401" s="17">
        <v>7400</v>
      </c>
      <c r="B7401" t="s">
        <v>9496</v>
      </c>
      <c r="C7401" s="18">
        <v>41832</v>
      </c>
      <c r="D7401" s="18">
        <v>41835</v>
      </c>
      <c r="E7401" t="s">
        <v>50</v>
      </c>
      <c r="F7401" t="s">
        <v>2130</v>
      </c>
      <c r="G7401" t="s">
        <v>2131</v>
      </c>
      <c r="H7401" t="s">
        <v>53</v>
      </c>
      <c r="I7401" t="s">
        <v>54</v>
      </c>
      <c r="J7401" t="s">
        <v>330</v>
      </c>
      <c r="K7401" t="s">
        <v>238</v>
      </c>
      <c r="L7401">
        <v>60610</v>
      </c>
      <c r="M7401" t="s">
        <v>132</v>
      </c>
      <c r="N7401" t="s">
        <v>2121</v>
      </c>
      <c r="O7401" t="s">
        <v>98</v>
      </c>
      <c r="P7401" t="s">
        <v>188</v>
      </c>
      <c r="Q7401" t="s">
        <v>2122</v>
      </c>
      <c r="R7401" s="19">
        <v>23.84</v>
      </c>
      <c r="S7401" s="17">
        <v>4</v>
      </c>
      <c r="T7401" s="20">
        <v>0.2</v>
      </c>
      <c r="U7401" s="19">
        <v>3.278</v>
      </c>
      <c r="V7401" s="20">
        <f t="shared" si="575"/>
        <v>0.13750000000000001</v>
      </c>
      <c r="W7401" s="17">
        <f t="shared" si="576"/>
        <v>2014</v>
      </c>
      <c r="X7401" t="str">
        <f t="shared" si="577"/>
        <v>Jul-2014</v>
      </c>
      <c r="Y7401" s="17">
        <f t="shared" si="578"/>
        <v>3</v>
      </c>
      <c r="Z7401" t="str">
        <f t="shared" si="579"/>
        <v>11-20%</v>
      </c>
      <c r="AA7401" s="17">
        <f>IF(COUNTIF($B$2:B7401,B7401)=1,1,0)</f>
        <v>0</v>
      </c>
      <c r="AB7401" s="17">
        <f>IF(COUNTIF($F$2:F7401,F7401)=1,1,0)</f>
        <v>0</v>
      </c>
    </row>
    <row r="7402" spans="1:28" x14ac:dyDescent="0.2">
      <c r="A7402" s="17">
        <v>7401</v>
      </c>
      <c r="B7402" t="s">
        <v>9497</v>
      </c>
      <c r="C7402" s="18">
        <v>42621</v>
      </c>
      <c r="D7402" s="18">
        <v>42626</v>
      </c>
      <c r="E7402" t="s">
        <v>77</v>
      </c>
      <c r="F7402" t="s">
        <v>2595</v>
      </c>
      <c r="G7402" t="s">
        <v>2596</v>
      </c>
      <c r="H7402" t="s">
        <v>53</v>
      </c>
      <c r="I7402" t="s">
        <v>54</v>
      </c>
      <c r="J7402" t="s">
        <v>122</v>
      </c>
      <c r="K7402" t="s">
        <v>123</v>
      </c>
      <c r="L7402">
        <v>98103</v>
      </c>
      <c r="M7402" t="s">
        <v>71</v>
      </c>
      <c r="N7402" t="s">
        <v>1907</v>
      </c>
      <c r="O7402" t="s">
        <v>59</v>
      </c>
      <c r="P7402" t="s">
        <v>92</v>
      </c>
      <c r="Q7402" t="s">
        <v>1908</v>
      </c>
      <c r="R7402" s="19">
        <v>43.13</v>
      </c>
      <c r="S7402" s="17">
        <v>1</v>
      </c>
      <c r="T7402" s="20">
        <v>0</v>
      </c>
      <c r="U7402" s="19">
        <v>14.664199999999999</v>
      </c>
      <c r="V7402" s="20">
        <f t="shared" si="575"/>
        <v>0.33999999999999997</v>
      </c>
      <c r="W7402" s="17">
        <f t="shared" si="576"/>
        <v>2016</v>
      </c>
      <c r="X7402" t="str">
        <f t="shared" si="577"/>
        <v>Sep-2016</v>
      </c>
      <c r="Y7402" s="17">
        <f t="shared" si="578"/>
        <v>5</v>
      </c>
      <c r="Z7402" t="str">
        <f t="shared" si="579"/>
        <v>0% (No Discount)</v>
      </c>
      <c r="AA7402" s="17">
        <f>IF(COUNTIF($B$2:B7402,B7402)=1,1,0)</f>
        <v>1</v>
      </c>
      <c r="AB7402" s="17">
        <f>IF(COUNTIF($F$2:F7402,F7402)=1,1,0)</f>
        <v>0</v>
      </c>
    </row>
    <row r="7403" spans="1:28" x14ac:dyDescent="0.2">
      <c r="A7403" s="17">
        <v>7402</v>
      </c>
      <c r="B7403" t="s">
        <v>9497</v>
      </c>
      <c r="C7403" s="18">
        <v>42621</v>
      </c>
      <c r="D7403" s="18">
        <v>42626</v>
      </c>
      <c r="E7403" t="s">
        <v>77</v>
      </c>
      <c r="F7403" t="s">
        <v>2595</v>
      </c>
      <c r="G7403" t="s">
        <v>2596</v>
      </c>
      <c r="H7403" t="s">
        <v>53</v>
      </c>
      <c r="I7403" t="s">
        <v>54</v>
      </c>
      <c r="J7403" t="s">
        <v>122</v>
      </c>
      <c r="K7403" t="s">
        <v>123</v>
      </c>
      <c r="L7403">
        <v>98103</v>
      </c>
      <c r="M7403" t="s">
        <v>71</v>
      </c>
      <c r="N7403" t="s">
        <v>1058</v>
      </c>
      <c r="O7403" t="s">
        <v>73</v>
      </c>
      <c r="P7403" t="s">
        <v>117</v>
      </c>
      <c r="Q7403" t="s">
        <v>1059</v>
      </c>
      <c r="R7403" s="19">
        <v>30.87</v>
      </c>
      <c r="S7403" s="17">
        <v>7</v>
      </c>
      <c r="T7403" s="20">
        <v>0</v>
      </c>
      <c r="U7403" s="19">
        <v>14.200200000000001</v>
      </c>
      <c r="V7403" s="20">
        <f t="shared" si="575"/>
        <v>0.46</v>
      </c>
      <c r="W7403" s="17">
        <f t="shared" si="576"/>
        <v>2016</v>
      </c>
      <c r="X7403" t="str">
        <f t="shared" si="577"/>
        <v>Sep-2016</v>
      </c>
      <c r="Y7403" s="17">
        <f t="shared" si="578"/>
        <v>5</v>
      </c>
      <c r="Z7403" t="str">
        <f t="shared" si="579"/>
        <v>0% (No Discount)</v>
      </c>
      <c r="AA7403" s="17">
        <f>IF(COUNTIF($B$2:B7403,B7403)=1,1,0)</f>
        <v>0</v>
      </c>
      <c r="AB7403" s="17">
        <f>IF(COUNTIF($F$2:F7403,F7403)=1,1,0)</f>
        <v>0</v>
      </c>
    </row>
    <row r="7404" spans="1:28" x14ac:dyDescent="0.2">
      <c r="A7404" s="17">
        <v>7403</v>
      </c>
      <c r="B7404" t="s">
        <v>9498</v>
      </c>
      <c r="C7404" s="18">
        <v>42953</v>
      </c>
      <c r="D7404" s="18">
        <v>42957</v>
      </c>
      <c r="E7404" t="s">
        <v>77</v>
      </c>
      <c r="F7404" t="s">
        <v>1155</v>
      </c>
      <c r="G7404" t="s">
        <v>1156</v>
      </c>
      <c r="H7404" t="s">
        <v>53</v>
      </c>
      <c r="I7404" t="s">
        <v>54</v>
      </c>
      <c r="J7404" t="s">
        <v>293</v>
      </c>
      <c r="K7404" t="s">
        <v>294</v>
      </c>
      <c r="L7404">
        <v>10011</v>
      </c>
      <c r="M7404" t="s">
        <v>175</v>
      </c>
      <c r="N7404" t="s">
        <v>1436</v>
      </c>
      <c r="O7404" t="s">
        <v>73</v>
      </c>
      <c r="P7404" t="s">
        <v>606</v>
      </c>
      <c r="Q7404" t="s">
        <v>1437</v>
      </c>
      <c r="R7404" s="19">
        <v>70.12</v>
      </c>
      <c r="S7404" s="17">
        <v>4</v>
      </c>
      <c r="T7404" s="20">
        <v>0</v>
      </c>
      <c r="U7404" s="19">
        <v>21.036000000000001</v>
      </c>
      <c r="V7404" s="20">
        <f t="shared" si="575"/>
        <v>0.3</v>
      </c>
      <c r="W7404" s="17">
        <f t="shared" si="576"/>
        <v>2017</v>
      </c>
      <c r="X7404" t="str">
        <f t="shared" si="577"/>
        <v>Aug-2017</v>
      </c>
      <c r="Y7404" s="17">
        <f t="shared" si="578"/>
        <v>4</v>
      </c>
      <c r="Z7404" t="str">
        <f t="shared" si="579"/>
        <v>0% (No Discount)</v>
      </c>
      <c r="AA7404" s="17">
        <f>IF(COUNTIF($B$2:B7404,B7404)=1,1,0)</f>
        <v>1</v>
      </c>
      <c r="AB7404" s="17">
        <f>IF(COUNTIF($F$2:F7404,F7404)=1,1,0)</f>
        <v>0</v>
      </c>
    </row>
    <row r="7405" spans="1:28" x14ac:dyDescent="0.2">
      <c r="A7405" s="17">
        <v>7404</v>
      </c>
      <c r="B7405" t="s">
        <v>9499</v>
      </c>
      <c r="C7405" s="18">
        <v>42138</v>
      </c>
      <c r="D7405" s="18">
        <v>42143</v>
      </c>
      <c r="E7405" t="s">
        <v>77</v>
      </c>
      <c r="F7405" t="s">
        <v>1025</v>
      </c>
      <c r="G7405" t="s">
        <v>1026</v>
      </c>
      <c r="H7405" t="s">
        <v>68</v>
      </c>
      <c r="I7405" t="s">
        <v>54</v>
      </c>
      <c r="J7405" t="s">
        <v>9386</v>
      </c>
      <c r="K7405" t="s">
        <v>70</v>
      </c>
      <c r="L7405">
        <v>93010</v>
      </c>
      <c r="M7405" t="s">
        <v>71</v>
      </c>
      <c r="N7405" t="s">
        <v>2264</v>
      </c>
      <c r="O7405" t="s">
        <v>59</v>
      </c>
      <c r="P7405" t="s">
        <v>60</v>
      </c>
      <c r="Q7405" t="s">
        <v>2265</v>
      </c>
      <c r="R7405" s="19">
        <v>509.95749999999998</v>
      </c>
      <c r="S7405" s="17">
        <v>5</v>
      </c>
      <c r="T7405" s="20">
        <v>0.15</v>
      </c>
      <c r="U7405" s="19">
        <v>41.996499999999997</v>
      </c>
      <c r="V7405" s="20">
        <f t="shared" si="575"/>
        <v>8.2352941176470587E-2</v>
      </c>
      <c r="W7405" s="17">
        <f t="shared" si="576"/>
        <v>2015</v>
      </c>
      <c r="X7405" t="str">
        <f t="shared" si="577"/>
        <v>May-2015</v>
      </c>
      <c r="Y7405" s="17">
        <f t="shared" si="578"/>
        <v>5</v>
      </c>
      <c r="Z7405" t="str">
        <f t="shared" si="579"/>
        <v>11-20%</v>
      </c>
      <c r="AA7405" s="17">
        <f>IF(COUNTIF($B$2:B7405,B7405)=1,1,0)</f>
        <v>1</v>
      </c>
      <c r="AB7405" s="17">
        <f>IF(COUNTIF($F$2:F7405,F7405)=1,1,0)</f>
        <v>0</v>
      </c>
    </row>
    <row r="7406" spans="1:28" x14ac:dyDescent="0.2">
      <c r="A7406" s="17">
        <v>7405</v>
      </c>
      <c r="B7406" t="s">
        <v>9499</v>
      </c>
      <c r="C7406" s="18">
        <v>42138</v>
      </c>
      <c r="D7406" s="18">
        <v>42143</v>
      </c>
      <c r="E7406" t="s">
        <v>77</v>
      </c>
      <c r="F7406" t="s">
        <v>1025</v>
      </c>
      <c r="G7406" t="s">
        <v>1026</v>
      </c>
      <c r="H7406" t="s">
        <v>68</v>
      </c>
      <c r="I7406" t="s">
        <v>54</v>
      </c>
      <c r="J7406" t="s">
        <v>9386</v>
      </c>
      <c r="K7406" t="s">
        <v>70</v>
      </c>
      <c r="L7406">
        <v>93010</v>
      </c>
      <c r="M7406" t="s">
        <v>71</v>
      </c>
      <c r="N7406" t="s">
        <v>2026</v>
      </c>
      <c r="O7406" t="s">
        <v>59</v>
      </c>
      <c r="P7406" t="s">
        <v>92</v>
      </c>
      <c r="Q7406" t="s">
        <v>2027</v>
      </c>
      <c r="R7406" s="19">
        <v>122.91</v>
      </c>
      <c r="S7406" s="17">
        <v>3</v>
      </c>
      <c r="T7406" s="20">
        <v>0</v>
      </c>
      <c r="U7406" s="19">
        <v>34.4148</v>
      </c>
      <c r="V7406" s="20">
        <f t="shared" si="575"/>
        <v>0.28000000000000003</v>
      </c>
      <c r="W7406" s="17">
        <f t="shared" si="576"/>
        <v>2015</v>
      </c>
      <c r="X7406" t="str">
        <f t="shared" si="577"/>
        <v>May-2015</v>
      </c>
      <c r="Y7406" s="17">
        <f t="shared" si="578"/>
        <v>5</v>
      </c>
      <c r="Z7406" t="str">
        <f t="shared" si="579"/>
        <v>0% (No Discount)</v>
      </c>
      <c r="AA7406" s="17">
        <f>IF(COUNTIF($B$2:B7406,B7406)=1,1,0)</f>
        <v>0</v>
      </c>
      <c r="AB7406" s="17">
        <f>IF(COUNTIF($F$2:F7406,F7406)=1,1,0)</f>
        <v>0</v>
      </c>
    </row>
    <row r="7407" spans="1:28" x14ac:dyDescent="0.2">
      <c r="A7407" s="17">
        <v>7406</v>
      </c>
      <c r="B7407" t="s">
        <v>9499</v>
      </c>
      <c r="C7407" s="18">
        <v>42138</v>
      </c>
      <c r="D7407" s="18">
        <v>42143</v>
      </c>
      <c r="E7407" t="s">
        <v>77</v>
      </c>
      <c r="F7407" t="s">
        <v>1025</v>
      </c>
      <c r="G7407" t="s">
        <v>1026</v>
      </c>
      <c r="H7407" t="s">
        <v>68</v>
      </c>
      <c r="I7407" t="s">
        <v>54</v>
      </c>
      <c r="J7407" t="s">
        <v>9386</v>
      </c>
      <c r="K7407" t="s">
        <v>70</v>
      </c>
      <c r="L7407">
        <v>93010</v>
      </c>
      <c r="M7407" t="s">
        <v>71</v>
      </c>
      <c r="N7407" t="s">
        <v>4964</v>
      </c>
      <c r="O7407" t="s">
        <v>59</v>
      </c>
      <c r="P7407" t="s">
        <v>63</v>
      </c>
      <c r="Q7407" t="s">
        <v>4965</v>
      </c>
      <c r="R7407" s="19">
        <v>97.567999999999998</v>
      </c>
      <c r="S7407" s="17">
        <v>2</v>
      </c>
      <c r="T7407" s="20">
        <v>0.2</v>
      </c>
      <c r="U7407" s="19">
        <v>-6.0979999999999999</v>
      </c>
      <c r="V7407" s="20">
        <f t="shared" si="575"/>
        <v>-6.25E-2</v>
      </c>
      <c r="W7407" s="17">
        <f t="shared" si="576"/>
        <v>2015</v>
      </c>
      <c r="X7407" t="str">
        <f t="shared" si="577"/>
        <v>May-2015</v>
      </c>
      <c r="Y7407" s="17">
        <f t="shared" si="578"/>
        <v>5</v>
      </c>
      <c r="Z7407" t="str">
        <f t="shared" si="579"/>
        <v>11-20%</v>
      </c>
      <c r="AA7407" s="17">
        <f>IF(COUNTIF($B$2:B7407,B7407)=1,1,0)</f>
        <v>0</v>
      </c>
      <c r="AB7407" s="17">
        <f>IF(COUNTIF($F$2:F7407,F7407)=1,1,0)</f>
        <v>0</v>
      </c>
    </row>
    <row r="7408" spans="1:28" x14ac:dyDescent="0.2">
      <c r="A7408" s="17">
        <v>7407</v>
      </c>
      <c r="B7408" t="s">
        <v>9499</v>
      </c>
      <c r="C7408" s="18">
        <v>42138</v>
      </c>
      <c r="D7408" s="18">
        <v>42143</v>
      </c>
      <c r="E7408" t="s">
        <v>77</v>
      </c>
      <c r="F7408" t="s">
        <v>1025</v>
      </c>
      <c r="G7408" t="s">
        <v>1026</v>
      </c>
      <c r="H7408" t="s">
        <v>68</v>
      </c>
      <c r="I7408" t="s">
        <v>54</v>
      </c>
      <c r="J7408" t="s">
        <v>9386</v>
      </c>
      <c r="K7408" t="s">
        <v>70</v>
      </c>
      <c r="L7408">
        <v>93010</v>
      </c>
      <c r="M7408" t="s">
        <v>71</v>
      </c>
      <c r="N7408" t="s">
        <v>6392</v>
      </c>
      <c r="O7408" t="s">
        <v>59</v>
      </c>
      <c r="P7408" t="s">
        <v>63</v>
      </c>
      <c r="Q7408" t="s">
        <v>6393</v>
      </c>
      <c r="R7408" s="19">
        <v>722.35199999999998</v>
      </c>
      <c r="S7408" s="17">
        <v>3</v>
      </c>
      <c r="T7408" s="20">
        <v>0.2</v>
      </c>
      <c r="U7408" s="19">
        <v>81.264600000000002</v>
      </c>
      <c r="V7408" s="20">
        <f t="shared" si="575"/>
        <v>0.1125</v>
      </c>
      <c r="W7408" s="17">
        <f t="shared" si="576"/>
        <v>2015</v>
      </c>
      <c r="X7408" t="str">
        <f t="shared" si="577"/>
        <v>May-2015</v>
      </c>
      <c r="Y7408" s="17">
        <f t="shared" si="578"/>
        <v>5</v>
      </c>
      <c r="Z7408" t="str">
        <f t="shared" si="579"/>
        <v>11-20%</v>
      </c>
      <c r="AA7408" s="17">
        <f>IF(COUNTIF($B$2:B7408,B7408)=1,1,0)</f>
        <v>0</v>
      </c>
      <c r="AB7408" s="17">
        <f>IF(COUNTIF($F$2:F7408,F7408)=1,1,0)</f>
        <v>0</v>
      </c>
    </row>
    <row r="7409" spans="1:28" x14ac:dyDescent="0.2">
      <c r="A7409" s="17">
        <v>7408</v>
      </c>
      <c r="B7409" t="s">
        <v>9500</v>
      </c>
      <c r="C7409" s="18">
        <v>42755</v>
      </c>
      <c r="D7409" s="18">
        <v>42756</v>
      </c>
      <c r="E7409" t="s">
        <v>215</v>
      </c>
      <c r="F7409" t="s">
        <v>5191</v>
      </c>
      <c r="G7409" t="s">
        <v>5192</v>
      </c>
      <c r="H7409" t="s">
        <v>53</v>
      </c>
      <c r="I7409" t="s">
        <v>54</v>
      </c>
      <c r="J7409" t="s">
        <v>330</v>
      </c>
      <c r="K7409" t="s">
        <v>238</v>
      </c>
      <c r="L7409">
        <v>60653</v>
      </c>
      <c r="M7409" t="s">
        <v>132</v>
      </c>
      <c r="N7409" t="s">
        <v>2952</v>
      </c>
      <c r="O7409" t="s">
        <v>73</v>
      </c>
      <c r="P7409" t="s">
        <v>74</v>
      </c>
      <c r="Q7409" t="s">
        <v>2953</v>
      </c>
      <c r="R7409" s="19">
        <v>11.52</v>
      </c>
      <c r="S7409" s="17">
        <v>5</v>
      </c>
      <c r="T7409" s="20">
        <v>0.2</v>
      </c>
      <c r="U7409" s="19">
        <v>4.1760000000000002</v>
      </c>
      <c r="V7409" s="20">
        <f t="shared" si="575"/>
        <v>0.36250000000000004</v>
      </c>
      <c r="W7409" s="17">
        <f t="shared" si="576"/>
        <v>2017</v>
      </c>
      <c r="X7409" t="str">
        <f t="shared" si="577"/>
        <v>Jan-2017</v>
      </c>
      <c r="Y7409" s="17">
        <f t="shared" si="578"/>
        <v>1</v>
      </c>
      <c r="Z7409" t="str">
        <f t="shared" si="579"/>
        <v>11-20%</v>
      </c>
      <c r="AA7409" s="17">
        <f>IF(COUNTIF($B$2:B7409,B7409)=1,1,0)</f>
        <v>1</v>
      </c>
      <c r="AB7409" s="17">
        <f>IF(COUNTIF($F$2:F7409,F7409)=1,1,0)</f>
        <v>0</v>
      </c>
    </row>
    <row r="7410" spans="1:28" x14ac:dyDescent="0.2">
      <c r="A7410" s="17">
        <v>7409</v>
      </c>
      <c r="B7410" t="s">
        <v>9501</v>
      </c>
      <c r="C7410" s="18">
        <v>42520</v>
      </c>
      <c r="D7410" s="18">
        <v>42527</v>
      </c>
      <c r="E7410" t="s">
        <v>77</v>
      </c>
      <c r="F7410" t="s">
        <v>6346</v>
      </c>
      <c r="G7410" t="s">
        <v>6347</v>
      </c>
      <c r="H7410" t="s">
        <v>68</v>
      </c>
      <c r="I7410" t="s">
        <v>54</v>
      </c>
      <c r="J7410" t="s">
        <v>69</v>
      </c>
      <c r="K7410" t="s">
        <v>70</v>
      </c>
      <c r="L7410">
        <v>90032</v>
      </c>
      <c r="M7410" t="s">
        <v>71</v>
      </c>
      <c r="N7410" t="s">
        <v>6296</v>
      </c>
      <c r="O7410" t="s">
        <v>59</v>
      </c>
      <c r="P7410" t="s">
        <v>92</v>
      </c>
      <c r="Q7410" t="s">
        <v>6297</v>
      </c>
      <c r="R7410" s="19">
        <v>167.84</v>
      </c>
      <c r="S7410" s="17">
        <v>8</v>
      </c>
      <c r="T7410" s="20">
        <v>0</v>
      </c>
      <c r="U7410" s="19">
        <v>11.748799999999999</v>
      </c>
      <c r="V7410" s="20">
        <f t="shared" si="575"/>
        <v>6.9999999999999993E-2</v>
      </c>
      <c r="W7410" s="17">
        <f t="shared" si="576"/>
        <v>2016</v>
      </c>
      <c r="X7410" t="str">
        <f t="shared" si="577"/>
        <v>May-2016</v>
      </c>
      <c r="Y7410" s="17">
        <f t="shared" si="578"/>
        <v>7</v>
      </c>
      <c r="Z7410" t="str">
        <f t="shared" si="579"/>
        <v>0% (No Discount)</v>
      </c>
      <c r="AA7410" s="17">
        <f>IF(COUNTIF($B$2:B7410,B7410)=1,1,0)</f>
        <v>1</v>
      </c>
      <c r="AB7410" s="17">
        <f>IF(COUNTIF($F$2:F7410,F7410)=1,1,0)</f>
        <v>0</v>
      </c>
    </row>
    <row r="7411" spans="1:28" x14ac:dyDescent="0.2">
      <c r="A7411" s="17">
        <v>7410</v>
      </c>
      <c r="B7411" t="s">
        <v>9502</v>
      </c>
      <c r="C7411" s="18">
        <v>41737</v>
      </c>
      <c r="D7411" s="18">
        <v>41741</v>
      </c>
      <c r="E7411" t="s">
        <v>77</v>
      </c>
      <c r="F7411" t="s">
        <v>3053</v>
      </c>
      <c r="G7411" t="s">
        <v>3054</v>
      </c>
      <c r="H7411" t="s">
        <v>53</v>
      </c>
      <c r="I7411" t="s">
        <v>54</v>
      </c>
      <c r="J7411" t="s">
        <v>2869</v>
      </c>
      <c r="K7411" t="s">
        <v>525</v>
      </c>
      <c r="L7411">
        <v>43615</v>
      </c>
      <c r="M7411" t="s">
        <v>175</v>
      </c>
      <c r="N7411" t="s">
        <v>7559</v>
      </c>
      <c r="O7411" t="s">
        <v>59</v>
      </c>
      <c r="P7411" t="s">
        <v>83</v>
      </c>
      <c r="Q7411" t="s">
        <v>7560</v>
      </c>
      <c r="R7411" s="19">
        <v>172.11</v>
      </c>
      <c r="S7411" s="17">
        <v>1</v>
      </c>
      <c r="T7411" s="20">
        <v>0.4</v>
      </c>
      <c r="U7411" s="19">
        <v>-94.660499999999999</v>
      </c>
      <c r="V7411" s="20">
        <f t="shared" si="575"/>
        <v>-0.54999999999999993</v>
      </c>
      <c r="W7411" s="17">
        <f t="shared" si="576"/>
        <v>2014</v>
      </c>
      <c r="X7411" t="str">
        <f t="shared" si="577"/>
        <v>Apr-2014</v>
      </c>
      <c r="Y7411" s="17">
        <f t="shared" si="578"/>
        <v>4</v>
      </c>
      <c r="Z7411" t="str">
        <f t="shared" si="579"/>
        <v>31-40%</v>
      </c>
      <c r="AA7411" s="17">
        <f>IF(COUNTIF($B$2:B7411,B7411)=1,1,0)</f>
        <v>1</v>
      </c>
      <c r="AB7411" s="17">
        <f>IF(COUNTIF($F$2:F7411,F7411)=1,1,0)</f>
        <v>0</v>
      </c>
    </row>
    <row r="7412" spans="1:28" x14ac:dyDescent="0.2">
      <c r="A7412" s="17">
        <v>7411</v>
      </c>
      <c r="B7412" t="s">
        <v>9503</v>
      </c>
      <c r="C7412" s="18">
        <v>41843</v>
      </c>
      <c r="D7412" s="18">
        <v>41844</v>
      </c>
      <c r="E7412" t="s">
        <v>215</v>
      </c>
      <c r="F7412" t="s">
        <v>145</v>
      </c>
      <c r="G7412" t="s">
        <v>146</v>
      </c>
      <c r="H7412" t="s">
        <v>53</v>
      </c>
      <c r="I7412" t="s">
        <v>54</v>
      </c>
      <c r="J7412" t="s">
        <v>293</v>
      </c>
      <c r="K7412" t="s">
        <v>294</v>
      </c>
      <c r="L7412">
        <v>10011</v>
      </c>
      <c r="M7412" t="s">
        <v>175</v>
      </c>
      <c r="N7412" t="s">
        <v>3791</v>
      </c>
      <c r="O7412" t="s">
        <v>98</v>
      </c>
      <c r="P7412" t="s">
        <v>188</v>
      </c>
      <c r="Q7412" t="s">
        <v>3792</v>
      </c>
      <c r="R7412" s="19">
        <v>99.98</v>
      </c>
      <c r="S7412" s="17">
        <v>2</v>
      </c>
      <c r="T7412" s="20">
        <v>0</v>
      </c>
      <c r="U7412" s="19">
        <v>7.9984000000000002</v>
      </c>
      <c r="V7412" s="20">
        <f t="shared" si="575"/>
        <v>0.08</v>
      </c>
      <c r="W7412" s="17">
        <f t="shared" si="576"/>
        <v>2014</v>
      </c>
      <c r="X7412" t="str">
        <f t="shared" si="577"/>
        <v>Jul-2014</v>
      </c>
      <c r="Y7412" s="17">
        <f t="shared" si="578"/>
        <v>1</v>
      </c>
      <c r="Z7412" t="str">
        <f t="shared" si="579"/>
        <v>0% (No Discount)</v>
      </c>
      <c r="AA7412" s="17">
        <f>IF(COUNTIF($B$2:B7412,B7412)=1,1,0)</f>
        <v>1</v>
      </c>
      <c r="AB7412" s="17">
        <f>IF(COUNTIF($F$2:F7412,F7412)=1,1,0)</f>
        <v>0</v>
      </c>
    </row>
    <row r="7413" spans="1:28" x14ac:dyDescent="0.2">
      <c r="A7413" s="17">
        <v>7412</v>
      </c>
      <c r="B7413" t="s">
        <v>9504</v>
      </c>
      <c r="C7413" s="18">
        <v>42885</v>
      </c>
      <c r="D7413" s="18">
        <v>42889</v>
      </c>
      <c r="E7413" t="s">
        <v>77</v>
      </c>
      <c r="F7413" t="s">
        <v>3799</v>
      </c>
      <c r="G7413" t="s">
        <v>3800</v>
      </c>
      <c r="H7413" t="s">
        <v>129</v>
      </c>
      <c r="I7413" t="s">
        <v>54</v>
      </c>
      <c r="J7413" t="s">
        <v>4314</v>
      </c>
      <c r="K7413" t="s">
        <v>447</v>
      </c>
      <c r="L7413">
        <v>97224</v>
      </c>
      <c r="M7413" t="s">
        <v>71</v>
      </c>
      <c r="N7413" t="s">
        <v>7090</v>
      </c>
      <c r="O7413" t="s">
        <v>98</v>
      </c>
      <c r="P7413" t="s">
        <v>99</v>
      </c>
      <c r="Q7413" t="s">
        <v>7091</v>
      </c>
      <c r="R7413" s="19">
        <v>156.792</v>
      </c>
      <c r="S7413" s="17">
        <v>1</v>
      </c>
      <c r="T7413" s="20">
        <v>0.2</v>
      </c>
      <c r="U7413" s="19">
        <v>17.639099999999999</v>
      </c>
      <c r="V7413" s="20">
        <f t="shared" si="575"/>
        <v>0.11249999999999999</v>
      </c>
      <c r="W7413" s="17">
        <f t="shared" si="576"/>
        <v>2017</v>
      </c>
      <c r="X7413" t="str">
        <f t="shared" si="577"/>
        <v>May-2017</v>
      </c>
      <c r="Y7413" s="17">
        <f t="shared" si="578"/>
        <v>4</v>
      </c>
      <c r="Z7413" t="str">
        <f t="shared" si="579"/>
        <v>11-20%</v>
      </c>
      <c r="AA7413" s="17">
        <f>IF(COUNTIF($B$2:B7413,B7413)=1,1,0)</f>
        <v>1</v>
      </c>
      <c r="AB7413" s="17">
        <f>IF(COUNTIF($F$2:F7413,F7413)=1,1,0)</f>
        <v>0</v>
      </c>
    </row>
    <row r="7414" spans="1:28" x14ac:dyDescent="0.2">
      <c r="A7414" s="17">
        <v>7413</v>
      </c>
      <c r="B7414" t="s">
        <v>9504</v>
      </c>
      <c r="C7414" s="18">
        <v>42885</v>
      </c>
      <c r="D7414" s="18">
        <v>42889</v>
      </c>
      <c r="E7414" t="s">
        <v>77</v>
      </c>
      <c r="F7414" t="s">
        <v>3799</v>
      </c>
      <c r="G7414" t="s">
        <v>3800</v>
      </c>
      <c r="H7414" t="s">
        <v>129</v>
      </c>
      <c r="I7414" t="s">
        <v>54</v>
      </c>
      <c r="J7414" t="s">
        <v>4314</v>
      </c>
      <c r="K7414" t="s">
        <v>447</v>
      </c>
      <c r="L7414">
        <v>97224</v>
      </c>
      <c r="M7414" t="s">
        <v>71</v>
      </c>
      <c r="N7414" t="s">
        <v>782</v>
      </c>
      <c r="O7414" t="s">
        <v>98</v>
      </c>
      <c r="P7414" t="s">
        <v>188</v>
      </c>
      <c r="Q7414" t="s">
        <v>783</v>
      </c>
      <c r="R7414" s="19">
        <v>35.36</v>
      </c>
      <c r="S7414" s="17">
        <v>2</v>
      </c>
      <c r="T7414" s="20">
        <v>0.2</v>
      </c>
      <c r="U7414" s="19">
        <v>-3.0939999999999999</v>
      </c>
      <c r="V7414" s="20">
        <f t="shared" si="575"/>
        <v>-8.7499999999999994E-2</v>
      </c>
      <c r="W7414" s="17">
        <f t="shared" si="576"/>
        <v>2017</v>
      </c>
      <c r="X7414" t="str">
        <f t="shared" si="577"/>
        <v>May-2017</v>
      </c>
      <c r="Y7414" s="17">
        <f t="shared" si="578"/>
        <v>4</v>
      </c>
      <c r="Z7414" t="str">
        <f t="shared" si="579"/>
        <v>11-20%</v>
      </c>
      <c r="AA7414" s="17">
        <f>IF(COUNTIF($B$2:B7414,B7414)=1,1,0)</f>
        <v>0</v>
      </c>
      <c r="AB7414" s="17">
        <f>IF(COUNTIF($F$2:F7414,F7414)=1,1,0)</f>
        <v>0</v>
      </c>
    </row>
    <row r="7415" spans="1:28" x14ac:dyDescent="0.2">
      <c r="A7415" s="17">
        <v>7414</v>
      </c>
      <c r="B7415" t="s">
        <v>9504</v>
      </c>
      <c r="C7415" s="18">
        <v>42885</v>
      </c>
      <c r="D7415" s="18">
        <v>42889</v>
      </c>
      <c r="E7415" t="s">
        <v>77</v>
      </c>
      <c r="F7415" t="s">
        <v>3799</v>
      </c>
      <c r="G7415" t="s">
        <v>3800</v>
      </c>
      <c r="H7415" t="s">
        <v>129</v>
      </c>
      <c r="I7415" t="s">
        <v>54</v>
      </c>
      <c r="J7415" t="s">
        <v>4314</v>
      </c>
      <c r="K7415" t="s">
        <v>447</v>
      </c>
      <c r="L7415">
        <v>97224</v>
      </c>
      <c r="M7415" t="s">
        <v>71</v>
      </c>
      <c r="N7415" t="s">
        <v>9057</v>
      </c>
      <c r="O7415" t="s">
        <v>59</v>
      </c>
      <c r="P7415" t="s">
        <v>92</v>
      </c>
      <c r="Q7415" t="s">
        <v>9058</v>
      </c>
      <c r="R7415" s="19">
        <v>13.592000000000001</v>
      </c>
      <c r="S7415" s="17">
        <v>1</v>
      </c>
      <c r="T7415" s="20">
        <v>0.2</v>
      </c>
      <c r="U7415" s="19">
        <v>-0.33979999999999999</v>
      </c>
      <c r="V7415" s="20">
        <f t="shared" si="575"/>
        <v>-2.4999999999999998E-2</v>
      </c>
      <c r="W7415" s="17">
        <f t="shared" si="576"/>
        <v>2017</v>
      </c>
      <c r="X7415" t="str">
        <f t="shared" si="577"/>
        <v>May-2017</v>
      </c>
      <c r="Y7415" s="17">
        <f t="shared" si="578"/>
        <v>4</v>
      </c>
      <c r="Z7415" t="str">
        <f t="shared" si="579"/>
        <v>11-20%</v>
      </c>
      <c r="AA7415" s="17">
        <f>IF(COUNTIF($B$2:B7415,B7415)=1,1,0)</f>
        <v>0</v>
      </c>
      <c r="AB7415" s="17">
        <f>IF(COUNTIF($F$2:F7415,F7415)=1,1,0)</f>
        <v>0</v>
      </c>
    </row>
    <row r="7416" spans="1:28" x14ac:dyDescent="0.2">
      <c r="A7416" s="17">
        <v>7415</v>
      </c>
      <c r="B7416" t="s">
        <v>9505</v>
      </c>
      <c r="C7416" s="18">
        <v>42442</v>
      </c>
      <c r="D7416" s="18">
        <v>42444</v>
      </c>
      <c r="E7416" t="s">
        <v>50</v>
      </c>
      <c r="F7416" t="s">
        <v>382</v>
      </c>
      <c r="G7416" t="s">
        <v>383</v>
      </c>
      <c r="H7416" t="s">
        <v>68</v>
      </c>
      <c r="I7416" t="s">
        <v>54</v>
      </c>
      <c r="J7416" t="s">
        <v>173</v>
      </c>
      <c r="K7416" t="s">
        <v>174</v>
      </c>
      <c r="L7416">
        <v>19134</v>
      </c>
      <c r="M7416" t="s">
        <v>175</v>
      </c>
      <c r="N7416" t="s">
        <v>715</v>
      </c>
      <c r="O7416" t="s">
        <v>59</v>
      </c>
      <c r="P7416" t="s">
        <v>63</v>
      </c>
      <c r="Q7416" t="s">
        <v>716</v>
      </c>
      <c r="R7416" s="19">
        <v>386.68</v>
      </c>
      <c r="S7416" s="17">
        <v>2</v>
      </c>
      <c r="T7416" s="20">
        <v>0.3</v>
      </c>
      <c r="U7416" s="19">
        <v>-5.524</v>
      </c>
      <c r="V7416" s="20">
        <f t="shared" si="575"/>
        <v>-1.4285714285714285E-2</v>
      </c>
      <c r="W7416" s="17">
        <f t="shared" si="576"/>
        <v>2016</v>
      </c>
      <c r="X7416" t="str">
        <f t="shared" si="577"/>
        <v>Mar-2016</v>
      </c>
      <c r="Y7416" s="17">
        <f t="shared" si="578"/>
        <v>2</v>
      </c>
      <c r="Z7416" t="str">
        <f t="shared" si="579"/>
        <v>21-30%</v>
      </c>
      <c r="AA7416" s="17">
        <f>IF(COUNTIF($B$2:B7416,B7416)=1,1,0)</f>
        <v>1</v>
      </c>
      <c r="AB7416" s="17">
        <f>IF(COUNTIF($F$2:F7416,F7416)=1,1,0)</f>
        <v>0</v>
      </c>
    </row>
    <row r="7417" spans="1:28" x14ac:dyDescent="0.2">
      <c r="A7417" s="17">
        <v>7416</v>
      </c>
      <c r="B7417" t="s">
        <v>9505</v>
      </c>
      <c r="C7417" s="18">
        <v>42442</v>
      </c>
      <c r="D7417" s="18">
        <v>42444</v>
      </c>
      <c r="E7417" t="s">
        <v>50</v>
      </c>
      <c r="F7417" t="s">
        <v>382</v>
      </c>
      <c r="G7417" t="s">
        <v>383</v>
      </c>
      <c r="H7417" t="s">
        <v>68</v>
      </c>
      <c r="I7417" t="s">
        <v>54</v>
      </c>
      <c r="J7417" t="s">
        <v>173</v>
      </c>
      <c r="K7417" t="s">
        <v>174</v>
      </c>
      <c r="L7417">
        <v>19134</v>
      </c>
      <c r="M7417" t="s">
        <v>175</v>
      </c>
      <c r="N7417" t="s">
        <v>6574</v>
      </c>
      <c r="O7417" t="s">
        <v>98</v>
      </c>
      <c r="P7417" t="s">
        <v>188</v>
      </c>
      <c r="Q7417" t="s">
        <v>6575</v>
      </c>
      <c r="R7417" s="19">
        <v>379.96</v>
      </c>
      <c r="S7417" s="17">
        <v>5</v>
      </c>
      <c r="T7417" s="20">
        <v>0.2</v>
      </c>
      <c r="U7417" s="19">
        <v>47.494999999999997</v>
      </c>
      <c r="V7417" s="20">
        <f t="shared" si="575"/>
        <v>0.125</v>
      </c>
      <c r="W7417" s="17">
        <f t="shared" si="576"/>
        <v>2016</v>
      </c>
      <c r="X7417" t="str">
        <f t="shared" si="577"/>
        <v>Mar-2016</v>
      </c>
      <c r="Y7417" s="17">
        <f t="shared" si="578"/>
        <v>2</v>
      </c>
      <c r="Z7417" t="str">
        <f t="shared" si="579"/>
        <v>11-20%</v>
      </c>
      <c r="AA7417" s="17">
        <f>IF(COUNTIF($B$2:B7417,B7417)=1,1,0)</f>
        <v>0</v>
      </c>
      <c r="AB7417" s="17">
        <f>IF(COUNTIF($F$2:F7417,F7417)=1,1,0)</f>
        <v>0</v>
      </c>
    </row>
    <row r="7418" spans="1:28" x14ac:dyDescent="0.2">
      <c r="A7418" s="17">
        <v>7417</v>
      </c>
      <c r="B7418" t="s">
        <v>9505</v>
      </c>
      <c r="C7418" s="18">
        <v>42442</v>
      </c>
      <c r="D7418" s="18">
        <v>42444</v>
      </c>
      <c r="E7418" t="s">
        <v>50</v>
      </c>
      <c r="F7418" t="s">
        <v>382</v>
      </c>
      <c r="G7418" t="s">
        <v>383</v>
      </c>
      <c r="H7418" t="s">
        <v>68</v>
      </c>
      <c r="I7418" t="s">
        <v>54</v>
      </c>
      <c r="J7418" t="s">
        <v>173</v>
      </c>
      <c r="K7418" t="s">
        <v>174</v>
      </c>
      <c r="L7418">
        <v>19134</v>
      </c>
      <c r="M7418" t="s">
        <v>175</v>
      </c>
      <c r="N7418" t="s">
        <v>2825</v>
      </c>
      <c r="O7418" t="s">
        <v>98</v>
      </c>
      <c r="P7418" t="s">
        <v>99</v>
      </c>
      <c r="Q7418" t="s">
        <v>2826</v>
      </c>
      <c r="R7418" s="19">
        <v>539.91</v>
      </c>
      <c r="S7418" s="17">
        <v>3</v>
      </c>
      <c r="T7418" s="20">
        <v>0.4</v>
      </c>
      <c r="U7418" s="19">
        <v>-116.98050000000001</v>
      </c>
      <c r="V7418" s="20">
        <f t="shared" si="575"/>
        <v>-0.2166666666666667</v>
      </c>
      <c r="W7418" s="17">
        <f t="shared" si="576"/>
        <v>2016</v>
      </c>
      <c r="X7418" t="str">
        <f t="shared" si="577"/>
        <v>Mar-2016</v>
      </c>
      <c r="Y7418" s="17">
        <f t="shared" si="578"/>
        <v>2</v>
      </c>
      <c r="Z7418" t="str">
        <f t="shared" si="579"/>
        <v>31-40%</v>
      </c>
      <c r="AA7418" s="17">
        <f>IF(COUNTIF($B$2:B7418,B7418)=1,1,0)</f>
        <v>0</v>
      </c>
      <c r="AB7418" s="17">
        <f>IF(COUNTIF($F$2:F7418,F7418)=1,1,0)</f>
        <v>0</v>
      </c>
    </row>
    <row r="7419" spans="1:28" x14ac:dyDescent="0.2">
      <c r="A7419" s="17">
        <v>7418</v>
      </c>
      <c r="B7419" t="s">
        <v>9505</v>
      </c>
      <c r="C7419" s="18">
        <v>42442</v>
      </c>
      <c r="D7419" s="18">
        <v>42444</v>
      </c>
      <c r="E7419" t="s">
        <v>50</v>
      </c>
      <c r="F7419" t="s">
        <v>382</v>
      </c>
      <c r="G7419" t="s">
        <v>383</v>
      </c>
      <c r="H7419" t="s">
        <v>68</v>
      </c>
      <c r="I7419" t="s">
        <v>54</v>
      </c>
      <c r="J7419" t="s">
        <v>173</v>
      </c>
      <c r="K7419" t="s">
        <v>174</v>
      </c>
      <c r="L7419">
        <v>19134</v>
      </c>
      <c r="M7419" t="s">
        <v>175</v>
      </c>
      <c r="N7419" t="s">
        <v>6686</v>
      </c>
      <c r="O7419" t="s">
        <v>73</v>
      </c>
      <c r="P7419" t="s">
        <v>117</v>
      </c>
      <c r="Q7419" t="s">
        <v>6687</v>
      </c>
      <c r="R7419" s="19">
        <v>41.24</v>
      </c>
      <c r="S7419" s="17">
        <v>5</v>
      </c>
      <c r="T7419" s="20">
        <v>0.2</v>
      </c>
      <c r="U7419" s="19">
        <v>13.9185</v>
      </c>
      <c r="V7419" s="20">
        <f t="shared" si="575"/>
        <v>0.33749999999999997</v>
      </c>
      <c r="W7419" s="17">
        <f t="shared" si="576"/>
        <v>2016</v>
      </c>
      <c r="X7419" t="str">
        <f t="shared" si="577"/>
        <v>Mar-2016</v>
      </c>
      <c r="Y7419" s="17">
        <f t="shared" si="578"/>
        <v>2</v>
      </c>
      <c r="Z7419" t="str">
        <f t="shared" si="579"/>
        <v>11-20%</v>
      </c>
      <c r="AA7419" s="17">
        <f>IF(COUNTIF($B$2:B7419,B7419)=1,1,0)</f>
        <v>0</v>
      </c>
      <c r="AB7419" s="17">
        <f>IF(COUNTIF($F$2:F7419,F7419)=1,1,0)</f>
        <v>0</v>
      </c>
    </row>
    <row r="7420" spans="1:28" x14ac:dyDescent="0.2">
      <c r="A7420" s="17">
        <v>7419</v>
      </c>
      <c r="B7420" t="s">
        <v>9505</v>
      </c>
      <c r="C7420" s="18">
        <v>42442</v>
      </c>
      <c r="D7420" s="18">
        <v>42444</v>
      </c>
      <c r="E7420" t="s">
        <v>50</v>
      </c>
      <c r="F7420" t="s">
        <v>382</v>
      </c>
      <c r="G7420" t="s">
        <v>383</v>
      </c>
      <c r="H7420" t="s">
        <v>68</v>
      </c>
      <c r="I7420" t="s">
        <v>54</v>
      </c>
      <c r="J7420" t="s">
        <v>173</v>
      </c>
      <c r="K7420" t="s">
        <v>174</v>
      </c>
      <c r="L7420">
        <v>19134</v>
      </c>
      <c r="M7420" t="s">
        <v>175</v>
      </c>
      <c r="N7420" t="s">
        <v>7024</v>
      </c>
      <c r="O7420" t="s">
        <v>73</v>
      </c>
      <c r="P7420" t="s">
        <v>102</v>
      </c>
      <c r="Q7420" t="s">
        <v>7025</v>
      </c>
      <c r="R7420" s="19">
        <v>51.896999999999998</v>
      </c>
      <c r="S7420" s="17">
        <v>1</v>
      </c>
      <c r="T7420" s="20">
        <v>0.7</v>
      </c>
      <c r="U7420" s="19">
        <v>-41.517600000000002</v>
      </c>
      <c r="V7420" s="20">
        <f t="shared" si="575"/>
        <v>-0.8</v>
      </c>
      <c r="W7420" s="17">
        <f t="shared" si="576"/>
        <v>2016</v>
      </c>
      <c r="X7420" t="str">
        <f t="shared" si="577"/>
        <v>Mar-2016</v>
      </c>
      <c r="Y7420" s="17">
        <f t="shared" si="578"/>
        <v>2</v>
      </c>
      <c r="Z7420" t="str">
        <f t="shared" si="579"/>
        <v>Over 50%</v>
      </c>
      <c r="AA7420" s="17">
        <f>IF(COUNTIF($B$2:B7420,B7420)=1,1,0)</f>
        <v>0</v>
      </c>
      <c r="AB7420" s="17">
        <f>IF(COUNTIF($F$2:F7420,F7420)=1,1,0)</f>
        <v>0</v>
      </c>
    </row>
    <row r="7421" spans="1:28" x14ac:dyDescent="0.2">
      <c r="A7421" s="17">
        <v>7420</v>
      </c>
      <c r="B7421" t="s">
        <v>9505</v>
      </c>
      <c r="C7421" s="18">
        <v>42442</v>
      </c>
      <c r="D7421" s="18">
        <v>42444</v>
      </c>
      <c r="E7421" t="s">
        <v>50</v>
      </c>
      <c r="F7421" t="s">
        <v>382</v>
      </c>
      <c r="G7421" t="s">
        <v>383</v>
      </c>
      <c r="H7421" t="s">
        <v>68</v>
      </c>
      <c r="I7421" t="s">
        <v>54</v>
      </c>
      <c r="J7421" t="s">
        <v>173</v>
      </c>
      <c r="K7421" t="s">
        <v>174</v>
      </c>
      <c r="L7421">
        <v>19134</v>
      </c>
      <c r="M7421" t="s">
        <v>175</v>
      </c>
      <c r="N7421" t="s">
        <v>3724</v>
      </c>
      <c r="O7421" t="s">
        <v>73</v>
      </c>
      <c r="P7421" t="s">
        <v>86</v>
      </c>
      <c r="Q7421" t="s">
        <v>3725</v>
      </c>
      <c r="R7421" s="19">
        <v>552.55999999999995</v>
      </c>
      <c r="S7421" s="17">
        <v>5</v>
      </c>
      <c r="T7421" s="20">
        <v>0.2</v>
      </c>
      <c r="U7421" s="19">
        <v>-138.13999999999999</v>
      </c>
      <c r="V7421" s="20">
        <f t="shared" si="575"/>
        <v>-0.25</v>
      </c>
      <c r="W7421" s="17">
        <f t="shared" si="576"/>
        <v>2016</v>
      </c>
      <c r="X7421" t="str">
        <f t="shared" si="577"/>
        <v>Mar-2016</v>
      </c>
      <c r="Y7421" s="17">
        <f t="shared" si="578"/>
        <v>2</v>
      </c>
      <c r="Z7421" t="str">
        <f t="shared" si="579"/>
        <v>11-20%</v>
      </c>
      <c r="AA7421" s="17">
        <f>IF(COUNTIF($B$2:B7421,B7421)=1,1,0)</f>
        <v>0</v>
      </c>
      <c r="AB7421" s="17">
        <f>IF(COUNTIF($F$2:F7421,F7421)=1,1,0)</f>
        <v>0</v>
      </c>
    </row>
    <row r="7422" spans="1:28" x14ac:dyDescent="0.2">
      <c r="A7422" s="17">
        <v>7421</v>
      </c>
      <c r="B7422" t="s">
        <v>9505</v>
      </c>
      <c r="C7422" s="18">
        <v>42442</v>
      </c>
      <c r="D7422" s="18">
        <v>42444</v>
      </c>
      <c r="E7422" t="s">
        <v>50</v>
      </c>
      <c r="F7422" t="s">
        <v>382</v>
      </c>
      <c r="G7422" t="s">
        <v>383</v>
      </c>
      <c r="H7422" t="s">
        <v>68</v>
      </c>
      <c r="I7422" t="s">
        <v>54</v>
      </c>
      <c r="J7422" t="s">
        <v>173</v>
      </c>
      <c r="K7422" t="s">
        <v>174</v>
      </c>
      <c r="L7422">
        <v>19134</v>
      </c>
      <c r="M7422" t="s">
        <v>175</v>
      </c>
      <c r="N7422" t="s">
        <v>4363</v>
      </c>
      <c r="O7422" t="s">
        <v>73</v>
      </c>
      <c r="P7422" t="s">
        <v>102</v>
      </c>
      <c r="Q7422" t="s">
        <v>4364</v>
      </c>
      <c r="R7422" s="19">
        <v>23.16</v>
      </c>
      <c r="S7422" s="17">
        <v>5</v>
      </c>
      <c r="T7422" s="20">
        <v>0.7</v>
      </c>
      <c r="U7422" s="19">
        <v>-15.44</v>
      </c>
      <c r="V7422" s="20">
        <f t="shared" si="575"/>
        <v>-0.66666666666666663</v>
      </c>
      <c r="W7422" s="17">
        <f t="shared" si="576"/>
        <v>2016</v>
      </c>
      <c r="X7422" t="str">
        <f t="shared" si="577"/>
        <v>Mar-2016</v>
      </c>
      <c r="Y7422" s="17">
        <f t="shared" si="578"/>
        <v>2</v>
      </c>
      <c r="Z7422" t="str">
        <f t="shared" si="579"/>
        <v>Over 50%</v>
      </c>
      <c r="AA7422" s="17">
        <f>IF(COUNTIF($B$2:B7422,B7422)=1,1,0)</f>
        <v>0</v>
      </c>
      <c r="AB7422" s="17">
        <f>IF(COUNTIF($F$2:F7422,F7422)=1,1,0)</f>
        <v>0</v>
      </c>
    </row>
    <row r="7423" spans="1:28" x14ac:dyDescent="0.2">
      <c r="A7423" s="17">
        <v>7422</v>
      </c>
      <c r="B7423" t="s">
        <v>9505</v>
      </c>
      <c r="C7423" s="18">
        <v>42442</v>
      </c>
      <c r="D7423" s="18">
        <v>42444</v>
      </c>
      <c r="E7423" t="s">
        <v>50</v>
      </c>
      <c r="F7423" t="s">
        <v>382</v>
      </c>
      <c r="G7423" t="s">
        <v>383</v>
      </c>
      <c r="H7423" t="s">
        <v>68</v>
      </c>
      <c r="I7423" t="s">
        <v>54</v>
      </c>
      <c r="J7423" t="s">
        <v>173</v>
      </c>
      <c r="K7423" t="s">
        <v>174</v>
      </c>
      <c r="L7423">
        <v>19134</v>
      </c>
      <c r="M7423" t="s">
        <v>175</v>
      </c>
      <c r="N7423" t="s">
        <v>9506</v>
      </c>
      <c r="O7423" t="s">
        <v>73</v>
      </c>
      <c r="P7423" t="s">
        <v>86</v>
      </c>
      <c r="Q7423" t="s">
        <v>9507</v>
      </c>
      <c r="R7423" s="19">
        <v>126.08</v>
      </c>
      <c r="S7423" s="17">
        <v>2</v>
      </c>
      <c r="T7423" s="20">
        <v>0.2</v>
      </c>
      <c r="U7423" s="19">
        <v>-28.367999999999999</v>
      </c>
      <c r="V7423" s="20">
        <f t="shared" si="575"/>
        <v>-0.22499999999999998</v>
      </c>
      <c r="W7423" s="17">
        <f t="shared" si="576"/>
        <v>2016</v>
      </c>
      <c r="X7423" t="str">
        <f t="shared" si="577"/>
        <v>Mar-2016</v>
      </c>
      <c r="Y7423" s="17">
        <f t="shared" si="578"/>
        <v>2</v>
      </c>
      <c r="Z7423" t="str">
        <f t="shared" si="579"/>
        <v>11-20%</v>
      </c>
      <c r="AA7423" s="17">
        <f>IF(COUNTIF($B$2:B7423,B7423)=1,1,0)</f>
        <v>0</v>
      </c>
      <c r="AB7423" s="17">
        <f>IF(COUNTIF($F$2:F7423,F7423)=1,1,0)</f>
        <v>0</v>
      </c>
    </row>
    <row r="7424" spans="1:28" x14ac:dyDescent="0.2">
      <c r="A7424" s="17">
        <v>7423</v>
      </c>
      <c r="B7424" t="s">
        <v>9505</v>
      </c>
      <c r="C7424" s="18">
        <v>42442</v>
      </c>
      <c r="D7424" s="18">
        <v>42444</v>
      </c>
      <c r="E7424" t="s">
        <v>50</v>
      </c>
      <c r="F7424" t="s">
        <v>382</v>
      </c>
      <c r="G7424" t="s">
        <v>383</v>
      </c>
      <c r="H7424" t="s">
        <v>68</v>
      </c>
      <c r="I7424" t="s">
        <v>54</v>
      </c>
      <c r="J7424" t="s">
        <v>173</v>
      </c>
      <c r="K7424" t="s">
        <v>174</v>
      </c>
      <c r="L7424">
        <v>19134</v>
      </c>
      <c r="M7424" t="s">
        <v>175</v>
      </c>
      <c r="N7424" t="s">
        <v>902</v>
      </c>
      <c r="O7424" t="s">
        <v>98</v>
      </c>
      <c r="P7424" t="s">
        <v>711</v>
      </c>
      <c r="Q7424" t="s">
        <v>6784</v>
      </c>
      <c r="R7424" s="19">
        <v>449.1</v>
      </c>
      <c r="S7424" s="17">
        <v>3</v>
      </c>
      <c r="T7424" s="20">
        <v>0.7</v>
      </c>
      <c r="U7424" s="19">
        <v>-643.71</v>
      </c>
      <c r="V7424" s="20">
        <f t="shared" si="575"/>
        <v>-1.4333333333333333</v>
      </c>
      <c r="W7424" s="17">
        <f t="shared" si="576"/>
        <v>2016</v>
      </c>
      <c r="X7424" t="str">
        <f t="shared" si="577"/>
        <v>Mar-2016</v>
      </c>
      <c r="Y7424" s="17">
        <f t="shared" si="578"/>
        <v>2</v>
      </c>
      <c r="Z7424" t="str">
        <f t="shared" si="579"/>
        <v>Over 50%</v>
      </c>
      <c r="AA7424" s="17">
        <f>IF(COUNTIF($B$2:B7424,B7424)=1,1,0)</f>
        <v>0</v>
      </c>
      <c r="AB7424" s="17">
        <f>IF(COUNTIF($F$2:F7424,F7424)=1,1,0)</f>
        <v>0</v>
      </c>
    </row>
    <row r="7425" spans="1:28" x14ac:dyDescent="0.2">
      <c r="A7425" s="17">
        <v>7424</v>
      </c>
      <c r="B7425" t="s">
        <v>9508</v>
      </c>
      <c r="C7425" s="18">
        <v>42835</v>
      </c>
      <c r="D7425" s="18">
        <v>42839</v>
      </c>
      <c r="E7425" t="s">
        <v>77</v>
      </c>
      <c r="F7425" t="s">
        <v>834</v>
      </c>
      <c r="G7425" t="s">
        <v>835</v>
      </c>
      <c r="H7425" t="s">
        <v>53</v>
      </c>
      <c r="I7425" t="s">
        <v>54</v>
      </c>
      <c r="J7425" t="s">
        <v>173</v>
      </c>
      <c r="K7425" t="s">
        <v>174</v>
      </c>
      <c r="L7425">
        <v>19143</v>
      </c>
      <c r="M7425" t="s">
        <v>175</v>
      </c>
      <c r="N7425" t="s">
        <v>5390</v>
      </c>
      <c r="O7425" t="s">
        <v>73</v>
      </c>
      <c r="P7425" t="s">
        <v>105</v>
      </c>
      <c r="Q7425" t="s">
        <v>5391</v>
      </c>
      <c r="R7425" s="19">
        <v>195.10400000000001</v>
      </c>
      <c r="S7425" s="17">
        <v>4</v>
      </c>
      <c r="T7425" s="20">
        <v>0.2</v>
      </c>
      <c r="U7425" s="19">
        <v>21.949200000000001</v>
      </c>
      <c r="V7425" s="20">
        <f t="shared" si="575"/>
        <v>0.1125</v>
      </c>
      <c r="W7425" s="17">
        <f t="shared" si="576"/>
        <v>2017</v>
      </c>
      <c r="X7425" t="str">
        <f t="shared" si="577"/>
        <v>Apr-2017</v>
      </c>
      <c r="Y7425" s="17">
        <f t="shared" si="578"/>
        <v>4</v>
      </c>
      <c r="Z7425" t="str">
        <f t="shared" si="579"/>
        <v>11-20%</v>
      </c>
      <c r="AA7425" s="17">
        <f>IF(COUNTIF($B$2:B7425,B7425)=1,1,0)</f>
        <v>1</v>
      </c>
      <c r="AB7425" s="17">
        <f>IF(COUNTIF($F$2:F7425,F7425)=1,1,0)</f>
        <v>0</v>
      </c>
    </row>
    <row r="7426" spans="1:28" x14ac:dyDescent="0.2">
      <c r="A7426" s="17">
        <v>7425</v>
      </c>
      <c r="B7426" t="s">
        <v>9508</v>
      </c>
      <c r="C7426" s="18">
        <v>42835</v>
      </c>
      <c r="D7426" s="18">
        <v>42839</v>
      </c>
      <c r="E7426" t="s">
        <v>77</v>
      </c>
      <c r="F7426" t="s">
        <v>834</v>
      </c>
      <c r="G7426" t="s">
        <v>835</v>
      </c>
      <c r="H7426" t="s">
        <v>53</v>
      </c>
      <c r="I7426" t="s">
        <v>54</v>
      </c>
      <c r="J7426" t="s">
        <v>173</v>
      </c>
      <c r="K7426" t="s">
        <v>174</v>
      </c>
      <c r="L7426">
        <v>19143</v>
      </c>
      <c r="M7426" t="s">
        <v>175</v>
      </c>
      <c r="N7426" t="s">
        <v>2662</v>
      </c>
      <c r="O7426" t="s">
        <v>59</v>
      </c>
      <c r="P7426" t="s">
        <v>92</v>
      </c>
      <c r="Q7426" t="s">
        <v>2663</v>
      </c>
      <c r="R7426" s="19">
        <v>36.671999999999997</v>
      </c>
      <c r="S7426" s="17">
        <v>3</v>
      </c>
      <c r="T7426" s="20">
        <v>0.2</v>
      </c>
      <c r="U7426" s="19">
        <v>6.4176000000000002</v>
      </c>
      <c r="V7426" s="20">
        <f t="shared" ref="V7426:V7489" si="580">IFERROR(U7426/R7426,0)</f>
        <v>0.17500000000000002</v>
      </c>
      <c r="W7426" s="17">
        <f t="shared" ref="W7426:W7489" si="581">YEAR(C7426)</f>
        <v>2017</v>
      </c>
      <c r="X7426" t="str">
        <f t="shared" ref="X7426:X7489" si="582">TEXT(C7426,"mmm-yyyy")</f>
        <v>Apr-2017</v>
      </c>
      <c r="Y7426" s="17">
        <f t="shared" ref="Y7426:Y7489" si="583">D7426-C7426</f>
        <v>4</v>
      </c>
      <c r="Z7426" t="str">
        <f t="shared" ref="Z7426:Z7489" si="584">IF(T7426=0,"0% (No Discount)",IF(T7426&lt;=0.1,"1-10%",IF(T7426&lt;=0.2,"11-20%",IF(T7426&lt;=0.3,"21-30%",IF(T7426&lt;=0.4,"31-40%",IF(T7426&lt;=0.5,"41-50%","Over 50%"))))))</f>
        <v>11-20%</v>
      </c>
      <c r="AA7426" s="17">
        <f>IF(COUNTIF($B$2:B7426,B7426)=1,1,0)</f>
        <v>0</v>
      </c>
      <c r="AB7426" s="17">
        <f>IF(COUNTIF($F$2:F7426,F7426)=1,1,0)</f>
        <v>0</v>
      </c>
    </row>
    <row r="7427" spans="1:28" x14ac:dyDescent="0.2">
      <c r="A7427" s="17">
        <v>7426</v>
      </c>
      <c r="B7427" t="s">
        <v>9509</v>
      </c>
      <c r="C7427" s="18">
        <v>42546</v>
      </c>
      <c r="D7427" s="18">
        <v>42548</v>
      </c>
      <c r="E7427" t="s">
        <v>50</v>
      </c>
      <c r="F7427" t="s">
        <v>842</v>
      </c>
      <c r="G7427" t="s">
        <v>843</v>
      </c>
      <c r="H7427" t="s">
        <v>53</v>
      </c>
      <c r="I7427" t="s">
        <v>54</v>
      </c>
      <c r="J7427" t="s">
        <v>211</v>
      </c>
      <c r="K7427" t="s">
        <v>131</v>
      </c>
      <c r="L7427">
        <v>77070</v>
      </c>
      <c r="M7427" t="s">
        <v>132</v>
      </c>
      <c r="N7427" t="s">
        <v>331</v>
      </c>
      <c r="O7427" t="s">
        <v>59</v>
      </c>
      <c r="P7427" t="s">
        <v>63</v>
      </c>
      <c r="Q7427" t="s">
        <v>332</v>
      </c>
      <c r="R7427" s="19">
        <v>85.245999999999995</v>
      </c>
      <c r="S7427" s="17">
        <v>2</v>
      </c>
      <c r="T7427" s="20">
        <v>0.3</v>
      </c>
      <c r="U7427" s="19">
        <v>-6.0890000000000004</v>
      </c>
      <c r="V7427" s="20">
        <f t="shared" si="580"/>
        <v>-7.1428571428571438E-2</v>
      </c>
      <c r="W7427" s="17">
        <f t="shared" si="581"/>
        <v>2016</v>
      </c>
      <c r="X7427" t="str">
        <f t="shared" si="582"/>
        <v>Jun-2016</v>
      </c>
      <c r="Y7427" s="17">
        <f t="shared" si="583"/>
        <v>2</v>
      </c>
      <c r="Z7427" t="str">
        <f t="shared" si="584"/>
        <v>21-30%</v>
      </c>
      <c r="AA7427" s="17">
        <f>IF(COUNTIF($B$2:B7427,B7427)=1,1,0)</f>
        <v>1</v>
      </c>
      <c r="AB7427" s="17">
        <f>IF(COUNTIF($F$2:F7427,F7427)=1,1,0)</f>
        <v>0</v>
      </c>
    </row>
    <row r="7428" spans="1:28" x14ac:dyDescent="0.2">
      <c r="A7428" s="17">
        <v>7427</v>
      </c>
      <c r="B7428" t="s">
        <v>9509</v>
      </c>
      <c r="C7428" s="18">
        <v>42546</v>
      </c>
      <c r="D7428" s="18">
        <v>42548</v>
      </c>
      <c r="E7428" t="s">
        <v>50</v>
      </c>
      <c r="F7428" t="s">
        <v>842</v>
      </c>
      <c r="G7428" t="s">
        <v>843</v>
      </c>
      <c r="H7428" t="s">
        <v>53</v>
      </c>
      <c r="I7428" t="s">
        <v>54</v>
      </c>
      <c r="J7428" t="s">
        <v>211</v>
      </c>
      <c r="K7428" t="s">
        <v>131</v>
      </c>
      <c r="L7428">
        <v>77070</v>
      </c>
      <c r="M7428" t="s">
        <v>132</v>
      </c>
      <c r="N7428" t="s">
        <v>6644</v>
      </c>
      <c r="O7428" t="s">
        <v>59</v>
      </c>
      <c r="P7428" t="s">
        <v>92</v>
      </c>
      <c r="Q7428" t="s">
        <v>6645</v>
      </c>
      <c r="R7428" s="19">
        <v>32.712000000000003</v>
      </c>
      <c r="S7428" s="17">
        <v>2</v>
      </c>
      <c r="T7428" s="20">
        <v>0.6</v>
      </c>
      <c r="U7428" s="19">
        <v>-26.169599999999999</v>
      </c>
      <c r="V7428" s="20">
        <f t="shared" si="580"/>
        <v>-0.79999999999999993</v>
      </c>
      <c r="W7428" s="17">
        <f t="shared" si="581"/>
        <v>2016</v>
      </c>
      <c r="X7428" t="str">
        <f t="shared" si="582"/>
        <v>Jun-2016</v>
      </c>
      <c r="Y7428" s="17">
        <f t="shared" si="583"/>
        <v>2</v>
      </c>
      <c r="Z7428" t="str">
        <f t="shared" si="584"/>
        <v>Over 50%</v>
      </c>
      <c r="AA7428" s="17">
        <f>IF(COUNTIF($B$2:B7428,B7428)=1,1,0)</f>
        <v>0</v>
      </c>
      <c r="AB7428" s="17">
        <f>IF(COUNTIF($F$2:F7428,F7428)=1,1,0)</f>
        <v>0</v>
      </c>
    </row>
    <row r="7429" spans="1:28" x14ac:dyDescent="0.2">
      <c r="A7429" s="17">
        <v>7428</v>
      </c>
      <c r="B7429" t="s">
        <v>9510</v>
      </c>
      <c r="C7429" s="18">
        <v>41715</v>
      </c>
      <c r="D7429" s="18">
        <v>41719</v>
      </c>
      <c r="E7429" t="s">
        <v>77</v>
      </c>
      <c r="F7429" t="s">
        <v>8763</v>
      </c>
      <c r="G7429" t="s">
        <v>8764</v>
      </c>
      <c r="H7429" t="s">
        <v>68</v>
      </c>
      <c r="I7429" t="s">
        <v>54</v>
      </c>
      <c r="J7429" t="s">
        <v>355</v>
      </c>
      <c r="K7429" t="s">
        <v>1519</v>
      </c>
      <c r="L7429">
        <v>39212</v>
      </c>
      <c r="M7429" t="s">
        <v>57</v>
      </c>
      <c r="N7429" t="s">
        <v>2109</v>
      </c>
      <c r="O7429" t="s">
        <v>73</v>
      </c>
      <c r="P7429" t="s">
        <v>102</v>
      </c>
      <c r="Q7429" t="s">
        <v>2110</v>
      </c>
      <c r="R7429" s="19">
        <v>11.43</v>
      </c>
      <c r="S7429" s="17">
        <v>3</v>
      </c>
      <c r="T7429" s="20">
        <v>0</v>
      </c>
      <c r="U7429" s="19">
        <v>5.3720999999999997</v>
      </c>
      <c r="V7429" s="20">
        <f t="shared" si="580"/>
        <v>0.47</v>
      </c>
      <c r="W7429" s="17">
        <f t="shared" si="581"/>
        <v>2014</v>
      </c>
      <c r="X7429" t="str">
        <f t="shared" si="582"/>
        <v>Mar-2014</v>
      </c>
      <c r="Y7429" s="17">
        <f t="shared" si="583"/>
        <v>4</v>
      </c>
      <c r="Z7429" t="str">
        <f t="shared" si="584"/>
        <v>0% (No Discount)</v>
      </c>
      <c r="AA7429" s="17">
        <f>IF(COUNTIF($B$2:B7429,B7429)=1,1,0)</f>
        <v>1</v>
      </c>
      <c r="AB7429" s="17">
        <f>IF(COUNTIF($F$2:F7429,F7429)=1,1,0)</f>
        <v>0</v>
      </c>
    </row>
    <row r="7430" spans="1:28" x14ac:dyDescent="0.2">
      <c r="A7430" s="17">
        <v>7429</v>
      </c>
      <c r="B7430" t="s">
        <v>9510</v>
      </c>
      <c r="C7430" s="18">
        <v>41715</v>
      </c>
      <c r="D7430" s="18">
        <v>41719</v>
      </c>
      <c r="E7430" t="s">
        <v>77</v>
      </c>
      <c r="F7430" t="s">
        <v>8763</v>
      </c>
      <c r="G7430" t="s">
        <v>8764</v>
      </c>
      <c r="H7430" t="s">
        <v>68</v>
      </c>
      <c r="I7430" t="s">
        <v>54</v>
      </c>
      <c r="J7430" t="s">
        <v>355</v>
      </c>
      <c r="K7430" t="s">
        <v>1519</v>
      </c>
      <c r="L7430">
        <v>39212</v>
      </c>
      <c r="M7430" t="s">
        <v>57</v>
      </c>
      <c r="N7430" t="s">
        <v>1366</v>
      </c>
      <c r="O7430" t="s">
        <v>73</v>
      </c>
      <c r="P7430" t="s">
        <v>102</v>
      </c>
      <c r="Q7430" t="s">
        <v>1367</v>
      </c>
      <c r="R7430" s="19">
        <v>30.44</v>
      </c>
      <c r="S7430" s="17">
        <v>2</v>
      </c>
      <c r="T7430" s="20">
        <v>0</v>
      </c>
      <c r="U7430" s="19">
        <v>14.9156</v>
      </c>
      <c r="V7430" s="20">
        <f t="shared" si="580"/>
        <v>0.49</v>
      </c>
      <c r="W7430" s="17">
        <f t="shared" si="581"/>
        <v>2014</v>
      </c>
      <c r="X7430" t="str">
        <f t="shared" si="582"/>
        <v>Mar-2014</v>
      </c>
      <c r="Y7430" s="17">
        <f t="shared" si="583"/>
        <v>4</v>
      </c>
      <c r="Z7430" t="str">
        <f t="shared" si="584"/>
        <v>0% (No Discount)</v>
      </c>
      <c r="AA7430" s="17">
        <f>IF(COUNTIF($B$2:B7430,B7430)=1,1,0)</f>
        <v>0</v>
      </c>
      <c r="AB7430" s="17">
        <f>IF(COUNTIF($F$2:F7430,F7430)=1,1,0)</f>
        <v>0</v>
      </c>
    </row>
    <row r="7431" spans="1:28" x14ac:dyDescent="0.2">
      <c r="A7431" s="17">
        <v>7430</v>
      </c>
      <c r="B7431" t="s">
        <v>9510</v>
      </c>
      <c r="C7431" s="18">
        <v>41715</v>
      </c>
      <c r="D7431" s="18">
        <v>41719</v>
      </c>
      <c r="E7431" t="s">
        <v>77</v>
      </c>
      <c r="F7431" t="s">
        <v>8763</v>
      </c>
      <c r="G7431" t="s">
        <v>8764</v>
      </c>
      <c r="H7431" t="s">
        <v>68</v>
      </c>
      <c r="I7431" t="s">
        <v>54</v>
      </c>
      <c r="J7431" t="s">
        <v>355</v>
      </c>
      <c r="K7431" t="s">
        <v>1519</v>
      </c>
      <c r="L7431">
        <v>39212</v>
      </c>
      <c r="M7431" t="s">
        <v>57</v>
      </c>
      <c r="N7431" t="s">
        <v>947</v>
      </c>
      <c r="O7431" t="s">
        <v>73</v>
      </c>
      <c r="P7431" t="s">
        <v>117</v>
      </c>
      <c r="Q7431" t="s">
        <v>948</v>
      </c>
      <c r="R7431" s="19">
        <v>12.96</v>
      </c>
      <c r="S7431" s="17">
        <v>2</v>
      </c>
      <c r="T7431" s="20">
        <v>0</v>
      </c>
      <c r="U7431" s="19">
        <v>6.3503999999999996</v>
      </c>
      <c r="V7431" s="20">
        <f t="shared" si="580"/>
        <v>0.48999999999999994</v>
      </c>
      <c r="W7431" s="17">
        <f t="shared" si="581"/>
        <v>2014</v>
      </c>
      <c r="X7431" t="str">
        <f t="shared" si="582"/>
        <v>Mar-2014</v>
      </c>
      <c r="Y7431" s="17">
        <f t="shared" si="583"/>
        <v>4</v>
      </c>
      <c r="Z7431" t="str">
        <f t="shared" si="584"/>
        <v>0% (No Discount)</v>
      </c>
      <c r="AA7431" s="17">
        <f>IF(COUNTIF($B$2:B7431,B7431)=1,1,0)</f>
        <v>0</v>
      </c>
      <c r="AB7431" s="17">
        <f>IF(COUNTIF($F$2:F7431,F7431)=1,1,0)</f>
        <v>0</v>
      </c>
    </row>
    <row r="7432" spans="1:28" x14ac:dyDescent="0.2">
      <c r="A7432" s="17">
        <v>7431</v>
      </c>
      <c r="B7432" t="s">
        <v>9510</v>
      </c>
      <c r="C7432" s="18">
        <v>41715</v>
      </c>
      <c r="D7432" s="18">
        <v>41719</v>
      </c>
      <c r="E7432" t="s">
        <v>77</v>
      </c>
      <c r="F7432" t="s">
        <v>8763</v>
      </c>
      <c r="G7432" t="s">
        <v>8764</v>
      </c>
      <c r="H7432" t="s">
        <v>68</v>
      </c>
      <c r="I7432" t="s">
        <v>54</v>
      </c>
      <c r="J7432" t="s">
        <v>355</v>
      </c>
      <c r="K7432" t="s">
        <v>1519</v>
      </c>
      <c r="L7432">
        <v>39212</v>
      </c>
      <c r="M7432" t="s">
        <v>57</v>
      </c>
      <c r="N7432" t="s">
        <v>8202</v>
      </c>
      <c r="O7432" t="s">
        <v>73</v>
      </c>
      <c r="P7432" t="s">
        <v>117</v>
      </c>
      <c r="Q7432" t="s">
        <v>8203</v>
      </c>
      <c r="R7432" s="19">
        <v>16</v>
      </c>
      <c r="S7432" s="17">
        <v>4</v>
      </c>
      <c r="T7432" s="20">
        <v>0</v>
      </c>
      <c r="U7432" s="19">
        <v>7.68</v>
      </c>
      <c r="V7432" s="20">
        <f t="shared" si="580"/>
        <v>0.48</v>
      </c>
      <c r="W7432" s="17">
        <f t="shared" si="581"/>
        <v>2014</v>
      </c>
      <c r="X7432" t="str">
        <f t="shared" si="582"/>
        <v>Mar-2014</v>
      </c>
      <c r="Y7432" s="17">
        <f t="shared" si="583"/>
        <v>4</v>
      </c>
      <c r="Z7432" t="str">
        <f t="shared" si="584"/>
        <v>0% (No Discount)</v>
      </c>
      <c r="AA7432" s="17">
        <f>IF(COUNTIF($B$2:B7432,B7432)=1,1,0)</f>
        <v>0</v>
      </c>
      <c r="AB7432" s="17">
        <f>IF(COUNTIF($F$2:F7432,F7432)=1,1,0)</f>
        <v>0</v>
      </c>
    </row>
    <row r="7433" spans="1:28" x14ac:dyDescent="0.2">
      <c r="A7433" s="17">
        <v>7432</v>
      </c>
      <c r="B7433" t="s">
        <v>9510</v>
      </c>
      <c r="C7433" s="18">
        <v>41715</v>
      </c>
      <c r="D7433" s="18">
        <v>41719</v>
      </c>
      <c r="E7433" t="s">
        <v>77</v>
      </c>
      <c r="F7433" t="s">
        <v>8763</v>
      </c>
      <c r="G7433" t="s">
        <v>8764</v>
      </c>
      <c r="H7433" t="s">
        <v>68</v>
      </c>
      <c r="I7433" t="s">
        <v>54</v>
      </c>
      <c r="J7433" t="s">
        <v>355</v>
      </c>
      <c r="K7433" t="s">
        <v>1519</v>
      </c>
      <c r="L7433">
        <v>39212</v>
      </c>
      <c r="M7433" t="s">
        <v>57</v>
      </c>
      <c r="N7433" t="s">
        <v>3655</v>
      </c>
      <c r="O7433" t="s">
        <v>73</v>
      </c>
      <c r="P7433" t="s">
        <v>105</v>
      </c>
      <c r="Q7433" t="s">
        <v>3656</v>
      </c>
      <c r="R7433" s="19">
        <v>32.67</v>
      </c>
      <c r="S7433" s="17">
        <v>3</v>
      </c>
      <c r="T7433" s="20">
        <v>0</v>
      </c>
      <c r="U7433" s="19">
        <v>8.4941999999999993</v>
      </c>
      <c r="V7433" s="20">
        <f t="shared" si="580"/>
        <v>0.25999999999999995</v>
      </c>
      <c r="W7433" s="17">
        <f t="shared" si="581"/>
        <v>2014</v>
      </c>
      <c r="X7433" t="str">
        <f t="shared" si="582"/>
        <v>Mar-2014</v>
      </c>
      <c r="Y7433" s="17">
        <f t="shared" si="583"/>
        <v>4</v>
      </c>
      <c r="Z7433" t="str">
        <f t="shared" si="584"/>
        <v>0% (No Discount)</v>
      </c>
      <c r="AA7433" s="17">
        <f>IF(COUNTIF($B$2:B7433,B7433)=1,1,0)</f>
        <v>0</v>
      </c>
      <c r="AB7433" s="17">
        <f>IF(COUNTIF($F$2:F7433,F7433)=1,1,0)</f>
        <v>0</v>
      </c>
    </row>
    <row r="7434" spans="1:28" x14ac:dyDescent="0.2">
      <c r="A7434" s="17">
        <v>7433</v>
      </c>
      <c r="B7434" t="s">
        <v>9511</v>
      </c>
      <c r="C7434" s="18">
        <v>41860</v>
      </c>
      <c r="D7434" s="18">
        <v>41864</v>
      </c>
      <c r="E7434" t="s">
        <v>77</v>
      </c>
      <c r="F7434" t="s">
        <v>7453</v>
      </c>
      <c r="G7434" t="s">
        <v>7454</v>
      </c>
      <c r="H7434" t="s">
        <v>53</v>
      </c>
      <c r="I7434" t="s">
        <v>54</v>
      </c>
      <c r="J7434" t="s">
        <v>571</v>
      </c>
      <c r="K7434" t="s">
        <v>337</v>
      </c>
      <c r="L7434">
        <v>85023</v>
      </c>
      <c r="M7434" t="s">
        <v>71</v>
      </c>
      <c r="N7434" t="s">
        <v>3173</v>
      </c>
      <c r="O7434" t="s">
        <v>73</v>
      </c>
      <c r="P7434" t="s">
        <v>296</v>
      </c>
      <c r="Q7434" t="s">
        <v>3174</v>
      </c>
      <c r="R7434" s="19">
        <v>4.4640000000000004</v>
      </c>
      <c r="S7434" s="17">
        <v>3</v>
      </c>
      <c r="T7434" s="20">
        <v>0.2</v>
      </c>
      <c r="U7434" s="19">
        <v>-0.9486</v>
      </c>
      <c r="V7434" s="20">
        <f t="shared" si="580"/>
        <v>-0.21249999999999997</v>
      </c>
      <c r="W7434" s="17">
        <f t="shared" si="581"/>
        <v>2014</v>
      </c>
      <c r="X7434" t="str">
        <f t="shared" si="582"/>
        <v>Aug-2014</v>
      </c>
      <c r="Y7434" s="17">
        <f t="shared" si="583"/>
        <v>4</v>
      </c>
      <c r="Z7434" t="str">
        <f t="shared" si="584"/>
        <v>11-20%</v>
      </c>
      <c r="AA7434" s="17">
        <f>IF(COUNTIF($B$2:B7434,B7434)=1,1,0)</f>
        <v>1</v>
      </c>
      <c r="AB7434" s="17">
        <f>IF(COUNTIF($F$2:F7434,F7434)=1,1,0)</f>
        <v>0</v>
      </c>
    </row>
    <row r="7435" spans="1:28" x14ac:dyDescent="0.2">
      <c r="A7435" s="17">
        <v>7434</v>
      </c>
      <c r="B7435" t="s">
        <v>9511</v>
      </c>
      <c r="C7435" s="18">
        <v>41860</v>
      </c>
      <c r="D7435" s="18">
        <v>41864</v>
      </c>
      <c r="E7435" t="s">
        <v>77</v>
      </c>
      <c r="F7435" t="s">
        <v>7453</v>
      </c>
      <c r="G7435" t="s">
        <v>7454</v>
      </c>
      <c r="H7435" t="s">
        <v>53</v>
      </c>
      <c r="I7435" t="s">
        <v>54</v>
      </c>
      <c r="J7435" t="s">
        <v>571</v>
      </c>
      <c r="K7435" t="s">
        <v>337</v>
      </c>
      <c r="L7435">
        <v>85023</v>
      </c>
      <c r="M7435" t="s">
        <v>71</v>
      </c>
      <c r="N7435" t="s">
        <v>3160</v>
      </c>
      <c r="O7435" t="s">
        <v>73</v>
      </c>
      <c r="P7435" t="s">
        <v>102</v>
      </c>
      <c r="Q7435" t="s">
        <v>3161</v>
      </c>
      <c r="R7435" s="19">
        <v>9.3450000000000006</v>
      </c>
      <c r="S7435" s="17">
        <v>5</v>
      </c>
      <c r="T7435" s="20">
        <v>0.7</v>
      </c>
      <c r="U7435" s="19">
        <v>-6.5415000000000001</v>
      </c>
      <c r="V7435" s="20">
        <f t="shared" si="580"/>
        <v>-0.7</v>
      </c>
      <c r="W7435" s="17">
        <f t="shared" si="581"/>
        <v>2014</v>
      </c>
      <c r="X7435" t="str">
        <f t="shared" si="582"/>
        <v>Aug-2014</v>
      </c>
      <c r="Y7435" s="17">
        <f t="shared" si="583"/>
        <v>4</v>
      </c>
      <c r="Z7435" t="str">
        <f t="shared" si="584"/>
        <v>Over 50%</v>
      </c>
      <c r="AA7435" s="17">
        <f>IF(COUNTIF($B$2:B7435,B7435)=1,1,0)</f>
        <v>0</v>
      </c>
      <c r="AB7435" s="17">
        <f>IF(COUNTIF($F$2:F7435,F7435)=1,1,0)</f>
        <v>0</v>
      </c>
    </row>
    <row r="7436" spans="1:28" x14ac:dyDescent="0.2">
      <c r="A7436" s="17">
        <v>7435</v>
      </c>
      <c r="B7436" t="s">
        <v>9512</v>
      </c>
      <c r="C7436" s="18">
        <v>42211</v>
      </c>
      <c r="D7436" s="18">
        <v>42216</v>
      </c>
      <c r="E7436" t="s">
        <v>77</v>
      </c>
      <c r="F7436" t="s">
        <v>1414</v>
      </c>
      <c r="G7436" t="s">
        <v>1415</v>
      </c>
      <c r="H7436" t="s">
        <v>68</v>
      </c>
      <c r="I7436" t="s">
        <v>54</v>
      </c>
      <c r="J7436" t="s">
        <v>8861</v>
      </c>
      <c r="K7436" t="s">
        <v>70</v>
      </c>
      <c r="L7436">
        <v>93030</v>
      </c>
      <c r="M7436" t="s">
        <v>71</v>
      </c>
      <c r="N7436" t="s">
        <v>2109</v>
      </c>
      <c r="O7436" t="s">
        <v>73</v>
      </c>
      <c r="P7436" t="s">
        <v>102</v>
      </c>
      <c r="Q7436" t="s">
        <v>2110</v>
      </c>
      <c r="R7436" s="19">
        <v>9.1440000000000001</v>
      </c>
      <c r="S7436" s="17">
        <v>3</v>
      </c>
      <c r="T7436" s="20">
        <v>0.2</v>
      </c>
      <c r="U7436" s="19">
        <v>3.0861000000000001</v>
      </c>
      <c r="V7436" s="20">
        <f t="shared" si="580"/>
        <v>0.33750000000000002</v>
      </c>
      <c r="W7436" s="17">
        <f t="shared" si="581"/>
        <v>2015</v>
      </c>
      <c r="X7436" t="str">
        <f t="shared" si="582"/>
        <v>Jul-2015</v>
      </c>
      <c r="Y7436" s="17">
        <f t="shared" si="583"/>
        <v>5</v>
      </c>
      <c r="Z7436" t="str">
        <f t="shared" si="584"/>
        <v>11-20%</v>
      </c>
      <c r="AA7436" s="17">
        <f>IF(COUNTIF($B$2:B7436,B7436)=1,1,0)</f>
        <v>1</v>
      </c>
      <c r="AB7436" s="17">
        <f>IF(COUNTIF($F$2:F7436,F7436)=1,1,0)</f>
        <v>0</v>
      </c>
    </row>
    <row r="7437" spans="1:28" x14ac:dyDescent="0.2">
      <c r="A7437" s="17">
        <v>7436</v>
      </c>
      <c r="B7437" t="s">
        <v>9512</v>
      </c>
      <c r="C7437" s="18">
        <v>42211</v>
      </c>
      <c r="D7437" s="18">
        <v>42216</v>
      </c>
      <c r="E7437" t="s">
        <v>77</v>
      </c>
      <c r="F7437" t="s">
        <v>1414</v>
      </c>
      <c r="G7437" t="s">
        <v>1415</v>
      </c>
      <c r="H7437" t="s">
        <v>68</v>
      </c>
      <c r="I7437" t="s">
        <v>54</v>
      </c>
      <c r="J7437" t="s">
        <v>8861</v>
      </c>
      <c r="K7437" t="s">
        <v>70</v>
      </c>
      <c r="L7437">
        <v>93030</v>
      </c>
      <c r="M7437" t="s">
        <v>71</v>
      </c>
      <c r="N7437" t="s">
        <v>1253</v>
      </c>
      <c r="O7437" t="s">
        <v>73</v>
      </c>
      <c r="P7437" t="s">
        <v>102</v>
      </c>
      <c r="Q7437" t="s">
        <v>1254</v>
      </c>
      <c r="R7437" s="19">
        <v>23.135999999999999</v>
      </c>
      <c r="S7437" s="17">
        <v>6</v>
      </c>
      <c r="T7437" s="20">
        <v>0.2</v>
      </c>
      <c r="U7437" s="19">
        <v>8.3867999999999991</v>
      </c>
      <c r="V7437" s="20">
        <f t="shared" si="580"/>
        <v>0.36249999999999999</v>
      </c>
      <c r="W7437" s="17">
        <f t="shared" si="581"/>
        <v>2015</v>
      </c>
      <c r="X7437" t="str">
        <f t="shared" si="582"/>
        <v>Jul-2015</v>
      </c>
      <c r="Y7437" s="17">
        <f t="shared" si="583"/>
        <v>5</v>
      </c>
      <c r="Z7437" t="str">
        <f t="shared" si="584"/>
        <v>11-20%</v>
      </c>
      <c r="AA7437" s="17">
        <f>IF(COUNTIF($B$2:B7437,B7437)=1,1,0)</f>
        <v>0</v>
      </c>
      <c r="AB7437" s="17">
        <f>IF(COUNTIF($F$2:F7437,F7437)=1,1,0)</f>
        <v>0</v>
      </c>
    </row>
    <row r="7438" spans="1:28" x14ac:dyDescent="0.2">
      <c r="A7438" s="17">
        <v>7437</v>
      </c>
      <c r="B7438" t="s">
        <v>9512</v>
      </c>
      <c r="C7438" s="18">
        <v>42211</v>
      </c>
      <c r="D7438" s="18">
        <v>42216</v>
      </c>
      <c r="E7438" t="s">
        <v>77</v>
      </c>
      <c r="F7438" t="s">
        <v>1414</v>
      </c>
      <c r="G7438" t="s">
        <v>1415</v>
      </c>
      <c r="H7438" t="s">
        <v>68</v>
      </c>
      <c r="I7438" t="s">
        <v>54</v>
      </c>
      <c r="J7438" t="s">
        <v>8861</v>
      </c>
      <c r="K7438" t="s">
        <v>70</v>
      </c>
      <c r="L7438">
        <v>93030</v>
      </c>
      <c r="M7438" t="s">
        <v>71</v>
      </c>
      <c r="N7438" t="s">
        <v>4705</v>
      </c>
      <c r="O7438" t="s">
        <v>73</v>
      </c>
      <c r="P7438" t="s">
        <v>95</v>
      </c>
      <c r="Q7438" t="s">
        <v>4706</v>
      </c>
      <c r="R7438" s="19">
        <v>99.2</v>
      </c>
      <c r="S7438" s="17">
        <v>5</v>
      </c>
      <c r="T7438" s="20">
        <v>0</v>
      </c>
      <c r="U7438" s="19">
        <v>25.792000000000002</v>
      </c>
      <c r="V7438" s="20">
        <f t="shared" si="580"/>
        <v>0.26</v>
      </c>
      <c r="W7438" s="17">
        <f t="shared" si="581"/>
        <v>2015</v>
      </c>
      <c r="X7438" t="str">
        <f t="shared" si="582"/>
        <v>Jul-2015</v>
      </c>
      <c r="Y7438" s="17">
        <f t="shared" si="583"/>
        <v>5</v>
      </c>
      <c r="Z7438" t="str">
        <f t="shared" si="584"/>
        <v>0% (No Discount)</v>
      </c>
      <c r="AA7438" s="17">
        <f>IF(COUNTIF($B$2:B7438,B7438)=1,1,0)</f>
        <v>0</v>
      </c>
      <c r="AB7438" s="17">
        <f>IF(COUNTIF($F$2:F7438,F7438)=1,1,0)</f>
        <v>0</v>
      </c>
    </row>
    <row r="7439" spans="1:28" x14ac:dyDescent="0.2">
      <c r="A7439" s="17">
        <v>7438</v>
      </c>
      <c r="B7439" t="s">
        <v>9513</v>
      </c>
      <c r="C7439" s="18">
        <v>41685</v>
      </c>
      <c r="D7439" s="18">
        <v>41689</v>
      </c>
      <c r="E7439" t="s">
        <v>77</v>
      </c>
      <c r="F7439" t="s">
        <v>2442</v>
      </c>
      <c r="G7439" t="s">
        <v>2443</v>
      </c>
      <c r="H7439" t="s">
        <v>68</v>
      </c>
      <c r="I7439" t="s">
        <v>54</v>
      </c>
      <c r="J7439" t="s">
        <v>122</v>
      </c>
      <c r="K7439" t="s">
        <v>123</v>
      </c>
      <c r="L7439">
        <v>98105</v>
      </c>
      <c r="M7439" t="s">
        <v>71</v>
      </c>
      <c r="N7439" t="s">
        <v>3460</v>
      </c>
      <c r="O7439" t="s">
        <v>73</v>
      </c>
      <c r="P7439" t="s">
        <v>102</v>
      </c>
      <c r="Q7439" t="s">
        <v>3461</v>
      </c>
      <c r="R7439" s="19">
        <v>21.36</v>
      </c>
      <c r="S7439" s="17">
        <v>5</v>
      </c>
      <c r="T7439" s="20">
        <v>0.2</v>
      </c>
      <c r="U7439" s="19">
        <v>7.2089999999999996</v>
      </c>
      <c r="V7439" s="20">
        <f t="shared" si="580"/>
        <v>0.33749999999999997</v>
      </c>
      <c r="W7439" s="17">
        <f t="shared" si="581"/>
        <v>2014</v>
      </c>
      <c r="X7439" t="str">
        <f t="shared" si="582"/>
        <v>Feb-2014</v>
      </c>
      <c r="Y7439" s="17">
        <f t="shared" si="583"/>
        <v>4</v>
      </c>
      <c r="Z7439" t="str">
        <f t="shared" si="584"/>
        <v>11-20%</v>
      </c>
      <c r="AA7439" s="17">
        <f>IF(COUNTIF($B$2:B7439,B7439)=1,1,0)</f>
        <v>1</v>
      </c>
      <c r="AB7439" s="17">
        <f>IF(COUNTIF($F$2:F7439,F7439)=1,1,0)</f>
        <v>0</v>
      </c>
    </row>
    <row r="7440" spans="1:28" x14ac:dyDescent="0.2">
      <c r="A7440" s="17">
        <v>7439</v>
      </c>
      <c r="B7440" t="s">
        <v>9514</v>
      </c>
      <c r="C7440" s="18">
        <v>42087</v>
      </c>
      <c r="D7440" s="18">
        <v>42090</v>
      </c>
      <c r="E7440" t="s">
        <v>50</v>
      </c>
      <c r="F7440" t="s">
        <v>3701</v>
      </c>
      <c r="G7440" t="s">
        <v>3702</v>
      </c>
      <c r="H7440" t="s">
        <v>68</v>
      </c>
      <c r="I7440" t="s">
        <v>54</v>
      </c>
      <c r="J7440" t="s">
        <v>7202</v>
      </c>
      <c r="K7440" t="s">
        <v>123</v>
      </c>
      <c r="L7440">
        <v>98042</v>
      </c>
      <c r="M7440" t="s">
        <v>71</v>
      </c>
      <c r="N7440" t="s">
        <v>6066</v>
      </c>
      <c r="O7440" t="s">
        <v>59</v>
      </c>
      <c r="P7440" t="s">
        <v>92</v>
      </c>
      <c r="Q7440" t="s">
        <v>6067</v>
      </c>
      <c r="R7440" s="19">
        <v>46.9</v>
      </c>
      <c r="S7440" s="17">
        <v>5</v>
      </c>
      <c r="T7440" s="20">
        <v>0</v>
      </c>
      <c r="U7440" s="19">
        <v>13.132</v>
      </c>
      <c r="V7440" s="20">
        <f t="shared" si="580"/>
        <v>0.28000000000000003</v>
      </c>
      <c r="W7440" s="17">
        <f t="shared" si="581"/>
        <v>2015</v>
      </c>
      <c r="X7440" t="str">
        <f t="shared" si="582"/>
        <v>Mar-2015</v>
      </c>
      <c r="Y7440" s="17">
        <f t="shared" si="583"/>
        <v>3</v>
      </c>
      <c r="Z7440" t="str">
        <f t="shared" si="584"/>
        <v>0% (No Discount)</v>
      </c>
      <c r="AA7440" s="17">
        <f>IF(COUNTIF($B$2:B7440,B7440)=1,1,0)</f>
        <v>1</v>
      </c>
      <c r="AB7440" s="17">
        <f>IF(COUNTIF($F$2:F7440,F7440)=1,1,0)</f>
        <v>0</v>
      </c>
    </row>
    <row r="7441" spans="1:28" x14ac:dyDescent="0.2">
      <c r="A7441" s="17">
        <v>7440</v>
      </c>
      <c r="B7441" t="s">
        <v>9515</v>
      </c>
      <c r="C7441" s="18">
        <v>42980</v>
      </c>
      <c r="D7441" s="18">
        <v>42984</v>
      </c>
      <c r="E7441" t="s">
        <v>77</v>
      </c>
      <c r="F7441" t="s">
        <v>4604</v>
      </c>
      <c r="G7441" t="s">
        <v>4605</v>
      </c>
      <c r="H7441" t="s">
        <v>53</v>
      </c>
      <c r="I7441" t="s">
        <v>54</v>
      </c>
      <c r="J7441" t="s">
        <v>69</v>
      </c>
      <c r="K7441" t="s">
        <v>70</v>
      </c>
      <c r="L7441">
        <v>90049</v>
      </c>
      <c r="M7441" t="s">
        <v>71</v>
      </c>
      <c r="N7441" t="s">
        <v>2389</v>
      </c>
      <c r="O7441" t="s">
        <v>73</v>
      </c>
      <c r="P7441" t="s">
        <v>102</v>
      </c>
      <c r="Q7441" t="s">
        <v>2390</v>
      </c>
      <c r="R7441" s="19">
        <v>18.72</v>
      </c>
      <c r="S7441" s="17">
        <v>5</v>
      </c>
      <c r="T7441" s="20">
        <v>0.2</v>
      </c>
      <c r="U7441" s="19">
        <v>6.5519999999999996</v>
      </c>
      <c r="V7441" s="20">
        <f t="shared" si="580"/>
        <v>0.35</v>
      </c>
      <c r="W7441" s="17">
        <f t="shared" si="581"/>
        <v>2017</v>
      </c>
      <c r="X7441" t="str">
        <f t="shared" si="582"/>
        <v>Sep-2017</v>
      </c>
      <c r="Y7441" s="17">
        <f t="shared" si="583"/>
        <v>4</v>
      </c>
      <c r="Z7441" t="str">
        <f t="shared" si="584"/>
        <v>11-20%</v>
      </c>
      <c r="AA7441" s="17">
        <f>IF(COUNTIF($B$2:B7441,B7441)=1,1,0)</f>
        <v>1</v>
      </c>
      <c r="AB7441" s="17">
        <f>IF(COUNTIF($F$2:F7441,F7441)=1,1,0)</f>
        <v>0</v>
      </c>
    </row>
    <row r="7442" spans="1:28" x14ac:dyDescent="0.2">
      <c r="A7442" s="17">
        <v>7441</v>
      </c>
      <c r="B7442" t="s">
        <v>9515</v>
      </c>
      <c r="C7442" s="18">
        <v>42980</v>
      </c>
      <c r="D7442" s="18">
        <v>42984</v>
      </c>
      <c r="E7442" t="s">
        <v>77</v>
      </c>
      <c r="F7442" t="s">
        <v>4604</v>
      </c>
      <c r="G7442" t="s">
        <v>4605</v>
      </c>
      <c r="H7442" t="s">
        <v>53</v>
      </c>
      <c r="I7442" t="s">
        <v>54</v>
      </c>
      <c r="J7442" t="s">
        <v>69</v>
      </c>
      <c r="K7442" t="s">
        <v>70</v>
      </c>
      <c r="L7442">
        <v>90049</v>
      </c>
      <c r="M7442" t="s">
        <v>71</v>
      </c>
      <c r="N7442" t="s">
        <v>4491</v>
      </c>
      <c r="O7442" t="s">
        <v>59</v>
      </c>
      <c r="P7442" t="s">
        <v>83</v>
      </c>
      <c r="Q7442" t="s">
        <v>4492</v>
      </c>
      <c r="R7442" s="19">
        <v>236.52799999999999</v>
      </c>
      <c r="S7442" s="17">
        <v>2</v>
      </c>
      <c r="T7442" s="20">
        <v>0.2</v>
      </c>
      <c r="U7442" s="19">
        <v>-2.9565999999999999</v>
      </c>
      <c r="V7442" s="20">
        <f t="shared" si="580"/>
        <v>-1.2500000000000001E-2</v>
      </c>
      <c r="W7442" s="17">
        <f t="shared" si="581"/>
        <v>2017</v>
      </c>
      <c r="X7442" t="str">
        <f t="shared" si="582"/>
        <v>Sep-2017</v>
      </c>
      <c r="Y7442" s="17">
        <f t="shared" si="583"/>
        <v>4</v>
      </c>
      <c r="Z7442" t="str">
        <f t="shared" si="584"/>
        <v>11-20%</v>
      </c>
      <c r="AA7442" s="17">
        <f>IF(COUNTIF($B$2:B7442,B7442)=1,1,0)</f>
        <v>0</v>
      </c>
      <c r="AB7442" s="17">
        <f>IF(COUNTIF($F$2:F7442,F7442)=1,1,0)</f>
        <v>0</v>
      </c>
    </row>
    <row r="7443" spans="1:28" x14ac:dyDescent="0.2">
      <c r="A7443" s="17">
        <v>7442</v>
      </c>
      <c r="B7443" t="s">
        <v>9516</v>
      </c>
      <c r="C7443" s="18">
        <v>42324</v>
      </c>
      <c r="D7443" s="18">
        <v>42326</v>
      </c>
      <c r="E7443" t="s">
        <v>215</v>
      </c>
      <c r="F7443" t="s">
        <v>1680</v>
      </c>
      <c r="G7443" t="s">
        <v>1681</v>
      </c>
      <c r="H7443" t="s">
        <v>68</v>
      </c>
      <c r="I7443" t="s">
        <v>54</v>
      </c>
      <c r="J7443" t="s">
        <v>977</v>
      </c>
      <c r="K7443" t="s">
        <v>70</v>
      </c>
      <c r="L7443">
        <v>92105</v>
      </c>
      <c r="M7443" t="s">
        <v>71</v>
      </c>
      <c r="N7443" t="s">
        <v>737</v>
      </c>
      <c r="O7443" t="s">
        <v>73</v>
      </c>
      <c r="P7443" t="s">
        <v>74</v>
      </c>
      <c r="Q7443" t="s">
        <v>738</v>
      </c>
      <c r="R7443" s="19">
        <v>18.899999999999999</v>
      </c>
      <c r="S7443" s="17">
        <v>3</v>
      </c>
      <c r="T7443" s="20">
        <v>0</v>
      </c>
      <c r="U7443" s="19">
        <v>8.6940000000000008</v>
      </c>
      <c r="V7443" s="20">
        <f t="shared" si="580"/>
        <v>0.46000000000000008</v>
      </c>
      <c r="W7443" s="17">
        <f t="shared" si="581"/>
        <v>2015</v>
      </c>
      <c r="X7443" t="str">
        <f t="shared" si="582"/>
        <v>Nov-2015</v>
      </c>
      <c r="Y7443" s="17">
        <f t="shared" si="583"/>
        <v>2</v>
      </c>
      <c r="Z7443" t="str">
        <f t="shared" si="584"/>
        <v>0% (No Discount)</v>
      </c>
      <c r="AA7443" s="17">
        <f>IF(COUNTIF($B$2:B7443,B7443)=1,1,0)</f>
        <v>1</v>
      </c>
      <c r="AB7443" s="17">
        <f>IF(COUNTIF($F$2:F7443,F7443)=1,1,0)</f>
        <v>0</v>
      </c>
    </row>
    <row r="7444" spans="1:28" x14ac:dyDescent="0.2">
      <c r="A7444" s="17">
        <v>7443</v>
      </c>
      <c r="B7444" t="s">
        <v>9517</v>
      </c>
      <c r="C7444" s="18">
        <v>41982</v>
      </c>
      <c r="D7444" s="18">
        <v>41984</v>
      </c>
      <c r="E7444" t="s">
        <v>215</v>
      </c>
      <c r="F7444" t="s">
        <v>9029</v>
      </c>
      <c r="G7444" t="s">
        <v>9030</v>
      </c>
      <c r="H7444" t="s">
        <v>68</v>
      </c>
      <c r="I7444" t="s">
        <v>54</v>
      </c>
      <c r="J7444" t="s">
        <v>3187</v>
      </c>
      <c r="K7444" t="s">
        <v>131</v>
      </c>
      <c r="L7444">
        <v>78521</v>
      </c>
      <c r="M7444" t="s">
        <v>132</v>
      </c>
      <c r="N7444" t="s">
        <v>595</v>
      </c>
      <c r="O7444" t="s">
        <v>73</v>
      </c>
      <c r="P7444" t="s">
        <v>117</v>
      </c>
      <c r="Q7444" t="s">
        <v>596</v>
      </c>
      <c r="R7444" s="19">
        <v>10.688000000000001</v>
      </c>
      <c r="S7444" s="17">
        <v>2</v>
      </c>
      <c r="T7444" s="20">
        <v>0.2</v>
      </c>
      <c r="U7444" s="19">
        <v>3.7408000000000001</v>
      </c>
      <c r="V7444" s="20">
        <f t="shared" si="580"/>
        <v>0.35</v>
      </c>
      <c r="W7444" s="17">
        <f t="shared" si="581"/>
        <v>2014</v>
      </c>
      <c r="X7444" t="str">
        <f t="shared" si="582"/>
        <v>Dec-2014</v>
      </c>
      <c r="Y7444" s="17">
        <f t="shared" si="583"/>
        <v>2</v>
      </c>
      <c r="Z7444" t="str">
        <f t="shared" si="584"/>
        <v>11-20%</v>
      </c>
      <c r="AA7444" s="17">
        <f>IF(COUNTIF($B$2:B7444,B7444)=1,1,0)</f>
        <v>1</v>
      </c>
      <c r="AB7444" s="17">
        <f>IF(COUNTIF($F$2:F7444,F7444)=1,1,0)</f>
        <v>0</v>
      </c>
    </row>
    <row r="7445" spans="1:28" x14ac:dyDescent="0.2">
      <c r="A7445" s="17">
        <v>7444</v>
      </c>
      <c r="B7445" t="s">
        <v>9517</v>
      </c>
      <c r="C7445" s="18">
        <v>41982</v>
      </c>
      <c r="D7445" s="18">
        <v>41984</v>
      </c>
      <c r="E7445" t="s">
        <v>215</v>
      </c>
      <c r="F7445" t="s">
        <v>9029</v>
      </c>
      <c r="G7445" t="s">
        <v>9030</v>
      </c>
      <c r="H7445" t="s">
        <v>68</v>
      </c>
      <c r="I7445" t="s">
        <v>54</v>
      </c>
      <c r="J7445" t="s">
        <v>3187</v>
      </c>
      <c r="K7445" t="s">
        <v>131</v>
      </c>
      <c r="L7445">
        <v>78521</v>
      </c>
      <c r="M7445" t="s">
        <v>132</v>
      </c>
      <c r="N7445" t="s">
        <v>2352</v>
      </c>
      <c r="O7445" t="s">
        <v>73</v>
      </c>
      <c r="P7445" t="s">
        <v>86</v>
      </c>
      <c r="Q7445" t="s">
        <v>2353</v>
      </c>
      <c r="R7445" s="19">
        <v>237.096</v>
      </c>
      <c r="S7445" s="17">
        <v>3</v>
      </c>
      <c r="T7445" s="20">
        <v>0.2</v>
      </c>
      <c r="U7445" s="19">
        <v>20.745899999999999</v>
      </c>
      <c r="V7445" s="20">
        <f t="shared" si="580"/>
        <v>8.7499999999999994E-2</v>
      </c>
      <c r="W7445" s="17">
        <f t="shared" si="581"/>
        <v>2014</v>
      </c>
      <c r="X7445" t="str">
        <f t="shared" si="582"/>
        <v>Dec-2014</v>
      </c>
      <c r="Y7445" s="17">
        <f t="shared" si="583"/>
        <v>2</v>
      </c>
      <c r="Z7445" t="str">
        <f t="shared" si="584"/>
        <v>11-20%</v>
      </c>
      <c r="AA7445" s="17">
        <f>IF(COUNTIF($B$2:B7445,B7445)=1,1,0)</f>
        <v>0</v>
      </c>
      <c r="AB7445" s="17">
        <f>IF(COUNTIF($F$2:F7445,F7445)=1,1,0)</f>
        <v>0</v>
      </c>
    </row>
    <row r="7446" spans="1:28" x14ac:dyDescent="0.2">
      <c r="A7446" s="17">
        <v>7445</v>
      </c>
      <c r="B7446" t="s">
        <v>9518</v>
      </c>
      <c r="C7446" s="18">
        <v>42769</v>
      </c>
      <c r="D7446" s="18">
        <v>42773</v>
      </c>
      <c r="E7446" t="s">
        <v>50</v>
      </c>
      <c r="F7446" t="s">
        <v>2345</v>
      </c>
      <c r="G7446" t="s">
        <v>2346</v>
      </c>
      <c r="H7446" t="s">
        <v>129</v>
      </c>
      <c r="I7446" t="s">
        <v>54</v>
      </c>
      <c r="J7446" t="s">
        <v>330</v>
      </c>
      <c r="K7446" t="s">
        <v>238</v>
      </c>
      <c r="L7446">
        <v>60610</v>
      </c>
      <c r="M7446" t="s">
        <v>132</v>
      </c>
      <c r="N7446" t="s">
        <v>3086</v>
      </c>
      <c r="O7446" t="s">
        <v>73</v>
      </c>
      <c r="P7446" t="s">
        <v>117</v>
      </c>
      <c r="Q7446" t="s">
        <v>3087</v>
      </c>
      <c r="R7446" s="19">
        <v>5.1840000000000002</v>
      </c>
      <c r="S7446" s="17">
        <v>1</v>
      </c>
      <c r="T7446" s="20">
        <v>0.2</v>
      </c>
      <c r="U7446" s="19">
        <v>1.8144</v>
      </c>
      <c r="V7446" s="20">
        <f t="shared" si="580"/>
        <v>0.35</v>
      </c>
      <c r="W7446" s="17">
        <f t="shared" si="581"/>
        <v>2017</v>
      </c>
      <c r="X7446" t="str">
        <f t="shared" si="582"/>
        <v>Feb-2017</v>
      </c>
      <c r="Y7446" s="17">
        <f t="shared" si="583"/>
        <v>4</v>
      </c>
      <c r="Z7446" t="str">
        <f t="shared" si="584"/>
        <v>11-20%</v>
      </c>
      <c r="AA7446" s="17">
        <f>IF(COUNTIF($B$2:B7446,B7446)=1,1,0)</f>
        <v>1</v>
      </c>
      <c r="AB7446" s="17">
        <f>IF(COUNTIF($F$2:F7446,F7446)=1,1,0)</f>
        <v>0</v>
      </c>
    </row>
    <row r="7447" spans="1:28" x14ac:dyDescent="0.2">
      <c r="A7447" s="17">
        <v>7446</v>
      </c>
      <c r="B7447" t="s">
        <v>9518</v>
      </c>
      <c r="C7447" s="18">
        <v>42769</v>
      </c>
      <c r="D7447" s="18">
        <v>42773</v>
      </c>
      <c r="E7447" t="s">
        <v>50</v>
      </c>
      <c r="F7447" t="s">
        <v>2345</v>
      </c>
      <c r="G7447" t="s">
        <v>2346</v>
      </c>
      <c r="H7447" t="s">
        <v>129</v>
      </c>
      <c r="I7447" t="s">
        <v>54</v>
      </c>
      <c r="J7447" t="s">
        <v>330</v>
      </c>
      <c r="K7447" t="s">
        <v>238</v>
      </c>
      <c r="L7447">
        <v>60610</v>
      </c>
      <c r="M7447" t="s">
        <v>132</v>
      </c>
      <c r="N7447" t="s">
        <v>6571</v>
      </c>
      <c r="O7447" t="s">
        <v>73</v>
      </c>
      <c r="P7447" t="s">
        <v>117</v>
      </c>
      <c r="Q7447" t="s">
        <v>6572</v>
      </c>
      <c r="R7447" s="19">
        <v>65.584000000000003</v>
      </c>
      <c r="S7447" s="17">
        <v>2</v>
      </c>
      <c r="T7447" s="20">
        <v>0.2</v>
      </c>
      <c r="U7447" s="19">
        <v>23.7742</v>
      </c>
      <c r="V7447" s="20">
        <f t="shared" si="580"/>
        <v>0.36249999999999999</v>
      </c>
      <c r="W7447" s="17">
        <f t="shared" si="581"/>
        <v>2017</v>
      </c>
      <c r="X7447" t="str">
        <f t="shared" si="582"/>
        <v>Feb-2017</v>
      </c>
      <c r="Y7447" s="17">
        <f t="shared" si="583"/>
        <v>4</v>
      </c>
      <c r="Z7447" t="str">
        <f t="shared" si="584"/>
        <v>11-20%</v>
      </c>
      <c r="AA7447" s="17">
        <f>IF(COUNTIF($B$2:B7447,B7447)=1,1,0)</f>
        <v>0</v>
      </c>
      <c r="AB7447" s="17">
        <f>IF(COUNTIF($F$2:F7447,F7447)=1,1,0)</f>
        <v>0</v>
      </c>
    </row>
    <row r="7448" spans="1:28" x14ac:dyDescent="0.2">
      <c r="A7448" s="17">
        <v>7447</v>
      </c>
      <c r="B7448" t="s">
        <v>9518</v>
      </c>
      <c r="C7448" s="18">
        <v>42769</v>
      </c>
      <c r="D7448" s="18">
        <v>42773</v>
      </c>
      <c r="E7448" t="s">
        <v>50</v>
      </c>
      <c r="F7448" t="s">
        <v>2345</v>
      </c>
      <c r="G7448" t="s">
        <v>2346</v>
      </c>
      <c r="H7448" t="s">
        <v>129</v>
      </c>
      <c r="I7448" t="s">
        <v>54</v>
      </c>
      <c r="J7448" t="s">
        <v>330</v>
      </c>
      <c r="K7448" t="s">
        <v>238</v>
      </c>
      <c r="L7448">
        <v>60610</v>
      </c>
      <c r="M7448" t="s">
        <v>132</v>
      </c>
      <c r="N7448" t="s">
        <v>5247</v>
      </c>
      <c r="O7448" t="s">
        <v>59</v>
      </c>
      <c r="P7448" t="s">
        <v>92</v>
      </c>
      <c r="Q7448" t="s">
        <v>5248</v>
      </c>
      <c r="R7448" s="19">
        <v>22.2</v>
      </c>
      <c r="S7448" s="17">
        <v>1</v>
      </c>
      <c r="T7448" s="20">
        <v>0.6</v>
      </c>
      <c r="U7448" s="19">
        <v>-26.085000000000001</v>
      </c>
      <c r="V7448" s="20">
        <f t="shared" si="580"/>
        <v>-1.175</v>
      </c>
      <c r="W7448" s="17">
        <f t="shared" si="581"/>
        <v>2017</v>
      </c>
      <c r="X7448" t="str">
        <f t="shared" si="582"/>
        <v>Feb-2017</v>
      </c>
      <c r="Y7448" s="17">
        <f t="shared" si="583"/>
        <v>4</v>
      </c>
      <c r="Z7448" t="str">
        <f t="shared" si="584"/>
        <v>Over 50%</v>
      </c>
      <c r="AA7448" s="17">
        <f>IF(COUNTIF($B$2:B7448,B7448)=1,1,0)</f>
        <v>0</v>
      </c>
      <c r="AB7448" s="17">
        <f>IF(COUNTIF($F$2:F7448,F7448)=1,1,0)</f>
        <v>0</v>
      </c>
    </row>
    <row r="7449" spans="1:28" x14ac:dyDescent="0.2">
      <c r="A7449" s="17">
        <v>7448</v>
      </c>
      <c r="B7449" t="s">
        <v>9518</v>
      </c>
      <c r="C7449" s="18">
        <v>42769</v>
      </c>
      <c r="D7449" s="18">
        <v>42773</v>
      </c>
      <c r="E7449" t="s">
        <v>50</v>
      </c>
      <c r="F7449" t="s">
        <v>2345</v>
      </c>
      <c r="G7449" t="s">
        <v>2346</v>
      </c>
      <c r="H7449" t="s">
        <v>129</v>
      </c>
      <c r="I7449" t="s">
        <v>54</v>
      </c>
      <c r="J7449" t="s">
        <v>330</v>
      </c>
      <c r="K7449" t="s">
        <v>238</v>
      </c>
      <c r="L7449">
        <v>60610</v>
      </c>
      <c r="M7449" t="s">
        <v>132</v>
      </c>
      <c r="N7449" t="s">
        <v>3855</v>
      </c>
      <c r="O7449" t="s">
        <v>73</v>
      </c>
      <c r="P7449" t="s">
        <v>117</v>
      </c>
      <c r="Q7449" t="s">
        <v>3856</v>
      </c>
      <c r="R7449" s="19">
        <v>419.4</v>
      </c>
      <c r="S7449" s="17">
        <v>5</v>
      </c>
      <c r="T7449" s="20">
        <v>0.2</v>
      </c>
      <c r="U7449" s="19">
        <v>146.79</v>
      </c>
      <c r="V7449" s="20">
        <f t="shared" si="580"/>
        <v>0.35</v>
      </c>
      <c r="W7449" s="17">
        <f t="shared" si="581"/>
        <v>2017</v>
      </c>
      <c r="X7449" t="str">
        <f t="shared" si="582"/>
        <v>Feb-2017</v>
      </c>
      <c r="Y7449" s="17">
        <f t="shared" si="583"/>
        <v>4</v>
      </c>
      <c r="Z7449" t="str">
        <f t="shared" si="584"/>
        <v>11-20%</v>
      </c>
      <c r="AA7449" s="17">
        <f>IF(COUNTIF($B$2:B7449,B7449)=1,1,0)</f>
        <v>0</v>
      </c>
      <c r="AB7449" s="17">
        <f>IF(COUNTIF($F$2:F7449,F7449)=1,1,0)</f>
        <v>0</v>
      </c>
    </row>
    <row r="7450" spans="1:28" x14ac:dyDescent="0.2">
      <c r="A7450" s="17">
        <v>7449</v>
      </c>
      <c r="B7450" t="s">
        <v>9519</v>
      </c>
      <c r="C7450" s="18">
        <v>43050</v>
      </c>
      <c r="D7450" s="18">
        <v>43053</v>
      </c>
      <c r="E7450" t="s">
        <v>215</v>
      </c>
      <c r="F7450" t="s">
        <v>6020</v>
      </c>
      <c r="G7450" t="s">
        <v>6021</v>
      </c>
      <c r="H7450" t="s">
        <v>53</v>
      </c>
      <c r="I7450" t="s">
        <v>54</v>
      </c>
      <c r="J7450" t="s">
        <v>5173</v>
      </c>
      <c r="K7450" t="s">
        <v>362</v>
      </c>
      <c r="L7450">
        <v>37918</v>
      </c>
      <c r="M7450" t="s">
        <v>57</v>
      </c>
      <c r="N7450" t="s">
        <v>2542</v>
      </c>
      <c r="O7450" t="s">
        <v>59</v>
      </c>
      <c r="P7450" t="s">
        <v>92</v>
      </c>
      <c r="Q7450" t="s">
        <v>2543</v>
      </c>
      <c r="R7450" s="19">
        <v>88.92</v>
      </c>
      <c r="S7450" s="17">
        <v>5</v>
      </c>
      <c r="T7450" s="20">
        <v>0.2</v>
      </c>
      <c r="U7450" s="19">
        <v>14.4495</v>
      </c>
      <c r="V7450" s="20">
        <f t="shared" si="580"/>
        <v>0.16250000000000001</v>
      </c>
      <c r="W7450" s="17">
        <f t="shared" si="581"/>
        <v>2017</v>
      </c>
      <c r="X7450" t="str">
        <f t="shared" si="582"/>
        <v>Nov-2017</v>
      </c>
      <c r="Y7450" s="17">
        <f t="shared" si="583"/>
        <v>3</v>
      </c>
      <c r="Z7450" t="str">
        <f t="shared" si="584"/>
        <v>11-20%</v>
      </c>
      <c r="AA7450" s="17">
        <f>IF(COUNTIF($B$2:B7450,B7450)=1,1,0)</f>
        <v>1</v>
      </c>
      <c r="AB7450" s="17">
        <f>IF(COUNTIF($F$2:F7450,F7450)=1,1,0)</f>
        <v>0</v>
      </c>
    </row>
    <row r="7451" spans="1:28" x14ac:dyDescent="0.2">
      <c r="A7451" s="17">
        <v>7450</v>
      </c>
      <c r="B7451" t="s">
        <v>9520</v>
      </c>
      <c r="C7451" s="18">
        <v>42995</v>
      </c>
      <c r="D7451" s="18">
        <v>43000</v>
      </c>
      <c r="E7451" t="s">
        <v>50</v>
      </c>
      <c r="F7451" t="s">
        <v>2690</v>
      </c>
      <c r="G7451" t="s">
        <v>2691</v>
      </c>
      <c r="H7451" t="s">
        <v>129</v>
      </c>
      <c r="I7451" t="s">
        <v>54</v>
      </c>
      <c r="J7451" t="s">
        <v>211</v>
      </c>
      <c r="K7451" t="s">
        <v>131</v>
      </c>
      <c r="L7451">
        <v>77036</v>
      </c>
      <c r="M7451" t="s">
        <v>132</v>
      </c>
      <c r="N7451" t="s">
        <v>499</v>
      </c>
      <c r="O7451" t="s">
        <v>73</v>
      </c>
      <c r="P7451" t="s">
        <v>95</v>
      </c>
      <c r="Q7451" t="s">
        <v>500</v>
      </c>
      <c r="R7451" s="19">
        <v>9.9120000000000008</v>
      </c>
      <c r="S7451" s="17">
        <v>3</v>
      </c>
      <c r="T7451" s="20">
        <v>0.2</v>
      </c>
      <c r="U7451" s="19">
        <v>3.2214</v>
      </c>
      <c r="V7451" s="20">
        <f t="shared" si="580"/>
        <v>0.32499999999999996</v>
      </c>
      <c r="W7451" s="17">
        <f t="shared" si="581"/>
        <v>2017</v>
      </c>
      <c r="X7451" t="str">
        <f t="shared" si="582"/>
        <v>Sep-2017</v>
      </c>
      <c r="Y7451" s="17">
        <f t="shared" si="583"/>
        <v>5</v>
      </c>
      <c r="Z7451" t="str">
        <f t="shared" si="584"/>
        <v>11-20%</v>
      </c>
      <c r="AA7451" s="17">
        <f>IF(COUNTIF($B$2:B7451,B7451)=1,1,0)</f>
        <v>1</v>
      </c>
      <c r="AB7451" s="17">
        <f>IF(COUNTIF($F$2:F7451,F7451)=1,1,0)</f>
        <v>0</v>
      </c>
    </row>
    <row r="7452" spans="1:28" x14ac:dyDescent="0.2">
      <c r="A7452" s="17">
        <v>7451</v>
      </c>
      <c r="B7452" t="s">
        <v>9520</v>
      </c>
      <c r="C7452" s="18">
        <v>42995</v>
      </c>
      <c r="D7452" s="18">
        <v>43000</v>
      </c>
      <c r="E7452" t="s">
        <v>50</v>
      </c>
      <c r="F7452" t="s">
        <v>2690</v>
      </c>
      <c r="G7452" t="s">
        <v>2691</v>
      </c>
      <c r="H7452" t="s">
        <v>129</v>
      </c>
      <c r="I7452" t="s">
        <v>54</v>
      </c>
      <c r="J7452" t="s">
        <v>211</v>
      </c>
      <c r="K7452" t="s">
        <v>131</v>
      </c>
      <c r="L7452">
        <v>77036</v>
      </c>
      <c r="M7452" t="s">
        <v>132</v>
      </c>
      <c r="N7452" t="s">
        <v>4875</v>
      </c>
      <c r="O7452" t="s">
        <v>59</v>
      </c>
      <c r="P7452" t="s">
        <v>63</v>
      </c>
      <c r="Q7452" t="s">
        <v>4876</v>
      </c>
      <c r="R7452" s="19">
        <v>318.43</v>
      </c>
      <c r="S7452" s="17">
        <v>5</v>
      </c>
      <c r="T7452" s="20">
        <v>0.3</v>
      </c>
      <c r="U7452" s="19">
        <v>-77.332999999999998</v>
      </c>
      <c r="V7452" s="20">
        <f t="shared" si="580"/>
        <v>-0.24285714285714285</v>
      </c>
      <c r="W7452" s="17">
        <f t="shared" si="581"/>
        <v>2017</v>
      </c>
      <c r="X7452" t="str">
        <f t="shared" si="582"/>
        <v>Sep-2017</v>
      </c>
      <c r="Y7452" s="17">
        <f t="shared" si="583"/>
        <v>5</v>
      </c>
      <c r="Z7452" t="str">
        <f t="shared" si="584"/>
        <v>21-30%</v>
      </c>
      <c r="AA7452" s="17">
        <f>IF(COUNTIF($B$2:B7452,B7452)=1,1,0)</f>
        <v>0</v>
      </c>
      <c r="AB7452" s="17">
        <f>IF(COUNTIF($F$2:F7452,F7452)=1,1,0)</f>
        <v>0</v>
      </c>
    </row>
    <row r="7453" spans="1:28" x14ac:dyDescent="0.2">
      <c r="A7453" s="17">
        <v>7452</v>
      </c>
      <c r="B7453" t="s">
        <v>9520</v>
      </c>
      <c r="C7453" s="18">
        <v>42995</v>
      </c>
      <c r="D7453" s="18">
        <v>43000</v>
      </c>
      <c r="E7453" t="s">
        <v>50</v>
      </c>
      <c r="F7453" t="s">
        <v>2690</v>
      </c>
      <c r="G7453" t="s">
        <v>2691</v>
      </c>
      <c r="H7453" t="s">
        <v>129</v>
      </c>
      <c r="I7453" t="s">
        <v>54</v>
      </c>
      <c r="J7453" t="s">
        <v>211</v>
      </c>
      <c r="K7453" t="s">
        <v>131</v>
      </c>
      <c r="L7453">
        <v>77036</v>
      </c>
      <c r="M7453" t="s">
        <v>132</v>
      </c>
      <c r="N7453" t="s">
        <v>1324</v>
      </c>
      <c r="O7453" t="s">
        <v>73</v>
      </c>
      <c r="P7453" t="s">
        <v>102</v>
      </c>
      <c r="Q7453" t="s">
        <v>1325</v>
      </c>
      <c r="R7453" s="19">
        <v>5.8</v>
      </c>
      <c r="S7453" s="17">
        <v>5</v>
      </c>
      <c r="T7453" s="20">
        <v>0.8</v>
      </c>
      <c r="U7453" s="19">
        <v>-10.15</v>
      </c>
      <c r="V7453" s="20">
        <f t="shared" si="580"/>
        <v>-1.7500000000000002</v>
      </c>
      <c r="W7453" s="17">
        <f t="shared" si="581"/>
        <v>2017</v>
      </c>
      <c r="X7453" t="str">
        <f t="shared" si="582"/>
        <v>Sep-2017</v>
      </c>
      <c r="Y7453" s="17">
        <f t="shared" si="583"/>
        <v>5</v>
      </c>
      <c r="Z7453" t="str">
        <f t="shared" si="584"/>
        <v>Over 50%</v>
      </c>
      <c r="AA7453" s="17">
        <f>IF(COUNTIF($B$2:B7453,B7453)=1,1,0)</f>
        <v>0</v>
      </c>
      <c r="AB7453" s="17">
        <f>IF(COUNTIF($F$2:F7453,F7453)=1,1,0)</f>
        <v>0</v>
      </c>
    </row>
    <row r="7454" spans="1:28" x14ac:dyDescent="0.2">
      <c r="A7454" s="17">
        <v>7453</v>
      </c>
      <c r="B7454" t="s">
        <v>9520</v>
      </c>
      <c r="C7454" s="18">
        <v>42995</v>
      </c>
      <c r="D7454" s="18">
        <v>43000</v>
      </c>
      <c r="E7454" t="s">
        <v>50</v>
      </c>
      <c r="F7454" t="s">
        <v>2690</v>
      </c>
      <c r="G7454" t="s">
        <v>2691</v>
      </c>
      <c r="H7454" t="s">
        <v>129</v>
      </c>
      <c r="I7454" t="s">
        <v>54</v>
      </c>
      <c r="J7454" t="s">
        <v>211</v>
      </c>
      <c r="K7454" t="s">
        <v>131</v>
      </c>
      <c r="L7454">
        <v>77036</v>
      </c>
      <c r="M7454" t="s">
        <v>132</v>
      </c>
      <c r="N7454" t="s">
        <v>6679</v>
      </c>
      <c r="O7454" t="s">
        <v>98</v>
      </c>
      <c r="P7454" t="s">
        <v>99</v>
      </c>
      <c r="Q7454" t="s">
        <v>6680</v>
      </c>
      <c r="R7454" s="19">
        <v>1415.76</v>
      </c>
      <c r="S7454" s="17">
        <v>6</v>
      </c>
      <c r="T7454" s="20">
        <v>0.2</v>
      </c>
      <c r="U7454" s="19">
        <v>88.484999999999999</v>
      </c>
      <c r="V7454" s="20">
        <f t="shared" si="580"/>
        <v>6.25E-2</v>
      </c>
      <c r="W7454" s="17">
        <f t="shared" si="581"/>
        <v>2017</v>
      </c>
      <c r="X7454" t="str">
        <f t="shared" si="582"/>
        <v>Sep-2017</v>
      </c>
      <c r="Y7454" s="17">
        <f t="shared" si="583"/>
        <v>5</v>
      </c>
      <c r="Z7454" t="str">
        <f t="shared" si="584"/>
        <v>11-20%</v>
      </c>
      <c r="AA7454" s="17">
        <f>IF(COUNTIF($B$2:B7454,B7454)=1,1,0)</f>
        <v>0</v>
      </c>
      <c r="AB7454" s="17">
        <f>IF(COUNTIF($F$2:F7454,F7454)=1,1,0)</f>
        <v>0</v>
      </c>
    </row>
    <row r="7455" spans="1:28" x14ac:dyDescent="0.2">
      <c r="A7455" s="17">
        <v>7454</v>
      </c>
      <c r="B7455" t="s">
        <v>9521</v>
      </c>
      <c r="C7455" s="18">
        <v>42911</v>
      </c>
      <c r="D7455" s="18">
        <v>42917</v>
      </c>
      <c r="E7455" t="s">
        <v>77</v>
      </c>
      <c r="F7455" t="s">
        <v>2112</v>
      </c>
      <c r="G7455" t="s">
        <v>2113</v>
      </c>
      <c r="H7455" t="s">
        <v>53</v>
      </c>
      <c r="I7455" t="s">
        <v>54</v>
      </c>
      <c r="J7455" t="s">
        <v>6342</v>
      </c>
      <c r="K7455" t="s">
        <v>238</v>
      </c>
      <c r="L7455">
        <v>60440</v>
      </c>
      <c r="M7455" t="s">
        <v>132</v>
      </c>
      <c r="N7455" t="s">
        <v>3598</v>
      </c>
      <c r="O7455" t="s">
        <v>98</v>
      </c>
      <c r="P7455" t="s">
        <v>99</v>
      </c>
      <c r="Q7455" t="s">
        <v>3599</v>
      </c>
      <c r="R7455" s="19">
        <v>148.47999999999999</v>
      </c>
      <c r="S7455" s="17">
        <v>2</v>
      </c>
      <c r="T7455" s="20">
        <v>0.2</v>
      </c>
      <c r="U7455" s="19">
        <v>16.704000000000001</v>
      </c>
      <c r="V7455" s="20">
        <f t="shared" si="580"/>
        <v>0.11250000000000002</v>
      </c>
      <c r="W7455" s="17">
        <f t="shared" si="581"/>
        <v>2017</v>
      </c>
      <c r="X7455" t="str">
        <f t="shared" si="582"/>
        <v>Jun-2017</v>
      </c>
      <c r="Y7455" s="17">
        <f t="shared" si="583"/>
        <v>6</v>
      </c>
      <c r="Z7455" t="str">
        <f t="shared" si="584"/>
        <v>11-20%</v>
      </c>
      <c r="AA7455" s="17">
        <f>IF(COUNTIF($B$2:B7455,B7455)=1,1,0)</f>
        <v>1</v>
      </c>
      <c r="AB7455" s="17">
        <f>IF(COUNTIF($F$2:F7455,F7455)=1,1,0)</f>
        <v>0</v>
      </c>
    </row>
    <row r="7456" spans="1:28" x14ac:dyDescent="0.2">
      <c r="A7456" s="17">
        <v>7455</v>
      </c>
      <c r="B7456" t="s">
        <v>9522</v>
      </c>
      <c r="C7456" s="18">
        <v>42581</v>
      </c>
      <c r="D7456" s="18">
        <v>42586</v>
      </c>
      <c r="E7456" t="s">
        <v>77</v>
      </c>
      <c r="F7456" t="s">
        <v>2919</v>
      </c>
      <c r="G7456" t="s">
        <v>2920</v>
      </c>
      <c r="H7456" t="s">
        <v>53</v>
      </c>
      <c r="I7456" t="s">
        <v>54</v>
      </c>
      <c r="J7456" t="s">
        <v>330</v>
      </c>
      <c r="K7456" t="s">
        <v>238</v>
      </c>
      <c r="L7456">
        <v>60623</v>
      </c>
      <c r="M7456" t="s">
        <v>132</v>
      </c>
      <c r="N7456" t="s">
        <v>5765</v>
      </c>
      <c r="O7456" t="s">
        <v>73</v>
      </c>
      <c r="P7456" t="s">
        <v>74</v>
      </c>
      <c r="Q7456" t="s">
        <v>5766</v>
      </c>
      <c r="R7456" s="19">
        <v>9.2479999999999993</v>
      </c>
      <c r="S7456" s="17">
        <v>4</v>
      </c>
      <c r="T7456" s="20">
        <v>0.2</v>
      </c>
      <c r="U7456" s="19">
        <v>3.1212</v>
      </c>
      <c r="V7456" s="20">
        <f t="shared" si="580"/>
        <v>0.33750000000000002</v>
      </c>
      <c r="W7456" s="17">
        <f t="shared" si="581"/>
        <v>2016</v>
      </c>
      <c r="X7456" t="str">
        <f t="shared" si="582"/>
        <v>Jul-2016</v>
      </c>
      <c r="Y7456" s="17">
        <f t="shared" si="583"/>
        <v>5</v>
      </c>
      <c r="Z7456" t="str">
        <f t="shared" si="584"/>
        <v>11-20%</v>
      </c>
      <c r="AA7456" s="17">
        <f>IF(COUNTIF($B$2:B7456,B7456)=1,1,0)</f>
        <v>1</v>
      </c>
      <c r="AB7456" s="17">
        <f>IF(COUNTIF($F$2:F7456,F7456)=1,1,0)</f>
        <v>0</v>
      </c>
    </row>
    <row r="7457" spans="1:28" x14ac:dyDescent="0.2">
      <c r="A7457" s="17">
        <v>7456</v>
      </c>
      <c r="B7457" t="s">
        <v>9522</v>
      </c>
      <c r="C7457" s="18">
        <v>42581</v>
      </c>
      <c r="D7457" s="18">
        <v>42586</v>
      </c>
      <c r="E7457" t="s">
        <v>77</v>
      </c>
      <c r="F7457" t="s">
        <v>2919</v>
      </c>
      <c r="G7457" t="s">
        <v>2920</v>
      </c>
      <c r="H7457" t="s">
        <v>53</v>
      </c>
      <c r="I7457" t="s">
        <v>54</v>
      </c>
      <c r="J7457" t="s">
        <v>330</v>
      </c>
      <c r="K7457" t="s">
        <v>238</v>
      </c>
      <c r="L7457">
        <v>60623</v>
      </c>
      <c r="M7457" t="s">
        <v>132</v>
      </c>
      <c r="N7457" t="s">
        <v>1916</v>
      </c>
      <c r="O7457" t="s">
        <v>73</v>
      </c>
      <c r="P7457" t="s">
        <v>86</v>
      </c>
      <c r="Q7457" t="s">
        <v>1917</v>
      </c>
      <c r="R7457" s="19">
        <v>1036.624</v>
      </c>
      <c r="S7457" s="17">
        <v>2</v>
      </c>
      <c r="T7457" s="20">
        <v>0.2</v>
      </c>
      <c r="U7457" s="19">
        <v>51.831200000000003</v>
      </c>
      <c r="V7457" s="20">
        <f t="shared" si="580"/>
        <v>0.05</v>
      </c>
      <c r="W7457" s="17">
        <f t="shared" si="581"/>
        <v>2016</v>
      </c>
      <c r="X7457" t="str">
        <f t="shared" si="582"/>
        <v>Jul-2016</v>
      </c>
      <c r="Y7457" s="17">
        <f t="shared" si="583"/>
        <v>5</v>
      </c>
      <c r="Z7457" t="str">
        <f t="shared" si="584"/>
        <v>11-20%</v>
      </c>
      <c r="AA7457" s="17">
        <f>IF(COUNTIF($B$2:B7457,B7457)=1,1,0)</f>
        <v>0</v>
      </c>
      <c r="AB7457" s="17">
        <f>IF(COUNTIF($F$2:F7457,F7457)=1,1,0)</f>
        <v>0</v>
      </c>
    </row>
    <row r="7458" spans="1:28" x14ac:dyDescent="0.2">
      <c r="A7458" s="17">
        <v>7457</v>
      </c>
      <c r="B7458" t="s">
        <v>9523</v>
      </c>
      <c r="C7458" s="18">
        <v>42110</v>
      </c>
      <c r="D7458" s="18">
        <v>42112</v>
      </c>
      <c r="E7458" t="s">
        <v>215</v>
      </c>
      <c r="F7458" t="s">
        <v>2754</v>
      </c>
      <c r="G7458" t="s">
        <v>2755</v>
      </c>
      <c r="H7458" t="s">
        <v>53</v>
      </c>
      <c r="I7458" t="s">
        <v>54</v>
      </c>
      <c r="J7458" t="s">
        <v>2269</v>
      </c>
      <c r="K7458" t="s">
        <v>346</v>
      </c>
      <c r="L7458">
        <v>22980</v>
      </c>
      <c r="M7458" t="s">
        <v>57</v>
      </c>
      <c r="N7458" t="s">
        <v>109</v>
      </c>
      <c r="O7458" t="s">
        <v>98</v>
      </c>
      <c r="P7458" t="s">
        <v>99</v>
      </c>
      <c r="Q7458" t="s">
        <v>110</v>
      </c>
      <c r="R7458" s="19">
        <v>569.64</v>
      </c>
      <c r="S7458" s="17">
        <v>2</v>
      </c>
      <c r="T7458" s="20">
        <v>0</v>
      </c>
      <c r="U7458" s="19">
        <v>148.10640000000001</v>
      </c>
      <c r="V7458" s="20">
        <f t="shared" si="580"/>
        <v>0.26</v>
      </c>
      <c r="W7458" s="17">
        <f t="shared" si="581"/>
        <v>2015</v>
      </c>
      <c r="X7458" t="str">
        <f t="shared" si="582"/>
        <v>Apr-2015</v>
      </c>
      <c r="Y7458" s="17">
        <f t="shared" si="583"/>
        <v>2</v>
      </c>
      <c r="Z7458" t="str">
        <f t="shared" si="584"/>
        <v>0% (No Discount)</v>
      </c>
      <c r="AA7458" s="17">
        <f>IF(COUNTIF($B$2:B7458,B7458)=1,1,0)</f>
        <v>1</v>
      </c>
      <c r="AB7458" s="17">
        <f>IF(COUNTIF($F$2:F7458,F7458)=1,1,0)</f>
        <v>0</v>
      </c>
    </row>
    <row r="7459" spans="1:28" x14ac:dyDescent="0.2">
      <c r="A7459" s="17">
        <v>7458</v>
      </c>
      <c r="B7459" t="s">
        <v>9523</v>
      </c>
      <c r="C7459" s="18">
        <v>42110</v>
      </c>
      <c r="D7459" s="18">
        <v>42112</v>
      </c>
      <c r="E7459" t="s">
        <v>215</v>
      </c>
      <c r="F7459" t="s">
        <v>2754</v>
      </c>
      <c r="G7459" t="s">
        <v>2755</v>
      </c>
      <c r="H7459" t="s">
        <v>53</v>
      </c>
      <c r="I7459" t="s">
        <v>54</v>
      </c>
      <c r="J7459" t="s">
        <v>2269</v>
      </c>
      <c r="K7459" t="s">
        <v>346</v>
      </c>
      <c r="L7459">
        <v>22980</v>
      </c>
      <c r="M7459" t="s">
        <v>57</v>
      </c>
      <c r="N7459" t="s">
        <v>2474</v>
      </c>
      <c r="O7459" t="s">
        <v>73</v>
      </c>
      <c r="P7459" t="s">
        <v>102</v>
      </c>
      <c r="Q7459" t="s">
        <v>2475</v>
      </c>
      <c r="R7459" s="19">
        <v>9.14</v>
      </c>
      <c r="S7459" s="17">
        <v>1</v>
      </c>
      <c r="T7459" s="20">
        <v>0</v>
      </c>
      <c r="U7459" s="19">
        <v>4.57</v>
      </c>
      <c r="V7459" s="20">
        <f t="shared" si="580"/>
        <v>0.5</v>
      </c>
      <c r="W7459" s="17">
        <f t="shared" si="581"/>
        <v>2015</v>
      </c>
      <c r="X7459" t="str">
        <f t="shared" si="582"/>
        <v>Apr-2015</v>
      </c>
      <c r="Y7459" s="17">
        <f t="shared" si="583"/>
        <v>2</v>
      </c>
      <c r="Z7459" t="str">
        <f t="shared" si="584"/>
        <v>0% (No Discount)</v>
      </c>
      <c r="AA7459" s="17">
        <f>IF(COUNTIF($B$2:B7459,B7459)=1,1,0)</f>
        <v>0</v>
      </c>
      <c r="AB7459" s="17">
        <f>IF(COUNTIF($F$2:F7459,F7459)=1,1,0)</f>
        <v>0</v>
      </c>
    </row>
    <row r="7460" spans="1:28" x14ac:dyDescent="0.2">
      <c r="A7460" s="17">
        <v>7459</v>
      </c>
      <c r="B7460" t="s">
        <v>9523</v>
      </c>
      <c r="C7460" s="18">
        <v>42110</v>
      </c>
      <c r="D7460" s="18">
        <v>42112</v>
      </c>
      <c r="E7460" t="s">
        <v>215</v>
      </c>
      <c r="F7460" t="s">
        <v>2754</v>
      </c>
      <c r="G7460" t="s">
        <v>2755</v>
      </c>
      <c r="H7460" t="s">
        <v>53</v>
      </c>
      <c r="I7460" t="s">
        <v>54</v>
      </c>
      <c r="J7460" t="s">
        <v>2269</v>
      </c>
      <c r="K7460" t="s">
        <v>346</v>
      </c>
      <c r="L7460">
        <v>22980</v>
      </c>
      <c r="M7460" t="s">
        <v>57</v>
      </c>
      <c r="N7460" t="s">
        <v>5379</v>
      </c>
      <c r="O7460" t="s">
        <v>59</v>
      </c>
      <c r="P7460" t="s">
        <v>92</v>
      </c>
      <c r="Q7460" t="s">
        <v>5380</v>
      </c>
      <c r="R7460" s="19">
        <v>1196.8599999999999</v>
      </c>
      <c r="S7460" s="17">
        <v>7</v>
      </c>
      <c r="T7460" s="20">
        <v>0</v>
      </c>
      <c r="U7460" s="19">
        <v>119.68600000000001</v>
      </c>
      <c r="V7460" s="20">
        <f t="shared" si="580"/>
        <v>0.10000000000000002</v>
      </c>
      <c r="W7460" s="17">
        <f t="shared" si="581"/>
        <v>2015</v>
      </c>
      <c r="X7460" t="str">
        <f t="shared" si="582"/>
        <v>Apr-2015</v>
      </c>
      <c r="Y7460" s="17">
        <f t="shared" si="583"/>
        <v>2</v>
      </c>
      <c r="Z7460" t="str">
        <f t="shared" si="584"/>
        <v>0% (No Discount)</v>
      </c>
      <c r="AA7460" s="17">
        <f>IF(COUNTIF($B$2:B7460,B7460)=1,1,0)</f>
        <v>0</v>
      </c>
      <c r="AB7460" s="17">
        <f>IF(COUNTIF($F$2:F7460,F7460)=1,1,0)</f>
        <v>0</v>
      </c>
    </row>
    <row r="7461" spans="1:28" x14ac:dyDescent="0.2">
      <c r="A7461" s="17">
        <v>7460</v>
      </c>
      <c r="B7461" t="s">
        <v>9523</v>
      </c>
      <c r="C7461" s="18">
        <v>42110</v>
      </c>
      <c r="D7461" s="18">
        <v>42112</v>
      </c>
      <c r="E7461" t="s">
        <v>215</v>
      </c>
      <c r="F7461" t="s">
        <v>2754</v>
      </c>
      <c r="G7461" t="s">
        <v>2755</v>
      </c>
      <c r="H7461" t="s">
        <v>53</v>
      </c>
      <c r="I7461" t="s">
        <v>54</v>
      </c>
      <c r="J7461" t="s">
        <v>2269</v>
      </c>
      <c r="K7461" t="s">
        <v>346</v>
      </c>
      <c r="L7461">
        <v>22980</v>
      </c>
      <c r="M7461" t="s">
        <v>57</v>
      </c>
      <c r="N7461" t="s">
        <v>2642</v>
      </c>
      <c r="O7461" t="s">
        <v>59</v>
      </c>
      <c r="P7461" t="s">
        <v>60</v>
      </c>
      <c r="Q7461" t="s">
        <v>2643</v>
      </c>
      <c r="R7461" s="19">
        <v>523.26</v>
      </c>
      <c r="S7461" s="17">
        <v>9</v>
      </c>
      <c r="T7461" s="20">
        <v>0</v>
      </c>
      <c r="U7461" s="19">
        <v>125.58240000000001</v>
      </c>
      <c r="V7461" s="20">
        <f t="shared" si="580"/>
        <v>0.24000000000000002</v>
      </c>
      <c r="W7461" s="17">
        <f t="shared" si="581"/>
        <v>2015</v>
      </c>
      <c r="X7461" t="str">
        <f t="shared" si="582"/>
        <v>Apr-2015</v>
      </c>
      <c r="Y7461" s="17">
        <f t="shared" si="583"/>
        <v>2</v>
      </c>
      <c r="Z7461" t="str">
        <f t="shared" si="584"/>
        <v>0% (No Discount)</v>
      </c>
      <c r="AA7461" s="17">
        <f>IF(COUNTIF($B$2:B7461,B7461)=1,1,0)</f>
        <v>0</v>
      </c>
      <c r="AB7461" s="17">
        <f>IF(COUNTIF($F$2:F7461,F7461)=1,1,0)</f>
        <v>0</v>
      </c>
    </row>
    <row r="7462" spans="1:28" x14ac:dyDescent="0.2">
      <c r="A7462" s="17">
        <v>7461</v>
      </c>
      <c r="B7462" t="s">
        <v>9524</v>
      </c>
      <c r="C7462" s="18">
        <v>42105</v>
      </c>
      <c r="D7462" s="18">
        <v>42108</v>
      </c>
      <c r="E7462" t="s">
        <v>50</v>
      </c>
      <c r="F7462" t="s">
        <v>4065</v>
      </c>
      <c r="G7462" t="s">
        <v>4066</v>
      </c>
      <c r="H7462" t="s">
        <v>53</v>
      </c>
      <c r="I7462" t="s">
        <v>54</v>
      </c>
      <c r="J7462" t="s">
        <v>69</v>
      </c>
      <c r="K7462" t="s">
        <v>70</v>
      </c>
      <c r="L7462">
        <v>90004</v>
      </c>
      <c r="M7462" t="s">
        <v>71</v>
      </c>
      <c r="N7462" t="s">
        <v>7698</v>
      </c>
      <c r="O7462" t="s">
        <v>98</v>
      </c>
      <c r="P7462" t="s">
        <v>1246</v>
      </c>
      <c r="Q7462" t="s">
        <v>7699</v>
      </c>
      <c r="R7462" s="19">
        <v>639.96799999999996</v>
      </c>
      <c r="S7462" s="17">
        <v>4</v>
      </c>
      <c r="T7462" s="20">
        <v>0.2</v>
      </c>
      <c r="U7462" s="19">
        <v>215.98920000000001</v>
      </c>
      <c r="V7462" s="20">
        <f t="shared" si="580"/>
        <v>0.33750000000000002</v>
      </c>
      <c r="W7462" s="17">
        <f t="shared" si="581"/>
        <v>2015</v>
      </c>
      <c r="X7462" t="str">
        <f t="shared" si="582"/>
        <v>Apr-2015</v>
      </c>
      <c r="Y7462" s="17">
        <f t="shared" si="583"/>
        <v>3</v>
      </c>
      <c r="Z7462" t="str">
        <f t="shared" si="584"/>
        <v>11-20%</v>
      </c>
      <c r="AA7462" s="17">
        <f>IF(COUNTIF($B$2:B7462,B7462)=1,1,0)</f>
        <v>1</v>
      </c>
      <c r="AB7462" s="17">
        <f>IF(COUNTIF($F$2:F7462,F7462)=1,1,0)</f>
        <v>0</v>
      </c>
    </row>
    <row r="7463" spans="1:28" x14ac:dyDescent="0.2">
      <c r="A7463" s="17">
        <v>7462</v>
      </c>
      <c r="B7463" t="s">
        <v>9524</v>
      </c>
      <c r="C7463" s="18">
        <v>42105</v>
      </c>
      <c r="D7463" s="18">
        <v>42108</v>
      </c>
      <c r="E7463" t="s">
        <v>50</v>
      </c>
      <c r="F7463" t="s">
        <v>4065</v>
      </c>
      <c r="G7463" t="s">
        <v>4066</v>
      </c>
      <c r="H7463" t="s">
        <v>53</v>
      </c>
      <c r="I7463" t="s">
        <v>54</v>
      </c>
      <c r="J7463" t="s">
        <v>69</v>
      </c>
      <c r="K7463" t="s">
        <v>70</v>
      </c>
      <c r="L7463">
        <v>90004</v>
      </c>
      <c r="M7463" t="s">
        <v>71</v>
      </c>
      <c r="N7463" t="s">
        <v>3225</v>
      </c>
      <c r="O7463" t="s">
        <v>73</v>
      </c>
      <c r="P7463" t="s">
        <v>117</v>
      </c>
      <c r="Q7463" t="s">
        <v>213</v>
      </c>
      <c r="R7463" s="19">
        <v>52.76</v>
      </c>
      <c r="S7463" s="17">
        <v>2</v>
      </c>
      <c r="T7463" s="20">
        <v>0</v>
      </c>
      <c r="U7463" s="19">
        <v>24.269600000000001</v>
      </c>
      <c r="V7463" s="20">
        <f t="shared" si="580"/>
        <v>0.46</v>
      </c>
      <c r="W7463" s="17">
        <f t="shared" si="581"/>
        <v>2015</v>
      </c>
      <c r="X7463" t="str">
        <f t="shared" si="582"/>
        <v>Apr-2015</v>
      </c>
      <c r="Y7463" s="17">
        <f t="shared" si="583"/>
        <v>3</v>
      </c>
      <c r="Z7463" t="str">
        <f t="shared" si="584"/>
        <v>0% (No Discount)</v>
      </c>
      <c r="AA7463" s="17">
        <f>IF(COUNTIF($B$2:B7463,B7463)=1,1,0)</f>
        <v>0</v>
      </c>
      <c r="AB7463" s="17">
        <f>IF(COUNTIF($F$2:F7463,F7463)=1,1,0)</f>
        <v>0</v>
      </c>
    </row>
    <row r="7464" spans="1:28" x14ac:dyDescent="0.2">
      <c r="A7464" s="17">
        <v>7463</v>
      </c>
      <c r="B7464" t="s">
        <v>9525</v>
      </c>
      <c r="C7464" s="18">
        <v>42062</v>
      </c>
      <c r="D7464" s="18">
        <v>42064</v>
      </c>
      <c r="E7464" t="s">
        <v>50</v>
      </c>
      <c r="F7464" t="s">
        <v>674</v>
      </c>
      <c r="G7464" t="s">
        <v>675</v>
      </c>
      <c r="H7464" t="s">
        <v>53</v>
      </c>
      <c r="I7464" t="s">
        <v>54</v>
      </c>
      <c r="J7464" t="s">
        <v>122</v>
      </c>
      <c r="K7464" t="s">
        <v>123</v>
      </c>
      <c r="L7464">
        <v>98105</v>
      </c>
      <c r="M7464" t="s">
        <v>71</v>
      </c>
      <c r="N7464" t="s">
        <v>1346</v>
      </c>
      <c r="O7464" t="s">
        <v>98</v>
      </c>
      <c r="P7464" t="s">
        <v>188</v>
      </c>
      <c r="Q7464" t="s">
        <v>1347</v>
      </c>
      <c r="R7464" s="19">
        <v>538.91999999999996</v>
      </c>
      <c r="S7464" s="17">
        <v>9</v>
      </c>
      <c r="T7464" s="20">
        <v>0</v>
      </c>
      <c r="U7464" s="19">
        <v>80.837999999999994</v>
      </c>
      <c r="V7464" s="20">
        <f t="shared" si="580"/>
        <v>0.15</v>
      </c>
      <c r="W7464" s="17">
        <f t="shared" si="581"/>
        <v>2015</v>
      </c>
      <c r="X7464" t="str">
        <f t="shared" si="582"/>
        <v>Feb-2015</v>
      </c>
      <c r="Y7464" s="17">
        <f t="shared" si="583"/>
        <v>2</v>
      </c>
      <c r="Z7464" t="str">
        <f t="shared" si="584"/>
        <v>0% (No Discount)</v>
      </c>
      <c r="AA7464" s="17">
        <f>IF(COUNTIF($B$2:B7464,B7464)=1,1,0)</f>
        <v>1</v>
      </c>
      <c r="AB7464" s="17">
        <f>IF(COUNTIF($F$2:F7464,F7464)=1,1,0)</f>
        <v>0</v>
      </c>
    </row>
    <row r="7465" spans="1:28" x14ac:dyDescent="0.2">
      <c r="A7465" s="17">
        <v>7464</v>
      </c>
      <c r="B7465" t="s">
        <v>9526</v>
      </c>
      <c r="C7465" s="18">
        <v>42621</v>
      </c>
      <c r="D7465" s="18">
        <v>42628</v>
      </c>
      <c r="E7465" t="s">
        <v>77</v>
      </c>
      <c r="F7465" t="s">
        <v>3683</v>
      </c>
      <c r="G7465" t="s">
        <v>3684</v>
      </c>
      <c r="H7465" t="s">
        <v>53</v>
      </c>
      <c r="I7465" t="s">
        <v>54</v>
      </c>
      <c r="J7465" t="s">
        <v>6531</v>
      </c>
      <c r="K7465" t="s">
        <v>70</v>
      </c>
      <c r="L7465">
        <v>93277</v>
      </c>
      <c r="M7465" t="s">
        <v>71</v>
      </c>
      <c r="N7465" t="s">
        <v>6144</v>
      </c>
      <c r="O7465" t="s">
        <v>73</v>
      </c>
      <c r="P7465" t="s">
        <v>95</v>
      </c>
      <c r="Q7465" t="s">
        <v>6145</v>
      </c>
      <c r="R7465" s="19">
        <v>14.88</v>
      </c>
      <c r="S7465" s="17">
        <v>2</v>
      </c>
      <c r="T7465" s="20">
        <v>0</v>
      </c>
      <c r="U7465" s="19">
        <v>3.72</v>
      </c>
      <c r="V7465" s="20">
        <f t="shared" si="580"/>
        <v>0.25</v>
      </c>
      <c r="W7465" s="17">
        <f t="shared" si="581"/>
        <v>2016</v>
      </c>
      <c r="X7465" t="str">
        <f t="shared" si="582"/>
        <v>Sep-2016</v>
      </c>
      <c r="Y7465" s="17">
        <f t="shared" si="583"/>
        <v>7</v>
      </c>
      <c r="Z7465" t="str">
        <f t="shared" si="584"/>
        <v>0% (No Discount)</v>
      </c>
      <c r="AA7465" s="17">
        <f>IF(COUNTIF($B$2:B7465,B7465)=1,1,0)</f>
        <v>1</v>
      </c>
      <c r="AB7465" s="17">
        <f>IF(COUNTIF($F$2:F7465,F7465)=1,1,0)</f>
        <v>0</v>
      </c>
    </row>
    <row r="7466" spans="1:28" x14ac:dyDescent="0.2">
      <c r="A7466" s="17">
        <v>7465</v>
      </c>
      <c r="B7466" t="s">
        <v>9526</v>
      </c>
      <c r="C7466" s="18">
        <v>42621</v>
      </c>
      <c r="D7466" s="18">
        <v>42628</v>
      </c>
      <c r="E7466" t="s">
        <v>77</v>
      </c>
      <c r="F7466" t="s">
        <v>3683</v>
      </c>
      <c r="G7466" t="s">
        <v>3684</v>
      </c>
      <c r="H7466" t="s">
        <v>53</v>
      </c>
      <c r="I7466" t="s">
        <v>54</v>
      </c>
      <c r="J7466" t="s">
        <v>6531</v>
      </c>
      <c r="K7466" t="s">
        <v>70</v>
      </c>
      <c r="L7466">
        <v>93277</v>
      </c>
      <c r="M7466" t="s">
        <v>71</v>
      </c>
      <c r="N7466" t="s">
        <v>6623</v>
      </c>
      <c r="O7466" t="s">
        <v>73</v>
      </c>
      <c r="P7466" t="s">
        <v>117</v>
      </c>
      <c r="Q7466" t="s">
        <v>6624</v>
      </c>
      <c r="R7466" s="19">
        <v>34.24</v>
      </c>
      <c r="S7466" s="17">
        <v>8</v>
      </c>
      <c r="T7466" s="20">
        <v>0</v>
      </c>
      <c r="U7466" s="19">
        <v>15.407999999999999</v>
      </c>
      <c r="V7466" s="20">
        <f t="shared" si="580"/>
        <v>0.44999999999999996</v>
      </c>
      <c r="W7466" s="17">
        <f t="shared" si="581"/>
        <v>2016</v>
      </c>
      <c r="X7466" t="str">
        <f t="shared" si="582"/>
        <v>Sep-2016</v>
      </c>
      <c r="Y7466" s="17">
        <f t="shared" si="583"/>
        <v>7</v>
      </c>
      <c r="Z7466" t="str">
        <f t="shared" si="584"/>
        <v>0% (No Discount)</v>
      </c>
      <c r="AA7466" s="17">
        <f>IF(COUNTIF($B$2:B7466,B7466)=1,1,0)</f>
        <v>0</v>
      </c>
      <c r="AB7466" s="17">
        <f>IF(COUNTIF($F$2:F7466,F7466)=1,1,0)</f>
        <v>0</v>
      </c>
    </row>
    <row r="7467" spans="1:28" x14ac:dyDescent="0.2">
      <c r="A7467" s="17">
        <v>7466</v>
      </c>
      <c r="B7467" t="s">
        <v>9526</v>
      </c>
      <c r="C7467" s="18">
        <v>42621</v>
      </c>
      <c r="D7467" s="18">
        <v>42628</v>
      </c>
      <c r="E7467" t="s">
        <v>77</v>
      </c>
      <c r="F7467" t="s">
        <v>3683</v>
      </c>
      <c r="G7467" t="s">
        <v>3684</v>
      </c>
      <c r="H7467" t="s">
        <v>53</v>
      </c>
      <c r="I7467" t="s">
        <v>54</v>
      </c>
      <c r="J7467" t="s">
        <v>6531</v>
      </c>
      <c r="K7467" t="s">
        <v>70</v>
      </c>
      <c r="L7467">
        <v>93277</v>
      </c>
      <c r="M7467" t="s">
        <v>71</v>
      </c>
      <c r="N7467" t="s">
        <v>2096</v>
      </c>
      <c r="O7467" t="s">
        <v>73</v>
      </c>
      <c r="P7467" t="s">
        <v>86</v>
      </c>
      <c r="Q7467" t="s">
        <v>2097</v>
      </c>
      <c r="R7467" s="19">
        <v>261.74</v>
      </c>
      <c r="S7467" s="17">
        <v>2</v>
      </c>
      <c r="T7467" s="20">
        <v>0</v>
      </c>
      <c r="U7467" s="19">
        <v>65.435000000000002</v>
      </c>
      <c r="V7467" s="20">
        <f t="shared" si="580"/>
        <v>0.25</v>
      </c>
      <c r="W7467" s="17">
        <f t="shared" si="581"/>
        <v>2016</v>
      </c>
      <c r="X7467" t="str">
        <f t="shared" si="582"/>
        <v>Sep-2016</v>
      </c>
      <c r="Y7467" s="17">
        <f t="shared" si="583"/>
        <v>7</v>
      </c>
      <c r="Z7467" t="str">
        <f t="shared" si="584"/>
        <v>0% (No Discount)</v>
      </c>
      <c r="AA7467" s="17">
        <f>IF(COUNTIF($B$2:B7467,B7467)=1,1,0)</f>
        <v>0</v>
      </c>
      <c r="AB7467" s="17">
        <f>IF(COUNTIF($F$2:F7467,F7467)=1,1,0)</f>
        <v>0</v>
      </c>
    </row>
    <row r="7468" spans="1:28" x14ac:dyDescent="0.2">
      <c r="A7468" s="17">
        <v>7467</v>
      </c>
      <c r="B7468" t="s">
        <v>9527</v>
      </c>
      <c r="C7468" s="18">
        <v>42509</v>
      </c>
      <c r="D7468" s="18">
        <v>42513</v>
      </c>
      <c r="E7468" t="s">
        <v>77</v>
      </c>
      <c r="F7468" t="s">
        <v>6673</v>
      </c>
      <c r="G7468" t="s">
        <v>6674</v>
      </c>
      <c r="H7468" t="s">
        <v>68</v>
      </c>
      <c r="I7468" t="s">
        <v>54</v>
      </c>
      <c r="J7468" t="s">
        <v>69</v>
      </c>
      <c r="K7468" t="s">
        <v>70</v>
      </c>
      <c r="L7468">
        <v>90008</v>
      </c>
      <c r="M7468" t="s">
        <v>71</v>
      </c>
      <c r="N7468" t="s">
        <v>7383</v>
      </c>
      <c r="O7468" t="s">
        <v>73</v>
      </c>
      <c r="P7468" t="s">
        <v>105</v>
      </c>
      <c r="Q7468" t="s">
        <v>1460</v>
      </c>
      <c r="R7468" s="19">
        <v>87.84</v>
      </c>
      <c r="S7468" s="17">
        <v>8</v>
      </c>
      <c r="T7468" s="20">
        <v>0</v>
      </c>
      <c r="U7468" s="19">
        <v>23.716799999999999</v>
      </c>
      <c r="V7468" s="20">
        <f t="shared" si="580"/>
        <v>0.26999999999999996</v>
      </c>
      <c r="W7468" s="17">
        <f t="shared" si="581"/>
        <v>2016</v>
      </c>
      <c r="X7468" t="str">
        <f t="shared" si="582"/>
        <v>May-2016</v>
      </c>
      <c r="Y7468" s="17">
        <f t="shared" si="583"/>
        <v>4</v>
      </c>
      <c r="Z7468" t="str">
        <f t="shared" si="584"/>
        <v>0% (No Discount)</v>
      </c>
      <c r="AA7468" s="17">
        <f>IF(COUNTIF($B$2:B7468,B7468)=1,1,0)</f>
        <v>1</v>
      </c>
      <c r="AB7468" s="17">
        <f>IF(COUNTIF($F$2:F7468,F7468)=1,1,0)</f>
        <v>0</v>
      </c>
    </row>
    <row r="7469" spans="1:28" x14ac:dyDescent="0.2">
      <c r="A7469" s="17">
        <v>7468</v>
      </c>
      <c r="B7469" t="s">
        <v>9528</v>
      </c>
      <c r="C7469" s="18">
        <v>43050</v>
      </c>
      <c r="D7469" s="18">
        <v>43054</v>
      </c>
      <c r="E7469" t="s">
        <v>50</v>
      </c>
      <c r="F7469" t="s">
        <v>2945</v>
      </c>
      <c r="G7469" t="s">
        <v>2946</v>
      </c>
      <c r="H7469" t="s">
        <v>129</v>
      </c>
      <c r="I7469" t="s">
        <v>54</v>
      </c>
      <c r="J7469" t="s">
        <v>69</v>
      </c>
      <c r="K7469" t="s">
        <v>70</v>
      </c>
      <c r="L7469">
        <v>90045</v>
      </c>
      <c r="M7469" t="s">
        <v>71</v>
      </c>
      <c r="N7469" t="s">
        <v>2756</v>
      </c>
      <c r="O7469" t="s">
        <v>59</v>
      </c>
      <c r="P7469" t="s">
        <v>92</v>
      </c>
      <c r="Q7469" t="s">
        <v>2757</v>
      </c>
      <c r="R7469" s="19">
        <v>34.92</v>
      </c>
      <c r="S7469" s="17">
        <v>4</v>
      </c>
      <c r="T7469" s="20">
        <v>0</v>
      </c>
      <c r="U7469" s="19">
        <v>11.8728</v>
      </c>
      <c r="V7469" s="20">
        <f t="shared" si="580"/>
        <v>0.33999999999999997</v>
      </c>
      <c r="W7469" s="17">
        <f t="shared" si="581"/>
        <v>2017</v>
      </c>
      <c r="X7469" t="str">
        <f t="shared" si="582"/>
        <v>Nov-2017</v>
      </c>
      <c r="Y7469" s="17">
        <f t="shared" si="583"/>
        <v>4</v>
      </c>
      <c r="Z7469" t="str">
        <f t="shared" si="584"/>
        <v>0% (No Discount)</v>
      </c>
      <c r="AA7469" s="17">
        <f>IF(COUNTIF($B$2:B7469,B7469)=1,1,0)</f>
        <v>1</v>
      </c>
      <c r="AB7469" s="17">
        <f>IF(COUNTIF($F$2:F7469,F7469)=1,1,0)</f>
        <v>0</v>
      </c>
    </row>
    <row r="7470" spans="1:28" x14ac:dyDescent="0.2">
      <c r="A7470" s="17">
        <v>7469</v>
      </c>
      <c r="B7470" t="s">
        <v>9529</v>
      </c>
      <c r="C7470" s="18">
        <v>41897</v>
      </c>
      <c r="D7470" s="18">
        <v>41902</v>
      </c>
      <c r="E7470" t="s">
        <v>77</v>
      </c>
      <c r="F7470" t="s">
        <v>3367</v>
      </c>
      <c r="G7470" t="s">
        <v>3368</v>
      </c>
      <c r="H7470" t="s">
        <v>53</v>
      </c>
      <c r="I7470" t="s">
        <v>54</v>
      </c>
      <c r="J7470" t="s">
        <v>293</v>
      </c>
      <c r="K7470" t="s">
        <v>294</v>
      </c>
      <c r="L7470">
        <v>10011</v>
      </c>
      <c r="M7470" t="s">
        <v>175</v>
      </c>
      <c r="N7470" t="s">
        <v>3220</v>
      </c>
      <c r="O7470" t="s">
        <v>73</v>
      </c>
      <c r="P7470" t="s">
        <v>117</v>
      </c>
      <c r="Q7470" t="s">
        <v>213</v>
      </c>
      <c r="R7470" s="19">
        <v>14.94</v>
      </c>
      <c r="S7470" s="17">
        <v>3</v>
      </c>
      <c r="T7470" s="20">
        <v>0</v>
      </c>
      <c r="U7470" s="19">
        <v>7.0217999999999998</v>
      </c>
      <c r="V7470" s="20">
        <f t="shared" si="580"/>
        <v>0.47000000000000003</v>
      </c>
      <c r="W7470" s="17">
        <f t="shared" si="581"/>
        <v>2014</v>
      </c>
      <c r="X7470" t="str">
        <f t="shared" si="582"/>
        <v>Sep-2014</v>
      </c>
      <c r="Y7470" s="17">
        <f t="shared" si="583"/>
        <v>5</v>
      </c>
      <c r="Z7470" t="str">
        <f t="shared" si="584"/>
        <v>0% (No Discount)</v>
      </c>
      <c r="AA7470" s="17">
        <f>IF(COUNTIF($B$2:B7470,B7470)=1,1,0)</f>
        <v>1</v>
      </c>
      <c r="AB7470" s="17">
        <f>IF(COUNTIF($F$2:F7470,F7470)=1,1,0)</f>
        <v>0</v>
      </c>
    </row>
    <row r="7471" spans="1:28" x14ac:dyDescent="0.2">
      <c r="A7471" s="17">
        <v>7470</v>
      </c>
      <c r="B7471" t="s">
        <v>9529</v>
      </c>
      <c r="C7471" s="18">
        <v>41897</v>
      </c>
      <c r="D7471" s="18">
        <v>41902</v>
      </c>
      <c r="E7471" t="s">
        <v>77</v>
      </c>
      <c r="F7471" t="s">
        <v>3367</v>
      </c>
      <c r="G7471" t="s">
        <v>3368</v>
      </c>
      <c r="H7471" t="s">
        <v>53</v>
      </c>
      <c r="I7471" t="s">
        <v>54</v>
      </c>
      <c r="J7471" t="s">
        <v>293</v>
      </c>
      <c r="K7471" t="s">
        <v>294</v>
      </c>
      <c r="L7471">
        <v>10011</v>
      </c>
      <c r="M7471" t="s">
        <v>175</v>
      </c>
      <c r="N7471" t="s">
        <v>4100</v>
      </c>
      <c r="O7471" t="s">
        <v>59</v>
      </c>
      <c r="P7471" t="s">
        <v>92</v>
      </c>
      <c r="Q7471" t="s">
        <v>4101</v>
      </c>
      <c r="R7471" s="19">
        <v>14.56</v>
      </c>
      <c r="S7471" s="17">
        <v>2</v>
      </c>
      <c r="T7471" s="20">
        <v>0</v>
      </c>
      <c r="U7471" s="19">
        <v>6.2607999999999997</v>
      </c>
      <c r="V7471" s="20">
        <f t="shared" si="580"/>
        <v>0.42999999999999994</v>
      </c>
      <c r="W7471" s="17">
        <f t="shared" si="581"/>
        <v>2014</v>
      </c>
      <c r="X7471" t="str">
        <f t="shared" si="582"/>
        <v>Sep-2014</v>
      </c>
      <c r="Y7471" s="17">
        <f t="shared" si="583"/>
        <v>5</v>
      </c>
      <c r="Z7471" t="str">
        <f t="shared" si="584"/>
        <v>0% (No Discount)</v>
      </c>
      <c r="AA7471" s="17">
        <f>IF(COUNTIF($B$2:B7471,B7471)=1,1,0)</f>
        <v>0</v>
      </c>
      <c r="AB7471" s="17">
        <f>IF(COUNTIF($F$2:F7471,F7471)=1,1,0)</f>
        <v>0</v>
      </c>
    </row>
    <row r="7472" spans="1:28" x14ac:dyDescent="0.2">
      <c r="A7472" s="17">
        <v>7471</v>
      </c>
      <c r="B7472" t="s">
        <v>9530</v>
      </c>
      <c r="C7472" s="18">
        <v>42262</v>
      </c>
      <c r="D7472" s="18">
        <v>42267</v>
      </c>
      <c r="E7472" t="s">
        <v>77</v>
      </c>
      <c r="F7472" t="s">
        <v>4844</v>
      </c>
      <c r="G7472" t="s">
        <v>4845</v>
      </c>
      <c r="H7472" t="s">
        <v>68</v>
      </c>
      <c r="I7472" t="s">
        <v>54</v>
      </c>
      <c r="J7472" t="s">
        <v>173</v>
      </c>
      <c r="K7472" t="s">
        <v>174</v>
      </c>
      <c r="L7472">
        <v>19143</v>
      </c>
      <c r="M7472" t="s">
        <v>175</v>
      </c>
      <c r="N7472" t="s">
        <v>473</v>
      </c>
      <c r="O7472" t="s">
        <v>73</v>
      </c>
      <c r="P7472" t="s">
        <v>102</v>
      </c>
      <c r="Q7472" t="s">
        <v>474</v>
      </c>
      <c r="R7472" s="19">
        <v>3.5760000000000001</v>
      </c>
      <c r="S7472" s="17">
        <v>4</v>
      </c>
      <c r="T7472" s="20">
        <v>0.7</v>
      </c>
      <c r="U7472" s="19">
        <v>-2.8607999999999998</v>
      </c>
      <c r="V7472" s="20">
        <f t="shared" si="580"/>
        <v>-0.79999999999999993</v>
      </c>
      <c r="W7472" s="17">
        <f t="shared" si="581"/>
        <v>2015</v>
      </c>
      <c r="X7472" t="str">
        <f t="shared" si="582"/>
        <v>Sep-2015</v>
      </c>
      <c r="Y7472" s="17">
        <f t="shared" si="583"/>
        <v>5</v>
      </c>
      <c r="Z7472" t="str">
        <f t="shared" si="584"/>
        <v>Over 50%</v>
      </c>
      <c r="AA7472" s="17">
        <f>IF(COUNTIF($B$2:B7472,B7472)=1,1,0)</f>
        <v>1</v>
      </c>
      <c r="AB7472" s="17">
        <f>IF(COUNTIF($F$2:F7472,F7472)=1,1,0)</f>
        <v>0</v>
      </c>
    </row>
    <row r="7473" spans="1:28" x14ac:dyDescent="0.2">
      <c r="A7473" s="17">
        <v>7472</v>
      </c>
      <c r="B7473" t="s">
        <v>9530</v>
      </c>
      <c r="C7473" s="18">
        <v>42262</v>
      </c>
      <c r="D7473" s="18">
        <v>42267</v>
      </c>
      <c r="E7473" t="s">
        <v>77</v>
      </c>
      <c r="F7473" t="s">
        <v>4844</v>
      </c>
      <c r="G7473" t="s">
        <v>4845</v>
      </c>
      <c r="H7473" t="s">
        <v>68</v>
      </c>
      <c r="I7473" t="s">
        <v>54</v>
      </c>
      <c r="J7473" t="s">
        <v>173</v>
      </c>
      <c r="K7473" t="s">
        <v>174</v>
      </c>
      <c r="L7473">
        <v>19143</v>
      </c>
      <c r="M7473" t="s">
        <v>175</v>
      </c>
      <c r="N7473" t="s">
        <v>868</v>
      </c>
      <c r="O7473" t="s">
        <v>73</v>
      </c>
      <c r="P7473" t="s">
        <v>86</v>
      </c>
      <c r="Q7473" t="s">
        <v>869</v>
      </c>
      <c r="R7473" s="19">
        <v>147.184</v>
      </c>
      <c r="S7473" s="17">
        <v>2</v>
      </c>
      <c r="T7473" s="20">
        <v>0.2</v>
      </c>
      <c r="U7473" s="19">
        <v>-29.436800000000002</v>
      </c>
      <c r="V7473" s="20">
        <f t="shared" si="580"/>
        <v>-0.2</v>
      </c>
      <c r="W7473" s="17">
        <f t="shared" si="581"/>
        <v>2015</v>
      </c>
      <c r="X7473" t="str">
        <f t="shared" si="582"/>
        <v>Sep-2015</v>
      </c>
      <c r="Y7473" s="17">
        <f t="shared" si="583"/>
        <v>5</v>
      </c>
      <c r="Z7473" t="str">
        <f t="shared" si="584"/>
        <v>11-20%</v>
      </c>
      <c r="AA7473" s="17">
        <f>IF(COUNTIF($B$2:B7473,B7473)=1,1,0)</f>
        <v>0</v>
      </c>
      <c r="AB7473" s="17">
        <f>IF(COUNTIF($F$2:F7473,F7473)=1,1,0)</f>
        <v>0</v>
      </c>
    </row>
    <row r="7474" spans="1:28" x14ac:dyDescent="0.2">
      <c r="A7474" s="17">
        <v>7473</v>
      </c>
      <c r="B7474" t="s">
        <v>9531</v>
      </c>
      <c r="C7474" s="18">
        <v>42552</v>
      </c>
      <c r="D7474" s="18">
        <v>42554</v>
      </c>
      <c r="E7474" t="s">
        <v>215</v>
      </c>
      <c r="F7474" t="s">
        <v>6175</v>
      </c>
      <c r="G7474" t="s">
        <v>6176</v>
      </c>
      <c r="H7474" t="s">
        <v>129</v>
      </c>
      <c r="I7474" t="s">
        <v>54</v>
      </c>
      <c r="J7474" t="s">
        <v>7912</v>
      </c>
      <c r="K7474" t="s">
        <v>148</v>
      </c>
      <c r="L7474">
        <v>84043</v>
      </c>
      <c r="M7474" t="s">
        <v>71</v>
      </c>
      <c r="N7474" t="s">
        <v>5461</v>
      </c>
      <c r="O7474" t="s">
        <v>98</v>
      </c>
      <c r="P7474" t="s">
        <v>1246</v>
      </c>
      <c r="Q7474" t="s">
        <v>5462</v>
      </c>
      <c r="R7474" s="19">
        <v>1499.95</v>
      </c>
      <c r="S7474" s="17">
        <v>5</v>
      </c>
      <c r="T7474" s="20">
        <v>0</v>
      </c>
      <c r="U7474" s="19">
        <v>449.98500000000001</v>
      </c>
      <c r="V7474" s="20">
        <f t="shared" si="580"/>
        <v>0.3</v>
      </c>
      <c r="W7474" s="17">
        <f t="shared" si="581"/>
        <v>2016</v>
      </c>
      <c r="X7474" t="str">
        <f t="shared" si="582"/>
        <v>Jul-2016</v>
      </c>
      <c r="Y7474" s="17">
        <f t="shared" si="583"/>
        <v>2</v>
      </c>
      <c r="Z7474" t="str">
        <f t="shared" si="584"/>
        <v>0% (No Discount)</v>
      </c>
      <c r="AA7474" s="17">
        <f>IF(COUNTIF($B$2:B7474,B7474)=1,1,0)</f>
        <v>1</v>
      </c>
      <c r="AB7474" s="17">
        <f>IF(COUNTIF($F$2:F7474,F7474)=1,1,0)</f>
        <v>0</v>
      </c>
    </row>
    <row r="7475" spans="1:28" x14ac:dyDescent="0.2">
      <c r="A7475" s="17">
        <v>7474</v>
      </c>
      <c r="B7475" t="s">
        <v>9532</v>
      </c>
      <c r="C7475" s="18">
        <v>42470</v>
      </c>
      <c r="D7475" s="18">
        <v>42475</v>
      </c>
      <c r="E7475" t="s">
        <v>77</v>
      </c>
      <c r="F7475" t="s">
        <v>3637</v>
      </c>
      <c r="G7475" t="s">
        <v>3638</v>
      </c>
      <c r="H7475" t="s">
        <v>68</v>
      </c>
      <c r="I7475" t="s">
        <v>54</v>
      </c>
      <c r="J7475" t="s">
        <v>330</v>
      </c>
      <c r="K7475" t="s">
        <v>238</v>
      </c>
      <c r="L7475">
        <v>60653</v>
      </c>
      <c r="M7475" t="s">
        <v>132</v>
      </c>
      <c r="N7475" t="s">
        <v>2983</v>
      </c>
      <c r="O7475" t="s">
        <v>73</v>
      </c>
      <c r="P7475" t="s">
        <v>95</v>
      </c>
      <c r="Q7475" t="s">
        <v>2984</v>
      </c>
      <c r="R7475" s="19">
        <v>13.568</v>
      </c>
      <c r="S7475" s="17">
        <v>4</v>
      </c>
      <c r="T7475" s="20">
        <v>0.2</v>
      </c>
      <c r="U7475" s="19">
        <v>3.2223999999999999</v>
      </c>
      <c r="V7475" s="20">
        <f t="shared" si="580"/>
        <v>0.23749999999999999</v>
      </c>
      <c r="W7475" s="17">
        <f t="shared" si="581"/>
        <v>2016</v>
      </c>
      <c r="X7475" t="str">
        <f t="shared" si="582"/>
        <v>Apr-2016</v>
      </c>
      <c r="Y7475" s="17">
        <f t="shared" si="583"/>
        <v>5</v>
      </c>
      <c r="Z7475" t="str">
        <f t="shared" si="584"/>
        <v>11-20%</v>
      </c>
      <c r="AA7475" s="17">
        <f>IF(COUNTIF($B$2:B7475,B7475)=1,1,0)</f>
        <v>1</v>
      </c>
      <c r="AB7475" s="17">
        <f>IF(COUNTIF($F$2:F7475,F7475)=1,1,0)</f>
        <v>0</v>
      </c>
    </row>
    <row r="7476" spans="1:28" x14ac:dyDescent="0.2">
      <c r="A7476" s="17">
        <v>7475</v>
      </c>
      <c r="B7476" t="s">
        <v>9533</v>
      </c>
      <c r="C7476" s="18">
        <v>41645</v>
      </c>
      <c r="D7476" s="18">
        <v>41649</v>
      </c>
      <c r="E7476" t="s">
        <v>77</v>
      </c>
      <c r="F7476" t="s">
        <v>3951</v>
      </c>
      <c r="G7476" t="s">
        <v>3952</v>
      </c>
      <c r="H7476" t="s">
        <v>129</v>
      </c>
      <c r="I7476" t="s">
        <v>54</v>
      </c>
      <c r="J7476" t="s">
        <v>55</v>
      </c>
      <c r="K7476" t="s">
        <v>56</v>
      </c>
      <c r="L7476">
        <v>42420</v>
      </c>
      <c r="M7476" t="s">
        <v>57</v>
      </c>
      <c r="N7476" t="s">
        <v>560</v>
      </c>
      <c r="O7476" t="s">
        <v>59</v>
      </c>
      <c r="P7476" t="s">
        <v>63</v>
      </c>
      <c r="Q7476" t="s">
        <v>561</v>
      </c>
      <c r="R7476" s="19">
        <v>2573.8200000000002</v>
      </c>
      <c r="S7476" s="17">
        <v>9</v>
      </c>
      <c r="T7476" s="20">
        <v>0</v>
      </c>
      <c r="U7476" s="19">
        <v>746.40779999999995</v>
      </c>
      <c r="V7476" s="20">
        <f t="shared" si="580"/>
        <v>0.28999999999999998</v>
      </c>
      <c r="W7476" s="17">
        <f t="shared" si="581"/>
        <v>2014</v>
      </c>
      <c r="X7476" t="str">
        <f t="shared" si="582"/>
        <v>Jan-2014</v>
      </c>
      <c r="Y7476" s="17">
        <f t="shared" si="583"/>
        <v>4</v>
      </c>
      <c r="Z7476" t="str">
        <f t="shared" si="584"/>
        <v>0% (No Discount)</v>
      </c>
      <c r="AA7476" s="17">
        <f>IF(COUNTIF($B$2:B7476,B7476)=1,1,0)</f>
        <v>1</v>
      </c>
      <c r="AB7476" s="17">
        <f>IF(COUNTIF($F$2:F7476,F7476)=1,1,0)</f>
        <v>0</v>
      </c>
    </row>
    <row r="7477" spans="1:28" x14ac:dyDescent="0.2">
      <c r="A7477" s="17">
        <v>7476</v>
      </c>
      <c r="B7477" t="s">
        <v>9533</v>
      </c>
      <c r="C7477" s="18">
        <v>41645</v>
      </c>
      <c r="D7477" s="18">
        <v>41649</v>
      </c>
      <c r="E7477" t="s">
        <v>77</v>
      </c>
      <c r="F7477" t="s">
        <v>3951</v>
      </c>
      <c r="G7477" t="s">
        <v>3952</v>
      </c>
      <c r="H7477" t="s">
        <v>129</v>
      </c>
      <c r="I7477" t="s">
        <v>54</v>
      </c>
      <c r="J7477" t="s">
        <v>55</v>
      </c>
      <c r="K7477" t="s">
        <v>56</v>
      </c>
      <c r="L7477">
        <v>42420</v>
      </c>
      <c r="M7477" t="s">
        <v>57</v>
      </c>
      <c r="N7477" t="s">
        <v>2241</v>
      </c>
      <c r="O7477" t="s">
        <v>73</v>
      </c>
      <c r="P7477" t="s">
        <v>102</v>
      </c>
      <c r="Q7477" t="s">
        <v>2242</v>
      </c>
      <c r="R7477" s="19">
        <v>609.98</v>
      </c>
      <c r="S7477" s="17">
        <v>2</v>
      </c>
      <c r="T7477" s="20">
        <v>0</v>
      </c>
      <c r="U7477" s="19">
        <v>274.49099999999999</v>
      </c>
      <c r="V7477" s="20">
        <f t="shared" si="580"/>
        <v>0.44999999999999996</v>
      </c>
      <c r="W7477" s="17">
        <f t="shared" si="581"/>
        <v>2014</v>
      </c>
      <c r="X7477" t="str">
        <f t="shared" si="582"/>
        <v>Jan-2014</v>
      </c>
      <c r="Y7477" s="17">
        <f t="shared" si="583"/>
        <v>4</v>
      </c>
      <c r="Z7477" t="str">
        <f t="shared" si="584"/>
        <v>0% (No Discount)</v>
      </c>
      <c r="AA7477" s="17">
        <f>IF(COUNTIF($B$2:B7477,B7477)=1,1,0)</f>
        <v>0</v>
      </c>
      <c r="AB7477" s="17">
        <f>IF(COUNTIF($F$2:F7477,F7477)=1,1,0)</f>
        <v>0</v>
      </c>
    </row>
    <row r="7478" spans="1:28" x14ac:dyDescent="0.2">
      <c r="A7478" s="17">
        <v>7477</v>
      </c>
      <c r="B7478" t="s">
        <v>9533</v>
      </c>
      <c r="C7478" s="18">
        <v>41645</v>
      </c>
      <c r="D7478" s="18">
        <v>41649</v>
      </c>
      <c r="E7478" t="s">
        <v>77</v>
      </c>
      <c r="F7478" t="s">
        <v>3951</v>
      </c>
      <c r="G7478" t="s">
        <v>3952</v>
      </c>
      <c r="H7478" t="s">
        <v>129</v>
      </c>
      <c r="I7478" t="s">
        <v>54</v>
      </c>
      <c r="J7478" t="s">
        <v>55</v>
      </c>
      <c r="K7478" t="s">
        <v>56</v>
      </c>
      <c r="L7478">
        <v>42420</v>
      </c>
      <c r="M7478" t="s">
        <v>57</v>
      </c>
      <c r="N7478" t="s">
        <v>1769</v>
      </c>
      <c r="O7478" t="s">
        <v>73</v>
      </c>
      <c r="P7478" t="s">
        <v>95</v>
      </c>
      <c r="Q7478" t="s">
        <v>1770</v>
      </c>
      <c r="R7478" s="19">
        <v>5.48</v>
      </c>
      <c r="S7478" s="17">
        <v>2</v>
      </c>
      <c r="T7478" s="20">
        <v>0</v>
      </c>
      <c r="U7478" s="19">
        <v>1.4796</v>
      </c>
      <c r="V7478" s="20">
        <f t="shared" si="580"/>
        <v>0.26999999999999996</v>
      </c>
      <c r="W7478" s="17">
        <f t="shared" si="581"/>
        <v>2014</v>
      </c>
      <c r="X7478" t="str">
        <f t="shared" si="582"/>
        <v>Jan-2014</v>
      </c>
      <c r="Y7478" s="17">
        <f t="shared" si="583"/>
        <v>4</v>
      </c>
      <c r="Z7478" t="str">
        <f t="shared" si="584"/>
        <v>0% (No Discount)</v>
      </c>
      <c r="AA7478" s="17">
        <f>IF(COUNTIF($B$2:B7478,B7478)=1,1,0)</f>
        <v>0</v>
      </c>
      <c r="AB7478" s="17">
        <f>IF(COUNTIF($F$2:F7478,F7478)=1,1,0)</f>
        <v>0</v>
      </c>
    </row>
    <row r="7479" spans="1:28" x14ac:dyDescent="0.2">
      <c r="A7479" s="17">
        <v>7478</v>
      </c>
      <c r="B7479" t="s">
        <v>9533</v>
      </c>
      <c r="C7479" s="18">
        <v>41645</v>
      </c>
      <c r="D7479" s="18">
        <v>41649</v>
      </c>
      <c r="E7479" t="s">
        <v>77</v>
      </c>
      <c r="F7479" t="s">
        <v>3951</v>
      </c>
      <c r="G7479" t="s">
        <v>3952</v>
      </c>
      <c r="H7479" t="s">
        <v>129</v>
      </c>
      <c r="I7479" t="s">
        <v>54</v>
      </c>
      <c r="J7479" t="s">
        <v>55</v>
      </c>
      <c r="K7479" t="s">
        <v>56</v>
      </c>
      <c r="L7479">
        <v>42420</v>
      </c>
      <c r="M7479" t="s">
        <v>57</v>
      </c>
      <c r="N7479" t="s">
        <v>219</v>
      </c>
      <c r="O7479" t="s">
        <v>98</v>
      </c>
      <c r="P7479" t="s">
        <v>99</v>
      </c>
      <c r="Q7479" t="s">
        <v>220</v>
      </c>
      <c r="R7479" s="19">
        <v>391.98</v>
      </c>
      <c r="S7479" s="17">
        <v>2</v>
      </c>
      <c r="T7479" s="20">
        <v>0</v>
      </c>
      <c r="U7479" s="19">
        <v>113.6742</v>
      </c>
      <c r="V7479" s="20">
        <f t="shared" si="580"/>
        <v>0.28999999999999998</v>
      </c>
      <c r="W7479" s="17">
        <f t="shared" si="581"/>
        <v>2014</v>
      </c>
      <c r="X7479" t="str">
        <f t="shared" si="582"/>
        <v>Jan-2014</v>
      </c>
      <c r="Y7479" s="17">
        <f t="shared" si="583"/>
        <v>4</v>
      </c>
      <c r="Z7479" t="str">
        <f t="shared" si="584"/>
        <v>0% (No Discount)</v>
      </c>
      <c r="AA7479" s="17">
        <f>IF(COUNTIF($B$2:B7479,B7479)=1,1,0)</f>
        <v>0</v>
      </c>
      <c r="AB7479" s="17">
        <f>IF(COUNTIF($F$2:F7479,F7479)=1,1,0)</f>
        <v>0</v>
      </c>
    </row>
    <row r="7480" spans="1:28" x14ac:dyDescent="0.2">
      <c r="A7480" s="17">
        <v>7479</v>
      </c>
      <c r="B7480" t="s">
        <v>9533</v>
      </c>
      <c r="C7480" s="18">
        <v>41645</v>
      </c>
      <c r="D7480" s="18">
        <v>41649</v>
      </c>
      <c r="E7480" t="s">
        <v>77</v>
      </c>
      <c r="F7480" t="s">
        <v>3951</v>
      </c>
      <c r="G7480" t="s">
        <v>3952</v>
      </c>
      <c r="H7480" t="s">
        <v>129</v>
      </c>
      <c r="I7480" t="s">
        <v>54</v>
      </c>
      <c r="J7480" t="s">
        <v>55</v>
      </c>
      <c r="K7480" t="s">
        <v>56</v>
      </c>
      <c r="L7480">
        <v>42420</v>
      </c>
      <c r="M7480" t="s">
        <v>57</v>
      </c>
      <c r="N7480" t="s">
        <v>3417</v>
      </c>
      <c r="O7480" t="s">
        <v>98</v>
      </c>
      <c r="P7480" t="s">
        <v>99</v>
      </c>
      <c r="Q7480" t="s">
        <v>3418</v>
      </c>
      <c r="R7480" s="19">
        <v>755.96</v>
      </c>
      <c r="S7480" s="17">
        <v>4</v>
      </c>
      <c r="T7480" s="20">
        <v>0</v>
      </c>
      <c r="U7480" s="19">
        <v>204.10919999999999</v>
      </c>
      <c r="V7480" s="20">
        <f t="shared" si="580"/>
        <v>0.26999999999999996</v>
      </c>
      <c r="W7480" s="17">
        <f t="shared" si="581"/>
        <v>2014</v>
      </c>
      <c r="X7480" t="str">
        <f t="shared" si="582"/>
        <v>Jan-2014</v>
      </c>
      <c r="Y7480" s="17">
        <f t="shared" si="583"/>
        <v>4</v>
      </c>
      <c r="Z7480" t="str">
        <f t="shared" si="584"/>
        <v>0% (No Discount)</v>
      </c>
      <c r="AA7480" s="17">
        <f>IF(COUNTIF($B$2:B7480,B7480)=1,1,0)</f>
        <v>0</v>
      </c>
      <c r="AB7480" s="17">
        <f>IF(COUNTIF($F$2:F7480,F7480)=1,1,0)</f>
        <v>0</v>
      </c>
    </row>
    <row r="7481" spans="1:28" x14ac:dyDescent="0.2">
      <c r="A7481" s="17">
        <v>7480</v>
      </c>
      <c r="B7481" t="s">
        <v>9533</v>
      </c>
      <c r="C7481" s="18">
        <v>41645</v>
      </c>
      <c r="D7481" s="18">
        <v>41649</v>
      </c>
      <c r="E7481" t="s">
        <v>77</v>
      </c>
      <c r="F7481" t="s">
        <v>3951</v>
      </c>
      <c r="G7481" t="s">
        <v>3952</v>
      </c>
      <c r="H7481" t="s">
        <v>129</v>
      </c>
      <c r="I7481" t="s">
        <v>54</v>
      </c>
      <c r="J7481" t="s">
        <v>55</v>
      </c>
      <c r="K7481" t="s">
        <v>56</v>
      </c>
      <c r="L7481">
        <v>42420</v>
      </c>
      <c r="M7481" t="s">
        <v>57</v>
      </c>
      <c r="N7481" t="s">
        <v>6447</v>
      </c>
      <c r="O7481" t="s">
        <v>73</v>
      </c>
      <c r="P7481" t="s">
        <v>296</v>
      </c>
      <c r="Q7481" t="s">
        <v>6448</v>
      </c>
      <c r="R7481" s="19">
        <v>31.12</v>
      </c>
      <c r="S7481" s="17">
        <v>4</v>
      </c>
      <c r="T7481" s="20">
        <v>0</v>
      </c>
      <c r="U7481" s="19">
        <v>0.31119999999999998</v>
      </c>
      <c r="V7481" s="20">
        <f t="shared" si="580"/>
        <v>9.9999999999999985E-3</v>
      </c>
      <c r="W7481" s="17">
        <f t="shared" si="581"/>
        <v>2014</v>
      </c>
      <c r="X7481" t="str">
        <f t="shared" si="582"/>
        <v>Jan-2014</v>
      </c>
      <c r="Y7481" s="17">
        <f t="shared" si="583"/>
        <v>4</v>
      </c>
      <c r="Z7481" t="str">
        <f t="shared" si="584"/>
        <v>0% (No Discount)</v>
      </c>
      <c r="AA7481" s="17">
        <f>IF(COUNTIF($B$2:B7481,B7481)=1,1,0)</f>
        <v>0</v>
      </c>
      <c r="AB7481" s="17">
        <f>IF(COUNTIF($F$2:F7481,F7481)=1,1,0)</f>
        <v>0</v>
      </c>
    </row>
    <row r="7482" spans="1:28" x14ac:dyDescent="0.2">
      <c r="A7482" s="17">
        <v>7481</v>
      </c>
      <c r="B7482" t="s">
        <v>9533</v>
      </c>
      <c r="C7482" s="18">
        <v>41645</v>
      </c>
      <c r="D7482" s="18">
        <v>41649</v>
      </c>
      <c r="E7482" t="s">
        <v>77</v>
      </c>
      <c r="F7482" t="s">
        <v>3951</v>
      </c>
      <c r="G7482" t="s">
        <v>3952</v>
      </c>
      <c r="H7482" t="s">
        <v>129</v>
      </c>
      <c r="I7482" t="s">
        <v>54</v>
      </c>
      <c r="J7482" t="s">
        <v>55</v>
      </c>
      <c r="K7482" t="s">
        <v>56</v>
      </c>
      <c r="L7482">
        <v>42420</v>
      </c>
      <c r="M7482" t="s">
        <v>57</v>
      </c>
      <c r="N7482" t="s">
        <v>3100</v>
      </c>
      <c r="O7482" t="s">
        <v>73</v>
      </c>
      <c r="P7482" t="s">
        <v>117</v>
      </c>
      <c r="Q7482" t="s">
        <v>3101</v>
      </c>
      <c r="R7482" s="19">
        <v>6.54</v>
      </c>
      <c r="S7482" s="17">
        <v>1</v>
      </c>
      <c r="T7482" s="20">
        <v>0</v>
      </c>
      <c r="U7482" s="19">
        <v>3.0084</v>
      </c>
      <c r="V7482" s="20">
        <f t="shared" si="580"/>
        <v>0.45999999999999996</v>
      </c>
      <c r="W7482" s="17">
        <f t="shared" si="581"/>
        <v>2014</v>
      </c>
      <c r="X7482" t="str">
        <f t="shared" si="582"/>
        <v>Jan-2014</v>
      </c>
      <c r="Y7482" s="17">
        <f t="shared" si="583"/>
        <v>4</v>
      </c>
      <c r="Z7482" t="str">
        <f t="shared" si="584"/>
        <v>0% (No Discount)</v>
      </c>
      <c r="AA7482" s="17">
        <f>IF(COUNTIF($B$2:B7482,B7482)=1,1,0)</f>
        <v>0</v>
      </c>
      <c r="AB7482" s="17">
        <f>IF(COUNTIF($F$2:F7482,F7482)=1,1,0)</f>
        <v>0</v>
      </c>
    </row>
    <row r="7483" spans="1:28" x14ac:dyDescent="0.2">
      <c r="A7483" s="17">
        <v>7482</v>
      </c>
      <c r="B7483" t="s">
        <v>9534</v>
      </c>
      <c r="C7483" s="18">
        <v>42614</v>
      </c>
      <c r="D7483" s="18">
        <v>42616</v>
      </c>
      <c r="E7483" t="s">
        <v>50</v>
      </c>
      <c r="F7483" t="s">
        <v>6514</v>
      </c>
      <c r="G7483" t="s">
        <v>6515</v>
      </c>
      <c r="H7483" t="s">
        <v>129</v>
      </c>
      <c r="I7483" t="s">
        <v>54</v>
      </c>
      <c r="J7483" t="s">
        <v>1487</v>
      </c>
      <c r="K7483" t="s">
        <v>70</v>
      </c>
      <c r="L7483">
        <v>92646</v>
      </c>
      <c r="M7483" t="s">
        <v>71</v>
      </c>
      <c r="N7483" t="s">
        <v>553</v>
      </c>
      <c r="O7483" t="s">
        <v>73</v>
      </c>
      <c r="P7483" t="s">
        <v>200</v>
      </c>
      <c r="Q7483" t="s">
        <v>554</v>
      </c>
      <c r="R7483" s="19">
        <v>12.78</v>
      </c>
      <c r="S7483" s="17">
        <v>1</v>
      </c>
      <c r="T7483" s="20">
        <v>0</v>
      </c>
      <c r="U7483" s="19">
        <v>5.7510000000000003</v>
      </c>
      <c r="V7483" s="20">
        <f t="shared" si="580"/>
        <v>0.45000000000000007</v>
      </c>
      <c r="W7483" s="17">
        <f t="shared" si="581"/>
        <v>2016</v>
      </c>
      <c r="X7483" t="str">
        <f t="shared" si="582"/>
        <v>Sep-2016</v>
      </c>
      <c r="Y7483" s="17">
        <f t="shared" si="583"/>
        <v>2</v>
      </c>
      <c r="Z7483" t="str">
        <f t="shared" si="584"/>
        <v>0% (No Discount)</v>
      </c>
      <c r="AA7483" s="17">
        <f>IF(COUNTIF($B$2:B7483,B7483)=1,1,0)</f>
        <v>1</v>
      </c>
      <c r="AB7483" s="17">
        <f>IF(COUNTIF($F$2:F7483,F7483)=1,1,0)</f>
        <v>0</v>
      </c>
    </row>
    <row r="7484" spans="1:28" x14ac:dyDescent="0.2">
      <c r="A7484" s="17">
        <v>7483</v>
      </c>
      <c r="B7484" t="s">
        <v>9535</v>
      </c>
      <c r="C7484" s="18">
        <v>41905</v>
      </c>
      <c r="D7484" s="18">
        <v>41912</v>
      </c>
      <c r="E7484" t="s">
        <v>77</v>
      </c>
      <c r="F7484" t="s">
        <v>5960</v>
      </c>
      <c r="G7484" t="s">
        <v>5961</v>
      </c>
      <c r="H7484" t="s">
        <v>129</v>
      </c>
      <c r="I7484" t="s">
        <v>54</v>
      </c>
      <c r="J7484" t="s">
        <v>293</v>
      </c>
      <c r="K7484" t="s">
        <v>294</v>
      </c>
      <c r="L7484">
        <v>10011</v>
      </c>
      <c r="M7484" t="s">
        <v>175</v>
      </c>
      <c r="N7484" t="s">
        <v>352</v>
      </c>
      <c r="O7484" t="s">
        <v>73</v>
      </c>
      <c r="P7484" t="s">
        <v>102</v>
      </c>
      <c r="Q7484" t="s">
        <v>353</v>
      </c>
      <c r="R7484" s="19">
        <v>18.463999999999999</v>
      </c>
      <c r="S7484" s="17">
        <v>4</v>
      </c>
      <c r="T7484" s="20">
        <v>0.2</v>
      </c>
      <c r="U7484" s="19">
        <v>6.9240000000000004</v>
      </c>
      <c r="V7484" s="20">
        <f t="shared" si="580"/>
        <v>0.37500000000000006</v>
      </c>
      <c r="W7484" s="17">
        <f t="shared" si="581"/>
        <v>2014</v>
      </c>
      <c r="X7484" t="str">
        <f t="shared" si="582"/>
        <v>Sep-2014</v>
      </c>
      <c r="Y7484" s="17">
        <f t="shared" si="583"/>
        <v>7</v>
      </c>
      <c r="Z7484" t="str">
        <f t="shared" si="584"/>
        <v>11-20%</v>
      </c>
      <c r="AA7484" s="17">
        <f>IF(COUNTIF($B$2:B7484,B7484)=1,1,0)</f>
        <v>1</v>
      </c>
      <c r="AB7484" s="17">
        <f>IF(COUNTIF($F$2:F7484,F7484)=1,1,0)</f>
        <v>0</v>
      </c>
    </row>
    <row r="7485" spans="1:28" x14ac:dyDescent="0.2">
      <c r="A7485" s="17">
        <v>7484</v>
      </c>
      <c r="B7485" t="s">
        <v>9536</v>
      </c>
      <c r="C7485" s="18">
        <v>41988</v>
      </c>
      <c r="D7485" s="18">
        <v>41990</v>
      </c>
      <c r="E7485" t="s">
        <v>50</v>
      </c>
      <c r="F7485" t="s">
        <v>1606</v>
      </c>
      <c r="G7485" t="s">
        <v>1607</v>
      </c>
      <c r="H7485" t="s">
        <v>68</v>
      </c>
      <c r="I7485" t="s">
        <v>54</v>
      </c>
      <c r="J7485" t="s">
        <v>173</v>
      </c>
      <c r="K7485" t="s">
        <v>174</v>
      </c>
      <c r="L7485">
        <v>19140</v>
      </c>
      <c r="M7485" t="s">
        <v>175</v>
      </c>
      <c r="N7485" t="s">
        <v>4875</v>
      </c>
      <c r="O7485" t="s">
        <v>59</v>
      </c>
      <c r="P7485" t="s">
        <v>63</v>
      </c>
      <c r="Q7485" t="s">
        <v>4876</v>
      </c>
      <c r="R7485" s="19">
        <v>445.80200000000002</v>
      </c>
      <c r="S7485" s="17">
        <v>7</v>
      </c>
      <c r="T7485" s="20">
        <v>0.3</v>
      </c>
      <c r="U7485" s="19">
        <v>-108.2662</v>
      </c>
      <c r="V7485" s="20">
        <f t="shared" si="580"/>
        <v>-0.24285714285714283</v>
      </c>
      <c r="W7485" s="17">
        <f t="shared" si="581"/>
        <v>2014</v>
      </c>
      <c r="X7485" t="str">
        <f t="shared" si="582"/>
        <v>Dec-2014</v>
      </c>
      <c r="Y7485" s="17">
        <f t="shared" si="583"/>
        <v>2</v>
      </c>
      <c r="Z7485" t="str">
        <f t="shared" si="584"/>
        <v>21-30%</v>
      </c>
      <c r="AA7485" s="17">
        <f>IF(COUNTIF($B$2:B7485,B7485)=1,1,0)</f>
        <v>1</v>
      </c>
      <c r="AB7485" s="17">
        <f>IF(COUNTIF($F$2:F7485,F7485)=1,1,0)</f>
        <v>0</v>
      </c>
    </row>
    <row r="7486" spans="1:28" x14ac:dyDescent="0.2">
      <c r="A7486" s="17">
        <v>7485</v>
      </c>
      <c r="B7486" t="s">
        <v>9537</v>
      </c>
      <c r="C7486" s="18">
        <v>43097</v>
      </c>
      <c r="D7486" s="18">
        <v>43102</v>
      </c>
      <c r="E7486" t="s">
        <v>77</v>
      </c>
      <c r="F7486" t="s">
        <v>404</v>
      </c>
      <c r="G7486" t="s">
        <v>405</v>
      </c>
      <c r="H7486" t="s">
        <v>129</v>
      </c>
      <c r="I7486" t="s">
        <v>54</v>
      </c>
      <c r="J7486" t="s">
        <v>7483</v>
      </c>
      <c r="K7486" t="s">
        <v>7484</v>
      </c>
      <c r="L7486">
        <v>58103</v>
      </c>
      <c r="M7486" t="s">
        <v>132</v>
      </c>
      <c r="N7486" t="s">
        <v>9538</v>
      </c>
      <c r="O7486" t="s">
        <v>73</v>
      </c>
      <c r="P7486" t="s">
        <v>95</v>
      </c>
      <c r="Q7486" t="s">
        <v>3070</v>
      </c>
      <c r="R7486" s="19">
        <v>2.48</v>
      </c>
      <c r="S7486" s="17">
        <v>1</v>
      </c>
      <c r="T7486" s="20">
        <v>0</v>
      </c>
      <c r="U7486" s="19">
        <v>0.86799999999999999</v>
      </c>
      <c r="V7486" s="20">
        <f t="shared" si="580"/>
        <v>0.35</v>
      </c>
      <c r="W7486" s="17">
        <f t="shared" si="581"/>
        <v>2017</v>
      </c>
      <c r="X7486" t="str">
        <f t="shared" si="582"/>
        <v>Dec-2017</v>
      </c>
      <c r="Y7486" s="17">
        <f t="shared" si="583"/>
        <v>5</v>
      </c>
      <c r="Z7486" t="str">
        <f t="shared" si="584"/>
        <v>0% (No Discount)</v>
      </c>
      <c r="AA7486" s="17">
        <f>IF(COUNTIF($B$2:B7486,B7486)=1,1,0)</f>
        <v>1</v>
      </c>
      <c r="AB7486" s="17">
        <f>IF(COUNTIF($F$2:F7486,F7486)=1,1,0)</f>
        <v>0</v>
      </c>
    </row>
    <row r="7487" spans="1:28" x14ac:dyDescent="0.2">
      <c r="A7487" s="17">
        <v>7486</v>
      </c>
      <c r="B7487" t="s">
        <v>9537</v>
      </c>
      <c r="C7487" s="18">
        <v>43097</v>
      </c>
      <c r="D7487" s="18">
        <v>43102</v>
      </c>
      <c r="E7487" t="s">
        <v>77</v>
      </c>
      <c r="F7487" t="s">
        <v>404</v>
      </c>
      <c r="G7487" t="s">
        <v>405</v>
      </c>
      <c r="H7487" t="s">
        <v>129</v>
      </c>
      <c r="I7487" t="s">
        <v>54</v>
      </c>
      <c r="J7487" t="s">
        <v>7483</v>
      </c>
      <c r="K7487" t="s">
        <v>7484</v>
      </c>
      <c r="L7487">
        <v>58103</v>
      </c>
      <c r="M7487" t="s">
        <v>132</v>
      </c>
      <c r="N7487" t="s">
        <v>6412</v>
      </c>
      <c r="O7487" t="s">
        <v>73</v>
      </c>
      <c r="P7487" t="s">
        <v>102</v>
      </c>
      <c r="Q7487" t="s">
        <v>6413</v>
      </c>
      <c r="R7487" s="19">
        <v>25.9</v>
      </c>
      <c r="S7487" s="17">
        <v>5</v>
      </c>
      <c r="T7487" s="20">
        <v>0</v>
      </c>
      <c r="U7487" s="19">
        <v>12.691000000000001</v>
      </c>
      <c r="V7487" s="20">
        <f t="shared" si="580"/>
        <v>0.49000000000000005</v>
      </c>
      <c r="W7487" s="17">
        <f t="shared" si="581"/>
        <v>2017</v>
      </c>
      <c r="X7487" t="str">
        <f t="shared" si="582"/>
        <v>Dec-2017</v>
      </c>
      <c r="Y7487" s="17">
        <f t="shared" si="583"/>
        <v>5</v>
      </c>
      <c r="Z7487" t="str">
        <f t="shared" si="584"/>
        <v>0% (No Discount)</v>
      </c>
      <c r="AA7487" s="17">
        <f>IF(COUNTIF($B$2:B7487,B7487)=1,1,0)</f>
        <v>0</v>
      </c>
      <c r="AB7487" s="17">
        <f>IF(COUNTIF($F$2:F7487,F7487)=1,1,0)</f>
        <v>0</v>
      </c>
    </row>
    <row r="7488" spans="1:28" x14ac:dyDescent="0.2">
      <c r="A7488" s="17">
        <v>7487</v>
      </c>
      <c r="B7488" t="s">
        <v>9539</v>
      </c>
      <c r="C7488" s="18">
        <v>42357</v>
      </c>
      <c r="D7488" s="18">
        <v>42362</v>
      </c>
      <c r="E7488" t="s">
        <v>50</v>
      </c>
      <c r="F7488" t="s">
        <v>2751</v>
      </c>
      <c r="G7488" t="s">
        <v>2752</v>
      </c>
      <c r="H7488" t="s">
        <v>129</v>
      </c>
      <c r="I7488" t="s">
        <v>54</v>
      </c>
      <c r="J7488" t="s">
        <v>271</v>
      </c>
      <c r="K7488" t="s">
        <v>2728</v>
      </c>
      <c r="L7488">
        <v>3820</v>
      </c>
      <c r="M7488" t="s">
        <v>175</v>
      </c>
      <c r="N7488" t="s">
        <v>5472</v>
      </c>
      <c r="O7488" t="s">
        <v>73</v>
      </c>
      <c r="P7488" t="s">
        <v>117</v>
      </c>
      <c r="Q7488" t="s">
        <v>5473</v>
      </c>
      <c r="R7488" s="19">
        <v>29.9</v>
      </c>
      <c r="S7488" s="17">
        <v>5</v>
      </c>
      <c r="T7488" s="20">
        <v>0</v>
      </c>
      <c r="U7488" s="19">
        <v>14.651</v>
      </c>
      <c r="V7488" s="20">
        <f t="shared" si="580"/>
        <v>0.49</v>
      </c>
      <c r="W7488" s="17">
        <f t="shared" si="581"/>
        <v>2015</v>
      </c>
      <c r="X7488" t="str">
        <f t="shared" si="582"/>
        <v>Dec-2015</v>
      </c>
      <c r="Y7488" s="17">
        <f t="shared" si="583"/>
        <v>5</v>
      </c>
      <c r="Z7488" t="str">
        <f t="shared" si="584"/>
        <v>0% (No Discount)</v>
      </c>
      <c r="AA7488" s="17">
        <f>IF(COUNTIF($B$2:B7488,B7488)=1,1,0)</f>
        <v>1</v>
      </c>
      <c r="AB7488" s="17">
        <f>IF(COUNTIF($F$2:F7488,F7488)=1,1,0)</f>
        <v>0</v>
      </c>
    </row>
    <row r="7489" spans="1:28" x14ac:dyDescent="0.2">
      <c r="A7489" s="17">
        <v>7488</v>
      </c>
      <c r="B7489" t="s">
        <v>9539</v>
      </c>
      <c r="C7489" s="18">
        <v>42357</v>
      </c>
      <c r="D7489" s="18">
        <v>42362</v>
      </c>
      <c r="E7489" t="s">
        <v>50</v>
      </c>
      <c r="F7489" t="s">
        <v>2751</v>
      </c>
      <c r="G7489" t="s">
        <v>2752</v>
      </c>
      <c r="H7489" t="s">
        <v>129</v>
      </c>
      <c r="I7489" t="s">
        <v>54</v>
      </c>
      <c r="J7489" t="s">
        <v>271</v>
      </c>
      <c r="K7489" t="s">
        <v>2728</v>
      </c>
      <c r="L7489">
        <v>3820</v>
      </c>
      <c r="M7489" t="s">
        <v>175</v>
      </c>
      <c r="N7489" t="s">
        <v>5286</v>
      </c>
      <c r="O7489" t="s">
        <v>98</v>
      </c>
      <c r="P7489" t="s">
        <v>188</v>
      </c>
      <c r="Q7489" t="s">
        <v>5287</v>
      </c>
      <c r="R7489" s="19">
        <v>2249.91</v>
      </c>
      <c r="S7489" s="17">
        <v>9</v>
      </c>
      <c r="T7489" s="20">
        <v>0</v>
      </c>
      <c r="U7489" s="19">
        <v>517.47929999999997</v>
      </c>
      <c r="V7489" s="20">
        <f t="shared" si="580"/>
        <v>0.23</v>
      </c>
      <c r="W7489" s="17">
        <f t="shared" si="581"/>
        <v>2015</v>
      </c>
      <c r="X7489" t="str">
        <f t="shared" si="582"/>
        <v>Dec-2015</v>
      </c>
      <c r="Y7489" s="17">
        <f t="shared" si="583"/>
        <v>5</v>
      </c>
      <c r="Z7489" t="str">
        <f t="shared" si="584"/>
        <v>0% (No Discount)</v>
      </c>
      <c r="AA7489" s="17">
        <f>IF(COUNTIF($B$2:B7489,B7489)=1,1,0)</f>
        <v>0</v>
      </c>
      <c r="AB7489" s="17">
        <f>IF(COUNTIF($F$2:F7489,F7489)=1,1,0)</f>
        <v>0</v>
      </c>
    </row>
    <row r="7490" spans="1:28" x14ac:dyDescent="0.2">
      <c r="A7490" s="17">
        <v>7489</v>
      </c>
      <c r="B7490" t="s">
        <v>9539</v>
      </c>
      <c r="C7490" s="18">
        <v>42357</v>
      </c>
      <c r="D7490" s="18">
        <v>42362</v>
      </c>
      <c r="E7490" t="s">
        <v>50</v>
      </c>
      <c r="F7490" t="s">
        <v>2751</v>
      </c>
      <c r="G7490" t="s">
        <v>2752</v>
      </c>
      <c r="H7490" t="s">
        <v>129</v>
      </c>
      <c r="I7490" t="s">
        <v>54</v>
      </c>
      <c r="J7490" t="s">
        <v>271</v>
      </c>
      <c r="K7490" t="s">
        <v>2728</v>
      </c>
      <c r="L7490">
        <v>3820</v>
      </c>
      <c r="M7490" t="s">
        <v>175</v>
      </c>
      <c r="N7490" t="s">
        <v>932</v>
      </c>
      <c r="O7490" t="s">
        <v>59</v>
      </c>
      <c r="P7490" t="s">
        <v>83</v>
      </c>
      <c r="Q7490" t="s">
        <v>933</v>
      </c>
      <c r="R7490" s="19">
        <v>1053.164</v>
      </c>
      <c r="S7490" s="17">
        <v>4</v>
      </c>
      <c r="T7490" s="20">
        <v>0.3</v>
      </c>
      <c r="U7490" s="19">
        <v>-105.3164</v>
      </c>
      <c r="V7490" s="20">
        <f t="shared" ref="V7490:V7553" si="585">IFERROR(U7490/R7490,0)</f>
        <v>-0.1</v>
      </c>
      <c r="W7490" s="17">
        <f t="shared" ref="W7490:W7553" si="586">YEAR(C7490)</f>
        <v>2015</v>
      </c>
      <c r="X7490" t="str">
        <f t="shared" ref="X7490:X7553" si="587">TEXT(C7490,"mmm-yyyy")</f>
        <v>Dec-2015</v>
      </c>
      <c r="Y7490" s="17">
        <f t="shared" ref="Y7490:Y7553" si="588">D7490-C7490</f>
        <v>5</v>
      </c>
      <c r="Z7490" t="str">
        <f t="shared" ref="Z7490:Z7553" si="589">IF(T7490=0,"0% (No Discount)",IF(T7490&lt;=0.1,"1-10%",IF(T7490&lt;=0.2,"11-20%",IF(T7490&lt;=0.3,"21-30%",IF(T7490&lt;=0.4,"31-40%",IF(T7490&lt;=0.5,"41-50%","Over 50%"))))))</f>
        <v>21-30%</v>
      </c>
      <c r="AA7490" s="17">
        <f>IF(COUNTIF($B$2:B7490,B7490)=1,1,0)</f>
        <v>0</v>
      </c>
      <c r="AB7490" s="17">
        <f>IF(COUNTIF($F$2:F7490,F7490)=1,1,0)</f>
        <v>0</v>
      </c>
    </row>
    <row r="7491" spans="1:28" x14ac:dyDescent="0.2">
      <c r="A7491" s="17">
        <v>7490</v>
      </c>
      <c r="B7491" t="s">
        <v>9540</v>
      </c>
      <c r="C7491" s="18">
        <v>43044</v>
      </c>
      <c r="D7491" s="18">
        <v>43048</v>
      </c>
      <c r="E7491" t="s">
        <v>77</v>
      </c>
      <c r="F7491" t="s">
        <v>7193</v>
      </c>
      <c r="G7491" t="s">
        <v>7194</v>
      </c>
      <c r="H7491" t="s">
        <v>53</v>
      </c>
      <c r="I7491" t="s">
        <v>54</v>
      </c>
      <c r="J7491" t="s">
        <v>977</v>
      </c>
      <c r="K7491" t="s">
        <v>70</v>
      </c>
      <c r="L7491">
        <v>92105</v>
      </c>
      <c r="M7491" t="s">
        <v>71</v>
      </c>
      <c r="N7491" t="s">
        <v>3388</v>
      </c>
      <c r="O7491" t="s">
        <v>73</v>
      </c>
      <c r="P7491" t="s">
        <v>117</v>
      </c>
      <c r="Q7491" t="s">
        <v>3389</v>
      </c>
      <c r="R7491" s="19">
        <v>12.96</v>
      </c>
      <c r="S7491" s="17">
        <v>2</v>
      </c>
      <c r="T7491" s="20">
        <v>0</v>
      </c>
      <c r="U7491" s="19">
        <v>6.2207999999999997</v>
      </c>
      <c r="V7491" s="20">
        <f t="shared" si="585"/>
        <v>0.47999999999999993</v>
      </c>
      <c r="W7491" s="17">
        <f t="shared" si="586"/>
        <v>2017</v>
      </c>
      <c r="X7491" t="str">
        <f t="shared" si="587"/>
        <v>Nov-2017</v>
      </c>
      <c r="Y7491" s="17">
        <f t="shared" si="588"/>
        <v>4</v>
      </c>
      <c r="Z7491" t="str">
        <f t="shared" si="589"/>
        <v>0% (No Discount)</v>
      </c>
      <c r="AA7491" s="17">
        <f>IF(COUNTIF($B$2:B7491,B7491)=1,1,0)</f>
        <v>1</v>
      </c>
      <c r="AB7491" s="17">
        <f>IF(COUNTIF($F$2:F7491,F7491)=1,1,0)</f>
        <v>0</v>
      </c>
    </row>
    <row r="7492" spans="1:28" x14ac:dyDescent="0.2">
      <c r="A7492" s="17">
        <v>7491</v>
      </c>
      <c r="B7492" t="s">
        <v>9541</v>
      </c>
      <c r="C7492" s="18">
        <v>42257</v>
      </c>
      <c r="D7492" s="18">
        <v>42263</v>
      </c>
      <c r="E7492" t="s">
        <v>77</v>
      </c>
      <c r="F7492" t="s">
        <v>1201</v>
      </c>
      <c r="G7492" t="s">
        <v>1202</v>
      </c>
      <c r="H7492" t="s">
        <v>68</v>
      </c>
      <c r="I7492" t="s">
        <v>54</v>
      </c>
      <c r="J7492" t="s">
        <v>69</v>
      </c>
      <c r="K7492" t="s">
        <v>70</v>
      </c>
      <c r="L7492">
        <v>90032</v>
      </c>
      <c r="M7492" t="s">
        <v>71</v>
      </c>
      <c r="N7492" t="s">
        <v>439</v>
      </c>
      <c r="O7492" t="s">
        <v>59</v>
      </c>
      <c r="P7492" t="s">
        <v>92</v>
      </c>
      <c r="Q7492" t="s">
        <v>440</v>
      </c>
      <c r="R7492" s="19">
        <v>106.68</v>
      </c>
      <c r="S7492" s="17">
        <v>6</v>
      </c>
      <c r="T7492" s="20">
        <v>0</v>
      </c>
      <c r="U7492" s="19">
        <v>33.070799999999998</v>
      </c>
      <c r="V7492" s="20">
        <f t="shared" si="585"/>
        <v>0.30999999999999994</v>
      </c>
      <c r="W7492" s="17">
        <f t="shared" si="586"/>
        <v>2015</v>
      </c>
      <c r="X7492" t="str">
        <f t="shared" si="587"/>
        <v>Sep-2015</v>
      </c>
      <c r="Y7492" s="17">
        <f t="shared" si="588"/>
        <v>6</v>
      </c>
      <c r="Z7492" t="str">
        <f t="shared" si="589"/>
        <v>0% (No Discount)</v>
      </c>
      <c r="AA7492" s="17">
        <f>IF(COUNTIF($B$2:B7492,B7492)=1,1,0)</f>
        <v>1</v>
      </c>
      <c r="AB7492" s="17">
        <f>IF(COUNTIF($F$2:F7492,F7492)=1,1,0)</f>
        <v>0</v>
      </c>
    </row>
    <row r="7493" spans="1:28" x14ac:dyDescent="0.2">
      <c r="A7493" s="17">
        <v>7492</v>
      </c>
      <c r="B7493" t="s">
        <v>9542</v>
      </c>
      <c r="C7493" s="18">
        <v>43055</v>
      </c>
      <c r="D7493" s="18">
        <v>43055</v>
      </c>
      <c r="E7493" t="s">
        <v>1320</v>
      </c>
      <c r="F7493" t="s">
        <v>4182</v>
      </c>
      <c r="G7493" t="s">
        <v>4183</v>
      </c>
      <c r="H7493" t="s">
        <v>53</v>
      </c>
      <c r="I7493" t="s">
        <v>54</v>
      </c>
      <c r="J7493" t="s">
        <v>8543</v>
      </c>
      <c r="K7493" t="s">
        <v>294</v>
      </c>
      <c r="L7493">
        <v>13501</v>
      </c>
      <c r="M7493" t="s">
        <v>175</v>
      </c>
      <c r="N7493" t="s">
        <v>8169</v>
      </c>
      <c r="O7493" t="s">
        <v>98</v>
      </c>
      <c r="P7493" t="s">
        <v>99</v>
      </c>
      <c r="Q7493" t="s">
        <v>8170</v>
      </c>
      <c r="R7493" s="19">
        <v>119.94</v>
      </c>
      <c r="S7493" s="17">
        <v>6</v>
      </c>
      <c r="T7493" s="20">
        <v>0</v>
      </c>
      <c r="U7493" s="19">
        <v>5.9969999999999999</v>
      </c>
      <c r="V7493" s="20">
        <f t="shared" si="585"/>
        <v>0.05</v>
      </c>
      <c r="W7493" s="17">
        <f t="shared" si="586"/>
        <v>2017</v>
      </c>
      <c r="X7493" t="str">
        <f t="shared" si="587"/>
        <v>Nov-2017</v>
      </c>
      <c r="Y7493" s="17">
        <f t="shared" si="588"/>
        <v>0</v>
      </c>
      <c r="Z7493" t="str">
        <f t="shared" si="589"/>
        <v>0% (No Discount)</v>
      </c>
      <c r="AA7493" s="17">
        <f>IF(COUNTIF($B$2:B7493,B7493)=1,1,0)</f>
        <v>1</v>
      </c>
      <c r="AB7493" s="17">
        <f>IF(COUNTIF($F$2:F7493,F7493)=1,1,0)</f>
        <v>0</v>
      </c>
    </row>
    <row r="7494" spans="1:28" x14ac:dyDescent="0.2">
      <c r="A7494" s="17">
        <v>7493</v>
      </c>
      <c r="B7494" t="s">
        <v>9543</v>
      </c>
      <c r="C7494" s="18">
        <v>42989</v>
      </c>
      <c r="D7494" s="18">
        <v>42994</v>
      </c>
      <c r="E7494" t="s">
        <v>77</v>
      </c>
      <c r="F7494" t="s">
        <v>6486</v>
      </c>
      <c r="G7494" t="s">
        <v>6487</v>
      </c>
      <c r="H7494" t="s">
        <v>53</v>
      </c>
      <c r="I7494" t="s">
        <v>54</v>
      </c>
      <c r="J7494" t="s">
        <v>211</v>
      </c>
      <c r="K7494" t="s">
        <v>131</v>
      </c>
      <c r="L7494">
        <v>77070</v>
      </c>
      <c r="M7494" t="s">
        <v>132</v>
      </c>
      <c r="N7494" t="s">
        <v>6016</v>
      </c>
      <c r="O7494" t="s">
        <v>73</v>
      </c>
      <c r="P7494" t="s">
        <v>117</v>
      </c>
      <c r="Q7494" t="s">
        <v>6017</v>
      </c>
      <c r="R7494" s="19">
        <v>10.272</v>
      </c>
      <c r="S7494" s="17">
        <v>3</v>
      </c>
      <c r="T7494" s="20">
        <v>0.2</v>
      </c>
      <c r="U7494" s="19">
        <v>3.21</v>
      </c>
      <c r="V7494" s="20">
        <f t="shared" si="585"/>
        <v>0.3125</v>
      </c>
      <c r="W7494" s="17">
        <f t="shared" si="586"/>
        <v>2017</v>
      </c>
      <c r="X7494" t="str">
        <f t="shared" si="587"/>
        <v>Sep-2017</v>
      </c>
      <c r="Y7494" s="17">
        <f t="shared" si="588"/>
        <v>5</v>
      </c>
      <c r="Z7494" t="str">
        <f t="shared" si="589"/>
        <v>11-20%</v>
      </c>
      <c r="AA7494" s="17">
        <f>IF(COUNTIF($B$2:B7494,B7494)=1,1,0)</f>
        <v>1</v>
      </c>
      <c r="AB7494" s="17">
        <f>IF(COUNTIF($F$2:F7494,F7494)=1,1,0)</f>
        <v>0</v>
      </c>
    </row>
    <row r="7495" spans="1:28" x14ac:dyDescent="0.2">
      <c r="A7495" s="17">
        <v>7494</v>
      </c>
      <c r="B7495" t="s">
        <v>9543</v>
      </c>
      <c r="C7495" s="18">
        <v>42989</v>
      </c>
      <c r="D7495" s="18">
        <v>42994</v>
      </c>
      <c r="E7495" t="s">
        <v>77</v>
      </c>
      <c r="F7495" t="s">
        <v>6486</v>
      </c>
      <c r="G7495" t="s">
        <v>6487</v>
      </c>
      <c r="H7495" t="s">
        <v>53</v>
      </c>
      <c r="I7495" t="s">
        <v>54</v>
      </c>
      <c r="J7495" t="s">
        <v>211</v>
      </c>
      <c r="K7495" t="s">
        <v>131</v>
      </c>
      <c r="L7495">
        <v>77070</v>
      </c>
      <c r="M7495" t="s">
        <v>132</v>
      </c>
      <c r="N7495" t="s">
        <v>4893</v>
      </c>
      <c r="O7495" t="s">
        <v>59</v>
      </c>
      <c r="P7495" t="s">
        <v>83</v>
      </c>
      <c r="Q7495" t="s">
        <v>4894</v>
      </c>
      <c r="R7495" s="19">
        <v>512.19000000000005</v>
      </c>
      <c r="S7495" s="17">
        <v>5</v>
      </c>
      <c r="T7495" s="20">
        <v>0.3</v>
      </c>
      <c r="U7495" s="19">
        <v>-65.852999999999994</v>
      </c>
      <c r="V7495" s="20">
        <f t="shared" si="585"/>
        <v>-0.12857142857142856</v>
      </c>
      <c r="W7495" s="17">
        <f t="shared" si="586"/>
        <v>2017</v>
      </c>
      <c r="X7495" t="str">
        <f t="shared" si="587"/>
        <v>Sep-2017</v>
      </c>
      <c r="Y7495" s="17">
        <f t="shared" si="588"/>
        <v>5</v>
      </c>
      <c r="Z7495" t="str">
        <f t="shared" si="589"/>
        <v>21-30%</v>
      </c>
      <c r="AA7495" s="17">
        <f>IF(COUNTIF($B$2:B7495,B7495)=1,1,0)</f>
        <v>0</v>
      </c>
      <c r="AB7495" s="17">
        <f>IF(COUNTIF($F$2:F7495,F7495)=1,1,0)</f>
        <v>0</v>
      </c>
    </row>
    <row r="7496" spans="1:28" x14ac:dyDescent="0.2">
      <c r="A7496" s="17">
        <v>7495</v>
      </c>
      <c r="B7496" t="s">
        <v>9543</v>
      </c>
      <c r="C7496" s="18">
        <v>42989</v>
      </c>
      <c r="D7496" s="18">
        <v>42994</v>
      </c>
      <c r="E7496" t="s">
        <v>77</v>
      </c>
      <c r="F7496" t="s">
        <v>6486</v>
      </c>
      <c r="G7496" t="s">
        <v>6487</v>
      </c>
      <c r="H7496" t="s">
        <v>53</v>
      </c>
      <c r="I7496" t="s">
        <v>54</v>
      </c>
      <c r="J7496" t="s">
        <v>211</v>
      </c>
      <c r="K7496" t="s">
        <v>131</v>
      </c>
      <c r="L7496">
        <v>77070</v>
      </c>
      <c r="M7496" t="s">
        <v>132</v>
      </c>
      <c r="N7496" t="s">
        <v>4127</v>
      </c>
      <c r="O7496" t="s">
        <v>73</v>
      </c>
      <c r="P7496" t="s">
        <v>105</v>
      </c>
      <c r="Q7496" t="s">
        <v>4128</v>
      </c>
      <c r="R7496" s="19">
        <v>1.556</v>
      </c>
      <c r="S7496" s="17">
        <v>2</v>
      </c>
      <c r="T7496" s="20">
        <v>0.8</v>
      </c>
      <c r="U7496" s="19">
        <v>-4.2012</v>
      </c>
      <c r="V7496" s="20">
        <f t="shared" si="585"/>
        <v>-2.6999999999999997</v>
      </c>
      <c r="W7496" s="17">
        <f t="shared" si="586"/>
        <v>2017</v>
      </c>
      <c r="X7496" t="str">
        <f t="shared" si="587"/>
        <v>Sep-2017</v>
      </c>
      <c r="Y7496" s="17">
        <f t="shared" si="588"/>
        <v>5</v>
      </c>
      <c r="Z7496" t="str">
        <f t="shared" si="589"/>
        <v>Over 50%</v>
      </c>
      <c r="AA7496" s="17">
        <f>IF(COUNTIF($B$2:B7496,B7496)=1,1,0)</f>
        <v>0</v>
      </c>
      <c r="AB7496" s="17">
        <f>IF(COUNTIF($F$2:F7496,F7496)=1,1,0)</f>
        <v>0</v>
      </c>
    </row>
    <row r="7497" spans="1:28" x14ac:dyDescent="0.2">
      <c r="A7497" s="17">
        <v>7496</v>
      </c>
      <c r="B7497" t="s">
        <v>9544</v>
      </c>
      <c r="C7497" s="18">
        <v>42930</v>
      </c>
      <c r="D7497" s="18">
        <v>42934</v>
      </c>
      <c r="E7497" t="s">
        <v>77</v>
      </c>
      <c r="F7497" t="s">
        <v>5841</v>
      </c>
      <c r="G7497" t="s">
        <v>5842</v>
      </c>
      <c r="H7497" t="s">
        <v>53</v>
      </c>
      <c r="I7497" t="s">
        <v>54</v>
      </c>
      <c r="J7497" t="s">
        <v>4008</v>
      </c>
      <c r="K7497" t="s">
        <v>70</v>
      </c>
      <c r="L7497">
        <v>92683</v>
      </c>
      <c r="M7497" t="s">
        <v>71</v>
      </c>
      <c r="N7497" t="s">
        <v>2997</v>
      </c>
      <c r="O7497" t="s">
        <v>73</v>
      </c>
      <c r="P7497" t="s">
        <v>102</v>
      </c>
      <c r="Q7497" t="s">
        <v>2998</v>
      </c>
      <c r="R7497" s="19">
        <v>4.4480000000000004</v>
      </c>
      <c r="S7497" s="17">
        <v>2</v>
      </c>
      <c r="T7497" s="20">
        <v>0.2</v>
      </c>
      <c r="U7497" s="19">
        <v>1.4456</v>
      </c>
      <c r="V7497" s="20">
        <f t="shared" si="585"/>
        <v>0.32499999999999996</v>
      </c>
      <c r="W7497" s="17">
        <f t="shared" si="586"/>
        <v>2017</v>
      </c>
      <c r="X7497" t="str">
        <f t="shared" si="587"/>
        <v>Jul-2017</v>
      </c>
      <c r="Y7497" s="17">
        <f t="shared" si="588"/>
        <v>4</v>
      </c>
      <c r="Z7497" t="str">
        <f t="shared" si="589"/>
        <v>11-20%</v>
      </c>
      <c r="AA7497" s="17">
        <f>IF(COUNTIF($B$2:B7497,B7497)=1,1,0)</f>
        <v>1</v>
      </c>
      <c r="AB7497" s="17">
        <f>IF(COUNTIF($F$2:F7497,F7497)=1,1,0)</f>
        <v>0</v>
      </c>
    </row>
    <row r="7498" spans="1:28" x14ac:dyDescent="0.2">
      <c r="A7498" s="17">
        <v>7497</v>
      </c>
      <c r="B7498" t="s">
        <v>9544</v>
      </c>
      <c r="C7498" s="18">
        <v>42930</v>
      </c>
      <c r="D7498" s="18">
        <v>42934</v>
      </c>
      <c r="E7498" t="s">
        <v>77</v>
      </c>
      <c r="F7498" t="s">
        <v>5841</v>
      </c>
      <c r="G7498" t="s">
        <v>5842</v>
      </c>
      <c r="H7498" t="s">
        <v>53</v>
      </c>
      <c r="I7498" t="s">
        <v>54</v>
      </c>
      <c r="J7498" t="s">
        <v>4008</v>
      </c>
      <c r="K7498" t="s">
        <v>70</v>
      </c>
      <c r="L7498">
        <v>92683</v>
      </c>
      <c r="M7498" t="s">
        <v>71</v>
      </c>
      <c r="N7498" t="s">
        <v>2912</v>
      </c>
      <c r="O7498" t="s">
        <v>59</v>
      </c>
      <c r="P7498" t="s">
        <v>92</v>
      </c>
      <c r="Q7498" t="s">
        <v>2913</v>
      </c>
      <c r="R7498" s="19">
        <v>276.69</v>
      </c>
      <c r="S7498" s="17">
        <v>3</v>
      </c>
      <c r="T7498" s="20">
        <v>0</v>
      </c>
      <c r="U7498" s="19">
        <v>49.804200000000002</v>
      </c>
      <c r="V7498" s="20">
        <f t="shared" si="585"/>
        <v>0.18</v>
      </c>
      <c r="W7498" s="17">
        <f t="shared" si="586"/>
        <v>2017</v>
      </c>
      <c r="X7498" t="str">
        <f t="shared" si="587"/>
        <v>Jul-2017</v>
      </c>
      <c r="Y7498" s="17">
        <f t="shared" si="588"/>
        <v>4</v>
      </c>
      <c r="Z7498" t="str">
        <f t="shared" si="589"/>
        <v>0% (No Discount)</v>
      </c>
      <c r="AA7498" s="17">
        <f>IF(COUNTIF($B$2:B7498,B7498)=1,1,0)</f>
        <v>0</v>
      </c>
      <c r="AB7498" s="17">
        <f>IF(COUNTIF($F$2:F7498,F7498)=1,1,0)</f>
        <v>0</v>
      </c>
    </row>
    <row r="7499" spans="1:28" x14ac:dyDescent="0.2">
      <c r="A7499" s="17">
        <v>7498</v>
      </c>
      <c r="B7499" t="s">
        <v>9544</v>
      </c>
      <c r="C7499" s="18">
        <v>42930</v>
      </c>
      <c r="D7499" s="18">
        <v>42934</v>
      </c>
      <c r="E7499" t="s">
        <v>77</v>
      </c>
      <c r="F7499" t="s">
        <v>5841</v>
      </c>
      <c r="G7499" t="s">
        <v>5842</v>
      </c>
      <c r="H7499" t="s">
        <v>53</v>
      </c>
      <c r="I7499" t="s">
        <v>54</v>
      </c>
      <c r="J7499" t="s">
        <v>4008</v>
      </c>
      <c r="K7499" t="s">
        <v>70</v>
      </c>
      <c r="L7499">
        <v>92683</v>
      </c>
      <c r="M7499" t="s">
        <v>71</v>
      </c>
      <c r="N7499" t="s">
        <v>1259</v>
      </c>
      <c r="O7499" t="s">
        <v>73</v>
      </c>
      <c r="P7499" t="s">
        <v>296</v>
      </c>
      <c r="Q7499" t="s">
        <v>1260</v>
      </c>
      <c r="R7499" s="19">
        <v>4.96</v>
      </c>
      <c r="S7499" s="17">
        <v>4</v>
      </c>
      <c r="T7499" s="20">
        <v>0</v>
      </c>
      <c r="U7499" s="19">
        <v>2.3311999999999999</v>
      </c>
      <c r="V7499" s="20">
        <f t="shared" si="585"/>
        <v>0.47</v>
      </c>
      <c r="W7499" s="17">
        <f t="shared" si="586"/>
        <v>2017</v>
      </c>
      <c r="X7499" t="str">
        <f t="shared" si="587"/>
        <v>Jul-2017</v>
      </c>
      <c r="Y7499" s="17">
        <f t="shared" si="588"/>
        <v>4</v>
      </c>
      <c r="Z7499" t="str">
        <f t="shared" si="589"/>
        <v>0% (No Discount)</v>
      </c>
      <c r="AA7499" s="17">
        <f>IF(COUNTIF($B$2:B7499,B7499)=1,1,0)</f>
        <v>0</v>
      </c>
      <c r="AB7499" s="17">
        <f>IF(COUNTIF($F$2:F7499,F7499)=1,1,0)</f>
        <v>0</v>
      </c>
    </row>
    <row r="7500" spans="1:28" x14ac:dyDescent="0.2">
      <c r="A7500" s="17">
        <v>7499</v>
      </c>
      <c r="B7500" t="s">
        <v>9544</v>
      </c>
      <c r="C7500" s="18">
        <v>42930</v>
      </c>
      <c r="D7500" s="18">
        <v>42934</v>
      </c>
      <c r="E7500" t="s">
        <v>77</v>
      </c>
      <c r="F7500" t="s">
        <v>5841</v>
      </c>
      <c r="G7500" t="s">
        <v>5842</v>
      </c>
      <c r="H7500" t="s">
        <v>53</v>
      </c>
      <c r="I7500" t="s">
        <v>54</v>
      </c>
      <c r="J7500" t="s">
        <v>4008</v>
      </c>
      <c r="K7500" t="s">
        <v>70</v>
      </c>
      <c r="L7500">
        <v>92683</v>
      </c>
      <c r="M7500" t="s">
        <v>71</v>
      </c>
      <c r="N7500" t="s">
        <v>202</v>
      </c>
      <c r="O7500" t="s">
        <v>73</v>
      </c>
      <c r="P7500" t="s">
        <v>95</v>
      </c>
      <c r="Q7500" t="s">
        <v>203</v>
      </c>
      <c r="R7500" s="19">
        <v>71.92</v>
      </c>
      <c r="S7500" s="17">
        <v>4</v>
      </c>
      <c r="T7500" s="20">
        <v>0</v>
      </c>
      <c r="U7500" s="19">
        <v>20.8568</v>
      </c>
      <c r="V7500" s="20">
        <f t="shared" si="585"/>
        <v>0.28999999999999998</v>
      </c>
      <c r="W7500" s="17">
        <f t="shared" si="586"/>
        <v>2017</v>
      </c>
      <c r="X7500" t="str">
        <f t="shared" si="587"/>
        <v>Jul-2017</v>
      </c>
      <c r="Y7500" s="17">
        <f t="shared" si="588"/>
        <v>4</v>
      </c>
      <c r="Z7500" t="str">
        <f t="shared" si="589"/>
        <v>0% (No Discount)</v>
      </c>
      <c r="AA7500" s="17">
        <f>IF(COUNTIF($B$2:B7500,B7500)=1,1,0)</f>
        <v>0</v>
      </c>
      <c r="AB7500" s="17">
        <f>IF(COUNTIF($F$2:F7500,F7500)=1,1,0)</f>
        <v>0</v>
      </c>
    </row>
    <row r="7501" spans="1:28" x14ac:dyDescent="0.2">
      <c r="A7501" s="17">
        <v>7500</v>
      </c>
      <c r="B7501" t="s">
        <v>9544</v>
      </c>
      <c r="C7501" s="18">
        <v>42930</v>
      </c>
      <c r="D7501" s="18">
        <v>42934</v>
      </c>
      <c r="E7501" t="s">
        <v>77</v>
      </c>
      <c r="F7501" t="s">
        <v>5841</v>
      </c>
      <c r="G7501" t="s">
        <v>5842</v>
      </c>
      <c r="H7501" t="s">
        <v>53</v>
      </c>
      <c r="I7501" t="s">
        <v>54</v>
      </c>
      <c r="J7501" t="s">
        <v>4008</v>
      </c>
      <c r="K7501" t="s">
        <v>70</v>
      </c>
      <c r="L7501">
        <v>92683</v>
      </c>
      <c r="M7501" t="s">
        <v>71</v>
      </c>
      <c r="N7501" t="s">
        <v>850</v>
      </c>
      <c r="O7501" t="s">
        <v>59</v>
      </c>
      <c r="P7501" t="s">
        <v>92</v>
      </c>
      <c r="Q7501" t="s">
        <v>851</v>
      </c>
      <c r="R7501" s="19">
        <v>18.84</v>
      </c>
      <c r="S7501" s="17">
        <v>3</v>
      </c>
      <c r="T7501" s="20">
        <v>0</v>
      </c>
      <c r="U7501" s="19">
        <v>7.9127999999999998</v>
      </c>
      <c r="V7501" s="20">
        <f t="shared" si="585"/>
        <v>0.42</v>
      </c>
      <c r="W7501" s="17">
        <f t="shared" si="586"/>
        <v>2017</v>
      </c>
      <c r="X7501" t="str">
        <f t="shared" si="587"/>
        <v>Jul-2017</v>
      </c>
      <c r="Y7501" s="17">
        <f t="shared" si="588"/>
        <v>4</v>
      </c>
      <c r="Z7501" t="str">
        <f t="shared" si="589"/>
        <v>0% (No Discount)</v>
      </c>
      <c r="AA7501" s="17">
        <f>IF(COUNTIF($B$2:B7501,B7501)=1,1,0)</f>
        <v>0</v>
      </c>
      <c r="AB7501" s="17">
        <f>IF(COUNTIF($F$2:F7501,F7501)=1,1,0)</f>
        <v>0</v>
      </c>
    </row>
    <row r="7502" spans="1:28" x14ac:dyDescent="0.2">
      <c r="A7502" s="17">
        <v>7501</v>
      </c>
      <c r="B7502" t="s">
        <v>9544</v>
      </c>
      <c r="C7502" s="18">
        <v>42930</v>
      </c>
      <c r="D7502" s="18">
        <v>42934</v>
      </c>
      <c r="E7502" t="s">
        <v>77</v>
      </c>
      <c r="F7502" t="s">
        <v>5841</v>
      </c>
      <c r="G7502" t="s">
        <v>5842</v>
      </c>
      <c r="H7502" t="s">
        <v>53</v>
      </c>
      <c r="I7502" t="s">
        <v>54</v>
      </c>
      <c r="J7502" t="s">
        <v>4008</v>
      </c>
      <c r="K7502" t="s">
        <v>70</v>
      </c>
      <c r="L7502">
        <v>92683</v>
      </c>
      <c r="M7502" t="s">
        <v>71</v>
      </c>
      <c r="N7502" t="s">
        <v>1728</v>
      </c>
      <c r="O7502" t="s">
        <v>98</v>
      </c>
      <c r="P7502" t="s">
        <v>188</v>
      </c>
      <c r="Q7502" t="s">
        <v>1729</v>
      </c>
      <c r="R7502" s="19">
        <v>140.97</v>
      </c>
      <c r="S7502" s="17">
        <v>3</v>
      </c>
      <c r="T7502" s="20">
        <v>0</v>
      </c>
      <c r="U7502" s="19">
        <v>19.735800000000001</v>
      </c>
      <c r="V7502" s="20">
        <f t="shared" si="585"/>
        <v>0.14000000000000001</v>
      </c>
      <c r="W7502" s="17">
        <f t="shared" si="586"/>
        <v>2017</v>
      </c>
      <c r="X7502" t="str">
        <f t="shared" si="587"/>
        <v>Jul-2017</v>
      </c>
      <c r="Y7502" s="17">
        <f t="shared" si="588"/>
        <v>4</v>
      </c>
      <c r="Z7502" t="str">
        <f t="shared" si="589"/>
        <v>0% (No Discount)</v>
      </c>
      <c r="AA7502" s="17">
        <f>IF(COUNTIF($B$2:B7502,B7502)=1,1,0)</f>
        <v>0</v>
      </c>
      <c r="AB7502" s="17">
        <f>IF(COUNTIF($F$2:F7502,F7502)=1,1,0)</f>
        <v>0</v>
      </c>
    </row>
    <row r="7503" spans="1:28" x14ac:dyDescent="0.2">
      <c r="A7503" s="17">
        <v>7502</v>
      </c>
      <c r="B7503" t="s">
        <v>9544</v>
      </c>
      <c r="C7503" s="18">
        <v>42930</v>
      </c>
      <c r="D7503" s="18">
        <v>42934</v>
      </c>
      <c r="E7503" t="s">
        <v>77</v>
      </c>
      <c r="F7503" t="s">
        <v>5841</v>
      </c>
      <c r="G7503" t="s">
        <v>5842</v>
      </c>
      <c r="H7503" t="s">
        <v>53</v>
      </c>
      <c r="I7503" t="s">
        <v>54</v>
      </c>
      <c r="J7503" t="s">
        <v>4008</v>
      </c>
      <c r="K7503" t="s">
        <v>70</v>
      </c>
      <c r="L7503">
        <v>92683</v>
      </c>
      <c r="M7503" t="s">
        <v>71</v>
      </c>
      <c r="N7503" t="s">
        <v>219</v>
      </c>
      <c r="O7503" t="s">
        <v>98</v>
      </c>
      <c r="P7503" t="s">
        <v>99</v>
      </c>
      <c r="Q7503" t="s">
        <v>220</v>
      </c>
      <c r="R7503" s="19">
        <v>470.37599999999998</v>
      </c>
      <c r="S7503" s="17">
        <v>3</v>
      </c>
      <c r="T7503" s="20">
        <v>0.2</v>
      </c>
      <c r="U7503" s="19">
        <v>52.917299999999997</v>
      </c>
      <c r="V7503" s="20">
        <f t="shared" si="585"/>
        <v>0.1125</v>
      </c>
      <c r="W7503" s="17">
        <f t="shared" si="586"/>
        <v>2017</v>
      </c>
      <c r="X7503" t="str">
        <f t="shared" si="587"/>
        <v>Jul-2017</v>
      </c>
      <c r="Y7503" s="17">
        <f t="shared" si="588"/>
        <v>4</v>
      </c>
      <c r="Z7503" t="str">
        <f t="shared" si="589"/>
        <v>11-20%</v>
      </c>
      <c r="AA7503" s="17">
        <f>IF(COUNTIF($B$2:B7503,B7503)=1,1,0)</f>
        <v>0</v>
      </c>
      <c r="AB7503" s="17">
        <f>IF(COUNTIF($F$2:F7503,F7503)=1,1,0)</f>
        <v>0</v>
      </c>
    </row>
    <row r="7504" spans="1:28" x14ac:dyDescent="0.2">
      <c r="A7504" s="17">
        <v>7503</v>
      </c>
      <c r="B7504" t="s">
        <v>9545</v>
      </c>
      <c r="C7504" s="18">
        <v>42824</v>
      </c>
      <c r="D7504" s="18">
        <v>42824</v>
      </c>
      <c r="E7504" t="s">
        <v>1320</v>
      </c>
      <c r="F7504" t="s">
        <v>4083</v>
      </c>
      <c r="G7504" t="s">
        <v>4084</v>
      </c>
      <c r="H7504" t="s">
        <v>53</v>
      </c>
      <c r="I7504" t="s">
        <v>54</v>
      </c>
      <c r="J7504" t="s">
        <v>69</v>
      </c>
      <c r="K7504" t="s">
        <v>70</v>
      </c>
      <c r="L7504">
        <v>90036</v>
      </c>
      <c r="M7504" t="s">
        <v>71</v>
      </c>
      <c r="N7504" t="s">
        <v>5241</v>
      </c>
      <c r="O7504" t="s">
        <v>73</v>
      </c>
      <c r="P7504" t="s">
        <v>95</v>
      </c>
      <c r="Q7504" t="s">
        <v>5242</v>
      </c>
      <c r="R7504" s="19">
        <v>6.08</v>
      </c>
      <c r="S7504" s="17">
        <v>2</v>
      </c>
      <c r="T7504" s="20">
        <v>0</v>
      </c>
      <c r="U7504" s="19">
        <v>2.0672000000000001</v>
      </c>
      <c r="V7504" s="20">
        <f t="shared" si="585"/>
        <v>0.34</v>
      </c>
      <c r="W7504" s="17">
        <f t="shared" si="586"/>
        <v>2017</v>
      </c>
      <c r="X7504" t="str">
        <f t="shared" si="587"/>
        <v>Mar-2017</v>
      </c>
      <c r="Y7504" s="17">
        <f t="shared" si="588"/>
        <v>0</v>
      </c>
      <c r="Z7504" t="str">
        <f t="shared" si="589"/>
        <v>0% (No Discount)</v>
      </c>
      <c r="AA7504" s="17">
        <f>IF(COUNTIF($B$2:B7504,B7504)=1,1,0)</f>
        <v>1</v>
      </c>
      <c r="AB7504" s="17">
        <f>IF(COUNTIF($F$2:F7504,F7504)=1,1,0)</f>
        <v>0</v>
      </c>
    </row>
    <row r="7505" spans="1:28" x14ac:dyDescent="0.2">
      <c r="A7505" s="17">
        <v>7504</v>
      </c>
      <c r="B7505" t="s">
        <v>9545</v>
      </c>
      <c r="C7505" s="18">
        <v>42824</v>
      </c>
      <c r="D7505" s="18">
        <v>42824</v>
      </c>
      <c r="E7505" t="s">
        <v>1320</v>
      </c>
      <c r="F7505" t="s">
        <v>4083</v>
      </c>
      <c r="G7505" t="s">
        <v>4084</v>
      </c>
      <c r="H7505" t="s">
        <v>53</v>
      </c>
      <c r="I7505" t="s">
        <v>54</v>
      </c>
      <c r="J7505" t="s">
        <v>69</v>
      </c>
      <c r="K7505" t="s">
        <v>70</v>
      </c>
      <c r="L7505">
        <v>90036</v>
      </c>
      <c r="M7505" t="s">
        <v>71</v>
      </c>
      <c r="N7505" t="s">
        <v>298</v>
      </c>
      <c r="O7505" t="s">
        <v>98</v>
      </c>
      <c r="P7505" t="s">
        <v>99</v>
      </c>
      <c r="Q7505" t="s">
        <v>299</v>
      </c>
      <c r="R7505" s="19">
        <v>164.792</v>
      </c>
      <c r="S7505" s="17">
        <v>1</v>
      </c>
      <c r="T7505" s="20">
        <v>0.2</v>
      </c>
      <c r="U7505" s="19">
        <v>18.539100000000001</v>
      </c>
      <c r="V7505" s="20">
        <f t="shared" si="585"/>
        <v>0.1125</v>
      </c>
      <c r="W7505" s="17">
        <f t="shared" si="586"/>
        <v>2017</v>
      </c>
      <c r="X7505" t="str">
        <f t="shared" si="587"/>
        <v>Mar-2017</v>
      </c>
      <c r="Y7505" s="17">
        <f t="shared" si="588"/>
        <v>0</v>
      </c>
      <c r="Z7505" t="str">
        <f t="shared" si="589"/>
        <v>11-20%</v>
      </c>
      <c r="AA7505" s="17">
        <f>IF(COUNTIF($B$2:B7505,B7505)=1,1,0)</f>
        <v>0</v>
      </c>
      <c r="AB7505" s="17">
        <f>IF(COUNTIF($F$2:F7505,F7505)=1,1,0)</f>
        <v>0</v>
      </c>
    </row>
    <row r="7506" spans="1:28" x14ac:dyDescent="0.2">
      <c r="A7506" s="17">
        <v>7505</v>
      </c>
      <c r="B7506" t="s">
        <v>9546</v>
      </c>
      <c r="C7506" s="18">
        <v>42400</v>
      </c>
      <c r="D7506" s="18">
        <v>42404</v>
      </c>
      <c r="E7506" t="s">
        <v>50</v>
      </c>
      <c r="F7506" t="s">
        <v>8192</v>
      </c>
      <c r="G7506" t="s">
        <v>8193</v>
      </c>
      <c r="H7506" t="s">
        <v>68</v>
      </c>
      <c r="I7506" t="s">
        <v>54</v>
      </c>
      <c r="J7506" t="s">
        <v>9547</v>
      </c>
      <c r="K7506" t="s">
        <v>817</v>
      </c>
      <c r="L7506">
        <v>8401</v>
      </c>
      <c r="M7506" t="s">
        <v>175</v>
      </c>
      <c r="N7506" t="s">
        <v>4167</v>
      </c>
      <c r="O7506" t="s">
        <v>73</v>
      </c>
      <c r="P7506" t="s">
        <v>200</v>
      </c>
      <c r="Q7506" t="s">
        <v>698</v>
      </c>
      <c r="R7506" s="19">
        <v>23.36</v>
      </c>
      <c r="S7506" s="17">
        <v>2</v>
      </c>
      <c r="T7506" s="20">
        <v>0</v>
      </c>
      <c r="U7506" s="19">
        <v>11.68</v>
      </c>
      <c r="V7506" s="20">
        <f t="shared" si="585"/>
        <v>0.5</v>
      </c>
      <c r="W7506" s="17">
        <f t="shared" si="586"/>
        <v>2016</v>
      </c>
      <c r="X7506" t="str">
        <f t="shared" si="587"/>
        <v>Jan-2016</v>
      </c>
      <c r="Y7506" s="17">
        <f t="shared" si="588"/>
        <v>4</v>
      </c>
      <c r="Z7506" t="str">
        <f t="shared" si="589"/>
        <v>0% (No Discount)</v>
      </c>
      <c r="AA7506" s="17">
        <f>IF(COUNTIF($B$2:B7506,B7506)=1,1,0)</f>
        <v>1</v>
      </c>
      <c r="AB7506" s="17">
        <f>IF(COUNTIF($F$2:F7506,F7506)=1,1,0)</f>
        <v>0</v>
      </c>
    </row>
    <row r="7507" spans="1:28" x14ac:dyDescent="0.2">
      <c r="A7507" s="17">
        <v>7506</v>
      </c>
      <c r="B7507" t="s">
        <v>9548</v>
      </c>
      <c r="C7507" s="18">
        <v>42894</v>
      </c>
      <c r="D7507" s="18">
        <v>42899</v>
      </c>
      <c r="E7507" t="s">
        <v>77</v>
      </c>
      <c r="F7507" t="s">
        <v>5044</v>
      </c>
      <c r="G7507" t="s">
        <v>5045</v>
      </c>
      <c r="H7507" t="s">
        <v>53</v>
      </c>
      <c r="I7507" t="s">
        <v>54</v>
      </c>
      <c r="J7507" t="s">
        <v>4325</v>
      </c>
      <c r="K7507" t="s">
        <v>238</v>
      </c>
      <c r="L7507">
        <v>60076</v>
      </c>
      <c r="M7507" t="s">
        <v>132</v>
      </c>
      <c r="N7507" t="s">
        <v>1366</v>
      </c>
      <c r="O7507" t="s">
        <v>73</v>
      </c>
      <c r="P7507" t="s">
        <v>102</v>
      </c>
      <c r="Q7507" t="s">
        <v>1367</v>
      </c>
      <c r="R7507" s="19">
        <v>12.176</v>
      </c>
      <c r="S7507" s="17">
        <v>4</v>
      </c>
      <c r="T7507" s="20">
        <v>0.8</v>
      </c>
      <c r="U7507" s="19">
        <v>-18.872800000000002</v>
      </c>
      <c r="V7507" s="20">
        <f t="shared" si="585"/>
        <v>-1.55</v>
      </c>
      <c r="W7507" s="17">
        <f t="shared" si="586"/>
        <v>2017</v>
      </c>
      <c r="X7507" t="str">
        <f t="shared" si="587"/>
        <v>Jun-2017</v>
      </c>
      <c r="Y7507" s="17">
        <f t="shared" si="588"/>
        <v>5</v>
      </c>
      <c r="Z7507" t="str">
        <f t="shared" si="589"/>
        <v>Over 50%</v>
      </c>
      <c r="AA7507" s="17">
        <f>IF(COUNTIF($B$2:B7507,B7507)=1,1,0)</f>
        <v>1</v>
      </c>
      <c r="AB7507" s="17">
        <f>IF(COUNTIF($F$2:F7507,F7507)=1,1,0)</f>
        <v>0</v>
      </c>
    </row>
    <row r="7508" spans="1:28" x14ac:dyDescent="0.2">
      <c r="A7508" s="17">
        <v>7507</v>
      </c>
      <c r="B7508" t="s">
        <v>9549</v>
      </c>
      <c r="C7508" s="18">
        <v>41945</v>
      </c>
      <c r="D7508" s="18">
        <v>41949</v>
      </c>
      <c r="E7508" t="s">
        <v>77</v>
      </c>
      <c r="F7508" t="s">
        <v>1155</v>
      </c>
      <c r="G7508" t="s">
        <v>1156</v>
      </c>
      <c r="H7508" t="s">
        <v>53</v>
      </c>
      <c r="I7508" t="s">
        <v>54</v>
      </c>
      <c r="J7508" t="s">
        <v>154</v>
      </c>
      <c r="K7508" t="s">
        <v>70</v>
      </c>
      <c r="L7508">
        <v>94122</v>
      </c>
      <c r="M7508" t="s">
        <v>71</v>
      </c>
      <c r="N7508" t="s">
        <v>4545</v>
      </c>
      <c r="O7508" t="s">
        <v>98</v>
      </c>
      <c r="P7508" t="s">
        <v>99</v>
      </c>
      <c r="Q7508" t="s">
        <v>4546</v>
      </c>
      <c r="R7508" s="19">
        <v>46.384</v>
      </c>
      <c r="S7508" s="17">
        <v>2</v>
      </c>
      <c r="T7508" s="20">
        <v>0.2</v>
      </c>
      <c r="U7508" s="19">
        <v>5.2182000000000004</v>
      </c>
      <c r="V7508" s="20">
        <f t="shared" si="585"/>
        <v>0.1125</v>
      </c>
      <c r="W7508" s="17">
        <f t="shared" si="586"/>
        <v>2014</v>
      </c>
      <c r="X7508" t="str">
        <f t="shared" si="587"/>
        <v>Nov-2014</v>
      </c>
      <c r="Y7508" s="17">
        <f t="shared" si="588"/>
        <v>4</v>
      </c>
      <c r="Z7508" t="str">
        <f t="shared" si="589"/>
        <v>11-20%</v>
      </c>
      <c r="AA7508" s="17">
        <f>IF(COUNTIF($B$2:B7508,B7508)=1,1,0)</f>
        <v>1</v>
      </c>
      <c r="AB7508" s="17">
        <f>IF(COUNTIF($F$2:F7508,F7508)=1,1,0)</f>
        <v>0</v>
      </c>
    </row>
    <row r="7509" spans="1:28" x14ac:dyDescent="0.2">
      <c r="A7509" s="17">
        <v>7508</v>
      </c>
      <c r="B7509" t="s">
        <v>9549</v>
      </c>
      <c r="C7509" s="18">
        <v>41945</v>
      </c>
      <c r="D7509" s="18">
        <v>41949</v>
      </c>
      <c r="E7509" t="s">
        <v>77</v>
      </c>
      <c r="F7509" t="s">
        <v>1155</v>
      </c>
      <c r="G7509" t="s">
        <v>1156</v>
      </c>
      <c r="H7509" t="s">
        <v>53</v>
      </c>
      <c r="I7509" t="s">
        <v>54</v>
      </c>
      <c r="J7509" t="s">
        <v>154</v>
      </c>
      <c r="K7509" t="s">
        <v>70</v>
      </c>
      <c r="L7509">
        <v>94122</v>
      </c>
      <c r="M7509" t="s">
        <v>71</v>
      </c>
      <c r="N7509" t="s">
        <v>1045</v>
      </c>
      <c r="O7509" t="s">
        <v>73</v>
      </c>
      <c r="P7509" t="s">
        <v>86</v>
      </c>
      <c r="Q7509" t="s">
        <v>1046</v>
      </c>
      <c r="R7509" s="19">
        <v>362.92</v>
      </c>
      <c r="S7509" s="17">
        <v>2</v>
      </c>
      <c r="T7509" s="20">
        <v>0</v>
      </c>
      <c r="U7509" s="19">
        <v>105.24679999999999</v>
      </c>
      <c r="V7509" s="20">
        <f t="shared" si="585"/>
        <v>0.28999999999999998</v>
      </c>
      <c r="W7509" s="17">
        <f t="shared" si="586"/>
        <v>2014</v>
      </c>
      <c r="X7509" t="str">
        <f t="shared" si="587"/>
        <v>Nov-2014</v>
      </c>
      <c r="Y7509" s="17">
        <f t="shared" si="588"/>
        <v>4</v>
      </c>
      <c r="Z7509" t="str">
        <f t="shared" si="589"/>
        <v>0% (No Discount)</v>
      </c>
      <c r="AA7509" s="17">
        <f>IF(COUNTIF($B$2:B7509,B7509)=1,1,0)</f>
        <v>0</v>
      </c>
      <c r="AB7509" s="17">
        <f>IF(COUNTIF($F$2:F7509,F7509)=1,1,0)</f>
        <v>0</v>
      </c>
    </row>
    <row r="7510" spans="1:28" x14ac:dyDescent="0.2">
      <c r="A7510" s="17">
        <v>7509</v>
      </c>
      <c r="B7510" t="s">
        <v>9550</v>
      </c>
      <c r="C7510" s="18">
        <v>42930</v>
      </c>
      <c r="D7510" s="18">
        <v>42934</v>
      </c>
      <c r="E7510" t="s">
        <v>77</v>
      </c>
      <c r="F7510" t="s">
        <v>2146</v>
      </c>
      <c r="G7510" t="s">
        <v>2147</v>
      </c>
      <c r="H7510" t="s">
        <v>53</v>
      </c>
      <c r="I7510" t="s">
        <v>54</v>
      </c>
      <c r="J7510" t="s">
        <v>524</v>
      </c>
      <c r="K7510" t="s">
        <v>525</v>
      </c>
      <c r="L7510">
        <v>43229</v>
      </c>
      <c r="M7510" t="s">
        <v>175</v>
      </c>
      <c r="N7510" t="s">
        <v>3249</v>
      </c>
      <c r="O7510" t="s">
        <v>73</v>
      </c>
      <c r="P7510" t="s">
        <v>117</v>
      </c>
      <c r="Q7510" t="s">
        <v>3250</v>
      </c>
      <c r="R7510" s="19">
        <v>9.2479999999999993</v>
      </c>
      <c r="S7510" s="17">
        <v>2</v>
      </c>
      <c r="T7510" s="20">
        <v>0.2</v>
      </c>
      <c r="U7510" s="19">
        <v>3.3523999999999998</v>
      </c>
      <c r="V7510" s="20">
        <f t="shared" si="585"/>
        <v>0.36249999999999999</v>
      </c>
      <c r="W7510" s="17">
        <f t="shared" si="586"/>
        <v>2017</v>
      </c>
      <c r="X7510" t="str">
        <f t="shared" si="587"/>
        <v>Jul-2017</v>
      </c>
      <c r="Y7510" s="17">
        <f t="shared" si="588"/>
        <v>4</v>
      </c>
      <c r="Z7510" t="str">
        <f t="shared" si="589"/>
        <v>11-20%</v>
      </c>
      <c r="AA7510" s="17">
        <f>IF(COUNTIF($B$2:B7510,B7510)=1,1,0)</f>
        <v>1</v>
      </c>
      <c r="AB7510" s="17">
        <f>IF(COUNTIF($F$2:F7510,F7510)=1,1,0)</f>
        <v>0</v>
      </c>
    </row>
    <row r="7511" spans="1:28" x14ac:dyDescent="0.2">
      <c r="A7511" s="17">
        <v>7510</v>
      </c>
      <c r="B7511" t="s">
        <v>9550</v>
      </c>
      <c r="C7511" s="18">
        <v>42930</v>
      </c>
      <c r="D7511" s="18">
        <v>42934</v>
      </c>
      <c r="E7511" t="s">
        <v>77</v>
      </c>
      <c r="F7511" t="s">
        <v>2146</v>
      </c>
      <c r="G7511" t="s">
        <v>2147</v>
      </c>
      <c r="H7511" t="s">
        <v>53</v>
      </c>
      <c r="I7511" t="s">
        <v>54</v>
      </c>
      <c r="J7511" t="s">
        <v>524</v>
      </c>
      <c r="K7511" t="s">
        <v>525</v>
      </c>
      <c r="L7511">
        <v>43229</v>
      </c>
      <c r="M7511" t="s">
        <v>175</v>
      </c>
      <c r="N7511" t="s">
        <v>2985</v>
      </c>
      <c r="O7511" t="s">
        <v>98</v>
      </c>
      <c r="P7511" t="s">
        <v>99</v>
      </c>
      <c r="Q7511" t="s">
        <v>2986</v>
      </c>
      <c r="R7511" s="19">
        <v>1889.9459999999999</v>
      </c>
      <c r="S7511" s="17">
        <v>9</v>
      </c>
      <c r="T7511" s="20">
        <v>0.4</v>
      </c>
      <c r="U7511" s="19">
        <v>-377.98919999999998</v>
      </c>
      <c r="V7511" s="20">
        <f t="shared" si="585"/>
        <v>-0.2</v>
      </c>
      <c r="W7511" s="17">
        <f t="shared" si="586"/>
        <v>2017</v>
      </c>
      <c r="X7511" t="str">
        <f t="shared" si="587"/>
        <v>Jul-2017</v>
      </c>
      <c r="Y7511" s="17">
        <f t="shared" si="588"/>
        <v>4</v>
      </c>
      <c r="Z7511" t="str">
        <f t="shared" si="589"/>
        <v>31-40%</v>
      </c>
      <c r="AA7511" s="17">
        <f>IF(COUNTIF($B$2:B7511,B7511)=1,1,0)</f>
        <v>0</v>
      </c>
      <c r="AB7511" s="17">
        <f>IF(COUNTIF($F$2:F7511,F7511)=1,1,0)</f>
        <v>0</v>
      </c>
    </row>
    <row r="7512" spans="1:28" x14ac:dyDescent="0.2">
      <c r="A7512" s="17">
        <v>7511</v>
      </c>
      <c r="B7512" t="s">
        <v>9550</v>
      </c>
      <c r="C7512" s="18">
        <v>42930</v>
      </c>
      <c r="D7512" s="18">
        <v>42934</v>
      </c>
      <c r="E7512" t="s">
        <v>77</v>
      </c>
      <c r="F7512" t="s">
        <v>2146</v>
      </c>
      <c r="G7512" t="s">
        <v>2147</v>
      </c>
      <c r="H7512" t="s">
        <v>53</v>
      </c>
      <c r="I7512" t="s">
        <v>54</v>
      </c>
      <c r="J7512" t="s">
        <v>524</v>
      </c>
      <c r="K7512" t="s">
        <v>525</v>
      </c>
      <c r="L7512">
        <v>43229</v>
      </c>
      <c r="M7512" t="s">
        <v>175</v>
      </c>
      <c r="N7512" t="s">
        <v>757</v>
      </c>
      <c r="O7512" t="s">
        <v>73</v>
      </c>
      <c r="P7512" t="s">
        <v>86</v>
      </c>
      <c r="Q7512" t="s">
        <v>758</v>
      </c>
      <c r="R7512" s="19">
        <v>62.04</v>
      </c>
      <c r="S7512" s="17">
        <v>5</v>
      </c>
      <c r="T7512" s="20">
        <v>0.2</v>
      </c>
      <c r="U7512" s="19">
        <v>4.6529999999999996</v>
      </c>
      <c r="V7512" s="20">
        <f t="shared" si="585"/>
        <v>7.4999999999999997E-2</v>
      </c>
      <c r="W7512" s="17">
        <f t="shared" si="586"/>
        <v>2017</v>
      </c>
      <c r="X7512" t="str">
        <f t="shared" si="587"/>
        <v>Jul-2017</v>
      </c>
      <c r="Y7512" s="17">
        <f t="shared" si="588"/>
        <v>4</v>
      </c>
      <c r="Z7512" t="str">
        <f t="shared" si="589"/>
        <v>11-20%</v>
      </c>
      <c r="AA7512" s="17">
        <f>IF(COUNTIF($B$2:B7512,B7512)=1,1,0)</f>
        <v>0</v>
      </c>
      <c r="AB7512" s="17">
        <f>IF(COUNTIF($F$2:F7512,F7512)=1,1,0)</f>
        <v>0</v>
      </c>
    </row>
    <row r="7513" spans="1:28" x14ac:dyDescent="0.2">
      <c r="A7513" s="17">
        <v>7512</v>
      </c>
      <c r="B7513" t="s">
        <v>9550</v>
      </c>
      <c r="C7513" s="18">
        <v>42930</v>
      </c>
      <c r="D7513" s="18">
        <v>42934</v>
      </c>
      <c r="E7513" t="s">
        <v>77</v>
      </c>
      <c r="F7513" t="s">
        <v>2146</v>
      </c>
      <c r="G7513" t="s">
        <v>2147</v>
      </c>
      <c r="H7513" t="s">
        <v>53</v>
      </c>
      <c r="I7513" t="s">
        <v>54</v>
      </c>
      <c r="J7513" t="s">
        <v>524</v>
      </c>
      <c r="K7513" t="s">
        <v>525</v>
      </c>
      <c r="L7513">
        <v>43229</v>
      </c>
      <c r="M7513" t="s">
        <v>175</v>
      </c>
      <c r="N7513" t="s">
        <v>4292</v>
      </c>
      <c r="O7513" t="s">
        <v>59</v>
      </c>
      <c r="P7513" t="s">
        <v>92</v>
      </c>
      <c r="Q7513" t="s">
        <v>4293</v>
      </c>
      <c r="R7513" s="19">
        <v>396.92</v>
      </c>
      <c r="S7513" s="17">
        <v>5</v>
      </c>
      <c r="T7513" s="20">
        <v>0.2</v>
      </c>
      <c r="U7513" s="19">
        <v>148.845</v>
      </c>
      <c r="V7513" s="20">
        <f t="shared" si="585"/>
        <v>0.375</v>
      </c>
      <c r="W7513" s="17">
        <f t="shared" si="586"/>
        <v>2017</v>
      </c>
      <c r="X7513" t="str">
        <f t="shared" si="587"/>
        <v>Jul-2017</v>
      </c>
      <c r="Y7513" s="17">
        <f t="shared" si="588"/>
        <v>4</v>
      </c>
      <c r="Z7513" t="str">
        <f t="shared" si="589"/>
        <v>11-20%</v>
      </c>
      <c r="AA7513" s="17">
        <f>IF(COUNTIF($B$2:B7513,B7513)=1,1,0)</f>
        <v>0</v>
      </c>
      <c r="AB7513" s="17">
        <f>IF(COUNTIF($F$2:F7513,F7513)=1,1,0)</f>
        <v>0</v>
      </c>
    </row>
    <row r="7514" spans="1:28" x14ac:dyDescent="0.2">
      <c r="A7514" s="17">
        <v>7513</v>
      </c>
      <c r="B7514" t="s">
        <v>9550</v>
      </c>
      <c r="C7514" s="18">
        <v>42930</v>
      </c>
      <c r="D7514" s="18">
        <v>42934</v>
      </c>
      <c r="E7514" t="s">
        <v>77</v>
      </c>
      <c r="F7514" t="s">
        <v>2146</v>
      </c>
      <c r="G7514" t="s">
        <v>2147</v>
      </c>
      <c r="H7514" t="s">
        <v>53</v>
      </c>
      <c r="I7514" t="s">
        <v>54</v>
      </c>
      <c r="J7514" t="s">
        <v>524</v>
      </c>
      <c r="K7514" t="s">
        <v>525</v>
      </c>
      <c r="L7514">
        <v>43229</v>
      </c>
      <c r="M7514" t="s">
        <v>175</v>
      </c>
      <c r="N7514" t="s">
        <v>5592</v>
      </c>
      <c r="O7514" t="s">
        <v>73</v>
      </c>
      <c r="P7514" t="s">
        <v>86</v>
      </c>
      <c r="Q7514" t="s">
        <v>5593</v>
      </c>
      <c r="R7514" s="19">
        <v>239.45599999999999</v>
      </c>
      <c r="S7514" s="17">
        <v>7</v>
      </c>
      <c r="T7514" s="20">
        <v>0.2</v>
      </c>
      <c r="U7514" s="19">
        <v>17.959199999999999</v>
      </c>
      <c r="V7514" s="20">
        <f t="shared" si="585"/>
        <v>7.4999999999999997E-2</v>
      </c>
      <c r="W7514" s="17">
        <f t="shared" si="586"/>
        <v>2017</v>
      </c>
      <c r="X7514" t="str">
        <f t="shared" si="587"/>
        <v>Jul-2017</v>
      </c>
      <c r="Y7514" s="17">
        <f t="shared" si="588"/>
        <v>4</v>
      </c>
      <c r="Z7514" t="str">
        <f t="shared" si="589"/>
        <v>11-20%</v>
      </c>
      <c r="AA7514" s="17">
        <f>IF(COUNTIF($B$2:B7514,B7514)=1,1,0)</f>
        <v>0</v>
      </c>
      <c r="AB7514" s="17">
        <f>IF(COUNTIF($F$2:F7514,F7514)=1,1,0)</f>
        <v>0</v>
      </c>
    </row>
    <row r="7515" spans="1:28" x14ac:dyDescent="0.2">
      <c r="A7515" s="17">
        <v>7514</v>
      </c>
      <c r="B7515" t="s">
        <v>9550</v>
      </c>
      <c r="C7515" s="18">
        <v>42930</v>
      </c>
      <c r="D7515" s="18">
        <v>42934</v>
      </c>
      <c r="E7515" t="s">
        <v>77</v>
      </c>
      <c r="F7515" t="s">
        <v>2146</v>
      </c>
      <c r="G7515" t="s">
        <v>2147</v>
      </c>
      <c r="H7515" t="s">
        <v>53</v>
      </c>
      <c r="I7515" t="s">
        <v>54</v>
      </c>
      <c r="J7515" t="s">
        <v>524</v>
      </c>
      <c r="K7515" t="s">
        <v>525</v>
      </c>
      <c r="L7515">
        <v>43229</v>
      </c>
      <c r="M7515" t="s">
        <v>175</v>
      </c>
      <c r="N7515" t="s">
        <v>1398</v>
      </c>
      <c r="O7515" t="s">
        <v>73</v>
      </c>
      <c r="P7515" t="s">
        <v>95</v>
      </c>
      <c r="Q7515" t="s">
        <v>1399</v>
      </c>
      <c r="R7515" s="19">
        <v>13.12</v>
      </c>
      <c r="S7515" s="17">
        <v>5</v>
      </c>
      <c r="T7515" s="20">
        <v>0.2</v>
      </c>
      <c r="U7515" s="19">
        <v>2.1320000000000001</v>
      </c>
      <c r="V7515" s="20">
        <f t="shared" si="585"/>
        <v>0.16250000000000001</v>
      </c>
      <c r="W7515" s="17">
        <f t="shared" si="586"/>
        <v>2017</v>
      </c>
      <c r="X7515" t="str">
        <f t="shared" si="587"/>
        <v>Jul-2017</v>
      </c>
      <c r="Y7515" s="17">
        <f t="shared" si="588"/>
        <v>4</v>
      </c>
      <c r="Z7515" t="str">
        <f t="shared" si="589"/>
        <v>11-20%</v>
      </c>
      <c r="AA7515" s="17">
        <f>IF(COUNTIF($B$2:B7515,B7515)=1,1,0)</f>
        <v>0</v>
      </c>
      <c r="AB7515" s="17">
        <f>IF(COUNTIF($F$2:F7515,F7515)=1,1,0)</f>
        <v>0</v>
      </c>
    </row>
    <row r="7516" spans="1:28" x14ac:dyDescent="0.2">
      <c r="A7516" s="17">
        <v>7515</v>
      </c>
      <c r="B7516" t="s">
        <v>9551</v>
      </c>
      <c r="C7516" s="18">
        <v>43078</v>
      </c>
      <c r="D7516" s="18">
        <v>43081</v>
      </c>
      <c r="E7516" t="s">
        <v>50</v>
      </c>
      <c r="F7516" t="s">
        <v>2146</v>
      </c>
      <c r="G7516" t="s">
        <v>2147</v>
      </c>
      <c r="H7516" t="s">
        <v>53</v>
      </c>
      <c r="I7516" t="s">
        <v>54</v>
      </c>
      <c r="J7516" t="s">
        <v>1496</v>
      </c>
      <c r="K7516" t="s">
        <v>56</v>
      </c>
      <c r="L7516">
        <v>40475</v>
      </c>
      <c r="M7516" t="s">
        <v>57</v>
      </c>
      <c r="N7516" t="s">
        <v>3557</v>
      </c>
      <c r="O7516" t="s">
        <v>73</v>
      </c>
      <c r="P7516" t="s">
        <v>102</v>
      </c>
      <c r="Q7516" t="s">
        <v>3558</v>
      </c>
      <c r="R7516" s="19">
        <v>29.36</v>
      </c>
      <c r="S7516" s="17">
        <v>2</v>
      </c>
      <c r="T7516" s="20">
        <v>0</v>
      </c>
      <c r="U7516" s="19">
        <v>13.505599999999999</v>
      </c>
      <c r="V7516" s="20">
        <f t="shared" si="585"/>
        <v>0.45999999999999996</v>
      </c>
      <c r="W7516" s="17">
        <f t="shared" si="586"/>
        <v>2017</v>
      </c>
      <c r="X7516" t="str">
        <f t="shared" si="587"/>
        <v>Dec-2017</v>
      </c>
      <c r="Y7516" s="17">
        <f t="shared" si="588"/>
        <v>3</v>
      </c>
      <c r="Z7516" t="str">
        <f t="shared" si="589"/>
        <v>0% (No Discount)</v>
      </c>
      <c r="AA7516" s="17">
        <f>IF(COUNTIF($B$2:B7516,B7516)=1,1,0)</f>
        <v>1</v>
      </c>
      <c r="AB7516" s="17">
        <f>IF(COUNTIF($F$2:F7516,F7516)=1,1,0)</f>
        <v>0</v>
      </c>
    </row>
    <row r="7517" spans="1:28" x14ac:dyDescent="0.2">
      <c r="A7517" s="17">
        <v>7516</v>
      </c>
      <c r="B7517" t="s">
        <v>9551</v>
      </c>
      <c r="C7517" s="18">
        <v>43078</v>
      </c>
      <c r="D7517" s="18">
        <v>43081</v>
      </c>
      <c r="E7517" t="s">
        <v>50</v>
      </c>
      <c r="F7517" t="s">
        <v>2146</v>
      </c>
      <c r="G7517" t="s">
        <v>2147</v>
      </c>
      <c r="H7517" t="s">
        <v>53</v>
      </c>
      <c r="I7517" t="s">
        <v>54</v>
      </c>
      <c r="J7517" t="s">
        <v>1496</v>
      </c>
      <c r="K7517" t="s">
        <v>56</v>
      </c>
      <c r="L7517">
        <v>40475</v>
      </c>
      <c r="M7517" t="s">
        <v>57</v>
      </c>
      <c r="N7517" t="s">
        <v>5974</v>
      </c>
      <c r="O7517" t="s">
        <v>73</v>
      </c>
      <c r="P7517" t="s">
        <v>105</v>
      </c>
      <c r="Q7517" t="s">
        <v>5975</v>
      </c>
      <c r="R7517" s="19">
        <v>214.9</v>
      </c>
      <c r="S7517" s="17">
        <v>5</v>
      </c>
      <c r="T7517" s="20">
        <v>0</v>
      </c>
      <c r="U7517" s="19">
        <v>62.320999999999998</v>
      </c>
      <c r="V7517" s="20">
        <f t="shared" si="585"/>
        <v>0.28999999999999998</v>
      </c>
      <c r="W7517" s="17">
        <f t="shared" si="586"/>
        <v>2017</v>
      </c>
      <c r="X7517" t="str">
        <f t="shared" si="587"/>
        <v>Dec-2017</v>
      </c>
      <c r="Y7517" s="17">
        <f t="shared" si="588"/>
        <v>3</v>
      </c>
      <c r="Z7517" t="str">
        <f t="shared" si="589"/>
        <v>0% (No Discount)</v>
      </c>
      <c r="AA7517" s="17">
        <f>IF(COUNTIF($B$2:B7517,B7517)=1,1,0)</f>
        <v>0</v>
      </c>
      <c r="AB7517" s="17">
        <f>IF(COUNTIF($F$2:F7517,F7517)=1,1,0)</f>
        <v>0</v>
      </c>
    </row>
    <row r="7518" spans="1:28" x14ac:dyDescent="0.2">
      <c r="A7518" s="17">
        <v>7517</v>
      </c>
      <c r="B7518" t="s">
        <v>9551</v>
      </c>
      <c r="C7518" s="18">
        <v>43078</v>
      </c>
      <c r="D7518" s="18">
        <v>43081</v>
      </c>
      <c r="E7518" t="s">
        <v>50</v>
      </c>
      <c r="F7518" t="s">
        <v>2146</v>
      </c>
      <c r="G7518" t="s">
        <v>2147</v>
      </c>
      <c r="H7518" t="s">
        <v>53</v>
      </c>
      <c r="I7518" t="s">
        <v>54</v>
      </c>
      <c r="J7518" t="s">
        <v>1496</v>
      </c>
      <c r="K7518" t="s">
        <v>56</v>
      </c>
      <c r="L7518">
        <v>40475</v>
      </c>
      <c r="M7518" t="s">
        <v>57</v>
      </c>
      <c r="N7518" t="s">
        <v>572</v>
      </c>
      <c r="O7518" t="s">
        <v>73</v>
      </c>
      <c r="P7518" t="s">
        <v>102</v>
      </c>
      <c r="Q7518" t="s">
        <v>573</v>
      </c>
      <c r="R7518" s="19">
        <v>15.92</v>
      </c>
      <c r="S7518" s="17">
        <v>4</v>
      </c>
      <c r="T7518" s="20">
        <v>0</v>
      </c>
      <c r="U7518" s="19">
        <v>7.4824000000000002</v>
      </c>
      <c r="V7518" s="20">
        <f t="shared" si="585"/>
        <v>0.47000000000000003</v>
      </c>
      <c r="W7518" s="17">
        <f t="shared" si="586"/>
        <v>2017</v>
      </c>
      <c r="X7518" t="str">
        <f t="shared" si="587"/>
        <v>Dec-2017</v>
      </c>
      <c r="Y7518" s="17">
        <f t="shared" si="588"/>
        <v>3</v>
      </c>
      <c r="Z7518" t="str">
        <f t="shared" si="589"/>
        <v>0% (No Discount)</v>
      </c>
      <c r="AA7518" s="17">
        <f>IF(COUNTIF($B$2:B7518,B7518)=1,1,0)</f>
        <v>0</v>
      </c>
      <c r="AB7518" s="17">
        <f>IF(COUNTIF($F$2:F7518,F7518)=1,1,0)</f>
        <v>0</v>
      </c>
    </row>
    <row r="7519" spans="1:28" x14ac:dyDescent="0.2">
      <c r="A7519" s="17">
        <v>7518</v>
      </c>
      <c r="B7519" t="s">
        <v>9551</v>
      </c>
      <c r="C7519" s="18">
        <v>43078</v>
      </c>
      <c r="D7519" s="18">
        <v>43081</v>
      </c>
      <c r="E7519" t="s">
        <v>50</v>
      </c>
      <c r="F7519" t="s">
        <v>2146</v>
      </c>
      <c r="G7519" t="s">
        <v>2147</v>
      </c>
      <c r="H7519" t="s">
        <v>53</v>
      </c>
      <c r="I7519" t="s">
        <v>54</v>
      </c>
      <c r="J7519" t="s">
        <v>1496</v>
      </c>
      <c r="K7519" t="s">
        <v>56</v>
      </c>
      <c r="L7519">
        <v>40475</v>
      </c>
      <c r="M7519" t="s">
        <v>57</v>
      </c>
      <c r="N7519" t="s">
        <v>3266</v>
      </c>
      <c r="O7519" t="s">
        <v>98</v>
      </c>
      <c r="P7519" t="s">
        <v>188</v>
      </c>
      <c r="Q7519" t="s">
        <v>3267</v>
      </c>
      <c r="R7519" s="19">
        <v>146.44999999999999</v>
      </c>
      <c r="S7519" s="17">
        <v>5</v>
      </c>
      <c r="T7519" s="20">
        <v>0</v>
      </c>
      <c r="U7519" s="19">
        <v>48.328499999999998</v>
      </c>
      <c r="V7519" s="20">
        <f t="shared" si="585"/>
        <v>0.33</v>
      </c>
      <c r="W7519" s="17">
        <f t="shared" si="586"/>
        <v>2017</v>
      </c>
      <c r="X7519" t="str">
        <f t="shared" si="587"/>
        <v>Dec-2017</v>
      </c>
      <c r="Y7519" s="17">
        <f t="shared" si="588"/>
        <v>3</v>
      </c>
      <c r="Z7519" t="str">
        <f t="shared" si="589"/>
        <v>0% (No Discount)</v>
      </c>
      <c r="AA7519" s="17">
        <f>IF(COUNTIF($B$2:B7519,B7519)=1,1,0)</f>
        <v>0</v>
      </c>
      <c r="AB7519" s="17">
        <f>IF(COUNTIF($F$2:F7519,F7519)=1,1,0)</f>
        <v>0</v>
      </c>
    </row>
    <row r="7520" spans="1:28" x14ac:dyDescent="0.2">
      <c r="A7520" s="17">
        <v>7519</v>
      </c>
      <c r="B7520" t="s">
        <v>9551</v>
      </c>
      <c r="C7520" s="18">
        <v>43078</v>
      </c>
      <c r="D7520" s="18">
        <v>43081</v>
      </c>
      <c r="E7520" t="s">
        <v>50</v>
      </c>
      <c r="F7520" t="s">
        <v>2146</v>
      </c>
      <c r="G7520" t="s">
        <v>2147</v>
      </c>
      <c r="H7520" t="s">
        <v>53</v>
      </c>
      <c r="I7520" t="s">
        <v>54</v>
      </c>
      <c r="J7520" t="s">
        <v>1496</v>
      </c>
      <c r="K7520" t="s">
        <v>56</v>
      </c>
      <c r="L7520">
        <v>40475</v>
      </c>
      <c r="M7520" t="s">
        <v>57</v>
      </c>
      <c r="N7520" t="s">
        <v>1830</v>
      </c>
      <c r="O7520" t="s">
        <v>73</v>
      </c>
      <c r="P7520" t="s">
        <v>86</v>
      </c>
      <c r="Q7520" t="s">
        <v>1831</v>
      </c>
      <c r="R7520" s="19">
        <v>15.14</v>
      </c>
      <c r="S7520" s="17">
        <v>1</v>
      </c>
      <c r="T7520" s="20">
        <v>0</v>
      </c>
      <c r="U7520" s="19">
        <v>0.60560000000000003</v>
      </c>
      <c r="V7520" s="20">
        <f t="shared" si="585"/>
        <v>0.04</v>
      </c>
      <c r="W7520" s="17">
        <f t="shared" si="586"/>
        <v>2017</v>
      </c>
      <c r="X7520" t="str">
        <f t="shared" si="587"/>
        <v>Dec-2017</v>
      </c>
      <c r="Y7520" s="17">
        <f t="shared" si="588"/>
        <v>3</v>
      </c>
      <c r="Z7520" t="str">
        <f t="shared" si="589"/>
        <v>0% (No Discount)</v>
      </c>
      <c r="AA7520" s="17">
        <f>IF(COUNTIF($B$2:B7520,B7520)=1,1,0)</f>
        <v>0</v>
      </c>
      <c r="AB7520" s="17">
        <f>IF(COUNTIF($F$2:F7520,F7520)=1,1,0)</f>
        <v>0</v>
      </c>
    </row>
    <row r="7521" spans="1:28" x14ac:dyDescent="0.2">
      <c r="A7521" s="17">
        <v>7520</v>
      </c>
      <c r="B7521" t="s">
        <v>9551</v>
      </c>
      <c r="C7521" s="18">
        <v>43078</v>
      </c>
      <c r="D7521" s="18">
        <v>43081</v>
      </c>
      <c r="E7521" t="s">
        <v>50</v>
      </c>
      <c r="F7521" t="s">
        <v>2146</v>
      </c>
      <c r="G7521" t="s">
        <v>2147</v>
      </c>
      <c r="H7521" t="s">
        <v>53</v>
      </c>
      <c r="I7521" t="s">
        <v>54</v>
      </c>
      <c r="J7521" t="s">
        <v>1496</v>
      </c>
      <c r="K7521" t="s">
        <v>56</v>
      </c>
      <c r="L7521">
        <v>40475</v>
      </c>
      <c r="M7521" t="s">
        <v>57</v>
      </c>
      <c r="N7521" t="s">
        <v>6871</v>
      </c>
      <c r="O7521" t="s">
        <v>73</v>
      </c>
      <c r="P7521" t="s">
        <v>74</v>
      </c>
      <c r="Q7521" t="s">
        <v>6872</v>
      </c>
      <c r="R7521" s="19">
        <v>5.76</v>
      </c>
      <c r="S7521" s="17">
        <v>2</v>
      </c>
      <c r="T7521" s="20">
        <v>0</v>
      </c>
      <c r="U7521" s="19">
        <v>2.6496</v>
      </c>
      <c r="V7521" s="20">
        <f t="shared" si="585"/>
        <v>0.46</v>
      </c>
      <c r="W7521" s="17">
        <f t="shared" si="586"/>
        <v>2017</v>
      </c>
      <c r="X7521" t="str">
        <f t="shared" si="587"/>
        <v>Dec-2017</v>
      </c>
      <c r="Y7521" s="17">
        <f t="shared" si="588"/>
        <v>3</v>
      </c>
      <c r="Z7521" t="str">
        <f t="shared" si="589"/>
        <v>0% (No Discount)</v>
      </c>
      <c r="AA7521" s="17">
        <f>IF(COUNTIF($B$2:B7521,B7521)=1,1,0)</f>
        <v>0</v>
      </c>
      <c r="AB7521" s="17">
        <f>IF(COUNTIF($F$2:F7521,F7521)=1,1,0)</f>
        <v>0</v>
      </c>
    </row>
    <row r="7522" spans="1:28" x14ac:dyDescent="0.2">
      <c r="A7522" s="17">
        <v>7521</v>
      </c>
      <c r="B7522" t="s">
        <v>9551</v>
      </c>
      <c r="C7522" s="18">
        <v>43078</v>
      </c>
      <c r="D7522" s="18">
        <v>43081</v>
      </c>
      <c r="E7522" t="s">
        <v>50</v>
      </c>
      <c r="F7522" t="s">
        <v>2146</v>
      </c>
      <c r="G7522" t="s">
        <v>2147</v>
      </c>
      <c r="H7522" t="s">
        <v>53</v>
      </c>
      <c r="I7522" t="s">
        <v>54</v>
      </c>
      <c r="J7522" t="s">
        <v>1496</v>
      </c>
      <c r="K7522" t="s">
        <v>56</v>
      </c>
      <c r="L7522">
        <v>40475</v>
      </c>
      <c r="M7522" t="s">
        <v>57</v>
      </c>
      <c r="N7522" t="s">
        <v>3494</v>
      </c>
      <c r="O7522" t="s">
        <v>98</v>
      </c>
      <c r="P7522" t="s">
        <v>1246</v>
      </c>
      <c r="Q7522" t="s">
        <v>3495</v>
      </c>
      <c r="R7522" s="19">
        <v>1399.98</v>
      </c>
      <c r="S7522" s="17">
        <v>2</v>
      </c>
      <c r="T7522" s="20">
        <v>0</v>
      </c>
      <c r="U7522" s="19">
        <v>629.99099999999999</v>
      </c>
      <c r="V7522" s="20">
        <f t="shared" si="585"/>
        <v>0.45</v>
      </c>
      <c r="W7522" s="17">
        <f t="shared" si="586"/>
        <v>2017</v>
      </c>
      <c r="X7522" t="str">
        <f t="shared" si="587"/>
        <v>Dec-2017</v>
      </c>
      <c r="Y7522" s="17">
        <f t="shared" si="588"/>
        <v>3</v>
      </c>
      <c r="Z7522" t="str">
        <f t="shared" si="589"/>
        <v>0% (No Discount)</v>
      </c>
      <c r="AA7522" s="17">
        <f>IF(COUNTIF($B$2:B7522,B7522)=1,1,0)</f>
        <v>0</v>
      </c>
      <c r="AB7522" s="17">
        <f>IF(COUNTIF($F$2:F7522,F7522)=1,1,0)</f>
        <v>0</v>
      </c>
    </row>
    <row r="7523" spans="1:28" x14ac:dyDescent="0.2">
      <c r="A7523" s="17">
        <v>7522</v>
      </c>
      <c r="B7523" t="s">
        <v>9552</v>
      </c>
      <c r="C7523" s="18">
        <v>42618</v>
      </c>
      <c r="D7523" s="18">
        <v>42624</v>
      </c>
      <c r="E7523" t="s">
        <v>77</v>
      </c>
      <c r="F7523" t="s">
        <v>1736</v>
      </c>
      <c r="G7523" t="s">
        <v>1737</v>
      </c>
      <c r="H7523" t="s">
        <v>53</v>
      </c>
      <c r="I7523" t="s">
        <v>54</v>
      </c>
      <c r="J7523" t="s">
        <v>2503</v>
      </c>
      <c r="K7523" t="s">
        <v>525</v>
      </c>
      <c r="L7523">
        <v>43130</v>
      </c>
      <c r="M7523" t="s">
        <v>175</v>
      </c>
      <c r="N7523" t="s">
        <v>2079</v>
      </c>
      <c r="O7523" t="s">
        <v>73</v>
      </c>
      <c r="P7523" t="s">
        <v>102</v>
      </c>
      <c r="Q7523" t="s">
        <v>2080</v>
      </c>
      <c r="R7523" s="19">
        <v>8.952</v>
      </c>
      <c r="S7523" s="17">
        <v>2</v>
      </c>
      <c r="T7523" s="20">
        <v>0.7</v>
      </c>
      <c r="U7523" s="19">
        <v>-7.46</v>
      </c>
      <c r="V7523" s="20">
        <f t="shared" si="585"/>
        <v>-0.83333333333333337</v>
      </c>
      <c r="W7523" s="17">
        <f t="shared" si="586"/>
        <v>2016</v>
      </c>
      <c r="X7523" t="str">
        <f t="shared" si="587"/>
        <v>Sep-2016</v>
      </c>
      <c r="Y7523" s="17">
        <f t="shared" si="588"/>
        <v>6</v>
      </c>
      <c r="Z7523" t="str">
        <f t="shared" si="589"/>
        <v>Over 50%</v>
      </c>
      <c r="AA7523" s="17">
        <f>IF(COUNTIF($B$2:B7523,B7523)=1,1,0)</f>
        <v>1</v>
      </c>
      <c r="AB7523" s="17">
        <f>IF(COUNTIF($F$2:F7523,F7523)=1,1,0)</f>
        <v>0</v>
      </c>
    </row>
    <row r="7524" spans="1:28" x14ac:dyDescent="0.2">
      <c r="A7524" s="17">
        <v>7523</v>
      </c>
      <c r="B7524" t="s">
        <v>9552</v>
      </c>
      <c r="C7524" s="18">
        <v>42618</v>
      </c>
      <c r="D7524" s="18">
        <v>42624</v>
      </c>
      <c r="E7524" t="s">
        <v>77</v>
      </c>
      <c r="F7524" t="s">
        <v>1736</v>
      </c>
      <c r="G7524" t="s">
        <v>1737</v>
      </c>
      <c r="H7524" t="s">
        <v>53</v>
      </c>
      <c r="I7524" t="s">
        <v>54</v>
      </c>
      <c r="J7524" t="s">
        <v>2503</v>
      </c>
      <c r="K7524" t="s">
        <v>525</v>
      </c>
      <c r="L7524">
        <v>43130</v>
      </c>
      <c r="M7524" t="s">
        <v>175</v>
      </c>
      <c r="N7524" t="s">
        <v>4773</v>
      </c>
      <c r="O7524" t="s">
        <v>73</v>
      </c>
      <c r="P7524" t="s">
        <v>102</v>
      </c>
      <c r="Q7524" t="s">
        <v>4774</v>
      </c>
      <c r="R7524" s="19">
        <v>8.8559999999999999</v>
      </c>
      <c r="S7524" s="17">
        <v>6</v>
      </c>
      <c r="T7524" s="20">
        <v>0.7</v>
      </c>
      <c r="U7524" s="19">
        <v>-6.4943999999999997</v>
      </c>
      <c r="V7524" s="20">
        <f t="shared" si="585"/>
        <v>-0.73333333333333328</v>
      </c>
      <c r="W7524" s="17">
        <f t="shared" si="586"/>
        <v>2016</v>
      </c>
      <c r="X7524" t="str">
        <f t="shared" si="587"/>
        <v>Sep-2016</v>
      </c>
      <c r="Y7524" s="17">
        <f t="shared" si="588"/>
        <v>6</v>
      </c>
      <c r="Z7524" t="str">
        <f t="shared" si="589"/>
        <v>Over 50%</v>
      </c>
      <c r="AA7524" s="17">
        <f>IF(COUNTIF($B$2:B7524,B7524)=1,1,0)</f>
        <v>0</v>
      </c>
      <c r="AB7524" s="17">
        <f>IF(COUNTIF($F$2:F7524,F7524)=1,1,0)</f>
        <v>0</v>
      </c>
    </row>
    <row r="7525" spans="1:28" x14ac:dyDescent="0.2">
      <c r="A7525" s="17">
        <v>7524</v>
      </c>
      <c r="B7525" t="s">
        <v>9552</v>
      </c>
      <c r="C7525" s="18">
        <v>42618</v>
      </c>
      <c r="D7525" s="18">
        <v>42624</v>
      </c>
      <c r="E7525" t="s">
        <v>77</v>
      </c>
      <c r="F7525" t="s">
        <v>1736</v>
      </c>
      <c r="G7525" t="s">
        <v>1737</v>
      </c>
      <c r="H7525" t="s">
        <v>53</v>
      </c>
      <c r="I7525" t="s">
        <v>54</v>
      </c>
      <c r="J7525" t="s">
        <v>2503</v>
      </c>
      <c r="K7525" t="s">
        <v>525</v>
      </c>
      <c r="L7525">
        <v>43130</v>
      </c>
      <c r="M7525" t="s">
        <v>175</v>
      </c>
      <c r="N7525" t="s">
        <v>921</v>
      </c>
      <c r="O7525" t="s">
        <v>59</v>
      </c>
      <c r="P7525" t="s">
        <v>63</v>
      </c>
      <c r="Q7525" t="s">
        <v>922</v>
      </c>
      <c r="R7525" s="19">
        <v>85.245999999999995</v>
      </c>
      <c r="S7525" s="17">
        <v>2</v>
      </c>
      <c r="T7525" s="20">
        <v>0.3</v>
      </c>
      <c r="U7525" s="19">
        <v>-1.2178</v>
      </c>
      <c r="V7525" s="20">
        <f t="shared" si="585"/>
        <v>-1.4285714285714287E-2</v>
      </c>
      <c r="W7525" s="17">
        <f t="shared" si="586"/>
        <v>2016</v>
      </c>
      <c r="X7525" t="str">
        <f t="shared" si="587"/>
        <v>Sep-2016</v>
      </c>
      <c r="Y7525" s="17">
        <f t="shared" si="588"/>
        <v>6</v>
      </c>
      <c r="Z7525" t="str">
        <f t="shared" si="589"/>
        <v>21-30%</v>
      </c>
      <c r="AA7525" s="17">
        <f>IF(COUNTIF($B$2:B7525,B7525)=1,1,0)</f>
        <v>0</v>
      </c>
      <c r="AB7525" s="17">
        <f>IF(COUNTIF($F$2:F7525,F7525)=1,1,0)</f>
        <v>0</v>
      </c>
    </row>
    <row r="7526" spans="1:28" x14ac:dyDescent="0.2">
      <c r="A7526" s="17">
        <v>7525</v>
      </c>
      <c r="B7526" t="s">
        <v>9553</v>
      </c>
      <c r="C7526" s="18">
        <v>41892</v>
      </c>
      <c r="D7526" s="18">
        <v>41898</v>
      </c>
      <c r="E7526" t="s">
        <v>77</v>
      </c>
      <c r="F7526" t="s">
        <v>513</v>
      </c>
      <c r="G7526" t="s">
        <v>514</v>
      </c>
      <c r="H7526" t="s">
        <v>53</v>
      </c>
      <c r="I7526" t="s">
        <v>54</v>
      </c>
      <c r="J7526" t="s">
        <v>6266</v>
      </c>
      <c r="K7526" t="s">
        <v>447</v>
      </c>
      <c r="L7526">
        <v>97030</v>
      </c>
      <c r="M7526" t="s">
        <v>71</v>
      </c>
      <c r="N7526" t="s">
        <v>3076</v>
      </c>
      <c r="O7526" t="s">
        <v>73</v>
      </c>
      <c r="P7526" t="s">
        <v>200</v>
      </c>
      <c r="Q7526" t="s">
        <v>3077</v>
      </c>
      <c r="R7526" s="19">
        <v>21.728000000000002</v>
      </c>
      <c r="S7526" s="17">
        <v>7</v>
      </c>
      <c r="T7526" s="20">
        <v>0.2</v>
      </c>
      <c r="U7526" s="19">
        <v>7.6048</v>
      </c>
      <c r="V7526" s="20">
        <f t="shared" si="585"/>
        <v>0.35</v>
      </c>
      <c r="W7526" s="17">
        <f t="shared" si="586"/>
        <v>2014</v>
      </c>
      <c r="X7526" t="str">
        <f t="shared" si="587"/>
        <v>Sep-2014</v>
      </c>
      <c r="Y7526" s="17">
        <f t="shared" si="588"/>
        <v>6</v>
      </c>
      <c r="Z7526" t="str">
        <f t="shared" si="589"/>
        <v>11-20%</v>
      </c>
      <c r="AA7526" s="17">
        <f>IF(COUNTIF($B$2:B7526,B7526)=1,1,0)</f>
        <v>1</v>
      </c>
      <c r="AB7526" s="17">
        <f>IF(COUNTIF($F$2:F7526,F7526)=1,1,0)</f>
        <v>0</v>
      </c>
    </row>
    <row r="7527" spans="1:28" x14ac:dyDescent="0.2">
      <c r="A7527" s="17">
        <v>7526</v>
      </c>
      <c r="B7527" t="s">
        <v>9553</v>
      </c>
      <c r="C7527" s="18">
        <v>41892</v>
      </c>
      <c r="D7527" s="18">
        <v>41898</v>
      </c>
      <c r="E7527" t="s">
        <v>77</v>
      </c>
      <c r="F7527" t="s">
        <v>513</v>
      </c>
      <c r="G7527" t="s">
        <v>514</v>
      </c>
      <c r="H7527" t="s">
        <v>53</v>
      </c>
      <c r="I7527" t="s">
        <v>54</v>
      </c>
      <c r="J7527" t="s">
        <v>6266</v>
      </c>
      <c r="K7527" t="s">
        <v>447</v>
      </c>
      <c r="L7527">
        <v>97030</v>
      </c>
      <c r="M7527" t="s">
        <v>71</v>
      </c>
      <c r="N7527" t="s">
        <v>3436</v>
      </c>
      <c r="O7527" t="s">
        <v>59</v>
      </c>
      <c r="P7527" t="s">
        <v>63</v>
      </c>
      <c r="Q7527" t="s">
        <v>3437</v>
      </c>
      <c r="R7527" s="19">
        <v>1487.04</v>
      </c>
      <c r="S7527" s="17">
        <v>5</v>
      </c>
      <c r="T7527" s="20">
        <v>0.2</v>
      </c>
      <c r="U7527" s="19">
        <v>148.70400000000001</v>
      </c>
      <c r="V7527" s="20">
        <f t="shared" si="585"/>
        <v>0.1</v>
      </c>
      <c r="W7527" s="17">
        <f t="shared" si="586"/>
        <v>2014</v>
      </c>
      <c r="X7527" t="str">
        <f t="shared" si="587"/>
        <v>Sep-2014</v>
      </c>
      <c r="Y7527" s="17">
        <f t="shared" si="588"/>
        <v>6</v>
      </c>
      <c r="Z7527" t="str">
        <f t="shared" si="589"/>
        <v>11-20%</v>
      </c>
      <c r="AA7527" s="17">
        <f>IF(COUNTIF($B$2:B7527,B7527)=1,1,0)</f>
        <v>0</v>
      </c>
      <c r="AB7527" s="17">
        <f>IF(COUNTIF($F$2:F7527,F7527)=1,1,0)</f>
        <v>0</v>
      </c>
    </row>
    <row r="7528" spans="1:28" x14ac:dyDescent="0.2">
      <c r="A7528" s="17">
        <v>7527</v>
      </c>
      <c r="B7528" t="s">
        <v>9554</v>
      </c>
      <c r="C7528" s="18">
        <v>43004</v>
      </c>
      <c r="D7528" s="18">
        <v>43004</v>
      </c>
      <c r="E7528" t="s">
        <v>1320</v>
      </c>
      <c r="F7528" t="s">
        <v>242</v>
      </c>
      <c r="G7528" t="s">
        <v>243</v>
      </c>
      <c r="H7528" t="s">
        <v>68</v>
      </c>
      <c r="I7528" t="s">
        <v>54</v>
      </c>
      <c r="J7528" t="s">
        <v>154</v>
      </c>
      <c r="K7528" t="s">
        <v>70</v>
      </c>
      <c r="L7528">
        <v>94109</v>
      </c>
      <c r="M7528" t="s">
        <v>71</v>
      </c>
      <c r="N7528" t="s">
        <v>7108</v>
      </c>
      <c r="O7528" t="s">
        <v>73</v>
      </c>
      <c r="P7528" t="s">
        <v>200</v>
      </c>
      <c r="Q7528" t="s">
        <v>698</v>
      </c>
      <c r="R7528" s="19">
        <v>71.88</v>
      </c>
      <c r="S7528" s="17">
        <v>6</v>
      </c>
      <c r="T7528" s="20">
        <v>0</v>
      </c>
      <c r="U7528" s="19">
        <v>33.064799999999998</v>
      </c>
      <c r="V7528" s="20">
        <f t="shared" si="585"/>
        <v>0.46</v>
      </c>
      <c r="W7528" s="17">
        <f t="shared" si="586"/>
        <v>2017</v>
      </c>
      <c r="X7528" t="str">
        <f t="shared" si="587"/>
        <v>Sep-2017</v>
      </c>
      <c r="Y7528" s="17">
        <f t="shared" si="588"/>
        <v>0</v>
      </c>
      <c r="Z7528" t="str">
        <f t="shared" si="589"/>
        <v>0% (No Discount)</v>
      </c>
      <c r="AA7528" s="17">
        <f>IF(COUNTIF($B$2:B7528,B7528)=1,1,0)</f>
        <v>1</v>
      </c>
      <c r="AB7528" s="17">
        <f>IF(COUNTIF($F$2:F7528,F7528)=1,1,0)</f>
        <v>0</v>
      </c>
    </row>
    <row r="7529" spans="1:28" x14ac:dyDescent="0.2">
      <c r="A7529" s="17">
        <v>7528</v>
      </c>
      <c r="B7529" t="s">
        <v>9554</v>
      </c>
      <c r="C7529" s="18">
        <v>43004</v>
      </c>
      <c r="D7529" s="18">
        <v>43004</v>
      </c>
      <c r="E7529" t="s">
        <v>1320</v>
      </c>
      <c r="F7529" t="s">
        <v>242</v>
      </c>
      <c r="G7529" t="s">
        <v>243</v>
      </c>
      <c r="H7529" t="s">
        <v>68</v>
      </c>
      <c r="I7529" t="s">
        <v>54</v>
      </c>
      <c r="J7529" t="s">
        <v>154</v>
      </c>
      <c r="K7529" t="s">
        <v>70</v>
      </c>
      <c r="L7529">
        <v>94109</v>
      </c>
      <c r="M7529" t="s">
        <v>71</v>
      </c>
      <c r="N7529" t="s">
        <v>5788</v>
      </c>
      <c r="O7529" t="s">
        <v>59</v>
      </c>
      <c r="P7529" t="s">
        <v>92</v>
      </c>
      <c r="Q7529" t="s">
        <v>5789</v>
      </c>
      <c r="R7529" s="19">
        <v>9.24</v>
      </c>
      <c r="S7529" s="17">
        <v>3</v>
      </c>
      <c r="T7529" s="20">
        <v>0</v>
      </c>
      <c r="U7529" s="19">
        <v>2.9567999999999999</v>
      </c>
      <c r="V7529" s="20">
        <f t="shared" si="585"/>
        <v>0.31999999999999995</v>
      </c>
      <c r="W7529" s="17">
        <f t="shared" si="586"/>
        <v>2017</v>
      </c>
      <c r="X7529" t="str">
        <f t="shared" si="587"/>
        <v>Sep-2017</v>
      </c>
      <c r="Y7529" s="17">
        <f t="shared" si="588"/>
        <v>0</v>
      </c>
      <c r="Z7529" t="str">
        <f t="shared" si="589"/>
        <v>0% (No Discount)</v>
      </c>
      <c r="AA7529" s="17">
        <f>IF(COUNTIF($B$2:B7529,B7529)=1,1,0)</f>
        <v>0</v>
      </c>
      <c r="AB7529" s="17">
        <f>IF(COUNTIF($F$2:F7529,F7529)=1,1,0)</f>
        <v>0</v>
      </c>
    </row>
    <row r="7530" spans="1:28" x14ac:dyDescent="0.2">
      <c r="A7530" s="17">
        <v>7529</v>
      </c>
      <c r="B7530" t="s">
        <v>9554</v>
      </c>
      <c r="C7530" s="18">
        <v>43004</v>
      </c>
      <c r="D7530" s="18">
        <v>43004</v>
      </c>
      <c r="E7530" t="s">
        <v>1320</v>
      </c>
      <c r="F7530" t="s">
        <v>242</v>
      </c>
      <c r="G7530" t="s">
        <v>243</v>
      </c>
      <c r="H7530" t="s">
        <v>68</v>
      </c>
      <c r="I7530" t="s">
        <v>54</v>
      </c>
      <c r="J7530" t="s">
        <v>154</v>
      </c>
      <c r="K7530" t="s">
        <v>70</v>
      </c>
      <c r="L7530">
        <v>94109</v>
      </c>
      <c r="M7530" t="s">
        <v>71</v>
      </c>
      <c r="N7530" t="s">
        <v>5601</v>
      </c>
      <c r="O7530" t="s">
        <v>73</v>
      </c>
      <c r="P7530" t="s">
        <v>117</v>
      </c>
      <c r="Q7530" t="s">
        <v>5602</v>
      </c>
      <c r="R7530" s="19">
        <v>35.880000000000003</v>
      </c>
      <c r="S7530" s="17">
        <v>6</v>
      </c>
      <c r="T7530" s="20">
        <v>0</v>
      </c>
      <c r="U7530" s="19">
        <v>16.146000000000001</v>
      </c>
      <c r="V7530" s="20">
        <f t="shared" si="585"/>
        <v>0.45</v>
      </c>
      <c r="W7530" s="17">
        <f t="shared" si="586"/>
        <v>2017</v>
      </c>
      <c r="X7530" t="str">
        <f t="shared" si="587"/>
        <v>Sep-2017</v>
      </c>
      <c r="Y7530" s="17">
        <f t="shared" si="588"/>
        <v>0</v>
      </c>
      <c r="Z7530" t="str">
        <f t="shared" si="589"/>
        <v>0% (No Discount)</v>
      </c>
      <c r="AA7530" s="17">
        <f>IF(COUNTIF($B$2:B7530,B7530)=1,1,0)</f>
        <v>0</v>
      </c>
      <c r="AB7530" s="17">
        <f>IF(COUNTIF($F$2:F7530,F7530)=1,1,0)</f>
        <v>0</v>
      </c>
    </row>
    <row r="7531" spans="1:28" x14ac:dyDescent="0.2">
      <c r="A7531" s="17">
        <v>7530</v>
      </c>
      <c r="B7531" t="s">
        <v>9554</v>
      </c>
      <c r="C7531" s="18">
        <v>43004</v>
      </c>
      <c r="D7531" s="18">
        <v>43004</v>
      </c>
      <c r="E7531" t="s">
        <v>1320</v>
      </c>
      <c r="F7531" t="s">
        <v>242</v>
      </c>
      <c r="G7531" t="s">
        <v>243</v>
      </c>
      <c r="H7531" t="s">
        <v>68</v>
      </c>
      <c r="I7531" t="s">
        <v>54</v>
      </c>
      <c r="J7531" t="s">
        <v>154</v>
      </c>
      <c r="K7531" t="s">
        <v>70</v>
      </c>
      <c r="L7531">
        <v>94109</v>
      </c>
      <c r="M7531" t="s">
        <v>71</v>
      </c>
      <c r="N7531" t="s">
        <v>159</v>
      </c>
      <c r="O7531" t="s">
        <v>73</v>
      </c>
      <c r="P7531" t="s">
        <v>102</v>
      </c>
      <c r="Q7531" t="s">
        <v>160</v>
      </c>
      <c r="R7531" s="19">
        <v>17.04</v>
      </c>
      <c r="S7531" s="17">
        <v>3</v>
      </c>
      <c r="T7531" s="20">
        <v>0.2</v>
      </c>
      <c r="U7531" s="19">
        <v>5.5380000000000003</v>
      </c>
      <c r="V7531" s="20">
        <f t="shared" si="585"/>
        <v>0.32500000000000001</v>
      </c>
      <c r="W7531" s="17">
        <f t="shared" si="586"/>
        <v>2017</v>
      </c>
      <c r="X7531" t="str">
        <f t="shared" si="587"/>
        <v>Sep-2017</v>
      </c>
      <c r="Y7531" s="17">
        <f t="shared" si="588"/>
        <v>0</v>
      </c>
      <c r="Z7531" t="str">
        <f t="shared" si="589"/>
        <v>11-20%</v>
      </c>
      <c r="AA7531" s="17">
        <f>IF(COUNTIF($B$2:B7531,B7531)=1,1,0)</f>
        <v>0</v>
      </c>
      <c r="AB7531" s="17">
        <f>IF(COUNTIF($F$2:F7531,F7531)=1,1,0)</f>
        <v>0</v>
      </c>
    </row>
    <row r="7532" spans="1:28" x14ac:dyDescent="0.2">
      <c r="A7532" s="17">
        <v>7531</v>
      </c>
      <c r="B7532" t="s">
        <v>9554</v>
      </c>
      <c r="C7532" s="18">
        <v>43004</v>
      </c>
      <c r="D7532" s="18">
        <v>43004</v>
      </c>
      <c r="E7532" t="s">
        <v>1320</v>
      </c>
      <c r="F7532" t="s">
        <v>242</v>
      </c>
      <c r="G7532" t="s">
        <v>243</v>
      </c>
      <c r="H7532" t="s">
        <v>68</v>
      </c>
      <c r="I7532" t="s">
        <v>54</v>
      </c>
      <c r="J7532" t="s">
        <v>154</v>
      </c>
      <c r="K7532" t="s">
        <v>70</v>
      </c>
      <c r="L7532">
        <v>94109</v>
      </c>
      <c r="M7532" t="s">
        <v>71</v>
      </c>
      <c r="N7532" t="s">
        <v>3013</v>
      </c>
      <c r="O7532" t="s">
        <v>73</v>
      </c>
      <c r="P7532" t="s">
        <v>102</v>
      </c>
      <c r="Q7532" t="s">
        <v>3014</v>
      </c>
      <c r="R7532" s="19">
        <v>931.17600000000004</v>
      </c>
      <c r="S7532" s="17">
        <v>3</v>
      </c>
      <c r="T7532" s="20">
        <v>0.2</v>
      </c>
      <c r="U7532" s="19">
        <v>314.27190000000002</v>
      </c>
      <c r="V7532" s="20">
        <f t="shared" si="585"/>
        <v>0.33750000000000002</v>
      </c>
      <c r="W7532" s="17">
        <f t="shared" si="586"/>
        <v>2017</v>
      </c>
      <c r="X7532" t="str">
        <f t="shared" si="587"/>
        <v>Sep-2017</v>
      </c>
      <c r="Y7532" s="17">
        <f t="shared" si="588"/>
        <v>0</v>
      </c>
      <c r="Z7532" t="str">
        <f t="shared" si="589"/>
        <v>11-20%</v>
      </c>
      <c r="AA7532" s="17">
        <f>IF(COUNTIF($B$2:B7532,B7532)=1,1,0)</f>
        <v>0</v>
      </c>
      <c r="AB7532" s="17">
        <f>IF(COUNTIF($F$2:F7532,F7532)=1,1,0)</f>
        <v>0</v>
      </c>
    </row>
    <row r="7533" spans="1:28" x14ac:dyDescent="0.2">
      <c r="A7533" s="17">
        <v>7532</v>
      </c>
      <c r="B7533" t="s">
        <v>9555</v>
      </c>
      <c r="C7533" s="18">
        <v>42538</v>
      </c>
      <c r="D7533" s="18">
        <v>42540</v>
      </c>
      <c r="E7533" t="s">
        <v>215</v>
      </c>
      <c r="F7533" t="s">
        <v>592</v>
      </c>
      <c r="G7533" t="s">
        <v>593</v>
      </c>
      <c r="H7533" t="s">
        <v>53</v>
      </c>
      <c r="I7533" t="s">
        <v>54</v>
      </c>
      <c r="J7533" t="s">
        <v>9556</v>
      </c>
      <c r="K7533" t="s">
        <v>484</v>
      </c>
      <c r="L7533">
        <v>80501</v>
      </c>
      <c r="M7533" t="s">
        <v>71</v>
      </c>
      <c r="N7533" t="s">
        <v>5435</v>
      </c>
      <c r="O7533" t="s">
        <v>59</v>
      </c>
      <c r="P7533" t="s">
        <v>92</v>
      </c>
      <c r="Q7533" t="s">
        <v>5436</v>
      </c>
      <c r="R7533" s="19">
        <v>266.35199999999998</v>
      </c>
      <c r="S7533" s="17">
        <v>3</v>
      </c>
      <c r="T7533" s="20">
        <v>0.2</v>
      </c>
      <c r="U7533" s="19">
        <v>-13.317600000000001</v>
      </c>
      <c r="V7533" s="20">
        <f t="shared" si="585"/>
        <v>-5.000000000000001E-2</v>
      </c>
      <c r="W7533" s="17">
        <f t="shared" si="586"/>
        <v>2016</v>
      </c>
      <c r="X7533" t="str">
        <f t="shared" si="587"/>
        <v>Jun-2016</v>
      </c>
      <c r="Y7533" s="17">
        <f t="shared" si="588"/>
        <v>2</v>
      </c>
      <c r="Z7533" t="str">
        <f t="shared" si="589"/>
        <v>11-20%</v>
      </c>
      <c r="AA7533" s="17">
        <f>IF(COUNTIF($B$2:B7533,B7533)=1,1,0)</f>
        <v>1</v>
      </c>
      <c r="AB7533" s="17">
        <f>IF(COUNTIF($F$2:F7533,F7533)=1,1,0)</f>
        <v>0</v>
      </c>
    </row>
    <row r="7534" spans="1:28" x14ac:dyDescent="0.2">
      <c r="A7534" s="17">
        <v>7533</v>
      </c>
      <c r="B7534" t="s">
        <v>9555</v>
      </c>
      <c r="C7534" s="18">
        <v>42538</v>
      </c>
      <c r="D7534" s="18">
        <v>42540</v>
      </c>
      <c r="E7534" t="s">
        <v>215</v>
      </c>
      <c r="F7534" t="s">
        <v>592</v>
      </c>
      <c r="G7534" t="s">
        <v>593</v>
      </c>
      <c r="H7534" t="s">
        <v>53</v>
      </c>
      <c r="I7534" t="s">
        <v>54</v>
      </c>
      <c r="J7534" t="s">
        <v>9556</v>
      </c>
      <c r="K7534" t="s">
        <v>484</v>
      </c>
      <c r="L7534">
        <v>80501</v>
      </c>
      <c r="M7534" t="s">
        <v>71</v>
      </c>
      <c r="N7534" t="s">
        <v>2092</v>
      </c>
      <c r="O7534" t="s">
        <v>59</v>
      </c>
      <c r="P7534" t="s">
        <v>63</v>
      </c>
      <c r="Q7534" t="s">
        <v>2093</v>
      </c>
      <c r="R7534" s="19">
        <v>483.13600000000002</v>
      </c>
      <c r="S7534" s="17">
        <v>4</v>
      </c>
      <c r="T7534" s="20">
        <v>0.2</v>
      </c>
      <c r="U7534" s="19">
        <v>54.352800000000002</v>
      </c>
      <c r="V7534" s="20">
        <f t="shared" si="585"/>
        <v>0.1125</v>
      </c>
      <c r="W7534" s="17">
        <f t="shared" si="586"/>
        <v>2016</v>
      </c>
      <c r="X7534" t="str">
        <f t="shared" si="587"/>
        <v>Jun-2016</v>
      </c>
      <c r="Y7534" s="17">
        <f t="shared" si="588"/>
        <v>2</v>
      </c>
      <c r="Z7534" t="str">
        <f t="shared" si="589"/>
        <v>11-20%</v>
      </c>
      <c r="AA7534" s="17">
        <f>IF(COUNTIF($B$2:B7534,B7534)=1,1,0)</f>
        <v>0</v>
      </c>
      <c r="AB7534" s="17">
        <f>IF(COUNTIF($F$2:F7534,F7534)=1,1,0)</f>
        <v>0</v>
      </c>
    </row>
    <row r="7535" spans="1:28" x14ac:dyDescent="0.2">
      <c r="A7535" s="17">
        <v>7534</v>
      </c>
      <c r="B7535" t="s">
        <v>9557</v>
      </c>
      <c r="C7535" s="18">
        <v>42791</v>
      </c>
      <c r="D7535" s="18">
        <v>42795</v>
      </c>
      <c r="E7535" t="s">
        <v>77</v>
      </c>
      <c r="F7535" t="s">
        <v>5059</v>
      </c>
      <c r="G7535" t="s">
        <v>5060</v>
      </c>
      <c r="H7535" t="s">
        <v>53</v>
      </c>
      <c r="I7535" t="s">
        <v>54</v>
      </c>
      <c r="J7535" t="s">
        <v>3556</v>
      </c>
      <c r="K7535" t="s">
        <v>115</v>
      </c>
      <c r="L7535">
        <v>27834</v>
      </c>
      <c r="M7535" t="s">
        <v>57</v>
      </c>
      <c r="N7535" t="s">
        <v>3221</v>
      </c>
      <c r="O7535" t="s">
        <v>59</v>
      </c>
      <c r="P7535" t="s">
        <v>63</v>
      </c>
      <c r="Q7535" t="s">
        <v>3222</v>
      </c>
      <c r="R7535" s="19">
        <v>196.78399999999999</v>
      </c>
      <c r="S7535" s="17">
        <v>2</v>
      </c>
      <c r="T7535" s="20">
        <v>0.2</v>
      </c>
      <c r="U7535" s="19">
        <v>-22.138200000000001</v>
      </c>
      <c r="V7535" s="20">
        <f t="shared" si="585"/>
        <v>-0.11250000000000002</v>
      </c>
      <c r="W7535" s="17">
        <f t="shared" si="586"/>
        <v>2017</v>
      </c>
      <c r="X7535" t="str">
        <f t="shared" si="587"/>
        <v>Feb-2017</v>
      </c>
      <c r="Y7535" s="17">
        <f t="shared" si="588"/>
        <v>4</v>
      </c>
      <c r="Z7535" t="str">
        <f t="shared" si="589"/>
        <v>11-20%</v>
      </c>
      <c r="AA7535" s="17">
        <f>IF(COUNTIF($B$2:B7535,B7535)=1,1,0)</f>
        <v>1</v>
      </c>
      <c r="AB7535" s="17">
        <f>IF(COUNTIF($F$2:F7535,F7535)=1,1,0)</f>
        <v>0</v>
      </c>
    </row>
    <row r="7536" spans="1:28" x14ac:dyDescent="0.2">
      <c r="A7536" s="17">
        <v>7535</v>
      </c>
      <c r="B7536" t="s">
        <v>9557</v>
      </c>
      <c r="C7536" s="18">
        <v>42791</v>
      </c>
      <c r="D7536" s="18">
        <v>42795</v>
      </c>
      <c r="E7536" t="s">
        <v>77</v>
      </c>
      <c r="F7536" t="s">
        <v>5059</v>
      </c>
      <c r="G7536" t="s">
        <v>5060</v>
      </c>
      <c r="H7536" t="s">
        <v>53</v>
      </c>
      <c r="I7536" t="s">
        <v>54</v>
      </c>
      <c r="J7536" t="s">
        <v>3556</v>
      </c>
      <c r="K7536" t="s">
        <v>115</v>
      </c>
      <c r="L7536">
        <v>27834</v>
      </c>
      <c r="M7536" t="s">
        <v>57</v>
      </c>
      <c r="N7536" t="s">
        <v>1106</v>
      </c>
      <c r="O7536" t="s">
        <v>59</v>
      </c>
      <c r="P7536" t="s">
        <v>60</v>
      </c>
      <c r="Q7536" t="s">
        <v>1107</v>
      </c>
      <c r="R7536" s="19">
        <v>231.92</v>
      </c>
      <c r="S7536" s="17">
        <v>5</v>
      </c>
      <c r="T7536" s="20">
        <v>0.2</v>
      </c>
      <c r="U7536" s="19">
        <v>5.798</v>
      </c>
      <c r="V7536" s="20">
        <f t="shared" si="585"/>
        <v>2.5000000000000001E-2</v>
      </c>
      <c r="W7536" s="17">
        <f t="shared" si="586"/>
        <v>2017</v>
      </c>
      <c r="X7536" t="str">
        <f t="shared" si="587"/>
        <v>Feb-2017</v>
      </c>
      <c r="Y7536" s="17">
        <f t="shared" si="588"/>
        <v>4</v>
      </c>
      <c r="Z7536" t="str">
        <f t="shared" si="589"/>
        <v>11-20%</v>
      </c>
      <c r="AA7536" s="17">
        <f>IF(COUNTIF($B$2:B7536,B7536)=1,1,0)</f>
        <v>0</v>
      </c>
      <c r="AB7536" s="17">
        <f>IF(COUNTIF($F$2:F7536,F7536)=1,1,0)</f>
        <v>0</v>
      </c>
    </row>
    <row r="7537" spans="1:28" x14ac:dyDescent="0.2">
      <c r="A7537" s="17">
        <v>7536</v>
      </c>
      <c r="B7537" t="s">
        <v>9558</v>
      </c>
      <c r="C7537" s="18">
        <v>42825</v>
      </c>
      <c r="D7537" s="18">
        <v>42832</v>
      </c>
      <c r="E7537" t="s">
        <v>77</v>
      </c>
      <c r="F7537" t="s">
        <v>3666</v>
      </c>
      <c r="G7537" t="s">
        <v>3667</v>
      </c>
      <c r="H7537" t="s">
        <v>68</v>
      </c>
      <c r="I7537" t="s">
        <v>54</v>
      </c>
      <c r="J7537" t="s">
        <v>69</v>
      </c>
      <c r="K7537" t="s">
        <v>70</v>
      </c>
      <c r="L7537">
        <v>90004</v>
      </c>
      <c r="M7537" t="s">
        <v>71</v>
      </c>
      <c r="N7537" t="s">
        <v>2205</v>
      </c>
      <c r="O7537" t="s">
        <v>73</v>
      </c>
      <c r="P7537" t="s">
        <v>606</v>
      </c>
      <c r="Q7537" t="s">
        <v>2206</v>
      </c>
      <c r="R7537" s="19">
        <v>29.7</v>
      </c>
      <c r="S7537" s="17">
        <v>3</v>
      </c>
      <c r="T7537" s="20">
        <v>0</v>
      </c>
      <c r="U7537" s="19">
        <v>8.0190000000000001</v>
      </c>
      <c r="V7537" s="20">
        <f t="shared" si="585"/>
        <v>0.27</v>
      </c>
      <c r="W7537" s="17">
        <f t="shared" si="586"/>
        <v>2017</v>
      </c>
      <c r="X7537" t="str">
        <f t="shared" si="587"/>
        <v>Mar-2017</v>
      </c>
      <c r="Y7537" s="17">
        <f t="shared" si="588"/>
        <v>7</v>
      </c>
      <c r="Z7537" t="str">
        <f t="shared" si="589"/>
        <v>0% (No Discount)</v>
      </c>
      <c r="AA7537" s="17">
        <f>IF(COUNTIF($B$2:B7537,B7537)=1,1,0)</f>
        <v>1</v>
      </c>
      <c r="AB7537" s="17">
        <f>IF(COUNTIF($F$2:F7537,F7537)=1,1,0)</f>
        <v>0</v>
      </c>
    </row>
    <row r="7538" spans="1:28" x14ac:dyDescent="0.2">
      <c r="A7538" s="17">
        <v>7537</v>
      </c>
      <c r="B7538" t="s">
        <v>9559</v>
      </c>
      <c r="C7538" s="18">
        <v>43072</v>
      </c>
      <c r="D7538" s="18">
        <v>43077</v>
      </c>
      <c r="E7538" t="s">
        <v>77</v>
      </c>
      <c r="F7538" t="s">
        <v>5283</v>
      </c>
      <c r="G7538" t="s">
        <v>5284</v>
      </c>
      <c r="H7538" t="s">
        <v>53</v>
      </c>
      <c r="I7538" t="s">
        <v>54</v>
      </c>
      <c r="J7538" t="s">
        <v>211</v>
      </c>
      <c r="K7538" t="s">
        <v>131</v>
      </c>
      <c r="L7538">
        <v>77041</v>
      </c>
      <c r="M7538" t="s">
        <v>132</v>
      </c>
      <c r="N7538" t="s">
        <v>9057</v>
      </c>
      <c r="O7538" t="s">
        <v>59</v>
      </c>
      <c r="P7538" t="s">
        <v>92</v>
      </c>
      <c r="Q7538" t="s">
        <v>9058</v>
      </c>
      <c r="R7538" s="19">
        <v>13.592000000000001</v>
      </c>
      <c r="S7538" s="17">
        <v>2</v>
      </c>
      <c r="T7538" s="20">
        <v>0.6</v>
      </c>
      <c r="U7538" s="19">
        <v>-14.271599999999999</v>
      </c>
      <c r="V7538" s="20">
        <f t="shared" si="585"/>
        <v>-1.0499999999999998</v>
      </c>
      <c r="W7538" s="17">
        <f t="shared" si="586"/>
        <v>2017</v>
      </c>
      <c r="X7538" t="str">
        <f t="shared" si="587"/>
        <v>Dec-2017</v>
      </c>
      <c r="Y7538" s="17">
        <f t="shared" si="588"/>
        <v>5</v>
      </c>
      <c r="Z7538" t="str">
        <f t="shared" si="589"/>
        <v>Over 50%</v>
      </c>
      <c r="AA7538" s="17">
        <f>IF(COUNTIF($B$2:B7538,B7538)=1,1,0)</f>
        <v>1</v>
      </c>
      <c r="AB7538" s="17">
        <f>IF(COUNTIF($F$2:F7538,F7538)=1,1,0)</f>
        <v>0</v>
      </c>
    </row>
    <row r="7539" spans="1:28" x14ac:dyDescent="0.2">
      <c r="A7539" s="17">
        <v>7538</v>
      </c>
      <c r="B7539" t="s">
        <v>9560</v>
      </c>
      <c r="C7539" s="18">
        <v>42419</v>
      </c>
      <c r="D7539" s="18">
        <v>42422</v>
      </c>
      <c r="E7539" t="s">
        <v>50</v>
      </c>
      <c r="F7539" t="s">
        <v>1910</v>
      </c>
      <c r="G7539" t="s">
        <v>1911</v>
      </c>
      <c r="H7539" t="s">
        <v>53</v>
      </c>
      <c r="I7539" t="s">
        <v>54</v>
      </c>
      <c r="J7539" t="s">
        <v>154</v>
      </c>
      <c r="K7539" t="s">
        <v>70</v>
      </c>
      <c r="L7539">
        <v>94109</v>
      </c>
      <c r="M7539" t="s">
        <v>71</v>
      </c>
      <c r="N7539" t="s">
        <v>597</v>
      </c>
      <c r="O7539" t="s">
        <v>73</v>
      </c>
      <c r="P7539" t="s">
        <v>117</v>
      </c>
      <c r="Q7539" t="s">
        <v>598</v>
      </c>
      <c r="R7539" s="19">
        <v>70.88</v>
      </c>
      <c r="S7539" s="17">
        <v>2</v>
      </c>
      <c r="T7539" s="20">
        <v>0</v>
      </c>
      <c r="U7539" s="19">
        <v>33.313600000000001</v>
      </c>
      <c r="V7539" s="20">
        <f t="shared" si="585"/>
        <v>0.47000000000000003</v>
      </c>
      <c r="W7539" s="17">
        <f t="shared" si="586"/>
        <v>2016</v>
      </c>
      <c r="X7539" t="str">
        <f t="shared" si="587"/>
        <v>Feb-2016</v>
      </c>
      <c r="Y7539" s="17">
        <f t="shared" si="588"/>
        <v>3</v>
      </c>
      <c r="Z7539" t="str">
        <f t="shared" si="589"/>
        <v>0% (No Discount)</v>
      </c>
      <c r="AA7539" s="17">
        <f>IF(COUNTIF($B$2:B7539,B7539)=1,1,0)</f>
        <v>1</v>
      </c>
      <c r="AB7539" s="17">
        <f>IF(COUNTIF($F$2:F7539,F7539)=1,1,0)</f>
        <v>0</v>
      </c>
    </row>
    <row r="7540" spans="1:28" x14ac:dyDescent="0.2">
      <c r="A7540" s="17">
        <v>7539</v>
      </c>
      <c r="B7540" t="s">
        <v>9561</v>
      </c>
      <c r="C7540" s="18">
        <v>43071</v>
      </c>
      <c r="D7540" s="18">
        <v>43075</v>
      </c>
      <c r="E7540" t="s">
        <v>77</v>
      </c>
      <c r="F7540" t="s">
        <v>4323</v>
      </c>
      <c r="G7540" t="s">
        <v>4324</v>
      </c>
      <c r="H7540" t="s">
        <v>68</v>
      </c>
      <c r="I7540" t="s">
        <v>54</v>
      </c>
      <c r="J7540" t="s">
        <v>836</v>
      </c>
      <c r="K7540" t="s">
        <v>484</v>
      </c>
      <c r="L7540">
        <v>80219</v>
      </c>
      <c r="M7540" t="s">
        <v>71</v>
      </c>
      <c r="N7540" t="s">
        <v>1548</v>
      </c>
      <c r="O7540" t="s">
        <v>73</v>
      </c>
      <c r="P7540" t="s">
        <v>86</v>
      </c>
      <c r="Q7540" t="s">
        <v>1549</v>
      </c>
      <c r="R7540" s="19">
        <v>114.288</v>
      </c>
      <c r="S7540" s="17">
        <v>1</v>
      </c>
      <c r="T7540" s="20">
        <v>0.2</v>
      </c>
      <c r="U7540" s="19">
        <v>12.8574</v>
      </c>
      <c r="V7540" s="20">
        <f t="shared" si="585"/>
        <v>0.1125</v>
      </c>
      <c r="W7540" s="17">
        <f t="shared" si="586"/>
        <v>2017</v>
      </c>
      <c r="X7540" t="str">
        <f t="shared" si="587"/>
        <v>Dec-2017</v>
      </c>
      <c r="Y7540" s="17">
        <f t="shared" si="588"/>
        <v>4</v>
      </c>
      <c r="Z7540" t="str">
        <f t="shared" si="589"/>
        <v>11-20%</v>
      </c>
      <c r="AA7540" s="17">
        <f>IF(COUNTIF($B$2:B7540,B7540)=1,1,0)</f>
        <v>1</v>
      </c>
      <c r="AB7540" s="17">
        <f>IF(COUNTIF($F$2:F7540,F7540)=1,1,0)</f>
        <v>0</v>
      </c>
    </row>
    <row r="7541" spans="1:28" x14ac:dyDescent="0.2">
      <c r="A7541" s="17">
        <v>7540</v>
      </c>
      <c r="B7541" t="s">
        <v>9561</v>
      </c>
      <c r="C7541" s="18">
        <v>43071</v>
      </c>
      <c r="D7541" s="18">
        <v>43075</v>
      </c>
      <c r="E7541" t="s">
        <v>77</v>
      </c>
      <c r="F7541" t="s">
        <v>4323</v>
      </c>
      <c r="G7541" t="s">
        <v>4324</v>
      </c>
      <c r="H7541" t="s">
        <v>68</v>
      </c>
      <c r="I7541" t="s">
        <v>54</v>
      </c>
      <c r="J7541" t="s">
        <v>836</v>
      </c>
      <c r="K7541" t="s">
        <v>484</v>
      </c>
      <c r="L7541">
        <v>80219</v>
      </c>
      <c r="M7541" t="s">
        <v>71</v>
      </c>
      <c r="N7541" t="s">
        <v>3109</v>
      </c>
      <c r="O7541" t="s">
        <v>73</v>
      </c>
      <c r="P7541" t="s">
        <v>102</v>
      </c>
      <c r="Q7541" t="s">
        <v>3110</v>
      </c>
      <c r="R7541" s="19">
        <v>36.624000000000002</v>
      </c>
      <c r="S7541" s="17">
        <v>8</v>
      </c>
      <c r="T7541" s="20">
        <v>0.7</v>
      </c>
      <c r="U7541" s="19">
        <v>-24.416</v>
      </c>
      <c r="V7541" s="20">
        <f t="shared" si="585"/>
        <v>-0.66666666666666663</v>
      </c>
      <c r="W7541" s="17">
        <f t="shared" si="586"/>
        <v>2017</v>
      </c>
      <c r="X7541" t="str">
        <f t="shared" si="587"/>
        <v>Dec-2017</v>
      </c>
      <c r="Y7541" s="17">
        <f t="shared" si="588"/>
        <v>4</v>
      </c>
      <c r="Z7541" t="str">
        <f t="shared" si="589"/>
        <v>Over 50%</v>
      </c>
      <c r="AA7541" s="17">
        <f>IF(COUNTIF($B$2:B7541,B7541)=1,1,0)</f>
        <v>0</v>
      </c>
      <c r="AB7541" s="17">
        <f>IF(COUNTIF($F$2:F7541,F7541)=1,1,0)</f>
        <v>0</v>
      </c>
    </row>
    <row r="7542" spans="1:28" x14ac:dyDescent="0.2">
      <c r="A7542" s="17">
        <v>7541</v>
      </c>
      <c r="B7542" t="s">
        <v>9561</v>
      </c>
      <c r="C7542" s="18">
        <v>43071</v>
      </c>
      <c r="D7542" s="18">
        <v>43075</v>
      </c>
      <c r="E7542" t="s">
        <v>77</v>
      </c>
      <c r="F7542" t="s">
        <v>4323</v>
      </c>
      <c r="G7542" t="s">
        <v>4324</v>
      </c>
      <c r="H7542" t="s">
        <v>68</v>
      </c>
      <c r="I7542" t="s">
        <v>54</v>
      </c>
      <c r="J7542" t="s">
        <v>836</v>
      </c>
      <c r="K7542" t="s">
        <v>484</v>
      </c>
      <c r="L7542">
        <v>80219</v>
      </c>
      <c r="M7542" t="s">
        <v>71</v>
      </c>
      <c r="N7542" t="s">
        <v>7526</v>
      </c>
      <c r="O7542" t="s">
        <v>59</v>
      </c>
      <c r="P7542" t="s">
        <v>60</v>
      </c>
      <c r="Q7542" t="s">
        <v>7527</v>
      </c>
      <c r="R7542" s="19">
        <v>242.352</v>
      </c>
      <c r="S7542" s="17">
        <v>8</v>
      </c>
      <c r="T7542" s="20">
        <v>0.7</v>
      </c>
      <c r="U7542" s="19">
        <v>-363.52800000000002</v>
      </c>
      <c r="V7542" s="20">
        <f t="shared" si="585"/>
        <v>-1.5</v>
      </c>
      <c r="W7542" s="17">
        <f t="shared" si="586"/>
        <v>2017</v>
      </c>
      <c r="X7542" t="str">
        <f t="shared" si="587"/>
        <v>Dec-2017</v>
      </c>
      <c r="Y7542" s="17">
        <f t="shared" si="588"/>
        <v>4</v>
      </c>
      <c r="Z7542" t="str">
        <f t="shared" si="589"/>
        <v>Over 50%</v>
      </c>
      <c r="AA7542" s="17">
        <f>IF(COUNTIF($B$2:B7542,B7542)=1,1,0)</f>
        <v>0</v>
      </c>
      <c r="AB7542" s="17">
        <f>IF(COUNTIF($F$2:F7542,F7542)=1,1,0)</f>
        <v>0</v>
      </c>
    </row>
    <row r="7543" spans="1:28" x14ac:dyDescent="0.2">
      <c r="A7543" s="17">
        <v>7542</v>
      </c>
      <c r="B7543" t="s">
        <v>9561</v>
      </c>
      <c r="C7543" s="18">
        <v>43071</v>
      </c>
      <c r="D7543" s="18">
        <v>43075</v>
      </c>
      <c r="E7543" t="s">
        <v>77</v>
      </c>
      <c r="F7543" t="s">
        <v>4323</v>
      </c>
      <c r="G7543" t="s">
        <v>4324</v>
      </c>
      <c r="H7543" t="s">
        <v>68</v>
      </c>
      <c r="I7543" t="s">
        <v>54</v>
      </c>
      <c r="J7543" t="s">
        <v>836</v>
      </c>
      <c r="K7543" t="s">
        <v>484</v>
      </c>
      <c r="L7543">
        <v>80219</v>
      </c>
      <c r="M7543" t="s">
        <v>71</v>
      </c>
      <c r="N7543" t="s">
        <v>7582</v>
      </c>
      <c r="O7543" t="s">
        <v>98</v>
      </c>
      <c r="P7543" t="s">
        <v>99</v>
      </c>
      <c r="Q7543" t="s">
        <v>7583</v>
      </c>
      <c r="R7543" s="19">
        <v>49.616</v>
      </c>
      <c r="S7543" s="17">
        <v>2</v>
      </c>
      <c r="T7543" s="20">
        <v>0.2</v>
      </c>
      <c r="U7543" s="19">
        <v>4.9615999999999998</v>
      </c>
      <c r="V7543" s="20">
        <f t="shared" si="585"/>
        <v>9.9999999999999992E-2</v>
      </c>
      <c r="W7543" s="17">
        <f t="shared" si="586"/>
        <v>2017</v>
      </c>
      <c r="X7543" t="str">
        <f t="shared" si="587"/>
        <v>Dec-2017</v>
      </c>
      <c r="Y7543" s="17">
        <f t="shared" si="588"/>
        <v>4</v>
      </c>
      <c r="Z7543" t="str">
        <f t="shared" si="589"/>
        <v>11-20%</v>
      </c>
      <c r="AA7543" s="17">
        <f>IF(COUNTIF($B$2:B7543,B7543)=1,1,0)</f>
        <v>0</v>
      </c>
      <c r="AB7543" s="17">
        <f>IF(COUNTIF($F$2:F7543,F7543)=1,1,0)</f>
        <v>0</v>
      </c>
    </row>
    <row r="7544" spans="1:28" x14ac:dyDescent="0.2">
      <c r="A7544" s="17">
        <v>7543</v>
      </c>
      <c r="B7544" t="s">
        <v>9561</v>
      </c>
      <c r="C7544" s="18">
        <v>43071</v>
      </c>
      <c r="D7544" s="18">
        <v>43075</v>
      </c>
      <c r="E7544" t="s">
        <v>77</v>
      </c>
      <c r="F7544" t="s">
        <v>4323</v>
      </c>
      <c r="G7544" t="s">
        <v>4324</v>
      </c>
      <c r="H7544" t="s">
        <v>68</v>
      </c>
      <c r="I7544" t="s">
        <v>54</v>
      </c>
      <c r="J7544" t="s">
        <v>836</v>
      </c>
      <c r="K7544" t="s">
        <v>484</v>
      </c>
      <c r="L7544">
        <v>80219</v>
      </c>
      <c r="M7544" t="s">
        <v>71</v>
      </c>
      <c r="N7544" t="s">
        <v>4256</v>
      </c>
      <c r="O7544" t="s">
        <v>59</v>
      </c>
      <c r="P7544" t="s">
        <v>92</v>
      </c>
      <c r="Q7544" t="s">
        <v>4257</v>
      </c>
      <c r="R7544" s="19">
        <v>508.70400000000001</v>
      </c>
      <c r="S7544" s="17">
        <v>6</v>
      </c>
      <c r="T7544" s="20">
        <v>0.2</v>
      </c>
      <c r="U7544" s="19">
        <v>0</v>
      </c>
      <c r="V7544" s="20">
        <f t="shared" si="585"/>
        <v>0</v>
      </c>
      <c r="W7544" s="17">
        <f t="shared" si="586"/>
        <v>2017</v>
      </c>
      <c r="X7544" t="str">
        <f t="shared" si="587"/>
        <v>Dec-2017</v>
      </c>
      <c r="Y7544" s="17">
        <f t="shared" si="588"/>
        <v>4</v>
      </c>
      <c r="Z7544" t="str">
        <f t="shared" si="589"/>
        <v>11-20%</v>
      </c>
      <c r="AA7544" s="17">
        <f>IF(COUNTIF($B$2:B7544,B7544)=1,1,0)</f>
        <v>0</v>
      </c>
      <c r="AB7544" s="17">
        <f>IF(COUNTIF($F$2:F7544,F7544)=1,1,0)</f>
        <v>0</v>
      </c>
    </row>
    <row r="7545" spans="1:28" x14ac:dyDescent="0.2">
      <c r="A7545" s="17">
        <v>7544</v>
      </c>
      <c r="B7545" t="s">
        <v>9561</v>
      </c>
      <c r="C7545" s="18">
        <v>43071</v>
      </c>
      <c r="D7545" s="18">
        <v>43075</v>
      </c>
      <c r="E7545" t="s">
        <v>77</v>
      </c>
      <c r="F7545" t="s">
        <v>4323</v>
      </c>
      <c r="G7545" t="s">
        <v>4324</v>
      </c>
      <c r="H7545" t="s">
        <v>68</v>
      </c>
      <c r="I7545" t="s">
        <v>54</v>
      </c>
      <c r="J7545" t="s">
        <v>836</v>
      </c>
      <c r="K7545" t="s">
        <v>484</v>
      </c>
      <c r="L7545">
        <v>80219</v>
      </c>
      <c r="M7545" t="s">
        <v>71</v>
      </c>
      <c r="N7545" t="s">
        <v>5721</v>
      </c>
      <c r="O7545" t="s">
        <v>98</v>
      </c>
      <c r="P7545" t="s">
        <v>99</v>
      </c>
      <c r="Q7545" t="s">
        <v>5722</v>
      </c>
      <c r="R7545" s="19">
        <v>57.36</v>
      </c>
      <c r="S7545" s="17">
        <v>6</v>
      </c>
      <c r="T7545" s="20">
        <v>0.2</v>
      </c>
      <c r="U7545" s="19">
        <v>-14.34</v>
      </c>
      <c r="V7545" s="20">
        <f t="shared" si="585"/>
        <v>-0.25</v>
      </c>
      <c r="W7545" s="17">
        <f t="shared" si="586"/>
        <v>2017</v>
      </c>
      <c r="X7545" t="str">
        <f t="shared" si="587"/>
        <v>Dec-2017</v>
      </c>
      <c r="Y7545" s="17">
        <f t="shared" si="588"/>
        <v>4</v>
      </c>
      <c r="Z7545" t="str">
        <f t="shared" si="589"/>
        <v>11-20%</v>
      </c>
      <c r="AA7545" s="17">
        <f>IF(COUNTIF($B$2:B7545,B7545)=1,1,0)</f>
        <v>0</v>
      </c>
      <c r="AB7545" s="17">
        <f>IF(COUNTIF($F$2:F7545,F7545)=1,1,0)</f>
        <v>0</v>
      </c>
    </row>
    <row r="7546" spans="1:28" x14ac:dyDescent="0.2">
      <c r="A7546" s="17">
        <v>7545</v>
      </c>
      <c r="B7546" t="s">
        <v>9561</v>
      </c>
      <c r="C7546" s="18">
        <v>43071</v>
      </c>
      <c r="D7546" s="18">
        <v>43075</v>
      </c>
      <c r="E7546" t="s">
        <v>77</v>
      </c>
      <c r="F7546" t="s">
        <v>4323</v>
      </c>
      <c r="G7546" t="s">
        <v>4324</v>
      </c>
      <c r="H7546" t="s">
        <v>68</v>
      </c>
      <c r="I7546" t="s">
        <v>54</v>
      </c>
      <c r="J7546" t="s">
        <v>836</v>
      </c>
      <c r="K7546" t="s">
        <v>484</v>
      </c>
      <c r="L7546">
        <v>80219</v>
      </c>
      <c r="M7546" t="s">
        <v>71</v>
      </c>
      <c r="N7546" t="s">
        <v>2488</v>
      </c>
      <c r="O7546" t="s">
        <v>59</v>
      </c>
      <c r="P7546" t="s">
        <v>63</v>
      </c>
      <c r="Q7546" t="s">
        <v>2489</v>
      </c>
      <c r="R7546" s="19">
        <v>906.68</v>
      </c>
      <c r="S7546" s="17">
        <v>5</v>
      </c>
      <c r="T7546" s="20">
        <v>0.2</v>
      </c>
      <c r="U7546" s="19">
        <v>68.001000000000005</v>
      </c>
      <c r="V7546" s="20">
        <f t="shared" si="585"/>
        <v>7.5000000000000011E-2</v>
      </c>
      <c r="W7546" s="17">
        <f t="shared" si="586"/>
        <v>2017</v>
      </c>
      <c r="X7546" t="str">
        <f t="shared" si="587"/>
        <v>Dec-2017</v>
      </c>
      <c r="Y7546" s="17">
        <f t="shared" si="588"/>
        <v>4</v>
      </c>
      <c r="Z7546" t="str">
        <f t="shared" si="589"/>
        <v>11-20%</v>
      </c>
      <c r="AA7546" s="17">
        <f>IF(COUNTIF($B$2:B7546,B7546)=1,1,0)</f>
        <v>0</v>
      </c>
      <c r="AB7546" s="17">
        <f>IF(COUNTIF($F$2:F7546,F7546)=1,1,0)</f>
        <v>0</v>
      </c>
    </row>
    <row r="7547" spans="1:28" x14ac:dyDescent="0.2">
      <c r="A7547" s="17">
        <v>7546</v>
      </c>
      <c r="B7547" t="s">
        <v>9562</v>
      </c>
      <c r="C7547" s="18">
        <v>41922</v>
      </c>
      <c r="D7547" s="18">
        <v>41927</v>
      </c>
      <c r="E7547" t="s">
        <v>77</v>
      </c>
      <c r="F7547" t="s">
        <v>9563</v>
      </c>
      <c r="G7547" t="s">
        <v>9564</v>
      </c>
      <c r="H7547" t="s">
        <v>68</v>
      </c>
      <c r="I7547" t="s">
        <v>54</v>
      </c>
      <c r="J7547" t="s">
        <v>1713</v>
      </c>
      <c r="K7547" t="s">
        <v>131</v>
      </c>
      <c r="L7547">
        <v>77340</v>
      </c>
      <c r="M7547" t="s">
        <v>132</v>
      </c>
      <c r="N7547" t="s">
        <v>6556</v>
      </c>
      <c r="O7547" t="s">
        <v>98</v>
      </c>
      <c r="P7547" t="s">
        <v>99</v>
      </c>
      <c r="Q7547" t="s">
        <v>6557</v>
      </c>
      <c r="R7547" s="19">
        <v>719.952</v>
      </c>
      <c r="S7547" s="17">
        <v>6</v>
      </c>
      <c r="T7547" s="20">
        <v>0.2</v>
      </c>
      <c r="U7547" s="19">
        <v>71.995199999999997</v>
      </c>
      <c r="V7547" s="20">
        <f t="shared" si="585"/>
        <v>9.9999999999999992E-2</v>
      </c>
      <c r="W7547" s="17">
        <f t="shared" si="586"/>
        <v>2014</v>
      </c>
      <c r="X7547" t="str">
        <f t="shared" si="587"/>
        <v>Oct-2014</v>
      </c>
      <c r="Y7547" s="17">
        <f t="shared" si="588"/>
        <v>5</v>
      </c>
      <c r="Z7547" t="str">
        <f t="shared" si="589"/>
        <v>11-20%</v>
      </c>
      <c r="AA7547" s="17">
        <f>IF(COUNTIF($B$2:B7547,B7547)=1,1,0)</f>
        <v>1</v>
      </c>
      <c r="AB7547" s="17">
        <f>IF(COUNTIF($F$2:F7547,F7547)=1,1,0)</f>
        <v>1</v>
      </c>
    </row>
    <row r="7548" spans="1:28" x14ac:dyDescent="0.2">
      <c r="A7548" s="17">
        <v>7547</v>
      </c>
      <c r="B7548" t="s">
        <v>9562</v>
      </c>
      <c r="C7548" s="18">
        <v>41922</v>
      </c>
      <c r="D7548" s="18">
        <v>41927</v>
      </c>
      <c r="E7548" t="s">
        <v>77</v>
      </c>
      <c r="F7548" t="s">
        <v>9563</v>
      </c>
      <c r="G7548" t="s">
        <v>9564</v>
      </c>
      <c r="H7548" t="s">
        <v>68</v>
      </c>
      <c r="I7548" t="s">
        <v>54</v>
      </c>
      <c r="J7548" t="s">
        <v>1713</v>
      </c>
      <c r="K7548" t="s">
        <v>131</v>
      </c>
      <c r="L7548">
        <v>77340</v>
      </c>
      <c r="M7548" t="s">
        <v>132</v>
      </c>
      <c r="N7548" t="s">
        <v>2064</v>
      </c>
      <c r="O7548" t="s">
        <v>98</v>
      </c>
      <c r="P7548" t="s">
        <v>99</v>
      </c>
      <c r="Q7548" t="s">
        <v>2065</v>
      </c>
      <c r="R7548" s="19">
        <v>755.94399999999996</v>
      </c>
      <c r="S7548" s="17">
        <v>7</v>
      </c>
      <c r="T7548" s="20">
        <v>0.2</v>
      </c>
      <c r="U7548" s="19">
        <v>66.145099999999999</v>
      </c>
      <c r="V7548" s="20">
        <f t="shared" si="585"/>
        <v>8.7500000000000008E-2</v>
      </c>
      <c r="W7548" s="17">
        <f t="shared" si="586"/>
        <v>2014</v>
      </c>
      <c r="X7548" t="str">
        <f t="shared" si="587"/>
        <v>Oct-2014</v>
      </c>
      <c r="Y7548" s="17">
        <f t="shared" si="588"/>
        <v>5</v>
      </c>
      <c r="Z7548" t="str">
        <f t="shared" si="589"/>
        <v>11-20%</v>
      </c>
      <c r="AA7548" s="17">
        <f>IF(COUNTIF($B$2:B7548,B7548)=1,1,0)</f>
        <v>0</v>
      </c>
      <c r="AB7548" s="17">
        <f>IF(COUNTIF($F$2:F7548,F7548)=1,1,0)</f>
        <v>0</v>
      </c>
    </row>
    <row r="7549" spans="1:28" x14ac:dyDescent="0.2">
      <c r="A7549" s="17">
        <v>7548</v>
      </c>
      <c r="B7549" t="s">
        <v>9562</v>
      </c>
      <c r="C7549" s="18">
        <v>41922</v>
      </c>
      <c r="D7549" s="18">
        <v>41927</v>
      </c>
      <c r="E7549" t="s">
        <v>77</v>
      </c>
      <c r="F7549" t="s">
        <v>9563</v>
      </c>
      <c r="G7549" t="s">
        <v>9564</v>
      </c>
      <c r="H7549" t="s">
        <v>68</v>
      </c>
      <c r="I7549" t="s">
        <v>54</v>
      </c>
      <c r="J7549" t="s">
        <v>1713</v>
      </c>
      <c r="K7549" t="s">
        <v>131</v>
      </c>
      <c r="L7549">
        <v>77340</v>
      </c>
      <c r="M7549" t="s">
        <v>132</v>
      </c>
      <c r="N7549" t="s">
        <v>4955</v>
      </c>
      <c r="O7549" t="s">
        <v>73</v>
      </c>
      <c r="P7549" t="s">
        <v>102</v>
      </c>
      <c r="Q7549" t="s">
        <v>4956</v>
      </c>
      <c r="R7549" s="19">
        <v>11.98</v>
      </c>
      <c r="S7549" s="17">
        <v>5</v>
      </c>
      <c r="T7549" s="20">
        <v>0.8</v>
      </c>
      <c r="U7549" s="19">
        <v>-19.167999999999999</v>
      </c>
      <c r="V7549" s="20">
        <f t="shared" si="585"/>
        <v>-1.5999999999999999</v>
      </c>
      <c r="W7549" s="17">
        <f t="shared" si="586"/>
        <v>2014</v>
      </c>
      <c r="X7549" t="str">
        <f t="shared" si="587"/>
        <v>Oct-2014</v>
      </c>
      <c r="Y7549" s="17">
        <f t="shared" si="588"/>
        <v>5</v>
      </c>
      <c r="Z7549" t="str">
        <f t="shared" si="589"/>
        <v>Over 50%</v>
      </c>
      <c r="AA7549" s="17">
        <f>IF(COUNTIF($B$2:B7549,B7549)=1,1,0)</f>
        <v>0</v>
      </c>
      <c r="AB7549" s="17">
        <f>IF(COUNTIF($F$2:F7549,F7549)=1,1,0)</f>
        <v>0</v>
      </c>
    </row>
    <row r="7550" spans="1:28" x14ac:dyDescent="0.2">
      <c r="A7550" s="17">
        <v>7549</v>
      </c>
      <c r="B7550" t="s">
        <v>9562</v>
      </c>
      <c r="C7550" s="18">
        <v>41922</v>
      </c>
      <c r="D7550" s="18">
        <v>41927</v>
      </c>
      <c r="E7550" t="s">
        <v>77</v>
      </c>
      <c r="F7550" t="s">
        <v>9563</v>
      </c>
      <c r="G7550" t="s">
        <v>9564</v>
      </c>
      <c r="H7550" t="s">
        <v>68</v>
      </c>
      <c r="I7550" t="s">
        <v>54</v>
      </c>
      <c r="J7550" t="s">
        <v>1713</v>
      </c>
      <c r="K7550" t="s">
        <v>131</v>
      </c>
      <c r="L7550">
        <v>77340</v>
      </c>
      <c r="M7550" t="s">
        <v>132</v>
      </c>
      <c r="N7550" t="s">
        <v>1248</v>
      </c>
      <c r="O7550" t="s">
        <v>73</v>
      </c>
      <c r="P7550" t="s">
        <v>102</v>
      </c>
      <c r="Q7550" t="s">
        <v>1249</v>
      </c>
      <c r="R7550" s="19">
        <v>0.89800000000000002</v>
      </c>
      <c r="S7550" s="17">
        <v>1</v>
      </c>
      <c r="T7550" s="20">
        <v>0.8</v>
      </c>
      <c r="U7550" s="19">
        <v>-1.5714999999999999</v>
      </c>
      <c r="V7550" s="20">
        <f t="shared" si="585"/>
        <v>-1.7499999999999998</v>
      </c>
      <c r="W7550" s="17">
        <f t="shared" si="586"/>
        <v>2014</v>
      </c>
      <c r="X7550" t="str">
        <f t="shared" si="587"/>
        <v>Oct-2014</v>
      </c>
      <c r="Y7550" s="17">
        <f t="shared" si="588"/>
        <v>5</v>
      </c>
      <c r="Z7550" t="str">
        <f t="shared" si="589"/>
        <v>Over 50%</v>
      </c>
      <c r="AA7550" s="17">
        <f>IF(COUNTIF($B$2:B7550,B7550)=1,1,0)</f>
        <v>0</v>
      </c>
      <c r="AB7550" s="17">
        <f>IF(COUNTIF($F$2:F7550,F7550)=1,1,0)</f>
        <v>0</v>
      </c>
    </row>
    <row r="7551" spans="1:28" x14ac:dyDescent="0.2">
      <c r="A7551" s="17">
        <v>7550</v>
      </c>
      <c r="B7551" t="s">
        <v>9565</v>
      </c>
      <c r="C7551" s="18">
        <v>42618</v>
      </c>
      <c r="D7551" s="18">
        <v>42620</v>
      </c>
      <c r="E7551" t="s">
        <v>215</v>
      </c>
      <c r="F7551" t="s">
        <v>5358</v>
      </c>
      <c r="G7551" t="s">
        <v>5359</v>
      </c>
      <c r="H7551" t="s">
        <v>68</v>
      </c>
      <c r="I7551" t="s">
        <v>54</v>
      </c>
      <c r="J7551" t="s">
        <v>211</v>
      </c>
      <c r="K7551" t="s">
        <v>131</v>
      </c>
      <c r="L7551">
        <v>77036</v>
      </c>
      <c r="M7551" t="s">
        <v>132</v>
      </c>
      <c r="N7551" t="s">
        <v>5733</v>
      </c>
      <c r="O7551" t="s">
        <v>59</v>
      </c>
      <c r="P7551" t="s">
        <v>92</v>
      </c>
      <c r="Q7551" t="s">
        <v>5734</v>
      </c>
      <c r="R7551" s="19">
        <v>21.204000000000001</v>
      </c>
      <c r="S7551" s="17">
        <v>3</v>
      </c>
      <c r="T7551" s="20">
        <v>0.6</v>
      </c>
      <c r="U7551" s="19">
        <v>-11.6622</v>
      </c>
      <c r="V7551" s="20">
        <f t="shared" si="585"/>
        <v>-0.55000000000000004</v>
      </c>
      <c r="W7551" s="17">
        <f t="shared" si="586"/>
        <v>2016</v>
      </c>
      <c r="X7551" t="str">
        <f t="shared" si="587"/>
        <v>Sep-2016</v>
      </c>
      <c r="Y7551" s="17">
        <f t="shared" si="588"/>
        <v>2</v>
      </c>
      <c r="Z7551" t="str">
        <f t="shared" si="589"/>
        <v>Over 50%</v>
      </c>
      <c r="AA7551" s="17">
        <f>IF(COUNTIF($B$2:B7551,B7551)=1,1,0)</f>
        <v>1</v>
      </c>
      <c r="AB7551" s="17">
        <f>IF(COUNTIF($F$2:F7551,F7551)=1,1,0)</f>
        <v>0</v>
      </c>
    </row>
    <row r="7552" spans="1:28" x14ac:dyDescent="0.2">
      <c r="A7552" s="17">
        <v>7551</v>
      </c>
      <c r="B7552" t="s">
        <v>9566</v>
      </c>
      <c r="C7552" s="18">
        <v>41963</v>
      </c>
      <c r="D7552" s="18">
        <v>41968</v>
      </c>
      <c r="E7552" t="s">
        <v>77</v>
      </c>
      <c r="F7552" t="s">
        <v>4652</v>
      </c>
      <c r="G7552" t="s">
        <v>4653</v>
      </c>
      <c r="H7552" t="s">
        <v>68</v>
      </c>
      <c r="I7552" t="s">
        <v>54</v>
      </c>
      <c r="J7552" t="s">
        <v>293</v>
      </c>
      <c r="K7552" t="s">
        <v>294</v>
      </c>
      <c r="L7552">
        <v>10024</v>
      </c>
      <c r="M7552" t="s">
        <v>175</v>
      </c>
      <c r="N7552" t="s">
        <v>8439</v>
      </c>
      <c r="O7552" t="s">
        <v>73</v>
      </c>
      <c r="P7552" t="s">
        <v>200</v>
      </c>
      <c r="Q7552" t="s">
        <v>8091</v>
      </c>
      <c r="R7552" s="19">
        <v>34.74</v>
      </c>
      <c r="S7552" s="17">
        <v>3</v>
      </c>
      <c r="T7552" s="20">
        <v>0</v>
      </c>
      <c r="U7552" s="19">
        <v>17.37</v>
      </c>
      <c r="V7552" s="20">
        <f t="shared" si="585"/>
        <v>0.5</v>
      </c>
      <c r="W7552" s="17">
        <f t="shared" si="586"/>
        <v>2014</v>
      </c>
      <c r="X7552" t="str">
        <f t="shared" si="587"/>
        <v>Nov-2014</v>
      </c>
      <c r="Y7552" s="17">
        <f t="shared" si="588"/>
        <v>5</v>
      </c>
      <c r="Z7552" t="str">
        <f t="shared" si="589"/>
        <v>0% (No Discount)</v>
      </c>
      <c r="AA7552" s="17">
        <f>IF(COUNTIF($B$2:B7552,B7552)=1,1,0)</f>
        <v>1</v>
      </c>
      <c r="AB7552" s="17">
        <f>IF(COUNTIF($F$2:F7552,F7552)=1,1,0)</f>
        <v>0</v>
      </c>
    </row>
    <row r="7553" spans="1:28" x14ac:dyDescent="0.2">
      <c r="A7553" s="17">
        <v>7552</v>
      </c>
      <c r="B7553" t="s">
        <v>9566</v>
      </c>
      <c r="C7553" s="18">
        <v>41963</v>
      </c>
      <c r="D7553" s="18">
        <v>41968</v>
      </c>
      <c r="E7553" t="s">
        <v>77</v>
      </c>
      <c r="F7553" t="s">
        <v>4652</v>
      </c>
      <c r="G7553" t="s">
        <v>4653</v>
      </c>
      <c r="H7553" t="s">
        <v>68</v>
      </c>
      <c r="I7553" t="s">
        <v>54</v>
      </c>
      <c r="J7553" t="s">
        <v>293</v>
      </c>
      <c r="K7553" t="s">
        <v>294</v>
      </c>
      <c r="L7553">
        <v>10024</v>
      </c>
      <c r="M7553" t="s">
        <v>175</v>
      </c>
      <c r="N7553" t="s">
        <v>3434</v>
      </c>
      <c r="O7553" t="s">
        <v>98</v>
      </c>
      <c r="P7553" t="s">
        <v>99</v>
      </c>
      <c r="Q7553" t="s">
        <v>3435</v>
      </c>
      <c r="R7553" s="19">
        <v>833.94</v>
      </c>
      <c r="S7553" s="17">
        <v>6</v>
      </c>
      <c r="T7553" s="20">
        <v>0</v>
      </c>
      <c r="U7553" s="19">
        <v>216.8244</v>
      </c>
      <c r="V7553" s="20">
        <f t="shared" si="585"/>
        <v>0.25999999999999995</v>
      </c>
      <c r="W7553" s="17">
        <f t="shared" si="586"/>
        <v>2014</v>
      </c>
      <c r="X7553" t="str">
        <f t="shared" si="587"/>
        <v>Nov-2014</v>
      </c>
      <c r="Y7553" s="17">
        <f t="shared" si="588"/>
        <v>5</v>
      </c>
      <c r="Z7553" t="str">
        <f t="shared" si="589"/>
        <v>0% (No Discount)</v>
      </c>
      <c r="AA7553" s="17">
        <f>IF(COUNTIF($B$2:B7553,B7553)=1,1,0)</f>
        <v>0</v>
      </c>
      <c r="AB7553" s="17">
        <f>IF(COUNTIF($F$2:F7553,F7553)=1,1,0)</f>
        <v>0</v>
      </c>
    </row>
    <row r="7554" spans="1:28" x14ac:dyDescent="0.2">
      <c r="A7554" s="17">
        <v>7553</v>
      </c>
      <c r="B7554" t="s">
        <v>9566</v>
      </c>
      <c r="C7554" s="18">
        <v>41963</v>
      </c>
      <c r="D7554" s="18">
        <v>41968</v>
      </c>
      <c r="E7554" t="s">
        <v>77</v>
      </c>
      <c r="F7554" t="s">
        <v>4652</v>
      </c>
      <c r="G7554" t="s">
        <v>4653</v>
      </c>
      <c r="H7554" t="s">
        <v>68</v>
      </c>
      <c r="I7554" t="s">
        <v>54</v>
      </c>
      <c r="J7554" t="s">
        <v>293</v>
      </c>
      <c r="K7554" t="s">
        <v>294</v>
      </c>
      <c r="L7554">
        <v>10024</v>
      </c>
      <c r="M7554" t="s">
        <v>175</v>
      </c>
      <c r="N7554" t="s">
        <v>3198</v>
      </c>
      <c r="O7554" t="s">
        <v>73</v>
      </c>
      <c r="P7554" t="s">
        <v>102</v>
      </c>
      <c r="Q7554" t="s">
        <v>3199</v>
      </c>
      <c r="R7554" s="19">
        <v>12.96</v>
      </c>
      <c r="S7554" s="17">
        <v>3</v>
      </c>
      <c r="T7554" s="20">
        <v>0.2</v>
      </c>
      <c r="U7554" s="19">
        <v>4.5359999999999996</v>
      </c>
      <c r="V7554" s="20">
        <f t="shared" ref="V7554:V7617" si="590">IFERROR(U7554/R7554,0)</f>
        <v>0.34999999999999992</v>
      </c>
      <c r="W7554" s="17">
        <f t="shared" ref="W7554:W7617" si="591">YEAR(C7554)</f>
        <v>2014</v>
      </c>
      <c r="X7554" t="str">
        <f t="shared" ref="X7554:X7617" si="592">TEXT(C7554,"mmm-yyyy")</f>
        <v>Nov-2014</v>
      </c>
      <c r="Y7554" s="17">
        <f t="shared" ref="Y7554:Y7617" si="593">D7554-C7554</f>
        <v>5</v>
      </c>
      <c r="Z7554" t="str">
        <f t="shared" ref="Z7554:Z7617" si="594">IF(T7554=0,"0% (No Discount)",IF(T7554&lt;=0.1,"1-10%",IF(T7554&lt;=0.2,"11-20%",IF(T7554&lt;=0.3,"21-30%",IF(T7554&lt;=0.4,"31-40%",IF(T7554&lt;=0.5,"41-50%","Over 50%"))))))</f>
        <v>11-20%</v>
      </c>
      <c r="AA7554" s="17">
        <f>IF(COUNTIF($B$2:B7554,B7554)=1,1,0)</f>
        <v>0</v>
      </c>
      <c r="AB7554" s="17">
        <f>IF(COUNTIF($F$2:F7554,F7554)=1,1,0)</f>
        <v>0</v>
      </c>
    </row>
    <row r="7555" spans="1:28" x14ac:dyDescent="0.2">
      <c r="A7555" s="17">
        <v>7554</v>
      </c>
      <c r="B7555" t="s">
        <v>9566</v>
      </c>
      <c r="C7555" s="18">
        <v>41963</v>
      </c>
      <c r="D7555" s="18">
        <v>41968</v>
      </c>
      <c r="E7555" t="s">
        <v>77</v>
      </c>
      <c r="F7555" t="s">
        <v>4652</v>
      </c>
      <c r="G7555" t="s">
        <v>4653</v>
      </c>
      <c r="H7555" t="s">
        <v>68</v>
      </c>
      <c r="I7555" t="s">
        <v>54</v>
      </c>
      <c r="J7555" t="s">
        <v>293</v>
      </c>
      <c r="K7555" t="s">
        <v>294</v>
      </c>
      <c r="L7555">
        <v>10024</v>
      </c>
      <c r="M7555" t="s">
        <v>175</v>
      </c>
      <c r="N7555" t="s">
        <v>5808</v>
      </c>
      <c r="O7555" t="s">
        <v>73</v>
      </c>
      <c r="P7555" t="s">
        <v>117</v>
      </c>
      <c r="Q7555" t="s">
        <v>5809</v>
      </c>
      <c r="R7555" s="19">
        <v>25.92</v>
      </c>
      <c r="S7555" s="17">
        <v>4</v>
      </c>
      <c r="T7555" s="20">
        <v>0</v>
      </c>
      <c r="U7555" s="19">
        <v>12.441599999999999</v>
      </c>
      <c r="V7555" s="20">
        <f t="shared" si="590"/>
        <v>0.47999999999999993</v>
      </c>
      <c r="W7555" s="17">
        <f t="shared" si="591"/>
        <v>2014</v>
      </c>
      <c r="X7555" t="str">
        <f t="shared" si="592"/>
        <v>Nov-2014</v>
      </c>
      <c r="Y7555" s="17">
        <f t="shared" si="593"/>
        <v>5</v>
      </c>
      <c r="Z7555" t="str">
        <f t="shared" si="594"/>
        <v>0% (No Discount)</v>
      </c>
      <c r="AA7555" s="17">
        <f>IF(COUNTIF($B$2:B7555,B7555)=1,1,0)</f>
        <v>0</v>
      </c>
      <c r="AB7555" s="17">
        <f>IF(COUNTIF($F$2:F7555,F7555)=1,1,0)</f>
        <v>0</v>
      </c>
    </row>
    <row r="7556" spans="1:28" x14ac:dyDescent="0.2">
      <c r="A7556" s="17">
        <v>7555</v>
      </c>
      <c r="B7556" t="s">
        <v>9567</v>
      </c>
      <c r="C7556" s="18">
        <v>41769</v>
      </c>
      <c r="D7556" s="18">
        <v>41773</v>
      </c>
      <c r="E7556" t="s">
        <v>50</v>
      </c>
      <c r="F7556" t="s">
        <v>2656</v>
      </c>
      <c r="G7556" t="s">
        <v>2657</v>
      </c>
      <c r="H7556" t="s">
        <v>53</v>
      </c>
      <c r="I7556" t="s">
        <v>54</v>
      </c>
      <c r="J7556" t="s">
        <v>173</v>
      </c>
      <c r="K7556" t="s">
        <v>174</v>
      </c>
      <c r="L7556">
        <v>19134</v>
      </c>
      <c r="M7556" t="s">
        <v>175</v>
      </c>
      <c r="N7556" t="s">
        <v>3527</v>
      </c>
      <c r="O7556" t="s">
        <v>59</v>
      </c>
      <c r="P7556" t="s">
        <v>60</v>
      </c>
      <c r="Q7556" t="s">
        <v>3528</v>
      </c>
      <c r="R7556" s="19">
        <v>349.96499999999997</v>
      </c>
      <c r="S7556" s="17">
        <v>7</v>
      </c>
      <c r="T7556" s="20">
        <v>0.5</v>
      </c>
      <c r="U7556" s="19">
        <v>-216.97829999999999</v>
      </c>
      <c r="V7556" s="20">
        <f t="shared" si="590"/>
        <v>-0.62</v>
      </c>
      <c r="W7556" s="17">
        <f t="shared" si="591"/>
        <v>2014</v>
      </c>
      <c r="X7556" t="str">
        <f t="shared" si="592"/>
        <v>May-2014</v>
      </c>
      <c r="Y7556" s="17">
        <f t="shared" si="593"/>
        <v>4</v>
      </c>
      <c r="Z7556" t="str">
        <f t="shared" si="594"/>
        <v>41-50%</v>
      </c>
      <c r="AA7556" s="17">
        <f>IF(COUNTIF($B$2:B7556,B7556)=1,1,0)</f>
        <v>1</v>
      </c>
      <c r="AB7556" s="17">
        <f>IF(COUNTIF($F$2:F7556,F7556)=1,1,0)</f>
        <v>0</v>
      </c>
    </row>
    <row r="7557" spans="1:28" x14ac:dyDescent="0.2">
      <c r="A7557" s="17">
        <v>7556</v>
      </c>
      <c r="B7557" t="s">
        <v>9567</v>
      </c>
      <c r="C7557" s="18">
        <v>41769</v>
      </c>
      <c r="D7557" s="18">
        <v>41773</v>
      </c>
      <c r="E7557" t="s">
        <v>50</v>
      </c>
      <c r="F7557" t="s">
        <v>2656</v>
      </c>
      <c r="G7557" t="s">
        <v>2657</v>
      </c>
      <c r="H7557" t="s">
        <v>53</v>
      </c>
      <c r="I7557" t="s">
        <v>54</v>
      </c>
      <c r="J7557" t="s">
        <v>173</v>
      </c>
      <c r="K7557" t="s">
        <v>174</v>
      </c>
      <c r="L7557">
        <v>19134</v>
      </c>
      <c r="M7557" t="s">
        <v>175</v>
      </c>
      <c r="N7557" t="s">
        <v>3153</v>
      </c>
      <c r="O7557" t="s">
        <v>73</v>
      </c>
      <c r="P7557" t="s">
        <v>95</v>
      </c>
      <c r="Q7557" t="s">
        <v>3154</v>
      </c>
      <c r="R7557" s="19">
        <v>22.32</v>
      </c>
      <c r="S7557" s="17">
        <v>5</v>
      </c>
      <c r="T7557" s="20">
        <v>0.2</v>
      </c>
      <c r="U7557" s="19">
        <v>5.3010000000000002</v>
      </c>
      <c r="V7557" s="20">
        <f t="shared" si="590"/>
        <v>0.23750000000000002</v>
      </c>
      <c r="W7557" s="17">
        <f t="shared" si="591"/>
        <v>2014</v>
      </c>
      <c r="X7557" t="str">
        <f t="shared" si="592"/>
        <v>May-2014</v>
      </c>
      <c r="Y7557" s="17">
        <f t="shared" si="593"/>
        <v>4</v>
      </c>
      <c r="Z7557" t="str">
        <f t="shared" si="594"/>
        <v>11-20%</v>
      </c>
      <c r="AA7557" s="17">
        <f>IF(COUNTIF($B$2:B7557,B7557)=1,1,0)</f>
        <v>0</v>
      </c>
      <c r="AB7557" s="17">
        <f>IF(COUNTIF($F$2:F7557,F7557)=1,1,0)</f>
        <v>0</v>
      </c>
    </row>
    <row r="7558" spans="1:28" x14ac:dyDescent="0.2">
      <c r="A7558" s="17">
        <v>7557</v>
      </c>
      <c r="B7558" t="s">
        <v>9568</v>
      </c>
      <c r="C7558" s="18">
        <v>43066</v>
      </c>
      <c r="D7558" s="18">
        <v>43071</v>
      </c>
      <c r="E7558" t="s">
        <v>77</v>
      </c>
      <c r="F7558" t="s">
        <v>2799</v>
      </c>
      <c r="G7558" t="s">
        <v>2800</v>
      </c>
      <c r="H7558" t="s">
        <v>68</v>
      </c>
      <c r="I7558" t="s">
        <v>54</v>
      </c>
      <c r="J7558" t="s">
        <v>524</v>
      </c>
      <c r="K7558" t="s">
        <v>281</v>
      </c>
      <c r="L7558">
        <v>47201</v>
      </c>
      <c r="M7558" t="s">
        <v>132</v>
      </c>
      <c r="N7558" t="s">
        <v>3769</v>
      </c>
      <c r="O7558" t="s">
        <v>73</v>
      </c>
      <c r="P7558" t="s">
        <v>117</v>
      </c>
      <c r="Q7558" t="s">
        <v>3770</v>
      </c>
      <c r="R7558" s="19">
        <v>158.28</v>
      </c>
      <c r="S7558" s="17">
        <v>6</v>
      </c>
      <c r="T7558" s="20">
        <v>0</v>
      </c>
      <c r="U7558" s="19">
        <v>72.808800000000005</v>
      </c>
      <c r="V7558" s="20">
        <f t="shared" si="590"/>
        <v>0.46</v>
      </c>
      <c r="W7558" s="17">
        <f t="shared" si="591"/>
        <v>2017</v>
      </c>
      <c r="X7558" t="str">
        <f t="shared" si="592"/>
        <v>Nov-2017</v>
      </c>
      <c r="Y7558" s="17">
        <f t="shared" si="593"/>
        <v>5</v>
      </c>
      <c r="Z7558" t="str">
        <f t="shared" si="594"/>
        <v>0% (No Discount)</v>
      </c>
      <c r="AA7558" s="17">
        <f>IF(COUNTIF($B$2:B7558,B7558)=1,1,0)</f>
        <v>1</v>
      </c>
      <c r="AB7558" s="17">
        <f>IF(COUNTIF($F$2:F7558,F7558)=1,1,0)</f>
        <v>0</v>
      </c>
    </row>
    <row r="7559" spans="1:28" x14ac:dyDescent="0.2">
      <c r="A7559" s="17">
        <v>7558</v>
      </c>
      <c r="B7559" t="s">
        <v>9568</v>
      </c>
      <c r="C7559" s="18">
        <v>43066</v>
      </c>
      <c r="D7559" s="18">
        <v>43071</v>
      </c>
      <c r="E7559" t="s">
        <v>77</v>
      </c>
      <c r="F7559" t="s">
        <v>2799</v>
      </c>
      <c r="G7559" t="s">
        <v>2800</v>
      </c>
      <c r="H7559" t="s">
        <v>68</v>
      </c>
      <c r="I7559" t="s">
        <v>54</v>
      </c>
      <c r="J7559" t="s">
        <v>524</v>
      </c>
      <c r="K7559" t="s">
        <v>281</v>
      </c>
      <c r="L7559">
        <v>47201</v>
      </c>
      <c r="M7559" t="s">
        <v>132</v>
      </c>
      <c r="N7559" t="s">
        <v>3513</v>
      </c>
      <c r="O7559" t="s">
        <v>73</v>
      </c>
      <c r="P7559" t="s">
        <v>102</v>
      </c>
      <c r="Q7559" t="s">
        <v>3514</v>
      </c>
      <c r="R7559" s="19">
        <v>497.94</v>
      </c>
      <c r="S7559" s="17">
        <v>3</v>
      </c>
      <c r="T7559" s="20">
        <v>0</v>
      </c>
      <c r="U7559" s="19">
        <v>224.07300000000001</v>
      </c>
      <c r="V7559" s="20">
        <f t="shared" si="590"/>
        <v>0.45</v>
      </c>
      <c r="W7559" s="17">
        <f t="shared" si="591"/>
        <v>2017</v>
      </c>
      <c r="X7559" t="str">
        <f t="shared" si="592"/>
        <v>Nov-2017</v>
      </c>
      <c r="Y7559" s="17">
        <f t="shared" si="593"/>
        <v>5</v>
      </c>
      <c r="Z7559" t="str">
        <f t="shared" si="594"/>
        <v>0% (No Discount)</v>
      </c>
      <c r="AA7559" s="17">
        <f>IF(COUNTIF($B$2:B7559,B7559)=1,1,0)</f>
        <v>0</v>
      </c>
      <c r="AB7559" s="17">
        <f>IF(COUNTIF($F$2:F7559,F7559)=1,1,0)</f>
        <v>0</v>
      </c>
    </row>
    <row r="7560" spans="1:28" x14ac:dyDescent="0.2">
      <c r="A7560" s="17">
        <v>7559</v>
      </c>
      <c r="B7560" t="s">
        <v>9569</v>
      </c>
      <c r="C7560" s="18">
        <v>41944</v>
      </c>
      <c r="D7560" s="18">
        <v>41948</v>
      </c>
      <c r="E7560" t="s">
        <v>77</v>
      </c>
      <c r="F7560" t="s">
        <v>2937</v>
      </c>
      <c r="G7560" t="s">
        <v>2938</v>
      </c>
      <c r="H7560" t="s">
        <v>53</v>
      </c>
      <c r="I7560" t="s">
        <v>54</v>
      </c>
      <c r="J7560" t="s">
        <v>1203</v>
      </c>
      <c r="K7560" t="s">
        <v>294</v>
      </c>
      <c r="L7560">
        <v>11561</v>
      </c>
      <c r="M7560" t="s">
        <v>175</v>
      </c>
      <c r="N7560" t="s">
        <v>719</v>
      </c>
      <c r="O7560" t="s">
        <v>73</v>
      </c>
      <c r="P7560" t="s">
        <v>105</v>
      </c>
      <c r="Q7560" t="s">
        <v>720</v>
      </c>
      <c r="R7560" s="19">
        <v>533.94000000000005</v>
      </c>
      <c r="S7560" s="17">
        <v>3</v>
      </c>
      <c r="T7560" s="20">
        <v>0</v>
      </c>
      <c r="U7560" s="19">
        <v>154.8426</v>
      </c>
      <c r="V7560" s="20">
        <f t="shared" si="590"/>
        <v>0.28999999999999998</v>
      </c>
      <c r="W7560" s="17">
        <f t="shared" si="591"/>
        <v>2014</v>
      </c>
      <c r="X7560" t="str">
        <f t="shared" si="592"/>
        <v>Nov-2014</v>
      </c>
      <c r="Y7560" s="17">
        <f t="shared" si="593"/>
        <v>4</v>
      </c>
      <c r="Z7560" t="str">
        <f t="shared" si="594"/>
        <v>0% (No Discount)</v>
      </c>
      <c r="AA7560" s="17">
        <f>IF(COUNTIF($B$2:B7560,B7560)=1,1,0)</f>
        <v>1</v>
      </c>
      <c r="AB7560" s="17">
        <f>IF(COUNTIF($F$2:F7560,F7560)=1,1,0)</f>
        <v>0</v>
      </c>
    </row>
    <row r="7561" spans="1:28" x14ac:dyDescent="0.2">
      <c r="A7561" s="17">
        <v>7560</v>
      </c>
      <c r="B7561" t="s">
        <v>9569</v>
      </c>
      <c r="C7561" s="18">
        <v>41944</v>
      </c>
      <c r="D7561" s="18">
        <v>41948</v>
      </c>
      <c r="E7561" t="s">
        <v>77</v>
      </c>
      <c r="F7561" t="s">
        <v>2937</v>
      </c>
      <c r="G7561" t="s">
        <v>2938</v>
      </c>
      <c r="H7561" t="s">
        <v>53</v>
      </c>
      <c r="I7561" t="s">
        <v>54</v>
      </c>
      <c r="J7561" t="s">
        <v>1203</v>
      </c>
      <c r="K7561" t="s">
        <v>294</v>
      </c>
      <c r="L7561">
        <v>11561</v>
      </c>
      <c r="M7561" t="s">
        <v>175</v>
      </c>
      <c r="N7561" t="s">
        <v>3814</v>
      </c>
      <c r="O7561" t="s">
        <v>73</v>
      </c>
      <c r="P7561" t="s">
        <v>117</v>
      </c>
      <c r="Q7561" t="s">
        <v>3815</v>
      </c>
      <c r="R7561" s="19">
        <v>167.94</v>
      </c>
      <c r="S7561" s="17">
        <v>3</v>
      </c>
      <c r="T7561" s="20">
        <v>0</v>
      </c>
      <c r="U7561" s="19">
        <v>82.290599999999998</v>
      </c>
      <c r="V7561" s="20">
        <f t="shared" si="590"/>
        <v>0.49</v>
      </c>
      <c r="W7561" s="17">
        <f t="shared" si="591"/>
        <v>2014</v>
      </c>
      <c r="X7561" t="str">
        <f t="shared" si="592"/>
        <v>Nov-2014</v>
      </c>
      <c r="Y7561" s="17">
        <f t="shared" si="593"/>
        <v>4</v>
      </c>
      <c r="Z7561" t="str">
        <f t="shared" si="594"/>
        <v>0% (No Discount)</v>
      </c>
      <c r="AA7561" s="17">
        <f>IF(COUNTIF($B$2:B7561,B7561)=1,1,0)</f>
        <v>0</v>
      </c>
      <c r="AB7561" s="17">
        <f>IF(COUNTIF($F$2:F7561,F7561)=1,1,0)</f>
        <v>0</v>
      </c>
    </row>
    <row r="7562" spans="1:28" x14ac:dyDescent="0.2">
      <c r="A7562" s="17">
        <v>7561</v>
      </c>
      <c r="B7562" t="s">
        <v>9569</v>
      </c>
      <c r="C7562" s="18">
        <v>41944</v>
      </c>
      <c r="D7562" s="18">
        <v>41948</v>
      </c>
      <c r="E7562" t="s">
        <v>77</v>
      </c>
      <c r="F7562" t="s">
        <v>2937</v>
      </c>
      <c r="G7562" t="s">
        <v>2938</v>
      </c>
      <c r="H7562" t="s">
        <v>53</v>
      </c>
      <c r="I7562" t="s">
        <v>54</v>
      </c>
      <c r="J7562" t="s">
        <v>1203</v>
      </c>
      <c r="K7562" t="s">
        <v>294</v>
      </c>
      <c r="L7562">
        <v>11561</v>
      </c>
      <c r="M7562" t="s">
        <v>175</v>
      </c>
      <c r="N7562" t="s">
        <v>4966</v>
      </c>
      <c r="O7562" t="s">
        <v>59</v>
      </c>
      <c r="P7562" t="s">
        <v>92</v>
      </c>
      <c r="Q7562" t="s">
        <v>4967</v>
      </c>
      <c r="R7562" s="19">
        <v>31.68</v>
      </c>
      <c r="S7562" s="17">
        <v>6</v>
      </c>
      <c r="T7562" s="20">
        <v>0</v>
      </c>
      <c r="U7562" s="19">
        <v>9.8208000000000002</v>
      </c>
      <c r="V7562" s="20">
        <f t="shared" si="590"/>
        <v>0.31</v>
      </c>
      <c r="W7562" s="17">
        <f t="shared" si="591"/>
        <v>2014</v>
      </c>
      <c r="X7562" t="str">
        <f t="shared" si="592"/>
        <v>Nov-2014</v>
      </c>
      <c r="Y7562" s="17">
        <f t="shared" si="593"/>
        <v>4</v>
      </c>
      <c r="Z7562" t="str">
        <f t="shared" si="594"/>
        <v>0% (No Discount)</v>
      </c>
      <c r="AA7562" s="17">
        <f>IF(COUNTIF($B$2:B7562,B7562)=1,1,0)</f>
        <v>0</v>
      </c>
      <c r="AB7562" s="17">
        <f>IF(COUNTIF($F$2:F7562,F7562)=1,1,0)</f>
        <v>0</v>
      </c>
    </row>
    <row r="7563" spans="1:28" x14ac:dyDescent="0.2">
      <c r="A7563" s="17">
        <v>7562</v>
      </c>
      <c r="B7563" t="s">
        <v>9570</v>
      </c>
      <c r="C7563" s="18">
        <v>42734</v>
      </c>
      <c r="D7563" s="18">
        <v>42736</v>
      </c>
      <c r="E7563" t="s">
        <v>215</v>
      </c>
      <c r="F7563" t="s">
        <v>1818</v>
      </c>
      <c r="G7563" t="s">
        <v>1819</v>
      </c>
      <c r="H7563" t="s">
        <v>53</v>
      </c>
      <c r="I7563" t="s">
        <v>54</v>
      </c>
      <c r="J7563" t="s">
        <v>2503</v>
      </c>
      <c r="K7563" t="s">
        <v>174</v>
      </c>
      <c r="L7563">
        <v>17602</v>
      </c>
      <c r="M7563" t="s">
        <v>175</v>
      </c>
      <c r="N7563" t="s">
        <v>62</v>
      </c>
      <c r="O7563" t="s">
        <v>59</v>
      </c>
      <c r="P7563" t="s">
        <v>63</v>
      </c>
      <c r="Q7563" t="s">
        <v>64</v>
      </c>
      <c r="R7563" s="19">
        <v>170.786</v>
      </c>
      <c r="S7563" s="17">
        <v>1</v>
      </c>
      <c r="T7563" s="20">
        <v>0.3</v>
      </c>
      <c r="U7563" s="19">
        <v>0</v>
      </c>
      <c r="V7563" s="20">
        <f t="shared" si="590"/>
        <v>0</v>
      </c>
      <c r="W7563" s="17">
        <f t="shared" si="591"/>
        <v>2016</v>
      </c>
      <c r="X7563" t="str">
        <f t="shared" si="592"/>
        <v>Dec-2016</v>
      </c>
      <c r="Y7563" s="17">
        <f t="shared" si="593"/>
        <v>2</v>
      </c>
      <c r="Z7563" t="str">
        <f t="shared" si="594"/>
        <v>21-30%</v>
      </c>
      <c r="AA7563" s="17">
        <f>IF(COUNTIF($B$2:B7563,B7563)=1,1,0)</f>
        <v>1</v>
      </c>
      <c r="AB7563" s="17">
        <f>IF(COUNTIF($F$2:F7563,F7563)=1,1,0)</f>
        <v>0</v>
      </c>
    </row>
    <row r="7564" spans="1:28" x14ac:dyDescent="0.2">
      <c r="A7564" s="17">
        <v>7563</v>
      </c>
      <c r="B7564" t="s">
        <v>9571</v>
      </c>
      <c r="C7564" s="18">
        <v>42616</v>
      </c>
      <c r="D7564" s="18">
        <v>42620</v>
      </c>
      <c r="E7564" t="s">
        <v>77</v>
      </c>
      <c r="F7564" t="s">
        <v>2225</v>
      </c>
      <c r="G7564" t="s">
        <v>2226</v>
      </c>
      <c r="H7564" t="s">
        <v>53</v>
      </c>
      <c r="I7564" t="s">
        <v>54</v>
      </c>
      <c r="J7564" t="s">
        <v>330</v>
      </c>
      <c r="K7564" t="s">
        <v>238</v>
      </c>
      <c r="L7564">
        <v>60610</v>
      </c>
      <c r="M7564" t="s">
        <v>132</v>
      </c>
      <c r="N7564" t="s">
        <v>7356</v>
      </c>
      <c r="O7564" t="s">
        <v>59</v>
      </c>
      <c r="P7564" t="s">
        <v>60</v>
      </c>
      <c r="Q7564" t="s">
        <v>7357</v>
      </c>
      <c r="R7564" s="19">
        <v>198.744</v>
      </c>
      <c r="S7564" s="17">
        <v>4</v>
      </c>
      <c r="T7564" s="20">
        <v>0.3</v>
      </c>
      <c r="U7564" s="19">
        <v>0</v>
      </c>
      <c r="V7564" s="20">
        <f t="shared" si="590"/>
        <v>0</v>
      </c>
      <c r="W7564" s="17">
        <f t="shared" si="591"/>
        <v>2016</v>
      </c>
      <c r="X7564" t="str">
        <f t="shared" si="592"/>
        <v>Sep-2016</v>
      </c>
      <c r="Y7564" s="17">
        <f t="shared" si="593"/>
        <v>4</v>
      </c>
      <c r="Z7564" t="str">
        <f t="shared" si="594"/>
        <v>21-30%</v>
      </c>
      <c r="AA7564" s="17">
        <f>IF(COUNTIF($B$2:B7564,B7564)=1,1,0)</f>
        <v>1</v>
      </c>
      <c r="AB7564" s="17">
        <f>IF(COUNTIF($F$2:F7564,F7564)=1,1,0)</f>
        <v>0</v>
      </c>
    </row>
    <row r="7565" spans="1:28" x14ac:dyDescent="0.2">
      <c r="A7565" s="17">
        <v>7564</v>
      </c>
      <c r="B7565" t="s">
        <v>9572</v>
      </c>
      <c r="C7565" s="18">
        <v>43013</v>
      </c>
      <c r="D7565" s="18">
        <v>43015</v>
      </c>
      <c r="E7565" t="s">
        <v>215</v>
      </c>
      <c r="F7565" t="s">
        <v>1540</v>
      </c>
      <c r="G7565" t="s">
        <v>1541</v>
      </c>
      <c r="H7565" t="s">
        <v>129</v>
      </c>
      <c r="I7565" t="s">
        <v>54</v>
      </c>
      <c r="J7565" t="s">
        <v>836</v>
      </c>
      <c r="K7565" t="s">
        <v>484</v>
      </c>
      <c r="L7565">
        <v>80219</v>
      </c>
      <c r="M7565" t="s">
        <v>71</v>
      </c>
      <c r="N7565" t="s">
        <v>2699</v>
      </c>
      <c r="O7565" t="s">
        <v>98</v>
      </c>
      <c r="P7565" t="s">
        <v>188</v>
      </c>
      <c r="Q7565" t="s">
        <v>2700</v>
      </c>
      <c r="R7565" s="19">
        <v>63.823999999999998</v>
      </c>
      <c r="S7565" s="17">
        <v>2</v>
      </c>
      <c r="T7565" s="20">
        <v>0.2</v>
      </c>
      <c r="U7565" s="19">
        <v>13.5626</v>
      </c>
      <c r="V7565" s="20">
        <f t="shared" si="590"/>
        <v>0.21249999999999999</v>
      </c>
      <c r="W7565" s="17">
        <f t="shared" si="591"/>
        <v>2017</v>
      </c>
      <c r="X7565" t="str">
        <f t="shared" si="592"/>
        <v>Oct-2017</v>
      </c>
      <c r="Y7565" s="17">
        <f t="shared" si="593"/>
        <v>2</v>
      </c>
      <c r="Z7565" t="str">
        <f t="shared" si="594"/>
        <v>11-20%</v>
      </c>
      <c r="AA7565" s="17">
        <f>IF(COUNTIF($B$2:B7565,B7565)=1,1,0)</f>
        <v>1</v>
      </c>
      <c r="AB7565" s="17">
        <f>IF(COUNTIF($F$2:F7565,F7565)=1,1,0)</f>
        <v>0</v>
      </c>
    </row>
    <row r="7566" spans="1:28" x14ac:dyDescent="0.2">
      <c r="A7566" s="17">
        <v>7565</v>
      </c>
      <c r="B7566" t="s">
        <v>9573</v>
      </c>
      <c r="C7566" s="18">
        <v>42399</v>
      </c>
      <c r="D7566" s="18">
        <v>42401</v>
      </c>
      <c r="E7566" t="s">
        <v>50</v>
      </c>
      <c r="F7566" t="s">
        <v>5597</v>
      </c>
      <c r="G7566" t="s">
        <v>5598</v>
      </c>
      <c r="H7566" t="s">
        <v>53</v>
      </c>
      <c r="I7566" t="s">
        <v>54</v>
      </c>
      <c r="J7566" t="s">
        <v>122</v>
      </c>
      <c r="K7566" t="s">
        <v>123</v>
      </c>
      <c r="L7566">
        <v>98103</v>
      </c>
      <c r="M7566" t="s">
        <v>71</v>
      </c>
      <c r="N7566" t="s">
        <v>5574</v>
      </c>
      <c r="O7566" t="s">
        <v>59</v>
      </c>
      <c r="P7566" t="s">
        <v>63</v>
      </c>
      <c r="Q7566" t="s">
        <v>5575</v>
      </c>
      <c r="R7566" s="19">
        <v>435.16800000000001</v>
      </c>
      <c r="S7566" s="17">
        <v>4</v>
      </c>
      <c r="T7566" s="20">
        <v>0.2</v>
      </c>
      <c r="U7566" s="19">
        <v>-59.835599999999999</v>
      </c>
      <c r="V7566" s="20">
        <f t="shared" si="590"/>
        <v>-0.13749999999999998</v>
      </c>
      <c r="W7566" s="17">
        <f t="shared" si="591"/>
        <v>2016</v>
      </c>
      <c r="X7566" t="str">
        <f t="shared" si="592"/>
        <v>Jan-2016</v>
      </c>
      <c r="Y7566" s="17">
        <f t="shared" si="593"/>
        <v>2</v>
      </c>
      <c r="Z7566" t="str">
        <f t="shared" si="594"/>
        <v>11-20%</v>
      </c>
      <c r="AA7566" s="17">
        <f>IF(COUNTIF($B$2:B7566,B7566)=1,1,0)</f>
        <v>1</v>
      </c>
      <c r="AB7566" s="17">
        <f>IF(COUNTIF($F$2:F7566,F7566)=1,1,0)</f>
        <v>0</v>
      </c>
    </row>
    <row r="7567" spans="1:28" x14ac:dyDescent="0.2">
      <c r="A7567" s="17">
        <v>7566</v>
      </c>
      <c r="B7567" t="s">
        <v>9573</v>
      </c>
      <c r="C7567" s="18">
        <v>42399</v>
      </c>
      <c r="D7567" s="18">
        <v>42401</v>
      </c>
      <c r="E7567" t="s">
        <v>50</v>
      </c>
      <c r="F7567" t="s">
        <v>5597</v>
      </c>
      <c r="G7567" t="s">
        <v>5598</v>
      </c>
      <c r="H7567" t="s">
        <v>53</v>
      </c>
      <c r="I7567" t="s">
        <v>54</v>
      </c>
      <c r="J7567" t="s">
        <v>122</v>
      </c>
      <c r="K7567" t="s">
        <v>123</v>
      </c>
      <c r="L7567">
        <v>98103</v>
      </c>
      <c r="M7567" t="s">
        <v>71</v>
      </c>
      <c r="N7567" t="s">
        <v>4827</v>
      </c>
      <c r="O7567" t="s">
        <v>59</v>
      </c>
      <c r="P7567" t="s">
        <v>60</v>
      </c>
      <c r="Q7567" t="s">
        <v>4828</v>
      </c>
      <c r="R7567" s="19">
        <v>48.58</v>
      </c>
      <c r="S7567" s="17">
        <v>1</v>
      </c>
      <c r="T7567" s="20">
        <v>0</v>
      </c>
      <c r="U7567" s="19">
        <v>7.7728000000000002</v>
      </c>
      <c r="V7567" s="20">
        <f t="shared" si="590"/>
        <v>0.16</v>
      </c>
      <c r="W7567" s="17">
        <f t="shared" si="591"/>
        <v>2016</v>
      </c>
      <c r="X7567" t="str">
        <f t="shared" si="592"/>
        <v>Jan-2016</v>
      </c>
      <c r="Y7567" s="17">
        <f t="shared" si="593"/>
        <v>2</v>
      </c>
      <c r="Z7567" t="str">
        <f t="shared" si="594"/>
        <v>0% (No Discount)</v>
      </c>
      <c r="AA7567" s="17">
        <f>IF(COUNTIF($B$2:B7567,B7567)=1,1,0)</f>
        <v>0</v>
      </c>
      <c r="AB7567" s="17">
        <f>IF(COUNTIF($F$2:F7567,F7567)=1,1,0)</f>
        <v>0</v>
      </c>
    </row>
    <row r="7568" spans="1:28" x14ac:dyDescent="0.2">
      <c r="A7568" s="17">
        <v>7567</v>
      </c>
      <c r="B7568" t="s">
        <v>9574</v>
      </c>
      <c r="C7568" s="18">
        <v>42846</v>
      </c>
      <c r="D7568" s="18">
        <v>42848</v>
      </c>
      <c r="E7568" t="s">
        <v>215</v>
      </c>
      <c r="F7568" t="s">
        <v>3989</v>
      </c>
      <c r="G7568" t="s">
        <v>3990</v>
      </c>
      <c r="H7568" t="s">
        <v>68</v>
      </c>
      <c r="I7568" t="s">
        <v>54</v>
      </c>
      <c r="J7568" t="s">
        <v>211</v>
      </c>
      <c r="K7568" t="s">
        <v>131</v>
      </c>
      <c r="L7568">
        <v>77070</v>
      </c>
      <c r="M7568" t="s">
        <v>132</v>
      </c>
      <c r="N7568" t="s">
        <v>417</v>
      </c>
      <c r="O7568" t="s">
        <v>98</v>
      </c>
      <c r="P7568" t="s">
        <v>188</v>
      </c>
      <c r="Q7568" t="s">
        <v>418</v>
      </c>
      <c r="R7568" s="19">
        <v>47.975999999999999</v>
      </c>
      <c r="S7568" s="17">
        <v>3</v>
      </c>
      <c r="T7568" s="20">
        <v>0.2</v>
      </c>
      <c r="U7568" s="19">
        <v>8.3957999999999995</v>
      </c>
      <c r="V7568" s="20">
        <f t="shared" si="590"/>
        <v>0.17499999999999999</v>
      </c>
      <c r="W7568" s="17">
        <f t="shared" si="591"/>
        <v>2017</v>
      </c>
      <c r="X7568" t="str">
        <f t="shared" si="592"/>
        <v>Apr-2017</v>
      </c>
      <c r="Y7568" s="17">
        <f t="shared" si="593"/>
        <v>2</v>
      </c>
      <c r="Z7568" t="str">
        <f t="shared" si="594"/>
        <v>11-20%</v>
      </c>
      <c r="AA7568" s="17">
        <f>IF(COUNTIF($B$2:B7568,B7568)=1,1,0)</f>
        <v>1</v>
      </c>
      <c r="AB7568" s="17">
        <f>IF(COUNTIF($F$2:F7568,F7568)=1,1,0)</f>
        <v>0</v>
      </c>
    </row>
    <row r="7569" spans="1:28" x14ac:dyDescent="0.2">
      <c r="A7569" s="17">
        <v>7568</v>
      </c>
      <c r="B7569" t="s">
        <v>9574</v>
      </c>
      <c r="C7569" s="18">
        <v>42846</v>
      </c>
      <c r="D7569" s="18">
        <v>42848</v>
      </c>
      <c r="E7569" t="s">
        <v>215</v>
      </c>
      <c r="F7569" t="s">
        <v>3989</v>
      </c>
      <c r="G7569" t="s">
        <v>3990</v>
      </c>
      <c r="H7569" t="s">
        <v>68</v>
      </c>
      <c r="I7569" t="s">
        <v>54</v>
      </c>
      <c r="J7569" t="s">
        <v>211</v>
      </c>
      <c r="K7569" t="s">
        <v>131</v>
      </c>
      <c r="L7569">
        <v>77070</v>
      </c>
      <c r="M7569" t="s">
        <v>132</v>
      </c>
      <c r="N7569" t="s">
        <v>6319</v>
      </c>
      <c r="O7569" t="s">
        <v>73</v>
      </c>
      <c r="P7569" t="s">
        <v>117</v>
      </c>
      <c r="Q7569" t="s">
        <v>6320</v>
      </c>
      <c r="R7569" s="19">
        <v>20.736000000000001</v>
      </c>
      <c r="S7569" s="17">
        <v>4</v>
      </c>
      <c r="T7569" s="20">
        <v>0.2</v>
      </c>
      <c r="U7569" s="19">
        <v>7.2576000000000001</v>
      </c>
      <c r="V7569" s="20">
        <f t="shared" si="590"/>
        <v>0.35</v>
      </c>
      <c r="W7569" s="17">
        <f t="shared" si="591"/>
        <v>2017</v>
      </c>
      <c r="X7569" t="str">
        <f t="shared" si="592"/>
        <v>Apr-2017</v>
      </c>
      <c r="Y7569" s="17">
        <f t="shared" si="593"/>
        <v>2</v>
      </c>
      <c r="Z7569" t="str">
        <f t="shared" si="594"/>
        <v>11-20%</v>
      </c>
      <c r="AA7569" s="17">
        <f>IF(COUNTIF($B$2:B7569,B7569)=1,1,0)</f>
        <v>0</v>
      </c>
      <c r="AB7569" s="17">
        <f>IF(COUNTIF($F$2:F7569,F7569)=1,1,0)</f>
        <v>0</v>
      </c>
    </row>
    <row r="7570" spans="1:28" x14ac:dyDescent="0.2">
      <c r="A7570" s="17">
        <v>7569</v>
      </c>
      <c r="B7570" t="s">
        <v>9575</v>
      </c>
      <c r="C7570" s="18">
        <v>41978</v>
      </c>
      <c r="D7570" s="18">
        <v>41983</v>
      </c>
      <c r="E7570" t="s">
        <v>77</v>
      </c>
      <c r="F7570" t="s">
        <v>1847</v>
      </c>
      <c r="G7570" t="s">
        <v>1848</v>
      </c>
      <c r="H7570" t="s">
        <v>53</v>
      </c>
      <c r="I7570" t="s">
        <v>54</v>
      </c>
      <c r="J7570" t="s">
        <v>69</v>
      </c>
      <c r="K7570" t="s">
        <v>70</v>
      </c>
      <c r="L7570">
        <v>90045</v>
      </c>
      <c r="M7570" t="s">
        <v>71</v>
      </c>
      <c r="N7570" t="s">
        <v>1682</v>
      </c>
      <c r="O7570" t="s">
        <v>73</v>
      </c>
      <c r="P7570" t="s">
        <v>95</v>
      </c>
      <c r="Q7570" t="s">
        <v>1683</v>
      </c>
      <c r="R7570" s="19">
        <v>26.46</v>
      </c>
      <c r="S7570" s="17">
        <v>9</v>
      </c>
      <c r="T7570" s="20">
        <v>0</v>
      </c>
      <c r="U7570" s="19">
        <v>11.907</v>
      </c>
      <c r="V7570" s="20">
        <f t="shared" si="590"/>
        <v>0.45</v>
      </c>
      <c r="W7570" s="17">
        <f t="shared" si="591"/>
        <v>2014</v>
      </c>
      <c r="X7570" t="str">
        <f t="shared" si="592"/>
        <v>Dec-2014</v>
      </c>
      <c r="Y7570" s="17">
        <f t="shared" si="593"/>
        <v>5</v>
      </c>
      <c r="Z7570" t="str">
        <f t="shared" si="594"/>
        <v>0% (No Discount)</v>
      </c>
      <c r="AA7570" s="17">
        <f>IF(COUNTIF($B$2:B7570,B7570)=1,1,0)</f>
        <v>1</v>
      </c>
      <c r="AB7570" s="17">
        <f>IF(COUNTIF($F$2:F7570,F7570)=1,1,0)</f>
        <v>0</v>
      </c>
    </row>
    <row r="7571" spans="1:28" x14ac:dyDescent="0.2">
      <c r="A7571" s="17">
        <v>7570</v>
      </c>
      <c r="B7571" t="s">
        <v>9575</v>
      </c>
      <c r="C7571" s="18">
        <v>41978</v>
      </c>
      <c r="D7571" s="18">
        <v>41983</v>
      </c>
      <c r="E7571" t="s">
        <v>77</v>
      </c>
      <c r="F7571" t="s">
        <v>1847</v>
      </c>
      <c r="G7571" t="s">
        <v>1848</v>
      </c>
      <c r="H7571" t="s">
        <v>53</v>
      </c>
      <c r="I7571" t="s">
        <v>54</v>
      </c>
      <c r="J7571" t="s">
        <v>69</v>
      </c>
      <c r="K7571" t="s">
        <v>70</v>
      </c>
      <c r="L7571">
        <v>90045</v>
      </c>
      <c r="M7571" t="s">
        <v>71</v>
      </c>
      <c r="N7571" t="s">
        <v>7346</v>
      </c>
      <c r="O7571" t="s">
        <v>73</v>
      </c>
      <c r="P7571" t="s">
        <v>117</v>
      </c>
      <c r="Q7571" t="s">
        <v>7347</v>
      </c>
      <c r="R7571" s="19">
        <v>49.12</v>
      </c>
      <c r="S7571" s="17">
        <v>4</v>
      </c>
      <c r="T7571" s="20">
        <v>0</v>
      </c>
      <c r="U7571" s="19">
        <v>23.086400000000001</v>
      </c>
      <c r="V7571" s="20">
        <f t="shared" si="590"/>
        <v>0.47000000000000003</v>
      </c>
      <c r="W7571" s="17">
        <f t="shared" si="591"/>
        <v>2014</v>
      </c>
      <c r="X7571" t="str">
        <f t="shared" si="592"/>
        <v>Dec-2014</v>
      </c>
      <c r="Y7571" s="17">
        <f t="shared" si="593"/>
        <v>5</v>
      </c>
      <c r="Z7571" t="str">
        <f t="shared" si="594"/>
        <v>0% (No Discount)</v>
      </c>
      <c r="AA7571" s="17">
        <f>IF(COUNTIF($B$2:B7571,B7571)=1,1,0)</f>
        <v>0</v>
      </c>
      <c r="AB7571" s="17">
        <f>IF(COUNTIF($F$2:F7571,F7571)=1,1,0)</f>
        <v>0</v>
      </c>
    </row>
    <row r="7572" spans="1:28" x14ac:dyDescent="0.2">
      <c r="A7572" s="17">
        <v>7571</v>
      </c>
      <c r="B7572" t="s">
        <v>9575</v>
      </c>
      <c r="C7572" s="18">
        <v>41978</v>
      </c>
      <c r="D7572" s="18">
        <v>41983</v>
      </c>
      <c r="E7572" t="s">
        <v>77</v>
      </c>
      <c r="F7572" t="s">
        <v>1847</v>
      </c>
      <c r="G7572" t="s">
        <v>1848</v>
      </c>
      <c r="H7572" t="s">
        <v>53</v>
      </c>
      <c r="I7572" t="s">
        <v>54</v>
      </c>
      <c r="J7572" t="s">
        <v>69</v>
      </c>
      <c r="K7572" t="s">
        <v>70</v>
      </c>
      <c r="L7572">
        <v>90045</v>
      </c>
      <c r="M7572" t="s">
        <v>71</v>
      </c>
      <c r="N7572" t="s">
        <v>2605</v>
      </c>
      <c r="O7572" t="s">
        <v>73</v>
      </c>
      <c r="P7572" t="s">
        <v>296</v>
      </c>
      <c r="Q7572" t="s">
        <v>2606</v>
      </c>
      <c r="R7572" s="19">
        <v>15</v>
      </c>
      <c r="S7572" s="17">
        <v>3</v>
      </c>
      <c r="T7572" s="20">
        <v>0</v>
      </c>
      <c r="U7572" s="19">
        <v>7.2</v>
      </c>
      <c r="V7572" s="20">
        <f t="shared" si="590"/>
        <v>0.48000000000000004</v>
      </c>
      <c r="W7572" s="17">
        <f t="shared" si="591"/>
        <v>2014</v>
      </c>
      <c r="X7572" t="str">
        <f t="shared" si="592"/>
        <v>Dec-2014</v>
      </c>
      <c r="Y7572" s="17">
        <f t="shared" si="593"/>
        <v>5</v>
      </c>
      <c r="Z7572" t="str">
        <f t="shared" si="594"/>
        <v>0% (No Discount)</v>
      </c>
      <c r="AA7572" s="17">
        <f>IF(COUNTIF($B$2:B7572,B7572)=1,1,0)</f>
        <v>0</v>
      </c>
      <c r="AB7572" s="17">
        <f>IF(COUNTIF($F$2:F7572,F7572)=1,1,0)</f>
        <v>0</v>
      </c>
    </row>
    <row r="7573" spans="1:28" x14ac:dyDescent="0.2">
      <c r="A7573" s="17">
        <v>7572</v>
      </c>
      <c r="B7573" t="s">
        <v>9576</v>
      </c>
      <c r="C7573" s="18">
        <v>41933</v>
      </c>
      <c r="D7573" s="18">
        <v>41938</v>
      </c>
      <c r="E7573" t="s">
        <v>77</v>
      </c>
      <c r="F7573" t="s">
        <v>3322</v>
      </c>
      <c r="G7573" t="s">
        <v>3323</v>
      </c>
      <c r="H7573" t="s">
        <v>68</v>
      </c>
      <c r="I7573" t="s">
        <v>54</v>
      </c>
      <c r="J7573" t="s">
        <v>5562</v>
      </c>
      <c r="K7573" t="s">
        <v>346</v>
      </c>
      <c r="L7573">
        <v>23602</v>
      </c>
      <c r="M7573" t="s">
        <v>57</v>
      </c>
      <c r="N7573" t="s">
        <v>244</v>
      </c>
      <c r="O7573" t="s">
        <v>73</v>
      </c>
      <c r="P7573" t="s">
        <v>86</v>
      </c>
      <c r="Q7573" t="s">
        <v>245</v>
      </c>
      <c r="R7573" s="19">
        <v>194.7</v>
      </c>
      <c r="S7573" s="17">
        <v>5</v>
      </c>
      <c r="T7573" s="20">
        <v>0</v>
      </c>
      <c r="U7573" s="19">
        <v>9.7349999999999994</v>
      </c>
      <c r="V7573" s="20">
        <f t="shared" si="590"/>
        <v>0.05</v>
      </c>
      <c r="W7573" s="17">
        <f t="shared" si="591"/>
        <v>2014</v>
      </c>
      <c r="X7573" t="str">
        <f t="shared" si="592"/>
        <v>Oct-2014</v>
      </c>
      <c r="Y7573" s="17">
        <f t="shared" si="593"/>
        <v>5</v>
      </c>
      <c r="Z7573" t="str">
        <f t="shared" si="594"/>
        <v>0% (No Discount)</v>
      </c>
      <c r="AA7573" s="17">
        <f>IF(COUNTIF($B$2:B7573,B7573)=1,1,0)</f>
        <v>1</v>
      </c>
      <c r="AB7573" s="17">
        <f>IF(COUNTIF($F$2:F7573,F7573)=1,1,0)</f>
        <v>0</v>
      </c>
    </row>
    <row r="7574" spans="1:28" x14ac:dyDescent="0.2">
      <c r="A7574" s="17">
        <v>7573</v>
      </c>
      <c r="B7574" t="s">
        <v>9576</v>
      </c>
      <c r="C7574" s="18">
        <v>41933</v>
      </c>
      <c r="D7574" s="18">
        <v>41938</v>
      </c>
      <c r="E7574" t="s">
        <v>77</v>
      </c>
      <c r="F7574" t="s">
        <v>3322</v>
      </c>
      <c r="G7574" t="s">
        <v>3323</v>
      </c>
      <c r="H7574" t="s">
        <v>68</v>
      </c>
      <c r="I7574" t="s">
        <v>54</v>
      </c>
      <c r="J7574" t="s">
        <v>5562</v>
      </c>
      <c r="K7574" t="s">
        <v>346</v>
      </c>
      <c r="L7574">
        <v>23602</v>
      </c>
      <c r="M7574" t="s">
        <v>57</v>
      </c>
      <c r="N7574" t="s">
        <v>4491</v>
      </c>
      <c r="O7574" t="s">
        <v>59</v>
      </c>
      <c r="P7574" t="s">
        <v>83</v>
      </c>
      <c r="Q7574" t="s">
        <v>4492</v>
      </c>
      <c r="R7574" s="19">
        <v>591.32000000000005</v>
      </c>
      <c r="S7574" s="17">
        <v>4</v>
      </c>
      <c r="T7574" s="20">
        <v>0</v>
      </c>
      <c r="U7574" s="19">
        <v>112.35080000000001</v>
      </c>
      <c r="V7574" s="20">
        <f t="shared" si="590"/>
        <v>0.19</v>
      </c>
      <c r="W7574" s="17">
        <f t="shared" si="591"/>
        <v>2014</v>
      </c>
      <c r="X7574" t="str">
        <f t="shared" si="592"/>
        <v>Oct-2014</v>
      </c>
      <c r="Y7574" s="17">
        <f t="shared" si="593"/>
        <v>5</v>
      </c>
      <c r="Z7574" t="str">
        <f t="shared" si="594"/>
        <v>0% (No Discount)</v>
      </c>
      <c r="AA7574" s="17">
        <f>IF(COUNTIF($B$2:B7574,B7574)=1,1,0)</f>
        <v>0</v>
      </c>
      <c r="AB7574" s="17">
        <f>IF(COUNTIF($F$2:F7574,F7574)=1,1,0)</f>
        <v>0</v>
      </c>
    </row>
    <row r="7575" spans="1:28" x14ac:dyDescent="0.2">
      <c r="A7575" s="17">
        <v>7574</v>
      </c>
      <c r="B7575" t="s">
        <v>9576</v>
      </c>
      <c r="C7575" s="18">
        <v>41933</v>
      </c>
      <c r="D7575" s="18">
        <v>41938</v>
      </c>
      <c r="E7575" t="s">
        <v>77</v>
      </c>
      <c r="F7575" t="s">
        <v>3322</v>
      </c>
      <c r="G7575" t="s">
        <v>3323</v>
      </c>
      <c r="H7575" t="s">
        <v>68</v>
      </c>
      <c r="I7575" t="s">
        <v>54</v>
      </c>
      <c r="J7575" t="s">
        <v>5562</v>
      </c>
      <c r="K7575" t="s">
        <v>346</v>
      </c>
      <c r="L7575">
        <v>23602</v>
      </c>
      <c r="M7575" t="s">
        <v>57</v>
      </c>
      <c r="N7575" t="s">
        <v>3483</v>
      </c>
      <c r="O7575" t="s">
        <v>73</v>
      </c>
      <c r="P7575" t="s">
        <v>95</v>
      </c>
      <c r="Q7575" t="s">
        <v>3484</v>
      </c>
      <c r="R7575" s="19">
        <v>2.84</v>
      </c>
      <c r="S7575" s="17">
        <v>1</v>
      </c>
      <c r="T7575" s="20">
        <v>0</v>
      </c>
      <c r="U7575" s="19">
        <v>0.88039999999999996</v>
      </c>
      <c r="V7575" s="20">
        <f t="shared" si="590"/>
        <v>0.31</v>
      </c>
      <c r="W7575" s="17">
        <f t="shared" si="591"/>
        <v>2014</v>
      </c>
      <c r="X7575" t="str">
        <f t="shared" si="592"/>
        <v>Oct-2014</v>
      </c>
      <c r="Y7575" s="17">
        <f t="shared" si="593"/>
        <v>5</v>
      </c>
      <c r="Z7575" t="str">
        <f t="shared" si="594"/>
        <v>0% (No Discount)</v>
      </c>
      <c r="AA7575" s="17">
        <f>IF(COUNTIF($B$2:B7575,B7575)=1,1,0)</f>
        <v>0</v>
      </c>
      <c r="AB7575" s="17">
        <f>IF(COUNTIF($F$2:F7575,F7575)=1,1,0)</f>
        <v>0</v>
      </c>
    </row>
    <row r="7576" spans="1:28" x14ac:dyDescent="0.2">
      <c r="A7576" s="17">
        <v>7575</v>
      </c>
      <c r="B7576" t="s">
        <v>9577</v>
      </c>
      <c r="C7576" s="18">
        <v>42346</v>
      </c>
      <c r="D7576" s="18">
        <v>42350</v>
      </c>
      <c r="E7576" t="s">
        <v>77</v>
      </c>
      <c r="F7576" t="s">
        <v>3837</v>
      </c>
      <c r="G7576" t="s">
        <v>3838</v>
      </c>
      <c r="H7576" t="s">
        <v>68</v>
      </c>
      <c r="I7576" t="s">
        <v>54</v>
      </c>
      <c r="J7576" t="s">
        <v>69</v>
      </c>
      <c r="K7576" t="s">
        <v>70</v>
      </c>
      <c r="L7576">
        <v>90036</v>
      </c>
      <c r="M7576" t="s">
        <v>71</v>
      </c>
      <c r="N7576" t="s">
        <v>142</v>
      </c>
      <c r="O7576" t="s">
        <v>73</v>
      </c>
      <c r="P7576" t="s">
        <v>86</v>
      </c>
      <c r="Q7576" t="s">
        <v>143</v>
      </c>
      <c r="R7576" s="19">
        <v>221.96</v>
      </c>
      <c r="S7576" s="17">
        <v>2</v>
      </c>
      <c r="T7576" s="20">
        <v>0</v>
      </c>
      <c r="U7576" s="19">
        <v>4.4391999999999996</v>
      </c>
      <c r="V7576" s="20">
        <f t="shared" si="590"/>
        <v>1.9999999999999997E-2</v>
      </c>
      <c r="W7576" s="17">
        <f t="shared" si="591"/>
        <v>2015</v>
      </c>
      <c r="X7576" t="str">
        <f t="shared" si="592"/>
        <v>Dec-2015</v>
      </c>
      <c r="Y7576" s="17">
        <f t="shared" si="593"/>
        <v>4</v>
      </c>
      <c r="Z7576" t="str">
        <f t="shared" si="594"/>
        <v>0% (No Discount)</v>
      </c>
      <c r="AA7576" s="17">
        <f>IF(COUNTIF($B$2:B7576,B7576)=1,1,0)</f>
        <v>1</v>
      </c>
      <c r="AB7576" s="17">
        <f>IF(COUNTIF($F$2:F7576,F7576)=1,1,0)</f>
        <v>0</v>
      </c>
    </row>
    <row r="7577" spans="1:28" x14ac:dyDescent="0.2">
      <c r="A7577" s="17">
        <v>7576</v>
      </c>
      <c r="B7577" t="s">
        <v>9577</v>
      </c>
      <c r="C7577" s="18">
        <v>42346</v>
      </c>
      <c r="D7577" s="18">
        <v>42350</v>
      </c>
      <c r="E7577" t="s">
        <v>77</v>
      </c>
      <c r="F7577" t="s">
        <v>3837</v>
      </c>
      <c r="G7577" t="s">
        <v>3838</v>
      </c>
      <c r="H7577" t="s">
        <v>68</v>
      </c>
      <c r="I7577" t="s">
        <v>54</v>
      </c>
      <c r="J7577" t="s">
        <v>69</v>
      </c>
      <c r="K7577" t="s">
        <v>70</v>
      </c>
      <c r="L7577">
        <v>90036</v>
      </c>
      <c r="M7577" t="s">
        <v>71</v>
      </c>
      <c r="N7577" t="s">
        <v>4020</v>
      </c>
      <c r="O7577" t="s">
        <v>98</v>
      </c>
      <c r="P7577" t="s">
        <v>188</v>
      </c>
      <c r="Q7577" t="s">
        <v>4021</v>
      </c>
      <c r="R7577" s="19">
        <v>236</v>
      </c>
      <c r="S7577" s="17">
        <v>4</v>
      </c>
      <c r="T7577" s="20">
        <v>0</v>
      </c>
      <c r="U7577" s="19">
        <v>40.119999999999997</v>
      </c>
      <c r="V7577" s="20">
        <f t="shared" si="590"/>
        <v>0.16999999999999998</v>
      </c>
      <c r="W7577" s="17">
        <f t="shared" si="591"/>
        <v>2015</v>
      </c>
      <c r="X7577" t="str">
        <f t="shared" si="592"/>
        <v>Dec-2015</v>
      </c>
      <c r="Y7577" s="17">
        <f t="shared" si="593"/>
        <v>4</v>
      </c>
      <c r="Z7577" t="str">
        <f t="shared" si="594"/>
        <v>0% (No Discount)</v>
      </c>
      <c r="AA7577" s="17">
        <f>IF(COUNTIF($B$2:B7577,B7577)=1,1,0)</f>
        <v>0</v>
      </c>
      <c r="AB7577" s="17">
        <f>IF(COUNTIF($F$2:F7577,F7577)=1,1,0)</f>
        <v>0</v>
      </c>
    </row>
    <row r="7578" spans="1:28" x14ac:dyDescent="0.2">
      <c r="A7578" s="17">
        <v>7577</v>
      </c>
      <c r="B7578" t="s">
        <v>9578</v>
      </c>
      <c r="C7578" s="18">
        <v>41945</v>
      </c>
      <c r="D7578" s="18">
        <v>41950</v>
      </c>
      <c r="E7578" t="s">
        <v>50</v>
      </c>
      <c r="F7578" t="s">
        <v>3456</v>
      </c>
      <c r="G7578" t="s">
        <v>3457</v>
      </c>
      <c r="H7578" t="s">
        <v>68</v>
      </c>
      <c r="I7578" t="s">
        <v>54</v>
      </c>
      <c r="J7578" t="s">
        <v>122</v>
      </c>
      <c r="K7578" t="s">
        <v>123</v>
      </c>
      <c r="L7578">
        <v>98115</v>
      </c>
      <c r="M7578" t="s">
        <v>71</v>
      </c>
      <c r="N7578" t="s">
        <v>3594</v>
      </c>
      <c r="O7578" t="s">
        <v>98</v>
      </c>
      <c r="P7578" t="s">
        <v>188</v>
      </c>
      <c r="Q7578" t="s">
        <v>3595</v>
      </c>
      <c r="R7578" s="19">
        <v>41.94</v>
      </c>
      <c r="S7578" s="17">
        <v>2</v>
      </c>
      <c r="T7578" s="20">
        <v>0</v>
      </c>
      <c r="U7578" s="19">
        <v>15.0984</v>
      </c>
      <c r="V7578" s="20">
        <f t="shared" si="590"/>
        <v>0.36000000000000004</v>
      </c>
      <c r="W7578" s="17">
        <f t="shared" si="591"/>
        <v>2014</v>
      </c>
      <c r="X7578" t="str">
        <f t="shared" si="592"/>
        <v>Nov-2014</v>
      </c>
      <c r="Y7578" s="17">
        <f t="shared" si="593"/>
        <v>5</v>
      </c>
      <c r="Z7578" t="str">
        <f t="shared" si="594"/>
        <v>0% (No Discount)</v>
      </c>
      <c r="AA7578" s="17">
        <f>IF(COUNTIF($B$2:B7578,B7578)=1,1,0)</f>
        <v>1</v>
      </c>
      <c r="AB7578" s="17">
        <f>IF(COUNTIF($F$2:F7578,F7578)=1,1,0)</f>
        <v>0</v>
      </c>
    </row>
    <row r="7579" spans="1:28" x14ac:dyDescent="0.2">
      <c r="A7579" s="17">
        <v>7578</v>
      </c>
      <c r="B7579" t="s">
        <v>9578</v>
      </c>
      <c r="C7579" s="18">
        <v>41945</v>
      </c>
      <c r="D7579" s="18">
        <v>41950</v>
      </c>
      <c r="E7579" t="s">
        <v>50</v>
      </c>
      <c r="F7579" t="s">
        <v>3456</v>
      </c>
      <c r="G7579" t="s">
        <v>3457</v>
      </c>
      <c r="H7579" t="s">
        <v>68</v>
      </c>
      <c r="I7579" t="s">
        <v>54</v>
      </c>
      <c r="J7579" t="s">
        <v>122</v>
      </c>
      <c r="K7579" t="s">
        <v>123</v>
      </c>
      <c r="L7579">
        <v>98115</v>
      </c>
      <c r="M7579" t="s">
        <v>71</v>
      </c>
      <c r="N7579" t="s">
        <v>3889</v>
      </c>
      <c r="O7579" t="s">
        <v>98</v>
      </c>
      <c r="P7579" t="s">
        <v>99</v>
      </c>
      <c r="Q7579" t="s">
        <v>3890</v>
      </c>
      <c r="R7579" s="19">
        <v>52.792000000000002</v>
      </c>
      <c r="S7579" s="17">
        <v>1</v>
      </c>
      <c r="T7579" s="20">
        <v>0.2</v>
      </c>
      <c r="U7579" s="19">
        <v>4.6193</v>
      </c>
      <c r="V7579" s="20">
        <f t="shared" si="590"/>
        <v>8.7499999999999994E-2</v>
      </c>
      <c r="W7579" s="17">
        <f t="shared" si="591"/>
        <v>2014</v>
      </c>
      <c r="X7579" t="str">
        <f t="shared" si="592"/>
        <v>Nov-2014</v>
      </c>
      <c r="Y7579" s="17">
        <f t="shared" si="593"/>
        <v>5</v>
      </c>
      <c r="Z7579" t="str">
        <f t="shared" si="594"/>
        <v>11-20%</v>
      </c>
      <c r="AA7579" s="17">
        <f>IF(COUNTIF($B$2:B7579,B7579)=1,1,0)</f>
        <v>0</v>
      </c>
      <c r="AB7579" s="17">
        <f>IF(COUNTIF($F$2:F7579,F7579)=1,1,0)</f>
        <v>0</v>
      </c>
    </row>
    <row r="7580" spans="1:28" x14ac:dyDescent="0.2">
      <c r="A7580" s="17">
        <v>7579</v>
      </c>
      <c r="B7580" t="s">
        <v>9579</v>
      </c>
      <c r="C7580" s="18">
        <v>42722</v>
      </c>
      <c r="D7580" s="18">
        <v>42725</v>
      </c>
      <c r="E7580" t="s">
        <v>215</v>
      </c>
      <c r="F7580" t="s">
        <v>451</v>
      </c>
      <c r="G7580" t="s">
        <v>452</v>
      </c>
      <c r="H7580" t="s">
        <v>129</v>
      </c>
      <c r="I7580" t="s">
        <v>54</v>
      </c>
      <c r="J7580" t="s">
        <v>2563</v>
      </c>
      <c r="K7580" t="s">
        <v>165</v>
      </c>
      <c r="L7580">
        <v>68104</v>
      </c>
      <c r="M7580" t="s">
        <v>132</v>
      </c>
      <c r="N7580" t="s">
        <v>1963</v>
      </c>
      <c r="O7580" t="s">
        <v>59</v>
      </c>
      <c r="P7580" t="s">
        <v>63</v>
      </c>
      <c r="Q7580" t="s">
        <v>1964</v>
      </c>
      <c r="R7580" s="19">
        <v>563.94000000000005</v>
      </c>
      <c r="S7580" s="17">
        <v>3</v>
      </c>
      <c r="T7580" s="20">
        <v>0</v>
      </c>
      <c r="U7580" s="19">
        <v>112.788</v>
      </c>
      <c r="V7580" s="20">
        <f t="shared" si="590"/>
        <v>0.19999999999999998</v>
      </c>
      <c r="W7580" s="17">
        <f t="shared" si="591"/>
        <v>2016</v>
      </c>
      <c r="X7580" t="str">
        <f t="shared" si="592"/>
        <v>Dec-2016</v>
      </c>
      <c r="Y7580" s="17">
        <f t="shared" si="593"/>
        <v>3</v>
      </c>
      <c r="Z7580" t="str">
        <f t="shared" si="594"/>
        <v>0% (No Discount)</v>
      </c>
      <c r="AA7580" s="17">
        <f>IF(COUNTIF($B$2:B7580,B7580)=1,1,0)</f>
        <v>1</v>
      </c>
      <c r="AB7580" s="17">
        <f>IF(COUNTIF($F$2:F7580,F7580)=1,1,0)</f>
        <v>0</v>
      </c>
    </row>
    <row r="7581" spans="1:28" x14ac:dyDescent="0.2">
      <c r="A7581" s="17">
        <v>7580</v>
      </c>
      <c r="B7581" t="s">
        <v>9580</v>
      </c>
      <c r="C7581" s="18">
        <v>42331</v>
      </c>
      <c r="D7581" s="18">
        <v>42335</v>
      </c>
      <c r="E7581" t="s">
        <v>50</v>
      </c>
      <c r="F7581" t="s">
        <v>2104</v>
      </c>
      <c r="G7581" t="s">
        <v>2105</v>
      </c>
      <c r="H7581" t="s">
        <v>53</v>
      </c>
      <c r="I7581" t="s">
        <v>54</v>
      </c>
      <c r="J7581" t="s">
        <v>1031</v>
      </c>
      <c r="K7581" t="s">
        <v>817</v>
      </c>
      <c r="L7581">
        <v>7960</v>
      </c>
      <c r="M7581" t="s">
        <v>175</v>
      </c>
      <c r="N7581" t="s">
        <v>8272</v>
      </c>
      <c r="O7581" t="s">
        <v>73</v>
      </c>
      <c r="P7581" t="s">
        <v>105</v>
      </c>
      <c r="Q7581" t="s">
        <v>8273</v>
      </c>
      <c r="R7581" s="19">
        <v>2625.12</v>
      </c>
      <c r="S7581" s="17">
        <v>8</v>
      </c>
      <c r="T7581" s="20">
        <v>0</v>
      </c>
      <c r="U7581" s="19">
        <v>735.03359999999998</v>
      </c>
      <c r="V7581" s="20">
        <f t="shared" si="590"/>
        <v>0.28000000000000003</v>
      </c>
      <c r="W7581" s="17">
        <f t="shared" si="591"/>
        <v>2015</v>
      </c>
      <c r="X7581" t="str">
        <f t="shared" si="592"/>
        <v>Nov-2015</v>
      </c>
      <c r="Y7581" s="17">
        <f t="shared" si="593"/>
        <v>4</v>
      </c>
      <c r="Z7581" t="str">
        <f t="shared" si="594"/>
        <v>0% (No Discount)</v>
      </c>
      <c r="AA7581" s="17">
        <f>IF(COUNTIF($B$2:B7581,B7581)=1,1,0)</f>
        <v>1</v>
      </c>
      <c r="AB7581" s="17">
        <f>IF(COUNTIF($F$2:F7581,F7581)=1,1,0)</f>
        <v>0</v>
      </c>
    </row>
    <row r="7582" spans="1:28" x14ac:dyDescent="0.2">
      <c r="A7582" s="17">
        <v>7581</v>
      </c>
      <c r="B7582" t="s">
        <v>9580</v>
      </c>
      <c r="C7582" s="18">
        <v>42331</v>
      </c>
      <c r="D7582" s="18">
        <v>42335</v>
      </c>
      <c r="E7582" t="s">
        <v>50</v>
      </c>
      <c r="F7582" t="s">
        <v>2104</v>
      </c>
      <c r="G7582" t="s">
        <v>2105</v>
      </c>
      <c r="H7582" t="s">
        <v>53</v>
      </c>
      <c r="I7582" t="s">
        <v>54</v>
      </c>
      <c r="J7582" t="s">
        <v>1031</v>
      </c>
      <c r="K7582" t="s">
        <v>817</v>
      </c>
      <c r="L7582">
        <v>7960</v>
      </c>
      <c r="M7582" t="s">
        <v>175</v>
      </c>
      <c r="N7582" t="s">
        <v>3458</v>
      </c>
      <c r="O7582" t="s">
        <v>73</v>
      </c>
      <c r="P7582" t="s">
        <v>95</v>
      </c>
      <c r="Q7582" t="s">
        <v>3459</v>
      </c>
      <c r="R7582" s="19">
        <v>17.940000000000001</v>
      </c>
      <c r="S7582" s="17">
        <v>3</v>
      </c>
      <c r="T7582" s="20">
        <v>0</v>
      </c>
      <c r="U7582" s="19">
        <v>4.4850000000000003</v>
      </c>
      <c r="V7582" s="20">
        <f t="shared" si="590"/>
        <v>0.25</v>
      </c>
      <c r="W7582" s="17">
        <f t="shared" si="591"/>
        <v>2015</v>
      </c>
      <c r="X7582" t="str">
        <f t="shared" si="592"/>
        <v>Nov-2015</v>
      </c>
      <c r="Y7582" s="17">
        <f t="shared" si="593"/>
        <v>4</v>
      </c>
      <c r="Z7582" t="str">
        <f t="shared" si="594"/>
        <v>0% (No Discount)</v>
      </c>
      <c r="AA7582" s="17">
        <f>IF(COUNTIF($B$2:B7582,B7582)=1,1,0)</f>
        <v>0</v>
      </c>
      <c r="AB7582" s="17">
        <f>IF(COUNTIF($F$2:F7582,F7582)=1,1,0)</f>
        <v>0</v>
      </c>
    </row>
    <row r="7583" spans="1:28" x14ac:dyDescent="0.2">
      <c r="A7583" s="17">
        <v>7582</v>
      </c>
      <c r="B7583" t="s">
        <v>9581</v>
      </c>
      <c r="C7583" s="18">
        <v>42229</v>
      </c>
      <c r="D7583" s="18">
        <v>42232</v>
      </c>
      <c r="E7583" t="s">
        <v>215</v>
      </c>
      <c r="F7583" t="s">
        <v>6977</v>
      </c>
      <c r="G7583" t="s">
        <v>6978</v>
      </c>
      <c r="H7583" t="s">
        <v>53</v>
      </c>
      <c r="I7583" t="s">
        <v>54</v>
      </c>
      <c r="J7583" t="s">
        <v>173</v>
      </c>
      <c r="K7583" t="s">
        <v>174</v>
      </c>
      <c r="L7583">
        <v>19143</v>
      </c>
      <c r="M7583" t="s">
        <v>175</v>
      </c>
      <c r="N7583" t="s">
        <v>2829</v>
      </c>
      <c r="O7583" t="s">
        <v>73</v>
      </c>
      <c r="P7583" t="s">
        <v>86</v>
      </c>
      <c r="Q7583" t="s">
        <v>2830</v>
      </c>
      <c r="R7583" s="19">
        <v>422.85599999999999</v>
      </c>
      <c r="S7583" s="17">
        <v>3</v>
      </c>
      <c r="T7583" s="20">
        <v>0.2</v>
      </c>
      <c r="U7583" s="19">
        <v>15.857100000000001</v>
      </c>
      <c r="V7583" s="20">
        <f t="shared" si="590"/>
        <v>3.7500000000000006E-2</v>
      </c>
      <c r="W7583" s="17">
        <f t="shared" si="591"/>
        <v>2015</v>
      </c>
      <c r="X7583" t="str">
        <f t="shared" si="592"/>
        <v>Aug-2015</v>
      </c>
      <c r="Y7583" s="17">
        <f t="shared" si="593"/>
        <v>3</v>
      </c>
      <c r="Z7583" t="str">
        <f t="shared" si="594"/>
        <v>11-20%</v>
      </c>
      <c r="AA7583" s="17">
        <f>IF(COUNTIF($B$2:B7583,B7583)=1,1,0)</f>
        <v>1</v>
      </c>
      <c r="AB7583" s="17">
        <f>IF(COUNTIF($F$2:F7583,F7583)=1,1,0)</f>
        <v>0</v>
      </c>
    </row>
    <row r="7584" spans="1:28" x14ac:dyDescent="0.2">
      <c r="A7584" s="17">
        <v>7583</v>
      </c>
      <c r="B7584" t="s">
        <v>9582</v>
      </c>
      <c r="C7584" s="18">
        <v>42110</v>
      </c>
      <c r="D7584" s="18">
        <v>42115</v>
      </c>
      <c r="E7584" t="s">
        <v>77</v>
      </c>
      <c r="F7584" t="s">
        <v>6064</v>
      </c>
      <c r="G7584" t="s">
        <v>6065</v>
      </c>
      <c r="H7584" t="s">
        <v>68</v>
      </c>
      <c r="I7584" t="s">
        <v>54</v>
      </c>
      <c r="J7584" t="s">
        <v>293</v>
      </c>
      <c r="K7584" t="s">
        <v>294</v>
      </c>
      <c r="L7584">
        <v>10024</v>
      </c>
      <c r="M7584" t="s">
        <v>175</v>
      </c>
      <c r="N7584" t="s">
        <v>308</v>
      </c>
      <c r="O7584" t="s">
        <v>59</v>
      </c>
      <c r="P7584" t="s">
        <v>63</v>
      </c>
      <c r="Q7584" t="s">
        <v>309</v>
      </c>
      <c r="R7584" s="19">
        <v>127.764</v>
      </c>
      <c r="S7584" s="17">
        <v>2</v>
      </c>
      <c r="T7584" s="20">
        <v>0.1</v>
      </c>
      <c r="U7584" s="19">
        <v>2.8391999999999999</v>
      </c>
      <c r="V7584" s="20">
        <f t="shared" si="590"/>
        <v>2.2222222222222223E-2</v>
      </c>
      <c r="W7584" s="17">
        <f t="shared" si="591"/>
        <v>2015</v>
      </c>
      <c r="X7584" t="str">
        <f t="shared" si="592"/>
        <v>Apr-2015</v>
      </c>
      <c r="Y7584" s="17">
        <f t="shared" si="593"/>
        <v>5</v>
      </c>
      <c r="Z7584" t="str">
        <f t="shared" si="594"/>
        <v>1-10%</v>
      </c>
      <c r="AA7584" s="17">
        <f>IF(COUNTIF($B$2:B7584,B7584)=1,1,0)</f>
        <v>1</v>
      </c>
      <c r="AB7584" s="17">
        <f>IF(COUNTIF($F$2:F7584,F7584)=1,1,0)</f>
        <v>0</v>
      </c>
    </row>
    <row r="7585" spans="1:28" x14ac:dyDescent="0.2">
      <c r="A7585" s="17">
        <v>7584</v>
      </c>
      <c r="B7585" t="s">
        <v>9583</v>
      </c>
      <c r="C7585" s="18">
        <v>41719</v>
      </c>
      <c r="D7585" s="18">
        <v>41723</v>
      </c>
      <c r="E7585" t="s">
        <v>77</v>
      </c>
      <c r="F7585" t="s">
        <v>1043</v>
      </c>
      <c r="G7585" t="s">
        <v>1044</v>
      </c>
      <c r="H7585" t="s">
        <v>68</v>
      </c>
      <c r="I7585" t="s">
        <v>54</v>
      </c>
      <c r="J7585" t="s">
        <v>345</v>
      </c>
      <c r="K7585" t="s">
        <v>346</v>
      </c>
      <c r="L7585">
        <v>22153</v>
      </c>
      <c r="M7585" t="s">
        <v>57</v>
      </c>
      <c r="N7585" t="s">
        <v>6922</v>
      </c>
      <c r="O7585" t="s">
        <v>98</v>
      </c>
      <c r="P7585" t="s">
        <v>99</v>
      </c>
      <c r="Q7585" t="s">
        <v>6923</v>
      </c>
      <c r="R7585" s="19">
        <v>3499.93</v>
      </c>
      <c r="S7585" s="17">
        <v>7</v>
      </c>
      <c r="T7585" s="20">
        <v>0</v>
      </c>
      <c r="U7585" s="19">
        <v>909.98180000000002</v>
      </c>
      <c r="V7585" s="20">
        <f t="shared" si="590"/>
        <v>0.26</v>
      </c>
      <c r="W7585" s="17">
        <f t="shared" si="591"/>
        <v>2014</v>
      </c>
      <c r="X7585" t="str">
        <f t="shared" si="592"/>
        <v>Mar-2014</v>
      </c>
      <c r="Y7585" s="17">
        <f t="shared" si="593"/>
        <v>4</v>
      </c>
      <c r="Z7585" t="str">
        <f t="shared" si="594"/>
        <v>0% (No Discount)</v>
      </c>
      <c r="AA7585" s="17">
        <f>IF(COUNTIF($B$2:B7585,B7585)=1,1,0)</f>
        <v>1</v>
      </c>
      <c r="AB7585" s="17">
        <f>IF(COUNTIF($F$2:F7585,F7585)=1,1,0)</f>
        <v>0</v>
      </c>
    </row>
    <row r="7586" spans="1:28" x14ac:dyDescent="0.2">
      <c r="A7586" s="17">
        <v>7585</v>
      </c>
      <c r="B7586" t="s">
        <v>9583</v>
      </c>
      <c r="C7586" s="18">
        <v>41719</v>
      </c>
      <c r="D7586" s="18">
        <v>41723</v>
      </c>
      <c r="E7586" t="s">
        <v>77</v>
      </c>
      <c r="F7586" t="s">
        <v>1043</v>
      </c>
      <c r="G7586" t="s">
        <v>1044</v>
      </c>
      <c r="H7586" t="s">
        <v>68</v>
      </c>
      <c r="I7586" t="s">
        <v>54</v>
      </c>
      <c r="J7586" t="s">
        <v>345</v>
      </c>
      <c r="K7586" t="s">
        <v>346</v>
      </c>
      <c r="L7586">
        <v>22153</v>
      </c>
      <c r="M7586" t="s">
        <v>57</v>
      </c>
      <c r="N7586" t="s">
        <v>6871</v>
      </c>
      <c r="O7586" t="s">
        <v>73</v>
      </c>
      <c r="P7586" t="s">
        <v>74</v>
      </c>
      <c r="Q7586" t="s">
        <v>6872</v>
      </c>
      <c r="R7586" s="19">
        <v>14.4</v>
      </c>
      <c r="S7586" s="17">
        <v>5</v>
      </c>
      <c r="T7586" s="20">
        <v>0</v>
      </c>
      <c r="U7586" s="19">
        <v>6.6239999999999997</v>
      </c>
      <c r="V7586" s="20">
        <f t="shared" si="590"/>
        <v>0.45999999999999996</v>
      </c>
      <c r="W7586" s="17">
        <f t="shared" si="591"/>
        <v>2014</v>
      </c>
      <c r="X7586" t="str">
        <f t="shared" si="592"/>
        <v>Mar-2014</v>
      </c>
      <c r="Y7586" s="17">
        <f t="shared" si="593"/>
        <v>4</v>
      </c>
      <c r="Z7586" t="str">
        <f t="shared" si="594"/>
        <v>0% (No Discount)</v>
      </c>
      <c r="AA7586" s="17">
        <f>IF(COUNTIF($B$2:B7586,B7586)=1,1,0)</f>
        <v>0</v>
      </c>
      <c r="AB7586" s="17">
        <f>IF(COUNTIF($F$2:F7586,F7586)=1,1,0)</f>
        <v>0</v>
      </c>
    </row>
    <row r="7587" spans="1:28" x14ac:dyDescent="0.2">
      <c r="A7587" s="17">
        <v>7586</v>
      </c>
      <c r="B7587" t="s">
        <v>9583</v>
      </c>
      <c r="C7587" s="18">
        <v>41719</v>
      </c>
      <c r="D7587" s="18">
        <v>41723</v>
      </c>
      <c r="E7587" t="s">
        <v>77</v>
      </c>
      <c r="F7587" t="s">
        <v>1043</v>
      </c>
      <c r="G7587" t="s">
        <v>1044</v>
      </c>
      <c r="H7587" t="s">
        <v>68</v>
      </c>
      <c r="I7587" t="s">
        <v>54</v>
      </c>
      <c r="J7587" t="s">
        <v>345</v>
      </c>
      <c r="K7587" t="s">
        <v>346</v>
      </c>
      <c r="L7587">
        <v>22153</v>
      </c>
      <c r="M7587" t="s">
        <v>57</v>
      </c>
      <c r="N7587" t="s">
        <v>4536</v>
      </c>
      <c r="O7587" t="s">
        <v>73</v>
      </c>
      <c r="P7587" t="s">
        <v>117</v>
      </c>
      <c r="Q7587" t="s">
        <v>4537</v>
      </c>
      <c r="R7587" s="19">
        <v>122.97</v>
      </c>
      <c r="S7587" s="17">
        <v>3</v>
      </c>
      <c r="T7587" s="20">
        <v>0</v>
      </c>
      <c r="U7587" s="19">
        <v>60.255299999999998</v>
      </c>
      <c r="V7587" s="20">
        <f t="shared" si="590"/>
        <v>0.49</v>
      </c>
      <c r="W7587" s="17">
        <f t="shared" si="591"/>
        <v>2014</v>
      </c>
      <c r="X7587" t="str">
        <f t="shared" si="592"/>
        <v>Mar-2014</v>
      </c>
      <c r="Y7587" s="17">
        <f t="shared" si="593"/>
        <v>4</v>
      </c>
      <c r="Z7587" t="str">
        <f t="shared" si="594"/>
        <v>0% (No Discount)</v>
      </c>
      <c r="AA7587" s="17">
        <f>IF(COUNTIF($B$2:B7587,B7587)=1,1,0)</f>
        <v>0</v>
      </c>
      <c r="AB7587" s="17">
        <f>IF(COUNTIF($F$2:F7587,F7587)=1,1,0)</f>
        <v>0</v>
      </c>
    </row>
    <row r="7588" spans="1:28" x14ac:dyDescent="0.2">
      <c r="A7588" s="17">
        <v>7587</v>
      </c>
      <c r="B7588" t="s">
        <v>9583</v>
      </c>
      <c r="C7588" s="18">
        <v>41719</v>
      </c>
      <c r="D7588" s="18">
        <v>41723</v>
      </c>
      <c r="E7588" t="s">
        <v>77</v>
      </c>
      <c r="F7588" t="s">
        <v>1043</v>
      </c>
      <c r="G7588" t="s">
        <v>1044</v>
      </c>
      <c r="H7588" t="s">
        <v>68</v>
      </c>
      <c r="I7588" t="s">
        <v>54</v>
      </c>
      <c r="J7588" t="s">
        <v>345</v>
      </c>
      <c r="K7588" t="s">
        <v>346</v>
      </c>
      <c r="L7588">
        <v>22153</v>
      </c>
      <c r="M7588" t="s">
        <v>57</v>
      </c>
      <c r="N7588" t="s">
        <v>1500</v>
      </c>
      <c r="O7588" t="s">
        <v>73</v>
      </c>
      <c r="P7588" t="s">
        <v>95</v>
      </c>
      <c r="Q7588" t="s">
        <v>1501</v>
      </c>
      <c r="R7588" s="19">
        <v>9.32</v>
      </c>
      <c r="S7588" s="17">
        <v>4</v>
      </c>
      <c r="T7588" s="20">
        <v>0</v>
      </c>
      <c r="U7588" s="19">
        <v>2.7027999999999999</v>
      </c>
      <c r="V7588" s="20">
        <f t="shared" si="590"/>
        <v>0.28999999999999998</v>
      </c>
      <c r="W7588" s="17">
        <f t="shared" si="591"/>
        <v>2014</v>
      </c>
      <c r="X7588" t="str">
        <f t="shared" si="592"/>
        <v>Mar-2014</v>
      </c>
      <c r="Y7588" s="17">
        <f t="shared" si="593"/>
        <v>4</v>
      </c>
      <c r="Z7588" t="str">
        <f t="shared" si="594"/>
        <v>0% (No Discount)</v>
      </c>
      <c r="AA7588" s="17">
        <f>IF(COUNTIF($B$2:B7588,B7588)=1,1,0)</f>
        <v>0</v>
      </c>
      <c r="AB7588" s="17">
        <f>IF(COUNTIF($F$2:F7588,F7588)=1,1,0)</f>
        <v>0</v>
      </c>
    </row>
    <row r="7589" spans="1:28" x14ac:dyDescent="0.2">
      <c r="A7589" s="17">
        <v>7588</v>
      </c>
      <c r="B7589" t="s">
        <v>9583</v>
      </c>
      <c r="C7589" s="18">
        <v>41719</v>
      </c>
      <c r="D7589" s="18">
        <v>41723</v>
      </c>
      <c r="E7589" t="s">
        <v>77</v>
      </c>
      <c r="F7589" t="s">
        <v>1043</v>
      </c>
      <c r="G7589" t="s">
        <v>1044</v>
      </c>
      <c r="H7589" t="s">
        <v>68</v>
      </c>
      <c r="I7589" t="s">
        <v>54</v>
      </c>
      <c r="J7589" t="s">
        <v>345</v>
      </c>
      <c r="K7589" t="s">
        <v>346</v>
      </c>
      <c r="L7589">
        <v>22153</v>
      </c>
      <c r="M7589" t="s">
        <v>57</v>
      </c>
      <c r="N7589" t="s">
        <v>3162</v>
      </c>
      <c r="O7589" t="s">
        <v>73</v>
      </c>
      <c r="P7589" t="s">
        <v>102</v>
      </c>
      <c r="Q7589" t="s">
        <v>3163</v>
      </c>
      <c r="R7589" s="19">
        <v>122.94</v>
      </c>
      <c r="S7589" s="17">
        <v>3</v>
      </c>
      <c r="T7589" s="20">
        <v>0</v>
      </c>
      <c r="U7589" s="19">
        <v>59.011200000000002</v>
      </c>
      <c r="V7589" s="20">
        <f t="shared" si="590"/>
        <v>0.48000000000000004</v>
      </c>
      <c r="W7589" s="17">
        <f t="shared" si="591"/>
        <v>2014</v>
      </c>
      <c r="X7589" t="str">
        <f t="shared" si="592"/>
        <v>Mar-2014</v>
      </c>
      <c r="Y7589" s="17">
        <f t="shared" si="593"/>
        <v>4</v>
      </c>
      <c r="Z7589" t="str">
        <f t="shared" si="594"/>
        <v>0% (No Discount)</v>
      </c>
      <c r="AA7589" s="17">
        <f>IF(COUNTIF($B$2:B7589,B7589)=1,1,0)</f>
        <v>0</v>
      </c>
      <c r="AB7589" s="17">
        <f>IF(COUNTIF($F$2:F7589,F7589)=1,1,0)</f>
        <v>0</v>
      </c>
    </row>
    <row r="7590" spans="1:28" x14ac:dyDescent="0.2">
      <c r="A7590" s="17">
        <v>7589</v>
      </c>
      <c r="B7590" t="s">
        <v>9584</v>
      </c>
      <c r="C7590" s="18">
        <v>43055</v>
      </c>
      <c r="D7590" s="18">
        <v>43061</v>
      </c>
      <c r="E7590" t="s">
        <v>77</v>
      </c>
      <c r="F7590" t="s">
        <v>3970</v>
      </c>
      <c r="G7590" t="s">
        <v>3971</v>
      </c>
      <c r="H7590" t="s">
        <v>53</v>
      </c>
      <c r="I7590" t="s">
        <v>54</v>
      </c>
      <c r="J7590" t="s">
        <v>594</v>
      </c>
      <c r="K7590" t="s">
        <v>70</v>
      </c>
      <c r="L7590">
        <v>95661</v>
      </c>
      <c r="M7590" t="s">
        <v>71</v>
      </c>
      <c r="N7590" t="s">
        <v>4588</v>
      </c>
      <c r="O7590" t="s">
        <v>59</v>
      </c>
      <c r="P7590" t="s">
        <v>92</v>
      </c>
      <c r="Q7590" t="s">
        <v>4589</v>
      </c>
      <c r="R7590" s="19">
        <v>17.309999999999999</v>
      </c>
      <c r="S7590" s="17">
        <v>3</v>
      </c>
      <c r="T7590" s="20">
        <v>0</v>
      </c>
      <c r="U7590" s="19">
        <v>5.1929999999999996</v>
      </c>
      <c r="V7590" s="20">
        <f t="shared" si="590"/>
        <v>0.3</v>
      </c>
      <c r="W7590" s="17">
        <f t="shared" si="591"/>
        <v>2017</v>
      </c>
      <c r="X7590" t="str">
        <f t="shared" si="592"/>
        <v>Nov-2017</v>
      </c>
      <c r="Y7590" s="17">
        <f t="shared" si="593"/>
        <v>6</v>
      </c>
      <c r="Z7590" t="str">
        <f t="shared" si="594"/>
        <v>0% (No Discount)</v>
      </c>
      <c r="AA7590" s="17">
        <f>IF(COUNTIF($B$2:B7590,B7590)=1,1,0)</f>
        <v>1</v>
      </c>
      <c r="AB7590" s="17">
        <f>IF(COUNTIF($F$2:F7590,F7590)=1,1,0)</f>
        <v>0</v>
      </c>
    </row>
    <row r="7591" spans="1:28" x14ac:dyDescent="0.2">
      <c r="A7591" s="17">
        <v>7590</v>
      </c>
      <c r="B7591" t="s">
        <v>9585</v>
      </c>
      <c r="C7591" s="18">
        <v>42272</v>
      </c>
      <c r="D7591" s="18">
        <v>42276</v>
      </c>
      <c r="E7591" t="s">
        <v>77</v>
      </c>
      <c r="F7591" t="s">
        <v>7166</v>
      </c>
      <c r="G7591" t="s">
        <v>7167</v>
      </c>
      <c r="H7591" t="s">
        <v>53</v>
      </c>
      <c r="I7591" t="s">
        <v>54</v>
      </c>
      <c r="J7591" t="s">
        <v>3136</v>
      </c>
      <c r="K7591" t="s">
        <v>238</v>
      </c>
      <c r="L7591">
        <v>61107</v>
      </c>
      <c r="M7591" t="s">
        <v>132</v>
      </c>
      <c r="N7591" t="s">
        <v>5032</v>
      </c>
      <c r="O7591" t="s">
        <v>73</v>
      </c>
      <c r="P7591" t="s">
        <v>95</v>
      </c>
      <c r="Q7591" t="s">
        <v>5033</v>
      </c>
      <c r="R7591" s="19">
        <v>128.744</v>
      </c>
      <c r="S7591" s="17">
        <v>7</v>
      </c>
      <c r="T7591" s="20">
        <v>0.2</v>
      </c>
      <c r="U7591" s="19">
        <v>12.8744</v>
      </c>
      <c r="V7591" s="20">
        <f t="shared" si="590"/>
        <v>9.9999999999999992E-2</v>
      </c>
      <c r="W7591" s="17">
        <f t="shared" si="591"/>
        <v>2015</v>
      </c>
      <c r="X7591" t="str">
        <f t="shared" si="592"/>
        <v>Sep-2015</v>
      </c>
      <c r="Y7591" s="17">
        <f t="shared" si="593"/>
        <v>4</v>
      </c>
      <c r="Z7591" t="str">
        <f t="shared" si="594"/>
        <v>11-20%</v>
      </c>
      <c r="AA7591" s="17">
        <f>IF(COUNTIF($B$2:B7591,B7591)=1,1,0)</f>
        <v>1</v>
      </c>
      <c r="AB7591" s="17">
        <f>IF(COUNTIF($F$2:F7591,F7591)=1,1,0)</f>
        <v>0</v>
      </c>
    </row>
    <row r="7592" spans="1:28" x14ac:dyDescent="0.2">
      <c r="A7592" s="17">
        <v>7591</v>
      </c>
      <c r="B7592" t="s">
        <v>9586</v>
      </c>
      <c r="C7592" s="18">
        <v>42618</v>
      </c>
      <c r="D7592" s="18">
        <v>42622</v>
      </c>
      <c r="E7592" t="s">
        <v>77</v>
      </c>
      <c r="F7592" t="s">
        <v>1804</v>
      </c>
      <c r="G7592" t="s">
        <v>1805</v>
      </c>
      <c r="H7592" t="s">
        <v>53</v>
      </c>
      <c r="I7592" t="s">
        <v>54</v>
      </c>
      <c r="J7592" t="s">
        <v>173</v>
      </c>
      <c r="K7592" t="s">
        <v>174</v>
      </c>
      <c r="L7592">
        <v>19134</v>
      </c>
      <c r="M7592" t="s">
        <v>175</v>
      </c>
      <c r="N7592" t="s">
        <v>374</v>
      </c>
      <c r="O7592" t="s">
        <v>59</v>
      </c>
      <c r="P7592" t="s">
        <v>92</v>
      </c>
      <c r="Q7592" t="s">
        <v>375</v>
      </c>
      <c r="R7592" s="19">
        <v>58.247999999999998</v>
      </c>
      <c r="S7592" s="17">
        <v>9</v>
      </c>
      <c r="T7592" s="20">
        <v>0.2</v>
      </c>
      <c r="U7592" s="19">
        <v>11.6496</v>
      </c>
      <c r="V7592" s="20">
        <f t="shared" si="590"/>
        <v>0.2</v>
      </c>
      <c r="W7592" s="17">
        <f t="shared" si="591"/>
        <v>2016</v>
      </c>
      <c r="X7592" t="str">
        <f t="shared" si="592"/>
        <v>Sep-2016</v>
      </c>
      <c r="Y7592" s="17">
        <f t="shared" si="593"/>
        <v>4</v>
      </c>
      <c r="Z7592" t="str">
        <f t="shared" si="594"/>
        <v>11-20%</v>
      </c>
      <c r="AA7592" s="17">
        <f>IF(COUNTIF($B$2:B7592,B7592)=1,1,0)</f>
        <v>1</v>
      </c>
      <c r="AB7592" s="17">
        <f>IF(COUNTIF($F$2:F7592,F7592)=1,1,0)</f>
        <v>0</v>
      </c>
    </row>
    <row r="7593" spans="1:28" x14ac:dyDescent="0.2">
      <c r="A7593" s="17">
        <v>7592</v>
      </c>
      <c r="B7593" t="s">
        <v>9586</v>
      </c>
      <c r="C7593" s="18">
        <v>42618</v>
      </c>
      <c r="D7593" s="18">
        <v>42622</v>
      </c>
      <c r="E7593" t="s">
        <v>77</v>
      </c>
      <c r="F7593" t="s">
        <v>1804</v>
      </c>
      <c r="G7593" t="s">
        <v>1805</v>
      </c>
      <c r="H7593" t="s">
        <v>53</v>
      </c>
      <c r="I7593" t="s">
        <v>54</v>
      </c>
      <c r="J7593" t="s">
        <v>173</v>
      </c>
      <c r="K7593" t="s">
        <v>174</v>
      </c>
      <c r="L7593">
        <v>19134</v>
      </c>
      <c r="M7593" t="s">
        <v>175</v>
      </c>
      <c r="N7593" t="s">
        <v>331</v>
      </c>
      <c r="O7593" t="s">
        <v>59</v>
      </c>
      <c r="P7593" t="s">
        <v>63</v>
      </c>
      <c r="Q7593" t="s">
        <v>579</v>
      </c>
      <c r="R7593" s="19">
        <v>71.245999999999995</v>
      </c>
      <c r="S7593" s="17">
        <v>2</v>
      </c>
      <c r="T7593" s="20">
        <v>0.3</v>
      </c>
      <c r="U7593" s="19">
        <v>-19.338200000000001</v>
      </c>
      <c r="V7593" s="20">
        <f t="shared" si="590"/>
        <v>-0.27142857142857146</v>
      </c>
      <c r="W7593" s="17">
        <f t="shared" si="591"/>
        <v>2016</v>
      </c>
      <c r="X7593" t="str">
        <f t="shared" si="592"/>
        <v>Sep-2016</v>
      </c>
      <c r="Y7593" s="17">
        <f t="shared" si="593"/>
        <v>4</v>
      </c>
      <c r="Z7593" t="str">
        <f t="shared" si="594"/>
        <v>21-30%</v>
      </c>
      <c r="AA7593" s="17">
        <f>IF(COUNTIF($B$2:B7593,B7593)=1,1,0)</f>
        <v>0</v>
      </c>
      <c r="AB7593" s="17">
        <f>IF(COUNTIF($F$2:F7593,F7593)=1,1,0)</f>
        <v>0</v>
      </c>
    </row>
    <row r="7594" spans="1:28" x14ac:dyDescent="0.2">
      <c r="A7594" s="17">
        <v>7593</v>
      </c>
      <c r="B7594" t="s">
        <v>9586</v>
      </c>
      <c r="C7594" s="18">
        <v>42618</v>
      </c>
      <c r="D7594" s="18">
        <v>42622</v>
      </c>
      <c r="E7594" t="s">
        <v>77</v>
      </c>
      <c r="F7594" t="s">
        <v>1804</v>
      </c>
      <c r="G7594" t="s">
        <v>1805</v>
      </c>
      <c r="H7594" t="s">
        <v>53</v>
      </c>
      <c r="I7594" t="s">
        <v>54</v>
      </c>
      <c r="J7594" t="s">
        <v>173</v>
      </c>
      <c r="K7594" t="s">
        <v>174</v>
      </c>
      <c r="L7594">
        <v>19134</v>
      </c>
      <c r="M7594" t="s">
        <v>175</v>
      </c>
      <c r="N7594" t="s">
        <v>3816</v>
      </c>
      <c r="O7594" t="s">
        <v>73</v>
      </c>
      <c r="P7594" t="s">
        <v>95</v>
      </c>
      <c r="Q7594" t="s">
        <v>3817</v>
      </c>
      <c r="R7594" s="19">
        <v>7.8719999999999999</v>
      </c>
      <c r="S7594" s="17">
        <v>3</v>
      </c>
      <c r="T7594" s="20">
        <v>0.2</v>
      </c>
      <c r="U7594" s="19">
        <v>0.59040000000000004</v>
      </c>
      <c r="V7594" s="20">
        <f t="shared" si="590"/>
        <v>7.5000000000000011E-2</v>
      </c>
      <c r="W7594" s="17">
        <f t="shared" si="591"/>
        <v>2016</v>
      </c>
      <c r="X7594" t="str">
        <f t="shared" si="592"/>
        <v>Sep-2016</v>
      </c>
      <c r="Y7594" s="17">
        <f t="shared" si="593"/>
        <v>4</v>
      </c>
      <c r="Z7594" t="str">
        <f t="shared" si="594"/>
        <v>11-20%</v>
      </c>
      <c r="AA7594" s="17">
        <f>IF(COUNTIF($B$2:B7594,B7594)=1,1,0)</f>
        <v>0</v>
      </c>
      <c r="AB7594" s="17">
        <f>IF(COUNTIF($F$2:F7594,F7594)=1,1,0)</f>
        <v>0</v>
      </c>
    </row>
    <row r="7595" spans="1:28" x14ac:dyDescent="0.2">
      <c r="A7595" s="17">
        <v>7594</v>
      </c>
      <c r="B7595" t="s">
        <v>9586</v>
      </c>
      <c r="C7595" s="18">
        <v>42618</v>
      </c>
      <c r="D7595" s="18">
        <v>42622</v>
      </c>
      <c r="E7595" t="s">
        <v>77</v>
      </c>
      <c r="F7595" t="s">
        <v>1804</v>
      </c>
      <c r="G7595" t="s">
        <v>1805</v>
      </c>
      <c r="H7595" t="s">
        <v>53</v>
      </c>
      <c r="I7595" t="s">
        <v>54</v>
      </c>
      <c r="J7595" t="s">
        <v>173</v>
      </c>
      <c r="K7595" t="s">
        <v>174</v>
      </c>
      <c r="L7595">
        <v>19134</v>
      </c>
      <c r="M7595" t="s">
        <v>175</v>
      </c>
      <c r="N7595" t="s">
        <v>3071</v>
      </c>
      <c r="O7595" t="s">
        <v>59</v>
      </c>
      <c r="P7595" t="s">
        <v>63</v>
      </c>
      <c r="Q7595" t="s">
        <v>3072</v>
      </c>
      <c r="R7595" s="19">
        <v>887.27099999999996</v>
      </c>
      <c r="S7595" s="17">
        <v>3</v>
      </c>
      <c r="T7595" s="20">
        <v>0.3</v>
      </c>
      <c r="U7595" s="19">
        <v>-63.3765</v>
      </c>
      <c r="V7595" s="20">
        <f t="shared" si="590"/>
        <v>-7.1428571428571438E-2</v>
      </c>
      <c r="W7595" s="17">
        <f t="shared" si="591"/>
        <v>2016</v>
      </c>
      <c r="X7595" t="str">
        <f t="shared" si="592"/>
        <v>Sep-2016</v>
      </c>
      <c r="Y7595" s="17">
        <f t="shared" si="593"/>
        <v>4</v>
      </c>
      <c r="Z7595" t="str">
        <f t="shared" si="594"/>
        <v>21-30%</v>
      </c>
      <c r="AA7595" s="17">
        <f>IF(COUNTIF($B$2:B7595,B7595)=1,1,0)</f>
        <v>0</v>
      </c>
      <c r="AB7595" s="17">
        <f>IF(COUNTIF($F$2:F7595,F7595)=1,1,0)</f>
        <v>0</v>
      </c>
    </row>
    <row r="7596" spans="1:28" x14ac:dyDescent="0.2">
      <c r="A7596" s="17">
        <v>7595</v>
      </c>
      <c r="B7596" t="s">
        <v>9587</v>
      </c>
      <c r="C7596" s="18">
        <v>42845</v>
      </c>
      <c r="D7596" s="18">
        <v>42849</v>
      </c>
      <c r="E7596" t="s">
        <v>77</v>
      </c>
      <c r="F7596" t="s">
        <v>5454</v>
      </c>
      <c r="G7596" t="s">
        <v>5455</v>
      </c>
      <c r="H7596" t="s">
        <v>53</v>
      </c>
      <c r="I7596" t="s">
        <v>54</v>
      </c>
      <c r="J7596" t="s">
        <v>909</v>
      </c>
      <c r="K7596" t="s">
        <v>265</v>
      </c>
      <c r="L7596">
        <v>48234</v>
      </c>
      <c r="M7596" t="s">
        <v>132</v>
      </c>
      <c r="N7596" t="s">
        <v>2132</v>
      </c>
      <c r="O7596" t="s">
        <v>73</v>
      </c>
      <c r="P7596" t="s">
        <v>102</v>
      </c>
      <c r="Q7596" t="s">
        <v>2133</v>
      </c>
      <c r="R7596" s="19">
        <v>146.86000000000001</v>
      </c>
      <c r="S7596" s="17">
        <v>7</v>
      </c>
      <c r="T7596" s="20">
        <v>0</v>
      </c>
      <c r="U7596" s="19">
        <v>70.492800000000003</v>
      </c>
      <c r="V7596" s="20">
        <f t="shared" si="590"/>
        <v>0.48</v>
      </c>
      <c r="W7596" s="17">
        <f t="shared" si="591"/>
        <v>2017</v>
      </c>
      <c r="X7596" t="str">
        <f t="shared" si="592"/>
        <v>Apr-2017</v>
      </c>
      <c r="Y7596" s="17">
        <f t="shared" si="593"/>
        <v>4</v>
      </c>
      <c r="Z7596" t="str">
        <f t="shared" si="594"/>
        <v>0% (No Discount)</v>
      </c>
      <c r="AA7596" s="17">
        <f>IF(COUNTIF($B$2:B7596,B7596)=1,1,0)</f>
        <v>1</v>
      </c>
      <c r="AB7596" s="17">
        <f>IF(COUNTIF($F$2:F7596,F7596)=1,1,0)</f>
        <v>0</v>
      </c>
    </row>
    <row r="7597" spans="1:28" x14ac:dyDescent="0.2">
      <c r="A7597" s="17">
        <v>7596</v>
      </c>
      <c r="B7597" t="s">
        <v>9587</v>
      </c>
      <c r="C7597" s="18">
        <v>42845</v>
      </c>
      <c r="D7597" s="18">
        <v>42849</v>
      </c>
      <c r="E7597" t="s">
        <v>77</v>
      </c>
      <c r="F7597" t="s">
        <v>5454</v>
      </c>
      <c r="G7597" t="s">
        <v>5455</v>
      </c>
      <c r="H7597" t="s">
        <v>53</v>
      </c>
      <c r="I7597" t="s">
        <v>54</v>
      </c>
      <c r="J7597" t="s">
        <v>909</v>
      </c>
      <c r="K7597" t="s">
        <v>265</v>
      </c>
      <c r="L7597">
        <v>48234</v>
      </c>
      <c r="M7597" t="s">
        <v>132</v>
      </c>
      <c r="N7597" t="s">
        <v>2474</v>
      </c>
      <c r="O7597" t="s">
        <v>73</v>
      </c>
      <c r="P7597" t="s">
        <v>102</v>
      </c>
      <c r="Q7597" t="s">
        <v>2475</v>
      </c>
      <c r="R7597" s="19">
        <v>36.56</v>
      </c>
      <c r="S7597" s="17">
        <v>4</v>
      </c>
      <c r="T7597" s="20">
        <v>0</v>
      </c>
      <c r="U7597" s="19">
        <v>18.28</v>
      </c>
      <c r="V7597" s="20">
        <f t="shared" si="590"/>
        <v>0.5</v>
      </c>
      <c r="W7597" s="17">
        <f t="shared" si="591"/>
        <v>2017</v>
      </c>
      <c r="X7597" t="str">
        <f t="shared" si="592"/>
        <v>Apr-2017</v>
      </c>
      <c r="Y7597" s="17">
        <f t="shared" si="593"/>
        <v>4</v>
      </c>
      <c r="Z7597" t="str">
        <f t="shared" si="594"/>
        <v>0% (No Discount)</v>
      </c>
      <c r="AA7597" s="17">
        <f>IF(COUNTIF($B$2:B7597,B7597)=1,1,0)</f>
        <v>0</v>
      </c>
      <c r="AB7597" s="17">
        <f>IF(COUNTIF($F$2:F7597,F7597)=1,1,0)</f>
        <v>0</v>
      </c>
    </row>
    <row r="7598" spans="1:28" x14ac:dyDescent="0.2">
      <c r="A7598" s="17">
        <v>7597</v>
      </c>
      <c r="B7598" t="s">
        <v>9588</v>
      </c>
      <c r="C7598" s="18">
        <v>42170</v>
      </c>
      <c r="D7598" s="18">
        <v>42174</v>
      </c>
      <c r="E7598" t="s">
        <v>77</v>
      </c>
      <c r="F7598" t="s">
        <v>1207</v>
      </c>
      <c r="G7598" t="s">
        <v>1208</v>
      </c>
      <c r="H7598" t="s">
        <v>68</v>
      </c>
      <c r="I7598" t="s">
        <v>54</v>
      </c>
      <c r="J7598" t="s">
        <v>69</v>
      </c>
      <c r="K7598" t="s">
        <v>70</v>
      </c>
      <c r="L7598">
        <v>90004</v>
      </c>
      <c r="M7598" t="s">
        <v>71</v>
      </c>
      <c r="N7598" t="s">
        <v>2118</v>
      </c>
      <c r="O7598" t="s">
        <v>98</v>
      </c>
      <c r="P7598" t="s">
        <v>99</v>
      </c>
      <c r="Q7598" t="s">
        <v>2119</v>
      </c>
      <c r="R7598" s="19">
        <v>225.57599999999999</v>
      </c>
      <c r="S7598" s="17">
        <v>3</v>
      </c>
      <c r="T7598" s="20">
        <v>0.2</v>
      </c>
      <c r="U7598" s="19">
        <v>22.557600000000001</v>
      </c>
      <c r="V7598" s="20">
        <f t="shared" si="590"/>
        <v>0.1</v>
      </c>
      <c r="W7598" s="17">
        <f t="shared" si="591"/>
        <v>2015</v>
      </c>
      <c r="X7598" t="str">
        <f t="shared" si="592"/>
        <v>Jun-2015</v>
      </c>
      <c r="Y7598" s="17">
        <f t="shared" si="593"/>
        <v>4</v>
      </c>
      <c r="Z7598" t="str">
        <f t="shared" si="594"/>
        <v>11-20%</v>
      </c>
      <c r="AA7598" s="17">
        <f>IF(COUNTIF($B$2:B7598,B7598)=1,1,0)</f>
        <v>1</v>
      </c>
      <c r="AB7598" s="17">
        <f>IF(COUNTIF($F$2:F7598,F7598)=1,1,0)</f>
        <v>0</v>
      </c>
    </row>
    <row r="7599" spans="1:28" x14ac:dyDescent="0.2">
      <c r="A7599" s="17">
        <v>7598</v>
      </c>
      <c r="B7599" t="s">
        <v>9589</v>
      </c>
      <c r="C7599" s="18">
        <v>41899</v>
      </c>
      <c r="D7599" s="18">
        <v>41904</v>
      </c>
      <c r="E7599" t="s">
        <v>77</v>
      </c>
      <c r="F7599" t="s">
        <v>2930</v>
      </c>
      <c r="G7599" t="s">
        <v>2931</v>
      </c>
      <c r="H7599" t="s">
        <v>53</v>
      </c>
      <c r="I7599" t="s">
        <v>54</v>
      </c>
      <c r="J7599" t="s">
        <v>345</v>
      </c>
      <c r="K7599" t="s">
        <v>447</v>
      </c>
      <c r="L7599">
        <v>97477</v>
      </c>
      <c r="M7599" t="s">
        <v>71</v>
      </c>
      <c r="N7599" t="s">
        <v>5594</v>
      </c>
      <c r="O7599" t="s">
        <v>73</v>
      </c>
      <c r="P7599" t="s">
        <v>95</v>
      </c>
      <c r="Q7599" t="s">
        <v>5595</v>
      </c>
      <c r="R7599" s="19">
        <v>5.2480000000000002</v>
      </c>
      <c r="S7599" s="17">
        <v>2</v>
      </c>
      <c r="T7599" s="20">
        <v>0.2</v>
      </c>
      <c r="U7599" s="19">
        <v>0.4592</v>
      </c>
      <c r="V7599" s="20">
        <f t="shared" si="590"/>
        <v>8.7499999999999994E-2</v>
      </c>
      <c r="W7599" s="17">
        <f t="shared" si="591"/>
        <v>2014</v>
      </c>
      <c r="X7599" t="str">
        <f t="shared" si="592"/>
        <v>Sep-2014</v>
      </c>
      <c r="Y7599" s="17">
        <f t="shared" si="593"/>
        <v>5</v>
      </c>
      <c r="Z7599" t="str">
        <f t="shared" si="594"/>
        <v>11-20%</v>
      </c>
      <c r="AA7599" s="17">
        <f>IF(COUNTIF($B$2:B7599,B7599)=1,1,0)</f>
        <v>1</v>
      </c>
      <c r="AB7599" s="17">
        <f>IF(COUNTIF($F$2:F7599,F7599)=1,1,0)</f>
        <v>0</v>
      </c>
    </row>
    <row r="7600" spans="1:28" x14ac:dyDescent="0.2">
      <c r="A7600" s="17">
        <v>7599</v>
      </c>
      <c r="B7600" t="s">
        <v>9589</v>
      </c>
      <c r="C7600" s="18">
        <v>41899</v>
      </c>
      <c r="D7600" s="18">
        <v>41904</v>
      </c>
      <c r="E7600" t="s">
        <v>77</v>
      </c>
      <c r="F7600" t="s">
        <v>2930</v>
      </c>
      <c r="G7600" t="s">
        <v>2931</v>
      </c>
      <c r="H7600" t="s">
        <v>53</v>
      </c>
      <c r="I7600" t="s">
        <v>54</v>
      </c>
      <c r="J7600" t="s">
        <v>345</v>
      </c>
      <c r="K7600" t="s">
        <v>447</v>
      </c>
      <c r="L7600">
        <v>97477</v>
      </c>
      <c r="M7600" t="s">
        <v>71</v>
      </c>
      <c r="N7600" t="s">
        <v>3745</v>
      </c>
      <c r="O7600" t="s">
        <v>73</v>
      </c>
      <c r="P7600" t="s">
        <v>95</v>
      </c>
      <c r="Q7600" t="s">
        <v>3746</v>
      </c>
      <c r="R7600" s="19">
        <v>38.256</v>
      </c>
      <c r="S7600" s="17">
        <v>3</v>
      </c>
      <c r="T7600" s="20">
        <v>0.2</v>
      </c>
      <c r="U7600" s="19">
        <v>4.782</v>
      </c>
      <c r="V7600" s="20">
        <f t="shared" si="590"/>
        <v>0.125</v>
      </c>
      <c r="W7600" s="17">
        <f t="shared" si="591"/>
        <v>2014</v>
      </c>
      <c r="X7600" t="str">
        <f t="shared" si="592"/>
        <v>Sep-2014</v>
      </c>
      <c r="Y7600" s="17">
        <f t="shared" si="593"/>
        <v>5</v>
      </c>
      <c r="Z7600" t="str">
        <f t="shared" si="594"/>
        <v>11-20%</v>
      </c>
      <c r="AA7600" s="17">
        <f>IF(COUNTIF($B$2:B7600,B7600)=1,1,0)</f>
        <v>0</v>
      </c>
      <c r="AB7600" s="17">
        <f>IF(COUNTIF($F$2:F7600,F7600)=1,1,0)</f>
        <v>0</v>
      </c>
    </row>
    <row r="7601" spans="1:28" x14ac:dyDescent="0.2">
      <c r="A7601" s="17">
        <v>7600</v>
      </c>
      <c r="B7601" t="s">
        <v>9589</v>
      </c>
      <c r="C7601" s="18">
        <v>41899</v>
      </c>
      <c r="D7601" s="18">
        <v>41904</v>
      </c>
      <c r="E7601" t="s">
        <v>77</v>
      </c>
      <c r="F7601" t="s">
        <v>2930</v>
      </c>
      <c r="G7601" t="s">
        <v>2931</v>
      </c>
      <c r="H7601" t="s">
        <v>53</v>
      </c>
      <c r="I7601" t="s">
        <v>54</v>
      </c>
      <c r="J7601" t="s">
        <v>345</v>
      </c>
      <c r="K7601" t="s">
        <v>447</v>
      </c>
      <c r="L7601">
        <v>97477</v>
      </c>
      <c r="M7601" t="s">
        <v>71</v>
      </c>
      <c r="N7601" t="s">
        <v>7094</v>
      </c>
      <c r="O7601" t="s">
        <v>73</v>
      </c>
      <c r="P7601" t="s">
        <v>117</v>
      </c>
      <c r="Q7601" t="s">
        <v>7095</v>
      </c>
      <c r="R7601" s="19">
        <v>40.24</v>
      </c>
      <c r="S7601" s="17">
        <v>5</v>
      </c>
      <c r="T7601" s="20">
        <v>0.2</v>
      </c>
      <c r="U7601" s="19">
        <v>13.077999999999999</v>
      </c>
      <c r="V7601" s="20">
        <f t="shared" si="590"/>
        <v>0.32499999999999996</v>
      </c>
      <c r="W7601" s="17">
        <f t="shared" si="591"/>
        <v>2014</v>
      </c>
      <c r="X7601" t="str">
        <f t="shared" si="592"/>
        <v>Sep-2014</v>
      </c>
      <c r="Y7601" s="17">
        <f t="shared" si="593"/>
        <v>5</v>
      </c>
      <c r="Z7601" t="str">
        <f t="shared" si="594"/>
        <v>11-20%</v>
      </c>
      <c r="AA7601" s="17">
        <f>IF(COUNTIF($B$2:B7601,B7601)=1,1,0)</f>
        <v>0</v>
      </c>
      <c r="AB7601" s="17">
        <f>IF(COUNTIF($F$2:F7601,F7601)=1,1,0)</f>
        <v>0</v>
      </c>
    </row>
    <row r="7602" spans="1:28" x14ac:dyDescent="0.2">
      <c r="A7602" s="17">
        <v>7601</v>
      </c>
      <c r="B7602" t="s">
        <v>9589</v>
      </c>
      <c r="C7602" s="18">
        <v>41899</v>
      </c>
      <c r="D7602" s="18">
        <v>41904</v>
      </c>
      <c r="E7602" t="s">
        <v>77</v>
      </c>
      <c r="F7602" t="s">
        <v>2930</v>
      </c>
      <c r="G7602" t="s">
        <v>2931</v>
      </c>
      <c r="H7602" t="s">
        <v>53</v>
      </c>
      <c r="I7602" t="s">
        <v>54</v>
      </c>
      <c r="J7602" t="s">
        <v>345</v>
      </c>
      <c r="K7602" t="s">
        <v>447</v>
      </c>
      <c r="L7602">
        <v>97477</v>
      </c>
      <c r="M7602" t="s">
        <v>71</v>
      </c>
      <c r="N7602" t="s">
        <v>9590</v>
      </c>
      <c r="O7602" t="s">
        <v>98</v>
      </c>
      <c r="P7602" t="s">
        <v>711</v>
      </c>
      <c r="Q7602" t="s">
        <v>9591</v>
      </c>
      <c r="R7602" s="19">
        <v>29.925000000000001</v>
      </c>
      <c r="S7602" s="17">
        <v>5</v>
      </c>
      <c r="T7602" s="20">
        <v>0.7</v>
      </c>
      <c r="U7602" s="19">
        <v>-21.945</v>
      </c>
      <c r="V7602" s="20">
        <f t="shared" si="590"/>
        <v>-0.73333333333333328</v>
      </c>
      <c r="W7602" s="17">
        <f t="shared" si="591"/>
        <v>2014</v>
      </c>
      <c r="X7602" t="str">
        <f t="shared" si="592"/>
        <v>Sep-2014</v>
      </c>
      <c r="Y7602" s="17">
        <f t="shared" si="593"/>
        <v>5</v>
      </c>
      <c r="Z7602" t="str">
        <f t="shared" si="594"/>
        <v>Over 50%</v>
      </c>
      <c r="AA7602" s="17">
        <f>IF(COUNTIF($B$2:B7602,B7602)=1,1,0)</f>
        <v>0</v>
      </c>
      <c r="AB7602" s="17">
        <f>IF(COUNTIF($F$2:F7602,F7602)=1,1,0)</f>
        <v>0</v>
      </c>
    </row>
    <row r="7603" spans="1:28" x14ac:dyDescent="0.2">
      <c r="A7603" s="17">
        <v>7602</v>
      </c>
      <c r="B7603" t="s">
        <v>9589</v>
      </c>
      <c r="C7603" s="18">
        <v>41899</v>
      </c>
      <c r="D7603" s="18">
        <v>41904</v>
      </c>
      <c r="E7603" t="s">
        <v>77</v>
      </c>
      <c r="F7603" t="s">
        <v>2930</v>
      </c>
      <c r="G7603" t="s">
        <v>2931</v>
      </c>
      <c r="H7603" t="s">
        <v>53</v>
      </c>
      <c r="I7603" t="s">
        <v>54</v>
      </c>
      <c r="J7603" t="s">
        <v>345</v>
      </c>
      <c r="K7603" t="s">
        <v>447</v>
      </c>
      <c r="L7603">
        <v>97477</v>
      </c>
      <c r="M7603" t="s">
        <v>71</v>
      </c>
      <c r="N7603" t="s">
        <v>1352</v>
      </c>
      <c r="O7603" t="s">
        <v>73</v>
      </c>
      <c r="P7603" t="s">
        <v>117</v>
      </c>
      <c r="Q7603" t="s">
        <v>1353</v>
      </c>
      <c r="R7603" s="19">
        <v>148.70400000000001</v>
      </c>
      <c r="S7603" s="17">
        <v>6</v>
      </c>
      <c r="T7603" s="20">
        <v>0.2</v>
      </c>
      <c r="U7603" s="19">
        <v>46.47</v>
      </c>
      <c r="V7603" s="20">
        <f t="shared" si="590"/>
        <v>0.3125</v>
      </c>
      <c r="W7603" s="17">
        <f t="shared" si="591"/>
        <v>2014</v>
      </c>
      <c r="X7603" t="str">
        <f t="shared" si="592"/>
        <v>Sep-2014</v>
      </c>
      <c r="Y7603" s="17">
        <f t="shared" si="593"/>
        <v>5</v>
      </c>
      <c r="Z7603" t="str">
        <f t="shared" si="594"/>
        <v>11-20%</v>
      </c>
      <c r="AA7603" s="17">
        <f>IF(COUNTIF($B$2:B7603,B7603)=1,1,0)</f>
        <v>0</v>
      </c>
      <c r="AB7603" s="17">
        <f>IF(COUNTIF($F$2:F7603,F7603)=1,1,0)</f>
        <v>0</v>
      </c>
    </row>
    <row r="7604" spans="1:28" x14ac:dyDescent="0.2">
      <c r="A7604" s="17">
        <v>7603</v>
      </c>
      <c r="B7604" t="s">
        <v>9589</v>
      </c>
      <c r="C7604" s="18">
        <v>41899</v>
      </c>
      <c r="D7604" s="18">
        <v>41904</v>
      </c>
      <c r="E7604" t="s">
        <v>77</v>
      </c>
      <c r="F7604" t="s">
        <v>2930</v>
      </c>
      <c r="G7604" t="s">
        <v>2931</v>
      </c>
      <c r="H7604" t="s">
        <v>53</v>
      </c>
      <c r="I7604" t="s">
        <v>54</v>
      </c>
      <c r="J7604" t="s">
        <v>345</v>
      </c>
      <c r="K7604" t="s">
        <v>447</v>
      </c>
      <c r="L7604">
        <v>97477</v>
      </c>
      <c r="M7604" t="s">
        <v>71</v>
      </c>
      <c r="N7604" t="s">
        <v>319</v>
      </c>
      <c r="O7604" t="s">
        <v>98</v>
      </c>
      <c r="P7604" t="s">
        <v>188</v>
      </c>
      <c r="Q7604" t="s">
        <v>320</v>
      </c>
      <c r="R7604" s="19">
        <v>55.92</v>
      </c>
      <c r="S7604" s="17">
        <v>10</v>
      </c>
      <c r="T7604" s="20">
        <v>0.2</v>
      </c>
      <c r="U7604" s="19">
        <v>16.776</v>
      </c>
      <c r="V7604" s="20">
        <f t="shared" si="590"/>
        <v>0.3</v>
      </c>
      <c r="W7604" s="17">
        <f t="shared" si="591"/>
        <v>2014</v>
      </c>
      <c r="X7604" t="str">
        <f t="shared" si="592"/>
        <v>Sep-2014</v>
      </c>
      <c r="Y7604" s="17">
        <f t="shared" si="593"/>
        <v>5</v>
      </c>
      <c r="Z7604" t="str">
        <f t="shared" si="594"/>
        <v>11-20%</v>
      </c>
      <c r="AA7604" s="17">
        <f>IF(COUNTIF($B$2:B7604,B7604)=1,1,0)</f>
        <v>0</v>
      </c>
      <c r="AB7604" s="17">
        <f>IF(COUNTIF($F$2:F7604,F7604)=1,1,0)</f>
        <v>0</v>
      </c>
    </row>
    <row r="7605" spans="1:28" x14ac:dyDescent="0.2">
      <c r="A7605" s="17">
        <v>7604</v>
      </c>
      <c r="B7605" t="s">
        <v>9592</v>
      </c>
      <c r="C7605" s="18">
        <v>42559</v>
      </c>
      <c r="D7605" s="18">
        <v>42563</v>
      </c>
      <c r="E7605" t="s">
        <v>77</v>
      </c>
      <c r="F7605" t="s">
        <v>8323</v>
      </c>
      <c r="G7605" t="s">
        <v>8324</v>
      </c>
      <c r="H7605" t="s">
        <v>68</v>
      </c>
      <c r="I7605" t="s">
        <v>54</v>
      </c>
      <c r="J7605" t="s">
        <v>3613</v>
      </c>
      <c r="K7605" t="s">
        <v>1430</v>
      </c>
      <c r="L7605">
        <v>2908</v>
      </c>
      <c r="M7605" t="s">
        <v>175</v>
      </c>
      <c r="N7605" t="s">
        <v>2890</v>
      </c>
      <c r="O7605" t="s">
        <v>73</v>
      </c>
      <c r="P7605" t="s">
        <v>117</v>
      </c>
      <c r="Q7605" t="s">
        <v>2891</v>
      </c>
      <c r="R7605" s="19">
        <v>12.96</v>
      </c>
      <c r="S7605" s="17">
        <v>2</v>
      </c>
      <c r="T7605" s="20">
        <v>0</v>
      </c>
      <c r="U7605" s="19">
        <v>6.2207999999999997</v>
      </c>
      <c r="V7605" s="20">
        <f t="shared" si="590"/>
        <v>0.47999999999999993</v>
      </c>
      <c r="W7605" s="17">
        <f t="shared" si="591"/>
        <v>2016</v>
      </c>
      <c r="X7605" t="str">
        <f t="shared" si="592"/>
        <v>Jul-2016</v>
      </c>
      <c r="Y7605" s="17">
        <f t="shared" si="593"/>
        <v>4</v>
      </c>
      <c r="Z7605" t="str">
        <f t="shared" si="594"/>
        <v>0% (No Discount)</v>
      </c>
      <c r="AA7605" s="17">
        <f>IF(COUNTIF($B$2:B7605,B7605)=1,1,0)</f>
        <v>1</v>
      </c>
      <c r="AB7605" s="17">
        <f>IF(COUNTIF($F$2:F7605,F7605)=1,1,0)</f>
        <v>0</v>
      </c>
    </row>
    <row r="7606" spans="1:28" x14ac:dyDescent="0.2">
      <c r="A7606" s="17">
        <v>7605</v>
      </c>
      <c r="B7606" t="s">
        <v>9593</v>
      </c>
      <c r="C7606" s="18">
        <v>42517</v>
      </c>
      <c r="D7606" s="18">
        <v>42521</v>
      </c>
      <c r="E7606" t="s">
        <v>77</v>
      </c>
      <c r="F7606" t="s">
        <v>5074</v>
      </c>
      <c r="G7606" t="s">
        <v>5075</v>
      </c>
      <c r="H7606" t="s">
        <v>53</v>
      </c>
      <c r="I7606" t="s">
        <v>54</v>
      </c>
      <c r="J7606" t="s">
        <v>330</v>
      </c>
      <c r="K7606" t="s">
        <v>238</v>
      </c>
      <c r="L7606">
        <v>60623</v>
      </c>
      <c r="M7606" t="s">
        <v>132</v>
      </c>
      <c r="N7606" t="s">
        <v>6296</v>
      </c>
      <c r="O7606" t="s">
        <v>59</v>
      </c>
      <c r="P7606" t="s">
        <v>92</v>
      </c>
      <c r="Q7606" t="s">
        <v>6297</v>
      </c>
      <c r="R7606" s="19">
        <v>25.175999999999998</v>
      </c>
      <c r="S7606" s="17">
        <v>3</v>
      </c>
      <c r="T7606" s="20">
        <v>0.6</v>
      </c>
      <c r="U7606" s="19">
        <v>-33.358199999999997</v>
      </c>
      <c r="V7606" s="20">
        <f t="shared" si="590"/>
        <v>-1.325</v>
      </c>
      <c r="W7606" s="17">
        <f t="shared" si="591"/>
        <v>2016</v>
      </c>
      <c r="X7606" t="str">
        <f t="shared" si="592"/>
        <v>May-2016</v>
      </c>
      <c r="Y7606" s="17">
        <f t="shared" si="593"/>
        <v>4</v>
      </c>
      <c r="Z7606" t="str">
        <f t="shared" si="594"/>
        <v>Over 50%</v>
      </c>
      <c r="AA7606" s="17">
        <f>IF(COUNTIF($B$2:B7606,B7606)=1,1,0)</f>
        <v>1</v>
      </c>
      <c r="AB7606" s="17">
        <f>IF(COUNTIF($F$2:F7606,F7606)=1,1,0)</f>
        <v>0</v>
      </c>
    </row>
    <row r="7607" spans="1:28" x14ac:dyDescent="0.2">
      <c r="A7607" s="17">
        <v>7606</v>
      </c>
      <c r="B7607" t="s">
        <v>9593</v>
      </c>
      <c r="C7607" s="18">
        <v>42517</v>
      </c>
      <c r="D7607" s="18">
        <v>42521</v>
      </c>
      <c r="E7607" t="s">
        <v>77</v>
      </c>
      <c r="F7607" t="s">
        <v>5074</v>
      </c>
      <c r="G7607" t="s">
        <v>5075</v>
      </c>
      <c r="H7607" t="s">
        <v>53</v>
      </c>
      <c r="I7607" t="s">
        <v>54</v>
      </c>
      <c r="J7607" t="s">
        <v>330</v>
      </c>
      <c r="K7607" t="s">
        <v>238</v>
      </c>
      <c r="L7607">
        <v>60623</v>
      </c>
      <c r="M7607" t="s">
        <v>132</v>
      </c>
      <c r="N7607" t="s">
        <v>3061</v>
      </c>
      <c r="O7607" t="s">
        <v>59</v>
      </c>
      <c r="P7607" t="s">
        <v>92</v>
      </c>
      <c r="Q7607" t="s">
        <v>3062</v>
      </c>
      <c r="R7607" s="19">
        <v>5.5839999999999996</v>
      </c>
      <c r="S7607" s="17">
        <v>2</v>
      </c>
      <c r="T7607" s="20">
        <v>0.6</v>
      </c>
      <c r="U7607" s="19">
        <v>-1.6752</v>
      </c>
      <c r="V7607" s="20">
        <f t="shared" si="590"/>
        <v>-0.30000000000000004</v>
      </c>
      <c r="W7607" s="17">
        <f t="shared" si="591"/>
        <v>2016</v>
      </c>
      <c r="X7607" t="str">
        <f t="shared" si="592"/>
        <v>May-2016</v>
      </c>
      <c r="Y7607" s="17">
        <f t="shared" si="593"/>
        <v>4</v>
      </c>
      <c r="Z7607" t="str">
        <f t="shared" si="594"/>
        <v>Over 50%</v>
      </c>
      <c r="AA7607" s="17">
        <f>IF(COUNTIF($B$2:B7607,B7607)=1,1,0)</f>
        <v>0</v>
      </c>
      <c r="AB7607" s="17">
        <f>IF(COUNTIF($F$2:F7607,F7607)=1,1,0)</f>
        <v>0</v>
      </c>
    </row>
    <row r="7608" spans="1:28" x14ac:dyDescent="0.2">
      <c r="A7608" s="17">
        <v>7607</v>
      </c>
      <c r="B7608" t="s">
        <v>9593</v>
      </c>
      <c r="C7608" s="18">
        <v>42517</v>
      </c>
      <c r="D7608" s="18">
        <v>42521</v>
      </c>
      <c r="E7608" t="s">
        <v>77</v>
      </c>
      <c r="F7608" t="s">
        <v>5074</v>
      </c>
      <c r="G7608" t="s">
        <v>5075</v>
      </c>
      <c r="H7608" t="s">
        <v>53</v>
      </c>
      <c r="I7608" t="s">
        <v>54</v>
      </c>
      <c r="J7608" t="s">
        <v>330</v>
      </c>
      <c r="K7608" t="s">
        <v>238</v>
      </c>
      <c r="L7608">
        <v>60623</v>
      </c>
      <c r="M7608" t="s">
        <v>132</v>
      </c>
      <c r="N7608" t="s">
        <v>2904</v>
      </c>
      <c r="O7608" t="s">
        <v>73</v>
      </c>
      <c r="P7608" t="s">
        <v>86</v>
      </c>
      <c r="Q7608" t="s">
        <v>2905</v>
      </c>
      <c r="R7608" s="19">
        <v>1297.3679999999999</v>
      </c>
      <c r="S7608" s="17">
        <v>9</v>
      </c>
      <c r="T7608" s="20">
        <v>0.2</v>
      </c>
      <c r="U7608" s="19">
        <v>97.302599999999998</v>
      </c>
      <c r="V7608" s="20">
        <f t="shared" si="590"/>
        <v>7.4999999999999997E-2</v>
      </c>
      <c r="W7608" s="17">
        <f t="shared" si="591"/>
        <v>2016</v>
      </c>
      <c r="X7608" t="str">
        <f t="shared" si="592"/>
        <v>May-2016</v>
      </c>
      <c r="Y7608" s="17">
        <f t="shared" si="593"/>
        <v>4</v>
      </c>
      <c r="Z7608" t="str">
        <f t="shared" si="594"/>
        <v>11-20%</v>
      </c>
      <c r="AA7608" s="17">
        <f>IF(COUNTIF($B$2:B7608,B7608)=1,1,0)</f>
        <v>0</v>
      </c>
      <c r="AB7608" s="17">
        <f>IF(COUNTIF($F$2:F7608,F7608)=1,1,0)</f>
        <v>0</v>
      </c>
    </row>
    <row r="7609" spans="1:28" x14ac:dyDescent="0.2">
      <c r="A7609" s="17">
        <v>7608</v>
      </c>
      <c r="B7609" t="s">
        <v>9594</v>
      </c>
      <c r="C7609" s="18">
        <v>43093</v>
      </c>
      <c r="D7609" s="18">
        <v>43096</v>
      </c>
      <c r="E7609" t="s">
        <v>215</v>
      </c>
      <c r="F7609" t="s">
        <v>4366</v>
      </c>
      <c r="G7609" t="s">
        <v>4367</v>
      </c>
      <c r="H7609" t="s">
        <v>53</v>
      </c>
      <c r="I7609" t="s">
        <v>54</v>
      </c>
      <c r="J7609" t="s">
        <v>844</v>
      </c>
      <c r="K7609" t="s">
        <v>131</v>
      </c>
      <c r="L7609">
        <v>75220</v>
      </c>
      <c r="M7609" t="s">
        <v>132</v>
      </c>
      <c r="N7609" t="s">
        <v>2149</v>
      </c>
      <c r="O7609" t="s">
        <v>73</v>
      </c>
      <c r="P7609" t="s">
        <v>86</v>
      </c>
      <c r="Q7609" t="s">
        <v>2150</v>
      </c>
      <c r="R7609" s="19">
        <v>264.32</v>
      </c>
      <c r="S7609" s="17">
        <v>2</v>
      </c>
      <c r="T7609" s="20">
        <v>0.2</v>
      </c>
      <c r="U7609" s="19">
        <v>19.824000000000002</v>
      </c>
      <c r="V7609" s="20">
        <f t="shared" si="590"/>
        <v>7.5000000000000011E-2</v>
      </c>
      <c r="W7609" s="17">
        <f t="shared" si="591"/>
        <v>2017</v>
      </c>
      <c r="X7609" t="str">
        <f t="shared" si="592"/>
        <v>Dec-2017</v>
      </c>
      <c r="Y7609" s="17">
        <f t="shared" si="593"/>
        <v>3</v>
      </c>
      <c r="Z7609" t="str">
        <f t="shared" si="594"/>
        <v>11-20%</v>
      </c>
      <c r="AA7609" s="17">
        <f>IF(COUNTIF($B$2:B7609,B7609)=1,1,0)</f>
        <v>1</v>
      </c>
      <c r="AB7609" s="17">
        <f>IF(COUNTIF($F$2:F7609,F7609)=1,1,0)</f>
        <v>0</v>
      </c>
    </row>
    <row r="7610" spans="1:28" x14ac:dyDescent="0.2">
      <c r="A7610" s="17">
        <v>7609</v>
      </c>
      <c r="B7610" t="s">
        <v>9595</v>
      </c>
      <c r="C7610" s="18">
        <v>42858</v>
      </c>
      <c r="D7610" s="18">
        <v>42862</v>
      </c>
      <c r="E7610" t="s">
        <v>77</v>
      </c>
      <c r="F7610" t="s">
        <v>1551</v>
      </c>
      <c r="G7610" t="s">
        <v>1552</v>
      </c>
      <c r="H7610" t="s">
        <v>53</v>
      </c>
      <c r="I7610" t="s">
        <v>54</v>
      </c>
      <c r="J7610" t="s">
        <v>154</v>
      </c>
      <c r="K7610" t="s">
        <v>70</v>
      </c>
      <c r="L7610">
        <v>94122</v>
      </c>
      <c r="M7610" t="s">
        <v>71</v>
      </c>
      <c r="N7610" t="s">
        <v>3086</v>
      </c>
      <c r="O7610" t="s">
        <v>73</v>
      </c>
      <c r="P7610" t="s">
        <v>117</v>
      </c>
      <c r="Q7610" t="s">
        <v>3087</v>
      </c>
      <c r="R7610" s="19">
        <v>25.92</v>
      </c>
      <c r="S7610" s="17">
        <v>4</v>
      </c>
      <c r="T7610" s="20">
        <v>0</v>
      </c>
      <c r="U7610" s="19">
        <v>12.441599999999999</v>
      </c>
      <c r="V7610" s="20">
        <f t="shared" si="590"/>
        <v>0.47999999999999993</v>
      </c>
      <c r="W7610" s="17">
        <f t="shared" si="591"/>
        <v>2017</v>
      </c>
      <c r="X7610" t="str">
        <f t="shared" si="592"/>
        <v>May-2017</v>
      </c>
      <c r="Y7610" s="17">
        <f t="shared" si="593"/>
        <v>4</v>
      </c>
      <c r="Z7610" t="str">
        <f t="shared" si="594"/>
        <v>0% (No Discount)</v>
      </c>
      <c r="AA7610" s="17">
        <f>IF(COUNTIF($B$2:B7610,B7610)=1,1,0)</f>
        <v>1</v>
      </c>
      <c r="AB7610" s="17">
        <f>IF(COUNTIF($F$2:F7610,F7610)=1,1,0)</f>
        <v>0</v>
      </c>
    </row>
    <row r="7611" spans="1:28" x14ac:dyDescent="0.2">
      <c r="A7611" s="17">
        <v>7610</v>
      </c>
      <c r="B7611" t="s">
        <v>9595</v>
      </c>
      <c r="C7611" s="18">
        <v>42858</v>
      </c>
      <c r="D7611" s="18">
        <v>42862</v>
      </c>
      <c r="E7611" t="s">
        <v>77</v>
      </c>
      <c r="F7611" t="s">
        <v>1551</v>
      </c>
      <c r="G7611" t="s">
        <v>1552</v>
      </c>
      <c r="H7611" t="s">
        <v>53</v>
      </c>
      <c r="I7611" t="s">
        <v>54</v>
      </c>
      <c r="J7611" t="s">
        <v>154</v>
      </c>
      <c r="K7611" t="s">
        <v>70</v>
      </c>
      <c r="L7611">
        <v>94122</v>
      </c>
      <c r="M7611" t="s">
        <v>71</v>
      </c>
      <c r="N7611" t="s">
        <v>1144</v>
      </c>
      <c r="O7611" t="s">
        <v>73</v>
      </c>
      <c r="P7611" t="s">
        <v>95</v>
      </c>
      <c r="Q7611" t="s">
        <v>1145</v>
      </c>
      <c r="R7611" s="19">
        <v>22.96</v>
      </c>
      <c r="S7611" s="17">
        <v>7</v>
      </c>
      <c r="T7611" s="20">
        <v>0</v>
      </c>
      <c r="U7611" s="19">
        <v>6.6584000000000003</v>
      </c>
      <c r="V7611" s="20">
        <f t="shared" si="590"/>
        <v>0.28999999999999998</v>
      </c>
      <c r="W7611" s="17">
        <f t="shared" si="591"/>
        <v>2017</v>
      </c>
      <c r="X7611" t="str">
        <f t="shared" si="592"/>
        <v>May-2017</v>
      </c>
      <c r="Y7611" s="17">
        <f t="shared" si="593"/>
        <v>4</v>
      </c>
      <c r="Z7611" t="str">
        <f t="shared" si="594"/>
        <v>0% (No Discount)</v>
      </c>
      <c r="AA7611" s="17">
        <f>IF(COUNTIF($B$2:B7611,B7611)=1,1,0)</f>
        <v>0</v>
      </c>
      <c r="AB7611" s="17">
        <f>IF(COUNTIF($F$2:F7611,F7611)=1,1,0)</f>
        <v>0</v>
      </c>
    </row>
    <row r="7612" spans="1:28" x14ac:dyDescent="0.2">
      <c r="A7612" s="17">
        <v>7611</v>
      </c>
      <c r="B7612" t="s">
        <v>9596</v>
      </c>
      <c r="C7612" s="18">
        <v>41692</v>
      </c>
      <c r="D7612" s="18">
        <v>41694</v>
      </c>
      <c r="E7612" t="s">
        <v>215</v>
      </c>
      <c r="F7612" t="s">
        <v>1706</v>
      </c>
      <c r="G7612" t="s">
        <v>1707</v>
      </c>
      <c r="H7612" t="s">
        <v>53</v>
      </c>
      <c r="I7612" t="s">
        <v>54</v>
      </c>
      <c r="J7612" t="s">
        <v>8002</v>
      </c>
      <c r="K7612" t="s">
        <v>70</v>
      </c>
      <c r="L7612">
        <v>92553</v>
      </c>
      <c r="M7612" t="s">
        <v>71</v>
      </c>
      <c r="N7612" t="s">
        <v>2306</v>
      </c>
      <c r="O7612" t="s">
        <v>73</v>
      </c>
      <c r="P7612" t="s">
        <v>117</v>
      </c>
      <c r="Q7612" t="s">
        <v>2307</v>
      </c>
      <c r="R7612" s="19">
        <v>19.440000000000001</v>
      </c>
      <c r="S7612" s="17">
        <v>3</v>
      </c>
      <c r="T7612" s="20">
        <v>0</v>
      </c>
      <c r="U7612" s="19">
        <v>9.3312000000000008</v>
      </c>
      <c r="V7612" s="20">
        <f t="shared" si="590"/>
        <v>0.48000000000000004</v>
      </c>
      <c r="W7612" s="17">
        <f t="shared" si="591"/>
        <v>2014</v>
      </c>
      <c r="X7612" t="str">
        <f t="shared" si="592"/>
        <v>Feb-2014</v>
      </c>
      <c r="Y7612" s="17">
        <f t="shared" si="593"/>
        <v>2</v>
      </c>
      <c r="Z7612" t="str">
        <f t="shared" si="594"/>
        <v>0% (No Discount)</v>
      </c>
      <c r="AA7612" s="17">
        <f>IF(COUNTIF($B$2:B7612,B7612)=1,1,0)</f>
        <v>1</v>
      </c>
      <c r="AB7612" s="17">
        <f>IF(COUNTIF($F$2:F7612,F7612)=1,1,0)</f>
        <v>0</v>
      </c>
    </row>
    <row r="7613" spans="1:28" x14ac:dyDescent="0.2">
      <c r="A7613" s="17">
        <v>7612</v>
      </c>
      <c r="B7613" t="s">
        <v>9597</v>
      </c>
      <c r="C7613" s="18">
        <v>42043</v>
      </c>
      <c r="D7613" s="18">
        <v>42046</v>
      </c>
      <c r="E7613" t="s">
        <v>215</v>
      </c>
      <c r="F7613" t="s">
        <v>89</v>
      </c>
      <c r="G7613" t="s">
        <v>90</v>
      </c>
      <c r="H7613" t="s">
        <v>53</v>
      </c>
      <c r="I7613" t="s">
        <v>54</v>
      </c>
      <c r="J7613" t="s">
        <v>9484</v>
      </c>
      <c r="K7613" t="s">
        <v>4566</v>
      </c>
      <c r="L7613">
        <v>67846</v>
      </c>
      <c r="M7613" t="s">
        <v>132</v>
      </c>
      <c r="N7613" t="s">
        <v>6109</v>
      </c>
      <c r="O7613" t="s">
        <v>73</v>
      </c>
      <c r="P7613" t="s">
        <v>117</v>
      </c>
      <c r="Q7613" t="s">
        <v>6110</v>
      </c>
      <c r="R7613" s="19">
        <v>9.5399999999999991</v>
      </c>
      <c r="S7613" s="17">
        <v>2</v>
      </c>
      <c r="T7613" s="20">
        <v>0</v>
      </c>
      <c r="U7613" s="19">
        <v>4.2930000000000001</v>
      </c>
      <c r="V7613" s="20">
        <f t="shared" si="590"/>
        <v>0.45000000000000007</v>
      </c>
      <c r="W7613" s="17">
        <f t="shared" si="591"/>
        <v>2015</v>
      </c>
      <c r="X7613" t="str">
        <f t="shared" si="592"/>
        <v>Feb-2015</v>
      </c>
      <c r="Y7613" s="17">
        <f t="shared" si="593"/>
        <v>3</v>
      </c>
      <c r="Z7613" t="str">
        <f t="shared" si="594"/>
        <v>0% (No Discount)</v>
      </c>
      <c r="AA7613" s="17">
        <f>IF(COUNTIF($B$2:B7613,B7613)=1,1,0)</f>
        <v>1</v>
      </c>
      <c r="AB7613" s="17">
        <f>IF(COUNTIF($F$2:F7613,F7613)=1,1,0)</f>
        <v>0</v>
      </c>
    </row>
    <row r="7614" spans="1:28" x14ac:dyDescent="0.2">
      <c r="A7614" s="17">
        <v>7613</v>
      </c>
      <c r="B7614" t="s">
        <v>9597</v>
      </c>
      <c r="C7614" s="18">
        <v>42043</v>
      </c>
      <c r="D7614" s="18">
        <v>42046</v>
      </c>
      <c r="E7614" t="s">
        <v>215</v>
      </c>
      <c r="F7614" t="s">
        <v>89</v>
      </c>
      <c r="G7614" t="s">
        <v>90</v>
      </c>
      <c r="H7614" t="s">
        <v>53</v>
      </c>
      <c r="I7614" t="s">
        <v>54</v>
      </c>
      <c r="J7614" t="s">
        <v>9484</v>
      </c>
      <c r="K7614" t="s">
        <v>4566</v>
      </c>
      <c r="L7614">
        <v>67846</v>
      </c>
      <c r="M7614" t="s">
        <v>132</v>
      </c>
      <c r="N7614" t="s">
        <v>866</v>
      </c>
      <c r="O7614" t="s">
        <v>73</v>
      </c>
      <c r="P7614" t="s">
        <v>296</v>
      </c>
      <c r="Q7614" t="s">
        <v>867</v>
      </c>
      <c r="R7614" s="19">
        <v>5.81</v>
      </c>
      <c r="S7614" s="17">
        <v>1</v>
      </c>
      <c r="T7614" s="20">
        <v>0</v>
      </c>
      <c r="U7614" s="19">
        <v>1.8010999999999999</v>
      </c>
      <c r="V7614" s="20">
        <f t="shared" si="590"/>
        <v>0.31</v>
      </c>
      <c r="W7614" s="17">
        <f t="shared" si="591"/>
        <v>2015</v>
      </c>
      <c r="X7614" t="str">
        <f t="shared" si="592"/>
        <v>Feb-2015</v>
      </c>
      <c r="Y7614" s="17">
        <f t="shared" si="593"/>
        <v>3</v>
      </c>
      <c r="Z7614" t="str">
        <f t="shared" si="594"/>
        <v>0% (No Discount)</v>
      </c>
      <c r="AA7614" s="17">
        <f>IF(COUNTIF($B$2:B7614,B7614)=1,1,0)</f>
        <v>0</v>
      </c>
      <c r="AB7614" s="17">
        <f>IF(COUNTIF($F$2:F7614,F7614)=1,1,0)</f>
        <v>0</v>
      </c>
    </row>
    <row r="7615" spans="1:28" x14ac:dyDescent="0.2">
      <c r="A7615" s="17">
        <v>7614</v>
      </c>
      <c r="B7615" t="s">
        <v>9597</v>
      </c>
      <c r="C7615" s="18">
        <v>42043</v>
      </c>
      <c r="D7615" s="18">
        <v>42046</v>
      </c>
      <c r="E7615" t="s">
        <v>215</v>
      </c>
      <c r="F7615" t="s">
        <v>89</v>
      </c>
      <c r="G7615" t="s">
        <v>90</v>
      </c>
      <c r="H7615" t="s">
        <v>53</v>
      </c>
      <c r="I7615" t="s">
        <v>54</v>
      </c>
      <c r="J7615" t="s">
        <v>9484</v>
      </c>
      <c r="K7615" t="s">
        <v>4566</v>
      </c>
      <c r="L7615">
        <v>67846</v>
      </c>
      <c r="M7615" t="s">
        <v>132</v>
      </c>
      <c r="N7615" t="s">
        <v>599</v>
      </c>
      <c r="O7615" t="s">
        <v>73</v>
      </c>
      <c r="P7615" t="s">
        <v>95</v>
      </c>
      <c r="Q7615" t="s">
        <v>600</v>
      </c>
      <c r="R7615" s="19">
        <v>5.76</v>
      </c>
      <c r="S7615" s="17">
        <v>2</v>
      </c>
      <c r="T7615" s="20">
        <v>0</v>
      </c>
      <c r="U7615" s="19">
        <v>1.728</v>
      </c>
      <c r="V7615" s="20">
        <f t="shared" si="590"/>
        <v>0.3</v>
      </c>
      <c r="W7615" s="17">
        <f t="shared" si="591"/>
        <v>2015</v>
      </c>
      <c r="X7615" t="str">
        <f t="shared" si="592"/>
        <v>Feb-2015</v>
      </c>
      <c r="Y7615" s="17">
        <f t="shared" si="593"/>
        <v>3</v>
      </c>
      <c r="Z7615" t="str">
        <f t="shared" si="594"/>
        <v>0% (No Discount)</v>
      </c>
      <c r="AA7615" s="17">
        <f>IF(COUNTIF($B$2:B7615,B7615)=1,1,0)</f>
        <v>0</v>
      </c>
      <c r="AB7615" s="17">
        <f>IF(COUNTIF($F$2:F7615,F7615)=1,1,0)</f>
        <v>0</v>
      </c>
    </row>
    <row r="7616" spans="1:28" x14ac:dyDescent="0.2">
      <c r="A7616" s="17">
        <v>7615</v>
      </c>
      <c r="B7616" t="s">
        <v>9598</v>
      </c>
      <c r="C7616" s="18">
        <v>42240</v>
      </c>
      <c r="D7616" s="18">
        <v>42244</v>
      </c>
      <c r="E7616" t="s">
        <v>50</v>
      </c>
      <c r="F7616" t="s">
        <v>5558</v>
      </c>
      <c r="G7616" t="s">
        <v>5559</v>
      </c>
      <c r="H7616" t="s">
        <v>53</v>
      </c>
      <c r="I7616" t="s">
        <v>54</v>
      </c>
      <c r="J7616" t="s">
        <v>293</v>
      </c>
      <c r="K7616" t="s">
        <v>294</v>
      </c>
      <c r="L7616">
        <v>10035</v>
      </c>
      <c r="M7616" t="s">
        <v>175</v>
      </c>
      <c r="N7616" t="s">
        <v>2077</v>
      </c>
      <c r="O7616" t="s">
        <v>59</v>
      </c>
      <c r="P7616" t="s">
        <v>92</v>
      </c>
      <c r="Q7616" t="s">
        <v>2078</v>
      </c>
      <c r="R7616" s="19">
        <v>14.91</v>
      </c>
      <c r="S7616" s="17">
        <v>3</v>
      </c>
      <c r="T7616" s="20">
        <v>0</v>
      </c>
      <c r="U7616" s="19">
        <v>4.6220999999999997</v>
      </c>
      <c r="V7616" s="20">
        <f t="shared" si="590"/>
        <v>0.31</v>
      </c>
      <c r="W7616" s="17">
        <f t="shared" si="591"/>
        <v>2015</v>
      </c>
      <c r="X7616" t="str">
        <f t="shared" si="592"/>
        <v>Aug-2015</v>
      </c>
      <c r="Y7616" s="17">
        <f t="shared" si="593"/>
        <v>4</v>
      </c>
      <c r="Z7616" t="str">
        <f t="shared" si="594"/>
        <v>0% (No Discount)</v>
      </c>
      <c r="AA7616" s="17">
        <f>IF(COUNTIF($B$2:B7616,B7616)=1,1,0)</f>
        <v>1</v>
      </c>
      <c r="AB7616" s="17">
        <f>IF(COUNTIF($F$2:F7616,F7616)=1,1,0)</f>
        <v>0</v>
      </c>
    </row>
    <row r="7617" spans="1:28" x14ac:dyDescent="0.2">
      <c r="A7617" s="17">
        <v>7616</v>
      </c>
      <c r="B7617" t="s">
        <v>9599</v>
      </c>
      <c r="C7617" s="18">
        <v>41973</v>
      </c>
      <c r="D7617" s="18">
        <v>41977</v>
      </c>
      <c r="E7617" t="s">
        <v>77</v>
      </c>
      <c r="F7617" t="s">
        <v>5080</v>
      </c>
      <c r="G7617" t="s">
        <v>5081</v>
      </c>
      <c r="H7617" t="s">
        <v>68</v>
      </c>
      <c r="I7617" t="s">
        <v>54</v>
      </c>
      <c r="J7617" t="s">
        <v>6086</v>
      </c>
      <c r="K7617" t="s">
        <v>81</v>
      </c>
      <c r="L7617">
        <v>32839</v>
      </c>
      <c r="M7617" t="s">
        <v>57</v>
      </c>
      <c r="N7617" t="s">
        <v>7806</v>
      </c>
      <c r="O7617" t="s">
        <v>73</v>
      </c>
      <c r="P7617" t="s">
        <v>102</v>
      </c>
      <c r="Q7617" t="s">
        <v>7807</v>
      </c>
      <c r="R7617" s="19">
        <v>6.6420000000000003</v>
      </c>
      <c r="S7617" s="17">
        <v>9</v>
      </c>
      <c r="T7617" s="20">
        <v>0.7</v>
      </c>
      <c r="U7617" s="19">
        <v>-4.4279999999999999</v>
      </c>
      <c r="V7617" s="20">
        <f t="shared" si="590"/>
        <v>-0.66666666666666663</v>
      </c>
      <c r="W7617" s="17">
        <f t="shared" si="591"/>
        <v>2014</v>
      </c>
      <c r="X7617" t="str">
        <f t="shared" si="592"/>
        <v>Nov-2014</v>
      </c>
      <c r="Y7617" s="17">
        <f t="shared" si="593"/>
        <v>4</v>
      </c>
      <c r="Z7617" t="str">
        <f t="shared" si="594"/>
        <v>Over 50%</v>
      </c>
      <c r="AA7617" s="17">
        <f>IF(COUNTIF($B$2:B7617,B7617)=1,1,0)</f>
        <v>1</v>
      </c>
      <c r="AB7617" s="17">
        <f>IF(COUNTIF($F$2:F7617,F7617)=1,1,0)</f>
        <v>0</v>
      </c>
    </row>
    <row r="7618" spans="1:28" x14ac:dyDescent="0.2">
      <c r="A7618" s="17">
        <v>7617</v>
      </c>
      <c r="B7618" t="s">
        <v>9600</v>
      </c>
      <c r="C7618" s="18">
        <v>42714</v>
      </c>
      <c r="D7618" s="18">
        <v>42720</v>
      </c>
      <c r="E7618" t="s">
        <v>77</v>
      </c>
      <c r="F7618" t="s">
        <v>5712</v>
      </c>
      <c r="G7618" t="s">
        <v>5713</v>
      </c>
      <c r="H7618" t="s">
        <v>53</v>
      </c>
      <c r="I7618" t="s">
        <v>54</v>
      </c>
      <c r="J7618" t="s">
        <v>4139</v>
      </c>
      <c r="K7618" t="s">
        <v>294</v>
      </c>
      <c r="L7618">
        <v>13601</v>
      </c>
      <c r="M7618" t="s">
        <v>175</v>
      </c>
      <c r="N7618" t="s">
        <v>5274</v>
      </c>
      <c r="O7618" t="s">
        <v>73</v>
      </c>
      <c r="P7618" t="s">
        <v>117</v>
      </c>
      <c r="Q7618" t="s">
        <v>5275</v>
      </c>
      <c r="R7618" s="19">
        <v>18.54</v>
      </c>
      <c r="S7618" s="17">
        <v>2</v>
      </c>
      <c r="T7618" s="20">
        <v>0</v>
      </c>
      <c r="U7618" s="19">
        <v>8.7138000000000009</v>
      </c>
      <c r="V7618" s="20">
        <f t="shared" ref="V7618:V7681" si="595">IFERROR(U7618/R7618,0)</f>
        <v>0.47000000000000008</v>
      </c>
      <c r="W7618" s="17">
        <f t="shared" ref="W7618:W7681" si="596">YEAR(C7618)</f>
        <v>2016</v>
      </c>
      <c r="X7618" t="str">
        <f t="shared" ref="X7618:X7681" si="597">TEXT(C7618,"mmm-yyyy")</f>
        <v>Dec-2016</v>
      </c>
      <c r="Y7618" s="17">
        <f t="shared" ref="Y7618:Y7681" si="598">D7618-C7618</f>
        <v>6</v>
      </c>
      <c r="Z7618" t="str">
        <f t="shared" ref="Z7618:Z7681" si="599">IF(T7618=0,"0% (No Discount)",IF(T7618&lt;=0.1,"1-10%",IF(T7618&lt;=0.2,"11-20%",IF(T7618&lt;=0.3,"21-30%",IF(T7618&lt;=0.4,"31-40%",IF(T7618&lt;=0.5,"41-50%","Over 50%"))))))</f>
        <v>0% (No Discount)</v>
      </c>
      <c r="AA7618" s="17">
        <f>IF(COUNTIF($B$2:B7618,B7618)=1,1,0)</f>
        <v>1</v>
      </c>
      <c r="AB7618" s="17">
        <f>IF(COUNTIF($F$2:F7618,F7618)=1,1,0)</f>
        <v>0</v>
      </c>
    </row>
    <row r="7619" spans="1:28" x14ac:dyDescent="0.2">
      <c r="A7619" s="17">
        <v>7618</v>
      </c>
      <c r="B7619" t="s">
        <v>9600</v>
      </c>
      <c r="C7619" s="18">
        <v>42714</v>
      </c>
      <c r="D7619" s="18">
        <v>42720</v>
      </c>
      <c r="E7619" t="s">
        <v>77</v>
      </c>
      <c r="F7619" t="s">
        <v>5712</v>
      </c>
      <c r="G7619" t="s">
        <v>5713</v>
      </c>
      <c r="H7619" t="s">
        <v>53</v>
      </c>
      <c r="I7619" t="s">
        <v>54</v>
      </c>
      <c r="J7619" t="s">
        <v>4139</v>
      </c>
      <c r="K7619" t="s">
        <v>294</v>
      </c>
      <c r="L7619">
        <v>13601</v>
      </c>
      <c r="M7619" t="s">
        <v>175</v>
      </c>
      <c r="N7619" t="s">
        <v>124</v>
      </c>
      <c r="O7619" t="s">
        <v>73</v>
      </c>
      <c r="P7619" t="s">
        <v>102</v>
      </c>
      <c r="Q7619" t="s">
        <v>125</v>
      </c>
      <c r="R7619" s="19">
        <v>679.96</v>
      </c>
      <c r="S7619" s="17">
        <v>5</v>
      </c>
      <c r="T7619" s="20">
        <v>0.2</v>
      </c>
      <c r="U7619" s="19">
        <v>220.98699999999999</v>
      </c>
      <c r="V7619" s="20">
        <f t="shared" si="595"/>
        <v>0.32499999999999996</v>
      </c>
      <c r="W7619" s="17">
        <f t="shared" si="596"/>
        <v>2016</v>
      </c>
      <c r="X7619" t="str">
        <f t="shared" si="597"/>
        <v>Dec-2016</v>
      </c>
      <c r="Y7619" s="17">
        <f t="shared" si="598"/>
        <v>6</v>
      </c>
      <c r="Z7619" t="str">
        <f t="shared" si="599"/>
        <v>11-20%</v>
      </c>
      <c r="AA7619" s="17">
        <f>IF(COUNTIF($B$2:B7619,B7619)=1,1,0)</f>
        <v>0</v>
      </c>
      <c r="AB7619" s="17">
        <f>IF(COUNTIF($F$2:F7619,F7619)=1,1,0)</f>
        <v>0</v>
      </c>
    </row>
    <row r="7620" spans="1:28" x14ac:dyDescent="0.2">
      <c r="A7620" s="17">
        <v>7619</v>
      </c>
      <c r="B7620" t="s">
        <v>9601</v>
      </c>
      <c r="C7620" s="18">
        <v>43035</v>
      </c>
      <c r="D7620" s="18">
        <v>43037</v>
      </c>
      <c r="E7620" t="s">
        <v>215</v>
      </c>
      <c r="F7620" t="s">
        <v>4122</v>
      </c>
      <c r="G7620" t="s">
        <v>4123</v>
      </c>
      <c r="H7620" t="s">
        <v>68</v>
      </c>
      <c r="I7620" t="s">
        <v>54</v>
      </c>
      <c r="J7620" t="s">
        <v>69</v>
      </c>
      <c r="K7620" t="s">
        <v>70</v>
      </c>
      <c r="L7620">
        <v>90032</v>
      </c>
      <c r="M7620" t="s">
        <v>71</v>
      </c>
      <c r="N7620" t="s">
        <v>107</v>
      </c>
      <c r="O7620" t="s">
        <v>59</v>
      </c>
      <c r="P7620" t="s">
        <v>83</v>
      </c>
      <c r="Q7620" t="s">
        <v>108</v>
      </c>
      <c r="R7620" s="19">
        <v>189.57599999999999</v>
      </c>
      <c r="S7620" s="17">
        <v>1</v>
      </c>
      <c r="T7620" s="20">
        <v>0.2</v>
      </c>
      <c r="U7620" s="19">
        <v>9.4787999999999997</v>
      </c>
      <c r="V7620" s="20">
        <f t="shared" si="595"/>
        <v>0.05</v>
      </c>
      <c r="W7620" s="17">
        <f t="shared" si="596"/>
        <v>2017</v>
      </c>
      <c r="X7620" t="str">
        <f t="shared" si="597"/>
        <v>Oct-2017</v>
      </c>
      <c r="Y7620" s="17">
        <f t="shared" si="598"/>
        <v>2</v>
      </c>
      <c r="Z7620" t="str">
        <f t="shared" si="599"/>
        <v>11-20%</v>
      </c>
      <c r="AA7620" s="17">
        <f>IF(COUNTIF($B$2:B7620,B7620)=1,1,0)</f>
        <v>1</v>
      </c>
      <c r="AB7620" s="17">
        <f>IF(COUNTIF($F$2:F7620,F7620)=1,1,0)</f>
        <v>0</v>
      </c>
    </row>
    <row r="7621" spans="1:28" x14ac:dyDescent="0.2">
      <c r="A7621" s="17">
        <v>7620</v>
      </c>
      <c r="B7621" t="s">
        <v>9601</v>
      </c>
      <c r="C7621" s="18">
        <v>43035</v>
      </c>
      <c r="D7621" s="18">
        <v>43037</v>
      </c>
      <c r="E7621" t="s">
        <v>215</v>
      </c>
      <c r="F7621" t="s">
        <v>4122</v>
      </c>
      <c r="G7621" t="s">
        <v>4123</v>
      </c>
      <c r="H7621" t="s">
        <v>68</v>
      </c>
      <c r="I7621" t="s">
        <v>54</v>
      </c>
      <c r="J7621" t="s">
        <v>69</v>
      </c>
      <c r="K7621" t="s">
        <v>70</v>
      </c>
      <c r="L7621">
        <v>90032</v>
      </c>
      <c r="M7621" t="s">
        <v>71</v>
      </c>
      <c r="N7621" t="s">
        <v>8554</v>
      </c>
      <c r="O7621" t="s">
        <v>98</v>
      </c>
      <c r="P7621" t="s">
        <v>99</v>
      </c>
      <c r="Q7621" t="s">
        <v>8555</v>
      </c>
      <c r="R7621" s="19">
        <v>71.959999999999994</v>
      </c>
      <c r="S7621" s="17">
        <v>5</v>
      </c>
      <c r="T7621" s="20">
        <v>0.2</v>
      </c>
      <c r="U7621" s="19">
        <v>7.1959999999999997</v>
      </c>
      <c r="V7621" s="20">
        <f t="shared" si="595"/>
        <v>0.1</v>
      </c>
      <c r="W7621" s="17">
        <f t="shared" si="596"/>
        <v>2017</v>
      </c>
      <c r="X7621" t="str">
        <f t="shared" si="597"/>
        <v>Oct-2017</v>
      </c>
      <c r="Y7621" s="17">
        <f t="shared" si="598"/>
        <v>2</v>
      </c>
      <c r="Z7621" t="str">
        <f t="shared" si="599"/>
        <v>11-20%</v>
      </c>
      <c r="AA7621" s="17">
        <f>IF(COUNTIF($B$2:B7621,B7621)=1,1,0)</f>
        <v>0</v>
      </c>
      <c r="AB7621" s="17">
        <f>IF(COUNTIF($F$2:F7621,F7621)=1,1,0)</f>
        <v>0</v>
      </c>
    </row>
    <row r="7622" spans="1:28" x14ac:dyDescent="0.2">
      <c r="A7622" s="17">
        <v>7621</v>
      </c>
      <c r="B7622" t="s">
        <v>9602</v>
      </c>
      <c r="C7622" s="18">
        <v>41968</v>
      </c>
      <c r="D7622" s="18">
        <v>41972</v>
      </c>
      <c r="E7622" t="s">
        <v>77</v>
      </c>
      <c r="F7622" t="s">
        <v>5117</v>
      </c>
      <c r="G7622" t="s">
        <v>5118</v>
      </c>
      <c r="H7622" t="s">
        <v>53</v>
      </c>
      <c r="I7622" t="s">
        <v>54</v>
      </c>
      <c r="J7622" t="s">
        <v>69</v>
      </c>
      <c r="K7622" t="s">
        <v>70</v>
      </c>
      <c r="L7622">
        <v>90004</v>
      </c>
      <c r="M7622" t="s">
        <v>71</v>
      </c>
      <c r="N7622" t="s">
        <v>992</v>
      </c>
      <c r="O7622" t="s">
        <v>98</v>
      </c>
      <c r="P7622" t="s">
        <v>99</v>
      </c>
      <c r="Q7622" t="s">
        <v>993</v>
      </c>
      <c r="R7622" s="19">
        <v>539.91999999999996</v>
      </c>
      <c r="S7622" s="17">
        <v>5</v>
      </c>
      <c r="T7622" s="20">
        <v>0.2</v>
      </c>
      <c r="U7622" s="19">
        <v>47.243000000000002</v>
      </c>
      <c r="V7622" s="20">
        <f t="shared" si="595"/>
        <v>8.7500000000000008E-2</v>
      </c>
      <c r="W7622" s="17">
        <f t="shared" si="596"/>
        <v>2014</v>
      </c>
      <c r="X7622" t="str">
        <f t="shared" si="597"/>
        <v>Nov-2014</v>
      </c>
      <c r="Y7622" s="17">
        <f t="shared" si="598"/>
        <v>4</v>
      </c>
      <c r="Z7622" t="str">
        <f t="shared" si="599"/>
        <v>11-20%</v>
      </c>
      <c r="AA7622" s="17">
        <f>IF(COUNTIF($B$2:B7622,B7622)=1,1,0)</f>
        <v>1</v>
      </c>
      <c r="AB7622" s="17">
        <f>IF(COUNTIF($F$2:F7622,F7622)=1,1,0)</f>
        <v>0</v>
      </c>
    </row>
    <row r="7623" spans="1:28" x14ac:dyDescent="0.2">
      <c r="A7623" s="17">
        <v>7622</v>
      </c>
      <c r="B7623" t="s">
        <v>9602</v>
      </c>
      <c r="C7623" s="18">
        <v>41968</v>
      </c>
      <c r="D7623" s="18">
        <v>41972</v>
      </c>
      <c r="E7623" t="s">
        <v>77</v>
      </c>
      <c r="F7623" t="s">
        <v>5117</v>
      </c>
      <c r="G7623" t="s">
        <v>5118</v>
      </c>
      <c r="H7623" t="s">
        <v>53</v>
      </c>
      <c r="I7623" t="s">
        <v>54</v>
      </c>
      <c r="J7623" t="s">
        <v>69</v>
      </c>
      <c r="K7623" t="s">
        <v>70</v>
      </c>
      <c r="L7623">
        <v>90004</v>
      </c>
      <c r="M7623" t="s">
        <v>71</v>
      </c>
      <c r="N7623" t="s">
        <v>2488</v>
      </c>
      <c r="O7623" t="s">
        <v>59</v>
      </c>
      <c r="P7623" t="s">
        <v>63</v>
      </c>
      <c r="Q7623" t="s">
        <v>2489</v>
      </c>
      <c r="R7623" s="19">
        <v>725.34400000000005</v>
      </c>
      <c r="S7623" s="17">
        <v>4</v>
      </c>
      <c r="T7623" s="20">
        <v>0.2</v>
      </c>
      <c r="U7623" s="19">
        <v>54.400799999999997</v>
      </c>
      <c r="V7623" s="20">
        <f t="shared" si="595"/>
        <v>7.4999999999999983E-2</v>
      </c>
      <c r="W7623" s="17">
        <f t="shared" si="596"/>
        <v>2014</v>
      </c>
      <c r="X7623" t="str">
        <f t="shared" si="597"/>
        <v>Nov-2014</v>
      </c>
      <c r="Y7623" s="17">
        <f t="shared" si="598"/>
        <v>4</v>
      </c>
      <c r="Z7623" t="str">
        <f t="shared" si="599"/>
        <v>11-20%</v>
      </c>
      <c r="AA7623" s="17">
        <f>IF(COUNTIF($B$2:B7623,B7623)=1,1,0)</f>
        <v>0</v>
      </c>
      <c r="AB7623" s="17">
        <f>IF(COUNTIF($F$2:F7623,F7623)=1,1,0)</f>
        <v>0</v>
      </c>
    </row>
    <row r="7624" spans="1:28" x14ac:dyDescent="0.2">
      <c r="A7624" s="17">
        <v>7623</v>
      </c>
      <c r="B7624" t="s">
        <v>9602</v>
      </c>
      <c r="C7624" s="18">
        <v>41968</v>
      </c>
      <c r="D7624" s="18">
        <v>41972</v>
      </c>
      <c r="E7624" t="s">
        <v>77</v>
      </c>
      <c r="F7624" t="s">
        <v>5117</v>
      </c>
      <c r="G7624" t="s">
        <v>5118</v>
      </c>
      <c r="H7624" t="s">
        <v>53</v>
      </c>
      <c r="I7624" t="s">
        <v>54</v>
      </c>
      <c r="J7624" t="s">
        <v>69</v>
      </c>
      <c r="K7624" t="s">
        <v>70</v>
      </c>
      <c r="L7624">
        <v>90004</v>
      </c>
      <c r="M7624" t="s">
        <v>71</v>
      </c>
      <c r="N7624" t="s">
        <v>9538</v>
      </c>
      <c r="O7624" t="s">
        <v>73</v>
      </c>
      <c r="P7624" t="s">
        <v>95</v>
      </c>
      <c r="Q7624" t="s">
        <v>3070</v>
      </c>
      <c r="R7624" s="19">
        <v>7.44</v>
      </c>
      <c r="S7624" s="17">
        <v>3</v>
      </c>
      <c r="T7624" s="20">
        <v>0</v>
      </c>
      <c r="U7624" s="19">
        <v>2.6040000000000001</v>
      </c>
      <c r="V7624" s="20">
        <f t="shared" si="595"/>
        <v>0.35</v>
      </c>
      <c r="W7624" s="17">
        <f t="shared" si="596"/>
        <v>2014</v>
      </c>
      <c r="X7624" t="str">
        <f t="shared" si="597"/>
        <v>Nov-2014</v>
      </c>
      <c r="Y7624" s="17">
        <f t="shared" si="598"/>
        <v>4</v>
      </c>
      <c r="Z7624" t="str">
        <f t="shared" si="599"/>
        <v>0% (No Discount)</v>
      </c>
      <c r="AA7624" s="17">
        <f>IF(COUNTIF($B$2:B7624,B7624)=1,1,0)</f>
        <v>0</v>
      </c>
      <c r="AB7624" s="17">
        <f>IF(COUNTIF($F$2:F7624,F7624)=1,1,0)</f>
        <v>0</v>
      </c>
    </row>
    <row r="7625" spans="1:28" x14ac:dyDescent="0.2">
      <c r="A7625" s="17">
        <v>7624</v>
      </c>
      <c r="B7625" t="s">
        <v>9603</v>
      </c>
      <c r="C7625" s="18">
        <v>41834</v>
      </c>
      <c r="D7625" s="18">
        <v>41840</v>
      </c>
      <c r="E7625" t="s">
        <v>77</v>
      </c>
      <c r="F7625" t="s">
        <v>8961</v>
      </c>
      <c r="G7625" t="s">
        <v>8962</v>
      </c>
      <c r="H7625" t="s">
        <v>129</v>
      </c>
      <c r="I7625" t="s">
        <v>54</v>
      </c>
      <c r="J7625" t="s">
        <v>634</v>
      </c>
      <c r="K7625" t="s">
        <v>272</v>
      </c>
      <c r="L7625">
        <v>19711</v>
      </c>
      <c r="M7625" t="s">
        <v>175</v>
      </c>
      <c r="N7625" t="s">
        <v>2545</v>
      </c>
      <c r="O7625" t="s">
        <v>73</v>
      </c>
      <c r="P7625" t="s">
        <v>105</v>
      </c>
      <c r="Q7625" t="s">
        <v>2546</v>
      </c>
      <c r="R7625" s="19">
        <v>39.479999999999997</v>
      </c>
      <c r="S7625" s="17">
        <v>1</v>
      </c>
      <c r="T7625" s="20">
        <v>0</v>
      </c>
      <c r="U7625" s="19">
        <v>11.054399999999999</v>
      </c>
      <c r="V7625" s="20">
        <f t="shared" si="595"/>
        <v>0.28000000000000003</v>
      </c>
      <c r="W7625" s="17">
        <f t="shared" si="596"/>
        <v>2014</v>
      </c>
      <c r="X7625" t="str">
        <f t="shared" si="597"/>
        <v>Jul-2014</v>
      </c>
      <c r="Y7625" s="17">
        <f t="shared" si="598"/>
        <v>6</v>
      </c>
      <c r="Z7625" t="str">
        <f t="shared" si="599"/>
        <v>0% (No Discount)</v>
      </c>
      <c r="AA7625" s="17">
        <f>IF(COUNTIF($B$2:B7625,B7625)=1,1,0)</f>
        <v>1</v>
      </c>
      <c r="AB7625" s="17">
        <f>IF(COUNTIF($F$2:F7625,F7625)=1,1,0)</f>
        <v>0</v>
      </c>
    </row>
    <row r="7626" spans="1:28" x14ac:dyDescent="0.2">
      <c r="A7626" s="17">
        <v>7625</v>
      </c>
      <c r="B7626" t="s">
        <v>9604</v>
      </c>
      <c r="C7626" s="18">
        <v>42147</v>
      </c>
      <c r="D7626" s="18">
        <v>42151</v>
      </c>
      <c r="E7626" t="s">
        <v>50</v>
      </c>
      <c r="F7626" t="s">
        <v>1192</v>
      </c>
      <c r="G7626" t="s">
        <v>1193</v>
      </c>
      <c r="H7626" t="s">
        <v>129</v>
      </c>
      <c r="I7626" t="s">
        <v>54</v>
      </c>
      <c r="J7626" t="s">
        <v>909</v>
      </c>
      <c r="K7626" t="s">
        <v>265</v>
      </c>
      <c r="L7626">
        <v>48234</v>
      </c>
      <c r="M7626" t="s">
        <v>132</v>
      </c>
      <c r="N7626" t="s">
        <v>4606</v>
      </c>
      <c r="O7626" t="s">
        <v>73</v>
      </c>
      <c r="P7626" t="s">
        <v>105</v>
      </c>
      <c r="Q7626" t="s">
        <v>4607</v>
      </c>
      <c r="R7626" s="19">
        <v>850.5</v>
      </c>
      <c r="S7626" s="17">
        <v>5</v>
      </c>
      <c r="T7626" s="20">
        <v>0.1</v>
      </c>
      <c r="U7626" s="19">
        <v>245.7</v>
      </c>
      <c r="V7626" s="20">
        <f t="shared" si="595"/>
        <v>0.28888888888888886</v>
      </c>
      <c r="W7626" s="17">
        <f t="shared" si="596"/>
        <v>2015</v>
      </c>
      <c r="X7626" t="str">
        <f t="shared" si="597"/>
        <v>May-2015</v>
      </c>
      <c r="Y7626" s="17">
        <f t="shared" si="598"/>
        <v>4</v>
      </c>
      <c r="Z7626" t="str">
        <f t="shared" si="599"/>
        <v>1-10%</v>
      </c>
      <c r="AA7626" s="17">
        <f>IF(COUNTIF($B$2:B7626,B7626)=1,1,0)</f>
        <v>1</v>
      </c>
      <c r="AB7626" s="17">
        <f>IF(COUNTIF($F$2:F7626,F7626)=1,1,0)</f>
        <v>0</v>
      </c>
    </row>
    <row r="7627" spans="1:28" x14ac:dyDescent="0.2">
      <c r="A7627" s="17">
        <v>7626</v>
      </c>
      <c r="B7627" t="s">
        <v>9604</v>
      </c>
      <c r="C7627" s="18">
        <v>42147</v>
      </c>
      <c r="D7627" s="18">
        <v>42151</v>
      </c>
      <c r="E7627" t="s">
        <v>50</v>
      </c>
      <c r="F7627" t="s">
        <v>1192</v>
      </c>
      <c r="G7627" t="s">
        <v>1193</v>
      </c>
      <c r="H7627" t="s">
        <v>129</v>
      </c>
      <c r="I7627" t="s">
        <v>54</v>
      </c>
      <c r="J7627" t="s">
        <v>909</v>
      </c>
      <c r="K7627" t="s">
        <v>265</v>
      </c>
      <c r="L7627">
        <v>48234</v>
      </c>
      <c r="M7627" t="s">
        <v>132</v>
      </c>
      <c r="N7627" t="s">
        <v>3541</v>
      </c>
      <c r="O7627" t="s">
        <v>59</v>
      </c>
      <c r="P7627" t="s">
        <v>92</v>
      </c>
      <c r="Q7627" t="s">
        <v>3542</v>
      </c>
      <c r="R7627" s="19">
        <v>75.33</v>
      </c>
      <c r="S7627" s="17">
        <v>9</v>
      </c>
      <c r="T7627" s="20">
        <v>0</v>
      </c>
      <c r="U7627" s="19">
        <v>19.585799999999999</v>
      </c>
      <c r="V7627" s="20">
        <f t="shared" si="595"/>
        <v>0.26</v>
      </c>
      <c r="W7627" s="17">
        <f t="shared" si="596"/>
        <v>2015</v>
      </c>
      <c r="X7627" t="str">
        <f t="shared" si="597"/>
        <v>May-2015</v>
      </c>
      <c r="Y7627" s="17">
        <f t="shared" si="598"/>
        <v>4</v>
      </c>
      <c r="Z7627" t="str">
        <f t="shared" si="599"/>
        <v>0% (No Discount)</v>
      </c>
      <c r="AA7627" s="17">
        <f>IF(COUNTIF($B$2:B7627,B7627)=1,1,0)</f>
        <v>0</v>
      </c>
      <c r="AB7627" s="17">
        <f>IF(COUNTIF($F$2:F7627,F7627)=1,1,0)</f>
        <v>0</v>
      </c>
    </row>
    <row r="7628" spans="1:28" x14ac:dyDescent="0.2">
      <c r="A7628" s="17">
        <v>7627</v>
      </c>
      <c r="B7628" t="s">
        <v>9605</v>
      </c>
      <c r="C7628" s="18">
        <v>42329</v>
      </c>
      <c r="D7628" s="18">
        <v>42331</v>
      </c>
      <c r="E7628" t="s">
        <v>50</v>
      </c>
      <c r="F7628" t="s">
        <v>2645</v>
      </c>
      <c r="G7628" t="s">
        <v>2646</v>
      </c>
      <c r="H7628" t="s">
        <v>68</v>
      </c>
      <c r="I7628" t="s">
        <v>54</v>
      </c>
      <c r="J7628" t="s">
        <v>571</v>
      </c>
      <c r="K7628" t="s">
        <v>337</v>
      </c>
      <c r="L7628">
        <v>85023</v>
      </c>
      <c r="M7628" t="s">
        <v>71</v>
      </c>
      <c r="N7628" t="s">
        <v>6585</v>
      </c>
      <c r="O7628" t="s">
        <v>73</v>
      </c>
      <c r="P7628" t="s">
        <v>105</v>
      </c>
      <c r="Q7628" t="s">
        <v>6586</v>
      </c>
      <c r="R7628" s="19">
        <v>325.63200000000001</v>
      </c>
      <c r="S7628" s="17">
        <v>6</v>
      </c>
      <c r="T7628" s="20">
        <v>0.2</v>
      </c>
      <c r="U7628" s="19">
        <v>28.492799999999999</v>
      </c>
      <c r="V7628" s="20">
        <f t="shared" si="595"/>
        <v>8.7499999999999994E-2</v>
      </c>
      <c r="W7628" s="17">
        <f t="shared" si="596"/>
        <v>2015</v>
      </c>
      <c r="X7628" t="str">
        <f t="shared" si="597"/>
        <v>Nov-2015</v>
      </c>
      <c r="Y7628" s="17">
        <f t="shared" si="598"/>
        <v>2</v>
      </c>
      <c r="Z7628" t="str">
        <f t="shared" si="599"/>
        <v>11-20%</v>
      </c>
      <c r="AA7628" s="17">
        <f>IF(COUNTIF($B$2:B7628,B7628)=1,1,0)</f>
        <v>1</v>
      </c>
      <c r="AB7628" s="17">
        <f>IF(COUNTIF($F$2:F7628,F7628)=1,1,0)</f>
        <v>0</v>
      </c>
    </row>
    <row r="7629" spans="1:28" x14ac:dyDescent="0.2">
      <c r="A7629" s="17">
        <v>7628</v>
      </c>
      <c r="B7629" t="s">
        <v>9605</v>
      </c>
      <c r="C7629" s="18">
        <v>42329</v>
      </c>
      <c r="D7629" s="18">
        <v>42331</v>
      </c>
      <c r="E7629" t="s">
        <v>50</v>
      </c>
      <c r="F7629" t="s">
        <v>2645</v>
      </c>
      <c r="G7629" t="s">
        <v>2646</v>
      </c>
      <c r="H7629" t="s">
        <v>68</v>
      </c>
      <c r="I7629" t="s">
        <v>54</v>
      </c>
      <c r="J7629" t="s">
        <v>571</v>
      </c>
      <c r="K7629" t="s">
        <v>337</v>
      </c>
      <c r="L7629">
        <v>85023</v>
      </c>
      <c r="M7629" t="s">
        <v>71</v>
      </c>
      <c r="N7629" t="s">
        <v>4870</v>
      </c>
      <c r="O7629" t="s">
        <v>98</v>
      </c>
      <c r="P7629" t="s">
        <v>188</v>
      </c>
      <c r="Q7629" t="s">
        <v>4871</v>
      </c>
      <c r="R7629" s="19">
        <v>23.344000000000001</v>
      </c>
      <c r="S7629" s="17">
        <v>2</v>
      </c>
      <c r="T7629" s="20">
        <v>0.2</v>
      </c>
      <c r="U7629" s="19">
        <v>-1.4590000000000001</v>
      </c>
      <c r="V7629" s="20">
        <f t="shared" si="595"/>
        <v>-6.25E-2</v>
      </c>
      <c r="W7629" s="17">
        <f t="shared" si="596"/>
        <v>2015</v>
      </c>
      <c r="X7629" t="str">
        <f t="shared" si="597"/>
        <v>Nov-2015</v>
      </c>
      <c r="Y7629" s="17">
        <f t="shared" si="598"/>
        <v>2</v>
      </c>
      <c r="Z7629" t="str">
        <f t="shared" si="599"/>
        <v>11-20%</v>
      </c>
      <c r="AA7629" s="17">
        <f>IF(COUNTIF($B$2:B7629,B7629)=1,1,0)</f>
        <v>0</v>
      </c>
      <c r="AB7629" s="17">
        <f>IF(COUNTIF($F$2:F7629,F7629)=1,1,0)</f>
        <v>0</v>
      </c>
    </row>
    <row r="7630" spans="1:28" x14ac:dyDescent="0.2">
      <c r="A7630" s="17">
        <v>7629</v>
      </c>
      <c r="B7630" t="s">
        <v>9605</v>
      </c>
      <c r="C7630" s="18">
        <v>42329</v>
      </c>
      <c r="D7630" s="18">
        <v>42331</v>
      </c>
      <c r="E7630" t="s">
        <v>50</v>
      </c>
      <c r="F7630" t="s">
        <v>2645</v>
      </c>
      <c r="G7630" t="s">
        <v>2646</v>
      </c>
      <c r="H7630" t="s">
        <v>68</v>
      </c>
      <c r="I7630" t="s">
        <v>54</v>
      </c>
      <c r="J7630" t="s">
        <v>571</v>
      </c>
      <c r="K7630" t="s">
        <v>337</v>
      </c>
      <c r="L7630">
        <v>85023</v>
      </c>
      <c r="M7630" t="s">
        <v>71</v>
      </c>
      <c r="N7630" t="s">
        <v>4001</v>
      </c>
      <c r="O7630" t="s">
        <v>73</v>
      </c>
      <c r="P7630" t="s">
        <v>74</v>
      </c>
      <c r="Q7630" t="s">
        <v>4002</v>
      </c>
      <c r="R7630" s="19">
        <v>16.52</v>
      </c>
      <c r="S7630" s="17">
        <v>5</v>
      </c>
      <c r="T7630" s="20">
        <v>0.2</v>
      </c>
      <c r="U7630" s="19">
        <v>5.3689999999999998</v>
      </c>
      <c r="V7630" s="20">
        <f t="shared" si="595"/>
        <v>0.32500000000000001</v>
      </c>
      <c r="W7630" s="17">
        <f t="shared" si="596"/>
        <v>2015</v>
      </c>
      <c r="X7630" t="str">
        <f t="shared" si="597"/>
        <v>Nov-2015</v>
      </c>
      <c r="Y7630" s="17">
        <f t="shared" si="598"/>
        <v>2</v>
      </c>
      <c r="Z7630" t="str">
        <f t="shared" si="599"/>
        <v>11-20%</v>
      </c>
      <c r="AA7630" s="17">
        <f>IF(COUNTIF($B$2:B7630,B7630)=1,1,0)</f>
        <v>0</v>
      </c>
      <c r="AB7630" s="17">
        <f>IF(COUNTIF($F$2:F7630,F7630)=1,1,0)</f>
        <v>0</v>
      </c>
    </row>
    <row r="7631" spans="1:28" x14ac:dyDescent="0.2">
      <c r="A7631" s="17">
        <v>7630</v>
      </c>
      <c r="B7631" t="s">
        <v>9606</v>
      </c>
      <c r="C7631" s="18">
        <v>41728</v>
      </c>
      <c r="D7631" s="18">
        <v>41730</v>
      </c>
      <c r="E7631" t="s">
        <v>215</v>
      </c>
      <c r="F7631" t="s">
        <v>791</v>
      </c>
      <c r="G7631" t="s">
        <v>792</v>
      </c>
      <c r="H7631" t="s">
        <v>129</v>
      </c>
      <c r="I7631" t="s">
        <v>54</v>
      </c>
      <c r="J7631" t="s">
        <v>3187</v>
      </c>
      <c r="K7631" t="s">
        <v>131</v>
      </c>
      <c r="L7631">
        <v>78521</v>
      </c>
      <c r="M7631" t="s">
        <v>132</v>
      </c>
      <c r="N7631" t="s">
        <v>2190</v>
      </c>
      <c r="O7631" t="s">
        <v>73</v>
      </c>
      <c r="P7631" t="s">
        <v>200</v>
      </c>
      <c r="Q7631" t="s">
        <v>2191</v>
      </c>
      <c r="R7631" s="19">
        <v>335.72</v>
      </c>
      <c r="S7631" s="17">
        <v>5</v>
      </c>
      <c r="T7631" s="20">
        <v>0.2</v>
      </c>
      <c r="U7631" s="19">
        <v>113.30549999999999</v>
      </c>
      <c r="V7631" s="20">
        <f t="shared" si="595"/>
        <v>0.33749999999999997</v>
      </c>
      <c r="W7631" s="17">
        <f t="shared" si="596"/>
        <v>2014</v>
      </c>
      <c r="X7631" t="str">
        <f t="shared" si="597"/>
        <v>Mar-2014</v>
      </c>
      <c r="Y7631" s="17">
        <f t="shared" si="598"/>
        <v>2</v>
      </c>
      <c r="Z7631" t="str">
        <f t="shared" si="599"/>
        <v>11-20%</v>
      </c>
      <c r="AA7631" s="17">
        <f>IF(COUNTIF($B$2:B7631,B7631)=1,1,0)</f>
        <v>1</v>
      </c>
      <c r="AB7631" s="17">
        <f>IF(COUNTIF($F$2:F7631,F7631)=1,1,0)</f>
        <v>0</v>
      </c>
    </row>
    <row r="7632" spans="1:28" x14ac:dyDescent="0.2">
      <c r="A7632" s="17">
        <v>7631</v>
      </c>
      <c r="B7632" t="s">
        <v>9606</v>
      </c>
      <c r="C7632" s="18">
        <v>41728</v>
      </c>
      <c r="D7632" s="18">
        <v>41730</v>
      </c>
      <c r="E7632" t="s">
        <v>215</v>
      </c>
      <c r="F7632" t="s">
        <v>791</v>
      </c>
      <c r="G7632" t="s">
        <v>792</v>
      </c>
      <c r="H7632" t="s">
        <v>129</v>
      </c>
      <c r="I7632" t="s">
        <v>54</v>
      </c>
      <c r="J7632" t="s">
        <v>3187</v>
      </c>
      <c r="K7632" t="s">
        <v>131</v>
      </c>
      <c r="L7632">
        <v>78521</v>
      </c>
      <c r="M7632" t="s">
        <v>132</v>
      </c>
      <c r="N7632" t="s">
        <v>3238</v>
      </c>
      <c r="O7632" t="s">
        <v>98</v>
      </c>
      <c r="P7632" t="s">
        <v>99</v>
      </c>
      <c r="Q7632" t="s">
        <v>3239</v>
      </c>
      <c r="R7632" s="19">
        <v>251.94399999999999</v>
      </c>
      <c r="S7632" s="17">
        <v>7</v>
      </c>
      <c r="T7632" s="20">
        <v>0.2</v>
      </c>
      <c r="U7632" s="19">
        <v>88.180400000000006</v>
      </c>
      <c r="V7632" s="20">
        <f t="shared" si="595"/>
        <v>0.35000000000000003</v>
      </c>
      <c r="W7632" s="17">
        <f t="shared" si="596"/>
        <v>2014</v>
      </c>
      <c r="X7632" t="str">
        <f t="shared" si="597"/>
        <v>Mar-2014</v>
      </c>
      <c r="Y7632" s="17">
        <f t="shared" si="598"/>
        <v>2</v>
      </c>
      <c r="Z7632" t="str">
        <f t="shared" si="599"/>
        <v>11-20%</v>
      </c>
      <c r="AA7632" s="17">
        <f>IF(COUNTIF($B$2:B7632,B7632)=1,1,0)</f>
        <v>0</v>
      </c>
      <c r="AB7632" s="17">
        <f>IF(COUNTIF($F$2:F7632,F7632)=1,1,0)</f>
        <v>0</v>
      </c>
    </row>
    <row r="7633" spans="1:28" x14ac:dyDescent="0.2">
      <c r="A7633" s="17">
        <v>7632</v>
      </c>
      <c r="B7633" t="s">
        <v>9606</v>
      </c>
      <c r="C7633" s="18">
        <v>41728</v>
      </c>
      <c r="D7633" s="18">
        <v>41730</v>
      </c>
      <c r="E7633" t="s">
        <v>215</v>
      </c>
      <c r="F7633" t="s">
        <v>791</v>
      </c>
      <c r="G7633" t="s">
        <v>792</v>
      </c>
      <c r="H7633" t="s">
        <v>129</v>
      </c>
      <c r="I7633" t="s">
        <v>54</v>
      </c>
      <c r="J7633" t="s">
        <v>3187</v>
      </c>
      <c r="K7633" t="s">
        <v>131</v>
      </c>
      <c r="L7633">
        <v>78521</v>
      </c>
      <c r="M7633" t="s">
        <v>132</v>
      </c>
      <c r="N7633" t="s">
        <v>3137</v>
      </c>
      <c r="O7633" t="s">
        <v>59</v>
      </c>
      <c r="P7633" t="s">
        <v>63</v>
      </c>
      <c r="Q7633" t="s">
        <v>3138</v>
      </c>
      <c r="R7633" s="19">
        <v>127.30200000000001</v>
      </c>
      <c r="S7633" s="17">
        <v>7</v>
      </c>
      <c r="T7633" s="20">
        <v>0.3</v>
      </c>
      <c r="U7633" s="19">
        <v>-9.093</v>
      </c>
      <c r="V7633" s="20">
        <f t="shared" si="595"/>
        <v>-7.1428571428571425E-2</v>
      </c>
      <c r="W7633" s="17">
        <f t="shared" si="596"/>
        <v>2014</v>
      </c>
      <c r="X7633" t="str">
        <f t="shared" si="597"/>
        <v>Mar-2014</v>
      </c>
      <c r="Y7633" s="17">
        <f t="shared" si="598"/>
        <v>2</v>
      </c>
      <c r="Z7633" t="str">
        <f t="shared" si="599"/>
        <v>21-30%</v>
      </c>
      <c r="AA7633" s="17">
        <f>IF(COUNTIF($B$2:B7633,B7633)=1,1,0)</f>
        <v>0</v>
      </c>
      <c r="AB7633" s="17">
        <f>IF(COUNTIF($F$2:F7633,F7633)=1,1,0)</f>
        <v>0</v>
      </c>
    </row>
    <row r="7634" spans="1:28" x14ac:dyDescent="0.2">
      <c r="A7634" s="17">
        <v>7633</v>
      </c>
      <c r="B7634" t="s">
        <v>9607</v>
      </c>
      <c r="C7634" s="18">
        <v>43098</v>
      </c>
      <c r="D7634" s="18">
        <v>43101</v>
      </c>
      <c r="E7634" t="s">
        <v>50</v>
      </c>
      <c r="F7634" t="s">
        <v>2919</v>
      </c>
      <c r="G7634" t="s">
        <v>2920</v>
      </c>
      <c r="H7634" t="s">
        <v>53</v>
      </c>
      <c r="I7634" t="s">
        <v>54</v>
      </c>
      <c r="J7634" t="s">
        <v>1505</v>
      </c>
      <c r="K7634" t="s">
        <v>56</v>
      </c>
      <c r="L7634">
        <v>40214</v>
      </c>
      <c r="M7634" t="s">
        <v>57</v>
      </c>
      <c r="N7634" t="s">
        <v>1194</v>
      </c>
      <c r="O7634" t="s">
        <v>59</v>
      </c>
      <c r="P7634" t="s">
        <v>63</v>
      </c>
      <c r="Q7634" t="s">
        <v>1195</v>
      </c>
      <c r="R7634" s="19">
        <v>1207.8399999999999</v>
      </c>
      <c r="S7634" s="17">
        <v>8</v>
      </c>
      <c r="T7634" s="20">
        <v>0</v>
      </c>
      <c r="U7634" s="19">
        <v>314.03840000000002</v>
      </c>
      <c r="V7634" s="20">
        <f t="shared" si="595"/>
        <v>0.26000000000000006</v>
      </c>
      <c r="W7634" s="17">
        <f t="shared" si="596"/>
        <v>2017</v>
      </c>
      <c r="X7634" t="str">
        <f t="shared" si="597"/>
        <v>Dec-2017</v>
      </c>
      <c r="Y7634" s="17">
        <f t="shared" si="598"/>
        <v>3</v>
      </c>
      <c r="Z7634" t="str">
        <f t="shared" si="599"/>
        <v>0% (No Discount)</v>
      </c>
      <c r="AA7634" s="17">
        <f>IF(COUNTIF($B$2:B7634,B7634)=1,1,0)</f>
        <v>1</v>
      </c>
      <c r="AB7634" s="17">
        <f>IF(COUNTIF($F$2:F7634,F7634)=1,1,0)</f>
        <v>0</v>
      </c>
    </row>
    <row r="7635" spans="1:28" x14ac:dyDescent="0.2">
      <c r="A7635" s="17">
        <v>7634</v>
      </c>
      <c r="B7635" t="s">
        <v>9607</v>
      </c>
      <c r="C7635" s="18">
        <v>43098</v>
      </c>
      <c r="D7635" s="18">
        <v>43101</v>
      </c>
      <c r="E7635" t="s">
        <v>50</v>
      </c>
      <c r="F7635" t="s">
        <v>2919</v>
      </c>
      <c r="G7635" t="s">
        <v>2920</v>
      </c>
      <c r="H7635" t="s">
        <v>53</v>
      </c>
      <c r="I7635" t="s">
        <v>54</v>
      </c>
      <c r="J7635" t="s">
        <v>1505</v>
      </c>
      <c r="K7635" t="s">
        <v>56</v>
      </c>
      <c r="L7635">
        <v>40214</v>
      </c>
      <c r="M7635" t="s">
        <v>57</v>
      </c>
      <c r="N7635" t="s">
        <v>4403</v>
      </c>
      <c r="O7635" t="s">
        <v>73</v>
      </c>
      <c r="P7635" t="s">
        <v>102</v>
      </c>
      <c r="Q7635" t="s">
        <v>4404</v>
      </c>
      <c r="R7635" s="19">
        <v>12.53</v>
      </c>
      <c r="S7635" s="17">
        <v>1</v>
      </c>
      <c r="T7635" s="20">
        <v>0</v>
      </c>
      <c r="U7635" s="19">
        <v>5.8891</v>
      </c>
      <c r="V7635" s="20">
        <f t="shared" si="595"/>
        <v>0.47000000000000003</v>
      </c>
      <c r="W7635" s="17">
        <f t="shared" si="596"/>
        <v>2017</v>
      </c>
      <c r="X7635" t="str">
        <f t="shared" si="597"/>
        <v>Dec-2017</v>
      </c>
      <c r="Y7635" s="17">
        <f t="shared" si="598"/>
        <v>3</v>
      </c>
      <c r="Z7635" t="str">
        <f t="shared" si="599"/>
        <v>0% (No Discount)</v>
      </c>
      <c r="AA7635" s="17">
        <f>IF(COUNTIF($B$2:B7635,B7635)=1,1,0)</f>
        <v>0</v>
      </c>
      <c r="AB7635" s="17">
        <f>IF(COUNTIF($F$2:F7635,F7635)=1,1,0)</f>
        <v>0</v>
      </c>
    </row>
    <row r="7636" spans="1:28" x14ac:dyDescent="0.2">
      <c r="A7636" s="17">
        <v>7635</v>
      </c>
      <c r="B7636" t="s">
        <v>9607</v>
      </c>
      <c r="C7636" s="18">
        <v>43098</v>
      </c>
      <c r="D7636" s="18">
        <v>43101</v>
      </c>
      <c r="E7636" t="s">
        <v>50</v>
      </c>
      <c r="F7636" t="s">
        <v>2919</v>
      </c>
      <c r="G7636" t="s">
        <v>2920</v>
      </c>
      <c r="H7636" t="s">
        <v>53</v>
      </c>
      <c r="I7636" t="s">
        <v>54</v>
      </c>
      <c r="J7636" t="s">
        <v>1505</v>
      </c>
      <c r="K7636" t="s">
        <v>56</v>
      </c>
      <c r="L7636">
        <v>40214</v>
      </c>
      <c r="M7636" t="s">
        <v>57</v>
      </c>
      <c r="N7636" t="s">
        <v>5131</v>
      </c>
      <c r="O7636" t="s">
        <v>73</v>
      </c>
      <c r="P7636" t="s">
        <v>95</v>
      </c>
      <c r="Q7636" t="s">
        <v>5132</v>
      </c>
      <c r="R7636" s="19">
        <v>34.58</v>
      </c>
      <c r="S7636" s="17">
        <v>1</v>
      </c>
      <c r="T7636" s="20">
        <v>0</v>
      </c>
      <c r="U7636" s="19">
        <v>10.0282</v>
      </c>
      <c r="V7636" s="20">
        <f t="shared" si="595"/>
        <v>0.29000000000000004</v>
      </c>
      <c r="W7636" s="17">
        <f t="shared" si="596"/>
        <v>2017</v>
      </c>
      <c r="X7636" t="str">
        <f t="shared" si="597"/>
        <v>Dec-2017</v>
      </c>
      <c r="Y7636" s="17">
        <f t="shared" si="598"/>
        <v>3</v>
      </c>
      <c r="Z7636" t="str">
        <f t="shared" si="599"/>
        <v>0% (No Discount)</v>
      </c>
      <c r="AA7636" s="17">
        <f>IF(COUNTIF($B$2:B7636,B7636)=1,1,0)</f>
        <v>0</v>
      </c>
      <c r="AB7636" s="17">
        <f>IF(COUNTIF($F$2:F7636,F7636)=1,1,0)</f>
        <v>0</v>
      </c>
    </row>
    <row r="7637" spans="1:28" x14ac:dyDescent="0.2">
      <c r="A7637" s="17">
        <v>7636</v>
      </c>
      <c r="B7637" t="s">
        <v>9607</v>
      </c>
      <c r="C7637" s="18">
        <v>43098</v>
      </c>
      <c r="D7637" s="18">
        <v>43101</v>
      </c>
      <c r="E7637" t="s">
        <v>50</v>
      </c>
      <c r="F7637" t="s">
        <v>2919</v>
      </c>
      <c r="G7637" t="s">
        <v>2920</v>
      </c>
      <c r="H7637" t="s">
        <v>53</v>
      </c>
      <c r="I7637" t="s">
        <v>54</v>
      </c>
      <c r="J7637" t="s">
        <v>1505</v>
      </c>
      <c r="K7637" t="s">
        <v>56</v>
      </c>
      <c r="L7637">
        <v>40214</v>
      </c>
      <c r="M7637" t="s">
        <v>57</v>
      </c>
      <c r="N7637" t="s">
        <v>6392</v>
      </c>
      <c r="O7637" t="s">
        <v>59</v>
      </c>
      <c r="P7637" t="s">
        <v>63</v>
      </c>
      <c r="Q7637" t="s">
        <v>6393</v>
      </c>
      <c r="R7637" s="19">
        <v>300.98</v>
      </c>
      <c r="S7637" s="17">
        <v>1</v>
      </c>
      <c r="T7637" s="20">
        <v>0</v>
      </c>
      <c r="U7637" s="19">
        <v>87.284199999999998</v>
      </c>
      <c r="V7637" s="20">
        <f t="shared" si="595"/>
        <v>0.28999999999999998</v>
      </c>
      <c r="W7637" s="17">
        <f t="shared" si="596"/>
        <v>2017</v>
      </c>
      <c r="X7637" t="str">
        <f t="shared" si="597"/>
        <v>Dec-2017</v>
      </c>
      <c r="Y7637" s="17">
        <f t="shared" si="598"/>
        <v>3</v>
      </c>
      <c r="Z7637" t="str">
        <f t="shared" si="599"/>
        <v>0% (No Discount)</v>
      </c>
      <c r="AA7637" s="17">
        <f>IF(COUNTIF($B$2:B7637,B7637)=1,1,0)</f>
        <v>0</v>
      </c>
      <c r="AB7637" s="17">
        <f>IF(COUNTIF($F$2:F7637,F7637)=1,1,0)</f>
        <v>0</v>
      </c>
    </row>
    <row r="7638" spans="1:28" x14ac:dyDescent="0.2">
      <c r="A7638" s="17">
        <v>7637</v>
      </c>
      <c r="B7638" t="s">
        <v>9607</v>
      </c>
      <c r="C7638" s="18">
        <v>43098</v>
      </c>
      <c r="D7638" s="18">
        <v>43101</v>
      </c>
      <c r="E7638" t="s">
        <v>50</v>
      </c>
      <c r="F7638" t="s">
        <v>2919</v>
      </c>
      <c r="G7638" t="s">
        <v>2920</v>
      </c>
      <c r="H7638" t="s">
        <v>53</v>
      </c>
      <c r="I7638" t="s">
        <v>54</v>
      </c>
      <c r="J7638" t="s">
        <v>1505</v>
      </c>
      <c r="K7638" t="s">
        <v>56</v>
      </c>
      <c r="L7638">
        <v>40214</v>
      </c>
      <c r="M7638" t="s">
        <v>57</v>
      </c>
      <c r="N7638" t="s">
        <v>3411</v>
      </c>
      <c r="O7638" t="s">
        <v>59</v>
      </c>
      <c r="P7638" t="s">
        <v>63</v>
      </c>
      <c r="Q7638" t="s">
        <v>3412</v>
      </c>
      <c r="R7638" s="19">
        <v>258.75</v>
      </c>
      <c r="S7638" s="17">
        <v>3</v>
      </c>
      <c r="T7638" s="20">
        <v>0</v>
      </c>
      <c r="U7638" s="19">
        <v>77.625</v>
      </c>
      <c r="V7638" s="20">
        <f t="shared" si="595"/>
        <v>0.3</v>
      </c>
      <c r="W7638" s="17">
        <f t="shared" si="596"/>
        <v>2017</v>
      </c>
      <c r="X7638" t="str">
        <f t="shared" si="597"/>
        <v>Dec-2017</v>
      </c>
      <c r="Y7638" s="17">
        <f t="shared" si="598"/>
        <v>3</v>
      </c>
      <c r="Z7638" t="str">
        <f t="shared" si="599"/>
        <v>0% (No Discount)</v>
      </c>
      <c r="AA7638" s="17">
        <f>IF(COUNTIF($B$2:B7638,B7638)=1,1,0)</f>
        <v>0</v>
      </c>
      <c r="AB7638" s="17">
        <f>IF(COUNTIF($F$2:F7638,F7638)=1,1,0)</f>
        <v>0</v>
      </c>
    </row>
    <row r="7639" spans="1:28" x14ac:dyDescent="0.2">
      <c r="A7639" s="17">
        <v>7638</v>
      </c>
      <c r="B7639" t="s">
        <v>9608</v>
      </c>
      <c r="C7639" s="18">
        <v>42796</v>
      </c>
      <c r="D7639" s="18">
        <v>42802</v>
      </c>
      <c r="E7639" t="s">
        <v>77</v>
      </c>
      <c r="F7639" t="s">
        <v>5204</v>
      </c>
      <c r="G7639" t="s">
        <v>5205</v>
      </c>
      <c r="H7639" t="s">
        <v>68</v>
      </c>
      <c r="I7639" t="s">
        <v>54</v>
      </c>
      <c r="J7639" t="s">
        <v>634</v>
      </c>
      <c r="K7639" t="s">
        <v>272</v>
      </c>
      <c r="L7639">
        <v>19711</v>
      </c>
      <c r="M7639" t="s">
        <v>175</v>
      </c>
      <c r="N7639" t="s">
        <v>6415</v>
      </c>
      <c r="O7639" t="s">
        <v>73</v>
      </c>
      <c r="P7639" t="s">
        <v>95</v>
      </c>
      <c r="Q7639" t="s">
        <v>6416</v>
      </c>
      <c r="R7639" s="19">
        <v>59.52</v>
      </c>
      <c r="S7639" s="17">
        <v>3</v>
      </c>
      <c r="T7639" s="20">
        <v>0</v>
      </c>
      <c r="U7639" s="19">
        <v>15.475199999999999</v>
      </c>
      <c r="V7639" s="20">
        <f t="shared" si="595"/>
        <v>0.25999999999999995</v>
      </c>
      <c r="W7639" s="17">
        <f t="shared" si="596"/>
        <v>2017</v>
      </c>
      <c r="X7639" t="str">
        <f t="shared" si="597"/>
        <v>Mar-2017</v>
      </c>
      <c r="Y7639" s="17">
        <f t="shared" si="598"/>
        <v>6</v>
      </c>
      <c r="Z7639" t="str">
        <f t="shared" si="599"/>
        <v>0% (No Discount)</v>
      </c>
      <c r="AA7639" s="17">
        <f>IF(COUNTIF($B$2:B7639,B7639)=1,1,0)</f>
        <v>1</v>
      </c>
      <c r="AB7639" s="17">
        <f>IF(COUNTIF($F$2:F7639,F7639)=1,1,0)</f>
        <v>0</v>
      </c>
    </row>
    <row r="7640" spans="1:28" x14ac:dyDescent="0.2">
      <c r="A7640" s="17">
        <v>7639</v>
      </c>
      <c r="B7640" t="s">
        <v>9608</v>
      </c>
      <c r="C7640" s="18">
        <v>42796</v>
      </c>
      <c r="D7640" s="18">
        <v>42802</v>
      </c>
      <c r="E7640" t="s">
        <v>77</v>
      </c>
      <c r="F7640" t="s">
        <v>5204</v>
      </c>
      <c r="G7640" t="s">
        <v>5205</v>
      </c>
      <c r="H7640" t="s">
        <v>68</v>
      </c>
      <c r="I7640" t="s">
        <v>54</v>
      </c>
      <c r="J7640" t="s">
        <v>634</v>
      </c>
      <c r="K7640" t="s">
        <v>272</v>
      </c>
      <c r="L7640">
        <v>19711</v>
      </c>
      <c r="M7640" t="s">
        <v>175</v>
      </c>
      <c r="N7640" t="s">
        <v>6138</v>
      </c>
      <c r="O7640" t="s">
        <v>73</v>
      </c>
      <c r="P7640" t="s">
        <v>200</v>
      </c>
      <c r="Q7640" t="s">
        <v>698</v>
      </c>
      <c r="R7640" s="19">
        <v>57.96</v>
      </c>
      <c r="S7640" s="17">
        <v>7</v>
      </c>
      <c r="T7640" s="20">
        <v>0</v>
      </c>
      <c r="U7640" s="19">
        <v>27.241199999999999</v>
      </c>
      <c r="V7640" s="20">
        <f t="shared" si="595"/>
        <v>0.47</v>
      </c>
      <c r="W7640" s="17">
        <f t="shared" si="596"/>
        <v>2017</v>
      </c>
      <c r="X7640" t="str">
        <f t="shared" si="597"/>
        <v>Mar-2017</v>
      </c>
      <c r="Y7640" s="17">
        <f t="shared" si="598"/>
        <v>6</v>
      </c>
      <c r="Z7640" t="str">
        <f t="shared" si="599"/>
        <v>0% (No Discount)</v>
      </c>
      <c r="AA7640" s="17">
        <f>IF(COUNTIF($B$2:B7640,B7640)=1,1,0)</f>
        <v>0</v>
      </c>
      <c r="AB7640" s="17">
        <f>IF(COUNTIF($F$2:F7640,F7640)=1,1,0)</f>
        <v>0</v>
      </c>
    </row>
    <row r="7641" spans="1:28" x14ac:dyDescent="0.2">
      <c r="A7641" s="17">
        <v>7640</v>
      </c>
      <c r="B7641" t="s">
        <v>9608</v>
      </c>
      <c r="C7641" s="18">
        <v>42796</v>
      </c>
      <c r="D7641" s="18">
        <v>42802</v>
      </c>
      <c r="E7641" t="s">
        <v>77</v>
      </c>
      <c r="F7641" t="s">
        <v>5204</v>
      </c>
      <c r="G7641" t="s">
        <v>5205</v>
      </c>
      <c r="H7641" t="s">
        <v>68</v>
      </c>
      <c r="I7641" t="s">
        <v>54</v>
      </c>
      <c r="J7641" t="s">
        <v>634</v>
      </c>
      <c r="K7641" t="s">
        <v>272</v>
      </c>
      <c r="L7641">
        <v>19711</v>
      </c>
      <c r="M7641" t="s">
        <v>175</v>
      </c>
      <c r="N7641" t="s">
        <v>6348</v>
      </c>
      <c r="O7641" t="s">
        <v>59</v>
      </c>
      <c r="P7641" t="s">
        <v>60</v>
      </c>
      <c r="Q7641" t="s">
        <v>6349</v>
      </c>
      <c r="R7641" s="19">
        <v>441.96</v>
      </c>
      <c r="S7641" s="17">
        <v>2</v>
      </c>
      <c r="T7641" s="20">
        <v>0</v>
      </c>
      <c r="U7641" s="19">
        <v>101.6508</v>
      </c>
      <c r="V7641" s="20">
        <f t="shared" si="595"/>
        <v>0.23</v>
      </c>
      <c r="W7641" s="17">
        <f t="shared" si="596"/>
        <v>2017</v>
      </c>
      <c r="X7641" t="str">
        <f t="shared" si="597"/>
        <v>Mar-2017</v>
      </c>
      <c r="Y7641" s="17">
        <f t="shared" si="598"/>
        <v>6</v>
      </c>
      <c r="Z7641" t="str">
        <f t="shared" si="599"/>
        <v>0% (No Discount)</v>
      </c>
      <c r="AA7641" s="17">
        <f>IF(COUNTIF($B$2:B7641,B7641)=1,1,0)</f>
        <v>0</v>
      </c>
      <c r="AB7641" s="17">
        <f>IF(COUNTIF($F$2:F7641,F7641)=1,1,0)</f>
        <v>0</v>
      </c>
    </row>
    <row r="7642" spans="1:28" x14ac:dyDescent="0.2">
      <c r="A7642" s="17">
        <v>7641</v>
      </c>
      <c r="B7642" t="s">
        <v>9608</v>
      </c>
      <c r="C7642" s="18">
        <v>42796</v>
      </c>
      <c r="D7642" s="18">
        <v>42802</v>
      </c>
      <c r="E7642" t="s">
        <v>77</v>
      </c>
      <c r="F7642" t="s">
        <v>5204</v>
      </c>
      <c r="G7642" t="s">
        <v>5205</v>
      </c>
      <c r="H7642" t="s">
        <v>68</v>
      </c>
      <c r="I7642" t="s">
        <v>54</v>
      </c>
      <c r="J7642" t="s">
        <v>634</v>
      </c>
      <c r="K7642" t="s">
        <v>272</v>
      </c>
      <c r="L7642">
        <v>19711</v>
      </c>
      <c r="M7642" t="s">
        <v>175</v>
      </c>
      <c r="N7642" t="s">
        <v>7957</v>
      </c>
      <c r="O7642" t="s">
        <v>73</v>
      </c>
      <c r="P7642" t="s">
        <v>117</v>
      </c>
      <c r="Q7642" t="s">
        <v>213</v>
      </c>
      <c r="R7642" s="19">
        <v>68.040000000000006</v>
      </c>
      <c r="S7642" s="17">
        <v>6</v>
      </c>
      <c r="T7642" s="20">
        <v>0</v>
      </c>
      <c r="U7642" s="19">
        <v>33.339599999999997</v>
      </c>
      <c r="V7642" s="20">
        <f t="shared" si="595"/>
        <v>0.48999999999999994</v>
      </c>
      <c r="W7642" s="17">
        <f t="shared" si="596"/>
        <v>2017</v>
      </c>
      <c r="X7642" t="str">
        <f t="shared" si="597"/>
        <v>Mar-2017</v>
      </c>
      <c r="Y7642" s="17">
        <f t="shared" si="598"/>
        <v>6</v>
      </c>
      <c r="Z7642" t="str">
        <f t="shared" si="599"/>
        <v>0% (No Discount)</v>
      </c>
      <c r="AA7642" s="17">
        <f>IF(COUNTIF($B$2:B7642,B7642)=1,1,0)</f>
        <v>0</v>
      </c>
      <c r="AB7642" s="17">
        <f>IF(COUNTIF($F$2:F7642,F7642)=1,1,0)</f>
        <v>0</v>
      </c>
    </row>
    <row r="7643" spans="1:28" x14ac:dyDescent="0.2">
      <c r="A7643" s="17">
        <v>7642</v>
      </c>
      <c r="B7643" t="s">
        <v>9609</v>
      </c>
      <c r="C7643" s="18">
        <v>42649</v>
      </c>
      <c r="D7643" s="18">
        <v>42650</v>
      </c>
      <c r="E7643" t="s">
        <v>215</v>
      </c>
      <c r="F7643" t="s">
        <v>6514</v>
      </c>
      <c r="G7643" t="s">
        <v>6515</v>
      </c>
      <c r="H7643" t="s">
        <v>129</v>
      </c>
      <c r="I7643" t="s">
        <v>54</v>
      </c>
      <c r="J7643" t="s">
        <v>3631</v>
      </c>
      <c r="K7643" t="s">
        <v>484</v>
      </c>
      <c r="L7643">
        <v>81001</v>
      </c>
      <c r="M7643" t="s">
        <v>71</v>
      </c>
      <c r="N7643" t="s">
        <v>9610</v>
      </c>
      <c r="O7643" t="s">
        <v>98</v>
      </c>
      <c r="P7643" t="s">
        <v>711</v>
      </c>
      <c r="Q7643" t="s">
        <v>9611</v>
      </c>
      <c r="R7643" s="19">
        <v>703.71</v>
      </c>
      <c r="S7643" s="17">
        <v>6</v>
      </c>
      <c r="T7643" s="20">
        <v>0.7</v>
      </c>
      <c r="U7643" s="19">
        <v>-938.28</v>
      </c>
      <c r="V7643" s="20">
        <f t="shared" si="595"/>
        <v>-1.3333333333333333</v>
      </c>
      <c r="W7643" s="17">
        <f t="shared" si="596"/>
        <v>2016</v>
      </c>
      <c r="X7643" t="str">
        <f t="shared" si="597"/>
        <v>Oct-2016</v>
      </c>
      <c r="Y7643" s="17">
        <f t="shared" si="598"/>
        <v>1</v>
      </c>
      <c r="Z7643" t="str">
        <f t="shared" si="599"/>
        <v>Over 50%</v>
      </c>
      <c r="AA7643" s="17">
        <f>IF(COUNTIF($B$2:B7643,B7643)=1,1,0)</f>
        <v>1</v>
      </c>
      <c r="AB7643" s="17">
        <f>IF(COUNTIF($F$2:F7643,F7643)=1,1,0)</f>
        <v>0</v>
      </c>
    </row>
    <row r="7644" spans="1:28" x14ac:dyDescent="0.2">
      <c r="A7644" s="17">
        <v>7643</v>
      </c>
      <c r="B7644" t="s">
        <v>9609</v>
      </c>
      <c r="C7644" s="18">
        <v>42649</v>
      </c>
      <c r="D7644" s="18">
        <v>42650</v>
      </c>
      <c r="E7644" t="s">
        <v>215</v>
      </c>
      <c r="F7644" t="s">
        <v>6514</v>
      </c>
      <c r="G7644" t="s">
        <v>6515</v>
      </c>
      <c r="H7644" t="s">
        <v>129</v>
      </c>
      <c r="I7644" t="s">
        <v>54</v>
      </c>
      <c r="J7644" t="s">
        <v>3631</v>
      </c>
      <c r="K7644" t="s">
        <v>484</v>
      </c>
      <c r="L7644">
        <v>81001</v>
      </c>
      <c r="M7644" t="s">
        <v>71</v>
      </c>
      <c r="N7644" t="s">
        <v>2079</v>
      </c>
      <c r="O7644" t="s">
        <v>73</v>
      </c>
      <c r="P7644" t="s">
        <v>102</v>
      </c>
      <c r="Q7644" t="s">
        <v>2080</v>
      </c>
      <c r="R7644" s="19">
        <v>17.904</v>
      </c>
      <c r="S7644" s="17">
        <v>4</v>
      </c>
      <c r="T7644" s="20">
        <v>0.7</v>
      </c>
      <c r="U7644" s="19">
        <v>-14.92</v>
      </c>
      <c r="V7644" s="20">
        <f t="shared" si="595"/>
        <v>-0.83333333333333337</v>
      </c>
      <c r="W7644" s="17">
        <f t="shared" si="596"/>
        <v>2016</v>
      </c>
      <c r="X7644" t="str">
        <f t="shared" si="597"/>
        <v>Oct-2016</v>
      </c>
      <c r="Y7644" s="17">
        <f t="shared" si="598"/>
        <v>1</v>
      </c>
      <c r="Z7644" t="str">
        <f t="shared" si="599"/>
        <v>Over 50%</v>
      </c>
      <c r="AA7644" s="17">
        <f>IF(COUNTIF($B$2:B7644,B7644)=1,1,0)</f>
        <v>0</v>
      </c>
      <c r="AB7644" s="17">
        <f>IF(COUNTIF($F$2:F7644,F7644)=1,1,0)</f>
        <v>0</v>
      </c>
    </row>
    <row r="7645" spans="1:28" x14ac:dyDescent="0.2">
      <c r="A7645" s="17">
        <v>7644</v>
      </c>
      <c r="B7645" t="s">
        <v>9609</v>
      </c>
      <c r="C7645" s="18">
        <v>42649</v>
      </c>
      <c r="D7645" s="18">
        <v>42650</v>
      </c>
      <c r="E7645" t="s">
        <v>215</v>
      </c>
      <c r="F7645" t="s">
        <v>6514</v>
      </c>
      <c r="G7645" t="s">
        <v>6515</v>
      </c>
      <c r="H7645" t="s">
        <v>129</v>
      </c>
      <c r="I7645" t="s">
        <v>54</v>
      </c>
      <c r="J7645" t="s">
        <v>3631</v>
      </c>
      <c r="K7645" t="s">
        <v>484</v>
      </c>
      <c r="L7645">
        <v>81001</v>
      </c>
      <c r="M7645" t="s">
        <v>71</v>
      </c>
      <c r="N7645" t="s">
        <v>4976</v>
      </c>
      <c r="O7645" t="s">
        <v>73</v>
      </c>
      <c r="P7645" t="s">
        <v>102</v>
      </c>
      <c r="Q7645" t="s">
        <v>4977</v>
      </c>
      <c r="R7645" s="19">
        <v>11.976000000000001</v>
      </c>
      <c r="S7645" s="17">
        <v>4</v>
      </c>
      <c r="T7645" s="20">
        <v>0.7</v>
      </c>
      <c r="U7645" s="19">
        <v>-9.1815999999999995</v>
      </c>
      <c r="V7645" s="20">
        <f t="shared" si="595"/>
        <v>-0.76666666666666661</v>
      </c>
      <c r="W7645" s="17">
        <f t="shared" si="596"/>
        <v>2016</v>
      </c>
      <c r="X7645" t="str">
        <f t="shared" si="597"/>
        <v>Oct-2016</v>
      </c>
      <c r="Y7645" s="17">
        <f t="shared" si="598"/>
        <v>1</v>
      </c>
      <c r="Z7645" t="str">
        <f t="shared" si="599"/>
        <v>Over 50%</v>
      </c>
      <c r="AA7645" s="17">
        <f>IF(COUNTIF($B$2:B7645,B7645)=1,1,0)</f>
        <v>0</v>
      </c>
      <c r="AB7645" s="17">
        <f>IF(COUNTIF($F$2:F7645,F7645)=1,1,0)</f>
        <v>0</v>
      </c>
    </row>
    <row r="7646" spans="1:28" x14ac:dyDescent="0.2">
      <c r="A7646" s="17">
        <v>7645</v>
      </c>
      <c r="B7646" t="s">
        <v>9609</v>
      </c>
      <c r="C7646" s="18">
        <v>42649</v>
      </c>
      <c r="D7646" s="18">
        <v>42650</v>
      </c>
      <c r="E7646" t="s">
        <v>215</v>
      </c>
      <c r="F7646" t="s">
        <v>6514</v>
      </c>
      <c r="G7646" t="s">
        <v>6515</v>
      </c>
      <c r="H7646" t="s">
        <v>129</v>
      </c>
      <c r="I7646" t="s">
        <v>54</v>
      </c>
      <c r="J7646" t="s">
        <v>3631</v>
      </c>
      <c r="K7646" t="s">
        <v>484</v>
      </c>
      <c r="L7646">
        <v>81001</v>
      </c>
      <c r="M7646" t="s">
        <v>71</v>
      </c>
      <c r="N7646" t="s">
        <v>7180</v>
      </c>
      <c r="O7646" t="s">
        <v>98</v>
      </c>
      <c r="P7646" t="s">
        <v>188</v>
      </c>
      <c r="Q7646" t="s">
        <v>7181</v>
      </c>
      <c r="R7646" s="19">
        <v>67.959999999999994</v>
      </c>
      <c r="S7646" s="17">
        <v>5</v>
      </c>
      <c r="T7646" s="20">
        <v>0.2</v>
      </c>
      <c r="U7646" s="19">
        <v>0.84950000000000003</v>
      </c>
      <c r="V7646" s="20">
        <f t="shared" si="595"/>
        <v>1.2500000000000002E-2</v>
      </c>
      <c r="W7646" s="17">
        <f t="shared" si="596"/>
        <v>2016</v>
      </c>
      <c r="X7646" t="str">
        <f t="shared" si="597"/>
        <v>Oct-2016</v>
      </c>
      <c r="Y7646" s="17">
        <f t="shared" si="598"/>
        <v>1</v>
      </c>
      <c r="Z7646" t="str">
        <f t="shared" si="599"/>
        <v>11-20%</v>
      </c>
      <c r="AA7646" s="17">
        <f>IF(COUNTIF($B$2:B7646,B7646)=1,1,0)</f>
        <v>0</v>
      </c>
      <c r="AB7646" s="17">
        <f>IF(COUNTIF($F$2:F7646,F7646)=1,1,0)</f>
        <v>0</v>
      </c>
    </row>
    <row r="7647" spans="1:28" x14ac:dyDescent="0.2">
      <c r="A7647" s="17">
        <v>7646</v>
      </c>
      <c r="B7647" t="s">
        <v>9612</v>
      </c>
      <c r="C7647" s="18">
        <v>42099</v>
      </c>
      <c r="D7647" s="18">
        <v>42105</v>
      </c>
      <c r="E7647" t="s">
        <v>77</v>
      </c>
      <c r="F7647" t="s">
        <v>6047</v>
      </c>
      <c r="G7647" t="s">
        <v>6048</v>
      </c>
      <c r="H7647" t="s">
        <v>68</v>
      </c>
      <c r="I7647" t="s">
        <v>54</v>
      </c>
      <c r="J7647" t="s">
        <v>69</v>
      </c>
      <c r="K7647" t="s">
        <v>70</v>
      </c>
      <c r="L7647">
        <v>90036</v>
      </c>
      <c r="M7647" t="s">
        <v>71</v>
      </c>
      <c r="N7647" t="s">
        <v>3436</v>
      </c>
      <c r="O7647" t="s">
        <v>59</v>
      </c>
      <c r="P7647" t="s">
        <v>63</v>
      </c>
      <c r="Q7647" t="s">
        <v>3437</v>
      </c>
      <c r="R7647" s="19">
        <v>892.22400000000005</v>
      </c>
      <c r="S7647" s="17">
        <v>3</v>
      </c>
      <c r="T7647" s="20">
        <v>0.2</v>
      </c>
      <c r="U7647" s="19">
        <v>89.222399999999993</v>
      </c>
      <c r="V7647" s="20">
        <f t="shared" si="595"/>
        <v>9.9999999999999992E-2</v>
      </c>
      <c r="W7647" s="17">
        <f t="shared" si="596"/>
        <v>2015</v>
      </c>
      <c r="X7647" t="str">
        <f t="shared" si="597"/>
        <v>Apr-2015</v>
      </c>
      <c r="Y7647" s="17">
        <f t="shared" si="598"/>
        <v>6</v>
      </c>
      <c r="Z7647" t="str">
        <f t="shared" si="599"/>
        <v>11-20%</v>
      </c>
      <c r="AA7647" s="17">
        <f>IF(COUNTIF($B$2:B7647,B7647)=1,1,0)</f>
        <v>1</v>
      </c>
      <c r="AB7647" s="17">
        <f>IF(COUNTIF($F$2:F7647,F7647)=1,1,0)</f>
        <v>0</v>
      </c>
    </row>
    <row r="7648" spans="1:28" x14ac:dyDescent="0.2">
      <c r="A7648" s="17">
        <v>7647</v>
      </c>
      <c r="B7648" t="s">
        <v>9613</v>
      </c>
      <c r="C7648" s="18">
        <v>41891</v>
      </c>
      <c r="D7648" s="18">
        <v>41895</v>
      </c>
      <c r="E7648" t="s">
        <v>77</v>
      </c>
      <c r="F7648" t="s">
        <v>2937</v>
      </c>
      <c r="G7648" t="s">
        <v>2938</v>
      </c>
      <c r="H7648" t="s">
        <v>53</v>
      </c>
      <c r="I7648" t="s">
        <v>54</v>
      </c>
      <c r="J7648" t="s">
        <v>3556</v>
      </c>
      <c r="K7648" t="s">
        <v>115</v>
      </c>
      <c r="L7648">
        <v>27834</v>
      </c>
      <c r="M7648" t="s">
        <v>57</v>
      </c>
      <c r="N7648" t="s">
        <v>8888</v>
      </c>
      <c r="O7648" t="s">
        <v>98</v>
      </c>
      <c r="P7648" t="s">
        <v>711</v>
      </c>
      <c r="Q7648" t="s">
        <v>8889</v>
      </c>
      <c r="R7648" s="19">
        <v>1299.99</v>
      </c>
      <c r="S7648" s="17">
        <v>2</v>
      </c>
      <c r="T7648" s="20">
        <v>0.5</v>
      </c>
      <c r="U7648" s="19">
        <v>-571.99559999999997</v>
      </c>
      <c r="V7648" s="20">
        <f t="shared" si="595"/>
        <v>-0.43999999999999995</v>
      </c>
      <c r="W7648" s="17">
        <f t="shared" si="596"/>
        <v>2014</v>
      </c>
      <c r="X7648" t="str">
        <f t="shared" si="597"/>
        <v>Sep-2014</v>
      </c>
      <c r="Y7648" s="17">
        <f t="shared" si="598"/>
        <v>4</v>
      </c>
      <c r="Z7648" t="str">
        <f t="shared" si="599"/>
        <v>41-50%</v>
      </c>
      <c r="AA7648" s="17">
        <f>IF(COUNTIF($B$2:B7648,B7648)=1,1,0)</f>
        <v>1</v>
      </c>
      <c r="AB7648" s="17">
        <f>IF(COUNTIF($F$2:F7648,F7648)=1,1,0)</f>
        <v>0</v>
      </c>
    </row>
    <row r="7649" spans="1:28" x14ac:dyDescent="0.2">
      <c r="A7649" s="17">
        <v>7648</v>
      </c>
      <c r="B7649" t="s">
        <v>9614</v>
      </c>
      <c r="C7649" s="18">
        <v>42444</v>
      </c>
      <c r="D7649" s="18">
        <v>42445</v>
      </c>
      <c r="E7649" t="s">
        <v>215</v>
      </c>
      <c r="F7649" t="s">
        <v>6786</v>
      </c>
      <c r="G7649" t="s">
        <v>6787</v>
      </c>
      <c r="H7649" t="s">
        <v>68</v>
      </c>
      <c r="I7649" t="s">
        <v>54</v>
      </c>
      <c r="J7649" t="s">
        <v>154</v>
      </c>
      <c r="K7649" t="s">
        <v>70</v>
      </c>
      <c r="L7649">
        <v>94110</v>
      </c>
      <c r="M7649" t="s">
        <v>71</v>
      </c>
      <c r="N7649" t="s">
        <v>3157</v>
      </c>
      <c r="O7649" t="s">
        <v>73</v>
      </c>
      <c r="P7649" t="s">
        <v>102</v>
      </c>
      <c r="Q7649" t="s">
        <v>3158</v>
      </c>
      <c r="R7649" s="19">
        <v>4.5439999999999996</v>
      </c>
      <c r="S7649" s="17">
        <v>2</v>
      </c>
      <c r="T7649" s="20">
        <v>0.2</v>
      </c>
      <c r="U7649" s="19">
        <v>1.6472</v>
      </c>
      <c r="V7649" s="20">
        <f t="shared" si="595"/>
        <v>0.36250000000000004</v>
      </c>
      <c r="W7649" s="17">
        <f t="shared" si="596"/>
        <v>2016</v>
      </c>
      <c r="X7649" t="str">
        <f t="shared" si="597"/>
        <v>Mar-2016</v>
      </c>
      <c r="Y7649" s="17">
        <f t="shared" si="598"/>
        <v>1</v>
      </c>
      <c r="Z7649" t="str">
        <f t="shared" si="599"/>
        <v>11-20%</v>
      </c>
      <c r="AA7649" s="17">
        <f>IF(COUNTIF($B$2:B7649,B7649)=1,1,0)</f>
        <v>1</v>
      </c>
      <c r="AB7649" s="17">
        <f>IF(COUNTIF($F$2:F7649,F7649)=1,1,0)</f>
        <v>0</v>
      </c>
    </row>
    <row r="7650" spans="1:28" x14ac:dyDescent="0.2">
      <c r="A7650" s="17">
        <v>7649</v>
      </c>
      <c r="B7650" t="s">
        <v>9614</v>
      </c>
      <c r="C7650" s="18">
        <v>42444</v>
      </c>
      <c r="D7650" s="18">
        <v>42445</v>
      </c>
      <c r="E7650" t="s">
        <v>215</v>
      </c>
      <c r="F7650" t="s">
        <v>6786</v>
      </c>
      <c r="G7650" t="s">
        <v>6787</v>
      </c>
      <c r="H7650" t="s">
        <v>68</v>
      </c>
      <c r="I7650" t="s">
        <v>54</v>
      </c>
      <c r="J7650" t="s">
        <v>154</v>
      </c>
      <c r="K7650" t="s">
        <v>70</v>
      </c>
      <c r="L7650">
        <v>94110</v>
      </c>
      <c r="M7650" t="s">
        <v>71</v>
      </c>
      <c r="N7650" t="s">
        <v>3071</v>
      </c>
      <c r="O7650" t="s">
        <v>59</v>
      </c>
      <c r="P7650" t="s">
        <v>63</v>
      </c>
      <c r="Q7650" t="s">
        <v>3072</v>
      </c>
      <c r="R7650" s="19">
        <v>1352.0319999999999</v>
      </c>
      <c r="S7650" s="17">
        <v>4</v>
      </c>
      <c r="T7650" s="20">
        <v>0.2</v>
      </c>
      <c r="U7650" s="19">
        <v>84.501999999999995</v>
      </c>
      <c r="V7650" s="20">
        <f t="shared" si="595"/>
        <v>6.25E-2</v>
      </c>
      <c r="W7650" s="17">
        <f t="shared" si="596"/>
        <v>2016</v>
      </c>
      <c r="X7650" t="str">
        <f t="shared" si="597"/>
        <v>Mar-2016</v>
      </c>
      <c r="Y7650" s="17">
        <f t="shared" si="598"/>
        <v>1</v>
      </c>
      <c r="Z7650" t="str">
        <f t="shared" si="599"/>
        <v>11-20%</v>
      </c>
      <c r="AA7650" s="17">
        <f>IF(COUNTIF($B$2:B7650,B7650)=1,1,0)</f>
        <v>0</v>
      </c>
      <c r="AB7650" s="17">
        <f>IF(COUNTIF($F$2:F7650,F7650)=1,1,0)</f>
        <v>0</v>
      </c>
    </row>
    <row r="7651" spans="1:28" x14ac:dyDescent="0.2">
      <c r="A7651" s="17">
        <v>7650</v>
      </c>
      <c r="B7651" t="s">
        <v>9615</v>
      </c>
      <c r="C7651" s="18">
        <v>42365</v>
      </c>
      <c r="D7651" s="18">
        <v>42369</v>
      </c>
      <c r="E7651" t="s">
        <v>77</v>
      </c>
      <c r="F7651" t="s">
        <v>939</v>
      </c>
      <c r="G7651" t="s">
        <v>940</v>
      </c>
      <c r="H7651" t="s">
        <v>68</v>
      </c>
      <c r="I7651" t="s">
        <v>54</v>
      </c>
      <c r="J7651" t="s">
        <v>5214</v>
      </c>
      <c r="K7651" t="s">
        <v>525</v>
      </c>
      <c r="L7651">
        <v>43302</v>
      </c>
      <c r="M7651" t="s">
        <v>175</v>
      </c>
      <c r="N7651" t="s">
        <v>2914</v>
      </c>
      <c r="O7651" t="s">
        <v>59</v>
      </c>
      <c r="P7651" t="s">
        <v>83</v>
      </c>
      <c r="Q7651" t="s">
        <v>2915</v>
      </c>
      <c r="R7651" s="19">
        <v>1548.99</v>
      </c>
      <c r="S7651" s="17">
        <v>9</v>
      </c>
      <c r="T7651" s="20">
        <v>0.4</v>
      </c>
      <c r="U7651" s="19">
        <v>-464.697</v>
      </c>
      <c r="V7651" s="20">
        <f t="shared" si="595"/>
        <v>-0.3</v>
      </c>
      <c r="W7651" s="17">
        <f t="shared" si="596"/>
        <v>2015</v>
      </c>
      <c r="X7651" t="str">
        <f t="shared" si="597"/>
        <v>Dec-2015</v>
      </c>
      <c r="Y7651" s="17">
        <f t="shared" si="598"/>
        <v>4</v>
      </c>
      <c r="Z7651" t="str">
        <f t="shared" si="599"/>
        <v>31-40%</v>
      </c>
      <c r="AA7651" s="17">
        <f>IF(COUNTIF($B$2:B7651,B7651)=1,1,0)</f>
        <v>1</v>
      </c>
      <c r="AB7651" s="17">
        <f>IF(COUNTIF($F$2:F7651,F7651)=1,1,0)</f>
        <v>0</v>
      </c>
    </row>
    <row r="7652" spans="1:28" x14ac:dyDescent="0.2">
      <c r="A7652" s="17">
        <v>7651</v>
      </c>
      <c r="B7652" t="s">
        <v>9615</v>
      </c>
      <c r="C7652" s="18">
        <v>42365</v>
      </c>
      <c r="D7652" s="18">
        <v>42369</v>
      </c>
      <c r="E7652" t="s">
        <v>77</v>
      </c>
      <c r="F7652" t="s">
        <v>939</v>
      </c>
      <c r="G7652" t="s">
        <v>940</v>
      </c>
      <c r="H7652" t="s">
        <v>68</v>
      </c>
      <c r="I7652" t="s">
        <v>54</v>
      </c>
      <c r="J7652" t="s">
        <v>5214</v>
      </c>
      <c r="K7652" t="s">
        <v>525</v>
      </c>
      <c r="L7652">
        <v>43302</v>
      </c>
      <c r="M7652" t="s">
        <v>175</v>
      </c>
      <c r="N7652" t="s">
        <v>6138</v>
      </c>
      <c r="O7652" t="s">
        <v>73</v>
      </c>
      <c r="P7652" t="s">
        <v>200</v>
      </c>
      <c r="Q7652" t="s">
        <v>698</v>
      </c>
      <c r="R7652" s="19">
        <v>19.872</v>
      </c>
      <c r="S7652" s="17">
        <v>3</v>
      </c>
      <c r="T7652" s="20">
        <v>0.2</v>
      </c>
      <c r="U7652" s="19">
        <v>6.7068000000000003</v>
      </c>
      <c r="V7652" s="20">
        <f t="shared" si="595"/>
        <v>0.33750000000000002</v>
      </c>
      <c r="W7652" s="17">
        <f t="shared" si="596"/>
        <v>2015</v>
      </c>
      <c r="X7652" t="str">
        <f t="shared" si="597"/>
        <v>Dec-2015</v>
      </c>
      <c r="Y7652" s="17">
        <f t="shared" si="598"/>
        <v>4</v>
      </c>
      <c r="Z7652" t="str">
        <f t="shared" si="599"/>
        <v>11-20%</v>
      </c>
      <c r="AA7652" s="17">
        <f>IF(COUNTIF($B$2:B7652,B7652)=1,1,0)</f>
        <v>0</v>
      </c>
      <c r="AB7652" s="17">
        <f>IF(COUNTIF($F$2:F7652,F7652)=1,1,0)</f>
        <v>0</v>
      </c>
    </row>
    <row r="7653" spans="1:28" x14ac:dyDescent="0.2">
      <c r="A7653" s="17">
        <v>7652</v>
      </c>
      <c r="B7653" t="s">
        <v>9616</v>
      </c>
      <c r="C7653" s="18">
        <v>42954</v>
      </c>
      <c r="D7653" s="18">
        <v>42955</v>
      </c>
      <c r="E7653" t="s">
        <v>215</v>
      </c>
      <c r="F7653" t="s">
        <v>2034</v>
      </c>
      <c r="G7653" t="s">
        <v>2035</v>
      </c>
      <c r="H7653" t="s">
        <v>53</v>
      </c>
      <c r="I7653" t="s">
        <v>54</v>
      </c>
      <c r="J7653" t="s">
        <v>844</v>
      </c>
      <c r="K7653" t="s">
        <v>131</v>
      </c>
      <c r="L7653">
        <v>75081</v>
      </c>
      <c r="M7653" t="s">
        <v>132</v>
      </c>
      <c r="N7653" t="s">
        <v>485</v>
      </c>
      <c r="O7653" t="s">
        <v>98</v>
      </c>
      <c r="P7653" t="s">
        <v>188</v>
      </c>
      <c r="Q7653" t="s">
        <v>486</v>
      </c>
      <c r="R7653" s="19">
        <v>119.44799999999999</v>
      </c>
      <c r="S7653" s="17">
        <v>3</v>
      </c>
      <c r="T7653" s="20">
        <v>0.2</v>
      </c>
      <c r="U7653" s="19">
        <v>-13.437900000000001</v>
      </c>
      <c r="V7653" s="20">
        <f t="shared" si="595"/>
        <v>-0.11250000000000002</v>
      </c>
      <c r="W7653" s="17">
        <f t="shared" si="596"/>
        <v>2017</v>
      </c>
      <c r="X7653" t="str">
        <f t="shared" si="597"/>
        <v>Aug-2017</v>
      </c>
      <c r="Y7653" s="17">
        <f t="shared" si="598"/>
        <v>1</v>
      </c>
      <c r="Z7653" t="str">
        <f t="shared" si="599"/>
        <v>11-20%</v>
      </c>
      <c r="AA7653" s="17">
        <f>IF(COUNTIF($B$2:B7653,B7653)=1,1,0)</f>
        <v>1</v>
      </c>
      <c r="AB7653" s="17">
        <f>IF(COUNTIF($F$2:F7653,F7653)=1,1,0)</f>
        <v>0</v>
      </c>
    </row>
    <row r="7654" spans="1:28" x14ac:dyDescent="0.2">
      <c r="A7654" s="17">
        <v>7653</v>
      </c>
      <c r="B7654" t="s">
        <v>9616</v>
      </c>
      <c r="C7654" s="18">
        <v>42954</v>
      </c>
      <c r="D7654" s="18">
        <v>42955</v>
      </c>
      <c r="E7654" t="s">
        <v>215</v>
      </c>
      <c r="F7654" t="s">
        <v>2034</v>
      </c>
      <c r="G7654" t="s">
        <v>2035</v>
      </c>
      <c r="H7654" t="s">
        <v>53</v>
      </c>
      <c r="I7654" t="s">
        <v>54</v>
      </c>
      <c r="J7654" t="s">
        <v>844</v>
      </c>
      <c r="K7654" t="s">
        <v>131</v>
      </c>
      <c r="L7654">
        <v>75081</v>
      </c>
      <c r="M7654" t="s">
        <v>132</v>
      </c>
      <c r="N7654" t="s">
        <v>999</v>
      </c>
      <c r="O7654" t="s">
        <v>73</v>
      </c>
      <c r="P7654" t="s">
        <v>86</v>
      </c>
      <c r="Q7654" t="s">
        <v>1000</v>
      </c>
      <c r="R7654" s="19">
        <v>118.16</v>
      </c>
      <c r="S7654" s="17">
        <v>2</v>
      </c>
      <c r="T7654" s="20">
        <v>0.2</v>
      </c>
      <c r="U7654" s="19">
        <v>-25.109000000000002</v>
      </c>
      <c r="V7654" s="20">
        <f t="shared" si="595"/>
        <v>-0.21250000000000002</v>
      </c>
      <c r="W7654" s="17">
        <f t="shared" si="596"/>
        <v>2017</v>
      </c>
      <c r="X7654" t="str">
        <f t="shared" si="597"/>
        <v>Aug-2017</v>
      </c>
      <c r="Y7654" s="17">
        <f t="shared" si="598"/>
        <v>1</v>
      </c>
      <c r="Z7654" t="str">
        <f t="shared" si="599"/>
        <v>11-20%</v>
      </c>
      <c r="AA7654" s="17">
        <f>IF(COUNTIF($B$2:B7654,B7654)=1,1,0)</f>
        <v>0</v>
      </c>
      <c r="AB7654" s="17">
        <f>IF(COUNTIF($F$2:F7654,F7654)=1,1,0)</f>
        <v>0</v>
      </c>
    </row>
    <row r="7655" spans="1:28" x14ac:dyDescent="0.2">
      <c r="A7655" s="17">
        <v>7654</v>
      </c>
      <c r="B7655" t="s">
        <v>9617</v>
      </c>
      <c r="C7655" s="18">
        <v>42085</v>
      </c>
      <c r="D7655" s="18">
        <v>42090</v>
      </c>
      <c r="E7655" t="s">
        <v>77</v>
      </c>
      <c r="F7655" t="s">
        <v>9618</v>
      </c>
      <c r="G7655" t="s">
        <v>9619</v>
      </c>
      <c r="H7655" t="s">
        <v>68</v>
      </c>
      <c r="I7655" t="s">
        <v>54</v>
      </c>
      <c r="J7655" t="s">
        <v>1713</v>
      </c>
      <c r="K7655" t="s">
        <v>385</v>
      </c>
      <c r="L7655">
        <v>35810</v>
      </c>
      <c r="M7655" t="s">
        <v>57</v>
      </c>
      <c r="N7655" t="s">
        <v>7535</v>
      </c>
      <c r="O7655" t="s">
        <v>73</v>
      </c>
      <c r="P7655" t="s">
        <v>95</v>
      </c>
      <c r="Q7655" t="s">
        <v>7536</v>
      </c>
      <c r="R7655" s="19">
        <v>19.559999999999999</v>
      </c>
      <c r="S7655" s="17">
        <v>4</v>
      </c>
      <c r="T7655" s="20">
        <v>0</v>
      </c>
      <c r="U7655" s="19">
        <v>5.4767999999999999</v>
      </c>
      <c r="V7655" s="20">
        <f t="shared" si="595"/>
        <v>0.28000000000000003</v>
      </c>
      <c r="W7655" s="17">
        <f t="shared" si="596"/>
        <v>2015</v>
      </c>
      <c r="X7655" t="str">
        <f t="shared" si="597"/>
        <v>Mar-2015</v>
      </c>
      <c r="Y7655" s="17">
        <f t="shared" si="598"/>
        <v>5</v>
      </c>
      <c r="Z7655" t="str">
        <f t="shared" si="599"/>
        <v>0% (No Discount)</v>
      </c>
      <c r="AA7655" s="17">
        <f>IF(COUNTIF($B$2:B7655,B7655)=1,1,0)</f>
        <v>1</v>
      </c>
      <c r="AB7655" s="17">
        <f>IF(COUNTIF($F$2:F7655,F7655)=1,1,0)</f>
        <v>1</v>
      </c>
    </row>
    <row r="7656" spans="1:28" x14ac:dyDescent="0.2">
      <c r="A7656" s="17">
        <v>7655</v>
      </c>
      <c r="B7656" t="s">
        <v>9620</v>
      </c>
      <c r="C7656" s="18">
        <v>42338</v>
      </c>
      <c r="D7656" s="18">
        <v>42340</v>
      </c>
      <c r="E7656" t="s">
        <v>50</v>
      </c>
      <c r="F7656" t="s">
        <v>5605</v>
      </c>
      <c r="G7656" t="s">
        <v>5606</v>
      </c>
      <c r="H7656" t="s">
        <v>53</v>
      </c>
      <c r="I7656" t="s">
        <v>54</v>
      </c>
      <c r="J7656" t="s">
        <v>1422</v>
      </c>
      <c r="K7656" t="s">
        <v>1423</v>
      </c>
      <c r="L7656">
        <v>89115</v>
      </c>
      <c r="M7656" t="s">
        <v>71</v>
      </c>
      <c r="N7656" t="s">
        <v>7827</v>
      </c>
      <c r="O7656" t="s">
        <v>59</v>
      </c>
      <c r="P7656" t="s">
        <v>92</v>
      </c>
      <c r="Q7656" t="s">
        <v>7828</v>
      </c>
      <c r="R7656" s="19">
        <v>80.959999999999994</v>
      </c>
      <c r="S7656" s="17">
        <v>4</v>
      </c>
      <c r="T7656" s="20">
        <v>0</v>
      </c>
      <c r="U7656" s="19">
        <v>29.145600000000002</v>
      </c>
      <c r="V7656" s="20">
        <f t="shared" si="595"/>
        <v>0.36000000000000004</v>
      </c>
      <c r="W7656" s="17">
        <f t="shared" si="596"/>
        <v>2015</v>
      </c>
      <c r="X7656" t="str">
        <f t="shared" si="597"/>
        <v>Nov-2015</v>
      </c>
      <c r="Y7656" s="17">
        <f t="shared" si="598"/>
        <v>2</v>
      </c>
      <c r="Z7656" t="str">
        <f t="shared" si="599"/>
        <v>0% (No Discount)</v>
      </c>
      <c r="AA7656" s="17">
        <f>IF(COUNTIF($B$2:B7656,B7656)=1,1,0)</f>
        <v>1</v>
      </c>
      <c r="AB7656" s="17">
        <f>IF(COUNTIF($F$2:F7656,F7656)=1,1,0)</f>
        <v>0</v>
      </c>
    </row>
    <row r="7657" spans="1:28" x14ac:dyDescent="0.2">
      <c r="A7657" s="17">
        <v>7656</v>
      </c>
      <c r="B7657" t="s">
        <v>9620</v>
      </c>
      <c r="C7657" s="18">
        <v>42338</v>
      </c>
      <c r="D7657" s="18">
        <v>42340</v>
      </c>
      <c r="E7657" t="s">
        <v>50</v>
      </c>
      <c r="F7657" t="s">
        <v>5605</v>
      </c>
      <c r="G7657" t="s">
        <v>5606</v>
      </c>
      <c r="H7657" t="s">
        <v>53</v>
      </c>
      <c r="I7657" t="s">
        <v>54</v>
      </c>
      <c r="J7657" t="s">
        <v>1422</v>
      </c>
      <c r="K7657" t="s">
        <v>1423</v>
      </c>
      <c r="L7657">
        <v>89115</v>
      </c>
      <c r="M7657" t="s">
        <v>71</v>
      </c>
      <c r="N7657" t="s">
        <v>6210</v>
      </c>
      <c r="O7657" t="s">
        <v>73</v>
      </c>
      <c r="P7657" t="s">
        <v>117</v>
      </c>
      <c r="Q7657" t="s">
        <v>6211</v>
      </c>
      <c r="R7657" s="19">
        <v>25.92</v>
      </c>
      <c r="S7657" s="17">
        <v>4</v>
      </c>
      <c r="T7657" s="20">
        <v>0</v>
      </c>
      <c r="U7657" s="19">
        <v>12.441599999999999</v>
      </c>
      <c r="V7657" s="20">
        <f t="shared" si="595"/>
        <v>0.47999999999999993</v>
      </c>
      <c r="W7657" s="17">
        <f t="shared" si="596"/>
        <v>2015</v>
      </c>
      <c r="X7657" t="str">
        <f t="shared" si="597"/>
        <v>Nov-2015</v>
      </c>
      <c r="Y7657" s="17">
        <f t="shared" si="598"/>
        <v>2</v>
      </c>
      <c r="Z7657" t="str">
        <f t="shared" si="599"/>
        <v>0% (No Discount)</v>
      </c>
      <c r="AA7657" s="17">
        <f>IF(COUNTIF($B$2:B7657,B7657)=1,1,0)</f>
        <v>0</v>
      </c>
      <c r="AB7657" s="17">
        <f>IF(COUNTIF($F$2:F7657,F7657)=1,1,0)</f>
        <v>0</v>
      </c>
    </row>
    <row r="7658" spans="1:28" x14ac:dyDescent="0.2">
      <c r="A7658" s="17">
        <v>7657</v>
      </c>
      <c r="B7658" t="s">
        <v>9621</v>
      </c>
      <c r="C7658" s="18">
        <v>41744</v>
      </c>
      <c r="D7658" s="18">
        <v>41744</v>
      </c>
      <c r="E7658" t="s">
        <v>1320</v>
      </c>
      <c r="F7658" t="s">
        <v>328</v>
      </c>
      <c r="G7658" t="s">
        <v>329</v>
      </c>
      <c r="H7658" t="s">
        <v>129</v>
      </c>
      <c r="I7658" t="s">
        <v>54</v>
      </c>
      <c r="J7658" t="s">
        <v>69</v>
      </c>
      <c r="K7658" t="s">
        <v>70</v>
      </c>
      <c r="L7658">
        <v>90049</v>
      </c>
      <c r="M7658" t="s">
        <v>71</v>
      </c>
      <c r="N7658" t="s">
        <v>2570</v>
      </c>
      <c r="O7658" t="s">
        <v>73</v>
      </c>
      <c r="P7658" t="s">
        <v>105</v>
      </c>
      <c r="Q7658" t="s">
        <v>2571</v>
      </c>
      <c r="R7658" s="19">
        <v>106.96</v>
      </c>
      <c r="S7658" s="17">
        <v>2</v>
      </c>
      <c r="T7658" s="20">
        <v>0</v>
      </c>
      <c r="U7658" s="19">
        <v>31.0184</v>
      </c>
      <c r="V7658" s="20">
        <f t="shared" si="595"/>
        <v>0.29000000000000004</v>
      </c>
      <c r="W7658" s="17">
        <f t="shared" si="596"/>
        <v>2014</v>
      </c>
      <c r="X7658" t="str">
        <f t="shared" si="597"/>
        <v>Apr-2014</v>
      </c>
      <c r="Y7658" s="17">
        <f t="shared" si="598"/>
        <v>0</v>
      </c>
      <c r="Z7658" t="str">
        <f t="shared" si="599"/>
        <v>0% (No Discount)</v>
      </c>
      <c r="AA7658" s="17">
        <f>IF(COUNTIF($B$2:B7658,B7658)=1,1,0)</f>
        <v>1</v>
      </c>
      <c r="AB7658" s="17">
        <f>IF(COUNTIF($F$2:F7658,F7658)=1,1,0)</f>
        <v>0</v>
      </c>
    </row>
    <row r="7659" spans="1:28" x14ac:dyDescent="0.2">
      <c r="A7659" s="17">
        <v>7658</v>
      </c>
      <c r="B7659" t="s">
        <v>9621</v>
      </c>
      <c r="C7659" s="18">
        <v>41744</v>
      </c>
      <c r="D7659" s="18">
        <v>41744</v>
      </c>
      <c r="E7659" t="s">
        <v>1320</v>
      </c>
      <c r="F7659" t="s">
        <v>328</v>
      </c>
      <c r="G7659" t="s">
        <v>329</v>
      </c>
      <c r="H7659" t="s">
        <v>129</v>
      </c>
      <c r="I7659" t="s">
        <v>54</v>
      </c>
      <c r="J7659" t="s">
        <v>69</v>
      </c>
      <c r="K7659" t="s">
        <v>70</v>
      </c>
      <c r="L7659">
        <v>90049</v>
      </c>
      <c r="M7659" t="s">
        <v>71</v>
      </c>
      <c r="N7659" t="s">
        <v>1112</v>
      </c>
      <c r="O7659" t="s">
        <v>59</v>
      </c>
      <c r="P7659" t="s">
        <v>92</v>
      </c>
      <c r="Q7659" t="s">
        <v>1113</v>
      </c>
      <c r="R7659" s="19">
        <v>187.76</v>
      </c>
      <c r="S7659" s="17">
        <v>4</v>
      </c>
      <c r="T7659" s="20">
        <v>0</v>
      </c>
      <c r="U7659" s="19">
        <v>76.9816</v>
      </c>
      <c r="V7659" s="20">
        <f t="shared" si="595"/>
        <v>0.41000000000000003</v>
      </c>
      <c r="W7659" s="17">
        <f t="shared" si="596"/>
        <v>2014</v>
      </c>
      <c r="X7659" t="str">
        <f t="shared" si="597"/>
        <v>Apr-2014</v>
      </c>
      <c r="Y7659" s="17">
        <f t="shared" si="598"/>
        <v>0</v>
      </c>
      <c r="Z7659" t="str">
        <f t="shared" si="599"/>
        <v>0% (No Discount)</v>
      </c>
      <c r="AA7659" s="17">
        <f>IF(COUNTIF($B$2:B7659,B7659)=1,1,0)</f>
        <v>0</v>
      </c>
      <c r="AB7659" s="17">
        <f>IF(COUNTIF($F$2:F7659,F7659)=1,1,0)</f>
        <v>0</v>
      </c>
    </row>
    <row r="7660" spans="1:28" x14ac:dyDescent="0.2">
      <c r="A7660" s="17">
        <v>7659</v>
      </c>
      <c r="B7660" t="s">
        <v>9622</v>
      </c>
      <c r="C7660" s="18">
        <v>42946</v>
      </c>
      <c r="D7660" s="18">
        <v>42949</v>
      </c>
      <c r="E7660" t="s">
        <v>215</v>
      </c>
      <c r="F7660" t="s">
        <v>6291</v>
      </c>
      <c r="G7660" t="s">
        <v>6292</v>
      </c>
      <c r="H7660" t="s">
        <v>129</v>
      </c>
      <c r="I7660" t="s">
        <v>54</v>
      </c>
      <c r="J7660" t="s">
        <v>1149</v>
      </c>
      <c r="K7660" t="s">
        <v>525</v>
      </c>
      <c r="L7660">
        <v>44107</v>
      </c>
      <c r="M7660" t="s">
        <v>175</v>
      </c>
      <c r="N7660" t="s">
        <v>2629</v>
      </c>
      <c r="O7660" t="s">
        <v>73</v>
      </c>
      <c r="P7660" t="s">
        <v>102</v>
      </c>
      <c r="Q7660" t="s">
        <v>2630</v>
      </c>
      <c r="R7660" s="19">
        <v>76.775999999999996</v>
      </c>
      <c r="S7660" s="17">
        <v>4</v>
      </c>
      <c r="T7660" s="20">
        <v>0.7</v>
      </c>
      <c r="U7660" s="19">
        <v>-53.743200000000002</v>
      </c>
      <c r="V7660" s="20">
        <f t="shared" si="595"/>
        <v>-0.70000000000000007</v>
      </c>
      <c r="W7660" s="17">
        <f t="shared" si="596"/>
        <v>2017</v>
      </c>
      <c r="X7660" t="str">
        <f t="shared" si="597"/>
        <v>Jul-2017</v>
      </c>
      <c r="Y7660" s="17">
        <f t="shared" si="598"/>
        <v>3</v>
      </c>
      <c r="Z7660" t="str">
        <f t="shared" si="599"/>
        <v>Over 50%</v>
      </c>
      <c r="AA7660" s="17">
        <f>IF(COUNTIF($B$2:B7660,B7660)=1,1,0)</f>
        <v>1</v>
      </c>
      <c r="AB7660" s="17">
        <f>IF(COUNTIF($F$2:F7660,F7660)=1,1,0)</f>
        <v>0</v>
      </c>
    </row>
    <row r="7661" spans="1:28" x14ac:dyDescent="0.2">
      <c r="A7661" s="17">
        <v>7660</v>
      </c>
      <c r="B7661" t="s">
        <v>9623</v>
      </c>
      <c r="C7661" s="18">
        <v>42887</v>
      </c>
      <c r="D7661" s="18">
        <v>42891</v>
      </c>
      <c r="E7661" t="s">
        <v>77</v>
      </c>
      <c r="F7661" t="s">
        <v>508</v>
      </c>
      <c r="G7661" t="s">
        <v>509</v>
      </c>
      <c r="H7661" t="s">
        <v>68</v>
      </c>
      <c r="I7661" t="s">
        <v>54</v>
      </c>
      <c r="J7661" t="s">
        <v>164</v>
      </c>
      <c r="K7661" t="s">
        <v>165</v>
      </c>
      <c r="L7661">
        <v>68025</v>
      </c>
      <c r="M7661" t="s">
        <v>132</v>
      </c>
      <c r="N7661" t="s">
        <v>3277</v>
      </c>
      <c r="O7661" t="s">
        <v>73</v>
      </c>
      <c r="P7661" t="s">
        <v>102</v>
      </c>
      <c r="Q7661" t="s">
        <v>3278</v>
      </c>
      <c r="R7661" s="19">
        <v>53.9</v>
      </c>
      <c r="S7661" s="17">
        <v>5</v>
      </c>
      <c r="T7661" s="20">
        <v>0</v>
      </c>
      <c r="U7661" s="19">
        <v>25.872</v>
      </c>
      <c r="V7661" s="20">
        <f t="shared" si="595"/>
        <v>0.48000000000000004</v>
      </c>
      <c r="W7661" s="17">
        <f t="shared" si="596"/>
        <v>2017</v>
      </c>
      <c r="X7661" t="str">
        <f t="shared" si="597"/>
        <v>Jun-2017</v>
      </c>
      <c r="Y7661" s="17">
        <f t="shared" si="598"/>
        <v>4</v>
      </c>
      <c r="Z7661" t="str">
        <f t="shared" si="599"/>
        <v>0% (No Discount)</v>
      </c>
      <c r="AA7661" s="17">
        <f>IF(COUNTIF($B$2:B7661,B7661)=1,1,0)</f>
        <v>1</v>
      </c>
      <c r="AB7661" s="17">
        <f>IF(COUNTIF($F$2:F7661,F7661)=1,1,0)</f>
        <v>0</v>
      </c>
    </row>
    <row r="7662" spans="1:28" x14ac:dyDescent="0.2">
      <c r="A7662" s="17">
        <v>7661</v>
      </c>
      <c r="B7662" t="s">
        <v>9624</v>
      </c>
      <c r="C7662" s="18">
        <v>41646</v>
      </c>
      <c r="D7662" s="18">
        <v>41651</v>
      </c>
      <c r="E7662" t="s">
        <v>77</v>
      </c>
      <c r="F7662" t="s">
        <v>7585</v>
      </c>
      <c r="G7662" t="s">
        <v>7586</v>
      </c>
      <c r="H7662" t="s">
        <v>53</v>
      </c>
      <c r="I7662" t="s">
        <v>54</v>
      </c>
      <c r="J7662" t="s">
        <v>1713</v>
      </c>
      <c r="K7662" t="s">
        <v>131</v>
      </c>
      <c r="L7662">
        <v>77340</v>
      </c>
      <c r="M7662" t="s">
        <v>132</v>
      </c>
      <c r="N7662" t="s">
        <v>1746</v>
      </c>
      <c r="O7662" t="s">
        <v>59</v>
      </c>
      <c r="P7662" t="s">
        <v>92</v>
      </c>
      <c r="Q7662" t="s">
        <v>1747</v>
      </c>
      <c r="R7662" s="19">
        <v>76.727999999999994</v>
      </c>
      <c r="S7662" s="17">
        <v>3</v>
      </c>
      <c r="T7662" s="20">
        <v>0.6</v>
      </c>
      <c r="U7662" s="19">
        <v>-53.709600000000002</v>
      </c>
      <c r="V7662" s="20">
        <f t="shared" si="595"/>
        <v>-0.70000000000000007</v>
      </c>
      <c r="W7662" s="17">
        <f t="shared" si="596"/>
        <v>2014</v>
      </c>
      <c r="X7662" t="str">
        <f t="shared" si="597"/>
        <v>Jan-2014</v>
      </c>
      <c r="Y7662" s="17">
        <f t="shared" si="598"/>
        <v>5</v>
      </c>
      <c r="Z7662" t="str">
        <f t="shared" si="599"/>
        <v>Over 50%</v>
      </c>
      <c r="AA7662" s="17">
        <f>IF(COUNTIF($B$2:B7662,B7662)=1,1,0)</f>
        <v>1</v>
      </c>
      <c r="AB7662" s="17">
        <f>IF(COUNTIF($F$2:F7662,F7662)=1,1,0)</f>
        <v>0</v>
      </c>
    </row>
    <row r="7663" spans="1:28" x14ac:dyDescent="0.2">
      <c r="A7663" s="17">
        <v>7662</v>
      </c>
      <c r="B7663" t="s">
        <v>9624</v>
      </c>
      <c r="C7663" s="18">
        <v>41646</v>
      </c>
      <c r="D7663" s="18">
        <v>41651</v>
      </c>
      <c r="E7663" t="s">
        <v>77</v>
      </c>
      <c r="F7663" t="s">
        <v>7585</v>
      </c>
      <c r="G7663" t="s">
        <v>7586</v>
      </c>
      <c r="H7663" t="s">
        <v>53</v>
      </c>
      <c r="I7663" t="s">
        <v>54</v>
      </c>
      <c r="J7663" t="s">
        <v>1713</v>
      </c>
      <c r="K7663" t="s">
        <v>131</v>
      </c>
      <c r="L7663">
        <v>77340</v>
      </c>
      <c r="M7663" t="s">
        <v>132</v>
      </c>
      <c r="N7663" t="s">
        <v>3894</v>
      </c>
      <c r="O7663" t="s">
        <v>73</v>
      </c>
      <c r="P7663" t="s">
        <v>102</v>
      </c>
      <c r="Q7663" t="s">
        <v>3895</v>
      </c>
      <c r="R7663" s="19">
        <v>10.43</v>
      </c>
      <c r="S7663" s="17">
        <v>7</v>
      </c>
      <c r="T7663" s="20">
        <v>0.8</v>
      </c>
      <c r="U7663" s="19">
        <v>-18.252500000000001</v>
      </c>
      <c r="V7663" s="20">
        <f t="shared" si="595"/>
        <v>-1.7500000000000002</v>
      </c>
      <c r="W7663" s="17">
        <f t="shared" si="596"/>
        <v>2014</v>
      </c>
      <c r="X7663" t="str">
        <f t="shared" si="597"/>
        <v>Jan-2014</v>
      </c>
      <c r="Y7663" s="17">
        <f t="shared" si="598"/>
        <v>5</v>
      </c>
      <c r="Z7663" t="str">
        <f t="shared" si="599"/>
        <v>Over 50%</v>
      </c>
      <c r="AA7663" s="17">
        <f>IF(COUNTIF($B$2:B7663,B7663)=1,1,0)</f>
        <v>0</v>
      </c>
      <c r="AB7663" s="17">
        <f>IF(COUNTIF($F$2:F7663,F7663)=1,1,0)</f>
        <v>0</v>
      </c>
    </row>
    <row r="7664" spans="1:28" x14ac:dyDescent="0.2">
      <c r="A7664" s="17">
        <v>7663</v>
      </c>
      <c r="B7664" t="s">
        <v>9625</v>
      </c>
      <c r="C7664" s="18">
        <v>43007</v>
      </c>
      <c r="D7664" s="18">
        <v>43009</v>
      </c>
      <c r="E7664" t="s">
        <v>215</v>
      </c>
      <c r="F7664" t="s">
        <v>5610</v>
      </c>
      <c r="G7664" t="s">
        <v>5611</v>
      </c>
      <c r="H7664" t="s">
        <v>53</v>
      </c>
      <c r="I7664" t="s">
        <v>54</v>
      </c>
      <c r="J7664" t="s">
        <v>69</v>
      </c>
      <c r="K7664" t="s">
        <v>70</v>
      </c>
      <c r="L7664">
        <v>90036</v>
      </c>
      <c r="M7664" t="s">
        <v>71</v>
      </c>
      <c r="N7664" t="s">
        <v>4705</v>
      </c>
      <c r="O7664" t="s">
        <v>73</v>
      </c>
      <c r="P7664" t="s">
        <v>95</v>
      </c>
      <c r="Q7664" t="s">
        <v>4706</v>
      </c>
      <c r="R7664" s="19">
        <v>99.2</v>
      </c>
      <c r="S7664" s="17">
        <v>5</v>
      </c>
      <c r="T7664" s="20">
        <v>0</v>
      </c>
      <c r="U7664" s="19">
        <v>25.792000000000002</v>
      </c>
      <c r="V7664" s="20">
        <f t="shared" si="595"/>
        <v>0.26</v>
      </c>
      <c r="W7664" s="17">
        <f t="shared" si="596"/>
        <v>2017</v>
      </c>
      <c r="X7664" t="str">
        <f t="shared" si="597"/>
        <v>Sep-2017</v>
      </c>
      <c r="Y7664" s="17">
        <f t="shared" si="598"/>
        <v>2</v>
      </c>
      <c r="Z7664" t="str">
        <f t="shared" si="599"/>
        <v>0% (No Discount)</v>
      </c>
      <c r="AA7664" s="17">
        <f>IF(COUNTIF($B$2:B7664,B7664)=1,1,0)</f>
        <v>1</v>
      </c>
      <c r="AB7664" s="17">
        <f>IF(COUNTIF($F$2:F7664,F7664)=1,1,0)</f>
        <v>0</v>
      </c>
    </row>
    <row r="7665" spans="1:28" x14ac:dyDescent="0.2">
      <c r="A7665" s="17">
        <v>7664</v>
      </c>
      <c r="B7665" t="s">
        <v>9626</v>
      </c>
      <c r="C7665" s="18">
        <v>42991</v>
      </c>
      <c r="D7665" s="18">
        <v>42997</v>
      </c>
      <c r="E7665" t="s">
        <v>77</v>
      </c>
      <c r="F7665" t="s">
        <v>5468</v>
      </c>
      <c r="G7665" t="s">
        <v>5469</v>
      </c>
      <c r="H7665" t="s">
        <v>53</v>
      </c>
      <c r="I7665" t="s">
        <v>54</v>
      </c>
      <c r="J7665" t="s">
        <v>2519</v>
      </c>
      <c r="K7665" t="s">
        <v>115</v>
      </c>
      <c r="L7665">
        <v>28806</v>
      </c>
      <c r="M7665" t="s">
        <v>57</v>
      </c>
      <c r="N7665" t="s">
        <v>2777</v>
      </c>
      <c r="O7665" t="s">
        <v>73</v>
      </c>
      <c r="P7665" t="s">
        <v>95</v>
      </c>
      <c r="Q7665" t="s">
        <v>2778</v>
      </c>
      <c r="R7665" s="19">
        <v>15.92</v>
      </c>
      <c r="S7665" s="17">
        <v>5</v>
      </c>
      <c r="T7665" s="20">
        <v>0.2</v>
      </c>
      <c r="U7665" s="19">
        <v>2.786</v>
      </c>
      <c r="V7665" s="20">
        <f t="shared" si="595"/>
        <v>0.17500000000000002</v>
      </c>
      <c r="W7665" s="17">
        <f t="shared" si="596"/>
        <v>2017</v>
      </c>
      <c r="X7665" t="str">
        <f t="shared" si="597"/>
        <v>Sep-2017</v>
      </c>
      <c r="Y7665" s="17">
        <f t="shared" si="598"/>
        <v>6</v>
      </c>
      <c r="Z7665" t="str">
        <f t="shared" si="599"/>
        <v>11-20%</v>
      </c>
      <c r="AA7665" s="17">
        <f>IF(COUNTIF($B$2:B7665,B7665)=1,1,0)</f>
        <v>1</v>
      </c>
      <c r="AB7665" s="17">
        <f>IF(COUNTIF($F$2:F7665,F7665)=1,1,0)</f>
        <v>0</v>
      </c>
    </row>
    <row r="7666" spans="1:28" x14ac:dyDescent="0.2">
      <c r="A7666" s="17">
        <v>7665</v>
      </c>
      <c r="B7666" t="s">
        <v>9627</v>
      </c>
      <c r="C7666" s="18">
        <v>41934</v>
      </c>
      <c r="D7666" s="18">
        <v>41938</v>
      </c>
      <c r="E7666" t="s">
        <v>77</v>
      </c>
      <c r="F7666" t="s">
        <v>5670</v>
      </c>
      <c r="G7666" t="s">
        <v>5671</v>
      </c>
      <c r="H7666" t="s">
        <v>68</v>
      </c>
      <c r="I7666" t="s">
        <v>54</v>
      </c>
      <c r="J7666" t="s">
        <v>2454</v>
      </c>
      <c r="K7666" t="s">
        <v>765</v>
      </c>
      <c r="L7666">
        <v>71111</v>
      </c>
      <c r="M7666" t="s">
        <v>57</v>
      </c>
      <c r="N7666" t="s">
        <v>6581</v>
      </c>
      <c r="O7666" t="s">
        <v>59</v>
      </c>
      <c r="P7666" t="s">
        <v>92</v>
      </c>
      <c r="Q7666" t="s">
        <v>6582</v>
      </c>
      <c r="R7666" s="19">
        <v>129.91999999999999</v>
      </c>
      <c r="S7666" s="17">
        <v>4</v>
      </c>
      <c r="T7666" s="20">
        <v>0</v>
      </c>
      <c r="U7666" s="19">
        <v>10.393599999999999</v>
      </c>
      <c r="V7666" s="20">
        <f t="shared" si="595"/>
        <v>0.08</v>
      </c>
      <c r="W7666" s="17">
        <f t="shared" si="596"/>
        <v>2014</v>
      </c>
      <c r="X7666" t="str">
        <f t="shared" si="597"/>
        <v>Oct-2014</v>
      </c>
      <c r="Y7666" s="17">
        <f t="shared" si="598"/>
        <v>4</v>
      </c>
      <c r="Z7666" t="str">
        <f t="shared" si="599"/>
        <v>0% (No Discount)</v>
      </c>
      <c r="AA7666" s="17">
        <f>IF(COUNTIF($B$2:B7666,B7666)=1,1,0)</f>
        <v>1</v>
      </c>
      <c r="AB7666" s="17">
        <f>IF(COUNTIF($F$2:F7666,F7666)=1,1,0)</f>
        <v>0</v>
      </c>
    </row>
    <row r="7667" spans="1:28" x14ac:dyDescent="0.2">
      <c r="A7667" s="17">
        <v>7666</v>
      </c>
      <c r="B7667" t="s">
        <v>9628</v>
      </c>
      <c r="C7667" s="18">
        <v>42647</v>
      </c>
      <c r="D7667" s="18">
        <v>42651</v>
      </c>
      <c r="E7667" t="s">
        <v>77</v>
      </c>
      <c r="F7667" t="s">
        <v>6028</v>
      </c>
      <c r="G7667" t="s">
        <v>6029</v>
      </c>
      <c r="H7667" t="s">
        <v>129</v>
      </c>
      <c r="I7667" t="s">
        <v>54</v>
      </c>
      <c r="J7667" t="s">
        <v>3613</v>
      </c>
      <c r="K7667" t="s">
        <v>1430</v>
      </c>
      <c r="L7667">
        <v>2908</v>
      </c>
      <c r="M7667" t="s">
        <v>175</v>
      </c>
      <c r="N7667" t="s">
        <v>3953</v>
      </c>
      <c r="O7667" t="s">
        <v>73</v>
      </c>
      <c r="P7667" t="s">
        <v>102</v>
      </c>
      <c r="Q7667" t="s">
        <v>3954</v>
      </c>
      <c r="R7667" s="19">
        <v>30.4</v>
      </c>
      <c r="S7667" s="17">
        <v>1</v>
      </c>
      <c r="T7667" s="20">
        <v>0</v>
      </c>
      <c r="U7667" s="19">
        <v>13.984</v>
      </c>
      <c r="V7667" s="20">
        <f t="shared" si="595"/>
        <v>0.46</v>
      </c>
      <c r="W7667" s="17">
        <f t="shared" si="596"/>
        <v>2016</v>
      </c>
      <c r="X7667" t="str">
        <f t="shared" si="597"/>
        <v>Oct-2016</v>
      </c>
      <c r="Y7667" s="17">
        <f t="shared" si="598"/>
        <v>4</v>
      </c>
      <c r="Z7667" t="str">
        <f t="shared" si="599"/>
        <v>0% (No Discount)</v>
      </c>
      <c r="AA7667" s="17">
        <f>IF(COUNTIF($B$2:B7667,B7667)=1,1,0)</f>
        <v>1</v>
      </c>
      <c r="AB7667" s="17">
        <f>IF(COUNTIF($F$2:F7667,F7667)=1,1,0)</f>
        <v>0</v>
      </c>
    </row>
    <row r="7668" spans="1:28" x14ac:dyDescent="0.2">
      <c r="A7668" s="17">
        <v>7667</v>
      </c>
      <c r="B7668" t="s">
        <v>9628</v>
      </c>
      <c r="C7668" s="18">
        <v>42647</v>
      </c>
      <c r="D7668" s="18">
        <v>42651</v>
      </c>
      <c r="E7668" t="s">
        <v>77</v>
      </c>
      <c r="F7668" t="s">
        <v>6028</v>
      </c>
      <c r="G7668" t="s">
        <v>6029</v>
      </c>
      <c r="H7668" t="s">
        <v>129</v>
      </c>
      <c r="I7668" t="s">
        <v>54</v>
      </c>
      <c r="J7668" t="s">
        <v>3613</v>
      </c>
      <c r="K7668" t="s">
        <v>1430</v>
      </c>
      <c r="L7668">
        <v>2908</v>
      </c>
      <c r="M7668" t="s">
        <v>175</v>
      </c>
      <c r="N7668" t="s">
        <v>1245</v>
      </c>
      <c r="O7668" t="s">
        <v>98</v>
      </c>
      <c r="P7668" t="s">
        <v>1246</v>
      </c>
      <c r="Q7668" t="s">
        <v>1247</v>
      </c>
      <c r="R7668" s="19">
        <v>5399.91</v>
      </c>
      <c r="S7668" s="17">
        <v>9</v>
      </c>
      <c r="T7668" s="20">
        <v>0</v>
      </c>
      <c r="U7668" s="19">
        <v>2591.9567999999999</v>
      </c>
      <c r="V7668" s="20">
        <f t="shared" si="595"/>
        <v>0.48</v>
      </c>
      <c r="W7668" s="17">
        <f t="shared" si="596"/>
        <v>2016</v>
      </c>
      <c r="X7668" t="str">
        <f t="shared" si="597"/>
        <v>Oct-2016</v>
      </c>
      <c r="Y7668" s="17">
        <f t="shared" si="598"/>
        <v>4</v>
      </c>
      <c r="Z7668" t="str">
        <f t="shared" si="599"/>
        <v>0% (No Discount)</v>
      </c>
      <c r="AA7668" s="17">
        <f>IF(COUNTIF($B$2:B7668,B7668)=1,1,0)</f>
        <v>0</v>
      </c>
      <c r="AB7668" s="17">
        <f>IF(COUNTIF($F$2:F7668,F7668)=1,1,0)</f>
        <v>0</v>
      </c>
    </row>
    <row r="7669" spans="1:28" x14ac:dyDescent="0.2">
      <c r="A7669" s="17">
        <v>7668</v>
      </c>
      <c r="B7669" t="s">
        <v>9628</v>
      </c>
      <c r="C7669" s="18">
        <v>42647</v>
      </c>
      <c r="D7669" s="18">
        <v>42651</v>
      </c>
      <c r="E7669" t="s">
        <v>77</v>
      </c>
      <c r="F7669" t="s">
        <v>6028</v>
      </c>
      <c r="G7669" t="s">
        <v>6029</v>
      </c>
      <c r="H7669" t="s">
        <v>129</v>
      </c>
      <c r="I7669" t="s">
        <v>54</v>
      </c>
      <c r="J7669" t="s">
        <v>3613</v>
      </c>
      <c r="K7669" t="s">
        <v>1430</v>
      </c>
      <c r="L7669">
        <v>2908</v>
      </c>
      <c r="M7669" t="s">
        <v>175</v>
      </c>
      <c r="N7669" t="s">
        <v>7973</v>
      </c>
      <c r="O7669" t="s">
        <v>73</v>
      </c>
      <c r="P7669" t="s">
        <v>86</v>
      </c>
      <c r="Q7669" t="s">
        <v>7974</v>
      </c>
      <c r="R7669" s="19">
        <v>119.1</v>
      </c>
      <c r="S7669" s="17">
        <v>3</v>
      </c>
      <c r="T7669" s="20">
        <v>0</v>
      </c>
      <c r="U7669" s="19">
        <v>34.539000000000001</v>
      </c>
      <c r="V7669" s="20">
        <f t="shared" si="595"/>
        <v>0.29000000000000004</v>
      </c>
      <c r="W7669" s="17">
        <f t="shared" si="596"/>
        <v>2016</v>
      </c>
      <c r="X7669" t="str">
        <f t="shared" si="597"/>
        <v>Oct-2016</v>
      </c>
      <c r="Y7669" s="17">
        <f t="shared" si="598"/>
        <v>4</v>
      </c>
      <c r="Z7669" t="str">
        <f t="shared" si="599"/>
        <v>0% (No Discount)</v>
      </c>
      <c r="AA7669" s="17">
        <f>IF(COUNTIF($B$2:B7669,B7669)=1,1,0)</f>
        <v>0</v>
      </c>
      <c r="AB7669" s="17">
        <f>IF(COUNTIF($F$2:F7669,F7669)=1,1,0)</f>
        <v>0</v>
      </c>
    </row>
    <row r="7670" spans="1:28" x14ac:dyDescent="0.2">
      <c r="A7670" s="17">
        <v>7669</v>
      </c>
      <c r="B7670" t="s">
        <v>9629</v>
      </c>
      <c r="C7670" s="18">
        <v>42335</v>
      </c>
      <c r="D7670" s="18">
        <v>42337</v>
      </c>
      <c r="E7670" t="s">
        <v>50</v>
      </c>
      <c r="F7670" t="s">
        <v>209</v>
      </c>
      <c r="G7670" t="s">
        <v>210</v>
      </c>
      <c r="H7670" t="s">
        <v>129</v>
      </c>
      <c r="I7670" t="s">
        <v>54</v>
      </c>
      <c r="J7670" t="s">
        <v>4132</v>
      </c>
      <c r="K7670" t="s">
        <v>1275</v>
      </c>
      <c r="L7670">
        <v>2149</v>
      </c>
      <c r="M7670" t="s">
        <v>175</v>
      </c>
      <c r="N7670" t="s">
        <v>2279</v>
      </c>
      <c r="O7670" t="s">
        <v>73</v>
      </c>
      <c r="P7670" t="s">
        <v>117</v>
      </c>
      <c r="Q7670" t="s">
        <v>2280</v>
      </c>
      <c r="R7670" s="19">
        <v>40.08</v>
      </c>
      <c r="S7670" s="17">
        <v>6</v>
      </c>
      <c r="T7670" s="20">
        <v>0</v>
      </c>
      <c r="U7670" s="19">
        <v>19.238399999999999</v>
      </c>
      <c r="V7670" s="20">
        <f t="shared" si="595"/>
        <v>0.48</v>
      </c>
      <c r="W7670" s="17">
        <f t="shared" si="596"/>
        <v>2015</v>
      </c>
      <c r="X7670" t="str">
        <f t="shared" si="597"/>
        <v>Nov-2015</v>
      </c>
      <c r="Y7670" s="17">
        <f t="shared" si="598"/>
        <v>2</v>
      </c>
      <c r="Z7670" t="str">
        <f t="shared" si="599"/>
        <v>0% (No Discount)</v>
      </c>
      <c r="AA7670" s="17">
        <f>IF(COUNTIF($B$2:B7670,B7670)=1,1,0)</f>
        <v>1</v>
      </c>
      <c r="AB7670" s="17">
        <f>IF(COUNTIF($F$2:F7670,F7670)=1,1,0)</f>
        <v>0</v>
      </c>
    </row>
    <row r="7671" spans="1:28" x14ac:dyDescent="0.2">
      <c r="A7671" s="17">
        <v>7670</v>
      </c>
      <c r="B7671" t="s">
        <v>9629</v>
      </c>
      <c r="C7671" s="18">
        <v>42335</v>
      </c>
      <c r="D7671" s="18">
        <v>42337</v>
      </c>
      <c r="E7671" t="s">
        <v>50</v>
      </c>
      <c r="F7671" t="s">
        <v>209</v>
      </c>
      <c r="G7671" t="s">
        <v>210</v>
      </c>
      <c r="H7671" t="s">
        <v>129</v>
      </c>
      <c r="I7671" t="s">
        <v>54</v>
      </c>
      <c r="J7671" t="s">
        <v>4132</v>
      </c>
      <c r="K7671" t="s">
        <v>1275</v>
      </c>
      <c r="L7671">
        <v>2149</v>
      </c>
      <c r="M7671" t="s">
        <v>175</v>
      </c>
      <c r="N7671" t="s">
        <v>2683</v>
      </c>
      <c r="O7671" t="s">
        <v>73</v>
      </c>
      <c r="P7671" t="s">
        <v>117</v>
      </c>
      <c r="Q7671" t="s">
        <v>2684</v>
      </c>
      <c r="R7671" s="19">
        <v>59.94</v>
      </c>
      <c r="S7671" s="17">
        <v>3</v>
      </c>
      <c r="T7671" s="20">
        <v>0</v>
      </c>
      <c r="U7671" s="19">
        <v>28.171800000000001</v>
      </c>
      <c r="V7671" s="20">
        <f t="shared" si="595"/>
        <v>0.47000000000000003</v>
      </c>
      <c r="W7671" s="17">
        <f t="shared" si="596"/>
        <v>2015</v>
      </c>
      <c r="X7671" t="str">
        <f t="shared" si="597"/>
        <v>Nov-2015</v>
      </c>
      <c r="Y7671" s="17">
        <f t="shared" si="598"/>
        <v>2</v>
      </c>
      <c r="Z7671" t="str">
        <f t="shared" si="599"/>
        <v>0% (No Discount)</v>
      </c>
      <c r="AA7671" s="17">
        <f>IF(COUNTIF($B$2:B7671,B7671)=1,1,0)</f>
        <v>0</v>
      </c>
      <c r="AB7671" s="17">
        <f>IF(COUNTIF($F$2:F7671,F7671)=1,1,0)</f>
        <v>0</v>
      </c>
    </row>
    <row r="7672" spans="1:28" x14ac:dyDescent="0.2">
      <c r="A7672" s="17">
        <v>7671</v>
      </c>
      <c r="B7672" t="s">
        <v>9629</v>
      </c>
      <c r="C7672" s="18">
        <v>42335</v>
      </c>
      <c r="D7672" s="18">
        <v>42337</v>
      </c>
      <c r="E7672" t="s">
        <v>50</v>
      </c>
      <c r="F7672" t="s">
        <v>209</v>
      </c>
      <c r="G7672" t="s">
        <v>210</v>
      </c>
      <c r="H7672" t="s">
        <v>129</v>
      </c>
      <c r="I7672" t="s">
        <v>54</v>
      </c>
      <c r="J7672" t="s">
        <v>4132</v>
      </c>
      <c r="K7672" t="s">
        <v>1275</v>
      </c>
      <c r="L7672">
        <v>2149</v>
      </c>
      <c r="M7672" t="s">
        <v>175</v>
      </c>
      <c r="N7672" t="s">
        <v>5362</v>
      </c>
      <c r="O7672" t="s">
        <v>98</v>
      </c>
      <c r="P7672" t="s">
        <v>188</v>
      </c>
      <c r="Q7672" t="s">
        <v>5363</v>
      </c>
      <c r="R7672" s="19">
        <v>259.98</v>
      </c>
      <c r="S7672" s="17">
        <v>2</v>
      </c>
      <c r="T7672" s="20">
        <v>0</v>
      </c>
      <c r="U7672" s="19">
        <v>88.393199999999993</v>
      </c>
      <c r="V7672" s="20">
        <f t="shared" si="595"/>
        <v>0.33999999999999997</v>
      </c>
      <c r="W7672" s="17">
        <f t="shared" si="596"/>
        <v>2015</v>
      </c>
      <c r="X7672" t="str">
        <f t="shared" si="597"/>
        <v>Nov-2015</v>
      </c>
      <c r="Y7672" s="17">
        <f t="shared" si="598"/>
        <v>2</v>
      </c>
      <c r="Z7672" t="str">
        <f t="shared" si="599"/>
        <v>0% (No Discount)</v>
      </c>
      <c r="AA7672" s="17">
        <f>IF(COUNTIF($B$2:B7672,B7672)=1,1,0)</f>
        <v>0</v>
      </c>
      <c r="AB7672" s="17">
        <f>IF(COUNTIF($F$2:F7672,F7672)=1,1,0)</f>
        <v>0</v>
      </c>
    </row>
    <row r="7673" spans="1:28" x14ac:dyDescent="0.2">
      <c r="A7673" s="17">
        <v>7672</v>
      </c>
      <c r="B7673" t="s">
        <v>9629</v>
      </c>
      <c r="C7673" s="18">
        <v>42335</v>
      </c>
      <c r="D7673" s="18">
        <v>42337</v>
      </c>
      <c r="E7673" t="s">
        <v>50</v>
      </c>
      <c r="F7673" t="s">
        <v>209</v>
      </c>
      <c r="G7673" t="s">
        <v>210</v>
      </c>
      <c r="H7673" t="s">
        <v>129</v>
      </c>
      <c r="I7673" t="s">
        <v>54</v>
      </c>
      <c r="J7673" t="s">
        <v>4132</v>
      </c>
      <c r="K7673" t="s">
        <v>1275</v>
      </c>
      <c r="L7673">
        <v>2149</v>
      </c>
      <c r="M7673" t="s">
        <v>175</v>
      </c>
      <c r="N7673" t="s">
        <v>6594</v>
      </c>
      <c r="O7673" t="s">
        <v>59</v>
      </c>
      <c r="P7673" t="s">
        <v>60</v>
      </c>
      <c r="Q7673" t="s">
        <v>6595</v>
      </c>
      <c r="R7673" s="19">
        <v>170.98</v>
      </c>
      <c r="S7673" s="17">
        <v>1</v>
      </c>
      <c r="T7673" s="20">
        <v>0</v>
      </c>
      <c r="U7673" s="19">
        <v>32.486199999999997</v>
      </c>
      <c r="V7673" s="20">
        <f t="shared" si="595"/>
        <v>0.19</v>
      </c>
      <c r="W7673" s="17">
        <f t="shared" si="596"/>
        <v>2015</v>
      </c>
      <c r="X7673" t="str">
        <f t="shared" si="597"/>
        <v>Nov-2015</v>
      </c>
      <c r="Y7673" s="17">
        <f t="shared" si="598"/>
        <v>2</v>
      </c>
      <c r="Z7673" t="str">
        <f t="shared" si="599"/>
        <v>0% (No Discount)</v>
      </c>
      <c r="AA7673" s="17">
        <f>IF(COUNTIF($B$2:B7673,B7673)=1,1,0)</f>
        <v>0</v>
      </c>
      <c r="AB7673" s="17">
        <f>IF(COUNTIF($F$2:F7673,F7673)=1,1,0)</f>
        <v>0</v>
      </c>
    </row>
    <row r="7674" spans="1:28" x14ac:dyDescent="0.2">
      <c r="A7674" s="17">
        <v>7673</v>
      </c>
      <c r="B7674" t="s">
        <v>9629</v>
      </c>
      <c r="C7674" s="18">
        <v>42335</v>
      </c>
      <c r="D7674" s="18">
        <v>42337</v>
      </c>
      <c r="E7674" t="s">
        <v>50</v>
      </c>
      <c r="F7674" t="s">
        <v>209</v>
      </c>
      <c r="G7674" t="s">
        <v>210</v>
      </c>
      <c r="H7674" t="s">
        <v>129</v>
      </c>
      <c r="I7674" t="s">
        <v>54</v>
      </c>
      <c r="J7674" t="s">
        <v>4132</v>
      </c>
      <c r="K7674" t="s">
        <v>1275</v>
      </c>
      <c r="L7674">
        <v>2149</v>
      </c>
      <c r="M7674" t="s">
        <v>175</v>
      </c>
      <c r="N7674" t="s">
        <v>9630</v>
      </c>
      <c r="O7674" t="s">
        <v>59</v>
      </c>
      <c r="P7674" t="s">
        <v>92</v>
      </c>
      <c r="Q7674" t="s">
        <v>9631</v>
      </c>
      <c r="R7674" s="19">
        <v>38.97</v>
      </c>
      <c r="S7674" s="17">
        <v>3</v>
      </c>
      <c r="T7674" s="20">
        <v>0</v>
      </c>
      <c r="U7674" s="19">
        <v>4.6764000000000001</v>
      </c>
      <c r="V7674" s="20">
        <f t="shared" si="595"/>
        <v>0.12000000000000001</v>
      </c>
      <c r="W7674" s="17">
        <f t="shared" si="596"/>
        <v>2015</v>
      </c>
      <c r="X7674" t="str">
        <f t="shared" si="597"/>
        <v>Nov-2015</v>
      </c>
      <c r="Y7674" s="17">
        <f t="shared" si="598"/>
        <v>2</v>
      </c>
      <c r="Z7674" t="str">
        <f t="shared" si="599"/>
        <v>0% (No Discount)</v>
      </c>
      <c r="AA7674" s="17">
        <f>IF(COUNTIF($B$2:B7674,B7674)=1,1,0)</f>
        <v>0</v>
      </c>
      <c r="AB7674" s="17">
        <f>IF(COUNTIF($F$2:F7674,F7674)=1,1,0)</f>
        <v>0</v>
      </c>
    </row>
    <row r="7675" spans="1:28" x14ac:dyDescent="0.2">
      <c r="A7675" s="17">
        <v>7674</v>
      </c>
      <c r="B7675" t="s">
        <v>9629</v>
      </c>
      <c r="C7675" s="18">
        <v>42335</v>
      </c>
      <c r="D7675" s="18">
        <v>42337</v>
      </c>
      <c r="E7675" t="s">
        <v>50</v>
      </c>
      <c r="F7675" t="s">
        <v>209</v>
      </c>
      <c r="G7675" t="s">
        <v>210</v>
      </c>
      <c r="H7675" t="s">
        <v>129</v>
      </c>
      <c r="I7675" t="s">
        <v>54</v>
      </c>
      <c r="J7675" t="s">
        <v>4132</v>
      </c>
      <c r="K7675" t="s">
        <v>1275</v>
      </c>
      <c r="L7675">
        <v>2149</v>
      </c>
      <c r="M7675" t="s">
        <v>175</v>
      </c>
      <c r="N7675" t="s">
        <v>4054</v>
      </c>
      <c r="O7675" t="s">
        <v>73</v>
      </c>
      <c r="P7675" t="s">
        <v>117</v>
      </c>
      <c r="Q7675" t="s">
        <v>4055</v>
      </c>
      <c r="R7675" s="19">
        <v>154.9</v>
      </c>
      <c r="S7675" s="17">
        <v>5</v>
      </c>
      <c r="T7675" s="20">
        <v>0</v>
      </c>
      <c r="U7675" s="19">
        <v>69.704999999999998</v>
      </c>
      <c r="V7675" s="20">
        <f t="shared" si="595"/>
        <v>0.44999999999999996</v>
      </c>
      <c r="W7675" s="17">
        <f t="shared" si="596"/>
        <v>2015</v>
      </c>
      <c r="X7675" t="str">
        <f t="shared" si="597"/>
        <v>Nov-2015</v>
      </c>
      <c r="Y7675" s="17">
        <f t="shared" si="598"/>
        <v>2</v>
      </c>
      <c r="Z7675" t="str">
        <f t="shared" si="599"/>
        <v>0% (No Discount)</v>
      </c>
      <c r="AA7675" s="17">
        <f>IF(COUNTIF($B$2:B7675,B7675)=1,1,0)</f>
        <v>0</v>
      </c>
      <c r="AB7675" s="17">
        <f>IF(COUNTIF($F$2:F7675,F7675)=1,1,0)</f>
        <v>0</v>
      </c>
    </row>
    <row r="7676" spans="1:28" x14ac:dyDescent="0.2">
      <c r="A7676" s="17">
        <v>7675</v>
      </c>
      <c r="B7676" t="s">
        <v>9629</v>
      </c>
      <c r="C7676" s="18">
        <v>42335</v>
      </c>
      <c r="D7676" s="18">
        <v>42337</v>
      </c>
      <c r="E7676" t="s">
        <v>50</v>
      </c>
      <c r="F7676" t="s">
        <v>209</v>
      </c>
      <c r="G7676" t="s">
        <v>210</v>
      </c>
      <c r="H7676" t="s">
        <v>129</v>
      </c>
      <c r="I7676" t="s">
        <v>54</v>
      </c>
      <c r="J7676" t="s">
        <v>4132</v>
      </c>
      <c r="K7676" t="s">
        <v>1275</v>
      </c>
      <c r="L7676">
        <v>2149</v>
      </c>
      <c r="M7676" t="s">
        <v>175</v>
      </c>
      <c r="N7676" t="s">
        <v>3525</v>
      </c>
      <c r="O7676" t="s">
        <v>59</v>
      </c>
      <c r="P7676" t="s">
        <v>83</v>
      </c>
      <c r="Q7676" t="s">
        <v>3526</v>
      </c>
      <c r="R7676" s="19">
        <v>446.06799999999998</v>
      </c>
      <c r="S7676" s="17">
        <v>4</v>
      </c>
      <c r="T7676" s="20">
        <v>0.3</v>
      </c>
      <c r="U7676" s="19">
        <v>0</v>
      </c>
      <c r="V7676" s="20">
        <f t="shared" si="595"/>
        <v>0</v>
      </c>
      <c r="W7676" s="17">
        <f t="shared" si="596"/>
        <v>2015</v>
      </c>
      <c r="X7676" t="str">
        <f t="shared" si="597"/>
        <v>Nov-2015</v>
      </c>
      <c r="Y7676" s="17">
        <f t="shared" si="598"/>
        <v>2</v>
      </c>
      <c r="Z7676" t="str">
        <f t="shared" si="599"/>
        <v>21-30%</v>
      </c>
      <c r="AA7676" s="17">
        <f>IF(COUNTIF($B$2:B7676,B7676)=1,1,0)</f>
        <v>0</v>
      </c>
      <c r="AB7676" s="17">
        <f>IF(COUNTIF($F$2:F7676,F7676)=1,1,0)</f>
        <v>0</v>
      </c>
    </row>
    <row r="7677" spans="1:28" x14ac:dyDescent="0.2">
      <c r="A7677" s="17">
        <v>7676</v>
      </c>
      <c r="B7677" t="s">
        <v>9632</v>
      </c>
      <c r="C7677" s="18">
        <v>42861</v>
      </c>
      <c r="D7677" s="18">
        <v>42864</v>
      </c>
      <c r="E7677" t="s">
        <v>50</v>
      </c>
      <c r="F7677" t="s">
        <v>8684</v>
      </c>
      <c r="G7677" t="s">
        <v>8685</v>
      </c>
      <c r="H7677" t="s">
        <v>53</v>
      </c>
      <c r="I7677" t="s">
        <v>54</v>
      </c>
      <c r="J7677" t="s">
        <v>5017</v>
      </c>
      <c r="K7677" t="s">
        <v>70</v>
      </c>
      <c r="L7677">
        <v>91730</v>
      </c>
      <c r="M7677" t="s">
        <v>71</v>
      </c>
      <c r="N7677" t="s">
        <v>1869</v>
      </c>
      <c r="O7677" t="s">
        <v>73</v>
      </c>
      <c r="P7677" t="s">
        <v>105</v>
      </c>
      <c r="Q7677" t="s">
        <v>1870</v>
      </c>
      <c r="R7677" s="19">
        <v>152.94</v>
      </c>
      <c r="S7677" s="17">
        <v>3</v>
      </c>
      <c r="T7677" s="20">
        <v>0</v>
      </c>
      <c r="U7677" s="19">
        <v>41.293799999999997</v>
      </c>
      <c r="V7677" s="20">
        <f t="shared" si="595"/>
        <v>0.26999999999999996</v>
      </c>
      <c r="W7677" s="17">
        <f t="shared" si="596"/>
        <v>2017</v>
      </c>
      <c r="X7677" t="str">
        <f t="shared" si="597"/>
        <v>May-2017</v>
      </c>
      <c r="Y7677" s="17">
        <f t="shared" si="598"/>
        <v>3</v>
      </c>
      <c r="Z7677" t="str">
        <f t="shared" si="599"/>
        <v>0% (No Discount)</v>
      </c>
      <c r="AA7677" s="17">
        <f>IF(COUNTIF($B$2:B7677,B7677)=1,1,0)</f>
        <v>1</v>
      </c>
      <c r="AB7677" s="17">
        <f>IF(COUNTIF($F$2:F7677,F7677)=1,1,0)</f>
        <v>0</v>
      </c>
    </row>
    <row r="7678" spans="1:28" x14ac:dyDescent="0.2">
      <c r="A7678" s="17">
        <v>7677</v>
      </c>
      <c r="B7678" t="s">
        <v>9633</v>
      </c>
      <c r="C7678" s="18">
        <v>41920</v>
      </c>
      <c r="D7678" s="18">
        <v>41920</v>
      </c>
      <c r="E7678" t="s">
        <v>1320</v>
      </c>
      <c r="F7678" t="s">
        <v>1406</v>
      </c>
      <c r="G7678" t="s">
        <v>1407</v>
      </c>
      <c r="H7678" t="s">
        <v>53</v>
      </c>
      <c r="I7678" t="s">
        <v>54</v>
      </c>
      <c r="J7678" t="s">
        <v>494</v>
      </c>
      <c r="K7678" t="s">
        <v>115</v>
      </c>
      <c r="L7678">
        <v>28205</v>
      </c>
      <c r="M7678" t="s">
        <v>57</v>
      </c>
      <c r="N7678" t="s">
        <v>7072</v>
      </c>
      <c r="O7678" t="s">
        <v>98</v>
      </c>
      <c r="P7678" t="s">
        <v>188</v>
      </c>
      <c r="Q7678" t="s">
        <v>7073</v>
      </c>
      <c r="R7678" s="19">
        <v>23.472000000000001</v>
      </c>
      <c r="S7678" s="17">
        <v>3</v>
      </c>
      <c r="T7678" s="20">
        <v>0.2</v>
      </c>
      <c r="U7678" s="19">
        <v>4.9878</v>
      </c>
      <c r="V7678" s="20">
        <f t="shared" si="595"/>
        <v>0.21249999999999999</v>
      </c>
      <c r="W7678" s="17">
        <f t="shared" si="596"/>
        <v>2014</v>
      </c>
      <c r="X7678" t="str">
        <f t="shared" si="597"/>
        <v>Oct-2014</v>
      </c>
      <c r="Y7678" s="17">
        <f t="shared" si="598"/>
        <v>0</v>
      </c>
      <c r="Z7678" t="str">
        <f t="shared" si="599"/>
        <v>11-20%</v>
      </c>
      <c r="AA7678" s="17">
        <f>IF(COUNTIF($B$2:B7678,B7678)=1,1,0)</f>
        <v>1</v>
      </c>
      <c r="AB7678" s="17">
        <f>IF(COUNTIF($F$2:F7678,F7678)=1,1,0)</f>
        <v>0</v>
      </c>
    </row>
    <row r="7679" spans="1:28" x14ac:dyDescent="0.2">
      <c r="A7679" s="17">
        <v>7678</v>
      </c>
      <c r="B7679" t="s">
        <v>9634</v>
      </c>
      <c r="C7679" s="18">
        <v>42004</v>
      </c>
      <c r="D7679" s="18">
        <v>42011</v>
      </c>
      <c r="E7679" t="s">
        <v>77</v>
      </c>
      <c r="F7679" t="s">
        <v>3850</v>
      </c>
      <c r="G7679" t="s">
        <v>3851</v>
      </c>
      <c r="H7679" t="s">
        <v>129</v>
      </c>
      <c r="I7679" t="s">
        <v>54</v>
      </c>
      <c r="J7679" t="s">
        <v>3613</v>
      </c>
      <c r="K7679" t="s">
        <v>1430</v>
      </c>
      <c r="L7679">
        <v>2908</v>
      </c>
      <c r="M7679" t="s">
        <v>175</v>
      </c>
      <c r="N7679" t="s">
        <v>7710</v>
      </c>
      <c r="O7679" t="s">
        <v>73</v>
      </c>
      <c r="P7679" t="s">
        <v>117</v>
      </c>
      <c r="Q7679" t="s">
        <v>7711</v>
      </c>
      <c r="R7679" s="19">
        <v>195.64</v>
      </c>
      <c r="S7679" s="17">
        <v>4</v>
      </c>
      <c r="T7679" s="20">
        <v>0</v>
      </c>
      <c r="U7679" s="19">
        <v>91.950800000000001</v>
      </c>
      <c r="V7679" s="20">
        <f t="shared" si="595"/>
        <v>0.47000000000000003</v>
      </c>
      <c r="W7679" s="17">
        <f t="shared" si="596"/>
        <v>2014</v>
      </c>
      <c r="X7679" t="str">
        <f t="shared" si="597"/>
        <v>Dec-2014</v>
      </c>
      <c r="Y7679" s="17">
        <f t="shared" si="598"/>
        <v>7</v>
      </c>
      <c r="Z7679" t="str">
        <f t="shared" si="599"/>
        <v>0% (No Discount)</v>
      </c>
      <c r="AA7679" s="17">
        <f>IF(COUNTIF($B$2:B7679,B7679)=1,1,0)</f>
        <v>1</v>
      </c>
      <c r="AB7679" s="17">
        <f>IF(COUNTIF($F$2:F7679,F7679)=1,1,0)</f>
        <v>0</v>
      </c>
    </row>
    <row r="7680" spans="1:28" x14ac:dyDescent="0.2">
      <c r="A7680" s="17">
        <v>7679</v>
      </c>
      <c r="B7680" t="s">
        <v>9634</v>
      </c>
      <c r="C7680" s="18">
        <v>42004</v>
      </c>
      <c r="D7680" s="18">
        <v>42011</v>
      </c>
      <c r="E7680" t="s">
        <v>77</v>
      </c>
      <c r="F7680" t="s">
        <v>3850</v>
      </c>
      <c r="G7680" t="s">
        <v>3851</v>
      </c>
      <c r="H7680" t="s">
        <v>129</v>
      </c>
      <c r="I7680" t="s">
        <v>54</v>
      </c>
      <c r="J7680" t="s">
        <v>3613</v>
      </c>
      <c r="K7680" t="s">
        <v>1430</v>
      </c>
      <c r="L7680">
        <v>2908</v>
      </c>
      <c r="M7680" t="s">
        <v>175</v>
      </c>
      <c r="N7680" t="s">
        <v>4094</v>
      </c>
      <c r="O7680" t="s">
        <v>73</v>
      </c>
      <c r="P7680" t="s">
        <v>117</v>
      </c>
      <c r="Q7680" t="s">
        <v>4095</v>
      </c>
      <c r="R7680" s="19">
        <v>14.94</v>
      </c>
      <c r="S7680" s="17">
        <v>3</v>
      </c>
      <c r="T7680" s="20">
        <v>0</v>
      </c>
      <c r="U7680" s="19">
        <v>7.0217999999999998</v>
      </c>
      <c r="V7680" s="20">
        <f t="shared" si="595"/>
        <v>0.47000000000000003</v>
      </c>
      <c r="W7680" s="17">
        <f t="shared" si="596"/>
        <v>2014</v>
      </c>
      <c r="X7680" t="str">
        <f t="shared" si="597"/>
        <v>Dec-2014</v>
      </c>
      <c r="Y7680" s="17">
        <f t="shared" si="598"/>
        <v>7</v>
      </c>
      <c r="Z7680" t="str">
        <f t="shared" si="599"/>
        <v>0% (No Discount)</v>
      </c>
      <c r="AA7680" s="17">
        <f>IF(COUNTIF($B$2:B7680,B7680)=1,1,0)</f>
        <v>0</v>
      </c>
      <c r="AB7680" s="17">
        <f>IF(COUNTIF($F$2:F7680,F7680)=1,1,0)</f>
        <v>0</v>
      </c>
    </row>
    <row r="7681" spans="1:28" x14ac:dyDescent="0.2">
      <c r="A7681" s="17">
        <v>7680</v>
      </c>
      <c r="B7681" t="s">
        <v>9634</v>
      </c>
      <c r="C7681" s="18">
        <v>42004</v>
      </c>
      <c r="D7681" s="18">
        <v>42011</v>
      </c>
      <c r="E7681" t="s">
        <v>77</v>
      </c>
      <c r="F7681" t="s">
        <v>3850</v>
      </c>
      <c r="G7681" t="s">
        <v>3851</v>
      </c>
      <c r="H7681" t="s">
        <v>129</v>
      </c>
      <c r="I7681" t="s">
        <v>54</v>
      </c>
      <c r="J7681" t="s">
        <v>3613</v>
      </c>
      <c r="K7681" t="s">
        <v>1430</v>
      </c>
      <c r="L7681">
        <v>2908</v>
      </c>
      <c r="M7681" t="s">
        <v>175</v>
      </c>
      <c r="N7681" t="s">
        <v>2738</v>
      </c>
      <c r="O7681" t="s">
        <v>98</v>
      </c>
      <c r="P7681" t="s">
        <v>188</v>
      </c>
      <c r="Q7681" t="s">
        <v>4299</v>
      </c>
      <c r="R7681" s="19">
        <v>1687.8</v>
      </c>
      <c r="S7681" s="17">
        <v>4</v>
      </c>
      <c r="T7681" s="20">
        <v>0</v>
      </c>
      <c r="U7681" s="19">
        <v>742.63199999999995</v>
      </c>
      <c r="V7681" s="20">
        <f t="shared" si="595"/>
        <v>0.44</v>
      </c>
      <c r="W7681" s="17">
        <f t="shared" si="596"/>
        <v>2014</v>
      </c>
      <c r="X7681" t="str">
        <f t="shared" si="597"/>
        <v>Dec-2014</v>
      </c>
      <c r="Y7681" s="17">
        <f t="shared" si="598"/>
        <v>7</v>
      </c>
      <c r="Z7681" t="str">
        <f t="shared" si="599"/>
        <v>0% (No Discount)</v>
      </c>
      <c r="AA7681" s="17">
        <f>IF(COUNTIF($B$2:B7681,B7681)=1,1,0)</f>
        <v>0</v>
      </c>
      <c r="AB7681" s="17">
        <f>IF(COUNTIF($F$2:F7681,F7681)=1,1,0)</f>
        <v>0</v>
      </c>
    </row>
    <row r="7682" spans="1:28" x14ac:dyDescent="0.2">
      <c r="A7682" s="17">
        <v>7681</v>
      </c>
      <c r="B7682" t="s">
        <v>9634</v>
      </c>
      <c r="C7682" s="18">
        <v>42004</v>
      </c>
      <c r="D7682" s="18">
        <v>42011</v>
      </c>
      <c r="E7682" t="s">
        <v>77</v>
      </c>
      <c r="F7682" t="s">
        <v>3850</v>
      </c>
      <c r="G7682" t="s">
        <v>3851</v>
      </c>
      <c r="H7682" t="s">
        <v>129</v>
      </c>
      <c r="I7682" t="s">
        <v>54</v>
      </c>
      <c r="J7682" t="s">
        <v>3613</v>
      </c>
      <c r="K7682" t="s">
        <v>1430</v>
      </c>
      <c r="L7682">
        <v>2908</v>
      </c>
      <c r="M7682" t="s">
        <v>175</v>
      </c>
      <c r="N7682" t="s">
        <v>4245</v>
      </c>
      <c r="O7682" t="s">
        <v>59</v>
      </c>
      <c r="P7682" t="s">
        <v>60</v>
      </c>
      <c r="Q7682" t="s">
        <v>4246</v>
      </c>
      <c r="R7682" s="19">
        <v>341.96</v>
      </c>
      <c r="S7682" s="17">
        <v>2</v>
      </c>
      <c r="T7682" s="20">
        <v>0</v>
      </c>
      <c r="U7682" s="19">
        <v>78.650800000000004</v>
      </c>
      <c r="V7682" s="20">
        <f t="shared" ref="V7682:V7745" si="600">IFERROR(U7682/R7682,0)</f>
        <v>0.23000000000000004</v>
      </c>
      <c r="W7682" s="17">
        <f t="shared" ref="W7682:W7745" si="601">YEAR(C7682)</f>
        <v>2014</v>
      </c>
      <c r="X7682" t="str">
        <f t="shared" ref="X7682:X7745" si="602">TEXT(C7682,"mmm-yyyy")</f>
        <v>Dec-2014</v>
      </c>
      <c r="Y7682" s="17">
        <f t="shared" ref="Y7682:Y7745" si="603">D7682-C7682</f>
        <v>7</v>
      </c>
      <c r="Z7682" t="str">
        <f t="shared" ref="Z7682:Z7745" si="604">IF(T7682=0,"0% (No Discount)",IF(T7682&lt;=0.1,"1-10%",IF(T7682&lt;=0.2,"11-20%",IF(T7682&lt;=0.3,"21-30%",IF(T7682&lt;=0.4,"31-40%",IF(T7682&lt;=0.5,"41-50%","Over 50%"))))))</f>
        <v>0% (No Discount)</v>
      </c>
      <c r="AA7682" s="17">
        <f>IF(COUNTIF($B$2:B7682,B7682)=1,1,0)</f>
        <v>0</v>
      </c>
      <c r="AB7682" s="17">
        <f>IF(COUNTIF($F$2:F7682,F7682)=1,1,0)</f>
        <v>0</v>
      </c>
    </row>
    <row r="7683" spans="1:28" x14ac:dyDescent="0.2">
      <c r="A7683" s="17">
        <v>7682</v>
      </c>
      <c r="B7683" t="s">
        <v>9634</v>
      </c>
      <c r="C7683" s="18">
        <v>42004</v>
      </c>
      <c r="D7683" s="18">
        <v>42011</v>
      </c>
      <c r="E7683" t="s">
        <v>77</v>
      </c>
      <c r="F7683" t="s">
        <v>3850</v>
      </c>
      <c r="G7683" t="s">
        <v>3851</v>
      </c>
      <c r="H7683" t="s">
        <v>129</v>
      </c>
      <c r="I7683" t="s">
        <v>54</v>
      </c>
      <c r="J7683" t="s">
        <v>3613</v>
      </c>
      <c r="K7683" t="s">
        <v>1430</v>
      </c>
      <c r="L7683">
        <v>2908</v>
      </c>
      <c r="M7683" t="s">
        <v>175</v>
      </c>
      <c r="N7683" t="s">
        <v>230</v>
      </c>
      <c r="O7683" t="s">
        <v>59</v>
      </c>
      <c r="P7683" t="s">
        <v>63</v>
      </c>
      <c r="Q7683" t="s">
        <v>231</v>
      </c>
      <c r="R7683" s="19">
        <v>605.88</v>
      </c>
      <c r="S7683" s="17">
        <v>6</v>
      </c>
      <c r="T7683" s="20">
        <v>0</v>
      </c>
      <c r="U7683" s="19">
        <v>151.47</v>
      </c>
      <c r="V7683" s="20">
        <f t="shared" si="600"/>
        <v>0.25</v>
      </c>
      <c r="W7683" s="17">
        <f t="shared" si="601"/>
        <v>2014</v>
      </c>
      <c r="X7683" t="str">
        <f t="shared" si="602"/>
        <v>Dec-2014</v>
      </c>
      <c r="Y7683" s="17">
        <f t="shared" si="603"/>
        <v>7</v>
      </c>
      <c r="Z7683" t="str">
        <f t="shared" si="604"/>
        <v>0% (No Discount)</v>
      </c>
      <c r="AA7683" s="17">
        <f>IF(COUNTIF($B$2:B7683,B7683)=1,1,0)</f>
        <v>0</v>
      </c>
      <c r="AB7683" s="17">
        <f>IF(COUNTIF($F$2:F7683,F7683)=1,1,0)</f>
        <v>0</v>
      </c>
    </row>
    <row r="7684" spans="1:28" x14ac:dyDescent="0.2">
      <c r="A7684" s="17">
        <v>7683</v>
      </c>
      <c r="B7684" t="s">
        <v>9635</v>
      </c>
      <c r="C7684" s="18">
        <v>42122</v>
      </c>
      <c r="D7684" s="18">
        <v>42125</v>
      </c>
      <c r="E7684" t="s">
        <v>215</v>
      </c>
      <c r="F7684" t="s">
        <v>1529</v>
      </c>
      <c r="G7684" t="s">
        <v>1530</v>
      </c>
      <c r="H7684" t="s">
        <v>129</v>
      </c>
      <c r="I7684" t="s">
        <v>54</v>
      </c>
      <c r="J7684" t="s">
        <v>5346</v>
      </c>
      <c r="K7684" t="s">
        <v>265</v>
      </c>
      <c r="L7684">
        <v>48640</v>
      </c>
      <c r="M7684" t="s">
        <v>132</v>
      </c>
      <c r="N7684" t="s">
        <v>6238</v>
      </c>
      <c r="O7684" t="s">
        <v>73</v>
      </c>
      <c r="P7684" t="s">
        <v>105</v>
      </c>
      <c r="Q7684" t="s">
        <v>6239</v>
      </c>
      <c r="R7684" s="19">
        <v>186.732</v>
      </c>
      <c r="S7684" s="17">
        <v>1</v>
      </c>
      <c r="T7684" s="20">
        <v>0.1</v>
      </c>
      <c r="U7684" s="19">
        <v>41.496000000000002</v>
      </c>
      <c r="V7684" s="20">
        <f t="shared" si="600"/>
        <v>0.22222222222222224</v>
      </c>
      <c r="W7684" s="17">
        <f t="shared" si="601"/>
        <v>2015</v>
      </c>
      <c r="X7684" t="str">
        <f t="shared" si="602"/>
        <v>Apr-2015</v>
      </c>
      <c r="Y7684" s="17">
        <f t="shared" si="603"/>
        <v>3</v>
      </c>
      <c r="Z7684" t="str">
        <f t="shared" si="604"/>
        <v>1-10%</v>
      </c>
      <c r="AA7684" s="17">
        <f>IF(COUNTIF($B$2:B7684,B7684)=1,1,0)</f>
        <v>1</v>
      </c>
      <c r="AB7684" s="17">
        <f>IF(COUNTIF($F$2:F7684,F7684)=1,1,0)</f>
        <v>0</v>
      </c>
    </row>
    <row r="7685" spans="1:28" x14ac:dyDescent="0.2">
      <c r="A7685" s="17">
        <v>7684</v>
      </c>
      <c r="B7685" t="s">
        <v>9635</v>
      </c>
      <c r="C7685" s="18">
        <v>42122</v>
      </c>
      <c r="D7685" s="18">
        <v>42125</v>
      </c>
      <c r="E7685" t="s">
        <v>215</v>
      </c>
      <c r="F7685" t="s">
        <v>1529</v>
      </c>
      <c r="G7685" t="s">
        <v>1530</v>
      </c>
      <c r="H7685" t="s">
        <v>129</v>
      </c>
      <c r="I7685" t="s">
        <v>54</v>
      </c>
      <c r="J7685" t="s">
        <v>5346</v>
      </c>
      <c r="K7685" t="s">
        <v>265</v>
      </c>
      <c r="L7685">
        <v>48640</v>
      </c>
      <c r="M7685" t="s">
        <v>132</v>
      </c>
      <c r="N7685" t="s">
        <v>1774</v>
      </c>
      <c r="O7685" t="s">
        <v>73</v>
      </c>
      <c r="P7685" t="s">
        <v>102</v>
      </c>
      <c r="Q7685" t="s">
        <v>1775</v>
      </c>
      <c r="R7685" s="19">
        <v>3812.97</v>
      </c>
      <c r="S7685" s="17">
        <v>3</v>
      </c>
      <c r="T7685" s="20">
        <v>0</v>
      </c>
      <c r="U7685" s="19">
        <v>1906.4849999999999</v>
      </c>
      <c r="V7685" s="20">
        <f t="shared" si="600"/>
        <v>0.5</v>
      </c>
      <c r="W7685" s="17">
        <f t="shared" si="601"/>
        <v>2015</v>
      </c>
      <c r="X7685" t="str">
        <f t="shared" si="602"/>
        <v>Apr-2015</v>
      </c>
      <c r="Y7685" s="17">
        <f t="shared" si="603"/>
        <v>3</v>
      </c>
      <c r="Z7685" t="str">
        <f t="shared" si="604"/>
        <v>0% (No Discount)</v>
      </c>
      <c r="AA7685" s="17">
        <f>IF(COUNTIF($B$2:B7685,B7685)=1,1,0)</f>
        <v>0</v>
      </c>
      <c r="AB7685" s="17">
        <f>IF(COUNTIF($F$2:F7685,F7685)=1,1,0)</f>
        <v>0</v>
      </c>
    </row>
    <row r="7686" spans="1:28" x14ac:dyDescent="0.2">
      <c r="A7686" s="17">
        <v>7685</v>
      </c>
      <c r="B7686" t="s">
        <v>9636</v>
      </c>
      <c r="C7686" s="18">
        <v>42049</v>
      </c>
      <c r="D7686" s="18">
        <v>42056</v>
      </c>
      <c r="E7686" t="s">
        <v>77</v>
      </c>
      <c r="F7686" t="s">
        <v>683</v>
      </c>
      <c r="G7686" t="s">
        <v>684</v>
      </c>
      <c r="H7686" t="s">
        <v>53</v>
      </c>
      <c r="I7686" t="s">
        <v>54</v>
      </c>
      <c r="J7686" t="s">
        <v>416</v>
      </c>
      <c r="K7686" t="s">
        <v>294</v>
      </c>
      <c r="L7686">
        <v>14609</v>
      </c>
      <c r="M7686" t="s">
        <v>175</v>
      </c>
      <c r="N7686" t="s">
        <v>9298</v>
      </c>
      <c r="O7686" t="s">
        <v>73</v>
      </c>
      <c r="P7686" t="s">
        <v>102</v>
      </c>
      <c r="Q7686" t="s">
        <v>9299</v>
      </c>
      <c r="R7686" s="19">
        <v>26.423999999999999</v>
      </c>
      <c r="S7686" s="17">
        <v>9</v>
      </c>
      <c r="T7686" s="20">
        <v>0.2</v>
      </c>
      <c r="U7686" s="19">
        <v>9.5786999999999995</v>
      </c>
      <c r="V7686" s="20">
        <f t="shared" si="600"/>
        <v>0.36249999999999999</v>
      </c>
      <c r="W7686" s="17">
        <f t="shared" si="601"/>
        <v>2015</v>
      </c>
      <c r="X7686" t="str">
        <f t="shared" si="602"/>
        <v>Feb-2015</v>
      </c>
      <c r="Y7686" s="17">
        <f t="shared" si="603"/>
        <v>7</v>
      </c>
      <c r="Z7686" t="str">
        <f t="shared" si="604"/>
        <v>11-20%</v>
      </c>
      <c r="AA7686" s="17">
        <f>IF(COUNTIF($B$2:B7686,B7686)=1,1,0)</f>
        <v>1</v>
      </c>
      <c r="AB7686" s="17">
        <f>IF(COUNTIF($F$2:F7686,F7686)=1,1,0)</f>
        <v>0</v>
      </c>
    </row>
    <row r="7687" spans="1:28" x14ac:dyDescent="0.2">
      <c r="A7687" s="17">
        <v>7686</v>
      </c>
      <c r="B7687" t="s">
        <v>9636</v>
      </c>
      <c r="C7687" s="18">
        <v>42049</v>
      </c>
      <c r="D7687" s="18">
        <v>42056</v>
      </c>
      <c r="E7687" t="s">
        <v>77</v>
      </c>
      <c r="F7687" t="s">
        <v>683</v>
      </c>
      <c r="G7687" t="s">
        <v>684</v>
      </c>
      <c r="H7687" t="s">
        <v>53</v>
      </c>
      <c r="I7687" t="s">
        <v>54</v>
      </c>
      <c r="J7687" t="s">
        <v>416</v>
      </c>
      <c r="K7687" t="s">
        <v>294</v>
      </c>
      <c r="L7687">
        <v>14609</v>
      </c>
      <c r="M7687" t="s">
        <v>175</v>
      </c>
      <c r="N7687" t="s">
        <v>7978</v>
      </c>
      <c r="O7687" t="s">
        <v>98</v>
      </c>
      <c r="P7687" t="s">
        <v>99</v>
      </c>
      <c r="Q7687" t="s">
        <v>7979</v>
      </c>
      <c r="R7687" s="19">
        <v>625.99</v>
      </c>
      <c r="S7687" s="17">
        <v>1</v>
      </c>
      <c r="T7687" s="20">
        <v>0</v>
      </c>
      <c r="U7687" s="19">
        <v>187.797</v>
      </c>
      <c r="V7687" s="20">
        <f t="shared" si="600"/>
        <v>0.3</v>
      </c>
      <c r="W7687" s="17">
        <f t="shared" si="601"/>
        <v>2015</v>
      </c>
      <c r="X7687" t="str">
        <f t="shared" si="602"/>
        <v>Feb-2015</v>
      </c>
      <c r="Y7687" s="17">
        <f t="shared" si="603"/>
        <v>7</v>
      </c>
      <c r="Z7687" t="str">
        <f t="shared" si="604"/>
        <v>0% (No Discount)</v>
      </c>
      <c r="AA7687" s="17">
        <f>IF(COUNTIF($B$2:B7687,B7687)=1,1,0)</f>
        <v>0</v>
      </c>
      <c r="AB7687" s="17">
        <f>IF(COUNTIF($F$2:F7687,F7687)=1,1,0)</f>
        <v>0</v>
      </c>
    </row>
    <row r="7688" spans="1:28" x14ac:dyDescent="0.2">
      <c r="A7688" s="17">
        <v>7687</v>
      </c>
      <c r="B7688" t="s">
        <v>9637</v>
      </c>
      <c r="C7688" s="18">
        <v>42699</v>
      </c>
      <c r="D7688" s="18">
        <v>42703</v>
      </c>
      <c r="E7688" t="s">
        <v>77</v>
      </c>
      <c r="F7688" t="s">
        <v>1564</v>
      </c>
      <c r="G7688" t="s">
        <v>1565</v>
      </c>
      <c r="H7688" t="s">
        <v>68</v>
      </c>
      <c r="I7688" t="s">
        <v>54</v>
      </c>
      <c r="J7688" t="s">
        <v>355</v>
      </c>
      <c r="K7688" t="s">
        <v>265</v>
      </c>
      <c r="L7688">
        <v>49201</v>
      </c>
      <c r="M7688" t="s">
        <v>132</v>
      </c>
      <c r="N7688" t="s">
        <v>2432</v>
      </c>
      <c r="O7688" t="s">
        <v>59</v>
      </c>
      <c r="P7688" t="s">
        <v>83</v>
      </c>
      <c r="Q7688" t="s">
        <v>2433</v>
      </c>
      <c r="R7688" s="19">
        <v>1568.61</v>
      </c>
      <c r="S7688" s="17">
        <v>9</v>
      </c>
      <c r="T7688" s="20">
        <v>0</v>
      </c>
      <c r="U7688" s="19">
        <v>329.40809999999999</v>
      </c>
      <c r="V7688" s="20">
        <f t="shared" si="600"/>
        <v>0.21000000000000002</v>
      </c>
      <c r="W7688" s="17">
        <f t="shared" si="601"/>
        <v>2016</v>
      </c>
      <c r="X7688" t="str">
        <f t="shared" si="602"/>
        <v>Nov-2016</v>
      </c>
      <c r="Y7688" s="17">
        <f t="shared" si="603"/>
        <v>4</v>
      </c>
      <c r="Z7688" t="str">
        <f t="shared" si="604"/>
        <v>0% (No Discount)</v>
      </c>
      <c r="AA7688" s="17">
        <f>IF(COUNTIF($B$2:B7688,B7688)=1,1,0)</f>
        <v>1</v>
      </c>
      <c r="AB7688" s="17">
        <f>IF(COUNTIF($F$2:F7688,F7688)=1,1,0)</f>
        <v>0</v>
      </c>
    </row>
    <row r="7689" spans="1:28" x14ac:dyDescent="0.2">
      <c r="A7689" s="17">
        <v>7688</v>
      </c>
      <c r="B7689" t="s">
        <v>9637</v>
      </c>
      <c r="C7689" s="18">
        <v>42699</v>
      </c>
      <c r="D7689" s="18">
        <v>42703</v>
      </c>
      <c r="E7689" t="s">
        <v>77</v>
      </c>
      <c r="F7689" t="s">
        <v>1564</v>
      </c>
      <c r="G7689" t="s">
        <v>1565</v>
      </c>
      <c r="H7689" t="s">
        <v>68</v>
      </c>
      <c r="I7689" t="s">
        <v>54</v>
      </c>
      <c r="J7689" t="s">
        <v>355</v>
      </c>
      <c r="K7689" t="s">
        <v>265</v>
      </c>
      <c r="L7689">
        <v>49201</v>
      </c>
      <c r="M7689" t="s">
        <v>132</v>
      </c>
      <c r="N7689" t="s">
        <v>702</v>
      </c>
      <c r="O7689" t="s">
        <v>73</v>
      </c>
      <c r="P7689" t="s">
        <v>102</v>
      </c>
      <c r="Q7689" t="s">
        <v>703</v>
      </c>
      <c r="R7689" s="19">
        <v>17.3</v>
      </c>
      <c r="S7689" s="17">
        <v>1</v>
      </c>
      <c r="T7689" s="20">
        <v>0</v>
      </c>
      <c r="U7689" s="19">
        <v>8.3040000000000003</v>
      </c>
      <c r="V7689" s="20">
        <f t="shared" si="600"/>
        <v>0.48</v>
      </c>
      <c r="W7689" s="17">
        <f t="shared" si="601"/>
        <v>2016</v>
      </c>
      <c r="X7689" t="str">
        <f t="shared" si="602"/>
        <v>Nov-2016</v>
      </c>
      <c r="Y7689" s="17">
        <f t="shared" si="603"/>
        <v>4</v>
      </c>
      <c r="Z7689" t="str">
        <f t="shared" si="604"/>
        <v>0% (No Discount)</v>
      </c>
      <c r="AA7689" s="17">
        <f>IF(COUNTIF($B$2:B7689,B7689)=1,1,0)</f>
        <v>0</v>
      </c>
      <c r="AB7689" s="17">
        <f>IF(COUNTIF($F$2:F7689,F7689)=1,1,0)</f>
        <v>0</v>
      </c>
    </row>
    <row r="7690" spans="1:28" x14ac:dyDescent="0.2">
      <c r="A7690" s="17">
        <v>7689</v>
      </c>
      <c r="B7690" t="s">
        <v>9637</v>
      </c>
      <c r="C7690" s="18">
        <v>42699</v>
      </c>
      <c r="D7690" s="18">
        <v>42703</v>
      </c>
      <c r="E7690" t="s">
        <v>77</v>
      </c>
      <c r="F7690" t="s">
        <v>1564</v>
      </c>
      <c r="G7690" t="s">
        <v>1565</v>
      </c>
      <c r="H7690" t="s">
        <v>68</v>
      </c>
      <c r="I7690" t="s">
        <v>54</v>
      </c>
      <c r="J7690" t="s">
        <v>355</v>
      </c>
      <c r="K7690" t="s">
        <v>265</v>
      </c>
      <c r="L7690">
        <v>49201</v>
      </c>
      <c r="M7690" t="s">
        <v>132</v>
      </c>
      <c r="N7690" t="s">
        <v>9638</v>
      </c>
      <c r="O7690" t="s">
        <v>98</v>
      </c>
      <c r="P7690" t="s">
        <v>188</v>
      </c>
      <c r="Q7690" t="s">
        <v>9639</v>
      </c>
      <c r="R7690" s="19">
        <v>160</v>
      </c>
      <c r="S7690" s="17">
        <v>8</v>
      </c>
      <c r="T7690" s="20">
        <v>0</v>
      </c>
      <c r="U7690" s="19">
        <v>62.4</v>
      </c>
      <c r="V7690" s="20">
        <f t="shared" si="600"/>
        <v>0.39</v>
      </c>
      <c r="W7690" s="17">
        <f t="shared" si="601"/>
        <v>2016</v>
      </c>
      <c r="X7690" t="str">
        <f t="shared" si="602"/>
        <v>Nov-2016</v>
      </c>
      <c r="Y7690" s="17">
        <f t="shared" si="603"/>
        <v>4</v>
      </c>
      <c r="Z7690" t="str">
        <f t="shared" si="604"/>
        <v>0% (No Discount)</v>
      </c>
      <c r="AA7690" s="17">
        <f>IF(COUNTIF($B$2:B7690,B7690)=1,1,0)</f>
        <v>0</v>
      </c>
      <c r="AB7690" s="17">
        <f>IF(COUNTIF($F$2:F7690,F7690)=1,1,0)</f>
        <v>0</v>
      </c>
    </row>
    <row r="7691" spans="1:28" x14ac:dyDescent="0.2">
      <c r="A7691" s="17">
        <v>7690</v>
      </c>
      <c r="B7691" t="s">
        <v>9640</v>
      </c>
      <c r="C7691" s="18">
        <v>42931</v>
      </c>
      <c r="D7691" s="18">
        <v>42933</v>
      </c>
      <c r="E7691" t="s">
        <v>215</v>
      </c>
      <c r="F7691" t="s">
        <v>5335</v>
      </c>
      <c r="G7691" t="s">
        <v>5336</v>
      </c>
      <c r="H7691" t="s">
        <v>68</v>
      </c>
      <c r="I7691" t="s">
        <v>54</v>
      </c>
      <c r="J7691" t="s">
        <v>4386</v>
      </c>
      <c r="K7691" t="s">
        <v>346</v>
      </c>
      <c r="L7691">
        <v>23434</v>
      </c>
      <c r="M7691" t="s">
        <v>57</v>
      </c>
      <c r="N7691" t="s">
        <v>3215</v>
      </c>
      <c r="O7691" t="s">
        <v>73</v>
      </c>
      <c r="P7691" t="s">
        <v>105</v>
      </c>
      <c r="Q7691" t="s">
        <v>3216</v>
      </c>
      <c r="R7691" s="19">
        <v>179.94</v>
      </c>
      <c r="S7691" s="17">
        <v>3</v>
      </c>
      <c r="T7691" s="20">
        <v>0</v>
      </c>
      <c r="U7691" s="19">
        <v>50.383200000000002</v>
      </c>
      <c r="V7691" s="20">
        <f t="shared" si="600"/>
        <v>0.28000000000000003</v>
      </c>
      <c r="W7691" s="17">
        <f t="shared" si="601"/>
        <v>2017</v>
      </c>
      <c r="X7691" t="str">
        <f t="shared" si="602"/>
        <v>Jul-2017</v>
      </c>
      <c r="Y7691" s="17">
        <f t="shared" si="603"/>
        <v>2</v>
      </c>
      <c r="Z7691" t="str">
        <f t="shared" si="604"/>
        <v>0% (No Discount)</v>
      </c>
      <c r="AA7691" s="17">
        <f>IF(COUNTIF($B$2:B7691,B7691)=1,1,0)</f>
        <v>1</v>
      </c>
      <c r="AB7691" s="17">
        <f>IF(COUNTIF($F$2:F7691,F7691)=1,1,0)</f>
        <v>0</v>
      </c>
    </row>
    <row r="7692" spans="1:28" x14ac:dyDescent="0.2">
      <c r="A7692" s="17">
        <v>7691</v>
      </c>
      <c r="B7692" t="s">
        <v>9640</v>
      </c>
      <c r="C7692" s="18">
        <v>42931</v>
      </c>
      <c r="D7692" s="18">
        <v>42933</v>
      </c>
      <c r="E7692" t="s">
        <v>215</v>
      </c>
      <c r="F7692" t="s">
        <v>5335</v>
      </c>
      <c r="G7692" t="s">
        <v>5336</v>
      </c>
      <c r="H7692" t="s">
        <v>68</v>
      </c>
      <c r="I7692" t="s">
        <v>54</v>
      </c>
      <c r="J7692" t="s">
        <v>4386</v>
      </c>
      <c r="K7692" t="s">
        <v>346</v>
      </c>
      <c r="L7692">
        <v>23434</v>
      </c>
      <c r="M7692" t="s">
        <v>57</v>
      </c>
      <c r="N7692" t="s">
        <v>1255</v>
      </c>
      <c r="O7692" t="s">
        <v>59</v>
      </c>
      <c r="P7692" t="s">
        <v>83</v>
      </c>
      <c r="Q7692" t="s">
        <v>1256</v>
      </c>
      <c r="R7692" s="19">
        <v>872.94</v>
      </c>
      <c r="S7692" s="17">
        <v>3</v>
      </c>
      <c r="T7692" s="20">
        <v>0</v>
      </c>
      <c r="U7692" s="19">
        <v>157.1292</v>
      </c>
      <c r="V7692" s="20">
        <f t="shared" si="600"/>
        <v>0.18</v>
      </c>
      <c r="W7692" s="17">
        <f t="shared" si="601"/>
        <v>2017</v>
      </c>
      <c r="X7692" t="str">
        <f t="shared" si="602"/>
        <v>Jul-2017</v>
      </c>
      <c r="Y7692" s="17">
        <f t="shared" si="603"/>
        <v>2</v>
      </c>
      <c r="Z7692" t="str">
        <f t="shared" si="604"/>
        <v>0% (No Discount)</v>
      </c>
      <c r="AA7692" s="17">
        <f>IF(COUNTIF($B$2:B7692,B7692)=1,1,0)</f>
        <v>0</v>
      </c>
      <c r="AB7692" s="17">
        <f>IF(COUNTIF($F$2:F7692,F7692)=1,1,0)</f>
        <v>0</v>
      </c>
    </row>
    <row r="7693" spans="1:28" x14ac:dyDescent="0.2">
      <c r="A7693" s="17">
        <v>7692</v>
      </c>
      <c r="B7693" t="s">
        <v>9640</v>
      </c>
      <c r="C7693" s="18">
        <v>42931</v>
      </c>
      <c r="D7693" s="18">
        <v>42933</v>
      </c>
      <c r="E7693" t="s">
        <v>215</v>
      </c>
      <c r="F7693" t="s">
        <v>5335</v>
      </c>
      <c r="G7693" t="s">
        <v>5336</v>
      </c>
      <c r="H7693" t="s">
        <v>68</v>
      </c>
      <c r="I7693" t="s">
        <v>54</v>
      </c>
      <c r="J7693" t="s">
        <v>4386</v>
      </c>
      <c r="K7693" t="s">
        <v>346</v>
      </c>
      <c r="L7693">
        <v>23434</v>
      </c>
      <c r="M7693" t="s">
        <v>57</v>
      </c>
      <c r="N7693" t="s">
        <v>437</v>
      </c>
      <c r="O7693" t="s">
        <v>73</v>
      </c>
      <c r="P7693" t="s">
        <v>117</v>
      </c>
      <c r="Q7693" t="s">
        <v>438</v>
      </c>
      <c r="R7693" s="19">
        <v>12.96</v>
      </c>
      <c r="S7693" s="17">
        <v>2</v>
      </c>
      <c r="T7693" s="20">
        <v>0</v>
      </c>
      <c r="U7693" s="19">
        <v>6.2207999999999997</v>
      </c>
      <c r="V7693" s="20">
        <f t="shared" si="600"/>
        <v>0.47999999999999993</v>
      </c>
      <c r="W7693" s="17">
        <f t="shared" si="601"/>
        <v>2017</v>
      </c>
      <c r="X7693" t="str">
        <f t="shared" si="602"/>
        <v>Jul-2017</v>
      </c>
      <c r="Y7693" s="17">
        <f t="shared" si="603"/>
        <v>2</v>
      </c>
      <c r="Z7693" t="str">
        <f t="shared" si="604"/>
        <v>0% (No Discount)</v>
      </c>
      <c r="AA7693" s="17">
        <f>IF(COUNTIF($B$2:B7693,B7693)=1,1,0)</f>
        <v>0</v>
      </c>
      <c r="AB7693" s="17">
        <f>IF(COUNTIF($F$2:F7693,F7693)=1,1,0)</f>
        <v>0</v>
      </c>
    </row>
    <row r="7694" spans="1:28" x14ac:dyDescent="0.2">
      <c r="A7694" s="17">
        <v>7693</v>
      </c>
      <c r="B7694" t="s">
        <v>9641</v>
      </c>
      <c r="C7694" s="18">
        <v>42002</v>
      </c>
      <c r="D7694" s="18">
        <v>42007</v>
      </c>
      <c r="E7694" t="s">
        <v>77</v>
      </c>
      <c r="F7694" t="s">
        <v>4078</v>
      </c>
      <c r="G7694" t="s">
        <v>4079</v>
      </c>
      <c r="H7694" t="s">
        <v>53</v>
      </c>
      <c r="I7694" t="s">
        <v>54</v>
      </c>
      <c r="J7694" t="s">
        <v>1021</v>
      </c>
      <c r="K7694" t="s">
        <v>70</v>
      </c>
      <c r="L7694">
        <v>94513</v>
      </c>
      <c r="M7694" t="s">
        <v>71</v>
      </c>
      <c r="N7694" t="s">
        <v>1699</v>
      </c>
      <c r="O7694" t="s">
        <v>73</v>
      </c>
      <c r="P7694" t="s">
        <v>74</v>
      </c>
      <c r="Q7694" t="s">
        <v>1700</v>
      </c>
      <c r="R7694" s="19">
        <v>88.8</v>
      </c>
      <c r="S7694" s="17">
        <v>6</v>
      </c>
      <c r="T7694" s="20">
        <v>0</v>
      </c>
      <c r="U7694" s="19">
        <v>44.4</v>
      </c>
      <c r="V7694" s="20">
        <f t="shared" si="600"/>
        <v>0.5</v>
      </c>
      <c r="W7694" s="17">
        <f t="shared" si="601"/>
        <v>2014</v>
      </c>
      <c r="X7694" t="str">
        <f t="shared" si="602"/>
        <v>Dec-2014</v>
      </c>
      <c r="Y7694" s="17">
        <f t="shared" si="603"/>
        <v>5</v>
      </c>
      <c r="Z7694" t="str">
        <f t="shared" si="604"/>
        <v>0% (No Discount)</v>
      </c>
      <c r="AA7694" s="17">
        <f>IF(COUNTIF($B$2:B7694,B7694)=1,1,0)</f>
        <v>1</v>
      </c>
      <c r="AB7694" s="17">
        <f>IF(COUNTIF($F$2:F7694,F7694)=1,1,0)</f>
        <v>0</v>
      </c>
    </row>
    <row r="7695" spans="1:28" x14ac:dyDescent="0.2">
      <c r="A7695" s="17">
        <v>7694</v>
      </c>
      <c r="B7695" t="s">
        <v>9641</v>
      </c>
      <c r="C7695" s="18">
        <v>42002</v>
      </c>
      <c r="D7695" s="18">
        <v>42007</v>
      </c>
      <c r="E7695" t="s">
        <v>77</v>
      </c>
      <c r="F7695" t="s">
        <v>4078</v>
      </c>
      <c r="G7695" t="s">
        <v>4079</v>
      </c>
      <c r="H7695" t="s">
        <v>53</v>
      </c>
      <c r="I7695" t="s">
        <v>54</v>
      </c>
      <c r="J7695" t="s">
        <v>1021</v>
      </c>
      <c r="K7695" t="s">
        <v>70</v>
      </c>
      <c r="L7695">
        <v>94513</v>
      </c>
      <c r="M7695" t="s">
        <v>71</v>
      </c>
      <c r="N7695" t="s">
        <v>5236</v>
      </c>
      <c r="O7695" t="s">
        <v>98</v>
      </c>
      <c r="P7695" t="s">
        <v>99</v>
      </c>
      <c r="Q7695" t="s">
        <v>5237</v>
      </c>
      <c r="R7695" s="19">
        <v>319.96800000000002</v>
      </c>
      <c r="S7695" s="17">
        <v>4</v>
      </c>
      <c r="T7695" s="20">
        <v>0.2</v>
      </c>
      <c r="U7695" s="19">
        <v>35.996400000000001</v>
      </c>
      <c r="V7695" s="20">
        <f t="shared" si="600"/>
        <v>0.1125</v>
      </c>
      <c r="W7695" s="17">
        <f t="shared" si="601"/>
        <v>2014</v>
      </c>
      <c r="X7695" t="str">
        <f t="shared" si="602"/>
        <v>Dec-2014</v>
      </c>
      <c r="Y7695" s="17">
        <f t="shared" si="603"/>
        <v>5</v>
      </c>
      <c r="Z7695" t="str">
        <f t="shared" si="604"/>
        <v>11-20%</v>
      </c>
      <c r="AA7695" s="17">
        <f>IF(COUNTIF($B$2:B7695,B7695)=1,1,0)</f>
        <v>0</v>
      </c>
      <c r="AB7695" s="17">
        <f>IF(COUNTIF($F$2:F7695,F7695)=1,1,0)</f>
        <v>0</v>
      </c>
    </row>
    <row r="7696" spans="1:28" x14ac:dyDescent="0.2">
      <c r="A7696" s="17">
        <v>7695</v>
      </c>
      <c r="B7696" t="s">
        <v>9642</v>
      </c>
      <c r="C7696" s="18">
        <v>42451</v>
      </c>
      <c r="D7696" s="18">
        <v>42451</v>
      </c>
      <c r="E7696" t="s">
        <v>1320</v>
      </c>
      <c r="F7696" t="s">
        <v>4302</v>
      </c>
      <c r="G7696" t="s">
        <v>4303</v>
      </c>
      <c r="H7696" t="s">
        <v>53</v>
      </c>
      <c r="I7696" t="s">
        <v>54</v>
      </c>
      <c r="J7696" t="s">
        <v>122</v>
      </c>
      <c r="K7696" t="s">
        <v>123</v>
      </c>
      <c r="L7696">
        <v>98103</v>
      </c>
      <c r="M7696" t="s">
        <v>71</v>
      </c>
      <c r="N7696" t="s">
        <v>4613</v>
      </c>
      <c r="O7696" t="s">
        <v>59</v>
      </c>
      <c r="P7696" t="s">
        <v>63</v>
      </c>
      <c r="Q7696" t="s">
        <v>4614</v>
      </c>
      <c r="R7696" s="19">
        <v>167.88800000000001</v>
      </c>
      <c r="S7696" s="17">
        <v>7</v>
      </c>
      <c r="T7696" s="20">
        <v>0.2</v>
      </c>
      <c r="U7696" s="19">
        <v>14.690200000000001</v>
      </c>
      <c r="V7696" s="20">
        <f t="shared" si="600"/>
        <v>8.7500000000000008E-2</v>
      </c>
      <c r="W7696" s="17">
        <f t="shared" si="601"/>
        <v>2016</v>
      </c>
      <c r="X7696" t="str">
        <f t="shared" si="602"/>
        <v>Mar-2016</v>
      </c>
      <c r="Y7696" s="17">
        <f t="shared" si="603"/>
        <v>0</v>
      </c>
      <c r="Z7696" t="str">
        <f t="shared" si="604"/>
        <v>11-20%</v>
      </c>
      <c r="AA7696" s="17">
        <f>IF(COUNTIF($B$2:B7696,B7696)=1,1,0)</f>
        <v>1</v>
      </c>
      <c r="AB7696" s="17">
        <f>IF(COUNTIF($F$2:F7696,F7696)=1,1,0)</f>
        <v>0</v>
      </c>
    </row>
    <row r="7697" spans="1:28" x14ac:dyDescent="0.2">
      <c r="A7697" s="17">
        <v>7696</v>
      </c>
      <c r="B7697" t="s">
        <v>9643</v>
      </c>
      <c r="C7697" s="18">
        <v>42918</v>
      </c>
      <c r="D7697" s="18">
        <v>42921</v>
      </c>
      <c r="E7697" t="s">
        <v>215</v>
      </c>
      <c r="F7697" t="s">
        <v>5039</v>
      </c>
      <c r="G7697" t="s">
        <v>5040</v>
      </c>
      <c r="H7697" t="s">
        <v>129</v>
      </c>
      <c r="I7697" t="s">
        <v>54</v>
      </c>
      <c r="J7697" t="s">
        <v>211</v>
      </c>
      <c r="K7697" t="s">
        <v>131</v>
      </c>
      <c r="L7697">
        <v>77036</v>
      </c>
      <c r="M7697" t="s">
        <v>132</v>
      </c>
      <c r="N7697" t="s">
        <v>1762</v>
      </c>
      <c r="O7697" t="s">
        <v>73</v>
      </c>
      <c r="P7697" t="s">
        <v>117</v>
      </c>
      <c r="Q7697" t="s">
        <v>1763</v>
      </c>
      <c r="R7697" s="19">
        <v>163.96</v>
      </c>
      <c r="S7697" s="17">
        <v>5</v>
      </c>
      <c r="T7697" s="20">
        <v>0.2</v>
      </c>
      <c r="U7697" s="19">
        <v>59.435499999999998</v>
      </c>
      <c r="V7697" s="20">
        <f t="shared" si="600"/>
        <v>0.36249999999999999</v>
      </c>
      <c r="W7697" s="17">
        <f t="shared" si="601"/>
        <v>2017</v>
      </c>
      <c r="X7697" t="str">
        <f t="shared" si="602"/>
        <v>Jul-2017</v>
      </c>
      <c r="Y7697" s="17">
        <f t="shared" si="603"/>
        <v>3</v>
      </c>
      <c r="Z7697" t="str">
        <f t="shared" si="604"/>
        <v>11-20%</v>
      </c>
      <c r="AA7697" s="17">
        <f>IF(COUNTIF($B$2:B7697,B7697)=1,1,0)</f>
        <v>1</v>
      </c>
      <c r="AB7697" s="17">
        <f>IF(COUNTIF($F$2:F7697,F7697)=1,1,0)</f>
        <v>0</v>
      </c>
    </row>
    <row r="7698" spans="1:28" x14ac:dyDescent="0.2">
      <c r="A7698" s="17">
        <v>7697</v>
      </c>
      <c r="B7698" t="s">
        <v>9643</v>
      </c>
      <c r="C7698" s="18">
        <v>42918</v>
      </c>
      <c r="D7698" s="18">
        <v>42921</v>
      </c>
      <c r="E7698" t="s">
        <v>215</v>
      </c>
      <c r="F7698" t="s">
        <v>5039</v>
      </c>
      <c r="G7698" t="s">
        <v>5040</v>
      </c>
      <c r="H7698" t="s">
        <v>129</v>
      </c>
      <c r="I7698" t="s">
        <v>54</v>
      </c>
      <c r="J7698" t="s">
        <v>211</v>
      </c>
      <c r="K7698" t="s">
        <v>131</v>
      </c>
      <c r="L7698">
        <v>77036</v>
      </c>
      <c r="M7698" t="s">
        <v>132</v>
      </c>
      <c r="N7698" t="s">
        <v>6435</v>
      </c>
      <c r="O7698" t="s">
        <v>73</v>
      </c>
      <c r="P7698" t="s">
        <v>102</v>
      </c>
      <c r="Q7698" t="s">
        <v>6436</v>
      </c>
      <c r="R7698" s="19">
        <v>5.2320000000000002</v>
      </c>
      <c r="S7698" s="17">
        <v>4</v>
      </c>
      <c r="T7698" s="20">
        <v>0.8</v>
      </c>
      <c r="U7698" s="19">
        <v>-8.1096000000000004</v>
      </c>
      <c r="V7698" s="20">
        <f t="shared" si="600"/>
        <v>-1.55</v>
      </c>
      <c r="W7698" s="17">
        <f t="shared" si="601"/>
        <v>2017</v>
      </c>
      <c r="X7698" t="str">
        <f t="shared" si="602"/>
        <v>Jul-2017</v>
      </c>
      <c r="Y7698" s="17">
        <f t="shared" si="603"/>
        <v>3</v>
      </c>
      <c r="Z7698" t="str">
        <f t="shared" si="604"/>
        <v>Over 50%</v>
      </c>
      <c r="AA7698" s="17">
        <f>IF(COUNTIF($B$2:B7698,B7698)=1,1,0)</f>
        <v>0</v>
      </c>
      <c r="AB7698" s="17">
        <f>IF(COUNTIF($F$2:F7698,F7698)=1,1,0)</f>
        <v>0</v>
      </c>
    </row>
    <row r="7699" spans="1:28" x14ac:dyDescent="0.2">
      <c r="A7699" s="17">
        <v>7698</v>
      </c>
      <c r="B7699" t="s">
        <v>9644</v>
      </c>
      <c r="C7699" s="18">
        <v>43083</v>
      </c>
      <c r="D7699" s="18">
        <v>43087</v>
      </c>
      <c r="E7699" t="s">
        <v>77</v>
      </c>
      <c r="F7699" t="s">
        <v>3472</v>
      </c>
      <c r="G7699" t="s">
        <v>3473</v>
      </c>
      <c r="H7699" t="s">
        <v>129</v>
      </c>
      <c r="I7699" t="s">
        <v>54</v>
      </c>
      <c r="J7699" t="s">
        <v>1511</v>
      </c>
      <c r="K7699" t="s">
        <v>1275</v>
      </c>
      <c r="L7699">
        <v>1841</v>
      </c>
      <c r="M7699" t="s">
        <v>175</v>
      </c>
      <c r="N7699" t="s">
        <v>1411</v>
      </c>
      <c r="O7699" t="s">
        <v>98</v>
      </c>
      <c r="P7699" t="s">
        <v>1246</v>
      </c>
      <c r="Q7699" t="s">
        <v>1412</v>
      </c>
      <c r="R7699" s="19">
        <v>1199.98</v>
      </c>
      <c r="S7699" s="17">
        <v>2</v>
      </c>
      <c r="T7699" s="20">
        <v>0</v>
      </c>
      <c r="U7699" s="19">
        <v>467.99220000000003</v>
      </c>
      <c r="V7699" s="20">
        <f t="shared" si="600"/>
        <v>0.39</v>
      </c>
      <c r="W7699" s="17">
        <f t="shared" si="601"/>
        <v>2017</v>
      </c>
      <c r="X7699" t="str">
        <f t="shared" si="602"/>
        <v>Dec-2017</v>
      </c>
      <c r="Y7699" s="17">
        <f t="shared" si="603"/>
        <v>4</v>
      </c>
      <c r="Z7699" t="str">
        <f t="shared" si="604"/>
        <v>0% (No Discount)</v>
      </c>
      <c r="AA7699" s="17">
        <f>IF(COUNTIF($B$2:B7699,B7699)=1,1,0)</f>
        <v>1</v>
      </c>
      <c r="AB7699" s="17">
        <f>IF(COUNTIF($F$2:F7699,F7699)=1,1,0)</f>
        <v>0</v>
      </c>
    </row>
    <row r="7700" spans="1:28" x14ac:dyDescent="0.2">
      <c r="A7700" s="17">
        <v>7699</v>
      </c>
      <c r="B7700" t="s">
        <v>9644</v>
      </c>
      <c r="C7700" s="18">
        <v>43083</v>
      </c>
      <c r="D7700" s="18">
        <v>43087</v>
      </c>
      <c r="E7700" t="s">
        <v>77</v>
      </c>
      <c r="F7700" t="s">
        <v>3472</v>
      </c>
      <c r="G7700" t="s">
        <v>3473</v>
      </c>
      <c r="H7700" t="s">
        <v>129</v>
      </c>
      <c r="I7700" t="s">
        <v>54</v>
      </c>
      <c r="J7700" t="s">
        <v>1511</v>
      </c>
      <c r="K7700" t="s">
        <v>1275</v>
      </c>
      <c r="L7700">
        <v>1841</v>
      </c>
      <c r="M7700" t="s">
        <v>175</v>
      </c>
      <c r="N7700" t="s">
        <v>999</v>
      </c>
      <c r="O7700" t="s">
        <v>73</v>
      </c>
      <c r="P7700" t="s">
        <v>86</v>
      </c>
      <c r="Q7700" t="s">
        <v>1000</v>
      </c>
      <c r="R7700" s="19">
        <v>73.849999999999994</v>
      </c>
      <c r="S7700" s="17">
        <v>1</v>
      </c>
      <c r="T7700" s="20">
        <v>0</v>
      </c>
      <c r="U7700" s="19">
        <v>2.2155</v>
      </c>
      <c r="V7700" s="20">
        <f t="shared" si="600"/>
        <v>3.0000000000000002E-2</v>
      </c>
      <c r="W7700" s="17">
        <f t="shared" si="601"/>
        <v>2017</v>
      </c>
      <c r="X7700" t="str">
        <f t="shared" si="602"/>
        <v>Dec-2017</v>
      </c>
      <c r="Y7700" s="17">
        <f t="shared" si="603"/>
        <v>4</v>
      </c>
      <c r="Z7700" t="str">
        <f t="shared" si="604"/>
        <v>0% (No Discount)</v>
      </c>
      <c r="AA7700" s="17">
        <f>IF(COUNTIF($B$2:B7700,B7700)=1,1,0)</f>
        <v>0</v>
      </c>
      <c r="AB7700" s="17">
        <f>IF(COUNTIF($F$2:F7700,F7700)=1,1,0)</f>
        <v>0</v>
      </c>
    </row>
    <row r="7701" spans="1:28" x14ac:dyDescent="0.2">
      <c r="A7701" s="17">
        <v>7700</v>
      </c>
      <c r="B7701" t="s">
        <v>9644</v>
      </c>
      <c r="C7701" s="18">
        <v>43083</v>
      </c>
      <c r="D7701" s="18">
        <v>43087</v>
      </c>
      <c r="E7701" t="s">
        <v>77</v>
      </c>
      <c r="F7701" t="s">
        <v>3472</v>
      </c>
      <c r="G7701" t="s">
        <v>3473</v>
      </c>
      <c r="H7701" t="s">
        <v>129</v>
      </c>
      <c r="I7701" t="s">
        <v>54</v>
      </c>
      <c r="J7701" t="s">
        <v>1511</v>
      </c>
      <c r="K7701" t="s">
        <v>1275</v>
      </c>
      <c r="L7701">
        <v>1841</v>
      </c>
      <c r="M7701" t="s">
        <v>175</v>
      </c>
      <c r="N7701" t="s">
        <v>5101</v>
      </c>
      <c r="O7701" t="s">
        <v>73</v>
      </c>
      <c r="P7701" t="s">
        <v>606</v>
      </c>
      <c r="Q7701" t="s">
        <v>5102</v>
      </c>
      <c r="R7701" s="19">
        <v>25.71</v>
      </c>
      <c r="S7701" s="17">
        <v>3</v>
      </c>
      <c r="T7701" s="20">
        <v>0</v>
      </c>
      <c r="U7701" s="19">
        <v>6.6845999999999997</v>
      </c>
      <c r="V7701" s="20">
        <f t="shared" si="600"/>
        <v>0.25999999999999995</v>
      </c>
      <c r="W7701" s="17">
        <f t="shared" si="601"/>
        <v>2017</v>
      </c>
      <c r="X7701" t="str">
        <f t="shared" si="602"/>
        <v>Dec-2017</v>
      </c>
      <c r="Y7701" s="17">
        <f t="shared" si="603"/>
        <v>4</v>
      </c>
      <c r="Z7701" t="str">
        <f t="shared" si="604"/>
        <v>0% (No Discount)</v>
      </c>
      <c r="AA7701" s="17">
        <f>IF(COUNTIF($B$2:B7701,B7701)=1,1,0)</f>
        <v>0</v>
      </c>
      <c r="AB7701" s="17">
        <f>IF(COUNTIF($F$2:F7701,F7701)=1,1,0)</f>
        <v>0</v>
      </c>
    </row>
    <row r="7702" spans="1:28" x14ac:dyDescent="0.2">
      <c r="A7702" s="17">
        <v>7701</v>
      </c>
      <c r="B7702" t="s">
        <v>9644</v>
      </c>
      <c r="C7702" s="18">
        <v>43083</v>
      </c>
      <c r="D7702" s="18">
        <v>43087</v>
      </c>
      <c r="E7702" t="s">
        <v>77</v>
      </c>
      <c r="F7702" t="s">
        <v>3472</v>
      </c>
      <c r="G7702" t="s">
        <v>3473</v>
      </c>
      <c r="H7702" t="s">
        <v>129</v>
      </c>
      <c r="I7702" t="s">
        <v>54</v>
      </c>
      <c r="J7702" t="s">
        <v>1511</v>
      </c>
      <c r="K7702" t="s">
        <v>1275</v>
      </c>
      <c r="L7702">
        <v>1841</v>
      </c>
      <c r="M7702" t="s">
        <v>175</v>
      </c>
      <c r="N7702" t="s">
        <v>6953</v>
      </c>
      <c r="O7702" t="s">
        <v>73</v>
      </c>
      <c r="P7702" t="s">
        <v>296</v>
      </c>
      <c r="Q7702" t="s">
        <v>6954</v>
      </c>
      <c r="R7702" s="19">
        <v>17.28</v>
      </c>
      <c r="S7702" s="17">
        <v>6</v>
      </c>
      <c r="T7702" s="20">
        <v>0</v>
      </c>
      <c r="U7702" s="19">
        <v>8.1216000000000008</v>
      </c>
      <c r="V7702" s="20">
        <f t="shared" si="600"/>
        <v>0.47000000000000003</v>
      </c>
      <c r="W7702" s="17">
        <f t="shared" si="601"/>
        <v>2017</v>
      </c>
      <c r="X7702" t="str">
        <f t="shared" si="602"/>
        <v>Dec-2017</v>
      </c>
      <c r="Y7702" s="17">
        <f t="shared" si="603"/>
        <v>4</v>
      </c>
      <c r="Z7702" t="str">
        <f t="shared" si="604"/>
        <v>0% (No Discount)</v>
      </c>
      <c r="AA7702" s="17">
        <f>IF(COUNTIF($B$2:B7702,B7702)=1,1,0)</f>
        <v>0</v>
      </c>
      <c r="AB7702" s="17">
        <f>IF(COUNTIF($F$2:F7702,F7702)=1,1,0)</f>
        <v>0</v>
      </c>
    </row>
    <row r="7703" spans="1:28" x14ac:dyDescent="0.2">
      <c r="A7703" s="17">
        <v>7702</v>
      </c>
      <c r="B7703" t="s">
        <v>9644</v>
      </c>
      <c r="C7703" s="18">
        <v>43083</v>
      </c>
      <c r="D7703" s="18">
        <v>43087</v>
      </c>
      <c r="E7703" t="s">
        <v>77</v>
      </c>
      <c r="F7703" t="s">
        <v>3472</v>
      </c>
      <c r="G7703" t="s">
        <v>3473</v>
      </c>
      <c r="H7703" t="s">
        <v>129</v>
      </c>
      <c r="I7703" t="s">
        <v>54</v>
      </c>
      <c r="J7703" t="s">
        <v>1511</v>
      </c>
      <c r="K7703" t="s">
        <v>1275</v>
      </c>
      <c r="L7703">
        <v>1841</v>
      </c>
      <c r="M7703" t="s">
        <v>175</v>
      </c>
      <c r="N7703" t="s">
        <v>932</v>
      </c>
      <c r="O7703" t="s">
        <v>59</v>
      </c>
      <c r="P7703" t="s">
        <v>83</v>
      </c>
      <c r="Q7703" t="s">
        <v>933</v>
      </c>
      <c r="R7703" s="19">
        <v>526.58199999999999</v>
      </c>
      <c r="S7703" s="17">
        <v>2</v>
      </c>
      <c r="T7703" s="20">
        <v>0.3</v>
      </c>
      <c r="U7703" s="19">
        <v>-52.658200000000001</v>
      </c>
      <c r="V7703" s="20">
        <f t="shared" si="600"/>
        <v>-0.1</v>
      </c>
      <c r="W7703" s="17">
        <f t="shared" si="601"/>
        <v>2017</v>
      </c>
      <c r="X7703" t="str">
        <f t="shared" si="602"/>
        <v>Dec-2017</v>
      </c>
      <c r="Y7703" s="17">
        <f t="shared" si="603"/>
        <v>4</v>
      </c>
      <c r="Z7703" t="str">
        <f t="shared" si="604"/>
        <v>21-30%</v>
      </c>
      <c r="AA7703" s="17">
        <f>IF(COUNTIF($B$2:B7703,B7703)=1,1,0)</f>
        <v>0</v>
      </c>
      <c r="AB7703" s="17">
        <f>IF(COUNTIF($F$2:F7703,F7703)=1,1,0)</f>
        <v>0</v>
      </c>
    </row>
    <row r="7704" spans="1:28" x14ac:dyDescent="0.2">
      <c r="A7704" s="17">
        <v>7703</v>
      </c>
      <c r="B7704" t="s">
        <v>9645</v>
      </c>
      <c r="C7704" s="18">
        <v>42608</v>
      </c>
      <c r="D7704" s="18">
        <v>42615</v>
      </c>
      <c r="E7704" t="s">
        <v>77</v>
      </c>
      <c r="F7704" t="s">
        <v>112</v>
      </c>
      <c r="G7704" t="s">
        <v>113</v>
      </c>
      <c r="H7704" t="s">
        <v>53</v>
      </c>
      <c r="I7704" t="s">
        <v>54</v>
      </c>
      <c r="J7704" t="s">
        <v>909</v>
      </c>
      <c r="K7704" t="s">
        <v>265</v>
      </c>
      <c r="L7704">
        <v>48234</v>
      </c>
      <c r="M7704" t="s">
        <v>132</v>
      </c>
      <c r="N7704" t="s">
        <v>3249</v>
      </c>
      <c r="O7704" t="s">
        <v>73</v>
      </c>
      <c r="P7704" t="s">
        <v>117</v>
      </c>
      <c r="Q7704" t="s">
        <v>3250</v>
      </c>
      <c r="R7704" s="19">
        <v>11.56</v>
      </c>
      <c r="S7704" s="17">
        <v>2</v>
      </c>
      <c r="T7704" s="20">
        <v>0</v>
      </c>
      <c r="U7704" s="19">
        <v>5.6643999999999997</v>
      </c>
      <c r="V7704" s="20">
        <f t="shared" si="600"/>
        <v>0.48999999999999994</v>
      </c>
      <c r="W7704" s="17">
        <f t="shared" si="601"/>
        <v>2016</v>
      </c>
      <c r="X7704" t="str">
        <f t="shared" si="602"/>
        <v>Aug-2016</v>
      </c>
      <c r="Y7704" s="17">
        <f t="shared" si="603"/>
        <v>7</v>
      </c>
      <c r="Z7704" t="str">
        <f t="shared" si="604"/>
        <v>0% (No Discount)</v>
      </c>
      <c r="AA7704" s="17">
        <f>IF(COUNTIF($B$2:B7704,B7704)=1,1,0)</f>
        <v>1</v>
      </c>
      <c r="AB7704" s="17">
        <f>IF(COUNTIF($F$2:F7704,F7704)=1,1,0)</f>
        <v>0</v>
      </c>
    </row>
    <row r="7705" spans="1:28" x14ac:dyDescent="0.2">
      <c r="A7705" s="17">
        <v>7704</v>
      </c>
      <c r="B7705" t="s">
        <v>9645</v>
      </c>
      <c r="C7705" s="18">
        <v>42608</v>
      </c>
      <c r="D7705" s="18">
        <v>42615</v>
      </c>
      <c r="E7705" t="s">
        <v>77</v>
      </c>
      <c r="F7705" t="s">
        <v>112</v>
      </c>
      <c r="G7705" t="s">
        <v>113</v>
      </c>
      <c r="H7705" t="s">
        <v>53</v>
      </c>
      <c r="I7705" t="s">
        <v>54</v>
      </c>
      <c r="J7705" t="s">
        <v>909</v>
      </c>
      <c r="K7705" t="s">
        <v>265</v>
      </c>
      <c r="L7705">
        <v>48234</v>
      </c>
      <c r="M7705" t="s">
        <v>132</v>
      </c>
      <c r="N7705" t="s">
        <v>2370</v>
      </c>
      <c r="O7705" t="s">
        <v>98</v>
      </c>
      <c r="P7705" t="s">
        <v>99</v>
      </c>
      <c r="Q7705" t="s">
        <v>2371</v>
      </c>
      <c r="R7705" s="19">
        <v>209.97</v>
      </c>
      <c r="S7705" s="17">
        <v>3</v>
      </c>
      <c r="T7705" s="20">
        <v>0</v>
      </c>
      <c r="U7705" s="19">
        <v>58.791600000000003</v>
      </c>
      <c r="V7705" s="20">
        <f t="shared" si="600"/>
        <v>0.28000000000000003</v>
      </c>
      <c r="W7705" s="17">
        <f t="shared" si="601"/>
        <v>2016</v>
      </c>
      <c r="X7705" t="str">
        <f t="shared" si="602"/>
        <v>Aug-2016</v>
      </c>
      <c r="Y7705" s="17">
        <f t="shared" si="603"/>
        <v>7</v>
      </c>
      <c r="Z7705" t="str">
        <f t="shared" si="604"/>
        <v>0% (No Discount)</v>
      </c>
      <c r="AA7705" s="17">
        <f>IF(COUNTIF($B$2:B7705,B7705)=1,1,0)</f>
        <v>0</v>
      </c>
      <c r="AB7705" s="17">
        <f>IF(COUNTIF($F$2:F7705,F7705)=1,1,0)</f>
        <v>0</v>
      </c>
    </row>
    <row r="7706" spans="1:28" x14ac:dyDescent="0.2">
      <c r="A7706" s="17">
        <v>7705</v>
      </c>
      <c r="B7706" t="s">
        <v>9645</v>
      </c>
      <c r="C7706" s="18">
        <v>42608</v>
      </c>
      <c r="D7706" s="18">
        <v>42615</v>
      </c>
      <c r="E7706" t="s">
        <v>77</v>
      </c>
      <c r="F7706" t="s">
        <v>112</v>
      </c>
      <c r="G7706" t="s">
        <v>113</v>
      </c>
      <c r="H7706" t="s">
        <v>53</v>
      </c>
      <c r="I7706" t="s">
        <v>54</v>
      </c>
      <c r="J7706" t="s">
        <v>909</v>
      </c>
      <c r="K7706" t="s">
        <v>265</v>
      </c>
      <c r="L7706">
        <v>48234</v>
      </c>
      <c r="M7706" t="s">
        <v>132</v>
      </c>
      <c r="N7706" t="s">
        <v>3259</v>
      </c>
      <c r="O7706" t="s">
        <v>59</v>
      </c>
      <c r="P7706" t="s">
        <v>83</v>
      </c>
      <c r="Q7706" t="s">
        <v>3260</v>
      </c>
      <c r="R7706" s="19">
        <v>447.84</v>
      </c>
      <c r="S7706" s="17">
        <v>4</v>
      </c>
      <c r="T7706" s="20">
        <v>0</v>
      </c>
      <c r="U7706" s="19">
        <v>98.524799999999999</v>
      </c>
      <c r="V7706" s="20">
        <f t="shared" si="600"/>
        <v>0.22</v>
      </c>
      <c r="W7706" s="17">
        <f t="shared" si="601"/>
        <v>2016</v>
      </c>
      <c r="X7706" t="str">
        <f t="shared" si="602"/>
        <v>Aug-2016</v>
      </c>
      <c r="Y7706" s="17">
        <f t="shared" si="603"/>
        <v>7</v>
      </c>
      <c r="Z7706" t="str">
        <f t="shared" si="604"/>
        <v>0% (No Discount)</v>
      </c>
      <c r="AA7706" s="17">
        <f>IF(COUNTIF($B$2:B7706,B7706)=1,1,0)</f>
        <v>0</v>
      </c>
      <c r="AB7706" s="17">
        <f>IF(COUNTIF($F$2:F7706,F7706)=1,1,0)</f>
        <v>0</v>
      </c>
    </row>
    <row r="7707" spans="1:28" x14ac:dyDescent="0.2">
      <c r="A7707" s="17">
        <v>7706</v>
      </c>
      <c r="B7707" t="s">
        <v>9645</v>
      </c>
      <c r="C7707" s="18">
        <v>42608</v>
      </c>
      <c r="D7707" s="18">
        <v>42615</v>
      </c>
      <c r="E7707" t="s">
        <v>77</v>
      </c>
      <c r="F7707" t="s">
        <v>112</v>
      </c>
      <c r="G7707" t="s">
        <v>113</v>
      </c>
      <c r="H7707" t="s">
        <v>53</v>
      </c>
      <c r="I7707" t="s">
        <v>54</v>
      </c>
      <c r="J7707" t="s">
        <v>909</v>
      </c>
      <c r="K7707" t="s">
        <v>265</v>
      </c>
      <c r="L7707">
        <v>48234</v>
      </c>
      <c r="M7707" t="s">
        <v>132</v>
      </c>
      <c r="N7707" t="s">
        <v>1342</v>
      </c>
      <c r="O7707" t="s">
        <v>98</v>
      </c>
      <c r="P7707" t="s">
        <v>188</v>
      </c>
      <c r="Q7707" t="s">
        <v>1343</v>
      </c>
      <c r="R7707" s="19">
        <v>479.97</v>
      </c>
      <c r="S7707" s="17">
        <v>3</v>
      </c>
      <c r="T7707" s="20">
        <v>0</v>
      </c>
      <c r="U7707" s="19">
        <v>163.18979999999999</v>
      </c>
      <c r="V7707" s="20">
        <f t="shared" si="600"/>
        <v>0.33999999999999997</v>
      </c>
      <c r="W7707" s="17">
        <f t="shared" si="601"/>
        <v>2016</v>
      </c>
      <c r="X7707" t="str">
        <f t="shared" si="602"/>
        <v>Aug-2016</v>
      </c>
      <c r="Y7707" s="17">
        <f t="shared" si="603"/>
        <v>7</v>
      </c>
      <c r="Z7707" t="str">
        <f t="shared" si="604"/>
        <v>0% (No Discount)</v>
      </c>
      <c r="AA7707" s="17">
        <f>IF(COUNTIF($B$2:B7707,B7707)=1,1,0)</f>
        <v>0</v>
      </c>
      <c r="AB7707" s="17">
        <f>IF(COUNTIF($F$2:F7707,F7707)=1,1,0)</f>
        <v>0</v>
      </c>
    </row>
    <row r="7708" spans="1:28" x14ac:dyDescent="0.2">
      <c r="A7708" s="17">
        <v>7707</v>
      </c>
      <c r="B7708" t="s">
        <v>9645</v>
      </c>
      <c r="C7708" s="18">
        <v>42608</v>
      </c>
      <c r="D7708" s="18">
        <v>42615</v>
      </c>
      <c r="E7708" t="s">
        <v>77</v>
      </c>
      <c r="F7708" t="s">
        <v>112</v>
      </c>
      <c r="G7708" t="s">
        <v>113</v>
      </c>
      <c r="H7708" t="s">
        <v>53</v>
      </c>
      <c r="I7708" t="s">
        <v>54</v>
      </c>
      <c r="J7708" t="s">
        <v>909</v>
      </c>
      <c r="K7708" t="s">
        <v>265</v>
      </c>
      <c r="L7708">
        <v>48234</v>
      </c>
      <c r="M7708" t="s">
        <v>132</v>
      </c>
      <c r="N7708" t="s">
        <v>2640</v>
      </c>
      <c r="O7708" t="s">
        <v>73</v>
      </c>
      <c r="P7708" t="s">
        <v>95</v>
      </c>
      <c r="Q7708" t="s">
        <v>2641</v>
      </c>
      <c r="R7708" s="19">
        <v>8.64</v>
      </c>
      <c r="S7708" s="17">
        <v>3</v>
      </c>
      <c r="T7708" s="20">
        <v>0</v>
      </c>
      <c r="U7708" s="19">
        <v>2.5055999999999998</v>
      </c>
      <c r="V7708" s="20">
        <f t="shared" si="600"/>
        <v>0.28999999999999998</v>
      </c>
      <c r="W7708" s="17">
        <f t="shared" si="601"/>
        <v>2016</v>
      </c>
      <c r="X7708" t="str">
        <f t="shared" si="602"/>
        <v>Aug-2016</v>
      </c>
      <c r="Y7708" s="17">
        <f t="shared" si="603"/>
        <v>7</v>
      </c>
      <c r="Z7708" t="str">
        <f t="shared" si="604"/>
        <v>0% (No Discount)</v>
      </c>
      <c r="AA7708" s="17">
        <f>IF(COUNTIF($B$2:B7708,B7708)=1,1,0)</f>
        <v>0</v>
      </c>
      <c r="AB7708" s="17">
        <f>IF(COUNTIF($F$2:F7708,F7708)=1,1,0)</f>
        <v>0</v>
      </c>
    </row>
    <row r="7709" spans="1:28" x14ac:dyDescent="0.2">
      <c r="A7709" s="17">
        <v>7708</v>
      </c>
      <c r="B7709" t="s">
        <v>9646</v>
      </c>
      <c r="C7709" s="18">
        <v>43023</v>
      </c>
      <c r="D7709" s="18">
        <v>43027</v>
      </c>
      <c r="E7709" t="s">
        <v>77</v>
      </c>
      <c r="F7709" t="s">
        <v>3878</v>
      </c>
      <c r="G7709" t="s">
        <v>3879</v>
      </c>
      <c r="H7709" t="s">
        <v>68</v>
      </c>
      <c r="I7709" t="s">
        <v>54</v>
      </c>
      <c r="J7709" t="s">
        <v>181</v>
      </c>
      <c r="K7709" t="s">
        <v>148</v>
      </c>
      <c r="L7709">
        <v>84057</v>
      </c>
      <c r="M7709" t="s">
        <v>71</v>
      </c>
      <c r="N7709" t="s">
        <v>7541</v>
      </c>
      <c r="O7709" t="s">
        <v>73</v>
      </c>
      <c r="P7709" t="s">
        <v>95</v>
      </c>
      <c r="Q7709" t="s">
        <v>7542</v>
      </c>
      <c r="R7709" s="19">
        <v>11.68</v>
      </c>
      <c r="S7709" s="17">
        <v>2</v>
      </c>
      <c r="T7709" s="20">
        <v>0</v>
      </c>
      <c r="U7709" s="19">
        <v>4.2047999999999996</v>
      </c>
      <c r="V7709" s="20">
        <f t="shared" si="600"/>
        <v>0.36</v>
      </c>
      <c r="W7709" s="17">
        <f t="shared" si="601"/>
        <v>2017</v>
      </c>
      <c r="X7709" t="str">
        <f t="shared" si="602"/>
        <v>Oct-2017</v>
      </c>
      <c r="Y7709" s="17">
        <f t="shared" si="603"/>
        <v>4</v>
      </c>
      <c r="Z7709" t="str">
        <f t="shared" si="604"/>
        <v>0% (No Discount)</v>
      </c>
      <c r="AA7709" s="17">
        <f>IF(COUNTIF($B$2:B7709,B7709)=1,1,0)</f>
        <v>1</v>
      </c>
      <c r="AB7709" s="17">
        <f>IF(COUNTIF($F$2:F7709,F7709)=1,1,0)</f>
        <v>0</v>
      </c>
    </row>
    <row r="7710" spans="1:28" x14ac:dyDescent="0.2">
      <c r="A7710" s="17">
        <v>7709</v>
      </c>
      <c r="B7710" t="s">
        <v>9647</v>
      </c>
      <c r="C7710" s="18">
        <v>41937</v>
      </c>
      <c r="D7710" s="18">
        <v>41941</v>
      </c>
      <c r="E7710" t="s">
        <v>77</v>
      </c>
      <c r="F7710" t="s">
        <v>6525</v>
      </c>
      <c r="G7710" t="s">
        <v>6526</v>
      </c>
      <c r="H7710" t="s">
        <v>53</v>
      </c>
      <c r="I7710" t="s">
        <v>54</v>
      </c>
      <c r="J7710" t="s">
        <v>173</v>
      </c>
      <c r="K7710" t="s">
        <v>174</v>
      </c>
      <c r="L7710">
        <v>19120</v>
      </c>
      <c r="M7710" t="s">
        <v>175</v>
      </c>
      <c r="N7710" t="s">
        <v>7180</v>
      </c>
      <c r="O7710" t="s">
        <v>98</v>
      </c>
      <c r="P7710" t="s">
        <v>188</v>
      </c>
      <c r="Q7710" t="s">
        <v>7181</v>
      </c>
      <c r="R7710" s="19">
        <v>40.776000000000003</v>
      </c>
      <c r="S7710" s="17">
        <v>3</v>
      </c>
      <c r="T7710" s="20">
        <v>0.2</v>
      </c>
      <c r="U7710" s="19">
        <v>0.50970000000000004</v>
      </c>
      <c r="V7710" s="20">
        <f t="shared" si="600"/>
        <v>1.2500000000000001E-2</v>
      </c>
      <c r="W7710" s="17">
        <f t="shared" si="601"/>
        <v>2014</v>
      </c>
      <c r="X7710" t="str">
        <f t="shared" si="602"/>
        <v>Oct-2014</v>
      </c>
      <c r="Y7710" s="17">
        <f t="shared" si="603"/>
        <v>4</v>
      </c>
      <c r="Z7710" t="str">
        <f t="shared" si="604"/>
        <v>11-20%</v>
      </c>
      <c r="AA7710" s="17">
        <f>IF(COUNTIF($B$2:B7710,B7710)=1,1,0)</f>
        <v>1</v>
      </c>
      <c r="AB7710" s="17">
        <f>IF(COUNTIF($F$2:F7710,F7710)=1,1,0)</f>
        <v>0</v>
      </c>
    </row>
    <row r="7711" spans="1:28" x14ac:dyDescent="0.2">
      <c r="A7711" s="17">
        <v>7710</v>
      </c>
      <c r="B7711" t="s">
        <v>9647</v>
      </c>
      <c r="C7711" s="18">
        <v>41937</v>
      </c>
      <c r="D7711" s="18">
        <v>41941</v>
      </c>
      <c r="E7711" t="s">
        <v>77</v>
      </c>
      <c r="F7711" t="s">
        <v>6525</v>
      </c>
      <c r="G7711" t="s">
        <v>6526</v>
      </c>
      <c r="H7711" t="s">
        <v>53</v>
      </c>
      <c r="I7711" t="s">
        <v>54</v>
      </c>
      <c r="J7711" t="s">
        <v>173</v>
      </c>
      <c r="K7711" t="s">
        <v>174</v>
      </c>
      <c r="L7711">
        <v>19120</v>
      </c>
      <c r="M7711" t="s">
        <v>175</v>
      </c>
      <c r="N7711" t="s">
        <v>1366</v>
      </c>
      <c r="O7711" t="s">
        <v>73</v>
      </c>
      <c r="P7711" t="s">
        <v>102</v>
      </c>
      <c r="Q7711" t="s">
        <v>1367</v>
      </c>
      <c r="R7711" s="19">
        <v>13.698</v>
      </c>
      <c r="S7711" s="17">
        <v>3</v>
      </c>
      <c r="T7711" s="20">
        <v>0.7</v>
      </c>
      <c r="U7711" s="19">
        <v>-9.5885999999999996</v>
      </c>
      <c r="V7711" s="20">
        <f t="shared" si="600"/>
        <v>-0.7</v>
      </c>
      <c r="W7711" s="17">
        <f t="shared" si="601"/>
        <v>2014</v>
      </c>
      <c r="X7711" t="str">
        <f t="shared" si="602"/>
        <v>Oct-2014</v>
      </c>
      <c r="Y7711" s="17">
        <f t="shared" si="603"/>
        <v>4</v>
      </c>
      <c r="Z7711" t="str">
        <f t="shared" si="604"/>
        <v>Over 50%</v>
      </c>
      <c r="AA7711" s="17">
        <f>IF(COUNTIF($B$2:B7711,B7711)=1,1,0)</f>
        <v>0</v>
      </c>
      <c r="AB7711" s="17">
        <f>IF(COUNTIF($F$2:F7711,F7711)=1,1,0)</f>
        <v>0</v>
      </c>
    </row>
    <row r="7712" spans="1:28" x14ac:dyDescent="0.2">
      <c r="A7712" s="17">
        <v>7711</v>
      </c>
      <c r="B7712" t="s">
        <v>9648</v>
      </c>
      <c r="C7712" s="18">
        <v>42096</v>
      </c>
      <c r="D7712" s="18">
        <v>42101</v>
      </c>
      <c r="E7712" t="s">
        <v>77</v>
      </c>
      <c r="F7712" t="s">
        <v>1232</v>
      </c>
      <c r="G7712" t="s">
        <v>1233</v>
      </c>
      <c r="H7712" t="s">
        <v>53</v>
      </c>
      <c r="I7712" t="s">
        <v>54</v>
      </c>
      <c r="J7712" t="s">
        <v>1855</v>
      </c>
      <c r="K7712" t="s">
        <v>337</v>
      </c>
      <c r="L7712">
        <v>85204</v>
      </c>
      <c r="M7712" t="s">
        <v>71</v>
      </c>
      <c r="N7712" t="s">
        <v>6491</v>
      </c>
      <c r="O7712" t="s">
        <v>98</v>
      </c>
      <c r="P7712" t="s">
        <v>99</v>
      </c>
      <c r="Q7712" t="s">
        <v>6492</v>
      </c>
      <c r="R7712" s="19">
        <v>87.8</v>
      </c>
      <c r="S7712" s="17">
        <v>5</v>
      </c>
      <c r="T7712" s="20">
        <v>0.2</v>
      </c>
      <c r="U7712" s="19">
        <v>32.924999999999997</v>
      </c>
      <c r="V7712" s="20">
        <f t="shared" si="600"/>
        <v>0.375</v>
      </c>
      <c r="W7712" s="17">
        <f t="shared" si="601"/>
        <v>2015</v>
      </c>
      <c r="X7712" t="str">
        <f t="shared" si="602"/>
        <v>Apr-2015</v>
      </c>
      <c r="Y7712" s="17">
        <f t="shared" si="603"/>
        <v>5</v>
      </c>
      <c r="Z7712" t="str">
        <f t="shared" si="604"/>
        <v>11-20%</v>
      </c>
      <c r="AA7712" s="17">
        <f>IF(COUNTIF($B$2:B7712,B7712)=1,1,0)</f>
        <v>1</v>
      </c>
      <c r="AB7712" s="17">
        <f>IF(COUNTIF($F$2:F7712,F7712)=1,1,0)</f>
        <v>0</v>
      </c>
    </row>
    <row r="7713" spans="1:28" x14ac:dyDescent="0.2">
      <c r="A7713" s="17">
        <v>7712</v>
      </c>
      <c r="B7713" t="s">
        <v>9649</v>
      </c>
      <c r="C7713" s="18">
        <v>43036</v>
      </c>
      <c r="D7713" s="18">
        <v>43038</v>
      </c>
      <c r="E7713" t="s">
        <v>50</v>
      </c>
      <c r="F7713" t="s">
        <v>492</v>
      </c>
      <c r="G7713" t="s">
        <v>493</v>
      </c>
      <c r="H7713" t="s">
        <v>53</v>
      </c>
      <c r="I7713" t="s">
        <v>54</v>
      </c>
      <c r="J7713" t="s">
        <v>1738</v>
      </c>
      <c r="K7713" t="s">
        <v>115</v>
      </c>
      <c r="L7713">
        <v>28314</v>
      </c>
      <c r="M7713" t="s">
        <v>57</v>
      </c>
      <c r="N7713" t="s">
        <v>5892</v>
      </c>
      <c r="O7713" t="s">
        <v>59</v>
      </c>
      <c r="P7713" t="s">
        <v>92</v>
      </c>
      <c r="Q7713" t="s">
        <v>5893</v>
      </c>
      <c r="R7713" s="19">
        <v>77.951999999999998</v>
      </c>
      <c r="S7713" s="17">
        <v>3</v>
      </c>
      <c r="T7713" s="20">
        <v>0.2</v>
      </c>
      <c r="U7713" s="19">
        <v>15.590400000000001</v>
      </c>
      <c r="V7713" s="20">
        <f t="shared" si="600"/>
        <v>0.2</v>
      </c>
      <c r="W7713" s="17">
        <f t="shared" si="601"/>
        <v>2017</v>
      </c>
      <c r="X7713" t="str">
        <f t="shared" si="602"/>
        <v>Oct-2017</v>
      </c>
      <c r="Y7713" s="17">
        <f t="shared" si="603"/>
        <v>2</v>
      </c>
      <c r="Z7713" t="str">
        <f t="shared" si="604"/>
        <v>11-20%</v>
      </c>
      <c r="AA7713" s="17">
        <f>IF(COUNTIF($B$2:B7713,B7713)=1,1,0)</f>
        <v>1</v>
      </c>
      <c r="AB7713" s="17">
        <f>IF(COUNTIF($F$2:F7713,F7713)=1,1,0)</f>
        <v>0</v>
      </c>
    </row>
    <row r="7714" spans="1:28" x14ac:dyDescent="0.2">
      <c r="A7714" s="17">
        <v>7713</v>
      </c>
      <c r="B7714" t="s">
        <v>9649</v>
      </c>
      <c r="C7714" s="18">
        <v>43036</v>
      </c>
      <c r="D7714" s="18">
        <v>43038</v>
      </c>
      <c r="E7714" t="s">
        <v>50</v>
      </c>
      <c r="F7714" t="s">
        <v>492</v>
      </c>
      <c r="G7714" t="s">
        <v>493</v>
      </c>
      <c r="H7714" t="s">
        <v>53</v>
      </c>
      <c r="I7714" t="s">
        <v>54</v>
      </c>
      <c r="J7714" t="s">
        <v>1738</v>
      </c>
      <c r="K7714" t="s">
        <v>115</v>
      </c>
      <c r="L7714">
        <v>28314</v>
      </c>
      <c r="M7714" t="s">
        <v>57</v>
      </c>
      <c r="N7714" t="s">
        <v>868</v>
      </c>
      <c r="O7714" t="s">
        <v>73</v>
      </c>
      <c r="P7714" t="s">
        <v>86</v>
      </c>
      <c r="Q7714" t="s">
        <v>869</v>
      </c>
      <c r="R7714" s="19">
        <v>147.184</v>
      </c>
      <c r="S7714" s="17">
        <v>2</v>
      </c>
      <c r="T7714" s="20">
        <v>0.2</v>
      </c>
      <c r="U7714" s="19">
        <v>-29.436800000000002</v>
      </c>
      <c r="V7714" s="20">
        <f t="shared" si="600"/>
        <v>-0.2</v>
      </c>
      <c r="W7714" s="17">
        <f t="shared" si="601"/>
        <v>2017</v>
      </c>
      <c r="X7714" t="str">
        <f t="shared" si="602"/>
        <v>Oct-2017</v>
      </c>
      <c r="Y7714" s="17">
        <f t="shared" si="603"/>
        <v>2</v>
      </c>
      <c r="Z7714" t="str">
        <f t="shared" si="604"/>
        <v>11-20%</v>
      </c>
      <c r="AA7714" s="17">
        <f>IF(COUNTIF($B$2:B7714,B7714)=1,1,0)</f>
        <v>0</v>
      </c>
      <c r="AB7714" s="17">
        <f>IF(COUNTIF($F$2:F7714,F7714)=1,1,0)</f>
        <v>0</v>
      </c>
    </row>
    <row r="7715" spans="1:28" x14ac:dyDescent="0.2">
      <c r="A7715" s="17">
        <v>7714</v>
      </c>
      <c r="B7715" t="s">
        <v>9649</v>
      </c>
      <c r="C7715" s="18">
        <v>43036</v>
      </c>
      <c r="D7715" s="18">
        <v>43038</v>
      </c>
      <c r="E7715" t="s">
        <v>50</v>
      </c>
      <c r="F7715" t="s">
        <v>492</v>
      </c>
      <c r="G7715" t="s">
        <v>493</v>
      </c>
      <c r="H7715" t="s">
        <v>53</v>
      </c>
      <c r="I7715" t="s">
        <v>54</v>
      </c>
      <c r="J7715" t="s">
        <v>1738</v>
      </c>
      <c r="K7715" t="s">
        <v>115</v>
      </c>
      <c r="L7715">
        <v>28314</v>
      </c>
      <c r="M7715" t="s">
        <v>57</v>
      </c>
      <c r="N7715" t="s">
        <v>8915</v>
      </c>
      <c r="O7715" t="s">
        <v>73</v>
      </c>
      <c r="P7715" t="s">
        <v>117</v>
      </c>
      <c r="Q7715" t="s">
        <v>8916</v>
      </c>
      <c r="R7715" s="19">
        <v>47.951999999999998</v>
      </c>
      <c r="S7715" s="17">
        <v>3</v>
      </c>
      <c r="T7715" s="20">
        <v>0.2</v>
      </c>
      <c r="U7715" s="19">
        <v>16.183800000000002</v>
      </c>
      <c r="V7715" s="20">
        <f t="shared" si="600"/>
        <v>0.33750000000000002</v>
      </c>
      <c r="W7715" s="17">
        <f t="shared" si="601"/>
        <v>2017</v>
      </c>
      <c r="X7715" t="str">
        <f t="shared" si="602"/>
        <v>Oct-2017</v>
      </c>
      <c r="Y7715" s="17">
        <f t="shared" si="603"/>
        <v>2</v>
      </c>
      <c r="Z7715" t="str">
        <f t="shared" si="604"/>
        <v>11-20%</v>
      </c>
      <c r="AA7715" s="17">
        <f>IF(COUNTIF($B$2:B7715,B7715)=1,1,0)</f>
        <v>0</v>
      </c>
      <c r="AB7715" s="17">
        <f>IF(COUNTIF($F$2:F7715,F7715)=1,1,0)</f>
        <v>0</v>
      </c>
    </row>
    <row r="7716" spans="1:28" x14ac:dyDescent="0.2">
      <c r="A7716" s="17">
        <v>7715</v>
      </c>
      <c r="B7716" t="s">
        <v>9650</v>
      </c>
      <c r="C7716" s="18">
        <v>41978</v>
      </c>
      <c r="D7716" s="18">
        <v>41980</v>
      </c>
      <c r="E7716" t="s">
        <v>215</v>
      </c>
      <c r="F7716" t="s">
        <v>893</v>
      </c>
      <c r="G7716" t="s">
        <v>894</v>
      </c>
      <c r="H7716" t="s">
        <v>53</v>
      </c>
      <c r="I7716" t="s">
        <v>54</v>
      </c>
      <c r="J7716" t="s">
        <v>69</v>
      </c>
      <c r="K7716" t="s">
        <v>70</v>
      </c>
      <c r="L7716">
        <v>90032</v>
      </c>
      <c r="M7716" t="s">
        <v>71</v>
      </c>
      <c r="N7716" t="s">
        <v>2308</v>
      </c>
      <c r="O7716" t="s">
        <v>73</v>
      </c>
      <c r="P7716" t="s">
        <v>105</v>
      </c>
      <c r="Q7716" t="s">
        <v>2309</v>
      </c>
      <c r="R7716" s="19">
        <v>250.26</v>
      </c>
      <c r="S7716" s="17">
        <v>6</v>
      </c>
      <c r="T7716" s="20">
        <v>0</v>
      </c>
      <c r="U7716" s="19">
        <v>72.575400000000002</v>
      </c>
      <c r="V7716" s="20">
        <f t="shared" si="600"/>
        <v>0.29000000000000004</v>
      </c>
      <c r="W7716" s="17">
        <f t="shared" si="601"/>
        <v>2014</v>
      </c>
      <c r="X7716" t="str">
        <f t="shared" si="602"/>
        <v>Dec-2014</v>
      </c>
      <c r="Y7716" s="17">
        <f t="shared" si="603"/>
        <v>2</v>
      </c>
      <c r="Z7716" t="str">
        <f t="shared" si="604"/>
        <v>0% (No Discount)</v>
      </c>
      <c r="AA7716" s="17">
        <f>IF(COUNTIF($B$2:B7716,B7716)=1,1,0)</f>
        <v>1</v>
      </c>
      <c r="AB7716" s="17">
        <f>IF(COUNTIF($F$2:F7716,F7716)=1,1,0)</f>
        <v>0</v>
      </c>
    </row>
    <row r="7717" spans="1:28" x14ac:dyDescent="0.2">
      <c r="A7717" s="17">
        <v>7716</v>
      </c>
      <c r="B7717" t="s">
        <v>9651</v>
      </c>
      <c r="C7717" s="18">
        <v>43042</v>
      </c>
      <c r="D7717" s="18">
        <v>43047</v>
      </c>
      <c r="E7717" t="s">
        <v>77</v>
      </c>
      <c r="F7717" t="s">
        <v>2410</v>
      </c>
      <c r="G7717" t="s">
        <v>2411</v>
      </c>
      <c r="H7717" t="s">
        <v>53</v>
      </c>
      <c r="I7717" t="s">
        <v>54</v>
      </c>
      <c r="J7717" t="s">
        <v>173</v>
      </c>
      <c r="K7717" t="s">
        <v>174</v>
      </c>
      <c r="L7717">
        <v>19140</v>
      </c>
      <c r="M7717" t="s">
        <v>175</v>
      </c>
      <c r="N7717" t="s">
        <v>7180</v>
      </c>
      <c r="O7717" t="s">
        <v>98</v>
      </c>
      <c r="P7717" t="s">
        <v>188</v>
      </c>
      <c r="Q7717" t="s">
        <v>7181</v>
      </c>
      <c r="R7717" s="19">
        <v>40.776000000000003</v>
      </c>
      <c r="S7717" s="17">
        <v>3</v>
      </c>
      <c r="T7717" s="20">
        <v>0.2</v>
      </c>
      <c r="U7717" s="19">
        <v>0.50970000000000004</v>
      </c>
      <c r="V7717" s="20">
        <f t="shared" si="600"/>
        <v>1.2500000000000001E-2</v>
      </c>
      <c r="W7717" s="17">
        <f t="shared" si="601"/>
        <v>2017</v>
      </c>
      <c r="X7717" t="str">
        <f t="shared" si="602"/>
        <v>Nov-2017</v>
      </c>
      <c r="Y7717" s="17">
        <f t="shared" si="603"/>
        <v>5</v>
      </c>
      <c r="Z7717" t="str">
        <f t="shared" si="604"/>
        <v>11-20%</v>
      </c>
      <c r="AA7717" s="17">
        <f>IF(COUNTIF($B$2:B7717,B7717)=1,1,0)</f>
        <v>1</v>
      </c>
      <c r="AB7717" s="17">
        <f>IF(COUNTIF($F$2:F7717,F7717)=1,1,0)</f>
        <v>0</v>
      </c>
    </row>
    <row r="7718" spans="1:28" x14ac:dyDescent="0.2">
      <c r="A7718" s="17">
        <v>7717</v>
      </c>
      <c r="B7718" t="s">
        <v>9652</v>
      </c>
      <c r="C7718" s="18">
        <v>42010</v>
      </c>
      <c r="D7718" s="18">
        <v>42016</v>
      </c>
      <c r="E7718" t="s">
        <v>77</v>
      </c>
      <c r="F7718" t="s">
        <v>3463</v>
      </c>
      <c r="G7718" t="s">
        <v>3464</v>
      </c>
      <c r="H7718" t="s">
        <v>68</v>
      </c>
      <c r="I7718" t="s">
        <v>54</v>
      </c>
      <c r="J7718" t="s">
        <v>1111</v>
      </c>
      <c r="K7718" t="s">
        <v>484</v>
      </c>
      <c r="L7718">
        <v>80906</v>
      </c>
      <c r="M7718" t="s">
        <v>71</v>
      </c>
      <c r="N7718" t="s">
        <v>3782</v>
      </c>
      <c r="O7718" t="s">
        <v>73</v>
      </c>
      <c r="P7718" t="s">
        <v>117</v>
      </c>
      <c r="Q7718" t="s">
        <v>3783</v>
      </c>
      <c r="R7718" s="19">
        <v>29.6</v>
      </c>
      <c r="S7718" s="17">
        <v>5</v>
      </c>
      <c r="T7718" s="20">
        <v>0.2</v>
      </c>
      <c r="U7718" s="19">
        <v>9.25</v>
      </c>
      <c r="V7718" s="20">
        <f t="shared" si="600"/>
        <v>0.3125</v>
      </c>
      <c r="W7718" s="17">
        <f t="shared" si="601"/>
        <v>2015</v>
      </c>
      <c r="X7718" t="str">
        <f t="shared" si="602"/>
        <v>Jan-2015</v>
      </c>
      <c r="Y7718" s="17">
        <f t="shared" si="603"/>
        <v>6</v>
      </c>
      <c r="Z7718" t="str">
        <f t="shared" si="604"/>
        <v>11-20%</v>
      </c>
      <c r="AA7718" s="17">
        <f>IF(COUNTIF($B$2:B7718,B7718)=1,1,0)</f>
        <v>1</v>
      </c>
      <c r="AB7718" s="17">
        <f>IF(COUNTIF($F$2:F7718,F7718)=1,1,0)</f>
        <v>0</v>
      </c>
    </row>
    <row r="7719" spans="1:28" x14ac:dyDescent="0.2">
      <c r="A7719" s="17">
        <v>7718</v>
      </c>
      <c r="B7719" t="s">
        <v>9652</v>
      </c>
      <c r="C7719" s="18">
        <v>42010</v>
      </c>
      <c r="D7719" s="18">
        <v>42016</v>
      </c>
      <c r="E7719" t="s">
        <v>77</v>
      </c>
      <c r="F7719" t="s">
        <v>3463</v>
      </c>
      <c r="G7719" t="s">
        <v>3464</v>
      </c>
      <c r="H7719" t="s">
        <v>68</v>
      </c>
      <c r="I7719" t="s">
        <v>54</v>
      </c>
      <c r="J7719" t="s">
        <v>1111</v>
      </c>
      <c r="K7719" t="s">
        <v>484</v>
      </c>
      <c r="L7719">
        <v>80906</v>
      </c>
      <c r="M7719" t="s">
        <v>71</v>
      </c>
      <c r="N7719" t="s">
        <v>1998</v>
      </c>
      <c r="O7719" t="s">
        <v>73</v>
      </c>
      <c r="P7719" t="s">
        <v>102</v>
      </c>
      <c r="Q7719" t="s">
        <v>1999</v>
      </c>
      <c r="R7719" s="19">
        <v>1.9379999999999999</v>
      </c>
      <c r="S7719" s="17">
        <v>2</v>
      </c>
      <c r="T7719" s="20">
        <v>0.7</v>
      </c>
      <c r="U7719" s="19">
        <v>-1.3566</v>
      </c>
      <c r="V7719" s="20">
        <f t="shared" si="600"/>
        <v>-0.70000000000000007</v>
      </c>
      <c r="W7719" s="17">
        <f t="shared" si="601"/>
        <v>2015</v>
      </c>
      <c r="X7719" t="str">
        <f t="shared" si="602"/>
        <v>Jan-2015</v>
      </c>
      <c r="Y7719" s="17">
        <f t="shared" si="603"/>
        <v>6</v>
      </c>
      <c r="Z7719" t="str">
        <f t="shared" si="604"/>
        <v>Over 50%</v>
      </c>
      <c r="AA7719" s="17">
        <f>IF(COUNTIF($B$2:B7719,B7719)=1,1,0)</f>
        <v>0</v>
      </c>
      <c r="AB7719" s="17">
        <f>IF(COUNTIF($F$2:F7719,F7719)=1,1,0)</f>
        <v>0</v>
      </c>
    </row>
    <row r="7720" spans="1:28" x14ac:dyDescent="0.2">
      <c r="A7720" s="17">
        <v>7719</v>
      </c>
      <c r="B7720" t="s">
        <v>9653</v>
      </c>
      <c r="C7720" s="18">
        <v>42987</v>
      </c>
      <c r="D7720" s="18">
        <v>42992</v>
      </c>
      <c r="E7720" t="s">
        <v>77</v>
      </c>
      <c r="F7720" t="s">
        <v>1811</v>
      </c>
      <c r="G7720" t="s">
        <v>1812</v>
      </c>
      <c r="H7720" t="s">
        <v>68</v>
      </c>
      <c r="I7720" t="s">
        <v>54</v>
      </c>
      <c r="J7720" t="s">
        <v>69</v>
      </c>
      <c r="K7720" t="s">
        <v>70</v>
      </c>
      <c r="L7720">
        <v>90032</v>
      </c>
      <c r="M7720" t="s">
        <v>71</v>
      </c>
      <c r="N7720" t="s">
        <v>4970</v>
      </c>
      <c r="O7720" t="s">
        <v>98</v>
      </c>
      <c r="P7720" t="s">
        <v>188</v>
      </c>
      <c r="Q7720" t="s">
        <v>4971</v>
      </c>
      <c r="R7720" s="19">
        <v>159.96</v>
      </c>
      <c r="S7720" s="17">
        <v>4</v>
      </c>
      <c r="T7720" s="20">
        <v>0</v>
      </c>
      <c r="U7720" s="19">
        <v>51.187199999999997</v>
      </c>
      <c r="V7720" s="20">
        <f t="shared" si="600"/>
        <v>0.31999999999999995</v>
      </c>
      <c r="W7720" s="17">
        <f t="shared" si="601"/>
        <v>2017</v>
      </c>
      <c r="X7720" t="str">
        <f t="shared" si="602"/>
        <v>Sep-2017</v>
      </c>
      <c r="Y7720" s="17">
        <f t="shared" si="603"/>
        <v>5</v>
      </c>
      <c r="Z7720" t="str">
        <f t="shared" si="604"/>
        <v>0% (No Discount)</v>
      </c>
      <c r="AA7720" s="17">
        <f>IF(COUNTIF($B$2:B7720,B7720)=1,1,0)</f>
        <v>1</v>
      </c>
      <c r="AB7720" s="17">
        <f>IF(COUNTIF($F$2:F7720,F7720)=1,1,0)</f>
        <v>0</v>
      </c>
    </row>
    <row r="7721" spans="1:28" x14ac:dyDescent="0.2">
      <c r="A7721" s="17">
        <v>7720</v>
      </c>
      <c r="B7721" t="s">
        <v>9654</v>
      </c>
      <c r="C7721" s="18">
        <v>42009</v>
      </c>
      <c r="D7721" s="18">
        <v>42014</v>
      </c>
      <c r="E7721" t="s">
        <v>77</v>
      </c>
      <c r="F7721" t="s">
        <v>3492</v>
      </c>
      <c r="G7721" t="s">
        <v>3493</v>
      </c>
      <c r="H7721" t="s">
        <v>68</v>
      </c>
      <c r="I7721" t="s">
        <v>54</v>
      </c>
      <c r="J7721" t="s">
        <v>293</v>
      </c>
      <c r="K7721" t="s">
        <v>294</v>
      </c>
      <c r="L7721">
        <v>10009</v>
      </c>
      <c r="M7721" t="s">
        <v>175</v>
      </c>
      <c r="N7721" t="s">
        <v>6415</v>
      </c>
      <c r="O7721" t="s">
        <v>73</v>
      </c>
      <c r="P7721" t="s">
        <v>95</v>
      </c>
      <c r="Q7721" t="s">
        <v>6416</v>
      </c>
      <c r="R7721" s="19">
        <v>59.52</v>
      </c>
      <c r="S7721" s="17">
        <v>3</v>
      </c>
      <c r="T7721" s="20">
        <v>0</v>
      </c>
      <c r="U7721" s="19">
        <v>15.475199999999999</v>
      </c>
      <c r="V7721" s="20">
        <f t="shared" si="600"/>
        <v>0.25999999999999995</v>
      </c>
      <c r="W7721" s="17">
        <f t="shared" si="601"/>
        <v>2015</v>
      </c>
      <c r="X7721" t="str">
        <f t="shared" si="602"/>
        <v>Jan-2015</v>
      </c>
      <c r="Y7721" s="17">
        <f t="shared" si="603"/>
        <v>5</v>
      </c>
      <c r="Z7721" t="str">
        <f t="shared" si="604"/>
        <v>0% (No Discount)</v>
      </c>
      <c r="AA7721" s="17">
        <f>IF(COUNTIF($B$2:B7721,B7721)=1,1,0)</f>
        <v>1</v>
      </c>
      <c r="AB7721" s="17">
        <f>IF(COUNTIF($F$2:F7721,F7721)=1,1,0)</f>
        <v>0</v>
      </c>
    </row>
    <row r="7722" spans="1:28" x14ac:dyDescent="0.2">
      <c r="A7722" s="17">
        <v>7721</v>
      </c>
      <c r="B7722" t="s">
        <v>9654</v>
      </c>
      <c r="C7722" s="18">
        <v>42009</v>
      </c>
      <c r="D7722" s="18">
        <v>42014</v>
      </c>
      <c r="E7722" t="s">
        <v>77</v>
      </c>
      <c r="F7722" t="s">
        <v>3492</v>
      </c>
      <c r="G7722" t="s">
        <v>3493</v>
      </c>
      <c r="H7722" t="s">
        <v>68</v>
      </c>
      <c r="I7722" t="s">
        <v>54</v>
      </c>
      <c r="J7722" t="s">
        <v>293</v>
      </c>
      <c r="K7722" t="s">
        <v>294</v>
      </c>
      <c r="L7722">
        <v>10009</v>
      </c>
      <c r="M7722" t="s">
        <v>175</v>
      </c>
      <c r="N7722" t="s">
        <v>2990</v>
      </c>
      <c r="O7722" t="s">
        <v>73</v>
      </c>
      <c r="P7722" t="s">
        <v>200</v>
      </c>
      <c r="Q7722" t="s">
        <v>2991</v>
      </c>
      <c r="R7722" s="19">
        <v>17.48</v>
      </c>
      <c r="S7722" s="17">
        <v>2</v>
      </c>
      <c r="T7722" s="20">
        <v>0</v>
      </c>
      <c r="U7722" s="19">
        <v>8.2156000000000002</v>
      </c>
      <c r="V7722" s="20">
        <f t="shared" si="600"/>
        <v>0.47000000000000003</v>
      </c>
      <c r="W7722" s="17">
        <f t="shared" si="601"/>
        <v>2015</v>
      </c>
      <c r="X7722" t="str">
        <f t="shared" si="602"/>
        <v>Jan-2015</v>
      </c>
      <c r="Y7722" s="17">
        <f t="shared" si="603"/>
        <v>5</v>
      </c>
      <c r="Z7722" t="str">
        <f t="shared" si="604"/>
        <v>0% (No Discount)</v>
      </c>
      <c r="AA7722" s="17">
        <f>IF(COUNTIF($B$2:B7722,B7722)=1,1,0)</f>
        <v>0</v>
      </c>
      <c r="AB7722" s="17">
        <f>IF(COUNTIF($F$2:F7722,F7722)=1,1,0)</f>
        <v>0</v>
      </c>
    </row>
    <row r="7723" spans="1:28" x14ac:dyDescent="0.2">
      <c r="A7723" s="17">
        <v>7722</v>
      </c>
      <c r="B7723" t="s">
        <v>9654</v>
      </c>
      <c r="C7723" s="18">
        <v>42009</v>
      </c>
      <c r="D7723" s="18">
        <v>42014</v>
      </c>
      <c r="E7723" t="s">
        <v>77</v>
      </c>
      <c r="F7723" t="s">
        <v>3492</v>
      </c>
      <c r="G7723" t="s">
        <v>3493</v>
      </c>
      <c r="H7723" t="s">
        <v>68</v>
      </c>
      <c r="I7723" t="s">
        <v>54</v>
      </c>
      <c r="J7723" t="s">
        <v>293</v>
      </c>
      <c r="K7723" t="s">
        <v>294</v>
      </c>
      <c r="L7723">
        <v>10009</v>
      </c>
      <c r="M7723" t="s">
        <v>175</v>
      </c>
      <c r="N7723" t="s">
        <v>5148</v>
      </c>
      <c r="O7723" t="s">
        <v>73</v>
      </c>
      <c r="P7723" t="s">
        <v>102</v>
      </c>
      <c r="Q7723" t="s">
        <v>5149</v>
      </c>
      <c r="R7723" s="19">
        <v>13.167999999999999</v>
      </c>
      <c r="S7723" s="17">
        <v>2</v>
      </c>
      <c r="T7723" s="20">
        <v>0.2</v>
      </c>
      <c r="U7723" s="19">
        <v>4.6087999999999996</v>
      </c>
      <c r="V7723" s="20">
        <f t="shared" si="600"/>
        <v>0.35</v>
      </c>
      <c r="W7723" s="17">
        <f t="shared" si="601"/>
        <v>2015</v>
      </c>
      <c r="X7723" t="str">
        <f t="shared" si="602"/>
        <v>Jan-2015</v>
      </c>
      <c r="Y7723" s="17">
        <f t="shared" si="603"/>
        <v>5</v>
      </c>
      <c r="Z7723" t="str">
        <f t="shared" si="604"/>
        <v>11-20%</v>
      </c>
      <c r="AA7723" s="17">
        <f>IF(COUNTIF($B$2:B7723,B7723)=1,1,0)</f>
        <v>0</v>
      </c>
      <c r="AB7723" s="17">
        <f>IF(COUNTIF($F$2:F7723,F7723)=1,1,0)</f>
        <v>0</v>
      </c>
    </row>
    <row r="7724" spans="1:28" x14ac:dyDescent="0.2">
      <c r="A7724" s="17">
        <v>7723</v>
      </c>
      <c r="B7724" t="s">
        <v>9655</v>
      </c>
      <c r="C7724" s="18">
        <v>42841</v>
      </c>
      <c r="D7724" s="18">
        <v>42845</v>
      </c>
      <c r="E7724" t="s">
        <v>77</v>
      </c>
      <c r="F7724" t="s">
        <v>2282</v>
      </c>
      <c r="G7724" t="s">
        <v>2283</v>
      </c>
      <c r="H7724" t="s">
        <v>129</v>
      </c>
      <c r="I7724" t="s">
        <v>54</v>
      </c>
      <c r="J7724" t="s">
        <v>154</v>
      </c>
      <c r="K7724" t="s">
        <v>70</v>
      </c>
      <c r="L7724">
        <v>94109</v>
      </c>
      <c r="M7724" t="s">
        <v>71</v>
      </c>
      <c r="N7724" t="s">
        <v>9656</v>
      </c>
      <c r="O7724" t="s">
        <v>73</v>
      </c>
      <c r="P7724" t="s">
        <v>105</v>
      </c>
      <c r="Q7724" t="s">
        <v>9657</v>
      </c>
      <c r="R7724" s="19">
        <v>40.74</v>
      </c>
      <c r="S7724" s="17">
        <v>3</v>
      </c>
      <c r="T7724" s="20">
        <v>0</v>
      </c>
      <c r="U7724" s="19">
        <v>12.222</v>
      </c>
      <c r="V7724" s="20">
        <f t="shared" si="600"/>
        <v>0.3</v>
      </c>
      <c r="W7724" s="17">
        <f t="shared" si="601"/>
        <v>2017</v>
      </c>
      <c r="X7724" t="str">
        <f t="shared" si="602"/>
        <v>Apr-2017</v>
      </c>
      <c r="Y7724" s="17">
        <f t="shared" si="603"/>
        <v>4</v>
      </c>
      <c r="Z7724" t="str">
        <f t="shared" si="604"/>
        <v>0% (No Discount)</v>
      </c>
      <c r="AA7724" s="17">
        <f>IF(COUNTIF($B$2:B7724,B7724)=1,1,0)</f>
        <v>1</v>
      </c>
      <c r="AB7724" s="17">
        <f>IF(COUNTIF($F$2:F7724,F7724)=1,1,0)</f>
        <v>0</v>
      </c>
    </row>
    <row r="7725" spans="1:28" x14ac:dyDescent="0.2">
      <c r="A7725" s="17">
        <v>7724</v>
      </c>
      <c r="B7725" t="s">
        <v>9658</v>
      </c>
      <c r="C7725" s="18">
        <v>42257</v>
      </c>
      <c r="D7725" s="18">
        <v>42261</v>
      </c>
      <c r="E7725" t="s">
        <v>77</v>
      </c>
      <c r="F7725" t="s">
        <v>7902</v>
      </c>
      <c r="G7725" t="s">
        <v>7903</v>
      </c>
      <c r="H7725" t="s">
        <v>68</v>
      </c>
      <c r="I7725" t="s">
        <v>54</v>
      </c>
      <c r="J7725" t="s">
        <v>1267</v>
      </c>
      <c r="K7725" t="s">
        <v>131</v>
      </c>
      <c r="L7725">
        <v>78745</v>
      </c>
      <c r="M7725" t="s">
        <v>132</v>
      </c>
      <c r="N7725" t="s">
        <v>4804</v>
      </c>
      <c r="O7725" t="s">
        <v>59</v>
      </c>
      <c r="P7725" t="s">
        <v>63</v>
      </c>
      <c r="Q7725" t="s">
        <v>4805</v>
      </c>
      <c r="R7725" s="19">
        <v>179.886</v>
      </c>
      <c r="S7725" s="17">
        <v>1</v>
      </c>
      <c r="T7725" s="20">
        <v>0.3</v>
      </c>
      <c r="U7725" s="19">
        <v>-2.5697999999999999</v>
      </c>
      <c r="V7725" s="20">
        <f t="shared" si="600"/>
        <v>-1.4285714285714285E-2</v>
      </c>
      <c r="W7725" s="17">
        <f t="shared" si="601"/>
        <v>2015</v>
      </c>
      <c r="X7725" t="str">
        <f t="shared" si="602"/>
        <v>Sep-2015</v>
      </c>
      <c r="Y7725" s="17">
        <f t="shared" si="603"/>
        <v>4</v>
      </c>
      <c r="Z7725" t="str">
        <f t="shared" si="604"/>
        <v>21-30%</v>
      </c>
      <c r="AA7725" s="17">
        <f>IF(COUNTIF($B$2:B7725,B7725)=1,1,0)</f>
        <v>1</v>
      </c>
      <c r="AB7725" s="17">
        <f>IF(COUNTIF($F$2:F7725,F7725)=1,1,0)</f>
        <v>0</v>
      </c>
    </row>
    <row r="7726" spans="1:28" x14ac:dyDescent="0.2">
      <c r="A7726" s="17">
        <v>7725</v>
      </c>
      <c r="B7726" t="s">
        <v>9659</v>
      </c>
      <c r="C7726" s="18">
        <v>42638</v>
      </c>
      <c r="D7726" s="18">
        <v>42642</v>
      </c>
      <c r="E7726" t="s">
        <v>77</v>
      </c>
      <c r="F7726" t="s">
        <v>6567</v>
      </c>
      <c r="G7726" t="s">
        <v>6568</v>
      </c>
      <c r="H7726" t="s">
        <v>53</v>
      </c>
      <c r="I7726" t="s">
        <v>54</v>
      </c>
      <c r="J7726" t="s">
        <v>2212</v>
      </c>
      <c r="K7726" t="s">
        <v>525</v>
      </c>
      <c r="L7726">
        <v>44105</v>
      </c>
      <c r="M7726" t="s">
        <v>175</v>
      </c>
      <c r="N7726" t="s">
        <v>3340</v>
      </c>
      <c r="O7726" t="s">
        <v>73</v>
      </c>
      <c r="P7726" t="s">
        <v>105</v>
      </c>
      <c r="Q7726" t="s">
        <v>3341</v>
      </c>
      <c r="R7726" s="19">
        <v>286.25599999999997</v>
      </c>
      <c r="S7726" s="17">
        <v>1</v>
      </c>
      <c r="T7726" s="20">
        <v>0.2</v>
      </c>
      <c r="U7726" s="19">
        <v>17.890999999999998</v>
      </c>
      <c r="V7726" s="20">
        <f t="shared" si="600"/>
        <v>6.25E-2</v>
      </c>
      <c r="W7726" s="17">
        <f t="shared" si="601"/>
        <v>2016</v>
      </c>
      <c r="X7726" t="str">
        <f t="shared" si="602"/>
        <v>Sep-2016</v>
      </c>
      <c r="Y7726" s="17">
        <f t="shared" si="603"/>
        <v>4</v>
      </c>
      <c r="Z7726" t="str">
        <f t="shared" si="604"/>
        <v>11-20%</v>
      </c>
      <c r="AA7726" s="17">
        <f>IF(COUNTIF($B$2:B7726,B7726)=1,1,0)</f>
        <v>1</v>
      </c>
      <c r="AB7726" s="17">
        <f>IF(COUNTIF($F$2:F7726,F7726)=1,1,0)</f>
        <v>0</v>
      </c>
    </row>
    <row r="7727" spans="1:28" x14ac:dyDescent="0.2">
      <c r="A7727" s="17">
        <v>7726</v>
      </c>
      <c r="B7727" t="s">
        <v>9659</v>
      </c>
      <c r="C7727" s="18">
        <v>42638</v>
      </c>
      <c r="D7727" s="18">
        <v>42642</v>
      </c>
      <c r="E7727" t="s">
        <v>77</v>
      </c>
      <c r="F7727" t="s">
        <v>6567</v>
      </c>
      <c r="G7727" t="s">
        <v>6568</v>
      </c>
      <c r="H7727" t="s">
        <v>53</v>
      </c>
      <c r="I7727" t="s">
        <v>54</v>
      </c>
      <c r="J7727" t="s">
        <v>2212</v>
      </c>
      <c r="K7727" t="s">
        <v>525</v>
      </c>
      <c r="L7727">
        <v>44105</v>
      </c>
      <c r="M7727" t="s">
        <v>175</v>
      </c>
      <c r="N7727" t="s">
        <v>1830</v>
      </c>
      <c r="O7727" t="s">
        <v>73</v>
      </c>
      <c r="P7727" t="s">
        <v>86</v>
      </c>
      <c r="Q7727" t="s">
        <v>1831</v>
      </c>
      <c r="R7727" s="19">
        <v>24.224</v>
      </c>
      <c r="S7727" s="17">
        <v>2</v>
      </c>
      <c r="T7727" s="20">
        <v>0.2</v>
      </c>
      <c r="U7727" s="19">
        <v>-4.8448000000000002</v>
      </c>
      <c r="V7727" s="20">
        <f t="shared" si="600"/>
        <v>-0.2</v>
      </c>
      <c r="W7727" s="17">
        <f t="shared" si="601"/>
        <v>2016</v>
      </c>
      <c r="X7727" t="str">
        <f t="shared" si="602"/>
        <v>Sep-2016</v>
      </c>
      <c r="Y7727" s="17">
        <f t="shared" si="603"/>
        <v>4</v>
      </c>
      <c r="Z7727" t="str">
        <f t="shared" si="604"/>
        <v>11-20%</v>
      </c>
      <c r="AA7727" s="17">
        <f>IF(COUNTIF($B$2:B7727,B7727)=1,1,0)</f>
        <v>0</v>
      </c>
      <c r="AB7727" s="17">
        <f>IF(COUNTIF($F$2:F7727,F7727)=1,1,0)</f>
        <v>0</v>
      </c>
    </row>
    <row r="7728" spans="1:28" x14ac:dyDescent="0.2">
      <c r="A7728" s="17">
        <v>7727</v>
      </c>
      <c r="B7728" t="s">
        <v>9659</v>
      </c>
      <c r="C7728" s="18">
        <v>42638</v>
      </c>
      <c r="D7728" s="18">
        <v>42642</v>
      </c>
      <c r="E7728" t="s">
        <v>77</v>
      </c>
      <c r="F7728" t="s">
        <v>6567</v>
      </c>
      <c r="G7728" t="s">
        <v>6568</v>
      </c>
      <c r="H7728" t="s">
        <v>53</v>
      </c>
      <c r="I7728" t="s">
        <v>54</v>
      </c>
      <c r="J7728" t="s">
        <v>2212</v>
      </c>
      <c r="K7728" t="s">
        <v>525</v>
      </c>
      <c r="L7728">
        <v>44105</v>
      </c>
      <c r="M7728" t="s">
        <v>175</v>
      </c>
      <c r="N7728" t="s">
        <v>3724</v>
      </c>
      <c r="O7728" t="s">
        <v>73</v>
      </c>
      <c r="P7728" t="s">
        <v>86</v>
      </c>
      <c r="Q7728" t="s">
        <v>3725</v>
      </c>
      <c r="R7728" s="19">
        <v>331.536</v>
      </c>
      <c r="S7728" s="17">
        <v>3</v>
      </c>
      <c r="T7728" s="20">
        <v>0.2</v>
      </c>
      <c r="U7728" s="19">
        <v>-82.884</v>
      </c>
      <c r="V7728" s="20">
        <f t="shared" si="600"/>
        <v>-0.25</v>
      </c>
      <c r="W7728" s="17">
        <f t="shared" si="601"/>
        <v>2016</v>
      </c>
      <c r="X7728" t="str">
        <f t="shared" si="602"/>
        <v>Sep-2016</v>
      </c>
      <c r="Y7728" s="17">
        <f t="shared" si="603"/>
        <v>4</v>
      </c>
      <c r="Z7728" t="str">
        <f t="shared" si="604"/>
        <v>11-20%</v>
      </c>
      <c r="AA7728" s="17">
        <f>IF(COUNTIF($B$2:B7728,B7728)=1,1,0)</f>
        <v>0</v>
      </c>
      <c r="AB7728" s="17">
        <f>IF(COUNTIF($F$2:F7728,F7728)=1,1,0)</f>
        <v>0</v>
      </c>
    </row>
    <row r="7729" spans="1:28" x14ac:dyDescent="0.2">
      <c r="A7729" s="17">
        <v>7728</v>
      </c>
      <c r="B7729" t="s">
        <v>9660</v>
      </c>
      <c r="C7729" s="18">
        <v>42079</v>
      </c>
      <c r="D7729" s="18">
        <v>42083</v>
      </c>
      <c r="E7729" t="s">
        <v>50</v>
      </c>
      <c r="F7729" t="s">
        <v>750</v>
      </c>
      <c r="G7729" t="s">
        <v>751</v>
      </c>
      <c r="H7729" t="s">
        <v>129</v>
      </c>
      <c r="I7729" t="s">
        <v>54</v>
      </c>
      <c r="J7729" t="s">
        <v>293</v>
      </c>
      <c r="K7729" t="s">
        <v>294</v>
      </c>
      <c r="L7729">
        <v>10009</v>
      </c>
      <c r="M7729" t="s">
        <v>175</v>
      </c>
      <c r="N7729" t="s">
        <v>7541</v>
      </c>
      <c r="O7729" t="s">
        <v>73</v>
      </c>
      <c r="P7729" t="s">
        <v>95</v>
      </c>
      <c r="Q7729" t="s">
        <v>7542</v>
      </c>
      <c r="R7729" s="19">
        <v>17.52</v>
      </c>
      <c r="S7729" s="17">
        <v>3</v>
      </c>
      <c r="T7729" s="20">
        <v>0</v>
      </c>
      <c r="U7729" s="19">
        <v>6.3071999999999999</v>
      </c>
      <c r="V7729" s="20">
        <f t="shared" si="600"/>
        <v>0.36</v>
      </c>
      <c r="W7729" s="17">
        <f t="shared" si="601"/>
        <v>2015</v>
      </c>
      <c r="X7729" t="str">
        <f t="shared" si="602"/>
        <v>Mar-2015</v>
      </c>
      <c r="Y7729" s="17">
        <f t="shared" si="603"/>
        <v>4</v>
      </c>
      <c r="Z7729" t="str">
        <f t="shared" si="604"/>
        <v>0% (No Discount)</v>
      </c>
      <c r="AA7729" s="17">
        <f>IF(COUNTIF($B$2:B7729,B7729)=1,1,0)</f>
        <v>1</v>
      </c>
      <c r="AB7729" s="17">
        <f>IF(COUNTIF($F$2:F7729,F7729)=1,1,0)</f>
        <v>0</v>
      </c>
    </row>
    <row r="7730" spans="1:28" x14ac:dyDescent="0.2">
      <c r="A7730" s="17">
        <v>7729</v>
      </c>
      <c r="B7730" t="s">
        <v>9661</v>
      </c>
      <c r="C7730" s="18">
        <v>42700</v>
      </c>
      <c r="D7730" s="18">
        <v>42706</v>
      </c>
      <c r="E7730" t="s">
        <v>77</v>
      </c>
      <c r="F7730" t="s">
        <v>5956</v>
      </c>
      <c r="G7730" t="s">
        <v>5957</v>
      </c>
      <c r="H7730" t="s">
        <v>53</v>
      </c>
      <c r="I7730" t="s">
        <v>54</v>
      </c>
      <c r="J7730" t="s">
        <v>4208</v>
      </c>
      <c r="K7730" t="s">
        <v>131</v>
      </c>
      <c r="L7730">
        <v>79907</v>
      </c>
      <c r="M7730" t="s">
        <v>132</v>
      </c>
      <c r="N7730" t="s">
        <v>3153</v>
      </c>
      <c r="O7730" t="s">
        <v>73</v>
      </c>
      <c r="P7730" t="s">
        <v>95</v>
      </c>
      <c r="Q7730" t="s">
        <v>3154</v>
      </c>
      <c r="R7730" s="19">
        <v>17.856000000000002</v>
      </c>
      <c r="S7730" s="17">
        <v>4</v>
      </c>
      <c r="T7730" s="20">
        <v>0.2</v>
      </c>
      <c r="U7730" s="19">
        <v>4.2408000000000001</v>
      </c>
      <c r="V7730" s="20">
        <f t="shared" si="600"/>
        <v>0.23749999999999999</v>
      </c>
      <c r="W7730" s="17">
        <f t="shared" si="601"/>
        <v>2016</v>
      </c>
      <c r="X7730" t="str">
        <f t="shared" si="602"/>
        <v>Nov-2016</v>
      </c>
      <c r="Y7730" s="17">
        <f t="shared" si="603"/>
        <v>6</v>
      </c>
      <c r="Z7730" t="str">
        <f t="shared" si="604"/>
        <v>11-20%</v>
      </c>
      <c r="AA7730" s="17">
        <f>IF(COUNTIF($B$2:B7730,B7730)=1,1,0)</f>
        <v>1</v>
      </c>
      <c r="AB7730" s="17">
        <f>IF(COUNTIF($F$2:F7730,F7730)=1,1,0)</f>
        <v>0</v>
      </c>
    </row>
    <row r="7731" spans="1:28" x14ac:dyDescent="0.2">
      <c r="A7731" s="17">
        <v>7730</v>
      </c>
      <c r="B7731" t="s">
        <v>9662</v>
      </c>
      <c r="C7731" s="18">
        <v>42639</v>
      </c>
      <c r="D7731" s="18">
        <v>42644</v>
      </c>
      <c r="E7731" t="s">
        <v>77</v>
      </c>
      <c r="F7731" t="s">
        <v>1631</v>
      </c>
      <c r="G7731" t="s">
        <v>1632</v>
      </c>
      <c r="H7731" t="s">
        <v>129</v>
      </c>
      <c r="I7731" t="s">
        <v>54</v>
      </c>
      <c r="J7731" t="s">
        <v>5682</v>
      </c>
      <c r="K7731" t="s">
        <v>81</v>
      </c>
      <c r="L7731">
        <v>32303</v>
      </c>
      <c r="M7731" t="s">
        <v>57</v>
      </c>
      <c r="N7731" t="s">
        <v>5474</v>
      </c>
      <c r="O7731" t="s">
        <v>98</v>
      </c>
      <c r="P7731" t="s">
        <v>188</v>
      </c>
      <c r="Q7731" t="s">
        <v>5475</v>
      </c>
      <c r="R7731" s="19">
        <v>431.976</v>
      </c>
      <c r="S7731" s="17">
        <v>3</v>
      </c>
      <c r="T7731" s="20">
        <v>0.2</v>
      </c>
      <c r="U7731" s="19">
        <v>-75.595799999999997</v>
      </c>
      <c r="V7731" s="20">
        <f t="shared" si="600"/>
        <v>-0.17499999999999999</v>
      </c>
      <c r="W7731" s="17">
        <f t="shared" si="601"/>
        <v>2016</v>
      </c>
      <c r="X7731" t="str">
        <f t="shared" si="602"/>
        <v>Sep-2016</v>
      </c>
      <c r="Y7731" s="17">
        <f t="shared" si="603"/>
        <v>5</v>
      </c>
      <c r="Z7731" t="str">
        <f t="shared" si="604"/>
        <v>11-20%</v>
      </c>
      <c r="AA7731" s="17">
        <f>IF(COUNTIF($B$2:B7731,B7731)=1,1,0)</f>
        <v>1</v>
      </c>
      <c r="AB7731" s="17">
        <f>IF(COUNTIF($F$2:F7731,F7731)=1,1,0)</f>
        <v>0</v>
      </c>
    </row>
    <row r="7732" spans="1:28" x14ac:dyDescent="0.2">
      <c r="A7732" s="17">
        <v>7731</v>
      </c>
      <c r="B7732" t="s">
        <v>9663</v>
      </c>
      <c r="C7732" s="18">
        <v>42899</v>
      </c>
      <c r="D7732" s="18">
        <v>42905</v>
      </c>
      <c r="E7732" t="s">
        <v>77</v>
      </c>
      <c r="F7732" t="s">
        <v>648</v>
      </c>
      <c r="G7732" t="s">
        <v>649</v>
      </c>
      <c r="H7732" t="s">
        <v>129</v>
      </c>
      <c r="I7732" t="s">
        <v>54</v>
      </c>
      <c r="J7732" t="s">
        <v>122</v>
      </c>
      <c r="K7732" t="s">
        <v>123</v>
      </c>
      <c r="L7732">
        <v>98103</v>
      </c>
      <c r="M7732" t="s">
        <v>71</v>
      </c>
      <c r="N7732" t="s">
        <v>4875</v>
      </c>
      <c r="O7732" t="s">
        <v>59</v>
      </c>
      <c r="P7732" t="s">
        <v>63</v>
      </c>
      <c r="Q7732" t="s">
        <v>4876</v>
      </c>
      <c r="R7732" s="19">
        <v>291.13600000000002</v>
      </c>
      <c r="S7732" s="17">
        <v>4</v>
      </c>
      <c r="T7732" s="20">
        <v>0.2</v>
      </c>
      <c r="U7732" s="19">
        <v>-25.474399999999999</v>
      </c>
      <c r="V7732" s="20">
        <f t="shared" si="600"/>
        <v>-8.7499999999999994E-2</v>
      </c>
      <c r="W7732" s="17">
        <f t="shared" si="601"/>
        <v>2017</v>
      </c>
      <c r="X7732" t="str">
        <f t="shared" si="602"/>
        <v>Jun-2017</v>
      </c>
      <c r="Y7732" s="17">
        <f t="shared" si="603"/>
        <v>6</v>
      </c>
      <c r="Z7732" t="str">
        <f t="shared" si="604"/>
        <v>11-20%</v>
      </c>
      <c r="AA7732" s="17">
        <f>IF(COUNTIF($B$2:B7732,B7732)=1,1,0)</f>
        <v>1</v>
      </c>
      <c r="AB7732" s="17">
        <f>IF(COUNTIF($F$2:F7732,F7732)=1,1,0)</f>
        <v>0</v>
      </c>
    </row>
    <row r="7733" spans="1:28" x14ac:dyDescent="0.2">
      <c r="A7733" s="17">
        <v>7732</v>
      </c>
      <c r="B7733" t="s">
        <v>9664</v>
      </c>
      <c r="C7733" s="18">
        <v>42996</v>
      </c>
      <c r="D7733" s="18">
        <v>42999</v>
      </c>
      <c r="E7733" t="s">
        <v>215</v>
      </c>
      <c r="F7733" t="s">
        <v>502</v>
      </c>
      <c r="G7733" t="s">
        <v>503</v>
      </c>
      <c r="H7733" t="s">
        <v>129</v>
      </c>
      <c r="I7733" t="s">
        <v>54</v>
      </c>
      <c r="J7733" t="s">
        <v>844</v>
      </c>
      <c r="K7733" t="s">
        <v>131</v>
      </c>
      <c r="L7733">
        <v>75220</v>
      </c>
      <c r="M7733" t="s">
        <v>132</v>
      </c>
      <c r="N7733" t="s">
        <v>401</v>
      </c>
      <c r="O7733" t="s">
        <v>73</v>
      </c>
      <c r="P7733" t="s">
        <v>200</v>
      </c>
      <c r="Q7733" t="s">
        <v>402</v>
      </c>
      <c r="R7733" s="19">
        <v>114.848</v>
      </c>
      <c r="S7733" s="17">
        <v>4</v>
      </c>
      <c r="T7733" s="20">
        <v>0.2</v>
      </c>
      <c r="U7733" s="19">
        <v>35.89</v>
      </c>
      <c r="V7733" s="20">
        <f t="shared" si="600"/>
        <v>0.3125</v>
      </c>
      <c r="W7733" s="17">
        <f t="shared" si="601"/>
        <v>2017</v>
      </c>
      <c r="X7733" t="str">
        <f t="shared" si="602"/>
        <v>Sep-2017</v>
      </c>
      <c r="Y7733" s="17">
        <f t="shared" si="603"/>
        <v>3</v>
      </c>
      <c r="Z7733" t="str">
        <f t="shared" si="604"/>
        <v>11-20%</v>
      </c>
      <c r="AA7733" s="17">
        <f>IF(COUNTIF($B$2:B7733,B7733)=1,1,0)</f>
        <v>1</v>
      </c>
      <c r="AB7733" s="17">
        <f>IF(COUNTIF($F$2:F7733,F7733)=1,1,0)</f>
        <v>0</v>
      </c>
    </row>
    <row r="7734" spans="1:28" x14ac:dyDescent="0.2">
      <c r="A7734" s="17">
        <v>7733</v>
      </c>
      <c r="B7734" t="s">
        <v>9665</v>
      </c>
      <c r="C7734" s="18">
        <v>42888</v>
      </c>
      <c r="D7734" s="18">
        <v>42894</v>
      </c>
      <c r="E7734" t="s">
        <v>77</v>
      </c>
      <c r="F7734" t="s">
        <v>4047</v>
      </c>
      <c r="G7734" t="s">
        <v>4048</v>
      </c>
      <c r="H7734" t="s">
        <v>53</v>
      </c>
      <c r="I7734" t="s">
        <v>54</v>
      </c>
      <c r="J7734" t="s">
        <v>211</v>
      </c>
      <c r="K7734" t="s">
        <v>131</v>
      </c>
      <c r="L7734">
        <v>77070</v>
      </c>
      <c r="M7734" t="s">
        <v>132</v>
      </c>
      <c r="N7734" t="s">
        <v>2279</v>
      </c>
      <c r="O7734" t="s">
        <v>73</v>
      </c>
      <c r="P7734" t="s">
        <v>117</v>
      </c>
      <c r="Q7734" t="s">
        <v>2280</v>
      </c>
      <c r="R7734" s="19">
        <v>10.688000000000001</v>
      </c>
      <c r="S7734" s="17">
        <v>2</v>
      </c>
      <c r="T7734" s="20">
        <v>0.2</v>
      </c>
      <c r="U7734" s="19">
        <v>3.7408000000000001</v>
      </c>
      <c r="V7734" s="20">
        <f t="shared" si="600"/>
        <v>0.35</v>
      </c>
      <c r="W7734" s="17">
        <f t="shared" si="601"/>
        <v>2017</v>
      </c>
      <c r="X7734" t="str">
        <f t="shared" si="602"/>
        <v>Jun-2017</v>
      </c>
      <c r="Y7734" s="17">
        <f t="shared" si="603"/>
        <v>6</v>
      </c>
      <c r="Z7734" t="str">
        <f t="shared" si="604"/>
        <v>11-20%</v>
      </c>
      <c r="AA7734" s="17">
        <f>IF(COUNTIF($B$2:B7734,B7734)=1,1,0)</f>
        <v>1</v>
      </c>
      <c r="AB7734" s="17">
        <f>IF(COUNTIF($F$2:F7734,F7734)=1,1,0)</f>
        <v>0</v>
      </c>
    </row>
    <row r="7735" spans="1:28" x14ac:dyDescent="0.2">
      <c r="A7735" s="17">
        <v>7734</v>
      </c>
      <c r="B7735" t="s">
        <v>9666</v>
      </c>
      <c r="C7735" s="18">
        <v>42505</v>
      </c>
      <c r="D7735" s="18">
        <v>42509</v>
      </c>
      <c r="E7735" t="s">
        <v>50</v>
      </c>
      <c r="F7735" t="s">
        <v>3715</v>
      </c>
      <c r="G7735" t="s">
        <v>3716</v>
      </c>
      <c r="H7735" t="s">
        <v>53</v>
      </c>
      <c r="I7735" t="s">
        <v>54</v>
      </c>
      <c r="J7735" t="s">
        <v>345</v>
      </c>
      <c r="K7735" t="s">
        <v>525</v>
      </c>
      <c r="L7735">
        <v>45503</v>
      </c>
      <c r="M7735" t="s">
        <v>175</v>
      </c>
      <c r="N7735" t="s">
        <v>5796</v>
      </c>
      <c r="O7735" t="s">
        <v>73</v>
      </c>
      <c r="P7735" t="s">
        <v>117</v>
      </c>
      <c r="Q7735" t="s">
        <v>5797</v>
      </c>
      <c r="R7735" s="19">
        <v>15.231999999999999</v>
      </c>
      <c r="S7735" s="17">
        <v>4</v>
      </c>
      <c r="T7735" s="20">
        <v>0.2</v>
      </c>
      <c r="U7735" s="19">
        <v>5.5216000000000003</v>
      </c>
      <c r="V7735" s="20">
        <f t="shared" si="600"/>
        <v>0.36250000000000004</v>
      </c>
      <c r="W7735" s="17">
        <f t="shared" si="601"/>
        <v>2016</v>
      </c>
      <c r="X7735" t="str">
        <f t="shared" si="602"/>
        <v>May-2016</v>
      </c>
      <c r="Y7735" s="17">
        <f t="shared" si="603"/>
        <v>4</v>
      </c>
      <c r="Z7735" t="str">
        <f t="shared" si="604"/>
        <v>11-20%</v>
      </c>
      <c r="AA7735" s="17">
        <f>IF(COUNTIF($B$2:B7735,B7735)=1,1,0)</f>
        <v>1</v>
      </c>
      <c r="AB7735" s="17">
        <f>IF(COUNTIF($F$2:F7735,F7735)=1,1,0)</f>
        <v>0</v>
      </c>
    </row>
    <row r="7736" spans="1:28" x14ac:dyDescent="0.2">
      <c r="A7736" s="17">
        <v>7735</v>
      </c>
      <c r="B7736" t="s">
        <v>9667</v>
      </c>
      <c r="C7736" s="18">
        <v>42993</v>
      </c>
      <c r="D7736" s="18">
        <v>42998</v>
      </c>
      <c r="E7736" t="s">
        <v>77</v>
      </c>
      <c r="F7736" t="s">
        <v>3611</v>
      </c>
      <c r="G7736" t="s">
        <v>3612</v>
      </c>
      <c r="H7736" t="s">
        <v>53</v>
      </c>
      <c r="I7736" t="s">
        <v>54</v>
      </c>
      <c r="J7736" t="s">
        <v>122</v>
      </c>
      <c r="K7736" t="s">
        <v>123</v>
      </c>
      <c r="L7736">
        <v>98103</v>
      </c>
      <c r="M7736" t="s">
        <v>71</v>
      </c>
      <c r="N7736" t="s">
        <v>708</v>
      </c>
      <c r="O7736" t="s">
        <v>73</v>
      </c>
      <c r="P7736" t="s">
        <v>95</v>
      </c>
      <c r="Q7736" t="s">
        <v>709</v>
      </c>
      <c r="R7736" s="19">
        <v>12.42</v>
      </c>
      <c r="S7736" s="17">
        <v>3</v>
      </c>
      <c r="T7736" s="20">
        <v>0</v>
      </c>
      <c r="U7736" s="19">
        <v>5.2164000000000001</v>
      </c>
      <c r="V7736" s="20">
        <f t="shared" si="600"/>
        <v>0.42000000000000004</v>
      </c>
      <c r="W7736" s="17">
        <f t="shared" si="601"/>
        <v>2017</v>
      </c>
      <c r="X7736" t="str">
        <f t="shared" si="602"/>
        <v>Sep-2017</v>
      </c>
      <c r="Y7736" s="17">
        <f t="shared" si="603"/>
        <v>5</v>
      </c>
      <c r="Z7736" t="str">
        <f t="shared" si="604"/>
        <v>0% (No Discount)</v>
      </c>
      <c r="AA7736" s="17">
        <f>IF(COUNTIF($B$2:B7736,B7736)=1,1,0)</f>
        <v>1</v>
      </c>
      <c r="AB7736" s="17">
        <f>IF(COUNTIF($F$2:F7736,F7736)=1,1,0)</f>
        <v>0</v>
      </c>
    </row>
    <row r="7737" spans="1:28" x14ac:dyDescent="0.2">
      <c r="A7737" s="17">
        <v>7736</v>
      </c>
      <c r="B7737" t="s">
        <v>9668</v>
      </c>
      <c r="C7737" s="18">
        <v>42604</v>
      </c>
      <c r="D7737" s="18">
        <v>42608</v>
      </c>
      <c r="E7737" t="s">
        <v>77</v>
      </c>
      <c r="F7737" t="s">
        <v>3142</v>
      </c>
      <c r="G7737" t="s">
        <v>3143</v>
      </c>
      <c r="H7737" t="s">
        <v>68</v>
      </c>
      <c r="I7737" t="s">
        <v>54</v>
      </c>
      <c r="J7737" t="s">
        <v>122</v>
      </c>
      <c r="K7737" t="s">
        <v>123</v>
      </c>
      <c r="L7737">
        <v>98105</v>
      </c>
      <c r="M7737" t="s">
        <v>71</v>
      </c>
      <c r="N7737" t="s">
        <v>2676</v>
      </c>
      <c r="O7737" t="s">
        <v>73</v>
      </c>
      <c r="P7737" t="s">
        <v>117</v>
      </c>
      <c r="Q7737" t="s">
        <v>2677</v>
      </c>
      <c r="R7737" s="19">
        <v>19.440000000000001</v>
      </c>
      <c r="S7737" s="17">
        <v>3</v>
      </c>
      <c r="T7737" s="20">
        <v>0</v>
      </c>
      <c r="U7737" s="19">
        <v>9.3312000000000008</v>
      </c>
      <c r="V7737" s="20">
        <f t="shared" si="600"/>
        <v>0.48000000000000004</v>
      </c>
      <c r="W7737" s="17">
        <f t="shared" si="601"/>
        <v>2016</v>
      </c>
      <c r="X7737" t="str">
        <f t="shared" si="602"/>
        <v>Aug-2016</v>
      </c>
      <c r="Y7737" s="17">
        <f t="shared" si="603"/>
        <v>4</v>
      </c>
      <c r="Z7737" t="str">
        <f t="shared" si="604"/>
        <v>0% (No Discount)</v>
      </c>
      <c r="AA7737" s="17">
        <f>IF(COUNTIF($B$2:B7737,B7737)=1,1,0)</f>
        <v>1</v>
      </c>
      <c r="AB7737" s="17">
        <f>IF(COUNTIF($F$2:F7737,F7737)=1,1,0)</f>
        <v>0</v>
      </c>
    </row>
    <row r="7738" spans="1:28" x14ac:dyDescent="0.2">
      <c r="A7738" s="17">
        <v>7737</v>
      </c>
      <c r="B7738" t="s">
        <v>9669</v>
      </c>
      <c r="C7738" s="18">
        <v>41789</v>
      </c>
      <c r="D7738" s="18">
        <v>41796</v>
      </c>
      <c r="E7738" t="s">
        <v>77</v>
      </c>
      <c r="F7738" t="s">
        <v>4297</v>
      </c>
      <c r="G7738" t="s">
        <v>4298</v>
      </c>
      <c r="H7738" t="s">
        <v>53</v>
      </c>
      <c r="I7738" t="s">
        <v>54</v>
      </c>
      <c r="J7738" t="s">
        <v>293</v>
      </c>
      <c r="K7738" t="s">
        <v>294</v>
      </c>
      <c r="L7738">
        <v>10024</v>
      </c>
      <c r="M7738" t="s">
        <v>175</v>
      </c>
      <c r="N7738" t="s">
        <v>2820</v>
      </c>
      <c r="O7738" t="s">
        <v>73</v>
      </c>
      <c r="P7738" t="s">
        <v>102</v>
      </c>
      <c r="Q7738" t="s">
        <v>2821</v>
      </c>
      <c r="R7738" s="19">
        <v>70.367999999999995</v>
      </c>
      <c r="S7738" s="17">
        <v>4</v>
      </c>
      <c r="T7738" s="20">
        <v>0.2</v>
      </c>
      <c r="U7738" s="19">
        <v>26.388000000000002</v>
      </c>
      <c r="V7738" s="20">
        <f t="shared" si="600"/>
        <v>0.37500000000000006</v>
      </c>
      <c r="W7738" s="17">
        <f t="shared" si="601"/>
        <v>2014</v>
      </c>
      <c r="X7738" t="str">
        <f t="shared" si="602"/>
        <v>May-2014</v>
      </c>
      <c r="Y7738" s="17">
        <f t="shared" si="603"/>
        <v>7</v>
      </c>
      <c r="Z7738" t="str">
        <f t="shared" si="604"/>
        <v>11-20%</v>
      </c>
      <c r="AA7738" s="17">
        <f>IF(COUNTIF($B$2:B7738,B7738)=1,1,0)</f>
        <v>1</v>
      </c>
      <c r="AB7738" s="17">
        <f>IF(COUNTIF($F$2:F7738,F7738)=1,1,0)</f>
        <v>0</v>
      </c>
    </row>
    <row r="7739" spans="1:28" x14ac:dyDescent="0.2">
      <c r="A7739" s="17">
        <v>7738</v>
      </c>
      <c r="B7739" t="s">
        <v>9670</v>
      </c>
      <c r="C7739" s="18">
        <v>43087</v>
      </c>
      <c r="D7739" s="18">
        <v>43089</v>
      </c>
      <c r="E7739" t="s">
        <v>215</v>
      </c>
      <c r="F7739" t="s">
        <v>7474</v>
      </c>
      <c r="G7739" t="s">
        <v>7475</v>
      </c>
      <c r="H7739" t="s">
        <v>53</v>
      </c>
      <c r="I7739" t="s">
        <v>54</v>
      </c>
      <c r="J7739" t="s">
        <v>494</v>
      </c>
      <c r="K7739" t="s">
        <v>115</v>
      </c>
      <c r="L7739">
        <v>28205</v>
      </c>
      <c r="M7739" t="s">
        <v>57</v>
      </c>
      <c r="N7739" t="s">
        <v>4159</v>
      </c>
      <c r="O7739" t="s">
        <v>73</v>
      </c>
      <c r="P7739" t="s">
        <v>95</v>
      </c>
      <c r="Q7739" t="s">
        <v>4160</v>
      </c>
      <c r="R7739" s="19">
        <v>12.672000000000001</v>
      </c>
      <c r="S7739" s="17">
        <v>9</v>
      </c>
      <c r="T7739" s="20">
        <v>0.2</v>
      </c>
      <c r="U7739" s="19">
        <v>1.4256</v>
      </c>
      <c r="V7739" s="20">
        <f t="shared" si="600"/>
        <v>0.11249999999999999</v>
      </c>
      <c r="W7739" s="17">
        <f t="shared" si="601"/>
        <v>2017</v>
      </c>
      <c r="X7739" t="str">
        <f t="shared" si="602"/>
        <v>Dec-2017</v>
      </c>
      <c r="Y7739" s="17">
        <f t="shared" si="603"/>
        <v>2</v>
      </c>
      <c r="Z7739" t="str">
        <f t="shared" si="604"/>
        <v>11-20%</v>
      </c>
      <c r="AA7739" s="17">
        <f>IF(COUNTIF($B$2:B7739,B7739)=1,1,0)</f>
        <v>1</v>
      </c>
      <c r="AB7739" s="17">
        <f>IF(COUNTIF($F$2:F7739,F7739)=1,1,0)</f>
        <v>0</v>
      </c>
    </row>
    <row r="7740" spans="1:28" x14ac:dyDescent="0.2">
      <c r="A7740" s="17">
        <v>7739</v>
      </c>
      <c r="B7740" t="s">
        <v>9671</v>
      </c>
      <c r="C7740" s="18">
        <v>42946</v>
      </c>
      <c r="D7740" s="18">
        <v>42953</v>
      </c>
      <c r="E7740" t="s">
        <v>77</v>
      </c>
      <c r="F7740" t="s">
        <v>2366</v>
      </c>
      <c r="G7740" t="s">
        <v>2367</v>
      </c>
      <c r="H7740" t="s">
        <v>53</v>
      </c>
      <c r="I7740" t="s">
        <v>54</v>
      </c>
      <c r="J7740" t="s">
        <v>4528</v>
      </c>
      <c r="K7740" t="s">
        <v>2769</v>
      </c>
      <c r="L7740">
        <v>21215</v>
      </c>
      <c r="M7740" t="s">
        <v>175</v>
      </c>
      <c r="N7740" t="s">
        <v>3282</v>
      </c>
      <c r="O7740" t="s">
        <v>98</v>
      </c>
      <c r="P7740" t="s">
        <v>99</v>
      </c>
      <c r="Q7740" t="s">
        <v>3283</v>
      </c>
      <c r="R7740" s="19">
        <v>89.95</v>
      </c>
      <c r="S7740" s="17">
        <v>5</v>
      </c>
      <c r="T7740" s="20">
        <v>0</v>
      </c>
      <c r="U7740" s="19">
        <v>43.176000000000002</v>
      </c>
      <c r="V7740" s="20">
        <f t="shared" si="600"/>
        <v>0.48</v>
      </c>
      <c r="W7740" s="17">
        <f t="shared" si="601"/>
        <v>2017</v>
      </c>
      <c r="X7740" t="str">
        <f t="shared" si="602"/>
        <v>Jul-2017</v>
      </c>
      <c r="Y7740" s="17">
        <f t="shared" si="603"/>
        <v>7</v>
      </c>
      <c r="Z7740" t="str">
        <f t="shared" si="604"/>
        <v>0% (No Discount)</v>
      </c>
      <c r="AA7740" s="17">
        <f>IF(COUNTIF($B$2:B7740,B7740)=1,1,0)</f>
        <v>1</v>
      </c>
      <c r="AB7740" s="17">
        <f>IF(COUNTIF($F$2:F7740,F7740)=1,1,0)</f>
        <v>0</v>
      </c>
    </row>
    <row r="7741" spans="1:28" x14ac:dyDescent="0.2">
      <c r="A7741" s="17">
        <v>7740</v>
      </c>
      <c r="B7741" t="s">
        <v>9672</v>
      </c>
      <c r="C7741" s="18">
        <v>41964</v>
      </c>
      <c r="D7741" s="18">
        <v>41969</v>
      </c>
      <c r="E7741" t="s">
        <v>77</v>
      </c>
      <c r="F7741" t="s">
        <v>5904</v>
      </c>
      <c r="G7741" t="s">
        <v>5905</v>
      </c>
      <c r="H7741" t="s">
        <v>129</v>
      </c>
      <c r="I7741" t="s">
        <v>54</v>
      </c>
      <c r="J7741" t="s">
        <v>154</v>
      </c>
      <c r="K7741" t="s">
        <v>70</v>
      </c>
      <c r="L7741">
        <v>94110</v>
      </c>
      <c r="M7741" t="s">
        <v>71</v>
      </c>
      <c r="N7741" t="s">
        <v>4540</v>
      </c>
      <c r="O7741" t="s">
        <v>73</v>
      </c>
      <c r="P7741" t="s">
        <v>117</v>
      </c>
      <c r="Q7741" t="s">
        <v>4541</v>
      </c>
      <c r="R7741" s="19">
        <v>6.58</v>
      </c>
      <c r="S7741" s="17">
        <v>2</v>
      </c>
      <c r="T7741" s="20">
        <v>0</v>
      </c>
      <c r="U7741" s="19">
        <v>3.0268000000000002</v>
      </c>
      <c r="V7741" s="20">
        <f t="shared" si="600"/>
        <v>0.46</v>
      </c>
      <c r="W7741" s="17">
        <f t="shared" si="601"/>
        <v>2014</v>
      </c>
      <c r="X7741" t="str">
        <f t="shared" si="602"/>
        <v>Nov-2014</v>
      </c>
      <c r="Y7741" s="17">
        <f t="shared" si="603"/>
        <v>5</v>
      </c>
      <c r="Z7741" t="str">
        <f t="shared" si="604"/>
        <v>0% (No Discount)</v>
      </c>
      <c r="AA7741" s="17">
        <f>IF(COUNTIF($B$2:B7741,B7741)=1,1,0)</f>
        <v>1</v>
      </c>
      <c r="AB7741" s="17">
        <f>IF(COUNTIF($F$2:F7741,F7741)=1,1,0)</f>
        <v>0</v>
      </c>
    </row>
    <row r="7742" spans="1:28" x14ac:dyDescent="0.2">
      <c r="A7742" s="17">
        <v>7741</v>
      </c>
      <c r="B7742" t="s">
        <v>9672</v>
      </c>
      <c r="C7742" s="18">
        <v>41964</v>
      </c>
      <c r="D7742" s="18">
        <v>41969</v>
      </c>
      <c r="E7742" t="s">
        <v>77</v>
      </c>
      <c r="F7742" t="s">
        <v>5904</v>
      </c>
      <c r="G7742" t="s">
        <v>5905</v>
      </c>
      <c r="H7742" t="s">
        <v>129</v>
      </c>
      <c r="I7742" t="s">
        <v>54</v>
      </c>
      <c r="J7742" t="s">
        <v>154</v>
      </c>
      <c r="K7742" t="s">
        <v>70</v>
      </c>
      <c r="L7742">
        <v>94110</v>
      </c>
      <c r="M7742" t="s">
        <v>71</v>
      </c>
      <c r="N7742" t="s">
        <v>6574</v>
      </c>
      <c r="O7742" t="s">
        <v>98</v>
      </c>
      <c r="P7742" t="s">
        <v>188</v>
      </c>
      <c r="Q7742" t="s">
        <v>6575</v>
      </c>
      <c r="R7742" s="19">
        <v>94.99</v>
      </c>
      <c r="S7742" s="17">
        <v>1</v>
      </c>
      <c r="T7742" s="20">
        <v>0</v>
      </c>
      <c r="U7742" s="19">
        <v>28.497</v>
      </c>
      <c r="V7742" s="20">
        <f t="shared" si="600"/>
        <v>0.3</v>
      </c>
      <c r="W7742" s="17">
        <f t="shared" si="601"/>
        <v>2014</v>
      </c>
      <c r="X7742" t="str">
        <f t="shared" si="602"/>
        <v>Nov-2014</v>
      </c>
      <c r="Y7742" s="17">
        <f t="shared" si="603"/>
        <v>5</v>
      </c>
      <c r="Z7742" t="str">
        <f t="shared" si="604"/>
        <v>0% (No Discount)</v>
      </c>
      <c r="AA7742" s="17">
        <f>IF(COUNTIF($B$2:B7742,B7742)=1,1,0)</f>
        <v>0</v>
      </c>
      <c r="AB7742" s="17">
        <f>IF(COUNTIF($F$2:F7742,F7742)=1,1,0)</f>
        <v>0</v>
      </c>
    </row>
    <row r="7743" spans="1:28" x14ac:dyDescent="0.2">
      <c r="A7743" s="17">
        <v>7742</v>
      </c>
      <c r="B7743" t="s">
        <v>9673</v>
      </c>
      <c r="C7743" s="18">
        <v>42271</v>
      </c>
      <c r="D7743" s="18">
        <v>42273</v>
      </c>
      <c r="E7743" t="s">
        <v>50</v>
      </c>
      <c r="F7743" t="s">
        <v>5568</v>
      </c>
      <c r="G7743" t="s">
        <v>5569</v>
      </c>
      <c r="H7743" t="s">
        <v>53</v>
      </c>
      <c r="I7743" t="s">
        <v>54</v>
      </c>
      <c r="J7743" t="s">
        <v>1341</v>
      </c>
      <c r="K7743" t="s">
        <v>337</v>
      </c>
      <c r="L7743">
        <v>85705</v>
      </c>
      <c r="M7743" t="s">
        <v>71</v>
      </c>
      <c r="N7743" t="s">
        <v>6491</v>
      </c>
      <c r="O7743" t="s">
        <v>98</v>
      </c>
      <c r="P7743" t="s">
        <v>99</v>
      </c>
      <c r="Q7743" t="s">
        <v>6492</v>
      </c>
      <c r="R7743" s="19">
        <v>35.119999999999997</v>
      </c>
      <c r="S7743" s="17">
        <v>2</v>
      </c>
      <c r="T7743" s="20">
        <v>0.2</v>
      </c>
      <c r="U7743" s="19">
        <v>13.17</v>
      </c>
      <c r="V7743" s="20">
        <f t="shared" si="600"/>
        <v>0.375</v>
      </c>
      <c r="W7743" s="17">
        <f t="shared" si="601"/>
        <v>2015</v>
      </c>
      <c r="X7743" t="str">
        <f t="shared" si="602"/>
        <v>Sep-2015</v>
      </c>
      <c r="Y7743" s="17">
        <f t="shared" si="603"/>
        <v>2</v>
      </c>
      <c r="Z7743" t="str">
        <f t="shared" si="604"/>
        <v>11-20%</v>
      </c>
      <c r="AA7743" s="17">
        <f>IF(COUNTIF($B$2:B7743,B7743)=1,1,0)</f>
        <v>1</v>
      </c>
      <c r="AB7743" s="17">
        <f>IF(COUNTIF($F$2:F7743,F7743)=1,1,0)</f>
        <v>0</v>
      </c>
    </row>
    <row r="7744" spans="1:28" x14ac:dyDescent="0.2">
      <c r="A7744" s="17">
        <v>7743</v>
      </c>
      <c r="B7744" t="s">
        <v>9674</v>
      </c>
      <c r="C7744" s="18">
        <v>42967</v>
      </c>
      <c r="D7744" s="18">
        <v>42974</v>
      </c>
      <c r="E7744" t="s">
        <v>77</v>
      </c>
      <c r="F7744" t="s">
        <v>3486</v>
      </c>
      <c r="G7744" t="s">
        <v>3487</v>
      </c>
      <c r="H7744" t="s">
        <v>53</v>
      </c>
      <c r="I7744" t="s">
        <v>54</v>
      </c>
      <c r="J7744" t="s">
        <v>69</v>
      </c>
      <c r="K7744" t="s">
        <v>70</v>
      </c>
      <c r="L7744">
        <v>90036</v>
      </c>
      <c r="M7744" t="s">
        <v>71</v>
      </c>
      <c r="N7744" t="s">
        <v>3907</v>
      </c>
      <c r="O7744" t="s">
        <v>73</v>
      </c>
      <c r="P7744" t="s">
        <v>117</v>
      </c>
      <c r="Q7744" t="s">
        <v>3908</v>
      </c>
      <c r="R7744" s="19">
        <v>25.92</v>
      </c>
      <c r="S7744" s="17">
        <v>4</v>
      </c>
      <c r="T7744" s="20">
        <v>0</v>
      </c>
      <c r="U7744" s="19">
        <v>12.441599999999999</v>
      </c>
      <c r="V7744" s="20">
        <f t="shared" si="600"/>
        <v>0.47999999999999993</v>
      </c>
      <c r="W7744" s="17">
        <f t="shared" si="601"/>
        <v>2017</v>
      </c>
      <c r="X7744" t="str">
        <f t="shared" si="602"/>
        <v>Aug-2017</v>
      </c>
      <c r="Y7744" s="17">
        <f t="shared" si="603"/>
        <v>7</v>
      </c>
      <c r="Z7744" t="str">
        <f t="shared" si="604"/>
        <v>0% (No Discount)</v>
      </c>
      <c r="AA7744" s="17">
        <f>IF(COUNTIF($B$2:B7744,B7744)=1,1,0)</f>
        <v>1</v>
      </c>
      <c r="AB7744" s="17">
        <f>IF(COUNTIF($F$2:F7744,F7744)=1,1,0)</f>
        <v>0</v>
      </c>
    </row>
    <row r="7745" spans="1:28" x14ac:dyDescent="0.2">
      <c r="A7745" s="17">
        <v>7744</v>
      </c>
      <c r="B7745" t="s">
        <v>9675</v>
      </c>
      <c r="C7745" s="18">
        <v>42538</v>
      </c>
      <c r="D7745" s="18">
        <v>42543</v>
      </c>
      <c r="E7745" t="s">
        <v>77</v>
      </c>
      <c r="F7745" t="s">
        <v>2439</v>
      </c>
      <c r="G7745" t="s">
        <v>2440</v>
      </c>
      <c r="H7745" t="s">
        <v>68</v>
      </c>
      <c r="I7745" t="s">
        <v>54</v>
      </c>
      <c r="J7745" t="s">
        <v>7741</v>
      </c>
      <c r="K7745" t="s">
        <v>776</v>
      </c>
      <c r="L7745">
        <v>6708</v>
      </c>
      <c r="M7745" t="s">
        <v>175</v>
      </c>
      <c r="N7745" t="s">
        <v>5857</v>
      </c>
      <c r="O7745" t="s">
        <v>73</v>
      </c>
      <c r="P7745" t="s">
        <v>102</v>
      </c>
      <c r="Q7745" t="s">
        <v>5858</v>
      </c>
      <c r="R7745" s="19">
        <v>7.96</v>
      </c>
      <c r="S7745" s="17">
        <v>2</v>
      </c>
      <c r="T7745" s="20">
        <v>0</v>
      </c>
      <c r="U7745" s="19">
        <v>3.7412000000000001</v>
      </c>
      <c r="V7745" s="20">
        <f t="shared" si="600"/>
        <v>0.47000000000000003</v>
      </c>
      <c r="W7745" s="17">
        <f t="shared" si="601"/>
        <v>2016</v>
      </c>
      <c r="X7745" t="str">
        <f t="shared" si="602"/>
        <v>Jun-2016</v>
      </c>
      <c r="Y7745" s="17">
        <f t="shared" si="603"/>
        <v>5</v>
      </c>
      <c r="Z7745" t="str">
        <f t="shared" si="604"/>
        <v>0% (No Discount)</v>
      </c>
      <c r="AA7745" s="17">
        <f>IF(COUNTIF($B$2:B7745,B7745)=1,1,0)</f>
        <v>1</v>
      </c>
      <c r="AB7745" s="17">
        <f>IF(COUNTIF($F$2:F7745,F7745)=1,1,0)</f>
        <v>0</v>
      </c>
    </row>
    <row r="7746" spans="1:28" x14ac:dyDescent="0.2">
      <c r="A7746" s="17">
        <v>7745</v>
      </c>
      <c r="B7746" t="s">
        <v>9675</v>
      </c>
      <c r="C7746" s="18">
        <v>42538</v>
      </c>
      <c r="D7746" s="18">
        <v>42543</v>
      </c>
      <c r="E7746" t="s">
        <v>77</v>
      </c>
      <c r="F7746" t="s">
        <v>2439</v>
      </c>
      <c r="G7746" t="s">
        <v>2440</v>
      </c>
      <c r="H7746" t="s">
        <v>68</v>
      </c>
      <c r="I7746" t="s">
        <v>54</v>
      </c>
      <c r="J7746" t="s">
        <v>7741</v>
      </c>
      <c r="K7746" t="s">
        <v>776</v>
      </c>
      <c r="L7746">
        <v>6708</v>
      </c>
      <c r="M7746" t="s">
        <v>175</v>
      </c>
      <c r="N7746" t="s">
        <v>3417</v>
      </c>
      <c r="O7746" t="s">
        <v>98</v>
      </c>
      <c r="P7746" t="s">
        <v>99</v>
      </c>
      <c r="Q7746" t="s">
        <v>3418</v>
      </c>
      <c r="R7746" s="19">
        <v>566.97</v>
      </c>
      <c r="S7746" s="17">
        <v>3</v>
      </c>
      <c r="T7746" s="20">
        <v>0</v>
      </c>
      <c r="U7746" s="19">
        <v>153.08189999999999</v>
      </c>
      <c r="V7746" s="20">
        <f t="shared" ref="V7746:V7809" si="605">IFERROR(U7746/R7746,0)</f>
        <v>0.26999999999999996</v>
      </c>
      <c r="W7746" s="17">
        <f t="shared" ref="W7746:W7809" si="606">YEAR(C7746)</f>
        <v>2016</v>
      </c>
      <c r="X7746" t="str">
        <f t="shared" ref="X7746:X7809" si="607">TEXT(C7746,"mmm-yyyy")</f>
        <v>Jun-2016</v>
      </c>
      <c r="Y7746" s="17">
        <f t="shared" ref="Y7746:Y7809" si="608">D7746-C7746</f>
        <v>5</v>
      </c>
      <c r="Z7746" t="str">
        <f t="shared" ref="Z7746:Z7809" si="609">IF(T7746=0,"0% (No Discount)",IF(T7746&lt;=0.1,"1-10%",IF(T7746&lt;=0.2,"11-20%",IF(T7746&lt;=0.3,"21-30%",IF(T7746&lt;=0.4,"31-40%",IF(T7746&lt;=0.5,"41-50%","Over 50%"))))))</f>
        <v>0% (No Discount)</v>
      </c>
      <c r="AA7746" s="17">
        <f>IF(COUNTIF($B$2:B7746,B7746)=1,1,0)</f>
        <v>0</v>
      </c>
      <c r="AB7746" s="17">
        <f>IF(COUNTIF($F$2:F7746,F7746)=1,1,0)</f>
        <v>0</v>
      </c>
    </row>
    <row r="7747" spans="1:28" x14ac:dyDescent="0.2">
      <c r="A7747" s="17">
        <v>7746</v>
      </c>
      <c r="B7747" t="s">
        <v>9675</v>
      </c>
      <c r="C7747" s="18">
        <v>42538</v>
      </c>
      <c r="D7747" s="18">
        <v>42543</v>
      </c>
      <c r="E7747" t="s">
        <v>77</v>
      </c>
      <c r="F7747" t="s">
        <v>2439</v>
      </c>
      <c r="G7747" t="s">
        <v>2440</v>
      </c>
      <c r="H7747" t="s">
        <v>68</v>
      </c>
      <c r="I7747" t="s">
        <v>54</v>
      </c>
      <c r="J7747" t="s">
        <v>7741</v>
      </c>
      <c r="K7747" t="s">
        <v>776</v>
      </c>
      <c r="L7747">
        <v>6708</v>
      </c>
      <c r="M7747" t="s">
        <v>175</v>
      </c>
      <c r="N7747" t="s">
        <v>3752</v>
      </c>
      <c r="O7747" t="s">
        <v>73</v>
      </c>
      <c r="P7747" t="s">
        <v>95</v>
      </c>
      <c r="Q7747" t="s">
        <v>3753</v>
      </c>
      <c r="R7747" s="19">
        <v>9.84</v>
      </c>
      <c r="S7747" s="17">
        <v>3</v>
      </c>
      <c r="T7747" s="20">
        <v>0</v>
      </c>
      <c r="U7747" s="19">
        <v>2.8536000000000001</v>
      </c>
      <c r="V7747" s="20">
        <f t="shared" si="605"/>
        <v>0.29000000000000004</v>
      </c>
      <c r="W7747" s="17">
        <f t="shared" si="606"/>
        <v>2016</v>
      </c>
      <c r="X7747" t="str">
        <f t="shared" si="607"/>
        <v>Jun-2016</v>
      </c>
      <c r="Y7747" s="17">
        <f t="shared" si="608"/>
        <v>5</v>
      </c>
      <c r="Z7747" t="str">
        <f t="shared" si="609"/>
        <v>0% (No Discount)</v>
      </c>
      <c r="AA7747" s="17">
        <f>IF(COUNTIF($B$2:B7747,B7747)=1,1,0)</f>
        <v>0</v>
      </c>
      <c r="AB7747" s="17">
        <f>IF(COUNTIF($F$2:F7747,F7747)=1,1,0)</f>
        <v>0</v>
      </c>
    </row>
    <row r="7748" spans="1:28" x14ac:dyDescent="0.2">
      <c r="A7748" s="17">
        <v>7747</v>
      </c>
      <c r="B7748" t="s">
        <v>9676</v>
      </c>
      <c r="C7748" s="18">
        <v>42357</v>
      </c>
      <c r="D7748" s="18">
        <v>42361</v>
      </c>
      <c r="E7748" t="s">
        <v>77</v>
      </c>
      <c r="F7748" t="s">
        <v>7308</v>
      </c>
      <c r="G7748" t="s">
        <v>7309</v>
      </c>
      <c r="H7748" t="s">
        <v>129</v>
      </c>
      <c r="I7748" t="s">
        <v>54</v>
      </c>
      <c r="J7748" t="s">
        <v>330</v>
      </c>
      <c r="K7748" t="s">
        <v>238</v>
      </c>
      <c r="L7748">
        <v>60610</v>
      </c>
      <c r="M7748" t="s">
        <v>132</v>
      </c>
      <c r="N7748" t="s">
        <v>3124</v>
      </c>
      <c r="O7748" t="s">
        <v>98</v>
      </c>
      <c r="P7748" t="s">
        <v>188</v>
      </c>
      <c r="Q7748" t="s">
        <v>3125</v>
      </c>
      <c r="R7748" s="19">
        <v>25.488</v>
      </c>
      <c r="S7748" s="17">
        <v>2</v>
      </c>
      <c r="T7748" s="20">
        <v>0.2</v>
      </c>
      <c r="U7748" s="19">
        <v>4.7789999999999999</v>
      </c>
      <c r="V7748" s="20">
        <f t="shared" si="605"/>
        <v>0.1875</v>
      </c>
      <c r="W7748" s="17">
        <f t="shared" si="606"/>
        <v>2015</v>
      </c>
      <c r="X7748" t="str">
        <f t="shared" si="607"/>
        <v>Dec-2015</v>
      </c>
      <c r="Y7748" s="17">
        <f t="shared" si="608"/>
        <v>4</v>
      </c>
      <c r="Z7748" t="str">
        <f t="shared" si="609"/>
        <v>11-20%</v>
      </c>
      <c r="AA7748" s="17">
        <f>IF(COUNTIF($B$2:B7748,B7748)=1,1,0)</f>
        <v>1</v>
      </c>
      <c r="AB7748" s="17">
        <f>IF(COUNTIF($F$2:F7748,F7748)=1,1,0)</f>
        <v>0</v>
      </c>
    </row>
    <row r="7749" spans="1:28" x14ac:dyDescent="0.2">
      <c r="A7749" s="17">
        <v>7748</v>
      </c>
      <c r="B7749" t="s">
        <v>9677</v>
      </c>
      <c r="C7749" s="18">
        <v>42155</v>
      </c>
      <c r="D7749" s="18">
        <v>42157</v>
      </c>
      <c r="E7749" t="s">
        <v>50</v>
      </c>
      <c r="F7749" t="s">
        <v>1711</v>
      </c>
      <c r="G7749" t="s">
        <v>1712</v>
      </c>
      <c r="H7749" t="s">
        <v>129</v>
      </c>
      <c r="I7749" t="s">
        <v>54</v>
      </c>
      <c r="J7749" t="s">
        <v>1203</v>
      </c>
      <c r="K7749" t="s">
        <v>294</v>
      </c>
      <c r="L7749">
        <v>11561</v>
      </c>
      <c r="M7749" t="s">
        <v>175</v>
      </c>
      <c r="N7749" t="s">
        <v>1032</v>
      </c>
      <c r="O7749" t="s">
        <v>73</v>
      </c>
      <c r="P7749" t="s">
        <v>296</v>
      </c>
      <c r="Q7749" t="s">
        <v>1033</v>
      </c>
      <c r="R7749" s="19">
        <v>7.56</v>
      </c>
      <c r="S7749" s="17">
        <v>6</v>
      </c>
      <c r="T7749" s="20">
        <v>0</v>
      </c>
      <c r="U7749" s="19">
        <v>0.3024</v>
      </c>
      <c r="V7749" s="20">
        <f t="shared" si="605"/>
        <v>0.04</v>
      </c>
      <c r="W7749" s="17">
        <f t="shared" si="606"/>
        <v>2015</v>
      </c>
      <c r="X7749" t="str">
        <f t="shared" si="607"/>
        <v>May-2015</v>
      </c>
      <c r="Y7749" s="17">
        <f t="shared" si="608"/>
        <v>2</v>
      </c>
      <c r="Z7749" t="str">
        <f t="shared" si="609"/>
        <v>0% (No Discount)</v>
      </c>
      <c r="AA7749" s="17">
        <f>IF(COUNTIF($B$2:B7749,B7749)=1,1,0)</f>
        <v>1</v>
      </c>
      <c r="AB7749" s="17">
        <f>IF(COUNTIF($F$2:F7749,F7749)=1,1,0)</f>
        <v>0</v>
      </c>
    </row>
    <row r="7750" spans="1:28" x14ac:dyDescent="0.2">
      <c r="A7750" s="17">
        <v>7749</v>
      </c>
      <c r="B7750" t="s">
        <v>9678</v>
      </c>
      <c r="C7750" s="18">
        <v>42173</v>
      </c>
      <c r="D7750" s="18">
        <v>42179</v>
      </c>
      <c r="E7750" t="s">
        <v>77</v>
      </c>
      <c r="F7750" t="s">
        <v>1462</v>
      </c>
      <c r="G7750" t="s">
        <v>1463</v>
      </c>
      <c r="H7750" t="s">
        <v>53</v>
      </c>
      <c r="I7750" t="s">
        <v>54</v>
      </c>
      <c r="J7750" t="s">
        <v>1157</v>
      </c>
      <c r="K7750" t="s">
        <v>346</v>
      </c>
      <c r="L7750">
        <v>22204</v>
      </c>
      <c r="M7750" t="s">
        <v>57</v>
      </c>
      <c r="N7750" t="s">
        <v>6367</v>
      </c>
      <c r="O7750" t="s">
        <v>59</v>
      </c>
      <c r="P7750" t="s">
        <v>92</v>
      </c>
      <c r="Q7750" t="s">
        <v>6368</v>
      </c>
      <c r="R7750" s="19">
        <v>60.84</v>
      </c>
      <c r="S7750" s="17">
        <v>3</v>
      </c>
      <c r="T7750" s="20">
        <v>0</v>
      </c>
      <c r="U7750" s="19">
        <v>19.468800000000002</v>
      </c>
      <c r="V7750" s="20">
        <f t="shared" si="605"/>
        <v>0.32</v>
      </c>
      <c r="W7750" s="17">
        <f t="shared" si="606"/>
        <v>2015</v>
      </c>
      <c r="X7750" t="str">
        <f t="shared" si="607"/>
        <v>Jun-2015</v>
      </c>
      <c r="Y7750" s="17">
        <f t="shared" si="608"/>
        <v>6</v>
      </c>
      <c r="Z7750" t="str">
        <f t="shared" si="609"/>
        <v>0% (No Discount)</v>
      </c>
      <c r="AA7750" s="17">
        <f>IF(COUNTIF($B$2:B7750,B7750)=1,1,0)</f>
        <v>1</v>
      </c>
      <c r="AB7750" s="17">
        <f>IF(COUNTIF($F$2:F7750,F7750)=1,1,0)</f>
        <v>0</v>
      </c>
    </row>
    <row r="7751" spans="1:28" x14ac:dyDescent="0.2">
      <c r="A7751" s="17">
        <v>7750</v>
      </c>
      <c r="B7751" t="s">
        <v>9678</v>
      </c>
      <c r="C7751" s="18">
        <v>42173</v>
      </c>
      <c r="D7751" s="18">
        <v>42179</v>
      </c>
      <c r="E7751" t="s">
        <v>77</v>
      </c>
      <c r="F7751" t="s">
        <v>1462</v>
      </c>
      <c r="G7751" t="s">
        <v>1463</v>
      </c>
      <c r="H7751" t="s">
        <v>53</v>
      </c>
      <c r="I7751" t="s">
        <v>54</v>
      </c>
      <c r="J7751" t="s">
        <v>1157</v>
      </c>
      <c r="K7751" t="s">
        <v>346</v>
      </c>
      <c r="L7751">
        <v>22204</v>
      </c>
      <c r="M7751" t="s">
        <v>57</v>
      </c>
      <c r="N7751" t="s">
        <v>3546</v>
      </c>
      <c r="O7751" t="s">
        <v>73</v>
      </c>
      <c r="P7751" t="s">
        <v>86</v>
      </c>
      <c r="Q7751" t="s">
        <v>3547</v>
      </c>
      <c r="R7751" s="19">
        <v>450.04</v>
      </c>
      <c r="S7751" s="17">
        <v>2</v>
      </c>
      <c r="T7751" s="20">
        <v>0</v>
      </c>
      <c r="U7751" s="19">
        <v>58.505200000000002</v>
      </c>
      <c r="V7751" s="20">
        <f t="shared" si="605"/>
        <v>0.13</v>
      </c>
      <c r="W7751" s="17">
        <f t="shared" si="606"/>
        <v>2015</v>
      </c>
      <c r="X7751" t="str">
        <f t="shared" si="607"/>
        <v>Jun-2015</v>
      </c>
      <c r="Y7751" s="17">
        <f t="shared" si="608"/>
        <v>6</v>
      </c>
      <c r="Z7751" t="str">
        <f t="shared" si="609"/>
        <v>0% (No Discount)</v>
      </c>
      <c r="AA7751" s="17">
        <f>IF(COUNTIF($B$2:B7751,B7751)=1,1,0)</f>
        <v>0</v>
      </c>
      <c r="AB7751" s="17">
        <f>IF(COUNTIF($F$2:F7751,F7751)=1,1,0)</f>
        <v>0</v>
      </c>
    </row>
    <row r="7752" spans="1:28" x14ac:dyDescent="0.2">
      <c r="A7752" s="17">
        <v>7751</v>
      </c>
      <c r="B7752" t="s">
        <v>9678</v>
      </c>
      <c r="C7752" s="18">
        <v>42173</v>
      </c>
      <c r="D7752" s="18">
        <v>42179</v>
      </c>
      <c r="E7752" t="s">
        <v>77</v>
      </c>
      <c r="F7752" t="s">
        <v>1462</v>
      </c>
      <c r="G7752" t="s">
        <v>1463</v>
      </c>
      <c r="H7752" t="s">
        <v>53</v>
      </c>
      <c r="I7752" t="s">
        <v>54</v>
      </c>
      <c r="J7752" t="s">
        <v>1157</v>
      </c>
      <c r="K7752" t="s">
        <v>346</v>
      </c>
      <c r="L7752">
        <v>22204</v>
      </c>
      <c r="M7752" t="s">
        <v>57</v>
      </c>
      <c r="N7752" t="s">
        <v>702</v>
      </c>
      <c r="O7752" t="s">
        <v>73</v>
      </c>
      <c r="P7752" t="s">
        <v>102</v>
      </c>
      <c r="Q7752" t="s">
        <v>703</v>
      </c>
      <c r="R7752" s="19">
        <v>34.6</v>
      </c>
      <c r="S7752" s="17">
        <v>2</v>
      </c>
      <c r="T7752" s="20">
        <v>0</v>
      </c>
      <c r="U7752" s="19">
        <v>16.608000000000001</v>
      </c>
      <c r="V7752" s="20">
        <f t="shared" si="605"/>
        <v>0.48</v>
      </c>
      <c r="W7752" s="17">
        <f t="shared" si="606"/>
        <v>2015</v>
      </c>
      <c r="X7752" t="str">
        <f t="shared" si="607"/>
        <v>Jun-2015</v>
      </c>
      <c r="Y7752" s="17">
        <f t="shared" si="608"/>
        <v>6</v>
      </c>
      <c r="Z7752" t="str">
        <f t="shared" si="609"/>
        <v>0% (No Discount)</v>
      </c>
      <c r="AA7752" s="17">
        <f>IF(COUNTIF($B$2:B7752,B7752)=1,1,0)</f>
        <v>0</v>
      </c>
      <c r="AB7752" s="17">
        <f>IF(COUNTIF($F$2:F7752,F7752)=1,1,0)</f>
        <v>0</v>
      </c>
    </row>
    <row r="7753" spans="1:28" x14ac:dyDescent="0.2">
      <c r="A7753" s="17">
        <v>7752</v>
      </c>
      <c r="B7753" t="s">
        <v>9678</v>
      </c>
      <c r="C7753" s="18">
        <v>42173</v>
      </c>
      <c r="D7753" s="18">
        <v>42179</v>
      </c>
      <c r="E7753" t="s">
        <v>77</v>
      </c>
      <c r="F7753" t="s">
        <v>1462</v>
      </c>
      <c r="G7753" t="s">
        <v>1463</v>
      </c>
      <c r="H7753" t="s">
        <v>53</v>
      </c>
      <c r="I7753" t="s">
        <v>54</v>
      </c>
      <c r="J7753" t="s">
        <v>1157</v>
      </c>
      <c r="K7753" t="s">
        <v>346</v>
      </c>
      <c r="L7753">
        <v>22204</v>
      </c>
      <c r="M7753" t="s">
        <v>57</v>
      </c>
      <c r="N7753" t="s">
        <v>1952</v>
      </c>
      <c r="O7753" t="s">
        <v>98</v>
      </c>
      <c r="P7753" t="s">
        <v>99</v>
      </c>
      <c r="Q7753" t="s">
        <v>1953</v>
      </c>
      <c r="R7753" s="19">
        <v>467.97</v>
      </c>
      <c r="S7753" s="17">
        <v>3</v>
      </c>
      <c r="T7753" s="20">
        <v>0</v>
      </c>
      <c r="U7753" s="19">
        <v>140.39099999999999</v>
      </c>
      <c r="V7753" s="20">
        <f t="shared" si="605"/>
        <v>0.3</v>
      </c>
      <c r="W7753" s="17">
        <f t="shared" si="606"/>
        <v>2015</v>
      </c>
      <c r="X7753" t="str">
        <f t="shared" si="607"/>
        <v>Jun-2015</v>
      </c>
      <c r="Y7753" s="17">
        <f t="shared" si="608"/>
        <v>6</v>
      </c>
      <c r="Z7753" t="str">
        <f t="shared" si="609"/>
        <v>0% (No Discount)</v>
      </c>
      <c r="AA7753" s="17">
        <f>IF(COUNTIF($B$2:B7753,B7753)=1,1,0)</f>
        <v>0</v>
      </c>
      <c r="AB7753" s="17">
        <f>IF(COUNTIF($F$2:F7753,F7753)=1,1,0)</f>
        <v>0</v>
      </c>
    </row>
    <row r="7754" spans="1:28" x14ac:dyDescent="0.2">
      <c r="A7754" s="17">
        <v>7753</v>
      </c>
      <c r="B7754" t="s">
        <v>9678</v>
      </c>
      <c r="C7754" s="18">
        <v>42173</v>
      </c>
      <c r="D7754" s="18">
        <v>42179</v>
      </c>
      <c r="E7754" t="s">
        <v>77</v>
      </c>
      <c r="F7754" t="s">
        <v>1462</v>
      </c>
      <c r="G7754" t="s">
        <v>1463</v>
      </c>
      <c r="H7754" t="s">
        <v>53</v>
      </c>
      <c r="I7754" t="s">
        <v>54</v>
      </c>
      <c r="J7754" t="s">
        <v>1157</v>
      </c>
      <c r="K7754" t="s">
        <v>346</v>
      </c>
      <c r="L7754">
        <v>22204</v>
      </c>
      <c r="M7754" t="s">
        <v>57</v>
      </c>
      <c r="N7754" t="s">
        <v>2882</v>
      </c>
      <c r="O7754" t="s">
        <v>73</v>
      </c>
      <c r="P7754" t="s">
        <v>102</v>
      </c>
      <c r="Q7754" t="s">
        <v>2883</v>
      </c>
      <c r="R7754" s="19">
        <v>33.020000000000003</v>
      </c>
      <c r="S7754" s="17">
        <v>2</v>
      </c>
      <c r="T7754" s="20">
        <v>0</v>
      </c>
      <c r="U7754" s="19">
        <v>15.849600000000001</v>
      </c>
      <c r="V7754" s="20">
        <f t="shared" si="605"/>
        <v>0.48</v>
      </c>
      <c r="W7754" s="17">
        <f t="shared" si="606"/>
        <v>2015</v>
      </c>
      <c r="X7754" t="str">
        <f t="shared" si="607"/>
        <v>Jun-2015</v>
      </c>
      <c r="Y7754" s="17">
        <f t="shared" si="608"/>
        <v>6</v>
      </c>
      <c r="Z7754" t="str">
        <f t="shared" si="609"/>
        <v>0% (No Discount)</v>
      </c>
      <c r="AA7754" s="17">
        <f>IF(COUNTIF($B$2:B7754,B7754)=1,1,0)</f>
        <v>0</v>
      </c>
      <c r="AB7754" s="17">
        <f>IF(COUNTIF($F$2:F7754,F7754)=1,1,0)</f>
        <v>0</v>
      </c>
    </row>
    <row r="7755" spans="1:28" x14ac:dyDescent="0.2">
      <c r="A7755" s="17">
        <v>7754</v>
      </c>
      <c r="B7755" t="s">
        <v>9679</v>
      </c>
      <c r="C7755" s="18">
        <v>42338</v>
      </c>
      <c r="D7755" s="18">
        <v>42341</v>
      </c>
      <c r="E7755" t="s">
        <v>215</v>
      </c>
      <c r="F7755" t="s">
        <v>3787</v>
      </c>
      <c r="G7755" t="s">
        <v>3788</v>
      </c>
      <c r="H7755" t="s">
        <v>68</v>
      </c>
      <c r="I7755" t="s">
        <v>54</v>
      </c>
      <c r="J7755" t="s">
        <v>1553</v>
      </c>
      <c r="K7755" t="s">
        <v>115</v>
      </c>
      <c r="L7755">
        <v>28540</v>
      </c>
      <c r="M7755" t="s">
        <v>57</v>
      </c>
      <c r="N7755" t="s">
        <v>6091</v>
      </c>
      <c r="O7755" t="s">
        <v>59</v>
      </c>
      <c r="P7755" t="s">
        <v>92</v>
      </c>
      <c r="Q7755" t="s">
        <v>6092</v>
      </c>
      <c r="R7755" s="19">
        <v>17.088000000000001</v>
      </c>
      <c r="S7755" s="17">
        <v>2</v>
      </c>
      <c r="T7755" s="20">
        <v>0.2</v>
      </c>
      <c r="U7755" s="19">
        <v>1.0680000000000001</v>
      </c>
      <c r="V7755" s="20">
        <f t="shared" si="605"/>
        <v>6.25E-2</v>
      </c>
      <c r="W7755" s="17">
        <f t="shared" si="606"/>
        <v>2015</v>
      </c>
      <c r="X7755" t="str">
        <f t="shared" si="607"/>
        <v>Nov-2015</v>
      </c>
      <c r="Y7755" s="17">
        <f t="shared" si="608"/>
        <v>3</v>
      </c>
      <c r="Z7755" t="str">
        <f t="shared" si="609"/>
        <v>11-20%</v>
      </c>
      <c r="AA7755" s="17">
        <f>IF(COUNTIF($B$2:B7755,B7755)=1,1,0)</f>
        <v>1</v>
      </c>
      <c r="AB7755" s="17">
        <f>IF(COUNTIF($F$2:F7755,F7755)=1,1,0)</f>
        <v>0</v>
      </c>
    </row>
    <row r="7756" spans="1:28" x14ac:dyDescent="0.2">
      <c r="A7756" s="17">
        <v>7755</v>
      </c>
      <c r="B7756" t="s">
        <v>9680</v>
      </c>
      <c r="C7756" s="18">
        <v>42359</v>
      </c>
      <c r="D7756" s="18">
        <v>42361</v>
      </c>
      <c r="E7756" t="s">
        <v>50</v>
      </c>
      <c r="F7756" t="s">
        <v>2856</v>
      </c>
      <c r="G7756" t="s">
        <v>2857</v>
      </c>
      <c r="H7756" t="s">
        <v>68</v>
      </c>
      <c r="I7756" t="s">
        <v>54</v>
      </c>
      <c r="J7756" t="s">
        <v>524</v>
      </c>
      <c r="K7756" t="s">
        <v>525</v>
      </c>
      <c r="L7756">
        <v>43229</v>
      </c>
      <c r="M7756" t="s">
        <v>175</v>
      </c>
      <c r="N7756" t="s">
        <v>3419</v>
      </c>
      <c r="O7756" t="s">
        <v>73</v>
      </c>
      <c r="P7756" t="s">
        <v>95</v>
      </c>
      <c r="Q7756" t="s">
        <v>3420</v>
      </c>
      <c r="R7756" s="19">
        <v>3.008</v>
      </c>
      <c r="S7756" s="17">
        <v>2</v>
      </c>
      <c r="T7756" s="20">
        <v>0.2</v>
      </c>
      <c r="U7756" s="19">
        <v>0.33839999999999998</v>
      </c>
      <c r="V7756" s="20">
        <f t="shared" si="605"/>
        <v>0.11249999999999999</v>
      </c>
      <c r="W7756" s="17">
        <f t="shared" si="606"/>
        <v>2015</v>
      </c>
      <c r="X7756" t="str">
        <f t="shared" si="607"/>
        <v>Dec-2015</v>
      </c>
      <c r="Y7756" s="17">
        <f t="shared" si="608"/>
        <v>2</v>
      </c>
      <c r="Z7756" t="str">
        <f t="shared" si="609"/>
        <v>11-20%</v>
      </c>
      <c r="AA7756" s="17">
        <f>IF(COUNTIF($B$2:B7756,B7756)=1,1,0)</f>
        <v>1</v>
      </c>
      <c r="AB7756" s="17">
        <f>IF(COUNTIF($F$2:F7756,F7756)=1,1,0)</f>
        <v>0</v>
      </c>
    </row>
    <row r="7757" spans="1:28" x14ac:dyDescent="0.2">
      <c r="A7757" s="17">
        <v>7756</v>
      </c>
      <c r="B7757" t="s">
        <v>9681</v>
      </c>
      <c r="C7757" s="18">
        <v>43056</v>
      </c>
      <c r="D7757" s="18">
        <v>43060</v>
      </c>
      <c r="E7757" t="s">
        <v>77</v>
      </c>
      <c r="F7757" t="s">
        <v>2067</v>
      </c>
      <c r="G7757" t="s">
        <v>2068</v>
      </c>
      <c r="H7757" t="s">
        <v>53</v>
      </c>
      <c r="I7757" t="s">
        <v>54</v>
      </c>
      <c r="J7757" t="s">
        <v>494</v>
      </c>
      <c r="K7757" t="s">
        <v>115</v>
      </c>
      <c r="L7757">
        <v>28205</v>
      </c>
      <c r="M7757" t="s">
        <v>57</v>
      </c>
      <c r="N7757" t="s">
        <v>9682</v>
      </c>
      <c r="O7757" t="s">
        <v>73</v>
      </c>
      <c r="P7757" t="s">
        <v>117</v>
      </c>
      <c r="Q7757" t="s">
        <v>9683</v>
      </c>
      <c r="R7757" s="19">
        <v>268.24</v>
      </c>
      <c r="S7757" s="17">
        <v>7</v>
      </c>
      <c r="T7757" s="20">
        <v>0.2</v>
      </c>
      <c r="U7757" s="19">
        <v>93.884</v>
      </c>
      <c r="V7757" s="20">
        <f t="shared" si="605"/>
        <v>0.35</v>
      </c>
      <c r="W7757" s="17">
        <f t="shared" si="606"/>
        <v>2017</v>
      </c>
      <c r="X7757" t="str">
        <f t="shared" si="607"/>
        <v>Nov-2017</v>
      </c>
      <c r="Y7757" s="17">
        <f t="shared" si="608"/>
        <v>4</v>
      </c>
      <c r="Z7757" t="str">
        <f t="shared" si="609"/>
        <v>11-20%</v>
      </c>
      <c r="AA7757" s="17">
        <f>IF(COUNTIF($B$2:B7757,B7757)=1,1,0)</f>
        <v>1</v>
      </c>
      <c r="AB7757" s="17">
        <f>IF(COUNTIF($F$2:F7757,F7757)=1,1,0)</f>
        <v>0</v>
      </c>
    </row>
    <row r="7758" spans="1:28" x14ac:dyDescent="0.2">
      <c r="A7758" s="17">
        <v>7757</v>
      </c>
      <c r="B7758" t="s">
        <v>9681</v>
      </c>
      <c r="C7758" s="18">
        <v>43056</v>
      </c>
      <c r="D7758" s="18">
        <v>43060</v>
      </c>
      <c r="E7758" t="s">
        <v>77</v>
      </c>
      <c r="F7758" t="s">
        <v>2067</v>
      </c>
      <c r="G7758" t="s">
        <v>2068</v>
      </c>
      <c r="H7758" t="s">
        <v>53</v>
      </c>
      <c r="I7758" t="s">
        <v>54</v>
      </c>
      <c r="J7758" t="s">
        <v>494</v>
      </c>
      <c r="K7758" t="s">
        <v>115</v>
      </c>
      <c r="L7758">
        <v>28205</v>
      </c>
      <c r="M7758" t="s">
        <v>57</v>
      </c>
      <c r="N7758" t="s">
        <v>2457</v>
      </c>
      <c r="O7758" t="s">
        <v>98</v>
      </c>
      <c r="P7758" t="s">
        <v>188</v>
      </c>
      <c r="Q7758" t="s">
        <v>2458</v>
      </c>
      <c r="R7758" s="19">
        <v>431.16</v>
      </c>
      <c r="S7758" s="17">
        <v>5</v>
      </c>
      <c r="T7758" s="20">
        <v>0.2</v>
      </c>
      <c r="U7758" s="19">
        <v>107.79</v>
      </c>
      <c r="V7758" s="20">
        <f t="shared" si="605"/>
        <v>0.25</v>
      </c>
      <c r="W7758" s="17">
        <f t="shared" si="606"/>
        <v>2017</v>
      </c>
      <c r="X7758" t="str">
        <f t="shared" si="607"/>
        <v>Nov-2017</v>
      </c>
      <c r="Y7758" s="17">
        <f t="shared" si="608"/>
        <v>4</v>
      </c>
      <c r="Z7758" t="str">
        <f t="shared" si="609"/>
        <v>11-20%</v>
      </c>
      <c r="AA7758" s="17">
        <f>IF(COUNTIF($B$2:B7758,B7758)=1,1,0)</f>
        <v>0</v>
      </c>
      <c r="AB7758" s="17">
        <f>IF(COUNTIF($F$2:F7758,F7758)=1,1,0)</f>
        <v>0</v>
      </c>
    </row>
    <row r="7759" spans="1:28" x14ac:dyDescent="0.2">
      <c r="A7759" s="17">
        <v>7758</v>
      </c>
      <c r="B7759" t="s">
        <v>9684</v>
      </c>
      <c r="C7759" s="18">
        <v>43052</v>
      </c>
      <c r="D7759" s="18">
        <v>43055</v>
      </c>
      <c r="E7759" t="s">
        <v>50</v>
      </c>
      <c r="F7759" t="s">
        <v>3463</v>
      </c>
      <c r="G7759" t="s">
        <v>3464</v>
      </c>
      <c r="H7759" t="s">
        <v>68</v>
      </c>
      <c r="I7759" t="s">
        <v>54</v>
      </c>
      <c r="J7759" t="s">
        <v>3488</v>
      </c>
      <c r="K7759" t="s">
        <v>294</v>
      </c>
      <c r="L7759">
        <v>14215</v>
      </c>
      <c r="M7759" t="s">
        <v>175</v>
      </c>
      <c r="N7759" t="s">
        <v>275</v>
      </c>
      <c r="O7759" t="s">
        <v>98</v>
      </c>
      <c r="P7759" t="s">
        <v>99</v>
      </c>
      <c r="Q7759" t="s">
        <v>276</v>
      </c>
      <c r="R7759" s="19">
        <v>43.6</v>
      </c>
      <c r="S7759" s="17">
        <v>4</v>
      </c>
      <c r="T7759" s="20">
        <v>0</v>
      </c>
      <c r="U7759" s="19">
        <v>12.208</v>
      </c>
      <c r="V7759" s="20">
        <f t="shared" si="605"/>
        <v>0.27999999999999997</v>
      </c>
      <c r="W7759" s="17">
        <f t="shared" si="606"/>
        <v>2017</v>
      </c>
      <c r="X7759" t="str">
        <f t="shared" si="607"/>
        <v>Nov-2017</v>
      </c>
      <c r="Y7759" s="17">
        <f t="shared" si="608"/>
        <v>3</v>
      </c>
      <c r="Z7759" t="str">
        <f t="shared" si="609"/>
        <v>0% (No Discount)</v>
      </c>
      <c r="AA7759" s="17">
        <f>IF(COUNTIF($B$2:B7759,B7759)=1,1,0)</f>
        <v>1</v>
      </c>
      <c r="AB7759" s="17">
        <f>IF(COUNTIF($F$2:F7759,F7759)=1,1,0)</f>
        <v>0</v>
      </c>
    </row>
    <row r="7760" spans="1:28" x14ac:dyDescent="0.2">
      <c r="A7760" s="17">
        <v>7759</v>
      </c>
      <c r="B7760" t="s">
        <v>9684</v>
      </c>
      <c r="C7760" s="18">
        <v>43052</v>
      </c>
      <c r="D7760" s="18">
        <v>43055</v>
      </c>
      <c r="E7760" t="s">
        <v>50</v>
      </c>
      <c r="F7760" t="s">
        <v>3463</v>
      </c>
      <c r="G7760" t="s">
        <v>3464</v>
      </c>
      <c r="H7760" t="s">
        <v>68</v>
      </c>
      <c r="I7760" t="s">
        <v>54</v>
      </c>
      <c r="J7760" t="s">
        <v>3488</v>
      </c>
      <c r="K7760" t="s">
        <v>294</v>
      </c>
      <c r="L7760">
        <v>14215</v>
      </c>
      <c r="M7760" t="s">
        <v>175</v>
      </c>
      <c r="N7760" t="s">
        <v>7858</v>
      </c>
      <c r="O7760" t="s">
        <v>59</v>
      </c>
      <c r="P7760" t="s">
        <v>92</v>
      </c>
      <c r="Q7760" t="s">
        <v>7859</v>
      </c>
      <c r="R7760" s="19">
        <v>154.94999999999999</v>
      </c>
      <c r="S7760" s="17">
        <v>3</v>
      </c>
      <c r="T7760" s="20">
        <v>0</v>
      </c>
      <c r="U7760" s="19">
        <v>30.99</v>
      </c>
      <c r="V7760" s="20">
        <f t="shared" si="605"/>
        <v>0.2</v>
      </c>
      <c r="W7760" s="17">
        <f t="shared" si="606"/>
        <v>2017</v>
      </c>
      <c r="X7760" t="str">
        <f t="shared" si="607"/>
        <v>Nov-2017</v>
      </c>
      <c r="Y7760" s="17">
        <f t="shared" si="608"/>
        <v>3</v>
      </c>
      <c r="Z7760" t="str">
        <f t="shared" si="609"/>
        <v>0% (No Discount)</v>
      </c>
      <c r="AA7760" s="17">
        <f>IF(COUNTIF($B$2:B7760,B7760)=1,1,0)</f>
        <v>0</v>
      </c>
      <c r="AB7760" s="17">
        <f>IF(COUNTIF($F$2:F7760,F7760)=1,1,0)</f>
        <v>0</v>
      </c>
    </row>
    <row r="7761" spans="1:28" x14ac:dyDescent="0.2">
      <c r="A7761" s="17">
        <v>7760</v>
      </c>
      <c r="B7761" t="s">
        <v>9685</v>
      </c>
      <c r="C7761" s="18">
        <v>42667</v>
      </c>
      <c r="D7761" s="18">
        <v>42671</v>
      </c>
      <c r="E7761" t="s">
        <v>77</v>
      </c>
      <c r="F7761" t="s">
        <v>6378</v>
      </c>
      <c r="G7761" t="s">
        <v>6379</v>
      </c>
      <c r="H7761" t="s">
        <v>68</v>
      </c>
      <c r="I7761" t="s">
        <v>54</v>
      </c>
      <c r="J7761" t="s">
        <v>211</v>
      </c>
      <c r="K7761" t="s">
        <v>131</v>
      </c>
      <c r="L7761">
        <v>77041</v>
      </c>
      <c r="M7761" t="s">
        <v>132</v>
      </c>
      <c r="N7761" t="s">
        <v>3668</v>
      </c>
      <c r="O7761" t="s">
        <v>73</v>
      </c>
      <c r="P7761" t="s">
        <v>117</v>
      </c>
      <c r="Q7761" t="s">
        <v>3669</v>
      </c>
      <c r="R7761" s="19">
        <v>15.552</v>
      </c>
      <c r="S7761" s="17">
        <v>3</v>
      </c>
      <c r="T7761" s="20">
        <v>0.2</v>
      </c>
      <c r="U7761" s="19">
        <v>5.4432</v>
      </c>
      <c r="V7761" s="20">
        <f t="shared" si="605"/>
        <v>0.35000000000000003</v>
      </c>
      <c r="W7761" s="17">
        <f t="shared" si="606"/>
        <v>2016</v>
      </c>
      <c r="X7761" t="str">
        <f t="shared" si="607"/>
        <v>Oct-2016</v>
      </c>
      <c r="Y7761" s="17">
        <f t="shared" si="608"/>
        <v>4</v>
      </c>
      <c r="Z7761" t="str">
        <f t="shared" si="609"/>
        <v>11-20%</v>
      </c>
      <c r="AA7761" s="17">
        <f>IF(COUNTIF($B$2:B7761,B7761)=1,1,0)</f>
        <v>1</v>
      </c>
      <c r="AB7761" s="17">
        <f>IF(COUNTIF($F$2:F7761,F7761)=1,1,0)</f>
        <v>0</v>
      </c>
    </row>
    <row r="7762" spans="1:28" x14ac:dyDescent="0.2">
      <c r="A7762" s="17">
        <v>7761</v>
      </c>
      <c r="B7762" t="s">
        <v>9686</v>
      </c>
      <c r="C7762" s="18">
        <v>41979</v>
      </c>
      <c r="D7762" s="18">
        <v>41984</v>
      </c>
      <c r="E7762" t="s">
        <v>77</v>
      </c>
      <c r="F7762" t="s">
        <v>8403</v>
      </c>
      <c r="G7762" t="s">
        <v>8404</v>
      </c>
      <c r="H7762" t="s">
        <v>53</v>
      </c>
      <c r="I7762" t="s">
        <v>54</v>
      </c>
      <c r="J7762" t="s">
        <v>361</v>
      </c>
      <c r="K7762" t="s">
        <v>362</v>
      </c>
      <c r="L7762">
        <v>38109</v>
      </c>
      <c r="M7762" t="s">
        <v>57</v>
      </c>
      <c r="N7762" t="s">
        <v>3769</v>
      </c>
      <c r="O7762" t="s">
        <v>73</v>
      </c>
      <c r="P7762" t="s">
        <v>117</v>
      </c>
      <c r="Q7762" t="s">
        <v>3770</v>
      </c>
      <c r="R7762" s="19">
        <v>42.207999999999998</v>
      </c>
      <c r="S7762" s="17">
        <v>2</v>
      </c>
      <c r="T7762" s="20">
        <v>0.2</v>
      </c>
      <c r="U7762" s="19">
        <v>13.717599999999999</v>
      </c>
      <c r="V7762" s="20">
        <f t="shared" si="605"/>
        <v>0.32500000000000001</v>
      </c>
      <c r="W7762" s="17">
        <f t="shared" si="606"/>
        <v>2014</v>
      </c>
      <c r="X7762" t="str">
        <f t="shared" si="607"/>
        <v>Dec-2014</v>
      </c>
      <c r="Y7762" s="17">
        <f t="shared" si="608"/>
        <v>5</v>
      </c>
      <c r="Z7762" t="str">
        <f t="shared" si="609"/>
        <v>11-20%</v>
      </c>
      <c r="AA7762" s="17">
        <f>IF(COUNTIF($B$2:B7762,B7762)=1,1,0)</f>
        <v>1</v>
      </c>
      <c r="AB7762" s="17">
        <f>IF(COUNTIF($F$2:F7762,F7762)=1,1,0)</f>
        <v>0</v>
      </c>
    </row>
    <row r="7763" spans="1:28" x14ac:dyDescent="0.2">
      <c r="A7763" s="17">
        <v>7762</v>
      </c>
      <c r="B7763" t="s">
        <v>9687</v>
      </c>
      <c r="C7763" s="18">
        <v>43072</v>
      </c>
      <c r="D7763" s="18">
        <v>43075</v>
      </c>
      <c r="E7763" t="s">
        <v>215</v>
      </c>
      <c r="F7763" t="s">
        <v>1269</v>
      </c>
      <c r="G7763" t="s">
        <v>1270</v>
      </c>
      <c r="H7763" t="s">
        <v>53</v>
      </c>
      <c r="I7763" t="s">
        <v>54</v>
      </c>
      <c r="J7763" t="s">
        <v>4382</v>
      </c>
      <c r="K7763" t="s">
        <v>131</v>
      </c>
      <c r="L7763">
        <v>75023</v>
      </c>
      <c r="M7763" t="s">
        <v>132</v>
      </c>
      <c r="N7763" t="s">
        <v>4641</v>
      </c>
      <c r="O7763" t="s">
        <v>73</v>
      </c>
      <c r="P7763" t="s">
        <v>117</v>
      </c>
      <c r="Q7763" t="s">
        <v>4642</v>
      </c>
      <c r="R7763" s="19">
        <v>10.368</v>
      </c>
      <c r="S7763" s="17">
        <v>2</v>
      </c>
      <c r="T7763" s="20">
        <v>0.2</v>
      </c>
      <c r="U7763" s="19">
        <v>3.6288</v>
      </c>
      <c r="V7763" s="20">
        <f t="shared" si="605"/>
        <v>0.35</v>
      </c>
      <c r="W7763" s="17">
        <f t="shared" si="606"/>
        <v>2017</v>
      </c>
      <c r="X7763" t="str">
        <f t="shared" si="607"/>
        <v>Dec-2017</v>
      </c>
      <c r="Y7763" s="17">
        <f t="shared" si="608"/>
        <v>3</v>
      </c>
      <c r="Z7763" t="str">
        <f t="shared" si="609"/>
        <v>11-20%</v>
      </c>
      <c r="AA7763" s="17">
        <f>IF(COUNTIF($B$2:B7763,B7763)=1,1,0)</f>
        <v>1</v>
      </c>
      <c r="AB7763" s="17">
        <f>IF(COUNTIF($F$2:F7763,F7763)=1,1,0)</f>
        <v>0</v>
      </c>
    </row>
    <row r="7764" spans="1:28" x14ac:dyDescent="0.2">
      <c r="A7764" s="17">
        <v>7763</v>
      </c>
      <c r="B7764" t="s">
        <v>9688</v>
      </c>
      <c r="C7764" s="18">
        <v>43004</v>
      </c>
      <c r="D7764" s="18">
        <v>43006</v>
      </c>
      <c r="E7764" t="s">
        <v>215</v>
      </c>
      <c r="F7764" t="s">
        <v>3003</v>
      </c>
      <c r="G7764" t="s">
        <v>3004</v>
      </c>
      <c r="H7764" t="s">
        <v>129</v>
      </c>
      <c r="I7764" t="s">
        <v>54</v>
      </c>
      <c r="J7764" t="s">
        <v>2008</v>
      </c>
      <c r="K7764" t="s">
        <v>447</v>
      </c>
      <c r="L7764">
        <v>97301</v>
      </c>
      <c r="M7764" t="s">
        <v>71</v>
      </c>
      <c r="N7764" t="s">
        <v>4259</v>
      </c>
      <c r="O7764" t="s">
        <v>73</v>
      </c>
      <c r="P7764" t="s">
        <v>95</v>
      </c>
      <c r="Q7764" t="s">
        <v>4260</v>
      </c>
      <c r="R7764" s="19">
        <v>2.2240000000000002</v>
      </c>
      <c r="S7764" s="17">
        <v>1</v>
      </c>
      <c r="T7764" s="20">
        <v>0.2</v>
      </c>
      <c r="U7764" s="19">
        <v>0.55600000000000005</v>
      </c>
      <c r="V7764" s="20">
        <f t="shared" si="605"/>
        <v>0.25</v>
      </c>
      <c r="W7764" s="17">
        <f t="shared" si="606"/>
        <v>2017</v>
      </c>
      <c r="X7764" t="str">
        <f t="shared" si="607"/>
        <v>Sep-2017</v>
      </c>
      <c r="Y7764" s="17">
        <f t="shared" si="608"/>
        <v>2</v>
      </c>
      <c r="Z7764" t="str">
        <f t="shared" si="609"/>
        <v>11-20%</v>
      </c>
      <c r="AA7764" s="17">
        <f>IF(COUNTIF($B$2:B7764,B7764)=1,1,0)</f>
        <v>1</v>
      </c>
      <c r="AB7764" s="17">
        <f>IF(COUNTIF($F$2:F7764,F7764)=1,1,0)</f>
        <v>0</v>
      </c>
    </row>
    <row r="7765" spans="1:28" x14ac:dyDescent="0.2">
      <c r="A7765" s="17">
        <v>7764</v>
      </c>
      <c r="B7765" t="s">
        <v>9689</v>
      </c>
      <c r="C7765" s="18">
        <v>42038</v>
      </c>
      <c r="D7765" s="18">
        <v>42042</v>
      </c>
      <c r="E7765" t="s">
        <v>77</v>
      </c>
      <c r="F7765" t="s">
        <v>3196</v>
      </c>
      <c r="G7765" t="s">
        <v>3197</v>
      </c>
      <c r="H7765" t="s">
        <v>53</v>
      </c>
      <c r="I7765" t="s">
        <v>54</v>
      </c>
      <c r="J7765" t="s">
        <v>524</v>
      </c>
      <c r="K7765" t="s">
        <v>1302</v>
      </c>
      <c r="L7765">
        <v>31907</v>
      </c>
      <c r="M7765" t="s">
        <v>57</v>
      </c>
      <c r="N7765" t="s">
        <v>6138</v>
      </c>
      <c r="O7765" t="s">
        <v>73</v>
      </c>
      <c r="P7765" t="s">
        <v>200</v>
      </c>
      <c r="Q7765" t="s">
        <v>698</v>
      </c>
      <c r="R7765" s="19">
        <v>74.52</v>
      </c>
      <c r="S7765" s="17">
        <v>9</v>
      </c>
      <c r="T7765" s="20">
        <v>0</v>
      </c>
      <c r="U7765" s="19">
        <v>35.0244</v>
      </c>
      <c r="V7765" s="20">
        <f t="shared" si="605"/>
        <v>0.47000000000000003</v>
      </c>
      <c r="W7765" s="17">
        <f t="shared" si="606"/>
        <v>2015</v>
      </c>
      <c r="X7765" t="str">
        <f t="shared" si="607"/>
        <v>Feb-2015</v>
      </c>
      <c r="Y7765" s="17">
        <f t="shared" si="608"/>
        <v>4</v>
      </c>
      <c r="Z7765" t="str">
        <f t="shared" si="609"/>
        <v>0% (No Discount)</v>
      </c>
      <c r="AA7765" s="17">
        <f>IF(COUNTIF($B$2:B7765,B7765)=1,1,0)</f>
        <v>1</v>
      </c>
      <c r="AB7765" s="17">
        <f>IF(COUNTIF($F$2:F7765,F7765)=1,1,0)</f>
        <v>0</v>
      </c>
    </row>
    <row r="7766" spans="1:28" x14ac:dyDescent="0.2">
      <c r="A7766" s="17">
        <v>7765</v>
      </c>
      <c r="B7766" t="s">
        <v>9690</v>
      </c>
      <c r="C7766" s="18">
        <v>42959</v>
      </c>
      <c r="D7766" s="18">
        <v>42959</v>
      </c>
      <c r="E7766" t="s">
        <v>1320</v>
      </c>
      <c r="F7766" t="s">
        <v>1564</v>
      </c>
      <c r="G7766" t="s">
        <v>1565</v>
      </c>
      <c r="H7766" t="s">
        <v>68</v>
      </c>
      <c r="I7766" t="s">
        <v>54</v>
      </c>
      <c r="J7766" t="s">
        <v>409</v>
      </c>
      <c r="K7766" t="s">
        <v>2769</v>
      </c>
      <c r="L7766">
        <v>21044</v>
      </c>
      <c r="M7766" t="s">
        <v>175</v>
      </c>
      <c r="N7766" t="s">
        <v>2019</v>
      </c>
      <c r="O7766" t="s">
        <v>73</v>
      </c>
      <c r="P7766" t="s">
        <v>95</v>
      </c>
      <c r="Q7766" t="s">
        <v>2020</v>
      </c>
      <c r="R7766" s="19">
        <v>17.52</v>
      </c>
      <c r="S7766" s="17">
        <v>3</v>
      </c>
      <c r="T7766" s="20">
        <v>0</v>
      </c>
      <c r="U7766" s="19">
        <v>5.2560000000000002</v>
      </c>
      <c r="V7766" s="20">
        <f t="shared" si="605"/>
        <v>0.30000000000000004</v>
      </c>
      <c r="W7766" s="17">
        <f t="shared" si="606"/>
        <v>2017</v>
      </c>
      <c r="X7766" t="str">
        <f t="shared" si="607"/>
        <v>Aug-2017</v>
      </c>
      <c r="Y7766" s="17">
        <f t="shared" si="608"/>
        <v>0</v>
      </c>
      <c r="Z7766" t="str">
        <f t="shared" si="609"/>
        <v>0% (No Discount)</v>
      </c>
      <c r="AA7766" s="17">
        <f>IF(COUNTIF($B$2:B7766,B7766)=1,1,0)</f>
        <v>1</v>
      </c>
      <c r="AB7766" s="17">
        <f>IF(COUNTIF($F$2:F7766,F7766)=1,1,0)</f>
        <v>0</v>
      </c>
    </row>
    <row r="7767" spans="1:28" x14ac:dyDescent="0.2">
      <c r="A7767" s="17">
        <v>7766</v>
      </c>
      <c r="B7767" t="s">
        <v>9690</v>
      </c>
      <c r="C7767" s="18">
        <v>42959</v>
      </c>
      <c r="D7767" s="18">
        <v>42959</v>
      </c>
      <c r="E7767" t="s">
        <v>1320</v>
      </c>
      <c r="F7767" t="s">
        <v>1564</v>
      </c>
      <c r="G7767" t="s">
        <v>1565</v>
      </c>
      <c r="H7767" t="s">
        <v>68</v>
      </c>
      <c r="I7767" t="s">
        <v>54</v>
      </c>
      <c r="J7767" t="s">
        <v>409</v>
      </c>
      <c r="K7767" t="s">
        <v>2769</v>
      </c>
      <c r="L7767">
        <v>21044</v>
      </c>
      <c r="M7767" t="s">
        <v>175</v>
      </c>
      <c r="N7767" t="s">
        <v>1620</v>
      </c>
      <c r="O7767" t="s">
        <v>59</v>
      </c>
      <c r="P7767" t="s">
        <v>63</v>
      </c>
      <c r="Q7767" t="s">
        <v>1621</v>
      </c>
      <c r="R7767" s="19">
        <v>1779.9</v>
      </c>
      <c r="S7767" s="17">
        <v>5</v>
      </c>
      <c r="T7767" s="20">
        <v>0</v>
      </c>
      <c r="U7767" s="19">
        <v>373.779</v>
      </c>
      <c r="V7767" s="20">
        <f t="shared" si="605"/>
        <v>0.21</v>
      </c>
      <c r="W7767" s="17">
        <f t="shared" si="606"/>
        <v>2017</v>
      </c>
      <c r="X7767" t="str">
        <f t="shared" si="607"/>
        <v>Aug-2017</v>
      </c>
      <c r="Y7767" s="17">
        <f t="shared" si="608"/>
        <v>0</v>
      </c>
      <c r="Z7767" t="str">
        <f t="shared" si="609"/>
        <v>0% (No Discount)</v>
      </c>
      <c r="AA7767" s="17">
        <f>IF(COUNTIF($B$2:B7767,B7767)=1,1,0)</f>
        <v>0</v>
      </c>
      <c r="AB7767" s="17">
        <f>IF(COUNTIF($F$2:F7767,F7767)=1,1,0)</f>
        <v>0</v>
      </c>
    </row>
    <row r="7768" spans="1:28" x14ac:dyDescent="0.2">
      <c r="A7768" s="17">
        <v>7767</v>
      </c>
      <c r="B7768" t="s">
        <v>9690</v>
      </c>
      <c r="C7768" s="18">
        <v>42959</v>
      </c>
      <c r="D7768" s="18">
        <v>42959</v>
      </c>
      <c r="E7768" t="s">
        <v>1320</v>
      </c>
      <c r="F7768" t="s">
        <v>1564</v>
      </c>
      <c r="G7768" t="s">
        <v>1565</v>
      </c>
      <c r="H7768" t="s">
        <v>68</v>
      </c>
      <c r="I7768" t="s">
        <v>54</v>
      </c>
      <c r="J7768" t="s">
        <v>409</v>
      </c>
      <c r="K7768" t="s">
        <v>2769</v>
      </c>
      <c r="L7768">
        <v>21044</v>
      </c>
      <c r="M7768" t="s">
        <v>175</v>
      </c>
      <c r="N7768" t="s">
        <v>1597</v>
      </c>
      <c r="O7768" t="s">
        <v>73</v>
      </c>
      <c r="P7768" t="s">
        <v>95</v>
      </c>
      <c r="Q7768" t="s">
        <v>1598</v>
      </c>
      <c r="R7768" s="19">
        <v>219.9</v>
      </c>
      <c r="S7768" s="17">
        <v>5</v>
      </c>
      <c r="T7768" s="20">
        <v>0</v>
      </c>
      <c r="U7768" s="19">
        <v>59.372999999999998</v>
      </c>
      <c r="V7768" s="20">
        <f t="shared" si="605"/>
        <v>0.26999999999999996</v>
      </c>
      <c r="W7768" s="17">
        <f t="shared" si="606"/>
        <v>2017</v>
      </c>
      <c r="X7768" t="str">
        <f t="shared" si="607"/>
        <v>Aug-2017</v>
      </c>
      <c r="Y7768" s="17">
        <f t="shared" si="608"/>
        <v>0</v>
      </c>
      <c r="Z7768" t="str">
        <f t="shared" si="609"/>
        <v>0% (No Discount)</v>
      </c>
      <c r="AA7768" s="17">
        <f>IF(COUNTIF($B$2:B7768,B7768)=1,1,0)</f>
        <v>0</v>
      </c>
      <c r="AB7768" s="17">
        <f>IF(COUNTIF($F$2:F7768,F7768)=1,1,0)</f>
        <v>0</v>
      </c>
    </row>
    <row r="7769" spans="1:28" x14ac:dyDescent="0.2">
      <c r="A7769" s="17">
        <v>7768</v>
      </c>
      <c r="B7769" t="s">
        <v>9691</v>
      </c>
      <c r="C7769" s="18">
        <v>42240</v>
      </c>
      <c r="D7769" s="18">
        <v>42242</v>
      </c>
      <c r="E7769" t="s">
        <v>215</v>
      </c>
      <c r="F7769" t="s">
        <v>1381</v>
      </c>
      <c r="G7769" t="s">
        <v>1382</v>
      </c>
      <c r="H7769" t="s">
        <v>53</v>
      </c>
      <c r="I7769" t="s">
        <v>54</v>
      </c>
      <c r="J7769" t="s">
        <v>446</v>
      </c>
      <c r="K7769" t="s">
        <v>447</v>
      </c>
      <c r="L7769">
        <v>97206</v>
      </c>
      <c r="M7769" t="s">
        <v>71</v>
      </c>
      <c r="N7769" t="s">
        <v>393</v>
      </c>
      <c r="O7769" t="s">
        <v>73</v>
      </c>
      <c r="P7769" t="s">
        <v>95</v>
      </c>
      <c r="Q7769" t="s">
        <v>394</v>
      </c>
      <c r="R7769" s="19">
        <v>7.1520000000000001</v>
      </c>
      <c r="S7769" s="17">
        <v>3</v>
      </c>
      <c r="T7769" s="20">
        <v>0.2</v>
      </c>
      <c r="U7769" s="19">
        <v>0.71519999999999995</v>
      </c>
      <c r="V7769" s="20">
        <f t="shared" si="605"/>
        <v>9.9999999999999992E-2</v>
      </c>
      <c r="W7769" s="17">
        <f t="shared" si="606"/>
        <v>2015</v>
      </c>
      <c r="X7769" t="str">
        <f t="shared" si="607"/>
        <v>Aug-2015</v>
      </c>
      <c r="Y7769" s="17">
        <f t="shared" si="608"/>
        <v>2</v>
      </c>
      <c r="Z7769" t="str">
        <f t="shared" si="609"/>
        <v>11-20%</v>
      </c>
      <c r="AA7769" s="17">
        <f>IF(COUNTIF($B$2:B7769,B7769)=1,1,0)</f>
        <v>1</v>
      </c>
      <c r="AB7769" s="17">
        <f>IF(COUNTIF($F$2:F7769,F7769)=1,1,0)</f>
        <v>0</v>
      </c>
    </row>
    <row r="7770" spans="1:28" x14ac:dyDescent="0.2">
      <c r="A7770" s="17">
        <v>7769</v>
      </c>
      <c r="B7770" t="s">
        <v>9692</v>
      </c>
      <c r="C7770" s="18">
        <v>43051</v>
      </c>
      <c r="D7770" s="18">
        <v>43056</v>
      </c>
      <c r="E7770" t="s">
        <v>77</v>
      </c>
      <c r="F7770" t="s">
        <v>3772</v>
      </c>
      <c r="G7770" t="s">
        <v>3773</v>
      </c>
      <c r="H7770" t="s">
        <v>53</v>
      </c>
      <c r="I7770" t="s">
        <v>54</v>
      </c>
      <c r="J7770" t="s">
        <v>5682</v>
      </c>
      <c r="K7770" t="s">
        <v>81</v>
      </c>
      <c r="L7770">
        <v>32303</v>
      </c>
      <c r="M7770" t="s">
        <v>57</v>
      </c>
      <c r="N7770" t="s">
        <v>2583</v>
      </c>
      <c r="O7770" t="s">
        <v>73</v>
      </c>
      <c r="P7770" t="s">
        <v>117</v>
      </c>
      <c r="Q7770" t="s">
        <v>2584</v>
      </c>
      <c r="R7770" s="19">
        <v>26.72</v>
      </c>
      <c r="S7770" s="17">
        <v>5</v>
      </c>
      <c r="T7770" s="20">
        <v>0.2</v>
      </c>
      <c r="U7770" s="19">
        <v>9.3520000000000003</v>
      </c>
      <c r="V7770" s="20">
        <f t="shared" si="605"/>
        <v>0.35000000000000003</v>
      </c>
      <c r="W7770" s="17">
        <f t="shared" si="606"/>
        <v>2017</v>
      </c>
      <c r="X7770" t="str">
        <f t="shared" si="607"/>
        <v>Nov-2017</v>
      </c>
      <c r="Y7770" s="17">
        <f t="shared" si="608"/>
        <v>5</v>
      </c>
      <c r="Z7770" t="str">
        <f t="shared" si="609"/>
        <v>11-20%</v>
      </c>
      <c r="AA7770" s="17">
        <f>IF(COUNTIF($B$2:B7770,B7770)=1,1,0)</f>
        <v>1</v>
      </c>
      <c r="AB7770" s="17">
        <f>IF(COUNTIF($F$2:F7770,F7770)=1,1,0)</f>
        <v>0</v>
      </c>
    </row>
    <row r="7771" spans="1:28" x14ac:dyDescent="0.2">
      <c r="A7771" s="17">
        <v>7770</v>
      </c>
      <c r="B7771" t="s">
        <v>9693</v>
      </c>
      <c r="C7771" s="18">
        <v>42583</v>
      </c>
      <c r="D7771" s="18">
        <v>42583</v>
      </c>
      <c r="E7771" t="s">
        <v>1320</v>
      </c>
      <c r="F7771" t="s">
        <v>1173</v>
      </c>
      <c r="G7771" t="s">
        <v>1174</v>
      </c>
      <c r="H7771" t="s">
        <v>68</v>
      </c>
      <c r="I7771" t="s">
        <v>54</v>
      </c>
      <c r="J7771" t="s">
        <v>2889</v>
      </c>
      <c r="K7771" t="s">
        <v>70</v>
      </c>
      <c r="L7771">
        <v>92503</v>
      </c>
      <c r="M7771" t="s">
        <v>71</v>
      </c>
      <c r="N7771" t="s">
        <v>4631</v>
      </c>
      <c r="O7771" t="s">
        <v>98</v>
      </c>
      <c r="P7771" t="s">
        <v>99</v>
      </c>
      <c r="Q7771" t="s">
        <v>4632</v>
      </c>
      <c r="R7771" s="19">
        <v>1039.7280000000001</v>
      </c>
      <c r="S7771" s="17">
        <v>2</v>
      </c>
      <c r="T7771" s="20">
        <v>0.2</v>
      </c>
      <c r="U7771" s="19">
        <v>90.976200000000006</v>
      </c>
      <c r="V7771" s="20">
        <f t="shared" si="605"/>
        <v>8.7499999999999994E-2</v>
      </c>
      <c r="W7771" s="17">
        <f t="shared" si="606"/>
        <v>2016</v>
      </c>
      <c r="X7771" t="str">
        <f t="shared" si="607"/>
        <v>Aug-2016</v>
      </c>
      <c r="Y7771" s="17">
        <f t="shared" si="608"/>
        <v>0</v>
      </c>
      <c r="Z7771" t="str">
        <f t="shared" si="609"/>
        <v>11-20%</v>
      </c>
      <c r="AA7771" s="17">
        <f>IF(COUNTIF($B$2:B7771,B7771)=1,1,0)</f>
        <v>1</v>
      </c>
      <c r="AB7771" s="17">
        <f>IF(COUNTIF($F$2:F7771,F7771)=1,1,0)</f>
        <v>0</v>
      </c>
    </row>
    <row r="7772" spans="1:28" x14ac:dyDescent="0.2">
      <c r="A7772" s="17">
        <v>7771</v>
      </c>
      <c r="B7772" t="s">
        <v>9693</v>
      </c>
      <c r="C7772" s="18">
        <v>42583</v>
      </c>
      <c r="D7772" s="18">
        <v>42583</v>
      </c>
      <c r="E7772" t="s">
        <v>1320</v>
      </c>
      <c r="F7772" t="s">
        <v>1173</v>
      </c>
      <c r="G7772" t="s">
        <v>1174</v>
      </c>
      <c r="H7772" t="s">
        <v>68</v>
      </c>
      <c r="I7772" t="s">
        <v>54</v>
      </c>
      <c r="J7772" t="s">
        <v>2889</v>
      </c>
      <c r="K7772" t="s">
        <v>70</v>
      </c>
      <c r="L7772">
        <v>92503</v>
      </c>
      <c r="M7772" t="s">
        <v>71</v>
      </c>
      <c r="N7772" t="s">
        <v>104</v>
      </c>
      <c r="O7772" t="s">
        <v>73</v>
      </c>
      <c r="P7772" t="s">
        <v>105</v>
      </c>
      <c r="Q7772" t="s">
        <v>106</v>
      </c>
      <c r="R7772" s="19">
        <v>45.96</v>
      </c>
      <c r="S7772" s="17">
        <v>2</v>
      </c>
      <c r="T7772" s="20">
        <v>0</v>
      </c>
      <c r="U7772" s="19">
        <v>13.788</v>
      </c>
      <c r="V7772" s="20">
        <f t="shared" si="605"/>
        <v>0.3</v>
      </c>
      <c r="W7772" s="17">
        <f t="shared" si="606"/>
        <v>2016</v>
      </c>
      <c r="X7772" t="str">
        <f t="shared" si="607"/>
        <v>Aug-2016</v>
      </c>
      <c r="Y7772" s="17">
        <f t="shared" si="608"/>
        <v>0</v>
      </c>
      <c r="Z7772" t="str">
        <f t="shared" si="609"/>
        <v>0% (No Discount)</v>
      </c>
      <c r="AA7772" s="17">
        <f>IF(COUNTIF($B$2:B7772,B7772)=1,1,0)</f>
        <v>0</v>
      </c>
      <c r="AB7772" s="17">
        <f>IF(COUNTIF($F$2:F7772,F7772)=1,1,0)</f>
        <v>0</v>
      </c>
    </row>
    <row r="7773" spans="1:28" x14ac:dyDescent="0.2">
      <c r="A7773" s="17">
        <v>7772</v>
      </c>
      <c r="B7773" t="s">
        <v>9694</v>
      </c>
      <c r="C7773" s="18">
        <v>42699</v>
      </c>
      <c r="D7773" s="18">
        <v>42706</v>
      </c>
      <c r="E7773" t="s">
        <v>77</v>
      </c>
      <c r="F7773" t="s">
        <v>4004</v>
      </c>
      <c r="G7773" t="s">
        <v>4005</v>
      </c>
      <c r="H7773" t="s">
        <v>53</v>
      </c>
      <c r="I7773" t="s">
        <v>54</v>
      </c>
      <c r="J7773" t="s">
        <v>2503</v>
      </c>
      <c r="K7773" t="s">
        <v>525</v>
      </c>
      <c r="L7773">
        <v>43130</v>
      </c>
      <c r="M7773" t="s">
        <v>175</v>
      </c>
      <c r="N7773" t="s">
        <v>2725</v>
      </c>
      <c r="O7773" t="s">
        <v>73</v>
      </c>
      <c r="P7773" t="s">
        <v>102</v>
      </c>
      <c r="Q7773" t="s">
        <v>2726</v>
      </c>
      <c r="R7773" s="19">
        <v>456.58800000000002</v>
      </c>
      <c r="S7773" s="17">
        <v>2</v>
      </c>
      <c r="T7773" s="20">
        <v>0.7</v>
      </c>
      <c r="U7773" s="19">
        <v>-304.392</v>
      </c>
      <c r="V7773" s="20">
        <f t="shared" si="605"/>
        <v>-0.66666666666666663</v>
      </c>
      <c r="W7773" s="17">
        <f t="shared" si="606"/>
        <v>2016</v>
      </c>
      <c r="X7773" t="str">
        <f t="shared" si="607"/>
        <v>Nov-2016</v>
      </c>
      <c r="Y7773" s="17">
        <f t="shared" si="608"/>
        <v>7</v>
      </c>
      <c r="Z7773" t="str">
        <f t="shared" si="609"/>
        <v>Over 50%</v>
      </c>
      <c r="AA7773" s="17">
        <f>IF(COUNTIF($B$2:B7773,B7773)=1,1,0)</f>
        <v>1</v>
      </c>
      <c r="AB7773" s="17">
        <f>IF(COUNTIF($F$2:F7773,F7773)=1,1,0)</f>
        <v>0</v>
      </c>
    </row>
    <row r="7774" spans="1:28" x14ac:dyDescent="0.2">
      <c r="A7774" s="17">
        <v>7773</v>
      </c>
      <c r="B7774" t="s">
        <v>9694</v>
      </c>
      <c r="C7774" s="18">
        <v>42699</v>
      </c>
      <c r="D7774" s="18">
        <v>42706</v>
      </c>
      <c r="E7774" t="s">
        <v>77</v>
      </c>
      <c r="F7774" t="s">
        <v>4004</v>
      </c>
      <c r="G7774" t="s">
        <v>4005</v>
      </c>
      <c r="H7774" t="s">
        <v>53</v>
      </c>
      <c r="I7774" t="s">
        <v>54</v>
      </c>
      <c r="J7774" t="s">
        <v>2503</v>
      </c>
      <c r="K7774" t="s">
        <v>525</v>
      </c>
      <c r="L7774">
        <v>43130</v>
      </c>
      <c r="M7774" t="s">
        <v>175</v>
      </c>
      <c r="N7774" t="s">
        <v>6398</v>
      </c>
      <c r="O7774" t="s">
        <v>98</v>
      </c>
      <c r="P7774" t="s">
        <v>711</v>
      </c>
      <c r="Q7774" t="s">
        <v>6399</v>
      </c>
      <c r="R7774" s="19">
        <v>4499.9849999999997</v>
      </c>
      <c r="S7774" s="17">
        <v>5</v>
      </c>
      <c r="T7774" s="20">
        <v>0.7</v>
      </c>
      <c r="U7774" s="19">
        <v>-6599.9780000000001</v>
      </c>
      <c r="V7774" s="20">
        <f t="shared" si="605"/>
        <v>-1.4666666666666668</v>
      </c>
      <c r="W7774" s="17">
        <f t="shared" si="606"/>
        <v>2016</v>
      </c>
      <c r="X7774" t="str">
        <f t="shared" si="607"/>
        <v>Nov-2016</v>
      </c>
      <c r="Y7774" s="17">
        <f t="shared" si="608"/>
        <v>7</v>
      </c>
      <c r="Z7774" t="str">
        <f t="shared" si="609"/>
        <v>Over 50%</v>
      </c>
      <c r="AA7774" s="17">
        <f>IF(COUNTIF($B$2:B7774,B7774)=1,1,0)</f>
        <v>0</v>
      </c>
      <c r="AB7774" s="17">
        <f>IF(COUNTIF($F$2:F7774,F7774)=1,1,0)</f>
        <v>0</v>
      </c>
    </row>
    <row r="7775" spans="1:28" x14ac:dyDescent="0.2">
      <c r="A7775" s="17">
        <v>7774</v>
      </c>
      <c r="B7775" t="s">
        <v>9694</v>
      </c>
      <c r="C7775" s="18">
        <v>42699</v>
      </c>
      <c r="D7775" s="18">
        <v>42706</v>
      </c>
      <c r="E7775" t="s">
        <v>77</v>
      </c>
      <c r="F7775" t="s">
        <v>4004</v>
      </c>
      <c r="G7775" t="s">
        <v>4005</v>
      </c>
      <c r="H7775" t="s">
        <v>53</v>
      </c>
      <c r="I7775" t="s">
        <v>54</v>
      </c>
      <c r="J7775" t="s">
        <v>2503</v>
      </c>
      <c r="K7775" t="s">
        <v>525</v>
      </c>
      <c r="L7775">
        <v>43130</v>
      </c>
      <c r="M7775" t="s">
        <v>175</v>
      </c>
      <c r="N7775" t="s">
        <v>9695</v>
      </c>
      <c r="O7775" t="s">
        <v>98</v>
      </c>
      <c r="P7775" t="s">
        <v>188</v>
      </c>
      <c r="Q7775" t="s">
        <v>9696</v>
      </c>
      <c r="R7775" s="19">
        <v>59.975999999999999</v>
      </c>
      <c r="S7775" s="17">
        <v>3</v>
      </c>
      <c r="T7775" s="20">
        <v>0.2</v>
      </c>
      <c r="U7775" s="19">
        <v>11.995200000000001</v>
      </c>
      <c r="V7775" s="20">
        <f t="shared" si="605"/>
        <v>0.2</v>
      </c>
      <c r="W7775" s="17">
        <f t="shared" si="606"/>
        <v>2016</v>
      </c>
      <c r="X7775" t="str">
        <f t="shared" si="607"/>
        <v>Nov-2016</v>
      </c>
      <c r="Y7775" s="17">
        <f t="shared" si="608"/>
        <v>7</v>
      </c>
      <c r="Z7775" t="str">
        <f t="shared" si="609"/>
        <v>11-20%</v>
      </c>
      <c r="AA7775" s="17">
        <f>IF(COUNTIF($B$2:B7775,B7775)=1,1,0)</f>
        <v>0</v>
      </c>
      <c r="AB7775" s="17">
        <f>IF(COUNTIF($F$2:F7775,F7775)=1,1,0)</f>
        <v>0</v>
      </c>
    </row>
    <row r="7776" spans="1:28" x14ac:dyDescent="0.2">
      <c r="A7776" s="17">
        <v>7775</v>
      </c>
      <c r="B7776" t="s">
        <v>9697</v>
      </c>
      <c r="C7776" s="18">
        <v>42473</v>
      </c>
      <c r="D7776" s="18">
        <v>42475</v>
      </c>
      <c r="E7776" t="s">
        <v>215</v>
      </c>
      <c r="F7776" t="s">
        <v>7141</v>
      </c>
      <c r="G7776" t="s">
        <v>7142</v>
      </c>
      <c r="H7776" t="s">
        <v>53</v>
      </c>
      <c r="I7776" t="s">
        <v>54</v>
      </c>
      <c r="J7776" t="s">
        <v>154</v>
      </c>
      <c r="K7776" t="s">
        <v>70</v>
      </c>
      <c r="L7776">
        <v>94109</v>
      </c>
      <c r="M7776" t="s">
        <v>71</v>
      </c>
      <c r="N7776" t="s">
        <v>199</v>
      </c>
      <c r="O7776" t="s">
        <v>73</v>
      </c>
      <c r="P7776" t="s">
        <v>200</v>
      </c>
      <c r="Q7776" t="s">
        <v>201</v>
      </c>
      <c r="R7776" s="19">
        <v>6.12</v>
      </c>
      <c r="S7776" s="17">
        <v>3</v>
      </c>
      <c r="T7776" s="20">
        <v>0</v>
      </c>
      <c r="U7776" s="19">
        <v>2.8763999999999998</v>
      </c>
      <c r="V7776" s="20">
        <f t="shared" si="605"/>
        <v>0.47</v>
      </c>
      <c r="W7776" s="17">
        <f t="shared" si="606"/>
        <v>2016</v>
      </c>
      <c r="X7776" t="str">
        <f t="shared" si="607"/>
        <v>Apr-2016</v>
      </c>
      <c r="Y7776" s="17">
        <f t="shared" si="608"/>
        <v>2</v>
      </c>
      <c r="Z7776" t="str">
        <f t="shared" si="609"/>
        <v>0% (No Discount)</v>
      </c>
      <c r="AA7776" s="17">
        <f>IF(COUNTIF($B$2:B7776,B7776)=1,1,0)</f>
        <v>1</v>
      </c>
      <c r="AB7776" s="17">
        <f>IF(COUNTIF($F$2:F7776,F7776)=1,1,0)</f>
        <v>0</v>
      </c>
    </row>
    <row r="7777" spans="1:28" x14ac:dyDescent="0.2">
      <c r="A7777" s="17">
        <v>7776</v>
      </c>
      <c r="B7777" t="s">
        <v>9698</v>
      </c>
      <c r="C7777" s="18">
        <v>42000</v>
      </c>
      <c r="D7777" s="18">
        <v>42004</v>
      </c>
      <c r="E7777" t="s">
        <v>77</v>
      </c>
      <c r="F7777" t="s">
        <v>4427</v>
      </c>
      <c r="G7777" t="s">
        <v>4428</v>
      </c>
      <c r="H7777" t="s">
        <v>129</v>
      </c>
      <c r="I7777" t="s">
        <v>54</v>
      </c>
      <c r="J7777" t="s">
        <v>8002</v>
      </c>
      <c r="K7777" t="s">
        <v>70</v>
      </c>
      <c r="L7777">
        <v>92553</v>
      </c>
      <c r="M7777" t="s">
        <v>71</v>
      </c>
      <c r="N7777" t="s">
        <v>7383</v>
      </c>
      <c r="O7777" t="s">
        <v>73</v>
      </c>
      <c r="P7777" t="s">
        <v>105</v>
      </c>
      <c r="Q7777" t="s">
        <v>1460</v>
      </c>
      <c r="R7777" s="19">
        <v>10.98</v>
      </c>
      <c r="S7777" s="17">
        <v>1</v>
      </c>
      <c r="T7777" s="20">
        <v>0</v>
      </c>
      <c r="U7777" s="19">
        <v>2.9645999999999999</v>
      </c>
      <c r="V7777" s="20">
        <f t="shared" si="605"/>
        <v>0.26999999999999996</v>
      </c>
      <c r="W7777" s="17">
        <f t="shared" si="606"/>
        <v>2014</v>
      </c>
      <c r="X7777" t="str">
        <f t="shared" si="607"/>
        <v>Dec-2014</v>
      </c>
      <c r="Y7777" s="17">
        <f t="shared" si="608"/>
        <v>4</v>
      </c>
      <c r="Z7777" t="str">
        <f t="shared" si="609"/>
        <v>0% (No Discount)</v>
      </c>
      <c r="AA7777" s="17">
        <f>IF(COUNTIF($B$2:B7777,B7777)=1,1,0)</f>
        <v>1</v>
      </c>
      <c r="AB7777" s="17">
        <f>IF(COUNTIF($F$2:F7777,F7777)=1,1,0)</f>
        <v>0</v>
      </c>
    </row>
    <row r="7778" spans="1:28" x14ac:dyDescent="0.2">
      <c r="A7778" s="17">
        <v>7777</v>
      </c>
      <c r="B7778" t="s">
        <v>9698</v>
      </c>
      <c r="C7778" s="18">
        <v>42000</v>
      </c>
      <c r="D7778" s="18">
        <v>42004</v>
      </c>
      <c r="E7778" t="s">
        <v>77</v>
      </c>
      <c r="F7778" t="s">
        <v>4427</v>
      </c>
      <c r="G7778" t="s">
        <v>4428</v>
      </c>
      <c r="H7778" t="s">
        <v>129</v>
      </c>
      <c r="I7778" t="s">
        <v>54</v>
      </c>
      <c r="J7778" t="s">
        <v>8002</v>
      </c>
      <c r="K7778" t="s">
        <v>70</v>
      </c>
      <c r="L7778">
        <v>92553</v>
      </c>
      <c r="M7778" t="s">
        <v>71</v>
      </c>
      <c r="N7778" t="s">
        <v>7931</v>
      </c>
      <c r="O7778" t="s">
        <v>73</v>
      </c>
      <c r="P7778" t="s">
        <v>296</v>
      </c>
      <c r="Q7778" t="s">
        <v>590</v>
      </c>
      <c r="R7778" s="19">
        <v>7.86</v>
      </c>
      <c r="S7778" s="17">
        <v>3</v>
      </c>
      <c r="T7778" s="20">
        <v>0</v>
      </c>
      <c r="U7778" s="19">
        <v>3.6156000000000001</v>
      </c>
      <c r="V7778" s="20">
        <f t="shared" si="605"/>
        <v>0.46</v>
      </c>
      <c r="W7778" s="17">
        <f t="shared" si="606"/>
        <v>2014</v>
      </c>
      <c r="X7778" t="str">
        <f t="shared" si="607"/>
        <v>Dec-2014</v>
      </c>
      <c r="Y7778" s="17">
        <f t="shared" si="608"/>
        <v>4</v>
      </c>
      <c r="Z7778" t="str">
        <f t="shared" si="609"/>
        <v>0% (No Discount)</v>
      </c>
      <c r="AA7778" s="17">
        <f>IF(COUNTIF($B$2:B7778,B7778)=1,1,0)</f>
        <v>0</v>
      </c>
      <c r="AB7778" s="17">
        <f>IF(COUNTIF($F$2:F7778,F7778)=1,1,0)</f>
        <v>0</v>
      </c>
    </row>
    <row r="7779" spans="1:28" x14ac:dyDescent="0.2">
      <c r="A7779" s="17">
        <v>7778</v>
      </c>
      <c r="B7779" t="s">
        <v>9698</v>
      </c>
      <c r="C7779" s="18">
        <v>42000</v>
      </c>
      <c r="D7779" s="18">
        <v>42004</v>
      </c>
      <c r="E7779" t="s">
        <v>77</v>
      </c>
      <c r="F7779" t="s">
        <v>4427</v>
      </c>
      <c r="G7779" t="s">
        <v>4428</v>
      </c>
      <c r="H7779" t="s">
        <v>129</v>
      </c>
      <c r="I7779" t="s">
        <v>54</v>
      </c>
      <c r="J7779" t="s">
        <v>8002</v>
      </c>
      <c r="K7779" t="s">
        <v>70</v>
      </c>
      <c r="L7779">
        <v>92553</v>
      </c>
      <c r="M7779" t="s">
        <v>71</v>
      </c>
      <c r="N7779" t="s">
        <v>1797</v>
      </c>
      <c r="O7779" t="s">
        <v>73</v>
      </c>
      <c r="P7779" t="s">
        <v>86</v>
      </c>
      <c r="Q7779" t="s">
        <v>1798</v>
      </c>
      <c r="R7779" s="19">
        <v>51.45</v>
      </c>
      <c r="S7779" s="17">
        <v>3</v>
      </c>
      <c r="T7779" s="20">
        <v>0</v>
      </c>
      <c r="U7779" s="19">
        <v>13.891500000000001</v>
      </c>
      <c r="V7779" s="20">
        <f t="shared" si="605"/>
        <v>0.27</v>
      </c>
      <c r="W7779" s="17">
        <f t="shared" si="606"/>
        <v>2014</v>
      </c>
      <c r="X7779" t="str">
        <f t="shared" si="607"/>
        <v>Dec-2014</v>
      </c>
      <c r="Y7779" s="17">
        <f t="shared" si="608"/>
        <v>4</v>
      </c>
      <c r="Z7779" t="str">
        <f t="shared" si="609"/>
        <v>0% (No Discount)</v>
      </c>
      <c r="AA7779" s="17">
        <f>IF(COUNTIF($B$2:B7779,B7779)=1,1,0)</f>
        <v>0</v>
      </c>
      <c r="AB7779" s="17">
        <f>IF(COUNTIF($F$2:F7779,F7779)=1,1,0)</f>
        <v>0</v>
      </c>
    </row>
    <row r="7780" spans="1:28" x14ac:dyDescent="0.2">
      <c r="A7780" s="17">
        <v>7779</v>
      </c>
      <c r="B7780" t="s">
        <v>9698</v>
      </c>
      <c r="C7780" s="18">
        <v>42000</v>
      </c>
      <c r="D7780" s="18">
        <v>42004</v>
      </c>
      <c r="E7780" t="s">
        <v>77</v>
      </c>
      <c r="F7780" t="s">
        <v>4427</v>
      </c>
      <c r="G7780" t="s">
        <v>4428</v>
      </c>
      <c r="H7780" t="s">
        <v>129</v>
      </c>
      <c r="I7780" t="s">
        <v>54</v>
      </c>
      <c r="J7780" t="s">
        <v>8002</v>
      </c>
      <c r="K7780" t="s">
        <v>70</v>
      </c>
      <c r="L7780">
        <v>92553</v>
      </c>
      <c r="M7780" t="s">
        <v>71</v>
      </c>
      <c r="N7780" t="s">
        <v>4363</v>
      </c>
      <c r="O7780" t="s">
        <v>73</v>
      </c>
      <c r="P7780" t="s">
        <v>102</v>
      </c>
      <c r="Q7780" t="s">
        <v>4364</v>
      </c>
      <c r="R7780" s="19">
        <v>37.055999999999997</v>
      </c>
      <c r="S7780" s="17">
        <v>3</v>
      </c>
      <c r="T7780" s="20">
        <v>0.2</v>
      </c>
      <c r="U7780" s="19">
        <v>13.896000000000001</v>
      </c>
      <c r="V7780" s="20">
        <f t="shared" si="605"/>
        <v>0.37500000000000006</v>
      </c>
      <c r="W7780" s="17">
        <f t="shared" si="606"/>
        <v>2014</v>
      </c>
      <c r="X7780" t="str">
        <f t="shared" si="607"/>
        <v>Dec-2014</v>
      </c>
      <c r="Y7780" s="17">
        <f t="shared" si="608"/>
        <v>4</v>
      </c>
      <c r="Z7780" t="str">
        <f t="shared" si="609"/>
        <v>11-20%</v>
      </c>
      <c r="AA7780" s="17">
        <f>IF(COUNTIF($B$2:B7780,B7780)=1,1,0)</f>
        <v>0</v>
      </c>
      <c r="AB7780" s="17">
        <f>IF(COUNTIF($F$2:F7780,F7780)=1,1,0)</f>
        <v>0</v>
      </c>
    </row>
    <row r="7781" spans="1:28" x14ac:dyDescent="0.2">
      <c r="A7781" s="17">
        <v>7780</v>
      </c>
      <c r="B7781" t="s">
        <v>9699</v>
      </c>
      <c r="C7781" s="18">
        <v>42478</v>
      </c>
      <c r="D7781" s="18">
        <v>42482</v>
      </c>
      <c r="E7781" t="s">
        <v>77</v>
      </c>
      <c r="F7781" t="s">
        <v>1457</v>
      </c>
      <c r="G7781" t="s">
        <v>1458</v>
      </c>
      <c r="H7781" t="s">
        <v>53</v>
      </c>
      <c r="I7781" t="s">
        <v>54</v>
      </c>
      <c r="J7781" t="s">
        <v>4910</v>
      </c>
      <c r="K7781" t="s">
        <v>346</v>
      </c>
      <c r="L7781">
        <v>23320</v>
      </c>
      <c r="M7781" t="s">
        <v>57</v>
      </c>
      <c r="N7781" t="s">
        <v>1869</v>
      </c>
      <c r="O7781" t="s">
        <v>73</v>
      </c>
      <c r="P7781" t="s">
        <v>105</v>
      </c>
      <c r="Q7781" t="s">
        <v>1870</v>
      </c>
      <c r="R7781" s="19">
        <v>203.92</v>
      </c>
      <c r="S7781" s="17">
        <v>4</v>
      </c>
      <c r="T7781" s="20">
        <v>0</v>
      </c>
      <c r="U7781" s="19">
        <v>55.058399999999999</v>
      </c>
      <c r="V7781" s="20">
        <f t="shared" si="605"/>
        <v>0.27</v>
      </c>
      <c r="W7781" s="17">
        <f t="shared" si="606"/>
        <v>2016</v>
      </c>
      <c r="X7781" t="str">
        <f t="shared" si="607"/>
        <v>Apr-2016</v>
      </c>
      <c r="Y7781" s="17">
        <f t="shared" si="608"/>
        <v>4</v>
      </c>
      <c r="Z7781" t="str">
        <f t="shared" si="609"/>
        <v>0% (No Discount)</v>
      </c>
      <c r="AA7781" s="17">
        <f>IF(COUNTIF($B$2:B7781,B7781)=1,1,0)</f>
        <v>1</v>
      </c>
      <c r="AB7781" s="17">
        <f>IF(COUNTIF($F$2:F7781,F7781)=1,1,0)</f>
        <v>0</v>
      </c>
    </row>
    <row r="7782" spans="1:28" x14ac:dyDescent="0.2">
      <c r="A7782" s="17">
        <v>7781</v>
      </c>
      <c r="B7782" t="s">
        <v>9699</v>
      </c>
      <c r="C7782" s="18">
        <v>42478</v>
      </c>
      <c r="D7782" s="18">
        <v>42482</v>
      </c>
      <c r="E7782" t="s">
        <v>77</v>
      </c>
      <c r="F7782" t="s">
        <v>1457</v>
      </c>
      <c r="G7782" t="s">
        <v>1458</v>
      </c>
      <c r="H7782" t="s">
        <v>53</v>
      </c>
      <c r="I7782" t="s">
        <v>54</v>
      </c>
      <c r="J7782" t="s">
        <v>4910</v>
      </c>
      <c r="K7782" t="s">
        <v>346</v>
      </c>
      <c r="L7782">
        <v>23320</v>
      </c>
      <c r="M7782" t="s">
        <v>57</v>
      </c>
      <c r="N7782" t="s">
        <v>4763</v>
      </c>
      <c r="O7782" t="s">
        <v>98</v>
      </c>
      <c r="P7782" t="s">
        <v>99</v>
      </c>
      <c r="Q7782" t="s">
        <v>4764</v>
      </c>
      <c r="R7782" s="19">
        <v>29.56</v>
      </c>
      <c r="S7782" s="17">
        <v>4</v>
      </c>
      <c r="T7782" s="20">
        <v>0</v>
      </c>
      <c r="U7782" s="19">
        <v>7.9812000000000003</v>
      </c>
      <c r="V7782" s="20">
        <f t="shared" si="605"/>
        <v>0.27</v>
      </c>
      <c r="W7782" s="17">
        <f t="shared" si="606"/>
        <v>2016</v>
      </c>
      <c r="X7782" t="str">
        <f t="shared" si="607"/>
        <v>Apr-2016</v>
      </c>
      <c r="Y7782" s="17">
        <f t="shared" si="608"/>
        <v>4</v>
      </c>
      <c r="Z7782" t="str">
        <f t="shared" si="609"/>
        <v>0% (No Discount)</v>
      </c>
      <c r="AA7782" s="17">
        <f>IF(COUNTIF($B$2:B7782,B7782)=1,1,0)</f>
        <v>0</v>
      </c>
      <c r="AB7782" s="17">
        <f>IF(COUNTIF($F$2:F7782,F7782)=1,1,0)</f>
        <v>0</v>
      </c>
    </row>
    <row r="7783" spans="1:28" x14ac:dyDescent="0.2">
      <c r="A7783" s="17">
        <v>7782</v>
      </c>
      <c r="B7783" t="s">
        <v>9700</v>
      </c>
      <c r="C7783" s="18">
        <v>42071</v>
      </c>
      <c r="D7783" s="18">
        <v>42075</v>
      </c>
      <c r="E7783" t="s">
        <v>77</v>
      </c>
      <c r="F7783" t="s">
        <v>3196</v>
      </c>
      <c r="G7783" t="s">
        <v>3197</v>
      </c>
      <c r="H7783" t="s">
        <v>53</v>
      </c>
      <c r="I7783" t="s">
        <v>54</v>
      </c>
      <c r="J7783" t="s">
        <v>330</v>
      </c>
      <c r="K7783" t="s">
        <v>238</v>
      </c>
      <c r="L7783">
        <v>60623</v>
      </c>
      <c r="M7783" t="s">
        <v>132</v>
      </c>
      <c r="N7783" t="s">
        <v>1132</v>
      </c>
      <c r="O7783" t="s">
        <v>73</v>
      </c>
      <c r="P7783" t="s">
        <v>102</v>
      </c>
      <c r="Q7783" t="s">
        <v>1133</v>
      </c>
      <c r="R7783" s="19">
        <v>8.5679999999999996</v>
      </c>
      <c r="S7783" s="17">
        <v>3</v>
      </c>
      <c r="T7783" s="20">
        <v>0.8</v>
      </c>
      <c r="U7783" s="19">
        <v>-14.5656</v>
      </c>
      <c r="V7783" s="20">
        <f t="shared" si="605"/>
        <v>-1.7</v>
      </c>
      <c r="W7783" s="17">
        <f t="shared" si="606"/>
        <v>2015</v>
      </c>
      <c r="X7783" t="str">
        <f t="shared" si="607"/>
        <v>Mar-2015</v>
      </c>
      <c r="Y7783" s="17">
        <f t="shared" si="608"/>
        <v>4</v>
      </c>
      <c r="Z7783" t="str">
        <f t="shared" si="609"/>
        <v>Over 50%</v>
      </c>
      <c r="AA7783" s="17">
        <f>IF(COUNTIF($B$2:B7783,B7783)=1,1,0)</f>
        <v>1</v>
      </c>
      <c r="AB7783" s="17">
        <f>IF(COUNTIF($F$2:F7783,F7783)=1,1,0)</f>
        <v>0</v>
      </c>
    </row>
    <row r="7784" spans="1:28" x14ac:dyDescent="0.2">
      <c r="A7784" s="17">
        <v>7783</v>
      </c>
      <c r="B7784" t="s">
        <v>9701</v>
      </c>
      <c r="C7784" s="18">
        <v>42678</v>
      </c>
      <c r="D7784" s="18">
        <v>42680</v>
      </c>
      <c r="E7784" t="s">
        <v>50</v>
      </c>
      <c r="F7784" t="s">
        <v>461</v>
      </c>
      <c r="G7784" t="s">
        <v>462</v>
      </c>
      <c r="H7784" t="s">
        <v>68</v>
      </c>
      <c r="I7784" t="s">
        <v>54</v>
      </c>
      <c r="J7784" t="s">
        <v>494</v>
      </c>
      <c r="K7784" t="s">
        <v>115</v>
      </c>
      <c r="L7784">
        <v>28205</v>
      </c>
      <c r="M7784" t="s">
        <v>57</v>
      </c>
      <c r="N7784" t="s">
        <v>424</v>
      </c>
      <c r="O7784" t="s">
        <v>73</v>
      </c>
      <c r="P7784" t="s">
        <v>86</v>
      </c>
      <c r="Q7784" t="s">
        <v>425</v>
      </c>
      <c r="R7784" s="19">
        <v>45.247999999999998</v>
      </c>
      <c r="S7784" s="17">
        <v>2</v>
      </c>
      <c r="T7784" s="20">
        <v>0.2</v>
      </c>
      <c r="U7784" s="19">
        <v>3.9592000000000001</v>
      </c>
      <c r="V7784" s="20">
        <f t="shared" si="605"/>
        <v>8.7500000000000008E-2</v>
      </c>
      <c r="W7784" s="17">
        <f t="shared" si="606"/>
        <v>2016</v>
      </c>
      <c r="X7784" t="str">
        <f t="shared" si="607"/>
        <v>Nov-2016</v>
      </c>
      <c r="Y7784" s="17">
        <f t="shared" si="608"/>
        <v>2</v>
      </c>
      <c r="Z7784" t="str">
        <f t="shared" si="609"/>
        <v>11-20%</v>
      </c>
      <c r="AA7784" s="17">
        <f>IF(COUNTIF($B$2:B7784,B7784)=1,1,0)</f>
        <v>1</v>
      </c>
      <c r="AB7784" s="17">
        <f>IF(COUNTIF($F$2:F7784,F7784)=1,1,0)</f>
        <v>0</v>
      </c>
    </row>
    <row r="7785" spans="1:28" x14ac:dyDescent="0.2">
      <c r="A7785" s="17">
        <v>7784</v>
      </c>
      <c r="B7785" t="s">
        <v>9701</v>
      </c>
      <c r="C7785" s="18">
        <v>42678</v>
      </c>
      <c r="D7785" s="18">
        <v>42680</v>
      </c>
      <c r="E7785" t="s">
        <v>50</v>
      </c>
      <c r="F7785" t="s">
        <v>461</v>
      </c>
      <c r="G7785" t="s">
        <v>462</v>
      </c>
      <c r="H7785" t="s">
        <v>68</v>
      </c>
      <c r="I7785" t="s">
        <v>54</v>
      </c>
      <c r="J7785" t="s">
        <v>494</v>
      </c>
      <c r="K7785" t="s">
        <v>115</v>
      </c>
      <c r="L7785">
        <v>28205</v>
      </c>
      <c r="M7785" t="s">
        <v>57</v>
      </c>
      <c r="N7785" t="s">
        <v>1135</v>
      </c>
      <c r="O7785" t="s">
        <v>59</v>
      </c>
      <c r="P7785" t="s">
        <v>83</v>
      </c>
      <c r="Q7785" t="s">
        <v>1136</v>
      </c>
      <c r="R7785" s="19">
        <v>876.3</v>
      </c>
      <c r="S7785" s="17">
        <v>10</v>
      </c>
      <c r="T7785" s="20">
        <v>0.4</v>
      </c>
      <c r="U7785" s="19">
        <v>-292.10000000000002</v>
      </c>
      <c r="V7785" s="20">
        <f t="shared" si="605"/>
        <v>-0.33333333333333337</v>
      </c>
      <c r="W7785" s="17">
        <f t="shared" si="606"/>
        <v>2016</v>
      </c>
      <c r="X7785" t="str">
        <f t="shared" si="607"/>
        <v>Nov-2016</v>
      </c>
      <c r="Y7785" s="17">
        <f t="shared" si="608"/>
        <v>2</v>
      </c>
      <c r="Z7785" t="str">
        <f t="shared" si="609"/>
        <v>31-40%</v>
      </c>
      <c r="AA7785" s="17">
        <f>IF(COUNTIF($B$2:B7785,B7785)=1,1,0)</f>
        <v>0</v>
      </c>
      <c r="AB7785" s="17">
        <f>IF(COUNTIF($F$2:F7785,F7785)=1,1,0)</f>
        <v>0</v>
      </c>
    </row>
    <row r="7786" spans="1:28" x14ac:dyDescent="0.2">
      <c r="A7786" s="17">
        <v>7785</v>
      </c>
      <c r="B7786" t="s">
        <v>9701</v>
      </c>
      <c r="C7786" s="18">
        <v>42678</v>
      </c>
      <c r="D7786" s="18">
        <v>42680</v>
      </c>
      <c r="E7786" t="s">
        <v>50</v>
      </c>
      <c r="F7786" t="s">
        <v>461</v>
      </c>
      <c r="G7786" t="s">
        <v>462</v>
      </c>
      <c r="H7786" t="s">
        <v>68</v>
      </c>
      <c r="I7786" t="s">
        <v>54</v>
      </c>
      <c r="J7786" t="s">
        <v>494</v>
      </c>
      <c r="K7786" t="s">
        <v>115</v>
      </c>
      <c r="L7786">
        <v>28205</v>
      </c>
      <c r="M7786" t="s">
        <v>57</v>
      </c>
      <c r="N7786" t="s">
        <v>1637</v>
      </c>
      <c r="O7786" t="s">
        <v>73</v>
      </c>
      <c r="P7786" t="s">
        <v>606</v>
      </c>
      <c r="Q7786" t="s">
        <v>1638</v>
      </c>
      <c r="R7786" s="19">
        <v>185.376</v>
      </c>
      <c r="S7786" s="17">
        <v>2</v>
      </c>
      <c r="T7786" s="20">
        <v>0.2</v>
      </c>
      <c r="U7786" s="19">
        <v>-34.758000000000003</v>
      </c>
      <c r="V7786" s="20">
        <f t="shared" si="605"/>
        <v>-0.1875</v>
      </c>
      <c r="W7786" s="17">
        <f t="shared" si="606"/>
        <v>2016</v>
      </c>
      <c r="X7786" t="str">
        <f t="shared" si="607"/>
        <v>Nov-2016</v>
      </c>
      <c r="Y7786" s="17">
        <f t="shared" si="608"/>
        <v>2</v>
      </c>
      <c r="Z7786" t="str">
        <f t="shared" si="609"/>
        <v>11-20%</v>
      </c>
      <c r="AA7786" s="17">
        <f>IF(COUNTIF($B$2:B7786,B7786)=1,1,0)</f>
        <v>0</v>
      </c>
      <c r="AB7786" s="17">
        <f>IF(COUNTIF($F$2:F7786,F7786)=1,1,0)</f>
        <v>0</v>
      </c>
    </row>
    <row r="7787" spans="1:28" x14ac:dyDescent="0.2">
      <c r="A7787" s="17">
        <v>7786</v>
      </c>
      <c r="B7787" t="s">
        <v>9702</v>
      </c>
      <c r="C7787" s="18">
        <v>41972</v>
      </c>
      <c r="D7787" s="18">
        <v>41979</v>
      </c>
      <c r="E7787" t="s">
        <v>77</v>
      </c>
      <c r="F7787" t="s">
        <v>1491</v>
      </c>
      <c r="G7787" t="s">
        <v>1492</v>
      </c>
      <c r="H7787" t="s">
        <v>53</v>
      </c>
      <c r="I7787" t="s">
        <v>54</v>
      </c>
      <c r="J7787" t="s">
        <v>293</v>
      </c>
      <c r="K7787" t="s">
        <v>294</v>
      </c>
      <c r="L7787">
        <v>10009</v>
      </c>
      <c r="M7787" t="s">
        <v>175</v>
      </c>
      <c r="N7787" t="s">
        <v>284</v>
      </c>
      <c r="O7787" t="s">
        <v>73</v>
      </c>
      <c r="P7787" t="s">
        <v>74</v>
      </c>
      <c r="Q7787" t="s">
        <v>285</v>
      </c>
      <c r="R7787" s="19">
        <v>25.06</v>
      </c>
      <c r="S7787" s="17">
        <v>2</v>
      </c>
      <c r="T7787" s="20">
        <v>0</v>
      </c>
      <c r="U7787" s="19">
        <v>11.7782</v>
      </c>
      <c r="V7787" s="20">
        <f t="shared" si="605"/>
        <v>0.47000000000000003</v>
      </c>
      <c r="W7787" s="17">
        <f t="shared" si="606"/>
        <v>2014</v>
      </c>
      <c r="X7787" t="str">
        <f t="shared" si="607"/>
        <v>Nov-2014</v>
      </c>
      <c r="Y7787" s="17">
        <f t="shared" si="608"/>
        <v>7</v>
      </c>
      <c r="Z7787" t="str">
        <f t="shared" si="609"/>
        <v>0% (No Discount)</v>
      </c>
      <c r="AA7787" s="17">
        <f>IF(COUNTIF($B$2:B7787,B7787)=1,1,0)</f>
        <v>1</v>
      </c>
      <c r="AB7787" s="17">
        <f>IF(COUNTIF($F$2:F7787,F7787)=1,1,0)</f>
        <v>0</v>
      </c>
    </row>
    <row r="7788" spans="1:28" x14ac:dyDescent="0.2">
      <c r="A7788" s="17">
        <v>7787</v>
      </c>
      <c r="B7788" t="s">
        <v>9703</v>
      </c>
      <c r="C7788" s="18">
        <v>42507</v>
      </c>
      <c r="D7788" s="18">
        <v>42510</v>
      </c>
      <c r="E7788" t="s">
        <v>215</v>
      </c>
      <c r="F7788" t="s">
        <v>4912</v>
      </c>
      <c r="G7788" t="s">
        <v>4913</v>
      </c>
      <c r="H7788" t="s">
        <v>53</v>
      </c>
      <c r="I7788" t="s">
        <v>54</v>
      </c>
      <c r="J7788" t="s">
        <v>330</v>
      </c>
      <c r="K7788" t="s">
        <v>238</v>
      </c>
      <c r="L7788">
        <v>60653</v>
      </c>
      <c r="M7788" t="s">
        <v>132</v>
      </c>
      <c r="N7788" t="s">
        <v>8907</v>
      </c>
      <c r="O7788" t="s">
        <v>73</v>
      </c>
      <c r="P7788" t="s">
        <v>102</v>
      </c>
      <c r="Q7788" t="s">
        <v>8908</v>
      </c>
      <c r="R7788" s="19">
        <v>2.89</v>
      </c>
      <c r="S7788" s="17">
        <v>1</v>
      </c>
      <c r="T7788" s="20">
        <v>0.8</v>
      </c>
      <c r="U7788" s="19">
        <v>-4.7685000000000004</v>
      </c>
      <c r="V7788" s="20">
        <f t="shared" si="605"/>
        <v>-1.6500000000000001</v>
      </c>
      <c r="W7788" s="17">
        <f t="shared" si="606"/>
        <v>2016</v>
      </c>
      <c r="X7788" t="str">
        <f t="shared" si="607"/>
        <v>May-2016</v>
      </c>
      <c r="Y7788" s="17">
        <f t="shared" si="608"/>
        <v>3</v>
      </c>
      <c r="Z7788" t="str">
        <f t="shared" si="609"/>
        <v>Over 50%</v>
      </c>
      <c r="AA7788" s="17">
        <f>IF(COUNTIF($B$2:B7788,B7788)=1,1,0)</f>
        <v>1</v>
      </c>
      <c r="AB7788" s="17">
        <f>IF(COUNTIF($F$2:F7788,F7788)=1,1,0)</f>
        <v>0</v>
      </c>
    </row>
    <row r="7789" spans="1:28" x14ac:dyDescent="0.2">
      <c r="A7789" s="17">
        <v>7788</v>
      </c>
      <c r="B7789" t="s">
        <v>9703</v>
      </c>
      <c r="C7789" s="18">
        <v>42507</v>
      </c>
      <c r="D7789" s="18">
        <v>42510</v>
      </c>
      <c r="E7789" t="s">
        <v>215</v>
      </c>
      <c r="F7789" t="s">
        <v>4912</v>
      </c>
      <c r="G7789" t="s">
        <v>4913</v>
      </c>
      <c r="H7789" t="s">
        <v>53</v>
      </c>
      <c r="I7789" t="s">
        <v>54</v>
      </c>
      <c r="J7789" t="s">
        <v>330</v>
      </c>
      <c r="K7789" t="s">
        <v>238</v>
      </c>
      <c r="L7789">
        <v>60653</v>
      </c>
      <c r="M7789" t="s">
        <v>132</v>
      </c>
      <c r="N7789" t="s">
        <v>5441</v>
      </c>
      <c r="O7789" t="s">
        <v>73</v>
      </c>
      <c r="P7789" t="s">
        <v>296</v>
      </c>
      <c r="Q7789" t="s">
        <v>5442</v>
      </c>
      <c r="R7789" s="19">
        <v>7.8959999999999999</v>
      </c>
      <c r="S7789" s="17">
        <v>3</v>
      </c>
      <c r="T7789" s="20">
        <v>0.2</v>
      </c>
      <c r="U7789" s="19">
        <v>2.4674999999999998</v>
      </c>
      <c r="V7789" s="20">
        <f t="shared" si="605"/>
        <v>0.3125</v>
      </c>
      <c r="W7789" s="17">
        <f t="shared" si="606"/>
        <v>2016</v>
      </c>
      <c r="X7789" t="str">
        <f t="shared" si="607"/>
        <v>May-2016</v>
      </c>
      <c r="Y7789" s="17">
        <f t="shared" si="608"/>
        <v>3</v>
      </c>
      <c r="Z7789" t="str">
        <f t="shared" si="609"/>
        <v>11-20%</v>
      </c>
      <c r="AA7789" s="17">
        <f>IF(COUNTIF($B$2:B7789,B7789)=1,1,0)</f>
        <v>0</v>
      </c>
      <c r="AB7789" s="17">
        <f>IF(COUNTIF($F$2:F7789,F7789)=1,1,0)</f>
        <v>0</v>
      </c>
    </row>
    <row r="7790" spans="1:28" x14ac:dyDescent="0.2">
      <c r="A7790" s="17">
        <v>7789</v>
      </c>
      <c r="B7790" t="s">
        <v>9703</v>
      </c>
      <c r="C7790" s="18">
        <v>42507</v>
      </c>
      <c r="D7790" s="18">
        <v>42510</v>
      </c>
      <c r="E7790" t="s">
        <v>215</v>
      </c>
      <c r="F7790" t="s">
        <v>4912</v>
      </c>
      <c r="G7790" t="s">
        <v>4913</v>
      </c>
      <c r="H7790" t="s">
        <v>53</v>
      </c>
      <c r="I7790" t="s">
        <v>54</v>
      </c>
      <c r="J7790" t="s">
        <v>330</v>
      </c>
      <c r="K7790" t="s">
        <v>238</v>
      </c>
      <c r="L7790">
        <v>60653</v>
      </c>
      <c r="M7790" t="s">
        <v>132</v>
      </c>
      <c r="N7790" t="s">
        <v>4664</v>
      </c>
      <c r="O7790" t="s">
        <v>59</v>
      </c>
      <c r="P7790" t="s">
        <v>92</v>
      </c>
      <c r="Q7790" t="s">
        <v>4665</v>
      </c>
      <c r="R7790" s="19">
        <v>22.608000000000001</v>
      </c>
      <c r="S7790" s="17">
        <v>3</v>
      </c>
      <c r="T7790" s="20">
        <v>0.6</v>
      </c>
      <c r="U7790" s="19">
        <v>-10.1736</v>
      </c>
      <c r="V7790" s="20">
        <f t="shared" si="605"/>
        <v>-0.45</v>
      </c>
      <c r="W7790" s="17">
        <f t="shared" si="606"/>
        <v>2016</v>
      </c>
      <c r="X7790" t="str">
        <f t="shared" si="607"/>
        <v>May-2016</v>
      </c>
      <c r="Y7790" s="17">
        <f t="shared" si="608"/>
        <v>3</v>
      </c>
      <c r="Z7790" t="str">
        <f t="shared" si="609"/>
        <v>Over 50%</v>
      </c>
      <c r="AA7790" s="17">
        <f>IF(COUNTIF($B$2:B7790,B7790)=1,1,0)</f>
        <v>0</v>
      </c>
      <c r="AB7790" s="17">
        <f>IF(COUNTIF($F$2:F7790,F7790)=1,1,0)</f>
        <v>0</v>
      </c>
    </row>
    <row r="7791" spans="1:28" x14ac:dyDescent="0.2">
      <c r="A7791" s="17">
        <v>7790</v>
      </c>
      <c r="B7791" t="s">
        <v>9703</v>
      </c>
      <c r="C7791" s="18">
        <v>42507</v>
      </c>
      <c r="D7791" s="18">
        <v>42510</v>
      </c>
      <c r="E7791" t="s">
        <v>215</v>
      </c>
      <c r="F7791" t="s">
        <v>4912</v>
      </c>
      <c r="G7791" t="s">
        <v>4913</v>
      </c>
      <c r="H7791" t="s">
        <v>53</v>
      </c>
      <c r="I7791" t="s">
        <v>54</v>
      </c>
      <c r="J7791" t="s">
        <v>330</v>
      </c>
      <c r="K7791" t="s">
        <v>238</v>
      </c>
      <c r="L7791">
        <v>60653</v>
      </c>
      <c r="M7791" t="s">
        <v>132</v>
      </c>
      <c r="N7791" t="s">
        <v>6109</v>
      </c>
      <c r="O7791" t="s">
        <v>73</v>
      </c>
      <c r="P7791" t="s">
        <v>117</v>
      </c>
      <c r="Q7791" t="s">
        <v>6110</v>
      </c>
      <c r="R7791" s="19">
        <v>30.527999999999999</v>
      </c>
      <c r="S7791" s="17">
        <v>8</v>
      </c>
      <c r="T7791" s="20">
        <v>0.2</v>
      </c>
      <c r="U7791" s="19">
        <v>9.5399999999999991</v>
      </c>
      <c r="V7791" s="20">
        <f t="shared" si="605"/>
        <v>0.3125</v>
      </c>
      <c r="W7791" s="17">
        <f t="shared" si="606"/>
        <v>2016</v>
      </c>
      <c r="X7791" t="str">
        <f t="shared" si="607"/>
        <v>May-2016</v>
      </c>
      <c r="Y7791" s="17">
        <f t="shared" si="608"/>
        <v>3</v>
      </c>
      <c r="Z7791" t="str">
        <f t="shared" si="609"/>
        <v>11-20%</v>
      </c>
      <c r="AA7791" s="17">
        <f>IF(COUNTIF($B$2:B7791,B7791)=1,1,0)</f>
        <v>0</v>
      </c>
      <c r="AB7791" s="17">
        <f>IF(COUNTIF($F$2:F7791,F7791)=1,1,0)</f>
        <v>0</v>
      </c>
    </row>
    <row r="7792" spans="1:28" x14ac:dyDescent="0.2">
      <c r="A7792" s="17">
        <v>7791</v>
      </c>
      <c r="B7792" t="s">
        <v>9704</v>
      </c>
      <c r="C7792" s="18">
        <v>42997</v>
      </c>
      <c r="D7792" s="18">
        <v>42997</v>
      </c>
      <c r="E7792" t="s">
        <v>1320</v>
      </c>
      <c r="F7792" t="s">
        <v>3704</v>
      </c>
      <c r="G7792" t="s">
        <v>3705</v>
      </c>
      <c r="H7792" t="s">
        <v>129</v>
      </c>
      <c r="I7792" t="s">
        <v>54</v>
      </c>
      <c r="J7792" t="s">
        <v>173</v>
      </c>
      <c r="K7792" t="s">
        <v>174</v>
      </c>
      <c r="L7792">
        <v>19120</v>
      </c>
      <c r="M7792" t="s">
        <v>175</v>
      </c>
      <c r="N7792" t="s">
        <v>2512</v>
      </c>
      <c r="O7792" t="s">
        <v>73</v>
      </c>
      <c r="P7792" t="s">
        <v>102</v>
      </c>
      <c r="Q7792" t="s">
        <v>2513</v>
      </c>
      <c r="R7792" s="19">
        <v>4.8419999999999996</v>
      </c>
      <c r="S7792" s="17">
        <v>3</v>
      </c>
      <c r="T7792" s="20">
        <v>0.7</v>
      </c>
      <c r="U7792" s="19">
        <v>-3.3894000000000002</v>
      </c>
      <c r="V7792" s="20">
        <f t="shared" si="605"/>
        <v>-0.70000000000000007</v>
      </c>
      <c r="W7792" s="17">
        <f t="shared" si="606"/>
        <v>2017</v>
      </c>
      <c r="X7792" t="str">
        <f t="shared" si="607"/>
        <v>Sep-2017</v>
      </c>
      <c r="Y7792" s="17">
        <f t="shared" si="608"/>
        <v>0</v>
      </c>
      <c r="Z7792" t="str">
        <f t="shared" si="609"/>
        <v>Over 50%</v>
      </c>
      <c r="AA7792" s="17">
        <f>IF(COUNTIF($B$2:B7792,B7792)=1,1,0)</f>
        <v>1</v>
      </c>
      <c r="AB7792" s="17">
        <f>IF(COUNTIF($F$2:F7792,F7792)=1,1,0)</f>
        <v>0</v>
      </c>
    </row>
    <row r="7793" spans="1:28" x14ac:dyDescent="0.2">
      <c r="A7793" s="17">
        <v>7792</v>
      </c>
      <c r="B7793" t="s">
        <v>9705</v>
      </c>
      <c r="C7793" s="18">
        <v>42723</v>
      </c>
      <c r="D7793" s="18">
        <v>42728</v>
      </c>
      <c r="E7793" t="s">
        <v>77</v>
      </c>
      <c r="F7793" t="s">
        <v>8589</v>
      </c>
      <c r="G7793" t="s">
        <v>8590</v>
      </c>
      <c r="H7793" t="s">
        <v>68</v>
      </c>
      <c r="I7793" t="s">
        <v>54</v>
      </c>
      <c r="J7793" t="s">
        <v>330</v>
      </c>
      <c r="K7793" t="s">
        <v>238</v>
      </c>
      <c r="L7793">
        <v>60623</v>
      </c>
      <c r="M7793" t="s">
        <v>132</v>
      </c>
      <c r="N7793" t="s">
        <v>2970</v>
      </c>
      <c r="O7793" t="s">
        <v>73</v>
      </c>
      <c r="P7793" t="s">
        <v>102</v>
      </c>
      <c r="Q7793" t="s">
        <v>2971</v>
      </c>
      <c r="R7793" s="19">
        <v>1.8</v>
      </c>
      <c r="S7793" s="17">
        <v>5</v>
      </c>
      <c r="T7793" s="20">
        <v>0.8</v>
      </c>
      <c r="U7793" s="19">
        <v>-2.88</v>
      </c>
      <c r="V7793" s="20">
        <f t="shared" si="605"/>
        <v>-1.5999999999999999</v>
      </c>
      <c r="W7793" s="17">
        <f t="shared" si="606"/>
        <v>2016</v>
      </c>
      <c r="X7793" t="str">
        <f t="shared" si="607"/>
        <v>Dec-2016</v>
      </c>
      <c r="Y7793" s="17">
        <f t="shared" si="608"/>
        <v>5</v>
      </c>
      <c r="Z7793" t="str">
        <f t="shared" si="609"/>
        <v>Over 50%</v>
      </c>
      <c r="AA7793" s="17">
        <f>IF(COUNTIF($B$2:B7793,B7793)=1,1,0)</f>
        <v>1</v>
      </c>
      <c r="AB7793" s="17">
        <f>IF(COUNTIF($F$2:F7793,F7793)=1,1,0)</f>
        <v>0</v>
      </c>
    </row>
    <row r="7794" spans="1:28" x14ac:dyDescent="0.2">
      <c r="A7794" s="17">
        <v>7793</v>
      </c>
      <c r="B7794" t="s">
        <v>9706</v>
      </c>
      <c r="C7794" s="18">
        <v>43020</v>
      </c>
      <c r="D7794" s="18">
        <v>43023</v>
      </c>
      <c r="E7794" t="s">
        <v>215</v>
      </c>
      <c r="F7794" t="s">
        <v>1187</v>
      </c>
      <c r="G7794" t="s">
        <v>1188</v>
      </c>
      <c r="H7794" t="s">
        <v>68</v>
      </c>
      <c r="I7794" t="s">
        <v>54</v>
      </c>
      <c r="J7794" t="s">
        <v>844</v>
      </c>
      <c r="K7794" t="s">
        <v>131</v>
      </c>
      <c r="L7794">
        <v>75217</v>
      </c>
      <c r="M7794" t="s">
        <v>132</v>
      </c>
      <c r="N7794" t="s">
        <v>2392</v>
      </c>
      <c r="O7794" t="s">
        <v>98</v>
      </c>
      <c r="P7794" t="s">
        <v>188</v>
      </c>
      <c r="Q7794" t="s">
        <v>2393</v>
      </c>
      <c r="R7794" s="19">
        <v>39.984000000000002</v>
      </c>
      <c r="S7794" s="17">
        <v>2</v>
      </c>
      <c r="T7794" s="20">
        <v>0.2</v>
      </c>
      <c r="U7794" s="19">
        <v>-1.4994000000000001</v>
      </c>
      <c r="V7794" s="20">
        <f t="shared" si="605"/>
        <v>-3.7499999999999999E-2</v>
      </c>
      <c r="W7794" s="17">
        <f t="shared" si="606"/>
        <v>2017</v>
      </c>
      <c r="X7794" t="str">
        <f t="shared" si="607"/>
        <v>Oct-2017</v>
      </c>
      <c r="Y7794" s="17">
        <f t="shared" si="608"/>
        <v>3</v>
      </c>
      <c r="Z7794" t="str">
        <f t="shared" si="609"/>
        <v>11-20%</v>
      </c>
      <c r="AA7794" s="17">
        <f>IF(COUNTIF($B$2:B7794,B7794)=1,1,0)</f>
        <v>1</v>
      </c>
      <c r="AB7794" s="17">
        <f>IF(COUNTIF($F$2:F7794,F7794)=1,1,0)</f>
        <v>0</v>
      </c>
    </row>
    <row r="7795" spans="1:28" x14ac:dyDescent="0.2">
      <c r="A7795" s="17">
        <v>7794</v>
      </c>
      <c r="B7795" t="s">
        <v>9707</v>
      </c>
      <c r="C7795" s="18">
        <v>42350</v>
      </c>
      <c r="D7795" s="18">
        <v>42353</v>
      </c>
      <c r="E7795" t="s">
        <v>50</v>
      </c>
      <c r="F7795" t="s">
        <v>609</v>
      </c>
      <c r="G7795" t="s">
        <v>610</v>
      </c>
      <c r="H7795" t="s">
        <v>68</v>
      </c>
      <c r="I7795" t="s">
        <v>54</v>
      </c>
      <c r="J7795" t="s">
        <v>1422</v>
      </c>
      <c r="K7795" t="s">
        <v>1423</v>
      </c>
      <c r="L7795">
        <v>89115</v>
      </c>
      <c r="M7795" t="s">
        <v>71</v>
      </c>
      <c r="N7795" t="s">
        <v>1334</v>
      </c>
      <c r="O7795" t="s">
        <v>73</v>
      </c>
      <c r="P7795" t="s">
        <v>117</v>
      </c>
      <c r="Q7795" t="s">
        <v>1335</v>
      </c>
      <c r="R7795" s="19">
        <v>32.4</v>
      </c>
      <c r="S7795" s="17">
        <v>5</v>
      </c>
      <c r="T7795" s="20">
        <v>0</v>
      </c>
      <c r="U7795" s="19">
        <v>15.875999999999999</v>
      </c>
      <c r="V7795" s="20">
        <f t="shared" si="605"/>
        <v>0.49</v>
      </c>
      <c r="W7795" s="17">
        <f t="shared" si="606"/>
        <v>2015</v>
      </c>
      <c r="X7795" t="str">
        <f t="shared" si="607"/>
        <v>Dec-2015</v>
      </c>
      <c r="Y7795" s="17">
        <f t="shared" si="608"/>
        <v>3</v>
      </c>
      <c r="Z7795" t="str">
        <f t="shared" si="609"/>
        <v>0% (No Discount)</v>
      </c>
      <c r="AA7795" s="17">
        <f>IF(COUNTIF($B$2:B7795,B7795)=1,1,0)</f>
        <v>1</v>
      </c>
      <c r="AB7795" s="17">
        <f>IF(COUNTIF($F$2:F7795,F7795)=1,1,0)</f>
        <v>0</v>
      </c>
    </row>
    <row r="7796" spans="1:28" x14ac:dyDescent="0.2">
      <c r="A7796" s="17">
        <v>7795</v>
      </c>
      <c r="B7796" t="s">
        <v>9707</v>
      </c>
      <c r="C7796" s="18">
        <v>42350</v>
      </c>
      <c r="D7796" s="18">
        <v>42353</v>
      </c>
      <c r="E7796" t="s">
        <v>50</v>
      </c>
      <c r="F7796" t="s">
        <v>609</v>
      </c>
      <c r="G7796" t="s">
        <v>610</v>
      </c>
      <c r="H7796" t="s">
        <v>68</v>
      </c>
      <c r="I7796" t="s">
        <v>54</v>
      </c>
      <c r="J7796" t="s">
        <v>1422</v>
      </c>
      <c r="K7796" t="s">
        <v>1423</v>
      </c>
      <c r="L7796">
        <v>89115</v>
      </c>
      <c r="M7796" t="s">
        <v>71</v>
      </c>
      <c r="N7796" t="s">
        <v>587</v>
      </c>
      <c r="O7796" t="s">
        <v>73</v>
      </c>
      <c r="P7796" t="s">
        <v>117</v>
      </c>
      <c r="Q7796" t="s">
        <v>588</v>
      </c>
      <c r="R7796" s="19">
        <v>97.88</v>
      </c>
      <c r="S7796" s="17">
        <v>2</v>
      </c>
      <c r="T7796" s="20">
        <v>0</v>
      </c>
      <c r="U7796" s="19">
        <v>48.94</v>
      </c>
      <c r="V7796" s="20">
        <f t="shared" si="605"/>
        <v>0.5</v>
      </c>
      <c r="W7796" s="17">
        <f t="shared" si="606"/>
        <v>2015</v>
      </c>
      <c r="X7796" t="str">
        <f t="shared" si="607"/>
        <v>Dec-2015</v>
      </c>
      <c r="Y7796" s="17">
        <f t="shared" si="608"/>
        <v>3</v>
      </c>
      <c r="Z7796" t="str">
        <f t="shared" si="609"/>
        <v>0% (No Discount)</v>
      </c>
      <c r="AA7796" s="17">
        <f>IF(COUNTIF($B$2:B7796,B7796)=1,1,0)</f>
        <v>0</v>
      </c>
      <c r="AB7796" s="17">
        <f>IF(COUNTIF($F$2:F7796,F7796)=1,1,0)</f>
        <v>0</v>
      </c>
    </row>
    <row r="7797" spans="1:28" x14ac:dyDescent="0.2">
      <c r="A7797" s="17">
        <v>7796</v>
      </c>
      <c r="B7797" t="s">
        <v>9708</v>
      </c>
      <c r="C7797" s="18">
        <v>42197</v>
      </c>
      <c r="D7797" s="18">
        <v>42203</v>
      </c>
      <c r="E7797" t="s">
        <v>77</v>
      </c>
      <c r="F7797" t="s">
        <v>2112</v>
      </c>
      <c r="G7797" t="s">
        <v>2113</v>
      </c>
      <c r="H7797" t="s">
        <v>53</v>
      </c>
      <c r="I7797" t="s">
        <v>54</v>
      </c>
      <c r="J7797" t="s">
        <v>1646</v>
      </c>
      <c r="K7797" t="s">
        <v>131</v>
      </c>
      <c r="L7797">
        <v>79109</v>
      </c>
      <c r="M7797" t="s">
        <v>132</v>
      </c>
      <c r="N7797" t="s">
        <v>6336</v>
      </c>
      <c r="O7797" t="s">
        <v>98</v>
      </c>
      <c r="P7797" t="s">
        <v>99</v>
      </c>
      <c r="Q7797" t="s">
        <v>6337</v>
      </c>
      <c r="R7797" s="19">
        <v>307.16800000000001</v>
      </c>
      <c r="S7797" s="17">
        <v>4</v>
      </c>
      <c r="T7797" s="20">
        <v>0.2</v>
      </c>
      <c r="U7797" s="19">
        <v>30.716799999999999</v>
      </c>
      <c r="V7797" s="20">
        <f t="shared" si="605"/>
        <v>9.9999999999999992E-2</v>
      </c>
      <c r="W7797" s="17">
        <f t="shared" si="606"/>
        <v>2015</v>
      </c>
      <c r="X7797" t="str">
        <f t="shared" si="607"/>
        <v>Jul-2015</v>
      </c>
      <c r="Y7797" s="17">
        <f t="shared" si="608"/>
        <v>6</v>
      </c>
      <c r="Z7797" t="str">
        <f t="shared" si="609"/>
        <v>11-20%</v>
      </c>
      <c r="AA7797" s="17">
        <f>IF(COUNTIF($B$2:B7797,B7797)=1,1,0)</f>
        <v>1</v>
      </c>
      <c r="AB7797" s="17">
        <f>IF(COUNTIF($F$2:F7797,F7797)=1,1,0)</f>
        <v>0</v>
      </c>
    </row>
    <row r="7798" spans="1:28" x14ac:dyDescent="0.2">
      <c r="A7798" s="17">
        <v>7797</v>
      </c>
      <c r="B7798" t="s">
        <v>9709</v>
      </c>
      <c r="C7798" s="18">
        <v>42279</v>
      </c>
      <c r="D7798" s="18">
        <v>42283</v>
      </c>
      <c r="E7798" t="s">
        <v>77</v>
      </c>
      <c r="F7798" t="s">
        <v>1509</v>
      </c>
      <c r="G7798" t="s">
        <v>1510</v>
      </c>
      <c r="H7798" t="s">
        <v>68</v>
      </c>
      <c r="I7798" t="s">
        <v>54</v>
      </c>
      <c r="J7798" t="s">
        <v>3723</v>
      </c>
      <c r="K7798" t="s">
        <v>776</v>
      </c>
      <c r="L7798">
        <v>6457</v>
      </c>
      <c r="M7798" t="s">
        <v>175</v>
      </c>
      <c r="N7798" t="s">
        <v>321</v>
      </c>
      <c r="O7798" t="s">
        <v>73</v>
      </c>
      <c r="P7798" t="s">
        <v>102</v>
      </c>
      <c r="Q7798" t="s">
        <v>322</v>
      </c>
      <c r="R7798" s="19">
        <v>26.9</v>
      </c>
      <c r="S7798" s="17">
        <v>5</v>
      </c>
      <c r="T7798" s="20">
        <v>0</v>
      </c>
      <c r="U7798" s="19">
        <v>13.180999999999999</v>
      </c>
      <c r="V7798" s="20">
        <f t="shared" si="605"/>
        <v>0.49</v>
      </c>
      <c r="W7798" s="17">
        <f t="shared" si="606"/>
        <v>2015</v>
      </c>
      <c r="X7798" t="str">
        <f t="shared" si="607"/>
        <v>Oct-2015</v>
      </c>
      <c r="Y7798" s="17">
        <f t="shared" si="608"/>
        <v>4</v>
      </c>
      <c r="Z7798" t="str">
        <f t="shared" si="609"/>
        <v>0% (No Discount)</v>
      </c>
      <c r="AA7798" s="17">
        <f>IF(COUNTIF($B$2:B7798,B7798)=1,1,0)</f>
        <v>1</v>
      </c>
      <c r="AB7798" s="17">
        <f>IF(COUNTIF($F$2:F7798,F7798)=1,1,0)</f>
        <v>0</v>
      </c>
    </row>
    <row r="7799" spans="1:28" x14ac:dyDescent="0.2">
      <c r="A7799" s="17">
        <v>7798</v>
      </c>
      <c r="B7799" t="s">
        <v>9710</v>
      </c>
      <c r="C7799" s="18">
        <v>42818</v>
      </c>
      <c r="D7799" s="18">
        <v>42821</v>
      </c>
      <c r="E7799" t="s">
        <v>215</v>
      </c>
      <c r="F7799" t="s">
        <v>3425</v>
      </c>
      <c r="G7799" t="s">
        <v>3426</v>
      </c>
      <c r="H7799" t="s">
        <v>68</v>
      </c>
      <c r="I7799" t="s">
        <v>54</v>
      </c>
      <c r="J7799" t="s">
        <v>293</v>
      </c>
      <c r="K7799" t="s">
        <v>294</v>
      </c>
      <c r="L7799">
        <v>10035</v>
      </c>
      <c r="M7799" t="s">
        <v>175</v>
      </c>
      <c r="N7799" t="s">
        <v>5616</v>
      </c>
      <c r="O7799" t="s">
        <v>73</v>
      </c>
      <c r="P7799" t="s">
        <v>200</v>
      </c>
      <c r="Q7799" t="s">
        <v>5617</v>
      </c>
      <c r="R7799" s="19">
        <v>47.01</v>
      </c>
      <c r="S7799" s="17">
        <v>3</v>
      </c>
      <c r="T7799" s="20">
        <v>0</v>
      </c>
      <c r="U7799" s="19">
        <v>22.0947</v>
      </c>
      <c r="V7799" s="20">
        <f t="shared" si="605"/>
        <v>0.47000000000000003</v>
      </c>
      <c r="W7799" s="17">
        <f t="shared" si="606"/>
        <v>2017</v>
      </c>
      <c r="X7799" t="str">
        <f t="shared" si="607"/>
        <v>Mar-2017</v>
      </c>
      <c r="Y7799" s="17">
        <f t="shared" si="608"/>
        <v>3</v>
      </c>
      <c r="Z7799" t="str">
        <f t="shared" si="609"/>
        <v>0% (No Discount)</v>
      </c>
      <c r="AA7799" s="17">
        <f>IF(COUNTIF($B$2:B7799,B7799)=1,1,0)</f>
        <v>1</v>
      </c>
      <c r="AB7799" s="17">
        <f>IF(COUNTIF($F$2:F7799,F7799)=1,1,0)</f>
        <v>0</v>
      </c>
    </row>
    <row r="7800" spans="1:28" x14ac:dyDescent="0.2">
      <c r="A7800" s="17">
        <v>7799</v>
      </c>
      <c r="B7800" t="s">
        <v>9710</v>
      </c>
      <c r="C7800" s="18">
        <v>42818</v>
      </c>
      <c r="D7800" s="18">
        <v>42821</v>
      </c>
      <c r="E7800" t="s">
        <v>215</v>
      </c>
      <c r="F7800" t="s">
        <v>3425</v>
      </c>
      <c r="G7800" t="s">
        <v>3426</v>
      </c>
      <c r="H7800" t="s">
        <v>68</v>
      </c>
      <c r="I7800" t="s">
        <v>54</v>
      </c>
      <c r="J7800" t="s">
        <v>293</v>
      </c>
      <c r="K7800" t="s">
        <v>294</v>
      </c>
      <c r="L7800">
        <v>10035</v>
      </c>
      <c r="M7800" t="s">
        <v>175</v>
      </c>
      <c r="N7800" t="s">
        <v>4625</v>
      </c>
      <c r="O7800" t="s">
        <v>98</v>
      </c>
      <c r="P7800" t="s">
        <v>99</v>
      </c>
      <c r="Q7800" t="s">
        <v>4626</v>
      </c>
      <c r="R7800" s="19">
        <v>469.99</v>
      </c>
      <c r="S7800" s="17">
        <v>1</v>
      </c>
      <c r="T7800" s="20">
        <v>0</v>
      </c>
      <c r="U7800" s="19">
        <v>136.2971</v>
      </c>
      <c r="V7800" s="20">
        <f t="shared" si="605"/>
        <v>0.28999999999999998</v>
      </c>
      <c r="W7800" s="17">
        <f t="shared" si="606"/>
        <v>2017</v>
      </c>
      <c r="X7800" t="str">
        <f t="shared" si="607"/>
        <v>Mar-2017</v>
      </c>
      <c r="Y7800" s="17">
        <f t="shared" si="608"/>
        <v>3</v>
      </c>
      <c r="Z7800" t="str">
        <f t="shared" si="609"/>
        <v>0% (No Discount)</v>
      </c>
      <c r="AA7800" s="17">
        <f>IF(COUNTIF($B$2:B7800,B7800)=1,1,0)</f>
        <v>0</v>
      </c>
      <c r="AB7800" s="17">
        <f>IF(COUNTIF($F$2:F7800,F7800)=1,1,0)</f>
        <v>0</v>
      </c>
    </row>
    <row r="7801" spans="1:28" x14ac:dyDescent="0.2">
      <c r="A7801" s="17">
        <v>7800</v>
      </c>
      <c r="B7801" t="s">
        <v>9710</v>
      </c>
      <c r="C7801" s="18">
        <v>42818</v>
      </c>
      <c r="D7801" s="18">
        <v>42821</v>
      </c>
      <c r="E7801" t="s">
        <v>215</v>
      </c>
      <c r="F7801" t="s">
        <v>3425</v>
      </c>
      <c r="G7801" t="s">
        <v>3426</v>
      </c>
      <c r="H7801" t="s">
        <v>68</v>
      </c>
      <c r="I7801" t="s">
        <v>54</v>
      </c>
      <c r="J7801" t="s">
        <v>293</v>
      </c>
      <c r="K7801" t="s">
        <v>294</v>
      </c>
      <c r="L7801">
        <v>10035</v>
      </c>
      <c r="M7801" t="s">
        <v>175</v>
      </c>
      <c r="N7801" t="s">
        <v>1569</v>
      </c>
      <c r="O7801" t="s">
        <v>59</v>
      </c>
      <c r="P7801" t="s">
        <v>63</v>
      </c>
      <c r="Q7801" t="s">
        <v>1570</v>
      </c>
      <c r="R7801" s="19">
        <v>207.846</v>
      </c>
      <c r="S7801" s="17">
        <v>3</v>
      </c>
      <c r="T7801" s="20">
        <v>0.1</v>
      </c>
      <c r="U7801" s="19">
        <v>2.3094000000000001</v>
      </c>
      <c r="V7801" s="20">
        <f t="shared" si="605"/>
        <v>1.1111111111111112E-2</v>
      </c>
      <c r="W7801" s="17">
        <f t="shared" si="606"/>
        <v>2017</v>
      </c>
      <c r="X7801" t="str">
        <f t="shared" si="607"/>
        <v>Mar-2017</v>
      </c>
      <c r="Y7801" s="17">
        <f t="shared" si="608"/>
        <v>3</v>
      </c>
      <c r="Z7801" t="str">
        <f t="shared" si="609"/>
        <v>1-10%</v>
      </c>
      <c r="AA7801" s="17">
        <f>IF(COUNTIF($B$2:B7801,B7801)=1,1,0)</f>
        <v>0</v>
      </c>
      <c r="AB7801" s="17">
        <f>IF(COUNTIF($F$2:F7801,F7801)=1,1,0)</f>
        <v>0</v>
      </c>
    </row>
    <row r="7802" spans="1:28" x14ac:dyDescent="0.2">
      <c r="A7802" s="17">
        <v>7801</v>
      </c>
      <c r="B7802" t="s">
        <v>9711</v>
      </c>
      <c r="C7802" s="18">
        <v>42887</v>
      </c>
      <c r="D7802" s="18">
        <v>42892</v>
      </c>
      <c r="E7802" t="s">
        <v>77</v>
      </c>
      <c r="F7802" t="s">
        <v>8499</v>
      </c>
      <c r="G7802" t="s">
        <v>8500</v>
      </c>
      <c r="H7802" t="s">
        <v>53</v>
      </c>
      <c r="I7802" t="s">
        <v>54</v>
      </c>
      <c r="J7802" t="s">
        <v>173</v>
      </c>
      <c r="K7802" t="s">
        <v>174</v>
      </c>
      <c r="L7802">
        <v>19120</v>
      </c>
      <c r="M7802" t="s">
        <v>175</v>
      </c>
      <c r="N7802" t="s">
        <v>1126</v>
      </c>
      <c r="O7802" t="s">
        <v>73</v>
      </c>
      <c r="P7802" t="s">
        <v>86</v>
      </c>
      <c r="Q7802" t="s">
        <v>1127</v>
      </c>
      <c r="R7802" s="19">
        <v>324.74400000000003</v>
      </c>
      <c r="S7802" s="17">
        <v>3</v>
      </c>
      <c r="T7802" s="20">
        <v>0.2</v>
      </c>
      <c r="U7802" s="19">
        <v>-77.1267</v>
      </c>
      <c r="V7802" s="20">
        <f t="shared" si="605"/>
        <v>-0.23749999999999999</v>
      </c>
      <c r="W7802" s="17">
        <f t="shared" si="606"/>
        <v>2017</v>
      </c>
      <c r="X7802" t="str">
        <f t="shared" si="607"/>
        <v>Jun-2017</v>
      </c>
      <c r="Y7802" s="17">
        <f t="shared" si="608"/>
        <v>5</v>
      </c>
      <c r="Z7802" t="str">
        <f t="shared" si="609"/>
        <v>11-20%</v>
      </c>
      <c r="AA7802" s="17">
        <f>IF(COUNTIF($B$2:B7802,B7802)=1,1,0)</f>
        <v>1</v>
      </c>
      <c r="AB7802" s="17">
        <f>IF(COUNTIF($F$2:F7802,F7802)=1,1,0)</f>
        <v>0</v>
      </c>
    </row>
    <row r="7803" spans="1:28" x14ac:dyDescent="0.2">
      <c r="A7803" s="17">
        <v>7802</v>
      </c>
      <c r="B7803" t="s">
        <v>9712</v>
      </c>
      <c r="C7803" s="18">
        <v>41722</v>
      </c>
      <c r="D7803" s="18">
        <v>41727</v>
      </c>
      <c r="E7803" t="s">
        <v>50</v>
      </c>
      <c r="F7803" t="s">
        <v>3201</v>
      </c>
      <c r="G7803" t="s">
        <v>3202</v>
      </c>
      <c r="H7803" t="s">
        <v>53</v>
      </c>
      <c r="I7803" t="s">
        <v>54</v>
      </c>
      <c r="J7803" t="s">
        <v>3524</v>
      </c>
      <c r="K7803" t="s">
        <v>70</v>
      </c>
      <c r="L7803">
        <v>93727</v>
      </c>
      <c r="M7803" t="s">
        <v>71</v>
      </c>
      <c r="N7803" t="s">
        <v>7827</v>
      </c>
      <c r="O7803" t="s">
        <v>59</v>
      </c>
      <c r="P7803" t="s">
        <v>92</v>
      </c>
      <c r="Q7803" t="s">
        <v>7828</v>
      </c>
      <c r="R7803" s="19">
        <v>40.479999999999997</v>
      </c>
      <c r="S7803" s="17">
        <v>2</v>
      </c>
      <c r="T7803" s="20">
        <v>0</v>
      </c>
      <c r="U7803" s="19">
        <v>14.572800000000001</v>
      </c>
      <c r="V7803" s="20">
        <f t="shared" si="605"/>
        <v>0.36000000000000004</v>
      </c>
      <c r="W7803" s="17">
        <f t="shared" si="606"/>
        <v>2014</v>
      </c>
      <c r="X7803" t="str">
        <f t="shared" si="607"/>
        <v>Mar-2014</v>
      </c>
      <c r="Y7803" s="17">
        <f t="shared" si="608"/>
        <v>5</v>
      </c>
      <c r="Z7803" t="str">
        <f t="shared" si="609"/>
        <v>0% (No Discount)</v>
      </c>
      <c r="AA7803" s="17">
        <f>IF(COUNTIF($B$2:B7803,B7803)=1,1,0)</f>
        <v>1</v>
      </c>
      <c r="AB7803" s="17">
        <f>IF(COUNTIF($F$2:F7803,F7803)=1,1,0)</f>
        <v>0</v>
      </c>
    </row>
    <row r="7804" spans="1:28" x14ac:dyDescent="0.2">
      <c r="A7804" s="17">
        <v>7803</v>
      </c>
      <c r="B7804" t="s">
        <v>9713</v>
      </c>
      <c r="C7804" s="18">
        <v>42269</v>
      </c>
      <c r="D7804" s="18">
        <v>42273</v>
      </c>
      <c r="E7804" t="s">
        <v>77</v>
      </c>
      <c r="F7804" t="s">
        <v>2690</v>
      </c>
      <c r="G7804" t="s">
        <v>2691</v>
      </c>
      <c r="H7804" t="s">
        <v>129</v>
      </c>
      <c r="I7804" t="s">
        <v>54</v>
      </c>
      <c r="J7804" t="s">
        <v>640</v>
      </c>
      <c r="K7804" t="s">
        <v>362</v>
      </c>
      <c r="L7804">
        <v>37064</v>
      </c>
      <c r="M7804" t="s">
        <v>57</v>
      </c>
      <c r="N7804" t="s">
        <v>4727</v>
      </c>
      <c r="O7804" t="s">
        <v>73</v>
      </c>
      <c r="P7804" t="s">
        <v>74</v>
      </c>
      <c r="Q7804" t="s">
        <v>4728</v>
      </c>
      <c r="R7804" s="19">
        <v>12</v>
      </c>
      <c r="S7804" s="17">
        <v>4</v>
      </c>
      <c r="T7804" s="20">
        <v>0.2</v>
      </c>
      <c r="U7804" s="19">
        <v>4.2</v>
      </c>
      <c r="V7804" s="20">
        <f t="shared" si="605"/>
        <v>0.35000000000000003</v>
      </c>
      <c r="W7804" s="17">
        <f t="shared" si="606"/>
        <v>2015</v>
      </c>
      <c r="X7804" t="str">
        <f t="shared" si="607"/>
        <v>Sep-2015</v>
      </c>
      <c r="Y7804" s="17">
        <f t="shared" si="608"/>
        <v>4</v>
      </c>
      <c r="Z7804" t="str">
        <f t="shared" si="609"/>
        <v>11-20%</v>
      </c>
      <c r="AA7804" s="17">
        <f>IF(COUNTIF($B$2:B7804,B7804)=1,1,0)</f>
        <v>1</v>
      </c>
      <c r="AB7804" s="17">
        <f>IF(COUNTIF($F$2:F7804,F7804)=1,1,0)</f>
        <v>0</v>
      </c>
    </row>
    <row r="7805" spans="1:28" x14ac:dyDescent="0.2">
      <c r="A7805" s="17">
        <v>7804</v>
      </c>
      <c r="B7805" t="s">
        <v>9713</v>
      </c>
      <c r="C7805" s="18">
        <v>42269</v>
      </c>
      <c r="D7805" s="18">
        <v>42273</v>
      </c>
      <c r="E7805" t="s">
        <v>77</v>
      </c>
      <c r="F7805" t="s">
        <v>2690</v>
      </c>
      <c r="G7805" t="s">
        <v>2691</v>
      </c>
      <c r="H7805" t="s">
        <v>129</v>
      </c>
      <c r="I7805" t="s">
        <v>54</v>
      </c>
      <c r="J7805" t="s">
        <v>640</v>
      </c>
      <c r="K7805" t="s">
        <v>362</v>
      </c>
      <c r="L7805">
        <v>37064</v>
      </c>
      <c r="M7805" t="s">
        <v>57</v>
      </c>
      <c r="N7805" t="s">
        <v>3546</v>
      </c>
      <c r="O7805" t="s">
        <v>73</v>
      </c>
      <c r="P7805" t="s">
        <v>86</v>
      </c>
      <c r="Q7805" t="s">
        <v>3547</v>
      </c>
      <c r="R7805" s="19">
        <v>720.06399999999996</v>
      </c>
      <c r="S7805" s="17">
        <v>4</v>
      </c>
      <c r="T7805" s="20">
        <v>0.2</v>
      </c>
      <c r="U7805" s="19">
        <v>-63.005600000000001</v>
      </c>
      <c r="V7805" s="20">
        <f t="shared" si="605"/>
        <v>-8.7500000000000008E-2</v>
      </c>
      <c r="W7805" s="17">
        <f t="shared" si="606"/>
        <v>2015</v>
      </c>
      <c r="X7805" t="str">
        <f t="shared" si="607"/>
        <v>Sep-2015</v>
      </c>
      <c r="Y7805" s="17">
        <f t="shared" si="608"/>
        <v>4</v>
      </c>
      <c r="Z7805" t="str">
        <f t="shared" si="609"/>
        <v>11-20%</v>
      </c>
      <c r="AA7805" s="17">
        <f>IF(COUNTIF($B$2:B7805,B7805)=1,1,0)</f>
        <v>0</v>
      </c>
      <c r="AB7805" s="17">
        <f>IF(COUNTIF($F$2:F7805,F7805)=1,1,0)</f>
        <v>0</v>
      </c>
    </row>
    <row r="7806" spans="1:28" x14ac:dyDescent="0.2">
      <c r="A7806" s="17">
        <v>7805</v>
      </c>
      <c r="B7806" t="s">
        <v>9713</v>
      </c>
      <c r="C7806" s="18">
        <v>42269</v>
      </c>
      <c r="D7806" s="18">
        <v>42273</v>
      </c>
      <c r="E7806" t="s">
        <v>77</v>
      </c>
      <c r="F7806" t="s">
        <v>2690</v>
      </c>
      <c r="G7806" t="s">
        <v>2691</v>
      </c>
      <c r="H7806" t="s">
        <v>129</v>
      </c>
      <c r="I7806" t="s">
        <v>54</v>
      </c>
      <c r="J7806" t="s">
        <v>640</v>
      </c>
      <c r="K7806" t="s">
        <v>362</v>
      </c>
      <c r="L7806">
        <v>37064</v>
      </c>
      <c r="M7806" t="s">
        <v>57</v>
      </c>
      <c r="N7806" t="s">
        <v>3820</v>
      </c>
      <c r="O7806" t="s">
        <v>73</v>
      </c>
      <c r="P7806" t="s">
        <v>86</v>
      </c>
      <c r="Q7806" t="s">
        <v>3821</v>
      </c>
      <c r="R7806" s="19">
        <v>25.423999999999999</v>
      </c>
      <c r="S7806" s="17">
        <v>1</v>
      </c>
      <c r="T7806" s="20">
        <v>0.2</v>
      </c>
      <c r="U7806" s="19">
        <v>-4.7670000000000003</v>
      </c>
      <c r="V7806" s="20">
        <f t="shared" si="605"/>
        <v>-0.18750000000000003</v>
      </c>
      <c r="W7806" s="17">
        <f t="shared" si="606"/>
        <v>2015</v>
      </c>
      <c r="X7806" t="str">
        <f t="shared" si="607"/>
        <v>Sep-2015</v>
      </c>
      <c r="Y7806" s="17">
        <f t="shared" si="608"/>
        <v>4</v>
      </c>
      <c r="Z7806" t="str">
        <f t="shared" si="609"/>
        <v>11-20%</v>
      </c>
      <c r="AA7806" s="17">
        <f>IF(COUNTIF($B$2:B7806,B7806)=1,1,0)</f>
        <v>0</v>
      </c>
      <c r="AB7806" s="17">
        <f>IF(COUNTIF($F$2:F7806,F7806)=1,1,0)</f>
        <v>0</v>
      </c>
    </row>
    <row r="7807" spans="1:28" x14ac:dyDescent="0.2">
      <c r="A7807" s="17">
        <v>7806</v>
      </c>
      <c r="B7807" t="s">
        <v>9713</v>
      </c>
      <c r="C7807" s="18">
        <v>42269</v>
      </c>
      <c r="D7807" s="18">
        <v>42273</v>
      </c>
      <c r="E7807" t="s">
        <v>77</v>
      </c>
      <c r="F7807" t="s">
        <v>2690</v>
      </c>
      <c r="G7807" t="s">
        <v>2691</v>
      </c>
      <c r="H7807" t="s">
        <v>129</v>
      </c>
      <c r="I7807" t="s">
        <v>54</v>
      </c>
      <c r="J7807" t="s">
        <v>640</v>
      </c>
      <c r="K7807" t="s">
        <v>362</v>
      </c>
      <c r="L7807">
        <v>37064</v>
      </c>
      <c r="M7807" t="s">
        <v>57</v>
      </c>
      <c r="N7807" t="s">
        <v>4159</v>
      </c>
      <c r="O7807" t="s">
        <v>73</v>
      </c>
      <c r="P7807" t="s">
        <v>95</v>
      </c>
      <c r="Q7807" t="s">
        <v>4160</v>
      </c>
      <c r="R7807" s="19">
        <v>2.8159999999999998</v>
      </c>
      <c r="S7807" s="17">
        <v>2</v>
      </c>
      <c r="T7807" s="20">
        <v>0.2</v>
      </c>
      <c r="U7807" s="19">
        <v>0.31680000000000003</v>
      </c>
      <c r="V7807" s="20">
        <f t="shared" si="605"/>
        <v>0.11250000000000002</v>
      </c>
      <c r="W7807" s="17">
        <f t="shared" si="606"/>
        <v>2015</v>
      </c>
      <c r="X7807" t="str">
        <f t="shared" si="607"/>
        <v>Sep-2015</v>
      </c>
      <c r="Y7807" s="17">
        <f t="shared" si="608"/>
        <v>4</v>
      </c>
      <c r="Z7807" t="str">
        <f t="shared" si="609"/>
        <v>11-20%</v>
      </c>
      <c r="AA7807" s="17">
        <f>IF(COUNTIF($B$2:B7807,B7807)=1,1,0)</f>
        <v>0</v>
      </c>
      <c r="AB7807" s="17">
        <f>IF(COUNTIF($F$2:F7807,F7807)=1,1,0)</f>
        <v>0</v>
      </c>
    </row>
    <row r="7808" spans="1:28" x14ac:dyDescent="0.2">
      <c r="A7808" s="17">
        <v>7807</v>
      </c>
      <c r="B7808" t="s">
        <v>9713</v>
      </c>
      <c r="C7808" s="18">
        <v>42269</v>
      </c>
      <c r="D7808" s="18">
        <v>42273</v>
      </c>
      <c r="E7808" t="s">
        <v>77</v>
      </c>
      <c r="F7808" t="s">
        <v>2690</v>
      </c>
      <c r="G7808" t="s">
        <v>2691</v>
      </c>
      <c r="H7808" t="s">
        <v>129</v>
      </c>
      <c r="I7808" t="s">
        <v>54</v>
      </c>
      <c r="J7808" t="s">
        <v>640</v>
      </c>
      <c r="K7808" t="s">
        <v>362</v>
      </c>
      <c r="L7808">
        <v>37064</v>
      </c>
      <c r="M7808" t="s">
        <v>57</v>
      </c>
      <c r="N7808" t="s">
        <v>3804</v>
      </c>
      <c r="O7808" t="s">
        <v>73</v>
      </c>
      <c r="P7808" t="s">
        <v>102</v>
      </c>
      <c r="Q7808" t="s">
        <v>3805</v>
      </c>
      <c r="R7808" s="19">
        <v>3.2040000000000002</v>
      </c>
      <c r="S7808" s="17">
        <v>2</v>
      </c>
      <c r="T7808" s="20">
        <v>0.7</v>
      </c>
      <c r="U7808" s="19">
        <v>-2.5632000000000001</v>
      </c>
      <c r="V7808" s="20">
        <f t="shared" si="605"/>
        <v>-0.8</v>
      </c>
      <c r="W7808" s="17">
        <f t="shared" si="606"/>
        <v>2015</v>
      </c>
      <c r="X7808" t="str">
        <f t="shared" si="607"/>
        <v>Sep-2015</v>
      </c>
      <c r="Y7808" s="17">
        <f t="shared" si="608"/>
        <v>4</v>
      </c>
      <c r="Z7808" t="str">
        <f t="shared" si="609"/>
        <v>Over 50%</v>
      </c>
      <c r="AA7808" s="17">
        <f>IF(COUNTIF($B$2:B7808,B7808)=1,1,0)</f>
        <v>0</v>
      </c>
      <c r="AB7808" s="17">
        <f>IF(COUNTIF($F$2:F7808,F7808)=1,1,0)</f>
        <v>0</v>
      </c>
    </row>
    <row r="7809" spans="1:28" x14ac:dyDescent="0.2">
      <c r="A7809" s="17">
        <v>7808</v>
      </c>
      <c r="B7809" t="s">
        <v>9714</v>
      </c>
      <c r="C7809" s="18">
        <v>42377</v>
      </c>
      <c r="D7809" s="18">
        <v>42382</v>
      </c>
      <c r="E7809" t="s">
        <v>77</v>
      </c>
      <c r="F7809" t="s">
        <v>7585</v>
      </c>
      <c r="G7809" t="s">
        <v>7586</v>
      </c>
      <c r="H7809" t="s">
        <v>53</v>
      </c>
      <c r="I7809" t="s">
        <v>54</v>
      </c>
      <c r="J7809" t="s">
        <v>4624</v>
      </c>
      <c r="K7809" t="s">
        <v>115</v>
      </c>
      <c r="L7809">
        <v>27604</v>
      </c>
      <c r="M7809" t="s">
        <v>57</v>
      </c>
      <c r="N7809" t="s">
        <v>3557</v>
      </c>
      <c r="O7809" t="s">
        <v>73</v>
      </c>
      <c r="P7809" t="s">
        <v>102</v>
      </c>
      <c r="Q7809" t="s">
        <v>3558</v>
      </c>
      <c r="R7809" s="19">
        <v>30.827999999999999</v>
      </c>
      <c r="S7809" s="17">
        <v>7</v>
      </c>
      <c r="T7809" s="20">
        <v>0.7</v>
      </c>
      <c r="U7809" s="19">
        <v>-24.662400000000002</v>
      </c>
      <c r="V7809" s="20">
        <f t="shared" si="605"/>
        <v>-0.8</v>
      </c>
      <c r="W7809" s="17">
        <f t="shared" si="606"/>
        <v>2016</v>
      </c>
      <c r="X7809" t="str">
        <f t="shared" si="607"/>
        <v>Jan-2016</v>
      </c>
      <c r="Y7809" s="17">
        <f t="shared" si="608"/>
        <v>5</v>
      </c>
      <c r="Z7809" t="str">
        <f t="shared" si="609"/>
        <v>Over 50%</v>
      </c>
      <c r="AA7809" s="17">
        <f>IF(COUNTIF($B$2:B7809,B7809)=1,1,0)</f>
        <v>1</v>
      </c>
      <c r="AB7809" s="17">
        <f>IF(COUNTIF($F$2:F7809,F7809)=1,1,0)</f>
        <v>0</v>
      </c>
    </row>
    <row r="7810" spans="1:28" x14ac:dyDescent="0.2">
      <c r="A7810" s="17">
        <v>7809</v>
      </c>
      <c r="B7810" t="s">
        <v>9714</v>
      </c>
      <c r="C7810" s="18">
        <v>42377</v>
      </c>
      <c r="D7810" s="18">
        <v>42382</v>
      </c>
      <c r="E7810" t="s">
        <v>77</v>
      </c>
      <c r="F7810" t="s">
        <v>7585</v>
      </c>
      <c r="G7810" t="s">
        <v>7586</v>
      </c>
      <c r="H7810" t="s">
        <v>53</v>
      </c>
      <c r="I7810" t="s">
        <v>54</v>
      </c>
      <c r="J7810" t="s">
        <v>4624</v>
      </c>
      <c r="K7810" t="s">
        <v>115</v>
      </c>
      <c r="L7810">
        <v>27604</v>
      </c>
      <c r="M7810" t="s">
        <v>57</v>
      </c>
      <c r="N7810" t="s">
        <v>4168</v>
      </c>
      <c r="O7810" t="s">
        <v>73</v>
      </c>
      <c r="P7810" t="s">
        <v>95</v>
      </c>
      <c r="Q7810" t="s">
        <v>4169</v>
      </c>
      <c r="R7810" s="19">
        <v>47.616</v>
      </c>
      <c r="S7810" s="17">
        <v>3</v>
      </c>
      <c r="T7810" s="20">
        <v>0.2</v>
      </c>
      <c r="U7810" s="19">
        <v>5.952</v>
      </c>
      <c r="V7810" s="20">
        <f t="shared" ref="V7810:V7873" si="610">IFERROR(U7810/R7810,0)</f>
        <v>0.125</v>
      </c>
      <c r="W7810" s="17">
        <f t="shared" ref="W7810:W7873" si="611">YEAR(C7810)</f>
        <v>2016</v>
      </c>
      <c r="X7810" t="str">
        <f t="shared" ref="X7810:X7873" si="612">TEXT(C7810,"mmm-yyyy")</f>
        <v>Jan-2016</v>
      </c>
      <c r="Y7810" s="17">
        <f t="shared" ref="Y7810:Y7873" si="613">D7810-C7810</f>
        <v>5</v>
      </c>
      <c r="Z7810" t="str">
        <f t="shared" ref="Z7810:Z7873" si="614">IF(T7810=0,"0% (No Discount)",IF(T7810&lt;=0.1,"1-10%",IF(T7810&lt;=0.2,"11-20%",IF(T7810&lt;=0.3,"21-30%",IF(T7810&lt;=0.4,"31-40%",IF(T7810&lt;=0.5,"41-50%","Over 50%"))))))</f>
        <v>11-20%</v>
      </c>
      <c r="AA7810" s="17">
        <f>IF(COUNTIF($B$2:B7810,B7810)=1,1,0)</f>
        <v>0</v>
      </c>
      <c r="AB7810" s="17">
        <f>IF(COUNTIF($F$2:F7810,F7810)=1,1,0)</f>
        <v>0</v>
      </c>
    </row>
    <row r="7811" spans="1:28" x14ac:dyDescent="0.2">
      <c r="A7811" s="17">
        <v>7810</v>
      </c>
      <c r="B7811" t="s">
        <v>9714</v>
      </c>
      <c r="C7811" s="18">
        <v>42377</v>
      </c>
      <c r="D7811" s="18">
        <v>42382</v>
      </c>
      <c r="E7811" t="s">
        <v>77</v>
      </c>
      <c r="F7811" t="s">
        <v>7585</v>
      </c>
      <c r="G7811" t="s">
        <v>7586</v>
      </c>
      <c r="H7811" t="s">
        <v>53</v>
      </c>
      <c r="I7811" t="s">
        <v>54</v>
      </c>
      <c r="J7811" t="s">
        <v>4624</v>
      </c>
      <c r="K7811" t="s">
        <v>115</v>
      </c>
      <c r="L7811">
        <v>27604</v>
      </c>
      <c r="M7811" t="s">
        <v>57</v>
      </c>
      <c r="N7811" t="s">
        <v>8928</v>
      </c>
      <c r="O7811" t="s">
        <v>98</v>
      </c>
      <c r="P7811" t="s">
        <v>99</v>
      </c>
      <c r="Q7811" t="s">
        <v>8929</v>
      </c>
      <c r="R7811" s="19">
        <v>108.78400000000001</v>
      </c>
      <c r="S7811" s="17">
        <v>2</v>
      </c>
      <c r="T7811" s="20">
        <v>0.2</v>
      </c>
      <c r="U7811" s="19">
        <v>10.878399999999999</v>
      </c>
      <c r="V7811" s="20">
        <f t="shared" si="610"/>
        <v>9.9999999999999992E-2</v>
      </c>
      <c r="W7811" s="17">
        <f t="shared" si="611"/>
        <v>2016</v>
      </c>
      <c r="X7811" t="str">
        <f t="shared" si="612"/>
        <v>Jan-2016</v>
      </c>
      <c r="Y7811" s="17">
        <f t="shared" si="613"/>
        <v>5</v>
      </c>
      <c r="Z7811" t="str">
        <f t="shared" si="614"/>
        <v>11-20%</v>
      </c>
      <c r="AA7811" s="17">
        <f>IF(COUNTIF($B$2:B7811,B7811)=1,1,0)</f>
        <v>0</v>
      </c>
      <c r="AB7811" s="17">
        <f>IF(COUNTIF($F$2:F7811,F7811)=1,1,0)</f>
        <v>0</v>
      </c>
    </row>
    <row r="7812" spans="1:28" x14ac:dyDescent="0.2">
      <c r="A7812" s="17">
        <v>7811</v>
      </c>
      <c r="B7812" t="s">
        <v>9715</v>
      </c>
      <c r="C7812" s="18">
        <v>42414</v>
      </c>
      <c r="D7812" s="18">
        <v>42415</v>
      </c>
      <c r="E7812" t="s">
        <v>215</v>
      </c>
      <c r="F7812" t="s">
        <v>535</v>
      </c>
      <c r="G7812" t="s">
        <v>536</v>
      </c>
      <c r="H7812" t="s">
        <v>53</v>
      </c>
      <c r="I7812" t="s">
        <v>54</v>
      </c>
      <c r="J7812" t="s">
        <v>3248</v>
      </c>
      <c r="K7812" t="s">
        <v>2769</v>
      </c>
      <c r="L7812">
        <v>20735</v>
      </c>
      <c r="M7812" t="s">
        <v>175</v>
      </c>
      <c r="N7812" t="s">
        <v>6109</v>
      </c>
      <c r="O7812" t="s">
        <v>73</v>
      </c>
      <c r="P7812" t="s">
        <v>117</v>
      </c>
      <c r="Q7812" t="s">
        <v>6110</v>
      </c>
      <c r="R7812" s="19">
        <v>4.7699999999999996</v>
      </c>
      <c r="S7812" s="17">
        <v>1</v>
      </c>
      <c r="T7812" s="20">
        <v>0</v>
      </c>
      <c r="U7812" s="19">
        <v>2.1465000000000001</v>
      </c>
      <c r="V7812" s="20">
        <f t="shared" si="610"/>
        <v>0.45000000000000007</v>
      </c>
      <c r="W7812" s="17">
        <f t="shared" si="611"/>
        <v>2016</v>
      </c>
      <c r="X7812" t="str">
        <f t="shared" si="612"/>
        <v>Feb-2016</v>
      </c>
      <c r="Y7812" s="17">
        <f t="shared" si="613"/>
        <v>1</v>
      </c>
      <c r="Z7812" t="str">
        <f t="shared" si="614"/>
        <v>0% (No Discount)</v>
      </c>
      <c r="AA7812" s="17">
        <f>IF(COUNTIF($B$2:B7812,B7812)=1,1,0)</f>
        <v>1</v>
      </c>
      <c r="AB7812" s="17">
        <f>IF(COUNTIF($F$2:F7812,F7812)=1,1,0)</f>
        <v>0</v>
      </c>
    </row>
    <row r="7813" spans="1:28" x14ac:dyDescent="0.2">
      <c r="A7813" s="17">
        <v>7812</v>
      </c>
      <c r="B7813" t="s">
        <v>9715</v>
      </c>
      <c r="C7813" s="18">
        <v>42414</v>
      </c>
      <c r="D7813" s="18">
        <v>42415</v>
      </c>
      <c r="E7813" t="s">
        <v>215</v>
      </c>
      <c r="F7813" t="s">
        <v>535</v>
      </c>
      <c r="G7813" t="s">
        <v>536</v>
      </c>
      <c r="H7813" t="s">
        <v>53</v>
      </c>
      <c r="I7813" t="s">
        <v>54</v>
      </c>
      <c r="J7813" t="s">
        <v>3248</v>
      </c>
      <c r="K7813" t="s">
        <v>2769</v>
      </c>
      <c r="L7813">
        <v>20735</v>
      </c>
      <c r="M7813" t="s">
        <v>175</v>
      </c>
      <c r="N7813" t="s">
        <v>7046</v>
      </c>
      <c r="O7813" t="s">
        <v>73</v>
      </c>
      <c r="P7813" t="s">
        <v>95</v>
      </c>
      <c r="Q7813" t="s">
        <v>7047</v>
      </c>
      <c r="R7813" s="19">
        <v>7.98</v>
      </c>
      <c r="S7813" s="17">
        <v>3</v>
      </c>
      <c r="T7813" s="20">
        <v>0</v>
      </c>
      <c r="U7813" s="19">
        <v>2.0748000000000002</v>
      </c>
      <c r="V7813" s="20">
        <f t="shared" si="610"/>
        <v>0.26</v>
      </c>
      <c r="W7813" s="17">
        <f t="shared" si="611"/>
        <v>2016</v>
      </c>
      <c r="X7813" t="str">
        <f t="shared" si="612"/>
        <v>Feb-2016</v>
      </c>
      <c r="Y7813" s="17">
        <f t="shared" si="613"/>
        <v>1</v>
      </c>
      <c r="Z7813" t="str">
        <f t="shared" si="614"/>
        <v>0% (No Discount)</v>
      </c>
      <c r="AA7813" s="17">
        <f>IF(COUNTIF($B$2:B7813,B7813)=1,1,0)</f>
        <v>0</v>
      </c>
      <c r="AB7813" s="17">
        <f>IF(COUNTIF($F$2:F7813,F7813)=1,1,0)</f>
        <v>0</v>
      </c>
    </row>
    <row r="7814" spans="1:28" x14ac:dyDescent="0.2">
      <c r="A7814" s="17">
        <v>7813</v>
      </c>
      <c r="B7814" t="s">
        <v>9715</v>
      </c>
      <c r="C7814" s="18">
        <v>42414</v>
      </c>
      <c r="D7814" s="18">
        <v>42415</v>
      </c>
      <c r="E7814" t="s">
        <v>215</v>
      </c>
      <c r="F7814" t="s">
        <v>535</v>
      </c>
      <c r="G7814" t="s">
        <v>536</v>
      </c>
      <c r="H7814" t="s">
        <v>53</v>
      </c>
      <c r="I7814" t="s">
        <v>54</v>
      </c>
      <c r="J7814" t="s">
        <v>3248</v>
      </c>
      <c r="K7814" t="s">
        <v>2769</v>
      </c>
      <c r="L7814">
        <v>20735</v>
      </c>
      <c r="M7814" t="s">
        <v>175</v>
      </c>
      <c r="N7814" t="s">
        <v>2909</v>
      </c>
      <c r="O7814" t="s">
        <v>59</v>
      </c>
      <c r="P7814" t="s">
        <v>83</v>
      </c>
      <c r="Q7814" t="s">
        <v>2910</v>
      </c>
      <c r="R7814" s="19">
        <v>550.43100000000004</v>
      </c>
      <c r="S7814" s="17">
        <v>3</v>
      </c>
      <c r="T7814" s="20">
        <v>0.3</v>
      </c>
      <c r="U7814" s="19">
        <v>-47.1798</v>
      </c>
      <c r="V7814" s="20">
        <f t="shared" si="610"/>
        <v>-8.5714285714285715E-2</v>
      </c>
      <c r="W7814" s="17">
        <f t="shared" si="611"/>
        <v>2016</v>
      </c>
      <c r="X7814" t="str">
        <f t="shared" si="612"/>
        <v>Feb-2016</v>
      </c>
      <c r="Y7814" s="17">
        <f t="shared" si="613"/>
        <v>1</v>
      </c>
      <c r="Z7814" t="str">
        <f t="shared" si="614"/>
        <v>21-30%</v>
      </c>
      <c r="AA7814" s="17">
        <f>IF(COUNTIF($B$2:B7814,B7814)=1,1,0)</f>
        <v>0</v>
      </c>
      <c r="AB7814" s="17">
        <f>IF(COUNTIF($F$2:F7814,F7814)=1,1,0)</f>
        <v>0</v>
      </c>
    </row>
    <row r="7815" spans="1:28" x14ac:dyDescent="0.2">
      <c r="A7815" s="17">
        <v>7814</v>
      </c>
      <c r="B7815" t="s">
        <v>9715</v>
      </c>
      <c r="C7815" s="18">
        <v>42414</v>
      </c>
      <c r="D7815" s="18">
        <v>42415</v>
      </c>
      <c r="E7815" t="s">
        <v>215</v>
      </c>
      <c r="F7815" t="s">
        <v>535</v>
      </c>
      <c r="G7815" t="s">
        <v>536</v>
      </c>
      <c r="H7815" t="s">
        <v>53</v>
      </c>
      <c r="I7815" t="s">
        <v>54</v>
      </c>
      <c r="J7815" t="s">
        <v>3248</v>
      </c>
      <c r="K7815" t="s">
        <v>2769</v>
      </c>
      <c r="L7815">
        <v>20735</v>
      </c>
      <c r="M7815" t="s">
        <v>175</v>
      </c>
      <c r="N7815" t="s">
        <v>1050</v>
      </c>
      <c r="O7815" t="s">
        <v>59</v>
      </c>
      <c r="P7815" t="s">
        <v>92</v>
      </c>
      <c r="Q7815" t="s">
        <v>1051</v>
      </c>
      <c r="R7815" s="19">
        <v>10.56</v>
      </c>
      <c r="S7815" s="17">
        <v>6</v>
      </c>
      <c r="T7815" s="20">
        <v>0</v>
      </c>
      <c r="U7815" s="19">
        <v>4.6463999999999999</v>
      </c>
      <c r="V7815" s="20">
        <f t="shared" si="610"/>
        <v>0.43999999999999995</v>
      </c>
      <c r="W7815" s="17">
        <f t="shared" si="611"/>
        <v>2016</v>
      </c>
      <c r="X7815" t="str">
        <f t="shared" si="612"/>
        <v>Feb-2016</v>
      </c>
      <c r="Y7815" s="17">
        <f t="shared" si="613"/>
        <v>1</v>
      </c>
      <c r="Z7815" t="str">
        <f t="shared" si="614"/>
        <v>0% (No Discount)</v>
      </c>
      <c r="AA7815" s="17">
        <f>IF(COUNTIF($B$2:B7815,B7815)=1,1,0)</f>
        <v>0</v>
      </c>
      <c r="AB7815" s="17">
        <f>IF(COUNTIF($F$2:F7815,F7815)=1,1,0)</f>
        <v>0</v>
      </c>
    </row>
    <row r="7816" spans="1:28" x14ac:dyDescent="0.2">
      <c r="A7816" s="17">
        <v>7815</v>
      </c>
      <c r="B7816" t="s">
        <v>9716</v>
      </c>
      <c r="C7816" s="18">
        <v>42894</v>
      </c>
      <c r="D7816" s="18">
        <v>42896</v>
      </c>
      <c r="E7816" t="s">
        <v>215</v>
      </c>
      <c r="F7816" t="s">
        <v>632</v>
      </c>
      <c r="G7816" t="s">
        <v>633</v>
      </c>
      <c r="H7816" t="s">
        <v>129</v>
      </c>
      <c r="I7816" t="s">
        <v>54</v>
      </c>
      <c r="J7816" t="s">
        <v>69</v>
      </c>
      <c r="K7816" t="s">
        <v>70</v>
      </c>
      <c r="L7816">
        <v>90049</v>
      </c>
      <c r="M7816" t="s">
        <v>71</v>
      </c>
      <c r="N7816" t="s">
        <v>193</v>
      </c>
      <c r="O7816" t="s">
        <v>59</v>
      </c>
      <c r="P7816" t="s">
        <v>60</v>
      </c>
      <c r="Q7816" t="s">
        <v>194</v>
      </c>
      <c r="R7816" s="19">
        <v>1497.6659999999999</v>
      </c>
      <c r="S7816" s="17">
        <v>2</v>
      </c>
      <c r="T7816" s="20">
        <v>0.15</v>
      </c>
      <c r="U7816" s="19">
        <v>140.95679999999999</v>
      </c>
      <c r="V7816" s="20">
        <f t="shared" si="610"/>
        <v>9.4117647058823528E-2</v>
      </c>
      <c r="W7816" s="17">
        <f t="shared" si="611"/>
        <v>2017</v>
      </c>
      <c r="X7816" t="str">
        <f t="shared" si="612"/>
        <v>Jun-2017</v>
      </c>
      <c r="Y7816" s="17">
        <f t="shared" si="613"/>
        <v>2</v>
      </c>
      <c r="Z7816" t="str">
        <f t="shared" si="614"/>
        <v>11-20%</v>
      </c>
      <c r="AA7816" s="17">
        <f>IF(COUNTIF($B$2:B7816,B7816)=1,1,0)</f>
        <v>1</v>
      </c>
      <c r="AB7816" s="17">
        <f>IF(COUNTIF($F$2:F7816,F7816)=1,1,0)</f>
        <v>0</v>
      </c>
    </row>
    <row r="7817" spans="1:28" x14ac:dyDescent="0.2">
      <c r="A7817" s="17">
        <v>7816</v>
      </c>
      <c r="B7817" t="s">
        <v>9716</v>
      </c>
      <c r="C7817" s="18">
        <v>42894</v>
      </c>
      <c r="D7817" s="18">
        <v>42896</v>
      </c>
      <c r="E7817" t="s">
        <v>215</v>
      </c>
      <c r="F7817" t="s">
        <v>632</v>
      </c>
      <c r="G7817" t="s">
        <v>633</v>
      </c>
      <c r="H7817" t="s">
        <v>129</v>
      </c>
      <c r="I7817" t="s">
        <v>54</v>
      </c>
      <c r="J7817" t="s">
        <v>69</v>
      </c>
      <c r="K7817" t="s">
        <v>70</v>
      </c>
      <c r="L7817">
        <v>90049</v>
      </c>
      <c r="M7817" t="s">
        <v>71</v>
      </c>
      <c r="N7817" t="s">
        <v>3345</v>
      </c>
      <c r="O7817" t="s">
        <v>98</v>
      </c>
      <c r="P7817" t="s">
        <v>99</v>
      </c>
      <c r="Q7817" t="s">
        <v>3346</v>
      </c>
      <c r="R7817" s="19">
        <v>17.52</v>
      </c>
      <c r="S7817" s="17">
        <v>2</v>
      </c>
      <c r="T7817" s="20">
        <v>0.2</v>
      </c>
      <c r="U7817" s="19">
        <v>-3.504</v>
      </c>
      <c r="V7817" s="20">
        <f t="shared" si="610"/>
        <v>-0.2</v>
      </c>
      <c r="W7817" s="17">
        <f t="shared" si="611"/>
        <v>2017</v>
      </c>
      <c r="X7817" t="str">
        <f t="shared" si="612"/>
        <v>Jun-2017</v>
      </c>
      <c r="Y7817" s="17">
        <f t="shared" si="613"/>
        <v>2</v>
      </c>
      <c r="Z7817" t="str">
        <f t="shared" si="614"/>
        <v>11-20%</v>
      </c>
      <c r="AA7817" s="17">
        <f>IF(COUNTIF($B$2:B7817,B7817)=1,1,0)</f>
        <v>0</v>
      </c>
      <c r="AB7817" s="17">
        <f>IF(COUNTIF($F$2:F7817,F7817)=1,1,0)</f>
        <v>0</v>
      </c>
    </row>
    <row r="7818" spans="1:28" x14ac:dyDescent="0.2">
      <c r="A7818" s="17">
        <v>7817</v>
      </c>
      <c r="B7818" t="s">
        <v>9717</v>
      </c>
      <c r="C7818" s="18">
        <v>42664</v>
      </c>
      <c r="D7818" s="18">
        <v>42669</v>
      </c>
      <c r="E7818" t="s">
        <v>50</v>
      </c>
      <c r="F7818" t="s">
        <v>4243</v>
      </c>
      <c r="G7818" t="s">
        <v>4244</v>
      </c>
      <c r="H7818" t="s">
        <v>129</v>
      </c>
      <c r="I7818" t="s">
        <v>54</v>
      </c>
      <c r="J7818" t="s">
        <v>4081</v>
      </c>
      <c r="K7818" t="s">
        <v>1423</v>
      </c>
      <c r="L7818">
        <v>89031</v>
      </c>
      <c r="M7818" t="s">
        <v>71</v>
      </c>
      <c r="N7818" t="s">
        <v>3860</v>
      </c>
      <c r="O7818" t="s">
        <v>73</v>
      </c>
      <c r="P7818" t="s">
        <v>95</v>
      </c>
      <c r="Q7818" t="s">
        <v>3861</v>
      </c>
      <c r="R7818" s="19">
        <v>113.22</v>
      </c>
      <c r="S7818" s="17">
        <v>3</v>
      </c>
      <c r="T7818" s="20">
        <v>0</v>
      </c>
      <c r="U7818" s="19">
        <v>29.437200000000001</v>
      </c>
      <c r="V7818" s="20">
        <f t="shared" si="610"/>
        <v>0.26</v>
      </c>
      <c r="W7818" s="17">
        <f t="shared" si="611"/>
        <v>2016</v>
      </c>
      <c r="X7818" t="str">
        <f t="shared" si="612"/>
        <v>Oct-2016</v>
      </c>
      <c r="Y7818" s="17">
        <f t="shared" si="613"/>
        <v>5</v>
      </c>
      <c r="Z7818" t="str">
        <f t="shared" si="614"/>
        <v>0% (No Discount)</v>
      </c>
      <c r="AA7818" s="17">
        <f>IF(COUNTIF($B$2:B7818,B7818)=1,1,0)</f>
        <v>1</v>
      </c>
      <c r="AB7818" s="17">
        <f>IF(COUNTIF($F$2:F7818,F7818)=1,1,0)</f>
        <v>0</v>
      </c>
    </row>
    <row r="7819" spans="1:28" x14ac:dyDescent="0.2">
      <c r="A7819" s="17">
        <v>7818</v>
      </c>
      <c r="B7819" t="s">
        <v>9717</v>
      </c>
      <c r="C7819" s="18">
        <v>42664</v>
      </c>
      <c r="D7819" s="18">
        <v>42669</v>
      </c>
      <c r="E7819" t="s">
        <v>50</v>
      </c>
      <c r="F7819" t="s">
        <v>4243</v>
      </c>
      <c r="G7819" t="s">
        <v>4244</v>
      </c>
      <c r="H7819" t="s">
        <v>129</v>
      </c>
      <c r="I7819" t="s">
        <v>54</v>
      </c>
      <c r="J7819" t="s">
        <v>4081</v>
      </c>
      <c r="K7819" t="s">
        <v>1423</v>
      </c>
      <c r="L7819">
        <v>89031</v>
      </c>
      <c r="M7819" t="s">
        <v>71</v>
      </c>
      <c r="N7819" t="s">
        <v>8767</v>
      </c>
      <c r="O7819" t="s">
        <v>73</v>
      </c>
      <c r="P7819" t="s">
        <v>117</v>
      </c>
      <c r="Q7819" t="s">
        <v>8768</v>
      </c>
      <c r="R7819" s="19">
        <v>35.880000000000003</v>
      </c>
      <c r="S7819" s="17">
        <v>6</v>
      </c>
      <c r="T7819" s="20">
        <v>0</v>
      </c>
      <c r="U7819" s="19">
        <v>17.581199999999999</v>
      </c>
      <c r="V7819" s="20">
        <f t="shared" si="610"/>
        <v>0.48999999999999994</v>
      </c>
      <c r="W7819" s="17">
        <f t="shared" si="611"/>
        <v>2016</v>
      </c>
      <c r="X7819" t="str">
        <f t="shared" si="612"/>
        <v>Oct-2016</v>
      </c>
      <c r="Y7819" s="17">
        <f t="shared" si="613"/>
        <v>5</v>
      </c>
      <c r="Z7819" t="str">
        <f t="shared" si="614"/>
        <v>0% (No Discount)</v>
      </c>
      <c r="AA7819" s="17">
        <f>IF(COUNTIF($B$2:B7819,B7819)=1,1,0)</f>
        <v>0</v>
      </c>
      <c r="AB7819" s="17">
        <f>IF(COUNTIF($F$2:F7819,F7819)=1,1,0)</f>
        <v>0</v>
      </c>
    </row>
    <row r="7820" spans="1:28" x14ac:dyDescent="0.2">
      <c r="A7820" s="17">
        <v>7819</v>
      </c>
      <c r="B7820" t="s">
        <v>9717</v>
      </c>
      <c r="C7820" s="18">
        <v>42664</v>
      </c>
      <c r="D7820" s="18">
        <v>42669</v>
      </c>
      <c r="E7820" t="s">
        <v>50</v>
      </c>
      <c r="F7820" t="s">
        <v>4243</v>
      </c>
      <c r="G7820" t="s">
        <v>4244</v>
      </c>
      <c r="H7820" t="s">
        <v>129</v>
      </c>
      <c r="I7820" t="s">
        <v>54</v>
      </c>
      <c r="J7820" t="s">
        <v>4081</v>
      </c>
      <c r="K7820" t="s">
        <v>1423</v>
      </c>
      <c r="L7820">
        <v>89031</v>
      </c>
      <c r="M7820" t="s">
        <v>71</v>
      </c>
      <c r="N7820" t="s">
        <v>7243</v>
      </c>
      <c r="O7820" t="s">
        <v>73</v>
      </c>
      <c r="P7820" t="s">
        <v>102</v>
      </c>
      <c r="Q7820" t="s">
        <v>7244</v>
      </c>
      <c r="R7820" s="19">
        <v>4535.9759999999997</v>
      </c>
      <c r="S7820" s="17">
        <v>3</v>
      </c>
      <c r="T7820" s="20">
        <v>0.2</v>
      </c>
      <c r="U7820" s="19">
        <v>1644.2913000000001</v>
      </c>
      <c r="V7820" s="20">
        <f t="shared" si="610"/>
        <v>0.36250000000000004</v>
      </c>
      <c r="W7820" s="17">
        <f t="shared" si="611"/>
        <v>2016</v>
      </c>
      <c r="X7820" t="str">
        <f t="shared" si="612"/>
        <v>Oct-2016</v>
      </c>
      <c r="Y7820" s="17">
        <f t="shared" si="613"/>
        <v>5</v>
      </c>
      <c r="Z7820" t="str">
        <f t="shared" si="614"/>
        <v>11-20%</v>
      </c>
      <c r="AA7820" s="17">
        <f>IF(COUNTIF($B$2:B7820,B7820)=1,1,0)</f>
        <v>0</v>
      </c>
      <c r="AB7820" s="17">
        <f>IF(COUNTIF($F$2:F7820,F7820)=1,1,0)</f>
        <v>0</v>
      </c>
    </row>
    <row r="7821" spans="1:28" x14ac:dyDescent="0.2">
      <c r="A7821" s="17">
        <v>7820</v>
      </c>
      <c r="B7821" t="s">
        <v>9718</v>
      </c>
      <c r="C7821" s="18">
        <v>42761</v>
      </c>
      <c r="D7821" s="18">
        <v>42765</v>
      </c>
      <c r="E7821" t="s">
        <v>77</v>
      </c>
      <c r="F7821" t="s">
        <v>1485</v>
      </c>
      <c r="G7821" t="s">
        <v>1486</v>
      </c>
      <c r="H7821" t="s">
        <v>53</v>
      </c>
      <c r="I7821" t="s">
        <v>54</v>
      </c>
      <c r="J7821" t="s">
        <v>154</v>
      </c>
      <c r="K7821" t="s">
        <v>70</v>
      </c>
      <c r="L7821">
        <v>94109</v>
      </c>
      <c r="M7821" t="s">
        <v>71</v>
      </c>
      <c r="N7821" t="s">
        <v>4349</v>
      </c>
      <c r="O7821" t="s">
        <v>73</v>
      </c>
      <c r="P7821" t="s">
        <v>296</v>
      </c>
      <c r="Q7821" t="s">
        <v>4350</v>
      </c>
      <c r="R7821" s="19">
        <v>11.84</v>
      </c>
      <c r="S7821" s="17">
        <v>8</v>
      </c>
      <c r="T7821" s="20">
        <v>0</v>
      </c>
      <c r="U7821" s="19">
        <v>5.6832000000000003</v>
      </c>
      <c r="V7821" s="20">
        <f t="shared" si="610"/>
        <v>0.48000000000000004</v>
      </c>
      <c r="W7821" s="17">
        <f t="shared" si="611"/>
        <v>2017</v>
      </c>
      <c r="X7821" t="str">
        <f t="shared" si="612"/>
        <v>Jan-2017</v>
      </c>
      <c r="Y7821" s="17">
        <f t="shared" si="613"/>
        <v>4</v>
      </c>
      <c r="Z7821" t="str">
        <f t="shared" si="614"/>
        <v>0% (No Discount)</v>
      </c>
      <c r="AA7821" s="17">
        <f>IF(COUNTIF($B$2:B7821,B7821)=1,1,0)</f>
        <v>1</v>
      </c>
      <c r="AB7821" s="17">
        <f>IF(COUNTIF($F$2:F7821,F7821)=1,1,0)</f>
        <v>0</v>
      </c>
    </row>
    <row r="7822" spans="1:28" x14ac:dyDescent="0.2">
      <c r="A7822" s="17">
        <v>7821</v>
      </c>
      <c r="B7822" t="s">
        <v>9719</v>
      </c>
      <c r="C7822" s="18">
        <v>43077</v>
      </c>
      <c r="D7822" s="18">
        <v>43079</v>
      </c>
      <c r="E7822" t="s">
        <v>50</v>
      </c>
      <c r="F7822" t="s">
        <v>1711</v>
      </c>
      <c r="G7822" t="s">
        <v>1712</v>
      </c>
      <c r="H7822" t="s">
        <v>129</v>
      </c>
      <c r="I7822" t="s">
        <v>54</v>
      </c>
      <c r="J7822" t="s">
        <v>7341</v>
      </c>
      <c r="K7822" t="s">
        <v>1430</v>
      </c>
      <c r="L7822">
        <v>2920</v>
      </c>
      <c r="M7822" t="s">
        <v>175</v>
      </c>
      <c r="N7822" t="s">
        <v>2352</v>
      </c>
      <c r="O7822" t="s">
        <v>73</v>
      </c>
      <c r="P7822" t="s">
        <v>86</v>
      </c>
      <c r="Q7822" t="s">
        <v>2353</v>
      </c>
      <c r="R7822" s="19">
        <v>592.74</v>
      </c>
      <c r="S7822" s="17">
        <v>6</v>
      </c>
      <c r="T7822" s="20">
        <v>0</v>
      </c>
      <c r="U7822" s="19">
        <v>160.03980000000001</v>
      </c>
      <c r="V7822" s="20">
        <f t="shared" si="610"/>
        <v>0.27</v>
      </c>
      <c r="W7822" s="17">
        <f t="shared" si="611"/>
        <v>2017</v>
      </c>
      <c r="X7822" t="str">
        <f t="shared" si="612"/>
        <v>Dec-2017</v>
      </c>
      <c r="Y7822" s="17">
        <f t="shared" si="613"/>
        <v>2</v>
      </c>
      <c r="Z7822" t="str">
        <f t="shared" si="614"/>
        <v>0% (No Discount)</v>
      </c>
      <c r="AA7822" s="17">
        <f>IF(COUNTIF($B$2:B7822,B7822)=1,1,0)</f>
        <v>1</v>
      </c>
      <c r="AB7822" s="17">
        <f>IF(COUNTIF($F$2:F7822,F7822)=1,1,0)</f>
        <v>0</v>
      </c>
    </row>
    <row r="7823" spans="1:28" x14ac:dyDescent="0.2">
      <c r="A7823" s="17">
        <v>7822</v>
      </c>
      <c r="B7823" t="s">
        <v>9720</v>
      </c>
      <c r="C7823" s="18">
        <v>42664</v>
      </c>
      <c r="D7823" s="18">
        <v>42667</v>
      </c>
      <c r="E7823" t="s">
        <v>50</v>
      </c>
      <c r="F7823" t="s">
        <v>4661</v>
      </c>
      <c r="G7823" t="s">
        <v>4662</v>
      </c>
      <c r="H7823" t="s">
        <v>53</v>
      </c>
      <c r="I7823" t="s">
        <v>54</v>
      </c>
      <c r="J7823" t="s">
        <v>355</v>
      </c>
      <c r="K7823" t="s">
        <v>362</v>
      </c>
      <c r="L7823">
        <v>38301</v>
      </c>
      <c r="M7823" t="s">
        <v>57</v>
      </c>
      <c r="N7823" t="s">
        <v>4050</v>
      </c>
      <c r="O7823" t="s">
        <v>73</v>
      </c>
      <c r="P7823" t="s">
        <v>86</v>
      </c>
      <c r="Q7823" t="s">
        <v>6621</v>
      </c>
      <c r="R7823" s="19">
        <v>111.672</v>
      </c>
      <c r="S7823" s="17">
        <v>9</v>
      </c>
      <c r="T7823" s="20">
        <v>0.2</v>
      </c>
      <c r="U7823" s="19">
        <v>6.9794999999999998</v>
      </c>
      <c r="V7823" s="20">
        <f t="shared" si="610"/>
        <v>6.25E-2</v>
      </c>
      <c r="W7823" s="17">
        <f t="shared" si="611"/>
        <v>2016</v>
      </c>
      <c r="X7823" t="str">
        <f t="shared" si="612"/>
        <v>Oct-2016</v>
      </c>
      <c r="Y7823" s="17">
        <f t="shared" si="613"/>
        <v>3</v>
      </c>
      <c r="Z7823" t="str">
        <f t="shared" si="614"/>
        <v>11-20%</v>
      </c>
      <c r="AA7823" s="17">
        <f>IF(COUNTIF($B$2:B7823,B7823)=1,1,0)</f>
        <v>1</v>
      </c>
      <c r="AB7823" s="17">
        <f>IF(COUNTIF($F$2:F7823,F7823)=1,1,0)</f>
        <v>0</v>
      </c>
    </row>
    <row r="7824" spans="1:28" x14ac:dyDescent="0.2">
      <c r="A7824" s="17">
        <v>7823</v>
      </c>
      <c r="B7824" t="s">
        <v>9721</v>
      </c>
      <c r="C7824" s="18">
        <v>41877</v>
      </c>
      <c r="D7824" s="18">
        <v>41883</v>
      </c>
      <c r="E7824" t="s">
        <v>77</v>
      </c>
      <c r="F7824" t="s">
        <v>3826</v>
      </c>
      <c r="G7824" t="s">
        <v>3827</v>
      </c>
      <c r="H7824" t="s">
        <v>129</v>
      </c>
      <c r="I7824" t="s">
        <v>54</v>
      </c>
      <c r="J7824" t="s">
        <v>634</v>
      </c>
      <c r="K7824" t="s">
        <v>272</v>
      </c>
      <c r="L7824">
        <v>19711</v>
      </c>
      <c r="M7824" t="s">
        <v>175</v>
      </c>
      <c r="N7824" t="s">
        <v>3998</v>
      </c>
      <c r="O7824" t="s">
        <v>73</v>
      </c>
      <c r="P7824" t="s">
        <v>95</v>
      </c>
      <c r="Q7824" t="s">
        <v>3999</v>
      </c>
      <c r="R7824" s="19">
        <v>8.64</v>
      </c>
      <c r="S7824" s="17">
        <v>3</v>
      </c>
      <c r="T7824" s="20">
        <v>0</v>
      </c>
      <c r="U7824" s="19">
        <v>2.5055999999999998</v>
      </c>
      <c r="V7824" s="20">
        <f t="shared" si="610"/>
        <v>0.28999999999999998</v>
      </c>
      <c r="W7824" s="17">
        <f t="shared" si="611"/>
        <v>2014</v>
      </c>
      <c r="X7824" t="str">
        <f t="shared" si="612"/>
        <v>Aug-2014</v>
      </c>
      <c r="Y7824" s="17">
        <f t="shared" si="613"/>
        <v>6</v>
      </c>
      <c r="Z7824" t="str">
        <f t="shared" si="614"/>
        <v>0% (No Discount)</v>
      </c>
      <c r="AA7824" s="17">
        <f>IF(COUNTIF($B$2:B7824,B7824)=1,1,0)</f>
        <v>1</v>
      </c>
      <c r="AB7824" s="17">
        <f>IF(COUNTIF($F$2:F7824,F7824)=1,1,0)</f>
        <v>0</v>
      </c>
    </row>
    <row r="7825" spans="1:28" x14ac:dyDescent="0.2">
      <c r="A7825" s="17">
        <v>7824</v>
      </c>
      <c r="B7825" t="s">
        <v>9721</v>
      </c>
      <c r="C7825" s="18">
        <v>41877</v>
      </c>
      <c r="D7825" s="18">
        <v>41883</v>
      </c>
      <c r="E7825" t="s">
        <v>77</v>
      </c>
      <c r="F7825" t="s">
        <v>3826</v>
      </c>
      <c r="G7825" t="s">
        <v>3827</v>
      </c>
      <c r="H7825" t="s">
        <v>129</v>
      </c>
      <c r="I7825" t="s">
        <v>54</v>
      </c>
      <c r="J7825" t="s">
        <v>634</v>
      </c>
      <c r="K7825" t="s">
        <v>272</v>
      </c>
      <c r="L7825">
        <v>19711</v>
      </c>
      <c r="M7825" t="s">
        <v>175</v>
      </c>
      <c r="N7825" t="s">
        <v>4983</v>
      </c>
      <c r="O7825" t="s">
        <v>98</v>
      </c>
      <c r="P7825" t="s">
        <v>188</v>
      </c>
      <c r="Q7825" t="s">
        <v>4984</v>
      </c>
      <c r="R7825" s="19">
        <v>149.97</v>
      </c>
      <c r="S7825" s="17">
        <v>3</v>
      </c>
      <c r="T7825" s="20">
        <v>0</v>
      </c>
      <c r="U7825" s="19">
        <v>52.4895</v>
      </c>
      <c r="V7825" s="20">
        <f t="shared" si="610"/>
        <v>0.35</v>
      </c>
      <c r="W7825" s="17">
        <f t="shared" si="611"/>
        <v>2014</v>
      </c>
      <c r="X7825" t="str">
        <f t="shared" si="612"/>
        <v>Aug-2014</v>
      </c>
      <c r="Y7825" s="17">
        <f t="shared" si="613"/>
        <v>6</v>
      </c>
      <c r="Z7825" t="str">
        <f t="shared" si="614"/>
        <v>0% (No Discount)</v>
      </c>
      <c r="AA7825" s="17">
        <f>IF(COUNTIF($B$2:B7825,B7825)=1,1,0)</f>
        <v>0</v>
      </c>
      <c r="AB7825" s="17">
        <f>IF(COUNTIF($F$2:F7825,F7825)=1,1,0)</f>
        <v>0</v>
      </c>
    </row>
    <row r="7826" spans="1:28" x14ac:dyDescent="0.2">
      <c r="A7826" s="17">
        <v>7825</v>
      </c>
      <c r="B7826" t="s">
        <v>9722</v>
      </c>
      <c r="C7826" s="18">
        <v>41775</v>
      </c>
      <c r="D7826" s="18">
        <v>41782</v>
      </c>
      <c r="E7826" t="s">
        <v>77</v>
      </c>
      <c r="F7826" t="s">
        <v>3920</v>
      </c>
      <c r="G7826" t="s">
        <v>3921</v>
      </c>
      <c r="H7826" t="s">
        <v>68</v>
      </c>
      <c r="I7826" t="s">
        <v>54</v>
      </c>
      <c r="J7826" t="s">
        <v>69</v>
      </c>
      <c r="K7826" t="s">
        <v>70</v>
      </c>
      <c r="L7826">
        <v>90036</v>
      </c>
      <c r="M7826" t="s">
        <v>71</v>
      </c>
      <c r="N7826" t="s">
        <v>5529</v>
      </c>
      <c r="O7826" t="s">
        <v>59</v>
      </c>
      <c r="P7826" t="s">
        <v>63</v>
      </c>
      <c r="Q7826" t="s">
        <v>5530</v>
      </c>
      <c r="R7826" s="19">
        <v>232.88</v>
      </c>
      <c r="S7826" s="17">
        <v>5</v>
      </c>
      <c r="T7826" s="20">
        <v>0.2</v>
      </c>
      <c r="U7826" s="19">
        <v>17.466000000000001</v>
      </c>
      <c r="V7826" s="20">
        <f t="shared" si="610"/>
        <v>7.5000000000000011E-2</v>
      </c>
      <c r="W7826" s="17">
        <f t="shared" si="611"/>
        <v>2014</v>
      </c>
      <c r="X7826" t="str">
        <f t="shared" si="612"/>
        <v>May-2014</v>
      </c>
      <c r="Y7826" s="17">
        <f t="shared" si="613"/>
        <v>7</v>
      </c>
      <c r="Z7826" t="str">
        <f t="shared" si="614"/>
        <v>11-20%</v>
      </c>
      <c r="AA7826" s="17">
        <f>IF(COUNTIF($B$2:B7826,B7826)=1,1,0)</f>
        <v>1</v>
      </c>
      <c r="AB7826" s="17">
        <f>IF(COUNTIF($F$2:F7826,F7826)=1,1,0)</f>
        <v>0</v>
      </c>
    </row>
    <row r="7827" spans="1:28" x14ac:dyDescent="0.2">
      <c r="A7827" s="17">
        <v>7826</v>
      </c>
      <c r="B7827" t="s">
        <v>9723</v>
      </c>
      <c r="C7827" s="18">
        <v>42038</v>
      </c>
      <c r="D7827" s="18">
        <v>42042</v>
      </c>
      <c r="E7827" t="s">
        <v>77</v>
      </c>
      <c r="F7827" t="s">
        <v>3920</v>
      </c>
      <c r="G7827" t="s">
        <v>3921</v>
      </c>
      <c r="H7827" t="s">
        <v>68</v>
      </c>
      <c r="I7827" t="s">
        <v>54</v>
      </c>
      <c r="J7827" t="s">
        <v>7604</v>
      </c>
      <c r="K7827" t="s">
        <v>294</v>
      </c>
      <c r="L7827">
        <v>13440</v>
      </c>
      <c r="M7827" t="s">
        <v>175</v>
      </c>
      <c r="N7827" t="s">
        <v>230</v>
      </c>
      <c r="O7827" t="s">
        <v>59</v>
      </c>
      <c r="P7827" t="s">
        <v>63</v>
      </c>
      <c r="Q7827" t="s">
        <v>231</v>
      </c>
      <c r="R7827" s="19">
        <v>90.882000000000005</v>
      </c>
      <c r="S7827" s="17">
        <v>1</v>
      </c>
      <c r="T7827" s="20">
        <v>0.1</v>
      </c>
      <c r="U7827" s="19">
        <v>15.147</v>
      </c>
      <c r="V7827" s="20">
        <f t="shared" si="610"/>
        <v>0.16666666666666666</v>
      </c>
      <c r="W7827" s="17">
        <f t="shared" si="611"/>
        <v>2015</v>
      </c>
      <c r="X7827" t="str">
        <f t="shared" si="612"/>
        <v>Feb-2015</v>
      </c>
      <c r="Y7827" s="17">
        <f t="shared" si="613"/>
        <v>4</v>
      </c>
      <c r="Z7827" t="str">
        <f t="shared" si="614"/>
        <v>1-10%</v>
      </c>
      <c r="AA7827" s="17">
        <f>IF(COUNTIF($B$2:B7827,B7827)=1,1,0)</f>
        <v>1</v>
      </c>
      <c r="AB7827" s="17">
        <f>IF(COUNTIF($F$2:F7827,F7827)=1,1,0)</f>
        <v>0</v>
      </c>
    </row>
    <row r="7828" spans="1:28" x14ac:dyDescent="0.2">
      <c r="A7828" s="17">
        <v>7827</v>
      </c>
      <c r="B7828" t="s">
        <v>9724</v>
      </c>
      <c r="C7828" s="18">
        <v>43039</v>
      </c>
      <c r="D7828" s="18">
        <v>43044</v>
      </c>
      <c r="E7828" t="s">
        <v>77</v>
      </c>
      <c r="F7828" t="s">
        <v>3232</v>
      </c>
      <c r="G7828" t="s">
        <v>3233</v>
      </c>
      <c r="H7828" t="s">
        <v>68</v>
      </c>
      <c r="I7828" t="s">
        <v>54</v>
      </c>
      <c r="J7828" t="s">
        <v>330</v>
      </c>
      <c r="K7828" t="s">
        <v>238</v>
      </c>
      <c r="L7828">
        <v>60610</v>
      </c>
      <c r="M7828" t="s">
        <v>132</v>
      </c>
      <c r="N7828" t="s">
        <v>2207</v>
      </c>
      <c r="O7828" t="s">
        <v>98</v>
      </c>
      <c r="P7828" t="s">
        <v>99</v>
      </c>
      <c r="Q7828" t="s">
        <v>2208</v>
      </c>
      <c r="R7828" s="19">
        <v>508.76799999999997</v>
      </c>
      <c r="S7828" s="17">
        <v>4</v>
      </c>
      <c r="T7828" s="20">
        <v>0.2</v>
      </c>
      <c r="U7828" s="19">
        <v>38.157600000000002</v>
      </c>
      <c r="V7828" s="20">
        <f t="shared" si="610"/>
        <v>7.5000000000000011E-2</v>
      </c>
      <c r="W7828" s="17">
        <f t="shared" si="611"/>
        <v>2017</v>
      </c>
      <c r="X7828" t="str">
        <f t="shared" si="612"/>
        <v>Oct-2017</v>
      </c>
      <c r="Y7828" s="17">
        <f t="shared" si="613"/>
        <v>5</v>
      </c>
      <c r="Z7828" t="str">
        <f t="shared" si="614"/>
        <v>11-20%</v>
      </c>
      <c r="AA7828" s="17">
        <f>IF(COUNTIF($B$2:B7828,B7828)=1,1,0)</f>
        <v>1</v>
      </c>
      <c r="AB7828" s="17">
        <f>IF(COUNTIF($F$2:F7828,F7828)=1,1,0)</f>
        <v>0</v>
      </c>
    </row>
    <row r="7829" spans="1:28" x14ac:dyDescent="0.2">
      <c r="A7829" s="17">
        <v>7828</v>
      </c>
      <c r="B7829" t="s">
        <v>9724</v>
      </c>
      <c r="C7829" s="18">
        <v>43039</v>
      </c>
      <c r="D7829" s="18">
        <v>43044</v>
      </c>
      <c r="E7829" t="s">
        <v>77</v>
      </c>
      <c r="F7829" t="s">
        <v>3232</v>
      </c>
      <c r="G7829" t="s">
        <v>3233</v>
      </c>
      <c r="H7829" t="s">
        <v>68</v>
      </c>
      <c r="I7829" t="s">
        <v>54</v>
      </c>
      <c r="J7829" t="s">
        <v>330</v>
      </c>
      <c r="K7829" t="s">
        <v>238</v>
      </c>
      <c r="L7829">
        <v>60610</v>
      </c>
      <c r="M7829" t="s">
        <v>132</v>
      </c>
      <c r="N7829" t="s">
        <v>1292</v>
      </c>
      <c r="O7829" t="s">
        <v>73</v>
      </c>
      <c r="P7829" t="s">
        <v>200</v>
      </c>
      <c r="Q7829" t="s">
        <v>1293</v>
      </c>
      <c r="R7829" s="19">
        <v>9.9120000000000008</v>
      </c>
      <c r="S7829" s="17">
        <v>3</v>
      </c>
      <c r="T7829" s="20">
        <v>0.2</v>
      </c>
      <c r="U7829" s="19">
        <v>3.2214</v>
      </c>
      <c r="V7829" s="20">
        <f t="shared" si="610"/>
        <v>0.32499999999999996</v>
      </c>
      <c r="W7829" s="17">
        <f t="shared" si="611"/>
        <v>2017</v>
      </c>
      <c r="X7829" t="str">
        <f t="shared" si="612"/>
        <v>Oct-2017</v>
      </c>
      <c r="Y7829" s="17">
        <f t="shared" si="613"/>
        <v>5</v>
      </c>
      <c r="Z7829" t="str">
        <f t="shared" si="614"/>
        <v>11-20%</v>
      </c>
      <c r="AA7829" s="17">
        <f>IF(COUNTIF($B$2:B7829,B7829)=1,1,0)</f>
        <v>0</v>
      </c>
      <c r="AB7829" s="17">
        <f>IF(COUNTIF($F$2:F7829,F7829)=1,1,0)</f>
        <v>0</v>
      </c>
    </row>
    <row r="7830" spans="1:28" x14ac:dyDescent="0.2">
      <c r="A7830" s="17">
        <v>7829</v>
      </c>
      <c r="B7830" t="s">
        <v>9725</v>
      </c>
      <c r="C7830" s="18">
        <v>42120</v>
      </c>
      <c r="D7830" s="18">
        <v>42125</v>
      </c>
      <c r="E7830" t="s">
        <v>77</v>
      </c>
      <c r="F7830" t="s">
        <v>2579</v>
      </c>
      <c r="G7830" t="s">
        <v>2580</v>
      </c>
      <c r="H7830" t="s">
        <v>68</v>
      </c>
      <c r="I7830" t="s">
        <v>54</v>
      </c>
      <c r="J7830" t="s">
        <v>977</v>
      </c>
      <c r="K7830" t="s">
        <v>70</v>
      </c>
      <c r="L7830">
        <v>92105</v>
      </c>
      <c r="M7830" t="s">
        <v>71</v>
      </c>
      <c r="N7830" t="s">
        <v>5785</v>
      </c>
      <c r="O7830" t="s">
        <v>59</v>
      </c>
      <c r="P7830" t="s">
        <v>63</v>
      </c>
      <c r="Q7830" t="s">
        <v>5786</v>
      </c>
      <c r="R7830" s="19">
        <v>63.936</v>
      </c>
      <c r="S7830" s="17">
        <v>3</v>
      </c>
      <c r="T7830" s="20">
        <v>0.2</v>
      </c>
      <c r="U7830" s="19">
        <v>6.3936000000000002</v>
      </c>
      <c r="V7830" s="20">
        <f t="shared" si="610"/>
        <v>0.1</v>
      </c>
      <c r="W7830" s="17">
        <f t="shared" si="611"/>
        <v>2015</v>
      </c>
      <c r="X7830" t="str">
        <f t="shared" si="612"/>
        <v>Apr-2015</v>
      </c>
      <c r="Y7830" s="17">
        <f t="shared" si="613"/>
        <v>5</v>
      </c>
      <c r="Z7830" t="str">
        <f t="shared" si="614"/>
        <v>11-20%</v>
      </c>
      <c r="AA7830" s="17">
        <f>IF(COUNTIF($B$2:B7830,B7830)=1,1,0)</f>
        <v>1</v>
      </c>
      <c r="AB7830" s="17">
        <f>IF(COUNTIF($F$2:F7830,F7830)=1,1,0)</f>
        <v>0</v>
      </c>
    </row>
    <row r="7831" spans="1:28" x14ac:dyDescent="0.2">
      <c r="A7831" s="17">
        <v>7830</v>
      </c>
      <c r="B7831" t="s">
        <v>9725</v>
      </c>
      <c r="C7831" s="18">
        <v>42120</v>
      </c>
      <c r="D7831" s="18">
        <v>42125</v>
      </c>
      <c r="E7831" t="s">
        <v>77</v>
      </c>
      <c r="F7831" t="s">
        <v>2579</v>
      </c>
      <c r="G7831" t="s">
        <v>2580</v>
      </c>
      <c r="H7831" t="s">
        <v>68</v>
      </c>
      <c r="I7831" t="s">
        <v>54</v>
      </c>
      <c r="J7831" t="s">
        <v>977</v>
      </c>
      <c r="K7831" t="s">
        <v>70</v>
      </c>
      <c r="L7831">
        <v>92105</v>
      </c>
      <c r="M7831" t="s">
        <v>71</v>
      </c>
      <c r="N7831" t="s">
        <v>1593</v>
      </c>
      <c r="O7831" t="s">
        <v>73</v>
      </c>
      <c r="P7831" t="s">
        <v>95</v>
      </c>
      <c r="Q7831" t="s">
        <v>1594</v>
      </c>
      <c r="R7831" s="19">
        <v>59.52</v>
      </c>
      <c r="S7831" s="17">
        <v>3</v>
      </c>
      <c r="T7831" s="20">
        <v>0</v>
      </c>
      <c r="U7831" s="19">
        <v>15.475199999999999</v>
      </c>
      <c r="V7831" s="20">
        <f t="shared" si="610"/>
        <v>0.25999999999999995</v>
      </c>
      <c r="W7831" s="17">
        <f t="shared" si="611"/>
        <v>2015</v>
      </c>
      <c r="X7831" t="str">
        <f t="shared" si="612"/>
        <v>Apr-2015</v>
      </c>
      <c r="Y7831" s="17">
        <f t="shared" si="613"/>
        <v>5</v>
      </c>
      <c r="Z7831" t="str">
        <f t="shared" si="614"/>
        <v>0% (No Discount)</v>
      </c>
      <c r="AA7831" s="17">
        <f>IF(COUNTIF($B$2:B7831,B7831)=1,1,0)</f>
        <v>0</v>
      </c>
      <c r="AB7831" s="17">
        <f>IF(COUNTIF($F$2:F7831,F7831)=1,1,0)</f>
        <v>0</v>
      </c>
    </row>
    <row r="7832" spans="1:28" x14ac:dyDescent="0.2">
      <c r="A7832" s="17">
        <v>7831</v>
      </c>
      <c r="B7832" t="s">
        <v>9725</v>
      </c>
      <c r="C7832" s="18">
        <v>42120</v>
      </c>
      <c r="D7832" s="18">
        <v>42125</v>
      </c>
      <c r="E7832" t="s">
        <v>77</v>
      </c>
      <c r="F7832" t="s">
        <v>2579</v>
      </c>
      <c r="G7832" t="s">
        <v>2580</v>
      </c>
      <c r="H7832" t="s">
        <v>68</v>
      </c>
      <c r="I7832" t="s">
        <v>54</v>
      </c>
      <c r="J7832" t="s">
        <v>977</v>
      </c>
      <c r="K7832" t="s">
        <v>70</v>
      </c>
      <c r="L7832">
        <v>92105</v>
      </c>
      <c r="M7832" t="s">
        <v>71</v>
      </c>
      <c r="N7832" t="s">
        <v>8561</v>
      </c>
      <c r="O7832" t="s">
        <v>98</v>
      </c>
      <c r="P7832" t="s">
        <v>99</v>
      </c>
      <c r="Q7832" t="s">
        <v>8562</v>
      </c>
      <c r="R7832" s="19">
        <v>311.976</v>
      </c>
      <c r="S7832" s="17">
        <v>3</v>
      </c>
      <c r="T7832" s="20">
        <v>0.2</v>
      </c>
      <c r="U7832" s="19">
        <v>38.997</v>
      </c>
      <c r="V7832" s="20">
        <f t="shared" si="610"/>
        <v>0.125</v>
      </c>
      <c r="W7832" s="17">
        <f t="shared" si="611"/>
        <v>2015</v>
      </c>
      <c r="X7832" t="str">
        <f t="shared" si="612"/>
        <v>Apr-2015</v>
      </c>
      <c r="Y7832" s="17">
        <f t="shared" si="613"/>
        <v>5</v>
      </c>
      <c r="Z7832" t="str">
        <f t="shared" si="614"/>
        <v>11-20%</v>
      </c>
      <c r="AA7832" s="17">
        <f>IF(COUNTIF($B$2:B7832,B7832)=1,1,0)</f>
        <v>0</v>
      </c>
      <c r="AB7832" s="17">
        <f>IF(COUNTIF($F$2:F7832,F7832)=1,1,0)</f>
        <v>0</v>
      </c>
    </row>
    <row r="7833" spans="1:28" x14ac:dyDescent="0.2">
      <c r="A7833" s="17">
        <v>7832</v>
      </c>
      <c r="B7833" t="s">
        <v>9725</v>
      </c>
      <c r="C7833" s="18">
        <v>42120</v>
      </c>
      <c r="D7833" s="18">
        <v>42125</v>
      </c>
      <c r="E7833" t="s">
        <v>77</v>
      </c>
      <c r="F7833" t="s">
        <v>2579</v>
      </c>
      <c r="G7833" t="s">
        <v>2580</v>
      </c>
      <c r="H7833" t="s">
        <v>68</v>
      </c>
      <c r="I7833" t="s">
        <v>54</v>
      </c>
      <c r="J7833" t="s">
        <v>977</v>
      </c>
      <c r="K7833" t="s">
        <v>70</v>
      </c>
      <c r="L7833">
        <v>92105</v>
      </c>
      <c r="M7833" t="s">
        <v>71</v>
      </c>
      <c r="N7833" t="s">
        <v>1229</v>
      </c>
      <c r="O7833" t="s">
        <v>73</v>
      </c>
      <c r="P7833" t="s">
        <v>102</v>
      </c>
      <c r="Q7833" t="s">
        <v>1230</v>
      </c>
      <c r="R7833" s="19">
        <v>50.351999999999997</v>
      </c>
      <c r="S7833" s="17">
        <v>3</v>
      </c>
      <c r="T7833" s="20">
        <v>0.2</v>
      </c>
      <c r="U7833" s="19">
        <v>17.623200000000001</v>
      </c>
      <c r="V7833" s="20">
        <f t="shared" si="610"/>
        <v>0.35000000000000003</v>
      </c>
      <c r="W7833" s="17">
        <f t="shared" si="611"/>
        <v>2015</v>
      </c>
      <c r="X7833" t="str">
        <f t="shared" si="612"/>
        <v>Apr-2015</v>
      </c>
      <c r="Y7833" s="17">
        <f t="shared" si="613"/>
        <v>5</v>
      </c>
      <c r="Z7833" t="str">
        <f t="shared" si="614"/>
        <v>11-20%</v>
      </c>
      <c r="AA7833" s="17">
        <f>IF(COUNTIF($B$2:B7833,B7833)=1,1,0)</f>
        <v>0</v>
      </c>
      <c r="AB7833" s="17">
        <f>IF(COUNTIF($F$2:F7833,F7833)=1,1,0)</f>
        <v>0</v>
      </c>
    </row>
    <row r="7834" spans="1:28" x14ac:dyDescent="0.2">
      <c r="A7834" s="17">
        <v>7833</v>
      </c>
      <c r="B7834" t="s">
        <v>9726</v>
      </c>
      <c r="C7834" s="18">
        <v>42499</v>
      </c>
      <c r="D7834" s="18">
        <v>42503</v>
      </c>
      <c r="E7834" t="s">
        <v>77</v>
      </c>
      <c r="F7834" t="s">
        <v>3970</v>
      </c>
      <c r="G7834" t="s">
        <v>3971</v>
      </c>
      <c r="H7834" t="s">
        <v>53</v>
      </c>
      <c r="I7834" t="s">
        <v>54</v>
      </c>
      <c r="J7834" t="s">
        <v>211</v>
      </c>
      <c r="K7834" t="s">
        <v>131</v>
      </c>
      <c r="L7834">
        <v>77036</v>
      </c>
      <c r="M7834" t="s">
        <v>132</v>
      </c>
      <c r="N7834" t="s">
        <v>795</v>
      </c>
      <c r="O7834" t="s">
        <v>98</v>
      </c>
      <c r="P7834" t="s">
        <v>99</v>
      </c>
      <c r="Q7834" t="s">
        <v>796</v>
      </c>
      <c r="R7834" s="19">
        <v>19.135999999999999</v>
      </c>
      <c r="S7834" s="17">
        <v>2</v>
      </c>
      <c r="T7834" s="20">
        <v>0.2</v>
      </c>
      <c r="U7834" s="19">
        <v>1.9136</v>
      </c>
      <c r="V7834" s="20">
        <f t="shared" si="610"/>
        <v>0.1</v>
      </c>
      <c r="W7834" s="17">
        <f t="shared" si="611"/>
        <v>2016</v>
      </c>
      <c r="X7834" t="str">
        <f t="shared" si="612"/>
        <v>May-2016</v>
      </c>
      <c r="Y7834" s="17">
        <f t="shared" si="613"/>
        <v>4</v>
      </c>
      <c r="Z7834" t="str">
        <f t="shared" si="614"/>
        <v>11-20%</v>
      </c>
      <c r="AA7834" s="17">
        <f>IF(COUNTIF($B$2:B7834,B7834)=1,1,0)</f>
        <v>1</v>
      </c>
      <c r="AB7834" s="17">
        <f>IF(COUNTIF($F$2:F7834,F7834)=1,1,0)</f>
        <v>0</v>
      </c>
    </row>
    <row r="7835" spans="1:28" x14ac:dyDescent="0.2">
      <c r="A7835" s="17">
        <v>7834</v>
      </c>
      <c r="B7835" t="s">
        <v>9727</v>
      </c>
      <c r="C7835" s="18">
        <v>42028</v>
      </c>
      <c r="D7835" s="18">
        <v>42032</v>
      </c>
      <c r="E7835" t="s">
        <v>77</v>
      </c>
      <c r="F7835" t="s">
        <v>7315</v>
      </c>
      <c r="G7835" t="s">
        <v>7316</v>
      </c>
      <c r="H7835" t="s">
        <v>129</v>
      </c>
      <c r="I7835" t="s">
        <v>54</v>
      </c>
      <c r="J7835" t="s">
        <v>9206</v>
      </c>
      <c r="K7835" t="s">
        <v>81</v>
      </c>
      <c r="L7835">
        <v>33407</v>
      </c>
      <c r="M7835" t="s">
        <v>57</v>
      </c>
      <c r="N7835" t="s">
        <v>1398</v>
      </c>
      <c r="O7835" t="s">
        <v>73</v>
      </c>
      <c r="P7835" t="s">
        <v>95</v>
      </c>
      <c r="Q7835" t="s">
        <v>1399</v>
      </c>
      <c r="R7835" s="19">
        <v>13.12</v>
      </c>
      <c r="S7835" s="17">
        <v>5</v>
      </c>
      <c r="T7835" s="20">
        <v>0.2</v>
      </c>
      <c r="U7835" s="19">
        <v>2.1320000000000001</v>
      </c>
      <c r="V7835" s="20">
        <f t="shared" si="610"/>
        <v>0.16250000000000001</v>
      </c>
      <c r="W7835" s="17">
        <f t="shared" si="611"/>
        <v>2015</v>
      </c>
      <c r="X7835" t="str">
        <f t="shared" si="612"/>
        <v>Jan-2015</v>
      </c>
      <c r="Y7835" s="17">
        <f t="shared" si="613"/>
        <v>4</v>
      </c>
      <c r="Z7835" t="str">
        <f t="shared" si="614"/>
        <v>11-20%</v>
      </c>
      <c r="AA7835" s="17">
        <f>IF(COUNTIF($B$2:B7835,B7835)=1,1,0)</f>
        <v>1</v>
      </c>
      <c r="AB7835" s="17">
        <f>IF(COUNTIF($F$2:F7835,F7835)=1,1,0)</f>
        <v>0</v>
      </c>
    </row>
    <row r="7836" spans="1:28" x14ac:dyDescent="0.2">
      <c r="A7836" s="17">
        <v>7835</v>
      </c>
      <c r="B7836" t="s">
        <v>9728</v>
      </c>
      <c r="C7836" s="18">
        <v>42107</v>
      </c>
      <c r="D7836" s="18">
        <v>42111</v>
      </c>
      <c r="E7836" t="s">
        <v>50</v>
      </c>
      <c r="F7836" t="s">
        <v>6370</v>
      </c>
      <c r="G7836" t="s">
        <v>6371</v>
      </c>
      <c r="H7836" t="s">
        <v>53</v>
      </c>
      <c r="I7836" t="s">
        <v>54</v>
      </c>
      <c r="J7836" t="s">
        <v>69</v>
      </c>
      <c r="K7836" t="s">
        <v>70</v>
      </c>
      <c r="L7836">
        <v>90045</v>
      </c>
      <c r="M7836" t="s">
        <v>71</v>
      </c>
      <c r="N7836" t="s">
        <v>3955</v>
      </c>
      <c r="O7836" t="s">
        <v>59</v>
      </c>
      <c r="P7836" t="s">
        <v>83</v>
      </c>
      <c r="Q7836" t="s">
        <v>3956</v>
      </c>
      <c r="R7836" s="19">
        <v>241.56800000000001</v>
      </c>
      <c r="S7836" s="17">
        <v>2</v>
      </c>
      <c r="T7836" s="20">
        <v>0.2</v>
      </c>
      <c r="U7836" s="19">
        <v>-15.098000000000001</v>
      </c>
      <c r="V7836" s="20">
        <f t="shared" si="610"/>
        <v>-6.25E-2</v>
      </c>
      <c r="W7836" s="17">
        <f t="shared" si="611"/>
        <v>2015</v>
      </c>
      <c r="X7836" t="str">
        <f t="shared" si="612"/>
        <v>Apr-2015</v>
      </c>
      <c r="Y7836" s="17">
        <f t="shared" si="613"/>
        <v>4</v>
      </c>
      <c r="Z7836" t="str">
        <f t="shared" si="614"/>
        <v>11-20%</v>
      </c>
      <c r="AA7836" s="17">
        <f>IF(COUNTIF($B$2:B7836,B7836)=1,1,0)</f>
        <v>1</v>
      </c>
      <c r="AB7836" s="17">
        <f>IF(COUNTIF($F$2:F7836,F7836)=1,1,0)</f>
        <v>0</v>
      </c>
    </row>
    <row r="7837" spans="1:28" x14ac:dyDescent="0.2">
      <c r="A7837" s="17">
        <v>7836</v>
      </c>
      <c r="B7837" t="s">
        <v>9728</v>
      </c>
      <c r="C7837" s="18">
        <v>42107</v>
      </c>
      <c r="D7837" s="18">
        <v>42111</v>
      </c>
      <c r="E7837" t="s">
        <v>50</v>
      </c>
      <c r="F7837" t="s">
        <v>6370</v>
      </c>
      <c r="G7837" t="s">
        <v>6371</v>
      </c>
      <c r="H7837" t="s">
        <v>53</v>
      </c>
      <c r="I7837" t="s">
        <v>54</v>
      </c>
      <c r="J7837" t="s">
        <v>69</v>
      </c>
      <c r="K7837" t="s">
        <v>70</v>
      </c>
      <c r="L7837">
        <v>90045</v>
      </c>
      <c r="M7837" t="s">
        <v>71</v>
      </c>
      <c r="N7837" t="s">
        <v>2825</v>
      </c>
      <c r="O7837" t="s">
        <v>98</v>
      </c>
      <c r="P7837" t="s">
        <v>99</v>
      </c>
      <c r="Q7837" t="s">
        <v>2826</v>
      </c>
      <c r="R7837" s="19">
        <v>479.92</v>
      </c>
      <c r="S7837" s="17">
        <v>2</v>
      </c>
      <c r="T7837" s="20">
        <v>0.2</v>
      </c>
      <c r="U7837" s="19">
        <v>41.993000000000002</v>
      </c>
      <c r="V7837" s="20">
        <f t="shared" si="610"/>
        <v>8.7500000000000008E-2</v>
      </c>
      <c r="W7837" s="17">
        <f t="shared" si="611"/>
        <v>2015</v>
      </c>
      <c r="X7837" t="str">
        <f t="shared" si="612"/>
        <v>Apr-2015</v>
      </c>
      <c r="Y7837" s="17">
        <f t="shared" si="613"/>
        <v>4</v>
      </c>
      <c r="Z7837" t="str">
        <f t="shared" si="614"/>
        <v>11-20%</v>
      </c>
      <c r="AA7837" s="17">
        <f>IF(COUNTIF($B$2:B7837,B7837)=1,1,0)</f>
        <v>0</v>
      </c>
      <c r="AB7837" s="17">
        <f>IF(COUNTIF($F$2:F7837,F7837)=1,1,0)</f>
        <v>0</v>
      </c>
    </row>
    <row r="7838" spans="1:28" x14ac:dyDescent="0.2">
      <c r="A7838" s="17">
        <v>7837</v>
      </c>
      <c r="B7838" t="s">
        <v>9729</v>
      </c>
      <c r="C7838" s="18">
        <v>42272</v>
      </c>
      <c r="D7838" s="18">
        <v>42277</v>
      </c>
      <c r="E7838" t="s">
        <v>77</v>
      </c>
      <c r="F7838" t="s">
        <v>612</v>
      </c>
      <c r="G7838" t="s">
        <v>613</v>
      </c>
      <c r="H7838" t="s">
        <v>68</v>
      </c>
      <c r="I7838" t="s">
        <v>54</v>
      </c>
      <c r="J7838" t="s">
        <v>122</v>
      </c>
      <c r="K7838" t="s">
        <v>123</v>
      </c>
      <c r="L7838">
        <v>98103</v>
      </c>
      <c r="M7838" t="s">
        <v>71</v>
      </c>
      <c r="N7838" t="s">
        <v>3927</v>
      </c>
      <c r="O7838" t="s">
        <v>59</v>
      </c>
      <c r="P7838" t="s">
        <v>63</v>
      </c>
      <c r="Q7838" t="s">
        <v>3928</v>
      </c>
      <c r="R7838" s="19">
        <v>307.13600000000002</v>
      </c>
      <c r="S7838" s="17">
        <v>4</v>
      </c>
      <c r="T7838" s="20">
        <v>0.2</v>
      </c>
      <c r="U7838" s="19">
        <v>-11.5176</v>
      </c>
      <c r="V7838" s="20">
        <f t="shared" si="610"/>
        <v>-3.7499999999999999E-2</v>
      </c>
      <c r="W7838" s="17">
        <f t="shared" si="611"/>
        <v>2015</v>
      </c>
      <c r="X7838" t="str">
        <f t="shared" si="612"/>
        <v>Sep-2015</v>
      </c>
      <c r="Y7838" s="17">
        <f t="shared" si="613"/>
        <v>5</v>
      </c>
      <c r="Z7838" t="str">
        <f t="shared" si="614"/>
        <v>11-20%</v>
      </c>
      <c r="AA7838" s="17">
        <f>IF(COUNTIF($B$2:B7838,B7838)=1,1,0)</f>
        <v>1</v>
      </c>
      <c r="AB7838" s="17">
        <f>IF(COUNTIF($F$2:F7838,F7838)=1,1,0)</f>
        <v>0</v>
      </c>
    </row>
    <row r="7839" spans="1:28" x14ac:dyDescent="0.2">
      <c r="A7839" s="17">
        <v>7838</v>
      </c>
      <c r="B7839" t="s">
        <v>9729</v>
      </c>
      <c r="C7839" s="18">
        <v>42272</v>
      </c>
      <c r="D7839" s="18">
        <v>42277</v>
      </c>
      <c r="E7839" t="s">
        <v>77</v>
      </c>
      <c r="F7839" t="s">
        <v>612</v>
      </c>
      <c r="G7839" t="s">
        <v>613</v>
      </c>
      <c r="H7839" t="s">
        <v>68</v>
      </c>
      <c r="I7839" t="s">
        <v>54</v>
      </c>
      <c r="J7839" t="s">
        <v>122</v>
      </c>
      <c r="K7839" t="s">
        <v>123</v>
      </c>
      <c r="L7839">
        <v>98103</v>
      </c>
      <c r="M7839" t="s">
        <v>71</v>
      </c>
      <c r="N7839" t="s">
        <v>7212</v>
      </c>
      <c r="O7839" t="s">
        <v>73</v>
      </c>
      <c r="P7839" t="s">
        <v>74</v>
      </c>
      <c r="Q7839" t="s">
        <v>7213</v>
      </c>
      <c r="R7839" s="19">
        <v>12.6</v>
      </c>
      <c r="S7839" s="17">
        <v>2</v>
      </c>
      <c r="T7839" s="20">
        <v>0</v>
      </c>
      <c r="U7839" s="19">
        <v>5.7960000000000003</v>
      </c>
      <c r="V7839" s="20">
        <f t="shared" si="610"/>
        <v>0.46</v>
      </c>
      <c r="W7839" s="17">
        <f t="shared" si="611"/>
        <v>2015</v>
      </c>
      <c r="X7839" t="str">
        <f t="shared" si="612"/>
        <v>Sep-2015</v>
      </c>
      <c r="Y7839" s="17">
        <f t="shared" si="613"/>
        <v>5</v>
      </c>
      <c r="Z7839" t="str">
        <f t="shared" si="614"/>
        <v>0% (No Discount)</v>
      </c>
      <c r="AA7839" s="17">
        <f>IF(COUNTIF($B$2:B7839,B7839)=1,1,0)</f>
        <v>0</v>
      </c>
      <c r="AB7839" s="17">
        <f>IF(COUNTIF($F$2:F7839,F7839)=1,1,0)</f>
        <v>0</v>
      </c>
    </row>
    <row r="7840" spans="1:28" x14ac:dyDescent="0.2">
      <c r="A7840" s="17">
        <v>7839</v>
      </c>
      <c r="B7840" t="s">
        <v>9729</v>
      </c>
      <c r="C7840" s="18">
        <v>42272</v>
      </c>
      <c r="D7840" s="18">
        <v>42277</v>
      </c>
      <c r="E7840" t="s">
        <v>77</v>
      </c>
      <c r="F7840" t="s">
        <v>612</v>
      </c>
      <c r="G7840" t="s">
        <v>613</v>
      </c>
      <c r="H7840" t="s">
        <v>68</v>
      </c>
      <c r="I7840" t="s">
        <v>54</v>
      </c>
      <c r="J7840" t="s">
        <v>122</v>
      </c>
      <c r="K7840" t="s">
        <v>123</v>
      </c>
      <c r="L7840">
        <v>98103</v>
      </c>
      <c r="M7840" t="s">
        <v>71</v>
      </c>
      <c r="N7840" t="s">
        <v>1694</v>
      </c>
      <c r="O7840" t="s">
        <v>98</v>
      </c>
      <c r="P7840" t="s">
        <v>188</v>
      </c>
      <c r="Q7840" t="s">
        <v>1695</v>
      </c>
      <c r="R7840" s="19">
        <v>159.97999999999999</v>
      </c>
      <c r="S7840" s="17">
        <v>2</v>
      </c>
      <c r="T7840" s="20">
        <v>0</v>
      </c>
      <c r="U7840" s="19">
        <v>57.592799999999997</v>
      </c>
      <c r="V7840" s="20">
        <f t="shared" si="610"/>
        <v>0.36</v>
      </c>
      <c r="W7840" s="17">
        <f t="shared" si="611"/>
        <v>2015</v>
      </c>
      <c r="X7840" t="str">
        <f t="shared" si="612"/>
        <v>Sep-2015</v>
      </c>
      <c r="Y7840" s="17">
        <f t="shared" si="613"/>
        <v>5</v>
      </c>
      <c r="Z7840" t="str">
        <f t="shared" si="614"/>
        <v>0% (No Discount)</v>
      </c>
      <c r="AA7840" s="17">
        <f>IF(COUNTIF($B$2:B7840,B7840)=1,1,0)</f>
        <v>0</v>
      </c>
      <c r="AB7840" s="17">
        <f>IF(COUNTIF($F$2:F7840,F7840)=1,1,0)</f>
        <v>0</v>
      </c>
    </row>
    <row r="7841" spans="1:28" x14ac:dyDescent="0.2">
      <c r="A7841" s="17">
        <v>7840</v>
      </c>
      <c r="B7841" t="s">
        <v>9730</v>
      </c>
      <c r="C7841" s="18">
        <v>41726</v>
      </c>
      <c r="D7841" s="18">
        <v>41731</v>
      </c>
      <c r="E7841" t="s">
        <v>77</v>
      </c>
      <c r="F7841" t="s">
        <v>5454</v>
      </c>
      <c r="G7841" t="s">
        <v>5455</v>
      </c>
      <c r="H7841" t="s">
        <v>53</v>
      </c>
      <c r="I7841" t="s">
        <v>54</v>
      </c>
      <c r="J7841" t="s">
        <v>1408</v>
      </c>
      <c r="K7841" t="s">
        <v>516</v>
      </c>
      <c r="L7841">
        <v>50315</v>
      </c>
      <c r="M7841" t="s">
        <v>132</v>
      </c>
      <c r="N7841" t="s">
        <v>199</v>
      </c>
      <c r="O7841" t="s">
        <v>73</v>
      </c>
      <c r="P7841" t="s">
        <v>200</v>
      </c>
      <c r="Q7841" t="s">
        <v>201</v>
      </c>
      <c r="R7841" s="19">
        <v>6.12</v>
      </c>
      <c r="S7841" s="17">
        <v>3</v>
      </c>
      <c r="T7841" s="20">
        <v>0</v>
      </c>
      <c r="U7841" s="19">
        <v>2.8763999999999998</v>
      </c>
      <c r="V7841" s="20">
        <f t="shared" si="610"/>
        <v>0.47</v>
      </c>
      <c r="W7841" s="17">
        <f t="shared" si="611"/>
        <v>2014</v>
      </c>
      <c r="X7841" t="str">
        <f t="shared" si="612"/>
        <v>Mar-2014</v>
      </c>
      <c r="Y7841" s="17">
        <f t="shared" si="613"/>
        <v>5</v>
      </c>
      <c r="Z7841" t="str">
        <f t="shared" si="614"/>
        <v>0% (No Discount)</v>
      </c>
      <c r="AA7841" s="17">
        <f>IF(COUNTIF($B$2:B7841,B7841)=1,1,0)</f>
        <v>1</v>
      </c>
      <c r="AB7841" s="17">
        <f>IF(COUNTIF($F$2:F7841,F7841)=1,1,0)</f>
        <v>0</v>
      </c>
    </row>
    <row r="7842" spans="1:28" x14ac:dyDescent="0.2">
      <c r="A7842" s="17">
        <v>7841</v>
      </c>
      <c r="B7842" t="s">
        <v>9730</v>
      </c>
      <c r="C7842" s="18">
        <v>41726</v>
      </c>
      <c r="D7842" s="18">
        <v>41731</v>
      </c>
      <c r="E7842" t="s">
        <v>77</v>
      </c>
      <c r="F7842" t="s">
        <v>5454</v>
      </c>
      <c r="G7842" t="s">
        <v>5455</v>
      </c>
      <c r="H7842" t="s">
        <v>53</v>
      </c>
      <c r="I7842" t="s">
        <v>54</v>
      </c>
      <c r="J7842" t="s">
        <v>1408</v>
      </c>
      <c r="K7842" t="s">
        <v>516</v>
      </c>
      <c r="L7842">
        <v>50315</v>
      </c>
      <c r="M7842" t="s">
        <v>132</v>
      </c>
      <c r="N7842" t="s">
        <v>4985</v>
      </c>
      <c r="O7842" t="s">
        <v>59</v>
      </c>
      <c r="P7842" t="s">
        <v>83</v>
      </c>
      <c r="Q7842" t="s">
        <v>4986</v>
      </c>
      <c r="R7842" s="19">
        <v>1184.72</v>
      </c>
      <c r="S7842" s="17">
        <v>4</v>
      </c>
      <c r="T7842" s="20">
        <v>0</v>
      </c>
      <c r="U7842" s="19">
        <v>106.62479999999999</v>
      </c>
      <c r="V7842" s="20">
        <f t="shared" si="610"/>
        <v>0.09</v>
      </c>
      <c r="W7842" s="17">
        <f t="shared" si="611"/>
        <v>2014</v>
      </c>
      <c r="X7842" t="str">
        <f t="shared" si="612"/>
        <v>Mar-2014</v>
      </c>
      <c r="Y7842" s="17">
        <f t="shared" si="613"/>
        <v>5</v>
      </c>
      <c r="Z7842" t="str">
        <f t="shared" si="614"/>
        <v>0% (No Discount)</v>
      </c>
      <c r="AA7842" s="17">
        <f>IF(COUNTIF($B$2:B7842,B7842)=1,1,0)</f>
        <v>0</v>
      </c>
      <c r="AB7842" s="17">
        <f>IF(COUNTIF($F$2:F7842,F7842)=1,1,0)</f>
        <v>0</v>
      </c>
    </row>
    <row r="7843" spans="1:28" x14ac:dyDescent="0.2">
      <c r="A7843" s="17">
        <v>7842</v>
      </c>
      <c r="B7843" t="s">
        <v>9731</v>
      </c>
      <c r="C7843" s="18">
        <v>42568</v>
      </c>
      <c r="D7843" s="18">
        <v>42573</v>
      </c>
      <c r="E7843" t="s">
        <v>77</v>
      </c>
      <c r="F7843" t="s">
        <v>2104</v>
      </c>
      <c r="G7843" t="s">
        <v>2105</v>
      </c>
      <c r="H7843" t="s">
        <v>53</v>
      </c>
      <c r="I7843" t="s">
        <v>54</v>
      </c>
      <c r="J7843" t="s">
        <v>293</v>
      </c>
      <c r="K7843" t="s">
        <v>294</v>
      </c>
      <c r="L7843">
        <v>10024</v>
      </c>
      <c r="M7843" t="s">
        <v>175</v>
      </c>
      <c r="N7843" t="s">
        <v>104</v>
      </c>
      <c r="O7843" t="s">
        <v>73</v>
      </c>
      <c r="P7843" t="s">
        <v>105</v>
      </c>
      <c r="Q7843" t="s">
        <v>106</v>
      </c>
      <c r="R7843" s="19">
        <v>45.96</v>
      </c>
      <c r="S7843" s="17">
        <v>2</v>
      </c>
      <c r="T7843" s="20">
        <v>0</v>
      </c>
      <c r="U7843" s="19">
        <v>13.788</v>
      </c>
      <c r="V7843" s="20">
        <f t="shared" si="610"/>
        <v>0.3</v>
      </c>
      <c r="W7843" s="17">
        <f t="shared" si="611"/>
        <v>2016</v>
      </c>
      <c r="X7843" t="str">
        <f t="shared" si="612"/>
        <v>Jul-2016</v>
      </c>
      <c r="Y7843" s="17">
        <f t="shared" si="613"/>
        <v>5</v>
      </c>
      <c r="Z7843" t="str">
        <f t="shared" si="614"/>
        <v>0% (No Discount)</v>
      </c>
      <c r="AA7843" s="17">
        <f>IF(COUNTIF($B$2:B7843,B7843)=1,1,0)</f>
        <v>1</v>
      </c>
      <c r="AB7843" s="17">
        <f>IF(COUNTIF($F$2:F7843,F7843)=1,1,0)</f>
        <v>0</v>
      </c>
    </row>
    <row r="7844" spans="1:28" x14ac:dyDescent="0.2">
      <c r="A7844" s="17">
        <v>7843</v>
      </c>
      <c r="B7844" t="s">
        <v>9732</v>
      </c>
      <c r="C7844" s="18">
        <v>41748</v>
      </c>
      <c r="D7844" s="18">
        <v>41752</v>
      </c>
      <c r="E7844" t="s">
        <v>50</v>
      </c>
      <c r="F7844" t="s">
        <v>3098</v>
      </c>
      <c r="G7844" t="s">
        <v>3099</v>
      </c>
      <c r="H7844" t="s">
        <v>53</v>
      </c>
      <c r="I7844" t="s">
        <v>54</v>
      </c>
      <c r="J7844" t="s">
        <v>1157</v>
      </c>
      <c r="K7844" t="s">
        <v>346</v>
      </c>
      <c r="L7844">
        <v>22204</v>
      </c>
      <c r="M7844" t="s">
        <v>57</v>
      </c>
      <c r="N7844" t="s">
        <v>2419</v>
      </c>
      <c r="O7844" t="s">
        <v>73</v>
      </c>
      <c r="P7844" t="s">
        <v>102</v>
      </c>
      <c r="Q7844" t="s">
        <v>2420</v>
      </c>
      <c r="R7844" s="19">
        <v>58.05</v>
      </c>
      <c r="S7844" s="17">
        <v>3</v>
      </c>
      <c r="T7844" s="20">
        <v>0</v>
      </c>
      <c r="U7844" s="19">
        <v>26.702999999999999</v>
      </c>
      <c r="V7844" s="20">
        <f t="shared" si="610"/>
        <v>0.46</v>
      </c>
      <c r="W7844" s="17">
        <f t="shared" si="611"/>
        <v>2014</v>
      </c>
      <c r="X7844" t="str">
        <f t="shared" si="612"/>
        <v>Apr-2014</v>
      </c>
      <c r="Y7844" s="17">
        <f t="shared" si="613"/>
        <v>4</v>
      </c>
      <c r="Z7844" t="str">
        <f t="shared" si="614"/>
        <v>0% (No Discount)</v>
      </c>
      <c r="AA7844" s="17">
        <f>IF(COUNTIF($B$2:B7844,B7844)=1,1,0)</f>
        <v>1</v>
      </c>
      <c r="AB7844" s="17">
        <f>IF(COUNTIF($F$2:F7844,F7844)=1,1,0)</f>
        <v>0</v>
      </c>
    </row>
    <row r="7845" spans="1:28" x14ac:dyDescent="0.2">
      <c r="A7845" s="17">
        <v>7844</v>
      </c>
      <c r="B7845" t="s">
        <v>9732</v>
      </c>
      <c r="C7845" s="18">
        <v>41748</v>
      </c>
      <c r="D7845" s="18">
        <v>41752</v>
      </c>
      <c r="E7845" t="s">
        <v>50</v>
      </c>
      <c r="F7845" t="s">
        <v>3098</v>
      </c>
      <c r="G7845" t="s">
        <v>3099</v>
      </c>
      <c r="H7845" t="s">
        <v>53</v>
      </c>
      <c r="I7845" t="s">
        <v>54</v>
      </c>
      <c r="J7845" t="s">
        <v>1157</v>
      </c>
      <c r="K7845" t="s">
        <v>346</v>
      </c>
      <c r="L7845">
        <v>22204</v>
      </c>
      <c r="M7845" t="s">
        <v>57</v>
      </c>
      <c r="N7845" t="s">
        <v>306</v>
      </c>
      <c r="O7845" t="s">
        <v>73</v>
      </c>
      <c r="P7845" t="s">
        <v>117</v>
      </c>
      <c r="Q7845" t="s">
        <v>307</v>
      </c>
      <c r="R7845" s="19">
        <v>71.28</v>
      </c>
      <c r="S7845" s="17">
        <v>11</v>
      </c>
      <c r="T7845" s="20">
        <v>0</v>
      </c>
      <c r="U7845" s="19">
        <v>34.214399999999998</v>
      </c>
      <c r="V7845" s="20">
        <f t="shared" si="610"/>
        <v>0.48</v>
      </c>
      <c r="W7845" s="17">
        <f t="shared" si="611"/>
        <v>2014</v>
      </c>
      <c r="X7845" t="str">
        <f t="shared" si="612"/>
        <v>Apr-2014</v>
      </c>
      <c r="Y7845" s="17">
        <f t="shared" si="613"/>
        <v>4</v>
      </c>
      <c r="Z7845" t="str">
        <f t="shared" si="614"/>
        <v>0% (No Discount)</v>
      </c>
      <c r="AA7845" s="17">
        <f>IF(COUNTIF($B$2:B7845,B7845)=1,1,0)</f>
        <v>0</v>
      </c>
      <c r="AB7845" s="17">
        <f>IF(COUNTIF($F$2:F7845,F7845)=1,1,0)</f>
        <v>0</v>
      </c>
    </row>
    <row r="7846" spans="1:28" x14ac:dyDescent="0.2">
      <c r="A7846" s="17">
        <v>7845</v>
      </c>
      <c r="B7846" t="s">
        <v>9733</v>
      </c>
      <c r="C7846" s="18">
        <v>42937</v>
      </c>
      <c r="D7846" s="18">
        <v>42941</v>
      </c>
      <c r="E7846" t="s">
        <v>77</v>
      </c>
      <c r="F7846" t="s">
        <v>3611</v>
      </c>
      <c r="G7846" t="s">
        <v>3612</v>
      </c>
      <c r="H7846" t="s">
        <v>53</v>
      </c>
      <c r="I7846" t="s">
        <v>54</v>
      </c>
      <c r="J7846" t="s">
        <v>6251</v>
      </c>
      <c r="K7846" t="s">
        <v>131</v>
      </c>
      <c r="L7846">
        <v>78577</v>
      </c>
      <c r="M7846" t="s">
        <v>132</v>
      </c>
      <c r="N7846" t="s">
        <v>3842</v>
      </c>
      <c r="O7846" t="s">
        <v>59</v>
      </c>
      <c r="P7846" t="s">
        <v>83</v>
      </c>
      <c r="Q7846" t="s">
        <v>3843</v>
      </c>
      <c r="R7846" s="19">
        <v>124.404</v>
      </c>
      <c r="S7846" s="17">
        <v>4</v>
      </c>
      <c r="T7846" s="20">
        <v>0.3</v>
      </c>
      <c r="U7846" s="19">
        <v>-21.3264</v>
      </c>
      <c r="V7846" s="20">
        <f t="shared" si="610"/>
        <v>-0.17142857142857143</v>
      </c>
      <c r="W7846" s="17">
        <f t="shared" si="611"/>
        <v>2017</v>
      </c>
      <c r="X7846" t="str">
        <f t="shared" si="612"/>
        <v>Jul-2017</v>
      </c>
      <c r="Y7846" s="17">
        <f t="shared" si="613"/>
        <v>4</v>
      </c>
      <c r="Z7846" t="str">
        <f t="shared" si="614"/>
        <v>21-30%</v>
      </c>
      <c r="AA7846" s="17">
        <f>IF(COUNTIF($B$2:B7846,B7846)=1,1,0)</f>
        <v>1</v>
      </c>
      <c r="AB7846" s="17">
        <f>IF(COUNTIF($F$2:F7846,F7846)=1,1,0)</f>
        <v>0</v>
      </c>
    </row>
    <row r="7847" spans="1:28" x14ac:dyDescent="0.2">
      <c r="A7847" s="17">
        <v>7846</v>
      </c>
      <c r="B7847" t="s">
        <v>9734</v>
      </c>
      <c r="C7847" s="18">
        <v>42274</v>
      </c>
      <c r="D7847" s="18">
        <v>42279</v>
      </c>
      <c r="E7847" t="s">
        <v>77</v>
      </c>
      <c r="F7847" t="s">
        <v>4433</v>
      </c>
      <c r="G7847" t="s">
        <v>4434</v>
      </c>
      <c r="H7847" t="s">
        <v>53</v>
      </c>
      <c r="I7847" t="s">
        <v>54</v>
      </c>
      <c r="J7847" t="s">
        <v>1157</v>
      </c>
      <c r="K7847" t="s">
        <v>346</v>
      </c>
      <c r="L7847">
        <v>22204</v>
      </c>
      <c r="M7847" t="s">
        <v>57</v>
      </c>
      <c r="N7847" t="s">
        <v>4108</v>
      </c>
      <c r="O7847" t="s">
        <v>73</v>
      </c>
      <c r="P7847" t="s">
        <v>117</v>
      </c>
      <c r="Q7847" t="s">
        <v>4109</v>
      </c>
      <c r="R7847" s="19">
        <v>154.9</v>
      </c>
      <c r="S7847" s="17">
        <v>5</v>
      </c>
      <c r="T7847" s="20">
        <v>0</v>
      </c>
      <c r="U7847" s="19">
        <v>69.704999999999998</v>
      </c>
      <c r="V7847" s="20">
        <f t="shared" si="610"/>
        <v>0.44999999999999996</v>
      </c>
      <c r="W7847" s="17">
        <f t="shared" si="611"/>
        <v>2015</v>
      </c>
      <c r="X7847" t="str">
        <f t="shared" si="612"/>
        <v>Sep-2015</v>
      </c>
      <c r="Y7847" s="17">
        <f t="shared" si="613"/>
        <v>5</v>
      </c>
      <c r="Z7847" t="str">
        <f t="shared" si="614"/>
        <v>0% (No Discount)</v>
      </c>
      <c r="AA7847" s="17">
        <f>IF(COUNTIF($B$2:B7847,B7847)=1,1,0)</f>
        <v>1</v>
      </c>
      <c r="AB7847" s="17">
        <f>IF(COUNTIF($F$2:F7847,F7847)=1,1,0)</f>
        <v>0</v>
      </c>
    </row>
    <row r="7848" spans="1:28" x14ac:dyDescent="0.2">
      <c r="A7848" s="17">
        <v>7847</v>
      </c>
      <c r="B7848" t="s">
        <v>9734</v>
      </c>
      <c r="C7848" s="18">
        <v>42274</v>
      </c>
      <c r="D7848" s="18">
        <v>42279</v>
      </c>
      <c r="E7848" t="s">
        <v>77</v>
      </c>
      <c r="F7848" t="s">
        <v>4433</v>
      </c>
      <c r="G7848" t="s">
        <v>4434</v>
      </c>
      <c r="H7848" t="s">
        <v>53</v>
      </c>
      <c r="I7848" t="s">
        <v>54</v>
      </c>
      <c r="J7848" t="s">
        <v>1157</v>
      </c>
      <c r="K7848" t="s">
        <v>346</v>
      </c>
      <c r="L7848">
        <v>22204</v>
      </c>
      <c r="M7848" t="s">
        <v>57</v>
      </c>
      <c r="N7848" t="s">
        <v>1952</v>
      </c>
      <c r="O7848" t="s">
        <v>98</v>
      </c>
      <c r="P7848" t="s">
        <v>99</v>
      </c>
      <c r="Q7848" t="s">
        <v>1953</v>
      </c>
      <c r="R7848" s="19">
        <v>1871.88</v>
      </c>
      <c r="S7848" s="17">
        <v>12</v>
      </c>
      <c r="T7848" s="20">
        <v>0</v>
      </c>
      <c r="U7848" s="19">
        <v>561.56399999999996</v>
      </c>
      <c r="V7848" s="20">
        <f t="shared" si="610"/>
        <v>0.3</v>
      </c>
      <c r="W7848" s="17">
        <f t="shared" si="611"/>
        <v>2015</v>
      </c>
      <c r="X7848" t="str">
        <f t="shared" si="612"/>
        <v>Sep-2015</v>
      </c>
      <c r="Y7848" s="17">
        <f t="shared" si="613"/>
        <v>5</v>
      </c>
      <c r="Z7848" t="str">
        <f t="shared" si="614"/>
        <v>0% (No Discount)</v>
      </c>
      <c r="AA7848" s="17">
        <f>IF(COUNTIF($B$2:B7848,B7848)=1,1,0)</f>
        <v>0</v>
      </c>
      <c r="AB7848" s="17">
        <f>IF(COUNTIF($F$2:F7848,F7848)=1,1,0)</f>
        <v>0</v>
      </c>
    </row>
    <row r="7849" spans="1:28" x14ac:dyDescent="0.2">
      <c r="A7849" s="17">
        <v>7848</v>
      </c>
      <c r="B7849" t="s">
        <v>9735</v>
      </c>
      <c r="C7849" s="18">
        <v>42427</v>
      </c>
      <c r="D7849" s="18">
        <v>42431</v>
      </c>
      <c r="E7849" t="s">
        <v>77</v>
      </c>
      <c r="F7849" t="s">
        <v>3213</v>
      </c>
      <c r="G7849" t="s">
        <v>3214</v>
      </c>
      <c r="H7849" t="s">
        <v>53</v>
      </c>
      <c r="I7849" t="s">
        <v>54</v>
      </c>
      <c r="J7849" t="s">
        <v>211</v>
      </c>
      <c r="K7849" t="s">
        <v>131</v>
      </c>
      <c r="L7849">
        <v>77070</v>
      </c>
      <c r="M7849" t="s">
        <v>132</v>
      </c>
      <c r="N7849" t="s">
        <v>7469</v>
      </c>
      <c r="O7849" t="s">
        <v>59</v>
      </c>
      <c r="P7849" t="s">
        <v>92</v>
      </c>
      <c r="Q7849" t="s">
        <v>7470</v>
      </c>
      <c r="R7849" s="19">
        <v>16.192</v>
      </c>
      <c r="S7849" s="17">
        <v>2</v>
      </c>
      <c r="T7849" s="20">
        <v>0.6</v>
      </c>
      <c r="U7849" s="19">
        <v>-6.8815999999999997</v>
      </c>
      <c r="V7849" s="20">
        <f t="shared" si="610"/>
        <v>-0.42499999999999999</v>
      </c>
      <c r="W7849" s="17">
        <f t="shared" si="611"/>
        <v>2016</v>
      </c>
      <c r="X7849" t="str">
        <f t="shared" si="612"/>
        <v>Feb-2016</v>
      </c>
      <c r="Y7849" s="17">
        <f t="shared" si="613"/>
        <v>4</v>
      </c>
      <c r="Z7849" t="str">
        <f t="shared" si="614"/>
        <v>Over 50%</v>
      </c>
      <c r="AA7849" s="17">
        <f>IF(COUNTIF($B$2:B7849,B7849)=1,1,0)</f>
        <v>1</v>
      </c>
      <c r="AB7849" s="17">
        <f>IF(COUNTIF($F$2:F7849,F7849)=1,1,0)</f>
        <v>0</v>
      </c>
    </row>
    <row r="7850" spans="1:28" x14ac:dyDescent="0.2">
      <c r="A7850" s="17">
        <v>7849</v>
      </c>
      <c r="B7850" t="s">
        <v>9736</v>
      </c>
      <c r="C7850" s="18">
        <v>42492</v>
      </c>
      <c r="D7850" s="18">
        <v>42496</v>
      </c>
      <c r="E7850" t="s">
        <v>77</v>
      </c>
      <c r="F7850" t="s">
        <v>4744</v>
      </c>
      <c r="G7850" t="s">
        <v>4745</v>
      </c>
      <c r="H7850" t="s">
        <v>53</v>
      </c>
      <c r="I7850" t="s">
        <v>54</v>
      </c>
      <c r="J7850" t="s">
        <v>3962</v>
      </c>
      <c r="K7850" t="s">
        <v>131</v>
      </c>
      <c r="L7850">
        <v>75061</v>
      </c>
      <c r="M7850" t="s">
        <v>132</v>
      </c>
      <c r="N7850" t="s">
        <v>6794</v>
      </c>
      <c r="O7850" t="s">
        <v>73</v>
      </c>
      <c r="P7850" t="s">
        <v>86</v>
      </c>
      <c r="Q7850" t="s">
        <v>6795</v>
      </c>
      <c r="R7850" s="19">
        <v>18.936</v>
      </c>
      <c r="S7850" s="17">
        <v>3</v>
      </c>
      <c r="T7850" s="20">
        <v>0.2</v>
      </c>
      <c r="U7850" s="19">
        <v>-3.7871999999999999</v>
      </c>
      <c r="V7850" s="20">
        <f t="shared" si="610"/>
        <v>-0.19999999999999998</v>
      </c>
      <c r="W7850" s="17">
        <f t="shared" si="611"/>
        <v>2016</v>
      </c>
      <c r="X7850" t="str">
        <f t="shared" si="612"/>
        <v>May-2016</v>
      </c>
      <c r="Y7850" s="17">
        <f t="shared" si="613"/>
        <v>4</v>
      </c>
      <c r="Z7850" t="str">
        <f t="shared" si="614"/>
        <v>11-20%</v>
      </c>
      <c r="AA7850" s="17">
        <f>IF(COUNTIF($B$2:B7850,B7850)=1,1,0)</f>
        <v>1</v>
      </c>
      <c r="AB7850" s="17">
        <f>IF(COUNTIF($F$2:F7850,F7850)=1,1,0)</f>
        <v>0</v>
      </c>
    </row>
    <row r="7851" spans="1:28" x14ac:dyDescent="0.2">
      <c r="A7851" s="17">
        <v>7850</v>
      </c>
      <c r="B7851" t="s">
        <v>9736</v>
      </c>
      <c r="C7851" s="18">
        <v>42492</v>
      </c>
      <c r="D7851" s="18">
        <v>42496</v>
      </c>
      <c r="E7851" t="s">
        <v>77</v>
      </c>
      <c r="F7851" t="s">
        <v>4744</v>
      </c>
      <c r="G7851" t="s">
        <v>4745</v>
      </c>
      <c r="H7851" t="s">
        <v>53</v>
      </c>
      <c r="I7851" t="s">
        <v>54</v>
      </c>
      <c r="J7851" t="s">
        <v>3962</v>
      </c>
      <c r="K7851" t="s">
        <v>131</v>
      </c>
      <c r="L7851">
        <v>75061</v>
      </c>
      <c r="M7851" t="s">
        <v>132</v>
      </c>
      <c r="N7851" t="s">
        <v>6438</v>
      </c>
      <c r="O7851" t="s">
        <v>73</v>
      </c>
      <c r="P7851" t="s">
        <v>86</v>
      </c>
      <c r="Q7851" t="s">
        <v>6439</v>
      </c>
      <c r="R7851" s="19">
        <v>12.672000000000001</v>
      </c>
      <c r="S7851" s="17">
        <v>3</v>
      </c>
      <c r="T7851" s="20">
        <v>0.2</v>
      </c>
      <c r="U7851" s="19">
        <v>-3.1680000000000001</v>
      </c>
      <c r="V7851" s="20">
        <f t="shared" si="610"/>
        <v>-0.25</v>
      </c>
      <c r="W7851" s="17">
        <f t="shared" si="611"/>
        <v>2016</v>
      </c>
      <c r="X7851" t="str">
        <f t="shared" si="612"/>
        <v>May-2016</v>
      </c>
      <c r="Y7851" s="17">
        <f t="shared" si="613"/>
        <v>4</v>
      </c>
      <c r="Z7851" t="str">
        <f t="shared" si="614"/>
        <v>11-20%</v>
      </c>
      <c r="AA7851" s="17">
        <f>IF(COUNTIF($B$2:B7851,B7851)=1,1,0)</f>
        <v>0</v>
      </c>
      <c r="AB7851" s="17">
        <f>IF(COUNTIF($F$2:F7851,F7851)=1,1,0)</f>
        <v>0</v>
      </c>
    </row>
    <row r="7852" spans="1:28" x14ac:dyDescent="0.2">
      <c r="A7852" s="17">
        <v>7851</v>
      </c>
      <c r="B7852" t="s">
        <v>9736</v>
      </c>
      <c r="C7852" s="18">
        <v>42492</v>
      </c>
      <c r="D7852" s="18">
        <v>42496</v>
      </c>
      <c r="E7852" t="s">
        <v>77</v>
      </c>
      <c r="F7852" t="s">
        <v>4744</v>
      </c>
      <c r="G7852" t="s">
        <v>4745</v>
      </c>
      <c r="H7852" t="s">
        <v>53</v>
      </c>
      <c r="I7852" t="s">
        <v>54</v>
      </c>
      <c r="J7852" t="s">
        <v>3962</v>
      </c>
      <c r="K7852" t="s">
        <v>131</v>
      </c>
      <c r="L7852">
        <v>75061</v>
      </c>
      <c r="M7852" t="s">
        <v>132</v>
      </c>
      <c r="N7852" t="s">
        <v>3315</v>
      </c>
      <c r="O7852" t="s">
        <v>73</v>
      </c>
      <c r="P7852" t="s">
        <v>74</v>
      </c>
      <c r="Q7852" t="s">
        <v>3316</v>
      </c>
      <c r="R7852" s="19">
        <v>5.04</v>
      </c>
      <c r="S7852" s="17">
        <v>2</v>
      </c>
      <c r="T7852" s="20">
        <v>0.2</v>
      </c>
      <c r="U7852" s="19">
        <v>1.764</v>
      </c>
      <c r="V7852" s="20">
        <f t="shared" si="610"/>
        <v>0.35</v>
      </c>
      <c r="W7852" s="17">
        <f t="shared" si="611"/>
        <v>2016</v>
      </c>
      <c r="X7852" t="str">
        <f t="shared" si="612"/>
        <v>May-2016</v>
      </c>
      <c r="Y7852" s="17">
        <f t="shared" si="613"/>
        <v>4</v>
      </c>
      <c r="Z7852" t="str">
        <f t="shared" si="614"/>
        <v>11-20%</v>
      </c>
      <c r="AA7852" s="17">
        <f>IF(COUNTIF($B$2:B7852,B7852)=1,1,0)</f>
        <v>0</v>
      </c>
      <c r="AB7852" s="17">
        <f>IF(COUNTIF($F$2:F7852,F7852)=1,1,0)</f>
        <v>0</v>
      </c>
    </row>
    <row r="7853" spans="1:28" x14ac:dyDescent="0.2">
      <c r="A7853" s="17">
        <v>7852</v>
      </c>
      <c r="B7853" t="s">
        <v>9737</v>
      </c>
      <c r="C7853" s="18">
        <v>41982</v>
      </c>
      <c r="D7853" s="18">
        <v>41988</v>
      </c>
      <c r="E7853" t="s">
        <v>77</v>
      </c>
      <c r="F7853" t="s">
        <v>1173</v>
      </c>
      <c r="G7853" t="s">
        <v>1174</v>
      </c>
      <c r="H7853" t="s">
        <v>68</v>
      </c>
      <c r="I7853" t="s">
        <v>54</v>
      </c>
      <c r="J7853" t="s">
        <v>330</v>
      </c>
      <c r="K7853" t="s">
        <v>238</v>
      </c>
      <c r="L7853">
        <v>60653</v>
      </c>
      <c r="M7853" t="s">
        <v>132</v>
      </c>
      <c r="N7853" t="s">
        <v>7961</v>
      </c>
      <c r="O7853" t="s">
        <v>73</v>
      </c>
      <c r="P7853" t="s">
        <v>117</v>
      </c>
      <c r="Q7853" t="s">
        <v>7962</v>
      </c>
      <c r="R7853" s="19">
        <v>8.4480000000000004</v>
      </c>
      <c r="S7853" s="17">
        <v>2</v>
      </c>
      <c r="T7853" s="20">
        <v>0.2</v>
      </c>
      <c r="U7853" s="19">
        <v>2.9567999999999999</v>
      </c>
      <c r="V7853" s="20">
        <f t="shared" si="610"/>
        <v>0.35</v>
      </c>
      <c r="W7853" s="17">
        <f t="shared" si="611"/>
        <v>2014</v>
      </c>
      <c r="X7853" t="str">
        <f t="shared" si="612"/>
        <v>Dec-2014</v>
      </c>
      <c r="Y7853" s="17">
        <f t="shared" si="613"/>
        <v>6</v>
      </c>
      <c r="Z7853" t="str">
        <f t="shared" si="614"/>
        <v>11-20%</v>
      </c>
      <c r="AA7853" s="17">
        <f>IF(COUNTIF($B$2:B7853,B7853)=1,1,0)</f>
        <v>1</v>
      </c>
      <c r="AB7853" s="17">
        <f>IF(COUNTIF($F$2:F7853,F7853)=1,1,0)</f>
        <v>0</v>
      </c>
    </row>
    <row r="7854" spans="1:28" x14ac:dyDescent="0.2">
      <c r="A7854" s="17">
        <v>7853</v>
      </c>
      <c r="B7854" t="s">
        <v>9737</v>
      </c>
      <c r="C7854" s="18">
        <v>41982</v>
      </c>
      <c r="D7854" s="18">
        <v>41988</v>
      </c>
      <c r="E7854" t="s">
        <v>77</v>
      </c>
      <c r="F7854" t="s">
        <v>1173</v>
      </c>
      <c r="G7854" t="s">
        <v>1174</v>
      </c>
      <c r="H7854" t="s">
        <v>68</v>
      </c>
      <c r="I7854" t="s">
        <v>54</v>
      </c>
      <c r="J7854" t="s">
        <v>330</v>
      </c>
      <c r="K7854" t="s">
        <v>238</v>
      </c>
      <c r="L7854">
        <v>60653</v>
      </c>
      <c r="M7854" t="s">
        <v>132</v>
      </c>
      <c r="N7854" t="s">
        <v>2134</v>
      </c>
      <c r="O7854" t="s">
        <v>73</v>
      </c>
      <c r="P7854" t="s">
        <v>105</v>
      </c>
      <c r="Q7854" t="s">
        <v>2135</v>
      </c>
      <c r="R7854" s="19">
        <v>20.388000000000002</v>
      </c>
      <c r="S7854" s="17">
        <v>2</v>
      </c>
      <c r="T7854" s="20">
        <v>0.8</v>
      </c>
      <c r="U7854" s="19">
        <v>-53.008800000000001</v>
      </c>
      <c r="V7854" s="20">
        <f t="shared" si="610"/>
        <v>-2.5999999999999996</v>
      </c>
      <c r="W7854" s="17">
        <f t="shared" si="611"/>
        <v>2014</v>
      </c>
      <c r="X7854" t="str">
        <f t="shared" si="612"/>
        <v>Dec-2014</v>
      </c>
      <c r="Y7854" s="17">
        <f t="shared" si="613"/>
        <v>6</v>
      </c>
      <c r="Z7854" t="str">
        <f t="shared" si="614"/>
        <v>Over 50%</v>
      </c>
      <c r="AA7854" s="17">
        <f>IF(COUNTIF($B$2:B7854,B7854)=1,1,0)</f>
        <v>0</v>
      </c>
      <c r="AB7854" s="17">
        <f>IF(COUNTIF($F$2:F7854,F7854)=1,1,0)</f>
        <v>0</v>
      </c>
    </row>
    <row r="7855" spans="1:28" x14ac:dyDescent="0.2">
      <c r="A7855" s="17">
        <v>7854</v>
      </c>
      <c r="B7855" t="s">
        <v>9738</v>
      </c>
      <c r="C7855" s="18">
        <v>42363</v>
      </c>
      <c r="D7855" s="18">
        <v>42367</v>
      </c>
      <c r="E7855" t="s">
        <v>77</v>
      </c>
      <c r="F7855" t="s">
        <v>5289</v>
      </c>
      <c r="G7855" t="s">
        <v>5290</v>
      </c>
      <c r="H7855" t="s">
        <v>129</v>
      </c>
      <c r="I7855" t="s">
        <v>54</v>
      </c>
      <c r="J7855" t="s">
        <v>69</v>
      </c>
      <c r="K7855" t="s">
        <v>70</v>
      </c>
      <c r="L7855">
        <v>90049</v>
      </c>
      <c r="M7855" t="s">
        <v>71</v>
      </c>
      <c r="N7855" t="s">
        <v>4215</v>
      </c>
      <c r="O7855" t="s">
        <v>73</v>
      </c>
      <c r="P7855" t="s">
        <v>117</v>
      </c>
      <c r="Q7855" t="s">
        <v>4216</v>
      </c>
      <c r="R7855" s="19">
        <v>9.9600000000000009</v>
      </c>
      <c r="S7855" s="17">
        <v>2</v>
      </c>
      <c r="T7855" s="20">
        <v>0</v>
      </c>
      <c r="U7855" s="19">
        <v>4.8803999999999998</v>
      </c>
      <c r="V7855" s="20">
        <f t="shared" si="610"/>
        <v>0.48999999999999994</v>
      </c>
      <c r="W7855" s="17">
        <f t="shared" si="611"/>
        <v>2015</v>
      </c>
      <c r="X7855" t="str">
        <f t="shared" si="612"/>
        <v>Dec-2015</v>
      </c>
      <c r="Y7855" s="17">
        <f t="shared" si="613"/>
        <v>4</v>
      </c>
      <c r="Z7855" t="str">
        <f t="shared" si="614"/>
        <v>0% (No Discount)</v>
      </c>
      <c r="AA7855" s="17">
        <f>IF(COUNTIF($B$2:B7855,B7855)=1,1,0)</f>
        <v>1</v>
      </c>
      <c r="AB7855" s="17">
        <f>IF(COUNTIF($F$2:F7855,F7855)=1,1,0)</f>
        <v>0</v>
      </c>
    </row>
    <row r="7856" spans="1:28" x14ac:dyDescent="0.2">
      <c r="A7856" s="17">
        <v>7855</v>
      </c>
      <c r="B7856" t="s">
        <v>9739</v>
      </c>
      <c r="C7856" s="18">
        <v>43076</v>
      </c>
      <c r="D7856" s="18">
        <v>43081</v>
      </c>
      <c r="E7856" t="s">
        <v>77</v>
      </c>
      <c r="F7856" t="s">
        <v>89</v>
      </c>
      <c r="G7856" t="s">
        <v>90</v>
      </c>
      <c r="H7856" t="s">
        <v>53</v>
      </c>
      <c r="I7856" t="s">
        <v>54</v>
      </c>
      <c r="J7856" t="s">
        <v>7654</v>
      </c>
      <c r="K7856" t="s">
        <v>1519</v>
      </c>
      <c r="L7856">
        <v>39401</v>
      </c>
      <c r="M7856" t="s">
        <v>57</v>
      </c>
      <c r="N7856" t="s">
        <v>5427</v>
      </c>
      <c r="O7856" t="s">
        <v>73</v>
      </c>
      <c r="P7856" t="s">
        <v>105</v>
      </c>
      <c r="Q7856" t="s">
        <v>5428</v>
      </c>
      <c r="R7856" s="19">
        <v>320.64</v>
      </c>
      <c r="S7856" s="17">
        <v>4</v>
      </c>
      <c r="T7856" s="20">
        <v>0</v>
      </c>
      <c r="U7856" s="19">
        <v>89.779200000000003</v>
      </c>
      <c r="V7856" s="20">
        <f t="shared" si="610"/>
        <v>0.28000000000000003</v>
      </c>
      <c r="W7856" s="17">
        <f t="shared" si="611"/>
        <v>2017</v>
      </c>
      <c r="X7856" t="str">
        <f t="shared" si="612"/>
        <v>Dec-2017</v>
      </c>
      <c r="Y7856" s="17">
        <f t="shared" si="613"/>
        <v>5</v>
      </c>
      <c r="Z7856" t="str">
        <f t="shared" si="614"/>
        <v>0% (No Discount)</v>
      </c>
      <c r="AA7856" s="17">
        <f>IF(COUNTIF($B$2:B7856,B7856)=1,1,0)</f>
        <v>1</v>
      </c>
      <c r="AB7856" s="17">
        <f>IF(COUNTIF($F$2:F7856,F7856)=1,1,0)</f>
        <v>0</v>
      </c>
    </row>
    <row r="7857" spans="1:28" x14ac:dyDescent="0.2">
      <c r="A7857" s="17">
        <v>7856</v>
      </c>
      <c r="B7857" t="s">
        <v>9739</v>
      </c>
      <c r="C7857" s="18">
        <v>43076</v>
      </c>
      <c r="D7857" s="18">
        <v>43081</v>
      </c>
      <c r="E7857" t="s">
        <v>77</v>
      </c>
      <c r="F7857" t="s">
        <v>89</v>
      </c>
      <c r="G7857" t="s">
        <v>90</v>
      </c>
      <c r="H7857" t="s">
        <v>53</v>
      </c>
      <c r="I7857" t="s">
        <v>54</v>
      </c>
      <c r="J7857" t="s">
        <v>7654</v>
      </c>
      <c r="K7857" t="s">
        <v>1519</v>
      </c>
      <c r="L7857">
        <v>39401</v>
      </c>
      <c r="M7857" t="s">
        <v>57</v>
      </c>
      <c r="N7857" t="s">
        <v>873</v>
      </c>
      <c r="O7857" t="s">
        <v>98</v>
      </c>
      <c r="P7857" t="s">
        <v>188</v>
      </c>
      <c r="Q7857" t="s">
        <v>874</v>
      </c>
      <c r="R7857" s="19">
        <v>52</v>
      </c>
      <c r="S7857" s="17">
        <v>4</v>
      </c>
      <c r="T7857" s="20">
        <v>0</v>
      </c>
      <c r="U7857" s="19">
        <v>23.4</v>
      </c>
      <c r="V7857" s="20">
        <f t="shared" si="610"/>
        <v>0.44999999999999996</v>
      </c>
      <c r="W7857" s="17">
        <f t="shared" si="611"/>
        <v>2017</v>
      </c>
      <c r="X7857" t="str">
        <f t="shared" si="612"/>
        <v>Dec-2017</v>
      </c>
      <c r="Y7857" s="17">
        <f t="shared" si="613"/>
        <v>5</v>
      </c>
      <c r="Z7857" t="str">
        <f t="shared" si="614"/>
        <v>0% (No Discount)</v>
      </c>
      <c r="AA7857" s="17">
        <f>IF(COUNTIF($B$2:B7857,B7857)=1,1,0)</f>
        <v>0</v>
      </c>
      <c r="AB7857" s="17">
        <f>IF(COUNTIF($F$2:F7857,F7857)=1,1,0)</f>
        <v>0</v>
      </c>
    </row>
    <row r="7858" spans="1:28" x14ac:dyDescent="0.2">
      <c r="A7858" s="17">
        <v>7857</v>
      </c>
      <c r="B7858" t="s">
        <v>9740</v>
      </c>
      <c r="C7858" s="18">
        <v>41789</v>
      </c>
      <c r="D7858" s="18">
        <v>41791</v>
      </c>
      <c r="E7858" t="s">
        <v>215</v>
      </c>
      <c r="F7858" t="s">
        <v>3676</v>
      </c>
      <c r="G7858" t="s">
        <v>3677</v>
      </c>
      <c r="H7858" t="s">
        <v>68</v>
      </c>
      <c r="I7858" t="s">
        <v>54</v>
      </c>
      <c r="J7858" t="s">
        <v>293</v>
      </c>
      <c r="K7858" t="s">
        <v>294</v>
      </c>
      <c r="L7858">
        <v>10024</v>
      </c>
      <c r="M7858" t="s">
        <v>175</v>
      </c>
      <c r="N7858" t="s">
        <v>5816</v>
      </c>
      <c r="O7858" t="s">
        <v>73</v>
      </c>
      <c r="P7858" t="s">
        <v>102</v>
      </c>
      <c r="Q7858" t="s">
        <v>5817</v>
      </c>
      <c r="R7858" s="19">
        <v>25.584</v>
      </c>
      <c r="S7858" s="17">
        <v>2</v>
      </c>
      <c r="T7858" s="20">
        <v>0.2</v>
      </c>
      <c r="U7858" s="19">
        <v>8.9543999999999997</v>
      </c>
      <c r="V7858" s="20">
        <f t="shared" si="610"/>
        <v>0.35</v>
      </c>
      <c r="W7858" s="17">
        <f t="shared" si="611"/>
        <v>2014</v>
      </c>
      <c r="X7858" t="str">
        <f t="shared" si="612"/>
        <v>May-2014</v>
      </c>
      <c r="Y7858" s="17">
        <f t="shared" si="613"/>
        <v>2</v>
      </c>
      <c r="Z7858" t="str">
        <f t="shared" si="614"/>
        <v>11-20%</v>
      </c>
      <c r="AA7858" s="17">
        <f>IF(COUNTIF($B$2:B7858,B7858)=1,1,0)</f>
        <v>1</v>
      </c>
      <c r="AB7858" s="17">
        <f>IF(COUNTIF($F$2:F7858,F7858)=1,1,0)</f>
        <v>0</v>
      </c>
    </row>
    <row r="7859" spans="1:28" x14ac:dyDescent="0.2">
      <c r="A7859" s="17">
        <v>7858</v>
      </c>
      <c r="B7859" t="s">
        <v>9740</v>
      </c>
      <c r="C7859" s="18">
        <v>41789</v>
      </c>
      <c r="D7859" s="18">
        <v>41791</v>
      </c>
      <c r="E7859" t="s">
        <v>215</v>
      </c>
      <c r="F7859" t="s">
        <v>3676</v>
      </c>
      <c r="G7859" t="s">
        <v>3677</v>
      </c>
      <c r="H7859" t="s">
        <v>68</v>
      </c>
      <c r="I7859" t="s">
        <v>54</v>
      </c>
      <c r="J7859" t="s">
        <v>293</v>
      </c>
      <c r="K7859" t="s">
        <v>294</v>
      </c>
      <c r="L7859">
        <v>10024</v>
      </c>
      <c r="M7859" t="s">
        <v>175</v>
      </c>
      <c r="N7859" t="s">
        <v>3598</v>
      </c>
      <c r="O7859" t="s">
        <v>98</v>
      </c>
      <c r="P7859" t="s">
        <v>99</v>
      </c>
      <c r="Q7859" t="s">
        <v>3599</v>
      </c>
      <c r="R7859" s="19">
        <v>464</v>
      </c>
      <c r="S7859" s="17">
        <v>5</v>
      </c>
      <c r="T7859" s="20">
        <v>0</v>
      </c>
      <c r="U7859" s="19">
        <v>134.56</v>
      </c>
      <c r="V7859" s="20">
        <f t="shared" si="610"/>
        <v>0.28999999999999998</v>
      </c>
      <c r="W7859" s="17">
        <f t="shared" si="611"/>
        <v>2014</v>
      </c>
      <c r="X7859" t="str">
        <f t="shared" si="612"/>
        <v>May-2014</v>
      </c>
      <c r="Y7859" s="17">
        <f t="shared" si="613"/>
        <v>2</v>
      </c>
      <c r="Z7859" t="str">
        <f t="shared" si="614"/>
        <v>0% (No Discount)</v>
      </c>
      <c r="AA7859" s="17">
        <f>IF(COUNTIF($B$2:B7859,B7859)=1,1,0)</f>
        <v>0</v>
      </c>
      <c r="AB7859" s="17">
        <f>IF(COUNTIF($F$2:F7859,F7859)=1,1,0)</f>
        <v>0</v>
      </c>
    </row>
    <row r="7860" spans="1:28" x14ac:dyDescent="0.2">
      <c r="A7860" s="17">
        <v>7859</v>
      </c>
      <c r="B7860" t="s">
        <v>9740</v>
      </c>
      <c r="C7860" s="18">
        <v>41789</v>
      </c>
      <c r="D7860" s="18">
        <v>41791</v>
      </c>
      <c r="E7860" t="s">
        <v>215</v>
      </c>
      <c r="F7860" t="s">
        <v>3676</v>
      </c>
      <c r="G7860" t="s">
        <v>3677</v>
      </c>
      <c r="H7860" t="s">
        <v>68</v>
      </c>
      <c r="I7860" t="s">
        <v>54</v>
      </c>
      <c r="J7860" t="s">
        <v>293</v>
      </c>
      <c r="K7860" t="s">
        <v>294</v>
      </c>
      <c r="L7860">
        <v>10024</v>
      </c>
      <c r="M7860" t="s">
        <v>175</v>
      </c>
      <c r="N7860" t="s">
        <v>4649</v>
      </c>
      <c r="O7860" t="s">
        <v>73</v>
      </c>
      <c r="P7860" t="s">
        <v>105</v>
      </c>
      <c r="Q7860" t="s">
        <v>4650</v>
      </c>
      <c r="R7860" s="19">
        <v>235.95</v>
      </c>
      <c r="S7860" s="17">
        <v>3</v>
      </c>
      <c r="T7860" s="20">
        <v>0</v>
      </c>
      <c r="U7860" s="19">
        <v>77.863500000000002</v>
      </c>
      <c r="V7860" s="20">
        <f t="shared" si="610"/>
        <v>0.33</v>
      </c>
      <c r="W7860" s="17">
        <f t="shared" si="611"/>
        <v>2014</v>
      </c>
      <c r="X7860" t="str">
        <f t="shared" si="612"/>
        <v>May-2014</v>
      </c>
      <c r="Y7860" s="17">
        <f t="shared" si="613"/>
        <v>2</v>
      </c>
      <c r="Z7860" t="str">
        <f t="shared" si="614"/>
        <v>0% (No Discount)</v>
      </c>
      <c r="AA7860" s="17">
        <f>IF(COUNTIF($B$2:B7860,B7860)=1,1,0)</f>
        <v>0</v>
      </c>
      <c r="AB7860" s="17">
        <f>IF(COUNTIF($F$2:F7860,F7860)=1,1,0)</f>
        <v>0</v>
      </c>
    </row>
    <row r="7861" spans="1:28" x14ac:dyDescent="0.2">
      <c r="A7861" s="17">
        <v>7860</v>
      </c>
      <c r="B7861" t="s">
        <v>9740</v>
      </c>
      <c r="C7861" s="18">
        <v>41789</v>
      </c>
      <c r="D7861" s="18">
        <v>41791</v>
      </c>
      <c r="E7861" t="s">
        <v>215</v>
      </c>
      <c r="F7861" t="s">
        <v>3676</v>
      </c>
      <c r="G7861" t="s">
        <v>3677</v>
      </c>
      <c r="H7861" t="s">
        <v>68</v>
      </c>
      <c r="I7861" t="s">
        <v>54</v>
      </c>
      <c r="J7861" t="s">
        <v>293</v>
      </c>
      <c r="K7861" t="s">
        <v>294</v>
      </c>
      <c r="L7861">
        <v>10024</v>
      </c>
      <c r="M7861" t="s">
        <v>175</v>
      </c>
      <c r="N7861" t="s">
        <v>3914</v>
      </c>
      <c r="O7861" t="s">
        <v>73</v>
      </c>
      <c r="P7861" t="s">
        <v>117</v>
      </c>
      <c r="Q7861" t="s">
        <v>3915</v>
      </c>
      <c r="R7861" s="19">
        <v>39.96</v>
      </c>
      <c r="S7861" s="17">
        <v>4</v>
      </c>
      <c r="T7861" s="20">
        <v>0</v>
      </c>
      <c r="U7861" s="19">
        <v>17.981999999999999</v>
      </c>
      <c r="V7861" s="20">
        <f t="shared" si="610"/>
        <v>0.44999999999999996</v>
      </c>
      <c r="W7861" s="17">
        <f t="shared" si="611"/>
        <v>2014</v>
      </c>
      <c r="X7861" t="str">
        <f t="shared" si="612"/>
        <v>May-2014</v>
      </c>
      <c r="Y7861" s="17">
        <f t="shared" si="613"/>
        <v>2</v>
      </c>
      <c r="Z7861" t="str">
        <f t="shared" si="614"/>
        <v>0% (No Discount)</v>
      </c>
      <c r="AA7861" s="17">
        <f>IF(COUNTIF($B$2:B7861,B7861)=1,1,0)</f>
        <v>0</v>
      </c>
      <c r="AB7861" s="17">
        <f>IF(COUNTIF($F$2:F7861,F7861)=1,1,0)</f>
        <v>0</v>
      </c>
    </row>
    <row r="7862" spans="1:28" x14ac:dyDescent="0.2">
      <c r="A7862" s="17">
        <v>7861</v>
      </c>
      <c r="B7862" t="s">
        <v>9741</v>
      </c>
      <c r="C7862" s="18">
        <v>42796</v>
      </c>
      <c r="D7862" s="18">
        <v>42800</v>
      </c>
      <c r="E7862" t="s">
        <v>77</v>
      </c>
      <c r="F7862" t="s">
        <v>2930</v>
      </c>
      <c r="G7862" t="s">
        <v>2931</v>
      </c>
      <c r="H7862" t="s">
        <v>53</v>
      </c>
      <c r="I7862" t="s">
        <v>54</v>
      </c>
      <c r="J7862" t="s">
        <v>3350</v>
      </c>
      <c r="K7862" t="s">
        <v>525</v>
      </c>
      <c r="L7862">
        <v>44221</v>
      </c>
      <c r="M7862" t="s">
        <v>175</v>
      </c>
      <c r="N7862" t="s">
        <v>4363</v>
      </c>
      <c r="O7862" t="s">
        <v>73</v>
      </c>
      <c r="P7862" t="s">
        <v>102</v>
      </c>
      <c r="Q7862" t="s">
        <v>4364</v>
      </c>
      <c r="R7862" s="19">
        <v>18.527999999999999</v>
      </c>
      <c r="S7862" s="17">
        <v>4</v>
      </c>
      <c r="T7862" s="20">
        <v>0.7</v>
      </c>
      <c r="U7862" s="19">
        <v>-12.352</v>
      </c>
      <c r="V7862" s="20">
        <f t="shared" si="610"/>
        <v>-0.66666666666666674</v>
      </c>
      <c r="W7862" s="17">
        <f t="shared" si="611"/>
        <v>2017</v>
      </c>
      <c r="X7862" t="str">
        <f t="shared" si="612"/>
        <v>Mar-2017</v>
      </c>
      <c r="Y7862" s="17">
        <f t="shared" si="613"/>
        <v>4</v>
      </c>
      <c r="Z7862" t="str">
        <f t="shared" si="614"/>
        <v>Over 50%</v>
      </c>
      <c r="AA7862" s="17">
        <f>IF(COUNTIF($B$2:B7862,B7862)=1,1,0)</f>
        <v>1</v>
      </c>
      <c r="AB7862" s="17">
        <f>IF(COUNTIF($F$2:F7862,F7862)=1,1,0)</f>
        <v>0</v>
      </c>
    </row>
    <row r="7863" spans="1:28" x14ac:dyDescent="0.2">
      <c r="A7863" s="17">
        <v>7862</v>
      </c>
      <c r="B7863" t="s">
        <v>9742</v>
      </c>
      <c r="C7863" s="18">
        <v>42289</v>
      </c>
      <c r="D7863" s="18">
        <v>42294</v>
      </c>
      <c r="E7863" t="s">
        <v>77</v>
      </c>
      <c r="F7863" t="s">
        <v>4991</v>
      </c>
      <c r="G7863" t="s">
        <v>4992</v>
      </c>
      <c r="H7863" t="s">
        <v>53</v>
      </c>
      <c r="I7863" t="s">
        <v>54</v>
      </c>
      <c r="J7863" t="s">
        <v>122</v>
      </c>
      <c r="K7863" t="s">
        <v>123</v>
      </c>
      <c r="L7863">
        <v>98103</v>
      </c>
      <c r="M7863" t="s">
        <v>71</v>
      </c>
      <c r="N7863" t="s">
        <v>4192</v>
      </c>
      <c r="O7863" t="s">
        <v>98</v>
      </c>
      <c r="P7863" t="s">
        <v>188</v>
      </c>
      <c r="Q7863" t="s">
        <v>4193</v>
      </c>
      <c r="R7863" s="19">
        <v>17.899999999999999</v>
      </c>
      <c r="S7863" s="17">
        <v>2</v>
      </c>
      <c r="T7863" s="20">
        <v>0</v>
      </c>
      <c r="U7863" s="19">
        <v>3.4009999999999998</v>
      </c>
      <c r="V7863" s="20">
        <f t="shared" si="610"/>
        <v>0.19</v>
      </c>
      <c r="W7863" s="17">
        <f t="shared" si="611"/>
        <v>2015</v>
      </c>
      <c r="X7863" t="str">
        <f t="shared" si="612"/>
        <v>Oct-2015</v>
      </c>
      <c r="Y7863" s="17">
        <f t="shared" si="613"/>
        <v>5</v>
      </c>
      <c r="Z7863" t="str">
        <f t="shared" si="614"/>
        <v>0% (No Discount)</v>
      </c>
      <c r="AA7863" s="17">
        <f>IF(COUNTIF($B$2:B7863,B7863)=1,1,0)</f>
        <v>1</v>
      </c>
      <c r="AB7863" s="17">
        <f>IF(COUNTIF($F$2:F7863,F7863)=1,1,0)</f>
        <v>0</v>
      </c>
    </row>
    <row r="7864" spans="1:28" x14ac:dyDescent="0.2">
      <c r="A7864" s="17">
        <v>7863</v>
      </c>
      <c r="B7864" t="s">
        <v>9742</v>
      </c>
      <c r="C7864" s="18">
        <v>42289</v>
      </c>
      <c r="D7864" s="18">
        <v>42294</v>
      </c>
      <c r="E7864" t="s">
        <v>77</v>
      </c>
      <c r="F7864" t="s">
        <v>4991</v>
      </c>
      <c r="G7864" t="s">
        <v>4992</v>
      </c>
      <c r="H7864" t="s">
        <v>53</v>
      </c>
      <c r="I7864" t="s">
        <v>54</v>
      </c>
      <c r="J7864" t="s">
        <v>122</v>
      </c>
      <c r="K7864" t="s">
        <v>123</v>
      </c>
      <c r="L7864">
        <v>98103</v>
      </c>
      <c r="M7864" t="s">
        <v>71</v>
      </c>
      <c r="N7864" t="s">
        <v>1443</v>
      </c>
      <c r="O7864" t="s">
        <v>73</v>
      </c>
      <c r="P7864" t="s">
        <v>86</v>
      </c>
      <c r="Q7864" t="s">
        <v>1444</v>
      </c>
      <c r="R7864" s="19">
        <v>81.96</v>
      </c>
      <c r="S7864" s="17">
        <v>2</v>
      </c>
      <c r="T7864" s="20">
        <v>0</v>
      </c>
      <c r="U7864" s="19">
        <v>0</v>
      </c>
      <c r="V7864" s="20">
        <f t="shared" si="610"/>
        <v>0</v>
      </c>
      <c r="W7864" s="17">
        <f t="shared" si="611"/>
        <v>2015</v>
      </c>
      <c r="X7864" t="str">
        <f t="shared" si="612"/>
        <v>Oct-2015</v>
      </c>
      <c r="Y7864" s="17">
        <f t="shared" si="613"/>
        <v>5</v>
      </c>
      <c r="Z7864" t="str">
        <f t="shared" si="614"/>
        <v>0% (No Discount)</v>
      </c>
      <c r="AA7864" s="17">
        <f>IF(COUNTIF($B$2:B7864,B7864)=1,1,0)</f>
        <v>0</v>
      </c>
      <c r="AB7864" s="17">
        <f>IF(COUNTIF($F$2:F7864,F7864)=1,1,0)</f>
        <v>0</v>
      </c>
    </row>
    <row r="7865" spans="1:28" x14ac:dyDescent="0.2">
      <c r="A7865" s="17">
        <v>7864</v>
      </c>
      <c r="B7865" t="s">
        <v>9743</v>
      </c>
      <c r="C7865" s="18">
        <v>42199</v>
      </c>
      <c r="D7865" s="18">
        <v>42204</v>
      </c>
      <c r="E7865" t="s">
        <v>50</v>
      </c>
      <c r="F7865" t="s">
        <v>5250</v>
      </c>
      <c r="G7865" t="s">
        <v>5251</v>
      </c>
      <c r="H7865" t="s">
        <v>53</v>
      </c>
      <c r="I7865" t="s">
        <v>54</v>
      </c>
      <c r="J7865" t="s">
        <v>1855</v>
      </c>
      <c r="K7865" t="s">
        <v>337</v>
      </c>
      <c r="L7865">
        <v>85204</v>
      </c>
      <c r="M7865" t="s">
        <v>71</v>
      </c>
      <c r="N7865" t="s">
        <v>1661</v>
      </c>
      <c r="O7865" t="s">
        <v>73</v>
      </c>
      <c r="P7865" t="s">
        <v>86</v>
      </c>
      <c r="Q7865" t="s">
        <v>1662</v>
      </c>
      <c r="R7865" s="19">
        <v>272.73599999999999</v>
      </c>
      <c r="S7865" s="17">
        <v>3</v>
      </c>
      <c r="T7865" s="20">
        <v>0.2</v>
      </c>
      <c r="U7865" s="19">
        <v>-64.774799999999999</v>
      </c>
      <c r="V7865" s="20">
        <f t="shared" si="610"/>
        <v>-0.23750000000000002</v>
      </c>
      <c r="W7865" s="17">
        <f t="shared" si="611"/>
        <v>2015</v>
      </c>
      <c r="X7865" t="str">
        <f t="shared" si="612"/>
        <v>Jul-2015</v>
      </c>
      <c r="Y7865" s="17">
        <f t="shared" si="613"/>
        <v>5</v>
      </c>
      <c r="Z7865" t="str">
        <f t="shared" si="614"/>
        <v>11-20%</v>
      </c>
      <c r="AA7865" s="17">
        <f>IF(COUNTIF($B$2:B7865,B7865)=1,1,0)</f>
        <v>1</v>
      </c>
      <c r="AB7865" s="17">
        <f>IF(COUNTIF($F$2:F7865,F7865)=1,1,0)</f>
        <v>0</v>
      </c>
    </row>
    <row r="7866" spans="1:28" x14ac:dyDescent="0.2">
      <c r="A7866" s="17">
        <v>7865</v>
      </c>
      <c r="B7866" t="s">
        <v>9743</v>
      </c>
      <c r="C7866" s="18">
        <v>42199</v>
      </c>
      <c r="D7866" s="18">
        <v>42204</v>
      </c>
      <c r="E7866" t="s">
        <v>50</v>
      </c>
      <c r="F7866" t="s">
        <v>5250</v>
      </c>
      <c r="G7866" t="s">
        <v>5251</v>
      </c>
      <c r="H7866" t="s">
        <v>53</v>
      </c>
      <c r="I7866" t="s">
        <v>54</v>
      </c>
      <c r="J7866" t="s">
        <v>1855</v>
      </c>
      <c r="K7866" t="s">
        <v>337</v>
      </c>
      <c r="L7866">
        <v>85204</v>
      </c>
      <c r="M7866" t="s">
        <v>71</v>
      </c>
      <c r="N7866" t="s">
        <v>9744</v>
      </c>
      <c r="O7866" t="s">
        <v>73</v>
      </c>
      <c r="P7866" t="s">
        <v>117</v>
      </c>
      <c r="Q7866" t="s">
        <v>9745</v>
      </c>
      <c r="R7866" s="19">
        <v>18.495999999999999</v>
      </c>
      <c r="S7866" s="17">
        <v>4</v>
      </c>
      <c r="T7866" s="20">
        <v>0.2</v>
      </c>
      <c r="U7866" s="19">
        <v>6.7047999999999996</v>
      </c>
      <c r="V7866" s="20">
        <f t="shared" si="610"/>
        <v>0.36249999999999999</v>
      </c>
      <c r="W7866" s="17">
        <f t="shared" si="611"/>
        <v>2015</v>
      </c>
      <c r="X7866" t="str">
        <f t="shared" si="612"/>
        <v>Jul-2015</v>
      </c>
      <c r="Y7866" s="17">
        <f t="shared" si="613"/>
        <v>5</v>
      </c>
      <c r="Z7866" t="str">
        <f t="shared" si="614"/>
        <v>11-20%</v>
      </c>
      <c r="AA7866" s="17">
        <f>IF(COUNTIF($B$2:B7866,B7866)=1,1,0)</f>
        <v>0</v>
      </c>
      <c r="AB7866" s="17">
        <f>IF(COUNTIF($F$2:F7866,F7866)=1,1,0)</f>
        <v>0</v>
      </c>
    </row>
    <row r="7867" spans="1:28" x14ac:dyDescent="0.2">
      <c r="A7867" s="17">
        <v>7866</v>
      </c>
      <c r="B7867" t="s">
        <v>9743</v>
      </c>
      <c r="C7867" s="18">
        <v>42199</v>
      </c>
      <c r="D7867" s="18">
        <v>42204</v>
      </c>
      <c r="E7867" t="s">
        <v>50</v>
      </c>
      <c r="F7867" t="s">
        <v>5250</v>
      </c>
      <c r="G7867" t="s">
        <v>5251</v>
      </c>
      <c r="H7867" t="s">
        <v>53</v>
      </c>
      <c r="I7867" t="s">
        <v>54</v>
      </c>
      <c r="J7867" t="s">
        <v>1855</v>
      </c>
      <c r="K7867" t="s">
        <v>337</v>
      </c>
      <c r="L7867">
        <v>85204</v>
      </c>
      <c r="M7867" t="s">
        <v>71</v>
      </c>
      <c r="N7867" t="s">
        <v>715</v>
      </c>
      <c r="O7867" t="s">
        <v>59</v>
      </c>
      <c r="P7867" t="s">
        <v>63</v>
      </c>
      <c r="Q7867" t="s">
        <v>716</v>
      </c>
      <c r="R7867" s="19">
        <v>441.92</v>
      </c>
      <c r="S7867" s="17">
        <v>2</v>
      </c>
      <c r="T7867" s="20">
        <v>0.2</v>
      </c>
      <c r="U7867" s="19">
        <v>49.716000000000001</v>
      </c>
      <c r="V7867" s="20">
        <f t="shared" si="610"/>
        <v>0.1125</v>
      </c>
      <c r="W7867" s="17">
        <f t="shared" si="611"/>
        <v>2015</v>
      </c>
      <c r="X7867" t="str">
        <f t="shared" si="612"/>
        <v>Jul-2015</v>
      </c>
      <c r="Y7867" s="17">
        <f t="shared" si="613"/>
        <v>5</v>
      </c>
      <c r="Z7867" t="str">
        <f t="shared" si="614"/>
        <v>11-20%</v>
      </c>
      <c r="AA7867" s="17">
        <f>IF(COUNTIF($B$2:B7867,B7867)=1,1,0)</f>
        <v>0</v>
      </c>
      <c r="AB7867" s="17">
        <f>IF(COUNTIF($F$2:F7867,F7867)=1,1,0)</f>
        <v>0</v>
      </c>
    </row>
    <row r="7868" spans="1:28" x14ac:dyDescent="0.2">
      <c r="A7868" s="17">
        <v>7867</v>
      </c>
      <c r="B7868" t="s">
        <v>9743</v>
      </c>
      <c r="C7868" s="18">
        <v>42199</v>
      </c>
      <c r="D7868" s="18">
        <v>42204</v>
      </c>
      <c r="E7868" t="s">
        <v>50</v>
      </c>
      <c r="F7868" t="s">
        <v>5250</v>
      </c>
      <c r="G7868" t="s">
        <v>5251</v>
      </c>
      <c r="H7868" t="s">
        <v>53</v>
      </c>
      <c r="I7868" t="s">
        <v>54</v>
      </c>
      <c r="J7868" t="s">
        <v>1855</v>
      </c>
      <c r="K7868" t="s">
        <v>337</v>
      </c>
      <c r="L7868">
        <v>85204</v>
      </c>
      <c r="M7868" t="s">
        <v>71</v>
      </c>
      <c r="N7868" t="s">
        <v>6733</v>
      </c>
      <c r="O7868" t="s">
        <v>59</v>
      </c>
      <c r="P7868" t="s">
        <v>60</v>
      </c>
      <c r="Q7868" t="s">
        <v>6734</v>
      </c>
      <c r="R7868" s="19">
        <v>127.764</v>
      </c>
      <c r="S7868" s="17">
        <v>6</v>
      </c>
      <c r="T7868" s="20">
        <v>0.7</v>
      </c>
      <c r="U7868" s="19">
        <v>-191.64599999999999</v>
      </c>
      <c r="V7868" s="20">
        <f t="shared" si="610"/>
        <v>-1.5</v>
      </c>
      <c r="W7868" s="17">
        <f t="shared" si="611"/>
        <v>2015</v>
      </c>
      <c r="X7868" t="str">
        <f t="shared" si="612"/>
        <v>Jul-2015</v>
      </c>
      <c r="Y7868" s="17">
        <f t="shared" si="613"/>
        <v>5</v>
      </c>
      <c r="Z7868" t="str">
        <f t="shared" si="614"/>
        <v>Over 50%</v>
      </c>
      <c r="AA7868" s="17">
        <f>IF(COUNTIF($B$2:B7868,B7868)=1,1,0)</f>
        <v>0</v>
      </c>
      <c r="AB7868" s="17">
        <f>IF(COUNTIF($F$2:F7868,F7868)=1,1,0)</f>
        <v>0</v>
      </c>
    </row>
    <row r="7869" spans="1:28" x14ac:dyDescent="0.2">
      <c r="A7869" s="17">
        <v>7868</v>
      </c>
      <c r="B7869" t="s">
        <v>9746</v>
      </c>
      <c r="C7869" s="18">
        <v>41962</v>
      </c>
      <c r="D7869" s="18">
        <v>41967</v>
      </c>
      <c r="E7869" t="s">
        <v>50</v>
      </c>
      <c r="F7869" t="s">
        <v>7707</v>
      </c>
      <c r="G7869" t="s">
        <v>7708</v>
      </c>
      <c r="H7869" t="s">
        <v>129</v>
      </c>
      <c r="I7869" t="s">
        <v>54</v>
      </c>
      <c r="J7869" t="s">
        <v>5155</v>
      </c>
      <c r="K7869" t="s">
        <v>148</v>
      </c>
      <c r="L7869">
        <v>84106</v>
      </c>
      <c r="M7869" t="s">
        <v>71</v>
      </c>
      <c r="N7869" t="s">
        <v>1762</v>
      </c>
      <c r="O7869" t="s">
        <v>73</v>
      </c>
      <c r="P7869" t="s">
        <v>117</v>
      </c>
      <c r="Q7869" t="s">
        <v>5042</v>
      </c>
      <c r="R7869" s="19">
        <v>166.44</v>
      </c>
      <c r="S7869" s="17">
        <v>3</v>
      </c>
      <c r="T7869" s="20">
        <v>0</v>
      </c>
      <c r="U7869" s="19">
        <v>79.891199999999998</v>
      </c>
      <c r="V7869" s="20">
        <f t="shared" si="610"/>
        <v>0.48</v>
      </c>
      <c r="W7869" s="17">
        <f t="shared" si="611"/>
        <v>2014</v>
      </c>
      <c r="X7869" t="str">
        <f t="shared" si="612"/>
        <v>Nov-2014</v>
      </c>
      <c r="Y7869" s="17">
        <f t="shared" si="613"/>
        <v>5</v>
      </c>
      <c r="Z7869" t="str">
        <f t="shared" si="614"/>
        <v>0% (No Discount)</v>
      </c>
      <c r="AA7869" s="17">
        <f>IF(COUNTIF($B$2:B7869,B7869)=1,1,0)</f>
        <v>1</v>
      </c>
      <c r="AB7869" s="17">
        <f>IF(COUNTIF($F$2:F7869,F7869)=1,1,0)</f>
        <v>0</v>
      </c>
    </row>
    <row r="7870" spans="1:28" x14ac:dyDescent="0.2">
      <c r="A7870" s="17">
        <v>7869</v>
      </c>
      <c r="B7870" t="s">
        <v>9747</v>
      </c>
      <c r="C7870" s="18">
        <v>42517</v>
      </c>
      <c r="D7870" s="18">
        <v>42523</v>
      </c>
      <c r="E7870" t="s">
        <v>77</v>
      </c>
      <c r="F7870" t="s">
        <v>1777</v>
      </c>
      <c r="G7870" t="s">
        <v>1778</v>
      </c>
      <c r="H7870" t="s">
        <v>53</v>
      </c>
      <c r="I7870" t="s">
        <v>54</v>
      </c>
      <c r="J7870" t="s">
        <v>69</v>
      </c>
      <c r="K7870" t="s">
        <v>70</v>
      </c>
      <c r="L7870">
        <v>90045</v>
      </c>
      <c r="M7870" t="s">
        <v>71</v>
      </c>
      <c r="N7870" t="s">
        <v>4286</v>
      </c>
      <c r="O7870" t="s">
        <v>73</v>
      </c>
      <c r="P7870" t="s">
        <v>117</v>
      </c>
      <c r="Q7870" t="s">
        <v>4287</v>
      </c>
      <c r="R7870" s="19">
        <v>13.38</v>
      </c>
      <c r="S7870" s="17">
        <v>2</v>
      </c>
      <c r="T7870" s="20">
        <v>0</v>
      </c>
      <c r="U7870" s="19">
        <v>6.1547999999999998</v>
      </c>
      <c r="V7870" s="20">
        <f t="shared" si="610"/>
        <v>0.45999999999999996</v>
      </c>
      <c r="W7870" s="17">
        <f t="shared" si="611"/>
        <v>2016</v>
      </c>
      <c r="X7870" t="str">
        <f t="shared" si="612"/>
        <v>May-2016</v>
      </c>
      <c r="Y7870" s="17">
        <f t="shared" si="613"/>
        <v>6</v>
      </c>
      <c r="Z7870" t="str">
        <f t="shared" si="614"/>
        <v>0% (No Discount)</v>
      </c>
      <c r="AA7870" s="17">
        <f>IF(COUNTIF($B$2:B7870,B7870)=1,1,0)</f>
        <v>1</v>
      </c>
      <c r="AB7870" s="17">
        <f>IF(COUNTIF($F$2:F7870,F7870)=1,1,0)</f>
        <v>0</v>
      </c>
    </row>
    <row r="7871" spans="1:28" x14ac:dyDescent="0.2">
      <c r="A7871" s="17">
        <v>7870</v>
      </c>
      <c r="B7871" t="s">
        <v>9748</v>
      </c>
      <c r="C7871" s="18">
        <v>42919</v>
      </c>
      <c r="D7871" s="18">
        <v>42925</v>
      </c>
      <c r="E7871" t="s">
        <v>77</v>
      </c>
      <c r="F7871" t="s">
        <v>5977</v>
      </c>
      <c r="G7871" t="s">
        <v>5978</v>
      </c>
      <c r="H7871" t="s">
        <v>53</v>
      </c>
      <c r="I7871" t="s">
        <v>54</v>
      </c>
      <c r="J7871" t="s">
        <v>1553</v>
      </c>
      <c r="K7871" t="s">
        <v>115</v>
      </c>
      <c r="L7871">
        <v>28540</v>
      </c>
      <c r="M7871" t="s">
        <v>57</v>
      </c>
      <c r="N7871" t="s">
        <v>273</v>
      </c>
      <c r="O7871" t="s">
        <v>98</v>
      </c>
      <c r="P7871" t="s">
        <v>188</v>
      </c>
      <c r="Q7871" t="s">
        <v>274</v>
      </c>
      <c r="R7871" s="19">
        <v>24</v>
      </c>
      <c r="S7871" s="17">
        <v>2</v>
      </c>
      <c r="T7871" s="20">
        <v>0.2</v>
      </c>
      <c r="U7871" s="19">
        <v>-2.7</v>
      </c>
      <c r="V7871" s="20">
        <f t="shared" si="610"/>
        <v>-0.1125</v>
      </c>
      <c r="W7871" s="17">
        <f t="shared" si="611"/>
        <v>2017</v>
      </c>
      <c r="X7871" t="str">
        <f t="shared" si="612"/>
        <v>Jul-2017</v>
      </c>
      <c r="Y7871" s="17">
        <f t="shared" si="613"/>
        <v>6</v>
      </c>
      <c r="Z7871" t="str">
        <f t="shared" si="614"/>
        <v>11-20%</v>
      </c>
      <c r="AA7871" s="17">
        <f>IF(COUNTIF($B$2:B7871,B7871)=1,1,0)</f>
        <v>1</v>
      </c>
      <c r="AB7871" s="17">
        <f>IF(COUNTIF($F$2:F7871,F7871)=1,1,0)</f>
        <v>0</v>
      </c>
    </row>
    <row r="7872" spans="1:28" x14ac:dyDescent="0.2">
      <c r="A7872" s="17">
        <v>7871</v>
      </c>
      <c r="B7872" t="s">
        <v>9749</v>
      </c>
      <c r="C7872" s="18">
        <v>43003</v>
      </c>
      <c r="D7872" s="18">
        <v>43007</v>
      </c>
      <c r="E7872" t="s">
        <v>77</v>
      </c>
      <c r="F7872" t="s">
        <v>6047</v>
      </c>
      <c r="G7872" t="s">
        <v>6048</v>
      </c>
      <c r="H7872" t="s">
        <v>68</v>
      </c>
      <c r="I7872" t="s">
        <v>54</v>
      </c>
      <c r="J7872" t="s">
        <v>1149</v>
      </c>
      <c r="K7872" t="s">
        <v>525</v>
      </c>
      <c r="L7872">
        <v>44107</v>
      </c>
      <c r="M7872" t="s">
        <v>175</v>
      </c>
      <c r="N7872" t="s">
        <v>2609</v>
      </c>
      <c r="O7872" t="s">
        <v>73</v>
      </c>
      <c r="P7872" t="s">
        <v>200</v>
      </c>
      <c r="Q7872" t="s">
        <v>2610</v>
      </c>
      <c r="R7872" s="19">
        <v>24.448</v>
      </c>
      <c r="S7872" s="17">
        <v>4</v>
      </c>
      <c r="T7872" s="20">
        <v>0.2</v>
      </c>
      <c r="U7872" s="19">
        <v>8.8623999999999992</v>
      </c>
      <c r="V7872" s="20">
        <f t="shared" si="610"/>
        <v>0.36249999999999993</v>
      </c>
      <c r="W7872" s="17">
        <f t="shared" si="611"/>
        <v>2017</v>
      </c>
      <c r="X7872" t="str">
        <f t="shared" si="612"/>
        <v>Sep-2017</v>
      </c>
      <c r="Y7872" s="17">
        <f t="shared" si="613"/>
        <v>4</v>
      </c>
      <c r="Z7872" t="str">
        <f t="shared" si="614"/>
        <v>11-20%</v>
      </c>
      <c r="AA7872" s="17">
        <f>IF(COUNTIF($B$2:B7872,B7872)=1,1,0)</f>
        <v>1</v>
      </c>
      <c r="AB7872" s="17">
        <f>IF(COUNTIF($F$2:F7872,F7872)=1,1,0)</f>
        <v>0</v>
      </c>
    </row>
    <row r="7873" spans="1:28" x14ac:dyDescent="0.2">
      <c r="A7873" s="17">
        <v>7872</v>
      </c>
      <c r="B7873" t="s">
        <v>9750</v>
      </c>
      <c r="C7873" s="18">
        <v>42646</v>
      </c>
      <c r="D7873" s="18">
        <v>42650</v>
      </c>
      <c r="E7873" t="s">
        <v>77</v>
      </c>
      <c r="F7873" t="s">
        <v>5638</v>
      </c>
      <c r="G7873" t="s">
        <v>5639</v>
      </c>
      <c r="H7873" t="s">
        <v>129</v>
      </c>
      <c r="I7873" t="s">
        <v>54</v>
      </c>
      <c r="J7873" t="s">
        <v>8504</v>
      </c>
      <c r="K7873" t="s">
        <v>70</v>
      </c>
      <c r="L7873">
        <v>92630</v>
      </c>
      <c r="M7873" t="s">
        <v>71</v>
      </c>
      <c r="N7873" t="s">
        <v>2533</v>
      </c>
      <c r="O7873" t="s">
        <v>73</v>
      </c>
      <c r="P7873" t="s">
        <v>74</v>
      </c>
      <c r="Q7873" t="s">
        <v>2534</v>
      </c>
      <c r="R7873" s="19">
        <v>6.16</v>
      </c>
      <c r="S7873" s="17">
        <v>2</v>
      </c>
      <c r="T7873" s="20">
        <v>0</v>
      </c>
      <c r="U7873" s="19">
        <v>2.9567999999999999</v>
      </c>
      <c r="V7873" s="20">
        <f t="shared" si="610"/>
        <v>0.48</v>
      </c>
      <c r="W7873" s="17">
        <f t="shared" si="611"/>
        <v>2016</v>
      </c>
      <c r="X7873" t="str">
        <f t="shared" si="612"/>
        <v>Oct-2016</v>
      </c>
      <c r="Y7873" s="17">
        <f t="shared" si="613"/>
        <v>4</v>
      </c>
      <c r="Z7873" t="str">
        <f t="shared" si="614"/>
        <v>0% (No Discount)</v>
      </c>
      <c r="AA7873" s="17">
        <f>IF(COUNTIF($B$2:B7873,B7873)=1,1,0)</f>
        <v>1</v>
      </c>
      <c r="AB7873" s="17">
        <f>IF(COUNTIF($F$2:F7873,F7873)=1,1,0)</f>
        <v>0</v>
      </c>
    </row>
    <row r="7874" spans="1:28" x14ac:dyDescent="0.2">
      <c r="A7874" s="17">
        <v>7873</v>
      </c>
      <c r="B7874" t="s">
        <v>9750</v>
      </c>
      <c r="C7874" s="18">
        <v>42646</v>
      </c>
      <c r="D7874" s="18">
        <v>42650</v>
      </c>
      <c r="E7874" t="s">
        <v>77</v>
      </c>
      <c r="F7874" t="s">
        <v>5638</v>
      </c>
      <c r="G7874" t="s">
        <v>5639</v>
      </c>
      <c r="H7874" t="s">
        <v>129</v>
      </c>
      <c r="I7874" t="s">
        <v>54</v>
      </c>
      <c r="J7874" t="s">
        <v>8504</v>
      </c>
      <c r="K7874" t="s">
        <v>70</v>
      </c>
      <c r="L7874">
        <v>92630</v>
      </c>
      <c r="M7874" t="s">
        <v>71</v>
      </c>
      <c r="N7874" t="s">
        <v>560</v>
      </c>
      <c r="O7874" t="s">
        <v>59</v>
      </c>
      <c r="P7874" t="s">
        <v>63</v>
      </c>
      <c r="Q7874" t="s">
        <v>561</v>
      </c>
      <c r="R7874" s="19">
        <v>915.13599999999997</v>
      </c>
      <c r="S7874" s="17">
        <v>4</v>
      </c>
      <c r="T7874" s="20">
        <v>0.2</v>
      </c>
      <c r="U7874" s="19">
        <v>102.9528</v>
      </c>
      <c r="V7874" s="20">
        <f t="shared" ref="V7874:V7937" si="615">IFERROR(U7874/R7874,0)</f>
        <v>0.1125</v>
      </c>
      <c r="W7874" s="17">
        <f t="shared" ref="W7874:W7937" si="616">YEAR(C7874)</f>
        <v>2016</v>
      </c>
      <c r="X7874" t="str">
        <f t="shared" ref="X7874:X7937" si="617">TEXT(C7874,"mmm-yyyy")</f>
        <v>Oct-2016</v>
      </c>
      <c r="Y7874" s="17">
        <f t="shared" ref="Y7874:Y7937" si="618">D7874-C7874</f>
        <v>4</v>
      </c>
      <c r="Z7874" t="str">
        <f t="shared" ref="Z7874:Z7937" si="619">IF(T7874=0,"0% (No Discount)",IF(T7874&lt;=0.1,"1-10%",IF(T7874&lt;=0.2,"11-20%",IF(T7874&lt;=0.3,"21-30%",IF(T7874&lt;=0.4,"31-40%",IF(T7874&lt;=0.5,"41-50%","Over 50%"))))))</f>
        <v>11-20%</v>
      </c>
      <c r="AA7874" s="17">
        <f>IF(COUNTIF($B$2:B7874,B7874)=1,1,0)</f>
        <v>0</v>
      </c>
      <c r="AB7874" s="17">
        <f>IF(COUNTIF($F$2:F7874,F7874)=1,1,0)</f>
        <v>0</v>
      </c>
    </row>
    <row r="7875" spans="1:28" x14ac:dyDescent="0.2">
      <c r="A7875" s="17">
        <v>7874</v>
      </c>
      <c r="B7875" t="s">
        <v>9750</v>
      </c>
      <c r="C7875" s="18">
        <v>42646</v>
      </c>
      <c r="D7875" s="18">
        <v>42650</v>
      </c>
      <c r="E7875" t="s">
        <v>77</v>
      </c>
      <c r="F7875" t="s">
        <v>5638</v>
      </c>
      <c r="G7875" t="s">
        <v>5639</v>
      </c>
      <c r="H7875" t="s">
        <v>129</v>
      </c>
      <c r="I7875" t="s">
        <v>54</v>
      </c>
      <c r="J7875" t="s">
        <v>8504</v>
      </c>
      <c r="K7875" t="s">
        <v>70</v>
      </c>
      <c r="L7875">
        <v>92630</v>
      </c>
      <c r="M7875" t="s">
        <v>71</v>
      </c>
      <c r="N7875" t="s">
        <v>6623</v>
      </c>
      <c r="O7875" t="s">
        <v>73</v>
      </c>
      <c r="P7875" t="s">
        <v>117</v>
      </c>
      <c r="Q7875" t="s">
        <v>6624</v>
      </c>
      <c r="R7875" s="19">
        <v>8.56</v>
      </c>
      <c r="S7875" s="17">
        <v>2</v>
      </c>
      <c r="T7875" s="20">
        <v>0</v>
      </c>
      <c r="U7875" s="19">
        <v>3.8519999999999999</v>
      </c>
      <c r="V7875" s="20">
        <f t="shared" si="615"/>
        <v>0.44999999999999996</v>
      </c>
      <c r="W7875" s="17">
        <f t="shared" si="616"/>
        <v>2016</v>
      </c>
      <c r="X7875" t="str">
        <f t="shared" si="617"/>
        <v>Oct-2016</v>
      </c>
      <c r="Y7875" s="17">
        <f t="shared" si="618"/>
        <v>4</v>
      </c>
      <c r="Z7875" t="str">
        <f t="shared" si="619"/>
        <v>0% (No Discount)</v>
      </c>
      <c r="AA7875" s="17">
        <f>IF(COUNTIF($B$2:B7875,B7875)=1,1,0)</f>
        <v>0</v>
      </c>
      <c r="AB7875" s="17">
        <f>IF(COUNTIF($F$2:F7875,F7875)=1,1,0)</f>
        <v>0</v>
      </c>
    </row>
    <row r="7876" spans="1:28" x14ac:dyDescent="0.2">
      <c r="A7876" s="17">
        <v>7875</v>
      </c>
      <c r="B7876" t="s">
        <v>9750</v>
      </c>
      <c r="C7876" s="18">
        <v>42646</v>
      </c>
      <c r="D7876" s="18">
        <v>42650</v>
      </c>
      <c r="E7876" t="s">
        <v>77</v>
      </c>
      <c r="F7876" t="s">
        <v>5638</v>
      </c>
      <c r="G7876" t="s">
        <v>5639</v>
      </c>
      <c r="H7876" t="s">
        <v>129</v>
      </c>
      <c r="I7876" t="s">
        <v>54</v>
      </c>
      <c r="J7876" t="s">
        <v>8504</v>
      </c>
      <c r="K7876" t="s">
        <v>70</v>
      </c>
      <c r="L7876">
        <v>92630</v>
      </c>
      <c r="M7876" t="s">
        <v>71</v>
      </c>
      <c r="N7876" t="s">
        <v>4785</v>
      </c>
      <c r="O7876" t="s">
        <v>73</v>
      </c>
      <c r="P7876" t="s">
        <v>117</v>
      </c>
      <c r="Q7876" t="s">
        <v>4786</v>
      </c>
      <c r="R7876" s="19">
        <v>97.82</v>
      </c>
      <c r="S7876" s="17">
        <v>2</v>
      </c>
      <c r="T7876" s="20">
        <v>0</v>
      </c>
      <c r="U7876" s="19">
        <v>45.9754</v>
      </c>
      <c r="V7876" s="20">
        <f t="shared" si="615"/>
        <v>0.47000000000000003</v>
      </c>
      <c r="W7876" s="17">
        <f t="shared" si="616"/>
        <v>2016</v>
      </c>
      <c r="X7876" t="str">
        <f t="shared" si="617"/>
        <v>Oct-2016</v>
      </c>
      <c r="Y7876" s="17">
        <f t="shared" si="618"/>
        <v>4</v>
      </c>
      <c r="Z7876" t="str">
        <f t="shared" si="619"/>
        <v>0% (No Discount)</v>
      </c>
      <c r="AA7876" s="17">
        <f>IF(COUNTIF($B$2:B7876,B7876)=1,1,0)</f>
        <v>0</v>
      </c>
      <c r="AB7876" s="17">
        <f>IF(COUNTIF($F$2:F7876,F7876)=1,1,0)</f>
        <v>0</v>
      </c>
    </row>
    <row r="7877" spans="1:28" x14ac:dyDescent="0.2">
      <c r="A7877" s="17">
        <v>7876</v>
      </c>
      <c r="B7877" t="s">
        <v>9751</v>
      </c>
      <c r="C7877" s="18">
        <v>42987</v>
      </c>
      <c r="D7877" s="18">
        <v>42993</v>
      </c>
      <c r="E7877" t="s">
        <v>77</v>
      </c>
      <c r="F7877" t="s">
        <v>3892</v>
      </c>
      <c r="G7877" t="s">
        <v>3893</v>
      </c>
      <c r="H7877" t="s">
        <v>68</v>
      </c>
      <c r="I7877" t="s">
        <v>54</v>
      </c>
      <c r="J7877" t="s">
        <v>446</v>
      </c>
      <c r="K7877" t="s">
        <v>447</v>
      </c>
      <c r="L7877">
        <v>97206</v>
      </c>
      <c r="M7877" t="s">
        <v>71</v>
      </c>
      <c r="N7877" t="s">
        <v>1334</v>
      </c>
      <c r="O7877" t="s">
        <v>73</v>
      </c>
      <c r="P7877" t="s">
        <v>117</v>
      </c>
      <c r="Q7877" t="s">
        <v>1335</v>
      </c>
      <c r="R7877" s="19">
        <v>31.103999999999999</v>
      </c>
      <c r="S7877" s="17">
        <v>6</v>
      </c>
      <c r="T7877" s="20">
        <v>0.2</v>
      </c>
      <c r="U7877" s="19">
        <v>11.2752</v>
      </c>
      <c r="V7877" s="20">
        <f t="shared" si="615"/>
        <v>0.36249999999999999</v>
      </c>
      <c r="W7877" s="17">
        <f t="shared" si="616"/>
        <v>2017</v>
      </c>
      <c r="X7877" t="str">
        <f t="shared" si="617"/>
        <v>Sep-2017</v>
      </c>
      <c r="Y7877" s="17">
        <f t="shared" si="618"/>
        <v>6</v>
      </c>
      <c r="Z7877" t="str">
        <f t="shared" si="619"/>
        <v>11-20%</v>
      </c>
      <c r="AA7877" s="17">
        <f>IF(COUNTIF($B$2:B7877,B7877)=1,1,0)</f>
        <v>1</v>
      </c>
      <c r="AB7877" s="17">
        <f>IF(COUNTIF($F$2:F7877,F7877)=1,1,0)</f>
        <v>0</v>
      </c>
    </row>
    <row r="7878" spans="1:28" x14ac:dyDescent="0.2">
      <c r="A7878" s="17">
        <v>7877</v>
      </c>
      <c r="B7878" t="s">
        <v>9751</v>
      </c>
      <c r="C7878" s="18">
        <v>42987</v>
      </c>
      <c r="D7878" s="18">
        <v>42993</v>
      </c>
      <c r="E7878" t="s">
        <v>77</v>
      </c>
      <c r="F7878" t="s">
        <v>3892</v>
      </c>
      <c r="G7878" t="s">
        <v>3893</v>
      </c>
      <c r="H7878" t="s">
        <v>68</v>
      </c>
      <c r="I7878" t="s">
        <v>54</v>
      </c>
      <c r="J7878" t="s">
        <v>446</v>
      </c>
      <c r="K7878" t="s">
        <v>447</v>
      </c>
      <c r="L7878">
        <v>97206</v>
      </c>
      <c r="M7878" t="s">
        <v>71</v>
      </c>
      <c r="N7878" t="s">
        <v>9195</v>
      </c>
      <c r="O7878" t="s">
        <v>73</v>
      </c>
      <c r="P7878" t="s">
        <v>105</v>
      </c>
      <c r="Q7878" t="s">
        <v>9196</v>
      </c>
      <c r="R7878" s="19">
        <v>11.176</v>
      </c>
      <c r="S7878" s="17">
        <v>1</v>
      </c>
      <c r="T7878" s="20">
        <v>0.2</v>
      </c>
      <c r="U7878" s="19">
        <v>0.83819999999999995</v>
      </c>
      <c r="V7878" s="20">
        <f t="shared" si="615"/>
        <v>7.4999999999999997E-2</v>
      </c>
      <c r="W7878" s="17">
        <f t="shared" si="616"/>
        <v>2017</v>
      </c>
      <c r="X7878" t="str">
        <f t="shared" si="617"/>
        <v>Sep-2017</v>
      </c>
      <c r="Y7878" s="17">
        <f t="shared" si="618"/>
        <v>6</v>
      </c>
      <c r="Z7878" t="str">
        <f t="shared" si="619"/>
        <v>11-20%</v>
      </c>
      <c r="AA7878" s="17">
        <f>IF(COUNTIF($B$2:B7878,B7878)=1,1,0)</f>
        <v>0</v>
      </c>
      <c r="AB7878" s="17">
        <f>IF(COUNTIF($F$2:F7878,F7878)=1,1,0)</f>
        <v>0</v>
      </c>
    </row>
    <row r="7879" spans="1:28" x14ac:dyDescent="0.2">
      <c r="A7879" s="17">
        <v>7878</v>
      </c>
      <c r="B7879" t="s">
        <v>9752</v>
      </c>
      <c r="C7879" s="18">
        <v>42075</v>
      </c>
      <c r="D7879" s="18">
        <v>42081</v>
      </c>
      <c r="E7879" t="s">
        <v>77</v>
      </c>
      <c r="F7879" t="s">
        <v>3689</v>
      </c>
      <c r="G7879" t="s">
        <v>3690</v>
      </c>
      <c r="H7879" t="s">
        <v>53</v>
      </c>
      <c r="I7879" t="s">
        <v>54</v>
      </c>
      <c r="J7879" t="s">
        <v>494</v>
      </c>
      <c r="K7879" t="s">
        <v>115</v>
      </c>
      <c r="L7879">
        <v>28205</v>
      </c>
      <c r="M7879" t="s">
        <v>57</v>
      </c>
      <c r="N7879" t="s">
        <v>4175</v>
      </c>
      <c r="O7879" t="s">
        <v>73</v>
      </c>
      <c r="P7879" t="s">
        <v>74</v>
      </c>
      <c r="Q7879" t="s">
        <v>4176</v>
      </c>
      <c r="R7879" s="19">
        <v>5.04</v>
      </c>
      <c r="S7879" s="17">
        <v>2</v>
      </c>
      <c r="T7879" s="20">
        <v>0.2</v>
      </c>
      <c r="U7879" s="19">
        <v>1.764</v>
      </c>
      <c r="V7879" s="20">
        <f t="shared" si="615"/>
        <v>0.35</v>
      </c>
      <c r="W7879" s="17">
        <f t="shared" si="616"/>
        <v>2015</v>
      </c>
      <c r="X7879" t="str">
        <f t="shared" si="617"/>
        <v>Mar-2015</v>
      </c>
      <c r="Y7879" s="17">
        <f t="shared" si="618"/>
        <v>6</v>
      </c>
      <c r="Z7879" t="str">
        <f t="shared" si="619"/>
        <v>11-20%</v>
      </c>
      <c r="AA7879" s="17">
        <f>IF(COUNTIF($B$2:B7879,B7879)=1,1,0)</f>
        <v>1</v>
      </c>
      <c r="AB7879" s="17">
        <f>IF(COUNTIF($F$2:F7879,F7879)=1,1,0)</f>
        <v>0</v>
      </c>
    </row>
    <row r="7880" spans="1:28" x14ac:dyDescent="0.2">
      <c r="A7880" s="17">
        <v>7879</v>
      </c>
      <c r="B7880" t="s">
        <v>9753</v>
      </c>
      <c r="C7880" s="18">
        <v>42703</v>
      </c>
      <c r="D7880" s="18">
        <v>42708</v>
      </c>
      <c r="E7880" t="s">
        <v>50</v>
      </c>
      <c r="F7880" t="s">
        <v>6028</v>
      </c>
      <c r="G7880" t="s">
        <v>6029</v>
      </c>
      <c r="H7880" t="s">
        <v>129</v>
      </c>
      <c r="I7880" t="s">
        <v>54</v>
      </c>
      <c r="J7880" t="s">
        <v>483</v>
      </c>
      <c r="K7880" t="s">
        <v>238</v>
      </c>
      <c r="L7880">
        <v>60505</v>
      </c>
      <c r="M7880" t="s">
        <v>132</v>
      </c>
      <c r="N7880" t="s">
        <v>9378</v>
      </c>
      <c r="O7880" t="s">
        <v>59</v>
      </c>
      <c r="P7880" t="s">
        <v>92</v>
      </c>
      <c r="Q7880" t="s">
        <v>9379</v>
      </c>
      <c r="R7880" s="19">
        <v>242.17599999999999</v>
      </c>
      <c r="S7880" s="17">
        <v>4</v>
      </c>
      <c r="T7880" s="20">
        <v>0.6</v>
      </c>
      <c r="U7880" s="19">
        <v>-302.72000000000003</v>
      </c>
      <c r="V7880" s="20">
        <f t="shared" si="615"/>
        <v>-1.2500000000000002</v>
      </c>
      <c r="W7880" s="17">
        <f t="shared" si="616"/>
        <v>2016</v>
      </c>
      <c r="X7880" t="str">
        <f t="shared" si="617"/>
        <v>Nov-2016</v>
      </c>
      <c r="Y7880" s="17">
        <f t="shared" si="618"/>
        <v>5</v>
      </c>
      <c r="Z7880" t="str">
        <f t="shared" si="619"/>
        <v>Over 50%</v>
      </c>
      <c r="AA7880" s="17">
        <f>IF(COUNTIF($B$2:B7880,B7880)=1,1,0)</f>
        <v>1</v>
      </c>
      <c r="AB7880" s="17">
        <f>IF(COUNTIF($F$2:F7880,F7880)=1,1,0)</f>
        <v>0</v>
      </c>
    </row>
    <row r="7881" spans="1:28" x14ac:dyDescent="0.2">
      <c r="A7881" s="17">
        <v>7880</v>
      </c>
      <c r="B7881" t="s">
        <v>9754</v>
      </c>
      <c r="C7881" s="18">
        <v>42535</v>
      </c>
      <c r="D7881" s="18">
        <v>42542</v>
      </c>
      <c r="E7881" t="s">
        <v>77</v>
      </c>
      <c r="F7881" t="s">
        <v>427</v>
      </c>
      <c r="G7881" t="s">
        <v>428</v>
      </c>
      <c r="H7881" t="s">
        <v>68</v>
      </c>
      <c r="I7881" t="s">
        <v>54</v>
      </c>
      <c r="J7881" t="s">
        <v>173</v>
      </c>
      <c r="K7881" t="s">
        <v>174</v>
      </c>
      <c r="L7881">
        <v>19140</v>
      </c>
      <c r="M7881" t="s">
        <v>175</v>
      </c>
      <c r="N7881" t="s">
        <v>7532</v>
      </c>
      <c r="O7881" t="s">
        <v>59</v>
      </c>
      <c r="P7881" t="s">
        <v>83</v>
      </c>
      <c r="Q7881" t="s">
        <v>7533</v>
      </c>
      <c r="R7881" s="19">
        <v>337.17599999999999</v>
      </c>
      <c r="S7881" s="17">
        <v>2</v>
      </c>
      <c r="T7881" s="20">
        <v>0.4</v>
      </c>
      <c r="U7881" s="19">
        <v>-118.0116</v>
      </c>
      <c r="V7881" s="20">
        <f t="shared" si="615"/>
        <v>-0.35000000000000003</v>
      </c>
      <c r="W7881" s="17">
        <f t="shared" si="616"/>
        <v>2016</v>
      </c>
      <c r="X7881" t="str">
        <f t="shared" si="617"/>
        <v>Jun-2016</v>
      </c>
      <c r="Y7881" s="17">
        <f t="shared" si="618"/>
        <v>7</v>
      </c>
      <c r="Z7881" t="str">
        <f t="shared" si="619"/>
        <v>31-40%</v>
      </c>
      <c r="AA7881" s="17">
        <f>IF(COUNTIF($B$2:B7881,B7881)=1,1,0)</f>
        <v>1</v>
      </c>
      <c r="AB7881" s="17">
        <f>IF(COUNTIF($F$2:F7881,F7881)=1,1,0)</f>
        <v>0</v>
      </c>
    </row>
    <row r="7882" spans="1:28" x14ac:dyDescent="0.2">
      <c r="A7882" s="17">
        <v>7881</v>
      </c>
      <c r="B7882" t="s">
        <v>9755</v>
      </c>
      <c r="C7882" s="18">
        <v>43072</v>
      </c>
      <c r="D7882" s="18">
        <v>43075</v>
      </c>
      <c r="E7882" t="s">
        <v>50</v>
      </c>
      <c r="F7882" t="s">
        <v>481</v>
      </c>
      <c r="G7882" t="s">
        <v>482</v>
      </c>
      <c r="H7882" t="s">
        <v>53</v>
      </c>
      <c r="I7882" t="s">
        <v>54</v>
      </c>
      <c r="J7882" t="s">
        <v>7036</v>
      </c>
      <c r="K7882" t="s">
        <v>484</v>
      </c>
      <c r="L7882">
        <v>80229</v>
      </c>
      <c r="M7882" t="s">
        <v>71</v>
      </c>
      <c r="N7882" t="s">
        <v>1771</v>
      </c>
      <c r="O7882" t="s">
        <v>73</v>
      </c>
      <c r="P7882" t="s">
        <v>95</v>
      </c>
      <c r="Q7882" t="s">
        <v>1772</v>
      </c>
      <c r="R7882" s="19">
        <v>13.343999999999999</v>
      </c>
      <c r="S7882" s="17">
        <v>6</v>
      </c>
      <c r="T7882" s="20">
        <v>0.2</v>
      </c>
      <c r="U7882" s="19">
        <v>1.0007999999999999</v>
      </c>
      <c r="V7882" s="20">
        <f t="shared" si="615"/>
        <v>7.4999999999999997E-2</v>
      </c>
      <c r="W7882" s="17">
        <f t="shared" si="616"/>
        <v>2017</v>
      </c>
      <c r="X7882" t="str">
        <f t="shared" si="617"/>
        <v>Dec-2017</v>
      </c>
      <c r="Y7882" s="17">
        <f t="shared" si="618"/>
        <v>3</v>
      </c>
      <c r="Z7882" t="str">
        <f t="shared" si="619"/>
        <v>11-20%</v>
      </c>
      <c r="AA7882" s="17">
        <f>IF(COUNTIF($B$2:B7882,B7882)=1,1,0)</f>
        <v>1</v>
      </c>
      <c r="AB7882" s="17">
        <f>IF(COUNTIF($F$2:F7882,F7882)=1,1,0)</f>
        <v>0</v>
      </c>
    </row>
    <row r="7883" spans="1:28" x14ac:dyDescent="0.2">
      <c r="A7883" s="17">
        <v>7882</v>
      </c>
      <c r="B7883" t="s">
        <v>9755</v>
      </c>
      <c r="C7883" s="18">
        <v>43072</v>
      </c>
      <c r="D7883" s="18">
        <v>43075</v>
      </c>
      <c r="E7883" t="s">
        <v>50</v>
      </c>
      <c r="F7883" t="s">
        <v>481</v>
      </c>
      <c r="G7883" t="s">
        <v>482</v>
      </c>
      <c r="H7883" t="s">
        <v>53</v>
      </c>
      <c r="I7883" t="s">
        <v>54</v>
      </c>
      <c r="J7883" t="s">
        <v>7036</v>
      </c>
      <c r="K7883" t="s">
        <v>484</v>
      </c>
      <c r="L7883">
        <v>80229</v>
      </c>
      <c r="M7883" t="s">
        <v>71</v>
      </c>
      <c r="N7883" t="s">
        <v>4419</v>
      </c>
      <c r="O7883" t="s">
        <v>98</v>
      </c>
      <c r="P7883" t="s">
        <v>188</v>
      </c>
      <c r="Q7883" t="s">
        <v>4420</v>
      </c>
      <c r="R7883" s="19">
        <v>76.751999999999995</v>
      </c>
      <c r="S7883" s="17">
        <v>6</v>
      </c>
      <c r="T7883" s="20">
        <v>0.2</v>
      </c>
      <c r="U7883" s="19">
        <v>10.5534</v>
      </c>
      <c r="V7883" s="20">
        <f t="shared" si="615"/>
        <v>0.13750000000000001</v>
      </c>
      <c r="W7883" s="17">
        <f t="shared" si="616"/>
        <v>2017</v>
      </c>
      <c r="X7883" t="str">
        <f t="shared" si="617"/>
        <v>Dec-2017</v>
      </c>
      <c r="Y7883" s="17">
        <f t="shared" si="618"/>
        <v>3</v>
      </c>
      <c r="Z7883" t="str">
        <f t="shared" si="619"/>
        <v>11-20%</v>
      </c>
      <c r="AA7883" s="17">
        <f>IF(COUNTIF($B$2:B7883,B7883)=1,1,0)</f>
        <v>0</v>
      </c>
      <c r="AB7883" s="17">
        <f>IF(COUNTIF($F$2:F7883,F7883)=1,1,0)</f>
        <v>0</v>
      </c>
    </row>
    <row r="7884" spans="1:28" x14ac:dyDescent="0.2">
      <c r="A7884" s="17">
        <v>7883</v>
      </c>
      <c r="B7884" t="s">
        <v>9755</v>
      </c>
      <c r="C7884" s="18">
        <v>43072</v>
      </c>
      <c r="D7884" s="18">
        <v>43075</v>
      </c>
      <c r="E7884" t="s">
        <v>50</v>
      </c>
      <c r="F7884" t="s">
        <v>481</v>
      </c>
      <c r="G7884" t="s">
        <v>482</v>
      </c>
      <c r="H7884" t="s">
        <v>53</v>
      </c>
      <c r="I7884" t="s">
        <v>54</v>
      </c>
      <c r="J7884" t="s">
        <v>7036</v>
      </c>
      <c r="K7884" t="s">
        <v>484</v>
      </c>
      <c r="L7884">
        <v>80229</v>
      </c>
      <c r="M7884" t="s">
        <v>71</v>
      </c>
      <c r="N7884" t="s">
        <v>4419</v>
      </c>
      <c r="O7884" t="s">
        <v>98</v>
      </c>
      <c r="P7884" t="s">
        <v>188</v>
      </c>
      <c r="Q7884" t="s">
        <v>4420</v>
      </c>
      <c r="R7884" s="19">
        <v>102.336</v>
      </c>
      <c r="S7884" s="17">
        <v>8</v>
      </c>
      <c r="T7884" s="20">
        <v>0.2</v>
      </c>
      <c r="U7884" s="19">
        <v>14.071199999999999</v>
      </c>
      <c r="V7884" s="20">
        <f t="shared" si="615"/>
        <v>0.13749999999999998</v>
      </c>
      <c r="W7884" s="17">
        <f t="shared" si="616"/>
        <v>2017</v>
      </c>
      <c r="X7884" t="str">
        <f t="shared" si="617"/>
        <v>Dec-2017</v>
      </c>
      <c r="Y7884" s="17">
        <f t="shared" si="618"/>
        <v>3</v>
      </c>
      <c r="Z7884" t="str">
        <f t="shared" si="619"/>
        <v>11-20%</v>
      </c>
      <c r="AA7884" s="17">
        <f>IF(COUNTIF($B$2:B7884,B7884)=1,1,0)</f>
        <v>0</v>
      </c>
      <c r="AB7884" s="17">
        <f>IF(COUNTIF($F$2:F7884,F7884)=1,1,0)</f>
        <v>0</v>
      </c>
    </row>
    <row r="7885" spans="1:28" x14ac:dyDescent="0.2">
      <c r="A7885" s="17">
        <v>7884</v>
      </c>
      <c r="B7885" t="s">
        <v>9755</v>
      </c>
      <c r="C7885" s="18">
        <v>43072</v>
      </c>
      <c r="D7885" s="18">
        <v>43075</v>
      </c>
      <c r="E7885" t="s">
        <v>50</v>
      </c>
      <c r="F7885" t="s">
        <v>481</v>
      </c>
      <c r="G7885" t="s">
        <v>482</v>
      </c>
      <c r="H7885" t="s">
        <v>53</v>
      </c>
      <c r="I7885" t="s">
        <v>54</v>
      </c>
      <c r="J7885" t="s">
        <v>7036</v>
      </c>
      <c r="K7885" t="s">
        <v>484</v>
      </c>
      <c r="L7885">
        <v>80229</v>
      </c>
      <c r="M7885" t="s">
        <v>71</v>
      </c>
      <c r="N7885" t="s">
        <v>5866</v>
      </c>
      <c r="O7885" t="s">
        <v>73</v>
      </c>
      <c r="P7885" t="s">
        <v>117</v>
      </c>
      <c r="Q7885" t="s">
        <v>5867</v>
      </c>
      <c r="R7885" s="19">
        <v>10.32</v>
      </c>
      <c r="S7885" s="17">
        <v>2</v>
      </c>
      <c r="T7885" s="20">
        <v>0.2</v>
      </c>
      <c r="U7885" s="19">
        <v>3.7410000000000001</v>
      </c>
      <c r="V7885" s="20">
        <f t="shared" si="615"/>
        <v>0.36249999999999999</v>
      </c>
      <c r="W7885" s="17">
        <f t="shared" si="616"/>
        <v>2017</v>
      </c>
      <c r="X7885" t="str">
        <f t="shared" si="617"/>
        <v>Dec-2017</v>
      </c>
      <c r="Y7885" s="17">
        <f t="shared" si="618"/>
        <v>3</v>
      </c>
      <c r="Z7885" t="str">
        <f t="shared" si="619"/>
        <v>11-20%</v>
      </c>
      <c r="AA7885" s="17">
        <f>IF(COUNTIF($B$2:B7885,B7885)=1,1,0)</f>
        <v>0</v>
      </c>
      <c r="AB7885" s="17">
        <f>IF(COUNTIF($F$2:F7885,F7885)=1,1,0)</f>
        <v>0</v>
      </c>
    </row>
    <row r="7886" spans="1:28" x14ac:dyDescent="0.2">
      <c r="A7886" s="17">
        <v>7885</v>
      </c>
      <c r="B7886" t="s">
        <v>9755</v>
      </c>
      <c r="C7886" s="18">
        <v>43072</v>
      </c>
      <c r="D7886" s="18">
        <v>43075</v>
      </c>
      <c r="E7886" t="s">
        <v>50</v>
      </c>
      <c r="F7886" t="s">
        <v>481</v>
      </c>
      <c r="G7886" t="s">
        <v>482</v>
      </c>
      <c r="H7886" t="s">
        <v>53</v>
      </c>
      <c r="I7886" t="s">
        <v>54</v>
      </c>
      <c r="J7886" t="s">
        <v>7036</v>
      </c>
      <c r="K7886" t="s">
        <v>484</v>
      </c>
      <c r="L7886">
        <v>80229</v>
      </c>
      <c r="M7886" t="s">
        <v>71</v>
      </c>
      <c r="N7886" t="s">
        <v>6864</v>
      </c>
      <c r="O7886" t="s">
        <v>73</v>
      </c>
      <c r="P7886" t="s">
        <v>606</v>
      </c>
      <c r="Q7886" t="s">
        <v>6865</v>
      </c>
      <c r="R7886" s="19">
        <v>47.32</v>
      </c>
      <c r="S7886" s="17">
        <v>7</v>
      </c>
      <c r="T7886" s="20">
        <v>0.2</v>
      </c>
      <c r="U7886" s="19">
        <v>5.915</v>
      </c>
      <c r="V7886" s="20">
        <f t="shared" si="615"/>
        <v>0.125</v>
      </c>
      <c r="W7886" s="17">
        <f t="shared" si="616"/>
        <v>2017</v>
      </c>
      <c r="X7886" t="str">
        <f t="shared" si="617"/>
        <v>Dec-2017</v>
      </c>
      <c r="Y7886" s="17">
        <f t="shared" si="618"/>
        <v>3</v>
      </c>
      <c r="Z7886" t="str">
        <f t="shared" si="619"/>
        <v>11-20%</v>
      </c>
      <c r="AA7886" s="17">
        <f>IF(COUNTIF($B$2:B7886,B7886)=1,1,0)</f>
        <v>0</v>
      </c>
      <c r="AB7886" s="17">
        <f>IF(COUNTIF($F$2:F7886,F7886)=1,1,0)</f>
        <v>0</v>
      </c>
    </row>
    <row r="7887" spans="1:28" x14ac:dyDescent="0.2">
      <c r="A7887" s="17">
        <v>7886</v>
      </c>
      <c r="B7887" t="s">
        <v>9755</v>
      </c>
      <c r="C7887" s="18">
        <v>43072</v>
      </c>
      <c r="D7887" s="18">
        <v>43075</v>
      </c>
      <c r="E7887" t="s">
        <v>50</v>
      </c>
      <c r="F7887" t="s">
        <v>481</v>
      </c>
      <c r="G7887" t="s">
        <v>482</v>
      </c>
      <c r="H7887" t="s">
        <v>53</v>
      </c>
      <c r="I7887" t="s">
        <v>54</v>
      </c>
      <c r="J7887" t="s">
        <v>7036</v>
      </c>
      <c r="K7887" t="s">
        <v>484</v>
      </c>
      <c r="L7887">
        <v>80229</v>
      </c>
      <c r="M7887" t="s">
        <v>71</v>
      </c>
      <c r="N7887" t="s">
        <v>951</v>
      </c>
      <c r="O7887" t="s">
        <v>59</v>
      </c>
      <c r="P7887" t="s">
        <v>92</v>
      </c>
      <c r="Q7887" t="s">
        <v>952</v>
      </c>
      <c r="R7887" s="19">
        <v>23.376000000000001</v>
      </c>
      <c r="S7887" s="17">
        <v>3</v>
      </c>
      <c r="T7887" s="20">
        <v>0.2</v>
      </c>
      <c r="U7887" s="19">
        <v>7.0128000000000004</v>
      </c>
      <c r="V7887" s="20">
        <f t="shared" si="615"/>
        <v>0.3</v>
      </c>
      <c r="W7887" s="17">
        <f t="shared" si="616"/>
        <v>2017</v>
      </c>
      <c r="X7887" t="str">
        <f t="shared" si="617"/>
        <v>Dec-2017</v>
      </c>
      <c r="Y7887" s="17">
        <f t="shared" si="618"/>
        <v>3</v>
      </c>
      <c r="Z7887" t="str">
        <f t="shared" si="619"/>
        <v>11-20%</v>
      </c>
      <c r="AA7887" s="17">
        <f>IF(COUNTIF($B$2:B7887,B7887)=1,1,0)</f>
        <v>0</v>
      </c>
      <c r="AB7887" s="17">
        <f>IF(COUNTIF($F$2:F7887,F7887)=1,1,0)</f>
        <v>0</v>
      </c>
    </row>
    <row r="7888" spans="1:28" x14ac:dyDescent="0.2">
      <c r="A7888" s="17">
        <v>7887</v>
      </c>
      <c r="B7888" t="s">
        <v>9755</v>
      </c>
      <c r="C7888" s="18">
        <v>43072</v>
      </c>
      <c r="D7888" s="18">
        <v>43075</v>
      </c>
      <c r="E7888" t="s">
        <v>50</v>
      </c>
      <c r="F7888" t="s">
        <v>481</v>
      </c>
      <c r="G7888" t="s">
        <v>482</v>
      </c>
      <c r="H7888" t="s">
        <v>53</v>
      </c>
      <c r="I7888" t="s">
        <v>54</v>
      </c>
      <c r="J7888" t="s">
        <v>7036</v>
      </c>
      <c r="K7888" t="s">
        <v>484</v>
      </c>
      <c r="L7888">
        <v>80229</v>
      </c>
      <c r="M7888" t="s">
        <v>71</v>
      </c>
      <c r="N7888" t="s">
        <v>3992</v>
      </c>
      <c r="O7888" t="s">
        <v>59</v>
      </c>
      <c r="P7888" t="s">
        <v>92</v>
      </c>
      <c r="Q7888" t="s">
        <v>3993</v>
      </c>
      <c r="R7888" s="19">
        <v>16.72</v>
      </c>
      <c r="S7888" s="17">
        <v>5</v>
      </c>
      <c r="T7888" s="20">
        <v>0.2</v>
      </c>
      <c r="U7888" s="19">
        <v>3.3439999999999999</v>
      </c>
      <c r="V7888" s="20">
        <f t="shared" si="615"/>
        <v>0.2</v>
      </c>
      <c r="W7888" s="17">
        <f t="shared" si="616"/>
        <v>2017</v>
      </c>
      <c r="X7888" t="str">
        <f t="shared" si="617"/>
        <v>Dec-2017</v>
      </c>
      <c r="Y7888" s="17">
        <f t="shared" si="618"/>
        <v>3</v>
      </c>
      <c r="Z7888" t="str">
        <f t="shared" si="619"/>
        <v>11-20%</v>
      </c>
      <c r="AA7888" s="17">
        <f>IF(COUNTIF($B$2:B7888,B7888)=1,1,0)</f>
        <v>0</v>
      </c>
      <c r="AB7888" s="17">
        <f>IF(COUNTIF($F$2:F7888,F7888)=1,1,0)</f>
        <v>0</v>
      </c>
    </row>
    <row r="7889" spans="1:28" x14ac:dyDescent="0.2">
      <c r="A7889" s="17">
        <v>7888</v>
      </c>
      <c r="B7889" t="s">
        <v>9755</v>
      </c>
      <c r="C7889" s="18">
        <v>43072</v>
      </c>
      <c r="D7889" s="18">
        <v>43075</v>
      </c>
      <c r="E7889" t="s">
        <v>50</v>
      </c>
      <c r="F7889" t="s">
        <v>481</v>
      </c>
      <c r="G7889" t="s">
        <v>482</v>
      </c>
      <c r="H7889" t="s">
        <v>53</v>
      </c>
      <c r="I7889" t="s">
        <v>54</v>
      </c>
      <c r="J7889" t="s">
        <v>7036</v>
      </c>
      <c r="K7889" t="s">
        <v>484</v>
      </c>
      <c r="L7889">
        <v>80229</v>
      </c>
      <c r="M7889" t="s">
        <v>71</v>
      </c>
      <c r="N7889" t="s">
        <v>7469</v>
      </c>
      <c r="O7889" t="s">
        <v>59</v>
      </c>
      <c r="P7889" t="s">
        <v>92</v>
      </c>
      <c r="Q7889" t="s">
        <v>7470</v>
      </c>
      <c r="R7889" s="19">
        <v>16.192</v>
      </c>
      <c r="S7889" s="17">
        <v>1</v>
      </c>
      <c r="T7889" s="20">
        <v>0.2</v>
      </c>
      <c r="U7889" s="19">
        <v>4.6551999999999998</v>
      </c>
      <c r="V7889" s="20">
        <f t="shared" si="615"/>
        <v>0.28749999999999998</v>
      </c>
      <c r="W7889" s="17">
        <f t="shared" si="616"/>
        <v>2017</v>
      </c>
      <c r="X7889" t="str">
        <f t="shared" si="617"/>
        <v>Dec-2017</v>
      </c>
      <c r="Y7889" s="17">
        <f t="shared" si="618"/>
        <v>3</v>
      </c>
      <c r="Z7889" t="str">
        <f t="shared" si="619"/>
        <v>11-20%</v>
      </c>
      <c r="AA7889" s="17">
        <f>IF(COUNTIF($B$2:B7889,B7889)=1,1,0)</f>
        <v>0</v>
      </c>
      <c r="AB7889" s="17">
        <f>IF(COUNTIF($F$2:F7889,F7889)=1,1,0)</f>
        <v>0</v>
      </c>
    </row>
    <row r="7890" spans="1:28" x14ac:dyDescent="0.2">
      <c r="A7890" s="17">
        <v>7889</v>
      </c>
      <c r="B7890" t="s">
        <v>9756</v>
      </c>
      <c r="C7890" s="18">
        <v>42598</v>
      </c>
      <c r="D7890" s="18">
        <v>42604</v>
      </c>
      <c r="E7890" t="s">
        <v>77</v>
      </c>
      <c r="F7890" t="s">
        <v>1659</v>
      </c>
      <c r="G7890" t="s">
        <v>1660</v>
      </c>
      <c r="H7890" t="s">
        <v>53</v>
      </c>
      <c r="I7890" t="s">
        <v>54</v>
      </c>
      <c r="J7890" t="s">
        <v>9757</v>
      </c>
      <c r="K7890" t="s">
        <v>70</v>
      </c>
      <c r="L7890">
        <v>95616</v>
      </c>
      <c r="M7890" t="s">
        <v>71</v>
      </c>
      <c r="N7890" t="s">
        <v>2813</v>
      </c>
      <c r="O7890" t="s">
        <v>73</v>
      </c>
      <c r="P7890" t="s">
        <v>117</v>
      </c>
      <c r="Q7890" t="s">
        <v>2814</v>
      </c>
      <c r="R7890" s="19">
        <v>32.4</v>
      </c>
      <c r="S7890" s="17">
        <v>5</v>
      </c>
      <c r="T7890" s="20">
        <v>0</v>
      </c>
      <c r="U7890" s="19">
        <v>15.552</v>
      </c>
      <c r="V7890" s="20">
        <f t="shared" si="615"/>
        <v>0.48</v>
      </c>
      <c r="W7890" s="17">
        <f t="shared" si="616"/>
        <v>2016</v>
      </c>
      <c r="X7890" t="str">
        <f t="shared" si="617"/>
        <v>Aug-2016</v>
      </c>
      <c r="Y7890" s="17">
        <f t="shared" si="618"/>
        <v>6</v>
      </c>
      <c r="Z7890" t="str">
        <f t="shared" si="619"/>
        <v>0% (No Discount)</v>
      </c>
      <c r="AA7890" s="17">
        <f>IF(COUNTIF($B$2:B7890,B7890)=1,1,0)</f>
        <v>1</v>
      </c>
      <c r="AB7890" s="17">
        <f>IF(COUNTIF($F$2:F7890,F7890)=1,1,0)</f>
        <v>0</v>
      </c>
    </row>
    <row r="7891" spans="1:28" x14ac:dyDescent="0.2">
      <c r="A7891" s="17">
        <v>7890</v>
      </c>
      <c r="B7891" t="s">
        <v>9758</v>
      </c>
      <c r="C7891" s="18">
        <v>42729</v>
      </c>
      <c r="D7891" s="18">
        <v>42733</v>
      </c>
      <c r="E7891" t="s">
        <v>77</v>
      </c>
      <c r="F7891" t="s">
        <v>8684</v>
      </c>
      <c r="G7891" t="s">
        <v>8685</v>
      </c>
      <c r="H7891" t="s">
        <v>53</v>
      </c>
      <c r="I7891" t="s">
        <v>54</v>
      </c>
      <c r="J7891" t="s">
        <v>1738</v>
      </c>
      <c r="K7891" t="s">
        <v>1739</v>
      </c>
      <c r="L7891">
        <v>72701</v>
      </c>
      <c r="M7891" t="s">
        <v>57</v>
      </c>
      <c r="N7891" t="s">
        <v>1788</v>
      </c>
      <c r="O7891" t="s">
        <v>73</v>
      </c>
      <c r="P7891" t="s">
        <v>95</v>
      </c>
      <c r="Q7891" t="s">
        <v>1789</v>
      </c>
      <c r="R7891" s="19">
        <v>19.89</v>
      </c>
      <c r="S7891" s="17">
        <v>9</v>
      </c>
      <c r="T7891" s="20">
        <v>0</v>
      </c>
      <c r="U7891" s="19">
        <v>5.3703000000000003</v>
      </c>
      <c r="V7891" s="20">
        <f t="shared" si="615"/>
        <v>0.27</v>
      </c>
      <c r="W7891" s="17">
        <f t="shared" si="616"/>
        <v>2016</v>
      </c>
      <c r="X7891" t="str">
        <f t="shared" si="617"/>
        <v>Dec-2016</v>
      </c>
      <c r="Y7891" s="17">
        <f t="shared" si="618"/>
        <v>4</v>
      </c>
      <c r="Z7891" t="str">
        <f t="shared" si="619"/>
        <v>0% (No Discount)</v>
      </c>
      <c r="AA7891" s="17">
        <f>IF(COUNTIF($B$2:B7891,B7891)=1,1,0)</f>
        <v>1</v>
      </c>
      <c r="AB7891" s="17">
        <f>IF(COUNTIF($F$2:F7891,F7891)=1,1,0)</f>
        <v>0</v>
      </c>
    </row>
    <row r="7892" spans="1:28" x14ac:dyDescent="0.2">
      <c r="A7892" s="17">
        <v>7891</v>
      </c>
      <c r="B7892" t="s">
        <v>9758</v>
      </c>
      <c r="C7892" s="18">
        <v>42729</v>
      </c>
      <c r="D7892" s="18">
        <v>42733</v>
      </c>
      <c r="E7892" t="s">
        <v>77</v>
      </c>
      <c r="F7892" t="s">
        <v>8684</v>
      </c>
      <c r="G7892" t="s">
        <v>8685</v>
      </c>
      <c r="H7892" t="s">
        <v>53</v>
      </c>
      <c r="I7892" t="s">
        <v>54</v>
      </c>
      <c r="J7892" t="s">
        <v>1738</v>
      </c>
      <c r="K7892" t="s">
        <v>1739</v>
      </c>
      <c r="L7892">
        <v>72701</v>
      </c>
      <c r="M7892" t="s">
        <v>57</v>
      </c>
      <c r="N7892" t="s">
        <v>2576</v>
      </c>
      <c r="O7892" t="s">
        <v>98</v>
      </c>
      <c r="P7892" t="s">
        <v>188</v>
      </c>
      <c r="Q7892" t="s">
        <v>2577</v>
      </c>
      <c r="R7892" s="19">
        <v>399.98</v>
      </c>
      <c r="S7892" s="17">
        <v>2</v>
      </c>
      <c r="T7892" s="20">
        <v>0</v>
      </c>
      <c r="U7892" s="19">
        <v>171.9914</v>
      </c>
      <c r="V7892" s="20">
        <f t="shared" si="615"/>
        <v>0.43</v>
      </c>
      <c r="W7892" s="17">
        <f t="shared" si="616"/>
        <v>2016</v>
      </c>
      <c r="X7892" t="str">
        <f t="shared" si="617"/>
        <v>Dec-2016</v>
      </c>
      <c r="Y7892" s="17">
        <f t="shared" si="618"/>
        <v>4</v>
      </c>
      <c r="Z7892" t="str">
        <f t="shared" si="619"/>
        <v>0% (No Discount)</v>
      </c>
      <c r="AA7892" s="17">
        <f>IF(COUNTIF($B$2:B7892,B7892)=1,1,0)</f>
        <v>0</v>
      </c>
      <c r="AB7892" s="17">
        <f>IF(COUNTIF($F$2:F7892,F7892)=1,1,0)</f>
        <v>0</v>
      </c>
    </row>
    <row r="7893" spans="1:28" x14ac:dyDescent="0.2">
      <c r="A7893" s="17">
        <v>7892</v>
      </c>
      <c r="B7893" t="s">
        <v>9758</v>
      </c>
      <c r="C7893" s="18">
        <v>42729</v>
      </c>
      <c r="D7893" s="18">
        <v>42733</v>
      </c>
      <c r="E7893" t="s">
        <v>77</v>
      </c>
      <c r="F7893" t="s">
        <v>8684</v>
      </c>
      <c r="G7893" t="s">
        <v>8685</v>
      </c>
      <c r="H7893" t="s">
        <v>53</v>
      </c>
      <c r="I7893" t="s">
        <v>54</v>
      </c>
      <c r="J7893" t="s">
        <v>1738</v>
      </c>
      <c r="K7893" t="s">
        <v>1739</v>
      </c>
      <c r="L7893">
        <v>72701</v>
      </c>
      <c r="M7893" t="s">
        <v>57</v>
      </c>
      <c r="N7893" t="s">
        <v>2239</v>
      </c>
      <c r="O7893" t="s">
        <v>59</v>
      </c>
      <c r="P7893" t="s">
        <v>92</v>
      </c>
      <c r="Q7893" t="s">
        <v>2240</v>
      </c>
      <c r="R7893" s="19">
        <v>343.85</v>
      </c>
      <c r="S7893" s="17">
        <v>5</v>
      </c>
      <c r="T7893" s="20">
        <v>0</v>
      </c>
      <c r="U7893" s="19">
        <v>137.54</v>
      </c>
      <c r="V7893" s="20">
        <f t="shared" si="615"/>
        <v>0.39999999999999997</v>
      </c>
      <c r="W7893" s="17">
        <f t="shared" si="616"/>
        <v>2016</v>
      </c>
      <c r="X7893" t="str">
        <f t="shared" si="617"/>
        <v>Dec-2016</v>
      </c>
      <c r="Y7893" s="17">
        <f t="shared" si="618"/>
        <v>4</v>
      </c>
      <c r="Z7893" t="str">
        <f t="shared" si="619"/>
        <v>0% (No Discount)</v>
      </c>
      <c r="AA7893" s="17">
        <f>IF(COUNTIF($B$2:B7893,B7893)=1,1,0)</f>
        <v>0</v>
      </c>
      <c r="AB7893" s="17">
        <f>IF(COUNTIF($F$2:F7893,F7893)=1,1,0)</f>
        <v>0</v>
      </c>
    </row>
    <row r="7894" spans="1:28" x14ac:dyDescent="0.2">
      <c r="A7894" s="17">
        <v>7893</v>
      </c>
      <c r="B7894" t="s">
        <v>9758</v>
      </c>
      <c r="C7894" s="18">
        <v>42729</v>
      </c>
      <c r="D7894" s="18">
        <v>42733</v>
      </c>
      <c r="E7894" t="s">
        <v>77</v>
      </c>
      <c r="F7894" t="s">
        <v>8684</v>
      </c>
      <c r="G7894" t="s">
        <v>8685</v>
      </c>
      <c r="H7894" t="s">
        <v>53</v>
      </c>
      <c r="I7894" t="s">
        <v>54</v>
      </c>
      <c r="J7894" t="s">
        <v>1738</v>
      </c>
      <c r="K7894" t="s">
        <v>1739</v>
      </c>
      <c r="L7894">
        <v>72701</v>
      </c>
      <c r="M7894" t="s">
        <v>57</v>
      </c>
      <c r="N7894" t="s">
        <v>8213</v>
      </c>
      <c r="O7894" t="s">
        <v>73</v>
      </c>
      <c r="P7894" t="s">
        <v>117</v>
      </c>
      <c r="Q7894" t="s">
        <v>8214</v>
      </c>
      <c r="R7894" s="19">
        <v>106.32</v>
      </c>
      <c r="S7894" s="17">
        <v>3</v>
      </c>
      <c r="T7894" s="20">
        <v>0</v>
      </c>
      <c r="U7894" s="19">
        <v>49.970399999999998</v>
      </c>
      <c r="V7894" s="20">
        <f t="shared" si="615"/>
        <v>0.47000000000000003</v>
      </c>
      <c r="W7894" s="17">
        <f t="shared" si="616"/>
        <v>2016</v>
      </c>
      <c r="X7894" t="str">
        <f t="shared" si="617"/>
        <v>Dec-2016</v>
      </c>
      <c r="Y7894" s="17">
        <f t="shared" si="618"/>
        <v>4</v>
      </c>
      <c r="Z7894" t="str">
        <f t="shared" si="619"/>
        <v>0% (No Discount)</v>
      </c>
      <c r="AA7894" s="17">
        <f>IF(COUNTIF($B$2:B7894,B7894)=1,1,0)</f>
        <v>0</v>
      </c>
      <c r="AB7894" s="17">
        <f>IF(COUNTIF($F$2:F7894,F7894)=1,1,0)</f>
        <v>0</v>
      </c>
    </row>
    <row r="7895" spans="1:28" x14ac:dyDescent="0.2">
      <c r="A7895" s="17">
        <v>7894</v>
      </c>
      <c r="B7895" t="s">
        <v>9759</v>
      </c>
      <c r="C7895" s="18">
        <v>42939</v>
      </c>
      <c r="D7895" s="18">
        <v>42946</v>
      </c>
      <c r="E7895" t="s">
        <v>77</v>
      </c>
      <c r="F7895" t="s">
        <v>1192</v>
      </c>
      <c r="G7895" t="s">
        <v>1193</v>
      </c>
      <c r="H7895" t="s">
        <v>129</v>
      </c>
      <c r="I7895" t="s">
        <v>54</v>
      </c>
      <c r="J7895" t="s">
        <v>293</v>
      </c>
      <c r="K7895" t="s">
        <v>294</v>
      </c>
      <c r="L7895">
        <v>10011</v>
      </c>
      <c r="M7895" t="s">
        <v>175</v>
      </c>
      <c r="N7895" t="s">
        <v>1324</v>
      </c>
      <c r="O7895" t="s">
        <v>73</v>
      </c>
      <c r="P7895" t="s">
        <v>102</v>
      </c>
      <c r="Q7895" t="s">
        <v>1325</v>
      </c>
      <c r="R7895" s="19">
        <v>13.92</v>
      </c>
      <c r="S7895" s="17">
        <v>3</v>
      </c>
      <c r="T7895" s="20">
        <v>0.2</v>
      </c>
      <c r="U7895" s="19">
        <v>4.3499999999999996</v>
      </c>
      <c r="V7895" s="20">
        <f t="shared" si="615"/>
        <v>0.3125</v>
      </c>
      <c r="W7895" s="17">
        <f t="shared" si="616"/>
        <v>2017</v>
      </c>
      <c r="X7895" t="str">
        <f t="shared" si="617"/>
        <v>Jul-2017</v>
      </c>
      <c r="Y7895" s="17">
        <f t="shared" si="618"/>
        <v>7</v>
      </c>
      <c r="Z7895" t="str">
        <f t="shared" si="619"/>
        <v>11-20%</v>
      </c>
      <c r="AA7895" s="17">
        <f>IF(COUNTIF($B$2:B7895,B7895)=1,1,0)</f>
        <v>1</v>
      </c>
      <c r="AB7895" s="17">
        <f>IF(COUNTIF($F$2:F7895,F7895)=1,1,0)</f>
        <v>0</v>
      </c>
    </row>
    <row r="7896" spans="1:28" x14ac:dyDescent="0.2">
      <c r="A7896" s="17">
        <v>7895</v>
      </c>
      <c r="B7896" t="s">
        <v>9760</v>
      </c>
      <c r="C7896" s="18">
        <v>42907</v>
      </c>
      <c r="D7896" s="18">
        <v>42911</v>
      </c>
      <c r="E7896" t="s">
        <v>77</v>
      </c>
      <c r="F7896" t="s">
        <v>2193</v>
      </c>
      <c r="G7896" t="s">
        <v>2194</v>
      </c>
      <c r="H7896" t="s">
        <v>129</v>
      </c>
      <c r="I7896" t="s">
        <v>54</v>
      </c>
      <c r="J7896" t="s">
        <v>5732</v>
      </c>
      <c r="K7896" t="s">
        <v>9761</v>
      </c>
      <c r="L7896">
        <v>26003</v>
      </c>
      <c r="M7896" t="s">
        <v>175</v>
      </c>
      <c r="N7896" t="s">
        <v>441</v>
      </c>
      <c r="O7896" t="s">
        <v>73</v>
      </c>
      <c r="P7896" t="s">
        <v>102</v>
      </c>
      <c r="Q7896" t="s">
        <v>442</v>
      </c>
      <c r="R7896" s="19">
        <v>82.4</v>
      </c>
      <c r="S7896" s="17">
        <v>5</v>
      </c>
      <c r="T7896" s="20">
        <v>0</v>
      </c>
      <c r="U7896" s="19">
        <v>40.375999999999998</v>
      </c>
      <c r="V7896" s="20">
        <f t="shared" si="615"/>
        <v>0.48999999999999994</v>
      </c>
      <c r="W7896" s="17">
        <f t="shared" si="616"/>
        <v>2017</v>
      </c>
      <c r="X7896" t="str">
        <f t="shared" si="617"/>
        <v>Jun-2017</v>
      </c>
      <c r="Y7896" s="17">
        <f t="shared" si="618"/>
        <v>4</v>
      </c>
      <c r="Z7896" t="str">
        <f t="shared" si="619"/>
        <v>0% (No Discount)</v>
      </c>
      <c r="AA7896" s="17">
        <f>IF(COUNTIF($B$2:B7896,B7896)=1,1,0)</f>
        <v>1</v>
      </c>
      <c r="AB7896" s="17">
        <f>IF(COUNTIF($F$2:F7896,F7896)=1,1,0)</f>
        <v>0</v>
      </c>
    </row>
    <row r="7897" spans="1:28" x14ac:dyDescent="0.2">
      <c r="A7897" s="17">
        <v>7896</v>
      </c>
      <c r="B7897" t="s">
        <v>9760</v>
      </c>
      <c r="C7897" s="18">
        <v>42907</v>
      </c>
      <c r="D7897" s="18">
        <v>42911</v>
      </c>
      <c r="E7897" t="s">
        <v>77</v>
      </c>
      <c r="F7897" t="s">
        <v>2193</v>
      </c>
      <c r="G7897" t="s">
        <v>2194</v>
      </c>
      <c r="H7897" t="s">
        <v>129</v>
      </c>
      <c r="I7897" t="s">
        <v>54</v>
      </c>
      <c r="J7897" t="s">
        <v>5732</v>
      </c>
      <c r="K7897" t="s">
        <v>9761</v>
      </c>
      <c r="L7897">
        <v>26003</v>
      </c>
      <c r="M7897" t="s">
        <v>175</v>
      </c>
      <c r="N7897" t="s">
        <v>2947</v>
      </c>
      <c r="O7897" t="s">
        <v>73</v>
      </c>
      <c r="P7897" t="s">
        <v>102</v>
      </c>
      <c r="Q7897" t="s">
        <v>2948</v>
      </c>
      <c r="R7897" s="19">
        <v>6.24</v>
      </c>
      <c r="S7897" s="17">
        <v>2</v>
      </c>
      <c r="T7897" s="20">
        <v>0</v>
      </c>
      <c r="U7897" s="19">
        <v>3.0575999999999999</v>
      </c>
      <c r="V7897" s="20">
        <f t="shared" si="615"/>
        <v>0.48999999999999994</v>
      </c>
      <c r="W7897" s="17">
        <f t="shared" si="616"/>
        <v>2017</v>
      </c>
      <c r="X7897" t="str">
        <f t="shared" si="617"/>
        <v>Jun-2017</v>
      </c>
      <c r="Y7897" s="17">
        <f t="shared" si="618"/>
        <v>4</v>
      </c>
      <c r="Z7897" t="str">
        <f t="shared" si="619"/>
        <v>0% (No Discount)</v>
      </c>
      <c r="AA7897" s="17">
        <f>IF(COUNTIF($B$2:B7897,B7897)=1,1,0)</f>
        <v>0</v>
      </c>
      <c r="AB7897" s="17">
        <f>IF(COUNTIF($F$2:F7897,F7897)=1,1,0)</f>
        <v>0</v>
      </c>
    </row>
    <row r="7898" spans="1:28" x14ac:dyDescent="0.2">
      <c r="A7898" s="17">
        <v>7897</v>
      </c>
      <c r="B7898" t="s">
        <v>9760</v>
      </c>
      <c r="C7898" s="18">
        <v>42907</v>
      </c>
      <c r="D7898" s="18">
        <v>42911</v>
      </c>
      <c r="E7898" t="s">
        <v>77</v>
      </c>
      <c r="F7898" t="s">
        <v>2193</v>
      </c>
      <c r="G7898" t="s">
        <v>2194</v>
      </c>
      <c r="H7898" t="s">
        <v>129</v>
      </c>
      <c r="I7898" t="s">
        <v>54</v>
      </c>
      <c r="J7898" t="s">
        <v>5732</v>
      </c>
      <c r="K7898" t="s">
        <v>9761</v>
      </c>
      <c r="L7898">
        <v>26003</v>
      </c>
      <c r="M7898" t="s">
        <v>175</v>
      </c>
      <c r="N7898" t="s">
        <v>1281</v>
      </c>
      <c r="O7898" t="s">
        <v>73</v>
      </c>
      <c r="P7898" t="s">
        <v>117</v>
      </c>
      <c r="Q7898" t="s">
        <v>1474</v>
      </c>
      <c r="R7898" s="19">
        <v>447.84</v>
      </c>
      <c r="S7898" s="17">
        <v>8</v>
      </c>
      <c r="T7898" s="20">
        <v>0</v>
      </c>
      <c r="U7898" s="19">
        <v>219.44159999999999</v>
      </c>
      <c r="V7898" s="20">
        <f t="shared" si="615"/>
        <v>0.49</v>
      </c>
      <c r="W7898" s="17">
        <f t="shared" si="616"/>
        <v>2017</v>
      </c>
      <c r="X7898" t="str">
        <f t="shared" si="617"/>
        <v>Jun-2017</v>
      </c>
      <c r="Y7898" s="17">
        <f t="shared" si="618"/>
        <v>4</v>
      </c>
      <c r="Z7898" t="str">
        <f t="shared" si="619"/>
        <v>0% (No Discount)</v>
      </c>
      <c r="AA7898" s="17">
        <f>IF(COUNTIF($B$2:B7898,B7898)=1,1,0)</f>
        <v>0</v>
      </c>
      <c r="AB7898" s="17">
        <f>IF(COUNTIF($F$2:F7898,F7898)=1,1,0)</f>
        <v>0</v>
      </c>
    </row>
    <row r="7899" spans="1:28" x14ac:dyDescent="0.2">
      <c r="A7899" s="17">
        <v>7898</v>
      </c>
      <c r="B7899" t="s">
        <v>9762</v>
      </c>
      <c r="C7899" s="18">
        <v>42960</v>
      </c>
      <c r="D7899" s="18">
        <v>42965</v>
      </c>
      <c r="E7899" t="s">
        <v>77</v>
      </c>
      <c r="F7899" t="s">
        <v>3571</v>
      </c>
      <c r="G7899" t="s">
        <v>3572</v>
      </c>
      <c r="H7899" t="s">
        <v>53</v>
      </c>
      <c r="I7899" t="s">
        <v>54</v>
      </c>
      <c r="J7899" t="s">
        <v>361</v>
      </c>
      <c r="K7899" t="s">
        <v>362</v>
      </c>
      <c r="L7899">
        <v>38109</v>
      </c>
      <c r="M7899" t="s">
        <v>57</v>
      </c>
      <c r="N7899" t="s">
        <v>2106</v>
      </c>
      <c r="O7899" t="s">
        <v>73</v>
      </c>
      <c r="P7899" t="s">
        <v>105</v>
      </c>
      <c r="Q7899" t="s">
        <v>2107</v>
      </c>
      <c r="R7899" s="19">
        <v>272.048</v>
      </c>
      <c r="S7899" s="17">
        <v>7</v>
      </c>
      <c r="T7899" s="20">
        <v>0.2</v>
      </c>
      <c r="U7899" s="19">
        <v>30.605399999999999</v>
      </c>
      <c r="V7899" s="20">
        <f t="shared" si="615"/>
        <v>0.1125</v>
      </c>
      <c r="W7899" s="17">
        <f t="shared" si="616"/>
        <v>2017</v>
      </c>
      <c r="X7899" t="str">
        <f t="shared" si="617"/>
        <v>Aug-2017</v>
      </c>
      <c r="Y7899" s="17">
        <f t="shared" si="618"/>
        <v>5</v>
      </c>
      <c r="Z7899" t="str">
        <f t="shared" si="619"/>
        <v>11-20%</v>
      </c>
      <c r="AA7899" s="17">
        <f>IF(COUNTIF($B$2:B7899,B7899)=1,1,0)</f>
        <v>1</v>
      </c>
      <c r="AB7899" s="17">
        <f>IF(COUNTIF($F$2:F7899,F7899)=1,1,0)</f>
        <v>0</v>
      </c>
    </row>
    <row r="7900" spans="1:28" x14ac:dyDescent="0.2">
      <c r="A7900" s="17">
        <v>7899</v>
      </c>
      <c r="B7900" t="s">
        <v>9762</v>
      </c>
      <c r="C7900" s="18">
        <v>42960</v>
      </c>
      <c r="D7900" s="18">
        <v>42965</v>
      </c>
      <c r="E7900" t="s">
        <v>77</v>
      </c>
      <c r="F7900" t="s">
        <v>3571</v>
      </c>
      <c r="G7900" t="s">
        <v>3572</v>
      </c>
      <c r="H7900" t="s">
        <v>53</v>
      </c>
      <c r="I7900" t="s">
        <v>54</v>
      </c>
      <c r="J7900" t="s">
        <v>361</v>
      </c>
      <c r="K7900" t="s">
        <v>362</v>
      </c>
      <c r="L7900">
        <v>38109</v>
      </c>
      <c r="M7900" t="s">
        <v>57</v>
      </c>
      <c r="N7900" t="s">
        <v>4754</v>
      </c>
      <c r="O7900" t="s">
        <v>73</v>
      </c>
      <c r="P7900" t="s">
        <v>102</v>
      </c>
      <c r="Q7900" t="s">
        <v>4755</v>
      </c>
      <c r="R7900" s="19">
        <v>1614.5820000000001</v>
      </c>
      <c r="S7900" s="17">
        <v>6</v>
      </c>
      <c r="T7900" s="20">
        <v>0.7</v>
      </c>
      <c r="U7900" s="19">
        <v>-1237.8462</v>
      </c>
      <c r="V7900" s="20">
        <f t="shared" si="615"/>
        <v>-0.76666666666666661</v>
      </c>
      <c r="W7900" s="17">
        <f t="shared" si="616"/>
        <v>2017</v>
      </c>
      <c r="X7900" t="str">
        <f t="shared" si="617"/>
        <v>Aug-2017</v>
      </c>
      <c r="Y7900" s="17">
        <f t="shared" si="618"/>
        <v>5</v>
      </c>
      <c r="Z7900" t="str">
        <f t="shared" si="619"/>
        <v>Over 50%</v>
      </c>
      <c r="AA7900" s="17">
        <f>IF(COUNTIF($B$2:B7900,B7900)=1,1,0)</f>
        <v>0</v>
      </c>
      <c r="AB7900" s="17">
        <f>IF(COUNTIF($F$2:F7900,F7900)=1,1,0)</f>
        <v>0</v>
      </c>
    </row>
    <row r="7901" spans="1:28" x14ac:dyDescent="0.2">
      <c r="A7901" s="17">
        <v>7900</v>
      </c>
      <c r="B7901" t="s">
        <v>9762</v>
      </c>
      <c r="C7901" s="18">
        <v>42960</v>
      </c>
      <c r="D7901" s="18">
        <v>42965</v>
      </c>
      <c r="E7901" t="s">
        <v>77</v>
      </c>
      <c r="F7901" t="s">
        <v>3571</v>
      </c>
      <c r="G7901" t="s">
        <v>3572</v>
      </c>
      <c r="H7901" t="s">
        <v>53</v>
      </c>
      <c r="I7901" t="s">
        <v>54</v>
      </c>
      <c r="J7901" t="s">
        <v>361</v>
      </c>
      <c r="K7901" t="s">
        <v>362</v>
      </c>
      <c r="L7901">
        <v>38109</v>
      </c>
      <c r="M7901" t="s">
        <v>57</v>
      </c>
      <c r="N7901" t="s">
        <v>3279</v>
      </c>
      <c r="O7901" t="s">
        <v>73</v>
      </c>
      <c r="P7901" t="s">
        <v>296</v>
      </c>
      <c r="Q7901" t="s">
        <v>590</v>
      </c>
      <c r="R7901" s="19">
        <v>24.32</v>
      </c>
      <c r="S7901" s="17">
        <v>5</v>
      </c>
      <c r="T7901" s="20">
        <v>0.2</v>
      </c>
      <c r="U7901" s="19">
        <v>9.1199999999999992</v>
      </c>
      <c r="V7901" s="20">
        <f t="shared" si="615"/>
        <v>0.37499999999999994</v>
      </c>
      <c r="W7901" s="17">
        <f t="shared" si="616"/>
        <v>2017</v>
      </c>
      <c r="X7901" t="str">
        <f t="shared" si="617"/>
        <v>Aug-2017</v>
      </c>
      <c r="Y7901" s="17">
        <f t="shared" si="618"/>
        <v>5</v>
      </c>
      <c r="Z7901" t="str">
        <f t="shared" si="619"/>
        <v>11-20%</v>
      </c>
      <c r="AA7901" s="17">
        <f>IF(COUNTIF($B$2:B7901,B7901)=1,1,0)</f>
        <v>0</v>
      </c>
      <c r="AB7901" s="17">
        <f>IF(COUNTIF($F$2:F7901,F7901)=1,1,0)</f>
        <v>0</v>
      </c>
    </row>
    <row r="7902" spans="1:28" x14ac:dyDescent="0.2">
      <c r="A7902" s="17">
        <v>7901</v>
      </c>
      <c r="B7902" t="s">
        <v>9762</v>
      </c>
      <c r="C7902" s="18">
        <v>42960</v>
      </c>
      <c r="D7902" s="18">
        <v>42965</v>
      </c>
      <c r="E7902" t="s">
        <v>77</v>
      </c>
      <c r="F7902" t="s">
        <v>3571</v>
      </c>
      <c r="G7902" t="s">
        <v>3572</v>
      </c>
      <c r="H7902" t="s">
        <v>53</v>
      </c>
      <c r="I7902" t="s">
        <v>54</v>
      </c>
      <c r="J7902" t="s">
        <v>361</v>
      </c>
      <c r="K7902" t="s">
        <v>362</v>
      </c>
      <c r="L7902">
        <v>38109</v>
      </c>
      <c r="M7902" t="s">
        <v>57</v>
      </c>
      <c r="N7902" t="s">
        <v>5966</v>
      </c>
      <c r="O7902" t="s">
        <v>98</v>
      </c>
      <c r="P7902" t="s">
        <v>188</v>
      </c>
      <c r="Q7902" t="s">
        <v>5967</v>
      </c>
      <c r="R7902" s="19">
        <v>1.5840000000000001</v>
      </c>
      <c r="S7902" s="17">
        <v>2</v>
      </c>
      <c r="T7902" s="20">
        <v>0.2</v>
      </c>
      <c r="U7902" s="19">
        <v>0.47520000000000001</v>
      </c>
      <c r="V7902" s="20">
        <f t="shared" si="615"/>
        <v>0.3</v>
      </c>
      <c r="W7902" s="17">
        <f t="shared" si="616"/>
        <v>2017</v>
      </c>
      <c r="X7902" t="str">
        <f t="shared" si="617"/>
        <v>Aug-2017</v>
      </c>
      <c r="Y7902" s="17">
        <f t="shared" si="618"/>
        <v>5</v>
      </c>
      <c r="Z7902" t="str">
        <f t="shared" si="619"/>
        <v>11-20%</v>
      </c>
      <c r="AA7902" s="17">
        <f>IF(COUNTIF($B$2:B7902,B7902)=1,1,0)</f>
        <v>0</v>
      </c>
      <c r="AB7902" s="17">
        <f>IF(COUNTIF($F$2:F7902,F7902)=1,1,0)</f>
        <v>0</v>
      </c>
    </row>
    <row r="7903" spans="1:28" x14ac:dyDescent="0.2">
      <c r="A7903" s="17">
        <v>7902</v>
      </c>
      <c r="B7903" t="s">
        <v>9762</v>
      </c>
      <c r="C7903" s="18">
        <v>42960</v>
      </c>
      <c r="D7903" s="18">
        <v>42965</v>
      </c>
      <c r="E7903" t="s">
        <v>77</v>
      </c>
      <c r="F7903" t="s">
        <v>3571</v>
      </c>
      <c r="G7903" t="s">
        <v>3572</v>
      </c>
      <c r="H7903" t="s">
        <v>53</v>
      </c>
      <c r="I7903" t="s">
        <v>54</v>
      </c>
      <c r="J7903" t="s">
        <v>361</v>
      </c>
      <c r="K7903" t="s">
        <v>362</v>
      </c>
      <c r="L7903">
        <v>38109</v>
      </c>
      <c r="M7903" t="s">
        <v>57</v>
      </c>
      <c r="N7903" t="s">
        <v>3500</v>
      </c>
      <c r="O7903" t="s">
        <v>59</v>
      </c>
      <c r="P7903" t="s">
        <v>92</v>
      </c>
      <c r="Q7903" t="s">
        <v>3501</v>
      </c>
      <c r="R7903" s="19">
        <v>31.984000000000002</v>
      </c>
      <c r="S7903" s="17">
        <v>1</v>
      </c>
      <c r="T7903" s="20">
        <v>0.2</v>
      </c>
      <c r="U7903" s="19">
        <v>0</v>
      </c>
      <c r="V7903" s="20">
        <f t="shared" si="615"/>
        <v>0</v>
      </c>
      <c r="W7903" s="17">
        <f t="shared" si="616"/>
        <v>2017</v>
      </c>
      <c r="X7903" t="str">
        <f t="shared" si="617"/>
        <v>Aug-2017</v>
      </c>
      <c r="Y7903" s="17">
        <f t="shared" si="618"/>
        <v>5</v>
      </c>
      <c r="Z7903" t="str">
        <f t="shared" si="619"/>
        <v>11-20%</v>
      </c>
      <c r="AA7903" s="17">
        <f>IF(COUNTIF($B$2:B7903,B7903)=1,1,0)</f>
        <v>0</v>
      </c>
      <c r="AB7903" s="17">
        <f>IF(COUNTIF($F$2:F7903,F7903)=1,1,0)</f>
        <v>0</v>
      </c>
    </row>
    <row r="7904" spans="1:28" x14ac:dyDescent="0.2">
      <c r="A7904" s="17">
        <v>7903</v>
      </c>
      <c r="B7904" t="s">
        <v>9762</v>
      </c>
      <c r="C7904" s="18">
        <v>42960</v>
      </c>
      <c r="D7904" s="18">
        <v>42965</v>
      </c>
      <c r="E7904" t="s">
        <v>77</v>
      </c>
      <c r="F7904" t="s">
        <v>3571</v>
      </c>
      <c r="G7904" t="s">
        <v>3572</v>
      </c>
      <c r="H7904" t="s">
        <v>53</v>
      </c>
      <c r="I7904" t="s">
        <v>54</v>
      </c>
      <c r="J7904" t="s">
        <v>361</v>
      </c>
      <c r="K7904" t="s">
        <v>362</v>
      </c>
      <c r="L7904">
        <v>38109</v>
      </c>
      <c r="M7904" t="s">
        <v>57</v>
      </c>
      <c r="N7904" t="s">
        <v>1723</v>
      </c>
      <c r="O7904" t="s">
        <v>73</v>
      </c>
      <c r="P7904" t="s">
        <v>200</v>
      </c>
      <c r="Q7904" t="s">
        <v>1724</v>
      </c>
      <c r="R7904" s="19">
        <v>14.76</v>
      </c>
      <c r="S7904" s="17">
        <v>5</v>
      </c>
      <c r="T7904" s="20">
        <v>0.2</v>
      </c>
      <c r="U7904" s="19">
        <v>4.7969999999999997</v>
      </c>
      <c r="V7904" s="20">
        <f t="shared" si="615"/>
        <v>0.32500000000000001</v>
      </c>
      <c r="W7904" s="17">
        <f t="shared" si="616"/>
        <v>2017</v>
      </c>
      <c r="X7904" t="str">
        <f t="shared" si="617"/>
        <v>Aug-2017</v>
      </c>
      <c r="Y7904" s="17">
        <f t="shared" si="618"/>
        <v>5</v>
      </c>
      <c r="Z7904" t="str">
        <f t="shared" si="619"/>
        <v>11-20%</v>
      </c>
      <c r="AA7904" s="17">
        <f>IF(COUNTIF($B$2:B7904,B7904)=1,1,0)</f>
        <v>0</v>
      </c>
      <c r="AB7904" s="17">
        <f>IF(COUNTIF($F$2:F7904,F7904)=1,1,0)</f>
        <v>0</v>
      </c>
    </row>
    <row r="7905" spans="1:28" x14ac:dyDescent="0.2">
      <c r="A7905" s="17">
        <v>7904</v>
      </c>
      <c r="B7905" t="s">
        <v>9762</v>
      </c>
      <c r="C7905" s="18">
        <v>42960</v>
      </c>
      <c r="D7905" s="18">
        <v>42965</v>
      </c>
      <c r="E7905" t="s">
        <v>77</v>
      </c>
      <c r="F7905" t="s">
        <v>3571</v>
      </c>
      <c r="G7905" t="s">
        <v>3572</v>
      </c>
      <c r="H7905" t="s">
        <v>53</v>
      </c>
      <c r="I7905" t="s">
        <v>54</v>
      </c>
      <c r="J7905" t="s">
        <v>361</v>
      </c>
      <c r="K7905" t="s">
        <v>362</v>
      </c>
      <c r="L7905">
        <v>38109</v>
      </c>
      <c r="M7905" t="s">
        <v>57</v>
      </c>
      <c r="N7905" t="s">
        <v>9166</v>
      </c>
      <c r="O7905" t="s">
        <v>59</v>
      </c>
      <c r="P7905" t="s">
        <v>63</v>
      </c>
      <c r="Q7905" t="s">
        <v>9167</v>
      </c>
      <c r="R7905" s="19">
        <v>423.64800000000002</v>
      </c>
      <c r="S7905" s="17">
        <v>2</v>
      </c>
      <c r="T7905" s="20">
        <v>0.2</v>
      </c>
      <c r="U7905" s="19">
        <v>47.660400000000003</v>
      </c>
      <c r="V7905" s="20">
        <f t="shared" si="615"/>
        <v>0.1125</v>
      </c>
      <c r="W7905" s="17">
        <f t="shared" si="616"/>
        <v>2017</v>
      </c>
      <c r="X7905" t="str">
        <f t="shared" si="617"/>
        <v>Aug-2017</v>
      </c>
      <c r="Y7905" s="17">
        <f t="shared" si="618"/>
        <v>5</v>
      </c>
      <c r="Z7905" t="str">
        <f t="shared" si="619"/>
        <v>11-20%</v>
      </c>
      <c r="AA7905" s="17">
        <f>IF(COUNTIF($B$2:B7905,B7905)=1,1,0)</f>
        <v>0</v>
      </c>
      <c r="AB7905" s="17">
        <f>IF(COUNTIF($F$2:F7905,F7905)=1,1,0)</f>
        <v>0</v>
      </c>
    </row>
    <row r="7906" spans="1:28" x14ac:dyDescent="0.2">
      <c r="A7906" s="17">
        <v>7905</v>
      </c>
      <c r="B7906" t="s">
        <v>9763</v>
      </c>
      <c r="C7906" s="18">
        <v>42315</v>
      </c>
      <c r="D7906" s="18">
        <v>42321</v>
      </c>
      <c r="E7906" t="s">
        <v>77</v>
      </c>
      <c r="F7906" t="s">
        <v>8552</v>
      </c>
      <c r="G7906" t="s">
        <v>8553</v>
      </c>
      <c r="H7906" t="s">
        <v>53</v>
      </c>
      <c r="I7906" t="s">
        <v>54</v>
      </c>
      <c r="J7906" t="s">
        <v>211</v>
      </c>
      <c r="K7906" t="s">
        <v>131</v>
      </c>
      <c r="L7906">
        <v>77036</v>
      </c>
      <c r="M7906" t="s">
        <v>132</v>
      </c>
      <c r="N7906" t="s">
        <v>4221</v>
      </c>
      <c r="O7906" t="s">
        <v>73</v>
      </c>
      <c r="P7906" t="s">
        <v>117</v>
      </c>
      <c r="Q7906" t="s">
        <v>4222</v>
      </c>
      <c r="R7906" s="19">
        <v>76.64</v>
      </c>
      <c r="S7906" s="17">
        <v>2</v>
      </c>
      <c r="T7906" s="20">
        <v>0.2</v>
      </c>
      <c r="U7906" s="19">
        <v>26.824000000000002</v>
      </c>
      <c r="V7906" s="20">
        <f t="shared" si="615"/>
        <v>0.35000000000000003</v>
      </c>
      <c r="W7906" s="17">
        <f t="shared" si="616"/>
        <v>2015</v>
      </c>
      <c r="X7906" t="str">
        <f t="shared" si="617"/>
        <v>Nov-2015</v>
      </c>
      <c r="Y7906" s="17">
        <f t="shared" si="618"/>
        <v>6</v>
      </c>
      <c r="Z7906" t="str">
        <f t="shared" si="619"/>
        <v>11-20%</v>
      </c>
      <c r="AA7906" s="17">
        <f>IF(COUNTIF($B$2:B7906,B7906)=1,1,0)</f>
        <v>1</v>
      </c>
      <c r="AB7906" s="17">
        <f>IF(COUNTIF($F$2:F7906,F7906)=1,1,0)</f>
        <v>0</v>
      </c>
    </row>
    <row r="7907" spans="1:28" x14ac:dyDescent="0.2">
      <c r="A7907" s="17">
        <v>7906</v>
      </c>
      <c r="B7907" t="s">
        <v>9764</v>
      </c>
      <c r="C7907" s="18">
        <v>42292</v>
      </c>
      <c r="D7907" s="18">
        <v>42299</v>
      </c>
      <c r="E7907" t="s">
        <v>77</v>
      </c>
      <c r="F7907" t="s">
        <v>577</v>
      </c>
      <c r="G7907" t="s">
        <v>578</v>
      </c>
      <c r="H7907" t="s">
        <v>129</v>
      </c>
      <c r="I7907" t="s">
        <v>54</v>
      </c>
      <c r="J7907" t="s">
        <v>844</v>
      </c>
      <c r="K7907" t="s">
        <v>131</v>
      </c>
      <c r="L7907">
        <v>75217</v>
      </c>
      <c r="M7907" t="s">
        <v>132</v>
      </c>
      <c r="N7907" t="s">
        <v>1622</v>
      </c>
      <c r="O7907" t="s">
        <v>73</v>
      </c>
      <c r="P7907" t="s">
        <v>200</v>
      </c>
      <c r="Q7907" t="s">
        <v>698</v>
      </c>
      <c r="R7907" s="19">
        <v>4.4640000000000004</v>
      </c>
      <c r="S7907" s="17">
        <v>1</v>
      </c>
      <c r="T7907" s="20">
        <v>0.2</v>
      </c>
      <c r="U7907" s="19">
        <v>1.6739999999999999</v>
      </c>
      <c r="V7907" s="20">
        <f t="shared" si="615"/>
        <v>0.37499999999999994</v>
      </c>
      <c r="W7907" s="17">
        <f t="shared" si="616"/>
        <v>2015</v>
      </c>
      <c r="X7907" t="str">
        <f t="shared" si="617"/>
        <v>Oct-2015</v>
      </c>
      <c r="Y7907" s="17">
        <f t="shared" si="618"/>
        <v>7</v>
      </c>
      <c r="Z7907" t="str">
        <f t="shared" si="619"/>
        <v>11-20%</v>
      </c>
      <c r="AA7907" s="17">
        <f>IF(COUNTIF($B$2:B7907,B7907)=1,1,0)</f>
        <v>1</v>
      </c>
      <c r="AB7907" s="17">
        <f>IF(COUNTIF($F$2:F7907,F7907)=1,1,0)</f>
        <v>0</v>
      </c>
    </row>
    <row r="7908" spans="1:28" x14ac:dyDescent="0.2">
      <c r="A7908" s="17">
        <v>7907</v>
      </c>
      <c r="B7908" t="s">
        <v>9764</v>
      </c>
      <c r="C7908" s="18">
        <v>42292</v>
      </c>
      <c r="D7908" s="18">
        <v>42299</v>
      </c>
      <c r="E7908" t="s">
        <v>77</v>
      </c>
      <c r="F7908" t="s">
        <v>577</v>
      </c>
      <c r="G7908" t="s">
        <v>578</v>
      </c>
      <c r="H7908" t="s">
        <v>129</v>
      </c>
      <c r="I7908" t="s">
        <v>54</v>
      </c>
      <c r="J7908" t="s">
        <v>844</v>
      </c>
      <c r="K7908" t="s">
        <v>131</v>
      </c>
      <c r="L7908">
        <v>75217</v>
      </c>
      <c r="M7908" t="s">
        <v>132</v>
      </c>
      <c r="N7908" t="s">
        <v>3608</v>
      </c>
      <c r="O7908" t="s">
        <v>73</v>
      </c>
      <c r="P7908" t="s">
        <v>102</v>
      </c>
      <c r="Q7908" t="s">
        <v>3609</v>
      </c>
      <c r="R7908" s="19">
        <v>3.96</v>
      </c>
      <c r="S7908" s="17">
        <v>10</v>
      </c>
      <c r="T7908" s="20">
        <v>0.8</v>
      </c>
      <c r="U7908" s="19">
        <v>-6.93</v>
      </c>
      <c r="V7908" s="20">
        <f t="shared" si="615"/>
        <v>-1.75</v>
      </c>
      <c r="W7908" s="17">
        <f t="shared" si="616"/>
        <v>2015</v>
      </c>
      <c r="X7908" t="str">
        <f t="shared" si="617"/>
        <v>Oct-2015</v>
      </c>
      <c r="Y7908" s="17">
        <f t="shared" si="618"/>
        <v>7</v>
      </c>
      <c r="Z7908" t="str">
        <f t="shared" si="619"/>
        <v>Over 50%</v>
      </c>
      <c r="AA7908" s="17">
        <f>IF(COUNTIF($B$2:B7908,B7908)=1,1,0)</f>
        <v>0</v>
      </c>
      <c r="AB7908" s="17">
        <f>IF(COUNTIF($F$2:F7908,F7908)=1,1,0)</f>
        <v>0</v>
      </c>
    </row>
    <row r="7909" spans="1:28" x14ac:dyDescent="0.2">
      <c r="A7909" s="17">
        <v>7908</v>
      </c>
      <c r="B7909" t="s">
        <v>9765</v>
      </c>
      <c r="C7909" s="18">
        <v>42581</v>
      </c>
      <c r="D7909" s="18">
        <v>42584</v>
      </c>
      <c r="E7909" t="s">
        <v>215</v>
      </c>
      <c r="F7909" t="s">
        <v>2840</v>
      </c>
      <c r="G7909" t="s">
        <v>2841</v>
      </c>
      <c r="H7909" t="s">
        <v>68</v>
      </c>
      <c r="I7909" t="s">
        <v>54</v>
      </c>
      <c r="J7909" t="s">
        <v>154</v>
      </c>
      <c r="K7909" t="s">
        <v>70</v>
      </c>
      <c r="L7909">
        <v>94122</v>
      </c>
      <c r="M7909" t="s">
        <v>71</v>
      </c>
      <c r="N7909" t="s">
        <v>3340</v>
      </c>
      <c r="O7909" t="s">
        <v>73</v>
      </c>
      <c r="P7909" t="s">
        <v>105</v>
      </c>
      <c r="Q7909" t="s">
        <v>3341</v>
      </c>
      <c r="R7909" s="19">
        <v>715.64</v>
      </c>
      <c r="S7909" s="17">
        <v>2</v>
      </c>
      <c r="T7909" s="20">
        <v>0</v>
      </c>
      <c r="U7909" s="19">
        <v>178.91</v>
      </c>
      <c r="V7909" s="20">
        <f t="shared" si="615"/>
        <v>0.25</v>
      </c>
      <c r="W7909" s="17">
        <f t="shared" si="616"/>
        <v>2016</v>
      </c>
      <c r="X7909" t="str">
        <f t="shared" si="617"/>
        <v>Jul-2016</v>
      </c>
      <c r="Y7909" s="17">
        <f t="shared" si="618"/>
        <v>3</v>
      </c>
      <c r="Z7909" t="str">
        <f t="shared" si="619"/>
        <v>0% (No Discount)</v>
      </c>
      <c r="AA7909" s="17">
        <f>IF(COUNTIF($B$2:B7909,B7909)=1,1,0)</f>
        <v>1</v>
      </c>
      <c r="AB7909" s="17">
        <f>IF(COUNTIF($F$2:F7909,F7909)=1,1,0)</f>
        <v>0</v>
      </c>
    </row>
    <row r="7910" spans="1:28" x14ac:dyDescent="0.2">
      <c r="A7910" s="17">
        <v>7909</v>
      </c>
      <c r="B7910" t="s">
        <v>9766</v>
      </c>
      <c r="C7910" s="18">
        <v>42707</v>
      </c>
      <c r="D7910" s="18">
        <v>42711</v>
      </c>
      <c r="E7910" t="s">
        <v>77</v>
      </c>
      <c r="F7910" t="s">
        <v>7453</v>
      </c>
      <c r="G7910" t="s">
        <v>7454</v>
      </c>
      <c r="H7910" t="s">
        <v>53</v>
      </c>
      <c r="I7910" t="s">
        <v>54</v>
      </c>
      <c r="J7910" t="s">
        <v>9767</v>
      </c>
      <c r="K7910" t="s">
        <v>70</v>
      </c>
      <c r="L7910">
        <v>95037</v>
      </c>
      <c r="M7910" t="s">
        <v>71</v>
      </c>
      <c r="N7910" t="s">
        <v>3259</v>
      </c>
      <c r="O7910" t="s">
        <v>59</v>
      </c>
      <c r="P7910" t="s">
        <v>83</v>
      </c>
      <c r="Q7910" t="s">
        <v>3260</v>
      </c>
      <c r="R7910" s="19">
        <v>268.70400000000001</v>
      </c>
      <c r="S7910" s="17">
        <v>3</v>
      </c>
      <c r="T7910" s="20">
        <v>0.2</v>
      </c>
      <c r="U7910" s="19">
        <v>6.7176</v>
      </c>
      <c r="V7910" s="20">
        <f t="shared" si="615"/>
        <v>2.4999999999999998E-2</v>
      </c>
      <c r="W7910" s="17">
        <f t="shared" si="616"/>
        <v>2016</v>
      </c>
      <c r="X7910" t="str">
        <f t="shared" si="617"/>
        <v>Dec-2016</v>
      </c>
      <c r="Y7910" s="17">
        <f t="shared" si="618"/>
        <v>4</v>
      </c>
      <c r="Z7910" t="str">
        <f t="shared" si="619"/>
        <v>11-20%</v>
      </c>
      <c r="AA7910" s="17">
        <f>IF(COUNTIF($B$2:B7910,B7910)=1,1,0)</f>
        <v>1</v>
      </c>
      <c r="AB7910" s="17">
        <f>IF(COUNTIF($F$2:F7910,F7910)=1,1,0)</f>
        <v>0</v>
      </c>
    </row>
    <row r="7911" spans="1:28" x14ac:dyDescent="0.2">
      <c r="A7911" s="17">
        <v>7910</v>
      </c>
      <c r="B7911" t="s">
        <v>9766</v>
      </c>
      <c r="C7911" s="18">
        <v>42707</v>
      </c>
      <c r="D7911" s="18">
        <v>42711</v>
      </c>
      <c r="E7911" t="s">
        <v>77</v>
      </c>
      <c r="F7911" t="s">
        <v>7453</v>
      </c>
      <c r="G7911" t="s">
        <v>7454</v>
      </c>
      <c r="H7911" t="s">
        <v>53</v>
      </c>
      <c r="I7911" t="s">
        <v>54</v>
      </c>
      <c r="J7911" t="s">
        <v>9767</v>
      </c>
      <c r="K7911" t="s">
        <v>70</v>
      </c>
      <c r="L7911">
        <v>95037</v>
      </c>
      <c r="M7911" t="s">
        <v>71</v>
      </c>
      <c r="N7911" t="s">
        <v>1769</v>
      </c>
      <c r="O7911" t="s">
        <v>73</v>
      </c>
      <c r="P7911" t="s">
        <v>95</v>
      </c>
      <c r="Q7911" t="s">
        <v>1770</v>
      </c>
      <c r="R7911" s="19">
        <v>21.92</v>
      </c>
      <c r="S7911" s="17">
        <v>8</v>
      </c>
      <c r="T7911" s="20">
        <v>0</v>
      </c>
      <c r="U7911" s="19">
        <v>5.9184000000000001</v>
      </c>
      <c r="V7911" s="20">
        <f t="shared" si="615"/>
        <v>0.26999999999999996</v>
      </c>
      <c r="W7911" s="17">
        <f t="shared" si="616"/>
        <v>2016</v>
      </c>
      <c r="X7911" t="str">
        <f t="shared" si="617"/>
        <v>Dec-2016</v>
      </c>
      <c r="Y7911" s="17">
        <f t="shared" si="618"/>
        <v>4</v>
      </c>
      <c r="Z7911" t="str">
        <f t="shared" si="619"/>
        <v>0% (No Discount)</v>
      </c>
      <c r="AA7911" s="17">
        <f>IF(COUNTIF($B$2:B7911,B7911)=1,1,0)</f>
        <v>0</v>
      </c>
      <c r="AB7911" s="17">
        <f>IF(COUNTIF($F$2:F7911,F7911)=1,1,0)</f>
        <v>0</v>
      </c>
    </row>
    <row r="7912" spans="1:28" x14ac:dyDescent="0.2">
      <c r="A7912" s="17">
        <v>7911</v>
      </c>
      <c r="B7912" t="s">
        <v>9766</v>
      </c>
      <c r="C7912" s="18">
        <v>42707</v>
      </c>
      <c r="D7912" s="18">
        <v>42711</v>
      </c>
      <c r="E7912" t="s">
        <v>77</v>
      </c>
      <c r="F7912" t="s">
        <v>7453</v>
      </c>
      <c r="G7912" t="s">
        <v>7454</v>
      </c>
      <c r="H7912" t="s">
        <v>53</v>
      </c>
      <c r="I7912" t="s">
        <v>54</v>
      </c>
      <c r="J7912" t="s">
        <v>9767</v>
      </c>
      <c r="K7912" t="s">
        <v>70</v>
      </c>
      <c r="L7912">
        <v>95037</v>
      </c>
      <c r="M7912" t="s">
        <v>71</v>
      </c>
      <c r="N7912" t="s">
        <v>2842</v>
      </c>
      <c r="O7912" t="s">
        <v>73</v>
      </c>
      <c r="P7912" t="s">
        <v>86</v>
      </c>
      <c r="Q7912" t="s">
        <v>2843</v>
      </c>
      <c r="R7912" s="19">
        <v>48.72</v>
      </c>
      <c r="S7912" s="17">
        <v>3</v>
      </c>
      <c r="T7912" s="20">
        <v>0</v>
      </c>
      <c r="U7912" s="19">
        <v>7.3079999999999998</v>
      </c>
      <c r="V7912" s="20">
        <f t="shared" si="615"/>
        <v>0.15</v>
      </c>
      <c r="W7912" s="17">
        <f t="shared" si="616"/>
        <v>2016</v>
      </c>
      <c r="X7912" t="str">
        <f t="shared" si="617"/>
        <v>Dec-2016</v>
      </c>
      <c r="Y7912" s="17">
        <f t="shared" si="618"/>
        <v>4</v>
      </c>
      <c r="Z7912" t="str">
        <f t="shared" si="619"/>
        <v>0% (No Discount)</v>
      </c>
      <c r="AA7912" s="17">
        <f>IF(COUNTIF($B$2:B7912,B7912)=1,1,0)</f>
        <v>0</v>
      </c>
      <c r="AB7912" s="17">
        <f>IF(COUNTIF($F$2:F7912,F7912)=1,1,0)</f>
        <v>0</v>
      </c>
    </row>
    <row r="7913" spans="1:28" x14ac:dyDescent="0.2">
      <c r="A7913" s="17">
        <v>7912</v>
      </c>
      <c r="B7913" t="s">
        <v>9766</v>
      </c>
      <c r="C7913" s="18">
        <v>42707</v>
      </c>
      <c r="D7913" s="18">
        <v>42711</v>
      </c>
      <c r="E7913" t="s">
        <v>77</v>
      </c>
      <c r="F7913" t="s">
        <v>7453</v>
      </c>
      <c r="G7913" t="s">
        <v>7454</v>
      </c>
      <c r="H7913" t="s">
        <v>53</v>
      </c>
      <c r="I7913" t="s">
        <v>54</v>
      </c>
      <c r="J7913" t="s">
        <v>9767</v>
      </c>
      <c r="K7913" t="s">
        <v>70</v>
      </c>
      <c r="L7913">
        <v>95037</v>
      </c>
      <c r="M7913" t="s">
        <v>71</v>
      </c>
      <c r="N7913" t="s">
        <v>1701</v>
      </c>
      <c r="O7913" t="s">
        <v>59</v>
      </c>
      <c r="P7913" t="s">
        <v>60</v>
      </c>
      <c r="Q7913" t="s">
        <v>1702</v>
      </c>
      <c r="R7913" s="19">
        <v>205.666</v>
      </c>
      <c r="S7913" s="17">
        <v>2</v>
      </c>
      <c r="T7913" s="20">
        <v>0.15</v>
      </c>
      <c r="U7913" s="19">
        <v>-12.098000000000001</v>
      </c>
      <c r="V7913" s="20">
        <f t="shared" si="615"/>
        <v>-5.8823529411764712E-2</v>
      </c>
      <c r="W7913" s="17">
        <f t="shared" si="616"/>
        <v>2016</v>
      </c>
      <c r="X7913" t="str">
        <f t="shared" si="617"/>
        <v>Dec-2016</v>
      </c>
      <c r="Y7913" s="17">
        <f t="shared" si="618"/>
        <v>4</v>
      </c>
      <c r="Z7913" t="str">
        <f t="shared" si="619"/>
        <v>11-20%</v>
      </c>
      <c r="AA7913" s="17">
        <f>IF(COUNTIF($B$2:B7913,B7913)=1,1,0)</f>
        <v>0</v>
      </c>
      <c r="AB7913" s="17">
        <f>IF(COUNTIF($F$2:F7913,F7913)=1,1,0)</f>
        <v>0</v>
      </c>
    </row>
    <row r="7914" spans="1:28" x14ac:dyDescent="0.2">
      <c r="A7914" s="17">
        <v>7913</v>
      </c>
      <c r="B7914" t="s">
        <v>9768</v>
      </c>
      <c r="C7914" s="18">
        <v>42488</v>
      </c>
      <c r="D7914" s="18">
        <v>42490</v>
      </c>
      <c r="E7914" t="s">
        <v>50</v>
      </c>
      <c r="F7914" t="s">
        <v>2225</v>
      </c>
      <c r="G7914" t="s">
        <v>2226</v>
      </c>
      <c r="H7914" t="s">
        <v>53</v>
      </c>
      <c r="I7914" t="s">
        <v>54</v>
      </c>
      <c r="J7914" t="s">
        <v>9341</v>
      </c>
      <c r="K7914" t="s">
        <v>238</v>
      </c>
      <c r="L7914">
        <v>60174</v>
      </c>
      <c r="M7914" t="s">
        <v>132</v>
      </c>
      <c r="N7914" t="s">
        <v>3046</v>
      </c>
      <c r="O7914" t="s">
        <v>59</v>
      </c>
      <c r="P7914" t="s">
        <v>92</v>
      </c>
      <c r="Q7914" t="s">
        <v>3047</v>
      </c>
      <c r="R7914" s="19">
        <v>30.344000000000001</v>
      </c>
      <c r="S7914" s="17">
        <v>2</v>
      </c>
      <c r="T7914" s="20">
        <v>0.6</v>
      </c>
      <c r="U7914" s="19">
        <v>-31.8612</v>
      </c>
      <c r="V7914" s="20">
        <f t="shared" si="615"/>
        <v>-1.05</v>
      </c>
      <c r="W7914" s="17">
        <f t="shared" si="616"/>
        <v>2016</v>
      </c>
      <c r="X7914" t="str">
        <f t="shared" si="617"/>
        <v>Apr-2016</v>
      </c>
      <c r="Y7914" s="17">
        <f t="shared" si="618"/>
        <v>2</v>
      </c>
      <c r="Z7914" t="str">
        <f t="shared" si="619"/>
        <v>Over 50%</v>
      </c>
      <c r="AA7914" s="17">
        <f>IF(COUNTIF($B$2:B7914,B7914)=1,1,0)</f>
        <v>1</v>
      </c>
      <c r="AB7914" s="17">
        <f>IF(COUNTIF($F$2:F7914,F7914)=1,1,0)</f>
        <v>0</v>
      </c>
    </row>
    <row r="7915" spans="1:28" x14ac:dyDescent="0.2">
      <c r="A7915" s="17">
        <v>7914</v>
      </c>
      <c r="B7915" t="s">
        <v>9769</v>
      </c>
      <c r="C7915" s="18">
        <v>42972</v>
      </c>
      <c r="D7915" s="18">
        <v>42974</v>
      </c>
      <c r="E7915" t="s">
        <v>215</v>
      </c>
      <c r="F7915" t="s">
        <v>4834</v>
      </c>
      <c r="G7915" t="s">
        <v>4835</v>
      </c>
      <c r="H7915" t="s">
        <v>53</v>
      </c>
      <c r="I7915" t="s">
        <v>54</v>
      </c>
      <c r="J7915" t="s">
        <v>2212</v>
      </c>
      <c r="K7915" t="s">
        <v>525</v>
      </c>
      <c r="L7915">
        <v>44105</v>
      </c>
      <c r="M7915" t="s">
        <v>175</v>
      </c>
      <c r="N7915" t="s">
        <v>4974</v>
      </c>
      <c r="O7915" t="s">
        <v>73</v>
      </c>
      <c r="P7915" t="s">
        <v>86</v>
      </c>
      <c r="Q7915" t="s">
        <v>4975</v>
      </c>
      <c r="R7915" s="19">
        <v>25.696000000000002</v>
      </c>
      <c r="S7915" s="17">
        <v>2</v>
      </c>
      <c r="T7915" s="20">
        <v>0.2</v>
      </c>
      <c r="U7915" s="19">
        <v>1.9272</v>
      </c>
      <c r="V7915" s="20">
        <f t="shared" si="615"/>
        <v>7.4999999999999997E-2</v>
      </c>
      <c r="W7915" s="17">
        <f t="shared" si="616"/>
        <v>2017</v>
      </c>
      <c r="X7915" t="str">
        <f t="shared" si="617"/>
        <v>Aug-2017</v>
      </c>
      <c r="Y7915" s="17">
        <f t="shared" si="618"/>
        <v>2</v>
      </c>
      <c r="Z7915" t="str">
        <f t="shared" si="619"/>
        <v>11-20%</v>
      </c>
      <c r="AA7915" s="17">
        <f>IF(COUNTIF($B$2:B7915,B7915)=1,1,0)</f>
        <v>1</v>
      </c>
      <c r="AB7915" s="17">
        <f>IF(COUNTIF($F$2:F7915,F7915)=1,1,0)</f>
        <v>0</v>
      </c>
    </row>
    <row r="7916" spans="1:28" x14ac:dyDescent="0.2">
      <c r="A7916" s="17">
        <v>7915</v>
      </c>
      <c r="B7916" t="s">
        <v>9770</v>
      </c>
      <c r="C7916" s="18">
        <v>42903</v>
      </c>
      <c r="D7916" s="18">
        <v>42907</v>
      </c>
      <c r="E7916" t="s">
        <v>77</v>
      </c>
      <c r="F7916" t="s">
        <v>2178</v>
      </c>
      <c r="G7916" t="s">
        <v>2179</v>
      </c>
      <c r="H7916" t="s">
        <v>129</v>
      </c>
      <c r="I7916" t="s">
        <v>54</v>
      </c>
      <c r="J7916" t="s">
        <v>293</v>
      </c>
      <c r="K7916" t="s">
        <v>294</v>
      </c>
      <c r="L7916">
        <v>10024</v>
      </c>
      <c r="M7916" t="s">
        <v>175</v>
      </c>
      <c r="N7916" t="s">
        <v>9771</v>
      </c>
      <c r="O7916" t="s">
        <v>98</v>
      </c>
      <c r="P7916" t="s">
        <v>711</v>
      </c>
      <c r="Q7916" t="s">
        <v>9772</v>
      </c>
      <c r="R7916" s="19">
        <v>3404.5</v>
      </c>
      <c r="S7916" s="17">
        <v>5</v>
      </c>
      <c r="T7916" s="20">
        <v>0</v>
      </c>
      <c r="U7916" s="19">
        <v>1668.2049999999999</v>
      </c>
      <c r="V7916" s="20">
        <f t="shared" si="615"/>
        <v>0.49</v>
      </c>
      <c r="W7916" s="17">
        <f t="shared" si="616"/>
        <v>2017</v>
      </c>
      <c r="X7916" t="str">
        <f t="shared" si="617"/>
        <v>Jun-2017</v>
      </c>
      <c r="Y7916" s="17">
        <f t="shared" si="618"/>
        <v>4</v>
      </c>
      <c r="Z7916" t="str">
        <f t="shared" si="619"/>
        <v>0% (No Discount)</v>
      </c>
      <c r="AA7916" s="17">
        <f>IF(COUNTIF($B$2:B7916,B7916)=1,1,0)</f>
        <v>1</v>
      </c>
      <c r="AB7916" s="17">
        <f>IF(COUNTIF($F$2:F7916,F7916)=1,1,0)</f>
        <v>0</v>
      </c>
    </row>
    <row r="7917" spans="1:28" x14ac:dyDescent="0.2">
      <c r="A7917" s="17">
        <v>7916</v>
      </c>
      <c r="B7917" t="s">
        <v>9770</v>
      </c>
      <c r="C7917" s="18">
        <v>42903</v>
      </c>
      <c r="D7917" s="18">
        <v>42907</v>
      </c>
      <c r="E7917" t="s">
        <v>77</v>
      </c>
      <c r="F7917" t="s">
        <v>2178</v>
      </c>
      <c r="G7917" t="s">
        <v>2179</v>
      </c>
      <c r="H7917" t="s">
        <v>129</v>
      </c>
      <c r="I7917" t="s">
        <v>54</v>
      </c>
      <c r="J7917" t="s">
        <v>293</v>
      </c>
      <c r="K7917" t="s">
        <v>294</v>
      </c>
      <c r="L7917">
        <v>10024</v>
      </c>
      <c r="M7917" t="s">
        <v>175</v>
      </c>
      <c r="N7917" t="s">
        <v>8245</v>
      </c>
      <c r="O7917" t="s">
        <v>98</v>
      </c>
      <c r="P7917" t="s">
        <v>188</v>
      </c>
      <c r="Q7917" t="s">
        <v>8246</v>
      </c>
      <c r="R7917" s="19">
        <v>101.34</v>
      </c>
      <c r="S7917" s="17">
        <v>3</v>
      </c>
      <c r="T7917" s="20">
        <v>0</v>
      </c>
      <c r="U7917" s="19">
        <v>8.1072000000000006</v>
      </c>
      <c r="V7917" s="20">
        <f t="shared" si="615"/>
        <v>0.08</v>
      </c>
      <c r="W7917" s="17">
        <f t="shared" si="616"/>
        <v>2017</v>
      </c>
      <c r="X7917" t="str">
        <f t="shared" si="617"/>
        <v>Jun-2017</v>
      </c>
      <c r="Y7917" s="17">
        <f t="shared" si="618"/>
        <v>4</v>
      </c>
      <c r="Z7917" t="str">
        <f t="shared" si="619"/>
        <v>0% (No Discount)</v>
      </c>
      <c r="AA7917" s="17">
        <f>IF(COUNTIF($B$2:B7917,B7917)=1,1,0)</f>
        <v>0</v>
      </c>
      <c r="AB7917" s="17">
        <f>IF(COUNTIF($F$2:F7917,F7917)=1,1,0)</f>
        <v>0</v>
      </c>
    </row>
    <row r="7918" spans="1:28" x14ac:dyDescent="0.2">
      <c r="A7918" s="17">
        <v>7917</v>
      </c>
      <c r="B7918" t="s">
        <v>9773</v>
      </c>
      <c r="C7918" s="18">
        <v>42328</v>
      </c>
      <c r="D7918" s="18">
        <v>42332</v>
      </c>
      <c r="E7918" t="s">
        <v>77</v>
      </c>
      <c r="F7918" t="s">
        <v>2395</v>
      </c>
      <c r="G7918" t="s">
        <v>2396</v>
      </c>
      <c r="H7918" t="s">
        <v>129</v>
      </c>
      <c r="I7918" t="s">
        <v>54</v>
      </c>
      <c r="J7918" t="s">
        <v>173</v>
      </c>
      <c r="K7918" t="s">
        <v>174</v>
      </c>
      <c r="L7918">
        <v>19140</v>
      </c>
      <c r="M7918" t="s">
        <v>175</v>
      </c>
      <c r="N7918" t="s">
        <v>3221</v>
      </c>
      <c r="O7918" t="s">
        <v>59</v>
      </c>
      <c r="P7918" t="s">
        <v>63</v>
      </c>
      <c r="Q7918" t="s">
        <v>3222</v>
      </c>
      <c r="R7918" s="19">
        <v>344.37200000000001</v>
      </c>
      <c r="S7918" s="17">
        <v>4</v>
      </c>
      <c r="T7918" s="20">
        <v>0.3</v>
      </c>
      <c r="U7918" s="19">
        <v>-93.472399999999993</v>
      </c>
      <c r="V7918" s="20">
        <f t="shared" si="615"/>
        <v>-0.27142857142857141</v>
      </c>
      <c r="W7918" s="17">
        <f t="shared" si="616"/>
        <v>2015</v>
      </c>
      <c r="X7918" t="str">
        <f t="shared" si="617"/>
        <v>Nov-2015</v>
      </c>
      <c r="Y7918" s="17">
        <f t="shared" si="618"/>
        <v>4</v>
      </c>
      <c r="Z7918" t="str">
        <f t="shared" si="619"/>
        <v>21-30%</v>
      </c>
      <c r="AA7918" s="17">
        <f>IF(COUNTIF($B$2:B7918,B7918)=1,1,0)</f>
        <v>1</v>
      </c>
      <c r="AB7918" s="17">
        <f>IF(COUNTIF($F$2:F7918,F7918)=1,1,0)</f>
        <v>0</v>
      </c>
    </row>
    <row r="7919" spans="1:28" x14ac:dyDescent="0.2">
      <c r="A7919" s="17">
        <v>7918</v>
      </c>
      <c r="B7919" t="s">
        <v>9774</v>
      </c>
      <c r="C7919" s="18">
        <v>42982</v>
      </c>
      <c r="D7919" s="18">
        <v>42986</v>
      </c>
      <c r="E7919" t="s">
        <v>50</v>
      </c>
      <c r="F7919" t="s">
        <v>3823</v>
      </c>
      <c r="G7919" t="s">
        <v>3824</v>
      </c>
      <c r="H7919" t="s">
        <v>129</v>
      </c>
      <c r="I7919" t="s">
        <v>54</v>
      </c>
      <c r="J7919" t="s">
        <v>2804</v>
      </c>
      <c r="K7919" t="s">
        <v>131</v>
      </c>
      <c r="L7919">
        <v>75043</v>
      </c>
      <c r="M7919" t="s">
        <v>132</v>
      </c>
      <c r="N7919" t="s">
        <v>517</v>
      </c>
      <c r="O7919" t="s">
        <v>73</v>
      </c>
      <c r="P7919" t="s">
        <v>95</v>
      </c>
      <c r="Q7919" t="s">
        <v>518</v>
      </c>
      <c r="R7919" s="19">
        <v>30.384</v>
      </c>
      <c r="S7919" s="17">
        <v>1</v>
      </c>
      <c r="T7919" s="20">
        <v>0.2</v>
      </c>
      <c r="U7919" s="19">
        <v>3.798</v>
      </c>
      <c r="V7919" s="20">
        <f t="shared" si="615"/>
        <v>0.125</v>
      </c>
      <c r="W7919" s="17">
        <f t="shared" si="616"/>
        <v>2017</v>
      </c>
      <c r="X7919" t="str">
        <f t="shared" si="617"/>
        <v>Sep-2017</v>
      </c>
      <c r="Y7919" s="17">
        <f t="shared" si="618"/>
        <v>4</v>
      </c>
      <c r="Z7919" t="str">
        <f t="shared" si="619"/>
        <v>11-20%</v>
      </c>
      <c r="AA7919" s="17">
        <f>IF(COUNTIF($B$2:B7919,B7919)=1,1,0)</f>
        <v>1</v>
      </c>
      <c r="AB7919" s="17">
        <f>IF(COUNTIF($F$2:F7919,F7919)=1,1,0)</f>
        <v>0</v>
      </c>
    </row>
    <row r="7920" spans="1:28" x14ac:dyDescent="0.2">
      <c r="A7920" s="17">
        <v>7919</v>
      </c>
      <c r="B7920" t="s">
        <v>9775</v>
      </c>
      <c r="C7920" s="18">
        <v>42189</v>
      </c>
      <c r="D7920" s="18">
        <v>42193</v>
      </c>
      <c r="E7920" t="s">
        <v>50</v>
      </c>
      <c r="F7920" t="s">
        <v>5960</v>
      </c>
      <c r="G7920" t="s">
        <v>5961</v>
      </c>
      <c r="H7920" t="s">
        <v>129</v>
      </c>
      <c r="I7920" t="s">
        <v>54</v>
      </c>
      <c r="J7920" t="s">
        <v>977</v>
      </c>
      <c r="K7920" t="s">
        <v>70</v>
      </c>
      <c r="L7920">
        <v>92024</v>
      </c>
      <c r="M7920" t="s">
        <v>71</v>
      </c>
      <c r="N7920" t="s">
        <v>1132</v>
      </c>
      <c r="O7920" t="s">
        <v>73</v>
      </c>
      <c r="P7920" t="s">
        <v>102</v>
      </c>
      <c r="Q7920" t="s">
        <v>1133</v>
      </c>
      <c r="R7920" s="19">
        <v>22.847999999999999</v>
      </c>
      <c r="S7920" s="17">
        <v>2</v>
      </c>
      <c r="T7920" s="20">
        <v>0.2</v>
      </c>
      <c r="U7920" s="19">
        <v>7.4256000000000002</v>
      </c>
      <c r="V7920" s="20">
        <f t="shared" si="615"/>
        <v>0.32500000000000001</v>
      </c>
      <c r="W7920" s="17">
        <f t="shared" si="616"/>
        <v>2015</v>
      </c>
      <c r="X7920" t="str">
        <f t="shared" si="617"/>
        <v>Jul-2015</v>
      </c>
      <c r="Y7920" s="17">
        <f t="shared" si="618"/>
        <v>4</v>
      </c>
      <c r="Z7920" t="str">
        <f t="shared" si="619"/>
        <v>11-20%</v>
      </c>
      <c r="AA7920" s="17">
        <f>IF(COUNTIF($B$2:B7920,B7920)=1,1,0)</f>
        <v>1</v>
      </c>
      <c r="AB7920" s="17">
        <f>IF(COUNTIF($F$2:F7920,F7920)=1,1,0)</f>
        <v>0</v>
      </c>
    </row>
    <row r="7921" spans="1:28" x14ac:dyDescent="0.2">
      <c r="A7921" s="17">
        <v>7920</v>
      </c>
      <c r="B7921" t="s">
        <v>9776</v>
      </c>
      <c r="C7921" s="18">
        <v>42993</v>
      </c>
      <c r="D7921" s="18">
        <v>42999</v>
      </c>
      <c r="E7921" t="s">
        <v>77</v>
      </c>
      <c r="F7921" t="s">
        <v>5963</v>
      </c>
      <c r="G7921" t="s">
        <v>5964</v>
      </c>
      <c r="H7921" t="s">
        <v>129</v>
      </c>
      <c r="I7921" t="s">
        <v>54</v>
      </c>
      <c r="J7921" t="s">
        <v>7741</v>
      </c>
      <c r="K7921" t="s">
        <v>776</v>
      </c>
      <c r="L7921">
        <v>6708</v>
      </c>
      <c r="M7921" t="s">
        <v>175</v>
      </c>
      <c r="N7921" t="s">
        <v>4926</v>
      </c>
      <c r="O7921" t="s">
        <v>73</v>
      </c>
      <c r="P7921" t="s">
        <v>86</v>
      </c>
      <c r="Q7921" t="s">
        <v>4927</v>
      </c>
      <c r="R7921" s="19">
        <v>38.619999999999997</v>
      </c>
      <c r="S7921" s="17">
        <v>2</v>
      </c>
      <c r="T7921" s="20">
        <v>0</v>
      </c>
      <c r="U7921" s="19">
        <v>10.813599999999999</v>
      </c>
      <c r="V7921" s="20">
        <f t="shared" si="615"/>
        <v>0.27999999999999997</v>
      </c>
      <c r="W7921" s="17">
        <f t="shared" si="616"/>
        <v>2017</v>
      </c>
      <c r="X7921" t="str">
        <f t="shared" si="617"/>
        <v>Sep-2017</v>
      </c>
      <c r="Y7921" s="17">
        <f t="shared" si="618"/>
        <v>6</v>
      </c>
      <c r="Z7921" t="str">
        <f t="shared" si="619"/>
        <v>0% (No Discount)</v>
      </c>
      <c r="AA7921" s="17">
        <f>IF(COUNTIF($B$2:B7921,B7921)=1,1,0)</f>
        <v>1</v>
      </c>
      <c r="AB7921" s="17">
        <f>IF(COUNTIF($F$2:F7921,F7921)=1,1,0)</f>
        <v>0</v>
      </c>
    </row>
    <row r="7922" spans="1:28" x14ac:dyDescent="0.2">
      <c r="A7922" s="17">
        <v>7921</v>
      </c>
      <c r="B7922" t="s">
        <v>9776</v>
      </c>
      <c r="C7922" s="18">
        <v>42993</v>
      </c>
      <c r="D7922" s="18">
        <v>42999</v>
      </c>
      <c r="E7922" t="s">
        <v>77</v>
      </c>
      <c r="F7922" t="s">
        <v>5963</v>
      </c>
      <c r="G7922" t="s">
        <v>5964</v>
      </c>
      <c r="H7922" t="s">
        <v>129</v>
      </c>
      <c r="I7922" t="s">
        <v>54</v>
      </c>
      <c r="J7922" t="s">
        <v>7741</v>
      </c>
      <c r="K7922" t="s">
        <v>776</v>
      </c>
      <c r="L7922">
        <v>6708</v>
      </c>
      <c r="M7922" t="s">
        <v>175</v>
      </c>
      <c r="N7922" t="s">
        <v>7081</v>
      </c>
      <c r="O7922" t="s">
        <v>98</v>
      </c>
      <c r="P7922" t="s">
        <v>188</v>
      </c>
      <c r="Q7922" t="s">
        <v>7082</v>
      </c>
      <c r="R7922" s="19">
        <v>59.98</v>
      </c>
      <c r="S7922" s="17">
        <v>2</v>
      </c>
      <c r="T7922" s="20">
        <v>0</v>
      </c>
      <c r="U7922" s="19">
        <v>10.7964</v>
      </c>
      <c r="V7922" s="20">
        <f t="shared" si="615"/>
        <v>0.18000000000000002</v>
      </c>
      <c r="W7922" s="17">
        <f t="shared" si="616"/>
        <v>2017</v>
      </c>
      <c r="X7922" t="str">
        <f t="shared" si="617"/>
        <v>Sep-2017</v>
      </c>
      <c r="Y7922" s="17">
        <f t="shared" si="618"/>
        <v>6</v>
      </c>
      <c r="Z7922" t="str">
        <f t="shared" si="619"/>
        <v>0% (No Discount)</v>
      </c>
      <c r="AA7922" s="17">
        <f>IF(COUNTIF($B$2:B7922,B7922)=1,1,0)</f>
        <v>0</v>
      </c>
      <c r="AB7922" s="17">
        <f>IF(COUNTIF($F$2:F7922,F7922)=1,1,0)</f>
        <v>0</v>
      </c>
    </row>
    <row r="7923" spans="1:28" x14ac:dyDescent="0.2">
      <c r="A7923" s="17">
        <v>7922</v>
      </c>
      <c r="B7923" t="s">
        <v>9777</v>
      </c>
      <c r="C7923" s="18">
        <v>42807</v>
      </c>
      <c r="D7923" s="18">
        <v>42811</v>
      </c>
      <c r="E7923" t="s">
        <v>77</v>
      </c>
      <c r="F7923" t="s">
        <v>6256</v>
      </c>
      <c r="G7923" t="s">
        <v>6257</v>
      </c>
      <c r="H7923" t="s">
        <v>53</v>
      </c>
      <c r="I7923" t="s">
        <v>54</v>
      </c>
      <c r="J7923" t="s">
        <v>409</v>
      </c>
      <c r="K7923" t="s">
        <v>2769</v>
      </c>
      <c r="L7923">
        <v>21044</v>
      </c>
      <c r="M7923" t="s">
        <v>175</v>
      </c>
      <c r="N7923" t="s">
        <v>3603</v>
      </c>
      <c r="O7923" t="s">
        <v>73</v>
      </c>
      <c r="P7923" t="s">
        <v>102</v>
      </c>
      <c r="Q7923" t="s">
        <v>3604</v>
      </c>
      <c r="R7923" s="19">
        <v>174.3</v>
      </c>
      <c r="S7923" s="17">
        <v>3</v>
      </c>
      <c r="T7923" s="20">
        <v>0</v>
      </c>
      <c r="U7923" s="19">
        <v>81.921000000000006</v>
      </c>
      <c r="V7923" s="20">
        <f t="shared" si="615"/>
        <v>0.47000000000000003</v>
      </c>
      <c r="W7923" s="17">
        <f t="shared" si="616"/>
        <v>2017</v>
      </c>
      <c r="X7923" t="str">
        <f t="shared" si="617"/>
        <v>Mar-2017</v>
      </c>
      <c r="Y7923" s="17">
        <f t="shared" si="618"/>
        <v>4</v>
      </c>
      <c r="Z7923" t="str">
        <f t="shared" si="619"/>
        <v>0% (No Discount)</v>
      </c>
      <c r="AA7923" s="17">
        <f>IF(COUNTIF($B$2:B7923,B7923)=1,1,0)</f>
        <v>1</v>
      </c>
      <c r="AB7923" s="17">
        <f>IF(COUNTIF($F$2:F7923,F7923)=1,1,0)</f>
        <v>0</v>
      </c>
    </row>
    <row r="7924" spans="1:28" x14ac:dyDescent="0.2">
      <c r="A7924" s="17">
        <v>7923</v>
      </c>
      <c r="B7924" t="s">
        <v>9778</v>
      </c>
      <c r="C7924" s="18">
        <v>43002</v>
      </c>
      <c r="D7924" s="18">
        <v>43007</v>
      </c>
      <c r="E7924" t="s">
        <v>77</v>
      </c>
      <c r="F7924" t="s">
        <v>3826</v>
      </c>
      <c r="G7924" t="s">
        <v>3827</v>
      </c>
      <c r="H7924" t="s">
        <v>129</v>
      </c>
      <c r="I7924" t="s">
        <v>54</v>
      </c>
      <c r="J7924" t="s">
        <v>7273</v>
      </c>
      <c r="K7924" t="s">
        <v>81</v>
      </c>
      <c r="L7924">
        <v>33021</v>
      </c>
      <c r="M7924" t="s">
        <v>57</v>
      </c>
      <c r="N7924" t="s">
        <v>6336</v>
      </c>
      <c r="O7924" t="s">
        <v>98</v>
      </c>
      <c r="P7924" t="s">
        <v>99</v>
      </c>
      <c r="Q7924" t="s">
        <v>6337</v>
      </c>
      <c r="R7924" s="19">
        <v>383.96</v>
      </c>
      <c r="S7924" s="17">
        <v>5</v>
      </c>
      <c r="T7924" s="20">
        <v>0.2</v>
      </c>
      <c r="U7924" s="19">
        <v>38.396000000000001</v>
      </c>
      <c r="V7924" s="20">
        <f t="shared" si="615"/>
        <v>0.1</v>
      </c>
      <c r="W7924" s="17">
        <f t="shared" si="616"/>
        <v>2017</v>
      </c>
      <c r="X7924" t="str">
        <f t="shared" si="617"/>
        <v>Sep-2017</v>
      </c>
      <c r="Y7924" s="17">
        <f t="shared" si="618"/>
        <v>5</v>
      </c>
      <c r="Z7924" t="str">
        <f t="shared" si="619"/>
        <v>11-20%</v>
      </c>
      <c r="AA7924" s="17">
        <f>IF(COUNTIF($B$2:B7924,B7924)=1,1,0)</f>
        <v>1</v>
      </c>
      <c r="AB7924" s="17">
        <f>IF(COUNTIF($F$2:F7924,F7924)=1,1,0)</f>
        <v>0</v>
      </c>
    </row>
    <row r="7925" spans="1:28" x14ac:dyDescent="0.2">
      <c r="A7925" s="17">
        <v>7924</v>
      </c>
      <c r="B7925" t="s">
        <v>9778</v>
      </c>
      <c r="C7925" s="18">
        <v>43002</v>
      </c>
      <c r="D7925" s="18">
        <v>43007</v>
      </c>
      <c r="E7925" t="s">
        <v>77</v>
      </c>
      <c r="F7925" t="s">
        <v>3826</v>
      </c>
      <c r="G7925" t="s">
        <v>3827</v>
      </c>
      <c r="H7925" t="s">
        <v>129</v>
      </c>
      <c r="I7925" t="s">
        <v>54</v>
      </c>
      <c r="J7925" t="s">
        <v>7273</v>
      </c>
      <c r="K7925" t="s">
        <v>81</v>
      </c>
      <c r="L7925">
        <v>33021</v>
      </c>
      <c r="M7925" t="s">
        <v>57</v>
      </c>
      <c r="N7925" t="s">
        <v>702</v>
      </c>
      <c r="O7925" t="s">
        <v>73</v>
      </c>
      <c r="P7925" t="s">
        <v>102</v>
      </c>
      <c r="Q7925" t="s">
        <v>703</v>
      </c>
      <c r="R7925" s="19">
        <v>15.57</v>
      </c>
      <c r="S7925" s="17">
        <v>3</v>
      </c>
      <c r="T7925" s="20">
        <v>0.7</v>
      </c>
      <c r="U7925" s="19">
        <v>-11.417999999999999</v>
      </c>
      <c r="V7925" s="20">
        <f t="shared" si="615"/>
        <v>-0.73333333333333328</v>
      </c>
      <c r="W7925" s="17">
        <f t="shared" si="616"/>
        <v>2017</v>
      </c>
      <c r="X7925" t="str">
        <f t="shared" si="617"/>
        <v>Sep-2017</v>
      </c>
      <c r="Y7925" s="17">
        <f t="shared" si="618"/>
        <v>5</v>
      </c>
      <c r="Z7925" t="str">
        <f t="shared" si="619"/>
        <v>Over 50%</v>
      </c>
      <c r="AA7925" s="17">
        <f>IF(COUNTIF($B$2:B7925,B7925)=1,1,0)</f>
        <v>0</v>
      </c>
      <c r="AB7925" s="17">
        <f>IF(COUNTIF($F$2:F7925,F7925)=1,1,0)</f>
        <v>0</v>
      </c>
    </row>
    <row r="7926" spans="1:28" x14ac:dyDescent="0.2">
      <c r="A7926" s="17">
        <v>7925</v>
      </c>
      <c r="B7926" t="s">
        <v>9779</v>
      </c>
      <c r="C7926" s="18">
        <v>42595</v>
      </c>
      <c r="D7926" s="18">
        <v>42598</v>
      </c>
      <c r="E7926" t="s">
        <v>215</v>
      </c>
      <c r="F7926" t="s">
        <v>1457</v>
      </c>
      <c r="G7926" t="s">
        <v>1458</v>
      </c>
      <c r="H7926" t="s">
        <v>53</v>
      </c>
      <c r="I7926" t="s">
        <v>54</v>
      </c>
      <c r="J7926" t="s">
        <v>345</v>
      </c>
      <c r="K7926" t="s">
        <v>346</v>
      </c>
      <c r="L7926">
        <v>22153</v>
      </c>
      <c r="M7926" t="s">
        <v>57</v>
      </c>
      <c r="N7926" t="s">
        <v>388</v>
      </c>
      <c r="O7926" t="s">
        <v>73</v>
      </c>
      <c r="P7926" t="s">
        <v>102</v>
      </c>
      <c r="Q7926" t="s">
        <v>389</v>
      </c>
      <c r="R7926" s="19">
        <v>22.32</v>
      </c>
      <c r="S7926" s="17">
        <v>4</v>
      </c>
      <c r="T7926" s="20">
        <v>0</v>
      </c>
      <c r="U7926" s="19">
        <v>10.7136</v>
      </c>
      <c r="V7926" s="20">
        <f t="shared" si="615"/>
        <v>0.48</v>
      </c>
      <c r="W7926" s="17">
        <f t="shared" si="616"/>
        <v>2016</v>
      </c>
      <c r="X7926" t="str">
        <f t="shared" si="617"/>
        <v>Aug-2016</v>
      </c>
      <c r="Y7926" s="17">
        <f t="shared" si="618"/>
        <v>3</v>
      </c>
      <c r="Z7926" t="str">
        <f t="shared" si="619"/>
        <v>0% (No Discount)</v>
      </c>
      <c r="AA7926" s="17">
        <f>IF(COUNTIF($B$2:B7926,B7926)=1,1,0)</f>
        <v>1</v>
      </c>
      <c r="AB7926" s="17">
        <f>IF(COUNTIF($F$2:F7926,F7926)=1,1,0)</f>
        <v>0</v>
      </c>
    </row>
    <row r="7927" spans="1:28" x14ac:dyDescent="0.2">
      <c r="A7927" s="17">
        <v>7926</v>
      </c>
      <c r="B7927" t="s">
        <v>9779</v>
      </c>
      <c r="C7927" s="18">
        <v>42595</v>
      </c>
      <c r="D7927" s="18">
        <v>42598</v>
      </c>
      <c r="E7927" t="s">
        <v>215</v>
      </c>
      <c r="F7927" t="s">
        <v>1457</v>
      </c>
      <c r="G7927" t="s">
        <v>1458</v>
      </c>
      <c r="H7927" t="s">
        <v>53</v>
      </c>
      <c r="I7927" t="s">
        <v>54</v>
      </c>
      <c r="J7927" t="s">
        <v>345</v>
      </c>
      <c r="K7927" t="s">
        <v>346</v>
      </c>
      <c r="L7927">
        <v>22153</v>
      </c>
      <c r="M7927" t="s">
        <v>57</v>
      </c>
      <c r="N7927" t="s">
        <v>1699</v>
      </c>
      <c r="O7927" t="s">
        <v>73</v>
      </c>
      <c r="P7927" t="s">
        <v>74</v>
      </c>
      <c r="Q7927" t="s">
        <v>1700</v>
      </c>
      <c r="R7927" s="19">
        <v>103.6</v>
      </c>
      <c r="S7927" s="17">
        <v>7</v>
      </c>
      <c r="T7927" s="20">
        <v>0</v>
      </c>
      <c r="U7927" s="19">
        <v>51.8</v>
      </c>
      <c r="V7927" s="20">
        <f t="shared" si="615"/>
        <v>0.5</v>
      </c>
      <c r="W7927" s="17">
        <f t="shared" si="616"/>
        <v>2016</v>
      </c>
      <c r="X7927" t="str">
        <f t="shared" si="617"/>
        <v>Aug-2016</v>
      </c>
      <c r="Y7927" s="17">
        <f t="shared" si="618"/>
        <v>3</v>
      </c>
      <c r="Z7927" t="str">
        <f t="shared" si="619"/>
        <v>0% (No Discount)</v>
      </c>
      <c r="AA7927" s="17">
        <f>IF(COUNTIF($B$2:B7927,B7927)=1,1,0)</f>
        <v>0</v>
      </c>
      <c r="AB7927" s="17">
        <f>IF(COUNTIF($F$2:F7927,F7927)=1,1,0)</f>
        <v>0</v>
      </c>
    </row>
    <row r="7928" spans="1:28" x14ac:dyDescent="0.2">
      <c r="A7928" s="17">
        <v>7927</v>
      </c>
      <c r="B7928" t="s">
        <v>9780</v>
      </c>
      <c r="C7928" s="18">
        <v>43059</v>
      </c>
      <c r="D7928" s="18">
        <v>43063</v>
      </c>
      <c r="E7928" t="s">
        <v>50</v>
      </c>
      <c r="F7928" t="s">
        <v>4652</v>
      </c>
      <c r="G7928" t="s">
        <v>4653</v>
      </c>
      <c r="H7928" t="s">
        <v>68</v>
      </c>
      <c r="I7928" t="s">
        <v>54</v>
      </c>
      <c r="J7928" t="s">
        <v>293</v>
      </c>
      <c r="K7928" t="s">
        <v>294</v>
      </c>
      <c r="L7928">
        <v>10035</v>
      </c>
      <c r="M7928" t="s">
        <v>175</v>
      </c>
      <c r="N7928" t="s">
        <v>5992</v>
      </c>
      <c r="O7928" t="s">
        <v>98</v>
      </c>
      <c r="P7928" t="s">
        <v>188</v>
      </c>
      <c r="Q7928" t="s">
        <v>5993</v>
      </c>
      <c r="R7928" s="19">
        <v>2.97</v>
      </c>
      <c r="S7928" s="17">
        <v>3</v>
      </c>
      <c r="T7928" s="20">
        <v>0</v>
      </c>
      <c r="U7928" s="19">
        <v>1.3365</v>
      </c>
      <c r="V7928" s="20">
        <f t="shared" si="615"/>
        <v>0.44999999999999996</v>
      </c>
      <c r="W7928" s="17">
        <f t="shared" si="616"/>
        <v>2017</v>
      </c>
      <c r="X7928" t="str">
        <f t="shared" si="617"/>
        <v>Nov-2017</v>
      </c>
      <c r="Y7928" s="17">
        <f t="shared" si="618"/>
        <v>4</v>
      </c>
      <c r="Z7928" t="str">
        <f t="shared" si="619"/>
        <v>0% (No Discount)</v>
      </c>
      <c r="AA7928" s="17">
        <f>IF(COUNTIF($B$2:B7928,B7928)=1,1,0)</f>
        <v>1</v>
      </c>
      <c r="AB7928" s="17">
        <f>IF(COUNTIF($F$2:F7928,F7928)=1,1,0)</f>
        <v>0</v>
      </c>
    </row>
    <row r="7929" spans="1:28" x14ac:dyDescent="0.2">
      <c r="A7929" s="17">
        <v>7928</v>
      </c>
      <c r="B7929" t="s">
        <v>9780</v>
      </c>
      <c r="C7929" s="18">
        <v>43059</v>
      </c>
      <c r="D7929" s="18">
        <v>43063</v>
      </c>
      <c r="E7929" t="s">
        <v>50</v>
      </c>
      <c r="F7929" t="s">
        <v>4652</v>
      </c>
      <c r="G7929" t="s">
        <v>4653</v>
      </c>
      <c r="H7929" t="s">
        <v>68</v>
      </c>
      <c r="I7929" t="s">
        <v>54</v>
      </c>
      <c r="J7929" t="s">
        <v>293</v>
      </c>
      <c r="K7929" t="s">
        <v>294</v>
      </c>
      <c r="L7929">
        <v>10035</v>
      </c>
      <c r="M7929" t="s">
        <v>175</v>
      </c>
      <c r="N7929" t="s">
        <v>1708</v>
      </c>
      <c r="O7929" t="s">
        <v>98</v>
      </c>
      <c r="P7929" t="s">
        <v>99</v>
      </c>
      <c r="Q7929" t="s">
        <v>1709</v>
      </c>
      <c r="R7929" s="19">
        <v>569.99</v>
      </c>
      <c r="S7929" s="17">
        <v>1</v>
      </c>
      <c r="T7929" s="20">
        <v>0</v>
      </c>
      <c r="U7929" s="19">
        <v>170.99700000000001</v>
      </c>
      <c r="V7929" s="20">
        <f t="shared" si="615"/>
        <v>0.30000000000000004</v>
      </c>
      <c r="W7929" s="17">
        <f t="shared" si="616"/>
        <v>2017</v>
      </c>
      <c r="X7929" t="str">
        <f t="shared" si="617"/>
        <v>Nov-2017</v>
      </c>
      <c r="Y7929" s="17">
        <f t="shared" si="618"/>
        <v>4</v>
      </c>
      <c r="Z7929" t="str">
        <f t="shared" si="619"/>
        <v>0% (No Discount)</v>
      </c>
      <c r="AA7929" s="17">
        <f>IF(COUNTIF($B$2:B7929,B7929)=1,1,0)</f>
        <v>0</v>
      </c>
      <c r="AB7929" s="17">
        <f>IF(COUNTIF($F$2:F7929,F7929)=1,1,0)</f>
        <v>0</v>
      </c>
    </row>
    <row r="7930" spans="1:28" x14ac:dyDescent="0.2">
      <c r="A7930" s="17">
        <v>7929</v>
      </c>
      <c r="B7930" t="s">
        <v>9780</v>
      </c>
      <c r="C7930" s="18">
        <v>43059</v>
      </c>
      <c r="D7930" s="18">
        <v>43063</v>
      </c>
      <c r="E7930" t="s">
        <v>50</v>
      </c>
      <c r="F7930" t="s">
        <v>4652</v>
      </c>
      <c r="G7930" t="s">
        <v>4653</v>
      </c>
      <c r="H7930" t="s">
        <v>68</v>
      </c>
      <c r="I7930" t="s">
        <v>54</v>
      </c>
      <c r="J7930" t="s">
        <v>293</v>
      </c>
      <c r="K7930" t="s">
        <v>294</v>
      </c>
      <c r="L7930">
        <v>10035</v>
      </c>
      <c r="M7930" t="s">
        <v>175</v>
      </c>
      <c r="N7930" t="s">
        <v>9057</v>
      </c>
      <c r="O7930" t="s">
        <v>59</v>
      </c>
      <c r="P7930" t="s">
        <v>92</v>
      </c>
      <c r="Q7930" t="s">
        <v>9058</v>
      </c>
      <c r="R7930" s="19">
        <v>50.97</v>
      </c>
      <c r="S7930" s="17">
        <v>3</v>
      </c>
      <c r="T7930" s="20">
        <v>0</v>
      </c>
      <c r="U7930" s="19">
        <v>9.1745999999999999</v>
      </c>
      <c r="V7930" s="20">
        <f t="shared" si="615"/>
        <v>0.18</v>
      </c>
      <c r="W7930" s="17">
        <f t="shared" si="616"/>
        <v>2017</v>
      </c>
      <c r="X7930" t="str">
        <f t="shared" si="617"/>
        <v>Nov-2017</v>
      </c>
      <c r="Y7930" s="17">
        <f t="shared" si="618"/>
        <v>4</v>
      </c>
      <c r="Z7930" t="str">
        <f t="shared" si="619"/>
        <v>0% (No Discount)</v>
      </c>
      <c r="AA7930" s="17">
        <f>IF(COUNTIF($B$2:B7930,B7930)=1,1,0)</f>
        <v>0</v>
      </c>
      <c r="AB7930" s="17">
        <f>IF(COUNTIF($F$2:F7930,F7930)=1,1,0)</f>
        <v>0</v>
      </c>
    </row>
    <row r="7931" spans="1:28" x14ac:dyDescent="0.2">
      <c r="A7931" s="17">
        <v>7930</v>
      </c>
      <c r="B7931" t="s">
        <v>9781</v>
      </c>
      <c r="C7931" s="18">
        <v>42941</v>
      </c>
      <c r="D7931" s="18">
        <v>42943</v>
      </c>
      <c r="E7931" t="s">
        <v>215</v>
      </c>
      <c r="F7931" t="s">
        <v>8730</v>
      </c>
      <c r="G7931" t="s">
        <v>8731</v>
      </c>
      <c r="H7931" t="s">
        <v>129</v>
      </c>
      <c r="I7931" t="s">
        <v>54</v>
      </c>
      <c r="J7931" t="s">
        <v>844</v>
      </c>
      <c r="K7931" t="s">
        <v>131</v>
      </c>
      <c r="L7931">
        <v>75217</v>
      </c>
      <c r="M7931" t="s">
        <v>132</v>
      </c>
      <c r="N7931" t="s">
        <v>4713</v>
      </c>
      <c r="O7931" t="s">
        <v>59</v>
      </c>
      <c r="P7931" t="s">
        <v>83</v>
      </c>
      <c r="Q7931" t="s">
        <v>4714</v>
      </c>
      <c r="R7931" s="19">
        <v>298.11599999999999</v>
      </c>
      <c r="S7931" s="17">
        <v>6</v>
      </c>
      <c r="T7931" s="20">
        <v>0.3</v>
      </c>
      <c r="U7931" s="19">
        <v>-4.2587999999999999</v>
      </c>
      <c r="V7931" s="20">
        <f t="shared" si="615"/>
        <v>-1.4285714285714287E-2</v>
      </c>
      <c r="W7931" s="17">
        <f t="shared" si="616"/>
        <v>2017</v>
      </c>
      <c r="X7931" t="str">
        <f t="shared" si="617"/>
        <v>Jul-2017</v>
      </c>
      <c r="Y7931" s="17">
        <f t="shared" si="618"/>
        <v>2</v>
      </c>
      <c r="Z7931" t="str">
        <f t="shared" si="619"/>
        <v>21-30%</v>
      </c>
      <c r="AA7931" s="17">
        <f>IF(COUNTIF($B$2:B7931,B7931)=1,1,0)</f>
        <v>1</v>
      </c>
      <c r="AB7931" s="17">
        <f>IF(COUNTIF($F$2:F7931,F7931)=1,1,0)</f>
        <v>0</v>
      </c>
    </row>
    <row r="7932" spans="1:28" x14ac:dyDescent="0.2">
      <c r="A7932" s="17">
        <v>7931</v>
      </c>
      <c r="B7932" t="s">
        <v>9782</v>
      </c>
      <c r="C7932" s="18">
        <v>42454</v>
      </c>
      <c r="D7932" s="18">
        <v>42456</v>
      </c>
      <c r="E7932" t="s">
        <v>50</v>
      </c>
      <c r="F7932" t="s">
        <v>3892</v>
      </c>
      <c r="G7932" t="s">
        <v>3893</v>
      </c>
      <c r="H7932" t="s">
        <v>68</v>
      </c>
      <c r="I7932" t="s">
        <v>54</v>
      </c>
      <c r="J7932" t="s">
        <v>293</v>
      </c>
      <c r="K7932" t="s">
        <v>294</v>
      </c>
      <c r="L7932">
        <v>10024</v>
      </c>
      <c r="M7932" t="s">
        <v>175</v>
      </c>
      <c r="N7932" t="s">
        <v>4168</v>
      </c>
      <c r="O7932" t="s">
        <v>73</v>
      </c>
      <c r="P7932" t="s">
        <v>95</v>
      </c>
      <c r="Q7932" t="s">
        <v>4169</v>
      </c>
      <c r="R7932" s="19">
        <v>59.52</v>
      </c>
      <c r="S7932" s="17">
        <v>3</v>
      </c>
      <c r="T7932" s="20">
        <v>0</v>
      </c>
      <c r="U7932" s="19">
        <v>17.856000000000002</v>
      </c>
      <c r="V7932" s="20">
        <f t="shared" si="615"/>
        <v>0.3</v>
      </c>
      <c r="W7932" s="17">
        <f t="shared" si="616"/>
        <v>2016</v>
      </c>
      <c r="X7932" t="str">
        <f t="shared" si="617"/>
        <v>Mar-2016</v>
      </c>
      <c r="Y7932" s="17">
        <f t="shared" si="618"/>
        <v>2</v>
      </c>
      <c r="Z7932" t="str">
        <f t="shared" si="619"/>
        <v>0% (No Discount)</v>
      </c>
      <c r="AA7932" s="17">
        <f>IF(COUNTIF($B$2:B7932,B7932)=1,1,0)</f>
        <v>1</v>
      </c>
      <c r="AB7932" s="17">
        <f>IF(COUNTIF($F$2:F7932,F7932)=1,1,0)</f>
        <v>0</v>
      </c>
    </row>
    <row r="7933" spans="1:28" x14ac:dyDescent="0.2">
      <c r="A7933" s="17">
        <v>7932</v>
      </c>
      <c r="B7933" t="s">
        <v>9783</v>
      </c>
      <c r="C7933" s="18">
        <v>42566</v>
      </c>
      <c r="D7933" s="18">
        <v>42571</v>
      </c>
      <c r="E7933" t="s">
        <v>77</v>
      </c>
      <c r="F7933" t="s">
        <v>3943</v>
      </c>
      <c r="G7933" t="s">
        <v>3944</v>
      </c>
      <c r="H7933" t="s">
        <v>68</v>
      </c>
      <c r="I7933" t="s">
        <v>54</v>
      </c>
      <c r="J7933" t="s">
        <v>446</v>
      </c>
      <c r="K7933" t="s">
        <v>447</v>
      </c>
      <c r="L7933">
        <v>97206</v>
      </c>
      <c r="M7933" t="s">
        <v>71</v>
      </c>
      <c r="N7933" t="s">
        <v>1493</v>
      </c>
      <c r="O7933" t="s">
        <v>59</v>
      </c>
      <c r="P7933" t="s">
        <v>63</v>
      </c>
      <c r="Q7933" t="s">
        <v>1494</v>
      </c>
      <c r="R7933" s="19">
        <v>230.28</v>
      </c>
      <c r="S7933" s="17">
        <v>3</v>
      </c>
      <c r="T7933" s="20">
        <v>0.2</v>
      </c>
      <c r="U7933" s="19">
        <v>23.027999999999999</v>
      </c>
      <c r="V7933" s="20">
        <f t="shared" si="615"/>
        <v>9.9999999999999992E-2</v>
      </c>
      <c r="W7933" s="17">
        <f t="shared" si="616"/>
        <v>2016</v>
      </c>
      <c r="X7933" t="str">
        <f t="shared" si="617"/>
        <v>Jul-2016</v>
      </c>
      <c r="Y7933" s="17">
        <f t="shared" si="618"/>
        <v>5</v>
      </c>
      <c r="Z7933" t="str">
        <f t="shared" si="619"/>
        <v>11-20%</v>
      </c>
      <c r="AA7933" s="17">
        <f>IF(COUNTIF($B$2:B7933,B7933)=1,1,0)</f>
        <v>1</v>
      </c>
      <c r="AB7933" s="17">
        <f>IF(COUNTIF($F$2:F7933,F7933)=1,1,0)</f>
        <v>0</v>
      </c>
    </row>
    <row r="7934" spans="1:28" x14ac:dyDescent="0.2">
      <c r="A7934" s="17">
        <v>7933</v>
      </c>
      <c r="B7934" t="s">
        <v>9783</v>
      </c>
      <c r="C7934" s="18">
        <v>42566</v>
      </c>
      <c r="D7934" s="18">
        <v>42571</v>
      </c>
      <c r="E7934" t="s">
        <v>77</v>
      </c>
      <c r="F7934" t="s">
        <v>3943</v>
      </c>
      <c r="G7934" t="s">
        <v>3944</v>
      </c>
      <c r="H7934" t="s">
        <v>68</v>
      </c>
      <c r="I7934" t="s">
        <v>54</v>
      </c>
      <c r="J7934" t="s">
        <v>446</v>
      </c>
      <c r="K7934" t="s">
        <v>447</v>
      </c>
      <c r="L7934">
        <v>97206</v>
      </c>
      <c r="M7934" t="s">
        <v>71</v>
      </c>
      <c r="N7934" t="s">
        <v>3769</v>
      </c>
      <c r="O7934" t="s">
        <v>73</v>
      </c>
      <c r="P7934" t="s">
        <v>117</v>
      </c>
      <c r="Q7934" t="s">
        <v>3770</v>
      </c>
      <c r="R7934" s="19">
        <v>105.52</v>
      </c>
      <c r="S7934" s="17">
        <v>5</v>
      </c>
      <c r="T7934" s="20">
        <v>0.2</v>
      </c>
      <c r="U7934" s="19">
        <v>34.293999999999997</v>
      </c>
      <c r="V7934" s="20">
        <f t="shared" si="615"/>
        <v>0.32499999999999996</v>
      </c>
      <c r="W7934" s="17">
        <f t="shared" si="616"/>
        <v>2016</v>
      </c>
      <c r="X7934" t="str">
        <f t="shared" si="617"/>
        <v>Jul-2016</v>
      </c>
      <c r="Y7934" s="17">
        <f t="shared" si="618"/>
        <v>5</v>
      </c>
      <c r="Z7934" t="str">
        <f t="shared" si="619"/>
        <v>11-20%</v>
      </c>
      <c r="AA7934" s="17">
        <f>IF(COUNTIF($B$2:B7934,B7934)=1,1,0)</f>
        <v>0</v>
      </c>
      <c r="AB7934" s="17">
        <f>IF(COUNTIF($F$2:F7934,F7934)=1,1,0)</f>
        <v>0</v>
      </c>
    </row>
    <row r="7935" spans="1:28" x14ac:dyDescent="0.2">
      <c r="A7935" s="17">
        <v>7934</v>
      </c>
      <c r="B7935" t="s">
        <v>9784</v>
      </c>
      <c r="C7935" s="18">
        <v>42964</v>
      </c>
      <c r="D7935" s="18">
        <v>42971</v>
      </c>
      <c r="E7935" t="s">
        <v>77</v>
      </c>
      <c r="F7935" t="s">
        <v>3883</v>
      </c>
      <c r="G7935" t="s">
        <v>3884</v>
      </c>
      <c r="H7935" t="s">
        <v>68</v>
      </c>
      <c r="I7935" t="s">
        <v>54</v>
      </c>
      <c r="J7935" t="s">
        <v>1021</v>
      </c>
      <c r="K7935" t="s">
        <v>70</v>
      </c>
      <c r="L7935">
        <v>94513</v>
      </c>
      <c r="M7935" t="s">
        <v>71</v>
      </c>
      <c r="N7935" t="s">
        <v>4167</v>
      </c>
      <c r="O7935" t="s">
        <v>73</v>
      </c>
      <c r="P7935" t="s">
        <v>200</v>
      </c>
      <c r="Q7935" t="s">
        <v>698</v>
      </c>
      <c r="R7935" s="19">
        <v>23.36</v>
      </c>
      <c r="S7935" s="17">
        <v>2</v>
      </c>
      <c r="T7935" s="20">
        <v>0</v>
      </c>
      <c r="U7935" s="19">
        <v>11.68</v>
      </c>
      <c r="V7935" s="20">
        <f t="shared" si="615"/>
        <v>0.5</v>
      </c>
      <c r="W7935" s="17">
        <f t="shared" si="616"/>
        <v>2017</v>
      </c>
      <c r="X7935" t="str">
        <f t="shared" si="617"/>
        <v>Aug-2017</v>
      </c>
      <c r="Y7935" s="17">
        <f t="shared" si="618"/>
        <v>7</v>
      </c>
      <c r="Z7935" t="str">
        <f t="shared" si="619"/>
        <v>0% (No Discount)</v>
      </c>
      <c r="AA7935" s="17">
        <f>IF(COUNTIF($B$2:B7935,B7935)=1,1,0)</f>
        <v>1</v>
      </c>
      <c r="AB7935" s="17">
        <f>IF(COUNTIF($F$2:F7935,F7935)=1,1,0)</f>
        <v>0</v>
      </c>
    </row>
    <row r="7936" spans="1:28" x14ac:dyDescent="0.2">
      <c r="A7936" s="17">
        <v>7935</v>
      </c>
      <c r="B7936" t="s">
        <v>9784</v>
      </c>
      <c r="C7936" s="18">
        <v>42964</v>
      </c>
      <c r="D7936" s="18">
        <v>42971</v>
      </c>
      <c r="E7936" t="s">
        <v>77</v>
      </c>
      <c r="F7936" t="s">
        <v>3883</v>
      </c>
      <c r="G7936" t="s">
        <v>3884</v>
      </c>
      <c r="H7936" t="s">
        <v>68</v>
      </c>
      <c r="I7936" t="s">
        <v>54</v>
      </c>
      <c r="J7936" t="s">
        <v>1021</v>
      </c>
      <c r="K7936" t="s">
        <v>70</v>
      </c>
      <c r="L7936">
        <v>94513</v>
      </c>
      <c r="M7936" t="s">
        <v>71</v>
      </c>
      <c r="N7936" t="s">
        <v>3929</v>
      </c>
      <c r="O7936" t="s">
        <v>98</v>
      </c>
      <c r="P7936" t="s">
        <v>99</v>
      </c>
      <c r="Q7936" t="s">
        <v>3930</v>
      </c>
      <c r="R7936" s="19">
        <v>71.975999999999999</v>
      </c>
      <c r="S7936" s="17">
        <v>3</v>
      </c>
      <c r="T7936" s="20">
        <v>0.2</v>
      </c>
      <c r="U7936" s="19">
        <v>8.9969999999999999</v>
      </c>
      <c r="V7936" s="20">
        <f t="shared" si="615"/>
        <v>0.125</v>
      </c>
      <c r="W7936" s="17">
        <f t="shared" si="616"/>
        <v>2017</v>
      </c>
      <c r="X7936" t="str">
        <f t="shared" si="617"/>
        <v>Aug-2017</v>
      </c>
      <c r="Y7936" s="17">
        <f t="shared" si="618"/>
        <v>7</v>
      </c>
      <c r="Z7936" t="str">
        <f t="shared" si="619"/>
        <v>11-20%</v>
      </c>
      <c r="AA7936" s="17">
        <f>IF(COUNTIF($B$2:B7936,B7936)=1,1,0)</f>
        <v>0</v>
      </c>
      <c r="AB7936" s="17">
        <f>IF(COUNTIF($F$2:F7936,F7936)=1,1,0)</f>
        <v>0</v>
      </c>
    </row>
    <row r="7937" spans="1:28" x14ac:dyDescent="0.2">
      <c r="A7937" s="17">
        <v>7936</v>
      </c>
      <c r="B7937" t="s">
        <v>9784</v>
      </c>
      <c r="C7937" s="18">
        <v>42964</v>
      </c>
      <c r="D7937" s="18">
        <v>42971</v>
      </c>
      <c r="E7937" t="s">
        <v>77</v>
      </c>
      <c r="F7937" t="s">
        <v>3883</v>
      </c>
      <c r="G7937" t="s">
        <v>3884</v>
      </c>
      <c r="H7937" t="s">
        <v>68</v>
      </c>
      <c r="I7937" t="s">
        <v>54</v>
      </c>
      <c r="J7937" t="s">
        <v>1021</v>
      </c>
      <c r="K7937" t="s">
        <v>70</v>
      </c>
      <c r="L7937">
        <v>94513</v>
      </c>
      <c r="M7937" t="s">
        <v>71</v>
      </c>
      <c r="N7937" t="s">
        <v>4497</v>
      </c>
      <c r="O7937" t="s">
        <v>73</v>
      </c>
      <c r="P7937" t="s">
        <v>117</v>
      </c>
      <c r="Q7937" t="s">
        <v>4498</v>
      </c>
      <c r="R7937" s="19">
        <v>8.56</v>
      </c>
      <c r="S7937" s="17">
        <v>2</v>
      </c>
      <c r="T7937" s="20">
        <v>0</v>
      </c>
      <c r="U7937" s="19">
        <v>3.8519999999999999</v>
      </c>
      <c r="V7937" s="20">
        <f t="shared" si="615"/>
        <v>0.44999999999999996</v>
      </c>
      <c r="W7937" s="17">
        <f t="shared" si="616"/>
        <v>2017</v>
      </c>
      <c r="X7937" t="str">
        <f t="shared" si="617"/>
        <v>Aug-2017</v>
      </c>
      <c r="Y7937" s="17">
        <f t="shared" si="618"/>
        <v>7</v>
      </c>
      <c r="Z7937" t="str">
        <f t="shared" si="619"/>
        <v>0% (No Discount)</v>
      </c>
      <c r="AA7937" s="17">
        <f>IF(COUNTIF($B$2:B7937,B7937)=1,1,0)</f>
        <v>0</v>
      </c>
      <c r="AB7937" s="17">
        <f>IF(COUNTIF($F$2:F7937,F7937)=1,1,0)</f>
        <v>0</v>
      </c>
    </row>
    <row r="7938" spans="1:28" x14ac:dyDescent="0.2">
      <c r="A7938" s="17">
        <v>7937</v>
      </c>
      <c r="B7938" t="s">
        <v>9784</v>
      </c>
      <c r="C7938" s="18">
        <v>42964</v>
      </c>
      <c r="D7938" s="18">
        <v>42971</v>
      </c>
      <c r="E7938" t="s">
        <v>77</v>
      </c>
      <c r="F7938" t="s">
        <v>3883</v>
      </c>
      <c r="G7938" t="s">
        <v>3884</v>
      </c>
      <c r="H7938" t="s">
        <v>68</v>
      </c>
      <c r="I7938" t="s">
        <v>54</v>
      </c>
      <c r="J7938" t="s">
        <v>1021</v>
      </c>
      <c r="K7938" t="s">
        <v>70</v>
      </c>
      <c r="L7938">
        <v>94513</v>
      </c>
      <c r="M7938" t="s">
        <v>71</v>
      </c>
      <c r="N7938" t="s">
        <v>6172</v>
      </c>
      <c r="O7938" t="s">
        <v>73</v>
      </c>
      <c r="P7938" t="s">
        <v>102</v>
      </c>
      <c r="Q7938" t="s">
        <v>6173</v>
      </c>
      <c r="R7938" s="19">
        <v>13.92</v>
      </c>
      <c r="S7938" s="17">
        <v>3</v>
      </c>
      <c r="T7938" s="20">
        <v>0.2</v>
      </c>
      <c r="U7938" s="19">
        <v>4.8719999999999999</v>
      </c>
      <c r="V7938" s="20">
        <f t="shared" ref="V7938:V8001" si="620">IFERROR(U7938/R7938,0)</f>
        <v>0.35</v>
      </c>
      <c r="W7938" s="17">
        <f t="shared" ref="W7938:W8001" si="621">YEAR(C7938)</f>
        <v>2017</v>
      </c>
      <c r="X7938" t="str">
        <f t="shared" ref="X7938:X8001" si="622">TEXT(C7938,"mmm-yyyy")</f>
        <v>Aug-2017</v>
      </c>
      <c r="Y7938" s="17">
        <f t="shared" ref="Y7938:Y8001" si="623">D7938-C7938</f>
        <v>7</v>
      </c>
      <c r="Z7938" t="str">
        <f t="shared" ref="Z7938:Z8001" si="624">IF(T7938=0,"0% (No Discount)",IF(T7938&lt;=0.1,"1-10%",IF(T7938&lt;=0.2,"11-20%",IF(T7938&lt;=0.3,"21-30%",IF(T7938&lt;=0.4,"31-40%",IF(T7938&lt;=0.5,"41-50%","Over 50%"))))))</f>
        <v>11-20%</v>
      </c>
      <c r="AA7938" s="17">
        <f>IF(COUNTIF($B$2:B7938,B7938)=1,1,0)</f>
        <v>0</v>
      </c>
      <c r="AB7938" s="17">
        <f>IF(COUNTIF($F$2:F7938,F7938)=1,1,0)</f>
        <v>0</v>
      </c>
    </row>
    <row r="7939" spans="1:28" x14ac:dyDescent="0.2">
      <c r="A7939" s="17">
        <v>7938</v>
      </c>
      <c r="B7939" t="s">
        <v>9784</v>
      </c>
      <c r="C7939" s="18">
        <v>42964</v>
      </c>
      <c r="D7939" s="18">
        <v>42971</v>
      </c>
      <c r="E7939" t="s">
        <v>77</v>
      </c>
      <c r="F7939" t="s">
        <v>3883</v>
      </c>
      <c r="G7939" t="s">
        <v>3884</v>
      </c>
      <c r="H7939" t="s">
        <v>68</v>
      </c>
      <c r="I7939" t="s">
        <v>54</v>
      </c>
      <c r="J7939" t="s">
        <v>1021</v>
      </c>
      <c r="K7939" t="s">
        <v>70</v>
      </c>
      <c r="L7939">
        <v>94513</v>
      </c>
      <c r="M7939" t="s">
        <v>71</v>
      </c>
      <c r="N7939" t="s">
        <v>625</v>
      </c>
      <c r="O7939" t="s">
        <v>73</v>
      </c>
      <c r="P7939" t="s">
        <v>105</v>
      </c>
      <c r="Q7939" t="s">
        <v>626</v>
      </c>
      <c r="R7939" s="19">
        <v>2518.29</v>
      </c>
      <c r="S7939" s="17">
        <v>9</v>
      </c>
      <c r="T7939" s="20">
        <v>0</v>
      </c>
      <c r="U7939" s="19">
        <v>654.75540000000001</v>
      </c>
      <c r="V7939" s="20">
        <f t="shared" si="620"/>
        <v>0.26</v>
      </c>
      <c r="W7939" s="17">
        <f t="shared" si="621"/>
        <v>2017</v>
      </c>
      <c r="X7939" t="str">
        <f t="shared" si="622"/>
        <v>Aug-2017</v>
      </c>
      <c r="Y7939" s="17">
        <f t="shared" si="623"/>
        <v>7</v>
      </c>
      <c r="Z7939" t="str">
        <f t="shared" si="624"/>
        <v>0% (No Discount)</v>
      </c>
      <c r="AA7939" s="17">
        <f>IF(COUNTIF($B$2:B7939,B7939)=1,1,0)</f>
        <v>0</v>
      </c>
      <c r="AB7939" s="17">
        <f>IF(COUNTIF($F$2:F7939,F7939)=1,1,0)</f>
        <v>0</v>
      </c>
    </row>
    <row r="7940" spans="1:28" x14ac:dyDescent="0.2">
      <c r="A7940" s="17">
        <v>7939</v>
      </c>
      <c r="B7940" t="s">
        <v>9784</v>
      </c>
      <c r="C7940" s="18">
        <v>42964</v>
      </c>
      <c r="D7940" s="18">
        <v>42971</v>
      </c>
      <c r="E7940" t="s">
        <v>77</v>
      </c>
      <c r="F7940" t="s">
        <v>3883</v>
      </c>
      <c r="G7940" t="s">
        <v>3884</v>
      </c>
      <c r="H7940" t="s">
        <v>68</v>
      </c>
      <c r="I7940" t="s">
        <v>54</v>
      </c>
      <c r="J7940" t="s">
        <v>1021</v>
      </c>
      <c r="K7940" t="s">
        <v>70</v>
      </c>
      <c r="L7940">
        <v>94513</v>
      </c>
      <c r="M7940" t="s">
        <v>71</v>
      </c>
      <c r="N7940" t="s">
        <v>2904</v>
      </c>
      <c r="O7940" t="s">
        <v>73</v>
      </c>
      <c r="P7940" t="s">
        <v>86</v>
      </c>
      <c r="Q7940" t="s">
        <v>2905</v>
      </c>
      <c r="R7940" s="19">
        <v>540.57000000000005</v>
      </c>
      <c r="S7940" s="17">
        <v>3</v>
      </c>
      <c r="T7940" s="20">
        <v>0</v>
      </c>
      <c r="U7940" s="19">
        <v>140.54820000000001</v>
      </c>
      <c r="V7940" s="20">
        <f t="shared" si="620"/>
        <v>0.26</v>
      </c>
      <c r="W7940" s="17">
        <f t="shared" si="621"/>
        <v>2017</v>
      </c>
      <c r="X7940" t="str">
        <f t="shared" si="622"/>
        <v>Aug-2017</v>
      </c>
      <c r="Y7940" s="17">
        <f t="shared" si="623"/>
        <v>7</v>
      </c>
      <c r="Z7940" t="str">
        <f t="shared" si="624"/>
        <v>0% (No Discount)</v>
      </c>
      <c r="AA7940" s="17">
        <f>IF(COUNTIF($B$2:B7940,B7940)=1,1,0)</f>
        <v>0</v>
      </c>
      <c r="AB7940" s="17">
        <f>IF(COUNTIF($F$2:F7940,F7940)=1,1,0)</f>
        <v>0</v>
      </c>
    </row>
    <row r="7941" spans="1:28" x14ac:dyDescent="0.2">
      <c r="A7941" s="17">
        <v>7940</v>
      </c>
      <c r="B7941" t="s">
        <v>9784</v>
      </c>
      <c r="C7941" s="18">
        <v>42964</v>
      </c>
      <c r="D7941" s="18">
        <v>42971</v>
      </c>
      <c r="E7941" t="s">
        <v>77</v>
      </c>
      <c r="F7941" t="s">
        <v>3883</v>
      </c>
      <c r="G7941" t="s">
        <v>3884</v>
      </c>
      <c r="H7941" t="s">
        <v>68</v>
      </c>
      <c r="I7941" t="s">
        <v>54</v>
      </c>
      <c r="J7941" t="s">
        <v>1021</v>
      </c>
      <c r="K7941" t="s">
        <v>70</v>
      </c>
      <c r="L7941">
        <v>94513</v>
      </c>
      <c r="M7941" t="s">
        <v>71</v>
      </c>
      <c r="N7941" t="s">
        <v>2590</v>
      </c>
      <c r="O7941" t="s">
        <v>73</v>
      </c>
      <c r="P7941" t="s">
        <v>102</v>
      </c>
      <c r="Q7941" t="s">
        <v>2591</v>
      </c>
      <c r="R7941" s="19">
        <v>221.05600000000001</v>
      </c>
      <c r="S7941" s="17">
        <v>8</v>
      </c>
      <c r="T7941" s="20">
        <v>0.2</v>
      </c>
      <c r="U7941" s="19">
        <v>77.369600000000005</v>
      </c>
      <c r="V7941" s="20">
        <f t="shared" si="620"/>
        <v>0.35000000000000003</v>
      </c>
      <c r="W7941" s="17">
        <f t="shared" si="621"/>
        <v>2017</v>
      </c>
      <c r="X7941" t="str">
        <f t="shared" si="622"/>
        <v>Aug-2017</v>
      </c>
      <c r="Y7941" s="17">
        <f t="shared" si="623"/>
        <v>7</v>
      </c>
      <c r="Z7941" t="str">
        <f t="shared" si="624"/>
        <v>11-20%</v>
      </c>
      <c r="AA7941" s="17">
        <f>IF(COUNTIF($B$2:B7941,B7941)=1,1,0)</f>
        <v>0</v>
      </c>
      <c r="AB7941" s="17">
        <f>IF(COUNTIF($F$2:F7941,F7941)=1,1,0)</f>
        <v>0</v>
      </c>
    </row>
    <row r="7942" spans="1:28" x14ac:dyDescent="0.2">
      <c r="A7942" s="17">
        <v>7941</v>
      </c>
      <c r="B7942" t="s">
        <v>9785</v>
      </c>
      <c r="C7942" s="18">
        <v>42718</v>
      </c>
      <c r="D7942" s="18">
        <v>42721</v>
      </c>
      <c r="E7942" t="s">
        <v>215</v>
      </c>
      <c r="F7942" t="s">
        <v>907</v>
      </c>
      <c r="G7942" t="s">
        <v>908</v>
      </c>
      <c r="H7942" t="s">
        <v>68</v>
      </c>
      <c r="I7942" t="s">
        <v>54</v>
      </c>
      <c r="J7942" t="s">
        <v>977</v>
      </c>
      <c r="K7942" t="s">
        <v>70</v>
      </c>
      <c r="L7942">
        <v>92037</v>
      </c>
      <c r="M7942" t="s">
        <v>71</v>
      </c>
      <c r="N7942" t="s">
        <v>331</v>
      </c>
      <c r="O7942" t="s">
        <v>59</v>
      </c>
      <c r="P7942" t="s">
        <v>63</v>
      </c>
      <c r="Q7942" t="s">
        <v>579</v>
      </c>
      <c r="R7942" s="19">
        <v>81.424000000000007</v>
      </c>
      <c r="S7942" s="17">
        <v>2</v>
      </c>
      <c r="T7942" s="20">
        <v>0.2</v>
      </c>
      <c r="U7942" s="19">
        <v>-9.1601999999999997</v>
      </c>
      <c r="V7942" s="20">
        <f t="shared" si="620"/>
        <v>-0.11249999999999999</v>
      </c>
      <c r="W7942" s="17">
        <f t="shared" si="621"/>
        <v>2016</v>
      </c>
      <c r="X7942" t="str">
        <f t="shared" si="622"/>
        <v>Dec-2016</v>
      </c>
      <c r="Y7942" s="17">
        <f t="shared" si="623"/>
        <v>3</v>
      </c>
      <c r="Z7942" t="str">
        <f t="shared" si="624"/>
        <v>11-20%</v>
      </c>
      <c r="AA7942" s="17">
        <f>IF(COUNTIF($B$2:B7942,B7942)=1,1,0)</f>
        <v>1</v>
      </c>
      <c r="AB7942" s="17">
        <f>IF(COUNTIF($F$2:F7942,F7942)=1,1,0)</f>
        <v>0</v>
      </c>
    </row>
    <row r="7943" spans="1:28" x14ac:dyDescent="0.2">
      <c r="A7943" s="17">
        <v>7942</v>
      </c>
      <c r="B7943" t="s">
        <v>9785</v>
      </c>
      <c r="C7943" s="18">
        <v>42718</v>
      </c>
      <c r="D7943" s="18">
        <v>42721</v>
      </c>
      <c r="E7943" t="s">
        <v>215</v>
      </c>
      <c r="F7943" t="s">
        <v>907</v>
      </c>
      <c r="G7943" t="s">
        <v>908</v>
      </c>
      <c r="H7943" t="s">
        <v>68</v>
      </c>
      <c r="I7943" t="s">
        <v>54</v>
      </c>
      <c r="J7943" t="s">
        <v>977</v>
      </c>
      <c r="K7943" t="s">
        <v>70</v>
      </c>
      <c r="L7943">
        <v>92037</v>
      </c>
      <c r="M7943" t="s">
        <v>71</v>
      </c>
      <c r="N7943" t="s">
        <v>663</v>
      </c>
      <c r="O7943" t="s">
        <v>73</v>
      </c>
      <c r="P7943" t="s">
        <v>86</v>
      </c>
      <c r="Q7943" t="s">
        <v>664</v>
      </c>
      <c r="R7943" s="19">
        <v>134.80000000000001</v>
      </c>
      <c r="S7943" s="17">
        <v>10</v>
      </c>
      <c r="T7943" s="20">
        <v>0</v>
      </c>
      <c r="U7943" s="19">
        <v>35.048000000000002</v>
      </c>
      <c r="V7943" s="20">
        <f t="shared" si="620"/>
        <v>0.26</v>
      </c>
      <c r="W7943" s="17">
        <f t="shared" si="621"/>
        <v>2016</v>
      </c>
      <c r="X7943" t="str">
        <f t="shared" si="622"/>
        <v>Dec-2016</v>
      </c>
      <c r="Y7943" s="17">
        <f t="shared" si="623"/>
        <v>3</v>
      </c>
      <c r="Z7943" t="str">
        <f t="shared" si="624"/>
        <v>0% (No Discount)</v>
      </c>
      <c r="AA7943" s="17">
        <f>IF(COUNTIF($B$2:B7943,B7943)=1,1,0)</f>
        <v>0</v>
      </c>
      <c r="AB7943" s="17">
        <f>IF(COUNTIF($F$2:F7943,F7943)=1,1,0)</f>
        <v>0</v>
      </c>
    </row>
    <row r="7944" spans="1:28" x14ac:dyDescent="0.2">
      <c r="A7944" s="17">
        <v>7943</v>
      </c>
      <c r="B7944" t="s">
        <v>9786</v>
      </c>
      <c r="C7944" s="18">
        <v>43094</v>
      </c>
      <c r="D7944" s="18">
        <v>43101</v>
      </c>
      <c r="E7944" t="s">
        <v>77</v>
      </c>
      <c r="F7944" t="s">
        <v>2659</v>
      </c>
      <c r="G7944" t="s">
        <v>2660</v>
      </c>
      <c r="H7944" t="s">
        <v>53</v>
      </c>
      <c r="I7944" t="s">
        <v>54</v>
      </c>
      <c r="J7944" t="s">
        <v>844</v>
      </c>
      <c r="K7944" t="s">
        <v>131</v>
      </c>
      <c r="L7944">
        <v>75081</v>
      </c>
      <c r="M7944" t="s">
        <v>132</v>
      </c>
      <c r="N7944" t="s">
        <v>2820</v>
      </c>
      <c r="O7944" t="s">
        <v>73</v>
      </c>
      <c r="P7944" t="s">
        <v>102</v>
      </c>
      <c r="Q7944" t="s">
        <v>2821</v>
      </c>
      <c r="R7944" s="19">
        <v>39.582000000000001</v>
      </c>
      <c r="S7944" s="17">
        <v>9</v>
      </c>
      <c r="T7944" s="20">
        <v>0.8</v>
      </c>
      <c r="U7944" s="19">
        <v>-59.372999999999998</v>
      </c>
      <c r="V7944" s="20">
        <f t="shared" si="620"/>
        <v>-1.5</v>
      </c>
      <c r="W7944" s="17">
        <f t="shared" si="621"/>
        <v>2017</v>
      </c>
      <c r="X7944" t="str">
        <f t="shared" si="622"/>
        <v>Dec-2017</v>
      </c>
      <c r="Y7944" s="17">
        <f t="shared" si="623"/>
        <v>7</v>
      </c>
      <c r="Z7944" t="str">
        <f t="shared" si="624"/>
        <v>Over 50%</v>
      </c>
      <c r="AA7944" s="17">
        <f>IF(COUNTIF($B$2:B7944,B7944)=1,1,0)</f>
        <v>1</v>
      </c>
      <c r="AB7944" s="17">
        <f>IF(COUNTIF($F$2:F7944,F7944)=1,1,0)</f>
        <v>0</v>
      </c>
    </row>
    <row r="7945" spans="1:28" x14ac:dyDescent="0.2">
      <c r="A7945" s="17">
        <v>7944</v>
      </c>
      <c r="B7945" t="s">
        <v>9786</v>
      </c>
      <c r="C7945" s="18">
        <v>43094</v>
      </c>
      <c r="D7945" s="18">
        <v>43101</v>
      </c>
      <c r="E7945" t="s">
        <v>77</v>
      </c>
      <c r="F7945" t="s">
        <v>2659</v>
      </c>
      <c r="G7945" t="s">
        <v>2660</v>
      </c>
      <c r="H7945" t="s">
        <v>53</v>
      </c>
      <c r="I7945" t="s">
        <v>54</v>
      </c>
      <c r="J7945" t="s">
        <v>844</v>
      </c>
      <c r="K7945" t="s">
        <v>131</v>
      </c>
      <c r="L7945">
        <v>75081</v>
      </c>
      <c r="M7945" t="s">
        <v>132</v>
      </c>
      <c r="N7945" t="s">
        <v>6088</v>
      </c>
      <c r="O7945" t="s">
        <v>73</v>
      </c>
      <c r="P7945" t="s">
        <v>606</v>
      </c>
      <c r="Q7945" t="s">
        <v>1327</v>
      </c>
      <c r="R7945" s="19">
        <v>44.688000000000002</v>
      </c>
      <c r="S7945" s="17">
        <v>7</v>
      </c>
      <c r="T7945" s="20">
        <v>0.2</v>
      </c>
      <c r="U7945" s="19">
        <v>5.0274000000000001</v>
      </c>
      <c r="V7945" s="20">
        <f t="shared" si="620"/>
        <v>0.1125</v>
      </c>
      <c r="W7945" s="17">
        <f t="shared" si="621"/>
        <v>2017</v>
      </c>
      <c r="X7945" t="str">
        <f t="shared" si="622"/>
        <v>Dec-2017</v>
      </c>
      <c r="Y7945" s="17">
        <f t="shared" si="623"/>
        <v>7</v>
      </c>
      <c r="Z7945" t="str">
        <f t="shared" si="624"/>
        <v>11-20%</v>
      </c>
      <c r="AA7945" s="17">
        <f>IF(COUNTIF($B$2:B7945,B7945)=1,1,0)</f>
        <v>0</v>
      </c>
      <c r="AB7945" s="17">
        <f>IF(COUNTIF($F$2:F7945,F7945)=1,1,0)</f>
        <v>0</v>
      </c>
    </row>
    <row r="7946" spans="1:28" x14ac:dyDescent="0.2">
      <c r="A7946" s="17">
        <v>7945</v>
      </c>
      <c r="B7946" t="s">
        <v>9786</v>
      </c>
      <c r="C7946" s="18">
        <v>43094</v>
      </c>
      <c r="D7946" s="18">
        <v>43101</v>
      </c>
      <c r="E7946" t="s">
        <v>77</v>
      </c>
      <c r="F7946" t="s">
        <v>2659</v>
      </c>
      <c r="G7946" t="s">
        <v>2660</v>
      </c>
      <c r="H7946" t="s">
        <v>53</v>
      </c>
      <c r="I7946" t="s">
        <v>54</v>
      </c>
      <c r="J7946" t="s">
        <v>844</v>
      </c>
      <c r="K7946" t="s">
        <v>131</v>
      </c>
      <c r="L7946">
        <v>75081</v>
      </c>
      <c r="M7946" t="s">
        <v>132</v>
      </c>
      <c r="N7946" t="s">
        <v>6415</v>
      </c>
      <c r="O7946" t="s">
        <v>73</v>
      </c>
      <c r="P7946" t="s">
        <v>95</v>
      </c>
      <c r="Q7946" t="s">
        <v>6416</v>
      </c>
      <c r="R7946" s="19">
        <v>31.744</v>
      </c>
      <c r="S7946" s="17">
        <v>2</v>
      </c>
      <c r="T7946" s="20">
        <v>0.2</v>
      </c>
      <c r="U7946" s="19">
        <v>2.3807999999999998</v>
      </c>
      <c r="V7946" s="20">
        <f t="shared" si="620"/>
        <v>7.4999999999999997E-2</v>
      </c>
      <c r="W7946" s="17">
        <f t="shared" si="621"/>
        <v>2017</v>
      </c>
      <c r="X7946" t="str">
        <f t="shared" si="622"/>
        <v>Dec-2017</v>
      </c>
      <c r="Y7946" s="17">
        <f t="shared" si="623"/>
        <v>7</v>
      </c>
      <c r="Z7946" t="str">
        <f t="shared" si="624"/>
        <v>11-20%</v>
      </c>
      <c r="AA7946" s="17">
        <f>IF(COUNTIF($B$2:B7946,B7946)=1,1,0)</f>
        <v>0</v>
      </c>
      <c r="AB7946" s="17">
        <f>IF(COUNTIF($F$2:F7946,F7946)=1,1,0)</f>
        <v>0</v>
      </c>
    </row>
    <row r="7947" spans="1:28" x14ac:dyDescent="0.2">
      <c r="A7947" s="17">
        <v>7946</v>
      </c>
      <c r="B7947" t="s">
        <v>9786</v>
      </c>
      <c r="C7947" s="18">
        <v>43094</v>
      </c>
      <c r="D7947" s="18">
        <v>43101</v>
      </c>
      <c r="E7947" t="s">
        <v>77</v>
      </c>
      <c r="F7947" t="s">
        <v>2659</v>
      </c>
      <c r="G7947" t="s">
        <v>2660</v>
      </c>
      <c r="H7947" t="s">
        <v>53</v>
      </c>
      <c r="I7947" t="s">
        <v>54</v>
      </c>
      <c r="J7947" t="s">
        <v>844</v>
      </c>
      <c r="K7947" t="s">
        <v>131</v>
      </c>
      <c r="L7947">
        <v>75081</v>
      </c>
      <c r="M7947" t="s">
        <v>132</v>
      </c>
      <c r="N7947" t="s">
        <v>3162</v>
      </c>
      <c r="O7947" t="s">
        <v>73</v>
      </c>
      <c r="P7947" t="s">
        <v>102</v>
      </c>
      <c r="Q7947" t="s">
        <v>3163</v>
      </c>
      <c r="R7947" s="19">
        <v>40.98</v>
      </c>
      <c r="S7947" s="17">
        <v>5</v>
      </c>
      <c r="T7947" s="20">
        <v>0.8</v>
      </c>
      <c r="U7947" s="19">
        <v>-65.567999999999998</v>
      </c>
      <c r="V7947" s="20">
        <f t="shared" si="620"/>
        <v>-1.6</v>
      </c>
      <c r="W7947" s="17">
        <f t="shared" si="621"/>
        <v>2017</v>
      </c>
      <c r="X7947" t="str">
        <f t="shared" si="622"/>
        <v>Dec-2017</v>
      </c>
      <c r="Y7947" s="17">
        <f t="shared" si="623"/>
        <v>7</v>
      </c>
      <c r="Z7947" t="str">
        <f t="shared" si="624"/>
        <v>Over 50%</v>
      </c>
      <c r="AA7947" s="17">
        <f>IF(COUNTIF($B$2:B7947,B7947)=1,1,0)</f>
        <v>0</v>
      </c>
      <c r="AB7947" s="17">
        <f>IF(COUNTIF($F$2:F7947,F7947)=1,1,0)</f>
        <v>0</v>
      </c>
    </row>
    <row r="7948" spans="1:28" x14ac:dyDescent="0.2">
      <c r="A7948" s="17">
        <v>7947</v>
      </c>
      <c r="B7948" t="s">
        <v>9786</v>
      </c>
      <c r="C7948" s="18">
        <v>43094</v>
      </c>
      <c r="D7948" s="18">
        <v>43101</v>
      </c>
      <c r="E7948" t="s">
        <v>77</v>
      </c>
      <c r="F7948" t="s">
        <v>2659</v>
      </c>
      <c r="G7948" t="s">
        <v>2660</v>
      </c>
      <c r="H7948" t="s">
        <v>53</v>
      </c>
      <c r="I7948" t="s">
        <v>54</v>
      </c>
      <c r="J7948" t="s">
        <v>844</v>
      </c>
      <c r="K7948" t="s">
        <v>131</v>
      </c>
      <c r="L7948">
        <v>75081</v>
      </c>
      <c r="M7948" t="s">
        <v>132</v>
      </c>
      <c r="N7948" t="s">
        <v>4351</v>
      </c>
      <c r="O7948" t="s">
        <v>73</v>
      </c>
      <c r="P7948" t="s">
        <v>102</v>
      </c>
      <c r="Q7948" t="s">
        <v>4352</v>
      </c>
      <c r="R7948" s="19">
        <v>3.1680000000000001</v>
      </c>
      <c r="S7948" s="17">
        <v>3</v>
      </c>
      <c r="T7948" s="20">
        <v>0.8</v>
      </c>
      <c r="U7948" s="19">
        <v>-5.0688000000000004</v>
      </c>
      <c r="V7948" s="20">
        <f t="shared" si="620"/>
        <v>-1.6</v>
      </c>
      <c r="W7948" s="17">
        <f t="shared" si="621"/>
        <v>2017</v>
      </c>
      <c r="X7948" t="str">
        <f t="shared" si="622"/>
        <v>Dec-2017</v>
      </c>
      <c r="Y7948" s="17">
        <f t="shared" si="623"/>
        <v>7</v>
      </c>
      <c r="Z7948" t="str">
        <f t="shared" si="624"/>
        <v>Over 50%</v>
      </c>
      <c r="AA7948" s="17">
        <f>IF(COUNTIF($B$2:B7948,B7948)=1,1,0)</f>
        <v>0</v>
      </c>
      <c r="AB7948" s="17">
        <f>IF(COUNTIF($F$2:F7948,F7948)=1,1,0)</f>
        <v>0</v>
      </c>
    </row>
    <row r="7949" spans="1:28" x14ac:dyDescent="0.2">
      <c r="A7949" s="17">
        <v>7948</v>
      </c>
      <c r="B7949" t="s">
        <v>9787</v>
      </c>
      <c r="C7949" s="18">
        <v>41699</v>
      </c>
      <c r="D7949" s="18">
        <v>41703</v>
      </c>
      <c r="E7949" t="s">
        <v>77</v>
      </c>
      <c r="F7949" t="s">
        <v>5558</v>
      </c>
      <c r="G7949" t="s">
        <v>5559</v>
      </c>
      <c r="H7949" t="s">
        <v>53</v>
      </c>
      <c r="I7949" t="s">
        <v>54</v>
      </c>
      <c r="J7949" t="s">
        <v>4208</v>
      </c>
      <c r="K7949" t="s">
        <v>131</v>
      </c>
      <c r="L7949">
        <v>79907</v>
      </c>
      <c r="M7949" t="s">
        <v>132</v>
      </c>
      <c r="N7949" t="s">
        <v>4902</v>
      </c>
      <c r="O7949" t="s">
        <v>73</v>
      </c>
      <c r="P7949" t="s">
        <v>296</v>
      </c>
      <c r="Q7949" t="s">
        <v>4903</v>
      </c>
      <c r="R7949" s="19">
        <v>18.84</v>
      </c>
      <c r="S7949" s="17">
        <v>5</v>
      </c>
      <c r="T7949" s="20">
        <v>0.2</v>
      </c>
      <c r="U7949" s="19">
        <v>-3.5325000000000002</v>
      </c>
      <c r="V7949" s="20">
        <f t="shared" si="620"/>
        <v>-0.1875</v>
      </c>
      <c r="W7949" s="17">
        <f t="shared" si="621"/>
        <v>2014</v>
      </c>
      <c r="X7949" t="str">
        <f t="shared" si="622"/>
        <v>Mar-2014</v>
      </c>
      <c r="Y7949" s="17">
        <f t="shared" si="623"/>
        <v>4</v>
      </c>
      <c r="Z7949" t="str">
        <f t="shared" si="624"/>
        <v>11-20%</v>
      </c>
      <c r="AA7949" s="17">
        <f>IF(COUNTIF($B$2:B7949,B7949)=1,1,0)</f>
        <v>1</v>
      </c>
      <c r="AB7949" s="17">
        <f>IF(COUNTIF($F$2:F7949,F7949)=1,1,0)</f>
        <v>0</v>
      </c>
    </row>
    <row r="7950" spans="1:28" x14ac:dyDescent="0.2">
      <c r="A7950" s="17">
        <v>7949</v>
      </c>
      <c r="B7950" t="s">
        <v>9787</v>
      </c>
      <c r="C7950" s="18">
        <v>41699</v>
      </c>
      <c r="D7950" s="18">
        <v>41703</v>
      </c>
      <c r="E7950" t="s">
        <v>77</v>
      </c>
      <c r="F7950" t="s">
        <v>5558</v>
      </c>
      <c r="G7950" t="s">
        <v>5559</v>
      </c>
      <c r="H7950" t="s">
        <v>53</v>
      </c>
      <c r="I7950" t="s">
        <v>54</v>
      </c>
      <c r="J7950" t="s">
        <v>4208</v>
      </c>
      <c r="K7950" t="s">
        <v>131</v>
      </c>
      <c r="L7950">
        <v>79907</v>
      </c>
      <c r="M7950" t="s">
        <v>132</v>
      </c>
      <c r="N7950" t="s">
        <v>3411</v>
      </c>
      <c r="O7950" t="s">
        <v>59</v>
      </c>
      <c r="P7950" t="s">
        <v>63</v>
      </c>
      <c r="Q7950" t="s">
        <v>3412</v>
      </c>
      <c r="R7950" s="19">
        <v>362.25</v>
      </c>
      <c r="S7950" s="17">
        <v>6</v>
      </c>
      <c r="T7950" s="20">
        <v>0.3</v>
      </c>
      <c r="U7950" s="19">
        <v>0</v>
      </c>
      <c r="V7950" s="20">
        <f t="shared" si="620"/>
        <v>0</v>
      </c>
      <c r="W7950" s="17">
        <f t="shared" si="621"/>
        <v>2014</v>
      </c>
      <c r="X7950" t="str">
        <f t="shared" si="622"/>
        <v>Mar-2014</v>
      </c>
      <c r="Y7950" s="17">
        <f t="shared" si="623"/>
        <v>4</v>
      </c>
      <c r="Z7950" t="str">
        <f t="shared" si="624"/>
        <v>21-30%</v>
      </c>
      <c r="AA7950" s="17">
        <f>IF(COUNTIF($B$2:B7950,B7950)=1,1,0)</f>
        <v>0</v>
      </c>
      <c r="AB7950" s="17">
        <f>IF(COUNTIF($F$2:F7950,F7950)=1,1,0)</f>
        <v>0</v>
      </c>
    </row>
    <row r="7951" spans="1:28" x14ac:dyDescent="0.2">
      <c r="A7951" s="17">
        <v>7950</v>
      </c>
      <c r="B7951" t="s">
        <v>9787</v>
      </c>
      <c r="C7951" s="18">
        <v>41699</v>
      </c>
      <c r="D7951" s="18">
        <v>41703</v>
      </c>
      <c r="E7951" t="s">
        <v>77</v>
      </c>
      <c r="F7951" t="s">
        <v>5558</v>
      </c>
      <c r="G7951" t="s">
        <v>5559</v>
      </c>
      <c r="H7951" t="s">
        <v>53</v>
      </c>
      <c r="I7951" t="s">
        <v>54</v>
      </c>
      <c r="J7951" t="s">
        <v>4208</v>
      </c>
      <c r="K7951" t="s">
        <v>131</v>
      </c>
      <c r="L7951">
        <v>79907</v>
      </c>
      <c r="M7951" t="s">
        <v>132</v>
      </c>
      <c r="N7951" t="s">
        <v>2966</v>
      </c>
      <c r="O7951" t="s">
        <v>59</v>
      </c>
      <c r="P7951" t="s">
        <v>92</v>
      </c>
      <c r="Q7951" t="s">
        <v>2967</v>
      </c>
      <c r="R7951" s="19">
        <v>63.552</v>
      </c>
      <c r="S7951" s="17">
        <v>6</v>
      </c>
      <c r="T7951" s="20">
        <v>0.6</v>
      </c>
      <c r="U7951" s="19">
        <v>-34.953600000000002</v>
      </c>
      <c r="V7951" s="20">
        <f t="shared" si="620"/>
        <v>-0.55000000000000004</v>
      </c>
      <c r="W7951" s="17">
        <f t="shared" si="621"/>
        <v>2014</v>
      </c>
      <c r="X7951" t="str">
        <f t="shared" si="622"/>
        <v>Mar-2014</v>
      </c>
      <c r="Y7951" s="17">
        <f t="shared" si="623"/>
        <v>4</v>
      </c>
      <c r="Z7951" t="str">
        <f t="shared" si="624"/>
        <v>Over 50%</v>
      </c>
      <c r="AA7951" s="17">
        <f>IF(COUNTIF($B$2:B7951,B7951)=1,1,0)</f>
        <v>0</v>
      </c>
      <c r="AB7951" s="17">
        <f>IF(COUNTIF($F$2:F7951,F7951)=1,1,0)</f>
        <v>0</v>
      </c>
    </row>
    <row r="7952" spans="1:28" x14ac:dyDescent="0.2">
      <c r="A7952" s="17">
        <v>7951</v>
      </c>
      <c r="B7952" t="s">
        <v>9787</v>
      </c>
      <c r="C7952" s="18">
        <v>41699</v>
      </c>
      <c r="D7952" s="18">
        <v>41703</v>
      </c>
      <c r="E7952" t="s">
        <v>77</v>
      </c>
      <c r="F7952" t="s">
        <v>5558</v>
      </c>
      <c r="G7952" t="s">
        <v>5559</v>
      </c>
      <c r="H7952" t="s">
        <v>53</v>
      </c>
      <c r="I7952" t="s">
        <v>54</v>
      </c>
      <c r="J7952" t="s">
        <v>4208</v>
      </c>
      <c r="K7952" t="s">
        <v>131</v>
      </c>
      <c r="L7952">
        <v>79907</v>
      </c>
      <c r="M7952" t="s">
        <v>132</v>
      </c>
      <c r="N7952" t="s">
        <v>1595</v>
      </c>
      <c r="O7952" t="s">
        <v>73</v>
      </c>
      <c r="P7952" t="s">
        <v>86</v>
      </c>
      <c r="Q7952" t="s">
        <v>1596</v>
      </c>
      <c r="R7952" s="19">
        <v>129.55199999999999</v>
      </c>
      <c r="S7952" s="17">
        <v>3</v>
      </c>
      <c r="T7952" s="20">
        <v>0.2</v>
      </c>
      <c r="U7952" s="19">
        <v>-22.671600000000002</v>
      </c>
      <c r="V7952" s="20">
        <f t="shared" si="620"/>
        <v>-0.17500000000000002</v>
      </c>
      <c r="W7952" s="17">
        <f t="shared" si="621"/>
        <v>2014</v>
      </c>
      <c r="X7952" t="str">
        <f t="shared" si="622"/>
        <v>Mar-2014</v>
      </c>
      <c r="Y7952" s="17">
        <f t="shared" si="623"/>
        <v>4</v>
      </c>
      <c r="Z7952" t="str">
        <f t="shared" si="624"/>
        <v>11-20%</v>
      </c>
      <c r="AA7952" s="17">
        <f>IF(COUNTIF($B$2:B7952,B7952)=1,1,0)</f>
        <v>0</v>
      </c>
      <c r="AB7952" s="17">
        <f>IF(COUNTIF($F$2:F7952,F7952)=1,1,0)</f>
        <v>0</v>
      </c>
    </row>
    <row r="7953" spans="1:28" x14ac:dyDescent="0.2">
      <c r="A7953" s="17">
        <v>7952</v>
      </c>
      <c r="B7953" t="s">
        <v>9788</v>
      </c>
      <c r="C7953" s="18">
        <v>42327</v>
      </c>
      <c r="D7953" s="18">
        <v>42332</v>
      </c>
      <c r="E7953" t="s">
        <v>77</v>
      </c>
      <c r="F7953" t="s">
        <v>456</v>
      </c>
      <c r="G7953" t="s">
        <v>457</v>
      </c>
      <c r="H7953" t="s">
        <v>53</v>
      </c>
      <c r="I7953" t="s">
        <v>54</v>
      </c>
      <c r="J7953" t="s">
        <v>293</v>
      </c>
      <c r="K7953" t="s">
        <v>294</v>
      </c>
      <c r="L7953">
        <v>10035</v>
      </c>
      <c r="M7953" t="s">
        <v>175</v>
      </c>
      <c r="N7953" t="s">
        <v>5779</v>
      </c>
      <c r="O7953" t="s">
        <v>73</v>
      </c>
      <c r="P7953" t="s">
        <v>102</v>
      </c>
      <c r="Q7953" t="s">
        <v>5780</v>
      </c>
      <c r="R7953" s="19">
        <v>5.984</v>
      </c>
      <c r="S7953" s="17">
        <v>2</v>
      </c>
      <c r="T7953" s="20">
        <v>0.2</v>
      </c>
      <c r="U7953" s="19">
        <v>2.2440000000000002</v>
      </c>
      <c r="V7953" s="20">
        <f t="shared" si="620"/>
        <v>0.37500000000000006</v>
      </c>
      <c r="W7953" s="17">
        <f t="shared" si="621"/>
        <v>2015</v>
      </c>
      <c r="X7953" t="str">
        <f t="shared" si="622"/>
        <v>Nov-2015</v>
      </c>
      <c r="Y7953" s="17">
        <f t="shared" si="623"/>
        <v>5</v>
      </c>
      <c r="Z7953" t="str">
        <f t="shared" si="624"/>
        <v>11-20%</v>
      </c>
      <c r="AA7953" s="17">
        <f>IF(COUNTIF($B$2:B7953,B7953)=1,1,0)</f>
        <v>1</v>
      </c>
      <c r="AB7953" s="17">
        <f>IF(COUNTIF($F$2:F7953,F7953)=1,1,0)</f>
        <v>0</v>
      </c>
    </row>
    <row r="7954" spans="1:28" x14ac:dyDescent="0.2">
      <c r="A7954" s="17">
        <v>7953</v>
      </c>
      <c r="B7954" t="s">
        <v>9788</v>
      </c>
      <c r="C7954" s="18">
        <v>42327</v>
      </c>
      <c r="D7954" s="18">
        <v>42332</v>
      </c>
      <c r="E7954" t="s">
        <v>77</v>
      </c>
      <c r="F7954" t="s">
        <v>456</v>
      </c>
      <c r="G7954" t="s">
        <v>457</v>
      </c>
      <c r="H7954" t="s">
        <v>53</v>
      </c>
      <c r="I7954" t="s">
        <v>54</v>
      </c>
      <c r="J7954" t="s">
        <v>293</v>
      </c>
      <c r="K7954" t="s">
        <v>294</v>
      </c>
      <c r="L7954">
        <v>10035</v>
      </c>
      <c r="M7954" t="s">
        <v>175</v>
      </c>
      <c r="N7954" t="s">
        <v>3469</v>
      </c>
      <c r="O7954" t="s">
        <v>98</v>
      </c>
      <c r="P7954" t="s">
        <v>99</v>
      </c>
      <c r="Q7954" t="s">
        <v>6372</v>
      </c>
      <c r="R7954" s="19">
        <v>861.76</v>
      </c>
      <c r="S7954" s="17">
        <v>4</v>
      </c>
      <c r="T7954" s="20">
        <v>0</v>
      </c>
      <c r="U7954" s="19">
        <v>249.91040000000001</v>
      </c>
      <c r="V7954" s="20">
        <f t="shared" si="620"/>
        <v>0.29000000000000004</v>
      </c>
      <c r="W7954" s="17">
        <f t="shared" si="621"/>
        <v>2015</v>
      </c>
      <c r="X7954" t="str">
        <f t="shared" si="622"/>
        <v>Nov-2015</v>
      </c>
      <c r="Y7954" s="17">
        <f t="shared" si="623"/>
        <v>5</v>
      </c>
      <c r="Z7954" t="str">
        <f t="shared" si="624"/>
        <v>0% (No Discount)</v>
      </c>
      <c r="AA7954" s="17">
        <f>IF(COUNTIF($B$2:B7954,B7954)=1,1,0)</f>
        <v>0</v>
      </c>
      <c r="AB7954" s="17">
        <f>IF(COUNTIF($F$2:F7954,F7954)=1,1,0)</f>
        <v>0</v>
      </c>
    </row>
    <row r="7955" spans="1:28" x14ac:dyDescent="0.2">
      <c r="A7955" s="17">
        <v>7954</v>
      </c>
      <c r="B7955" t="s">
        <v>9789</v>
      </c>
      <c r="C7955" s="18">
        <v>41730</v>
      </c>
      <c r="D7955" s="18">
        <v>41735</v>
      </c>
      <c r="E7955" t="s">
        <v>77</v>
      </c>
      <c r="F7955" t="s">
        <v>4652</v>
      </c>
      <c r="G7955" t="s">
        <v>4653</v>
      </c>
      <c r="H7955" t="s">
        <v>68</v>
      </c>
      <c r="I7955" t="s">
        <v>54</v>
      </c>
      <c r="J7955" t="s">
        <v>6605</v>
      </c>
      <c r="K7955" t="s">
        <v>1275</v>
      </c>
      <c r="L7955">
        <v>2151</v>
      </c>
      <c r="M7955" t="s">
        <v>175</v>
      </c>
      <c r="N7955" t="s">
        <v>8557</v>
      </c>
      <c r="O7955" t="s">
        <v>73</v>
      </c>
      <c r="P7955" t="s">
        <v>86</v>
      </c>
      <c r="Q7955" t="s">
        <v>8558</v>
      </c>
      <c r="R7955" s="19">
        <v>66.959999999999994</v>
      </c>
      <c r="S7955" s="17">
        <v>4</v>
      </c>
      <c r="T7955" s="20">
        <v>0</v>
      </c>
      <c r="U7955" s="19">
        <v>2.6783999999999999</v>
      </c>
      <c r="V7955" s="20">
        <f t="shared" si="620"/>
        <v>0.04</v>
      </c>
      <c r="W7955" s="17">
        <f t="shared" si="621"/>
        <v>2014</v>
      </c>
      <c r="X7955" t="str">
        <f t="shared" si="622"/>
        <v>Apr-2014</v>
      </c>
      <c r="Y7955" s="17">
        <f t="shared" si="623"/>
        <v>5</v>
      </c>
      <c r="Z7955" t="str">
        <f t="shared" si="624"/>
        <v>0% (No Discount)</v>
      </c>
      <c r="AA7955" s="17">
        <f>IF(COUNTIF($B$2:B7955,B7955)=1,1,0)</f>
        <v>1</v>
      </c>
      <c r="AB7955" s="17">
        <f>IF(COUNTIF($F$2:F7955,F7955)=1,1,0)</f>
        <v>0</v>
      </c>
    </row>
    <row r="7956" spans="1:28" x14ac:dyDescent="0.2">
      <c r="A7956" s="17">
        <v>7955</v>
      </c>
      <c r="B7956" t="s">
        <v>9789</v>
      </c>
      <c r="C7956" s="18">
        <v>41730</v>
      </c>
      <c r="D7956" s="18">
        <v>41735</v>
      </c>
      <c r="E7956" t="s">
        <v>77</v>
      </c>
      <c r="F7956" t="s">
        <v>4652</v>
      </c>
      <c r="G7956" t="s">
        <v>4653</v>
      </c>
      <c r="H7956" t="s">
        <v>68</v>
      </c>
      <c r="I7956" t="s">
        <v>54</v>
      </c>
      <c r="J7956" t="s">
        <v>6605</v>
      </c>
      <c r="K7956" t="s">
        <v>1275</v>
      </c>
      <c r="L7956">
        <v>2151</v>
      </c>
      <c r="M7956" t="s">
        <v>175</v>
      </c>
      <c r="N7956" t="s">
        <v>2947</v>
      </c>
      <c r="O7956" t="s">
        <v>73</v>
      </c>
      <c r="P7956" t="s">
        <v>102</v>
      </c>
      <c r="Q7956" t="s">
        <v>2948</v>
      </c>
      <c r="R7956" s="19">
        <v>6.24</v>
      </c>
      <c r="S7956" s="17">
        <v>2</v>
      </c>
      <c r="T7956" s="20">
        <v>0</v>
      </c>
      <c r="U7956" s="19">
        <v>3.0575999999999999</v>
      </c>
      <c r="V7956" s="20">
        <f t="shared" si="620"/>
        <v>0.48999999999999994</v>
      </c>
      <c r="W7956" s="17">
        <f t="shared" si="621"/>
        <v>2014</v>
      </c>
      <c r="X7956" t="str">
        <f t="shared" si="622"/>
        <v>Apr-2014</v>
      </c>
      <c r="Y7956" s="17">
        <f t="shared" si="623"/>
        <v>5</v>
      </c>
      <c r="Z7956" t="str">
        <f t="shared" si="624"/>
        <v>0% (No Discount)</v>
      </c>
      <c r="AA7956" s="17">
        <f>IF(COUNTIF($B$2:B7956,B7956)=1,1,0)</f>
        <v>0</v>
      </c>
      <c r="AB7956" s="17">
        <f>IF(COUNTIF($F$2:F7956,F7956)=1,1,0)</f>
        <v>0</v>
      </c>
    </row>
    <row r="7957" spans="1:28" x14ac:dyDescent="0.2">
      <c r="A7957" s="17">
        <v>7956</v>
      </c>
      <c r="B7957" t="s">
        <v>9790</v>
      </c>
      <c r="C7957" s="18">
        <v>43013</v>
      </c>
      <c r="D7957" s="18">
        <v>43018</v>
      </c>
      <c r="E7957" t="s">
        <v>77</v>
      </c>
      <c r="F7957" t="s">
        <v>540</v>
      </c>
      <c r="G7957" t="s">
        <v>541</v>
      </c>
      <c r="H7957" t="s">
        <v>68</v>
      </c>
      <c r="I7957" t="s">
        <v>54</v>
      </c>
      <c r="J7957" t="s">
        <v>8523</v>
      </c>
      <c r="K7957" t="s">
        <v>70</v>
      </c>
      <c r="L7957">
        <v>95928</v>
      </c>
      <c r="M7957" t="s">
        <v>71</v>
      </c>
      <c r="N7957" t="s">
        <v>5574</v>
      </c>
      <c r="O7957" t="s">
        <v>59</v>
      </c>
      <c r="P7957" t="s">
        <v>63</v>
      </c>
      <c r="Q7957" t="s">
        <v>5575</v>
      </c>
      <c r="R7957" s="19">
        <v>435.16800000000001</v>
      </c>
      <c r="S7957" s="17">
        <v>4</v>
      </c>
      <c r="T7957" s="20">
        <v>0.2</v>
      </c>
      <c r="U7957" s="19">
        <v>-59.835599999999999</v>
      </c>
      <c r="V7957" s="20">
        <f t="shared" si="620"/>
        <v>-0.13749999999999998</v>
      </c>
      <c r="W7957" s="17">
        <f t="shared" si="621"/>
        <v>2017</v>
      </c>
      <c r="X7957" t="str">
        <f t="shared" si="622"/>
        <v>Oct-2017</v>
      </c>
      <c r="Y7957" s="17">
        <f t="shared" si="623"/>
        <v>5</v>
      </c>
      <c r="Z7957" t="str">
        <f t="shared" si="624"/>
        <v>11-20%</v>
      </c>
      <c r="AA7957" s="17">
        <f>IF(COUNTIF($B$2:B7957,B7957)=1,1,0)</f>
        <v>1</v>
      </c>
      <c r="AB7957" s="17">
        <f>IF(COUNTIF($F$2:F7957,F7957)=1,1,0)</f>
        <v>0</v>
      </c>
    </row>
    <row r="7958" spans="1:28" x14ac:dyDescent="0.2">
      <c r="A7958" s="17">
        <v>7957</v>
      </c>
      <c r="B7958" t="s">
        <v>9790</v>
      </c>
      <c r="C7958" s="18">
        <v>43013</v>
      </c>
      <c r="D7958" s="18">
        <v>43018</v>
      </c>
      <c r="E7958" t="s">
        <v>77</v>
      </c>
      <c r="F7958" t="s">
        <v>540</v>
      </c>
      <c r="G7958" t="s">
        <v>541</v>
      </c>
      <c r="H7958" t="s">
        <v>68</v>
      </c>
      <c r="I7958" t="s">
        <v>54</v>
      </c>
      <c r="J7958" t="s">
        <v>8523</v>
      </c>
      <c r="K7958" t="s">
        <v>70</v>
      </c>
      <c r="L7958">
        <v>95928</v>
      </c>
      <c r="M7958" t="s">
        <v>71</v>
      </c>
      <c r="N7958" t="s">
        <v>589</v>
      </c>
      <c r="O7958" t="s">
        <v>73</v>
      </c>
      <c r="P7958" t="s">
        <v>296</v>
      </c>
      <c r="Q7958" t="s">
        <v>590</v>
      </c>
      <c r="R7958" s="19">
        <v>14.9</v>
      </c>
      <c r="S7958" s="17">
        <v>5</v>
      </c>
      <c r="T7958" s="20">
        <v>0</v>
      </c>
      <c r="U7958" s="19">
        <v>6.8540000000000001</v>
      </c>
      <c r="V7958" s="20">
        <f t="shared" si="620"/>
        <v>0.46</v>
      </c>
      <c r="W7958" s="17">
        <f t="shared" si="621"/>
        <v>2017</v>
      </c>
      <c r="X7958" t="str">
        <f t="shared" si="622"/>
        <v>Oct-2017</v>
      </c>
      <c r="Y7958" s="17">
        <f t="shared" si="623"/>
        <v>5</v>
      </c>
      <c r="Z7958" t="str">
        <f t="shared" si="624"/>
        <v>0% (No Discount)</v>
      </c>
      <c r="AA7958" s="17">
        <f>IF(COUNTIF($B$2:B7958,B7958)=1,1,0)</f>
        <v>0</v>
      </c>
      <c r="AB7958" s="17">
        <f>IF(COUNTIF($F$2:F7958,F7958)=1,1,0)</f>
        <v>0</v>
      </c>
    </row>
    <row r="7959" spans="1:28" x14ac:dyDescent="0.2">
      <c r="A7959" s="17">
        <v>7958</v>
      </c>
      <c r="B7959" t="s">
        <v>9790</v>
      </c>
      <c r="C7959" s="18">
        <v>43013</v>
      </c>
      <c r="D7959" s="18">
        <v>43018</v>
      </c>
      <c r="E7959" t="s">
        <v>77</v>
      </c>
      <c r="F7959" t="s">
        <v>540</v>
      </c>
      <c r="G7959" t="s">
        <v>541</v>
      </c>
      <c r="H7959" t="s">
        <v>68</v>
      </c>
      <c r="I7959" t="s">
        <v>54</v>
      </c>
      <c r="J7959" t="s">
        <v>8523</v>
      </c>
      <c r="K7959" t="s">
        <v>70</v>
      </c>
      <c r="L7959">
        <v>95928</v>
      </c>
      <c r="M7959" t="s">
        <v>71</v>
      </c>
      <c r="N7959" t="s">
        <v>7669</v>
      </c>
      <c r="O7959" t="s">
        <v>73</v>
      </c>
      <c r="P7959" t="s">
        <v>105</v>
      </c>
      <c r="Q7959" t="s">
        <v>7670</v>
      </c>
      <c r="R7959" s="19">
        <v>15.8</v>
      </c>
      <c r="S7959" s="17">
        <v>4</v>
      </c>
      <c r="T7959" s="20">
        <v>0</v>
      </c>
      <c r="U7959" s="19">
        <v>4.1079999999999997</v>
      </c>
      <c r="V7959" s="20">
        <f t="shared" si="620"/>
        <v>0.25999999999999995</v>
      </c>
      <c r="W7959" s="17">
        <f t="shared" si="621"/>
        <v>2017</v>
      </c>
      <c r="X7959" t="str">
        <f t="shared" si="622"/>
        <v>Oct-2017</v>
      </c>
      <c r="Y7959" s="17">
        <f t="shared" si="623"/>
        <v>5</v>
      </c>
      <c r="Z7959" t="str">
        <f t="shared" si="624"/>
        <v>0% (No Discount)</v>
      </c>
      <c r="AA7959" s="17">
        <f>IF(COUNTIF($B$2:B7959,B7959)=1,1,0)</f>
        <v>0</v>
      </c>
      <c r="AB7959" s="17">
        <f>IF(COUNTIF($F$2:F7959,F7959)=1,1,0)</f>
        <v>0</v>
      </c>
    </row>
    <row r="7960" spans="1:28" x14ac:dyDescent="0.2">
      <c r="A7960" s="17">
        <v>7959</v>
      </c>
      <c r="B7960" t="s">
        <v>9790</v>
      </c>
      <c r="C7960" s="18">
        <v>43013</v>
      </c>
      <c r="D7960" s="18">
        <v>43018</v>
      </c>
      <c r="E7960" t="s">
        <v>77</v>
      </c>
      <c r="F7960" t="s">
        <v>540</v>
      </c>
      <c r="G7960" t="s">
        <v>541</v>
      </c>
      <c r="H7960" t="s">
        <v>68</v>
      </c>
      <c r="I7960" t="s">
        <v>54</v>
      </c>
      <c r="J7960" t="s">
        <v>8523</v>
      </c>
      <c r="K7960" t="s">
        <v>70</v>
      </c>
      <c r="L7960">
        <v>95928</v>
      </c>
      <c r="M7960" t="s">
        <v>71</v>
      </c>
      <c r="N7960" t="s">
        <v>6275</v>
      </c>
      <c r="O7960" t="s">
        <v>59</v>
      </c>
      <c r="P7960" t="s">
        <v>92</v>
      </c>
      <c r="Q7960" t="s">
        <v>6276</v>
      </c>
      <c r="R7960" s="19">
        <v>72.900000000000006</v>
      </c>
      <c r="S7960" s="17">
        <v>5</v>
      </c>
      <c r="T7960" s="20">
        <v>0</v>
      </c>
      <c r="U7960" s="19">
        <v>26.972999999999999</v>
      </c>
      <c r="V7960" s="20">
        <f t="shared" si="620"/>
        <v>0.36999999999999994</v>
      </c>
      <c r="W7960" s="17">
        <f t="shared" si="621"/>
        <v>2017</v>
      </c>
      <c r="X7960" t="str">
        <f t="shared" si="622"/>
        <v>Oct-2017</v>
      </c>
      <c r="Y7960" s="17">
        <f t="shared" si="623"/>
        <v>5</v>
      </c>
      <c r="Z7960" t="str">
        <f t="shared" si="624"/>
        <v>0% (No Discount)</v>
      </c>
      <c r="AA7960" s="17">
        <f>IF(COUNTIF($B$2:B7960,B7960)=1,1,0)</f>
        <v>0</v>
      </c>
      <c r="AB7960" s="17">
        <f>IF(COUNTIF($F$2:F7960,F7960)=1,1,0)</f>
        <v>0</v>
      </c>
    </row>
    <row r="7961" spans="1:28" x14ac:dyDescent="0.2">
      <c r="A7961" s="17">
        <v>7960</v>
      </c>
      <c r="B7961" t="s">
        <v>9790</v>
      </c>
      <c r="C7961" s="18">
        <v>43013</v>
      </c>
      <c r="D7961" s="18">
        <v>43018</v>
      </c>
      <c r="E7961" t="s">
        <v>77</v>
      </c>
      <c r="F7961" t="s">
        <v>540</v>
      </c>
      <c r="G7961" t="s">
        <v>541</v>
      </c>
      <c r="H7961" t="s">
        <v>68</v>
      </c>
      <c r="I7961" t="s">
        <v>54</v>
      </c>
      <c r="J7961" t="s">
        <v>8523</v>
      </c>
      <c r="K7961" t="s">
        <v>70</v>
      </c>
      <c r="L7961">
        <v>95928</v>
      </c>
      <c r="M7961" t="s">
        <v>71</v>
      </c>
      <c r="N7961" t="s">
        <v>3308</v>
      </c>
      <c r="O7961" t="s">
        <v>59</v>
      </c>
      <c r="P7961" t="s">
        <v>83</v>
      </c>
      <c r="Q7961" t="s">
        <v>3309</v>
      </c>
      <c r="R7961" s="19">
        <v>206.352</v>
      </c>
      <c r="S7961" s="17">
        <v>3</v>
      </c>
      <c r="T7961" s="20">
        <v>0.2</v>
      </c>
      <c r="U7961" s="19">
        <v>5.1588000000000003</v>
      </c>
      <c r="V7961" s="20">
        <f t="shared" si="620"/>
        <v>2.5000000000000001E-2</v>
      </c>
      <c r="W7961" s="17">
        <f t="shared" si="621"/>
        <v>2017</v>
      </c>
      <c r="X7961" t="str">
        <f t="shared" si="622"/>
        <v>Oct-2017</v>
      </c>
      <c r="Y7961" s="17">
        <f t="shared" si="623"/>
        <v>5</v>
      </c>
      <c r="Z7961" t="str">
        <f t="shared" si="624"/>
        <v>11-20%</v>
      </c>
      <c r="AA7961" s="17">
        <f>IF(COUNTIF($B$2:B7961,B7961)=1,1,0)</f>
        <v>0</v>
      </c>
      <c r="AB7961" s="17">
        <f>IF(COUNTIF($F$2:F7961,F7961)=1,1,0)</f>
        <v>0</v>
      </c>
    </row>
    <row r="7962" spans="1:28" x14ac:dyDescent="0.2">
      <c r="A7962" s="17">
        <v>7961</v>
      </c>
      <c r="B7962" t="s">
        <v>9790</v>
      </c>
      <c r="C7962" s="18">
        <v>43013</v>
      </c>
      <c r="D7962" s="18">
        <v>43018</v>
      </c>
      <c r="E7962" t="s">
        <v>77</v>
      </c>
      <c r="F7962" t="s">
        <v>540</v>
      </c>
      <c r="G7962" t="s">
        <v>541</v>
      </c>
      <c r="H7962" t="s">
        <v>68</v>
      </c>
      <c r="I7962" t="s">
        <v>54</v>
      </c>
      <c r="J7962" t="s">
        <v>8523</v>
      </c>
      <c r="K7962" t="s">
        <v>70</v>
      </c>
      <c r="L7962">
        <v>95928</v>
      </c>
      <c r="M7962" t="s">
        <v>71</v>
      </c>
      <c r="N7962" t="s">
        <v>1264</v>
      </c>
      <c r="O7962" t="s">
        <v>98</v>
      </c>
      <c r="P7962" t="s">
        <v>99</v>
      </c>
      <c r="Q7962" t="s">
        <v>1265</v>
      </c>
      <c r="R7962" s="19">
        <v>7.992</v>
      </c>
      <c r="S7962" s="17">
        <v>1</v>
      </c>
      <c r="T7962" s="20">
        <v>0.2</v>
      </c>
      <c r="U7962" s="19">
        <v>2.6972999999999998</v>
      </c>
      <c r="V7962" s="20">
        <f t="shared" si="620"/>
        <v>0.33749999999999997</v>
      </c>
      <c r="W7962" s="17">
        <f t="shared" si="621"/>
        <v>2017</v>
      </c>
      <c r="X7962" t="str">
        <f t="shared" si="622"/>
        <v>Oct-2017</v>
      </c>
      <c r="Y7962" s="17">
        <f t="shared" si="623"/>
        <v>5</v>
      </c>
      <c r="Z7962" t="str">
        <f t="shared" si="624"/>
        <v>11-20%</v>
      </c>
      <c r="AA7962" s="17">
        <f>IF(COUNTIF($B$2:B7962,B7962)=1,1,0)</f>
        <v>0</v>
      </c>
      <c r="AB7962" s="17">
        <f>IF(COUNTIF($F$2:F7962,F7962)=1,1,0)</f>
        <v>0</v>
      </c>
    </row>
    <row r="7963" spans="1:28" x14ac:dyDescent="0.2">
      <c r="A7963" s="17">
        <v>7962</v>
      </c>
      <c r="B7963" t="s">
        <v>9791</v>
      </c>
      <c r="C7963" s="18">
        <v>43057</v>
      </c>
      <c r="D7963" s="18">
        <v>43062</v>
      </c>
      <c r="E7963" t="s">
        <v>50</v>
      </c>
      <c r="F7963" t="s">
        <v>427</v>
      </c>
      <c r="G7963" t="s">
        <v>428</v>
      </c>
      <c r="H7963" t="s">
        <v>68</v>
      </c>
      <c r="I7963" t="s">
        <v>54</v>
      </c>
      <c r="J7963" t="s">
        <v>7229</v>
      </c>
      <c r="K7963" t="s">
        <v>81</v>
      </c>
      <c r="L7963">
        <v>33023</v>
      </c>
      <c r="M7963" t="s">
        <v>57</v>
      </c>
      <c r="N7963" t="s">
        <v>6481</v>
      </c>
      <c r="O7963" t="s">
        <v>73</v>
      </c>
      <c r="P7963" t="s">
        <v>86</v>
      </c>
      <c r="Q7963" t="s">
        <v>6482</v>
      </c>
      <c r="R7963" s="19">
        <v>81.36</v>
      </c>
      <c r="S7963" s="17">
        <v>5</v>
      </c>
      <c r="T7963" s="20">
        <v>0.2</v>
      </c>
      <c r="U7963" s="19">
        <v>-19.323</v>
      </c>
      <c r="V7963" s="20">
        <f t="shared" si="620"/>
        <v>-0.23750000000000002</v>
      </c>
      <c r="W7963" s="17">
        <f t="shared" si="621"/>
        <v>2017</v>
      </c>
      <c r="X7963" t="str">
        <f t="shared" si="622"/>
        <v>Nov-2017</v>
      </c>
      <c r="Y7963" s="17">
        <f t="shared" si="623"/>
        <v>5</v>
      </c>
      <c r="Z7963" t="str">
        <f t="shared" si="624"/>
        <v>11-20%</v>
      </c>
      <c r="AA7963" s="17">
        <f>IF(COUNTIF($B$2:B7963,B7963)=1,1,0)</f>
        <v>1</v>
      </c>
      <c r="AB7963" s="17">
        <f>IF(COUNTIF($F$2:F7963,F7963)=1,1,0)</f>
        <v>0</v>
      </c>
    </row>
    <row r="7964" spans="1:28" x14ac:dyDescent="0.2">
      <c r="A7964" s="17">
        <v>7963</v>
      </c>
      <c r="B7964" t="s">
        <v>9791</v>
      </c>
      <c r="C7964" s="18">
        <v>43057</v>
      </c>
      <c r="D7964" s="18">
        <v>43062</v>
      </c>
      <c r="E7964" t="s">
        <v>50</v>
      </c>
      <c r="F7964" t="s">
        <v>427</v>
      </c>
      <c r="G7964" t="s">
        <v>428</v>
      </c>
      <c r="H7964" t="s">
        <v>68</v>
      </c>
      <c r="I7964" t="s">
        <v>54</v>
      </c>
      <c r="J7964" t="s">
        <v>7229</v>
      </c>
      <c r="K7964" t="s">
        <v>81</v>
      </c>
      <c r="L7964">
        <v>33023</v>
      </c>
      <c r="M7964" t="s">
        <v>57</v>
      </c>
      <c r="N7964" t="s">
        <v>2649</v>
      </c>
      <c r="O7964" t="s">
        <v>73</v>
      </c>
      <c r="P7964" t="s">
        <v>102</v>
      </c>
      <c r="Q7964" t="s">
        <v>2650</v>
      </c>
      <c r="R7964" s="19">
        <v>20.231999999999999</v>
      </c>
      <c r="S7964" s="17">
        <v>8</v>
      </c>
      <c r="T7964" s="20">
        <v>0.7</v>
      </c>
      <c r="U7964" s="19">
        <v>-16.185600000000001</v>
      </c>
      <c r="V7964" s="20">
        <f t="shared" si="620"/>
        <v>-0.8</v>
      </c>
      <c r="W7964" s="17">
        <f t="shared" si="621"/>
        <v>2017</v>
      </c>
      <c r="X7964" t="str">
        <f t="shared" si="622"/>
        <v>Nov-2017</v>
      </c>
      <c r="Y7964" s="17">
        <f t="shared" si="623"/>
        <v>5</v>
      </c>
      <c r="Z7964" t="str">
        <f t="shared" si="624"/>
        <v>Over 50%</v>
      </c>
      <c r="AA7964" s="17">
        <f>IF(COUNTIF($B$2:B7964,B7964)=1,1,0)</f>
        <v>0</v>
      </c>
      <c r="AB7964" s="17">
        <f>IF(COUNTIF($F$2:F7964,F7964)=1,1,0)</f>
        <v>0</v>
      </c>
    </row>
    <row r="7965" spans="1:28" x14ac:dyDescent="0.2">
      <c r="A7965" s="17">
        <v>7964</v>
      </c>
      <c r="B7965" t="s">
        <v>9791</v>
      </c>
      <c r="C7965" s="18">
        <v>43057</v>
      </c>
      <c r="D7965" s="18">
        <v>43062</v>
      </c>
      <c r="E7965" t="s">
        <v>50</v>
      </c>
      <c r="F7965" t="s">
        <v>427</v>
      </c>
      <c r="G7965" t="s">
        <v>428</v>
      </c>
      <c r="H7965" t="s">
        <v>68</v>
      </c>
      <c r="I7965" t="s">
        <v>54</v>
      </c>
      <c r="J7965" t="s">
        <v>7229</v>
      </c>
      <c r="K7965" t="s">
        <v>81</v>
      </c>
      <c r="L7965">
        <v>33023</v>
      </c>
      <c r="M7965" t="s">
        <v>57</v>
      </c>
      <c r="N7965" t="s">
        <v>742</v>
      </c>
      <c r="O7965" t="s">
        <v>73</v>
      </c>
      <c r="P7965" t="s">
        <v>105</v>
      </c>
      <c r="Q7965" t="s">
        <v>743</v>
      </c>
      <c r="R7965" s="19">
        <v>389.05599999999998</v>
      </c>
      <c r="S7965" s="17">
        <v>4</v>
      </c>
      <c r="T7965" s="20">
        <v>0.2</v>
      </c>
      <c r="U7965" s="19">
        <v>48.631999999999998</v>
      </c>
      <c r="V7965" s="20">
        <f t="shared" si="620"/>
        <v>0.125</v>
      </c>
      <c r="W7965" s="17">
        <f t="shared" si="621"/>
        <v>2017</v>
      </c>
      <c r="X7965" t="str">
        <f t="shared" si="622"/>
        <v>Nov-2017</v>
      </c>
      <c r="Y7965" s="17">
        <f t="shared" si="623"/>
        <v>5</v>
      </c>
      <c r="Z7965" t="str">
        <f t="shared" si="624"/>
        <v>11-20%</v>
      </c>
      <c r="AA7965" s="17">
        <f>IF(COUNTIF($B$2:B7965,B7965)=1,1,0)</f>
        <v>0</v>
      </c>
      <c r="AB7965" s="17">
        <f>IF(COUNTIF($F$2:F7965,F7965)=1,1,0)</f>
        <v>0</v>
      </c>
    </row>
    <row r="7966" spans="1:28" x14ac:dyDescent="0.2">
      <c r="A7966" s="17">
        <v>7965</v>
      </c>
      <c r="B7966" t="s">
        <v>9791</v>
      </c>
      <c r="C7966" s="18">
        <v>43057</v>
      </c>
      <c r="D7966" s="18">
        <v>43062</v>
      </c>
      <c r="E7966" t="s">
        <v>50</v>
      </c>
      <c r="F7966" t="s">
        <v>427</v>
      </c>
      <c r="G7966" t="s">
        <v>428</v>
      </c>
      <c r="H7966" t="s">
        <v>68</v>
      </c>
      <c r="I7966" t="s">
        <v>54</v>
      </c>
      <c r="J7966" t="s">
        <v>7229</v>
      </c>
      <c r="K7966" t="s">
        <v>81</v>
      </c>
      <c r="L7966">
        <v>33023</v>
      </c>
      <c r="M7966" t="s">
        <v>57</v>
      </c>
      <c r="N7966" t="s">
        <v>6519</v>
      </c>
      <c r="O7966" t="s">
        <v>73</v>
      </c>
      <c r="P7966" t="s">
        <v>117</v>
      </c>
      <c r="Q7966" t="s">
        <v>6520</v>
      </c>
      <c r="R7966" s="19">
        <v>20.736000000000001</v>
      </c>
      <c r="S7966" s="17">
        <v>4</v>
      </c>
      <c r="T7966" s="20">
        <v>0.2</v>
      </c>
      <c r="U7966" s="19">
        <v>7.2576000000000001</v>
      </c>
      <c r="V7966" s="20">
        <f t="shared" si="620"/>
        <v>0.35</v>
      </c>
      <c r="W7966" s="17">
        <f t="shared" si="621"/>
        <v>2017</v>
      </c>
      <c r="X7966" t="str">
        <f t="shared" si="622"/>
        <v>Nov-2017</v>
      </c>
      <c r="Y7966" s="17">
        <f t="shared" si="623"/>
        <v>5</v>
      </c>
      <c r="Z7966" t="str">
        <f t="shared" si="624"/>
        <v>11-20%</v>
      </c>
      <c r="AA7966" s="17">
        <f>IF(COUNTIF($B$2:B7966,B7966)=1,1,0)</f>
        <v>0</v>
      </c>
      <c r="AB7966" s="17">
        <f>IF(COUNTIF($F$2:F7966,F7966)=1,1,0)</f>
        <v>0</v>
      </c>
    </row>
    <row r="7967" spans="1:28" x14ac:dyDescent="0.2">
      <c r="A7967" s="17">
        <v>7966</v>
      </c>
      <c r="B7967" t="s">
        <v>9791</v>
      </c>
      <c r="C7967" s="18">
        <v>43057</v>
      </c>
      <c r="D7967" s="18">
        <v>43062</v>
      </c>
      <c r="E7967" t="s">
        <v>50</v>
      </c>
      <c r="F7967" t="s">
        <v>427</v>
      </c>
      <c r="G7967" t="s">
        <v>428</v>
      </c>
      <c r="H7967" t="s">
        <v>68</v>
      </c>
      <c r="I7967" t="s">
        <v>54</v>
      </c>
      <c r="J7967" t="s">
        <v>7229</v>
      </c>
      <c r="K7967" t="s">
        <v>81</v>
      </c>
      <c r="L7967">
        <v>33023</v>
      </c>
      <c r="M7967" t="s">
        <v>57</v>
      </c>
      <c r="N7967" t="s">
        <v>4697</v>
      </c>
      <c r="O7967" t="s">
        <v>73</v>
      </c>
      <c r="P7967" t="s">
        <v>117</v>
      </c>
      <c r="Q7967" t="s">
        <v>4698</v>
      </c>
      <c r="R7967" s="19">
        <v>41.472000000000001</v>
      </c>
      <c r="S7967" s="17">
        <v>8</v>
      </c>
      <c r="T7967" s="20">
        <v>0.2</v>
      </c>
      <c r="U7967" s="19">
        <v>14.5152</v>
      </c>
      <c r="V7967" s="20">
        <f t="shared" si="620"/>
        <v>0.35</v>
      </c>
      <c r="W7967" s="17">
        <f t="shared" si="621"/>
        <v>2017</v>
      </c>
      <c r="X7967" t="str">
        <f t="shared" si="622"/>
        <v>Nov-2017</v>
      </c>
      <c r="Y7967" s="17">
        <f t="shared" si="623"/>
        <v>5</v>
      </c>
      <c r="Z7967" t="str">
        <f t="shared" si="624"/>
        <v>11-20%</v>
      </c>
      <c r="AA7967" s="17">
        <f>IF(COUNTIF($B$2:B7967,B7967)=1,1,0)</f>
        <v>0</v>
      </c>
      <c r="AB7967" s="17">
        <f>IF(COUNTIF($F$2:F7967,F7967)=1,1,0)</f>
        <v>0</v>
      </c>
    </row>
    <row r="7968" spans="1:28" x14ac:dyDescent="0.2">
      <c r="A7968" s="17">
        <v>7967</v>
      </c>
      <c r="B7968" t="s">
        <v>9792</v>
      </c>
      <c r="C7968" s="18">
        <v>42086</v>
      </c>
      <c r="D7968" s="18">
        <v>42093</v>
      </c>
      <c r="E7968" t="s">
        <v>77</v>
      </c>
      <c r="F7968" t="s">
        <v>1414</v>
      </c>
      <c r="G7968" t="s">
        <v>1415</v>
      </c>
      <c r="H7968" t="s">
        <v>68</v>
      </c>
      <c r="I7968" t="s">
        <v>54</v>
      </c>
      <c r="J7968" t="s">
        <v>69</v>
      </c>
      <c r="K7968" t="s">
        <v>70</v>
      </c>
      <c r="L7968">
        <v>90049</v>
      </c>
      <c r="M7968" t="s">
        <v>71</v>
      </c>
      <c r="N7968" t="s">
        <v>5382</v>
      </c>
      <c r="O7968" t="s">
        <v>73</v>
      </c>
      <c r="P7968" t="s">
        <v>117</v>
      </c>
      <c r="Q7968" t="s">
        <v>5383</v>
      </c>
      <c r="R7968" s="19">
        <v>33.36</v>
      </c>
      <c r="S7968" s="17">
        <v>4</v>
      </c>
      <c r="T7968" s="20">
        <v>0</v>
      </c>
      <c r="U7968" s="19">
        <v>16.68</v>
      </c>
      <c r="V7968" s="20">
        <f t="shared" si="620"/>
        <v>0.5</v>
      </c>
      <c r="W7968" s="17">
        <f t="shared" si="621"/>
        <v>2015</v>
      </c>
      <c r="X7968" t="str">
        <f t="shared" si="622"/>
        <v>Mar-2015</v>
      </c>
      <c r="Y7968" s="17">
        <f t="shared" si="623"/>
        <v>7</v>
      </c>
      <c r="Z7968" t="str">
        <f t="shared" si="624"/>
        <v>0% (No Discount)</v>
      </c>
      <c r="AA7968" s="17">
        <f>IF(COUNTIF($B$2:B7968,B7968)=1,1,0)</f>
        <v>1</v>
      </c>
      <c r="AB7968" s="17">
        <f>IF(COUNTIF($F$2:F7968,F7968)=1,1,0)</f>
        <v>0</v>
      </c>
    </row>
    <row r="7969" spans="1:28" x14ac:dyDescent="0.2">
      <c r="A7969" s="17">
        <v>7968</v>
      </c>
      <c r="B7969" t="s">
        <v>9793</v>
      </c>
      <c r="C7969" s="18">
        <v>42653</v>
      </c>
      <c r="D7969" s="18">
        <v>42655</v>
      </c>
      <c r="E7969" t="s">
        <v>215</v>
      </c>
      <c r="F7969" t="s">
        <v>4988</v>
      </c>
      <c r="G7969" t="s">
        <v>4989</v>
      </c>
      <c r="H7969" t="s">
        <v>68</v>
      </c>
      <c r="I7969" t="s">
        <v>54</v>
      </c>
      <c r="J7969" t="s">
        <v>836</v>
      </c>
      <c r="K7969" t="s">
        <v>484</v>
      </c>
      <c r="L7969">
        <v>80219</v>
      </c>
      <c r="M7969" t="s">
        <v>71</v>
      </c>
      <c r="N7969" t="s">
        <v>9794</v>
      </c>
      <c r="O7969" t="s">
        <v>59</v>
      </c>
      <c r="P7969" t="s">
        <v>60</v>
      </c>
      <c r="Q7969" t="s">
        <v>9795</v>
      </c>
      <c r="R7969" s="19">
        <v>90.882000000000005</v>
      </c>
      <c r="S7969" s="17">
        <v>3</v>
      </c>
      <c r="T7969" s="20">
        <v>0.7</v>
      </c>
      <c r="U7969" s="19">
        <v>-190.85220000000001</v>
      </c>
      <c r="V7969" s="20">
        <f t="shared" si="620"/>
        <v>-2.1</v>
      </c>
      <c r="W7969" s="17">
        <f t="shared" si="621"/>
        <v>2016</v>
      </c>
      <c r="X7969" t="str">
        <f t="shared" si="622"/>
        <v>Oct-2016</v>
      </c>
      <c r="Y7969" s="17">
        <f t="shared" si="623"/>
        <v>2</v>
      </c>
      <c r="Z7969" t="str">
        <f t="shared" si="624"/>
        <v>Over 50%</v>
      </c>
      <c r="AA7969" s="17">
        <f>IF(COUNTIF($B$2:B7969,B7969)=1,1,0)</f>
        <v>1</v>
      </c>
      <c r="AB7969" s="17">
        <f>IF(COUNTIF($F$2:F7969,F7969)=1,1,0)</f>
        <v>0</v>
      </c>
    </row>
    <row r="7970" spans="1:28" x14ac:dyDescent="0.2">
      <c r="A7970" s="17">
        <v>7969</v>
      </c>
      <c r="B7970" t="s">
        <v>9793</v>
      </c>
      <c r="C7970" s="18">
        <v>42653</v>
      </c>
      <c r="D7970" s="18">
        <v>42655</v>
      </c>
      <c r="E7970" t="s">
        <v>215</v>
      </c>
      <c r="F7970" t="s">
        <v>4988</v>
      </c>
      <c r="G7970" t="s">
        <v>4989</v>
      </c>
      <c r="H7970" t="s">
        <v>68</v>
      </c>
      <c r="I7970" t="s">
        <v>54</v>
      </c>
      <c r="J7970" t="s">
        <v>836</v>
      </c>
      <c r="K7970" t="s">
        <v>484</v>
      </c>
      <c r="L7970">
        <v>80219</v>
      </c>
      <c r="M7970" t="s">
        <v>71</v>
      </c>
      <c r="N7970" t="s">
        <v>8169</v>
      </c>
      <c r="O7970" t="s">
        <v>98</v>
      </c>
      <c r="P7970" t="s">
        <v>99</v>
      </c>
      <c r="Q7970" t="s">
        <v>8170</v>
      </c>
      <c r="R7970" s="19">
        <v>15.992000000000001</v>
      </c>
      <c r="S7970" s="17">
        <v>1</v>
      </c>
      <c r="T7970" s="20">
        <v>0.2</v>
      </c>
      <c r="U7970" s="19">
        <v>-2.9984999999999999</v>
      </c>
      <c r="V7970" s="20">
        <f t="shared" si="620"/>
        <v>-0.18749999999999997</v>
      </c>
      <c r="W7970" s="17">
        <f t="shared" si="621"/>
        <v>2016</v>
      </c>
      <c r="X7970" t="str">
        <f t="shared" si="622"/>
        <v>Oct-2016</v>
      </c>
      <c r="Y7970" s="17">
        <f t="shared" si="623"/>
        <v>2</v>
      </c>
      <c r="Z7970" t="str">
        <f t="shared" si="624"/>
        <v>11-20%</v>
      </c>
      <c r="AA7970" s="17">
        <f>IF(COUNTIF($B$2:B7970,B7970)=1,1,0)</f>
        <v>0</v>
      </c>
      <c r="AB7970" s="17">
        <f>IF(COUNTIF($F$2:F7970,F7970)=1,1,0)</f>
        <v>0</v>
      </c>
    </row>
    <row r="7971" spans="1:28" x14ac:dyDescent="0.2">
      <c r="A7971" s="17">
        <v>7970</v>
      </c>
      <c r="B7971" t="s">
        <v>9793</v>
      </c>
      <c r="C7971" s="18">
        <v>42653</v>
      </c>
      <c r="D7971" s="18">
        <v>42655</v>
      </c>
      <c r="E7971" t="s">
        <v>215</v>
      </c>
      <c r="F7971" t="s">
        <v>4988</v>
      </c>
      <c r="G7971" t="s">
        <v>4989</v>
      </c>
      <c r="H7971" t="s">
        <v>68</v>
      </c>
      <c r="I7971" t="s">
        <v>54</v>
      </c>
      <c r="J7971" t="s">
        <v>836</v>
      </c>
      <c r="K7971" t="s">
        <v>484</v>
      </c>
      <c r="L7971">
        <v>80219</v>
      </c>
      <c r="M7971" t="s">
        <v>71</v>
      </c>
      <c r="N7971" t="s">
        <v>2092</v>
      </c>
      <c r="O7971" t="s">
        <v>59</v>
      </c>
      <c r="P7971" t="s">
        <v>63</v>
      </c>
      <c r="Q7971" t="s">
        <v>2093</v>
      </c>
      <c r="R7971" s="19">
        <v>120.78400000000001</v>
      </c>
      <c r="S7971" s="17">
        <v>1</v>
      </c>
      <c r="T7971" s="20">
        <v>0.2</v>
      </c>
      <c r="U7971" s="19">
        <v>13.588200000000001</v>
      </c>
      <c r="V7971" s="20">
        <f t="shared" si="620"/>
        <v>0.1125</v>
      </c>
      <c r="W7971" s="17">
        <f t="shared" si="621"/>
        <v>2016</v>
      </c>
      <c r="X7971" t="str">
        <f t="shared" si="622"/>
        <v>Oct-2016</v>
      </c>
      <c r="Y7971" s="17">
        <f t="shared" si="623"/>
        <v>2</v>
      </c>
      <c r="Z7971" t="str">
        <f t="shared" si="624"/>
        <v>11-20%</v>
      </c>
      <c r="AA7971" s="17">
        <f>IF(COUNTIF($B$2:B7971,B7971)=1,1,0)</f>
        <v>0</v>
      </c>
      <c r="AB7971" s="17">
        <f>IF(COUNTIF($F$2:F7971,F7971)=1,1,0)</f>
        <v>0</v>
      </c>
    </row>
    <row r="7972" spans="1:28" x14ac:dyDescent="0.2">
      <c r="A7972" s="17">
        <v>7971</v>
      </c>
      <c r="B7972" t="s">
        <v>9796</v>
      </c>
      <c r="C7972" s="18">
        <v>42232</v>
      </c>
      <c r="D7972" s="18">
        <v>42236</v>
      </c>
      <c r="E7972" t="s">
        <v>77</v>
      </c>
      <c r="F7972" t="s">
        <v>1187</v>
      </c>
      <c r="G7972" t="s">
        <v>1188</v>
      </c>
      <c r="H7972" t="s">
        <v>68</v>
      </c>
      <c r="I7972" t="s">
        <v>54</v>
      </c>
      <c r="J7972" t="s">
        <v>173</v>
      </c>
      <c r="K7972" t="s">
        <v>174</v>
      </c>
      <c r="L7972">
        <v>19134</v>
      </c>
      <c r="M7972" t="s">
        <v>175</v>
      </c>
      <c r="N7972" t="s">
        <v>4029</v>
      </c>
      <c r="O7972" t="s">
        <v>98</v>
      </c>
      <c r="P7972" t="s">
        <v>99</v>
      </c>
      <c r="Q7972" t="s">
        <v>4030</v>
      </c>
      <c r="R7972" s="19">
        <v>519.79200000000003</v>
      </c>
      <c r="S7972" s="17">
        <v>4</v>
      </c>
      <c r="T7972" s="20">
        <v>0.4</v>
      </c>
      <c r="U7972" s="19">
        <v>-112.6216</v>
      </c>
      <c r="V7972" s="20">
        <f t="shared" si="620"/>
        <v>-0.21666666666666665</v>
      </c>
      <c r="W7972" s="17">
        <f t="shared" si="621"/>
        <v>2015</v>
      </c>
      <c r="X7972" t="str">
        <f t="shared" si="622"/>
        <v>Aug-2015</v>
      </c>
      <c r="Y7972" s="17">
        <f t="shared" si="623"/>
        <v>4</v>
      </c>
      <c r="Z7972" t="str">
        <f t="shared" si="624"/>
        <v>31-40%</v>
      </c>
      <c r="AA7972" s="17">
        <f>IF(COUNTIF($B$2:B7972,B7972)=1,1,0)</f>
        <v>1</v>
      </c>
      <c r="AB7972" s="17">
        <f>IF(COUNTIF($F$2:F7972,F7972)=1,1,0)</f>
        <v>0</v>
      </c>
    </row>
    <row r="7973" spans="1:28" x14ac:dyDescent="0.2">
      <c r="A7973" s="17">
        <v>7972</v>
      </c>
      <c r="B7973" t="s">
        <v>9796</v>
      </c>
      <c r="C7973" s="18">
        <v>42232</v>
      </c>
      <c r="D7973" s="18">
        <v>42236</v>
      </c>
      <c r="E7973" t="s">
        <v>77</v>
      </c>
      <c r="F7973" t="s">
        <v>1187</v>
      </c>
      <c r="G7973" t="s">
        <v>1188</v>
      </c>
      <c r="H7973" t="s">
        <v>68</v>
      </c>
      <c r="I7973" t="s">
        <v>54</v>
      </c>
      <c r="J7973" t="s">
        <v>173</v>
      </c>
      <c r="K7973" t="s">
        <v>174</v>
      </c>
      <c r="L7973">
        <v>19134</v>
      </c>
      <c r="M7973" t="s">
        <v>175</v>
      </c>
      <c r="N7973" t="s">
        <v>5931</v>
      </c>
      <c r="O7973" t="s">
        <v>98</v>
      </c>
      <c r="P7973" t="s">
        <v>188</v>
      </c>
      <c r="Q7973" t="s">
        <v>5932</v>
      </c>
      <c r="R7973" s="19">
        <v>31.175999999999998</v>
      </c>
      <c r="S7973" s="17">
        <v>3</v>
      </c>
      <c r="T7973" s="20">
        <v>0.2</v>
      </c>
      <c r="U7973" s="19">
        <v>-5.4558</v>
      </c>
      <c r="V7973" s="20">
        <f t="shared" si="620"/>
        <v>-0.17500000000000002</v>
      </c>
      <c r="W7973" s="17">
        <f t="shared" si="621"/>
        <v>2015</v>
      </c>
      <c r="X7973" t="str">
        <f t="shared" si="622"/>
        <v>Aug-2015</v>
      </c>
      <c r="Y7973" s="17">
        <f t="shared" si="623"/>
        <v>4</v>
      </c>
      <c r="Z7973" t="str">
        <f t="shared" si="624"/>
        <v>11-20%</v>
      </c>
      <c r="AA7973" s="17">
        <f>IF(COUNTIF($B$2:B7973,B7973)=1,1,0)</f>
        <v>0</v>
      </c>
      <c r="AB7973" s="17">
        <f>IF(COUNTIF($F$2:F7973,F7973)=1,1,0)</f>
        <v>0</v>
      </c>
    </row>
    <row r="7974" spans="1:28" x14ac:dyDescent="0.2">
      <c r="A7974" s="17">
        <v>7973</v>
      </c>
      <c r="B7974" t="s">
        <v>9796</v>
      </c>
      <c r="C7974" s="18">
        <v>42232</v>
      </c>
      <c r="D7974" s="18">
        <v>42236</v>
      </c>
      <c r="E7974" t="s">
        <v>77</v>
      </c>
      <c r="F7974" t="s">
        <v>1187</v>
      </c>
      <c r="G7974" t="s">
        <v>1188</v>
      </c>
      <c r="H7974" t="s">
        <v>68</v>
      </c>
      <c r="I7974" t="s">
        <v>54</v>
      </c>
      <c r="J7974" t="s">
        <v>173</v>
      </c>
      <c r="K7974" t="s">
        <v>174</v>
      </c>
      <c r="L7974">
        <v>19134</v>
      </c>
      <c r="M7974" t="s">
        <v>175</v>
      </c>
      <c r="N7974" t="s">
        <v>5299</v>
      </c>
      <c r="O7974" t="s">
        <v>73</v>
      </c>
      <c r="P7974" t="s">
        <v>117</v>
      </c>
      <c r="Q7974" t="s">
        <v>5300</v>
      </c>
      <c r="R7974" s="19">
        <v>10.368</v>
      </c>
      <c r="S7974" s="17">
        <v>2</v>
      </c>
      <c r="T7974" s="20">
        <v>0.2</v>
      </c>
      <c r="U7974" s="19">
        <v>3.6288</v>
      </c>
      <c r="V7974" s="20">
        <f t="shared" si="620"/>
        <v>0.35</v>
      </c>
      <c r="W7974" s="17">
        <f t="shared" si="621"/>
        <v>2015</v>
      </c>
      <c r="X7974" t="str">
        <f t="shared" si="622"/>
        <v>Aug-2015</v>
      </c>
      <c r="Y7974" s="17">
        <f t="shared" si="623"/>
        <v>4</v>
      </c>
      <c r="Z7974" t="str">
        <f t="shared" si="624"/>
        <v>11-20%</v>
      </c>
      <c r="AA7974" s="17">
        <f>IF(COUNTIF($B$2:B7974,B7974)=1,1,0)</f>
        <v>0</v>
      </c>
      <c r="AB7974" s="17">
        <f>IF(COUNTIF($F$2:F7974,F7974)=1,1,0)</f>
        <v>0</v>
      </c>
    </row>
    <row r="7975" spans="1:28" x14ac:dyDescent="0.2">
      <c r="A7975" s="17">
        <v>7974</v>
      </c>
      <c r="B7975" t="s">
        <v>9796</v>
      </c>
      <c r="C7975" s="18">
        <v>42232</v>
      </c>
      <c r="D7975" s="18">
        <v>42236</v>
      </c>
      <c r="E7975" t="s">
        <v>77</v>
      </c>
      <c r="F7975" t="s">
        <v>1187</v>
      </c>
      <c r="G7975" t="s">
        <v>1188</v>
      </c>
      <c r="H7975" t="s">
        <v>68</v>
      </c>
      <c r="I7975" t="s">
        <v>54</v>
      </c>
      <c r="J7975" t="s">
        <v>173</v>
      </c>
      <c r="K7975" t="s">
        <v>174</v>
      </c>
      <c r="L7975">
        <v>19134</v>
      </c>
      <c r="M7975" t="s">
        <v>175</v>
      </c>
      <c r="N7975" t="s">
        <v>519</v>
      </c>
      <c r="O7975" t="s">
        <v>73</v>
      </c>
      <c r="P7975" t="s">
        <v>102</v>
      </c>
      <c r="Q7975" t="s">
        <v>520</v>
      </c>
      <c r="R7975" s="19">
        <v>2.7240000000000002</v>
      </c>
      <c r="S7975" s="17">
        <v>2</v>
      </c>
      <c r="T7975" s="20">
        <v>0.7</v>
      </c>
      <c r="U7975" s="19">
        <v>-1.9068000000000001</v>
      </c>
      <c r="V7975" s="20">
        <f t="shared" si="620"/>
        <v>-0.7</v>
      </c>
      <c r="W7975" s="17">
        <f t="shared" si="621"/>
        <v>2015</v>
      </c>
      <c r="X7975" t="str">
        <f t="shared" si="622"/>
        <v>Aug-2015</v>
      </c>
      <c r="Y7975" s="17">
        <f t="shared" si="623"/>
        <v>4</v>
      </c>
      <c r="Z7975" t="str">
        <f t="shared" si="624"/>
        <v>Over 50%</v>
      </c>
      <c r="AA7975" s="17">
        <f>IF(COUNTIF($B$2:B7975,B7975)=1,1,0)</f>
        <v>0</v>
      </c>
      <c r="AB7975" s="17">
        <f>IF(COUNTIF($F$2:F7975,F7975)=1,1,0)</f>
        <v>0</v>
      </c>
    </row>
    <row r="7976" spans="1:28" x14ac:dyDescent="0.2">
      <c r="A7976" s="17">
        <v>7975</v>
      </c>
      <c r="B7976" t="s">
        <v>9796</v>
      </c>
      <c r="C7976" s="18">
        <v>42232</v>
      </c>
      <c r="D7976" s="18">
        <v>42236</v>
      </c>
      <c r="E7976" t="s">
        <v>77</v>
      </c>
      <c r="F7976" t="s">
        <v>1187</v>
      </c>
      <c r="G7976" t="s">
        <v>1188</v>
      </c>
      <c r="H7976" t="s">
        <v>68</v>
      </c>
      <c r="I7976" t="s">
        <v>54</v>
      </c>
      <c r="J7976" t="s">
        <v>173</v>
      </c>
      <c r="K7976" t="s">
        <v>174</v>
      </c>
      <c r="L7976">
        <v>19134</v>
      </c>
      <c r="M7976" t="s">
        <v>175</v>
      </c>
      <c r="N7976" t="s">
        <v>4256</v>
      </c>
      <c r="O7976" t="s">
        <v>59</v>
      </c>
      <c r="P7976" t="s">
        <v>92</v>
      </c>
      <c r="Q7976" t="s">
        <v>4257</v>
      </c>
      <c r="R7976" s="19">
        <v>254.352</v>
      </c>
      <c r="S7976" s="17">
        <v>3</v>
      </c>
      <c r="T7976" s="20">
        <v>0.2</v>
      </c>
      <c r="U7976" s="19">
        <v>0</v>
      </c>
      <c r="V7976" s="20">
        <f t="shared" si="620"/>
        <v>0</v>
      </c>
      <c r="W7976" s="17">
        <f t="shared" si="621"/>
        <v>2015</v>
      </c>
      <c r="X7976" t="str">
        <f t="shared" si="622"/>
        <v>Aug-2015</v>
      </c>
      <c r="Y7976" s="17">
        <f t="shared" si="623"/>
        <v>4</v>
      </c>
      <c r="Z7976" t="str">
        <f t="shared" si="624"/>
        <v>11-20%</v>
      </c>
      <c r="AA7976" s="17">
        <f>IF(COUNTIF($B$2:B7976,B7976)=1,1,0)</f>
        <v>0</v>
      </c>
      <c r="AB7976" s="17">
        <f>IF(COUNTIF($F$2:F7976,F7976)=1,1,0)</f>
        <v>0</v>
      </c>
    </row>
    <row r="7977" spans="1:28" x14ac:dyDescent="0.2">
      <c r="A7977" s="17">
        <v>7976</v>
      </c>
      <c r="B7977" t="s">
        <v>9796</v>
      </c>
      <c r="C7977" s="18">
        <v>42232</v>
      </c>
      <c r="D7977" s="18">
        <v>42236</v>
      </c>
      <c r="E7977" t="s">
        <v>77</v>
      </c>
      <c r="F7977" t="s">
        <v>1187</v>
      </c>
      <c r="G7977" t="s">
        <v>1188</v>
      </c>
      <c r="H7977" t="s">
        <v>68</v>
      </c>
      <c r="I7977" t="s">
        <v>54</v>
      </c>
      <c r="J7977" t="s">
        <v>173</v>
      </c>
      <c r="K7977" t="s">
        <v>174</v>
      </c>
      <c r="L7977">
        <v>19134</v>
      </c>
      <c r="M7977" t="s">
        <v>175</v>
      </c>
      <c r="N7977" t="s">
        <v>3203</v>
      </c>
      <c r="O7977" t="s">
        <v>73</v>
      </c>
      <c r="P7977" t="s">
        <v>102</v>
      </c>
      <c r="Q7977" t="s">
        <v>3204</v>
      </c>
      <c r="R7977" s="19">
        <v>3.762</v>
      </c>
      <c r="S7977" s="17">
        <v>3</v>
      </c>
      <c r="T7977" s="20">
        <v>0.7</v>
      </c>
      <c r="U7977" s="19">
        <v>-2.7587999999999999</v>
      </c>
      <c r="V7977" s="20">
        <f t="shared" si="620"/>
        <v>-0.73333333333333328</v>
      </c>
      <c r="W7977" s="17">
        <f t="shared" si="621"/>
        <v>2015</v>
      </c>
      <c r="X7977" t="str">
        <f t="shared" si="622"/>
        <v>Aug-2015</v>
      </c>
      <c r="Y7977" s="17">
        <f t="shared" si="623"/>
        <v>4</v>
      </c>
      <c r="Z7977" t="str">
        <f t="shared" si="624"/>
        <v>Over 50%</v>
      </c>
      <c r="AA7977" s="17">
        <f>IF(COUNTIF($B$2:B7977,B7977)=1,1,0)</f>
        <v>0</v>
      </c>
      <c r="AB7977" s="17">
        <f>IF(COUNTIF($F$2:F7977,F7977)=1,1,0)</f>
        <v>0</v>
      </c>
    </row>
    <row r="7978" spans="1:28" x14ac:dyDescent="0.2">
      <c r="A7978" s="17">
        <v>7977</v>
      </c>
      <c r="B7978" t="s">
        <v>9796</v>
      </c>
      <c r="C7978" s="18">
        <v>42232</v>
      </c>
      <c r="D7978" s="18">
        <v>42236</v>
      </c>
      <c r="E7978" t="s">
        <v>77</v>
      </c>
      <c r="F7978" t="s">
        <v>1187</v>
      </c>
      <c r="G7978" t="s">
        <v>1188</v>
      </c>
      <c r="H7978" t="s">
        <v>68</v>
      </c>
      <c r="I7978" t="s">
        <v>54</v>
      </c>
      <c r="J7978" t="s">
        <v>173</v>
      </c>
      <c r="K7978" t="s">
        <v>174</v>
      </c>
      <c r="L7978">
        <v>19134</v>
      </c>
      <c r="M7978" t="s">
        <v>175</v>
      </c>
      <c r="N7978" t="s">
        <v>4017</v>
      </c>
      <c r="O7978" t="s">
        <v>73</v>
      </c>
      <c r="P7978" t="s">
        <v>117</v>
      </c>
      <c r="Q7978" t="s">
        <v>4018</v>
      </c>
      <c r="R7978" s="19">
        <v>10.272</v>
      </c>
      <c r="S7978" s="17">
        <v>3</v>
      </c>
      <c r="T7978" s="20">
        <v>0.2</v>
      </c>
      <c r="U7978" s="19">
        <v>3.21</v>
      </c>
      <c r="V7978" s="20">
        <f t="shared" si="620"/>
        <v>0.3125</v>
      </c>
      <c r="W7978" s="17">
        <f t="shared" si="621"/>
        <v>2015</v>
      </c>
      <c r="X7978" t="str">
        <f t="shared" si="622"/>
        <v>Aug-2015</v>
      </c>
      <c r="Y7978" s="17">
        <f t="shared" si="623"/>
        <v>4</v>
      </c>
      <c r="Z7978" t="str">
        <f t="shared" si="624"/>
        <v>11-20%</v>
      </c>
      <c r="AA7978" s="17">
        <f>IF(COUNTIF($B$2:B7978,B7978)=1,1,0)</f>
        <v>0</v>
      </c>
      <c r="AB7978" s="17">
        <f>IF(COUNTIF($F$2:F7978,F7978)=1,1,0)</f>
        <v>0</v>
      </c>
    </row>
    <row r="7979" spans="1:28" x14ac:dyDescent="0.2">
      <c r="A7979" s="17">
        <v>7978</v>
      </c>
      <c r="B7979" t="s">
        <v>9797</v>
      </c>
      <c r="C7979" s="18">
        <v>41790</v>
      </c>
      <c r="D7979" s="18">
        <v>41795</v>
      </c>
      <c r="E7979" t="s">
        <v>77</v>
      </c>
      <c r="F7979" t="s">
        <v>5316</v>
      </c>
      <c r="G7979" t="s">
        <v>5317</v>
      </c>
      <c r="H7979" t="s">
        <v>53</v>
      </c>
      <c r="I7979" t="s">
        <v>54</v>
      </c>
      <c r="J7979" t="s">
        <v>355</v>
      </c>
      <c r="K7979" t="s">
        <v>1519</v>
      </c>
      <c r="L7979">
        <v>39212</v>
      </c>
      <c r="M7979" t="s">
        <v>57</v>
      </c>
      <c r="N7979" t="s">
        <v>1665</v>
      </c>
      <c r="O7979" t="s">
        <v>98</v>
      </c>
      <c r="P7979" t="s">
        <v>99</v>
      </c>
      <c r="Q7979" t="s">
        <v>1666</v>
      </c>
      <c r="R7979" s="19">
        <v>659.97</v>
      </c>
      <c r="S7979" s="17">
        <v>3</v>
      </c>
      <c r="T7979" s="20">
        <v>0</v>
      </c>
      <c r="U7979" s="19">
        <v>197.99100000000001</v>
      </c>
      <c r="V7979" s="20">
        <f t="shared" si="620"/>
        <v>0.3</v>
      </c>
      <c r="W7979" s="17">
        <f t="shared" si="621"/>
        <v>2014</v>
      </c>
      <c r="X7979" t="str">
        <f t="shared" si="622"/>
        <v>May-2014</v>
      </c>
      <c r="Y7979" s="17">
        <f t="shared" si="623"/>
        <v>5</v>
      </c>
      <c r="Z7979" t="str">
        <f t="shared" si="624"/>
        <v>0% (No Discount)</v>
      </c>
      <c r="AA7979" s="17">
        <f>IF(COUNTIF($B$2:B7979,B7979)=1,1,0)</f>
        <v>1</v>
      </c>
      <c r="AB7979" s="17">
        <f>IF(COUNTIF($F$2:F7979,F7979)=1,1,0)</f>
        <v>0</v>
      </c>
    </row>
    <row r="7980" spans="1:28" x14ac:dyDescent="0.2">
      <c r="A7980" s="17">
        <v>7979</v>
      </c>
      <c r="B7980" t="s">
        <v>9797</v>
      </c>
      <c r="C7980" s="18">
        <v>41790</v>
      </c>
      <c r="D7980" s="18">
        <v>41795</v>
      </c>
      <c r="E7980" t="s">
        <v>77</v>
      </c>
      <c r="F7980" t="s">
        <v>5316</v>
      </c>
      <c r="G7980" t="s">
        <v>5317</v>
      </c>
      <c r="H7980" t="s">
        <v>53</v>
      </c>
      <c r="I7980" t="s">
        <v>54</v>
      </c>
      <c r="J7980" t="s">
        <v>355</v>
      </c>
      <c r="K7980" t="s">
        <v>1519</v>
      </c>
      <c r="L7980">
        <v>39212</v>
      </c>
      <c r="M7980" t="s">
        <v>57</v>
      </c>
      <c r="N7980" t="s">
        <v>2081</v>
      </c>
      <c r="O7980" t="s">
        <v>98</v>
      </c>
      <c r="P7980" t="s">
        <v>99</v>
      </c>
      <c r="Q7980" t="s">
        <v>2082</v>
      </c>
      <c r="R7980" s="19">
        <v>113.73</v>
      </c>
      <c r="S7980" s="17">
        <v>3</v>
      </c>
      <c r="T7980" s="20">
        <v>0</v>
      </c>
      <c r="U7980" s="19">
        <v>32.981699999999996</v>
      </c>
      <c r="V7980" s="20">
        <f t="shared" si="620"/>
        <v>0.28999999999999998</v>
      </c>
      <c r="W7980" s="17">
        <f t="shared" si="621"/>
        <v>2014</v>
      </c>
      <c r="X7980" t="str">
        <f t="shared" si="622"/>
        <v>May-2014</v>
      </c>
      <c r="Y7980" s="17">
        <f t="shared" si="623"/>
        <v>5</v>
      </c>
      <c r="Z7980" t="str">
        <f t="shared" si="624"/>
        <v>0% (No Discount)</v>
      </c>
      <c r="AA7980" s="17">
        <f>IF(COUNTIF($B$2:B7980,B7980)=1,1,0)</f>
        <v>0</v>
      </c>
      <c r="AB7980" s="17">
        <f>IF(COUNTIF($F$2:F7980,F7980)=1,1,0)</f>
        <v>0</v>
      </c>
    </row>
    <row r="7981" spans="1:28" x14ac:dyDescent="0.2">
      <c r="A7981" s="17">
        <v>7980</v>
      </c>
      <c r="B7981" t="s">
        <v>9798</v>
      </c>
      <c r="C7981" s="18">
        <v>42243</v>
      </c>
      <c r="D7981" s="18">
        <v>42247</v>
      </c>
      <c r="E7981" t="s">
        <v>77</v>
      </c>
      <c r="F7981" t="s">
        <v>3208</v>
      </c>
      <c r="G7981" t="s">
        <v>3209</v>
      </c>
      <c r="H7981" t="s">
        <v>129</v>
      </c>
      <c r="I7981" t="s">
        <v>54</v>
      </c>
      <c r="J7981" t="s">
        <v>69</v>
      </c>
      <c r="K7981" t="s">
        <v>70</v>
      </c>
      <c r="L7981">
        <v>90045</v>
      </c>
      <c r="M7981" t="s">
        <v>71</v>
      </c>
      <c r="N7981" t="s">
        <v>4868</v>
      </c>
      <c r="O7981" t="s">
        <v>73</v>
      </c>
      <c r="P7981" t="s">
        <v>102</v>
      </c>
      <c r="Q7981" t="s">
        <v>4869</v>
      </c>
      <c r="R7981" s="19">
        <v>5.1040000000000001</v>
      </c>
      <c r="S7981" s="17">
        <v>1</v>
      </c>
      <c r="T7981" s="20">
        <v>0.2</v>
      </c>
      <c r="U7981" s="19">
        <v>1.6588000000000001</v>
      </c>
      <c r="V7981" s="20">
        <f t="shared" si="620"/>
        <v>0.32500000000000001</v>
      </c>
      <c r="W7981" s="17">
        <f t="shared" si="621"/>
        <v>2015</v>
      </c>
      <c r="X7981" t="str">
        <f t="shared" si="622"/>
        <v>Aug-2015</v>
      </c>
      <c r="Y7981" s="17">
        <f t="shared" si="623"/>
        <v>4</v>
      </c>
      <c r="Z7981" t="str">
        <f t="shared" si="624"/>
        <v>11-20%</v>
      </c>
      <c r="AA7981" s="17">
        <f>IF(COUNTIF($B$2:B7981,B7981)=1,1,0)</f>
        <v>1</v>
      </c>
      <c r="AB7981" s="17">
        <f>IF(COUNTIF($F$2:F7981,F7981)=1,1,0)</f>
        <v>0</v>
      </c>
    </row>
    <row r="7982" spans="1:28" x14ac:dyDescent="0.2">
      <c r="A7982" s="17">
        <v>7981</v>
      </c>
      <c r="B7982" t="s">
        <v>9799</v>
      </c>
      <c r="C7982" s="18">
        <v>41642</v>
      </c>
      <c r="D7982" s="18">
        <v>41646</v>
      </c>
      <c r="E7982" t="s">
        <v>77</v>
      </c>
      <c r="F7982" t="s">
        <v>278</v>
      </c>
      <c r="G7982" t="s">
        <v>279</v>
      </c>
      <c r="H7982" t="s">
        <v>53</v>
      </c>
      <c r="I7982" t="s">
        <v>54</v>
      </c>
      <c r="J7982" t="s">
        <v>211</v>
      </c>
      <c r="K7982" t="s">
        <v>131</v>
      </c>
      <c r="L7982">
        <v>77095</v>
      </c>
      <c r="M7982" t="s">
        <v>132</v>
      </c>
      <c r="N7982" t="s">
        <v>6657</v>
      </c>
      <c r="O7982" t="s">
        <v>73</v>
      </c>
      <c r="P7982" t="s">
        <v>117</v>
      </c>
      <c r="Q7982" t="s">
        <v>6658</v>
      </c>
      <c r="R7982" s="19">
        <v>16.448</v>
      </c>
      <c r="S7982" s="17">
        <v>2</v>
      </c>
      <c r="T7982" s="20">
        <v>0.2</v>
      </c>
      <c r="U7982" s="19">
        <v>5.5511999999999997</v>
      </c>
      <c r="V7982" s="20">
        <f t="shared" si="620"/>
        <v>0.33749999999999997</v>
      </c>
      <c r="W7982" s="17">
        <f t="shared" si="621"/>
        <v>2014</v>
      </c>
      <c r="X7982" t="str">
        <f t="shared" si="622"/>
        <v>Jan-2014</v>
      </c>
      <c r="Y7982" s="17">
        <f t="shared" si="623"/>
        <v>4</v>
      </c>
      <c r="Z7982" t="str">
        <f t="shared" si="624"/>
        <v>11-20%</v>
      </c>
      <c r="AA7982" s="17">
        <f>IF(COUNTIF($B$2:B7982,B7982)=1,1,0)</f>
        <v>1</v>
      </c>
      <c r="AB7982" s="17">
        <f>IF(COUNTIF($F$2:F7982,F7982)=1,1,0)</f>
        <v>0</v>
      </c>
    </row>
    <row r="7983" spans="1:28" x14ac:dyDescent="0.2">
      <c r="A7983" s="17">
        <v>7982</v>
      </c>
      <c r="B7983" t="s">
        <v>9800</v>
      </c>
      <c r="C7983" s="18">
        <v>41892</v>
      </c>
      <c r="D7983" s="18">
        <v>41895</v>
      </c>
      <c r="E7983" t="s">
        <v>215</v>
      </c>
      <c r="F7983" t="s">
        <v>171</v>
      </c>
      <c r="G7983" t="s">
        <v>172</v>
      </c>
      <c r="H7983" t="s">
        <v>53</v>
      </c>
      <c r="I7983" t="s">
        <v>54</v>
      </c>
      <c r="J7983" t="s">
        <v>9801</v>
      </c>
      <c r="K7983" t="s">
        <v>817</v>
      </c>
      <c r="L7983">
        <v>7011</v>
      </c>
      <c r="M7983" t="s">
        <v>175</v>
      </c>
      <c r="N7983" t="s">
        <v>2227</v>
      </c>
      <c r="O7983" t="s">
        <v>73</v>
      </c>
      <c r="P7983" t="s">
        <v>105</v>
      </c>
      <c r="Q7983" t="s">
        <v>2228</v>
      </c>
      <c r="R7983" s="19">
        <v>81.92</v>
      </c>
      <c r="S7983" s="17">
        <v>4</v>
      </c>
      <c r="T7983" s="20">
        <v>0</v>
      </c>
      <c r="U7983" s="19">
        <v>22.118400000000001</v>
      </c>
      <c r="V7983" s="20">
        <f t="shared" si="620"/>
        <v>0.27</v>
      </c>
      <c r="W7983" s="17">
        <f t="shared" si="621"/>
        <v>2014</v>
      </c>
      <c r="X7983" t="str">
        <f t="shared" si="622"/>
        <v>Sep-2014</v>
      </c>
      <c r="Y7983" s="17">
        <f t="shared" si="623"/>
        <v>3</v>
      </c>
      <c r="Z7983" t="str">
        <f t="shared" si="624"/>
        <v>0% (No Discount)</v>
      </c>
      <c r="AA7983" s="17">
        <f>IF(COUNTIF($B$2:B7983,B7983)=1,1,0)</f>
        <v>1</v>
      </c>
      <c r="AB7983" s="17">
        <f>IF(COUNTIF($F$2:F7983,F7983)=1,1,0)</f>
        <v>0</v>
      </c>
    </row>
    <row r="7984" spans="1:28" x14ac:dyDescent="0.2">
      <c r="A7984" s="17">
        <v>7983</v>
      </c>
      <c r="B7984" t="s">
        <v>9800</v>
      </c>
      <c r="C7984" s="18">
        <v>41892</v>
      </c>
      <c r="D7984" s="18">
        <v>41895</v>
      </c>
      <c r="E7984" t="s">
        <v>215</v>
      </c>
      <c r="F7984" t="s">
        <v>171</v>
      </c>
      <c r="G7984" t="s">
        <v>172</v>
      </c>
      <c r="H7984" t="s">
        <v>53</v>
      </c>
      <c r="I7984" t="s">
        <v>54</v>
      </c>
      <c r="J7984" t="s">
        <v>9801</v>
      </c>
      <c r="K7984" t="s">
        <v>817</v>
      </c>
      <c r="L7984">
        <v>7011</v>
      </c>
      <c r="M7984" t="s">
        <v>175</v>
      </c>
      <c r="N7984" t="s">
        <v>4658</v>
      </c>
      <c r="O7984" t="s">
        <v>59</v>
      </c>
      <c r="P7984" t="s">
        <v>92</v>
      </c>
      <c r="Q7984" t="s">
        <v>4659</v>
      </c>
      <c r="R7984" s="19">
        <v>254.9</v>
      </c>
      <c r="S7984" s="17">
        <v>5</v>
      </c>
      <c r="T7984" s="20">
        <v>0</v>
      </c>
      <c r="U7984" s="19">
        <v>76.47</v>
      </c>
      <c r="V7984" s="20">
        <f t="shared" si="620"/>
        <v>0.3</v>
      </c>
      <c r="W7984" s="17">
        <f t="shared" si="621"/>
        <v>2014</v>
      </c>
      <c r="X7984" t="str">
        <f t="shared" si="622"/>
        <v>Sep-2014</v>
      </c>
      <c r="Y7984" s="17">
        <f t="shared" si="623"/>
        <v>3</v>
      </c>
      <c r="Z7984" t="str">
        <f t="shared" si="624"/>
        <v>0% (No Discount)</v>
      </c>
      <c r="AA7984" s="17">
        <f>IF(COUNTIF($B$2:B7984,B7984)=1,1,0)</f>
        <v>0</v>
      </c>
      <c r="AB7984" s="17">
        <f>IF(COUNTIF($F$2:F7984,F7984)=1,1,0)</f>
        <v>0</v>
      </c>
    </row>
    <row r="7985" spans="1:28" x14ac:dyDescent="0.2">
      <c r="A7985" s="17">
        <v>7984</v>
      </c>
      <c r="B7985" t="s">
        <v>9802</v>
      </c>
      <c r="C7985" s="18">
        <v>42757</v>
      </c>
      <c r="D7985" s="18">
        <v>42760</v>
      </c>
      <c r="E7985" t="s">
        <v>50</v>
      </c>
      <c r="F7985" t="s">
        <v>4800</v>
      </c>
      <c r="G7985" t="s">
        <v>4801</v>
      </c>
      <c r="H7985" t="s">
        <v>68</v>
      </c>
      <c r="I7985" t="s">
        <v>54</v>
      </c>
      <c r="J7985" t="s">
        <v>330</v>
      </c>
      <c r="K7985" t="s">
        <v>238</v>
      </c>
      <c r="L7985">
        <v>60623</v>
      </c>
      <c r="M7985" t="s">
        <v>132</v>
      </c>
      <c r="N7985" t="s">
        <v>4973</v>
      </c>
      <c r="O7985" t="s">
        <v>73</v>
      </c>
      <c r="P7985" t="s">
        <v>296</v>
      </c>
      <c r="Q7985" t="s">
        <v>590</v>
      </c>
      <c r="R7985" s="19">
        <v>15.12</v>
      </c>
      <c r="S7985" s="17">
        <v>5</v>
      </c>
      <c r="T7985" s="20">
        <v>0.2</v>
      </c>
      <c r="U7985" s="19">
        <v>4.9139999999999997</v>
      </c>
      <c r="V7985" s="20">
        <f t="shared" si="620"/>
        <v>0.32500000000000001</v>
      </c>
      <c r="W7985" s="17">
        <f t="shared" si="621"/>
        <v>2017</v>
      </c>
      <c r="X7985" t="str">
        <f t="shared" si="622"/>
        <v>Jan-2017</v>
      </c>
      <c r="Y7985" s="17">
        <f t="shared" si="623"/>
        <v>3</v>
      </c>
      <c r="Z7985" t="str">
        <f t="shared" si="624"/>
        <v>11-20%</v>
      </c>
      <c r="AA7985" s="17">
        <f>IF(COUNTIF($B$2:B7985,B7985)=1,1,0)</f>
        <v>1</v>
      </c>
      <c r="AB7985" s="17">
        <f>IF(COUNTIF($F$2:F7985,F7985)=1,1,0)</f>
        <v>0</v>
      </c>
    </row>
    <row r="7986" spans="1:28" x14ac:dyDescent="0.2">
      <c r="A7986" s="17">
        <v>7985</v>
      </c>
      <c r="B7986" t="s">
        <v>9802</v>
      </c>
      <c r="C7986" s="18">
        <v>42757</v>
      </c>
      <c r="D7986" s="18">
        <v>42760</v>
      </c>
      <c r="E7986" t="s">
        <v>50</v>
      </c>
      <c r="F7986" t="s">
        <v>4800</v>
      </c>
      <c r="G7986" t="s">
        <v>4801</v>
      </c>
      <c r="H7986" t="s">
        <v>68</v>
      </c>
      <c r="I7986" t="s">
        <v>54</v>
      </c>
      <c r="J7986" t="s">
        <v>330</v>
      </c>
      <c r="K7986" t="s">
        <v>238</v>
      </c>
      <c r="L7986">
        <v>60623</v>
      </c>
      <c r="M7986" t="s">
        <v>132</v>
      </c>
      <c r="N7986" t="s">
        <v>7132</v>
      </c>
      <c r="O7986" t="s">
        <v>73</v>
      </c>
      <c r="P7986" t="s">
        <v>95</v>
      </c>
      <c r="Q7986" t="s">
        <v>7133</v>
      </c>
      <c r="R7986" s="19">
        <v>7.8719999999999999</v>
      </c>
      <c r="S7986" s="17">
        <v>3</v>
      </c>
      <c r="T7986" s="20">
        <v>0.2</v>
      </c>
      <c r="U7986" s="19">
        <v>0.88560000000000005</v>
      </c>
      <c r="V7986" s="20">
        <f t="shared" si="620"/>
        <v>0.1125</v>
      </c>
      <c r="W7986" s="17">
        <f t="shared" si="621"/>
        <v>2017</v>
      </c>
      <c r="X7986" t="str">
        <f t="shared" si="622"/>
        <v>Jan-2017</v>
      </c>
      <c r="Y7986" s="17">
        <f t="shared" si="623"/>
        <v>3</v>
      </c>
      <c r="Z7986" t="str">
        <f t="shared" si="624"/>
        <v>11-20%</v>
      </c>
      <c r="AA7986" s="17">
        <f>IF(COUNTIF($B$2:B7986,B7986)=1,1,0)</f>
        <v>0</v>
      </c>
      <c r="AB7986" s="17">
        <f>IF(COUNTIF($F$2:F7986,F7986)=1,1,0)</f>
        <v>0</v>
      </c>
    </row>
    <row r="7987" spans="1:28" x14ac:dyDescent="0.2">
      <c r="A7987" s="17">
        <v>7986</v>
      </c>
      <c r="B7987" t="s">
        <v>9803</v>
      </c>
      <c r="C7987" s="18">
        <v>42481</v>
      </c>
      <c r="D7987" s="18">
        <v>42484</v>
      </c>
      <c r="E7987" t="s">
        <v>215</v>
      </c>
      <c r="F7987" t="s">
        <v>391</v>
      </c>
      <c r="G7987" t="s">
        <v>392</v>
      </c>
      <c r="H7987" t="s">
        <v>53</v>
      </c>
      <c r="I7987" t="s">
        <v>54</v>
      </c>
      <c r="J7987" t="s">
        <v>122</v>
      </c>
      <c r="K7987" t="s">
        <v>123</v>
      </c>
      <c r="L7987">
        <v>98115</v>
      </c>
      <c r="M7987" t="s">
        <v>71</v>
      </c>
      <c r="N7987" t="s">
        <v>1074</v>
      </c>
      <c r="O7987" t="s">
        <v>73</v>
      </c>
      <c r="P7987" t="s">
        <v>102</v>
      </c>
      <c r="Q7987" t="s">
        <v>1075</v>
      </c>
      <c r="R7987" s="19">
        <v>8.32</v>
      </c>
      <c r="S7987" s="17">
        <v>5</v>
      </c>
      <c r="T7987" s="20">
        <v>0.2</v>
      </c>
      <c r="U7987" s="19">
        <v>2.8079999999999998</v>
      </c>
      <c r="V7987" s="20">
        <f t="shared" si="620"/>
        <v>0.33749999999999997</v>
      </c>
      <c r="W7987" s="17">
        <f t="shared" si="621"/>
        <v>2016</v>
      </c>
      <c r="X7987" t="str">
        <f t="shared" si="622"/>
        <v>Apr-2016</v>
      </c>
      <c r="Y7987" s="17">
        <f t="shared" si="623"/>
        <v>3</v>
      </c>
      <c r="Z7987" t="str">
        <f t="shared" si="624"/>
        <v>11-20%</v>
      </c>
      <c r="AA7987" s="17">
        <f>IF(COUNTIF($B$2:B7987,B7987)=1,1,0)</f>
        <v>1</v>
      </c>
      <c r="AB7987" s="17">
        <f>IF(COUNTIF($F$2:F7987,F7987)=1,1,0)</f>
        <v>0</v>
      </c>
    </row>
    <row r="7988" spans="1:28" x14ac:dyDescent="0.2">
      <c r="A7988" s="17">
        <v>7987</v>
      </c>
      <c r="B7988" t="s">
        <v>9804</v>
      </c>
      <c r="C7988" s="18">
        <v>42571</v>
      </c>
      <c r="D7988" s="18">
        <v>42574</v>
      </c>
      <c r="E7988" t="s">
        <v>50</v>
      </c>
      <c r="F7988" t="s">
        <v>2573</v>
      </c>
      <c r="G7988" t="s">
        <v>2574</v>
      </c>
      <c r="H7988" t="s">
        <v>53</v>
      </c>
      <c r="I7988" t="s">
        <v>54</v>
      </c>
      <c r="J7988" t="s">
        <v>1203</v>
      </c>
      <c r="K7988" t="s">
        <v>294</v>
      </c>
      <c r="L7988">
        <v>11561</v>
      </c>
      <c r="M7988" t="s">
        <v>175</v>
      </c>
      <c r="N7988" t="s">
        <v>3282</v>
      </c>
      <c r="O7988" t="s">
        <v>98</v>
      </c>
      <c r="P7988" t="s">
        <v>99</v>
      </c>
      <c r="Q7988" t="s">
        <v>3283</v>
      </c>
      <c r="R7988" s="19">
        <v>89.95</v>
      </c>
      <c r="S7988" s="17">
        <v>5</v>
      </c>
      <c r="T7988" s="20">
        <v>0</v>
      </c>
      <c r="U7988" s="19">
        <v>43.176000000000002</v>
      </c>
      <c r="V7988" s="20">
        <f t="shared" si="620"/>
        <v>0.48</v>
      </c>
      <c r="W7988" s="17">
        <f t="shared" si="621"/>
        <v>2016</v>
      </c>
      <c r="X7988" t="str">
        <f t="shared" si="622"/>
        <v>Jul-2016</v>
      </c>
      <c r="Y7988" s="17">
        <f t="shared" si="623"/>
        <v>3</v>
      </c>
      <c r="Z7988" t="str">
        <f t="shared" si="624"/>
        <v>0% (No Discount)</v>
      </c>
      <c r="AA7988" s="17">
        <f>IF(COUNTIF($B$2:B7988,B7988)=1,1,0)</f>
        <v>1</v>
      </c>
      <c r="AB7988" s="17">
        <f>IF(COUNTIF($F$2:F7988,F7988)=1,1,0)</f>
        <v>0</v>
      </c>
    </row>
    <row r="7989" spans="1:28" x14ac:dyDescent="0.2">
      <c r="A7989" s="17">
        <v>7988</v>
      </c>
      <c r="B7989" t="s">
        <v>9805</v>
      </c>
      <c r="C7989" s="18">
        <v>42605</v>
      </c>
      <c r="D7989" s="18">
        <v>42611</v>
      </c>
      <c r="E7989" t="s">
        <v>77</v>
      </c>
      <c r="F7989" t="s">
        <v>209</v>
      </c>
      <c r="G7989" t="s">
        <v>210</v>
      </c>
      <c r="H7989" t="s">
        <v>129</v>
      </c>
      <c r="I7989" t="s">
        <v>54</v>
      </c>
      <c r="J7989" t="s">
        <v>9806</v>
      </c>
      <c r="K7989" t="s">
        <v>141</v>
      </c>
      <c r="L7989">
        <v>53081</v>
      </c>
      <c r="M7989" t="s">
        <v>132</v>
      </c>
      <c r="N7989" t="s">
        <v>7212</v>
      </c>
      <c r="O7989" t="s">
        <v>73</v>
      </c>
      <c r="P7989" t="s">
        <v>74</v>
      </c>
      <c r="Q7989" t="s">
        <v>7213</v>
      </c>
      <c r="R7989" s="19">
        <v>25.2</v>
      </c>
      <c r="S7989" s="17">
        <v>4</v>
      </c>
      <c r="T7989" s="20">
        <v>0</v>
      </c>
      <c r="U7989" s="19">
        <v>11.592000000000001</v>
      </c>
      <c r="V7989" s="20">
        <f t="shared" si="620"/>
        <v>0.46</v>
      </c>
      <c r="W7989" s="17">
        <f t="shared" si="621"/>
        <v>2016</v>
      </c>
      <c r="X7989" t="str">
        <f t="shared" si="622"/>
        <v>Aug-2016</v>
      </c>
      <c r="Y7989" s="17">
        <f t="shared" si="623"/>
        <v>6</v>
      </c>
      <c r="Z7989" t="str">
        <f t="shared" si="624"/>
        <v>0% (No Discount)</v>
      </c>
      <c r="AA7989" s="17">
        <f>IF(COUNTIF($B$2:B7989,B7989)=1,1,0)</f>
        <v>1</v>
      </c>
      <c r="AB7989" s="17">
        <f>IF(COUNTIF($F$2:F7989,F7989)=1,1,0)</f>
        <v>0</v>
      </c>
    </row>
    <row r="7990" spans="1:28" x14ac:dyDescent="0.2">
      <c r="A7990" s="17">
        <v>7989</v>
      </c>
      <c r="B7990" t="s">
        <v>9805</v>
      </c>
      <c r="C7990" s="18">
        <v>42605</v>
      </c>
      <c r="D7990" s="18">
        <v>42611</v>
      </c>
      <c r="E7990" t="s">
        <v>77</v>
      </c>
      <c r="F7990" t="s">
        <v>209</v>
      </c>
      <c r="G7990" t="s">
        <v>210</v>
      </c>
      <c r="H7990" t="s">
        <v>129</v>
      </c>
      <c r="I7990" t="s">
        <v>54</v>
      </c>
      <c r="J7990" t="s">
        <v>9806</v>
      </c>
      <c r="K7990" t="s">
        <v>141</v>
      </c>
      <c r="L7990">
        <v>53081</v>
      </c>
      <c r="M7990" t="s">
        <v>132</v>
      </c>
      <c r="N7990" t="s">
        <v>6994</v>
      </c>
      <c r="O7990" t="s">
        <v>73</v>
      </c>
      <c r="P7990" t="s">
        <v>74</v>
      </c>
      <c r="Q7990" t="s">
        <v>6995</v>
      </c>
      <c r="R7990" s="19">
        <v>37.590000000000003</v>
      </c>
      <c r="S7990" s="17">
        <v>3</v>
      </c>
      <c r="T7990" s="20">
        <v>0</v>
      </c>
      <c r="U7990" s="19">
        <v>17.667300000000001</v>
      </c>
      <c r="V7990" s="20">
        <f t="shared" si="620"/>
        <v>0.47</v>
      </c>
      <c r="W7990" s="17">
        <f t="shared" si="621"/>
        <v>2016</v>
      </c>
      <c r="X7990" t="str">
        <f t="shared" si="622"/>
        <v>Aug-2016</v>
      </c>
      <c r="Y7990" s="17">
        <f t="shared" si="623"/>
        <v>6</v>
      </c>
      <c r="Z7990" t="str">
        <f t="shared" si="624"/>
        <v>0% (No Discount)</v>
      </c>
      <c r="AA7990" s="17">
        <f>IF(COUNTIF($B$2:B7990,B7990)=1,1,0)</f>
        <v>0</v>
      </c>
      <c r="AB7990" s="17">
        <f>IF(COUNTIF($F$2:F7990,F7990)=1,1,0)</f>
        <v>0</v>
      </c>
    </row>
    <row r="7991" spans="1:28" x14ac:dyDescent="0.2">
      <c r="A7991" s="17">
        <v>7990</v>
      </c>
      <c r="B7991" t="s">
        <v>9805</v>
      </c>
      <c r="C7991" s="18">
        <v>42605</v>
      </c>
      <c r="D7991" s="18">
        <v>42611</v>
      </c>
      <c r="E7991" t="s">
        <v>77</v>
      </c>
      <c r="F7991" t="s">
        <v>209</v>
      </c>
      <c r="G7991" t="s">
        <v>210</v>
      </c>
      <c r="H7991" t="s">
        <v>129</v>
      </c>
      <c r="I7991" t="s">
        <v>54</v>
      </c>
      <c r="J7991" t="s">
        <v>9806</v>
      </c>
      <c r="K7991" t="s">
        <v>141</v>
      </c>
      <c r="L7991">
        <v>53081</v>
      </c>
      <c r="M7991" t="s">
        <v>132</v>
      </c>
      <c r="N7991" t="s">
        <v>1328</v>
      </c>
      <c r="O7991" t="s">
        <v>73</v>
      </c>
      <c r="P7991" t="s">
        <v>86</v>
      </c>
      <c r="Q7991" t="s">
        <v>1329</v>
      </c>
      <c r="R7991" s="19">
        <v>14.97</v>
      </c>
      <c r="S7991" s="17">
        <v>1</v>
      </c>
      <c r="T7991" s="20">
        <v>0</v>
      </c>
      <c r="U7991" s="19">
        <v>4.1916000000000002</v>
      </c>
      <c r="V7991" s="20">
        <f t="shared" si="620"/>
        <v>0.28000000000000003</v>
      </c>
      <c r="W7991" s="17">
        <f t="shared" si="621"/>
        <v>2016</v>
      </c>
      <c r="X7991" t="str">
        <f t="shared" si="622"/>
        <v>Aug-2016</v>
      </c>
      <c r="Y7991" s="17">
        <f t="shared" si="623"/>
        <v>6</v>
      </c>
      <c r="Z7991" t="str">
        <f t="shared" si="624"/>
        <v>0% (No Discount)</v>
      </c>
      <c r="AA7991" s="17">
        <f>IF(COUNTIF($B$2:B7991,B7991)=1,1,0)</f>
        <v>0</v>
      </c>
      <c r="AB7991" s="17">
        <f>IF(COUNTIF($F$2:F7991,F7991)=1,1,0)</f>
        <v>0</v>
      </c>
    </row>
    <row r="7992" spans="1:28" x14ac:dyDescent="0.2">
      <c r="A7992" s="17">
        <v>7991</v>
      </c>
      <c r="B7992" t="s">
        <v>9805</v>
      </c>
      <c r="C7992" s="18">
        <v>42605</v>
      </c>
      <c r="D7992" s="18">
        <v>42611</v>
      </c>
      <c r="E7992" t="s">
        <v>77</v>
      </c>
      <c r="F7992" t="s">
        <v>209</v>
      </c>
      <c r="G7992" t="s">
        <v>210</v>
      </c>
      <c r="H7992" t="s">
        <v>129</v>
      </c>
      <c r="I7992" t="s">
        <v>54</v>
      </c>
      <c r="J7992" t="s">
        <v>9806</v>
      </c>
      <c r="K7992" t="s">
        <v>141</v>
      </c>
      <c r="L7992">
        <v>53081</v>
      </c>
      <c r="M7992" t="s">
        <v>132</v>
      </c>
      <c r="N7992" t="s">
        <v>5992</v>
      </c>
      <c r="O7992" t="s">
        <v>98</v>
      </c>
      <c r="P7992" t="s">
        <v>188</v>
      </c>
      <c r="Q7992" t="s">
        <v>5993</v>
      </c>
      <c r="R7992" s="19">
        <v>1.98</v>
      </c>
      <c r="S7992" s="17">
        <v>2</v>
      </c>
      <c r="T7992" s="20">
        <v>0</v>
      </c>
      <c r="U7992" s="19">
        <v>0.89100000000000001</v>
      </c>
      <c r="V7992" s="20">
        <f t="shared" si="620"/>
        <v>0.45</v>
      </c>
      <c r="W7992" s="17">
        <f t="shared" si="621"/>
        <v>2016</v>
      </c>
      <c r="X7992" t="str">
        <f t="shared" si="622"/>
        <v>Aug-2016</v>
      </c>
      <c r="Y7992" s="17">
        <f t="shared" si="623"/>
        <v>6</v>
      </c>
      <c r="Z7992" t="str">
        <f t="shared" si="624"/>
        <v>0% (No Discount)</v>
      </c>
      <c r="AA7992" s="17">
        <f>IF(COUNTIF($B$2:B7992,B7992)=1,1,0)</f>
        <v>0</v>
      </c>
      <c r="AB7992" s="17">
        <f>IF(COUNTIF($F$2:F7992,F7992)=1,1,0)</f>
        <v>0</v>
      </c>
    </row>
    <row r="7993" spans="1:28" x14ac:dyDescent="0.2">
      <c r="A7993" s="17">
        <v>7992</v>
      </c>
      <c r="B7993" t="s">
        <v>9807</v>
      </c>
      <c r="C7993" s="18">
        <v>42535</v>
      </c>
      <c r="D7993" s="18">
        <v>42538</v>
      </c>
      <c r="E7993" t="s">
        <v>215</v>
      </c>
      <c r="F7993" t="s">
        <v>6928</v>
      </c>
      <c r="G7993" t="s">
        <v>6929</v>
      </c>
      <c r="H7993" t="s">
        <v>53</v>
      </c>
      <c r="I7993" t="s">
        <v>54</v>
      </c>
      <c r="J7993" t="s">
        <v>2951</v>
      </c>
      <c r="K7993" t="s">
        <v>81</v>
      </c>
      <c r="L7993">
        <v>33433</v>
      </c>
      <c r="M7993" t="s">
        <v>57</v>
      </c>
      <c r="N7993" t="s">
        <v>4837</v>
      </c>
      <c r="O7993" t="s">
        <v>73</v>
      </c>
      <c r="P7993" t="s">
        <v>102</v>
      </c>
      <c r="Q7993" t="s">
        <v>4838</v>
      </c>
      <c r="R7993" s="19">
        <v>39.936</v>
      </c>
      <c r="S7993" s="17">
        <v>4</v>
      </c>
      <c r="T7993" s="20">
        <v>0.7</v>
      </c>
      <c r="U7993" s="19">
        <v>-26.623999999999999</v>
      </c>
      <c r="V7993" s="20">
        <f t="shared" si="620"/>
        <v>-0.66666666666666663</v>
      </c>
      <c r="W7993" s="17">
        <f t="shared" si="621"/>
        <v>2016</v>
      </c>
      <c r="X7993" t="str">
        <f t="shared" si="622"/>
        <v>Jun-2016</v>
      </c>
      <c r="Y7993" s="17">
        <f t="shared" si="623"/>
        <v>3</v>
      </c>
      <c r="Z7993" t="str">
        <f t="shared" si="624"/>
        <v>Over 50%</v>
      </c>
      <c r="AA7993" s="17">
        <f>IF(COUNTIF($B$2:B7993,B7993)=1,1,0)</f>
        <v>1</v>
      </c>
      <c r="AB7993" s="17">
        <f>IF(COUNTIF($F$2:F7993,F7993)=1,1,0)</f>
        <v>0</v>
      </c>
    </row>
    <row r="7994" spans="1:28" x14ac:dyDescent="0.2">
      <c r="A7994" s="17">
        <v>7993</v>
      </c>
      <c r="B7994" t="s">
        <v>9807</v>
      </c>
      <c r="C7994" s="18">
        <v>42535</v>
      </c>
      <c r="D7994" s="18">
        <v>42538</v>
      </c>
      <c r="E7994" t="s">
        <v>215</v>
      </c>
      <c r="F7994" t="s">
        <v>6928</v>
      </c>
      <c r="G7994" t="s">
        <v>6929</v>
      </c>
      <c r="H7994" t="s">
        <v>53</v>
      </c>
      <c r="I7994" t="s">
        <v>54</v>
      </c>
      <c r="J7994" t="s">
        <v>2951</v>
      </c>
      <c r="K7994" t="s">
        <v>81</v>
      </c>
      <c r="L7994">
        <v>33433</v>
      </c>
      <c r="M7994" t="s">
        <v>57</v>
      </c>
      <c r="N7994" t="s">
        <v>6907</v>
      </c>
      <c r="O7994" t="s">
        <v>98</v>
      </c>
      <c r="P7994" t="s">
        <v>188</v>
      </c>
      <c r="Q7994" t="s">
        <v>6908</v>
      </c>
      <c r="R7994" s="19">
        <v>18.463999999999999</v>
      </c>
      <c r="S7994" s="17">
        <v>2</v>
      </c>
      <c r="T7994" s="20">
        <v>0.2</v>
      </c>
      <c r="U7994" s="19">
        <v>2.3079999999999998</v>
      </c>
      <c r="V7994" s="20">
        <f t="shared" si="620"/>
        <v>0.125</v>
      </c>
      <c r="W7994" s="17">
        <f t="shared" si="621"/>
        <v>2016</v>
      </c>
      <c r="X7994" t="str">
        <f t="shared" si="622"/>
        <v>Jun-2016</v>
      </c>
      <c r="Y7994" s="17">
        <f t="shared" si="623"/>
        <v>3</v>
      </c>
      <c r="Z7994" t="str">
        <f t="shared" si="624"/>
        <v>11-20%</v>
      </c>
      <c r="AA7994" s="17">
        <f>IF(COUNTIF($B$2:B7994,B7994)=1,1,0)</f>
        <v>0</v>
      </c>
      <c r="AB7994" s="17">
        <f>IF(COUNTIF($F$2:F7994,F7994)=1,1,0)</f>
        <v>0</v>
      </c>
    </row>
    <row r="7995" spans="1:28" x14ac:dyDescent="0.2">
      <c r="A7995" s="17">
        <v>7994</v>
      </c>
      <c r="B7995" t="s">
        <v>9808</v>
      </c>
      <c r="C7995" s="18">
        <v>42328</v>
      </c>
      <c r="D7995" s="18">
        <v>42331</v>
      </c>
      <c r="E7995" t="s">
        <v>50</v>
      </c>
      <c r="F7995" t="s">
        <v>4360</v>
      </c>
      <c r="G7995" t="s">
        <v>4361</v>
      </c>
      <c r="H7995" t="s">
        <v>53</v>
      </c>
      <c r="I7995" t="s">
        <v>54</v>
      </c>
      <c r="J7995" t="s">
        <v>483</v>
      </c>
      <c r="K7995" t="s">
        <v>484</v>
      </c>
      <c r="L7995">
        <v>80013</v>
      </c>
      <c r="M7995" t="s">
        <v>71</v>
      </c>
      <c r="N7995" t="s">
        <v>1238</v>
      </c>
      <c r="O7995" t="s">
        <v>73</v>
      </c>
      <c r="P7995" t="s">
        <v>102</v>
      </c>
      <c r="Q7995" t="s">
        <v>1239</v>
      </c>
      <c r="R7995" s="19">
        <v>4.8959999999999999</v>
      </c>
      <c r="S7995" s="17">
        <v>3</v>
      </c>
      <c r="T7995" s="20">
        <v>0.7</v>
      </c>
      <c r="U7995" s="19">
        <v>-3.4272</v>
      </c>
      <c r="V7995" s="20">
        <f t="shared" si="620"/>
        <v>-0.70000000000000007</v>
      </c>
      <c r="W7995" s="17">
        <f t="shared" si="621"/>
        <v>2015</v>
      </c>
      <c r="X7995" t="str">
        <f t="shared" si="622"/>
        <v>Nov-2015</v>
      </c>
      <c r="Y7995" s="17">
        <f t="shared" si="623"/>
        <v>3</v>
      </c>
      <c r="Z7995" t="str">
        <f t="shared" si="624"/>
        <v>Over 50%</v>
      </c>
      <c r="AA7995" s="17">
        <f>IF(COUNTIF($B$2:B7995,B7995)=1,1,0)</f>
        <v>1</v>
      </c>
      <c r="AB7995" s="17">
        <f>IF(COUNTIF($F$2:F7995,F7995)=1,1,0)</f>
        <v>0</v>
      </c>
    </row>
    <row r="7996" spans="1:28" x14ac:dyDescent="0.2">
      <c r="A7996" s="17">
        <v>7995</v>
      </c>
      <c r="B7996" t="s">
        <v>9808</v>
      </c>
      <c r="C7996" s="18">
        <v>42328</v>
      </c>
      <c r="D7996" s="18">
        <v>42331</v>
      </c>
      <c r="E7996" t="s">
        <v>50</v>
      </c>
      <c r="F7996" t="s">
        <v>4360</v>
      </c>
      <c r="G7996" t="s">
        <v>4361</v>
      </c>
      <c r="H7996" t="s">
        <v>53</v>
      </c>
      <c r="I7996" t="s">
        <v>54</v>
      </c>
      <c r="J7996" t="s">
        <v>483</v>
      </c>
      <c r="K7996" t="s">
        <v>484</v>
      </c>
      <c r="L7996">
        <v>80013</v>
      </c>
      <c r="M7996" t="s">
        <v>71</v>
      </c>
      <c r="N7996" t="s">
        <v>1290</v>
      </c>
      <c r="O7996" t="s">
        <v>59</v>
      </c>
      <c r="P7996" t="s">
        <v>60</v>
      </c>
      <c r="Q7996" t="s">
        <v>1291</v>
      </c>
      <c r="R7996" s="19">
        <v>145.76400000000001</v>
      </c>
      <c r="S7996" s="17">
        <v>6</v>
      </c>
      <c r="T7996" s="20">
        <v>0.7</v>
      </c>
      <c r="U7996" s="19">
        <v>-247.7988</v>
      </c>
      <c r="V7996" s="20">
        <f t="shared" si="620"/>
        <v>-1.7</v>
      </c>
      <c r="W7996" s="17">
        <f t="shared" si="621"/>
        <v>2015</v>
      </c>
      <c r="X7996" t="str">
        <f t="shared" si="622"/>
        <v>Nov-2015</v>
      </c>
      <c r="Y7996" s="17">
        <f t="shared" si="623"/>
        <v>3</v>
      </c>
      <c r="Z7996" t="str">
        <f t="shared" si="624"/>
        <v>Over 50%</v>
      </c>
      <c r="AA7996" s="17">
        <f>IF(COUNTIF($B$2:B7996,B7996)=1,1,0)</f>
        <v>0</v>
      </c>
      <c r="AB7996" s="17">
        <f>IF(COUNTIF($F$2:F7996,F7996)=1,1,0)</f>
        <v>0</v>
      </c>
    </row>
    <row r="7997" spans="1:28" x14ac:dyDescent="0.2">
      <c r="A7997" s="17">
        <v>7996</v>
      </c>
      <c r="B7997" t="s">
        <v>9808</v>
      </c>
      <c r="C7997" s="18">
        <v>42328</v>
      </c>
      <c r="D7997" s="18">
        <v>42331</v>
      </c>
      <c r="E7997" t="s">
        <v>50</v>
      </c>
      <c r="F7997" t="s">
        <v>4360</v>
      </c>
      <c r="G7997" t="s">
        <v>4361</v>
      </c>
      <c r="H7997" t="s">
        <v>53</v>
      </c>
      <c r="I7997" t="s">
        <v>54</v>
      </c>
      <c r="J7997" t="s">
        <v>483</v>
      </c>
      <c r="K7997" t="s">
        <v>484</v>
      </c>
      <c r="L7997">
        <v>80013</v>
      </c>
      <c r="M7997" t="s">
        <v>71</v>
      </c>
      <c r="N7997" t="s">
        <v>3754</v>
      </c>
      <c r="O7997" t="s">
        <v>73</v>
      </c>
      <c r="P7997" t="s">
        <v>102</v>
      </c>
      <c r="Q7997" t="s">
        <v>3755</v>
      </c>
      <c r="R7997" s="19">
        <v>9.6120000000000001</v>
      </c>
      <c r="S7997" s="17">
        <v>6</v>
      </c>
      <c r="T7997" s="20">
        <v>0.7</v>
      </c>
      <c r="U7997" s="19">
        <v>-7.3692000000000002</v>
      </c>
      <c r="V7997" s="20">
        <f t="shared" si="620"/>
        <v>-0.76666666666666672</v>
      </c>
      <c r="W7997" s="17">
        <f t="shared" si="621"/>
        <v>2015</v>
      </c>
      <c r="X7997" t="str">
        <f t="shared" si="622"/>
        <v>Nov-2015</v>
      </c>
      <c r="Y7997" s="17">
        <f t="shared" si="623"/>
        <v>3</v>
      </c>
      <c r="Z7997" t="str">
        <f t="shared" si="624"/>
        <v>Over 50%</v>
      </c>
      <c r="AA7997" s="17">
        <f>IF(COUNTIF($B$2:B7997,B7997)=1,1,0)</f>
        <v>0</v>
      </c>
      <c r="AB7997" s="17">
        <f>IF(COUNTIF($F$2:F7997,F7997)=1,1,0)</f>
        <v>0</v>
      </c>
    </row>
    <row r="7998" spans="1:28" x14ac:dyDescent="0.2">
      <c r="A7998" s="17">
        <v>7997</v>
      </c>
      <c r="B7998" t="s">
        <v>9809</v>
      </c>
      <c r="C7998" s="18">
        <v>43042</v>
      </c>
      <c r="D7998" s="18">
        <v>43044</v>
      </c>
      <c r="E7998" t="s">
        <v>215</v>
      </c>
      <c r="F7998" t="s">
        <v>5513</v>
      </c>
      <c r="G7998" t="s">
        <v>5514</v>
      </c>
      <c r="H7998" t="s">
        <v>129</v>
      </c>
      <c r="I7998" t="s">
        <v>54</v>
      </c>
      <c r="J7998" t="s">
        <v>977</v>
      </c>
      <c r="K7998" t="s">
        <v>70</v>
      </c>
      <c r="L7998">
        <v>92037</v>
      </c>
      <c r="M7998" t="s">
        <v>71</v>
      </c>
      <c r="N7998" t="s">
        <v>1022</v>
      </c>
      <c r="O7998" t="s">
        <v>98</v>
      </c>
      <c r="P7998" t="s">
        <v>188</v>
      </c>
      <c r="Q7998" t="s">
        <v>1023</v>
      </c>
      <c r="R7998" s="19">
        <v>199.75</v>
      </c>
      <c r="S7998" s="17">
        <v>5</v>
      </c>
      <c r="T7998" s="20">
        <v>0</v>
      </c>
      <c r="U7998" s="19">
        <v>87.89</v>
      </c>
      <c r="V7998" s="20">
        <f t="shared" si="620"/>
        <v>0.44</v>
      </c>
      <c r="W7998" s="17">
        <f t="shared" si="621"/>
        <v>2017</v>
      </c>
      <c r="X7998" t="str">
        <f t="shared" si="622"/>
        <v>Nov-2017</v>
      </c>
      <c r="Y7998" s="17">
        <f t="shared" si="623"/>
        <v>2</v>
      </c>
      <c r="Z7998" t="str">
        <f t="shared" si="624"/>
        <v>0% (No Discount)</v>
      </c>
      <c r="AA7998" s="17">
        <f>IF(COUNTIF($B$2:B7998,B7998)=1,1,0)</f>
        <v>1</v>
      </c>
      <c r="AB7998" s="17">
        <f>IF(COUNTIF($F$2:F7998,F7998)=1,1,0)</f>
        <v>0</v>
      </c>
    </row>
    <row r="7999" spans="1:28" x14ac:dyDescent="0.2">
      <c r="A7999" s="17">
        <v>7998</v>
      </c>
      <c r="B7999" t="s">
        <v>9809</v>
      </c>
      <c r="C7999" s="18">
        <v>43042</v>
      </c>
      <c r="D7999" s="18">
        <v>43044</v>
      </c>
      <c r="E7999" t="s">
        <v>215</v>
      </c>
      <c r="F7999" t="s">
        <v>5513</v>
      </c>
      <c r="G7999" t="s">
        <v>5514</v>
      </c>
      <c r="H7999" t="s">
        <v>129</v>
      </c>
      <c r="I7999" t="s">
        <v>54</v>
      </c>
      <c r="J7999" t="s">
        <v>977</v>
      </c>
      <c r="K7999" t="s">
        <v>70</v>
      </c>
      <c r="L7999">
        <v>92037</v>
      </c>
      <c r="M7999" t="s">
        <v>71</v>
      </c>
      <c r="N7999" t="s">
        <v>2432</v>
      </c>
      <c r="O7999" t="s">
        <v>59</v>
      </c>
      <c r="P7999" t="s">
        <v>83</v>
      </c>
      <c r="Q7999" t="s">
        <v>2433</v>
      </c>
      <c r="R7999" s="19">
        <v>1673.184</v>
      </c>
      <c r="S7999" s="17">
        <v>12</v>
      </c>
      <c r="T7999" s="20">
        <v>0.2</v>
      </c>
      <c r="U7999" s="19">
        <v>20.9148</v>
      </c>
      <c r="V7999" s="20">
        <f t="shared" si="620"/>
        <v>1.2500000000000001E-2</v>
      </c>
      <c r="W7999" s="17">
        <f t="shared" si="621"/>
        <v>2017</v>
      </c>
      <c r="X7999" t="str">
        <f t="shared" si="622"/>
        <v>Nov-2017</v>
      </c>
      <c r="Y7999" s="17">
        <f t="shared" si="623"/>
        <v>2</v>
      </c>
      <c r="Z7999" t="str">
        <f t="shared" si="624"/>
        <v>11-20%</v>
      </c>
      <c r="AA7999" s="17">
        <f>IF(COUNTIF($B$2:B7999,B7999)=1,1,0)</f>
        <v>0</v>
      </c>
      <c r="AB7999" s="17">
        <f>IF(COUNTIF($F$2:F7999,F7999)=1,1,0)</f>
        <v>0</v>
      </c>
    </row>
    <row r="8000" spans="1:28" x14ac:dyDescent="0.2">
      <c r="A8000" s="17">
        <v>7999</v>
      </c>
      <c r="B8000" t="s">
        <v>9810</v>
      </c>
      <c r="C8000" s="18">
        <v>41763</v>
      </c>
      <c r="D8000" s="18">
        <v>41766</v>
      </c>
      <c r="E8000" t="s">
        <v>215</v>
      </c>
      <c r="F8000" t="s">
        <v>7389</v>
      </c>
      <c r="G8000" t="s">
        <v>7390</v>
      </c>
      <c r="H8000" t="s">
        <v>68</v>
      </c>
      <c r="I8000" t="s">
        <v>54</v>
      </c>
      <c r="J8000" t="s">
        <v>122</v>
      </c>
      <c r="K8000" t="s">
        <v>123</v>
      </c>
      <c r="L8000">
        <v>98105</v>
      </c>
      <c r="M8000" t="s">
        <v>71</v>
      </c>
      <c r="N8000" t="s">
        <v>3351</v>
      </c>
      <c r="O8000" t="s">
        <v>59</v>
      </c>
      <c r="P8000" t="s">
        <v>92</v>
      </c>
      <c r="Q8000" t="s">
        <v>3352</v>
      </c>
      <c r="R8000" s="19">
        <v>12.18</v>
      </c>
      <c r="S8000" s="17">
        <v>7</v>
      </c>
      <c r="T8000" s="20">
        <v>0</v>
      </c>
      <c r="U8000" s="19">
        <v>3.8976000000000002</v>
      </c>
      <c r="V8000" s="20">
        <f t="shared" si="620"/>
        <v>0.32</v>
      </c>
      <c r="W8000" s="17">
        <f t="shared" si="621"/>
        <v>2014</v>
      </c>
      <c r="X8000" t="str">
        <f t="shared" si="622"/>
        <v>May-2014</v>
      </c>
      <c r="Y8000" s="17">
        <f t="shared" si="623"/>
        <v>3</v>
      </c>
      <c r="Z8000" t="str">
        <f t="shared" si="624"/>
        <v>0% (No Discount)</v>
      </c>
      <c r="AA8000" s="17">
        <f>IF(COUNTIF($B$2:B8000,B8000)=1,1,0)</f>
        <v>1</v>
      </c>
      <c r="AB8000" s="17">
        <f>IF(COUNTIF($F$2:F8000,F8000)=1,1,0)</f>
        <v>0</v>
      </c>
    </row>
    <row r="8001" spans="1:28" x14ac:dyDescent="0.2">
      <c r="A8001" s="17">
        <v>8000</v>
      </c>
      <c r="B8001" t="s">
        <v>9810</v>
      </c>
      <c r="C8001" s="18">
        <v>41763</v>
      </c>
      <c r="D8001" s="18">
        <v>41766</v>
      </c>
      <c r="E8001" t="s">
        <v>215</v>
      </c>
      <c r="F8001" t="s">
        <v>7389</v>
      </c>
      <c r="G8001" t="s">
        <v>7390</v>
      </c>
      <c r="H8001" t="s">
        <v>68</v>
      </c>
      <c r="I8001" t="s">
        <v>54</v>
      </c>
      <c r="J8001" t="s">
        <v>122</v>
      </c>
      <c r="K8001" t="s">
        <v>123</v>
      </c>
      <c r="L8001">
        <v>98105</v>
      </c>
      <c r="M8001" t="s">
        <v>71</v>
      </c>
      <c r="N8001" t="s">
        <v>1362</v>
      </c>
      <c r="O8001" t="s">
        <v>73</v>
      </c>
      <c r="P8001" t="s">
        <v>105</v>
      </c>
      <c r="Q8001" t="s">
        <v>1363</v>
      </c>
      <c r="R8001" s="19">
        <v>57.68</v>
      </c>
      <c r="S8001" s="17">
        <v>4</v>
      </c>
      <c r="T8001" s="20">
        <v>0</v>
      </c>
      <c r="U8001" s="19">
        <v>19.034400000000002</v>
      </c>
      <c r="V8001" s="20">
        <f t="shared" si="620"/>
        <v>0.33</v>
      </c>
      <c r="W8001" s="17">
        <f t="shared" si="621"/>
        <v>2014</v>
      </c>
      <c r="X8001" t="str">
        <f t="shared" si="622"/>
        <v>May-2014</v>
      </c>
      <c r="Y8001" s="17">
        <f t="shared" si="623"/>
        <v>3</v>
      </c>
      <c r="Z8001" t="str">
        <f t="shared" si="624"/>
        <v>0% (No Discount)</v>
      </c>
      <c r="AA8001" s="17">
        <f>IF(COUNTIF($B$2:B8001,B8001)=1,1,0)</f>
        <v>0</v>
      </c>
      <c r="AB8001" s="17">
        <f>IF(COUNTIF($F$2:F8001,F8001)=1,1,0)</f>
        <v>0</v>
      </c>
    </row>
    <row r="8002" spans="1:28" x14ac:dyDescent="0.2">
      <c r="A8002" s="17">
        <v>8001</v>
      </c>
      <c r="B8002" t="s">
        <v>9811</v>
      </c>
      <c r="C8002" s="18">
        <v>42316</v>
      </c>
      <c r="D8002" s="18">
        <v>42320</v>
      </c>
      <c r="E8002" t="s">
        <v>77</v>
      </c>
      <c r="F8002" t="s">
        <v>3017</v>
      </c>
      <c r="G8002" t="s">
        <v>3018</v>
      </c>
      <c r="H8002" t="s">
        <v>53</v>
      </c>
      <c r="I8002" t="s">
        <v>54</v>
      </c>
      <c r="J8002" t="s">
        <v>6655</v>
      </c>
      <c r="K8002" t="s">
        <v>516</v>
      </c>
      <c r="L8002">
        <v>52001</v>
      </c>
      <c r="M8002" t="s">
        <v>132</v>
      </c>
      <c r="N8002" t="s">
        <v>3093</v>
      </c>
      <c r="O8002" t="s">
        <v>98</v>
      </c>
      <c r="P8002" t="s">
        <v>99</v>
      </c>
      <c r="Q8002" t="s">
        <v>3094</v>
      </c>
      <c r="R8002" s="19">
        <v>263.95999999999998</v>
      </c>
      <c r="S8002" s="17">
        <v>4</v>
      </c>
      <c r="T8002" s="20">
        <v>0</v>
      </c>
      <c r="U8002" s="19">
        <v>76.548400000000001</v>
      </c>
      <c r="V8002" s="20">
        <f t="shared" ref="V8002:V8065" si="625">IFERROR(U8002/R8002,0)</f>
        <v>0.29000000000000004</v>
      </c>
      <c r="W8002" s="17">
        <f t="shared" ref="W8002:W8065" si="626">YEAR(C8002)</f>
        <v>2015</v>
      </c>
      <c r="X8002" t="str">
        <f t="shared" ref="X8002:X8065" si="627">TEXT(C8002,"mmm-yyyy")</f>
        <v>Nov-2015</v>
      </c>
      <c r="Y8002" s="17">
        <f t="shared" ref="Y8002:Y8065" si="628">D8002-C8002</f>
        <v>4</v>
      </c>
      <c r="Z8002" t="str">
        <f t="shared" ref="Z8002:Z8065" si="629">IF(T8002=0,"0% (No Discount)",IF(T8002&lt;=0.1,"1-10%",IF(T8002&lt;=0.2,"11-20%",IF(T8002&lt;=0.3,"21-30%",IF(T8002&lt;=0.4,"31-40%",IF(T8002&lt;=0.5,"41-50%","Over 50%"))))))</f>
        <v>0% (No Discount)</v>
      </c>
      <c r="AA8002" s="17">
        <f>IF(COUNTIF($B$2:B8002,B8002)=1,1,0)</f>
        <v>1</v>
      </c>
      <c r="AB8002" s="17">
        <f>IF(COUNTIF($F$2:F8002,F8002)=1,1,0)</f>
        <v>0</v>
      </c>
    </row>
    <row r="8003" spans="1:28" x14ac:dyDescent="0.2">
      <c r="A8003" s="17">
        <v>8002</v>
      </c>
      <c r="B8003" t="s">
        <v>9812</v>
      </c>
      <c r="C8003" s="18">
        <v>42350</v>
      </c>
      <c r="D8003" s="18">
        <v>42353</v>
      </c>
      <c r="E8003" t="s">
        <v>215</v>
      </c>
      <c r="F8003" t="s">
        <v>343</v>
      </c>
      <c r="G8003" t="s">
        <v>344</v>
      </c>
      <c r="H8003" t="s">
        <v>53</v>
      </c>
      <c r="I8003" t="s">
        <v>54</v>
      </c>
      <c r="J8003" t="s">
        <v>69</v>
      </c>
      <c r="K8003" t="s">
        <v>70</v>
      </c>
      <c r="L8003">
        <v>90032</v>
      </c>
      <c r="M8003" t="s">
        <v>71</v>
      </c>
      <c r="N8003" t="s">
        <v>4578</v>
      </c>
      <c r="O8003" t="s">
        <v>98</v>
      </c>
      <c r="P8003" t="s">
        <v>188</v>
      </c>
      <c r="Q8003" t="s">
        <v>4579</v>
      </c>
      <c r="R8003" s="19">
        <v>299.94</v>
      </c>
      <c r="S8003" s="17">
        <v>6</v>
      </c>
      <c r="T8003" s="20">
        <v>0</v>
      </c>
      <c r="U8003" s="19">
        <v>128.9742</v>
      </c>
      <c r="V8003" s="20">
        <f t="shared" si="625"/>
        <v>0.43</v>
      </c>
      <c r="W8003" s="17">
        <f t="shared" si="626"/>
        <v>2015</v>
      </c>
      <c r="X8003" t="str">
        <f t="shared" si="627"/>
        <v>Dec-2015</v>
      </c>
      <c r="Y8003" s="17">
        <f t="shared" si="628"/>
        <v>3</v>
      </c>
      <c r="Z8003" t="str">
        <f t="shared" si="629"/>
        <v>0% (No Discount)</v>
      </c>
      <c r="AA8003" s="17">
        <f>IF(COUNTIF($B$2:B8003,B8003)=1,1,0)</f>
        <v>1</v>
      </c>
      <c r="AB8003" s="17">
        <f>IF(COUNTIF($F$2:F8003,F8003)=1,1,0)</f>
        <v>0</v>
      </c>
    </row>
    <row r="8004" spans="1:28" x14ac:dyDescent="0.2">
      <c r="A8004" s="17">
        <v>8003</v>
      </c>
      <c r="B8004" t="s">
        <v>9812</v>
      </c>
      <c r="C8004" s="18">
        <v>42350</v>
      </c>
      <c r="D8004" s="18">
        <v>42353</v>
      </c>
      <c r="E8004" t="s">
        <v>215</v>
      </c>
      <c r="F8004" t="s">
        <v>343</v>
      </c>
      <c r="G8004" t="s">
        <v>344</v>
      </c>
      <c r="H8004" t="s">
        <v>53</v>
      </c>
      <c r="I8004" t="s">
        <v>54</v>
      </c>
      <c r="J8004" t="s">
        <v>69</v>
      </c>
      <c r="K8004" t="s">
        <v>70</v>
      </c>
      <c r="L8004">
        <v>90032</v>
      </c>
      <c r="M8004" t="s">
        <v>71</v>
      </c>
      <c r="N8004" t="s">
        <v>1326</v>
      </c>
      <c r="O8004" t="s">
        <v>73</v>
      </c>
      <c r="P8004" t="s">
        <v>606</v>
      </c>
      <c r="Q8004" t="s">
        <v>1327</v>
      </c>
      <c r="R8004" s="19">
        <v>25.76</v>
      </c>
      <c r="S8004" s="17">
        <v>7</v>
      </c>
      <c r="T8004" s="20">
        <v>0</v>
      </c>
      <c r="U8004" s="19">
        <v>0.51519999999999999</v>
      </c>
      <c r="V8004" s="20">
        <f t="shared" si="625"/>
        <v>1.9999999999999997E-2</v>
      </c>
      <c r="W8004" s="17">
        <f t="shared" si="626"/>
        <v>2015</v>
      </c>
      <c r="X8004" t="str">
        <f t="shared" si="627"/>
        <v>Dec-2015</v>
      </c>
      <c r="Y8004" s="17">
        <f t="shared" si="628"/>
        <v>3</v>
      </c>
      <c r="Z8004" t="str">
        <f t="shared" si="629"/>
        <v>0% (No Discount)</v>
      </c>
      <c r="AA8004" s="17">
        <f>IF(COUNTIF($B$2:B8004,B8004)=1,1,0)</f>
        <v>0</v>
      </c>
      <c r="AB8004" s="17">
        <f>IF(COUNTIF($F$2:F8004,F8004)=1,1,0)</f>
        <v>0</v>
      </c>
    </row>
    <row r="8005" spans="1:28" x14ac:dyDescent="0.2">
      <c r="A8005" s="17">
        <v>8004</v>
      </c>
      <c r="B8005" t="s">
        <v>9813</v>
      </c>
      <c r="C8005" s="18">
        <v>41974</v>
      </c>
      <c r="D8005" s="18">
        <v>41976</v>
      </c>
      <c r="E8005" t="s">
        <v>215</v>
      </c>
      <c r="F8005" t="s">
        <v>7193</v>
      </c>
      <c r="G8005" t="s">
        <v>7194</v>
      </c>
      <c r="H8005" t="s">
        <v>53</v>
      </c>
      <c r="I8005" t="s">
        <v>54</v>
      </c>
      <c r="J8005" t="s">
        <v>1274</v>
      </c>
      <c r="K8005" t="s">
        <v>1275</v>
      </c>
      <c r="L8005">
        <v>1852</v>
      </c>
      <c r="M8005" t="s">
        <v>175</v>
      </c>
      <c r="N8005" t="s">
        <v>7222</v>
      </c>
      <c r="O8005" t="s">
        <v>98</v>
      </c>
      <c r="P8005" t="s">
        <v>99</v>
      </c>
      <c r="Q8005" t="s">
        <v>7223</v>
      </c>
      <c r="R8005" s="19">
        <v>271.89999999999998</v>
      </c>
      <c r="S8005" s="17">
        <v>2</v>
      </c>
      <c r="T8005" s="20">
        <v>0</v>
      </c>
      <c r="U8005" s="19">
        <v>78.850999999999999</v>
      </c>
      <c r="V8005" s="20">
        <f t="shared" si="625"/>
        <v>0.29000000000000004</v>
      </c>
      <c r="W8005" s="17">
        <f t="shared" si="626"/>
        <v>2014</v>
      </c>
      <c r="X8005" t="str">
        <f t="shared" si="627"/>
        <v>Dec-2014</v>
      </c>
      <c r="Y8005" s="17">
        <f t="shared" si="628"/>
        <v>2</v>
      </c>
      <c r="Z8005" t="str">
        <f t="shared" si="629"/>
        <v>0% (No Discount)</v>
      </c>
      <c r="AA8005" s="17">
        <f>IF(COUNTIF($B$2:B8005,B8005)=1,1,0)</f>
        <v>1</v>
      </c>
      <c r="AB8005" s="17">
        <f>IF(COUNTIF($F$2:F8005,F8005)=1,1,0)</f>
        <v>0</v>
      </c>
    </row>
    <row r="8006" spans="1:28" x14ac:dyDescent="0.2">
      <c r="A8006" s="17">
        <v>8005</v>
      </c>
      <c r="B8006" t="s">
        <v>9813</v>
      </c>
      <c r="C8006" s="18">
        <v>41974</v>
      </c>
      <c r="D8006" s="18">
        <v>41976</v>
      </c>
      <c r="E8006" t="s">
        <v>215</v>
      </c>
      <c r="F8006" t="s">
        <v>7193</v>
      </c>
      <c r="G8006" t="s">
        <v>7194</v>
      </c>
      <c r="H8006" t="s">
        <v>53</v>
      </c>
      <c r="I8006" t="s">
        <v>54</v>
      </c>
      <c r="J8006" t="s">
        <v>1274</v>
      </c>
      <c r="K8006" t="s">
        <v>1275</v>
      </c>
      <c r="L8006">
        <v>1852</v>
      </c>
      <c r="M8006" t="s">
        <v>175</v>
      </c>
      <c r="N8006" t="s">
        <v>2662</v>
      </c>
      <c r="O8006" t="s">
        <v>59</v>
      </c>
      <c r="P8006" t="s">
        <v>92</v>
      </c>
      <c r="Q8006" t="s">
        <v>2663</v>
      </c>
      <c r="R8006" s="19">
        <v>45.84</v>
      </c>
      <c r="S8006" s="17">
        <v>3</v>
      </c>
      <c r="T8006" s="20">
        <v>0</v>
      </c>
      <c r="U8006" s="19">
        <v>15.585599999999999</v>
      </c>
      <c r="V8006" s="20">
        <f t="shared" si="625"/>
        <v>0.33999999999999997</v>
      </c>
      <c r="W8006" s="17">
        <f t="shared" si="626"/>
        <v>2014</v>
      </c>
      <c r="X8006" t="str">
        <f t="shared" si="627"/>
        <v>Dec-2014</v>
      </c>
      <c r="Y8006" s="17">
        <f t="shared" si="628"/>
        <v>2</v>
      </c>
      <c r="Z8006" t="str">
        <f t="shared" si="629"/>
        <v>0% (No Discount)</v>
      </c>
      <c r="AA8006" s="17">
        <f>IF(COUNTIF($B$2:B8006,B8006)=1,1,0)</f>
        <v>0</v>
      </c>
      <c r="AB8006" s="17">
        <f>IF(COUNTIF($F$2:F8006,F8006)=1,1,0)</f>
        <v>0</v>
      </c>
    </row>
    <row r="8007" spans="1:28" x14ac:dyDescent="0.2">
      <c r="A8007" s="17">
        <v>8006</v>
      </c>
      <c r="B8007" t="s">
        <v>9813</v>
      </c>
      <c r="C8007" s="18">
        <v>41974</v>
      </c>
      <c r="D8007" s="18">
        <v>41976</v>
      </c>
      <c r="E8007" t="s">
        <v>215</v>
      </c>
      <c r="F8007" t="s">
        <v>7193</v>
      </c>
      <c r="G8007" t="s">
        <v>7194</v>
      </c>
      <c r="H8007" t="s">
        <v>53</v>
      </c>
      <c r="I8007" t="s">
        <v>54</v>
      </c>
      <c r="J8007" t="s">
        <v>1274</v>
      </c>
      <c r="K8007" t="s">
        <v>1275</v>
      </c>
      <c r="L8007">
        <v>1852</v>
      </c>
      <c r="M8007" t="s">
        <v>175</v>
      </c>
      <c r="N8007" t="s">
        <v>3442</v>
      </c>
      <c r="O8007" t="s">
        <v>59</v>
      </c>
      <c r="P8007" t="s">
        <v>92</v>
      </c>
      <c r="Q8007" t="s">
        <v>3443</v>
      </c>
      <c r="R8007" s="19">
        <v>9.82</v>
      </c>
      <c r="S8007" s="17">
        <v>2</v>
      </c>
      <c r="T8007" s="20">
        <v>0</v>
      </c>
      <c r="U8007" s="19">
        <v>3.2406000000000001</v>
      </c>
      <c r="V8007" s="20">
        <f t="shared" si="625"/>
        <v>0.33</v>
      </c>
      <c r="W8007" s="17">
        <f t="shared" si="626"/>
        <v>2014</v>
      </c>
      <c r="X8007" t="str">
        <f t="shared" si="627"/>
        <v>Dec-2014</v>
      </c>
      <c r="Y8007" s="17">
        <f t="shared" si="628"/>
        <v>2</v>
      </c>
      <c r="Z8007" t="str">
        <f t="shared" si="629"/>
        <v>0% (No Discount)</v>
      </c>
      <c r="AA8007" s="17">
        <f>IF(COUNTIF($B$2:B8007,B8007)=1,1,0)</f>
        <v>0</v>
      </c>
      <c r="AB8007" s="17">
        <f>IF(COUNTIF($F$2:F8007,F8007)=1,1,0)</f>
        <v>0</v>
      </c>
    </row>
    <row r="8008" spans="1:28" x14ac:dyDescent="0.2">
      <c r="A8008" s="17">
        <v>8007</v>
      </c>
      <c r="B8008" t="s">
        <v>9814</v>
      </c>
      <c r="C8008" s="18">
        <v>42650</v>
      </c>
      <c r="D8008" s="18">
        <v>42654</v>
      </c>
      <c r="E8008" t="s">
        <v>77</v>
      </c>
      <c r="F8008" t="s">
        <v>4206</v>
      </c>
      <c r="G8008" t="s">
        <v>4207</v>
      </c>
      <c r="H8008" t="s">
        <v>53</v>
      </c>
      <c r="I8008" t="s">
        <v>54</v>
      </c>
      <c r="J8008" t="s">
        <v>1973</v>
      </c>
      <c r="K8008" t="s">
        <v>123</v>
      </c>
      <c r="L8008">
        <v>98270</v>
      </c>
      <c r="M8008" t="s">
        <v>71</v>
      </c>
      <c r="N8008" t="s">
        <v>6447</v>
      </c>
      <c r="O8008" t="s">
        <v>73</v>
      </c>
      <c r="P8008" t="s">
        <v>296</v>
      </c>
      <c r="Q8008" t="s">
        <v>6448</v>
      </c>
      <c r="R8008" s="19">
        <v>93.36</v>
      </c>
      <c r="S8008" s="17">
        <v>12</v>
      </c>
      <c r="T8008" s="20">
        <v>0</v>
      </c>
      <c r="U8008" s="19">
        <v>0.93359999999999999</v>
      </c>
      <c r="V8008" s="20">
        <f t="shared" si="625"/>
        <v>0.01</v>
      </c>
      <c r="W8008" s="17">
        <f t="shared" si="626"/>
        <v>2016</v>
      </c>
      <c r="X8008" t="str">
        <f t="shared" si="627"/>
        <v>Oct-2016</v>
      </c>
      <c r="Y8008" s="17">
        <f t="shared" si="628"/>
        <v>4</v>
      </c>
      <c r="Z8008" t="str">
        <f t="shared" si="629"/>
        <v>0% (No Discount)</v>
      </c>
      <c r="AA8008" s="17">
        <f>IF(COUNTIF($B$2:B8008,B8008)=1,1,0)</f>
        <v>1</v>
      </c>
      <c r="AB8008" s="17">
        <f>IF(COUNTIF($F$2:F8008,F8008)=1,1,0)</f>
        <v>0</v>
      </c>
    </row>
    <row r="8009" spans="1:28" x14ac:dyDescent="0.2">
      <c r="A8009" s="17">
        <v>8008</v>
      </c>
      <c r="B8009" t="s">
        <v>9815</v>
      </c>
      <c r="C8009" s="18">
        <v>42325</v>
      </c>
      <c r="D8009" s="18">
        <v>42332</v>
      </c>
      <c r="E8009" t="s">
        <v>77</v>
      </c>
      <c r="F8009" t="s">
        <v>7193</v>
      </c>
      <c r="G8009" t="s">
        <v>7194</v>
      </c>
      <c r="H8009" t="s">
        <v>53</v>
      </c>
      <c r="I8009" t="s">
        <v>54</v>
      </c>
      <c r="J8009" t="s">
        <v>4883</v>
      </c>
      <c r="K8009" t="s">
        <v>677</v>
      </c>
      <c r="L8009">
        <v>73120</v>
      </c>
      <c r="M8009" t="s">
        <v>132</v>
      </c>
      <c r="N8009" t="s">
        <v>1126</v>
      </c>
      <c r="O8009" t="s">
        <v>73</v>
      </c>
      <c r="P8009" t="s">
        <v>86</v>
      </c>
      <c r="Q8009" t="s">
        <v>1127</v>
      </c>
      <c r="R8009" s="19">
        <v>541.24</v>
      </c>
      <c r="S8009" s="17">
        <v>4</v>
      </c>
      <c r="T8009" s="20">
        <v>0</v>
      </c>
      <c r="U8009" s="19">
        <v>5.4123999999999999</v>
      </c>
      <c r="V8009" s="20">
        <f t="shared" si="625"/>
        <v>0.01</v>
      </c>
      <c r="W8009" s="17">
        <f t="shared" si="626"/>
        <v>2015</v>
      </c>
      <c r="X8009" t="str">
        <f t="shared" si="627"/>
        <v>Nov-2015</v>
      </c>
      <c r="Y8009" s="17">
        <f t="shared" si="628"/>
        <v>7</v>
      </c>
      <c r="Z8009" t="str">
        <f t="shared" si="629"/>
        <v>0% (No Discount)</v>
      </c>
      <c r="AA8009" s="17">
        <f>IF(COUNTIF($B$2:B8009,B8009)=1,1,0)</f>
        <v>1</v>
      </c>
      <c r="AB8009" s="17">
        <f>IF(COUNTIF($F$2:F8009,F8009)=1,1,0)</f>
        <v>0</v>
      </c>
    </row>
    <row r="8010" spans="1:28" x14ac:dyDescent="0.2">
      <c r="A8010" s="17">
        <v>8009</v>
      </c>
      <c r="B8010" t="s">
        <v>9815</v>
      </c>
      <c r="C8010" s="18">
        <v>42325</v>
      </c>
      <c r="D8010" s="18">
        <v>42332</v>
      </c>
      <c r="E8010" t="s">
        <v>77</v>
      </c>
      <c r="F8010" t="s">
        <v>7193</v>
      </c>
      <c r="G8010" t="s">
        <v>7194</v>
      </c>
      <c r="H8010" t="s">
        <v>53</v>
      </c>
      <c r="I8010" t="s">
        <v>54</v>
      </c>
      <c r="J8010" t="s">
        <v>4883</v>
      </c>
      <c r="K8010" t="s">
        <v>677</v>
      </c>
      <c r="L8010">
        <v>73120</v>
      </c>
      <c r="M8010" t="s">
        <v>132</v>
      </c>
      <c r="N8010" t="s">
        <v>1084</v>
      </c>
      <c r="O8010" t="s">
        <v>73</v>
      </c>
      <c r="P8010" t="s">
        <v>117</v>
      </c>
      <c r="Q8010" t="s">
        <v>213</v>
      </c>
      <c r="R8010" s="19">
        <v>106.32</v>
      </c>
      <c r="S8010" s="17">
        <v>3</v>
      </c>
      <c r="T8010" s="20">
        <v>0</v>
      </c>
      <c r="U8010" s="19">
        <v>49.970399999999998</v>
      </c>
      <c r="V8010" s="20">
        <f t="shared" si="625"/>
        <v>0.47000000000000003</v>
      </c>
      <c r="W8010" s="17">
        <f t="shared" si="626"/>
        <v>2015</v>
      </c>
      <c r="X8010" t="str">
        <f t="shared" si="627"/>
        <v>Nov-2015</v>
      </c>
      <c r="Y8010" s="17">
        <f t="shared" si="628"/>
        <v>7</v>
      </c>
      <c r="Z8010" t="str">
        <f t="shared" si="629"/>
        <v>0% (No Discount)</v>
      </c>
      <c r="AA8010" s="17">
        <f>IF(COUNTIF($B$2:B8010,B8010)=1,1,0)</f>
        <v>0</v>
      </c>
      <c r="AB8010" s="17">
        <f>IF(COUNTIF($F$2:F8010,F8010)=1,1,0)</f>
        <v>0</v>
      </c>
    </row>
    <row r="8011" spans="1:28" x14ac:dyDescent="0.2">
      <c r="A8011" s="17">
        <v>8010</v>
      </c>
      <c r="B8011" t="s">
        <v>9815</v>
      </c>
      <c r="C8011" s="18">
        <v>42325</v>
      </c>
      <c r="D8011" s="18">
        <v>42332</v>
      </c>
      <c r="E8011" t="s">
        <v>77</v>
      </c>
      <c r="F8011" t="s">
        <v>7193</v>
      </c>
      <c r="G8011" t="s">
        <v>7194</v>
      </c>
      <c r="H8011" t="s">
        <v>53</v>
      </c>
      <c r="I8011" t="s">
        <v>54</v>
      </c>
      <c r="J8011" t="s">
        <v>4883</v>
      </c>
      <c r="K8011" t="s">
        <v>677</v>
      </c>
      <c r="L8011">
        <v>73120</v>
      </c>
      <c r="M8011" t="s">
        <v>132</v>
      </c>
      <c r="N8011" t="s">
        <v>9166</v>
      </c>
      <c r="O8011" t="s">
        <v>59</v>
      </c>
      <c r="P8011" t="s">
        <v>63</v>
      </c>
      <c r="Q8011" t="s">
        <v>9167</v>
      </c>
      <c r="R8011" s="19">
        <v>1323.9</v>
      </c>
      <c r="S8011" s="17">
        <v>5</v>
      </c>
      <c r="T8011" s="20">
        <v>0</v>
      </c>
      <c r="U8011" s="19">
        <v>383.93099999999998</v>
      </c>
      <c r="V8011" s="20">
        <f t="shared" si="625"/>
        <v>0.28999999999999998</v>
      </c>
      <c r="W8011" s="17">
        <f t="shared" si="626"/>
        <v>2015</v>
      </c>
      <c r="X8011" t="str">
        <f t="shared" si="627"/>
        <v>Nov-2015</v>
      </c>
      <c r="Y8011" s="17">
        <f t="shared" si="628"/>
        <v>7</v>
      </c>
      <c r="Z8011" t="str">
        <f t="shared" si="629"/>
        <v>0% (No Discount)</v>
      </c>
      <c r="AA8011" s="17">
        <f>IF(COUNTIF($B$2:B8011,B8011)=1,1,0)</f>
        <v>0</v>
      </c>
      <c r="AB8011" s="17">
        <f>IF(COUNTIF($F$2:F8011,F8011)=1,1,0)</f>
        <v>0</v>
      </c>
    </row>
    <row r="8012" spans="1:28" x14ac:dyDescent="0.2">
      <c r="A8012" s="17">
        <v>8011</v>
      </c>
      <c r="B8012" t="s">
        <v>9816</v>
      </c>
      <c r="C8012" s="18">
        <v>41715</v>
      </c>
      <c r="D8012" s="18">
        <v>41718</v>
      </c>
      <c r="E8012" t="s">
        <v>50</v>
      </c>
      <c r="F8012" t="s">
        <v>3637</v>
      </c>
      <c r="G8012" t="s">
        <v>3638</v>
      </c>
      <c r="H8012" t="s">
        <v>68</v>
      </c>
      <c r="I8012" t="s">
        <v>54</v>
      </c>
      <c r="J8012" t="s">
        <v>173</v>
      </c>
      <c r="K8012" t="s">
        <v>174</v>
      </c>
      <c r="L8012">
        <v>19134</v>
      </c>
      <c r="M8012" t="s">
        <v>175</v>
      </c>
      <c r="N8012" t="s">
        <v>3769</v>
      </c>
      <c r="O8012" t="s">
        <v>73</v>
      </c>
      <c r="P8012" t="s">
        <v>117</v>
      </c>
      <c r="Q8012" t="s">
        <v>3770</v>
      </c>
      <c r="R8012" s="19">
        <v>126.624</v>
      </c>
      <c r="S8012" s="17">
        <v>6</v>
      </c>
      <c r="T8012" s="20">
        <v>0.2</v>
      </c>
      <c r="U8012" s="19">
        <v>41.152799999999999</v>
      </c>
      <c r="V8012" s="20">
        <f t="shared" si="625"/>
        <v>0.32500000000000001</v>
      </c>
      <c r="W8012" s="17">
        <f t="shared" si="626"/>
        <v>2014</v>
      </c>
      <c r="X8012" t="str">
        <f t="shared" si="627"/>
        <v>Mar-2014</v>
      </c>
      <c r="Y8012" s="17">
        <f t="shared" si="628"/>
        <v>3</v>
      </c>
      <c r="Z8012" t="str">
        <f t="shared" si="629"/>
        <v>11-20%</v>
      </c>
      <c r="AA8012" s="17">
        <f>IF(COUNTIF($B$2:B8012,B8012)=1,1,0)</f>
        <v>1</v>
      </c>
      <c r="AB8012" s="17">
        <f>IF(COUNTIF($F$2:F8012,F8012)=1,1,0)</f>
        <v>0</v>
      </c>
    </row>
    <row r="8013" spans="1:28" x14ac:dyDescent="0.2">
      <c r="A8013" s="17">
        <v>8012</v>
      </c>
      <c r="B8013" t="s">
        <v>9817</v>
      </c>
      <c r="C8013" s="18">
        <v>42175</v>
      </c>
      <c r="D8013" s="18">
        <v>42178</v>
      </c>
      <c r="E8013" t="s">
        <v>215</v>
      </c>
      <c r="F8013" t="s">
        <v>5259</v>
      </c>
      <c r="G8013" t="s">
        <v>5260</v>
      </c>
      <c r="H8013" t="s">
        <v>53</v>
      </c>
      <c r="I8013" t="s">
        <v>54</v>
      </c>
      <c r="J8013" t="s">
        <v>483</v>
      </c>
      <c r="K8013" t="s">
        <v>484</v>
      </c>
      <c r="L8013">
        <v>80013</v>
      </c>
      <c r="M8013" t="s">
        <v>71</v>
      </c>
      <c r="N8013" t="s">
        <v>9218</v>
      </c>
      <c r="O8013" t="s">
        <v>98</v>
      </c>
      <c r="P8013" t="s">
        <v>99</v>
      </c>
      <c r="Q8013" t="s">
        <v>9219</v>
      </c>
      <c r="R8013" s="19">
        <v>125.944</v>
      </c>
      <c r="S8013" s="17">
        <v>7</v>
      </c>
      <c r="T8013" s="20">
        <v>0.2</v>
      </c>
      <c r="U8013" s="19">
        <v>15.743</v>
      </c>
      <c r="V8013" s="20">
        <f t="shared" si="625"/>
        <v>0.125</v>
      </c>
      <c r="W8013" s="17">
        <f t="shared" si="626"/>
        <v>2015</v>
      </c>
      <c r="X8013" t="str">
        <f t="shared" si="627"/>
        <v>Jun-2015</v>
      </c>
      <c r="Y8013" s="17">
        <f t="shared" si="628"/>
        <v>3</v>
      </c>
      <c r="Z8013" t="str">
        <f t="shared" si="629"/>
        <v>11-20%</v>
      </c>
      <c r="AA8013" s="17">
        <f>IF(COUNTIF($B$2:B8013,B8013)=1,1,0)</f>
        <v>1</v>
      </c>
      <c r="AB8013" s="17">
        <f>IF(COUNTIF($F$2:F8013,F8013)=1,1,0)</f>
        <v>0</v>
      </c>
    </row>
    <row r="8014" spans="1:28" x14ac:dyDescent="0.2">
      <c r="A8014" s="17">
        <v>8013</v>
      </c>
      <c r="B8014" t="s">
        <v>9818</v>
      </c>
      <c r="C8014" s="18">
        <v>42880</v>
      </c>
      <c r="D8014" s="18">
        <v>42880</v>
      </c>
      <c r="E8014" t="s">
        <v>1320</v>
      </c>
      <c r="F8014" t="s">
        <v>5095</v>
      </c>
      <c r="G8014" t="s">
        <v>5096</v>
      </c>
      <c r="H8014" t="s">
        <v>53</v>
      </c>
      <c r="I8014" t="s">
        <v>54</v>
      </c>
      <c r="J8014" t="s">
        <v>293</v>
      </c>
      <c r="K8014" t="s">
        <v>294</v>
      </c>
      <c r="L8014">
        <v>10009</v>
      </c>
      <c r="M8014" t="s">
        <v>175</v>
      </c>
      <c r="N8014" t="s">
        <v>3513</v>
      </c>
      <c r="O8014" t="s">
        <v>73</v>
      </c>
      <c r="P8014" t="s">
        <v>102</v>
      </c>
      <c r="Q8014" t="s">
        <v>3514</v>
      </c>
      <c r="R8014" s="19">
        <v>663.92</v>
      </c>
      <c r="S8014" s="17">
        <v>5</v>
      </c>
      <c r="T8014" s="20">
        <v>0.2</v>
      </c>
      <c r="U8014" s="19">
        <v>207.47499999999999</v>
      </c>
      <c r="V8014" s="20">
        <f t="shared" si="625"/>
        <v>0.3125</v>
      </c>
      <c r="W8014" s="17">
        <f t="shared" si="626"/>
        <v>2017</v>
      </c>
      <c r="X8014" t="str">
        <f t="shared" si="627"/>
        <v>May-2017</v>
      </c>
      <c r="Y8014" s="17">
        <f t="shared" si="628"/>
        <v>0</v>
      </c>
      <c r="Z8014" t="str">
        <f t="shared" si="629"/>
        <v>11-20%</v>
      </c>
      <c r="AA8014" s="17">
        <f>IF(COUNTIF($B$2:B8014,B8014)=1,1,0)</f>
        <v>1</v>
      </c>
      <c r="AB8014" s="17">
        <f>IF(COUNTIF($F$2:F8014,F8014)=1,1,0)</f>
        <v>0</v>
      </c>
    </row>
    <row r="8015" spans="1:28" x14ac:dyDescent="0.2">
      <c r="A8015" s="17">
        <v>8014</v>
      </c>
      <c r="B8015" t="s">
        <v>9818</v>
      </c>
      <c r="C8015" s="18">
        <v>42880</v>
      </c>
      <c r="D8015" s="18">
        <v>42880</v>
      </c>
      <c r="E8015" t="s">
        <v>1320</v>
      </c>
      <c r="F8015" t="s">
        <v>5095</v>
      </c>
      <c r="G8015" t="s">
        <v>5096</v>
      </c>
      <c r="H8015" t="s">
        <v>53</v>
      </c>
      <c r="I8015" t="s">
        <v>54</v>
      </c>
      <c r="J8015" t="s">
        <v>293</v>
      </c>
      <c r="K8015" t="s">
        <v>294</v>
      </c>
      <c r="L8015">
        <v>10009</v>
      </c>
      <c r="M8015" t="s">
        <v>175</v>
      </c>
      <c r="N8015" t="s">
        <v>273</v>
      </c>
      <c r="O8015" t="s">
        <v>98</v>
      </c>
      <c r="P8015" t="s">
        <v>188</v>
      </c>
      <c r="Q8015" t="s">
        <v>274</v>
      </c>
      <c r="R8015" s="19">
        <v>120</v>
      </c>
      <c r="S8015" s="17">
        <v>8</v>
      </c>
      <c r="T8015" s="20">
        <v>0</v>
      </c>
      <c r="U8015" s="19">
        <v>13.2</v>
      </c>
      <c r="V8015" s="20">
        <f t="shared" si="625"/>
        <v>0.11</v>
      </c>
      <c r="W8015" s="17">
        <f t="shared" si="626"/>
        <v>2017</v>
      </c>
      <c r="X8015" t="str">
        <f t="shared" si="627"/>
        <v>May-2017</v>
      </c>
      <c r="Y8015" s="17">
        <f t="shared" si="628"/>
        <v>0</v>
      </c>
      <c r="Z8015" t="str">
        <f t="shared" si="629"/>
        <v>0% (No Discount)</v>
      </c>
      <c r="AA8015" s="17">
        <f>IF(COUNTIF($B$2:B8015,B8015)=1,1,0)</f>
        <v>0</v>
      </c>
      <c r="AB8015" s="17">
        <f>IF(COUNTIF($F$2:F8015,F8015)=1,1,0)</f>
        <v>0</v>
      </c>
    </row>
    <row r="8016" spans="1:28" x14ac:dyDescent="0.2">
      <c r="A8016" s="17">
        <v>8015</v>
      </c>
      <c r="B8016" t="s">
        <v>9818</v>
      </c>
      <c r="C8016" s="18">
        <v>42880</v>
      </c>
      <c r="D8016" s="18">
        <v>42880</v>
      </c>
      <c r="E8016" t="s">
        <v>1320</v>
      </c>
      <c r="F8016" t="s">
        <v>5095</v>
      </c>
      <c r="G8016" t="s">
        <v>5096</v>
      </c>
      <c r="H8016" t="s">
        <v>53</v>
      </c>
      <c r="I8016" t="s">
        <v>54</v>
      </c>
      <c r="J8016" t="s">
        <v>293</v>
      </c>
      <c r="K8016" t="s">
        <v>294</v>
      </c>
      <c r="L8016">
        <v>10009</v>
      </c>
      <c r="M8016" t="s">
        <v>175</v>
      </c>
      <c r="N8016" t="s">
        <v>5441</v>
      </c>
      <c r="O8016" t="s">
        <v>73</v>
      </c>
      <c r="P8016" t="s">
        <v>296</v>
      </c>
      <c r="Q8016" t="s">
        <v>5442</v>
      </c>
      <c r="R8016" s="19">
        <v>3.29</v>
      </c>
      <c r="S8016" s="17">
        <v>1</v>
      </c>
      <c r="T8016" s="20">
        <v>0</v>
      </c>
      <c r="U8016" s="19">
        <v>1.4804999999999999</v>
      </c>
      <c r="V8016" s="20">
        <f t="shared" si="625"/>
        <v>0.44999999999999996</v>
      </c>
      <c r="W8016" s="17">
        <f t="shared" si="626"/>
        <v>2017</v>
      </c>
      <c r="X8016" t="str">
        <f t="shared" si="627"/>
        <v>May-2017</v>
      </c>
      <c r="Y8016" s="17">
        <f t="shared" si="628"/>
        <v>0</v>
      </c>
      <c r="Z8016" t="str">
        <f t="shared" si="629"/>
        <v>0% (No Discount)</v>
      </c>
      <c r="AA8016" s="17">
        <f>IF(COUNTIF($B$2:B8016,B8016)=1,1,0)</f>
        <v>0</v>
      </c>
      <c r="AB8016" s="17">
        <f>IF(COUNTIF($F$2:F8016,F8016)=1,1,0)</f>
        <v>0</v>
      </c>
    </row>
    <row r="8017" spans="1:28" x14ac:dyDescent="0.2">
      <c r="A8017" s="17">
        <v>8016</v>
      </c>
      <c r="B8017" t="s">
        <v>9818</v>
      </c>
      <c r="C8017" s="18">
        <v>42880</v>
      </c>
      <c r="D8017" s="18">
        <v>42880</v>
      </c>
      <c r="E8017" t="s">
        <v>1320</v>
      </c>
      <c r="F8017" t="s">
        <v>5095</v>
      </c>
      <c r="G8017" t="s">
        <v>5096</v>
      </c>
      <c r="H8017" t="s">
        <v>53</v>
      </c>
      <c r="I8017" t="s">
        <v>54</v>
      </c>
      <c r="J8017" t="s">
        <v>293</v>
      </c>
      <c r="K8017" t="s">
        <v>294</v>
      </c>
      <c r="L8017">
        <v>10009</v>
      </c>
      <c r="M8017" t="s">
        <v>175</v>
      </c>
      <c r="N8017" t="s">
        <v>2143</v>
      </c>
      <c r="O8017" t="s">
        <v>59</v>
      </c>
      <c r="P8017" t="s">
        <v>92</v>
      </c>
      <c r="Q8017" t="s">
        <v>2144</v>
      </c>
      <c r="R8017" s="19">
        <v>18.84</v>
      </c>
      <c r="S8017" s="17">
        <v>3</v>
      </c>
      <c r="T8017" s="20">
        <v>0</v>
      </c>
      <c r="U8017" s="19">
        <v>6.0288000000000004</v>
      </c>
      <c r="V8017" s="20">
        <f t="shared" si="625"/>
        <v>0.32</v>
      </c>
      <c r="W8017" s="17">
        <f t="shared" si="626"/>
        <v>2017</v>
      </c>
      <c r="X8017" t="str">
        <f t="shared" si="627"/>
        <v>May-2017</v>
      </c>
      <c r="Y8017" s="17">
        <f t="shared" si="628"/>
        <v>0</v>
      </c>
      <c r="Z8017" t="str">
        <f t="shared" si="629"/>
        <v>0% (No Discount)</v>
      </c>
      <c r="AA8017" s="17">
        <f>IF(COUNTIF($B$2:B8017,B8017)=1,1,0)</f>
        <v>0</v>
      </c>
      <c r="AB8017" s="17">
        <f>IF(COUNTIF($F$2:F8017,F8017)=1,1,0)</f>
        <v>0</v>
      </c>
    </row>
    <row r="8018" spans="1:28" x14ac:dyDescent="0.2">
      <c r="A8018" s="17">
        <v>8017</v>
      </c>
      <c r="B8018" t="s">
        <v>9819</v>
      </c>
      <c r="C8018" s="18">
        <v>41891</v>
      </c>
      <c r="D8018" s="18">
        <v>41893</v>
      </c>
      <c r="E8018" t="s">
        <v>215</v>
      </c>
      <c r="F8018" t="s">
        <v>3151</v>
      </c>
      <c r="G8018" t="s">
        <v>3152</v>
      </c>
      <c r="H8018" t="s">
        <v>129</v>
      </c>
      <c r="I8018" t="s">
        <v>54</v>
      </c>
      <c r="J8018" t="s">
        <v>2503</v>
      </c>
      <c r="K8018" t="s">
        <v>525</v>
      </c>
      <c r="L8018">
        <v>43130</v>
      </c>
      <c r="M8018" t="s">
        <v>175</v>
      </c>
      <c r="N8018" t="s">
        <v>5398</v>
      </c>
      <c r="O8018" t="s">
        <v>59</v>
      </c>
      <c r="P8018" t="s">
        <v>92</v>
      </c>
      <c r="Q8018" t="s">
        <v>5399</v>
      </c>
      <c r="R8018" s="19">
        <v>60.671999999999997</v>
      </c>
      <c r="S8018" s="17">
        <v>6</v>
      </c>
      <c r="T8018" s="20">
        <v>0.2</v>
      </c>
      <c r="U8018" s="19">
        <v>12.892799999999999</v>
      </c>
      <c r="V8018" s="20">
        <f t="shared" si="625"/>
        <v>0.21249999999999999</v>
      </c>
      <c r="W8018" s="17">
        <f t="shared" si="626"/>
        <v>2014</v>
      </c>
      <c r="X8018" t="str">
        <f t="shared" si="627"/>
        <v>Sep-2014</v>
      </c>
      <c r="Y8018" s="17">
        <f t="shared" si="628"/>
        <v>2</v>
      </c>
      <c r="Z8018" t="str">
        <f t="shared" si="629"/>
        <v>11-20%</v>
      </c>
      <c r="AA8018" s="17">
        <f>IF(COUNTIF($B$2:B8018,B8018)=1,1,0)</f>
        <v>1</v>
      </c>
      <c r="AB8018" s="17">
        <f>IF(COUNTIF($F$2:F8018,F8018)=1,1,0)</f>
        <v>0</v>
      </c>
    </row>
    <row r="8019" spans="1:28" x14ac:dyDescent="0.2">
      <c r="A8019" s="17">
        <v>8018</v>
      </c>
      <c r="B8019" t="s">
        <v>9819</v>
      </c>
      <c r="C8019" s="18">
        <v>41891</v>
      </c>
      <c r="D8019" s="18">
        <v>41893</v>
      </c>
      <c r="E8019" t="s">
        <v>215</v>
      </c>
      <c r="F8019" t="s">
        <v>3151</v>
      </c>
      <c r="G8019" t="s">
        <v>3152</v>
      </c>
      <c r="H8019" t="s">
        <v>129</v>
      </c>
      <c r="I8019" t="s">
        <v>54</v>
      </c>
      <c r="J8019" t="s">
        <v>2503</v>
      </c>
      <c r="K8019" t="s">
        <v>525</v>
      </c>
      <c r="L8019">
        <v>43130</v>
      </c>
      <c r="M8019" t="s">
        <v>175</v>
      </c>
      <c r="N8019" t="s">
        <v>3986</v>
      </c>
      <c r="O8019" t="s">
        <v>73</v>
      </c>
      <c r="P8019" t="s">
        <v>95</v>
      </c>
      <c r="Q8019" t="s">
        <v>3987</v>
      </c>
      <c r="R8019" s="19">
        <v>30.815999999999999</v>
      </c>
      <c r="S8019" s="17">
        <v>9</v>
      </c>
      <c r="T8019" s="20">
        <v>0.2</v>
      </c>
      <c r="U8019" s="19">
        <v>2.6964000000000001</v>
      </c>
      <c r="V8019" s="20">
        <f t="shared" si="625"/>
        <v>8.7500000000000008E-2</v>
      </c>
      <c r="W8019" s="17">
        <f t="shared" si="626"/>
        <v>2014</v>
      </c>
      <c r="X8019" t="str">
        <f t="shared" si="627"/>
        <v>Sep-2014</v>
      </c>
      <c r="Y8019" s="17">
        <f t="shared" si="628"/>
        <v>2</v>
      </c>
      <c r="Z8019" t="str">
        <f t="shared" si="629"/>
        <v>11-20%</v>
      </c>
      <c r="AA8019" s="17">
        <f>IF(COUNTIF($B$2:B8019,B8019)=1,1,0)</f>
        <v>0</v>
      </c>
      <c r="AB8019" s="17">
        <f>IF(COUNTIF($F$2:F8019,F8019)=1,1,0)</f>
        <v>0</v>
      </c>
    </row>
    <row r="8020" spans="1:28" x14ac:dyDescent="0.2">
      <c r="A8020" s="17">
        <v>8019</v>
      </c>
      <c r="B8020" t="s">
        <v>9820</v>
      </c>
      <c r="C8020" s="18">
        <v>43025</v>
      </c>
      <c r="D8020" s="18">
        <v>43027</v>
      </c>
      <c r="E8020" t="s">
        <v>50</v>
      </c>
      <c r="F8020" t="s">
        <v>2442</v>
      </c>
      <c r="G8020" t="s">
        <v>2443</v>
      </c>
      <c r="H8020" t="s">
        <v>68</v>
      </c>
      <c r="I8020" t="s">
        <v>54</v>
      </c>
      <c r="J8020" t="s">
        <v>9472</v>
      </c>
      <c r="K8020" t="s">
        <v>70</v>
      </c>
      <c r="L8020">
        <v>95351</v>
      </c>
      <c r="M8020" t="s">
        <v>71</v>
      </c>
      <c r="N8020" t="s">
        <v>864</v>
      </c>
      <c r="O8020" t="s">
        <v>98</v>
      </c>
      <c r="P8020" t="s">
        <v>99</v>
      </c>
      <c r="Q8020" t="s">
        <v>865</v>
      </c>
      <c r="R8020" s="19">
        <v>52.792000000000002</v>
      </c>
      <c r="S8020" s="17">
        <v>1</v>
      </c>
      <c r="T8020" s="20">
        <v>0.2</v>
      </c>
      <c r="U8020" s="19">
        <v>4.6193</v>
      </c>
      <c r="V8020" s="20">
        <f t="shared" si="625"/>
        <v>8.7499999999999994E-2</v>
      </c>
      <c r="W8020" s="17">
        <f t="shared" si="626"/>
        <v>2017</v>
      </c>
      <c r="X8020" t="str">
        <f t="shared" si="627"/>
        <v>Oct-2017</v>
      </c>
      <c r="Y8020" s="17">
        <f t="shared" si="628"/>
        <v>2</v>
      </c>
      <c r="Z8020" t="str">
        <f t="shared" si="629"/>
        <v>11-20%</v>
      </c>
      <c r="AA8020" s="17">
        <f>IF(COUNTIF($B$2:B8020,B8020)=1,1,0)</f>
        <v>1</v>
      </c>
      <c r="AB8020" s="17">
        <f>IF(COUNTIF($F$2:F8020,F8020)=1,1,0)</f>
        <v>0</v>
      </c>
    </row>
    <row r="8021" spans="1:28" x14ac:dyDescent="0.2">
      <c r="A8021" s="17">
        <v>8020</v>
      </c>
      <c r="B8021" t="s">
        <v>9821</v>
      </c>
      <c r="C8021" s="18">
        <v>43041</v>
      </c>
      <c r="D8021" s="18">
        <v>43044</v>
      </c>
      <c r="E8021" t="s">
        <v>215</v>
      </c>
      <c r="F8021" t="s">
        <v>674</v>
      </c>
      <c r="G8021" t="s">
        <v>675</v>
      </c>
      <c r="H8021" t="s">
        <v>53</v>
      </c>
      <c r="I8021" t="s">
        <v>54</v>
      </c>
      <c r="J8021" t="s">
        <v>5119</v>
      </c>
      <c r="K8021" t="s">
        <v>624</v>
      </c>
      <c r="L8021">
        <v>63116</v>
      </c>
      <c r="M8021" t="s">
        <v>132</v>
      </c>
      <c r="N8021" t="s">
        <v>7154</v>
      </c>
      <c r="O8021" t="s">
        <v>73</v>
      </c>
      <c r="P8021" t="s">
        <v>105</v>
      </c>
      <c r="Q8021" t="s">
        <v>7155</v>
      </c>
      <c r="R8021" s="19">
        <v>83.9</v>
      </c>
      <c r="S8021" s="17">
        <v>10</v>
      </c>
      <c r="T8021" s="20">
        <v>0</v>
      </c>
      <c r="U8021" s="19">
        <v>20.975000000000001</v>
      </c>
      <c r="V8021" s="20">
        <f t="shared" si="625"/>
        <v>0.25</v>
      </c>
      <c r="W8021" s="17">
        <f t="shared" si="626"/>
        <v>2017</v>
      </c>
      <c r="X8021" t="str">
        <f t="shared" si="627"/>
        <v>Nov-2017</v>
      </c>
      <c r="Y8021" s="17">
        <f t="shared" si="628"/>
        <v>3</v>
      </c>
      <c r="Z8021" t="str">
        <f t="shared" si="629"/>
        <v>0% (No Discount)</v>
      </c>
      <c r="AA8021" s="17">
        <f>IF(COUNTIF($B$2:B8021,B8021)=1,1,0)</f>
        <v>1</v>
      </c>
      <c r="AB8021" s="17">
        <f>IF(COUNTIF($F$2:F8021,F8021)=1,1,0)</f>
        <v>0</v>
      </c>
    </row>
    <row r="8022" spans="1:28" x14ac:dyDescent="0.2">
      <c r="A8022" s="17">
        <v>8021</v>
      </c>
      <c r="B8022" t="s">
        <v>9821</v>
      </c>
      <c r="C8022" s="18">
        <v>43041</v>
      </c>
      <c r="D8022" s="18">
        <v>43044</v>
      </c>
      <c r="E8022" t="s">
        <v>215</v>
      </c>
      <c r="F8022" t="s">
        <v>674</v>
      </c>
      <c r="G8022" t="s">
        <v>675</v>
      </c>
      <c r="H8022" t="s">
        <v>53</v>
      </c>
      <c r="I8022" t="s">
        <v>54</v>
      </c>
      <c r="J8022" t="s">
        <v>5119</v>
      </c>
      <c r="K8022" t="s">
        <v>624</v>
      </c>
      <c r="L8022">
        <v>63116</v>
      </c>
      <c r="M8022" t="s">
        <v>132</v>
      </c>
      <c r="N8022" t="s">
        <v>4040</v>
      </c>
      <c r="O8022" t="s">
        <v>73</v>
      </c>
      <c r="P8022" t="s">
        <v>117</v>
      </c>
      <c r="Q8022" t="s">
        <v>4041</v>
      </c>
      <c r="R8022" s="19">
        <v>11.76</v>
      </c>
      <c r="S8022" s="17">
        <v>2</v>
      </c>
      <c r="T8022" s="20">
        <v>0</v>
      </c>
      <c r="U8022" s="19">
        <v>5.7624000000000004</v>
      </c>
      <c r="V8022" s="20">
        <f t="shared" si="625"/>
        <v>0.49000000000000005</v>
      </c>
      <c r="W8022" s="17">
        <f t="shared" si="626"/>
        <v>2017</v>
      </c>
      <c r="X8022" t="str">
        <f t="shared" si="627"/>
        <v>Nov-2017</v>
      </c>
      <c r="Y8022" s="17">
        <f t="shared" si="628"/>
        <v>3</v>
      </c>
      <c r="Z8022" t="str">
        <f t="shared" si="629"/>
        <v>0% (No Discount)</v>
      </c>
      <c r="AA8022" s="17">
        <f>IF(COUNTIF($B$2:B8022,B8022)=1,1,0)</f>
        <v>0</v>
      </c>
      <c r="AB8022" s="17">
        <f>IF(COUNTIF($F$2:F8022,F8022)=1,1,0)</f>
        <v>0</v>
      </c>
    </row>
    <row r="8023" spans="1:28" x14ac:dyDescent="0.2">
      <c r="A8023" s="17">
        <v>8022</v>
      </c>
      <c r="B8023" t="s">
        <v>9822</v>
      </c>
      <c r="C8023" s="18">
        <v>41841</v>
      </c>
      <c r="D8023" s="18">
        <v>41845</v>
      </c>
      <c r="E8023" t="s">
        <v>77</v>
      </c>
      <c r="F8023" t="s">
        <v>3780</v>
      </c>
      <c r="G8023" t="s">
        <v>3781</v>
      </c>
      <c r="H8023" t="s">
        <v>68</v>
      </c>
      <c r="I8023" t="s">
        <v>54</v>
      </c>
      <c r="J8023" t="s">
        <v>844</v>
      </c>
      <c r="K8023" t="s">
        <v>131</v>
      </c>
      <c r="L8023">
        <v>75217</v>
      </c>
      <c r="M8023" t="s">
        <v>132</v>
      </c>
      <c r="N8023" t="s">
        <v>5082</v>
      </c>
      <c r="O8023" t="s">
        <v>73</v>
      </c>
      <c r="P8023" t="s">
        <v>105</v>
      </c>
      <c r="Q8023" t="s">
        <v>5083</v>
      </c>
      <c r="R8023" s="19">
        <v>4.992</v>
      </c>
      <c r="S8023" s="17">
        <v>3</v>
      </c>
      <c r="T8023" s="20">
        <v>0.8</v>
      </c>
      <c r="U8023" s="19">
        <v>-12.979200000000001</v>
      </c>
      <c r="V8023" s="20">
        <f t="shared" si="625"/>
        <v>-2.6</v>
      </c>
      <c r="W8023" s="17">
        <f t="shared" si="626"/>
        <v>2014</v>
      </c>
      <c r="X8023" t="str">
        <f t="shared" si="627"/>
        <v>Jul-2014</v>
      </c>
      <c r="Y8023" s="17">
        <f t="shared" si="628"/>
        <v>4</v>
      </c>
      <c r="Z8023" t="str">
        <f t="shared" si="629"/>
        <v>Over 50%</v>
      </c>
      <c r="AA8023" s="17">
        <f>IF(COUNTIF($B$2:B8023,B8023)=1,1,0)</f>
        <v>1</v>
      </c>
      <c r="AB8023" s="17">
        <f>IF(COUNTIF($F$2:F8023,F8023)=1,1,0)</f>
        <v>0</v>
      </c>
    </row>
    <row r="8024" spans="1:28" x14ac:dyDescent="0.2">
      <c r="A8024" s="17">
        <v>8023</v>
      </c>
      <c r="B8024" t="s">
        <v>9822</v>
      </c>
      <c r="C8024" s="18">
        <v>41841</v>
      </c>
      <c r="D8024" s="18">
        <v>41845</v>
      </c>
      <c r="E8024" t="s">
        <v>77</v>
      </c>
      <c r="F8024" t="s">
        <v>3780</v>
      </c>
      <c r="G8024" t="s">
        <v>3781</v>
      </c>
      <c r="H8024" t="s">
        <v>68</v>
      </c>
      <c r="I8024" t="s">
        <v>54</v>
      </c>
      <c r="J8024" t="s">
        <v>844</v>
      </c>
      <c r="K8024" t="s">
        <v>131</v>
      </c>
      <c r="L8024">
        <v>75217</v>
      </c>
      <c r="M8024" t="s">
        <v>132</v>
      </c>
      <c r="N8024" t="s">
        <v>7546</v>
      </c>
      <c r="O8024" t="s">
        <v>73</v>
      </c>
      <c r="P8024" t="s">
        <v>200</v>
      </c>
      <c r="Q8024" t="s">
        <v>7547</v>
      </c>
      <c r="R8024" s="19">
        <v>87.92</v>
      </c>
      <c r="S8024" s="17">
        <v>5</v>
      </c>
      <c r="T8024" s="20">
        <v>0.2</v>
      </c>
      <c r="U8024" s="19">
        <v>29.672999999999998</v>
      </c>
      <c r="V8024" s="20">
        <f t="shared" si="625"/>
        <v>0.33749999999999997</v>
      </c>
      <c r="W8024" s="17">
        <f t="shared" si="626"/>
        <v>2014</v>
      </c>
      <c r="X8024" t="str">
        <f t="shared" si="627"/>
        <v>Jul-2014</v>
      </c>
      <c r="Y8024" s="17">
        <f t="shared" si="628"/>
        <v>4</v>
      </c>
      <c r="Z8024" t="str">
        <f t="shared" si="629"/>
        <v>11-20%</v>
      </c>
      <c r="AA8024" s="17">
        <f>IF(COUNTIF($B$2:B8024,B8024)=1,1,0)</f>
        <v>0</v>
      </c>
      <c r="AB8024" s="17">
        <f>IF(COUNTIF($F$2:F8024,F8024)=1,1,0)</f>
        <v>0</v>
      </c>
    </row>
    <row r="8025" spans="1:28" x14ac:dyDescent="0.2">
      <c r="A8025" s="17">
        <v>8024</v>
      </c>
      <c r="B8025" t="s">
        <v>9822</v>
      </c>
      <c r="C8025" s="18">
        <v>41841</v>
      </c>
      <c r="D8025" s="18">
        <v>41845</v>
      </c>
      <c r="E8025" t="s">
        <v>77</v>
      </c>
      <c r="F8025" t="s">
        <v>3780</v>
      </c>
      <c r="G8025" t="s">
        <v>3781</v>
      </c>
      <c r="H8025" t="s">
        <v>68</v>
      </c>
      <c r="I8025" t="s">
        <v>54</v>
      </c>
      <c r="J8025" t="s">
        <v>844</v>
      </c>
      <c r="K8025" t="s">
        <v>131</v>
      </c>
      <c r="L8025">
        <v>75217</v>
      </c>
      <c r="M8025" t="s">
        <v>132</v>
      </c>
      <c r="N8025" t="s">
        <v>1963</v>
      </c>
      <c r="O8025" t="s">
        <v>59</v>
      </c>
      <c r="P8025" t="s">
        <v>63</v>
      </c>
      <c r="Q8025" t="s">
        <v>1964</v>
      </c>
      <c r="R8025" s="19">
        <v>657.93</v>
      </c>
      <c r="S8025" s="17">
        <v>5</v>
      </c>
      <c r="T8025" s="20">
        <v>0.3</v>
      </c>
      <c r="U8025" s="19">
        <v>-93.99</v>
      </c>
      <c r="V8025" s="20">
        <f t="shared" si="625"/>
        <v>-0.14285714285714285</v>
      </c>
      <c r="W8025" s="17">
        <f t="shared" si="626"/>
        <v>2014</v>
      </c>
      <c r="X8025" t="str">
        <f t="shared" si="627"/>
        <v>Jul-2014</v>
      </c>
      <c r="Y8025" s="17">
        <f t="shared" si="628"/>
        <v>4</v>
      </c>
      <c r="Z8025" t="str">
        <f t="shared" si="629"/>
        <v>21-30%</v>
      </c>
      <c r="AA8025" s="17">
        <f>IF(COUNTIF($B$2:B8025,B8025)=1,1,0)</f>
        <v>0</v>
      </c>
      <c r="AB8025" s="17">
        <f>IF(COUNTIF($F$2:F8025,F8025)=1,1,0)</f>
        <v>0</v>
      </c>
    </row>
    <row r="8026" spans="1:28" x14ac:dyDescent="0.2">
      <c r="A8026" s="17">
        <v>8025</v>
      </c>
      <c r="B8026" t="s">
        <v>9822</v>
      </c>
      <c r="C8026" s="18">
        <v>41841</v>
      </c>
      <c r="D8026" s="18">
        <v>41845</v>
      </c>
      <c r="E8026" t="s">
        <v>77</v>
      </c>
      <c r="F8026" t="s">
        <v>3780</v>
      </c>
      <c r="G8026" t="s">
        <v>3781</v>
      </c>
      <c r="H8026" t="s">
        <v>68</v>
      </c>
      <c r="I8026" t="s">
        <v>54</v>
      </c>
      <c r="J8026" t="s">
        <v>844</v>
      </c>
      <c r="K8026" t="s">
        <v>131</v>
      </c>
      <c r="L8026">
        <v>75217</v>
      </c>
      <c r="M8026" t="s">
        <v>132</v>
      </c>
      <c r="N8026" t="s">
        <v>6967</v>
      </c>
      <c r="O8026" t="s">
        <v>73</v>
      </c>
      <c r="P8026" t="s">
        <v>102</v>
      </c>
      <c r="Q8026" t="s">
        <v>6968</v>
      </c>
      <c r="R8026" s="19">
        <v>1.044</v>
      </c>
      <c r="S8026" s="17">
        <v>1</v>
      </c>
      <c r="T8026" s="20">
        <v>0.8</v>
      </c>
      <c r="U8026" s="19">
        <v>-1.827</v>
      </c>
      <c r="V8026" s="20">
        <f t="shared" si="625"/>
        <v>-1.75</v>
      </c>
      <c r="W8026" s="17">
        <f t="shared" si="626"/>
        <v>2014</v>
      </c>
      <c r="X8026" t="str">
        <f t="shared" si="627"/>
        <v>Jul-2014</v>
      </c>
      <c r="Y8026" s="17">
        <f t="shared" si="628"/>
        <v>4</v>
      </c>
      <c r="Z8026" t="str">
        <f t="shared" si="629"/>
        <v>Over 50%</v>
      </c>
      <c r="AA8026" s="17">
        <f>IF(COUNTIF($B$2:B8026,B8026)=1,1,0)</f>
        <v>0</v>
      </c>
      <c r="AB8026" s="17">
        <f>IF(COUNTIF($F$2:F8026,F8026)=1,1,0)</f>
        <v>0</v>
      </c>
    </row>
    <row r="8027" spans="1:28" x14ac:dyDescent="0.2">
      <c r="A8027" s="17">
        <v>8026</v>
      </c>
      <c r="B8027" t="s">
        <v>9823</v>
      </c>
      <c r="C8027" s="18">
        <v>42258</v>
      </c>
      <c r="D8027" s="18">
        <v>42262</v>
      </c>
      <c r="E8027" t="s">
        <v>50</v>
      </c>
      <c r="F8027" t="s">
        <v>8223</v>
      </c>
      <c r="G8027" t="s">
        <v>8224</v>
      </c>
      <c r="H8027" t="s">
        <v>68</v>
      </c>
      <c r="I8027" t="s">
        <v>54</v>
      </c>
      <c r="J8027" t="s">
        <v>293</v>
      </c>
      <c r="K8027" t="s">
        <v>294</v>
      </c>
      <c r="L8027">
        <v>10035</v>
      </c>
      <c r="M8027" t="s">
        <v>175</v>
      </c>
      <c r="N8027" t="s">
        <v>9222</v>
      </c>
      <c r="O8027" t="s">
        <v>59</v>
      </c>
      <c r="P8027" t="s">
        <v>92</v>
      </c>
      <c r="Q8027" t="s">
        <v>9223</v>
      </c>
      <c r="R8027" s="19">
        <v>210.68</v>
      </c>
      <c r="S8027" s="17">
        <v>2</v>
      </c>
      <c r="T8027" s="20">
        <v>0</v>
      </c>
      <c r="U8027" s="19">
        <v>50.563200000000002</v>
      </c>
      <c r="V8027" s="20">
        <f t="shared" si="625"/>
        <v>0.24</v>
      </c>
      <c r="W8027" s="17">
        <f t="shared" si="626"/>
        <v>2015</v>
      </c>
      <c r="X8027" t="str">
        <f t="shared" si="627"/>
        <v>Sep-2015</v>
      </c>
      <c r="Y8027" s="17">
        <f t="shared" si="628"/>
        <v>4</v>
      </c>
      <c r="Z8027" t="str">
        <f t="shared" si="629"/>
        <v>0% (No Discount)</v>
      </c>
      <c r="AA8027" s="17">
        <f>IF(COUNTIF($B$2:B8027,B8027)=1,1,0)</f>
        <v>1</v>
      </c>
      <c r="AB8027" s="17">
        <f>IF(COUNTIF($F$2:F8027,F8027)=1,1,0)</f>
        <v>0</v>
      </c>
    </row>
    <row r="8028" spans="1:28" x14ac:dyDescent="0.2">
      <c r="A8028" s="17">
        <v>8027</v>
      </c>
      <c r="B8028" t="s">
        <v>9823</v>
      </c>
      <c r="C8028" s="18">
        <v>42258</v>
      </c>
      <c r="D8028" s="18">
        <v>42262</v>
      </c>
      <c r="E8028" t="s">
        <v>50</v>
      </c>
      <c r="F8028" t="s">
        <v>8223</v>
      </c>
      <c r="G8028" t="s">
        <v>8224</v>
      </c>
      <c r="H8028" t="s">
        <v>68</v>
      </c>
      <c r="I8028" t="s">
        <v>54</v>
      </c>
      <c r="J8028" t="s">
        <v>293</v>
      </c>
      <c r="K8028" t="s">
        <v>294</v>
      </c>
      <c r="L8028">
        <v>10035</v>
      </c>
      <c r="M8028" t="s">
        <v>175</v>
      </c>
      <c r="N8028" t="s">
        <v>9506</v>
      </c>
      <c r="O8028" t="s">
        <v>73</v>
      </c>
      <c r="P8028" t="s">
        <v>86</v>
      </c>
      <c r="Q8028" t="s">
        <v>9507</v>
      </c>
      <c r="R8028" s="19">
        <v>78.8</v>
      </c>
      <c r="S8028" s="17">
        <v>1</v>
      </c>
      <c r="T8028" s="20">
        <v>0</v>
      </c>
      <c r="U8028" s="19">
        <v>1.5760000000000001</v>
      </c>
      <c r="V8028" s="20">
        <f t="shared" si="625"/>
        <v>0.02</v>
      </c>
      <c r="W8028" s="17">
        <f t="shared" si="626"/>
        <v>2015</v>
      </c>
      <c r="X8028" t="str">
        <f t="shared" si="627"/>
        <v>Sep-2015</v>
      </c>
      <c r="Y8028" s="17">
        <f t="shared" si="628"/>
        <v>4</v>
      </c>
      <c r="Z8028" t="str">
        <f t="shared" si="629"/>
        <v>0% (No Discount)</v>
      </c>
      <c r="AA8028" s="17">
        <f>IF(COUNTIF($B$2:B8028,B8028)=1,1,0)</f>
        <v>0</v>
      </c>
      <c r="AB8028" s="17">
        <f>IF(COUNTIF($F$2:F8028,F8028)=1,1,0)</f>
        <v>0</v>
      </c>
    </row>
    <row r="8029" spans="1:28" x14ac:dyDescent="0.2">
      <c r="A8029" s="17">
        <v>8028</v>
      </c>
      <c r="B8029" t="s">
        <v>9823</v>
      </c>
      <c r="C8029" s="18">
        <v>42258</v>
      </c>
      <c r="D8029" s="18">
        <v>42262</v>
      </c>
      <c r="E8029" t="s">
        <v>50</v>
      </c>
      <c r="F8029" t="s">
        <v>8223</v>
      </c>
      <c r="G8029" t="s">
        <v>8224</v>
      </c>
      <c r="H8029" t="s">
        <v>68</v>
      </c>
      <c r="I8029" t="s">
        <v>54</v>
      </c>
      <c r="J8029" t="s">
        <v>293</v>
      </c>
      <c r="K8029" t="s">
        <v>294</v>
      </c>
      <c r="L8029">
        <v>10035</v>
      </c>
      <c r="M8029" t="s">
        <v>175</v>
      </c>
      <c r="N8029" t="s">
        <v>417</v>
      </c>
      <c r="O8029" t="s">
        <v>98</v>
      </c>
      <c r="P8029" t="s">
        <v>188</v>
      </c>
      <c r="Q8029" t="s">
        <v>418</v>
      </c>
      <c r="R8029" s="19">
        <v>19.989999999999998</v>
      </c>
      <c r="S8029" s="17">
        <v>1</v>
      </c>
      <c r="T8029" s="20">
        <v>0</v>
      </c>
      <c r="U8029" s="19">
        <v>6.7965999999999998</v>
      </c>
      <c r="V8029" s="20">
        <f t="shared" si="625"/>
        <v>0.34</v>
      </c>
      <c r="W8029" s="17">
        <f t="shared" si="626"/>
        <v>2015</v>
      </c>
      <c r="X8029" t="str">
        <f t="shared" si="627"/>
        <v>Sep-2015</v>
      </c>
      <c r="Y8029" s="17">
        <f t="shared" si="628"/>
        <v>4</v>
      </c>
      <c r="Z8029" t="str">
        <f t="shared" si="629"/>
        <v>0% (No Discount)</v>
      </c>
      <c r="AA8029" s="17">
        <f>IF(COUNTIF($B$2:B8029,B8029)=1,1,0)</f>
        <v>0</v>
      </c>
      <c r="AB8029" s="17">
        <f>IF(COUNTIF($F$2:F8029,F8029)=1,1,0)</f>
        <v>0</v>
      </c>
    </row>
    <row r="8030" spans="1:28" x14ac:dyDescent="0.2">
      <c r="A8030" s="17">
        <v>8029</v>
      </c>
      <c r="B8030" t="s">
        <v>9823</v>
      </c>
      <c r="C8030" s="18">
        <v>42258</v>
      </c>
      <c r="D8030" s="18">
        <v>42262</v>
      </c>
      <c r="E8030" t="s">
        <v>50</v>
      </c>
      <c r="F8030" t="s">
        <v>8223</v>
      </c>
      <c r="G8030" t="s">
        <v>8224</v>
      </c>
      <c r="H8030" t="s">
        <v>68</v>
      </c>
      <c r="I8030" t="s">
        <v>54</v>
      </c>
      <c r="J8030" t="s">
        <v>293</v>
      </c>
      <c r="K8030" t="s">
        <v>294</v>
      </c>
      <c r="L8030">
        <v>10035</v>
      </c>
      <c r="M8030" t="s">
        <v>175</v>
      </c>
      <c r="N8030" t="s">
        <v>7539</v>
      </c>
      <c r="O8030" t="s">
        <v>73</v>
      </c>
      <c r="P8030" t="s">
        <v>86</v>
      </c>
      <c r="Q8030" t="s">
        <v>7540</v>
      </c>
      <c r="R8030" s="19">
        <v>772.68</v>
      </c>
      <c r="S8030" s="17">
        <v>4</v>
      </c>
      <c r="T8030" s="20">
        <v>0</v>
      </c>
      <c r="U8030" s="19">
        <v>108.1752</v>
      </c>
      <c r="V8030" s="20">
        <f t="shared" si="625"/>
        <v>0.14000000000000001</v>
      </c>
      <c r="W8030" s="17">
        <f t="shared" si="626"/>
        <v>2015</v>
      </c>
      <c r="X8030" t="str">
        <f t="shared" si="627"/>
        <v>Sep-2015</v>
      </c>
      <c r="Y8030" s="17">
        <f t="shared" si="628"/>
        <v>4</v>
      </c>
      <c r="Z8030" t="str">
        <f t="shared" si="629"/>
        <v>0% (No Discount)</v>
      </c>
      <c r="AA8030" s="17">
        <f>IF(COUNTIF($B$2:B8030,B8030)=1,1,0)</f>
        <v>0</v>
      </c>
      <c r="AB8030" s="17">
        <f>IF(COUNTIF($F$2:F8030,F8030)=1,1,0)</f>
        <v>0</v>
      </c>
    </row>
    <row r="8031" spans="1:28" x14ac:dyDescent="0.2">
      <c r="A8031" s="17">
        <v>8030</v>
      </c>
      <c r="B8031" t="s">
        <v>9824</v>
      </c>
      <c r="C8031" s="18">
        <v>42664</v>
      </c>
      <c r="D8031" s="18">
        <v>42668</v>
      </c>
      <c r="E8031" t="s">
        <v>77</v>
      </c>
      <c r="F8031" t="s">
        <v>4572</v>
      </c>
      <c r="G8031" t="s">
        <v>4573</v>
      </c>
      <c r="H8031" t="s">
        <v>53</v>
      </c>
      <c r="I8031" t="s">
        <v>54</v>
      </c>
      <c r="J8031" t="s">
        <v>707</v>
      </c>
      <c r="K8031" t="s">
        <v>131</v>
      </c>
      <c r="L8031">
        <v>78207</v>
      </c>
      <c r="M8031" t="s">
        <v>132</v>
      </c>
      <c r="N8031" t="s">
        <v>782</v>
      </c>
      <c r="O8031" t="s">
        <v>98</v>
      </c>
      <c r="P8031" t="s">
        <v>188</v>
      </c>
      <c r="Q8031" t="s">
        <v>783</v>
      </c>
      <c r="R8031" s="19">
        <v>106.08</v>
      </c>
      <c r="S8031" s="17">
        <v>6</v>
      </c>
      <c r="T8031" s="20">
        <v>0.2</v>
      </c>
      <c r="U8031" s="19">
        <v>-9.282</v>
      </c>
      <c r="V8031" s="20">
        <f t="shared" si="625"/>
        <v>-8.7500000000000008E-2</v>
      </c>
      <c r="W8031" s="17">
        <f t="shared" si="626"/>
        <v>2016</v>
      </c>
      <c r="X8031" t="str">
        <f t="shared" si="627"/>
        <v>Oct-2016</v>
      </c>
      <c r="Y8031" s="17">
        <f t="shared" si="628"/>
        <v>4</v>
      </c>
      <c r="Z8031" t="str">
        <f t="shared" si="629"/>
        <v>11-20%</v>
      </c>
      <c r="AA8031" s="17">
        <f>IF(COUNTIF($B$2:B8031,B8031)=1,1,0)</f>
        <v>1</v>
      </c>
      <c r="AB8031" s="17">
        <f>IF(COUNTIF($F$2:F8031,F8031)=1,1,0)</f>
        <v>0</v>
      </c>
    </row>
    <row r="8032" spans="1:28" x14ac:dyDescent="0.2">
      <c r="A8032" s="17">
        <v>8031</v>
      </c>
      <c r="B8032" t="s">
        <v>9825</v>
      </c>
      <c r="C8032" s="18">
        <v>42376</v>
      </c>
      <c r="D8032" s="18">
        <v>42380</v>
      </c>
      <c r="E8032" t="s">
        <v>77</v>
      </c>
      <c r="F8032" t="s">
        <v>3272</v>
      </c>
      <c r="G8032" t="s">
        <v>3273</v>
      </c>
      <c r="H8032" t="s">
        <v>53</v>
      </c>
      <c r="I8032" t="s">
        <v>54</v>
      </c>
      <c r="J8032" t="s">
        <v>1646</v>
      </c>
      <c r="K8032" t="s">
        <v>131</v>
      </c>
      <c r="L8032">
        <v>79109</v>
      </c>
      <c r="M8032" t="s">
        <v>132</v>
      </c>
      <c r="N8032" t="s">
        <v>3992</v>
      </c>
      <c r="O8032" t="s">
        <v>59</v>
      </c>
      <c r="P8032" t="s">
        <v>92</v>
      </c>
      <c r="Q8032" t="s">
        <v>5805</v>
      </c>
      <c r="R8032" s="19">
        <v>23.076000000000001</v>
      </c>
      <c r="S8032" s="17">
        <v>3</v>
      </c>
      <c r="T8032" s="20">
        <v>0.6</v>
      </c>
      <c r="U8032" s="19">
        <v>-10.9611</v>
      </c>
      <c r="V8032" s="20">
        <f t="shared" si="625"/>
        <v>-0.47499999999999998</v>
      </c>
      <c r="W8032" s="17">
        <f t="shared" si="626"/>
        <v>2016</v>
      </c>
      <c r="X8032" t="str">
        <f t="shared" si="627"/>
        <v>Jan-2016</v>
      </c>
      <c r="Y8032" s="17">
        <f t="shared" si="628"/>
        <v>4</v>
      </c>
      <c r="Z8032" t="str">
        <f t="shared" si="629"/>
        <v>Over 50%</v>
      </c>
      <c r="AA8032" s="17">
        <f>IF(COUNTIF($B$2:B8032,B8032)=1,1,0)</f>
        <v>1</v>
      </c>
      <c r="AB8032" s="17">
        <f>IF(COUNTIF($F$2:F8032,F8032)=1,1,0)</f>
        <v>0</v>
      </c>
    </row>
    <row r="8033" spans="1:28" x14ac:dyDescent="0.2">
      <c r="A8033" s="17">
        <v>8032</v>
      </c>
      <c r="B8033" t="s">
        <v>9825</v>
      </c>
      <c r="C8033" s="18">
        <v>42376</v>
      </c>
      <c r="D8033" s="18">
        <v>42380</v>
      </c>
      <c r="E8033" t="s">
        <v>77</v>
      </c>
      <c r="F8033" t="s">
        <v>3272</v>
      </c>
      <c r="G8033" t="s">
        <v>3273</v>
      </c>
      <c r="H8033" t="s">
        <v>53</v>
      </c>
      <c r="I8033" t="s">
        <v>54</v>
      </c>
      <c r="J8033" t="s">
        <v>1646</v>
      </c>
      <c r="K8033" t="s">
        <v>131</v>
      </c>
      <c r="L8033">
        <v>79109</v>
      </c>
      <c r="M8033" t="s">
        <v>132</v>
      </c>
      <c r="N8033" t="s">
        <v>2959</v>
      </c>
      <c r="O8033" t="s">
        <v>73</v>
      </c>
      <c r="P8033" t="s">
        <v>117</v>
      </c>
      <c r="Q8033" t="s">
        <v>2960</v>
      </c>
      <c r="R8033" s="19">
        <v>25.92</v>
      </c>
      <c r="S8033" s="17">
        <v>5</v>
      </c>
      <c r="T8033" s="20">
        <v>0.2</v>
      </c>
      <c r="U8033" s="19">
        <v>9.0719999999999992</v>
      </c>
      <c r="V8033" s="20">
        <f t="shared" si="625"/>
        <v>0.34999999999999992</v>
      </c>
      <c r="W8033" s="17">
        <f t="shared" si="626"/>
        <v>2016</v>
      </c>
      <c r="X8033" t="str">
        <f t="shared" si="627"/>
        <v>Jan-2016</v>
      </c>
      <c r="Y8033" s="17">
        <f t="shared" si="628"/>
        <v>4</v>
      </c>
      <c r="Z8033" t="str">
        <f t="shared" si="629"/>
        <v>11-20%</v>
      </c>
      <c r="AA8033" s="17">
        <f>IF(COUNTIF($B$2:B8033,B8033)=1,1,0)</f>
        <v>0</v>
      </c>
      <c r="AB8033" s="17">
        <f>IF(COUNTIF($F$2:F8033,F8033)=1,1,0)</f>
        <v>0</v>
      </c>
    </row>
    <row r="8034" spans="1:28" x14ac:dyDescent="0.2">
      <c r="A8034" s="17">
        <v>8033</v>
      </c>
      <c r="B8034" t="s">
        <v>9826</v>
      </c>
      <c r="C8034" s="18">
        <v>42180</v>
      </c>
      <c r="D8034" s="18">
        <v>42183</v>
      </c>
      <c r="E8034" t="s">
        <v>215</v>
      </c>
      <c r="F8034" t="s">
        <v>5283</v>
      </c>
      <c r="G8034" t="s">
        <v>5284</v>
      </c>
      <c r="H8034" t="s">
        <v>53</v>
      </c>
      <c r="I8034" t="s">
        <v>54</v>
      </c>
      <c r="J8034" t="s">
        <v>211</v>
      </c>
      <c r="K8034" t="s">
        <v>131</v>
      </c>
      <c r="L8034">
        <v>77041</v>
      </c>
      <c r="M8034" t="s">
        <v>132</v>
      </c>
      <c r="N8034" t="s">
        <v>2683</v>
      </c>
      <c r="O8034" t="s">
        <v>73</v>
      </c>
      <c r="P8034" t="s">
        <v>117</v>
      </c>
      <c r="Q8034" t="s">
        <v>2684</v>
      </c>
      <c r="R8034" s="19">
        <v>47.951999999999998</v>
      </c>
      <c r="S8034" s="17">
        <v>3</v>
      </c>
      <c r="T8034" s="20">
        <v>0.2</v>
      </c>
      <c r="U8034" s="19">
        <v>16.183800000000002</v>
      </c>
      <c r="V8034" s="20">
        <f t="shared" si="625"/>
        <v>0.33750000000000002</v>
      </c>
      <c r="W8034" s="17">
        <f t="shared" si="626"/>
        <v>2015</v>
      </c>
      <c r="X8034" t="str">
        <f t="shared" si="627"/>
        <v>Jun-2015</v>
      </c>
      <c r="Y8034" s="17">
        <f t="shared" si="628"/>
        <v>3</v>
      </c>
      <c r="Z8034" t="str">
        <f t="shared" si="629"/>
        <v>11-20%</v>
      </c>
      <c r="AA8034" s="17">
        <f>IF(COUNTIF($B$2:B8034,B8034)=1,1,0)</f>
        <v>1</v>
      </c>
      <c r="AB8034" s="17">
        <f>IF(COUNTIF($F$2:F8034,F8034)=1,1,0)</f>
        <v>0</v>
      </c>
    </row>
    <row r="8035" spans="1:28" x14ac:dyDescent="0.2">
      <c r="A8035" s="17">
        <v>8034</v>
      </c>
      <c r="B8035" t="s">
        <v>9826</v>
      </c>
      <c r="C8035" s="18">
        <v>42180</v>
      </c>
      <c r="D8035" s="18">
        <v>42183</v>
      </c>
      <c r="E8035" t="s">
        <v>215</v>
      </c>
      <c r="F8035" t="s">
        <v>5283</v>
      </c>
      <c r="G8035" t="s">
        <v>5284</v>
      </c>
      <c r="H8035" t="s">
        <v>53</v>
      </c>
      <c r="I8035" t="s">
        <v>54</v>
      </c>
      <c r="J8035" t="s">
        <v>211</v>
      </c>
      <c r="K8035" t="s">
        <v>131</v>
      </c>
      <c r="L8035">
        <v>77041</v>
      </c>
      <c r="M8035" t="s">
        <v>132</v>
      </c>
      <c r="N8035" t="s">
        <v>7806</v>
      </c>
      <c r="O8035" t="s">
        <v>73</v>
      </c>
      <c r="P8035" t="s">
        <v>102</v>
      </c>
      <c r="Q8035" t="s">
        <v>7807</v>
      </c>
      <c r="R8035" s="19">
        <v>0.98399999999999999</v>
      </c>
      <c r="S8035" s="17">
        <v>2</v>
      </c>
      <c r="T8035" s="20">
        <v>0.8</v>
      </c>
      <c r="U8035" s="19">
        <v>-1.476</v>
      </c>
      <c r="V8035" s="20">
        <f t="shared" si="625"/>
        <v>-1.5</v>
      </c>
      <c r="W8035" s="17">
        <f t="shared" si="626"/>
        <v>2015</v>
      </c>
      <c r="X8035" t="str">
        <f t="shared" si="627"/>
        <v>Jun-2015</v>
      </c>
      <c r="Y8035" s="17">
        <f t="shared" si="628"/>
        <v>3</v>
      </c>
      <c r="Z8035" t="str">
        <f t="shared" si="629"/>
        <v>Over 50%</v>
      </c>
      <c r="AA8035" s="17">
        <f>IF(COUNTIF($B$2:B8035,B8035)=1,1,0)</f>
        <v>0</v>
      </c>
      <c r="AB8035" s="17">
        <f>IF(COUNTIF($F$2:F8035,F8035)=1,1,0)</f>
        <v>0</v>
      </c>
    </row>
    <row r="8036" spans="1:28" x14ac:dyDescent="0.2">
      <c r="A8036" s="17">
        <v>8035</v>
      </c>
      <c r="B8036" t="s">
        <v>9826</v>
      </c>
      <c r="C8036" s="18">
        <v>42180</v>
      </c>
      <c r="D8036" s="18">
        <v>42183</v>
      </c>
      <c r="E8036" t="s">
        <v>215</v>
      </c>
      <c r="F8036" t="s">
        <v>5283</v>
      </c>
      <c r="G8036" t="s">
        <v>5284</v>
      </c>
      <c r="H8036" t="s">
        <v>53</v>
      </c>
      <c r="I8036" t="s">
        <v>54</v>
      </c>
      <c r="J8036" t="s">
        <v>211</v>
      </c>
      <c r="K8036" t="s">
        <v>131</v>
      </c>
      <c r="L8036">
        <v>77041</v>
      </c>
      <c r="M8036" t="s">
        <v>132</v>
      </c>
      <c r="N8036" t="s">
        <v>5719</v>
      </c>
      <c r="O8036" t="s">
        <v>59</v>
      </c>
      <c r="P8036" t="s">
        <v>92</v>
      </c>
      <c r="Q8036" t="s">
        <v>5720</v>
      </c>
      <c r="R8036" s="19">
        <v>75.384</v>
      </c>
      <c r="S8036" s="17">
        <v>9</v>
      </c>
      <c r="T8036" s="20">
        <v>0.6</v>
      </c>
      <c r="U8036" s="19">
        <v>-20.730599999999999</v>
      </c>
      <c r="V8036" s="20">
        <f t="shared" si="625"/>
        <v>-0.27499999999999997</v>
      </c>
      <c r="W8036" s="17">
        <f t="shared" si="626"/>
        <v>2015</v>
      </c>
      <c r="X8036" t="str">
        <f t="shared" si="627"/>
        <v>Jun-2015</v>
      </c>
      <c r="Y8036" s="17">
        <f t="shared" si="628"/>
        <v>3</v>
      </c>
      <c r="Z8036" t="str">
        <f t="shared" si="629"/>
        <v>Over 50%</v>
      </c>
      <c r="AA8036" s="17">
        <f>IF(COUNTIF($B$2:B8036,B8036)=1,1,0)</f>
        <v>0</v>
      </c>
      <c r="AB8036" s="17">
        <f>IF(COUNTIF($F$2:F8036,F8036)=1,1,0)</f>
        <v>0</v>
      </c>
    </row>
    <row r="8037" spans="1:28" x14ac:dyDescent="0.2">
      <c r="A8037" s="17">
        <v>8036</v>
      </c>
      <c r="B8037" t="s">
        <v>9826</v>
      </c>
      <c r="C8037" s="18">
        <v>42180</v>
      </c>
      <c r="D8037" s="18">
        <v>42183</v>
      </c>
      <c r="E8037" t="s">
        <v>215</v>
      </c>
      <c r="F8037" t="s">
        <v>5283</v>
      </c>
      <c r="G8037" t="s">
        <v>5284</v>
      </c>
      <c r="H8037" t="s">
        <v>53</v>
      </c>
      <c r="I8037" t="s">
        <v>54</v>
      </c>
      <c r="J8037" t="s">
        <v>211</v>
      </c>
      <c r="K8037" t="s">
        <v>131</v>
      </c>
      <c r="L8037">
        <v>77041</v>
      </c>
      <c r="M8037" t="s">
        <v>132</v>
      </c>
      <c r="N8037" t="s">
        <v>2952</v>
      </c>
      <c r="O8037" t="s">
        <v>73</v>
      </c>
      <c r="P8037" t="s">
        <v>74</v>
      </c>
      <c r="Q8037" t="s">
        <v>2953</v>
      </c>
      <c r="R8037" s="19">
        <v>4.6079999999999997</v>
      </c>
      <c r="S8037" s="17">
        <v>2</v>
      </c>
      <c r="T8037" s="20">
        <v>0.2</v>
      </c>
      <c r="U8037" s="19">
        <v>1.6704000000000001</v>
      </c>
      <c r="V8037" s="20">
        <f t="shared" si="625"/>
        <v>0.36250000000000004</v>
      </c>
      <c r="W8037" s="17">
        <f t="shared" si="626"/>
        <v>2015</v>
      </c>
      <c r="X8037" t="str">
        <f t="shared" si="627"/>
        <v>Jun-2015</v>
      </c>
      <c r="Y8037" s="17">
        <f t="shared" si="628"/>
        <v>3</v>
      </c>
      <c r="Z8037" t="str">
        <f t="shared" si="629"/>
        <v>11-20%</v>
      </c>
      <c r="AA8037" s="17">
        <f>IF(COUNTIF($B$2:B8037,B8037)=1,1,0)</f>
        <v>0</v>
      </c>
      <c r="AB8037" s="17">
        <f>IF(COUNTIF($F$2:F8037,F8037)=1,1,0)</f>
        <v>0</v>
      </c>
    </row>
    <row r="8038" spans="1:28" x14ac:dyDescent="0.2">
      <c r="A8038" s="17">
        <v>8037</v>
      </c>
      <c r="B8038" t="s">
        <v>9827</v>
      </c>
      <c r="C8038" s="18">
        <v>42267</v>
      </c>
      <c r="D8038" s="18">
        <v>42269</v>
      </c>
      <c r="E8038" t="s">
        <v>215</v>
      </c>
      <c r="F8038" t="s">
        <v>145</v>
      </c>
      <c r="G8038" t="s">
        <v>146</v>
      </c>
      <c r="H8038" t="s">
        <v>53</v>
      </c>
      <c r="I8038" t="s">
        <v>54</v>
      </c>
      <c r="J8038" t="s">
        <v>1511</v>
      </c>
      <c r="K8038" t="s">
        <v>1275</v>
      </c>
      <c r="L8038">
        <v>1841</v>
      </c>
      <c r="M8038" t="s">
        <v>175</v>
      </c>
      <c r="N8038" t="s">
        <v>5705</v>
      </c>
      <c r="O8038" t="s">
        <v>73</v>
      </c>
      <c r="P8038" t="s">
        <v>102</v>
      </c>
      <c r="Q8038" t="s">
        <v>5706</v>
      </c>
      <c r="R8038" s="19">
        <v>37.68</v>
      </c>
      <c r="S8038" s="17">
        <v>6</v>
      </c>
      <c r="T8038" s="20">
        <v>0</v>
      </c>
      <c r="U8038" s="19">
        <v>16.956</v>
      </c>
      <c r="V8038" s="20">
        <f t="shared" si="625"/>
        <v>0.45</v>
      </c>
      <c r="W8038" s="17">
        <f t="shared" si="626"/>
        <v>2015</v>
      </c>
      <c r="X8038" t="str">
        <f t="shared" si="627"/>
        <v>Sep-2015</v>
      </c>
      <c r="Y8038" s="17">
        <f t="shared" si="628"/>
        <v>2</v>
      </c>
      <c r="Z8038" t="str">
        <f t="shared" si="629"/>
        <v>0% (No Discount)</v>
      </c>
      <c r="AA8038" s="17">
        <f>IF(COUNTIF($B$2:B8038,B8038)=1,1,0)</f>
        <v>1</v>
      </c>
      <c r="AB8038" s="17">
        <f>IF(COUNTIF($F$2:F8038,F8038)=1,1,0)</f>
        <v>0</v>
      </c>
    </row>
    <row r="8039" spans="1:28" x14ac:dyDescent="0.2">
      <c r="A8039" s="17">
        <v>8038</v>
      </c>
      <c r="B8039" t="s">
        <v>9828</v>
      </c>
      <c r="C8039" s="18">
        <v>42926</v>
      </c>
      <c r="D8039" s="18">
        <v>42930</v>
      </c>
      <c r="E8039" t="s">
        <v>77</v>
      </c>
      <c r="F8039" t="s">
        <v>6094</v>
      </c>
      <c r="G8039" t="s">
        <v>6095</v>
      </c>
      <c r="H8039" t="s">
        <v>68</v>
      </c>
      <c r="I8039" t="s">
        <v>54</v>
      </c>
      <c r="J8039" t="s">
        <v>524</v>
      </c>
      <c r="K8039" t="s">
        <v>1302</v>
      </c>
      <c r="L8039">
        <v>31907</v>
      </c>
      <c r="M8039" t="s">
        <v>57</v>
      </c>
      <c r="N8039" t="s">
        <v>9195</v>
      </c>
      <c r="O8039" t="s">
        <v>73</v>
      </c>
      <c r="P8039" t="s">
        <v>105</v>
      </c>
      <c r="Q8039" t="s">
        <v>9196</v>
      </c>
      <c r="R8039" s="19">
        <v>41.91</v>
      </c>
      <c r="S8039" s="17">
        <v>3</v>
      </c>
      <c r="T8039" s="20">
        <v>0</v>
      </c>
      <c r="U8039" s="19">
        <v>10.896599999999999</v>
      </c>
      <c r="V8039" s="20">
        <f t="shared" si="625"/>
        <v>0.26</v>
      </c>
      <c r="W8039" s="17">
        <f t="shared" si="626"/>
        <v>2017</v>
      </c>
      <c r="X8039" t="str">
        <f t="shared" si="627"/>
        <v>Jul-2017</v>
      </c>
      <c r="Y8039" s="17">
        <f t="shared" si="628"/>
        <v>4</v>
      </c>
      <c r="Z8039" t="str">
        <f t="shared" si="629"/>
        <v>0% (No Discount)</v>
      </c>
      <c r="AA8039" s="17">
        <f>IF(COUNTIF($B$2:B8039,B8039)=1,1,0)</f>
        <v>1</v>
      </c>
      <c r="AB8039" s="17">
        <f>IF(COUNTIF($F$2:F8039,F8039)=1,1,0)</f>
        <v>0</v>
      </c>
    </row>
    <row r="8040" spans="1:28" x14ac:dyDescent="0.2">
      <c r="A8040" s="17">
        <v>8039</v>
      </c>
      <c r="B8040" t="s">
        <v>9829</v>
      </c>
      <c r="C8040" s="18">
        <v>42916</v>
      </c>
      <c r="D8040" s="18">
        <v>42918</v>
      </c>
      <c r="E8040" t="s">
        <v>50</v>
      </c>
      <c r="F8040" t="s">
        <v>4718</v>
      </c>
      <c r="G8040" t="s">
        <v>4719</v>
      </c>
      <c r="H8040" t="s">
        <v>53</v>
      </c>
      <c r="I8040" t="s">
        <v>54</v>
      </c>
      <c r="J8040" t="s">
        <v>69</v>
      </c>
      <c r="K8040" t="s">
        <v>70</v>
      </c>
      <c r="L8040">
        <v>90032</v>
      </c>
      <c r="M8040" t="s">
        <v>71</v>
      </c>
      <c r="N8040" t="s">
        <v>4453</v>
      </c>
      <c r="O8040" t="s">
        <v>59</v>
      </c>
      <c r="P8040" t="s">
        <v>60</v>
      </c>
      <c r="Q8040" t="s">
        <v>4454</v>
      </c>
      <c r="R8040" s="19">
        <v>435.99900000000002</v>
      </c>
      <c r="S8040" s="17">
        <v>3</v>
      </c>
      <c r="T8040" s="20">
        <v>0.15</v>
      </c>
      <c r="U8040" s="19">
        <v>5.1294000000000004</v>
      </c>
      <c r="V8040" s="20">
        <f t="shared" si="625"/>
        <v>1.1764705882352941E-2</v>
      </c>
      <c r="W8040" s="17">
        <f t="shared" si="626"/>
        <v>2017</v>
      </c>
      <c r="X8040" t="str">
        <f t="shared" si="627"/>
        <v>Jun-2017</v>
      </c>
      <c r="Y8040" s="17">
        <f t="shared" si="628"/>
        <v>2</v>
      </c>
      <c r="Z8040" t="str">
        <f t="shared" si="629"/>
        <v>11-20%</v>
      </c>
      <c r="AA8040" s="17">
        <f>IF(COUNTIF($B$2:B8040,B8040)=1,1,0)</f>
        <v>1</v>
      </c>
      <c r="AB8040" s="17">
        <f>IF(COUNTIF($F$2:F8040,F8040)=1,1,0)</f>
        <v>0</v>
      </c>
    </row>
    <row r="8041" spans="1:28" x14ac:dyDescent="0.2">
      <c r="A8041" s="17">
        <v>8040</v>
      </c>
      <c r="B8041" t="s">
        <v>9830</v>
      </c>
      <c r="C8041" s="18">
        <v>42968</v>
      </c>
      <c r="D8041" s="18">
        <v>42972</v>
      </c>
      <c r="E8041" t="s">
        <v>50</v>
      </c>
      <c r="F8041" t="s">
        <v>6517</v>
      </c>
      <c r="G8041" t="s">
        <v>6518</v>
      </c>
      <c r="H8041" t="s">
        <v>68</v>
      </c>
      <c r="I8041" t="s">
        <v>54</v>
      </c>
      <c r="J8041" t="s">
        <v>122</v>
      </c>
      <c r="K8041" t="s">
        <v>123</v>
      </c>
      <c r="L8041">
        <v>98115</v>
      </c>
      <c r="M8041" t="s">
        <v>71</v>
      </c>
      <c r="N8041" t="s">
        <v>745</v>
      </c>
      <c r="O8041" t="s">
        <v>59</v>
      </c>
      <c r="P8041" t="s">
        <v>63</v>
      </c>
      <c r="Q8041" t="s">
        <v>746</v>
      </c>
      <c r="R8041" s="19">
        <v>388.70400000000001</v>
      </c>
      <c r="S8041" s="17">
        <v>6</v>
      </c>
      <c r="T8041" s="20">
        <v>0.2</v>
      </c>
      <c r="U8041" s="19">
        <v>38.870399999999997</v>
      </c>
      <c r="V8041" s="20">
        <f t="shared" si="625"/>
        <v>9.9999999999999992E-2</v>
      </c>
      <c r="W8041" s="17">
        <f t="shared" si="626"/>
        <v>2017</v>
      </c>
      <c r="X8041" t="str">
        <f t="shared" si="627"/>
        <v>Aug-2017</v>
      </c>
      <c r="Y8041" s="17">
        <f t="shared" si="628"/>
        <v>4</v>
      </c>
      <c r="Z8041" t="str">
        <f t="shared" si="629"/>
        <v>11-20%</v>
      </c>
      <c r="AA8041" s="17">
        <f>IF(COUNTIF($B$2:B8041,B8041)=1,1,0)</f>
        <v>1</v>
      </c>
      <c r="AB8041" s="17">
        <f>IF(COUNTIF($F$2:F8041,F8041)=1,1,0)</f>
        <v>0</v>
      </c>
    </row>
    <row r="8042" spans="1:28" x14ac:dyDescent="0.2">
      <c r="A8042" s="17">
        <v>8041</v>
      </c>
      <c r="B8042" t="s">
        <v>9830</v>
      </c>
      <c r="C8042" s="18">
        <v>42968</v>
      </c>
      <c r="D8042" s="18">
        <v>42972</v>
      </c>
      <c r="E8042" t="s">
        <v>50</v>
      </c>
      <c r="F8042" t="s">
        <v>6517</v>
      </c>
      <c r="G8042" t="s">
        <v>6518</v>
      </c>
      <c r="H8042" t="s">
        <v>68</v>
      </c>
      <c r="I8042" t="s">
        <v>54</v>
      </c>
      <c r="J8042" t="s">
        <v>122</v>
      </c>
      <c r="K8042" t="s">
        <v>123</v>
      </c>
      <c r="L8042">
        <v>98115</v>
      </c>
      <c r="M8042" t="s">
        <v>71</v>
      </c>
      <c r="N8042" t="s">
        <v>2461</v>
      </c>
      <c r="O8042" t="s">
        <v>73</v>
      </c>
      <c r="P8042" t="s">
        <v>86</v>
      </c>
      <c r="Q8042" t="s">
        <v>2462</v>
      </c>
      <c r="R8042" s="19">
        <v>572.58000000000004</v>
      </c>
      <c r="S8042" s="17">
        <v>6</v>
      </c>
      <c r="T8042" s="20">
        <v>0</v>
      </c>
      <c r="U8042" s="19">
        <v>34.354799999999997</v>
      </c>
      <c r="V8042" s="20">
        <f t="shared" si="625"/>
        <v>5.9999999999999991E-2</v>
      </c>
      <c r="W8042" s="17">
        <f t="shared" si="626"/>
        <v>2017</v>
      </c>
      <c r="X8042" t="str">
        <f t="shared" si="627"/>
        <v>Aug-2017</v>
      </c>
      <c r="Y8042" s="17">
        <f t="shared" si="628"/>
        <v>4</v>
      </c>
      <c r="Z8042" t="str">
        <f t="shared" si="629"/>
        <v>0% (No Discount)</v>
      </c>
      <c r="AA8042" s="17">
        <f>IF(COUNTIF($B$2:B8042,B8042)=1,1,0)</f>
        <v>0</v>
      </c>
      <c r="AB8042" s="17">
        <f>IF(COUNTIF($F$2:F8042,F8042)=1,1,0)</f>
        <v>0</v>
      </c>
    </row>
    <row r="8043" spans="1:28" x14ac:dyDescent="0.2">
      <c r="A8043" s="17">
        <v>8042</v>
      </c>
      <c r="B8043" t="s">
        <v>9830</v>
      </c>
      <c r="C8043" s="18">
        <v>42968</v>
      </c>
      <c r="D8043" s="18">
        <v>42972</v>
      </c>
      <c r="E8043" t="s">
        <v>50</v>
      </c>
      <c r="F8043" t="s">
        <v>6517</v>
      </c>
      <c r="G8043" t="s">
        <v>6518</v>
      </c>
      <c r="H8043" t="s">
        <v>68</v>
      </c>
      <c r="I8043" t="s">
        <v>54</v>
      </c>
      <c r="J8043" t="s">
        <v>122</v>
      </c>
      <c r="K8043" t="s">
        <v>123</v>
      </c>
      <c r="L8043">
        <v>98115</v>
      </c>
      <c r="M8043" t="s">
        <v>71</v>
      </c>
      <c r="N8043" t="s">
        <v>5576</v>
      </c>
      <c r="O8043" t="s">
        <v>98</v>
      </c>
      <c r="P8043" t="s">
        <v>188</v>
      </c>
      <c r="Q8043" t="s">
        <v>5577</v>
      </c>
      <c r="R8043" s="19">
        <v>33.18</v>
      </c>
      <c r="S8043" s="17">
        <v>2</v>
      </c>
      <c r="T8043" s="20">
        <v>0</v>
      </c>
      <c r="U8043" s="19">
        <v>11.613</v>
      </c>
      <c r="V8043" s="20">
        <f t="shared" si="625"/>
        <v>0.35</v>
      </c>
      <c r="W8043" s="17">
        <f t="shared" si="626"/>
        <v>2017</v>
      </c>
      <c r="X8043" t="str">
        <f t="shared" si="627"/>
        <v>Aug-2017</v>
      </c>
      <c r="Y8043" s="17">
        <f t="shared" si="628"/>
        <v>4</v>
      </c>
      <c r="Z8043" t="str">
        <f t="shared" si="629"/>
        <v>0% (No Discount)</v>
      </c>
      <c r="AA8043" s="17">
        <f>IF(COUNTIF($B$2:B8043,B8043)=1,1,0)</f>
        <v>0</v>
      </c>
      <c r="AB8043" s="17">
        <f>IF(COUNTIF($F$2:F8043,F8043)=1,1,0)</f>
        <v>0</v>
      </c>
    </row>
    <row r="8044" spans="1:28" x14ac:dyDescent="0.2">
      <c r="A8044" s="17">
        <v>8043</v>
      </c>
      <c r="B8044" t="s">
        <v>9831</v>
      </c>
      <c r="C8044" s="18">
        <v>42805</v>
      </c>
      <c r="D8044" s="18">
        <v>42809</v>
      </c>
      <c r="E8044" t="s">
        <v>77</v>
      </c>
      <c r="F8044" t="s">
        <v>3262</v>
      </c>
      <c r="G8044" t="s">
        <v>3263</v>
      </c>
      <c r="H8044" t="s">
        <v>129</v>
      </c>
      <c r="I8044" t="s">
        <v>54</v>
      </c>
      <c r="J8044" t="s">
        <v>8829</v>
      </c>
      <c r="K8044" t="s">
        <v>1275</v>
      </c>
      <c r="L8044">
        <v>2138</v>
      </c>
      <c r="M8044" t="s">
        <v>175</v>
      </c>
      <c r="N8044" t="s">
        <v>1612</v>
      </c>
      <c r="O8044" t="s">
        <v>98</v>
      </c>
      <c r="P8044" t="s">
        <v>188</v>
      </c>
      <c r="Q8044" t="s">
        <v>1613</v>
      </c>
      <c r="R8044" s="19">
        <v>63.88</v>
      </c>
      <c r="S8044" s="17">
        <v>4</v>
      </c>
      <c r="T8044" s="20">
        <v>0</v>
      </c>
      <c r="U8044" s="19">
        <v>24.9132</v>
      </c>
      <c r="V8044" s="20">
        <f t="shared" si="625"/>
        <v>0.38999999999999996</v>
      </c>
      <c r="W8044" s="17">
        <f t="shared" si="626"/>
        <v>2017</v>
      </c>
      <c r="X8044" t="str">
        <f t="shared" si="627"/>
        <v>Mar-2017</v>
      </c>
      <c r="Y8044" s="17">
        <f t="shared" si="628"/>
        <v>4</v>
      </c>
      <c r="Z8044" t="str">
        <f t="shared" si="629"/>
        <v>0% (No Discount)</v>
      </c>
      <c r="AA8044" s="17">
        <f>IF(COUNTIF($B$2:B8044,B8044)=1,1,0)</f>
        <v>1</v>
      </c>
      <c r="AB8044" s="17">
        <f>IF(COUNTIF($F$2:F8044,F8044)=1,1,0)</f>
        <v>0</v>
      </c>
    </row>
    <row r="8045" spans="1:28" x14ac:dyDescent="0.2">
      <c r="A8045" s="17">
        <v>8044</v>
      </c>
      <c r="B8045" t="s">
        <v>9831</v>
      </c>
      <c r="C8045" s="18">
        <v>42805</v>
      </c>
      <c r="D8045" s="18">
        <v>42809</v>
      </c>
      <c r="E8045" t="s">
        <v>77</v>
      </c>
      <c r="F8045" t="s">
        <v>3262</v>
      </c>
      <c r="G8045" t="s">
        <v>3263</v>
      </c>
      <c r="H8045" t="s">
        <v>129</v>
      </c>
      <c r="I8045" t="s">
        <v>54</v>
      </c>
      <c r="J8045" t="s">
        <v>8829</v>
      </c>
      <c r="K8045" t="s">
        <v>1275</v>
      </c>
      <c r="L8045">
        <v>2138</v>
      </c>
      <c r="M8045" t="s">
        <v>175</v>
      </c>
      <c r="N8045" t="s">
        <v>9832</v>
      </c>
      <c r="O8045" t="s">
        <v>59</v>
      </c>
      <c r="P8045" t="s">
        <v>92</v>
      </c>
      <c r="Q8045" t="s">
        <v>9833</v>
      </c>
      <c r="R8045" s="19">
        <v>26.72</v>
      </c>
      <c r="S8045" s="17">
        <v>1</v>
      </c>
      <c r="T8045" s="20">
        <v>0</v>
      </c>
      <c r="U8045" s="19">
        <v>11.7568</v>
      </c>
      <c r="V8045" s="20">
        <f t="shared" si="625"/>
        <v>0.44</v>
      </c>
      <c r="W8045" s="17">
        <f t="shared" si="626"/>
        <v>2017</v>
      </c>
      <c r="X8045" t="str">
        <f t="shared" si="627"/>
        <v>Mar-2017</v>
      </c>
      <c r="Y8045" s="17">
        <f t="shared" si="628"/>
        <v>4</v>
      </c>
      <c r="Z8045" t="str">
        <f t="shared" si="629"/>
        <v>0% (No Discount)</v>
      </c>
      <c r="AA8045" s="17">
        <f>IF(COUNTIF($B$2:B8045,B8045)=1,1,0)</f>
        <v>0</v>
      </c>
      <c r="AB8045" s="17">
        <f>IF(COUNTIF($F$2:F8045,F8045)=1,1,0)</f>
        <v>0</v>
      </c>
    </row>
    <row r="8046" spans="1:28" x14ac:dyDescent="0.2">
      <c r="A8046" s="17">
        <v>8045</v>
      </c>
      <c r="B8046" t="s">
        <v>9834</v>
      </c>
      <c r="C8046" s="18">
        <v>42993</v>
      </c>
      <c r="D8046" s="18">
        <v>42995</v>
      </c>
      <c r="E8046" t="s">
        <v>50</v>
      </c>
      <c r="F8046" t="s">
        <v>8552</v>
      </c>
      <c r="G8046" t="s">
        <v>8553</v>
      </c>
      <c r="H8046" t="s">
        <v>53</v>
      </c>
      <c r="I8046" t="s">
        <v>54</v>
      </c>
      <c r="J8046" t="s">
        <v>5155</v>
      </c>
      <c r="K8046" t="s">
        <v>148</v>
      </c>
      <c r="L8046">
        <v>84106</v>
      </c>
      <c r="M8046" t="s">
        <v>71</v>
      </c>
      <c r="N8046" t="s">
        <v>489</v>
      </c>
      <c r="O8046" t="s">
        <v>73</v>
      </c>
      <c r="P8046" t="s">
        <v>102</v>
      </c>
      <c r="Q8046" t="s">
        <v>490</v>
      </c>
      <c r="R8046" s="19">
        <v>295.05599999999998</v>
      </c>
      <c r="S8046" s="17">
        <v>9</v>
      </c>
      <c r="T8046" s="20">
        <v>0.2</v>
      </c>
      <c r="U8046" s="19">
        <v>106.95780000000001</v>
      </c>
      <c r="V8046" s="20">
        <f t="shared" si="625"/>
        <v>0.36250000000000004</v>
      </c>
      <c r="W8046" s="17">
        <f t="shared" si="626"/>
        <v>2017</v>
      </c>
      <c r="X8046" t="str">
        <f t="shared" si="627"/>
        <v>Sep-2017</v>
      </c>
      <c r="Y8046" s="17">
        <f t="shared" si="628"/>
        <v>2</v>
      </c>
      <c r="Z8046" t="str">
        <f t="shared" si="629"/>
        <v>11-20%</v>
      </c>
      <c r="AA8046" s="17">
        <f>IF(COUNTIF($B$2:B8046,B8046)=1,1,0)</f>
        <v>1</v>
      </c>
      <c r="AB8046" s="17">
        <f>IF(COUNTIF($F$2:F8046,F8046)=1,1,0)</f>
        <v>0</v>
      </c>
    </row>
    <row r="8047" spans="1:28" x14ac:dyDescent="0.2">
      <c r="A8047" s="17">
        <v>8046</v>
      </c>
      <c r="B8047" t="s">
        <v>9835</v>
      </c>
      <c r="C8047" s="18">
        <v>42633</v>
      </c>
      <c r="D8047" s="18">
        <v>42637</v>
      </c>
      <c r="E8047" t="s">
        <v>77</v>
      </c>
      <c r="F8047" t="s">
        <v>3868</v>
      </c>
      <c r="G8047" t="s">
        <v>3869</v>
      </c>
      <c r="H8047" t="s">
        <v>53</v>
      </c>
      <c r="I8047" t="s">
        <v>54</v>
      </c>
      <c r="J8047" t="s">
        <v>293</v>
      </c>
      <c r="K8047" t="s">
        <v>294</v>
      </c>
      <c r="L8047">
        <v>10035</v>
      </c>
      <c r="M8047" t="s">
        <v>175</v>
      </c>
      <c r="N8047" t="s">
        <v>4649</v>
      </c>
      <c r="O8047" t="s">
        <v>73</v>
      </c>
      <c r="P8047" t="s">
        <v>105</v>
      </c>
      <c r="Q8047" t="s">
        <v>4650</v>
      </c>
      <c r="R8047" s="19">
        <v>393.25</v>
      </c>
      <c r="S8047" s="17">
        <v>5</v>
      </c>
      <c r="T8047" s="20">
        <v>0</v>
      </c>
      <c r="U8047" s="19">
        <v>129.77250000000001</v>
      </c>
      <c r="V8047" s="20">
        <f t="shared" si="625"/>
        <v>0.33</v>
      </c>
      <c r="W8047" s="17">
        <f t="shared" si="626"/>
        <v>2016</v>
      </c>
      <c r="X8047" t="str">
        <f t="shared" si="627"/>
        <v>Sep-2016</v>
      </c>
      <c r="Y8047" s="17">
        <f t="shared" si="628"/>
        <v>4</v>
      </c>
      <c r="Z8047" t="str">
        <f t="shared" si="629"/>
        <v>0% (No Discount)</v>
      </c>
      <c r="AA8047" s="17">
        <f>IF(COUNTIF($B$2:B8047,B8047)=1,1,0)</f>
        <v>1</v>
      </c>
      <c r="AB8047" s="17">
        <f>IF(COUNTIF($F$2:F8047,F8047)=1,1,0)</f>
        <v>0</v>
      </c>
    </row>
    <row r="8048" spans="1:28" x14ac:dyDescent="0.2">
      <c r="A8048" s="17">
        <v>8047</v>
      </c>
      <c r="B8048" t="s">
        <v>9836</v>
      </c>
      <c r="C8048" s="18">
        <v>42719</v>
      </c>
      <c r="D8048" s="18">
        <v>42721</v>
      </c>
      <c r="E8048" t="s">
        <v>50</v>
      </c>
      <c r="F8048" t="s">
        <v>1155</v>
      </c>
      <c r="G8048" t="s">
        <v>1156</v>
      </c>
      <c r="H8048" t="s">
        <v>53</v>
      </c>
      <c r="I8048" t="s">
        <v>54</v>
      </c>
      <c r="J8048" t="s">
        <v>3350</v>
      </c>
      <c r="K8048" t="s">
        <v>525</v>
      </c>
      <c r="L8048">
        <v>44221</v>
      </c>
      <c r="M8048" t="s">
        <v>175</v>
      </c>
      <c r="N8048" t="s">
        <v>7806</v>
      </c>
      <c r="O8048" t="s">
        <v>73</v>
      </c>
      <c r="P8048" t="s">
        <v>102</v>
      </c>
      <c r="Q8048" t="s">
        <v>7807</v>
      </c>
      <c r="R8048" s="19">
        <v>2.214</v>
      </c>
      <c r="S8048" s="17">
        <v>3</v>
      </c>
      <c r="T8048" s="20">
        <v>0.7</v>
      </c>
      <c r="U8048" s="19">
        <v>-1.476</v>
      </c>
      <c r="V8048" s="20">
        <f t="shared" si="625"/>
        <v>-0.66666666666666663</v>
      </c>
      <c r="W8048" s="17">
        <f t="shared" si="626"/>
        <v>2016</v>
      </c>
      <c r="X8048" t="str">
        <f t="shared" si="627"/>
        <v>Dec-2016</v>
      </c>
      <c r="Y8048" s="17">
        <f t="shared" si="628"/>
        <v>2</v>
      </c>
      <c r="Z8048" t="str">
        <f t="shared" si="629"/>
        <v>Over 50%</v>
      </c>
      <c r="AA8048" s="17">
        <f>IF(COUNTIF($B$2:B8048,B8048)=1,1,0)</f>
        <v>1</v>
      </c>
      <c r="AB8048" s="17">
        <f>IF(COUNTIF($F$2:F8048,F8048)=1,1,0)</f>
        <v>0</v>
      </c>
    </row>
    <row r="8049" spans="1:28" x14ac:dyDescent="0.2">
      <c r="A8049" s="17">
        <v>8048</v>
      </c>
      <c r="B8049" t="s">
        <v>9837</v>
      </c>
      <c r="C8049" s="18">
        <v>43042</v>
      </c>
      <c r="D8049" s="18">
        <v>43045</v>
      </c>
      <c r="E8049" t="s">
        <v>50</v>
      </c>
      <c r="F8049" t="s">
        <v>5259</v>
      </c>
      <c r="G8049" t="s">
        <v>5260</v>
      </c>
      <c r="H8049" t="s">
        <v>53</v>
      </c>
      <c r="I8049" t="s">
        <v>54</v>
      </c>
      <c r="J8049" t="s">
        <v>548</v>
      </c>
      <c r="K8049" t="s">
        <v>115</v>
      </c>
      <c r="L8049">
        <v>28403</v>
      </c>
      <c r="M8049" t="s">
        <v>57</v>
      </c>
      <c r="N8049" t="s">
        <v>3901</v>
      </c>
      <c r="O8049" t="s">
        <v>73</v>
      </c>
      <c r="P8049" t="s">
        <v>117</v>
      </c>
      <c r="Q8049" t="s">
        <v>3902</v>
      </c>
      <c r="R8049" s="19">
        <v>16.271999999999998</v>
      </c>
      <c r="S8049" s="17">
        <v>3</v>
      </c>
      <c r="T8049" s="20">
        <v>0.2</v>
      </c>
      <c r="U8049" s="19">
        <v>5.2884000000000002</v>
      </c>
      <c r="V8049" s="20">
        <f t="shared" si="625"/>
        <v>0.32500000000000007</v>
      </c>
      <c r="W8049" s="17">
        <f t="shared" si="626"/>
        <v>2017</v>
      </c>
      <c r="X8049" t="str">
        <f t="shared" si="627"/>
        <v>Nov-2017</v>
      </c>
      <c r="Y8049" s="17">
        <f t="shared" si="628"/>
        <v>3</v>
      </c>
      <c r="Z8049" t="str">
        <f t="shared" si="629"/>
        <v>11-20%</v>
      </c>
      <c r="AA8049" s="17">
        <f>IF(COUNTIF($B$2:B8049,B8049)=1,1,0)</f>
        <v>1</v>
      </c>
      <c r="AB8049" s="17">
        <f>IF(COUNTIF($F$2:F8049,F8049)=1,1,0)</f>
        <v>0</v>
      </c>
    </row>
    <row r="8050" spans="1:28" x14ac:dyDescent="0.2">
      <c r="A8050" s="17">
        <v>8049</v>
      </c>
      <c r="B8050" t="s">
        <v>9838</v>
      </c>
      <c r="C8050" s="18">
        <v>42554</v>
      </c>
      <c r="D8050" s="18">
        <v>42558</v>
      </c>
      <c r="E8050" t="s">
        <v>77</v>
      </c>
      <c r="F8050" t="s">
        <v>1389</v>
      </c>
      <c r="G8050" t="s">
        <v>1390</v>
      </c>
      <c r="H8050" t="s">
        <v>68</v>
      </c>
      <c r="I8050" t="s">
        <v>54</v>
      </c>
      <c r="J8050" t="s">
        <v>293</v>
      </c>
      <c r="K8050" t="s">
        <v>294</v>
      </c>
      <c r="L8050">
        <v>10035</v>
      </c>
      <c r="M8050" t="s">
        <v>175</v>
      </c>
      <c r="N8050" t="s">
        <v>8106</v>
      </c>
      <c r="O8050" t="s">
        <v>73</v>
      </c>
      <c r="P8050" t="s">
        <v>105</v>
      </c>
      <c r="Q8050" t="s">
        <v>8107</v>
      </c>
      <c r="R8050" s="19">
        <v>706.86</v>
      </c>
      <c r="S8050" s="17">
        <v>7</v>
      </c>
      <c r="T8050" s="20">
        <v>0</v>
      </c>
      <c r="U8050" s="19">
        <v>197.92080000000001</v>
      </c>
      <c r="V8050" s="20">
        <f t="shared" si="625"/>
        <v>0.28000000000000003</v>
      </c>
      <c r="W8050" s="17">
        <f t="shared" si="626"/>
        <v>2016</v>
      </c>
      <c r="X8050" t="str">
        <f t="shared" si="627"/>
        <v>Jul-2016</v>
      </c>
      <c r="Y8050" s="17">
        <f t="shared" si="628"/>
        <v>4</v>
      </c>
      <c r="Z8050" t="str">
        <f t="shared" si="629"/>
        <v>0% (No Discount)</v>
      </c>
      <c r="AA8050" s="17">
        <f>IF(COUNTIF($B$2:B8050,B8050)=1,1,0)</f>
        <v>1</v>
      </c>
      <c r="AB8050" s="17">
        <f>IF(COUNTIF($F$2:F8050,F8050)=1,1,0)</f>
        <v>0</v>
      </c>
    </row>
    <row r="8051" spans="1:28" x14ac:dyDescent="0.2">
      <c r="A8051" s="17">
        <v>8050</v>
      </c>
      <c r="B8051" t="s">
        <v>9839</v>
      </c>
      <c r="C8051" s="18">
        <v>41908</v>
      </c>
      <c r="D8051" s="18">
        <v>41912</v>
      </c>
      <c r="E8051" t="s">
        <v>77</v>
      </c>
      <c r="F8051" t="s">
        <v>9563</v>
      </c>
      <c r="G8051" t="s">
        <v>9564</v>
      </c>
      <c r="H8051" t="s">
        <v>68</v>
      </c>
      <c r="I8051" t="s">
        <v>54</v>
      </c>
      <c r="J8051" t="s">
        <v>173</v>
      </c>
      <c r="K8051" t="s">
        <v>174</v>
      </c>
      <c r="L8051">
        <v>19140</v>
      </c>
      <c r="M8051" t="s">
        <v>175</v>
      </c>
      <c r="N8051" t="s">
        <v>572</v>
      </c>
      <c r="O8051" t="s">
        <v>73</v>
      </c>
      <c r="P8051" t="s">
        <v>102</v>
      </c>
      <c r="Q8051" t="s">
        <v>573</v>
      </c>
      <c r="R8051" s="19">
        <v>5.97</v>
      </c>
      <c r="S8051" s="17">
        <v>5</v>
      </c>
      <c r="T8051" s="20">
        <v>0.7</v>
      </c>
      <c r="U8051" s="19">
        <v>-4.577</v>
      </c>
      <c r="V8051" s="20">
        <f t="shared" si="625"/>
        <v>-0.76666666666666672</v>
      </c>
      <c r="W8051" s="17">
        <f t="shared" si="626"/>
        <v>2014</v>
      </c>
      <c r="X8051" t="str">
        <f t="shared" si="627"/>
        <v>Sep-2014</v>
      </c>
      <c r="Y8051" s="17">
        <f t="shared" si="628"/>
        <v>4</v>
      </c>
      <c r="Z8051" t="str">
        <f t="shared" si="629"/>
        <v>Over 50%</v>
      </c>
      <c r="AA8051" s="17">
        <f>IF(COUNTIF($B$2:B8051,B8051)=1,1,0)</f>
        <v>1</v>
      </c>
      <c r="AB8051" s="17">
        <f>IF(COUNTIF($F$2:F8051,F8051)=1,1,0)</f>
        <v>0</v>
      </c>
    </row>
    <row r="8052" spans="1:28" x14ac:dyDescent="0.2">
      <c r="A8052" s="17">
        <v>8051</v>
      </c>
      <c r="B8052" t="s">
        <v>9839</v>
      </c>
      <c r="C8052" s="18">
        <v>41908</v>
      </c>
      <c r="D8052" s="18">
        <v>41912</v>
      </c>
      <c r="E8052" t="s">
        <v>77</v>
      </c>
      <c r="F8052" t="s">
        <v>9563</v>
      </c>
      <c r="G8052" t="s">
        <v>9564</v>
      </c>
      <c r="H8052" t="s">
        <v>68</v>
      </c>
      <c r="I8052" t="s">
        <v>54</v>
      </c>
      <c r="J8052" t="s">
        <v>173</v>
      </c>
      <c r="K8052" t="s">
        <v>174</v>
      </c>
      <c r="L8052">
        <v>19140</v>
      </c>
      <c r="M8052" t="s">
        <v>175</v>
      </c>
      <c r="N8052" t="s">
        <v>2966</v>
      </c>
      <c r="O8052" t="s">
        <v>59</v>
      </c>
      <c r="P8052" t="s">
        <v>92</v>
      </c>
      <c r="Q8052" t="s">
        <v>2967</v>
      </c>
      <c r="R8052" s="19">
        <v>21.184000000000001</v>
      </c>
      <c r="S8052" s="17">
        <v>1</v>
      </c>
      <c r="T8052" s="20">
        <v>0.2</v>
      </c>
      <c r="U8052" s="19">
        <v>4.7664</v>
      </c>
      <c r="V8052" s="20">
        <f t="shared" si="625"/>
        <v>0.22499999999999998</v>
      </c>
      <c r="W8052" s="17">
        <f t="shared" si="626"/>
        <v>2014</v>
      </c>
      <c r="X8052" t="str">
        <f t="shared" si="627"/>
        <v>Sep-2014</v>
      </c>
      <c r="Y8052" s="17">
        <f t="shared" si="628"/>
        <v>4</v>
      </c>
      <c r="Z8052" t="str">
        <f t="shared" si="629"/>
        <v>11-20%</v>
      </c>
      <c r="AA8052" s="17">
        <f>IF(COUNTIF($B$2:B8052,B8052)=1,1,0)</f>
        <v>0</v>
      </c>
      <c r="AB8052" s="17">
        <f>IF(COUNTIF($F$2:F8052,F8052)=1,1,0)</f>
        <v>0</v>
      </c>
    </row>
    <row r="8053" spans="1:28" x14ac:dyDescent="0.2">
      <c r="A8053" s="17">
        <v>8052</v>
      </c>
      <c r="B8053" t="s">
        <v>9839</v>
      </c>
      <c r="C8053" s="18">
        <v>41908</v>
      </c>
      <c r="D8053" s="18">
        <v>41912</v>
      </c>
      <c r="E8053" t="s">
        <v>77</v>
      </c>
      <c r="F8053" t="s">
        <v>9563</v>
      </c>
      <c r="G8053" t="s">
        <v>9564</v>
      </c>
      <c r="H8053" t="s">
        <v>68</v>
      </c>
      <c r="I8053" t="s">
        <v>54</v>
      </c>
      <c r="J8053" t="s">
        <v>173</v>
      </c>
      <c r="K8053" t="s">
        <v>174</v>
      </c>
      <c r="L8053">
        <v>19140</v>
      </c>
      <c r="M8053" t="s">
        <v>175</v>
      </c>
      <c r="N8053" t="s">
        <v>168</v>
      </c>
      <c r="O8053" t="s">
        <v>73</v>
      </c>
      <c r="P8053" t="s">
        <v>105</v>
      </c>
      <c r="Q8053" t="s">
        <v>169</v>
      </c>
      <c r="R8053" s="19">
        <v>41.375999999999998</v>
      </c>
      <c r="S8053" s="17">
        <v>6</v>
      </c>
      <c r="T8053" s="20">
        <v>0.2</v>
      </c>
      <c r="U8053" s="19">
        <v>3.1032000000000002</v>
      </c>
      <c r="V8053" s="20">
        <f t="shared" si="625"/>
        <v>7.5000000000000011E-2</v>
      </c>
      <c r="W8053" s="17">
        <f t="shared" si="626"/>
        <v>2014</v>
      </c>
      <c r="X8053" t="str">
        <f t="shared" si="627"/>
        <v>Sep-2014</v>
      </c>
      <c r="Y8053" s="17">
        <f t="shared" si="628"/>
        <v>4</v>
      </c>
      <c r="Z8053" t="str">
        <f t="shared" si="629"/>
        <v>11-20%</v>
      </c>
      <c r="AA8053" s="17">
        <f>IF(COUNTIF($B$2:B8053,B8053)=1,1,0)</f>
        <v>0</v>
      </c>
      <c r="AB8053" s="17">
        <f>IF(COUNTIF($F$2:F8053,F8053)=1,1,0)</f>
        <v>0</v>
      </c>
    </row>
    <row r="8054" spans="1:28" x14ac:dyDescent="0.2">
      <c r="A8054" s="17">
        <v>8053</v>
      </c>
      <c r="B8054" t="s">
        <v>9840</v>
      </c>
      <c r="C8054" s="18">
        <v>41834</v>
      </c>
      <c r="D8054" s="18">
        <v>41837</v>
      </c>
      <c r="E8054" t="s">
        <v>50</v>
      </c>
      <c r="F8054" t="s">
        <v>4647</v>
      </c>
      <c r="G8054" t="s">
        <v>4648</v>
      </c>
      <c r="H8054" t="s">
        <v>68</v>
      </c>
      <c r="I8054" t="s">
        <v>54</v>
      </c>
      <c r="J8054" t="s">
        <v>293</v>
      </c>
      <c r="K8054" t="s">
        <v>294</v>
      </c>
      <c r="L8054">
        <v>10009</v>
      </c>
      <c r="M8054" t="s">
        <v>175</v>
      </c>
      <c r="N8054" t="s">
        <v>3458</v>
      </c>
      <c r="O8054" t="s">
        <v>73</v>
      </c>
      <c r="P8054" t="s">
        <v>95</v>
      </c>
      <c r="Q8054" t="s">
        <v>3459</v>
      </c>
      <c r="R8054" s="19">
        <v>17.940000000000001</v>
      </c>
      <c r="S8054" s="17">
        <v>3</v>
      </c>
      <c r="T8054" s="20">
        <v>0</v>
      </c>
      <c r="U8054" s="19">
        <v>4.4850000000000003</v>
      </c>
      <c r="V8054" s="20">
        <f t="shared" si="625"/>
        <v>0.25</v>
      </c>
      <c r="W8054" s="17">
        <f t="shared" si="626"/>
        <v>2014</v>
      </c>
      <c r="X8054" t="str">
        <f t="shared" si="627"/>
        <v>Jul-2014</v>
      </c>
      <c r="Y8054" s="17">
        <f t="shared" si="628"/>
        <v>3</v>
      </c>
      <c r="Z8054" t="str">
        <f t="shared" si="629"/>
        <v>0% (No Discount)</v>
      </c>
      <c r="AA8054" s="17">
        <f>IF(COUNTIF($B$2:B8054,B8054)=1,1,0)</f>
        <v>1</v>
      </c>
      <c r="AB8054" s="17">
        <f>IF(COUNTIF($F$2:F8054,F8054)=1,1,0)</f>
        <v>0</v>
      </c>
    </row>
    <row r="8055" spans="1:28" x14ac:dyDescent="0.2">
      <c r="A8055" s="17">
        <v>8054</v>
      </c>
      <c r="B8055" t="s">
        <v>9841</v>
      </c>
      <c r="C8055" s="18">
        <v>43006</v>
      </c>
      <c r="D8055" s="18">
        <v>43013</v>
      </c>
      <c r="E8055" t="s">
        <v>77</v>
      </c>
      <c r="F8055" t="s">
        <v>2089</v>
      </c>
      <c r="G8055" t="s">
        <v>2090</v>
      </c>
      <c r="H8055" t="s">
        <v>68</v>
      </c>
      <c r="I8055" t="s">
        <v>54</v>
      </c>
      <c r="J8055" t="s">
        <v>173</v>
      </c>
      <c r="K8055" t="s">
        <v>174</v>
      </c>
      <c r="L8055">
        <v>19134</v>
      </c>
      <c r="M8055" t="s">
        <v>175</v>
      </c>
      <c r="N8055" t="s">
        <v>2399</v>
      </c>
      <c r="O8055" t="s">
        <v>73</v>
      </c>
      <c r="P8055" t="s">
        <v>102</v>
      </c>
      <c r="Q8055" t="s">
        <v>2400</v>
      </c>
      <c r="R8055" s="19">
        <v>2.6549999999999998</v>
      </c>
      <c r="S8055" s="17">
        <v>1</v>
      </c>
      <c r="T8055" s="20">
        <v>0.7</v>
      </c>
      <c r="U8055" s="19">
        <v>-1.8585</v>
      </c>
      <c r="V8055" s="20">
        <f t="shared" si="625"/>
        <v>-0.70000000000000007</v>
      </c>
      <c r="W8055" s="17">
        <f t="shared" si="626"/>
        <v>2017</v>
      </c>
      <c r="X8055" t="str">
        <f t="shared" si="627"/>
        <v>Sep-2017</v>
      </c>
      <c r="Y8055" s="17">
        <f t="shared" si="628"/>
        <v>7</v>
      </c>
      <c r="Z8055" t="str">
        <f t="shared" si="629"/>
        <v>Over 50%</v>
      </c>
      <c r="AA8055" s="17">
        <f>IF(COUNTIF($B$2:B8055,B8055)=1,1,0)</f>
        <v>1</v>
      </c>
      <c r="AB8055" s="17">
        <f>IF(COUNTIF($F$2:F8055,F8055)=1,1,0)</f>
        <v>0</v>
      </c>
    </row>
    <row r="8056" spans="1:28" x14ac:dyDescent="0.2">
      <c r="A8056" s="17">
        <v>8055</v>
      </c>
      <c r="B8056" t="s">
        <v>9842</v>
      </c>
      <c r="C8056" s="18">
        <v>42244</v>
      </c>
      <c r="D8056" s="18">
        <v>42251</v>
      </c>
      <c r="E8056" t="s">
        <v>77</v>
      </c>
      <c r="F8056" t="s">
        <v>806</v>
      </c>
      <c r="G8056" t="s">
        <v>807</v>
      </c>
      <c r="H8056" t="s">
        <v>53</v>
      </c>
      <c r="I8056" t="s">
        <v>54</v>
      </c>
      <c r="J8056" t="s">
        <v>69</v>
      </c>
      <c r="K8056" t="s">
        <v>70</v>
      </c>
      <c r="L8056">
        <v>90049</v>
      </c>
      <c r="M8056" t="s">
        <v>71</v>
      </c>
      <c r="N8056" t="s">
        <v>2043</v>
      </c>
      <c r="O8056" t="s">
        <v>73</v>
      </c>
      <c r="P8056" t="s">
        <v>86</v>
      </c>
      <c r="Q8056" t="s">
        <v>2044</v>
      </c>
      <c r="R8056" s="19">
        <v>892.35</v>
      </c>
      <c r="S8056" s="17">
        <v>5</v>
      </c>
      <c r="T8056" s="20">
        <v>0</v>
      </c>
      <c r="U8056" s="19">
        <v>267.70499999999998</v>
      </c>
      <c r="V8056" s="20">
        <f t="shared" si="625"/>
        <v>0.3</v>
      </c>
      <c r="W8056" s="17">
        <f t="shared" si="626"/>
        <v>2015</v>
      </c>
      <c r="X8056" t="str">
        <f t="shared" si="627"/>
        <v>Aug-2015</v>
      </c>
      <c r="Y8056" s="17">
        <f t="shared" si="628"/>
        <v>7</v>
      </c>
      <c r="Z8056" t="str">
        <f t="shared" si="629"/>
        <v>0% (No Discount)</v>
      </c>
      <c r="AA8056" s="17">
        <f>IF(COUNTIF($B$2:B8056,B8056)=1,1,0)</f>
        <v>1</v>
      </c>
      <c r="AB8056" s="17">
        <f>IF(COUNTIF($F$2:F8056,F8056)=1,1,0)</f>
        <v>0</v>
      </c>
    </row>
    <row r="8057" spans="1:28" x14ac:dyDescent="0.2">
      <c r="A8057" s="17">
        <v>8056</v>
      </c>
      <c r="B8057" t="s">
        <v>9842</v>
      </c>
      <c r="C8057" s="18">
        <v>42244</v>
      </c>
      <c r="D8057" s="18">
        <v>42251</v>
      </c>
      <c r="E8057" t="s">
        <v>77</v>
      </c>
      <c r="F8057" t="s">
        <v>806</v>
      </c>
      <c r="G8057" t="s">
        <v>807</v>
      </c>
      <c r="H8057" t="s">
        <v>53</v>
      </c>
      <c r="I8057" t="s">
        <v>54</v>
      </c>
      <c r="J8057" t="s">
        <v>69</v>
      </c>
      <c r="K8057" t="s">
        <v>70</v>
      </c>
      <c r="L8057">
        <v>90049</v>
      </c>
      <c r="M8057" t="s">
        <v>71</v>
      </c>
      <c r="N8057" t="s">
        <v>881</v>
      </c>
      <c r="O8057" t="s">
        <v>59</v>
      </c>
      <c r="P8057" t="s">
        <v>60</v>
      </c>
      <c r="Q8057" t="s">
        <v>882</v>
      </c>
      <c r="R8057" s="19">
        <v>307.666</v>
      </c>
      <c r="S8057" s="17">
        <v>2</v>
      </c>
      <c r="T8057" s="20">
        <v>0.15</v>
      </c>
      <c r="U8057" s="19">
        <v>28.956800000000001</v>
      </c>
      <c r="V8057" s="20">
        <f t="shared" si="625"/>
        <v>9.4117647058823528E-2</v>
      </c>
      <c r="W8057" s="17">
        <f t="shared" si="626"/>
        <v>2015</v>
      </c>
      <c r="X8057" t="str">
        <f t="shared" si="627"/>
        <v>Aug-2015</v>
      </c>
      <c r="Y8057" s="17">
        <f t="shared" si="628"/>
        <v>7</v>
      </c>
      <c r="Z8057" t="str">
        <f t="shared" si="629"/>
        <v>11-20%</v>
      </c>
      <c r="AA8057" s="17">
        <f>IF(COUNTIF($B$2:B8057,B8057)=1,1,0)</f>
        <v>0</v>
      </c>
      <c r="AB8057" s="17">
        <f>IF(COUNTIF($F$2:F8057,F8057)=1,1,0)</f>
        <v>0</v>
      </c>
    </row>
    <row r="8058" spans="1:28" x14ac:dyDescent="0.2">
      <c r="A8058" s="17">
        <v>8057</v>
      </c>
      <c r="B8058" t="s">
        <v>9842</v>
      </c>
      <c r="C8058" s="18">
        <v>42244</v>
      </c>
      <c r="D8058" s="18">
        <v>42251</v>
      </c>
      <c r="E8058" t="s">
        <v>77</v>
      </c>
      <c r="F8058" t="s">
        <v>806</v>
      </c>
      <c r="G8058" t="s">
        <v>807</v>
      </c>
      <c r="H8058" t="s">
        <v>53</v>
      </c>
      <c r="I8058" t="s">
        <v>54</v>
      </c>
      <c r="J8058" t="s">
        <v>69</v>
      </c>
      <c r="K8058" t="s">
        <v>70</v>
      </c>
      <c r="L8058">
        <v>90049</v>
      </c>
      <c r="M8058" t="s">
        <v>71</v>
      </c>
      <c r="N8058" t="s">
        <v>1806</v>
      </c>
      <c r="O8058" t="s">
        <v>73</v>
      </c>
      <c r="P8058" t="s">
        <v>86</v>
      </c>
      <c r="Q8058" t="s">
        <v>1807</v>
      </c>
      <c r="R8058" s="19">
        <v>728.82</v>
      </c>
      <c r="S8058" s="17">
        <v>9</v>
      </c>
      <c r="T8058" s="20">
        <v>0</v>
      </c>
      <c r="U8058" s="19">
        <v>29.152799999999999</v>
      </c>
      <c r="V8058" s="20">
        <f t="shared" si="625"/>
        <v>3.9999999999999994E-2</v>
      </c>
      <c r="W8058" s="17">
        <f t="shared" si="626"/>
        <v>2015</v>
      </c>
      <c r="X8058" t="str">
        <f t="shared" si="627"/>
        <v>Aug-2015</v>
      </c>
      <c r="Y8058" s="17">
        <f t="shared" si="628"/>
        <v>7</v>
      </c>
      <c r="Z8058" t="str">
        <f t="shared" si="629"/>
        <v>0% (No Discount)</v>
      </c>
      <c r="AA8058" s="17">
        <f>IF(COUNTIF($B$2:B8058,B8058)=1,1,0)</f>
        <v>0</v>
      </c>
      <c r="AB8058" s="17">
        <f>IF(COUNTIF($F$2:F8058,F8058)=1,1,0)</f>
        <v>0</v>
      </c>
    </row>
    <row r="8059" spans="1:28" x14ac:dyDescent="0.2">
      <c r="A8059" s="17">
        <v>8058</v>
      </c>
      <c r="B8059" t="s">
        <v>9842</v>
      </c>
      <c r="C8059" s="18">
        <v>42244</v>
      </c>
      <c r="D8059" s="18">
        <v>42251</v>
      </c>
      <c r="E8059" t="s">
        <v>77</v>
      </c>
      <c r="F8059" t="s">
        <v>806</v>
      </c>
      <c r="G8059" t="s">
        <v>807</v>
      </c>
      <c r="H8059" t="s">
        <v>53</v>
      </c>
      <c r="I8059" t="s">
        <v>54</v>
      </c>
      <c r="J8059" t="s">
        <v>69</v>
      </c>
      <c r="K8059" t="s">
        <v>70</v>
      </c>
      <c r="L8059">
        <v>90049</v>
      </c>
      <c r="M8059" t="s">
        <v>71</v>
      </c>
      <c r="N8059" t="s">
        <v>5522</v>
      </c>
      <c r="O8059" t="s">
        <v>73</v>
      </c>
      <c r="P8059" t="s">
        <v>102</v>
      </c>
      <c r="Q8059" t="s">
        <v>5523</v>
      </c>
      <c r="R8059" s="19">
        <v>41.36</v>
      </c>
      <c r="S8059" s="17">
        <v>5</v>
      </c>
      <c r="T8059" s="20">
        <v>0.2</v>
      </c>
      <c r="U8059" s="19">
        <v>13.959</v>
      </c>
      <c r="V8059" s="20">
        <f t="shared" si="625"/>
        <v>0.33750000000000002</v>
      </c>
      <c r="W8059" s="17">
        <f t="shared" si="626"/>
        <v>2015</v>
      </c>
      <c r="X8059" t="str">
        <f t="shared" si="627"/>
        <v>Aug-2015</v>
      </c>
      <c r="Y8059" s="17">
        <f t="shared" si="628"/>
        <v>7</v>
      </c>
      <c r="Z8059" t="str">
        <f t="shared" si="629"/>
        <v>11-20%</v>
      </c>
      <c r="AA8059" s="17">
        <f>IF(COUNTIF($B$2:B8059,B8059)=1,1,0)</f>
        <v>0</v>
      </c>
      <c r="AB8059" s="17">
        <f>IF(COUNTIF($F$2:F8059,F8059)=1,1,0)</f>
        <v>0</v>
      </c>
    </row>
    <row r="8060" spans="1:28" x14ac:dyDescent="0.2">
      <c r="A8060" s="17">
        <v>8059</v>
      </c>
      <c r="B8060" t="s">
        <v>9842</v>
      </c>
      <c r="C8060" s="18">
        <v>42244</v>
      </c>
      <c r="D8060" s="18">
        <v>42251</v>
      </c>
      <c r="E8060" t="s">
        <v>77</v>
      </c>
      <c r="F8060" t="s">
        <v>806</v>
      </c>
      <c r="G8060" t="s">
        <v>807</v>
      </c>
      <c r="H8060" t="s">
        <v>53</v>
      </c>
      <c r="I8060" t="s">
        <v>54</v>
      </c>
      <c r="J8060" t="s">
        <v>69</v>
      </c>
      <c r="K8060" t="s">
        <v>70</v>
      </c>
      <c r="L8060">
        <v>90049</v>
      </c>
      <c r="M8060" t="s">
        <v>71</v>
      </c>
      <c r="N8060" t="s">
        <v>3282</v>
      </c>
      <c r="O8060" t="s">
        <v>98</v>
      </c>
      <c r="P8060" t="s">
        <v>99</v>
      </c>
      <c r="Q8060" t="s">
        <v>3283</v>
      </c>
      <c r="R8060" s="19">
        <v>43.176000000000002</v>
      </c>
      <c r="S8060" s="17">
        <v>3</v>
      </c>
      <c r="T8060" s="20">
        <v>0.2</v>
      </c>
      <c r="U8060" s="19">
        <v>15.111599999999999</v>
      </c>
      <c r="V8060" s="20">
        <f t="shared" si="625"/>
        <v>0.35</v>
      </c>
      <c r="W8060" s="17">
        <f t="shared" si="626"/>
        <v>2015</v>
      </c>
      <c r="X8060" t="str">
        <f t="shared" si="627"/>
        <v>Aug-2015</v>
      </c>
      <c r="Y8060" s="17">
        <f t="shared" si="628"/>
        <v>7</v>
      </c>
      <c r="Z8060" t="str">
        <f t="shared" si="629"/>
        <v>11-20%</v>
      </c>
      <c r="AA8060" s="17">
        <f>IF(COUNTIF($B$2:B8060,B8060)=1,1,0)</f>
        <v>0</v>
      </c>
      <c r="AB8060" s="17">
        <f>IF(COUNTIF($F$2:F8060,F8060)=1,1,0)</f>
        <v>0</v>
      </c>
    </row>
    <row r="8061" spans="1:28" x14ac:dyDescent="0.2">
      <c r="A8061" s="17">
        <v>8060</v>
      </c>
      <c r="B8061" t="s">
        <v>9842</v>
      </c>
      <c r="C8061" s="18">
        <v>42244</v>
      </c>
      <c r="D8061" s="18">
        <v>42251</v>
      </c>
      <c r="E8061" t="s">
        <v>77</v>
      </c>
      <c r="F8061" t="s">
        <v>806</v>
      </c>
      <c r="G8061" t="s">
        <v>807</v>
      </c>
      <c r="H8061" t="s">
        <v>53</v>
      </c>
      <c r="I8061" t="s">
        <v>54</v>
      </c>
      <c r="J8061" t="s">
        <v>69</v>
      </c>
      <c r="K8061" t="s">
        <v>70</v>
      </c>
      <c r="L8061">
        <v>90049</v>
      </c>
      <c r="M8061" t="s">
        <v>71</v>
      </c>
      <c r="N8061" t="s">
        <v>4134</v>
      </c>
      <c r="O8061" t="s">
        <v>59</v>
      </c>
      <c r="P8061" t="s">
        <v>92</v>
      </c>
      <c r="Q8061" t="s">
        <v>1315</v>
      </c>
      <c r="R8061" s="19">
        <v>4.16</v>
      </c>
      <c r="S8061" s="17">
        <v>2</v>
      </c>
      <c r="T8061" s="20">
        <v>0</v>
      </c>
      <c r="U8061" s="19">
        <v>1.7472000000000001</v>
      </c>
      <c r="V8061" s="20">
        <f t="shared" si="625"/>
        <v>0.42</v>
      </c>
      <c r="W8061" s="17">
        <f t="shared" si="626"/>
        <v>2015</v>
      </c>
      <c r="X8061" t="str">
        <f t="shared" si="627"/>
        <v>Aug-2015</v>
      </c>
      <c r="Y8061" s="17">
        <f t="shared" si="628"/>
        <v>7</v>
      </c>
      <c r="Z8061" t="str">
        <f t="shared" si="629"/>
        <v>0% (No Discount)</v>
      </c>
      <c r="AA8061" s="17">
        <f>IF(COUNTIF($B$2:B8061,B8061)=1,1,0)</f>
        <v>0</v>
      </c>
      <c r="AB8061" s="17">
        <f>IF(COUNTIF($F$2:F8061,F8061)=1,1,0)</f>
        <v>0</v>
      </c>
    </row>
    <row r="8062" spans="1:28" x14ac:dyDescent="0.2">
      <c r="A8062" s="17">
        <v>8061</v>
      </c>
      <c r="B8062" t="s">
        <v>9843</v>
      </c>
      <c r="C8062" s="18">
        <v>42267</v>
      </c>
      <c r="D8062" s="18">
        <v>42273</v>
      </c>
      <c r="E8062" t="s">
        <v>77</v>
      </c>
      <c r="F8062" t="s">
        <v>4995</v>
      </c>
      <c r="G8062" t="s">
        <v>4996</v>
      </c>
      <c r="H8062" t="s">
        <v>68</v>
      </c>
      <c r="I8062" t="s">
        <v>54</v>
      </c>
      <c r="J8062" t="s">
        <v>1203</v>
      </c>
      <c r="K8062" t="s">
        <v>294</v>
      </c>
      <c r="L8062">
        <v>11561</v>
      </c>
      <c r="M8062" t="s">
        <v>175</v>
      </c>
      <c r="N8062" t="s">
        <v>1281</v>
      </c>
      <c r="O8062" t="s">
        <v>73</v>
      </c>
      <c r="P8062" t="s">
        <v>117</v>
      </c>
      <c r="Q8062" t="s">
        <v>1282</v>
      </c>
      <c r="R8062" s="19">
        <v>61.4</v>
      </c>
      <c r="S8062" s="17">
        <v>5</v>
      </c>
      <c r="T8062" s="20">
        <v>0</v>
      </c>
      <c r="U8062" s="19">
        <v>28.858000000000001</v>
      </c>
      <c r="V8062" s="20">
        <f t="shared" si="625"/>
        <v>0.47000000000000003</v>
      </c>
      <c r="W8062" s="17">
        <f t="shared" si="626"/>
        <v>2015</v>
      </c>
      <c r="X8062" t="str">
        <f t="shared" si="627"/>
        <v>Sep-2015</v>
      </c>
      <c r="Y8062" s="17">
        <f t="shared" si="628"/>
        <v>6</v>
      </c>
      <c r="Z8062" t="str">
        <f t="shared" si="629"/>
        <v>0% (No Discount)</v>
      </c>
      <c r="AA8062" s="17">
        <f>IF(COUNTIF($B$2:B8062,B8062)=1,1,0)</f>
        <v>1</v>
      </c>
      <c r="AB8062" s="17">
        <f>IF(COUNTIF($F$2:F8062,F8062)=1,1,0)</f>
        <v>0</v>
      </c>
    </row>
    <row r="8063" spans="1:28" x14ac:dyDescent="0.2">
      <c r="A8063" s="17">
        <v>8062</v>
      </c>
      <c r="B8063" t="s">
        <v>9843</v>
      </c>
      <c r="C8063" s="18">
        <v>42267</v>
      </c>
      <c r="D8063" s="18">
        <v>42273</v>
      </c>
      <c r="E8063" t="s">
        <v>77</v>
      </c>
      <c r="F8063" t="s">
        <v>4995</v>
      </c>
      <c r="G8063" t="s">
        <v>4996</v>
      </c>
      <c r="H8063" t="s">
        <v>68</v>
      </c>
      <c r="I8063" t="s">
        <v>54</v>
      </c>
      <c r="J8063" t="s">
        <v>1203</v>
      </c>
      <c r="K8063" t="s">
        <v>294</v>
      </c>
      <c r="L8063">
        <v>11561</v>
      </c>
      <c r="M8063" t="s">
        <v>175</v>
      </c>
      <c r="N8063" t="s">
        <v>5465</v>
      </c>
      <c r="O8063" t="s">
        <v>73</v>
      </c>
      <c r="P8063" t="s">
        <v>102</v>
      </c>
      <c r="Q8063" t="s">
        <v>5466</v>
      </c>
      <c r="R8063" s="19">
        <v>24.448</v>
      </c>
      <c r="S8063" s="17">
        <v>2</v>
      </c>
      <c r="T8063" s="20">
        <v>0.2</v>
      </c>
      <c r="U8063" s="19">
        <v>8.8623999999999992</v>
      </c>
      <c r="V8063" s="20">
        <f t="shared" si="625"/>
        <v>0.36249999999999993</v>
      </c>
      <c r="W8063" s="17">
        <f t="shared" si="626"/>
        <v>2015</v>
      </c>
      <c r="X8063" t="str">
        <f t="shared" si="627"/>
        <v>Sep-2015</v>
      </c>
      <c r="Y8063" s="17">
        <f t="shared" si="628"/>
        <v>6</v>
      </c>
      <c r="Z8063" t="str">
        <f t="shared" si="629"/>
        <v>11-20%</v>
      </c>
      <c r="AA8063" s="17">
        <f>IF(COUNTIF($B$2:B8063,B8063)=1,1,0)</f>
        <v>0</v>
      </c>
      <c r="AB8063" s="17">
        <f>IF(COUNTIF($F$2:F8063,F8063)=1,1,0)</f>
        <v>0</v>
      </c>
    </row>
    <row r="8064" spans="1:28" x14ac:dyDescent="0.2">
      <c r="A8064" s="17">
        <v>8063</v>
      </c>
      <c r="B8064" t="s">
        <v>9844</v>
      </c>
      <c r="C8064" s="18">
        <v>42681</v>
      </c>
      <c r="D8064" s="18">
        <v>42683</v>
      </c>
      <c r="E8064" t="s">
        <v>215</v>
      </c>
      <c r="F8064" t="s">
        <v>4912</v>
      </c>
      <c r="G8064" t="s">
        <v>4913</v>
      </c>
      <c r="H8064" t="s">
        <v>53</v>
      </c>
      <c r="I8064" t="s">
        <v>54</v>
      </c>
      <c r="J8064" t="s">
        <v>416</v>
      </c>
      <c r="K8064" t="s">
        <v>294</v>
      </c>
      <c r="L8064">
        <v>14609</v>
      </c>
      <c r="M8064" t="s">
        <v>175</v>
      </c>
      <c r="N8064" t="s">
        <v>1996</v>
      </c>
      <c r="O8064" t="s">
        <v>98</v>
      </c>
      <c r="P8064" t="s">
        <v>99</v>
      </c>
      <c r="Q8064" t="s">
        <v>1997</v>
      </c>
      <c r="R8064" s="19">
        <v>263.95999999999998</v>
      </c>
      <c r="S8064" s="17">
        <v>4</v>
      </c>
      <c r="T8064" s="20">
        <v>0</v>
      </c>
      <c r="U8064" s="19">
        <v>71.269199999999998</v>
      </c>
      <c r="V8064" s="20">
        <f t="shared" si="625"/>
        <v>0.27</v>
      </c>
      <c r="W8064" s="17">
        <f t="shared" si="626"/>
        <v>2016</v>
      </c>
      <c r="X8064" t="str">
        <f t="shared" si="627"/>
        <v>Nov-2016</v>
      </c>
      <c r="Y8064" s="17">
        <f t="shared" si="628"/>
        <v>2</v>
      </c>
      <c r="Z8064" t="str">
        <f t="shared" si="629"/>
        <v>0% (No Discount)</v>
      </c>
      <c r="AA8064" s="17">
        <f>IF(COUNTIF($B$2:B8064,B8064)=1,1,0)</f>
        <v>1</v>
      </c>
      <c r="AB8064" s="17">
        <f>IF(COUNTIF($F$2:F8064,F8064)=1,1,0)</f>
        <v>0</v>
      </c>
    </row>
    <row r="8065" spans="1:28" x14ac:dyDescent="0.2">
      <c r="A8065" s="17">
        <v>8064</v>
      </c>
      <c r="B8065" t="s">
        <v>9844</v>
      </c>
      <c r="C8065" s="18">
        <v>42681</v>
      </c>
      <c r="D8065" s="18">
        <v>42683</v>
      </c>
      <c r="E8065" t="s">
        <v>215</v>
      </c>
      <c r="F8065" t="s">
        <v>4912</v>
      </c>
      <c r="G8065" t="s">
        <v>4913</v>
      </c>
      <c r="H8065" t="s">
        <v>53</v>
      </c>
      <c r="I8065" t="s">
        <v>54</v>
      </c>
      <c r="J8065" t="s">
        <v>416</v>
      </c>
      <c r="K8065" t="s">
        <v>294</v>
      </c>
      <c r="L8065">
        <v>14609</v>
      </c>
      <c r="M8065" t="s">
        <v>175</v>
      </c>
      <c r="N8065" t="s">
        <v>4884</v>
      </c>
      <c r="O8065" t="s">
        <v>98</v>
      </c>
      <c r="P8065" t="s">
        <v>99</v>
      </c>
      <c r="Q8065" t="s">
        <v>4885</v>
      </c>
      <c r="R8065" s="19">
        <v>359.97</v>
      </c>
      <c r="S8065" s="17">
        <v>3</v>
      </c>
      <c r="T8065" s="20">
        <v>0</v>
      </c>
      <c r="U8065" s="19">
        <v>100.7916</v>
      </c>
      <c r="V8065" s="20">
        <f t="shared" si="625"/>
        <v>0.27999999999999997</v>
      </c>
      <c r="W8065" s="17">
        <f t="shared" si="626"/>
        <v>2016</v>
      </c>
      <c r="X8065" t="str">
        <f t="shared" si="627"/>
        <v>Nov-2016</v>
      </c>
      <c r="Y8065" s="17">
        <f t="shared" si="628"/>
        <v>2</v>
      </c>
      <c r="Z8065" t="str">
        <f t="shared" si="629"/>
        <v>0% (No Discount)</v>
      </c>
      <c r="AA8065" s="17">
        <f>IF(COUNTIF($B$2:B8065,B8065)=1,1,0)</f>
        <v>0</v>
      </c>
      <c r="AB8065" s="17">
        <f>IF(COUNTIF($F$2:F8065,F8065)=1,1,0)</f>
        <v>0</v>
      </c>
    </row>
    <row r="8066" spans="1:28" x14ac:dyDescent="0.2">
      <c r="A8066" s="17">
        <v>8065</v>
      </c>
      <c r="B8066" t="s">
        <v>9844</v>
      </c>
      <c r="C8066" s="18">
        <v>42681</v>
      </c>
      <c r="D8066" s="18">
        <v>42683</v>
      </c>
      <c r="E8066" t="s">
        <v>215</v>
      </c>
      <c r="F8066" t="s">
        <v>4912</v>
      </c>
      <c r="G8066" t="s">
        <v>4913</v>
      </c>
      <c r="H8066" t="s">
        <v>53</v>
      </c>
      <c r="I8066" t="s">
        <v>54</v>
      </c>
      <c r="J8066" t="s">
        <v>416</v>
      </c>
      <c r="K8066" t="s">
        <v>294</v>
      </c>
      <c r="L8066">
        <v>14609</v>
      </c>
      <c r="M8066" t="s">
        <v>175</v>
      </c>
      <c r="N8066" t="s">
        <v>5565</v>
      </c>
      <c r="O8066" t="s">
        <v>73</v>
      </c>
      <c r="P8066" t="s">
        <v>117</v>
      </c>
      <c r="Q8066" t="s">
        <v>5566</v>
      </c>
      <c r="R8066" s="19">
        <v>12.96</v>
      </c>
      <c r="S8066" s="17">
        <v>2</v>
      </c>
      <c r="T8066" s="20">
        <v>0</v>
      </c>
      <c r="U8066" s="19">
        <v>6.2207999999999997</v>
      </c>
      <c r="V8066" s="20">
        <f t="shared" ref="V8066:V8129" si="630">IFERROR(U8066/R8066,0)</f>
        <v>0.47999999999999993</v>
      </c>
      <c r="W8066" s="17">
        <f t="shared" ref="W8066:W8129" si="631">YEAR(C8066)</f>
        <v>2016</v>
      </c>
      <c r="X8066" t="str">
        <f t="shared" ref="X8066:X8129" si="632">TEXT(C8066,"mmm-yyyy")</f>
        <v>Nov-2016</v>
      </c>
      <c r="Y8066" s="17">
        <f t="shared" ref="Y8066:Y8129" si="633">D8066-C8066</f>
        <v>2</v>
      </c>
      <c r="Z8066" t="str">
        <f t="shared" ref="Z8066:Z8129" si="634">IF(T8066=0,"0% (No Discount)",IF(T8066&lt;=0.1,"1-10%",IF(T8066&lt;=0.2,"11-20%",IF(T8066&lt;=0.3,"21-30%",IF(T8066&lt;=0.4,"31-40%",IF(T8066&lt;=0.5,"41-50%","Over 50%"))))))</f>
        <v>0% (No Discount)</v>
      </c>
      <c r="AA8066" s="17">
        <f>IF(COUNTIF($B$2:B8066,B8066)=1,1,0)</f>
        <v>0</v>
      </c>
      <c r="AB8066" s="17">
        <f>IF(COUNTIF($F$2:F8066,F8066)=1,1,0)</f>
        <v>0</v>
      </c>
    </row>
    <row r="8067" spans="1:28" x14ac:dyDescent="0.2">
      <c r="A8067" s="17">
        <v>8066</v>
      </c>
      <c r="B8067" t="s">
        <v>9844</v>
      </c>
      <c r="C8067" s="18">
        <v>42681</v>
      </c>
      <c r="D8067" s="18">
        <v>42683</v>
      </c>
      <c r="E8067" t="s">
        <v>215</v>
      </c>
      <c r="F8067" t="s">
        <v>4912</v>
      </c>
      <c r="G8067" t="s">
        <v>4913</v>
      </c>
      <c r="H8067" t="s">
        <v>53</v>
      </c>
      <c r="I8067" t="s">
        <v>54</v>
      </c>
      <c r="J8067" t="s">
        <v>416</v>
      </c>
      <c r="K8067" t="s">
        <v>294</v>
      </c>
      <c r="L8067">
        <v>14609</v>
      </c>
      <c r="M8067" t="s">
        <v>175</v>
      </c>
      <c r="N8067" t="s">
        <v>244</v>
      </c>
      <c r="O8067" t="s">
        <v>73</v>
      </c>
      <c r="P8067" t="s">
        <v>86</v>
      </c>
      <c r="Q8067" t="s">
        <v>245</v>
      </c>
      <c r="R8067" s="19">
        <v>116.82</v>
      </c>
      <c r="S8067" s="17">
        <v>3</v>
      </c>
      <c r="T8067" s="20">
        <v>0</v>
      </c>
      <c r="U8067" s="19">
        <v>5.8410000000000002</v>
      </c>
      <c r="V8067" s="20">
        <f t="shared" si="630"/>
        <v>0.05</v>
      </c>
      <c r="W8067" s="17">
        <f t="shared" si="631"/>
        <v>2016</v>
      </c>
      <c r="X8067" t="str">
        <f t="shared" si="632"/>
        <v>Nov-2016</v>
      </c>
      <c r="Y8067" s="17">
        <f t="shared" si="633"/>
        <v>2</v>
      </c>
      <c r="Z8067" t="str">
        <f t="shared" si="634"/>
        <v>0% (No Discount)</v>
      </c>
      <c r="AA8067" s="17">
        <f>IF(COUNTIF($B$2:B8067,B8067)=1,1,0)</f>
        <v>0</v>
      </c>
      <c r="AB8067" s="17">
        <f>IF(COUNTIF($F$2:F8067,F8067)=1,1,0)</f>
        <v>0</v>
      </c>
    </row>
    <row r="8068" spans="1:28" x14ac:dyDescent="0.2">
      <c r="A8068" s="17">
        <v>8067</v>
      </c>
      <c r="B8068" t="s">
        <v>9844</v>
      </c>
      <c r="C8068" s="18">
        <v>42681</v>
      </c>
      <c r="D8068" s="18">
        <v>42683</v>
      </c>
      <c r="E8068" t="s">
        <v>215</v>
      </c>
      <c r="F8068" t="s">
        <v>4912</v>
      </c>
      <c r="G8068" t="s">
        <v>4913</v>
      </c>
      <c r="H8068" t="s">
        <v>53</v>
      </c>
      <c r="I8068" t="s">
        <v>54</v>
      </c>
      <c r="J8068" t="s">
        <v>416</v>
      </c>
      <c r="K8068" t="s">
        <v>294</v>
      </c>
      <c r="L8068">
        <v>14609</v>
      </c>
      <c r="M8068" t="s">
        <v>175</v>
      </c>
      <c r="N8068" t="s">
        <v>7024</v>
      </c>
      <c r="O8068" t="s">
        <v>73</v>
      </c>
      <c r="P8068" t="s">
        <v>102</v>
      </c>
      <c r="Q8068" t="s">
        <v>7025</v>
      </c>
      <c r="R8068" s="19">
        <v>276.78399999999999</v>
      </c>
      <c r="S8068" s="17">
        <v>2</v>
      </c>
      <c r="T8068" s="20">
        <v>0.2</v>
      </c>
      <c r="U8068" s="19">
        <v>89.954800000000006</v>
      </c>
      <c r="V8068" s="20">
        <f t="shared" si="630"/>
        <v>0.32500000000000001</v>
      </c>
      <c r="W8068" s="17">
        <f t="shared" si="631"/>
        <v>2016</v>
      </c>
      <c r="X8068" t="str">
        <f t="shared" si="632"/>
        <v>Nov-2016</v>
      </c>
      <c r="Y8068" s="17">
        <f t="shared" si="633"/>
        <v>2</v>
      </c>
      <c r="Z8068" t="str">
        <f t="shared" si="634"/>
        <v>11-20%</v>
      </c>
      <c r="AA8068" s="17">
        <f>IF(COUNTIF($B$2:B8068,B8068)=1,1,0)</f>
        <v>0</v>
      </c>
      <c r="AB8068" s="17">
        <f>IF(COUNTIF($F$2:F8068,F8068)=1,1,0)</f>
        <v>0</v>
      </c>
    </row>
    <row r="8069" spans="1:28" x14ac:dyDescent="0.2">
      <c r="A8069" s="17">
        <v>8068</v>
      </c>
      <c r="B8069" t="s">
        <v>9845</v>
      </c>
      <c r="C8069" s="18">
        <v>42297</v>
      </c>
      <c r="D8069" s="18">
        <v>42301</v>
      </c>
      <c r="E8069" t="s">
        <v>77</v>
      </c>
      <c r="F8069" t="s">
        <v>3129</v>
      </c>
      <c r="G8069" t="s">
        <v>3130</v>
      </c>
      <c r="H8069" t="s">
        <v>68</v>
      </c>
      <c r="I8069" t="s">
        <v>54</v>
      </c>
      <c r="J8069" t="s">
        <v>154</v>
      </c>
      <c r="K8069" t="s">
        <v>70</v>
      </c>
      <c r="L8069">
        <v>94109</v>
      </c>
      <c r="M8069" t="s">
        <v>71</v>
      </c>
      <c r="N8069" t="s">
        <v>1694</v>
      </c>
      <c r="O8069" t="s">
        <v>98</v>
      </c>
      <c r="P8069" t="s">
        <v>188</v>
      </c>
      <c r="Q8069" t="s">
        <v>1695</v>
      </c>
      <c r="R8069" s="19">
        <v>239.97</v>
      </c>
      <c r="S8069" s="17">
        <v>3</v>
      </c>
      <c r="T8069" s="20">
        <v>0</v>
      </c>
      <c r="U8069" s="19">
        <v>86.389200000000002</v>
      </c>
      <c r="V8069" s="20">
        <f t="shared" si="630"/>
        <v>0.36</v>
      </c>
      <c r="W8069" s="17">
        <f t="shared" si="631"/>
        <v>2015</v>
      </c>
      <c r="X8069" t="str">
        <f t="shared" si="632"/>
        <v>Oct-2015</v>
      </c>
      <c r="Y8069" s="17">
        <f t="shared" si="633"/>
        <v>4</v>
      </c>
      <c r="Z8069" t="str">
        <f t="shared" si="634"/>
        <v>0% (No Discount)</v>
      </c>
      <c r="AA8069" s="17">
        <f>IF(COUNTIF($B$2:B8069,B8069)=1,1,0)</f>
        <v>1</v>
      </c>
      <c r="AB8069" s="17">
        <f>IF(COUNTIF($F$2:F8069,F8069)=1,1,0)</f>
        <v>0</v>
      </c>
    </row>
    <row r="8070" spans="1:28" x14ac:dyDescent="0.2">
      <c r="A8070" s="17">
        <v>8069</v>
      </c>
      <c r="B8070" t="s">
        <v>9845</v>
      </c>
      <c r="C8070" s="18">
        <v>42297</v>
      </c>
      <c r="D8070" s="18">
        <v>42301</v>
      </c>
      <c r="E8070" t="s">
        <v>77</v>
      </c>
      <c r="F8070" t="s">
        <v>3129</v>
      </c>
      <c r="G8070" t="s">
        <v>3130</v>
      </c>
      <c r="H8070" t="s">
        <v>68</v>
      </c>
      <c r="I8070" t="s">
        <v>54</v>
      </c>
      <c r="J8070" t="s">
        <v>154</v>
      </c>
      <c r="K8070" t="s">
        <v>70</v>
      </c>
      <c r="L8070">
        <v>94109</v>
      </c>
      <c r="M8070" t="s">
        <v>71</v>
      </c>
      <c r="N8070" t="s">
        <v>6861</v>
      </c>
      <c r="O8070" t="s">
        <v>59</v>
      </c>
      <c r="P8070" t="s">
        <v>92</v>
      </c>
      <c r="Q8070" t="s">
        <v>6862</v>
      </c>
      <c r="R8070" s="19">
        <v>16.02</v>
      </c>
      <c r="S8070" s="17">
        <v>6</v>
      </c>
      <c r="T8070" s="20">
        <v>0</v>
      </c>
      <c r="U8070" s="19">
        <v>6.0876000000000001</v>
      </c>
      <c r="V8070" s="20">
        <f t="shared" si="630"/>
        <v>0.38</v>
      </c>
      <c r="W8070" s="17">
        <f t="shared" si="631"/>
        <v>2015</v>
      </c>
      <c r="X8070" t="str">
        <f t="shared" si="632"/>
        <v>Oct-2015</v>
      </c>
      <c r="Y8070" s="17">
        <f t="shared" si="633"/>
        <v>4</v>
      </c>
      <c r="Z8070" t="str">
        <f t="shared" si="634"/>
        <v>0% (No Discount)</v>
      </c>
      <c r="AA8070" s="17">
        <f>IF(COUNTIF($B$2:B8070,B8070)=1,1,0)</f>
        <v>0</v>
      </c>
      <c r="AB8070" s="17">
        <f>IF(COUNTIF($F$2:F8070,F8070)=1,1,0)</f>
        <v>0</v>
      </c>
    </row>
    <row r="8071" spans="1:28" x14ac:dyDescent="0.2">
      <c r="A8071" s="17">
        <v>8070</v>
      </c>
      <c r="B8071" t="s">
        <v>9846</v>
      </c>
      <c r="C8071" s="18">
        <v>42736</v>
      </c>
      <c r="D8071" s="18">
        <v>42740</v>
      </c>
      <c r="E8071" t="s">
        <v>77</v>
      </c>
      <c r="F8071" t="s">
        <v>492</v>
      </c>
      <c r="G8071" t="s">
        <v>493</v>
      </c>
      <c r="H8071" t="s">
        <v>53</v>
      </c>
      <c r="I8071" t="s">
        <v>54</v>
      </c>
      <c r="J8071" t="s">
        <v>1713</v>
      </c>
      <c r="K8071" t="s">
        <v>131</v>
      </c>
      <c r="L8071">
        <v>77340</v>
      </c>
      <c r="M8071" t="s">
        <v>132</v>
      </c>
      <c r="N8071" t="s">
        <v>1661</v>
      </c>
      <c r="O8071" t="s">
        <v>73</v>
      </c>
      <c r="P8071" t="s">
        <v>86</v>
      </c>
      <c r="Q8071" t="s">
        <v>1662</v>
      </c>
      <c r="R8071" s="19">
        <v>454.56</v>
      </c>
      <c r="S8071" s="17">
        <v>5</v>
      </c>
      <c r="T8071" s="20">
        <v>0.2</v>
      </c>
      <c r="U8071" s="19">
        <v>-107.958</v>
      </c>
      <c r="V8071" s="20">
        <f t="shared" si="630"/>
        <v>-0.23749999999999999</v>
      </c>
      <c r="W8071" s="17">
        <f t="shared" si="631"/>
        <v>2017</v>
      </c>
      <c r="X8071" t="str">
        <f t="shared" si="632"/>
        <v>Jan-2017</v>
      </c>
      <c r="Y8071" s="17">
        <f t="shared" si="633"/>
        <v>4</v>
      </c>
      <c r="Z8071" t="str">
        <f t="shared" si="634"/>
        <v>11-20%</v>
      </c>
      <c r="AA8071" s="17">
        <f>IF(COUNTIF($B$2:B8071,B8071)=1,1,0)</f>
        <v>1</v>
      </c>
      <c r="AB8071" s="17">
        <f>IF(COUNTIF($F$2:F8071,F8071)=1,1,0)</f>
        <v>0</v>
      </c>
    </row>
    <row r="8072" spans="1:28" x14ac:dyDescent="0.2">
      <c r="A8072" s="17">
        <v>8071</v>
      </c>
      <c r="B8072" t="s">
        <v>9846</v>
      </c>
      <c r="C8072" s="18">
        <v>42736</v>
      </c>
      <c r="D8072" s="18">
        <v>42740</v>
      </c>
      <c r="E8072" t="s">
        <v>77</v>
      </c>
      <c r="F8072" t="s">
        <v>492</v>
      </c>
      <c r="G8072" t="s">
        <v>493</v>
      </c>
      <c r="H8072" t="s">
        <v>53</v>
      </c>
      <c r="I8072" t="s">
        <v>54</v>
      </c>
      <c r="J8072" t="s">
        <v>1713</v>
      </c>
      <c r="K8072" t="s">
        <v>131</v>
      </c>
      <c r="L8072">
        <v>77340</v>
      </c>
      <c r="M8072" t="s">
        <v>132</v>
      </c>
      <c r="N8072" t="s">
        <v>6151</v>
      </c>
      <c r="O8072" t="s">
        <v>59</v>
      </c>
      <c r="P8072" t="s">
        <v>92</v>
      </c>
      <c r="Q8072" t="s">
        <v>6152</v>
      </c>
      <c r="R8072" s="19">
        <v>141.41999999999999</v>
      </c>
      <c r="S8072" s="17">
        <v>5</v>
      </c>
      <c r="T8072" s="20">
        <v>0.6</v>
      </c>
      <c r="U8072" s="19">
        <v>-187.38149999999999</v>
      </c>
      <c r="V8072" s="20">
        <f t="shared" si="630"/>
        <v>-1.325</v>
      </c>
      <c r="W8072" s="17">
        <f t="shared" si="631"/>
        <v>2017</v>
      </c>
      <c r="X8072" t="str">
        <f t="shared" si="632"/>
        <v>Jan-2017</v>
      </c>
      <c r="Y8072" s="17">
        <f t="shared" si="633"/>
        <v>4</v>
      </c>
      <c r="Z8072" t="str">
        <f t="shared" si="634"/>
        <v>Over 50%</v>
      </c>
      <c r="AA8072" s="17">
        <f>IF(COUNTIF($B$2:B8072,B8072)=1,1,0)</f>
        <v>0</v>
      </c>
      <c r="AB8072" s="17">
        <f>IF(COUNTIF($F$2:F8072,F8072)=1,1,0)</f>
        <v>0</v>
      </c>
    </row>
    <row r="8073" spans="1:28" x14ac:dyDescent="0.2">
      <c r="A8073" s="17">
        <v>8072</v>
      </c>
      <c r="B8073" t="s">
        <v>9846</v>
      </c>
      <c r="C8073" s="18">
        <v>42736</v>
      </c>
      <c r="D8073" s="18">
        <v>42740</v>
      </c>
      <c r="E8073" t="s">
        <v>77</v>
      </c>
      <c r="F8073" t="s">
        <v>492</v>
      </c>
      <c r="G8073" t="s">
        <v>493</v>
      </c>
      <c r="H8073" t="s">
        <v>53</v>
      </c>
      <c r="I8073" t="s">
        <v>54</v>
      </c>
      <c r="J8073" t="s">
        <v>1713</v>
      </c>
      <c r="K8073" t="s">
        <v>131</v>
      </c>
      <c r="L8073">
        <v>77340</v>
      </c>
      <c r="M8073" t="s">
        <v>132</v>
      </c>
      <c r="N8073" t="s">
        <v>2514</v>
      </c>
      <c r="O8073" t="s">
        <v>59</v>
      </c>
      <c r="P8073" t="s">
        <v>63</v>
      </c>
      <c r="Q8073" t="s">
        <v>2515</v>
      </c>
      <c r="R8073" s="19">
        <v>310.74400000000003</v>
      </c>
      <c r="S8073" s="17">
        <v>4</v>
      </c>
      <c r="T8073" s="20">
        <v>0.3</v>
      </c>
      <c r="U8073" s="19">
        <v>-26.635200000000001</v>
      </c>
      <c r="V8073" s="20">
        <f t="shared" si="630"/>
        <v>-8.5714285714285715E-2</v>
      </c>
      <c r="W8073" s="17">
        <f t="shared" si="631"/>
        <v>2017</v>
      </c>
      <c r="X8073" t="str">
        <f t="shared" si="632"/>
        <v>Jan-2017</v>
      </c>
      <c r="Y8073" s="17">
        <f t="shared" si="633"/>
        <v>4</v>
      </c>
      <c r="Z8073" t="str">
        <f t="shared" si="634"/>
        <v>21-30%</v>
      </c>
      <c r="AA8073" s="17">
        <f>IF(COUNTIF($B$2:B8073,B8073)=1,1,0)</f>
        <v>0</v>
      </c>
      <c r="AB8073" s="17">
        <f>IF(COUNTIF($F$2:F8073,F8073)=1,1,0)</f>
        <v>0</v>
      </c>
    </row>
    <row r="8074" spans="1:28" x14ac:dyDescent="0.2">
      <c r="A8074" s="17">
        <v>8073</v>
      </c>
      <c r="B8074" t="s">
        <v>9846</v>
      </c>
      <c r="C8074" s="18">
        <v>42736</v>
      </c>
      <c r="D8074" s="18">
        <v>42740</v>
      </c>
      <c r="E8074" t="s">
        <v>77</v>
      </c>
      <c r="F8074" t="s">
        <v>492</v>
      </c>
      <c r="G8074" t="s">
        <v>493</v>
      </c>
      <c r="H8074" t="s">
        <v>53</v>
      </c>
      <c r="I8074" t="s">
        <v>54</v>
      </c>
      <c r="J8074" t="s">
        <v>1713</v>
      </c>
      <c r="K8074" t="s">
        <v>131</v>
      </c>
      <c r="L8074">
        <v>77340</v>
      </c>
      <c r="M8074" t="s">
        <v>132</v>
      </c>
      <c r="N8074" t="s">
        <v>2777</v>
      </c>
      <c r="O8074" t="s">
        <v>73</v>
      </c>
      <c r="P8074" t="s">
        <v>95</v>
      </c>
      <c r="Q8074" t="s">
        <v>2778</v>
      </c>
      <c r="R8074" s="19">
        <v>12.736000000000001</v>
      </c>
      <c r="S8074" s="17">
        <v>4</v>
      </c>
      <c r="T8074" s="20">
        <v>0.2</v>
      </c>
      <c r="U8074" s="19">
        <v>2.2288000000000001</v>
      </c>
      <c r="V8074" s="20">
        <f t="shared" si="630"/>
        <v>0.17499999999999999</v>
      </c>
      <c r="W8074" s="17">
        <f t="shared" si="631"/>
        <v>2017</v>
      </c>
      <c r="X8074" t="str">
        <f t="shared" si="632"/>
        <v>Jan-2017</v>
      </c>
      <c r="Y8074" s="17">
        <f t="shared" si="633"/>
        <v>4</v>
      </c>
      <c r="Z8074" t="str">
        <f t="shared" si="634"/>
        <v>11-20%</v>
      </c>
      <c r="AA8074" s="17">
        <f>IF(COUNTIF($B$2:B8074,B8074)=1,1,0)</f>
        <v>0</v>
      </c>
      <c r="AB8074" s="17">
        <f>IF(COUNTIF($F$2:F8074,F8074)=1,1,0)</f>
        <v>0</v>
      </c>
    </row>
    <row r="8075" spans="1:28" x14ac:dyDescent="0.2">
      <c r="A8075" s="17">
        <v>8074</v>
      </c>
      <c r="B8075" t="s">
        <v>9846</v>
      </c>
      <c r="C8075" s="18">
        <v>42736</v>
      </c>
      <c r="D8075" s="18">
        <v>42740</v>
      </c>
      <c r="E8075" t="s">
        <v>77</v>
      </c>
      <c r="F8075" t="s">
        <v>492</v>
      </c>
      <c r="G8075" t="s">
        <v>493</v>
      </c>
      <c r="H8075" t="s">
        <v>53</v>
      </c>
      <c r="I8075" t="s">
        <v>54</v>
      </c>
      <c r="J8075" t="s">
        <v>1713</v>
      </c>
      <c r="K8075" t="s">
        <v>131</v>
      </c>
      <c r="L8075">
        <v>77340</v>
      </c>
      <c r="M8075" t="s">
        <v>132</v>
      </c>
      <c r="N8075" t="s">
        <v>2476</v>
      </c>
      <c r="O8075" t="s">
        <v>73</v>
      </c>
      <c r="P8075" t="s">
        <v>102</v>
      </c>
      <c r="Q8075" t="s">
        <v>2477</v>
      </c>
      <c r="R8075" s="19">
        <v>6.47</v>
      </c>
      <c r="S8075" s="17">
        <v>5</v>
      </c>
      <c r="T8075" s="20">
        <v>0.8</v>
      </c>
      <c r="U8075" s="19">
        <v>-9.7050000000000001</v>
      </c>
      <c r="V8075" s="20">
        <f t="shared" si="630"/>
        <v>-1.5</v>
      </c>
      <c r="W8075" s="17">
        <f t="shared" si="631"/>
        <v>2017</v>
      </c>
      <c r="X8075" t="str">
        <f t="shared" si="632"/>
        <v>Jan-2017</v>
      </c>
      <c r="Y8075" s="17">
        <f t="shared" si="633"/>
        <v>4</v>
      </c>
      <c r="Z8075" t="str">
        <f t="shared" si="634"/>
        <v>Over 50%</v>
      </c>
      <c r="AA8075" s="17">
        <f>IF(COUNTIF($B$2:B8075,B8075)=1,1,0)</f>
        <v>0</v>
      </c>
      <c r="AB8075" s="17">
        <f>IF(COUNTIF($F$2:F8075,F8075)=1,1,0)</f>
        <v>0</v>
      </c>
    </row>
    <row r="8076" spans="1:28" x14ac:dyDescent="0.2">
      <c r="A8076" s="17">
        <v>8075</v>
      </c>
      <c r="B8076" t="s">
        <v>9846</v>
      </c>
      <c r="C8076" s="18">
        <v>42736</v>
      </c>
      <c r="D8076" s="18">
        <v>42740</v>
      </c>
      <c r="E8076" t="s">
        <v>77</v>
      </c>
      <c r="F8076" t="s">
        <v>492</v>
      </c>
      <c r="G8076" t="s">
        <v>493</v>
      </c>
      <c r="H8076" t="s">
        <v>53</v>
      </c>
      <c r="I8076" t="s">
        <v>54</v>
      </c>
      <c r="J8076" t="s">
        <v>1713</v>
      </c>
      <c r="K8076" t="s">
        <v>131</v>
      </c>
      <c r="L8076">
        <v>77340</v>
      </c>
      <c r="M8076" t="s">
        <v>132</v>
      </c>
      <c r="N8076" t="s">
        <v>823</v>
      </c>
      <c r="O8076" t="s">
        <v>73</v>
      </c>
      <c r="P8076" t="s">
        <v>102</v>
      </c>
      <c r="Q8076" t="s">
        <v>824</v>
      </c>
      <c r="R8076" s="19">
        <v>13.747999999999999</v>
      </c>
      <c r="S8076" s="17">
        <v>14</v>
      </c>
      <c r="T8076" s="20">
        <v>0.8</v>
      </c>
      <c r="U8076" s="19">
        <v>-22.684200000000001</v>
      </c>
      <c r="V8076" s="20">
        <f t="shared" si="630"/>
        <v>-1.6500000000000001</v>
      </c>
      <c r="W8076" s="17">
        <f t="shared" si="631"/>
        <v>2017</v>
      </c>
      <c r="X8076" t="str">
        <f t="shared" si="632"/>
        <v>Jan-2017</v>
      </c>
      <c r="Y8076" s="17">
        <f t="shared" si="633"/>
        <v>4</v>
      </c>
      <c r="Z8076" t="str">
        <f t="shared" si="634"/>
        <v>Over 50%</v>
      </c>
      <c r="AA8076" s="17">
        <f>IF(COUNTIF($B$2:B8076,B8076)=1,1,0)</f>
        <v>0</v>
      </c>
      <c r="AB8076" s="17">
        <f>IF(COUNTIF($F$2:F8076,F8076)=1,1,0)</f>
        <v>0</v>
      </c>
    </row>
    <row r="8077" spans="1:28" x14ac:dyDescent="0.2">
      <c r="A8077" s="17">
        <v>8076</v>
      </c>
      <c r="B8077" t="s">
        <v>9846</v>
      </c>
      <c r="C8077" s="18">
        <v>42736</v>
      </c>
      <c r="D8077" s="18">
        <v>42740</v>
      </c>
      <c r="E8077" t="s">
        <v>77</v>
      </c>
      <c r="F8077" t="s">
        <v>492</v>
      </c>
      <c r="G8077" t="s">
        <v>493</v>
      </c>
      <c r="H8077" t="s">
        <v>53</v>
      </c>
      <c r="I8077" t="s">
        <v>54</v>
      </c>
      <c r="J8077" t="s">
        <v>1713</v>
      </c>
      <c r="K8077" t="s">
        <v>131</v>
      </c>
      <c r="L8077">
        <v>77340</v>
      </c>
      <c r="M8077" t="s">
        <v>132</v>
      </c>
      <c r="N8077" t="s">
        <v>2024</v>
      </c>
      <c r="O8077" t="s">
        <v>73</v>
      </c>
      <c r="P8077" t="s">
        <v>105</v>
      </c>
      <c r="Q8077" t="s">
        <v>2025</v>
      </c>
      <c r="R8077" s="19">
        <v>15.224</v>
      </c>
      <c r="S8077" s="17">
        <v>2</v>
      </c>
      <c r="T8077" s="20">
        <v>0.8</v>
      </c>
      <c r="U8077" s="19">
        <v>-38.821199999999997</v>
      </c>
      <c r="V8077" s="20">
        <f t="shared" si="630"/>
        <v>-2.5499999999999998</v>
      </c>
      <c r="W8077" s="17">
        <f t="shared" si="631"/>
        <v>2017</v>
      </c>
      <c r="X8077" t="str">
        <f t="shared" si="632"/>
        <v>Jan-2017</v>
      </c>
      <c r="Y8077" s="17">
        <f t="shared" si="633"/>
        <v>4</v>
      </c>
      <c r="Z8077" t="str">
        <f t="shared" si="634"/>
        <v>Over 50%</v>
      </c>
      <c r="AA8077" s="17">
        <f>IF(COUNTIF($B$2:B8077,B8077)=1,1,0)</f>
        <v>0</v>
      </c>
      <c r="AB8077" s="17">
        <f>IF(COUNTIF($F$2:F8077,F8077)=1,1,0)</f>
        <v>0</v>
      </c>
    </row>
    <row r="8078" spans="1:28" x14ac:dyDescent="0.2">
      <c r="A8078" s="17">
        <v>8077</v>
      </c>
      <c r="B8078" t="s">
        <v>9847</v>
      </c>
      <c r="C8078" s="18">
        <v>42178</v>
      </c>
      <c r="D8078" s="18">
        <v>42184</v>
      </c>
      <c r="E8078" t="s">
        <v>77</v>
      </c>
      <c r="F8078" t="s">
        <v>5080</v>
      </c>
      <c r="G8078" t="s">
        <v>5081</v>
      </c>
      <c r="H8078" t="s">
        <v>68</v>
      </c>
      <c r="I8078" t="s">
        <v>54</v>
      </c>
      <c r="J8078" t="s">
        <v>9848</v>
      </c>
      <c r="K8078" t="s">
        <v>1302</v>
      </c>
      <c r="L8078">
        <v>30344</v>
      </c>
      <c r="M8078" t="s">
        <v>57</v>
      </c>
      <c r="N8078" t="s">
        <v>2555</v>
      </c>
      <c r="O8078" t="s">
        <v>59</v>
      </c>
      <c r="P8078" t="s">
        <v>92</v>
      </c>
      <c r="Q8078" t="s">
        <v>2556</v>
      </c>
      <c r="R8078" s="19">
        <v>27.42</v>
      </c>
      <c r="S8078" s="17">
        <v>3</v>
      </c>
      <c r="T8078" s="20">
        <v>0</v>
      </c>
      <c r="U8078" s="19">
        <v>9.3228000000000009</v>
      </c>
      <c r="V8078" s="20">
        <f t="shared" si="630"/>
        <v>0.34</v>
      </c>
      <c r="W8078" s="17">
        <f t="shared" si="631"/>
        <v>2015</v>
      </c>
      <c r="X8078" t="str">
        <f t="shared" si="632"/>
        <v>Jun-2015</v>
      </c>
      <c r="Y8078" s="17">
        <f t="shared" si="633"/>
        <v>6</v>
      </c>
      <c r="Z8078" t="str">
        <f t="shared" si="634"/>
        <v>0% (No Discount)</v>
      </c>
      <c r="AA8078" s="17">
        <f>IF(COUNTIF($B$2:B8078,B8078)=1,1,0)</f>
        <v>1</v>
      </c>
      <c r="AB8078" s="17">
        <f>IF(COUNTIF($F$2:F8078,F8078)=1,1,0)</f>
        <v>0</v>
      </c>
    </row>
    <row r="8079" spans="1:28" x14ac:dyDescent="0.2">
      <c r="A8079" s="17">
        <v>8078</v>
      </c>
      <c r="B8079" t="s">
        <v>9847</v>
      </c>
      <c r="C8079" s="18">
        <v>42178</v>
      </c>
      <c r="D8079" s="18">
        <v>42184</v>
      </c>
      <c r="E8079" t="s">
        <v>77</v>
      </c>
      <c r="F8079" t="s">
        <v>5080</v>
      </c>
      <c r="G8079" t="s">
        <v>5081</v>
      </c>
      <c r="H8079" t="s">
        <v>68</v>
      </c>
      <c r="I8079" t="s">
        <v>54</v>
      </c>
      <c r="J8079" t="s">
        <v>9848</v>
      </c>
      <c r="K8079" t="s">
        <v>1302</v>
      </c>
      <c r="L8079">
        <v>30344</v>
      </c>
      <c r="M8079" t="s">
        <v>57</v>
      </c>
      <c r="N8079" t="s">
        <v>3513</v>
      </c>
      <c r="O8079" t="s">
        <v>73</v>
      </c>
      <c r="P8079" t="s">
        <v>102</v>
      </c>
      <c r="Q8079" t="s">
        <v>3514</v>
      </c>
      <c r="R8079" s="19">
        <v>165.98</v>
      </c>
      <c r="S8079" s="17">
        <v>1</v>
      </c>
      <c r="T8079" s="20">
        <v>0</v>
      </c>
      <c r="U8079" s="19">
        <v>74.691000000000003</v>
      </c>
      <c r="V8079" s="20">
        <f t="shared" si="630"/>
        <v>0.45000000000000007</v>
      </c>
      <c r="W8079" s="17">
        <f t="shared" si="631"/>
        <v>2015</v>
      </c>
      <c r="X8079" t="str">
        <f t="shared" si="632"/>
        <v>Jun-2015</v>
      </c>
      <c r="Y8079" s="17">
        <f t="shared" si="633"/>
        <v>6</v>
      </c>
      <c r="Z8079" t="str">
        <f t="shared" si="634"/>
        <v>0% (No Discount)</v>
      </c>
      <c r="AA8079" s="17">
        <f>IF(COUNTIF($B$2:B8079,B8079)=1,1,0)</f>
        <v>0</v>
      </c>
      <c r="AB8079" s="17">
        <f>IF(COUNTIF($F$2:F8079,F8079)=1,1,0)</f>
        <v>0</v>
      </c>
    </row>
    <row r="8080" spans="1:28" x14ac:dyDescent="0.2">
      <c r="A8080" s="17">
        <v>8079</v>
      </c>
      <c r="B8080" t="s">
        <v>9847</v>
      </c>
      <c r="C8080" s="18">
        <v>42178</v>
      </c>
      <c r="D8080" s="18">
        <v>42184</v>
      </c>
      <c r="E8080" t="s">
        <v>77</v>
      </c>
      <c r="F8080" t="s">
        <v>5080</v>
      </c>
      <c r="G8080" t="s">
        <v>5081</v>
      </c>
      <c r="H8080" t="s">
        <v>68</v>
      </c>
      <c r="I8080" t="s">
        <v>54</v>
      </c>
      <c r="J8080" t="s">
        <v>9848</v>
      </c>
      <c r="K8080" t="s">
        <v>1302</v>
      </c>
      <c r="L8080">
        <v>30344</v>
      </c>
      <c r="M8080" t="s">
        <v>57</v>
      </c>
      <c r="N8080" t="s">
        <v>5686</v>
      </c>
      <c r="O8080" t="s">
        <v>98</v>
      </c>
      <c r="P8080" t="s">
        <v>188</v>
      </c>
      <c r="Q8080" t="s">
        <v>5687</v>
      </c>
      <c r="R8080" s="19">
        <v>75</v>
      </c>
      <c r="S8080" s="17">
        <v>3</v>
      </c>
      <c r="T8080" s="20">
        <v>0</v>
      </c>
      <c r="U8080" s="19">
        <v>18</v>
      </c>
      <c r="V8080" s="20">
        <f t="shared" si="630"/>
        <v>0.24</v>
      </c>
      <c r="W8080" s="17">
        <f t="shared" si="631"/>
        <v>2015</v>
      </c>
      <c r="X8080" t="str">
        <f t="shared" si="632"/>
        <v>Jun-2015</v>
      </c>
      <c r="Y8080" s="17">
        <f t="shared" si="633"/>
        <v>6</v>
      </c>
      <c r="Z8080" t="str">
        <f t="shared" si="634"/>
        <v>0% (No Discount)</v>
      </c>
      <c r="AA8080" s="17">
        <f>IF(COUNTIF($B$2:B8080,B8080)=1,1,0)</f>
        <v>0</v>
      </c>
      <c r="AB8080" s="17">
        <f>IF(COUNTIF($F$2:F8080,F8080)=1,1,0)</f>
        <v>0</v>
      </c>
    </row>
    <row r="8081" spans="1:28" x14ac:dyDescent="0.2">
      <c r="A8081" s="17">
        <v>8080</v>
      </c>
      <c r="B8081" t="s">
        <v>9849</v>
      </c>
      <c r="C8081" s="18">
        <v>42696</v>
      </c>
      <c r="D8081" s="18">
        <v>42701</v>
      </c>
      <c r="E8081" t="s">
        <v>77</v>
      </c>
      <c r="F8081" t="s">
        <v>3414</v>
      </c>
      <c r="G8081" t="s">
        <v>3415</v>
      </c>
      <c r="H8081" t="s">
        <v>129</v>
      </c>
      <c r="I8081" t="s">
        <v>54</v>
      </c>
      <c r="J8081" t="s">
        <v>293</v>
      </c>
      <c r="K8081" t="s">
        <v>294</v>
      </c>
      <c r="L8081">
        <v>10009</v>
      </c>
      <c r="M8081" t="s">
        <v>175</v>
      </c>
      <c r="N8081" t="s">
        <v>1229</v>
      </c>
      <c r="O8081" t="s">
        <v>73</v>
      </c>
      <c r="P8081" t="s">
        <v>102</v>
      </c>
      <c r="Q8081" t="s">
        <v>1230</v>
      </c>
      <c r="R8081" s="19">
        <v>134.27199999999999</v>
      </c>
      <c r="S8081" s="17">
        <v>8</v>
      </c>
      <c r="T8081" s="20">
        <v>0.2</v>
      </c>
      <c r="U8081" s="19">
        <v>46.995199999999997</v>
      </c>
      <c r="V8081" s="20">
        <f t="shared" si="630"/>
        <v>0.35</v>
      </c>
      <c r="W8081" s="17">
        <f t="shared" si="631"/>
        <v>2016</v>
      </c>
      <c r="X8081" t="str">
        <f t="shared" si="632"/>
        <v>Nov-2016</v>
      </c>
      <c r="Y8081" s="17">
        <f t="shared" si="633"/>
        <v>5</v>
      </c>
      <c r="Z8081" t="str">
        <f t="shared" si="634"/>
        <v>11-20%</v>
      </c>
      <c r="AA8081" s="17">
        <f>IF(COUNTIF($B$2:B8081,B8081)=1,1,0)</f>
        <v>1</v>
      </c>
      <c r="AB8081" s="17">
        <f>IF(COUNTIF($F$2:F8081,F8081)=1,1,0)</f>
        <v>0</v>
      </c>
    </row>
    <row r="8082" spans="1:28" x14ac:dyDescent="0.2">
      <c r="A8082" s="17">
        <v>8081</v>
      </c>
      <c r="B8082" t="s">
        <v>9850</v>
      </c>
      <c r="C8082" s="18">
        <v>42303</v>
      </c>
      <c r="D8082" s="18">
        <v>42309</v>
      </c>
      <c r="E8082" t="s">
        <v>77</v>
      </c>
      <c r="F8082" t="s">
        <v>1043</v>
      </c>
      <c r="G8082" t="s">
        <v>1044</v>
      </c>
      <c r="H8082" t="s">
        <v>68</v>
      </c>
      <c r="I8082" t="s">
        <v>54</v>
      </c>
      <c r="J8082" t="s">
        <v>345</v>
      </c>
      <c r="K8082" t="s">
        <v>447</v>
      </c>
      <c r="L8082">
        <v>97477</v>
      </c>
      <c r="M8082" t="s">
        <v>71</v>
      </c>
      <c r="N8082" t="s">
        <v>3662</v>
      </c>
      <c r="O8082" t="s">
        <v>73</v>
      </c>
      <c r="P8082" t="s">
        <v>74</v>
      </c>
      <c r="Q8082" t="s">
        <v>3663</v>
      </c>
      <c r="R8082" s="19">
        <v>146.54400000000001</v>
      </c>
      <c r="S8082" s="17">
        <v>6</v>
      </c>
      <c r="T8082" s="20">
        <v>0.2</v>
      </c>
      <c r="U8082" s="19">
        <v>47.626800000000003</v>
      </c>
      <c r="V8082" s="20">
        <f t="shared" si="630"/>
        <v>0.32500000000000001</v>
      </c>
      <c r="W8082" s="17">
        <f t="shared" si="631"/>
        <v>2015</v>
      </c>
      <c r="X8082" t="str">
        <f t="shared" si="632"/>
        <v>Oct-2015</v>
      </c>
      <c r="Y8082" s="17">
        <f t="shared" si="633"/>
        <v>6</v>
      </c>
      <c r="Z8082" t="str">
        <f t="shared" si="634"/>
        <v>11-20%</v>
      </c>
      <c r="AA8082" s="17">
        <f>IF(COUNTIF($B$2:B8082,B8082)=1,1,0)</f>
        <v>1</v>
      </c>
      <c r="AB8082" s="17">
        <f>IF(COUNTIF($F$2:F8082,F8082)=1,1,0)</f>
        <v>0</v>
      </c>
    </row>
    <row r="8083" spans="1:28" x14ac:dyDescent="0.2">
      <c r="A8083" s="17">
        <v>8082</v>
      </c>
      <c r="B8083" t="s">
        <v>9850</v>
      </c>
      <c r="C8083" s="18">
        <v>42303</v>
      </c>
      <c r="D8083" s="18">
        <v>42309</v>
      </c>
      <c r="E8083" t="s">
        <v>77</v>
      </c>
      <c r="F8083" t="s">
        <v>1043</v>
      </c>
      <c r="G8083" t="s">
        <v>1044</v>
      </c>
      <c r="H8083" t="s">
        <v>68</v>
      </c>
      <c r="I8083" t="s">
        <v>54</v>
      </c>
      <c r="J8083" t="s">
        <v>345</v>
      </c>
      <c r="K8083" t="s">
        <v>447</v>
      </c>
      <c r="L8083">
        <v>97477</v>
      </c>
      <c r="M8083" t="s">
        <v>71</v>
      </c>
      <c r="N8083" t="s">
        <v>8571</v>
      </c>
      <c r="O8083" t="s">
        <v>73</v>
      </c>
      <c r="P8083" t="s">
        <v>117</v>
      </c>
      <c r="Q8083" t="s">
        <v>8572</v>
      </c>
      <c r="R8083" s="19">
        <v>131.904</v>
      </c>
      <c r="S8083" s="17">
        <v>3</v>
      </c>
      <c r="T8083" s="20">
        <v>0.2</v>
      </c>
      <c r="U8083" s="19">
        <v>47.815199999999997</v>
      </c>
      <c r="V8083" s="20">
        <f t="shared" si="630"/>
        <v>0.36249999999999999</v>
      </c>
      <c r="W8083" s="17">
        <f t="shared" si="631"/>
        <v>2015</v>
      </c>
      <c r="X8083" t="str">
        <f t="shared" si="632"/>
        <v>Oct-2015</v>
      </c>
      <c r="Y8083" s="17">
        <f t="shared" si="633"/>
        <v>6</v>
      </c>
      <c r="Z8083" t="str">
        <f t="shared" si="634"/>
        <v>11-20%</v>
      </c>
      <c r="AA8083" s="17">
        <f>IF(COUNTIF($B$2:B8083,B8083)=1,1,0)</f>
        <v>0</v>
      </c>
      <c r="AB8083" s="17">
        <f>IF(COUNTIF($F$2:F8083,F8083)=1,1,0)</f>
        <v>0</v>
      </c>
    </row>
    <row r="8084" spans="1:28" x14ac:dyDescent="0.2">
      <c r="A8084" s="17">
        <v>8083</v>
      </c>
      <c r="B8084" t="s">
        <v>9850</v>
      </c>
      <c r="C8084" s="18">
        <v>42303</v>
      </c>
      <c r="D8084" s="18">
        <v>42309</v>
      </c>
      <c r="E8084" t="s">
        <v>77</v>
      </c>
      <c r="F8084" t="s">
        <v>1043</v>
      </c>
      <c r="G8084" t="s">
        <v>1044</v>
      </c>
      <c r="H8084" t="s">
        <v>68</v>
      </c>
      <c r="I8084" t="s">
        <v>54</v>
      </c>
      <c r="J8084" t="s">
        <v>345</v>
      </c>
      <c r="K8084" t="s">
        <v>447</v>
      </c>
      <c r="L8084">
        <v>97477</v>
      </c>
      <c r="M8084" t="s">
        <v>71</v>
      </c>
      <c r="N8084" t="s">
        <v>2134</v>
      </c>
      <c r="O8084" t="s">
        <v>73</v>
      </c>
      <c r="P8084" t="s">
        <v>105</v>
      </c>
      <c r="Q8084" t="s">
        <v>2135</v>
      </c>
      <c r="R8084" s="19">
        <v>203.88</v>
      </c>
      <c r="S8084" s="17">
        <v>5</v>
      </c>
      <c r="T8084" s="20">
        <v>0.2</v>
      </c>
      <c r="U8084" s="19">
        <v>20.388000000000002</v>
      </c>
      <c r="V8084" s="20">
        <f t="shared" si="630"/>
        <v>0.1</v>
      </c>
      <c r="W8084" s="17">
        <f t="shared" si="631"/>
        <v>2015</v>
      </c>
      <c r="X8084" t="str">
        <f t="shared" si="632"/>
        <v>Oct-2015</v>
      </c>
      <c r="Y8084" s="17">
        <f t="shared" si="633"/>
        <v>6</v>
      </c>
      <c r="Z8084" t="str">
        <f t="shared" si="634"/>
        <v>11-20%</v>
      </c>
      <c r="AA8084" s="17">
        <f>IF(COUNTIF($B$2:B8084,B8084)=1,1,0)</f>
        <v>0</v>
      </c>
      <c r="AB8084" s="17">
        <f>IF(COUNTIF($F$2:F8084,F8084)=1,1,0)</f>
        <v>0</v>
      </c>
    </row>
    <row r="8085" spans="1:28" x14ac:dyDescent="0.2">
      <c r="A8085" s="17">
        <v>8084</v>
      </c>
      <c r="B8085" t="s">
        <v>9850</v>
      </c>
      <c r="C8085" s="18">
        <v>42303</v>
      </c>
      <c r="D8085" s="18">
        <v>42309</v>
      </c>
      <c r="E8085" t="s">
        <v>77</v>
      </c>
      <c r="F8085" t="s">
        <v>1043</v>
      </c>
      <c r="G8085" t="s">
        <v>1044</v>
      </c>
      <c r="H8085" t="s">
        <v>68</v>
      </c>
      <c r="I8085" t="s">
        <v>54</v>
      </c>
      <c r="J8085" t="s">
        <v>345</v>
      </c>
      <c r="K8085" t="s">
        <v>447</v>
      </c>
      <c r="L8085">
        <v>97477</v>
      </c>
      <c r="M8085" t="s">
        <v>71</v>
      </c>
      <c r="N8085" t="s">
        <v>5252</v>
      </c>
      <c r="O8085" t="s">
        <v>73</v>
      </c>
      <c r="P8085" t="s">
        <v>102</v>
      </c>
      <c r="Q8085" t="s">
        <v>5253</v>
      </c>
      <c r="R8085" s="19">
        <v>14.301</v>
      </c>
      <c r="S8085" s="17">
        <v>7</v>
      </c>
      <c r="T8085" s="20">
        <v>0.7</v>
      </c>
      <c r="U8085" s="19">
        <v>-10.487399999999999</v>
      </c>
      <c r="V8085" s="20">
        <f t="shared" si="630"/>
        <v>-0.73333333333333328</v>
      </c>
      <c r="W8085" s="17">
        <f t="shared" si="631"/>
        <v>2015</v>
      </c>
      <c r="X8085" t="str">
        <f t="shared" si="632"/>
        <v>Oct-2015</v>
      </c>
      <c r="Y8085" s="17">
        <f t="shared" si="633"/>
        <v>6</v>
      </c>
      <c r="Z8085" t="str">
        <f t="shared" si="634"/>
        <v>Over 50%</v>
      </c>
      <c r="AA8085" s="17">
        <f>IF(COUNTIF($B$2:B8085,B8085)=1,1,0)</f>
        <v>0</v>
      </c>
      <c r="AB8085" s="17">
        <f>IF(COUNTIF($F$2:F8085,F8085)=1,1,0)</f>
        <v>0</v>
      </c>
    </row>
    <row r="8086" spans="1:28" x14ac:dyDescent="0.2">
      <c r="A8086" s="17">
        <v>8085</v>
      </c>
      <c r="B8086" t="s">
        <v>9850</v>
      </c>
      <c r="C8086" s="18">
        <v>42303</v>
      </c>
      <c r="D8086" s="18">
        <v>42309</v>
      </c>
      <c r="E8086" t="s">
        <v>77</v>
      </c>
      <c r="F8086" t="s">
        <v>1043</v>
      </c>
      <c r="G8086" t="s">
        <v>1044</v>
      </c>
      <c r="H8086" t="s">
        <v>68</v>
      </c>
      <c r="I8086" t="s">
        <v>54</v>
      </c>
      <c r="J8086" t="s">
        <v>345</v>
      </c>
      <c r="K8086" t="s">
        <v>447</v>
      </c>
      <c r="L8086">
        <v>97477</v>
      </c>
      <c r="M8086" t="s">
        <v>71</v>
      </c>
      <c r="N8086" t="s">
        <v>1721</v>
      </c>
      <c r="O8086" t="s">
        <v>73</v>
      </c>
      <c r="P8086" t="s">
        <v>86</v>
      </c>
      <c r="Q8086" t="s">
        <v>1722</v>
      </c>
      <c r="R8086" s="19">
        <v>718.64</v>
      </c>
      <c r="S8086" s="17">
        <v>10</v>
      </c>
      <c r="T8086" s="20">
        <v>0.2</v>
      </c>
      <c r="U8086" s="19">
        <v>-161.69399999999999</v>
      </c>
      <c r="V8086" s="20">
        <f t="shared" si="630"/>
        <v>-0.22499999999999998</v>
      </c>
      <c r="W8086" s="17">
        <f t="shared" si="631"/>
        <v>2015</v>
      </c>
      <c r="X8086" t="str">
        <f t="shared" si="632"/>
        <v>Oct-2015</v>
      </c>
      <c r="Y8086" s="17">
        <f t="shared" si="633"/>
        <v>6</v>
      </c>
      <c r="Z8086" t="str">
        <f t="shared" si="634"/>
        <v>11-20%</v>
      </c>
      <c r="AA8086" s="17">
        <f>IF(COUNTIF($B$2:B8086,B8086)=1,1,0)</f>
        <v>0</v>
      </c>
      <c r="AB8086" s="17">
        <f>IF(COUNTIF($F$2:F8086,F8086)=1,1,0)</f>
        <v>0</v>
      </c>
    </row>
    <row r="8087" spans="1:28" x14ac:dyDescent="0.2">
      <c r="A8087" s="17">
        <v>8086</v>
      </c>
      <c r="B8087" t="s">
        <v>9851</v>
      </c>
      <c r="C8087" s="18">
        <v>42663</v>
      </c>
      <c r="D8087" s="18">
        <v>42669</v>
      </c>
      <c r="E8087" t="s">
        <v>77</v>
      </c>
      <c r="F8087" t="s">
        <v>9852</v>
      </c>
      <c r="G8087" t="s">
        <v>9853</v>
      </c>
      <c r="H8087" t="s">
        <v>129</v>
      </c>
      <c r="I8087" t="s">
        <v>54</v>
      </c>
      <c r="J8087" t="s">
        <v>1157</v>
      </c>
      <c r="K8087" t="s">
        <v>346</v>
      </c>
      <c r="L8087">
        <v>22204</v>
      </c>
      <c r="M8087" t="s">
        <v>57</v>
      </c>
      <c r="N8087" t="s">
        <v>1572</v>
      </c>
      <c r="O8087" t="s">
        <v>59</v>
      </c>
      <c r="P8087" t="s">
        <v>92</v>
      </c>
      <c r="Q8087" t="s">
        <v>1573</v>
      </c>
      <c r="R8087" s="19">
        <v>61.1</v>
      </c>
      <c r="S8087" s="17">
        <v>5</v>
      </c>
      <c r="T8087" s="20">
        <v>0</v>
      </c>
      <c r="U8087" s="19">
        <v>18.329999999999998</v>
      </c>
      <c r="V8087" s="20">
        <f t="shared" si="630"/>
        <v>0.3</v>
      </c>
      <c r="W8087" s="17">
        <f t="shared" si="631"/>
        <v>2016</v>
      </c>
      <c r="X8087" t="str">
        <f t="shared" si="632"/>
        <v>Oct-2016</v>
      </c>
      <c r="Y8087" s="17">
        <f t="shared" si="633"/>
        <v>6</v>
      </c>
      <c r="Z8087" t="str">
        <f t="shared" si="634"/>
        <v>0% (No Discount)</v>
      </c>
      <c r="AA8087" s="17">
        <f>IF(COUNTIF($B$2:B8087,B8087)=1,1,0)</f>
        <v>1</v>
      </c>
      <c r="AB8087" s="17">
        <f>IF(COUNTIF($F$2:F8087,F8087)=1,1,0)</f>
        <v>1</v>
      </c>
    </row>
    <row r="8088" spans="1:28" x14ac:dyDescent="0.2">
      <c r="A8088" s="17">
        <v>8087</v>
      </c>
      <c r="B8088" t="s">
        <v>9854</v>
      </c>
      <c r="C8088" s="18">
        <v>42853</v>
      </c>
      <c r="D8088" s="18">
        <v>42857</v>
      </c>
      <c r="E8088" t="s">
        <v>77</v>
      </c>
      <c r="F8088" t="s">
        <v>6444</v>
      </c>
      <c r="G8088" t="s">
        <v>6445</v>
      </c>
      <c r="H8088" t="s">
        <v>53</v>
      </c>
      <c r="I8088" t="s">
        <v>54</v>
      </c>
      <c r="J8088" t="s">
        <v>548</v>
      </c>
      <c r="K8088" t="s">
        <v>115</v>
      </c>
      <c r="L8088">
        <v>28403</v>
      </c>
      <c r="M8088" t="s">
        <v>57</v>
      </c>
      <c r="N8088" t="s">
        <v>5170</v>
      </c>
      <c r="O8088" t="s">
        <v>73</v>
      </c>
      <c r="P8088" t="s">
        <v>105</v>
      </c>
      <c r="Q8088" t="s">
        <v>5171</v>
      </c>
      <c r="R8088" s="19">
        <v>28.08</v>
      </c>
      <c r="S8088" s="17">
        <v>3</v>
      </c>
      <c r="T8088" s="20">
        <v>0.2</v>
      </c>
      <c r="U8088" s="19">
        <v>5.2649999999999997</v>
      </c>
      <c r="V8088" s="20">
        <f t="shared" si="630"/>
        <v>0.1875</v>
      </c>
      <c r="W8088" s="17">
        <f t="shared" si="631"/>
        <v>2017</v>
      </c>
      <c r="X8088" t="str">
        <f t="shared" si="632"/>
        <v>Apr-2017</v>
      </c>
      <c r="Y8088" s="17">
        <f t="shared" si="633"/>
        <v>4</v>
      </c>
      <c r="Z8088" t="str">
        <f t="shared" si="634"/>
        <v>11-20%</v>
      </c>
      <c r="AA8088" s="17">
        <f>IF(COUNTIF($B$2:B8088,B8088)=1,1,0)</f>
        <v>1</v>
      </c>
      <c r="AB8088" s="17">
        <f>IF(COUNTIF($F$2:F8088,F8088)=1,1,0)</f>
        <v>0</v>
      </c>
    </row>
    <row r="8089" spans="1:28" x14ac:dyDescent="0.2">
      <c r="A8089" s="17">
        <v>8088</v>
      </c>
      <c r="B8089" t="s">
        <v>9855</v>
      </c>
      <c r="C8089" s="18">
        <v>42642</v>
      </c>
      <c r="D8089" s="18">
        <v>42644</v>
      </c>
      <c r="E8089" t="s">
        <v>50</v>
      </c>
      <c r="F8089" t="s">
        <v>6268</v>
      </c>
      <c r="G8089" t="s">
        <v>6269</v>
      </c>
      <c r="H8089" t="s">
        <v>68</v>
      </c>
      <c r="I8089" t="s">
        <v>54</v>
      </c>
      <c r="J8089" t="s">
        <v>7836</v>
      </c>
      <c r="K8089" t="s">
        <v>337</v>
      </c>
      <c r="L8089">
        <v>85364</v>
      </c>
      <c r="M8089" t="s">
        <v>71</v>
      </c>
      <c r="N8089" t="s">
        <v>3303</v>
      </c>
      <c r="O8089" t="s">
        <v>73</v>
      </c>
      <c r="P8089" t="s">
        <v>95</v>
      </c>
      <c r="Q8089" t="s">
        <v>3304</v>
      </c>
      <c r="R8089" s="19">
        <v>10.496</v>
      </c>
      <c r="S8089" s="17">
        <v>4</v>
      </c>
      <c r="T8089" s="20">
        <v>0.2</v>
      </c>
      <c r="U8089" s="19">
        <v>1.1808000000000001</v>
      </c>
      <c r="V8089" s="20">
        <f t="shared" si="630"/>
        <v>0.1125</v>
      </c>
      <c r="W8089" s="17">
        <f t="shared" si="631"/>
        <v>2016</v>
      </c>
      <c r="X8089" t="str">
        <f t="shared" si="632"/>
        <v>Sep-2016</v>
      </c>
      <c r="Y8089" s="17">
        <f t="shared" si="633"/>
        <v>2</v>
      </c>
      <c r="Z8089" t="str">
        <f t="shared" si="634"/>
        <v>11-20%</v>
      </c>
      <c r="AA8089" s="17">
        <f>IF(COUNTIF($B$2:B8089,B8089)=1,1,0)</f>
        <v>1</v>
      </c>
      <c r="AB8089" s="17">
        <f>IF(COUNTIF($F$2:F8089,F8089)=1,1,0)</f>
        <v>0</v>
      </c>
    </row>
    <row r="8090" spans="1:28" x14ac:dyDescent="0.2">
      <c r="A8090" s="17">
        <v>8089</v>
      </c>
      <c r="B8090" t="s">
        <v>9856</v>
      </c>
      <c r="C8090" s="18">
        <v>42195</v>
      </c>
      <c r="D8090" s="18">
        <v>42199</v>
      </c>
      <c r="E8090" t="s">
        <v>77</v>
      </c>
      <c r="F8090" t="s">
        <v>1401</v>
      </c>
      <c r="G8090" t="s">
        <v>1402</v>
      </c>
      <c r="H8090" t="s">
        <v>53</v>
      </c>
      <c r="I8090" t="s">
        <v>54</v>
      </c>
      <c r="J8090" t="s">
        <v>4934</v>
      </c>
      <c r="K8090" t="s">
        <v>70</v>
      </c>
      <c r="L8090">
        <v>92404</v>
      </c>
      <c r="M8090" t="s">
        <v>71</v>
      </c>
      <c r="N8090" t="s">
        <v>2720</v>
      </c>
      <c r="O8090" t="s">
        <v>73</v>
      </c>
      <c r="P8090" t="s">
        <v>102</v>
      </c>
      <c r="Q8090" t="s">
        <v>2721</v>
      </c>
      <c r="R8090" s="19">
        <v>39.92</v>
      </c>
      <c r="S8090" s="17">
        <v>2</v>
      </c>
      <c r="T8090" s="20">
        <v>0.2</v>
      </c>
      <c r="U8090" s="19">
        <v>12.974</v>
      </c>
      <c r="V8090" s="20">
        <f t="shared" si="630"/>
        <v>0.32500000000000001</v>
      </c>
      <c r="W8090" s="17">
        <f t="shared" si="631"/>
        <v>2015</v>
      </c>
      <c r="X8090" t="str">
        <f t="shared" si="632"/>
        <v>Jul-2015</v>
      </c>
      <c r="Y8090" s="17">
        <f t="shared" si="633"/>
        <v>4</v>
      </c>
      <c r="Z8090" t="str">
        <f t="shared" si="634"/>
        <v>11-20%</v>
      </c>
      <c r="AA8090" s="17">
        <f>IF(COUNTIF($B$2:B8090,B8090)=1,1,0)</f>
        <v>1</v>
      </c>
      <c r="AB8090" s="17">
        <f>IF(COUNTIF($F$2:F8090,F8090)=1,1,0)</f>
        <v>0</v>
      </c>
    </row>
    <row r="8091" spans="1:28" x14ac:dyDescent="0.2">
      <c r="A8091" s="17">
        <v>8090</v>
      </c>
      <c r="B8091" t="s">
        <v>9857</v>
      </c>
      <c r="C8091" s="18">
        <v>42223</v>
      </c>
      <c r="D8091" s="18">
        <v>42225</v>
      </c>
      <c r="E8091" t="s">
        <v>215</v>
      </c>
      <c r="F8091" t="s">
        <v>3129</v>
      </c>
      <c r="G8091" t="s">
        <v>3130</v>
      </c>
      <c r="H8091" t="s">
        <v>68</v>
      </c>
      <c r="I8091" t="s">
        <v>54</v>
      </c>
      <c r="J8091" t="s">
        <v>4528</v>
      </c>
      <c r="K8091" t="s">
        <v>2769</v>
      </c>
      <c r="L8091">
        <v>21215</v>
      </c>
      <c r="M8091" t="s">
        <v>175</v>
      </c>
      <c r="N8091" t="s">
        <v>168</v>
      </c>
      <c r="O8091" t="s">
        <v>73</v>
      </c>
      <c r="P8091" t="s">
        <v>105</v>
      </c>
      <c r="Q8091" t="s">
        <v>169</v>
      </c>
      <c r="R8091" s="19">
        <v>77.58</v>
      </c>
      <c r="S8091" s="17">
        <v>9</v>
      </c>
      <c r="T8091" s="20">
        <v>0</v>
      </c>
      <c r="U8091" s="19">
        <v>20.1708</v>
      </c>
      <c r="V8091" s="20">
        <f t="shared" si="630"/>
        <v>0.26</v>
      </c>
      <c r="W8091" s="17">
        <f t="shared" si="631"/>
        <v>2015</v>
      </c>
      <c r="X8091" t="str">
        <f t="shared" si="632"/>
        <v>Aug-2015</v>
      </c>
      <c r="Y8091" s="17">
        <f t="shared" si="633"/>
        <v>2</v>
      </c>
      <c r="Z8091" t="str">
        <f t="shared" si="634"/>
        <v>0% (No Discount)</v>
      </c>
      <c r="AA8091" s="17">
        <f>IF(COUNTIF($B$2:B8091,B8091)=1,1,0)</f>
        <v>1</v>
      </c>
      <c r="AB8091" s="17">
        <f>IF(COUNTIF($F$2:F8091,F8091)=1,1,0)</f>
        <v>0</v>
      </c>
    </row>
    <row r="8092" spans="1:28" x14ac:dyDescent="0.2">
      <c r="A8092" s="17">
        <v>8091</v>
      </c>
      <c r="B8092" t="s">
        <v>9858</v>
      </c>
      <c r="C8092" s="18">
        <v>41980</v>
      </c>
      <c r="D8092" s="18">
        <v>41986</v>
      </c>
      <c r="E8092" t="s">
        <v>77</v>
      </c>
      <c r="F8092" t="s">
        <v>2988</v>
      </c>
      <c r="G8092" t="s">
        <v>2989</v>
      </c>
      <c r="H8092" t="s">
        <v>129</v>
      </c>
      <c r="I8092" t="s">
        <v>54</v>
      </c>
      <c r="J8092" t="s">
        <v>122</v>
      </c>
      <c r="K8092" t="s">
        <v>123</v>
      </c>
      <c r="L8092">
        <v>98103</v>
      </c>
      <c r="M8092" t="s">
        <v>71</v>
      </c>
      <c r="N8092" t="s">
        <v>5952</v>
      </c>
      <c r="O8092" t="s">
        <v>73</v>
      </c>
      <c r="P8092" t="s">
        <v>86</v>
      </c>
      <c r="Q8092" t="s">
        <v>5953</v>
      </c>
      <c r="R8092" s="19">
        <v>269.36</v>
      </c>
      <c r="S8092" s="17">
        <v>7</v>
      </c>
      <c r="T8092" s="20">
        <v>0</v>
      </c>
      <c r="U8092" s="19">
        <v>70.033600000000007</v>
      </c>
      <c r="V8092" s="20">
        <f t="shared" si="630"/>
        <v>0.26</v>
      </c>
      <c r="W8092" s="17">
        <f t="shared" si="631"/>
        <v>2014</v>
      </c>
      <c r="X8092" t="str">
        <f t="shared" si="632"/>
        <v>Dec-2014</v>
      </c>
      <c r="Y8092" s="17">
        <f t="shared" si="633"/>
        <v>6</v>
      </c>
      <c r="Z8092" t="str">
        <f t="shared" si="634"/>
        <v>0% (No Discount)</v>
      </c>
      <c r="AA8092" s="17">
        <f>IF(COUNTIF($B$2:B8092,B8092)=1,1,0)</f>
        <v>1</v>
      </c>
      <c r="AB8092" s="17">
        <f>IF(COUNTIF($F$2:F8092,F8092)=1,1,0)</f>
        <v>0</v>
      </c>
    </row>
    <row r="8093" spans="1:28" x14ac:dyDescent="0.2">
      <c r="A8093" s="17">
        <v>8092</v>
      </c>
      <c r="B8093" t="s">
        <v>9859</v>
      </c>
      <c r="C8093" s="18">
        <v>42348</v>
      </c>
      <c r="D8093" s="18">
        <v>42352</v>
      </c>
      <c r="E8093" t="s">
        <v>77</v>
      </c>
      <c r="F8093" t="s">
        <v>3037</v>
      </c>
      <c r="G8093" t="s">
        <v>3038</v>
      </c>
      <c r="H8093" t="s">
        <v>53</v>
      </c>
      <c r="I8093" t="s">
        <v>54</v>
      </c>
      <c r="J8093" t="s">
        <v>154</v>
      </c>
      <c r="K8093" t="s">
        <v>70</v>
      </c>
      <c r="L8093">
        <v>94110</v>
      </c>
      <c r="M8093" t="s">
        <v>71</v>
      </c>
      <c r="N8093" t="s">
        <v>2952</v>
      </c>
      <c r="O8093" t="s">
        <v>73</v>
      </c>
      <c r="P8093" t="s">
        <v>74</v>
      </c>
      <c r="Q8093" t="s">
        <v>2953</v>
      </c>
      <c r="R8093" s="19">
        <v>5.76</v>
      </c>
      <c r="S8093" s="17">
        <v>2</v>
      </c>
      <c r="T8093" s="20">
        <v>0</v>
      </c>
      <c r="U8093" s="19">
        <v>2.8224</v>
      </c>
      <c r="V8093" s="20">
        <f t="shared" si="630"/>
        <v>0.49000000000000005</v>
      </c>
      <c r="W8093" s="17">
        <f t="shared" si="631"/>
        <v>2015</v>
      </c>
      <c r="X8093" t="str">
        <f t="shared" si="632"/>
        <v>Dec-2015</v>
      </c>
      <c r="Y8093" s="17">
        <f t="shared" si="633"/>
        <v>4</v>
      </c>
      <c r="Z8093" t="str">
        <f t="shared" si="634"/>
        <v>0% (No Discount)</v>
      </c>
      <c r="AA8093" s="17">
        <f>IF(COUNTIF($B$2:B8093,B8093)=1,1,0)</f>
        <v>1</v>
      </c>
      <c r="AB8093" s="17">
        <f>IF(COUNTIF($F$2:F8093,F8093)=1,1,0)</f>
        <v>0</v>
      </c>
    </row>
    <row r="8094" spans="1:28" x14ac:dyDescent="0.2">
      <c r="A8094" s="17">
        <v>8093</v>
      </c>
      <c r="B8094" t="s">
        <v>9860</v>
      </c>
      <c r="C8094" s="18">
        <v>43047</v>
      </c>
      <c r="D8094" s="18">
        <v>43052</v>
      </c>
      <c r="E8094" t="s">
        <v>50</v>
      </c>
      <c r="F8094" t="s">
        <v>6247</v>
      </c>
      <c r="G8094" t="s">
        <v>6248</v>
      </c>
      <c r="H8094" t="s">
        <v>129</v>
      </c>
      <c r="I8094" t="s">
        <v>54</v>
      </c>
      <c r="J8094" t="s">
        <v>293</v>
      </c>
      <c r="K8094" t="s">
        <v>294</v>
      </c>
      <c r="L8094">
        <v>10035</v>
      </c>
      <c r="M8094" t="s">
        <v>175</v>
      </c>
      <c r="N8094" t="s">
        <v>3706</v>
      </c>
      <c r="O8094" t="s">
        <v>73</v>
      </c>
      <c r="P8094" t="s">
        <v>95</v>
      </c>
      <c r="Q8094" t="s">
        <v>3707</v>
      </c>
      <c r="R8094" s="19">
        <v>109.9</v>
      </c>
      <c r="S8094" s="17">
        <v>5</v>
      </c>
      <c r="T8094" s="20">
        <v>0</v>
      </c>
      <c r="U8094" s="19">
        <v>32.97</v>
      </c>
      <c r="V8094" s="20">
        <f t="shared" si="630"/>
        <v>0.3</v>
      </c>
      <c r="W8094" s="17">
        <f t="shared" si="631"/>
        <v>2017</v>
      </c>
      <c r="X8094" t="str">
        <f t="shared" si="632"/>
        <v>Nov-2017</v>
      </c>
      <c r="Y8094" s="17">
        <f t="shared" si="633"/>
        <v>5</v>
      </c>
      <c r="Z8094" t="str">
        <f t="shared" si="634"/>
        <v>0% (No Discount)</v>
      </c>
      <c r="AA8094" s="17">
        <f>IF(COUNTIF($B$2:B8094,B8094)=1,1,0)</f>
        <v>1</v>
      </c>
      <c r="AB8094" s="17">
        <f>IF(COUNTIF($F$2:F8094,F8094)=1,1,0)</f>
        <v>0</v>
      </c>
    </row>
    <row r="8095" spans="1:28" x14ac:dyDescent="0.2">
      <c r="A8095" s="17">
        <v>8094</v>
      </c>
      <c r="B8095" t="s">
        <v>9861</v>
      </c>
      <c r="C8095" s="18">
        <v>42943</v>
      </c>
      <c r="D8095" s="18">
        <v>42948</v>
      </c>
      <c r="E8095" t="s">
        <v>50</v>
      </c>
      <c r="F8095" t="s">
        <v>5212</v>
      </c>
      <c r="G8095" t="s">
        <v>5213</v>
      </c>
      <c r="H8095" t="s">
        <v>53</v>
      </c>
      <c r="I8095" t="s">
        <v>54</v>
      </c>
      <c r="J8095" t="s">
        <v>122</v>
      </c>
      <c r="K8095" t="s">
        <v>123</v>
      </c>
      <c r="L8095">
        <v>98115</v>
      </c>
      <c r="M8095" t="s">
        <v>71</v>
      </c>
      <c r="N8095" t="s">
        <v>2921</v>
      </c>
      <c r="O8095" t="s">
        <v>59</v>
      </c>
      <c r="P8095" t="s">
        <v>92</v>
      </c>
      <c r="Q8095" t="s">
        <v>952</v>
      </c>
      <c r="R8095" s="19">
        <v>23.88</v>
      </c>
      <c r="S8095" s="17">
        <v>3</v>
      </c>
      <c r="T8095" s="20">
        <v>0</v>
      </c>
      <c r="U8095" s="19">
        <v>10.507199999999999</v>
      </c>
      <c r="V8095" s="20">
        <f t="shared" si="630"/>
        <v>0.44</v>
      </c>
      <c r="W8095" s="17">
        <f t="shared" si="631"/>
        <v>2017</v>
      </c>
      <c r="X8095" t="str">
        <f t="shared" si="632"/>
        <v>Jul-2017</v>
      </c>
      <c r="Y8095" s="17">
        <f t="shared" si="633"/>
        <v>5</v>
      </c>
      <c r="Z8095" t="str">
        <f t="shared" si="634"/>
        <v>0% (No Discount)</v>
      </c>
      <c r="AA8095" s="17">
        <f>IF(COUNTIF($B$2:B8095,B8095)=1,1,0)</f>
        <v>1</v>
      </c>
      <c r="AB8095" s="17">
        <f>IF(COUNTIF($F$2:F8095,F8095)=1,1,0)</f>
        <v>0</v>
      </c>
    </row>
    <row r="8096" spans="1:28" x14ac:dyDescent="0.2">
      <c r="A8096" s="17">
        <v>8095</v>
      </c>
      <c r="B8096" t="s">
        <v>9861</v>
      </c>
      <c r="C8096" s="18">
        <v>42943</v>
      </c>
      <c r="D8096" s="18">
        <v>42948</v>
      </c>
      <c r="E8096" t="s">
        <v>50</v>
      </c>
      <c r="F8096" t="s">
        <v>5212</v>
      </c>
      <c r="G8096" t="s">
        <v>5213</v>
      </c>
      <c r="H8096" t="s">
        <v>53</v>
      </c>
      <c r="I8096" t="s">
        <v>54</v>
      </c>
      <c r="J8096" t="s">
        <v>122</v>
      </c>
      <c r="K8096" t="s">
        <v>123</v>
      </c>
      <c r="L8096">
        <v>98115</v>
      </c>
      <c r="M8096" t="s">
        <v>71</v>
      </c>
      <c r="N8096" t="s">
        <v>5087</v>
      </c>
      <c r="O8096" t="s">
        <v>73</v>
      </c>
      <c r="P8096" t="s">
        <v>117</v>
      </c>
      <c r="Q8096" t="s">
        <v>5088</v>
      </c>
      <c r="R8096" s="19">
        <v>26.2</v>
      </c>
      <c r="S8096" s="17">
        <v>4</v>
      </c>
      <c r="T8096" s="20">
        <v>0</v>
      </c>
      <c r="U8096" s="19">
        <v>12.052</v>
      </c>
      <c r="V8096" s="20">
        <f t="shared" si="630"/>
        <v>0.46</v>
      </c>
      <c r="W8096" s="17">
        <f t="shared" si="631"/>
        <v>2017</v>
      </c>
      <c r="X8096" t="str">
        <f t="shared" si="632"/>
        <v>Jul-2017</v>
      </c>
      <c r="Y8096" s="17">
        <f t="shared" si="633"/>
        <v>5</v>
      </c>
      <c r="Z8096" t="str">
        <f t="shared" si="634"/>
        <v>0% (No Discount)</v>
      </c>
      <c r="AA8096" s="17">
        <f>IF(COUNTIF($B$2:B8096,B8096)=1,1,0)</f>
        <v>0</v>
      </c>
      <c r="AB8096" s="17">
        <f>IF(COUNTIF($F$2:F8096,F8096)=1,1,0)</f>
        <v>0</v>
      </c>
    </row>
    <row r="8097" spans="1:28" x14ac:dyDescent="0.2">
      <c r="A8097" s="17">
        <v>8096</v>
      </c>
      <c r="B8097" t="s">
        <v>9861</v>
      </c>
      <c r="C8097" s="18">
        <v>42943</v>
      </c>
      <c r="D8097" s="18">
        <v>42948</v>
      </c>
      <c r="E8097" t="s">
        <v>50</v>
      </c>
      <c r="F8097" t="s">
        <v>5212</v>
      </c>
      <c r="G8097" t="s">
        <v>5213</v>
      </c>
      <c r="H8097" t="s">
        <v>53</v>
      </c>
      <c r="I8097" t="s">
        <v>54</v>
      </c>
      <c r="J8097" t="s">
        <v>122</v>
      </c>
      <c r="K8097" t="s">
        <v>123</v>
      </c>
      <c r="L8097">
        <v>98115</v>
      </c>
      <c r="M8097" t="s">
        <v>71</v>
      </c>
      <c r="N8097" t="s">
        <v>5299</v>
      </c>
      <c r="O8097" t="s">
        <v>73</v>
      </c>
      <c r="P8097" t="s">
        <v>117</v>
      </c>
      <c r="Q8097" t="s">
        <v>5300</v>
      </c>
      <c r="R8097" s="19">
        <v>12.96</v>
      </c>
      <c r="S8097" s="17">
        <v>2</v>
      </c>
      <c r="T8097" s="20">
        <v>0</v>
      </c>
      <c r="U8097" s="19">
        <v>6.2207999999999997</v>
      </c>
      <c r="V8097" s="20">
        <f t="shared" si="630"/>
        <v>0.47999999999999993</v>
      </c>
      <c r="W8097" s="17">
        <f t="shared" si="631"/>
        <v>2017</v>
      </c>
      <c r="X8097" t="str">
        <f t="shared" si="632"/>
        <v>Jul-2017</v>
      </c>
      <c r="Y8097" s="17">
        <f t="shared" si="633"/>
        <v>5</v>
      </c>
      <c r="Z8097" t="str">
        <f t="shared" si="634"/>
        <v>0% (No Discount)</v>
      </c>
      <c r="AA8097" s="17">
        <f>IF(COUNTIF($B$2:B8097,B8097)=1,1,0)</f>
        <v>0</v>
      </c>
      <c r="AB8097" s="17">
        <f>IF(COUNTIF($F$2:F8097,F8097)=1,1,0)</f>
        <v>0</v>
      </c>
    </row>
    <row r="8098" spans="1:28" x14ac:dyDescent="0.2">
      <c r="A8098" s="17">
        <v>8097</v>
      </c>
      <c r="B8098" t="s">
        <v>9861</v>
      </c>
      <c r="C8098" s="18">
        <v>42943</v>
      </c>
      <c r="D8098" s="18">
        <v>42948</v>
      </c>
      <c r="E8098" t="s">
        <v>50</v>
      </c>
      <c r="F8098" t="s">
        <v>5212</v>
      </c>
      <c r="G8098" t="s">
        <v>5213</v>
      </c>
      <c r="H8098" t="s">
        <v>53</v>
      </c>
      <c r="I8098" t="s">
        <v>54</v>
      </c>
      <c r="J8098" t="s">
        <v>122</v>
      </c>
      <c r="K8098" t="s">
        <v>123</v>
      </c>
      <c r="L8098">
        <v>98115</v>
      </c>
      <c r="M8098" t="s">
        <v>71</v>
      </c>
      <c r="N8098" t="s">
        <v>1728</v>
      </c>
      <c r="O8098" t="s">
        <v>98</v>
      </c>
      <c r="P8098" t="s">
        <v>188</v>
      </c>
      <c r="Q8098" t="s">
        <v>1729</v>
      </c>
      <c r="R8098" s="19">
        <v>234.95</v>
      </c>
      <c r="S8098" s="17">
        <v>5</v>
      </c>
      <c r="T8098" s="20">
        <v>0</v>
      </c>
      <c r="U8098" s="19">
        <v>32.893000000000001</v>
      </c>
      <c r="V8098" s="20">
        <f t="shared" si="630"/>
        <v>0.14000000000000001</v>
      </c>
      <c r="W8098" s="17">
        <f t="shared" si="631"/>
        <v>2017</v>
      </c>
      <c r="X8098" t="str">
        <f t="shared" si="632"/>
        <v>Jul-2017</v>
      </c>
      <c r="Y8098" s="17">
        <f t="shared" si="633"/>
        <v>5</v>
      </c>
      <c r="Z8098" t="str">
        <f t="shared" si="634"/>
        <v>0% (No Discount)</v>
      </c>
      <c r="AA8098" s="17">
        <f>IF(COUNTIF($B$2:B8098,B8098)=1,1,0)</f>
        <v>0</v>
      </c>
      <c r="AB8098" s="17">
        <f>IF(COUNTIF($F$2:F8098,F8098)=1,1,0)</f>
        <v>0</v>
      </c>
    </row>
    <row r="8099" spans="1:28" x14ac:dyDescent="0.2">
      <c r="A8099" s="17">
        <v>8098</v>
      </c>
      <c r="B8099" t="s">
        <v>9862</v>
      </c>
      <c r="C8099" s="18">
        <v>43097</v>
      </c>
      <c r="D8099" s="18">
        <v>43101</v>
      </c>
      <c r="E8099" t="s">
        <v>77</v>
      </c>
      <c r="F8099" t="s">
        <v>5352</v>
      </c>
      <c r="G8099" t="s">
        <v>5353</v>
      </c>
      <c r="H8099" t="s">
        <v>53</v>
      </c>
      <c r="I8099" t="s">
        <v>54</v>
      </c>
      <c r="J8099" t="s">
        <v>5503</v>
      </c>
      <c r="K8099" t="s">
        <v>696</v>
      </c>
      <c r="L8099">
        <v>87105</v>
      </c>
      <c r="M8099" t="s">
        <v>71</v>
      </c>
      <c r="N8099" t="s">
        <v>1576</v>
      </c>
      <c r="O8099" t="s">
        <v>73</v>
      </c>
      <c r="P8099" t="s">
        <v>86</v>
      </c>
      <c r="Q8099" t="s">
        <v>1577</v>
      </c>
      <c r="R8099" s="19">
        <v>118.25</v>
      </c>
      <c r="S8099" s="17">
        <v>5</v>
      </c>
      <c r="T8099" s="20">
        <v>0</v>
      </c>
      <c r="U8099" s="19">
        <v>34.292499999999997</v>
      </c>
      <c r="V8099" s="20">
        <f t="shared" si="630"/>
        <v>0.28999999999999998</v>
      </c>
      <c r="W8099" s="17">
        <f t="shared" si="631"/>
        <v>2017</v>
      </c>
      <c r="X8099" t="str">
        <f t="shared" si="632"/>
        <v>Dec-2017</v>
      </c>
      <c r="Y8099" s="17">
        <f t="shared" si="633"/>
        <v>4</v>
      </c>
      <c r="Z8099" t="str">
        <f t="shared" si="634"/>
        <v>0% (No Discount)</v>
      </c>
      <c r="AA8099" s="17">
        <f>IF(COUNTIF($B$2:B8099,B8099)=1,1,0)</f>
        <v>1</v>
      </c>
      <c r="AB8099" s="17">
        <f>IF(COUNTIF($F$2:F8099,F8099)=1,1,0)</f>
        <v>0</v>
      </c>
    </row>
    <row r="8100" spans="1:28" x14ac:dyDescent="0.2">
      <c r="A8100" s="17">
        <v>8099</v>
      </c>
      <c r="B8100" t="s">
        <v>9862</v>
      </c>
      <c r="C8100" s="18">
        <v>43097</v>
      </c>
      <c r="D8100" s="18">
        <v>43101</v>
      </c>
      <c r="E8100" t="s">
        <v>77</v>
      </c>
      <c r="F8100" t="s">
        <v>5352</v>
      </c>
      <c r="G8100" t="s">
        <v>5353</v>
      </c>
      <c r="H8100" t="s">
        <v>53</v>
      </c>
      <c r="I8100" t="s">
        <v>54</v>
      </c>
      <c r="J8100" t="s">
        <v>5503</v>
      </c>
      <c r="K8100" t="s">
        <v>696</v>
      </c>
      <c r="L8100">
        <v>87105</v>
      </c>
      <c r="M8100" t="s">
        <v>71</v>
      </c>
      <c r="N8100" t="s">
        <v>6016</v>
      </c>
      <c r="O8100" t="s">
        <v>73</v>
      </c>
      <c r="P8100" t="s">
        <v>117</v>
      </c>
      <c r="Q8100" t="s">
        <v>6017</v>
      </c>
      <c r="R8100" s="19">
        <v>4.28</v>
      </c>
      <c r="S8100" s="17">
        <v>1</v>
      </c>
      <c r="T8100" s="20">
        <v>0</v>
      </c>
      <c r="U8100" s="19">
        <v>1.9259999999999999</v>
      </c>
      <c r="V8100" s="20">
        <f t="shared" si="630"/>
        <v>0.44999999999999996</v>
      </c>
      <c r="W8100" s="17">
        <f t="shared" si="631"/>
        <v>2017</v>
      </c>
      <c r="X8100" t="str">
        <f t="shared" si="632"/>
        <v>Dec-2017</v>
      </c>
      <c r="Y8100" s="17">
        <f t="shared" si="633"/>
        <v>4</v>
      </c>
      <c r="Z8100" t="str">
        <f t="shared" si="634"/>
        <v>0% (No Discount)</v>
      </c>
      <c r="AA8100" s="17">
        <f>IF(COUNTIF($B$2:B8100,B8100)=1,1,0)</f>
        <v>0</v>
      </c>
      <c r="AB8100" s="17">
        <f>IF(COUNTIF($F$2:F8100,F8100)=1,1,0)</f>
        <v>0</v>
      </c>
    </row>
    <row r="8101" spans="1:28" x14ac:dyDescent="0.2">
      <c r="A8101" s="17">
        <v>8100</v>
      </c>
      <c r="B8101" t="s">
        <v>9863</v>
      </c>
      <c r="C8101" s="18">
        <v>42439</v>
      </c>
      <c r="D8101" s="18">
        <v>42442</v>
      </c>
      <c r="E8101" t="s">
        <v>215</v>
      </c>
      <c r="F8101" t="s">
        <v>4936</v>
      </c>
      <c r="G8101" t="s">
        <v>4937</v>
      </c>
      <c r="H8101" t="s">
        <v>129</v>
      </c>
      <c r="I8101" t="s">
        <v>54</v>
      </c>
      <c r="J8101" t="s">
        <v>69</v>
      </c>
      <c r="K8101" t="s">
        <v>70</v>
      </c>
      <c r="L8101">
        <v>90045</v>
      </c>
      <c r="M8101" t="s">
        <v>71</v>
      </c>
      <c r="N8101" t="s">
        <v>4192</v>
      </c>
      <c r="O8101" t="s">
        <v>98</v>
      </c>
      <c r="P8101" t="s">
        <v>188</v>
      </c>
      <c r="Q8101" t="s">
        <v>4193</v>
      </c>
      <c r="R8101" s="19">
        <v>26.85</v>
      </c>
      <c r="S8101" s="17">
        <v>3</v>
      </c>
      <c r="T8101" s="20">
        <v>0</v>
      </c>
      <c r="U8101" s="19">
        <v>5.1014999999999997</v>
      </c>
      <c r="V8101" s="20">
        <f t="shared" si="630"/>
        <v>0.18999999999999997</v>
      </c>
      <c r="W8101" s="17">
        <f t="shared" si="631"/>
        <v>2016</v>
      </c>
      <c r="X8101" t="str">
        <f t="shared" si="632"/>
        <v>Mar-2016</v>
      </c>
      <c r="Y8101" s="17">
        <f t="shared" si="633"/>
        <v>3</v>
      </c>
      <c r="Z8101" t="str">
        <f t="shared" si="634"/>
        <v>0% (No Discount)</v>
      </c>
      <c r="AA8101" s="17">
        <f>IF(COUNTIF($B$2:B8101,B8101)=1,1,0)</f>
        <v>1</v>
      </c>
      <c r="AB8101" s="17">
        <f>IF(COUNTIF($F$2:F8101,F8101)=1,1,0)</f>
        <v>0</v>
      </c>
    </row>
    <row r="8102" spans="1:28" x14ac:dyDescent="0.2">
      <c r="A8102" s="17">
        <v>8101</v>
      </c>
      <c r="B8102" t="s">
        <v>9863</v>
      </c>
      <c r="C8102" s="18">
        <v>42439</v>
      </c>
      <c r="D8102" s="18">
        <v>42442</v>
      </c>
      <c r="E8102" t="s">
        <v>215</v>
      </c>
      <c r="F8102" t="s">
        <v>4936</v>
      </c>
      <c r="G8102" t="s">
        <v>4937</v>
      </c>
      <c r="H8102" t="s">
        <v>129</v>
      </c>
      <c r="I8102" t="s">
        <v>54</v>
      </c>
      <c r="J8102" t="s">
        <v>69</v>
      </c>
      <c r="K8102" t="s">
        <v>70</v>
      </c>
      <c r="L8102">
        <v>90045</v>
      </c>
      <c r="M8102" t="s">
        <v>71</v>
      </c>
      <c r="N8102" t="s">
        <v>9864</v>
      </c>
      <c r="O8102" t="s">
        <v>98</v>
      </c>
      <c r="P8102" t="s">
        <v>711</v>
      </c>
      <c r="Q8102" t="s">
        <v>9865</v>
      </c>
      <c r="R8102" s="19">
        <v>3357.6</v>
      </c>
      <c r="S8102" s="17">
        <v>3</v>
      </c>
      <c r="T8102" s="20">
        <v>0.2</v>
      </c>
      <c r="U8102" s="19">
        <v>377.73</v>
      </c>
      <c r="V8102" s="20">
        <f t="shared" si="630"/>
        <v>0.1125</v>
      </c>
      <c r="W8102" s="17">
        <f t="shared" si="631"/>
        <v>2016</v>
      </c>
      <c r="X8102" t="str">
        <f t="shared" si="632"/>
        <v>Mar-2016</v>
      </c>
      <c r="Y8102" s="17">
        <f t="shared" si="633"/>
        <v>3</v>
      </c>
      <c r="Z8102" t="str">
        <f t="shared" si="634"/>
        <v>11-20%</v>
      </c>
      <c r="AA8102" s="17">
        <f>IF(COUNTIF($B$2:B8102,B8102)=1,1,0)</f>
        <v>0</v>
      </c>
      <c r="AB8102" s="17">
        <f>IF(COUNTIF($F$2:F8102,F8102)=1,1,0)</f>
        <v>0</v>
      </c>
    </row>
    <row r="8103" spans="1:28" x14ac:dyDescent="0.2">
      <c r="A8103" s="17">
        <v>8102</v>
      </c>
      <c r="B8103" t="s">
        <v>9866</v>
      </c>
      <c r="C8103" s="18">
        <v>42146</v>
      </c>
      <c r="D8103" s="18">
        <v>42150</v>
      </c>
      <c r="E8103" t="s">
        <v>77</v>
      </c>
      <c r="F8103" t="s">
        <v>8389</v>
      </c>
      <c r="G8103" t="s">
        <v>8390</v>
      </c>
      <c r="H8103" t="s">
        <v>53</v>
      </c>
      <c r="I8103" t="s">
        <v>54</v>
      </c>
      <c r="J8103" t="s">
        <v>69</v>
      </c>
      <c r="K8103" t="s">
        <v>70</v>
      </c>
      <c r="L8103">
        <v>90045</v>
      </c>
      <c r="M8103" t="s">
        <v>71</v>
      </c>
      <c r="N8103" t="s">
        <v>2446</v>
      </c>
      <c r="O8103" t="s">
        <v>73</v>
      </c>
      <c r="P8103" t="s">
        <v>74</v>
      </c>
      <c r="Q8103" t="s">
        <v>2447</v>
      </c>
      <c r="R8103" s="19">
        <v>8.26</v>
      </c>
      <c r="S8103" s="17">
        <v>2</v>
      </c>
      <c r="T8103" s="20">
        <v>0</v>
      </c>
      <c r="U8103" s="19">
        <v>3.7995999999999999</v>
      </c>
      <c r="V8103" s="20">
        <f t="shared" si="630"/>
        <v>0.46</v>
      </c>
      <c r="W8103" s="17">
        <f t="shared" si="631"/>
        <v>2015</v>
      </c>
      <c r="X8103" t="str">
        <f t="shared" si="632"/>
        <v>May-2015</v>
      </c>
      <c r="Y8103" s="17">
        <f t="shared" si="633"/>
        <v>4</v>
      </c>
      <c r="Z8103" t="str">
        <f t="shared" si="634"/>
        <v>0% (No Discount)</v>
      </c>
      <c r="AA8103" s="17">
        <f>IF(COUNTIF($B$2:B8103,B8103)=1,1,0)</f>
        <v>1</v>
      </c>
      <c r="AB8103" s="17">
        <f>IF(COUNTIF($F$2:F8103,F8103)=1,1,0)</f>
        <v>0</v>
      </c>
    </row>
    <row r="8104" spans="1:28" x14ac:dyDescent="0.2">
      <c r="A8104" s="17">
        <v>8103</v>
      </c>
      <c r="B8104" t="s">
        <v>9866</v>
      </c>
      <c r="C8104" s="18">
        <v>42146</v>
      </c>
      <c r="D8104" s="18">
        <v>42150</v>
      </c>
      <c r="E8104" t="s">
        <v>77</v>
      </c>
      <c r="F8104" t="s">
        <v>8389</v>
      </c>
      <c r="G8104" t="s">
        <v>8390</v>
      </c>
      <c r="H8104" t="s">
        <v>53</v>
      </c>
      <c r="I8104" t="s">
        <v>54</v>
      </c>
      <c r="J8104" t="s">
        <v>69</v>
      </c>
      <c r="K8104" t="s">
        <v>70</v>
      </c>
      <c r="L8104">
        <v>90045</v>
      </c>
      <c r="M8104" t="s">
        <v>71</v>
      </c>
      <c r="N8104" t="s">
        <v>2626</v>
      </c>
      <c r="O8104" t="s">
        <v>98</v>
      </c>
      <c r="P8104" t="s">
        <v>711</v>
      </c>
      <c r="Q8104" t="s">
        <v>2627</v>
      </c>
      <c r="R8104" s="19">
        <v>2973.32</v>
      </c>
      <c r="S8104" s="17">
        <v>7</v>
      </c>
      <c r="T8104" s="20">
        <v>0.2</v>
      </c>
      <c r="U8104" s="19">
        <v>334.49849999999998</v>
      </c>
      <c r="V8104" s="20">
        <f t="shared" si="630"/>
        <v>0.11249999999999999</v>
      </c>
      <c r="W8104" s="17">
        <f t="shared" si="631"/>
        <v>2015</v>
      </c>
      <c r="X8104" t="str">
        <f t="shared" si="632"/>
        <v>May-2015</v>
      </c>
      <c r="Y8104" s="17">
        <f t="shared" si="633"/>
        <v>4</v>
      </c>
      <c r="Z8104" t="str">
        <f t="shared" si="634"/>
        <v>11-20%</v>
      </c>
      <c r="AA8104" s="17">
        <f>IF(COUNTIF($B$2:B8104,B8104)=1,1,0)</f>
        <v>0</v>
      </c>
      <c r="AB8104" s="17">
        <f>IF(COUNTIF($F$2:F8104,F8104)=1,1,0)</f>
        <v>0</v>
      </c>
    </row>
    <row r="8105" spans="1:28" x14ac:dyDescent="0.2">
      <c r="A8105" s="17">
        <v>8104</v>
      </c>
      <c r="B8105" t="s">
        <v>9866</v>
      </c>
      <c r="C8105" s="18">
        <v>42146</v>
      </c>
      <c r="D8105" s="18">
        <v>42150</v>
      </c>
      <c r="E8105" t="s">
        <v>77</v>
      </c>
      <c r="F8105" t="s">
        <v>8389</v>
      </c>
      <c r="G8105" t="s">
        <v>8390</v>
      </c>
      <c r="H8105" t="s">
        <v>53</v>
      </c>
      <c r="I8105" t="s">
        <v>54</v>
      </c>
      <c r="J8105" t="s">
        <v>69</v>
      </c>
      <c r="K8105" t="s">
        <v>70</v>
      </c>
      <c r="L8105">
        <v>90045</v>
      </c>
      <c r="M8105" t="s">
        <v>71</v>
      </c>
      <c r="N8105" t="s">
        <v>1328</v>
      </c>
      <c r="O8105" t="s">
        <v>73</v>
      </c>
      <c r="P8105" t="s">
        <v>86</v>
      </c>
      <c r="Q8105" t="s">
        <v>1329</v>
      </c>
      <c r="R8105" s="19">
        <v>104.79</v>
      </c>
      <c r="S8105" s="17">
        <v>7</v>
      </c>
      <c r="T8105" s="20">
        <v>0</v>
      </c>
      <c r="U8105" s="19">
        <v>29.341200000000001</v>
      </c>
      <c r="V8105" s="20">
        <f t="shared" si="630"/>
        <v>0.27999999999999997</v>
      </c>
      <c r="W8105" s="17">
        <f t="shared" si="631"/>
        <v>2015</v>
      </c>
      <c r="X8105" t="str">
        <f t="shared" si="632"/>
        <v>May-2015</v>
      </c>
      <c r="Y8105" s="17">
        <f t="shared" si="633"/>
        <v>4</v>
      </c>
      <c r="Z8105" t="str">
        <f t="shared" si="634"/>
        <v>0% (No Discount)</v>
      </c>
      <c r="AA8105" s="17">
        <f>IF(COUNTIF($B$2:B8105,B8105)=1,1,0)</f>
        <v>0</v>
      </c>
      <c r="AB8105" s="17">
        <f>IF(COUNTIF($F$2:F8105,F8105)=1,1,0)</f>
        <v>0</v>
      </c>
    </row>
    <row r="8106" spans="1:28" x14ac:dyDescent="0.2">
      <c r="A8106" s="17">
        <v>8105</v>
      </c>
      <c r="B8106" t="s">
        <v>9866</v>
      </c>
      <c r="C8106" s="18">
        <v>42146</v>
      </c>
      <c r="D8106" s="18">
        <v>42150</v>
      </c>
      <c r="E8106" t="s">
        <v>77</v>
      </c>
      <c r="F8106" t="s">
        <v>8389</v>
      </c>
      <c r="G8106" t="s">
        <v>8390</v>
      </c>
      <c r="H8106" t="s">
        <v>53</v>
      </c>
      <c r="I8106" t="s">
        <v>54</v>
      </c>
      <c r="J8106" t="s">
        <v>69</v>
      </c>
      <c r="K8106" t="s">
        <v>70</v>
      </c>
      <c r="L8106">
        <v>90045</v>
      </c>
      <c r="M8106" t="s">
        <v>71</v>
      </c>
      <c r="N8106" t="s">
        <v>1221</v>
      </c>
      <c r="O8106" t="s">
        <v>98</v>
      </c>
      <c r="P8106" t="s">
        <v>99</v>
      </c>
      <c r="Q8106" t="s">
        <v>1222</v>
      </c>
      <c r="R8106" s="19">
        <v>775.72799999999995</v>
      </c>
      <c r="S8106" s="17">
        <v>6</v>
      </c>
      <c r="T8106" s="20">
        <v>0.2</v>
      </c>
      <c r="U8106" s="19">
        <v>58.179600000000001</v>
      </c>
      <c r="V8106" s="20">
        <f t="shared" si="630"/>
        <v>7.5000000000000011E-2</v>
      </c>
      <c r="W8106" s="17">
        <f t="shared" si="631"/>
        <v>2015</v>
      </c>
      <c r="X8106" t="str">
        <f t="shared" si="632"/>
        <v>May-2015</v>
      </c>
      <c r="Y8106" s="17">
        <f t="shared" si="633"/>
        <v>4</v>
      </c>
      <c r="Z8106" t="str">
        <f t="shared" si="634"/>
        <v>11-20%</v>
      </c>
      <c r="AA8106" s="17">
        <f>IF(COUNTIF($B$2:B8106,B8106)=1,1,0)</f>
        <v>0</v>
      </c>
      <c r="AB8106" s="17">
        <f>IF(COUNTIF($F$2:F8106,F8106)=1,1,0)</f>
        <v>0</v>
      </c>
    </row>
    <row r="8107" spans="1:28" x14ac:dyDescent="0.2">
      <c r="A8107" s="17">
        <v>8106</v>
      </c>
      <c r="B8107" t="s">
        <v>9867</v>
      </c>
      <c r="C8107" s="18">
        <v>42783</v>
      </c>
      <c r="D8107" s="18">
        <v>42785</v>
      </c>
      <c r="E8107" t="s">
        <v>215</v>
      </c>
      <c r="F8107" t="s">
        <v>7315</v>
      </c>
      <c r="G8107" t="s">
        <v>7316</v>
      </c>
      <c r="H8107" t="s">
        <v>129</v>
      </c>
      <c r="I8107" t="s">
        <v>54</v>
      </c>
      <c r="J8107" t="s">
        <v>211</v>
      </c>
      <c r="K8107" t="s">
        <v>131</v>
      </c>
      <c r="L8107">
        <v>77041</v>
      </c>
      <c r="M8107" t="s">
        <v>132</v>
      </c>
      <c r="N8107" t="s">
        <v>1663</v>
      </c>
      <c r="O8107" t="s">
        <v>59</v>
      </c>
      <c r="P8107" t="s">
        <v>60</v>
      </c>
      <c r="Q8107" t="s">
        <v>1664</v>
      </c>
      <c r="R8107" s="19">
        <v>89.066400000000002</v>
      </c>
      <c r="S8107" s="17">
        <v>1</v>
      </c>
      <c r="T8107" s="20">
        <v>0.32</v>
      </c>
      <c r="U8107" s="19">
        <v>-17.0274</v>
      </c>
      <c r="V8107" s="20">
        <f t="shared" si="630"/>
        <v>-0.19117647058823528</v>
      </c>
      <c r="W8107" s="17">
        <f t="shared" si="631"/>
        <v>2017</v>
      </c>
      <c r="X8107" t="str">
        <f t="shared" si="632"/>
        <v>Feb-2017</v>
      </c>
      <c r="Y8107" s="17">
        <f t="shared" si="633"/>
        <v>2</v>
      </c>
      <c r="Z8107" t="str">
        <f t="shared" si="634"/>
        <v>31-40%</v>
      </c>
      <c r="AA8107" s="17">
        <f>IF(COUNTIF($B$2:B8107,B8107)=1,1,0)</f>
        <v>1</v>
      </c>
      <c r="AB8107" s="17">
        <f>IF(COUNTIF($F$2:F8107,F8107)=1,1,0)</f>
        <v>0</v>
      </c>
    </row>
    <row r="8108" spans="1:28" x14ac:dyDescent="0.2">
      <c r="A8108" s="17">
        <v>8107</v>
      </c>
      <c r="B8108" t="s">
        <v>9867</v>
      </c>
      <c r="C8108" s="18">
        <v>42783</v>
      </c>
      <c r="D8108" s="18">
        <v>42785</v>
      </c>
      <c r="E8108" t="s">
        <v>215</v>
      </c>
      <c r="F8108" t="s">
        <v>7315</v>
      </c>
      <c r="G8108" t="s">
        <v>7316</v>
      </c>
      <c r="H8108" t="s">
        <v>129</v>
      </c>
      <c r="I8108" t="s">
        <v>54</v>
      </c>
      <c r="J8108" t="s">
        <v>211</v>
      </c>
      <c r="K8108" t="s">
        <v>131</v>
      </c>
      <c r="L8108">
        <v>77041</v>
      </c>
      <c r="M8108" t="s">
        <v>132</v>
      </c>
      <c r="N8108" t="s">
        <v>9868</v>
      </c>
      <c r="O8108" t="s">
        <v>73</v>
      </c>
      <c r="P8108" t="s">
        <v>95</v>
      </c>
      <c r="Q8108" t="s">
        <v>9869</v>
      </c>
      <c r="R8108" s="19">
        <v>175.44</v>
      </c>
      <c r="S8108" s="17">
        <v>6</v>
      </c>
      <c r="T8108" s="20">
        <v>0.2</v>
      </c>
      <c r="U8108" s="19">
        <v>52.631999999999998</v>
      </c>
      <c r="V8108" s="20">
        <f t="shared" si="630"/>
        <v>0.3</v>
      </c>
      <c r="W8108" s="17">
        <f t="shared" si="631"/>
        <v>2017</v>
      </c>
      <c r="X8108" t="str">
        <f t="shared" si="632"/>
        <v>Feb-2017</v>
      </c>
      <c r="Y8108" s="17">
        <f t="shared" si="633"/>
        <v>2</v>
      </c>
      <c r="Z8108" t="str">
        <f t="shared" si="634"/>
        <v>11-20%</v>
      </c>
      <c r="AA8108" s="17">
        <f>IF(COUNTIF($B$2:B8108,B8108)=1,1,0)</f>
        <v>0</v>
      </c>
      <c r="AB8108" s="17">
        <f>IF(COUNTIF($F$2:F8108,F8108)=1,1,0)</f>
        <v>0</v>
      </c>
    </row>
    <row r="8109" spans="1:28" x14ac:dyDescent="0.2">
      <c r="A8109" s="17">
        <v>8108</v>
      </c>
      <c r="B8109" t="s">
        <v>9867</v>
      </c>
      <c r="C8109" s="18">
        <v>42783</v>
      </c>
      <c r="D8109" s="18">
        <v>42785</v>
      </c>
      <c r="E8109" t="s">
        <v>215</v>
      </c>
      <c r="F8109" t="s">
        <v>7315</v>
      </c>
      <c r="G8109" t="s">
        <v>7316</v>
      </c>
      <c r="H8109" t="s">
        <v>129</v>
      </c>
      <c r="I8109" t="s">
        <v>54</v>
      </c>
      <c r="J8109" t="s">
        <v>211</v>
      </c>
      <c r="K8109" t="s">
        <v>131</v>
      </c>
      <c r="L8109">
        <v>77041</v>
      </c>
      <c r="M8109" t="s">
        <v>132</v>
      </c>
      <c r="N8109" t="s">
        <v>4315</v>
      </c>
      <c r="O8109" t="s">
        <v>98</v>
      </c>
      <c r="P8109" t="s">
        <v>99</v>
      </c>
      <c r="Q8109" t="s">
        <v>4316</v>
      </c>
      <c r="R8109" s="19">
        <v>438.33600000000001</v>
      </c>
      <c r="S8109" s="17">
        <v>4</v>
      </c>
      <c r="T8109" s="20">
        <v>0.2</v>
      </c>
      <c r="U8109" s="19">
        <v>-87.667199999999994</v>
      </c>
      <c r="V8109" s="20">
        <f t="shared" si="630"/>
        <v>-0.19999999999999998</v>
      </c>
      <c r="W8109" s="17">
        <f t="shared" si="631"/>
        <v>2017</v>
      </c>
      <c r="X8109" t="str">
        <f t="shared" si="632"/>
        <v>Feb-2017</v>
      </c>
      <c r="Y8109" s="17">
        <f t="shared" si="633"/>
        <v>2</v>
      </c>
      <c r="Z8109" t="str">
        <f t="shared" si="634"/>
        <v>11-20%</v>
      </c>
      <c r="AA8109" s="17">
        <f>IF(COUNTIF($B$2:B8109,B8109)=1,1,0)</f>
        <v>0</v>
      </c>
      <c r="AB8109" s="17">
        <f>IF(COUNTIF($F$2:F8109,F8109)=1,1,0)</f>
        <v>0</v>
      </c>
    </row>
    <row r="8110" spans="1:28" x14ac:dyDescent="0.2">
      <c r="A8110" s="17">
        <v>8109</v>
      </c>
      <c r="B8110" t="s">
        <v>9870</v>
      </c>
      <c r="C8110" s="18">
        <v>43077</v>
      </c>
      <c r="D8110" s="18">
        <v>43084</v>
      </c>
      <c r="E8110" t="s">
        <v>77</v>
      </c>
      <c r="F8110" t="s">
        <v>2373</v>
      </c>
      <c r="G8110" t="s">
        <v>2374</v>
      </c>
      <c r="H8110" t="s">
        <v>53</v>
      </c>
      <c r="I8110" t="s">
        <v>54</v>
      </c>
      <c r="J8110" t="s">
        <v>173</v>
      </c>
      <c r="K8110" t="s">
        <v>174</v>
      </c>
      <c r="L8110">
        <v>19140</v>
      </c>
      <c r="M8110" t="s">
        <v>175</v>
      </c>
      <c r="N8110" t="s">
        <v>1569</v>
      </c>
      <c r="O8110" t="s">
        <v>59</v>
      </c>
      <c r="P8110" t="s">
        <v>63</v>
      </c>
      <c r="Q8110" t="s">
        <v>1570</v>
      </c>
      <c r="R8110" s="19">
        <v>215.54400000000001</v>
      </c>
      <c r="S8110" s="17">
        <v>4</v>
      </c>
      <c r="T8110" s="20">
        <v>0.3</v>
      </c>
      <c r="U8110" s="19">
        <v>-58.504800000000003</v>
      </c>
      <c r="V8110" s="20">
        <f t="shared" si="630"/>
        <v>-0.27142857142857141</v>
      </c>
      <c r="W8110" s="17">
        <f t="shared" si="631"/>
        <v>2017</v>
      </c>
      <c r="X8110" t="str">
        <f t="shared" si="632"/>
        <v>Dec-2017</v>
      </c>
      <c r="Y8110" s="17">
        <f t="shared" si="633"/>
        <v>7</v>
      </c>
      <c r="Z8110" t="str">
        <f t="shared" si="634"/>
        <v>21-30%</v>
      </c>
      <c r="AA8110" s="17">
        <f>IF(COUNTIF($B$2:B8110,B8110)=1,1,0)</f>
        <v>1</v>
      </c>
      <c r="AB8110" s="17">
        <f>IF(COUNTIF($F$2:F8110,F8110)=1,1,0)</f>
        <v>0</v>
      </c>
    </row>
    <row r="8111" spans="1:28" x14ac:dyDescent="0.2">
      <c r="A8111" s="17">
        <v>8110</v>
      </c>
      <c r="B8111" t="s">
        <v>9871</v>
      </c>
      <c r="C8111" s="18">
        <v>43057</v>
      </c>
      <c r="D8111" s="18">
        <v>43062</v>
      </c>
      <c r="E8111" t="s">
        <v>77</v>
      </c>
      <c r="F8111" t="s">
        <v>6727</v>
      </c>
      <c r="G8111" t="s">
        <v>6728</v>
      </c>
      <c r="H8111" t="s">
        <v>53</v>
      </c>
      <c r="I8111" t="s">
        <v>54</v>
      </c>
      <c r="J8111" t="s">
        <v>330</v>
      </c>
      <c r="K8111" t="s">
        <v>238</v>
      </c>
      <c r="L8111">
        <v>60623</v>
      </c>
      <c r="M8111" t="s">
        <v>132</v>
      </c>
      <c r="N8111" t="s">
        <v>8439</v>
      </c>
      <c r="O8111" t="s">
        <v>73</v>
      </c>
      <c r="P8111" t="s">
        <v>200</v>
      </c>
      <c r="Q8111" t="s">
        <v>8091</v>
      </c>
      <c r="R8111" s="19">
        <v>55.584000000000003</v>
      </c>
      <c r="S8111" s="17">
        <v>6</v>
      </c>
      <c r="T8111" s="20">
        <v>0.2</v>
      </c>
      <c r="U8111" s="19">
        <v>20.844000000000001</v>
      </c>
      <c r="V8111" s="20">
        <f t="shared" si="630"/>
        <v>0.375</v>
      </c>
      <c r="W8111" s="17">
        <f t="shared" si="631"/>
        <v>2017</v>
      </c>
      <c r="X8111" t="str">
        <f t="shared" si="632"/>
        <v>Nov-2017</v>
      </c>
      <c r="Y8111" s="17">
        <f t="shared" si="633"/>
        <v>5</v>
      </c>
      <c r="Z8111" t="str">
        <f t="shared" si="634"/>
        <v>11-20%</v>
      </c>
      <c r="AA8111" s="17">
        <f>IF(COUNTIF($B$2:B8111,B8111)=1,1,0)</f>
        <v>1</v>
      </c>
      <c r="AB8111" s="17">
        <f>IF(COUNTIF($F$2:F8111,F8111)=1,1,0)</f>
        <v>0</v>
      </c>
    </row>
    <row r="8112" spans="1:28" x14ac:dyDescent="0.2">
      <c r="A8112" s="17">
        <v>8111</v>
      </c>
      <c r="B8112" t="s">
        <v>9871</v>
      </c>
      <c r="C8112" s="18">
        <v>43057</v>
      </c>
      <c r="D8112" s="18">
        <v>43062</v>
      </c>
      <c r="E8112" t="s">
        <v>77</v>
      </c>
      <c r="F8112" t="s">
        <v>6727</v>
      </c>
      <c r="G8112" t="s">
        <v>6728</v>
      </c>
      <c r="H8112" t="s">
        <v>53</v>
      </c>
      <c r="I8112" t="s">
        <v>54</v>
      </c>
      <c r="J8112" t="s">
        <v>330</v>
      </c>
      <c r="K8112" t="s">
        <v>238</v>
      </c>
      <c r="L8112">
        <v>60623</v>
      </c>
      <c r="M8112" t="s">
        <v>132</v>
      </c>
      <c r="N8112" t="s">
        <v>6163</v>
      </c>
      <c r="O8112" t="s">
        <v>59</v>
      </c>
      <c r="P8112" t="s">
        <v>63</v>
      </c>
      <c r="Q8112" t="s">
        <v>6164</v>
      </c>
      <c r="R8112" s="19">
        <v>127.386</v>
      </c>
      <c r="S8112" s="17">
        <v>2</v>
      </c>
      <c r="T8112" s="20">
        <v>0.3</v>
      </c>
      <c r="U8112" s="19">
        <v>-25.4772</v>
      </c>
      <c r="V8112" s="20">
        <f t="shared" si="630"/>
        <v>-0.2</v>
      </c>
      <c r="W8112" s="17">
        <f t="shared" si="631"/>
        <v>2017</v>
      </c>
      <c r="X8112" t="str">
        <f t="shared" si="632"/>
        <v>Nov-2017</v>
      </c>
      <c r="Y8112" s="17">
        <f t="shared" si="633"/>
        <v>5</v>
      </c>
      <c r="Z8112" t="str">
        <f t="shared" si="634"/>
        <v>21-30%</v>
      </c>
      <c r="AA8112" s="17">
        <f>IF(COUNTIF($B$2:B8112,B8112)=1,1,0)</f>
        <v>0</v>
      </c>
      <c r="AB8112" s="17">
        <f>IF(COUNTIF($F$2:F8112,F8112)=1,1,0)</f>
        <v>0</v>
      </c>
    </row>
    <row r="8113" spans="1:28" x14ac:dyDescent="0.2">
      <c r="A8113" s="17">
        <v>8112</v>
      </c>
      <c r="B8113" t="s">
        <v>9872</v>
      </c>
      <c r="C8113" s="18">
        <v>42705</v>
      </c>
      <c r="D8113" s="18">
        <v>42707</v>
      </c>
      <c r="E8113" t="s">
        <v>50</v>
      </c>
      <c r="F8113" t="s">
        <v>5605</v>
      </c>
      <c r="G8113" t="s">
        <v>5606</v>
      </c>
      <c r="H8113" t="s">
        <v>53</v>
      </c>
      <c r="I8113" t="s">
        <v>54</v>
      </c>
      <c r="J8113" t="s">
        <v>5144</v>
      </c>
      <c r="K8113" t="s">
        <v>131</v>
      </c>
      <c r="L8113">
        <v>76903</v>
      </c>
      <c r="M8113" t="s">
        <v>132</v>
      </c>
      <c r="N8113" t="s">
        <v>1871</v>
      </c>
      <c r="O8113" t="s">
        <v>59</v>
      </c>
      <c r="P8113" t="s">
        <v>63</v>
      </c>
      <c r="Q8113" t="s">
        <v>1872</v>
      </c>
      <c r="R8113" s="19">
        <v>248.43</v>
      </c>
      <c r="S8113" s="17">
        <v>5</v>
      </c>
      <c r="T8113" s="20">
        <v>0.3</v>
      </c>
      <c r="U8113" s="19">
        <v>-17.745000000000001</v>
      </c>
      <c r="V8113" s="20">
        <f t="shared" si="630"/>
        <v>-7.1428571428571425E-2</v>
      </c>
      <c r="W8113" s="17">
        <f t="shared" si="631"/>
        <v>2016</v>
      </c>
      <c r="X8113" t="str">
        <f t="shared" si="632"/>
        <v>Dec-2016</v>
      </c>
      <c r="Y8113" s="17">
        <f t="shared" si="633"/>
        <v>2</v>
      </c>
      <c r="Z8113" t="str">
        <f t="shared" si="634"/>
        <v>21-30%</v>
      </c>
      <c r="AA8113" s="17">
        <f>IF(COUNTIF($B$2:B8113,B8113)=1,1,0)</f>
        <v>1</v>
      </c>
      <c r="AB8113" s="17">
        <f>IF(COUNTIF($F$2:F8113,F8113)=1,1,0)</f>
        <v>0</v>
      </c>
    </row>
    <row r="8114" spans="1:28" x14ac:dyDescent="0.2">
      <c r="A8114" s="17">
        <v>8113</v>
      </c>
      <c r="B8114" t="s">
        <v>9872</v>
      </c>
      <c r="C8114" s="18">
        <v>42705</v>
      </c>
      <c r="D8114" s="18">
        <v>42707</v>
      </c>
      <c r="E8114" t="s">
        <v>50</v>
      </c>
      <c r="F8114" t="s">
        <v>5605</v>
      </c>
      <c r="G8114" t="s">
        <v>5606</v>
      </c>
      <c r="H8114" t="s">
        <v>53</v>
      </c>
      <c r="I8114" t="s">
        <v>54</v>
      </c>
      <c r="J8114" t="s">
        <v>5144</v>
      </c>
      <c r="K8114" t="s">
        <v>131</v>
      </c>
      <c r="L8114">
        <v>76903</v>
      </c>
      <c r="M8114" t="s">
        <v>132</v>
      </c>
      <c r="N8114" t="s">
        <v>3686</v>
      </c>
      <c r="O8114" t="s">
        <v>73</v>
      </c>
      <c r="P8114" t="s">
        <v>105</v>
      </c>
      <c r="Q8114" t="s">
        <v>3687</v>
      </c>
      <c r="R8114" s="19">
        <v>11.648</v>
      </c>
      <c r="S8114" s="17">
        <v>4</v>
      </c>
      <c r="T8114" s="20">
        <v>0.8</v>
      </c>
      <c r="U8114" s="19">
        <v>-30.8672</v>
      </c>
      <c r="V8114" s="20">
        <f t="shared" si="630"/>
        <v>-2.65</v>
      </c>
      <c r="W8114" s="17">
        <f t="shared" si="631"/>
        <v>2016</v>
      </c>
      <c r="X8114" t="str">
        <f t="shared" si="632"/>
        <v>Dec-2016</v>
      </c>
      <c r="Y8114" s="17">
        <f t="shared" si="633"/>
        <v>2</v>
      </c>
      <c r="Z8114" t="str">
        <f t="shared" si="634"/>
        <v>Over 50%</v>
      </c>
      <c r="AA8114" s="17">
        <f>IF(COUNTIF($B$2:B8114,B8114)=1,1,0)</f>
        <v>0</v>
      </c>
      <c r="AB8114" s="17">
        <f>IF(COUNTIF($F$2:F8114,F8114)=1,1,0)</f>
        <v>0</v>
      </c>
    </row>
    <row r="8115" spans="1:28" x14ac:dyDescent="0.2">
      <c r="A8115" s="17">
        <v>8114</v>
      </c>
      <c r="B8115" t="s">
        <v>9872</v>
      </c>
      <c r="C8115" s="18">
        <v>42705</v>
      </c>
      <c r="D8115" s="18">
        <v>42707</v>
      </c>
      <c r="E8115" t="s">
        <v>50</v>
      </c>
      <c r="F8115" t="s">
        <v>5605</v>
      </c>
      <c r="G8115" t="s">
        <v>5606</v>
      </c>
      <c r="H8115" t="s">
        <v>53</v>
      </c>
      <c r="I8115" t="s">
        <v>54</v>
      </c>
      <c r="J8115" t="s">
        <v>5144</v>
      </c>
      <c r="K8115" t="s">
        <v>131</v>
      </c>
      <c r="L8115">
        <v>76903</v>
      </c>
      <c r="M8115" t="s">
        <v>132</v>
      </c>
      <c r="N8115" t="s">
        <v>921</v>
      </c>
      <c r="O8115" t="s">
        <v>59</v>
      </c>
      <c r="P8115" t="s">
        <v>63</v>
      </c>
      <c r="Q8115" t="s">
        <v>922</v>
      </c>
      <c r="R8115" s="19">
        <v>85.245999999999995</v>
      </c>
      <c r="S8115" s="17">
        <v>2</v>
      </c>
      <c r="T8115" s="20">
        <v>0.3</v>
      </c>
      <c r="U8115" s="19">
        <v>-1.2178</v>
      </c>
      <c r="V8115" s="20">
        <f t="shared" si="630"/>
        <v>-1.4285714285714287E-2</v>
      </c>
      <c r="W8115" s="17">
        <f t="shared" si="631"/>
        <v>2016</v>
      </c>
      <c r="X8115" t="str">
        <f t="shared" si="632"/>
        <v>Dec-2016</v>
      </c>
      <c r="Y8115" s="17">
        <f t="shared" si="633"/>
        <v>2</v>
      </c>
      <c r="Z8115" t="str">
        <f t="shared" si="634"/>
        <v>21-30%</v>
      </c>
      <c r="AA8115" s="17">
        <f>IF(COUNTIF($B$2:B8115,B8115)=1,1,0)</f>
        <v>0</v>
      </c>
      <c r="AB8115" s="17">
        <f>IF(COUNTIF($F$2:F8115,F8115)=1,1,0)</f>
        <v>0</v>
      </c>
    </row>
    <row r="8116" spans="1:28" x14ac:dyDescent="0.2">
      <c r="A8116" s="17">
        <v>8115</v>
      </c>
      <c r="B8116" t="s">
        <v>9873</v>
      </c>
      <c r="C8116" s="18">
        <v>43011</v>
      </c>
      <c r="D8116" s="18">
        <v>43015</v>
      </c>
      <c r="E8116" t="s">
        <v>50</v>
      </c>
      <c r="F8116" t="s">
        <v>3676</v>
      </c>
      <c r="G8116" t="s">
        <v>3677</v>
      </c>
      <c r="H8116" t="s">
        <v>68</v>
      </c>
      <c r="I8116" t="s">
        <v>54</v>
      </c>
      <c r="J8116" t="s">
        <v>630</v>
      </c>
      <c r="K8116" t="s">
        <v>131</v>
      </c>
      <c r="L8116">
        <v>77506</v>
      </c>
      <c r="M8116" t="s">
        <v>132</v>
      </c>
      <c r="N8116" t="s">
        <v>3615</v>
      </c>
      <c r="O8116" t="s">
        <v>73</v>
      </c>
      <c r="P8116" t="s">
        <v>95</v>
      </c>
      <c r="Q8116" t="s">
        <v>3616</v>
      </c>
      <c r="R8116" s="19">
        <v>20.64</v>
      </c>
      <c r="S8116" s="17">
        <v>5</v>
      </c>
      <c r="T8116" s="20">
        <v>0.2</v>
      </c>
      <c r="U8116" s="19">
        <v>2.3220000000000001</v>
      </c>
      <c r="V8116" s="20">
        <f t="shared" si="630"/>
        <v>0.1125</v>
      </c>
      <c r="W8116" s="17">
        <f t="shared" si="631"/>
        <v>2017</v>
      </c>
      <c r="X8116" t="str">
        <f t="shared" si="632"/>
        <v>Oct-2017</v>
      </c>
      <c r="Y8116" s="17">
        <f t="shared" si="633"/>
        <v>4</v>
      </c>
      <c r="Z8116" t="str">
        <f t="shared" si="634"/>
        <v>11-20%</v>
      </c>
      <c r="AA8116" s="17">
        <f>IF(COUNTIF($B$2:B8116,B8116)=1,1,0)</f>
        <v>1</v>
      </c>
      <c r="AB8116" s="17">
        <f>IF(COUNTIF($F$2:F8116,F8116)=1,1,0)</f>
        <v>0</v>
      </c>
    </row>
    <row r="8117" spans="1:28" x14ac:dyDescent="0.2">
      <c r="A8117" s="17">
        <v>8116</v>
      </c>
      <c r="B8117" t="s">
        <v>9874</v>
      </c>
      <c r="C8117" s="18">
        <v>42976</v>
      </c>
      <c r="D8117" s="18">
        <v>42982</v>
      </c>
      <c r="E8117" t="s">
        <v>77</v>
      </c>
      <c r="F8117" t="s">
        <v>3883</v>
      </c>
      <c r="G8117" t="s">
        <v>3884</v>
      </c>
      <c r="H8117" t="s">
        <v>68</v>
      </c>
      <c r="I8117" t="s">
        <v>54</v>
      </c>
      <c r="J8117" t="s">
        <v>69</v>
      </c>
      <c r="K8117" t="s">
        <v>70</v>
      </c>
      <c r="L8117">
        <v>90049</v>
      </c>
      <c r="M8117" t="s">
        <v>71</v>
      </c>
      <c r="N8117" t="s">
        <v>9419</v>
      </c>
      <c r="O8117" t="s">
        <v>59</v>
      </c>
      <c r="P8117" t="s">
        <v>92</v>
      </c>
      <c r="Q8117" t="s">
        <v>9420</v>
      </c>
      <c r="R8117" s="19">
        <v>148.02000000000001</v>
      </c>
      <c r="S8117" s="17">
        <v>3</v>
      </c>
      <c r="T8117" s="20">
        <v>0</v>
      </c>
      <c r="U8117" s="19">
        <v>41.445599999999999</v>
      </c>
      <c r="V8117" s="20">
        <f t="shared" si="630"/>
        <v>0.27999999999999997</v>
      </c>
      <c r="W8117" s="17">
        <f t="shared" si="631"/>
        <v>2017</v>
      </c>
      <c r="X8117" t="str">
        <f t="shared" si="632"/>
        <v>Aug-2017</v>
      </c>
      <c r="Y8117" s="17">
        <f t="shared" si="633"/>
        <v>6</v>
      </c>
      <c r="Z8117" t="str">
        <f t="shared" si="634"/>
        <v>0% (No Discount)</v>
      </c>
      <c r="AA8117" s="17">
        <f>IF(COUNTIF($B$2:B8117,B8117)=1,1,0)</f>
        <v>1</v>
      </c>
      <c r="AB8117" s="17">
        <f>IF(COUNTIF($F$2:F8117,F8117)=1,1,0)</f>
        <v>0</v>
      </c>
    </row>
    <row r="8118" spans="1:28" x14ac:dyDescent="0.2">
      <c r="A8118" s="17">
        <v>8117</v>
      </c>
      <c r="B8118" t="s">
        <v>9875</v>
      </c>
      <c r="C8118" s="18">
        <v>43063</v>
      </c>
      <c r="D8118" s="18">
        <v>43063</v>
      </c>
      <c r="E8118" t="s">
        <v>1320</v>
      </c>
      <c r="F8118" t="s">
        <v>3492</v>
      </c>
      <c r="G8118" t="s">
        <v>3493</v>
      </c>
      <c r="H8118" t="s">
        <v>68</v>
      </c>
      <c r="I8118" t="s">
        <v>54</v>
      </c>
      <c r="J8118" t="s">
        <v>9484</v>
      </c>
      <c r="K8118" t="s">
        <v>4566</v>
      </c>
      <c r="L8118">
        <v>67846</v>
      </c>
      <c r="M8118" t="s">
        <v>132</v>
      </c>
      <c r="N8118" t="s">
        <v>5303</v>
      </c>
      <c r="O8118" t="s">
        <v>73</v>
      </c>
      <c r="P8118" t="s">
        <v>86</v>
      </c>
      <c r="Q8118" t="s">
        <v>5304</v>
      </c>
      <c r="R8118" s="19">
        <v>33.29</v>
      </c>
      <c r="S8118" s="17">
        <v>1</v>
      </c>
      <c r="T8118" s="20">
        <v>0</v>
      </c>
      <c r="U8118" s="19">
        <v>7.9896000000000003</v>
      </c>
      <c r="V8118" s="20">
        <f t="shared" si="630"/>
        <v>0.24000000000000002</v>
      </c>
      <c r="W8118" s="17">
        <f t="shared" si="631"/>
        <v>2017</v>
      </c>
      <c r="X8118" t="str">
        <f t="shared" si="632"/>
        <v>Nov-2017</v>
      </c>
      <c r="Y8118" s="17">
        <f t="shared" si="633"/>
        <v>0</v>
      </c>
      <c r="Z8118" t="str">
        <f t="shared" si="634"/>
        <v>0% (No Discount)</v>
      </c>
      <c r="AA8118" s="17">
        <f>IF(COUNTIF($B$2:B8118,B8118)=1,1,0)</f>
        <v>1</v>
      </c>
      <c r="AB8118" s="17">
        <f>IF(COUNTIF($F$2:F8118,F8118)=1,1,0)</f>
        <v>0</v>
      </c>
    </row>
    <row r="8119" spans="1:28" x14ac:dyDescent="0.2">
      <c r="A8119" s="17">
        <v>8118</v>
      </c>
      <c r="B8119" t="s">
        <v>9876</v>
      </c>
      <c r="C8119" s="18">
        <v>42916</v>
      </c>
      <c r="D8119" s="18">
        <v>42921</v>
      </c>
      <c r="E8119" t="s">
        <v>77</v>
      </c>
      <c r="F8119" t="s">
        <v>5650</v>
      </c>
      <c r="G8119" t="s">
        <v>5651</v>
      </c>
      <c r="H8119" t="s">
        <v>53</v>
      </c>
      <c r="I8119" t="s">
        <v>54</v>
      </c>
      <c r="J8119" t="s">
        <v>69</v>
      </c>
      <c r="K8119" t="s">
        <v>70</v>
      </c>
      <c r="L8119">
        <v>90045</v>
      </c>
      <c r="M8119" t="s">
        <v>71</v>
      </c>
      <c r="N8119" t="s">
        <v>4536</v>
      </c>
      <c r="O8119" t="s">
        <v>73</v>
      </c>
      <c r="P8119" t="s">
        <v>117</v>
      </c>
      <c r="Q8119" t="s">
        <v>4537</v>
      </c>
      <c r="R8119" s="19">
        <v>204.95</v>
      </c>
      <c r="S8119" s="17">
        <v>5</v>
      </c>
      <c r="T8119" s="20">
        <v>0</v>
      </c>
      <c r="U8119" s="19">
        <v>100.4255</v>
      </c>
      <c r="V8119" s="20">
        <f t="shared" si="630"/>
        <v>0.49000000000000005</v>
      </c>
      <c r="W8119" s="17">
        <f t="shared" si="631"/>
        <v>2017</v>
      </c>
      <c r="X8119" t="str">
        <f t="shared" si="632"/>
        <v>Jun-2017</v>
      </c>
      <c r="Y8119" s="17">
        <f t="shared" si="633"/>
        <v>5</v>
      </c>
      <c r="Z8119" t="str">
        <f t="shared" si="634"/>
        <v>0% (No Discount)</v>
      </c>
      <c r="AA8119" s="17">
        <f>IF(COUNTIF($B$2:B8119,B8119)=1,1,0)</f>
        <v>1</v>
      </c>
      <c r="AB8119" s="17">
        <f>IF(COUNTIF($F$2:F8119,F8119)=1,1,0)</f>
        <v>0</v>
      </c>
    </row>
    <row r="8120" spans="1:28" x14ac:dyDescent="0.2">
      <c r="A8120" s="17">
        <v>8119</v>
      </c>
      <c r="B8120" t="s">
        <v>9877</v>
      </c>
      <c r="C8120" s="18">
        <v>42938</v>
      </c>
      <c r="D8120" s="18">
        <v>42943</v>
      </c>
      <c r="E8120" t="s">
        <v>77</v>
      </c>
      <c r="F8120" t="s">
        <v>4389</v>
      </c>
      <c r="G8120" t="s">
        <v>4390</v>
      </c>
      <c r="H8120" t="s">
        <v>53</v>
      </c>
      <c r="I8120" t="s">
        <v>54</v>
      </c>
      <c r="J8120" t="s">
        <v>330</v>
      </c>
      <c r="K8120" t="s">
        <v>238</v>
      </c>
      <c r="L8120">
        <v>60653</v>
      </c>
      <c r="M8120" t="s">
        <v>132</v>
      </c>
      <c r="N8120" t="s">
        <v>1963</v>
      </c>
      <c r="O8120" t="s">
        <v>59</v>
      </c>
      <c r="P8120" t="s">
        <v>63</v>
      </c>
      <c r="Q8120" t="s">
        <v>1964</v>
      </c>
      <c r="R8120" s="19">
        <v>526.34400000000005</v>
      </c>
      <c r="S8120" s="17">
        <v>4</v>
      </c>
      <c r="T8120" s="20">
        <v>0.3</v>
      </c>
      <c r="U8120" s="19">
        <v>-75.191999999999993</v>
      </c>
      <c r="V8120" s="20">
        <f t="shared" si="630"/>
        <v>-0.14285714285714282</v>
      </c>
      <c r="W8120" s="17">
        <f t="shared" si="631"/>
        <v>2017</v>
      </c>
      <c r="X8120" t="str">
        <f t="shared" si="632"/>
        <v>Jul-2017</v>
      </c>
      <c r="Y8120" s="17">
        <f t="shared" si="633"/>
        <v>5</v>
      </c>
      <c r="Z8120" t="str">
        <f t="shared" si="634"/>
        <v>21-30%</v>
      </c>
      <c r="AA8120" s="17">
        <f>IF(COUNTIF($B$2:B8120,B8120)=1,1,0)</f>
        <v>1</v>
      </c>
      <c r="AB8120" s="17">
        <f>IF(COUNTIF($F$2:F8120,F8120)=1,1,0)</f>
        <v>0</v>
      </c>
    </row>
    <row r="8121" spans="1:28" x14ac:dyDescent="0.2">
      <c r="A8121" s="17">
        <v>8120</v>
      </c>
      <c r="B8121" t="s">
        <v>9878</v>
      </c>
      <c r="C8121" s="18">
        <v>42685</v>
      </c>
      <c r="D8121" s="18">
        <v>42690</v>
      </c>
      <c r="E8121" t="s">
        <v>77</v>
      </c>
      <c r="F8121" t="s">
        <v>1933</v>
      </c>
      <c r="G8121" t="s">
        <v>1934</v>
      </c>
      <c r="H8121" t="s">
        <v>53</v>
      </c>
      <c r="I8121" t="s">
        <v>54</v>
      </c>
      <c r="J8121" t="s">
        <v>154</v>
      </c>
      <c r="K8121" t="s">
        <v>70</v>
      </c>
      <c r="L8121">
        <v>94110</v>
      </c>
      <c r="M8121" t="s">
        <v>71</v>
      </c>
      <c r="N8121" t="s">
        <v>510</v>
      </c>
      <c r="O8121" t="s">
        <v>59</v>
      </c>
      <c r="P8121" t="s">
        <v>92</v>
      </c>
      <c r="Q8121" t="s">
        <v>511</v>
      </c>
      <c r="R8121" s="19">
        <v>41.96</v>
      </c>
      <c r="S8121" s="17">
        <v>2</v>
      </c>
      <c r="T8121" s="20">
        <v>0</v>
      </c>
      <c r="U8121" s="19">
        <v>10.909599999999999</v>
      </c>
      <c r="V8121" s="20">
        <f t="shared" si="630"/>
        <v>0.25999999999999995</v>
      </c>
      <c r="W8121" s="17">
        <f t="shared" si="631"/>
        <v>2016</v>
      </c>
      <c r="X8121" t="str">
        <f t="shared" si="632"/>
        <v>Nov-2016</v>
      </c>
      <c r="Y8121" s="17">
        <f t="shared" si="633"/>
        <v>5</v>
      </c>
      <c r="Z8121" t="str">
        <f t="shared" si="634"/>
        <v>0% (No Discount)</v>
      </c>
      <c r="AA8121" s="17">
        <f>IF(COUNTIF($B$2:B8121,B8121)=1,1,0)</f>
        <v>1</v>
      </c>
      <c r="AB8121" s="17">
        <f>IF(COUNTIF($F$2:F8121,F8121)=1,1,0)</f>
        <v>0</v>
      </c>
    </row>
    <row r="8122" spans="1:28" x14ac:dyDescent="0.2">
      <c r="A8122" s="17">
        <v>8121</v>
      </c>
      <c r="B8122" t="s">
        <v>9878</v>
      </c>
      <c r="C8122" s="18">
        <v>42685</v>
      </c>
      <c r="D8122" s="18">
        <v>42690</v>
      </c>
      <c r="E8122" t="s">
        <v>77</v>
      </c>
      <c r="F8122" t="s">
        <v>1933</v>
      </c>
      <c r="G8122" t="s">
        <v>1934</v>
      </c>
      <c r="H8122" t="s">
        <v>53</v>
      </c>
      <c r="I8122" t="s">
        <v>54</v>
      </c>
      <c r="J8122" t="s">
        <v>154</v>
      </c>
      <c r="K8122" t="s">
        <v>70</v>
      </c>
      <c r="L8122">
        <v>94110</v>
      </c>
      <c r="M8122" t="s">
        <v>71</v>
      </c>
      <c r="N8122" t="s">
        <v>1963</v>
      </c>
      <c r="O8122" t="s">
        <v>59</v>
      </c>
      <c r="P8122" t="s">
        <v>63</v>
      </c>
      <c r="Q8122" t="s">
        <v>1964</v>
      </c>
      <c r="R8122" s="19">
        <v>451.15199999999999</v>
      </c>
      <c r="S8122" s="17">
        <v>3</v>
      </c>
      <c r="T8122" s="20">
        <v>0.2</v>
      </c>
      <c r="U8122" s="19">
        <v>0</v>
      </c>
      <c r="V8122" s="20">
        <f t="shared" si="630"/>
        <v>0</v>
      </c>
      <c r="W8122" s="17">
        <f t="shared" si="631"/>
        <v>2016</v>
      </c>
      <c r="X8122" t="str">
        <f t="shared" si="632"/>
        <v>Nov-2016</v>
      </c>
      <c r="Y8122" s="17">
        <f t="shared" si="633"/>
        <v>5</v>
      </c>
      <c r="Z8122" t="str">
        <f t="shared" si="634"/>
        <v>11-20%</v>
      </c>
      <c r="AA8122" s="17">
        <f>IF(COUNTIF($B$2:B8122,B8122)=1,1,0)</f>
        <v>0</v>
      </c>
      <c r="AB8122" s="17">
        <f>IF(COUNTIF($F$2:F8122,F8122)=1,1,0)</f>
        <v>0</v>
      </c>
    </row>
    <row r="8123" spans="1:28" x14ac:dyDescent="0.2">
      <c r="A8123" s="17">
        <v>8122</v>
      </c>
      <c r="B8123" t="s">
        <v>9878</v>
      </c>
      <c r="C8123" s="18">
        <v>42685</v>
      </c>
      <c r="D8123" s="18">
        <v>42690</v>
      </c>
      <c r="E8123" t="s">
        <v>77</v>
      </c>
      <c r="F8123" t="s">
        <v>1933</v>
      </c>
      <c r="G8123" t="s">
        <v>1934</v>
      </c>
      <c r="H8123" t="s">
        <v>53</v>
      </c>
      <c r="I8123" t="s">
        <v>54</v>
      </c>
      <c r="J8123" t="s">
        <v>154</v>
      </c>
      <c r="K8123" t="s">
        <v>70</v>
      </c>
      <c r="L8123">
        <v>94110</v>
      </c>
      <c r="M8123" t="s">
        <v>71</v>
      </c>
      <c r="N8123" t="s">
        <v>777</v>
      </c>
      <c r="O8123" t="s">
        <v>73</v>
      </c>
      <c r="P8123" t="s">
        <v>102</v>
      </c>
      <c r="Q8123" t="s">
        <v>778</v>
      </c>
      <c r="R8123" s="19">
        <v>31.504000000000001</v>
      </c>
      <c r="S8123" s="17">
        <v>11</v>
      </c>
      <c r="T8123" s="20">
        <v>0.2</v>
      </c>
      <c r="U8123" s="19">
        <v>11.026400000000001</v>
      </c>
      <c r="V8123" s="20">
        <f t="shared" si="630"/>
        <v>0.35000000000000003</v>
      </c>
      <c r="W8123" s="17">
        <f t="shared" si="631"/>
        <v>2016</v>
      </c>
      <c r="X8123" t="str">
        <f t="shared" si="632"/>
        <v>Nov-2016</v>
      </c>
      <c r="Y8123" s="17">
        <f t="shared" si="633"/>
        <v>5</v>
      </c>
      <c r="Z8123" t="str">
        <f t="shared" si="634"/>
        <v>11-20%</v>
      </c>
      <c r="AA8123" s="17">
        <f>IF(COUNTIF($B$2:B8123,B8123)=1,1,0)</f>
        <v>0</v>
      </c>
      <c r="AB8123" s="17">
        <f>IF(COUNTIF($F$2:F8123,F8123)=1,1,0)</f>
        <v>0</v>
      </c>
    </row>
    <row r="8124" spans="1:28" x14ac:dyDescent="0.2">
      <c r="A8124" s="17">
        <v>8123</v>
      </c>
      <c r="B8124" t="s">
        <v>9879</v>
      </c>
      <c r="C8124" s="18">
        <v>41982</v>
      </c>
      <c r="D8124" s="18">
        <v>41988</v>
      </c>
      <c r="E8124" t="s">
        <v>77</v>
      </c>
      <c r="F8124" t="s">
        <v>1950</v>
      </c>
      <c r="G8124" t="s">
        <v>1951</v>
      </c>
      <c r="H8124" t="s">
        <v>53</v>
      </c>
      <c r="I8124" t="s">
        <v>54</v>
      </c>
      <c r="J8124" t="s">
        <v>173</v>
      </c>
      <c r="K8124" t="s">
        <v>174</v>
      </c>
      <c r="L8124">
        <v>19134</v>
      </c>
      <c r="M8124" t="s">
        <v>175</v>
      </c>
      <c r="N8124" t="s">
        <v>553</v>
      </c>
      <c r="O8124" t="s">
        <v>73</v>
      </c>
      <c r="P8124" t="s">
        <v>200</v>
      </c>
      <c r="Q8124" t="s">
        <v>554</v>
      </c>
      <c r="R8124" s="19">
        <v>30.672000000000001</v>
      </c>
      <c r="S8124" s="17">
        <v>3</v>
      </c>
      <c r="T8124" s="20">
        <v>0.2</v>
      </c>
      <c r="U8124" s="19">
        <v>9.5850000000000009</v>
      </c>
      <c r="V8124" s="20">
        <f t="shared" si="630"/>
        <v>0.3125</v>
      </c>
      <c r="W8124" s="17">
        <f t="shared" si="631"/>
        <v>2014</v>
      </c>
      <c r="X8124" t="str">
        <f t="shared" si="632"/>
        <v>Dec-2014</v>
      </c>
      <c r="Y8124" s="17">
        <f t="shared" si="633"/>
        <v>6</v>
      </c>
      <c r="Z8124" t="str">
        <f t="shared" si="634"/>
        <v>11-20%</v>
      </c>
      <c r="AA8124" s="17">
        <f>IF(COUNTIF($B$2:B8124,B8124)=1,1,0)</f>
        <v>1</v>
      </c>
      <c r="AB8124" s="17">
        <f>IF(COUNTIF($F$2:F8124,F8124)=1,1,0)</f>
        <v>0</v>
      </c>
    </row>
    <row r="8125" spans="1:28" x14ac:dyDescent="0.2">
      <c r="A8125" s="17">
        <v>8124</v>
      </c>
      <c r="B8125" t="s">
        <v>9879</v>
      </c>
      <c r="C8125" s="18">
        <v>41982</v>
      </c>
      <c r="D8125" s="18">
        <v>41988</v>
      </c>
      <c r="E8125" t="s">
        <v>77</v>
      </c>
      <c r="F8125" t="s">
        <v>1950</v>
      </c>
      <c r="G8125" t="s">
        <v>1951</v>
      </c>
      <c r="H8125" t="s">
        <v>53</v>
      </c>
      <c r="I8125" t="s">
        <v>54</v>
      </c>
      <c r="J8125" t="s">
        <v>173</v>
      </c>
      <c r="K8125" t="s">
        <v>174</v>
      </c>
      <c r="L8125">
        <v>19134</v>
      </c>
      <c r="M8125" t="s">
        <v>175</v>
      </c>
      <c r="N8125" t="s">
        <v>4327</v>
      </c>
      <c r="O8125" t="s">
        <v>98</v>
      </c>
      <c r="P8125" t="s">
        <v>1246</v>
      </c>
      <c r="Q8125" t="s">
        <v>4328</v>
      </c>
      <c r="R8125" s="19">
        <v>1079.9760000000001</v>
      </c>
      <c r="S8125" s="17">
        <v>4</v>
      </c>
      <c r="T8125" s="20">
        <v>0.4</v>
      </c>
      <c r="U8125" s="19">
        <v>125.99720000000001</v>
      </c>
      <c r="V8125" s="20">
        <f t="shared" si="630"/>
        <v>0.11666666666666665</v>
      </c>
      <c r="W8125" s="17">
        <f t="shared" si="631"/>
        <v>2014</v>
      </c>
      <c r="X8125" t="str">
        <f t="shared" si="632"/>
        <v>Dec-2014</v>
      </c>
      <c r="Y8125" s="17">
        <f t="shared" si="633"/>
        <v>6</v>
      </c>
      <c r="Z8125" t="str">
        <f t="shared" si="634"/>
        <v>31-40%</v>
      </c>
      <c r="AA8125" s="17">
        <f>IF(COUNTIF($B$2:B8125,B8125)=1,1,0)</f>
        <v>0</v>
      </c>
      <c r="AB8125" s="17">
        <f>IF(COUNTIF($F$2:F8125,F8125)=1,1,0)</f>
        <v>0</v>
      </c>
    </row>
    <row r="8126" spans="1:28" x14ac:dyDescent="0.2">
      <c r="A8126" s="17">
        <v>8125</v>
      </c>
      <c r="B8126" t="s">
        <v>9880</v>
      </c>
      <c r="C8126" s="18">
        <v>42985</v>
      </c>
      <c r="D8126" s="18">
        <v>42990</v>
      </c>
      <c r="E8126" t="s">
        <v>77</v>
      </c>
      <c r="F8126" t="s">
        <v>2930</v>
      </c>
      <c r="G8126" t="s">
        <v>2931</v>
      </c>
      <c r="H8126" t="s">
        <v>53</v>
      </c>
      <c r="I8126" t="s">
        <v>54</v>
      </c>
      <c r="J8126" t="s">
        <v>9472</v>
      </c>
      <c r="K8126" t="s">
        <v>70</v>
      </c>
      <c r="L8126">
        <v>95351</v>
      </c>
      <c r="M8126" t="s">
        <v>71</v>
      </c>
      <c r="N8126" t="s">
        <v>919</v>
      </c>
      <c r="O8126" t="s">
        <v>59</v>
      </c>
      <c r="P8126" t="s">
        <v>63</v>
      </c>
      <c r="Q8126" t="s">
        <v>920</v>
      </c>
      <c r="R8126" s="19">
        <v>161.56800000000001</v>
      </c>
      <c r="S8126" s="17">
        <v>2</v>
      </c>
      <c r="T8126" s="20">
        <v>0.2</v>
      </c>
      <c r="U8126" s="19">
        <v>-28.2744</v>
      </c>
      <c r="V8126" s="20">
        <f t="shared" si="630"/>
        <v>-0.17499999999999999</v>
      </c>
      <c r="W8126" s="17">
        <f t="shared" si="631"/>
        <v>2017</v>
      </c>
      <c r="X8126" t="str">
        <f t="shared" si="632"/>
        <v>Sep-2017</v>
      </c>
      <c r="Y8126" s="17">
        <f t="shared" si="633"/>
        <v>5</v>
      </c>
      <c r="Z8126" t="str">
        <f t="shared" si="634"/>
        <v>11-20%</v>
      </c>
      <c r="AA8126" s="17">
        <f>IF(COUNTIF($B$2:B8126,B8126)=1,1,0)</f>
        <v>1</v>
      </c>
      <c r="AB8126" s="17">
        <f>IF(COUNTIF($F$2:F8126,F8126)=1,1,0)</f>
        <v>0</v>
      </c>
    </row>
    <row r="8127" spans="1:28" x14ac:dyDescent="0.2">
      <c r="A8127" s="17">
        <v>8126</v>
      </c>
      <c r="B8127" t="s">
        <v>9881</v>
      </c>
      <c r="C8127" s="18">
        <v>42041</v>
      </c>
      <c r="D8127" s="18">
        <v>42048</v>
      </c>
      <c r="E8127" t="s">
        <v>77</v>
      </c>
      <c r="F8127" t="s">
        <v>8684</v>
      </c>
      <c r="G8127" t="s">
        <v>8685</v>
      </c>
      <c r="H8127" t="s">
        <v>53</v>
      </c>
      <c r="I8127" t="s">
        <v>54</v>
      </c>
      <c r="J8127" t="s">
        <v>211</v>
      </c>
      <c r="K8127" t="s">
        <v>131</v>
      </c>
      <c r="L8127">
        <v>77070</v>
      </c>
      <c r="M8127" t="s">
        <v>132</v>
      </c>
      <c r="N8127" t="s">
        <v>3039</v>
      </c>
      <c r="O8127" t="s">
        <v>73</v>
      </c>
      <c r="P8127" t="s">
        <v>102</v>
      </c>
      <c r="Q8127" t="s">
        <v>3040</v>
      </c>
      <c r="R8127" s="19">
        <v>2.9340000000000002</v>
      </c>
      <c r="S8127" s="17">
        <v>3</v>
      </c>
      <c r="T8127" s="20">
        <v>0.8</v>
      </c>
      <c r="U8127" s="19">
        <v>-4.9878</v>
      </c>
      <c r="V8127" s="20">
        <f t="shared" si="630"/>
        <v>-1.7</v>
      </c>
      <c r="W8127" s="17">
        <f t="shared" si="631"/>
        <v>2015</v>
      </c>
      <c r="X8127" t="str">
        <f t="shared" si="632"/>
        <v>Feb-2015</v>
      </c>
      <c r="Y8127" s="17">
        <f t="shared" si="633"/>
        <v>7</v>
      </c>
      <c r="Z8127" t="str">
        <f t="shared" si="634"/>
        <v>Over 50%</v>
      </c>
      <c r="AA8127" s="17">
        <f>IF(COUNTIF($B$2:B8127,B8127)=1,1,0)</f>
        <v>1</v>
      </c>
      <c r="AB8127" s="17">
        <f>IF(COUNTIF($F$2:F8127,F8127)=1,1,0)</f>
        <v>0</v>
      </c>
    </row>
    <row r="8128" spans="1:28" x14ac:dyDescent="0.2">
      <c r="A8128" s="17">
        <v>8127</v>
      </c>
      <c r="B8128" t="s">
        <v>9881</v>
      </c>
      <c r="C8128" s="18">
        <v>42041</v>
      </c>
      <c r="D8128" s="18">
        <v>42048</v>
      </c>
      <c r="E8128" t="s">
        <v>77</v>
      </c>
      <c r="F8128" t="s">
        <v>8684</v>
      </c>
      <c r="G8128" t="s">
        <v>8685</v>
      </c>
      <c r="H8128" t="s">
        <v>53</v>
      </c>
      <c r="I8128" t="s">
        <v>54</v>
      </c>
      <c r="J8128" t="s">
        <v>211</v>
      </c>
      <c r="K8128" t="s">
        <v>131</v>
      </c>
      <c r="L8128">
        <v>77070</v>
      </c>
      <c r="M8128" t="s">
        <v>132</v>
      </c>
      <c r="N8128" t="s">
        <v>495</v>
      </c>
      <c r="O8128" t="s">
        <v>98</v>
      </c>
      <c r="P8128" t="s">
        <v>188</v>
      </c>
      <c r="Q8128" t="s">
        <v>496</v>
      </c>
      <c r="R8128" s="19">
        <v>18.527999999999999</v>
      </c>
      <c r="S8128" s="17">
        <v>2</v>
      </c>
      <c r="T8128" s="20">
        <v>0.2</v>
      </c>
      <c r="U8128" s="19">
        <v>4.4004000000000003</v>
      </c>
      <c r="V8128" s="20">
        <f t="shared" si="630"/>
        <v>0.23750000000000004</v>
      </c>
      <c r="W8128" s="17">
        <f t="shared" si="631"/>
        <v>2015</v>
      </c>
      <c r="X8128" t="str">
        <f t="shared" si="632"/>
        <v>Feb-2015</v>
      </c>
      <c r="Y8128" s="17">
        <f t="shared" si="633"/>
        <v>7</v>
      </c>
      <c r="Z8128" t="str">
        <f t="shared" si="634"/>
        <v>11-20%</v>
      </c>
      <c r="AA8128" s="17">
        <f>IF(COUNTIF($B$2:B8128,B8128)=1,1,0)</f>
        <v>0</v>
      </c>
      <c r="AB8128" s="17">
        <f>IF(COUNTIF($F$2:F8128,F8128)=1,1,0)</f>
        <v>0</v>
      </c>
    </row>
    <row r="8129" spans="1:28" x14ac:dyDescent="0.2">
      <c r="A8129" s="17">
        <v>8128</v>
      </c>
      <c r="B8129" t="s">
        <v>9881</v>
      </c>
      <c r="C8129" s="18">
        <v>42041</v>
      </c>
      <c r="D8129" s="18">
        <v>42048</v>
      </c>
      <c r="E8129" t="s">
        <v>77</v>
      </c>
      <c r="F8129" t="s">
        <v>8684</v>
      </c>
      <c r="G8129" t="s">
        <v>8685</v>
      </c>
      <c r="H8129" t="s">
        <v>53</v>
      </c>
      <c r="I8129" t="s">
        <v>54</v>
      </c>
      <c r="J8129" t="s">
        <v>211</v>
      </c>
      <c r="K8129" t="s">
        <v>131</v>
      </c>
      <c r="L8129">
        <v>77070</v>
      </c>
      <c r="M8129" t="s">
        <v>132</v>
      </c>
      <c r="N8129" t="s">
        <v>5634</v>
      </c>
      <c r="O8129" t="s">
        <v>73</v>
      </c>
      <c r="P8129" t="s">
        <v>86</v>
      </c>
      <c r="Q8129" t="s">
        <v>5635</v>
      </c>
      <c r="R8129" s="19">
        <v>670.75199999999995</v>
      </c>
      <c r="S8129" s="17">
        <v>3</v>
      </c>
      <c r="T8129" s="20">
        <v>0.2</v>
      </c>
      <c r="U8129" s="19">
        <v>-125.76600000000001</v>
      </c>
      <c r="V8129" s="20">
        <f t="shared" si="630"/>
        <v>-0.18750000000000003</v>
      </c>
      <c r="W8129" s="17">
        <f t="shared" si="631"/>
        <v>2015</v>
      </c>
      <c r="X8129" t="str">
        <f t="shared" si="632"/>
        <v>Feb-2015</v>
      </c>
      <c r="Y8129" s="17">
        <f t="shared" si="633"/>
        <v>7</v>
      </c>
      <c r="Z8129" t="str">
        <f t="shared" si="634"/>
        <v>11-20%</v>
      </c>
      <c r="AA8129" s="17">
        <f>IF(COUNTIF($B$2:B8129,B8129)=1,1,0)</f>
        <v>0</v>
      </c>
      <c r="AB8129" s="17">
        <f>IF(COUNTIF($F$2:F8129,F8129)=1,1,0)</f>
        <v>0</v>
      </c>
    </row>
    <row r="8130" spans="1:28" x14ac:dyDescent="0.2">
      <c r="A8130" s="17">
        <v>8129</v>
      </c>
      <c r="B8130" t="s">
        <v>9882</v>
      </c>
      <c r="C8130" s="18">
        <v>42973</v>
      </c>
      <c r="D8130" s="18">
        <v>42979</v>
      </c>
      <c r="E8130" t="s">
        <v>77</v>
      </c>
      <c r="F8130" t="s">
        <v>278</v>
      </c>
      <c r="G8130" t="s">
        <v>279</v>
      </c>
      <c r="H8130" t="s">
        <v>53</v>
      </c>
      <c r="I8130" t="s">
        <v>54</v>
      </c>
      <c r="J8130" t="s">
        <v>330</v>
      </c>
      <c r="K8130" t="s">
        <v>238</v>
      </c>
      <c r="L8130">
        <v>60610</v>
      </c>
      <c r="M8130" t="s">
        <v>132</v>
      </c>
      <c r="N8130" t="s">
        <v>2357</v>
      </c>
      <c r="O8130" t="s">
        <v>59</v>
      </c>
      <c r="P8130" t="s">
        <v>92</v>
      </c>
      <c r="Q8130" t="s">
        <v>2358</v>
      </c>
      <c r="R8130" s="19">
        <v>64.959999999999994</v>
      </c>
      <c r="S8130" s="17">
        <v>5</v>
      </c>
      <c r="T8130" s="20">
        <v>0.6</v>
      </c>
      <c r="U8130" s="19">
        <v>-43.847999999999999</v>
      </c>
      <c r="V8130" s="20">
        <f t="shared" ref="V8130:V8193" si="635">IFERROR(U8130/R8130,0)</f>
        <v>-0.67500000000000004</v>
      </c>
      <c r="W8130" s="17">
        <f t="shared" ref="W8130:W8193" si="636">YEAR(C8130)</f>
        <v>2017</v>
      </c>
      <c r="X8130" t="str">
        <f t="shared" ref="X8130:X8193" si="637">TEXT(C8130,"mmm-yyyy")</f>
        <v>Aug-2017</v>
      </c>
      <c r="Y8130" s="17">
        <f t="shared" ref="Y8130:Y8193" si="638">D8130-C8130</f>
        <v>6</v>
      </c>
      <c r="Z8130" t="str">
        <f t="shared" ref="Z8130:Z8193" si="639">IF(T8130=0,"0% (No Discount)",IF(T8130&lt;=0.1,"1-10%",IF(T8130&lt;=0.2,"11-20%",IF(T8130&lt;=0.3,"21-30%",IF(T8130&lt;=0.4,"31-40%",IF(T8130&lt;=0.5,"41-50%","Over 50%"))))))</f>
        <v>Over 50%</v>
      </c>
      <c r="AA8130" s="17">
        <f>IF(COUNTIF($B$2:B8130,B8130)=1,1,0)</f>
        <v>1</v>
      </c>
      <c r="AB8130" s="17">
        <f>IF(COUNTIF($F$2:F8130,F8130)=1,1,0)</f>
        <v>0</v>
      </c>
    </row>
    <row r="8131" spans="1:28" x14ac:dyDescent="0.2">
      <c r="A8131" s="17">
        <v>8130</v>
      </c>
      <c r="B8131" t="s">
        <v>9883</v>
      </c>
      <c r="C8131" s="18">
        <v>41840</v>
      </c>
      <c r="D8131" s="18">
        <v>41843</v>
      </c>
      <c r="E8131" t="s">
        <v>215</v>
      </c>
      <c r="F8131" t="s">
        <v>609</v>
      </c>
      <c r="G8131" t="s">
        <v>610</v>
      </c>
      <c r="H8131" t="s">
        <v>68</v>
      </c>
      <c r="I8131" t="s">
        <v>54</v>
      </c>
      <c r="J8131" t="s">
        <v>2889</v>
      </c>
      <c r="K8131" t="s">
        <v>70</v>
      </c>
      <c r="L8131">
        <v>92503</v>
      </c>
      <c r="M8131" t="s">
        <v>71</v>
      </c>
      <c r="N8131" t="s">
        <v>3594</v>
      </c>
      <c r="O8131" t="s">
        <v>98</v>
      </c>
      <c r="P8131" t="s">
        <v>188</v>
      </c>
      <c r="Q8131" t="s">
        <v>3595</v>
      </c>
      <c r="R8131" s="19">
        <v>41.94</v>
      </c>
      <c r="S8131" s="17">
        <v>2</v>
      </c>
      <c r="T8131" s="20">
        <v>0</v>
      </c>
      <c r="U8131" s="19">
        <v>15.0984</v>
      </c>
      <c r="V8131" s="20">
        <f t="shared" si="635"/>
        <v>0.36000000000000004</v>
      </c>
      <c r="W8131" s="17">
        <f t="shared" si="636"/>
        <v>2014</v>
      </c>
      <c r="X8131" t="str">
        <f t="shared" si="637"/>
        <v>Jul-2014</v>
      </c>
      <c r="Y8131" s="17">
        <f t="shared" si="638"/>
        <v>3</v>
      </c>
      <c r="Z8131" t="str">
        <f t="shared" si="639"/>
        <v>0% (No Discount)</v>
      </c>
      <c r="AA8131" s="17">
        <f>IF(COUNTIF($B$2:B8131,B8131)=1,1,0)</f>
        <v>1</v>
      </c>
      <c r="AB8131" s="17">
        <f>IF(COUNTIF($F$2:F8131,F8131)=1,1,0)</f>
        <v>0</v>
      </c>
    </row>
    <row r="8132" spans="1:28" x14ac:dyDescent="0.2">
      <c r="A8132" s="17">
        <v>8131</v>
      </c>
      <c r="B8132" t="s">
        <v>9883</v>
      </c>
      <c r="C8132" s="18">
        <v>41840</v>
      </c>
      <c r="D8132" s="18">
        <v>41843</v>
      </c>
      <c r="E8132" t="s">
        <v>215</v>
      </c>
      <c r="F8132" t="s">
        <v>609</v>
      </c>
      <c r="G8132" t="s">
        <v>610</v>
      </c>
      <c r="H8132" t="s">
        <v>68</v>
      </c>
      <c r="I8132" t="s">
        <v>54</v>
      </c>
      <c r="J8132" t="s">
        <v>2889</v>
      </c>
      <c r="K8132" t="s">
        <v>70</v>
      </c>
      <c r="L8132">
        <v>92503</v>
      </c>
      <c r="M8132" t="s">
        <v>71</v>
      </c>
      <c r="N8132" t="s">
        <v>5325</v>
      </c>
      <c r="O8132" t="s">
        <v>73</v>
      </c>
      <c r="P8132" t="s">
        <v>117</v>
      </c>
      <c r="Q8132" t="s">
        <v>5326</v>
      </c>
      <c r="R8132" s="19">
        <v>11.96</v>
      </c>
      <c r="S8132" s="17">
        <v>2</v>
      </c>
      <c r="T8132" s="20">
        <v>0</v>
      </c>
      <c r="U8132" s="19">
        <v>5.8604000000000003</v>
      </c>
      <c r="V8132" s="20">
        <f t="shared" si="635"/>
        <v>0.49</v>
      </c>
      <c r="W8132" s="17">
        <f t="shared" si="636"/>
        <v>2014</v>
      </c>
      <c r="X8132" t="str">
        <f t="shared" si="637"/>
        <v>Jul-2014</v>
      </c>
      <c r="Y8132" s="17">
        <f t="shared" si="638"/>
        <v>3</v>
      </c>
      <c r="Z8132" t="str">
        <f t="shared" si="639"/>
        <v>0% (No Discount)</v>
      </c>
      <c r="AA8132" s="17">
        <f>IF(COUNTIF($B$2:B8132,B8132)=1,1,0)</f>
        <v>0</v>
      </c>
      <c r="AB8132" s="17">
        <f>IF(COUNTIF($F$2:F8132,F8132)=1,1,0)</f>
        <v>0</v>
      </c>
    </row>
    <row r="8133" spans="1:28" x14ac:dyDescent="0.2">
      <c r="A8133" s="17">
        <v>8132</v>
      </c>
      <c r="B8133" t="s">
        <v>9883</v>
      </c>
      <c r="C8133" s="18">
        <v>41840</v>
      </c>
      <c r="D8133" s="18">
        <v>41843</v>
      </c>
      <c r="E8133" t="s">
        <v>215</v>
      </c>
      <c r="F8133" t="s">
        <v>609</v>
      </c>
      <c r="G8133" t="s">
        <v>610</v>
      </c>
      <c r="H8133" t="s">
        <v>68</v>
      </c>
      <c r="I8133" t="s">
        <v>54</v>
      </c>
      <c r="J8133" t="s">
        <v>2889</v>
      </c>
      <c r="K8133" t="s">
        <v>70</v>
      </c>
      <c r="L8133">
        <v>92503</v>
      </c>
      <c r="M8133" t="s">
        <v>71</v>
      </c>
      <c r="N8133" t="s">
        <v>7132</v>
      </c>
      <c r="O8133" t="s">
        <v>73</v>
      </c>
      <c r="P8133" t="s">
        <v>95</v>
      </c>
      <c r="Q8133" t="s">
        <v>7133</v>
      </c>
      <c r="R8133" s="19">
        <v>13.12</v>
      </c>
      <c r="S8133" s="17">
        <v>4</v>
      </c>
      <c r="T8133" s="20">
        <v>0</v>
      </c>
      <c r="U8133" s="19">
        <v>3.8048000000000002</v>
      </c>
      <c r="V8133" s="20">
        <f t="shared" si="635"/>
        <v>0.29000000000000004</v>
      </c>
      <c r="W8133" s="17">
        <f t="shared" si="636"/>
        <v>2014</v>
      </c>
      <c r="X8133" t="str">
        <f t="shared" si="637"/>
        <v>Jul-2014</v>
      </c>
      <c r="Y8133" s="17">
        <f t="shared" si="638"/>
        <v>3</v>
      </c>
      <c r="Z8133" t="str">
        <f t="shared" si="639"/>
        <v>0% (No Discount)</v>
      </c>
      <c r="AA8133" s="17">
        <f>IF(COUNTIF($B$2:B8133,B8133)=1,1,0)</f>
        <v>0</v>
      </c>
      <c r="AB8133" s="17">
        <f>IF(COUNTIF($F$2:F8133,F8133)=1,1,0)</f>
        <v>0</v>
      </c>
    </row>
    <row r="8134" spans="1:28" x14ac:dyDescent="0.2">
      <c r="A8134" s="17">
        <v>8133</v>
      </c>
      <c r="B8134" t="s">
        <v>9883</v>
      </c>
      <c r="C8134" s="18">
        <v>41840</v>
      </c>
      <c r="D8134" s="18">
        <v>41843</v>
      </c>
      <c r="E8134" t="s">
        <v>215</v>
      </c>
      <c r="F8134" t="s">
        <v>609</v>
      </c>
      <c r="G8134" t="s">
        <v>610</v>
      </c>
      <c r="H8134" t="s">
        <v>68</v>
      </c>
      <c r="I8134" t="s">
        <v>54</v>
      </c>
      <c r="J8134" t="s">
        <v>2889</v>
      </c>
      <c r="K8134" t="s">
        <v>70</v>
      </c>
      <c r="L8134">
        <v>92503</v>
      </c>
      <c r="M8134" t="s">
        <v>71</v>
      </c>
      <c r="N8134" t="s">
        <v>2043</v>
      </c>
      <c r="O8134" t="s">
        <v>73</v>
      </c>
      <c r="P8134" t="s">
        <v>86</v>
      </c>
      <c r="Q8134" t="s">
        <v>2044</v>
      </c>
      <c r="R8134" s="19">
        <v>535.41</v>
      </c>
      <c r="S8134" s="17">
        <v>3</v>
      </c>
      <c r="T8134" s="20">
        <v>0</v>
      </c>
      <c r="U8134" s="19">
        <v>160.62299999999999</v>
      </c>
      <c r="V8134" s="20">
        <f t="shared" si="635"/>
        <v>0.3</v>
      </c>
      <c r="W8134" s="17">
        <f t="shared" si="636"/>
        <v>2014</v>
      </c>
      <c r="X8134" t="str">
        <f t="shared" si="637"/>
        <v>Jul-2014</v>
      </c>
      <c r="Y8134" s="17">
        <f t="shared" si="638"/>
        <v>3</v>
      </c>
      <c r="Z8134" t="str">
        <f t="shared" si="639"/>
        <v>0% (No Discount)</v>
      </c>
      <c r="AA8134" s="17">
        <f>IF(COUNTIF($B$2:B8134,B8134)=1,1,0)</f>
        <v>0</v>
      </c>
      <c r="AB8134" s="17">
        <f>IF(COUNTIF($F$2:F8134,F8134)=1,1,0)</f>
        <v>0</v>
      </c>
    </row>
    <row r="8135" spans="1:28" x14ac:dyDescent="0.2">
      <c r="A8135" s="17">
        <v>8134</v>
      </c>
      <c r="B8135" t="s">
        <v>9884</v>
      </c>
      <c r="C8135" s="18">
        <v>42285</v>
      </c>
      <c r="D8135" s="18">
        <v>42290</v>
      </c>
      <c r="E8135" t="s">
        <v>77</v>
      </c>
      <c r="F8135" t="s">
        <v>216</v>
      </c>
      <c r="G8135" t="s">
        <v>217</v>
      </c>
      <c r="H8135" t="s">
        <v>68</v>
      </c>
      <c r="I8135" t="s">
        <v>54</v>
      </c>
      <c r="J8135" t="s">
        <v>844</v>
      </c>
      <c r="K8135" t="s">
        <v>131</v>
      </c>
      <c r="L8135">
        <v>75081</v>
      </c>
      <c r="M8135" t="s">
        <v>132</v>
      </c>
      <c r="N8135" t="s">
        <v>365</v>
      </c>
      <c r="O8135" t="s">
        <v>59</v>
      </c>
      <c r="P8135" t="s">
        <v>92</v>
      </c>
      <c r="Q8135" t="s">
        <v>366</v>
      </c>
      <c r="R8135" s="19">
        <v>72.78</v>
      </c>
      <c r="S8135" s="17">
        <v>3</v>
      </c>
      <c r="T8135" s="20">
        <v>0.6</v>
      </c>
      <c r="U8135" s="19">
        <v>-70.960499999999996</v>
      </c>
      <c r="V8135" s="20">
        <f t="shared" si="635"/>
        <v>-0.97499999999999998</v>
      </c>
      <c r="W8135" s="17">
        <f t="shared" si="636"/>
        <v>2015</v>
      </c>
      <c r="X8135" t="str">
        <f t="shared" si="637"/>
        <v>Oct-2015</v>
      </c>
      <c r="Y8135" s="17">
        <f t="shared" si="638"/>
        <v>5</v>
      </c>
      <c r="Z8135" t="str">
        <f t="shared" si="639"/>
        <v>Over 50%</v>
      </c>
      <c r="AA8135" s="17">
        <f>IF(COUNTIF($B$2:B8135,B8135)=1,1,0)</f>
        <v>1</v>
      </c>
      <c r="AB8135" s="17">
        <f>IF(COUNTIF($F$2:F8135,F8135)=1,1,0)</f>
        <v>0</v>
      </c>
    </row>
    <row r="8136" spans="1:28" x14ac:dyDescent="0.2">
      <c r="A8136" s="17">
        <v>8135</v>
      </c>
      <c r="B8136" t="s">
        <v>9885</v>
      </c>
      <c r="C8136" s="18">
        <v>42051</v>
      </c>
      <c r="D8136" s="18">
        <v>42056</v>
      </c>
      <c r="E8136" t="s">
        <v>77</v>
      </c>
      <c r="F8136" t="s">
        <v>3017</v>
      </c>
      <c r="G8136" t="s">
        <v>3018</v>
      </c>
      <c r="H8136" t="s">
        <v>53</v>
      </c>
      <c r="I8136" t="s">
        <v>54</v>
      </c>
      <c r="J8136" t="s">
        <v>69</v>
      </c>
      <c r="K8136" t="s">
        <v>70</v>
      </c>
      <c r="L8136">
        <v>90008</v>
      </c>
      <c r="M8136" t="s">
        <v>71</v>
      </c>
      <c r="N8136" t="s">
        <v>1281</v>
      </c>
      <c r="O8136" t="s">
        <v>73</v>
      </c>
      <c r="P8136" t="s">
        <v>117</v>
      </c>
      <c r="Q8136" t="s">
        <v>1282</v>
      </c>
      <c r="R8136" s="19">
        <v>36.840000000000003</v>
      </c>
      <c r="S8136" s="17">
        <v>3</v>
      </c>
      <c r="T8136" s="20">
        <v>0</v>
      </c>
      <c r="U8136" s="19">
        <v>17.314800000000002</v>
      </c>
      <c r="V8136" s="20">
        <f t="shared" si="635"/>
        <v>0.47000000000000003</v>
      </c>
      <c r="W8136" s="17">
        <f t="shared" si="636"/>
        <v>2015</v>
      </c>
      <c r="X8136" t="str">
        <f t="shared" si="637"/>
        <v>Feb-2015</v>
      </c>
      <c r="Y8136" s="17">
        <f t="shared" si="638"/>
        <v>5</v>
      </c>
      <c r="Z8136" t="str">
        <f t="shared" si="639"/>
        <v>0% (No Discount)</v>
      </c>
      <c r="AA8136" s="17">
        <f>IF(COUNTIF($B$2:B8136,B8136)=1,1,0)</f>
        <v>1</v>
      </c>
      <c r="AB8136" s="17">
        <f>IF(COUNTIF($F$2:F8136,F8136)=1,1,0)</f>
        <v>0</v>
      </c>
    </row>
    <row r="8137" spans="1:28" x14ac:dyDescent="0.2">
      <c r="A8137" s="17">
        <v>8136</v>
      </c>
      <c r="B8137" t="s">
        <v>9885</v>
      </c>
      <c r="C8137" s="18">
        <v>42051</v>
      </c>
      <c r="D8137" s="18">
        <v>42056</v>
      </c>
      <c r="E8137" t="s">
        <v>77</v>
      </c>
      <c r="F8137" t="s">
        <v>3017</v>
      </c>
      <c r="G8137" t="s">
        <v>3018</v>
      </c>
      <c r="H8137" t="s">
        <v>53</v>
      </c>
      <c r="I8137" t="s">
        <v>54</v>
      </c>
      <c r="J8137" t="s">
        <v>69</v>
      </c>
      <c r="K8137" t="s">
        <v>70</v>
      </c>
      <c r="L8137">
        <v>90008</v>
      </c>
      <c r="M8137" t="s">
        <v>71</v>
      </c>
      <c r="N8137" t="s">
        <v>284</v>
      </c>
      <c r="O8137" t="s">
        <v>73</v>
      </c>
      <c r="P8137" t="s">
        <v>74</v>
      </c>
      <c r="Q8137" t="s">
        <v>285</v>
      </c>
      <c r="R8137" s="19">
        <v>87.71</v>
      </c>
      <c r="S8137" s="17">
        <v>7</v>
      </c>
      <c r="T8137" s="20">
        <v>0</v>
      </c>
      <c r="U8137" s="19">
        <v>41.223700000000001</v>
      </c>
      <c r="V8137" s="20">
        <f t="shared" si="635"/>
        <v>0.47000000000000003</v>
      </c>
      <c r="W8137" s="17">
        <f t="shared" si="636"/>
        <v>2015</v>
      </c>
      <c r="X8137" t="str">
        <f t="shared" si="637"/>
        <v>Feb-2015</v>
      </c>
      <c r="Y8137" s="17">
        <f t="shared" si="638"/>
        <v>5</v>
      </c>
      <c r="Z8137" t="str">
        <f t="shared" si="639"/>
        <v>0% (No Discount)</v>
      </c>
      <c r="AA8137" s="17">
        <f>IF(COUNTIF($B$2:B8137,B8137)=1,1,0)</f>
        <v>0</v>
      </c>
      <c r="AB8137" s="17">
        <f>IF(COUNTIF($F$2:F8137,F8137)=1,1,0)</f>
        <v>0</v>
      </c>
    </row>
    <row r="8138" spans="1:28" x14ac:dyDescent="0.2">
      <c r="A8138" s="17">
        <v>8137</v>
      </c>
      <c r="B8138" t="s">
        <v>9886</v>
      </c>
      <c r="C8138" s="18">
        <v>42594</v>
      </c>
      <c r="D8138" s="18">
        <v>42598</v>
      </c>
      <c r="E8138" t="s">
        <v>77</v>
      </c>
      <c r="F8138" t="s">
        <v>6618</v>
      </c>
      <c r="G8138" t="s">
        <v>6619</v>
      </c>
      <c r="H8138" t="s">
        <v>68</v>
      </c>
      <c r="I8138" t="s">
        <v>54</v>
      </c>
      <c r="J8138" t="s">
        <v>1824</v>
      </c>
      <c r="K8138" t="s">
        <v>81</v>
      </c>
      <c r="L8138">
        <v>33801</v>
      </c>
      <c r="M8138" t="s">
        <v>57</v>
      </c>
      <c r="N8138" t="s">
        <v>1135</v>
      </c>
      <c r="O8138" t="s">
        <v>59</v>
      </c>
      <c r="P8138" t="s">
        <v>83</v>
      </c>
      <c r="Q8138" t="s">
        <v>1136</v>
      </c>
      <c r="R8138" s="19">
        <v>562.29250000000002</v>
      </c>
      <c r="S8138" s="17">
        <v>7</v>
      </c>
      <c r="T8138" s="20">
        <v>0.45</v>
      </c>
      <c r="U8138" s="19">
        <v>-255.58750000000001</v>
      </c>
      <c r="V8138" s="20">
        <f t="shared" si="635"/>
        <v>-0.45454545454545453</v>
      </c>
      <c r="W8138" s="17">
        <f t="shared" si="636"/>
        <v>2016</v>
      </c>
      <c r="X8138" t="str">
        <f t="shared" si="637"/>
        <v>Aug-2016</v>
      </c>
      <c r="Y8138" s="17">
        <f t="shared" si="638"/>
        <v>4</v>
      </c>
      <c r="Z8138" t="str">
        <f t="shared" si="639"/>
        <v>41-50%</v>
      </c>
      <c r="AA8138" s="17">
        <f>IF(COUNTIF($B$2:B8138,B8138)=1,1,0)</f>
        <v>1</v>
      </c>
      <c r="AB8138" s="17">
        <f>IF(COUNTIF($F$2:F8138,F8138)=1,1,0)</f>
        <v>0</v>
      </c>
    </row>
    <row r="8139" spans="1:28" x14ac:dyDescent="0.2">
      <c r="A8139" s="17">
        <v>8138</v>
      </c>
      <c r="B8139" t="s">
        <v>9887</v>
      </c>
      <c r="C8139" s="18">
        <v>41952</v>
      </c>
      <c r="D8139" s="18">
        <v>41956</v>
      </c>
      <c r="E8139" t="s">
        <v>77</v>
      </c>
      <c r="F8139" t="s">
        <v>6315</v>
      </c>
      <c r="G8139" t="s">
        <v>6316</v>
      </c>
      <c r="H8139" t="s">
        <v>129</v>
      </c>
      <c r="I8139" t="s">
        <v>54</v>
      </c>
      <c r="J8139" t="s">
        <v>293</v>
      </c>
      <c r="K8139" t="s">
        <v>294</v>
      </c>
      <c r="L8139">
        <v>10035</v>
      </c>
      <c r="M8139" t="s">
        <v>175</v>
      </c>
      <c r="N8139" t="s">
        <v>1112</v>
      </c>
      <c r="O8139" t="s">
        <v>59</v>
      </c>
      <c r="P8139" t="s">
        <v>92</v>
      </c>
      <c r="Q8139" t="s">
        <v>3833</v>
      </c>
      <c r="R8139" s="19">
        <v>56.52</v>
      </c>
      <c r="S8139" s="17">
        <v>9</v>
      </c>
      <c r="T8139" s="20">
        <v>0</v>
      </c>
      <c r="U8139" s="19">
        <v>21.477599999999999</v>
      </c>
      <c r="V8139" s="20">
        <f t="shared" si="635"/>
        <v>0.37999999999999995</v>
      </c>
      <c r="W8139" s="17">
        <f t="shared" si="636"/>
        <v>2014</v>
      </c>
      <c r="X8139" t="str">
        <f t="shared" si="637"/>
        <v>Nov-2014</v>
      </c>
      <c r="Y8139" s="17">
        <f t="shared" si="638"/>
        <v>4</v>
      </c>
      <c r="Z8139" t="str">
        <f t="shared" si="639"/>
        <v>0% (No Discount)</v>
      </c>
      <c r="AA8139" s="17">
        <f>IF(COUNTIF($B$2:B8139,B8139)=1,1,0)</f>
        <v>1</v>
      </c>
      <c r="AB8139" s="17">
        <f>IF(COUNTIF($F$2:F8139,F8139)=1,1,0)</f>
        <v>0</v>
      </c>
    </row>
    <row r="8140" spans="1:28" x14ac:dyDescent="0.2">
      <c r="A8140" s="17">
        <v>8139</v>
      </c>
      <c r="B8140" t="s">
        <v>9888</v>
      </c>
      <c r="C8140" s="18">
        <v>42569</v>
      </c>
      <c r="D8140" s="18">
        <v>42573</v>
      </c>
      <c r="E8140" t="s">
        <v>77</v>
      </c>
      <c r="F8140" t="s">
        <v>666</v>
      </c>
      <c r="G8140" t="s">
        <v>667</v>
      </c>
      <c r="H8140" t="s">
        <v>129</v>
      </c>
      <c r="I8140" t="s">
        <v>54</v>
      </c>
      <c r="J8140" t="s">
        <v>173</v>
      </c>
      <c r="K8140" t="s">
        <v>174</v>
      </c>
      <c r="L8140">
        <v>19140</v>
      </c>
      <c r="M8140" t="s">
        <v>175</v>
      </c>
      <c r="N8140" t="s">
        <v>3264</v>
      </c>
      <c r="O8140" t="s">
        <v>73</v>
      </c>
      <c r="P8140" t="s">
        <v>95</v>
      </c>
      <c r="Q8140" t="s">
        <v>3265</v>
      </c>
      <c r="R8140" s="19">
        <v>11.263999999999999</v>
      </c>
      <c r="S8140" s="17">
        <v>8</v>
      </c>
      <c r="T8140" s="20">
        <v>0.2</v>
      </c>
      <c r="U8140" s="19">
        <v>1.2672000000000001</v>
      </c>
      <c r="V8140" s="20">
        <f t="shared" si="635"/>
        <v>0.11250000000000002</v>
      </c>
      <c r="W8140" s="17">
        <f t="shared" si="636"/>
        <v>2016</v>
      </c>
      <c r="X8140" t="str">
        <f t="shared" si="637"/>
        <v>Jul-2016</v>
      </c>
      <c r="Y8140" s="17">
        <f t="shared" si="638"/>
        <v>4</v>
      </c>
      <c r="Z8140" t="str">
        <f t="shared" si="639"/>
        <v>11-20%</v>
      </c>
      <c r="AA8140" s="17">
        <f>IF(COUNTIF($B$2:B8140,B8140)=1,1,0)</f>
        <v>1</v>
      </c>
      <c r="AB8140" s="17">
        <f>IF(COUNTIF($F$2:F8140,F8140)=1,1,0)</f>
        <v>0</v>
      </c>
    </row>
    <row r="8141" spans="1:28" x14ac:dyDescent="0.2">
      <c r="A8141" s="17">
        <v>8140</v>
      </c>
      <c r="B8141" t="s">
        <v>9888</v>
      </c>
      <c r="C8141" s="18">
        <v>42569</v>
      </c>
      <c r="D8141" s="18">
        <v>42573</v>
      </c>
      <c r="E8141" t="s">
        <v>77</v>
      </c>
      <c r="F8141" t="s">
        <v>666</v>
      </c>
      <c r="G8141" t="s">
        <v>667</v>
      </c>
      <c r="H8141" t="s">
        <v>129</v>
      </c>
      <c r="I8141" t="s">
        <v>54</v>
      </c>
      <c r="J8141" t="s">
        <v>173</v>
      </c>
      <c r="K8141" t="s">
        <v>174</v>
      </c>
      <c r="L8141">
        <v>19140</v>
      </c>
      <c r="M8141" t="s">
        <v>175</v>
      </c>
      <c r="N8141" t="s">
        <v>3319</v>
      </c>
      <c r="O8141" t="s">
        <v>73</v>
      </c>
      <c r="P8141" t="s">
        <v>86</v>
      </c>
      <c r="Q8141" t="s">
        <v>3320</v>
      </c>
      <c r="R8141" s="19">
        <v>284.08</v>
      </c>
      <c r="S8141" s="17">
        <v>10</v>
      </c>
      <c r="T8141" s="20">
        <v>0.2</v>
      </c>
      <c r="U8141" s="19">
        <v>24.856999999999999</v>
      </c>
      <c r="V8141" s="20">
        <f t="shared" si="635"/>
        <v>8.7500000000000008E-2</v>
      </c>
      <c r="W8141" s="17">
        <f t="shared" si="636"/>
        <v>2016</v>
      </c>
      <c r="X8141" t="str">
        <f t="shared" si="637"/>
        <v>Jul-2016</v>
      </c>
      <c r="Y8141" s="17">
        <f t="shared" si="638"/>
        <v>4</v>
      </c>
      <c r="Z8141" t="str">
        <f t="shared" si="639"/>
        <v>11-20%</v>
      </c>
      <c r="AA8141" s="17">
        <f>IF(COUNTIF($B$2:B8141,B8141)=1,1,0)</f>
        <v>0</v>
      </c>
      <c r="AB8141" s="17">
        <f>IF(COUNTIF($F$2:F8141,F8141)=1,1,0)</f>
        <v>0</v>
      </c>
    </row>
    <row r="8142" spans="1:28" x14ac:dyDescent="0.2">
      <c r="A8142" s="17">
        <v>8141</v>
      </c>
      <c r="B8142" t="s">
        <v>9888</v>
      </c>
      <c r="C8142" s="18">
        <v>42569</v>
      </c>
      <c r="D8142" s="18">
        <v>42573</v>
      </c>
      <c r="E8142" t="s">
        <v>77</v>
      </c>
      <c r="F8142" t="s">
        <v>666</v>
      </c>
      <c r="G8142" t="s">
        <v>667</v>
      </c>
      <c r="H8142" t="s">
        <v>129</v>
      </c>
      <c r="I8142" t="s">
        <v>54</v>
      </c>
      <c r="J8142" t="s">
        <v>173</v>
      </c>
      <c r="K8142" t="s">
        <v>174</v>
      </c>
      <c r="L8142">
        <v>19140</v>
      </c>
      <c r="M8142" t="s">
        <v>175</v>
      </c>
      <c r="N8142" t="s">
        <v>2404</v>
      </c>
      <c r="O8142" t="s">
        <v>73</v>
      </c>
      <c r="P8142" t="s">
        <v>117</v>
      </c>
      <c r="Q8142" t="s">
        <v>2405</v>
      </c>
      <c r="R8142" s="19">
        <v>18.495999999999999</v>
      </c>
      <c r="S8142" s="17">
        <v>4</v>
      </c>
      <c r="T8142" s="20">
        <v>0.2</v>
      </c>
      <c r="U8142" s="19">
        <v>6.7047999999999996</v>
      </c>
      <c r="V8142" s="20">
        <f t="shared" si="635"/>
        <v>0.36249999999999999</v>
      </c>
      <c r="W8142" s="17">
        <f t="shared" si="636"/>
        <v>2016</v>
      </c>
      <c r="X8142" t="str">
        <f t="shared" si="637"/>
        <v>Jul-2016</v>
      </c>
      <c r="Y8142" s="17">
        <f t="shared" si="638"/>
        <v>4</v>
      </c>
      <c r="Z8142" t="str">
        <f t="shared" si="639"/>
        <v>11-20%</v>
      </c>
      <c r="AA8142" s="17">
        <f>IF(COUNTIF($B$2:B8142,B8142)=1,1,0)</f>
        <v>0</v>
      </c>
      <c r="AB8142" s="17">
        <f>IF(COUNTIF($F$2:F8142,F8142)=1,1,0)</f>
        <v>0</v>
      </c>
    </row>
    <row r="8143" spans="1:28" x14ac:dyDescent="0.2">
      <c r="A8143" s="17">
        <v>8142</v>
      </c>
      <c r="B8143" t="s">
        <v>9889</v>
      </c>
      <c r="C8143" s="18">
        <v>42405</v>
      </c>
      <c r="D8143" s="18">
        <v>42410</v>
      </c>
      <c r="E8143" t="s">
        <v>77</v>
      </c>
      <c r="F8143" t="s">
        <v>5527</v>
      </c>
      <c r="G8143" t="s">
        <v>5528</v>
      </c>
      <c r="H8143" t="s">
        <v>53</v>
      </c>
      <c r="I8143" t="s">
        <v>54</v>
      </c>
      <c r="J8143" t="s">
        <v>977</v>
      </c>
      <c r="K8143" t="s">
        <v>70</v>
      </c>
      <c r="L8143">
        <v>92037</v>
      </c>
      <c r="M8143" t="s">
        <v>71</v>
      </c>
      <c r="N8143" t="s">
        <v>2397</v>
      </c>
      <c r="O8143" t="s">
        <v>73</v>
      </c>
      <c r="P8143" t="s">
        <v>74</v>
      </c>
      <c r="Q8143" t="s">
        <v>2398</v>
      </c>
      <c r="R8143" s="19">
        <v>14.73</v>
      </c>
      <c r="S8143" s="17">
        <v>3</v>
      </c>
      <c r="T8143" s="20">
        <v>0</v>
      </c>
      <c r="U8143" s="19">
        <v>7.2176999999999998</v>
      </c>
      <c r="V8143" s="20">
        <f t="shared" si="635"/>
        <v>0.49</v>
      </c>
      <c r="W8143" s="17">
        <f t="shared" si="636"/>
        <v>2016</v>
      </c>
      <c r="X8143" t="str">
        <f t="shared" si="637"/>
        <v>Feb-2016</v>
      </c>
      <c r="Y8143" s="17">
        <f t="shared" si="638"/>
        <v>5</v>
      </c>
      <c r="Z8143" t="str">
        <f t="shared" si="639"/>
        <v>0% (No Discount)</v>
      </c>
      <c r="AA8143" s="17">
        <f>IF(COUNTIF($B$2:B8143,B8143)=1,1,0)</f>
        <v>1</v>
      </c>
      <c r="AB8143" s="17">
        <f>IF(COUNTIF($F$2:F8143,F8143)=1,1,0)</f>
        <v>0</v>
      </c>
    </row>
    <row r="8144" spans="1:28" x14ac:dyDescent="0.2">
      <c r="A8144" s="17">
        <v>8143</v>
      </c>
      <c r="B8144" t="s">
        <v>9889</v>
      </c>
      <c r="C8144" s="18">
        <v>42405</v>
      </c>
      <c r="D8144" s="18">
        <v>42410</v>
      </c>
      <c r="E8144" t="s">
        <v>77</v>
      </c>
      <c r="F8144" t="s">
        <v>5527</v>
      </c>
      <c r="G8144" t="s">
        <v>5528</v>
      </c>
      <c r="H8144" t="s">
        <v>53</v>
      </c>
      <c r="I8144" t="s">
        <v>54</v>
      </c>
      <c r="J8144" t="s">
        <v>977</v>
      </c>
      <c r="K8144" t="s">
        <v>70</v>
      </c>
      <c r="L8144">
        <v>92037</v>
      </c>
      <c r="M8144" t="s">
        <v>71</v>
      </c>
      <c r="N8144" t="s">
        <v>3254</v>
      </c>
      <c r="O8144" t="s">
        <v>73</v>
      </c>
      <c r="P8144" t="s">
        <v>86</v>
      </c>
      <c r="Q8144" t="s">
        <v>3255</v>
      </c>
      <c r="R8144" s="19">
        <v>186.54</v>
      </c>
      <c r="S8144" s="17">
        <v>3</v>
      </c>
      <c r="T8144" s="20">
        <v>0</v>
      </c>
      <c r="U8144" s="19">
        <v>50.3658</v>
      </c>
      <c r="V8144" s="20">
        <f t="shared" si="635"/>
        <v>0.27</v>
      </c>
      <c r="W8144" s="17">
        <f t="shared" si="636"/>
        <v>2016</v>
      </c>
      <c r="X8144" t="str">
        <f t="shared" si="637"/>
        <v>Feb-2016</v>
      </c>
      <c r="Y8144" s="17">
        <f t="shared" si="638"/>
        <v>5</v>
      </c>
      <c r="Z8144" t="str">
        <f t="shared" si="639"/>
        <v>0% (No Discount)</v>
      </c>
      <c r="AA8144" s="17">
        <f>IF(COUNTIF($B$2:B8144,B8144)=1,1,0)</f>
        <v>0</v>
      </c>
      <c r="AB8144" s="17">
        <f>IF(COUNTIF($F$2:F8144,F8144)=1,1,0)</f>
        <v>0</v>
      </c>
    </row>
    <row r="8145" spans="1:28" x14ac:dyDescent="0.2">
      <c r="A8145" s="17">
        <v>8144</v>
      </c>
      <c r="B8145" t="s">
        <v>9889</v>
      </c>
      <c r="C8145" s="18">
        <v>42405</v>
      </c>
      <c r="D8145" s="18">
        <v>42410</v>
      </c>
      <c r="E8145" t="s">
        <v>77</v>
      </c>
      <c r="F8145" t="s">
        <v>5527</v>
      </c>
      <c r="G8145" t="s">
        <v>5528</v>
      </c>
      <c r="H8145" t="s">
        <v>53</v>
      </c>
      <c r="I8145" t="s">
        <v>54</v>
      </c>
      <c r="J8145" t="s">
        <v>977</v>
      </c>
      <c r="K8145" t="s">
        <v>70</v>
      </c>
      <c r="L8145">
        <v>92037</v>
      </c>
      <c r="M8145" t="s">
        <v>71</v>
      </c>
      <c r="N8145" t="s">
        <v>2432</v>
      </c>
      <c r="O8145" t="s">
        <v>59</v>
      </c>
      <c r="P8145" t="s">
        <v>83</v>
      </c>
      <c r="Q8145" t="s">
        <v>2433</v>
      </c>
      <c r="R8145" s="19">
        <v>557.72799999999995</v>
      </c>
      <c r="S8145" s="17">
        <v>4</v>
      </c>
      <c r="T8145" s="20">
        <v>0.2</v>
      </c>
      <c r="U8145" s="19">
        <v>6.9715999999999996</v>
      </c>
      <c r="V8145" s="20">
        <f t="shared" si="635"/>
        <v>1.2500000000000001E-2</v>
      </c>
      <c r="W8145" s="17">
        <f t="shared" si="636"/>
        <v>2016</v>
      </c>
      <c r="X8145" t="str">
        <f t="shared" si="637"/>
        <v>Feb-2016</v>
      </c>
      <c r="Y8145" s="17">
        <f t="shared" si="638"/>
        <v>5</v>
      </c>
      <c r="Z8145" t="str">
        <f t="shared" si="639"/>
        <v>11-20%</v>
      </c>
      <c r="AA8145" s="17">
        <f>IF(COUNTIF($B$2:B8145,B8145)=1,1,0)</f>
        <v>0</v>
      </c>
      <c r="AB8145" s="17">
        <f>IF(COUNTIF($F$2:F8145,F8145)=1,1,0)</f>
        <v>0</v>
      </c>
    </row>
    <row r="8146" spans="1:28" x14ac:dyDescent="0.2">
      <c r="A8146" s="17">
        <v>8145</v>
      </c>
      <c r="B8146" t="s">
        <v>9889</v>
      </c>
      <c r="C8146" s="18">
        <v>42405</v>
      </c>
      <c r="D8146" s="18">
        <v>42410</v>
      </c>
      <c r="E8146" t="s">
        <v>77</v>
      </c>
      <c r="F8146" t="s">
        <v>5527</v>
      </c>
      <c r="G8146" t="s">
        <v>5528</v>
      </c>
      <c r="H8146" t="s">
        <v>53</v>
      </c>
      <c r="I8146" t="s">
        <v>54</v>
      </c>
      <c r="J8146" t="s">
        <v>977</v>
      </c>
      <c r="K8146" t="s">
        <v>70</v>
      </c>
      <c r="L8146">
        <v>92037</v>
      </c>
      <c r="M8146" t="s">
        <v>71</v>
      </c>
      <c r="N8146" t="s">
        <v>643</v>
      </c>
      <c r="O8146" t="s">
        <v>98</v>
      </c>
      <c r="P8146" t="s">
        <v>99</v>
      </c>
      <c r="Q8146" t="s">
        <v>644</v>
      </c>
      <c r="R8146" s="19">
        <v>159.96799999999999</v>
      </c>
      <c r="S8146" s="17">
        <v>4</v>
      </c>
      <c r="T8146" s="20">
        <v>0.2</v>
      </c>
      <c r="U8146" s="19">
        <v>-31.993600000000001</v>
      </c>
      <c r="V8146" s="20">
        <f t="shared" si="635"/>
        <v>-0.2</v>
      </c>
      <c r="W8146" s="17">
        <f t="shared" si="636"/>
        <v>2016</v>
      </c>
      <c r="X8146" t="str">
        <f t="shared" si="637"/>
        <v>Feb-2016</v>
      </c>
      <c r="Y8146" s="17">
        <f t="shared" si="638"/>
        <v>5</v>
      </c>
      <c r="Z8146" t="str">
        <f t="shared" si="639"/>
        <v>11-20%</v>
      </c>
      <c r="AA8146" s="17">
        <f>IF(COUNTIF($B$2:B8146,B8146)=1,1,0)</f>
        <v>0</v>
      </c>
      <c r="AB8146" s="17">
        <f>IF(COUNTIF($F$2:F8146,F8146)=1,1,0)</f>
        <v>0</v>
      </c>
    </row>
    <row r="8147" spans="1:28" x14ac:dyDescent="0.2">
      <c r="A8147" s="17">
        <v>8146</v>
      </c>
      <c r="B8147" t="s">
        <v>9890</v>
      </c>
      <c r="C8147" s="18">
        <v>41810</v>
      </c>
      <c r="D8147" s="18">
        <v>41817</v>
      </c>
      <c r="E8147" t="s">
        <v>77</v>
      </c>
      <c r="F8147" t="s">
        <v>4034</v>
      </c>
      <c r="G8147" t="s">
        <v>4035</v>
      </c>
      <c r="H8147" t="s">
        <v>53</v>
      </c>
      <c r="I8147" t="s">
        <v>54</v>
      </c>
      <c r="J8147" t="s">
        <v>7562</v>
      </c>
      <c r="K8147" t="s">
        <v>677</v>
      </c>
      <c r="L8147">
        <v>73505</v>
      </c>
      <c r="M8147" t="s">
        <v>132</v>
      </c>
      <c r="N8147" t="s">
        <v>4649</v>
      </c>
      <c r="O8147" t="s">
        <v>73</v>
      </c>
      <c r="P8147" t="s">
        <v>105</v>
      </c>
      <c r="Q8147" t="s">
        <v>4650</v>
      </c>
      <c r="R8147" s="19">
        <v>471.9</v>
      </c>
      <c r="S8147" s="17">
        <v>6</v>
      </c>
      <c r="T8147" s="20">
        <v>0</v>
      </c>
      <c r="U8147" s="19">
        <v>155.727</v>
      </c>
      <c r="V8147" s="20">
        <f t="shared" si="635"/>
        <v>0.33</v>
      </c>
      <c r="W8147" s="17">
        <f t="shared" si="636"/>
        <v>2014</v>
      </c>
      <c r="X8147" t="str">
        <f t="shared" si="637"/>
        <v>Jun-2014</v>
      </c>
      <c r="Y8147" s="17">
        <f t="shared" si="638"/>
        <v>7</v>
      </c>
      <c r="Z8147" t="str">
        <f t="shared" si="639"/>
        <v>0% (No Discount)</v>
      </c>
      <c r="AA8147" s="17">
        <f>IF(COUNTIF($B$2:B8147,B8147)=1,1,0)</f>
        <v>1</v>
      </c>
      <c r="AB8147" s="17">
        <f>IF(COUNTIF($F$2:F8147,F8147)=1,1,0)</f>
        <v>0</v>
      </c>
    </row>
    <row r="8148" spans="1:28" x14ac:dyDescent="0.2">
      <c r="A8148" s="17">
        <v>8147</v>
      </c>
      <c r="B8148" t="s">
        <v>9890</v>
      </c>
      <c r="C8148" s="18">
        <v>41810</v>
      </c>
      <c r="D8148" s="18">
        <v>41817</v>
      </c>
      <c r="E8148" t="s">
        <v>77</v>
      </c>
      <c r="F8148" t="s">
        <v>4034</v>
      </c>
      <c r="G8148" t="s">
        <v>4035</v>
      </c>
      <c r="H8148" t="s">
        <v>53</v>
      </c>
      <c r="I8148" t="s">
        <v>54</v>
      </c>
      <c r="J8148" t="s">
        <v>7562</v>
      </c>
      <c r="K8148" t="s">
        <v>677</v>
      </c>
      <c r="L8148">
        <v>73505</v>
      </c>
      <c r="M8148" t="s">
        <v>132</v>
      </c>
      <c r="N8148" t="s">
        <v>5206</v>
      </c>
      <c r="O8148" t="s">
        <v>73</v>
      </c>
      <c r="P8148" t="s">
        <v>95</v>
      </c>
      <c r="Q8148" t="s">
        <v>5207</v>
      </c>
      <c r="R8148" s="19">
        <v>3.52</v>
      </c>
      <c r="S8148" s="17">
        <v>2</v>
      </c>
      <c r="T8148" s="20">
        <v>0</v>
      </c>
      <c r="U8148" s="19">
        <v>1.6896</v>
      </c>
      <c r="V8148" s="20">
        <f t="shared" si="635"/>
        <v>0.48</v>
      </c>
      <c r="W8148" s="17">
        <f t="shared" si="636"/>
        <v>2014</v>
      </c>
      <c r="X8148" t="str">
        <f t="shared" si="637"/>
        <v>Jun-2014</v>
      </c>
      <c r="Y8148" s="17">
        <f t="shared" si="638"/>
        <v>7</v>
      </c>
      <c r="Z8148" t="str">
        <f t="shared" si="639"/>
        <v>0% (No Discount)</v>
      </c>
      <c r="AA8148" s="17">
        <f>IF(COUNTIF($B$2:B8148,B8148)=1,1,0)</f>
        <v>0</v>
      </c>
      <c r="AB8148" s="17">
        <f>IF(COUNTIF($F$2:F8148,F8148)=1,1,0)</f>
        <v>0</v>
      </c>
    </row>
    <row r="8149" spans="1:28" x14ac:dyDescent="0.2">
      <c r="A8149" s="17">
        <v>8148</v>
      </c>
      <c r="B8149" t="s">
        <v>9891</v>
      </c>
      <c r="C8149" s="18">
        <v>42895</v>
      </c>
      <c r="D8149" s="18">
        <v>42900</v>
      </c>
      <c r="E8149" t="s">
        <v>77</v>
      </c>
      <c r="F8149" t="s">
        <v>1439</v>
      </c>
      <c r="G8149" t="s">
        <v>1440</v>
      </c>
      <c r="H8149" t="s">
        <v>53</v>
      </c>
      <c r="I8149" t="s">
        <v>54</v>
      </c>
      <c r="J8149" t="s">
        <v>2008</v>
      </c>
      <c r="K8149" t="s">
        <v>346</v>
      </c>
      <c r="L8149">
        <v>24153</v>
      </c>
      <c r="M8149" t="s">
        <v>57</v>
      </c>
      <c r="N8149" t="s">
        <v>212</v>
      </c>
      <c r="O8149" t="s">
        <v>73</v>
      </c>
      <c r="P8149" t="s">
        <v>117</v>
      </c>
      <c r="Q8149" t="s">
        <v>213</v>
      </c>
      <c r="R8149" s="19">
        <v>49.12</v>
      </c>
      <c r="S8149" s="17">
        <v>4</v>
      </c>
      <c r="T8149" s="20">
        <v>0</v>
      </c>
      <c r="U8149" s="19">
        <v>23.086400000000001</v>
      </c>
      <c r="V8149" s="20">
        <f t="shared" si="635"/>
        <v>0.47000000000000003</v>
      </c>
      <c r="W8149" s="17">
        <f t="shared" si="636"/>
        <v>2017</v>
      </c>
      <c r="X8149" t="str">
        <f t="shared" si="637"/>
        <v>Jun-2017</v>
      </c>
      <c r="Y8149" s="17">
        <f t="shared" si="638"/>
        <v>5</v>
      </c>
      <c r="Z8149" t="str">
        <f t="shared" si="639"/>
        <v>0% (No Discount)</v>
      </c>
      <c r="AA8149" s="17">
        <f>IF(COUNTIF($B$2:B8149,B8149)=1,1,0)</f>
        <v>1</v>
      </c>
      <c r="AB8149" s="17">
        <f>IF(COUNTIF($F$2:F8149,F8149)=1,1,0)</f>
        <v>0</v>
      </c>
    </row>
    <row r="8150" spans="1:28" x14ac:dyDescent="0.2">
      <c r="A8150" s="17">
        <v>8149</v>
      </c>
      <c r="B8150" t="s">
        <v>9892</v>
      </c>
      <c r="C8150" s="18">
        <v>42731</v>
      </c>
      <c r="D8150" s="18">
        <v>42735</v>
      </c>
      <c r="E8150" t="s">
        <v>77</v>
      </c>
      <c r="F8150" t="s">
        <v>6175</v>
      </c>
      <c r="G8150" t="s">
        <v>6176</v>
      </c>
      <c r="H8150" t="s">
        <v>129</v>
      </c>
      <c r="I8150" t="s">
        <v>54</v>
      </c>
      <c r="J8150" t="s">
        <v>2575</v>
      </c>
      <c r="K8150" t="s">
        <v>70</v>
      </c>
      <c r="L8150">
        <v>92704</v>
      </c>
      <c r="M8150" t="s">
        <v>71</v>
      </c>
      <c r="N8150" t="s">
        <v>2952</v>
      </c>
      <c r="O8150" t="s">
        <v>73</v>
      </c>
      <c r="P8150" t="s">
        <v>74</v>
      </c>
      <c r="Q8150" t="s">
        <v>2953</v>
      </c>
      <c r="R8150" s="19">
        <v>20.16</v>
      </c>
      <c r="S8150" s="17">
        <v>7</v>
      </c>
      <c r="T8150" s="20">
        <v>0</v>
      </c>
      <c r="U8150" s="19">
        <v>9.8783999999999992</v>
      </c>
      <c r="V8150" s="20">
        <f t="shared" si="635"/>
        <v>0.48999999999999994</v>
      </c>
      <c r="W8150" s="17">
        <f t="shared" si="636"/>
        <v>2016</v>
      </c>
      <c r="X8150" t="str">
        <f t="shared" si="637"/>
        <v>Dec-2016</v>
      </c>
      <c r="Y8150" s="17">
        <f t="shared" si="638"/>
        <v>4</v>
      </c>
      <c r="Z8150" t="str">
        <f t="shared" si="639"/>
        <v>0% (No Discount)</v>
      </c>
      <c r="AA8150" s="17">
        <f>IF(COUNTIF($B$2:B8150,B8150)=1,1,0)</f>
        <v>1</v>
      </c>
      <c r="AB8150" s="17">
        <f>IF(COUNTIF($F$2:F8150,F8150)=1,1,0)</f>
        <v>0</v>
      </c>
    </row>
    <row r="8151" spans="1:28" x14ac:dyDescent="0.2">
      <c r="A8151" s="17">
        <v>8150</v>
      </c>
      <c r="B8151" t="s">
        <v>9893</v>
      </c>
      <c r="C8151" s="18">
        <v>41665</v>
      </c>
      <c r="D8151" s="18">
        <v>41668</v>
      </c>
      <c r="E8151" t="s">
        <v>215</v>
      </c>
      <c r="F8151" t="s">
        <v>6047</v>
      </c>
      <c r="G8151" t="s">
        <v>6048</v>
      </c>
      <c r="H8151" t="s">
        <v>68</v>
      </c>
      <c r="I8151" t="s">
        <v>54</v>
      </c>
      <c r="J8151" t="s">
        <v>9894</v>
      </c>
      <c r="K8151" t="s">
        <v>5361</v>
      </c>
      <c r="L8151">
        <v>57701</v>
      </c>
      <c r="M8151" t="s">
        <v>132</v>
      </c>
      <c r="N8151" t="s">
        <v>3754</v>
      </c>
      <c r="O8151" t="s">
        <v>73</v>
      </c>
      <c r="P8151" t="s">
        <v>102</v>
      </c>
      <c r="Q8151" t="s">
        <v>3755</v>
      </c>
      <c r="R8151" s="19">
        <v>10.68</v>
      </c>
      <c r="S8151" s="17">
        <v>2</v>
      </c>
      <c r="T8151" s="20">
        <v>0</v>
      </c>
      <c r="U8151" s="19">
        <v>5.0195999999999996</v>
      </c>
      <c r="V8151" s="20">
        <f t="shared" si="635"/>
        <v>0.47</v>
      </c>
      <c r="W8151" s="17">
        <f t="shared" si="636"/>
        <v>2014</v>
      </c>
      <c r="X8151" t="str">
        <f t="shared" si="637"/>
        <v>Jan-2014</v>
      </c>
      <c r="Y8151" s="17">
        <f t="shared" si="638"/>
        <v>3</v>
      </c>
      <c r="Z8151" t="str">
        <f t="shared" si="639"/>
        <v>0% (No Discount)</v>
      </c>
      <c r="AA8151" s="17">
        <f>IF(COUNTIF($B$2:B8151,B8151)=1,1,0)</f>
        <v>1</v>
      </c>
      <c r="AB8151" s="17">
        <f>IF(COUNTIF($F$2:F8151,F8151)=1,1,0)</f>
        <v>0</v>
      </c>
    </row>
    <row r="8152" spans="1:28" x14ac:dyDescent="0.2">
      <c r="A8152" s="17">
        <v>8151</v>
      </c>
      <c r="B8152" t="s">
        <v>9893</v>
      </c>
      <c r="C8152" s="18">
        <v>41665</v>
      </c>
      <c r="D8152" s="18">
        <v>41668</v>
      </c>
      <c r="E8152" t="s">
        <v>215</v>
      </c>
      <c r="F8152" t="s">
        <v>6047</v>
      </c>
      <c r="G8152" t="s">
        <v>6048</v>
      </c>
      <c r="H8152" t="s">
        <v>68</v>
      </c>
      <c r="I8152" t="s">
        <v>54</v>
      </c>
      <c r="J8152" t="s">
        <v>9894</v>
      </c>
      <c r="K8152" t="s">
        <v>5361</v>
      </c>
      <c r="L8152">
        <v>57701</v>
      </c>
      <c r="M8152" t="s">
        <v>132</v>
      </c>
      <c r="N8152" t="s">
        <v>2495</v>
      </c>
      <c r="O8152" t="s">
        <v>59</v>
      </c>
      <c r="P8152" t="s">
        <v>60</v>
      </c>
      <c r="Q8152" t="s">
        <v>2496</v>
      </c>
      <c r="R8152" s="19">
        <v>141.96</v>
      </c>
      <c r="S8152" s="17">
        <v>2</v>
      </c>
      <c r="T8152" s="20">
        <v>0</v>
      </c>
      <c r="U8152" s="19">
        <v>39.748800000000003</v>
      </c>
      <c r="V8152" s="20">
        <f t="shared" si="635"/>
        <v>0.28000000000000003</v>
      </c>
      <c r="W8152" s="17">
        <f t="shared" si="636"/>
        <v>2014</v>
      </c>
      <c r="X8152" t="str">
        <f t="shared" si="637"/>
        <v>Jan-2014</v>
      </c>
      <c r="Y8152" s="17">
        <f t="shared" si="638"/>
        <v>3</v>
      </c>
      <c r="Z8152" t="str">
        <f t="shared" si="639"/>
        <v>0% (No Discount)</v>
      </c>
      <c r="AA8152" s="17">
        <f>IF(COUNTIF($B$2:B8152,B8152)=1,1,0)</f>
        <v>0</v>
      </c>
      <c r="AB8152" s="17">
        <f>IF(COUNTIF($F$2:F8152,F8152)=1,1,0)</f>
        <v>0</v>
      </c>
    </row>
    <row r="8153" spans="1:28" x14ac:dyDescent="0.2">
      <c r="A8153" s="17">
        <v>8152</v>
      </c>
      <c r="B8153" t="s">
        <v>9895</v>
      </c>
      <c r="C8153" s="18">
        <v>42817</v>
      </c>
      <c r="D8153" s="18">
        <v>42819</v>
      </c>
      <c r="E8153" t="s">
        <v>215</v>
      </c>
      <c r="F8153" t="s">
        <v>1590</v>
      </c>
      <c r="G8153" t="s">
        <v>1591</v>
      </c>
      <c r="H8153" t="s">
        <v>53</v>
      </c>
      <c r="I8153" t="s">
        <v>54</v>
      </c>
      <c r="J8153" t="s">
        <v>122</v>
      </c>
      <c r="K8153" t="s">
        <v>123</v>
      </c>
      <c r="L8153">
        <v>98115</v>
      </c>
      <c r="M8153" t="s">
        <v>71</v>
      </c>
      <c r="N8153" t="s">
        <v>2842</v>
      </c>
      <c r="O8153" t="s">
        <v>73</v>
      </c>
      <c r="P8153" t="s">
        <v>86</v>
      </c>
      <c r="Q8153" t="s">
        <v>2843</v>
      </c>
      <c r="R8153" s="19">
        <v>32.479999999999997</v>
      </c>
      <c r="S8153" s="17">
        <v>2</v>
      </c>
      <c r="T8153" s="20">
        <v>0</v>
      </c>
      <c r="U8153" s="19">
        <v>4.8719999999999999</v>
      </c>
      <c r="V8153" s="20">
        <f t="shared" si="635"/>
        <v>0.15000000000000002</v>
      </c>
      <c r="W8153" s="17">
        <f t="shared" si="636"/>
        <v>2017</v>
      </c>
      <c r="X8153" t="str">
        <f t="shared" si="637"/>
        <v>Mar-2017</v>
      </c>
      <c r="Y8153" s="17">
        <f t="shared" si="638"/>
        <v>2</v>
      </c>
      <c r="Z8153" t="str">
        <f t="shared" si="639"/>
        <v>0% (No Discount)</v>
      </c>
      <c r="AA8153" s="17">
        <f>IF(COUNTIF($B$2:B8153,B8153)=1,1,0)</f>
        <v>1</v>
      </c>
      <c r="AB8153" s="17">
        <f>IF(COUNTIF($F$2:F8153,F8153)=1,1,0)</f>
        <v>0</v>
      </c>
    </row>
    <row r="8154" spans="1:28" x14ac:dyDescent="0.2">
      <c r="A8154" s="17">
        <v>8153</v>
      </c>
      <c r="B8154" t="s">
        <v>9895</v>
      </c>
      <c r="C8154" s="18">
        <v>42817</v>
      </c>
      <c r="D8154" s="18">
        <v>42819</v>
      </c>
      <c r="E8154" t="s">
        <v>215</v>
      </c>
      <c r="F8154" t="s">
        <v>1590</v>
      </c>
      <c r="G8154" t="s">
        <v>1591</v>
      </c>
      <c r="H8154" t="s">
        <v>53</v>
      </c>
      <c r="I8154" t="s">
        <v>54</v>
      </c>
      <c r="J8154" t="s">
        <v>122</v>
      </c>
      <c r="K8154" t="s">
        <v>123</v>
      </c>
      <c r="L8154">
        <v>98115</v>
      </c>
      <c r="M8154" t="s">
        <v>71</v>
      </c>
      <c r="N8154" t="s">
        <v>1897</v>
      </c>
      <c r="O8154" t="s">
        <v>73</v>
      </c>
      <c r="P8154" t="s">
        <v>117</v>
      </c>
      <c r="Q8154" t="s">
        <v>1898</v>
      </c>
      <c r="R8154" s="19">
        <v>20.04</v>
      </c>
      <c r="S8154" s="17">
        <v>3</v>
      </c>
      <c r="T8154" s="20">
        <v>0</v>
      </c>
      <c r="U8154" s="19">
        <v>9.6191999999999993</v>
      </c>
      <c r="V8154" s="20">
        <f t="shared" si="635"/>
        <v>0.48</v>
      </c>
      <c r="W8154" s="17">
        <f t="shared" si="636"/>
        <v>2017</v>
      </c>
      <c r="X8154" t="str">
        <f t="shared" si="637"/>
        <v>Mar-2017</v>
      </c>
      <c r="Y8154" s="17">
        <f t="shared" si="638"/>
        <v>2</v>
      </c>
      <c r="Z8154" t="str">
        <f t="shared" si="639"/>
        <v>0% (No Discount)</v>
      </c>
      <c r="AA8154" s="17">
        <f>IF(COUNTIF($B$2:B8154,B8154)=1,1,0)</f>
        <v>0</v>
      </c>
      <c r="AB8154" s="17">
        <f>IF(COUNTIF($F$2:F8154,F8154)=1,1,0)</f>
        <v>0</v>
      </c>
    </row>
    <row r="8155" spans="1:28" x14ac:dyDescent="0.2">
      <c r="A8155" s="17">
        <v>8154</v>
      </c>
      <c r="B8155" t="s">
        <v>9895</v>
      </c>
      <c r="C8155" s="18">
        <v>42817</v>
      </c>
      <c r="D8155" s="18">
        <v>42819</v>
      </c>
      <c r="E8155" t="s">
        <v>215</v>
      </c>
      <c r="F8155" t="s">
        <v>1590</v>
      </c>
      <c r="G8155" t="s">
        <v>1591</v>
      </c>
      <c r="H8155" t="s">
        <v>53</v>
      </c>
      <c r="I8155" t="s">
        <v>54</v>
      </c>
      <c r="J8155" t="s">
        <v>122</v>
      </c>
      <c r="K8155" t="s">
        <v>123</v>
      </c>
      <c r="L8155">
        <v>98115</v>
      </c>
      <c r="M8155" t="s">
        <v>71</v>
      </c>
      <c r="N8155" t="s">
        <v>5774</v>
      </c>
      <c r="O8155" t="s">
        <v>98</v>
      </c>
      <c r="P8155" t="s">
        <v>1246</v>
      </c>
      <c r="Q8155" t="s">
        <v>5775</v>
      </c>
      <c r="R8155" s="19">
        <v>13999.96</v>
      </c>
      <c r="S8155" s="17">
        <v>4</v>
      </c>
      <c r="T8155" s="20">
        <v>0</v>
      </c>
      <c r="U8155" s="19">
        <v>6719.9808000000003</v>
      </c>
      <c r="V8155" s="20">
        <f t="shared" si="635"/>
        <v>0.48000000000000004</v>
      </c>
      <c r="W8155" s="17">
        <f t="shared" si="636"/>
        <v>2017</v>
      </c>
      <c r="X8155" t="str">
        <f t="shared" si="637"/>
        <v>Mar-2017</v>
      </c>
      <c r="Y8155" s="17">
        <f t="shared" si="638"/>
        <v>2</v>
      </c>
      <c r="Z8155" t="str">
        <f t="shared" si="639"/>
        <v>0% (No Discount)</v>
      </c>
      <c r="AA8155" s="17">
        <f>IF(COUNTIF($B$2:B8155,B8155)=1,1,0)</f>
        <v>0</v>
      </c>
      <c r="AB8155" s="17">
        <f>IF(COUNTIF($F$2:F8155,F8155)=1,1,0)</f>
        <v>0</v>
      </c>
    </row>
    <row r="8156" spans="1:28" x14ac:dyDescent="0.2">
      <c r="A8156" s="17">
        <v>8155</v>
      </c>
      <c r="B8156" t="s">
        <v>9896</v>
      </c>
      <c r="C8156" s="18">
        <v>42814</v>
      </c>
      <c r="D8156" s="18">
        <v>42818</v>
      </c>
      <c r="E8156" t="s">
        <v>77</v>
      </c>
      <c r="F8156" t="s">
        <v>7453</v>
      </c>
      <c r="G8156" t="s">
        <v>7454</v>
      </c>
      <c r="H8156" t="s">
        <v>53</v>
      </c>
      <c r="I8156" t="s">
        <v>54</v>
      </c>
      <c r="J8156" t="s">
        <v>3723</v>
      </c>
      <c r="K8156" t="s">
        <v>776</v>
      </c>
      <c r="L8156">
        <v>6457</v>
      </c>
      <c r="M8156" t="s">
        <v>175</v>
      </c>
      <c r="N8156" t="s">
        <v>4848</v>
      </c>
      <c r="O8156" t="s">
        <v>98</v>
      </c>
      <c r="P8156" t="s">
        <v>188</v>
      </c>
      <c r="Q8156" t="s">
        <v>4849</v>
      </c>
      <c r="R8156" s="19">
        <v>238</v>
      </c>
      <c r="S8156" s="17">
        <v>2</v>
      </c>
      <c r="T8156" s="20">
        <v>0</v>
      </c>
      <c r="U8156" s="19">
        <v>38.08</v>
      </c>
      <c r="V8156" s="20">
        <f t="shared" si="635"/>
        <v>0.16</v>
      </c>
      <c r="W8156" s="17">
        <f t="shared" si="636"/>
        <v>2017</v>
      </c>
      <c r="X8156" t="str">
        <f t="shared" si="637"/>
        <v>Mar-2017</v>
      </c>
      <c r="Y8156" s="17">
        <f t="shared" si="638"/>
        <v>4</v>
      </c>
      <c r="Z8156" t="str">
        <f t="shared" si="639"/>
        <v>0% (No Discount)</v>
      </c>
      <c r="AA8156" s="17">
        <f>IF(COUNTIF($B$2:B8156,B8156)=1,1,0)</f>
        <v>1</v>
      </c>
      <c r="AB8156" s="17">
        <f>IF(COUNTIF($F$2:F8156,F8156)=1,1,0)</f>
        <v>0</v>
      </c>
    </row>
    <row r="8157" spans="1:28" x14ac:dyDescent="0.2">
      <c r="A8157" s="17">
        <v>8156</v>
      </c>
      <c r="B8157" t="s">
        <v>9896</v>
      </c>
      <c r="C8157" s="18">
        <v>42814</v>
      </c>
      <c r="D8157" s="18">
        <v>42818</v>
      </c>
      <c r="E8157" t="s">
        <v>77</v>
      </c>
      <c r="F8157" t="s">
        <v>7453</v>
      </c>
      <c r="G8157" t="s">
        <v>7454</v>
      </c>
      <c r="H8157" t="s">
        <v>53</v>
      </c>
      <c r="I8157" t="s">
        <v>54</v>
      </c>
      <c r="J8157" t="s">
        <v>3723</v>
      </c>
      <c r="K8157" t="s">
        <v>776</v>
      </c>
      <c r="L8157">
        <v>6457</v>
      </c>
      <c r="M8157" t="s">
        <v>175</v>
      </c>
      <c r="N8157" t="s">
        <v>4108</v>
      </c>
      <c r="O8157" t="s">
        <v>73</v>
      </c>
      <c r="P8157" t="s">
        <v>117</v>
      </c>
      <c r="Q8157" t="s">
        <v>4109</v>
      </c>
      <c r="R8157" s="19">
        <v>61.96</v>
      </c>
      <c r="S8157" s="17">
        <v>2</v>
      </c>
      <c r="T8157" s="20">
        <v>0</v>
      </c>
      <c r="U8157" s="19">
        <v>27.882000000000001</v>
      </c>
      <c r="V8157" s="20">
        <f t="shared" si="635"/>
        <v>0.45</v>
      </c>
      <c r="W8157" s="17">
        <f t="shared" si="636"/>
        <v>2017</v>
      </c>
      <c r="X8157" t="str">
        <f t="shared" si="637"/>
        <v>Mar-2017</v>
      </c>
      <c r="Y8157" s="17">
        <f t="shared" si="638"/>
        <v>4</v>
      </c>
      <c r="Z8157" t="str">
        <f t="shared" si="639"/>
        <v>0% (No Discount)</v>
      </c>
      <c r="AA8157" s="17">
        <f>IF(COUNTIF($B$2:B8157,B8157)=1,1,0)</f>
        <v>0</v>
      </c>
      <c r="AB8157" s="17">
        <f>IF(COUNTIF($F$2:F8157,F8157)=1,1,0)</f>
        <v>0</v>
      </c>
    </row>
    <row r="8158" spans="1:28" x14ac:dyDescent="0.2">
      <c r="A8158" s="17">
        <v>8157</v>
      </c>
      <c r="B8158" t="s">
        <v>9897</v>
      </c>
      <c r="C8158" s="18">
        <v>42647</v>
      </c>
      <c r="D8158" s="18">
        <v>42652</v>
      </c>
      <c r="E8158" t="s">
        <v>77</v>
      </c>
      <c r="F8158" t="s">
        <v>2016</v>
      </c>
      <c r="G8158" t="s">
        <v>2017</v>
      </c>
      <c r="H8158" t="s">
        <v>53</v>
      </c>
      <c r="I8158" t="s">
        <v>54</v>
      </c>
      <c r="J8158" t="s">
        <v>4528</v>
      </c>
      <c r="K8158" t="s">
        <v>2769</v>
      </c>
      <c r="L8158">
        <v>21215</v>
      </c>
      <c r="M8158" t="s">
        <v>175</v>
      </c>
      <c r="N8158" t="s">
        <v>3853</v>
      </c>
      <c r="O8158" t="s">
        <v>59</v>
      </c>
      <c r="P8158" t="s">
        <v>83</v>
      </c>
      <c r="Q8158" t="s">
        <v>3854</v>
      </c>
      <c r="R8158" s="19">
        <v>239.37200000000001</v>
      </c>
      <c r="S8158" s="17">
        <v>2</v>
      </c>
      <c r="T8158" s="20">
        <v>0.3</v>
      </c>
      <c r="U8158" s="19">
        <v>-23.937200000000001</v>
      </c>
      <c r="V8158" s="20">
        <f t="shared" si="635"/>
        <v>-9.9999999999999992E-2</v>
      </c>
      <c r="W8158" s="17">
        <f t="shared" si="636"/>
        <v>2016</v>
      </c>
      <c r="X8158" t="str">
        <f t="shared" si="637"/>
        <v>Oct-2016</v>
      </c>
      <c r="Y8158" s="17">
        <f t="shared" si="638"/>
        <v>5</v>
      </c>
      <c r="Z8158" t="str">
        <f t="shared" si="639"/>
        <v>21-30%</v>
      </c>
      <c r="AA8158" s="17">
        <f>IF(COUNTIF($B$2:B8158,B8158)=1,1,0)</f>
        <v>1</v>
      </c>
      <c r="AB8158" s="17">
        <f>IF(COUNTIF($F$2:F8158,F8158)=1,1,0)</f>
        <v>0</v>
      </c>
    </row>
    <row r="8159" spans="1:28" x14ac:dyDescent="0.2">
      <c r="A8159" s="17">
        <v>8158</v>
      </c>
      <c r="B8159" t="s">
        <v>9898</v>
      </c>
      <c r="C8159" s="18">
        <v>42692</v>
      </c>
      <c r="D8159" s="18">
        <v>42696</v>
      </c>
      <c r="E8159" t="s">
        <v>77</v>
      </c>
      <c r="F8159" t="s">
        <v>2600</v>
      </c>
      <c r="G8159" t="s">
        <v>2601</v>
      </c>
      <c r="H8159" t="s">
        <v>53</v>
      </c>
      <c r="I8159" t="s">
        <v>54</v>
      </c>
      <c r="J8159" t="s">
        <v>977</v>
      </c>
      <c r="K8159" t="s">
        <v>70</v>
      </c>
      <c r="L8159">
        <v>92105</v>
      </c>
      <c r="M8159" t="s">
        <v>71</v>
      </c>
      <c r="N8159" t="s">
        <v>4848</v>
      </c>
      <c r="O8159" t="s">
        <v>98</v>
      </c>
      <c r="P8159" t="s">
        <v>188</v>
      </c>
      <c r="Q8159" t="s">
        <v>4849</v>
      </c>
      <c r="R8159" s="19">
        <v>595</v>
      </c>
      <c r="S8159" s="17">
        <v>5</v>
      </c>
      <c r="T8159" s="20">
        <v>0</v>
      </c>
      <c r="U8159" s="19">
        <v>95.2</v>
      </c>
      <c r="V8159" s="20">
        <f t="shared" si="635"/>
        <v>0.16</v>
      </c>
      <c r="W8159" s="17">
        <f t="shared" si="636"/>
        <v>2016</v>
      </c>
      <c r="X8159" t="str">
        <f t="shared" si="637"/>
        <v>Nov-2016</v>
      </c>
      <c r="Y8159" s="17">
        <f t="shared" si="638"/>
        <v>4</v>
      </c>
      <c r="Z8159" t="str">
        <f t="shared" si="639"/>
        <v>0% (No Discount)</v>
      </c>
      <c r="AA8159" s="17">
        <f>IF(COUNTIF($B$2:B8159,B8159)=1,1,0)</f>
        <v>1</v>
      </c>
      <c r="AB8159" s="17">
        <f>IF(COUNTIF($F$2:F8159,F8159)=1,1,0)</f>
        <v>0</v>
      </c>
    </row>
    <row r="8160" spans="1:28" x14ac:dyDescent="0.2">
      <c r="A8160" s="17">
        <v>8159</v>
      </c>
      <c r="B8160" t="s">
        <v>9899</v>
      </c>
      <c r="C8160" s="18">
        <v>43095</v>
      </c>
      <c r="D8160" s="18">
        <v>43101</v>
      </c>
      <c r="E8160" t="s">
        <v>77</v>
      </c>
      <c r="F8160" t="s">
        <v>1837</v>
      </c>
      <c r="G8160" t="s">
        <v>1838</v>
      </c>
      <c r="H8160" t="s">
        <v>68</v>
      </c>
      <c r="I8160" t="s">
        <v>54</v>
      </c>
      <c r="J8160" t="s">
        <v>6937</v>
      </c>
      <c r="K8160" t="s">
        <v>131</v>
      </c>
      <c r="L8160">
        <v>79762</v>
      </c>
      <c r="M8160" t="s">
        <v>132</v>
      </c>
      <c r="N8160" t="s">
        <v>5261</v>
      </c>
      <c r="O8160" t="s">
        <v>73</v>
      </c>
      <c r="P8160" t="s">
        <v>117</v>
      </c>
      <c r="Q8160" t="s">
        <v>5262</v>
      </c>
      <c r="R8160" s="19">
        <v>16.032</v>
      </c>
      <c r="S8160" s="17">
        <v>3</v>
      </c>
      <c r="T8160" s="20">
        <v>0.2</v>
      </c>
      <c r="U8160" s="19">
        <v>5.6112000000000002</v>
      </c>
      <c r="V8160" s="20">
        <f t="shared" si="635"/>
        <v>0.35000000000000003</v>
      </c>
      <c r="W8160" s="17">
        <f t="shared" si="636"/>
        <v>2017</v>
      </c>
      <c r="X8160" t="str">
        <f t="shared" si="637"/>
        <v>Dec-2017</v>
      </c>
      <c r="Y8160" s="17">
        <f t="shared" si="638"/>
        <v>6</v>
      </c>
      <c r="Z8160" t="str">
        <f t="shared" si="639"/>
        <v>11-20%</v>
      </c>
      <c r="AA8160" s="17">
        <f>IF(COUNTIF($B$2:B8160,B8160)=1,1,0)</f>
        <v>1</v>
      </c>
      <c r="AB8160" s="17">
        <f>IF(COUNTIF($F$2:F8160,F8160)=1,1,0)</f>
        <v>0</v>
      </c>
    </row>
    <row r="8161" spans="1:28" x14ac:dyDescent="0.2">
      <c r="A8161" s="17">
        <v>8160</v>
      </c>
      <c r="B8161" t="s">
        <v>9900</v>
      </c>
      <c r="C8161" s="18">
        <v>42438</v>
      </c>
      <c r="D8161" s="18">
        <v>42442</v>
      </c>
      <c r="E8161" t="s">
        <v>77</v>
      </c>
      <c r="F8161" t="s">
        <v>467</v>
      </c>
      <c r="G8161" t="s">
        <v>468</v>
      </c>
      <c r="H8161" t="s">
        <v>129</v>
      </c>
      <c r="I8161" t="s">
        <v>54</v>
      </c>
      <c r="J8161" t="s">
        <v>8483</v>
      </c>
      <c r="K8161" t="s">
        <v>776</v>
      </c>
      <c r="L8161">
        <v>6460</v>
      </c>
      <c r="M8161" t="s">
        <v>175</v>
      </c>
      <c r="N8161" t="s">
        <v>1022</v>
      </c>
      <c r="O8161" t="s">
        <v>98</v>
      </c>
      <c r="P8161" t="s">
        <v>188</v>
      </c>
      <c r="Q8161" t="s">
        <v>1023</v>
      </c>
      <c r="R8161" s="19">
        <v>199.75</v>
      </c>
      <c r="S8161" s="17">
        <v>5</v>
      </c>
      <c r="T8161" s="20">
        <v>0</v>
      </c>
      <c r="U8161" s="19">
        <v>87.89</v>
      </c>
      <c r="V8161" s="20">
        <f t="shared" si="635"/>
        <v>0.44</v>
      </c>
      <c r="W8161" s="17">
        <f t="shared" si="636"/>
        <v>2016</v>
      </c>
      <c r="X8161" t="str">
        <f t="shared" si="637"/>
        <v>Mar-2016</v>
      </c>
      <c r="Y8161" s="17">
        <f t="shared" si="638"/>
        <v>4</v>
      </c>
      <c r="Z8161" t="str">
        <f t="shared" si="639"/>
        <v>0% (No Discount)</v>
      </c>
      <c r="AA8161" s="17">
        <f>IF(COUNTIF($B$2:B8161,B8161)=1,1,0)</f>
        <v>1</v>
      </c>
      <c r="AB8161" s="17">
        <f>IF(COUNTIF($F$2:F8161,F8161)=1,1,0)</f>
        <v>0</v>
      </c>
    </row>
    <row r="8162" spans="1:28" x14ac:dyDescent="0.2">
      <c r="A8162" s="17">
        <v>8161</v>
      </c>
      <c r="B8162" t="s">
        <v>9901</v>
      </c>
      <c r="C8162" s="18">
        <v>42416</v>
      </c>
      <c r="D8162" s="18">
        <v>42420</v>
      </c>
      <c r="E8162" t="s">
        <v>77</v>
      </c>
      <c r="F8162" t="s">
        <v>4047</v>
      </c>
      <c r="G8162" t="s">
        <v>4048</v>
      </c>
      <c r="H8162" t="s">
        <v>53</v>
      </c>
      <c r="I8162" t="s">
        <v>54</v>
      </c>
      <c r="J8162" t="s">
        <v>1123</v>
      </c>
      <c r="K8162" t="s">
        <v>817</v>
      </c>
      <c r="L8162">
        <v>7109</v>
      </c>
      <c r="M8162" t="s">
        <v>175</v>
      </c>
      <c r="N8162" t="s">
        <v>8417</v>
      </c>
      <c r="O8162" t="s">
        <v>59</v>
      </c>
      <c r="P8162" t="s">
        <v>63</v>
      </c>
      <c r="Q8162" t="s">
        <v>8418</v>
      </c>
      <c r="R8162" s="19">
        <v>227.96</v>
      </c>
      <c r="S8162" s="17">
        <v>2</v>
      </c>
      <c r="T8162" s="20">
        <v>0</v>
      </c>
      <c r="U8162" s="19">
        <v>36.473599999999998</v>
      </c>
      <c r="V8162" s="20">
        <f t="shared" si="635"/>
        <v>0.15999999999999998</v>
      </c>
      <c r="W8162" s="17">
        <f t="shared" si="636"/>
        <v>2016</v>
      </c>
      <c r="X8162" t="str">
        <f t="shared" si="637"/>
        <v>Feb-2016</v>
      </c>
      <c r="Y8162" s="17">
        <f t="shared" si="638"/>
        <v>4</v>
      </c>
      <c r="Z8162" t="str">
        <f t="shared" si="639"/>
        <v>0% (No Discount)</v>
      </c>
      <c r="AA8162" s="17">
        <f>IF(COUNTIF($B$2:B8162,B8162)=1,1,0)</f>
        <v>1</v>
      </c>
      <c r="AB8162" s="17">
        <f>IF(COUNTIF($F$2:F8162,F8162)=1,1,0)</f>
        <v>0</v>
      </c>
    </row>
    <row r="8163" spans="1:28" x14ac:dyDescent="0.2">
      <c r="A8163" s="17">
        <v>8162</v>
      </c>
      <c r="B8163" t="s">
        <v>9902</v>
      </c>
      <c r="C8163" s="18">
        <v>42275</v>
      </c>
      <c r="D8163" s="18">
        <v>42280</v>
      </c>
      <c r="E8163" t="s">
        <v>50</v>
      </c>
      <c r="F8163" t="s">
        <v>3107</v>
      </c>
      <c r="G8163" t="s">
        <v>3108</v>
      </c>
      <c r="H8163" t="s">
        <v>53</v>
      </c>
      <c r="I8163" t="s">
        <v>54</v>
      </c>
      <c r="J8163" t="s">
        <v>293</v>
      </c>
      <c r="K8163" t="s">
        <v>294</v>
      </c>
      <c r="L8163">
        <v>10035</v>
      </c>
      <c r="M8163" t="s">
        <v>175</v>
      </c>
      <c r="N8163" t="s">
        <v>1639</v>
      </c>
      <c r="O8163" t="s">
        <v>73</v>
      </c>
      <c r="P8163" t="s">
        <v>105</v>
      </c>
      <c r="Q8163" t="s">
        <v>1640</v>
      </c>
      <c r="R8163" s="19">
        <v>293.52</v>
      </c>
      <c r="S8163" s="17">
        <v>6</v>
      </c>
      <c r="T8163" s="20">
        <v>0</v>
      </c>
      <c r="U8163" s="19">
        <v>76.315200000000004</v>
      </c>
      <c r="V8163" s="20">
        <f t="shared" si="635"/>
        <v>0.26</v>
      </c>
      <c r="W8163" s="17">
        <f t="shared" si="636"/>
        <v>2015</v>
      </c>
      <c r="X8163" t="str">
        <f t="shared" si="637"/>
        <v>Sep-2015</v>
      </c>
      <c r="Y8163" s="17">
        <f t="shared" si="638"/>
        <v>5</v>
      </c>
      <c r="Z8163" t="str">
        <f t="shared" si="639"/>
        <v>0% (No Discount)</v>
      </c>
      <c r="AA8163" s="17">
        <f>IF(COUNTIF($B$2:B8163,B8163)=1,1,0)</f>
        <v>1</v>
      </c>
      <c r="AB8163" s="17">
        <f>IF(COUNTIF($F$2:F8163,F8163)=1,1,0)</f>
        <v>0</v>
      </c>
    </row>
    <row r="8164" spans="1:28" x14ac:dyDescent="0.2">
      <c r="A8164" s="17">
        <v>8163</v>
      </c>
      <c r="B8164" t="s">
        <v>9902</v>
      </c>
      <c r="C8164" s="18">
        <v>42275</v>
      </c>
      <c r="D8164" s="18">
        <v>42280</v>
      </c>
      <c r="E8164" t="s">
        <v>50</v>
      </c>
      <c r="F8164" t="s">
        <v>3107</v>
      </c>
      <c r="G8164" t="s">
        <v>3108</v>
      </c>
      <c r="H8164" t="s">
        <v>53</v>
      </c>
      <c r="I8164" t="s">
        <v>54</v>
      </c>
      <c r="J8164" t="s">
        <v>293</v>
      </c>
      <c r="K8164" t="s">
        <v>294</v>
      </c>
      <c r="L8164">
        <v>10035</v>
      </c>
      <c r="M8164" t="s">
        <v>175</v>
      </c>
      <c r="N8164" t="s">
        <v>1409</v>
      </c>
      <c r="O8164" t="s">
        <v>98</v>
      </c>
      <c r="P8164" t="s">
        <v>99</v>
      </c>
      <c r="Q8164" t="s">
        <v>1410</v>
      </c>
      <c r="R8164" s="19">
        <v>307.98</v>
      </c>
      <c r="S8164" s="17">
        <v>2</v>
      </c>
      <c r="T8164" s="20">
        <v>0</v>
      </c>
      <c r="U8164" s="19">
        <v>89.3142</v>
      </c>
      <c r="V8164" s="20">
        <f t="shared" si="635"/>
        <v>0.28999999999999998</v>
      </c>
      <c r="W8164" s="17">
        <f t="shared" si="636"/>
        <v>2015</v>
      </c>
      <c r="X8164" t="str">
        <f t="shared" si="637"/>
        <v>Sep-2015</v>
      </c>
      <c r="Y8164" s="17">
        <f t="shared" si="638"/>
        <v>5</v>
      </c>
      <c r="Z8164" t="str">
        <f t="shared" si="639"/>
        <v>0% (No Discount)</v>
      </c>
      <c r="AA8164" s="17">
        <f>IF(COUNTIF($B$2:B8164,B8164)=1,1,0)</f>
        <v>0</v>
      </c>
      <c r="AB8164" s="17">
        <f>IF(COUNTIF($F$2:F8164,F8164)=1,1,0)</f>
        <v>0</v>
      </c>
    </row>
    <row r="8165" spans="1:28" x14ac:dyDescent="0.2">
      <c r="A8165" s="17">
        <v>8164</v>
      </c>
      <c r="B8165" t="s">
        <v>9903</v>
      </c>
      <c r="C8165" s="18">
        <v>42310</v>
      </c>
      <c r="D8165" s="18">
        <v>42314</v>
      </c>
      <c r="E8165" t="s">
        <v>77</v>
      </c>
      <c r="F8165" t="s">
        <v>2507</v>
      </c>
      <c r="G8165" t="s">
        <v>2508</v>
      </c>
      <c r="H8165" t="s">
        <v>53</v>
      </c>
      <c r="I8165" t="s">
        <v>54</v>
      </c>
      <c r="J8165" t="s">
        <v>977</v>
      </c>
      <c r="K8165" t="s">
        <v>70</v>
      </c>
      <c r="L8165">
        <v>92105</v>
      </c>
      <c r="M8165" t="s">
        <v>71</v>
      </c>
      <c r="N8165" t="s">
        <v>5689</v>
      </c>
      <c r="O8165" t="s">
        <v>59</v>
      </c>
      <c r="P8165" t="s">
        <v>92</v>
      </c>
      <c r="Q8165" t="s">
        <v>5690</v>
      </c>
      <c r="R8165" s="19">
        <v>96.96</v>
      </c>
      <c r="S8165" s="17">
        <v>6</v>
      </c>
      <c r="T8165" s="20">
        <v>0</v>
      </c>
      <c r="U8165" s="19">
        <v>33.936</v>
      </c>
      <c r="V8165" s="20">
        <f t="shared" si="635"/>
        <v>0.35000000000000003</v>
      </c>
      <c r="W8165" s="17">
        <f t="shared" si="636"/>
        <v>2015</v>
      </c>
      <c r="X8165" t="str">
        <f t="shared" si="637"/>
        <v>Nov-2015</v>
      </c>
      <c r="Y8165" s="17">
        <f t="shared" si="638"/>
        <v>4</v>
      </c>
      <c r="Z8165" t="str">
        <f t="shared" si="639"/>
        <v>0% (No Discount)</v>
      </c>
      <c r="AA8165" s="17">
        <f>IF(COUNTIF($B$2:B8165,B8165)=1,1,0)</f>
        <v>1</v>
      </c>
      <c r="AB8165" s="17">
        <f>IF(COUNTIF($F$2:F8165,F8165)=1,1,0)</f>
        <v>0</v>
      </c>
    </row>
    <row r="8166" spans="1:28" x14ac:dyDescent="0.2">
      <c r="A8166" s="17">
        <v>8165</v>
      </c>
      <c r="B8166" t="s">
        <v>9903</v>
      </c>
      <c r="C8166" s="18">
        <v>42310</v>
      </c>
      <c r="D8166" s="18">
        <v>42314</v>
      </c>
      <c r="E8166" t="s">
        <v>77</v>
      </c>
      <c r="F8166" t="s">
        <v>2507</v>
      </c>
      <c r="G8166" t="s">
        <v>2508</v>
      </c>
      <c r="H8166" t="s">
        <v>53</v>
      </c>
      <c r="I8166" t="s">
        <v>54</v>
      </c>
      <c r="J8166" t="s">
        <v>977</v>
      </c>
      <c r="K8166" t="s">
        <v>70</v>
      </c>
      <c r="L8166">
        <v>92105</v>
      </c>
      <c r="M8166" t="s">
        <v>71</v>
      </c>
      <c r="N8166" t="s">
        <v>1229</v>
      </c>
      <c r="O8166" t="s">
        <v>73</v>
      </c>
      <c r="P8166" t="s">
        <v>102</v>
      </c>
      <c r="Q8166" t="s">
        <v>1230</v>
      </c>
      <c r="R8166" s="19">
        <v>117.488</v>
      </c>
      <c r="S8166" s="17">
        <v>7</v>
      </c>
      <c r="T8166" s="20">
        <v>0.2</v>
      </c>
      <c r="U8166" s="19">
        <v>41.120800000000003</v>
      </c>
      <c r="V8166" s="20">
        <f t="shared" si="635"/>
        <v>0.35000000000000003</v>
      </c>
      <c r="W8166" s="17">
        <f t="shared" si="636"/>
        <v>2015</v>
      </c>
      <c r="X8166" t="str">
        <f t="shared" si="637"/>
        <v>Nov-2015</v>
      </c>
      <c r="Y8166" s="17">
        <f t="shared" si="638"/>
        <v>4</v>
      </c>
      <c r="Z8166" t="str">
        <f t="shared" si="639"/>
        <v>11-20%</v>
      </c>
      <c r="AA8166" s="17">
        <f>IF(COUNTIF($B$2:B8166,B8166)=1,1,0)</f>
        <v>0</v>
      </c>
      <c r="AB8166" s="17">
        <f>IF(COUNTIF($F$2:F8166,F8166)=1,1,0)</f>
        <v>0</v>
      </c>
    </row>
    <row r="8167" spans="1:28" x14ac:dyDescent="0.2">
      <c r="A8167" s="17">
        <v>8166</v>
      </c>
      <c r="B8167" t="s">
        <v>9903</v>
      </c>
      <c r="C8167" s="18">
        <v>42310</v>
      </c>
      <c r="D8167" s="18">
        <v>42314</v>
      </c>
      <c r="E8167" t="s">
        <v>77</v>
      </c>
      <c r="F8167" t="s">
        <v>2507</v>
      </c>
      <c r="G8167" t="s">
        <v>2508</v>
      </c>
      <c r="H8167" t="s">
        <v>53</v>
      </c>
      <c r="I8167" t="s">
        <v>54</v>
      </c>
      <c r="J8167" t="s">
        <v>977</v>
      </c>
      <c r="K8167" t="s">
        <v>70</v>
      </c>
      <c r="L8167">
        <v>92105</v>
      </c>
      <c r="M8167" t="s">
        <v>71</v>
      </c>
      <c r="N8167" t="s">
        <v>2333</v>
      </c>
      <c r="O8167" t="s">
        <v>73</v>
      </c>
      <c r="P8167" t="s">
        <v>102</v>
      </c>
      <c r="Q8167" t="s">
        <v>2334</v>
      </c>
      <c r="R8167" s="19">
        <v>11.952</v>
      </c>
      <c r="S8167" s="17">
        <v>3</v>
      </c>
      <c r="T8167" s="20">
        <v>0.2</v>
      </c>
      <c r="U8167" s="19">
        <v>4.1832000000000003</v>
      </c>
      <c r="V8167" s="20">
        <f t="shared" si="635"/>
        <v>0.35000000000000003</v>
      </c>
      <c r="W8167" s="17">
        <f t="shared" si="636"/>
        <v>2015</v>
      </c>
      <c r="X8167" t="str">
        <f t="shared" si="637"/>
        <v>Nov-2015</v>
      </c>
      <c r="Y8167" s="17">
        <f t="shared" si="638"/>
        <v>4</v>
      </c>
      <c r="Z8167" t="str">
        <f t="shared" si="639"/>
        <v>11-20%</v>
      </c>
      <c r="AA8167" s="17">
        <f>IF(COUNTIF($B$2:B8167,B8167)=1,1,0)</f>
        <v>0</v>
      </c>
      <c r="AB8167" s="17">
        <f>IF(COUNTIF($F$2:F8167,F8167)=1,1,0)</f>
        <v>0</v>
      </c>
    </row>
    <row r="8168" spans="1:28" x14ac:dyDescent="0.2">
      <c r="A8168" s="17">
        <v>8167</v>
      </c>
      <c r="B8168" t="s">
        <v>9903</v>
      </c>
      <c r="C8168" s="18">
        <v>42310</v>
      </c>
      <c r="D8168" s="18">
        <v>42314</v>
      </c>
      <c r="E8168" t="s">
        <v>77</v>
      </c>
      <c r="F8168" t="s">
        <v>2507</v>
      </c>
      <c r="G8168" t="s">
        <v>2508</v>
      </c>
      <c r="H8168" t="s">
        <v>53</v>
      </c>
      <c r="I8168" t="s">
        <v>54</v>
      </c>
      <c r="J8168" t="s">
        <v>977</v>
      </c>
      <c r="K8168" t="s">
        <v>70</v>
      </c>
      <c r="L8168">
        <v>92105</v>
      </c>
      <c r="M8168" t="s">
        <v>71</v>
      </c>
      <c r="N8168" t="s">
        <v>5693</v>
      </c>
      <c r="O8168" t="s">
        <v>59</v>
      </c>
      <c r="P8168" t="s">
        <v>60</v>
      </c>
      <c r="Q8168" t="s">
        <v>5694</v>
      </c>
      <c r="R8168" s="19">
        <v>512.49900000000002</v>
      </c>
      <c r="S8168" s="17">
        <v>3</v>
      </c>
      <c r="T8168" s="20">
        <v>0.15</v>
      </c>
      <c r="U8168" s="19">
        <v>-30.146999999999998</v>
      </c>
      <c r="V8168" s="20">
        <f t="shared" si="635"/>
        <v>-5.8823529411764698E-2</v>
      </c>
      <c r="W8168" s="17">
        <f t="shared" si="636"/>
        <v>2015</v>
      </c>
      <c r="X8168" t="str">
        <f t="shared" si="637"/>
        <v>Nov-2015</v>
      </c>
      <c r="Y8168" s="17">
        <f t="shared" si="638"/>
        <v>4</v>
      </c>
      <c r="Z8168" t="str">
        <f t="shared" si="639"/>
        <v>11-20%</v>
      </c>
      <c r="AA8168" s="17">
        <f>IF(COUNTIF($B$2:B8168,B8168)=1,1,0)</f>
        <v>0</v>
      </c>
      <c r="AB8168" s="17">
        <f>IF(COUNTIF($F$2:F8168,F8168)=1,1,0)</f>
        <v>0</v>
      </c>
    </row>
    <row r="8169" spans="1:28" x14ac:dyDescent="0.2">
      <c r="A8169" s="17">
        <v>8168</v>
      </c>
      <c r="B8169" t="s">
        <v>9904</v>
      </c>
      <c r="C8169" s="18">
        <v>42582</v>
      </c>
      <c r="D8169" s="18">
        <v>42587</v>
      </c>
      <c r="E8169" t="s">
        <v>77</v>
      </c>
      <c r="F8169" t="s">
        <v>6673</v>
      </c>
      <c r="G8169" t="s">
        <v>6674</v>
      </c>
      <c r="H8169" t="s">
        <v>68</v>
      </c>
      <c r="I8169" t="s">
        <v>54</v>
      </c>
      <c r="J8169" t="s">
        <v>154</v>
      </c>
      <c r="K8169" t="s">
        <v>70</v>
      </c>
      <c r="L8169">
        <v>94122</v>
      </c>
      <c r="M8169" t="s">
        <v>71</v>
      </c>
      <c r="N8169" t="s">
        <v>2300</v>
      </c>
      <c r="O8169" t="s">
        <v>59</v>
      </c>
      <c r="P8169" t="s">
        <v>83</v>
      </c>
      <c r="Q8169" t="s">
        <v>2301</v>
      </c>
      <c r="R8169" s="19">
        <v>863.12800000000004</v>
      </c>
      <c r="S8169" s="17">
        <v>7</v>
      </c>
      <c r="T8169" s="20">
        <v>0.2</v>
      </c>
      <c r="U8169" s="19">
        <v>-32.3673</v>
      </c>
      <c r="V8169" s="20">
        <f t="shared" si="635"/>
        <v>-3.7499999999999999E-2</v>
      </c>
      <c r="W8169" s="17">
        <f t="shared" si="636"/>
        <v>2016</v>
      </c>
      <c r="X8169" t="str">
        <f t="shared" si="637"/>
        <v>Jul-2016</v>
      </c>
      <c r="Y8169" s="17">
        <f t="shared" si="638"/>
        <v>5</v>
      </c>
      <c r="Z8169" t="str">
        <f t="shared" si="639"/>
        <v>11-20%</v>
      </c>
      <c r="AA8169" s="17">
        <f>IF(COUNTIF($B$2:B8169,B8169)=1,1,0)</f>
        <v>1</v>
      </c>
      <c r="AB8169" s="17">
        <f>IF(COUNTIF($F$2:F8169,F8169)=1,1,0)</f>
        <v>0</v>
      </c>
    </row>
    <row r="8170" spans="1:28" x14ac:dyDescent="0.2">
      <c r="A8170" s="17">
        <v>8169</v>
      </c>
      <c r="B8170" t="s">
        <v>9905</v>
      </c>
      <c r="C8170" s="18">
        <v>43045</v>
      </c>
      <c r="D8170" s="18">
        <v>43052</v>
      </c>
      <c r="E8170" t="s">
        <v>77</v>
      </c>
      <c r="F8170" t="s">
        <v>1279</v>
      </c>
      <c r="G8170" t="s">
        <v>1280</v>
      </c>
      <c r="H8170" t="s">
        <v>129</v>
      </c>
      <c r="I8170" t="s">
        <v>54</v>
      </c>
      <c r="J8170" t="s">
        <v>122</v>
      </c>
      <c r="K8170" t="s">
        <v>123</v>
      </c>
      <c r="L8170">
        <v>98105</v>
      </c>
      <c r="M8170" t="s">
        <v>71</v>
      </c>
      <c r="N8170" t="s">
        <v>1255</v>
      </c>
      <c r="O8170" t="s">
        <v>59</v>
      </c>
      <c r="P8170" t="s">
        <v>83</v>
      </c>
      <c r="Q8170" t="s">
        <v>1256</v>
      </c>
      <c r="R8170" s="19">
        <v>2036.86</v>
      </c>
      <c r="S8170" s="17">
        <v>7</v>
      </c>
      <c r="T8170" s="20">
        <v>0</v>
      </c>
      <c r="U8170" s="19">
        <v>366.63479999999998</v>
      </c>
      <c r="V8170" s="20">
        <f t="shared" si="635"/>
        <v>0.18</v>
      </c>
      <c r="W8170" s="17">
        <f t="shared" si="636"/>
        <v>2017</v>
      </c>
      <c r="X8170" t="str">
        <f t="shared" si="637"/>
        <v>Nov-2017</v>
      </c>
      <c r="Y8170" s="17">
        <f t="shared" si="638"/>
        <v>7</v>
      </c>
      <c r="Z8170" t="str">
        <f t="shared" si="639"/>
        <v>0% (No Discount)</v>
      </c>
      <c r="AA8170" s="17">
        <f>IF(COUNTIF($B$2:B8170,B8170)=1,1,0)</f>
        <v>1</v>
      </c>
      <c r="AB8170" s="17">
        <f>IF(COUNTIF($F$2:F8170,F8170)=1,1,0)</f>
        <v>0</v>
      </c>
    </row>
    <row r="8171" spans="1:28" x14ac:dyDescent="0.2">
      <c r="A8171" s="17">
        <v>8170</v>
      </c>
      <c r="B8171" t="s">
        <v>9905</v>
      </c>
      <c r="C8171" s="18">
        <v>43045</v>
      </c>
      <c r="D8171" s="18">
        <v>43052</v>
      </c>
      <c r="E8171" t="s">
        <v>77</v>
      </c>
      <c r="F8171" t="s">
        <v>1279</v>
      </c>
      <c r="G8171" t="s">
        <v>1280</v>
      </c>
      <c r="H8171" t="s">
        <v>129</v>
      </c>
      <c r="I8171" t="s">
        <v>54</v>
      </c>
      <c r="J8171" t="s">
        <v>122</v>
      </c>
      <c r="K8171" t="s">
        <v>123</v>
      </c>
      <c r="L8171">
        <v>98105</v>
      </c>
      <c r="M8171" t="s">
        <v>71</v>
      </c>
      <c r="N8171" t="s">
        <v>1225</v>
      </c>
      <c r="O8171" t="s">
        <v>59</v>
      </c>
      <c r="P8171" t="s">
        <v>63</v>
      </c>
      <c r="Q8171" t="s">
        <v>1226</v>
      </c>
      <c r="R8171" s="19">
        <v>449.56799999999998</v>
      </c>
      <c r="S8171" s="17">
        <v>2</v>
      </c>
      <c r="T8171" s="20">
        <v>0.2</v>
      </c>
      <c r="U8171" s="19">
        <v>-73.0548</v>
      </c>
      <c r="V8171" s="20">
        <f t="shared" si="635"/>
        <v>-0.16250000000000001</v>
      </c>
      <c r="W8171" s="17">
        <f t="shared" si="636"/>
        <v>2017</v>
      </c>
      <c r="X8171" t="str">
        <f t="shared" si="637"/>
        <v>Nov-2017</v>
      </c>
      <c r="Y8171" s="17">
        <f t="shared" si="638"/>
        <v>7</v>
      </c>
      <c r="Z8171" t="str">
        <f t="shared" si="639"/>
        <v>11-20%</v>
      </c>
      <c r="AA8171" s="17">
        <f>IF(COUNTIF($B$2:B8171,B8171)=1,1,0)</f>
        <v>0</v>
      </c>
      <c r="AB8171" s="17">
        <f>IF(COUNTIF($F$2:F8171,F8171)=1,1,0)</f>
        <v>0</v>
      </c>
    </row>
    <row r="8172" spans="1:28" x14ac:dyDescent="0.2">
      <c r="A8172" s="17">
        <v>8171</v>
      </c>
      <c r="B8172" t="s">
        <v>9905</v>
      </c>
      <c r="C8172" s="18">
        <v>43045</v>
      </c>
      <c r="D8172" s="18">
        <v>43052</v>
      </c>
      <c r="E8172" t="s">
        <v>77</v>
      </c>
      <c r="F8172" t="s">
        <v>1279</v>
      </c>
      <c r="G8172" t="s">
        <v>1280</v>
      </c>
      <c r="H8172" t="s">
        <v>129</v>
      </c>
      <c r="I8172" t="s">
        <v>54</v>
      </c>
      <c r="J8172" t="s">
        <v>122</v>
      </c>
      <c r="K8172" t="s">
        <v>123</v>
      </c>
      <c r="L8172">
        <v>98105</v>
      </c>
      <c r="M8172" t="s">
        <v>71</v>
      </c>
      <c r="N8172" t="s">
        <v>1886</v>
      </c>
      <c r="O8172" t="s">
        <v>98</v>
      </c>
      <c r="P8172" t="s">
        <v>188</v>
      </c>
      <c r="Q8172" t="s">
        <v>1887</v>
      </c>
      <c r="R8172" s="19">
        <v>108.96</v>
      </c>
      <c r="S8172" s="17">
        <v>3</v>
      </c>
      <c r="T8172" s="20">
        <v>0</v>
      </c>
      <c r="U8172" s="19">
        <v>32.688000000000002</v>
      </c>
      <c r="V8172" s="20">
        <f t="shared" si="635"/>
        <v>0.30000000000000004</v>
      </c>
      <c r="W8172" s="17">
        <f t="shared" si="636"/>
        <v>2017</v>
      </c>
      <c r="X8172" t="str">
        <f t="shared" si="637"/>
        <v>Nov-2017</v>
      </c>
      <c r="Y8172" s="17">
        <f t="shared" si="638"/>
        <v>7</v>
      </c>
      <c r="Z8172" t="str">
        <f t="shared" si="639"/>
        <v>0% (No Discount)</v>
      </c>
      <c r="AA8172" s="17">
        <f>IF(COUNTIF($B$2:B8172,B8172)=1,1,0)</f>
        <v>0</v>
      </c>
      <c r="AB8172" s="17">
        <f>IF(COUNTIF($F$2:F8172,F8172)=1,1,0)</f>
        <v>0</v>
      </c>
    </row>
    <row r="8173" spans="1:28" x14ac:dyDescent="0.2">
      <c r="A8173" s="17">
        <v>8172</v>
      </c>
      <c r="B8173" t="s">
        <v>9906</v>
      </c>
      <c r="C8173" s="18">
        <v>42414</v>
      </c>
      <c r="D8173" s="18">
        <v>42419</v>
      </c>
      <c r="E8173" t="s">
        <v>77</v>
      </c>
      <c r="F8173" t="s">
        <v>2112</v>
      </c>
      <c r="G8173" t="s">
        <v>2113</v>
      </c>
      <c r="H8173" t="s">
        <v>53</v>
      </c>
      <c r="I8173" t="s">
        <v>54</v>
      </c>
      <c r="J8173" t="s">
        <v>355</v>
      </c>
      <c r="K8173" t="s">
        <v>1519</v>
      </c>
      <c r="L8173">
        <v>39212</v>
      </c>
      <c r="M8173" t="s">
        <v>57</v>
      </c>
      <c r="N8173" t="s">
        <v>3860</v>
      </c>
      <c r="O8173" t="s">
        <v>73</v>
      </c>
      <c r="P8173" t="s">
        <v>95</v>
      </c>
      <c r="Q8173" t="s">
        <v>3861</v>
      </c>
      <c r="R8173" s="19">
        <v>264.18</v>
      </c>
      <c r="S8173" s="17">
        <v>7</v>
      </c>
      <c r="T8173" s="20">
        <v>0</v>
      </c>
      <c r="U8173" s="19">
        <v>68.686800000000005</v>
      </c>
      <c r="V8173" s="20">
        <f t="shared" si="635"/>
        <v>0.26</v>
      </c>
      <c r="W8173" s="17">
        <f t="shared" si="636"/>
        <v>2016</v>
      </c>
      <c r="X8173" t="str">
        <f t="shared" si="637"/>
        <v>Feb-2016</v>
      </c>
      <c r="Y8173" s="17">
        <f t="shared" si="638"/>
        <v>5</v>
      </c>
      <c r="Z8173" t="str">
        <f t="shared" si="639"/>
        <v>0% (No Discount)</v>
      </c>
      <c r="AA8173" s="17">
        <f>IF(COUNTIF($B$2:B8173,B8173)=1,1,0)</f>
        <v>1</v>
      </c>
      <c r="AB8173" s="17">
        <f>IF(COUNTIF($F$2:F8173,F8173)=1,1,0)</f>
        <v>0</v>
      </c>
    </row>
    <row r="8174" spans="1:28" x14ac:dyDescent="0.2">
      <c r="A8174" s="17">
        <v>8173</v>
      </c>
      <c r="B8174" t="s">
        <v>9907</v>
      </c>
      <c r="C8174" s="18">
        <v>41829</v>
      </c>
      <c r="D8174" s="18">
        <v>41833</v>
      </c>
      <c r="E8174" t="s">
        <v>77</v>
      </c>
      <c r="F8174" t="s">
        <v>6405</v>
      </c>
      <c r="G8174" t="s">
        <v>6406</v>
      </c>
      <c r="H8174" t="s">
        <v>129</v>
      </c>
      <c r="I8174" t="s">
        <v>54</v>
      </c>
      <c r="J8174" t="s">
        <v>69</v>
      </c>
      <c r="K8174" t="s">
        <v>70</v>
      </c>
      <c r="L8174">
        <v>90049</v>
      </c>
      <c r="M8174" t="s">
        <v>71</v>
      </c>
      <c r="N8174" t="s">
        <v>5645</v>
      </c>
      <c r="O8174" t="s">
        <v>73</v>
      </c>
      <c r="P8174" t="s">
        <v>74</v>
      </c>
      <c r="Q8174" t="s">
        <v>5646</v>
      </c>
      <c r="R8174" s="19">
        <v>2.88</v>
      </c>
      <c r="S8174" s="17">
        <v>1</v>
      </c>
      <c r="T8174" s="20">
        <v>0</v>
      </c>
      <c r="U8174" s="19">
        <v>1.4112</v>
      </c>
      <c r="V8174" s="20">
        <f t="shared" si="635"/>
        <v>0.49000000000000005</v>
      </c>
      <c r="W8174" s="17">
        <f t="shared" si="636"/>
        <v>2014</v>
      </c>
      <c r="X8174" t="str">
        <f t="shared" si="637"/>
        <v>Jul-2014</v>
      </c>
      <c r="Y8174" s="17">
        <f t="shared" si="638"/>
        <v>4</v>
      </c>
      <c r="Z8174" t="str">
        <f t="shared" si="639"/>
        <v>0% (No Discount)</v>
      </c>
      <c r="AA8174" s="17">
        <f>IF(COUNTIF($B$2:B8174,B8174)=1,1,0)</f>
        <v>1</v>
      </c>
      <c r="AB8174" s="17">
        <f>IF(COUNTIF($F$2:F8174,F8174)=1,1,0)</f>
        <v>0</v>
      </c>
    </row>
    <row r="8175" spans="1:28" x14ac:dyDescent="0.2">
      <c r="A8175" s="17">
        <v>8174</v>
      </c>
      <c r="B8175" t="s">
        <v>9907</v>
      </c>
      <c r="C8175" s="18">
        <v>41829</v>
      </c>
      <c r="D8175" s="18">
        <v>41833</v>
      </c>
      <c r="E8175" t="s">
        <v>77</v>
      </c>
      <c r="F8175" t="s">
        <v>6405</v>
      </c>
      <c r="G8175" t="s">
        <v>6406</v>
      </c>
      <c r="H8175" t="s">
        <v>129</v>
      </c>
      <c r="I8175" t="s">
        <v>54</v>
      </c>
      <c r="J8175" t="s">
        <v>69</v>
      </c>
      <c r="K8175" t="s">
        <v>70</v>
      </c>
      <c r="L8175">
        <v>90049</v>
      </c>
      <c r="M8175" t="s">
        <v>71</v>
      </c>
      <c r="N8175" t="s">
        <v>259</v>
      </c>
      <c r="O8175" t="s">
        <v>73</v>
      </c>
      <c r="P8175" t="s">
        <v>102</v>
      </c>
      <c r="Q8175" t="s">
        <v>260</v>
      </c>
      <c r="R8175" s="19">
        <v>41.904000000000003</v>
      </c>
      <c r="S8175" s="17">
        <v>6</v>
      </c>
      <c r="T8175" s="20">
        <v>0.2</v>
      </c>
      <c r="U8175" s="19">
        <v>14.1426</v>
      </c>
      <c r="V8175" s="20">
        <f t="shared" si="635"/>
        <v>0.33749999999999997</v>
      </c>
      <c r="W8175" s="17">
        <f t="shared" si="636"/>
        <v>2014</v>
      </c>
      <c r="X8175" t="str">
        <f t="shared" si="637"/>
        <v>Jul-2014</v>
      </c>
      <c r="Y8175" s="17">
        <f t="shared" si="638"/>
        <v>4</v>
      </c>
      <c r="Z8175" t="str">
        <f t="shared" si="639"/>
        <v>11-20%</v>
      </c>
      <c r="AA8175" s="17">
        <f>IF(COUNTIF($B$2:B8175,B8175)=1,1,0)</f>
        <v>0</v>
      </c>
      <c r="AB8175" s="17">
        <f>IF(COUNTIF($F$2:F8175,F8175)=1,1,0)</f>
        <v>0</v>
      </c>
    </row>
    <row r="8176" spans="1:28" x14ac:dyDescent="0.2">
      <c r="A8176" s="17">
        <v>8175</v>
      </c>
      <c r="B8176" t="s">
        <v>9907</v>
      </c>
      <c r="C8176" s="18">
        <v>41829</v>
      </c>
      <c r="D8176" s="18">
        <v>41833</v>
      </c>
      <c r="E8176" t="s">
        <v>77</v>
      </c>
      <c r="F8176" t="s">
        <v>6405</v>
      </c>
      <c r="G8176" t="s">
        <v>6406</v>
      </c>
      <c r="H8176" t="s">
        <v>129</v>
      </c>
      <c r="I8176" t="s">
        <v>54</v>
      </c>
      <c r="J8176" t="s">
        <v>69</v>
      </c>
      <c r="K8176" t="s">
        <v>70</v>
      </c>
      <c r="L8176">
        <v>90049</v>
      </c>
      <c r="M8176" t="s">
        <v>71</v>
      </c>
      <c r="N8176" t="s">
        <v>4839</v>
      </c>
      <c r="O8176" t="s">
        <v>73</v>
      </c>
      <c r="P8176" t="s">
        <v>86</v>
      </c>
      <c r="Q8176" t="s">
        <v>4840</v>
      </c>
      <c r="R8176" s="19">
        <v>23.92</v>
      </c>
      <c r="S8176" s="17">
        <v>4</v>
      </c>
      <c r="T8176" s="20">
        <v>0</v>
      </c>
      <c r="U8176" s="19">
        <v>4.0663999999999998</v>
      </c>
      <c r="V8176" s="20">
        <f t="shared" si="635"/>
        <v>0.16999999999999998</v>
      </c>
      <c r="W8176" s="17">
        <f t="shared" si="636"/>
        <v>2014</v>
      </c>
      <c r="X8176" t="str">
        <f t="shared" si="637"/>
        <v>Jul-2014</v>
      </c>
      <c r="Y8176" s="17">
        <f t="shared" si="638"/>
        <v>4</v>
      </c>
      <c r="Z8176" t="str">
        <f t="shared" si="639"/>
        <v>0% (No Discount)</v>
      </c>
      <c r="AA8176" s="17">
        <f>IF(COUNTIF($B$2:B8176,B8176)=1,1,0)</f>
        <v>0</v>
      </c>
      <c r="AB8176" s="17">
        <f>IF(COUNTIF($F$2:F8176,F8176)=1,1,0)</f>
        <v>0</v>
      </c>
    </row>
    <row r="8177" spans="1:28" x14ac:dyDescent="0.2">
      <c r="A8177" s="17">
        <v>8176</v>
      </c>
      <c r="B8177" t="s">
        <v>9908</v>
      </c>
      <c r="C8177" s="18">
        <v>42399</v>
      </c>
      <c r="D8177" s="18">
        <v>42404</v>
      </c>
      <c r="E8177" t="s">
        <v>77</v>
      </c>
      <c r="F8177" t="s">
        <v>9909</v>
      </c>
      <c r="G8177" t="s">
        <v>9910</v>
      </c>
      <c r="H8177" t="s">
        <v>68</v>
      </c>
      <c r="I8177" t="s">
        <v>54</v>
      </c>
      <c r="J8177" t="s">
        <v>330</v>
      </c>
      <c r="K8177" t="s">
        <v>238</v>
      </c>
      <c r="L8177">
        <v>60623</v>
      </c>
      <c r="M8177" t="s">
        <v>132</v>
      </c>
      <c r="N8177" t="s">
        <v>323</v>
      </c>
      <c r="O8177" t="s">
        <v>73</v>
      </c>
      <c r="P8177" t="s">
        <v>117</v>
      </c>
      <c r="Q8177" t="s">
        <v>324</v>
      </c>
      <c r="R8177" s="19">
        <v>156.512</v>
      </c>
      <c r="S8177" s="17">
        <v>4</v>
      </c>
      <c r="T8177" s="20">
        <v>0.2</v>
      </c>
      <c r="U8177" s="19">
        <v>52.822800000000001</v>
      </c>
      <c r="V8177" s="20">
        <f t="shared" si="635"/>
        <v>0.33750000000000002</v>
      </c>
      <c r="W8177" s="17">
        <f t="shared" si="636"/>
        <v>2016</v>
      </c>
      <c r="X8177" t="str">
        <f t="shared" si="637"/>
        <v>Jan-2016</v>
      </c>
      <c r="Y8177" s="17">
        <f t="shared" si="638"/>
        <v>5</v>
      </c>
      <c r="Z8177" t="str">
        <f t="shared" si="639"/>
        <v>11-20%</v>
      </c>
      <c r="AA8177" s="17">
        <f>IF(COUNTIF($B$2:B8177,B8177)=1,1,0)</f>
        <v>1</v>
      </c>
      <c r="AB8177" s="17">
        <f>IF(COUNTIF($F$2:F8177,F8177)=1,1,0)</f>
        <v>1</v>
      </c>
    </row>
    <row r="8178" spans="1:28" x14ac:dyDescent="0.2">
      <c r="A8178" s="17">
        <v>8177</v>
      </c>
      <c r="B8178" t="s">
        <v>9911</v>
      </c>
      <c r="C8178" s="18">
        <v>42635</v>
      </c>
      <c r="D8178" s="18">
        <v>42638</v>
      </c>
      <c r="E8178" t="s">
        <v>215</v>
      </c>
      <c r="F8178" t="s">
        <v>3794</v>
      </c>
      <c r="G8178" t="s">
        <v>3795</v>
      </c>
      <c r="H8178" t="s">
        <v>129</v>
      </c>
      <c r="I8178" t="s">
        <v>54</v>
      </c>
      <c r="J8178" t="s">
        <v>293</v>
      </c>
      <c r="K8178" t="s">
        <v>294</v>
      </c>
      <c r="L8178">
        <v>10035</v>
      </c>
      <c r="M8178" t="s">
        <v>175</v>
      </c>
      <c r="N8178" t="s">
        <v>395</v>
      </c>
      <c r="O8178" t="s">
        <v>73</v>
      </c>
      <c r="P8178" t="s">
        <v>86</v>
      </c>
      <c r="Q8178" t="s">
        <v>396</v>
      </c>
      <c r="R8178" s="19">
        <v>128.34</v>
      </c>
      <c r="S8178" s="17">
        <v>6</v>
      </c>
      <c r="T8178" s="20">
        <v>0</v>
      </c>
      <c r="U8178" s="19">
        <v>37.218600000000002</v>
      </c>
      <c r="V8178" s="20">
        <f t="shared" si="635"/>
        <v>0.29000000000000004</v>
      </c>
      <c r="W8178" s="17">
        <f t="shared" si="636"/>
        <v>2016</v>
      </c>
      <c r="X8178" t="str">
        <f t="shared" si="637"/>
        <v>Sep-2016</v>
      </c>
      <c r="Y8178" s="17">
        <f t="shared" si="638"/>
        <v>3</v>
      </c>
      <c r="Z8178" t="str">
        <f t="shared" si="639"/>
        <v>0% (No Discount)</v>
      </c>
      <c r="AA8178" s="17">
        <f>IF(COUNTIF($B$2:B8178,B8178)=1,1,0)</f>
        <v>1</v>
      </c>
      <c r="AB8178" s="17">
        <f>IF(COUNTIF($F$2:F8178,F8178)=1,1,0)</f>
        <v>0</v>
      </c>
    </row>
    <row r="8179" spans="1:28" x14ac:dyDescent="0.2">
      <c r="A8179" s="17">
        <v>8178</v>
      </c>
      <c r="B8179" t="s">
        <v>9912</v>
      </c>
      <c r="C8179" s="18">
        <v>43091</v>
      </c>
      <c r="D8179" s="18">
        <v>43093</v>
      </c>
      <c r="E8179" t="s">
        <v>215</v>
      </c>
      <c r="F8179" t="s">
        <v>3730</v>
      </c>
      <c r="G8179" t="s">
        <v>3731</v>
      </c>
      <c r="H8179" t="s">
        <v>53</v>
      </c>
      <c r="I8179" t="s">
        <v>54</v>
      </c>
      <c r="J8179" t="s">
        <v>69</v>
      </c>
      <c r="K8179" t="s">
        <v>70</v>
      </c>
      <c r="L8179">
        <v>90008</v>
      </c>
      <c r="M8179" t="s">
        <v>71</v>
      </c>
      <c r="N8179" t="s">
        <v>6574</v>
      </c>
      <c r="O8179" t="s">
        <v>98</v>
      </c>
      <c r="P8179" t="s">
        <v>188</v>
      </c>
      <c r="Q8179" t="s">
        <v>6575</v>
      </c>
      <c r="R8179" s="19">
        <v>474.95</v>
      </c>
      <c r="S8179" s="17">
        <v>5</v>
      </c>
      <c r="T8179" s="20">
        <v>0</v>
      </c>
      <c r="U8179" s="19">
        <v>142.48500000000001</v>
      </c>
      <c r="V8179" s="20">
        <f t="shared" si="635"/>
        <v>0.30000000000000004</v>
      </c>
      <c r="W8179" s="17">
        <f t="shared" si="636"/>
        <v>2017</v>
      </c>
      <c r="X8179" t="str">
        <f t="shared" si="637"/>
        <v>Dec-2017</v>
      </c>
      <c r="Y8179" s="17">
        <f t="shared" si="638"/>
        <v>2</v>
      </c>
      <c r="Z8179" t="str">
        <f t="shared" si="639"/>
        <v>0% (No Discount)</v>
      </c>
      <c r="AA8179" s="17">
        <f>IF(COUNTIF($B$2:B8179,B8179)=1,1,0)</f>
        <v>1</v>
      </c>
      <c r="AB8179" s="17">
        <f>IF(COUNTIF($F$2:F8179,F8179)=1,1,0)</f>
        <v>0</v>
      </c>
    </row>
    <row r="8180" spans="1:28" x14ac:dyDescent="0.2">
      <c r="A8180" s="17">
        <v>8179</v>
      </c>
      <c r="B8180" t="s">
        <v>9913</v>
      </c>
      <c r="C8180" s="18">
        <v>42615</v>
      </c>
      <c r="D8180" s="18">
        <v>42621</v>
      </c>
      <c r="E8180" t="s">
        <v>77</v>
      </c>
      <c r="F8180" t="s">
        <v>5250</v>
      </c>
      <c r="G8180" t="s">
        <v>5251</v>
      </c>
      <c r="H8180" t="s">
        <v>53</v>
      </c>
      <c r="I8180" t="s">
        <v>54</v>
      </c>
      <c r="J8180" t="s">
        <v>1408</v>
      </c>
      <c r="K8180" t="s">
        <v>123</v>
      </c>
      <c r="L8180">
        <v>98198</v>
      </c>
      <c r="M8180" t="s">
        <v>71</v>
      </c>
      <c r="N8180" t="s">
        <v>2428</v>
      </c>
      <c r="O8180" t="s">
        <v>98</v>
      </c>
      <c r="P8180" t="s">
        <v>1246</v>
      </c>
      <c r="Q8180" t="s">
        <v>2429</v>
      </c>
      <c r="R8180" s="19">
        <v>999.98</v>
      </c>
      <c r="S8180" s="17">
        <v>2</v>
      </c>
      <c r="T8180" s="20">
        <v>0</v>
      </c>
      <c r="U8180" s="19">
        <v>449.99099999999999</v>
      </c>
      <c r="V8180" s="20">
        <f t="shared" si="635"/>
        <v>0.44999999999999996</v>
      </c>
      <c r="W8180" s="17">
        <f t="shared" si="636"/>
        <v>2016</v>
      </c>
      <c r="X8180" t="str">
        <f t="shared" si="637"/>
        <v>Sep-2016</v>
      </c>
      <c r="Y8180" s="17">
        <f t="shared" si="638"/>
        <v>6</v>
      </c>
      <c r="Z8180" t="str">
        <f t="shared" si="639"/>
        <v>0% (No Discount)</v>
      </c>
      <c r="AA8180" s="17">
        <f>IF(COUNTIF($B$2:B8180,B8180)=1,1,0)</f>
        <v>1</v>
      </c>
      <c r="AB8180" s="17">
        <f>IF(COUNTIF($F$2:F8180,F8180)=1,1,0)</f>
        <v>0</v>
      </c>
    </row>
    <row r="8181" spans="1:28" x14ac:dyDescent="0.2">
      <c r="A8181" s="17">
        <v>8180</v>
      </c>
      <c r="B8181" t="s">
        <v>9914</v>
      </c>
      <c r="C8181" s="18">
        <v>42218</v>
      </c>
      <c r="D8181" s="18">
        <v>42222</v>
      </c>
      <c r="E8181" t="s">
        <v>77</v>
      </c>
      <c r="F8181" t="s">
        <v>1867</v>
      </c>
      <c r="G8181" t="s">
        <v>1868</v>
      </c>
      <c r="H8181" t="s">
        <v>53</v>
      </c>
      <c r="I8181" t="s">
        <v>54</v>
      </c>
      <c r="J8181" t="s">
        <v>345</v>
      </c>
      <c r="K8181" t="s">
        <v>447</v>
      </c>
      <c r="L8181">
        <v>97477</v>
      </c>
      <c r="M8181" t="s">
        <v>71</v>
      </c>
      <c r="N8181" t="s">
        <v>6979</v>
      </c>
      <c r="O8181" t="s">
        <v>59</v>
      </c>
      <c r="P8181" t="s">
        <v>83</v>
      </c>
      <c r="Q8181" t="s">
        <v>6980</v>
      </c>
      <c r="R8181" s="19">
        <v>277.5</v>
      </c>
      <c r="S8181" s="17">
        <v>4</v>
      </c>
      <c r="T8181" s="20">
        <v>0.5</v>
      </c>
      <c r="U8181" s="19">
        <v>-188.7</v>
      </c>
      <c r="V8181" s="20">
        <f t="shared" si="635"/>
        <v>-0.67999999999999994</v>
      </c>
      <c r="W8181" s="17">
        <f t="shared" si="636"/>
        <v>2015</v>
      </c>
      <c r="X8181" t="str">
        <f t="shared" si="637"/>
        <v>Aug-2015</v>
      </c>
      <c r="Y8181" s="17">
        <f t="shared" si="638"/>
        <v>4</v>
      </c>
      <c r="Z8181" t="str">
        <f t="shared" si="639"/>
        <v>41-50%</v>
      </c>
      <c r="AA8181" s="17">
        <f>IF(COUNTIF($B$2:B8181,B8181)=1,1,0)</f>
        <v>1</v>
      </c>
      <c r="AB8181" s="17">
        <f>IF(COUNTIF($F$2:F8181,F8181)=1,1,0)</f>
        <v>0</v>
      </c>
    </row>
    <row r="8182" spans="1:28" x14ac:dyDescent="0.2">
      <c r="A8182" s="17">
        <v>8181</v>
      </c>
      <c r="B8182" t="s">
        <v>9915</v>
      </c>
      <c r="C8182" s="18">
        <v>42329</v>
      </c>
      <c r="D8182" s="18">
        <v>42333</v>
      </c>
      <c r="E8182" t="s">
        <v>77</v>
      </c>
      <c r="F8182" t="s">
        <v>7981</v>
      </c>
      <c r="G8182" t="s">
        <v>7982</v>
      </c>
      <c r="H8182" t="s">
        <v>53</v>
      </c>
      <c r="I8182" t="s">
        <v>54</v>
      </c>
      <c r="J8182" t="s">
        <v>173</v>
      </c>
      <c r="K8182" t="s">
        <v>174</v>
      </c>
      <c r="L8182">
        <v>19120</v>
      </c>
      <c r="M8182" t="s">
        <v>175</v>
      </c>
      <c r="N8182" t="s">
        <v>3840</v>
      </c>
      <c r="O8182" t="s">
        <v>59</v>
      </c>
      <c r="P8182" t="s">
        <v>83</v>
      </c>
      <c r="Q8182" t="s">
        <v>3841</v>
      </c>
      <c r="R8182" s="19">
        <v>1252.704</v>
      </c>
      <c r="S8182" s="17">
        <v>8</v>
      </c>
      <c r="T8182" s="20">
        <v>0.4</v>
      </c>
      <c r="U8182" s="19">
        <v>-480.20319999999998</v>
      </c>
      <c r="V8182" s="20">
        <f t="shared" si="635"/>
        <v>-0.38333333333333336</v>
      </c>
      <c r="W8182" s="17">
        <f t="shared" si="636"/>
        <v>2015</v>
      </c>
      <c r="X8182" t="str">
        <f t="shared" si="637"/>
        <v>Nov-2015</v>
      </c>
      <c r="Y8182" s="17">
        <f t="shared" si="638"/>
        <v>4</v>
      </c>
      <c r="Z8182" t="str">
        <f t="shared" si="639"/>
        <v>31-40%</v>
      </c>
      <c r="AA8182" s="17">
        <f>IF(COUNTIF($B$2:B8182,B8182)=1,1,0)</f>
        <v>1</v>
      </c>
      <c r="AB8182" s="17">
        <f>IF(COUNTIF($F$2:F8182,F8182)=1,1,0)</f>
        <v>0</v>
      </c>
    </row>
    <row r="8183" spans="1:28" x14ac:dyDescent="0.2">
      <c r="A8183" s="17">
        <v>8182</v>
      </c>
      <c r="B8183" t="s">
        <v>9915</v>
      </c>
      <c r="C8183" s="18">
        <v>42329</v>
      </c>
      <c r="D8183" s="18">
        <v>42333</v>
      </c>
      <c r="E8183" t="s">
        <v>77</v>
      </c>
      <c r="F8183" t="s">
        <v>7981</v>
      </c>
      <c r="G8183" t="s">
        <v>7982</v>
      </c>
      <c r="H8183" t="s">
        <v>53</v>
      </c>
      <c r="I8183" t="s">
        <v>54</v>
      </c>
      <c r="J8183" t="s">
        <v>173</v>
      </c>
      <c r="K8183" t="s">
        <v>174</v>
      </c>
      <c r="L8183">
        <v>19120</v>
      </c>
      <c r="M8183" t="s">
        <v>175</v>
      </c>
      <c r="N8183" t="s">
        <v>2703</v>
      </c>
      <c r="O8183" t="s">
        <v>98</v>
      </c>
      <c r="P8183" t="s">
        <v>99</v>
      </c>
      <c r="Q8183" t="s">
        <v>2704</v>
      </c>
      <c r="R8183" s="19">
        <v>110.97</v>
      </c>
      <c r="S8183" s="17">
        <v>5</v>
      </c>
      <c r="T8183" s="20">
        <v>0.4</v>
      </c>
      <c r="U8183" s="19">
        <v>-24.043500000000002</v>
      </c>
      <c r="V8183" s="20">
        <f t="shared" si="635"/>
        <v>-0.21666666666666667</v>
      </c>
      <c r="W8183" s="17">
        <f t="shared" si="636"/>
        <v>2015</v>
      </c>
      <c r="X8183" t="str">
        <f t="shared" si="637"/>
        <v>Nov-2015</v>
      </c>
      <c r="Y8183" s="17">
        <f t="shared" si="638"/>
        <v>4</v>
      </c>
      <c r="Z8183" t="str">
        <f t="shared" si="639"/>
        <v>31-40%</v>
      </c>
      <c r="AA8183" s="17">
        <f>IF(COUNTIF($B$2:B8183,B8183)=1,1,0)</f>
        <v>0</v>
      </c>
      <c r="AB8183" s="17">
        <f>IF(COUNTIF($F$2:F8183,F8183)=1,1,0)</f>
        <v>0</v>
      </c>
    </row>
    <row r="8184" spans="1:28" x14ac:dyDescent="0.2">
      <c r="A8184" s="17">
        <v>8183</v>
      </c>
      <c r="B8184" t="s">
        <v>9916</v>
      </c>
      <c r="C8184" s="18">
        <v>42873</v>
      </c>
      <c r="D8184" s="18">
        <v>42877</v>
      </c>
      <c r="E8184" t="s">
        <v>77</v>
      </c>
      <c r="F8184" t="s">
        <v>5370</v>
      </c>
      <c r="G8184" t="s">
        <v>5371</v>
      </c>
      <c r="H8184" t="s">
        <v>68</v>
      </c>
      <c r="I8184" t="s">
        <v>54</v>
      </c>
      <c r="J8184" t="s">
        <v>330</v>
      </c>
      <c r="K8184" t="s">
        <v>238</v>
      </c>
      <c r="L8184">
        <v>60653</v>
      </c>
      <c r="M8184" t="s">
        <v>132</v>
      </c>
      <c r="N8184" t="s">
        <v>4664</v>
      </c>
      <c r="O8184" t="s">
        <v>59</v>
      </c>
      <c r="P8184" t="s">
        <v>92</v>
      </c>
      <c r="Q8184" t="s">
        <v>4665</v>
      </c>
      <c r="R8184" s="19">
        <v>22.608000000000001</v>
      </c>
      <c r="S8184" s="17">
        <v>3</v>
      </c>
      <c r="T8184" s="20">
        <v>0.6</v>
      </c>
      <c r="U8184" s="19">
        <v>-10.1736</v>
      </c>
      <c r="V8184" s="20">
        <f t="shared" si="635"/>
        <v>-0.45</v>
      </c>
      <c r="W8184" s="17">
        <f t="shared" si="636"/>
        <v>2017</v>
      </c>
      <c r="X8184" t="str">
        <f t="shared" si="637"/>
        <v>May-2017</v>
      </c>
      <c r="Y8184" s="17">
        <f t="shared" si="638"/>
        <v>4</v>
      </c>
      <c r="Z8184" t="str">
        <f t="shared" si="639"/>
        <v>Over 50%</v>
      </c>
      <c r="AA8184" s="17">
        <f>IF(COUNTIF($B$2:B8184,B8184)=1,1,0)</f>
        <v>1</v>
      </c>
      <c r="AB8184" s="17">
        <f>IF(COUNTIF($F$2:F8184,F8184)=1,1,0)</f>
        <v>0</v>
      </c>
    </row>
    <row r="8185" spans="1:28" x14ac:dyDescent="0.2">
      <c r="A8185" s="17">
        <v>8184</v>
      </c>
      <c r="B8185" t="s">
        <v>9916</v>
      </c>
      <c r="C8185" s="18">
        <v>42873</v>
      </c>
      <c r="D8185" s="18">
        <v>42877</v>
      </c>
      <c r="E8185" t="s">
        <v>77</v>
      </c>
      <c r="F8185" t="s">
        <v>5370</v>
      </c>
      <c r="G8185" t="s">
        <v>5371</v>
      </c>
      <c r="H8185" t="s">
        <v>68</v>
      </c>
      <c r="I8185" t="s">
        <v>54</v>
      </c>
      <c r="J8185" t="s">
        <v>330</v>
      </c>
      <c r="K8185" t="s">
        <v>238</v>
      </c>
      <c r="L8185">
        <v>60653</v>
      </c>
      <c r="M8185" t="s">
        <v>132</v>
      </c>
      <c r="N8185" t="s">
        <v>1164</v>
      </c>
      <c r="O8185" t="s">
        <v>59</v>
      </c>
      <c r="P8185" t="s">
        <v>92</v>
      </c>
      <c r="Q8185" t="s">
        <v>1165</v>
      </c>
      <c r="R8185" s="19">
        <v>1.8919999999999999</v>
      </c>
      <c r="S8185" s="17">
        <v>1</v>
      </c>
      <c r="T8185" s="20">
        <v>0.6</v>
      </c>
      <c r="U8185" s="19">
        <v>-0.99329999999999996</v>
      </c>
      <c r="V8185" s="20">
        <f t="shared" si="635"/>
        <v>-0.52500000000000002</v>
      </c>
      <c r="W8185" s="17">
        <f t="shared" si="636"/>
        <v>2017</v>
      </c>
      <c r="X8185" t="str">
        <f t="shared" si="637"/>
        <v>May-2017</v>
      </c>
      <c r="Y8185" s="17">
        <f t="shared" si="638"/>
        <v>4</v>
      </c>
      <c r="Z8185" t="str">
        <f t="shared" si="639"/>
        <v>Over 50%</v>
      </c>
      <c r="AA8185" s="17">
        <f>IF(COUNTIF($B$2:B8185,B8185)=1,1,0)</f>
        <v>0</v>
      </c>
      <c r="AB8185" s="17">
        <f>IF(COUNTIF($F$2:F8185,F8185)=1,1,0)</f>
        <v>0</v>
      </c>
    </row>
    <row r="8186" spans="1:28" x14ac:dyDescent="0.2">
      <c r="A8186" s="17">
        <v>8185</v>
      </c>
      <c r="B8186" t="s">
        <v>9917</v>
      </c>
      <c r="C8186" s="18">
        <v>42939</v>
      </c>
      <c r="D8186" s="18">
        <v>42943</v>
      </c>
      <c r="E8186" t="s">
        <v>77</v>
      </c>
      <c r="F8186" t="s">
        <v>1751</v>
      </c>
      <c r="G8186" t="s">
        <v>1752</v>
      </c>
      <c r="H8186" t="s">
        <v>68</v>
      </c>
      <c r="I8186" t="s">
        <v>54</v>
      </c>
      <c r="J8186" t="s">
        <v>330</v>
      </c>
      <c r="K8186" t="s">
        <v>238</v>
      </c>
      <c r="L8186">
        <v>60623</v>
      </c>
      <c r="M8186" t="s">
        <v>132</v>
      </c>
      <c r="N8186" t="s">
        <v>3769</v>
      </c>
      <c r="O8186" t="s">
        <v>73</v>
      </c>
      <c r="P8186" t="s">
        <v>117</v>
      </c>
      <c r="Q8186" t="s">
        <v>3770</v>
      </c>
      <c r="R8186" s="19">
        <v>63.311999999999998</v>
      </c>
      <c r="S8186" s="17">
        <v>3</v>
      </c>
      <c r="T8186" s="20">
        <v>0.2</v>
      </c>
      <c r="U8186" s="19">
        <v>20.5764</v>
      </c>
      <c r="V8186" s="20">
        <f t="shared" si="635"/>
        <v>0.32500000000000001</v>
      </c>
      <c r="W8186" s="17">
        <f t="shared" si="636"/>
        <v>2017</v>
      </c>
      <c r="X8186" t="str">
        <f t="shared" si="637"/>
        <v>Jul-2017</v>
      </c>
      <c r="Y8186" s="17">
        <f t="shared" si="638"/>
        <v>4</v>
      </c>
      <c r="Z8186" t="str">
        <f t="shared" si="639"/>
        <v>11-20%</v>
      </c>
      <c r="AA8186" s="17">
        <f>IF(COUNTIF($B$2:B8186,B8186)=1,1,0)</f>
        <v>1</v>
      </c>
      <c r="AB8186" s="17">
        <f>IF(COUNTIF($F$2:F8186,F8186)=1,1,0)</f>
        <v>0</v>
      </c>
    </row>
    <row r="8187" spans="1:28" x14ac:dyDescent="0.2">
      <c r="A8187" s="17">
        <v>8186</v>
      </c>
      <c r="B8187" t="s">
        <v>9918</v>
      </c>
      <c r="C8187" s="18">
        <v>42260</v>
      </c>
      <c r="D8187" s="18">
        <v>42264</v>
      </c>
      <c r="E8187" t="s">
        <v>50</v>
      </c>
      <c r="F8187" t="s">
        <v>1339</v>
      </c>
      <c r="G8187" t="s">
        <v>1340</v>
      </c>
      <c r="H8187" t="s">
        <v>53</v>
      </c>
      <c r="I8187" t="s">
        <v>54</v>
      </c>
      <c r="J8187" t="s">
        <v>330</v>
      </c>
      <c r="K8187" t="s">
        <v>238</v>
      </c>
      <c r="L8187">
        <v>60623</v>
      </c>
      <c r="M8187" t="s">
        <v>132</v>
      </c>
      <c r="N8187" t="s">
        <v>4723</v>
      </c>
      <c r="O8187" t="s">
        <v>73</v>
      </c>
      <c r="P8187" t="s">
        <v>200</v>
      </c>
      <c r="Q8187" t="s">
        <v>698</v>
      </c>
      <c r="R8187" s="19">
        <v>7.8239999999999998</v>
      </c>
      <c r="S8187" s="17">
        <v>1</v>
      </c>
      <c r="T8187" s="20">
        <v>0.2</v>
      </c>
      <c r="U8187" s="19">
        <v>2.9340000000000002</v>
      </c>
      <c r="V8187" s="20">
        <f t="shared" si="635"/>
        <v>0.37500000000000006</v>
      </c>
      <c r="W8187" s="17">
        <f t="shared" si="636"/>
        <v>2015</v>
      </c>
      <c r="X8187" t="str">
        <f t="shared" si="637"/>
        <v>Sep-2015</v>
      </c>
      <c r="Y8187" s="17">
        <f t="shared" si="638"/>
        <v>4</v>
      </c>
      <c r="Z8187" t="str">
        <f t="shared" si="639"/>
        <v>11-20%</v>
      </c>
      <c r="AA8187" s="17">
        <f>IF(COUNTIF($B$2:B8187,B8187)=1,1,0)</f>
        <v>1</v>
      </c>
      <c r="AB8187" s="17">
        <f>IF(COUNTIF($F$2:F8187,F8187)=1,1,0)</f>
        <v>0</v>
      </c>
    </row>
    <row r="8188" spans="1:28" x14ac:dyDescent="0.2">
      <c r="A8188" s="17">
        <v>8187</v>
      </c>
      <c r="B8188" t="s">
        <v>9918</v>
      </c>
      <c r="C8188" s="18">
        <v>42260</v>
      </c>
      <c r="D8188" s="18">
        <v>42264</v>
      </c>
      <c r="E8188" t="s">
        <v>50</v>
      </c>
      <c r="F8188" t="s">
        <v>1339</v>
      </c>
      <c r="G8188" t="s">
        <v>1340</v>
      </c>
      <c r="H8188" t="s">
        <v>53</v>
      </c>
      <c r="I8188" t="s">
        <v>54</v>
      </c>
      <c r="J8188" t="s">
        <v>330</v>
      </c>
      <c r="K8188" t="s">
        <v>238</v>
      </c>
      <c r="L8188">
        <v>60623</v>
      </c>
      <c r="M8188" t="s">
        <v>132</v>
      </c>
      <c r="N8188" t="s">
        <v>730</v>
      </c>
      <c r="O8188" t="s">
        <v>59</v>
      </c>
      <c r="P8188" t="s">
        <v>63</v>
      </c>
      <c r="Q8188" t="s">
        <v>731</v>
      </c>
      <c r="R8188" s="19">
        <v>170.072</v>
      </c>
      <c r="S8188" s="17">
        <v>4</v>
      </c>
      <c r="T8188" s="20">
        <v>0.3</v>
      </c>
      <c r="U8188" s="19">
        <v>-12.148</v>
      </c>
      <c r="V8188" s="20">
        <f t="shared" si="635"/>
        <v>-7.1428571428571425E-2</v>
      </c>
      <c r="W8188" s="17">
        <f t="shared" si="636"/>
        <v>2015</v>
      </c>
      <c r="X8188" t="str">
        <f t="shared" si="637"/>
        <v>Sep-2015</v>
      </c>
      <c r="Y8188" s="17">
        <f t="shared" si="638"/>
        <v>4</v>
      </c>
      <c r="Z8188" t="str">
        <f t="shared" si="639"/>
        <v>21-30%</v>
      </c>
      <c r="AA8188" s="17">
        <f>IF(COUNTIF($B$2:B8188,B8188)=1,1,0)</f>
        <v>0</v>
      </c>
      <c r="AB8188" s="17">
        <f>IF(COUNTIF($F$2:F8188,F8188)=1,1,0)</f>
        <v>0</v>
      </c>
    </row>
    <row r="8189" spans="1:28" x14ac:dyDescent="0.2">
      <c r="A8189" s="17">
        <v>8188</v>
      </c>
      <c r="B8189" t="s">
        <v>9919</v>
      </c>
      <c r="C8189" s="18">
        <v>42714</v>
      </c>
      <c r="D8189" s="18">
        <v>42720</v>
      </c>
      <c r="E8189" t="s">
        <v>77</v>
      </c>
      <c r="F8189" t="s">
        <v>2579</v>
      </c>
      <c r="G8189" t="s">
        <v>2580</v>
      </c>
      <c r="H8189" t="s">
        <v>68</v>
      </c>
      <c r="I8189" t="s">
        <v>54</v>
      </c>
      <c r="J8189" t="s">
        <v>293</v>
      </c>
      <c r="K8189" t="s">
        <v>294</v>
      </c>
      <c r="L8189">
        <v>10024</v>
      </c>
      <c r="M8189" t="s">
        <v>175</v>
      </c>
      <c r="N8189" t="s">
        <v>726</v>
      </c>
      <c r="O8189" t="s">
        <v>73</v>
      </c>
      <c r="P8189" t="s">
        <v>117</v>
      </c>
      <c r="Q8189" t="s">
        <v>727</v>
      </c>
      <c r="R8189" s="19">
        <v>62.82</v>
      </c>
      <c r="S8189" s="17">
        <v>9</v>
      </c>
      <c r="T8189" s="20">
        <v>0</v>
      </c>
      <c r="U8189" s="19">
        <v>29.525400000000001</v>
      </c>
      <c r="V8189" s="20">
        <f t="shared" si="635"/>
        <v>0.47000000000000003</v>
      </c>
      <c r="W8189" s="17">
        <f t="shared" si="636"/>
        <v>2016</v>
      </c>
      <c r="X8189" t="str">
        <f t="shared" si="637"/>
        <v>Dec-2016</v>
      </c>
      <c r="Y8189" s="17">
        <f t="shared" si="638"/>
        <v>6</v>
      </c>
      <c r="Z8189" t="str">
        <f t="shared" si="639"/>
        <v>0% (No Discount)</v>
      </c>
      <c r="AA8189" s="17">
        <f>IF(COUNTIF($B$2:B8189,B8189)=1,1,0)</f>
        <v>1</v>
      </c>
      <c r="AB8189" s="17">
        <f>IF(COUNTIF($F$2:F8189,F8189)=1,1,0)</f>
        <v>0</v>
      </c>
    </row>
    <row r="8190" spans="1:28" x14ac:dyDescent="0.2">
      <c r="A8190" s="17">
        <v>8189</v>
      </c>
      <c r="B8190" t="s">
        <v>9920</v>
      </c>
      <c r="C8190" s="18">
        <v>42279</v>
      </c>
      <c r="D8190" s="18">
        <v>42282</v>
      </c>
      <c r="E8190" t="s">
        <v>50</v>
      </c>
      <c r="F8190" t="s">
        <v>4179</v>
      </c>
      <c r="G8190" t="s">
        <v>4180</v>
      </c>
      <c r="H8190" t="s">
        <v>53</v>
      </c>
      <c r="I8190" t="s">
        <v>54</v>
      </c>
      <c r="J8190" t="s">
        <v>3410</v>
      </c>
      <c r="K8190" t="s">
        <v>2769</v>
      </c>
      <c r="L8190">
        <v>20852</v>
      </c>
      <c r="M8190" t="s">
        <v>175</v>
      </c>
      <c r="N8190" t="s">
        <v>2676</v>
      </c>
      <c r="O8190" t="s">
        <v>73</v>
      </c>
      <c r="P8190" t="s">
        <v>117</v>
      </c>
      <c r="Q8190" t="s">
        <v>2677</v>
      </c>
      <c r="R8190" s="19">
        <v>19.440000000000001</v>
      </c>
      <c r="S8190" s="17">
        <v>3</v>
      </c>
      <c r="T8190" s="20">
        <v>0</v>
      </c>
      <c r="U8190" s="19">
        <v>9.3312000000000008</v>
      </c>
      <c r="V8190" s="20">
        <f t="shared" si="635"/>
        <v>0.48000000000000004</v>
      </c>
      <c r="W8190" s="17">
        <f t="shared" si="636"/>
        <v>2015</v>
      </c>
      <c r="X8190" t="str">
        <f t="shared" si="637"/>
        <v>Oct-2015</v>
      </c>
      <c r="Y8190" s="17">
        <f t="shared" si="638"/>
        <v>3</v>
      </c>
      <c r="Z8190" t="str">
        <f t="shared" si="639"/>
        <v>0% (No Discount)</v>
      </c>
      <c r="AA8190" s="17">
        <f>IF(COUNTIF($B$2:B8190,B8190)=1,1,0)</f>
        <v>1</v>
      </c>
      <c r="AB8190" s="17">
        <f>IF(COUNTIF($F$2:F8190,F8190)=1,1,0)</f>
        <v>0</v>
      </c>
    </row>
    <row r="8191" spans="1:28" x14ac:dyDescent="0.2">
      <c r="A8191" s="17">
        <v>8190</v>
      </c>
      <c r="B8191" t="s">
        <v>9920</v>
      </c>
      <c r="C8191" s="18">
        <v>42279</v>
      </c>
      <c r="D8191" s="18">
        <v>42282</v>
      </c>
      <c r="E8191" t="s">
        <v>50</v>
      </c>
      <c r="F8191" t="s">
        <v>4179</v>
      </c>
      <c r="G8191" t="s">
        <v>4180</v>
      </c>
      <c r="H8191" t="s">
        <v>53</v>
      </c>
      <c r="I8191" t="s">
        <v>54</v>
      </c>
      <c r="J8191" t="s">
        <v>3410</v>
      </c>
      <c r="K8191" t="s">
        <v>2769</v>
      </c>
      <c r="L8191">
        <v>20852</v>
      </c>
      <c r="M8191" t="s">
        <v>175</v>
      </c>
      <c r="N8191" t="s">
        <v>3081</v>
      </c>
      <c r="O8191" t="s">
        <v>73</v>
      </c>
      <c r="P8191" t="s">
        <v>102</v>
      </c>
      <c r="Q8191" t="s">
        <v>3082</v>
      </c>
      <c r="R8191" s="19">
        <v>7.38</v>
      </c>
      <c r="S8191" s="17">
        <v>1</v>
      </c>
      <c r="T8191" s="20">
        <v>0</v>
      </c>
      <c r="U8191" s="19">
        <v>3.6162000000000001</v>
      </c>
      <c r="V8191" s="20">
        <f t="shared" si="635"/>
        <v>0.49</v>
      </c>
      <c r="W8191" s="17">
        <f t="shared" si="636"/>
        <v>2015</v>
      </c>
      <c r="X8191" t="str">
        <f t="shared" si="637"/>
        <v>Oct-2015</v>
      </c>
      <c r="Y8191" s="17">
        <f t="shared" si="638"/>
        <v>3</v>
      </c>
      <c r="Z8191" t="str">
        <f t="shared" si="639"/>
        <v>0% (No Discount)</v>
      </c>
      <c r="AA8191" s="17">
        <f>IF(COUNTIF($B$2:B8191,B8191)=1,1,0)</f>
        <v>0</v>
      </c>
      <c r="AB8191" s="17">
        <f>IF(COUNTIF($F$2:F8191,F8191)=1,1,0)</f>
        <v>0</v>
      </c>
    </row>
    <row r="8192" spans="1:28" x14ac:dyDescent="0.2">
      <c r="A8192" s="17">
        <v>8191</v>
      </c>
      <c r="B8192" t="s">
        <v>9921</v>
      </c>
      <c r="C8192" s="18">
        <v>43056</v>
      </c>
      <c r="D8192" s="18">
        <v>43060</v>
      </c>
      <c r="E8192" t="s">
        <v>77</v>
      </c>
      <c r="F8192" t="s">
        <v>6080</v>
      </c>
      <c r="G8192" t="s">
        <v>6081</v>
      </c>
      <c r="H8192" t="s">
        <v>53</v>
      </c>
      <c r="I8192" t="s">
        <v>54</v>
      </c>
      <c r="J8192" t="s">
        <v>293</v>
      </c>
      <c r="K8192" t="s">
        <v>294</v>
      </c>
      <c r="L8192">
        <v>10011</v>
      </c>
      <c r="M8192" t="s">
        <v>175</v>
      </c>
      <c r="N8192" t="s">
        <v>3284</v>
      </c>
      <c r="O8192" t="s">
        <v>73</v>
      </c>
      <c r="P8192" t="s">
        <v>117</v>
      </c>
      <c r="Q8192" t="s">
        <v>3285</v>
      </c>
      <c r="R8192" s="19">
        <v>38.880000000000003</v>
      </c>
      <c r="S8192" s="17">
        <v>6</v>
      </c>
      <c r="T8192" s="20">
        <v>0</v>
      </c>
      <c r="U8192" s="19">
        <v>18.662400000000002</v>
      </c>
      <c r="V8192" s="20">
        <f t="shared" si="635"/>
        <v>0.48000000000000004</v>
      </c>
      <c r="W8192" s="17">
        <f t="shared" si="636"/>
        <v>2017</v>
      </c>
      <c r="X8192" t="str">
        <f t="shared" si="637"/>
        <v>Nov-2017</v>
      </c>
      <c r="Y8192" s="17">
        <f t="shared" si="638"/>
        <v>4</v>
      </c>
      <c r="Z8192" t="str">
        <f t="shared" si="639"/>
        <v>0% (No Discount)</v>
      </c>
      <c r="AA8192" s="17">
        <f>IF(COUNTIF($B$2:B8192,B8192)=1,1,0)</f>
        <v>1</v>
      </c>
      <c r="AB8192" s="17">
        <f>IF(COUNTIF($F$2:F8192,F8192)=1,1,0)</f>
        <v>0</v>
      </c>
    </row>
    <row r="8193" spans="1:28" x14ac:dyDescent="0.2">
      <c r="A8193" s="17">
        <v>8192</v>
      </c>
      <c r="B8193" t="s">
        <v>9921</v>
      </c>
      <c r="C8193" s="18">
        <v>43056</v>
      </c>
      <c r="D8193" s="18">
        <v>43060</v>
      </c>
      <c r="E8193" t="s">
        <v>77</v>
      </c>
      <c r="F8193" t="s">
        <v>6080</v>
      </c>
      <c r="G8193" t="s">
        <v>6081</v>
      </c>
      <c r="H8193" t="s">
        <v>53</v>
      </c>
      <c r="I8193" t="s">
        <v>54</v>
      </c>
      <c r="J8193" t="s">
        <v>293</v>
      </c>
      <c r="K8193" t="s">
        <v>294</v>
      </c>
      <c r="L8193">
        <v>10011</v>
      </c>
      <c r="M8193" t="s">
        <v>175</v>
      </c>
      <c r="N8193" t="s">
        <v>1112</v>
      </c>
      <c r="O8193" t="s">
        <v>59</v>
      </c>
      <c r="P8193" t="s">
        <v>92</v>
      </c>
      <c r="Q8193" t="s">
        <v>1113</v>
      </c>
      <c r="R8193" s="19">
        <v>187.76</v>
      </c>
      <c r="S8193" s="17">
        <v>4</v>
      </c>
      <c r="T8193" s="20">
        <v>0</v>
      </c>
      <c r="U8193" s="19">
        <v>76.9816</v>
      </c>
      <c r="V8193" s="20">
        <f t="shared" si="635"/>
        <v>0.41000000000000003</v>
      </c>
      <c r="W8193" s="17">
        <f t="shared" si="636"/>
        <v>2017</v>
      </c>
      <c r="X8193" t="str">
        <f t="shared" si="637"/>
        <v>Nov-2017</v>
      </c>
      <c r="Y8193" s="17">
        <f t="shared" si="638"/>
        <v>4</v>
      </c>
      <c r="Z8193" t="str">
        <f t="shared" si="639"/>
        <v>0% (No Discount)</v>
      </c>
      <c r="AA8193" s="17">
        <f>IF(COUNTIF($B$2:B8193,B8193)=1,1,0)</f>
        <v>0</v>
      </c>
      <c r="AB8193" s="17">
        <f>IF(COUNTIF($F$2:F8193,F8193)=1,1,0)</f>
        <v>0</v>
      </c>
    </row>
    <row r="8194" spans="1:28" x14ac:dyDescent="0.2">
      <c r="A8194" s="17">
        <v>8193</v>
      </c>
      <c r="B8194" t="s">
        <v>9922</v>
      </c>
      <c r="C8194" s="18">
        <v>42338</v>
      </c>
      <c r="D8194" s="18">
        <v>42341</v>
      </c>
      <c r="E8194" t="s">
        <v>215</v>
      </c>
      <c r="F8194" t="s">
        <v>2022</v>
      </c>
      <c r="G8194" t="s">
        <v>2023</v>
      </c>
      <c r="H8194" t="s">
        <v>53</v>
      </c>
      <c r="I8194" t="s">
        <v>54</v>
      </c>
      <c r="J8194" t="s">
        <v>400</v>
      </c>
      <c r="K8194" t="s">
        <v>115</v>
      </c>
      <c r="L8194">
        <v>27707</v>
      </c>
      <c r="M8194" t="s">
        <v>57</v>
      </c>
      <c r="N8194" t="s">
        <v>2423</v>
      </c>
      <c r="O8194" t="s">
        <v>73</v>
      </c>
      <c r="P8194" t="s">
        <v>102</v>
      </c>
      <c r="Q8194" t="s">
        <v>2424</v>
      </c>
      <c r="R8194" s="19">
        <v>6.048</v>
      </c>
      <c r="S8194" s="17">
        <v>7</v>
      </c>
      <c r="T8194" s="20">
        <v>0.7</v>
      </c>
      <c r="U8194" s="19">
        <v>-4.2336</v>
      </c>
      <c r="V8194" s="20">
        <f t="shared" ref="V8194:V8257" si="640">IFERROR(U8194/R8194,0)</f>
        <v>-0.7</v>
      </c>
      <c r="W8194" s="17">
        <f t="shared" ref="W8194:W8257" si="641">YEAR(C8194)</f>
        <v>2015</v>
      </c>
      <c r="X8194" t="str">
        <f t="shared" ref="X8194:X8257" si="642">TEXT(C8194,"mmm-yyyy")</f>
        <v>Nov-2015</v>
      </c>
      <c r="Y8194" s="17">
        <f t="shared" ref="Y8194:Y8257" si="643">D8194-C8194</f>
        <v>3</v>
      </c>
      <c r="Z8194" t="str">
        <f t="shared" ref="Z8194:Z8257" si="644">IF(T8194=0,"0% (No Discount)",IF(T8194&lt;=0.1,"1-10%",IF(T8194&lt;=0.2,"11-20%",IF(T8194&lt;=0.3,"21-30%",IF(T8194&lt;=0.4,"31-40%",IF(T8194&lt;=0.5,"41-50%","Over 50%"))))))</f>
        <v>Over 50%</v>
      </c>
      <c r="AA8194" s="17">
        <f>IF(COUNTIF($B$2:B8194,B8194)=1,1,0)</f>
        <v>1</v>
      </c>
      <c r="AB8194" s="17">
        <f>IF(COUNTIF($F$2:F8194,F8194)=1,1,0)</f>
        <v>0</v>
      </c>
    </row>
    <row r="8195" spans="1:28" x14ac:dyDescent="0.2">
      <c r="A8195" s="17">
        <v>8194</v>
      </c>
      <c r="B8195" t="s">
        <v>9922</v>
      </c>
      <c r="C8195" s="18">
        <v>42338</v>
      </c>
      <c r="D8195" s="18">
        <v>42341</v>
      </c>
      <c r="E8195" t="s">
        <v>215</v>
      </c>
      <c r="F8195" t="s">
        <v>2022</v>
      </c>
      <c r="G8195" t="s">
        <v>2023</v>
      </c>
      <c r="H8195" t="s">
        <v>53</v>
      </c>
      <c r="I8195" t="s">
        <v>54</v>
      </c>
      <c r="J8195" t="s">
        <v>400</v>
      </c>
      <c r="K8195" t="s">
        <v>115</v>
      </c>
      <c r="L8195">
        <v>27707</v>
      </c>
      <c r="M8195" t="s">
        <v>57</v>
      </c>
      <c r="N8195" t="s">
        <v>5628</v>
      </c>
      <c r="O8195" t="s">
        <v>73</v>
      </c>
      <c r="P8195" t="s">
        <v>105</v>
      </c>
      <c r="Q8195" t="s">
        <v>5629</v>
      </c>
      <c r="R8195" s="19">
        <v>98.352000000000004</v>
      </c>
      <c r="S8195" s="17">
        <v>3</v>
      </c>
      <c r="T8195" s="20">
        <v>0.2</v>
      </c>
      <c r="U8195" s="19">
        <v>9.8352000000000004</v>
      </c>
      <c r="V8195" s="20">
        <f t="shared" si="640"/>
        <v>0.1</v>
      </c>
      <c r="W8195" s="17">
        <f t="shared" si="641"/>
        <v>2015</v>
      </c>
      <c r="X8195" t="str">
        <f t="shared" si="642"/>
        <v>Nov-2015</v>
      </c>
      <c r="Y8195" s="17">
        <f t="shared" si="643"/>
        <v>3</v>
      </c>
      <c r="Z8195" t="str">
        <f t="shared" si="644"/>
        <v>11-20%</v>
      </c>
      <c r="AA8195" s="17">
        <f>IF(COUNTIF($B$2:B8195,B8195)=1,1,0)</f>
        <v>0</v>
      </c>
      <c r="AB8195" s="17">
        <f>IF(COUNTIF($F$2:F8195,F8195)=1,1,0)</f>
        <v>0</v>
      </c>
    </row>
    <row r="8196" spans="1:28" x14ac:dyDescent="0.2">
      <c r="A8196" s="17">
        <v>8195</v>
      </c>
      <c r="B8196" t="s">
        <v>9922</v>
      </c>
      <c r="C8196" s="18">
        <v>42338</v>
      </c>
      <c r="D8196" s="18">
        <v>42341</v>
      </c>
      <c r="E8196" t="s">
        <v>215</v>
      </c>
      <c r="F8196" t="s">
        <v>2022</v>
      </c>
      <c r="G8196" t="s">
        <v>2023</v>
      </c>
      <c r="H8196" t="s">
        <v>53</v>
      </c>
      <c r="I8196" t="s">
        <v>54</v>
      </c>
      <c r="J8196" t="s">
        <v>400</v>
      </c>
      <c r="K8196" t="s">
        <v>115</v>
      </c>
      <c r="L8196">
        <v>27707</v>
      </c>
      <c r="M8196" t="s">
        <v>57</v>
      </c>
      <c r="N8196" t="s">
        <v>949</v>
      </c>
      <c r="O8196" t="s">
        <v>59</v>
      </c>
      <c r="P8196" t="s">
        <v>92</v>
      </c>
      <c r="Q8196" t="s">
        <v>950</v>
      </c>
      <c r="R8196" s="19">
        <v>335.74400000000003</v>
      </c>
      <c r="S8196" s="17">
        <v>2</v>
      </c>
      <c r="T8196" s="20">
        <v>0.2</v>
      </c>
      <c r="U8196" s="19">
        <v>25.180800000000001</v>
      </c>
      <c r="V8196" s="20">
        <f t="shared" si="640"/>
        <v>7.4999999999999997E-2</v>
      </c>
      <c r="W8196" s="17">
        <f t="shared" si="641"/>
        <v>2015</v>
      </c>
      <c r="X8196" t="str">
        <f t="shared" si="642"/>
        <v>Nov-2015</v>
      </c>
      <c r="Y8196" s="17">
        <f t="shared" si="643"/>
        <v>3</v>
      </c>
      <c r="Z8196" t="str">
        <f t="shared" si="644"/>
        <v>11-20%</v>
      </c>
      <c r="AA8196" s="17">
        <f>IF(COUNTIF($B$2:B8196,B8196)=1,1,0)</f>
        <v>0</v>
      </c>
      <c r="AB8196" s="17">
        <f>IF(COUNTIF($F$2:F8196,F8196)=1,1,0)</f>
        <v>0</v>
      </c>
    </row>
    <row r="8197" spans="1:28" x14ac:dyDescent="0.2">
      <c r="A8197" s="17">
        <v>8196</v>
      </c>
      <c r="B8197" t="s">
        <v>9923</v>
      </c>
      <c r="C8197" s="18">
        <v>42344</v>
      </c>
      <c r="D8197" s="18">
        <v>42349</v>
      </c>
      <c r="E8197" t="s">
        <v>50</v>
      </c>
      <c r="F8197" t="s">
        <v>939</v>
      </c>
      <c r="G8197" t="s">
        <v>940</v>
      </c>
      <c r="H8197" t="s">
        <v>68</v>
      </c>
      <c r="I8197" t="s">
        <v>54</v>
      </c>
      <c r="J8197" t="s">
        <v>8338</v>
      </c>
      <c r="K8197" t="s">
        <v>70</v>
      </c>
      <c r="L8197">
        <v>93101</v>
      </c>
      <c r="M8197" t="s">
        <v>71</v>
      </c>
      <c r="N8197" t="s">
        <v>4240</v>
      </c>
      <c r="O8197" t="s">
        <v>73</v>
      </c>
      <c r="P8197" t="s">
        <v>117</v>
      </c>
      <c r="Q8197" t="s">
        <v>4241</v>
      </c>
      <c r="R8197" s="19">
        <v>8.9600000000000009</v>
      </c>
      <c r="S8197" s="17">
        <v>2</v>
      </c>
      <c r="T8197" s="20">
        <v>0</v>
      </c>
      <c r="U8197" s="19">
        <v>4.3903999999999996</v>
      </c>
      <c r="V8197" s="20">
        <f t="shared" si="640"/>
        <v>0.48999999999999994</v>
      </c>
      <c r="W8197" s="17">
        <f t="shared" si="641"/>
        <v>2015</v>
      </c>
      <c r="X8197" t="str">
        <f t="shared" si="642"/>
        <v>Dec-2015</v>
      </c>
      <c r="Y8197" s="17">
        <f t="shared" si="643"/>
        <v>5</v>
      </c>
      <c r="Z8197" t="str">
        <f t="shared" si="644"/>
        <v>0% (No Discount)</v>
      </c>
      <c r="AA8197" s="17">
        <f>IF(COUNTIF($B$2:B8197,B8197)=1,1,0)</f>
        <v>1</v>
      </c>
      <c r="AB8197" s="17">
        <f>IF(COUNTIF($F$2:F8197,F8197)=1,1,0)</f>
        <v>0</v>
      </c>
    </row>
    <row r="8198" spans="1:28" x14ac:dyDescent="0.2">
      <c r="A8198" s="17">
        <v>8197</v>
      </c>
      <c r="B8198" t="s">
        <v>9924</v>
      </c>
      <c r="C8198" s="18">
        <v>42983</v>
      </c>
      <c r="D8198" s="18">
        <v>42987</v>
      </c>
      <c r="E8198" t="s">
        <v>77</v>
      </c>
      <c r="F8198" t="s">
        <v>3683</v>
      </c>
      <c r="G8198" t="s">
        <v>3684</v>
      </c>
      <c r="H8198" t="s">
        <v>53</v>
      </c>
      <c r="I8198" t="s">
        <v>54</v>
      </c>
      <c r="J8198" t="s">
        <v>5173</v>
      </c>
      <c r="K8198" t="s">
        <v>362</v>
      </c>
      <c r="L8198">
        <v>37918</v>
      </c>
      <c r="M8198" t="s">
        <v>57</v>
      </c>
      <c r="N8198" t="s">
        <v>4551</v>
      </c>
      <c r="O8198" t="s">
        <v>98</v>
      </c>
      <c r="P8198" t="s">
        <v>188</v>
      </c>
      <c r="Q8198" t="s">
        <v>4552</v>
      </c>
      <c r="R8198" s="19">
        <v>89.567999999999998</v>
      </c>
      <c r="S8198" s="17">
        <v>4</v>
      </c>
      <c r="T8198" s="20">
        <v>0.2</v>
      </c>
      <c r="U8198" s="19">
        <v>-1.1195999999999999</v>
      </c>
      <c r="V8198" s="20">
        <f t="shared" si="640"/>
        <v>-1.2499999999999999E-2</v>
      </c>
      <c r="W8198" s="17">
        <f t="shared" si="641"/>
        <v>2017</v>
      </c>
      <c r="X8198" t="str">
        <f t="shared" si="642"/>
        <v>Sep-2017</v>
      </c>
      <c r="Y8198" s="17">
        <f t="shared" si="643"/>
        <v>4</v>
      </c>
      <c r="Z8198" t="str">
        <f t="shared" si="644"/>
        <v>11-20%</v>
      </c>
      <c r="AA8198" s="17">
        <f>IF(COUNTIF($B$2:B8198,B8198)=1,1,0)</f>
        <v>1</v>
      </c>
      <c r="AB8198" s="17">
        <f>IF(COUNTIF($F$2:F8198,F8198)=1,1,0)</f>
        <v>0</v>
      </c>
    </row>
    <row r="8199" spans="1:28" x14ac:dyDescent="0.2">
      <c r="A8199" s="17">
        <v>8198</v>
      </c>
      <c r="B8199" t="s">
        <v>9924</v>
      </c>
      <c r="C8199" s="18">
        <v>42983</v>
      </c>
      <c r="D8199" s="18">
        <v>42987</v>
      </c>
      <c r="E8199" t="s">
        <v>77</v>
      </c>
      <c r="F8199" t="s">
        <v>3683</v>
      </c>
      <c r="G8199" t="s">
        <v>3684</v>
      </c>
      <c r="H8199" t="s">
        <v>53</v>
      </c>
      <c r="I8199" t="s">
        <v>54</v>
      </c>
      <c r="J8199" t="s">
        <v>5173</v>
      </c>
      <c r="K8199" t="s">
        <v>362</v>
      </c>
      <c r="L8199">
        <v>37918</v>
      </c>
      <c r="M8199" t="s">
        <v>57</v>
      </c>
      <c r="N8199" t="s">
        <v>2558</v>
      </c>
      <c r="O8199" t="s">
        <v>73</v>
      </c>
      <c r="P8199" t="s">
        <v>95</v>
      </c>
      <c r="Q8199" t="s">
        <v>2559</v>
      </c>
      <c r="R8199" s="19">
        <v>71.959999999999994</v>
      </c>
      <c r="S8199" s="17">
        <v>5</v>
      </c>
      <c r="T8199" s="20">
        <v>0.2</v>
      </c>
      <c r="U8199" s="19">
        <v>7.1959999999999997</v>
      </c>
      <c r="V8199" s="20">
        <f t="shared" si="640"/>
        <v>0.1</v>
      </c>
      <c r="W8199" s="17">
        <f t="shared" si="641"/>
        <v>2017</v>
      </c>
      <c r="X8199" t="str">
        <f t="shared" si="642"/>
        <v>Sep-2017</v>
      </c>
      <c r="Y8199" s="17">
        <f t="shared" si="643"/>
        <v>4</v>
      </c>
      <c r="Z8199" t="str">
        <f t="shared" si="644"/>
        <v>11-20%</v>
      </c>
      <c r="AA8199" s="17">
        <f>IF(COUNTIF($B$2:B8199,B8199)=1,1,0)</f>
        <v>0</v>
      </c>
      <c r="AB8199" s="17">
        <f>IF(COUNTIF($F$2:F8199,F8199)=1,1,0)</f>
        <v>0</v>
      </c>
    </row>
    <row r="8200" spans="1:28" x14ac:dyDescent="0.2">
      <c r="A8200" s="17">
        <v>8199</v>
      </c>
      <c r="B8200" t="s">
        <v>9924</v>
      </c>
      <c r="C8200" s="18">
        <v>42983</v>
      </c>
      <c r="D8200" s="18">
        <v>42987</v>
      </c>
      <c r="E8200" t="s">
        <v>77</v>
      </c>
      <c r="F8200" t="s">
        <v>3683</v>
      </c>
      <c r="G8200" t="s">
        <v>3684</v>
      </c>
      <c r="H8200" t="s">
        <v>53</v>
      </c>
      <c r="I8200" t="s">
        <v>54</v>
      </c>
      <c r="J8200" t="s">
        <v>5173</v>
      </c>
      <c r="K8200" t="s">
        <v>362</v>
      </c>
      <c r="L8200">
        <v>37918</v>
      </c>
      <c r="M8200" t="s">
        <v>57</v>
      </c>
      <c r="N8200" t="s">
        <v>2306</v>
      </c>
      <c r="O8200" t="s">
        <v>73</v>
      </c>
      <c r="P8200" t="s">
        <v>117</v>
      </c>
      <c r="Q8200" t="s">
        <v>2307</v>
      </c>
      <c r="R8200" s="19">
        <v>15.552</v>
      </c>
      <c r="S8200" s="17">
        <v>3</v>
      </c>
      <c r="T8200" s="20">
        <v>0.2</v>
      </c>
      <c r="U8200" s="19">
        <v>5.4432</v>
      </c>
      <c r="V8200" s="20">
        <f t="shared" si="640"/>
        <v>0.35000000000000003</v>
      </c>
      <c r="W8200" s="17">
        <f t="shared" si="641"/>
        <v>2017</v>
      </c>
      <c r="X8200" t="str">
        <f t="shared" si="642"/>
        <v>Sep-2017</v>
      </c>
      <c r="Y8200" s="17">
        <f t="shared" si="643"/>
        <v>4</v>
      </c>
      <c r="Z8200" t="str">
        <f t="shared" si="644"/>
        <v>11-20%</v>
      </c>
      <c r="AA8200" s="17">
        <f>IF(COUNTIF($B$2:B8200,B8200)=1,1,0)</f>
        <v>0</v>
      </c>
      <c r="AB8200" s="17">
        <f>IF(COUNTIF($F$2:F8200,F8200)=1,1,0)</f>
        <v>0</v>
      </c>
    </row>
    <row r="8201" spans="1:28" x14ac:dyDescent="0.2">
      <c r="A8201" s="17">
        <v>8200</v>
      </c>
      <c r="B8201" t="s">
        <v>9925</v>
      </c>
      <c r="C8201" s="18">
        <v>42849</v>
      </c>
      <c r="D8201" s="18">
        <v>42855</v>
      </c>
      <c r="E8201" t="s">
        <v>77</v>
      </c>
      <c r="F8201" t="s">
        <v>5113</v>
      </c>
      <c r="G8201" t="s">
        <v>5114</v>
      </c>
      <c r="H8201" t="s">
        <v>53</v>
      </c>
      <c r="I8201" t="s">
        <v>54</v>
      </c>
      <c r="J8201" t="s">
        <v>330</v>
      </c>
      <c r="K8201" t="s">
        <v>238</v>
      </c>
      <c r="L8201">
        <v>60610</v>
      </c>
      <c r="M8201" t="s">
        <v>132</v>
      </c>
      <c r="N8201" t="s">
        <v>4529</v>
      </c>
      <c r="O8201" t="s">
        <v>73</v>
      </c>
      <c r="P8201" t="s">
        <v>102</v>
      </c>
      <c r="Q8201" t="s">
        <v>4530</v>
      </c>
      <c r="R8201" s="19">
        <v>10.43</v>
      </c>
      <c r="S8201" s="17">
        <v>5</v>
      </c>
      <c r="T8201" s="20">
        <v>0.8</v>
      </c>
      <c r="U8201" s="19">
        <v>-18.252500000000001</v>
      </c>
      <c r="V8201" s="20">
        <f t="shared" si="640"/>
        <v>-1.7500000000000002</v>
      </c>
      <c r="W8201" s="17">
        <f t="shared" si="641"/>
        <v>2017</v>
      </c>
      <c r="X8201" t="str">
        <f t="shared" si="642"/>
        <v>Apr-2017</v>
      </c>
      <c r="Y8201" s="17">
        <f t="shared" si="643"/>
        <v>6</v>
      </c>
      <c r="Z8201" t="str">
        <f t="shared" si="644"/>
        <v>Over 50%</v>
      </c>
      <c r="AA8201" s="17">
        <f>IF(COUNTIF($B$2:B8201,B8201)=1,1,0)</f>
        <v>1</v>
      </c>
      <c r="AB8201" s="17">
        <f>IF(COUNTIF($F$2:F8201,F8201)=1,1,0)</f>
        <v>0</v>
      </c>
    </row>
    <row r="8202" spans="1:28" x14ac:dyDescent="0.2">
      <c r="A8202" s="17">
        <v>8201</v>
      </c>
      <c r="B8202" t="s">
        <v>9925</v>
      </c>
      <c r="C8202" s="18">
        <v>42849</v>
      </c>
      <c r="D8202" s="18">
        <v>42855</v>
      </c>
      <c r="E8202" t="s">
        <v>77</v>
      </c>
      <c r="F8202" t="s">
        <v>5113</v>
      </c>
      <c r="G8202" t="s">
        <v>5114</v>
      </c>
      <c r="H8202" t="s">
        <v>53</v>
      </c>
      <c r="I8202" t="s">
        <v>54</v>
      </c>
      <c r="J8202" t="s">
        <v>330</v>
      </c>
      <c r="K8202" t="s">
        <v>238</v>
      </c>
      <c r="L8202">
        <v>60610</v>
      </c>
      <c r="M8202" t="s">
        <v>132</v>
      </c>
      <c r="N8202" t="s">
        <v>367</v>
      </c>
      <c r="O8202" t="s">
        <v>73</v>
      </c>
      <c r="P8202" t="s">
        <v>86</v>
      </c>
      <c r="Q8202" t="s">
        <v>368</v>
      </c>
      <c r="R8202" s="19">
        <v>72.784000000000006</v>
      </c>
      <c r="S8202" s="17">
        <v>1</v>
      </c>
      <c r="T8202" s="20">
        <v>0.2</v>
      </c>
      <c r="U8202" s="19">
        <v>-18.196000000000002</v>
      </c>
      <c r="V8202" s="20">
        <f t="shared" si="640"/>
        <v>-0.25</v>
      </c>
      <c r="W8202" s="17">
        <f t="shared" si="641"/>
        <v>2017</v>
      </c>
      <c r="X8202" t="str">
        <f t="shared" si="642"/>
        <v>Apr-2017</v>
      </c>
      <c r="Y8202" s="17">
        <f t="shared" si="643"/>
        <v>6</v>
      </c>
      <c r="Z8202" t="str">
        <f t="shared" si="644"/>
        <v>11-20%</v>
      </c>
      <c r="AA8202" s="17">
        <f>IF(COUNTIF($B$2:B8202,B8202)=1,1,0)</f>
        <v>0</v>
      </c>
      <c r="AB8202" s="17">
        <f>IF(COUNTIF($F$2:F8202,F8202)=1,1,0)</f>
        <v>0</v>
      </c>
    </row>
    <row r="8203" spans="1:28" x14ac:dyDescent="0.2">
      <c r="A8203" s="17">
        <v>8202</v>
      </c>
      <c r="B8203" t="s">
        <v>9926</v>
      </c>
      <c r="C8203" s="18">
        <v>42316</v>
      </c>
      <c r="D8203" s="18">
        <v>42316</v>
      </c>
      <c r="E8203" t="s">
        <v>1320</v>
      </c>
      <c r="F8203" t="s">
        <v>3975</v>
      </c>
      <c r="G8203" t="s">
        <v>3976</v>
      </c>
      <c r="H8203" t="s">
        <v>68</v>
      </c>
      <c r="I8203" t="s">
        <v>54</v>
      </c>
      <c r="J8203" t="s">
        <v>293</v>
      </c>
      <c r="K8203" t="s">
        <v>294</v>
      </c>
      <c r="L8203">
        <v>10024</v>
      </c>
      <c r="M8203" t="s">
        <v>175</v>
      </c>
      <c r="N8203" t="s">
        <v>7645</v>
      </c>
      <c r="O8203" t="s">
        <v>73</v>
      </c>
      <c r="P8203" t="s">
        <v>86</v>
      </c>
      <c r="Q8203" t="s">
        <v>7646</v>
      </c>
      <c r="R8203" s="19">
        <v>67.150000000000006</v>
      </c>
      <c r="S8203" s="17">
        <v>5</v>
      </c>
      <c r="T8203" s="20">
        <v>0</v>
      </c>
      <c r="U8203" s="19">
        <v>16.787500000000001</v>
      </c>
      <c r="V8203" s="20">
        <f t="shared" si="640"/>
        <v>0.25</v>
      </c>
      <c r="W8203" s="17">
        <f t="shared" si="641"/>
        <v>2015</v>
      </c>
      <c r="X8203" t="str">
        <f t="shared" si="642"/>
        <v>Nov-2015</v>
      </c>
      <c r="Y8203" s="17">
        <f t="shared" si="643"/>
        <v>0</v>
      </c>
      <c r="Z8203" t="str">
        <f t="shared" si="644"/>
        <v>0% (No Discount)</v>
      </c>
      <c r="AA8203" s="17">
        <f>IF(COUNTIF($B$2:B8203,B8203)=1,1,0)</f>
        <v>1</v>
      </c>
      <c r="AB8203" s="17">
        <f>IF(COUNTIF($F$2:F8203,F8203)=1,1,0)</f>
        <v>0</v>
      </c>
    </row>
    <row r="8204" spans="1:28" x14ac:dyDescent="0.2">
      <c r="A8204" s="17">
        <v>8203</v>
      </c>
      <c r="B8204" t="s">
        <v>9926</v>
      </c>
      <c r="C8204" s="18">
        <v>42316</v>
      </c>
      <c r="D8204" s="18">
        <v>42316</v>
      </c>
      <c r="E8204" t="s">
        <v>1320</v>
      </c>
      <c r="F8204" t="s">
        <v>3975</v>
      </c>
      <c r="G8204" t="s">
        <v>3976</v>
      </c>
      <c r="H8204" t="s">
        <v>68</v>
      </c>
      <c r="I8204" t="s">
        <v>54</v>
      </c>
      <c r="J8204" t="s">
        <v>293</v>
      </c>
      <c r="K8204" t="s">
        <v>294</v>
      </c>
      <c r="L8204">
        <v>10024</v>
      </c>
      <c r="M8204" t="s">
        <v>175</v>
      </c>
      <c r="N8204" t="s">
        <v>3536</v>
      </c>
      <c r="O8204" t="s">
        <v>98</v>
      </c>
      <c r="P8204" t="s">
        <v>99</v>
      </c>
      <c r="Q8204" t="s">
        <v>3537</v>
      </c>
      <c r="R8204" s="19">
        <v>549.98</v>
      </c>
      <c r="S8204" s="17">
        <v>2</v>
      </c>
      <c r="T8204" s="20">
        <v>0</v>
      </c>
      <c r="U8204" s="19">
        <v>142.9948</v>
      </c>
      <c r="V8204" s="20">
        <f t="shared" si="640"/>
        <v>0.26</v>
      </c>
      <c r="W8204" s="17">
        <f t="shared" si="641"/>
        <v>2015</v>
      </c>
      <c r="X8204" t="str">
        <f t="shared" si="642"/>
        <v>Nov-2015</v>
      </c>
      <c r="Y8204" s="17">
        <f t="shared" si="643"/>
        <v>0</v>
      </c>
      <c r="Z8204" t="str">
        <f t="shared" si="644"/>
        <v>0% (No Discount)</v>
      </c>
      <c r="AA8204" s="17">
        <f>IF(COUNTIF($B$2:B8204,B8204)=1,1,0)</f>
        <v>0</v>
      </c>
      <c r="AB8204" s="17">
        <f>IF(COUNTIF($F$2:F8204,F8204)=1,1,0)</f>
        <v>0</v>
      </c>
    </row>
    <row r="8205" spans="1:28" x14ac:dyDescent="0.2">
      <c r="A8205" s="17">
        <v>8204</v>
      </c>
      <c r="B8205" t="s">
        <v>9926</v>
      </c>
      <c r="C8205" s="18">
        <v>42316</v>
      </c>
      <c r="D8205" s="18">
        <v>42316</v>
      </c>
      <c r="E8205" t="s">
        <v>1320</v>
      </c>
      <c r="F8205" t="s">
        <v>3975</v>
      </c>
      <c r="G8205" t="s">
        <v>3976</v>
      </c>
      <c r="H8205" t="s">
        <v>68</v>
      </c>
      <c r="I8205" t="s">
        <v>54</v>
      </c>
      <c r="J8205" t="s">
        <v>293</v>
      </c>
      <c r="K8205" t="s">
        <v>294</v>
      </c>
      <c r="L8205">
        <v>10024</v>
      </c>
      <c r="M8205" t="s">
        <v>175</v>
      </c>
      <c r="N8205" t="s">
        <v>9140</v>
      </c>
      <c r="O8205" t="s">
        <v>59</v>
      </c>
      <c r="P8205" t="s">
        <v>92</v>
      </c>
      <c r="Q8205" t="s">
        <v>9141</v>
      </c>
      <c r="R8205" s="19">
        <v>11.82</v>
      </c>
      <c r="S8205" s="17">
        <v>3</v>
      </c>
      <c r="T8205" s="20">
        <v>0</v>
      </c>
      <c r="U8205" s="19">
        <v>4.7279999999999998</v>
      </c>
      <c r="V8205" s="20">
        <f t="shared" si="640"/>
        <v>0.39999999999999997</v>
      </c>
      <c r="W8205" s="17">
        <f t="shared" si="641"/>
        <v>2015</v>
      </c>
      <c r="X8205" t="str">
        <f t="shared" si="642"/>
        <v>Nov-2015</v>
      </c>
      <c r="Y8205" s="17">
        <f t="shared" si="643"/>
        <v>0</v>
      </c>
      <c r="Z8205" t="str">
        <f t="shared" si="644"/>
        <v>0% (No Discount)</v>
      </c>
      <c r="AA8205" s="17">
        <f>IF(COUNTIF($B$2:B8205,B8205)=1,1,0)</f>
        <v>0</v>
      </c>
      <c r="AB8205" s="17">
        <f>IF(COUNTIF($F$2:F8205,F8205)=1,1,0)</f>
        <v>0</v>
      </c>
    </row>
    <row r="8206" spans="1:28" x14ac:dyDescent="0.2">
      <c r="A8206" s="17">
        <v>8205</v>
      </c>
      <c r="B8206" t="s">
        <v>9926</v>
      </c>
      <c r="C8206" s="18">
        <v>42316</v>
      </c>
      <c r="D8206" s="18">
        <v>42316</v>
      </c>
      <c r="E8206" t="s">
        <v>1320</v>
      </c>
      <c r="F8206" t="s">
        <v>3975</v>
      </c>
      <c r="G8206" t="s">
        <v>3976</v>
      </c>
      <c r="H8206" t="s">
        <v>68</v>
      </c>
      <c r="I8206" t="s">
        <v>54</v>
      </c>
      <c r="J8206" t="s">
        <v>293</v>
      </c>
      <c r="K8206" t="s">
        <v>294</v>
      </c>
      <c r="L8206">
        <v>10024</v>
      </c>
      <c r="M8206" t="s">
        <v>175</v>
      </c>
      <c r="N8206" t="s">
        <v>7966</v>
      </c>
      <c r="O8206" t="s">
        <v>98</v>
      </c>
      <c r="P8206" t="s">
        <v>711</v>
      </c>
      <c r="Q8206" t="s">
        <v>7967</v>
      </c>
      <c r="R8206" s="19">
        <v>4643.8</v>
      </c>
      <c r="S8206" s="17">
        <v>4</v>
      </c>
      <c r="T8206" s="20">
        <v>0</v>
      </c>
      <c r="U8206" s="19">
        <v>2229.0239999999999</v>
      </c>
      <c r="V8206" s="20">
        <f t="shared" si="640"/>
        <v>0.48</v>
      </c>
      <c r="W8206" s="17">
        <f t="shared" si="641"/>
        <v>2015</v>
      </c>
      <c r="X8206" t="str">
        <f t="shared" si="642"/>
        <v>Nov-2015</v>
      </c>
      <c r="Y8206" s="17">
        <f t="shared" si="643"/>
        <v>0</v>
      </c>
      <c r="Z8206" t="str">
        <f t="shared" si="644"/>
        <v>0% (No Discount)</v>
      </c>
      <c r="AA8206" s="17">
        <f>IF(COUNTIF($B$2:B8206,B8206)=1,1,0)</f>
        <v>0</v>
      </c>
      <c r="AB8206" s="17">
        <f>IF(COUNTIF($F$2:F8206,F8206)=1,1,0)</f>
        <v>0</v>
      </c>
    </row>
    <row r="8207" spans="1:28" x14ac:dyDescent="0.2">
      <c r="A8207" s="17">
        <v>8206</v>
      </c>
      <c r="B8207" t="s">
        <v>9926</v>
      </c>
      <c r="C8207" s="18">
        <v>42316</v>
      </c>
      <c r="D8207" s="18">
        <v>42316</v>
      </c>
      <c r="E8207" t="s">
        <v>1320</v>
      </c>
      <c r="F8207" t="s">
        <v>3975</v>
      </c>
      <c r="G8207" t="s">
        <v>3976</v>
      </c>
      <c r="H8207" t="s">
        <v>68</v>
      </c>
      <c r="I8207" t="s">
        <v>54</v>
      </c>
      <c r="J8207" t="s">
        <v>293</v>
      </c>
      <c r="K8207" t="s">
        <v>294</v>
      </c>
      <c r="L8207">
        <v>10024</v>
      </c>
      <c r="M8207" t="s">
        <v>175</v>
      </c>
      <c r="N8207" t="s">
        <v>2469</v>
      </c>
      <c r="O8207" t="s">
        <v>59</v>
      </c>
      <c r="P8207" t="s">
        <v>63</v>
      </c>
      <c r="Q8207" t="s">
        <v>2470</v>
      </c>
      <c r="R8207" s="19">
        <v>577.76400000000001</v>
      </c>
      <c r="S8207" s="17">
        <v>2</v>
      </c>
      <c r="T8207" s="20">
        <v>0.1</v>
      </c>
      <c r="U8207" s="19">
        <v>115.5528</v>
      </c>
      <c r="V8207" s="20">
        <f t="shared" si="640"/>
        <v>0.2</v>
      </c>
      <c r="W8207" s="17">
        <f t="shared" si="641"/>
        <v>2015</v>
      </c>
      <c r="X8207" t="str">
        <f t="shared" si="642"/>
        <v>Nov-2015</v>
      </c>
      <c r="Y8207" s="17">
        <f t="shared" si="643"/>
        <v>0</v>
      </c>
      <c r="Z8207" t="str">
        <f t="shared" si="644"/>
        <v>1-10%</v>
      </c>
      <c r="AA8207" s="17">
        <f>IF(COUNTIF($B$2:B8207,B8207)=1,1,0)</f>
        <v>0</v>
      </c>
      <c r="AB8207" s="17">
        <f>IF(COUNTIF($F$2:F8207,F8207)=1,1,0)</f>
        <v>0</v>
      </c>
    </row>
    <row r="8208" spans="1:28" x14ac:dyDescent="0.2">
      <c r="A8208" s="17">
        <v>8207</v>
      </c>
      <c r="B8208" t="s">
        <v>9927</v>
      </c>
      <c r="C8208" s="18">
        <v>42120</v>
      </c>
      <c r="D8208" s="18">
        <v>42124</v>
      </c>
      <c r="E8208" t="s">
        <v>77</v>
      </c>
      <c r="F8208" t="s">
        <v>1706</v>
      </c>
      <c r="G8208" t="s">
        <v>1707</v>
      </c>
      <c r="H8208" t="s">
        <v>53</v>
      </c>
      <c r="I8208" t="s">
        <v>54</v>
      </c>
      <c r="J8208" t="s">
        <v>7455</v>
      </c>
      <c r="K8208" t="s">
        <v>81</v>
      </c>
      <c r="L8208">
        <v>32114</v>
      </c>
      <c r="M8208" t="s">
        <v>57</v>
      </c>
      <c r="N8208" t="s">
        <v>82</v>
      </c>
      <c r="O8208" t="s">
        <v>59</v>
      </c>
      <c r="P8208" t="s">
        <v>83</v>
      </c>
      <c r="Q8208" t="s">
        <v>84</v>
      </c>
      <c r="R8208" s="19">
        <v>191.5155</v>
      </c>
      <c r="S8208" s="17">
        <v>1</v>
      </c>
      <c r="T8208" s="20">
        <v>0.45</v>
      </c>
      <c r="U8208" s="19">
        <v>-76.606200000000001</v>
      </c>
      <c r="V8208" s="20">
        <f t="shared" si="640"/>
        <v>-0.4</v>
      </c>
      <c r="W8208" s="17">
        <f t="shared" si="641"/>
        <v>2015</v>
      </c>
      <c r="X8208" t="str">
        <f t="shared" si="642"/>
        <v>Apr-2015</v>
      </c>
      <c r="Y8208" s="17">
        <f t="shared" si="643"/>
        <v>4</v>
      </c>
      <c r="Z8208" t="str">
        <f t="shared" si="644"/>
        <v>41-50%</v>
      </c>
      <c r="AA8208" s="17">
        <f>IF(COUNTIF($B$2:B8208,B8208)=1,1,0)</f>
        <v>1</v>
      </c>
      <c r="AB8208" s="17">
        <f>IF(COUNTIF($F$2:F8208,F8208)=1,1,0)</f>
        <v>0</v>
      </c>
    </row>
    <row r="8209" spans="1:28" x14ac:dyDescent="0.2">
      <c r="A8209" s="17">
        <v>8208</v>
      </c>
      <c r="B8209" t="s">
        <v>9927</v>
      </c>
      <c r="C8209" s="18">
        <v>42120</v>
      </c>
      <c r="D8209" s="18">
        <v>42124</v>
      </c>
      <c r="E8209" t="s">
        <v>77</v>
      </c>
      <c r="F8209" t="s">
        <v>1706</v>
      </c>
      <c r="G8209" t="s">
        <v>1707</v>
      </c>
      <c r="H8209" t="s">
        <v>53</v>
      </c>
      <c r="I8209" t="s">
        <v>54</v>
      </c>
      <c r="J8209" t="s">
        <v>7455</v>
      </c>
      <c r="K8209" t="s">
        <v>81</v>
      </c>
      <c r="L8209">
        <v>32114</v>
      </c>
      <c r="M8209" t="s">
        <v>57</v>
      </c>
      <c r="N8209" t="s">
        <v>1398</v>
      </c>
      <c r="O8209" t="s">
        <v>73</v>
      </c>
      <c r="P8209" t="s">
        <v>95</v>
      </c>
      <c r="Q8209" t="s">
        <v>1399</v>
      </c>
      <c r="R8209" s="19">
        <v>2.6240000000000001</v>
      </c>
      <c r="S8209" s="17">
        <v>1</v>
      </c>
      <c r="T8209" s="20">
        <v>0.2</v>
      </c>
      <c r="U8209" s="19">
        <v>0.4264</v>
      </c>
      <c r="V8209" s="20">
        <f t="shared" si="640"/>
        <v>0.16250000000000001</v>
      </c>
      <c r="W8209" s="17">
        <f t="shared" si="641"/>
        <v>2015</v>
      </c>
      <c r="X8209" t="str">
        <f t="shared" si="642"/>
        <v>Apr-2015</v>
      </c>
      <c r="Y8209" s="17">
        <f t="shared" si="643"/>
        <v>4</v>
      </c>
      <c r="Z8209" t="str">
        <f t="shared" si="644"/>
        <v>11-20%</v>
      </c>
      <c r="AA8209" s="17">
        <f>IF(COUNTIF($B$2:B8209,B8209)=1,1,0)</f>
        <v>0</v>
      </c>
      <c r="AB8209" s="17">
        <f>IF(COUNTIF($F$2:F8209,F8209)=1,1,0)</f>
        <v>0</v>
      </c>
    </row>
    <row r="8210" spans="1:28" x14ac:dyDescent="0.2">
      <c r="A8210" s="17">
        <v>8209</v>
      </c>
      <c r="B8210" t="s">
        <v>9928</v>
      </c>
      <c r="C8210" s="18">
        <v>42267</v>
      </c>
      <c r="D8210" s="18">
        <v>42271</v>
      </c>
      <c r="E8210" t="s">
        <v>77</v>
      </c>
      <c r="F8210" t="s">
        <v>8403</v>
      </c>
      <c r="G8210" t="s">
        <v>8404</v>
      </c>
      <c r="H8210" t="s">
        <v>53</v>
      </c>
      <c r="I8210" t="s">
        <v>54</v>
      </c>
      <c r="J8210" t="s">
        <v>5696</v>
      </c>
      <c r="K8210" t="s">
        <v>362</v>
      </c>
      <c r="L8210">
        <v>37211</v>
      </c>
      <c r="M8210" t="s">
        <v>57</v>
      </c>
      <c r="N8210" t="s">
        <v>2725</v>
      </c>
      <c r="O8210" t="s">
        <v>73</v>
      </c>
      <c r="P8210" t="s">
        <v>102</v>
      </c>
      <c r="Q8210" t="s">
        <v>2726</v>
      </c>
      <c r="R8210" s="19">
        <v>1369.7639999999999</v>
      </c>
      <c r="S8210" s="17">
        <v>6</v>
      </c>
      <c r="T8210" s="20">
        <v>0.7</v>
      </c>
      <c r="U8210" s="19">
        <v>-913.17600000000004</v>
      </c>
      <c r="V8210" s="20">
        <f t="shared" si="640"/>
        <v>-0.66666666666666674</v>
      </c>
      <c r="W8210" s="17">
        <f t="shared" si="641"/>
        <v>2015</v>
      </c>
      <c r="X8210" t="str">
        <f t="shared" si="642"/>
        <v>Sep-2015</v>
      </c>
      <c r="Y8210" s="17">
        <f t="shared" si="643"/>
        <v>4</v>
      </c>
      <c r="Z8210" t="str">
        <f t="shared" si="644"/>
        <v>Over 50%</v>
      </c>
      <c r="AA8210" s="17">
        <f>IF(COUNTIF($B$2:B8210,B8210)=1,1,0)</f>
        <v>1</v>
      </c>
      <c r="AB8210" s="17">
        <f>IF(COUNTIF($F$2:F8210,F8210)=1,1,0)</f>
        <v>0</v>
      </c>
    </row>
    <row r="8211" spans="1:28" x14ac:dyDescent="0.2">
      <c r="A8211" s="17">
        <v>8210</v>
      </c>
      <c r="B8211" t="s">
        <v>9928</v>
      </c>
      <c r="C8211" s="18">
        <v>42267</v>
      </c>
      <c r="D8211" s="18">
        <v>42271</v>
      </c>
      <c r="E8211" t="s">
        <v>77</v>
      </c>
      <c r="F8211" t="s">
        <v>8403</v>
      </c>
      <c r="G8211" t="s">
        <v>8404</v>
      </c>
      <c r="H8211" t="s">
        <v>53</v>
      </c>
      <c r="I8211" t="s">
        <v>54</v>
      </c>
      <c r="J8211" t="s">
        <v>5696</v>
      </c>
      <c r="K8211" t="s">
        <v>362</v>
      </c>
      <c r="L8211">
        <v>37211</v>
      </c>
      <c r="M8211" t="s">
        <v>57</v>
      </c>
      <c r="N8211" t="s">
        <v>868</v>
      </c>
      <c r="O8211" t="s">
        <v>73</v>
      </c>
      <c r="P8211" t="s">
        <v>86</v>
      </c>
      <c r="Q8211" t="s">
        <v>869</v>
      </c>
      <c r="R8211" s="19">
        <v>294.36799999999999</v>
      </c>
      <c r="S8211" s="17">
        <v>4</v>
      </c>
      <c r="T8211" s="20">
        <v>0.2</v>
      </c>
      <c r="U8211" s="19">
        <v>-58.873600000000003</v>
      </c>
      <c r="V8211" s="20">
        <f t="shared" si="640"/>
        <v>-0.2</v>
      </c>
      <c r="W8211" s="17">
        <f t="shared" si="641"/>
        <v>2015</v>
      </c>
      <c r="X8211" t="str">
        <f t="shared" si="642"/>
        <v>Sep-2015</v>
      </c>
      <c r="Y8211" s="17">
        <f t="shared" si="643"/>
        <v>4</v>
      </c>
      <c r="Z8211" t="str">
        <f t="shared" si="644"/>
        <v>11-20%</v>
      </c>
      <c r="AA8211" s="17">
        <f>IF(COUNTIF($B$2:B8211,B8211)=1,1,0)</f>
        <v>0</v>
      </c>
      <c r="AB8211" s="17">
        <f>IF(COUNTIF($F$2:F8211,F8211)=1,1,0)</f>
        <v>0</v>
      </c>
    </row>
    <row r="8212" spans="1:28" x14ac:dyDescent="0.2">
      <c r="A8212" s="17">
        <v>8211</v>
      </c>
      <c r="B8212" t="s">
        <v>9929</v>
      </c>
      <c r="C8212" s="18">
        <v>42985</v>
      </c>
      <c r="D8212" s="18">
        <v>42990</v>
      </c>
      <c r="E8212" t="s">
        <v>77</v>
      </c>
      <c r="F8212" t="s">
        <v>6268</v>
      </c>
      <c r="G8212" t="s">
        <v>6269</v>
      </c>
      <c r="H8212" t="s">
        <v>68</v>
      </c>
      <c r="I8212" t="s">
        <v>54</v>
      </c>
      <c r="J8212" t="s">
        <v>5696</v>
      </c>
      <c r="K8212" t="s">
        <v>362</v>
      </c>
      <c r="L8212">
        <v>37211</v>
      </c>
      <c r="M8212" t="s">
        <v>57</v>
      </c>
      <c r="N8212" t="s">
        <v>1869</v>
      </c>
      <c r="O8212" t="s">
        <v>73</v>
      </c>
      <c r="P8212" t="s">
        <v>105</v>
      </c>
      <c r="Q8212" t="s">
        <v>1870</v>
      </c>
      <c r="R8212" s="19">
        <v>81.567999999999998</v>
      </c>
      <c r="S8212" s="17">
        <v>2</v>
      </c>
      <c r="T8212" s="20">
        <v>0.2</v>
      </c>
      <c r="U8212" s="19">
        <v>7.1372</v>
      </c>
      <c r="V8212" s="20">
        <f t="shared" si="640"/>
        <v>8.7500000000000008E-2</v>
      </c>
      <c r="W8212" s="17">
        <f t="shared" si="641"/>
        <v>2017</v>
      </c>
      <c r="X8212" t="str">
        <f t="shared" si="642"/>
        <v>Sep-2017</v>
      </c>
      <c r="Y8212" s="17">
        <f t="shared" si="643"/>
        <v>5</v>
      </c>
      <c r="Z8212" t="str">
        <f t="shared" si="644"/>
        <v>11-20%</v>
      </c>
      <c r="AA8212" s="17">
        <f>IF(COUNTIF($B$2:B8212,B8212)=1,1,0)</f>
        <v>1</v>
      </c>
      <c r="AB8212" s="17">
        <f>IF(COUNTIF($F$2:F8212,F8212)=1,1,0)</f>
        <v>0</v>
      </c>
    </row>
    <row r="8213" spans="1:28" x14ac:dyDescent="0.2">
      <c r="A8213" s="17">
        <v>8212</v>
      </c>
      <c r="B8213" t="s">
        <v>9930</v>
      </c>
      <c r="C8213" s="18">
        <v>42681</v>
      </c>
      <c r="D8213" s="18">
        <v>42686</v>
      </c>
      <c r="E8213" t="s">
        <v>77</v>
      </c>
      <c r="F8213" t="s">
        <v>2257</v>
      </c>
      <c r="G8213" t="s">
        <v>2258</v>
      </c>
      <c r="H8213" t="s">
        <v>53</v>
      </c>
      <c r="I8213" t="s">
        <v>54</v>
      </c>
      <c r="J8213" t="s">
        <v>844</v>
      </c>
      <c r="K8213" t="s">
        <v>131</v>
      </c>
      <c r="L8213">
        <v>75220</v>
      </c>
      <c r="M8213" t="s">
        <v>132</v>
      </c>
      <c r="N8213" t="s">
        <v>9931</v>
      </c>
      <c r="O8213" t="s">
        <v>59</v>
      </c>
      <c r="P8213" t="s">
        <v>92</v>
      </c>
      <c r="Q8213" t="s">
        <v>9932</v>
      </c>
      <c r="R8213" s="19">
        <v>44.46</v>
      </c>
      <c r="S8213" s="17">
        <v>5</v>
      </c>
      <c r="T8213" s="20">
        <v>0.6</v>
      </c>
      <c r="U8213" s="19">
        <v>-17.783999999999999</v>
      </c>
      <c r="V8213" s="20">
        <f t="shared" si="640"/>
        <v>-0.39999999999999997</v>
      </c>
      <c r="W8213" s="17">
        <f t="shared" si="641"/>
        <v>2016</v>
      </c>
      <c r="X8213" t="str">
        <f t="shared" si="642"/>
        <v>Nov-2016</v>
      </c>
      <c r="Y8213" s="17">
        <f t="shared" si="643"/>
        <v>5</v>
      </c>
      <c r="Z8213" t="str">
        <f t="shared" si="644"/>
        <v>Over 50%</v>
      </c>
      <c r="AA8213" s="17">
        <f>IF(COUNTIF($B$2:B8213,B8213)=1,1,0)</f>
        <v>1</v>
      </c>
      <c r="AB8213" s="17">
        <f>IF(COUNTIF($F$2:F8213,F8213)=1,1,0)</f>
        <v>0</v>
      </c>
    </row>
    <row r="8214" spans="1:28" x14ac:dyDescent="0.2">
      <c r="A8214" s="17">
        <v>8213</v>
      </c>
      <c r="B8214" t="s">
        <v>9930</v>
      </c>
      <c r="C8214" s="18">
        <v>42681</v>
      </c>
      <c r="D8214" s="18">
        <v>42686</v>
      </c>
      <c r="E8214" t="s">
        <v>77</v>
      </c>
      <c r="F8214" t="s">
        <v>2257</v>
      </c>
      <c r="G8214" t="s">
        <v>2258</v>
      </c>
      <c r="H8214" t="s">
        <v>53</v>
      </c>
      <c r="I8214" t="s">
        <v>54</v>
      </c>
      <c r="J8214" t="s">
        <v>844</v>
      </c>
      <c r="K8214" t="s">
        <v>131</v>
      </c>
      <c r="L8214">
        <v>75220</v>
      </c>
      <c r="M8214" t="s">
        <v>132</v>
      </c>
      <c r="N8214" t="s">
        <v>2096</v>
      </c>
      <c r="O8214" t="s">
        <v>73</v>
      </c>
      <c r="P8214" t="s">
        <v>86</v>
      </c>
      <c r="Q8214" t="s">
        <v>2097</v>
      </c>
      <c r="R8214" s="19">
        <v>314.08800000000002</v>
      </c>
      <c r="S8214" s="17">
        <v>3</v>
      </c>
      <c r="T8214" s="20">
        <v>0.2</v>
      </c>
      <c r="U8214" s="19">
        <v>19.630500000000001</v>
      </c>
      <c r="V8214" s="20">
        <f t="shared" si="640"/>
        <v>6.25E-2</v>
      </c>
      <c r="W8214" s="17">
        <f t="shared" si="641"/>
        <v>2016</v>
      </c>
      <c r="X8214" t="str">
        <f t="shared" si="642"/>
        <v>Nov-2016</v>
      </c>
      <c r="Y8214" s="17">
        <f t="shared" si="643"/>
        <v>5</v>
      </c>
      <c r="Z8214" t="str">
        <f t="shared" si="644"/>
        <v>11-20%</v>
      </c>
      <c r="AA8214" s="17">
        <f>IF(COUNTIF($B$2:B8214,B8214)=1,1,0)</f>
        <v>0</v>
      </c>
      <c r="AB8214" s="17">
        <f>IF(COUNTIF($F$2:F8214,F8214)=1,1,0)</f>
        <v>0</v>
      </c>
    </row>
    <row r="8215" spans="1:28" x14ac:dyDescent="0.2">
      <c r="A8215" s="17">
        <v>8214</v>
      </c>
      <c r="B8215" t="s">
        <v>9933</v>
      </c>
      <c r="C8215" s="18">
        <v>42272</v>
      </c>
      <c r="D8215" s="18">
        <v>42279</v>
      </c>
      <c r="E8215" t="s">
        <v>77</v>
      </c>
      <c r="F8215" t="s">
        <v>4272</v>
      </c>
      <c r="G8215" t="s">
        <v>4273</v>
      </c>
      <c r="H8215" t="s">
        <v>68</v>
      </c>
      <c r="I8215" t="s">
        <v>54</v>
      </c>
      <c r="J8215" t="s">
        <v>1215</v>
      </c>
      <c r="K8215" t="s">
        <v>362</v>
      </c>
      <c r="L8215">
        <v>37130</v>
      </c>
      <c r="M8215" t="s">
        <v>57</v>
      </c>
      <c r="N8215" t="s">
        <v>4351</v>
      </c>
      <c r="O8215" t="s">
        <v>73</v>
      </c>
      <c r="P8215" t="s">
        <v>102</v>
      </c>
      <c r="Q8215" t="s">
        <v>4352</v>
      </c>
      <c r="R8215" s="19">
        <v>6.3360000000000003</v>
      </c>
      <c r="S8215" s="17">
        <v>4</v>
      </c>
      <c r="T8215" s="20">
        <v>0.7</v>
      </c>
      <c r="U8215" s="19">
        <v>-4.6463999999999999</v>
      </c>
      <c r="V8215" s="20">
        <f t="shared" si="640"/>
        <v>-0.73333333333333328</v>
      </c>
      <c r="W8215" s="17">
        <f t="shared" si="641"/>
        <v>2015</v>
      </c>
      <c r="X8215" t="str">
        <f t="shared" si="642"/>
        <v>Sep-2015</v>
      </c>
      <c r="Y8215" s="17">
        <f t="shared" si="643"/>
        <v>7</v>
      </c>
      <c r="Z8215" t="str">
        <f t="shared" si="644"/>
        <v>Over 50%</v>
      </c>
      <c r="AA8215" s="17">
        <f>IF(COUNTIF($B$2:B8215,B8215)=1,1,0)</f>
        <v>1</v>
      </c>
      <c r="AB8215" s="17">
        <f>IF(COUNTIF($F$2:F8215,F8215)=1,1,0)</f>
        <v>0</v>
      </c>
    </row>
    <row r="8216" spans="1:28" x14ac:dyDescent="0.2">
      <c r="A8216" s="17">
        <v>8215</v>
      </c>
      <c r="B8216" t="s">
        <v>9933</v>
      </c>
      <c r="C8216" s="18">
        <v>42272</v>
      </c>
      <c r="D8216" s="18">
        <v>42279</v>
      </c>
      <c r="E8216" t="s">
        <v>77</v>
      </c>
      <c r="F8216" t="s">
        <v>4272</v>
      </c>
      <c r="G8216" t="s">
        <v>4273</v>
      </c>
      <c r="H8216" t="s">
        <v>68</v>
      </c>
      <c r="I8216" t="s">
        <v>54</v>
      </c>
      <c r="J8216" t="s">
        <v>1215</v>
      </c>
      <c r="K8216" t="s">
        <v>362</v>
      </c>
      <c r="L8216">
        <v>37130</v>
      </c>
      <c r="M8216" t="s">
        <v>57</v>
      </c>
      <c r="N8216" t="s">
        <v>5838</v>
      </c>
      <c r="O8216" t="s">
        <v>73</v>
      </c>
      <c r="P8216" t="s">
        <v>117</v>
      </c>
      <c r="Q8216" t="s">
        <v>5839</v>
      </c>
      <c r="R8216" s="19">
        <v>10.48</v>
      </c>
      <c r="S8216" s="17">
        <v>1</v>
      </c>
      <c r="T8216" s="20">
        <v>0.2</v>
      </c>
      <c r="U8216" s="19">
        <v>3.7989999999999999</v>
      </c>
      <c r="V8216" s="20">
        <f t="shared" si="640"/>
        <v>0.36249999999999999</v>
      </c>
      <c r="W8216" s="17">
        <f t="shared" si="641"/>
        <v>2015</v>
      </c>
      <c r="X8216" t="str">
        <f t="shared" si="642"/>
        <v>Sep-2015</v>
      </c>
      <c r="Y8216" s="17">
        <f t="shared" si="643"/>
        <v>7</v>
      </c>
      <c r="Z8216" t="str">
        <f t="shared" si="644"/>
        <v>11-20%</v>
      </c>
      <c r="AA8216" s="17">
        <f>IF(COUNTIF($B$2:B8216,B8216)=1,1,0)</f>
        <v>0</v>
      </c>
      <c r="AB8216" s="17">
        <f>IF(COUNTIF($F$2:F8216,F8216)=1,1,0)</f>
        <v>0</v>
      </c>
    </row>
    <row r="8217" spans="1:28" x14ac:dyDescent="0.2">
      <c r="A8217" s="17">
        <v>8216</v>
      </c>
      <c r="B8217" t="s">
        <v>9933</v>
      </c>
      <c r="C8217" s="18">
        <v>42272</v>
      </c>
      <c r="D8217" s="18">
        <v>42279</v>
      </c>
      <c r="E8217" t="s">
        <v>77</v>
      </c>
      <c r="F8217" t="s">
        <v>4272</v>
      </c>
      <c r="G8217" t="s">
        <v>4273</v>
      </c>
      <c r="H8217" t="s">
        <v>68</v>
      </c>
      <c r="I8217" t="s">
        <v>54</v>
      </c>
      <c r="J8217" t="s">
        <v>1215</v>
      </c>
      <c r="K8217" t="s">
        <v>362</v>
      </c>
      <c r="L8217">
        <v>37130</v>
      </c>
      <c r="M8217" t="s">
        <v>57</v>
      </c>
      <c r="N8217" t="s">
        <v>5148</v>
      </c>
      <c r="O8217" t="s">
        <v>73</v>
      </c>
      <c r="P8217" t="s">
        <v>102</v>
      </c>
      <c r="Q8217" t="s">
        <v>5149</v>
      </c>
      <c r="R8217" s="19">
        <v>2.4689999999999999</v>
      </c>
      <c r="S8217" s="17">
        <v>1</v>
      </c>
      <c r="T8217" s="20">
        <v>0.7</v>
      </c>
      <c r="U8217" s="19">
        <v>-1.8106</v>
      </c>
      <c r="V8217" s="20">
        <f t="shared" si="640"/>
        <v>-0.73333333333333339</v>
      </c>
      <c r="W8217" s="17">
        <f t="shared" si="641"/>
        <v>2015</v>
      </c>
      <c r="X8217" t="str">
        <f t="shared" si="642"/>
        <v>Sep-2015</v>
      </c>
      <c r="Y8217" s="17">
        <f t="shared" si="643"/>
        <v>7</v>
      </c>
      <c r="Z8217" t="str">
        <f t="shared" si="644"/>
        <v>Over 50%</v>
      </c>
      <c r="AA8217" s="17">
        <f>IF(COUNTIF($B$2:B8217,B8217)=1,1,0)</f>
        <v>0</v>
      </c>
      <c r="AB8217" s="17">
        <f>IF(COUNTIF($F$2:F8217,F8217)=1,1,0)</f>
        <v>0</v>
      </c>
    </row>
    <row r="8218" spans="1:28" x14ac:dyDescent="0.2">
      <c r="A8218" s="17">
        <v>8217</v>
      </c>
      <c r="B8218" t="s">
        <v>9933</v>
      </c>
      <c r="C8218" s="18">
        <v>42272</v>
      </c>
      <c r="D8218" s="18">
        <v>42279</v>
      </c>
      <c r="E8218" t="s">
        <v>77</v>
      </c>
      <c r="F8218" t="s">
        <v>4272</v>
      </c>
      <c r="G8218" t="s">
        <v>4273</v>
      </c>
      <c r="H8218" t="s">
        <v>68</v>
      </c>
      <c r="I8218" t="s">
        <v>54</v>
      </c>
      <c r="J8218" t="s">
        <v>1215</v>
      </c>
      <c r="K8218" t="s">
        <v>362</v>
      </c>
      <c r="L8218">
        <v>37130</v>
      </c>
      <c r="M8218" t="s">
        <v>57</v>
      </c>
      <c r="N8218" t="s">
        <v>1238</v>
      </c>
      <c r="O8218" t="s">
        <v>73</v>
      </c>
      <c r="P8218" t="s">
        <v>102</v>
      </c>
      <c r="Q8218" t="s">
        <v>1239</v>
      </c>
      <c r="R8218" s="19">
        <v>3.2639999999999998</v>
      </c>
      <c r="S8218" s="17">
        <v>2</v>
      </c>
      <c r="T8218" s="20">
        <v>0.7</v>
      </c>
      <c r="U8218" s="19">
        <v>-2.2848000000000002</v>
      </c>
      <c r="V8218" s="20">
        <f t="shared" si="640"/>
        <v>-0.70000000000000007</v>
      </c>
      <c r="W8218" s="17">
        <f t="shared" si="641"/>
        <v>2015</v>
      </c>
      <c r="X8218" t="str">
        <f t="shared" si="642"/>
        <v>Sep-2015</v>
      </c>
      <c r="Y8218" s="17">
        <f t="shared" si="643"/>
        <v>7</v>
      </c>
      <c r="Z8218" t="str">
        <f t="shared" si="644"/>
        <v>Over 50%</v>
      </c>
      <c r="AA8218" s="17">
        <f>IF(COUNTIF($B$2:B8218,B8218)=1,1,0)</f>
        <v>0</v>
      </c>
      <c r="AB8218" s="17">
        <f>IF(COUNTIF($F$2:F8218,F8218)=1,1,0)</f>
        <v>0</v>
      </c>
    </row>
    <row r="8219" spans="1:28" x14ac:dyDescent="0.2">
      <c r="A8219" s="17">
        <v>8218</v>
      </c>
      <c r="B8219" t="s">
        <v>9934</v>
      </c>
      <c r="C8219" s="18">
        <v>41915</v>
      </c>
      <c r="D8219" s="18">
        <v>41919</v>
      </c>
      <c r="E8219" t="s">
        <v>77</v>
      </c>
      <c r="F8219" t="s">
        <v>6727</v>
      </c>
      <c r="G8219" t="s">
        <v>6728</v>
      </c>
      <c r="H8219" t="s">
        <v>53</v>
      </c>
      <c r="I8219" t="s">
        <v>54</v>
      </c>
      <c r="J8219" t="s">
        <v>844</v>
      </c>
      <c r="K8219" t="s">
        <v>131</v>
      </c>
      <c r="L8219">
        <v>75217</v>
      </c>
      <c r="M8219" t="s">
        <v>132</v>
      </c>
      <c r="N8219" t="s">
        <v>4368</v>
      </c>
      <c r="O8219" t="s">
        <v>73</v>
      </c>
      <c r="P8219" t="s">
        <v>296</v>
      </c>
      <c r="Q8219" t="s">
        <v>4369</v>
      </c>
      <c r="R8219" s="19">
        <v>4.3440000000000003</v>
      </c>
      <c r="S8219" s="17">
        <v>3</v>
      </c>
      <c r="T8219" s="20">
        <v>0.2</v>
      </c>
      <c r="U8219" s="19">
        <v>0.86880000000000002</v>
      </c>
      <c r="V8219" s="20">
        <f t="shared" si="640"/>
        <v>0.19999999999999998</v>
      </c>
      <c r="W8219" s="17">
        <f t="shared" si="641"/>
        <v>2014</v>
      </c>
      <c r="X8219" t="str">
        <f t="shared" si="642"/>
        <v>Oct-2014</v>
      </c>
      <c r="Y8219" s="17">
        <f t="shared" si="643"/>
        <v>4</v>
      </c>
      <c r="Z8219" t="str">
        <f t="shared" si="644"/>
        <v>11-20%</v>
      </c>
      <c r="AA8219" s="17">
        <f>IF(COUNTIF($B$2:B8219,B8219)=1,1,0)</f>
        <v>1</v>
      </c>
      <c r="AB8219" s="17">
        <f>IF(COUNTIF($F$2:F8219,F8219)=1,1,0)</f>
        <v>0</v>
      </c>
    </row>
    <row r="8220" spans="1:28" x14ac:dyDescent="0.2">
      <c r="A8220" s="17">
        <v>8219</v>
      </c>
      <c r="B8220" t="s">
        <v>9934</v>
      </c>
      <c r="C8220" s="18">
        <v>41915</v>
      </c>
      <c r="D8220" s="18">
        <v>41919</v>
      </c>
      <c r="E8220" t="s">
        <v>77</v>
      </c>
      <c r="F8220" t="s">
        <v>6727</v>
      </c>
      <c r="G8220" t="s">
        <v>6728</v>
      </c>
      <c r="H8220" t="s">
        <v>53</v>
      </c>
      <c r="I8220" t="s">
        <v>54</v>
      </c>
      <c r="J8220" t="s">
        <v>844</v>
      </c>
      <c r="K8220" t="s">
        <v>131</v>
      </c>
      <c r="L8220">
        <v>75217</v>
      </c>
      <c r="M8220" t="s">
        <v>132</v>
      </c>
      <c r="N8220" t="s">
        <v>4392</v>
      </c>
      <c r="O8220" t="s">
        <v>59</v>
      </c>
      <c r="P8220" t="s">
        <v>92</v>
      </c>
      <c r="Q8220" t="s">
        <v>4393</v>
      </c>
      <c r="R8220" s="19">
        <v>31.776</v>
      </c>
      <c r="S8220" s="17">
        <v>3</v>
      </c>
      <c r="T8220" s="20">
        <v>0.6</v>
      </c>
      <c r="U8220" s="19">
        <v>-19.0656</v>
      </c>
      <c r="V8220" s="20">
        <f t="shared" si="640"/>
        <v>-0.6</v>
      </c>
      <c r="W8220" s="17">
        <f t="shared" si="641"/>
        <v>2014</v>
      </c>
      <c r="X8220" t="str">
        <f t="shared" si="642"/>
        <v>Oct-2014</v>
      </c>
      <c r="Y8220" s="17">
        <f t="shared" si="643"/>
        <v>4</v>
      </c>
      <c r="Z8220" t="str">
        <f t="shared" si="644"/>
        <v>Over 50%</v>
      </c>
      <c r="AA8220" s="17">
        <f>IF(COUNTIF($B$2:B8220,B8220)=1,1,0)</f>
        <v>0</v>
      </c>
      <c r="AB8220" s="17">
        <f>IF(COUNTIF($F$2:F8220,F8220)=1,1,0)</f>
        <v>0</v>
      </c>
    </row>
    <row r="8221" spans="1:28" x14ac:dyDescent="0.2">
      <c r="A8221" s="17">
        <v>8220</v>
      </c>
      <c r="B8221" t="s">
        <v>9934</v>
      </c>
      <c r="C8221" s="18">
        <v>41915</v>
      </c>
      <c r="D8221" s="18">
        <v>41919</v>
      </c>
      <c r="E8221" t="s">
        <v>77</v>
      </c>
      <c r="F8221" t="s">
        <v>6727</v>
      </c>
      <c r="G8221" t="s">
        <v>6728</v>
      </c>
      <c r="H8221" t="s">
        <v>53</v>
      </c>
      <c r="I8221" t="s">
        <v>54</v>
      </c>
      <c r="J8221" t="s">
        <v>844</v>
      </c>
      <c r="K8221" t="s">
        <v>131</v>
      </c>
      <c r="L8221">
        <v>75217</v>
      </c>
      <c r="M8221" t="s">
        <v>132</v>
      </c>
      <c r="N8221" t="s">
        <v>2533</v>
      </c>
      <c r="O8221" t="s">
        <v>73</v>
      </c>
      <c r="P8221" t="s">
        <v>74</v>
      </c>
      <c r="Q8221" t="s">
        <v>2534</v>
      </c>
      <c r="R8221" s="19">
        <v>4.9279999999999999</v>
      </c>
      <c r="S8221" s="17">
        <v>2</v>
      </c>
      <c r="T8221" s="20">
        <v>0.2</v>
      </c>
      <c r="U8221" s="19">
        <v>1.7248000000000001</v>
      </c>
      <c r="V8221" s="20">
        <f t="shared" si="640"/>
        <v>0.35000000000000003</v>
      </c>
      <c r="W8221" s="17">
        <f t="shared" si="641"/>
        <v>2014</v>
      </c>
      <c r="X8221" t="str">
        <f t="shared" si="642"/>
        <v>Oct-2014</v>
      </c>
      <c r="Y8221" s="17">
        <f t="shared" si="643"/>
        <v>4</v>
      </c>
      <c r="Z8221" t="str">
        <f t="shared" si="644"/>
        <v>11-20%</v>
      </c>
      <c r="AA8221" s="17">
        <f>IF(COUNTIF($B$2:B8221,B8221)=1,1,0)</f>
        <v>0</v>
      </c>
      <c r="AB8221" s="17">
        <f>IF(COUNTIF($F$2:F8221,F8221)=1,1,0)</f>
        <v>0</v>
      </c>
    </row>
    <row r="8222" spans="1:28" x14ac:dyDescent="0.2">
      <c r="A8222" s="17">
        <v>8221</v>
      </c>
      <c r="B8222" t="s">
        <v>9934</v>
      </c>
      <c r="C8222" s="18">
        <v>41915</v>
      </c>
      <c r="D8222" s="18">
        <v>41919</v>
      </c>
      <c r="E8222" t="s">
        <v>77</v>
      </c>
      <c r="F8222" t="s">
        <v>6727</v>
      </c>
      <c r="G8222" t="s">
        <v>6728</v>
      </c>
      <c r="H8222" t="s">
        <v>53</v>
      </c>
      <c r="I8222" t="s">
        <v>54</v>
      </c>
      <c r="J8222" t="s">
        <v>844</v>
      </c>
      <c r="K8222" t="s">
        <v>131</v>
      </c>
      <c r="L8222">
        <v>75217</v>
      </c>
      <c r="M8222" t="s">
        <v>132</v>
      </c>
      <c r="N8222" t="s">
        <v>473</v>
      </c>
      <c r="O8222" t="s">
        <v>73</v>
      </c>
      <c r="P8222" t="s">
        <v>102</v>
      </c>
      <c r="Q8222" t="s">
        <v>474</v>
      </c>
      <c r="R8222" s="19">
        <v>1.788</v>
      </c>
      <c r="S8222" s="17">
        <v>3</v>
      </c>
      <c r="T8222" s="20">
        <v>0.8</v>
      </c>
      <c r="U8222" s="19">
        <v>-3.0396000000000001</v>
      </c>
      <c r="V8222" s="20">
        <f t="shared" si="640"/>
        <v>-1.7</v>
      </c>
      <c r="W8222" s="17">
        <f t="shared" si="641"/>
        <v>2014</v>
      </c>
      <c r="X8222" t="str">
        <f t="shared" si="642"/>
        <v>Oct-2014</v>
      </c>
      <c r="Y8222" s="17">
        <f t="shared" si="643"/>
        <v>4</v>
      </c>
      <c r="Z8222" t="str">
        <f t="shared" si="644"/>
        <v>Over 50%</v>
      </c>
      <c r="AA8222" s="17">
        <f>IF(COUNTIF($B$2:B8222,B8222)=1,1,0)</f>
        <v>0</v>
      </c>
      <c r="AB8222" s="17">
        <f>IF(COUNTIF($F$2:F8222,F8222)=1,1,0)</f>
        <v>0</v>
      </c>
    </row>
    <row r="8223" spans="1:28" x14ac:dyDescent="0.2">
      <c r="A8223" s="17">
        <v>8222</v>
      </c>
      <c r="B8223" t="s">
        <v>9934</v>
      </c>
      <c r="C8223" s="18">
        <v>41915</v>
      </c>
      <c r="D8223" s="18">
        <v>41919</v>
      </c>
      <c r="E8223" t="s">
        <v>77</v>
      </c>
      <c r="F8223" t="s">
        <v>6727</v>
      </c>
      <c r="G8223" t="s">
        <v>6728</v>
      </c>
      <c r="H8223" t="s">
        <v>53</v>
      </c>
      <c r="I8223" t="s">
        <v>54</v>
      </c>
      <c r="J8223" t="s">
        <v>844</v>
      </c>
      <c r="K8223" t="s">
        <v>131</v>
      </c>
      <c r="L8223">
        <v>75217</v>
      </c>
      <c r="M8223" t="s">
        <v>132</v>
      </c>
      <c r="N8223" t="s">
        <v>9935</v>
      </c>
      <c r="O8223" t="s">
        <v>73</v>
      </c>
      <c r="P8223" t="s">
        <v>296</v>
      </c>
      <c r="Q8223" t="s">
        <v>9936</v>
      </c>
      <c r="R8223" s="19">
        <v>15.071999999999999</v>
      </c>
      <c r="S8223" s="17">
        <v>4</v>
      </c>
      <c r="T8223" s="20">
        <v>0.2</v>
      </c>
      <c r="U8223" s="19">
        <v>-3.7679999999999998</v>
      </c>
      <c r="V8223" s="20">
        <f t="shared" si="640"/>
        <v>-0.25</v>
      </c>
      <c r="W8223" s="17">
        <f t="shared" si="641"/>
        <v>2014</v>
      </c>
      <c r="X8223" t="str">
        <f t="shared" si="642"/>
        <v>Oct-2014</v>
      </c>
      <c r="Y8223" s="17">
        <f t="shared" si="643"/>
        <v>4</v>
      </c>
      <c r="Z8223" t="str">
        <f t="shared" si="644"/>
        <v>11-20%</v>
      </c>
      <c r="AA8223" s="17">
        <f>IF(COUNTIF($B$2:B8223,B8223)=1,1,0)</f>
        <v>0</v>
      </c>
      <c r="AB8223" s="17">
        <f>IF(COUNTIF($F$2:F8223,F8223)=1,1,0)</f>
        <v>0</v>
      </c>
    </row>
    <row r="8224" spans="1:28" x14ac:dyDescent="0.2">
      <c r="A8224" s="17">
        <v>8223</v>
      </c>
      <c r="B8224" t="s">
        <v>9937</v>
      </c>
      <c r="C8224" s="18">
        <v>41688</v>
      </c>
      <c r="D8224" s="18">
        <v>41694</v>
      </c>
      <c r="E8224" t="s">
        <v>77</v>
      </c>
      <c r="F8224" t="s">
        <v>7934</v>
      </c>
      <c r="G8224" t="s">
        <v>7935</v>
      </c>
      <c r="H8224" t="s">
        <v>53</v>
      </c>
      <c r="I8224" t="s">
        <v>54</v>
      </c>
      <c r="J8224" t="s">
        <v>1157</v>
      </c>
      <c r="K8224" t="s">
        <v>131</v>
      </c>
      <c r="L8224">
        <v>76017</v>
      </c>
      <c r="M8224" t="s">
        <v>132</v>
      </c>
      <c r="N8224" t="s">
        <v>6794</v>
      </c>
      <c r="O8224" t="s">
        <v>73</v>
      </c>
      <c r="P8224" t="s">
        <v>86</v>
      </c>
      <c r="Q8224" t="s">
        <v>6795</v>
      </c>
      <c r="R8224" s="19">
        <v>12.624000000000001</v>
      </c>
      <c r="S8224" s="17">
        <v>2</v>
      </c>
      <c r="T8224" s="20">
        <v>0.2</v>
      </c>
      <c r="U8224" s="19">
        <v>-2.5247999999999999</v>
      </c>
      <c r="V8224" s="20">
        <f t="shared" si="640"/>
        <v>-0.19999999999999998</v>
      </c>
      <c r="W8224" s="17">
        <f t="shared" si="641"/>
        <v>2014</v>
      </c>
      <c r="X8224" t="str">
        <f t="shared" si="642"/>
        <v>Feb-2014</v>
      </c>
      <c r="Y8224" s="17">
        <f t="shared" si="643"/>
        <v>6</v>
      </c>
      <c r="Z8224" t="str">
        <f t="shared" si="644"/>
        <v>11-20%</v>
      </c>
      <c r="AA8224" s="17">
        <f>IF(COUNTIF($B$2:B8224,B8224)=1,1,0)</f>
        <v>1</v>
      </c>
      <c r="AB8224" s="17">
        <f>IF(COUNTIF($F$2:F8224,F8224)=1,1,0)</f>
        <v>0</v>
      </c>
    </row>
    <row r="8225" spans="1:28" x14ac:dyDescent="0.2">
      <c r="A8225" s="17">
        <v>8224</v>
      </c>
      <c r="B8225" t="s">
        <v>9938</v>
      </c>
      <c r="C8225" s="18">
        <v>42533</v>
      </c>
      <c r="D8225" s="18">
        <v>42537</v>
      </c>
      <c r="E8225" t="s">
        <v>77</v>
      </c>
      <c r="F8225" t="s">
        <v>924</v>
      </c>
      <c r="G8225" t="s">
        <v>925</v>
      </c>
      <c r="H8225" t="s">
        <v>68</v>
      </c>
      <c r="I8225" t="s">
        <v>54</v>
      </c>
      <c r="J8225" t="s">
        <v>630</v>
      </c>
      <c r="K8225" t="s">
        <v>70</v>
      </c>
      <c r="L8225">
        <v>91104</v>
      </c>
      <c r="M8225" t="s">
        <v>71</v>
      </c>
      <c r="N8225" t="s">
        <v>4741</v>
      </c>
      <c r="O8225" t="s">
        <v>73</v>
      </c>
      <c r="P8225" t="s">
        <v>117</v>
      </c>
      <c r="Q8225" t="s">
        <v>4742</v>
      </c>
      <c r="R8225" s="19">
        <v>185.88</v>
      </c>
      <c r="S8225" s="17">
        <v>6</v>
      </c>
      <c r="T8225" s="20">
        <v>0</v>
      </c>
      <c r="U8225" s="19">
        <v>83.646000000000001</v>
      </c>
      <c r="V8225" s="20">
        <f t="shared" si="640"/>
        <v>0.45</v>
      </c>
      <c r="W8225" s="17">
        <f t="shared" si="641"/>
        <v>2016</v>
      </c>
      <c r="X8225" t="str">
        <f t="shared" si="642"/>
        <v>Jun-2016</v>
      </c>
      <c r="Y8225" s="17">
        <f t="shared" si="643"/>
        <v>4</v>
      </c>
      <c r="Z8225" t="str">
        <f t="shared" si="644"/>
        <v>0% (No Discount)</v>
      </c>
      <c r="AA8225" s="17">
        <f>IF(COUNTIF($B$2:B8225,B8225)=1,1,0)</f>
        <v>1</v>
      </c>
      <c r="AB8225" s="17">
        <f>IF(COUNTIF($F$2:F8225,F8225)=1,1,0)</f>
        <v>0</v>
      </c>
    </row>
    <row r="8226" spans="1:28" x14ac:dyDescent="0.2">
      <c r="A8226" s="17">
        <v>8225</v>
      </c>
      <c r="B8226" t="s">
        <v>9938</v>
      </c>
      <c r="C8226" s="18">
        <v>42533</v>
      </c>
      <c r="D8226" s="18">
        <v>42537</v>
      </c>
      <c r="E8226" t="s">
        <v>77</v>
      </c>
      <c r="F8226" t="s">
        <v>924</v>
      </c>
      <c r="G8226" t="s">
        <v>925</v>
      </c>
      <c r="H8226" t="s">
        <v>68</v>
      </c>
      <c r="I8226" t="s">
        <v>54</v>
      </c>
      <c r="J8226" t="s">
        <v>630</v>
      </c>
      <c r="K8226" t="s">
        <v>70</v>
      </c>
      <c r="L8226">
        <v>91104</v>
      </c>
      <c r="M8226" t="s">
        <v>71</v>
      </c>
      <c r="N8226" t="s">
        <v>6022</v>
      </c>
      <c r="O8226" t="s">
        <v>73</v>
      </c>
      <c r="P8226" t="s">
        <v>117</v>
      </c>
      <c r="Q8226" t="s">
        <v>6023</v>
      </c>
      <c r="R8226" s="19">
        <v>12.96</v>
      </c>
      <c r="S8226" s="17">
        <v>2</v>
      </c>
      <c r="T8226" s="20">
        <v>0</v>
      </c>
      <c r="U8226" s="19">
        <v>6.2207999999999997</v>
      </c>
      <c r="V8226" s="20">
        <f t="shared" si="640"/>
        <v>0.47999999999999993</v>
      </c>
      <c r="W8226" s="17">
        <f t="shared" si="641"/>
        <v>2016</v>
      </c>
      <c r="X8226" t="str">
        <f t="shared" si="642"/>
        <v>Jun-2016</v>
      </c>
      <c r="Y8226" s="17">
        <f t="shared" si="643"/>
        <v>4</v>
      </c>
      <c r="Z8226" t="str">
        <f t="shared" si="644"/>
        <v>0% (No Discount)</v>
      </c>
      <c r="AA8226" s="17">
        <f>IF(COUNTIF($B$2:B8226,B8226)=1,1,0)</f>
        <v>0</v>
      </c>
      <c r="AB8226" s="17">
        <f>IF(COUNTIF($F$2:F8226,F8226)=1,1,0)</f>
        <v>0</v>
      </c>
    </row>
    <row r="8227" spans="1:28" x14ac:dyDescent="0.2">
      <c r="A8227" s="17">
        <v>8226</v>
      </c>
      <c r="B8227" t="s">
        <v>9939</v>
      </c>
      <c r="C8227" s="18">
        <v>43040</v>
      </c>
      <c r="D8227" s="18">
        <v>43043</v>
      </c>
      <c r="E8227" t="s">
        <v>50</v>
      </c>
      <c r="F8227" t="s">
        <v>171</v>
      </c>
      <c r="G8227" t="s">
        <v>172</v>
      </c>
      <c r="H8227" t="s">
        <v>53</v>
      </c>
      <c r="I8227" t="s">
        <v>54</v>
      </c>
      <c r="J8227" t="s">
        <v>4132</v>
      </c>
      <c r="K8227" t="s">
        <v>1275</v>
      </c>
      <c r="L8227">
        <v>2149</v>
      </c>
      <c r="M8227" t="s">
        <v>175</v>
      </c>
      <c r="N8227" t="s">
        <v>1128</v>
      </c>
      <c r="O8227" t="s">
        <v>73</v>
      </c>
      <c r="P8227" t="s">
        <v>117</v>
      </c>
      <c r="Q8227" t="s">
        <v>1129</v>
      </c>
      <c r="R8227" s="19">
        <v>189.7</v>
      </c>
      <c r="S8227" s="17">
        <v>10</v>
      </c>
      <c r="T8227" s="20">
        <v>0</v>
      </c>
      <c r="U8227" s="19">
        <v>91.055999999999997</v>
      </c>
      <c r="V8227" s="20">
        <f t="shared" si="640"/>
        <v>0.48000000000000004</v>
      </c>
      <c r="W8227" s="17">
        <f t="shared" si="641"/>
        <v>2017</v>
      </c>
      <c r="X8227" t="str">
        <f t="shared" si="642"/>
        <v>Nov-2017</v>
      </c>
      <c r="Y8227" s="17">
        <f t="shared" si="643"/>
        <v>3</v>
      </c>
      <c r="Z8227" t="str">
        <f t="shared" si="644"/>
        <v>0% (No Discount)</v>
      </c>
      <c r="AA8227" s="17">
        <f>IF(COUNTIF($B$2:B8227,B8227)=1,1,0)</f>
        <v>1</v>
      </c>
      <c r="AB8227" s="17">
        <f>IF(COUNTIF($F$2:F8227,F8227)=1,1,0)</f>
        <v>0</v>
      </c>
    </row>
    <row r="8228" spans="1:28" x14ac:dyDescent="0.2">
      <c r="A8228" s="17">
        <v>8227</v>
      </c>
      <c r="B8228" t="s">
        <v>9939</v>
      </c>
      <c r="C8228" s="18">
        <v>43040</v>
      </c>
      <c r="D8228" s="18">
        <v>43043</v>
      </c>
      <c r="E8228" t="s">
        <v>50</v>
      </c>
      <c r="F8228" t="s">
        <v>171</v>
      </c>
      <c r="G8228" t="s">
        <v>172</v>
      </c>
      <c r="H8228" t="s">
        <v>53</v>
      </c>
      <c r="I8228" t="s">
        <v>54</v>
      </c>
      <c r="J8228" t="s">
        <v>4132</v>
      </c>
      <c r="K8228" t="s">
        <v>1275</v>
      </c>
      <c r="L8228">
        <v>2149</v>
      </c>
      <c r="M8228" t="s">
        <v>175</v>
      </c>
      <c r="N8228" t="s">
        <v>6571</v>
      </c>
      <c r="O8228" t="s">
        <v>73</v>
      </c>
      <c r="P8228" t="s">
        <v>117</v>
      </c>
      <c r="Q8228" t="s">
        <v>6572</v>
      </c>
      <c r="R8228" s="19">
        <v>40.99</v>
      </c>
      <c r="S8228" s="17">
        <v>1</v>
      </c>
      <c r="T8228" s="20">
        <v>0</v>
      </c>
      <c r="U8228" s="19">
        <v>20.085100000000001</v>
      </c>
      <c r="V8228" s="20">
        <f t="shared" si="640"/>
        <v>0.49</v>
      </c>
      <c r="W8228" s="17">
        <f t="shared" si="641"/>
        <v>2017</v>
      </c>
      <c r="X8228" t="str">
        <f t="shared" si="642"/>
        <v>Nov-2017</v>
      </c>
      <c r="Y8228" s="17">
        <f t="shared" si="643"/>
        <v>3</v>
      </c>
      <c r="Z8228" t="str">
        <f t="shared" si="644"/>
        <v>0% (No Discount)</v>
      </c>
      <c r="AA8228" s="17">
        <f>IF(COUNTIF($B$2:B8228,B8228)=1,1,0)</f>
        <v>0</v>
      </c>
      <c r="AB8228" s="17">
        <f>IF(COUNTIF($F$2:F8228,F8228)=1,1,0)</f>
        <v>0</v>
      </c>
    </row>
    <row r="8229" spans="1:28" x14ac:dyDescent="0.2">
      <c r="A8229" s="17">
        <v>8228</v>
      </c>
      <c r="B8229" t="s">
        <v>9940</v>
      </c>
      <c r="C8229" s="18">
        <v>42464</v>
      </c>
      <c r="D8229" s="18">
        <v>42468</v>
      </c>
      <c r="E8229" t="s">
        <v>50</v>
      </c>
      <c r="F8229" t="s">
        <v>5355</v>
      </c>
      <c r="G8229" t="s">
        <v>5356</v>
      </c>
      <c r="H8229" t="s">
        <v>129</v>
      </c>
      <c r="I8229" t="s">
        <v>54</v>
      </c>
      <c r="J8229" t="s">
        <v>303</v>
      </c>
      <c r="K8229" t="s">
        <v>294</v>
      </c>
      <c r="L8229">
        <v>12180</v>
      </c>
      <c r="M8229" t="s">
        <v>175</v>
      </c>
      <c r="N8229" t="s">
        <v>1890</v>
      </c>
      <c r="O8229" t="s">
        <v>59</v>
      </c>
      <c r="P8229" t="s">
        <v>92</v>
      </c>
      <c r="Q8229" t="s">
        <v>1891</v>
      </c>
      <c r="R8229" s="19">
        <v>82.64</v>
      </c>
      <c r="S8229" s="17">
        <v>2</v>
      </c>
      <c r="T8229" s="20">
        <v>0</v>
      </c>
      <c r="U8229" s="19">
        <v>7.4375999999999998</v>
      </c>
      <c r="V8229" s="20">
        <f t="shared" si="640"/>
        <v>0.09</v>
      </c>
      <c r="W8229" s="17">
        <f t="shared" si="641"/>
        <v>2016</v>
      </c>
      <c r="X8229" t="str">
        <f t="shared" si="642"/>
        <v>Apr-2016</v>
      </c>
      <c r="Y8229" s="17">
        <f t="shared" si="643"/>
        <v>4</v>
      </c>
      <c r="Z8229" t="str">
        <f t="shared" si="644"/>
        <v>0% (No Discount)</v>
      </c>
      <c r="AA8229" s="17">
        <f>IF(COUNTIF($B$2:B8229,B8229)=1,1,0)</f>
        <v>1</v>
      </c>
      <c r="AB8229" s="17">
        <f>IF(COUNTIF($F$2:F8229,F8229)=1,1,0)</f>
        <v>0</v>
      </c>
    </row>
    <row r="8230" spans="1:28" x14ac:dyDescent="0.2">
      <c r="A8230" s="17">
        <v>8229</v>
      </c>
      <c r="B8230" t="s">
        <v>9940</v>
      </c>
      <c r="C8230" s="18">
        <v>42464</v>
      </c>
      <c r="D8230" s="18">
        <v>42468</v>
      </c>
      <c r="E8230" t="s">
        <v>50</v>
      </c>
      <c r="F8230" t="s">
        <v>5355</v>
      </c>
      <c r="G8230" t="s">
        <v>5356</v>
      </c>
      <c r="H8230" t="s">
        <v>129</v>
      </c>
      <c r="I8230" t="s">
        <v>54</v>
      </c>
      <c r="J8230" t="s">
        <v>303</v>
      </c>
      <c r="K8230" t="s">
        <v>294</v>
      </c>
      <c r="L8230">
        <v>12180</v>
      </c>
      <c r="M8230" t="s">
        <v>175</v>
      </c>
      <c r="N8230" t="s">
        <v>757</v>
      </c>
      <c r="O8230" t="s">
        <v>73</v>
      </c>
      <c r="P8230" t="s">
        <v>86</v>
      </c>
      <c r="Q8230" t="s">
        <v>758</v>
      </c>
      <c r="R8230" s="19">
        <v>31.02</v>
      </c>
      <c r="S8230" s="17">
        <v>2</v>
      </c>
      <c r="T8230" s="20">
        <v>0</v>
      </c>
      <c r="U8230" s="19">
        <v>8.0652000000000008</v>
      </c>
      <c r="V8230" s="20">
        <f t="shared" si="640"/>
        <v>0.26</v>
      </c>
      <c r="W8230" s="17">
        <f t="shared" si="641"/>
        <v>2016</v>
      </c>
      <c r="X8230" t="str">
        <f t="shared" si="642"/>
        <v>Apr-2016</v>
      </c>
      <c r="Y8230" s="17">
        <f t="shared" si="643"/>
        <v>4</v>
      </c>
      <c r="Z8230" t="str">
        <f t="shared" si="644"/>
        <v>0% (No Discount)</v>
      </c>
      <c r="AA8230" s="17">
        <f>IF(COUNTIF($B$2:B8230,B8230)=1,1,0)</f>
        <v>0</v>
      </c>
      <c r="AB8230" s="17">
        <f>IF(COUNTIF($F$2:F8230,F8230)=1,1,0)</f>
        <v>0</v>
      </c>
    </row>
    <row r="8231" spans="1:28" x14ac:dyDescent="0.2">
      <c r="A8231" s="17">
        <v>8230</v>
      </c>
      <c r="B8231" t="s">
        <v>9940</v>
      </c>
      <c r="C8231" s="18">
        <v>42464</v>
      </c>
      <c r="D8231" s="18">
        <v>42468</v>
      </c>
      <c r="E8231" t="s">
        <v>50</v>
      </c>
      <c r="F8231" t="s">
        <v>5355</v>
      </c>
      <c r="G8231" t="s">
        <v>5356</v>
      </c>
      <c r="H8231" t="s">
        <v>129</v>
      </c>
      <c r="I8231" t="s">
        <v>54</v>
      </c>
      <c r="J8231" t="s">
        <v>303</v>
      </c>
      <c r="K8231" t="s">
        <v>294</v>
      </c>
      <c r="L8231">
        <v>12180</v>
      </c>
      <c r="M8231" t="s">
        <v>175</v>
      </c>
      <c r="N8231" t="s">
        <v>4031</v>
      </c>
      <c r="O8231" t="s">
        <v>98</v>
      </c>
      <c r="P8231" t="s">
        <v>188</v>
      </c>
      <c r="Q8231" t="s">
        <v>4032</v>
      </c>
      <c r="R8231" s="19">
        <v>89.97</v>
      </c>
      <c r="S8231" s="17">
        <v>3</v>
      </c>
      <c r="T8231" s="20">
        <v>0</v>
      </c>
      <c r="U8231" s="19">
        <v>37.787399999999998</v>
      </c>
      <c r="V8231" s="20">
        <f t="shared" si="640"/>
        <v>0.42</v>
      </c>
      <c r="W8231" s="17">
        <f t="shared" si="641"/>
        <v>2016</v>
      </c>
      <c r="X8231" t="str">
        <f t="shared" si="642"/>
        <v>Apr-2016</v>
      </c>
      <c r="Y8231" s="17">
        <f t="shared" si="643"/>
        <v>4</v>
      </c>
      <c r="Z8231" t="str">
        <f t="shared" si="644"/>
        <v>0% (No Discount)</v>
      </c>
      <c r="AA8231" s="17">
        <f>IF(COUNTIF($B$2:B8231,B8231)=1,1,0)</f>
        <v>0</v>
      </c>
      <c r="AB8231" s="17">
        <f>IF(COUNTIF($F$2:F8231,F8231)=1,1,0)</f>
        <v>0</v>
      </c>
    </row>
    <row r="8232" spans="1:28" x14ac:dyDescent="0.2">
      <c r="A8232" s="17">
        <v>8231</v>
      </c>
      <c r="B8232" t="s">
        <v>9941</v>
      </c>
      <c r="C8232" s="18">
        <v>42551</v>
      </c>
      <c r="D8232" s="18">
        <v>42553</v>
      </c>
      <c r="E8232" t="s">
        <v>50</v>
      </c>
      <c r="F8232" t="s">
        <v>563</v>
      </c>
      <c r="G8232" t="s">
        <v>564</v>
      </c>
      <c r="H8232" t="s">
        <v>53</v>
      </c>
      <c r="I8232" t="s">
        <v>54</v>
      </c>
      <c r="J8232" t="s">
        <v>7525</v>
      </c>
      <c r="K8232" t="s">
        <v>1302</v>
      </c>
      <c r="L8232">
        <v>30328</v>
      </c>
      <c r="M8232" t="s">
        <v>57</v>
      </c>
      <c r="N8232" t="s">
        <v>1488</v>
      </c>
      <c r="O8232" t="s">
        <v>73</v>
      </c>
      <c r="P8232" t="s">
        <v>95</v>
      </c>
      <c r="Q8232" t="s">
        <v>1489</v>
      </c>
      <c r="R8232" s="19">
        <v>35.97</v>
      </c>
      <c r="S8232" s="17">
        <v>3</v>
      </c>
      <c r="T8232" s="20">
        <v>0</v>
      </c>
      <c r="U8232" s="19">
        <v>9.7119</v>
      </c>
      <c r="V8232" s="20">
        <f t="shared" si="640"/>
        <v>0.27</v>
      </c>
      <c r="W8232" s="17">
        <f t="shared" si="641"/>
        <v>2016</v>
      </c>
      <c r="X8232" t="str">
        <f t="shared" si="642"/>
        <v>Jun-2016</v>
      </c>
      <c r="Y8232" s="17">
        <f t="shared" si="643"/>
        <v>2</v>
      </c>
      <c r="Z8232" t="str">
        <f t="shared" si="644"/>
        <v>0% (No Discount)</v>
      </c>
      <c r="AA8232" s="17">
        <f>IF(COUNTIF($B$2:B8232,B8232)=1,1,0)</f>
        <v>1</v>
      </c>
      <c r="AB8232" s="17">
        <f>IF(COUNTIF($F$2:F8232,F8232)=1,1,0)</f>
        <v>0</v>
      </c>
    </row>
    <row r="8233" spans="1:28" x14ac:dyDescent="0.2">
      <c r="A8233" s="17">
        <v>8232</v>
      </c>
      <c r="B8233" t="s">
        <v>9941</v>
      </c>
      <c r="C8233" s="18">
        <v>42551</v>
      </c>
      <c r="D8233" s="18">
        <v>42553</v>
      </c>
      <c r="E8233" t="s">
        <v>50</v>
      </c>
      <c r="F8233" t="s">
        <v>563</v>
      </c>
      <c r="G8233" t="s">
        <v>564</v>
      </c>
      <c r="H8233" t="s">
        <v>53</v>
      </c>
      <c r="I8233" t="s">
        <v>54</v>
      </c>
      <c r="J8233" t="s">
        <v>7525</v>
      </c>
      <c r="K8233" t="s">
        <v>1302</v>
      </c>
      <c r="L8233">
        <v>30328</v>
      </c>
      <c r="M8233" t="s">
        <v>57</v>
      </c>
      <c r="N8233" t="s">
        <v>881</v>
      </c>
      <c r="O8233" t="s">
        <v>59</v>
      </c>
      <c r="P8233" t="s">
        <v>60</v>
      </c>
      <c r="Q8233" t="s">
        <v>882</v>
      </c>
      <c r="R8233" s="19">
        <v>1266.8599999999999</v>
      </c>
      <c r="S8233" s="17">
        <v>7</v>
      </c>
      <c r="T8233" s="20">
        <v>0</v>
      </c>
      <c r="U8233" s="19">
        <v>291.37779999999998</v>
      </c>
      <c r="V8233" s="20">
        <f t="shared" si="640"/>
        <v>0.23</v>
      </c>
      <c r="W8233" s="17">
        <f t="shared" si="641"/>
        <v>2016</v>
      </c>
      <c r="X8233" t="str">
        <f t="shared" si="642"/>
        <v>Jun-2016</v>
      </c>
      <c r="Y8233" s="17">
        <f t="shared" si="643"/>
        <v>2</v>
      </c>
      <c r="Z8233" t="str">
        <f t="shared" si="644"/>
        <v>0% (No Discount)</v>
      </c>
      <c r="AA8233" s="17">
        <f>IF(COUNTIF($B$2:B8233,B8233)=1,1,0)</f>
        <v>0</v>
      </c>
      <c r="AB8233" s="17">
        <f>IF(COUNTIF($F$2:F8233,F8233)=1,1,0)</f>
        <v>0</v>
      </c>
    </row>
    <row r="8234" spans="1:28" x14ac:dyDescent="0.2">
      <c r="A8234" s="17">
        <v>8233</v>
      </c>
      <c r="B8234" t="s">
        <v>9942</v>
      </c>
      <c r="C8234" s="18">
        <v>41904</v>
      </c>
      <c r="D8234" s="18">
        <v>41910</v>
      </c>
      <c r="E8234" t="s">
        <v>77</v>
      </c>
      <c r="F8234" t="s">
        <v>2847</v>
      </c>
      <c r="G8234" t="s">
        <v>2848</v>
      </c>
      <c r="H8234" t="s">
        <v>53</v>
      </c>
      <c r="I8234" t="s">
        <v>54</v>
      </c>
      <c r="J8234" t="s">
        <v>658</v>
      </c>
      <c r="K8234" t="s">
        <v>70</v>
      </c>
      <c r="L8234">
        <v>95123</v>
      </c>
      <c r="M8234" t="s">
        <v>71</v>
      </c>
      <c r="N8234" t="s">
        <v>1223</v>
      </c>
      <c r="O8234" t="s">
        <v>73</v>
      </c>
      <c r="P8234" t="s">
        <v>86</v>
      </c>
      <c r="Q8234" t="s">
        <v>1224</v>
      </c>
      <c r="R8234" s="19">
        <v>169.45</v>
      </c>
      <c r="S8234" s="17">
        <v>5</v>
      </c>
      <c r="T8234" s="20">
        <v>0</v>
      </c>
      <c r="U8234" s="19">
        <v>42.362499999999997</v>
      </c>
      <c r="V8234" s="20">
        <f t="shared" si="640"/>
        <v>0.25</v>
      </c>
      <c r="W8234" s="17">
        <f t="shared" si="641"/>
        <v>2014</v>
      </c>
      <c r="X8234" t="str">
        <f t="shared" si="642"/>
        <v>Sep-2014</v>
      </c>
      <c r="Y8234" s="17">
        <f t="shared" si="643"/>
        <v>6</v>
      </c>
      <c r="Z8234" t="str">
        <f t="shared" si="644"/>
        <v>0% (No Discount)</v>
      </c>
      <c r="AA8234" s="17">
        <f>IF(COUNTIF($B$2:B8234,B8234)=1,1,0)</f>
        <v>1</v>
      </c>
      <c r="AB8234" s="17">
        <f>IF(COUNTIF($F$2:F8234,F8234)=1,1,0)</f>
        <v>0</v>
      </c>
    </row>
    <row r="8235" spans="1:28" x14ac:dyDescent="0.2">
      <c r="A8235" s="17">
        <v>8234</v>
      </c>
      <c r="B8235" t="s">
        <v>9942</v>
      </c>
      <c r="C8235" s="18">
        <v>41904</v>
      </c>
      <c r="D8235" s="18">
        <v>41910</v>
      </c>
      <c r="E8235" t="s">
        <v>77</v>
      </c>
      <c r="F8235" t="s">
        <v>2847</v>
      </c>
      <c r="G8235" t="s">
        <v>2848</v>
      </c>
      <c r="H8235" t="s">
        <v>53</v>
      </c>
      <c r="I8235" t="s">
        <v>54</v>
      </c>
      <c r="J8235" t="s">
        <v>658</v>
      </c>
      <c r="K8235" t="s">
        <v>70</v>
      </c>
      <c r="L8235">
        <v>95123</v>
      </c>
      <c r="M8235" t="s">
        <v>71</v>
      </c>
      <c r="N8235" t="s">
        <v>6481</v>
      </c>
      <c r="O8235" t="s">
        <v>73</v>
      </c>
      <c r="P8235" t="s">
        <v>86</v>
      </c>
      <c r="Q8235" t="s">
        <v>6482</v>
      </c>
      <c r="R8235" s="19">
        <v>40.68</v>
      </c>
      <c r="S8235" s="17">
        <v>2</v>
      </c>
      <c r="T8235" s="20">
        <v>0</v>
      </c>
      <c r="U8235" s="19">
        <v>0.40679999999999999</v>
      </c>
      <c r="V8235" s="20">
        <f t="shared" si="640"/>
        <v>0.01</v>
      </c>
      <c r="W8235" s="17">
        <f t="shared" si="641"/>
        <v>2014</v>
      </c>
      <c r="X8235" t="str">
        <f t="shared" si="642"/>
        <v>Sep-2014</v>
      </c>
      <c r="Y8235" s="17">
        <f t="shared" si="643"/>
        <v>6</v>
      </c>
      <c r="Z8235" t="str">
        <f t="shared" si="644"/>
        <v>0% (No Discount)</v>
      </c>
      <c r="AA8235" s="17">
        <f>IF(COUNTIF($B$2:B8235,B8235)=1,1,0)</f>
        <v>0</v>
      </c>
      <c r="AB8235" s="17">
        <f>IF(COUNTIF($F$2:F8235,F8235)=1,1,0)</f>
        <v>0</v>
      </c>
    </row>
    <row r="8236" spans="1:28" x14ac:dyDescent="0.2">
      <c r="A8236" s="17">
        <v>8235</v>
      </c>
      <c r="B8236" t="s">
        <v>9943</v>
      </c>
      <c r="C8236" s="18">
        <v>42856</v>
      </c>
      <c r="D8236" s="18">
        <v>42861</v>
      </c>
      <c r="E8236" t="s">
        <v>77</v>
      </c>
      <c r="F8236" t="s">
        <v>1485</v>
      </c>
      <c r="G8236" t="s">
        <v>1486</v>
      </c>
      <c r="H8236" t="s">
        <v>53</v>
      </c>
      <c r="I8236" t="s">
        <v>54</v>
      </c>
      <c r="J8236" t="s">
        <v>1553</v>
      </c>
      <c r="K8236" t="s">
        <v>81</v>
      </c>
      <c r="L8236">
        <v>32216</v>
      </c>
      <c r="M8236" t="s">
        <v>57</v>
      </c>
      <c r="N8236" t="s">
        <v>7796</v>
      </c>
      <c r="O8236" t="s">
        <v>73</v>
      </c>
      <c r="P8236" t="s">
        <v>606</v>
      </c>
      <c r="Q8236" t="s">
        <v>7797</v>
      </c>
      <c r="R8236" s="19">
        <v>3.3279999999999998</v>
      </c>
      <c r="S8236" s="17">
        <v>2</v>
      </c>
      <c r="T8236" s="20">
        <v>0.2</v>
      </c>
      <c r="U8236" s="19">
        <v>0.41599999999999998</v>
      </c>
      <c r="V8236" s="20">
        <f t="shared" si="640"/>
        <v>0.125</v>
      </c>
      <c r="W8236" s="17">
        <f t="shared" si="641"/>
        <v>2017</v>
      </c>
      <c r="X8236" t="str">
        <f t="shared" si="642"/>
        <v>May-2017</v>
      </c>
      <c r="Y8236" s="17">
        <f t="shared" si="643"/>
        <v>5</v>
      </c>
      <c r="Z8236" t="str">
        <f t="shared" si="644"/>
        <v>11-20%</v>
      </c>
      <c r="AA8236" s="17">
        <f>IF(COUNTIF($B$2:B8236,B8236)=1,1,0)</f>
        <v>1</v>
      </c>
      <c r="AB8236" s="17">
        <f>IF(COUNTIF($F$2:F8236,F8236)=1,1,0)</f>
        <v>0</v>
      </c>
    </row>
    <row r="8237" spans="1:28" x14ac:dyDescent="0.2">
      <c r="A8237" s="17">
        <v>8236</v>
      </c>
      <c r="B8237" t="s">
        <v>9943</v>
      </c>
      <c r="C8237" s="18">
        <v>42856</v>
      </c>
      <c r="D8237" s="18">
        <v>42861</v>
      </c>
      <c r="E8237" t="s">
        <v>77</v>
      </c>
      <c r="F8237" t="s">
        <v>1485</v>
      </c>
      <c r="G8237" t="s">
        <v>1486</v>
      </c>
      <c r="H8237" t="s">
        <v>53</v>
      </c>
      <c r="I8237" t="s">
        <v>54</v>
      </c>
      <c r="J8237" t="s">
        <v>1553</v>
      </c>
      <c r="K8237" t="s">
        <v>81</v>
      </c>
      <c r="L8237">
        <v>32216</v>
      </c>
      <c r="M8237" t="s">
        <v>57</v>
      </c>
      <c r="N8237" t="s">
        <v>1633</v>
      </c>
      <c r="O8237" t="s">
        <v>59</v>
      </c>
      <c r="P8237" t="s">
        <v>83</v>
      </c>
      <c r="Q8237" t="s">
        <v>1634</v>
      </c>
      <c r="R8237" s="19">
        <v>933.26199999999994</v>
      </c>
      <c r="S8237" s="17">
        <v>4</v>
      </c>
      <c r="T8237" s="20">
        <v>0.45</v>
      </c>
      <c r="U8237" s="19">
        <v>-458.14679999999998</v>
      </c>
      <c r="V8237" s="20">
        <f t="shared" si="640"/>
        <v>-0.49090909090909091</v>
      </c>
      <c r="W8237" s="17">
        <f t="shared" si="641"/>
        <v>2017</v>
      </c>
      <c r="X8237" t="str">
        <f t="shared" si="642"/>
        <v>May-2017</v>
      </c>
      <c r="Y8237" s="17">
        <f t="shared" si="643"/>
        <v>5</v>
      </c>
      <c r="Z8237" t="str">
        <f t="shared" si="644"/>
        <v>41-50%</v>
      </c>
      <c r="AA8237" s="17">
        <f>IF(COUNTIF($B$2:B8237,B8237)=1,1,0)</f>
        <v>0</v>
      </c>
      <c r="AB8237" s="17">
        <f>IF(COUNTIF($F$2:F8237,F8237)=1,1,0)</f>
        <v>0</v>
      </c>
    </row>
    <row r="8238" spans="1:28" x14ac:dyDescent="0.2">
      <c r="A8238" s="17">
        <v>8237</v>
      </c>
      <c r="B8238" t="s">
        <v>9943</v>
      </c>
      <c r="C8238" s="18">
        <v>42856</v>
      </c>
      <c r="D8238" s="18">
        <v>42861</v>
      </c>
      <c r="E8238" t="s">
        <v>77</v>
      </c>
      <c r="F8238" t="s">
        <v>1485</v>
      </c>
      <c r="G8238" t="s">
        <v>1486</v>
      </c>
      <c r="H8238" t="s">
        <v>53</v>
      </c>
      <c r="I8238" t="s">
        <v>54</v>
      </c>
      <c r="J8238" t="s">
        <v>1553</v>
      </c>
      <c r="K8238" t="s">
        <v>81</v>
      </c>
      <c r="L8238">
        <v>32216</v>
      </c>
      <c r="M8238" t="s">
        <v>57</v>
      </c>
      <c r="N8238" t="s">
        <v>1904</v>
      </c>
      <c r="O8238" t="s">
        <v>59</v>
      </c>
      <c r="P8238" t="s">
        <v>63</v>
      </c>
      <c r="Q8238" t="s">
        <v>1905</v>
      </c>
      <c r="R8238" s="19">
        <v>2803.92</v>
      </c>
      <c r="S8238" s="17">
        <v>5</v>
      </c>
      <c r="T8238" s="20">
        <v>0.2</v>
      </c>
      <c r="U8238" s="19">
        <v>0</v>
      </c>
      <c r="V8238" s="20">
        <f t="shared" si="640"/>
        <v>0</v>
      </c>
      <c r="W8238" s="17">
        <f t="shared" si="641"/>
        <v>2017</v>
      </c>
      <c r="X8238" t="str">
        <f t="shared" si="642"/>
        <v>May-2017</v>
      </c>
      <c r="Y8238" s="17">
        <f t="shared" si="643"/>
        <v>5</v>
      </c>
      <c r="Z8238" t="str">
        <f t="shared" si="644"/>
        <v>11-20%</v>
      </c>
      <c r="AA8238" s="17">
        <f>IF(COUNTIF($B$2:B8238,B8238)=1,1,0)</f>
        <v>0</v>
      </c>
      <c r="AB8238" s="17">
        <f>IF(COUNTIF($F$2:F8238,F8238)=1,1,0)</f>
        <v>0</v>
      </c>
    </row>
    <row r="8239" spans="1:28" x14ac:dyDescent="0.2">
      <c r="A8239" s="17">
        <v>8238</v>
      </c>
      <c r="B8239" t="s">
        <v>9944</v>
      </c>
      <c r="C8239" s="18">
        <v>43028</v>
      </c>
      <c r="D8239" s="18">
        <v>43028</v>
      </c>
      <c r="E8239" t="s">
        <v>1320</v>
      </c>
      <c r="F8239" t="s">
        <v>6410</v>
      </c>
      <c r="G8239" t="s">
        <v>6411</v>
      </c>
      <c r="H8239" t="s">
        <v>53</v>
      </c>
      <c r="I8239" t="s">
        <v>54</v>
      </c>
      <c r="J8239" t="s">
        <v>1553</v>
      </c>
      <c r="K8239" t="s">
        <v>81</v>
      </c>
      <c r="L8239">
        <v>32216</v>
      </c>
      <c r="M8239" t="s">
        <v>57</v>
      </c>
      <c r="N8239" t="s">
        <v>1545</v>
      </c>
      <c r="O8239" t="s">
        <v>73</v>
      </c>
      <c r="P8239" t="s">
        <v>86</v>
      </c>
      <c r="Q8239" t="s">
        <v>1546</v>
      </c>
      <c r="R8239" s="19">
        <v>4.7679999999999998</v>
      </c>
      <c r="S8239" s="17">
        <v>2</v>
      </c>
      <c r="T8239" s="20">
        <v>0.2</v>
      </c>
      <c r="U8239" s="19">
        <v>-0.77480000000000004</v>
      </c>
      <c r="V8239" s="20">
        <f t="shared" si="640"/>
        <v>-0.16250000000000001</v>
      </c>
      <c r="W8239" s="17">
        <f t="shared" si="641"/>
        <v>2017</v>
      </c>
      <c r="X8239" t="str">
        <f t="shared" si="642"/>
        <v>Oct-2017</v>
      </c>
      <c r="Y8239" s="17">
        <f t="shared" si="643"/>
        <v>0</v>
      </c>
      <c r="Z8239" t="str">
        <f t="shared" si="644"/>
        <v>11-20%</v>
      </c>
      <c r="AA8239" s="17">
        <f>IF(COUNTIF($B$2:B8239,B8239)=1,1,0)</f>
        <v>1</v>
      </c>
      <c r="AB8239" s="17">
        <f>IF(COUNTIF($F$2:F8239,F8239)=1,1,0)</f>
        <v>0</v>
      </c>
    </row>
    <row r="8240" spans="1:28" x14ac:dyDescent="0.2">
      <c r="A8240" s="17">
        <v>8239</v>
      </c>
      <c r="B8240" t="s">
        <v>9944</v>
      </c>
      <c r="C8240" s="18">
        <v>43028</v>
      </c>
      <c r="D8240" s="18">
        <v>43028</v>
      </c>
      <c r="E8240" t="s">
        <v>1320</v>
      </c>
      <c r="F8240" t="s">
        <v>6410</v>
      </c>
      <c r="G8240" t="s">
        <v>6411</v>
      </c>
      <c r="H8240" t="s">
        <v>53</v>
      </c>
      <c r="I8240" t="s">
        <v>54</v>
      </c>
      <c r="J8240" t="s">
        <v>1553</v>
      </c>
      <c r="K8240" t="s">
        <v>81</v>
      </c>
      <c r="L8240">
        <v>32216</v>
      </c>
      <c r="M8240" t="s">
        <v>57</v>
      </c>
      <c r="N8240" t="s">
        <v>5382</v>
      </c>
      <c r="O8240" t="s">
        <v>73</v>
      </c>
      <c r="P8240" t="s">
        <v>117</v>
      </c>
      <c r="Q8240" t="s">
        <v>5383</v>
      </c>
      <c r="R8240" s="19">
        <v>6.6719999999999997</v>
      </c>
      <c r="S8240" s="17">
        <v>1</v>
      </c>
      <c r="T8240" s="20">
        <v>0.2</v>
      </c>
      <c r="U8240" s="19">
        <v>2.5019999999999998</v>
      </c>
      <c r="V8240" s="20">
        <f t="shared" si="640"/>
        <v>0.375</v>
      </c>
      <c r="W8240" s="17">
        <f t="shared" si="641"/>
        <v>2017</v>
      </c>
      <c r="X8240" t="str">
        <f t="shared" si="642"/>
        <v>Oct-2017</v>
      </c>
      <c r="Y8240" s="17">
        <f t="shared" si="643"/>
        <v>0</v>
      </c>
      <c r="Z8240" t="str">
        <f t="shared" si="644"/>
        <v>11-20%</v>
      </c>
      <c r="AA8240" s="17">
        <f>IF(COUNTIF($B$2:B8240,B8240)=1,1,0)</f>
        <v>0</v>
      </c>
      <c r="AB8240" s="17">
        <f>IF(COUNTIF($F$2:F8240,F8240)=1,1,0)</f>
        <v>0</v>
      </c>
    </row>
    <row r="8241" spans="1:28" x14ac:dyDescent="0.2">
      <c r="A8241" s="17">
        <v>8240</v>
      </c>
      <c r="B8241" t="s">
        <v>9944</v>
      </c>
      <c r="C8241" s="18">
        <v>43028</v>
      </c>
      <c r="D8241" s="18">
        <v>43028</v>
      </c>
      <c r="E8241" t="s">
        <v>1320</v>
      </c>
      <c r="F8241" t="s">
        <v>6410</v>
      </c>
      <c r="G8241" t="s">
        <v>6411</v>
      </c>
      <c r="H8241" t="s">
        <v>53</v>
      </c>
      <c r="I8241" t="s">
        <v>54</v>
      </c>
      <c r="J8241" t="s">
        <v>1553</v>
      </c>
      <c r="K8241" t="s">
        <v>81</v>
      </c>
      <c r="L8241">
        <v>32216</v>
      </c>
      <c r="M8241" t="s">
        <v>57</v>
      </c>
      <c r="N8241" t="s">
        <v>4259</v>
      </c>
      <c r="O8241" t="s">
        <v>73</v>
      </c>
      <c r="P8241" t="s">
        <v>95</v>
      </c>
      <c r="Q8241" t="s">
        <v>4260</v>
      </c>
      <c r="R8241" s="19">
        <v>4.4480000000000004</v>
      </c>
      <c r="S8241" s="17">
        <v>2</v>
      </c>
      <c r="T8241" s="20">
        <v>0.2</v>
      </c>
      <c r="U8241" s="19">
        <v>1.1120000000000001</v>
      </c>
      <c r="V8241" s="20">
        <f t="shared" si="640"/>
        <v>0.25</v>
      </c>
      <c r="W8241" s="17">
        <f t="shared" si="641"/>
        <v>2017</v>
      </c>
      <c r="X8241" t="str">
        <f t="shared" si="642"/>
        <v>Oct-2017</v>
      </c>
      <c r="Y8241" s="17">
        <f t="shared" si="643"/>
        <v>0</v>
      </c>
      <c r="Z8241" t="str">
        <f t="shared" si="644"/>
        <v>11-20%</v>
      </c>
      <c r="AA8241" s="17">
        <f>IF(COUNTIF($B$2:B8241,B8241)=1,1,0)</f>
        <v>0</v>
      </c>
      <c r="AB8241" s="17">
        <f>IF(COUNTIF($F$2:F8241,F8241)=1,1,0)</f>
        <v>0</v>
      </c>
    </row>
    <row r="8242" spans="1:28" x14ac:dyDescent="0.2">
      <c r="A8242" s="17">
        <v>8241</v>
      </c>
      <c r="B8242" t="s">
        <v>9944</v>
      </c>
      <c r="C8242" s="18">
        <v>43028</v>
      </c>
      <c r="D8242" s="18">
        <v>43028</v>
      </c>
      <c r="E8242" t="s">
        <v>1320</v>
      </c>
      <c r="F8242" t="s">
        <v>6410</v>
      </c>
      <c r="G8242" t="s">
        <v>6411</v>
      </c>
      <c r="H8242" t="s">
        <v>53</v>
      </c>
      <c r="I8242" t="s">
        <v>54</v>
      </c>
      <c r="J8242" t="s">
        <v>1553</v>
      </c>
      <c r="K8242" t="s">
        <v>81</v>
      </c>
      <c r="L8242">
        <v>32216</v>
      </c>
      <c r="M8242" t="s">
        <v>57</v>
      </c>
      <c r="N8242" t="s">
        <v>7442</v>
      </c>
      <c r="O8242" t="s">
        <v>59</v>
      </c>
      <c r="P8242" t="s">
        <v>92</v>
      </c>
      <c r="Q8242" t="s">
        <v>7443</v>
      </c>
      <c r="R8242" s="19">
        <v>43.936</v>
      </c>
      <c r="S8242" s="17">
        <v>4</v>
      </c>
      <c r="T8242" s="20">
        <v>0.2</v>
      </c>
      <c r="U8242" s="19">
        <v>6.0411999999999999</v>
      </c>
      <c r="V8242" s="20">
        <f t="shared" si="640"/>
        <v>0.13750000000000001</v>
      </c>
      <c r="W8242" s="17">
        <f t="shared" si="641"/>
        <v>2017</v>
      </c>
      <c r="X8242" t="str">
        <f t="shared" si="642"/>
        <v>Oct-2017</v>
      </c>
      <c r="Y8242" s="17">
        <f t="shared" si="643"/>
        <v>0</v>
      </c>
      <c r="Z8242" t="str">
        <f t="shared" si="644"/>
        <v>11-20%</v>
      </c>
      <c r="AA8242" s="17">
        <f>IF(COUNTIF($B$2:B8242,B8242)=1,1,0)</f>
        <v>0</v>
      </c>
      <c r="AB8242" s="17">
        <f>IF(COUNTIF($F$2:F8242,F8242)=1,1,0)</f>
        <v>0</v>
      </c>
    </row>
    <row r="8243" spans="1:28" x14ac:dyDescent="0.2">
      <c r="A8243" s="17">
        <v>8242</v>
      </c>
      <c r="B8243" t="s">
        <v>9945</v>
      </c>
      <c r="C8243" s="18">
        <v>41883</v>
      </c>
      <c r="D8243" s="18">
        <v>41887</v>
      </c>
      <c r="E8243" t="s">
        <v>77</v>
      </c>
      <c r="F8243" t="s">
        <v>269</v>
      </c>
      <c r="G8243" t="s">
        <v>270</v>
      </c>
      <c r="H8243" t="s">
        <v>53</v>
      </c>
      <c r="I8243" t="s">
        <v>54</v>
      </c>
      <c r="J8243" t="s">
        <v>293</v>
      </c>
      <c r="K8243" t="s">
        <v>294</v>
      </c>
      <c r="L8243">
        <v>10009</v>
      </c>
      <c r="M8243" t="s">
        <v>175</v>
      </c>
      <c r="N8243" t="s">
        <v>2801</v>
      </c>
      <c r="O8243" t="s">
        <v>73</v>
      </c>
      <c r="P8243" t="s">
        <v>102</v>
      </c>
      <c r="Q8243" t="s">
        <v>2802</v>
      </c>
      <c r="R8243" s="19">
        <v>23.744</v>
      </c>
      <c r="S8243" s="17">
        <v>2</v>
      </c>
      <c r="T8243" s="20">
        <v>0.2</v>
      </c>
      <c r="U8243" s="19">
        <v>8.3103999999999996</v>
      </c>
      <c r="V8243" s="20">
        <f t="shared" si="640"/>
        <v>0.35</v>
      </c>
      <c r="W8243" s="17">
        <f t="shared" si="641"/>
        <v>2014</v>
      </c>
      <c r="X8243" t="str">
        <f t="shared" si="642"/>
        <v>Sep-2014</v>
      </c>
      <c r="Y8243" s="17">
        <f t="shared" si="643"/>
        <v>4</v>
      </c>
      <c r="Z8243" t="str">
        <f t="shared" si="644"/>
        <v>11-20%</v>
      </c>
      <c r="AA8243" s="17">
        <f>IF(COUNTIF($B$2:B8243,B8243)=1,1,0)</f>
        <v>1</v>
      </c>
      <c r="AB8243" s="17">
        <f>IF(COUNTIF($F$2:F8243,F8243)=1,1,0)</f>
        <v>0</v>
      </c>
    </row>
    <row r="8244" spans="1:28" x14ac:dyDescent="0.2">
      <c r="A8244" s="17">
        <v>8243</v>
      </c>
      <c r="B8244" t="s">
        <v>9945</v>
      </c>
      <c r="C8244" s="18">
        <v>41883</v>
      </c>
      <c r="D8244" s="18">
        <v>41887</v>
      </c>
      <c r="E8244" t="s">
        <v>77</v>
      </c>
      <c r="F8244" t="s">
        <v>269</v>
      </c>
      <c r="G8244" t="s">
        <v>270</v>
      </c>
      <c r="H8244" t="s">
        <v>53</v>
      </c>
      <c r="I8244" t="s">
        <v>54</v>
      </c>
      <c r="J8244" t="s">
        <v>293</v>
      </c>
      <c r="K8244" t="s">
        <v>294</v>
      </c>
      <c r="L8244">
        <v>10009</v>
      </c>
      <c r="M8244" t="s">
        <v>175</v>
      </c>
      <c r="N8244" t="s">
        <v>4848</v>
      </c>
      <c r="O8244" t="s">
        <v>98</v>
      </c>
      <c r="P8244" t="s">
        <v>188</v>
      </c>
      <c r="Q8244" t="s">
        <v>4849</v>
      </c>
      <c r="R8244" s="19">
        <v>357</v>
      </c>
      <c r="S8244" s="17">
        <v>3</v>
      </c>
      <c r="T8244" s="20">
        <v>0</v>
      </c>
      <c r="U8244" s="19">
        <v>57.12</v>
      </c>
      <c r="V8244" s="20">
        <f t="shared" si="640"/>
        <v>0.16</v>
      </c>
      <c r="W8244" s="17">
        <f t="shared" si="641"/>
        <v>2014</v>
      </c>
      <c r="X8244" t="str">
        <f t="shared" si="642"/>
        <v>Sep-2014</v>
      </c>
      <c r="Y8244" s="17">
        <f t="shared" si="643"/>
        <v>4</v>
      </c>
      <c r="Z8244" t="str">
        <f t="shared" si="644"/>
        <v>0% (No Discount)</v>
      </c>
      <c r="AA8244" s="17">
        <f>IF(COUNTIF($B$2:B8244,B8244)=1,1,0)</f>
        <v>0</v>
      </c>
      <c r="AB8244" s="17">
        <f>IF(COUNTIF($F$2:F8244,F8244)=1,1,0)</f>
        <v>0</v>
      </c>
    </row>
    <row r="8245" spans="1:28" x14ac:dyDescent="0.2">
      <c r="A8245" s="17">
        <v>8244</v>
      </c>
      <c r="B8245" t="s">
        <v>9946</v>
      </c>
      <c r="C8245" s="18">
        <v>41863</v>
      </c>
      <c r="D8245" s="18">
        <v>41867</v>
      </c>
      <c r="E8245" t="s">
        <v>77</v>
      </c>
      <c r="F8245" t="s">
        <v>5044</v>
      </c>
      <c r="G8245" t="s">
        <v>5045</v>
      </c>
      <c r="H8245" t="s">
        <v>53</v>
      </c>
      <c r="I8245" t="s">
        <v>54</v>
      </c>
      <c r="J8245" t="s">
        <v>154</v>
      </c>
      <c r="K8245" t="s">
        <v>70</v>
      </c>
      <c r="L8245">
        <v>94122</v>
      </c>
      <c r="M8245" t="s">
        <v>71</v>
      </c>
      <c r="N8245" t="s">
        <v>5925</v>
      </c>
      <c r="O8245" t="s">
        <v>98</v>
      </c>
      <c r="P8245" t="s">
        <v>99</v>
      </c>
      <c r="Q8245" t="s">
        <v>5926</v>
      </c>
      <c r="R8245" s="19">
        <v>806.33600000000001</v>
      </c>
      <c r="S8245" s="17">
        <v>8</v>
      </c>
      <c r="T8245" s="20">
        <v>0.2</v>
      </c>
      <c r="U8245" s="19">
        <v>50.396000000000001</v>
      </c>
      <c r="V8245" s="20">
        <f t="shared" si="640"/>
        <v>6.25E-2</v>
      </c>
      <c r="W8245" s="17">
        <f t="shared" si="641"/>
        <v>2014</v>
      </c>
      <c r="X8245" t="str">
        <f t="shared" si="642"/>
        <v>Aug-2014</v>
      </c>
      <c r="Y8245" s="17">
        <f t="shared" si="643"/>
        <v>4</v>
      </c>
      <c r="Z8245" t="str">
        <f t="shared" si="644"/>
        <v>11-20%</v>
      </c>
      <c r="AA8245" s="17">
        <f>IF(COUNTIF($B$2:B8245,B8245)=1,1,0)</f>
        <v>1</v>
      </c>
      <c r="AB8245" s="17">
        <f>IF(COUNTIF($F$2:F8245,F8245)=1,1,0)</f>
        <v>0</v>
      </c>
    </row>
    <row r="8246" spans="1:28" x14ac:dyDescent="0.2">
      <c r="A8246" s="17">
        <v>8245</v>
      </c>
      <c r="B8246" t="s">
        <v>9946</v>
      </c>
      <c r="C8246" s="18">
        <v>41863</v>
      </c>
      <c r="D8246" s="18">
        <v>41867</v>
      </c>
      <c r="E8246" t="s">
        <v>77</v>
      </c>
      <c r="F8246" t="s">
        <v>5044</v>
      </c>
      <c r="G8246" t="s">
        <v>5045</v>
      </c>
      <c r="H8246" t="s">
        <v>53</v>
      </c>
      <c r="I8246" t="s">
        <v>54</v>
      </c>
      <c r="J8246" t="s">
        <v>154</v>
      </c>
      <c r="K8246" t="s">
        <v>70</v>
      </c>
      <c r="L8246">
        <v>94122</v>
      </c>
      <c r="M8246" t="s">
        <v>71</v>
      </c>
      <c r="N8246" t="s">
        <v>4619</v>
      </c>
      <c r="O8246" t="s">
        <v>59</v>
      </c>
      <c r="P8246" t="s">
        <v>92</v>
      </c>
      <c r="Q8246" t="s">
        <v>4620</v>
      </c>
      <c r="R8246" s="19">
        <v>85.44</v>
      </c>
      <c r="S8246" s="17">
        <v>3</v>
      </c>
      <c r="T8246" s="20">
        <v>0</v>
      </c>
      <c r="U8246" s="19">
        <v>31.6128</v>
      </c>
      <c r="V8246" s="20">
        <f t="shared" si="640"/>
        <v>0.37</v>
      </c>
      <c r="W8246" s="17">
        <f t="shared" si="641"/>
        <v>2014</v>
      </c>
      <c r="X8246" t="str">
        <f t="shared" si="642"/>
        <v>Aug-2014</v>
      </c>
      <c r="Y8246" s="17">
        <f t="shared" si="643"/>
        <v>4</v>
      </c>
      <c r="Z8246" t="str">
        <f t="shared" si="644"/>
        <v>0% (No Discount)</v>
      </c>
      <c r="AA8246" s="17">
        <f>IF(COUNTIF($B$2:B8246,B8246)=1,1,0)</f>
        <v>0</v>
      </c>
      <c r="AB8246" s="17">
        <f>IF(COUNTIF($F$2:F8246,F8246)=1,1,0)</f>
        <v>0</v>
      </c>
    </row>
    <row r="8247" spans="1:28" x14ac:dyDescent="0.2">
      <c r="A8247" s="17">
        <v>8246</v>
      </c>
      <c r="B8247" t="s">
        <v>9947</v>
      </c>
      <c r="C8247" s="18">
        <v>41870</v>
      </c>
      <c r="D8247" s="18">
        <v>41874</v>
      </c>
      <c r="E8247" t="s">
        <v>77</v>
      </c>
      <c r="F8247" t="s">
        <v>7389</v>
      </c>
      <c r="G8247" t="s">
        <v>7390</v>
      </c>
      <c r="H8247" t="s">
        <v>68</v>
      </c>
      <c r="I8247" t="s">
        <v>54</v>
      </c>
      <c r="J8247" t="s">
        <v>524</v>
      </c>
      <c r="K8247" t="s">
        <v>1302</v>
      </c>
      <c r="L8247">
        <v>31907</v>
      </c>
      <c r="M8247" t="s">
        <v>57</v>
      </c>
      <c r="N8247" t="s">
        <v>713</v>
      </c>
      <c r="O8247" t="s">
        <v>73</v>
      </c>
      <c r="P8247" t="s">
        <v>86</v>
      </c>
      <c r="Q8247" t="s">
        <v>714</v>
      </c>
      <c r="R8247" s="19">
        <v>344.91</v>
      </c>
      <c r="S8247" s="17">
        <v>3</v>
      </c>
      <c r="T8247" s="20">
        <v>0</v>
      </c>
      <c r="U8247" s="19">
        <v>10.347300000000001</v>
      </c>
      <c r="V8247" s="20">
        <f t="shared" si="640"/>
        <v>0.03</v>
      </c>
      <c r="W8247" s="17">
        <f t="shared" si="641"/>
        <v>2014</v>
      </c>
      <c r="X8247" t="str">
        <f t="shared" si="642"/>
        <v>Aug-2014</v>
      </c>
      <c r="Y8247" s="17">
        <f t="shared" si="643"/>
        <v>4</v>
      </c>
      <c r="Z8247" t="str">
        <f t="shared" si="644"/>
        <v>0% (No Discount)</v>
      </c>
      <c r="AA8247" s="17">
        <f>IF(COUNTIF($B$2:B8247,B8247)=1,1,0)</f>
        <v>1</v>
      </c>
      <c r="AB8247" s="17">
        <f>IF(COUNTIF($F$2:F8247,F8247)=1,1,0)</f>
        <v>0</v>
      </c>
    </row>
    <row r="8248" spans="1:28" x14ac:dyDescent="0.2">
      <c r="A8248" s="17">
        <v>8247</v>
      </c>
      <c r="B8248" t="s">
        <v>9948</v>
      </c>
      <c r="C8248" s="18">
        <v>42134</v>
      </c>
      <c r="D8248" s="18">
        <v>42134</v>
      </c>
      <c r="E8248" t="s">
        <v>1320</v>
      </c>
      <c r="F8248" t="s">
        <v>4243</v>
      </c>
      <c r="G8248" t="s">
        <v>4244</v>
      </c>
      <c r="H8248" t="s">
        <v>129</v>
      </c>
      <c r="I8248" t="s">
        <v>54</v>
      </c>
      <c r="J8248" t="s">
        <v>483</v>
      </c>
      <c r="K8248" t="s">
        <v>238</v>
      </c>
      <c r="L8248">
        <v>60505</v>
      </c>
      <c r="M8248" t="s">
        <v>132</v>
      </c>
      <c r="N8248" t="s">
        <v>2186</v>
      </c>
      <c r="O8248" t="s">
        <v>73</v>
      </c>
      <c r="P8248" t="s">
        <v>105</v>
      </c>
      <c r="Q8248" t="s">
        <v>2187</v>
      </c>
      <c r="R8248" s="19">
        <v>70.97</v>
      </c>
      <c r="S8248" s="17">
        <v>5</v>
      </c>
      <c r="T8248" s="20">
        <v>0.8</v>
      </c>
      <c r="U8248" s="19">
        <v>-191.619</v>
      </c>
      <c r="V8248" s="20">
        <f t="shared" si="640"/>
        <v>-2.7</v>
      </c>
      <c r="W8248" s="17">
        <f t="shared" si="641"/>
        <v>2015</v>
      </c>
      <c r="X8248" t="str">
        <f t="shared" si="642"/>
        <v>May-2015</v>
      </c>
      <c r="Y8248" s="17">
        <f t="shared" si="643"/>
        <v>0</v>
      </c>
      <c r="Z8248" t="str">
        <f t="shared" si="644"/>
        <v>Over 50%</v>
      </c>
      <c r="AA8248" s="17">
        <f>IF(COUNTIF($B$2:B8248,B8248)=1,1,0)</f>
        <v>1</v>
      </c>
      <c r="AB8248" s="17">
        <f>IF(COUNTIF($F$2:F8248,F8248)=1,1,0)</f>
        <v>0</v>
      </c>
    </row>
    <row r="8249" spans="1:28" x14ac:dyDescent="0.2">
      <c r="A8249" s="17">
        <v>8248</v>
      </c>
      <c r="B8249" t="s">
        <v>9948</v>
      </c>
      <c r="C8249" s="18">
        <v>42134</v>
      </c>
      <c r="D8249" s="18">
        <v>42134</v>
      </c>
      <c r="E8249" t="s">
        <v>1320</v>
      </c>
      <c r="F8249" t="s">
        <v>4243</v>
      </c>
      <c r="G8249" t="s">
        <v>4244</v>
      </c>
      <c r="H8249" t="s">
        <v>129</v>
      </c>
      <c r="I8249" t="s">
        <v>54</v>
      </c>
      <c r="J8249" t="s">
        <v>483</v>
      </c>
      <c r="K8249" t="s">
        <v>238</v>
      </c>
      <c r="L8249">
        <v>60505</v>
      </c>
      <c r="M8249" t="s">
        <v>132</v>
      </c>
      <c r="N8249" t="s">
        <v>5032</v>
      </c>
      <c r="O8249" t="s">
        <v>73</v>
      </c>
      <c r="P8249" t="s">
        <v>95</v>
      </c>
      <c r="Q8249" t="s">
        <v>5033</v>
      </c>
      <c r="R8249" s="19">
        <v>36.783999999999999</v>
      </c>
      <c r="S8249" s="17">
        <v>2</v>
      </c>
      <c r="T8249" s="20">
        <v>0.2</v>
      </c>
      <c r="U8249" s="19">
        <v>3.6783999999999999</v>
      </c>
      <c r="V8249" s="20">
        <f t="shared" si="640"/>
        <v>0.1</v>
      </c>
      <c r="W8249" s="17">
        <f t="shared" si="641"/>
        <v>2015</v>
      </c>
      <c r="X8249" t="str">
        <f t="shared" si="642"/>
        <v>May-2015</v>
      </c>
      <c r="Y8249" s="17">
        <f t="shared" si="643"/>
        <v>0</v>
      </c>
      <c r="Z8249" t="str">
        <f t="shared" si="644"/>
        <v>11-20%</v>
      </c>
      <c r="AA8249" s="17">
        <f>IF(COUNTIF($B$2:B8249,B8249)=1,1,0)</f>
        <v>0</v>
      </c>
      <c r="AB8249" s="17">
        <f>IF(COUNTIF($F$2:F8249,F8249)=1,1,0)</f>
        <v>0</v>
      </c>
    </row>
    <row r="8250" spans="1:28" x14ac:dyDescent="0.2">
      <c r="A8250" s="17">
        <v>8249</v>
      </c>
      <c r="B8250" t="s">
        <v>9949</v>
      </c>
      <c r="C8250" s="18">
        <v>42500</v>
      </c>
      <c r="D8250" s="18">
        <v>42503</v>
      </c>
      <c r="E8250" t="s">
        <v>50</v>
      </c>
      <c r="F8250" t="s">
        <v>404</v>
      </c>
      <c r="G8250" t="s">
        <v>405</v>
      </c>
      <c r="H8250" t="s">
        <v>129</v>
      </c>
      <c r="I8250" t="s">
        <v>54</v>
      </c>
      <c r="J8250" t="s">
        <v>173</v>
      </c>
      <c r="K8250" t="s">
        <v>174</v>
      </c>
      <c r="L8250">
        <v>19134</v>
      </c>
      <c r="M8250" t="s">
        <v>175</v>
      </c>
      <c r="N8250" t="s">
        <v>2560</v>
      </c>
      <c r="O8250" t="s">
        <v>98</v>
      </c>
      <c r="P8250" t="s">
        <v>99</v>
      </c>
      <c r="Q8250" t="s">
        <v>2561</v>
      </c>
      <c r="R8250" s="19">
        <v>743.98800000000006</v>
      </c>
      <c r="S8250" s="17">
        <v>2</v>
      </c>
      <c r="T8250" s="20">
        <v>0.4</v>
      </c>
      <c r="U8250" s="19">
        <v>-123.998</v>
      </c>
      <c r="V8250" s="20">
        <f t="shared" si="640"/>
        <v>-0.16666666666666666</v>
      </c>
      <c r="W8250" s="17">
        <f t="shared" si="641"/>
        <v>2016</v>
      </c>
      <c r="X8250" t="str">
        <f t="shared" si="642"/>
        <v>May-2016</v>
      </c>
      <c r="Y8250" s="17">
        <f t="shared" si="643"/>
        <v>3</v>
      </c>
      <c r="Z8250" t="str">
        <f t="shared" si="644"/>
        <v>31-40%</v>
      </c>
      <c r="AA8250" s="17">
        <f>IF(COUNTIF($B$2:B8250,B8250)=1,1,0)</f>
        <v>1</v>
      </c>
      <c r="AB8250" s="17">
        <f>IF(COUNTIF($F$2:F8250,F8250)=1,1,0)</f>
        <v>0</v>
      </c>
    </row>
    <row r="8251" spans="1:28" x14ac:dyDescent="0.2">
      <c r="A8251" s="17">
        <v>8250</v>
      </c>
      <c r="B8251" t="s">
        <v>9950</v>
      </c>
      <c r="C8251" s="18">
        <v>42068</v>
      </c>
      <c r="D8251" s="18">
        <v>42072</v>
      </c>
      <c r="E8251" t="s">
        <v>50</v>
      </c>
      <c r="F8251" t="s">
        <v>2791</v>
      </c>
      <c r="G8251" t="s">
        <v>2792</v>
      </c>
      <c r="H8251" t="s">
        <v>53</v>
      </c>
      <c r="I8251" t="s">
        <v>54</v>
      </c>
      <c r="J8251" t="s">
        <v>330</v>
      </c>
      <c r="K8251" t="s">
        <v>238</v>
      </c>
      <c r="L8251">
        <v>60653</v>
      </c>
      <c r="M8251" t="s">
        <v>132</v>
      </c>
      <c r="N8251" t="s">
        <v>3578</v>
      </c>
      <c r="O8251" t="s">
        <v>73</v>
      </c>
      <c r="P8251" t="s">
        <v>102</v>
      </c>
      <c r="Q8251" t="s">
        <v>3579</v>
      </c>
      <c r="R8251" s="19">
        <v>11.212</v>
      </c>
      <c r="S8251" s="17">
        <v>2</v>
      </c>
      <c r="T8251" s="20">
        <v>0.8</v>
      </c>
      <c r="U8251" s="19">
        <v>-16.818000000000001</v>
      </c>
      <c r="V8251" s="20">
        <f t="shared" si="640"/>
        <v>-1.5000000000000002</v>
      </c>
      <c r="W8251" s="17">
        <f t="shared" si="641"/>
        <v>2015</v>
      </c>
      <c r="X8251" t="str">
        <f t="shared" si="642"/>
        <v>Mar-2015</v>
      </c>
      <c r="Y8251" s="17">
        <f t="shared" si="643"/>
        <v>4</v>
      </c>
      <c r="Z8251" t="str">
        <f t="shared" si="644"/>
        <v>Over 50%</v>
      </c>
      <c r="AA8251" s="17">
        <f>IF(COUNTIF($B$2:B8251,B8251)=1,1,0)</f>
        <v>1</v>
      </c>
      <c r="AB8251" s="17">
        <f>IF(COUNTIF($F$2:F8251,F8251)=1,1,0)</f>
        <v>0</v>
      </c>
    </row>
    <row r="8252" spans="1:28" x14ac:dyDescent="0.2">
      <c r="A8252" s="17">
        <v>8251</v>
      </c>
      <c r="B8252" t="s">
        <v>9950</v>
      </c>
      <c r="C8252" s="18">
        <v>42068</v>
      </c>
      <c r="D8252" s="18">
        <v>42072</v>
      </c>
      <c r="E8252" t="s">
        <v>50</v>
      </c>
      <c r="F8252" t="s">
        <v>2791</v>
      </c>
      <c r="G8252" t="s">
        <v>2792</v>
      </c>
      <c r="H8252" t="s">
        <v>53</v>
      </c>
      <c r="I8252" t="s">
        <v>54</v>
      </c>
      <c r="J8252" t="s">
        <v>330</v>
      </c>
      <c r="K8252" t="s">
        <v>238</v>
      </c>
      <c r="L8252">
        <v>60653</v>
      </c>
      <c r="M8252" t="s">
        <v>132</v>
      </c>
      <c r="N8252" t="s">
        <v>1314</v>
      </c>
      <c r="O8252" t="s">
        <v>59</v>
      </c>
      <c r="P8252" t="s">
        <v>92</v>
      </c>
      <c r="Q8252" t="s">
        <v>1315</v>
      </c>
      <c r="R8252" s="19">
        <v>4.7119999999999997</v>
      </c>
      <c r="S8252" s="17">
        <v>2</v>
      </c>
      <c r="T8252" s="20">
        <v>0.6</v>
      </c>
      <c r="U8252" s="19">
        <v>-1.8848</v>
      </c>
      <c r="V8252" s="20">
        <f t="shared" si="640"/>
        <v>-0.4</v>
      </c>
      <c r="W8252" s="17">
        <f t="shared" si="641"/>
        <v>2015</v>
      </c>
      <c r="X8252" t="str">
        <f t="shared" si="642"/>
        <v>Mar-2015</v>
      </c>
      <c r="Y8252" s="17">
        <f t="shared" si="643"/>
        <v>4</v>
      </c>
      <c r="Z8252" t="str">
        <f t="shared" si="644"/>
        <v>Over 50%</v>
      </c>
      <c r="AA8252" s="17">
        <f>IF(COUNTIF($B$2:B8252,B8252)=1,1,0)</f>
        <v>0</v>
      </c>
      <c r="AB8252" s="17">
        <f>IF(COUNTIF($F$2:F8252,F8252)=1,1,0)</f>
        <v>0</v>
      </c>
    </row>
    <row r="8253" spans="1:28" x14ac:dyDescent="0.2">
      <c r="A8253" s="17">
        <v>8252</v>
      </c>
      <c r="B8253" t="s">
        <v>9950</v>
      </c>
      <c r="C8253" s="18">
        <v>42068</v>
      </c>
      <c r="D8253" s="18">
        <v>42072</v>
      </c>
      <c r="E8253" t="s">
        <v>50</v>
      </c>
      <c r="F8253" t="s">
        <v>2791</v>
      </c>
      <c r="G8253" t="s">
        <v>2792</v>
      </c>
      <c r="H8253" t="s">
        <v>53</v>
      </c>
      <c r="I8253" t="s">
        <v>54</v>
      </c>
      <c r="J8253" t="s">
        <v>330</v>
      </c>
      <c r="K8253" t="s">
        <v>238</v>
      </c>
      <c r="L8253">
        <v>60653</v>
      </c>
      <c r="M8253" t="s">
        <v>132</v>
      </c>
      <c r="N8253" t="s">
        <v>4456</v>
      </c>
      <c r="O8253" t="s">
        <v>73</v>
      </c>
      <c r="P8253" t="s">
        <v>105</v>
      </c>
      <c r="Q8253" t="s">
        <v>4457</v>
      </c>
      <c r="R8253" s="19">
        <v>180.98</v>
      </c>
      <c r="S8253" s="17">
        <v>5</v>
      </c>
      <c r="T8253" s="20">
        <v>0.8</v>
      </c>
      <c r="U8253" s="19">
        <v>-470.548</v>
      </c>
      <c r="V8253" s="20">
        <f t="shared" si="640"/>
        <v>-2.6</v>
      </c>
      <c r="W8253" s="17">
        <f t="shared" si="641"/>
        <v>2015</v>
      </c>
      <c r="X8253" t="str">
        <f t="shared" si="642"/>
        <v>Mar-2015</v>
      </c>
      <c r="Y8253" s="17">
        <f t="shared" si="643"/>
        <v>4</v>
      </c>
      <c r="Z8253" t="str">
        <f t="shared" si="644"/>
        <v>Over 50%</v>
      </c>
      <c r="AA8253" s="17">
        <f>IF(COUNTIF($B$2:B8253,B8253)=1,1,0)</f>
        <v>0</v>
      </c>
      <c r="AB8253" s="17">
        <f>IF(COUNTIF($F$2:F8253,F8253)=1,1,0)</f>
        <v>0</v>
      </c>
    </row>
    <row r="8254" spans="1:28" x14ac:dyDescent="0.2">
      <c r="A8254" s="17">
        <v>8253</v>
      </c>
      <c r="B8254" t="s">
        <v>9950</v>
      </c>
      <c r="C8254" s="18">
        <v>42068</v>
      </c>
      <c r="D8254" s="18">
        <v>42072</v>
      </c>
      <c r="E8254" t="s">
        <v>50</v>
      </c>
      <c r="F8254" t="s">
        <v>2791</v>
      </c>
      <c r="G8254" t="s">
        <v>2792</v>
      </c>
      <c r="H8254" t="s">
        <v>53</v>
      </c>
      <c r="I8254" t="s">
        <v>54</v>
      </c>
      <c r="J8254" t="s">
        <v>330</v>
      </c>
      <c r="K8254" t="s">
        <v>238</v>
      </c>
      <c r="L8254">
        <v>60653</v>
      </c>
      <c r="M8254" t="s">
        <v>132</v>
      </c>
      <c r="N8254" t="s">
        <v>551</v>
      </c>
      <c r="O8254" t="s">
        <v>73</v>
      </c>
      <c r="P8254" t="s">
        <v>86</v>
      </c>
      <c r="Q8254" t="s">
        <v>552</v>
      </c>
      <c r="R8254" s="19">
        <v>60.415999999999997</v>
      </c>
      <c r="S8254" s="17">
        <v>2</v>
      </c>
      <c r="T8254" s="20">
        <v>0.2</v>
      </c>
      <c r="U8254" s="19">
        <v>6.0415999999999999</v>
      </c>
      <c r="V8254" s="20">
        <f t="shared" si="640"/>
        <v>0.1</v>
      </c>
      <c r="W8254" s="17">
        <f t="shared" si="641"/>
        <v>2015</v>
      </c>
      <c r="X8254" t="str">
        <f t="shared" si="642"/>
        <v>Mar-2015</v>
      </c>
      <c r="Y8254" s="17">
        <f t="shared" si="643"/>
        <v>4</v>
      </c>
      <c r="Z8254" t="str">
        <f t="shared" si="644"/>
        <v>11-20%</v>
      </c>
      <c r="AA8254" s="17">
        <f>IF(COUNTIF($B$2:B8254,B8254)=1,1,0)</f>
        <v>0</v>
      </c>
      <c r="AB8254" s="17">
        <f>IF(COUNTIF($F$2:F8254,F8254)=1,1,0)</f>
        <v>0</v>
      </c>
    </row>
    <row r="8255" spans="1:28" x14ac:dyDescent="0.2">
      <c r="A8255" s="17">
        <v>8254</v>
      </c>
      <c r="B8255" t="s">
        <v>9951</v>
      </c>
      <c r="C8255" s="18">
        <v>42959</v>
      </c>
      <c r="D8255" s="18">
        <v>42966</v>
      </c>
      <c r="E8255" t="s">
        <v>77</v>
      </c>
      <c r="F8255" t="s">
        <v>7166</v>
      </c>
      <c r="G8255" t="s">
        <v>7167</v>
      </c>
      <c r="H8255" t="s">
        <v>53</v>
      </c>
      <c r="I8255" t="s">
        <v>54</v>
      </c>
      <c r="J8255" t="s">
        <v>122</v>
      </c>
      <c r="K8255" t="s">
        <v>123</v>
      </c>
      <c r="L8255">
        <v>98103</v>
      </c>
      <c r="M8255" t="s">
        <v>71</v>
      </c>
      <c r="N8255" t="s">
        <v>5461</v>
      </c>
      <c r="O8255" t="s">
        <v>98</v>
      </c>
      <c r="P8255" t="s">
        <v>1246</v>
      </c>
      <c r="Q8255" t="s">
        <v>5462</v>
      </c>
      <c r="R8255" s="19">
        <v>299.99</v>
      </c>
      <c r="S8255" s="17">
        <v>1</v>
      </c>
      <c r="T8255" s="20">
        <v>0</v>
      </c>
      <c r="U8255" s="19">
        <v>89.997</v>
      </c>
      <c r="V8255" s="20">
        <f t="shared" si="640"/>
        <v>0.3</v>
      </c>
      <c r="W8255" s="17">
        <f t="shared" si="641"/>
        <v>2017</v>
      </c>
      <c r="X8255" t="str">
        <f t="shared" si="642"/>
        <v>Aug-2017</v>
      </c>
      <c r="Y8255" s="17">
        <f t="shared" si="643"/>
        <v>7</v>
      </c>
      <c r="Z8255" t="str">
        <f t="shared" si="644"/>
        <v>0% (No Discount)</v>
      </c>
      <c r="AA8255" s="17">
        <f>IF(COUNTIF($B$2:B8255,B8255)=1,1,0)</f>
        <v>1</v>
      </c>
      <c r="AB8255" s="17">
        <f>IF(COUNTIF($F$2:F8255,F8255)=1,1,0)</f>
        <v>0</v>
      </c>
    </row>
    <row r="8256" spans="1:28" x14ac:dyDescent="0.2">
      <c r="A8256" s="17">
        <v>8255</v>
      </c>
      <c r="B8256" t="s">
        <v>9951</v>
      </c>
      <c r="C8256" s="18">
        <v>42959</v>
      </c>
      <c r="D8256" s="18">
        <v>42966</v>
      </c>
      <c r="E8256" t="s">
        <v>77</v>
      </c>
      <c r="F8256" t="s">
        <v>7166</v>
      </c>
      <c r="G8256" t="s">
        <v>7167</v>
      </c>
      <c r="H8256" t="s">
        <v>53</v>
      </c>
      <c r="I8256" t="s">
        <v>54</v>
      </c>
      <c r="J8256" t="s">
        <v>122</v>
      </c>
      <c r="K8256" t="s">
        <v>123</v>
      </c>
      <c r="L8256">
        <v>98103</v>
      </c>
      <c r="M8256" t="s">
        <v>71</v>
      </c>
      <c r="N8256" t="s">
        <v>7675</v>
      </c>
      <c r="O8256" t="s">
        <v>73</v>
      </c>
      <c r="P8256" t="s">
        <v>117</v>
      </c>
      <c r="Q8256" t="s">
        <v>7676</v>
      </c>
      <c r="R8256" s="19">
        <v>192.16</v>
      </c>
      <c r="S8256" s="17">
        <v>4</v>
      </c>
      <c r="T8256" s="20">
        <v>0</v>
      </c>
      <c r="U8256" s="19">
        <v>92.236800000000002</v>
      </c>
      <c r="V8256" s="20">
        <f t="shared" si="640"/>
        <v>0.48000000000000004</v>
      </c>
      <c r="W8256" s="17">
        <f t="shared" si="641"/>
        <v>2017</v>
      </c>
      <c r="X8256" t="str">
        <f t="shared" si="642"/>
        <v>Aug-2017</v>
      </c>
      <c r="Y8256" s="17">
        <f t="shared" si="643"/>
        <v>7</v>
      </c>
      <c r="Z8256" t="str">
        <f t="shared" si="644"/>
        <v>0% (No Discount)</v>
      </c>
      <c r="AA8256" s="17">
        <f>IF(COUNTIF($B$2:B8256,B8256)=1,1,0)</f>
        <v>0</v>
      </c>
      <c r="AB8256" s="17">
        <f>IF(COUNTIF($F$2:F8256,F8256)=1,1,0)</f>
        <v>0</v>
      </c>
    </row>
    <row r="8257" spans="1:28" x14ac:dyDescent="0.2">
      <c r="A8257" s="17">
        <v>8256</v>
      </c>
      <c r="B8257" t="s">
        <v>9951</v>
      </c>
      <c r="C8257" s="18">
        <v>42959</v>
      </c>
      <c r="D8257" s="18">
        <v>42966</v>
      </c>
      <c r="E8257" t="s">
        <v>77</v>
      </c>
      <c r="F8257" t="s">
        <v>7166</v>
      </c>
      <c r="G8257" t="s">
        <v>7167</v>
      </c>
      <c r="H8257" t="s">
        <v>53</v>
      </c>
      <c r="I8257" t="s">
        <v>54</v>
      </c>
      <c r="J8257" t="s">
        <v>122</v>
      </c>
      <c r="K8257" t="s">
        <v>123</v>
      </c>
      <c r="L8257">
        <v>98103</v>
      </c>
      <c r="M8257" t="s">
        <v>71</v>
      </c>
      <c r="N8257" t="s">
        <v>2081</v>
      </c>
      <c r="O8257" t="s">
        <v>98</v>
      </c>
      <c r="P8257" t="s">
        <v>99</v>
      </c>
      <c r="Q8257" t="s">
        <v>2082</v>
      </c>
      <c r="R8257" s="19">
        <v>242.624</v>
      </c>
      <c r="S8257" s="17">
        <v>8</v>
      </c>
      <c r="T8257" s="20">
        <v>0.2</v>
      </c>
      <c r="U8257" s="19">
        <v>27.295200000000001</v>
      </c>
      <c r="V8257" s="20">
        <f t="shared" si="640"/>
        <v>0.1125</v>
      </c>
      <c r="W8257" s="17">
        <f t="shared" si="641"/>
        <v>2017</v>
      </c>
      <c r="X8257" t="str">
        <f t="shared" si="642"/>
        <v>Aug-2017</v>
      </c>
      <c r="Y8257" s="17">
        <f t="shared" si="643"/>
        <v>7</v>
      </c>
      <c r="Z8257" t="str">
        <f t="shared" si="644"/>
        <v>11-20%</v>
      </c>
      <c r="AA8257" s="17">
        <f>IF(COUNTIF($B$2:B8257,B8257)=1,1,0)</f>
        <v>0</v>
      </c>
      <c r="AB8257" s="17">
        <f>IF(COUNTIF($F$2:F8257,F8257)=1,1,0)</f>
        <v>0</v>
      </c>
    </row>
    <row r="8258" spans="1:28" x14ac:dyDescent="0.2">
      <c r="A8258" s="17">
        <v>8257</v>
      </c>
      <c r="B8258" t="s">
        <v>9951</v>
      </c>
      <c r="C8258" s="18">
        <v>42959</v>
      </c>
      <c r="D8258" s="18">
        <v>42966</v>
      </c>
      <c r="E8258" t="s">
        <v>77</v>
      </c>
      <c r="F8258" t="s">
        <v>7166</v>
      </c>
      <c r="G8258" t="s">
        <v>7167</v>
      </c>
      <c r="H8258" t="s">
        <v>53</v>
      </c>
      <c r="I8258" t="s">
        <v>54</v>
      </c>
      <c r="J8258" t="s">
        <v>122</v>
      </c>
      <c r="K8258" t="s">
        <v>123</v>
      </c>
      <c r="L8258">
        <v>98103</v>
      </c>
      <c r="M8258" t="s">
        <v>71</v>
      </c>
      <c r="N8258" t="s">
        <v>983</v>
      </c>
      <c r="O8258" t="s">
        <v>73</v>
      </c>
      <c r="P8258" t="s">
        <v>86</v>
      </c>
      <c r="Q8258" t="s">
        <v>1773</v>
      </c>
      <c r="R8258" s="19">
        <v>46.74</v>
      </c>
      <c r="S8258" s="17">
        <v>3</v>
      </c>
      <c r="T8258" s="20">
        <v>0</v>
      </c>
      <c r="U8258" s="19">
        <v>11.685</v>
      </c>
      <c r="V8258" s="20">
        <f t="shared" ref="V8258:V8321" si="645">IFERROR(U8258/R8258,0)</f>
        <v>0.25</v>
      </c>
      <c r="W8258" s="17">
        <f t="shared" ref="W8258:W8321" si="646">YEAR(C8258)</f>
        <v>2017</v>
      </c>
      <c r="X8258" t="str">
        <f t="shared" ref="X8258:X8321" si="647">TEXT(C8258,"mmm-yyyy")</f>
        <v>Aug-2017</v>
      </c>
      <c r="Y8258" s="17">
        <f t="shared" ref="Y8258:Y8321" si="648">D8258-C8258</f>
        <v>7</v>
      </c>
      <c r="Z8258" t="str">
        <f t="shared" ref="Z8258:Z8321" si="649">IF(T8258=0,"0% (No Discount)",IF(T8258&lt;=0.1,"1-10%",IF(T8258&lt;=0.2,"11-20%",IF(T8258&lt;=0.3,"21-30%",IF(T8258&lt;=0.4,"31-40%",IF(T8258&lt;=0.5,"41-50%","Over 50%"))))))</f>
        <v>0% (No Discount)</v>
      </c>
      <c r="AA8258" s="17">
        <f>IF(COUNTIF($B$2:B8258,B8258)=1,1,0)</f>
        <v>0</v>
      </c>
      <c r="AB8258" s="17">
        <f>IF(COUNTIF($F$2:F8258,F8258)=1,1,0)</f>
        <v>0</v>
      </c>
    </row>
    <row r="8259" spans="1:28" x14ac:dyDescent="0.2">
      <c r="A8259" s="17">
        <v>8258</v>
      </c>
      <c r="B8259" t="s">
        <v>9951</v>
      </c>
      <c r="C8259" s="18">
        <v>42959</v>
      </c>
      <c r="D8259" s="18">
        <v>42966</v>
      </c>
      <c r="E8259" t="s">
        <v>77</v>
      </c>
      <c r="F8259" t="s">
        <v>7166</v>
      </c>
      <c r="G8259" t="s">
        <v>7167</v>
      </c>
      <c r="H8259" t="s">
        <v>53</v>
      </c>
      <c r="I8259" t="s">
        <v>54</v>
      </c>
      <c r="J8259" t="s">
        <v>122</v>
      </c>
      <c r="K8259" t="s">
        <v>123</v>
      </c>
      <c r="L8259">
        <v>98103</v>
      </c>
      <c r="M8259" t="s">
        <v>71</v>
      </c>
      <c r="N8259" t="s">
        <v>6312</v>
      </c>
      <c r="O8259" t="s">
        <v>98</v>
      </c>
      <c r="P8259" t="s">
        <v>188</v>
      </c>
      <c r="Q8259" t="s">
        <v>6313</v>
      </c>
      <c r="R8259" s="19">
        <v>174.95</v>
      </c>
      <c r="S8259" s="17">
        <v>5</v>
      </c>
      <c r="T8259" s="20">
        <v>0</v>
      </c>
      <c r="U8259" s="19">
        <v>12.246499999999999</v>
      </c>
      <c r="V8259" s="20">
        <f t="shared" si="645"/>
        <v>7.0000000000000007E-2</v>
      </c>
      <c r="W8259" s="17">
        <f t="shared" si="646"/>
        <v>2017</v>
      </c>
      <c r="X8259" t="str">
        <f t="shared" si="647"/>
        <v>Aug-2017</v>
      </c>
      <c r="Y8259" s="17">
        <f t="shared" si="648"/>
        <v>7</v>
      </c>
      <c r="Z8259" t="str">
        <f t="shared" si="649"/>
        <v>0% (No Discount)</v>
      </c>
      <c r="AA8259" s="17">
        <f>IF(COUNTIF($B$2:B8259,B8259)=1,1,0)</f>
        <v>0</v>
      </c>
      <c r="AB8259" s="17">
        <f>IF(COUNTIF($F$2:F8259,F8259)=1,1,0)</f>
        <v>0</v>
      </c>
    </row>
    <row r="8260" spans="1:28" x14ac:dyDescent="0.2">
      <c r="A8260" s="17">
        <v>8259</v>
      </c>
      <c r="B8260" t="s">
        <v>9951</v>
      </c>
      <c r="C8260" s="18">
        <v>42959</v>
      </c>
      <c r="D8260" s="18">
        <v>42966</v>
      </c>
      <c r="E8260" t="s">
        <v>77</v>
      </c>
      <c r="F8260" t="s">
        <v>7166</v>
      </c>
      <c r="G8260" t="s">
        <v>7167</v>
      </c>
      <c r="H8260" t="s">
        <v>53</v>
      </c>
      <c r="I8260" t="s">
        <v>54</v>
      </c>
      <c r="J8260" t="s">
        <v>122</v>
      </c>
      <c r="K8260" t="s">
        <v>123</v>
      </c>
      <c r="L8260">
        <v>98103</v>
      </c>
      <c r="M8260" t="s">
        <v>71</v>
      </c>
      <c r="N8260" t="s">
        <v>8926</v>
      </c>
      <c r="O8260" t="s">
        <v>73</v>
      </c>
      <c r="P8260" t="s">
        <v>102</v>
      </c>
      <c r="Q8260" t="s">
        <v>8927</v>
      </c>
      <c r="R8260" s="19">
        <v>100.70399999999999</v>
      </c>
      <c r="S8260" s="17">
        <v>6</v>
      </c>
      <c r="T8260" s="20">
        <v>0.2</v>
      </c>
      <c r="U8260" s="19">
        <v>37.764000000000003</v>
      </c>
      <c r="V8260" s="20">
        <f t="shared" si="645"/>
        <v>0.37500000000000006</v>
      </c>
      <c r="W8260" s="17">
        <f t="shared" si="646"/>
        <v>2017</v>
      </c>
      <c r="X8260" t="str">
        <f t="shared" si="647"/>
        <v>Aug-2017</v>
      </c>
      <c r="Y8260" s="17">
        <f t="shared" si="648"/>
        <v>7</v>
      </c>
      <c r="Z8260" t="str">
        <f t="shared" si="649"/>
        <v>11-20%</v>
      </c>
      <c r="AA8260" s="17">
        <f>IF(COUNTIF($B$2:B8260,B8260)=1,1,0)</f>
        <v>0</v>
      </c>
      <c r="AB8260" s="17">
        <f>IF(COUNTIF($F$2:F8260,F8260)=1,1,0)</f>
        <v>0</v>
      </c>
    </row>
    <row r="8261" spans="1:28" x14ac:dyDescent="0.2">
      <c r="A8261" s="17">
        <v>8260</v>
      </c>
      <c r="B8261" t="s">
        <v>9952</v>
      </c>
      <c r="C8261" s="18">
        <v>42547</v>
      </c>
      <c r="D8261" s="18">
        <v>42547</v>
      </c>
      <c r="E8261" t="s">
        <v>1320</v>
      </c>
      <c r="F8261" t="s">
        <v>3190</v>
      </c>
      <c r="G8261" t="s">
        <v>3191</v>
      </c>
      <c r="H8261" t="s">
        <v>129</v>
      </c>
      <c r="I8261" t="s">
        <v>54</v>
      </c>
      <c r="J8261" t="s">
        <v>594</v>
      </c>
      <c r="K8261" t="s">
        <v>265</v>
      </c>
      <c r="L8261">
        <v>48066</v>
      </c>
      <c r="M8261" t="s">
        <v>132</v>
      </c>
      <c r="N8261" t="s">
        <v>1762</v>
      </c>
      <c r="O8261" t="s">
        <v>73</v>
      </c>
      <c r="P8261" t="s">
        <v>117</v>
      </c>
      <c r="Q8261" t="s">
        <v>1763</v>
      </c>
      <c r="R8261" s="19">
        <v>368.91</v>
      </c>
      <c r="S8261" s="17">
        <v>9</v>
      </c>
      <c r="T8261" s="20">
        <v>0</v>
      </c>
      <c r="U8261" s="19">
        <v>180.76589999999999</v>
      </c>
      <c r="V8261" s="20">
        <f t="shared" si="645"/>
        <v>0.48999999999999994</v>
      </c>
      <c r="W8261" s="17">
        <f t="shared" si="646"/>
        <v>2016</v>
      </c>
      <c r="X8261" t="str">
        <f t="shared" si="647"/>
        <v>Jun-2016</v>
      </c>
      <c r="Y8261" s="17">
        <f t="shared" si="648"/>
        <v>0</v>
      </c>
      <c r="Z8261" t="str">
        <f t="shared" si="649"/>
        <v>0% (No Discount)</v>
      </c>
      <c r="AA8261" s="17">
        <f>IF(COUNTIF($B$2:B8261,B8261)=1,1,0)</f>
        <v>1</v>
      </c>
      <c r="AB8261" s="17">
        <f>IF(COUNTIF($F$2:F8261,F8261)=1,1,0)</f>
        <v>0</v>
      </c>
    </row>
    <row r="8262" spans="1:28" x14ac:dyDescent="0.2">
      <c r="A8262" s="17">
        <v>8261</v>
      </c>
      <c r="B8262" t="s">
        <v>9952</v>
      </c>
      <c r="C8262" s="18">
        <v>42547</v>
      </c>
      <c r="D8262" s="18">
        <v>42547</v>
      </c>
      <c r="E8262" t="s">
        <v>1320</v>
      </c>
      <c r="F8262" t="s">
        <v>3190</v>
      </c>
      <c r="G8262" t="s">
        <v>3191</v>
      </c>
      <c r="H8262" t="s">
        <v>129</v>
      </c>
      <c r="I8262" t="s">
        <v>54</v>
      </c>
      <c r="J8262" t="s">
        <v>594</v>
      </c>
      <c r="K8262" t="s">
        <v>265</v>
      </c>
      <c r="L8262">
        <v>48066</v>
      </c>
      <c r="M8262" t="s">
        <v>132</v>
      </c>
      <c r="N8262" t="s">
        <v>1554</v>
      </c>
      <c r="O8262" t="s">
        <v>73</v>
      </c>
      <c r="P8262" t="s">
        <v>102</v>
      </c>
      <c r="Q8262" t="s">
        <v>1555</v>
      </c>
      <c r="R8262" s="19">
        <v>8.02</v>
      </c>
      <c r="S8262" s="17">
        <v>1</v>
      </c>
      <c r="T8262" s="20">
        <v>0</v>
      </c>
      <c r="U8262" s="19">
        <v>3.7694000000000001</v>
      </c>
      <c r="V8262" s="20">
        <f t="shared" si="645"/>
        <v>0.47000000000000003</v>
      </c>
      <c r="W8262" s="17">
        <f t="shared" si="646"/>
        <v>2016</v>
      </c>
      <c r="X8262" t="str">
        <f t="shared" si="647"/>
        <v>Jun-2016</v>
      </c>
      <c r="Y8262" s="17">
        <f t="shared" si="648"/>
        <v>0</v>
      </c>
      <c r="Z8262" t="str">
        <f t="shared" si="649"/>
        <v>0% (No Discount)</v>
      </c>
      <c r="AA8262" s="17">
        <f>IF(COUNTIF($B$2:B8262,B8262)=1,1,0)</f>
        <v>0</v>
      </c>
      <c r="AB8262" s="17">
        <f>IF(COUNTIF($F$2:F8262,F8262)=1,1,0)</f>
        <v>0</v>
      </c>
    </row>
    <row r="8263" spans="1:28" x14ac:dyDescent="0.2">
      <c r="A8263" s="17">
        <v>8262</v>
      </c>
      <c r="B8263" t="s">
        <v>9952</v>
      </c>
      <c r="C8263" s="18">
        <v>42547</v>
      </c>
      <c r="D8263" s="18">
        <v>42547</v>
      </c>
      <c r="E8263" t="s">
        <v>1320</v>
      </c>
      <c r="F8263" t="s">
        <v>3190</v>
      </c>
      <c r="G8263" t="s">
        <v>3191</v>
      </c>
      <c r="H8263" t="s">
        <v>129</v>
      </c>
      <c r="I8263" t="s">
        <v>54</v>
      </c>
      <c r="J8263" t="s">
        <v>594</v>
      </c>
      <c r="K8263" t="s">
        <v>265</v>
      </c>
      <c r="L8263">
        <v>48066</v>
      </c>
      <c r="M8263" t="s">
        <v>132</v>
      </c>
      <c r="N8263" t="s">
        <v>5592</v>
      </c>
      <c r="O8263" t="s">
        <v>73</v>
      </c>
      <c r="P8263" t="s">
        <v>86</v>
      </c>
      <c r="Q8263" t="s">
        <v>5593</v>
      </c>
      <c r="R8263" s="19">
        <v>171.04</v>
      </c>
      <c r="S8263" s="17">
        <v>4</v>
      </c>
      <c r="T8263" s="20">
        <v>0</v>
      </c>
      <c r="U8263" s="19">
        <v>44.470399999999998</v>
      </c>
      <c r="V8263" s="20">
        <f t="shared" si="645"/>
        <v>0.26</v>
      </c>
      <c r="W8263" s="17">
        <f t="shared" si="646"/>
        <v>2016</v>
      </c>
      <c r="X8263" t="str">
        <f t="shared" si="647"/>
        <v>Jun-2016</v>
      </c>
      <c r="Y8263" s="17">
        <f t="shared" si="648"/>
        <v>0</v>
      </c>
      <c r="Z8263" t="str">
        <f t="shared" si="649"/>
        <v>0% (No Discount)</v>
      </c>
      <c r="AA8263" s="17">
        <f>IF(COUNTIF($B$2:B8263,B8263)=1,1,0)</f>
        <v>0</v>
      </c>
      <c r="AB8263" s="17">
        <f>IF(COUNTIF($F$2:F8263,F8263)=1,1,0)</f>
        <v>0</v>
      </c>
    </row>
    <row r="8264" spans="1:28" x14ac:dyDescent="0.2">
      <c r="A8264" s="17">
        <v>8263</v>
      </c>
      <c r="B8264" t="s">
        <v>9953</v>
      </c>
      <c r="C8264" s="18">
        <v>42719</v>
      </c>
      <c r="D8264" s="18">
        <v>42723</v>
      </c>
      <c r="E8264" t="s">
        <v>77</v>
      </c>
      <c r="F8264" t="s">
        <v>6291</v>
      </c>
      <c r="G8264" t="s">
        <v>6292</v>
      </c>
      <c r="H8264" t="s">
        <v>129</v>
      </c>
      <c r="I8264" t="s">
        <v>54</v>
      </c>
      <c r="J8264" t="s">
        <v>1738</v>
      </c>
      <c r="K8264" t="s">
        <v>1739</v>
      </c>
      <c r="L8264">
        <v>72701</v>
      </c>
      <c r="M8264" t="s">
        <v>57</v>
      </c>
      <c r="N8264" t="s">
        <v>1433</v>
      </c>
      <c r="O8264" t="s">
        <v>73</v>
      </c>
      <c r="P8264" t="s">
        <v>117</v>
      </c>
      <c r="Q8264" t="s">
        <v>1434</v>
      </c>
      <c r="R8264" s="19">
        <v>19.440000000000001</v>
      </c>
      <c r="S8264" s="17">
        <v>3</v>
      </c>
      <c r="T8264" s="20">
        <v>0</v>
      </c>
      <c r="U8264" s="19">
        <v>9.3312000000000008</v>
      </c>
      <c r="V8264" s="20">
        <f t="shared" si="645"/>
        <v>0.48000000000000004</v>
      </c>
      <c r="W8264" s="17">
        <f t="shared" si="646"/>
        <v>2016</v>
      </c>
      <c r="X8264" t="str">
        <f t="shared" si="647"/>
        <v>Dec-2016</v>
      </c>
      <c r="Y8264" s="17">
        <f t="shared" si="648"/>
        <v>4</v>
      </c>
      <c r="Z8264" t="str">
        <f t="shared" si="649"/>
        <v>0% (No Discount)</v>
      </c>
      <c r="AA8264" s="17">
        <f>IF(COUNTIF($B$2:B8264,B8264)=1,1,0)</f>
        <v>1</v>
      </c>
      <c r="AB8264" s="17">
        <f>IF(COUNTIF($F$2:F8264,F8264)=1,1,0)</f>
        <v>0</v>
      </c>
    </row>
    <row r="8265" spans="1:28" x14ac:dyDescent="0.2">
      <c r="A8265" s="17">
        <v>8264</v>
      </c>
      <c r="B8265" t="s">
        <v>9954</v>
      </c>
      <c r="C8265" s="18">
        <v>42260</v>
      </c>
      <c r="D8265" s="18">
        <v>42264</v>
      </c>
      <c r="E8265" t="s">
        <v>77</v>
      </c>
      <c r="F8265" t="s">
        <v>4929</v>
      </c>
      <c r="G8265" t="s">
        <v>4930</v>
      </c>
      <c r="H8265" t="s">
        <v>53</v>
      </c>
      <c r="I8265" t="s">
        <v>54</v>
      </c>
      <c r="J8265" t="s">
        <v>1553</v>
      </c>
      <c r="K8265" t="s">
        <v>115</v>
      </c>
      <c r="L8265">
        <v>28540</v>
      </c>
      <c r="M8265" t="s">
        <v>57</v>
      </c>
      <c r="N8265" t="s">
        <v>2504</v>
      </c>
      <c r="O8265" t="s">
        <v>73</v>
      </c>
      <c r="P8265" t="s">
        <v>102</v>
      </c>
      <c r="Q8265" t="s">
        <v>2505</v>
      </c>
      <c r="R8265" s="19">
        <v>13.092000000000001</v>
      </c>
      <c r="S8265" s="17">
        <v>4</v>
      </c>
      <c r="T8265" s="20">
        <v>0.7</v>
      </c>
      <c r="U8265" s="19">
        <v>-10.0372</v>
      </c>
      <c r="V8265" s="20">
        <f t="shared" si="645"/>
        <v>-0.76666666666666661</v>
      </c>
      <c r="W8265" s="17">
        <f t="shared" si="646"/>
        <v>2015</v>
      </c>
      <c r="X8265" t="str">
        <f t="shared" si="647"/>
        <v>Sep-2015</v>
      </c>
      <c r="Y8265" s="17">
        <f t="shared" si="648"/>
        <v>4</v>
      </c>
      <c r="Z8265" t="str">
        <f t="shared" si="649"/>
        <v>Over 50%</v>
      </c>
      <c r="AA8265" s="17">
        <f>IF(COUNTIF($B$2:B8265,B8265)=1,1,0)</f>
        <v>1</v>
      </c>
      <c r="AB8265" s="17">
        <f>IF(COUNTIF($F$2:F8265,F8265)=1,1,0)</f>
        <v>0</v>
      </c>
    </row>
    <row r="8266" spans="1:28" x14ac:dyDescent="0.2">
      <c r="A8266" s="17">
        <v>8265</v>
      </c>
      <c r="B8266" t="s">
        <v>9955</v>
      </c>
      <c r="C8266" s="18">
        <v>42003</v>
      </c>
      <c r="D8266" s="18">
        <v>42008</v>
      </c>
      <c r="E8266" t="s">
        <v>77</v>
      </c>
      <c r="F8266" t="s">
        <v>1719</v>
      </c>
      <c r="G8266" t="s">
        <v>1720</v>
      </c>
      <c r="H8266" t="s">
        <v>53</v>
      </c>
      <c r="I8266" t="s">
        <v>54</v>
      </c>
      <c r="J8266" t="s">
        <v>293</v>
      </c>
      <c r="K8266" t="s">
        <v>294</v>
      </c>
      <c r="L8266">
        <v>10035</v>
      </c>
      <c r="M8266" t="s">
        <v>175</v>
      </c>
      <c r="N8266" t="s">
        <v>9956</v>
      </c>
      <c r="O8266" t="s">
        <v>73</v>
      </c>
      <c r="P8266" t="s">
        <v>105</v>
      </c>
      <c r="Q8266" t="s">
        <v>9957</v>
      </c>
      <c r="R8266" s="19">
        <v>122.94</v>
      </c>
      <c r="S8266" s="17">
        <v>3</v>
      </c>
      <c r="T8266" s="20">
        <v>0</v>
      </c>
      <c r="U8266" s="19">
        <v>30.734999999999999</v>
      </c>
      <c r="V8266" s="20">
        <f t="shared" si="645"/>
        <v>0.25</v>
      </c>
      <c r="W8266" s="17">
        <f t="shared" si="646"/>
        <v>2014</v>
      </c>
      <c r="X8266" t="str">
        <f t="shared" si="647"/>
        <v>Dec-2014</v>
      </c>
      <c r="Y8266" s="17">
        <f t="shared" si="648"/>
        <v>5</v>
      </c>
      <c r="Z8266" t="str">
        <f t="shared" si="649"/>
        <v>0% (No Discount)</v>
      </c>
      <c r="AA8266" s="17">
        <f>IF(COUNTIF($B$2:B8266,B8266)=1,1,0)</f>
        <v>1</v>
      </c>
      <c r="AB8266" s="17">
        <f>IF(COUNTIF($F$2:F8266,F8266)=1,1,0)</f>
        <v>0</v>
      </c>
    </row>
    <row r="8267" spans="1:28" x14ac:dyDescent="0.2">
      <c r="A8267" s="17">
        <v>8266</v>
      </c>
      <c r="B8267" t="s">
        <v>9955</v>
      </c>
      <c r="C8267" s="18">
        <v>42003</v>
      </c>
      <c r="D8267" s="18">
        <v>42008</v>
      </c>
      <c r="E8267" t="s">
        <v>77</v>
      </c>
      <c r="F8267" t="s">
        <v>1719</v>
      </c>
      <c r="G8267" t="s">
        <v>1720</v>
      </c>
      <c r="H8267" t="s">
        <v>53</v>
      </c>
      <c r="I8267" t="s">
        <v>54</v>
      </c>
      <c r="J8267" t="s">
        <v>293</v>
      </c>
      <c r="K8267" t="s">
        <v>294</v>
      </c>
      <c r="L8267">
        <v>10035</v>
      </c>
      <c r="M8267" t="s">
        <v>175</v>
      </c>
      <c r="N8267" t="s">
        <v>3379</v>
      </c>
      <c r="O8267" t="s">
        <v>73</v>
      </c>
      <c r="P8267" t="s">
        <v>102</v>
      </c>
      <c r="Q8267" t="s">
        <v>3380</v>
      </c>
      <c r="R8267" s="19">
        <v>35.448</v>
      </c>
      <c r="S8267" s="17">
        <v>7</v>
      </c>
      <c r="T8267" s="20">
        <v>0.2</v>
      </c>
      <c r="U8267" s="19">
        <v>12.8499</v>
      </c>
      <c r="V8267" s="20">
        <f t="shared" si="645"/>
        <v>0.36249999999999999</v>
      </c>
      <c r="W8267" s="17">
        <f t="shared" si="646"/>
        <v>2014</v>
      </c>
      <c r="X8267" t="str">
        <f t="shared" si="647"/>
        <v>Dec-2014</v>
      </c>
      <c r="Y8267" s="17">
        <f t="shared" si="648"/>
        <v>5</v>
      </c>
      <c r="Z8267" t="str">
        <f t="shared" si="649"/>
        <v>11-20%</v>
      </c>
      <c r="AA8267" s="17">
        <f>IF(COUNTIF($B$2:B8267,B8267)=1,1,0)</f>
        <v>0</v>
      </c>
      <c r="AB8267" s="17">
        <f>IF(COUNTIF($F$2:F8267,F8267)=1,1,0)</f>
        <v>0</v>
      </c>
    </row>
    <row r="8268" spans="1:28" x14ac:dyDescent="0.2">
      <c r="A8268" s="17">
        <v>8267</v>
      </c>
      <c r="B8268" t="s">
        <v>9958</v>
      </c>
      <c r="C8268" s="18">
        <v>41758</v>
      </c>
      <c r="D8268" s="18">
        <v>41763</v>
      </c>
      <c r="E8268" t="s">
        <v>77</v>
      </c>
      <c r="F8268" t="s">
        <v>2919</v>
      </c>
      <c r="G8268" t="s">
        <v>2920</v>
      </c>
      <c r="H8268" t="s">
        <v>53</v>
      </c>
      <c r="I8268" t="s">
        <v>54</v>
      </c>
      <c r="J8268" t="s">
        <v>271</v>
      </c>
      <c r="K8268" t="s">
        <v>272</v>
      </c>
      <c r="L8268">
        <v>19901</v>
      </c>
      <c r="M8268" t="s">
        <v>175</v>
      </c>
      <c r="N8268" t="s">
        <v>1714</v>
      </c>
      <c r="O8268" t="s">
        <v>98</v>
      </c>
      <c r="P8268" t="s">
        <v>99</v>
      </c>
      <c r="Q8268" t="s">
        <v>1715</v>
      </c>
      <c r="R8268" s="19">
        <v>19.98</v>
      </c>
      <c r="S8268" s="17">
        <v>2</v>
      </c>
      <c r="T8268" s="20">
        <v>0</v>
      </c>
      <c r="U8268" s="19">
        <v>5.1947999999999999</v>
      </c>
      <c r="V8268" s="20">
        <f t="shared" si="645"/>
        <v>0.26</v>
      </c>
      <c r="W8268" s="17">
        <f t="shared" si="646"/>
        <v>2014</v>
      </c>
      <c r="X8268" t="str">
        <f t="shared" si="647"/>
        <v>Apr-2014</v>
      </c>
      <c r="Y8268" s="17">
        <f t="shared" si="648"/>
        <v>5</v>
      </c>
      <c r="Z8268" t="str">
        <f t="shared" si="649"/>
        <v>0% (No Discount)</v>
      </c>
      <c r="AA8268" s="17">
        <f>IF(COUNTIF($B$2:B8268,B8268)=1,1,0)</f>
        <v>1</v>
      </c>
      <c r="AB8268" s="17">
        <f>IF(COUNTIF($F$2:F8268,F8268)=1,1,0)</f>
        <v>0</v>
      </c>
    </row>
    <row r="8269" spans="1:28" x14ac:dyDescent="0.2">
      <c r="A8269" s="17">
        <v>8268</v>
      </c>
      <c r="B8269" t="s">
        <v>9959</v>
      </c>
      <c r="C8269" s="18">
        <v>42765</v>
      </c>
      <c r="D8269" s="18">
        <v>42772</v>
      </c>
      <c r="E8269" t="s">
        <v>77</v>
      </c>
      <c r="F8269" t="s">
        <v>3683</v>
      </c>
      <c r="G8269" t="s">
        <v>3684</v>
      </c>
      <c r="H8269" t="s">
        <v>53</v>
      </c>
      <c r="I8269" t="s">
        <v>54</v>
      </c>
      <c r="J8269" t="s">
        <v>483</v>
      </c>
      <c r="K8269" t="s">
        <v>238</v>
      </c>
      <c r="L8269">
        <v>60505</v>
      </c>
      <c r="M8269" t="s">
        <v>132</v>
      </c>
      <c r="N8269" t="s">
        <v>6979</v>
      </c>
      <c r="O8269" t="s">
        <v>59</v>
      </c>
      <c r="P8269" t="s">
        <v>83</v>
      </c>
      <c r="Q8269" t="s">
        <v>6980</v>
      </c>
      <c r="R8269" s="19">
        <v>69.375</v>
      </c>
      <c r="S8269" s="17">
        <v>1</v>
      </c>
      <c r="T8269" s="20">
        <v>0.5</v>
      </c>
      <c r="U8269" s="19">
        <v>-47.174999999999997</v>
      </c>
      <c r="V8269" s="20">
        <f t="shared" si="645"/>
        <v>-0.67999999999999994</v>
      </c>
      <c r="W8269" s="17">
        <f t="shared" si="646"/>
        <v>2017</v>
      </c>
      <c r="X8269" t="str">
        <f t="shared" si="647"/>
        <v>Jan-2017</v>
      </c>
      <c r="Y8269" s="17">
        <f t="shared" si="648"/>
        <v>7</v>
      </c>
      <c r="Z8269" t="str">
        <f t="shared" si="649"/>
        <v>41-50%</v>
      </c>
      <c r="AA8269" s="17">
        <f>IF(COUNTIF($B$2:B8269,B8269)=1,1,0)</f>
        <v>1</v>
      </c>
      <c r="AB8269" s="17">
        <f>IF(COUNTIF($F$2:F8269,F8269)=1,1,0)</f>
        <v>0</v>
      </c>
    </row>
    <row r="8270" spans="1:28" x14ac:dyDescent="0.2">
      <c r="A8270" s="17">
        <v>8269</v>
      </c>
      <c r="B8270" t="s">
        <v>9959</v>
      </c>
      <c r="C8270" s="18">
        <v>42765</v>
      </c>
      <c r="D8270" s="18">
        <v>42772</v>
      </c>
      <c r="E8270" t="s">
        <v>77</v>
      </c>
      <c r="F8270" t="s">
        <v>3683</v>
      </c>
      <c r="G8270" t="s">
        <v>3684</v>
      </c>
      <c r="H8270" t="s">
        <v>53</v>
      </c>
      <c r="I8270" t="s">
        <v>54</v>
      </c>
      <c r="J8270" t="s">
        <v>483</v>
      </c>
      <c r="K8270" t="s">
        <v>238</v>
      </c>
      <c r="L8270">
        <v>60505</v>
      </c>
      <c r="M8270" t="s">
        <v>132</v>
      </c>
      <c r="N8270" t="s">
        <v>2205</v>
      </c>
      <c r="O8270" t="s">
        <v>73</v>
      </c>
      <c r="P8270" t="s">
        <v>606</v>
      </c>
      <c r="Q8270" t="s">
        <v>2206</v>
      </c>
      <c r="R8270" s="19">
        <v>31.68</v>
      </c>
      <c r="S8270" s="17">
        <v>4</v>
      </c>
      <c r="T8270" s="20">
        <v>0.2</v>
      </c>
      <c r="U8270" s="19">
        <v>2.7719999999999998</v>
      </c>
      <c r="V8270" s="20">
        <f t="shared" si="645"/>
        <v>8.7499999999999994E-2</v>
      </c>
      <c r="W8270" s="17">
        <f t="shared" si="646"/>
        <v>2017</v>
      </c>
      <c r="X8270" t="str">
        <f t="shared" si="647"/>
        <v>Jan-2017</v>
      </c>
      <c r="Y8270" s="17">
        <f t="shared" si="648"/>
        <v>7</v>
      </c>
      <c r="Z8270" t="str">
        <f t="shared" si="649"/>
        <v>11-20%</v>
      </c>
      <c r="AA8270" s="17">
        <f>IF(COUNTIF($B$2:B8270,B8270)=1,1,0)</f>
        <v>0</v>
      </c>
      <c r="AB8270" s="17">
        <f>IF(COUNTIF($F$2:F8270,F8270)=1,1,0)</f>
        <v>0</v>
      </c>
    </row>
    <row r="8271" spans="1:28" x14ac:dyDescent="0.2">
      <c r="A8271" s="17">
        <v>8270</v>
      </c>
      <c r="B8271" t="s">
        <v>9959</v>
      </c>
      <c r="C8271" s="18">
        <v>42765</v>
      </c>
      <c r="D8271" s="18">
        <v>42772</v>
      </c>
      <c r="E8271" t="s">
        <v>77</v>
      </c>
      <c r="F8271" t="s">
        <v>3683</v>
      </c>
      <c r="G8271" t="s">
        <v>3684</v>
      </c>
      <c r="H8271" t="s">
        <v>53</v>
      </c>
      <c r="I8271" t="s">
        <v>54</v>
      </c>
      <c r="J8271" t="s">
        <v>483</v>
      </c>
      <c r="K8271" t="s">
        <v>238</v>
      </c>
      <c r="L8271">
        <v>60505</v>
      </c>
      <c r="M8271" t="s">
        <v>132</v>
      </c>
      <c r="N8271" t="s">
        <v>7978</v>
      </c>
      <c r="O8271" t="s">
        <v>98</v>
      </c>
      <c r="P8271" t="s">
        <v>99</v>
      </c>
      <c r="Q8271" t="s">
        <v>7979</v>
      </c>
      <c r="R8271" s="19">
        <v>2003.1679999999999</v>
      </c>
      <c r="S8271" s="17">
        <v>4</v>
      </c>
      <c r="T8271" s="20">
        <v>0.2</v>
      </c>
      <c r="U8271" s="19">
        <v>250.39599999999999</v>
      </c>
      <c r="V8271" s="20">
        <f t="shared" si="645"/>
        <v>0.125</v>
      </c>
      <c r="W8271" s="17">
        <f t="shared" si="646"/>
        <v>2017</v>
      </c>
      <c r="X8271" t="str">
        <f t="shared" si="647"/>
        <v>Jan-2017</v>
      </c>
      <c r="Y8271" s="17">
        <f t="shared" si="648"/>
        <v>7</v>
      </c>
      <c r="Z8271" t="str">
        <f t="shared" si="649"/>
        <v>11-20%</v>
      </c>
      <c r="AA8271" s="17">
        <f>IF(COUNTIF($B$2:B8271,B8271)=1,1,0)</f>
        <v>0</v>
      </c>
      <c r="AB8271" s="17">
        <f>IF(COUNTIF($F$2:F8271,F8271)=1,1,0)</f>
        <v>0</v>
      </c>
    </row>
    <row r="8272" spans="1:28" x14ac:dyDescent="0.2">
      <c r="A8272" s="17">
        <v>8271</v>
      </c>
      <c r="B8272" t="s">
        <v>9959</v>
      </c>
      <c r="C8272" s="18">
        <v>42765</v>
      </c>
      <c r="D8272" s="18">
        <v>42772</v>
      </c>
      <c r="E8272" t="s">
        <v>77</v>
      </c>
      <c r="F8272" t="s">
        <v>3683</v>
      </c>
      <c r="G8272" t="s">
        <v>3684</v>
      </c>
      <c r="H8272" t="s">
        <v>53</v>
      </c>
      <c r="I8272" t="s">
        <v>54</v>
      </c>
      <c r="J8272" t="s">
        <v>483</v>
      </c>
      <c r="K8272" t="s">
        <v>238</v>
      </c>
      <c r="L8272">
        <v>60505</v>
      </c>
      <c r="M8272" t="s">
        <v>132</v>
      </c>
      <c r="N8272" t="s">
        <v>1028</v>
      </c>
      <c r="O8272" t="s">
        <v>73</v>
      </c>
      <c r="P8272" t="s">
        <v>95</v>
      </c>
      <c r="Q8272" t="s">
        <v>1029</v>
      </c>
      <c r="R8272" s="19">
        <v>9.3439999999999994</v>
      </c>
      <c r="S8272" s="17">
        <v>2</v>
      </c>
      <c r="T8272" s="20">
        <v>0.2</v>
      </c>
      <c r="U8272" s="19">
        <v>3.1536</v>
      </c>
      <c r="V8272" s="20">
        <f t="shared" si="645"/>
        <v>0.33750000000000002</v>
      </c>
      <c r="W8272" s="17">
        <f t="shared" si="646"/>
        <v>2017</v>
      </c>
      <c r="X8272" t="str">
        <f t="shared" si="647"/>
        <v>Jan-2017</v>
      </c>
      <c r="Y8272" s="17">
        <f t="shared" si="648"/>
        <v>7</v>
      </c>
      <c r="Z8272" t="str">
        <f t="shared" si="649"/>
        <v>11-20%</v>
      </c>
      <c r="AA8272" s="17">
        <f>IF(COUNTIF($B$2:B8272,B8272)=1,1,0)</f>
        <v>0</v>
      </c>
      <c r="AB8272" s="17">
        <f>IF(COUNTIF($F$2:F8272,F8272)=1,1,0)</f>
        <v>0</v>
      </c>
    </row>
    <row r="8273" spans="1:28" x14ac:dyDescent="0.2">
      <c r="A8273" s="17">
        <v>8272</v>
      </c>
      <c r="B8273" t="s">
        <v>9960</v>
      </c>
      <c r="C8273" s="18">
        <v>42729</v>
      </c>
      <c r="D8273" s="18">
        <v>42735</v>
      </c>
      <c r="E8273" t="s">
        <v>77</v>
      </c>
      <c r="F8273" t="s">
        <v>4834</v>
      </c>
      <c r="G8273" t="s">
        <v>4835</v>
      </c>
      <c r="H8273" t="s">
        <v>53</v>
      </c>
      <c r="I8273" t="s">
        <v>54</v>
      </c>
      <c r="J8273" t="s">
        <v>293</v>
      </c>
      <c r="K8273" t="s">
        <v>294</v>
      </c>
      <c r="L8273">
        <v>10009</v>
      </c>
      <c r="M8273" t="s">
        <v>175</v>
      </c>
      <c r="N8273" t="s">
        <v>1620</v>
      </c>
      <c r="O8273" t="s">
        <v>59</v>
      </c>
      <c r="P8273" t="s">
        <v>63</v>
      </c>
      <c r="Q8273" t="s">
        <v>1621</v>
      </c>
      <c r="R8273" s="19">
        <v>2563.056</v>
      </c>
      <c r="S8273" s="17">
        <v>8</v>
      </c>
      <c r="T8273" s="20">
        <v>0.1</v>
      </c>
      <c r="U8273" s="19">
        <v>313.26240000000001</v>
      </c>
      <c r="V8273" s="20">
        <f t="shared" si="645"/>
        <v>0.12222222222222223</v>
      </c>
      <c r="W8273" s="17">
        <f t="shared" si="646"/>
        <v>2016</v>
      </c>
      <c r="X8273" t="str">
        <f t="shared" si="647"/>
        <v>Dec-2016</v>
      </c>
      <c r="Y8273" s="17">
        <f t="shared" si="648"/>
        <v>6</v>
      </c>
      <c r="Z8273" t="str">
        <f t="shared" si="649"/>
        <v>1-10%</v>
      </c>
      <c r="AA8273" s="17">
        <f>IF(COUNTIF($B$2:B8273,B8273)=1,1,0)</f>
        <v>1</v>
      </c>
      <c r="AB8273" s="17">
        <f>IF(COUNTIF($F$2:F8273,F8273)=1,1,0)</f>
        <v>0</v>
      </c>
    </row>
    <row r="8274" spans="1:28" x14ac:dyDescent="0.2">
      <c r="A8274" s="17">
        <v>8273</v>
      </c>
      <c r="B8274" t="s">
        <v>9961</v>
      </c>
      <c r="C8274" s="18">
        <v>42663</v>
      </c>
      <c r="D8274" s="18">
        <v>42668</v>
      </c>
      <c r="E8274" t="s">
        <v>77</v>
      </c>
      <c r="F8274" t="s">
        <v>4229</v>
      </c>
      <c r="G8274" t="s">
        <v>4230</v>
      </c>
      <c r="H8274" t="s">
        <v>68</v>
      </c>
      <c r="I8274" t="s">
        <v>54</v>
      </c>
      <c r="J8274" t="s">
        <v>9169</v>
      </c>
      <c r="K8274" t="s">
        <v>70</v>
      </c>
      <c r="L8274">
        <v>92020</v>
      </c>
      <c r="M8274" t="s">
        <v>71</v>
      </c>
      <c r="N8274" t="s">
        <v>7895</v>
      </c>
      <c r="O8274" t="s">
        <v>59</v>
      </c>
      <c r="P8274" t="s">
        <v>63</v>
      </c>
      <c r="Q8274" t="s">
        <v>7896</v>
      </c>
      <c r="R8274" s="19">
        <v>387.13600000000002</v>
      </c>
      <c r="S8274" s="17">
        <v>4</v>
      </c>
      <c r="T8274" s="20">
        <v>0.2</v>
      </c>
      <c r="U8274" s="19">
        <v>4.8391999999999999</v>
      </c>
      <c r="V8274" s="20">
        <f t="shared" si="645"/>
        <v>1.2499999999999999E-2</v>
      </c>
      <c r="W8274" s="17">
        <f t="shared" si="646"/>
        <v>2016</v>
      </c>
      <c r="X8274" t="str">
        <f t="shared" si="647"/>
        <v>Oct-2016</v>
      </c>
      <c r="Y8274" s="17">
        <f t="shared" si="648"/>
        <v>5</v>
      </c>
      <c r="Z8274" t="str">
        <f t="shared" si="649"/>
        <v>11-20%</v>
      </c>
      <c r="AA8274" s="17">
        <f>IF(COUNTIF($B$2:B8274,B8274)=1,1,0)</f>
        <v>1</v>
      </c>
      <c r="AB8274" s="17">
        <f>IF(COUNTIF($F$2:F8274,F8274)=1,1,0)</f>
        <v>0</v>
      </c>
    </row>
    <row r="8275" spans="1:28" x14ac:dyDescent="0.2">
      <c r="A8275" s="17">
        <v>8274</v>
      </c>
      <c r="B8275" t="s">
        <v>9962</v>
      </c>
      <c r="C8275" s="18">
        <v>42168</v>
      </c>
      <c r="D8275" s="18">
        <v>42170</v>
      </c>
      <c r="E8275" t="s">
        <v>50</v>
      </c>
      <c r="F8275" t="s">
        <v>8268</v>
      </c>
      <c r="G8275" t="s">
        <v>8269</v>
      </c>
      <c r="H8275" t="s">
        <v>129</v>
      </c>
      <c r="I8275" t="s">
        <v>54</v>
      </c>
      <c r="J8275" t="s">
        <v>345</v>
      </c>
      <c r="K8275" t="s">
        <v>525</v>
      </c>
      <c r="L8275">
        <v>45503</v>
      </c>
      <c r="M8275" t="s">
        <v>175</v>
      </c>
      <c r="N8275" t="s">
        <v>3986</v>
      </c>
      <c r="O8275" t="s">
        <v>73</v>
      </c>
      <c r="P8275" t="s">
        <v>95</v>
      </c>
      <c r="Q8275" t="s">
        <v>3987</v>
      </c>
      <c r="R8275" s="19">
        <v>3.4239999999999999</v>
      </c>
      <c r="S8275" s="17">
        <v>1</v>
      </c>
      <c r="T8275" s="20">
        <v>0.2</v>
      </c>
      <c r="U8275" s="19">
        <v>0.29959999999999998</v>
      </c>
      <c r="V8275" s="20">
        <f t="shared" si="645"/>
        <v>8.7499999999999994E-2</v>
      </c>
      <c r="W8275" s="17">
        <f t="shared" si="646"/>
        <v>2015</v>
      </c>
      <c r="X8275" t="str">
        <f t="shared" si="647"/>
        <v>Jun-2015</v>
      </c>
      <c r="Y8275" s="17">
        <f t="shared" si="648"/>
        <v>2</v>
      </c>
      <c r="Z8275" t="str">
        <f t="shared" si="649"/>
        <v>11-20%</v>
      </c>
      <c r="AA8275" s="17">
        <f>IF(COUNTIF($B$2:B8275,B8275)=1,1,0)</f>
        <v>1</v>
      </c>
      <c r="AB8275" s="17">
        <f>IF(COUNTIF($F$2:F8275,F8275)=1,1,0)</f>
        <v>0</v>
      </c>
    </row>
    <row r="8276" spans="1:28" x14ac:dyDescent="0.2">
      <c r="A8276" s="17">
        <v>8275</v>
      </c>
      <c r="B8276" t="s">
        <v>9963</v>
      </c>
      <c r="C8276" s="18">
        <v>42916</v>
      </c>
      <c r="D8276" s="18">
        <v>42920</v>
      </c>
      <c r="E8276" t="s">
        <v>77</v>
      </c>
      <c r="F8276" t="s">
        <v>4628</v>
      </c>
      <c r="G8276" t="s">
        <v>4629</v>
      </c>
      <c r="H8276" t="s">
        <v>68</v>
      </c>
      <c r="I8276" t="s">
        <v>54</v>
      </c>
      <c r="J8276" t="s">
        <v>2327</v>
      </c>
      <c r="K8276" t="s">
        <v>294</v>
      </c>
      <c r="L8276">
        <v>10550</v>
      </c>
      <c r="M8276" t="s">
        <v>175</v>
      </c>
      <c r="N8276" t="s">
        <v>6129</v>
      </c>
      <c r="O8276" t="s">
        <v>73</v>
      </c>
      <c r="P8276" t="s">
        <v>86</v>
      </c>
      <c r="Q8276" t="s">
        <v>6130</v>
      </c>
      <c r="R8276" s="19">
        <v>1085.42</v>
      </c>
      <c r="S8276" s="17">
        <v>7</v>
      </c>
      <c r="T8276" s="20">
        <v>0</v>
      </c>
      <c r="U8276" s="19">
        <v>282.20920000000001</v>
      </c>
      <c r="V8276" s="20">
        <f t="shared" si="645"/>
        <v>0.26</v>
      </c>
      <c r="W8276" s="17">
        <f t="shared" si="646"/>
        <v>2017</v>
      </c>
      <c r="X8276" t="str">
        <f t="shared" si="647"/>
        <v>Jun-2017</v>
      </c>
      <c r="Y8276" s="17">
        <f t="shared" si="648"/>
        <v>4</v>
      </c>
      <c r="Z8276" t="str">
        <f t="shared" si="649"/>
        <v>0% (No Discount)</v>
      </c>
      <c r="AA8276" s="17">
        <f>IF(COUNTIF($B$2:B8276,B8276)=1,1,0)</f>
        <v>1</v>
      </c>
      <c r="AB8276" s="17">
        <f>IF(COUNTIF($F$2:F8276,F8276)=1,1,0)</f>
        <v>0</v>
      </c>
    </row>
    <row r="8277" spans="1:28" x14ac:dyDescent="0.2">
      <c r="A8277" s="17">
        <v>8276</v>
      </c>
      <c r="B8277" t="s">
        <v>9964</v>
      </c>
      <c r="C8277" s="18">
        <v>42181</v>
      </c>
      <c r="D8277" s="18">
        <v>42185</v>
      </c>
      <c r="E8277" t="s">
        <v>77</v>
      </c>
      <c r="F8277" t="s">
        <v>7707</v>
      </c>
      <c r="G8277" t="s">
        <v>7708</v>
      </c>
      <c r="H8277" t="s">
        <v>129</v>
      </c>
      <c r="I8277" t="s">
        <v>54</v>
      </c>
      <c r="J8277" t="s">
        <v>1149</v>
      </c>
      <c r="K8277" t="s">
        <v>525</v>
      </c>
      <c r="L8277">
        <v>44107</v>
      </c>
      <c r="M8277" t="s">
        <v>175</v>
      </c>
      <c r="N8277" t="s">
        <v>478</v>
      </c>
      <c r="O8277" t="s">
        <v>73</v>
      </c>
      <c r="P8277" t="s">
        <v>117</v>
      </c>
      <c r="Q8277" t="s">
        <v>479</v>
      </c>
      <c r="R8277" s="19">
        <v>43.055999999999997</v>
      </c>
      <c r="S8277" s="17">
        <v>9</v>
      </c>
      <c r="T8277" s="20">
        <v>0.2</v>
      </c>
      <c r="U8277" s="19">
        <v>15.607799999999999</v>
      </c>
      <c r="V8277" s="20">
        <f t="shared" si="645"/>
        <v>0.36249999999999999</v>
      </c>
      <c r="W8277" s="17">
        <f t="shared" si="646"/>
        <v>2015</v>
      </c>
      <c r="X8277" t="str">
        <f t="shared" si="647"/>
        <v>Jun-2015</v>
      </c>
      <c r="Y8277" s="17">
        <f t="shared" si="648"/>
        <v>4</v>
      </c>
      <c r="Z8277" t="str">
        <f t="shared" si="649"/>
        <v>11-20%</v>
      </c>
      <c r="AA8277" s="17">
        <f>IF(COUNTIF($B$2:B8277,B8277)=1,1,0)</f>
        <v>1</v>
      </c>
      <c r="AB8277" s="17">
        <f>IF(COUNTIF($F$2:F8277,F8277)=1,1,0)</f>
        <v>0</v>
      </c>
    </row>
    <row r="8278" spans="1:28" x14ac:dyDescent="0.2">
      <c r="A8278" s="17">
        <v>8277</v>
      </c>
      <c r="B8278" t="s">
        <v>9965</v>
      </c>
      <c r="C8278" s="18">
        <v>42421</v>
      </c>
      <c r="D8278" s="18">
        <v>42425</v>
      </c>
      <c r="E8278" t="s">
        <v>77</v>
      </c>
      <c r="F8278" t="s">
        <v>9852</v>
      </c>
      <c r="G8278" t="s">
        <v>9853</v>
      </c>
      <c r="H8278" t="s">
        <v>129</v>
      </c>
      <c r="I8278" t="s">
        <v>54</v>
      </c>
      <c r="J8278" t="s">
        <v>929</v>
      </c>
      <c r="K8278" t="s">
        <v>81</v>
      </c>
      <c r="L8278">
        <v>33614</v>
      </c>
      <c r="M8278" t="s">
        <v>57</v>
      </c>
      <c r="N8278" t="s">
        <v>3203</v>
      </c>
      <c r="O8278" t="s">
        <v>73</v>
      </c>
      <c r="P8278" t="s">
        <v>102</v>
      </c>
      <c r="Q8278" t="s">
        <v>3204</v>
      </c>
      <c r="R8278" s="19">
        <v>3.762</v>
      </c>
      <c r="S8278" s="17">
        <v>3</v>
      </c>
      <c r="T8278" s="20">
        <v>0.7</v>
      </c>
      <c r="U8278" s="19">
        <v>-2.7587999999999999</v>
      </c>
      <c r="V8278" s="20">
        <f t="shared" si="645"/>
        <v>-0.73333333333333328</v>
      </c>
      <c r="W8278" s="17">
        <f t="shared" si="646"/>
        <v>2016</v>
      </c>
      <c r="X8278" t="str">
        <f t="shared" si="647"/>
        <v>Feb-2016</v>
      </c>
      <c r="Y8278" s="17">
        <f t="shared" si="648"/>
        <v>4</v>
      </c>
      <c r="Z8278" t="str">
        <f t="shared" si="649"/>
        <v>Over 50%</v>
      </c>
      <c r="AA8278" s="17">
        <f>IF(COUNTIF($B$2:B8278,B8278)=1,1,0)</f>
        <v>1</v>
      </c>
      <c r="AB8278" s="17">
        <f>IF(COUNTIF($F$2:F8278,F8278)=1,1,0)</f>
        <v>0</v>
      </c>
    </row>
    <row r="8279" spans="1:28" x14ac:dyDescent="0.2">
      <c r="A8279" s="17">
        <v>8278</v>
      </c>
      <c r="B8279" t="s">
        <v>9965</v>
      </c>
      <c r="C8279" s="18">
        <v>42421</v>
      </c>
      <c r="D8279" s="18">
        <v>42425</v>
      </c>
      <c r="E8279" t="s">
        <v>77</v>
      </c>
      <c r="F8279" t="s">
        <v>9852</v>
      </c>
      <c r="G8279" t="s">
        <v>9853</v>
      </c>
      <c r="H8279" t="s">
        <v>129</v>
      </c>
      <c r="I8279" t="s">
        <v>54</v>
      </c>
      <c r="J8279" t="s">
        <v>929</v>
      </c>
      <c r="K8279" t="s">
        <v>81</v>
      </c>
      <c r="L8279">
        <v>33614</v>
      </c>
      <c r="M8279" t="s">
        <v>57</v>
      </c>
      <c r="N8279" t="s">
        <v>3603</v>
      </c>
      <c r="O8279" t="s">
        <v>73</v>
      </c>
      <c r="P8279" t="s">
        <v>102</v>
      </c>
      <c r="Q8279" t="s">
        <v>3604</v>
      </c>
      <c r="R8279" s="19">
        <v>34.86</v>
      </c>
      <c r="S8279" s="17">
        <v>2</v>
      </c>
      <c r="T8279" s="20">
        <v>0.7</v>
      </c>
      <c r="U8279" s="19">
        <v>-26.725999999999999</v>
      </c>
      <c r="V8279" s="20">
        <f t="shared" si="645"/>
        <v>-0.76666666666666661</v>
      </c>
      <c r="W8279" s="17">
        <f t="shared" si="646"/>
        <v>2016</v>
      </c>
      <c r="X8279" t="str">
        <f t="shared" si="647"/>
        <v>Feb-2016</v>
      </c>
      <c r="Y8279" s="17">
        <f t="shared" si="648"/>
        <v>4</v>
      </c>
      <c r="Z8279" t="str">
        <f t="shared" si="649"/>
        <v>Over 50%</v>
      </c>
      <c r="AA8279" s="17">
        <f>IF(COUNTIF($B$2:B8279,B8279)=1,1,0)</f>
        <v>0</v>
      </c>
      <c r="AB8279" s="17">
        <f>IF(COUNTIF($F$2:F8279,F8279)=1,1,0)</f>
        <v>0</v>
      </c>
    </row>
    <row r="8280" spans="1:28" x14ac:dyDescent="0.2">
      <c r="A8280" s="17">
        <v>8279</v>
      </c>
      <c r="B8280" t="s">
        <v>9965</v>
      </c>
      <c r="C8280" s="18">
        <v>42421</v>
      </c>
      <c r="D8280" s="18">
        <v>42425</v>
      </c>
      <c r="E8280" t="s">
        <v>77</v>
      </c>
      <c r="F8280" t="s">
        <v>9852</v>
      </c>
      <c r="G8280" t="s">
        <v>9853</v>
      </c>
      <c r="H8280" t="s">
        <v>129</v>
      </c>
      <c r="I8280" t="s">
        <v>54</v>
      </c>
      <c r="J8280" t="s">
        <v>929</v>
      </c>
      <c r="K8280" t="s">
        <v>81</v>
      </c>
      <c r="L8280">
        <v>33614</v>
      </c>
      <c r="M8280" t="s">
        <v>57</v>
      </c>
      <c r="N8280" t="s">
        <v>2904</v>
      </c>
      <c r="O8280" t="s">
        <v>73</v>
      </c>
      <c r="P8280" t="s">
        <v>86</v>
      </c>
      <c r="Q8280" t="s">
        <v>2905</v>
      </c>
      <c r="R8280" s="19">
        <v>432.45600000000002</v>
      </c>
      <c r="S8280" s="17">
        <v>3</v>
      </c>
      <c r="T8280" s="20">
        <v>0.2</v>
      </c>
      <c r="U8280" s="19">
        <v>32.434199999999997</v>
      </c>
      <c r="V8280" s="20">
        <f t="shared" si="645"/>
        <v>7.4999999999999983E-2</v>
      </c>
      <c r="W8280" s="17">
        <f t="shared" si="646"/>
        <v>2016</v>
      </c>
      <c r="X8280" t="str">
        <f t="shared" si="647"/>
        <v>Feb-2016</v>
      </c>
      <c r="Y8280" s="17">
        <f t="shared" si="648"/>
        <v>4</v>
      </c>
      <c r="Z8280" t="str">
        <f t="shared" si="649"/>
        <v>11-20%</v>
      </c>
      <c r="AA8280" s="17">
        <f>IF(COUNTIF($B$2:B8280,B8280)=1,1,0)</f>
        <v>0</v>
      </c>
      <c r="AB8280" s="17">
        <f>IF(COUNTIF($F$2:F8280,F8280)=1,1,0)</f>
        <v>0</v>
      </c>
    </row>
    <row r="8281" spans="1:28" x14ac:dyDescent="0.2">
      <c r="A8281" s="17">
        <v>8280</v>
      </c>
      <c r="B8281" t="s">
        <v>9966</v>
      </c>
      <c r="C8281" s="18">
        <v>42847</v>
      </c>
      <c r="D8281" s="18">
        <v>42851</v>
      </c>
      <c r="E8281" t="s">
        <v>77</v>
      </c>
      <c r="F8281" t="s">
        <v>2001</v>
      </c>
      <c r="G8281" t="s">
        <v>2002</v>
      </c>
      <c r="H8281" t="s">
        <v>53</v>
      </c>
      <c r="I8281" t="s">
        <v>54</v>
      </c>
      <c r="J8281" t="s">
        <v>524</v>
      </c>
      <c r="K8281" t="s">
        <v>1302</v>
      </c>
      <c r="L8281">
        <v>31907</v>
      </c>
      <c r="M8281" t="s">
        <v>57</v>
      </c>
      <c r="N8281" t="s">
        <v>3546</v>
      </c>
      <c r="O8281" t="s">
        <v>73</v>
      </c>
      <c r="P8281" t="s">
        <v>86</v>
      </c>
      <c r="Q8281" t="s">
        <v>3547</v>
      </c>
      <c r="R8281" s="19">
        <v>675.06</v>
      </c>
      <c r="S8281" s="17">
        <v>3</v>
      </c>
      <c r="T8281" s="20">
        <v>0</v>
      </c>
      <c r="U8281" s="19">
        <v>87.757800000000003</v>
      </c>
      <c r="V8281" s="20">
        <f t="shared" si="645"/>
        <v>0.13</v>
      </c>
      <c r="W8281" s="17">
        <f t="shared" si="646"/>
        <v>2017</v>
      </c>
      <c r="X8281" t="str">
        <f t="shared" si="647"/>
        <v>Apr-2017</v>
      </c>
      <c r="Y8281" s="17">
        <f t="shared" si="648"/>
        <v>4</v>
      </c>
      <c r="Z8281" t="str">
        <f t="shared" si="649"/>
        <v>0% (No Discount)</v>
      </c>
      <c r="AA8281" s="17">
        <f>IF(COUNTIF($B$2:B8281,B8281)=1,1,0)</f>
        <v>1</v>
      </c>
      <c r="AB8281" s="17">
        <f>IF(COUNTIF($F$2:F8281,F8281)=1,1,0)</f>
        <v>0</v>
      </c>
    </row>
    <row r="8282" spans="1:28" x14ac:dyDescent="0.2">
      <c r="A8282" s="17">
        <v>8281</v>
      </c>
      <c r="B8282" t="s">
        <v>9967</v>
      </c>
      <c r="C8282" s="18">
        <v>42864</v>
      </c>
      <c r="D8282" s="18">
        <v>42865</v>
      </c>
      <c r="E8282" t="s">
        <v>215</v>
      </c>
      <c r="F8282" t="s">
        <v>1811</v>
      </c>
      <c r="G8282" t="s">
        <v>1812</v>
      </c>
      <c r="H8282" t="s">
        <v>68</v>
      </c>
      <c r="I8282" t="s">
        <v>54</v>
      </c>
      <c r="J8282" t="s">
        <v>1553</v>
      </c>
      <c r="K8282" t="s">
        <v>115</v>
      </c>
      <c r="L8282">
        <v>28540</v>
      </c>
      <c r="M8282" t="s">
        <v>57</v>
      </c>
      <c r="N8282" t="s">
        <v>532</v>
      </c>
      <c r="O8282" t="s">
        <v>73</v>
      </c>
      <c r="P8282" t="s">
        <v>200</v>
      </c>
      <c r="Q8282" t="s">
        <v>533</v>
      </c>
      <c r="R8282" s="19">
        <v>65.231999999999999</v>
      </c>
      <c r="S8282" s="17">
        <v>3</v>
      </c>
      <c r="T8282" s="20">
        <v>0.2</v>
      </c>
      <c r="U8282" s="19">
        <v>22.015799999999999</v>
      </c>
      <c r="V8282" s="20">
        <f t="shared" si="645"/>
        <v>0.33749999999999997</v>
      </c>
      <c r="W8282" s="17">
        <f t="shared" si="646"/>
        <v>2017</v>
      </c>
      <c r="X8282" t="str">
        <f t="shared" si="647"/>
        <v>May-2017</v>
      </c>
      <c r="Y8282" s="17">
        <f t="shared" si="648"/>
        <v>1</v>
      </c>
      <c r="Z8282" t="str">
        <f t="shared" si="649"/>
        <v>11-20%</v>
      </c>
      <c r="AA8282" s="17">
        <f>IF(COUNTIF($B$2:B8282,B8282)=1,1,0)</f>
        <v>1</v>
      </c>
      <c r="AB8282" s="17">
        <f>IF(COUNTIF($F$2:F8282,F8282)=1,1,0)</f>
        <v>0</v>
      </c>
    </row>
    <row r="8283" spans="1:28" x14ac:dyDescent="0.2">
      <c r="A8283" s="17">
        <v>8282</v>
      </c>
      <c r="B8283" t="s">
        <v>9967</v>
      </c>
      <c r="C8283" s="18">
        <v>42864</v>
      </c>
      <c r="D8283" s="18">
        <v>42865</v>
      </c>
      <c r="E8283" t="s">
        <v>215</v>
      </c>
      <c r="F8283" t="s">
        <v>1811</v>
      </c>
      <c r="G8283" t="s">
        <v>1812</v>
      </c>
      <c r="H8283" t="s">
        <v>68</v>
      </c>
      <c r="I8283" t="s">
        <v>54</v>
      </c>
      <c r="J8283" t="s">
        <v>1553</v>
      </c>
      <c r="K8283" t="s">
        <v>115</v>
      </c>
      <c r="L8283">
        <v>28540</v>
      </c>
      <c r="M8283" t="s">
        <v>57</v>
      </c>
      <c r="N8283" t="s">
        <v>3411</v>
      </c>
      <c r="O8283" t="s">
        <v>59</v>
      </c>
      <c r="P8283" t="s">
        <v>63</v>
      </c>
      <c r="Q8283" t="s">
        <v>3412</v>
      </c>
      <c r="R8283" s="19">
        <v>207</v>
      </c>
      <c r="S8283" s="17">
        <v>3</v>
      </c>
      <c r="T8283" s="20">
        <v>0.2</v>
      </c>
      <c r="U8283" s="19">
        <v>25.875</v>
      </c>
      <c r="V8283" s="20">
        <f t="shared" si="645"/>
        <v>0.125</v>
      </c>
      <c r="W8283" s="17">
        <f t="shared" si="646"/>
        <v>2017</v>
      </c>
      <c r="X8283" t="str">
        <f t="shared" si="647"/>
        <v>May-2017</v>
      </c>
      <c r="Y8283" s="17">
        <f t="shared" si="648"/>
        <v>1</v>
      </c>
      <c r="Z8283" t="str">
        <f t="shared" si="649"/>
        <v>11-20%</v>
      </c>
      <c r="AA8283" s="17">
        <f>IF(COUNTIF($B$2:B8283,B8283)=1,1,0)</f>
        <v>0</v>
      </c>
      <c r="AB8283" s="17">
        <f>IF(COUNTIF($F$2:F8283,F8283)=1,1,0)</f>
        <v>0</v>
      </c>
    </row>
    <row r="8284" spans="1:28" x14ac:dyDescent="0.2">
      <c r="A8284" s="17">
        <v>8283</v>
      </c>
      <c r="B8284" t="s">
        <v>9968</v>
      </c>
      <c r="C8284" s="18">
        <v>42359</v>
      </c>
      <c r="D8284" s="18">
        <v>42364</v>
      </c>
      <c r="E8284" t="s">
        <v>50</v>
      </c>
      <c r="F8284" t="s">
        <v>3794</v>
      </c>
      <c r="G8284" t="s">
        <v>3795</v>
      </c>
      <c r="H8284" t="s">
        <v>129</v>
      </c>
      <c r="I8284" t="s">
        <v>54</v>
      </c>
      <c r="J8284" t="s">
        <v>9341</v>
      </c>
      <c r="K8284" t="s">
        <v>238</v>
      </c>
      <c r="L8284">
        <v>60174</v>
      </c>
      <c r="M8284" t="s">
        <v>132</v>
      </c>
      <c r="N8284" t="s">
        <v>3334</v>
      </c>
      <c r="O8284" t="s">
        <v>98</v>
      </c>
      <c r="P8284" t="s">
        <v>711</v>
      </c>
      <c r="Q8284" t="s">
        <v>3335</v>
      </c>
      <c r="R8284" s="19">
        <v>600.53</v>
      </c>
      <c r="S8284" s="17">
        <v>2</v>
      </c>
      <c r="T8284" s="20">
        <v>0.3</v>
      </c>
      <c r="U8284" s="19">
        <v>137.26400000000001</v>
      </c>
      <c r="V8284" s="20">
        <f t="shared" si="645"/>
        <v>0.22857142857142859</v>
      </c>
      <c r="W8284" s="17">
        <f t="shared" si="646"/>
        <v>2015</v>
      </c>
      <c r="X8284" t="str">
        <f t="shared" si="647"/>
        <v>Dec-2015</v>
      </c>
      <c r="Y8284" s="17">
        <f t="shared" si="648"/>
        <v>5</v>
      </c>
      <c r="Z8284" t="str">
        <f t="shared" si="649"/>
        <v>21-30%</v>
      </c>
      <c r="AA8284" s="17">
        <f>IF(COUNTIF($B$2:B8284,B8284)=1,1,0)</f>
        <v>1</v>
      </c>
      <c r="AB8284" s="17">
        <f>IF(COUNTIF($F$2:F8284,F8284)=1,1,0)</f>
        <v>0</v>
      </c>
    </row>
    <row r="8285" spans="1:28" x14ac:dyDescent="0.2">
      <c r="A8285" s="17">
        <v>8284</v>
      </c>
      <c r="B8285" t="s">
        <v>9968</v>
      </c>
      <c r="C8285" s="18">
        <v>42359</v>
      </c>
      <c r="D8285" s="18">
        <v>42364</v>
      </c>
      <c r="E8285" t="s">
        <v>50</v>
      </c>
      <c r="F8285" t="s">
        <v>3794</v>
      </c>
      <c r="G8285" t="s">
        <v>3795</v>
      </c>
      <c r="H8285" t="s">
        <v>129</v>
      </c>
      <c r="I8285" t="s">
        <v>54</v>
      </c>
      <c r="J8285" t="s">
        <v>9341</v>
      </c>
      <c r="K8285" t="s">
        <v>238</v>
      </c>
      <c r="L8285">
        <v>60174</v>
      </c>
      <c r="M8285" t="s">
        <v>132</v>
      </c>
      <c r="N8285" t="s">
        <v>2870</v>
      </c>
      <c r="O8285" t="s">
        <v>73</v>
      </c>
      <c r="P8285" t="s">
        <v>95</v>
      </c>
      <c r="Q8285" t="s">
        <v>2871</v>
      </c>
      <c r="R8285" s="19">
        <v>59.904000000000003</v>
      </c>
      <c r="S8285" s="17">
        <v>2</v>
      </c>
      <c r="T8285" s="20">
        <v>0.2</v>
      </c>
      <c r="U8285" s="19">
        <v>14.2272</v>
      </c>
      <c r="V8285" s="20">
        <f t="shared" si="645"/>
        <v>0.23749999999999999</v>
      </c>
      <c r="W8285" s="17">
        <f t="shared" si="646"/>
        <v>2015</v>
      </c>
      <c r="X8285" t="str">
        <f t="shared" si="647"/>
        <v>Dec-2015</v>
      </c>
      <c r="Y8285" s="17">
        <f t="shared" si="648"/>
        <v>5</v>
      </c>
      <c r="Z8285" t="str">
        <f t="shared" si="649"/>
        <v>11-20%</v>
      </c>
      <c r="AA8285" s="17">
        <f>IF(COUNTIF($B$2:B8285,B8285)=1,1,0)</f>
        <v>0</v>
      </c>
      <c r="AB8285" s="17">
        <f>IF(COUNTIF($F$2:F8285,F8285)=1,1,0)</f>
        <v>0</v>
      </c>
    </row>
    <row r="8286" spans="1:28" x14ac:dyDescent="0.2">
      <c r="A8286" s="17">
        <v>8285</v>
      </c>
      <c r="B8286" t="s">
        <v>9968</v>
      </c>
      <c r="C8286" s="18">
        <v>42359</v>
      </c>
      <c r="D8286" s="18">
        <v>42364</v>
      </c>
      <c r="E8286" t="s">
        <v>50</v>
      </c>
      <c r="F8286" t="s">
        <v>3794</v>
      </c>
      <c r="G8286" t="s">
        <v>3795</v>
      </c>
      <c r="H8286" t="s">
        <v>129</v>
      </c>
      <c r="I8286" t="s">
        <v>54</v>
      </c>
      <c r="J8286" t="s">
        <v>9341</v>
      </c>
      <c r="K8286" t="s">
        <v>238</v>
      </c>
      <c r="L8286">
        <v>60174</v>
      </c>
      <c r="M8286" t="s">
        <v>132</v>
      </c>
      <c r="N8286" t="s">
        <v>3055</v>
      </c>
      <c r="O8286" t="s">
        <v>98</v>
      </c>
      <c r="P8286" t="s">
        <v>188</v>
      </c>
      <c r="Q8286" t="s">
        <v>3056</v>
      </c>
      <c r="R8286" s="19">
        <v>637.44000000000005</v>
      </c>
      <c r="S8286" s="17">
        <v>8</v>
      </c>
      <c r="T8286" s="20">
        <v>0.2</v>
      </c>
      <c r="U8286" s="19">
        <v>135.45599999999999</v>
      </c>
      <c r="V8286" s="20">
        <f t="shared" si="645"/>
        <v>0.21249999999999997</v>
      </c>
      <c r="W8286" s="17">
        <f t="shared" si="646"/>
        <v>2015</v>
      </c>
      <c r="X8286" t="str">
        <f t="shared" si="647"/>
        <v>Dec-2015</v>
      </c>
      <c r="Y8286" s="17">
        <f t="shared" si="648"/>
        <v>5</v>
      </c>
      <c r="Z8286" t="str">
        <f t="shared" si="649"/>
        <v>11-20%</v>
      </c>
      <c r="AA8286" s="17">
        <f>IF(COUNTIF($B$2:B8286,B8286)=1,1,0)</f>
        <v>0</v>
      </c>
      <c r="AB8286" s="17">
        <f>IF(COUNTIF($F$2:F8286,F8286)=1,1,0)</f>
        <v>0</v>
      </c>
    </row>
    <row r="8287" spans="1:28" x14ac:dyDescent="0.2">
      <c r="A8287" s="17">
        <v>8286</v>
      </c>
      <c r="B8287" t="s">
        <v>9968</v>
      </c>
      <c r="C8287" s="18">
        <v>42359</v>
      </c>
      <c r="D8287" s="18">
        <v>42364</v>
      </c>
      <c r="E8287" t="s">
        <v>50</v>
      </c>
      <c r="F8287" t="s">
        <v>3794</v>
      </c>
      <c r="G8287" t="s">
        <v>3795</v>
      </c>
      <c r="H8287" t="s">
        <v>129</v>
      </c>
      <c r="I8287" t="s">
        <v>54</v>
      </c>
      <c r="J8287" t="s">
        <v>9341</v>
      </c>
      <c r="K8287" t="s">
        <v>238</v>
      </c>
      <c r="L8287">
        <v>60174</v>
      </c>
      <c r="M8287" t="s">
        <v>132</v>
      </c>
      <c r="N8287" t="s">
        <v>1907</v>
      </c>
      <c r="O8287" t="s">
        <v>59</v>
      </c>
      <c r="P8287" t="s">
        <v>92</v>
      </c>
      <c r="Q8287" t="s">
        <v>1908</v>
      </c>
      <c r="R8287" s="19">
        <v>51.756</v>
      </c>
      <c r="S8287" s="17">
        <v>3</v>
      </c>
      <c r="T8287" s="20">
        <v>0.6</v>
      </c>
      <c r="U8287" s="19">
        <v>-33.641399999999997</v>
      </c>
      <c r="V8287" s="20">
        <f t="shared" si="645"/>
        <v>-0.64999999999999991</v>
      </c>
      <c r="W8287" s="17">
        <f t="shared" si="646"/>
        <v>2015</v>
      </c>
      <c r="X8287" t="str">
        <f t="shared" si="647"/>
        <v>Dec-2015</v>
      </c>
      <c r="Y8287" s="17">
        <f t="shared" si="648"/>
        <v>5</v>
      </c>
      <c r="Z8287" t="str">
        <f t="shared" si="649"/>
        <v>Over 50%</v>
      </c>
      <c r="AA8287" s="17">
        <f>IF(COUNTIF($B$2:B8287,B8287)=1,1,0)</f>
        <v>0</v>
      </c>
      <c r="AB8287" s="17">
        <f>IF(COUNTIF($F$2:F8287,F8287)=1,1,0)</f>
        <v>0</v>
      </c>
    </row>
    <row r="8288" spans="1:28" x14ac:dyDescent="0.2">
      <c r="A8288" s="17">
        <v>8287</v>
      </c>
      <c r="B8288" t="s">
        <v>9969</v>
      </c>
      <c r="C8288" s="18">
        <v>41863</v>
      </c>
      <c r="D8288" s="18">
        <v>41867</v>
      </c>
      <c r="E8288" t="s">
        <v>77</v>
      </c>
      <c r="F8288" t="s">
        <v>7028</v>
      </c>
      <c r="G8288" t="s">
        <v>7029</v>
      </c>
      <c r="H8288" t="s">
        <v>129</v>
      </c>
      <c r="I8288" t="s">
        <v>54</v>
      </c>
      <c r="J8288" t="s">
        <v>1450</v>
      </c>
      <c r="K8288" t="s">
        <v>81</v>
      </c>
      <c r="L8288">
        <v>33180</v>
      </c>
      <c r="M8288" t="s">
        <v>57</v>
      </c>
      <c r="N8288" t="s">
        <v>9122</v>
      </c>
      <c r="O8288" t="s">
        <v>73</v>
      </c>
      <c r="P8288" t="s">
        <v>117</v>
      </c>
      <c r="Q8288" t="s">
        <v>9123</v>
      </c>
      <c r="R8288" s="19">
        <v>31.103999999999999</v>
      </c>
      <c r="S8288" s="17">
        <v>6</v>
      </c>
      <c r="T8288" s="20">
        <v>0.2</v>
      </c>
      <c r="U8288" s="19">
        <v>10.8864</v>
      </c>
      <c r="V8288" s="20">
        <f t="shared" si="645"/>
        <v>0.35000000000000003</v>
      </c>
      <c r="W8288" s="17">
        <f t="shared" si="646"/>
        <v>2014</v>
      </c>
      <c r="X8288" t="str">
        <f t="shared" si="647"/>
        <v>Aug-2014</v>
      </c>
      <c r="Y8288" s="17">
        <f t="shared" si="648"/>
        <v>4</v>
      </c>
      <c r="Z8288" t="str">
        <f t="shared" si="649"/>
        <v>11-20%</v>
      </c>
      <c r="AA8288" s="17">
        <f>IF(COUNTIF($B$2:B8288,B8288)=1,1,0)</f>
        <v>1</v>
      </c>
      <c r="AB8288" s="17">
        <f>IF(COUNTIF($F$2:F8288,F8288)=1,1,0)</f>
        <v>0</v>
      </c>
    </row>
    <row r="8289" spans="1:28" x14ac:dyDescent="0.2">
      <c r="A8289" s="17">
        <v>8288</v>
      </c>
      <c r="B8289" t="s">
        <v>9969</v>
      </c>
      <c r="C8289" s="18">
        <v>41863</v>
      </c>
      <c r="D8289" s="18">
        <v>41867</v>
      </c>
      <c r="E8289" t="s">
        <v>77</v>
      </c>
      <c r="F8289" t="s">
        <v>7028</v>
      </c>
      <c r="G8289" t="s">
        <v>7029</v>
      </c>
      <c r="H8289" t="s">
        <v>129</v>
      </c>
      <c r="I8289" t="s">
        <v>54</v>
      </c>
      <c r="J8289" t="s">
        <v>1450</v>
      </c>
      <c r="K8289" t="s">
        <v>81</v>
      </c>
      <c r="L8289">
        <v>33180</v>
      </c>
      <c r="M8289" t="s">
        <v>57</v>
      </c>
      <c r="N8289" t="s">
        <v>1488</v>
      </c>
      <c r="O8289" t="s">
        <v>73</v>
      </c>
      <c r="P8289" t="s">
        <v>95</v>
      </c>
      <c r="Q8289" t="s">
        <v>1489</v>
      </c>
      <c r="R8289" s="19">
        <v>47.96</v>
      </c>
      <c r="S8289" s="17">
        <v>5</v>
      </c>
      <c r="T8289" s="20">
        <v>0.2</v>
      </c>
      <c r="U8289" s="19">
        <v>4.1965000000000003</v>
      </c>
      <c r="V8289" s="20">
        <f t="shared" si="645"/>
        <v>8.7500000000000008E-2</v>
      </c>
      <c r="W8289" s="17">
        <f t="shared" si="646"/>
        <v>2014</v>
      </c>
      <c r="X8289" t="str">
        <f t="shared" si="647"/>
        <v>Aug-2014</v>
      </c>
      <c r="Y8289" s="17">
        <f t="shared" si="648"/>
        <v>4</v>
      </c>
      <c r="Z8289" t="str">
        <f t="shared" si="649"/>
        <v>11-20%</v>
      </c>
      <c r="AA8289" s="17">
        <f>IF(COUNTIF($B$2:B8289,B8289)=1,1,0)</f>
        <v>0</v>
      </c>
      <c r="AB8289" s="17">
        <f>IF(COUNTIF($F$2:F8289,F8289)=1,1,0)</f>
        <v>0</v>
      </c>
    </row>
    <row r="8290" spans="1:28" x14ac:dyDescent="0.2">
      <c r="A8290" s="17">
        <v>8289</v>
      </c>
      <c r="B8290" t="s">
        <v>9969</v>
      </c>
      <c r="C8290" s="18">
        <v>41863</v>
      </c>
      <c r="D8290" s="18">
        <v>41867</v>
      </c>
      <c r="E8290" t="s">
        <v>77</v>
      </c>
      <c r="F8290" t="s">
        <v>7028</v>
      </c>
      <c r="G8290" t="s">
        <v>7029</v>
      </c>
      <c r="H8290" t="s">
        <v>129</v>
      </c>
      <c r="I8290" t="s">
        <v>54</v>
      </c>
      <c r="J8290" t="s">
        <v>1450</v>
      </c>
      <c r="K8290" t="s">
        <v>81</v>
      </c>
      <c r="L8290">
        <v>33180</v>
      </c>
      <c r="M8290" t="s">
        <v>57</v>
      </c>
      <c r="N8290" t="s">
        <v>2849</v>
      </c>
      <c r="O8290" t="s">
        <v>98</v>
      </c>
      <c r="P8290" t="s">
        <v>188</v>
      </c>
      <c r="Q8290" t="s">
        <v>2850</v>
      </c>
      <c r="R8290" s="19">
        <v>158.928</v>
      </c>
      <c r="S8290" s="17">
        <v>7</v>
      </c>
      <c r="T8290" s="20">
        <v>0.2</v>
      </c>
      <c r="U8290" s="19">
        <v>41.718600000000002</v>
      </c>
      <c r="V8290" s="20">
        <f t="shared" si="645"/>
        <v>0.26250000000000001</v>
      </c>
      <c r="W8290" s="17">
        <f t="shared" si="646"/>
        <v>2014</v>
      </c>
      <c r="X8290" t="str">
        <f t="shared" si="647"/>
        <v>Aug-2014</v>
      </c>
      <c r="Y8290" s="17">
        <f t="shared" si="648"/>
        <v>4</v>
      </c>
      <c r="Z8290" t="str">
        <f t="shared" si="649"/>
        <v>11-20%</v>
      </c>
      <c r="AA8290" s="17">
        <f>IF(COUNTIF($B$2:B8290,B8290)=1,1,0)</f>
        <v>0</v>
      </c>
      <c r="AB8290" s="17">
        <f>IF(COUNTIF($F$2:F8290,F8290)=1,1,0)</f>
        <v>0</v>
      </c>
    </row>
    <row r="8291" spans="1:28" x14ac:dyDescent="0.2">
      <c r="A8291" s="17">
        <v>8290</v>
      </c>
      <c r="B8291" t="s">
        <v>9969</v>
      </c>
      <c r="C8291" s="18">
        <v>41863</v>
      </c>
      <c r="D8291" s="18">
        <v>41867</v>
      </c>
      <c r="E8291" t="s">
        <v>77</v>
      </c>
      <c r="F8291" t="s">
        <v>7028</v>
      </c>
      <c r="G8291" t="s">
        <v>7029</v>
      </c>
      <c r="H8291" t="s">
        <v>129</v>
      </c>
      <c r="I8291" t="s">
        <v>54</v>
      </c>
      <c r="J8291" t="s">
        <v>1450</v>
      </c>
      <c r="K8291" t="s">
        <v>81</v>
      </c>
      <c r="L8291">
        <v>33180</v>
      </c>
      <c r="M8291" t="s">
        <v>57</v>
      </c>
      <c r="N8291" t="s">
        <v>5456</v>
      </c>
      <c r="O8291" t="s">
        <v>73</v>
      </c>
      <c r="P8291" t="s">
        <v>105</v>
      </c>
      <c r="Q8291" t="s">
        <v>5457</v>
      </c>
      <c r="R8291" s="19">
        <v>211.24799999999999</v>
      </c>
      <c r="S8291" s="17">
        <v>6</v>
      </c>
      <c r="T8291" s="20">
        <v>0.2</v>
      </c>
      <c r="U8291" s="19">
        <v>15.8436</v>
      </c>
      <c r="V8291" s="20">
        <f t="shared" si="645"/>
        <v>7.5000000000000011E-2</v>
      </c>
      <c r="W8291" s="17">
        <f t="shared" si="646"/>
        <v>2014</v>
      </c>
      <c r="X8291" t="str">
        <f t="shared" si="647"/>
        <v>Aug-2014</v>
      </c>
      <c r="Y8291" s="17">
        <f t="shared" si="648"/>
        <v>4</v>
      </c>
      <c r="Z8291" t="str">
        <f t="shared" si="649"/>
        <v>11-20%</v>
      </c>
      <c r="AA8291" s="17">
        <f>IF(COUNTIF($B$2:B8291,B8291)=1,1,0)</f>
        <v>0</v>
      </c>
      <c r="AB8291" s="17">
        <f>IF(COUNTIF($F$2:F8291,F8291)=1,1,0)</f>
        <v>0</v>
      </c>
    </row>
    <row r="8292" spans="1:28" x14ac:dyDescent="0.2">
      <c r="A8292" s="17">
        <v>8291</v>
      </c>
      <c r="B8292" t="s">
        <v>9969</v>
      </c>
      <c r="C8292" s="18">
        <v>41863</v>
      </c>
      <c r="D8292" s="18">
        <v>41867</v>
      </c>
      <c r="E8292" t="s">
        <v>77</v>
      </c>
      <c r="F8292" t="s">
        <v>7028</v>
      </c>
      <c r="G8292" t="s">
        <v>7029</v>
      </c>
      <c r="H8292" t="s">
        <v>129</v>
      </c>
      <c r="I8292" t="s">
        <v>54</v>
      </c>
      <c r="J8292" t="s">
        <v>1450</v>
      </c>
      <c r="K8292" t="s">
        <v>81</v>
      </c>
      <c r="L8292">
        <v>33180</v>
      </c>
      <c r="M8292" t="s">
        <v>57</v>
      </c>
      <c r="N8292" t="s">
        <v>6869</v>
      </c>
      <c r="O8292" t="s">
        <v>73</v>
      </c>
      <c r="P8292" t="s">
        <v>606</v>
      </c>
      <c r="Q8292" t="s">
        <v>6870</v>
      </c>
      <c r="R8292" s="19">
        <v>5.5519999999999996</v>
      </c>
      <c r="S8292" s="17">
        <v>2</v>
      </c>
      <c r="T8292" s="20">
        <v>0.2</v>
      </c>
      <c r="U8292" s="19">
        <v>-1.0409999999999999</v>
      </c>
      <c r="V8292" s="20">
        <f t="shared" si="645"/>
        <v>-0.1875</v>
      </c>
      <c r="W8292" s="17">
        <f t="shared" si="646"/>
        <v>2014</v>
      </c>
      <c r="X8292" t="str">
        <f t="shared" si="647"/>
        <v>Aug-2014</v>
      </c>
      <c r="Y8292" s="17">
        <f t="shared" si="648"/>
        <v>4</v>
      </c>
      <c r="Z8292" t="str">
        <f t="shared" si="649"/>
        <v>11-20%</v>
      </c>
      <c r="AA8292" s="17">
        <f>IF(COUNTIF($B$2:B8292,B8292)=1,1,0)</f>
        <v>0</v>
      </c>
      <c r="AB8292" s="17">
        <f>IF(COUNTIF($F$2:F8292,F8292)=1,1,0)</f>
        <v>0</v>
      </c>
    </row>
    <row r="8293" spans="1:28" x14ac:dyDescent="0.2">
      <c r="A8293" s="17">
        <v>8292</v>
      </c>
      <c r="B8293" t="s">
        <v>9969</v>
      </c>
      <c r="C8293" s="18">
        <v>41863</v>
      </c>
      <c r="D8293" s="18">
        <v>41867</v>
      </c>
      <c r="E8293" t="s">
        <v>77</v>
      </c>
      <c r="F8293" t="s">
        <v>7028</v>
      </c>
      <c r="G8293" t="s">
        <v>7029</v>
      </c>
      <c r="H8293" t="s">
        <v>129</v>
      </c>
      <c r="I8293" t="s">
        <v>54</v>
      </c>
      <c r="J8293" t="s">
        <v>1450</v>
      </c>
      <c r="K8293" t="s">
        <v>81</v>
      </c>
      <c r="L8293">
        <v>33180</v>
      </c>
      <c r="M8293" t="s">
        <v>57</v>
      </c>
      <c r="N8293" t="s">
        <v>4598</v>
      </c>
      <c r="O8293" t="s">
        <v>73</v>
      </c>
      <c r="P8293" t="s">
        <v>74</v>
      </c>
      <c r="Q8293" t="s">
        <v>4599</v>
      </c>
      <c r="R8293" s="19">
        <v>2.952</v>
      </c>
      <c r="S8293" s="17">
        <v>1</v>
      </c>
      <c r="T8293" s="20">
        <v>0.2</v>
      </c>
      <c r="U8293" s="19">
        <v>0.99629999999999996</v>
      </c>
      <c r="V8293" s="20">
        <f t="shared" si="645"/>
        <v>0.33749999999999997</v>
      </c>
      <c r="W8293" s="17">
        <f t="shared" si="646"/>
        <v>2014</v>
      </c>
      <c r="X8293" t="str">
        <f t="shared" si="647"/>
        <v>Aug-2014</v>
      </c>
      <c r="Y8293" s="17">
        <f t="shared" si="648"/>
        <v>4</v>
      </c>
      <c r="Z8293" t="str">
        <f t="shared" si="649"/>
        <v>11-20%</v>
      </c>
      <c r="AA8293" s="17">
        <f>IF(COUNTIF($B$2:B8293,B8293)=1,1,0)</f>
        <v>0</v>
      </c>
      <c r="AB8293" s="17">
        <f>IF(COUNTIF($F$2:F8293,F8293)=1,1,0)</f>
        <v>0</v>
      </c>
    </row>
    <row r="8294" spans="1:28" x14ac:dyDescent="0.2">
      <c r="A8294" s="17">
        <v>8293</v>
      </c>
      <c r="B8294" t="s">
        <v>9970</v>
      </c>
      <c r="C8294" s="18">
        <v>42349</v>
      </c>
      <c r="D8294" s="18">
        <v>42353</v>
      </c>
      <c r="E8294" t="s">
        <v>77</v>
      </c>
      <c r="F8294" t="s">
        <v>592</v>
      </c>
      <c r="G8294" t="s">
        <v>593</v>
      </c>
      <c r="H8294" t="s">
        <v>53</v>
      </c>
      <c r="I8294" t="s">
        <v>54</v>
      </c>
      <c r="J8294" t="s">
        <v>303</v>
      </c>
      <c r="K8294" t="s">
        <v>525</v>
      </c>
      <c r="L8294">
        <v>45373</v>
      </c>
      <c r="M8294" t="s">
        <v>175</v>
      </c>
      <c r="N8294" t="s">
        <v>5969</v>
      </c>
      <c r="O8294" t="s">
        <v>73</v>
      </c>
      <c r="P8294" t="s">
        <v>102</v>
      </c>
      <c r="Q8294" t="s">
        <v>5970</v>
      </c>
      <c r="R8294" s="19">
        <v>10.332000000000001</v>
      </c>
      <c r="S8294" s="17">
        <v>3</v>
      </c>
      <c r="T8294" s="20">
        <v>0.7</v>
      </c>
      <c r="U8294" s="19">
        <v>-7.5768000000000004</v>
      </c>
      <c r="V8294" s="20">
        <f t="shared" si="645"/>
        <v>-0.73333333333333328</v>
      </c>
      <c r="W8294" s="17">
        <f t="shared" si="646"/>
        <v>2015</v>
      </c>
      <c r="X8294" t="str">
        <f t="shared" si="647"/>
        <v>Dec-2015</v>
      </c>
      <c r="Y8294" s="17">
        <f t="shared" si="648"/>
        <v>4</v>
      </c>
      <c r="Z8294" t="str">
        <f t="shared" si="649"/>
        <v>Over 50%</v>
      </c>
      <c r="AA8294" s="17">
        <f>IF(COUNTIF($B$2:B8294,B8294)=1,1,0)</f>
        <v>1</v>
      </c>
      <c r="AB8294" s="17">
        <f>IF(COUNTIF($F$2:F8294,F8294)=1,1,0)</f>
        <v>0</v>
      </c>
    </row>
    <row r="8295" spans="1:28" x14ac:dyDescent="0.2">
      <c r="A8295" s="17">
        <v>8294</v>
      </c>
      <c r="B8295" t="s">
        <v>9971</v>
      </c>
      <c r="C8295" s="18">
        <v>43042</v>
      </c>
      <c r="D8295" s="18">
        <v>43046</v>
      </c>
      <c r="E8295" t="s">
        <v>77</v>
      </c>
      <c r="F8295" t="s">
        <v>6669</v>
      </c>
      <c r="G8295" t="s">
        <v>6670</v>
      </c>
      <c r="H8295" t="s">
        <v>68</v>
      </c>
      <c r="I8295" t="s">
        <v>54</v>
      </c>
      <c r="J8295" t="s">
        <v>122</v>
      </c>
      <c r="K8295" t="s">
        <v>123</v>
      </c>
      <c r="L8295">
        <v>98103</v>
      </c>
      <c r="M8295" t="s">
        <v>71</v>
      </c>
      <c r="N8295" t="s">
        <v>4891</v>
      </c>
      <c r="O8295" t="s">
        <v>73</v>
      </c>
      <c r="P8295" t="s">
        <v>102</v>
      </c>
      <c r="Q8295" t="s">
        <v>4892</v>
      </c>
      <c r="R8295" s="19">
        <v>18.367999999999999</v>
      </c>
      <c r="S8295" s="17">
        <v>4</v>
      </c>
      <c r="T8295" s="20">
        <v>0.2</v>
      </c>
      <c r="U8295" s="19">
        <v>5.9695999999999998</v>
      </c>
      <c r="V8295" s="20">
        <f t="shared" si="645"/>
        <v>0.32500000000000001</v>
      </c>
      <c r="W8295" s="17">
        <f t="shared" si="646"/>
        <v>2017</v>
      </c>
      <c r="X8295" t="str">
        <f t="shared" si="647"/>
        <v>Nov-2017</v>
      </c>
      <c r="Y8295" s="17">
        <f t="shared" si="648"/>
        <v>4</v>
      </c>
      <c r="Z8295" t="str">
        <f t="shared" si="649"/>
        <v>11-20%</v>
      </c>
      <c r="AA8295" s="17">
        <f>IF(COUNTIF($B$2:B8295,B8295)=1,1,0)</f>
        <v>1</v>
      </c>
      <c r="AB8295" s="17">
        <f>IF(COUNTIF($F$2:F8295,F8295)=1,1,0)</f>
        <v>0</v>
      </c>
    </row>
    <row r="8296" spans="1:28" x14ac:dyDescent="0.2">
      <c r="A8296" s="17">
        <v>8295</v>
      </c>
      <c r="B8296" t="s">
        <v>9972</v>
      </c>
      <c r="C8296" s="18">
        <v>42807</v>
      </c>
      <c r="D8296" s="18">
        <v>42811</v>
      </c>
      <c r="E8296" t="s">
        <v>77</v>
      </c>
      <c r="F8296" t="s">
        <v>3037</v>
      </c>
      <c r="G8296" t="s">
        <v>3038</v>
      </c>
      <c r="H8296" t="s">
        <v>53</v>
      </c>
      <c r="I8296" t="s">
        <v>54</v>
      </c>
      <c r="J8296" t="s">
        <v>293</v>
      </c>
      <c r="K8296" t="s">
        <v>294</v>
      </c>
      <c r="L8296">
        <v>10011</v>
      </c>
      <c r="M8296" t="s">
        <v>175</v>
      </c>
      <c r="N8296" t="s">
        <v>4797</v>
      </c>
      <c r="O8296" t="s">
        <v>98</v>
      </c>
      <c r="P8296" t="s">
        <v>99</v>
      </c>
      <c r="Q8296" t="s">
        <v>4798</v>
      </c>
      <c r="R8296" s="19">
        <v>299.89999999999998</v>
      </c>
      <c r="S8296" s="17">
        <v>2</v>
      </c>
      <c r="T8296" s="20">
        <v>0</v>
      </c>
      <c r="U8296" s="19">
        <v>74.974999999999994</v>
      </c>
      <c r="V8296" s="20">
        <f t="shared" si="645"/>
        <v>0.25</v>
      </c>
      <c r="W8296" s="17">
        <f t="shared" si="646"/>
        <v>2017</v>
      </c>
      <c r="X8296" t="str">
        <f t="shared" si="647"/>
        <v>Mar-2017</v>
      </c>
      <c r="Y8296" s="17">
        <f t="shared" si="648"/>
        <v>4</v>
      </c>
      <c r="Z8296" t="str">
        <f t="shared" si="649"/>
        <v>0% (No Discount)</v>
      </c>
      <c r="AA8296" s="17">
        <f>IF(COUNTIF($B$2:B8296,B8296)=1,1,0)</f>
        <v>1</v>
      </c>
      <c r="AB8296" s="17">
        <f>IF(COUNTIF($F$2:F8296,F8296)=1,1,0)</f>
        <v>0</v>
      </c>
    </row>
    <row r="8297" spans="1:28" x14ac:dyDescent="0.2">
      <c r="A8297" s="17">
        <v>8296</v>
      </c>
      <c r="B8297" t="s">
        <v>9973</v>
      </c>
      <c r="C8297" s="18">
        <v>42520</v>
      </c>
      <c r="D8297" s="18">
        <v>42524</v>
      </c>
      <c r="E8297" t="s">
        <v>77</v>
      </c>
      <c r="F8297" t="s">
        <v>4172</v>
      </c>
      <c r="G8297" t="s">
        <v>4173</v>
      </c>
      <c r="H8297" t="s">
        <v>68</v>
      </c>
      <c r="I8297" t="s">
        <v>54</v>
      </c>
      <c r="J8297" t="s">
        <v>1157</v>
      </c>
      <c r="K8297" t="s">
        <v>346</v>
      </c>
      <c r="L8297">
        <v>22204</v>
      </c>
      <c r="M8297" t="s">
        <v>57</v>
      </c>
      <c r="N8297" t="s">
        <v>528</v>
      </c>
      <c r="O8297" t="s">
        <v>73</v>
      </c>
      <c r="P8297" t="s">
        <v>200</v>
      </c>
      <c r="Q8297" t="s">
        <v>529</v>
      </c>
      <c r="R8297" s="19">
        <v>26.55</v>
      </c>
      <c r="S8297" s="17">
        <v>9</v>
      </c>
      <c r="T8297" s="20">
        <v>0</v>
      </c>
      <c r="U8297" s="19">
        <v>12.744</v>
      </c>
      <c r="V8297" s="20">
        <f t="shared" si="645"/>
        <v>0.48</v>
      </c>
      <c r="W8297" s="17">
        <f t="shared" si="646"/>
        <v>2016</v>
      </c>
      <c r="X8297" t="str">
        <f t="shared" si="647"/>
        <v>May-2016</v>
      </c>
      <c r="Y8297" s="17">
        <f t="shared" si="648"/>
        <v>4</v>
      </c>
      <c r="Z8297" t="str">
        <f t="shared" si="649"/>
        <v>0% (No Discount)</v>
      </c>
      <c r="AA8297" s="17">
        <f>IF(COUNTIF($B$2:B8297,B8297)=1,1,0)</f>
        <v>1</v>
      </c>
      <c r="AB8297" s="17">
        <f>IF(COUNTIF($F$2:F8297,F8297)=1,1,0)</f>
        <v>0</v>
      </c>
    </row>
    <row r="8298" spans="1:28" x14ac:dyDescent="0.2">
      <c r="A8298" s="17">
        <v>8297</v>
      </c>
      <c r="B8298" t="s">
        <v>9973</v>
      </c>
      <c r="C8298" s="18">
        <v>42520</v>
      </c>
      <c r="D8298" s="18">
        <v>42524</v>
      </c>
      <c r="E8298" t="s">
        <v>77</v>
      </c>
      <c r="F8298" t="s">
        <v>4172</v>
      </c>
      <c r="G8298" t="s">
        <v>4173</v>
      </c>
      <c r="H8298" t="s">
        <v>68</v>
      </c>
      <c r="I8298" t="s">
        <v>54</v>
      </c>
      <c r="J8298" t="s">
        <v>1157</v>
      </c>
      <c r="K8298" t="s">
        <v>346</v>
      </c>
      <c r="L8298">
        <v>22204</v>
      </c>
      <c r="M8298" t="s">
        <v>57</v>
      </c>
      <c r="N8298" t="s">
        <v>885</v>
      </c>
      <c r="O8298" t="s">
        <v>98</v>
      </c>
      <c r="P8298" t="s">
        <v>188</v>
      </c>
      <c r="Q8298" t="s">
        <v>886</v>
      </c>
      <c r="R8298" s="19">
        <v>111.98</v>
      </c>
      <c r="S8298" s="17">
        <v>2</v>
      </c>
      <c r="T8298" s="20">
        <v>0</v>
      </c>
      <c r="U8298" s="19">
        <v>26.8752</v>
      </c>
      <c r="V8298" s="20">
        <f t="shared" si="645"/>
        <v>0.24</v>
      </c>
      <c r="W8298" s="17">
        <f t="shared" si="646"/>
        <v>2016</v>
      </c>
      <c r="X8298" t="str">
        <f t="shared" si="647"/>
        <v>May-2016</v>
      </c>
      <c r="Y8298" s="17">
        <f t="shared" si="648"/>
        <v>4</v>
      </c>
      <c r="Z8298" t="str">
        <f t="shared" si="649"/>
        <v>0% (No Discount)</v>
      </c>
      <c r="AA8298" s="17">
        <f>IF(COUNTIF($B$2:B8298,B8298)=1,1,0)</f>
        <v>0</v>
      </c>
      <c r="AB8298" s="17">
        <f>IF(COUNTIF($F$2:F8298,F8298)=1,1,0)</f>
        <v>0</v>
      </c>
    </row>
    <row r="8299" spans="1:28" x14ac:dyDescent="0.2">
      <c r="A8299" s="17">
        <v>8298</v>
      </c>
      <c r="B8299" t="s">
        <v>9974</v>
      </c>
      <c r="C8299" s="18">
        <v>42190</v>
      </c>
      <c r="D8299" s="18">
        <v>42196</v>
      </c>
      <c r="E8299" t="s">
        <v>77</v>
      </c>
      <c r="F8299" t="s">
        <v>2325</v>
      </c>
      <c r="G8299" t="s">
        <v>2326</v>
      </c>
      <c r="H8299" t="s">
        <v>68</v>
      </c>
      <c r="I8299" t="s">
        <v>54</v>
      </c>
      <c r="J8299" t="s">
        <v>494</v>
      </c>
      <c r="K8299" t="s">
        <v>115</v>
      </c>
      <c r="L8299">
        <v>28205</v>
      </c>
      <c r="M8299" t="s">
        <v>57</v>
      </c>
      <c r="N8299" t="s">
        <v>5788</v>
      </c>
      <c r="O8299" t="s">
        <v>59</v>
      </c>
      <c r="P8299" t="s">
        <v>92</v>
      </c>
      <c r="Q8299" t="s">
        <v>5789</v>
      </c>
      <c r="R8299" s="19">
        <v>4.9279999999999999</v>
      </c>
      <c r="S8299" s="17">
        <v>2</v>
      </c>
      <c r="T8299" s="20">
        <v>0.2</v>
      </c>
      <c r="U8299" s="19">
        <v>0.73919999999999997</v>
      </c>
      <c r="V8299" s="20">
        <f t="shared" si="645"/>
        <v>0.15</v>
      </c>
      <c r="W8299" s="17">
        <f t="shared" si="646"/>
        <v>2015</v>
      </c>
      <c r="X8299" t="str">
        <f t="shared" si="647"/>
        <v>Jul-2015</v>
      </c>
      <c r="Y8299" s="17">
        <f t="shared" si="648"/>
        <v>6</v>
      </c>
      <c r="Z8299" t="str">
        <f t="shared" si="649"/>
        <v>11-20%</v>
      </c>
      <c r="AA8299" s="17">
        <f>IF(COUNTIF($B$2:B8299,B8299)=1,1,0)</f>
        <v>1</v>
      </c>
      <c r="AB8299" s="17">
        <f>IF(COUNTIF($F$2:F8299,F8299)=1,1,0)</f>
        <v>0</v>
      </c>
    </row>
    <row r="8300" spans="1:28" x14ac:dyDescent="0.2">
      <c r="A8300" s="17">
        <v>8299</v>
      </c>
      <c r="B8300" t="s">
        <v>9974</v>
      </c>
      <c r="C8300" s="18">
        <v>42190</v>
      </c>
      <c r="D8300" s="18">
        <v>42196</v>
      </c>
      <c r="E8300" t="s">
        <v>77</v>
      </c>
      <c r="F8300" t="s">
        <v>2325</v>
      </c>
      <c r="G8300" t="s">
        <v>2326</v>
      </c>
      <c r="H8300" t="s">
        <v>68</v>
      </c>
      <c r="I8300" t="s">
        <v>54</v>
      </c>
      <c r="J8300" t="s">
        <v>494</v>
      </c>
      <c r="K8300" t="s">
        <v>115</v>
      </c>
      <c r="L8300">
        <v>28205</v>
      </c>
      <c r="M8300" t="s">
        <v>57</v>
      </c>
      <c r="N8300" t="s">
        <v>2397</v>
      </c>
      <c r="O8300" t="s">
        <v>73</v>
      </c>
      <c r="P8300" t="s">
        <v>74</v>
      </c>
      <c r="Q8300" t="s">
        <v>2398</v>
      </c>
      <c r="R8300" s="19">
        <v>11.784000000000001</v>
      </c>
      <c r="S8300" s="17">
        <v>3</v>
      </c>
      <c r="T8300" s="20">
        <v>0.2</v>
      </c>
      <c r="U8300" s="19">
        <v>4.2717000000000001</v>
      </c>
      <c r="V8300" s="20">
        <f t="shared" si="645"/>
        <v>0.36249999999999999</v>
      </c>
      <c r="W8300" s="17">
        <f t="shared" si="646"/>
        <v>2015</v>
      </c>
      <c r="X8300" t="str">
        <f t="shared" si="647"/>
        <v>Jul-2015</v>
      </c>
      <c r="Y8300" s="17">
        <f t="shared" si="648"/>
        <v>6</v>
      </c>
      <c r="Z8300" t="str">
        <f t="shared" si="649"/>
        <v>11-20%</v>
      </c>
      <c r="AA8300" s="17">
        <f>IF(COUNTIF($B$2:B8300,B8300)=1,1,0)</f>
        <v>0</v>
      </c>
      <c r="AB8300" s="17">
        <f>IF(COUNTIF($F$2:F8300,F8300)=1,1,0)</f>
        <v>0</v>
      </c>
    </row>
    <row r="8301" spans="1:28" x14ac:dyDescent="0.2">
      <c r="A8301" s="17">
        <v>8300</v>
      </c>
      <c r="B8301" t="s">
        <v>9975</v>
      </c>
      <c r="C8301" s="18">
        <v>41709</v>
      </c>
      <c r="D8301" s="18">
        <v>41713</v>
      </c>
      <c r="E8301" t="s">
        <v>77</v>
      </c>
      <c r="F8301" t="s">
        <v>5117</v>
      </c>
      <c r="G8301" t="s">
        <v>5118</v>
      </c>
      <c r="H8301" t="s">
        <v>53</v>
      </c>
      <c r="I8301" t="s">
        <v>54</v>
      </c>
      <c r="J8301" t="s">
        <v>594</v>
      </c>
      <c r="K8301" t="s">
        <v>70</v>
      </c>
      <c r="L8301">
        <v>95661</v>
      </c>
      <c r="M8301" t="s">
        <v>71</v>
      </c>
      <c r="N8301" t="s">
        <v>7046</v>
      </c>
      <c r="O8301" t="s">
        <v>73</v>
      </c>
      <c r="P8301" t="s">
        <v>95</v>
      </c>
      <c r="Q8301" t="s">
        <v>7047</v>
      </c>
      <c r="R8301" s="19">
        <v>7.98</v>
      </c>
      <c r="S8301" s="17">
        <v>3</v>
      </c>
      <c r="T8301" s="20">
        <v>0</v>
      </c>
      <c r="U8301" s="19">
        <v>2.0748000000000002</v>
      </c>
      <c r="V8301" s="20">
        <f t="shared" si="645"/>
        <v>0.26</v>
      </c>
      <c r="W8301" s="17">
        <f t="shared" si="646"/>
        <v>2014</v>
      </c>
      <c r="X8301" t="str">
        <f t="shared" si="647"/>
        <v>Mar-2014</v>
      </c>
      <c r="Y8301" s="17">
        <f t="shared" si="648"/>
        <v>4</v>
      </c>
      <c r="Z8301" t="str">
        <f t="shared" si="649"/>
        <v>0% (No Discount)</v>
      </c>
      <c r="AA8301" s="17">
        <f>IF(COUNTIF($B$2:B8301,B8301)=1,1,0)</f>
        <v>1</v>
      </c>
      <c r="AB8301" s="17">
        <f>IF(COUNTIF($F$2:F8301,F8301)=1,1,0)</f>
        <v>0</v>
      </c>
    </row>
    <row r="8302" spans="1:28" x14ac:dyDescent="0.2">
      <c r="A8302" s="17">
        <v>8301</v>
      </c>
      <c r="B8302" t="s">
        <v>9976</v>
      </c>
      <c r="C8302" s="18">
        <v>42114</v>
      </c>
      <c r="D8302" s="18">
        <v>42118</v>
      </c>
      <c r="E8302" t="s">
        <v>77</v>
      </c>
      <c r="F8302" t="s">
        <v>1924</v>
      </c>
      <c r="G8302" t="s">
        <v>1925</v>
      </c>
      <c r="H8302" t="s">
        <v>53</v>
      </c>
      <c r="I8302" t="s">
        <v>54</v>
      </c>
      <c r="J8302" t="s">
        <v>909</v>
      </c>
      <c r="K8302" t="s">
        <v>265</v>
      </c>
      <c r="L8302">
        <v>48234</v>
      </c>
      <c r="M8302" t="s">
        <v>132</v>
      </c>
      <c r="N8302" t="s">
        <v>985</v>
      </c>
      <c r="O8302" t="s">
        <v>73</v>
      </c>
      <c r="P8302" t="s">
        <v>200</v>
      </c>
      <c r="Q8302" t="s">
        <v>986</v>
      </c>
      <c r="R8302" s="19">
        <v>180.96</v>
      </c>
      <c r="S8302" s="17">
        <v>2</v>
      </c>
      <c r="T8302" s="20">
        <v>0</v>
      </c>
      <c r="U8302" s="19">
        <v>81.432000000000002</v>
      </c>
      <c r="V8302" s="20">
        <f t="shared" si="645"/>
        <v>0.45</v>
      </c>
      <c r="W8302" s="17">
        <f t="shared" si="646"/>
        <v>2015</v>
      </c>
      <c r="X8302" t="str">
        <f t="shared" si="647"/>
        <v>Apr-2015</v>
      </c>
      <c r="Y8302" s="17">
        <f t="shared" si="648"/>
        <v>4</v>
      </c>
      <c r="Z8302" t="str">
        <f t="shared" si="649"/>
        <v>0% (No Discount)</v>
      </c>
      <c r="AA8302" s="17">
        <f>IF(COUNTIF($B$2:B8302,B8302)=1,1,0)</f>
        <v>1</v>
      </c>
      <c r="AB8302" s="17">
        <f>IF(COUNTIF($F$2:F8302,F8302)=1,1,0)</f>
        <v>0</v>
      </c>
    </row>
    <row r="8303" spans="1:28" x14ac:dyDescent="0.2">
      <c r="A8303" s="17">
        <v>8302</v>
      </c>
      <c r="B8303" t="s">
        <v>9977</v>
      </c>
      <c r="C8303" s="18">
        <v>42942</v>
      </c>
      <c r="D8303" s="18">
        <v>42948</v>
      </c>
      <c r="E8303" t="s">
        <v>77</v>
      </c>
      <c r="F8303" t="s">
        <v>3694</v>
      </c>
      <c r="G8303" t="s">
        <v>3695</v>
      </c>
      <c r="H8303" t="s">
        <v>68</v>
      </c>
      <c r="I8303" t="s">
        <v>54</v>
      </c>
      <c r="J8303" t="s">
        <v>69</v>
      </c>
      <c r="K8303" t="s">
        <v>70</v>
      </c>
      <c r="L8303">
        <v>90036</v>
      </c>
      <c r="M8303" t="s">
        <v>71</v>
      </c>
      <c r="N8303" t="s">
        <v>8260</v>
      </c>
      <c r="O8303" t="s">
        <v>98</v>
      </c>
      <c r="P8303" t="s">
        <v>188</v>
      </c>
      <c r="Q8303" t="s">
        <v>8261</v>
      </c>
      <c r="R8303" s="19">
        <v>1649.95</v>
      </c>
      <c r="S8303" s="17">
        <v>5</v>
      </c>
      <c r="T8303" s="20">
        <v>0</v>
      </c>
      <c r="U8303" s="19">
        <v>659.98</v>
      </c>
      <c r="V8303" s="20">
        <f t="shared" si="645"/>
        <v>0.4</v>
      </c>
      <c r="W8303" s="17">
        <f t="shared" si="646"/>
        <v>2017</v>
      </c>
      <c r="X8303" t="str">
        <f t="shared" si="647"/>
        <v>Jul-2017</v>
      </c>
      <c r="Y8303" s="17">
        <f t="shared" si="648"/>
        <v>6</v>
      </c>
      <c r="Z8303" t="str">
        <f t="shared" si="649"/>
        <v>0% (No Discount)</v>
      </c>
      <c r="AA8303" s="17">
        <f>IF(COUNTIF($B$2:B8303,B8303)=1,1,0)</f>
        <v>1</v>
      </c>
      <c r="AB8303" s="17">
        <f>IF(COUNTIF($F$2:F8303,F8303)=1,1,0)</f>
        <v>0</v>
      </c>
    </row>
    <row r="8304" spans="1:28" x14ac:dyDescent="0.2">
      <c r="A8304" s="17">
        <v>8303</v>
      </c>
      <c r="B8304" t="s">
        <v>9977</v>
      </c>
      <c r="C8304" s="18">
        <v>42942</v>
      </c>
      <c r="D8304" s="18">
        <v>42948</v>
      </c>
      <c r="E8304" t="s">
        <v>77</v>
      </c>
      <c r="F8304" t="s">
        <v>3694</v>
      </c>
      <c r="G8304" t="s">
        <v>3695</v>
      </c>
      <c r="H8304" t="s">
        <v>68</v>
      </c>
      <c r="I8304" t="s">
        <v>54</v>
      </c>
      <c r="J8304" t="s">
        <v>69</v>
      </c>
      <c r="K8304" t="s">
        <v>70</v>
      </c>
      <c r="L8304">
        <v>90036</v>
      </c>
      <c r="M8304" t="s">
        <v>71</v>
      </c>
      <c r="N8304" t="s">
        <v>2613</v>
      </c>
      <c r="O8304" t="s">
        <v>59</v>
      </c>
      <c r="P8304" t="s">
        <v>63</v>
      </c>
      <c r="Q8304" t="s">
        <v>2614</v>
      </c>
      <c r="R8304" s="19">
        <v>362.35199999999998</v>
      </c>
      <c r="S8304" s="17">
        <v>3</v>
      </c>
      <c r="T8304" s="20">
        <v>0.2</v>
      </c>
      <c r="U8304" s="19">
        <v>45.293999999999997</v>
      </c>
      <c r="V8304" s="20">
        <f t="shared" si="645"/>
        <v>0.125</v>
      </c>
      <c r="W8304" s="17">
        <f t="shared" si="646"/>
        <v>2017</v>
      </c>
      <c r="X8304" t="str">
        <f t="shared" si="647"/>
        <v>Jul-2017</v>
      </c>
      <c r="Y8304" s="17">
        <f t="shared" si="648"/>
        <v>6</v>
      </c>
      <c r="Z8304" t="str">
        <f t="shared" si="649"/>
        <v>11-20%</v>
      </c>
      <c r="AA8304" s="17">
        <f>IF(COUNTIF($B$2:B8304,B8304)=1,1,0)</f>
        <v>0</v>
      </c>
      <c r="AB8304" s="17">
        <f>IF(COUNTIF($F$2:F8304,F8304)=1,1,0)</f>
        <v>0</v>
      </c>
    </row>
    <row r="8305" spans="1:28" x14ac:dyDescent="0.2">
      <c r="A8305" s="17">
        <v>8304</v>
      </c>
      <c r="B8305" t="s">
        <v>9978</v>
      </c>
      <c r="C8305" s="18">
        <v>41943</v>
      </c>
      <c r="D8305" s="18">
        <v>41945</v>
      </c>
      <c r="E8305" t="s">
        <v>50</v>
      </c>
      <c r="F8305" t="s">
        <v>5831</v>
      </c>
      <c r="G8305" t="s">
        <v>5832</v>
      </c>
      <c r="H8305" t="s">
        <v>129</v>
      </c>
      <c r="I8305" t="s">
        <v>54</v>
      </c>
      <c r="J8305" t="s">
        <v>154</v>
      </c>
      <c r="K8305" t="s">
        <v>70</v>
      </c>
      <c r="L8305">
        <v>94110</v>
      </c>
      <c r="M8305" t="s">
        <v>71</v>
      </c>
      <c r="N8305" t="s">
        <v>2052</v>
      </c>
      <c r="O8305" t="s">
        <v>98</v>
      </c>
      <c r="P8305" t="s">
        <v>99</v>
      </c>
      <c r="Q8305" t="s">
        <v>2053</v>
      </c>
      <c r="R8305" s="19">
        <v>73.584000000000003</v>
      </c>
      <c r="S8305" s="17">
        <v>2</v>
      </c>
      <c r="T8305" s="20">
        <v>0.2</v>
      </c>
      <c r="U8305" s="19">
        <v>8.2782</v>
      </c>
      <c r="V8305" s="20">
        <f t="shared" si="645"/>
        <v>0.11249999999999999</v>
      </c>
      <c r="W8305" s="17">
        <f t="shared" si="646"/>
        <v>2014</v>
      </c>
      <c r="X8305" t="str">
        <f t="shared" si="647"/>
        <v>Oct-2014</v>
      </c>
      <c r="Y8305" s="17">
        <f t="shared" si="648"/>
        <v>2</v>
      </c>
      <c r="Z8305" t="str">
        <f t="shared" si="649"/>
        <v>11-20%</v>
      </c>
      <c r="AA8305" s="17">
        <f>IF(COUNTIF($B$2:B8305,B8305)=1,1,0)</f>
        <v>1</v>
      </c>
      <c r="AB8305" s="17">
        <f>IF(COUNTIF($F$2:F8305,F8305)=1,1,0)</f>
        <v>0</v>
      </c>
    </row>
    <row r="8306" spans="1:28" x14ac:dyDescent="0.2">
      <c r="A8306" s="17">
        <v>8305</v>
      </c>
      <c r="B8306" t="s">
        <v>9979</v>
      </c>
      <c r="C8306" s="18">
        <v>43042</v>
      </c>
      <c r="D8306" s="18">
        <v>43048</v>
      </c>
      <c r="E8306" t="s">
        <v>77</v>
      </c>
      <c r="F8306" t="s">
        <v>6507</v>
      </c>
      <c r="G8306" t="s">
        <v>6508</v>
      </c>
      <c r="H8306" t="s">
        <v>53</v>
      </c>
      <c r="I8306" t="s">
        <v>54</v>
      </c>
      <c r="J8306" t="s">
        <v>5989</v>
      </c>
      <c r="K8306" t="s">
        <v>70</v>
      </c>
      <c r="L8306">
        <v>93309</v>
      </c>
      <c r="M8306" t="s">
        <v>71</v>
      </c>
      <c r="N8306" t="s">
        <v>8351</v>
      </c>
      <c r="O8306" t="s">
        <v>59</v>
      </c>
      <c r="P8306" t="s">
        <v>83</v>
      </c>
      <c r="Q8306" t="s">
        <v>8352</v>
      </c>
      <c r="R8306" s="19">
        <v>486.36799999999999</v>
      </c>
      <c r="S8306" s="17">
        <v>4</v>
      </c>
      <c r="T8306" s="20">
        <v>0.2</v>
      </c>
      <c r="U8306" s="19">
        <v>36.477600000000002</v>
      </c>
      <c r="V8306" s="20">
        <f t="shared" si="645"/>
        <v>7.5000000000000011E-2</v>
      </c>
      <c r="W8306" s="17">
        <f t="shared" si="646"/>
        <v>2017</v>
      </c>
      <c r="X8306" t="str">
        <f t="shared" si="647"/>
        <v>Nov-2017</v>
      </c>
      <c r="Y8306" s="17">
        <f t="shared" si="648"/>
        <v>6</v>
      </c>
      <c r="Z8306" t="str">
        <f t="shared" si="649"/>
        <v>11-20%</v>
      </c>
      <c r="AA8306" s="17">
        <f>IF(COUNTIF($B$2:B8306,B8306)=1,1,0)</f>
        <v>1</v>
      </c>
      <c r="AB8306" s="17">
        <f>IF(COUNTIF($F$2:F8306,F8306)=1,1,0)</f>
        <v>0</v>
      </c>
    </row>
    <row r="8307" spans="1:28" x14ac:dyDescent="0.2">
      <c r="A8307" s="17">
        <v>8306</v>
      </c>
      <c r="B8307" t="s">
        <v>9980</v>
      </c>
      <c r="C8307" s="18">
        <v>42593</v>
      </c>
      <c r="D8307" s="18">
        <v>42598</v>
      </c>
      <c r="E8307" t="s">
        <v>77</v>
      </c>
      <c r="F8307" t="s">
        <v>1697</v>
      </c>
      <c r="G8307" t="s">
        <v>1698</v>
      </c>
      <c r="H8307" t="s">
        <v>129</v>
      </c>
      <c r="I8307" t="s">
        <v>54</v>
      </c>
      <c r="J8307" t="s">
        <v>4584</v>
      </c>
      <c r="K8307" t="s">
        <v>677</v>
      </c>
      <c r="L8307">
        <v>74133</v>
      </c>
      <c r="M8307" t="s">
        <v>132</v>
      </c>
      <c r="N8307" t="s">
        <v>2676</v>
      </c>
      <c r="O8307" t="s">
        <v>73</v>
      </c>
      <c r="P8307" t="s">
        <v>117</v>
      </c>
      <c r="Q8307" t="s">
        <v>2677</v>
      </c>
      <c r="R8307" s="19">
        <v>32.4</v>
      </c>
      <c r="S8307" s="17">
        <v>5</v>
      </c>
      <c r="T8307" s="20">
        <v>0</v>
      </c>
      <c r="U8307" s="19">
        <v>15.552</v>
      </c>
      <c r="V8307" s="20">
        <f t="shared" si="645"/>
        <v>0.48</v>
      </c>
      <c r="W8307" s="17">
        <f t="shared" si="646"/>
        <v>2016</v>
      </c>
      <c r="X8307" t="str">
        <f t="shared" si="647"/>
        <v>Aug-2016</v>
      </c>
      <c r="Y8307" s="17">
        <f t="shared" si="648"/>
        <v>5</v>
      </c>
      <c r="Z8307" t="str">
        <f t="shared" si="649"/>
        <v>0% (No Discount)</v>
      </c>
      <c r="AA8307" s="17">
        <f>IF(COUNTIF($B$2:B8307,B8307)=1,1,0)</f>
        <v>1</v>
      </c>
      <c r="AB8307" s="17">
        <f>IF(COUNTIF($F$2:F8307,F8307)=1,1,0)</f>
        <v>0</v>
      </c>
    </row>
    <row r="8308" spans="1:28" x14ac:dyDescent="0.2">
      <c r="A8308" s="17">
        <v>8307</v>
      </c>
      <c r="B8308" t="s">
        <v>9980</v>
      </c>
      <c r="C8308" s="18">
        <v>42593</v>
      </c>
      <c r="D8308" s="18">
        <v>42598</v>
      </c>
      <c r="E8308" t="s">
        <v>77</v>
      </c>
      <c r="F8308" t="s">
        <v>1697</v>
      </c>
      <c r="G8308" t="s">
        <v>1698</v>
      </c>
      <c r="H8308" t="s">
        <v>129</v>
      </c>
      <c r="I8308" t="s">
        <v>54</v>
      </c>
      <c r="J8308" t="s">
        <v>4584</v>
      </c>
      <c r="K8308" t="s">
        <v>677</v>
      </c>
      <c r="L8308">
        <v>74133</v>
      </c>
      <c r="M8308" t="s">
        <v>132</v>
      </c>
      <c r="N8308" t="s">
        <v>2246</v>
      </c>
      <c r="O8308" t="s">
        <v>73</v>
      </c>
      <c r="P8308" t="s">
        <v>102</v>
      </c>
      <c r="Q8308" t="s">
        <v>2247</v>
      </c>
      <c r="R8308" s="19">
        <v>41.86</v>
      </c>
      <c r="S8308" s="17">
        <v>7</v>
      </c>
      <c r="T8308" s="20">
        <v>0</v>
      </c>
      <c r="U8308" s="19">
        <v>19.255600000000001</v>
      </c>
      <c r="V8308" s="20">
        <f t="shared" si="645"/>
        <v>0.46</v>
      </c>
      <c r="W8308" s="17">
        <f t="shared" si="646"/>
        <v>2016</v>
      </c>
      <c r="X8308" t="str">
        <f t="shared" si="647"/>
        <v>Aug-2016</v>
      </c>
      <c r="Y8308" s="17">
        <f t="shared" si="648"/>
        <v>5</v>
      </c>
      <c r="Z8308" t="str">
        <f t="shared" si="649"/>
        <v>0% (No Discount)</v>
      </c>
      <c r="AA8308" s="17">
        <f>IF(COUNTIF($B$2:B8308,B8308)=1,1,0)</f>
        <v>0</v>
      </c>
      <c r="AB8308" s="17">
        <f>IF(COUNTIF($F$2:F8308,F8308)=1,1,0)</f>
        <v>0</v>
      </c>
    </row>
    <row r="8309" spans="1:28" x14ac:dyDescent="0.2">
      <c r="A8309" s="17">
        <v>8308</v>
      </c>
      <c r="B8309" t="s">
        <v>9980</v>
      </c>
      <c r="C8309" s="18">
        <v>42593</v>
      </c>
      <c r="D8309" s="18">
        <v>42598</v>
      </c>
      <c r="E8309" t="s">
        <v>77</v>
      </c>
      <c r="F8309" t="s">
        <v>1697</v>
      </c>
      <c r="G8309" t="s">
        <v>1698</v>
      </c>
      <c r="H8309" t="s">
        <v>129</v>
      </c>
      <c r="I8309" t="s">
        <v>54</v>
      </c>
      <c r="J8309" t="s">
        <v>4584</v>
      </c>
      <c r="K8309" t="s">
        <v>677</v>
      </c>
      <c r="L8309">
        <v>74133</v>
      </c>
      <c r="M8309" t="s">
        <v>132</v>
      </c>
      <c r="N8309" t="s">
        <v>6844</v>
      </c>
      <c r="O8309" t="s">
        <v>73</v>
      </c>
      <c r="P8309" t="s">
        <v>102</v>
      </c>
      <c r="Q8309" t="s">
        <v>6845</v>
      </c>
      <c r="R8309" s="19">
        <v>77.56</v>
      </c>
      <c r="S8309" s="17">
        <v>2</v>
      </c>
      <c r="T8309" s="20">
        <v>0</v>
      </c>
      <c r="U8309" s="19">
        <v>35.677599999999998</v>
      </c>
      <c r="V8309" s="20">
        <f t="shared" si="645"/>
        <v>0.45999999999999996</v>
      </c>
      <c r="W8309" s="17">
        <f t="shared" si="646"/>
        <v>2016</v>
      </c>
      <c r="X8309" t="str">
        <f t="shared" si="647"/>
        <v>Aug-2016</v>
      </c>
      <c r="Y8309" s="17">
        <f t="shared" si="648"/>
        <v>5</v>
      </c>
      <c r="Z8309" t="str">
        <f t="shared" si="649"/>
        <v>0% (No Discount)</v>
      </c>
      <c r="AA8309" s="17">
        <f>IF(COUNTIF($B$2:B8309,B8309)=1,1,0)</f>
        <v>0</v>
      </c>
      <c r="AB8309" s="17">
        <f>IF(COUNTIF($F$2:F8309,F8309)=1,1,0)</f>
        <v>0</v>
      </c>
    </row>
    <row r="8310" spans="1:28" x14ac:dyDescent="0.2">
      <c r="A8310" s="17">
        <v>8309</v>
      </c>
      <c r="B8310" t="s">
        <v>9981</v>
      </c>
      <c r="C8310" s="18">
        <v>42576</v>
      </c>
      <c r="D8310" s="18">
        <v>42576</v>
      </c>
      <c r="E8310" t="s">
        <v>1320</v>
      </c>
      <c r="F8310" t="s">
        <v>5355</v>
      </c>
      <c r="G8310" t="s">
        <v>5356</v>
      </c>
      <c r="H8310" t="s">
        <v>129</v>
      </c>
      <c r="I8310" t="s">
        <v>54</v>
      </c>
      <c r="J8310" t="s">
        <v>154</v>
      </c>
      <c r="K8310" t="s">
        <v>70</v>
      </c>
      <c r="L8310">
        <v>94122</v>
      </c>
      <c r="M8310" t="s">
        <v>71</v>
      </c>
      <c r="N8310" t="s">
        <v>4089</v>
      </c>
      <c r="O8310" t="s">
        <v>73</v>
      </c>
      <c r="P8310" t="s">
        <v>95</v>
      </c>
      <c r="Q8310" t="s">
        <v>4090</v>
      </c>
      <c r="R8310" s="19">
        <v>37.17</v>
      </c>
      <c r="S8310" s="17">
        <v>9</v>
      </c>
      <c r="T8310" s="20">
        <v>0</v>
      </c>
      <c r="U8310" s="19">
        <v>11.151</v>
      </c>
      <c r="V8310" s="20">
        <f t="shared" si="645"/>
        <v>0.3</v>
      </c>
      <c r="W8310" s="17">
        <f t="shared" si="646"/>
        <v>2016</v>
      </c>
      <c r="X8310" t="str">
        <f t="shared" si="647"/>
        <v>Jul-2016</v>
      </c>
      <c r="Y8310" s="17">
        <f t="shared" si="648"/>
        <v>0</v>
      </c>
      <c r="Z8310" t="str">
        <f t="shared" si="649"/>
        <v>0% (No Discount)</v>
      </c>
      <c r="AA8310" s="17">
        <f>IF(COUNTIF($B$2:B8310,B8310)=1,1,0)</f>
        <v>1</v>
      </c>
      <c r="AB8310" s="17">
        <f>IF(COUNTIF($F$2:F8310,F8310)=1,1,0)</f>
        <v>0</v>
      </c>
    </row>
    <row r="8311" spans="1:28" x14ac:dyDescent="0.2">
      <c r="A8311" s="17">
        <v>8310</v>
      </c>
      <c r="B8311" t="s">
        <v>9982</v>
      </c>
      <c r="C8311" s="18">
        <v>41699</v>
      </c>
      <c r="D8311" s="18">
        <v>41705</v>
      </c>
      <c r="E8311" t="s">
        <v>77</v>
      </c>
      <c r="F8311" t="s">
        <v>4661</v>
      </c>
      <c r="G8311" t="s">
        <v>4662</v>
      </c>
      <c r="H8311" t="s">
        <v>53</v>
      </c>
      <c r="I8311" t="s">
        <v>54</v>
      </c>
      <c r="J8311" t="s">
        <v>211</v>
      </c>
      <c r="K8311" t="s">
        <v>131</v>
      </c>
      <c r="L8311">
        <v>77036</v>
      </c>
      <c r="M8311" t="s">
        <v>132</v>
      </c>
      <c r="N8311" t="s">
        <v>5233</v>
      </c>
      <c r="O8311" t="s">
        <v>73</v>
      </c>
      <c r="P8311" t="s">
        <v>86</v>
      </c>
      <c r="Q8311" t="s">
        <v>5234</v>
      </c>
      <c r="R8311" s="19">
        <v>137.352</v>
      </c>
      <c r="S8311" s="17">
        <v>3</v>
      </c>
      <c r="T8311" s="20">
        <v>0.2</v>
      </c>
      <c r="U8311" s="19">
        <v>8.5845000000000002</v>
      </c>
      <c r="V8311" s="20">
        <f t="shared" si="645"/>
        <v>6.25E-2</v>
      </c>
      <c r="W8311" s="17">
        <f t="shared" si="646"/>
        <v>2014</v>
      </c>
      <c r="X8311" t="str">
        <f t="shared" si="647"/>
        <v>Mar-2014</v>
      </c>
      <c r="Y8311" s="17">
        <f t="shared" si="648"/>
        <v>6</v>
      </c>
      <c r="Z8311" t="str">
        <f t="shared" si="649"/>
        <v>11-20%</v>
      </c>
      <c r="AA8311" s="17">
        <f>IF(COUNTIF($B$2:B8311,B8311)=1,1,0)</f>
        <v>1</v>
      </c>
      <c r="AB8311" s="17">
        <f>IF(COUNTIF($F$2:F8311,F8311)=1,1,0)</f>
        <v>0</v>
      </c>
    </row>
    <row r="8312" spans="1:28" x14ac:dyDescent="0.2">
      <c r="A8312" s="17">
        <v>8311</v>
      </c>
      <c r="B8312" t="s">
        <v>9982</v>
      </c>
      <c r="C8312" s="18">
        <v>41699</v>
      </c>
      <c r="D8312" s="18">
        <v>41705</v>
      </c>
      <c r="E8312" t="s">
        <v>77</v>
      </c>
      <c r="F8312" t="s">
        <v>4661</v>
      </c>
      <c r="G8312" t="s">
        <v>4662</v>
      </c>
      <c r="H8312" t="s">
        <v>53</v>
      </c>
      <c r="I8312" t="s">
        <v>54</v>
      </c>
      <c r="J8312" t="s">
        <v>211</v>
      </c>
      <c r="K8312" t="s">
        <v>131</v>
      </c>
      <c r="L8312">
        <v>77036</v>
      </c>
      <c r="M8312" t="s">
        <v>132</v>
      </c>
      <c r="N8312" t="s">
        <v>5311</v>
      </c>
      <c r="O8312" t="s">
        <v>59</v>
      </c>
      <c r="P8312" t="s">
        <v>83</v>
      </c>
      <c r="Q8312" t="s">
        <v>5312</v>
      </c>
      <c r="R8312" s="19">
        <v>376.50900000000001</v>
      </c>
      <c r="S8312" s="17">
        <v>3</v>
      </c>
      <c r="T8312" s="20">
        <v>0.3</v>
      </c>
      <c r="U8312" s="19">
        <v>-43.029600000000002</v>
      </c>
      <c r="V8312" s="20">
        <f t="shared" si="645"/>
        <v>-0.11428571428571428</v>
      </c>
      <c r="W8312" s="17">
        <f t="shared" si="646"/>
        <v>2014</v>
      </c>
      <c r="X8312" t="str">
        <f t="shared" si="647"/>
        <v>Mar-2014</v>
      </c>
      <c r="Y8312" s="17">
        <f t="shared" si="648"/>
        <v>6</v>
      </c>
      <c r="Z8312" t="str">
        <f t="shared" si="649"/>
        <v>21-30%</v>
      </c>
      <c r="AA8312" s="17">
        <f>IF(COUNTIF($B$2:B8312,B8312)=1,1,0)</f>
        <v>0</v>
      </c>
      <c r="AB8312" s="17">
        <f>IF(COUNTIF($F$2:F8312,F8312)=1,1,0)</f>
        <v>0</v>
      </c>
    </row>
    <row r="8313" spans="1:28" x14ac:dyDescent="0.2">
      <c r="A8313" s="17">
        <v>8312</v>
      </c>
      <c r="B8313" t="s">
        <v>9983</v>
      </c>
      <c r="C8313" s="18">
        <v>42761</v>
      </c>
      <c r="D8313" s="18">
        <v>42766</v>
      </c>
      <c r="E8313" t="s">
        <v>77</v>
      </c>
      <c r="F8313" t="s">
        <v>1874</v>
      </c>
      <c r="G8313" t="s">
        <v>1875</v>
      </c>
      <c r="H8313" t="s">
        <v>53</v>
      </c>
      <c r="I8313" t="s">
        <v>54</v>
      </c>
      <c r="J8313" t="s">
        <v>524</v>
      </c>
      <c r="K8313" t="s">
        <v>1302</v>
      </c>
      <c r="L8313">
        <v>31907</v>
      </c>
      <c r="M8313" t="s">
        <v>57</v>
      </c>
      <c r="N8313" t="s">
        <v>549</v>
      </c>
      <c r="O8313" t="s">
        <v>59</v>
      </c>
      <c r="P8313" t="s">
        <v>92</v>
      </c>
      <c r="Q8313" t="s">
        <v>550</v>
      </c>
      <c r="R8313" s="19">
        <v>62.72</v>
      </c>
      <c r="S8313" s="17">
        <v>4</v>
      </c>
      <c r="T8313" s="20">
        <v>0</v>
      </c>
      <c r="U8313" s="19">
        <v>24.460799999999999</v>
      </c>
      <c r="V8313" s="20">
        <f t="shared" si="645"/>
        <v>0.39</v>
      </c>
      <c r="W8313" s="17">
        <f t="shared" si="646"/>
        <v>2017</v>
      </c>
      <c r="X8313" t="str">
        <f t="shared" si="647"/>
        <v>Jan-2017</v>
      </c>
      <c r="Y8313" s="17">
        <f t="shared" si="648"/>
        <v>5</v>
      </c>
      <c r="Z8313" t="str">
        <f t="shared" si="649"/>
        <v>0% (No Discount)</v>
      </c>
      <c r="AA8313" s="17">
        <f>IF(COUNTIF($B$2:B8313,B8313)=1,1,0)</f>
        <v>1</v>
      </c>
      <c r="AB8313" s="17">
        <f>IF(COUNTIF($F$2:F8313,F8313)=1,1,0)</f>
        <v>0</v>
      </c>
    </row>
    <row r="8314" spans="1:28" x14ac:dyDescent="0.2">
      <c r="A8314" s="17">
        <v>8313</v>
      </c>
      <c r="B8314" t="s">
        <v>9983</v>
      </c>
      <c r="C8314" s="18">
        <v>42761</v>
      </c>
      <c r="D8314" s="18">
        <v>42766</v>
      </c>
      <c r="E8314" t="s">
        <v>77</v>
      </c>
      <c r="F8314" t="s">
        <v>1874</v>
      </c>
      <c r="G8314" t="s">
        <v>1875</v>
      </c>
      <c r="H8314" t="s">
        <v>53</v>
      </c>
      <c r="I8314" t="s">
        <v>54</v>
      </c>
      <c r="J8314" t="s">
        <v>524</v>
      </c>
      <c r="K8314" t="s">
        <v>1302</v>
      </c>
      <c r="L8314">
        <v>31907</v>
      </c>
      <c r="M8314" t="s">
        <v>57</v>
      </c>
      <c r="N8314" t="s">
        <v>6181</v>
      </c>
      <c r="O8314" t="s">
        <v>98</v>
      </c>
      <c r="P8314" t="s">
        <v>99</v>
      </c>
      <c r="Q8314" t="s">
        <v>6182</v>
      </c>
      <c r="R8314" s="19">
        <v>2939.93</v>
      </c>
      <c r="S8314" s="17">
        <v>7</v>
      </c>
      <c r="T8314" s="20">
        <v>0</v>
      </c>
      <c r="U8314" s="19">
        <v>764.3818</v>
      </c>
      <c r="V8314" s="20">
        <f t="shared" si="645"/>
        <v>0.26</v>
      </c>
      <c r="W8314" s="17">
        <f t="shared" si="646"/>
        <v>2017</v>
      </c>
      <c r="X8314" t="str">
        <f t="shared" si="647"/>
        <v>Jan-2017</v>
      </c>
      <c r="Y8314" s="17">
        <f t="shared" si="648"/>
        <v>5</v>
      </c>
      <c r="Z8314" t="str">
        <f t="shared" si="649"/>
        <v>0% (No Discount)</v>
      </c>
      <c r="AA8314" s="17">
        <f>IF(COUNTIF($B$2:B8314,B8314)=1,1,0)</f>
        <v>0</v>
      </c>
      <c r="AB8314" s="17">
        <f>IF(COUNTIF($F$2:F8314,F8314)=1,1,0)</f>
        <v>0</v>
      </c>
    </row>
    <row r="8315" spans="1:28" x14ac:dyDescent="0.2">
      <c r="A8315" s="17">
        <v>8314</v>
      </c>
      <c r="B8315" t="s">
        <v>9984</v>
      </c>
      <c r="C8315" s="18">
        <v>41832</v>
      </c>
      <c r="D8315" s="18">
        <v>41836</v>
      </c>
      <c r="E8315" t="s">
        <v>77</v>
      </c>
      <c r="F8315" t="s">
        <v>3262</v>
      </c>
      <c r="G8315" t="s">
        <v>3263</v>
      </c>
      <c r="H8315" t="s">
        <v>129</v>
      </c>
      <c r="I8315" t="s">
        <v>54</v>
      </c>
      <c r="J8315" t="s">
        <v>7894</v>
      </c>
      <c r="K8315" t="s">
        <v>131</v>
      </c>
      <c r="L8315">
        <v>77573</v>
      </c>
      <c r="M8315" t="s">
        <v>132</v>
      </c>
      <c r="N8315" t="s">
        <v>3364</v>
      </c>
      <c r="O8315" t="s">
        <v>59</v>
      </c>
      <c r="P8315" t="s">
        <v>63</v>
      </c>
      <c r="Q8315" t="s">
        <v>3365</v>
      </c>
      <c r="R8315" s="19">
        <v>512.35799999999995</v>
      </c>
      <c r="S8315" s="17">
        <v>3</v>
      </c>
      <c r="T8315" s="20">
        <v>0.3</v>
      </c>
      <c r="U8315" s="19">
        <v>-14.6388</v>
      </c>
      <c r="V8315" s="20">
        <f t="shared" si="645"/>
        <v>-2.8571428571428574E-2</v>
      </c>
      <c r="W8315" s="17">
        <f t="shared" si="646"/>
        <v>2014</v>
      </c>
      <c r="X8315" t="str">
        <f t="shared" si="647"/>
        <v>Jul-2014</v>
      </c>
      <c r="Y8315" s="17">
        <f t="shared" si="648"/>
        <v>4</v>
      </c>
      <c r="Z8315" t="str">
        <f t="shared" si="649"/>
        <v>21-30%</v>
      </c>
      <c r="AA8315" s="17">
        <f>IF(COUNTIF($B$2:B8315,B8315)=1,1,0)</f>
        <v>1</v>
      </c>
      <c r="AB8315" s="17">
        <f>IF(COUNTIF($F$2:F8315,F8315)=1,1,0)</f>
        <v>0</v>
      </c>
    </row>
    <row r="8316" spans="1:28" x14ac:dyDescent="0.2">
      <c r="A8316" s="17">
        <v>8315</v>
      </c>
      <c r="B8316" t="s">
        <v>9984</v>
      </c>
      <c r="C8316" s="18">
        <v>41832</v>
      </c>
      <c r="D8316" s="18">
        <v>41836</v>
      </c>
      <c r="E8316" t="s">
        <v>77</v>
      </c>
      <c r="F8316" t="s">
        <v>3262</v>
      </c>
      <c r="G8316" t="s">
        <v>3263</v>
      </c>
      <c r="H8316" t="s">
        <v>129</v>
      </c>
      <c r="I8316" t="s">
        <v>54</v>
      </c>
      <c r="J8316" t="s">
        <v>7894</v>
      </c>
      <c r="K8316" t="s">
        <v>131</v>
      </c>
      <c r="L8316">
        <v>77573</v>
      </c>
      <c r="M8316" t="s">
        <v>132</v>
      </c>
      <c r="N8316" t="s">
        <v>3332</v>
      </c>
      <c r="O8316" t="s">
        <v>73</v>
      </c>
      <c r="P8316" t="s">
        <v>296</v>
      </c>
      <c r="Q8316" t="s">
        <v>3333</v>
      </c>
      <c r="R8316" s="19">
        <v>3.488</v>
      </c>
      <c r="S8316" s="17">
        <v>2</v>
      </c>
      <c r="T8316" s="20">
        <v>0.2</v>
      </c>
      <c r="U8316" s="19">
        <v>0.56679999999999997</v>
      </c>
      <c r="V8316" s="20">
        <f t="shared" si="645"/>
        <v>0.16250000000000001</v>
      </c>
      <c r="W8316" s="17">
        <f t="shared" si="646"/>
        <v>2014</v>
      </c>
      <c r="X8316" t="str">
        <f t="shared" si="647"/>
        <v>Jul-2014</v>
      </c>
      <c r="Y8316" s="17">
        <f t="shared" si="648"/>
        <v>4</v>
      </c>
      <c r="Z8316" t="str">
        <f t="shared" si="649"/>
        <v>11-20%</v>
      </c>
      <c r="AA8316" s="17">
        <f>IF(COUNTIF($B$2:B8316,B8316)=1,1,0)</f>
        <v>0</v>
      </c>
      <c r="AB8316" s="17">
        <f>IF(COUNTIF($F$2:F8316,F8316)=1,1,0)</f>
        <v>0</v>
      </c>
    </row>
    <row r="8317" spans="1:28" x14ac:dyDescent="0.2">
      <c r="A8317" s="17">
        <v>8316</v>
      </c>
      <c r="B8317" t="s">
        <v>9984</v>
      </c>
      <c r="C8317" s="18">
        <v>41832</v>
      </c>
      <c r="D8317" s="18">
        <v>41836</v>
      </c>
      <c r="E8317" t="s">
        <v>77</v>
      </c>
      <c r="F8317" t="s">
        <v>3262</v>
      </c>
      <c r="G8317" t="s">
        <v>3263</v>
      </c>
      <c r="H8317" t="s">
        <v>129</v>
      </c>
      <c r="I8317" t="s">
        <v>54</v>
      </c>
      <c r="J8317" t="s">
        <v>7894</v>
      </c>
      <c r="K8317" t="s">
        <v>131</v>
      </c>
      <c r="L8317">
        <v>77573</v>
      </c>
      <c r="M8317" t="s">
        <v>132</v>
      </c>
      <c r="N8317" t="s">
        <v>2777</v>
      </c>
      <c r="O8317" t="s">
        <v>73</v>
      </c>
      <c r="P8317" t="s">
        <v>95</v>
      </c>
      <c r="Q8317" t="s">
        <v>2778</v>
      </c>
      <c r="R8317" s="19">
        <v>22.288</v>
      </c>
      <c r="S8317" s="17">
        <v>7</v>
      </c>
      <c r="T8317" s="20">
        <v>0.2</v>
      </c>
      <c r="U8317" s="19">
        <v>3.9003999999999999</v>
      </c>
      <c r="V8317" s="20">
        <f t="shared" si="645"/>
        <v>0.17499999999999999</v>
      </c>
      <c r="W8317" s="17">
        <f t="shared" si="646"/>
        <v>2014</v>
      </c>
      <c r="X8317" t="str">
        <f t="shared" si="647"/>
        <v>Jul-2014</v>
      </c>
      <c r="Y8317" s="17">
        <f t="shared" si="648"/>
        <v>4</v>
      </c>
      <c r="Z8317" t="str">
        <f t="shared" si="649"/>
        <v>11-20%</v>
      </c>
      <c r="AA8317" s="17">
        <f>IF(COUNTIF($B$2:B8317,B8317)=1,1,0)</f>
        <v>0</v>
      </c>
      <c r="AB8317" s="17">
        <f>IF(COUNTIF($F$2:F8317,F8317)=1,1,0)</f>
        <v>0</v>
      </c>
    </row>
    <row r="8318" spans="1:28" x14ac:dyDescent="0.2">
      <c r="A8318" s="17">
        <v>8317</v>
      </c>
      <c r="B8318" t="s">
        <v>9984</v>
      </c>
      <c r="C8318" s="18">
        <v>41832</v>
      </c>
      <c r="D8318" s="18">
        <v>41836</v>
      </c>
      <c r="E8318" t="s">
        <v>77</v>
      </c>
      <c r="F8318" t="s">
        <v>3262</v>
      </c>
      <c r="G8318" t="s">
        <v>3263</v>
      </c>
      <c r="H8318" t="s">
        <v>129</v>
      </c>
      <c r="I8318" t="s">
        <v>54</v>
      </c>
      <c r="J8318" t="s">
        <v>7894</v>
      </c>
      <c r="K8318" t="s">
        <v>131</v>
      </c>
      <c r="L8318">
        <v>77573</v>
      </c>
      <c r="M8318" t="s">
        <v>132</v>
      </c>
      <c r="N8318" t="s">
        <v>595</v>
      </c>
      <c r="O8318" t="s">
        <v>73</v>
      </c>
      <c r="P8318" t="s">
        <v>117</v>
      </c>
      <c r="Q8318" t="s">
        <v>596</v>
      </c>
      <c r="R8318" s="19">
        <v>16.032</v>
      </c>
      <c r="S8318" s="17">
        <v>3</v>
      </c>
      <c r="T8318" s="20">
        <v>0.2</v>
      </c>
      <c r="U8318" s="19">
        <v>5.6112000000000002</v>
      </c>
      <c r="V8318" s="20">
        <f t="shared" si="645"/>
        <v>0.35000000000000003</v>
      </c>
      <c r="W8318" s="17">
        <f t="shared" si="646"/>
        <v>2014</v>
      </c>
      <c r="X8318" t="str">
        <f t="shared" si="647"/>
        <v>Jul-2014</v>
      </c>
      <c r="Y8318" s="17">
        <f t="shared" si="648"/>
        <v>4</v>
      </c>
      <c r="Z8318" t="str">
        <f t="shared" si="649"/>
        <v>11-20%</v>
      </c>
      <c r="AA8318" s="17">
        <f>IF(COUNTIF($B$2:B8318,B8318)=1,1,0)</f>
        <v>0</v>
      </c>
      <c r="AB8318" s="17">
        <f>IF(COUNTIF($F$2:F8318,F8318)=1,1,0)</f>
        <v>0</v>
      </c>
    </row>
    <row r="8319" spans="1:28" x14ac:dyDescent="0.2">
      <c r="A8319" s="17">
        <v>8318</v>
      </c>
      <c r="B8319" t="s">
        <v>9985</v>
      </c>
      <c r="C8319" s="18">
        <v>42836</v>
      </c>
      <c r="D8319" s="18">
        <v>42841</v>
      </c>
      <c r="E8319" t="s">
        <v>77</v>
      </c>
      <c r="F8319" t="s">
        <v>350</v>
      </c>
      <c r="G8319" t="s">
        <v>351</v>
      </c>
      <c r="H8319" t="s">
        <v>53</v>
      </c>
      <c r="I8319" t="s">
        <v>54</v>
      </c>
      <c r="J8319" t="s">
        <v>2253</v>
      </c>
      <c r="K8319" t="s">
        <v>115</v>
      </c>
      <c r="L8319">
        <v>27217</v>
      </c>
      <c r="M8319" t="s">
        <v>57</v>
      </c>
      <c r="N8319" t="s">
        <v>3566</v>
      </c>
      <c r="O8319" t="s">
        <v>73</v>
      </c>
      <c r="P8319" t="s">
        <v>95</v>
      </c>
      <c r="Q8319" t="s">
        <v>3567</v>
      </c>
      <c r="R8319" s="19">
        <v>1.752</v>
      </c>
      <c r="S8319" s="17">
        <v>1</v>
      </c>
      <c r="T8319" s="20">
        <v>0.2</v>
      </c>
      <c r="U8319" s="19">
        <v>0.15329999999999999</v>
      </c>
      <c r="V8319" s="20">
        <f t="shared" si="645"/>
        <v>8.7499999999999994E-2</v>
      </c>
      <c r="W8319" s="17">
        <f t="shared" si="646"/>
        <v>2017</v>
      </c>
      <c r="X8319" t="str">
        <f t="shared" si="647"/>
        <v>Apr-2017</v>
      </c>
      <c r="Y8319" s="17">
        <f t="shared" si="648"/>
        <v>5</v>
      </c>
      <c r="Z8319" t="str">
        <f t="shared" si="649"/>
        <v>11-20%</v>
      </c>
      <c r="AA8319" s="17">
        <f>IF(COUNTIF($B$2:B8319,B8319)=1,1,0)</f>
        <v>1</v>
      </c>
      <c r="AB8319" s="17">
        <f>IF(COUNTIF($F$2:F8319,F8319)=1,1,0)</f>
        <v>0</v>
      </c>
    </row>
    <row r="8320" spans="1:28" x14ac:dyDescent="0.2">
      <c r="A8320" s="17">
        <v>8319</v>
      </c>
      <c r="B8320" t="s">
        <v>9985</v>
      </c>
      <c r="C8320" s="18">
        <v>42836</v>
      </c>
      <c r="D8320" s="18">
        <v>42841</v>
      </c>
      <c r="E8320" t="s">
        <v>77</v>
      </c>
      <c r="F8320" t="s">
        <v>350</v>
      </c>
      <c r="G8320" t="s">
        <v>351</v>
      </c>
      <c r="H8320" t="s">
        <v>53</v>
      </c>
      <c r="I8320" t="s">
        <v>54</v>
      </c>
      <c r="J8320" t="s">
        <v>2253</v>
      </c>
      <c r="K8320" t="s">
        <v>115</v>
      </c>
      <c r="L8320">
        <v>27217</v>
      </c>
      <c r="M8320" t="s">
        <v>57</v>
      </c>
      <c r="N8320" t="s">
        <v>4878</v>
      </c>
      <c r="O8320" t="s">
        <v>73</v>
      </c>
      <c r="P8320" t="s">
        <v>95</v>
      </c>
      <c r="Q8320" t="s">
        <v>4879</v>
      </c>
      <c r="R8320" s="19">
        <v>20.992000000000001</v>
      </c>
      <c r="S8320" s="17">
        <v>8</v>
      </c>
      <c r="T8320" s="20">
        <v>0.2</v>
      </c>
      <c r="U8320" s="19">
        <v>2.3616000000000001</v>
      </c>
      <c r="V8320" s="20">
        <f t="shared" si="645"/>
        <v>0.1125</v>
      </c>
      <c r="W8320" s="17">
        <f t="shared" si="646"/>
        <v>2017</v>
      </c>
      <c r="X8320" t="str">
        <f t="shared" si="647"/>
        <v>Apr-2017</v>
      </c>
      <c r="Y8320" s="17">
        <f t="shared" si="648"/>
        <v>5</v>
      </c>
      <c r="Z8320" t="str">
        <f t="shared" si="649"/>
        <v>11-20%</v>
      </c>
      <c r="AA8320" s="17">
        <f>IF(COUNTIF($B$2:B8320,B8320)=1,1,0)</f>
        <v>0</v>
      </c>
      <c r="AB8320" s="17">
        <f>IF(COUNTIF($F$2:F8320,F8320)=1,1,0)</f>
        <v>0</v>
      </c>
    </row>
    <row r="8321" spans="1:28" x14ac:dyDescent="0.2">
      <c r="A8321" s="17">
        <v>8320</v>
      </c>
      <c r="B8321" t="s">
        <v>9986</v>
      </c>
      <c r="C8321" s="18">
        <v>43052</v>
      </c>
      <c r="D8321" s="18">
        <v>43057</v>
      </c>
      <c r="E8321" t="s">
        <v>77</v>
      </c>
      <c r="F8321" t="s">
        <v>1692</v>
      </c>
      <c r="G8321" t="s">
        <v>1693</v>
      </c>
      <c r="H8321" t="s">
        <v>53</v>
      </c>
      <c r="I8321" t="s">
        <v>54</v>
      </c>
      <c r="J8321" t="s">
        <v>293</v>
      </c>
      <c r="K8321" t="s">
        <v>294</v>
      </c>
      <c r="L8321">
        <v>10009</v>
      </c>
      <c r="M8321" t="s">
        <v>175</v>
      </c>
      <c r="N8321" t="s">
        <v>2380</v>
      </c>
      <c r="O8321" t="s">
        <v>73</v>
      </c>
      <c r="P8321" t="s">
        <v>86</v>
      </c>
      <c r="Q8321" t="s">
        <v>2381</v>
      </c>
      <c r="R8321" s="19">
        <v>11.21</v>
      </c>
      <c r="S8321" s="17">
        <v>1</v>
      </c>
      <c r="T8321" s="20">
        <v>0</v>
      </c>
      <c r="U8321" s="19">
        <v>3.363</v>
      </c>
      <c r="V8321" s="20">
        <f t="shared" si="645"/>
        <v>0.3</v>
      </c>
      <c r="W8321" s="17">
        <f t="shared" si="646"/>
        <v>2017</v>
      </c>
      <c r="X8321" t="str">
        <f t="shared" si="647"/>
        <v>Nov-2017</v>
      </c>
      <c r="Y8321" s="17">
        <f t="shared" si="648"/>
        <v>5</v>
      </c>
      <c r="Z8321" t="str">
        <f t="shared" si="649"/>
        <v>0% (No Discount)</v>
      </c>
      <c r="AA8321" s="17">
        <f>IF(COUNTIF($B$2:B8321,B8321)=1,1,0)</f>
        <v>1</v>
      </c>
      <c r="AB8321" s="17">
        <f>IF(COUNTIF($F$2:F8321,F8321)=1,1,0)</f>
        <v>0</v>
      </c>
    </row>
    <row r="8322" spans="1:28" x14ac:dyDescent="0.2">
      <c r="A8322" s="17">
        <v>8321</v>
      </c>
      <c r="B8322" t="s">
        <v>9987</v>
      </c>
      <c r="C8322" s="18">
        <v>42343</v>
      </c>
      <c r="D8322" s="18">
        <v>42344</v>
      </c>
      <c r="E8322" t="s">
        <v>215</v>
      </c>
      <c r="F8322" t="s">
        <v>171</v>
      </c>
      <c r="G8322" t="s">
        <v>172</v>
      </c>
      <c r="H8322" t="s">
        <v>53</v>
      </c>
      <c r="I8322" t="s">
        <v>54</v>
      </c>
      <c r="J8322" t="s">
        <v>844</v>
      </c>
      <c r="K8322" t="s">
        <v>131</v>
      </c>
      <c r="L8322">
        <v>75220</v>
      </c>
      <c r="M8322" t="s">
        <v>132</v>
      </c>
      <c r="N8322" t="s">
        <v>6273</v>
      </c>
      <c r="O8322" t="s">
        <v>73</v>
      </c>
      <c r="P8322" t="s">
        <v>95</v>
      </c>
      <c r="Q8322" t="s">
        <v>6274</v>
      </c>
      <c r="R8322" s="19">
        <v>45.04</v>
      </c>
      <c r="S8322" s="17">
        <v>2</v>
      </c>
      <c r="T8322" s="20">
        <v>0.2</v>
      </c>
      <c r="U8322" s="19">
        <v>4.5039999999999996</v>
      </c>
      <c r="V8322" s="20">
        <f t="shared" ref="V8322:V8385" si="650">IFERROR(U8322/R8322,0)</f>
        <v>9.9999999999999992E-2</v>
      </c>
      <c r="W8322" s="17">
        <f t="shared" ref="W8322:W8385" si="651">YEAR(C8322)</f>
        <v>2015</v>
      </c>
      <c r="X8322" t="str">
        <f t="shared" ref="X8322:X8385" si="652">TEXT(C8322,"mmm-yyyy")</f>
        <v>Dec-2015</v>
      </c>
      <c r="Y8322" s="17">
        <f t="shared" ref="Y8322:Y8385" si="653">D8322-C8322</f>
        <v>1</v>
      </c>
      <c r="Z8322" t="str">
        <f t="shared" ref="Z8322:Z8385" si="654">IF(T8322=0,"0% (No Discount)",IF(T8322&lt;=0.1,"1-10%",IF(T8322&lt;=0.2,"11-20%",IF(T8322&lt;=0.3,"21-30%",IF(T8322&lt;=0.4,"31-40%",IF(T8322&lt;=0.5,"41-50%","Over 50%"))))))</f>
        <v>11-20%</v>
      </c>
      <c r="AA8322" s="17">
        <f>IF(COUNTIF($B$2:B8322,B8322)=1,1,0)</f>
        <v>1</v>
      </c>
      <c r="AB8322" s="17">
        <f>IF(COUNTIF($F$2:F8322,F8322)=1,1,0)</f>
        <v>0</v>
      </c>
    </row>
    <row r="8323" spans="1:28" x14ac:dyDescent="0.2">
      <c r="A8323" s="17">
        <v>8322</v>
      </c>
      <c r="B8323" t="s">
        <v>9988</v>
      </c>
      <c r="C8323" s="18">
        <v>42639</v>
      </c>
      <c r="D8323" s="18">
        <v>42644</v>
      </c>
      <c r="E8323" t="s">
        <v>77</v>
      </c>
      <c r="F8323" t="s">
        <v>5558</v>
      </c>
      <c r="G8323" t="s">
        <v>5559</v>
      </c>
      <c r="H8323" t="s">
        <v>53</v>
      </c>
      <c r="I8323" t="s">
        <v>54</v>
      </c>
      <c r="J8323" t="s">
        <v>211</v>
      </c>
      <c r="K8323" t="s">
        <v>131</v>
      </c>
      <c r="L8323">
        <v>77095</v>
      </c>
      <c r="M8323" t="s">
        <v>132</v>
      </c>
      <c r="N8323" t="s">
        <v>3603</v>
      </c>
      <c r="O8323" t="s">
        <v>73</v>
      </c>
      <c r="P8323" t="s">
        <v>102</v>
      </c>
      <c r="Q8323" t="s">
        <v>8624</v>
      </c>
      <c r="R8323" s="19">
        <v>15.624000000000001</v>
      </c>
      <c r="S8323" s="17">
        <v>2</v>
      </c>
      <c r="T8323" s="20">
        <v>0.8</v>
      </c>
      <c r="U8323" s="19">
        <v>-24.9984</v>
      </c>
      <c r="V8323" s="20">
        <f t="shared" si="650"/>
        <v>-1.5999999999999999</v>
      </c>
      <c r="W8323" s="17">
        <f t="shared" si="651"/>
        <v>2016</v>
      </c>
      <c r="X8323" t="str">
        <f t="shared" si="652"/>
        <v>Sep-2016</v>
      </c>
      <c r="Y8323" s="17">
        <f t="shared" si="653"/>
        <v>5</v>
      </c>
      <c r="Z8323" t="str">
        <f t="shared" si="654"/>
        <v>Over 50%</v>
      </c>
      <c r="AA8323" s="17">
        <f>IF(COUNTIF($B$2:B8323,B8323)=1,1,0)</f>
        <v>1</v>
      </c>
      <c r="AB8323" s="17">
        <f>IF(COUNTIF($F$2:F8323,F8323)=1,1,0)</f>
        <v>0</v>
      </c>
    </row>
    <row r="8324" spans="1:28" x14ac:dyDescent="0.2">
      <c r="A8324" s="17">
        <v>8323</v>
      </c>
      <c r="B8324" t="s">
        <v>9989</v>
      </c>
      <c r="C8324" s="18">
        <v>42693</v>
      </c>
      <c r="D8324" s="18">
        <v>42699</v>
      </c>
      <c r="E8324" t="s">
        <v>77</v>
      </c>
      <c r="F8324" t="s">
        <v>3767</v>
      </c>
      <c r="G8324" t="s">
        <v>3768</v>
      </c>
      <c r="H8324" t="s">
        <v>53</v>
      </c>
      <c r="I8324" t="s">
        <v>54</v>
      </c>
      <c r="J8324" t="s">
        <v>1203</v>
      </c>
      <c r="K8324" t="s">
        <v>294</v>
      </c>
      <c r="L8324">
        <v>11561</v>
      </c>
      <c r="M8324" t="s">
        <v>175</v>
      </c>
      <c r="N8324" t="s">
        <v>6541</v>
      </c>
      <c r="O8324" t="s">
        <v>73</v>
      </c>
      <c r="P8324" t="s">
        <v>105</v>
      </c>
      <c r="Q8324" t="s">
        <v>6542</v>
      </c>
      <c r="R8324" s="19">
        <v>8.74</v>
      </c>
      <c r="S8324" s="17">
        <v>2</v>
      </c>
      <c r="T8324" s="20">
        <v>0</v>
      </c>
      <c r="U8324" s="19">
        <v>2.2724000000000002</v>
      </c>
      <c r="V8324" s="20">
        <f t="shared" si="650"/>
        <v>0.26</v>
      </c>
      <c r="W8324" s="17">
        <f t="shared" si="651"/>
        <v>2016</v>
      </c>
      <c r="X8324" t="str">
        <f t="shared" si="652"/>
        <v>Nov-2016</v>
      </c>
      <c r="Y8324" s="17">
        <f t="shared" si="653"/>
        <v>6</v>
      </c>
      <c r="Z8324" t="str">
        <f t="shared" si="654"/>
        <v>0% (No Discount)</v>
      </c>
      <c r="AA8324" s="17">
        <f>IF(COUNTIF($B$2:B8324,B8324)=1,1,0)</f>
        <v>1</v>
      </c>
      <c r="AB8324" s="17">
        <f>IF(COUNTIF($F$2:F8324,F8324)=1,1,0)</f>
        <v>0</v>
      </c>
    </row>
    <row r="8325" spans="1:28" x14ac:dyDescent="0.2">
      <c r="A8325" s="17">
        <v>8324</v>
      </c>
      <c r="B8325" t="s">
        <v>9989</v>
      </c>
      <c r="C8325" s="18">
        <v>42693</v>
      </c>
      <c r="D8325" s="18">
        <v>42699</v>
      </c>
      <c r="E8325" t="s">
        <v>77</v>
      </c>
      <c r="F8325" t="s">
        <v>3767</v>
      </c>
      <c r="G8325" t="s">
        <v>3768</v>
      </c>
      <c r="H8325" t="s">
        <v>53</v>
      </c>
      <c r="I8325" t="s">
        <v>54</v>
      </c>
      <c r="J8325" t="s">
        <v>1203</v>
      </c>
      <c r="K8325" t="s">
        <v>294</v>
      </c>
      <c r="L8325">
        <v>11561</v>
      </c>
      <c r="M8325" t="s">
        <v>175</v>
      </c>
      <c r="N8325" t="s">
        <v>1669</v>
      </c>
      <c r="O8325" t="s">
        <v>73</v>
      </c>
      <c r="P8325" t="s">
        <v>117</v>
      </c>
      <c r="Q8325" t="s">
        <v>1670</v>
      </c>
      <c r="R8325" s="19">
        <v>44.75</v>
      </c>
      <c r="S8325" s="17">
        <v>5</v>
      </c>
      <c r="T8325" s="20">
        <v>0</v>
      </c>
      <c r="U8325" s="19">
        <v>20.585000000000001</v>
      </c>
      <c r="V8325" s="20">
        <f t="shared" si="650"/>
        <v>0.46</v>
      </c>
      <c r="W8325" s="17">
        <f t="shared" si="651"/>
        <v>2016</v>
      </c>
      <c r="X8325" t="str">
        <f t="shared" si="652"/>
        <v>Nov-2016</v>
      </c>
      <c r="Y8325" s="17">
        <f t="shared" si="653"/>
        <v>6</v>
      </c>
      <c r="Z8325" t="str">
        <f t="shared" si="654"/>
        <v>0% (No Discount)</v>
      </c>
      <c r="AA8325" s="17">
        <f>IF(COUNTIF($B$2:B8325,B8325)=1,1,0)</f>
        <v>0</v>
      </c>
      <c r="AB8325" s="17">
        <f>IF(COUNTIF($F$2:F8325,F8325)=1,1,0)</f>
        <v>0</v>
      </c>
    </row>
    <row r="8326" spans="1:28" x14ac:dyDescent="0.2">
      <c r="A8326" s="17">
        <v>8325</v>
      </c>
      <c r="B8326" t="s">
        <v>9990</v>
      </c>
      <c r="C8326" s="18">
        <v>42986</v>
      </c>
      <c r="D8326" s="18">
        <v>42987</v>
      </c>
      <c r="E8326" t="s">
        <v>215</v>
      </c>
      <c r="F8326" t="s">
        <v>8268</v>
      </c>
      <c r="G8326" t="s">
        <v>8269</v>
      </c>
      <c r="H8326" t="s">
        <v>129</v>
      </c>
      <c r="I8326" t="s">
        <v>54</v>
      </c>
      <c r="J8326" t="s">
        <v>2362</v>
      </c>
      <c r="K8326" t="s">
        <v>81</v>
      </c>
      <c r="L8326">
        <v>33012</v>
      </c>
      <c r="M8326" t="s">
        <v>57</v>
      </c>
      <c r="N8326" t="s">
        <v>1667</v>
      </c>
      <c r="O8326" t="s">
        <v>73</v>
      </c>
      <c r="P8326" t="s">
        <v>86</v>
      </c>
      <c r="Q8326" t="s">
        <v>1668</v>
      </c>
      <c r="R8326" s="19">
        <v>61.68</v>
      </c>
      <c r="S8326" s="17">
        <v>5</v>
      </c>
      <c r="T8326" s="20">
        <v>0.2</v>
      </c>
      <c r="U8326" s="19">
        <v>5.3970000000000002</v>
      </c>
      <c r="V8326" s="20">
        <f t="shared" si="650"/>
        <v>8.7500000000000008E-2</v>
      </c>
      <c r="W8326" s="17">
        <f t="shared" si="651"/>
        <v>2017</v>
      </c>
      <c r="X8326" t="str">
        <f t="shared" si="652"/>
        <v>Sep-2017</v>
      </c>
      <c r="Y8326" s="17">
        <f t="shared" si="653"/>
        <v>1</v>
      </c>
      <c r="Z8326" t="str">
        <f t="shared" si="654"/>
        <v>11-20%</v>
      </c>
      <c r="AA8326" s="17">
        <f>IF(COUNTIF($B$2:B8326,B8326)=1,1,0)</f>
        <v>1</v>
      </c>
      <c r="AB8326" s="17">
        <f>IF(COUNTIF($F$2:F8326,F8326)=1,1,0)</f>
        <v>0</v>
      </c>
    </row>
    <row r="8327" spans="1:28" x14ac:dyDescent="0.2">
      <c r="A8327" s="17">
        <v>8326</v>
      </c>
      <c r="B8327" t="s">
        <v>9990</v>
      </c>
      <c r="C8327" s="18">
        <v>42986</v>
      </c>
      <c r="D8327" s="18">
        <v>42987</v>
      </c>
      <c r="E8327" t="s">
        <v>215</v>
      </c>
      <c r="F8327" t="s">
        <v>8268</v>
      </c>
      <c r="G8327" t="s">
        <v>8269</v>
      </c>
      <c r="H8327" t="s">
        <v>129</v>
      </c>
      <c r="I8327" t="s">
        <v>54</v>
      </c>
      <c r="J8327" t="s">
        <v>2362</v>
      </c>
      <c r="K8327" t="s">
        <v>81</v>
      </c>
      <c r="L8327">
        <v>33012</v>
      </c>
      <c r="M8327" t="s">
        <v>57</v>
      </c>
      <c r="N8327" t="s">
        <v>3889</v>
      </c>
      <c r="O8327" t="s">
        <v>98</v>
      </c>
      <c r="P8327" t="s">
        <v>99</v>
      </c>
      <c r="Q8327" t="s">
        <v>3890</v>
      </c>
      <c r="R8327" s="19">
        <v>158.376</v>
      </c>
      <c r="S8327" s="17">
        <v>3</v>
      </c>
      <c r="T8327" s="20">
        <v>0.2</v>
      </c>
      <c r="U8327" s="19">
        <v>13.857900000000001</v>
      </c>
      <c r="V8327" s="20">
        <f t="shared" si="650"/>
        <v>8.7500000000000008E-2</v>
      </c>
      <c r="W8327" s="17">
        <f t="shared" si="651"/>
        <v>2017</v>
      </c>
      <c r="X8327" t="str">
        <f t="shared" si="652"/>
        <v>Sep-2017</v>
      </c>
      <c r="Y8327" s="17">
        <f t="shared" si="653"/>
        <v>1</v>
      </c>
      <c r="Z8327" t="str">
        <f t="shared" si="654"/>
        <v>11-20%</v>
      </c>
      <c r="AA8327" s="17">
        <f>IF(COUNTIF($B$2:B8327,B8327)=1,1,0)</f>
        <v>0</v>
      </c>
      <c r="AB8327" s="17">
        <f>IF(COUNTIF($F$2:F8327,F8327)=1,1,0)</f>
        <v>0</v>
      </c>
    </row>
    <row r="8328" spans="1:28" x14ac:dyDescent="0.2">
      <c r="A8328" s="17">
        <v>8327</v>
      </c>
      <c r="B8328" t="s">
        <v>9991</v>
      </c>
      <c r="C8328" s="18">
        <v>42937</v>
      </c>
      <c r="D8328" s="18">
        <v>42940</v>
      </c>
      <c r="E8328" t="s">
        <v>50</v>
      </c>
      <c r="F8328" t="s">
        <v>1109</v>
      </c>
      <c r="G8328" t="s">
        <v>1110</v>
      </c>
      <c r="H8328" t="s">
        <v>68</v>
      </c>
      <c r="I8328" t="s">
        <v>54</v>
      </c>
      <c r="J8328" t="s">
        <v>483</v>
      </c>
      <c r="K8328" t="s">
        <v>238</v>
      </c>
      <c r="L8328">
        <v>60505</v>
      </c>
      <c r="M8328" t="s">
        <v>132</v>
      </c>
      <c r="N8328" t="s">
        <v>777</v>
      </c>
      <c r="O8328" t="s">
        <v>73</v>
      </c>
      <c r="P8328" t="s">
        <v>102</v>
      </c>
      <c r="Q8328" t="s">
        <v>778</v>
      </c>
      <c r="R8328" s="19">
        <v>2.8639999999999999</v>
      </c>
      <c r="S8328" s="17">
        <v>4</v>
      </c>
      <c r="T8328" s="20">
        <v>0.8</v>
      </c>
      <c r="U8328" s="19">
        <v>-4.5823999999999998</v>
      </c>
      <c r="V8328" s="20">
        <f t="shared" si="650"/>
        <v>-1.6</v>
      </c>
      <c r="W8328" s="17">
        <f t="shared" si="651"/>
        <v>2017</v>
      </c>
      <c r="X8328" t="str">
        <f t="shared" si="652"/>
        <v>Jul-2017</v>
      </c>
      <c r="Y8328" s="17">
        <f t="shared" si="653"/>
        <v>3</v>
      </c>
      <c r="Z8328" t="str">
        <f t="shared" si="654"/>
        <v>Over 50%</v>
      </c>
      <c r="AA8328" s="17">
        <f>IF(COUNTIF($B$2:B8328,B8328)=1,1,0)</f>
        <v>1</v>
      </c>
      <c r="AB8328" s="17">
        <f>IF(COUNTIF($F$2:F8328,F8328)=1,1,0)</f>
        <v>0</v>
      </c>
    </row>
    <row r="8329" spans="1:28" x14ac:dyDescent="0.2">
      <c r="A8329" s="17">
        <v>8328</v>
      </c>
      <c r="B8329" t="s">
        <v>9991</v>
      </c>
      <c r="C8329" s="18">
        <v>42937</v>
      </c>
      <c r="D8329" s="18">
        <v>42940</v>
      </c>
      <c r="E8329" t="s">
        <v>50</v>
      </c>
      <c r="F8329" t="s">
        <v>1109</v>
      </c>
      <c r="G8329" t="s">
        <v>1110</v>
      </c>
      <c r="H8329" t="s">
        <v>68</v>
      </c>
      <c r="I8329" t="s">
        <v>54</v>
      </c>
      <c r="J8329" t="s">
        <v>483</v>
      </c>
      <c r="K8329" t="s">
        <v>238</v>
      </c>
      <c r="L8329">
        <v>60505</v>
      </c>
      <c r="M8329" t="s">
        <v>132</v>
      </c>
      <c r="N8329" t="s">
        <v>4335</v>
      </c>
      <c r="O8329" t="s">
        <v>73</v>
      </c>
      <c r="P8329" t="s">
        <v>102</v>
      </c>
      <c r="Q8329" t="s">
        <v>4336</v>
      </c>
      <c r="R8329" s="19">
        <v>94.191999999999993</v>
      </c>
      <c r="S8329" s="17">
        <v>7</v>
      </c>
      <c r="T8329" s="20">
        <v>0.8</v>
      </c>
      <c r="U8329" s="19">
        <v>-164.83600000000001</v>
      </c>
      <c r="V8329" s="20">
        <f t="shared" si="650"/>
        <v>-1.7500000000000002</v>
      </c>
      <c r="W8329" s="17">
        <f t="shared" si="651"/>
        <v>2017</v>
      </c>
      <c r="X8329" t="str">
        <f t="shared" si="652"/>
        <v>Jul-2017</v>
      </c>
      <c r="Y8329" s="17">
        <f t="shared" si="653"/>
        <v>3</v>
      </c>
      <c r="Z8329" t="str">
        <f t="shared" si="654"/>
        <v>Over 50%</v>
      </c>
      <c r="AA8329" s="17">
        <f>IF(COUNTIF($B$2:B8329,B8329)=1,1,0)</f>
        <v>0</v>
      </c>
      <c r="AB8329" s="17">
        <f>IF(COUNTIF($F$2:F8329,F8329)=1,1,0)</f>
        <v>0</v>
      </c>
    </row>
    <row r="8330" spans="1:28" x14ac:dyDescent="0.2">
      <c r="A8330" s="17">
        <v>8329</v>
      </c>
      <c r="B8330" t="s">
        <v>9992</v>
      </c>
      <c r="C8330" s="18">
        <v>43014</v>
      </c>
      <c r="D8330" s="18">
        <v>43019</v>
      </c>
      <c r="E8330" t="s">
        <v>77</v>
      </c>
      <c r="F8330" t="s">
        <v>1687</v>
      </c>
      <c r="G8330" t="s">
        <v>1688</v>
      </c>
      <c r="H8330" t="s">
        <v>53</v>
      </c>
      <c r="I8330" t="s">
        <v>54</v>
      </c>
      <c r="J8330" t="s">
        <v>1123</v>
      </c>
      <c r="K8330" t="s">
        <v>817</v>
      </c>
      <c r="L8330">
        <v>7109</v>
      </c>
      <c r="M8330" t="s">
        <v>175</v>
      </c>
      <c r="N8330" t="s">
        <v>4221</v>
      </c>
      <c r="O8330" t="s">
        <v>73</v>
      </c>
      <c r="P8330" t="s">
        <v>117</v>
      </c>
      <c r="Q8330" t="s">
        <v>4222</v>
      </c>
      <c r="R8330" s="19">
        <v>143.69999999999999</v>
      </c>
      <c r="S8330" s="17">
        <v>3</v>
      </c>
      <c r="T8330" s="20">
        <v>0</v>
      </c>
      <c r="U8330" s="19">
        <v>68.975999999999999</v>
      </c>
      <c r="V8330" s="20">
        <f t="shared" si="650"/>
        <v>0.48000000000000004</v>
      </c>
      <c r="W8330" s="17">
        <f t="shared" si="651"/>
        <v>2017</v>
      </c>
      <c r="X8330" t="str">
        <f t="shared" si="652"/>
        <v>Oct-2017</v>
      </c>
      <c r="Y8330" s="17">
        <f t="shared" si="653"/>
        <v>5</v>
      </c>
      <c r="Z8330" t="str">
        <f t="shared" si="654"/>
        <v>0% (No Discount)</v>
      </c>
      <c r="AA8330" s="17">
        <f>IF(COUNTIF($B$2:B8330,B8330)=1,1,0)</f>
        <v>1</v>
      </c>
      <c r="AB8330" s="17">
        <f>IF(COUNTIF($F$2:F8330,F8330)=1,1,0)</f>
        <v>0</v>
      </c>
    </row>
    <row r="8331" spans="1:28" x14ac:dyDescent="0.2">
      <c r="A8331" s="17">
        <v>8330</v>
      </c>
      <c r="B8331" t="s">
        <v>9992</v>
      </c>
      <c r="C8331" s="18">
        <v>43014</v>
      </c>
      <c r="D8331" s="18">
        <v>43019</v>
      </c>
      <c r="E8331" t="s">
        <v>77</v>
      </c>
      <c r="F8331" t="s">
        <v>1687</v>
      </c>
      <c r="G8331" t="s">
        <v>1688</v>
      </c>
      <c r="H8331" t="s">
        <v>53</v>
      </c>
      <c r="I8331" t="s">
        <v>54</v>
      </c>
      <c r="J8331" t="s">
        <v>1123</v>
      </c>
      <c r="K8331" t="s">
        <v>817</v>
      </c>
      <c r="L8331">
        <v>7109</v>
      </c>
      <c r="M8331" t="s">
        <v>175</v>
      </c>
      <c r="N8331" t="s">
        <v>3847</v>
      </c>
      <c r="O8331" t="s">
        <v>73</v>
      </c>
      <c r="P8331" t="s">
        <v>117</v>
      </c>
      <c r="Q8331" t="s">
        <v>3848</v>
      </c>
      <c r="R8331" s="19">
        <v>6.48</v>
      </c>
      <c r="S8331" s="17">
        <v>1</v>
      </c>
      <c r="T8331" s="20">
        <v>0</v>
      </c>
      <c r="U8331" s="19">
        <v>3.1103999999999998</v>
      </c>
      <c r="V8331" s="20">
        <f t="shared" si="650"/>
        <v>0.47999999999999993</v>
      </c>
      <c r="W8331" s="17">
        <f t="shared" si="651"/>
        <v>2017</v>
      </c>
      <c r="X8331" t="str">
        <f t="shared" si="652"/>
        <v>Oct-2017</v>
      </c>
      <c r="Y8331" s="17">
        <f t="shared" si="653"/>
        <v>5</v>
      </c>
      <c r="Z8331" t="str">
        <f t="shared" si="654"/>
        <v>0% (No Discount)</v>
      </c>
      <c r="AA8331" s="17">
        <f>IF(COUNTIF($B$2:B8331,B8331)=1,1,0)</f>
        <v>0</v>
      </c>
      <c r="AB8331" s="17">
        <f>IF(COUNTIF($F$2:F8331,F8331)=1,1,0)</f>
        <v>0</v>
      </c>
    </row>
    <row r="8332" spans="1:28" x14ac:dyDescent="0.2">
      <c r="A8332" s="17">
        <v>8331</v>
      </c>
      <c r="B8332" t="s">
        <v>9993</v>
      </c>
      <c r="C8332" s="18">
        <v>43046</v>
      </c>
      <c r="D8332" s="18">
        <v>43050</v>
      </c>
      <c r="E8332" t="s">
        <v>77</v>
      </c>
      <c r="F8332" t="s">
        <v>1950</v>
      </c>
      <c r="G8332" t="s">
        <v>1951</v>
      </c>
      <c r="H8332" t="s">
        <v>53</v>
      </c>
      <c r="I8332" t="s">
        <v>54</v>
      </c>
      <c r="J8332" t="s">
        <v>293</v>
      </c>
      <c r="K8332" t="s">
        <v>294</v>
      </c>
      <c r="L8332">
        <v>10024</v>
      </c>
      <c r="M8332" t="s">
        <v>175</v>
      </c>
      <c r="N8332" t="s">
        <v>9994</v>
      </c>
      <c r="O8332" t="s">
        <v>98</v>
      </c>
      <c r="P8332" t="s">
        <v>188</v>
      </c>
      <c r="Q8332" t="s">
        <v>9995</v>
      </c>
      <c r="R8332" s="19">
        <v>7.88</v>
      </c>
      <c r="S8332" s="17">
        <v>4</v>
      </c>
      <c r="T8332" s="20">
        <v>0</v>
      </c>
      <c r="U8332" s="19">
        <v>2.5215999999999998</v>
      </c>
      <c r="V8332" s="20">
        <f t="shared" si="650"/>
        <v>0.32</v>
      </c>
      <c r="W8332" s="17">
        <f t="shared" si="651"/>
        <v>2017</v>
      </c>
      <c r="X8332" t="str">
        <f t="shared" si="652"/>
        <v>Nov-2017</v>
      </c>
      <c r="Y8332" s="17">
        <f t="shared" si="653"/>
        <v>4</v>
      </c>
      <c r="Z8332" t="str">
        <f t="shared" si="654"/>
        <v>0% (No Discount)</v>
      </c>
      <c r="AA8332" s="17">
        <f>IF(COUNTIF($B$2:B8332,B8332)=1,1,0)</f>
        <v>1</v>
      </c>
      <c r="AB8332" s="17">
        <f>IF(COUNTIF($F$2:F8332,F8332)=1,1,0)</f>
        <v>0</v>
      </c>
    </row>
    <row r="8333" spans="1:28" x14ac:dyDescent="0.2">
      <c r="A8333" s="17">
        <v>8332</v>
      </c>
      <c r="B8333" t="s">
        <v>9996</v>
      </c>
      <c r="C8333" s="18">
        <v>42438</v>
      </c>
      <c r="D8333" s="18">
        <v>42441</v>
      </c>
      <c r="E8333" t="s">
        <v>215</v>
      </c>
      <c r="F8333" t="s">
        <v>4397</v>
      </c>
      <c r="G8333" t="s">
        <v>4398</v>
      </c>
      <c r="H8333" t="s">
        <v>53</v>
      </c>
      <c r="I8333" t="s">
        <v>54</v>
      </c>
      <c r="J8333" t="s">
        <v>9997</v>
      </c>
      <c r="K8333" t="s">
        <v>1275</v>
      </c>
      <c r="L8333">
        <v>1810</v>
      </c>
      <c r="M8333" t="s">
        <v>175</v>
      </c>
      <c r="N8333" t="s">
        <v>2380</v>
      </c>
      <c r="O8333" t="s">
        <v>73</v>
      </c>
      <c r="P8333" t="s">
        <v>86</v>
      </c>
      <c r="Q8333" t="s">
        <v>2381</v>
      </c>
      <c r="R8333" s="19">
        <v>11.21</v>
      </c>
      <c r="S8333" s="17">
        <v>1</v>
      </c>
      <c r="T8333" s="20">
        <v>0</v>
      </c>
      <c r="U8333" s="19">
        <v>3.363</v>
      </c>
      <c r="V8333" s="20">
        <f t="shared" si="650"/>
        <v>0.3</v>
      </c>
      <c r="W8333" s="17">
        <f t="shared" si="651"/>
        <v>2016</v>
      </c>
      <c r="X8333" t="str">
        <f t="shared" si="652"/>
        <v>Mar-2016</v>
      </c>
      <c r="Y8333" s="17">
        <f t="shared" si="653"/>
        <v>3</v>
      </c>
      <c r="Z8333" t="str">
        <f t="shared" si="654"/>
        <v>0% (No Discount)</v>
      </c>
      <c r="AA8333" s="17">
        <f>IF(COUNTIF($B$2:B8333,B8333)=1,1,0)</f>
        <v>1</v>
      </c>
      <c r="AB8333" s="17">
        <f>IF(COUNTIF($F$2:F8333,F8333)=1,1,0)</f>
        <v>0</v>
      </c>
    </row>
    <row r="8334" spans="1:28" x14ac:dyDescent="0.2">
      <c r="A8334" s="17">
        <v>8333</v>
      </c>
      <c r="B8334" t="s">
        <v>9996</v>
      </c>
      <c r="C8334" s="18">
        <v>42438</v>
      </c>
      <c r="D8334" s="18">
        <v>42441</v>
      </c>
      <c r="E8334" t="s">
        <v>215</v>
      </c>
      <c r="F8334" t="s">
        <v>4397</v>
      </c>
      <c r="G8334" t="s">
        <v>4398</v>
      </c>
      <c r="H8334" t="s">
        <v>53</v>
      </c>
      <c r="I8334" t="s">
        <v>54</v>
      </c>
      <c r="J8334" t="s">
        <v>9997</v>
      </c>
      <c r="K8334" t="s">
        <v>1275</v>
      </c>
      <c r="L8334">
        <v>1810</v>
      </c>
      <c r="M8334" t="s">
        <v>175</v>
      </c>
      <c r="N8334" t="s">
        <v>1871</v>
      </c>
      <c r="O8334" t="s">
        <v>59</v>
      </c>
      <c r="P8334" t="s">
        <v>63</v>
      </c>
      <c r="Q8334" t="s">
        <v>1872</v>
      </c>
      <c r="R8334" s="19">
        <v>354.9</v>
      </c>
      <c r="S8334" s="17">
        <v>5</v>
      </c>
      <c r="T8334" s="20">
        <v>0</v>
      </c>
      <c r="U8334" s="19">
        <v>88.724999999999994</v>
      </c>
      <c r="V8334" s="20">
        <f t="shared" si="650"/>
        <v>0.25</v>
      </c>
      <c r="W8334" s="17">
        <f t="shared" si="651"/>
        <v>2016</v>
      </c>
      <c r="X8334" t="str">
        <f t="shared" si="652"/>
        <v>Mar-2016</v>
      </c>
      <c r="Y8334" s="17">
        <f t="shared" si="653"/>
        <v>3</v>
      </c>
      <c r="Z8334" t="str">
        <f t="shared" si="654"/>
        <v>0% (No Discount)</v>
      </c>
      <c r="AA8334" s="17">
        <f>IF(COUNTIF($B$2:B8334,B8334)=1,1,0)</f>
        <v>0</v>
      </c>
      <c r="AB8334" s="17">
        <f>IF(COUNTIF($F$2:F8334,F8334)=1,1,0)</f>
        <v>0</v>
      </c>
    </row>
    <row r="8335" spans="1:28" x14ac:dyDescent="0.2">
      <c r="A8335" s="17">
        <v>8334</v>
      </c>
      <c r="B8335" t="s">
        <v>9996</v>
      </c>
      <c r="C8335" s="18">
        <v>42438</v>
      </c>
      <c r="D8335" s="18">
        <v>42441</v>
      </c>
      <c r="E8335" t="s">
        <v>215</v>
      </c>
      <c r="F8335" t="s">
        <v>4397</v>
      </c>
      <c r="G8335" t="s">
        <v>4398</v>
      </c>
      <c r="H8335" t="s">
        <v>53</v>
      </c>
      <c r="I8335" t="s">
        <v>54</v>
      </c>
      <c r="J8335" t="s">
        <v>9997</v>
      </c>
      <c r="K8335" t="s">
        <v>1275</v>
      </c>
      <c r="L8335">
        <v>1810</v>
      </c>
      <c r="M8335" t="s">
        <v>175</v>
      </c>
      <c r="N8335" t="s">
        <v>8767</v>
      </c>
      <c r="O8335" t="s">
        <v>73</v>
      </c>
      <c r="P8335" t="s">
        <v>117</v>
      </c>
      <c r="Q8335" t="s">
        <v>8768</v>
      </c>
      <c r="R8335" s="19">
        <v>17.940000000000001</v>
      </c>
      <c r="S8335" s="17">
        <v>3</v>
      </c>
      <c r="T8335" s="20">
        <v>0</v>
      </c>
      <c r="U8335" s="19">
        <v>8.7905999999999995</v>
      </c>
      <c r="V8335" s="20">
        <f t="shared" si="650"/>
        <v>0.48999999999999994</v>
      </c>
      <c r="W8335" s="17">
        <f t="shared" si="651"/>
        <v>2016</v>
      </c>
      <c r="X8335" t="str">
        <f t="shared" si="652"/>
        <v>Mar-2016</v>
      </c>
      <c r="Y8335" s="17">
        <f t="shared" si="653"/>
        <v>3</v>
      </c>
      <c r="Z8335" t="str">
        <f t="shared" si="654"/>
        <v>0% (No Discount)</v>
      </c>
      <c r="AA8335" s="17">
        <f>IF(COUNTIF($B$2:B8335,B8335)=1,1,0)</f>
        <v>0</v>
      </c>
      <c r="AB8335" s="17">
        <f>IF(COUNTIF($F$2:F8335,F8335)=1,1,0)</f>
        <v>0</v>
      </c>
    </row>
    <row r="8336" spans="1:28" x14ac:dyDescent="0.2">
      <c r="A8336" s="17">
        <v>8335</v>
      </c>
      <c r="B8336" t="s">
        <v>9996</v>
      </c>
      <c r="C8336" s="18">
        <v>42438</v>
      </c>
      <c r="D8336" s="18">
        <v>42441</v>
      </c>
      <c r="E8336" t="s">
        <v>215</v>
      </c>
      <c r="F8336" t="s">
        <v>4397</v>
      </c>
      <c r="G8336" t="s">
        <v>4398</v>
      </c>
      <c r="H8336" t="s">
        <v>53</v>
      </c>
      <c r="I8336" t="s">
        <v>54</v>
      </c>
      <c r="J8336" t="s">
        <v>9997</v>
      </c>
      <c r="K8336" t="s">
        <v>1275</v>
      </c>
      <c r="L8336">
        <v>1810</v>
      </c>
      <c r="M8336" t="s">
        <v>175</v>
      </c>
      <c r="N8336" t="s">
        <v>2241</v>
      </c>
      <c r="O8336" t="s">
        <v>73</v>
      </c>
      <c r="P8336" t="s">
        <v>102</v>
      </c>
      <c r="Q8336" t="s">
        <v>3635</v>
      </c>
      <c r="R8336" s="19">
        <v>51.8</v>
      </c>
      <c r="S8336" s="17">
        <v>4</v>
      </c>
      <c r="T8336" s="20">
        <v>0</v>
      </c>
      <c r="U8336" s="19">
        <v>23.31</v>
      </c>
      <c r="V8336" s="20">
        <f t="shared" si="650"/>
        <v>0.45</v>
      </c>
      <c r="W8336" s="17">
        <f t="shared" si="651"/>
        <v>2016</v>
      </c>
      <c r="X8336" t="str">
        <f t="shared" si="652"/>
        <v>Mar-2016</v>
      </c>
      <c r="Y8336" s="17">
        <f t="shared" si="653"/>
        <v>3</v>
      </c>
      <c r="Z8336" t="str">
        <f t="shared" si="654"/>
        <v>0% (No Discount)</v>
      </c>
      <c r="AA8336" s="17">
        <f>IF(COUNTIF($B$2:B8336,B8336)=1,1,0)</f>
        <v>0</v>
      </c>
      <c r="AB8336" s="17">
        <f>IF(COUNTIF($F$2:F8336,F8336)=1,1,0)</f>
        <v>0</v>
      </c>
    </row>
    <row r="8337" spans="1:28" x14ac:dyDescent="0.2">
      <c r="A8337" s="17">
        <v>8336</v>
      </c>
      <c r="B8337" t="s">
        <v>9998</v>
      </c>
      <c r="C8337" s="18">
        <v>42868</v>
      </c>
      <c r="D8337" s="18">
        <v>42873</v>
      </c>
      <c r="E8337" t="s">
        <v>50</v>
      </c>
      <c r="F8337" t="s">
        <v>1711</v>
      </c>
      <c r="G8337" t="s">
        <v>1712</v>
      </c>
      <c r="H8337" t="s">
        <v>129</v>
      </c>
      <c r="I8337" t="s">
        <v>54</v>
      </c>
      <c r="J8337" t="s">
        <v>634</v>
      </c>
      <c r="K8337" t="s">
        <v>272</v>
      </c>
      <c r="L8337">
        <v>19711</v>
      </c>
      <c r="M8337" t="s">
        <v>175</v>
      </c>
      <c r="N8337" t="s">
        <v>4837</v>
      </c>
      <c r="O8337" t="s">
        <v>73</v>
      </c>
      <c r="P8337" t="s">
        <v>102</v>
      </c>
      <c r="Q8337" t="s">
        <v>4838</v>
      </c>
      <c r="R8337" s="19">
        <v>299.52</v>
      </c>
      <c r="S8337" s="17">
        <v>9</v>
      </c>
      <c r="T8337" s="20">
        <v>0</v>
      </c>
      <c r="U8337" s="19">
        <v>149.76</v>
      </c>
      <c r="V8337" s="20">
        <f t="shared" si="650"/>
        <v>0.5</v>
      </c>
      <c r="W8337" s="17">
        <f t="shared" si="651"/>
        <v>2017</v>
      </c>
      <c r="X8337" t="str">
        <f t="shared" si="652"/>
        <v>May-2017</v>
      </c>
      <c r="Y8337" s="17">
        <f t="shared" si="653"/>
        <v>5</v>
      </c>
      <c r="Z8337" t="str">
        <f t="shared" si="654"/>
        <v>0% (No Discount)</v>
      </c>
      <c r="AA8337" s="17">
        <f>IF(COUNTIF($B$2:B8337,B8337)=1,1,0)</f>
        <v>1</v>
      </c>
      <c r="AB8337" s="17">
        <f>IF(COUNTIF($F$2:F8337,F8337)=1,1,0)</f>
        <v>0</v>
      </c>
    </row>
    <row r="8338" spans="1:28" x14ac:dyDescent="0.2">
      <c r="A8338" s="17">
        <v>8337</v>
      </c>
      <c r="B8338" t="s">
        <v>9999</v>
      </c>
      <c r="C8338" s="18">
        <v>42553</v>
      </c>
      <c r="D8338" s="18">
        <v>42559</v>
      </c>
      <c r="E8338" t="s">
        <v>77</v>
      </c>
      <c r="F8338" t="s">
        <v>2919</v>
      </c>
      <c r="G8338" t="s">
        <v>2920</v>
      </c>
      <c r="H8338" t="s">
        <v>53</v>
      </c>
      <c r="I8338" t="s">
        <v>54</v>
      </c>
      <c r="J8338" t="s">
        <v>1157</v>
      </c>
      <c r="K8338" t="s">
        <v>346</v>
      </c>
      <c r="L8338">
        <v>22204</v>
      </c>
      <c r="M8338" t="s">
        <v>57</v>
      </c>
      <c r="N8338" t="s">
        <v>10000</v>
      </c>
      <c r="O8338" t="s">
        <v>73</v>
      </c>
      <c r="P8338" t="s">
        <v>95</v>
      </c>
      <c r="Q8338" t="s">
        <v>10001</v>
      </c>
      <c r="R8338" s="19">
        <v>7.7</v>
      </c>
      <c r="S8338" s="17">
        <v>2</v>
      </c>
      <c r="T8338" s="20">
        <v>0</v>
      </c>
      <c r="U8338" s="19">
        <v>3.157</v>
      </c>
      <c r="V8338" s="20">
        <f t="shared" si="650"/>
        <v>0.41</v>
      </c>
      <c r="W8338" s="17">
        <f t="shared" si="651"/>
        <v>2016</v>
      </c>
      <c r="X8338" t="str">
        <f t="shared" si="652"/>
        <v>Jul-2016</v>
      </c>
      <c r="Y8338" s="17">
        <f t="shared" si="653"/>
        <v>6</v>
      </c>
      <c r="Z8338" t="str">
        <f t="shared" si="654"/>
        <v>0% (No Discount)</v>
      </c>
      <c r="AA8338" s="17">
        <f>IF(COUNTIF($B$2:B8338,B8338)=1,1,0)</f>
        <v>1</v>
      </c>
      <c r="AB8338" s="17">
        <f>IF(COUNTIF($F$2:F8338,F8338)=1,1,0)</f>
        <v>0</v>
      </c>
    </row>
    <row r="8339" spans="1:28" x14ac:dyDescent="0.2">
      <c r="A8339" s="17">
        <v>8338</v>
      </c>
      <c r="B8339" t="s">
        <v>10002</v>
      </c>
      <c r="C8339" s="18">
        <v>42000</v>
      </c>
      <c r="D8339" s="18">
        <v>42007</v>
      </c>
      <c r="E8339" t="s">
        <v>77</v>
      </c>
      <c r="F8339" t="s">
        <v>4995</v>
      </c>
      <c r="G8339" t="s">
        <v>4996</v>
      </c>
      <c r="H8339" t="s">
        <v>68</v>
      </c>
      <c r="I8339" t="s">
        <v>54</v>
      </c>
      <c r="J8339" t="s">
        <v>384</v>
      </c>
      <c r="K8339" t="s">
        <v>385</v>
      </c>
      <c r="L8339">
        <v>35601</v>
      </c>
      <c r="M8339" t="s">
        <v>57</v>
      </c>
      <c r="N8339" t="s">
        <v>9353</v>
      </c>
      <c r="O8339" t="s">
        <v>73</v>
      </c>
      <c r="P8339" t="s">
        <v>117</v>
      </c>
      <c r="Q8339" t="s">
        <v>9354</v>
      </c>
      <c r="R8339" s="19">
        <v>23.92</v>
      </c>
      <c r="S8339" s="17">
        <v>4</v>
      </c>
      <c r="T8339" s="20">
        <v>0</v>
      </c>
      <c r="U8339" s="19">
        <v>11.720800000000001</v>
      </c>
      <c r="V8339" s="20">
        <f t="shared" si="650"/>
        <v>0.49</v>
      </c>
      <c r="W8339" s="17">
        <f t="shared" si="651"/>
        <v>2014</v>
      </c>
      <c r="X8339" t="str">
        <f t="shared" si="652"/>
        <v>Dec-2014</v>
      </c>
      <c r="Y8339" s="17">
        <f t="shared" si="653"/>
        <v>7</v>
      </c>
      <c r="Z8339" t="str">
        <f t="shared" si="654"/>
        <v>0% (No Discount)</v>
      </c>
      <c r="AA8339" s="17">
        <f>IF(COUNTIF($B$2:B8339,B8339)=1,1,0)</f>
        <v>1</v>
      </c>
      <c r="AB8339" s="17">
        <f>IF(COUNTIF($F$2:F8339,F8339)=1,1,0)</f>
        <v>0</v>
      </c>
    </row>
    <row r="8340" spans="1:28" x14ac:dyDescent="0.2">
      <c r="A8340" s="17">
        <v>8339</v>
      </c>
      <c r="B8340" t="s">
        <v>10002</v>
      </c>
      <c r="C8340" s="18">
        <v>42000</v>
      </c>
      <c r="D8340" s="18">
        <v>42007</v>
      </c>
      <c r="E8340" t="s">
        <v>77</v>
      </c>
      <c r="F8340" t="s">
        <v>4995</v>
      </c>
      <c r="G8340" t="s">
        <v>4996</v>
      </c>
      <c r="H8340" t="s">
        <v>68</v>
      </c>
      <c r="I8340" t="s">
        <v>54</v>
      </c>
      <c r="J8340" t="s">
        <v>384</v>
      </c>
      <c r="K8340" t="s">
        <v>385</v>
      </c>
      <c r="L8340">
        <v>35601</v>
      </c>
      <c r="M8340" t="s">
        <v>57</v>
      </c>
      <c r="N8340" t="s">
        <v>3055</v>
      </c>
      <c r="O8340" t="s">
        <v>98</v>
      </c>
      <c r="P8340" t="s">
        <v>188</v>
      </c>
      <c r="Q8340" t="s">
        <v>3056</v>
      </c>
      <c r="R8340" s="19">
        <v>498</v>
      </c>
      <c r="S8340" s="17">
        <v>5</v>
      </c>
      <c r="T8340" s="20">
        <v>0</v>
      </c>
      <c r="U8340" s="19">
        <v>184.26</v>
      </c>
      <c r="V8340" s="20">
        <f t="shared" si="650"/>
        <v>0.37</v>
      </c>
      <c r="W8340" s="17">
        <f t="shared" si="651"/>
        <v>2014</v>
      </c>
      <c r="X8340" t="str">
        <f t="shared" si="652"/>
        <v>Dec-2014</v>
      </c>
      <c r="Y8340" s="17">
        <f t="shared" si="653"/>
        <v>7</v>
      </c>
      <c r="Z8340" t="str">
        <f t="shared" si="654"/>
        <v>0% (No Discount)</v>
      </c>
      <c r="AA8340" s="17">
        <f>IF(COUNTIF($B$2:B8340,B8340)=1,1,0)</f>
        <v>0</v>
      </c>
      <c r="AB8340" s="17">
        <f>IF(COUNTIF($F$2:F8340,F8340)=1,1,0)</f>
        <v>0</v>
      </c>
    </row>
    <row r="8341" spans="1:28" x14ac:dyDescent="0.2">
      <c r="A8341" s="17">
        <v>8340</v>
      </c>
      <c r="B8341" t="s">
        <v>10003</v>
      </c>
      <c r="C8341" s="18">
        <v>42838</v>
      </c>
      <c r="D8341" s="18">
        <v>42842</v>
      </c>
      <c r="E8341" t="s">
        <v>77</v>
      </c>
      <c r="F8341" t="s">
        <v>3837</v>
      </c>
      <c r="G8341" t="s">
        <v>3838</v>
      </c>
      <c r="H8341" t="s">
        <v>68</v>
      </c>
      <c r="I8341" t="s">
        <v>54</v>
      </c>
      <c r="J8341" t="s">
        <v>1209</v>
      </c>
      <c r="K8341" t="s">
        <v>70</v>
      </c>
      <c r="L8341">
        <v>92345</v>
      </c>
      <c r="M8341" t="s">
        <v>71</v>
      </c>
      <c r="N8341" t="s">
        <v>4875</v>
      </c>
      <c r="O8341" t="s">
        <v>59</v>
      </c>
      <c r="P8341" t="s">
        <v>63</v>
      </c>
      <c r="Q8341" t="s">
        <v>4876</v>
      </c>
      <c r="R8341" s="19">
        <v>436.70400000000001</v>
      </c>
      <c r="S8341" s="17">
        <v>6</v>
      </c>
      <c r="T8341" s="20">
        <v>0.2</v>
      </c>
      <c r="U8341" s="19">
        <v>-38.211599999999997</v>
      </c>
      <c r="V8341" s="20">
        <f t="shared" si="650"/>
        <v>-8.7499999999999994E-2</v>
      </c>
      <c r="W8341" s="17">
        <f t="shared" si="651"/>
        <v>2017</v>
      </c>
      <c r="X8341" t="str">
        <f t="shared" si="652"/>
        <v>Apr-2017</v>
      </c>
      <c r="Y8341" s="17">
        <f t="shared" si="653"/>
        <v>4</v>
      </c>
      <c r="Z8341" t="str">
        <f t="shared" si="654"/>
        <v>11-20%</v>
      </c>
      <c r="AA8341" s="17">
        <f>IF(COUNTIF($B$2:B8341,B8341)=1,1,0)</f>
        <v>1</v>
      </c>
      <c r="AB8341" s="17">
        <f>IF(COUNTIF($F$2:F8341,F8341)=1,1,0)</f>
        <v>0</v>
      </c>
    </row>
    <row r="8342" spans="1:28" x14ac:dyDescent="0.2">
      <c r="A8342" s="17">
        <v>8341</v>
      </c>
      <c r="B8342" t="s">
        <v>10004</v>
      </c>
      <c r="C8342" s="18">
        <v>41957</v>
      </c>
      <c r="D8342" s="18">
        <v>41963</v>
      </c>
      <c r="E8342" t="s">
        <v>77</v>
      </c>
      <c r="F8342" t="s">
        <v>3561</v>
      </c>
      <c r="G8342" t="s">
        <v>3562</v>
      </c>
      <c r="H8342" t="s">
        <v>53</v>
      </c>
      <c r="I8342" t="s">
        <v>54</v>
      </c>
      <c r="J8342" t="s">
        <v>4910</v>
      </c>
      <c r="K8342" t="s">
        <v>346</v>
      </c>
      <c r="L8342">
        <v>23320</v>
      </c>
      <c r="M8342" t="s">
        <v>57</v>
      </c>
      <c r="N8342" t="s">
        <v>4010</v>
      </c>
      <c r="O8342" t="s">
        <v>73</v>
      </c>
      <c r="P8342" t="s">
        <v>117</v>
      </c>
      <c r="Q8342" t="s">
        <v>4011</v>
      </c>
      <c r="R8342" s="19">
        <v>32.4</v>
      </c>
      <c r="S8342" s="17">
        <v>5</v>
      </c>
      <c r="T8342" s="20">
        <v>0</v>
      </c>
      <c r="U8342" s="19">
        <v>15.552</v>
      </c>
      <c r="V8342" s="20">
        <f t="shared" si="650"/>
        <v>0.48</v>
      </c>
      <c r="W8342" s="17">
        <f t="shared" si="651"/>
        <v>2014</v>
      </c>
      <c r="X8342" t="str">
        <f t="shared" si="652"/>
        <v>Nov-2014</v>
      </c>
      <c r="Y8342" s="17">
        <f t="shared" si="653"/>
        <v>6</v>
      </c>
      <c r="Z8342" t="str">
        <f t="shared" si="654"/>
        <v>0% (No Discount)</v>
      </c>
      <c r="AA8342" s="17">
        <f>IF(COUNTIF($B$2:B8342,B8342)=1,1,0)</f>
        <v>1</v>
      </c>
      <c r="AB8342" s="17">
        <f>IF(COUNTIF($F$2:F8342,F8342)=1,1,0)</f>
        <v>0</v>
      </c>
    </row>
    <row r="8343" spans="1:28" x14ac:dyDescent="0.2">
      <c r="A8343" s="17">
        <v>8342</v>
      </c>
      <c r="B8343" t="s">
        <v>10005</v>
      </c>
      <c r="C8343" s="18">
        <v>42897</v>
      </c>
      <c r="D8343" s="18">
        <v>42900</v>
      </c>
      <c r="E8343" t="s">
        <v>215</v>
      </c>
      <c r="F8343" t="s">
        <v>152</v>
      </c>
      <c r="G8343" t="s">
        <v>153</v>
      </c>
      <c r="H8343" t="s">
        <v>53</v>
      </c>
      <c r="I8343" t="s">
        <v>54</v>
      </c>
      <c r="J8343" t="s">
        <v>69</v>
      </c>
      <c r="K8343" t="s">
        <v>70</v>
      </c>
      <c r="L8343">
        <v>90036</v>
      </c>
      <c r="M8343" t="s">
        <v>71</v>
      </c>
      <c r="N8343" t="s">
        <v>2227</v>
      </c>
      <c r="O8343" t="s">
        <v>73</v>
      </c>
      <c r="P8343" t="s">
        <v>105</v>
      </c>
      <c r="Q8343" t="s">
        <v>2228</v>
      </c>
      <c r="R8343" s="19">
        <v>61.44</v>
      </c>
      <c r="S8343" s="17">
        <v>3</v>
      </c>
      <c r="T8343" s="20">
        <v>0</v>
      </c>
      <c r="U8343" s="19">
        <v>16.588799999999999</v>
      </c>
      <c r="V8343" s="20">
        <f t="shared" si="650"/>
        <v>0.27</v>
      </c>
      <c r="W8343" s="17">
        <f t="shared" si="651"/>
        <v>2017</v>
      </c>
      <c r="X8343" t="str">
        <f t="shared" si="652"/>
        <v>Jun-2017</v>
      </c>
      <c r="Y8343" s="17">
        <f t="shared" si="653"/>
        <v>3</v>
      </c>
      <c r="Z8343" t="str">
        <f t="shared" si="654"/>
        <v>0% (No Discount)</v>
      </c>
      <c r="AA8343" s="17">
        <f>IF(COUNTIF($B$2:B8343,B8343)=1,1,0)</f>
        <v>1</v>
      </c>
      <c r="AB8343" s="17">
        <f>IF(COUNTIF($F$2:F8343,F8343)=1,1,0)</f>
        <v>0</v>
      </c>
    </row>
    <row r="8344" spans="1:28" x14ac:dyDescent="0.2">
      <c r="A8344" s="17">
        <v>8343</v>
      </c>
      <c r="B8344" t="s">
        <v>10006</v>
      </c>
      <c r="C8344" s="18">
        <v>42699</v>
      </c>
      <c r="D8344" s="18">
        <v>42704</v>
      </c>
      <c r="E8344" t="s">
        <v>77</v>
      </c>
      <c r="F8344" t="s">
        <v>2298</v>
      </c>
      <c r="G8344" t="s">
        <v>2299</v>
      </c>
      <c r="H8344" t="s">
        <v>53</v>
      </c>
      <c r="I8344" t="s">
        <v>54</v>
      </c>
      <c r="J8344" t="s">
        <v>1713</v>
      </c>
      <c r="K8344" t="s">
        <v>385</v>
      </c>
      <c r="L8344">
        <v>35810</v>
      </c>
      <c r="M8344" t="s">
        <v>57</v>
      </c>
      <c r="N8344" t="s">
        <v>1856</v>
      </c>
      <c r="O8344" t="s">
        <v>73</v>
      </c>
      <c r="P8344" t="s">
        <v>86</v>
      </c>
      <c r="Q8344" t="s">
        <v>1857</v>
      </c>
      <c r="R8344" s="19">
        <v>73.36</v>
      </c>
      <c r="S8344" s="17">
        <v>7</v>
      </c>
      <c r="T8344" s="20">
        <v>0</v>
      </c>
      <c r="U8344" s="19">
        <v>19.807200000000002</v>
      </c>
      <c r="V8344" s="20">
        <f t="shared" si="650"/>
        <v>0.27</v>
      </c>
      <c r="W8344" s="17">
        <f t="shared" si="651"/>
        <v>2016</v>
      </c>
      <c r="X8344" t="str">
        <f t="shared" si="652"/>
        <v>Nov-2016</v>
      </c>
      <c r="Y8344" s="17">
        <f t="shared" si="653"/>
        <v>5</v>
      </c>
      <c r="Z8344" t="str">
        <f t="shared" si="654"/>
        <v>0% (No Discount)</v>
      </c>
      <c r="AA8344" s="17">
        <f>IF(COUNTIF($B$2:B8344,B8344)=1,1,0)</f>
        <v>1</v>
      </c>
      <c r="AB8344" s="17">
        <f>IF(COUNTIF($F$2:F8344,F8344)=1,1,0)</f>
        <v>0</v>
      </c>
    </row>
    <row r="8345" spans="1:28" x14ac:dyDescent="0.2">
      <c r="A8345" s="17">
        <v>8344</v>
      </c>
      <c r="B8345" t="s">
        <v>10007</v>
      </c>
      <c r="C8345" s="18">
        <v>41719</v>
      </c>
      <c r="D8345" s="18">
        <v>41723</v>
      </c>
      <c r="E8345" t="s">
        <v>77</v>
      </c>
      <c r="F8345" t="s">
        <v>2553</v>
      </c>
      <c r="G8345" t="s">
        <v>2554</v>
      </c>
      <c r="H8345" t="s">
        <v>53</v>
      </c>
      <c r="I8345" t="s">
        <v>54</v>
      </c>
      <c r="J8345" t="s">
        <v>5173</v>
      </c>
      <c r="K8345" t="s">
        <v>362</v>
      </c>
      <c r="L8345">
        <v>37918</v>
      </c>
      <c r="M8345" t="s">
        <v>57</v>
      </c>
      <c r="N8345" t="s">
        <v>879</v>
      </c>
      <c r="O8345" t="s">
        <v>73</v>
      </c>
      <c r="P8345" t="s">
        <v>74</v>
      </c>
      <c r="Q8345" t="s">
        <v>880</v>
      </c>
      <c r="R8345" s="19">
        <v>59.2</v>
      </c>
      <c r="S8345" s="17">
        <v>5</v>
      </c>
      <c r="T8345" s="20">
        <v>0.2</v>
      </c>
      <c r="U8345" s="19">
        <v>22.2</v>
      </c>
      <c r="V8345" s="20">
        <f t="shared" si="650"/>
        <v>0.37499999999999994</v>
      </c>
      <c r="W8345" s="17">
        <f t="shared" si="651"/>
        <v>2014</v>
      </c>
      <c r="X8345" t="str">
        <f t="shared" si="652"/>
        <v>Mar-2014</v>
      </c>
      <c r="Y8345" s="17">
        <f t="shared" si="653"/>
        <v>4</v>
      </c>
      <c r="Z8345" t="str">
        <f t="shared" si="654"/>
        <v>11-20%</v>
      </c>
      <c r="AA8345" s="17">
        <f>IF(COUNTIF($B$2:B8345,B8345)=1,1,0)</f>
        <v>1</v>
      </c>
      <c r="AB8345" s="17">
        <f>IF(COUNTIF($F$2:F8345,F8345)=1,1,0)</f>
        <v>0</v>
      </c>
    </row>
    <row r="8346" spans="1:28" x14ac:dyDescent="0.2">
      <c r="A8346" s="17">
        <v>8345</v>
      </c>
      <c r="B8346" t="s">
        <v>10007</v>
      </c>
      <c r="C8346" s="18">
        <v>41719</v>
      </c>
      <c r="D8346" s="18">
        <v>41723</v>
      </c>
      <c r="E8346" t="s">
        <v>77</v>
      </c>
      <c r="F8346" t="s">
        <v>2553</v>
      </c>
      <c r="G8346" t="s">
        <v>2554</v>
      </c>
      <c r="H8346" t="s">
        <v>53</v>
      </c>
      <c r="I8346" t="s">
        <v>54</v>
      </c>
      <c r="J8346" t="s">
        <v>5173</v>
      </c>
      <c r="K8346" t="s">
        <v>362</v>
      </c>
      <c r="L8346">
        <v>37918</v>
      </c>
      <c r="M8346" t="s">
        <v>57</v>
      </c>
      <c r="N8346" t="s">
        <v>3964</v>
      </c>
      <c r="O8346" t="s">
        <v>59</v>
      </c>
      <c r="P8346" t="s">
        <v>92</v>
      </c>
      <c r="Q8346" t="s">
        <v>3965</v>
      </c>
      <c r="R8346" s="19">
        <v>32.951999999999998</v>
      </c>
      <c r="S8346" s="17">
        <v>3</v>
      </c>
      <c r="T8346" s="20">
        <v>0.2</v>
      </c>
      <c r="U8346" s="19">
        <v>6.5903999999999998</v>
      </c>
      <c r="V8346" s="20">
        <f t="shared" si="650"/>
        <v>0.2</v>
      </c>
      <c r="W8346" s="17">
        <f t="shared" si="651"/>
        <v>2014</v>
      </c>
      <c r="X8346" t="str">
        <f t="shared" si="652"/>
        <v>Mar-2014</v>
      </c>
      <c r="Y8346" s="17">
        <f t="shared" si="653"/>
        <v>4</v>
      </c>
      <c r="Z8346" t="str">
        <f t="shared" si="654"/>
        <v>11-20%</v>
      </c>
      <c r="AA8346" s="17">
        <f>IF(COUNTIF($B$2:B8346,B8346)=1,1,0)</f>
        <v>0</v>
      </c>
      <c r="AB8346" s="17">
        <f>IF(COUNTIF($F$2:F8346,F8346)=1,1,0)</f>
        <v>0</v>
      </c>
    </row>
    <row r="8347" spans="1:28" x14ac:dyDescent="0.2">
      <c r="A8347" s="17">
        <v>8346</v>
      </c>
      <c r="B8347" t="s">
        <v>10007</v>
      </c>
      <c r="C8347" s="18">
        <v>41719</v>
      </c>
      <c r="D8347" s="18">
        <v>41723</v>
      </c>
      <c r="E8347" t="s">
        <v>77</v>
      </c>
      <c r="F8347" t="s">
        <v>2553</v>
      </c>
      <c r="G8347" t="s">
        <v>2554</v>
      </c>
      <c r="H8347" t="s">
        <v>53</v>
      </c>
      <c r="I8347" t="s">
        <v>54</v>
      </c>
      <c r="J8347" t="s">
        <v>5173</v>
      </c>
      <c r="K8347" t="s">
        <v>362</v>
      </c>
      <c r="L8347">
        <v>37918</v>
      </c>
      <c r="M8347" t="s">
        <v>57</v>
      </c>
      <c r="N8347" t="s">
        <v>6163</v>
      </c>
      <c r="O8347" t="s">
        <v>59</v>
      </c>
      <c r="P8347" t="s">
        <v>63</v>
      </c>
      <c r="Q8347" t="s">
        <v>6164</v>
      </c>
      <c r="R8347" s="19">
        <v>218.376</v>
      </c>
      <c r="S8347" s="17">
        <v>3</v>
      </c>
      <c r="T8347" s="20">
        <v>0.2</v>
      </c>
      <c r="U8347" s="19">
        <v>-10.918799999999999</v>
      </c>
      <c r="V8347" s="20">
        <f t="shared" si="650"/>
        <v>-4.9999999999999996E-2</v>
      </c>
      <c r="W8347" s="17">
        <f t="shared" si="651"/>
        <v>2014</v>
      </c>
      <c r="X8347" t="str">
        <f t="shared" si="652"/>
        <v>Mar-2014</v>
      </c>
      <c r="Y8347" s="17">
        <f t="shared" si="653"/>
        <v>4</v>
      </c>
      <c r="Z8347" t="str">
        <f t="shared" si="654"/>
        <v>11-20%</v>
      </c>
      <c r="AA8347" s="17">
        <f>IF(COUNTIF($B$2:B8347,B8347)=1,1,0)</f>
        <v>0</v>
      </c>
      <c r="AB8347" s="17">
        <f>IF(COUNTIF($F$2:F8347,F8347)=1,1,0)</f>
        <v>0</v>
      </c>
    </row>
    <row r="8348" spans="1:28" x14ac:dyDescent="0.2">
      <c r="A8348" s="17">
        <v>8347</v>
      </c>
      <c r="B8348" t="s">
        <v>10008</v>
      </c>
      <c r="C8348" s="18">
        <v>42124</v>
      </c>
      <c r="D8348" s="18">
        <v>42128</v>
      </c>
      <c r="E8348" t="s">
        <v>77</v>
      </c>
      <c r="F8348" t="s">
        <v>4043</v>
      </c>
      <c r="G8348" t="s">
        <v>4044</v>
      </c>
      <c r="H8348" t="s">
        <v>68</v>
      </c>
      <c r="I8348" t="s">
        <v>54</v>
      </c>
      <c r="J8348" t="s">
        <v>1511</v>
      </c>
      <c r="K8348" t="s">
        <v>1275</v>
      </c>
      <c r="L8348">
        <v>1841</v>
      </c>
      <c r="M8348" t="s">
        <v>175</v>
      </c>
      <c r="N8348" t="s">
        <v>850</v>
      </c>
      <c r="O8348" t="s">
        <v>59</v>
      </c>
      <c r="P8348" t="s">
        <v>92</v>
      </c>
      <c r="Q8348" t="s">
        <v>851</v>
      </c>
      <c r="R8348" s="19">
        <v>31.4</v>
      </c>
      <c r="S8348" s="17">
        <v>5</v>
      </c>
      <c r="T8348" s="20">
        <v>0</v>
      </c>
      <c r="U8348" s="19">
        <v>13.188000000000001</v>
      </c>
      <c r="V8348" s="20">
        <f t="shared" si="650"/>
        <v>0.42000000000000004</v>
      </c>
      <c r="W8348" s="17">
        <f t="shared" si="651"/>
        <v>2015</v>
      </c>
      <c r="X8348" t="str">
        <f t="shared" si="652"/>
        <v>Apr-2015</v>
      </c>
      <c r="Y8348" s="17">
        <f t="shared" si="653"/>
        <v>4</v>
      </c>
      <c r="Z8348" t="str">
        <f t="shared" si="654"/>
        <v>0% (No Discount)</v>
      </c>
      <c r="AA8348" s="17">
        <f>IF(COUNTIF($B$2:B8348,B8348)=1,1,0)</f>
        <v>1</v>
      </c>
      <c r="AB8348" s="17">
        <f>IF(COUNTIF($F$2:F8348,F8348)=1,1,0)</f>
        <v>0</v>
      </c>
    </row>
    <row r="8349" spans="1:28" x14ac:dyDescent="0.2">
      <c r="A8349" s="17">
        <v>8348</v>
      </c>
      <c r="B8349" t="s">
        <v>10008</v>
      </c>
      <c r="C8349" s="18">
        <v>42124</v>
      </c>
      <c r="D8349" s="18">
        <v>42128</v>
      </c>
      <c r="E8349" t="s">
        <v>77</v>
      </c>
      <c r="F8349" t="s">
        <v>4043</v>
      </c>
      <c r="G8349" t="s">
        <v>4044</v>
      </c>
      <c r="H8349" t="s">
        <v>68</v>
      </c>
      <c r="I8349" t="s">
        <v>54</v>
      </c>
      <c r="J8349" t="s">
        <v>1511</v>
      </c>
      <c r="K8349" t="s">
        <v>1275</v>
      </c>
      <c r="L8349">
        <v>1841</v>
      </c>
      <c r="M8349" t="s">
        <v>175</v>
      </c>
      <c r="N8349" t="s">
        <v>6193</v>
      </c>
      <c r="O8349" t="s">
        <v>59</v>
      </c>
      <c r="P8349" t="s">
        <v>92</v>
      </c>
      <c r="Q8349" t="s">
        <v>6194</v>
      </c>
      <c r="R8349" s="19">
        <v>9.48</v>
      </c>
      <c r="S8349" s="17">
        <v>1</v>
      </c>
      <c r="T8349" s="20">
        <v>0</v>
      </c>
      <c r="U8349" s="19">
        <v>3.7919999999999998</v>
      </c>
      <c r="V8349" s="20">
        <f t="shared" si="650"/>
        <v>0.39999999999999997</v>
      </c>
      <c r="W8349" s="17">
        <f t="shared" si="651"/>
        <v>2015</v>
      </c>
      <c r="X8349" t="str">
        <f t="shared" si="652"/>
        <v>Apr-2015</v>
      </c>
      <c r="Y8349" s="17">
        <f t="shared" si="653"/>
        <v>4</v>
      </c>
      <c r="Z8349" t="str">
        <f t="shared" si="654"/>
        <v>0% (No Discount)</v>
      </c>
      <c r="AA8349" s="17">
        <f>IF(COUNTIF($B$2:B8349,B8349)=1,1,0)</f>
        <v>0</v>
      </c>
      <c r="AB8349" s="17">
        <f>IF(COUNTIF($F$2:F8349,F8349)=1,1,0)</f>
        <v>0</v>
      </c>
    </row>
    <row r="8350" spans="1:28" x14ac:dyDescent="0.2">
      <c r="A8350" s="17">
        <v>8349</v>
      </c>
      <c r="B8350" t="s">
        <v>10008</v>
      </c>
      <c r="C8350" s="18">
        <v>42124</v>
      </c>
      <c r="D8350" s="18">
        <v>42128</v>
      </c>
      <c r="E8350" t="s">
        <v>77</v>
      </c>
      <c r="F8350" t="s">
        <v>4043</v>
      </c>
      <c r="G8350" t="s">
        <v>4044</v>
      </c>
      <c r="H8350" t="s">
        <v>68</v>
      </c>
      <c r="I8350" t="s">
        <v>54</v>
      </c>
      <c r="J8350" t="s">
        <v>1511</v>
      </c>
      <c r="K8350" t="s">
        <v>1275</v>
      </c>
      <c r="L8350">
        <v>1841</v>
      </c>
      <c r="M8350" t="s">
        <v>175</v>
      </c>
      <c r="N8350" t="s">
        <v>4057</v>
      </c>
      <c r="O8350" t="s">
        <v>98</v>
      </c>
      <c r="P8350" t="s">
        <v>99</v>
      </c>
      <c r="Q8350" t="s">
        <v>4058</v>
      </c>
      <c r="R8350" s="19">
        <v>209.5</v>
      </c>
      <c r="S8350" s="17">
        <v>10</v>
      </c>
      <c r="T8350" s="20">
        <v>0</v>
      </c>
      <c r="U8350" s="19">
        <v>58.66</v>
      </c>
      <c r="V8350" s="20">
        <f t="shared" si="650"/>
        <v>0.27999999999999997</v>
      </c>
      <c r="W8350" s="17">
        <f t="shared" si="651"/>
        <v>2015</v>
      </c>
      <c r="X8350" t="str">
        <f t="shared" si="652"/>
        <v>Apr-2015</v>
      </c>
      <c r="Y8350" s="17">
        <f t="shared" si="653"/>
        <v>4</v>
      </c>
      <c r="Z8350" t="str">
        <f t="shared" si="654"/>
        <v>0% (No Discount)</v>
      </c>
      <c r="AA8350" s="17">
        <f>IF(COUNTIF($B$2:B8350,B8350)=1,1,0)</f>
        <v>0</v>
      </c>
      <c r="AB8350" s="17">
        <f>IF(COUNTIF($F$2:F8350,F8350)=1,1,0)</f>
        <v>0</v>
      </c>
    </row>
    <row r="8351" spans="1:28" x14ac:dyDescent="0.2">
      <c r="A8351" s="17">
        <v>8350</v>
      </c>
      <c r="B8351" t="s">
        <v>10008</v>
      </c>
      <c r="C8351" s="18">
        <v>42124</v>
      </c>
      <c r="D8351" s="18">
        <v>42128</v>
      </c>
      <c r="E8351" t="s">
        <v>77</v>
      </c>
      <c r="F8351" t="s">
        <v>4043</v>
      </c>
      <c r="G8351" t="s">
        <v>4044</v>
      </c>
      <c r="H8351" t="s">
        <v>68</v>
      </c>
      <c r="I8351" t="s">
        <v>54</v>
      </c>
      <c r="J8351" t="s">
        <v>1511</v>
      </c>
      <c r="K8351" t="s">
        <v>1275</v>
      </c>
      <c r="L8351">
        <v>1841</v>
      </c>
      <c r="M8351" t="s">
        <v>175</v>
      </c>
      <c r="N8351" t="s">
        <v>8038</v>
      </c>
      <c r="O8351" t="s">
        <v>59</v>
      </c>
      <c r="P8351" t="s">
        <v>92</v>
      </c>
      <c r="Q8351" t="s">
        <v>8039</v>
      </c>
      <c r="R8351" s="19">
        <v>24.3</v>
      </c>
      <c r="S8351" s="17">
        <v>5</v>
      </c>
      <c r="T8351" s="20">
        <v>0</v>
      </c>
      <c r="U8351" s="19">
        <v>10.449</v>
      </c>
      <c r="V8351" s="20">
        <f t="shared" si="650"/>
        <v>0.43</v>
      </c>
      <c r="W8351" s="17">
        <f t="shared" si="651"/>
        <v>2015</v>
      </c>
      <c r="X8351" t="str">
        <f t="shared" si="652"/>
        <v>Apr-2015</v>
      </c>
      <c r="Y8351" s="17">
        <f t="shared" si="653"/>
        <v>4</v>
      </c>
      <c r="Z8351" t="str">
        <f t="shared" si="654"/>
        <v>0% (No Discount)</v>
      </c>
      <c r="AA8351" s="17">
        <f>IF(COUNTIF($B$2:B8351,B8351)=1,1,0)</f>
        <v>0</v>
      </c>
      <c r="AB8351" s="17">
        <f>IF(COUNTIF($F$2:F8351,F8351)=1,1,0)</f>
        <v>0</v>
      </c>
    </row>
    <row r="8352" spans="1:28" x14ac:dyDescent="0.2">
      <c r="A8352" s="17">
        <v>8351</v>
      </c>
      <c r="B8352" t="s">
        <v>10008</v>
      </c>
      <c r="C8352" s="18">
        <v>42124</v>
      </c>
      <c r="D8352" s="18">
        <v>42128</v>
      </c>
      <c r="E8352" t="s">
        <v>77</v>
      </c>
      <c r="F8352" t="s">
        <v>4043</v>
      </c>
      <c r="G8352" t="s">
        <v>4044</v>
      </c>
      <c r="H8352" t="s">
        <v>68</v>
      </c>
      <c r="I8352" t="s">
        <v>54</v>
      </c>
      <c r="J8352" t="s">
        <v>1511</v>
      </c>
      <c r="K8352" t="s">
        <v>1275</v>
      </c>
      <c r="L8352">
        <v>1841</v>
      </c>
      <c r="M8352" t="s">
        <v>175</v>
      </c>
      <c r="N8352" t="s">
        <v>4320</v>
      </c>
      <c r="O8352" t="s">
        <v>73</v>
      </c>
      <c r="P8352" t="s">
        <v>117</v>
      </c>
      <c r="Q8352" t="s">
        <v>4321</v>
      </c>
      <c r="R8352" s="19">
        <v>6.48</v>
      </c>
      <c r="S8352" s="17">
        <v>1</v>
      </c>
      <c r="T8352" s="20">
        <v>0</v>
      </c>
      <c r="U8352" s="19">
        <v>3.1103999999999998</v>
      </c>
      <c r="V8352" s="20">
        <f t="shared" si="650"/>
        <v>0.47999999999999993</v>
      </c>
      <c r="W8352" s="17">
        <f t="shared" si="651"/>
        <v>2015</v>
      </c>
      <c r="X8352" t="str">
        <f t="shared" si="652"/>
        <v>Apr-2015</v>
      </c>
      <c r="Y8352" s="17">
        <f t="shared" si="653"/>
        <v>4</v>
      </c>
      <c r="Z8352" t="str">
        <f t="shared" si="654"/>
        <v>0% (No Discount)</v>
      </c>
      <c r="AA8352" s="17">
        <f>IF(COUNTIF($B$2:B8352,B8352)=1,1,0)</f>
        <v>0</v>
      </c>
      <c r="AB8352" s="17">
        <f>IF(COUNTIF($F$2:F8352,F8352)=1,1,0)</f>
        <v>0</v>
      </c>
    </row>
    <row r="8353" spans="1:28" x14ac:dyDescent="0.2">
      <c r="A8353" s="17">
        <v>8352</v>
      </c>
      <c r="B8353" t="s">
        <v>10009</v>
      </c>
      <c r="C8353" s="18">
        <v>42858</v>
      </c>
      <c r="D8353" s="18">
        <v>42863</v>
      </c>
      <c r="E8353" t="s">
        <v>77</v>
      </c>
      <c r="F8353" t="s">
        <v>5759</v>
      </c>
      <c r="G8353" t="s">
        <v>5760</v>
      </c>
      <c r="H8353" t="s">
        <v>68</v>
      </c>
      <c r="I8353" t="s">
        <v>54</v>
      </c>
      <c r="J8353" t="s">
        <v>173</v>
      </c>
      <c r="K8353" t="s">
        <v>174</v>
      </c>
      <c r="L8353">
        <v>19134</v>
      </c>
      <c r="M8353" t="s">
        <v>175</v>
      </c>
      <c r="N8353" t="s">
        <v>8427</v>
      </c>
      <c r="O8353" t="s">
        <v>59</v>
      </c>
      <c r="P8353" t="s">
        <v>92</v>
      </c>
      <c r="Q8353" t="s">
        <v>8428</v>
      </c>
      <c r="R8353" s="19">
        <v>32.448</v>
      </c>
      <c r="S8353" s="17">
        <v>2</v>
      </c>
      <c r="T8353" s="20">
        <v>0.2</v>
      </c>
      <c r="U8353" s="19">
        <v>7.3007999999999997</v>
      </c>
      <c r="V8353" s="20">
        <f t="shared" si="650"/>
        <v>0.22499999999999998</v>
      </c>
      <c r="W8353" s="17">
        <f t="shared" si="651"/>
        <v>2017</v>
      </c>
      <c r="X8353" t="str">
        <f t="shared" si="652"/>
        <v>May-2017</v>
      </c>
      <c r="Y8353" s="17">
        <f t="shared" si="653"/>
        <v>5</v>
      </c>
      <c r="Z8353" t="str">
        <f t="shared" si="654"/>
        <v>11-20%</v>
      </c>
      <c r="AA8353" s="17">
        <f>IF(COUNTIF($B$2:B8353,B8353)=1,1,0)</f>
        <v>1</v>
      </c>
      <c r="AB8353" s="17">
        <f>IF(COUNTIF($F$2:F8353,F8353)=1,1,0)</f>
        <v>0</v>
      </c>
    </row>
    <row r="8354" spans="1:28" x14ac:dyDescent="0.2">
      <c r="A8354" s="17">
        <v>8353</v>
      </c>
      <c r="B8354" t="s">
        <v>10009</v>
      </c>
      <c r="C8354" s="18">
        <v>42858</v>
      </c>
      <c r="D8354" s="18">
        <v>42863</v>
      </c>
      <c r="E8354" t="s">
        <v>77</v>
      </c>
      <c r="F8354" t="s">
        <v>5759</v>
      </c>
      <c r="G8354" t="s">
        <v>5760</v>
      </c>
      <c r="H8354" t="s">
        <v>68</v>
      </c>
      <c r="I8354" t="s">
        <v>54</v>
      </c>
      <c r="J8354" t="s">
        <v>173</v>
      </c>
      <c r="K8354" t="s">
        <v>174</v>
      </c>
      <c r="L8354">
        <v>19134</v>
      </c>
      <c r="M8354" t="s">
        <v>175</v>
      </c>
      <c r="N8354" t="s">
        <v>2820</v>
      </c>
      <c r="O8354" t="s">
        <v>73</v>
      </c>
      <c r="P8354" t="s">
        <v>102</v>
      </c>
      <c r="Q8354" t="s">
        <v>2821</v>
      </c>
      <c r="R8354" s="19">
        <v>26.388000000000002</v>
      </c>
      <c r="S8354" s="17">
        <v>4</v>
      </c>
      <c r="T8354" s="20">
        <v>0.7</v>
      </c>
      <c r="U8354" s="19">
        <v>-17.591999999999999</v>
      </c>
      <c r="V8354" s="20">
        <f t="shared" si="650"/>
        <v>-0.66666666666666663</v>
      </c>
      <c r="W8354" s="17">
        <f t="shared" si="651"/>
        <v>2017</v>
      </c>
      <c r="X8354" t="str">
        <f t="shared" si="652"/>
        <v>May-2017</v>
      </c>
      <c r="Y8354" s="17">
        <f t="shared" si="653"/>
        <v>5</v>
      </c>
      <c r="Z8354" t="str">
        <f t="shared" si="654"/>
        <v>Over 50%</v>
      </c>
      <c r="AA8354" s="17">
        <f>IF(COUNTIF($B$2:B8354,B8354)=1,1,0)</f>
        <v>0</v>
      </c>
      <c r="AB8354" s="17">
        <f>IF(COUNTIF($F$2:F8354,F8354)=1,1,0)</f>
        <v>0</v>
      </c>
    </row>
    <row r="8355" spans="1:28" x14ac:dyDescent="0.2">
      <c r="A8355" s="17">
        <v>8354</v>
      </c>
      <c r="B8355" t="s">
        <v>10009</v>
      </c>
      <c r="C8355" s="18">
        <v>42858</v>
      </c>
      <c r="D8355" s="18">
        <v>42863</v>
      </c>
      <c r="E8355" t="s">
        <v>77</v>
      </c>
      <c r="F8355" t="s">
        <v>5759</v>
      </c>
      <c r="G8355" t="s">
        <v>5760</v>
      </c>
      <c r="H8355" t="s">
        <v>68</v>
      </c>
      <c r="I8355" t="s">
        <v>54</v>
      </c>
      <c r="J8355" t="s">
        <v>173</v>
      </c>
      <c r="K8355" t="s">
        <v>174</v>
      </c>
      <c r="L8355">
        <v>19134</v>
      </c>
      <c r="M8355" t="s">
        <v>175</v>
      </c>
      <c r="N8355" t="s">
        <v>912</v>
      </c>
      <c r="O8355" t="s">
        <v>59</v>
      </c>
      <c r="P8355" t="s">
        <v>83</v>
      </c>
      <c r="Q8355" t="s">
        <v>913</v>
      </c>
      <c r="R8355" s="19">
        <v>373.47</v>
      </c>
      <c r="S8355" s="17">
        <v>5</v>
      </c>
      <c r="T8355" s="20">
        <v>0.4</v>
      </c>
      <c r="U8355" s="19">
        <v>-112.041</v>
      </c>
      <c r="V8355" s="20">
        <f t="shared" si="650"/>
        <v>-0.3</v>
      </c>
      <c r="W8355" s="17">
        <f t="shared" si="651"/>
        <v>2017</v>
      </c>
      <c r="X8355" t="str">
        <f t="shared" si="652"/>
        <v>May-2017</v>
      </c>
      <c r="Y8355" s="17">
        <f t="shared" si="653"/>
        <v>5</v>
      </c>
      <c r="Z8355" t="str">
        <f t="shared" si="654"/>
        <v>31-40%</v>
      </c>
      <c r="AA8355" s="17">
        <f>IF(COUNTIF($B$2:B8355,B8355)=1,1,0)</f>
        <v>0</v>
      </c>
      <c r="AB8355" s="17">
        <f>IF(COUNTIF($F$2:F8355,F8355)=1,1,0)</f>
        <v>0</v>
      </c>
    </row>
    <row r="8356" spans="1:28" x14ac:dyDescent="0.2">
      <c r="A8356" s="17">
        <v>8355</v>
      </c>
      <c r="B8356" t="s">
        <v>10009</v>
      </c>
      <c r="C8356" s="18">
        <v>42858</v>
      </c>
      <c r="D8356" s="18">
        <v>42863</v>
      </c>
      <c r="E8356" t="s">
        <v>77</v>
      </c>
      <c r="F8356" t="s">
        <v>5759</v>
      </c>
      <c r="G8356" t="s">
        <v>5760</v>
      </c>
      <c r="H8356" t="s">
        <v>68</v>
      </c>
      <c r="I8356" t="s">
        <v>54</v>
      </c>
      <c r="J8356" t="s">
        <v>173</v>
      </c>
      <c r="K8356" t="s">
        <v>174</v>
      </c>
      <c r="L8356">
        <v>19134</v>
      </c>
      <c r="M8356" t="s">
        <v>175</v>
      </c>
      <c r="N8356" t="s">
        <v>4678</v>
      </c>
      <c r="O8356" t="s">
        <v>73</v>
      </c>
      <c r="P8356" t="s">
        <v>102</v>
      </c>
      <c r="Q8356" t="s">
        <v>4679</v>
      </c>
      <c r="R8356" s="19">
        <v>64.2</v>
      </c>
      <c r="S8356" s="17">
        <v>5</v>
      </c>
      <c r="T8356" s="20">
        <v>0.7</v>
      </c>
      <c r="U8356" s="19">
        <v>-44.94</v>
      </c>
      <c r="V8356" s="20">
        <f t="shared" si="650"/>
        <v>-0.7</v>
      </c>
      <c r="W8356" s="17">
        <f t="shared" si="651"/>
        <v>2017</v>
      </c>
      <c r="X8356" t="str">
        <f t="shared" si="652"/>
        <v>May-2017</v>
      </c>
      <c r="Y8356" s="17">
        <f t="shared" si="653"/>
        <v>5</v>
      </c>
      <c r="Z8356" t="str">
        <f t="shared" si="654"/>
        <v>Over 50%</v>
      </c>
      <c r="AA8356" s="17">
        <f>IF(COUNTIF($B$2:B8356,B8356)=1,1,0)</f>
        <v>0</v>
      </c>
      <c r="AB8356" s="17">
        <f>IF(COUNTIF($F$2:F8356,F8356)=1,1,0)</f>
        <v>0</v>
      </c>
    </row>
    <row r="8357" spans="1:28" x14ac:dyDescent="0.2">
      <c r="A8357" s="17">
        <v>8356</v>
      </c>
      <c r="B8357" t="s">
        <v>10009</v>
      </c>
      <c r="C8357" s="18">
        <v>42858</v>
      </c>
      <c r="D8357" s="18">
        <v>42863</v>
      </c>
      <c r="E8357" t="s">
        <v>77</v>
      </c>
      <c r="F8357" t="s">
        <v>5759</v>
      </c>
      <c r="G8357" t="s">
        <v>5760</v>
      </c>
      <c r="H8357" t="s">
        <v>68</v>
      </c>
      <c r="I8357" t="s">
        <v>54</v>
      </c>
      <c r="J8357" t="s">
        <v>173</v>
      </c>
      <c r="K8357" t="s">
        <v>174</v>
      </c>
      <c r="L8357">
        <v>19134</v>
      </c>
      <c r="M8357" t="s">
        <v>175</v>
      </c>
      <c r="N8357" t="s">
        <v>2605</v>
      </c>
      <c r="O8357" t="s">
        <v>73</v>
      </c>
      <c r="P8357" t="s">
        <v>296</v>
      </c>
      <c r="Q8357" t="s">
        <v>2606</v>
      </c>
      <c r="R8357" s="19">
        <v>8</v>
      </c>
      <c r="S8357" s="17">
        <v>2</v>
      </c>
      <c r="T8357" s="20">
        <v>0.2</v>
      </c>
      <c r="U8357" s="19">
        <v>2.8</v>
      </c>
      <c r="V8357" s="20">
        <f t="shared" si="650"/>
        <v>0.35</v>
      </c>
      <c r="W8357" s="17">
        <f t="shared" si="651"/>
        <v>2017</v>
      </c>
      <c r="X8357" t="str">
        <f t="shared" si="652"/>
        <v>May-2017</v>
      </c>
      <c r="Y8357" s="17">
        <f t="shared" si="653"/>
        <v>5</v>
      </c>
      <c r="Z8357" t="str">
        <f t="shared" si="654"/>
        <v>11-20%</v>
      </c>
      <c r="AA8357" s="17">
        <f>IF(COUNTIF($B$2:B8357,B8357)=1,1,0)</f>
        <v>0</v>
      </c>
      <c r="AB8357" s="17">
        <f>IF(COUNTIF($F$2:F8357,F8357)=1,1,0)</f>
        <v>0</v>
      </c>
    </row>
    <row r="8358" spans="1:28" x14ac:dyDescent="0.2">
      <c r="A8358" s="17">
        <v>8357</v>
      </c>
      <c r="B8358" t="s">
        <v>10010</v>
      </c>
      <c r="C8358" s="18">
        <v>42608</v>
      </c>
      <c r="D8358" s="18">
        <v>42612</v>
      </c>
      <c r="E8358" t="s">
        <v>77</v>
      </c>
      <c r="F8358" t="s">
        <v>1687</v>
      </c>
      <c r="G8358" t="s">
        <v>1688</v>
      </c>
      <c r="H8358" t="s">
        <v>53</v>
      </c>
      <c r="I8358" t="s">
        <v>54</v>
      </c>
      <c r="J8358" t="s">
        <v>7758</v>
      </c>
      <c r="K8358" t="s">
        <v>1302</v>
      </c>
      <c r="L8358">
        <v>30605</v>
      </c>
      <c r="M8358" t="s">
        <v>57</v>
      </c>
      <c r="N8358" t="s">
        <v>5306</v>
      </c>
      <c r="O8358" t="s">
        <v>59</v>
      </c>
      <c r="P8358" t="s">
        <v>92</v>
      </c>
      <c r="Q8358" t="s">
        <v>5307</v>
      </c>
      <c r="R8358" s="19">
        <v>186.54</v>
      </c>
      <c r="S8358" s="17">
        <v>3</v>
      </c>
      <c r="T8358" s="20">
        <v>0</v>
      </c>
      <c r="U8358" s="19">
        <v>41.038800000000002</v>
      </c>
      <c r="V8358" s="20">
        <f t="shared" si="650"/>
        <v>0.22000000000000003</v>
      </c>
      <c r="W8358" s="17">
        <f t="shared" si="651"/>
        <v>2016</v>
      </c>
      <c r="X8358" t="str">
        <f t="shared" si="652"/>
        <v>Aug-2016</v>
      </c>
      <c r="Y8358" s="17">
        <f t="shared" si="653"/>
        <v>4</v>
      </c>
      <c r="Z8358" t="str">
        <f t="shared" si="654"/>
        <v>0% (No Discount)</v>
      </c>
      <c r="AA8358" s="17">
        <f>IF(COUNTIF($B$2:B8358,B8358)=1,1,0)</f>
        <v>1</v>
      </c>
      <c r="AB8358" s="17">
        <f>IF(COUNTIF($F$2:F8358,F8358)=1,1,0)</f>
        <v>0</v>
      </c>
    </row>
    <row r="8359" spans="1:28" x14ac:dyDescent="0.2">
      <c r="A8359" s="17">
        <v>8358</v>
      </c>
      <c r="B8359" t="s">
        <v>10011</v>
      </c>
      <c r="C8359" s="18">
        <v>41740</v>
      </c>
      <c r="D8359" s="18">
        <v>41747</v>
      </c>
      <c r="E8359" t="s">
        <v>77</v>
      </c>
      <c r="F8359" t="s">
        <v>4360</v>
      </c>
      <c r="G8359" t="s">
        <v>4361</v>
      </c>
      <c r="H8359" t="s">
        <v>53</v>
      </c>
      <c r="I8359" t="s">
        <v>54</v>
      </c>
      <c r="J8359" t="s">
        <v>1793</v>
      </c>
      <c r="K8359" t="s">
        <v>1794</v>
      </c>
      <c r="L8359">
        <v>59405</v>
      </c>
      <c r="M8359" t="s">
        <v>71</v>
      </c>
      <c r="N8359" t="s">
        <v>1069</v>
      </c>
      <c r="O8359" t="s">
        <v>73</v>
      </c>
      <c r="P8359" t="s">
        <v>86</v>
      </c>
      <c r="Q8359" t="s">
        <v>1070</v>
      </c>
      <c r="R8359" s="19">
        <v>87.08</v>
      </c>
      <c r="S8359" s="17">
        <v>7</v>
      </c>
      <c r="T8359" s="20">
        <v>0</v>
      </c>
      <c r="U8359" s="19">
        <v>24.382400000000001</v>
      </c>
      <c r="V8359" s="20">
        <f t="shared" si="650"/>
        <v>0.28000000000000003</v>
      </c>
      <c r="W8359" s="17">
        <f t="shared" si="651"/>
        <v>2014</v>
      </c>
      <c r="X8359" t="str">
        <f t="shared" si="652"/>
        <v>Apr-2014</v>
      </c>
      <c r="Y8359" s="17">
        <f t="shared" si="653"/>
        <v>7</v>
      </c>
      <c r="Z8359" t="str">
        <f t="shared" si="654"/>
        <v>0% (No Discount)</v>
      </c>
      <c r="AA8359" s="17">
        <f>IF(COUNTIF($B$2:B8359,B8359)=1,1,0)</f>
        <v>1</v>
      </c>
      <c r="AB8359" s="17">
        <f>IF(COUNTIF($F$2:F8359,F8359)=1,1,0)</f>
        <v>0</v>
      </c>
    </row>
    <row r="8360" spans="1:28" x14ac:dyDescent="0.2">
      <c r="A8360" s="17">
        <v>8359</v>
      </c>
      <c r="B8360" t="s">
        <v>10011</v>
      </c>
      <c r="C8360" s="18">
        <v>41740</v>
      </c>
      <c r="D8360" s="18">
        <v>41747</v>
      </c>
      <c r="E8360" t="s">
        <v>77</v>
      </c>
      <c r="F8360" t="s">
        <v>4360</v>
      </c>
      <c r="G8360" t="s">
        <v>4361</v>
      </c>
      <c r="H8360" t="s">
        <v>53</v>
      </c>
      <c r="I8360" t="s">
        <v>54</v>
      </c>
      <c r="J8360" t="s">
        <v>1793</v>
      </c>
      <c r="K8360" t="s">
        <v>1794</v>
      </c>
      <c r="L8360">
        <v>59405</v>
      </c>
      <c r="M8360" t="s">
        <v>71</v>
      </c>
      <c r="N8360" t="s">
        <v>1996</v>
      </c>
      <c r="O8360" t="s">
        <v>98</v>
      </c>
      <c r="P8360" t="s">
        <v>99</v>
      </c>
      <c r="Q8360" t="s">
        <v>1997</v>
      </c>
      <c r="R8360" s="19">
        <v>105.584</v>
      </c>
      <c r="S8360" s="17">
        <v>2</v>
      </c>
      <c r="T8360" s="20">
        <v>0.2</v>
      </c>
      <c r="U8360" s="19">
        <v>9.2385999999999999</v>
      </c>
      <c r="V8360" s="20">
        <f t="shared" si="650"/>
        <v>8.7499999999999994E-2</v>
      </c>
      <c r="W8360" s="17">
        <f t="shared" si="651"/>
        <v>2014</v>
      </c>
      <c r="X8360" t="str">
        <f t="shared" si="652"/>
        <v>Apr-2014</v>
      </c>
      <c r="Y8360" s="17">
        <f t="shared" si="653"/>
        <v>7</v>
      </c>
      <c r="Z8360" t="str">
        <f t="shared" si="654"/>
        <v>11-20%</v>
      </c>
      <c r="AA8360" s="17">
        <f>IF(COUNTIF($B$2:B8360,B8360)=1,1,0)</f>
        <v>0</v>
      </c>
      <c r="AB8360" s="17">
        <f>IF(COUNTIF($F$2:F8360,F8360)=1,1,0)</f>
        <v>0</v>
      </c>
    </row>
    <row r="8361" spans="1:28" x14ac:dyDescent="0.2">
      <c r="A8361" s="17">
        <v>8360</v>
      </c>
      <c r="B8361" t="s">
        <v>10011</v>
      </c>
      <c r="C8361" s="18">
        <v>41740</v>
      </c>
      <c r="D8361" s="18">
        <v>41747</v>
      </c>
      <c r="E8361" t="s">
        <v>77</v>
      </c>
      <c r="F8361" t="s">
        <v>4360</v>
      </c>
      <c r="G8361" t="s">
        <v>4361</v>
      </c>
      <c r="H8361" t="s">
        <v>53</v>
      </c>
      <c r="I8361" t="s">
        <v>54</v>
      </c>
      <c r="J8361" t="s">
        <v>1793</v>
      </c>
      <c r="K8361" t="s">
        <v>1794</v>
      </c>
      <c r="L8361">
        <v>59405</v>
      </c>
      <c r="M8361" t="s">
        <v>71</v>
      </c>
      <c r="N8361" t="s">
        <v>6545</v>
      </c>
      <c r="O8361" t="s">
        <v>98</v>
      </c>
      <c r="P8361" t="s">
        <v>188</v>
      </c>
      <c r="Q8361" t="s">
        <v>6546</v>
      </c>
      <c r="R8361" s="19">
        <v>217.44</v>
      </c>
      <c r="S8361" s="17">
        <v>6</v>
      </c>
      <c r="T8361" s="20">
        <v>0</v>
      </c>
      <c r="U8361" s="19">
        <v>91.324799999999996</v>
      </c>
      <c r="V8361" s="20">
        <f t="shared" si="650"/>
        <v>0.42</v>
      </c>
      <c r="W8361" s="17">
        <f t="shared" si="651"/>
        <v>2014</v>
      </c>
      <c r="X8361" t="str">
        <f t="shared" si="652"/>
        <v>Apr-2014</v>
      </c>
      <c r="Y8361" s="17">
        <f t="shared" si="653"/>
        <v>7</v>
      </c>
      <c r="Z8361" t="str">
        <f t="shared" si="654"/>
        <v>0% (No Discount)</v>
      </c>
      <c r="AA8361" s="17">
        <f>IF(COUNTIF($B$2:B8361,B8361)=1,1,0)</f>
        <v>0</v>
      </c>
      <c r="AB8361" s="17">
        <f>IF(COUNTIF($F$2:F8361,F8361)=1,1,0)</f>
        <v>0</v>
      </c>
    </row>
    <row r="8362" spans="1:28" x14ac:dyDescent="0.2">
      <c r="A8362" s="17">
        <v>8361</v>
      </c>
      <c r="B8362" t="s">
        <v>10012</v>
      </c>
      <c r="C8362" s="18">
        <v>42737</v>
      </c>
      <c r="D8362" s="18">
        <v>42739</v>
      </c>
      <c r="E8362" t="s">
        <v>50</v>
      </c>
      <c r="F8362" t="s">
        <v>8684</v>
      </c>
      <c r="G8362" t="s">
        <v>8685</v>
      </c>
      <c r="H8362" t="s">
        <v>53</v>
      </c>
      <c r="I8362" t="s">
        <v>54</v>
      </c>
      <c r="J8362" t="s">
        <v>4208</v>
      </c>
      <c r="K8362" t="s">
        <v>131</v>
      </c>
      <c r="L8362">
        <v>79907</v>
      </c>
      <c r="M8362" t="s">
        <v>132</v>
      </c>
      <c r="N8362" t="s">
        <v>4168</v>
      </c>
      <c r="O8362" t="s">
        <v>73</v>
      </c>
      <c r="P8362" t="s">
        <v>95</v>
      </c>
      <c r="Q8362" t="s">
        <v>4169</v>
      </c>
      <c r="R8362" s="19">
        <v>31.744</v>
      </c>
      <c r="S8362" s="17">
        <v>2</v>
      </c>
      <c r="T8362" s="20">
        <v>0.2</v>
      </c>
      <c r="U8362" s="19">
        <v>3.968</v>
      </c>
      <c r="V8362" s="20">
        <f t="shared" si="650"/>
        <v>0.125</v>
      </c>
      <c r="W8362" s="17">
        <f t="shared" si="651"/>
        <v>2017</v>
      </c>
      <c r="X8362" t="str">
        <f t="shared" si="652"/>
        <v>Jan-2017</v>
      </c>
      <c r="Y8362" s="17">
        <f t="shared" si="653"/>
        <v>2</v>
      </c>
      <c r="Z8362" t="str">
        <f t="shared" si="654"/>
        <v>11-20%</v>
      </c>
      <c r="AA8362" s="17">
        <f>IF(COUNTIF($B$2:B8362,B8362)=1,1,0)</f>
        <v>1</v>
      </c>
      <c r="AB8362" s="17">
        <f>IF(COUNTIF($F$2:F8362,F8362)=1,1,0)</f>
        <v>0</v>
      </c>
    </row>
    <row r="8363" spans="1:28" x14ac:dyDescent="0.2">
      <c r="A8363" s="17">
        <v>8362</v>
      </c>
      <c r="B8363" t="s">
        <v>10012</v>
      </c>
      <c r="C8363" s="18">
        <v>42737</v>
      </c>
      <c r="D8363" s="18">
        <v>42739</v>
      </c>
      <c r="E8363" t="s">
        <v>50</v>
      </c>
      <c r="F8363" t="s">
        <v>8684</v>
      </c>
      <c r="G8363" t="s">
        <v>8685</v>
      </c>
      <c r="H8363" t="s">
        <v>53</v>
      </c>
      <c r="I8363" t="s">
        <v>54</v>
      </c>
      <c r="J8363" t="s">
        <v>4208</v>
      </c>
      <c r="K8363" t="s">
        <v>131</v>
      </c>
      <c r="L8363">
        <v>79907</v>
      </c>
      <c r="M8363" t="s">
        <v>132</v>
      </c>
      <c r="N8363" t="s">
        <v>9656</v>
      </c>
      <c r="O8363" t="s">
        <v>73</v>
      </c>
      <c r="P8363" t="s">
        <v>105</v>
      </c>
      <c r="Q8363" t="s">
        <v>9657</v>
      </c>
      <c r="R8363" s="19">
        <v>5.4320000000000004</v>
      </c>
      <c r="S8363" s="17">
        <v>2</v>
      </c>
      <c r="T8363" s="20">
        <v>0.8</v>
      </c>
      <c r="U8363" s="19">
        <v>-13.58</v>
      </c>
      <c r="V8363" s="20">
        <f t="shared" si="650"/>
        <v>-2.5</v>
      </c>
      <c r="W8363" s="17">
        <f t="shared" si="651"/>
        <v>2017</v>
      </c>
      <c r="X8363" t="str">
        <f t="shared" si="652"/>
        <v>Jan-2017</v>
      </c>
      <c r="Y8363" s="17">
        <f t="shared" si="653"/>
        <v>2</v>
      </c>
      <c r="Z8363" t="str">
        <f t="shared" si="654"/>
        <v>Over 50%</v>
      </c>
      <c r="AA8363" s="17">
        <f>IF(COUNTIF($B$2:B8363,B8363)=1,1,0)</f>
        <v>0</v>
      </c>
      <c r="AB8363" s="17">
        <f>IF(COUNTIF($F$2:F8363,F8363)=1,1,0)</f>
        <v>0</v>
      </c>
    </row>
    <row r="8364" spans="1:28" x14ac:dyDescent="0.2">
      <c r="A8364" s="17">
        <v>8363</v>
      </c>
      <c r="B8364" t="s">
        <v>10012</v>
      </c>
      <c r="C8364" s="18">
        <v>42737</v>
      </c>
      <c r="D8364" s="18">
        <v>42739</v>
      </c>
      <c r="E8364" t="s">
        <v>50</v>
      </c>
      <c r="F8364" t="s">
        <v>8684</v>
      </c>
      <c r="G8364" t="s">
        <v>8685</v>
      </c>
      <c r="H8364" t="s">
        <v>53</v>
      </c>
      <c r="I8364" t="s">
        <v>54</v>
      </c>
      <c r="J8364" t="s">
        <v>4208</v>
      </c>
      <c r="K8364" t="s">
        <v>131</v>
      </c>
      <c r="L8364">
        <v>79907</v>
      </c>
      <c r="M8364" t="s">
        <v>132</v>
      </c>
      <c r="N8364" t="s">
        <v>3840</v>
      </c>
      <c r="O8364" t="s">
        <v>59</v>
      </c>
      <c r="P8364" t="s">
        <v>83</v>
      </c>
      <c r="Q8364" t="s">
        <v>3841</v>
      </c>
      <c r="R8364" s="19">
        <v>913.43</v>
      </c>
      <c r="S8364" s="17">
        <v>5</v>
      </c>
      <c r="T8364" s="20">
        <v>0.3</v>
      </c>
      <c r="U8364" s="19">
        <v>-169.637</v>
      </c>
      <c r="V8364" s="20">
        <f t="shared" si="650"/>
        <v>-0.18571428571428572</v>
      </c>
      <c r="W8364" s="17">
        <f t="shared" si="651"/>
        <v>2017</v>
      </c>
      <c r="X8364" t="str">
        <f t="shared" si="652"/>
        <v>Jan-2017</v>
      </c>
      <c r="Y8364" s="17">
        <f t="shared" si="653"/>
        <v>2</v>
      </c>
      <c r="Z8364" t="str">
        <f t="shared" si="654"/>
        <v>21-30%</v>
      </c>
      <c r="AA8364" s="17">
        <f>IF(COUNTIF($B$2:B8364,B8364)=1,1,0)</f>
        <v>0</v>
      </c>
      <c r="AB8364" s="17">
        <f>IF(COUNTIF($F$2:F8364,F8364)=1,1,0)</f>
        <v>0</v>
      </c>
    </row>
    <row r="8365" spans="1:28" x14ac:dyDescent="0.2">
      <c r="A8365" s="17">
        <v>8364</v>
      </c>
      <c r="B8365" t="s">
        <v>10012</v>
      </c>
      <c r="C8365" s="18">
        <v>42737</v>
      </c>
      <c r="D8365" s="18">
        <v>42739</v>
      </c>
      <c r="E8365" t="s">
        <v>50</v>
      </c>
      <c r="F8365" t="s">
        <v>8684</v>
      </c>
      <c r="G8365" t="s">
        <v>8685</v>
      </c>
      <c r="H8365" t="s">
        <v>53</v>
      </c>
      <c r="I8365" t="s">
        <v>54</v>
      </c>
      <c r="J8365" t="s">
        <v>4208</v>
      </c>
      <c r="K8365" t="s">
        <v>131</v>
      </c>
      <c r="L8365">
        <v>79907</v>
      </c>
      <c r="M8365" t="s">
        <v>132</v>
      </c>
      <c r="N8365" t="s">
        <v>6129</v>
      </c>
      <c r="O8365" t="s">
        <v>73</v>
      </c>
      <c r="P8365" t="s">
        <v>86</v>
      </c>
      <c r="Q8365" t="s">
        <v>6130</v>
      </c>
      <c r="R8365" s="19">
        <v>372.14400000000001</v>
      </c>
      <c r="S8365" s="17">
        <v>3</v>
      </c>
      <c r="T8365" s="20">
        <v>0.2</v>
      </c>
      <c r="U8365" s="19">
        <v>27.910799999999998</v>
      </c>
      <c r="V8365" s="20">
        <f t="shared" si="650"/>
        <v>7.4999999999999997E-2</v>
      </c>
      <c r="W8365" s="17">
        <f t="shared" si="651"/>
        <v>2017</v>
      </c>
      <c r="X8365" t="str">
        <f t="shared" si="652"/>
        <v>Jan-2017</v>
      </c>
      <c r="Y8365" s="17">
        <f t="shared" si="653"/>
        <v>2</v>
      </c>
      <c r="Z8365" t="str">
        <f t="shared" si="654"/>
        <v>11-20%</v>
      </c>
      <c r="AA8365" s="17">
        <f>IF(COUNTIF($B$2:B8365,B8365)=1,1,0)</f>
        <v>0</v>
      </c>
      <c r="AB8365" s="17">
        <f>IF(COUNTIF($F$2:F8365,F8365)=1,1,0)</f>
        <v>0</v>
      </c>
    </row>
    <row r="8366" spans="1:28" x14ac:dyDescent="0.2">
      <c r="A8366" s="17">
        <v>8365</v>
      </c>
      <c r="B8366" t="s">
        <v>10013</v>
      </c>
      <c r="C8366" s="18">
        <v>42853</v>
      </c>
      <c r="D8366" s="18">
        <v>42857</v>
      </c>
      <c r="E8366" t="s">
        <v>77</v>
      </c>
      <c r="F8366" t="s">
        <v>4604</v>
      </c>
      <c r="G8366" t="s">
        <v>4605</v>
      </c>
      <c r="H8366" t="s">
        <v>53</v>
      </c>
      <c r="I8366" t="s">
        <v>54</v>
      </c>
      <c r="J8366" t="s">
        <v>10014</v>
      </c>
      <c r="K8366" t="s">
        <v>81</v>
      </c>
      <c r="L8366">
        <v>34741</v>
      </c>
      <c r="M8366" t="s">
        <v>57</v>
      </c>
      <c r="N8366" t="s">
        <v>4625</v>
      </c>
      <c r="O8366" t="s">
        <v>98</v>
      </c>
      <c r="P8366" t="s">
        <v>99</v>
      </c>
      <c r="Q8366" t="s">
        <v>4626</v>
      </c>
      <c r="R8366" s="19">
        <v>751.98400000000004</v>
      </c>
      <c r="S8366" s="17">
        <v>2</v>
      </c>
      <c r="T8366" s="20">
        <v>0.2</v>
      </c>
      <c r="U8366" s="19">
        <v>84.598200000000006</v>
      </c>
      <c r="V8366" s="20">
        <f t="shared" si="650"/>
        <v>0.1125</v>
      </c>
      <c r="W8366" s="17">
        <f t="shared" si="651"/>
        <v>2017</v>
      </c>
      <c r="X8366" t="str">
        <f t="shared" si="652"/>
        <v>Apr-2017</v>
      </c>
      <c r="Y8366" s="17">
        <f t="shared" si="653"/>
        <v>4</v>
      </c>
      <c r="Z8366" t="str">
        <f t="shared" si="654"/>
        <v>11-20%</v>
      </c>
      <c r="AA8366" s="17">
        <f>IF(COUNTIF($B$2:B8366,B8366)=1,1,0)</f>
        <v>1</v>
      </c>
      <c r="AB8366" s="17">
        <f>IF(COUNTIF($F$2:F8366,F8366)=1,1,0)</f>
        <v>0</v>
      </c>
    </row>
    <row r="8367" spans="1:28" x14ac:dyDescent="0.2">
      <c r="A8367" s="17">
        <v>8366</v>
      </c>
      <c r="B8367" t="s">
        <v>10015</v>
      </c>
      <c r="C8367" s="18">
        <v>42765</v>
      </c>
      <c r="D8367" s="18">
        <v>42768</v>
      </c>
      <c r="E8367" t="s">
        <v>215</v>
      </c>
      <c r="F8367" t="s">
        <v>3794</v>
      </c>
      <c r="G8367" t="s">
        <v>3795</v>
      </c>
      <c r="H8367" t="s">
        <v>129</v>
      </c>
      <c r="I8367" t="s">
        <v>54</v>
      </c>
      <c r="J8367" t="s">
        <v>122</v>
      </c>
      <c r="K8367" t="s">
        <v>123</v>
      </c>
      <c r="L8367">
        <v>98105</v>
      </c>
      <c r="M8367" t="s">
        <v>71</v>
      </c>
      <c r="N8367" t="s">
        <v>97</v>
      </c>
      <c r="O8367" t="s">
        <v>98</v>
      </c>
      <c r="P8367" t="s">
        <v>99</v>
      </c>
      <c r="Q8367" t="s">
        <v>100</v>
      </c>
      <c r="R8367" s="19">
        <v>604.76800000000003</v>
      </c>
      <c r="S8367" s="17">
        <v>4</v>
      </c>
      <c r="T8367" s="20">
        <v>0.2</v>
      </c>
      <c r="U8367" s="19">
        <v>60.476799999999997</v>
      </c>
      <c r="V8367" s="20">
        <f t="shared" si="650"/>
        <v>9.9999999999999992E-2</v>
      </c>
      <c r="W8367" s="17">
        <f t="shared" si="651"/>
        <v>2017</v>
      </c>
      <c r="X8367" t="str">
        <f t="shared" si="652"/>
        <v>Jan-2017</v>
      </c>
      <c r="Y8367" s="17">
        <f t="shared" si="653"/>
        <v>3</v>
      </c>
      <c r="Z8367" t="str">
        <f t="shared" si="654"/>
        <v>11-20%</v>
      </c>
      <c r="AA8367" s="17">
        <f>IF(COUNTIF($B$2:B8367,B8367)=1,1,0)</f>
        <v>1</v>
      </c>
      <c r="AB8367" s="17">
        <f>IF(COUNTIF($F$2:F8367,F8367)=1,1,0)</f>
        <v>0</v>
      </c>
    </row>
    <row r="8368" spans="1:28" x14ac:dyDescent="0.2">
      <c r="A8368" s="17">
        <v>8367</v>
      </c>
      <c r="B8368" t="s">
        <v>10016</v>
      </c>
      <c r="C8368" s="18">
        <v>41889</v>
      </c>
      <c r="D8368" s="18">
        <v>41894</v>
      </c>
      <c r="E8368" t="s">
        <v>50</v>
      </c>
      <c r="F8368" t="s">
        <v>7969</v>
      </c>
      <c r="G8368" t="s">
        <v>7970</v>
      </c>
      <c r="H8368" t="s">
        <v>68</v>
      </c>
      <c r="I8368" t="s">
        <v>54</v>
      </c>
      <c r="J8368" t="s">
        <v>941</v>
      </c>
      <c r="K8368" t="s">
        <v>70</v>
      </c>
      <c r="L8368">
        <v>95051</v>
      </c>
      <c r="M8368" t="s">
        <v>71</v>
      </c>
      <c r="N8368" t="s">
        <v>10017</v>
      </c>
      <c r="O8368" t="s">
        <v>73</v>
      </c>
      <c r="P8368" t="s">
        <v>606</v>
      </c>
      <c r="Q8368" t="s">
        <v>10018</v>
      </c>
      <c r="R8368" s="19">
        <v>27.36</v>
      </c>
      <c r="S8368" s="17">
        <v>4</v>
      </c>
      <c r="T8368" s="20">
        <v>0</v>
      </c>
      <c r="U8368" s="19">
        <v>7.3872</v>
      </c>
      <c r="V8368" s="20">
        <f t="shared" si="650"/>
        <v>0.27</v>
      </c>
      <c r="W8368" s="17">
        <f t="shared" si="651"/>
        <v>2014</v>
      </c>
      <c r="X8368" t="str">
        <f t="shared" si="652"/>
        <v>Sep-2014</v>
      </c>
      <c r="Y8368" s="17">
        <f t="shared" si="653"/>
        <v>5</v>
      </c>
      <c r="Z8368" t="str">
        <f t="shared" si="654"/>
        <v>0% (No Discount)</v>
      </c>
      <c r="AA8368" s="17">
        <f>IF(COUNTIF($B$2:B8368,B8368)=1,1,0)</f>
        <v>1</v>
      </c>
      <c r="AB8368" s="17">
        <f>IF(COUNTIF($F$2:F8368,F8368)=1,1,0)</f>
        <v>0</v>
      </c>
    </row>
    <row r="8369" spans="1:28" x14ac:dyDescent="0.2">
      <c r="A8369" s="17">
        <v>8368</v>
      </c>
      <c r="B8369" t="s">
        <v>10016</v>
      </c>
      <c r="C8369" s="18">
        <v>41889</v>
      </c>
      <c r="D8369" s="18">
        <v>41894</v>
      </c>
      <c r="E8369" t="s">
        <v>50</v>
      </c>
      <c r="F8369" t="s">
        <v>7969</v>
      </c>
      <c r="G8369" t="s">
        <v>7970</v>
      </c>
      <c r="H8369" t="s">
        <v>68</v>
      </c>
      <c r="I8369" t="s">
        <v>54</v>
      </c>
      <c r="J8369" t="s">
        <v>941</v>
      </c>
      <c r="K8369" t="s">
        <v>70</v>
      </c>
      <c r="L8369">
        <v>95051</v>
      </c>
      <c r="M8369" t="s">
        <v>71</v>
      </c>
      <c r="N8369" t="s">
        <v>6657</v>
      </c>
      <c r="O8369" t="s">
        <v>73</v>
      </c>
      <c r="P8369" t="s">
        <v>117</v>
      </c>
      <c r="Q8369" t="s">
        <v>6658</v>
      </c>
      <c r="R8369" s="19">
        <v>20.56</v>
      </c>
      <c r="S8369" s="17">
        <v>2</v>
      </c>
      <c r="T8369" s="20">
        <v>0</v>
      </c>
      <c r="U8369" s="19">
        <v>9.6631999999999998</v>
      </c>
      <c r="V8369" s="20">
        <f t="shared" si="650"/>
        <v>0.47000000000000003</v>
      </c>
      <c r="W8369" s="17">
        <f t="shared" si="651"/>
        <v>2014</v>
      </c>
      <c r="X8369" t="str">
        <f t="shared" si="652"/>
        <v>Sep-2014</v>
      </c>
      <c r="Y8369" s="17">
        <f t="shared" si="653"/>
        <v>5</v>
      </c>
      <c r="Z8369" t="str">
        <f t="shared" si="654"/>
        <v>0% (No Discount)</v>
      </c>
      <c r="AA8369" s="17">
        <f>IF(COUNTIF($B$2:B8369,B8369)=1,1,0)</f>
        <v>0</v>
      </c>
      <c r="AB8369" s="17">
        <f>IF(COUNTIF($F$2:F8369,F8369)=1,1,0)</f>
        <v>0</v>
      </c>
    </row>
    <row r="8370" spans="1:28" x14ac:dyDescent="0.2">
      <c r="A8370" s="17">
        <v>8369</v>
      </c>
      <c r="B8370" t="s">
        <v>10016</v>
      </c>
      <c r="C8370" s="18">
        <v>41889</v>
      </c>
      <c r="D8370" s="18">
        <v>41894</v>
      </c>
      <c r="E8370" t="s">
        <v>50</v>
      </c>
      <c r="F8370" t="s">
        <v>7969</v>
      </c>
      <c r="G8370" t="s">
        <v>7970</v>
      </c>
      <c r="H8370" t="s">
        <v>68</v>
      </c>
      <c r="I8370" t="s">
        <v>54</v>
      </c>
      <c r="J8370" t="s">
        <v>941</v>
      </c>
      <c r="K8370" t="s">
        <v>70</v>
      </c>
      <c r="L8370">
        <v>95051</v>
      </c>
      <c r="M8370" t="s">
        <v>71</v>
      </c>
      <c r="N8370" t="s">
        <v>8926</v>
      </c>
      <c r="O8370" t="s">
        <v>73</v>
      </c>
      <c r="P8370" t="s">
        <v>102</v>
      </c>
      <c r="Q8370" t="s">
        <v>8927</v>
      </c>
      <c r="R8370" s="19">
        <v>83.92</v>
      </c>
      <c r="S8370" s="17">
        <v>5</v>
      </c>
      <c r="T8370" s="20">
        <v>0.2</v>
      </c>
      <c r="U8370" s="19">
        <v>31.47</v>
      </c>
      <c r="V8370" s="20">
        <f t="shared" si="650"/>
        <v>0.375</v>
      </c>
      <c r="W8370" s="17">
        <f t="shared" si="651"/>
        <v>2014</v>
      </c>
      <c r="X8370" t="str">
        <f t="shared" si="652"/>
        <v>Sep-2014</v>
      </c>
      <c r="Y8370" s="17">
        <f t="shared" si="653"/>
        <v>5</v>
      </c>
      <c r="Z8370" t="str">
        <f t="shared" si="654"/>
        <v>11-20%</v>
      </c>
      <c r="AA8370" s="17">
        <f>IF(COUNTIF($B$2:B8370,B8370)=1,1,0)</f>
        <v>0</v>
      </c>
      <c r="AB8370" s="17">
        <f>IF(COUNTIF($F$2:F8370,F8370)=1,1,0)</f>
        <v>0</v>
      </c>
    </row>
    <row r="8371" spans="1:28" x14ac:dyDescent="0.2">
      <c r="A8371" s="17">
        <v>8370</v>
      </c>
      <c r="B8371" t="s">
        <v>10019</v>
      </c>
      <c r="C8371" s="18">
        <v>42532</v>
      </c>
      <c r="D8371" s="18">
        <v>42537</v>
      </c>
      <c r="E8371" t="s">
        <v>77</v>
      </c>
      <c r="F8371" t="s">
        <v>2336</v>
      </c>
      <c r="G8371" t="s">
        <v>2337</v>
      </c>
      <c r="H8371" t="s">
        <v>53</v>
      </c>
      <c r="I8371" t="s">
        <v>54</v>
      </c>
      <c r="J8371" t="s">
        <v>69</v>
      </c>
      <c r="K8371" t="s">
        <v>70</v>
      </c>
      <c r="L8371">
        <v>90049</v>
      </c>
      <c r="M8371" t="s">
        <v>71</v>
      </c>
      <c r="N8371" t="s">
        <v>932</v>
      </c>
      <c r="O8371" t="s">
        <v>59</v>
      </c>
      <c r="P8371" t="s">
        <v>83</v>
      </c>
      <c r="Q8371" t="s">
        <v>933</v>
      </c>
      <c r="R8371" s="19">
        <v>902.71199999999999</v>
      </c>
      <c r="S8371" s="17">
        <v>3</v>
      </c>
      <c r="T8371" s="20">
        <v>0.2</v>
      </c>
      <c r="U8371" s="19">
        <v>33.851700000000001</v>
      </c>
      <c r="V8371" s="20">
        <f t="shared" si="650"/>
        <v>3.7499999999999999E-2</v>
      </c>
      <c r="W8371" s="17">
        <f t="shared" si="651"/>
        <v>2016</v>
      </c>
      <c r="X8371" t="str">
        <f t="shared" si="652"/>
        <v>Jun-2016</v>
      </c>
      <c r="Y8371" s="17">
        <f t="shared" si="653"/>
        <v>5</v>
      </c>
      <c r="Z8371" t="str">
        <f t="shared" si="654"/>
        <v>11-20%</v>
      </c>
      <c r="AA8371" s="17">
        <f>IF(COUNTIF($B$2:B8371,B8371)=1,1,0)</f>
        <v>1</v>
      </c>
      <c r="AB8371" s="17">
        <f>IF(COUNTIF($F$2:F8371,F8371)=1,1,0)</f>
        <v>0</v>
      </c>
    </row>
    <row r="8372" spans="1:28" x14ac:dyDescent="0.2">
      <c r="A8372" s="17">
        <v>8371</v>
      </c>
      <c r="B8372" t="s">
        <v>10020</v>
      </c>
      <c r="C8372" s="18">
        <v>42660</v>
      </c>
      <c r="D8372" s="18">
        <v>42664</v>
      </c>
      <c r="E8372" t="s">
        <v>77</v>
      </c>
      <c r="F8372" t="s">
        <v>3799</v>
      </c>
      <c r="G8372" t="s">
        <v>3800</v>
      </c>
      <c r="H8372" t="s">
        <v>129</v>
      </c>
      <c r="I8372" t="s">
        <v>54</v>
      </c>
      <c r="J8372" t="s">
        <v>3524</v>
      </c>
      <c r="K8372" t="s">
        <v>70</v>
      </c>
      <c r="L8372">
        <v>93727</v>
      </c>
      <c r="M8372" t="s">
        <v>71</v>
      </c>
      <c r="N8372" t="s">
        <v>7356</v>
      </c>
      <c r="O8372" t="s">
        <v>59</v>
      </c>
      <c r="P8372" t="s">
        <v>60</v>
      </c>
      <c r="Q8372" t="s">
        <v>7357</v>
      </c>
      <c r="R8372" s="19">
        <v>120.666</v>
      </c>
      <c r="S8372" s="17">
        <v>2</v>
      </c>
      <c r="T8372" s="20">
        <v>0.15</v>
      </c>
      <c r="U8372" s="19">
        <v>21.294</v>
      </c>
      <c r="V8372" s="20">
        <f t="shared" si="650"/>
        <v>0.17647058823529413</v>
      </c>
      <c r="W8372" s="17">
        <f t="shared" si="651"/>
        <v>2016</v>
      </c>
      <c r="X8372" t="str">
        <f t="shared" si="652"/>
        <v>Oct-2016</v>
      </c>
      <c r="Y8372" s="17">
        <f t="shared" si="653"/>
        <v>4</v>
      </c>
      <c r="Z8372" t="str">
        <f t="shared" si="654"/>
        <v>11-20%</v>
      </c>
      <c r="AA8372" s="17">
        <f>IF(COUNTIF($B$2:B8372,B8372)=1,1,0)</f>
        <v>1</v>
      </c>
      <c r="AB8372" s="17">
        <f>IF(COUNTIF($F$2:F8372,F8372)=1,1,0)</f>
        <v>0</v>
      </c>
    </row>
    <row r="8373" spans="1:28" x14ac:dyDescent="0.2">
      <c r="A8373" s="17">
        <v>8372</v>
      </c>
      <c r="B8373" t="s">
        <v>10021</v>
      </c>
      <c r="C8373" s="18">
        <v>42000</v>
      </c>
      <c r="D8373" s="18">
        <v>42003</v>
      </c>
      <c r="E8373" t="s">
        <v>215</v>
      </c>
      <c r="F8373" t="s">
        <v>6986</v>
      </c>
      <c r="G8373" t="s">
        <v>6987</v>
      </c>
      <c r="H8373" t="s">
        <v>53</v>
      </c>
      <c r="I8373" t="s">
        <v>54</v>
      </c>
      <c r="J8373" t="s">
        <v>130</v>
      </c>
      <c r="K8373" t="s">
        <v>131</v>
      </c>
      <c r="L8373">
        <v>76106</v>
      </c>
      <c r="M8373" t="s">
        <v>132</v>
      </c>
      <c r="N8373" t="s">
        <v>1756</v>
      </c>
      <c r="O8373" t="s">
        <v>73</v>
      </c>
      <c r="P8373" t="s">
        <v>102</v>
      </c>
      <c r="Q8373" t="s">
        <v>1757</v>
      </c>
      <c r="R8373" s="19">
        <v>4.984</v>
      </c>
      <c r="S8373" s="17">
        <v>1</v>
      </c>
      <c r="T8373" s="20">
        <v>0.8</v>
      </c>
      <c r="U8373" s="19">
        <v>-8.4727999999999994</v>
      </c>
      <c r="V8373" s="20">
        <f t="shared" si="650"/>
        <v>-1.7</v>
      </c>
      <c r="W8373" s="17">
        <f t="shared" si="651"/>
        <v>2014</v>
      </c>
      <c r="X8373" t="str">
        <f t="shared" si="652"/>
        <v>Dec-2014</v>
      </c>
      <c r="Y8373" s="17">
        <f t="shared" si="653"/>
        <v>3</v>
      </c>
      <c r="Z8373" t="str">
        <f t="shared" si="654"/>
        <v>Over 50%</v>
      </c>
      <c r="AA8373" s="17">
        <f>IF(COUNTIF($B$2:B8373,B8373)=1,1,0)</f>
        <v>1</v>
      </c>
      <c r="AB8373" s="17">
        <f>IF(COUNTIF($F$2:F8373,F8373)=1,1,0)</f>
        <v>0</v>
      </c>
    </row>
    <row r="8374" spans="1:28" x14ac:dyDescent="0.2">
      <c r="A8374" s="17">
        <v>8373</v>
      </c>
      <c r="B8374" t="s">
        <v>10022</v>
      </c>
      <c r="C8374" s="18">
        <v>42698</v>
      </c>
      <c r="D8374" s="18">
        <v>42705</v>
      </c>
      <c r="E8374" t="s">
        <v>77</v>
      </c>
      <c r="F8374" t="s">
        <v>5904</v>
      </c>
      <c r="G8374" t="s">
        <v>5905</v>
      </c>
      <c r="H8374" t="s">
        <v>129</v>
      </c>
      <c r="I8374" t="s">
        <v>54</v>
      </c>
      <c r="J8374" t="s">
        <v>122</v>
      </c>
      <c r="K8374" t="s">
        <v>123</v>
      </c>
      <c r="L8374">
        <v>98105</v>
      </c>
      <c r="M8374" t="s">
        <v>71</v>
      </c>
      <c r="N8374" t="s">
        <v>3543</v>
      </c>
      <c r="O8374" t="s">
        <v>59</v>
      </c>
      <c r="P8374" t="s">
        <v>92</v>
      </c>
      <c r="Q8374" t="s">
        <v>3544</v>
      </c>
      <c r="R8374" s="19">
        <v>82.26</v>
      </c>
      <c r="S8374" s="17">
        <v>3</v>
      </c>
      <c r="T8374" s="20">
        <v>0</v>
      </c>
      <c r="U8374" s="19">
        <v>33.726599999999998</v>
      </c>
      <c r="V8374" s="20">
        <f t="shared" si="650"/>
        <v>0.40999999999999992</v>
      </c>
      <c r="W8374" s="17">
        <f t="shared" si="651"/>
        <v>2016</v>
      </c>
      <c r="X8374" t="str">
        <f t="shared" si="652"/>
        <v>Nov-2016</v>
      </c>
      <c r="Y8374" s="17">
        <f t="shared" si="653"/>
        <v>7</v>
      </c>
      <c r="Z8374" t="str">
        <f t="shared" si="654"/>
        <v>0% (No Discount)</v>
      </c>
      <c r="AA8374" s="17">
        <f>IF(COUNTIF($B$2:B8374,B8374)=1,1,0)</f>
        <v>1</v>
      </c>
      <c r="AB8374" s="17">
        <f>IF(COUNTIF($F$2:F8374,F8374)=1,1,0)</f>
        <v>0</v>
      </c>
    </row>
    <row r="8375" spans="1:28" x14ac:dyDescent="0.2">
      <c r="A8375" s="17">
        <v>8374</v>
      </c>
      <c r="B8375" t="s">
        <v>10023</v>
      </c>
      <c r="C8375" s="18">
        <v>42684</v>
      </c>
      <c r="D8375" s="18">
        <v>42687</v>
      </c>
      <c r="E8375" t="s">
        <v>215</v>
      </c>
      <c r="F8375" t="s">
        <v>1731</v>
      </c>
      <c r="G8375" t="s">
        <v>1732</v>
      </c>
      <c r="H8375" t="s">
        <v>53</v>
      </c>
      <c r="I8375" t="s">
        <v>54</v>
      </c>
      <c r="J8375" t="s">
        <v>154</v>
      </c>
      <c r="K8375" t="s">
        <v>70</v>
      </c>
      <c r="L8375">
        <v>94110</v>
      </c>
      <c r="M8375" t="s">
        <v>71</v>
      </c>
      <c r="N8375" t="s">
        <v>4284</v>
      </c>
      <c r="O8375" t="s">
        <v>73</v>
      </c>
      <c r="P8375" t="s">
        <v>86</v>
      </c>
      <c r="Q8375" t="s">
        <v>4285</v>
      </c>
      <c r="R8375" s="19">
        <v>29.74</v>
      </c>
      <c r="S8375" s="17">
        <v>1</v>
      </c>
      <c r="T8375" s="20">
        <v>0</v>
      </c>
      <c r="U8375" s="19">
        <v>4.4610000000000003</v>
      </c>
      <c r="V8375" s="20">
        <f t="shared" si="650"/>
        <v>0.15000000000000002</v>
      </c>
      <c r="W8375" s="17">
        <f t="shared" si="651"/>
        <v>2016</v>
      </c>
      <c r="X8375" t="str">
        <f t="shared" si="652"/>
        <v>Nov-2016</v>
      </c>
      <c r="Y8375" s="17">
        <f t="shared" si="653"/>
        <v>3</v>
      </c>
      <c r="Z8375" t="str">
        <f t="shared" si="654"/>
        <v>0% (No Discount)</v>
      </c>
      <c r="AA8375" s="17">
        <f>IF(COUNTIF($B$2:B8375,B8375)=1,1,0)</f>
        <v>1</v>
      </c>
      <c r="AB8375" s="17">
        <f>IF(COUNTIF($F$2:F8375,F8375)=1,1,0)</f>
        <v>0</v>
      </c>
    </row>
    <row r="8376" spans="1:28" x14ac:dyDescent="0.2">
      <c r="A8376" s="17">
        <v>8375</v>
      </c>
      <c r="B8376" t="s">
        <v>10024</v>
      </c>
      <c r="C8376" s="18">
        <v>42009</v>
      </c>
      <c r="D8376" s="18">
        <v>42014</v>
      </c>
      <c r="E8376" t="s">
        <v>77</v>
      </c>
      <c r="F8376" t="s">
        <v>2632</v>
      </c>
      <c r="G8376" t="s">
        <v>2633</v>
      </c>
      <c r="H8376" t="s">
        <v>129</v>
      </c>
      <c r="I8376" t="s">
        <v>54</v>
      </c>
      <c r="J8376" t="s">
        <v>154</v>
      </c>
      <c r="K8376" t="s">
        <v>70</v>
      </c>
      <c r="L8376">
        <v>94110</v>
      </c>
      <c r="M8376" t="s">
        <v>71</v>
      </c>
      <c r="N8376" t="s">
        <v>3686</v>
      </c>
      <c r="O8376" t="s">
        <v>73</v>
      </c>
      <c r="P8376" t="s">
        <v>105</v>
      </c>
      <c r="Q8376" t="s">
        <v>3687</v>
      </c>
      <c r="R8376" s="19">
        <v>87.36</v>
      </c>
      <c r="S8376" s="17">
        <v>6</v>
      </c>
      <c r="T8376" s="20">
        <v>0</v>
      </c>
      <c r="U8376" s="19">
        <v>23.587199999999999</v>
      </c>
      <c r="V8376" s="20">
        <f t="shared" si="650"/>
        <v>0.27</v>
      </c>
      <c r="W8376" s="17">
        <f t="shared" si="651"/>
        <v>2015</v>
      </c>
      <c r="X8376" t="str">
        <f t="shared" si="652"/>
        <v>Jan-2015</v>
      </c>
      <c r="Y8376" s="17">
        <f t="shared" si="653"/>
        <v>5</v>
      </c>
      <c r="Z8376" t="str">
        <f t="shared" si="654"/>
        <v>0% (No Discount)</v>
      </c>
      <c r="AA8376" s="17">
        <f>IF(COUNTIF($B$2:B8376,B8376)=1,1,0)</f>
        <v>1</v>
      </c>
      <c r="AB8376" s="17">
        <f>IF(COUNTIF($F$2:F8376,F8376)=1,1,0)</f>
        <v>0</v>
      </c>
    </row>
    <row r="8377" spans="1:28" x14ac:dyDescent="0.2">
      <c r="A8377" s="17">
        <v>8376</v>
      </c>
      <c r="B8377" t="s">
        <v>10024</v>
      </c>
      <c r="C8377" s="18">
        <v>42009</v>
      </c>
      <c r="D8377" s="18">
        <v>42014</v>
      </c>
      <c r="E8377" t="s">
        <v>77</v>
      </c>
      <c r="F8377" t="s">
        <v>2632</v>
      </c>
      <c r="G8377" t="s">
        <v>2633</v>
      </c>
      <c r="H8377" t="s">
        <v>129</v>
      </c>
      <c r="I8377" t="s">
        <v>54</v>
      </c>
      <c r="J8377" t="s">
        <v>154</v>
      </c>
      <c r="K8377" t="s">
        <v>70</v>
      </c>
      <c r="L8377">
        <v>94110</v>
      </c>
      <c r="M8377" t="s">
        <v>71</v>
      </c>
      <c r="N8377" t="s">
        <v>2647</v>
      </c>
      <c r="O8377" t="s">
        <v>73</v>
      </c>
      <c r="P8377" t="s">
        <v>102</v>
      </c>
      <c r="Q8377" t="s">
        <v>2648</v>
      </c>
      <c r="R8377" s="19">
        <v>56.16</v>
      </c>
      <c r="S8377" s="17">
        <v>6</v>
      </c>
      <c r="T8377" s="20">
        <v>0.2</v>
      </c>
      <c r="U8377" s="19">
        <v>17.55</v>
      </c>
      <c r="V8377" s="20">
        <f t="shared" si="650"/>
        <v>0.31250000000000006</v>
      </c>
      <c r="W8377" s="17">
        <f t="shared" si="651"/>
        <v>2015</v>
      </c>
      <c r="X8377" t="str">
        <f t="shared" si="652"/>
        <v>Jan-2015</v>
      </c>
      <c r="Y8377" s="17">
        <f t="shared" si="653"/>
        <v>5</v>
      </c>
      <c r="Z8377" t="str">
        <f t="shared" si="654"/>
        <v>11-20%</v>
      </c>
      <c r="AA8377" s="17">
        <f>IF(COUNTIF($B$2:B8377,B8377)=1,1,0)</f>
        <v>0</v>
      </c>
      <c r="AB8377" s="17">
        <f>IF(COUNTIF($F$2:F8377,F8377)=1,1,0)</f>
        <v>0</v>
      </c>
    </row>
    <row r="8378" spans="1:28" x14ac:dyDescent="0.2">
      <c r="A8378" s="17">
        <v>8377</v>
      </c>
      <c r="B8378" t="s">
        <v>10025</v>
      </c>
      <c r="C8378" s="18">
        <v>42815</v>
      </c>
      <c r="D8378" s="18">
        <v>42821</v>
      </c>
      <c r="E8378" t="s">
        <v>77</v>
      </c>
      <c r="F8378" t="s">
        <v>3920</v>
      </c>
      <c r="G8378" t="s">
        <v>3921</v>
      </c>
      <c r="H8378" t="s">
        <v>68</v>
      </c>
      <c r="I8378" t="s">
        <v>54</v>
      </c>
      <c r="J8378" t="s">
        <v>5991</v>
      </c>
      <c r="K8378" t="s">
        <v>81</v>
      </c>
      <c r="L8378">
        <v>33068</v>
      </c>
      <c r="M8378" t="s">
        <v>57</v>
      </c>
      <c r="N8378" t="s">
        <v>5979</v>
      </c>
      <c r="O8378" t="s">
        <v>73</v>
      </c>
      <c r="P8378" t="s">
        <v>105</v>
      </c>
      <c r="Q8378" t="s">
        <v>5980</v>
      </c>
      <c r="R8378" s="19">
        <v>64.384</v>
      </c>
      <c r="S8378" s="17">
        <v>1</v>
      </c>
      <c r="T8378" s="20">
        <v>0.2</v>
      </c>
      <c r="U8378" s="19">
        <v>8.048</v>
      </c>
      <c r="V8378" s="20">
        <f t="shared" si="650"/>
        <v>0.125</v>
      </c>
      <c r="W8378" s="17">
        <f t="shared" si="651"/>
        <v>2017</v>
      </c>
      <c r="X8378" t="str">
        <f t="shared" si="652"/>
        <v>Mar-2017</v>
      </c>
      <c r="Y8378" s="17">
        <f t="shared" si="653"/>
        <v>6</v>
      </c>
      <c r="Z8378" t="str">
        <f t="shared" si="654"/>
        <v>11-20%</v>
      </c>
      <c r="AA8378" s="17">
        <f>IF(COUNTIF($B$2:B8378,B8378)=1,1,0)</f>
        <v>1</v>
      </c>
      <c r="AB8378" s="17">
        <f>IF(COUNTIF($F$2:F8378,F8378)=1,1,0)</f>
        <v>0</v>
      </c>
    </row>
    <row r="8379" spans="1:28" x14ac:dyDescent="0.2">
      <c r="A8379" s="17">
        <v>8378</v>
      </c>
      <c r="B8379" t="s">
        <v>10026</v>
      </c>
      <c r="C8379" s="18">
        <v>42320</v>
      </c>
      <c r="D8379" s="18">
        <v>42326</v>
      </c>
      <c r="E8379" t="s">
        <v>77</v>
      </c>
      <c r="F8379" t="s">
        <v>7815</v>
      </c>
      <c r="G8379" t="s">
        <v>7816</v>
      </c>
      <c r="H8379" t="s">
        <v>68</v>
      </c>
      <c r="I8379" t="s">
        <v>54</v>
      </c>
      <c r="J8379" t="s">
        <v>211</v>
      </c>
      <c r="K8379" t="s">
        <v>131</v>
      </c>
      <c r="L8379">
        <v>77095</v>
      </c>
      <c r="M8379" t="s">
        <v>132</v>
      </c>
      <c r="N8379" t="s">
        <v>3429</v>
      </c>
      <c r="O8379" t="s">
        <v>73</v>
      </c>
      <c r="P8379" t="s">
        <v>86</v>
      </c>
      <c r="Q8379" t="s">
        <v>3430</v>
      </c>
      <c r="R8379" s="19">
        <v>64.784000000000006</v>
      </c>
      <c r="S8379" s="17">
        <v>1</v>
      </c>
      <c r="T8379" s="20">
        <v>0.2</v>
      </c>
      <c r="U8379" s="19">
        <v>-14.5764</v>
      </c>
      <c r="V8379" s="20">
        <f t="shared" si="650"/>
        <v>-0.22499999999999998</v>
      </c>
      <c r="W8379" s="17">
        <f t="shared" si="651"/>
        <v>2015</v>
      </c>
      <c r="X8379" t="str">
        <f t="shared" si="652"/>
        <v>Nov-2015</v>
      </c>
      <c r="Y8379" s="17">
        <f t="shared" si="653"/>
        <v>6</v>
      </c>
      <c r="Z8379" t="str">
        <f t="shared" si="654"/>
        <v>11-20%</v>
      </c>
      <c r="AA8379" s="17">
        <f>IF(COUNTIF($B$2:B8379,B8379)=1,1,0)</f>
        <v>1</v>
      </c>
      <c r="AB8379" s="17">
        <f>IF(COUNTIF($F$2:F8379,F8379)=1,1,0)</f>
        <v>0</v>
      </c>
    </row>
    <row r="8380" spans="1:28" x14ac:dyDescent="0.2">
      <c r="A8380" s="17">
        <v>8379</v>
      </c>
      <c r="B8380" t="s">
        <v>10026</v>
      </c>
      <c r="C8380" s="18">
        <v>42320</v>
      </c>
      <c r="D8380" s="18">
        <v>42326</v>
      </c>
      <c r="E8380" t="s">
        <v>77</v>
      </c>
      <c r="F8380" t="s">
        <v>7815</v>
      </c>
      <c r="G8380" t="s">
        <v>7816</v>
      </c>
      <c r="H8380" t="s">
        <v>68</v>
      </c>
      <c r="I8380" t="s">
        <v>54</v>
      </c>
      <c r="J8380" t="s">
        <v>211</v>
      </c>
      <c r="K8380" t="s">
        <v>131</v>
      </c>
      <c r="L8380">
        <v>77095</v>
      </c>
      <c r="M8380" t="s">
        <v>132</v>
      </c>
      <c r="N8380" t="s">
        <v>947</v>
      </c>
      <c r="O8380" t="s">
        <v>73</v>
      </c>
      <c r="P8380" t="s">
        <v>117</v>
      </c>
      <c r="Q8380" t="s">
        <v>948</v>
      </c>
      <c r="R8380" s="19">
        <v>15.552</v>
      </c>
      <c r="S8380" s="17">
        <v>3</v>
      </c>
      <c r="T8380" s="20">
        <v>0.2</v>
      </c>
      <c r="U8380" s="19">
        <v>5.6375999999999999</v>
      </c>
      <c r="V8380" s="20">
        <f t="shared" si="650"/>
        <v>0.36249999999999999</v>
      </c>
      <c r="W8380" s="17">
        <f t="shared" si="651"/>
        <v>2015</v>
      </c>
      <c r="X8380" t="str">
        <f t="shared" si="652"/>
        <v>Nov-2015</v>
      </c>
      <c r="Y8380" s="17">
        <f t="shared" si="653"/>
        <v>6</v>
      </c>
      <c r="Z8380" t="str">
        <f t="shared" si="654"/>
        <v>11-20%</v>
      </c>
      <c r="AA8380" s="17">
        <f>IF(COUNTIF($B$2:B8380,B8380)=1,1,0)</f>
        <v>0</v>
      </c>
      <c r="AB8380" s="17">
        <f>IF(COUNTIF($F$2:F8380,F8380)=1,1,0)</f>
        <v>0</v>
      </c>
    </row>
    <row r="8381" spans="1:28" x14ac:dyDescent="0.2">
      <c r="A8381" s="17">
        <v>8380</v>
      </c>
      <c r="B8381" t="s">
        <v>10026</v>
      </c>
      <c r="C8381" s="18">
        <v>42320</v>
      </c>
      <c r="D8381" s="18">
        <v>42326</v>
      </c>
      <c r="E8381" t="s">
        <v>77</v>
      </c>
      <c r="F8381" t="s">
        <v>7815</v>
      </c>
      <c r="G8381" t="s">
        <v>7816</v>
      </c>
      <c r="H8381" t="s">
        <v>68</v>
      </c>
      <c r="I8381" t="s">
        <v>54</v>
      </c>
      <c r="J8381" t="s">
        <v>211</v>
      </c>
      <c r="K8381" t="s">
        <v>131</v>
      </c>
      <c r="L8381">
        <v>77095</v>
      </c>
      <c r="M8381" t="s">
        <v>132</v>
      </c>
      <c r="N8381" t="s">
        <v>3489</v>
      </c>
      <c r="O8381" t="s">
        <v>73</v>
      </c>
      <c r="P8381" t="s">
        <v>200</v>
      </c>
      <c r="Q8381" t="s">
        <v>3490</v>
      </c>
      <c r="R8381" s="19">
        <v>223.88800000000001</v>
      </c>
      <c r="S8381" s="17">
        <v>7</v>
      </c>
      <c r="T8381" s="20">
        <v>0.2</v>
      </c>
      <c r="U8381" s="19">
        <v>69.965000000000003</v>
      </c>
      <c r="V8381" s="20">
        <f t="shared" si="650"/>
        <v>0.3125</v>
      </c>
      <c r="W8381" s="17">
        <f t="shared" si="651"/>
        <v>2015</v>
      </c>
      <c r="X8381" t="str">
        <f t="shared" si="652"/>
        <v>Nov-2015</v>
      </c>
      <c r="Y8381" s="17">
        <f t="shared" si="653"/>
        <v>6</v>
      </c>
      <c r="Z8381" t="str">
        <f t="shared" si="654"/>
        <v>11-20%</v>
      </c>
      <c r="AA8381" s="17">
        <f>IF(COUNTIF($B$2:B8381,B8381)=1,1,0)</f>
        <v>0</v>
      </c>
      <c r="AB8381" s="17">
        <f>IF(COUNTIF($F$2:F8381,F8381)=1,1,0)</f>
        <v>0</v>
      </c>
    </row>
    <row r="8382" spans="1:28" x14ac:dyDescent="0.2">
      <c r="A8382" s="17">
        <v>8381</v>
      </c>
      <c r="B8382" t="s">
        <v>10027</v>
      </c>
      <c r="C8382" s="18">
        <v>41891</v>
      </c>
      <c r="D8382" s="18">
        <v>41896</v>
      </c>
      <c r="E8382" t="s">
        <v>50</v>
      </c>
      <c r="F8382" t="s">
        <v>3561</v>
      </c>
      <c r="G8382" t="s">
        <v>3562</v>
      </c>
      <c r="H8382" t="s">
        <v>53</v>
      </c>
      <c r="I8382" t="s">
        <v>54</v>
      </c>
      <c r="J8382" t="s">
        <v>330</v>
      </c>
      <c r="K8382" t="s">
        <v>238</v>
      </c>
      <c r="L8382">
        <v>60653</v>
      </c>
      <c r="M8382" t="s">
        <v>132</v>
      </c>
      <c r="N8382" t="s">
        <v>2775</v>
      </c>
      <c r="O8382" t="s">
        <v>73</v>
      </c>
      <c r="P8382" t="s">
        <v>117</v>
      </c>
      <c r="Q8382" t="s">
        <v>2776</v>
      </c>
      <c r="R8382" s="19">
        <v>10.896000000000001</v>
      </c>
      <c r="S8382" s="17">
        <v>3</v>
      </c>
      <c r="T8382" s="20">
        <v>0.2</v>
      </c>
      <c r="U8382" s="19">
        <v>3.4049999999999998</v>
      </c>
      <c r="V8382" s="20">
        <f t="shared" si="650"/>
        <v>0.31249999999999994</v>
      </c>
      <c r="W8382" s="17">
        <f t="shared" si="651"/>
        <v>2014</v>
      </c>
      <c r="X8382" t="str">
        <f t="shared" si="652"/>
        <v>Sep-2014</v>
      </c>
      <c r="Y8382" s="17">
        <f t="shared" si="653"/>
        <v>5</v>
      </c>
      <c r="Z8382" t="str">
        <f t="shared" si="654"/>
        <v>11-20%</v>
      </c>
      <c r="AA8382" s="17">
        <f>IF(COUNTIF($B$2:B8382,B8382)=1,1,0)</f>
        <v>1</v>
      </c>
      <c r="AB8382" s="17">
        <f>IF(COUNTIF($F$2:F8382,F8382)=1,1,0)</f>
        <v>0</v>
      </c>
    </row>
    <row r="8383" spans="1:28" x14ac:dyDescent="0.2">
      <c r="A8383" s="17">
        <v>8382</v>
      </c>
      <c r="B8383" t="s">
        <v>10028</v>
      </c>
      <c r="C8383" s="18">
        <v>42446</v>
      </c>
      <c r="D8383" s="18">
        <v>42448</v>
      </c>
      <c r="E8383" t="s">
        <v>50</v>
      </c>
      <c r="F8383" t="s">
        <v>6057</v>
      </c>
      <c r="G8383" t="s">
        <v>6058</v>
      </c>
      <c r="H8383" t="s">
        <v>53</v>
      </c>
      <c r="I8383" t="s">
        <v>54</v>
      </c>
      <c r="J8383" t="s">
        <v>154</v>
      </c>
      <c r="K8383" t="s">
        <v>70</v>
      </c>
      <c r="L8383">
        <v>94109</v>
      </c>
      <c r="M8383" t="s">
        <v>71</v>
      </c>
      <c r="N8383" t="s">
        <v>2009</v>
      </c>
      <c r="O8383" t="s">
        <v>98</v>
      </c>
      <c r="P8383" t="s">
        <v>99</v>
      </c>
      <c r="Q8383" t="s">
        <v>2010</v>
      </c>
      <c r="R8383" s="19">
        <v>84.784000000000006</v>
      </c>
      <c r="S8383" s="17">
        <v>2</v>
      </c>
      <c r="T8383" s="20">
        <v>0.2</v>
      </c>
      <c r="U8383" s="19">
        <v>-20.136199999999999</v>
      </c>
      <c r="V8383" s="20">
        <f t="shared" si="650"/>
        <v>-0.23749999999999996</v>
      </c>
      <c r="W8383" s="17">
        <f t="shared" si="651"/>
        <v>2016</v>
      </c>
      <c r="X8383" t="str">
        <f t="shared" si="652"/>
        <v>Mar-2016</v>
      </c>
      <c r="Y8383" s="17">
        <f t="shared" si="653"/>
        <v>2</v>
      </c>
      <c r="Z8383" t="str">
        <f t="shared" si="654"/>
        <v>11-20%</v>
      </c>
      <c r="AA8383" s="17">
        <f>IF(COUNTIF($B$2:B8383,B8383)=1,1,0)</f>
        <v>1</v>
      </c>
      <c r="AB8383" s="17">
        <f>IF(COUNTIF($F$2:F8383,F8383)=1,1,0)</f>
        <v>0</v>
      </c>
    </row>
    <row r="8384" spans="1:28" x14ac:dyDescent="0.2">
      <c r="A8384" s="17">
        <v>8383</v>
      </c>
      <c r="B8384" t="s">
        <v>10029</v>
      </c>
      <c r="C8384" s="18">
        <v>42408</v>
      </c>
      <c r="D8384" s="18">
        <v>42415</v>
      </c>
      <c r="E8384" t="s">
        <v>77</v>
      </c>
      <c r="F8384" t="s">
        <v>8763</v>
      </c>
      <c r="G8384" t="s">
        <v>8764</v>
      </c>
      <c r="H8384" t="s">
        <v>68</v>
      </c>
      <c r="I8384" t="s">
        <v>54</v>
      </c>
      <c r="J8384" t="s">
        <v>211</v>
      </c>
      <c r="K8384" t="s">
        <v>131</v>
      </c>
      <c r="L8384">
        <v>77036</v>
      </c>
      <c r="M8384" t="s">
        <v>132</v>
      </c>
      <c r="N8384" t="s">
        <v>3411</v>
      </c>
      <c r="O8384" t="s">
        <v>59</v>
      </c>
      <c r="P8384" t="s">
        <v>63</v>
      </c>
      <c r="Q8384" t="s">
        <v>3412</v>
      </c>
      <c r="R8384" s="19">
        <v>241.5</v>
      </c>
      <c r="S8384" s="17">
        <v>4</v>
      </c>
      <c r="T8384" s="20">
        <v>0.3</v>
      </c>
      <c r="U8384" s="19">
        <v>0</v>
      </c>
      <c r="V8384" s="20">
        <f t="shared" si="650"/>
        <v>0</v>
      </c>
      <c r="W8384" s="17">
        <f t="shared" si="651"/>
        <v>2016</v>
      </c>
      <c r="X8384" t="str">
        <f t="shared" si="652"/>
        <v>Feb-2016</v>
      </c>
      <c r="Y8384" s="17">
        <f t="shared" si="653"/>
        <v>7</v>
      </c>
      <c r="Z8384" t="str">
        <f t="shared" si="654"/>
        <v>21-30%</v>
      </c>
      <c r="AA8384" s="17">
        <f>IF(COUNTIF($B$2:B8384,B8384)=1,1,0)</f>
        <v>1</v>
      </c>
      <c r="AB8384" s="17">
        <f>IF(COUNTIF($F$2:F8384,F8384)=1,1,0)</f>
        <v>0</v>
      </c>
    </row>
    <row r="8385" spans="1:28" x14ac:dyDescent="0.2">
      <c r="A8385" s="17">
        <v>8384</v>
      </c>
      <c r="B8385" t="s">
        <v>10030</v>
      </c>
      <c r="C8385" s="18">
        <v>42700</v>
      </c>
      <c r="D8385" s="18">
        <v>42702</v>
      </c>
      <c r="E8385" t="s">
        <v>215</v>
      </c>
      <c r="F8385" t="s">
        <v>4427</v>
      </c>
      <c r="G8385" t="s">
        <v>4428</v>
      </c>
      <c r="H8385" t="s">
        <v>129</v>
      </c>
      <c r="I8385" t="s">
        <v>54</v>
      </c>
      <c r="J8385" t="s">
        <v>10031</v>
      </c>
      <c r="K8385" t="s">
        <v>776</v>
      </c>
      <c r="L8385">
        <v>6484</v>
      </c>
      <c r="M8385" t="s">
        <v>175</v>
      </c>
      <c r="N8385" t="s">
        <v>3205</v>
      </c>
      <c r="O8385" t="s">
        <v>98</v>
      </c>
      <c r="P8385" t="s">
        <v>188</v>
      </c>
      <c r="Q8385" t="s">
        <v>3206</v>
      </c>
      <c r="R8385" s="19">
        <v>59.97</v>
      </c>
      <c r="S8385" s="17">
        <v>3</v>
      </c>
      <c r="T8385" s="20">
        <v>0</v>
      </c>
      <c r="U8385" s="19">
        <v>14.9925</v>
      </c>
      <c r="V8385" s="20">
        <f t="shared" si="650"/>
        <v>0.25</v>
      </c>
      <c r="W8385" s="17">
        <f t="shared" si="651"/>
        <v>2016</v>
      </c>
      <c r="X8385" t="str">
        <f t="shared" si="652"/>
        <v>Nov-2016</v>
      </c>
      <c r="Y8385" s="17">
        <f t="shared" si="653"/>
        <v>2</v>
      </c>
      <c r="Z8385" t="str">
        <f t="shared" si="654"/>
        <v>0% (No Discount)</v>
      </c>
      <c r="AA8385" s="17">
        <f>IF(COUNTIF($B$2:B8385,B8385)=1,1,0)</f>
        <v>1</v>
      </c>
      <c r="AB8385" s="17">
        <f>IF(COUNTIF($F$2:F8385,F8385)=1,1,0)</f>
        <v>0</v>
      </c>
    </row>
    <row r="8386" spans="1:28" x14ac:dyDescent="0.2">
      <c r="A8386" s="17">
        <v>8385</v>
      </c>
      <c r="B8386" t="s">
        <v>10030</v>
      </c>
      <c r="C8386" s="18">
        <v>42700</v>
      </c>
      <c r="D8386" s="18">
        <v>42702</v>
      </c>
      <c r="E8386" t="s">
        <v>215</v>
      </c>
      <c r="F8386" t="s">
        <v>4427</v>
      </c>
      <c r="G8386" t="s">
        <v>4428</v>
      </c>
      <c r="H8386" t="s">
        <v>129</v>
      </c>
      <c r="I8386" t="s">
        <v>54</v>
      </c>
      <c r="J8386" t="s">
        <v>10031</v>
      </c>
      <c r="K8386" t="s">
        <v>776</v>
      </c>
      <c r="L8386">
        <v>6484</v>
      </c>
      <c r="M8386" t="s">
        <v>175</v>
      </c>
      <c r="N8386" t="s">
        <v>5261</v>
      </c>
      <c r="O8386" t="s">
        <v>73</v>
      </c>
      <c r="P8386" t="s">
        <v>117</v>
      </c>
      <c r="Q8386" t="s">
        <v>5262</v>
      </c>
      <c r="R8386" s="19">
        <v>13.36</v>
      </c>
      <c r="S8386" s="17">
        <v>2</v>
      </c>
      <c r="T8386" s="20">
        <v>0</v>
      </c>
      <c r="U8386" s="19">
        <v>6.4127999999999998</v>
      </c>
      <c r="V8386" s="20">
        <f t="shared" ref="V8386:V8449" si="655">IFERROR(U8386/R8386,0)</f>
        <v>0.48</v>
      </c>
      <c r="W8386" s="17">
        <f t="shared" ref="W8386:W8449" si="656">YEAR(C8386)</f>
        <v>2016</v>
      </c>
      <c r="X8386" t="str">
        <f t="shared" ref="X8386:X8449" si="657">TEXT(C8386,"mmm-yyyy")</f>
        <v>Nov-2016</v>
      </c>
      <c r="Y8386" s="17">
        <f t="shared" ref="Y8386:Y8449" si="658">D8386-C8386</f>
        <v>2</v>
      </c>
      <c r="Z8386" t="str">
        <f t="shared" ref="Z8386:Z8449" si="659">IF(T8386=0,"0% (No Discount)",IF(T8386&lt;=0.1,"1-10%",IF(T8386&lt;=0.2,"11-20%",IF(T8386&lt;=0.3,"21-30%",IF(T8386&lt;=0.4,"31-40%",IF(T8386&lt;=0.5,"41-50%","Over 50%"))))))</f>
        <v>0% (No Discount)</v>
      </c>
      <c r="AA8386" s="17">
        <f>IF(COUNTIF($B$2:B8386,B8386)=1,1,0)</f>
        <v>0</v>
      </c>
      <c r="AB8386" s="17">
        <f>IF(COUNTIF($F$2:F8386,F8386)=1,1,0)</f>
        <v>0</v>
      </c>
    </row>
    <row r="8387" spans="1:28" x14ac:dyDescent="0.2">
      <c r="A8387" s="17">
        <v>8386</v>
      </c>
      <c r="B8387" t="s">
        <v>10032</v>
      </c>
      <c r="C8387" s="18">
        <v>42982</v>
      </c>
      <c r="D8387" s="18">
        <v>42986</v>
      </c>
      <c r="E8387" t="s">
        <v>77</v>
      </c>
      <c r="F8387" t="s">
        <v>508</v>
      </c>
      <c r="G8387" t="s">
        <v>509</v>
      </c>
      <c r="H8387" t="s">
        <v>68</v>
      </c>
      <c r="I8387" t="s">
        <v>54</v>
      </c>
      <c r="J8387" t="s">
        <v>3234</v>
      </c>
      <c r="K8387" t="s">
        <v>70</v>
      </c>
      <c r="L8387">
        <v>94601</v>
      </c>
      <c r="M8387" t="s">
        <v>71</v>
      </c>
      <c r="N8387" t="s">
        <v>4773</v>
      </c>
      <c r="O8387" t="s">
        <v>73</v>
      </c>
      <c r="P8387" t="s">
        <v>102</v>
      </c>
      <c r="Q8387" t="s">
        <v>4774</v>
      </c>
      <c r="R8387" s="19">
        <v>11.808</v>
      </c>
      <c r="S8387" s="17">
        <v>3</v>
      </c>
      <c r="T8387" s="20">
        <v>0.2</v>
      </c>
      <c r="U8387" s="19">
        <v>4.1327999999999996</v>
      </c>
      <c r="V8387" s="20">
        <f t="shared" si="655"/>
        <v>0.35</v>
      </c>
      <c r="W8387" s="17">
        <f t="shared" si="656"/>
        <v>2017</v>
      </c>
      <c r="X8387" t="str">
        <f t="shared" si="657"/>
        <v>Sep-2017</v>
      </c>
      <c r="Y8387" s="17">
        <f t="shared" si="658"/>
        <v>4</v>
      </c>
      <c r="Z8387" t="str">
        <f t="shared" si="659"/>
        <v>11-20%</v>
      </c>
      <c r="AA8387" s="17">
        <f>IF(COUNTIF($B$2:B8387,B8387)=1,1,0)</f>
        <v>1</v>
      </c>
      <c r="AB8387" s="17">
        <f>IF(COUNTIF($F$2:F8387,F8387)=1,1,0)</f>
        <v>0</v>
      </c>
    </row>
    <row r="8388" spans="1:28" x14ac:dyDescent="0.2">
      <c r="A8388" s="17">
        <v>8387</v>
      </c>
      <c r="B8388" t="s">
        <v>10033</v>
      </c>
      <c r="C8388" s="18">
        <v>42152</v>
      </c>
      <c r="D8388" s="18">
        <v>42158</v>
      </c>
      <c r="E8388" t="s">
        <v>77</v>
      </c>
      <c r="F8388" t="s">
        <v>5095</v>
      </c>
      <c r="G8388" t="s">
        <v>5096</v>
      </c>
      <c r="H8388" t="s">
        <v>53</v>
      </c>
      <c r="I8388" t="s">
        <v>54</v>
      </c>
      <c r="J8388" t="s">
        <v>1323</v>
      </c>
      <c r="K8388" t="s">
        <v>776</v>
      </c>
      <c r="L8388">
        <v>6040</v>
      </c>
      <c r="M8388" t="s">
        <v>175</v>
      </c>
      <c r="N8388" t="s">
        <v>2842</v>
      </c>
      <c r="O8388" t="s">
        <v>73</v>
      </c>
      <c r="P8388" t="s">
        <v>86</v>
      </c>
      <c r="Q8388" t="s">
        <v>2843</v>
      </c>
      <c r="R8388" s="19">
        <v>16.239999999999998</v>
      </c>
      <c r="S8388" s="17">
        <v>1</v>
      </c>
      <c r="T8388" s="20">
        <v>0</v>
      </c>
      <c r="U8388" s="19">
        <v>2.4359999999999999</v>
      </c>
      <c r="V8388" s="20">
        <f t="shared" si="655"/>
        <v>0.15000000000000002</v>
      </c>
      <c r="W8388" s="17">
        <f t="shared" si="656"/>
        <v>2015</v>
      </c>
      <c r="X8388" t="str">
        <f t="shared" si="657"/>
        <v>May-2015</v>
      </c>
      <c r="Y8388" s="17">
        <f t="shared" si="658"/>
        <v>6</v>
      </c>
      <c r="Z8388" t="str">
        <f t="shared" si="659"/>
        <v>0% (No Discount)</v>
      </c>
      <c r="AA8388" s="17">
        <f>IF(COUNTIF($B$2:B8388,B8388)=1,1,0)</f>
        <v>1</v>
      </c>
      <c r="AB8388" s="17">
        <f>IF(COUNTIF($F$2:F8388,F8388)=1,1,0)</f>
        <v>0</v>
      </c>
    </row>
    <row r="8389" spans="1:28" x14ac:dyDescent="0.2">
      <c r="A8389" s="17">
        <v>8388</v>
      </c>
      <c r="B8389" t="s">
        <v>10033</v>
      </c>
      <c r="C8389" s="18">
        <v>42152</v>
      </c>
      <c r="D8389" s="18">
        <v>42158</v>
      </c>
      <c r="E8389" t="s">
        <v>77</v>
      </c>
      <c r="F8389" t="s">
        <v>5095</v>
      </c>
      <c r="G8389" t="s">
        <v>5096</v>
      </c>
      <c r="H8389" t="s">
        <v>53</v>
      </c>
      <c r="I8389" t="s">
        <v>54</v>
      </c>
      <c r="J8389" t="s">
        <v>1323</v>
      </c>
      <c r="K8389" t="s">
        <v>776</v>
      </c>
      <c r="L8389">
        <v>6040</v>
      </c>
      <c r="M8389" t="s">
        <v>175</v>
      </c>
      <c r="N8389" t="s">
        <v>788</v>
      </c>
      <c r="O8389" t="s">
        <v>73</v>
      </c>
      <c r="P8389" t="s">
        <v>86</v>
      </c>
      <c r="Q8389" t="s">
        <v>789</v>
      </c>
      <c r="R8389" s="19">
        <v>77.55</v>
      </c>
      <c r="S8389" s="17">
        <v>5</v>
      </c>
      <c r="T8389" s="20">
        <v>0</v>
      </c>
      <c r="U8389" s="19">
        <v>21.713999999999999</v>
      </c>
      <c r="V8389" s="20">
        <f t="shared" si="655"/>
        <v>0.27999999999999997</v>
      </c>
      <c r="W8389" s="17">
        <f t="shared" si="656"/>
        <v>2015</v>
      </c>
      <c r="X8389" t="str">
        <f t="shared" si="657"/>
        <v>May-2015</v>
      </c>
      <c r="Y8389" s="17">
        <f t="shared" si="658"/>
        <v>6</v>
      </c>
      <c r="Z8389" t="str">
        <f t="shared" si="659"/>
        <v>0% (No Discount)</v>
      </c>
      <c r="AA8389" s="17">
        <f>IF(COUNTIF($B$2:B8389,B8389)=1,1,0)</f>
        <v>0</v>
      </c>
      <c r="AB8389" s="17">
        <f>IF(COUNTIF($F$2:F8389,F8389)=1,1,0)</f>
        <v>0</v>
      </c>
    </row>
    <row r="8390" spans="1:28" x14ac:dyDescent="0.2">
      <c r="A8390" s="17">
        <v>8389</v>
      </c>
      <c r="B8390" t="s">
        <v>10034</v>
      </c>
      <c r="C8390" s="18">
        <v>41944</v>
      </c>
      <c r="D8390" s="18">
        <v>41948</v>
      </c>
      <c r="E8390" t="s">
        <v>77</v>
      </c>
      <c r="F8390" t="s">
        <v>3142</v>
      </c>
      <c r="G8390" t="s">
        <v>3143</v>
      </c>
      <c r="H8390" t="s">
        <v>68</v>
      </c>
      <c r="I8390" t="s">
        <v>54</v>
      </c>
      <c r="J8390" t="s">
        <v>6102</v>
      </c>
      <c r="K8390" t="s">
        <v>817</v>
      </c>
      <c r="L8390">
        <v>7050</v>
      </c>
      <c r="M8390" t="s">
        <v>175</v>
      </c>
      <c r="N8390" t="s">
        <v>2024</v>
      </c>
      <c r="O8390" t="s">
        <v>73</v>
      </c>
      <c r="P8390" t="s">
        <v>105</v>
      </c>
      <c r="Q8390" t="s">
        <v>2025</v>
      </c>
      <c r="R8390" s="19">
        <v>76.12</v>
      </c>
      <c r="S8390" s="17">
        <v>2</v>
      </c>
      <c r="T8390" s="20">
        <v>0</v>
      </c>
      <c r="U8390" s="19">
        <v>22.0748</v>
      </c>
      <c r="V8390" s="20">
        <f t="shared" si="655"/>
        <v>0.28999999999999998</v>
      </c>
      <c r="W8390" s="17">
        <f t="shared" si="656"/>
        <v>2014</v>
      </c>
      <c r="X8390" t="str">
        <f t="shared" si="657"/>
        <v>Nov-2014</v>
      </c>
      <c r="Y8390" s="17">
        <f t="shared" si="658"/>
        <v>4</v>
      </c>
      <c r="Z8390" t="str">
        <f t="shared" si="659"/>
        <v>0% (No Discount)</v>
      </c>
      <c r="AA8390" s="17">
        <f>IF(COUNTIF($B$2:B8390,B8390)=1,1,0)</f>
        <v>1</v>
      </c>
      <c r="AB8390" s="17">
        <f>IF(COUNTIF($F$2:F8390,F8390)=1,1,0)</f>
        <v>0</v>
      </c>
    </row>
    <row r="8391" spans="1:28" x14ac:dyDescent="0.2">
      <c r="A8391" s="17">
        <v>8390</v>
      </c>
      <c r="B8391" t="s">
        <v>10035</v>
      </c>
      <c r="C8391" s="18">
        <v>42731</v>
      </c>
      <c r="D8391" s="18">
        <v>42734</v>
      </c>
      <c r="E8391" t="s">
        <v>215</v>
      </c>
      <c r="F8391" t="s">
        <v>2345</v>
      </c>
      <c r="G8391" t="s">
        <v>2346</v>
      </c>
      <c r="H8391" t="s">
        <v>129</v>
      </c>
      <c r="I8391" t="s">
        <v>54</v>
      </c>
      <c r="J8391" t="s">
        <v>830</v>
      </c>
      <c r="K8391" t="s">
        <v>525</v>
      </c>
      <c r="L8391">
        <v>44312</v>
      </c>
      <c r="M8391" t="s">
        <v>175</v>
      </c>
      <c r="N8391" t="s">
        <v>526</v>
      </c>
      <c r="O8391" t="s">
        <v>73</v>
      </c>
      <c r="P8391" t="s">
        <v>296</v>
      </c>
      <c r="Q8391" t="s">
        <v>527</v>
      </c>
      <c r="R8391" s="19">
        <v>17.184000000000001</v>
      </c>
      <c r="S8391" s="17">
        <v>6</v>
      </c>
      <c r="T8391" s="20">
        <v>0.2</v>
      </c>
      <c r="U8391" s="19">
        <v>6.2291999999999996</v>
      </c>
      <c r="V8391" s="20">
        <f t="shared" si="655"/>
        <v>0.36249999999999993</v>
      </c>
      <c r="W8391" s="17">
        <f t="shared" si="656"/>
        <v>2016</v>
      </c>
      <c r="X8391" t="str">
        <f t="shared" si="657"/>
        <v>Dec-2016</v>
      </c>
      <c r="Y8391" s="17">
        <f t="shared" si="658"/>
        <v>3</v>
      </c>
      <c r="Z8391" t="str">
        <f t="shared" si="659"/>
        <v>11-20%</v>
      </c>
      <c r="AA8391" s="17">
        <f>IF(COUNTIF($B$2:B8391,B8391)=1,1,0)</f>
        <v>1</v>
      </c>
      <c r="AB8391" s="17">
        <f>IF(COUNTIF($F$2:F8391,F8391)=1,1,0)</f>
        <v>0</v>
      </c>
    </row>
    <row r="8392" spans="1:28" x14ac:dyDescent="0.2">
      <c r="A8392" s="17">
        <v>8391</v>
      </c>
      <c r="B8392" t="s">
        <v>10036</v>
      </c>
      <c r="C8392" s="18">
        <v>43073</v>
      </c>
      <c r="D8392" s="18">
        <v>43075</v>
      </c>
      <c r="E8392" t="s">
        <v>215</v>
      </c>
      <c r="F8392" t="s">
        <v>2452</v>
      </c>
      <c r="G8392" t="s">
        <v>2453</v>
      </c>
      <c r="H8392" t="s">
        <v>68</v>
      </c>
      <c r="I8392" t="s">
        <v>54</v>
      </c>
      <c r="J8392" t="s">
        <v>69</v>
      </c>
      <c r="K8392" t="s">
        <v>70</v>
      </c>
      <c r="L8392">
        <v>90032</v>
      </c>
      <c r="M8392" t="s">
        <v>71</v>
      </c>
      <c r="N8392" t="s">
        <v>4040</v>
      </c>
      <c r="O8392" t="s">
        <v>73</v>
      </c>
      <c r="P8392" t="s">
        <v>117</v>
      </c>
      <c r="Q8392" t="s">
        <v>4041</v>
      </c>
      <c r="R8392" s="19">
        <v>11.76</v>
      </c>
      <c r="S8392" s="17">
        <v>2</v>
      </c>
      <c r="T8392" s="20">
        <v>0</v>
      </c>
      <c r="U8392" s="19">
        <v>5.7624000000000004</v>
      </c>
      <c r="V8392" s="20">
        <f t="shared" si="655"/>
        <v>0.49000000000000005</v>
      </c>
      <c r="W8392" s="17">
        <f t="shared" si="656"/>
        <v>2017</v>
      </c>
      <c r="X8392" t="str">
        <f t="shared" si="657"/>
        <v>Dec-2017</v>
      </c>
      <c r="Y8392" s="17">
        <f t="shared" si="658"/>
        <v>2</v>
      </c>
      <c r="Z8392" t="str">
        <f t="shared" si="659"/>
        <v>0% (No Discount)</v>
      </c>
      <c r="AA8392" s="17">
        <f>IF(COUNTIF($B$2:B8392,B8392)=1,1,0)</f>
        <v>1</v>
      </c>
      <c r="AB8392" s="17">
        <f>IF(COUNTIF($F$2:F8392,F8392)=1,1,0)</f>
        <v>0</v>
      </c>
    </row>
    <row r="8393" spans="1:28" x14ac:dyDescent="0.2">
      <c r="A8393" s="17">
        <v>8392</v>
      </c>
      <c r="B8393" t="s">
        <v>10037</v>
      </c>
      <c r="C8393" s="18">
        <v>43092</v>
      </c>
      <c r="D8393" s="18">
        <v>43099</v>
      </c>
      <c r="E8393" t="s">
        <v>77</v>
      </c>
      <c r="F8393" t="s">
        <v>6215</v>
      </c>
      <c r="G8393" t="s">
        <v>6216</v>
      </c>
      <c r="H8393" t="s">
        <v>129</v>
      </c>
      <c r="I8393" t="s">
        <v>54</v>
      </c>
      <c r="J8393" t="s">
        <v>10038</v>
      </c>
      <c r="K8393" t="s">
        <v>776</v>
      </c>
      <c r="L8393">
        <v>6810</v>
      </c>
      <c r="M8393" t="s">
        <v>175</v>
      </c>
      <c r="N8393" t="s">
        <v>3964</v>
      </c>
      <c r="O8393" t="s">
        <v>59</v>
      </c>
      <c r="P8393" t="s">
        <v>92</v>
      </c>
      <c r="Q8393" t="s">
        <v>3965</v>
      </c>
      <c r="R8393" s="19">
        <v>27.46</v>
      </c>
      <c r="S8393" s="17">
        <v>2</v>
      </c>
      <c r="T8393" s="20">
        <v>0</v>
      </c>
      <c r="U8393" s="19">
        <v>9.8856000000000002</v>
      </c>
      <c r="V8393" s="20">
        <f t="shared" si="655"/>
        <v>0.36</v>
      </c>
      <c r="W8393" s="17">
        <f t="shared" si="656"/>
        <v>2017</v>
      </c>
      <c r="X8393" t="str">
        <f t="shared" si="657"/>
        <v>Dec-2017</v>
      </c>
      <c r="Y8393" s="17">
        <f t="shared" si="658"/>
        <v>7</v>
      </c>
      <c r="Z8393" t="str">
        <f t="shared" si="659"/>
        <v>0% (No Discount)</v>
      </c>
      <c r="AA8393" s="17">
        <f>IF(COUNTIF($B$2:B8393,B8393)=1,1,0)</f>
        <v>1</v>
      </c>
      <c r="AB8393" s="17">
        <f>IF(COUNTIF($F$2:F8393,F8393)=1,1,0)</f>
        <v>0</v>
      </c>
    </row>
    <row r="8394" spans="1:28" x14ac:dyDescent="0.2">
      <c r="A8394" s="17">
        <v>8393</v>
      </c>
      <c r="B8394" t="s">
        <v>10039</v>
      </c>
      <c r="C8394" s="18">
        <v>42705</v>
      </c>
      <c r="D8394" s="18">
        <v>42710</v>
      </c>
      <c r="E8394" t="s">
        <v>50</v>
      </c>
      <c r="F8394" t="s">
        <v>3516</v>
      </c>
      <c r="G8394" t="s">
        <v>3517</v>
      </c>
      <c r="H8394" t="s">
        <v>53</v>
      </c>
      <c r="I8394" t="s">
        <v>54</v>
      </c>
      <c r="J8394" t="s">
        <v>640</v>
      </c>
      <c r="K8394" t="s">
        <v>1275</v>
      </c>
      <c r="L8394">
        <v>2038</v>
      </c>
      <c r="M8394" t="s">
        <v>175</v>
      </c>
      <c r="N8394" t="s">
        <v>7633</v>
      </c>
      <c r="O8394" t="s">
        <v>98</v>
      </c>
      <c r="P8394" t="s">
        <v>99</v>
      </c>
      <c r="Q8394" t="s">
        <v>7634</v>
      </c>
      <c r="R8394" s="19">
        <v>137.94</v>
      </c>
      <c r="S8394" s="17">
        <v>3</v>
      </c>
      <c r="T8394" s="20">
        <v>0</v>
      </c>
      <c r="U8394" s="19">
        <v>35.864400000000003</v>
      </c>
      <c r="V8394" s="20">
        <f t="shared" si="655"/>
        <v>0.26</v>
      </c>
      <c r="W8394" s="17">
        <f t="shared" si="656"/>
        <v>2016</v>
      </c>
      <c r="X8394" t="str">
        <f t="shared" si="657"/>
        <v>Dec-2016</v>
      </c>
      <c r="Y8394" s="17">
        <f t="shared" si="658"/>
        <v>5</v>
      </c>
      <c r="Z8394" t="str">
        <f t="shared" si="659"/>
        <v>0% (No Discount)</v>
      </c>
      <c r="AA8394" s="17">
        <f>IF(COUNTIF($B$2:B8394,B8394)=1,1,0)</f>
        <v>1</v>
      </c>
      <c r="AB8394" s="17">
        <f>IF(COUNTIF($F$2:F8394,F8394)=1,1,0)</f>
        <v>0</v>
      </c>
    </row>
    <row r="8395" spans="1:28" x14ac:dyDescent="0.2">
      <c r="A8395" s="17">
        <v>8394</v>
      </c>
      <c r="B8395" t="s">
        <v>10039</v>
      </c>
      <c r="C8395" s="18">
        <v>42705</v>
      </c>
      <c r="D8395" s="18">
        <v>42710</v>
      </c>
      <c r="E8395" t="s">
        <v>50</v>
      </c>
      <c r="F8395" t="s">
        <v>3516</v>
      </c>
      <c r="G8395" t="s">
        <v>3517</v>
      </c>
      <c r="H8395" t="s">
        <v>53</v>
      </c>
      <c r="I8395" t="s">
        <v>54</v>
      </c>
      <c r="J8395" t="s">
        <v>640</v>
      </c>
      <c r="K8395" t="s">
        <v>1275</v>
      </c>
      <c r="L8395">
        <v>2038</v>
      </c>
      <c r="M8395" t="s">
        <v>175</v>
      </c>
      <c r="N8395" t="s">
        <v>5728</v>
      </c>
      <c r="O8395" t="s">
        <v>59</v>
      </c>
      <c r="P8395" t="s">
        <v>92</v>
      </c>
      <c r="Q8395" t="s">
        <v>5729</v>
      </c>
      <c r="R8395" s="19">
        <v>111.15</v>
      </c>
      <c r="S8395" s="17">
        <v>5</v>
      </c>
      <c r="T8395" s="20">
        <v>0</v>
      </c>
      <c r="U8395" s="19">
        <v>48.905999999999999</v>
      </c>
      <c r="V8395" s="20">
        <f t="shared" si="655"/>
        <v>0.43999999999999995</v>
      </c>
      <c r="W8395" s="17">
        <f t="shared" si="656"/>
        <v>2016</v>
      </c>
      <c r="X8395" t="str">
        <f t="shared" si="657"/>
        <v>Dec-2016</v>
      </c>
      <c r="Y8395" s="17">
        <f t="shared" si="658"/>
        <v>5</v>
      </c>
      <c r="Z8395" t="str">
        <f t="shared" si="659"/>
        <v>0% (No Discount)</v>
      </c>
      <c r="AA8395" s="17">
        <f>IF(COUNTIF($B$2:B8395,B8395)=1,1,0)</f>
        <v>0</v>
      </c>
      <c r="AB8395" s="17">
        <f>IF(COUNTIF($F$2:F8395,F8395)=1,1,0)</f>
        <v>0</v>
      </c>
    </row>
    <row r="8396" spans="1:28" x14ac:dyDescent="0.2">
      <c r="A8396" s="17">
        <v>8395</v>
      </c>
      <c r="B8396" t="s">
        <v>10039</v>
      </c>
      <c r="C8396" s="18">
        <v>42705</v>
      </c>
      <c r="D8396" s="18">
        <v>42710</v>
      </c>
      <c r="E8396" t="s">
        <v>50</v>
      </c>
      <c r="F8396" t="s">
        <v>3516</v>
      </c>
      <c r="G8396" t="s">
        <v>3517</v>
      </c>
      <c r="H8396" t="s">
        <v>53</v>
      </c>
      <c r="I8396" t="s">
        <v>54</v>
      </c>
      <c r="J8396" t="s">
        <v>640</v>
      </c>
      <c r="K8396" t="s">
        <v>1275</v>
      </c>
      <c r="L8396">
        <v>2038</v>
      </c>
      <c r="M8396" t="s">
        <v>175</v>
      </c>
      <c r="N8396" t="s">
        <v>967</v>
      </c>
      <c r="O8396" t="s">
        <v>73</v>
      </c>
      <c r="P8396" t="s">
        <v>105</v>
      </c>
      <c r="Q8396" t="s">
        <v>968</v>
      </c>
      <c r="R8396" s="19">
        <v>901.95</v>
      </c>
      <c r="S8396" s="17">
        <v>3</v>
      </c>
      <c r="T8396" s="20">
        <v>0</v>
      </c>
      <c r="U8396" s="19">
        <v>297.64350000000002</v>
      </c>
      <c r="V8396" s="20">
        <f t="shared" si="655"/>
        <v>0.33</v>
      </c>
      <c r="W8396" s="17">
        <f t="shared" si="656"/>
        <v>2016</v>
      </c>
      <c r="X8396" t="str">
        <f t="shared" si="657"/>
        <v>Dec-2016</v>
      </c>
      <c r="Y8396" s="17">
        <f t="shared" si="658"/>
        <v>5</v>
      </c>
      <c r="Z8396" t="str">
        <f t="shared" si="659"/>
        <v>0% (No Discount)</v>
      </c>
      <c r="AA8396" s="17">
        <f>IF(COUNTIF($B$2:B8396,B8396)=1,1,0)</f>
        <v>0</v>
      </c>
      <c r="AB8396" s="17">
        <f>IF(COUNTIF($F$2:F8396,F8396)=1,1,0)</f>
        <v>0</v>
      </c>
    </row>
    <row r="8397" spans="1:28" x14ac:dyDescent="0.2">
      <c r="A8397" s="17">
        <v>8396</v>
      </c>
      <c r="B8397" t="s">
        <v>10039</v>
      </c>
      <c r="C8397" s="18">
        <v>42705</v>
      </c>
      <c r="D8397" s="18">
        <v>42710</v>
      </c>
      <c r="E8397" t="s">
        <v>50</v>
      </c>
      <c r="F8397" t="s">
        <v>3516</v>
      </c>
      <c r="G8397" t="s">
        <v>3517</v>
      </c>
      <c r="H8397" t="s">
        <v>53</v>
      </c>
      <c r="I8397" t="s">
        <v>54</v>
      </c>
      <c r="J8397" t="s">
        <v>640</v>
      </c>
      <c r="K8397" t="s">
        <v>1275</v>
      </c>
      <c r="L8397">
        <v>2038</v>
      </c>
      <c r="M8397" t="s">
        <v>175</v>
      </c>
      <c r="N8397" t="s">
        <v>2432</v>
      </c>
      <c r="O8397" t="s">
        <v>59</v>
      </c>
      <c r="P8397" t="s">
        <v>83</v>
      </c>
      <c r="Q8397" t="s">
        <v>2433</v>
      </c>
      <c r="R8397" s="19">
        <v>366.00900000000001</v>
      </c>
      <c r="S8397" s="17">
        <v>3</v>
      </c>
      <c r="T8397" s="20">
        <v>0.3</v>
      </c>
      <c r="U8397" s="19">
        <v>-47.058300000000003</v>
      </c>
      <c r="V8397" s="20">
        <f t="shared" si="655"/>
        <v>-0.12857142857142859</v>
      </c>
      <c r="W8397" s="17">
        <f t="shared" si="656"/>
        <v>2016</v>
      </c>
      <c r="X8397" t="str">
        <f t="shared" si="657"/>
        <v>Dec-2016</v>
      </c>
      <c r="Y8397" s="17">
        <f t="shared" si="658"/>
        <v>5</v>
      </c>
      <c r="Z8397" t="str">
        <f t="shared" si="659"/>
        <v>21-30%</v>
      </c>
      <c r="AA8397" s="17">
        <f>IF(COUNTIF($B$2:B8397,B8397)=1,1,0)</f>
        <v>0</v>
      </c>
      <c r="AB8397" s="17">
        <f>IF(COUNTIF($F$2:F8397,F8397)=1,1,0)</f>
        <v>0</v>
      </c>
    </row>
    <row r="8398" spans="1:28" x14ac:dyDescent="0.2">
      <c r="A8398" s="17">
        <v>8397</v>
      </c>
      <c r="B8398" t="s">
        <v>10040</v>
      </c>
      <c r="C8398" s="18">
        <v>41820</v>
      </c>
      <c r="D8398" s="18">
        <v>41820</v>
      </c>
      <c r="E8398" t="s">
        <v>1320</v>
      </c>
      <c r="F8398" t="s">
        <v>3182</v>
      </c>
      <c r="G8398" t="s">
        <v>3183</v>
      </c>
      <c r="H8398" t="s">
        <v>53</v>
      </c>
      <c r="I8398" t="s">
        <v>54</v>
      </c>
      <c r="J8398" t="s">
        <v>548</v>
      </c>
      <c r="K8398" t="s">
        <v>115</v>
      </c>
      <c r="L8398">
        <v>28403</v>
      </c>
      <c r="M8398" t="s">
        <v>57</v>
      </c>
      <c r="N8398" t="s">
        <v>728</v>
      </c>
      <c r="O8398" t="s">
        <v>73</v>
      </c>
      <c r="P8398" t="s">
        <v>117</v>
      </c>
      <c r="Q8398" t="s">
        <v>729</v>
      </c>
      <c r="R8398" s="19">
        <v>310.68799999999999</v>
      </c>
      <c r="S8398" s="17">
        <v>7</v>
      </c>
      <c r="T8398" s="20">
        <v>0.2</v>
      </c>
      <c r="U8398" s="19">
        <v>108.74079999999999</v>
      </c>
      <c r="V8398" s="20">
        <f t="shared" si="655"/>
        <v>0.35</v>
      </c>
      <c r="W8398" s="17">
        <f t="shared" si="656"/>
        <v>2014</v>
      </c>
      <c r="X8398" t="str">
        <f t="shared" si="657"/>
        <v>Jun-2014</v>
      </c>
      <c r="Y8398" s="17">
        <f t="shared" si="658"/>
        <v>0</v>
      </c>
      <c r="Z8398" t="str">
        <f t="shared" si="659"/>
        <v>11-20%</v>
      </c>
      <c r="AA8398" s="17">
        <f>IF(COUNTIF($B$2:B8398,B8398)=1,1,0)</f>
        <v>1</v>
      </c>
      <c r="AB8398" s="17">
        <f>IF(COUNTIF($F$2:F8398,F8398)=1,1,0)</f>
        <v>0</v>
      </c>
    </row>
    <row r="8399" spans="1:28" x14ac:dyDescent="0.2">
      <c r="A8399" s="17">
        <v>8398</v>
      </c>
      <c r="B8399" t="s">
        <v>10041</v>
      </c>
      <c r="C8399" s="18">
        <v>41885</v>
      </c>
      <c r="D8399" s="18">
        <v>41886</v>
      </c>
      <c r="E8399" t="s">
        <v>215</v>
      </c>
      <c r="F8399" t="s">
        <v>2355</v>
      </c>
      <c r="G8399" t="s">
        <v>2356</v>
      </c>
      <c r="H8399" t="s">
        <v>129</v>
      </c>
      <c r="I8399" t="s">
        <v>54</v>
      </c>
      <c r="J8399" t="s">
        <v>211</v>
      </c>
      <c r="K8399" t="s">
        <v>131</v>
      </c>
      <c r="L8399">
        <v>77095</v>
      </c>
      <c r="M8399" t="s">
        <v>132</v>
      </c>
      <c r="N8399" t="s">
        <v>8250</v>
      </c>
      <c r="O8399" t="s">
        <v>73</v>
      </c>
      <c r="P8399" t="s">
        <v>102</v>
      </c>
      <c r="Q8399" t="s">
        <v>8251</v>
      </c>
      <c r="R8399" s="19">
        <v>7.68</v>
      </c>
      <c r="S8399" s="17">
        <v>5</v>
      </c>
      <c r="T8399" s="20">
        <v>0.8</v>
      </c>
      <c r="U8399" s="19">
        <v>-11.52</v>
      </c>
      <c r="V8399" s="20">
        <f t="shared" si="655"/>
        <v>-1.5</v>
      </c>
      <c r="W8399" s="17">
        <f t="shared" si="656"/>
        <v>2014</v>
      </c>
      <c r="X8399" t="str">
        <f t="shared" si="657"/>
        <v>Sep-2014</v>
      </c>
      <c r="Y8399" s="17">
        <f t="shared" si="658"/>
        <v>1</v>
      </c>
      <c r="Z8399" t="str">
        <f t="shared" si="659"/>
        <v>Over 50%</v>
      </c>
      <c r="AA8399" s="17">
        <f>IF(COUNTIF($B$2:B8399,B8399)=1,1,0)</f>
        <v>1</v>
      </c>
      <c r="AB8399" s="17">
        <f>IF(COUNTIF($F$2:F8399,F8399)=1,1,0)</f>
        <v>0</v>
      </c>
    </row>
    <row r="8400" spans="1:28" x14ac:dyDescent="0.2">
      <c r="A8400" s="17">
        <v>8399</v>
      </c>
      <c r="B8400" t="s">
        <v>10042</v>
      </c>
      <c r="C8400" s="18">
        <v>43041</v>
      </c>
      <c r="D8400" s="18">
        <v>43046</v>
      </c>
      <c r="E8400" t="s">
        <v>50</v>
      </c>
      <c r="F8400" t="s">
        <v>6247</v>
      </c>
      <c r="G8400" t="s">
        <v>6248</v>
      </c>
      <c r="H8400" t="s">
        <v>129</v>
      </c>
      <c r="I8400" t="s">
        <v>54</v>
      </c>
      <c r="J8400" t="s">
        <v>345</v>
      </c>
      <c r="K8400" t="s">
        <v>525</v>
      </c>
      <c r="L8400">
        <v>45503</v>
      </c>
      <c r="M8400" t="s">
        <v>175</v>
      </c>
      <c r="N8400" t="s">
        <v>3581</v>
      </c>
      <c r="O8400" t="s">
        <v>59</v>
      </c>
      <c r="P8400" t="s">
        <v>63</v>
      </c>
      <c r="Q8400" t="s">
        <v>3582</v>
      </c>
      <c r="R8400" s="19">
        <v>155.37200000000001</v>
      </c>
      <c r="S8400" s="17">
        <v>2</v>
      </c>
      <c r="T8400" s="20">
        <v>0.3</v>
      </c>
      <c r="U8400" s="19">
        <v>-35.513599999999997</v>
      </c>
      <c r="V8400" s="20">
        <f t="shared" si="655"/>
        <v>-0.22857142857142854</v>
      </c>
      <c r="W8400" s="17">
        <f t="shared" si="656"/>
        <v>2017</v>
      </c>
      <c r="X8400" t="str">
        <f t="shared" si="657"/>
        <v>Nov-2017</v>
      </c>
      <c r="Y8400" s="17">
        <f t="shared" si="658"/>
        <v>5</v>
      </c>
      <c r="Z8400" t="str">
        <f t="shared" si="659"/>
        <v>21-30%</v>
      </c>
      <c r="AA8400" s="17">
        <f>IF(COUNTIF($B$2:B8400,B8400)=1,1,0)</f>
        <v>1</v>
      </c>
      <c r="AB8400" s="17">
        <f>IF(COUNTIF($F$2:F8400,F8400)=1,1,0)</f>
        <v>0</v>
      </c>
    </row>
    <row r="8401" spans="1:28" x14ac:dyDescent="0.2">
      <c r="A8401" s="17">
        <v>8400</v>
      </c>
      <c r="B8401" t="s">
        <v>10043</v>
      </c>
      <c r="C8401" s="18">
        <v>42107</v>
      </c>
      <c r="D8401" s="18">
        <v>42112</v>
      </c>
      <c r="E8401" t="s">
        <v>77</v>
      </c>
      <c r="F8401" t="s">
        <v>4355</v>
      </c>
      <c r="G8401" t="s">
        <v>4356</v>
      </c>
      <c r="H8401" t="s">
        <v>53</v>
      </c>
      <c r="I8401" t="s">
        <v>54</v>
      </c>
      <c r="J8401" t="s">
        <v>3978</v>
      </c>
      <c r="K8401" t="s">
        <v>337</v>
      </c>
      <c r="L8401">
        <v>85301</v>
      </c>
      <c r="M8401" t="s">
        <v>71</v>
      </c>
      <c r="N8401" t="s">
        <v>4112</v>
      </c>
      <c r="O8401" t="s">
        <v>73</v>
      </c>
      <c r="P8401" t="s">
        <v>86</v>
      </c>
      <c r="Q8401" t="s">
        <v>4113</v>
      </c>
      <c r="R8401" s="19">
        <v>10.744</v>
      </c>
      <c r="S8401" s="17">
        <v>1</v>
      </c>
      <c r="T8401" s="20">
        <v>0.2</v>
      </c>
      <c r="U8401" s="19">
        <v>0.80579999999999996</v>
      </c>
      <c r="V8401" s="20">
        <f t="shared" si="655"/>
        <v>7.4999999999999997E-2</v>
      </c>
      <c r="W8401" s="17">
        <f t="shared" si="656"/>
        <v>2015</v>
      </c>
      <c r="X8401" t="str">
        <f t="shared" si="657"/>
        <v>Apr-2015</v>
      </c>
      <c r="Y8401" s="17">
        <f t="shared" si="658"/>
        <v>5</v>
      </c>
      <c r="Z8401" t="str">
        <f t="shared" si="659"/>
        <v>11-20%</v>
      </c>
      <c r="AA8401" s="17">
        <f>IF(COUNTIF($B$2:B8401,B8401)=1,1,0)</f>
        <v>1</v>
      </c>
      <c r="AB8401" s="17">
        <f>IF(COUNTIF($F$2:F8401,F8401)=1,1,0)</f>
        <v>0</v>
      </c>
    </row>
    <row r="8402" spans="1:28" x14ac:dyDescent="0.2">
      <c r="A8402" s="17">
        <v>8401</v>
      </c>
      <c r="B8402" t="s">
        <v>10044</v>
      </c>
      <c r="C8402" s="18">
        <v>42343</v>
      </c>
      <c r="D8402" s="18">
        <v>42347</v>
      </c>
      <c r="E8402" t="s">
        <v>50</v>
      </c>
      <c r="F8402" t="s">
        <v>5701</v>
      </c>
      <c r="G8402" t="s">
        <v>5702</v>
      </c>
      <c r="H8402" t="s">
        <v>53</v>
      </c>
      <c r="I8402" t="s">
        <v>54</v>
      </c>
      <c r="J8402" t="s">
        <v>293</v>
      </c>
      <c r="K8402" t="s">
        <v>294</v>
      </c>
      <c r="L8402">
        <v>10009</v>
      </c>
      <c r="M8402" t="s">
        <v>175</v>
      </c>
      <c r="N8402" t="s">
        <v>3603</v>
      </c>
      <c r="O8402" t="s">
        <v>73</v>
      </c>
      <c r="P8402" t="s">
        <v>102</v>
      </c>
      <c r="Q8402" t="s">
        <v>3604</v>
      </c>
      <c r="R8402" s="19">
        <v>232.4</v>
      </c>
      <c r="S8402" s="17">
        <v>5</v>
      </c>
      <c r="T8402" s="20">
        <v>0.2</v>
      </c>
      <c r="U8402" s="19">
        <v>78.435000000000002</v>
      </c>
      <c r="V8402" s="20">
        <f t="shared" si="655"/>
        <v>0.33750000000000002</v>
      </c>
      <c r="W8402" s="17">
        <f t="shared" si="656"/>
        <v>2015</v>
      </c>
      <c r="X8402" t="str">
        <f t="shared" si="657"/>
        <v>Dec-2015</v>
      </c>
      <c r="Y8402" s="17">
        <f t="shared" si="658"/>
        <v>4</v>
      </c>
      <c r="Z8402" t="str">
        <f t="shared" si="659"/>
        <v>11-20%</v>
      </c>
      <c r="AA8402" s="17">
        <f>IF(COUNTIF($B$2:B8402,B8402)=1,1,0)</f>
        <v>1</v>
      </c>
      <c r="AB8402" s="17">
        <f>IF(COUNTIF($F$2:F8402,F8402)=1,1,0)</f>
        <v>0</v>
      </c>
    </row>
    <row r="8403" spans="1:28" x14ac:dyDescent="0.2">
      <c r="A8403" s="17">
        <v>8402</v>
      </c>
      <c r="B8403" t="s">
        <v>10044</v>
      </c>
      <c r="C8403" s="18">
        <v>42343</v>
      </c>
      <c r="D8403" s="18">
        <v>42347</v>
      </c>
      <c r="E8403" t="s">
        <v>50</v>
      </c>
      <c r="F8403" t="s">
        <v>5701</v>
      </c>
      <c r="G8403" t="s">
        <v>5702</v>
      </c>
      <c r="H8403" t="s">
        <v>53</v>
      </c>
      <c r="I8403" t="s">
        <v>54</v>
      </c>
      <c r="J8403" t="s">
        <v>293</v>
      </c>
      <c r="K8403" t="s">
        <v>294</v>
      </c>
      <c r="L8403">
        <v>10009</v>
      </c>
      <c r="M8403" t="s">
        <v>175</v>
      </c>
      <c r="N8403" t="s">
        <v>6630</v>
      </c>
      <c r="O8403" t="s">
        <v>59</v>
      </c>
      <c r="P8403" t="s">
        <v>63</v>
      </c>
      <c r="Q8403" t="s">
        <v>6631</v>
      </c>
      <c r="R8403" s="19">
        <v>164.64599999999999</v>
      </c>
      <c r="S8403" s="17">
        <v>3</v>
      </c>
      <c r="T8403" s="20">
        <v>0.1</v>
      </c>
      <c r="U8403" s="19">
        <v>12.8058</v>
      </c>
      <c r="V8403" s="20">
        <f t="shared" si="655"/>
        <v>7.7777777777777779E-2</v>
      </c>
      <c r="W8403" s="17">
        <f t="shared" si="656"/>
        <v>2015</v>
      </c>
      <c r="X8403" t="str">
        <f t="shared" si="657"/>
        <v>Dec-2015</v>
      </c>
      <c r="Y8403" s="17">
        <f t="shared" si="658"/>
        <v>4</v>
      </c>
      <c r="Z8403" t="str">
        <f t="shared" si="659"/>
        <v>1-10%</v>
      </c>
      <c r="AA8403" s="17">
        <f>IF(COUNTIF($B$2:B8403,B8403)=1,1,0)</f>
        <v>0</v>
      </c>
      <c r="AB8403" s="17">
        <f>IF(COUNTIF($F$2:F8403,F8403)=1,1,0)</f>
        <v>0</v>
      </c>
    </row>
    <row r="8404" spans="1:28" x14ac:dyDescent="0.2">
      <c r="A8404" s="17">
        <v>8403</v>
      </c>
      <c r="B8404" t="s">
        <v>10044</v>
      </c>
      <c r="C8404" s="18">
        <v>42343</v>
      </c>
      <c r="D8404" s="18">
        <v>42347</v>
      </c>
      <c r="E8404" t="s">
        <v>50</v>
      </c>
      <c r="F8404" t="s">
        <v>5701</v>
      </c>
      <c r="G8404" t="s">
        <v>5702</v>
      </c>
      <c r="H8404" t="s">
        <v>53</v>
      </c>
      <c r="I8404" t="s">
        <v>54</v>
      </c>
      <c r="J8404" t="s">
        <v>293</v>
      </c>
      <c r="K8404" t="s">
        <v>294</v>
      </c>
      <c r="L8404">
        <v>10009</v>
      </c>
      <c r="M8404" t="s">
        <v>175</v>
      </c>
      <c r="N8404" t="s">
        <v>2977</v>
      </c>
      <c r="O8404" t="s">
        <v>73</v>
      </c>
      <c r="P8404" t="s">
        <v>117</v>
      </c>
      <c r="Q8404" t="s">
        <v>2978</v>
      </c>
      <c r="R8404" s="19">
        <v>22.68</v>
      </c>
      <c r="S8404" s="17">
        <v>2</v>
      </c>
      <c r="T8404" s="20">
        <v>0</v>
      </c>
      <c r="U8404" s="19">
        <v>11.113200000000001</v>
      </c>
      <c r="V8404" s="20">
        <f t="shared" si="655"/>
        <v>0.49000000000000005</v>
      </c>
      <c r="W8404" s="17">
        <f t="shared" si="656"/>
        <v>2015</v>
      </c>
      <c r="X8404" t="str">
        <f t="shared" si="657"/>
        <v>Dec-2015</v>
      </c>
      <c r="Y8404" s="17">
        <f t="shared" si="658"/>
        <v>4</v>
      </c>
      <c r="Z8404" t="str">
        <f t="shared" si="659"/>
        <v>0% (No Discount)</v>
      </c>
      <c r="AA8404" s="17">
        <f>IF(COUNTIF($B$2:B8404,B8404)=1,1,0)</f>
        <v>0</v>
      </c>
      <c r="AB8404" s="17">
        <f>IF(COUNTIF($F$2:F8404,F8404)=1,1,0)</f>
        <v>0</v>
      </c>
    </row>
    <row r="8405" spans="1:28" x14ac:dyDescent="0.2">
      <c r="A8405" s="17">
        <v>8404</v>
      </c>
      <c r="B8405" t="s">
        <v>10045</v>
      </c>
      <c r="C8405" s="18">
        <v>42401</v>
      </c>
      <c r="D8405" s="18">
        <v>42407</v>
      </c>
      <c r="E8405" t="s">
        <v>77</v>
      </c>
      <c r="F8405" t="s">
        <v>3554</v>
      </c>
      <c r="G8405" t="s">
        <v>3555</v>
      </c>
      <c r="H8405" t="s">
        <v>68</v>
      </c>
      <c r="I8405" t="s">
        <v>54</v>
      </c>
      <c r="J8405" t="s">
        <v>69</v>
      </c>
      <c r="K8405" t="s">
        <v>70</v>
      </c>
      <c r="L8405">
        <v>90036</v>
      </c>
      <c r="M8405" t="s">
        <v>71</v>
      </c>
      <c r="N8405" t="s">
        <v>661</v>
      </c>
      <c r="O8405" t="s">
        <v>73</v>
      </c>
      <c r="P8405" t="s">
        <v>117</v>
      </c>
      <c r="Q8405" t="s">
        <v>662</v>
      </c>
      <c r="R8405" s="19">
        <v>105.52</v>
      </c>
      <c r="S8405" s="17">
        <v>4</v>
      </c>
      <c r="T8405" s="20">
        <v>0</v>
      </c>
      <c r="U8405" s="19">
        <v>48.539200000000001</v>
      </c>
      <c r="V8405" s="20">
        <f t="shared" si="655"/>
        <v>0.46</v>
      </c>
      <c r="W8405" s="17">
        <f t="shared" si="656"/>
        <v>2016</v>
      </c>
      <c r="X8405" t="str">
        <f t="shared" si="657"/>
        <v>Feb-2016</v>
      </c>
      <c r="Y8405" s="17">
        <f t="shared" si="658"/>
        <v>6</v>
      </c>
      <c r="Z8405" t="str">
        <f t="shared" si="659"/>
        <v>0% (No Discount)</v>
      </c>
      <c r="AA8405" s="17">
        <f>IF(COUNTIF($B$2:B8405,B8405)=1,1,0)</f>
        <v>1</v>
      </c>
      <c r="AB8405" s="17">
        <f>IF(COUNTIF($F$2:F8405,F8405)=1,1,0)</f>
        <v>0</v>
      </c>
    </row>
    <row r="8406" spans="1:28" x14ac:dyDescent="0.2">
      <c r="A8406" s="17">
        <v>8405</v>
      </c>
      <c r="B8406" t="s">
        <v>10046</v>
      </c>
      <c r="C8406" s="18">
        <v>42924</v>
      </c>
      <c r="D8406" s="18">
        <v>42928</v>
      </c>
      <c r="E8406" t="s">
        <v>77</v>
      </c>
      <c r="F8406" t="s">
        <v>9909</v>
      </c>
      <c r="G8406" t="s">
        <v>9910</v>
      </c>
      <c r="H8406" t="s">
        <v>68</v>
      </c>
      <c r="I8406" t="s">
        <v>54</v>
      </c>
      <c r="J8406" t="s">
        <v>634</v>
      </c>
      <c r="K8406" t="s">
        <v>272</v>
      </c>
      <c r="L8406">
        <v>19711</v>
      </c>
      <c r="M8406" t="s">
        <v>175</v>
      </c>
      <c r="N8406" t="s">
        <v>6296</v>
      </c>
      <c r="O8406" t="s">
        <v>59</v>
      </c>
      <c r="P8406" t="s">
        <v>92</v>
      </c>
      <c r="Q8406" t="s">
        <v>6297</v>
      </c>
      <c r="R8406" s="19">
        <v>83.92</v>
      </c>
      <c r="S8406" s="17">
        <v>4</v>
      </c>
      <c r="T8406" s="20">
        <v>0</v>
      </c>
      <c r="U8406" s="19">
        <v>5.8743999999999996</v>
      </c>
      <c r="V8406" s="20">
        <f t="shared" si="655"/>
        <v>6.9999999999999993E-2</v>
      </c>
      <c r="W8406" s="17">
        <f t="shared" si="656"/>
        <v>2017</v>
      </c>
      <c r="X8406" t="str">
        <f t="shared" si="657"/>
        <v>Jul-2017</v>
      </c>
      <c r="Y8406" s="17">
        <f t="shared" si="658"/>
        <v>4</v>
      </c>
      <c r="Z8406" t="str">
        <f t="shared" si="659"/>
        <v>0% (No Discount)</v>
      </c>
      <c r="AA8406" s="17">
        <f>IF(COUNTIF($B$2:B8406,B8406)=1,1,0)</f>
        <v>1</v>
      </c>
      <c r="AB8406" s="17">
        <f>IF(COUNTIF($F$2:F8406,F8406)=1,1,0)</f>
        <v>0</v>
      </c>
    </row>
    <row r="8407" spans="1:28" x14ac:dyDescent="0.2">
      <c r="A8407" s="17">
        <v>8406</v>
      </c>
      <c r="B8407" t="s">
        <v>10046</v>
      </c>
      <c r="C8407" s="18">
        <v>42924</v>
      </c>
      <c r="D8407" s="18">
        <v>42928</v>
      </c>
      <c r="E8407" t="s">
        <v>77</v>
      </c>
      <c r="F8407" t="s">
        <v>9909</v>
      </c>
      <c r="G8407" t="s">
        <v>9910</v>
      </c>
      <c r="H8407" t="s">
        <v>68</v>
      </c>
      <c r="I8407" t="s">
        <v>54</v>
      </c>
      <c r="J8407" t="s">
        <v>634</v>
      </c>
      <c r="K8407" t="s">
        <v>272</v>
      </c>
      <c r="L8407">
        <v>19711</v>
      </c>
      <c r="M8407" t="s">
        <v>175</v>
      </c>
      <c r="N8407" t="s">
        <v>2849</v>
      </c>
      <c r="O8407" t="s">
        <v>98</v>
      </c>
      <c r="P8407" t="s">
        <v>188</v>
      </c>
      <c r="Q8407" t="s">
        <v>2850</v>
      </c>
      <c r="R8407" s="19">
        <v>141.9</v>
      </c>
      <c r="S8407" s="17">
        <v>5</v>
      </c>
      <c r="T8407" s="20">
        <v>0</v>
      </c>
      <c r="U8407" s="19">
        <v>58.179000000000002</v>
      </c>
      <c r="V8407" s="20">
        <f t="shared" si="655"/>
        <v>0.41</v>
      </c>
      <c r="W8407" s="17">
        <f t="shared" si="656"/>
        <v>2017</v>
      </c>
      <c r="X8407" t="str">
        <f t="shared" si="657"/>
        <v>Jul-2017</v>
      </c>
      <c r="Y8407" s="17">
        <f t="shared" si="658"/>
        <v>4</v>
      </c>
      <c r="Z8407" t="str">
        <f t="shared" si="659"/>
        <v>0% (No Discount)</v>
      </c>
      <c r="AA8407" s="17">
        <f>IF(COUNTIF($B$2:B8407,B8407)=1,1,0)</f>
        <v>0</v>
      </c>
      <c r="AB8407" s="17">
        <f>IF(COUNTIF($F$2:F8407,F8407)=1,1,0)</f>
        <v>0</v>
      </c>
    </row>
    <row r="8408" spans="1:28" x14ac:dyDescent="0.2">
      <c r="A8408" s="17">
        <v>8407</v>
      </c>
      <c r="B8408" t="s">
        <v>10046</v>
      </c>
      <c r="C8408" s="18">
        <v>42924</v>
      </c>
      <c r="D8408" s="18">
        <v>42928</v>
      </c>
      <c r="E8408" t="s">
        <v>77</v>
      </c>
      <c r="F8408" t="s">
        <v>9909</v>
      </c>
      <c r="G8408" t="s">
        <v>9910</v>
      </c>
      <c r="H8408" t="s">
        <v>68</v>
      </c>
      <c r="I8408" t="s">
        <v>54</v>
      </c>
      <c r="J8408" t="s">
        <v>634</v>
      </c>
      <c r="K8408" t="s">
        <v>272</v>
      </c>
      <c r="L8408">
        <v>19711</v>
      </c>
      <c r="M8408" t="s">
        <v>175</v>
      </c>
      <c r="N8408" t="s">
        <v>9148</v>
      </c>
      <c r="O8408" t="s">
        <v>59</v>
      </c>
      <c r="P8408" t="s">
        <v>92</v>
      </c>
      <c r="Q8408" t="s">
        <v>9149</v>
      </c>
      <c r="R8408" s="19">
        <v>39.979999999999997</v>
      </c>
      <c r="S8408" s="17">
        <v>2</v>
      </c>
      <c r="T8408" s="20">
        <v>0</v>
      </c>
      <c r="U8408" s="19">
        <v>9.1953999999999994</v>
      </c>
      <c r="V8408" s="20">
        <f t="shared" si="655"/>
        <v>0.23</v>
      </c>
      <c r="W8408" s="17">
        <f t="shared" si="656"/>
        <v>2017</v>
      </c>
      <c r="X8408" t="str">
        <f t="shared" si="657"/>
        <v>Jul-2017</v>
      </c>
      <c r="Y8408" s="17">
        <f t="shared" si="658"/>
        <v>4</v>
      </c>
      <c r="Z8408" t="str">
        <f t="shared" si="659"/>
        <v>0% (No Discount)</v>
      </c>
      <c r="AA8408" s="17">
        <f>IF(COUNTIF($B$2:B8408,B8408)=1,1,0)</f>
        <v>0</v>
      </c>
      <c r="AB8408" s="17">
        <f>IF(COUNTIF($F$2:F8408,F8408)=1,1,0)</f>
        <v>0</v>
      </c>
    </row>
    <row r="8409" spans="1:28" x14ac:dyDescent="0.2">
      <c r="A8409" s="17">
        <v>8408</v>
      </c>
      <c r="B8409" t="s">
        <v>10046</v>
      </c>
      <c r="C8409" s="18">
        <v>42924</v>
      </c>
      <c r="D8409" s="18">
        <v>42928</v>
      </c>
      <c r="E8409" t="s">
        <v>77</v>
      </c>
      <c r="F8409" t="s">
        <v>9909</v>
      </c>
      <c r="G8409" t="s">
        <v>9910</v>
      </c>
      <c r="H8409" t="s">
        <v>68</v>
      </c>
      <c r="I8409" t="s">
        <v>54</v>
      </c>
      <c r="J8409" t="s">
        <v>634</v>
      </c>
      <c r="K8409" t="s">
        <v>272</v>
      </c>
      <c r="L8409">
        <v>19711</v>
      </c>
      <c r="M8409" t="s">
        <v>175</v>
      </c>
      <c r="N8409" t="s">
        <v>4089</v>
      </c>
      <c r="O8409" t="s">
        <v>73</v>
      </c>
      <c r="P8409" t="s">
        <v>95</v>
      </c>
      <c r="Q8409" t="s">
        <v>4090</v>
      </c>
      <c r="R8409" s="19">
        <v>28.91</v>
      </c>
      <c r="S8409" s="17">
        <v>7</v>
      </c>
      <c r="T8409" s="20">
        <v>0</v>
      </c>
      <c r="U8409" s="19">
        <v>8.673</v>
      </c>
      <c r="V8409" s="20">
        <f t="shared" si="655"/>
        <v>0.3</v>
      </c>
      <c r="W8409" s="17">
        <f t="shared" si="656"/>
        <v>2017</v>
      </c>
      <c r="X8409" t="str">
        <f t="shared" si="657"/>
        <v>Jul-2017</v>
      </c>
      <c r="Y8409" s="17">
        <f t="shared" si="658"/>
        <v>4</v>
      </c>
      <c r="Z8409" t="str">
        <f t="shared" si="659"/>
        <v>0% (No Discount)</v>
      </c>
      <c r="AA8409" s="17">
        <f>IF(COUNTIF($B$2:B8409,B8409)=1,1,0)</f>
        <v>0</v>
      </c>
      <c r="AB8409" s="17">
        <f>IF(COUNTIF($F$2:F8409,F8409)=1,1,0)</f>
        <v>0</v>
      </c>
    </row>
    <row r="8410" spans="1:28" x14ac:dyDescent="0.2">
      <c r="A8410" s="17">
        <v>8409</v>
      </c>
      <c r="B8410" t="s">
        <v>10046</v>
      </c>
      <c r="C8410" s="18">
        <v>42924</v>
      </c>
      <c r="D8410" s="18">
        <v>42928</v>
      </c>
      <c r="E8410" t="s">
        <v>77</v>
      </c>
      <c r="F8410" t="s">
        <v>9909</v>
      </c>
      <c r="G8410" t="s">
        <v>9910</v>
      </c>
      <c r="H8410" t="s">
        <v>68</v>
      </c>
      <c r="I8410" t="s">
        <v>54</v>
      </c>
      <c r="J8410" t="s">
        <v>634</v>
      </c>
      <c r="K8410" t="s">
        <v>272</v>
      </c>
      <c r="L8410">
        <v>19711</v>
      </c>
      <c r="M8410" t="s">
        <v>175</v>
      </c>
      <c r="N8410" t="s">
        <v>8393</v>
      </c>
      <c r="O8410" t="s">
        <v>73</v>
      </c>
      <c r="P8410" t="s">
        <v>95</v>
      </c>
      <c r="Q8410" t="s">
        <v>8394</v>
      </c>
      <c r="R8410" s="19">
        <v>174.95</v>
      </c>
      <c r="S8410" s="17">
        <v>5</v>
      </c>
      <c r="T8410" s="20">
        <v>0</v>
      </c>
      <c r="U8410" s="19">
        <v>45.487000000000002</v>
      </c>
      <c r="V8410" s="20">
        <f t="shared" si="655"/>
        <v>0.26</v>
      </c>
      <c r="W8410" s="17">
        <f t="shared" si="656"/>
        <v>2017</v>
      </c>
      <c r="X8410" t="str">
        <f t="shared" si="657"/>
        <v>Jul-2017</v>
      </c>
      <c r="Y8410" s="17">
        <f t="shared" si="658"/>
        <v>4</v>
      </c>
      <c r="Z8410" t="str">
        <f t="shared" si="659"/>
        <v>0% (No Discount)</v>
      </c>
      <c r="AA8410" s="17">
        <f>IF(COUNTIF($B$2:B8410,B8410)=1,1,0)</f>
        <v>0</v>
      </c>
      <c r="AB8410" s="17">
        <f>IF(COUNTIF($F$2:F8410,F8410)=1,1,0)</f>
        <v>0</v>
      </c>
    </row>
    <row r="8411" spans="1:28" x14ac:dyDescent="0.2">
      <c r="A8411" s="17">
        <v>8410</v>
      </c>
      <c r="B8411" t="s">
        <v>10047</v>
      </c>
      <c r="C8411" s="18">
        <v>42349</v>
      </c>
      <c r="D8411" s="18">
        <v>42355</v>
      </c>
      <c r="E8411" t="s">
        <v>77</v>
      </c>
      <c r="F8411" t="s">
        <v>750</v>
      </c>
      <c r="G8411" t="s">
        <v>751</v>
      </c>
      <c r="H8411" t="s">
        <v>129</v>
      </c>
      <c r="I8411" t="s">
        <v>54</v>
      </c>
      <c r="J8411" t="s">
        <v>4934</v>
      </c>
      <c r="K8411" t="s">
        <v>70</v>
      </c>
      <c r="L8411">
        <v>92404</v>
      </c>
      <c r="M8411" t="s">
        <v>71</v>
      </c>
      <c r="N8411" t="s">
        <v>2590</v>
      </c>
      <c r="O8411" t="s">
        <v>73</v>
      </c>
      <c r="P8411" t="s">
        <v>102</v>
      </c>
      <c r="Q8411" t="s">
        <v>2591</v>
      </c>
      <c r="R8411" s="19">
        <v>110.52800000000001</v>
      </c>
      <c r="S8411" s="17">
        <v>4</v>
      </c>
      <c r="T8411" s="20">
        <v>0.2</v>
      </c>
      <c r="U8411" s="19">
        <v>38.684800000000003</v>
      </c>
      <c r="V8411" s="20">
        <f t="shared" si="655"/>
        <v>0.35000000000000003</v>
      </c>
      <c r="W8411" s="17">
        <f t="shared" si="656"/>
        <v>2015</v>
      </c>
      <c r="X8411" t="str">
        <f t="shared" si="657"/>
        <v>Dec-2015</v>
      </c>
      <c r="Y8411" s="17">
        <f t="shared" si="658"/>
        <v>6</v>
      </c>
      <c r="Z8411" t="str">
        <f t="shared" si="659"/>
        <v>11-20%</v>
      </c>
      <c r="AA8411" s="17">
        <f>IF(COUNTIF($B$2:B8411,B8411)=1,1,0)</f>
        <v>1</v>
      </c>
      <c r="AB8411" s="17">
        <f>IF(COUNTIF($F$2:F8411,F8411)=1,1,0)</f>
        <v>0</v>
      </c>
    </row>
    <row r="8412" spans="1:28" x14ac:dyDescent="0.2">
      <c r="A8412" s="17">
        <v>8411</v>
      </c>
      <c r="B8412" t="s">
        <v>10048</v>
      </c>
      <c r="C8412" s="18">
        <v>42689</v>
      </c>
      <c r="D8412" s="18">
        <v>42689</v>
      </c>
      <c r="E8412" t="s">
        <v>1320</v>
      </c>
      <c r="F8412" t="s">
        <v>253</v>
      </c>
      <c r="G8412" t="s">
        <v>254</v>
      </c>
      <c r="H8412" t="s">
        <v>68</v>
      </c>
      <c r="I8412" t="s">
        <v>54</v>
      </c>
      <c r="J8412" t="s">
        <v>2253</v>
      </c>
      <c r="K8412" t="s">
        <v>115</v>
      </c>
      <c r="L8412">
        <v>27217</v>
      </c>
      <c r="M8412" t="s">
        <v>57</v>
      </c>
      <c r="N8412" t="s">
        <v>537</v>
      </c>
      <c r="O8412" t="s">
        <v>59</v>
      </c>
      <c r="P8412" t="s">
        <v>83</v>
      </c>
      <c r="Q8412" t="s">
        <v>538</v>
      </c>
      <c r="R8412" s="19">
        <v>630.024</v>
      </c>
      <c r="S8412" s="17">
        <v>4</v>
      </c>
      <c r="T8412" s="20">
        <v>0.4</v>
      </c>
      <c r="U8412" s="19">
        <v>-199.5076</v>
      </c>
      <c r="V8412" s="20">
        <f t="shared" si="655"/>
        <v>-0.31666666666666665</v>
      </c>
      <c r="W8412" s="17">
        <f t="shared" si="656"/>
        <v>2016</v>
      </c>
      <c r="X8412" t="str">
        <f t="shared" si="657"/>
        <v>Nov-2016</v>
      </c>
      <c r="Y8412" s="17">
        <f t="shared" si="658"/>
        <v>0</v>
      </c>
      <c r="Z8412" t="str">
        <f t="shared" si="659"/>
        <v>31-40%</v>
      </c>
      <c r="AA8412" s="17">
        <f>IF(COUNTIF($B$2:B8412,B8412)=1,1,0)</f>
        <v>1</v>
      </c>
      <c r="AB8412" s="17">
        <f>IF(COUNTIF($F$2:F8412,F8412)=1,1,0)</f>
        <v>0</v>
      </c>
    </row>
    <row r="8413" spans="1:28" x14ac:dyDescent="0.2">
      <c r="A8413" s="17">
        <v>8412</v>
      </c>
      <c r="B8413" t="s">
        <v>10049</v>
      </c>
      <c r="C8413" s="18">
        <v>42499</v>
      </c>
      <c r="D8413" s="18">
        <v>42502</v>
      </c>
      <c r="E8413" t="s">
        <v>50</v>
      </c>
      <c r="F8413" t="s">
        <v>4355</v>
      </c>
      <c r="G8413" t="s">
        <v>4356</v>
      </c>
      <c r="H8413" t="s">
        <v>53</v>
      </c>
      <c r="I8413" t="s">
        <v>54</v>
      </c>
      <c r="J8413" t="s">
        <v>2008</v>
      </c>
      <c r="K8413" t="s">
        <v>346</v>
      </c>
      <c r="L8413">
        <v>24153</v>
      </c>
      <c r="M8413" t="s">
        <v>57</v>
      </c>
      <c r="N8413" t="s">
        <v>799</v>
      </c>
      <c r="O8413" t="s">
        <v>73</v>
      </c>
      <c r="P8413" t="s">
        <v>95</v>
      </c>
      <c r="Q8413" t="s">
        <v>800</v>
      </c>
      <c r="R8413" s="19">
        <v>27.86</v>
      </c>
      <c r="S8413" s="17">
        <v>7</v>
      </c>
      <c r="T8413" s="20">
        <v>0</v>
      </c>
      <c r="U8413" s="19">
        <v>9.1937999999999995</v>
      </c>
      <c r="V8413" s="20">
        <f t="shared" si="655"/>
        <v>0.33</v>
      </c>
      <c r="W8413" s="17">
        <f t="shared" si="656"/>
        <v>2016</v>
      </c>
      <c r="X8413" t="str">
        <f t="shared" si="657"/>
        <v>May-2016</v>
      </c>
      <c r="Y8413" s="17">
        <f t="shared" si="658"/>
        <v>3</v>
      </c>
      <c r="Z8413" t="str">
        <f t="shared" si="659"/>
        <v>0% (No Discount)</v>
      </c>
      <c r="AA8413" s="17">
        <f>IF(COUNTIF($B$2:B8413,B8413)=1,1,0)</f>
        <v>1</v>
      </c>
      <c r="AB8413" s="17">
        <f>IF(COUNTIF($F$2:F8413,F8413)=1,1,0)</f>
        <v>0</v>
      </c>
    </row>
    <row r="8414" spans="1:28" x14ac:dyDescent="0.2">
      <c r="A8414" s="17">
        <v>8413</v>
      </c>
      <c r="B8414" t="s">
        <v>10050</v>
      </c>
      <c r="C8414" s="18">
        <v>42804</v>
      </c>
      <c r="D8414" s="18">
        <v>42808</v>
      </c>
      <c r="E8414" t="s">
        <v>77</v>
      </c>
      <c r="F8414" t="s">
        <v>1736</v>
      </c>
      <c r="G8414" t="s">
        <v>1737</v>
      </c>
      <c r="H8414" t="s">
        <v>53</v>
      </c>
      <c r="I8414" t="s">
        <v>54</v>
      </c>
      <c r="J8414" t="s">
        <v>844</v>
      </c>
      <c r="K8414" t="s">
        <v>131</v>
      </c>
      <c r="L8414">
        <v>75217</v>
      </c>
      <c r="M8414" t="s">
        <v>132</v>
      </c>
      <c r="N8414" t="s">
        <v>2378</v>
      </c>
      <c r="O8414" t="s">
        <v>59</v>
      </c>
      <c r="P8414" t="s">
        <v>83</v>
      </c>
      <c r="Q8414" t="s">
        <v>2379</v>
      </c>
      <c r="R8414" s="19">
        <v>933.40800000000002</v>
      </c>
      <c r="S8414" s="17">
        <v>4</v>
      </c>
      <c r="T8414" s="20">
        <v>0.3</v>
      </c>
      <c r="U8414" s="19">
        <v>-173.34719999999999</v>
      </c>
      <c r="V8414" s="20">
        <f t="shared" si="655"/>
        <v>-0.18571428571428569</v>
      </c>
      <c r="W8414" s="17">
        <f t="shared" si="656"/>
        <v>2017</v>
      </c>
      <c r="X8414" t="str">
        <f t="shared" si="657"/>
        <v>Mar-2017</v>
      </c>
      <c r="Y8414" s="17">
        <f t="shared" si="658"/>
        <v>4</v>
      </c>
      <c r="Z8414" t="str">
        <f t="shared" si="659"/>
        <v>21-30%</v>
      </c>
      <c r="AA8414" s="17">
        <f>IF(COUNTIF($B$2:B8414,B8414)=1,1,0)</f>
        <v>1</v>
      </c>
      <c r="AB8414" s="17">
        <f>IF(COUNTIF($F$2:F8414,F8414)=1,1,0)</f>
        <v>0</v>
      </c>
    </row>
    <row r="8415" spans="1:28" x14ac:dyDescent="0.2">
      <c r="A8415" s="17">
        <v>8414</v>
      </c>
      <c r="B8415" t="s">
        <v>10051</v>
      </c>
      <c r="C8415" s="18">
        <v>42721</v>
      </c>
      <c r="D8415" s="18">
        <v>42725</v>
      </c>
      <c r="E8415" t="s">
        <v>77</v>
      </c>
      <c r="F8415" t="s">
        <v>2856</v>
      </c>
      <c r="G8415" t="s">
        <v>2857</v>
      </c>
      <c r="H8415" t="s">
        <v>68</v>
      </c>
      <c r="I8415" t="s">
        <v>54</v>
      </c>
      <c r="J8415" t="s">
        <v>1157</v>
      </c>
      <c r="K8415" t="s">
        <v>131</v>
      </c>
      <c r="L8415">
        <v>76017</v>
      </c>
      <c r="M8415" t="s">
        <v>132</v>
      </c>
      <c r="N8415" t="s">
        <v>4821</v>
      </c>
      <c r="O8415" t="s">
        <v>73</v>
      </c>
      <c r="P8415" t="s">
        <v>117</v>
      </c>
      <c r="Q8415" t="s">
        <v>4822</v>
      </c>
      <c r="R8415" s="19">
        <v>51.84</v>
      </c>
      <c r="S8415" s="17">
        <v>10</v>
      </c>
      <c r="T8415" s="20">
        <v>0.2</v>
      </c>
      <c r="U8415" s="19">
        <v>18.143999999999998</v>
      </c>
      <c r="V8415" s="20">
        <f t="shared" si="655"/>
        <v>0.34999999999999992</v>
      </c>
      <c r="W8415" s="17">
        <f t="shared" si="656"/>
        <v>2016</v>
      </c>
      <c r="X8415" t="str">
        <f t="shared" si="657"/>
        <v>Dec-2016</v>
      </c>
      <c r="Y8415" s="17">
        <f t="shared" si="658"/>
        <v>4</v>
      </c>
      <c r="Z8415" t="str">
        <f t="shared" si="659"/>
        <v>11-20%</v>
      </c>
      <c r="AA8415" s="17">
        <f>IF(COUNTIF($B$2:B8415,B8415)=1,1,0)</f>
        <v>1</v>
      </c>
      <c r="AB8415" s="17">
        <f>IF(COUNTIF($F$2:F8415,F8415)=1,1,0)</f>
        <v>0</v>
      </c>
    </row>
    <row r="8416" spans="1:28" x14ac:dyDescent="0.2">
      <c r="A8416" s="17">
        <v>8415</v>
      </c>
      <c r="B8416" t="s">
        <v>10051</v>
      </c>
      <c r="C8416" s="18">
        <v>42721</v>
      </c>
      <c r="D8416" s="18">
        <v>42725</v>
      </c>
      <c r="E8416" t="s">
        <v>77</v>
      </c>
      <c r="F8416" t="s">
        <v>2856</v>
      </c>
      <c r="G8416" t="s">
        <v>2857</v>
      </c>
      <c r="H8416" t="s">
        <v>68</v>
      </c>
      <c r="I8416" t="s">
        <v>54</v>
      </c>
      <c r="J8416" t="s">
        <v>1157</v>
      </c>
      <c r="K8416" t="s">
        <v>131</v>
      </c>
      <c r="L8416">
        <v>76017</v>
      </c>
      <c r="M8416" t="s">
        <v>132</v>
      </c>
      <c r="N8416" t="s">
        <v>7172</v>
      </c>
      <c r="O8416" t="s">
        <v>98</v>
      </c>
      <c r="P8416" t="s">
        <v>188</v>
      </c>
      <c r="Q8416" t="s">
        <v>7173</v>
      </c>
      <c r="R8416" s="19">
        <v>165.6</v>
      </c>
      <c r="S8416" s="17">
        <v>3</v>
      </c>
      <c r="T8416" s="20">
        <v>0.2</v>
      </c>
      <c r="U8416" s="19">
        <v>-6.21</v>
      </c>
      <c r="V8416" s="20">
        <f t="shared" si="655"/>
        <v>-3.7499999999999999E-2</v>
      </c>
      <c r="W8416" s="17">
        <f t="shared" si="656"/>
        <v>2016</v>
      </c>
      <c r="X8416" t="str">
        <f t="shared" si="657"/>
        <v>Dec-2016</v>
      </c>
      <c r="Y8416" s="17">
        <f t="shared" si="658"/>
        <v>4</v>
      </c>
      <c r="Z8416" t="str">
        <f t="shared" si="659"/>
        <v>11-20%</v>
      </c>
      <c r="AA8416" s="17">
        <f>IF(COUNTIF($B$2:B8416,B8416)=1,1,0)</f>
        <v>0</v>
      </c>
      <c r="AB8416" s="17">
        <f>IF(COUNTIF($F$2:F8416,F8416)=1,1,0)</f>
        <v>0</v>
      </c>
    </row>
    <row r="8417" spans="1:28" x14ac:dyDescent="0.2">
      <c r="A8417" s="17">
        <v>8416</v>
      </c>
      <c r="B8417" t="s">
        <v>10052</v>
      </c>
      <c r="C8417" s="18">
        <v>42831</v>
      </c>
      <c r="D8417" s="18">
        <v>42837</v>
      </c>
      <c r="E8417" t="s">
        <v>77</v>
      </c>
      <c r="F8417" t="s">
        <v>4515</v>
      </c>
      <c r="G8417" t="s">
        <v>4516</v>
      </c>
      <c r="H8417" t="s">
        <v>129</v>
      </c>
      <c r="I8417" t="s">
        <v>54</v>
      </c>
      <c r="J8417" t="s">
        <v>5214</v>
      </c>
      <c r="K8417" t="s">
        <v>516</v>
      </c>
      <c r="L8417">
        <v>52302</v>
      </c>
      <c r="M8417" t="s">
        <v>132</v>
      </c>
      <c r="N8417" t="s">
        <v>1084</v>
      </c>
      <c r="O8417" t="s">
        <v>73</v>
      </c>
      <c r="P8417" t="s">
        <v>117</v>
      </c>
      <c r="Q8417" t="s">
        <v>213</v>
      </c>
      <c r="R8417" s="19">
        <v>106.32</v>
      </c>
      <c r="S8417" s="17">
        <v>3</v>
      </c>
      <c r="T8417" s="20">
        <v>0</v>
      </c>
      <c r="U8417" s="19">
        <v>49.970399999999998</v>
      </c>
      <c r="V8417" s="20">
        <f t="shared" si="655"/>
        <v>0.47000000000000003</v>
      </c>
      <c r="W8417" s="17">
        <f t="shared" si="656"/>
        <v>2017</v>
      </c>
      <c r="X8417" t="str">
        <f t="shared" si="657"/>
        <v>Apr-2017</v>
      </c>
      <c r="Y8417" s="17">
        <f t="shared" si="658"/>
        <v>6</v>
      </c>
      <c r="Z8417" t="str">
        <f t="shared" si="659"/>
        <v>0% (No Discount)</v>
      </c>
      <c r="AA8417" s="17">
        <f>IF(COUNTIF($B$2:B8417,B8417)=1,1,0)</f>
        <v>1</v>
      </c>
      <c r="AB8417" s="17">
        <f>IF(COUNTIF($F$2:F8417,F8417)=1,1,0)</f>
        <v>0</v>
      </c>
    </row>
    <row r="8418" spans="1:28" x14ac:dyDescent="0.2">
      <c r="A8418" s="17">
        <v>8417</v>
      </c>
      <c r="B8418" t="s">
        <v>10053</v>
      </c>
      <c r="C8418" s="18">
        <v>42864</v>
      </c>
      <c r="D8418" s="18">
        <v>42866</v>
      </c>
      <c r="E8418" t="s">
        <v>215</v>
      </c>
      <c r="F8418" t="s">
        <v>6514</v>
      </c>
      <c r="G8418" t="s">
        <v>6515</v>
      </c>
      <c r="H8418" t="s">
        <v>129</v>
      </c>
      <c r="I8418" t="s">
        <v>54</v>
      </c>
      <c r="J8418" t="s">
        <v>122</v>
      </c>
      <c r="K8418" t="s">
        <v>123</v>
      </c>
      <c r="L8418">
        <v>98105</v>
      </c>
      <c r="M8418" t="s">
        <v>71</v>
      </c>
      <c r="N8418" t="s">
        <v>3179</v>
      </c>
      <c r="O8418" t="s">
        <v>73</v>
      </c>
      <c r="P8418" t="s">
        <v>102</v>
      </c>
      <c r="Q8418" t="s">
        <v>3180</v>
      </c>
      <c r="R8418" s="19">
        <v>147.91999999999999</v>
      </c>
      <c r="S8418" s="17">
        <v>5</v>
      </c>
      <c r="T8418" s="20">
        <v>0.2</v>
      </c>
      <c r="U8418" s="19">
        <v>46.225000000000001</v>
      </c>
      <c r="V8418" s="20">
        <f t="shared" si="655"/>
        <v>0.31250000000000006</v>
      </c>
      <c r="W8418" s="17">
        <f t="shared" si="656"/>
        <v>2017</v>
      </c>
      <c r="X8418" t="str">
        <f t="shared" si="657"/>
        <v>May-2017</v>
      </c>
      <c r="Y8418" s="17">
        <f t="shared" si="658"/>
        <v>2</v>
      </c>
      <c r="Z8418" t="str">
        <f t="shared" si="659"/>
        <v>11-20%</v>
      </c>
      <c r="AA8418" s="17">
        <f>IF(COUNTIF($B$2:B8418,B8418)=1,1,0)</f>
        <v>1</v>
      </c>
      <c r="AB8418" s="17">
        <f>IF(COUNTIF($F$2:F8418,F8418)=1,1,0)</f>
        <v>0</v>
      </c>
    </row>
    <row r="8419" spans="1:28" x14ac:dyDescent="0.2">
      <c r="A8419" s="17">
        <v>8418</v>
      </c>
      <c r="B8419" t="s">
        <v>10053</v>
      </c>
      <c r="C8419" s="18">
        <v>42864</v>
      </c>
      <c r="D8419" s="18">
        <v>42866</v>
      </c>
      <c r="E8419" t="s">
        <v>215</v>
      </c>
      <c r="F8419" t="s">
        <v>6514</v>
      </c>
      <c r="G8419" t="s">
        <v>6515</v>
      </c>
      <c r="H8419" t="s">
        <v>129</v>
      </c>
      <c r="I8419" t="s">
        <v>54</v>
      </c>
      <c r="J8419" t="s">
        <v>122</v>
      </c>
      <c r="K8419" t="s">
        <v>123</v>
      </c>
      <c r="L8419">
        <v>98105</v>
      </c>
      <c r="M8419" t="s">
        <v>71</v>
      </c>
      <c r="N8419" t="s">
        <v>304</v>
      </c>
      <c r="O8419" t="s">
        <v>73</v>
      </c>
      <c r="P8419" t="s">
        <v>86</v>
      </c>
      <c r="Q8419" t="s">
        <v>305</v>
      </c>
      <c r="R8419" s="19">
        <v>104.28</v>
      </c>
      <c r="S8419" s="17">
        <v>3</v>
      </c>
      <c r="T8419" s="20">
        <v>0</v>
      </c>
      <c r="U8419" s="19">
        <v>26.07</v>
      </c>
      <c r="V8419" s="20">
        <f t="shared" si="655"/>
        <v>0.25</v>
      </c>
      <c r="W8419" s="17">
        <f t="shared" si="656"/>
        <v>2017</v>
      </c>
      <c r="X8419" t="str">
        <f t="shared" si="657"/>
        <v>May-2017</v>
      </c>
      <c r="Y8419" s="17">
        <f t="shared" si="658"/>
        <v>2</v>
      </c>
      <c r="Z8419" t="str">
        <f t="shared" si="659"/>
        <v>0% (No Discount)</v>
      </c>
      <c r="AA8419" s="17">
        <f>IF(COUNTIF($B$2:B8419,B8419)=1,1,0)</f>
        <v>0</v>
      </c>
      <c r="AB8419" s="17">
        <f>IF(COUNTIF($F$2:F8419,F8419)=1,1,0)</f>
        <v>0</v>
      </c>
    </row>
    <row r="8420" spans="1:28" x14ac:dyDescent="0.2">
      <c r="A8420" s="17">
        <v>8419</v>
      </c>
      <c r="B8420" t="s">
        <v>10053</v>
      </c>
      <c r="C8420" s="18">
        <v>42864</v>
      </c>
      <c r="D8420" s="18">
        <v>42866</v>
      </c>
      <c r="E8420" t="s">
        <v>215</v>
      </c>
      <c r="F8420" t="s">
        <v>6514</v>
      </c>
      <c r="G8420" t="s">
        <v>6515</v>
      </c>
      <c r="H8420" t="s">
        <v>129</v>
      </c>
      <c r="I8420" t="s">
        <v>54</v>
      </c>
      <c r="J8420" t="s">
        <v>122</v>
      </c>
      <c r="K8420" t="s">
        <v>123</v>
      </c>
      <c r="L8420">
        <v>98105</v>
      </c>
      <c r="M8420" t="s">
        <v>71</v>
      </c>
      <c r="N8420" t="s">
        <v>2914</v>
      </c>
      <c r="O8420" t="s">
        <v>59</v>
      </c>
      <c r="P8420" t="s">
        <v>83</v>
      </c>
      <c r="Q8420" t="s">
        <v>2915</v>
      </c>
      <c r="R8420" s="19">
        <v>286.85000000000002</v>
      </c>
      <c r="S8420" s="17">
        <v>1</v>
      </c>
      <c r="T8420" s="20">
        <v>0</v>
      </c>
      <c r="U8420" s="19">
        <v>63.106999999999999</v>
      </c>
      <c r="V8420" s="20">
        <f t="shared" si="655"/>
        <v>0.21999999999999997</v>
      </c>
      <c r="W8420" s="17">
        <f t="shared" si="656"/>
        <v>2017</v>
      </c>
      <c r="X8420" t="str">
        <f t="shared" si="657"/>
        <v>May-2017</v>
      </c>
      <c r="Y8420" s="17">
        <f t="shared" si="658"/>
        <v>2</v>
      </c>
      <c r="Z8420" t="str">
        <f t="shared" si="659"/>
        <v>0% (No Discount)</v>
      </c>
      <c r="AA8420" s="17">
        <f>IF(COUNTIF($B$2:B8420,B8420)=1,1,0)</f>
        <v>0</v>
      </c>
      <c r="AB8420" s="17">
        <f>IF(COUNTIF($F$2:F8420,F8420)=1,1,0)</f>
        <v>0</v>
      </c>
    </row>
    <row r="8421" spans="1:28" x14ac:dyDescent="0.2">
      <c r="A8421" s="17">
        <v>8420</v>
      </c>
      <c r="B8421" t="s">
        <v>10053</v>
      </c>
      <c r="C8421" s="18">
        <v>42864</v>
      </c>
      <c r="D8421" s="18">
        <v>42866</v>
      </c>
      <c r="E8421" t="s">
        <v>215</v>
      </c>
      <c r="F8421" t="s">
        <v>6514</v>
      </c>
      <c r="G8421" t="s">
        <v>6515</v>
      </c>
      <c r="H8421" t="s">
        <v>129</v>
      </c>
      <c r="I8421" t="s">
        <v>54</v>
      </c>
      <c r="J8421" t="s">
        <v>122</v>
      </c>
      <c r="K8421" t="s">
        <v>123</v>
      </c>
      <c r="L8421">
        <v>98105</v>
      </c>
      <c r="M8421" t="s">
        <v>71</v>
      </c>
      <c r="N8421" t="s">
        <v>8557</v>
      </c>
      <c r="O8421" t="s">
        <v>73</v>
      </c>
      <c r="P8421" t="s">
        <v>86</v>
      </c>
      <c r="Q8421" t="s">
        <v>8558</v>
      </c>
      <c r="R8421" s="19">
        <v>66.959999999999994</v>
      </c>
      <c r="S8421" s="17">
        <v>4</v>
      </c>
      <c r="T8421" s="20">
        <v>0</v>
      </c>
      <c r="U8421" s="19">
        <v>2.6783999999999999</v>
      </c>
      <c r="V8421" s="20">
        <f t="shared" si="655"/>
        <v>0.04</v>
      </c>
      <c r="W8421" s="17">
        <f t="shared" si="656"/>
        <v>2017</v>
      </c>
      <c r="X8421" t="str">
        <f t="shared" si="657"/>
        <v>May-2017</v>
      </c>
      <c r="Y8421" s="17">
        <f t="shared" si="658"/>
        <v>2</v>
      </c>
      <c r="Z8421" t="str">
        <f t="shared" si="659"/>
        <v>0% (No Discount)</v>
      </c>
      <c r="AA8421" s="17">
        <f>IF(COUNTIF($B$2:B8421,B8421)=1,1,0)</f>
        <v>0</v>
      </c>
      <c r="AB8421" s="17">
        <f>IF(COUNTIF($F$2:F8421,F8421)=1,1,0)</f>
        <v>0</v>
      </c>
    </row>
    <row r="8422" spans="1:28" x14ac:dyDescent="0.2">
      <c r="A8422" s="17">
        <v>8421</v>
      </c>
      <c r="B8422" t="s">
        <v>10053</v>
      </c>
      <c r="C8422" s="18">
        <v>42864</v>
      </c>
      <c r="D8422" s="18">
        <v>42866</v>
      </c>
      <c r="E8422" t="s">
        <v>215</v>
      </c>
      <c r="F8422" t="s">
        <v>6514</v>
      </c>
      <c r="G8422" t="s">
        <v>6515</v>
      </c>
      <c r="H8422" t="s">
        <v>129</v>
      </c>
      <c r="I8422" t="s">
        <v>54</v>
      </c>
      <c r="J8422" t="s">
        <v>122</v>
      </c>
      <c r="K8422" t="s">
        <v>123</v>
      </c>
      <c r="L8422">
        <v>98105</v>
      </c>
      <c r="M8422" t="s">
        <v>71</v>
      </c>
      <c r="N8422" t="s">
        <v>5510</v>
      </c>
      <c r="O8422" t="s">
        <v>98</v>
      </c>
      <c r="P8422" t="s">
        <v>188</v>
      </c>
      <c r="Q8422" t="s">
        <v>5511</v>
      </c>
      <c r="R8422" s="19">
        <v>199.98</v>
      </c>
      <c r="S8422" s="17">
        <v>2</v>
      </c>
      <c r="T8422" s="20">
        <v>0</v>
      </c>
      <c r="U8422" s="19">
        <v>87.991200000000006</v>
      </c>
      <c r="V8422" s="20">
        <f t="shared" si="655"/>
        <v>0.44000000000000006</v>
      </c>
      <c r="W8422" s="17">
        <f t="shared" si="656"/>
        <v>2017</v>
      </c>
      <c r="X8422" t="str">
        <f t="shared" si="657"/>
        <v>May-2017</v>
      </c>
      <c r="Y8422" s="17">
        <f t="shared" si="658"/>
        <v>2</v>
      </c>
      <c r="Z8422" t="str">
        <f t="shared" si="659"/>
        <v>0% (No Discount)</v>
      </c>
      <c r="AA8422" s="17">
        <f>IF(COUNTIF($B$2:B8422,B8422)=1,1,0)</f>
        <v>0</v>
      </c>
      <c r="AB8422" s="17">
        <f>IF(COUNTIF($F$2:F8422,F8422)=1,1,0)</f>
        <v>0</v>
      </c>
    </row>
    <row r="8423" spans="1:28" x14ac:dyDescent="0.2">
      <c r="A8423" s="17">
        <v>8422</v>
      </c>
      <c r="B8423" t="s">
        <v>10054</v>
      </c>
      <c r="C8423" s="18">
        <v>43020</v>
      </c>
      <c r="D8423" s="18">
        <v>43024</v>
      </c>
      <c r="E8423" t="s">
        <v>77</v>
      </c>
      <c r="F8423" t="s">
        <v>674</v>
      </c>
      <c r="G8423" t="s">
        <v>675</v>
      </c>
      <c r="H8423" t="s">
        <v>53</v>
      </c>
      <c r="I8423" t="s">
        <v>54</v>
      </c>
      <c r="J8423" t="s">
        <v>1149</v>
      </c>
      <c r="K8423" t="s">
        <v>817</v>
      </c>
      <c r="L8423">
        <v>8701</v>
      </c>
      <c r="M8423" t="s">
        <v>175</v>
      </c>
      <c r="N8423" t="s">
        <v>273</v>
      </c>
      <c r="O8423" t="s">
        <v>98</v>
      </c>
      <c r="P8423" t="s">
        <v>188</v>
      </c>
      <c r="Q8423" t="s">
        <v>274</v>
      </c>
      <c r="R8423" s="19">
        <v>45</v>
      </c>
      <c r="S8423" s="17">
        <v>3</v>
      </c>
      <c r="T8423" s="20">
        <v>0</v>
      </c>
      <c r="U8423" s="19">
        <v>4.95</v>
      </c>
      <c r="V8423" s="20">
        <f t="shared" si="655"/>
        <v>0.11</v>
      </c>
      <c r="W8423" s="17">
        <f t="shared" si="656"/>
        <v>2017</v>
      </c>
      <c r="X8423" t="str">
        <f t="shared" si="657"/>
        <v>Oct-2017</v>
      </c>
      <c r="Y8423" s="17">
        <f t="shared" si="658"/>
        <v>4</v>
      </c>
      <c r="Z8423" t="str">
        <f t="shared" si="659"/>
        <v>0% (No Discount)</v>
      </c>
      <c r="AA8423" s="17">
        <f>IF(COUNTIF($B$2:B8423,B8423)=1,1,0)</f>
        <v>1</v>
      </c>
      <c r="AB8423" s="17">
        <f>IF(COUNTIF($F$2:F8423,F8423)=1,1,0)</f>
        <v>0</v>
      </c>
    </row>
    <row r="8424" spans="1:28" x14ac:dyDescent="0.2">
      <c r="A8424" s="17">
        <v>8423</v>
      </c>
      <c r="B8424" t="s">
        <v>10054</v>
      </c>
      <c r="C8424" s="18">
        <v>43020</v>
      </c>
      <c r="D8424" s="18">
        <v>43024</v>
      </c>
      <c r="E8424" t="s">
        <v>77</v>
      </c>
      <c r="F8424" t="s">
        <v>674</v>
      </c>
      <c r="G8424" t="s">
        <v>675</v>
      </c>
      <c r="H8424" t="s">
        <v>53</v>
      </c>
      <c r="I8424" t="s">
        <v>54</v>
      </c>
      <c r="J8424" t="s">
        <v>1149</v>
      </c>
      <c r="K8424" t="s">
        <v>817</v>
      </c>
      <c r="L8424">
        <v>8701</v>
      </c>
      <c r="M8424" t="s">
        <v>175</v>
      </c>
      <c r="N8424" t="s">
        <v>526</v>
      </c>
      <c r="O8424" t="s">
        <v>73</v>
      </c>
      <c r="P8424" t="s">
        <v>296</v>
      </c>
      <c r="Q8424" t="s">
        <v>527</v>
      </c>
      <c r="R8424" s="19">
        <v>17.899999999999999</v>
      </c>
      <c r="S8424" s="17">
        <v>5</v>
      </c>
      <c r="T8424" s="20">
        <v>0</v>
      </c>
      <c r="U8424" s="19">
        <v>8.7710000000000008</v>
      </c>
      <c r="V8424" s="20">
        <f t="shared" si="655"/>
        <v>0.4900000000000001</v>
      </c>
      <c r="W8424" s="17">
        <f t="shared" si="656"/>
        <v>2017</v>
      </c>
      <c r="X8424" t="str">
        <f t="shared" si="657"/>
        <v>Oct-2017</v>
      </c>
      <c r="Y8424" s="17">
        <f t="shared" si="658"/>
        <v>4</v>
      </c>
      <c r="Z8424" t="str">
        <f t="shared" si="659"/>
        <v>0% (No Discount)</v>
      </c>
      <c r="AA8424" s="17">
        <f>IF(COUNTIF($B$2:B8424,B8424)=1,1,0)</f>
        <v>0</v>
      </c>
      <c r="AB8424" s="17">
        <f>IF(COUNTIF($F$2:F8424,F8424)=1,1,0)</f>
        <v>0</v>
      </c>
    </row>
    <row r="8425" spans="1:28" x14ac:dyDescent="0.2">
      <c r="A8425" s="17">
        <v>8424</v>
      </c>
      <c r="B8425" t="s">
        <v>10054</v>
      </c>
      <c r="C8425" s="18">
        <v>43020</v>
      </c>
      <c r="D8425" s="18">
        <v>43024</v>
      </c>
      <c r="E8425" t="s">
        <v>77</v>
      </c>
      <c r="F8425" t="s">
        <v>674</v>
      </c>
      <c r="G8425" t="s">
        <v>675</v>
      </c>
      <c r="H8425" t="s">
        <v>53</v>
      </c>
      <c r="I8425" t="s">
        <v>54</v>
      </c>
      <c r="J8425" t="s">
        <v>1149</v>
      </c>
      <c r="K8425" t="s">
        <v>817</v>
      </c>
      <c r="L8425">
        <v>8701</v>
      </c>
      <c r="M8425" t="s">
        <v>175</v>
      </c>
      <c r="N8425" t="s">
        <v>7469</v>
      </c>
      <c r="O8425" t="s">
        <v>59</v>
      </c>
      <c r="P8425" t="s">
        <v>92</v>
      </c>
      <c r="Q8425" t="s">
        <v>7470</v>
      </c>
      <c r="R8425" s="19">
        <v>40.479999999999997</v>
      </c>
      <c r="S8425" s="17">
        <v>2</v>
      </c>
      <c r="T8425" s="20">
        <v>0</v>
      </c>
      <c r="U8425" s="19">
        <v>17.406400000000001</v>
      </c>
      <c r="V8425" s="20">
        <f t="shared" si="655"/>
        <v>0.43000000000000005</v>
      </c>
      <c r="W8425" s="17">
        <f t="shared" si="656"/>
        <v>2017</v>
      </c>
      <c r="X8425" t="str">
        <f t="shared" si="657"/>
        <v>Oct-2017</v>
      </c>
      <c r="Y8425" s="17">
        <f t="shared" si="658"/>
        <v>4</v>
      </c>
      <c r="Z8425" t="str">
        <f t="shared" si="659"/>
        <v>0% (No Discount)</v>
      </c>
      <c r="AA8425" s="17">
        <f>IF(COUNTIF($B$2:B8425,B8425)=1,1,0)</f>
        <v>0</v>
      </c>
      <c r="AB8425" s="17">
        <f>IF(COUNTIF($F$2:F8425,F8425)=1,1,0)</f>
        <v>0</v>
      </c>
    </row>
    <row r="8426" spans="1:28" x14ac:dyDescent="0.2">
      <c r="A8426" s="17">
        <v>8425</v>
      </c>
      <c r="B8426" t="s">
        <v>10054</v>
      </c>
      <c r="C8426" s="18">
        <v>43020</v>
      </c>
      <c r="D8426" s="18">
        <v>43024</v>
      </c>
      <c r="E8426" t="s">
        <v>77</v>
      </c>
      <c r="F8426" t="s">
        <v>674</v>
      </c>
      <c r="G8426" t="s">
        <v>675</v>
      </c>
      <c r="H8426" t="s">
        <v>53</v>
      </c>
      <c r="I8426" t="s">
        <v>54</v>
      </c>
      <c r="J8426" t="s">
        <v>1149</v>
      </c>
      <c r="K8426" t="s">
        <v>817</v>
      </c>
      <c r="L8426">
        <v>8701</v>
      </c>
      <c r="M8426" t="s">
        <v>175</v>
      </c>
      <c r="N8426" t="s">
        <v>5814</v>
      </c>
      <c r="O8426" t="s">
        <v>59</v>
      </c>
      <c r="P8426" t="s">
        <v>60</v>
      </c>
      <c r="Q8426" t="s">
        <v>5815</v>
      </c>
      <c r="R8426" s="19">
        <v>2154.9</v>
      </c>
      <c r="S8426" s="17">
        <v>5</v>
      </c>
      <c r="T8426" s="20">
        <v>0</v>
      </c>
      <c r="U8426" s="19">
        <v>129.29400000000001</v>
      </c>
      <c r="V8426" s="20">
        <f t="shared" si="655"/>
        <v>6.0000000000000005E-2</v>
      </c>
      <c r="W8426" s="17">
        <f t="shared" si="656"/>
        <v>2017</v>
      </c>
      <c r="X8426" t="str">
        <f t="shared" si="657"/>
        <v>Oct-2017</v>
      </c>
      <c r="Y8426" s="17">
        <f t="shared" si="658"/>
        <v>4</v>
      </c>
      <c r="Z8426" t="str">
        <f t="shared" si="659"/>
        <v>0% (No Discount)</v>
      </c>
      <c r="AA8426" s="17">
        <f>IF(COUNTIF($B$2:B8426,B8426)=1,1,0)</f>
        <v>0</v>
      </c>
      <c r="AB8426" s="17">
        <f>IF(COUNTIF($F$2:F8426,F8426)=1,1,0)</f>
        <v>0</v>
      </c>
    </row>
    <row r="8427" spans="1:28" x14ac:dyDescent="0.2">
      <c r="A8427" s="17">
        <v>8426</v>
      </c>
      <c r="B8427" t="s">
        <v>10055</v>
      </c>
      <c r="C8427" s="18">
        <v>42610</v>
      </c>
      <c r="D8427" s="18">
        <v>42612</v>
      </c>
      <c r="E8427" t="s">
        <v>215</v>
      </c>
      <c r="F8427" t="s">
        <v>4172</v>
      </c>
      <c r="G8427" t="s">
        <v>4173</v>
      </c>
      <c r="H8427" t="s">
        <v>68</v>
      </c>
      <c r="I8427" t="s">
        <v>54</v>
      </c>
      <c r="J8427" t="s">
        <v>1037</v>
      </c>
      <c r="K8427" t="s">
        <v>525</v>
      </c>
      <c r="L8427">
        <v>45231</v>
      </c>
      <c r="M8427" t="s">
        <v>175</v>
      </c>
      <c r="N8427" t="s">
        <v>8250</v>
      </c>
      <c r="O8427" t="s">
        <v>73</v>
      </c>
      <c r="P8427" t="s">
        <v>102</v>
      </c>
      <c r="Q8427" t="s">
        <v>8251</v>
      </c>
      <c r="R8427" s="19">
        <v>18.431999999999999</v>
      </c>
      <c r="S8427" s="17">
        <v>8</v>
      </c>
      <c r="T8427" s="20">
        <v>0.7</v>
      </c>
      <c r="U8427" s="19">
        <v>-12.288</v>
      </c>
      <c r="V8427" s="20">
        <f t="shared" si="655"/>
        <v>-0.66666666666666674</v>
      </c>
      <c r="W8427" s="17">
        <f t="shared" si="656"/>
        <v>2016</v>
      </c>
      <c r="X8427" t="str">
        <f t="shared" si="657"/>
        <v>Aug-2016</v>
      </c>
      <c r="Y8427" s="17">
        <f t="shared" si="658"/>
        <v>2</v>
      </c>
      <c r="Z8427" t="str">
        <f t="shared" si="659"/>
        <v>Over 50%</v>
      </c>
      <c r="AA8427" s="17">
        <f>IF(COUNTIF($B$2:B8427,B8427)=1,1,0)</f>
        <v>1</v>
      </c>
      <c r="AB8427" s="17">
        <f>IF(COUNTIF($F$2:F8427,F8427)=1,1,0)</f>
        <v>0</v>
      </c>
    </row>
    <row r="8428" spans="1:28" x14ac:dyDescent="0.2">
      <c r="A8428" s="17">
        <v>8427</v>
      </c>
      <c r="B8428" t="s">
        <v>10056</v>
      </c>
      <c r="C8428" s="18">
        <v>42279</v>
      </c>
      <c r="D8428" s="18">
        <v>42284</v>
      </c>
      <c r="E8428" t="s">
        <v>77</v>
      </c>
      <c r="F8428" t="s">
        <v>2210</v>
      </c>
      <c r="G8428" t="s">
        <v>2211</v>
      </c>
      <c r="H8428" t="s">
        <v>53</v>
      </c>
      <c r="I8428" t="s">
        <v>54</v>
      </c>
      <c r="J8428" t="s">
        <v>7036</v>
      </c>
      <c r="K8428" t="s">
        <v>484</v>
      </c>
      <c r="L8428">
        <v>80229</v>
      </c>
      <c r="M8428" t="s">
        <v>71</v>
      </c>
      <c r="N8428" t="s">
        <v>10017</v>
      </c>
      <c r="O8428" t="s">
        <v>73</v>
      </c>
      <c r="P8428" t="s">
        <v>606</v>
      </c>
      <c r="Q8428" t="s">
        <v>10018</v>
      </c>
      <c r="R8428" s="19">
        <v>10.944000000000001</v>
      </c>
      <c r="S8428" s="17">
        <v>2</v>
      </c>
      <c r="T8428" s="20">
        <v>0.2</v>
      </c>
      <c r="U8428" s="19">
        <v>0.95760000000000001</v>
      </c>
      <c r="V8428" s="20">
        <f t="shared" si="655"/>
        <v>8.7499999999999994E-2</v>
      </c>
      <c r="W8428" s="17">
        <f t="shared" si="656"/>
        <v>2015</v>
      </c>
      <c r="X8428" t="str">
        <f t="shared" si="657"/>
        <v>Oct-2015</v>
      </c>
      <c r="Y8428" s="17">
        <f t="shared" si="658"/>
        <v>5</v>
      </c>
      <c r="Z8428" t="str">
        <f t="shared" si="659"/>
        <v>11-20%</v>
      </c>
      <c r="AA8428" s="17">
        <f>IF(COUNTIF($B$2:B8428,B8428)=1,1,0)</f>
        <v>1</v>
      </c>
      <c r="AB8428" s="17">
        <f>IF(COUNTIF($F$2:F8428,F8428)=1,1,0)</f>
        <v>0</v>
      </c>
    </row>
    <row r="8429" spans="1:28" x14ac:dyDescent="0.2">
      <c r="A8429" s="17">
        <v>8428</v>
      </c>
      <c r="B8429" t="s">
        <v>10057</v>
      </c>
      <c r="C8429" s="18">
        <v>43062</v>
      </c>
      <c r="D8429" s="18">
        <v>43064</v>
      </c>
      <c r="E8429" t="s">
        <v>215</v>
      </c>
      <c r="F8429" t="s">
        <v>3571</v>
      </c>
      <c r="G8429" t="s">
        <v>3572</v>
      </c>
      <c r="H8429" t="s">
        <v>53</v>
      </c>
      <c r="I8429" t="s">
        <v>54</v>
      </c>
      <c r="J8429" t="s">
        <v>594</v>
      </c>
      <c r="K8429" t="s">
        <v>265</v>
      </c>
      <c r="L8429">
        <v>48066</v>
      </c>
      <c r="M8429" t="s">
        <v>132</v>
      </c>
      <c r="N8429" t="s">
        <v>1900</v>
      </c>
      <c r="O8429" t="s">
        <v>73</v>
      </c>
      <c r="P8429" t="s">
        <v>606</v>
      </c>
      <c r="Q8429" t="s">
        <v>1327</v>
      </c>
      <c r="R8429" s="19">
        <v>4.3600000000000003</v>
      </c>
      <c r="S8429" s="17">
        <v>2</v>
      </c>
      <c r="T8429" s="20">
        <v>0</v>
      </c>
      <c r="U8429" s="19">
        <v>0.1744</v>
      </c>
      <c r="V8429" s="20">
        <f t="shared" si="655"/>
        <v>3.9999999999999994E-2</v>
      </c>
      <c r="W8429" s="17">
        <f t="shared" si="656"/>
        <v>2017</v>
      </c>
      <c r="X8429" t="str">
        <f t="shared" si="657"/>
        <v>Nov-2017</v>
      </c>
      <c r="Y8429" s="17">
        <f t="shared" si="658"/>
        <v>2</v>
      </c>
      <c r="Z8429" t="str">
        <f t="shared" si="659"/>
        <v>0% (No Discount)</v>
      </c>
      <c r="AA8429" s="17">
        <f>IF(COUNTIF($B$2:B8429,B8429)=1,1,0)</f>
        <v>1</v>
      </c>
      <c r="AB8429" s="17">
        <f>IF(COUNTIF($F$2:F8429,F8429)=1,1,0)</f>
        <v>0</v>
      </c>
    </row>
    <row r="8430" spans="1:28" x14ac:dyDescent="0.2">
      <c r="A8430" s="17">
        <v>8429</v>
      </c>
      <c r="B8430" t="s">
        <v>10058</v>
      </c>
      <c r="C8430" s="18">
        <v>43051</v>
      </c>
      <c r="D8430" s="18">
        <v>43055</v>
      </c>
      <c r="E8430" t="s">
        <v>77</v>
      </c>
      <c r="F8430" t="s">
        <v>1213</v>
      </c>
      <c r="G8430" t="s">
        <v>1214</v>
      </c>
      <c r="H8430" t="s">
        <v>68</v>
      </c>
      <c r="I8430" t="s">
        <v>54</v>
      </c>
      <c r="J8430" t="s">
        <v>4111</v>
      </c>
      <c r="K8430" t="s">
        <v>337</v>
      </c>
      <c r="L8430">
        <v>85281</v>
      </c>
      <c r="M8430" t="s">
        <v>71</v>
      </c>
      <c r="N8430" t="s">
        <v>5931</v>
      </c>
      <c r="O8430" t="s">
        <v>98</v>
      </c>
      <c r="P8430" t="s">
        <v>188</v>
      </c>
      <c r="Q8430" t="s">
        <v>5932</v>
      </c>
      <c r="R8430" s="19">
        <v>62.351999999999997</v>
      </c>
      <c r="S8430" s="17">
        <v>6</v>
      </c>
      <c r="T8430" s="20">
        <v>0.2</v>
      </c>
      <c r="U8430" s="19">
        <v>-10.9116</v>
      </c>
      <c r="V8430" s="20">
        <f t="shared" si="655"/>
        <v>-0.17500000000000002</v>
      </c>
      <c r="W8430" s="17">
        <f t="shared" si="656"/>
        <v>2017</v>
      </c>
      <c r="X8430" t="str">
        <f t="shared" si="657"/>
        <v>Nov-2017</v>
      </c>
      <c r="Y8430" s="17">
        <f t="shared" si="658"/>
        <v>4</v>
      </c>
      <c r="Z8430" t="str">
        <f t="shared" si="659"/>
        <v>11-20%</v>
      </c>
      <c r="AA8430" s="17">
        <f>IF(COUNTIF($B$2:B8430,B8430)=1,1,0)</f>
        <v>1</v>
      </c>
      <c r="AB8430" s="17">
        <f>IF(COUNTIF($F$2:F8430,F8430)=1,1,0)</f>
        <v>0</v>
      </c>
    </row>
    <row r="8431" spans="1:28" x14ac:dyDescent="0.2">
      <c r="A8431" s="17">
        <v>8430</v>
      </c>
      <c r="B8431" t="s">
        <v>10059</v>
      </c>
      <c r="C8431" s="18">
        <v>42723</v>
      </c>
      <c r="D8431" s="18">
        <v>42725</v>
      </c>
      <c r="E8431" t="s">
        <v>50</v>
      </c>
      <c r="F8431" t="s">
        <v>513</v>
      </c>
      <c r="G8431" t="s">
        <v>514</v>
      </c>
      <c r="H8431" t="s">
        <v>53</v>
      </c>
      <c r="I8431" t="s">
        <v>54</v>
      </c>
      <c r="J8431" t="s">
        <v>4807</v>
      </c>
      <c r="K8431" t="s">
        <v>174</v>
      </c>
      <c r="L8431">
        <v>19601</v>
      </c>
      <c r="M8431" t="s">
        <v>175</v>
      </c>
      <c r="N8431" t="s">
        <v>7050</v>
      </c>
      <c r="O8431" t="s">
        <v>59</v>
      </c>
      <c r="P8431" t="s">
        <v>92</v>
      </c>
      <c r="Q8431" t="s">
        <v>7051</v>
      </c>
      <c r="R8431" s="19">
        <v>303.92</v>
      </c>
      <c r="S8431" s="17">
        <v>5</v>
      </c>
      <c r="T8431" s="20">
        <v>0.2</v>
      </c>
      <c r="U8431" s="19">
        <v>-30.391999999999999</v>
      </c>
      <c r="V8431" s="20">
        <f t="shared" si="655"/>
        <v>-9.9999999999999992E-2</v>
      </c>
      <c r="W8431" s="17">
        <f t="shared" si="656"/>
        <v>2016</v>
      </c>
      <c r="X8431" t="str">
        <f t="shared" si="657"/>
        <v>Dec-2016</v>
      </c>
      <c r="Y8431" s="17">
        <f t="shared" si="658"/>
        <v>2</v>
      </c>
      <c r="Z8431" t="str">
        <f t="shared" si="659"/>
        <v>11-20%</v>
      </c>
      <c r="AA8431" s="17">
        <f>IF(COUNTIF($B$2:B8431,B8431)=1,1,0)</f>
        <v>1</v>
      </c>
      <c r="AB8431" s="17">
        <f>IF(COUNTIF($F$2:F8431,F8431)=1,1,0)</f>
        <v>0</v>
      </c>
    </row>
    <row r="8432" spans="1:28" x14ac:dyDescent="0.2">
      <c r="A8432" s="17">
        <v>8431</v>
      </c>
      <c r="B8432" t="s">
        <v>10060</v>
      </c>
      <c r="C8432" s="18">
        <v>41728</v>
      </c>
      <c r="D8432" s="18">
        <v>41734</v>
      </c>
      <c r="E8432" t="s">
        <v>77</v>
      </c>
      <c r="F8432" t="s">
        <v>3337</v>
      </c>
      <c r="G8432" t="s">
        <v>3338</v>
      </c>
      <c r="H8432" t="s">
        <v>53</v>
      </c>
      <c r="I8432" t="s">
        <v>54</v>
      </c>
      <c r="J8432" t="s">
        <v>6157</v>
      </c>
      <c r="K8432" t="s">
        <v>256</v>
      </c>
      <c r="L8432">
        <v>55124</v>
      </c>
      <c r="M8432" t="s">
        <v>132</v>
      </c>
      <c r="N8432" t="s">
        <v>2196</v>
      </c>
      <c r="O8432" t="s">
        <v>73</v>
      </c>
      <c r="P8432" t="s">
        <v>86</v>
      </c>
      <c r="Q8432" t="s">
        <v>2197</v>
      </c>
      <c r="R8432" s="19">
        <v>129.30000000000001</v>
      </c>
      <c r="S8432" s="17">
        <v>2</v>
      </c>
      <c r="T8432" s="20">
        <v>0</v>
      </c>
      <c r="U8432" s="19">
        <v>6.4649999999999999</v>
      </c>
      <c r="V8432" s="20">
        <f t="shared" si="655"/>
        <v>4.9999999999999996E-2</v>
      </c>
      <c r="W8432" s="17">
        <f t="shared" si="656"/>
        <v>2014</v>
      </c>
      <c r="X8432" t="str">
        <f t="shared" si="657"/>
        <v>Mar-2014</v>
      </c>
      <c r="Y8432" s="17">
        <f t="shared" si="658"/>
        <v>6</v>
      </c>
      <c r="Z8432" t="str">
        <f t="shared" si="659"/>
        <v>0% (No Discount)</v>
      </c>
      <c r="AA8432" s="17">
        <f>IF(COUNTIF($B$2:B8432,B8432)=1,1,0)</f>
        <v>1</v>
      </c>
      <c r="AB8432" s="17">
        <f>IF(COUNTIF($F$2:F8432,F8432)=1,1,0)</f>
        <v>0</v>
      </c>
    </row>
    <row r="8433" spans="1:28" x14ac:dyDescent="0.2">
      <c r="A8433" s="17">
        <v>8432</v>
      </c>
      <c r="B8433" t="s">
        <v>10061</v>
      </c>
      <c r="C8433" s="18">
        <v>43047</v>
      </c>
      <c r="D8433" s="18">
        <v>43052</v>
      </c>
      <c r="E8433" t="s">
        <v>77</v>
      </c>
      <c r="F8433" t="s">
        <v>5750</v>
      </c>
      <c r="G8433" t="s">
        <v>5751</v>
      </c>
      <c r="H8433" t="s">
        <v>68</v>
      </c>
      <c r="I8433" t="s">
        <v>54</v>
      </c>
      <c r="J8433" t="s">
        <v>4528</v>
      </c>
      <c r="K8433" t="s">
        <v>2769</v>
      </c>
      <c r="L8433">
        <v>21215</v>
      </c>
      <c r="M8433" t="s">
        <v>175</v>
      </c>
      <c r="N8433" t="s">
        <v>3543</v>
      </c>
      <c r="O8433" t="s">
        <v>59</v>
      </c>
      <c r="P8433" t="s">
        <v>92</v>
      </c>
      <c r="Q8433" t="s">
        <v>3544</v>
      </c>
      <c r="R8433" s="19">
        <v>274.2</v>
      </c>
      <c r="S8433" s="17">
        <v>10</v>
      </c>
      <c r="T8433" s="20">
        <v>0</v>
      </c>
      <c r="U8433" s="19">
        <v>112.422</v>
      </c>
      <c r="V8433" s="20">
        <f t="shared" si="655"/>
        <v>0.41000000000000003</v>
      </c>
      <c r="W8433" s="17">
        <f t="shared" si="656"/>
        <v>2017</v>
      </c>
      <c r="X8433" t="str">
        <f t="shared" si="657"/>
        <v>Nov-2017</v>
      </c>
      <c r="Y8433" s="17">
        <f t="shared" si="658"/>
        <v>5</v>
      </c>
      <c r="Z8433" t="str">
        <f t="shared" si="659"/>
        <v>0% (No Discount)</v>
      </c>
      <c r="AA8433" s="17">
        <f>IF(COUNTIF($B$2:B8433,B8433)=1,1,0)</f>
        <v>1</v>
      </c>
      <c r="AB8433" s="17">
        <f>IF(COUNTIF($F$2:F8433,F8433)=1,1,0)</f>
        <v>0</v>
      </c>
    </row>
    <row r="8434" spans="1:28" x14ac:dyDescent="0.2">
      <c r="A8434" s="17">
        <v>8433</v>
      </c>
      <c r="B8434" t="s">
        <v>10062</v>
      </c>
      <c r="C8434" s="18">
        <v>41896</v>
      </c>
      <c r="D8434" s="18">
        <v>41900</v>
      </c>
      <c r="E8434" t="s">
        <v>50</v>
      </c>
      <c r="F8434" t="s">
        <v>5412</v>
      </c>
      <c r="G8434" t="s">
        <v>5413</v>
      </c>
      <c r="H8434" t="s">
        <v>68</v>
      </c>
      <c r="I8434" t="s">
        <v>54</v>
      </c>
      <c r="J8434" t="s">
        <v>6005</v>
      </c>
      <c r="K8434" t="s">
        <v>131</v>
      </c>
      <c r="L8434">
        <v>78415</v>
      </c>
      <c r="M8434" t="s">
        <v>132</v>
      </c>
      <c r="N8434" t="s">
        <v>3831</v>
      </c>
      <c r="O8434" t="s">
        <v>73</v>
      </c>
      <c r="P8434" t="s">
        <v>296</v>
      </c>
      <c r="Q8434" t="s">
        <v>3832</v>
      </c>
      <c r="R8434" s="19">
        <v>6.048</v>
      </c>
      <c r="S8434" s="17">
        <v>4</v>
      </c>
      <c r="T8434" s="20">
        <v>0.2</v>
      </c>
      <c r="U8434" s="19">
        <v>-1.3608</v>
      </c>
      <c r="V8434" s="20">
        <f t="shared" si="655"/>
        <v>-0.22500000000000001</v>
      </c>
      <c r="W8434" s="17">
        <f t="shared" si="656"/>
        <v>2014</v>
      </c>
      <c r="X8434" t="str">
        <f t="shared" si="657"/>
        <v>Sep-2014</v>
      </c>
      <c r="Y8434" s="17">
        <f t="shared" si="658"/>
        <v>4</v>
      </c>
      <c r="Z8434" t="str">
        <f t="shared" si="659"/>
        <v>11-20%</v>
      </c>
      <c r="AA8434" s="17">
        <f>IF(COUNTIF($B$2:B8434,B8434)=1,1,0)</f>
        <v>1</v>
      </c>
      <c r="AB8434" s="17">
        <f>IF(COUNTIF($F$2:F8434,F8434)=1,1,0)</f>
        <v>0</v>
      </c>
    </row>
    <row r="8435" spans="1:28" x14ac:dyDescent="0.2">
      <c r="A8435" s="17">
        <v>8434</v>
      </c>
      <c r="B8435" t="s">
        <v>10062</v>
      </c>
      <c r="C8435" s="18">
        <v>41896</v>
      </c>
      <c r="D8435" s="18">
        <v>41900</v>
      </c>
      <c r="E8435" t="s">
        <v>50</v>
      </c>
      <c r="F8435" t="s">
        <v>5412</v>
      </c>
      <c r="G8435" t="s">
        <v>5413</v>
      </c>
      <c r="H8435" t="s">
        <v>68</v>
      </c>
      <c r="I8435" t="s">
        <v>54</v>
      </c>
      <c r="J8435" t="s">
        <v>6005</v>
      </c>
      <c r="K8435" t="s">
        <v>131</v>
      </c>
      <c r="L8435">
        <v>78415</v>
      </c>
      <c r="M8435" t="s">
        <v>132</v>
      </c>
      <c r="N8435" t="s">
        <v>6623</v>
      </c>
      <c r="O8435" t="s">
        <v>73</v>
      </c>
      <c r="P8435" t="s">
        <v>117</v>
      </c>
      <c r="Q8435" t="s">
        <v>6624</v>
      </c>
      <c r="R8435" s="19">
        <v>6.8479999999999999</v>
      </c>
      <c r="S8435" s="17">
        <v>2</v>
      </c>
      <c r="T8435" s="20">
        <v>0.2</v>
      </c>
      <c r="U8435" s="19">
        <v>2.14</v>
      </c>
      <c r="V8435" s="20">
        <f t="shared" si="655"/>
        <v>0.3125</v>
      </c>
      <c r="W8435" s="17">
        <f t="shared" si="656"/>
        <v>2014</v>
      </c>
      <c r="X8435" t="str">
        <f t="shared" si="657"/>
        <v>Sep-2014</v>
      </c>
      <c r="Y8435" s="17">
        <f t="shared" si="658"/>
        <v>4</v>
      </c>
      <c r="Z8435" t="str">
        <f t="shared" si="659"/>
        <v>11-20%</v>
      </c>
      <c r="AA8435" s="17">
        <f>IF(COUNTIF($B$2:B8435,B8435)=1,1,0)</f>
        <v>0</v>
      </c>
      <c r="AB8435" s="17">
        <f>IF(COUNTIF($F$2:F8435,F8435)=1,1,0)</f>
        <v>0</v>
      </c>
    </row>
    <row r="8436" spans="1:28" x14ac:dyDescent="0.2">
      <c r="A8436" s="17">
        <v>8435</v>
      </c>
      <c r="B8436" t="s">
        <v>10062</v>
      </c>
      <c r="C8436" s="18">
        <v>41896</v>
      </c>
      <c r="D8436" s="18">
        <v>41900</v>
      </c>
      <c r="E8436" t="s">
        <v>50</v>
      </c>
      <c r="F8436" t="s">
        <v>5412</v>
      </c>
      <c r="G8436" t="s">
        <v>5413</v>
      </c>
      <c r="H8436" t="s">
        <v>68</v>
      </c>
      <c r="I8436" t="s">
        <v>54</v>
      </c>
      <c r="J8436" t="s">
        <v>6005</v>
      </c>
      <c r="K8436" t="s">
        <v>131</v>
      </c>
      <c r="L8436">
        <v>78415</v>
      </c>
      <c r="M8436" t="s">
        <v>132</v>
      </c>
      <c r="N8436" t="s">
        <v>6226</v>
      </c>
      <c r="O8436" t="s">
        <v>59</v>
      </c>
      <c r="P8436" t="s">
        <v>92</v>
      </c>
      <c r="Q8436" t="s">
        <v>6227</v>
      </c>
      <c r="R8436" s="19">
        <v>9.9600000000000009</v>
      </c>
      <c r="S8436" s="17">
        <v>5</v>
      </c>
      <c r="T8436" s="20">
        <v>0.6</v>
      </c>
      <c r="U8436" s="19">
        <v>-6.7229999999999999</v>
      </c>
      <c r="V8436" s="20">
        <f t="shared" si="655"/>
        <v>-0.67499999999999993</v>
      </c>
      <c r="W8436" s="17">
        <f t="shared" si="656"/>
        <v>2014</v>
      </c>
      <c r="X8436" t="str">
        <f t="shared" si="657"/>
        <v>Sep-2014</v>
      </c>
      <c r="Y8436" s="17">
        <f t="shared" si="658"/>
        <v>4</v>
      </c>
      <c r="Z8436" t="str">
        <f t="shared" si="659"/>
        <v>Over 50%</v>
      </c>
      <c r="AA8436" s="17">
        <f>IF(COUNTIF($B$2:B8436,B8436)=1,1,0)</f>
        <v>0</v>
      </c>
      <c r="AB8436" s="17">
        <f>IF(COUNTIF($F$2:F8436,F8436)=1,1,0)</f>
        <v>0</v>
      </c>
    </row>
    <row r="8437" spans="1:28" x14ac:dyDescent="0.2">
      <c r="A8437" s="17">
        <v>8436</v>
      </c>
      <c r="B8437" t="s">
        <v>10062</v>
      </c>
      <c r="C8437" s="18">
        <v>41896</v>
      </c>
      <c r="D8437" s="18">
        <v>41900</v>
      </c>
      <c r="E8437" t="s">
        <v>50</v>
      </c>
      <c r="F8437" t="s">
        <v>5412</v>
      </c>
      <c r="G8437" t="s">
        <v>5413</v>
      </c>
      <c r="H8437" t="s">
        <v>68</v>
      </c>
      <c r="I8437" t="s">
        <v>54</v>
      </c>
      <c r="J8437" t="s">
        <v>6005</v>
      </c>
      <c r="K8437" t="s">
        <v>131</v>
      </c>
      <c r="L8437">
        <v>78415</v>
      </c>
      <c r="M8437" t="s">
        <v>132</v>
      </c>
      <c r="N8437" t="s">
        <v>458</v>
      </c>
      <c r="O8437" t="s">
        <v>73</v>
      </c>
      <c r="P8437" t="s">
        <v>102</v>
      </c>
      <c r="Q8437" t="s">
        <v>459</v>
      </c>
      <c r="R8437" s="19">
        <v>8.5519999999999996</v>
      </c>
      <c r="S8437" s="17">
        <v>2</v>
      </c>
      <c r="T8437" s="20">
        <v>0.8</v>
      </c>
      <c r="U8437" s="19">
        <v>-13.683199999999999</v>
      </c>
      <c r="V8437" s="20">
        <f t="shared" si="655"/>
        <v>-1.6</v>
      </c>
      <c r="W8437" s="17">
        <f t="shared" si="656"/>
        <v>2014</v>
      </c>
      <c r="X8437" t="str">
        <f t="shared" si="657"/>
        <v>Sep-2014</v>
      </c>
      <c r="Y8437" s="17">
        <f t="shared" si="658"/>
        <v>4</v>
      </c>
      <c r="Z8437" t="str">
        <f t="shared" si="659"/>
        <v>Over 50%</v>
      </c>
      <c r="AA8437" s="17">
        <f>IF(COUNTIF($B$2:B8437,B8437)=1,1,0)</f>
        <v>0</v>
      </c>
      <c r="AB8437" s="17">
        <f>IF(COUNTIF($F$2:F8437,F8437)=1,1,0)</f>
        <v>0</v>
      </c>
    </row>
    <row r="8438" spans="1:28" x14ac:dyDescent="0.2">
      <c r="A8438" s="17">
        <v>8437</v>
      </c>
      <c r="B8438" t="s">
        <v>10063</v>
      </c>
      <c r="C8438" s="18">
        <v>42267</v>
      </c>
      <c r="D8438" s="18">
        <v>42273</v>
      </c>
      <c r="E8438" t="s">
        <v>77</v>
      </c>
      <c r="F8438" t="s">
        <v>4929</v>
      </c>
      <c r="G8438" t="s">
        <v>4930</v>
      </c>
      <c r="H8438" t="s">
        <v>53</v>
      </c>
      <c r="I8438" t="s">
        <v>54</v>
      </c>
      <c r="J8438" t="s">
        <v>1422</v>
      </c>
      <c r="K8438" t="s">
        <v>1423</v>
      </c>
      <c r="L8438">
        <v>89115</v>
      </c>
      <c r="M8438" t="s">
        <v>71</v>
      </c>
      <c r="N8438" t="s">
        <v>6412</v>
      </c>
      <c r="O8438" t="s">
        <v>73</v>
      </c>
      <c r="P8438" t="s">
        <v>102</v>
      </c>
      <c r="Q8438" t="s">
        <v>6413</v>
      </c>
      <c r="R8438" s="19">
        <v>45.584000000000003</v>
      </c>
      <c r="S8438" s="17">
        <v>11</v>
      </c>
      <c r="T8438" s="20">
        <v>0.2</v>
      </c>
      <c r="U8438" s="19">
        <v>16.5242</v>
      </c>
      <c r="V8438" s="20">
        <f t="shared" si="655"/>
        <v>0.36249999999999999</v>
      </c>
      <c r="W8438" s="17">
        <f t="shared" si="656"/>
        <v>2015</v>
      </c>
      <c r="X8438" t="str">
        <f t="shared" si="657"/>
        <v>Sep-2015</v>
      </c>
      <c r="Y8438" s="17">
        <f t="shared" si="658"/>
        <v>6</v>
      </c>
      <c r="Z8438" t="str">
        <f t="shared" si="659"/>
        <v>11-20%</v>
      </c>
      <c r="AA8438" s="17">
        <f>IF(COUNTIF($B$2:B8438,B8438)=1,1,0)</f>
        <v>1</v>
      </c>
      <c r="AB8438" s="17">
        <f>IF(COUNTIF($F$2:F8438,F8438)=1,1,0)</f>
        <v>0</v>
      </c>
    </row>
    <row r="8439" spans="1:28" x14ac:dyDescent="0.2">
      <c r="A8439" s="17">
        <v>8438</v>
      </c>
      <c r="B8439" t="s">
        <v>10064</v>
      </c>
      <c r="C8439" s="18">
        <v>42348</v>
      </c>
      <c r="D8439" s="18">
        <v>42354</v>
      </c>
      <c r="E8439" t="s">
        <v>77</v>
      </c>
      <c r="F8439" t="s">
        <v>3030</v>
      </c>
      <c r="G8439" t="s">
        <v>3031</v>
      </c>
      <c r="H8439" t="s">
        <v>53</v>
      </c>
      <c r="I8439" t="s">
        <v>54</v>
      </c>
      <c r="J8439" t="s">
        <v>2212</v>
      </c>
      <c r="K8439" t="s">
        <v>525</v>
      </c>
      <c r="L8439">
        <v>44105</v>
      </c>
      <c r="M8439" t="s">
        <v>175</v>
      </c>
      <c r="N8439" t="s">
        <v>5652</v>
      </c>
      <c r="O8439" t="s">
        <v>98</v>
      </c>
      <c r="P8439" t="s">
        <v>188</v>
      </c>
      <c r="Q8439" t="s">
        <v>5653</v>
      </c>
      <c r="R8439" s="19">
        <v>25.488</v>
      </c>
      <c r="S8439" s="17">
        <v>2</v>
      </c>
      <c r="T8439" s="20">
        <v>0.2</v>
      </c>
      <c r="U8439" s="19">
        <v>4.4603999999999999</v>
      </c>
      <c r="V8439" s="20">
        <f t="shared" si="655"/>
        <v>0.17499999999999999</v>
      </c>
      <c r="W8439" s="17">
        <f t="shared" si="656"/>
        <v>2015</v>
      </c>
      <c r="X8439" t="str">
        <f t="shared" si="657"/>
        <v>Dec-2015</v>
      </c>
      <c r="Y8439" s="17">
        <f t="shared" si="658"/>
        <v>6</v>
      </c>
      <c r="Z8439" t="str">
        <f t="shared" si="659"/>
        <v>11-20%</v>
      </c>
      <c r="AA8439" s="17">
        <f>IF(COUNTIF($B$2:B8439,B8439)=1,1,0)</f>
        <v>1</v>
      </c>
      <c r="AB8439" s="17">
        <f>IF(COUNTIF($F$2:F8439,F8439)=1,1,0)</f>
        <v>0</v>
      </c>
    </row>
    <row r="8440" spans="1:28" x14ac:dyDescent="0.2">
      <c r="A8440" s="17">
        <v>8439</v>
      </c>
      <c r="B8440" t="s">
        <v>10065</v>
      </c>
      <c r="C8440" s="18">
        <v>41787</v>
      </c>
      <c r="D8440" s="18">
        <v>41791</v>
      </c>
      <c r="E8440" t="s">
        <v>77</v>
      </c>
      <c r="F8440" t="s">
        <v>5021</v>
      </c>
      <c r="G8440" t="s">
        <v>5022</v>
      </c>
      <c r="H8440" t="s">
        <v>53</v>
      </c>
      <c r="I8440" t="s">
        <v>54</v>
      </c>
      <c r="J8440" t="s">
        <v>122</v>
      </c>
      <c r="K8440" t="s">
        <v>123</v>
      </c>
      <c r="L8440">
        <v>98105</v>
      </c>
      <c r="M8440" t="s">
        <v>71</v>
      </c>
      <c r="N8440" t="s">
        <v>7349</v>
      </c>
      <c r="O8440" t="s">
        <v>73</v>
      </c>
      <c r="P8440" t="s">
        <v>102</v>
      </c>
      <c r="Q8440" t="s">
        <v>7350</v>
      </c>
      <c r="R8440" s="19">
        <v>136.96</v>
      </c>
      <c r="S8440" s="17">
        <v>4</v>
      </c>
      <c r="T8440" s="20">
        <v>0.2</v>
      </c>
      <c r="U8440" s="19">
        <v>51.36</v>
      </c>
      <c r="V8440" s="20">
        <f t="shared" si="655"/>
        <v>0.375</v>
      </c>
      <c r="W8440" s="17">
        <f t="shared" si="656"/>
        <v>2014</v>
      </c>
      <c r="X8440" t="str">
        <f t="shared" si="657"/>
        <v>May-2014</v>
      </c>
      <c r="Y8440" s="17">
        <f t="shared" si="658"/>
        <v>4</v>
      </c>
      <c r="Z8440" t="str">
        <f t="shared" si="659"/>
        <v>11-20%</v>
      </c>
      <c r="AA8440" s="17">
        <f>IF(COUNTIF($B$2:B8440,B8440)=1,1,0)</f>
        <v>1</v>
      </c>
      <c r="AB8440" s="17">
        <f>IF(COUNTIF($F$2:F8440,F8440)=1,1,0)</f>
        <v>0</v>
      </c>
    </row>
    <row r="8441" spans="1:28" x14ac:dyDescent="0.2">
      <c r="A8441" s="17">
        <v>8440</v>
      </c>
      <c r="B8441" t="s">
        <v>10066</v>
      </c>
      <c r="C8441" s="18">
        <v>42808</v>
      </c>
      <c r="D8441" s="18">
        <v>42811</v>
      </c>
      <c r="E8441" t="s">
        <v>50</v>
      </c>
      <c r="F8441" t="s">
        <v>2303</v>
      </c>
      <c r="G8441" t="s">
        <v>2304</v>
      </c>
      <c r="H8441" t="s">
        <v>68</v>
      </c>
      <c r="I8441" t="s">
        <v>54</v>
      </c>
      <c r="J8441" t="s">
        <v>330</v>
      </c>
      <c r="K8441" t="s">
        <v>238</v>
      </c>
      <c r="L8441">
        <v>60623</v>
      </c>
      <c r="M8441" t="s">
        <v>132</v>
      </c>
      <c r="N8441" t="s">
        <v>7582</v>
      </c>
      <c r="O8441" t="s">
        <v>98</v>
      </c>
      <c r="P8441" t="s">
        <v>99</v>
      </c>
      <c r="Q8441" t="s">
        <v>7583</v>
      </c>
      <c r="R8441" s="19">
        <v>49.616</v>
      </c>
      <c r="S8441" s="17">
        <v>2</v>
      </c>
      <c r="T8441" s="20">
        <v>0.2</v>
      </c>
      <c r="U8441" s="19">
        <v>4.9615999999999998</v>
      </c>
      <c r="V8441" s="20">
        <f t="shared" si="655"/>
        <v>9.9999999999999992E-2</v>
      </c>
      <c r="W8441" s="17">
        <f t="shared" si="656"/>
        <v>2017</v>
      </c>
      <c r="X8441" t="str">
        <f t="shared" si="657"/>
        <v>Mar-2017</v>
      </c>
      <c r="Y8441" s="17">
        <f t="shared" si="658"/>
        <v>3</v>
      </c>
      <c r="Z8441" t="str">
        <f t="shared" si="659"/>
        <v>11-20%</v>
      </c>
      <c r="AA8441" s="17">
        <f>IF(COUNTIF($B$2:B8441,B8441)=1,1,0)</f>
        <v>1</v>
      </c>
      <c r="AB8441" s="17">
        <f>IF(COUNTIF($F$2:F8441,F8441)=1,1,0)</f>
        <v>0</v>
      </c>
    </row>
    <row r="8442" spans="1:28" x14ac:dyDescent="0.2">
      <c r="A8442" s="17">
        <v>8441</v>
      </c>
      <c r="B8442" t="s">
        <v>10067</v>
      </c>
      <c r="C8442" s="18">
        <v>42712</v>
      </c>
      <c r="D8442" s="18">
        <v>42716</v>
      </c>
      <c r="E8442" t="s">
        <v>50</v>
      </c>
      <c r="F8442" t="s">
        <v>6215</v>
      </c>
      <c r="G8442" t="s">
        <v>6216</v>
      </c>
      <c r="H8442" t="s">
        <v>129</v>
      </c>
      <c r="I8442" t="s">
        <v>54</v>
      </c>
      <c r="J8442" t="s">
        <v>524</v>
      </c>
      <c r="K8442" t="s">
        <v>525</v>
      </c>
      <c r="L8442">
        <v>43229</v>
      </c>
      <c r="M8442" t="s">
        <v>175</v>
      </c>
      <c r="N8442" t="s">
        <v>1058</v>
      </c>
      <c r="O8442" t="s">
        <v>73</v>
      </c>
      <c r="P8442" t="s">
        <v>117</v>
      </c>
      <c r="Q8442" t="s">
        <v>1059</v>
      </c>
      <c r="R8442" s="19">
        <v>10.584</v>
      </c>
      <c r="S8442" s="17">
        <v>3</v>
      </c>
      <c r="T8442" s="20">
        <v>0.2</v>
      </c>
      <c r="U8442" s="19">
        <v>3.4398</v>
      </c>
      <c r="V8442" s="20">
        <f t="shared" si="655"/>
        <v>0.32500000000000001</v>
      </c>
      <c r="W8442" s="17">
        <f t="shared" si="656"/>
        <v>2016</v>
      </c>
      <c r="X8442" t="str">
        <f t="shared" si="657"/>
        <v>Dec-2016</v>
      </c>
      <c r="Y8442" s="17">
        <f t="shared" si="658"/>
        <v>4</v>
      </c>
      <c r="Z8442" t="str">
        <f t="shared" si="659"/>
        <v>11-20%</v>
      </c>
      <c r="AA8442" s="17">
        <f>IF(COUNTIF($B$2:B8442,B8442)=1,1,0)</f>
        <v>1</v>
      </c>
      <c r="AB8442" s="17">
        <f>IF(COUNTIF($F$2:F8442,F8442)=1,1,0)</f>
        <v>0</v>
      </c>
    </row>
    <row r="8443" spans="1:28" x14ac:dyDescent="0.2">
      <c r="A8443" s="17">
        <v>8442</v>
      </c>
      <c r="B8443" t="s">
        <v>10068</v>
      </c>
      <c r="C8443" s="18">
        <v>42861</v>
      </c>
      <c r="D8443" s="18">
        <v>42865</v>
      </c>
      <c r="E8443" t="s">
        <v>77</v>
      </c>
      <c r="F8443" t="s">
        <v>1241</v>
      </c>
      <c r="G8443" t="s">
        <v>1242</v>
      </c>
      <c r="H8443" t="s">
        <v>53</v>
      </c>
      <c r="I8443" t="s">
        <v>54</v>
      </c>
      <c r="J8443" t="s">
        <v>1341</v>
      </c>
      <c r="K8443" t="s">
        <v>337</v>
      </c>
      <c r="L8443">
        <v>85705</v>
      </c>
      <c r="M8443" t="s">
        <v>71</v>
      </c>
      <c r="N8443" t="s">
        <v>661</v>
      </c>
      <c r="O8443" t="s">
        <v>73</v>
      </c>
      <c r="P8443" t="s">
        <v>117</v>
      </c>
      <c r="Q8443" t="s">
        <v>662</v>
      </c>
      <c r="R8443" s="19">
        <v>84.415999999999997</v>
      </c>
      <c r="S8443" s="17">
        <v>4</v>
      </c>
      <c r="T8443" s="20">
        <v>0.2</v>
      </c>
      <c r="U8443" s="19">
        <v>27.435199999999998</v>
      </c>
      <c r="V8443" s="20">
        <f t="shared" si="655"/>
        <v>0.32500000000000001</v>
      </c>
      <c r="W8443" s="17">
        <f t="shared" si="656"/>
        <v>2017</v>
      </c>
      <c r="X8443" t="str">
        <f t="shared" si="657"/>
        <v>May-2017</v>
      </c>
      <c r="Y8443" s="17">
        <f t="shared" si="658"/>
        <v>4</v>
      </c>
      <c r="Z8443" t="str">
        <f t="shared" si="659"/>
        <v>11-20%</v>
      </c>
      <c r="AA8443" s="17">
        <f>IF(COUNTIF($B$2:B8443,B8443)=1,1,0)</f>
        <v>1</v>
      </c>
      <c r="AB8443" s="17">
        <f>IF(COUNTIF($F$2:F8443,F8443)=1,1,0)</f>
        <v>0</v>
      </c>
    </row>
    <row r="8444" spans="1:28" x14ac:dyDescent="0.2">
      <c r="A8444" s="17">
        <v>8443</v>
      </c>
      <c r="B8444" t="s">
        <v>10069</v>
      </c>
      <c r="C8444" s="18">
        <v>42435</v>
      </c>
      <c r="D8444" s="18">
        <v>42439</v>
      </c>
      <c r="E8444" t="s">
        <v>77</v>
      </c>
      <c r="F8444" t="s">
        <v>6215</v>
      </c>
      <c r="G8444" t="s">
        <v>6216</v>
      </c>
      <c r="H8444" t="s">
        <v>129</v>
      </c>
      <c r="I8444" t="s">
        <v>54</v>
      </c>
      <c r="J8444" t="s">
        <v>173</v>
      </c>
      <c r="K8444" t="s">
        <v>174</v>
      </c>
      <c r="L8444">
        <v>19120</v>
      </c>
      <c r="M8444" t="s">
        <v>175</v>
      </c>
      <c r="N8444" t="s">
        <v>3551</v>
      </c>
      <c r="O8444" t="s">
        <v>98</v>
      </c>
      <c r="P8444" t="s">
        <v>99</v>
      </c>
      <c r="Q8444" t="s">
        <v>3552</v>
      </c>
      <c r="R8444" s="19">
        <v>431.94</v>
      </c>
      <c r="S8444" s="17">
        <v>2</v>
      </c>
      <c r="T8444" s="20">
        <v>0.4</v>
      </c>
      <c r="U8444" s="19">
        <v>-71.989999999999995</v>
      </c>
      <c r="V8444" s="20">
        <f t="shared" si="655"/>
        <v>-0.16666666666666666</v>
      </c>
      <c r="W8444" s="17">
        <f t="shared" si="656"/>
        <v>2016</v>
      </c>
      <c r="X8444" t="str">
        <f t="shared" si="657"/>
        <v>Mar-2016</v>
      </c>
      <c r="Y8444" s="17">
        <f t="shared" si="658"/>
        <v>4</v>
      </c>
      <c r="Z8444" t="str">
        <f t="shared" si="659"/>
        <v>31-40%</v>
      </c>
      <c r="AA8444" s="17">
        <f>IF(COUNTIF($B$2:B8444,B8444)=1,1,0)</f>
        <v>1</v>
      </c>
      <c r="AB8444" s="17">
        <f>IF(COUNTIF($F$2:F8444,F8444)=1,1,0)</f>
        <v>0</v>
      </c>
    </row>
    <row r="8445" spans="1:28" x14ac:dyDescent="0.2">
      <c r="A8445" s="17">
        <v>8444</v>
      </c>
      <c r="B8445" t="s">
        <v>10069</v>
      </c>
      <c r="C8445" s="18">
        <v>42435</v>
      </c>
      <c r="D8445" s="18">
        <v>42439</v>
      </c>
      <c r="E8445" t="s">
        <v>77</v>
      </c>
      <c r="F8445" t="s">
        <v>6215</v>
      </c>
      <c r="G8445" t="s">
        <v>6216</v>
      </c>
      <c r="H8445" t="s">
        <v>129</v>
      </c>
      <c r="I8445" t="s">
        <v>54</v>
      </c>
      <c r="J8445" t="s">
        <v>173</v>
      </c>
      <c r="K8445" t="s">
        <v>174</v>
      </c>
      <c r="L8445">
        <v>19120</v>
      </c>
      <c r="M8445" t="s">
        <v>175</v>
      </c>
      <c r="N8445" t="s">
        <v>5252</v>
      </c>
      <c r="O8445" t="s">
        <v>73</v>
      </c>
      <c r="P8445" t="s">
        <v>102</v>
      </c>
      <c r="Q8445" t="s">
        <v>5253</v>
      </c>
      <c r="R8445" s="19">
        <v>2.0430000000000001</v>
      </c>
      <c r="S8445" s="17">
        <v>1</v>
      </c>
      <c r="T8445" s="20">
        <v>0.7</v>
      </c>
      <c r="U8445" s="19">
        <v>-1.4982</v>
      </c>
      <c r="V8445" s="20">
        <f t="shared" si="655"/>
        <v>-0.73333333333333328</v>
      </c>
      <c r="W8445" s="17">
        <f t="shared" si="656"/>
        <v>2016</v>
      </c>
      <c r="X8445" t="str">
        <f t="shared" si="657"/>
        <v>Mar-2016</v>
      </c>
      <c r="Y8445" s="17">
        <f t="shared" si="658"/>
        <v>4</v>
      </c>
      <c r="Z8445" t="str">
        <f t="shared" si="659"/>
        <v>Over 50%</v>
      </c>
      <c r="AA8445" s="17">
        <f>IF(COUNTIF($B$2:B8445,B8445)=1,1,0)</f>
        <v>0</v>
      </c>
      <c r="AB8445" s="17">
        <f>IF(COUNTIF($F$2:F8445,F8445)=1,1,0)</f>
        <v>0</v>
      </c>
    </row>
    <row r="8446" spans="1:28" x14ac:dyDescent="0.2">
      <c r="A8446" s="17">
        <v>8445</v>
      </c>
      <c r="B8446" t="s">
        <v>10069</v>
      </c>
      <c r="C8446" s="18">
        <v>42435</v>
      </c>
      <c r="D8446" s="18">
        <v>42439</v>
      </c>
      <c r="E8446" t="s">
        <v>77</v>
      </c>
      <c r="F8446" t="s">
        <v>6215</v>
      </c>
      <c r="G8446" t="s">
        <v>6216</v>
      </c>
      <c r="H8446" t="s">
        <v>129</v>
      </c>
      <c r="I8446" t="s">
        <v>54</v>
      </c>
      <c r="J8446" t="s">
        <v>173</v>
      </c>
      <c r="K8446" t="s">
        <v>174</v>
      </c>
      <c r="L8446">
        <v>19120</v>
      </c>
      <c r="M8446" t="s">
        <v>175</v>
      </c>
      <c r="N8446" t="s">
        <v>2081</v>
      </c>
      <c r="O8446" t="s">
        <v>98</v>
      </c>
      <c r="P8446" t="s">
        <v>99</v>
      </c>
      <c r="Q8446" t="s">
        <v>2082</v>
      </c>
      <c r="R8446" s="19">
        <v>68.238</v>
      </c>
      <c r="S8446" s="17">
        <v>3</v>
      </c>
      <c r="T8446" s="20">
        <v>0.4</v>
      </c>
      <c r="U8446" s="19">
        <v>-12.510300000000001</v>
      </c>
      <c r="V8446" s="20">
        <f t="shared" si="655"/>
        <v>-0.18333333333333335</v>
      </c>
      <c r="W8446" s="17">
        <f t="shared" si="656"/>
        <v>2016</v>
      </c>
      <c r="X8446" t="str">
        <f t="shared" si="657"/>
        <v>Mar-2016</v>
      </c>
      <c r="Y8446" s="17">
        <f t="shared" si="658"/>
        <v>4</v>
      </c>
      <c r="Z8446" t="str">
        <f t="shared" si="659"/>
        <v>31-40%</v>
      </c>
      <c r="AA8446" s="17">
        <f>IF(COUNTIF($B$2:B8446,B8446)=1,1,0)</f>
        <v>0</v>
      </c>
      <c r="AB8446" s="17">
        <f>IF(COUNTIF($F$2:F8446,F8446)=1,1,0)</f>
        <v>0</v>
      </c>
    </row>
    <row r="8447" spans="1:28" x14ac:dyDescent="0.2">
      <c r="A8447" s="17">
        <v>8446</v>
      </c>
      <c r="B8447" t="s">
        <v>10070</v>
      </c>
      <c r="C8447" s="18">
        <v>43031</v>
      </c>
      <c r="D8447" s="18">
        <v>43032</v>
      </c>
      <c r="E8447" t="s">
        <v>215</v>
      </c>
      <c r="F8447" t="s">
        <v>2856</v>
      </c>
      <c r="G8447" t="s">
        <v>2857</v>
      </c>
      <c r="H8447" t="s">
        <v>68</v>
      </c>
      <c r="I8447" t="s">
        <v>54</v>
      </c>
      <c r="J8447" t="s">
        <v>7341</v>
      </c>
      <c r="K8447" t="s">
        <v>1430</v>
      </c>
      <c r="L8447">
        <v>2920</v>
      </c>
      <c r="M8447" t="s">
        <v>175</v>
      </c>
      <c r="N8447" t="s">
        <v>3858</v>
      </c>
      <c r="O8447" t="s">
        <v>59</v>
      </c>
      <c r="P8447" t="s">
        <v>83</v>
      </c>
      <c r="Q8447" t="s">
        <v>3309</v>
      </c>
      <c r="R8447" s="19">
        <v>240.744</v>
      </c>
      <c r="S8447" s="17">
        <v>4</v>
      </c>
      <c r="T8447" s="20">
        <v>0.3</v>
      </c>
      <c r="U8447" s="19">
        <v>-13.7568</v>
      </c>
      <c r="V8447" s="20">
        <f t="shared" si="655"/>
        <v>-5.7142857142857141E-2</v>
      </c>
      <c r="W8447" s="17">
        <f t="shared" si="656"/>
        <v>2017</v>
      </c>
      <c r="X8447" t="str">
        <f t="shared" si="657"/>
        <v>Oct-2017</v>
      </c>
      <c r="Y8447" s="17">
        <f t="shared" si="658"/>
        <v>1</v>
      </c>
      <c r="Z8447" t="str">
        <f t="shared" si="659"/>
        <v>21-30%</v>
      </c>
      <c r="AA8447" s="17">
        <f>IF(COUNTIF($B$2:B8447,B8447)=1,1,0)</f>
        <v>1</v>
      </c>
      <c r="AB8447" s="17">
        <f>IF(COUNTIF($F$2:F8447,F8447)=1,1,0)</f>
        <v>0</v>
      </c>
    </row>
    <row r="8448" spans="1:28" x14ac:dyDescent="0.2">
      <c r="A8448" s="17">
        <v>8447</v>
      </c>
      <c r="B8448" t="s">
        <v>10070</v>
      </c>
      <c r="C8448" s="18">
        <v>43031</v>
      </c>
      <c r="D8448" s="18">
        <v>43032</v>
      </c>
      <c r="E8448" t="s">
        <v>215</v>
      </c>
      <c r="F8448" t="s">
        <v>2856</v>
      </c>
      <c r="G8448" t="s">
        <v>2857</v>
      </c>
      <c r="H8448" t="s">
        <v>68</v>
      </c>
      <c r="I8448" t="s">
        <v>54</v>
      </c>
      <c r="J8448" t="s">
        <v>7341</v>
      </c>
      <c r="K8448" t="s">
        <v>1430</v>
      </c>
      <c r="L8448">
        <v>2920</v>
      </c>
      <c r="M8448" t="s">
        <v>175</v>
      </c>
      <c r="N8448" t="s">
        <v>6170</v>
      </c>
      <c r="O8448" t="s">
        <v>59</v>
      </c>
      <c r="P8448" t="s">
        <v>92</v>
      </c>
      <c r="Q8448" t="s">
        <v>6171</v>
      </c>
      <c r="R8448" s="19">
        <v>35</v>
      </c>
      <c r="S8448" s="17">
        <v>4</v>
      </c>
      <c r="T8448" s="20">
        <v>0</v>
      </c>
      <c r="U8448" s="19">
        <v>14.7</v>
      </c>
      <c r="V8448" s="20">
        <f t="shared" si="655"/>
        <v>0.42</v>
      </c>
      <c r="W8448" s="17">
        <f t="shared" si="656"/>
        <v>2017</v>
      </c>
      <c r="X8448" t="str">
        <f t="shared" si="657"/>
        <v>Oct-2017</v>
      </c>
      <c r="Y8448" s="17">
        <f t="shared" si="658"/>
        <v>1</v>
      </c>
      <c r="Z8448" t="str">
        <f t="shared" si="659"/>
        <v>0% (No Discount)</v>
      </c>
      <c r="AA8448" s="17">
        <f>IF(COUNTIF($B$2:B8448,B8448)=1,1,0)</f>
        <v>0</v>
      </c>
      <c r="AB8448" s="17">
        <f>IF(COUNTIF($F$2:F8448,F8448)=1,1,0)</f>
        <v>0</v>
      </c>
    </row>
    <row r="8449" spans="1:28" x14ac:dyDescent="0.2">
      <c r="A8449" s="17">
        <v>8448</v>
      </c>
      <c r="B8449" t="s">
        <v>10070</v>
      </c>
      <c r="C8449" s="18">
        <v>43031</v>
      </c>
      <c r="D8449" s="18">
        <v>43032</v>
      </c>
      <c r="E8449" t="s">
        <v>215</v>
      </c>
      <c r="F8449" t="s">
        <v>2856</v>
      </c>
      <c r="G8449" t="s">
        <v>2857</v>
      </c>
      <c r="H8449" t="s">
        <v>68</v>
      </c>
      <c r="I8449" t="s">
        <v>54</v>
      </c>
      <c r="J8449" t="s">
        <v>7341</v>
      </c>
      <c r="K8449" t="s">
        <v>1430</v>
      </c>
      <c r="L8449">
        <v>2920</v>
      </c>
      <c r="M8449" t="s">
        <v>175</v>
      </c>
      <c r="N8449" t="s">
        <v>9222</v>
      </c>
      <c r="O8449" t="s">
        <v>59</v>
      </c>
      <c r="P8449" t="s">
        <v>92</v>
      </c>
      <c r="Q8449" t="s">
        <v>9223</v>
      </c>
      <c r="R8449" s="19">
        <v>210.68</v>
      </c>
      <c r="S8449" s="17">
        <v>2</v>
      </c>
      <c r="T8449" s="20">
        <v>0</v>
      </c>
      <c r="U8449" s="19">
        <v>50.563200000000002</v>
      </c>
      <c r="V8449" s="20">
        <f t="shared" si="655"/>
        <v>0.24</v>
      </c>
      <c r="W8449" s="17">
        <f t="shared" si="656"/>
        <v>2017</v>
      </c>
      <c r="X8449" t="str">
        <f t="shared" si="657"/>
        <v>Oct-2017</v>
      </c>
      <c r="Y8449" s="17">
        <f t="shared" si="658"/>
        <v>1</v>
      </c>
      <c r="Z8449" t="str">
        <f t="shared" si="659"/>
        <v>0% (No Discount)</v>
      </c>
      <c r="AA8449" s="17">
        <f>IF(COUNTIF($B$2:B8449,B8449)=1,1,0)</f>
        <v>0</v>
      </c>
      <c r="AB8449" s="17">
        <f>IF(COUNTIF($F$2:F8449,F8449)=1,1,0)</f>
        <v>0</v>
      </c>
    </row>
    <row r="8450" spans="1:28" x14ac:dyDescent="0.2">
      <c r="A8450" s="17">
        <v>8449</v>
      </c>
      <c r="B8450" t="s">
        <v>10070</v>
      </c>
      <c r="C8450" s="18">
        <v>43031</v>
      </c>
      <c r="D8450" s="18">
        <v>43032</v>
      </c>
      <c r="E8450" t="s">
        <v>215</v>
      </c>
      <c r="F8450" t="s">
        <v>2856</v>
      </c>
      <c r="G8450" t="s">
        <v>2857</v>
      </c>
      <c r="H8450" t="s">
        <v>68</v>
      </c>
      <c r="I8450" t="s">
        <v>54</v>
      </c>
      <c r="J8450" t="s">
        <v>7341</v>
      </c>
      <c r="K8450" t="s">
        <v>1430</v>
      </c>
      <c r="L8450">
        <v>2920</v>
      </c>
      <c r="M8450" t="s">
        <v>175</v>
      </c>
      <c r="N8450" t="s">
        <v>1357</v>
      </c>
      <c r="O8450" t="s">
        <v>59</v>
      </c>
      <c r="P8450" t="s">
        <v>83</v>
      </c>
      <c r="Q8450" t="s">
        <v>1358</v>
      </c>
      <c r="R8450" s="19">
        <v>637.89599999999996</v>
      </c>
      <c r="S8450" s="17">
        <v>3</v>
      </c>
      <c r="T8450" s="20">
        <v>0.3</v>
      </c>
      <c r="U8450" s="19">
        <v>-127.5792</v>
      </c>
      <c r="V8450" s="20">
        <f t="shared" ref="V8450:V8513" si="660">IFERROR(U8450/R8450,0)</f>
        <v>-0.2</v>
      </c>
      <c r="W8450" s="17">
        <f t="shared" ref="W8450:W8513" si="661">YEAR(C8450)</f>
        <v>2017</v>
      </c>
      <c r="X8450" t="str">
        <f t="shared" ref="X8450:X8513" si="662">TEXT(C8450,"mmm-yyyy")</f>
        <v>Oct-2017</v>
      </c>
      <c r="Y8450" s="17">
        <f t="shared" ref="Y8450:Y8513" si="663">D8450-C8450</f>
        <v>1</v>
      </c>
      <c r="Z8450" t="str">
        <f t="shared" ref="Z8450:Z8513" si="664">IF(T8450=0,"0% (No Discount)",IF(T8450&lt;=0.1,"1-10%",IF(T8450&lt;=0.2,"11-20%",IF(T8450&lt;=0.3,"21-30%",IF(T8450&lt;=0.4,"31-40%",IF(T8450&lt;=0.5,"41-50%","Over 50%"))))))</f>
        <v>21-30%</v>
      </c>
      <c r="AA8450" s="17">
        <f>IF(COUNTIF($B$2:B8450,B8450)=1,1,0)</f>
        <v>0</v>
      </c>
      <c r="AB8450" s="17">
        <f>IF(COUNTIF($F$2:F8450,F8450)=1,1,0)</f>
        <v>0</v>
      </c>
    </row>
    <row r="8451" spans="1:28" x14ac:dyDescent="0.2">
      <c r="A8451" s="17">
        <v>8450</v>
      </c>
      <c r="B8451" t="s">
        <v>10070</v>
      </c>
      <c r="C8451" s="18">
        <v>43031</v>
      </c>
      <c r="D8451" s="18">
        <v>43032</v>
      </c>
      <c r="E8451" t="s">
        <v>215</v>
      </c>
      <c r="F8451" t="s">
        <v>2856</v>
      </c>
      <c r="G8451" t="s">
        <v>2857</v>
      </c>
      <c r="H8451" t="s">
        <v>68</v>
      </c>
      <c r="I8451" t="s">
        <v>54</v>
      </c>
      <c r="J8451" t="s">
        <v>7341</v>
      </c>
      <c r="K8451" t="s">
        <v>1430</v>
      </c>
      <c r="L8451">
        <v>2920</v>
      </c>
      <c r="M8451" t="s">
        <v>175</v>
      </c>
      <c r="N8451" t="s">
        <v>1466</v>
      </c>
      <c r="O8451" t="s">
        <v>73</v>
      </c>
      <c r="P8451" t="s">
        <v>117</v>
      </c>
      <c r="Q8451" t="s">
        <v>1467</v>
      </c>
      <c r="R8451" s="19">
        <v>43.44</v>
      </c>
      <c r="S8451" s="17">
        <v>8</v>
      </c>
      <c r="T8451" s="20">
        <v>0</v>
      </c>
      <c r="U8451" s="19">
        <v>21.285599999999999</v>
      </c>
      <c r="V8451" s="20">
        <f t="shared" si="660"/>
        <v>0.49</v>
      </c>
      <c r="W8451" s="17">
        <f t="shared" si="661"/>
        <v>2017</v>
      </c>
      <c r="X8451" t="str">
        <f t="shared" si="662"/>
        <v>Oct-2017</v>
      </c>
      <c r="Y8451" s="17">
        <f t="shared" si="663"/>
        <v>1</v>
      </c>
      <c r="Z8451" t="str">
        <f t="shared" si="664"/>
        <v>0% (No Discount)</v>
      </c>
      <c r="AA8451" s="17">
        <f>IF(COUNTIF($B$2:B8451,B8451)=1,1,0)</f>
        <v>0</v>
      </c>
      <c r="AB8451" s="17">
        <f>IF(COUNTIF($F$2:F8451,F8451)=1,1,0)</f>
        <v>0</v>
      </c>
    </row>
    <row r="8452" spans="1:28" x14ac:dyDescent="0.2">
      <c r="A8452" s="17">
        <v>8451</v>
      </c>
      <c r="B8452" t="s">
        <v>10070</v>
      </c>
      <c r="C8452" s="18">
        <v>43031</v>
      </c>
      <c r="D8452" s="18">
        <v>43032</v>
      </c>
      <c r="E8452" t="s">
        <v>215</v>
      </c>
      <c r="F8452" t="s">
        <v>2856</v>
      </c>
      <c r="G8452" t="s">
        <v>2857</v>
      </c>
      <c r="H8452" t="s">
        <v>68</v>
      </c>
      <c r="I8452" t="s">
        <v>54</v>
      </c>
      <c r="J8452" t="s">
        <v>7341</v>
      </c>
      <c r="K8452" t="s">
        <v>1430</v>
      </c>
      <c r="L8452">
        <v>2920</v>
      </c>
      <c r="M8452" t="s">
        <v>175</v>
      </c>
      <c r="N8452" t="s">
        <v>4458</v>
      </c>
      <c r="O8452" t="s">
        <v>73</v>
      </c>
      <c r="P8452" t="s">
        <v>105</v>
      </c>
      <c r="Q8452" t="s">
        <v>4459</v>
      </c>
      <c r="R8452" s="19">
        <v>2.2200000000000002</v>
      </c>
      <c r="S8452" s="17">
        <v>1</v>
      </c>
      <c r="T8452" s="20">
        <v>0</v>
      </c>
      <c r="U8452" s="19">
        <v>0.66600000000000004</v>
      </c>
      <c r="V8452" s="20">
        <f t="shared" si="660"/>
        <v>0.3</v>
      </c>
      <c r="W8452" s="17">
        <f t="shared" si="661"/>
        <v>2017</v>
      </c>
      <c r="X8452" t="str">
        <f t="shared" si="662"/>
        <v>Oct-2017</v>
      </c>
      <c r="Y8452" s="17">
        <f t="shared" si="663"/>
        <v>1</v>
      </c>
      <c r="Z8452" t="str">
        <f t="shared" si="664"/>
        <v>0% (No Discount)</v>
      </c>
      <c r="AA8452" s="17">
        <f>IF(COUNTIF($B$2:B8452,B8452)=1,1,0)</f>
        <v>0</v>
      </c>
      <c r="AB8452" s="17">
        <f>IF(COUNTIF($F$2:F8452,F8452)=1,1,0)</f>
        <v>0</v>
      </c>
    </row>
    <row r="8453" spans="1:28" x14ac:dyDescent="0.2">
      <c r="A8453" s="17">
        <v>8452</v>
      </c>
      <c r="B8453" t="s">
        <v>10071</v>
      </c>
      <c r="C8453" s="18">
        <v>41757</v>
      </c>
      <c r="D8453" s="18">
        <v>41759</v>
      </c>
      <c r="E8453" t="s">
        <v>215</v>
      </c>
      <c r="F8453" t="s">
        <v>4078</v>
      </c>
      <c r="G8453" t="s">
        <v>4079</v>
      </c>
      <c r="H8453" t="s">
        <v>53</v>
      </c>
      <c r="I8453" t="s">
        <v>54</v>
      </c>
      <c r="J8453" t="s">
        <v>154</v>
      </c>
      <c r="K8453" t="s">
        <v>70</v>
      </c>
      <c r="L8453">
        <v>94122</v>
      </c>
      <c r="M8453" t="s">
        <v>71</v>
      </c>
      <c r="N8453" t="s">
        <v>6181</v>
      </c>
      <c r="O8453" t="s">
        <v>98</v>
      </c>
      <c r="P8453" t="s">
        <v>99</v>
      </c>
      <c r="Q8453" t="s">
        <v>6182</v>
      </c>
      <c r="R8453" s="19">
        <v>1679.96</v>
      </c>
      <c r="S8453" s="17">
        <v>5</v>
      </c>
      <c r="T8453" s="20">
        <v>0.2</v>
      </c>
      <c r="U8453" s="19">
        <v>125.997</v>
      </c>
      <c r="V8453" s="20">
        <f t="shared" si="660"/>
        <v>7.4999999999999997E-2</v>
      </c>
      <c r="W8453" s="17">
        <f t="shared" si="661"/>
        <v>2014</v>
      </c>
      <c r="X8453" t="str">
        <f t="shared" si="662"/>
        <v>Apr-2014</v>
      </c>
      <c r="Y8453" s="17">
        <f t="shared" si="663"/>
        <v>2</v>
      </c>
      <c r="Z8453" t="str">
        <f t="shared" si="664"/>
        <v>11-20%</v>
      </c>
      <c r="AA8453" s="17">
        <f>IF(COUNTIF($B$2:B8453,B8453)=1,1,0)</f>
        <v>1</v>
      </c>
      <c r="AB8453" s="17">
        <f>IF(COUNTIF($F$2:F8453,F8453)=1,1,0)</f>
        <v>0</v>
      </c>
    </row>
    <row r="8454" spans="1:28" x14ac:dyDescent="0.2">
      <c r="A8454" s="17">
        <v>8453</v>
      </c>
      <c r="B8454" t="s">
        <v>10072</v>
      </c>
      <c r="C8454" s="18">
        <v>42478</v>
      </c>
      <c r="D8454" s="18">
        <v>42483</v>
      </c>
      <c r="E8454" t="s">
        <v>77</v>
      </c>
      <c r="F8454" t="s">
        <v>8323</v>
      </c>
      <c r="G8454" t="s">
        <v>8324</v>
      </c>
      <c r="H8454" t="s">
        <v>68</v>
      </c>
      <c r="I8454" t="s">
        <v>54</v>
      </c>
      <c r="J8454" t="s">
        <v>211</v>
      </c>
      <c r="K8454" t="s">
        <v>131</v>
      </c>
      <c r="L8454">
        <v>77070</v>
      </c>
      <c r="M8454" t="s">
        <v>132</v>
      </c>
      <c r="N8454" t="s">
        <v>3221</v>
      </c>
      <c r="O8454" t="s">
        <v>59</v>
      </c>
      <c r="P8454" t="s">
        <v>63</v>
      </c>
      <c r="Q8454" t="s">
        <v>3222</v>
      </c>
      <c r="R8454" s="19">
        <v>344.37200000000001</v>
      </c>
      <c r="S8454" s="17">
        <v>4</v>
      </c>
      <c r="T8454" s="20">
        <v>0.3</v>
      </c>
      <c r="U8454" s="19">
        <v>-93.472399999999993</v>
      </c>
      <c r="V8454" s="20">
        <f t="shared" si="660"/>
        <v>-0.27142857142857141</v>
      </c>
      <c r="W8454" s="17">
        <f t="shared" si="661"/>
        <v>2016</v>
      </c>
      <c r="X8454" t="str">
        <f t="shared" si="662"/>
        <v>Apr-2016</v>
      </c>
      <c r="Y8454" s="17">
        <f t="shared" si="663"/>
        <v>5</v>
      </c>
      <c r="Z8454" t="str">
        <f t="shared" si="664"/>
        <v>21-30%</v>
      </c>
      <c r="AA8454" s="17">
        <f>IF(COUNTIF($B$2:B8454,B8454)=1,1,0)</f>
        <v>1</v>
      </c>
      <c r="AB8454" s="17">
        <f>IF(COUNTIF($F$2:F8454,F8454)=1,1,0)</f>
        <v>0</v>
      </c>
    </row>
    <row r="8455" spans="1:28" x14ac:dyDescent="0.2">
      <c r="A8455" s="17">
        <v>8454</v>
      </c>
      <c r="B8455" t="s">
        <v>10072</v>
      </c>
      <c r="C8455" s="18">
        <v>42478</v>
      </c>
      <c r="D8455" s="18">
        <v>42483</v>
      </c>
      <c r="E8455" t="s">
        <v>77</v>
      </c>
      <c r="F8455" t="s">
        <v>8323</v>
      </c>
      <c r="G8455" t="s">
        <v>8324</v>
      </c>
      <c r="H8455" t="s">
        <v>68</v>
      </c>
      <c r="I8455" t="s">
        <v>54</v>
      </c>
      <c r="J8455" t="s">
        <v>211</v>
      </c>
      <c r="K8455" t="s">
        <v>131</v>
      </c>
      <c r="L8455">
        <v>77070</v>
      </c>
      <c r="M8455" t="s">
        <v>132</v>
      </c>
      <c r="N8455" t="s">
        <v>1916</v>
      </c>
      <c r="O8455" t="s">
        <v>73</v>
      </c>
      <c r="P8455" t="s">
        <v>86</v>
      </c>
      <c r="Q8455" t="s">
        <v>1917</v>
      </c>
      <c r="R8455" s="19">
        <v>1554.9359999999999</v>
      </c>
      <c r="S8455" s="17">
        <v>3</v>
      </c>
      <c r="T8455" s="20">
        <v>0.2</v>
      </c>
      <c r="U8455" s="19">
        <v>77.746799999999993</v>
      </c>
      <c r="V8455" s="20">
        <f t="shared" si="660"/>
        <v>4.9999999999999996E-2</v>
      </c>
      <c r="W8455" s="17">
        <f t="shared" si="661"/>
        <v>2016</v>
      </c>
      <c r="X8455" t="str">
        <f t="shared" si="662"/>
        <v>Apr-2016</v>
      </c>
      <c r="Y8455" s="17">
        <f t="shared" si="663"/>
        <v>5</v>
      </c>
      <c r="Z8455" t="str">
        <f t="shared" si="664"/>
        <v>11-20%</v>
      </c>
      <c r="AA8455" s="17">
        <f>IF(COUNTIF($B$2:B8455,B8455)=1,1,0)</f>
        <v>0</v>
      </c>
      <c r="AB8455" s="17">
        <f>IF(COUNTIF($F$2:F8455,F8455)=1,1,0)</f>
        <v>0</v>
      </c>
    </row>
    <row r="8456" spans="1:28" x14ac:dyDescent="0.2">
      <c r="A8456" s="17">
        <v>8455</v>
      </c>
      <c r="B8456" t="s">
        <v>10072</v>
      </c>
      <c r="C8456" s="18">
        <v>42478</v>
      </c>
      <c r="D8456" s="18">
        <v>42483</v>
      </c>
      <c r="E8456" t="s">
        <v>77</v>
      </c>
      <c r="F8456" t="s">
        <v>8323</v>
      </c>
      <c r="G8456" t="s">
        <v>8324</v>
      </c>
      <c r="H8456" t="s">
        <v>68</v>
      </c>
      <c r="I8456" t="s">
        <v>54</v>
      </c>
      <c r="J8456" t="s">
        <v>211</v>
      </c>
      <c r="K8456" t="s">
        <v>131</v>
      </c>
      <c r="L8456">
        <v>77070</v>
      </c>
      <c r="M8456" t="s">
        <v>132</v>
      </c>
      <c r="N8456" t="s">
        <v>5179</v>
      </c>
      <c r="O8456" t="s">
        <v>59</v>
      </c>
      <c r="P8456" t="s">
        <v>92</v>
      </c>
      <c r="Q8456" t="s">
        <v>5180</v>
      </c>
      <c r="R8456" s="19">
        <v>127.88</v>
      </c>
      <c r="S8456" s="17">
        <v>5</v>
      </c>
      <c r="T8456" s="20">
        <v>0.6</v>
      </c>
      <c r="U8456" s="19">
        <v>-67.137</v>
      </c>
      <c r="V8456" s="20">
        <f t="shared" si="660"/>
        <v>-0.52500000000000002</v>
      </c>
      <c r="W8456" s="17">
        <f t="shared" si="661"/>
        <v>2016</v>
      </c>
      <c r="X8456" t="str">
        <f t="shared" si="662"/>
        <v>Apr-2016</v>
      </c>
      <c r="Y8456" s="17">
        <f t="shared" si="663"/>
        <v>5</v>
      </c>
      <c r="Z8456" t="str">
        <f t="shared" si="664"/>
        <v>Over 50%</v>
      </c>
      <c r="AA8456" s="17">
        <f>IF(COUNTIF($B$2:B8456,B8456)=1,1,0)</f>
        <v>0</v>
      </c>
      <c r="AB8456" s="17">
        <f>IF(COUNTIF($F$2:F8456,F8456)=1,1,0)</f>
        <v>0</v>
      </c>
    </row>
    <row r="8457" spans="1:28" x14ac:dyDescent="0.2">
      <c r="A8457" s="17">
        <v>8456</v>
      </c>
      <c r="B8457" t="s">
        <v>10073</v>
      </c>
      <c r="C8457" s="18">
        <v>42512</v>
      </c>
      <c r="D8457" s="18">
        <v>42519</v>
      </c>
      <c r="E8457" t="s">
        <v>77</v>
      </c>
      <c r="F8457" t="s">
        <v>4543</v>
      </c>
      <c r="G8457" t="s">
        <v>4544</v>
      </c>
      <c r="H8457" t="s">
        <v>68</v>
      </c>
      <c r="I8457" t="s">
        <v>54</v>
      </c>
      <c r="J8457" t="s">
        <v>69</v>
      </c>
      <c r="K8457" t="s">
        <v>70</v>
      </c>
      <c r="L8457">
        <v>90049</v>
      </c>
      <c r="M8457" t="s">
        <v>71</v>
      </c>
      <c r="N8457" t="s">
        <v>856</v>
      </c>
      <c r="O8457" t="s">
        <v>98</v>
      </c>
      <c r="P8457" t="s">
        <v>99</v>
      </c>
      <c r="Q8457" t="s">
        <v>857</v>
      </c>
      <c r="R8457" s="19">
        <v>222.38399999999999</v>
      </c>
      <c r="S8457" s="17">
        <v>2</v>
      </c>
      <c r="T8457" s="20">
        <v>0.2</v>
      </c>
      <c r="U8457" s="19">
        <v>22.238399999999999</v>
      </c>
      <c r="V8457" s="20">
        <f t="shared" si="660"/>
        <v>0.1</v>
      </c>
      <c r="W8457" s="17">
        <f t="shared" si="661"/>
        <v>2016</v>
      </c>
      <c r="X8457" t="str">
        <f t="shared" si="662"/>
        <v>May-2016</v>
      </c>
      <c r="Y8457" s="17">
        <f t="shared" si="663"/>
        <v>7</v>
      </c>
      <c r="Z8457" t="str">
        <f t="shared" si="664"/>
        <v>11-20%</v>
      </c>
      <c r="AA8457" s="17">
        <f>IF(COUNTIF($B$2:B8457,B8457)=1,1,0)</f>
        <v>1</v>
      </c>
      <c r="AB8457" s="17">
        <f>IF(COUNTIF($F$2:F8457,F8457)=1,1,0)</f>
        <v>0</v>
      </c>
    </row>
    <row r="8458" spans="1:28" x14ac:dyDescent="0.2">
      <c r="A8458" s="17">
        <v>8457</v>
      </c>
      <c r="B8458" t="s">
        <v>10074</v>
      </c>
      <c r="C8458" s="18">
        <v>42883</v>
      </c>
      <c r="D8458" s="18">
        <v>42888</v>
      </c>
      <c r="E8458" t="s">
        <v>50</v>
      </c>
      <c r="F8458" t="s">
        <v>2203</v>
      </c>
      <c r="G8458" t="s">
        <v>2204</v>
      </c>
      <c r="H8458" t="s">
        <v>68</v>
      </c>
      <c r="I8458" t="s">
        <v>54</v>
      </c>
      <c r="J8458" t="s">
        <v>330</v>
      </c>
      <c r="K8458" t="s">
        <v>238</v>
      </c>
      <c r="L8458">
        <v>60653</v>
      </c>
      <c r="M8458" t="s">
        <v>132</v>
      </c>
      <c r="N8458" t="s">
        <v>331</v>
      </c>
      <c r="O8458" t="s">
        <v>59</v>
      </c>
      <c r="P8458" t="s">
        <v>63</v>
      </c>
      <c r="Q8458" t="s">
        <v>579</v>
      </c>
      <c r="R8458" s="19">
        <v>106.869</v>
      </c>
      <c r="S8458" s="17">
        <v>3</v>
      </c>
      <c r="T8458" s="20">
        <v>0.3</v>
      </c>
      <c r="U8458" s="19">
        <v>-29.007300000000001</v>
      </c>
      <c r="V8458" s="20">
        <f t="shared" si="660"/>
        <v>-0.27142857142857146</v>
      </c>
      <c r="W8458" s="17">
        <f t="shared" si="661"/>
        <v>2017</v>
      </c>
      <c r="X8458" t="str">
        <f t="shared" si="662"/>
        <v>May-2017</v>
      </c>
      <c r="Y8458" s="17">
        <f t="shared" si="663"/>
        <v>5</v>
      </c>
      <c r="Z8458" t="str">
        <f t="shared" si="664"/>
        <v>21-30%</v>
      </c>
      <c r="AA8458" s="17">
        <f>IF(COUNTIF($B$2:B8458,B8458)=1,1,0)</f>
        <v>1</v>
      </c>
      <c r="AB8458" s="17">
        <f>IF(COUNTIF($F$2:F8458,F8458)=1,1,0)</f>
        <v>0</v>
      </c>
    </row>
    <row r="8459" spans="1:28" x14ac:dyDescent="0.2">
      <c r="A8459" s="17">
        <v>8458</v>
      </c>
      <c r="B8459" t="s">
        <v>10074</v>
      </c>
      <c r="C8459" s="18">
        <v>42883</v>
      </c>
      <c r="D8459" s="18">
        <v>42888</v>
      </c>
      <c r="E8459" t="s">
        <v>50</v>
      </c>
      <c r="F8459" t="s">
        <v>2203</v>
      </c>
      <c r="G8459" t="s">
        <v>2204</v>
      </c>
      <c r="H8459" t="s">
        <v>68</v>
      </c>
      <c r="I8459" t="s">
        <v>54</v>
      </c>
      <c r="J8459" t="s">
        <v>330</v>
      </c>
      <c r="K8459" t="s">
        <v>238</v>
      </c>
      <c r="L8459">
        <v>60653</v>
      </c>
      <c r="M8459" t="s">
        <v>132</v>
      </c>
      <c r="N8459" t="s">
        <v>3913</v>
      </c>
      <c r="O8459" t="s">
        <v>73</v>
      </c>
      <c r="P8459" t="s">
        <v>102</v>
      </c>
      <c r="Q8459" t="s">
        <v>1244</v>
      </c>
      <c r="R8459" s="19">
        <v>3.5640000000000001</v>
      </c>
      <c r="S8459" s="17">
        <v>3</v>
      </c>
      <c r="T8459" s="20">
        <v>0.8</v>
      </c>
      <c r="U8459" s="19">
        <v>-6.2370000000000001</v>
      </c>
      <c r="V8459" s="20">
        <f t="shared" si="660"/>
        <v>-1.75</v>
      </c>
      <c r="W8459" s="17">
        <f t="shared" si="661"/>
        <v>2017</v>
      </c>
      <c r="X8459" t="str">
        <f t="shared" si="662"/>
        <v>May-2017</v>
      </c>
      <c r="Y8459" s="17">
        <f t="shared" si="663"/>
        <v>5</v>
      </c>
      <c r="Z8459" t="str">
        <f t="shared" si="664"/>
        <v>Over 50%</v>
      </c>
      <c r="AA8459" s="17">
        <f>IF(COUNTIF($B$2:B8459,B8459)=1,1,0)</f>
        <v>0</v>
      </c>
      <c r="AB8459" s="17">
        <f>IF(COUNTIF($F$2:F8459,F8459)=1,1,0)</f>
        <v>0</v>
      </c>
    </row>
    <row r="8460" spans="1:28" x14ac:dyDescent="0.2">
      <c r="A8460" s="17">
        <v>8459</v>
      </c>
      <c r="B8460" t="s">
        <v>10075</v>
      </c>
      <c r="C8460" s="18">
        <v>41876</v>
      </c>
      <c r="D8460" s="18">
        <v>41880</v>
      </c>
      <c r="E8460" t="s">
        <v>77</v>
      </c>
      <c r="F8460" t="s">
        <v>4834</v>
      </c>
      <c r="G8460" t="s">
        <v>4835</v>
      </c>
      <c r="H8460" t="s">
        <v>53</v>
      </c>
      <c r="I8460" t="s">
        <v>54</v>
      </c>
      <c r="J8460" t="s">
        <v>211</v>
      </c>
      <c r="K8460" t="s">
        <v>131</v>
      </c>
      <c r="L8460">
        <v>77070</v>
      </c>
      <c r="M8460" t="s">
        <v>132</v>
      </c>
      <c r="N8460" t="s">
        <v>4678</v>
      </c>
      <c r="O8460" t="s">
        <v>73</v>
      </c>
      <c r="P8460" t="s">
        <v>102</v>
      </c>
      <c r="Q8460" t="s">
        <v>4679</v>
      </c>
      <c r="R8460" s="19">
        <v>25.68</v>
      </c>
      <c r="S8460" s="17">
        <v>3</v>
      </c>
      <c r="T8460" s="20">
        <v>0.8</v>
      </c>
      <c r="U8460" s="19">
        <v>-39.804000000000002</v>
      </c>
      <c r="V8460" s="20">
        <f t="shared" si="660"/>
        <v>-1.55</v>
      </c>
      <c r="W8460" s="17">
        <f t="shared" si="661"/>
        <v>2014</v>
      </c>
      <c r="X8460" t="str">
        <f t="shared" si="662"/>
        <v>Aug-2014</v>
      </c>
      <c r="Y8460" s="17">
        <f t="shared" si="663"/>
        <v>4</v>
      </c>
      <c r="Z8460" t="str">
        <f t="shared" si="664"/>
        <v>Over 50%</v>
      </c>
      <c r="AA8460" s="17">
        <f>IF(COUNTIF($B$2:B8460,B8460)=1,1,0)</f>
        <v>1</v>
      </c>
      <c r="AB8460" s="17">
        <f>IF(COUNTIF($F$2:F8460,F8460)=1,1,0)</f>
        <v>0</v>
      </c>
    </row>
    <row r="8461" spans="1:28" x14ac:dyDescent="0.2">
      <c r="A8461" s="17">
        <v>8460</v>
      </c>
      <c r="B8461" t="s">
        <v>10075</v>
      </c>
      <c r="C8461" s="18">
        <v>41876</v>
      </c>
      <c r="D8461" s="18">
        <v>41880</v>
      </c>
      <c r="E8461" t="s">
        <v>77</v>
      </c>
      <c r="F8461" t="s">
        <v>4834</v>
      </c>
      <c r="G8461" t="s">
        <v>4835</v>
      </c>
      <c r="H8461" t="s">
        <v>53</v>
      </c>
      <c r="I8461" t="s">
        <v>54</v>
      </c>
      <c r="J8461" t="s">
        <v>211</v>
      </c>
      <c r="K8461" t="s">
        <v>131</v>
      </c>
      <c r="L8461">
        <v>77070</v>
      </c>
      <c r="M8461" t="s">
        <v>132</v>
      </c>
      <c r="N8461" t="s">
        <v>1373</v>
      </c>
      <c r="O8461" t="s">
        <v>73</v>
      </c>
      <c r="P8461" t="s">
        <v>102</v>
      </c>
      <c r="Q8461" t="s">
        <v>1374</v>
      </c>
      <c r="R8461" s="19">
        <v>12.384</v>
      </c>
      <c r="S8461" s="17">
        <v>3</v>
      </c>
      <c r="T8461" s="20">
        <v>0.8</v>
      </c>
      <c r="U8461" s="19">
        <v>-19.814399999999999</v>
      </c>
      <c r="V8461" s="20">
        <f t="shared" si="660"/>
        <v>-1.5999999999999999</v>
      </c>
      <c r="W8461" s="17">
        <f t="shared" si="661"/>
        <v>2014</v>
      </c>
      <c r="X8461" t="str">
        <f t="shared" si="662"/>
        <v>Aug-2014</v>
      </c>
      <c r="Y8461" s="17">
        <f t="shared" si="663"/>
        <v>4</v>
      </c>
      <c r="Z8461" t="str">
        <f t="shared" si="664"/>
        <v>Over 50%</v>
      </c>
      <c r="AA8461" s="17">
        <f>IF(COUNTIF($B$2:B8461,B8461)=1,1,0)</f>
        <v>0</v>
      </c>
      <c r="AB8461" s="17">
        <f>IF(COUNTIF($F$2:F8461,F8461)=1,1,0)</f>
        <v>0</v>
      </c>
    </row>
    <row r="8462" spans="1:28" x14ac:dyDescent="0.2">
      <c r="A8462" s="17">
        <v>8461</v>
      </c>
      <c r="B8462" t="s">
        <v>10076</v>
      </c>
      <c r="C8462" s="18">
        <v>41881</v>
      </c>
      <c r="D8462" s="18">
        <v>41886</v>
      </c>
      <c r="E8462" t="s">
        <v>77</v>
      </c>
      <c r="F8462" t="s">
        <v>2104</v>
      </c>
      <c r="G8462" t="s">
        <v>2105</v>
      </c>
      <c r="H8462" t="s">
        <v>53</v>
      </c>
      <c r="I8462" t="s">
        <v>54</v>
      </c>
      <c r="J8462" t="s">
        <v>542</v>
      </c>
      <c r="K8462" t="s">
        <v>776</v>
      </c>
      <c r="L8462">
        <v>6010</v>
      </c>
      <c r="M8462" t="s">
        <v>175</v>
      </c>
      <c r="N8462" t="s">
        <v>3465</v>
      </c>
      <c r="O8462" t="s">
        <v>73</v>
      </c>
      <c r="P8462" t="s">
        <v>102</v>
      </c>
      <c r="Q8462" t="s">
        <v>3466</v>
      </c>
      <c r="R8462" s="19">
        <v>25.3</v>
      </c>
      <c r="S8462" s="17">
        <v>5</v>
      </c>
      <c r="T8462" s="20">
        <v>0</v>
      </c>
      <c r="U8462" s="19">
        <v>11.891</v>
      </c>
      <c r="V8462" s="20">
        <f t="shared" si="660"/>
        <v>0.47</v>
      </c>
      <c r="W8462" s="17">
        <f t="shared" si="661"/>
        <v>2014</v>
      </c>
      <c r="X8462" t="str">
        <f t="shared" si="662"/>
        <v>Aug-2014</v>
      </c>
      <c r="Y8462" s="17">
        <f t="shared" si="663"/>
        <v>5</v>
      </c>
      <c r="Z8462" t="str">
        <f t="shared" si="664"/>
        <v>0% (No Discount)</v>
      </c>
      <c r="AA8462" s="17">
        <f>IF(COUNTIF($B$2:B8462,B8462)=1,1,0)</f>
        <v>1</v>
      </c>
      <c r="AB8462" s="17">
        <f>IF(COUNTIF($F$2:F8462,F8462)=1,1,0)</f>
        <v>0</v>
      </c>
    </row>
    <row r="8463" spans="1:28" x14ac:dyDescent="0.2">
      <c r="A8463" s="17">
        <v>8462</v>
      </c>
      <c r="B8463" t="s">
        <v>10076</v>
      </c>
      <c r="C8463" s="18">
        <v>41881</v>
      </c>
      <c r="D8463" s="18">
        <v>41886</v>
      </c>
      <c r="E8463" t="s">
        <v>77</v>
      </c>
      <c r="F8463" t="s">
        <v>2104</v>
      </c>
      <c r="G8463" t="s">
        <v>2105</v>
      </c>
      <c r="H8463" t="s">
        <v>53</v>
      </c>
      <c r="I8463" t="s">
        <v>54</v>
      </c>
      <c r="J8463" t="s">
        <v>542</v>
      </c>
      <c r="K8463" t="s">
        <v>776</v>
      </c>
      <c r="L8463">
        <v>6010</v>
      </c>
      <c r="M8463" t="s">
        <v>175</v>
      </c>
      <c r="N8463" t="s">
        <v>3576</v>
      </c>
      <c r="O8463" t="s">
        <v>73</v>
      </c>
      <c r="P8463" t="s">
        <v>86</v>
      </c>
      <c r="Q8463" t="s">
        <v>3577</v>
      </c>
      <c r="R8463" s="19">
        <v>95.94</v>
      </c>
      <c r="S8463" s="17">
        <v>3</v>
      </c>
      <c r="T8463" s="20">
        <v>0</v>
      </c>
      <c r="U8463" s="19">
        <v>9.5939999999999994</v>
      </c>
      <c r="V8463" s="20">
        <f t="shared" si="660"/>
        <v>9.9999999999999992E-2</v>
      </c>
      <c r="W8463" s="17">
        <f t="shared" si="661"/>
        <v>2014</v>
      </c>
      <c r="X8463" t="str">
        <f t="shared" si="662"/>
        <v>Aug-2014</v>
      </c>
      <c r="Y8463" s="17">
        <f t="shared" si="663"/>
        <v>5</v>
      </c>
      <c r="Z8463" t="str">
        <f t="shared" si="664"/>
        <v>0% (No Discount)</v>
      </c>
      <c r="AA8463" s="17">
        <f>IF(COUNTIF($B$2:B8463,B8463)=1,1,0)</f>
        <v>0</v>
      </c>
      <c r="AB8463" s="17">
        <f>IF(COUNTIF($F$2:F8463,F8463)=1,1,0)</f>
        <v>0</v>
      </c>
    </row>
    <row r="8464" spans="1:28" x14ac:dyDescent="0.2">
      <c r="A8464" s="17">
        <v>8463</v>
      </c>
      <c r="B8464" t="s">
        <v>10077</v>
      </c>
      <c r="C8464" s="18">
        <v>42250</v>
      </c>
      <c r="D8464" s="18">
        <v>42254</v>
      </c>
      <c r="E8464" t="s">
        <v>50</v>
      </c>
      <c r="F8464" t="s">
        <v>5141</v>
      </c>
      <c r="G8464" t="s">
        <v>5142</v>
      </c>
      <c r="H8464" t="s">
        <v>53</v>
      </c>
      <c r="I8464" t="s">
        <v>54</v>
      </c>
      <c r="J8464" t="s">
        <v>8455</v>
      </c>
      <c r="K8464" t="s">
        <v>265</v>
      </c>
      <c r="L8464">
        <v>49423</v>
      </c>
      <c r="M8464" t="s">
        <v>132</v>
      </c>
      <c r="N8464" t="s">
        <v>6766</v>
      </c>
      <c r="O8464" t="s">
        <v>73</v>
      </c>
      <c r="P8464" t="s">
        <v>74</v>
      </c>
      <c r="Q8464" t="s">
        <v>6767</v>
      </c>
      <c r="R8464" s="19">
        <v>7.5</v>
      </c>
      <c r="S8464" s="17">
        <v>2</v>
      </c>
      <c r="T8464" s="20">
        <v>0</v>
      </c>
      <c r="U8464" s="19">
        <v>3.6</v>
      </c>
      <c r="V8464" s="20">
        <f t="shared" si="660"/>
        <v>0.48000000000000004</v>
      </c>
      <c r="W8464" s="17">
        <f t="shared" si="661"/>
        <v>2015</v>
      </c>
      <c r="X8464" t="str">
        <f t="shared" si="662"/>
        <v>Sep-2015</v>
      </c>
      <c r="Y8464" s="17">
        <f t="shared" si="663"/>
        <v>4</v>
      </c>
      <c r="Z8464" t="str">
        <f t="shared" si="664"/>
        <v>0% (No Discount)</v>
      </c>
      <c r="AA8464" s="17">
        <f>IF(COUNTIF($B$2:B8464,B8464)=1,1,0)</f>
        <v>1</v>
      </c>
      <c r="AB8464" s="17">
        <f>IF(COUNTIF($F$2:F8464,F8464)=1,1,0)</f>
        <v>0</v>
      </c>
    </row>
    <row r="8465" spans="1:28" x14ac:dyDescent="0.2">
      <c r="A8465" s="17">
        <v>8464</v>
      </c>
      <c r="B8465" t="s">
        <v>10078</v>
      </c>
      <c r="C8465" s="18">
        <v>41726</v>
      </c>
      <c r="D8465" s="18">
        <v>41730</v>
      </c>
      <c r="E8465" t="s">
        <v>77</v>
      </c>
      <c r="F8465" t="s">
        <v>6028</v>
      </c>
      <c r="G8465" t="s">
        <v>6029</v>
      </c>
      <c r="H8465" t="s">
        <v>129</v>
      </c>
      <c r="I8465" t="s">
        <v>54</v>
      </c>
      <c r="J8465" t="s">
        <v>5503</v>
      </c>
      <c r="K8465" t="s">
        <v>696</v>
      </c>
      <c r="L8465">
        <v>87105</v>
      </c>
      <c r="M8465" t="s">
        <v>71</v>
      </c>
      <c r="N8465" t="s">
        <v>766</v>
      </c>
      <c r="O8465" t="s">
        <v>98</v>
      </c>
      <c r="P8465" t="s">
        <v>99</v>
      </c>
      <c r="Q8465" t="s">
        <v>767</v>
      </c>
      <c r="R8465" s="19">
        <v>302.37599999999998</v>
      </c>
      <c r="S8465" s="17">
        <v>3</v>
      </c>
      <c r="T8465" s="20">
        <v>0.2</v>
      </c>
      <c r="U8465" s="19">
        <v>22.6782</v>
      </c>
      <c r="V8465" s="20">
        <f t="shared" si="660"/>
        <v>7.5000000000000011E-2</v>
      </c>
      <c r="W8465" s="17">
        <f t="shared" si="661"/>
        <v>2014</v>
      </c>
      <c r="X8465" t="str">
        <f t="shared" si="662"/>
        <v>Mar-2014</v>
      </c>
      <c r="Y8465" s="17">
        <f t="shared" si="663"/>
        <v>4</v>
      </c>
      <c r="Z8465" t="str">
        <f t="shared" si="664"/>
        <v>11-20%</v>
      </c>
      <c r="AA8465" s="17">
        <f>IF(COUNTIF($B$2:B8465,B8465)=1,1,0)</f>
        <v>1</v>
      </c>
      <c r="AB8465" s="17">
        <f>IF(COUNTIF($F$2:F8465,F8465)=1,1,0)</f>
        <v>0</v>
      </c>
    </row>
    <row r="8466" spans="1:28" x14ac:dyDescent="0.2">
      <c r="A8466" s="17">
        <v>8465</v>
      </c>
      <c r="B8466" t="s">
        <v>10079</v>
      </c>
      <c r="C8466" s="18">
        <v>42134</v>
      </c>
      <c r="D8466" s="18">
        <v>42139</v>
      </c>
      <c r="E8466" t="s">
        <v>77</v>
      </c>
      <c r="F8466" t="s">
        <v>2275</v>
      </c>
      <c r="G8466" t="s">
        <v>2276</v>
      </c>
      <c r="H8466" t="s">
        <v>53</v>
      </c>
      <c r="I8466" t="s">
        <v>54</v>
      </c>
      <c r="J8466" t="s">
        <v>1505</v>
      </c>
      <c r="K8466" t="s">
        <v>484</v>
      </c>
      <c r="L8466">
        <v>80027</v>
      </c>
      <c r="M8466" t="s">
        <v>71</v>
      </c>
      <c r="N8466" t="s">
        <v>4870</v>
      </c>
      <c r="O8466" t="s">
        <v>98</v>
      </c>
      <c r="P8466" t="s">
        <v>188</v>
      </c>
      <c r="Q8466" t="s">
        <v>4871</v>
      </c>
      <c r="R8466" s="19">
        <v>46.688000000000002</v>
      </c>
      <c r="S8466" s="17">
        <v>4</v>
      </c>
      <c r="T8466" s="20">
        <v>0.2</v>
      </c>
      <c r="U8466" s="19">
        <v>-2.9180000000000001</v>
      </c>
      <c r="V8466" s="20">
        <f t="shared" si="660"/>
        <v>-6.25E-2</v>
      </c>
      <c r="W8466" s="17">
        <f t="shared" si="661"/>
        <v>2015</v>
      </c>
      <c r="X8466" t="str">
        <f t="shared" si="662"/>
        <v>May-2015</v>
      </c>
      <c r="Y8466" s="17">
        <f t="shared" si="663"/>
        <v>5</v>
      </c>
      <c r="Z8466" t="str">
        <f t="shared" si="664"/>
        <v>11-20%</v>
      </c>
      <c r="AA8466" s="17">
        <f>IF(COUNTIF($B$2:B8466,B8466)=1,1,0)</f>
        <v>1</v>
      </c>
      <c r="AB8466" s="17">
        <f>IF(COUNTIF($F$2:F8466,F8466)=1,1,0)</f>
        <v>0</v>
      </c>
    </row>
    <row r="8467" spans="1:28" x14ac:dyDescent="0.2">
      <c r="A8467" s="17">
        <v>8466</v>
      </c>
      <c r="B8467" t="s">
        <v>10080</v>
      </c>
      <c r="C8467" s="18">
        <v>42103</v>
      </c>
      <c r="D8467" s="18">
        <v>42108</v>
      </c>
      <c r="E8467" t="s">
        <v>77</v>
      </c>
      <c r="F8467" t="s">
        <v>4206</v>
      </c>
      <c r="G8467" t="s">
        <v>4207</v>
      </c>
      <c r="H8467" t="s">
        <v>53</v>
      </c>
      <c r="I8467" t="s">
        <v>54</v>
      </c>
      <c r="J8467" t="s">
        <v>293</v>
      </c>
      <c r="K8467" t="s">
        <v>294</v>
      </c>
      <c r="L8467">
        <v>10024</v>
      </c>
      <c r="M8467" t="s">
        <v>175</v>
      </c>
      <c r="N8467" t="s">
        <v>4839</v>
      </c>
      <c r="O8467" t="s">
        <v>73</v>
      </c>
      <c r="P8467" t="s">
        <v>86</v>
      </c>
      <c r="Q8467" t="s">
        <v>4840</v>
      </c>
      <c r="R8467" s="19">
        <v>17.940000000000001</v>
      </c>
      <c r="S8467" s="17">
        <v>3</v>
      </c>
      <c r="T8467" s="20">
        <v>0</v>
      </c>
      <c r="U8467" s="19">
        <v>3.0497999999999998</v>
      </c>
      <c r="V8467" s="20">
        <f t="shared" si="660"/>
        <v>0.16999999999999998</v>
      </c>
      <c r="W8467" s="17">
        <f t="shared" si="661"/>
        <v>2015</v>
      </c>
      <c r="X8467" t="str">
        <f t="shared" si="662"/>
        <v>Apr-2015</v>
      </c>
      <c r="Y8467" s="17">
        <f t="shared" si="663"/>
        <v>5</v>
      </c>
      <c r="Z8467" t="str">
        <f t="shared" si="664"/>
        <v>0% (No Discount)</v>
      </c>
      <c r="AA8467" s="17">
        <f>IF(COUNTIF($B$2:B8467,B8467)=1,1,0)</f>
        <v>1</v>
      </c>
      <c r="AB8467" s="17">
        <f>IF(COUNTIF($F$2:F8467,F8467)=1,1,0)</f>
        <v>0</v>
      </c>
    </row>
    <row r="8468" spans="1:28" x14ac:dyDescent="0.2">
      <c r="A8468" s="17">
        <v>8467</v>
      </c>
      <c r="B8468" t="s">
        <v>10081</v>
      </c>
      <c r="C8468" s="18">
        <v>42103</v>
      </c>
      <c r="D8468" s="18">
        <v>42108</v>
      </c>
      <c r="E8468" t="s">
        <v>77</v>
      </c>
      <c r="F8468" t="s">
        <v>4148</v>
      </c>
      <c r="G8468" t="s">
        <v>4149</v>
      </c>
      <c r="H8468" t="s">
        <v>53</v>
      </c>
      <c r="I8468" t="s">
        <v>54</v>
      </c>
      <c r="J8468" t="s">
        <v>2834</v>
      </c>
      <c r="K8468" t="s">
        <v>776</v>
      </c>
      <c r="L8468">
        <v>6360</v>
      </c>
      <c r="M8468" t="s">
        <v>175</v>
      </c>
      <c r="N8468" t="s">
        <v>2094</v>
      </c>
      <c r="O8468" t="s">
        <v>73</v>
      </c>
      <c r="P8468" t="s">
        <v>105</v>
      </c>
      <c r="Q8468" t="s">
        <v>2095</v>
      </c>
      <c r="R8468" s="19">
        <v>370.14</v>
      </c>
      <c r="S8468" s="17">
        <v>3</v>
      </c>
      <c r="T8468" s="20">
        <v>0</v>
      </c>
      <c r="U8468" s="19">
        <v>144.3546</v>
      </c>
      <c r="V8468" s="20">
        <f t="shared" si="660"/>
        <v>0.39</v>
      </c>
      <c r="W8468" s="17">
        <f t="shared" si="661"/>
        <v>2015</v>
      </c>
      <c r="X8468" t="str">
        <f t="shared" si="662"/>
        <v>Apr-2015</v>
      </c>
      <c r="Y8468" s="17">
        <f t="shared" si="663"/>
        <v>5</v>
      </c>
      <c r="Z8468" t="str">
        <f t="shared" si="664"/>
        <v>0% (No Discount)</v>
      </c>
      <c r="AA8468" s="17">
        <f>IF(COUNTIF($B$2:B8468,B8468)=1,1,0)</f>
        <v>1</v>
      </c>
      <c r="AB8468" s="17">
        <f>IF(COUNTIF($F$2:F8468,F8468)=1,1,0)</f>
        <v>0</v>
      </c>
    </row>
    <row r="8469" spans="1:28" x14ac:dyDescent="0.2">
      <c r="A8469" s="17">
        <v>8468</v>
      </c>
      <c r="B8469" t="s">
        <v>10082</v>
      </c>
      <c r="C8469" s="18">
        <v>42632</v>
      </c>
      <c r="D8469" s="18">
        <v>42636</v>
      </c>
      <c r="E8469" t="s">
        <v>77</v>
      </c>
      <c r="F8469" t="s">
        <v>3322</v>
      </c>
      <c r="G8469" t="s">
        <v>3323</v>
      </c>
      <c r="H8469" t="s">
        <v>68</v>
      </c>
      <c r="I8469" t="s">
        <v>54</v>
      </c>
      <c r="J8469" t="s">
        <v>154</v>
      </c>
      <c r="K8469" t="s">
        <v>70</v>
      </c>
      <c r="L8469">
        <v>94122</v>
      </c>
      <c r="M8469" t="s">
        <v>71</v>
      </c>
      <c r="N8469" t="s">
        <v>388</v>
      </c>
      <c r="O8469" t="s">
        <v>73</v>
      </c>
      <c r="P8469" t="s">
        <v>102</v>
      </c>
      <c r="Q8469" t="s">
        <v>389</v>
      </c>
      <c r="R8469" s="19">
        <v>8.9280000000000008</v>
      </c>
      <c r="S8469" s="17">
        <v>2</v>
      </c>
      <c r="T8469" s="20">
        <v>0.2</v>
      </c>
      <c r="U8469" s="19">
        <v>3.1248</v>
      </c>
      <c r="V8469" s="20">
        <f t="shared" si="660"/>
        <v>0.35</v>
      </c>
      <c r="W8469" s="17">
        <f t="shared" si="661"/>
        <v>2016</v>
      </c>
      <c r="X8469" t="str">
        <f t="shared" si="662"/>
        <v>Sep-2016</v>
      </c>
      <c r="Y8469" s="17">
        <f t="shared" si="663"/>
        <v>4</v>
      </c>
      <c r="Z8469" t="str">
        <f t="shared" si="664"/>
        <v>11-20%</v>
      </c>
      <c r="AA8469" s="17">
        <f>IF(COUNTIF($B$2:B8469,B8469)=1,1,0)</f>
        <v>1</v>
      </c>
      <c r="AB8469" s="17">
        <f>IF(COUNTIF($F$2:F8469,F8469)=1,1,0)</f>
        <v>0</v>
      </c>
    </row>
    <row r="8470" spans="1:28" x14ac:dyDescent="0.2">
      <c r="A8470" s="17">
        <v>8469</v>
      </c>
      <c r="B8470" t="s">
        <v>10083</v>
      </c>
      <c r="C8470" s="18">
        <v>42685</v>
      </c>
      <c r="D8470" s="18">
        <v>42691</v>
      </c>
      <c r="E8470" t="s">
        <v>77</v>
      </c>
      <c r="F8470" t="s">
        <v>1369</v>
      </c>
      <c r="G8470" t="s">
        <v>1370</v>
      </c>
      <c r="H8470" t="s">
        <v>68</v>
      </c>
      <c r="I8470" t="s">
        <v>54</v>
      </c>
      <c r="J8470" t="s">
        <v>6142</v>
      </c>
      <c r="K8470" t="s">
        <v>281</v>
      </c>
      <c r="L8470">
        <v>46060</v>
      </c>
      <c r="M8470" t="s">
        <v>132</v>
      </c>
      <c r="N8470" t="s">
        <v>5337</v>
      </c>
      <c r="O8470" t="s">
        <v>59</v>
      </c>
      <c r="P8470" t="s">
        <v>83</v>
      </c>
      <c r="Q8470" t="s">
        <v>5338</v>
      </c>
      <c r="R8470" s="19">
        <v>2678.94</v>
      </c>
      <c r="S8470" s="17">
        <v>6</v>
      </c>
      <c r="T8470" s="20">
        <v>0</v>
      </c>
      <c r="U8470" s="19">
        <v>241.1046</v>
      </c>
      <c r="V8470" s="20">
        <f t="shared" si="660"/>
        <v>0.09</v>
      </c>
      <c r="W8470" s="17">
        <f t="shared" si="661"/>
        <v>2016</v>
      </c>
      <c r="X8470" t="str">
        <f t="shared" si="662"/>
        <v>Nov-2016</v>
      </c>
      <c r="Y8470" s="17">
        <f t="shared" si="663"/>
        <v>6</v>
      </c>
      <c r="Z8470" t="str">
        <f t="shared" si="664"/>
        <v>0% (No Discount)</v>
      </c>
      <c r="AA8470" s="17">
        <f>IF(COUNTIF($B$2:B8470,B8470)=1,1,0)</f>
        <v>1</v>
      </c>
      <c r="AB8470" s="17">
        <f>IF(COUNTIF($F$2:F8470,F8470)=1,1,0)</f>
        <v>0</v>
      </c>
    </row>
    <row r="8471" spans="1:28" x14ac:dyDescent="0.2">
      <c r="A8471" s="17">
        <v>8470</v>
      </c>
      <c r="B8471" t="s">
        <v>10084</v>
      </c>
      <c r="C8471" s="18">
        <v>42848</v>
      </c>
      <c r="D8471" s="18">
        <v>42852</v>
      </c>
      <c r="E8471" t="s">
        <v>77</v>
      </c>
      <c r="F8471" t="s">
        <v>451</v>
      </c>
      <c r="G8471" t="s">
        <v>452</v>
      </c>
      <c r="H8471" t="s">
        <v>129</v>
      </c>
      <c r="I8471" t="s">
        <v>54</v>
      </c>
      <c r="J8471" t="s">
        <v>5388</v>
      </c>
      <c r="K8471" t="s">
        <v>362</v>
      </c>
      <c r="L8471">
        <v>37042</v>
      </c>
      <c r="M8471" t="s">
        <v>57</v>
      </c>
      <c r="N8471" t="s">
        <v>1475</v>
      </c>
      <c r="O8471" t="s">
        <v>59</v>
      </c>
      <c r="P8471" t="s">
        <v>60</v>
      </c>
      <c r="Q8471" t="s">
        <v>1476</v>
      </c>
      <c r="R8471" s="19">
        <v>387.13600000000002</v>
      </c>
      <c r="S8471" s="17">
        <v>4</v>
      </c>
      <c r="T8471" s="20">
        <v>0.2</v>
      </c>
      <c r="U8471" s="19">
        <v>-14.5176</v>
      </c>
      <c r="V8471" s="20">
        <f t="shared" si="660"/>
        <v>-3.7499999999999999E-2</v>
      </c>
      <c r="W8471" s="17">
        <f t="shared" si="661"/>
        <v>2017</v>
      </c>
      <c r="X8471" t="str">
        <f t="shared" si="662"/>
        <v>Apr-2017</v>
      </c>
      <c r="Y8471" s="17">
        <f t="shared" si="663"/>
        <v>4</v>
      </c>
      <c r="Z8471" t="str">
        <f t="shared" si="664"/>
        <v>11-20%</v>
      </c>
      <c r="AA8471" s="17">
        <f>IF(COUNTIF($B$2:B8471,B8471)=1,1,0)</f>
        <v>1</v>
      </c>
      <c r="AB8471" s="17">
        <f>IF(COUNTIF($F$2:F8471,F8471)=1,1,0)</f>
        <v>0</v>
      </c>
    </row>
    <row r="8472" spans="1:28" x14ac:dyDescent="0.2">
      <c r="A8472" s="17">
        <v>8471</v>
      </c>
      <c r="B8472" t="s">
        <v>10084</v>
      </c>
      <c r="C8472" s="18">
        <v>42848</v>
      </c>
      <c r="D8472" s="18">
        <v>42852</v>
      </c>
      <c r="E8472" t="s">
        <v>77</v>
      </c>
      <c r="F8472" t="s">
        <v>451</v>
      </c>
      <c r="G8472" t="s">
        <v>452</v>
      </c>
      <c r="H8472" t="s">
        <v>129</v>
      </c>
      <c r="I8472" t="s">
        <v>54</v>
      </c>
      <c r="J8472" t="s">
        <v>5388</v>
      </c>
      <c r="K8472" t="s">
        <v>362</v>
      </c>
      <c r="L8472">
        <v>37042</v>
      </c>
      <c r="M8472" t="s">
        <v>57</v>
      </c>
      <c r="N8472" t="s">
        <v>2849</v>
      </c>
      <c r="O8472" t="s">
        <v>98</v>
      </c>
      <c r="P8472" t="s">
        <v>188</v>
      </c>
      <c r="Q8472" t="s">
        <v>2850</v>
      </c>
      <c r="R8472" s="19">
        <v>45.408000000000001</v>
      </c>
      <c r="S8472" s="17">
        <v>2</v>
      </c>
      <c r="T8472" s="20">
        <v>0.2</v>
      </c>
      <c r="U8472" s="19">
        <v>11.919600000000001</v>
      </c>
      <c r="V8472" s="20">
        <f t="shared" si="660"/>
        <v>0.26250000000000001</v>
      </c>
      <c r="W8472" s="17">
        <f t="shared" si="661"/>
        <v>2017</v>
      </c>
      <c r="X8472" t="str">
        <f t="shared" si="662"/>
        <v>Apr-2017</v>
      </c>
      <c r="Y8472" s="17">
        <f t="shared" si="663"/>
        <v>4</v>
      </c>
      <c r="Z8472" t="str">
        <f t="shared" si="664"/>
        <v>11-20%</v>
      </c>
      <c r="AA8472" s="17">
        <f>IF(COUNTIF($B$2:B8472,B8472)=1,1,0)</f>
        <v>0</v>
      </c>
      <c r="AB8472" s="17">
        <f>IF(COUNTIF($F$2:F8472,F8472)=1,1,0)</f>
        <v>0</v>
      </c>
    </row>
    <row r="8473" spans="1:28" x14ac:dyDescent="0.2">
      <c r="A8473" s="17">
        <v>8472</v>
      </c>
      <c r="B8473" t="s">
        <v>10084</v>
      </c>
      <c r="C8473" s="18">
        <v>42848</v>
      </c>
      <c r="D8473" s="18">
        <v>42852</v>
      </c>
      <c r="E8473" t="s">
        <v>77</v>
      </c>
      <c r="F8473" t="s">
        <v>451</v>
      </c>
      <c r="G8473" t="s">
        <v>452</v>
      </c>
      <c r="H8473" t="s">
        <v>129</v>
      </c>
      <c r="I8473" t="s">
        <v>54</v>
      </c>
      <c r="J8473" t="s">
        <v>5388</v>
      </c>
      <c r="K8473" t="s">
        <v>362</v>
      </c>
      <c r="L8473">
        <v>37042</v>
      </c>
      <c r="M8473" t="s">
        <v>57</v>
      </c>
      <c r="N8473" t="s">
        <v>6581</v>
      </c>
      <c r="O8473" t="s">
        <v>59</v>
      </c>
      <c r="P8473" t="s">
        <v>92</v>
      </c>
      <c r="Q8473" t="s">
        <v>6582</v>
      </c>
      <c r="R8473" s="19">
        <v>77.951999999999998</v>
      </c>
      <c r="S8473" s="17">
        <v>3</v>
      </c>
      <c r="T8473" s="20">
        <v>0.2</v>
      </c>
      <c r="U8473" s="19">
        <v>-11.6928</v>
      </c>
      <c r="V8473" s="20">
        <f t="shared" si="660"/>
        <v>-0.15</v>
      </c>
      <c r="W8473" s="17">
        <f t="shared" si="661"/>
        <v>2017</v>
      </c>
      <c r="X8473" t="str">
        <f t="shared" si="662"/>
        <v>Apr-2017</v>
      </c>
      <c r="Y8473" s="17">
        <f t="shared" si="663"/>
        <v>4</v>
      </c>
      <c r="Z8473" t="str">
        <f t="shared" si="664"/>
        <v>11-20%</v>
      </c>
      <c r="AA8473" s="17">
        <f>IF(COUNTIF($B$2:B8473,B8473)=1,1,0)</f>
        <v>0</v>
      </c>
      <c r="AB8473" s="17">
        <f>IF(COUNTIF($F$2:F8473,F8473)=1,1,0)</f>
        <v>0</v>
      </c>
    </row>
    <row r="8474" spans="1:28" x14ac:dyDescent="0.2">
      <c r="A8474" s="17">
        <v>8473</v>
      </c>
      <c r="B8474" t="s">
        <v>10084</v>
      </c>
      <c r="C8474" s="18">
        <v>42848</v>
      </c>
      <c r="D8474" s="18">
        <v>42852</v>
      </c>
      <c r="E8474" t="s">
        <v>77</v>
      </c>
      <c r="F8474" t="s">
        <v>451</v>
      </c>
      <c r="G8474" t="s">
        <v>452</v>
      </c>
      <c r="H8474" t="s">
        <v>129</v>
      </c>
      <c r="I8474" t="s">
        <v>54</v>
      </c>
      <c r="J8474" t="s">
        <v>5388</v>
      </c>
      <c r="K8474" t="s">
        <v>362</v>
      </c>
      <c r="L8474">
        <v>37042</v>
      </c>
      <c r="M8474" t="s">
        <v>57</v>
      </c>
      <c r="N8474" t="s">
        <v>5554</v>
      </c>
      <c r="O8474" t="s">
        <v>73</v>
      </c>
      <c r="P8474" t="s">
        <v>74</v>
      </c>
      <c r="Q8474" t="s">
        <v>5555</v>
      </c>
      <c r="R8474" s="19">
        <v>3</v>
      </c>
      <c r="S8474" s="17">
        <v>1</v>
      </c>
      <c r="T8474" s="20">
        <v>0.2</v>
      </c>
      <c r="U8474" s="19">
        <v>1.05</v>
      </c>
      <c r="V8474" s="20">
        <f t="shared" si="660"/>
        <v>0.35000000000000003</v>
      </c>
      <c r="W8474" s="17">
        <f t="shared" si="661"/>
        <v>2017</v>
      </c>
      <c r="X8474" t="str">
        <f t="shared" si="662"/>
        <v>Apr-2017</v>
      </c>
      <c r="Y8474" s="17">
        <f t="shared" si="663"/>
        <v>4</v>
      </c>
      <c r="Z8474" t="str">
        <f t="shared" si="664"/>
        <v>11-20%</v>
      </c>
      <c r="AA8474" s="17">
        <f>IF(COUNTIF($B$2:B8474,B8474)=1,1,0)</f>
        <v>0</v>
      </c>
      <c r="AB8474" s="17">
        <f>IF(COUNTIF($F$2:F8474,F8474)=1,1,0)</f>
        <v>0</v>
      </c>
    </row>
    <row r="8475" spans="1:28" x14ac:dyDescent="0.2">
      <c r="A8475" s="17">
        <v>8474</v>
      </c>
      <c r="B8475" t="s">
        <v>10085</v>
      </c>
      <c r="C8475" s="18">
        <v>42299</v>
      </c>
      <c r="D8475" s="18">
        <v>42303</v>
      </c>
      <c r="E8475" t="s">
        <v>50</v>
      </c>
      <c r="F8475" t="s">
        <v>3611</v>
      </c>
      <c r="G8475" t="s">
        <v>3612</v>
      </c>
      <c r="H8475" t="s">
        <v>53</v>
      </c>
      <c r="I8475" t="s">
        <v>54</v>
      </c>
      <c r="J8475" t="s">
        <v>7273</v>
      </c>
      <c r="K8475" t="s">
        <v>81</v>
      </c>
      <c r="L8475">
        <v>33021</v>
      </c>
      <c r="M8475" t="s">
        <v>57</v>
      </c>
      <c r="N8475" t="s">
        <v>1069</v>
      </c>
      <c r="O8475" t="s">
        <v>73</v>
      </c>
      <c r="P8475" t="s">
        <v>86</v>
      </c>
      <c r="Q8475" t="s">
        <v>1070</v>
      </c>
      <c r="R8475" s="19">
        <v>9.952</v>
      </c>
      <c r="S8475" s="17">
        <v>1</v>
      </c>
      <c r="T8475" s="20">
        <v>0.2</v>
      </c>
      <c r="U8475" s="19">
        <v>0.99519999999999997</v>
      </c>
      <c r="V8475" s="20">
        <f t="shared" si="660"/>
        <v>9.9999999999999992E-2</v>
      </c>
      <c r="W8475" s="17">
        <f t="shared" si="661"/>
        <v>2015</v>
      </c>
      <c r="X8475" t="str">
        <f t="shared" si="662"/>
        <v>Oct-2015</v>
      </c>
      <c r="Y8475" s="17">
        <f t="shared" si="663"/>
        <v>4</v>
      </c>
      <c r="Z8475" t="str">
        <f t="shared" si="664"/>
        <v>11-20%</v>
      </c>
      <c r="AA8475" s="17">
        <f>IF(COUNTIF($B$2:B8475,B8475)=1,1,0)</f>
        <v>1</v>
      </c>
      <c r="AB8475" s="17">
        <f>IF(COUNTIF($F$2:F8475,F8475)=1,1,0)</f>
        <v>0</v>
      </c>
    </row>
    <row r="8476" spans="1:28" x14ac:dyDescent="0.2">
      <c r="A8476" s="17">
        <v>8475</v>
      </c>
      <c r="B8476" t="s">
        <v>10086</v>
      </c>
      <c r="C8476" s="18">
        <v>42834</v>
      </c>
      <c r="D8476" s="18">
        <v>42839</v>
      </c>
      <c r="E8476" t="s">
        <v>77</v>
      </c>
      <c r="F8476" t="s">
        <v>4688</v>
      </c>
      <c r="G8476" t="s">
        <v>4689</v>
      </c>
      <c r="H8476" t="s">
        <v>68</v>
      </c>
      <c r="I8476" t="s">
        <v>54</v>
      </c>
      <c r="J8476" t="s">
        <v>5107</v>
      </c>
      <c r="K8476" t="s">
        <v>174</v>
      </c>
      <c r="L8476">
        <v>17403</v>
      </c>
      <c r="M8476" t="s">
        <v>175</v>
      </c>
      <c r="N8476" t="s">
        <v>1424</v>
      </c>
      <c r="O8476" t="s">
        <v>73</v>
      </c>
      <c r="P8476" t="s">
        <v>102</v>
      </c>
      <c r="Q8476" t="s">
        <v>1425</v>
      </c>
      <c r="R8476" s="19">
        <v>37.896000000000001</v>
      </c>
      <c r="S8476" s="17">
        <v>4</v>
      </c>
      <c r="T8476" s="20">
        <v>0.7</v>
      </c>
      <c r="U8476" s="19">
        <v>-29.053599999999999</v>
      </c>
      <c r="V8476" s="20">
        <f t="shared" si="660"/>
        <v>-0.76666666666666661</v>
      </c>
      <c r="W8476" s="17">
        <f t="shared" si="661"/>
        <v>2017</v>
      </c>
      <c r="X8476" t="str">
        <f t="shared" si="662"/>
        <v>Apr-2017</v>
      </c>
      <c r="Y8476" s="17">
        <f t="shared" si="663"/>
        <v>5</v>
      </c>
      <c r="Z8476" t="str">
        <f t="shared" si="664"/>
        <v>Over 50%</v>
      </c>
      <c r="AA8476" s="17">
        <f>IF(COUNTIF($B$2:B8476,B8476)=1,1,0)</f>
        <v>1</v>
      </c>
      <c r="AB8476" s="17">
        <f>IF(COUNTIF($F$2:F8476,F8476)=1,1,0)</f>
        <v>0</v>
      </c>
    </row>
    <row r="8477" spans="1:28" x14ac:dyDescent="0.2">
      <c r="A8477" s="17">
        <v>8476</v>
      </c>
      <c r="B8477" t="s">
        <v>10086</v>
      </c>
      <c r="C8477" s="18">
        <v>42834</v>
      </c>
      <c r="D8477" s="18">
        <v>42839</v>
      </c>
      <c r="E8477" t="s">
        <v>77</v>
      </c>
      <c r="F8477" t="s">
        <v>4688</v>
      </c>
      <c r="G8477" t="s">
        <v>4689</v>
      </c>
      <c r="H8477" t="s">
        <v>68</v>
      </c>
      <c r="I8477" t="s">
        <v>54</v>
      </c>
      <c r="J8477" t="s">
        <v>5107</v>
      </c>
      <c r="K8477" t="s">
        <v>174</v>
      </c>
      <c r="L8477">
        <v>17403</v>
      </c>
      <c r="M8477" t="s">
        <v>175</v>
      </c>
      <c r="N8477" t="s">
        <v>6571</v>
      </c>
      <c r="O8477" t="s">
        <v>73</v>
      </c>
      <c r="P8477" t="s">
        <v>117</v>
      </c>
      <c r="Q8477" t="s">
        <v>6572</v>
      </c>
      <c r="R8477" s="19">
        <v>65.584000000000003</v>
      </c>
      <c r="S8477" s="17">
        <v>2</v>
      </c>
      <c r="T8477" s="20">
        <v>0.2</v>
      </c>
      <c r="U8477" s="19">
        <v>23.7742</v>
      </c>
      <c r="V8477" s="20">
        <f t="shared" si="660"/>
        <v>0.36249999999999999</v>
      </c>
      <c r="W8477" s="17">
        <f t="shared" si="661"/>
        <v>2017</v>
      </c>
      <c r="X8477" t="str">
        <f t="shared" si="662"/>
        <v>Apr-2017</v>
      </c>
      <c r="Y8477" s="17">
        <f t="shared" si="663"/>
        <v>5</v>
      </c>
      <c r="Z8477" t="str">
        <f t="shared" si="664"/>
        <v>11-20%</v>
      </c>
      <c r="AA8477" s="17">
        <f>IF(COUNTIF($B$2:B8477,B8477)=1,1,0)</f>
        <v>0</v>
      </c>
      <c r="AB8477" s="17">
        <f>IF(COUNTIF($F$2:F8477,F8477)=1,1,0)</f>
        <v>0</v>
      </c>
    </row>
    <row r="8478" spans="1:28" x14ac:dyDescent="0.2">
      <c r="A8478" s="17">
        <v>8477</v>
      </c>
      <c r="B8478" t="s">
        <v>10087</v>
      </c>
      <c r="C8478" s="18">
        <v>43035</v>
      </c>
      <c r="D8478" s="18">
        <v>43040</v>
      </c>
      <c r="E8478" t="s">
        <v>77</v>
      </c>
      <c r="F8478" t="s">
        <v>648</v>
      </c>
      <c r="G8478" t="s">
        <v>649</v>
      </c>
      <c r="H8478" t="s">
        <v>129</v>
      </c>
      <c r="I8478" t="s">
        <v>54</v>
      </c>
      <c r="J8478" t="s">
        <v>1855</v>
      </c>
      <c r="K8478" t="s">
        <v>337</v>
      </c>
      <c r="L8478">
        <v>85204</v>
      </c>
      <c r="M8478" t="s">
        <v>71</v>
      </c>
      <c r="N8478" t="s">
        <v>6836</v>
      </c>
      <c r="O8478" t="s">
        <v>73</v>
      </c>
      <c r="P8478" t="s">
        <v>117</v>
      </c>
      <c r="Q8478" t="s">
        <v>6837</v>
      </c>
      <c r="R8478" s="19">
        <v>44.783999999999999</v>
      </c>
      <c r="S8478" s="17">
        <v>1</v>
      </c>
      <c r="T8478" s="20">
        <v>0.2</v>
      </c>
      <c r="U8478" s="19">
        <v>16.234200000000001</v>
      </c>
      <c r="V8478" s="20">
        <f t="shared" si="660"/>
        <v>0.36250000000000004</v>
      </c>
      <c r="W8478" s="17">
        <f t="shared" si="661"/>
        <v>2017</v>
      </c>
      <c r="X8478" t="str">
        <f t="shared" si="662"/>
        <v>Oct-2017</v>
      </c>
      <c r="Y8478" s="17">
        <f t="shared" si="663"/>
        <v>5</v>
      </c>
      <c r="Z8478" t="str">
        <f t="shared" si="664"/>
        <v>11-20%</v>
      </c>
      <c r="AA8478" s="17">
        <f>IF(COUNTIF($B$2:B8478,B8478)=1,1,0)</f>
        <v>1</v>
      </c>
      <c r="AB8478" s="17">
        <f>IF(COUNTIF($F$2:F8478,F8478)=1,1,0)</f>
        <v>0</v>
      </c>
    </row>
    <row r="8479" spans="1:28" x14ac:dyDescent="0.2">
      <c r="A8479" s="17">
        <v>8478</v>
      </c>
      <c r="B8479" t="s">
        <v>10088</v>
      </c>
      <c r="C8479" s="18">
        <v>42307</v>
      </c>
      <c r="D8479" s="18">
        <v>42307</v>
      </c>
      <c r="E8479" t="s">
        <v>1320</v>
      </c>
      <c r="F8479" t="s">
        <v>2442</v>
      </c>
      <c r="G8479" t="s">
        <v>2443</v>
      </c>
      <c r="H8479" t="s">
        <v>68</v>
      </c>
      <c r="I8479" t="s">
        <v>54</v>
      </c>
      <c r="J8479" t="s">
        <v>293</v>
      </c>
      <c r="K8479" t="s">
        <v>294</v>
      </c>
      <c r="L8479">
        <v>10024</v>
      </c>
      <c r="M8479" t="s">
        <v>175</v>
      </c>
      <c r="N8479" t="s">
        <v>10089</v>
      </c>
      <c r="O8479" t="s">
        <v>98</v>
      </c>
      <c r="P8479" t="s">
        <v>711</v>
      </c>
      <c r="Q8479" t="s">
        <v>10090</v>
      </c>
      <c r="R8479" s="19">
        <v>1035.8</v>
      </c>
      <c r="S8479" s="17">
        <v>4</v>
      </c>
      <c r="T8479" s="20">
        <v>0</v>
      </c>
      <c r="U8479" s="19">
        <v>269.30799999999999</v>
      </c>
      <c r="V8479" s="20">
        <f t="shared" si="660"/>
        <v>0.26</v>
      </c>
      <c r="W8479" s="17">
        <f t="shared" si="661"/>
        <v>2015</v>
      </c>
      <c r="X8479" t="str">
        <f t="shared" si="662"/>
        <v>Oct-2015</v>
      </c>
      <c r="Y8479" s="17">
        <f t="shared" si="663"/>
        <v>0</v>
      </c>
      <c r="Z8479" t="str">
        <f t="shared" si="664"/>
        <v>0% (No Discount)</v>
      </c>
      <c r="AA8479" s="17">
        <f>IF(COUNTIF($B$2:B8479,B8479)=1,1,0)</f>
        <v>1</v>
      </c>
      <c r="AB8479" s="17">
        <f>IF(COUNTIF($F$2:F8479,F8479)=1,1,0)</f>
        <v>0</v>
      </c>
    </row>
    <row r="8480" spans="1:28" x14ac:dyDescent="0.2">
      <c r="A8480" s="17">
        <v>8479</v>
      </c>
      <c r="B8480" t="s">
        <v>10091</v>
      </c>
      <c r="C8480" s="18">
        <v>43087</v>
      </c>
      <c r="D8480" s="18">
        <v>43093</v>
      </c>
      <c r="E8480" t="s">
        <v>77</v>
      </c>
      <c r="F8480" t="s">
        <v>4212</v>
      </c>
      <c r="G8480" t="s">
        <v>4213</v>
      </c>
      <c r="H8480" t="s">
        <v>129</v>
      </c>
      <c r="I8480" t="s">
        <v>54</v>
      </c>
      <c r="J8480" t="s">
        <v>154</v>
      </c>
      <c r="K8480" t="s">
        <v>70</v>
      </c>
      <c r="L8480">
        <v>94110</v>
      </c>
      <c r="M8480" t="s">
        <v>71</v>
      </c>
      <c r="N8480" t="s">
        <v>2640</v>
      </c>
      <c r="O8480" t="s">
        <v>73</v>
      </c>
      <c r="P8480" t="s">
        <v>95</v>
      </c>
      <c r="Q8480" t="s">
        <v>2641</v>
      </c>
      <c r="R8480" s="19">
        <v>5.76</v>
      </c>
      <c r="S8480" s="17">
        <v>2</v>
      </c>
      <c r="T8480" s="20">
        <v>0</v>
      </c>
      <c r="U8480" s="19">
        <v>1.6704000000000001</v>
      </c>
      <c r="V8480" s="20">
        <f t="shared" si="660"/>
        <v>0.29000000000000004</v>
      </c>
      <c r="W8480" s="17">
        <f t="shared" si="661"/>
        <v>2017</v>
      </c>
      <c r="X8480" t="str">
        <f t="shared" si="662"/>
        <v>Dec-2017</v>
      </c>
      <c r="Y8480" s="17">
        <f t="shared" si="663"/>
        <v>6</v>
      </c>
      <c r="Z8480" t="str">
        <f t="shared" si="664"/>
        <v>0% (No Discount)</v>
      </c>
      <c r="AA8480" s="17">
        <f>IF(COUNTIF($B$2:B8480,B8480)=1,1,0)</f>
        <v>1</v>
      </c>
      <c r="AB8480" s="17">
        <f>IF(COUNTIF($F$2:F8480,F8480)=1,1,0)</f>
        <v>0</v>
      </c>
    </row>
    <row r="8481" spans="1:28" x14ac:dyDescent="0.2">
      <c r="A8481" s="17">
        <v>8480</v>
      </c>
      <c r="B8481" t="s">
        <v>10092</v>
      </c>
      <c r="C8481" s="18">
        <v>42441</v>
      </c>
      <c r="D8481" s="18">
        <v>42445</v>
      </c>
      <c r="E8481" t="s">
        <v>77</v>
      </c>
      <c r="F8481" t="s">
        <v>5059</v>
      </c>
      <c r="G8481" t="s">
        <v>5060</v>
      </c>
      <c r="H8481" t="s">
        <v>53</v>
      </c>
      <c r="I8481" t="s">
        <v>54</v>
      </c>
      <c r="J8481" t="s">
        <v>69</v>
      </c>
      <c r="K8481" t="s">
        <v>70</v>
      </c>
      <c r="L8481">
        <v>90036</v>
      </c>
      <c r="M8481" t="s">
        <v>71</v>
      </c>
      <c r="N8481" t="s">
        <v>7327</v>
      </c>
      <c r="O8481" t="s">
        <v>73</v>
      </c>
      <c r="P8481" t="s">
        <v>117</v>
      </c>
      <c r="Q8481" t="s">
        <v>7328</v>
      </c>
      <c r="R8481" s="19">
        <v>19.98</v>
      </c>
      <c r="S8481" s="17">
        <v>2</v>
      </c>
      <c r="T8481" s="20">
        <v>0</v>
      </c>
      <c r="U8481" s="19">
        <v>8.9909999999999997</v>
      </c>
      <c r="V8481" s="20">
        <f t="shared" si="660"/>
        <v>0.44999999999999996</v>
      </c>
      <c r="W8481" s="17">
        <f t="shared" si="661"/>
        <v>2016</v>
      </c>
      <c r="X8481" t="str">
        <f t="shared" si="662"/>
        <v>Mar-2016</v>
      </c>
      <c r="Y8481" s="17">
        <f t="shared" si="663"/>
        <v>4</v>
      </c>
      <c r="Z8481" t="str">
        <f t="shared" si="664"/>
        <v>0% (No Discount)</v>
      </c>
      <c r="AA8481" s="17">
        <f>IF(COUNTIF($B$2:B8481,B8481)=1,1,0)</f>
        <v>1</v>
      </c>
      <c r="AB8481" s="17">
        <f>IF(COUNTIF($F$2:F8481,F8481)=1,1,0)</f>
        <v>0</v>
      </c>
    </row>
    <row r="8482" spans="1:28" x14ac:dyDescent="0.2">
      <c r="A8482" s="17">
        <v>8481</v>
      </c>
      <c r="B8482" t="s">
        <v>10093</v>
      </c>
      <c r="C8482" s="18">
        <v>41841</v>
      </c>
      <c r="D8482" s="18">
        <v>41847</v>
      </c>
      <c r="E8482" t="s">
        <v>77</v>
      </c>
      <c r="F8482" t="s">
        <v>2600</v>
      </c>
      <c r="G8482" t="s">
        <v>2601</v>
      </c>
      <c r="H8482" t="s">
        <v>53</v>
      </c>
      <c r="I8482" t="s">
        <v>54</v>
      </c>
      <c r="J8482" t="s">
        <v>2563</v>
      </c>
      <c r="K8482" t="s">
        <v>165</v>
      </c>
      <c r="L8482">
        <v>68104</v>
      </c>
      <c r="M8482" t="s">
        <v>132</v>
      </c>
      <c r="N8482" t="s">
        <v>8554</v>
      </c>
      <c r="O8482" t="s">
        <v>98</v>
      </c>
      <c r="P8482" t="s">
        <v>99</v>
      </c>
      <c r="Q8482" t="s">
        <v>8555</v>
      </c>
      <c r="R8482" s="19">
        <v>35.979999999999997</v>
      </c>
      <c r="S8482" s="17">
        <v>2</v>
      </c>
      <c r="T8482" s="20">
        <v>0</v>
      </c>
      <c r="U8482" s="19">
        <v>10.074400000000001</v>
      </c>
      <c r="V8482" s="20">
        <f t="shared" si="660"/>
        <v>0.28000000000000003</v>
      </c>
      <c r="W8482" s="17">
        <f t="shared" si="661"/>
        <v>2014</v>
      </c>
      <c r="X8482" t="str">
        <f t="shared" si="662"/>
        <v>Jul-2014</v>
      </c>
      <c r="Y8482" s="17">
        <f t="shared" si="663"/>
        <v>6</v>
      </c>
      <c r="Z8482" t="str">
        <f t="shared" si="664"/>
        <v>0% (No Discount)</v>
      </c>
      <c r="AA8482" s="17">
        <f>IF(COUNTIF($B$2:B8482,B8482)=1,1,0)</f>
        <v>1</v>
      </c>
      <c r="AB8482" s="17">
        <f>IF(COUNTIF($F$2:F8482,F8482)=1,1,0)</f>
        <v>0</v>
      </c>
    </row>
    <row r="8483" spans="1:28" x14ac:dyDescent="0.2">
      <c r="A8483" s="17">
        <v>8482</v>
      </c>
      <c r="B8483" t="s">
        <v>10094</v>
      </c>
      <c r="C8483" s="18">
        <v>42514</v>
      </c>
      <c r="D8483" s="18">
        <v>42518</v>
      </c>
      <c r="E8483" t="s">
        <v>77</v>
      </c>
      <c r="F8483" t="s">
        <v>4243</v>
      </c>
      <c r="G8483" t="s">
        <v>4244</v>
      </c>
      <c r="H8483" t="s">
        <v>129</v>
      </c>
      <c r="I8483" t="s">
        <v>54</v>
      </c>
      <c r="J8483" t="s">
        <v>173</v>
      </c>
      <c r="K8483" t="s">
        <v>174</v>
      </c>
      <c r="L8483">
        <v>19120</v>
      </c>
      <c r="M8483" t="s">
        <v>175</v>
      </c>
      <c r="N8483" t="s">
        <v>3620</v>
      </c>
      <c r="O8483" t="s">
        <v>73</v>
      </c>
      <c r="P8483" t="s">
        <v>95</v>
      </c>
      <c r="Q8483" t="s">
        <v>3621</v>
      </c>
      <c r="R8483" s="19">
        <v>16.655999999999999</v>
      </c>
      <c r="S8483" s="17">
        <v>3</v>
      </c>
      <c r="T8483" s="20">
        <v>0.2</v>
      </c>
      <c r="U8483" s="19">
        <v>3.3311999999999999</v>
      </c>
      <c r="V8483" s="20">
        <f t="shared" si="660"/>
        <v>0.2</v>
      </c>
      <c r="W8483" s="17">
        <f t="shared" si="661"/>
        <v>2016</v>
      </c>
      <c r="X8483" t="str">
        <f t="shared" si="662"/>
        <v>May-2016</v>
      </c>
      <c r="Y8483" s="17">
        <f t="shared" si="663"/>
        <v>4</v>
      </c>
      <c r="Z8483" t="str">
        <f t="shared" si="664"/>
        <v>11-20%</v>
      </c>
      <c r="AA8483" s="17">
        <f>IF(COUNTIF($B$2:B8483,B8483)=1,1,0)</f>
        <v>1</v>
      </c>
      <c r="AB8483" s="17">
        <f>IF(COUNTIF($F$2:F8483,F8483)=1,1,0)</f>
        <v>0</v>
      </c>
    </row>
    <row r="8484" spans="1:28" x14ac:dyDescent="0.2">
      <c r="A8484" s="17">
        <v>8483</v>
      </c>
      <c r="B8484" t="s">
        <v>10095</v>
      </c>
      <c r="C8484" s="18">
        <v>42777</v>
      </c>
      <c r="D8484" s="18">
        <v>42781</v>
      </c>
      <c r="E8484" t="s">
        <v>77</v>
      </c>
      <c r="F8484" t="s">
        <v>1213</v>
      </c>
      <c r="G8484" t="s">
        <v>1214</v>
      </c>
      <c r="H8484" t="s">
        <v>68</v>
      </c>
      <c r="I8484" t="s">
        <v>54</v>
      </c>
      <c r="J8484" t="s">
        <v>293</v>
      </c>
      <c r="K8484" t="s">
        <v>294</v>
      </c>
      <c r="L8484">
        <v>10024</v>
      </c>
      <c r="M8484" t="s">
        <v>175</v>
      </c>
      <c r="N8484" t="s">
        <v>1926</v>
      </c>
      <c r="O8484" t="s">
        <v>73</v>
      </c>
      <c r="P8484" t="s">
        <v>74</v>
      </c>
      <c r="Q8484" t="s">
        <v>1927</v>
      </c>
      <c r="R8484" s="19">
        <v>20.7</v>
      </c>
      <c r="S8484" s="17">
        <v>2</v>
      </c>
      <c r="T8484" s="20">
        <v>0</v>
      </c>
      <c r="U8484" s="19">
        <v>9.9359999999999999</v>
      </c>
      <c r="V8484" s="20">
        <f t="shared" si="660"/>
        <v>0.48000000000000004</v>
      </c>
      <c r="W8484" s="17">
        <f t="shared" si="661"/>
        <v>2017</v>
      </c>
      <c r="X8484" t="str">
        <f t="shared" si="662"/>
        <v>Feb-2017</v>
      </c>
      <c r="Y8484" s="17">
        <f t="shared" si="663"/>
        <v>4</v>
      </c>
      <c r="Z8484" t="str">
        <f t="shared" si="664"/>
        <v>0% (No Discount)</v>
      </c>
      <c r="AA8484" s="17">
        <f>IF(COUNTIF($B$2:B8484,B8484)=1,1,0)</f>
        <v>1</v>
      </c>
      <c r="AB8484" s="17">
        <f>IF(COUNTIF($F$2:F8484,F8484)=1,1,0)</f>
        <v>0</v>
      </c>
    </row>
    <row r="8485" spans="1:28" x14ac:dyDescent="0.2">
      <c r="A8485" s="17">
        <v>8484</v>
      </c>
      <c r="B8485" t="s">
        <v>10096</v>
      </c>
      <c r="C8485" s="18">
        <v>42633</v>
      </c>
      <c r="D8485" s="18">
        <v>42637</v>
      </c>
      <c r="E8485" t="s">
        <v>77</v>
      </c>
      <c r="F8485" t="s">
        <v>5745</v>
      </c>
      <c r="G8485" t="s">
        <v>5746</v>
      </c>
      <c r="H8485" t="s">
        <v>53</v>
      </c>
      <c r="I8485" t="s">
        <v>54</v>
      </c>
      <c r="J8485" t="s">
        <v>6505</v>
      </c>
      <c r="K8485" t="s">
        <v>265</v>
      </c>
      <c r="L8485">
        <v>49505</v>
      </c>
      <c r="M8485" t="s">
        <v>132</v>
      </c>
      <c r="N8485" t="s">
        <v>7043</v>
      </c>
      <c r="O8485" t="s">
        <v>73</v>
      </c>
      <c r="P8485" t="s">
        <v>102</v>
      </c>
      <c r="Q8485" t="s">
        <v>7044</v>
      </c>
      <c r="R8485" s="19">
        <v>83.7</v>
      </c>
      <c r="S8485" s="17">
        <v>5</v>
      </c>
      <c r="T8485" s="20">
        <v>0</v>
      </c>
      <c r="U8485" s="19">
        <v>41.012999999999998</v>
      </c>
      <c r="V8485" s="20">
        <f t="shared" si="660"/>
        <v>0.48999999999999994</v>
      </c>
      <c r="W8485" s="17">
        <f t="shared" si="661"/>
        <v>2016</v>
      </c>
      <c r="X8485" t="str">
        <f t="shared" si="662"/>
        <v>Sep-2016</v>
      </c>
      <c r="Y8485" s="17">
        <f t="shared" si="663"/>
        <v>4</v>
      </c>
      <c r="Z8485" t="str">
        <f t="shared" si="664"/>
        <v>0% (No Discount)</v>
      </c>
      <c r="AA8485" s="17">
        <f>IF(COUNTIF($B$2:B8485,B8485)=1,1,0)</f>
        <v>1</v>
      </c>
      <c r="AB8485" s="17">
        <f>IF(COUNTIF($F$2:F8485,F8485)=1,1,0)</f>
        <v>0</v>
      </c>
    </row>
    <row r="8486" spans="1:28" x14ac:dyDescent="0.2">
      <c r="A8486" s="17">
        <v>8485</v>
      </c>
      <c r="B8486" t="s">
        <v>10097</v>
      </c>
      <c r="C8486" s="18">
        <v>43002</v>
      </c>
      <c r="D8486" s="18">
        <v>43002</v>
      </c>
      <c r="E8486" t="s">
        <v>1320</v>
      </c>
      <c r="F8486" t="s">
        <v>1491</v>
      </c>
      <c r="G8486" t="s">
        <v>1492</v>
      </c>
      <c r="H8486" t="s">
        <v>53</v>
      </c>
      <c r="I8486" t="s">
        <v>54</v>
      </c>
      <c r="J8486" t="s">
        <v>122</v>
      </c>
      <c r="K8486" t="s">
        <v>123</v>
      </c>
      <c r="L8486">
        <v>98115</v>
      </c>
      <c r="M8486" t="s">
        <v>71</v>
      </c>
      <c r="N8486" t="s">
        <v>2216</v>
      </c>
      <c r="O8486" t="s">
        <v>59</v>
      </c>
      <c r="P8486" t="s">
        <v>92</v>
      </c>
      <c r="Q8486" t="s">
        <v>2217</v>
      </c>
      <c r="R8486" s="19">
        <v>199.8</v>
      </c>
      <c r="S8486" s="17">
        <v>10</v>
      </c>
      <c r="T8486" s="20">
        <v>0</v>
      </c>
      <c r="U8486" s="19">
        <v>71.927999999999997</v>
      </c>
      <c r="V8486" s="20">
        <f t="shared" si="660"/>
        <v>0.36</v>
      </c>
      <c r="W8486" s="17">
        <f t="shared" si="661"/>
        <v>2017</v>
      </c>
      <c r="X8486" t="str">
        <f t="shared" si="662"/>
        <v>Sep-2017</v>
      </c>
      <c r="Y8486" s="17">
        <f t="shared" si="663"/>
        <v>0</v>
      </c>
      <c r="Z8486" t="str">
        <f t="shared" si="664"/>
        <v>0% (No Discount)</v>
      </c>
      <c r="AA8486" s="17">
        <f>IF(COUNTIF($B$2:B8486,B8486)=1,1,0)</f>
        <v>1</v>
      </c>
      <c r="AB8486" s="17">
        <f>IF(COUNTIF($F$2:F8486,F8486)=1,1,0)</f>
        <v>0</v>
      </c>
    </row>
    <row r="8487" spans="1:28" x14ac:dyDescent="0.2">
      <c r="A8487" s="17">
        <v>8486</v>
      </c>
      <c r="B8487" t="s">
        <v>10098</v>
      </c>
      <c r="C8487" s="18">
        <v>42821</v>
      </c>
      <c r="D8487" s="18">
        <v>42825</v>
      </c>
      <c r="E8487" t="s">
        <v>77</v>
      </c>
      <c r="F8487" t="s">
        <v>10099</v>
      </c>
      <c r="G8487" t="s">
        <v>10100</v>
      </c>
      <c r="H8487" t="s">
        <v>129</v>
      </c>
      <c r="I8487" t="s">
        <v>54</v>
      </c>
      <c r="J8487" t="s">
        <v>3524</v>
      </c>
      <c r="K8487" t="s">
        <v>70</v>
      </c>
      <c r="L8487">
        <v>93727</v>
      </c>
      <c r="M8487" t="s">
        <v>71</v>
      </c>
      <c r="N8487" t="s">
        <v>5156</v>
      </c>
      <c r="O8487" t="s">
        <v>73</v>
      </c>
      <c r="P8487" t="s">
        <v>117</v>
      </c>
      <c r="Q8487" t="s">
        <v>5157</v>
      </c>
      <c r="R8487" s="19">
        <v>45.68</v>
      </c>
      <c r="S8487" s="17">
        <v>2</v>
      </c>
      <c r="T8487" s="20">
        <v>0</v>
      </c>
      <c r="U8487" s="19">
        <v>21.012799999999999</v>
      </c>
      <c r="V8487" s="20">
        <f t="shared" si="660"/>
        <v>0.45999999999999996</v>
      </c>
      <c r="W8487" s="17">
        <f t="shared" si="661"/>
        <v>2017</v>
      </c>
      <c r="X8487" t="str">
        <f t="shared" si="662"/>
        <v>Mar-2017</v>
      </c>
      <c r="Y8487" s="17">
        <f t="shared" si="663"/>
        <v>4</v>
      </c>
      <c r="Z8487" t="str">
        <f t="shared" si="664"/>
        <v>0% (No Discount)</v>
      </c>
      <c r="AA8487" s="17">
        <f>IF(COUNTIF($B$2:B8487,B8487)=1,1,0)</f>
        <v>1</v>
      </c>
      <c r="AB8487" s="17">
        <f>IF(COUNTIF($F$2:F8487,F8487)=1,1,0)</f>
        <v>1</v>
      </c>
    </row>
    <row r="8488" spans="1:28" x14ac:dyDescent="0.2">
      <c r="A8488" s="17">
        <v>8487</v>
      </c>
      <c r="B8488" t="s">
        <v>10098</v>
      </c>
      <c r="C8488" s="18">
        <v>42821</v>
      </c>
      <c r="D8488" s="18">
        <v>42825</v>
      </c>
      <c r="E8488" t="s">
        <v>77</v>
      </c>
      <c r="F8488" t="s">
        <v>10099</v>
      </c>
      <c r="G8488" t="s">
        <v>10100</v>
      </c>
      <c r="H8488" t="s">
        <v>129</v>
      </c>
      <c r="I8488" t="s">
        <v>54</v>
      </c>
      <c r="J8488" t="s">
        <v>3524</v>
      </c>
      <c r="K8488" t="s">
        <v>70</v>
      </c>
      <c r="L8488">
        <v>93727</v>
      </c>
      <c r="M8488" t="s">
        <v>71</v>
      </c>
      <c r="N8488" t="s">
        <v>728</v>
      </c>
      <c r="O8488" t="s">
        <v>73</v>
      </c>
      <c r="P8488" t="s">
        <v>117</v>
      </c>
      <c r="Q8488" t="s">
        <v>729</v>
      </c>
      <c r="R8488" s="19">
        <v>110.96</v>
      </c>
      <c r="S8488" s="17">
        <v>2</v>
      </c>
      <c r="T8488" s="20">
        <v>0</v>
      </c>
      <c r="U8488" s="19">
        <v>53.260800000000003</v>
      </c>
      <c r="V8488" s="20">
        <f t="shared" si="660"/>
        <v>0.48000000000000004</v>
      </c>
      <c r="W8488" s="17">
        <f t="shared" si="661"/>
        <v>2017</v>
      </c>
      <c r="X8488" t="str">
        <f t="shared" si="662"/>
        <v>Mar-2017</v>
      </c>
      <c r="Y8488" s="17">
        <f t="shared" si="663"/>
        <v>4</v>
      </c>
      <c r="Z8488" t="str">
        <f t="shared" si="664"/>
        <v>0% (No Discount)</v>
      </c>
      <c r="AA8488" s="17">
        <f>IF(COUNTIF($B$2:B8488,B8488)=1,1,0)</f>
        <v>0</v>
      </c>
      <c r="AB8488" s="17">
        <f>IF(COUNTIF($F$2:F8488,F8488)=1,1,0)</f>
        <v>0</v>
      </c>
    </row>
    <row r="8489" spans="1:28" x14ac:dyDescent="0.2">
      <c r="A8489" s="17">
        <v>8488</v>
      </c>
      <c r="B8489" t="s">
        <v>10098</v>
      </c>
      <c r="C8489" s="18">
        <v>42821</v>
      </c>
      <c r="D8489" s="18">
        <v>42825</v>
      </c>
      <c r="E8489" t="s">
        <v>77</v>
      </c>
      <c r="F8489" t="s">
        <v>10099</v>
      </c>
      <c r="G8489" t="s">
        <v>10100</v>
      </c>
      <c r="H8489" t="s">
        <v>129</v>
      </c>
      <c r="I8489" t="s">
        <v>54</v>
      </c>
      <c r="J8489" t="s">
        <v>3524</v>
      </c>
      <c r="K8489" t="s">
        <v>70</v>
      </c>
      <c r="L8489">
        <v>93727</v>
      </c>
      <c r="M8489" t="s">
        <v>71</v>
      </c>
      <c r="N8489" t="s">
        <v>8281</v>
      </c>
      <c r="O8489" t="s">
        <v>73</v>
      </c>
      <c r="P8489" t="s">
        <v>117</v>
      </c>
      <c r="Q8489" t="s">
        <v>8282</v>
      </c>
      <c r="R8489" s="19">
        <v>11.94</v>
      </c>
      <c r="S8489" s="17">
        <v>3</v>
      </c>
      <c r="T8489" s="20">
        <v>0</v>
      </c>
      <c r="U8489" s="19">
        <v>5.97</v>
      </c>
      <c r="V8489" s="20">
        <f t="shared" si="660"/>
        <v>0.5</v>
      </c>
      <c r="W8489" s="17">
        <f t="shared" si="661"/>
        <v>2017</v>
      </c>
      <c r="X8489" t="str">
        <f t="shared" si="662"/>
        <v>Mar-2017</v>
      </c>
      <c r="Y8489" s="17">
        <f t="shared" si="663"/>
        <v>4</v>
      </c>
      <c r="Z8489" t="str">
        <f t="shared" si="664"/>
        <v>0% (No Discount)</v>
      </c>
      <c r="AA8489" s="17">
        <f>IF(COUNTIF($B$2:B8489,B8489)=1,1,0)</f>
        <v>0</v>
      </c>
      <c r="AB8489" s="17">
        <f>IF(COUNTIF($F$2:F8489,F8489)=1,1,0)</f>
        <v>0</v>
      </c>
    </row>
    <row r="8490" spans="1:28" x14ac:dyDescent="0.2">
      <c r="A8490" s="17">
        <v>8489</v>
      </c>
      <c r="B8490" t="s">
        <v>10101</v>
      </c>
      <c r="C8490" s="18">
        <v>42402</v>
      </c>
      <c r="D8490" s="18">
        <v>42404</v>
      </c>
      <c r="E8490" t="s">
        <v>50</v>
      </c>
      <c r="F8490" t="s">
        <v>2847</v>
      </c>
      <c r="G8490" t="s">
        <v>2848</v>
      </c>
      <c r="H8490" t="s">
        <v>53</v>
      </c>
      <c r="I8490" t="s">
        <v>54</v>
      </c>
      <c r="J8490" t="s">
        <v>1157</v>
      </c>
      <c r="K8490" t="s">
        <v>346</v>
      </c>
      <c r="L8490">
        <v>22204</v>
      </c>
      <c r="M8490" t="s">
        <v>57</v>
      </c>
      <c r="N8490" t="s">
        <v>7268</v>
      </c>
      <c r="O8490" t="s">
        <v>98</v>
      </c>
      <c r="P8490" t="s">
        <v>711</v>
      </c>
      <c r="Q8490" t="s">
        <v>7269</v>
      </c>
      <c r="R8490" s="19">
        <v>8749.9500000000007</v>
      </c>
      <c r="S8490" s="17">
        <v>5</v>
      </c>
      <c r="T8490" s="20">
        <v>0</v>
      </c>
      <c r="U8490" s="19">
        <v>2799.9839999999999</v>
      </c>
      <c r="V8490" s="20">
        <f t="shared" si="660"/>
        <v>0.31999999999999995</v>
      </c>
      <c r="W8490" s="17">
        <f t="shared" si="661"/>
        <v>2016</v>
      </c>
      <c r="X8490" t="str">
        <f t="shared" si="662"/>
        <v>Feb-2016</v>
      </c>
      <c r="Y8490" s="17">
        <f t="shared" si="663"/>
        <v>2</v>
      </c>
      <c r="Z8490" t="str">
        <f t="shared" si="664"/>
        <v>0% (No Discount)</v>
      </c>
      <c r="AA8490" s="17">
        <f>IF(COUNTIF($B$2:B8490,B8490)=1,1,0)</f>
        <v>1</v>
      </c>
      <c r="AB8490" s="17">
        <f>IF(COUNTIF($F$2:F8490,F8490)=1,1,0)</f>
        <v>0</v>
      </c>
    </row>
    <row r="8491" spans="1:28" x14ac:dyDescent="0.2">
      <c r="A8491" s="17">
        <v>8490</v>
      </c>
      <c r="B8491" t="s">
        <v>10101</v>
      </c>
      <c r="C8491" s="18">
        <v>42402</v>
      </c>
      <c r="D8491" s="18">
        <v>42404</v>
      </c>
      <c r="E8491" t="s">
        <v>50</v>
      </c>
      <c r="F8491" t="s">
        <v>2847</v>
      </c>
      <c r="G8491" t="s">
        <v>2848</v>
      </c>
      <c r="H8491" t="s">
        <v>53</v>
      </c>
      <c r="I8491" t="s">
        <v>54</v>
      </c>
      <c r="J8491" t="s">
        <v>1157</v>
      </c>
      <c r="K8491" t="s">
        <v>346</v>
      </c>
      <c r="L8491">
        <v>22204</v>
      </c>
      <c r="M8491" t="s">
        <v>57</v>
      </c>
      <c r="N8491" t="s">
        <v>1052</v>
      </c>
      <c r="O8491" t="s">
        <v>73</v>
      </c>
      <c r="P8491" t="s">
        <v>102</v>
      </c>
      <c r="Q8491" t="s">
        <v>1053</v>
      </c>
      <c r="R8491" s="19">
        <v>36.4</v>
      </c>
      <c r="S8491" s="17">
        <v>8</v>
      </c>
      <c r="T8491" s="20">
        <v>0</v>
      </c>
      <c r="U8491" s="19">
        <v>18.2</v>
      </c>
      <c r="V8491" s="20">
        <f t="shared" si="660"/>
        <v>0.5</v>
      </c>
      <c r="W8491" s="17">
        <f t="shared" si="661"/>
        <v>2016</v>
      </c>
      <c r="X8491" t="str">
        <f t="shared" si="662"/>
        <v>Feb-2016</v>
      </c>
      <c r="Y8491" s="17">
        <f t="shared" si="663"/>
        <v>2</v>
      </c>
      <c r="Z8491" t="str">
        <f t="shared" si="664"/>
        <v>0% (No Discount)</v>
      </c>
      <c r="AA8491" s="17">
        <f>IF(COUNTIF($B$2:B8491,B8491)=1,1,0)</f>
        <v>0</v>
      </c>
      <c r="AB8491" s="17">
        <f>IF(COUNTIF($F$2:F8491,F8491)=1,1,0)</f>
        <v>0</v>
      </c>
    </row>
    <row r="8492" spans="1:28" x14ac:dyDescent="0.2">
      <c r="A8492" s="17">
        <v>8491</v>
      </c>
      <c r="B8492" t="s">
        <v>10101</v>
      </c>
      <c r="C8492" s="18">
        <v>42402</v>
      </c>
      <c r="D8492" s="18">
        <v>42404</v>
      </c>
      <c r="E8492" t="s">
        <v>50</v>
      </c>
      <c r="F8492" t="s">
        <v>2847</v>
      </c>
      <c r="G8492" t="s">
        <v>2848</v>
      </c>
      <c r="H8492" t="s">
        <v>53</v>
      </c>
      <c r="I8492" t="s">
        <v>54</v>
      </c>
      <c r="J8492" t="s">
        <v>1157</v>
      </c>
      <c r="K8492" t="s">
        <v>346</v>
      </c>
      <c r="L8492">
        <v>22204</v>
      </c>
      <c r="M8492" t="s">
        <v>57</v>
      </c>
      <c r="N8492" t="s">
        <v>6861</v>
      </c>
      <c r="O8492" t="s">
        <v>59</v>
      </c>
      <c r="P8492" t="s">
        <v>92</v>
      </c>
      <c r="Q8492" t="s">
        <v>6862</v>
      </c>
      <c r="R8492" s="19">
        <v>18.690000000000001</v>
      </c>
      <c r="S8492" s="17">
        <v>7</v>
      </c>
      <c r="T8492" s="20">
        <v>0</v>
      </c>
      <c r="U8492" s="19">
        <v>7.1021999999999998</v>
      </c>
      <c r="V8492" s="20">
        <f t="shared" si="660"/>
        <v>0.37999999999999995</v>
      </c>
      <c r="W8492" s="17">
        <f t="shared" si="661"/>
        <v>2016</v>
      </c>
      <c r="X8492" t="str">
        <f t="shared" si="662"/>
        <v>Feb-2016</v>
      </c>
      <c r="Y8492" s="17">
        <f t="shared" si="663"/>
        <v>2</v>
      </c>
      <c r="Z8492" t="str">
        <f t="shared" si="664"/>
        <v>0% (No Discount)</v>
      </c>
      <c r="AA8492" s="17">
        <f>IF(COUNTIF($B$2:B8492,B8492)=1,1,0)</f>
        <v>0</v>
      </c>
      <c r="AB8492" s="17">
        <f>IF(COUNTIF($F$2:F8492,F8492)=1,1,0)</f>
        <v>0</v>
      </c>
    </row>
    <row r="8493" spans="1:28" x14ac:dyDescent="0.2">
      <c r="A8493" s="17">
        <v>8492</v>
      </c>
      <c r="B8493" t="s">
        <v>10102</v>
      </c>
      <c r="C8493" s="18">
        <v>42923</v>
      </c>
      <c r="D8493" s="18">
        <v>42927</v>
      </c>
      <c r="E8493" t="s">
        <v>77</v>
      </c>
      <c r="F8493" t="s">
        <v>2104</v>
      </c>
      <c r="G8493" t="s">
        <v>2105</v>
      </c>
      <c r="H8493" t="s">
        <v>53</v>
      </c>
      <c r="I8493" t="s">
        <v>54</v>
      </c>
      <c r="J8493" t="s">
        <v>69</v>
      </c>
      <c r="K8493" t="s">
        <v>70</v>
      </c>
      <c r="L8493">
        <v>90049</v>
      </c>
      <c r="M8493" t="s">
        <v>71</v>
      </c>
      <c r="N8493" t="s">
        <v>4332</v>
      </c>
      <c r="O8493" t="s">
        <v>73</v>
      </c>
      <c r="P8493" t="s">
        <v>296</v>
      </c>
      <c r="Q8493" t="s">
        <v>4333</v>
      </c>
      <c r="R8493" s="19">
        <v>5.94</v>
      </c>
      <c r="S8493" s="17">
        <v>3</v>
      </c>
      <c r="T8493" s="20">
        <v>0</v>
      </c>
      <c r="U8493" s="19">
        <v>0.1188</v>
      </c>
      <c r="V8493" s="20">
        <f t="shared" si="660"/>
        <v>0.02</v>
      </c>
      <c r="W8493" s="17">
        <f t="shared" si="661"/>
        <v>2017</v>
      </c>
      <c r="X8493" t="str">
        <f t="shared" si="662"/>
        <v>Jul-2017</v>
      </c>
      <c r="Y8493" s="17">
        <f t="shared" si="663"/>
        <v>4</v>
      </c>
      <c r="Z8493" t="str">
        <f t="shared" si="664"/>
        <v>0% (No Discount)</v>
      </c>
      <c r="AA8493" s="17">
        <f>IF(COUNTIF($B$2:B8493,B8493)=1,1,0)</f>
        <v>1</v>
      </c>
      <c r="AB8493" s="17">
        <f>IF(COUNTIF($F$2:F8493,F8493)=1,1,0)</f>
        <v>0</v>
      </c>
    </row>
    <row r="8494" spans="1:28" x14ac:dyDescent="0.2">
      <c r="A8494" s="17">
        <v>8493</v>
      </c>
      <c r="B8494" t="s">
        <v>10103</v>
      </c>
      <c r="C8494" s="18">
        <v>42300</v>
      </c>
      <c r="D8494" s="18">
        <v>42305</v>
      </c>
      <c r="E8494" t="s">
        <v>77</v>
      </c>
      <c r="F8494" t="s">
        <v>4522</v>
      </c>
      <c r="G8494" t="s">
        <v>4523</v>
      </c>
      <c r="H8494" t="s">
        <v>53</v>
      </c>
      <c r="I8494" t="s">
        <v>54</v>
      </c>
      <c r="J8494" t="s">
        <v>4916</v>
      </c>
      <c r="K8494" t="s">
        <v>131</v>
      </c>
      <c r="L8494">
        <v>79424</v>
      </c>
      <c r="M8494" t="s">
        <v>132</v>
      </c>
      <c r="N8494" t="s">
        <v>7000</v>
      </c>
      <c r="O8494" t="s">
        <v>73</v>
      </c>
      <c r="P8494" t="s">
        <v>117</v>
      </c>
      <c r="Q8494" t="s">
        <v>7001</v>
      </c>
      <c r="R8494" s="19">
        <v>60.735999999999997</v>
      </c>
      <c r="S8494" s="17">
        <v>8</v>
      </c>
      <c r="T8494" s="20">
        <v>0.2</v>
      </c>
      <c r="U8494" s="19">
        <v>20.4984</v>
      </c>
      <c r="V8494" s="20">
        <f t="shared" si="660"/>
        <v>0.33750000000000002</v>
      </c>
      <c r="W8494" s="17">
        <f t="shared" si="661"/>
        <v>2015</v>
      </c>
      <c r="X8494" t="str">
        <f t="shared" si="662"/>
        <v>Oct-2015</v>
      </c>
      <c r="Y8494" s="17">
        <f t="shared" si="663"/>
        <v>5</v>
      </c>
      <c r="Z8494" t="str">
        <f t="shared" si="664"/>
        <v>11-20%</v>
      </c>
      <c r="AA8494" s="17">
        <f>IF(COUNTIF($B$2:B8494,B8494)=1,1,0)</f>
        <v>1</v>
      </c>
      <c r="AB8494" s="17">
        <f>IF(COUNTIF($F$2:F8494,F8494)=1,1,0)</f>
        <v>0</v>
      </c>
    </row>
    <row r="8495" spans="1:28" x14ac:dyDescent="0.2">
      <c r="A8495" s="17">
        <v>8494</v>
      </c>
      <c r="B8495" t="s">
        <v>10103</v>
      </c>
      <c r="C8495" s="18">
        <v>42300</v>
      </c>
      <c r="D8495" s="18">
        <v>42305</v>
      </c>
      <c r="E8495" t="s">
        <v>77</v>
      </c>
      <c r="F8495" t="s">
        <v>4522</v>
      </c>
      <c r="G8495" t="s">
        <v>4523</v>
      </c>
      <c r="H8495" t="s">
        <v>53</v>
      </c>
      <c r="I8495" t="s">
        <v>54</v>
      </c>
      <c r="J8495" t="s">
        <v>4916</v>
      </c>
      <c r="K8495" t="s">
        <v>131</v>
      </c>
      <c r="L8495">
        <v>79424</v>
      </c>
      <c r="M8495" t="s">
        <v>132</v>
      </c>
      <c r="N8495" t="s">
        <v>7698</v>
      </c>
      <c r="O8495" t="s">
        <v>98</v>
      </c>
      <c r="P8495" t="s">
        <v>1246</v>
      </c>
      <c r="Q8495" t="s">
        <v>7699</v>
      </c>
      <c r="R8495" s="19">
        <v>479.976</v>
      </c>
      <c r="S8495" s="17">
        <v>3</v>
      </c>
      <c r="T8495" s="20">
        <v>0.2</v>
      </c>
      <c r="U8495" s="19">
        <v>161.99189999999999</v>
      </c>
      <c r="V8495" s="20">
        <f t="shared" si="660"/>
        <v>0.33749999999999997</v>
      </c>
      <c r="W8495" s="17">
        <f t="shared" si="661"/>
        <v>2015</v>
      </c>
      <c r="X8495" t="str">
        <f t="shared" si="662"/>
        <v>Oct-2015</v>
      </c>
      <c r="Y8495" s="17">
        <f t="shared" si="663"/>
        <v>5</v>
      </c>
      <c r="Z8495" t="str">
        <f t="shared" si="664"/>
        <v>11-20%</v>
      </c>
      <c r="AA8495" s="17">
        <f>IF(COUNTIF($B$2:B8495,B8495)=1,1,0)</f>
        <v>0</v>
      </c>
      <c r="AB8495" s="17">
        <f>IF(COUNTIF($F$2:F8495,F8495)=1,1,0)</f>
        <v>0</v>
      </c>
    </row>
    <row r="8496" spans="1:28" x14ac:dyDescent="0.2">
      <c r="A8496" s="17">
        <v>8495</v>
      </c>
      <c r="B8496" t="s">
        <v>10103</v>
      </c>
      <c r="C8496" s="18">
        <v>42300</v>
      </c>
      <c r="D8496" s="18">
        <v>42305</v>
      </c>
      <c r="E8496" t="s">
        <v>77</v>
      </c>
      <c r="F8496" t="s">
        <v>4522</v>
      </c>
      <c r="G8496" t="s">
        <v>4523</v>
      </c>
      <c r="H8496" t="s">
        <v>53</v>
      </c>
      <c r="I8496" t="s">
        <v>54</v>
      </c>
      <c r="J8496" t="s">
        <v>4916</v>
      </c>
      <c r="K8496" t="s">
        <v>131</v>
      </c>
      <c r="L8496">
        <v>79424</v>
      </c>
      <c r="M8496" t="s">
        <v>132</v>
      </c>
      <c r="N8496" t="s">
        <v>3953</v>
      </c>
      <c r="O8496" t="s">
        <v>73</v>
      </c>
      <c r="P8496" t="s">
        <v>102</v>
      </c>
      <c r="Q8496" t="s">
        <v>3954</v>
      </c>
      <c r="R8496" s="19">
        <v>6.08</v>
      </c>
      <c r="S8496" s="17">
        <v>1</v>
      </c>
      <c r="T8496" s="20">
        <v>0.8</v>
      </c>
      <c r="U8496" s="19">
        <v>-10.336</v>
      </c>
      <c r="V8496" s="20">
        <f t="shared" si="660"/>
        <v>-1.7</v>
      </c>
      <c r="W8496" s="17">
        <f t="shared" si="661"/>
        <v>2015</v>
      </c>
      <c r="X8496" t="str">
        <f t="shared" si="662"/>
        <v>Oct-2015</v>
      </c>
      <c r="Y8496" s="17">
        <f t="shared" si="663"/>
        <v>5</v>
      </c>
      <c r="Z8496" t="str">
        <f t="shared" si="664"/>
        <v>Over 50%</v>
      </c>
      <c r="AA8496" s="17">
        <f>IF(COUNTIF($B$2:B8496,B8496)=1,1,0)</f>
        <v>0</v>
      </c>
      <c r="AB8496" s="17">
        <f>IF(COUNTIF($F$2:F8496,F8496)=1,1,0)</f>
        <v>0</v>
      </c>
    </row>
    <row r="8497" spans="1:28" x14ac:dyDescent="0.2">
      <c r="A8497" s="17">
        <v>8496</v>
      </c>
      <c r="B8497" t="s">
        <v>10104</v>
      </c>
      <c r="C8497" s="18">
        <v>42706</v>
      </c>
      <c r="D8497" s="18">
        <v>42712</v>
      </c>
      <c r="E8497" t="s">
        <v>77</v>
      </c>
      <c r="F8497" t="s">
        <v>1138</v>
      </c>
      <c r="G8497" t="s">
        <v>1139</v>
      </c>
      <c r="H8497" t="s">
        <v>68</v>
      </c>
      <c r="I8497" t="s">
        <v>54</v>
      </c>
      <c r="J8497" t="s">
        <v>9556</v>
      </c>
      <c r="K8497" t="s">
        <v>484</v>
      </c>
      <c r="L8497">
        <v>80501</v>
      </c>
      <c r="M8497" t="s">
        <v>71</v>
      </c>
      <c r="N8497" t="s">
        <v>7172</v>
      </c>
      <c r="O8497" t="s">
        <v>98</v>
      </c>
      <c r="P8497" t="s">
        <v>188</v>
      </c>
      <c r="Q8497" t="s">
        <v>7173</v>
      </c>
      <c r="R8497" s="19">
        <v>165.6</v>
      </c>
      <c r="S8497" s="17">
        <v>3</v>
      </c>
      <c r="T8497" s="20">
        <v>0.2</v>
      </c>
      <c r="U8497" s="19">
        <v>-6.21</v>
      </c>
      <c r="V8497" s="20">
        <f t="shared" si="660"/>
        <v>-3.7499999999999999E-2</v>
      </c>
      <c r="W8497" s="17">
        <f t="shared" si="661"/>
        <v>2016</v>
      </c>
      <c r="X8497" t="str">
        <f t="shared" si="662"/>
        <v>Dec-2016</v>
      </c>
      <c r="Y8497" s="17">
        <f t="shared" si="663"/>
        <v>6</v>
      </c>
      <c r="Z8497" t="str">
        <f t="shared" si="664"/>
        <v>11-20%</v>
      </c>
      <c r="AA8497" s="17">
        <f>IF(COUNTIF($B$2:B8497,B8497)=1,1,0)</f>
        <v>1</v>
      </c>
      <c r="AB8497" s="17">
        <f>IF(COUNTIF($F$2:F8497,F8497)=1,1,0)</f>
        <v>0</v>
      </c>
    </row>
    <row r="8498" spans="1:28" x14ac:dyDescent="0.2">
      <c r="A8498" s="17">
        <v>8497</v>
      </c>
      <c r="B8498" t="s">
        <v>10105</v>
      </c>
      <c r="C8498" s="18">
        <v>41703</v>
      </c>
      <c r="D8498" s="18">
        <v>41706</v>
      </c>
      <c r="E8498" t="s">
        <v>50</v>
      </c>
      <c r="F8498" t="s">
        <v>4162</v>
      </c>
      <c r="G8498" t="s">
        <v>4163</v>
      </c>
      <c r="H8498" t="s">
        <v>53</v>
      </c>
      <c r="I8498" t="s">
        <v>54</v>
      </c>
      <c r="J8498" t="s">
        <v>3224</v>
      </c>
      <c r="K8498" t="s">
        <v>294</v>
      </c>
      <c r="L8498">
        <v>10701</v>
      </c>
      <c r="M8498" t="s">
        <v>175</v>
      </c>
      <c r="N8498" t="s">
        <v>1593</v>
      </c>
      <c r="O8498" t="s">
        <v>73</v>
      </c>
      <c r="P8498" t="s">
        <v>95</v>
      </c>
      <c r="Q8498" t="s">
        <v>1594</v>
      </c>
      <c r="R8498" s="19">
        <v>59.52</v>
      </c>
      <c r="S8498" s="17">
        <v>3</v>
      </c>
      <c r="T8498" s="20">
        <v>0</v>
      </c>
      <c r="U8498" s="19">
        <v>15.475199999999999</v>
      </c>
      <c r="V8498" s="20">
        <f t="shared" si="660"/>
        <v>0.25999999999999995</v>
      </c>
      <c r="W8498" s="17">
        <f t="shared" si="661"/>
        <v>2014</v>
      </c>
      <c r="X8498" t="str">
        <f t="shared" si="662"/>
        <v>Mar-2014</v>
      </c>
      <c r="Y8498" s="17">
        <f t="shared" si="663"/>
        <v>3</v>
      </c>
      <c r="Z8498" t="str">
        <f t="shared" si="664"/>
        <v>0% (No Discount)</v>
      </c>
      <c r="AA8498" s="17">
        <f>IF(COUNTIF($B$2:B8498,B8498)=1,1,0)</f>
        <v>1</v>
      </c>
      <c r="AB8498" s="17">
        <f>IF(COUNTIF($F$2:F8498,F8498)=1,1,0)</f>
        <v>0</v>
      </c>
    </row>
    <row r="8499" spans="1:28" x14ac:dyDescent="0.2">
      <c r="A8499" s="17">
        <v>8498</v>
      </c>
      <c r="B8499" t="s">
        <v>10105</v>
      </c>
      <c r="C8499" s="18">
        <v>41703</v>
      </c>
      <c r="D8499" s="18">
        <v>41706</v>
      </c>
      <c r="E8499" t="s">
        <v>50</v>
      </c>
      <c r="F8499" t="s">
        <v>4162</v>
      </c>
      <c r="G8499" t="s">
        <v>4163</v>
      </c>
      <c r="H8499" t="s">
        <v>53</v>
      </c>
      <c r="I8499" t="s">
        <v>54</v>
      </c>
      <c r="J8499" t="s">
        <v>3224</v>
      </c>
      <c r="K8499" t="s">
        <v>294</v>
      </c>
      <c r="L8499">
        <v>10701</v>
      </c>
      <c r="M8499" t="s">
        <v>175</v>
      </c>
      <c r="N8499" t="s">
        <v>1104</v>
      </c>
      <c r="O8499" t="s">
        <v>98</v>
      </c>
      <c r="P8499" t="s">
        <v>188</v>
      </c>
      <c r="Q8499" t="s">
        <v>1105</v>
      </c>
      <c r="R8499" s="19">
        <v>479.97</v>
      </c>
      <c r="S8499" s="17">
        <v>3</v>
      </c>
      <c r="T8499" s="20">
        <v>0</v>
      </c>
      <c r="U8499" s="19">
        <v>177.5889</v>
      </c>
      <c r="V8499" s="20">
        <f t="shared" si="660"/>
        <v>0.37</v>
      </c>
      <c r="W8499" s="17">
        <f t="shared" si="661"/>
        <v>2014</v>
      </c>
      <c r="X8499" t="str">
        <f t="shared" si="662"/>
        <v>Mar-2014</v>
      </c>
      <c r="Y8499" s="17">
        <f t="shared" si="663"/>
        <v>3</v>
      </c>
      <c r="Z8499" t="str">
        <f t="shared" si="664"/>
        <v>0% (No Discount)</v>
      </c>
      <c r="AA8499" s="17">
        <f>IF(COUNTIF($B$2:B8499,B8499)=1,1,0)</f>
        <v>0</v>
      </c>
      <c r="AB8499" s="17">
        <f>IF(COUNTIF($F$2:F8499,F8499)=1,1,0)</f>
        <v>0</v>
      </c>
    </row>
    <row r="8500" spans="1:28" x14ac:dyDescent="0.2">
      <c r="A8500" s="17">
        <v>8499</v>
      </c>
      <c r="B8500" t="s">
        <v>10105</v>
      </c>
      <c r="C8500" s="18">
        <v>41703</v>
      </c>
      <c r="D8500" s="18">
        <v>41706</v>
      </c>
      <c r="E8500" t="s">
        <v>50</v>
      </c>
      <c r="F8500" t="s">
        <v>4162</v>
      </c>
      <c r="G8500" t="s">
        <v>4163</v>
      </c>
      <c r="H8500" t="s">
        <v>53</v>
      </c>
      <c r="I8500" t="s">
        <v>54</v>
      </c>
      <c r="J8500" t="s">
        <v>3224</v>
      </c>
      <c r="K8500" t="s">
        <v>294</v>
      </c>
      <c r="L8500">
        <v>10701</v>
      </c>
      <c r="M8500" t="s">
        <v>175</v>
      </c>
      <c r="N8500" t="s">
        <v>2607</v>
      </c>
      <c r="O8500" t="s">
        <v>73</v>
      </c>
      <c r="P8500" t="s">
        <v>606</v>
      </c>
      <c r="Q8500" t="s">
        <v>2608</v>
      </c>
      <c r="R8500" s="19">
        <v>18.62</v>
      </c>
      <c r="S8500" s="17">
        <v>2</v>
      </c>
      <c r="T8500" s="20">
        <v>0</v>
      </c>
      <c r="U8500" s="19">
        <v>5.3997999999999999</v>
      </c>
      <c r="V8500" s="20">
        <f t="shared" si="660"/>
        <v>0.28999999999999998</v>
      </c>
      <c r="W8500" s="17">
        <f t="shared" si="661"/>
        <v>2014</v>
      </c>
      <c r="X8500" t="str">
        <f t="shared" si="662"/>
        <v>Mar-2014</v>
      </c>
      <c r="Y8500" s="17">
        <f t="shared" si="663"/>
        <v>3</v>
      </c>
      <c r="Z8500" t="str">
        <f t="shared" si="664"/>
        <v>0% (No Discount)</v>
      </c>
      <c r="AA8500" s="17">
        <f>IF(COUNTIF($B$2:B8500,B8500)=1,1,0)</f>
        <v>0</v>
      </c>
      <c r="AB8500" s="17">
        <f>IF(COUNTIF($F$2:F8500,F8500)=1,1,0)</f>
        <v>0</v>
      </c>
    </row>
    <row r="8501" spans="1:28" x14ac:dyDescent="0.2">
      <c r="A8501" s="17">
        <v>8500</v>
      </c>
      <c r="B8501" t="s">
        <v>10105</v>
      </c>
      <c r="C8501" s="18">
        <v>41703</v>
      </c>
      <c r="D8501" s="18">
        <v>41706</v>
      </c>
      <c r="E8501" t="s">
        <v>50</v>
      </c>
      <c r="F8501" t="s">
        <v>4162</v>
      </c>
      <c r="G8501" t="s">
        <v>4163</v>
      </c>
      <c r="H8501" t="s">
        <v>53</v>
      </c>
      <c r="I8501" t="s">
        <v>54</v>
      </c>
      <c r="J8501" t="s">
        <v>3224</v>
      </c>
      <c r="K8501" t="s">
        <v>294</v>
      </c>
      <c r="L8501">
        <v>10701</v>
      </c>
      <c r="M8501" t="s">
        <v>175</v>
      </c>
      <c r="N8501" t="s">
        <v>5522</v>
      </c>
      <c r="O8501" t="s">
        <v>73</v>
      </c>
      <c r="P8501" t="s">
        <v>102</v>
      </c>
      <c r="Q8501" t="s">
        <v>5523</v>
      </c>
      <c r="R8501" s="19">
        <v>49.631999999999998</v>
      </c>
      <c r="S8501" s="17">
        <v>6</v>
      </c>
      <c r="T8501" s="20">
        <v>0.2</v>
      </c>
      <c r="U8501" s="19">
        <v>16.750800000000002</v>
      </c>
      <c r="V8501" s="20">
        <f t="shared" si="660"/>
        <v>0.33750000000000002</v>
      </c>
      <c r="W8501" s="17">
        <f t="shared" si="661"/>
        <v>2014</v>
      </c>
      <c r="X8501" t="str">
        <f t="shared" si="662"/>
        <v>Mar-2014</v>
      </c>
      <c r="Y8501" s="17">
        <f t="shared" si="663"/>
        <v>3</v>
      </c>
      <c r="Z8501" t="str">
        <f t="shared" si="664"/>
        <v>11-20%</v>
      </c>
      <c r="AA8501" s="17">
        <f>IF(COUNTIF($B$2:B8501,B8501)=1,1,0)</f>
        <v>0</v>
      </c>
      <c r="AB8501" s="17">
        <f>IF(COUNTIF($F$2:F8501,F8501)=1,1,0)</f>
        <v>0</v>
      </c>
    </row>
    <row r="8502" spans="1:28" x14ac:dyDescent="0.2">
      <c r="A8502" s="17">
        <v>8501</v>
      </c>
      <c r="B8502" t="s">
        <v>10105</v>
      </c>
      <c r="C8502" s="18">
        <v>41703</v>
      </c>
      <c r="D8502" s="18">
        <v>41706</v>
      </c>
      <c r="E8502" t="s">
        <v>50</v>
      </c>
      <c r="F8502" t="s">
        <v>4162</v>
      </c>
      <c r="G8502" t="s">
        <v>4163</v>
      </c>
      <c r="H8502" t="s">
        <v>53</v>
      </c>
      <c r="I8502" t="s">
        <v>54</v>
      </c>
      <c r="J8502" t="s">
        <v>3224</v>
      </c>
      <c r="K8502" t="s">
        <v>294</v>
      </c>
      <c r="L8502">
        <v>10701</v>
      </c>
      <c r="M8502" t="s">
        <v>175</v>
      </c>
      <c r="N8502" t="s">
        <v>4785</v>
      </c>
      <c r="O8502" t="s">
        <v>73</v>
      </c>
      <c r="P8502" t="s">
        <v>117</v>
      </c>
      <c r="Q8502" t="s">
        <v>4786</v>
      </c>
      <c r="R8502" s="19">
        <v>97.82</v>
      </c>
      <c r="S8502" s="17">
        <v>2</v>
      </c>
      <c r="T8502" s="20">
        <v>0</v>
      </c>
      <c r="U8502" s="19">
        <v>45.9754</v>
      </c>
      <c r="V8502" s="20">
        <f t="shared" si="660"/>
        <v>0.47000000000000003</v>
      </c>
      <c r="W8502" s="17">
        <f t="shared" si="661"/>
        <v>2014</v>
      </c>
      <c r="X8502" t="str">
        <f t="shared" si="662"/>
        <v>Mar-2014</v>
      </c>
      <c r="Y8502" s="17">
        <f t="shared" si="663"/>
        <v>3</v>
      </c>
      <c r="Z8502" t="str">
        <f t="shared" si="664"/>
        <v>0% (No Discount)</v>
      </c>
      <c r="AA8502" s="17">
        <f>IF(COUNTIF($B$2:B8502,B8502)=1,1,0)</f>
        <v>0</v>
      </c>
      <c r="AB8502" s="17">
        <f>IF(COUNTIF($F$2:F8502,F8502)=1,1,0)</f>
        <v>0</v>
      </c>
    </row>
    <row r="8503" spans="1:28" x14ac:dyDescent="0.2">
      <c r="A8503" s="17">
        <v>8502</v>
      </c>
      <c r="B8503" t="s">
        <v>10106</v>
      </c>
      <c r="C8503" s="18">
        <v>42064</v>
      </c>
      <c r="D8503" s="18">
        <v>42066</v>
      </c>
      <c r="E8503" t="s">
        <v>50</v>
      </c>
      <c r="F8503" t="s">
        <v>6639</v>
      </c>
      <c r="G8503" t="s">
        <v>6640</v>
      </c>
      <c r="H8503" t="s">
        <v>68</v>
      </c>
      <c r="I8503" t="s">
        <v>54</v>
      </c>
      <c r="J8503" t="s">
        <v>69</v>
      </c>
      <c r="K8503" t="s">
        <v>70</v>
      </c>
      <c r="L8503">
        <v>90045</v>
      </c>
      <c r="M8503" t="s">
        <v>71</v>
      </c>
      <c r="N8503" t="s">
        <v>1714</v>
      </c>
      <c r="O8503" t="s">
        <v>98</v>
      </c>
      <c r="P8503" t="s">
        <v>99</v>
      </c>
      <c r="Q8503" t="s">
        <v>1715</v>
      </c>
      <c r="R8503" s="19">
        <v>15.984</v>
      </c>
      <c r="S8503" s="17">
        <v>2</v>
      </c>
      <c r="T8503" s="20">
        <v>0.2</v>
      </c>
      <c r="U8503" s="19">
        <v>1.1988000000000001</v>
      </c>
      <c r="V8503" s="20">
        <f t="shared" si="660"/>
        <v>7.5000000000000011E-2</v>
      </c>
      <c r="W8503" s="17">
        <f t="shared" si="661"/>
        <v>2015</v>
      </c>
      <c r="X8503" t="str">
        <f t="shared" si="662"/>
        <v>Mar-2015</v>
      </c>
      <c r="Y8503" s="17">
        <f t="shared" si="663"/>
        <v>2</v>
      </c>
      <c r="Z8503" t="str">
        <f t="shared" si="664"/>
        <v>11-20%</v>
      </c>
      <c r="AA8503" s="17">
        <f>IF(COUNTIF($B$2:B8503,B8503)=1,1,0)</f>
        <v>1</v>
      </c>
      <c r="AB8503" s="17">
        <f>IF(COUNTIF($F$2:F8503,F8503)=1,1,0)</f>
        <v>0</v>
      </c>
    </row>
    <row r="8504" spans="1:28" x14ac:dyDescent="0.2">
      <c r="A8504" s="17">
        <v>8503</v>
      </c>
      <c r="B8504" t="s">
        <v>10106</v>
      </c>
      <c r="C8504" s="18">
        <v>42064</v>
      </c>
      <c r="D8504" s="18">
        <v>42066</v>
      </c>
      <c r="E8504" t="s">
        <v>50</v>
      </c>
      <c r="F8504" t="s">
        <v>6639</v>
      </c>
      <c r="G8504" t="s">
        <v>6640</v>
      </c>
      <c r="H8504" t="s">
        <v>68</v>
      </c>
      <c r="I8504" t="s">
        <v>54</v>
      </c>
      <c r="J8504" t="s">
        <v>69</v>
      </c>
      <c r="K8504" t="s">
        <v>70</v>
      </c>
      <c r="L8504">
        <v>90045</v>
      </c>
      <c r="M8504" t="s">
        <v>71</v>
      </c>
      <c r="N8504" t="s">
        <v>1569</v>
      </c>
      <c r="O8504" t="s">
        <v>59</v>
      </c>
      <c r="P8504" t="s">
        <v>63</v>
      </c>
      <c r="Q8504" t="s">
        <v>1570</v>
      </c>
      <c r="R8504" s="19">
        <v>184.75200000000001</v>
      </c>
      <c r="S8504" s="17">
        <v>3</v>
      </c>
      <c r="T8504" s="20">
        <v>0.2</v>
      </c>
      <c r="U8504" s="19">
        <v>-20.784600000000001</v>
      </c>
      <c r="V8504" s="20">
        <f t="shared" si="660"/>
        <v>-0.1125</v>
      </c>
      <c r="W8504" s="17">
        <f t="shared" si="661"/>
        <v>2015</v>
      </c>
      <c r="X8504" t="str">
        <f t="shared" si="662"/>
        <v>Mar-2015</v>
      </c>
      <c r="Y8504" s="17">
        <f t="shared" si="663"/>
        <v>2</v>
      </c>
      <c r="Z8504" t="str">
        <f t="shared" si="664"/>
        <v>11-20%</v>
      </c>
      <c r="AA8504" s="17">
        <f>IF(COUNTIF($B$2:B8504,B8504)=1,1,0)</f>
        <v>0</v>
      </c>
      <c r="AB8504" s="17">
        <f>IF(COUNTIF($F$2:F8504,F8504)=1,1,0)</f>
        <v>0</v>
      </c>
    </row>
    <row r="8505" spans="1:28" x14ac:dyDescent="0.2">
      <c r="A8505" s="17">
        <v>8504</v>
      </c>
      <c r="B8505" t="s">
        <v>10107</v>
      </c>
      <c r="C8505" s="18">
        <v>41690</v>
      </c>
      <c r="D8505" s="18">
        <v>41694</v>
      </c>
      <c r="E8505" t="s">
        <v>77</v>
      </c>
      <c r="F8505" t="s">
        <v>2178</v>
      </c>
      <c r="G8505" t="s">
        <v>2179</v>
      </c>
      <c r="H8505" t="s">
        <v>129</v>
      </c>
      <c r="I8505" t="s">
        <v>54</v>
      </c>
      <c r="J8505" t="s">
        <v>69</v>
      </c>
      <c r="K8505" t="s">
        <v>70</v>
      </c>
      <c r="L8505">
        <v>90049</v>
      </c>
      <c r="M8505" t="s">
        <v>71</v>
      </c>
      <c r="N8505" t="s">
        <v>6708</v>
      </c>
      <c r="O8505" t="s">
        <v>73</v>
      </c>
      <c r="P8505" t="s">
        <v>117</v>
      </c>
      <c r="Q8505" t="s">
        <v>6709</v>
      </c>
      <c r="R8505" s="19">
        <v>12.96</v>
      </c>
      <c r="S8505" s="17">
        <v>2</v>
      </c>
      <c r="T8505" s="20">
        <v>0</v>
      </c>
      <c r="U8505" s="19">
        <v>6.2207999999999997</v>
      </c>
      <c r="V8505" s="20">
        <f t="shared" si="660"/>
        <v>0.47999999999999993</v>
      </c>
      <c r="W8505" s="17">
        <f t="shared" si="661"/>
        <v>2014</v>
      </c>
      <c r="X8505" t="str">
        <f t="shared" si="662"/>
        <v>Feb-2014</v>
      </c>
      <c r="Y8505" s="17">
        <f t="shared" si="663"/>
        <v>4</v>
      </c>
      <c r="Z8505" t="str">
        <f t="shared" si="664"/>
        <v>0% (No Discount)</v>
      </c>
      <c r="AA8505" s="17">
        <f>IF(COUNTIF($B$2:B8505,B8505)=1,1,0)</f>
        <v>1</v>
      </c>
      <c r="AB8505" s="17">
        <f>IF(COUNTIF($F$2:F8505,F8505)=1,1,0)</f>
        <v>0</v>
      </c>
    </row>
    <row r="8506" spans="1:28" x14ac:dyDescent="0.2">
      <c r="A8506" s="17">
        <v>8505</v>
      </c>
      <c r="B8506" t="s">
        <v>10108</v>
      </c>
      <c r="C8506" s="18">
        <v>42492</v>
      </c>
      <c r="D8506" s="18">
        <v>42496</v>
      </c>
      <c r="E8506" t="s">
        <v>77</v>
      </c>
      <c r="F8506" t="s">
        <v>7754</v>
      </c>
      <c r="G8506" t="s">
        <v>7755</v>
      </c>
      <c r="H8506" t="s">
        <v>53</v>
      </c>
      <c r="I8506" t="s">
        <v>54</v>
      </c>
      <c r="J8506" t="s">
        <v>1646</v>
      </c>
      <c r="K8506" t="s">
        <v>131</v>
      </c>
      <c r="L8506">
        <v>79109</v>
      </c>
      <c r="M8506" t="s">
        <v>132</v>
      </c>
      <c r="N8506" t="s">
        <v>6991</v>
      </c>
      <c r="O8506" t="s">
        <v>59</v>
      </c>
      <c r="P8506" t="s">
        <v>63</v>
      </c>
      <c r="Q8506" t="s">
        <v>6992</v>
      </c>
      <c r="R8506" s="19">
        <v>366.74400000000003</v>
      </c>
      <c r="S8506" s="17">
        <v>4</v>
      </c>
      <c r="T8506" s="20">
        <v>0.3</v>
      </c>
      <c r="U8506" s="19">
        <v>-110.0232</v>
      </c>
      <c r="V8506" s="20">
        <f t="shared" si="660"/>
        <v>-0.3</v>
      </c>
      <c r="W8506" s="17">
        <f t="shared" si="661"/>
        <v>2016</v>
      </c>
      <c r="X8506" t="str">
        <f t="shared" si="662"/>
        <v>May-2016</v>
      </c>
      <c r="Y8506" s="17">
        <f t="shared" si="663"/>
        <v>4</v>
      </c>
      <c r="Z8506" t="str">
        <f t="shared" si="664"/>
        <v>21-30%</v>
      </c>
      <c r="AA8506" s="17">
        <f>IF(COUNTIF($B$2:B8506,B8506)=1,1,0)</f>
        <v>1</v>
      </c>
      <c r="AB8506" s="17">
        <f>IF(COUNTIF($F$2:F8506,F8506)=1,1,0)</f>
        <v>0</v>
      </c>
    </row>
    <row r="8507" spans="1:28" x14ac:dyDescent="0.2">
      <c r="A8507" s="17">
        <v>8506</v>
      </c>
      <c r="B8507" t="s">
        <v>10109</v>
      </c>
      <c r="C8507" s="18">
        <v>42437</v>
      </c>
      <c r="D8507" s="18">
        <v>42441</v>
      </c>
      <c r="E8507" t="s">
        <v>77</v>
      </c>
      <c r="F8507" t="s">
        <v>2690</v>
      </c>
      <c r="G8507" t="s">
        <v>2691</v>
      </c>
      <c r="H8507" t="s">
        <v>129</v>
      </c>
      <c r="I8507" t="s">
        <v>54</v>
      </c>
      <c r="J8507" t="s">
        <v>844</v>
      </c>
      <c r="K8507" t="s">
        <v>131</v>
      </c>
      <c r="L8507">
        <v>75217</v>
      </c>
      <c r="M8507" t="s">
        <v>132</v>
      </c>
      <c r="N8507" t="s">
        <v>4773</v>
      </c>
      <c r="O8507" t="s">
        <v>73</v>
      </c>
      <c r="P8507" t="s">
        <v>102</v>
      </c>
      <c r="Q8507" t="s">
        <v>4774</v>
      </c>
      <c r="R8507" s="19">
        <v>8.8559999999999999</v>
      </c>
      <c r="S8507" s="17">
        <v>9</v>
      </c>
      <c r="T8507" s="20">
        <v>0.8</v>
      </c>
      <c r="U8507" s="19">
        <v>-14.169600000000001</v>
      </c>
      <c r="V8507" s="20">
        <f t="shared" si="660"/>
        <v>-1.6</v>
      </c>
      <c r="W8507" s="17">
        <f t="shared" si="661"/>
        <v>2016</v>
      </c>
      <c r="X8507" t="str">
        <f t="shared" si="662"/>
        <v>Mar-2016</v>
      </c>
      <c r="Y8507" s="17">
        <f t="shared" si="663"/>
        <v>4</v>
      </c>
      <c r="Z8507" t="str">
        <f t="shared" si="664"/>
        <v>Over 50%</v>
      </c>
      <c r="AA8507" s="17">
        <f>IF(COUNTIF($B$2:B8507,B8507)=1,1,0)</f>
        <v>1</v>
      </c>
      <c r="AB8507" s="17">
        <f>IF(COUNTIF($F$2:F8507,F8507)=1,1,0)</f>
        <v>0</v>
      </c>
    </row>
    <row r="8508" spans="1:28" x14ac:dyDescent="0.2">
      <c r="A8508" s="17">
        <v>8507</v>
      </c>
      <c r="B8508" t="s">
        <v>10109</v>
      </c>
      <c r="C8508" s="18">
        <v>42437</v>
      </c>
      <c r="D8508" s="18">
        <v>42441</v>
      </c>
      <c r="E8508" t="s">
        <v>77</v>
      </c>
      <c r="F8508" t="s">
        <v>2690</v>
      </c>
      <c r="G8508" t="s">
        <v>2691</v>
      </c>
      <c r="H8508" t="s">
        <v>129</v>
      </c>
      <c r="I8508" t="s">
        <v>54</v>
      </c>
      <c r="J8508" t="s">
        <v>844</v>
      </c>
      <c r="K8508" t="s">
        <v>131</v>
      </c>
      <c r="L8508">
        <v>75217</v>
      </c>
      <c r="M8508" t="s">
        <v>132</v>
      </c>
      <c r="N8508" t="s">
        <v>319</v>
      </c>
      <c r="O8508" t="s">
        <v>98</v>
      </c>
      <c r="P8508" t="s">
        <v>188</v>
      </c>
      <c r="Q8508" t="s">
        <v>320</v>
      </c>
      <c r="R8508" s="19">
        <v>27.96</v>
      </c>
      <c r="S8508" s="17">
        <v>5</v>
      </c>
      <c r="T8508" s="20">
        <v>0.2</v>
      </c>
      <c r="U8508" s="19">
        <v>8.3879999999999999</v>
      </c>
      <c r="V8508" s="20">
        <f t="shared" si="660"/>
        <v>0.3</v>
      </c>
      <c r="W8508" s="17">
        <f t="shared" si="661"/>
        <v>2016</v>
      </c>
      <c r="X8508" t="str">
        <f t="shared" si="662"/>
        <v>Mar-2016</v>
      </c>
      <c r="Y8508" s="17">
        <f t="shared" si="663"/>
        <v>4</v>
      </c>
      <c r="Z8508" t="str">
        <f t="shared" si="664"/>
        <v>11-20%</v>
      </c>
      <c r="AA8508" s="17">
        <f>IF(COUNTIF($B$2:B8508,B8508)=1,1,0)</f>
        <v>0</v>
      </c>
      <c r="AB8508" s="17">
        <f>IF(COUNTIF($F$2:F8508,F8508)=1,1,0)</f>
        <v>0</v>
      </c>
    </row>
    <row r="8509" spans="1:28" x14ac:dyDescent="0.2">
      <c r="A8509" s="17">
        <v>8508</v>
      </c>
      <c r="B8509" t="s">
        <v>10109</v>
      </c>
      <c r="C8509" s="18">
        <v>42437</v>
      </c>
      <c r="D8509" s="18">
        <v>42441</v>
      </c>
      <c r="E8509" t="s">
        <v>77</v>
      </c>
      <c r="F8509" t="s">
        <v>2690</v>
      </c>
      <c r="G8509" t="s">
        <v>2691</v>
      </c>
      <c r="H8509" t="s">
        <v>129</v>
      </c>
      <c r="I8509" t="s">
        <v>54</v>
      </c>
      <c r="J8509" t="s">
        <v>844</v>
      </c>
      <c r="K8509" t="s">
        <v>131</v>
      </c>
      <c r="L8509">
        <v>75217</v>
      </c>
      <c r="M8509" t="s">
        <v>132</v>
      </c>
      <c r="N8509" t="s">
        <v>7787</v>
      </c>
      <c r="O8509" t="s">
        <v>73</v>
      </c>
      <c r="P8509" t="s">
        <v>200</v>
      </c>
      <c r="Q8509" t="s">
        <v>7788</v>
      </c>
      <c r="R8509" s="19">
        <v>146.352</v>
      </c>
      <c r="S8509" s="17">
        <v>3</v>
      </c>
      <c r="T8509" s="20">
        <v>0.2</v>
      </c>
      <c r="U8509" s="19">
        <v>49.393799999999999</v>
      </c>
      <c r="V8509" s="20">
        <f t="shared" si="660"/>
        <v>0.33749999999999997</v>
      </c>
      <c r="W8509" s="17">
        <f t="shared" si="661"/>
        <v>2016</v>
      </c>
      <c r="X8509" t="str">
        <f t="shared" si="662"/>
        <v>Mar-2016</v>
      </c>
      <c r="Y8509" s="17">
        <f t="shared" si="663"/>
        <v>4</v>
      </c>
      <c r="Z8509" t="str">
        <f t="shared" si="664"/>
        <v>11-20%</v>
      </c>
      <c r="AA8509" s="17">
        <f>IF(COUNTIF($B$2:B8509,B8509)=1,1,0)</f>
        <v>0</v>
      </c>
      <c r="AB8509" s="17">
        <f>IF(COUNTIF($F$2:F8509,F8509)=1,1,0)</f>
        <v>0</v>
      </c>
    </row>
    <row r="8510" spans="1:28" x14ac:dyDescent="0.2">
      <c r="A8510" s="17">
        <v>8509</v>
      </c>
      <c r="B8510" t="s">
        <v>10110</v>
      </c>
      <c r="C8510" s="18">
        <v>42349</v>
      </c>
      <c r="D8510" s="18">
        <v>42352</v>
      </c>
      <c r="E8510" t="s">
        <v>215</v>
      </c>
      <c r="F8510" t="s">
        <v>1938</v>
      </c>
      <c r="G8510" t="s">
        <v>1939</v>
      </c>
      <c r="H8510" t="s">
        <v>53</v>
      </c>
      <c r="I8510" t="s">
        <v>54</v>
      </c>
      <c r="J8510" t="s">
        <v>909</v>
      </c>
      <c r="K8510" t="s">
        <v>265</v>
      </c>
      <c r="L8510">
        <v>48205</v>
      </c>
      <c r="M8510" t="s">
        <v>132</v>
      </c>
      <c r="N8510" t="s">
        <v>3124</v>
      </c>
      <c r="O8510" t="s">
        <v>98</v>
      </c>
      <c r="P8510" t="s">
        <v>188</v>
      </c>
      <c r="Q8510" t="s">
        <v>3125</v>
      </c>
      <c r="R8510" s="19">
        <v>175.23</v>
      </c>
      <c r="S8510" s="17">
        <v>11</v>
      </c>
      <c r="T8510" s="20">
        <v>0</v>
      </c>
      <c r="U8510" s="19">
        <v>61.330500000000001</v>
      </c>
      <c r="V8510" s="20">
        <f t="shared" si="660"/>
        <v>0.35000000000000003</v>
      </c>
      <c r="W8510" s="17">
        <f t="shared" si="661"/>
        <v>2015</v>
      </c>
      <c r="X8510" t="str">
        <f t="shared" si="662"/>
        <v>Dec-2015</v>
      </c>
      <c r="Y8510" s="17">
        <f t="shared" si="663"/>
        <v>3</v>
      </c>
      <c r="Z8510" t="str">
        <f t="shared" si="664"/>
        <v>0% (No Discount)</v>
      </c>
      <c r="AA8510" s="17">
        <f>IF(COUNTIF($B$2:B8510,B8510)=1,1,0)</f>
        <v>1</v>
      </c>
      <c r="AB8510" s="17">
        <f>IF(COUNTIF($F$2:F8510,F8510)=1,1,0)</f>
        <v>0</v>
      </c>
    </row>
    <row r="8511" spans="1:28" x14ac:dyDescent="0.2">
      <c r="A8511" s="17">
        <v>8510</v>
      </c>
      <c r="B8511" t="s">
        <v>10110</v>
      </c>
      <c r="C8511" s="18">
        <v>42349</v>
      </c>
      <c r="D8511" s="18">
        <v>42352</v>
      </c>
      <c r="E8511" t="s">
        <v>215</v>
      </c>
      <c r="F8511" t="s">
        <v>1938</v>
      </c>
      <c r="G8511" t="s">
        <v>1939</v>
      </c>
      <c r="H8511" t="s">
        <v>53</v>
      </c>
      <c r="I8511" t="s">
        <v>54</v>
      </c>
      <c r="J8511" t="s">
        <v>909</v>
      </c>
      <c r="K8511" t="s">
        <v>265</v>
      </c>
      <c r="L8511">
        <v>48205</v>
      </c>
      <c r="M8511" t="s">
        <v>132</v>
      </c>
      <c r="N8511" t="s">
        <v>5925</v>
      </c>
      <c r="O8511" t="s">
        <v>98</v>
      </c>
      <c r="P8511" t="s">
        <v>99</v>
      </c>
      <c r="Q8511" t="s">
        <v>5926</v>
      </c>
      <c r="R8511" s="19">
        <v>125.99</v>
      </c>
      <c r="S8511" s="17">
        <v>1</v>
      </c>
      <c r="T8511" s="20">
        <v>0</v>
      </c>
      <c r="U8511" s="19">
        <v>31.497499999999999</v>
      </c>
      <c r="V8511" s="20">
        <f t="shared" si="660"/>
        <v>0.25</v>
      </c>
      <c r="W8511" s="17">
        <f t="shared" si="661"/>
        <v>2015</v>
      </c>
      <c r="X8511" t="str">
        <f t="shared" si="662"/>
        <v>Dec-2015</v>
      </c>
      <c r="Y8511" s="17">
        <f t="shared" si="663"/>
        <v>3</v>
      </c>
      <c r="Z8511" t="str">
        <f t="shared" si="664"/>
        <v>0% (No Discount)</v>
      </c>
      <c r="AA8511" s="17">
        <f>IF(COUNTIF($B$2:B8511,B8511)=1,1,0)</f>
        <v>0</v>
      </c>
      <c r="AB8511" s="17">
        <f>IF(COUNTIF($F$2:F8511,F8511)=1,1,0)</f>
        <v>0</v>
      </c>
    </row>
    <row r="8512" spans="1:28" x14ac:dyDescent="0.2">
      <c r="A8512" s="17">
        <v>8511</v>
      </c>
      <c r="B8512" t="s">
        <v>10110</v>
      </c>
      <c r="C8512" s="18">
        <v>42349</v>
      </c>
      <c r="D8512" s="18">
        <v>42352</v>
      </c>
      <c r="E8512" t="s">
        <v>215</v>
      </c>
      <c r="F8512" t="s">
        <v>1938</v>
      </c>
      <c r="G8512" t="s">
        <v>1939</v>
      </c>
      <c r="H8512" t="s">
        <v>53</v>
      </c>
      <c r="I8512" t="s">
        <v>54</v>
      </c>
      <c r="J8512" t="s">
        <v>909</v>
      </c>
      <c r="K8512" t="s">
        <v>265</v>
      </c>
      <c r="L8512">
        <v>48205</v>
      </c>
      <c r="M8512" t="s">
        <v>132</v>
      </c>
      <c r="N8512" t="s">
        <v>4071</v>
      </c>
      <c r="O8512" t="s">
        <v>73</v>
      </c>
      <c r="P8512" t="s">
        <v>102</v>
      </c>
      <c r="Q8512" t="s">
        <v>4072</v>
      </c>
      <c r="R8512" s="19">
        <v>23</v>
      </c>
      <c r="S8512" s="17">
        <v>2</v>
      </c>
      <c r="T8512" s="20">
        <v>0</v>
      </c>
      <c r="U8512" s="19">
        <v>10.35</v>
      </c>
      <c r="V8512" s="20">
        <f t="shared" si="660"/>
        <v>0.45</v>
      </c>
      <c r="W8512" s="17">
        <f t="shared" si="661"/>
        <v>2015</v>
      </c>
      <c r="X8512" t="str">
        <f t="shared" si="662"/>
        <v>Dec-2015</v>
      </c>
      <c r="Y8512" s="17">
        <f t="shared" si="663"/>
        <v>3</v>
      </c>
      <c r="Z8512" t="str">
        <f t="shared" si="664"/>
        <v>0% (No Discount)</v>
      </c>
      <c r="AA8512" s="17">
        <f>IF(COUNTIF($B$2:B8512,B8512)=1,1,0)</f>
        <v>0</v>
      </c>
      <c r="AB8512" s="17">
        <f>IF(COUNTIF($F$2:F8512,F8512)=1,1,0)</f>
        <v>0</v>
      </c>
    </row>
    <row r="8513" spans="1:28" x14ac:dyDescent="0.2">
      <c r="A8513" s="17">
        <v>8512</v>
      </c>
      <c r="B8513" t="s">
        <v>10111</v>
      </c>
      <c r="C8513" s="18">
        <v>42726</v>
      </c>
      <c r="D8513" s="18">
        <v>42730</v>
      </c>
      <c r="E8513" t="s">
        <v>77</v>
      </c>
      <c r="F8513" t="s">
        <v>592</v>
      </c>
      <c r="G8513" t="s">
        <v>593</v>
      </c>
      <c r="H8513" t="s">
        <v>53</v>
      </c>
      <c r="I8513" t="s">
        <v>54</v>
      </c>
      <c r="J8513" t="s">
        <v>293</v>
      </c>
      <c r="K8513" t="s">
        <v>294</v>
      </c>
      <c r="L8513">
        <v>10035</v>
      </c>
      <c r="M8513" t="s">
        <v>175</v>
      </c>
      <c r="N8513" t="s">
        <v>5816</v>
      </c>
      <c r="O8513" t="s">
        <v>73</v>
      </c>
      <c r="P8513" t="s">
        <v>102</v>
      </c>
      <c r="Q8513" t="s">
        <v>5817</v>
      </c>
      <c r="R8513" s="19">
        <v>25.584</v>
      </c>
      <c r="S8513" s="17">
        <v>2</v>
      </c>
      <c r="T8513" s="20">
        <v>0.2</v>
      </c>
      <c r="U8513" s="19">
        <v>8.9543999999999997</v>
      </c>
      <c r="V8513" s="20">
        <f t="shared" si="660"/>
        <v>0.35</v>
      </c>
      <c r="W8513" s="17">
        <f t="shared" si="661"/>
        <v>2016</v>
      </c>
      <c r="X8513" t="str">
        <f t="shared" si="662"/>
        <v>Dec-2016</v>
      </c>
      <c r="Y8513" s="17">
        <f t="shared" si="663"/>
        <v>4</v>
      </c>
      <c r="Z8513" t="str">
        <f t="shared" si="664"/>
        <v>11-20%</v>
      </c>
      <c r="AA8513" s="17">
        <f>IF(COUNTIF($B$2:B8513,B8513)=1,1,0)</f>
        <v>1</v>
      </c>
      <c r="AB8513" s="17">
        <f>IF(COUNTIF($F$2:F8513,F8513)=1,1,0)</f>
        <v>0</v>
      </c>
    </row>
    <row r="8514" spans="1:28" x14ac:dyDescent="0.2">
      <c r="A8514" s="17">
        <v>8513</v>
      </c>
      <c r="B8514" t="s">
        <v>10112</v>
      </c>
      <c r="C8514" s="18">
        <v>42402</v>
      </c>
      <c r="D8514" s="18">
        <v>42408</v>
      </c>
      <c r="E8514" t="s">
        <v>77</v>
      </c>
      <c r="F8514" t="s">
        <v>3129</v>
      </c>
      <c r="G8514" t="s">
        <v>3130</v>
      </c>
      <c r="H8514" t="s">
        <v>68</v>
      </c>
      <c r="I8514" t="s">
        <v>54</v>
      </c>
      <c r="J8514" t="s">
        <v>211</v>
      </c>
      <c r="K8514" t="s">
        <v>131</v>
      </c>
      <c r="L8514">
        <v>77041</v>
      </c>
      <c r="M8514" t="s">
        <v>132</v>
      </c>
      <c r="N8514" t="s">
        <v>2912</v>
      </c>
      <c r="O8514" t="s">
        <v>59</v>
      </c>
      <c r="P8514" t="s">
        <v>92</v>
      </c>
      <c r="Q8514" t="s">
        <v>2913</v>
      </c>
      <c r="R8514" s="19">
        <v>73.784000000000006</v>
      </c>
      <c r="S8514" s="17">
        <v>2</v>
      </c>
      <c r="T8514" s="20">
        <v>0.6</v>
      </c>
      <c r="U8514" s="19">
        <v>-77.473200000000006</v>
      </c>
      <c r="V8514" s="20">
        <f t="shared" ref="V8514:V8577" si="665">IFERROR(U8514/R8514,0)</f>
        <v>-1.05</v>
      </c>
      <c r="W8514" s="17">
        <f t="shared" ref="W8514:W8577" si="666">YEAR(C8514)</f>
        <v>2016</v>
      </c>
      <c r="X8514" t="str">
        <f t="shared" ref="X8514:X8577" si="667">TEXT(C8514,"mmm-yyyy")</f>
        <v>Feb-2016</v>
      </c>
      <c r="Y8514" s="17">
        <f t="shared" ref="Y8514:Y8577" si="668">D8514-C8514</f>
        <v>6</v>
      </c>
      <c r="Z8514" t="str">
        <f t="shared" ref="Z8514:Z8577" si="669">IF(T8514=0,"0% (No Discount)",IF(T8514&lt;=0.1,"1-10%",IF(T8514&lt;=0.2,"11-20%",IF(T8514&lt;=0.3,"21-30%",IF(T8514&lt;=0.4,"31-40%",IF(T8514&lt;=0.5,"41-50%","Over 50%"))))))</f>
        <v>Over 50%</v>
      </c>
      <c r="AA8514" s="17">
        <f>IF(COUNTIF($B$2:B8514,B8514)=1,1,0)</f>
        <v>1</v>
      </c>
      <c r="AB8514" s="17">
        <f>IF(COUNTIF($F$2:F8514,F8514)=1,1,0)</f>
        <v>0</v>
      </c>
    </row>
    <row r="8515" spans="1:28" x14ac:dyDescent="0.2">
      <c r="A8515" s="17">
        <v>8514</v>
      </c>
      <c r="B8515" t="s">
        <v>10113</v>
      </c>
      <c r="C8515" s="18">
        <v>42891</v>
      </c>
      <c r="D8515" s="18">
        <v>42895</v>
      </c>
      <c r="E8515" t="s">
        <v>77</v>
      </c>
      <c r="F8515" t="s">
        <v>3129</v>
      </c>
      <c r="G8515" t="s">
        <v>3130</v>
      </c>
      <c r="H8515" t="s">
        <v>68</v>
      </c>
      <c r="I8515" t="s">
        <v>54</v>
      </c>
      <c r="J8515" t="s">
        <v>6086</v>
      </c>
      <c r="K8515" t="s">
        <v>81</v>
      </c>
      <c r="L8515">
        <v>32839</v>
      </c>
      <c r="M8515" t="s">
        <v>57</v>
      </c>
      <c r="N8515" t="s">
        <v>5299</v>
      </c>
      <c r="O8515" t="s">
        <v>73</v>
      </c>
      <c r="P8515" t="s">
        <v>117</v>
      </c>
      <c r="Q8515" t="s">
        <v>5300</v>
      </c>
      <c r="R8515" s="19">
        <v>20.736000000000001</v>
      </c>
      <c r="S8515" s="17">
        <v>4</v>
      </c>
      <c r="T8515" s="20">
        <v>0.2</v>
      </c>
      <c r="U8515" s="19">
        <v>7.2576000000000001</v>
      </c>
      <c r="V8515" s="20">
        <f t="shared" si="665"/>
        <v>0.35</v>
      </c>
      <c r="W8515" s="17">
        <f t="shared" si="666"/>
        <v>2017</v>
      </c>
      <c r="X8515" t="str">
        <f t="shared" si="667"/>
        <v>Jun-2017</v>
      </c>
      <c r="Y8515" s="17">
        <f t="shared" si="668"/>
        <v>4</v>
      </c>
      <c r="Z8515" t="str">
        <f t="shared" si="669"/>
        <v>11-20%</v>
      </c>
      <c r="AA8515" s="17">
        <f>IF(COUNTIF($B$2:B8515,B8515)=1,1,0)</f>
        <v>1</v>
      </c>
      <c r="AB8515" s="17">
        <f>IF(COUNTIF($F$2:F8515,F8515)=1,1,0)</f>
        <v>0</v>
      </c>
    </row>
    <row r="8516" spans="1:28" x14ac:dyDescent="0.2">
      <c r="A8516" s="17">
        <v>8515</v>
      </c>
      <c r="B8516" t="s">
        <v>10114</v>
      </c>
      <c r="C8516" s="18">
        <v>42237</v>
      </c>
      <c r="D8516" s="18">
        <v>42242</v>
      </c>
      <c r="E8516" t="s">
        <v>77</v>
      </c>
      <c r="F8516" t="s">
        <v>3666</v>
      </c>
      <c r="G8516" t="s">
        <v>3667</v>
      </c>
      <c r="H8516" t="s">
        <v>68</v>
      </c>
      <c r="I8516" t="s">
        <v>54</v>
      </c>
      <c r="J8516" t="s">
        <v>2612</v>
      </c>
      <c r="K8516" t="s">
        <v>56</v>
      </c>
      <c r="L8516">
        <v>41042</v>
      </c>
      <c r="M8516" t="s">
        <v>57</v>
      </c>
      <c r="N8516" t="s">
        <v>1028</v>
      </c>
      <c r="O8516" t="s">
        <v>73</v>
      </c>
      <c r="P8516" t="s">
        <v>95</v>
      </c>
      <c r="Q8516" t="s">
        <v>1029</v>
      </c>
      <c r="R8516" s="19">
        <v>17.52</v>
      </c>
      <c r="S8516" s="17">
        <v>3</v>
      </c>
      <c r="T8516" s="20">
        <v>0</v>
      </c>
      <c r="U8516" s="19">
        <v>8.2344000000000008</v>
      </c>
      <c r="V8516" s="20">
        <f t="shared" si="665"/>
        <v>0.47000000000000008</v>
      </c>
      <c r="W8516" s="17">
        <f t="shared" si="666"/>
        <v>2015</v>
      </c>
      <c r="X8516" t="str">
        <f t="shared" si="667"/>
        <v>Aug-2015</v>
      </c>
      <c r="Y8516" s="17">
        <f t="shared" si="668"/>
        <v>5</v>
      </c>
      <c r="Z8516" t="str">
        <f t="shared" si="669"/>
        <v>0% (No Discount)</v>
      </c>
      <c r="AA8516" s="17">
        <f>IF(COUNTIF($B$2:B8516,B8516)=1,1,0)</f>
        <v>1</v>
      </c>
      <c r="AB8516" s="17">
        <f>IF(COUNTIF($F$2:F8516,F8516)=1,1,0)</f>
        <v>0</v>
      </c>
    </row>
    <row r="8517" spans="1:28" x14ac:dyDescent="0.2">
      <c r="A8517" s="17">
        <v>8516</v>
      </c>
      <c r="B8517" t="s">
        <v>10114</v>
      </c>
      <c r="C8517" s="18">
        <v>42237</v>
      </c>
      <c r="D8517" s="18">
        <v>42242</v>
      </c>
      <c r="E8517" t="s">
        <v>77</v>
      </c>
      <c r="F8517" t="s">
        <v>3666</v>
      </c>
      <c r="G8517" t="s">
        <v>3667</v>
      </c>
      <c r="H8517" t="s">
        <v>68</v>
      </c>
      <c r="I8517" t="s">
        <v>54</v>
      </c>
      <c r="J8517" t="s">
        <v>2612</v>
      </c>
      <c r="K8517" t="s">
        <v>56</v>
      </c>
      <c r="L8517">
        <v>41042</v>
      </c>
      <c r="M8517" t="s">
        <v>57</v>
      </c>
      <c r="N8517" t="s">
        <v>393</v>
      </c>
      <c r="O8517" t="s">
        <v>73</v>
      </c>
      <c r="P8517" t="s">
        <v>95</v>
      </c>
      <c r="Q8517" t="s">
        <v>394</v>
      </c>
      <c r="R8517" s="19">
        <v>35.76</v>
      </c>
      <c r="S8517" s="17">
        <v>12</v>
      </c>
      <c r="T8517" s="20">
        <v>0</v>
      </c>
      <c r="U8517" s="19">
        <v>10.0128</v>
      </c>
      <c r="V8517" s="20">
        <f t="shared" si="665"/>
        <v>0.28000000000000003</v>
      </c>
      <c r="W8517" s="17">
        <f t="shared" si="666"/>
        <v>2015</v>
      </c>
      <c r="X8517" t="str">
        <f t="shared" si="667"/>
        <v>Aug-2015</v>
      </c>
      <c r="Y8517" s="17">
        <f t="shared" si="668"/>
        <v>5</v>
      </c>
      <c r="Z8517" t="str">
        <f t="shared" si="669"/>
        <v>0% (No Discount)</v>
      </c>
      <c r="AA8517" s="17">
        <f>IF(COUNTIF($B$2:B8517,B8517)=1,1,0)</f>
        <v>0</v>
      </c>
      <c r="AB8517" s="17">
        <f>IF(COUNTIF($F$2:F8517,F8517)=1,1,0)</f>
        <v>0</v>
      </c>
    </row>
    <row r="8518" spans="1:28" x14ac:dyDescent="0.2">
      <c r="A8518" s="17">
        <v>8517</v>
      </c>
      <c r="B8518" t="s">
        <v>10115</v>
      </c>
      <c r="C8518" s="18">
        <v>42467</v>
      </c>
      <c r="D8518" s="18">
        <v>42471</v>
      </c>
      <c r="E8518" t="s">
        <v>77</v>
      </c>
      <c r="F8518" t="s">
        <v>1971</v>
      </c>
      <c r="G8518" t="s">
        <v>1972</v>
      </c>
      <c r="H8518" t="s">
        <v>53</v>
      </c>
      <c r="I8518" t="s">
        <v>54</v>
      </c>
      <c r="J8518" t="s">
        <v>293</v>
      </c>
      <c r="K8518" t="s">
        <v>294</v>
      </c>
      <c r="L8518">
        <v>10009</v>
      </c>
      <c r="M8518" t="s">
        <v>175</v>
      </c>
      <c r="N8518" t="s">
        <v>94</v>
      </c>
      <c r="O8518" t="s">
        <v>73</v>
      </c>
      <c r="P8518" t="s">
        <v>95</v>
      </c>
      <c r="Q8518" t="s">
        <v>96</v>
      </c>
      <c r="R8518" s="19">
        <v>3.64</v>
      </c>
      <c r="S8518" s="17">
        <v>2</v>
      </c>
      <c r="T8518" s="20">
        <v>0</v>
      </c>
      <c r="U8518" s="19">
        <v>0.98280000000000001</v>
      </c>
      <c r="V8518" s="20">
        <f t="shared" si="665"/>
        <v>0.27</v>
      </c>
      <c r="W8518" s="17">
        <f t="shared" si="666"/>
        <v>2016</v>
      </c>
      <c r="X8518" t="str">
        <f t="shared" si="667"/>
        <v>Apr-2016</v>
      </c>
      <c r="Y8518" s="17">
        <f t="shared" si="668"/>
        <v>4</v>
      </c>
      <c r="Z8518" t="str">
        <f t="shared" si="669"/>
        <v>0% (No Discount)</v>
      </c>
      <c r="AA8518" s="17">
        <f>IF(COUNTIF($B$2:B8518,B8518)=1,1,0)</f>
        <v>1</v>
      </c>
      <c r="AB8518" s="17">
        <f>IF(COUNTIF($F$2:F8518,F8518)=1,1,0)</f>
        <v>0</v>
      </c>
    </row>
    <row r="8519" spans="1:28" x14ac:dyDescent="0.2">
      <c r="A8519" s="17">
        <v>8518</v>
      </c>
      <c r="B8519" t="s">
        <v>10116</v>
      </c>
      <c r="C8519" s="18">
        <v>42890</v>
      </c>
      <c r="D8519" s="18">
        <v>42893</v>
      </c>
      <c r="E8519" t="s">
        <v>50</v>
      </c>
      <c r="F8519" t="s">
        <v>1692</v>
      </c>
      <c r="G8519" t="s">
        <v>1693</v>
      </c>
      <c r="H8519" t="s">
        <v>53</v>
      </c>
      <c r="I8519" t="s">
        <v>54</v>
      </c>
      <c r="J8519" t="s">
        <v>5941</v>
      </c>
      <c r="K8519" t="s">
        <v>131</v>
      </c>
      <c r="L8519">
        <v>75034</v>
      </c>
      <c r="M8519" t="s">
        <v>132</v>
      </c>
      <c r="N8519" t="s">
        <v>5398</v>
      </c>
      <c r="O8519" t="s">
        <v>59</v>
      </c>
      <c r="P8519" t="s">
        <v>92</v>
      </c>
      <c r="Q8519" t="s">
        <v>5399</v>
      </c>
      <c r="R8519" s="19">
        <v>30.335999999999999</v>
      </c>
      <c r="S8519" s="17">
        <v>6</v>
      </c>
      <c r="T8519" s="20">
        <v>0.6</v>
      </c>
      <c r="U8519" s="19">
        <v>-17.443200000000001</v>
      </c>
      <c r="V8519" s="20">
        <f t="shared" si="665"/>
        <v>-0.57500000000000007</v>
      </c>
      <c r="W8519" s="17">
        <f t="shared" si="666"/>
        <v>2017</v>
      </c>
      <c r="X8519" t="str">
        <f t="shared" si="667"/>
        <v>Jun-2017</v>
      </c>
      <c r="Y8519" s="17">
        <f t="shared" si="668"/>
        <v>3</v>
      </c>
      <c r="Z8519" t="str">
        <f t="shared" si="669"/>
        <v>Over 50%</v>
      </c>
      <c r="AA8519" s="17">
        <f>IF(COUNTIF($B$2:B8519,B8519)=1,1,0)</f>
        <v>1</v>
      </c>
      <c r="AB8519" s="17">
        <f>IF(COUNTIF($F$2:F8519,F8519)=1,1,0)</f>
        <v>0</v>
      </c>
    </row>
    <row r="8520" spans="1:28" x14ac:dyDescent="0.2">
      <c r="A8520" s="17">
        <v>8519</v>
      </c>
      <c r="B8520" t="s">
        <v>10117</v>
      </c>
      <c r="C8520" s="18">
        <v>43073</v>
      </c>
      <c r="D8520" s="18">
        <v>43079</v>
      </c>
      <c r="E8520" t="s">
        <v>77</v>
      </c>
      <c r="F8520" t="s">
        <v>8552</v>
      </c>
      <c r="G8520" t="s">
        <v>8553</v>
      </c>
      <c r="H8520" t="s">
        <v>53</v>
      </c>
      <c r="I8520" t="s">
        <v>54</v>
      </c>
      <c r="J8520" t="s">
        <v>4860</v>
      </c>
      <c r="K8520" t="s">
        <v>817</v>
      </c>
      <c r="L8520">
        <v>7501</v>
      </c>
      <c r="M8520" t="s">
        <v>175</v>
      </c>
      <c r="N8520" t="s">
        <v>9630</v>
      </c>
      <c r="O8520" t="s">
        <v>59</v>
      </c>
      <c r="P8520" t="s">
        <v>92</v>
      </c>
      <c r="Q8520" t="s">
        <v>9631</v>
      </c>
      <c r="R8520" s="19">
        <v>12.99</v>
      </c>
      <c r="S8520" s="17">
        <v>1</v>
      </c>
      <c r="T8520" s="20">
        <v>0</v>
      </c>
      <c r="U8520" s="19">
        <v>1.5588</v>
      </c>
      <c r="V8520" s="20">
        <f t="shared" si="665"/>
        <v>0.12</v>
      </c>
      <c r="W8520" s="17">
        <f t="shared" si="666"/>
        <v>2017</v>
      </c>
      <c r="X8520" t="str">
        <f t="shared" si="667"/>
        <v>Dec-2017</v>
      </c>
      <c r="Y8520" s="17">
        <f t="shared" si="668"/>
        <v>6</v>
      </c>
      <c r="Z8520" t="str">
        <f t="shared" si="669"/>
        <v>0% (No Discount)</v>
      </c>
      <c r="AA8520" s="17">
        <f>IF(COUNTIF($B$2:B8520,B8520)=1,1,0)</f>
        <v>1</v>
      </c>
      <c r="AB8520" s="17">
        <f>IF(COUNTIF($F$2:F8520,F8520)=1,1,0)</f>
        <v>0</v>
      </c>
    </row>
    <row r="8521" spans="1:28" x14ac:dyDescent="0.2">
      <c r="A8521" s="17">
        <v>8520</v>
      </c>
      <c r="B8521" t="s">
        <v>10117</v>
      </c>
      <c r="C8521" s="18">
        <v>43073</v>
      </c>
      <c r="D8521" s="18">
        <v>43079</v>
      </c>
      <c r="E8521" t="s">
        <v>77</v>
      </c>
      <c r="F8521" t="s">
        <v>8552</v>
      </c>
      <c r="G8521" t="s">
        <v>8553</v>
      </c>
      <c r="H8521" t="s">
        <v>53</v>
      </c>
      <c r="I8521" t="s">
        <v>54</v>
      </c>
      <c r="J8521" t="s">
        <v>4860</v>
      </c>
      <c r="K8521" t="s">
        <v>817</v>
      </c>
      <c r="L8521">
        <v>7501</v>
      </c>
      <c r="M8521" t="s">
        <v>175</v>
      </c>
      <c r="N8521" t="s">
        <v>730</v>
      </c>
      <c r="O8521" t="s">
        <v>59</v>
      </c>
      <c r="P8521" t="s">
        <v>63</v>
      </c>
      <c r="Q8521" t="s">
        <v>731</v>
      </c>
      <c r="R8521" s="19">
        <v>182.22</v>
      </c>
      <c r="S8521" s="17">
        <v>3</v>
      </c>
      <c r="T8521" s="20">
        <v>0</v>
      </c>
      <c r="U8521" s="19">
        <v>45.555</v>
      </c>
      <c r="V8521" s="20">
        <f t="shared" si="665"/>
        <v>0.25</v>
      </c>
      <c r="W8521" s="17">
        <f t="shared" si="666"/>
        <v>2017</v>
      </c>
      <c r="X8521" t="str">
        <f t="shared" si="667"/>
        <v>Dec-2017</v>
      </c>
      <c r="Y8521" s="17">
        <f t="shared" si="668"/>
        <v>6</v>
      </c>
      <c r="Z8521" t="str">
        <f t="shared" si="669"/>
        <v>0% (No Discount)</v>
      </c>
      <c r="AA8521" s="17">
        <f>IF(COUNTIF($B$2:B8521,B8521)=1,1,0)</f>
        <v>0</v>
      </c>
      <c r="AB8521" s="17">
        <f>IF(COUNTIF($F$2:F8521,F8521)=1,1,0)</f>
        <v>0</v>
      </c>
    </row>
    <row r="8522" spans="1:28" x14ac:dyDescent="0.2">
      <c r="A8522" s="17">
        <v>8521</v>
      </c>
      <c r="B8522" t="s">
        <v>10117</v>
      </c>
      <c r="C8522" s="18">
        <v>43073</v>
      </c>
      <c r="D8522" s="18">
        <v>43079</v>
      </c>
      <c r="E8522" t="s">
        <v>77</v>
      </c>
      <c r="F8522" t="s">
        <v>8552</v>
      </c>
      <c r="G8522" t="s">
        <v>8553</v>
      </c>
      <c r="H8522" t="s">
        <v>53</v>
      </c>
      <c r="I8522" t="s">
        <v>54</v>
      </c>
      <c r="J8522" t="s">
        <v>4860</v>
      </c>
      <c r="K8522" t="s">
        <v>817</v>
      </c>
      <c r="L8522">
        <v>7501</v>
      </c>
      <c r="M8522" t="s">
        <v>175</v>
      </c>
      <c r="N8522" t="s">
        <v>919</v>
      </c>
      <c r="O8522" t="s">
        <v>59</v>
      </c>
      <c r="P8522" t="s">
        <v>63</v>
      </c>
      <c r="Q8522" t="s">
        <v>920</v>
      </c>
      <c r="R8522" s="19">
        <v>302.94</v>
      </c>
      <c r="S8522" s="17">
        <v>3</v>
      </c>
      <c r="T8522" s="20">
        <v>0</v>
      </c>
      <c r="U8522" s="19">
        <v>18.176400000000001</v>
      </c>
      <c r="V8522" s="20">
        <f t="shared" si="665"/>
        <v>6.0000000000000005E-2</v>
      </c>
      <c r="W8522" s="17">
        <f t="shared" si="666"/>
        <v>2017</v>
      </c>
      <c r="X8522" t="str">
        <f t="shared" si="667"/>
        <v>Dec-2017</v>
      </c>
      <c r="Y8522" s="17">
        <f t="shared" si="668"/>
        <v>6</v>
      </c>
      <c r="Z8522" t="str">
        <f t="shared" si="669"/>
        <v>0% (No Discount)</v>
      </c>
      <c r="AA8522" s="17">
        <f>IF(COUNTIF($B$2:B8522,B8522)=1,1,0)</f>
        <v>0</v>
      </c>
      <c r="AB8522" s="17">
        <f>IF(COUNTIF($F$2:F8522,F8522)=1,1,0)</f>
        <v>0</v>
      </c>
    </row>
    <row r="8523" spans="1:28" x14ac:dyDescent="0.2">
      <c r="A8523" s="17">
        <v>8522</v>
      </c>
      <c r="B8523" t="s">
        <v>10118</v>
      </c>
      <c r="C8523" s="18">
        <v>42380</v>
      </c>
      <c r="D8523" s="18">
        <v>42384</v>
      </c>
      <c r="E8523" t="s">
        <v>77</v>
      </c>
      <c r="F8523" t="s">
        <v>791</v>
      </c>
      <c r="G8523" t="s">
        <v>792</v>
      </c>
      <c r="H8523" t="s">
        <v>129</v>
      </c>
      <c r="I8523" t="s">
        <v>54</v>
      </c>
      <c r="J8523" t="s">
        <v>524</v>
      </c>
      <c r="K8523" t="s">
        <v>525</v>
      </c>
      <c r="L8523">
        <v>43229</v>
      </c>
      <c r="M8523" t="s">
        <v>175</v>
      </c>
      <c r="N8523" t="s">
        <v>3442</v>
      </c>
      <c r="O8523" t="s">
        <v>59</v>
      </c>
      <c r="P8523" t="s">
        <v>92</v>
      </c>
      <c r="Q8523" t="s">
        <v>3443</v>
      </c>
      <c r="R8523" s="19">
        <v>54.991999999999997</v>
      </c>
      <c r="S8523" s="17">
        <v>14</v>
      </c>
      <c r="T8523" s="20">
        <v>0.2</v>
      </c>
      <c r="U8523" s="19">
        <v>8.9361999999999995</v>
      </c>
      <c r="V8523" s="20">
        <f t="shared" si="665"/>
        <v>0.16250000000000001</v>
      </c>
      <c r="W8523" s="17">
        <f t="shared" si="666"/>
        <v>2016</v>
      </c>
      <c r="X8523" t="str">
        <f t="shared" si="667"/>
        <v>Jan-2016</v>
      </c>
      <c r="Y8523" s="17">
        <f t="shared" si="668"/>
        <v>4</v>
      </c>
      <c r="Z8523" t="str">
        <f t="shared" si="669"/>
        <v>11-20%</v>
      </c>
      <c r="AA8523" s="17">
        <f>IF(COUNTIF($B$2:B8523,B8523)=1,1,0)</f>
        <v>1</v>
      </c>
      <c r="AB8523" s="17">
        <f>IF(COUNTIF($F$2:F8523,F8523)=1,1,0)</f>
        <v>0</v>
      </c>
    </row>
    <row r="8524" spans="1:28" x14ac:dyDescent="0.2">
      <c r="A8524" s="17">
        <v>8523</v>
      </c>
      <c r="B8524" t="s">
        <v>10119</v>
      </c>
      <c r="C8524" s="18">
        <v>42461</v>
      </c>
      <c r="D8524" s="18">
        <v>42467</v>
      </c>
      <c r="E8524" t="s">
        <v>77</v>
      </c>
      <c r="F8524" t="s">
        <v>4229</v>
      </c>
      <c r="G8524" t="s">
        <v>4230</v>
      </c>
      <c r="H8524" t="s">
        <v>68</v>
      </c>
      <c r="I8524" t="s">
        <v>54</v>
      </c>
      <c r="J8524" t="s">
        <v>2581</v>
      </c>
      <c r="K8524" t="s">
        <v>141</v>
      </c>
      <c r="L8524">
        <v>53209</v>
      </c>
      <c r="M8524" t="s">
        <v>132</v>
      </c>
      <c r="N8524" t="s">
        <v>3090</v>
      </c>
      <c r="O8524" t="s">
        <v>98</v>
      </c>
      <c r="P8524" t="s">
        <v>99</v>
      </c>
      <c r="Q8524" t="s">
        <v>3091</v>
      </c>
      <c r="R8524" s="19">
        <v>12.99</v>
      </c>
      <c r="S8524" s="17">
        <v>1</v>
      </c>
      <c r="T8524" s="20">
        <v>0</v>
      </c>
      <c r="U8524" s="19">
        <v>0.25979999999999998</v>
      </c>
      <c r="V8524" s="20">
        <f t="shared" si="665"/>
        <v>1.9999999999999997E-2</v>
      </c>
      <c r="W8524" s="17">
        <f t="shared" si="666"/>
        <v>2016</v>
      </c>
      <c r="X8524" t="str">
        <f t="shared" si="667"/>
        <v>Apr-2016</v>
      </c>
      <c r="Y8524" s="17">
        <f t="shared" si="668"/>
        <v>6</v>
      </c>
      <c r="Z8524" t="str">
        <f t="shared" si="669"/>
        <v>0% (No Discount)</v>
      </c>
      <c r="AA8524" s="17">
        <f>IF(COUNTIF($B$2:B8524,B8524)=1,1,0)</f>
        <v>1</v>
      </c>
      <c r="AB8524" s="17">
        <f>IF(COUNTIF($F$2:F8524,F8524)=1,1,0)</f>
        <v>0</v>
      </c>
    </row>
    <row r="8525" spans="1:28" x14ac:dyDescent="0.2">
      <c r="A8525" s="17">
        <v>8524</v>
      </c>
      <c r="B8525" t="s">
        <v>10120</v>
      </c>
      <c r="C8525" s="18">
        <v>42999</v>
      </c>
      <c r="D8525" s="18">
        <v>43003</v>
      </c>
      <c r="E8525" t="s">
        <v>77</v>
      </c>
      <c r="F8525" t="s">
        <v>1241</v>
      </c>
      <c r="G8525" t="s">
        <v>1242</v>
      </c>
      <c r="H8525" t="s">
        <v>53</v>
      </c>
      <c r="I8525" t="s">
        <v>54</v>
      </c>
      <c r="J8525" t="s">
        <v>154</v>
      </c>
      <c r="K8525" t="s">
        <v>70</v>
      </c>
      <c r="L8525">
        <v>94109</v>
      </c>
      <c r="M8525" t="s">
        <v>71</v>
      </c>
      <c r="N8525" t="s">
        <v>965</v>
      </c>
      <c r="O8525" t="s">
        <v>73</v>
      </c>
      <c r="P8525" t="s">
        <v>117</v>
      </c>
      <c r="Q8525" t="s">
        <v>966</v>
      </c>
      <c r="R8525" s="19">
        <v>55.86</v>
      </c>
      <c r="S8525" s="17">
        <v>7</v>
      </c>
      <c r="T8525" s="20">
        <v>0</v>
      </c>
      <c r="U8525" s="19">
        <v>27.93</v>
      </c>
      <c r="V8525" s="20">
        <f t="shared" si="665"/>
        <v>0.5</v>
      </c>
      <c r="W8525" s="17">
        <f t="shared" si="666"/>
        <v>2017</v>
      </c>
      <c r="X8525" t="str">
        <f t="shared" si="667"/>
        <v>Sep-2017</v>
      </c>
      <c r="Y8525" s="17">
        <f t="shared" si="668"/>
        <v>4</v>
      </c>
      <c r="Z8525" t="str">
        <f t="shared" si="669"/>
        <v>0% (No Discount)</v>
      </c>
      <c r="AA8525" s="17">
        <f>IF(COUNTIF($B$2:B8525,B8525)=1,1,0)</f>
        <v>1</v>
      </c>
      <c r="AB8525" s="17">
        <f>IF(COUNTIF($F$2:F8525,F8525)=1,1,0)</f>
        <v>0</v>
      </c>
    </row>
    <row r="8526" spans="1:28" x14ac:dyDescent="0.2">
      <c r="A8526" s="17">
        <v>8525</v>
      </c>
      <c r="B8526" t="s">
        <v>10121</v>
      </c>
      <c r="C8526" s="18">
        <v>42810</v>
      </c>
      <c r="D8526" s="18">
        <v>42810</v>
      </c>
      <c r="E8526" t="s">
        <v>1320</v>
      </c>
      <c r="F8526" t="s">
        <v>7141</v>
      </c>
      <c r="G8526" t="s">
        <v>7142</v>
      </c>
      <c r="H8526" t="s">
        <v>53</v>
      </c>
      <c r="I8526" t="s">
        <v>54</v>
      </c>
      <c r="J8526" t="s">
        <v>524</v>
      </c>
      <c r="K8526" t="s">
        <v>525</v>
      </c>
      <c r="L8526">
        <v>43229</v>
      </c>
      <c r="M8526" t="s">
        <v>175</v>
      </c>
      <c r="N8526" t="s">
        <v>3935</v>
      </c>
      <c r="O8526" t="s">
        <v>98</v>
      </c>
      <c r="P8526" t="s">
        <v>99</v>
      </c>
      <c r="Q8526" t="s">
        <v>3936</v>
      </c>
      <c r="R8526" s="19">
        <v>44.375999999999998</v>
      </c>
      <c r="S8526" s="17">
        <v>2</v>
      </c>
      <c r="T8526" s="20">
        <v>0.4</v>
      </c>
      <c r="U8526" s="19">
        <v>-7.3959999999999999</v>
      </c>
      <c r="V8526" s="20">
        <f t="shared" si="665"/>
        <v>-0.16666666666666669</v>
      </c>
      <c r="W8526" s="17">
        <f t="shared" si="666"/>
        <v>2017</v>
      </c>
      <c r="X8526" t="str">
        <f t="shared" si="667"/>
        <v>Mar-2017</v>
      </c>
      <c r="Y8526" s="17">
        <f t="shared" si="668"/>
        <v>0</v>
      </c>
      <c r="Z8526" t="str">
        <f t="shared" si="669"/>
        <v>31-40%</v>
      </c>
      <c r="AA8526" s="17">
        <f>IF(COUNTIF($B$2:B8526,B8526)=1,1,0)</f>
        <v>1</v>
      </c>
      <c r="AB8526" s="17">
        <f>IF(COUNTIF($F$2:F8526,F8526)=1,1,0)</f>
        <v>0</v>
      </c>
    </row>
    <row r="8527" spans="1:28" x14ac:dyDescent="0.2">
      <c r="A8527" s="17">
        <v>8526</v>
      </c>
      <c r="B8527" t="s">
        <v>10121</v>
      </c>
      <c r="C8527" s="18">
        <v>42810</v>
      </c>
      <c r="D8527" s="18">
        <v>42810</v>
      </c>
      <c r="E8527" t="s">
        <v>1320</v>
      </c>
      <c r="F8527" t="s">
        <v>7141</v>
      </c>
      <c r="G8527" t="s">
        <v>7142</v>
      </c>
      <c r="H8527" t="s">
        <v>53</v>
      </c>
      <c r="I8527" t="s">
        <v>54</v>
      </c>
      <c r="J8527" t="s">
        <v>524</v>
      </c>
      <c r="K8527" t="s">
        <v>525</v>
      </c>
      <c r="L8527">
        <v>43229</v>
      </c>
      <c r="M8527" t="s">
        <v>175</v>
      </c>
      <c r="N8527" t="s">
        <v>7656</v>
      </c>
      <c r="O8527" t="s">
        <v>59</v>
      </c>
      <c r="P8527" t="s">
        <v>92</v>
      </c>
      <c r="Q8527" t="s">
        <v>7657</v>
      </c>
      <c r="R8527" s="19">
        <v>51.264000000000003</v>
      </c>
      <c r="S8527" s="17">
        <v>6</v>
      </c>
      <c r="T8527" s="20">
        <v>0.2</v>
      </c>
      <c r="U8527" s="19">
        <v>7.6896000000000004</v>
      </c>
      <c r="V8527" s="20">
        <f t="shared" si="665"/>
        <v>0.15</v>
      </c>
      <c r="W8527" s="17">
        <f t="shared" si="666"/>
        <v>2017</v>
      </c>
      <c r="X8527" t="str">
        <f t="shared" si="667"/>
        <v>Mar-2017</v>
      </c>
      <c r="Y8527" s="17">
        <f t="shared" si="668"/>
        <v>0</v>
      </c>
      <c r="Z8527" t="str">
        <f t="shared" si="669"/>
        <v>11-20%</v>
      </c>
      <c r="AA8527" s="17">
        <f>IF(COUNTIF($B$2:B8527,B8527)=1,1,0)</f>
        <v>0</v>
      </c>
      <c r="AB8527" s="17">
        <f>IF(COUNTIF($F$2:F8527,F8527)=1,1,0)</f>
        <v>0</v>
      </c>
    </row>
    <row r="8528" spans="1:28" x14ac:dyDescent="0.2">
      <c r="A8528" s="17">
        <v>8527</v>
      </c>
      <c r="B8528" t="s">
        <v>10121</v>
      </c>
      <c r="C8528" s="18">
        <v>42810</v>
      </c>
      <c r="D8528" s="18">
        <v>42810</v>
      </c>
      <c r="E8528" t="s">
        <v>1320</v>
      </c>
      <c r="F8528" t="s">
        <v>7141</v>
      </c>
      <c r="G8528" t="s">
        <v>7142</v>
      </c>
      <c r="H8528" t="s">
        <v>53</v>
      </c>
      <c r="I8528" t="s">
        <v>54</v>
      </c>
      <c r="J8528" t="s">
        <v>524</v>
      </c>
      <c r="K8528" t="s">
        <v>525</v>
      </c>
      <c r="L8528">
        <v>43229</v>
      </c>
      <c r="M8528" t="s">
        <v>175</v>
      </c>
      <c r="N8528" t="s">
        <v>352</v>
      </c>
      <c r="O8528" t="s">
        <v>73</v>
      </c>
      <c r="P8528" t="s">
        <v>102</v>
      </c>
      <c r="Q8528" t="s">
        <v>353</v>
      </c>
      <c r="R8528" s="19">
        <v>5.1929999999999996</v>
      </c>
      <c r="S8528" s="17">
        <v>3</v>
      </c>
      <c r="T8528" s="20">
        <v>0.7</v>
      </c>
      <c r="U8528" s="19">
        <v>-3.4620000000000002</v>
      </c>
      <c r="V8528" s="20">
        <f t="shared" si="665"/>
        <v>-0.66666666666666674</v>
      </c>
      <c r="W8528" s="17">
        <f t="shared" si="666"/>
        <v>2017</v>
      </c>
      <c r="X8528" t="str">
        <f t="shared" si="667"/>
        <v>Mar-2017</v>
      </c>
      <c r="Y8528" s="17">
        <f t="shared" si="668"/>
        <v>0</v>
      </c>
      <c r="Z8528" t="str">
        <f t="shared" si="669"/>
        <v>Over 50%</v>
      </c>
      <c r="AA8528" s="17">
        <f>IF(COUNTIF($B$2:B8528,B8528)=1,1,0)</f>
        <v>0</v>
      </c>
      <c r="AB8528" s="17">
        <f>IF(COUNTIF($F$2:F8528,F8528)=1,1,0)</f>
        <v>0</v>
      </c>
    </row>
    <row r="8529" spans="1:28" x14ac:dyDescent="0.2">
      <c r="A8529" s="17">
        <v>8528</v>
      </c>
      <c r="B8529" t="s">
        <v>10121</v>
      </c>
      <c r="C8529" s="18">
        <v>42810</v>
      </c>
      <c r="D8529" s="18">
        <v>42810</v>
      </c>
      <c r="E8529" t="s">
        <v>1320</v>
      </c>
      <c r="F8529" t="s">
        <v>7141</v>
      </c>
      <c r="G8529" t="s">
        <v>7142</v>
      </c>
      <c r="H8529" t="s">
        <v>53</v>
      </c>
      <c r="I8529" t="s">
        <v>54</v>
      </c>
      <c r="J8529" t="s">
        <v>524</v>
      </c>
      <c r="K8529" t="s">
        <v>525</v>
      </c>
      <c r="L8529">
        <v>43229</v>
      </c>
      <c r="M8529" t="s">
        <v>175</v>
      </c>
      <c r="N8529" t="s">
        <v>1626</v>
      </c>
      <c r="O8529" t="s">
        <v>98</v>
      </c>
      <c r="P8529" t="s">
        <v>188</v>
      </c>
      <c r="Q8529" t="s">
        <v>1627</v>
      </c>
      <c r="R8529" s="19">
        <v>159.98400000000001</v>
      </c>
      <c r="S8529" s="17">
        <v>2</v>
      </c>
      <c r="T8529" s="20">
        <v>0.2</v>
      </c>
      <c r="U8529" s="19">
        <v>43.995600000000003</v>
      </c>
      <c r="V8529" s="20">
        <f t="shared" si="665"/>
        <v>0.27500000000000002</v>
      </c>
      <c r="W8529" s="17">
        <f t="shared" si="666"/>
        <v>2017</v>
      </c>
      <c r="X8529" t="str">
        <f t="shared" si="667"/>
        <v>Mar-2017</v>
      </c>
      <c r="Y8529" s="17">
        <f t="shared" si="668"/>
        <v>0</v>
      </c>
      <c r="Z8529" t="str">
        <f t="shared" si="669"/>
        <v>11-20%</v>
      </c>
      <c r="AA8529" s="17">
        <f>IF(COUNTIF($B$2:B8529,B8529)=1,1,0)</f>
        <v>0</v>
      </c>
      <c r="AB8529" s="17">
        <f>IF(COUNTIF($F$2:F8529,F8529)=1,1,0)</f>
        <v>0</v>
      </c>
    </row>
    <row r="8530" spans="1:28" x14ac:dyDescent="0.2">
      <c r="A8530" s="17">
        <v>8529</v>
      </c>
      <c r="B8530" t="s">
        <v>10121</v>
      </c>
      <c r="C8530" s="18">
        <v>42810</v>
      </c>
      <c r="D8530" s="18">
        <v>42810</v>
      </c>
      <c r="E8530" t="s">
        <v>1320</v>
      </c>
      <c r="F8530" t="s">
        <v>7141</v>
      </c>
      <c r="G8530" t="s">
        <v>7142</v>
      </c>
      <c r="H8530" t="s">
        <v>53</v>
      </c>
      <c r="I8530" t="s">
        <v>54</v>
      </c>
      <c r="J8530" t="s">
        <v>524</v>
      </c>
      <c r="K8530" t="s">
        <v>525</v>
      </c>
      <c r="L8530">
        <v>43229</v>
      </c>
      <c r="M8530" t="s">
        <v>175</v>
      </c>
      <c r="N8530" t="s">
        <v>1223</v>
      </c>
      <c r="O8530" t="s">
        <v>73</v>
      </c>
      <c r="P8530" t="s">
        <v>86</v>
      </c>
      <c r="Q8530" t="s">
        <v>1224</v>
      </c>
      <c r="R8530" s="19">
        <v>54.223999999999997</v>
      </c>
      <c r="S8530" s="17">
        <v>2</v>
      </c>
      <c r="T8530" s="20">
        <v>0.2</v>
      </c>
      <c r="U8530" s="19">
        <v>3.3889999999999998</v>
      </c>
      <c r="V8530" s="20">
        <f t="shared" si="665"/>
        <v>6.25E-2</v>
      </c>
      <c r="W8530" s="17">
        <f t="shared" si="666"/>
        <v>2017</v>
      </c>
      <c r="X8530" t="str">
        <f t="shared" si="667"/>
        <v>Mar-2017</v>
      </c>
      <c r="Y8530" s="17">
        <f t="shared" si="668"/>
        <v>0</v>
      </c>
      <c r="Z8530" t="str">
        <f t="shared" si="669"/>
        <v>11-20%</v>
      </c>
      <c r="AA8530" s="17">
        <f>IF(COUNTIF($B$2:B8530,B8530)=1,1,0)</f>
        <v>0</v>
      </c>
      <c r="AB8530" s="17">
        <f>IF(COUNTIF($F$2:F8530,F8530)=1,1,0)</f>
        <v>0</v>
      </c>
    </row>
    <row r="8531" spans="1:28" x14ac:dyDescent="0.2">
      <c r="A8531" s="17">
        <v>8530</v>
      </c>
      <c r="B8531" t="s">
        <v>10122</v>
      </c>
      <c r="C8531" s="18">
        <v>43049</v>
      </c>
      <c r="D8531" s="18">
        <v>43056</v>
      </c>
      <c r="E8531" t="s">
        <v>77</v>
      </c>
      <c r="F8531" t="s">
        <v>3951</v>
      </c>
      <c r="G8531" t="s">
        <v>3952</v>
      </c>
      <c r="H8531" t="s">
        <v>129</v>
      </c>
      <c r="I8531" t="s">
        <v>54</v>
      </c>
      <c r="J8531" t="s">
        <v>69</v>
      </c>
      <c r="K8531" t="s">
        <v>70</v>
      </c>
      <c r="L8531">
        <v>90008</v>
      </c>
      <c r="M8531" t="s">
        <v>71</v>
      </c>
      <c r="N8531" t="s">
        <v>5431</v>
      </c>
      <c r="O8531" t="s">
        <v>59</v>
      </c>
      <c r="P8531" t="s">
        <v>63</v>
      </c>
      <c r="Q8531" t="s">
        <v>5432</v>
      </c>
      <c r="R8531" s="19">
        <v>241.42400000000001</v>
      </c>
      <c r="S8531" s="17">
        <v>2</v>
      </c>
      <c r="T8531" s="20">
        <v>0.2</v>
      </c>
      <c r="U8531" s="19">
        <v>-36.2136</v>
      </c>
      <c r="V8531" s="20">
        <f t="shared" si="665"/>
        <v>-0.15</v>
      </c>
      <c r="W8531" s="17">
        <f t="shared" si="666"/>
        <v>2017</v>
      </c>
      <c r="X8531" t="str">
        <f t="shared" si="667"/>
        <v>Nov-2017</v>
      </c>
      <c r="Y8531" s="17">
        <f t="shared" si="668"/>
        <v>7</v>
      </c>
      <c r="Z8531" t="str">
        <f t="shared" si="669"/>
        <v>11-20%</v>
      </c>
      <c r="AA8531" s="17">
        <f>IF(COUNTIF($B$2:B8531,B8531)=1,1,0)</f>
        <v>1</v>
      </c>
      <c r="AB8531" s="17">
        <f>IF(COUNTIF($F$2:F8531,F8531)=1,1,0)</f>
        <v>0</v>
      </c>
    </row>
    <row r="8532" spans="1:28" x14ac:dyDescent="0.2">
      <c r="A8532" s="17">
        <v>8531</v>
      </c>
      <c r="B8532" t="s">
        <v>10123</v>
      </c>
      <c r="C8532" s="18">
        <v>42704</v>
      </c>
      <c r="D8532" s="18">
        <v>42710</v>
      </c>
      <c r="E8532" t="s">
        <v>77</v>
      </c>
      <c r="F8532" t="s">
        <v>834</v>
      </c>
      <c r="G8532" t="s">
        <v>835</v>
      </c>
      <c r="H8532" t="s">
        <v>53</v>
      </c>
      <c r="I8532" t="s">
        <v>54</v>
      </c>
      <c r="J8532" t="s">
        <v>909</v>
      </c>
      <c r="K8532" t="s">
        <v>265</v>
      </c>
      <c r="L8532">
        <v>48227</v>
      </c>
      <c r="M8532" t="s">
        <v>132</v>
      </c>
      <c r="N8532" t="s">
        <v>5382</v>
      </c>
      <c r="O8532" t="s">
        <v>73</v>
      </c>
      <c r="P8532" t="s">
        <v>117</v>
      </c>
      <c r="Q8532" t="s">
        <v>5383</v>
      </c>
      <c r="R8532" s="19">
        <v>33.36</v>
      </c>
      <c r="S8532" s="17">
        <v>4</v>
      </c>
      <c r="T8532" s="20">
        <v>0</v>
      </c>
      <c r="U8532" s="19">
        <v>16.68</v>
      </c>
      <c r="V8532" s="20">
        <f t="shared" si="665"/>
        <v>0.5</v>
      </c>
      <c r="W8532" s="17">
        <f t="shared" si="666"/>
        <v>2016</v>
      </c>
      <c r="X8532" t="str">
        <f t="shared" si="667"/>
        <v>Nov-2016</v>
      </c>
      <c r="Y8532" s="17">
        <f t="shared" si="668"/>
        <v>6</v>
      </c>
      <c r="Z8532" t="str">
        <f t="shared" si="669"/>
        <v>0% (No Discount)</v>
      </c>
      <c r="AA8532" s="17">
        <f>IF(COUNTIF($B$2:B8532,B8532)=1,1,0)</f>
        <v>1</v>
      </c>
      <c r="AB8532" s="17">
        <f>IF(COUNTIF($F$2:F8532,F8532)=1,1,0)</f>
        <v>0</v>
      </c>
    </row>
    <row r="8533" spans="1:28" x14ac:dyDescent="0.2">
      <c r="A8533" s="17">
        <v>8532</v>
      </c>
      <c r="B8533" t="s">
        <v>10123</v>
      </c>
      <c r="C8533" s="18">
        <v>42704</v>
      </c>
      <c r="D8533" s="18">
        <v>42710</v>
      </c>
      <c r="E8533" t="s">
        <v>77</v>
      </c>
      <c r="F8533" t="s">
        <v>834</v>
      </c>
      <c r="G8533" t="s">
        <v>835</v>
      </c>
      <c r="H8533" t="s">
        <v>53</v>
      </c>
      <c r="I8533" t="s">
        <v>54</v>
      </c>
      <c r="J8533" t="s">
        <v>909</v>
      </c>
      <c r="K8533" t="s">
        <v>265</v>
      </c>
      <c r="L8533">
        <v>48227</v>
      </c>
      <c r="M8533" t="s">
        <v>132</v>
      </c>
      <c r="N8533" t="s">
        <v>1296</v>
      </c>
      <c r="O8533" t="s">
        <v>73</v>
      </c>
      <c r="P8533" t="s">
        <v>117</v>
      </c>
      <c r="Q8533" t="s">
        <v>1297</v>
      </c>
      <c r="R8533" s="19">
        <v>13.76</v>
      </c>
      <c r="S8533" s="17">
        <v>2</v>
      </c>
      <c r="T8533" s="20">
        <v>0</v>
      </c>
      <c r="U8533" s="19">
        <v>6.3296000000000001</v>
      </c>
      <c r="V8533" s="20">
        <f t="shared" si="665"/>
        <v>0.46</v>
      </c>
      <c r="W8533" s="17">
        <f t="shared" si="666"/>
        <v>2016</v>
      </c>
      <c r="X8533" t="str">
        <f t="shared" si="667"/>
        <v>Nov-2016</v>
      </c>
      <c r="Y8533" s="17">
        <f t="shared" si="668"/>
        <v>6</v>
      </c>
      <c r="Z8533" t="str">
        <f t="shared" si="669"/>
        <v>0% (No Discount)</v>
      </c>
      <c r="AA8533" s="17">
        <f>IF(COUNTIF($B$2:B8533,B8533)=1,1,0)</f>
        <v>0</v>
      </c>
      <c r="AB8533" s="17">
        <f>IF(COUNTIF($F$2:F8533,F8533)=1,1,0)</f>
        <v>0</v>
      </c>
    </row>
    <row r="8534" spans="1:28" x14ac:dyDescent="0.2">
      <c r="A8534" s="17">
        <v>8533</v>
      </c>
      <c r="B8534" t="s">
        <v>10123</v>
      </c>
      <c r="C8534" s="18">
        <v>42704</v>
      </c>
      <c r="D8534" s="18">
        <v>42710</v>
      </c>
      <c r="E8534" t="s">
        <v>77</v>
      </c>
      <c r="F8534" t="s">
        <v>834</v>
      </c>
      <c r="G8534" t="s">
        <v>835</v>
      </c>
      <c r="H8534" t="s">
        <v>53</v>
      </c>
      <c r="I8534" t="s">
        <v>54</v>
      </c>
      <c r="J8534" t="s">
        <v>909</v>
      </c>
      <c r="K8534" t="s">
        <v>265</v>
      </c>
      <c r="L8534">
        <v>48227</v>
      </c>
      <c r="M8534" t="s">
        <v>132</v>
      </c>
      <c r="N8534" t="s">
        <v>4185</v>
      </c>
      <c r="O8534" t="s">
        <v>73</v>
      </c>
      <c r="P8534" t="s">
        <v>86</v>
      </c>
      <c r="Q8534" t="s">
        <v>4186</v>
      </c>
      <c r="R8534" s="19">
        <v>496.86</v>
      </c>
      <c r="S8534" s="17">
        <v>7</v>
      </c>
      <c r="T8534" s="20">
        <v>0</v>
      </c>
      <c r="U8534" s="19">
        <v>24.843</v>
      </c>
      <c r="V8534" s="20">
        <f t="shared" si="665"/>
        <v>4.9999999999999996E-2</v>
      </c>
      <c r="W8534" s="17">
        <f t="shared" si="666"/>
        <v>2016</v>
      </c>
      <c r="X8534" t="str">
        <f t="shared" si="667"/>
        <v>Nov-2016</v>
      </c>
      <c r="Y8534" s="17">
        <f t="shared" si="668"/>
        <v>6</v>
      </c>
      <c r="Z8534" t="str">
        <f t="shared" si="669"/>
        <v>0% (No Discount)</v>
      </c>
      <c r="AA8534" s="17">
        <f>IF(COUNTIF($B$2:B8534,B8534)=1,1,0)</f>
        <v>0</v>
      </c>
      <c r="AB8534" s="17">
        <f>IF(COUNTIF($F$2:F8534,F8534)=1,1,0)</f>
        <v>0</v>
      </c>
    </row>
    <row r="8535" spans="1:28" x14ac:dyDescent="0.2">
      <c r="A8535" s="17">
        <v>8534</v>
      </c>
      <c r="B8535" t="s">
        <v>10123</v>
      </c>
      <c r="C8535" s="18">
        <v>42704</v>
      </c>
      <c r="D8535" s="18">
        <v>42710</v>
      </c>
      <c r="E8535" t="s">
        <v>77</v>
      </c>
      <c r="F8535" t="s">
        <v>834</v>
      </c>
      <c r="G8535" t="s">
        <v>835</v>
      </c>
      <c r="H8535" t="s">
        <v>53</v>
      </c>
      <c r="I8535" t="s">
        <v>54</v>
      </c>
      <c r="J8535" t="s">
        <v>909</v>
      </c>
      <c r="K8535" t="s">
        <v>265</v>
      </c>
      <c r="L8535">
        <v>48227</v>
      </c>
      <c r="M8535" t="s">
        <v>132</v>
      </c>
      <c r="N8535" t="s">
        <v>363</v>
      </c>
      <c r="O8535" t="s">
        <v>59</v>
      </c>
      <c r="P8535" t="s">
        <v>63</v>
      </c>
      <c r="Q8535" t="s">
        <v>364</v>
      </c>
      <c r="R8535" s="19">
        <v>389.97</v>
      </c>
      <c r="S8535" s="17">
        <v>3</v>
      </c>
      <c r="T8535" s="20">
        <v>0</v>
      </c>
      <c r="U8535" s="19">
        <v>35.097299999999997</v>
      </c>
      <c r="V8535" s="20">
        <f t="shared" si="665"/>
        <v>8.9999999999999983E-2</v>
      </c>
      <c r="W8535" s="17">
        <f t="shared" si="666"/>
        <v>2016</v>
      </c>
      <c r="X8535" t="str">
        <f t="shared" si="667"/>
        <v>Nov-2016</v>
      </c>
      <c r="Y8535" s="17">
        <f t="shared" si="668"/>
        <v>6</v>
      </c>
      <c r="Z8535" t="str">
        <f t="shared" si="669"/>
        <v>0% (No Discount)</v>
      </c>
      <c r="AA8535" s="17">
        <f>IF(COUNTIF($B$2:B8535,B8535)=1,1,0)</f>
        <v>0</v>
      </c>
      <c r="AB8535" s="17">
        <f>IF(COUNTIF($F$2:F8535,F8535)=1,1,0)</f>
        <v>0</v>
      </c>
    </row>
    <row r="8536" spans="1:28" x14ac:dyDescent="0.2">
      <c r="A8536" s="17">
        <v>8535</v>
      </c>
      <c r="B8536" t="s">
        <v>10124</v>
      </c>
      <c r="C8536" s="18">
        <v>42017</v>
      </c>
      <c r="D8536" s="18">
        <v>42019</v>
      </c>
      <c r="E8536" t="s">
        <v>50</v>
      </c>
      <c r="F8536" t="s">
        <v>7910</v>
      </c>
      <c r="G8536" t="s">
        <v>7911</v>
      </c>
      <c r="H8536" t="s">
        <v>68</v>
      </c>
      <c r="I8536" t="s">
        <v>54</v>
      </c>
      <c r="J8536" t="s">
        <v>524</v>
      </c>
      <c r="K8536" t="s">
        <v>1302</v>
      </c>
      <c r="L8536">
        <v>31907</v>
      </c>
      <c r="M8536" t="s">
        <v>57</v>
      </c>
      <c r="N8536" t="s">
        <v>2397</v>
      </c>
      <c r="O8536" t="s">
        <v>73</v>
      </c>
      <c r="P8536" t="s">
        <v>74</v>
      </c>
      <c r="Q8536" t="s">
        <v>2398</v>
      </c>
      <c r="R8536" s="19">
        <v>9.82</v>
      </c>
      <c r="S8536" s="17">
        <v>2</v>
      </c>
      <c r="T8536" s="20">
        <v>0</v>
      </c>
      <c r="U8536" s="19">
        <v>4.8117999999999999</v>
      </c>
      <c r="V8536" s="20">
        <f t="shared" si="665"/>
        <v>0.49</v>
      </c>
      <c r="W8536" s="17">
        <f t="shared" si="666"/>
        <v>2015</v>
      </c>
      <c r="X8536" t="str">
        <f t="shared" si="667"/>
        <v>Jan-2015</v>
      </c>
      <c r="Y8536" s="17">
        <f t="shared" si="668"/>
        <v>2</v>
      </c>
      <c r="Z8536" t="str">
        <f t="shared" si="669"/>
        <v>0% (No Discount)</v>
      </c>
      <c r="AA8536" s="17">
        <f>IF(COUNTIF($B$2:B8536,B8536)=1,1,0)</f>
        <v>1</v>
      </c>
      <c r="AB8536" s="17">
        <f>IF(COUNTIF($F$2:F8536,F8536)=1,1,0)</f>
        <v>0</v>
      </c>
    </row>
    <row r="8537" spans="1:28" x14ac:dyDescent="0.2">
      <c r="A8537" s="17">
        <v>8536</v>
      </c>
      <c r="B8537" t="s">
        <v>10125</v>
      </c>
      <c r="C8537" s="18">
        <v>41775</v>
      </c>
      <c r="D8537" s="18">
        <v>41779</v>
      </c>
      <c r="E8537" t="s">
        <v>77</v>
      </c>
      <c r="F8537" t="s">
        <v>6486</v>
      </c>
      <c r="G8537" t="s">
        <v>6487</v>
      </c>
      <c r="H8537" t="s">
        <v>53</v>
      </c>
      <c r="I8537" t="s">
        <v>54</v>
      </c>
      <c r="J8537" t="s">
        <v>154</v>
      </c>
      <c r="K8537" t="s">
        <v>70</v>
      </c>
      <c r="L8537">
        <v>94122</v>
      </c>
      <c r="M8537" t="s">
        <v>71</v>
      </c>
      <c r="N8537" t="s">
        <v>4853</v>
      </c>
      <c r="O8537" t="s">
        <v>98</v>
      </c>
      <c r="P8537" t="s">
        <v>188</v>
      </c>
      <c r="Q8537" t="s">
        <v>4854</v>
      </c>
      <c r="R8537" s="19">
        <v>56.4</v>
      </c>
      <c r="S8537" s="17">
        <v>3</v>
      </c>
      <c r="T8537" s="20">
        <v>0</v>
      </c>
      <c r="U8537" s="19">
        <v>3.3839999999999999</v>
      </c>
      <c r="V8537" s="20">
        <f t="shared" si="665"/>
        <v>0.06</v>
      </c>
      <c r="W8537" s="17">
        <f t="shared" si="666"/>
        <v>2014</v>
      </c>
      <c r="X8537" t="str">
        <f t="shared" si="667"/>
        <v>May-2014</v>
      </c>
      <c r="Y8537" s="17">
        <f t="shared" si="668"/>
        <v>4</v>
      </c>
      <c r="Z8537" t="str">
        <f t="shared" si="669"/>
        <v>0% (No Discount)</v>
      </c>
      <c r="AA8537" s="17">
        <f>IF(COUNTIF($B$2:B8537,B8537)=1,1,0)</f>
        <v>1</v>
      </c>
      <c r="AB8537" s="17">
        <f>IF(COUNTIF($F$2:F8537,F8537)=1,1,0)</f>
        <v>0</v>
      </c>
    </row>
    <row r="8538" spans="1:28" x14ac:dyDescent="0.2">
      <c r="A8538" s="17">
        <v>8537</v>
      </c>
      <c r="B8538" t="s">
        <v>10126</v>
      </c>
      <c r="C8538" s="18">
        <v>42162</v>
      </c>
      <c r="D8538" s="18">
        <v>42166</v>
      </c>
      <c r="E8538" t="s">
        <v>77</v>
      </c>
      <c r="F8538" t="s">
        <v>10127</v>
      </c>
      <c r="G8538" t="s">
        <v>10128</v>
      </c>
      <c r="H8538" t="s">
        <v>129</v>
      </c>
      <c r="I8538" t="s">
        <v>54</v>
      </c>
      <c r="J8538" t="s">
        <v>173</v>
      </c>
      <c r="K8538" t="s">
        <v>174</v>
      </c>
      <c r="L8538">
        <v>19143</v>
      </c>
      <c r="M8538" t="s">
        <v>175</v>
      </c>
      <c r="N8538" t="s">
        <v>3109</v>
      </c>
      <c r="O8538" t="s">
        <v>73</v>
      </c>
      <c r="P8538" t="s">
        <v>102</v>
      </c>
      <c r="Q8538" t="s">
        <v>3110</v>
      </c>
      <c r="R8538" s="19">
        <v>18.312000000000001</v>
      </c>
      <c r="S8538" s="17">
        <v>4</v>
      </c>
      <c r="T8538" s="20">
        <v>0.7</v>
      </c>
      <c r="U8538" s="19">
        <v>-12.208</v>
      </c>
      <c r="V8538" s="20">
        <f t="shared" si="665"/>
        <v>-0.66666666666666663</v>
      </c>
      <c r="W8538" s="17">
        <f t="shared" si="666"/>
        <v>2015</v>
      </c>
      <c r="X8538" t="str">
        <f t="shared" si="667"/>
        <v>Jun-2015</v>
      </c>
      <c r="Y8538" s="17">
        <f t="shared" si="668"/>
        <v>4</v>
      </c>
      <c r="Z8538" t="str">
        <f t="shared" si="669"/>
        <v>Over 50%</v>
      </c>
      <c r="AA8538" s="17">
        <f>IF(COUNTIF($B$2:B8538,B8538)=1,1,0)</f>
        <v>1</v>
      </c>
      <c r="AB8538" s="17">
        <f>IF(COUNTIF($F$2:F8538,F8538)=1,1,0)</f>
        <v>1</v>
      </c>
    </row>
    <row r="8539" spans="1:28" x14ac:dyDescent="0.2">
      <c r="A8539" s="17">
        <v>8538</v>
      </c>
      <c r="B8539" t="s">
        <v>10126</v>
      </c>
      <c r="C8539" s="18">
        <v>42162</v>
      </c>
      <c r="D8539" s="18">
        <v>42166</v>
      </c>
      <c r="E8539" t="s">
        <v>77</v>
      </c>
      <c r="F8539" t="s">
        <v>10127</v>
      </c>
      <c r="G8539" t="s">
        <v>10128</v>
      </c>
      <c r="H8539" t="s">
        <v>129</v>
      </c>
      <c r="I8539" t="s">
        <v>54</v>
      </c>
      <c r="J8539" t="s">
        <v>173</v>
      </c>
      <c r="K8539" t="s">
        <v>174</v>
      </c>
      <c r="L8539">
        <v>19143</v>
      </c>
      <c r="M8539" t="s">
        <v>175</v>
      </c>
      <c r="N8539" t="s">
        <v>6779</v>
      </c>
      <c r="O8539" t="s">
        <v>73</v>
      </c>
      <c r="P8539" t="s">
        <v>117</v>
      </c>
      <c r="Q8539" t="s">
        <v>6780</v>
      </c>
      <c r="R8539" s="19">
        <v>25.92</v>
      </c>
      <c r="S8539" s="17">
        <v>5</v>
      </c>
      <c r="T8539" s="20">
        <v>0.2</v>
      </c>
      <c r="U8539" s="19">
        <v>9.0719999999999992</v>
      </c>
      <c r="V8539" s="20">
        <f t="shared" si="665"/>
        <v>0.34999999999999992</v>
      </c>
      <c r="W8539" s="17">
        <f t="shared" si="666"/>
        <v>2015</v>
      </c>
      <c r="X8539" t="str">
        <f t="shared" si="667"/>
        <v>Jun-2015</v>
      </c>
      <c r="Y8539" s="17">
        <f t="shared" si="668"/>
        <v>4</v>
      </c>
      <c r="Z8539" t="str">
        <f t="shared" si="669"/>
        <v>11-20%</v>
      </c>
      <c r="AA8539" s="17">
        <f>IF(COUNTIF($B$2:B8539,B8539)=1,1,0)</f>
        <v>0</v>
      </c>
      <c r="AB8539" s="17">
        <f>IF(COUNTIF($F$2:F8539,F8539)=1,1,0)</f>
        <v>0</v>
      </c>
    </row>
    <row r="8540" spans="1:28" x14ac:dyDescent="0.2">
      <c r="A8540" s="17">
        <v>8539</v>
      </c>
      <c r="B8540" t="s">
        <v>10126</v>
      </c>
      <c r="C8540" s="18">
        <v>42162</v>
      </c>
      <c r="D8540" s="18">
        <v>42166</v>
      </c>
      <c r="E8540" t="s">
        <v>77</v>
      </c>
      <c r="F8540" t="s">
        <v>10127</v>
      </c>
      <c r="G8540" t="s">
        <v>10128</v>
      </c>
      <c r="H8540" t="s">
        <v>129</v>
      </c>
      <c r="I8540" t="s">
        <v>54</v>
      </c>
      <c r="J8540" t="s">
        <v>173</v>
      </c>
      <c r="K8540" t="s">
        <v>174</v>
      </c>
      <c r="L8540">
        <v>19143</v>
      </c>
      <c r="M8540" t="s">
        <v>175</v>
      </c>
      <c r="N8540" t="s">
        <v>5880</v>
      </c>
      <c r="O8540" t="s">
        <v>73</v>
      </c>
      <c r="P8540" t="s">
        <v>95</v>
      </c>
      <c r="Q8540" t="s">
        <v>5881</v>
      </c>
      <c r="R8540" s="19">
        <v>8.016</v>
      </c>
      <c r="S8540" s="17">
        <v>3</v>
      </c>
      <c r="T8540" s="20">
        <v>0.2</v>
      </c>
      <c r="U8540" s="19">
        <v>1.002</v>
      </c>
      <c r="V8540" s="20">
        <f t="shared" si="665"/>
        <v>0.125</v>
      </c>
      <c r="W8540" s="17">
        <f t="shared" si="666"/>
        <v>2015</v>
      </c>
      <c r="X8540" t="str">
        <f t="shared" si="667"/>
        <v>Jun-2015</v>
      </c>
      <c r="Y8540" s="17">
        <f t="shared" si="668"/>
        <v>4</v>
      </c>
      <c r="Z8540" t="str">
        <f t="shared" si="669"/>
        <v>11-20%</v>
      </c>
      <c r="AA8540" s="17">
        <f>IF(COUNTIF($B$2:B8540,B8540)=1,1,0)</f>
        <v>0</v>
      </c>
      <c r="AB8540" s="17">
        <f>IF(COUNTIF($F$2:F8540,F8540)=1,1,0)</f>
        <v>0</v>
      </c>
    </row>
    <row r="8541" spans="1:28" x14ac:dyDescent="0.2">
      <c r="A8541" s="17">
        <v>8540</v>
      </c>
      <c r="B8541" t="s">
        <v>10129</v>
      </c>
      <c r="C8541" s="18">
        <v>42803</v>
      </c>
      <c r="D8541" s="18">
        <v>42807</v>
      </c>
      <c r="E8541" t="s">
        <v>77</v>
      </c>
      <c r="F8541" t="s">
        <v>434</v>
      </c>
      <c r="G8541" t="s">
        <v>435</v>
      </c>
      <c r="H8541" t="s">
        <v>53</v>
      </c>
      <c r="I8541" t="s">
        <v>54</v>
      </c>
      <c r="J8541" t="s">
        <v>69</v>
      </c>
      <c r="K8541" t="s">
        <v>70</v>
      </c>
      <c r="L8541">
        <v>90008</v>
      </c>
      <c r="M8541" t="s">
        <v>71</v>
      </c>
      <c r="N8541" t="s">
        <v>5461</v>
      </c>
      <c r="O8541" t="s">
        <v>98</v>
      </c>
      <c r="P8541" t="s">
        <v>1246</v>
      </c>
      <c r="Q8541" t="s">
        <v>5462</v>
      </c>
      <c r="R8541" s="19">
        <v>479.98399999999998</v>
      </c>
      <c r="S8541" s="17">
        <v>2</v>
      </c>
      <c r="T8541" s="20">
        <v>0.2</v>
      </c>
      <c r="U8541" s="19">
        <v>59.997999999999998</v>
      </c>
      <c r="V8541" s="20">
        <f t="shared" si="665"/>
        <v>0.125</v>
      </c>
      <c r="W8541" s="17">
        <f t="shared" si="666"/>
        <v>2017</v>
      </c>
      <c r="X8541" t="str">
        <f t="shared" si="667"/>
        <v>Mar-2017</v>
      </c>
      <c r="Y8541" s="17">
        <f t="shared" si="668"/>
        <v>4</v>
      </c>
      <c r="Z8541" t="str">
        <f t="shared" si="669"/>
        <v>11-20%</v>
      </c>
      <c r="AA8541" s="17">
        <f>IF(COUNTIF($B$2:B8541,B8541)=1,1,0)</f>
        <v>1</v>
      </c>
      <c r="AB8541" s="17">
        <f>IF(COUNTIF($F$2:F8541,F8541)=1,1,0)</f>
        <v>0</v>
      </c>
    </row>
    <row r="8542" spans="1:28" x14ac:dyDescent="0.2">
      <c r="A8542" s="17">
        <v>8541</v>
      </c>
      <c r="B8542" t="s">
        <v>10129</v>
      </c>
      <c r="C8542" s="18">
        <v>42803</v>
      </c>
      <c r="D8542" s="18">
        <v>42807</v>
      </c>
      <c r="E8542" t="s">
        <v>77</v>
      </c>
      <c r="F8542" t="s">
        <v>434</v>
      </c>
      <c r="G8542" t="s">
        <v>435</v>
      </c>
      <c r="H8542" t="s">
        <v>53</v>
      </c>
      <c r="I8542" t="s">
        <v>54</v>
      </c>
      <c r="J8542" t="s">
        <v>69</v>
      </c>
      <c r="K8542" t="s">
        <v>70</v>
      </c>
      <c r="L8542">
        <v>90008</v>
      </c>
      <c r="M8542" t="s">
        <v>71</v>
      </c>
      <c r="N8542" t="s">
        <v>101</v>
      </c>
      <c r="O8542" t="s">
        <v>73</v>
      </c>
      <c r="P8542" t="s">
        <v>102</v>
      </c>
      <c r="Q8542" t="s">
        <v>103</v>
      </c>
      <c r="R8542" s="19">
        <v>30.84</v>
      </c>
      <c r="S8542" s="17">
        <v>5</v>
      </c>
      <c r="T8542" s="20">
        <v>0.2</v>
      </c>
      <c r="U8542" s="19">
        <v>9.6374999999999993</v>
      </c>
      <c r="V8542" s="20">
        <f t="shared" si="665"/>
        <v>0.3125</v>
      </c>
      <c r="W8542" s="17">
        <f t="shared" si="666"/>
        <v>2017</v>
      </c>
      <c r="X8542" t="str">
        <f t="shared" si="667"/>
        <v>Mar-2017</v>
      </c>
      <c r="Y8542" s="17">
        <f t="shared" si="668"/>
        <v>4</v>
      </c>
      <c r="Z8542" t="str">
        <f t="shared" si="669"/>
        <v>11-20%</v>
      </c>
      <c r="AA8542" s="17">
        <f>IF(COUNTIF($B$2:B8542,B8542)=1,1,0)</f>
        <v>0</v>
      </c>
      <c r="AB8542" s="17">
        <f>IF(COUNTIF($F$2:F8542,F8542)=1,1,0)</f>
        <v>0</v>
      </c>
    </row>
    <row r="8543" spans="1:28" x14ac:dyDescent="0.2">
      <c r="A8543" s="17">
        <v>8542</v>
      </c>
      <c r="B8543" t="s">
        <v>10130</v>
      </c>
      <c r="C8543" s="18">
        <v>42360</v>
      </c>
      <c r="D8543" s="18">
        <v>42361</v>
      </c>
      <c r="E8543" t="s">
        <v>215</v>
      </c>
      <c r="F8543" t="s">
        <v>3425</v>
      </c>
      <c r="G8543" t="s">
        <v>3426</v>
      </c>
      <c r="H8543" t="s">
        <v>68</v>
      </c>
      <c r="I8543" t="s">
        <v>54</v>
      </c>
      <c r="J8543" t="s">
        <v>173</v>
      </c>
      <c r="K8543" t="s">
        <v>174</v>
      </c>
      <c r="L8543">
        <v>19140</v>
      </c>
      <c r="M8543" t="s">
        <v>175</v>
      </c>
      <c r="N8543" t="s">
        <v>4943</v>
      </c>
      <c r="O8543" t="s">
        <v>73</v>
      </c>
      <c r="P8543" t="s">
        <v>86</v>
      </c>
      <c r="Q8543" t="s">
        <v>4944</v>
      </c>
      <c r="R8543" s="19">
        <v>33.567999999999998</v>
      </c>
      <c r="S8543" s="17">
        <v>2</v>
      </c>
      <c r="T8543" s="20">
        <v>0.2</v>
      </c>
      <c r="U8543" s="19">
        <v>1.6783999999999999</v>
      </c>
      <c r="V8543" s="20">
        <f t="shared" si="665"/>
        <v>0.05</v>
      </c>
      <c r="W8543" s="17">
        <f t="shared" si="666"/>
        <v>2015</v>
      </c>
      <c r="X8543" t="str">
        <f t="shared" si="667"/>
        <v>Dec-2015</v>
      </c>
      <c r="Y8543" s="17">
        <f t="shared" si="668"/>
        <v>1</v>
      </c>
      <c r="Z8543" t="str">
        <f t="shared" si="669"/>
        <v>11-20%</v>
      </c>
      <c r="AA8543" s="17">
        <f>IF(COUNTIF($B$2:B8543,B8543)=1,1,0)</f>
        <v>1</v>
      </c>
      <c r="AB8543" s="17">
        <f>IF(COUNTIF($F$2:F8543,F8543)=1,1,0)</f>
        <v>0</v>
      </c>
    </row>
    <row r="8544" spans="1:28" x14ac:dyDescent="0.2">
      <c r="A8544" s="17">
        <v>8543</v>
      </c>
      <c r="B8544" t="s">
        <v>10130</v>
      </c>
      <c r="C8544" s="18">
        <v>42360</v>
      </c>
      <c r="D8544" s="18">
        <v>42361</v>
      </c>
      <c r="E8544" t="s">
        <v>215</v>
      </c>
      <c r="F8544" t="s">
        <v>3425</v>
      </c>
      <c r="G8544" t="s">
        <v>3426</v>
      </c>
      <c r="H8544" t="s">
        <v>68</v>
      </c>
      <c r="I8544" t="s">
        <v>54</v>
      </c>
      <c r="J8544" t="s">
        <v>173</v>
      </c>
      <c r="K8544" t="s">
        <v>174</v>
      </c>
      <c r="L8544">
        <v>19140</v>
      </c>
      <c r="M8544" t="s">
        <v>175</v>
      </c>
      <c r="N8544" t="s">
        <v>3411</v>
      </c>
      <c r="O8544" t="s">
        <v>59</v>
      </c>
      <c r="P8544" t="s">
        <v>63</v>
      </c>
      <c r="Q8544" t="s">
        <v>3412</v>
      </c>
      <c r="R8544" s="19">
        <v>422.625</v>
      </c>
      <c r="S8544" s="17">
        <v>7</v>
      </c>
      <c r="T8544" s="20">
        <v>0.3</v>
      </c>
      <c r="U8544" s="19">
        <v>0</v>
      </c>
      <c r="V8544" s="20">
        <f t="shared" si="665"/>
        <v>0</v>
      </c>
      <c r="W8544" s="17">
        <f t="shared" si="666"/>
        <v>2015</v>
      </c>
      <c r="X8544" t="str">
        <f t="shared" si="667"/>
        <v>Dec-2015</v>
      </c>
      <c r="Y8544" s="17">
        <f t="shared" si="668"/>
        <v>1</v>
      </c>
      <c r="Z8544" t="str">
        <f t="shared" si="669"/>
        <v>21-30%</v>
      </c>
      <c r="AA8544" s="17">
        <f>IF(COUNTIF($B$2:B8544,B8544)=1,1,0)</f>
        <v>0</v>
      </c>
      <c r="AB8544" s="17">
        <f>IF(COUNTIF($F$2:F8544,F8544)=1,1,0)</f>
        <v>0</v>
      </c>
    </row>
    <row r="8545" spans="1:28" x14ac:dyDescent="0.2">
      <c r="A8545" s="17">
        <v>8544</v>
      </c>
      <c r="B8545" t="s">
        <v>10131</v>
      </c>
      <c r="C8545" s="18">
        <v>41857</v>
      </c>
      <c r="D8545" s="18">
        <v>41862</v>
      </c>
      <c r="E8545" t="s">
        <v>77</v>
      </c>
      <c r="F8545" t="s">
        <v>5095</v>
      </c>
      <c r="G8545" t="s">
        <v>5096</v>
      </c>
      <c r="H8545" t="s">
        <v>53</v>
      </c>
      <c r="I8545" t="s">
        <v>54</v>
      </c>
      <c r="J8545" t="s">
        <v>293</v>
      </c>
      <c r="K8545" t="s">
        <v>294</v>
      </c>
      <c r="L8545">
        <v>10035</v>
      </c>
      <c r="M8545" t="s">
        <v>175</v>
      </c>
      <c r="N8545" t="s">
        <v>1626</v>
      </c>
      <c r="O8545" t="s">
        <v>98</v>
      </c>
      <c r="P8545" t="s">
        <v>188</v>
      </c>
      <c r="Q8545" t="s">
        <v>1627</v>
      </c>
      <c r="R8545" s="19">
        <v>199.98</v>
      </c>
      <c r="S8545" s="17">
        <v>2</v>
      </c>
      <c r="T8545" s="20">
        <v>0</v>
      </c>
      <c r="U8545" s="19">
        <v>83.991600000000005</v>
      </c>
      <c r="V8545" s="20">
        <f t="shared" si="665"/>
        <v>0.42000000000000004</v>
      </c>
      <c r="W8545" s="17">
        <f t="shared" si="666"/>
        <v>2014</v>
      </c>
      <c r="X8545" t="str">
        <f t="shared" si="667"/>
        <v>Aug-2014</v>
      </c>
      <c r="Y8545" s="17">
        <f t="shared" si="668"/>
        <v>5</v>
      </c>
      <c r="Z8545" t="str">
        <f t="shared" si="669"/>
        <v>0% (No Discount)</v>
      </c>
      <c r="AA8545" s="17">
        <f>IF(COUNTIF($B$2:B8545,B8545)=1,1,0)</f>
        <v>1</v>
      </c>
      <c r="AB8545" s="17">
        <f>IF(COUNTIF($F$2:F8545,F8545)=1,1,0)</f>
        <v>0</v>
      </c>
    </row>
    <row r="8546" spans="1:28" x14ac:dyDescent="0.2">
      <c r="A8546" s="17">
        <v>8545</v>
      </c>
      <c r="B8546" t="s">
        <v>10132</v>
      </c>
      <c r="C8546" s="18">
        <v>42456</v>
      </c>
      <c r="D8546" s="18">
        <v>42460</v>
      </c>
      <c r="E8546" t="s">
        <v>77</v>
      </c>
      <c r="F8546" t="s">
        <v>907</v>
      </c>
      <c r="G8546" t="s">
        <v>908</v>
      </c>
      <c r="H8546" t="s">
        <v>68</v>
      </c>
      <c r="I8546" t="s">
        <v>54</v>
      </c>
      <c r="J8546" t="s">
        <v>524</v>
      </c>
      <c r="K8546" t="s">
        <v>1302</v>
      </c>
      <c r="L8546">
        <v>31907</v>
      </c>
      <c r="M8546" t="s">
        <v>57</v>
      </c>
      <c r="N8546" t="s">
        <v>7469</v>
      </c>
      <c r="O8546" t="s">
        <v>59</v>
      </c>
      <c r="P8546" t="s">
        <v>92</v>
      </c>
      <c r="Q8546" t="s">
        <v>7470</v>
      </c>
      <c r="R8546" s="19">
        <v>20.239999999999998</v>
      </c>
      <c r="S8546" s="17">
        <v>1</v>
      </c>
      <c r="T8546" s="20">
        <v>0</v>
      </c>
      <c r="U8546" s="19">
        <v>8.7032000000000007</v>
      </c>
      <c r="V8546" s="20">
        <f t="shared" si="665"/>
        <v>0.43000000000000005</v>
      </c>
      <c r="W8546" s="17">
        <f t="shared" si="666"/>
        <v>2016</v>
      </c>
      <c r="X8546" t="str">
        <f t="shared" si="667"/>
        <v>Mar-2016</v>
      </c>
      <c r="Y8546" s="17">
        <f t="shared" si="668"/>
        <v>4</v>
      </c>
      <c r="Z8546" t="str">
        <f t="shared" si="669"/>
        <v>0% (No Discount)</v>
      </c>
      <c r="AA8546" s="17">
        <f>IF(COUNTIF($B$2:B8546,B8546)=1,1,0)</f>
        <v>1</v>
      </c>
      <c r="AB8546" s="17">
        <f>IF(COUNTIF($F$2:F8546,F8546)=1,1,0)</f>
        <v>0</v>
      </c>
    </row>
    <row r="8547" spans="1:28" x14ac:dyDescent="0.2">
      <c r="A8547" s="17">
        <v>8546</v>
      </c>
      <c r="B8547" t="s">
        <v>10132</v>
      </c>
      <c r="C8547" s="18">
        <v>42456</v>
      </c>
      <c r="D8547" s="18">
        <v>42460</v>
      </c>
      <c r="E8547" t="s">
        <v>77</v>
      </c>
      <c r="F8547" t="s">
        <v>907</v>
      </c>
      <c r="G8547" t="s">
        <v>908</v>
      </c>
      <c r="H8547" t="s">
        <v>68</v>
      </c>
      <c r="I8547" t="s">
        <v>54</v>
      </c>
      <c r="J8547" t="s">
        <v>524</v>
      </c>
      <c r="K8547" t="s">
        <v>1302</v>
      </c>
      <c r="L8547">
        <v>31907</v>
      </c>
      <c r="M8547" t="s">
        <v>57</v>
      </c>
      <c r="N8547" t="s">
        <v>7146</v>
      </c>
      <c r="O8547" t="s">
        <v>59</v>
      </c>
      <c r="P8547" t="s">
        <v>92</v>
      </c>
      <c r="Q8547" t="s">
        <v>7147</v>
      </c>
      <c r="R8547" s="19">
        <v>39.92</v>
      </c>
      <c r="S8547" s="17">
        <v>4</v>
      </c>
      <c r="T8547" s="20">
        <v>0</v>
      </c>
      <c r="U8547" s="19">
        <v>11.1776</v>
      </c>
      <c r="V8547" s="20">
        <f t="shared" si="665"/>
        <v>0.27999999999999997</v>
      </c>
      <c r="W8547" s="17">
        <f t="shared" si="666"/>
        <v>2016</v>
      </c>
      <c r="X8547" t="str">
        <f t="shared" si="667"/>
        <v>Mar-2016</v>
      </c>
      <c r="Y8547" s="17">
        <f t="shared" si="668"/>
        <v>4</v>
      </c>
      <c r="Z8547" t="str">
        <f t="shared" si="669"/>
        <v>0% (No Discount)</v>
      </c>
      <c r="AA8547" s="17">
        <f>IF(COUNTIF($B$2:B8547,B8547)=1,1,0)</f>
        <v>0</v>
      </c>
      <c r="AB8547" s="17">
        <f>IF(COUNTIF($F$2:F8547,F8547)=1,1,0)</f>
        <v>0</v>
      </c>
    </row>
    <row r="8548" spans="1:28" x14ac:dyDescent="0.2">
      <c r="A8548" s="17">
        <v>8547</v>
      </c>
      <c r="B8548" t="s">
        <v>10132</v>
      </c>
      <c r="C8548" s="18">
        <v>42456</v>
      </c>
      <c r="D8548" s="18">
        <v>42460</v>
      </c>
      <c r="E8548" t="s">
        <v>77</v>
      </c>
      <c r="F8548" t="s">
        <v>907</v>
      </c>
      <c r="G8548" t="s">
        <v>908</v>
      </c>
      <c r="H8548" t="s">
        <v>68</v>
      </c>
      <c r="I8548" t="s">
        <v>54</v>
      </c>
      <c r="J8548" t="s">
        <v>524</v>
      </c>
      <c r="K8548" t="s">
        <v>1302</v>
      </c>
      <c r="L8548">
        <v>31907</v>
      </c>
      <c r="M8548" t="s">
        <v>57</v>
      </c>
      <c r="N8548" t="s">
        <v>6583</v>
      </c>
      <c r="O8548" t="s">
        <v>73</v>
      </c>
      <c r="P8548" t="s">
        <v>102</v>
      </c>
      <c r="Q8548" t="s">
        <v>6584</v>
      </c>
      <c r="R8548" s="19">
        <v>32.54</v>
      </c>
      <c r="S8548" s="17">
        <v>2</v>
      </c>
      <c r="T8548" s="20">
        <v>0</v>
      </c>
      <c r="U8548" s="19">
        <v>15.944599999999999</v>
      </c>
      <c r="V8548" s="20">
        <f t="shared" si="665"/>
        <v>0.49</v>
      </c>
      <c r="W8548" s="17">
        <f t="shared" si="666"/>
        <v>2016</v>
      </c>
      <c r="X8548" t="str">
        <f t="shared" si="667"/>
        <v>Mar-2016</v>
      </c>
      <c r="Y8548" s="17">
        <f t="shared" si="668"/>
        <v>4</v>
      </c>
      <c r="Z8548" t="str">
        <f t="shared" si="669"/>
        <v>0% (No Discount)</v>
      </c>
      <c r="AA8548" s="17">
        <f>IF(COUNTIF($B$2:B8548,B8548)=1,1,0)</f>
        <v>0</v>
      </c>
      <c r="AB8548" s="17">
        <f>IF(COUNTIF($F$2:F8548,F8548)=1,1,0)</f>
        <v>0</v>
      </c>
    </row>
    <row r="8549" spans="1:28" x14ac:dyDescent="0.2">
      <c r="A8549" s="17">
        <v>8548</v>
      </c>
      <c r="B8549" t="s">
        <v>10133</v>
      </c>
      <c r="C8549" s="18">
        <v>42343</v>
      </c>
      <c r="D8549" s="18">
        <v>42348</v>
      </c>
      <c r="E8549" t="s">
        <v>77</v>
      </c>
      <c r="F8549" t="s">
        <v>2794</v>
      </c>
      <c r="G8549" t="s">
        <v>2795</v>
      </c>
      <c r="H8549" t="s">
        <v>68</v>
      </c>
      <c r="I8549" t="s">
        <v>54</v>
      </c>
      <c r="J8549" t="s">
        <v>69</v>
      </c>
      <c r="K8549" t="s">
        <v>70</v>
      </c>
      <c r="L8549">
        <v>90049</v>
      </c>
      <c r="M8549" t="s">
        <v>71</v>
      </c>
      <c r="N8549" t="s">
        <v>873</v>
      </c>
      <c r="O8549" t="s">
        <v>98</v>
      </c>
      <c r="P8549" t="s">
        <v>188</v>
      </c>
      <c r="Q8549" t="s">
        <v>874</v>
      </c>
      <c r="R8549" s="19">
        <v>39</v>
      </c>
      <c r="S8549" s="17">
        <v>3</v>
      </c>
      <c r="T8549" s="20">
        <v>0</v>
      </c>
      <c r="U8549" s="19">
        <v>17.55</v>
      </c>
      <c r="V8549" s="20">
        <f t="shared" si="665"/>
        <v>0.45</v>
      </c>
      <c r="W8549" s="17">
        <f t="shared" si="666"/>
        <v>2015</v>
      </c>
      <c r="X8549" t="str">
        <f t="shared" si="667"/>
        <v>Dec-2015</v>
      </c>
      <c r="Y8549" s="17">
        <f t="shared" si="668"/>
        <v>5</v>
      </c>
      <c r="Z8549" t="str">
        <f t="shared" si="669"/>
        <v>0% (No Discount)</v>
      </c>
      <c r="AA8549" s="17">
        <f>IF(COUNTIF($B$2:B8549,B8549)=1,1,0)</f>
        <v>1</v>
      </c>
      <c r="AB8549" s="17">
        <f>IF(COUNTIF($F$2:F8549,F8549)=1,1,0)</f>
        <v>0</v>
      </c>
    </row>
    <row r="8550" spans="1:28" x14ac:dyDescent="0.2">
      <c r="A8550" s="17">
        <v>8549</v>
      </c>
      <c r="B8550" t="s">
        <v>10133</v>
      </c>
      <c r="C8550" s="18">
        <v>42343</v>
      </c>
      <c r="D8550" s="18">
        <v>42348</v>
      </c>
      <c r="E8550" t="s">
        <v>77</v>
      </c>
      <c r="F8550" t="s">
        <v>2794</v>
      </c>
      <c r="G8550" t="s">
        <v>2795</v>
      </c>
      <c r="H8550" t="s">
        <v>68</v>
      </c>
      <c r="I8550" t="s">
        <v>54</v>
      </c>
      <c r="J8550" t="s">
        <v>69</v>
      </c>
      <c r="K8550" t="s">
        <v>70</v>
      </c>
      <c r="L8550">
        <v>90049</v>
      </c>
      <c r="M8550" t="s">
        <v>71</v>
      </c>
      <c r="N8550" t="s">
        <v>3235</v>
      </c>
      <c r="O8550" t="s">
        <v>73</v>
      </c>
      <c r="P8550" t="s">
        <v>74</v>
      </c>
      <c r="Q8550" t="s">
        <v>3236</v>
      </c>
      <c r="R8550" s="19">
        <v>12.6</v>
      </c>
      <c r="S8550" s="17">
        <v>4</v>
      </c>
      <c r="T8550" s="20">
        <v>0</v>
      </c>
      <c r="U8550" s="19">
        <v>6.048</v>
      </c>
      <c r="V8550" s="20">
        <f t="shared" si="665"/>
        <v>0.48000000000000004</v>
      </c>
      <c r="W8550" s="17">
        <f t="shared" si="666"/>
        <v>2015</v>
      </c>
      <c r="X8550" t="str">
        <f t="shared" si="667"/>
        <v>Dec-2015</v>
      </c>
      <c r="Y8550" s="17">
        <f t="shared" si="668"/>
        <v>5</v>
      </c>
      <c r="Z8550" t="str">
        <f t="shared" si="669"/>
        <v>0% (No Discount)</v>
      </c>
      <c r="AA8550" s="17">
        <f>IF(COUNTIF($B$2:B8550,B8550)=1,1,0)</f>
        <v>0</v>
      </c>
      <c r="AB8550" s="17">
        <f>IF(COUNTIF($F$2:F8550,F8550)=1,1,0)</f>
        <v>0</v>
      </c>
    </row>
    <row r="8551" spans="1:28" x14ac:dyDescent="0.2">
      <c r="A8551" s="17">
        <v>8550</v>
      </c>
      <c r="B8551" t="s">
        <v>10134</v>
      </c>
      <c r="C8551" s="18">
        <v>42258</v>
      </c>
      <c r="D8551" s="18">
        <v>42259</v>
      </c>
      <c r="E8551" t="s">
        <v>215</v>
      </c>
      <c r="F8551" t="s">
        <v>2794</v>
      </c>
      <c r="G8551" t="s">
        <v>2795</v>
      </c>
      <c r="H8551" t="s">
        <v>68</v>
      </c>
      <c r="I8551" t="s">
        <v>54</v>
      </c>
      <c r="J8551" t="s">
        <v>483</v>
      </c>
      <c r="K8551" t="s">
        <v>484</v>
      </c>
      <c r="L8551">
        <v>80013</v>
      </c>
      <c r="M8551" t="s">
        <v>71</v>
      </c>
      <c r="N8551" t="s">
        <v>1748</v>
      </c>
      <c r="O8551" t="s">
        <v>59</v>
      </c>
      <c r="P8551" t="s">
        <v>92</v>
      </c>
      <c r="Q8551" t="s">
        <v>1749</v>
      </c>
      <c r="R8551" s="19">
        <v>24.64</v>
      </c>
      <c r="S8551" s="17">
        <v>4</v>
      </c>
      <c r="T8551" s="20">
        <v>0.2</v>
      </c>
      <c r="U8551" s="19">
        <v>4.0039999999999996</v>
      </c>
      <c r="V8551" s="20">
        <f t="shared" si="665"/>
        <v>0.16249999999999998</v>
      </c>
      <c r="W8551" s="17">
        <f t="shared" si="666"/>
        <v>2015</v>
      </c>
      <c r="X8551" t="str">
        <f t="shared" si="667"/>
        <v>Sep-2015</v>
      </c>
      <c r="Y8551" s="17">
        <f t="shared" si="668"/>
        <v>1</v>
      </c>
      <c r="Z8551" t="str">
        <f t="shared" si="669"/>
        <v>11-20%</v>
      </c>
      <c r="AA8551" s="17">
        <f>IF(COUNTIF($B$2:B8551,B8551)=1,1,0)</f>
        <v>1</v>
      </c>
      <c r="AB8551" s="17">
        <f>IF(COUNTIF($F$2:F8551,F8551)=1,1,0)</f>
        <v>0</v>
      </c>
    </row>
    <row r="8552" spans="1:28" x14ac:dyDescent="0.2">
      <c r="A8552" s="17">
        <v>8551</v>
      </c>
      <c r="B8552" t="s">
        <v>10135</v>
      </c>
      <c r="C8552" s="18">
        <v>42202</v>
      </c>
      <c r="D8552" s="18">
        <v>42209</v>
      </c>
      <c r="E8552" t="s">
        <v>77</v>
      </c>
      <c r="F8552" t="s">
        <v>1300</v>
      </c>
      <c r="G8552" t="s">
        <v>1301</v>
      </c>
      <c r="H8552" t="s">
        <v>68</v>
      </c>
      <c r="I8552" t="s">
        <v>54</v>
      </c>
      <c r="J8552" t="s">
        <v>211</v>
      </c>
      <c r="K8552" t="s">
        <v>131</v>
      </c>
      <c r="L8552">
        <v>77041</v>
      </c>
      <c r="M8552" t="s">
        <v>132</v>
      </c>
      <c r="N8552" t="s">
        <v>9082</v>
      </c>
      <c r="O8552" t="s">
        <v>73</v>
      </c>
      <c r="P8552" t="s">
        <v>74</v>
      </c>
      <c r="Q8552" t="s">
        <v>9083</v>
      </c>
      <c r="R8552" s="19">
        <v>6.2640000000000002</v>
      </c>
      <c r="S8552" s="17">
        <v>3</v>
      </c>
      <c r="T8552" s="20">
        <v>0.2</v>
      </c>
      <c r="U8552" s="19">
        <v>2.0358000000000001</v>
      </c>
      <c r="V8552" s="20">
        <f t="shared" si="665"/>
        <v>0.32500000000000001</v>
      </c>
      <c r="W8552" s="17">
        <f t="shared" si="666"/>
        <v>2015</v>
      </c>
      <c r="X8552" t="str">
        <f t="shared" si="667"/>
        <v>Jul-2015</v>
      </c>
      <c r="Y8552" s="17">
        <f t="shared" si="668"/>
        <v>7</v>
      </c>
      <c r="Z8552" t="str">
        <f t="shared" si="669"/>
        <v>11-20%</v>
      </c>
      <c r="AA8552" s="17">
        <f>IF(COUNTIF($B$2:B8552,B8552)=1,1,0)</f>
        <v>1</v>
      </c>
      <c r="AB8552" s="17">
        <f>IF(COUNTIF($F$2:F8552,F8552)=1,1,0)</f>
        <v>0</v>
      </c>
    </row>
    <row r="8553" spans="1:28" x14ac:dyDescent="0.2">
      <c r="A8553" s="17">
        <v>8552</v>
      </c>
      <c r="B8553" t="s">
        <v>10135</v>
      </c>
      <c r="C8553" s="18">
        <v>42202</v>
      </c>
      <c r="D8553" s="18">
        <v>42209</v>
      </c>
      <c r="E8553" t="s">
        <v>77</v>
      </c>
      <c r="F8553" t="s">
        <v>1300</v>
      </c>
      <c r="G8553" t="s">
        <v>1301</v>
      </c>
      <c r="H8553" t="s">
        <v>68</v>
      </c>
      <c r="I8553" t="s">
        <v>54</v>
      </c>
      <c r="J8553" t="s">
        <v>211</v>
      </c>
      <c r="K8553" t="s">
        <v>131</v>
      </c>
      <c r="L8553">
        <v>77041</v>
      </c>
      <c r="M8553" t="s">
        <v>132</v>
      </c>
      <c r="N8553" t="s">
        <v>1912</v>
      </c>
      <c r="O8553" t="s">
        <v>73</v>
      </c>
      <c r="P8553" t="s">
        <v>296</v>
      </c>
      <c r="Q8553" t="s">
        <v>1913</v>
      </c>
      <c r="R8553" s="19">
        <v>14.432</v>
      </c>
      <c r="S8553" s="17">
        <v>4</v>
      </c>
      <c r="T8553" s="20">
        <v>0.2</v>
      </c>
      <c r="U8553" s="19">
        <v>3.4276</v>
      </c>
      <c r="V8553" s="20">
        <f t="shared" si="665"/>
        <v>0.23749999999999999</v>
      </c>
      <c r="W8553" s="17">
        <f t="shared" si="666"/>
        <v>2015</v>
      </c>
      <c r="X8553" t="str">
        <f t="shared" si="667"/>
        <v>Jul-2015</v>
      </c>
      <c r="Y8553" s="17">
        <f t="shared" si="668"/>
        <v>7</v>
      </c>
      <c r="Z8553" t="str">
        <f t="shared" si="669"/>
        <v>11-20%</v>
      </c>
      <c r="AA8553" s="17">
        <f>IF(COUNTIF($B$2:B8553,B8553)=1,1,0)</f>
        <v>0</v>
      </c>
      <c r="AB8553" s="17">
        <f>IF(COUNTIF($F$2:F8553,F8553)=1,1,0)</f>
        <v>0</v>
      </c>
    </row>
    <row r="8554" spans="1:28" x14ac:dyDescent="0.2">
      <c r="A8554" s="17">
        <v>8553</v>
      </c>
      <c r="B8554" t="s">
        <v>10136</v>
      </c>
      <c r="C8554" s="18">
        <v>41789</v>
      </c>
      <c r="D8554" s="18">
        <v>41793</v>
      </c>
      <c r="E8554" t="s">
        <v>77</v>
      </c>
      <c r="F8554" t="s">
        <v>3943</v>
      </c>
      <c r="G8554" t="s">
        <v>3944</v>
      </c>
      <c r="H8554" t="s">
        <v>68</v>
      </c>
      <c r="I8554" t="s">
        <v>54</v>
      </c>
      <c r="J8554" t="s">
        <v>330</v>
      </c>
      <c r="K8554" t="s">
        <v>238</v>
      </c>
      <c r="L8554">
        <v>60623</v>
      </c>
      <c r="M8554" t="s">
        <v>132</v>
      </c>
      <c r="N8554" t="s">
        <v>3347</v>
      </c>
      <c r="O8554" t="s">
        <v>98</v>
      </c>
      <c r="P8554" t="s">
        <v>1246</v>
      </c>
      <c r="Q8554" t="s">
        <v>3348</v>
      </c>
      <c r="R8554" s="19">
        <v>719.976</v>
      </c>
      <c r="S8554" s="17">
        <v>3</v>
      </c>
      <c r="T8554" s="20">
        <v>0.2</v>
      </c>
      <c r="U8554" s="19">
        <v>134.99549999999999</v>
      </c>
      <c r="V8554" s="20">
        <f t="shared" si="665"/>
        <v>0.1875</v>
      </c>
      <c r="W8554" s="17">
        <f t="shared" si="666"/>
        <v>2014</v>
      </c>
      <c r="X8554" t="str">
        <f t="shared" si="667"/>
        <v>May-2014</v>
      </c>
      <c r="Y8554" s="17">
        <f t="shared" si="668"/>
        <v>4</v>
      </c>
      <c r="Z8554" t="str">
        <f t="shared" si="669"/>
        <v>11-20%</v>
      </c>
      <c r="AA8554" s="17">
        <f>IF(COUNTIF($B$2:B8554,B8554)=1,1,0)</f>
        <v>1</v>
      </c>
      <c r="AB8554" s="17">
        <f>IF(COUNTIF($F$2:F8554,F8554)=1,1,0)</f>
        <v>0</v>
      </c>
    </row>
    <row r="8555" spans="1:28" x14ac:dyDescent="0.2">
      <c r="A8555" s="17">
        <v>8554</v>
      </c>
      <c r="B8555" t="s">
        <v>10137</v>
      </c>
      <c r="C8555" s="18">
        <v>43052</v>
      </c>
      <c r="D8555" s="18">
        <v>43059</v>
      </c>
      <c r="E8555" t="s">
        <v>77</v>
      </c>
      <c r="F8555" t="s">
        <v>806</v>
      </c>
      <c r="G8555" t="s">
        <v>807</v>
      </c>
      <c r="H8555" t="s">
        <v>53</v>
      </c>
      <c r="I8555" t="s">
        <v>54</v>
      </c>
      <c r="J8555" t="s">
        <v>384</v>
      </c>
      <c r="K8555" t="s">
        <v>385</v>
      </c>
      <c r="L8555">
        <v>35601</v>
      </c>
      <c r="M8555" t="s">
        <v>57</v>
      </c>
      <c r="N8555" t="s">
        <v>2772</v>
      </c>
      <c r="O8555" t="s">
        <v>98</v>
      </c>
      <c r="P8555" t="s">
        <v>188</v>
      </c>
      <c r="Q8555" t="s">
        <v>2773</v>
      </c>
      <c r="R8555" s="19">
        <v>239.92</v>
      </c>
      <c r="S8555" s="17">
        <v>8</v>
      </c>
      <c r="T8555" s="20">
        <v>0</v>
      </c>
      <c r="U8555" s="19">
        <v>23.992000000000001</v>
      </c>
      <c r="V8555" s="20">
        <f t="shared" si="665"/>
        <v>0.1</v>
      </c>
      <c r="W8555" s="17">
        <f t="shared" si="666"/>
        <v>2017</v>
      </c>
      <c r="X8555" t="str">
        <f t="shared" si="667"/>
        <v>Nov-2017</v>
      </c>
      <c r="Y8555" s="17">
        <f t="shared" si="668"/>
        <v>7</v>
      </c>
      <c r="Z8555" t="str">
        <f t="shared" si="669"/>
        <v>0% (No Discount)</v>
      </c>
      <c r="AA8555" s="17">
        <f>IF(COUNTIF($B$2:B8555,B8555)=1,1,0)</f>
        <v>1</v>
      </c>
      <c r="AB8555" s="17">
        <f>IF(COUNTIF($F$2:F8555,F8555)=1,1,0)</f>
        <v>0</v>
      </c>
    </row>
    <row r="8556" spans="1:28" x14ac:dyDescent="0.2">
      <c r="A8556" s="17">
        <v>8555</v>
      </c>
      <c r="B8556" t="s">
        <v>10138</v>
      </c>
      <c r="C8556" s="18">
        <v>42713</v>
      </c>
      <c r="D8556" s="18">
        <v>42715</v>
      </c>
      <c r="E8556" t="s">
        <v>215</v>
      </c>
      <c r="F8556" t="s">
        <v>3382</v>
      </c>
      <c r="G8556" t="s">
        <v>3383</v>
      </c>
      <c r="H8556" t="s">
        <v>53</v>
      </c>
      <c r="I8556" t="s">
        <v>54</v>
      </c>
      <c r="J8556" t="s">
        <v>345</v>
      </c>
      <c r="K8556" t="s">
        <v>346</v>
      </c>
      <c r="L8556">
        <v>22153</v>
      </c>
      <c r="M8556" t="s">
        <v>57</v>
      </c>
      <c r="N8556" t="s">
        <v>3955</v>
      </c>
      <c r="O8556" t="s">
        <v>59</v>
      </c>
      <c r="P8556" t="s">
        <v>83</v>
      </c>
      <c r="Q8556" t="s">
        <v>3956</v>
      </c>
      <c r="R8556" s="19">
        <v>1056.8599999999999</v>
      </c>
      <c r="S8556" s="17">
        <v>7</v>
      </c>
      <c r="T8556" s="20">
        <v>0</v>
      </c>
      <c r="U8556" s="19">
        <v>158.529</v>
      </c>
      <c r="V8556" s="20">
        <f t="shared" si="665"/>
        <v>0.15000000000000002</v>
      </c>
      <c r="W8556" s="17">
        <f t="shared" si="666"/>
        <v>2016</v>
      </c>
      <c r="X8556" t="str">
        <f t="shared" si="667"/>
        <v>Dec-2016</v>
      </c>
      <c r="Y8556" s="17">
        <f t="shared" si="668"/>
        <v>2</v>
      </c>
      <c r="Z8556" t="str">
        <f t="shared" si="669"/>
        <v>0% (No Discount)</v>
      </c>
      <c r="AA8556" s="17">
        <f>IF(COUNTIF($B$2:B8556,B8556)=1,1,0)</f>
        <v>1</v>
      </c>
      <c r="AB8556" s="17">
        <f>IF(COUNTIF($F$2:F8556,F8556)=1,1,0)</f>
        <v>0</v>
      </c>
    </row>
    <row r="8557" spans="1:28" x14ac:dyDescent="0.2">
      <c r="A8557" s="17">
        <v>8556</v>
      </c>
      <c r="B8557" t="s">
        <v>10139</v>
      </c>
      <c r="C8557" s="18">
        <v>42085</v>
      </c>
      <c r="D8557" s="18">
        <v>42085</v>
      </c>
      <c r="E8557" t="s">
        <v>1320</v>
      </c>
      <c r="F8557" t="s">
        <v>2435</v>
      </c>
      <c r="G8557" t="s">
        <v>2436</v>
      </c>
      <c r="H8557" t="s">
        <v>53</v>
      </c>
      <c r="I8557" t="s">
        <v>54</v>
      </c>
      <c r="J8557" t="s">
        <v>6860</v>
      </c>
      <c r="K8557" t="s">
        <v>81</v>
      </c>
      <c r="L8557">
        <v>33317</v>
      </c>
      <c r="M8557" t="s">
        <v>57</v>
      </c>
      <c r="N8557" t="s">
        <v>1694</v>
      </c>
      <c r="O8557" t="s">
        <v>98</v>
      </c>
      <c r="P8557" t="s">
        <v>188</v>
      </c>
      <c r="Q8557" t="s">
        <v>1695</v>
      </c>
      <c r="R8557" s="19">
        <v>447.94400000000002</v>
      </c>
      <c r="S8557" s="17">
        <v>7</v>
      </c>
      <c r="T8557" s="20">
        <v>0.2</v>
      </c>
      <c r="U8557" s="19">
        <v>89.588800000000006</v>
      </c>
      <c r="V8557" s="20">
        <f t="shared" si="665"/>
        <v>0.2</v>
      </c>
      <c r="W8557" s="17">
        <f t="shared" si="666"/>
        <v>2015</v>
      </c>
      <c r="X8557" t="str">
        <f t="shared" si="667"/>
        <v>Mar-2015</v>
      </c>
      <c r="Y8557" s="17">
        <f t="shared" si="668"/>
        <v>0</v>
      </c>
      <c r="Z8557" t="str">
        <f t="shared" si="669"/>
        <v>11-20%</v>
      </c>
      <c r="AA8557" s="17">
        <f>IF(COUNTIF($B$2:B8557,B8557)=1,1,0)</f>
        <v>1</v>
      </c>
      <c r="AB8557" s="17">
        <f>IF(COUNTIF($F$2:F8557,F8557)=1,1,0)</f>
        <v>0</v>
      </c>
    </row>
    <row r="8558" spans="1:28" x14ac:dyDescent="0.2">
      <c r="A8558" s="17">
        <v>8557</v>
      </c>
      <c r="B8558" t="s">
        <v>10139</v>
      </c>
      <c r="C8558" s="18">
        <v>42085</v>
      </c>
      <c r="D8558" s="18">
        <v>42085</v>
      </c>
      <c r="E8558" t="s">
        <v>1320</v>
      </c>
      <c r="F8558" t="s">
        <v>2435</v>
      </c>
      <c r="G8558" t="s">
        <v>2436</v>
      </c>
      <c r="H8558" t="s">
        <v>53</v>
      </c>
      <c r="I8558" t="s">
        <v>54</v>
      </c>
      <c r="J8558" t="s">
        <v>6860</v>
      </c>
      <c r="K8558" t="s">
        <v>81</v>
      </c>
      <c r="L8558">
        <v>33317</v>
      </c>
      <c r="M8558" t="s">
        <v>57</v>
      </c>
      <c r="N8558" t="s">
        <v>8378</v>
      </c>
      <c r="O8558" t="s">
        <v>73</v>
      </c>
      <c r="P8558" t="s">
        <v>86</v>
      </c>
      <c r="Q8558" t="s">
        <v>8379</v>
      </c>
      <c r="R8558" s="19">
        <v>150.40799999999999</v>
      </c>
      <c r="S8558" s="17">
        <v>9</v>
      </c>
      <c r="T8558" s="20">
        <v>0.2</v>
      </c>
      <c r="U8558" s="19">
        <v>-33.841799999999999</v>
      </c>
      <c r="V8558" s="20">
        <f t="shared" si="665"/>
        <v>-0.22500000000000001</v>
      </c>
      <c r="W8558" s="17">
        <f t="shared" si="666"/>
        <v>2015</v>
      </c>
      <c r="X8558" t="str">
        <f t="shared" si="667"/>
        <v>Mar-2015</v>
      </c>
      <c r="Y8558" s="17">
        <f t="shared" si="668"/>
        <v>0</v>
      </c>
      <c r="Z8558" t="str">
        <f t="shared" si="669"/>
        <v>11-20%</v>
      </c>
      <c r="AA8558" s="17">
        <f>IF(COUNTIF($B$2:B8558,B8558)=1,1,0)</f>
        <v>0</v>
      </c>
      <c r="AB8558" s="17">
        <f>IF(COUNTIF($F$2:F8558,F8558)=1,1,0)</f>
        <v>0</v>
      </c>
    </row>
    <row r="8559" spans="1:28" x14ac:dyDescent="0.2">
      <c r="A8559" s="17">
        <v>8558</v>
      </c>
      <c r="B8559" t="s">
        <v>10140</v>
      </c>
      <c r="C8559" s="18">
        <v>42727</v>
      </c>
      <c r="D8559" s="18">
        <v>42730</v>
      </c>
      <c r="E8559" t="s">
        <v>50</v>
      </c>
      <c r="F8559" t="s">
        <v>1376</v>
      </c>
      <c r="G8559" t="s">
        <v>1377</v>
      </c>
      <c r="H8559" t="s">
        <v>68</v>
      </c>
      <c r="I8559" t="s">
        <v>54</v>
      </c>
      <c r="J8559" t="s">
        <v>211</v>
      </c>
      <c r="K8559" t="s">
        <v>131</v>
      </c>
      <c r="L8559">
        <v>77041</v>
      </c>
      <c r="M8559" t="s">
        <v>132</v>
      </c>
      <c r="N8559" t="s">
        <v>3417</v>
      </c>
      <c r="O8559" t="s">
        <v>98</v>
      </c>
      <c r="P8559" t="s">
        <v>99</v>
      </c>
      <c r="Q8559" t="s">
        <v>3418</v>
      </c>
      <c r="R8559" s="19">
        <v>453.57600000000002</v>
      </c>
      <c r="S8559" s="17">
        <v>3</v>
      </c>
      <c r="T8559" s="20">
        <v>0.2</v>
      </c>
      <c r="U8559" s="19">
        <v>39.687899999999999</v>
      </c>
      <c r="V8559" s="20">
        <f t="shared" si="665"/>
        <v>8.7499999999999994E-2</v>
      </c>
      <c r="W8559" s="17">
        <f t="shared" si="666"/>
        <v>2016</v>
      </c>
      <c r="X8559" t="str">
        <f t="shared" si="667"/>
        <v>Dec-2016</v>
      </c>
      <c r="Y8559" s="17">
        <f t="shared" si="668"/>
        <v>3</v>
      </c>
      <c r="Z8559" t="str">
        <f t="shared" si="669"/>
        <v>11-20%</v>
      </c>
      <c r="AA8559" s="17">
        <f>IF(COUNTIF($B$2:B8559,B8559)=1,1,0)</f>
        <v>1</v>
      </c>
      <c r="AB8559" s="17">
        <f>IF(COUNTIF($F$2:F8559,F8559)=1,1,0)</f>
        <v>0</v>
      </c>
    </row>
    <row r="8560" spans="1:28" x14ac:dyDescent="0.2">
      <c r="A8560" s="17">
        <v>8559</v>
      </c>
      <c r="B8560" t="s">
        <v>10140</v>
      </c>
      <c r="C8560" s="18">
        <v>42727</v>
      </c>
      <c r="D8560" s="18">
        <v>42730</v>
      </c>
      <c r="E8560" t="s">
        <v>50</v>
      </c>
      <c r="F8560" t="s">
        <v>1376</v>
      </c>
      <c r="G8560" t="s">
        <v>1377</v>
      </c>
      <c r="H8560" t="s">
        <v>68</v>
      </c>
      <c r="I8560" t="s">
        <v>54</v>
      </c>
      <c r="J8560" t="s">
        <v>211</v>
      </c>
      <c r="K8560" t="s">
        <v>131</v>
      </c>
      <c r="L8560">
        <v>77041</v>
      </c>
      <c r="M8560" t="s">
        <v>132</v>
      </c>
      <c r="N8560" t="s">
        <v>7212</v>
      </c>
      <c r="O8560" t="s">
        <v>73</v>
      </c>
      <c r="P8560" t="s">
        <v>74</v>
      </c>
      <c r="Q8560" t="s">
        <v>7213</v>
      </c>
      <c r="R8560" s="19">
        <v>45.36</v>
      </c>
      <c r="S8560" s="17">
        <v>9</v>
      </c>
      <c r="T8560" s="20">
        <v>0.2</v>
      </c>
      <c r="U8560" s="19">
        <v>14.742000000000001</v>
      </c>
      <c r="V8560" s="20">
        <f t="shared" si="665"/>
        <v>0.32500000000000001</v>
      </c>
      <c r="W8560" s="17">
        <f t="shared" si="666"/>
        <v>2016</v>
      </c>
      <c r="X8560" t="str">
        <f t="shared" si="667"/>
        <v>Dec-2016</v>
      </c>
      <c r="Y8560" s="17">
        <f t="shared" si="668"/>
        <v>3</v>
      </c>
      <c r="Z8560" t="str">
        <f t="shared" si="669"/>
        <v>11-20%</v>
      </c>
      <c r="AA8560" s="17">
        <f>IF(COUNTIF($B$2:B8560,B8560)=1,1,0)</f>
        <v>0</v>
      </c>
      <c r="AB8560" s="17">
        <f>IF(COUNTIF($F$2:F8560,F8560)=1,1,0)</f>
        <v>0</v>
      </c>
    </row>
    <row r="8561" spans="1:28" x14ac:dyDescent="0.2">
      <c r="A8561" s="17">
        <v>8560</v>
      </c>
      <c r="B8561" t="s">
        <v>10140</v>
      </c>
      <c r="C8561" s="18">
        <v>42727</v>
      </c>
      <c r="D8561" s="18">
        <v>42730</v>
      </c>
      <c r="E8561" t="s">
        <v>50</v>
      </c>
      <c r="F8561" t="s">
        <v>1376</v>
      </c>
      <c r="G8561" t="s">
        <v>1377</v>
      </c>
      <c r="H8561" t="s">
        <v>68</v>
      </c>
      <c r="I8561" t="s">
        <v>54</v>
      </c>
      <c r="J8561" t="s">
        <v>211</v>
      </c>
      <c r="K8561" t="s">
        <v>131</v>
      </c>
      <c r="L8561">
        <v>77041</v>
      </c>
      <c r="M8561" t="s">
        <v>132</v>
      </c>
      <c r="N8561" t="s">
        <v>4812</v>
      </c>
      <c r="O8561" t="s">
        <v>98</v>
      </c>
      <c r="P8561" t="s">
        <v>99</v>
      </c>
      <c r="Q8561" t="s">
        <v>4813</v>
      </c>
      <c r="R8561" s="19">
        <v>287.88</v>
      </c>
      <c r="S8561" s="17">
        <v>3</v>
      </c>
      <c r="T8561" s="20">
        <v>0.2</v>
      </c>
      <c r="U8561" s="19">
        <v>35.984999999999999</v>
      </c>
      <c r="V8561" s="20">
        <f t="shared" si="665"/>
        <v>0.125</v>
      </c>
      <c r="W8561" s="17">
        <f t="shared" si="666"/>
        <v>2016</v>
      </c>
      <c r="X8561" t="str">
        <f t="shared" si="667"/>
        <v>Dec-2016</v>
      </c>
      <c r="Y8561" s="17">
        <f t="shared" si="668"/>
        <v>3</v>
      </c>
      <c r="Z8561" t="str">
        <f t="shared" si="669"/>
        <v>11-20%</v>
      </c>
      <c r="AA8561" s="17">
        <f>IF(COUNTIF($B$2:B8561,B8561)=1,1,0)</f>
        <v>0</v>
      </c>
      <c r="AB8561" s="17">
        <f>IF(COUNTIF($F$2:F8561,F8561)=1,1,0)</f>
        <v>0</v>
      </c>
    </row>
    <row r="8562" spans="1:28" x14ac:dyDescent="0.2">
      <c r="A8562" s="17">
        <v>8561</v>
      </c>
      <c r="B8562" t="s">
        <v>10140</v>
      </c>
      <c r="C8562" s="18">
        <v>42727</v>
      </c>
      <c r="D8562" s="18">
        <v>42730</v>
      </c>
      <c r="E8562" t="s">
        <v>50</v>
      </c>
      <c r="F8562" t="s">
        <v>1376</v>
      </c>
      <c r="G8562" t="s">
        <v>1377</v>
      </c>
      <c r="H8562" t="s">
        <v>68</v>
      </c>
      <c r="I8562" t="s">
        <v>54</v>
      </c>
      <c r="J8562" t="s">
        <v>211</v>
      </c>
      <c r="K8562" t="s">
        <v>131</v>
      </c>
      <c r="L8562">
        <v>77041</v>
      </c>
      <c r="M8562" t="s">
        <v>132</v>
      </c>
      <c r="N8562" t="s">
        <v>6498</v>
      </c>
      <c r="O8562" t="s">
        <v>98</v>
      </c>
      <c r="P8562" t="s">
        <v>99</v>
      </c>
      <c r="Q8562" t="s">
        <v>6499</v>
      </c>
      <c r="R8562" s="19">
        <v>131.88</v>
      </c>
      <c r="S8562" s="17">
        <v>3</v>
      </c>
      <c r="T8562" s="20">
        <v>0.2</v>
      </c>
      <c r="U8562" s="19">
        <v>14.836499999999999</v>
      </c>
      <c r="V8562" s="20">
        <f t="shared" si="665"/>
        <v>0.1125</v>
      </c>
      <c r="W8562" s="17">
        <f t="shared" si="666"/>
        <v>2016</v>
      </c>
      <c r="X8562" t="str">
        <f t="shared" si="667"/>
        <v>Dec-2016</v>
      </c>
      <c r="Y8562" s="17">
        <f t="shared" si="668"/>
        <v>3</v>
      </c>
      <c r="Z8562" t="str">
        <f t="shared" si="669"/>
        <v>11-20%</v>
      </c>
      <c r="AA8562" s="17">
        <f>IF(COUNTIF($B$2:B8562,B8562)=1,1,0)</f>
        <v>0</v>
      </c>
      <c r="AB8562" s="17">
        <f>IF(COUNTIF($F$2:F8562,F8562)=1,1,0)</f>
        <v>0</v>
      </c>
    </row>
    <row r="8563" spans="1:28" x14ac:dyDescent="0.2">
      <c r="A8563" s="17">
        <v>8562</v>
      </c>
      <c r="B8563" t="s">
        <v>10140</v>
      </c>
      <c r="C8563" s="18">
        <v>42727</v>
      </c>
      <c r="D8563" s="18">
        <v>42730</v>
      </c>
      <c r="E8563" t="s">
        <v>50</v>
      </c>
      <c r="F8563" t="s">
        <v>1376</v>
      </c>
      <c r="G8563" t="s">
        <v>1377</v>
      </c>
      <c r="H8563" t="s">
        <v>68</v>
      </c>
      <c r="I8563" t="s">
        <v>54</v>
      </c>
      <c r="J8563" t="s">
        <v>211</v>
      </c>
      <c r="K8563" t="s">
        <v>131</v>
      </c>
      <c r="L8563">
        <v>77041</v>
      </c>
      <c r="M8563" t="s">
        <v>132</v>
      </c>
      <c r="N8563" t="s">
        <v>1587</v>
      </c>
      <c r="O8563" t="s">
        <v>59</v>
      </c>
      <c r="P8563" t="s">
        <v>92</v>
      </c>
      <c r="Q8563" t="s">
        <v>1588</v>
      </c>
      <c r="R8563" s="19">
        <v>2.3279999999999998</v>
      </c>
      <c r="S8563" s="17">
        <v>2</v>
      </c>
      <c r="T8563" s="20">
        <v>0.6</v>
      </c>
      <c r="U8563" s="19">
        <v>-0.75660000000000005</v>
      </c>
      <c r="V8563" s="20">
        <f t="shared" si="665"/>
        <v>-0.32500000000000007</v>
      </c>
      <c r="W8563" s="17">
        <f t="shared" si="666"/>
        <v>2016</v>
      </c>
      <c r="X8563" t="str">
        <f t="shared" si="667"/>
        <v>Dec-2016</v>
      </c>
      <c r="Y8563" s="17">
        <f t="shared" si="668"/>
        <v>3</v>
      </c>
      <c r="Z8563" t="str">
        <f t="shared" si="669"/>
        <v>Over 50%</v>
      </c>
      <c r="AA8563" s="17">
        <f>IF(COUNTIF($B$2:B8563,B8563)=1,1,0)</f>
        <v>0</v>
      </c>
      <c r="AB8563" s="17">
        <f>IF(COUNTIF($F$2:F8563,F8563)=1,1,0)</f>
        <v>0</v>
      </c>
    </row>
    <row r="8564" spans="1:28" x14ac:dyDescent="0.2">
      <c r="A8564" s="17">
        <v>8563</v>
      </c>
      <c r="B8564" t="s">
        <v>10141</v>
      </c>
      <c r="C8564" s="18">
        <v>42462</v>
      </c>
      <c r="D8564" s="18">
        <v>42466</v>
      </c>
      <c r="E8564" t="s">
        <v>50</v>
      </c>
      <c r="F8564" t="s">
        <v>2124</v>
      </c>
      <c r="G8564" t="s">
        <v>2125</v>
      </c>
      <c r="H8564" t="s">
        <v>68</v>
      </c>
      <c r="I8564" t="s">
        <v>54</v>
      </c>
      <c r="J8564" t="s">
        <v>2581</v>
      </c>
      <c r="K8564" t="s">
        <v>141</v>
      </c>
      <c r="L8564">
        <v>53209</v>
      </c>
      <c r="M8564" t="s">
        <v>132</v>
      </c>
      <c r="N8564" t="s">
        <v>3981</v>
      </c>
      <c r="O8564" t="s">
        <v>59</v>
      </c>
      <c r="P8564" t="s">
        <v>63</v>
      </c>
      <c r="Q8564" t="s">
        <v>3982</v>
      </c>
      <c r="R8564" s="19">
        <v>1454.9</v>
      </c>
      <c r="S8564" s="17">
        <v>5</v>
      </c>
      <c r="T8564" s="20">
        <v>0</v>
      </c>
      <c r="U8564" s="19">
        <v>378.274</v>
      </c>
      <c r="V8564" s="20">
        <f t="shared" si="665"/>
        <v>0.26</v>
      </c>
      <c r="W8564" s="17">
        <f t="shared" si="666"/>
        <v>2016</v>
      </c>
      <c r="X8564" t="str">
        <f t="shared" si="667"/>
        <v>Apr-2016</v>
      </c>
      <c r="Y8564" s="17">
        <f t="shared" si="668"/>
        <v>4</v>
      </c>
      <c r="Z8564" t="str">
        <f t="shared" si="669"/>
        <v>0% (No Discount)</v>
      </c>
      <c r="AA8564" s="17">
        <f>IF(COUNTIF($B$2:B8564,B8564)=1,1,0)</f>
        <v>1</v>
      </c>
      <c r="AB8564" s="17">
        <f>IF(COUNTIF($F$2:F8564,F8564)=1,1,0)</f>
        <v>0</v>
      </c>
    </row>
    <row r="8565" spans="1:28" x14ac:dyDescent="0.2">
      <c r="A8565" s="17">
        <v>8564</v>
      </c>
      <c r="B8565" t="s">
        <v>10142</v>
      </c>
      <c r="C8565" s="18">
        <v>42855</v>
      </c>
      <c r="D8565" s="18">
        <v>42859</v>
      </c>
      <c r="E8565" t="s">
        <v>77</v>
      </c>
      <c r="F8565" t="s">
        <v>3539</v>
      </c>
      <c r="G8565" t="s">
        <v>3540</v>
      </c>
      <c r="H8565" t="s">
        <v>129</v>
      </c>
      <c r="I8565" t="s">
        <v>54</v>
      </c>
      <c r="J8565" t="s">
        <v>10143</v>
      </c>
      <c r="K8565" t="s">
        <v>81</v>
      </c>
      <c r="L8565">
        <v>32771</v>
      </c>
      <c r="M8565" t="s">
        <v>57</v>
      </c>
      <c r="N8565" t="s">
        <v>3845</v>
      </c>
      <c r="O8565" t="s">
        <v>73</v>
      </c>
      <c r="P8565" t="s">
        <v>102</v>
      </c>
      <c r="Q8565" t="s">
        <v>3846</v>
      </c>
      <c r="R8565" s="19">
        <v>4.8419999999999996</v>
      </c>
      <c r="S8565" s="17">
        <v>3</v>
      </c>
      <c r="T8565" s="20">
        <v>0.7</v>
      </c>
      <c r="U8565" s="19">
        <v>-3.5508000000000002</v>
      </c>
      <c r="V8565" s="20">
        <f t="shared" si="665"/>
        <v>-0.73333333333333339</v>
      </c>
      <c r="W8565" s="17">
        <f t="shared" si="666"/>
        <v>2017</v>
      </c>
      <c r="X8565" t="str">
        <f t="shared" si="667"/>
        <v>Apr-2017</v>
      </c>
      <c r="Y8565" s="17">
        <f t="shared" si="668"/>
        <v>4</v>
      </c>
      <c r="Z8565" t="str">
        <f t="shared" si="669"/>
        <v>Over 50%</v>
      </c>
      <c r="AA8565" s="17">
        <f>IF(COUNTIF($B$2:B8565,B8565)=1,1,0)</f>
        <v>1</v>
      </c>
      <c r="AB8565" s="17">
        <f>IF(COUNTIF($F$2:F8565,F8565)=1,1,0)</f>
        <v>0</v>
      </c>
    </row>
    <row r="8566" spans="1:28" x14ac:dyDescent="0.2">
      <c r="A8566" s="17">
        <v>8565</v>
      </c>
      <c r="B8566" t="s">
        <v>10142</v>
      </c>
      <c r="C8566" s="18">
        <v>42855</v>
      </c>
      <c r="D8566" s="18">
        <v>42859</v>
      </c>
      <c r="E8566" t="s">
        <v>77</v>
      </c>
      <c r="F8566" t="s">
        <v>3539</v>
      </c>
      <c r="G8566" t="s">
        <v>3540</v>
      </c>
      <c r="H8566" t="s">
        <v>129</v>
      </c>
      <c r="I8566" t="s">
        <v>54</v>
      </c>
      <c r="J8566" t="s">
        <v>10143</v>
      </c>
      <c r="K8566" t="s">
        <v>81</v>
      </c>
      <c r="L8566">
        <v>32771</v>
      </c>
      <c r="M8566" t="s">
        <v>57</v>
      </c>
      <c r="N8566" t="s">
        <v>8538</v>
      </c>
      <c r="O8566" t="s">
        <v>59</v>
      </c>
      <c r="P8566" t="s">
        <v>92</v>
      </c>
      <c r="Q8566" t="s">
        <v>8539</v>
      </c>
      <c r="R8566" s="19">
        <v>220.70400000000001</v>
      </c>
      <c r="S8566" s="17">
        <v>6</v>
      </c>
      <c r="T8566" s="20">
        <v>0.2</v>
      </c>
      <c r="U8566" s="19">
        <v>-8.2764000000000006</v>
      </c>
      <c r="V8566" s="20">
        <f t="shared" si="665"/>
        <v>-3.7499999999999999E-2</v>
      </c>
      <c r="W8566" s="17">
        <f t="shared" si="666"/>
        <v>2017</v>
      </c>
      <c r="X8566" t="str">
        <f t="shared" si="667"/>
        <v>Apr-2017</v>
      </c>
      <c r="Y8566" s="17">
        <f t="shared" si="668"/>
        <v>4</v>
      </c>
      <c r="Z8566" t="str">
        <f t="shared" si="669"/>
        <v>11-20%</v>
      </c>
      <c r="AA8566" s="17">
        <f>IF(COUNTIF($B$2:B8566,B8566)=1,1,0)</f>
        <v>0</v>
      </c>
      <c r="AB8566" s="17">
        <f>IF(COUNTIF($F$2:F8566,F8566)=1,1,0)</f>
        <v>0</v>
      </c>
    </row>
    <row r="8567" spans="1:28" x14ac:dyDescent="0.2">
      <c r="A8567" s="17">
        <v>8566</v>
      </c>
      <c r="B8567" t="s">
        <v>10144</v>
      </c>
      <c r="C8567" s="18">
        <v>42691</v>
      </c>
      <c r="D8567" s="18">
        <v>42692</v>
      </c>
      <c r="E8567" t="s">
        <v>215</v>
      </c>
      <c r="F8567" t="s">
        <v>8403</v>
      </c>
      <c r="G8567" t="s">
        <v>8404</v>
      </c>
      <c r="H8567" t="s">
        <v>53</v>
      </c>
      <c r="I8567" t="s">
        <v>54</v>
      </c>
      <c r="J8567" t="s">
        <v>7432</v>
      </c>
      <c r="K8567" t="s">
        <v>131</v>
      </c>
      <c r="L8567">
        <v>75056</v>
      </c>
      <c r="M8567" t="s">
        <v>132</v>
      </c>
      <c r="N8567" t="s">
        <v>6310</v>
      </c>
      <c r="O8567" t="s">
        <v>98</v>
      </c>
      <c r="P8567" t="s">
        <v>99</v>
      </c>
      <c r="Q8567" t="s">
        <v>6311</v>
      </c>
      <c r="R8567" s="19">
        <v>67.176000000000002</v>
      </c>
      <c r="S8567" s="17">
        <v>3</v>
      </c>
      <c r="T8567" s="20">
        <v>0.2</v>
      </c>
      <c r="U8567" s="19">
        <v>6.7176</v>
      </c>
      <c r="V8567" s="20">
        <f t="shared" si="665"/>
        <v>9.9999999999999992E-2</v>
      </c>
      <c r="W8567" s="17">
        <f t="shared" si="666"/>
        <v>2016</v>
      </c>
      <c r="X8567" t="str">
        <f t="shared" si="667"/>
        <v>Nov-2016</v>
      </c>
      <c r="Y8567" s="17">
        <f t="shared" si="668"/>
        <v>1</v>
      </c>
      <c r="Z8567" t="str">
        <f t="shared" si="669"/>
        <v>11-20%</v>
      </c>
      <c r="AA8567" s="17">
        <f>IF(COUNTIF($B$2:B8567,B8567)=1,1,0)</f>
        <v>1</v>
      </c>
      <c r="AB8567" s="17">
        <f>IF(COUNTIF($F$2:F8567,F8567)=1,1,0)</f>
        <v>0</v>
      </c>
    </row>
    <row r="8568" spans="1:28" x14ac:dyDescent="0.2">
      <c r="A8568" s="17">
        <v>8567</v>
      </c>
      <c r="B8568" t="s">
        <v>10144</v>
      </c>
      <c r="C8568" s="18">
        <v>42691</v>
      </c>
      <c r="D8568" s="18">
        <v>42692</v>
      </c>
      <c r="E8568" t="s">
        <v>215</v>
      </c>
      <c r="F8568" t="s">
        <v>8403</v>
      </c>
      <c r="G8568" t="s">
        <v>8404</v>
      </c>
      <c r="H8568" t="s">
        <v>53</v>
      </c>
      <c r="I8568" t="s">
        <v>54</v>
      </c>
      <c r="J8568" t="s">
        <v>7432</v>
      </c>
      <c r="K8568" t="s">
        <v>131</v>
      </c>
      <c r="L8568">
        <v>75056</v>
      </c>
      <c r="M8568" t="s">
        <v>132</v>
      </c>
      <c r="N8568" t="s">
        <v>5796</v>
      </c>
      <c r="O8568" t="s">
        <v>73</v>
      </c>
      <c r="P8568" t="s">
        <v>117</v>
      </c>
      <c r="Q8568" t="s">
        <v>5797</v>
      </c>
      <c r="R8568" s="19">
        <v>15.231999999999999</v>
      </c>
      <c r="S8568" s="17">
        <v>4</v>
      </c>
      <c r="T8568" s="20">
        <v>0.2</v>
      </c>
      <c r="U8568" s="19">
        <v>5.5216000000000003</v>
      </c>
      <c r="V8568" s="20">
        <f t="shared" si="665"/>
        <v>0.36250000000000004</v>
      </c>
      <c r="W8568" s="17">
        <f t="shared" si="666"/>
        <v>2016</v>
      </c>
      <c r="X8568" t="str">
        <f t="shared" si="667"/>
        <v>Nov-2016</v>
      </c>
      <c r="Y8568" s="17">
        <f t="shared" si="668"/>
        <v>1</v>
      </c>
      <c r="Z8568" t="str">
        <f t="shared" si="669"/>
        <v>11-20%</v>
      </c>
      <c r="AA8568" s="17">
        <f>IF(COUNTIF($B$2:B8568,B8568)=1,1,0)</f>
        <v>0</v>
      </c>
      <c r="AB8568" s="17">
        <f>IF(COUNTIF($F$2:F8568,F8568)=1,1,0)</f>
        <v>0</v>
      </c>
    </row>
    <row r="8569" spans="1:28" x14ac:dyDescent="0.2">
      <c r="A8569" s="17">
        <v>8568</v>
      </c>
      <c r="B8569" t="s">
        <v>10145</v>
      </c>
      <c r="C8569" s="18">
        <v>42684</v>
      </c>
      <c r="D8569" s="18">
        <v>42686</v>
      </c>
      <c r="E8569" t="s">
        <v>215</v>
      </c>
      <c r="F8569" t="s">
        <v>2336</v>
      </c>
      <c r="G8569" t="s">
        <v>2337</v>
      </c>
      <c r="H8569" t="s">
        <v>53</v>
      </c>
      <c r="I8569" t="s">
        <v>54</v>
      </c>
      <c r="J8569" t="s">
        <v>303</v>
      </c>
      <c r="K8569" t="s">
        <v>525</v>
      </c>
      <c r="L8569">
        <v>45373</v>
      </c>
      <c r="M8569" t="s">
        <v>175</v>
      </c>
      <c r="N8569" t="s">
        <v>5299</v>
      </c>
      <c r="O8569" t="s">
        <v>73</v>
      </c>
      <c r="P8569" t="s">
        <v>117</v>
      </c>
      <c r="Q8569" t="s">
        <v>5300</v>
      </c>
      <c r="R8569" s="19">
        <v>31.103999999999999</v>
      </c>
      <c r="S8569" s="17">
        <v>6</v>
      </c>
      <c r="T8569" s="20">
        <v>0.2</v>
      </c>
      <c r="U8569" s="19">
        <v>10.8864</v>
      </c>
      <c r="V8569" s="20">
        <f t="shared" si="665"/>
        <v>0.35000000000000003</v>
      </c>
      <c r="W8569" s="17">
        <f t="shared" si="666"/>
        <v>2016</v>
      </c>
      <c r="X8569" t="str">
        <f t="shared" si="667"/>
        <v>Nov-2016</v>
      </c>
      <c r="Y8569" s="17">
        <f t="shared" si="668"/>
        <v>2</v>
      </c>
      <c r="Z8569" t="str">
        <f t="shared" si="669"/>
        <v>11-20%</v>
      </c>
      <c r="AA8569" s="17">
        <f>IF(COUNTIF($B$2:B8569,B8569)=1,1,0)</f>
        <v>1</v>
      </c>
      <c r="AB8569" s="17">
        <f>IF(COUNTIF($F$2:F8569,F8569)=1,1,0)</f>
        <v>0</v>
      </c>
    </row>
    <row r="8570" spans="1:28" x14ac:dyDescent="0.2">
      <c r="A8570" s="17">
        <v>8569</v>
      </c>
      <c r="B8570" t="s">
        <v>10146</v>
      </c>
      <c r="C8570" s="18">
        <v>42710</v>
      </c>
      <c r="D8570" s="18">
        <v>42716</v>
      </c>
      <c r="E8570" t="s">
        <v>77</v>
      </c>
      <c r="F8570" t="s">
        <v>2671</v>
      </c>
      <c r="G8570" t="s">
        <v>2672</v>
      </c>
      <c r="H8570" t="s">
        <v>68</v>
      </c>
      <c r="I8570" t="s">
        <v>54</v>
      </c>
      <c r="J8570" t="s">
        <v>6137</v>
      </c>
      <c r="K8570" t="s">
        <v>294</v>
      </c>
      <c r="L8570">
        <v>11550</v>
      </c>
      <c r="M8570" t="s">
        <v>175</v>
      </c>
      <c r="N8570" t="s">
        <v>7024</v>
      </c>
      <c r="O8570" t="s">
        <v>73</v>
      </c>
      <c r="P8570" t="s">
        <v>102</v>
      </c>
      <c r="Q8570" t="s">
        <v>7025</v>
      </c>
      <c r="R8570" s="19">
        <v>968.74400000000003</v>
      </c>
      <c r="S8570" s="17">
        <v>7</v>
      </c>
      <c r="T8570" s="20">
        <v>0.2</v>
      </c>
      <c r="U8570" s="19">
        <v>314.84179999999998</v>
      </c>
      <c r="V8570" s="20">
        <f t="shared" si="665"/>
        <v>0.32499999999999996</v>
      </c>
      <c r="W8570" s="17">
        <f t="shared" si="666"/>
        <v>2016</v>
      </c>
      <c r="X8570" t="str">
        <f t="shared" si="667"/>
        <v>Dec-2016</v>
      </c>
      <c r="Y8570" s="17">
        <f t="shared" si="668"/>
        <v>6</v>
      </c>
      <c r="Z8570" t="str">
        <f t="shared" si="669"/>
        <v>11-20%</v>
      </c>
      <c r="AA8570" s="17">
        <f>IF(COUNTIF($B$2:B8570,B8570)=1,1,0)</f>
        <v>1</v>
      </c>
      <c r="AB8570" s="17">
        <f>IF(COUNTIF($F$2:F8570,F8570)=1,1,0)</f>
        <v>0</v>
      </c>
    </row>
    <row r="8571" spans="1:28" x14ac:dyDescent="0.2">
      <c r="A8571" s="17">
        <v>8570</v>
      </c>
      <c r="B8571" t="s">
        <v>10146</v>
      </c>
      <c r="C8571" s="18">
        <v>42710</v>
      </c>
      <c r="D8571" s="18">
        <v>42716</v>
      </c>
      <c r="E8571" t="s">
        <v>77</v>
      </c>
      <c r="F8571" t="s">
        <v>2671</v>
      </c>
      <c r="G8571" t="s">
        <v>2672</v>
      </c>
      <c r="H8571" t="s">
        <v>68</v>
      </c>
      <c r="I8571" t="s">
        <v>54</v>
      </c>
      <c r="J8571" t="s">
        <v>6137</v>
      </c>
      <c r="K8571" t="s">
        <v>294</v>
      </c>
      <c r="L8571">
        <v>11550</v>
      </c>
      <c r="M8571" t="s">
        <v>175</v>
      </c>
      <c r="N8571" t="s">
        <v>458</v>
      </c>
      <c r="O8571" t="s">
        <v>73</v>
      </c>
      <c r="P8571" t="s">
        <v>102</v>
      </c>
      <c r="Q8571" t="s">
        <v>459</v>
      </c>
      <c r="R8571" s="19">
        <v>222.352</v>
      </c>
      <c r="S8571" s="17">
        <v>13</v>
      </c>
      <c r="T8571" s="20">
        <v>0.2</v>
      </c>
      <c r="U8571" s="19">
        <v>77.8232</v>
      </c>
      <c r="V8571" s="20">
        <f t="shared" si="665"/>
        <v>0.35</v>
      </c>
      <c r="W8571" s="17">
        <f t="shared" si="666"/>
        <v>2016</v>
      </c>
      <c r="X8571" t="str">
        <f t="shared" si="667"/>
        <v>Dec-2016</v>
      </c>
      <c r="Y8571" s="17">
        <f t="shared" si="668"/>
        <v>6</v>
      </c>
      <c r="Z8571" t="str">
        <f t="shared" si="669"/>
        <v>11-20%</v>
      </c>
      <c r="AA8571" s="17">
        <f>IF(COUNTIF($B$2:B8571,B8571)=1,1,0)</f>
        <v>0</v>
      </c>
      <c r="AB8571" s="17">
        <f>IF(COUNTIF($F$2:F8571,F8571)=1,1,0)</f>
        <v>0</v>
      </c>
    </row>
    <row r="8572" spans="1:28" x14ac:dyDescent="0.2">
      <c r="A8572" s="17">
        <v>8571</v>
      </c>
      <c r="B8572" t="s">
        <v>10146</v>
      </c>
      <c r="C8572" s="18">
        <v>42710</v>
      </c>
      <c r="D8572" s="18">
        <v>42716</v>
      </c>
      <c r="E8572" t="s">
        <v>77</v>
      </c>
      <c r="F8572" t="s">
        <v>2671</v>
      </c>
      <c r="G8572" t="s">
        <v>2672</v>
      </c>
      <c r="H8572" t="s">
        <v>68</v>
      </c>
      <c r="I8572" t="s">
        <v>54</v>
      </c>
      <c r="J8572" t="s">
        <v>6137</v>
      </c>
      <c r="K8572" t="s">
        <v>294</v>
      </c>
      <c r="L8572">
        <v>11550</v>
      </c>
      <c r="M8572" t="s">
        <v>175</v>
      </c>
      <c r="N8572" t="s">
        <v>3347</v>
      </c>
      <c r="O8572" t="s">
        <v>98</v>
      </c>
      <c r="P8572" t="s">
        <v>1246</v>
      </c>
      <c r="Q8572" t="s">
        <v>3348</v>
      </c>
      <c r="R8572" s="19">
        <v>479.98399999999998</v>
      </c>
      <c r="S8572" s="17">
        <v>2</v>
      </c>
      <c r="T8572" s="20">
        <v>0.2</v>
      </c>
      <c r="U8572" s="19">
        <v>89.997</v>
      </c>
      <c r="V8572" s="20">
        <f t="shared" si="665"/>
        <v>0.1875</v>
      </c>
      <c r="W8572" s="17">
        <f t="shared" si="666"/>
        <v>2016</v>
      </c>
      <c r="X8572" t="str">
        <f t="shared" si="667"/>
        <v>Dec-2016</v>
      </c>
      <c r="Y8572" s="17">
        <f t="shared" si="668"/>
        <v>6</v>
      </c>
      <c r="Z8572" t="str">
        <f t="shared" si="669"/>
        <v>11-20%</v>
      </c>
      <c r="AA8572" s="17">
        <f>IF(COUNTIF($B$2:B8572,B8572)=1,1,0)</f>
        <v>0</v>
      </c>
      <c r="AB8572" s="17">
        <f>IF(COUNTIF($F$2:F8572,F8572)=1,1,0)</f>
        <v>0</v>
      </c>
    </row>
    <row r="8573" spans="1:28" x14ac:dyDescent="0.2">
      <c r="A8573" s="17">
        <v>8572</v>
      </c>
      <c r="B8573" t="s">
        <v>10147</v>
      </c>
      <c r="C8573" s="18">
        <v>42463</v>
      </c>
      <c r="D8573" s="18">
        <v>42463</v>
      </c>
      <c r="E8573" t="s">
        <v>1320</v>
      </c>
      <c r="F8573" t="s">
        <v>2178</v>
      </c>
      <c r="G8573" t="s">
        <v>2179</v>
      </c>
      <c r="H8573" t="s">
        <v>129</v>
      </c>
      <c r="I8573" t="s">
        <v>54</v>
      </c>
      <c r="J8573" t="s">
        <v>844</v>
      </c>
      <c r="K8573" t="s">
        <v>131</v>
      </c>
      <c r="L8573">
        <v>75081</v>
      </c>
      <c r="M8573" t="s">
        <v>132</v>
      </c>
      <c r="N8573" t="s">
        <v>4497</v>
      </c>
      <c r="O8573" t="s">
        <v>73</v>
      </c>
      <c r="P8573" t="s">
        <v>117</v>
      </c>
      <c r="Q8573" t="s">
        <v>4498</v>
      </c>
      <c r="R8573" s="19">
        <v>10.272</v>
      </c>
      <c r="S8573" s="17">
        <v>3</v>
      </c>
      <c r="T8573" s="20">
        <v>0.2</v>
      </c>
      <c r="U8573" s="19">
        <v>3.21</v>
      </c>
      <c r="V8573" s="20">
        <f t="shared" si="665"/>
        <v>0.3125</v>
      </c>
      <c r="W8573" s="17">
        <f t="shared" si="666"/>
        <v>2016</v>
      </c>
      <c r="X8573" t="str">
        <f t="shared" si="667"/>
        <v>Apr-2016</v>
      </c>
      <c r="Y8573" s="17">
        <f t="shared" si="668"/>
        <v>0</v>
      </c>
      <c r="Z8573" t="str">
        <f t="shared" si="669"/>
        <v>11-20%</v>
      </c>
      <c r="AA8573" s="17">
        <f>IF(COUNTIF($B$2:B8573,B8573)=1,1,0)</f>
        <v>1</v>
      </c>
      <c r="AB8573" s="17">
        <f>IF(COUNTIF($F$2:F8573,F8573)=1,1,0)</f>
        <v>0</v>
      </c>
    </row>
    <row r="8574" spans="1:28" x14ac:dyDescent="0.2">
      <c r="A8574" s="17">
        <v>8573</v>
      </c>
      <c r="B8574" t="s">
        <v>10148</v>
      </c>
      <c r="C8574" s="18">
        <v>41971</v>
      </c>
      <c r="D8574" s="18">
        <v>41975</v>
      </c>
      <c r="E8574" t="s">
        <v>77</v>
      </c>
      <c r="F8574" t="s">
        <v>4594</v>
      </c>
      <c r="G8574" t="s">
        <v>4595</v>
      </c>
      <c r="H8574" t="s">
        <v>53</v>
      </c>
      <c r="I8574" t="s">
        <v>54</v>
      </c>
      <c r="J8574" t="s">
        <v>211</v>
      </c>
      <c r="K8574" t="s">
        <v>131</v>
      </c>
      <c r="L8574">
        <v>77041</v>
      </c>
      <c r="M8574" t="s">
        <v>132</v>
      </c>
      <c r="N8574" t="s">
        <v>4394</v>
      </c>
      <c r="O8574" t="s">
        <v>98</v>
      </c>
      <c r="P8574" t="s">
        <v>711</v>
      </c>
      <c r="Q8574" t="s">
        <v>4395</v>
      </c>
      <c r="R8574" s="19">
        <v>998.85</v>
      </c>
      <c r="S8574" s="17">
        <v>5</v>
      </c>
      <c r="T8574" s="20">
        <v>0.4</v>
      </c>
      <c r="U8574" s="19">
        <v>-199.77</v>
      </c>
      <c r="V8574" s="20">
        <f t="shared" si="665"/>
        <v>-0.2</v>
      </c>
      <c r="W8574" s="17">
        <f t="shared" si="666"/>
        <v>2014</v>
      </c>
      <c r="X8574" t="str">
        <f t="shared" si="667"/>
        <v>Nov-2014</v>
      </c>
      <c r="Y8574" s="17">
        <f t="shared" si="668"/>
        <v>4</v>
      </c>
      <c r="Z8574" t="str">
        <f t="shared" si="669"/>
        <v>31-40%</v>
      </c>
      <c r="AA8574" s="17">
        <f>IF(COUNTIF($B$2:B8574,B8574)=1,1,0)</f>
        <v>1</v>
      </c>
      <c r="AB8574" s="17">
        <f>IF(COUNTIF($F$2:F8574,F8574)=1,1,0)</f>
        <v>0</v>
      </c>
    </row>
    <row r="8575" spans="1:28" x14ac:dyDescent="0.2">
      <c r="A8575" s="17">
        <v>8574</v>
      </c>
      <c r="B8575" t="s">
        <v>10149</v>
      </c>
      <c r="C8575" s="18">
        <v>42297</v>
      </c>
      <c r="D8575" s="18">
        <v>42299</v>
      </c>
      <c r="E8575" t="s">
        <v>215</v>
      </c>
      <c r="F8575" t="s">
        <v>4023</v>
      </c>
      <c r="G8575" t="s">
        <v>4024</v>
      </c>
      <c r="H8575" t="s">
        <v>53</v>
      </c>
      <c r="I8575" t="s">
        <v>54</v>
      </c>
      <c r="J8575" t="s">
        <v>293</v>
      </c>
      <c r="K8575" t="s">
        <v>294</v>
      </c>
      <c r="L8575">
        <v>10035</v>
      </c>
      <c r="M8575" t="s">
        <v>175</v>
      </c>
      <c r="N8575" t="s">
        <v>212</v>
      </c>
      <c r="O8575" t="s">
        <v>73</v>
      </c>
      <c r="P8575" t="s">
        <v>117</v>
      </c>
      <c r="Q8575" t="s">
        <v>213</v>
      </c>
      <c r="R8575" s="19">
        <v>24.56</v>
      </c>
      <c r="S8575" s="17">
        <v>2</v>
      </c>
      <c r="T8575" s="20">
        <v>0</v>
      </c>
      <c r="U8575" s="19">
        <v>11.543200000000001</v>
      </c>
      <c r="V8575" s="20">
        <f t="shared" si="665"/>
        <v>0.47000000000000003</v>
      </c>
      <c r="W8575" s="17">
        <f t="shared" si="666"/>
        <v>2015</v>
      </c>
      <c r="X8575" t="str">
        <f t="shared" si="667"/>
        <v>Oct-2015</v>
      </c>
      <c r="Y8575" s="17">
        <f t="shared" si="668"/>
        <v>2</v>
      </c>
      <c r="Z8575" t="str">
        <f t="shared" si="669"/>
        <v>0% (No Discount)</v>
      </c>
      <c r="AA8575" s="17">
        <f>IF(COUNTIF($B$2:B8575,B8575)=1,1,0)</f>
        <v>1</v>
      </c>
      <c r="AB8575" s="17">
        <f>IF(COUNTIF($F$2:F8575,F8575)=1,1,0)</f>
        <v>0</v>
      </c>
    </row>
    <row r="8576" spans="1:28" x14ac:dyDescent="0.2">
      <c r="A8576" s="17">
        <v>8575</v>
      </c>
      <c r="B8576" t="s">
        <v>10150</v>
      </c>
      <c r="C8576" s="18">
        <v>41901</v>
      </c>
      <c r="D8576" s="18">
        <v>41901</v>
      </c>
      <c r="E8576" t="s">
        <v>1320</v>
      </c>
      <c r="F8576" t="s">
        <v>750</v>
      </c>
      <c r="G8576" t="s">
        <v>751</v>
      </c>
      <c r="H8576" t="s">
        <v>129</v>
      </c>
      <c r="I8576" t="s">
        <v>54</v>
      </c>
      <c r="J8576" t="s">
        <v>154</v>
      </c>
      <c r="K8576" t="s">
        <v>70</v>
      </c>
      <c r="L8576">
        <v>94110</v>
      </c>
      <c r="M8576" t="s">
        <v>71</v>
      </c>
      <c r="N8576" t="s">
        <v>3831</v>
      </c>
      <c r="O8576" t="s">
        <v>73</v>
      </c>
      <c r="P8576" t="s">
        <v>296</v>
      </c>
      <c r="Q8576" t="s">
        <v>3832</v>
      </c>
      <c r="R8576" s="19">
        <v>5.67</v>
      </c>
      <c r="S8576" s="17">
        <v>3</v>
      </c>
      <c r="T8576" s="20">
        <v>0</v>
      </c>
      <c r="U8576" s="19">
        <v>0.1134</v>
      </c>
      <c r="V8576" s="20">
        <f t="shared" si="665"/>
        <v>0.02</v>
      </c>
      <c r="W8576" s="17">
        <f t="shared" si="666"/>
        <v>2014</v>
      </c>
      <c r="X8576" t="str">
        <f t="shared" si="667"/>
        <v>Sep-2014</v>
      </c>
      <c r="Y8576" s="17">
        <f t="shared" si="668"/>
        <v>0</v>
      </c>
      <c r="Z8576" t="str">
        <f t="shared" si="669"/>
        <v>0% (No Discount)</v>
      </c>
      <c r="AA8576" s="17">
        <f>IF(COUNTIF($B$2:B8576,B8576)=1,1,0)</f>
        <v>1</v>
      </c>
      <c r="AB8576" s="17">
        <f>IF(COUNTIF($F$2:F8576,F8576)=1,1,0)</f>
        <v>0</v>
      </c>
    </row>
    <row r="8577" spans="1:28" x14ac:dyDescent="0.2">
      <c r="A8577" s="17">
        <v>8576</v>
      </c>
      <c r="B8577" t="s">
        <v>10151</v>
      </c>
      <c r="C8577" s="18">
        <v>42974</v>
      </c>
      <c r="D8577" s="18">
        <v>42977</v>
      </c>
      <c r="E8577" t="s">
        <v>50</v>
      </c>
      <c r="F8577" t="s">
        <v>3904</v>
      </c>
      <c r="G8577" t="s">
        <v>3905</v>
      </c>
      <c r="H8577" t="s">
        <v>53</v>
      </c>
      <c r="I8577" t="s">
        <v>54</v>
      </c>
      <c r="J8577" t="s">
        <v>6885</v>
      </c>
      <c r="K8577" t="s">
        <v>81</v>
      </c>
      <c r="L8577">
        <v>34952</v>
      </c>
      <c r="M8577" t="s">
        <v>57</v>
      </c>
      <c r="N8577" t="s">
        <v>2235</v>
      </c>
      <c r="O8577" t="s">
        <v>73</v>
      </c>
      <c r="P8577" t="s">
        <v>105</v>
      </c>
      <c r="Q8577" t="s">
        <v>2236</v>
      </c>
      <c r="R8577" s="19">
        <v>14.336</v>
      </c>
      <c r="S8577" s="17">
        <v>4</v>
      </c>
      <c r="T8577" s="20">
        <v>0.2</v>
      </c>
      <c r="U8577" s="19">
        <v>0.89600000000000002</v>
      </c>
      <c r="V8577" s="20">
        <f t="shared" si="665"/>
        <v>6.25E-2</v>
      </c>
      <c r="W8577" s="17">
        <f t="shared" si="666"/>
        <v>2017</v>
      </c>
      <c r="X8577" t="str">
        <f t="shared" si="667"/>
        <v>Aug-2017</v>
      </c>
      <c r="Y8577" s="17">
        <f t="shared" si="668"/>
        <v>3</v>
      </c>
      <c r="Z8577" t="str">
        <f t="shared" si="669"/>
        <v>11-20%</v>
      </c>
      <c r="AA8577" s="17">
        <f>IF(COUNTIF($B$2:B8577,B8577)=1,1,0)</f>
        <v>1</v>
      </c>
      <c r="AB8577" s="17">
        <f>IF(COUNTIF($F$2:F8577,F8577)=1,1,0)</f>
        <v>0</v>
      </c>
    </row>
    <row r="8578" spans="1:28" x14ac:dyDescent="0.2">
      <c r="A8578" s="17">
        <v>8577</v>
      </c>
      <c r="B8578" t="s">
        <v>10152</v>
      </c>
      <c r="C8578" s="18">
        <v>42919</v>
      </c>
      <c r="D8578" s="18">
        <v>42920</v>
      </c>
      <c r="E8578" t="s">
        <v>215</v>
      </c>
      <c r="F8578" t="s">
        <v>6567</v>
      </c>
      <c r="G8578" t="s">
        <v>6568</v>
      </c>
      <c r="H8578" t="s">
        <v>53</v>
      </c>
      <c r="I8578" t="s">
        <v>54</v>
      </c>
      <c r="J8578" t="s">
        <v>114</v>
      </c>
      <c r="K8578" t="s">
        <v>2728</v>
      </c>
      <c r="L8578">
        <v>3301</v>
      </c>
      <c r="M8578" t="s">
        <v>175</v>
      </c>
      <c r="N8578" t="s">
        <v>2939</v>
      </c>
      <c r="O8578" t="s">
        <v>59</v>
      </c>
      <c r="P8578" t="s">
        <v>92</v>
      </c>
      <c r="Q8578" t="s">
        <v>2940</v>
      </c>
      <c r="R8578" s="19">
        <v>102.3</v>
      </c>
      <c r="S8578" s="17">
        <v>1</v>
      </c>
      <c r="T8578" s="20">
        <v>0</v>
      </c>
      <c r="U8578" s="19">
        <v>26.597999999999999</v>
      </c>
      <c r="V8578" s="20">
        <f t="shared" ref="V8578:V8641" si="670">IFERROR(U8578/R8578,0)</f>
        <v>0.26</v>
      </c>
      <c r="W8578" s="17">
        <f t="shared" ref="W8578:W8641" si="671">YEAR(C8578)</f>
        <v>2017</v>
      </c>
      <c r="X8578" t="str">
        <f t="shared" ref="X8578:X8641" si="672">TEXT(C8578,"mmm-yyyy")</f>
        <v>Jul-2017</v>
      </c>
      <c r="Y8578" s="17">
        <f t="shared" ref="Y8578:Y8641" si="673">D8578-C8578</f>
        <v>1</v>
      </c>
      <c r="Z8578" t="str">
        <f t="shared" ref="Z8578:Z8641" si="674">IF(T8578=0,"0% (No Discount)",IF(T8578&lt;=0.1,"1-10%",IF(T8578&lt;=0.2,"11-20%",IF(T8578&lt;=0.3,"21-30%",IF(T8578&lt;=0.4,"31-40%",IF(T8578&lt;=0.5,"41-50%","Over 50%"))))))</f>
        <v>0% (No Discount)</v>
      </c>
      <c r="AA8578" s="17">
        <f>IF(COUNTIF($B$2:B8578,B8578)=1,1,0)</f>
        <v>1</v>
      </c>
      <c r="AB8578" s="17">
        <f>IF(COUNTIF($F$2:F8578,F8578)=1,1,0)</f>
        <v>0</v>
      </c>
    </row>
    <row r="8579" spans="1:28" x14ac:dyDescent="0.2">
      <c r="A8579" s="17">
        <v>8578</v>
      </c>
      <c r="B8579" t="s">
        <v>10153</v>
      </c>
      <c r="C8579" s="18">
        <v>43091</v>
      </c>
      <c r="D8579" s="18">
        <v>43095</v>
      </c>
      <c r="E8579" t="s">
        <v>77</v>
      </c>
      <c r="F8579" t="s">
        <v>4182</v>
      </c>
      <c r="G8579" t="s">
        <v>4183</v>
      </c>
      <c r="H8579" t="s">
        <v>53</v>
      </c>
      <c r="I8579" t="s">
        <v>54</v>
      </c>
      <c r="J8579" t="s">
        <v>416</v>
      </c>
      <c r="K8579" t="s">
        <v>256</v>
      </c>
      <c r="L8579">
        <v>55901</v>
      </c>
      <c r="M8579" t="s">
        <v>132</v>
      </c>
      <c r="N8579" t="s">
        <v>1357</v>
      </c>
      <c r="O8579" t="s">
        <v>59</v>
      </c>
      <c r="P8579" t="s">
        <v>83</v>
      </c>
      <c r="Q8579" t="s">
        <v>1358</v>
      </c>
      <c r="R8579" s="19">
        <v>607.52</v>
      </c>
      <c r="S8579" s="17">
        <v>2</v>
      </c>
      <c r="T8579" s="20">
        <v>0</v>
      </c>
      <c r="U8579" s="19">
        <v>97.203199999999995</v>
      </c>
      <c r="V8579" s="20">
        <f t="shared" si="670"/>
        <v>0.16</v>
      </c>
      <c r="W8579" s="17">
        <f t="shared" si="671"/>
        <v>2017</v>
      </c>
      <c r="X8579" t="str">
        <f t="shared" si="672"/>
        <v>Dec-2017</v>
      </c>
      <c r="Y8579" s="17">
        <f t="shared" si="673"/>
        <v>4</v>
      </c>
      <c r="Z8579" t="str">
        <f t="shared" si="674"/>
        <v>0% (No Discount)</v>
      </c>
      <c r="AA8579" s="17">
        <f>IF(COUNTIF($B$2:B8579,B8579)=1,1,0)</f>
        <v>1</v>
      </c>
      <c r="AB8579" s="17">
        <f>IF(COUNTIF($F$2:F8579,F8579)=1,1,0)</f>
        <v>0</v>
      </c>
    </row>
    <row r="8580" spans="1:28" x14ac:dyDescent="0.2">
      <c r="A8580" s="17">
        <v>8579</v>
      </c>
      <c r="B8580" t="s">
        <v>10153</v>
      </c>
      <c r="C8580" s="18">
        <v>43091</v>
      </c>
      <c r="D8580" s="18">
        <v>43095</v>
      </c>
      <c r="E8580" t="s">
        <v>77</v>
      </c>
      <c r="F8580" t="s">
        <v>4182</v>
      </c>
      <c r="G8580" t="s">
        <v>4183</v>
      </c>
      <c r="H8580" t="s">
        <v>53</v>
      </c>
      <c r="I8580" t="s">
        <v>54</v>
      </c>
      <c r="J8580" t="s">
        <v>416</v>
      </c>
      <c r="K8580" t="s">
        <v>256</v>
      </c>
      <c r="L8580">
        <v>55901</v>
      </c>
      <c r="M8580" t="s">
        <v>132</v>
      </c>
      <c r="N8580" t="s">
        <v>983</v>
      </c>
      <c r="O8580" t="s">
        <v>73</v>
      </c>
      <c r="P8580" t="s">
        <v>86</v>
      </c>
      <c r="Q8580" t="s">
        <v>1773</v>
      </c>
      <c r="R8580" s="19">
        <v>31.16</v>
      </c>
      <c r="S8580" s="17">
        <v>2</v>
      </c>
      <c r="T8580" s="20">
        <v>0</v>
      </c>
      <c r="U8580" s="19">
        <v>7.79</v>
      </c>
      <c r="V8580" s="20">
        <f t="shared" si="670"/>
        <v>0.25</v>
      </c>
      <c r="W8580" s="17">
        <f t="shared" si="671"/>
        <v>2017</v>
      </c>
      <c r="X8580" t="str">
        <f t="shared" si="672"/>
        <v>Dec-2017</v>
      </c>
      <c r="Y8580" s="17">
        <f t="shared" si="673"/>
        <v>4</v>
      </c>
      <c r="Z8580" t="str">
        <f t="shared" si="674"/>
        <v>0% (No Discount)</v>
      </c>
      <c r="AA8580" s="17">
        <f>IF(COUNTIF($B$2:B8580,B8580)=1,1,0)</f>
        <v>0</v>
      </c>
      <c r="AB8580" s="17">
        <f>IF(COUNTIF($F$2:F8580,F8580)=1,1,0)</f>
        <v>0</v>
      </c>
    </row>
    <row r="8581" spans="1:28" x14ac:dyDescent="0.2">
      <c r="A8581" s="17">
        <v>8580</v>
      </c>
      <c r="B8581" t="s">
        <v>10154</v>
      </c>
      <c r="C8581" s="18">
        <v>42731</v>
      </c>
      <c r="D8581" s="18">
        <v>42737</v>
      </c>
      <c r="E8581" t="s">
        <v>77</v>
      </c>
      <c r="F8581" t="s">
        <v>4494</v>
      </c>
      <c r="G8581" t="s">
        <v>4495</v>
      </c>
      <c r="H8581" t="s">
        <v>53</v>
      </c>
      <c r="I8581" t="s">
        <v>54</v>
      </c>
      <c r="J8581" t="s">
        <v>1505</v>
      </c>
      <c r="K8581" t="s">
        <v>56</v>
      </c>
      <c r="L8581">
        <v>40214</v>
      </c>
      <c r="M8581" t="s">
        <v>57</v>
      </c>
      <c r="N8581" t="s">
        <v>9082</v>
      </c>
      <c r="O8581" t="s">
        <v>73</v>
      </c>
      <c r="P8581" t="s">
        <v>74</v>
      </c>
      <c r="Q8581" t="s">
        <v>9083</v>
      </c>
      <c r="R8581" s="19">
        <v>2.61</v>
      </c>
      <c r="S8581" s="17">
        <v>1</v>
      </c>
      <c r="T8581" s="20">
        <v>0</v>
      </c>
      <c r="U8581" s="19">
        <v>1.2005999999999999</v>
      </c>
      <c r="V8581" s="20">
        <f t="shared" si="670"/>
        <v>0.45999999999999996</v>
      </c>
      <c r="W8581" s="17">
        <f t="shared" si="671"/>
        <v>2016</v>
      </c>
      <c r="X8581" t="str">
        <f t="shared" si="672"/>
        <v>Dec-2016</v>
      </c>
      <c r="Y8581" s="17">
        <f t="shared" si="673"/>
        <v>6</v>
      </c>
      <c r="Z8581" t="str">
        <f t="shared" si="674"/>
        <v>0% (No Discount)</v>
      </c>
      <c r="AA8581" s="17">
        <f>IF(COUNTIF($B$2:B8581,B8581)=1,1,0)</f>
        <v>1</v>
      </c>
      <c r="AB8581" s="17">
        <f>IF(COUNTIF($F$2:F8581,F8581)=1,1,0)</f>
        <v>0</v>
      </c>
    </row>
    <row r="8582" spans="1:28" x14ac:dyDescent="0.2">
      <c r="A8582" s="17">
        <v>8581</v>
      </c>
      <c r="B8582" t="s">
        <v>10155</v>
      </c>
      <c r="C8582" s="18">
        <v>41779</v>
      </c>
      <c r="D8582" s="18">
        <v>41781</v>
      </c>
      <c r="E8582" t="s">
        <v>50</v>
      </c>
      <c r="F8582" t="s">
        <v>4960</v>
      </c>
      <c r="G8582" t="s">
        <v>4961</v>
      </c>
      <c r="H8582" t="s">
        <v>68</v>
      </c>
      <c r="I8582" t="s">
        <v>54</v>
      </c>
      <c r="J8582" t="s">
        <v>10156</v>
      </c>
      <c r="K8582" t="s">
        <v>131</v>
      </c>
      <c r="L8582">
        <v>78666</v>
      </c>
      <c r="M8582" t="s">
        <v>132</v>
      </c>
      <c r="N8582" t="s">
        <v>8852</v>
      </c>
      <c r="O8582" t="s">
        <v>59</v>
      </c>
      <c r="P8582" t="s">
        <v>92</v>
      </c>
      <c r="Q8582" t="s">
        <v>8853</v>
      </c>
      <c r="R8582" s="19">
        <v>10.332000000000001</v>
      </c>
      <c r="S8582" s="17">
        <v>3</v>
      </c>
      <c r="T8582" s="20">
        <v>0.6</v>
      </c>
      <c r="U8582" s="19">
        <v>-5.9409000000000001</v>
      </c>
      <c r="V8582" s="20">
        <f t="shared" si="670"/>
        <v>-0.57499999999999996</v>
      </c>
      <c r="W8582" s="17">
        <f t="shared" si="671"/>
        <v>2014</v>
      </c>
      <c r="X8582" t="str">
        <f t="shared" si="672"/>
        <v>May-2014</v>
      </c>
      <c r="Y8582" s="17">
        <f t="shared" si="673"/>
        <v>2</v>
      </c>
      <c r="Z8582" t="str">
        <f t="shared" si="674"/>
        <v>Over 50%</v>
      </c>
      <c r="AA8582" s="17">
        <f>IF(COUNTIF($B$2:B8582,B8582)=1,1,0)</f>
        <v>1</v>
      </c>
      <c r="AB8582" s="17">
        <f>IF(COUNTIF($F$2:F8582,F8582)=1,1,0)</f>
        <v>0</v>
      </c>
    </row>
    <row r="8583" spans="1:28" x14ac:dyDescent="0.2">
      <c r="A8583" s="17">
        <v>8582</v>
      </c>
      <c r="B8583" t="s">
        <v>10155</v>
      </c>
      <c r="C8583" s="18">
        <v>41779</v>
      </c>
      <c r="D8583" s="18">
        <v>41781</v>
      </c>
      <c r="E8583" t="s">
        <v>50</v>
      </c>
      <c r="F8583" t="s">
        <v>4960</v>
      </c>
      <c r="G8583" t="s">
        <v>4961</v>
      </c>
      <c r="H8583" t="s">
        <v>68</v>
      </c>
      <c r="I8583" t="s">
        <v>54</v>
      </c>
      <c r="J8583" t="s">
        <v>10156</v>
      </c>
      <c r="K8583" t="s">
        <v>131</v>
      </c>
      <c r="L8583">
        <v>78666</v>
      </c>
      <c r="M8583" t="s">
        <v>132</v>
      </c>
      <c r="N8583" t="s">
        <v>2890</v>
      </c>
      <c r="O8583" t="s">
        <v>73</v>
      </c>
      <c r="P8583" t="s">
        <v>117</v>
      </c>
      <c r="Q8583" t="s">
        <v>2891</v>
      </c>
      <c r="R8583" s="19">
        <v>10.368</v>
      </c>
      <c r="S8583" s="17">
        <v>2</v>
      </c>
      <c r="T8583" s="20">
        <v>0.2</v>
      </c>
      <c r="U8583" s="19">
        <v>3.6288</v>
      </c>
      <c r="V8583" s="20">
        <f t="shared" si="670"/>
        <v>0.35</v>
      </c>
      <c r="W8583" s="17">
        <f t="shared" si="671"/>
        <v>2014</v>
      </c>
      <c r="X8583" t="str">
        <f t="shared" si="672"/>
        <v>May-2014</v>
      </c>
      <c r="Y8583" s="17">
        <f t="shared" si="673"/>
        <v>2</v>
      </c>
      <c r="Z8583" t="str">
        <f t="shared" si="674"/>
        <v>11-20%</v>
      </c>
      <c r="AA8583" s="17">
        <f>IF(COUNTIF($B$2:B8583,B8583)=1,1,0)</f>
        <v>0</v>
      </c>
      <c r="AB8583" s="17">
        <f>IF(COUNTIF($F$2:F8583,F8583)=1,1,0)</f>
        <v>0</v>
      </c>
    </row>
    <row r="8584" spans="1:28" x14ac:dyDescent="0.2">
      <c r="A8584" s="17">
        <v>8583</v>
      </c>
      <c r="B8584" t="s">
        <v>10155</v>
      </c>
      <c r="C8584" s="18">
        <v>41779</v>
      </c>
      <c r="D8584" s="18">
        <v>41781</v>
      </c>
      <c r="E8584" t="s">
        <v>50</v>
      </c>
      <c r="F8584" t="s">
        <v>4960</v>
      </c>
      <c r="G8584" t="s">
        <v>4961</v>
      </c>
      <c r="H8584" t="s">
        <v>68</v>
      </c>
      <c r="I8584" t="s">
        <v>54</v>
      </c>
      <c r="J8584" t="s">
        <v>10156</v>
      </c>
      <c r="K8584" t="s">
        <v>131</v>
      </c>
      <c r="L8584">
        <v>78666</v>
      </c>
      <c r="M8584" t="s">
        <v>132</v>
      </c>
      <c r="N8584" t="s">
        <v>5931</v>
      </c>
      <c r="O8584" t="s">
        <v>98</v>
      </c>
      <c r="P8584" t="s">
        <v>188</v>
      </c>
      <c r="Q8584" t="s">
        <v>5932</v>
      </c>
      <c r="R8584" s="19">
        <v>20.783999999999999</v>
      </c>
      <c r="S8584" s="17">
        <v>2</v>
      </c>
      <c r="T8584" s="20">
        <v>0.2</v>
      </c>
      <c r="U8584" s="19">
        <v>-3.6372</v>
      </c>
      <c r="V8584" s="20">
        <f t="shared" si="670"/>
        <v>-0.17500000000000002</v>
      </c>
      <c r="W8584" s="17">
        <f t="shared" si="671"/>
        <v>2014</v>
      </c>
      <c r="X8584" t="str">
        <f t="shared" si="672"/>
        <v>May-2014</v>
      </c>
      <c r="Y8584" s="17">
        <f t="shared" si="673"/>
        <v>2</v>
      </c>
      <c r="Z8584" t="str">
        <f t="shared" si="674"/>
        <v>11-20%</v>
      </c>
      <c r="AA8584" s="17">
        <f>IF(COUNTIF($B$2:B8584,B8584)=1,1,0)</f>
        <v>0</v>
      </c>
      <c r="AB8584" s="17">
        <f>IF(COUNTIF($F$2:F8584,F8584)=1,1,0)</f>
        <v>0</v>
      </c>
    </row>
    <row r="8585" spans="1:28" x14ac:dyDescent="0.2">
      <c r="A8585" s="17">
        <v>8584</v>
      </c>
      <c r="B8585" t="s">
        <v>10155</v>
      </c>
      <c r="C8585" s="18">
        <v>41779</v>
      </c>
      <c r="D8585" s="18">
        <v>41781</v>
      </c>
      <c r="E8585" t="s">
        <v>50</v>
      </c>
      <c r="F8585" t="s">
        <v>4960</v>
      </c>
      <c r="G8585" t="s">
        <v>4961</v>
      </c>
      <c r="H8585" t="s">
        <v>68</v>
      </c>
      <c r="I8585" t="s">
        <v>54</v>
      </c>
      <c r="J8585" t="s">
        <v>10156</v>
      </c>
      <c r="K8585" t="s">
        <v>131</v>
      </c>
      <c r="L8585">
        <v>78666</v>
      </c>
      <c r="M8585" t="s">
        <v>132</v>
      </c>
      <c r="N8585" t="s">
        <v>8557</v>
      </c>
      <c r="O8585" t="s">
        <v>73</v>
      </c>
      <c r="P8585" t="s">
        <v>86</v>
      </c>
      <c r="Q8585" t="s">
        <v>8558</v>
      </c>
      <c r="R8585" s="19">
        <v>66.959999999999994</v>
      </c>
      <c r="S8585" s="17">
        <v>5</v>
      </c>
      <c r="T8585" s="20">
        <v>0.2</v>
      </c>
      <c r="U8585" s="19">
        <v>-13.391999999999999</v>
      </c>
      <c r="V8585" s="20">
        <f t="shared" si="670"/>
        <v>-0.2</v>
      </c>
      <c r="W8585" s="17">
        <f t="shared" si="671"/>
        <v>2014</v>
      </c>
      <c r="X8585" t="str">
        <f t="shared" si="672"/>
        <v>May-2014</v>
      </c>
      <c r="Y8585" s="17">
        <f t="shared" si="673"/>
        <v>2</v>
      </c>
      <c r="Z8585" t="str">
        <f t="shared" si="674"/>
        <v>11-20%</v>
      </c>
      <c r="AA8585" s="17">
        <f>IF(COUNTIF($B$2:B8585,B8585)=1,1,0)</f>
        <v>0</v>
      </c>
      <c r="AB8585" s="17">
        <f>IF(COUNTIF($F$2:F8585,F8585)=1,1,0)</f>
        <v>0</v>
      </c>
    </row>
    <row r="8586" spans="1:28" x14ac:dyDescent="0.2">
      <c r="A8586" s="17">
        <v>8585</v>
      </c>
      <c r="B8586" t="s">
        <v>10157</v>
      </c>
      <c r="C8586" s="18">
        <v>41674</v>
      </c>
      <c r="D8586" s="18">
        <v>41678</v>
      </c>
      <c r="E8586" t="s">
        <v>50</v>
      </c>
      <c r="F8586" t="s">
        <v>8763</v>
      </c>
      <c r="G8586" t="s">
        <v>8764</v>
      </c>
      <c r="H8586" t="s">
        <v>68</v>
      </c>
      <c r="I8586" t="s">
        <v>54</v>
      </c>
      <c r="J8586" t="s">
        <v>3373</v>
      </c>
      <c r="K8586" t="s">
        <v>70</v>
      </c>
      <c r="L8586">
        <v>92025</v>
      </c>
      <c r="M8586" t="s">
        <v>71</v>
      </c>
      <c r="N8586" t="s">
        <v>3277</v>
      </c>
      <c r="O8586" t="s">
        <v>73</v>
      </c>
      <c r="P8586" t="s">
        <v>102</v>
      </c>
      <c r="Q8586" t="s">
        <v>3278</v>
      </c>
      <c r="R8586" s="19">
        <v>17.248000000000001</v>
      </c>
      <c r="S8586" s="17">
        <v>2</v>
      </c>
      <c r="T8586" s="20">
        <v>0.2</v>
      </c>
      <c r="U8586" s="19">
        <v>6.0368000000000004</v>
      </c>
      <c r="V8586" s="20">
        <f t="shared" si="670"/>
        <v>0.35</v>
      </c>
      <c r="W8586" s="17">
        <f t="shared" si="671"/>
        <v>2014</v>
      </c>
      <c r="X8586" t="str">
        <f t="shared" si="672"/>
        <v>Feb-2014</v>
      </c>
      <c r="Y8586" s="17">
        <f t="shared" si="673"/>
        <v>4</v>
      </c>
      <c r="Z8586" t="str">
        <f t="shared" si="674"/>
        <v>11-20%</v>
      </c>
      <c r="AA8586" s="17">
        <f>IF(COUNTIF($B$2:B8586,B8586)=1,1,0)</f>
        <v>1</v>
      </c>
      <c r="AB8586" s="17">
        <f>IF(COUNTIF($F$2:F8586,F8586)=1,1,0)</f>
        <v>0</v>
      </c>
    </row>
    <row r="8587" spans="1:28" x14ac:dyDescent="0.2">
      <c r="A8587" s="17">
        <v>8586</v>
      </c>
      <c r="B8587" t="s">
        <v>10158</v>
      </c>
      <c r="C8587" s="18">
        <v>43078</v>
      </c>
      <c r="D8587" s="18">
        <v>43084</v>
      </c>
      <c r="E8587" t="s">
        <v>77</v>
      </c>
      <c r="F8587" t="s">
        <v>7453</v>
      </c>
      <c r="G8587" t="s">
        <v>7454</v>
      </c>
      <c r="H8587" t="s">
        <v>53</v>
      </c>
      <c r="I8587" t="s">
        <v>54</v>
      </c>
      <c r="J8587" t="s">
        <v>173</v>
      </c>
      <c r="K8587" t="s">
        <v>174</v>
      </c>
      <c r="L8587">
        <v>19134</v>
      </c>
      <c r="M8587" t="s">
        <v>175</v>
      </c>
      <c r="N8587" t="s">
        <v>4351</v>
      </c>
      <c r="O8587" t="s">
        <v>73</v>
      </c>
      <c r="P8587" t="s">
        <v>102</v>
      </c>
      <c r="Q8587" t="s">
        <v>4352</v>
      </c>
      <c r="R8587" s="19">
        <v>11.087999999999999</v>
      </c>
      <c r="S8587" s="17">
        <v>7</v>
      </c>
      <c r="T8587" s="20">
        <v>0.7</v>
      </c>
      <c r="U8587" s="19">
        <v>-8.1311999999999998</v>
      </c>
      <c r="V8587" s="20">
        <f t="shared" si="670"/>
        <v>-0.73333333333333339</v>
      </c>
      <c r="W8587" s="17">
        <f t="shared" si="671"/>
        <v>2017</v>
      </c>
      <c r="X8587" t="str">
        <f t="shared" si="672"/>
        <v>Dec-2017</v>
      </c>
      <c r="Y8587" s="17">
        <f t="shared" si="673"/>
        <v>6</v>
      </c>
      <c r="Z8587" t="str">
        <f t="shared" si="674"/>
        <v>Over 50%</v>
      </c>
      <c r="AA8587" s="17">
        <f>IF(COUNTIF($B$2:B8587,B8587)=1,1,0)</f>
        <v>1</v>
      </c>
      <c r="AB8587" s="17">
        <f>IF(COUNTIF($F$2:F8587,F8587)=1,1,0)</f>
        <v>0</v>
      </c>
    </row>
    <row r="8588" spans="1:28" x14ac:dyDescent="0.2">
      <c r="A8588" s="17">
        <v>8587</v>
      </c>
      <c r="B8588" t="s">
        <v>10159</v>
      </c>
      <c r="C8588" s="18">
        <v>42927</v>
      </c>
      <c r="D8588" s="18">
        <v>42934</v>
      </c>
      <c r="E8588" t="s">
        <v>77</v>
      </c>
      <c r="F8588" t="s">
        <v>1837</v>
      </c>
      <c r="G8588" t="s">
        <v>1838</v>
      </c>
      <c r="H8588" t="s">
        <v>68</v>
      </c>
      <c r="I8588" t="s">
        <v>54</v>
      </c>
      <c r="J8588" t="s">
        <v>69</v>
      </c>
      <c r="K8588" t="s">
        <v>70</v>
      </c>
      <c r="L8588">
        <v>90049</v>
      </c>
      <c r="M8588" t="s">
        <v>71</v>
      </c>
      <c r="N8588" t="s">
        <v>936</v>
      </c>
      <c r="O8588" t="s">
        <v>98</v>
      </c>
      <c r="P8588" t="s">
        <v>188</v>
      </c>
      <c r="Q8588" t="s">
        <v>937</v>
      </c>
      <c r="R8588" s="19">
        <v>1287.45</v>
      </c>
      <c r="S8588" s="17">
        <v>5</v>
      </c>
      <c r="T8588" s="20">
        <v>0</v>
      </c>
      <c r="U8588" s="19">
        <v>244.6155</v>
      </c>
      <c r="V8588" s="20">
        <f t="shared" si="670"/>
        <v>0.19</v>
      </c>
      <c r="W8588" s="17">
        <f t="shared" si="671"/>
        <v>2017</v>
      </c>
      <c r="X8588" t="str">
        <f t="shared" si="672"/>
        <v>Jul-2017</v>
      </c>
      <c r="Y8588" s="17">
        <f t="shared" si="673"/>
        <v>7</v>
      </c>
      <c r="Z8588" t="str">
        <f t="shared" si="674"/>
        <v>0% (No Discount)</v>
      </c>
      <c r="AA8588" s="17">
        <f>IF(COUNTIF($B$2:B8588,B8588)=1,1,0)</f>
        <v>1</v>
      </c>
      <c r="AB8588" s="17">
        <f>IF(COUNTIF($F$2:F8588,F8588)=1,1,0)</f>
        <v>0</v>
      </c>
    </row>
    <row r="8589" spans="1:28" x14ac:dyDescent="0.2">
      <c r="A8589" s="17">
        <v>8588</v>
      </c>
      <c r="B8589" t="s">
        <v>10159</v>
      </c>
      <c r="C8589" s="18">
        <v>42927</v>
      </c>
      <c r="D8589" s="18">
        <v>42934</v>
      </c>
      <c r="E8589" t="s">
        <v>77</v>
      </c>
      <c r="F8589" t="s">
        <v>1837</v>
      </c>
      <c r="G8589" t="s">
        <v>1838</v>
      </c>
      <c r="H8589" t="s">
        <v>68</v>
      </c>
      <c r="I8589" t="s">
        <v>54</v>
      </c>
      <c r="J8589" t="s">
        <v>69</v>
      </c>
      <c r="K8589" t="s">
        <v>70</v>
      </c>
      <c r="L8589">
        <v>90049</v>
      </c>
      <c r="M8589" t="s">
        <v>71</v>
      </c>
      <c r="N8589" t="s">
        <v>2892</v>
      </c>
      <c r="O8589" t="s">
        <v>73</v>
      </c>
      <c r="P8589" t="s">
        <v>105</v>
      </c>
      <c r="Q8589" t="s">
        <v>2893</v>
      </c>
      <c r="R8589" s="19">
        <v>168.1</v>
      </c>
      <c r="S8589" s="17">
        <v>5</v>
      </c>
      <c r="T8589" s="20">
        <v>0</v>
      </c>
      <c r="U8589" s="19">
        <v>43.706000000000003</v>
      </c>
      <c r="V8589" s="20">
        <f t="shared" si="670"/>
        <v>0.26</v>
      </c>
      <c r="W8589" s="17">
        <f t="shared" si="671"/>
        <v>2017</v>
      </c>
      <c r="X8589" t="str">
        <f t="shared" si="672"/>
        <v>Jul-2017</v>
      </c>
      <c r="Y8589" s="17">
        <f t="shared" si="673"/>
        <v>7</v>
      </c>
      <c r="Z8589" t="str">
        <f t="shared" si="674"/>
        <v>0% (No Discount)</v>
      </c>
      <c r="AA8589" s="17">
        <f>IF(COUNTIF($B$2:B8589,B8589)=1,1,0)</f>
        <v>0</v>
      </c>
      <c r="AB8589" s="17">
        <f>IF(COUNTIF($F$2:F8589,F8589)=1,1,0)</f>
        <v>0</v>
      </c>
    </row>
    <row r="8590" spans="1:28" x14ac:dyDescent="0.2">
      <c r="A8590" s="17">
        <v>8589</v>
      </c>
      <c r="B8590" t="s">
        <v>10160</v>
      </c>
      <c r="C8590" s="18">
        <v>42139</v>
      </c>
      <c r="D8590" s="18">
        <v>42146</v>
      </c>
      <c r="E8590" t="s">
        <v>77</v>
      </c>
      <c r="F8590" t="s">
        <v>6786</v>
      </c>
      <c r="G8590" t="s">
        <v>6787</v>
      </c>
      <c r="H8590" t="s">
        <v>68</v>
      </c>
      <c r="I8590" t="s">
        <v>54</v>
      </c>
      <c r="J8590" t="s">
        <v>173</v>
      </c>
      <c r="K8590" t="s">
        <v>174</v>
      </c>
      <c r="L8590">
        <v>19140</v>
      </c>
      <c r="M8590" t="s">
        <v>175</v>
      </c>
      <c r="N8590" t="s">
        <v>2248</v>
      </c>
      <c r="O8590" t="s">
        <v>73</v>
      </c>
      <c r="P8590" t="s">
        <v>86</v>
      </c>
      <c r="Q8590" t="s">
        <v>2249</v>
      </c>
      <c r="R8590" s="19">
        <v>51.968000000000004</v>
      </c>
      <c r="S8590" s="17">
        <v>2</v>
      </c>
      <c r="T8590" s="20">
        <v>0.2</v>
      </c>
      <c r="U8590" s="19">
        <v>-10.393599999999999</v>
      </c>
      <c r="V8590" s="20">
        <f t="shared" si="670"/>
        <v>-0.19999999999999998</v>
      </c>
      <c r="W8590" s="17">
        <f t="shared" si="671"/>
        <v>2015</v>
      </c>
      <c r="X8590" t="str">
        <f t="shared" si="672"/>
        <v>May-2015</v>
      </c>
      <c r="Y8590" s="17">
        <f t="shared" si="673"/>
        <v>7</v>
      </c>
      <c r="Z8590" t="str">
        <f t="shared" si="674"/>
        <v>11-20%</v>
      </c>
      <c r="AA8590" s="17">
        <f>IF(COUNTIF($B$2:B8590,B8590)=1,1,0)</f>
        <v>1</v>
      </c>
      <c r="AB8590" s="17">
        <f>IF(COUNTIF($F$2:F8590,F8590)=1,1,0)</f>
        <v>0</v>
      </c>
    </row>
    <row r="8591" spans="1:28" x14ac:dyDescent="0.2">
      <c r="A8591" s="17">
        <v>8590</v>
      </c>
      <c r="B8591" t="s">
        <v>10161</v>
      </c>
      <c r="C8591" s="18">
        <v>42764</v>
      </c>
      <c r="D8591" s="18">
        <v>42767</v>
      </c>
      <c r="E8591" t="s">
        <v>215</v>
      </c>
      <c r="F8591" t="s">
        <v>3586</v>
      </c>
      <c r="G8591" t="s">
        <v>3587</v>
      </c>
      <c r="H8591" t="s">
        <v>53</v>
      </c>
      <c r="I8591" t="s">
        <v>54</v>
      </c>
      <c r="J8591" t="s">
        <v>173</v>
      </c>
      <c r="K8591" t="s">
        <v>174</v>
      </c>
      <c r="L8591">
        <v>19120</v>
      </c>
      <c r="M8591" t="s">
        <v>175</v>
      </c>
      <c r="N8591" t="s">
        <v>393</v>
      </c>
      <c r="O8591" t="s">
        <v>73</v>
      </c>
      <c r="P8591" t="s">
        <v>95</v>
      </c>
      <c r="Q8591" t="s">
        <v>394</v>
      </c>
      <c r="R8591" s="19">
        <v>4.7679999999999998</v>
      </c>
      <c r="S8591" s="17">
        <v>2</v>
      </c>
      <c r="T8591" s="20">
        <v>0.2</v>
      </c>
      <c r="U8591" s="19">
        <v>0.4768</v>
      </c>
      <c r="V8591" s="20">
        <f t="shared" si="670"/>
        <v>0.1</v>
      </c>
      <c r="W8591" s="17">
        <f t="shared" si="671"/>
        <v>2017</v>
      </c>
      <c r="X8591" t="str">
        <f t="shared" si="672"/>
        <v>Jan-2017</v>
      </c>
      <c r="Y8591" s="17">
        <f t="shared" si="673"/>
        <v>3</v>
      </c>
      <c r="Z8591" t="str">
        <f t="shared" si="674"/>
        <v>11-20%</v>
      </c>
      <c r="AA8591" s="17">
        <f>IF(COUNTIF($B$2:B8591,B8591)=1,1,0)</f>
        <v>1</v>
      </c>
      <c r="AB8591" s="17">
        <f>IF(COUNTIF($F$2:F8591,F8591)=1,1,0)</f>
        <v>0</v>
      </c>
    </row>
    <row r="8592" spans="1:28" x14ac:dyDescent="0.2">
      <c r="A8592" s="17">
        <v>8591</v>
      </c>
      <c r="B8592" t="s">
        <v>10162</v>
      </c>
      <c r="C8592" s="18">
        <v>43007</v>
      </c>
      <c r="D8592" s="18">
        <v>43009</v>
      </c>
      <c r="E8592" t="s">
        <v>215</v>
      </c>
      <c r="F8592" t="s">
        <v>821</v>
      </c>
      <c r="G8592" t="s">
        <v>822</v>
      </c>
      <c r="H8592" t="s">
        <v>68</v>
      </c>
      <c r="I8592" t="s">
        <v>54</v>
      </c>
      <c r="J8592" t="s">
        <v>6137</v>
      </c>
      <c r="K8592" t="s">
        <v>294</v>
      </c>
      <c r="L8592">
        <v>11550</v>
      </c>
      <c r="M8592" t="s">
        <v>175</v>
      </c>
      <c r="N8592" t="s">
        <v>6474</v>
      </c>
      <c r="O8592" t="s">
        <v>73</v>
      </c>
      <c r="P8592" t="s">
        <v>200</v>
      </c>
      <c r="Q8592" t="s">
        <v>6475</v>
      </c>
      <c r="R8592" s="19">
        <v>7.98</v>
      </c>
      <c r="S8592" s="17">
        <v>3</v>
      </c>
      <c r="T8592" s="20">
        <v>0</v>
      </c>
      <c r="U8592" s="19">
        <v>3.9102000000000001</v>
      </c>
      <c r="V8592" s="20">
        <f t="shared" si="670"/>
        <v>0.49</v>
      </c>
      <c r="W8592" s="17">
        <f t="shared" si="671"/>
        <v>2017</v>
      </c>
      <c r="X8592" t="str">
        <f t="shared" si="672"/>
        <v>Sep-2017</v>
      </c>
      <c r="Y8592" s="17">
        <f t="shared" si="673"/>
        <v>2</v>
      </c>
      <c r="Z8592" t="str">
        <f t="shared" si="674"/>
        <v>0% (No Discount)</v>
      </c>
      <c r="AA8592" s="17">
        <f>IF(COUNTIF($B$2:B8592,B8592)=1,1,0)</f>
        <v>1</v>
      </c>
      <c r="AB8592" s="17">
        <f>IF(COUNTIF($F$2:F8592,F8592)=1,1,0)</f>
        <v>0</v>
      </c>
    </row>
    <row r="8593" spans="1:28" x14ac:dyDescent="0.2">
      <c r="A8593" s="17">
        <v>8592</v>
      </c>
      <c r="B8593" t="s">
        <v>10163</v>
      </c>
      <c r="C8593" s="18">
        <v>42848</v>
      </c>
      <c r="D8593" s="18">
        <v>42851</v>
      </c>
      <c r="E8593" t="s">
        <v>215</v>
      </c>
      <c r="F8593" t="s">
        <v>78</v>
      </c>
      <c r="G8593" t="s">
        <v>79</v>
      </c>
      <c r="H8593" t="s">
        <v>53</v>
      </c>
      <c r="I8593" t="s">
        <v>54</v>
      </c>
      <c r="J8593" t="s">
        <v>10164</v>
      </c>
      <c r="K8593" t="s">
        <v>484</v>
      </c>
      <c r="L8593">
        <v>80634</v>
      </c>
      <c r="M8593" t="s">
        <v>71</v>
      </c>
      <c r="N8593" t="s">
        <v>4167</v>
      </c>
      <c r="O8593" t="s">
        <v>73</v>
      </c>
      <c r="P8593" t="s">
        <v>200</v>
      </c>
      <c r="Q8593" t="s">
        <v>698</v>
      </c>
      <c r="R8593" s="19">
        <v>18.687999999999999</v>
      </c>
      <c r="S8593" s="17">
        <v>2</v>
      </c>
      <c r="T8593" s="20">
        <v>0.2</v>
      </c>
      <c r="U8593" s="19">
        <v>7.008</v>
      </c>
      <c r="V8593" s="20">
        <f t="shared" si="670"/>
        <v>0.375</v>
      </c>
      <c r="W8593" s="17">
        <f t="shared" si="671"/>
        <v>2017</v>
      </c>
      <c r="X8593" t="str">
        <f t="shared" si="672"/>
        <v>Apr-2017</v>
      </c>
      <c r="Y8593" s="17">
        <f t="shared" si="673"/>
        <v>3</v>
      </c>
      <c r="Z8593" t="str">
        <f t="shared" si="674"/>
        <v>11-20%</v>
      </c>
      <c r="AA8593" s="17">
        <f>IF(COUNTIF($B$2:B8593,B8593)=1,1,0)</f>
        <v>1</v>
      </c>
      <c r="AB8593" s="17">
        <f>IF(COUNTIF($F$2:F8593,F8593)=1,1,0)</f>
        <v>0</v>
      </c>
    </row>
    <row r="8594" spans="1:28" x14ac:dyDescent="0.2">
      <c r="A8594" s="17">
        <v>8593</v>
      </c>
      <c r="B8594" t="s">
        <v>10163</v>
      </c>
      <c r="C8594" s="18">
        <v>42848</v>
      </c>
      <c r="D8594" s="18">
        <v>42851</v>
      </c>
      <c r="E8594" t="s">
        <v>215</v>
      </c>
      <c r="F8594" t="s">
        <v>78</v>
      </c>
      <c r="G8594" t="s">
        <v>79</v>
      </c>
      <c r="H8594" t="s">
        <v>53</v>
      </c>
      <c r="I8594" t="s">
        <v>54</v>
      </c>
      <c r="J8594" t="s">
        <v>10164</v>
      </c>
      <c r="K8594" t="s">
        <v>484</v>
      </c>
      <c r="L8594">
        <v>80634</v>
      </c>
      <c r="M8594" t="s">
        <v>71</v>
      </c>
      <c r="N8594" t="s">
        <v>8038</v>
      </c>
      <c r="O8594" t="s">
        <v>59</v>
      </c>
      <c r="P8594" t="s">
        <v>92</v>
      </c>
      <c r="Q8594" t="s">
        <v>8039</v>
      </c>
      <c r="R8594" s="19">
        <v>11.664</v>
      </c>
      <c r="S8594" s="17">
        <v>3</v>
      </c>
      <c r="T8594" s="20">
        <v>0.2</v>
      </c>
      <c r="U8594" s="19">
        <v>3.3534000000000002</v>
      </c>
      <c r="V8594" s="20">
        <f t="shared" si="670"/>
        <v>0.28750000000000003</v>
      </c>
      <c r="W8594" s="17">
        <f t="shared" si="671"/>
        <v>2017</v>
      </c>
      <c r="X8594" t="str">
        <f t="shared" si="672"/>
        <v>Apr-2017</v>
      </c>
      <c r="Y8594" s="17">
        <f t="shared" si="673"/>
        <v>3</v>
      </c>
      <c r="Z8594" t="str">
        <f t="shared" si="674"/>
        <v>11-20%</v>
      </c>
      <c r="AA8594" s="17">
        <f>IF(COUNTIF($B$2:B8594,B8594)=1,1,0)</f>
        <v>0</v>
      </c>
      <c r="AB8594" s="17">
        <f>IF(COUNTIF($F$2:F8594,F8594)=1,1,0)</f>
        <v>0</v>
      </c>
    </row>
    <row r="8595" spans="1:28" x14ac:dyDescent="0.2">
      <c r="A8595" s="17">
        <v>8594</v>
      </c>
      <c r="B8595" t="s">
        <v>10165</v>
      </c>
      <c r="C8595" s="18">
        <v>43048</v>
      </c>
      <c r="D8595" s="18">
        <v>43052</v>
      </c>
      <c r="E8595" t="s">
        <v>77</v>
      </c>
      <c r="F8595" t="s">
        <v>2751</v>
      </c>
      <c r="G8595" t="s">
        <v>2752</v>
      </c>
      <c r="H8595" t="s">
        <v>129</v>
      </c>
      <c r="I8595" t="s">
        <v>54</v>
      </c>
      <c r="J8595" t="s">
        <v>1553</v>
      </c>
      <c r="K8595" t="s">
        <v>81</v>
      </c>
      <c r="L8595">
        <v>32216</v>
      </c>
      <c r="M8595" t="s">
        <v>57</v>
      </c>
      <c r="N8595" t="s">
        <v>1694</v>
      </c>
      <c r="O8595" t="s">
        <v>98</v>
      </c>
      <c r="P8595" t="s">
        <v>188</v>
      </c>
      <c r="Q8595" t="s">
        <v>1695</v>
      </c>
      <c r="R8595" s="19">
        <v>191.976</v>
      </c>
      <c r="S8595" s="17">
        <v>3</v>
      </c>
      <c r="T8595" s="20">
        <v>0.2</v>
      </c>
      <c r="U8595" s="19">
        <v>38.395200000000003</v>
      </c>
      <c r="V8595" s="20">
        <f t="shared" si="670"/>
        <v>0.2</v>
      </c>
      <c r="W8595" s="17">
        <f t="shared" si="671"/>
        <v>2017</v>
      </c>
      <c r="X8595" t="str">
        <f t="shared" si="672"/>
        <v>Nov-2017</v>
      </c>
      <c r="Y8595" s="17">
        <f t="shared" si="673"/>
        <v>4</v>
      </c>
      <c r="Z8595" t="str">
        <f t="shared" si="674"/>
        <v>11-20%</v>
      </c>
      <c r="AA8595" s="17">
        <f>IF(COUNTIF($B$2:B8595,B8595)=1,1,0)</f>
        <v>1</v>
      </c>
      <c r="AB8595" s="17">
        <f>IF(COUNTIF($F$2:F8595,F8595)=1,1,0)</f>
        <v>0</v>
      </c>
    </row>
    <row r="8596" spans="1:28" x14ac:dyDescent="0.2">
      <c r="A8596" s="17">
        <v>8595</v>
      </c>
      <c r="B8596" t="s">
        <v>10165</v>
      </c>
      <c r="C8596" s="18">
        <v>43048</v>
      </c>
      <c r="D8596" s="18">
        <v>43052</v>
      </c>
      <c r="E8596" t="s">
        <v>77</v>
      </c>
      <c r="F8596" t="s">
        <v>2751</v>
      </c>
      <c r="G8596" t="s">
        <v>2752</v>
      </c>
      <c r="H8596" t="s">
        <v>129</v>
      </c>
      <c r="I8596" t="s">
        <v>54</v>
      </c>
      <c r="J8596" t="s">
        <v>1553</v>
      </c>
      <c r="K8596" t="s">
        <v>81</v>
      </c>
      <c r="L8596">
        <v>32216</v>
      </c>
      <c r="M8596" t="s">
        <v>57</v>
      </c>
      <c r="N8596" t="s">
        <v>9230</v>
      </c>
      <c r="O8596" t="s">
        <v>98</v>
      </c>
      <c r="P8596" t="s">
        <v>99</v>
      </c>
      <c r="Q8596" t="s">
        <v>9231</v>
      </c>
      <c r="R8596" s="19">
        <v>499.16800000000001</v>
      </c>
      <c r="S8596" s="17">
        <v>4</v>
      </c>
      <c r="T8596" s="20">
        <v>0.2</v>
      </c>
      <c r="U8596" s="19">
        <v>31.198</v>
      </c>
      <c r="V8596" s="20">
        <f t="shared" si="670"/>
        <v>6.25E-2</v>
      </c>
      <c r="W8596" s="17">
        <f t="shared" si="671"/>
        <v>2017</v>
      </c>
      <c r="X8596" t="str">
        <f t="shared" si="672"/>
        <v>Nov-2017</v>
      </c>
      <c r="Y8596" s="17">
        <f t="shared" si="673"/>
        <v>4</v>
      </c>
      <c r="Z8596" t="str">
        <f t="shared" si="674"/>
        <v>11-20%</v>
      </c>
      <c r="AA8596" s="17">
        <f>IF(COUNTIF($B$2:B8596,B8596)=1,1,0)</f>
        <v>0</v>
      </c>
      <c r="AB8596" s="17">
        <f>IF(COUNTIF($F$2:F8596,F8596)=1,1,0)</f>
        <v>0</v>
      </c>
    </row>
    <row r="8597" spans="1:28" x14ac:dyDescent="0.2">
      <c r="A8597" s="17">
        <v>8596</v>
      </c>
      <c r="B8597" t="s">
        <v>10166</v>
      </c>
      <c r="C8597" s="18">
        <v>41764</v>
      </c>
      <c r="D8597" s="18">
        <v>41766</v>
      </c>
      <c r="E8597" t="s">
        <v>215</v>
      </c>
      <c r="F8597" t="s">
        <v>2060</v>
      </c>
      <c r="G8597" t="s">
        <v>2061</v>
      </c>
      <c r="H8597" t="s">
        <v>68</v>
      </c>
      <c r="I8597" t="s">
        <v>54</v>
      </c>
      <c r="J8597" t="s">
        <v>1157</v>
      </c>
      <c r="K8597" t="s">
        <v>346</v>
      </c>
      <c r="L8597">
        <v>22204</v>
      </c>
      <c r="M8597" t="s">
        <v>57</v>
      </c>
      <c r="N8597" t="s">
        <v>3913</v>
      </c>
      <c r="O8597" t="s">
        <v>73</v>
      </c>
      <c r="P8597" t="s">
        <v>102</v>
      </c>
      <c r="Q8597" t="s">
        <v>1244</v>
      </c>
      <c r="R8597" s="19">
        <v>11.88</v>
      </c>
      <c r="S8597" s="17">
        <v>2</v>
      </c>
      <c r="T8597" s="20">
        <v>0</v>
      </c>
      <c r="U8597" s="19">
        <v>5.3460000000000001</v>
      </c>
      <c r="V8597" s="20">
        <f t="shared" si="670"/>
        <v>0.44999999999999996</v>
      </c>
      <c r="W8597" s="17">
        <f t="shared" si="671"/>
        <v>2014</v>
      </c>
      <c r="X8597" t="str">
        <f t="shared" si="672"/>
        <v>May-2014</v>
      </c>
      <c r="Y8597" s="17">
        <f t="shared" si="673"/>
        <v>2</v>
      </c>
      <c r="Z8597" t="str">
        <f t="shared" si="674"/>
        <v>0% (No Discount)</v>
      </c>
      <c r="AA8597" s="17">
        <f>IF(COUNTIF($B$2:B8597,B8597)=1,1,0)</f>
        <v>1</v>
      </c>
      <c r="AB8597" s="17">
        <f>IF(COUNTIF($F$2:F8597,F8597)=1,1,0)</f>
        <v>0</v>
      </c>
    </row>
    <row r="8598" spans="1:28" x14ac:dyDescent="0.2">
      <c r="A8598" s="17">
        <v>8597</v>
      </c>
      <c r="B8598" t="s">
        <v>10166</v>
      </c>
      <c r="C8598" s="18">
        <v>41764</v>
      </c>
      <c r="D8598" s="18">
        <v>41766</v>
      </c>
      <c r="E8598" t="s">
        <v>215</v>
      </c>
      <c r="F8598" t="s">
        <v>2060</v>
      </c>
      <c r="G8598" t="s">
        <v>2061</v>
      </c>
      <c r="H8598" t="s">
        <v>68</v>
      </c>
      <c r="I8598" t="s">
        <v>54</v>
      </c>
      <c r="J8598" t="s">
        <v>1157</v>
      </c>
      <c r="K8598" t="s">
        <v>346</v>
      </c>
      <c r="L8598">
        <v>22204</v>
      </c>
      <c r="M8598" t="s">
        <v>57</v>
      </c>
      <c r="N8598" t="s">
        <v>1084</v>
      </c>
      <c r="O8598" t="s">
        <v>73</v>
      </c>
      <c r="P8598" t="s">
        <v>117</v>
      </c>
      <c r="Q8598" t="s">
        <v>213</v>
      </c>
      <c r="R8598" s="19">
        <v>35.44</v>
      </c>
      <c r="S8598" s="17">
        <v>1</v>
      </c>
      <c r="T8598" s="20">
        <v>0</v>
      </c>
      <c r="U8598" s="19">
        <v>16.6568</v>
      </c>
      <c r="V8598" s="20">
        <f t="shared" si="670"/>
        <v>0.47000000000000003</v>
      </c>
      <c r="W8598" s="17">
        <f t="shared" si="671"/>
        <v>2014</v>
      </c>
      <c r="X8598" t="str">
        <f t="shared" si="672"/>
        <v>May-2014</v>
      </c>
      <c r="Y8598" s="17">
        <f t="shared" si="673"/>
        <v>2</v>
      </c>
      <c r="Z8598" t="str">
        <f t="shared" si="674"/>
        <v>0% (No Discount)</v>
      </c>
      <c r="AA8598" s="17">
        <f>IF(COUNTIF($B$2:B8598,B8598)=1,1,0)</f>
        <v>0</v>
      </c>
      <c r="AB8598" s="17">
        <f>IF(COUNTIF($F$2:F8598,F8598)=1,1,0)</f>
        <v>0</v>
      </c>
    </row>
    <row r="8599" spans="1:28" x14ac:dyDescent="0.2">
      <c r="A8599" s="17">
        <v>8598</v>
      </c>
      <c r="B8599" t="s">
        <v>10167</v>
      </c>
      <c r="C8599" s="18">
        <v>42670</v>
      </c>
      <c r="D8599" s="18">
        <v>42674</v>
      </c>
      <c r="E8599" t="s">
        <v>77</v>
      </c>
      <c r="F8599" t="s">
        <v>502</v>
      </c>
      <c r="G8599" t="s">
        <v>503</v>
      </c>
      <c r="H8599" t="s">
        <v>129</v>
      </c>
      <c r="I8599" t="s">
        <v>54</v>
      </c>
      <c r="J8599" t="s">
        <v>154</v>
      </c>
      <c r="K8599" t="s">
        <v>70</v>
      </c>
      <c r="L8599">
        <v>94122</v>
      </c>
      <c r="M8599" t="s">
        <v>71</v>
      </c>
      <c r="N8599" t="s">
        <v>8926</v>
      </c>
      <c r="O8599" t="s">
        <v>73</v>
      </c>
      <c r="P8599" t="s">
        <v>102</v>
      </c>
      <c r="Q8599" t="s">
        <v>8927</v>
      </c>
      <c r="R8599" s="19">
        <v>67.135999999999996</v>
      </c>
      <c r="S8599" s="17">
        <v>4</v>
      </c>
      <c r="T8599" s="20">
        <v>0.2</v>
      </c>
      <c r="U8599" s="19">
        <v>25.175999999999998</v>
      </c>
      <c r="V8599" s="20">
        <f t="shared" si="670"/>
        <v>0.375</v>
      </c>
      <c r="W8599" s="17">
        <f t="shared" si="671"/>
        <v>2016</v>
      </c>
      <c r="X8599" t="str">
        <f t="shared" si="672"/>
        <v>Oct-2016</v>
      </c>
      <c r="Y8599" s="17">
        <f t="shared" si="673"/>
        <v>4</v>
      </c>
      <c r="Z8599" t="str">
        <f t="shared" si="674"/>
        <v>11-20%</v>
      </c>
      <c r="AA8599" s="17">
        <f>IF(COUNTIF($B$2:B8599,B8599)=1,1,0)</f>
        <v>1</v>
      </c>
      <c r="AB8599" s="17">
        <f>IF(COUNTIF($F$2:F8599,F8599)=1,1,0)</f>
        <v>0</v>
      </c>
    </row>
    <row r="8600" spans="1:28" x14ac:dyDescent="0.2">
      <c r="A8600" s="17">
        <v>8599</v>
      </c>
      <c r="B8600" t="s">
        <v>10168</v>
      </c>
      <c r="C8600" s="18">
        <v>41969</v>
      </c>
      <c r="D8600" s="18">
        <v>41974</v>
      </c>
      <c r="E8600" t="s">
        <v>77</v>
      </c>
      <c r="F8600" t="s">
        <v>5619</v>
      </c>
      <c r="G8600" t="s">
        <v>5620</v>
      </c>
      <c r="H8600" t="s">
        <v>68</v>
      </c>
      <c r="I8600" t="s">
        <v>54</v>
      </c>
      <c r="J8600" t="s">
        <v>3524</v>
      </c>
      <c r="K8600" t="s">
        <v>70</v>
      </c>
      <c r="L8600">
        <v>93727</v>
      </c>
      <c r="M8600" t="s">
        <v>71</v>
      </c>
      <c r="N8600" t="s">
        <v>2970</v>
      </c>
      <c r="O8600" t="s">
        <v>73</v>
      </c>
      <c r="P8600" t="s">
        <v>102</v>
      </c>
      <c r="Q8600" t="s">
        <v>2971</v>
      </c>
      <c r="R8600" s="19">
        <v>4.32</v>
      </c>
      <c r="S8600" s="17">
        <v>3</v>
      </c>
      <c r="T8600" s="20">
        <v>0.2</v>
      </c>
      <c r="U8600" s="19">
        <v>1.512</v>
      </c>
      <c r="V8600" s="20">
        <f t="shared" si="670"/>
        <v>0.35</v>
      </c>
      <c r="W8600" s="17">
        <f t="shared" si="671"/>
        <v>2014</v>
      </c>
      <c r="X8600" t="str">
        <f t="shared" si="672"/>
        <v>Nov-2014</v>
      </c>
      <c r="Y8600" s="17">
        <f t="shared" si="673"/>
        <v>5</v>
      </c>
      <c r="Z8600" t="str">
        <f t="shared" si="674"/>
        <v>11-20%</v>
      </c>
      <c r="AA8600" s="17">
        <f>IF(COUNTIF($B$2:B8600,B8600)=1,1,0)</f>
        <v>1</v>
      </c>
      <c r="AB8600" s="17">
        <f>IF(COUNTIF($F$2:F8600,F8600)=1,1,0)</f>
        <v>0</v>
      </c>
    </row>
    <row r="8601" spans="1:28" x14ac:dyDescent="0.2">
      <c r="A8601" s="17">
        <v>8600</v>
      </c>
      <c r="B8601" t="s">
        <v>10168</v>
      </c>
      <c r="C8601" s="18">
        <v>41969</v>
      </c>
      <c r="D8601" s="18">
        <v>41974</v>
      </c>
      <c r="E8601" t="s">
        <v>77</v>
      </c>
      <c r="F8601" t="s">
        <v>5619</v>
      </c>
      <c r="G8601" t="s">
        <v>5620</v>
      </c>
      <c r="H8601" t="s">
        <v>68</v>
      </c>
      <c r="I8601" t="s">
        <v>54</v>
      </c>
      <c r="J8601" t="s">
        <v>3524</v>
      </c>
      <c r="K8601" t="s">
        <v>70</v>
      </c>
      <c r="L8601">
        <v>93727</v>
      </c>
      <c r="M8601" t="s">
        <v>71</v>
      </c>
      <c r="N8601" t="s">
        <v>4094</v>
      </c>
      <c r="O8601" t="s">
        <v>73</v>
      </c>
      <c r="P8601" t="s">
        <v>117</v>
      </c>
      <c r="Q8601" t="s">
        <v>4095</v>
      </c>
      <c r="R8601" s="19">
        <v>14.94</v>
      </c>
      <c r="S8601" s="17">
        <v>3</v>
      </c>
      <c r="T8601" s="20">
        <v>0</v>
      </c>
      <c r="U8601" s="19">
        <v>7.0217999999999998</v>
      </c>
      <c r="V8601" s="20">
        <f t="shared" si="670"/>
        <v>0.47000000000000003</v>
      </c>
      <c r="W8601" s="17">
        <f t="shared" si="671"/>
        <v>2014</v>
      </c>
      <c r="X8601" t="str">
        <f t="shared" si="672"/>
        <v>Nov-2014</v>
      </c>
      <c r="Y8601" s="17">
        <f t="shared" si="673"/>
        <v>5</v>
      </c>
      <c r="Z8601" t="str">
        <f t="shared" si="674"/>
        <v>0% (No Discount)</v>
      </c>
      <c r="AA8601" s="17">
        <f>IF(COUNTIF($B$2:B8601,B8601)=1,1,0)</f>
        <v>0</v>
      </c>
      <c r="AB8601" s="17">
        <f>IF(COUNTIF($F$2:F8601,F8601)=1,1,0)</f>
        <v>0</v>
      </c>
    </row>
    <row r="8602" spans="1:28" x14ac:dyDescent="0.2">
      <c r="A8602" s="17">
        <v>8601</v>
      </c>
      <c r="B8602" t="s">
        <v>10168</v>
      </c>
      <c r="C8602" s="18">
        <v>41969</v>
      </c>
      <c r="D8602" s="18">
        <v>41974</v>
      </c>
      <c r="E8602" t="s">
        <v>77</v>
      </c>
      <c r="F8602" t="s">
        <v>5619</v>
      </c>
      <c r="G8602" t="s">
        <v>5620</v>
      </c>
      <c r="H8602" t="s">
        <v>68</v>
      </c>
      <c r="I8602" t="s">
        <v>54</v>
      </c>
      <c r="J8602" t="s">
        <v>3524</v>
      </c>
      <c r="K8602" t="s">
        <v>70</v>
      </c>
      <c r="L8602">
        <v>93727</v>
      </c>
      <c r="M8602" t="s">
        <v>71</v>
      </c>
      <c r="N8602" t="s">
        <v>5167</v>
      </c>
      <c r="O8602" t="s">
        <v>73</v>
      </c>
      <c r="P8602" t="s">
        <v>105</v>
      </c>
      <c r="Q8602" t="s">
        <v>5168</v>
      </c>
      <c r="R8602" s="19">
        <v>40.54</v>
      </c>
      <c r="S8602" s="17">
        <v>2</v>
      </c>
      <c r="T8602" s="20">
        <v>0</v>
      </c>
      <c r="U8602" s="19">
        <v>11.3512</v>
      </c>
      <c r="V8602" s="20">
        <f t="shared" si="670"/>
        <v>0.28000000000000003</v>
      </c>
      <c r="W8602" s="17">
        <f t="shared" si="671"/>
        <v>2014</v>
      </c>
      <c r="X8602" t="str">
        <f t="shared" si="672"/>
        <v>Nov-2014</v>
      </c>
      <c r="Y8602" s="17">
        <f t="shared" si="673"/>
        <v>5</v>
      </c>
      <c r="Z8602" t="str">
        <f t="shared" si="674"/>
        <v>0% (No Discount)</v>
      </c>
      <c r="AA8602" s="17">
        <f>IF(COUNTIF($B$2:B8602,B8602)=1,1,0)</f>
        <v>0</v>
      </c>
      <c r="AB8602" s="17">
        <f>IF(COUNTIF($F$2:F8602,F8602)=1,1,0)</f>
        <v>0</v>
      </c>
    </row>
    <row r="8603" spans="1:28" x14ac:dyDescent="0.2">
      <c r="A8603" s="17">
        <v>8602</v>
      </c>
      <c r="B8603" t="s">
        <v>10168</v>
      </c>
      <c r="C8603" s="18">
        <v>41969</v>
      </c>
      <c r="D8603" s="18">
        <v>41974</v>
      </c>
      <c r="E8603" t="s">
        <v>77</v>
      </c>
      <c r="F8603" t="s">
        <v>5619</v>
      </c>
      <c r="G8603" t="s">
        <v>5620</v>
      </c>
      <c r="H8603" t="s">
        <v>68</v>
      </c>
      <c r="I8603" t="s">
        <v>54</v>
      </c>
      <c r="J8603" t="s">
        <v>3524</v>
      </c>
      <c r="K8603" t="s">
        <v>70</v>
      </c>
      <c r="L8603">
        <v>93727</v>
      </c>
      <c r="M8603" t="s">
        <v>71</v>
      </c>
      <c r="N8603" t="s">
        <v>5424</v>
      </c>
      <c r="O8603" t="s">
        <v>73</v>
      </c>
      <c r="P8603" t="s">
        <v>102</v>
      </c>
      <c r="Q8603" t="s">
        <v>5425</v>
      </c>
      <c r="R8603" s="19">
        <v>7.3120000000000003</v>
      </c>
      <c r="S8603" s="17">
        <v>1</v>
      </c>
      <c r="T8603" s="20">
        <v>0.2</v>
      </c>
      <c r="U8603" s="19">
        <v>2.5592000000000001</v>
      </c>
      <c r="V8603" s="20">
        <f t="shared" si="670"/>
        <v>0.35000000000000003</v>
      </c>
      <c r="W8603" s="17">
        <f t="shared" si="671"/>
        <v>2014</v>
      </c>
      <c r="X8603" t="str">
        <f t="shared" si="672"/>
        <v>Nov-2014</v>
      </c>
      <c r="Y8603" s="17">
        <f t="shared" si="673"/>
        <v>5</v>
      </c>
      <c r="Z8603" t="str">
        <f t="shared" si="674"/>
        <v>11-20%</v>
      </c>
      <c r="AA8603" s="17">
        <f>IF(COUNTIF($B$2:B8603,B8603)=1,1,0)</f>
        <v>0</v>
      </c>
      <c r="AB8603" s="17">
        <f>IF(COUNTIF($F$2:F8603,F8603)=1,1,0)</f>
        <v>0</v>
      </c>
    </row>
    <row r="8604" spans="1:28" x14ac:dyDescent="0.2">
      <c r="A8604" s="17">
        <v>8603</v>
      </c>
      <c r="B8604" t="s">
        <v>10169</v>
      </c>
      <c r="C8604" s="18">
        <v>42004</v>
      </c>
      <c r="D8604" s="18">
        <v>42004</v>
      </c>
      <c r="E8604" t="s">
        <v>1320</v>
      </c>
      <c r="F8604" t="s">
        <v>2632</v>
      </c>
      <c r="G8604" t="s">
        <v>2633</v>
      </c>
      <c r="H8604" t="s">
        <v>129</v>
      </c>
      <c r="I8604" t="s">
        <v>54</v>
      </c>
      <c r="J8604" t="s">
        <v>3354</v>
      </c>
      <c r="K8604" t="s">
        <v>1423</v>
      </c>
      <c r="L8604">
        <v>89502</v>
      </c>
      <c r="M8604" t="s">
        <v>71</v>
      </c>
      <c r="N8604" t="s">
        <v>6383</v>
      </c>
      <c r="O8604" t="s">
        <v>98</v>
      </c>
      <c r="P8604" t="s">
        <v>99</v>
      </c>
      <c r="Q8604" t="s">
        <v>6384</v>
      </c>
      <c r="R8604" s="19">
        <v>475.94400000000002</v>
      </c>
      <c r="S8604" s="17">
        <v>7</v>
      </c>
      <c r="T8604" s="20">
        <v>0.2</v>
      </c>
      <c r="U8604" s="19">
        <v>59.493000000000002</v>
      </c>
      <c r="V8604" s="20">
        <f t="shared" si="670"/>
        <v>0.125</v>
      </c>
      <c r="W8604" s="17">
        <f t="shared" si="671"/>
        <v>2014</v>
      </c>
      <c r="X8604" t="str">
        <f t="shared" si="672"/>
        <v>Dec-2014</v>
      </c>
      <c r="Y8604" s="17">
        <f t="shared" si="673"/>
        <v>0</v>
      </c>
      <c r="Z8604" t="str">
        <f t="shared" si="674"/>
        <v>11-20%</v>
      </c>
      <c r="AA8604" s="17">
        <f>IF(COUNTIF($B$2:B8604,B8604)=1,1,0)</f>
        <v>1</v>
      </c>
      <c r="AB8604" s="17">
        <f>IF(COUNTIF($F$2:F8604,F8604)=1,1,0)</f>
        <v>0</v>
      </c>
    </row>
    <row r="8605" spans="1:28" x14ac:dyDescent="0.2">
      <c r="A8605" s="17">
        <v>8604</v>
      </c>
      <c r="B8605" t="s">
        <v>10170</v>
      </c>
      <c r="C8605" s="18">
        <v>42372</v>
      </c>
      <c r="D8605" s="18">
        <v>42377</v>
      </c>
      <c r="E8605" t="s">
        <v>77</v>
      </c>
      <c r="F8605" t="s">
        <v>1035</v>
      </c>
      <c r="G8605" t="s">
        <v>1036</v>
      </c>
      <c r="H8605" t="s">
        <v>68</v>
      </c>
      <c r="I8605" t="s">
        <v>54</v>
      </c>
      <c r="J8605" t="s">
        <v>707</v>
      </c>
      <c r="K8605" t="s">
        <v>131</v>
      </c>
      <c r="L8605">
        <v>78207</v>
      </c>
      <c r="M8605" t="s">
        <v>132</v>
      </c>
      <c r="N8605" t="s">
        <v>4853</v>
      </c>
      <c r="O8605" t="s">
        <v>98</v>
      </c>
      <c r="P8605" t="s">
        <v>188</v>
      </c>
      <c r="Q8605" t="s">
        <v>4854</v>
      </c>
      <c r="R8605" s="19">
        <v>30.08</v>
      </c>
      <c r="S8605" s="17">
        <v>2</v>
      </c>
      <c r="T8605" s="20">
        <v>0.2</v>
      </c>
      <c r="U8605" s="19">
        <v>-5.2640000000000002</v>
      </c>
      <c r="V8605" s="20">
        <f t="shared" si="670"/>
        <v>-0.17500000000000002</v>
      </c>
      <c r="W8605" s="17">
        <f t="shared" si="671"/>
        <v>2016</v>
      </c>
      <c r="X8605" t="str">
        <f t="shared" si="672"/>
        <v>Jan-2016</v>
      </c>
      <c r="Y8605" s="17">
        <f t="shared" si="673"/>
        <v>5</v>
      </c>
      <c r="Z8605" t="str">
        <f t="shared" si="674"/>
        <v>11-20%</v>
      </c>
      <c r="AA8605" s="17">
        <f>IF(COUNTIF($B$2:B8605,B8605)=1,1,0)</f>
        <v>1</v>
      </c>
      <c r="AB8605" s="17">
        <f>IF(COUNTIF($F$2:F8605,F8605)=1,1,0)</f>
        <v>0</v>
      </c>
    </row>
    <row r="8606" spans="1:28" x14ac:dyDescent="0.2">
      <c r="A8606" s="17">
        <v>8605</v>
      </c>
      <c r="B8606" t="s">
        <v>10170</v>
      </c>
      <c r="C8606" s="18">
        <v>42372</v>
      </c>
      <c r="D8606" s="18">
        <v>42377</v>
      </c>
      <c r="E8606" t="s">
        <v>77</v>
      </c>
      <c r="F8606" t="s">
        <v>1035</v>
      </c>
      <c r="G8606" t="s">
        <v>1036</v>
      </c>
      <c r="H8606" t="s">
        <v>68</v>
      </c>
      <c r="I8606" t="s">
        <v>54</v>
      </c>
      <c r="J8606" t="s">
        <v>707</v>
      </c>
      <c r="K8606" t="s">
        <v>131</v>
      </c>
      <c r="L8606">
        <v>78207</v>
      </c>
      <c r="M8606" t="s">
        <v>132</v>
      </c>
      <c r="N8606" t="s">
        <v>7172</v>
      </c>
      <c r="O8606" t="s">
        <v>98</v>
      </c>
      <c r="P8606" t="s">
        <v>188</v>
      </c>
      <c r="Q8606" t="s">
        <v>7173</v>
      </c>
      <c r="R8606" s="19">
        <v>165.6</v>
      </c>
      <c r="S8606" s="17">
        <v>3</v>
      </c>
      <c r="T8606" s="20">
        <v>0.2</v>
      </c>
      <c r="U8606" s="19">
        <v>-6.21</v>
      </c>
      <c r="V8606" s="20">
        <f t="shared" si="670"/>
        <v>-3.7499999999999999E-2</v>
      </c>
      <c r="W8606" s="17">
        <f t="shared" si="671"/>
        <v>2016</v>
      </c>
      <c r="X8606" t="str">
        <f t="shared" si="672"/>
        <v>Jan-2016</v>
      </c>
      <c r="Y8606" s="17">
        <f t="shared" si="673"/>
        <v>5</v>
      </c>
      <c r="Z8606" t="str">
        <f t="shared" si="674"/>
        <v>11-20%</v>
      </c>
      <c r="AA8606" s="17">
        <f>IF(COUNTIF($B$2:B8606,B8606)=1,1,0)</f>
        <v>0</v>
      </c>
      <c r="AB8606" s="17">
        <f>IF(COUNTIF($F$2:F8606,F8606)=1,1,0)</f>
        <v>0</v>
      </c>
    </row>
    <row r="8607" spans="1:28" x14ac:dyDescent="0.2">
      <c r="A8607" s="17">
        <v>8606</v>
      </c>
      <c r="B8607" t="s">
        <v>10170</v>
      </c>
      <c r="C8607" s="18">
        <v>42372</v>
      </c>
      <c r="D8607" s="18">
        <v>42377</v>
      </c>
      <c r="E8607" t="s">
        <v>77</v>
      </c>
      <c r="F8607" t="s">
        <v>1035</v>
      </c>
      <c r="G8607" t="s">
        <v>1036</v>
      </c>
      <c r="H8607" t="s">
        <v>68</v>
      </c>
      <c r="I8607" t="s">
        <v>54</v>
      </c>
      <c r="J8607" t="s">
        <v>707</v>
      </c>
      <c r="K8607" t="s">
        <v>131</v>
      </c>
      <c r="L8607">
        <v>78207</v>
      </c>
      <c r="M8607" t="s">
        <v>132</v>
      </c>
      <c r="N8607" t="s">
        <v>5868</v>
      </c>
      <c r="O8607" t="s">
        <v>98</v>
      </c>
      <c r="P8607" t="s">
        <v>99</v>
      </c>
      <c r="Q8607" t="s">
        <v>5869</v>
      </c>
      <c r="R8607" s="19">
        <v>180.96</v>
      </c>
      <c r="S8607" s="17">
        <v>5</v>
      </c>
      <c r="T8607" s="20">
        <v>0.2</v>
      </c>
      <c r="U8607" s="19">
        <v>13.571999999999999</v>
      </c>
      <c r="V8607" s="20">
        <f t="shared" si="670"/>
        <v>7.4999999999999997E-2</v>
      </c>
      <c r="W8607" s="17">
        <f t="shared" si="671"/>
        <v>2016</v>
      </c>
      <c r="X8607" t="str">
        <f t="shared" si="672"/>
        <v>Jan-2016</v>
      </c>
      <c r="Y8607" s="17">
        <f t="shared" si="673"/>
        <v>5</v>
      </c>
      <c r="Z8607" t="str">
        <f t="shared" si="674"/>
        <v>11-20%</v>
      </c>
      <c r="AA8607" s="17">
        <f>IF(COUNTIF($B$2:B8607,B8607)=1,1,0)</f>
        <v>0</v>
      </c>
      <c r="AB8607" s="17">
        <f>IF(COUNTIF($F$2:F8607,F8607)=1,1,0)</f>
        <v>0</v>
      </c>
    </row>
    <row r="8608" spans="1:28" x14ac:dyDescent="0.2">
      <c r="A8608" s="17">
        <v>8607</v>
      </c>
      <c r="B8608" t="s">
        <v>10171</v>
      </c>
      <c r="C8608" s="18">
        <v>42965</v>
      </c>
      <c r="D8608" s="18">
        <v>42969</v>
      </c>
      <c r="E8608" t="s">
        <v>77</v>
      </c>
      <c r="F8608" t="s">
        <v>3185</v>
      </c>
      <c r="G8608" t="s">
        <v>3186</v>
      </c>
      <c r="H8608" t="s">
        <v>53</v>
      </c>
      <c r="I8608" t="s">
        <v>54</v>
      </c>
      <c r="J8608" t="s">
        <v>3958</v>
      </c>
      <c r="K8608" t="s">
        <v>1275</v>
      </c>
      <c r="L8608">
        <v>2740</v>
      </c>
      <c r="M8608" t="s">
        <v>175</v>
      </c>
      <c r="N8608" t="s">
        <v>2237</v>
      </c>
      <c r="O8608" t="s">
        <v>98</v>
      </c>
      <c r="P8608" t="s">
        <v>188</v>
      </c>
      <c r="Q8608" t="s">
        <v>2238</v>
      </c>
      <c r="R8608" s="19">
        <v>23.18</v>
      </c>
      <c r="S8608" s="17">
        <v>2</v>
      </c>
      <c r="T8608" s="20">
        <v>0</v>
      </c>
      <c r="U8608" s="19">
        <v>7.6494</v>
      </c>
      <c r="V8608" s="20">
        <f t="shared" si="670"/>
        <v>0.33</v>
      </c>
      <c r="W8608" s="17">
        <f t="shared" si="671"/>
        <v>2017</v>
      </c>
      <c r="X8608" t="str">
        <f t="shared" si="672"/>
        <v>Aug-2017</v>
      </c>
      <c r="Y8608" s="17">
        <f t="shared" si="673"/>
        <v>4</v>
      </c>
      <c r="Z8608" t="str">
        <f t="shared" si="674"/>
        <v>0% (No Discount)</v>
      </c>
      <c r="AA8608" s="17">
        <f>IF(COUNTIF($B$2:B8608,B8608)=1,1,0)</f>
        <v>1</v>
      </c>
      <c r="AB8608" s="17">
        <f>IF(COUNTIF($F$2:F8608,F8608)=1,1,0)</f>
        <v>0</v>
      </c>
    </row>
    <row r="8609" spans="1:28" x14ac:dyDescent="0.2">
      <c r="A8609" s="17">
        <v>8608</v>
      </c>
      <c r="B8609" t="s">
        <v>10172</v>
      </c>
      <c r="C8609" s="18">
        <v>41794</v>
      </c>
      <c r="D8609" s="18">
        <v>41799</v>
      </c>
      <c r="E8609" t="s">
        <v>77</v>
      </c>
      <c r="F8609" t="s">
        <v>5219</v>
      </c>
      <c r="G8609" t="s">
        <v>5220</v>
      </c>
      <c r="H8609" t="s">
        <v>53</v>
      </c>
      <c r="I8609" t="s">
        <v>54</v>
      </c>
      <c r="J8609" t="s">
        <v>293</v>
      </c>
      <c r="K8609" t="s">
        <v>294</v>
      </c>
      <c r="L8609">
        <v>10035</v>
      </c>
      <c r="M8609" t="s">
        <v>175</v>
      </c>
      <c r="N8609" t="s">
        <v>4619</v>
      </c>
      <c r="O8609" t="s">
        <v>59</v>
      </c>
      <c r="P8609" t="s">
        <v>92</v>
      </c>
      <c r="Q8609" t="s">
        <v>4620</v>
      </c>
      <c r="R8609" s="19">
        <v>56.96</v>
      </c>
      <c r="S8609" s="17">
        <v>2</v>
      </c>
      <c r="T8609" s="20">
        <v>0</v>
      </c>
      <c r="U8609" s="19">
        <v>21.075199999999999</v>
      </c>
      <c r="V8609" s="20">
        <f t="shared" si="670"/>
        <v>0.37</v>
      </c>
      <c r="W8609" s="17">
        <f t="shared" si="671"/>
        <v>2014</v>
      </c>
      <c r="X8609" t="str">
        <f t="shared" si="672"/>
        <v>Jun-2014</v>
      </c>
      <c r="Y8609" s="17">
        <f t="shared" si="673"/>
        <v>5</v>
      </c>
      <c r="Z8609" t="str">
        <f t="shared" si="674"/>
        <v>0% (No Discount)</v>
      </c>
      <c r="AA8609" s="17">
        <f>IF(COUNTIF($B$2:B8609,B8609)=1,1,0)</f>
        <v>1</v>
      </c>
      <c r="AB8609" s="17">
        <f>IF(COUNTIF($F$2:F8609,F8609)=1,1,0)</f>
        <v>0</v>
      </c>
    </row>
    <row r="8610" spans="1:28" x14ac:dyDescent="0.2">
      <c r="A8610" s="17">
        <v>8609</v>
      </c>
      <c r="B8610" t="s">
        <v>10172</v>
      </c>
      <c r="C8610" s="18">
        <v>41794</v>
      </c>
      <c r="D8610" s="18">
        <v>41799</v>
      </c>
      <c r="E8610" t="s">
        <v>77</v>
      </c>
      <c r="F8610" t="s">
        <v>5219</v>
      </c>
      <c r="G8610" t="s">
        <v>5220</v>
      </c>
      <c r="H8610" t="s">
        <v>53</v>
      </c>
      <c r="I8610" t="s">
        <v>54</v>
      </c>
      <c r="J8610" t="s">
        <v>293</v>
      </c>
      <c r="K8610" t="s">
        <v>294</v>
      </c>
      <c r="L8610">
        <v>10035</v>
      </c>
      <c r="M8610" t="s">
        <v>175</v>
      </c>
      <c r="N8610" t="s">
        <v>4127</v>
      </c>
      <c r="O8610" t="s">
        <v>73</v>
      </c>
      <c r="P8610" t="s">
        <v>105</v>
      </c>
      <c r="Q8610" t="s">
        <v>4128</v>
      </c>
      <c r="R8610" s="19">
        <v>15.56</v>
      </c>
      <c r="S8610" s="17">
        <v>4</v>
      </c>
      <c r="T8610" s="20">
        <v>0</v>
      </c>
      <c r="U8610" s="19">
        <v>4.0456000000000003</v>
      </c>
      <c r="V8610" s="20">
        <f t="shared" si="670"/>
        <v>0.26</v>
      </c>
      <c r="W8610" s="17">
        <f t="shared" si="671"/>
        <v>2014</v>
      </c>
      <c r="X8610" t="str">
        <f t="shared" si="672"/>
        <v>Jun-2014</v>
      </c>
      <c r="Y8610" s="17">
        <f t="shared" si="673"/>
        <v>5</v>
      </c>
      <c r="Z8610" t="str">
        <f t="shared" si="674"/>
        <v>0% (No Discount)</v>
      </c>
      <c r="AA8610" s="17">
        <f>IF(COUNTIF($B$2:B8610,B8610)=1,1,0)</f>
        <v>0</v>
      </c>
      <c r="AB8610" s="17">
        <f>IF(COUNTIF($F$2:F8610,F8610)=1,1,0)</f>
        <v>0</v>
      </c>
    </row>
    <row r="8611" spans="1:28" x14ac:dyDescent="0.2">
      <c r="A8611" s="17">
        <v>8610</v>
      </c>
      <c r="B8611" t="s">
        <v>10172</v>
      </c>
      <c r="C8611" s="18">
        <v>41794</v>
      </c>
      <c r="D8611" s="18">
        <v>41799</v>
      </c>
      <c r="E8611" t="s">
        <v>77</v>
      </c>
      <c r="F8611" t="s">
        <v>5219</v>
      </c>
      <c r="G8611" t="s">
        <v>5220</v>
      </c>
      <c r="H8611" t="s">
        <v>53</v>
      </c>
      <c r="I8611" t="s">
        <v>54</v>
      </c>
      <c r="J8611" t="s">
        <v>293</v>
      </c>
      <c r="K8611" t="s">
        <v>294</v>
      </c>
      <c r="L8611">
        <v>10035</v>
      </c>
      <c r="M8611" t="s">
        <v>175</v>
      </c>
      <c r="N8611" t="s">
        <v>2313</v>
      </c>
      <c r="O8611" t="s">
        <v>59</v>
      </c>
      <c r="P8611" t="s">
        <v>60</v>
      </c>
      <c r="Q8611" t="s">
        <v>2314</v>
      </c>
      <c r="R8611" s="19">
        <v>353.56799999999998</v>
      </c>
      <c r="S8611" s="17">
        <v>2</v>
      </c>
      <c r="T8611" s="20">
        <v>0.2</v>
      </c>
      <c r="U8611" s="19">
        <v>-44.195999999999998</v>
      </c>
      <c r="V8611" s="20">
        <f t="shared" si="670"/>
        <v>-0.125</v>
      </c>
      <c r="W8611" s="17">
        <f t="shared" si="671"/>
        <v>2014</v>
      </c>
      <c r="X8611" t="str">
        <f t="shared" si="672"/>
        <v>Jun-2014</v>
      </c>
      <c r="Y8611" s="17">
        <f t="shared" si="673"/>
        <v>5</v>
      </c>
      <c r="Z8611" t="str">
        <f t="shared" si="674"/>
        <v>11-20%</v>
      </c>
      <c r="AA8611" s="17">
        <f>IF(COUNTIF($B$2:B8611,B8611)=1,1,0)</f>
        <v>0</v>
      </c>
      <c r="AB8611" s="17">
        <f>IF(COUNTIF($F$2:F8611,F8611)=1,1,0)</f>
        <v>0</v>
      </c>
    </row>
    <row r="8612" spans="1:28" x14ac:dyDescent="0.2">
      <c r="A8612" s="17">
        <v>8611</v>
      </c>
      <c r="B8612" t="s">
        <v>10172</v>
      </c>
      <c r="C8612" s="18">
        <v>41794</v>
      </c>
      <c r="D8612" s="18">
        <v>41799</v>
      </c>
      <c r="E8612" t="s">
        <v>77</v>
      </c>
      <c r="F8612" t="s">
        <v>5219</v>
      </c>
      <c r="G8612" t="s">
        <v>5220</v>
      </c>
      <c r="H8612" t="s">
        <v>53</v>
      </c>
      <c r="I8612" t="s">
        <v>54</v>
      </c>
      <c r="J8612" t="s">
        <v>293</v>
      </c>
      <c r="K8612" t="s">
        <v>294</v>
      </c>
      <c r="L8612">
        <v>10035</v>
      </c>
      <c r="M8612" t="s">
        <v>175</v>
      </c>
      <c r="N8612" t="s">
        <v>3061</v>
      </c>
      <c r="O8612" t="s">
        <v>59</v>
      </c>
      <c r="P8612" t="s">
        <v>92</v>
      </c>
      <c r="Q8612" t="s">
        <v>3062</v>
      </c>
      <c r="R8612" s="19">
        <v>13.96</v>
      </c>
      <c r="S8612" s="17">
        <v>2</v>
      </c>
      <c r="T8612" s="20">
        <v>0</v>
      </c>
      <c r="U8612" s="19">
        <v>6.7008000000000001</v>
      </c>
      <c r="V8612" s="20">
        <f t="shared" si="670"/>
        <v>0.48</v>
      </c>
      <c r="W8612" s="17">
        <f t="shared" si="671"/>
        <v>2014</v>
      </c>
      <c r="X8612" t="str">
        <f t="shared" si="672"/>
        <v>Jun-2014</v>
      </c>
      <c r="Y8612" s="17">
        <f t="shared" si="673"/>
        <v>5</v>
      </c>
      <c r="Z8612" t="str">
        <f t="shared" si="674"/>
        <v>0% (No Discount)</v>
      </c>
      <c r="AA8612" s="17">
        <f>IF(COUNTIF($B$2:B8612,B8612)=1,1,0)</f>
        <v>0</v>
      </c>
      <c r="AB8612" s="17">
        <f>IF(COUNTIF($F$2:F8612,F8612)=1,1,0)</f>
        <v>0</v>
      </c>
    </row>
    <row r="8613" spans="1:28" x14ac:dyDescent="0.2">
      <c r="A8613" s="17">
        <v>8612</v>
      </c>
      <c r="B8613" t="s">
        <v>10173</v>
      </c>
      <c r="C8613" s="18">
        <v>43052</v>
      </c>
      <c r="D8613" s="18">
        <v>43056</v>
      </c>
      <c r="E8613" t="s">
        <v>50</v>
      </c>
      <c r="F8613" t="s">
        <v>2847</v>
      </c>
      <c r="G8613" t="s">
        <v>2848</v>
      </c>
      <c r="H8613" t="s">
        <v>53</v>
      </c>
      <c r="I8613" t="s">
        <v>54</v>
      </c>
      <c r="J8613" t="s">
        <v>8861</v>
      </c>
      <c r="K8613" t="s">
        <v>70</v>
      </c>
      <c r="L8613">
        <v>93030</v>
      </c>
      <c r="M8613" t="s">
        <v>71</v>
      </c>
      <c r="N8613" t="s">
        <v>5576</v>
      </c>
      <c r="O8613" t="s">
        <v>98</v>
      </c>
      <c r="P8613" t="s">
        <v>188</v>
      </c>
      <c r="Q8613" t="s">
        <v>5577</v>
      </c>
      <c r="R8613" s="19">
        <v>82.95</v>
      </c>
      <c r="S8613" s="17">
        <v>5</v>
      </c>
      <c r="T8613" s="20">
        <v>0</v>
      </c>
      <c r="U8613" s="19">
        <v>29.032499999999999</v>
      </c>
      <c r="V8613" s="20">
        <f t="shared" si="670"/>
        <v>0.35</v>
      </c>
      <c r="W8613" s="17">
        <f t="shared" si="671"/>
        <v>2017</v>
      </c>
      <c r="X8613" t="str">
        <f t="shared" si="672"/>
        <v>Nov-2017</v>
      </c>
      <c r="Y8613" s="17">
        <f t="shared" si="673"/>
        <v>4</v>
      </c>
      <c r="Z8613" t="str">
        <f t="shared" si="674"/>
        <v>0% (No Discount)</v>
      </c>
      <c r="AA8613" s="17">
        <f>IF(COUNTIF($B$2:B8613,B8613)=1,1,0)</f>
        <v>1</v>
      </c>
      <c r="AB8613" s="17">
        <f>IF(COUNTIF($F$2:F8613,F8613)=1,1,0)</f>
        <v>0</v>
      </c>
    </row>
    <row r="8614" spans="1:28" x14ac:dyDescent="0.2">
      <c r="A8614" s="17">
        <v>8613</v>
      </c>
      <c r="B8614" t="s">
        <v>10174</v>
      </c>
      <c r="C8614" s="18">
        <v>42397</v>
      </c>
      <c r="D8614" s="18">
        <v>42401</v>
      </c>
      <c r="E8614" t="s">
        <v>50</v>
      </c>
      <c r="F8614" t="s">
        <v>3666</v>
      </c>
      <c r="G8614" t="s">
        <v>3667</v>
      </c>
      <c r="H8614" t="s">
        <v>68</v>
      </c>
      <c r="I8614" t="s">
        <v>54</v>
      </c>
      <c r="J8614" t="s">
        <v>69</v>
      </c>
      <c r="K8614" t="s">
        <v>70</v>
      </c>
      <c r="L8614">
        <v>90036</v>
      </c>
      <c r="M8614" t="s">
        <v>71</v>
      </c>
      <c r="N8614" t="s">
        <v>1593</v>
      </c>
      <c r="O8614" t="s">
        <v>73</v>
      </c>
      <c r="P8614" t="s">
        <v>95</v>
      </c>
      <c r="Q8614" t="s">
        <v>1594</v>
      </c>
      <c r="R8614" s="19">
        <v>39.68</v>
      </c>
      <c r="S8614" s="17">
        <v>2</v>
      </c>
      <c r="T8614" s="20">
        <v>0</v>
      </c>
      <c r="U8614" s="19">
        <v>10.316800000000001</v>
      </c>
      <c r="V8614" s="20">
        <f t="shared" si="670"/>
        <v>0.26</v>
      </c>
      <c r="W8614" s="17">
        <f t="shared" si="671"/>
        <v>2016</v>
      </c>
      <c r="X8614" t="str">
        <f t="shared" si="672"/>
        <v>Jan-2016</v>
      </c>
      <c r="Y8614" s="17">
        <f t="shared" si="673"/>
        <v>4</v>
      </c>
      <c r="Z8614" t="str">
        <f t="shared" si="674"/>
        <v>0% (No Discount)</v>
      </c>
      <c r="AA8614" s="17">
        <f>IF(COUNTIF($B$2:B8614,B8614)=1,1,0)</f>
        <v>1</v>
      </c>
      <c r="AB8614" s="17">
        <f>IF(COUNTIF($F$2:F8614,F8614)=1,1,0)</f>
        <v>0</v>
      </c>
    </row>
    <row r="8615" spans="1:28" x14ac:dyDescent="0.2">
      <c r="A8615" s="17">
        <v>8614</v>
      </c>
      <c r="B8615" t="s">
        <v>10175</v>
      </c>
      <c r="C8615" s="18">
        <v>42683</v>
      </c>
      <c r="D8615" s="18">
        <v>42688</v>
      </c>
      <c r="E8615" t="s">
        <v>77</v>
      </c>
      <c r="F8615" t="s">
        <v>563</v>
      </c>
      <c r="G8615" t="s">
        <v>564</v>
      </c>
      <c r="H8615" t="s">
        <v>53</v>
      </c>
      <c r="I8615" t="s">
        <v>54</v>
      </c>
      <c r="J8615" t="s">
        <v>3234</v>
      </c>
      <c r="K8615" t="s">
        <v>70</v>
      </c>
      <c r="L8615">
        <v>94601</v>
      </c>
      <c r="M8615" t="s">
        <v>71</v>
      </c>
      <c r="N8615" t="s">
        <v>1104</v>
      </c>
      <c r="O8615" t="s">
        <v>98</v>
      </c>
      <c r="P8615" t="s">
        <v>188</v>
      </c>
      <c r="Q8615" t="s">
        <v>1105</v>
      </c>
      <c r="R8615" s="19">
        <v>479.97</v>
      </c>
      <c r="S8615" s="17">
        <v>3</v>
      </c>
      <c r="T8615" s="20">
        <v>0</v>
      </c>
      <c r="U8615" s="19">
        <v>177.5889</v>
      </c>
      <c r="V8615" s="20">
        <f t="shared" si="670"/>
        <v>0.37</v>
      </c>
      <c r="W8615" s="17">
        <f t="shared" si="671"/>
        <v>2016</v>
      </c>
      <c r="X8615" t="str">
        <f t="shared" si="672"/>
        <v>Nov-2016</v>
      </c>
      <c r="Y8615" s="17">
        <f t="shared" si="673"/>
        <v>5</v>
      </c>
      <c r="Z8615" t="str">
        <f t="shared" si="674"/>
        <v>0% (No Discount)</v>
      </c>
      <c r="AA8615" s="17">
        <f>IF(COUNTIF($B$2:B8615,B8615)=1,1,0)</f>
        <v>1</v>
      </c>
      <c r="AB8615" s="17">
        <f>IF(COUNTIF($F$2:F8615,F8615)=1,1,0)</f>
        <v>0</v>
      </c>
    </row>
    <row r="8616" spans="1:28" x14ac:dyDescent="0.2">
      <c r="A8616" s="17">
        <v>8615</v>
      </c>
      <c r="B8616" t="s">
        <v>10176</v>
      </c>
      <c r="C8616" s="18">
        <v>42623</v>
      </c>
      <c r="D8616" s="18">
        <v>42627</v>
      </c>
      <c r="E8616" t="s">
        <v>77</v>
      </c>
      <c r="F8616" t="s">
        <v>3586</v>
      </c>
      <c r="G8616" t="s">
        <v>3587</v>
      </c>
      <c r="H8616" t="s">
        <v>53</v>
      </c>
      <c r="I8616" t="s">
        <v>54</v>
      </c>
      <c r="J8616" t="s">
        <v>2567</v>
      </c>
      <c r="K8616" t="s">
        <v>123</v>
      </c>
      <c r="L8616">
        <v>98026</v>
      </c>
      <c r="M8616" t="s">
        <v>71</v>
      </c>
      <c r="N8616" t="s">
        <v>7417</v>
      </c>
      <c r="O8616" t="s">
        <v>73</v>
      </c>
      <c r="P8616" t="s">
        <v>74</v>
      </c>
      <c r="Q8616" t="s">
        <v>7418</v>
      </c>
      <c r="R8616" s="19">
        <v>7.38</v>
      </c>
      <c r="S8616" s="17">
        <v>2</v>
      </c>
      <c r="T8616" s="20">
        <v>0</v>
      </c>
      <c r="U8616" s="19">
        <v>3.4685999999999999</v>
      </c>
      <c r="V8616" s="20">
        <f t="shared" si="670"/>
        <v>0.47</v>
      </c>
      <c r="W8616" s="17">
        <f t="shared" si="671"/>
        <v>2016</v>
      </c>
      <c r="X8616" t="str">
        <f t="shared" si="672"/>
        <v>Sep-2016</v>
      </c>
      <c r="Y8616" s="17">
        <f t="shared" si="673"/>
        <v>4</v>
      </c>
      <c r="Z8616" t="str">
        <f t="shared" si="674"/>
        <v>0% (No Discount)</v>
      </c>
      <c r="AA8616" s="17">
        <f>IF(COUNTIF($B$2:B8616,B8616)=1,1,0)</f>
        <v>1</v>
      </c>
      <c r="AB8616" s="17">
        <f>IF(COUNTIF($F$2:F8616,F8616)=1,1,0)</f>
        <v>0</v>
      </c>
    </row>
    <row r="8617" spans="1:28" x14ac:dyDescent="0.2">
      <c r="A8617" s="17">
        <v>8616</v>
      </c>
      <c r="B8617" t="s">
        <v>10176</v>
      </c>
      <c r="C8617" s="18">
        <v>42623</v>
      </c>
      <c r="D8617" s="18">
        <v>42627</v>
      </c>
      <c r="E8617" t="s">
        <v>77</v>
      </c>
      <c r="F8617" t="s">
        <v>3586</v>
      </c>
      <c r="G8617" t="s">
        <v>3587</v>
      </c>
      <c r="H8617" t="s">
        <v>53</v>
      </c>
      <c r="I8617" t="s">
        <v>54</v>
      </c>
      <c r="J8617" t="s">
        <v>2567</v>
      </c>
      <c r="K8617" t="s">
        <v>123</v>
      </c>
      <c r="L8617">
        <v>98026</v>
      </c>
      <c r="M8617" t="s">
        <v>71</v>
      </c>
      <c r="N8617" t="s">
        <v>3913</v>
      </c>
      <c r="O8617" t="s">
        <v>73</v>
      </c>
      <c r="P8617" t="s">
        <v>102</v>
      </c>
      <c r="Q8617" t="s">
        <v>1244</v>
      </c>
      <c r="R8617" s="19">
        <v>14.256</v>
      </c>
      <c r="S8617" s="17">
        <v>3</v>
      </c>
      <c r="T8617" s="20">
        <v>0.2</v>
      </c>
      <c r="U8617" s="19">
        <v>4.4550000000000001</v>
      </c>
      <c r="V8617" s="20">
        <f t="shared" si="670"/>
        <v>0.3125</v>
      </c>
      <c r="W8617" s="17">
        <f t="shared" si="671"/>
        <v>2016</v>
      </c>
      <c r="X8617" t="str">
        <f t="shared" si="672"/>
        <v>Sep-2016</v>
      </c>
      <c r="Y8617" s="17">
        <f t="shared" si="673"/>
        <v>4</v>
      </c>
      <c r="Z8617" t="str">
        <f t="shared" si="674"/>
        <v>11-20%</v>
      </c>
      <c r="AA8617" s="17">
        <f>IF(COUNTIF($B$2:B8617,B8617)=1,1,0)</f>
        <v>0</v>
      </c>
      <c r="AB8617" s="17">
        <f>IF(COUNTIF($F$2:F8617,F8617)=1,1,0)</f>
        <v>0</v>
      </c>
    </row>
    <row r="8618" spans="1:28" x14ac:dyDescent="0.2">
      <c r="A8618" s="17">
        <v>8617</v>
      </c>
      <c r="B8618" t="s">
        <v>10176</v>
      </c>
      <c r="C8618" s="18">
        <v>42623</v>
      </c>
      <c r="D8618" s="18">
        <v>42627</v>
      </c>
      <c r="E8618" t="s">
        <v>77</v>
      </c>
      <c r="F8618" t="s">
        <v>3586</v>
      </c>
      <c r="G8618" t="s">
        <v>3587</v>
      </c>
      <c r="H8618" t="s">
        <v>53</v>
      </c>
      <c r="I8618" t="s">
        <v>54</v>
      </c>
      <c r="J8618" t="s">
        <v>2567</v>
      </c>
      <c r="K8618" t="s">
        <v>123</v>
      </c>
      <c r="L8618">
        <v>98026</v>
      </c>
      <c r="M8618" t="s">
        <v>71</v>
      </c>
      <c r="N8618" t="s">
        <v>3310</v>
      </c>
      <c r="O8618" t="s">
        <v>73</v>
      </c>
      <c r="P8618" t="s">
        <v>117</v>
      </c>
      <c r="Q8618" t="s">
        <v>3311</v>
      </c>
      <c r="R8618" s="19">
        <v>81.98</v>
      </c>
      <c r="S8618" s="17">
        <v>2</v>
      </c>
      <c r="T8618" s="20">
        <v>0</v>
      </c>
      <c r="U8618" s="19">
        <v>40.170200000000001</v>
      </c>
      <c r="V8618" s="20">
        <f t="shared" si="670"/>
        <v>0.49</v>
      </c>
      <c r="W8618" s="17">
        <f t="shared" si="671"/>
        <v>2016</v>
      </c>
      <c r="X8618" t="str">
        <f t="shared" si="672"/>
        <v>Sep-2016</v>
      </c>
      <c r="Y8618" s="17">
        <f t="shared" si="673"/>
        <v>4</v>
      </c>
      <c r="Z8618" t="str">
        <f t="shared" si="674"/>
        <v>0% (No Discount)</v>
      </c>
      <c r="AA8618" s="17">
        <f>IF(COUNTIF($B$2:B8618,B8618)=1,1,0)</f>
        <v>0</v>
      </c>
      <c r="AB8618" s="17">
        <f>IF(COUNTIF($F$2:F8618,F8618)=1,1,0)</f>
        <v>0</v>
      </c>
    </row>
    <row r="8619" spans="1:28" x14ac:dyDescent="0.2">
      <c r="A8619" s="17">
        <v>8618</v>
      </c>
      <c r="B8619" t="s">
        <v>10176</v>
      </c>
      <c r="C8619" s="18">
        <v>42623</v>
      </c>
      <c r="D8619" s="18">
        <v>42627</v>
      </c>
      <c r="E8619" t="s">
        <v>77</v>
      </c>
      <c r="F8619" t="s">
        <v>3586</v>
      </c>
      <c r="G8619" t="s">
        <v>3587</v>
      </c>
      <c r="H8619" t="s">
        <v>53</v>
      </c>
      <c r="I8619" t="s">
        <v>54</v>
      </c>
      <c r="J8619" t="s">
        <v>2567</v>
      </c>
      <c r="K8619" t="s">
        <v>123</v>
      </c>
      <c r="L8619">
        <v>98026</v>
      </c>
      <c r="M8619" t="s">
        <v>71</v>
      </c>
      <c r="N8619" t="s">
        <v>2882</v>
      </c>
      <c r="O8619" t="s">
        <v>73</v>
      </c>
      <c r="P8619" t="s">
        <v>102</v>
      </c>
      <c r="Q8619" t="s">
        <v>2883</v>
      </c>
      <c r="R8619" s="19">
        <v>39.624000000000002</v>
      </c>
      <c r="S8619" s="17">
        <v>3</v>
      </c>
      <c r="T8619" s="20">
        <v>0.2</v>
      </c>
      <c r="U8619" s="19">
        <v>13.868399999999999</v>
      </c>
      <c r="V8619" s="20">
        <f t="shared" si="670"/>
        <v>0.35</v>
      </c>
      <c r="W8619" s="17">
        <f t="shared" si="671"/>
        <v>2016</v>
      </c>
      <c r="X8619" t="str">
        <f t="shared" si="672"/>
        <v>Sep-2016</v>
      </c>
      <c r="Y8619" s="17">
        <f t="shared" si="673"/>
        <v>4</v>
      </c>
      <c r="Z8619" t="str">
        <f t="shared" si="674"/>
        <v>11-20%</v>
      </c>
      <c r="AA8619" s="17">
        <f>IF(COUNTIF($B$2:B8619,B8619)=1,1,0)</f>
        <v>0</v>
      </c>
      <c r="AB8619" s="17">
        <f>IF(COUNTIF($F$2:F8619,F8619)=1,1,0)</f>
        <v>0</v>
      </c>
    </row>
    <row r="8620" spans="1:28" x14ac:dyDescent="0.2">
      <c r="A8620" s="17">
        <v>8619</v>
      </c>
      <c r="B8620" t="s">
        <v>10177</v>
      </c>
      <c r="C8620" s="18">
        <v>42797</v>
      </c>
      <c r="D8620" s="18">
        <v>42802</v>
      </c>
      <c r="E8620" t="s">
        <v>77</v>
      </c>
      <c r="F8620" t="s">
        <v>3218</v>
      </c>
      <c r="G8620" t="s">
        <v>3219</v>
      </c>
      <c r="H8620" t="s">
        <v>68</v>
      </c>
      <c r="I8620" t="s">
        <v>54</v>
      </c>
      <c r="J8620" t="s">
        <v>69</v>
      </c>
      <c r="K8620" t="s">
        <v>70</v>
      </c>
      <c r="L8620">
        <v>90004</v>
      </c>
      <c r="M8620" t="s">
        <v>71</v>
      </c>
      <c r="N8620" t="s">
        <v>2837</v>
      </c>
      <c r="O8620" t="s">
        <v>59</v>
      </c>
      <c r="P8620" t="s">
        <v>83</v>
      </c>
      <c r="Q8620" t="s">
        <v>2838</v>
      </c>
      <c r="R8620" s="19">
        <v>399.67200000000003</v>
      </c>
      <c r="S8620" s="17">
        <v>7</v>
      </c>
      <c r="T8620" s="20">
        <v>0.2</v>
      </c>
      <c r="U8620" s="19">
        <v>-14.9877</v>
      </c>
      <c r="V8620" s="20">
        <f t="shared" si="670"/>
        <v>-3.7499999999999999E-2</v>
      </c>
      <c r="W8620" s="17">
        <f t="shared" si="671"/>
        <v>2017</v>
      </c>
      <c r="X8620" t="str">
        <f t="shared" si="672"/>
        <v>Mar-2017</v>
      </c>
      <c r="Y8620" s="17">
        <f t="shared" si="673"/>
        <v>5</v>
      </c>
      <c r="Z8620" t="str">
        <f t="shared" si="674"/>
        <v>11-20%</v>
      </c>
      <c r="AA8620" s="17">
        <f>IF(COUNTIF($B$2:B8620,B8620)=1,1,0)</f>
        <v>1</v>
      </c>
      <c r="AB8620" s="17">
        <f>IF(COUNTIF($F$2:F8620,F8620)=1,1,0)</f>
        <v>0</v>
      </c>
    </row>
    <row r="8621" spans="1:28" x14ac:dyDescent="0.2">
      <c r="A8621" s="17">
        <v>8620</v>
      </c>
      <c r="B8621" t="s">
        <v>10178</v>
      </c>
      <c r="C8621" s="18">
        <v>42986</v>
      </c>
      <c r="D8621" s="18">
        <v>42991</v>
      </c>
      <c r="E8621" t="s">
        <v>50</v>
      </c>
      <c r="F8621" t="s">
        <v>2645</v>
      </c>
      <c r="G8621" t="s">
        <v>2646</v>
      </c>
      <c r="H8621" t="s">
        <v>68</v>
      </c>
      <c r="I8621" t="s">
        <v>54</v>
      </c>
      <c r="J8621" t="s">
        <v>293</v>
      </c>
      <c r="K8621" t="s">
        <v>294</v>
      </c>
      <c r="L8621">
        <v>10024</v>
      </c>
      <c r="M8621" t="s">
        <v>175</v>
      </c>
      <c r="N8621" t="s">
        <v>6873</v>
      </c>
      <c r="O8621" t="s">
        <v>73</v>
      </c>
      <c r="P8621" t="s">
        <v>86</v>
      </c>
      <c r="Q8621" t="s">
        <v>6874</v>
      </c>
      <c r="R8621" s="19">
        <v>65.12</v>
      </c>
      <c r="S8621" s="17">
        <v>4</v>
      </c>
      <c r="T8621" s="20">
        <v>0</v>
      </c>
      <c r="U8621" s="19">
        <v>16.9312</v>
      </c>
      <c r="V8621" s="20">
        <f t="shared" si="670"/>
        <v>0.26</v>
      </c>
      <c r="W8621" s="17">
        <f t="shared" si="671"/>
        <v>2017</v>
      </c>
      <c r="X8621" t="str">
        <f t="shared" si="672"/>
        <v>Sep-2017</v>
      </c>
      <c r="Y8621" s="17">
        <f t="shared" si="673"/>
        <v>5</v>
      </c>
      <c r="Z8621" t="str">
        <f t="shared" si="674"/>
        <v>0% (No Discount)</v>
      </c>
      <c r="AA8621" s="17">
        <f>IF(COUNTIF($B$2:B8621,B8621)=1,1,0)</f>
        <v>1</v>
      </c>
      <c r="AB8621" s="17">
        <f>IF(COUNTIF($F$2:F8621,F8621)=1,1,0)</f>
        <v>0</v>
      </c>
    </row>
    <row r="8622" spans="1:28" x14ac:dyDescent="0.2">
      <c r="A8622" s="17">
        <v>8621</v>
      </c>
      <c r="B8622" t="s">
        <v>10179</v>
      </c>
      <c r="C8622" s="18">
        <v>43045</v>
      </c>
      <c r="D8622" s="18">
        <v>43048</v>
      </c>
      <c r="E8622" t="s">
        <v>50</v>
      </c>
      <c r="F8622" t="s">
        <v>6608</v>
      </c>
      <c r="G8622" t="s">
        <v>6609</v>
      </c>
      <c r="H8622" t="s">
        <v>53</v>
      </c>
      <c r="I8622" t="s">
        <v>54</v>
      </c>
      <c r="J8622" t="s">
        <v>844</v>
      </c>
      <c r="K8622" t="s">
        <v>131</v>
      </c>
      <c r="L8622">
        <v>75217</v>
      </c>
      <c r="M8622" t="s">
        <v>132</v>
      </c>
      <c r="N8622" t="s">
        <v>2662</v>
      </c>
      <c r="O8622" t="s">
        <v>59</v>
      </c>
      <c r="P8622" t="s">
        <v>92</v>
      </c>
      <c r="Q8622" t="s">
        <v>2663</v>
      </c>
      <c r="R8622" s="19">
        <v>30.56</v>
      </c>
      <c r="S8622" s="17">
        <v>5</v>
      </c>
      <c r="T8622" s="20">
        <v>0.6</v>
      </c>
      <c r="U8622" s="19">
        <v>-19.864000000000001</v>
      </c>
      <c r="V8622" s="20">
        <f t="shared" si="670"/>
        <v>-0.65</v>
      </c>
      <c r="W8622" s="17">
        <f t="shared" si="671"/>
        <v>2017</v>
      </c>
      <c r="X8622" t="str">
        <f t="shared" si="672"/>
        <v>Nov-2017</v>
      </c>
      <c r="Y8622" s="17">
        <f t="shared" si="673"/>
        <v>3</v>
      </c>
      <c r="Z8622" t="str">
        <f t="shared" si="674"/>
        <v>Over 50%</v>
      </c>
      <c r="AA8622" s="17">
        <f>IF(COUNTIF($B$2:B8622,B8622)=1,1,0)</f>
        <v>1</v>
      </c>
      <c r="AB8622" s="17">
        <f>IF(COUNTIF($F$2:F8622,F8622)=1,1,0)</f>
        <v>0</v>
      </c>
    </row>
    <row r="8623" spans="1:28" x14ac:dyDescent="0.2">
      <c r="A8623" s="17">
        <v>8622</v>
      </c>
      <c r="B8623" t="s">
        <v>10180</v>
      </c>
      <c r="C8623" s="18">
        <v>42868</v>
      </c>
      <c r="D8623" s="18">
        <v>42873</v>
      </c>
      <c r="E8623" t="s">
        <v>77</v>
      </c>
      <c r="F8623" t="s">
        <v>3322</v>
      </c>
      <c r="G8623" t="s">
        <v>3323</v>
      </c>
      <c r="H8623" t="s">
        <v>68</v>
      </c>
      <c r="I8623" t="s">
        <v>54</v>
      </c>
      <c r="J8623" t="s">
        <v>640</v>
      </c>
      <c r="K8623" t="s">
        <v>362</v>
      </c>
      <c r="L8623">
        <v>37064</v>
      </c>
      <c r="M8623" t="s">
        <v>57</v>
      </c>
      <c r="N8623" t="s">
        <v>464</v>
      </c>
      <c r="O8623" t="s">
        <v>73</v>
      </c>
      <c r="P8623" t="s">
        <v>105</v>
      </c>
      <c r="Q8623" t="s">
        <v>465</v>
      </c>
      <c r="R8623" s="19">
        <v>20.768000000000001</v>
      </c>
      <c r="S8623" s="17">
        <v>2</v>
      </c>
      <c r="T8623" s="20">
        <v>0.2</v>
      </c>
      <c r="U8623" s="19">
        <v>2.3363999999999998</v>
      </c>
      <c r="V8623" s="20">
        <f t="shared" si="670"/>
        <v>0.11249999999999999</v>
      </c>
      <c r="W8623" s="17">
        <f t="shared" si="671"/>
        <v>2017</v>
      </c>
      <c r="X8623" t="str">
        <f t="shared" si="672"/>
        <v>May-2017</v>
      </c>
      <c r="Y8623" s="17">
        <f t="shared" si="673"/>
        <v>5</v>
      </c>
      <c r="Z8623" t="str">
        <f t="shared" si="674"/>
        <v>11-20%</v>
      </c>
      <c r="AA8623" s="17">
        <f>IF(COUNTIF($B$2:B8623,B8623)=1,1,0)</f>
        <v>1</v>
      </c>
      <c r="AB8623" s="17">
        <f>IF(COUNTIF($F$2:F8623,F8623)=1,1,0)</f>
        <v>0</v>
      </c>
    </row>
    <row r="8624" spans="1:28" x14ac:dyDescent="0.2">
      <c r="A8624" s="17">
        <v>8623</v>
      </c>
      <c r="B8624" t="s">
        <v>10181</v>
      </c>
      <c r="C8624" s="18">
        <v>42701</v>
      </c>
      <c r="D8624" s="18">
        <v>42705</v>
      </c>
      <c r="E8624" t="s">
        <v>77</v>
      </c>
      <c r="F8624" t="s">
        <v>5712</v>
      </c>
      <c r="G8624" t="s">
        <v>5713</v>
      </c>
      <c r="H8624" t="s">
        <v>53</v>
      </c>
      <c r="I8624" t="s">
        <v>54</v>
      </c>
      <c r="J8624" t="s">
        <v>571</v>
      </c>
      <c r="K8624" t="s">
        <v>337</v>
      </c>
      <c r="L8624">
        <v>85023</v>
      </c>
      <c r="M8624" t="s">
        <v>71</v>
      </c>
      <c r="N8624" t="s">
        <v>1069</v>
      </c>
      <c r="O8624" t="s">
        <v>73</v>
      </c>
      <c r="P8624" t="s">
        <v>86</v>
      </c>
      <c r="Q8624" t="s">
        <v>1070</v>
      </c>
      <c r="R8624" s="19">
        <v>39.808</v>
      </c>
      <c r="S8624" s="17">
        <v>4</v>
      </c>
      <c r="T8624" s="20">
        <v>0.2</v>
      </c>
      <c r="U8624" s="19">
        <v>3.9807999999999999</v>
      </c>
      <c r="V8624" s="20">
        <f t="shared" si="670"/>
        <v>9.9999999999999992E-2</v>
      </c>
      <c r="W8624" s="17">
        <f t="shared" si="671"/>
        <v>2016</v>
      </c>
      <c r="X8624" t="str">
        <f t="shared" si="672"/>
        <v>Nov-2016</v>
      </c>
      <c r="Y8624" s="17">
        <f t="shared" si="673"/>
        <v>4</v>
      </c>
      <c r="Z8624" t="str">
        <f t="shared" si="674"/>
        <v>11-20%</v>
      </c>
      <c r="AA8624" s="17">
        <f>IF(COUNTIF($B$2:B8624,B8624)=1,1,0)</f>
        <v>1</v>
      </c>
      <c r="AB8624" s="17">
        <f>IF(COUNTIF($F$2:F8624,F8624)=1,1,0)</f>
        <v>0</v>
      </c>
    </row>
    <row r="8625" spans="1:28" x14ac:dyDescent="0.2">
      <c r="A8625" s="17">
        <v>8624</v>
      </c>
      <c r="B8625" t="s">
        <v>10182</v>
      </c>
      <c r="C8625" s="18">
        <v>42321</v>
      </c>
      <c r="D8625" s="18">
        <v>42326</v>
      </c>
      <c r="E8625" t="s">
        <v>77</v>
      </c>
      <c r="F8625" t="s">
        <v>2112</v>
      </c>
      <c r="G8625" t="s">
        <v>2113</v>
      </c>
      <c r="H8625" t="s">
        <v>53</v>
      </c>
      <c r="I8625" t="s">
        <v>54</v>
      </c>
      <c r="J8625" t="s">
        <v>1450</v>
      </c>
      <c r="K8625" t="s">
        <v>81</v>
      </c>
      <c r="L8625">
        <v>33178</v>
      </c>
      <c r="M8625" t="s">
        <v>57</v>
      </c>
      <c r="N8625" t="s">
        <v>4335</v>
      </c>
      <c r="O8625" t="s">
        <v>73</v>
      </c>
      <c r="P8625" t="s">
        <v>102</v>
      </c>
      <c r="Q8625" t="s">
        <v>4336</v>
      </c>
      <c r="R8625" s="19">
        <v>121.104</v>
      </c>
      <c r="S8625" s="17">
        <v>6</v>
      </c>
      <c r="T8625" s="20">
        <v>0.7</v>
      </c>
      <c r="U8625" s="19">
        <v>-100.92</v>
      </c>
      <c r="V8625" s="20">
        <f t="shared" si="670"/>
        <v>-0.83333333333333337</v>
      </c>
      <c r="W8625" s="17">
        <f t="shared" si="671"/>
        <v>2015</v>
      </c>
      <c r="X8625" t="str">
        <f t="shared" si="672"/>
        <v>Nov-2015</v>
      </c>
      <c r="Y8625" s="17">
        <f t="shared" si="673"/>
        <v>5</v>
      </c>
      <c r="Z8625" t="str">
        <f t="shared" si="674"/>
        <v>Over 50%</v>
      </c>
      <c r="AA8625" s="17">
        <f>IF(COUNTIF($B$2:B8625,B8625)=1,1,0)</f>
        <v>1</v>
      </c>
      <c r="AB8625" s="17">
        <f>IF(COUNTIF($F$2:F8625,F8625)=1,1,0)</f>
        <v>0</v>
      </c>
    </row>
    <row r="8626" spans="1:28" x14ac:dyDescent="0.2">
      <c r="A8626" s="17">
        <v>8625</v>
      </c>
      <c r="B8626" t="s">
        <v>10182</v>
      </c>
      <c r="C8626" s="18">
        <v>42321</v>
      </c>
      <c r="D8626" s="18">
        <v>42326</v>
      </c>
      <c r="E8626" t="s">
        <v>77</v>
      </c>
      <c r="F8626" t="s">
        <v>2112</v>
      </c>
      <c r="G8626" t="s">
        <v>2113</v>
      </c>
      <c r="H8626" t="s">
        <v>53</v>
      </c>
      <c r="I8626" t="s">
        <v>54</v>
      </c>
      <c r="J8626" t="s">
        <v>1450</v>
      </c>
      <c r="K8626" t="s">
        <v>81</v>
      </c>
      <c r="L8626">
        <v>33178</v>
      </c>
      <c r="M8626" t="s">
        <v>57</v>
      </c>
      <c r="N8626" t="s">
        <v>4551</v>
      </c>
      <c r="O8626" t="s">
        <v>98</v>
      </c>
      <c r="P8626" t="s">
        <v>188</v>
      </c>
      <c r="Q8626" t="s">
        <v>4552</v>
      </c>
      <c r="R8626" s="19">
        <v>111.96</v>
      </c>
      <c r="S8626" s="17">
        <v>5</v>
      </c>
      <c r="T8626" s="20">
        <v>0.2</v>
      </c>
      <c r="U8626" s="19">
        <v>-1.3995</v>
      </c>
      <c r="V8626" s="20">
        <f t="shared" si="670"/>
        <v>-1.2500000000000001E-2</v>
      </c>
      <c r="W8626" s="17">
        <f t="shared" si="671"/>
        <v>2015</v>
      </c>
      <c r="X8626" t="str">
        <f t="shared" si="672"/>
        <v>Nov-2015</v>
      </c>
      <c r="Y8626" s="17">
        <f t="shared" si="673"/>
        <v>5</v>
      </c>
      <c r="Z8626" t="str">
        <f t="shared" si="674"/>
        <v>11-20%</v>
      </c>
      <c r="AA8626" s="17">
        <f>IF(COUNTIF($B$2:B8626,B8626)=1,1,0)</f>
        <v>0</v>
      </c>
      <c r="AB8626" s="17">
        <f>IF(COUNTIF($F$2:F8626,F8626)=1,1,0)</f>
        <v>0</v>
      </c>
    </row>
    <row r="8627" spans="1:28" x14ac:dyDescent="0.2">
      <c r="A8627" s="17">
        <v>8626</v>
      </c>
      <c r="B8627" t="s">
        <v>10183</v>
      </c>
      <c r="C8627" s="18">
        <v>42346</v>
      </c>
      <c r="D8627" s="18">
        <v>42350</v>
      </c>
      <c r="E8627" t="s">
        <v>77</v>
      </c>
      <c r="F8627" t="s">
        <v>3666</v>
      </c>
      <c r="G8627" t="s">
        <v>3667</v>
      </c>
      <c r="H8627" t="s">
        <v>68</v>
      </c>
      <c r="I8627" t="s">
        <v>54</v>
      </c>
      <c r="J8627" t="s">
        <v>1111</v>
      </c>
      <c r="K8627" t="s">
        <v>484</v>
      </c>
      <c r="L8627">
        <v>80906</v>
      </c>
      <c r="M8627" t="s">
        <v>71</v>
      </c>
      <c r="N8627" t="s">
        <v>4931</v>
      </c>
      <c r="O8627" t="s">
        <v>73</v>
      </c>
      <c r="P8627" t="s">
        <v>117</v>
      </c>
      <c r="Q8627" t="s">
        <v>4932</v>
      </c>
      <c r="R8627" s="19">
        <v>15.696</v>
      </c>
      <c r="S8627" s="17">
        <v>3</v>
      </c>
      <c r="T8627" s="20">
        <v>0.2</v>
      </c>
      <c r="U8627" s="19">
        <v>5.1012000000000004</v>
      </c>
      <c r="V8627" s="20">
        <f t="shared" si="670"/>
        <v>0.32500000000000001</v>
      </c>
      <c r="W8627" s="17">
        <f t="shared" si="671"/>
        <v>2015</v>
      </c>
      <c r="X8627" t="str">
        <f t="shared" si="672"/>
        <v>Dec-2015</v>
      </c>
      <c r="Y8627" s="17">
        <f t="shared" si="673"/>
        <v>4</v>
      </c>
      <c r="Z8627" t="str">
        <f t="shared" si="674"/>
        <v>11-20%</v>
      </c>
      <c r="AA8627" s="17">
        <f>IF(COUNTIF($B$2:B8627,B8627)=1,1,0)</f>
        <v>1</v>
      </c>
      <c r="AB8627" s="17">
        <f>IF(COUNTIF($F$2:F8627,F8627)=1,1,0)</f>
        <v>0</v>
      </c>
    </row>
    <row r="8628" spans="1:28" x14ac:dyDescent="0.2">
      <c r="A8628" s="17">
        <v>8627</v>
      </c>
      <c r="B8628" t="s">
        <v>10184</v>
      </c>
      <c r="C8628" s="18">
        <v>42254</v>
      </c>
      <c r="D8628" s="18">
        <v>42259</v>
      </c>
      <c r="E8628" t="s">
        <v>77</v>
      </c>
      <c r="F8628" t="s">
        <v>1179</v>
      </c>
      <c r="G8628" t="s">
        <v>1180</v>
      </c>
      <c r="H8628" t="s">
        <v>68</v>
      </c>
      <c r="I8628" t="s">
        <v>54</v>
      </c>
      <c r="J8628" t="s">
        <v>293</v>
      </c>
      <c r="K8628" t="s">
        <v>294</v>
      </c>
      <c r="L8628">
        <v>10011</v>
      </c>
      <c r="M8628" t="s">
        <v>175</v>
      </c>
      <c r="N8628" t="s">
        <v>5053</v>
      </c>
      <c r="O8628" t="s">
        <v>73</v>
      </c>
      <c r="P8628" t="s">
        <v>86</v>
      </c>
      <c r="Q8628" t="s">
        <v>5054</v>
      </c>
      <c r="R8628" s="19">
        <v>70.260000000000005</v>
      </c>
      <c r="S8628" s="17">
        <v>3</v>
      </c>
      <c r="T8628" s="20">
        <v>0</v>
      </c>
      <c r="U8628" s="19">
        <v>18.970199999999998</v>
      </c>
      <c r="V8628" s="20">
        <f t="shared" si="670"/>
        <v>0.26999999999999996</v>
      </c>
      <c r="W8628" s="17">
        <f t="shared" si="671"/>
        <v>2015</v>
      </c>
      <c r="X8628" t="str">
        <f t="shared" si="672"/>
        <v>Sep-2015</v>
      </c>
      <c r="Y8628" s="17">
        <f t="shared" si="673"/>
        <v>5</v>
      </c>
      <c r="Z8628" t="str">
        <f t="shared" si="674"/>
        <v>0% (No Discount)</v>
      </c>
      <c r="AA8628" s="17">
        <f>IF(COUNTIF($B$2:B8628,B8628)=1,1,0)</f>
        <v>1</v>
      </c>
      <c r="AB8628" s="17">
        <f>IF(COUNTIF($F$2:F8628,F8628)=1,1,0)</f>
        <v>0</v>
      </c>
    </row>
    <row r="8629" spans="1:28" x14ac:dyDescent="0.2">
      <c r="A8629" s="17">
        <v>8628</v>
      </c>
      <c r="B8629" t="s">
        <v>10184</v>
      </c>
      <c r="C8629" s="18">
        <v>42254</v>
      </c>
      <c r="D8629" s="18">
        <v>42259</v>
      </c>
      <c r="E8629" t="s">
        <v>77</v>
      </c>
      <c r="F8629" t="s">
        <v>1179</v>
      </c>
      <c r="G8629" t="s">
        <v>1180</v>
      </c>
      <c r="H8629" t="s">
        <v>68</v>
      </c>
      <c r="I8629" t="s">
        <v>54</v>
      </c>
      <c r="J8629" t="s">
        <v>293</v>
      </c>
      <c r="K8629" t="s">
        <v>294</v>
      </c>
      <c r="L8629">
        <v>10011</v>
      </c>
      <c r="M8629" t="s">
        <v>175</v>
      </c>
      <c r="N8629" t="s">
        <v>6720</v>
      </c>
      <c r="O8629" t="s">
        <v>98</v>
      </c>
      <c r="P8629" t="s">
        <v>188</v>
      </c>
      <c r="Q8629" t="s">
        <v>6721</v>
      </c>
      <c r="R8629" s="19">
        <v>90</v>
      </c>
      <c r="S8629" s="17">
        <v>5</v>
      </c>
      <c r="T8629" s="20">
        <v>0</v>
      </c>
      <c r="U8629" s="19">
        <v>16.2</v>
      </c>
      <c r="V8629" s="20">
        <f t="shared" si="670"/>
        <v>0.18</v>
      </c>
      <c r="W8629" s="17">
        <f t="shared" si="671"/>
        <v>2015</v>
      </c>
      <c r="X8629" t="str">
        <f t="shared" si="672"/>
        <v>Sep-2015</v>
      </c>
      <c r="Y8629" s="17">
        <f t="shared" si="673"/>
        <v>5</v>
      </c>
      <c r="Z8629" t="str">
        <f t="shared" si="674"/>
        <v>0% (No Discount)</v>
      </c>
      <c r="AA8629" s="17">
        <f>IF(COUNTIF($B$2:B8629,B8629)=1,1,0)</f>
        <v>0</v>
      </c>
      <c r="AB8629" s="17">
        <f>IF(COUNTIF($F$2:F8629,F8629)=1,1,0)</f>
        <v>0</v>
      </c>
    </row>
    <row r="8630" spans="1:28" x14ac:dyDescent="0.2">
      <c r="A8630" s="17">
        <v>8629</v>
      </c>
      <c r="B8630" t="s">
        <v>10184</v>
      </c>
      <c r="C8630" s="18">
        <v>42254</v>
      </c>
      <c r="D8630" s="18">
        <v>42259</v>
      </c>
      <c r="E8630" t="s">
        <v>77</v>
      </c>
      <c r="F8630" t="s">
        <v>1179</v>
      </c>
      <c r="G8630" t="s">
        <v>1180</v>
      </c>
      <c r="H8630" t="s">
        <v>68</v>
      </c>
      <c r="I8630" t="s">
        <v>54</v>
      </c>
      <c r="J8630" t="s">
        <v>293</v>
      </c>
      <c r="K8630" t="s">
        <v>294</v>
      </c>
      <c r="L8630">
        <v>10011</v>
      </c>
      <c r="M8630" t="s">
        <v>175</v>
      </c>
      <c r="N8630" t="s">
        <v>2109</v>
      </c>
      <c r="O8630" t="s">
        <v>73</v>
      </c>
      <c r="P8630" t="s">
        <v>102</v>
      </c>
      <c r="Q8630" t="s">
        <v>2110</v>
      </c>
      <c r="R8630" s="19">
        <v>6.0960000000000001</v>
      </c>
      <c r="S8630" s="17">
        <v>2</v>
      </c>
      <c r="T8630" s="20">
        <v>0.2</v>
      </c>
      <c r="U8630" s="19">
        <v>2.0573999999999999</v>
      </c>
      <c r="V8630" s="20">
        <f t="shared" si="670"/>
        <v>0.33749999999999997</v>
      </c>
      <c r="W8630" s="17">
        <f t="shared" si="671"/>
        <v>2015</v>
      </c>
      <c r="X8630" t="str">
        <f t="shared" si="672"/>
        <v>Sep-2015</v>
      </c>
      <c r="Y8630" s="17">
        <f t="shared" si="673"/>
        <v>5</v>
      </c>
      <c r="Z8630" t="str">
        <f t="shared" si="674"/>
        <v>11-20%</v>
      </c>
      <c r="AA8630" s="17">
        <f>IF(COUNTIF($B$2:B8630,B8630)=1,1,0)</f>
        <v>0</v>
      </c>
      <c r="AB8630" s="17">
        <f>IF(COUNTIF($F$2:F8630,F8630)=1,1,0)</f>
        <v>0</v>
      </c>
    </row>
    <row r="8631" spans="1:28" x14ac:dyDescent="0.2">
      <c r="A8631" s="17">
        <v>8630</v>
      </c>
      <c r="B8631" t="s">
        <v>10184</v>
      </c>
      <c r="C8631" s="18">
        <v>42254</v>
      </c>
      <c r="D8631" s="18">
        <v>42259</v>
      </c>
      <c r="E8631" t="s">
        <v>77</v>
      </c>
      <c r="F8631" t="s">
        <v>1179</v>
      </c>
      <c r="G8631" t="s">
        <v>1180</v>
      </c>
      <c r="H8631" t="s">
        <v>68</v>
      </c>
      <c r="I8631" t="s">
        <v>54</v>
      </c>
      <c r="J8631" t="s">
        <v>293</v>
      </c>
      <c r="K8631" t="s">
        <v>294</v>
      </c>
      <c r="L8631">
        <v>10011</v>
      </c>
      <c r="M8631" t="s">
        <v>175</v>
      </c>
      <c r="N8631" t="s">
        <v>5735</v>
      </c>
      <c r="O8631" t="s">
        <v>59</v>
      </c>
      <c r="P8631" t="s">
        <v>83</v>
      </c>
      <c r="Q8631" t="s">
        <v>5736</v>
      </c>
      <c r="R8631" s="19">
        <v>481.17599999999999</v>
      </c>
      <c r="S8631" s="17">
        <v>2</v>
      </c>
      <c r="T8631" s="20">
        <v>0.4</v>
      </c>
      <c r="U8631" s="19">
        <v>-120.294</v>
      </c>
      <c r="V8631" s="20">
        <f t="shared" si="670"/>
        <v>-0.25</v>
      </c>
      <c r="W8631" s="17">
        <f t="shared" si="671"/>
        <v>2015</v>
      </c>
      <c r="X8631" t="str">
        <f t="shared" si="672"/>
        <v>Sep-2015</v>
      </c>
      <c r="Y8631" s="17">
        <f t="shared" si="673"/>
        <v>5</v>
      </c>
      <c r="Z8631" t="str">
        <f t="shared" si="674"/>
        <v>31-40%</v>
      </c>
      <c r="AA8631" s="17">
        <f>IF(COUNTIF($B$2:B8631,B8631)=1,1,0)</f>
        <v>0</v>
      </c>
      <c r="AB8631" s="17">
        <f>IF(COUNTIF($F$2:F8631,F8631)=1,1,0)</f>
        <v>0</v>
      </c>
    </row>
    <row r="8632" spans="1:28" x14ac:dyDescent="0.2">
      <c r="A8632" s="17">
        <v>8631</v>
      </c>
      <c r="B8632" t="s">
        <v>10184</v>
      </c>
      <c r="C8632" s="18">
        <v>42254</v>
      </c>
      <c r="D8632" s="18">
        <v>42259</v>
      </c>
      <c r="E8632" t="s">
        <v>77</v>
      </c>
      <c r="F8632" t="s">
        <v>1179</v>
      </c>
      <c r="G8632" t="s">
        <v>1180</v>
      </c>
      <c r="H8632" t="s">
        <v>68</v>
      </c>
      <c r="I8632" t="s">
        <v>54</v>
      </c>
      <c r="J8632" t="s">
        <v>293</v>
      </c>
      <c r="K8632" t="s">
        <v>294</v>
      </c>
      <c r="L8632">
        <v>10011</v>
      </c>
      <c r="M8632" t="s">
        <v>175</v>
      </c>
      <c r="N8632" t="s">
        <v>3177</v>
      </c>
      <c r="O8632" t="s">
        <v>73</v>
      </c>
      <c r="P8632" t="s">
        <v>296</v>
      </c>
      <c r="Q8632" t="s">
        <v>3178</v>
      </c>
      <c r="R8632" s="19">
        <v>7.24</v>
      </c>
      <c r="S8632" s="17">
        <v>4</v>
      </c>
      <c r="T8632" s="20">
        <v>0</v>
      </c>
      <c r="U8632" s="19">
        <v>2.3892000000000002</v>
      </c>
      <c r="V8632" s="20">
        <f t="shared" si="670"/>
        <v>0.33</v>
      </c>
      <c r="W8632" s="17">
        <f t="shared" si="671"/>
        <v>2015</v>
      </c>
      <c r="X8632" t="str">
        <f t="shared" si="672"/>
        <v>Sep-2015</v>
      </c>
      <c r="Y8632" s="17">
        <f t="shared" si="673"/>
        <v>5</v>
      </c>
      <c r="Z8632" t="str">
        <f t="shared" si="674"/>
        <v>0% (No Discount)</v>
      </c>
      <c r="AA8632" s="17">
        <f>IF(COUNTIF($B$2:B8632,B8632)=1,1,0)</f>
        <v>0</v>
      </c>
      <c r="AB8632" s="17">
        <f>IF(COUNTIF($F$2:F8632,F8632)=1,1,0)</f>
        <v>0</v>
      </c>
    </row>
    <row r="8633" spans="1:28" x14ac:dyDescent="0.2">
      <c r="A8633" s="17">
        <v>8632</v>
      </c>
      <c r="B8633" t="s">
        <v>10185</v>
      </c>
      <c r="C8633" s="18">
        <v>42579</v>
      </c>
      <c r="D8633" s="18">
        <v>42580</v>
      </c>
      <c r="E8633" t="s">
        <v>215</v>
      </c>
      <c r="F8633" t="s">
        <v>1924</v>
      </c>
      <c r="G8633" t="s">
        <v>1925</v>
      </c>
      <c r="H8633" t="s">
        <v>53</v>
      </c>
      <c r="I8633" t="s">
        <v>54</v>
      </c>
      <c r="J8633" t="s">
        <v>8133</v>
      </c>
      <c r="K8633" t="s">
        <v>174</v>
      </c>
      <c r="L8633">
        <v>18018</v>
      </c>
      <c r="M8633" t="s">
        <v>175</v>
      </c>
      <c r="N8633" t="s">
        <v>2495</v>
      </c>
      <c r="O8633" t="s">
        <v>59</v>
      </c>
      <c r="P8633" t="s">
        <v>60</v>
      </c>
      <c r="Q8633" t="s">
        <v>2496</v>
      </c>
      <c r="R8633" s="19">
        <v>177.45</v>
      </c>
      <c r="S8633" s="17">
        <v>5</v>
      </c>
      <c r="T8633" s="20">
        <v>0.5</v>
      </c>
      <c r="U8633" s="19">
        <v>-78.078000000000003</v>
      </c>
      <c r="V8633" s="20">
        <f t="shared" si="670"/>
        <v>-0.44000000000000006</v>
      </c>
      <c r="W8633" s="17">
        <f t="shared" si="671"/>
        <v>2016</v>
      </c>
      <c r="X8633" t="str">
        <f t="shared" si="672"/>
        <v>Jul-2016</v>
      </c>
      <c r="Y8633" s="17">
        <f t="shared" si="673"/>
        <v>1</v>
      </c>
      <c r="Z8633" t="str">
        <f t="shared" si="674"/>
        <v>41-50%</v>
      </c>
      <c r="AA8633" s="17">
        <f>IF(COUNTIF($B$2:B8633,B8633)=1,1,0)</f>
        <v>1</v>
      </c>
      <c r="AB8633" s="17">
        <f>IF(COUNTIF($F$2:F8633,F8633)=1,1,0)</f>
        <v>0</v>
      </c>
    </row>
    <row r="8634" spans="1:28" x14ac:dyDescent="0.2">
      <c r="A8634" s="17">
        <v>8633</v>
      </c>
      <c r="B8634" t="s">
        <v>10185</v>
      </c>
      <c r="C8634" s="18">
        <v>42579</v>
      </c>
      <c r="D8634" s="18">
        <v>42580</v>
      </c>
      <c r="E8634" t="s">
        <v>215</v>
      </c>
      <c r="F8634" t="s">
        <v>1924</v>
      </c>
      <c r="G8634" t="s">
        <v>1925</v>
      </c>
      <c r="H8634" t="s">
        <v>53</v>
      </c>
      <c r="I8634" t="s">
        <v>54</v>
      </c>
      <c r="J8634" t="s">
        <v>8133</v>
      </c>
      <c r="K8634" t="s">
        <v>174</v>
      </c>
      <c r="L8634">
        <v>18018</v>
      </c>
      <c r="M8634" t="s">
        <v>175</v>
      </c>
      <c r="N8634" t="s">
        <v>2725</v>
      </c>
      <c r="O8634" t="s">
        <v>73</v>
      </c>
      <c r="P8634" t="s">
        <v>102</v>
      </c>
      <c r="Q8634" t="s">
        <v>2726</v>
      </c>
      <c r="R8634" s="19">
        <v>1369.7639999999999</v>
      </c>
      <c r="S8634" s="17">
        <v>6</v>
      </c>
      <c r="T8634" s="20">
        <v>0.7</v>
      </c>
      <c r="U8634" s="19">
        <v>-913.17600000000004</v>
      </c>
      <c r="V8634" s="20">
        <f t="shared" si="670"/>
        <v>-0.66666666666666674</v>
      </c>
      <c r="W8634" s="17">
        <f t="shared" si="671"/>
        <v>2016</v>
      </c>
      <c r="X8634" t="str">
        <f t="shared" si="672"/>
        <v>Jul-2016</v>
      </c>
      <c r="Y8634" s="17">
        <f t="shared" si="673"/>
        <v>1</v>
      </c>
      <c r="Z8634" t="str">
        <f t="shared" si="674"/>
        <v>Over 50%</v>
      </c>
      <c r="AA8634" s="17">
        <f>IF(COUNTIF($B$2:B8634,B8634)=1,1,0)</f>
        <v>0</v>
      </c>
      <c r="AB8634" s="17">
        <f>IF(COUNTIF($F$2:F8634,F8634)=1,1,0)</f>
        <v>0</v>
      </c>
    </row>
    <row r="8635" spans="1:28" x14ac:dyDescent="0.2">
      <c r="A8635" s="17">
        <v>8634</v>
      </c>
      <c r="B8635" t="s">
        <v>10185</v>
      </c>
      <c r="C8635" s="18">
        <v>42579</v>
      </c>
      <c r="D8635" s="18">
        <v>42580</v>
      </c>
      <c r="E8635" t="s">
        <v>215</v>
      </c>
      <c r="F8635" t="s">
        <v>1924</v>
      </c>
      <c r="G8635" t="s">
        <v>1925</v>
      </c>
      <c r="H8635" t="s">
        <v>53</v>
      </c>
      <c r="I8635" t="s">
        <v>54</v>
      </c>
      <c r="J8635" t="s">
        <v>8133</v>
      </c>
      <c r="K8635" t="s">
        <v>174</v>
      </c>
      <c r="L8635">
        <v>18018</v>
      </c>
      <c r="M8635" t="s">
        <v>175</v>
      </c>
      <c r="N8635" t="s">
        <v>7669</v>
      </c>
      <c r="O8635" t="s">
        <v>73</v>
      </c>
      <c r="P8635" t="s">
        <v>105</v>
      </c>
      <c r="Q8635" t="s">
        <v>7670</v>
      </c>
      <c r="R8635" s="19">
        <v>9.48</v>
      </c>
      <c r="S8635" s="17">
        <v>3</v>
      </c>
      <c r="T8635" s="20">
        <v>0.2</v>
      </c>
      <c r="U8635" s="19">
        <v>0.71099999999999997</v>
      </c>
      <c r="V8635" s="20">
        <f t="shared" si="670"/>
        <v>7.4999999999999997E-2</v>
      </c>
      <c r="W8635" s="17">
        <f t="shared" si="671"/>
        <v>2016</v>
      </c>
      <c r="X8635" t="str">
        <f t="shared" si="672"/>
        <v>Jul-2016</v>
      </c>
      <c r="Y8635" s="17">
        <f t="shared" si="673"/>
        <v>1</v>
      </c>
      <c r="Z8635" t="str">
        <f t="shared" si="674"/>
        <v>11-20%</v>
      </c>
      <c r="AA8635" s="17">
        <f>IF(COUNTIF($B$2:B8635,B8635)=1,1,0)</f>
        <v>0</v>
      </c>
      <c r="AB8635" s="17">
        <f>IF(COUNTIF($F$2:F8635,F8635)=1,1,0)</f>
        <v>0</v>
      </c>
    </row>
    <row r="8636" spans="1:28" x14ac:dyDescent="0.2">
      <c r="A8636" s="17">
        <v>8635</v>
      </c>
      <c r="B8636" t="s">
        <v>10186</v>
      </c>
      <c r="C8636" s="18">
        <v>42972</v>
      </c>
      <c r="D8636" s="18">
        <v>42976</v>
      </c>
      <c r="E8636" t="s">
        <v>77</v>
      </c>
      <c r="F8636" t="s">
        <v>2336</v>
      </c>
      <c r="G8636" t="s">
        <v>2337</v>
      </c>
      <c r="H8636" t="s">
        <v>53</v>
      </c>
      <c r="I8636" t="s">
        <v>54</v>
      </c>
      <c r="J8636" t="s">
        <v>173</v>
      </c>
      <c r="K8636" t="s">
        <v>174</v>
      </c>
      <c r="L8636">
        <v>19140</v>
      </c>
      <c r="M8636" t="s">
        <v>175</v>
      </c>
      <c r="N8636" t="s">
        <v>58</v>
      </c>
      <c r="O8636" t="s">
        <v>59</v>
      </c>
      <c r="P8636" t="s">
        <v>60</v>
      </c>
      <c r="Q8636" t="s">
        <v>61</v>
      </c>
      <c r="R8636" s="19">
        <v>130.97999999999999</v>
      </c>
      <c r="S8636" s="17">
        <v>2</v>
      </c>
      <c r="T8636" s="20">
        <v>0.5</v>
      </c>
      <c r="U8636" s="19">
        <v>-89.066400000000002</v>
      </c>
      <c r="V8636" s="20">
        <f t="shared" si="670"/>
        <v>-0.68</v>
      </c>
      <c r="W8636" s="17">
        <f t="shared" si="671"/>
        <v>2017</v>
      </c>
      <c r="X8636" t="str">
        <f t="shared" si="672"/>
        <v>Aug-2017</v>
      </c>
      <c r="Y8636" s="17">
        <f t="shared" si="673"/>
        <v>4</v>
      </c>
      <c r="Z8636" t="str">
        <f t="shared" si="674"/>
        <v>41-50%</v>
      </c>
      <c r="AA8636" s="17">
        <f>IF(COUNTIF($B$2:B8636,B8636)=1,1,0)</f>
        <v>1</v>
      </c>
      <c r="AB8636" s="17">
        <f>IF(COUNTIF($F$2:F8636,F8636)=1,1,0)</f>
        <v>0</v>
      </c>
    </row>
    <row r="8637" spans="1:28" x14ac:dyDescent="0.2">
      <c r="A8637" s="17">
        <v>8636</v>
      </c>
      <c r="B8637" t="s">
        <v>10187</v>
      </c>
      <c r="C8637" s="18">
        <v>41759</v>
      </c>
      <c r="D8637" s="18">
        <v>41761</v>
      </c>
      <c r="E8637" t="s">
        <v>215</v>
      </c>
      <c r="F8637" t="s">
        <v>5259</v>
      </c>
      <c r="G8637" t="s">
        <v>5260</v>
      </c>
      <c r="H8637" t="s">
        <v>53</v>
      </c>
      <c r="I8637" t="s">
        <v>54</v>
      </c>
      <c r="J8637" t="s">
        <v>1505</v>
      </c>
      <c r="K8637" t="s">
        <v>56</v>
      </c>
      <c r="L8637">
        <v>40214</v>
      </c>
      <c r="M8637" t="s">
        <v>57</v>
      </c>
      <c r="N8637" t="s">
        <v>8393</v>
      </c>
      <c r="O8637" t="s">
        <v>73</v>
      </c>
      <c r="P8637" t="s">
        <v>95</v>
      </c>
      <c r="Q8637" t="s">
        <v>8394</v>
      </c>
      <c r="R8637" s="19">
        <v>174.95</v>
      </c>
      <c r="S8637" s="17">
        <v>5</v>
      </c>
      <c r="T8637" s="20">
        <v>0</v>
      </c>
      <c r="U8637" s="19">
        <v>45.487000000000002</v>
      </c>
      <c r="V8637" s="20">
        <f t="shared" si="670"/>
        <v>0.26</v>
      </c>
      <c r="W8637" s="17">
        <f t="shared" si="671"/>
        <v>2014</v>
      </c>
      <c r="X8637" t="str">
        <f t="shared" si="672"/>
        <v>Apr-2014</v>
      </c>
      <c r="Y8637" s="17">
        <f t="shared" si="673"/>
        <v>2</v>
      </c>
      <c r="Z8637" t="str">
        <f t="shared" si="674"/>
        <v>0% (No Discount)</v>
      </c>
      <c r="AA8637" s="17">
        <f>IF(COUNTIF($B$2:B8637,B8637)=1,1,0)</f>
        <v>1</v>
      </c>
      <c r="AB8637" s="17">
        <f>IF(COUNTIF($F$2:F8637,F8637)=1,1,0)</f>
        <v>0</v>
      </c>
    </row>
    <row r="8638" spans="1:28" x14ac:dyDescent="0.2">
      <c r="A8638" s="17">
        <v>8637</v>
      </c>
      <c r="B8638" t="s">
        <v>10187</v>
      </c>
      <c r="C8638" s="18">
        <v>41759</v>
      </c>
      <c r="D8638" s="18">
        <v>41761</v>
      </c>
      <c r="E8638" t="s">
        <v>215</v>
      </c>
      <c r="F8638" t="s">
        <v>5259</v>
      </c>
      <c r="G8638" t="s">
        <v>5260</v>
      </c>
      <c r="H8638" t="s">
        <v>53</v>
      </c>
      <c r="I8638" t="s">
        <v>54</v>
      </c>
      <c r="J8638" t="s">
        <v>1505</v>
      </c>
      <c r="K8638" t="s">
        <v>56</v>
      </c>
      <c r="L8638">
        <v>40214</v>
      </c>
      <c r="M8638" t="s">
        <v>57</v>
      </c>
      <c r="N8638" t="s">
        <v>2149</v>
      </c>
      <c r="O8638" t="s">
        <v>73</v>
      </c>
      <c r="P8638" t="s">
        <v>86</v>
      </c>
      <c r="Q8638" t="s">
        <v>2150</v>
      </c>
      <c r="R8638" s="19">
        <v>826</v>
      </c>
      <c r="S8638" s="17">
        <v>5</v>
      </c>
      <c r="T8638" s="20">
        <v>0</v>
      </c>
      <c r="U8638" s="19">
        <v>214.76</v>
      </c>
      <c r="V8638" s="20">
        <f t="shared" si="670"/>
        <v>0.26</v>
      </c>
      <c r="W8638" s="17">
        <f t="shared" si="671"/>
        <v>2014</v>
      </c>
      <c r="X8638" t="str">
        <f t="shared" si="672"/>
        <v>Apr-2014</v>
      </c>
      <c r="Y8638" s="17">
        <f t="shared" si="673"/>
        <v>2</v>
      </c>
      <c r="Z8638" t="str">
        <f t="shared" si="674"/>
        <v>0% (No Discount)</v>
      </c>
      <c r="AA8638" s="17">
        <f>IF(COUNTIF($B$2:B8638,B8638)=1,1,0)</f>
        <v>0</v>
      </c>
      <c r="AB8638" s="17">
        <f>IF(COUNTIF($F$2:F8638,F8638)=1,1,0)</f>
        <v>0</v>
      </c>
    </row>
    <row r="8639" spans="1:28" x14ac:dyDescent="0.2">
      <c r="A8639" s="17">
        <v>8638</v>
      </c>
      <c r="B8639" t="s">
        <v>10188</v>
      </c>
      <c r="C8639" s="18">
        <v>42852</v>
      </c>
      <c r="D8639" s="18">
        <v>42857</v>
      </c>
      <c r="E8639" t="s">
        <v>77</v>
      </c>
      <c r="F8639" t="s">
        <v>350</v>
      </c>
      <c r="G8639" t="s">
        <v>351</v>
      </c>
      <c r="H8639" t="s">
        <v>53</v>
      </c>
      <c r="I8639" t="s">
        <v>54</v>
      </c>
      <c r="J8639" t="s">
        <v>122</v>
      </c>
      <c r="K8639" t="s">
        <v>123</v>
      </c>
      <c r="L8639">
        <v>98105</v>
      </c>
      <c r="M8639" t="s">
        <v>71</v>
      </c>
      <c r="N8639" t="s">
        <v>325</v>
      </c>
      <c r="O8639" t="s">
        <v>59</v>
      </c>
      <c r="P8639" t="s">
        <v>92</v>
      </c>
      <c r="Q8639" t="s">
        <v>326</v>
      </c>
      <c r="R8639" s="19">
        <v>139.58000000000001</v>
      </c>
      <c r="S8639" s="17">
        <v>7</v>
      </c>
      <c r="T8639" s="20">
        <v>0</v>
      </c>
      <c r="U8639" s="19">
        <v>39.0824</v>
      </c>
      <c r="V8639" s="20">
        <f t="shared" si="670"/>
        <v>0.27999999999999997</v>
      </c>
      <c r="W8639" s="17">
        <f t="shared" si="671"/>
        <v>2017</v>
      </c>
      <c r="X8639" t="str">
        <f t="shared" si="672"/>
        <v>Apr-2017</v>
      </c>
      <c r="Y8639" s="17">
        <f t="shared" si="673"/>
        <v>5</v>
      </c>
      <c r="Z8639" t="str">
        <f t="shared" si="674"/>
        <v>0% (No Discount)</v>
      </c>
      <c r="AA8639" s="17">
        <f>IF(COUNTIF($B$2:B8639,B8639)=1,1,0)</f>
        <v>1</v>
      </c>
      <c r="AB8639" s="17">
        <f>IF(COUNTIF($F$2:F8639,F8639)=1,1,0)</f>
        <v>0</v>
      </c>
    </row>
    <row r="8640" spans="1:28" x14ac:dyDescent="0.2">
      <c r="A8640" s="17">
        <v>8639</v>
      </c>
      <c r="B8640" t="s">
        <v>10189</v>
      </c>
      <c r="C8640" s="18">
        <v>42939</v>
      </c>
      <c r="D8640" s="18">
        <v>42940</v>
      </c>
      <c r="E8640" t="s">
        <v>215</v>
      </c>
      <c r="F8640" t="s">
        <v>1559</v>
      </c>
      <c r="G8640" t="s">
        <v>1560</v>
      </c>
      <c r="H8640" t="s">
        <v>129</v>
      </c>
      <c r="I8640" t="s">
        <v>54</v>
      </c>
      <c r="J8640" t="s">
        <v>4550</v>
      </c>
      <c r="K8640" t="s">
        <v>141</v>
      </c>
      <c r="L8640">
        <v>53142</v>
      </c>
      <c r="M8640" t="s">
        <v>132</v>
      </c>
      <c r="N8640" t="s">
        <v>4451</v>
      </c>
      <c r="O8640" t="s">
        <v>98</v>
      </c>
      <c r="P8640" t="s">
        <v>188</v>
      </c>
      <c r="Q8640" t="s">
        <v>4452</v>
      </c>
      <c r="R8640" s="19">
        <v>399.95</v>
      </c>
      <c r="S8640" s="17">
        <v>5</v>
      </c>
      <c r="T8640" s="20">
        <v>0</v>
      </c>
      <c r="U8640" s="19">
        <v>143.982</v>
      </c>
      <c r="V8640" s="20">
        <f t="shared" si="670"/>
        <v>0.36</v>
      </c>
      <c r="W8640" s="17">
        <f t="shared" si="671"/>
        <v>2017</v>
      </c>
      <c r="X8640" t="str">
        <f t="shared" si="672"/>
        <v>Jul-2017</v>
      </c>
      <c r="Y8640" s="17">
        <f t="shared" si="673"/>
        <v>1</v>
      </c>
      <c r="Z8640" t="str">
        <f t="shared" si="674"/>
        <v>0% (No Discount)</v>
      </c>
      <c r="AA8640" s="17">
        <f>IF(COUNTIF($B$2:B8640,B8640)=1,1,0)</f>
        <v>1</v>
      </c>
      <c r="AB8640" s="17">
        <f>IF(COUNTIF($F$2:F8640,F8640)=1,1,0)</f>
        <v>0</v>
      </c>
    </row>
    <row r="8641" spans="1:28" x14ac:dyDescent="0.2">
      <c r="A8641" s="17">
        <v>8640</v>
      </c>
      <c r="B8641" t="s">
        <v>10190</v>
      </c>
      <c r="C8641" s="18">
        <v>41986</v>
      </c>
      <c r="D8641" s="18">
        <v>41988</v>
      </c>
      <c r="E8641" t="s">
        <v>50</v>
      </c>
      <c r="F8641" t="s">
        <v>1480</v>
      </c>
      <c r="G8641" t="s">
        <v>1481</v>
      </c>
      <c r="H8641" t="s">
        <v>68</v>
      </c>
      <c r="I8641" t="s">
        <v>54</v>
      </c>
      <c r="J8641" t="s">
        <v>55</v>
      </c>
      <c r="K8641" t="s">
        <v>56</v>
      </c>
      <c r="L8641">
        <v>42420</v>
      </c>
      <c r="M8641" t="s">
        <v>57</v>
      </c>
      <c r="N8641" t="s">
        <v>3623</v>
      </c>
      <c r="O8641" t="s">
        <v>73</v>
      </c>
      <c r="P8641" t="s">
        <v>102</v>
      </c>
      <c r="Q8641" t="s">
        <v>3624</v>
      </c>
      <c r="R8641" s="19">
        <v>12.39</v>
      </c>
      <c r="S8641" s="17">
        <v>3</v>
      </c>
      <c r="T8641" s="20">
        <v>0</v>
      </c>
      <c r="U8641" s="19">
        <v>5.8232999999999997</v>
      </c>
      <c r="V8641" s="20">
        <f t="shared" si="670"/>
        <v>0.47</v>
      </c>
      <c r="W8641" s="17">
        <f t="shared" si="671"/>
        <v>2014</v>
      </c>
      <c r="X8641" t="str">
        <f t="shared" si="672"/>
        <v>Dec-2014</v>
      </c>
      <c r="Y8641" s="17">
        <f t="shared" si="673"/>
        <v>2</v>
      </c>
      <c r="Z8641" t="str">
        <f t="shared" si="674"/>
        <v>0% (No Discount)</v>
      </c>
      <c r="AA8641" s="17">
        <f>IF(COUNTIF($B$2:B8641,B8641)=1,1,0)</f>
        <v>1</v>
      </c>
      <c r="AB8641" s="17">
        <f>IF(COUNTIF($F$2:F8641,F8641)=1,1,0)</f>
        <v>0</v>
      </c>
    </row>
    <row r="8642" spans="1:28" x14ac:dyDescent="0.2">
      <c r="A8642" s="17">
        <v>8641</v>
      </c>
      <c r="B8642" t="s">
        <v>10191</v>
      </c>
      <c r="C8642" s="18">
        <v>42747</v>
      </c>
      <c r="D8642" s="18">
        <v>42751</v>
      </c>
      <c r="E8642" t="s">
        <v>77</v>
      </c>
      <c r="F8642" t="s">
        <v>939</v>
      </c>
      <c r="G8642" t="s">
        <v>940</v>
      </c>
      <c r="H8642" t="s">
        <v>68</v>
      </c>
      <c r="I8642" t="s">
        <v>54</v>
      </c>
      <c r="J8642" t="s">
        <v>844</v>
      </c>
      <c r="K8642" t="s">
        <v>131</v>
      </c>
      <c r="L8642">
        <v>75217</v>
      </c>
      <c r="M8642" t="s">
        <v>132</v>
      </c>
      <c r="N8642" t="s">
        <v>2725</v>
      </c>
      <c r="O8642" t="s">
        <v>73</v>
      </c>
      <c r="P8642" t="s">
        <v>102</v>
      </c>
      <c r="Q8642" t="s">
        <v>2726</v>
      </c>
      <c r="R8642" s="19">
        <v>760.98</v>
      </c>
      <c r="S8642" s="17">
        <v>5</v>
      </c>
      <c r="T8642" s="20">
        <v>0.8</v>
      </c>
      <c r="U8642" s="19">
        <v>-1141.47</v>
      </c>
      <c r="V8642" s="20">
        <f t="shared" ref="V8642:V8705" si="675">IFERROR(U8642/R8642,0)</f>
        <v>-1.5</v>
      </c>
      <c r="W8642" s="17">
        <f t="shared" ref="W8642:W8705" si="676">YEAR(C8642)</f>
        <v>2017</v>
      </c>
      <c r="X8642" t="str">
        <f t="shared" ref="X8642:X8705" si="677">TEXT(C8642,"mmm-yyyy")</f>
        <v>Jan-2017</v>
      </c>
      <c r="Y8642" s="17">
        <f t="shared" ref="Y8642:Y8705" si="678">D8642-C8642</f>
        <v>4</v>
      </c>
      <c r="Z8642" t="str">
        <f t="shared" ref="Z8642:Z8705" si="679">IF(T8642=0,"0% (No Discount)",IF(T8642&lt;=0.1,"1-10%",IF(T8642&lt;=0.2,"11-20%",IF(T8642&lt;=0.3,"21-30%",IF(T8642&lt;=0.4,"31-40%",IF(T8642&lt;=0.5,"41-50%","Over 50%"))))))</f>
        <v>Over 50%</v>
      </c>
      <c r="AA8642" s="17">
        <f>IF(COUNTIF($B$2:B8642,B8642)=1,1,0)</f>
        <v>1</v>
      </c>
      <c r="AB8642" s="17">
        <f>IF(COUNTIF($F$2:F8642,F8642)=1,1,0)</f>
        <v>0</v>
      </c>
    </row>
    <row r="8643" spans="1:28" x14ac:dyDescent="0.2">
      <c r="A8643" s="17">
        <v>8642</v>
      </c>
      <c r="B8643" t="s">
        <v>10192</v>
      </c>
      <c r="C8643" s="18">
        <v>43071</v>
      </c>
      <c r="D8643" s="18">
        <v>43071</v>
      </c>
      <c r="E8643" t="s">
        <v>1320</v>
      </c>
      <c r="F8643" t="s">
        <v>5352</v>
      </c>
      <c r="G8643" t="s">
        <v>5353</v>
      </c>
      <c r="H8643" t="s">
        <v>53</v>
      </c>
      <c r="I8643" t="s">
        <v>54</v>
      </c>
      <c r="J8643" t="s">
        <v>1416</v>
      </c>
      <c r="K8643" t="s">
        <v>337</v>
      </c>
      <c r="L8643">
        <v>85345</v>
      </c>
      <c r="M8643" t="s">
        <v>71</v>
      </c>
      <c r="N8643" t="s">
        <v>1754</v>
      </c>
      <c r="O8643" t="s">
        <v>73</v>
      </c>
      <c r="P8643" t="s">
        <v>102</v>
      </c>
      <c r="Q8643" t="s">
        <v>1755</v>
      </c>
      <c r="R8643" s="19">
        <v>67.86</v>
      </c>
      <c r="S8643" s="17">
        <v>6</v>
      </c>
      <c r="T8643" s="20">
        <v>0.7</v>
      </c>
      <c r="U8643" s="19">
        <v>-45.24</v>
      </c>
      <c r="V8643" s="20">
        <f t="shared" si="675"/>
        <v>-0.66666666666666674</v>
      </c>
      <c r="W8643" s="17">
        <f t="shared" si="676"/>
        <v>2017</v>
      </c>
      <c r="X8643" t="str">
        <f t="shared" si="677"/>
        <v>Dec-2017</v>
      </c>
      <c r="Y8643" s="17">
        <f t="shared" si="678"/>
        <v>0</v>
      </c>
      <c r="Z8643" t="str">
        <f t="shared" si="679"/>
        <v>Over 50%</v>
      </c>
      <c r="AA8643" s="17">
        <f>IF(COUNTIF($B$2:B8643,B8643)=1,1,0)</f>
        <v>1</v>
      </c>
      <c r="AB8643" s="17">
        <f>IF(COUNTIF($F$2:F8643,F8643)=1,1,0)</f>
        <v>0</v>
      </c>
    </row>
    <row r="8644" spans="1:28" x14ac:dyDescent="0.2">
      <c r="A8644" s="17">
        <v>8643</v>
      </c>
      <c r="B8644" t="s">
        <v>10193</v>
      </c>
      <c r="C8644" s="18">
        <v>42316</v>
      </c>
      <c r="D8644" s="18">
        <v>42323</v>
      </c>
      <c r="E8644" t="s">
        <v>77</v>
      </c>
      <c r="F8644" t="s">
        <v>3129</v>
      </c>
      <c r="G8644" t="s">
        <v>3130</v>
      </c>
      <c r="H8644" t="s">
        <v>68</v>
      </c>
      <c r="I8644" t="s">
        <v>54</v>
      </c>
      <c r="J8644" t="s">
        <v>1553</v>
      </c>
      <c r="K8644" t="s">
        <v>115</v>
      </c>
      <c r="L8644">
        <v>28540</v>
      </c>
      <c r="M8644" t="s">
        <v>57</v>
      </c>
      <c r="N8644" t="s">
        <v>1204</v>
      </c>
      <c r="O8644" t="s">
        <v>73</v>
      </c>
      <c r="P8644" t="s">
        <v>296</v>
      </c>
      <c r="Q8644" t="s">
        <v>1205</v>
      </c>
      <c r="R8644" s="19">
        <v>31.504000000000001</v>
      </c>
      <c r="S8644" s="17">
        <v>11</v>
      </c>
      <c r="T8644" s="20">
        <v>0.2</v>
      </c>
      <c r="U8644" s="19">
        <v>11.814</v>
      </c>
      <c r="V8644" s="20">
        <f t="shared" si="675"/>
        <v>0.375</v>
      </c>
      <c r="W8644" s="17">
        <f t="shared" si="676"/>
        <v>2015</v>
      </c>
      <c r="X8644" t="str">
        <f t="shared" si="677"/>
        <v>Nov-2015</v>
      </c>
      <c r="Y8644" s="17">
        <f t="shared" si="678"/>
        <v>7</v>
      </c>
      <c r="Z8644" t="str">
        <f t="shared" si="679"/>
        <v>11-20%</v>
      </c>
      <c r="AA8644" s="17">
        <f>IF(COUNTIF($B$2:B8644,B8644)=1,1,0)</f>
        <v>1</v>
      </c>
      <c r="AB8644" s="17">
        <f>IF(COUNTIF($F$2:F8644,F8644)=1,1,0)</f>
        <v>0</v>
      </c>
    </row>
    <row r="8645" spans="1:28" x14ac:dyDescent="0.2">
      <c r="A8645" s="17">
        <v>8644</v>
      </c>
      <c r="B8645" t="s">
        <v>10193</v>
      </c>
      <c r="C8645" s="18">
        <v>42316</v>
      </c>
      <c r="D8645" s="18">
        <v>42323</v>
      </c>
      <c r="E8645" t="s">
        <v>77</v>
      </c>
      <c r="F8645" t="s">
        <v>3129</v>
      </c>
      <c r="G8645" t="s">
        <v>3130</v>
      </c>
      <c r="H8645" t="s">
        <v>68</v>
      </c>
      <c r="I8645" t="s">
        <v>54</v>
      </c>
      <c r="J8645" t="s">
        <v>1553</v>
      </c>
      <c r="K8645" t="s">
        <v>115</v>
      </c>
      <c r="L8645">
        <v>28540</v>
      </c>
      <c r="M8645" t="s">
        <v>57</v>
      </c>
      <c r="N8645" t="s">
        <v>7212</v>
      </c>
      <c r="O8645" t="s">
        <v>73</v>
      </c>
      <c r="P8645" t="s">
        <v>74</v>
      </c>
      <c r="Q8645" t="s">
        <v>7213</v>
      </c>
      <c r="R8645" s="19">
        <v>5.04</v>
      </c>
      <c r="S8645" s="17">
        <v>1</v>
      </c>
      <c r="T8645" s="20">
        <v>0.2</v>
      </c>
      <c r="U8645" s="19">
        <v>1.6379999999999999</v>
      </c>
      <c r="V8645" s="20">
        <f t="shared" si="675"/>
        <v>0.32499999999999996</v>
      </c>
      <c r="W8645" s="17">
        <f t="shared" si="676"/>
        <v>2015</v>
      </c>
      <c r="X8645" t="str">
        <f t="shared" si="677"/>
        <v>Nov-2015</v>
      </c>
      <c r="Y8645" s="17">
        <f t="shared" si="678"/>
        <v>7</v>
      </c>
      <c r="Z8645" t="str">
        <f t="shared" si="679"/>
        <v>11-20%</v>
      </c>
      <c r="AA8645" s="17">
        <f>IF(COUNTIF($B$2:B8645,B8645)=1,1,0)</f>
        <v>0</v>
      </c>
      <c r="AB8645" s="17">
        <f>IF(COUNTIF($F$2:F8645,F8645)=1,1,0)</f>
        <v>0</v>
      </c>
    </row>
    <row r="8646" spans="1:28" x14ac:dyDescent="0.2">
      <c r="A8646" s="17">
        <v>8645</v>
      </c>
      <c r="B8646" t="s">
        <v>10193</v>
      </c>
      <c r="C8646" s="18">
        <v>42316</v>
      </c>
      <c r="D8646" s="18">
        <v>42323</v>
      </c>
      <c r="E8646" t="s">
        <v>77</v>
      </c>
      <c r="F8646" t="s">
        <v>3129</v>
      </c>
      <c r="G8646" t="s">
        <v>3130</v>
      </c>
      <c r="H8646" t="s">
        <v>68</v>
      </c>
      <c r="I8646" t="s">
        <v>54</v>
      </c>
      <c r="J8646" t="s">
        <v>1553</v>
      </c>
      <c r="K8646" t="s">
        <v>115</v>
      </c>
      <c r="L8646">
        <v>28540</v>
      </c>
      <c r="M8646" t="s">
        <v>57</v>
      </c>
      <c r="N8646" t="s">
        <v>1635</v>
      </c>
      <c r="O8646" t="s">
        <v>73</v>
      </c>
      <c r="P8646" t="s">
        <v>102</v>
      </c>
      <c r="Q8646" t="s">
        <v>1636</v>
      </c>
      <c r="R8646" s="19">
        <v>39.878999999999998</v>
      </c>
      <c r="S8646" s="17">
        <v>7</v>
      </c>
      <c r="T8646" s="20">
        <v>0.7</v>
      </c>
      <c r="U8646" s="19">
        <v>-29.244599999999998</v>
      </c>
      <c r="V8646" s="20">
        <f t="shared" si="675"/>
        <v>-0.73333333333333328</v>
      </c>
      <c r="W8646" s="17">
        <f t="shared" si="676"/>
        <v>2015</v>
      </c>
      <c r="X8646" t="str">
        <f t="shared" si="677"/>
        <v>Nov-2015</v>
      </c>
      <c r="Y8646" s="17">
        <f t="shared" si="678"/>
        <v>7</v>
      </c>
      <c r="Z8646" t="str">
        <f t="shared" si="679"/>
        <v>Over 50%</v>
      </c>
      <c r="AA8646" s="17">
        <f>IF(COUNTIF($B$2:B8646,B8646)=1,1,0)</f>
        <v>0</v>
      </c>
      <c r="AB8646" s="17">
        <f>IF(COUNTIF($F$2:F8646,F8646)=1,1,0)</f>
        <v>0</v>
      </c>
    </row>
    <row r="8647" spans="1:28" x14ac:dyDescent="0.2">
      <c r="A8647" s="17">
        <v>8646</v>
      </c>
      <c r="B8647" t="s">
        <v>10193</v>
      </c>
      <c r="C8647" s="18">
        <v>42316</v>
      </c>
      <c r="D8647" s="18">
        <v>42323</v>
      </c>
      <c r="E8647" t="s">
        <v>77</v>
      </c>
      <c r="F8647" t="s">
        <v>3129</v>
      </c>
      <c r="G8647" t="s">
        <v>3130</v>
      </c>
      <c r="H8647" t="s">
        <v>68</v>
      </c>
      <c r="I8647" t="s">
        <v>54</v>
      </c>
      <c r="J8647" t="s">
        <v>1553</v>
      </c>
      <c r="K8647" t="s">
        <v>115</v>
      </c>
      <c r="L8647">
        <v>28540</v>
      </c>
      <c r="M8647" t="s">
        <v>57</v>
      </c>
      <c r="N8647" t="s">
        <v>1314</v>
      </c>
      <c r="O8647" t="s">
        <v>59</v>
      </c>
      <c r="P8647" t="s">
        <v>92</v>
      </c>
      <c r="Q8647" t="s">
        <v>1315</v>
      </c>
      <c r="R8647" s="19">
        <v>4.7119999999999997</v>
      </c>
      <c r="S8647" s="17">
        <v>1</v>
      </c>
      <c r="T8647" s="20">
        <v>0.2</v>
      </c>
      <c r="U8647" s="19">
        <v>1.4136</v>
      </c>
      <c r="V8647" s="20">
        <f t="shared" si="675"/>
        <v>0.3</v>
      </c>
      <c r="W8647" s="17">
        <f t="shared" si="676"/>
        <v>2015</v>
      </c>
      <c r="X8647" t="str">
        <f t="shared" si="677"/>
        <v>Nov-2015</v>
      </c>
      <c r="Y8647" s="17">
        <f t="shared" si="678"/>
        <v>7</v>
      </c>
      <c r="Z8647" t="str">
        <f t="shared" si="679"/>
        <v>11-20%</v>
      </c>
      <c r="AA8647" s="17">
        <f>IF(COUNTIF($B$2:B8647,B8647)=1,1,0)</f>
        <v>0</v>
      </c>
      <c r="AB8647" s="17">
        <f>IF(COUNTIF($F$2:F8647,F8647)=1,1,0)</f>
        <v>0</v>
      </c>
    </row>
    <row r="8648" spans="1:28" x14ac:dyDescent="0.2">
      <c r="A8648" s="17">
        <v>8647</v>
      </c>
      <c r="B8648" t="s">
        <v>10194</v>
      </c>
      <c r="C8648" s="18">
        <v>42699</v>
      </c>
      <c r="D8648" s="18">
        <v>42703</v>
      </c>
      <c r="E8648" t="s">
        <v>77</v>
      </c>
      <c r="F8648" t="s">
        <v>6698</v>
      </c>
      <c r="G8648" t="s">
        <v>6699</v>
      </c>
      <c r="H8648" t="s">
        <v>53</v>
      </c>
      <c r="I8648" t="s">
        <v>54</v>
      </c>
      <c r="J8648" t="s">
        <v>69</v>
      </c>
      <c r="K8648" t="s">
        <v>70</v>
      </c>
      <c r="L8648">
        <v>90032</v>
      </c>
      <c r="M8648" t="s">
        <v>71</v>
      </c>
      <c r="N8648" t="s">
        <v>745</v>
      </c>
      <c r="O8648" t="s">
        <v>59</v>
      </c>
      <c r="P8648" t="s">
        <v>63</v>
      </c>
      <c r="Q8648" t="s">
        <v>746</v>
      </c>
      <c r="R8648" s="19">
        <v>194.352</v>
      </c>
      <c r="S8648" s="17">
        <v>3</v>
      </c>
      <c r="T8648" s="20">
        <v>0.2</v>
      </c>
      <c r="U8648" s="19">
        <v>19.435199999999998</v>
      </c>
      <c r="V8648" s="20">
        <f t="shared" si="675"/>
        <v>9.9999999999999992E-2</v>
      </c>
      <c r="W8648" s="17">
        <f t="shared" si="676"/>
        <v>2016</v>
      </c>
      <c r="X8648" t="str">
        <f t="shared" si="677"/>
        <v>Nov-2016</v>
      </c>
      <c r="Y8648" s="17">
        <f t="shared" si="678"/>
        <v>4</v>
      </c>
      <c r="Z8648" t="str">
        <f t="shared" si="679"/>
        <v>11-20%</v>
      </c>
      <c r="AA8648" s="17">
        <f>IF(COUNTIF($B$2:B8648,B8648)=1,1,0)</f>
        <v>1</v>
      </c>
      <c r="AB8648" s="17">
        <f>IF(COUNTIF($F$2:F8648,F8648)=1,1,0)</f>
        <v>0</v>
      </c>
    </row>
    <row r="8649" spans="1:28" x14ac:dyDescent="0.2">
      <c r="A8649" s="17">
        <v>8648</v>
      </c>
      <c r="B8649" t="s">
        <v>10195</v>
      </c>
      <c r="C8649" s="18">
        <v>42343</v>
      </c>
      <c r="D8649" s="18">
        <v>42346</v>
      </c>
      <c r="E8649" t="s">
        <v>215</v>
      </c>
      <c r="F8649" t="s">
        <v>5834</v>
      </c>
      <c r="G8649" t="s">
        <v>5835</v>
      </c>
      <c r="H8649" t="s">
        <v>68</v>
      </c>
      <c r="I8649" t="s">
        <v>54</v>
      </c>
      <c r="J8649" t="s">
        <v>5696</v>
      </c>
      <c r="K8649" t="s">
        <v>362</v>
      </c>
      <c r="L8649">
        <v>37211</v>
      </c>
      <c r="M8649" t="s">
        <v>57</v>
      </c>
      <c r="N8649" t="s">
        <v>921</v>
      </c>
      <c r="O8649" t="s">
        <v>59</v>
      </c>
      <c r="P8649" t="s">
        <v>63</v>
      </c>
      <c r="Q8649" t="s">
        <v>922</v>
      </c>
      <c r="R8649" s="19">
        <v>97.424000000000007</v>
      </c>
      <c r="S8649" s="17">
        <v>2</v>
      </c>
      <c r="T8649" s="20">
        <v>0.2</v>
      </c>
      <c r="U8649" s="19">
        <v>10.9602</v>
      </c>
      <c r="V8649" s="20">
        <f t="shared" si="675"/>
        <v>0.1125</v>
      </c>
      <c r="W8649" s="17">
        <f t="shared" si="676"/>
        <v>2015</v>
      </c>
      <c r="X8649" t="str">
        <f t="shared" si="677"/>
        <v>Dec-2015</v>
      </c>
      <c r="Y8649" s="17">
        <f t="shared" si="678"/>
        <v>3</v>
      </c>
      <c r="Z8649" t="str">
        <f t="shared" si="679"/>
        <v>11-20%</v>
      </c>
      <c r="AA8649" s="17">
        <f>IF(COUNTIF($B$2:B8649,B8649)=1,1,0)</f>
        <v>1</v>
      </c>
      <c r="AB8649" s="17">
        <f>IF(COUNTIF($F$2:F8649,F8649)=1,1,0)</f>
        <v>0</v>
      </c>
    </row>
    <row r="8650" spans="1:28" x14ac:dyDescent="0.2">
      <c r="A8650" s="17">
        <v>8649</v>
      </c>
      <c r="B8650" t="s">
        <v>10196</v>
      </c>
      <c r="C8650" s="18">
        <v>42580</v>
      </c>
      <c r="D8650" s="18">
        <v>42585</v>
      </c>
      <c r="E8650" t="s">
        <v>77</v>
      </c>
      <c r="F8650" t="s">
        <v>5945</v>
      </c>
      <c r="G8650" t="s">
        <v>5946</v>
      </c>
      <c r="H8650" t="s">
        <v>53</v>
      </c>
      <c r="I8650" t="s">
        <v>54</v>
      </c>
      <c r="J8650" t="s">
        <v>494</v>
      </c>
      <c r="K8650" t="s">
        <v>115</v>
      </c>
      <c r="L8650">
        <v>28205</v>
      </c>
      <c r="M8650" t="s">
        <v>57</v>
      </c>
      <c r="N8650" t="s">
        <v>2829</v>
      </c>
      <c r="O8650" t="s">
        <v>73</v>
      </c>
      <c r="P8650" t="s">
        <v>86</v>
      </c>
      <c r="Q8650" t="s">
        <v>2830</v>
      </c>
      <c r="R8650" s="19">
        <v>704.76</v>
      </c>
      <c r="S8650" s="17">
        <v>5</v>
      </c>
      <c r="T8650" s="20">
        <v>0.2</v>
      </c>
      <c r="U8650" s="19">
        <v>26.4285</v>
      </c>
      <c r="V8650" s="20">
        <f t="shared" si="675"/>
        <v>3.7499999999999999E-2</v>
      </c>
      <c r="W8650" s="17">
        <f t="shared" si="676"/>
        <v>2016</v>
      </c>
      <c r="X8650" t="str">
        <f t="shared" si="677"/>
        <v>Jul-2016</v>
      </c>
      <c r="Y8650" s="17">
        <f t="shared" si="678"/>
        <v>5</v>
      </c>
      <c r="Z8650" t="str">
        <f t="shared" si="679"/>
        <v>11-20%</v>
      </c>
      <c r="AA8650" s="17">
        <f>IF(COUNTIF($B$2:B8650,B8650)=1,1,0)</f>
        <v>1</v>
      </c>
      <c r="AB8650" s="17">
        <f>IF(COUNTIF($F$2:F8650,F8650)=1,1,0)</f>
        <v>0</v>
      </c>
    </row>
    <row r="8651" spans="1:28" x14ac:dyDescent="0.2">
      <c r="A8651" s="17">
        <v>8650</v>
      </c>
      <c r="B8651" t="s">
        <v>10196</v>
      </c>
      <c r="C8651" s="18">
        <v>42580</v>
      </c>
      <c r="D8651" s="18">
        <v>42585</v>
      </c>
      <c r="E8651" t="s">
        <v>77</v>
      </c>
      <c r="F8651" t="s">
        <v>5945</v>
      </c>
      <c r="G8651" t="s">
        <v>5946</v>
      </c>
      <c r="H8651" t="s">
        <v>53</v>
      </c>
      <c r="I8651" t="s">
        <v>54</v>
      </c>
      <c r="J8651" t="s">
        <v>494</v>
      </c>
      <c r="K8651" t="s">
        <v>115</v>
      </c>
      <c r="L8651">
        <v>28205</v>
      </c>
      <c r="M8651" t="s">
        <v>57</v>
      </c>
      <c r="N8651" t="s">
        <v>1861</v>
      </c>
      <c r="O8651" t="s">
        <v>73</v>
      </c>
      <c r="P8651" t="s">
        <v>102</v>
      </c>
      <c r="Q8651" t="s">
        <v>1862</v>
      </c>
      <c r="R8651" s="19">
        <v>27.396000000000001</v>
      </c>
      <c r="S8651" s="17">
        <v>3</v>
      </c>
      <c r="T8651" s="20">
        <v>0.7</v>
      </c>
      <c r="U8651" s="19">
        <v>-20.090399999999999</v>
      </c>
      <c r="V8651" s="20">
        <f t="shared" si="675"/>
        <v>-0.73333333333333328</v>
      </c>
      <c r="W8651" s="17">
        <f t="shared" si="676"/>
        <v>2016</v>
      </c>
      <c r="X8651" t="str">
        <f t="shared" si="677"/>
        <v>Jul-2016</v>
      </c>
      <c r="Y8651" s="17">
        <f t="shared" si="678"/>
        <v>5</v>
      </c>
      <c r="Z8651" t="str">
        <f t="shared" si="679"/>
        <v>Over 50%</v>
      </c>
      <c r="AA8651" s="17">
        <f>IF(COUNTIF($B$2:B8651,B8651)=1,1,0)</f>
        <v>0</v>
      </c>
      <c r="AB8651" s="17">
        <f>IF(COUNTIF($F$2:F8651,F8651)=1,1,0)</f>
        <v>0</v>
      </c>
    </row>
    <row r="8652" spans="1:28" x14ac:dyDescent="0.2">
      <c r="A8652" s="17">
        <v>8651</v>
      </c>
      <c r="B8652" t="s">
        <v>10197</v>
      </c>
      <c r="C8652" s="18">
        <v>41895</v>
      </c>
      <c r="D8652" s="18">
        <v>41895</v>
      </c>
      <c r="E8652" t="s">
        <v>1320</v>
      </c>
      <c r="F8652" t="s">
        <v>2210</v>
      </c>
      <c r="G8652" t="s">
        <v>2211</v>
      </c>
      <c r="H8652" t="s">
        <v>53</v>
      </c>
      <c r="I8652" t="s">
        <v>54</v>
      </c>
      <c r="J8652" t="s">
        <v>122</v>
      </c>
      <c r="K8652" t="s">
        <v>123</v>
      </c>
      <c r="L8652">
        <v>98103</v>
      </c>
      <c r="M8652" t="s">
        <v>71</v>
      </c>
      <c r="N8652" t="s">
        <v>7869</v>
      </c>
      <c r="O8652" t="s">
        <v>73</v>
      </c>
      <c r="P8652" t="s">
        <v>296</v>
      </c>
      <c r="Q8652" t="s">
        <v>7870</v>
      </c>
      <c r="R8652" s="19">
        <v>5.7</v>
      </c>
      <c r="S8652" s="17">
        <v>5</v>
      </c>
      <c r="T8652" s="20">
        <v>0</v>
      </c>
      <c r="U8652" s="19">
        <v>2.6789999999999998</v>
      </c>
      <c r="V8652" s="20">
        <f t="shared" si="675"/>
        <v>0.47</v>
      </c>
      <c r="W8652" s="17">
        <f t="shared" si="676"/>
        <v>2014</v>
      </c>
      <c r="X8652" t="str">
        <f t="shared" si="677"/>
        <v>Sep-2014</v>
      </c>
      <c r="Y8652" s="17">
        <f t="shared" si="678"/>
        <v>0</v>
      </c>
      <c r="Z8652" t="str">
        <f t="shared" si="679"/>
        <v>0% (No Discount)</v>
      </c>
      <c r="AA8652" s="17">
        <f>IF(COUNTIF($B$2:B8652,B8652)=1,1,0)</f>
        <v>1</v>
      </c>
      <c r="AB8652" s="17">
        <f>IF(COUNTIF($F$2:F8652,F8652)=1,1,0)</f>
        <v>0</v>
      </c>
    </row>
    <row r="8653" spans="1:28" x14ac:dyDescent="0.2">
      <c r="A8653" s="17">
        <v>8652</v>
      </c>
      <c r="B8653" t="s">
        <v>10197</v>
      </c>
      <c r="C8653" s="18">
        <v>41895</v>
      </c>
      <c r="D8653" s="18">
        <v>41895</v>
      </c>
      <c r="E8653" t="s">
        <v>1320</v>
      </c>
      <c r="F8653" t="s">
        <v>2210</v>
      </c>
      <c r="G8653" t="s">
        <v>2211</v>
      </c>
      <c r="H8653" t="s">
        <v>53</v>
      </c>
      <c r="I8653" t="s">
        <v>54</v>
      </c>
      <c r="J8653" t="s">
        <v>122</v>
      </c>
      <c r="K8653" t="s">
        <v>123</v>
      </c>
      <c r="L8653">
        <v>98103</v>
      </c>
      <c r="M8653" t="s">
        <v>71</v>
      </c>
      <c r="N8653" t="s">
        <v>1164</v>
      </c>
      <c r="O8653" t="s">
        <v>59</v>
      </c>
      <c r="P8653" t="s">
        <v>92</v>
      </c>
      <c r="Q8653" t="s">
        <v>1165</v>
      </c>
      <c r="R8653" s="19">
        <v>14.19</v>
      </c>
      <c r="S8653" s="17">
        <v>3</v>
      </c>
      <c r="T8653" s="20">
        <v>0</v>
      </c>
      <c r="U8653" s="19">
        <v>5.5340999999999996</v>
      </c>
      <c r="V8653" s="20">
        <f t="shared" si="675"/>
        <v>0.38999999999999996</v>
      </c>
      <c r="W8653" s="17">
        <f t="shared" si="676"/>
        <v>2014</v>
      </c>
      <c r="X8653" t="str">
        <f t="shared" si="677"/>
        <v>Sep-2014</v>
      </c>
      <c r="Y8653" s="17">
        <f t="shared" si="678"/>
        <v>0</v>
      </c>
      <c r="Z8653" t="str">
        <f t="shared" si="679"/>
        <v>0% (No Discount)</v>
      </c>
      <c r="AA8653" s="17">
        <f>IF(COUNTIF($B$2:B8653,B8653)=1,1,0)</f>
        <v>0</v>
      </c>
      <c r="AB8653" s="17">
        <f>IF(COUNTIF($F$2:F8653,F8653)=1,1,0)</f>
        <v>0</v>
      </c>
    </row>
    <row r="8654" spans="1:28" x14ac:dyDescent="0.2">
      <c r="A8654" s="17">
        <v>8653</v>
      </c>
      <c r="B8654" t="s">
        <v>10197</v>
      </c>
      <c r="C8654" s="18">
        <v>41895</v>
      </c>
      <c r="D8654" s="18">
        <v>41895</v>
      </c>
      <c r="E8654" t="s">
        <v>1320</v>
      </c>
      <c r="F8654" t="s">
        <v>2210</v>
      </c>
      <c r="G8654" t="s">
        <v>2211</v>
      </c>
      <c r="H8654" t="s">
        <v>53</v>
      </c>
      <c r="I8654" t="s">
        <v>54</v>
      </c>
      <c r="J8654" t="s">
        <v>122</v>
      </c>
      <c r="K8654" t="s">
        <v>123</v>
      </c>
      <c r="L8654">
        <v>98103</v>
      </c>
      <c r="M8654" t="s">
        <v>71</v>
      </c>
      <c r="N8654" t="s">
        <v>1981</v>
      </c>
      <c r="O8654" t="s">
        <v>73</v>
      </c>
      <c r="P8654" t="s">
        <v>606</v>
      </c>
      <c r="Q8654" t="s">
        <v>1982</v>
      </c>
      <c r="R8654" s="19">
        <v>7.3</v>
      </c>
      <c r="S8654" s="17">
        <v>2</v>
      </c>
      <c r="T8654" s="20">
        <v>0</v>
      </c>
      <c r="U8654" s="19">
        <v>2.19</v>
      </c>
      <c r="V8654" s="20">
        <f t="shared" si="675"/>
        <v>0.3</v>
      </c>
      <c r="W8654" s="17">
        <f t="shared" si="676"/>
        <v>2014</v>
      </c>
      <c r="X8654" t="str">
        <f t="shared" si="677"/>
        <v>Sep-2014</v>
      </c>
      <c r="Y8654" s="17">
        <f t="shared" si="678"/>
        <v>0</v>
      </c>
      <c r="Z8654" t="str">
        <f t="shared" si="679"/>
        <v>0% (No Discount)</v>
      </c>
      <c r="AA8654" s="17">
        <f>IF(COUNTIF($B$2:B8654,B8654)=1,1,0)</f>
        <v>0</v>
      </c>
      <c r="AB8654" s="17">
        <f>IF(COUNTIF($F$2:F8654,F8654)=1,1,0)</f>
        <v>0</v>
      </c>
    </row>
    <row r="8655" spans="1:28" x14ac:dyDescent="0.2">
      <c r="A8655" s="17">
        <v>8654</v>
      </c>
      <c r="B8655" t="s">
        <v>10197</v>
      </c>
      <c r="C8655" s="18">
        <v>41895</v>
      </c>
      <c r="D8655" s="18">
        <v>41895</v>
      </c>
      <c r="E8655" t="s">
        <v>1320</v>
      </c>
      <c r="F8655" t="s">
        <v>2210</v>
      </c>
      <c r="G8655" t="s">
        <v>2211</v>
      </c>
      <c r="H8655" t="s">
        <v>53</v>
      </c>
      <c r="I8655" t="s">
        <v>54</v>
      </c>
      <c r="J8655" t="s">
        <v>122</v>
      </c>
      <c r="K8655" t="s">
        <v>123</v>
      </c>
      <c r="L8655">
        <v>98103</v>
      </c>
      <c r="M8655" t="s">
        <v>71</v>
      </c>
      <c r="N8655" t="s">
        <v>2330</v>
      </c>
      <c r="O8655" t="s">
        <v>98</v>
      </c>
      <c r="P8655" t="s">
        <v>188</v>
      </c>
      <c r="Q8655" t="s">
        <v>2331</v>
      </c>
      <c r="R8655" s="19">
        <v>199.98</v>
      </c>
      <c r="S8655" s="17">
        <v>2</v>
      </c>
      <c r="T8655" s="20">
        <v>0</v>
      </c>
      <c r="U8655" s="19">
        <v>75.992400000000004</v>
      </c>
      <c r="V8655" s="20">
        <f t="shared" si="675"/>
        <v>0.38000000000000006</v>
      </c>
      <c r="W8655" s="17">
        <f t="shared" si="676"/>
        <v>2014</v>
      </c>
      <c r="X8655" t="str">
        <f t="shared" si="677"/>
        <v>Sep-2014</v>
      </c>
      <c r="Y8655" s="17">
        <f t="shared" si="678"/>
        <v>0</v>
      </c>
      <c r="Z8655" t="str">
        <f t="shared" si="679"/>
        <v>0% (No Discount)</v>
      </c>
      <c r="AA8655" s="17">
        <f>IF(COUNTIF($B$2:B8655,B8655)=1,1,0)</f>
        <v>0</v>
      </c>
      <c r="AB8655" s="17">
        <f>IF(COUNTIF($F$2:F8655,F8655)=1,1,0)</f>
        <v>0</v>
      </c>
    </row>
    <row r="8656" spans="1:28" x14ac:dyDescent="0.2">
      <c r="A8656" s="17">
        <v>8655</v>
      </c>
      <c r="B8656" t="s">
        <v>10197</v>
      </c>
      <c r="C8656" s="18">
        <v>41895</v>
      </c>
      <c r="D8656" s="18">
        <v>41895</v>
      </c>
      <c r="E8656" t="s">
        <v>1320</v>
      </c>
      <c r="F8656" t="s">
        <v>2210</v>
      </c>
      <c r="G8656" t="s">
        <v>2211</v>
      </c>
      <c r="H8656" t="s">
        <v>53</v>
      </c>
      <c r="I8656" t="s">
        <v>54</v>
      </c>
      <c r="J8656" t="s">
        <v>122</v>
      </c>
      <c r="K8656" t="s">
        <v>123</v>
      </c>
      <c r="L8656">
        <v>98103</v>
      </c>
      <c r="M8656" t="s">
        <v>71</v>
      </c>
      <c r="N8656" t="s">
        <v>6545</v>
      </c>
      <c r="O8656" t="s">
        <v>98</v>
      </c>
      <c r="P8656" t="s">
        <v>188</v>
      </c>
      <c r="Q8656" t="s">
        <v>6546</v>
      </c>
      <c r="R8656" s="19">
        <v>144.96</v>
      </c>
      <c r="S8656" s="17">
        <v>4</v>
      </c>
      <c r="T8656" s="20">
        <v>0</v>
      </c>
      <c r="U8656" s="19">
        <v>60.883200000000002</v>
      </c>
      <c r="V8656" s="20">
        <f t="shared" si="675"/>
        <v>0.42</v>
      </c>
      <c r="W8656" s="17">
        <f t="shared" si="676"/>
        <v>2014</v>
      </c>
      <c r="X8656" t="str">
        <f t="shared" si="677"/>
        <v>Sep-2014</v>
      </c>
      <c r="Y8656" s="17">
        <f t="shared" si="678"/>
        <v>0</v>
      </c>
      <c r="Z8656" t="str">
        <f t="shared" si="679"/>
        <v>0% (No Discount)</v>
      </c>
      <c r="AA8656" s="17">
        <f>IF(COUNTIF($B$2:B8656,B8656)=1,1,0)</f>
        <v>0</v>
      </c>
      <c r="AB8656" s="17">
        <f>IF(COUNTIF($F$2:F8656,F8656)=1,1,0)</f>
        <v>0</v>
      </c>
    </row>
    <row r="8657" spans="1:28" x14ac:dyDescent="0.2">
      <c r="A8657" s="17">
        <v>8656</v>
      </c>
      <c r="B8657" t="s">
        <v>10197</v>
      </c>
      <c r="C8657" s="18">
        <v>41895</v>
      </c>
      <c r="D8657" s="18">
        <v>41895</v>
      </c>
      <c r="E8657" t="s">
        <v>1320</v>
      </c>
      <c r="F8657" t="s">
        <v>2210</v>
      </c>
      <c r="G8657" t="s">
        <v>2211</v>
      </c>
      <c r="H8657" t="s">
        <v>53</v>
      </c>
      <c r="I8657" t="s">
        <v>54</v>
      </c>
      <c r="J8657" t="s">
        <v>122</v>
      </c>
      <c r="K8657" t="s">
        <v>123</v>
      </c>
      <c r="L8657">
        <v>98103</v>
      </c>
      <c r="M8657" t="s">
        <v>71</v>
      </c>
      <c r="N8657" t="s">
        <v>4020</v>
      </c>
      <c r="O8657" t="s">
        <v>98</v>
      </c>
      <c r="P8657" t="s">
        <v>188</v>
      </c>
      <c r="Q8657" t="s">
        <v>4021</v>
      </c>
      <c r="R8657" s="19">
        <v>118</v>
      </c>
      <c r="S8657" s="17">
        <v>2</v>
      </c>
      <c r="T8657" s="20">
        <v>0</v>
      </c>
      <c r="U8657" s="19">
        <v>20.059999999999999</v>
      </c>
      <c r="V8657" s="20">
        <f t="shared" si="675"/>
        <v>0.16999999999999998</v>
      </c>
      <c r="W8657" s="17">
        <f t="shared" si="676"/>
        <v>2014</v>
      </c>
      <c r="X8657" t="str">
        <f t="shared" si="677"/>
        <v>Sep-2014</v>
      </c>
      <c r="Y8657" s="17">
        <f t="shared" si="678"/>
        <v>0</v>
      </c>
      <c r="Z8657" t="str">
        <f t="shared" si="679"/>
        <v>0% (No Discount)</v>
      </c>
      <c r="AA8657" s="17">
        <f>IF(COUNTIF($B$2:B8657,B8657)=1,1,0)</f>
        <v>0</v>
      </c>
      <c r="AB8657" s="17">
        <f>IF(COUNTIF($F$2:F8657,F8657)=1,1,0)</f>
        <v>0</v>
      </c>
    </row>
    <row r="8658" spans="1:28" x14ac:dyDescent="0.2">
      <c r="A8658" s="17">
        <v>8657</v>
      </c>
      <c r="B8658" t="s">
        <v>10197</v>
      </c>
      <c r="C8658" s="18">
        <v>41895</v>
      </c>
      <c r="D8658" s="18">
        <v>41895</v>
      </c>
      <c r="E8658" t="s">
        <v>1320</v>
      </c>
      <c r="F8658" t="s">
        <v>2210</v>
      </c>
      <c r="G8658" t="s">
        <v>2211</v>
      </c>
      <c r="H8658" t="s">
        <v>53</v>
      </c>
      <c r="I8658" t="s">
        <v>54</v>
      </c>
      <c r="J8658" t="s">
        <v>122</v>
      </c>
      <c r="K8658" t="s">
        <v>123</v>
      </c>
      <c r="L8658">
        <v>98103</v>
      </c>
      <c r="M8658" t="s">
        <v>71</v>
      </c>
      <c r="N8658" t="s">
        <v>6041</v>
      </c>
      <c r="O8658" t="s">
        <v>73</v>
      </c>
      <c r="P8658" t="s">
        <v>117</v>
      </c>
      <c r="Q8658" t="s">
        <v>6042</v>
      </c>
      <c r="R8658" s="19">
        <v>48.94</v>
      </c>
      <c r="S8658" s="17">
        <v>1</v>
      </c>
      <c r="T8658" s="20">
        <v>0</v>
      </c>
      <c r="U8658" s="19">
        <v>24.47</v>
      </c>
      <c r="V8658" s="20">
        <f t="shared" si="675"/>
        <v>0.5</v>
      </c>
      <c r="W8658" s="17">
        <f t="shared" si="676"/>
        <v>2014</v>
      </c>
      <c r="X8658" t="str">
        <f t="shared" si="677"/>
        <v>Sep-2014</v>
      </c>
      <c r="Y8658" s="17">
        <f t="shared" si="678"/>
        <v>0</v>
      </c>
      <c r="Z8658" t="str">
        <f t="shared" si="679"/>
        <v>0% (No Discount)</v>
      </c>
      <c r="AA8658" s="17">
        <f>IF(COUNTIF($B$2:B8658,B8658)=1,1,0)</f>
        <v>0</v>
      </c>
      <c r="AB8658" s="17">
        <f>IF(COUNTIF($F$2:F8658,F8658)=1,1,0)</f>
        <v>0</v>
      </c>
    </row>
    <row r="8659" spans="1:28" x14ac:dyDescent="0.2">
      <c r="A8659" s="17">
        <v>8658</v>
      </c>
      <c r="B8659" t="s">
        <v>10197</v>
      </c>
      <c r="C8659" s="18">
        <v>41895</v>
      </c>
      <c r="D8659" s="18">
        <v>41895</v>
      </c>
      <c r="E8659" t="s">
        <v>1320</v>
      </c>
      <c r="F8659" t="s">
        <v>2210</v>
      </c>
      <c r="G8659" t="s">
        <v>2211</v>
      </c>
      <c r="H8659" t="s">
        <v>53</v>
      </c>
      <c r="I8659" t="s">
        <v>54</v>
      </c>
      <c r="J8659" t="s">
        <v>122</v>
      </c>
      <c r="K8659" t="s">
        <v>123</v>
      </c>
      <c r="L8659">
        <v>98103</v>
      </c>
      <c r="M8659" t="s">
        <v>71</v>
      </c>
      <c r="N8659" t="s">
        <v>4851</v>
      </c>
      <c r="O8659" t="s">
        <v>73</v>
      </c>
      <c r="P8659" t="s">
        <v>105</v>
      </c>
      <c r="Q8659" t="s">
        <v>4852</v>
      </c>
      <c r="R8659" s="19">
        <v>22.66</v>
      </c>
      <c r="S8659" s="17">
        <v>2</v>
      </c>
      <c r="T8659" s="20">
        <v>0</v>
      </c>
      <c r="U8659" s="19">
        <v>9.7438000000000002</v>
      </c>
      <c r="V8659" s="20">
        <f t="shared" si="675"/>
        <v>0.43</v>
      </c>
      <c r="W8659" s="17">
        <f t="shared" si="676"/>
        <v>2014</v>
      </c>
      <c r="X8659" t="str">
        <f t="shared" si="677"/>
        <v>Sep-2014</v>
      </c>
      <c r="Y8659" s="17">
        <f t="shared" si="678"/>
        <v>0</v>
      </c>
      <c r="Z8659" t="str">
        <f t="shared" si="679"/>
        <v>0% (No Discount)</v>
      </c>
      <c r="AA8659" s="17">
        <f>IF(COUNTIF($B$2:B8659,B8659)=1,1,0)</f>
        <v>0</v>
      </c>
      <c r="AB8659" s="17">
        <f>IF(COUNTIF($F$2:F8659,F8659)=1,1,0)</f>
        <v>0</v>
      </c>
    </row>
    <row r="8660" spans="1:28" x14ac:dyDescent="0.2">
      <c r="A8660" s="17">
        <v>8659</v>
      </c>
      <c r="B8660" t="s">
        <v>10198</v>
      </c>
      <c r="C8660" s="18">
        <v>42542</v>
      </c>
      <c r="D8660" s="18">
        <v>42546</v>
      </c>
      <c r="E8660" t="s">
        <v>77</v>
      </c>
      <c r="F8660" t="s">
        <v>370</v>
      </c>
      <c r="G8660" t="s">
        <v>371</v>
      </c>
      <c r="H8660" t="s">
        <v>68</v>
      </c>
      <c r="I8660" t="s">
        <v>54</v>
      </c>
      <c r="J8660" t="s">
        <v>330</v>
      </c>
      <c r="K8660" t="s">
        <v>238</v>
      </c>
      <c r="L8660">
        <v>60623</v>
      </c>
      <c r="M8660" t="s">
        <v>132</v>
      </c>
      <c r="N8660" t="s">
        <v>3203</v>
      </c>
      <c r="O8660" t="s">
        <v>73</v>
      </c>
      <c r="P8660" t="s">
        <v>102</v>
      </c>
      <c r="Q8660" t="s">
        <v>3204</v>
      </c>
      <c r="R8660" s="19">
        <v>0.83599999999999997</v>
      </c>
      <c r="S8660" s="17">
        <v>1</v>
      </c>
      <c r="T8660" s="20">
        <v>0.8</v>
      </c>
      <c r="U8660" s="19">
        <v>-1.3375999999999999</v>
      </c>
      <c r="V8660" s="20">
        <f t="shared" si="675"/>
        <v>-1.5999999999999999</v>
      </c>
      <c r="W8660" s="17">
        <f t="shared" si="676"/>
        <v>2016</v>
      </c>
      <c r="X8660" t="str">
        <f t="shared" si="677"/>
        <v>Jun-2016</v>
      </c>
      <c r="Y8660" s="17">
        <f t="shared" si="678"/>
        <v>4</v>
      </c>
      <c r="Z8660" t="str">
        <f t="shared" si="679"/>
        <v>Over 50%</v>
      </c>
      <c r="AA8660" s="17">
        <f>IF(COUNTIF($B$2:B8660,B8660)=1,1,0)</f>
        <v>1</v>
      </c>
      <c r="AB8660" s="17">
        <f>IF(COUNTIF($F$2:F8660,F8660)=1,1,0)</f>
        <v>0</v>
      </c>
    </row>
    <row r="8661" spans="1:28" x14ac:dyDescent="0.2">
      <c r="A8661" s="17">
        <v>8660</v>
      </c>
      <c r="B8661" t="s">
        <v>10199</v>
      </c>
      <c r="C8661" s="18">
        <v>42616</v>
      </c>
      <c r="D8661" s="18">
        <v>42621</v>
      </c>
      <c r="E8661" t="s">
        <v>77</v>
      </c>
      <c r="F8661" t="s">
        <v>5209</v>
      </c>
      <c r="G8661" t="s">
        <v>5210</v>
      </c>
      <c r="H8661" t="s">
        <v>68</v>
      </c>
      <c r="I8661" t="s">
        <v>54</v>
      </c>
      <c r="J8661" t="s">
        <v>1037</v>
      </c>
      <c r="K8661" t="s">
        <v>525</v>
      </c>
      <c r="L8661">
        <v>45231</v>
      </c>
      <c r="M8661" t="s">
        <v>175</v>
      </c>
      <c r="N8661" t="s">
        <v>5866</v>
      </c>
      <c r="O8661" t="s">
        <v>73</v>
      </c>
      <c r="P8661" t="s">
        <v>117</v>
      </c>
      <c r="Q8661" t="s">
        <v>5867</v>
      </c>
      <c r="R8661" s="19">
        <v>30.96</v>
      </c>
      <c r="S8661" s="17">
        <v>6</v>
      </c>
      <c r="T8661" s="20">
        <v>0.2</v>
      </c>
      <c r="U8661" s="19">
        <v>11.223000000000001</v>
      </c>
      <c r="V8661" s="20">
        <f t="shared" si="675"/>
        <v>0.36249999999999999</v>
      </c>
      <c r="W8661" s="17">
        <f t="shared" si="676"/>
        <v>2016</v>
      </c>
      <c r="X8661" t="str">
        <f t="shared" si="677"/>
        <v>Sep-2016</v>
      </c>
      <c r="Y8661" s="17">
        <f t="shared" si="678"/>
        <v>5</v>
      </c>
      <c r="Z8661" t="str">
        <f t="shared" si="679"/>
        <v>11-20%</v>
      </c>
      <c r="AA8661" s="17">
        <f>IF(COUNTIF($B$2:B8661,B8661)=1,1,0)</f>
        <v>1</v>
      </c>
      <c r="AB8661" s="17">
        <f>IF(COUNTIF($F$2:F8661,F8661)=1,1,0)</f>
        <v>0</v>
      </c>
    </row>
    <row r="8662" spans="1:28" x14ac:dyDescent="0.2">
      <c r="A8662" s="17">
        <v>8661</v>
      </c>
      <c r="B8662" t="s">
        <v>10200</v>
      </c>
      <c r="C8662" s="18">
        <v>43064</v>
      </c>
      <c r="D8662" s="18">
        <v>43069</v>
      </c>
      <c r="E8662" t="s">
        <v>77</v>
      </c>
      <c r="F8662" t="s">
        <v>4412</v>
      </c>
      <c r="G8662" t="s">
        <v>4413</v>
      </c>
      <c r="H8662" t="s">
        <v>53</v>
      </c>
      <c r="I8662" t="s">
        <v>54</v>
      </c>
      <c r="J8662" t="s">
        <v>80</v>
      </c>
      <c r="K8662" t="s">
        <v>81</v>
      </c>
      <c r="L8662">
        <v>33311</v>
      </c>
      <c r="M8662" t="s">
        <v>57</v>
      </c>
      <c r="N8662" t="s">
        <v>4444</v>
      </c>
      <c r="O8662" t="s">
        <v>59</v>
      </c>
      <c r="P8662" t="s">
        <v>60</v>
      </c>
      <c r="Q8662" t="s">
        <v>4445</v>
      </c>
      <c r="R8662" s="19">
        <v>723.92</v>
      </c>
      <c r="S8662" s="17">
        <v>5</v>
      </c>
      <c r="T8662" s="20">
        <v>0.2</v>
      </c>
      <c r="U8662" s="19">
        <v>-81.441000000000003</v>
      </c>
      <c r="V8662" s="20">
        <f t="shared" si="675"/>
        <v>-0.11250000000000002</v>
      </c>
      <c r="W8662" s="17">
        <f t="shared" si="676"/>
        <v>2017</v>
      </c>
      <c r="X8662" t="str">
        <f t="shared" si="677"/>
        <v>Nov-2017</v>
      </c>
      <c r="Y8662" s="17">
        <f t="shared" si="678"/>
        <v>5</v>
      </c>
      <c r="Z8662" t="str">
        <f t="shared" si="679"/>
        <v>11-20%</v>
      </c>
      <c r="AA8662" s="17">
        <f>IF(COUNTIF($B$2:B8662,B8662)=1,1,0)</f>
        <v>1</v>
      </c>
      <c r="AB8662" s="17">
        <f>IF(COUNTIF($F$2:F8662,F8662)=1,1,0)</f>
        <v>0</v>
      </c>
    </row>
    <row r="8663" spans="1:28" x14ac:dyDescent="0.2">
      <c r="A8663" s="17">
        <v>8662</v>
      </c>
      <c r="B8663" t="s">
        <v>10201</v>
      </c>
      <c r="C8663" s="18">
        <v>42136</v>
      </c>
      <c r="D8663" s="18">
        <v>42141</v>
      </c>
      <c r="E8663" t="s">
        <v>77</v>
      </c>
      <c r="F8663" t="s">
        <v>4297</v>
      </c>
      <c r="G8663" t="s">
        <v>4298</v>
      </c>
      <c r="H8663" t="s">
        <v>53</v>
      </c>
      <c r="I8663" t="s">
        <v>54</v>
      </c>
      <c r="J8663" t="s">
        <v>211</v>
      </c>
      <c r="K8663" t="s">
        <v>131</v>
      </c>
      <c r="L8663">
        <v>77041</v>
      </c>
      <c r="M8663" t="s">
        <v>132</v>
      </c>
      <c r="N8663" t="s">
        <v>7442</v>
      </c>
      <c r="O8663" t="s">
        <v>59</v>
      </c>
      <c r="P8663" t="s">
        <v>92</v>
      </c>
      <c r="Q8663" t="s">
        <v>7443</v>
      </c>
      <c r="R8663" s="19">
        <v>21.968</v>
      </c>
      <c r="S8663" s="17">
        <v>4</v>
      </c>
      <c r="T8663" s="20">
        <v>0.6</v>
      </c>
      <c r="U8663" s="19">
        <v>-15.9268</v>
      </c>
      <c r="V8663" s="20">
        <f t="shared" si="675"/>
        <v>-0.72499999999999998</v>
      </c>
      <c r="W8663" s="17">
        <f t="shared" si="676"/>
        <v>2015</v>
      </c>
      <c r="X8663" t="str">
        <f t="shared" si="677"/>
        <v>May-2015</v>
      </c>
      <c r="Y8663" s="17">
        <f t="shared" si="678"/>
        <v>5</v>
      </c>
      <c r="Z8663" t="str">
        <f t="shared" si="679"/>
        <v>Over 50%</v>
      </c>
      <c r="AA8663" s="17">
        <f>IF(COUNTIF($B$2:B8663,B8663)=1,1,0)</f>
        <v>1</v>
      </c>
      <c r="AB8663" s="17">
        <f>IF(COUNTIF($F$2:F8663,F8663)=1,1,0)</f>
        <v>0</v>
      </c>
    </row>
    <row r="8664" spans="1:28" x14ac:dyDescent="0.2">
      <c r="A8664" s="17">
        <v>8663</v>
      </c>
      <c r="B8664" t="s">
        <v>10201</v>
      </c>
      <c r="C8664" s="18">
        <v>42136</v>
      </c>
      <c r="D8664" s="18">
        <v>42141</v>
      </c>
      <c r="E8664" t="s">
        <v>77</v>
      </c>
      <c r="F8664" t="s">
        <v>4297</v>
      </c>
      <c r="G8664" t="s">
        <v>4298</v>
      </c>
      <c r="H8664" t="s">
        <v>53</v>
      </c>
      <c r="I8664" t="s">
        <v>54</v>
      </c>
      <c r="J8664" t="s">
        <v>211</v>
      </c>
      <c r="K8664" t="s">
        <v>131</v>
      </c>
      <c r="L8664">
        <v>77041</v>
      </c>
      <c r="M8664" t="s">
        <v>132</v>
      </c>
      <c r="N8664" t="s">
        <v>3784</v>
      </c>
      <c r="O8664" t="s">
        <v>98</v>
      </c>
      <c r="P8664" t="s">
        <v>99</v>
      </c>
      <c r="Q8664" t="s">
        <v>3785</v>
      </c>
      <c r="R8664" s="19">
        <v>619.15200000000004</v>
      </c>
      <c r="S8664" s="17">
        <v>6</v>
      </c>
      <c r="T8664" s="20">
        <v>0.2</v>
      </c>
      <c r="U8664" s="19">
        <v>69.654600000000002</v>
      </c>
      <c r="V8664" s="20">
        <f t="shared" si="675"/>
        <v>0.11249999999999999</v>
      </c>
      <c r="W8664" s="17">
        <f t="shared" si="676"/>
        <v>2015</v>
      </c>
      <c r="X8664" t="str">
        <f t="shared" si="677"/>
        <v>May-2015</v>
      </c>
      <c r="Y8664" s="17">
        <f t="shared" si="678"/>
        <v>5</v>
      </c>
      <c r="Z8664" t="str">
        <f t="shared" si="679"/>
        <v>11-20%</v>
      </c>
      <c r="AA8664" s="17">
        <f>IF(COUNTIF($B$2:B8664,B8664)=1,1,0)</f>
        <v>0</v>
      </c>
      <c r="AB8664" s="17">
        <f>IF(COUNTIF($F$2:F8664,F8664)=1,1,0)</f>
        <v>0</v>
      </c>
    </row>
    <row r="8665" spans="1:28" x14ac:dyDescent="0.2">
      <c r="A8665" s="17">
        <v>8664</v>
      </c>
      <c r="B8665" t="s">
        <v>10201</v>
      </c>
      <c r="C8665" s="18">
        <v>42136</v>
      </c>
      <c r="D8665" s="18">
        <v>42141</v>
      </c>
      <c r="E8665" t="s">
        <v>77</v>
      </c>
      <c r="F8665" t="s">
        <v>4297</v>
      </c>
      <c r="G8665" t="s">
        <v>4298</v>
      </c>
      <c r="H8665" t="s">
        <v>53</v>
      </c>
      <c r="I8665" t="s">
        <v>54</v>
      </c>
      <c r="J8665" t="s">
        <v>211</v>
      </c>
      <c r="K8665" t="s">
        <v>131</v>
      </c>
      <c r="L8665">
        <v>77041</v>
      </c>
      <c r="M8665" t="s">
        <v>132</v>
      </c>
      <c r="N8665" t="s">
        <v>2376</v>
      </c>
      <c r="O8665" t="s">
        <v>73</v>
      </c>
      <c r="P8665" t="s">
        <v>117</v>
      </c>
      <c r="Q8665" t="s">
        <v>2377</v>
      </c>
      <c r="R8665" s="19">
        <v>127.904</v>
      </c>
      <c r="S8665" s="17">
        <v>7</v>
      </c>
      <c r="T8665" s="20">
        <v>0.2</v>
      </c>
      <c r="U8665" s="19">
        <v>41.568800000000003</v>
      </c>
      <c r="V8665" s="20">
        <f t="shared" si="675"/>
        <v>0.32500000000000001</v>
      </c>
      <c r="W8665" s="17">
        <f t="shared" si="676"/>
        <v>2015</v>
      </c>
      <c r="X8665" t="str">
        <f t="shared" si="677"/>
        <v>May-2015</v>
      </c>
      <c r="Y8665" s="17">
        <f t="shared" si="678"/>
        <v>5</v>
      </c>
      <c r="Z8665" t="str">
        <f t="shared" si="679"/>
        <v>11-20%</v>
      </c>
      <c r="AA8665" s="17">
        <f>IF(COUNTIF($B$2:B8665,B8665)=1,1,0)</f>
        <v>0</v>
      </c>
      <c r="AB8665" s="17">
        <f>IF(COUNTIF($F$2:F8665,F8665)=1,1,0)</f>
        <v>0</v>
      </c>
    </row>
    <row r="8666" spans="1:28" x14ac:dyDescent="0.2">
      <c r="A8666" s="17">
        <v>8665</v>
      </c>
      <c r="B8666" t="s">
        <v>10202</v>
      </c>
      <c r="C8666" s="18">
        <v>42824</v>
      </c>
      <c r="D8666" s="18">
        <v>42826</v>
      </c>
      <c r="E8666" t="s">
        <v>50</v>
      </c>
      <c r="F8666" t="s">
        <v>2275</v>
      </c>
      <c r="G8666" t="s">
        <v>2276</v>
      </c>
      <c r="H8666" t="s">
        <v>53</v>
      </c>
      <c r="I8666" t="s">
        <v>54</v>
      </c>
      <c r="J8666" t="s">
        <v>1149</v>
      </c>
      <c r="K8666" t="s">
        <v>70</v>
      </c>
      <c r="L8666">
        <v>90712</v>
      </c>
      <c r="M8666" t="s">
        <v>71</v>
      </c>
      <c r="N8666" t="s">
        <v>4664</v>
      </c>
      <c r="O8666" t="s">
        <v>59</v>
      </c>
      <c r="P8666" t="s">
        <v>92</v>
      </c>
      <c r="Q8666" t="s">
        <v>4665</v>
      </c>
      <c r="R8666" s="19">
        <v>94.2</v>
      </c>
      <c r="S8666" s="17">
        <v>5</v>
      </c>
      <c r="T8666" s="20">
        <v>0</v>
      </c>
      <c r="U8666" s="19">
        <v>39.564</v>
      </c>
      <c r="V8666" s="20">
        <f t="shared" si="675"/>
        <v>0.42</v>
      </c>
      <c r="W8666" s="17">
        <f t="shared" si="676"/>
        <v>2017</v>
      </c>
      <c r="X8666" t="str">
        <f t="shared" si="677"/>
        <v>Mar-2017</v>
      </c>
      <c r="Y8666" s="17">
        <f t="shared" si="678"/>
        <v>2</v>
      </c>
      <c r="Z8666" t="str">
        <f t="shared" si="679"/>
        <v>0% (No Discount)</v>
      </c>
      <c r="AA8666" s="17">
        <f>IF(COUNTIF($B$2:B8666,B8666)=1,1,0)</f>
        <v>1</v>
      </c>
      <c r="AB8666" s="17">
        <f>IF(COUNTIF($F$2:F8666,F8666)=1,1,0)</f>
        <v>0</v>
      </c>
    </row>
    <row r="8667" spans="1:28" x14ac:dyDescent="0.2">
      <c r="A8667" s="17">
        <v>8666</v>
      </c>
      <c r="B8667" t="s">
        <v>10203</v>
      </c>
      <c r="C8667" s="18">
        <v>42691</v>
      </c>
      <c r="D8667" s="18">
        <v>42692</v>
      </c>
      <c r="E8667" t="s">
        <v>215</v>
      </c>
      <c r="F8667" t="s">
        <v>6692</v>
      </c>
      <c r="G8667" t="s">
        <v>6693</v>
      </c>
      <c r="H8667" t="s">
        <v>129</v>
      </c>
      <c r="I8667" t="s">
        <v>54</v>
      </c>
      <c r="J8667" t="s">
        <v>154</v>
      </c>
      <c r="K8667" t="s">
        <v>70</v>
      </c>
      <c r="L8667">
        <v>94122</v>
      </c>
      <c r="M8667" t="s">
        <v>71</v>
      </c>
      <c r="N8667" t="s">
        <v>2205</v>
      </c>
      <c r="O8667" t="s">
        <v>73</v>
      </c>
      <c r="P8667" t="s">
        <v>606</v>
      </c>
      <c r="Q8667" t="s">
        <v>2206</v>
      </c>
      <c r="R8667" s="19">
        <v>49.5</v>
      </c>
      <c r="S8667" s="17">
        <v>5</v>
      </c>
      <c r="T8667" s="20">
        <v>0</v>
      </c>
      <c r="U8667" s="19">
        <v>13.365</v>
      </c>
      <c r="V8667" s="20">
        <f t="shared" si="675"/>
        <v>0.27</v>
      </c>
      <c r="W8667" s="17">
        <f t="shared" si="676"/>
        <v>2016</v>
      </c>
      <c r="X8667" t="str">
        <f t="shared" si="677"/>
        <v>Nov-2016</v>
      </c>
      <c r="Y8667" s="17">
        <f t="shared" si="678"/>
        <v>1</v>
      </c>
      <c r="Z8667" t="str">
        <f t="shared" si="679"/>
        <v>0% (No Discount)</v>
      </c>
      <c r="AA8667" s="17">
        <f>IF(COUNTIF($B$2:B8667,B8667)=1,1,0)</f>
        <v>1</v>
      </c>
      <c r="AB8667" s="17">
        <f>IF(COUNTIF($F$2:F8667,F8667)=1,1,0)</f>
        <v>0</v>
      </c>
    </row>
    <row r="8668" spans="1:28" x14ac:dyDescent="0.2">
      <c r="A8668" s="17">
        <v>8667</v>
      </c>
      <c r="B8668" t="s">
        <v>10204</v>
      </c>
      <c r="C8668" s="18">
        <v>42734</v>
      </c>
      <c r="D8668" s="18">
        <v>42737</v>
      </c>
      <c r="E8668" t="s">
        <v>215</v>
      </c>
      <c r="F8668" t="s">
        <v>10205</v>
      </c>
      <c r="G8668" t="s">
        <v>10206</v>
      </c>
      <c r="H8668" t="s">
        <v>68</v>
      </c>
      <c r="I8668" t="s">
        <v>54</v>
      </c>
      <c r="J8668" t="s">
        <v>173</v>
      </c>
      <c r="K8668" t="s">
        <v>174</v>
      </c>
      <c r="L8668">
        <v>19140</v>
      </c>
      <c r="M8668" t="s">
        <v>175</v>
      </c>
      <c r="N8668" t="s">
        <v>6842</v>
      </c>
      <c r="O8668" t="s">
        <v>73</v>
      </c>
      <c r="P8668" t="s">
        <v>95</v>
      </c>
      <c r="Q8668" t="s">
        <v>6843</v>
      </c>
      <c r="R8668" s="19">
        <v>16.52</v>
      </c>
      <c r="S8668" s="17">
        <v>5</v>
      </c>
      <c r="T8668" s="20">
        <v>0.2</v>
      </c>
      <c r="U8668" s="19">
        <v>1.6519999999999999</v>
      </c>
      <c r="V8668" s="20">
        <f t="shared" si="675"/>
        <v>9.9999999999999992E-2</v>
      </c>
      <c r="W8668" s="17">
        <f t="shared" si="676"/>
        <v>2016</v>
      </c>
      <c r="X8668" t="str">
        <f t="shared" si="677"/>
        <v>Dec-2016</v>
      </c>
      <c r="Y8668" s="17">
        <f t="shared" si="678"/>
        <v>3</v>
      </c>
      <c r="Z8668" t="str">
        <f t="shared" si="679"/>
        <v>11-20%</v>
      </c>
      <c r="AA8668" s="17">
        <f>IF(COUNTIF($B$2:B8668,B8668)=1,1,0)</f>
        <v>1</v>
      </c>
      <c r="AB8668" s="17">
        <f>IF(COUNTIF($F$2:F8668,F8668)=1,1,0)</f>
        <v>1</v>
      </c>
    </row>
    <row r="8669" spans="1:28" x14ac:dyDescent="0.2">
      <c r="A8669" s="17">
        <v>8668</v>
      </c>
      <c r="B8669" t="s">
        <v>10207</v>
      </c>
      <c r="C8669" s="18">
        <v>42726</v>
      </c>
      <c r="D8669" s="18">
        <v>42728</v>
      </c>
      <c r="E8669" t="s">
        <v>50</v>
      </c>
      <c r="F8669" t="s">
        <v>4479</v>
      </c>
      <c r="G8669" t="s">
        <v>4480</v>
      </c>
      <c r="H8669" t="s">
        <v>129</v>
      </c>
      <c r="I8669" t="s">
        <v>54</v>
      </c>
      <c r="J8669" t="s">
        <v>122</v>
      </c>
      <c r="K8669" t="s">
        <v>123</v>
      </c>
      <c r="L8669">
        <v>98115</v>
      </c>
      <c r="M8669" t="s">
        <v>71</v>
      </c>
      <c r="N8669" t="s">
        <v>702</v>
      </c>
      <c r="O8669" t="s">
        <v>73</v>
      </c>
      <c r="P8669" t="s">
        <v>102</v>
      </c>
      <c r="Q8669" t="s">
        <v>703</v>
      </c>
      <c r="R8669" s="19">
        <v>55.36</v>
      </c>
      <c r="S8669" s="17">
        <v>4</v>
      </c>
      <c r="T8669" s="20">
        <v>0.2</v>
      </c>
      <c r="U8669" s="19">
        <v>19.376000000000001</v>
      </c>
      <c r="V8669" s="20">
        <f t="shared" si="675"/>
        <v>0.35000000000000003</v>
      </c>
      <c r="W8669" s="17">
        <f t="shared" si="676"/>
        <v>2016</v>
      </c>
      <c r="X8669" t="str">
        <f t="shared" si="677"/>
        <v>Dec-2016</v>
      </c>
      <c r="Y8669" s="17">
        <f t="shared" si="678"/>
        <v>2</v>
      </c>
      <c r="Z8669" t="str">
        <f t="shared" si="679"/>
        <v>11-20%</v>
      </c>
      <c r="AA8669" s="17">
        <f>IF(COUNTIF($B$2:B8669,B8669)=1,1,0)</f>
        <v>1</v>
      </c>
      <c r="AB8669" s="17">
        <f>IF(COUNTIF($F$2:F8669,F8669)=1,1,0)</f>
        <v>0</v>
      </c>
    </row>
    <row r="8670" spans="1:28" x14ac:dyDescent="0.2">
      <c r="A8670" s="17">
        <v>8669</v>
      </c>
      <c r="B8670" t="s">
        <v>10207</v>
      </c>
      <c r="C8670" s="18">
        <v>42726</v>
      </c>
      <c r="D8670" s="18">
        <v>42728</v>
      </c>
      <c r="E8670" t="s">
        <v>50</v>
      </c>
      <c r="F8670" t="s">
        <v>4479</v>
      </c>
      <c r="G8670" t="s">
        <v>4480</v>
      </c>
      <c r="H8670" t="s">
        <v>129</v>
      </c>
      <c r="I8670" t="s">
        <v>54</v>
      </c>
      <c r="J8670" t="s">
        <v>122</v>
      </c>
      <c r="K8670" t="s">
        <v>123</v>
      </c>
      <c r="L8670">
        <v>98115</v>
      </c>
      <c r="M8670" t="s">
        <v>71</v>
      </c>
      <c r="N8670" t="s">
        <v>7838</v>
      </c>
      <c r="O8670" t="s">
        <v>98</v>
      </c>
      <c r="P8670" t="s">
        <v>711</v>
      </c>
      <c r="Q8670" t="s">
        <v>7839</v>
      </c>
      <c r="R8670" s="19">
        <v>11.56</v>
      </c>
      <c r="S8670" s="17">
        <v>1</v>
      </c>
      <c r="T8670" s="20">
        <v>0.2</v>
      </c>
      <c r="U8670" s="19">
        <v>3.7570000000000001</v>
      </c>
      <c r="V8670" s="20">
        <f t="shared" si="675"/>
        <v>0.32500000000000001</v>
      </c>
      <c r="W8670" s="17">
        <f t="shared" si="676"/>
        <v>2016</v>
      </c>
      <c r="X8670" t="str">
        <f t="shared" si="677"/>
        <v>Dec-2016</v>
      </c>
      <c r="Y8670" s="17">
        <f t="shared" si="678"/>
        <v>2</v>
      </c>
      <c r="Z8670" t="str">
        <f t="shared" si="679"/>
        <v>11-20%</v>
      </c>
      <c r="AA8670" s="17">
        <f>IF(COUNTIF($B$2:B8670,B8670)=1,1,0)</f>
        <v>0</v>
      </c>
      <c r="AB8670" s="17">
        <f>IF(COUNTIF($F$2:F8670,F8670)=1,1,0)</f>
        <v>0</v>
      </c>
    </row>
    <row r="8671" spans="1:28" x14ac:dyDescent="0.2">
      <c r="A8671" s="17">
        <v>8670</v>
      </c>
      <c r="B8671" t="s">
        <v>10208</v>
      </c>
      <c r="C8671" s="18">
        <v>42358</v>
      </c>
      <c r="D8671" s="18">
        <v>42363</v>
      </c>
      <c r="E8671" t="s">
        <v>50</v>
      </c>
      <c r="F8671" t="s">
        <v>4078</v>
      </c>
      <c r="G8671" t="s">
        <v>4079</v>
      </c>
      <c r="H8671" t="s">
        <v>53</v>
      </c>
      <c r="I8671" t="s">
        <v>54</v>
      </c>
      <c r="J8671" t="s">
        <v>69</v>
      </c>
      <c r="K8671" t="s">
        <v>70</v>
      </c>
      <c r="L8671">
        <v>90036</v>
      </c>
      <c r="M8671" t="s">
        <v>71</v>
      </c>
      <c r="N8671" t="s">
        <v>4486</v>
      </c>
      <c r="O8671" t="s">
        <v>73</v>
      </c>
      <c r="P8671" t="s">
        <v>117</v>
      </c>
      <c r="Q8671" t="s">
        <v>213</v>
      </c>
      <c r="R8671" s="19">
        <v>17.12</v>
      </c>
      <c r="S8671" s="17">
        <v>4</v>
      </c>
      <c r="T8671" s="20">
        <v>0</v>
      </c>
      <c r="U8671" s="19">
        <v>7.7039999999999997</v>
      </c>
      <c r="V8671" s="20">
        <f t="shared" si="675"/>
        <v>0.44999999999999996</v>
      </c>
      <c r="W8671" s="17">
        <f t="shared" si="676"/>
        <v>2015</v>
      </c>
      <c r="X8671" t="str">
        <f t="shared" si="677"/>
        <v>Dec-2015</v>
      </c>
      <c r="Y8671" s="17">
        <f t="shared" si="678"/>
        <v>5</v>
      </c>
      <c r="Z8671" t="str">
        <f t="shared" si="679"/>
        <v>0% (No Discount)</v>
      </c>
      <c r="AA8671" s="17">
        <f>IF(COUNTIF($B$2:B8671,B8671)=1,1,0)</f>
        <v>1</v>
      </c>
      <c r="AB8671" s="17">
        <f>IF(COUNTIF($F$2:F8671,F8671)=1,1,0)</f>
        <v>0</v>
      </c>
    </row>
    <row r="8672" spans="1:28" x14ac:dyDescent="0.2">
      <c r="A8672" s="17">
        <v>8671</v>
      </c>
      <c r="B8672" t="s">
        <v>10209</v>
      </c>
      <c r="C8672" s="18">
        <v>42000</v>
      </c>
      <c r="D8672" s="18">
        <v>42005</v>
      </c>
      <c r="E8672" t="s">
        <v>50</v>
      </c>
      <c r="F8672" t="s">
        <v>434</v>
      </c>
      <c r="G8672" t="s">
        <v>435</v>
      </c>
      <c r="H8672" t="s">
        <v>53</v>
      </c>
      <c r="I8672" t="s">
        <v>54</v>
      </c>
      <c r="J8672" t="s">
        <v>2212</v>
      </c>
      <c r="K8672" t="s">
        <v>525</v>
      </c>
      <c r="L8672">
        <v>44105</v>
      </c>
      <c r="M8672" t="s">
        <v>175</v>
      </c>
      <c r="N8672" t="s">
        <v>7050</v>
      </c>
      <c r="O8672" t="s">
        <v>59</v>
      </c>
      <c r="P8672" t="s">
        <v>92</v>
      </c>
      <c r="Q8672" t="s">
        <v>7051</v>
      </c>
      <c r="R8672" s="19">
        <v>182.352</v>
      </c>
      <c r="S8672" s="17">
        <v>3</v>
      </c>
      <c r="T8672" s="20">
        <v>0.2</v>
      </c>
      <c r="U8672" s="19">
        <v>-18.235199999999999</v>
      </c>
      <c r="V8672" s="20">
        <f t="shared" si="675"/>
        <v>-9.9999999999999992E-2</v>
      </c>
      <c r="W8672" s="17">
        <f t="shared" si="676"/>
        <v>2014</v>
      </c>
      <c r="X8672" t="str">
        <f t="shared" si="677"/>
        <v>Dec-2014</v>
      </c>
      <c r="Y8672" s="17">
        <f t="shared" si="678"/>
        <v>5</v>
      </c>
      <c r="Z8672" t="str">
        <f t="shared" si="679"/>
        <v>11-20%</v>
      </c>
      <c r="AA8672" s="17">
        <f>IF(COUNTIF($B$2:B8672,B8672)=1,1,0)</f>
        <v>1</v>
      </c>
      <c r="AB8672" s="17">
        <f>IF(COUNTIF($F$2:F8672,F8672)=1,1,0)</f>
        <v>0</v>
      </c>
    </row>
    <row r="8673" spans="1:28" x14ac:dyDescent="0.2">
      <c r="A8673" s="17">
        <v>8672</v>
      </c>
      <c r="B8673" t="s">
        <v>10209</v>
      </c>
      <c r="C8673" s="18">
        <v>42000</v>
      </c>
      <c r="D8673" s="18">
        <v>42005</v>
      </c>
      <c r="E8673" t="s">
        <v>50</v>
      </c>
      <c r="F8673" t="s">
        <v>434</v>
      </c>
      <c r="G8673" t="s">
        <v>435</v>
      </c>
      <c r="H8673" t="s">
        <v>53</v>
      </c>
      <c r="I8673" t="s">
        <v>54</v>
      </c>
      <c r="J8673" t="s">
        <v>2212</v>
      </c>
      <c r="K8673" t="s">
        <v>525</v>
      </c>
      <c r="L8673">
        <v>44105</v>
      </c>
      <c r="M8673" t="s">
        <v>175</v>
      </c>
      <c r="N8673" t="s">
        <v>999</v>
      </c>
      <c r="O8673" t="s">
        <v>73</v>
      </c>
      <c r="P8673" t="s">
        <v>86</v>
      </c>
      <c r="Q8673" t="s">
        <v>1000</v>
      </c>
      <c r="R8673" s="19">
        <v>118.16</v>
      </c>
      <c r="S8673" s="17">
        <v>2</v>
      </c>
      <c r="T8673" s="20">
        <v>0.2</v>
      </c>
      <c r="U8673" s="19">
        <v>-25.109000000000002</v>
      </c>
      <c r="V8673" s="20">
        <f t="shared" si="675"/>
        <v>-0.21250000000000002</v>
      </c>
      <c r="W8673" s="17">
        <f t="shared" si="676"/>
        <v>2014</v>
      </c>
      <c r="X8673" t="str">
        <f t="shared" si="677"/>
        <v>Dec-2014</v>
      </c>
      <c r="Y8673" s="17">
        <f t="shared" si="678"/>
        <v>5</v>
      </c>
      <c r="Z8673" t="str">
        <f t="shared" si="679"/>
        <v>11-20%</v>
      </c>
      <c r="AA8673" s="17">
        <f>IF(COUNTIF($B$2:B8673,B8673)=1,1,0)</f>
        <v>0</v>
      </c>
      <c r="AB8673" s="17">
        <f>IF(COUNTIF($F$2:F8673,F8673)=1,1,0)</f>
        <v>0</v>
      </c>
    </row>
    <row r="8674" spans="1:28" x14ac:dyDescent="0.2">
      <c r="A8674" s="17">
        <v>8673</v>
      </c>
      <c r="B8674" t="s">
        <v>10210</v>
      </c>
      <c r="C8674" s="18">
        <v>42782</v>
      </c>
      <c r="D8674" s="18">
        <v>42787</v>
      </c>
      <c r="E8674" t="s">
        <v>77</v>
      </c>
      <c r="F8674" t="s">
        <v>4905</v>
      </c>
      <c r="G8674" t="s">
        <v>4906</v>
      </c>
      <c r="H8674" t="s">
        <v>53</v>
      </c>
      <c r="I8674" t="s">
        <v>54</v>
      </c>
      <c r="J8674" t="s">
        <v>384</v>
      </c>
      <c r="K8674" t="s">
        <v>238</v>
      </c>
      <c r="L8674">
        <v>62521</v>
      </c>
      <c r="M8674" t="s">
        <v>132</v>
      </c>
      <c r="N8674" t="s">
        <v>1120</v>
      </c>
      <c r="O8674" t="s">
        <v>73</v>
      </c>
      <c r="P8674" t="s">
        <v>296</v>
      </c>
      <c r="Q8674" t="s">
        <v>1121</v>
      </c>
      <c r="R8674" s="19">
        <v>18.367999999999999</v>
      </c>
      <c r="S8674" s="17">
        <v>2</v>
      </c>
      <c r="T8674" s="20">
        <v>0.2</v>
      </c>
      <c r="U8674" s="19">
        <v>6.1992000000000003</v>
      </c>
      <c r="V8674" s="20">
        <f t="shared" si="675"/>
        <v>0.33750000000000002</v>
      </c>
      <c r="W8674" s="17">
        <f t="shared" si="676"/>
        <v>2017</v>
      </c>
      <c r="X8674" t="str">
        <f t="shared" si="677"/>
        <v>Feb-2017</v>
      </c>
      <c r="Y8674" s="17">
        <f t="shared" si="678"/>
        <v>5</v>
      </c>
      <c r="Z8674" t="str">
        <f t="shared" si="679"/>
        <v>11-20%</v>
      </c>
      <c r="AA8674" s="17">
        <f>IF(COUNTIF($B$2:B8674,B8674)=1,1,0)</f>
        <v>1</v>
      </c>
      <c r="AB8674" s="17">
        <f>IF(COUNTIF($F$2:F8674,F8674)=1,1,0)</f>
        <v>0</v>
      </c>
    </row>
    <row r="8675" spans="1:28" x14ac:dyDescent="0.2">
      <c r="A8675" s="17">
        <v>8674</v>
      </c>
      <c r="B8675" t="s">
        <v>10210</v>
      </c>
      <c r="C8675" s="18">
        <v>42782</v>
      </c>
      <c r="D8675" s="18">
        <v>42787</v>
      </c>
      <c r="E8675" t="s">
        <v>77</v>
      </c>
      <c r="F8675" t="s">
        <v>4905</v>
      </c>
      <c r="G8675" t="s">
        <v>4906</v>
      </c>
      <c r="H8675" t="s">
        <v>53</v>
      </c>
      <c r="I8675" t="s">
        <v>54</v>
      </c>
      <c r="J8675" t="s">
        <v>384</v>
      </c>
      <c r="K8675" t="s">
        <v>238</v>
      </c>
      <c r="L8675">
        <v>62521</v>
      </c>
      <c r="M8675" t="s">
        <v>132</v>
      </c>
      <c r="N8675" t="s">
        <v>560</v>
      </c>
      <c r="O8675" t="s">
        <v>59</v>
      </c>
      <c r="P8675" t="s">
        <v>63</v>
      </c>
      <c r="Q8675" t="s">
        <v>561</v>
      </c>
      <c r="R8675" s="19">
        <v>600.55799999999999</v>
      </c>
      <c r="S8675" s="17">
        <v>3</v>
      </c>
      <c r="T8675" s="20">
        <v>0.3</v>
      </c>
      <c r="U8675" s="19">
        <v>-8.5793999999999997</v>
      </c>
      <c r="V8675" s="20">
        <f t="shared" si="675"/>
        <v>-1.4285714285714285E-2</v>
      </c>
      <c r="W8675" s="17">
        <f t="shared" si="676"/>
        <v>2017</v>
      </c>
      <c r="X8675" t="str">
        <f t="shared" si="677"/>
        <v>Feb-2017</v>
      </c>
      <c r="Y8675" s="17">
        <f t="shared" si="678"/>
        <v>5</v>
      </c>
      <c r="Z8675" t="str">
        <f t="shared" si="679"/>
        <v>21-30%</v>
      </c>
      <c r="AA8675" s="17">
        <f>IF(COUNTIF($B$2:B8675,B8675)=1,1,0)</f>
        <v>0</v>
      </c>
      <c r="AB8675" s="17">
        <f>IF(COUNTIF($F$2:F8675,F8675)=1,1,0)</f>
        <v>0</v>
      </c>
    </row>
    <row r="8676" spans="1:28" x14ac:dyDescent="0.2">
      <c r="A8676" s="17">
        <v>8675</v>
      </c>
      <c r="B8676" t="s">
        <v>10210</v>
      </c>
      <c r="C8676" s="18">
        <v>42782</v>
      </c>
      <c r="D8676" s="18">
        <v>42787</v>
      </c>
      <c r="E8676" t="s">
        <v>77</v>
      </c>
      <c r="F8676" t="s">
        <v>4905</v>
      </c>
      <c r="G8676" t="s">
        <v>4906</v>
      </c>
      <c r="H8676" t="s">
        <v>53</v>
      </c>
      <c r="I8676" t="s">
        <v>54</v>
      </c>
      <c r="J8676" t="s">
        <v>384</v>
      </c>
      <c r="K8676" t="s">
        <v>238</v>
      </c>
      <c r="L8676">
        <v>62521</v>
      </c>
      <c r="M8676" t="s">
        <v>132</v>
      </c>
      <c r="N8676" t="s">
        <v>862</v>
      </c>
      <c r="O8676" t="s">
        <v>73</v>
      </c>
      <c r="P8676" t="s">
        <v>86</v>
      </c>
      <c r="Q8676" t="s">
        <v>863</v>
      </c>
      <c r="R8676" s="19">
        <v>50.351999999999997</v>
      </c>
      <c r="S8676" s="17">
        <v>3</v>
      </c>
      <c r="T8676" s="20">
        <v>0.2</v>
      </c>
      <c r="U8676" s="19">
        <v>-8.1821999999999999</v>
      </c>
      <c r="V8676" s="20">
        <f t="shared" si="675"/>
        <v>-0.16250000000000001</v>
      </c>
      <c r="W8676" s="17">
        <f t="shared" si="676"/>
        <v>2017</v>
      </c>
      <c r="X8676" t="str">
        <f t="shared" si="677"/>
        <v>Feb-2017</v>
      </c>
      <c r="Y8676" s="17">
        <f t="shared" si="678"/>
        <v>5</v>
      </c>
      <c r="Z8676" t="str">
        <f t="shared" si="679"/>
        <v>11-20%</v>
      </c>
      <c r="AA8676" s="17">
        <f>IF(COUNTIF($B$2:B8676,B8676)=1,1,0)</f>
        <v>0</v>
      </c>
      <c r="AB8676" s="17">
        <f>IF(COUNTIF($F$2:F8676,F8676)=1,1,0)</f>
        <v>0</v>
      </c>
    </row>
    <row r="8677" spans="1:28" x14ac:dyDescent="0.2">
      <c r="A8677" s="17">
        <v>8676</v>
      </c>
      <c r="B8677" t="s">
        <v>10210</v>
      </c>
      <c r="C8677" s="18">
        <v>42782</v>
      </c>
      <c r="D8677" s="18">
        <v>42787</v>
      </c>
      <c r="E8677" t="s">
        <v>77</v>
      </c>
      <c r="F8677" t="s">
        <v>4905</v>
      </c>
      <c r="G8677" t="s">
        <v>4906</v>
      </c>
      <c r="H8677" t="s">
        <v>53</v>
      </c>
      <c r="I8677" t="s">
        <v>54</v>
      </c>
      <c r="J8677" t="s">
        <v>384</v>
      </c>
      <c r="K8677" t="s">
        <v>238</v>
      </c>
      <c r="L8677">
        <v>62521</v>
      </c>
      <c r="M8677" t="s">
        <v>132</v>
      </c>
      <c r="N8677" t="s">
        <v>2019</v>
      </c>
      <c r="O8677" t="s">
        <v>73</v>
      </c>
      <c r="P8677" t="s">
        <v>95</v>
      </c>
      <c r="Q8677" t="s">
        <v>2020</v>
      </c>
      <c r="R8677" s="19">
        <v>28.032</v>
      </c>
      <c r="S8677" s="17">
        <v>6</v>
      </c>
      <c r="T8677" s="20">
        <v>0.2</v>
      </c>
      <c r="U8677" s="19">
        <v>3.504</v>
      </c>
      <c r="V8677" s="20">
        <f t="shared" si="675"/>
        <v>0.125</v>
      </c>
      <c r="W8677" s="17">
        <f t="shared" si="676"/>
        <v>2017</v>
      </c>
      <c r="X8677" t="str">
        <f t="shared" si="677"/>
        <v>Feb-2017</v>
      </c>
      <c r="Y8677" s="17">
        <f t="shared" si="678"/>
        <v>5</v>
      </c>
      <c r="Z8677" t="str">
        <f t="shared" si="679"/>
        <v>11-20%</v>
      </c>
      <c r="AA8677" s="17">
        <f>IF(COUNTIF($B$2:B8677,B8677)=1,1,0)</f>
        <v>0</v>
      </c>
      <c r="AB8677" s="17">
        <f>IF(COUNTIF($F$2:F8677,F8677)=1,1,0)</f>
        <v>0</v>
      </c>
    </row>
    <row r="8678" spans="1:28" x14ac:dyDescent="0.2">
      <c r="A8678" s="17">
        <v>8677</v>
      </c>
      <c r="B8678" t="s">
        <v>10210</v>
      </c>
      <c r="C8678" s="18">
        <v>42782</v>
      </c>
      <c r="D8678" s="18">
        <v>42787</v>
      </c>
      <c r="E8678" t="s">
        <v>77</v>
      </c>
      <c r="F8678" t="s">
        <v>4905</v>
      </c>
      <c r="G8678" t="s">
        <v>4906</v>
      </c>
      <c r="H8678" t="s">
        <v>53</v>
      </c>
      <c r="I8678" t="s">
        <v>54</v>
      </c>
      <c r="J8678" t="s">
        <v>384</v>
      </c>
      <c r="K8678" t="s">
        <v>238</v>
      </c>
      <c r="L8678">
        <v>62521</v>
      </c>
      <c r="M8678" t="s">
        <v>132</v>
      </c>
      <c r="N8678" t="s">
        <v>3992</v>
      </c>
      <c r="O8678" t="s">
        <v>59</v>
      </c>
      <c r="P8678" t="s">
        <v>92</v>
      </c>
      <c r="Q8678" t="s">
        <v>5805</v>
      </c>
      <c r="R8678" s="19">
        <v>7.6920000000000002</v>
      </c>
      <c r="S8678" s="17">
        <v>1</v>
      </c>
      <c r="T8678" s="20">
        <v>0.6</v>
      </c>
      <c r="U8678" s="19">
        <v>-3.6537000000000002</v>
      </c>
      <c r="V8678" s="20">
        <f t="shared" si="675"/>
        <v>-0.47500000000000003</v>
      </c>
      <c r="W8678" s="17">
        <f t="shared" si="676"/>
        <v>2017</v>
      </c>
      <c r="X8678" t="str">
        <f t="shared" si="677"/>
        <v>Feb-2017</v>
      </c>
      <c r="Y8678" s="17">
        <f t="shared" si="678"/>
        <v>5</v>
      </c>
      <c r="Z8678" t="str">
        <f t="shared" si="679"/>
        <v>Over 50%</v>
      </c>
      <c r="AA8678" s="17">
        <f>IF(COUNTIF($B$2:B8678,B8678)=1,1,0)</f>
        <v>0</v>
      </c>
      <c r="AB8678" s="17">
        <f>IF(COUNTIF($F$2:F8678,F8678)=1,1,0)</f>
        <v>0</v>
      </c>
    </row>
    <row r="8679" spans="1:28" x14ac:dyDescent="0.2">
      <c r="A8679" s="17">
        <v>8678</v>
      </c>
      <c r="B8679" t="s">
        <v>10211</v>
      </c>
      <c r="C8679" s="18">
        <v>43032</v>
      </c>
      <c r="D8679" s="18">
        <v>43034</v>
      </c>
      <c r="E8679" t="s">
        <v>215</v>
      </c>
      <c r="F8679" t="s">
        <v>1219</v>
      </c>
      <c r="G8679" t="s">
        <v>1220</v>
      </c>
      <c r="H8679" t="s">
        <v>53</v>
      </c>
      <c r="I8679" t="s">
        <v>54</v>
      </c>
      <c r="J8679" t="s">
        <v>10212</v>
      </c>
      <c r="K8679" t="s">
        <v>131</v>
      </c>
      <c r="L8679">
        <v>76063</v>
      </c>
      <c r="M8679" t="s">
        <v>132</v>
      </c>
      <c r="N8679" t="s">
        <v>4491</v>
      </c>
      <c r="O8679" t="s">
        <v>59</v>
      </c>
      <c r="P8679" t="s">
        <v>83</v>
      </c>
      <c r="Q8679" t="s">
        <v>4492</v>
      </c>
      <c r="R8679" s="19">
        <v>517.40499999999997</v>
      </c>
      <c r="S8679" s="17">
        <v>5</v>
      </c>
      <c r="T8679" s="20">
        <v>0.3</v>
      </c>
      <c r="U8679" s="19">
        <v>-81.3065</v>
      </c>
      <c r="V8679" s="20">
        <f t="shared" si="675"/>
        <v>-0.15714285714285714</v>
      </c>
      <c r="W8679" s="17">
        <f t="shared" si="676"/>
        <v>2017</v>
      </c>
      <c r="X8679" t="str">
        <f t="shared" si="677"/>
        <v>Oct-2017</v>
      </c>
      <c r="Y8679" s="17">
        <f t="shared" si="678"/>
        <v>2</v>
      </c>
      <c r="Z8679" t="str">
        <f t="shared" si="679"/>
        <v>21-30%</v>
      </c>
      <c r="AA8679" s="17">
        <f>IF(COUNTIF($B$2:B8679,B8679)=1,1,0)</f>
        <v>1</v>
      </c>
      <c r="AB8679" s="17">
        <f>IF(COUNTIF($F$2:F8679,F8679)=1,1,0)</f>
        <v>0</v>
      </c>
    </row>
    <row r="8680" spans="1:28" x14ac:dyDescent="0.2">
      <c r="A8680" s="17">
        <v>8679</v>
      </c>
      <c r="B8680" t="s">
        <v>10213</v>
      </c>
      <c r="C8680" s="18">
        <v>42615</v>
      </c>
      <c r="D8680" s="18">
        <v>42620</v>
      </c>
      <c r="E8680" t="s">
        <v>50</v>
      </c>
      <c r="F8680" t="s">
        <v>2345</v>
      </c>
      <c r="G8680" t="s">
        <v>2346</v>
      </c>
      <c r="H8680" t="s">
        <v>129</v>
      </c>
      <c r="I8680" t="s">
        <v>54</v>
      </c>
      <c r="J8680" t="s">
        <v>211</v>
      </c>
      <c r="K8680" t="s">
        <v>131</v>
      </c>
      <c r="L8680">
        <v>77070</v>
      </c>
      <c r="M8680" t="s">
        <v>132</v>
      </c>
      <c r="N8680" t="s">
        <v>2512</v>
      </c>
      <c r="O8680" t="s">
        <v>73</v>
      </c>
      <c r="P8680" t="s">
        <v>102</v>
      </c>
      <c r="Q8680" t="s">
        <v>2513</v>
      </c>
      <c r="R8680" s="19">
        <v>8.6080000000000005</v>
      </c>
      <c r="S8680" s="17">
        <v>8</v>
      </c>
      <c r="T8680" s="20">
        <v>0.8</v>
      </c>
      <c r="U8680" s="19">
        <v>-13.3424</v>
      </c>
      <c r="V8680" s="20">
        <f t="shared" si="675"/>
        <v>-1.5499999999999998</v>
      </c>
      <c r="W8680" s="17">
        <f t="shared" si="676"/>
        <v>2016</v>
      </c>
      <c r="X8680" t="str">
        <f t="shared" si="677"/>
        <v>Sep-2016</v>
      </c>
      <c r="Y8680" s="17">
        <f t="shared" si="678"/>
        <v>5</v>
      </c>
      <c r="Z8680" t="str">
        <f t="shared" si="679"/>
        <v>Over 50%</v>
      </c>
      <c r="AA8680" s="17">
        <f>IF(COUNTIF($B$2:B8680,B8680)=1,1,0)</f>
        <v>1</v>
      </c>
      <c r="AB8680" s="17">
        <f>IF(COUNTIF($F$2:F8680,F8680)=1,1,0)</f>
        <v>0</v>
      </c>
    </row>
    <row r="8681" spans="1:28" x14ac:dyDescent="0.2">
      <c r="A8681" s="17">
        <v>8680</v>
      </c>
      <c r="B8681" t="s">
        <v>10213</v>
      </c>
      <c r="C8681" s="18">
        <v>42615</v>
      </c>
      <c r="D8681" s="18">
        <v>42620</v>
      </c>
      <c r="E8681" t="s">
        <v>50</v>
      </c>
      <c r="F8681" t="s">
        <v>2345</v>
      </c>
      <c r="G8681" t="s">
        <v>2346</v>
      </c>
      <c r="H8681" t="s">
        <v>129</v>
      </c>
      <c r="I8681" t="s">
        <v>54</v>
      </c>
      <c r="J8681" t="s">
        <v>211</v>
      </c>
      <c r="K8681" t="s">
        <v>131</v>
      </c>
      <c r="L8681">
        <v>77070</v>
      </c>
      <c r="M8681" t="s">
        <v>132</v>
      </c>
      <c r="N8681" t="s">
        <v>2699</v>
      </c>
      <c r="O8681" t="s">
        <v>98</v>
      </c>
      <c r="P8681" t="s">
        <v>188</v>
      </c>
      <c r="Q8681" t="s">
        <v>2700</v>
      </c>
      <c r="R8681" s="19">
        <v>159.56</v>
      </c>
      <c r="S8681" s="17">
        <v>5</v>
      </c>
      <c r="T8681" s="20">
        <v>0.2</v>
      </c>
      <c r="U8681" s="19">
        <v>33.906500000000001</v>
      </c>
      <c r="V8681" s="20">
        <f t="shared" si="675"/>
        <v>0.21249999999999999</v>
      </c>
      <c r="W8681" s="17">
        <f t="shared" si="676"/>
        <v>2016</v>
      </c>
      <c r="X8681" t="str">
        <f t="shared" si="677"/>
        <v>Sep-2016</v>
      </c>
      <c r="Y8681" s="17">
        <f t="shared" si="678"/>
        <v>5</v>
      </c>
      <c r="Z8681" t="str">
        <f t="shared" si="679"/>
        <v>11-20%</v>
      </c>
      <c r="AA8681" s="17">
        <f>IF(COUNTIF($B$2:B8681,B8681)=1,1,0)</f>
        <v>0</v>
      </c>
      <c r="AB8681" s="17">
        <f>IF(COUNTIF($F$2:F8681,F8681)=1,1,0)</f>
        <v>0</v>
      </c>
    </row>
    <row r="8682" spans="1:28" x14ac:dyDescent="0.2">
      <c r="A8682" s="17">
        <v>8681</v>
      </c>
      <c r="B8682" t="s">
        <v>10214</v>
      </c>
      <c r="C8682" s="18">
        <v>42705</v>
      </c>
      <c r="D8682" s="18">
        <v>42707</v>
      </c>
      <c r="E8682" t="s">
        <v>50</v>
      </c>
      <c r="F8682" t="s">
        <v>609</v>
      </c>
      <c r="G8682" t="s">
        <v>610</v>
      </c>
      <c r="H8682" t="s">
        <v>68</v>
      </c>
      <c r="I8682" t="s">
        <v>54</v>
      </c>
      <c r="J8682" t="s">
        <v>1496</v>
      </c>
      <c r="K8682" t="s">
        <v>346</v>
      </c>
      <c r="L8682">
        <v>23223</v>
      </c>
      <c r="M8682" t="s">
        <v>57</v>
      </c>
      <c r="N8682" t="s">
        <v>967</v>
      </c>
      <c r="O8682" t="s">
        <v>73</v>
      </c>
      <c r="P8682" t="s">
        <v>105</v>
      </c>
      <c r="Q8682" t="s">
        <v>968</v>
      </c>
      <c r="R8682" s="19">
        <v>2104.5500000000002</v>
      </c>
      <c r="S8682" s="17">
        <v>7</v>
      </c>
      <c r="T8682" s="20">
        <v>0</v>
      </c>
      <c r="U8682" s="19">
        <v>694.50149999999996</v>
      </c>
      <c r="V8682" s="20">
        <f t="shared" si="675"/>
        <v>0.32999999999999996</v>
      </c>
      <c r="W8682" s="17">
        <f t="shared" si="676"/>
        <v>2016</v>
      </c>
      <c r="X8682" t="str">
        <f t="shared" si="677"/>
        <v>Dec-2016</v>
      </c>
      <c r="Y8682" s="17">
        <f t="shared" si="678"/>
        <v>2</v>
      </c>
      <c r="Z8682" t="str">
        <f t="shared" si="679"/>
        <v>0% (No Discount)</v>
      </c>
      <c r="AA8682" s="17">
        <f>IF(COUNTIF($B$2:B8682,B8682)=1,1,0)</f>
        <v>1</v>
      </c>
      <c r="AB8682" s="17">
        <f>IF(COUNTIF($F$2:F8682,F8682)=1,1,0)</f>
        <v>0</v>
      </c>
    </row>
    <row r="8683" spans="1:28" x14ac:dyDescent="0.2">
      <c r="A8683" s="17">
        <v>8682</v>
      </c>
      <c r="B8683" t="s">
        <v>10214</v>
      </c>
      <c r="C8683" s="18">
        <v>42705</v>
      </c>
      <c r="D8683" s="18">
        <v>42707</v>
      </c>
      <c r="E8683" t="s">
        <v>50</v>
      </c>
      <c r="F8683" t="s">
        <v>609</v>
      </c>
      <c r="G8683" t="s">
        <v>610</v>
      </c>
      <c r="H8683" t="s">
        <v>68</v>
      </c>
      <c r="I8683" t="s">
        <v>54</v>
      </c>
      <c r="J8683" t="s">
        <v>1496</v>
      </c>
      <c r="K8683" t="s">
        <v>346</v>
      </c>
      <c r="L8683">
        <v>23223</v>
      </c>
      <c r="M8683" t="s">
        <v>57</v>
      </c>
      <c r="N8683" t="s">
        <v>2363</v>
      </c>
      <c r="O8683" t="s">
        <v>73</v>
      </c>
      <c r="P8683" t="s">
        <v>606</v>
      </c>
      <c r="Q8683" t="s">
        <v>2364</v>
      </c>
      <c r="R8683" s="19">
        <v>40.700000000000003</v>
      </c>
      <c r="S8683" s="17">
        <v>5</v>
      </c>
      <c r="T8683" s="20">
        <v>0</v>
      </c>
      <c r="U8683" s="19">
        <v>11.803000000000001</v>
      </c>
      <c r="V8683" s="20">
        <f t="shared" si="675"/>
        <v>0.28999999999999998</v>
      </c>
      <c r="W8683" s="17">
        <f t="shared" si="676"/>
        <v>2016</v>
      </c>
      <c r="X8683" t="str">
        <f t="shared" si="677"/>
        <v>Dec-2016</v>
      </c>
      <c r="Y8683" s="17">
        <f t="shared" si="678"/>
        <v>2</v>
      </c>
      <c r="Z8683" t="str">
        <f t="shared" si="679"/>
        <v>0% (No Discount)</v>
      </c>
      <c r="AA8683" s="17">
        <f>IF(COUNTIF($B$2:B8683,B8683)=1,1,0)</f>
        <v>0</v>
      </c>
      <c r="AB8683" s="17">
        <f>IF(COUNTIF($F$2:F8683,F8683)=1,1,0)</f>
        <v>0</v>
      </c>
    </row>
    <row r="8684" spans="1:28" x14ac:dyDescent="0.2">
      <c r="A8684" s="17">
        <v>8683</v>
      </c>
      <c r="B8684" t="s">
        <v>10215</v>
      </c>
      <c r="C8684" s="18">
        <v>41948</v>
      </c>
      <c r="D8684" s="18">
        <v>41953</v>
      </c>
      <c r="E8684" t="s">
        <v>77</v>
      </c>
      <c r="F8684" t="s">
        <v>2178</v>
      </c>
      <c r="G8684" t="s">
        <v>2179</v>
      </c>
      <c r="H8684" t="s">
        <v>129</v>
      </c>
      <c r="I8684" t="s">
        <v>54</v>
      </c>
      <c r="J8684" t="s">
        <v>1157</v>
      </c>
      <c r="K8684" t="s">
        <v>346</v>
      </c>
      <c r="L8684">
        <v>22204</v>
      </c>
      <c r="M8684" t="s">
        <v>57</v>
      </c>
      <c r="N8684" t="s">
        <v>5652</v>
      </c>
      <c r="O8684" t="s">
        <v>98</v>
      </c>
      <c r="P8684" t="s">
        <v>188</v>
      </c>
      <c r="Q8684" t="s">
        <v>5653</v>
      </c>
      <c r="R8684" s="19">
        <v>47.79</v>
      </c>
      <c r="S8684" s="17">
        <v>3</v>
      </c>
      <c r="T8684" s="20">
        <v>0</v>
      </c>
      <c r="U8684" s="19">
        <v>16.2486</v>
      </c>
      <c r="V8684" s="20">
        <f t="shared" si="675"/>
        <v>0.34</v>
      </c>
      <c r="W8684" s="17">
        <f t="shared" si="676"/>
        <v>2014</v>
      </c>
      <c r="X8684" t="str">
        <f t="shared" si="677"/>
        <v>Nov-2014</v>
      </c>
      <c r="Y8684" s="17">
        <f t="shared" si="678"/>
        <v>5</v>
      </c>
      <c r="Z8684" t="str">
        <f t="shared" si="679"/>
        <v>0% (No Discount)</v>
      </c>
      <c r="AA8684" s="17">
        <f>IF(COUNTIF($B$2:B8684,B8684)=1,1,0)</f>
        <v>1</v>
      </c>
      <c r="AB8684" s="17">
        <f>IF(COUNTIF($F$2:F8684,F8684)=1,1,0)</f>
        <v>0</v>
      </c>
    </row>
    <row r="8685" spans="1:28" x14ac:dyDescent="0.2">
      <c r="A8685" s="17">
        <v>8684</v>
      </c>
      <c r="B8685" t="s">
        <v>10216</v>
      </c>
      <c r="C8685" s="18">
        <v>43064</v>
      </c>
      <c r="D8685" s="18">
        <v>43070</v>
      </c>
      <c r="E8685" t="s">
        <v>77</v>
      </c>
      <c r="F8685" t="s">
        <v>2981</v>
      </c>
      <c r="G8685" t="s">
        <v>2982</v>
      </c>
      <c r="H8685" t="s">
        <v>53</v>
      </c>
      <c r="I8685" t="s">
        <v>54</v>
      </c>
      <c r="J8685" t="s">
        <v>154</v>
      </c>
      <c r="K8685" t="s">
        <v>70</v>
      </c>
      <c r="L8685">
        <v>94122</v>
      </c>
      <c r="M8685" t="s">
        <v>71</v>
      </c>
      <c r="N8685" t="s">
        <v>2674</v>
      </c>
      <c r="O8685" t="s">
        <v>73</v>
      </c>
      <c r="P8685" t="s">
        <v>95</v>
      </c>
      <c r="Q8685" t="s">
        <v>2675</v>
      </c>
      <c r="R8685" s="19">
        <v>5.16</v>
      </c>
      <c r="S8685" s="17">
        <v>2</v>
      </c>
      <c r="T8685" s="20">
        <v>0</v>
      </c>
      <c r="U8685" s="19">
        <v>1.3415999999999999</v>
      </c>
      <c r="V8685" s="20">
        <f t="shared" si="675"/>
        <v>0.25999999999999995</v>
      </c>
      <c r="W8685" s="17">
        <f t="shared" si="676"/>
        <v>2017</v>
      </c>
      <c r="X8685" t="str">
        <f t="shared" si="677"/>
        <v>Nov-2017</v>
      </c>
      <c r="Y8685" s="17">
        <f t="shared" si="678"/>
        <v>6</v>
      </c>
      <c r="Z8685" t="str">
        <f t="shared" si="679"/>
        <v>0% (No Discount)</v>
      </c>
      <c r="AA8685" s="17">
        <f>IF(COUNTIF($B$2:B8685,B8685)=1,1,0)</f>
        <v>1</v>
      </c>
      <c r="AB8685" s="17">
        <f>IF(COUNTIF($F$2:F8685,F8685)=1,1,0)</f>
        <v>0</v>
      </c>
    </row>
    <row r="8686" spans="1:28" x14ac:dyDescent="0.2">
      <c r="A8686" s="17">
        <v>8685</v>
      </c>
      <c r="B8686" t="s">
        <v>10217</v>
      </c>
      <c r="C8686" s="18">
        <v>42720</v>
      </c>
      <c r="D8686" s="18">
        <v>42727</v>
      </c>
      <c r="E8686" t="s">
        <v>77</v>
      </c>
      <c r="F8686" t="s">
        <v>1631</v>
      </c>
      <c r="G8686" t="s">
        <v>1632</v>
      </c>
      <c r="H8686" t="s">
        <v>129</v>
      </c>
      <c r="I8686" t="s">
        <v>54</v>
      </c>
      <c r="J8686" t="s">
        <v>977</v>
      </c>
      <c r="K8686" t="s">
        <v>70</v>
      </c>
      <c r="L8686">
        <v>92024</v>
      </c>
      <c r="M8686" t="s">
        <v>71</v>
      </c>
      <c r="N8686" t="s">
        <v>1689</v>
      </c>
      <c r="O8686" t="s">
        <v>98</v>
      </c>
      <c r="P8686" t="s">
        <v>188</v>
      </c>
      <c r="Q8686" t="s">
        <v>1690</v>
      </c>
      <c r="R8686" s="19">
        <v>21.21</v>
      </c>
      <c r="S8686" s="17">
        <v>7</v>
      </c>
      <c r="T8686" s="20">
        <v>0</v>
      </c>
      <c r="U8686" s="19">
        <v>4.4541000000000004</v>
      </c>
      <c r="V8686" s="20">
        <f t="shared" si="675"/>
        <v>0.21000000000000002</v>
      </c>
      <c r="W8686" s="17">
        <f t="shared" si="676"/>
        <v>2016</v>
      </c>
      <c r="X8686" t="str">
        <f t="shared" si="677"/>
        <v>Dec-2016</v>
      </c>
      <c r="Y8686" s="17">
        <f t="shared" si="678"/>
        <v>7</v>
      </c>
      <c r="Z8686" t="str">
        <f t="shared" si="679"/>
        <v>0% (No Discount)</v>
      </c>
      <c r="AA8686" s="17">
        <f>IF(COUNTIF($B$2:B8686,B8686)=1,1,0)</f>
        <v>1</v>
      </c>
      <c r="AB8686" s="17">
        <f>IF(COUNTIF($F$2:F8686,F8686)=1,1,0)</f>
        <v>0</v>
      </c>
    </row>
    <row r="8687" spans="1:28" x14ac:dyDescent="0.2">
      <c r="A8687" s="17">
        <v>8686</v>
      </c>
      <c r="B8687" t="s">
        <v>10218</v>
      </c>
      <c r="C8687" s="18">
        <v>43053</v>
      </c>
      <c r="D8687" s="18">
        <v>43057</v>
      </c>
      <c r="E8687" t="s">
        <v>50</v>
      </c>
      <c r="F8687" t="s">
        <v>3920</v>
      </c>
      <c r="G8687" t="s">
        <v>3921</v>
      </c>
      <c r="H8687" t="s">
        <v>68</v>
      </c>
      <c r="I8687" t="s">
        <v>54</v>
      </c>
      <c r="J8687" t="s">
        <v>4139</v>
      </c>
      <c r="K8687" t="s">
        <v>294</v>
      </c>
      <c r="L8687">
        <v>13601</v>
      </c>
      <c r="M8687" t="s">
        <v>175</v>
      </c>
      <c r="N8687" t="s">
        <v>4974</v>
      </c>
      <c r="O8687" t="s">
        <v>73</v>
      </c>
      <c r="P8687" t="s">
        <v>86</v>
      </c>
      <c r="Q8687" t="s">
        <v>4975</v>
      </c>
      <c r="R8687" s="19">
        <v>96.36</v>
      </c>
      <c r="S8687" s="17">
        <v>6</v>
      </c>
      <c r="T8687" s="20">
        <v>0</v>
      </c>
      <c r="U8687" s="19">
        <v>25.053599999999999</v>
      </c>
      <c r="V8687" s="20">
        <f t="shared" si="675"/>
        <v>0.26</v>
      </c>
      <c r="W8687" s="17">
        <f t="shared" si="676"/>
        <v>2017</v>
      </c>
      <c r="X8687" t="str">
        <f t="shared" si="677"/>
        <v>Nov-2017</v>
      </c>
      <c r="Y8687" s="17">
        <f t="shared" si="678"/>
        <v>4</v>
      </c>
      <c r="Z8687" t="str">
        <f t="shared" si="679"/>
        <v>0% (No Discount)</v>
      </c>
      <c r="AA8687" s="17">
        <f>IF(COUNTIF($B$2:B8687,B8687)=1,1,0)</f>
        <v>1</v>
      </c>
      <c r="AB8687" s="17">
        <f>IF(COUNTIF($F$2:F8687,F8687)=1,1,0)</f>
        <v>0</v>
      </c>
    </row>
    <row r="8688" spans="1:28" x14ac:dyDescent="0.2">
      <c r="A8688" s="17">
        <v>8687</v>
      </c>
      <c r="B8688" t="s">
        <v>10219</v>
      </c>
      <c r="C8688" s="18">
        <v>42547</v>
      </c>
      <c r="D8688" s="18">
        <v>42547</v>
      </c>
      <c r="E8688" t="s">
        <v>1320</v>
      </c>
      <c r="F8688" t="s">
        <v>2856</v>
      </c>
      <c r="G8688" t="s">
        <v>2857</v>
      </c>
      <c r="H8688" t="s">
        <v>68</v>
      </c>
      <c r="I8688" t="s">
        <v>54</v>
      </c>
      <c r="J8688" t="s">
        <v>69</v>
      </c>
      <c r="K8688" t="s">
        <v>70</v>
      </c>
      <c r="L8688">
        <v>90036</v>
      </c>
      <c r="M8688" t="s">
        <v>71</v>
      </c>
      <c r="N8688" t="s">
        <v>1637</v>
      </c>
      <c r="O8688" t="s">
        <v>73</v>
      </c>
      <c r="P8688" t="s">
        <v>606</v>
      </c>
      <c r="Q8688" t="s">
        <v>1638</v>
      </c>
      <c r="R8688" s="19">
        <v>231.72</v>
      </c>
      <c r="S8688" s="17">
        <v>2</v>
      </c>
      <c r="T8688" s="20">
        <v>0</v>
      </c>
      <c r="U8688" s="19">
        <v>11.586</v>
      </c>
      <c r="V8688" s="20">
        <f t="shared" si="675"/>
        <v>0.05</v>
      </c>
      <c r="W8688" s="17">
        <f t="shared" si="676"/>
        <v>2016</v>
      </c>
      <c r="X8688" t="str">
        <f t="shared" si="677"/>
        <v>Jun-2016</v>
      </c>
      <c r="Y8688" s="17">
        <f t="shared" si="678"/>
        <v>0</v>
      </c>
      <c r="Z8688" t="str">
        <f t="shared" si="679"/>
        <v>0% (No Discount)</v>
      </c>
      <c r="AA8688" s="17">
        <f>IF(COUNTIF($B$2:B8688,B8688)=1,1,0)</f>
        <v>1</v>
      </c>
      <c r="AB8688" s="17">
        <f>IF(COUNTIF($F$2:F8688,F8688)=1,1,0)</f>
        <v>0</v>
      </c>
    </row>
    <row r="8689" spans="1:28" x14ac:dyDescent="0.2">
      <c r="A8689" s="17">
        <v>8688</v>
      </c>
      <c r="B8689" t="s">
        <v>10219</v>
      </c>
      <c r="C8689" s="18">
        <v>42547</v>
      </c>
      <c r="D8689" s="18">
        <v>42547</v>
      </c>
      <c r="E8689" t="s">
        <v>1320</v>
      </c>
      <c r="F8689" t="s">
        <v>2856</v>
      </c>
      <c r="G8689" t="s">
        <v>2857</v>
      </c>
      <c r="H8689" t="s">
        <v>68</v>
      </c>
      <c r="I8689" t="s">
        <v>54</v>
      </c>
      <c r="J8689" t="s">
        <v>69</v>
      </c>
      <c r="K8689" t="s">
        <v>70</v>
      </c>
      <c r="L8689">
        <v>90036</v>
      </c>
      <c r="M8689" t="s">
        <v>71</v>
      </c>
      <c r="N8689" t="s">
        <v>1204</v>
      </c>
      <c r="O8689" t="s">
        <v>73</v>
      </c>
      <c r="P8689" t="s">
        <v>296</v>
      </c>
      <c r="Q8689" t="s">
        <v>1205</v>
      </c>
      <c r="R8689" s="19">
        <v>17.899999999999999</v>
      </c>
      <c r="S8689" s="17">
        <v>5</v>
      </c>
      <c r="T8689" s="20">
        <v>0</v>
      </c>
      <c r="U8689" s="19">
        <v>8.9499999999999993</v>
      </c>
      <c r="V8689" s="20">
        <f t="shared" si="675"/>
        <v>0.5</v>
      </c>
      <c r="W8689" s="17">
        <f t="shared" si="676"/>
        <v>2016</v>
      </c>
      <c r="X8689" t="str">
        <f t="shared" si="677"/>
        <v>Jun-2016</v>
      </c>
      <c r="Y8689" s="17">
        <f t="shared" si="678"/>
        <v>0</v>
      </c>
      <c r="Z8689" t="str">
        <f t="shared" si="679"/>
        <v>0% (No Discount)</v>
      </c>
      <c r="AA8689" s="17">
        <f>IF(COUNTIF($B$2:B8689,B8689)=1,1,0)</f>
        <v>0</v>
      </c>
      <c r="AB8689" s="17">
        <f>IF(COUNTIF($F$2:F8689,F8689)=1,1,0)</f>
        <v>0</v>
      </c>
    </row>
    <row r="8690" spans="1:28" x14ac:dyDescent="0.2">
      <c r="A8690" s="17">
        <v>8689</v>
      </c>
      <c r="B8690" t="s">
        <v>10219</v>
      </c>
      <c r="C8690" s="18">
        <v>42547</v>
      </c>
      <c r="D8690" s="18">
        <v>42547</v>
      </c>
      <c r="E8690" t="s">
        <v>1320</v>
      </c>
      <c r="F8690" t="s">
        <v>2856</v>
      </c>
      <c r="G8690" t="s">
        <v>2857</v>
      </c>
      <c r="H8690" t="s">
        <v>68</v>
      </c>
      <c r="I8690" t="s">
        <v>54</v>
      </c>
      <c r="J8690" t="s">
        <v>69</v>
      </c>
      <c r="K8690" t="s">
        <v>70</v>
      </c>
      <c r="L8690">
        <v>90036</v>
      </c>
      <c r="M8690" t="s">
        <v>71</v>
      </c>
      <c r="N8690" t="s">
        <v>3573</v>
      </c>
      <c r="O8690" t="s">
        <v>73</v>
      </c>
      <c r="P8690" t="s">
        <v>117</v>
      </c>
      <c r="Q8690" t="s">
        <v>3574</v>
      </c>
      <c r="R8690" s="19">
        <v>12.48</v>
      </c>
      <c r="S8690" s="17">
        <v>2</v>
      </c>
      <c r="T8690" s="20">
        <v>0</v>
      </c>
      <c r="U8690" s="19">
        <v>5.6159999999999997</v>
      </c>
      <c r="V8690" s="20">
        <f t="shared" si="675"/>
        <v>0.44999999999999996</v>
      </c>
      <c r="W8690" s="17">
        <f t="shared" si="676"/>
        <v>2016</v>
      </c>
      <c r="X8690" t="str">
        <f t="shared" si="677"/>
        <v>Jun-2016</v>
      </c>
      <c r="Y8690" s="17">
        <f t="shared" si="678"/>
        <v>0</v>
      </c>
      <c r="Z8690" t="str">
        <f t="shared" si="679"/>
        <v>0% (No Discount)</v>
      </c>
      <c r="AA8690" s="17">
        <f>IF(COUNTIF($B$2:B8690,B8690)=1,1,0)</f>
        <v>0</v>
      </c>
      <c r="AB8690" s="17">
        <f>IF(COUNTIF($F$2:F8690,F8690)=1,1,0)</f>
        <v>0</v>
      </c>
    </row>
    <row r="8691" spans="1:28" x14ac:dyDescent="0.2">
      <c r="A8691" s="17">
        <v>8690</v>
      </c>
      <c r="B8691" t="s">
        <v>10220</v>
      </c>
      <c r="C8691" s="18">
        <v>41999</v>
      </c>
      <c r="D8691" s="18">
        <v>42003</v>
      </c>
      <c r="E8691" t="s">
        <v>77</v>
      </c>
      <c r="F8691" t="s">
        <v>6191</v>
      </c>
      <c r="G8691" t="s">
        <v>6192</v>
      </c>
      <c r="H8691" t="s">
        <v>68</v>
      </c>
      <c r="I8691" t="s">
        <v>54</v>
      </c>
      <c r="J8691" t="s">
        <v>173</v>
      </c>
      <c r="K8691" t="s">
        <v>174</v>
      </c>
      <c r="L8691">
        <v>19140</v>
      </c>
      <c r="M8691" t="s">
        <v>175</v>
      </c>
      <c r="N8691" t="s">
        <v>4900</v>
      </c>
      <c r="O8691" t="s">
        <v>73</v>
      </c>
      <c r="P8691" t="s">
        <v>95</v>
      </c>
      <c r="Q8691" t="s">
        <v>4901</v>
      </c>
      <c r="R8691" s="19">
        <v>8.016</v>
      </c>
      <c r="S8691" s="17">
        <v>3</v>
      </c>
      <c r="T8691" s="20">
        <v>0.2</v>
      </c>
      <c r="U8691" s="19">
        <v>1.1022000000000001</v>
      </c>
      <c r="V8691" s="20">
        <f t="shared" si="675"/>
        <v>0.13750000000000001</v>
      </c>
      <c r="W8691" s="17">
        <f t="shared" si="676"/>
        <v>2014</v>
      </c>
      <c r="X8691" t="str">
        <f t="shared" si="677"/>
        <v>Dec-2014</v>
      </c>
      <c r="Y8691" s="17">
        <f t="shared" si="678"/>
        <v>4</v>
      </c>
      <c r="Z8691" t="str">
        <f t="shared" si="679"/>
        <v>11-20%</v>
      </c>
      <c r="AA8691" s="17">
        <f>IF(COUNTIF($B$2:B8691,B8691)=1,1,0)</f>
        <v>1</v>
      </c>
      <c r="AB8691" s="17">
        <f>IF(COUNTIF($F$2:F8691,F8691)=1,1,0)</f>
        <v>0</v>
      </c>
    </row>
    <row r="8692" spans="1:28" x14ac:dyDescent="0.2">
      <c r="A8692" s="17">
        <v>8691</v>
      </c>
      <c r="B8692" t="s">
        <v>10221</v>
      </c>
      <c r="C8692" s="18">
        <v>42596</v>
      </c>
      <c r="D8692" s="18">
        <v>42600</v>
      </c>
      <c r="E8692" t="s">
        <v>77</v>
      </c>
      <c r="F8692" t="s">
        <v>656</v>
      </c>
      <c r="G8692" t="s">
        <v>657</v>
      </c>
      <c r="H8692" t="s">
        <v>68</v>
      </c>
      <c r="I8692" t="s">
        <v>54</v>
      </c>
      <c r="J8692" t="s">
        <v>830</v>
      </c>
      <c r="K8692" t="s">
        <v>525</v>
      </c>
      <c r="L8692">
        <v>44312</v>
      </c>
      <c r="M8692" t="s">
        <v>175</v>
      </c>
      <c r="N8692" t="s">
        <v>4029</v>
      </c>
      <c r="O8692" t="s">
        <v>98</v>
      </c>
      <c r="P8692" t="s">
        <v>99</v>
      </c>
      <c r="Q8692" t="s">
        <v>4030</v>
      </c>
      <c r="R8692" s="19">
        <v>259.89600000000002</v>
      </c>
      <c r="S8692" s="17">
        <v>2</v>
      </c>
      <c r="T8692" s="20">
        <v>0.4</v>
      </c>
      <c r="U8692" s="19">
        <v>-56.3108</v>
      </c>
      <c r="V8692" s="20">
        <f t="shared" si="675"/>
        <v>-0.21666666666666665</v>
      </c>
      <c r="W8692" s="17">
        <f t="shared" si="676"/>
        <v>2016</v>
      </c>
      <c r="X8692" t="str">
        <f t="shared" si="677"/>
        <v>Aug-2016</v>
      </c>
      <c r="Y8692" s="17">
        <f t="shared" si="678"/>
        <v>4</v>
      </c>
      <c r="Z8692" t="str">
        <f t="shared" si="679"/>
        <v>31-40%</v>
      </c>
      <c r="AA8692" s="17">
        <f>IF(COUNTIF($B$2:B8692,B8692)=1,1,0)</f>
        <v>1</v>
      </c>
      <c r="AB8692" s="17">
        <f>IF(COUNTIF($F$2:F8692,F8692)=1,1,0)</f>
        <v>0</v>
      </c>
    </row>
    <row r="8693" spans="1:28" x14ac:dyDescent="0.2">
      <c r="A8693" s="17">
        <v>8692</v>
      </c>
      <c r="B8693" t="s">
        <v>10221</v>
      </c>
      <c r="C8693" s="18">
        <v>42596</v>
      </c>
      <c r="D8693" s="18">
        <v>42600</v>
      </c>
      <c r="E8693" t="s">
        <v>77</v>
      </c>
      <c r="F8693" t="s">
        <v>656</v>
      </c>
      <c r="G8693" t="s">
        <v>657</v>
      </c>
      <c r="H8693" t="s">
        <v>68</v>
      </c>
      <c r="I8693" t="s">
        <v>54</v>
      </c>
      <c r="J8693" t="s">
        <v>830</v>
      </c>
      <c r="K8693" t="s">
        <v>525</v>
      </c>
      <c r="L8693">
        <v>44312</v>
      </c>
      <c r="M8693" t="s">
        <v>175</v>
      </c>
      <c r="N8693" t="s">
        <v>2520</v>
      </c>
      <c r="O8693" t="s">
        <v>98</v>
      </c>
      <c r="P8693" t="s">
        <v>99</v>
      </c>
      <c r="Q8693" t="s">
        <v>3015</v>
      </c>
      <c r="R8693" s="19">
        <v>247.18799999999999</v>
      </c>
      <c r="S8693" s="17">
        <v>2</v>
      </c>
      <c r="T8693" s="20">
        <v>0.4</v>
      </c>
      <c r="U8693" s="19">
        <v>-49.437600000000003</v>
      </c>
      <c r="V8693" s="20">
        <f t="shared" si="675"/>
        <v>-0.2</v>
      </c>
      <c r="W8693" s="17">
        <f t="shared" si="676"/>
        <v>2016</v>
      </c>
      <c r="X8693" t="str">
        <f t="shared" si="677"/>
        <v>Aug-2016</v>
      </c>
      <c r="Y8693" s="17">
        <f t="shared" si="678"/>
        <v>4</v>
      </c>
      <c r="Z8693" t="str">
        <f t="shared" si="679"/>
        <v>31-40%</v>
      </c>
      <c r="AA8693" s="17">
        <f>IF(COUNTIF($B$2:B8693,B8693)=1,1,0)</f>
        <v>0</v>
      </c>
      <c r="AB8693" s="17">
        <f>IF(COUNTIF($F$2:F8693,F8693)=1,1,0)</f>
        <v>0</v>
      </c>
    </row>
    <row r="8694" spans="1:28" x14ac:dyDescent="0.2">
      <c r="A8694" s="17">
        <v>8693</v>
      </c>
      <c r="B8694" t="s">
        <v>10221</v>
      </c>
      <c r="C8694" s="18">
        <v>42596</v>
      </c>
      <c r="D8694" s="18">
        <v>42600</v>
      </c>
      <c r="E8694" t="s">
        <v>77</v>
      </c>
      <c r="F8694" t="s">
        <v>656</v>
      </c>
      <c r="G8694" t="s">
        <v>657</v>
      </c>
      <c r="H8694" t="s">
        <v>68</v>
      </c>
      <c r="I8694" t="s">
        <v>54</v>
      </c>
      <c r="J8694" t="s">
        <v>830</v>
      </c>
      <c r="K8694" t="s">
        <v>525</v>
      </c>
      <c r="L8694">
        <v>44312</v>
      </c>
      <c r="M8694" t="s">
        <v>175</v>
      </c>
      <c r="N8694" t="s">
        <v>6462</v>
      </c>
      <c r="O8694" t="s">
        <v>98</v>
      </c>
      <c r="P8694" t="s">
        <v>188</v>
      </c>
      <c r="Q8694" t="s">
        <v>6463</v>
      </c>
      <c r="R8694" s="19">
        <v>279.95999999999998</v>
      </c>
      <c r="S8694" s="17">
        <v>5</v>
      </c>
      <c r="T8694" s="20">
        <v>0.2</v>
      </c>
      <c r="U8694" s="19">
        <v>48.993000000000002</v>
      </c>
      <c r="V8694" s="20">
        <f t="shared" si="675"/>
        <v>0.17500000000000002</v>
      </c>
      <c r="W8694" s="17">
        <f t="shared" si="676"/>
        <v>2016</v>
      </c>
      <c r="X8694" t="str">
        <f t="shared" si="677"/>
        <v>Aug-2016</v>
      </c>
      <c r="Y8694" s="17">
        <f t="shared" si="678"/>
        <v>4</v>
      </c>
      <c r="Z8694" t="str">
        <f t="shared" si="679"/>
        <v>11-20%</v>
      </c>
      <c r="AA8694" s="17">
        <f>IF(COUNTIF($B$2:B8694,B8694)=1,1,0)</f>
        <v>0</v>
      </c>
      <c r="AB8694" s="17">
        <f>IF(COUNTIF($F$2:F8694,F8694)=1,1,0)</f>
        <v>0</v>
      </c>
    </row>
    <row r="8695" spans="1:28" x14ac:dyDescent="0.2">
      <c r="A8695" s="17">
        <v>8694</v>
      </c>
      <c r="B8695" t="s">
        <v>10222</v>
      </c>
      <c r="C8695" s="18">
        <v>42667</v>
      </c>
      <c r="D8695" s="18">
        <v>42671</v>
      </c>
      <c r="E8695" t="s">
        <v>77</v>
      </c>
      <c r="F8695" t="s">
        <v>4479</v>
      </c>
      <c r="G8695" t="s">
        <v>4480</v>
      </c>
      <c r="H8695" t="s">
        <v>129</v>
      </c>
      <c r="I8695" t="s">
        <v>54</v>
      </c>
      <c r="J8695" t="s">
        <v>154</v>
      </c>
      <c r="K8695" t="s">
        <v>70</v>
      </c>
      <c r="L8695">
        <v>94110</v>
      </c>
      <c r="M8695" t="s">
        <v>71</v>
      </c>
      <c r="N8695" t="s">
        <v>1198</v>
      </c>
      <c r="O8695" t="s">
        <v>98</v>
      </c>
      <c r="P8695" t="s">
        <v>188</v>
      </c>
      <c r="Q8695" t="s">
        <v>1199</v>
      </c>
      <c r="R8695" s="19">
        <v>450</v>
      </c>
      <c r="S8695" s="17">
        <v>5</v>
      </c>
      <c r="T8695" s="20">
        <v>0</v>
      </c>
      <c r="U8695" s="19">
        <v>162</v>
      </c>
      <c r="V8695" s="20">
        <f t="shared" si="675"/>
        <v>0.36</v>
      </c>
      <c r="W8695" s="17">
        <f t="shared" si="676"/>
        <v>2016</v>
      </c>
      <c r="X8695" t="str">
        <f t="shared" si="677"/>
        <v>Oct-2016</v>
      </c>
      <c r="Y8695" s="17">
        <f t="shared" si="678"/>
        <v>4</v>
      </c>
      <c r="Z8695" t="str">
        <f t="shared" si="679"/>
        <v>0% (No Discount)</v>
      </c>
      <c r="AA8695" s="17">
        <f>IF(COUNTIF($B$2:B8695,B8695)=1,1,0)</f>
        <v>1</v>
      </c>
      <c r="AB8695" s="17">
        <f>IF(COUNTIF($F$2:F8695,F8695)=1,1,0)</f>
        <v>0</v>
      </c>
    </row>
    <row r="8696" spans="1:28" x14ac:dyDescent="0.2">
      <c r="A8696" s="17">
        <v>8695</v>
      </c>
      <c r="B8696" t="s">
        <v>10223</v>
      </c>
      <c r="C8696" s="18">
        <v>41874</v>
      </c>
      <c r="D8696" s="18">
        <v>41879</v>
      </c>
      <c r="E8696" t="s">
        <v>50</v>
      </c>
      <c r="F8696" t="s">
        <v>1147</v>
      </c>
      <c r="G8696" t="s">
        <v>1148</v>
      </c>
      <c r="H8696" t="s">
        <v>129</v>
      </c>
      <c r="I8696" t="s">
        <v>54</v>
      </c>
      <c r="J8696" t="s">
        <v>6505</v>
      </c>
      <c r="K8696" t="s">
        <v>265</v>
      </c>
      <c r="L8696">
        <v>49505</v>
      </c>
      <c r="M8696" t="s">
        <v>132</v>
      </c>
      <c r="N8696" t="s">
        <v>2159</v>
      </c>
      <c r="O8696" t="s">
        <v>73</v>
      </c>
      <c r="P8696" t="s">
        <v>117</v>
      </c>
      <c r="Q8696" t="s">
        <v>2160</v>
      </c>
      <c r="R8696" s="19">
        <v>19.440000000000001</v>
      </c>
      <c r="S8696" s="17">
        <v>3</v>
      </c>
      <c r="T8696" s="20">
        <v>0</v>
      </c>
      <c r="U8696" s="19">
        <v>9.5256000000000007</v>
      </c>
      <c r="V8696" s="20">
        <f t="shared" si="675"/>
        <v>0.49</v>
      </c>
      <c r="W8696" s="17">
        <f t="shared" si="676"/>
        <v>2014</v>
      </c>
      <c r="X8696" t="str">
        <f t="shared" si="677"/>
        <v>Aug-2014</v>
      </c>
      <c r="Y8696" s="17">
        <f t="shared" si="678"/>
        <v>5</v>
      </c>
      <c r="Z8696" t="str">
        <f t="shared" si="679"/>
        <v>0% (No Discount)</v>
      </c>
      <c r="AA8696" s="17">
        <f>IF(COUNTIF($B$2:B8696,B8696)=1,1,0)</f>
        <v>1</v>
      </c>
      <c r="AB8696" s="17">
        <f>IF(COUNTIF($F$2:F8696,F8696)=1,1,0)</f>
        <v>0</v>
      </c>
    </row>
    <row r="8697" spans="1:28" x14ac:dyDescent="0.2">
      <c r="A8697" s="17">
        <v>8696</v>
      </c>
      <c r="B8697" t="s">
        <v>10224</v>
      </c>
      <c r="C8697" s="18">
        <v>42993</v>
      </c>
      <c r="D8697" s="18">
        <v>42995</v>
      </c>
      <c r="E8697" t="s">
        <v>50</v>
      </c>
      <c r="F8697" t="s">
        <v>404</v>
      </c>
      <c r="G8697" t="s">
        <v>405</v>
      </c>
      <c r="H8697" t="s">
        <v>129</v>
      </c>
      <c r="I8697" t="s">
        <v>54</v>
      </c>
      <c r="J8697" t="s">
        <v>154</v>
      </c>
      <c r="K8697" t="s">
        <v>70</v>
      </c>
      <c r="L8697">
        <v>94109</v>
      </c>
      <c r="M8697" t="s">
        <v>71</v>
      </c>
      <c r="N8697" t="s">
        <v>932</v>
      </c>
      <c r="O8697" t="s">
        <v>59</v>
      </c>
      <c r="P8697" t="s">
        <v>83</v>
      </c>
      <c r="Q8697" t="s">
        <v>933</v>
      </c>
      <c r="R8697" s="19">
        <v>300.904</v>
      </c>
      <c r="S8697" s="17">
        <v>1</v>
      </c>
      <c r="T8697" s="20">
        <v>0.2</v>
      </c>
      <c r="U8697" s="19">
        <v>11.283899999999999</v>
      </c>
      <c r="V8697" s="20">
        <f t="shared" si="675"/>
        <v>3.7499999999999999E-2</v>
      </c>
      <c r="W8697" s="17">
        <f t="shared" si="676"/>
        <v>2017</v>
      </c>
      <c r="X8697" t="str">
        <f t="shared" si="677"/>
        <v>Sep-2017</v>
      </c>
      <c r="Y8697" s="17">
        <f t="shared" si="678"/>
        <v>2</v>
      </c>
      <c r="Z8697" t="str">
        <f t="shared" si="679"/>
        <v>11-20%</v>
      </c>
      <c r="AA8697" s="17">
        <f>IF(COUNTIF($B$2:B8697,B8697)=1,1,0)</f>
        <v>1</v>
      </c>
      <c r="AB8697" s="17">
        <f>IF(COUNTIF($F$2:F8697,F8697)=1,1,0)</f>
        <v>0</v>
      </c>
    </row>
    <row r="8698" spans="1:28" x14ac:dyDescent="0.2">
      <c r="A8698" s="17">
        <v>8697</v>
      </c>
      <c r="B8698" t="s">
        <v>10225</v>
      </c>
      <c r="C8698" s="18">
        <v>42901</v>
      </c>
      <c r="D8698" s="18">
        <v>42906</v>
      </c>
      <c r="E8698" t="s">
        <v>77</v>
      </c>
      <c r="F8698" t="s">
        <v>1173</v>
      </c>
      <c r="G8698" t="s">
        <v>1174</v>
      </c>
      <c r="H8698" t="s">
        <v>68</v>
      </c>
      <c r="I8698" t="s">
        <v>54</v>
      </c>
      <c r="J8698" t="s">
        <v>5696</v>
      </c>
      <c r="K8698" t="s">
        <v>362</v>
      </c>
      <c r="L8698">
        <v>37211</v>
      </c>
      <c r="M8698" t="s">
        <v>57</v>
      </c>
      <c r="N8698" t="s">
        <v>5236</v>
      </c>
      <c r="O8698" t="s">
        <v>98</v>
      </c>
      <c r="P8698" t="s">
        <v>99</v>
      </c>
      <c r="Q8698" t="s">
        <v>5237</v>
      </c>
      <c r="R8698" s="19">
        <v>239.976</v>
      </c>
      <c r="S8698" s="17">
        <v>3</v>
      </c>
      <c r="T8698" s="20">
        <v>0.2</v>
      </c>
      <c r="U8698" s="19">
        <v>26.997299999999999</v>
      </c>
      <c r="V8698" s="20">
        <f t="shared" si="675"/>
        <v>0.1125</v>
      </c>
      <c r="W8698" s="17">
        <f t="shared" si="676"/>
        <v>2017</v>
      </c>
      <c r="X8698" t="str">
        <f t="shared" si="677"/>
        <v>Jun-2017</v>
      </c>
      <c r="Y8698" s="17">
        <f t="shared" si="678"/>
        <v>5</v>
      </c>
      <c r="Z8698" t="str">
        <f t="shared" si="679"/>
        <v>11-20%</v>
      </c>
      <c r="AA8698" s="17">
        <f>IF(COUNTIF($B$2:B8698,B8698)=1,1,0)</f>
        <v>1</v>
      </c>
      <c r="AB8698" s="17">
        <f>IF(COUNTIF($F$2:F8698,F8698)=1,1,0)</f>
        <v>0</v>
      </c>
    </row>
    <row r="8699" spans="1:28" x14ac:dyDescent="0.2">
      <c r="A8699" s="17">
        <v>8698</v>
      </c>
      <c r="B8699" t="s">
        <v>10225</v>
      </c>
      <c r="C8699" s="18">
        <v>42901</v>
      </c>
      <c r="D8699" s="18">
        <v>42906</v>
      </c>
      <c r="E8699" t="s">
        <v>77</v>
      </c>
      <c r="F8699" t="s">
        <v>1173</v>
      </c>
      <c r="G8699" t="s">
        <v>1174</v>
      </c>
      <c r="H8699" t="s">
        <v>68</v>
      </c>
      <c r="I8699" t="s">
        <v>54</v>
      </c>
      <c r="J8699" t="s">
        <v>5696</v>
      </c>
      <c r="K8699" t="s">
        <v>362</v>
      </c>
      <c r="L8699">
        <v>37211</v>
      </c>
      <c r="M8699" t="s">
        <v>57</v>
      </c>
      <c r="N8699" t="s">
        <v>951</v>
      </c>
      <c r="O8699" t="s">
        <v>59</v>
      </c>
      <c r="P8699" t="s">
        <v>92</v>
      </c>
      <c r="Q8699" t="s">
        <v>952</v>
      </c>
      <c r="R8699" s="19">
        <v>31.167999999999999</v>
      </c>
      <c r="S8699" s="17">
        <v>4</v>
      </c>
      <c r="T8699" s="20">
        <v>0.2</v>
      </c>
      <c r="U8699" s="19">
        <v>9.3504000000000005</v>
      </c>
      <c r="V8699" s="20">
        <f t="shared" si="675"/>
        <v>0.30000000000000004</v>
      </c>
      <c r="W8699" s="17">
        <f t="shared" si="676"/>
        <v>2017</v>
      </c>
      <c r="X8699" t="str">
        <f t="shared" si="677"/>
        <v>Jun-2017</v>
      </c>
      <c r="Y8699" s="17">
        <f t="shared" si="678"/>
        <v>5</v>
      </c>
      <c r="Z8699" t="str">
        <f t="shared" si="679"/>
        <v>11-20%</v>
      </c>
      <c r="AA8699" s="17">
        <f>IF(COUNTIF($B$2:B8699,B8699)=1,1,0)</f>
        <v>0</v>
      </c>
      <c r="AB8699" s="17">
        <f>IF(COUNTIF($F$2:F8699,F8699)=1,1,0)</f>
        <v>0</v>
      </c>
    </row>
    <row r="8700" spans="1:28" x14ac:dyDescent="0.2">
      <c r="A8700" s="17">
        <v>8699</v>
      </c>
      <c r="B8700" t="s">
        <v>10225</v>
      </c>
      <c r="C8700" s="18">
        <v>42901</v>
      </c>
      <c r="D8700" s="18">
        <v>42906</v>
      </c>
      <c r="E8700" t="s">
        <v>77</v>
      </c>
      <c r="F8700" t="s">
        <v>1173</v>
      </c>
      <c r="G8700" t="s">
        <v>1174</v>
      </c>
      <c r="H8700" t="s">
        <v>68</v>
      </c>
      <c r="I8700" t="s">
        <v>54</v>
      </c>
      <c r="J8700" t="s">
        <v>5696</v>
      </c>
      <c r="K8700" t="s">
        <v>362</v>
      </c>
      <c r="L8700">
        <v>37211</v>
      </c>
      <c r="M8700" t="s">
        <v>57</v>
      </c>
      <c r="N8700" t="s">
        <v>6597</v>
      </c>
      <c r="O8700" t="s">
        <v>59</v>
      </c>
      <c r="P8700" t="s">
        <v>83</v>
      </c>
      <c r="Q8700" t="s">
        <v>6598</v>
      </c>
      <c r="R8700" s="19">
        <v>120.96</v>
      </c>
      <c r="S8700" s="17">
        <v>2</v>
      </c>
      <c r="T8700" s="20">
        <v>0.4</v>
      </c>
      <c r="U8700" s="19">
        <v>-28.224</v>
      </c>
      <c r="V8700" s="20">
        <f t="shared" si="675"/>
        <v>-0.23333333333333334</v>
      </c>
      <c r="W8700" s="17">
        <f t="shared" si="676"/>
        <v>2017</v>
      </c>
      <c r="X8700" t="str">
        <f t="shared" si="677"/>
        <v>Jun-2017</v>
      </c>
      <c r="Y8700" s="17">
        <f t="shared" si="678"/>
        <v>5</v>
      </c>
      <c r="Z8700" t="str">
        <f t="shared" si="679"/>
        <v>31-40%</v>
      </c>
      <c r="AA8700" s="17">
        <f>IF(COUNTIF($B$2:B8700,B8700)=1,1,0)</f>
        <v>0</v>
      </c>
      <c r="AB8700" s="17">
        <f>IF(COUNTIF($F$2:F8700,F8700)=1,1,0)</f>
        <v>0</v>
      </c>
    </row>
    <row r="8701" spans="1:28" x14ac:dyDescent="0.2">
      <c r="A8701" s="17">
        <v>8700</v>
      </c>
      <c r="B8701" t="s">
        <v>10225</v>
      </c>
      <c r="C8701" s="18">
        <v>42901</v>
      </c>
      <c r="D8701" s="18">
        <v>42906</v>
      </c>
      <c r="E8701" t="s">
        <v>77</v>
      </c>
      <c r="F8701" t="s">
        <v>1173</v>
      </c>
      <c r="G8701" t="s">
        <v>1174</v>
      </c>
      <c r="H8701" t="s">
        <v>68</v>
      </c>
      <c r="I8701" t="s">
        <v>54</v>
      </c>
      <c r="J8701" t="s">
        <v>5696</v>
      </c>
      <c r="K8701" t="s">
        <v>362</v>
      </c>
      <c r="L8701">
        <v>37211</v>
      </c>
      <c r="M8701" t="s">
        <v>57</v>
      </c>
      <c r="N8701" t="s">
        <v>2985</v>
      </c>
      <c r="O8701" t="s">
        <v>98</v>
      </c>
      <c r="P8701" t="s">
        <v>99</v>
      </c>
      <c r="Q8701" t="s">
        <v>2986</v>
      </c>
      <c r="R8701" s="19">
        <v>2239.9360000000001</v>
      </c>
      <c r="S8701" s="17">
        <v>8</v>
      </c>
      <c r="T8701" s="20">
        <v>0.2</v>
      </c>
      <c r="U8701" s="19">
        <v>223.99359999999999</v>
      </c>
      <c r="V8701" s="20">
        <f t="shared" si="675"/>
        <v>9.9999999999999992E-2</v>
      </c>
      <c r="W8701" s="17">
        <f t="shared" si="676"/>
        <v>2017</v>
      </c>
      <c r="X8701" t="str">
        <f t="shared" si="677"/>
        <v>Jun-2017</v>
      </c>
      <c r="Y8701" s="17">
        <f t="shared" si="678"/>
        <v>5</v>
      </c>
      <c r="Z8701" t="str">
        <f t="shared" si="679"/>
        <v>11-20%</v>
      </c>
      <c r="AA8701" s="17">
        <f>IF(COUNTIF($B$2:B8701,B8701)=1,1,0)</f>
        <v>0</v>
      </c>
      <c r="AB8701" s="17">
        <f>IF(COUNTIF($F$2:F8701,F8701)=1,1,0)</f>
        <v>0</v>
      </c>
    </row>
    <row r="8702" spans="1:28" x14ac:dyDescent="0.2">
      <c r="A8702" s="17">
        <v>8701</v>
      </c>
      <c r="B8702" t="s">
        <v>10225</v>
      </c>
      <c r="C8702" s="18">
        <v>42901</v>
      </c>
      <c r="D8702" s="18">
        <v>42906</v>
      </c>
      <c r="E8702" t="s">
        <v>77</v>
      </c>
      <c r="F8702" t="s">
        <v>1173</v>
      </c>
      <c r="G8702" t="s">
        <v>1174</v>
      </c>
      <c r="H8702" t="s">
        <v>68</v>
      </c>
      <c r="I8702" t="s">
        <v>54</v>
      </c>
      <c r="J8702" t="s">
        <v>5696</v>
      </c>
      <c r="K8702" t="s">
        <v>362</v>
      </c>
      <c r="L8702">
        <v>37211</v>
      </c>
      <c r="M8702" t="s">
        <v>57</v>
      </c>
      <c r="N8702" t="s">
        <v>1459</v>
      </c>
      <c r="O8702" t="s">
        <v>73</v>
      </c>
      <c r="P8702" t="s">
        <v>105</v>
      </c>
      <c r="Q8702" t="s">
        <v>1460</v>
      </c>
      <c r="R8702" s="19">
        <v>76.608000000000004</v>
      </c>
      <c r="S8702" s="17">
        <v>8</v>
      </c>
      <c r="T8702" s="20">
        <v>0.2</v>
      </c>
      <c r="U8702" s="19">
        <v>6.7031999999999998</v>
      </c>
      <c r="V8702" s="20">
        <f t="shared" si="675"/>
        <v>8.7499999999999994E-2</v>
      </c>
      <c r="W8702" s="17">
        <f t="shared" si="676"/>
        <v>2017</v>
      </c>
      <c r="X8702" t="str">
        <f t="shared" si="677"/>
        <v>Jun-2017</v>
      </c>
      <c r="Y8702" s="17">
        <f t="shared" si="678"/>
        <v>5</v>
      </c>
      <c r="Z8702" t="str">
        <f t="shared" si="679"/>
        <v>11-20%</v>
      </c>
      <c r="AA8702" s="17">
        <f>IF(COUNTIF($B$2:B8702,B8702)=1,1,0)</f>
        <v>0</v>
      </c>
      <c r="AB8702" s="17">
        <f>IF(COUNTIF($F$2:F8702,F8702)=1,1,0)</f>
        <v>0</v>
      </c>
    </row>
    <row r="8703" spans="1:28" x14ac:dyDescent="0.2">
      <c r="A8703" s="17">
        <v>8702</v>
      </c>
      <c r="B8703" t="s">
        <v>10225</v>
      </c>
      <c r="C8703" s="18">
        <v>42901</v>
      </c>
      <c r="D8703" s="18">
        <v>42906</v>
      </c>
      <c r="E8703" t="s">
        <v>77</v>
      </c>
      <c r="F8703" t="s">
        <v>1173</v>
      </c>
      <c r="G8703" t="s">
        <v>1174</v>
      </c>
      <c r="H8703" t="s">
        <v>68</v>
      </c>
      <c r="I8703" t="s">
        <v>54</v>
      </c>
      <c r="J8703" t="s">
        <v>5696</v>
      </c>
      <c r="K8703" t="s">
        <v>362</v>
      </c>
      <c r="L8703">
        <v>37211</v>
      </c>
      <c r="M8703" t="s">
        <v>57</v>
      </c>
      <c r="N8703" t="s">
        <v>2043</v>
      </c>
      <c r="O8703" t="s">
        <v>73</v>
      </c>
      <c r="P8703" t="s">
        <v>86</v>
      </c>
      <c r="Q8703" t="s">
        <v>2044</v>
      </c>
      <c r="R8703" s="19">
        <v>142.77600000000001</v>
      </c>
      <c r="S8703" s="17">
        <v>1</v>
      </c>
      <c r="T8703" s="20">
        <v>0.2</v>
      </c>
      <c r="U8703" s="19">
        <v>17.847000000000001</v>
      </c>
      <c r="V8703" s="20">
        <f t="shared" si="675"/>
        <v>0.125</v>
      </c>
      <c r="W8703" s="17">
        <f t="shared" si="676"/>
        <v>2017</v>
      </c>
      <c r="X8703" t="str">
        <f t="shared" si="677"/>
        <v>Jun-2017</v>
      </c>
      <c r="Y8703" s="17">
        <f t="shared" si="678"/>
        <v>5</v>
      </c>
      <c r="Z8703" t="str">
        <f t="shared" si="679"/>
        <v>11-20%</v>
      </c>
      <c r="AA8703" s="17">
        <f>IF(COUNTIF($B$2:B8703,B8703)=1,1,0)</f>
        <v>0</v>
      </c>
      <c r="AB8703" s="17">
        <f>IF(COUNTIF($F$2:F8703,F8703)=1,1,0)</f>
        <v>0</v>
      </c>
    </row>
    <row r="8704" spans="1:28" x14ac:dyDescent="0.2">
      <c r="A8704" s="17">
        <v>8703</v>
      </c>
      <c r="B8704" t="s">
        <v>10225</v>
      </c>
      <c r="C8704" s="18">
        <v>42901</v>
      </c>
      <c r="D8704" s="18">
        <v>42906</v>
      </c>
      <c r="E8704" t="s">
        <v>77</v>
      </c>
      <c r="F8704" t="s">
        <v>1173</v>
      </c>
      <c r="G8704" t="s">
        <v>1174</v>
      </c>
      <c r="H8704" t="s">
        <v>68</v>
      </c>
      <c r="I8704" t="s">
        <v>54</v>
      </c>
      <c r="J8704" t="s">
        <v>5696</v>
      </c>
      <c r="K8704" t="s">
        <v>362</v>
      </c>
      <c r="L8704">
        <v>37211</v>
      </c>
      <c r="M8704" t="s">
        <v>57</v>
      </c>
      <c r="N8704" t="s">
        <v>10226</v>
      </c>
      <c r="O8704" t="s">
        <v>73</v>
      </c>
      <c r="P8704" t="s">
        <v>117</v>
      </c>
      <c r="Q8704" t="s">
        <v>10227</v>
      </c>
      <c r="R8704" s="19">
        <v>91.36</v>
      </c>
      <c r="S8704" s="17">
        <v>5</v>
      </c>
      <c r="T8704" s="20">
        <v>0.2</v>
      </c>
      <c r="U8704" s="19">
        <v>29.692</v>
      </c>
      <c r="V8704" s="20">
        <f t="shared" si="675"/>
        <v>0.32500000000000001</v>
      </c>
      <c r="W8704" s="17">
        <f t="shared" si="676"/>
        <v>2017</v>
      </c>
      <c r="X8704" t="str">
        <f t="shared" si="677"/>
        <v>Jun-2017</v>
      </c>
      <c r="Y8704" s="17">
        <f t="shared" si="678"/>
        <v>5</v>
      </c>
      <c r="Z8704" t="str">
        <f t="shared" si="679"/>
        <v>11-20%</v>
      </c>
      <c r="AA8704" s="17">
        <f>IF(COUNTIF($B$2:B8704,B8704)=1,1,0)</f>
        <v>0</v>
      </c>
      <c r="AB8704" s="17">
        <f>IF(COUNTIF($F$2:F8704,F8704)=1,1,0)</f>
        <v>0</v>
      </c>
    </row>
    <row r="8705" spans="1:28" x14ac:dyDescent="0.2">
      <c r="A8705" s="17">
        <v>8704</v>
      </c>
      <c r="B8705" t="s">
        <v>10228</v>
      </c>
      <c r="C8705" s="18">
        <v>42064</v>
      </c>
      <c r="D8705" s="18">
        <v>42068</v>
      </c>
      <c r="E8705" t="s">
        <v>77</v>
      </c>
      <c r="F8705" t="s">
        <v>2210</v>
      </c>
      <c r="G8705" t="s">
        <v>2211</v>
      </c>
      <c r="H8705" t="s">
        <v>53</v>
      </c>
      <c r="I8705" t="s">
        <v>54</v>
      </c>
      <c r="J8705" t="s">
        <v>173</v>
      </c>
      <c r="K8705" t="s">
        <v>174</v>
      </c>
      <c r="L8705">
        <v>19120</v>
      </c>
      <c r="M8705" t="s">
        <v>175</v>
      </c>
      <c r="N8705" t="s">
        <v>4458</v>
      </c>
      <c r="O8705" t="s">
        <v>73</v>
      </c>
      <c r="P8705" t="s">
        <v>105</v>
      </c>
      <c r="Q8705" t="s">
        <v>4459</v>
      </c>
      <c r="R8705" s="19">
        <v>3.552</v>
      </c>
      <c r="S8705" s="17">
        <v>2</v>
      </c>
      <c r="T8705" s="20">
        <v>0.2</v>
      </c>
      <c r="U8705" s="19">
        <v>0.44400000000000001</v>
      </c>
      <c r="V8705" s="20">
        <f t="shared" si="675"/>
        <v>0.125</v>
      </c>
      <c r="W8705" s="17">
        <f t="shared" si="676"/>
        <v>2015</v>
      </c>
      <c r="X8705" t="str">
        <f t="shared" si="677"/>
        <v>Mar-2015</v>
      </c>
      <c r="Y8705" s="17">
        <f t="shared" si="678"/>
        <v>4</v>
      </c>
      <c r="Z8705" t="str">
        <f t="shared" si="679"/>
        <v>11-20%</v>
      </c>
      <c r="AA8705" s="17">
        <f>IF(COUNTIF($B$2:B8705,B8705)=1,1,0)</f>
        <v>1</v>
      </c>
      <c r="AB8705" s="17">
        <f>IF(COUNTIF($F$2:F8705,F8705)=1,1,0)</f>
        <v>0</v>
      </c>
    </row>
    <row r="8706" spans="1:28" x14ac:dyDescent="0.2">
      <c r="A8706" s="17">
        <v>8705</v>
      </c>
      <c r="B8706" t="s">
        <v>10229</v>
      </c>
      <c r="C8706" s="18">
        <v>42574</v>
      </c>
      <c r="D8706" s="18">
        <v>42577</v>
      </c>
      <c r="E8706" t="s">
        <v>215</v>
      </c>
      <c r="F8706" t="s">
        <v>5146</v>
      </c>
      <c r="G8706" t="s">
        <v>5147</v>
      </c>
      <c r="H8706" t="s">
        <v>53</v>
      </c>
      <c r="I8706" t="s">
        <v>54</v>
      </c>
      <c r="J8706" t="s">
        <v>211</v>
      </c>
      <c r="K8706" t="s">
        <v>131</v>
      </c>
      <c r="L8706">
        <v>77041</v>
      </c>
      <c r="M8706" t="s">
        <v>132</v>
      </c>
      <c r="N8706" t="s">
        <v>8554</v>
      </c>
      <c r="O8706" t="s">
        <v>98</v>
      </c>
      <c r="P8706" t="s">
        <v>99</v>
      </c>
      <c r="Q8706" t="s">
        <v>8555</v>
      </c>
      <c r="R8706" s="19">
        <v>115.136</v>
      </c>
      <c r="S8706" s="17">
        <v>8</v>
      </c>
      <c r="T8706" s="20">
        <v>0.2</v>
      </c>
      <c r="U8706" s="19">
        <v>11.5136</v>
      </c>
      <c r="V8706" s="20">
        <f t="shared" ref="V8706:V8769" si="680">IFERROR(U8706/R8706,0)</f>
        <v>0.1</v>
      </c>
      <c r="W8706" s="17">
        <f t="shared" ref="W8706:W8769" si="681">YEAR(C8706)</f>
        <v>2016</v>
      </c>
      <c r="X8706" t="str">
        <f t="shared" ref="X8706:X8769" si="682">TEXT(C8706,"mmm-yyyy")</f>
        <v>Jul-2016</v>
      </c>
      <c r="Y8706" s="17">
        <f t="shared" ref="Y8706:Y8769" si="683">D8706-C8706</f>
        <v>3</v>
      </c>
      <c r="Z8706" t="str">
        <f t="shared" ref="Z8706:Z8769" si="684">IF(T8706=0,"0% (No Discount)",IF(T8706&lt;=0.1,"1-10%",IF(T8706&lt;=0.2,"11-20%",IF(T8706&lt;=0.3,"21-30%",IF(T8706&lt;=0.4,"31-40%",IF(T8706&lt;=0.5,"41-50%","Over 50%"))))))</f>
        <v>11-20%</v>
      </c>
      <c r="AA8706" s="17">
        <f>IF(COUNTIF($B$2:B8706,B8706)=1,1,0)</f>
        <v>1</v>
      </c>
      <c r="AB8706" s="17">
        <f>IF(COUNTIF($F$2:F8706,F8706)=1,1,0)</f>
        <v>0</v>
      </c>
    </row>
    <row r="8707" spans="1:28" x14ac:dyDescent="0.2">
      <c r="A8707" s="17">
        <v>8706</v>
      </c>
      <c r="B8707" t="s">
        <v>10230</v>
      </c>
      <c r="C8707" s="18">
        <v>41913</v>
      </c>
      <c r="D8707" s="18">
        <v>41917</v>
      </c>
      <c r="E8707" t="s">
        <v>77</v>
      </c>
      <c r="F8707" t="s">
        <v>7373</v>
      </c>
      <c r="G8707" t="s">
        <v>7374</v>
      </c>
      <c r="H8707" t="s">
        <v>129</v>
      </c>
      <c r="I8707" t="s">
        <v>54</v>
      </c>
      <c r="J8707" t="s">
        <v>3354</v>
      </c>
      <c r="K8707" t="s">
        <v>1423</v>
      </c>
      <c r="L8707">
        <v>89502</v>
      </c>
      <c r="M8707" t="s">
        <v>71</v>
      </c>
      <c r="N8707" t="s">
        <v>9935</v>
      </c>
      <c r="O8707" t="s">
        <v>73</v>
      </c>
      <c r="P8707" t="s">
        <v>296</v>
      </c>
      <c r="Q8707" t="s">
        <v>9936</v>
      </c>
      <c r="R8707" s="19">
        <v>4.71</v>
      </c>
      <c r="S8707" s="17">
        <v>1</v>
      </c>
      <c r="T8707" s="20">
        <v>0</v>
      </c>
      <c r="U8707" s="19">
        <v>0</v>
      </c>
      <c r="V8707" s="20">
        <f t="shared" si="680"/>
        <v>0</v>
      </c>
      <c r="W8707" s="17">
        <f t="shared" si="681"/>
        <v>2014</v>
      </c>
      <c r="X8707" t="str">
        <f t="shared" si="682"/>
        <v>Oct-2014</v>
      </c>
      <c r="Y8707" s="17">
        <f t="shared" si="683"/>
        <v>4</v>
      </c>
      <c r="Z8707" t="str">
        <f t="shared" si="684"/>
        <v>0% (No Discount)</v>
      </c>
      <c r="AA8707" s="17">
        <f>IF(COUNTIF($B$2:B8707,B8707)=1,1,0)</f>
        <v>1</v>
      </c>
      <c r="AB8707" s="17">
        <f>IF(COUNTIF($F$2:F8707,F8707)=1,1,0)</f>
        <v>0</v>
      </c>
    </row>
    <row r="8708" spans="1:28" x14ac:dyDescent="0.2">
      <c r="A8708" s="17">
        <v>8707</v>
      </c>
      <c r="B8708" t="s">
        <v>10231</v>
      </c>
      <c r="C8708" s="18">
        <v>41890</v>
      </c>
      <c r="D8708" s="18">
        <v>41895</v>
      </c>
      <c r="E8708" t="s">
        <v>77</v>
      </c>
      <c r="F8708" t="s">
        <v>3826</v>
      </c>
      <c r="G8708" t="s">
        <v>3827</v>
      </c>
      <c r="H8708" t="s">
        <v>129</v>
      </c>
      <c r="I8708" t="s">
        <v>54</v>
      </c>
      <c r="J8708" t="s">
        <v>293</v>
      </c>
      <c r="K8708" t="s">
        <v>294</v>
      </c>
      <c r="L8708">
        <v>10009</v>
      </c>
      <c r="M8708" t="s">
        <v>175</v>
      </c>
      <c r="N8708" t="s">
        <v>3927</v>
      </c>
      <c r="O8708" t="s">
        <v>59</v>
      </c>
      <c r="P8708" t="s">
        <v>63</v>
      </c>
      <c r="Q8708" t="s">
        <v>3928</v>
      </c>
      <c r="R8708" s="19">
        <v>172.76400000000001</v>
      </c>
      <c r="S8708" s="17">
        <v>2</v>
      </c>
      <c r="T8708" s="20">
        <v>0.1</v>
      </c>
      <c r="U8708" s="19">
        <v>13.437200000000001</v>
      </c>
      <c r="V8708" s="20">
        <f t="shared" si="680"/>
        <v>7.7777777777777779E-2</v>
      </c>
      <c r="W8708" s="17">
        <f t="shared" si="681"/>
        <v>2014</v>
      </c>
      <c r="X8708" t="str">
        <f t="shared" si="682"/>
        <v>Sep-2014</v>
      </c>
      <c r="Y8708" s="17">
        <f t="shared" si="683"/>
        <v>5</v>
      </c>
      <c r="Z8708" t="str">
        <f t="shared" si="684"/>
        <v>1-10%</v>
      </c>
      <c r="AA8708" s="17">
        <f>IF(COUNTIF($B$2:B8708,B8708)=1,1,0)</f>
        <v>1</v>
      </c>
      <c r="AB8708" s="17">
        <f>IF(COUNTIF($F$2:F8708,F8708)=1,1,0)</f>
        <v>0</v>
      </c>
    </row>
    <row r="8709" spans="1:28" x14ac:dyDescent="0.2">
      <c r="A8709" s="17">
        <v>8708</v>
      </c>
      <c r="B8709" t="s">
        <v>10231</v>
      </c>
      <c r="C8709" s="18">
        <v>41890</v>
      </c>
      <c r="D8709" s="18">
        <v>41895</v>
      </c>
      <c r="E8709" t="s">
        <v>77</v>
      </c>
      <c r="F8709" t="s">
        <v>3826</v>
      </c>
      <c r="G8709" t="s">
        <v>3827</v>
      </c>
      <c r="H8709" t="s">
        <v>129</v>
      </c>
      <c r="I8709" t="s">
        <v>54</v>
      </c>
      <c r="J8709" t="s">
        <v>293</v>
      </c>
      <c r="K8709" t="s">
        <v>294</v>
      </c>
      <c r="L8709">
        <v>10009</v>
      </c>
      <c r="M8709" t="s">
        <v>175</v>
      </c>
      <c r="N8709" t="s">
        <v>5206</v>
      </c>
      <c r="O8709" t="s">
        <v>73</v>
      </c>
      <c r="P8709" t="s">
        <v>95</v>
      </c>
      <c r="Q8709" t="s">
        <v>5207</v>
      </c>
      <c r="R8709" s="19">
        <v>3.52</v>
      </c>
      <c r="S8709" s="17">
        <v>2</v>
      </c>
      <c r="T8709" s="20">
        <v>0</v>
      </c>
      <c r="U8709" s="19">
        <v>1.6896</v>
      </c>
      <c r="V8709" s="20">
        <f t="shared" si="680"/>
        <v>0.48</v>
      </c>
      <c r="W8709" s="17">
        <f t="shared" si="681"/>
        <v>2014</v>
      </c>
      <c r="X8709" t="str">
        <f t="shared" si="682"/>
        <v>Sep-2014</v>
      </c>
      <c r="Y8709" s="17">
        <f t="shared" si="683"/>
        <v>5</v>
      </c>
      <c r="Z8709" t="str">
        <f t="shared" si="684"/>
        <v>0% (No Discount)</v>
      </c>
      <c r="AA8709" s="17">
        <f>IF(COUNTIF($B$2:B8709,B8709)=1,1,0)</f>
        <v>0</v>
      </c>
      <c r="AB8709" s="17">
        <f>IF(COUNTIF($F$2:F8709,F8709)=1,1,0)</f>
        <v>0</v>
      </c>
    </row>
    <row r="8710" spans="1:28" x14ac:dyDescent="0.2">
      <c r="A8710" s="17">
        <v>8709</v>
      </c>
      <c r="B8710" t="s">
        <v>10232</v>
      </c>
      <c r="C8710" s="18">
        <v>41959</v>
      </c>
      <c r="D8710" s="18">
        <v>41961</v>
      </c>
      <c r="E8710" t="s">
        <v>215</v>
      </c>
      <c r="F8710" t="s">
        <v>2141</v>
      </c>
      <c r="G8710" t="s">
        <v>2142</v>
      </c>
      <c r="H8710" t="s">
        <v>68</v>
      </c>
      <c r="I8710" t="s">
        <v>54</v>
      </c>
      <c r="J8710" t="s">
        <v>69</v>
      </c>
      <c r="K8710" t="s">
        <v>70</v>
      </c>
      <c r="L8710">
        <v>90008</v>
      </c>
      <c r="M8710" t="s">
        <v>71</v>
      </c>
      <c r="N8710" t="s">
        <v>3063</v>
      </c>
      <c r="O8710" t="s">
        <v>98</v>
      </c>
      <c r="P8710" t="s">
        <v>99</v>
      </c>
      <c r="Q8710" t="s">
        <v>3064</v>
      </c>
      <c r="R8710" s="19">
        <v>79.968000000000004</v>
      </c>
      <c r="S8710" s="17">
        <v>4</v>
      </c>
      <c r="T8710" s="20">
        <v>0.2</v>
      </c>
      <c r="U8710" s="19">
        <v>-17.992799999999999</v>
      </c>
      <c r="V8710" s="20">
        <f t="shared" si="680"/>
        <v>-0.22499999999999998</v>
      </c>
      <c r="W8710" s="17">
        <f t="shared" si="681"/>
        <v>2014</v>
      </c>
      <c r="X8710" t="str">
        <f t="shared" si="682"/>
        <v>Nov-2014</v>
      </c>
      <c r="Y8710" s="17">
        <f t="shared" si="683"/>
        <v>2</v>
      </c>
      <c r="Z8710" t="str">
        <f t="shared" si="684"/>
        <v>11-20%</v>
      </c>
      <c r="AA8710" s="17">
        <f>IF(COUNTIF($B$2:B8710,B8710)=1,1,0)</f>
        <v>1</v>
      </c>
      <c r="AB8710" s="17">
        <f>IF(COUNTIF($F$2:F8710,F8710)=1,1,0)</f>
        <v>0</v>
      </c>
    </row>
    <row r="8711" spans="1:28" x14ac:dyDescent="0.2">
      <c r="A8711" s="17">
        <v>8710</v>
      </c>
      <c r="B8711" t="s">
        <v>10232</v>
      </c>
      <c r="C8711" s="18">
        <v>41959</v>
      </c>
      <c r="D8711" s="18">
        <v>41961</v>
      </c>
      <c r="E8711" t="s">
        <v>215</v>
      </c>
      <c r="F8711" t="s">
        <v>2141</v>
      </c>
      <c r="G8711" t="s">
        <v>2142</v>
      </c>
      <c r="H8711" t="s">
        <v>68</v>
      </c>
      <c r="I8711" t="s">
        <v>54</v>
      </c>
      <c r="J8711" t="s">
        <v>69</v>
      </c>
      <c r="K8711" t="s">
        <v>70</v>
      </c>
      <c r="L8711">
        <v>90008</v>
      </c>
      <c r="M8711" t="s">
        <v>71</v>
      </c>
      <c r="N8711" t="s">
        <v>2264</v>
      </c>
      <c r="O8711" t="s">
        <v>59</v>
      </c>
      <c r="P8711" t="s">
        <v>60</v>
      </c>
      <c r="Q8711" t="s">
        <v>2265</v>
      </c>
      <c r="R8711" s="19">
        <v>305.97449999999998</v>
      </c>
      <c r="S8711" s="17">
        <v>3</v>
      </c>
      <c r="T8711" s="20">
        <v>0.15</v>
      </c>
      <c r="U8711" s="19">
        <v>25.197900000000001</v>
      </c>
      <c r="V8711" s="20">
        <f t="shared" si="680"/>
        <v>8.2352941176470601E-2</v>
      </c>
      <c r="W8711" s="17">
        <f t="shared" si="681"/>
        <v>2014</v>
      </c>
      <c r="X8711" t="str">
        <f t="shared" si="682"/>
        <v>Nov-2014</v>
      </c>
      <c r="Y8711" s="17">
        <f t="shared" si="683"/>
        <v>2</v>
      </c>
      <c r="Z8711" t="str">
        <f t="shared" si="684"/>
        <v>11-20%</v>
      </c>
      <c r="AA8711" s="17">
        <f>IF(COUNTIF($B$2:B8711,B8711)=1,1,0)</f>
        <v>0</v>
      </c>
      <c r="AB8711" s="17">
        <f>IF(COUNTIF($F$2:F8711,F8711)=1,1,0)</f>
        <v>0</v>
      </c>
    </row>
    <row r="8712" spans="1:28" x14ac:dyDescent="0.2">
      <c r="A8712" s="17">
        <v>8711</v>
      </c>
      <c r="B8712" t="s">
        <v>10232</v>
      </c>
      <c r="C8712" s="18">
        <v>41959</v>
      </c>
      <c r="D8712" s="18">
        <v>41961</v>
      </c>
      <c r="E8712" t="s">
        <v>215</v>
      </c>
      <c r="F8712" t="s">
        <v>2141</v>
      </c>
      <c r="G8712" t="s">
        <v>2142</v>
      </c>
      <c r="H8712" t="s">
        <v>68</v>
      </c>
      <c r="I8712" t="s">
        <v>54</v>
      </c>
      <c r="J8712" t="s">
        <v>69</v>
      </c>
      <c r="K8712" t="s">
        <v>70</v>
      </c>
      <c r="L8712">
        <v>90008</v>
      </c>
      <c r="M8712" t="s">
        <v>71</v>
      </c>
      <c r="N8712" t="s">
        <v>713</v>
      </c>
      <c r="O8712" t="s">
        <v>73</v>
      </c>
      <c r="P8712" t="s">
        <v>86</v>
      </c>
      <c r="Q8712" t="s">
        <v>714</v>
      </c>
      <c r="R8712" s="19">
        <v>344.91</v>
      </c>
      <c r="S8712" s="17">
        <v>3</v>
      </c>
      <c r="T8712" s="20">
        <v>0</v>
      </c>
      <c r="U8712" s="19">
        <v>10.347300000000001</v>
      </c>
      <c r="V8712" s="20">
        <f t="shared" si="680"/>
        <v>0.03</v>
      </c>
      <c r="W8712" s="17">
        <f t="shared" si="681"/>
        <v>2014</v>
      </c>
      <c r="X8712" t="str">
        <f t="shared" si="682"/>
        <v>Nov-2014</v>
      </c>
      <c r="Y8712" s="17">
        <f t="shared" si="683"/>
        <v>2</v>
      </c>
      <c r="Z8712" t="str">
        <f t="shared" si="684"/>
        <v>0% (No Discount)</v>
      </c>
      <c r="AA8712" s="17">
        <f>IF(COUNTIF($B$2:B8712,B8712)=1,1,0)</f>
        <v>0</v>
      </c>
      <c r="AB8712" s="17">
        <f>IF(COUNTIF($F$2:F8712,F8712)=1,1,0)</f>
        <v>0</v>
      </c>
    </row>
    <row r="8713" spans="1:28" x14ac:dyDescent="0.2">
      <c r="A8713" s="17">
        <v>8712</v>
      </c>
      <c r="B8713" t="s">
        <v>10233</v>
      </c>
      <c r="C8713" s="18">
        <v>41701</v>
      </c>
      <c r="D8713" s="18">
        <v>41705</v>
      </c>
      <c r="E8713" t="s">
        <v>77</v>
      </c>
      <c r="F8713" t="s">
        <v>3516</v>
      </c>
      <c r="G8713" t="s">
        <v>3517</v>
      </c>
      <c r="H8713" t="s">
        <v>53</v>
      </c>
      <c r="I8713" t="s">
        <v>54</v>
      </c>
      <c r="J8713" t="s">
        <v>977</v>
      </c>
      <c r="K8713" t="s">
        <v>70</v>
      </c>
      <c r="L8713">
        <v>92037</v>
      </c>
      <c r="M8713" t="s">
        <v>71</v>
      </c>
      <c r="N8713" t="s">
        <v>3840</v>
      </c>
      <c r="O8713" t="s">
        <v>59</v>
      </c>
      <c r="P8713" t="s">
        <v>83</v>
      </c>
      <c r="Q8713" t="s">
        <v>3841</v>
      </c>
      <c r="R8713" s="19">
        <v>626.35199999999998</v>
      </c>
      <c r="S8713" s="17">
        <v>3</v>
      </c>
      <c r="T8713" s="20">
        <v>0.2</v>
      </c>
      <c r="U8713" s="19">
        <v>-23.488199999999999</v>
      </c>
      <c r="V8713" s="20">
        <f t="shared" si="680"/>
        <v>-3.7499999999999999E-2</v>
      </c>
      <c r="W8713" s="17">
        <f t="shared" si="681"/>
        <v>2014</v>
      </c>
      <c r="X8713" t="str">
        <f t="shared" si="682"/>
        <v>Mar-2014</v>
      </c>
      <c r="Y8713" s="17">
        <f t="shared" si="683"/>
        <v>4</v>
      </c>
      <c r="Z8713" t="str">
        <f t="shared" si="684"/>
        <v>11-20%</v>
      </c>
      <c r="AA8713" s="17">
        <f>IF(COUNTIF($B$2:B8713,B8713)=1,1,0)</f>
        <v>1</v>
      </c>
      <c r="AB8713" s="17">
        <f>IF(COUNTIF($F$2:F8713,F8713)=1,1,0)</f>
        <v>0</v>
      </c>
    </row>
    <row r="8714" spans="1:28" x14ac:dyDescent="0.2">
      <c r="A8714" s="17">
        <v>8713</v>
      </c>
      <c r="B8714" t="s">
        <v>10234</v>
      </c>
      <c r="C8714" s="18">
        <v>42341</v>
      </c>
      <c r="D8714" s="18">
        <v>42345</v>
      </c>
      <c r="E8714" t="s">
        <v>77</v>
      </c>
      <c r="F8714" t="s">
        <v>5537</v>
      </c>
      <c r="G8714" t="s">
        <v>5538</v>
      </c>
      <c r="H8714" t="s">
        <v>53</v>
      </c>
      <c r="I8714" t="s">
        <v>54</v>
      </c>
      <c r="J8714" t="s">
        <v>154</v>
      </c>
      <c r="K8714" t="s">
        <v>70</v>
      </c>
      <c r="L8714">
        <v>94110</v>
      </c>
      <c r="M8714" t="s">
        <v>71</v>
      </c>
      <c r="N8714" t="s">
        <v>5055</v>
      </c>
      <c r="O8714" t="s">
        <v>59</v>
      </c>
      <c r="P8714" t="s">
        <v>60</v>
      </c>
      <c r="Q8714" t="s">
        <v>5572</v>
      </c>
      <c r="R8714" s="19">
        <v>359.49900000000002</v>
      </c>
      <c r="S8714" s="17">
        <v>3</v>
      </c>
      <c r="T8714" s="20">
        <v>0.15</v>
      </c>
      <c r="U8714" s="19">
        <v>-29.605799999999999</v>
      </c>
      <c r="V8714" s="20">
        <f t="shared" si="680"/>
        <v>-8.2352941176470573E-2</v>
      </c>
      <c r="W8714" s="17">
        <f t="shared" si="681"/>
        <v>2015</v>
      </c>
      <c r="X8714" t="str">
        <f t="shared" si="682"/>
        <v>Dec-2015</v>
      </c>
      <c r="Y8714" s="17">
        <f t="shared" si="683"/>
        <v>4</v>
      </c>
      <c r="Z8714" t="str">
        <f t="shared" si="684"/>
        <v>11-20%</v>
      </c>
      <c r="AA8714" s="17">
        <f>IF(COUNTIF($B$2:B8714,B8714)=1,1,0)</f>
        <v>1</v>
      </c>
      <c r="AB8714" s="17">
        <f>IF(COUNTIF($F$2:F8714,F8714)=1,1,0)</f>
        <v>0</v>
      </c>
    </row>
    <row r="8715" spans="1:28" x14ac:dyDescent="0.2">
      <c r="A8715" s="17">
        <v>8714</v>
      </c>
      <c r="B8715" t="s">
        <v>10235</v>
      </c>
      <c r="C8715" s="18">
        <v>42927</v>
      </c>
      <c r="D8715" s="18">
        <v>42932</v>
      </c>
      <c r="E8715" t="s">
        <v>77</v>
      </c>
      <c r="F8715" t="s">
        <v>7660</v>
      </c>
      <c r="G8715" t="s">
        <v>7661</v>
      </c>
      <c r="H8715" t="s">
        <v>68</v>
      </c>
      <c r="I8715" t="s">
        <v>54</v>
      </c>
      <c r="J8715" t="s">
        <v>977</v>
      </c>
      <c r="K8715" t="s">
        <v>70</v>
      </c>
      <c r="L8715">
        <v>92105</v>
      </c>
      <c r="M8715" t="s">
        <v>71</v>
      </c>
      <c r="N8715" t="s">
        <v>2413</v>
      </c>
      <c r="O8715" t="s">
        <v>98</v>
      </c>
      <c r="P8715" t="s">
        <v>99</v>
      </c>
      <c r="Q8715" t="s">
        <v>2414</v>
      </c>
      <c r="R8715" s="19">
        <v>71.951999999999998</v>
      </c>
      <c r="S8715" s="17">
        <v>6</v>
      </c>
      <c r="T8715" s="20">
        <v>0.2</v>
      </c>
      <c r="U8715" s="19">
        <v>5.3963999999999999</v>
      </c>
      <c r="V8715" s="20">
        <f t="shared" si="680"/>
        <v>7.4999999999999997E-2</v>
      </c>
      <c r="W8715" s="17">
        <f t="shared" si="681"/>
        <v>2017</v>
      </c>
      <c r="X8715" t="str">
        <f t="shared" si="682"/>
        <v>Jul-2017</v>
      </c>
      <c r="Y8715" s="17">
        <f t="shared" si="683"/>
        <v>5</v>
      </c>
      <c r="Z8715" t="str">
        <f t="shared" si="684"/>
        <v>11-20%</v>
      </c>
      <c r="AA8715" s="17">
        <f>IF(COUNTIF($B$2:B8715,B8715)=1,1,0)</f>
        <v>1</v>
      </c>
      <c r="AB8715" s="17">
        <f>IF(COUNTIF($F$2:F8715,F8715)=1,1,0)</f>
        <v>0</v>
      </c>
    </row>
    <row r="8716" spans="1:28" x14ac:dyDescent="0.2">
      <c r="A8716" s="17">
        <v>8715</v>
      </c>
      <c r="B8716" t="s">
        <v>10235</v>
      </c>
      <c r="C8716" s="18">
        <v>42927</v>
      </c>
      <c r="D8716" s="18">
        <v>42932</v>
      </c>
      <c r="E8716" t="s">
        <v>77</v>
      </c>
      <c r="F8716" t="s">
        <v>7660</v>
      </c>
      <c r="G8716" t="s">
        <v>7661</v>
      </c>
      <c r="H8716" t="s">
        <v>68</v>
      </c>
      <c r="I8716" t="s">
        <v>54</v>
      </c>
      <c r="J8716" t="s">
        <v>977</v>
      </c>
      <c r="K8716" t="s">
        <v>70</v>
      </c>
      <c r="L8716">
        <v>92105</v>
      </c>
      <c r="M8716" t="s">
        <v>71</v>
      </c>
      <c r="N8716" t="s">
        <v>3894</v>
      </c>
      <c r="O8716" t="s">
        <v>73</v>
      </c>
      <c r="P8716" t="s">
        <v>102</v>
      </c>
      <c r="Q8716" t="s">
        <v>3895</v>
      </c>
      <c r="R8716" s="19">
        <v>29.8</v>
      </c>
      <c r="S8716" s="17">
        <v>5</v>
      </c>
      <c r="T8716" s="20">
        <v>0.2</v>
      </c>
      <c r="U8716" s="19">
        <v>9.3125</v>
      </c>
      <c r="V8716" s="20">
        <f t="shared" si="680"/>
        <v>0.3125</v>
      </c>
      <c r="W8716" s="17">
        <f t="shared" si="681"/>
        <v>2017</v>
      </c>
      <c r="X8716" t="str">
        <f t="shared" si="682"/>
        <v>Jul-2017</v>
      </c>
      <c r="Y8716" s="17">
        <f t="shared" si="683"/>
        <v>5</v>
      </c>
      <c r="Z8716" t="str">
        <f t="shared" si="684"/>
        <v>11-20%</v>
      </c>
      <c r="AA8716" s="17">
        <f>IF(COUNTIF($B$2:B8716,B8716)=1,1,0)</f>
        <v>0</v>
      </c>
      <c r="AB8716" s="17">
        <f>IF(COUNTIF($F$2:F8716,F8716)=1,1,0)</f>
        <v>0</v>
      </c>
    </row>
    <row r="8717" spans="1:28" x14ac:dyDescent="0.2">
      <c r="A8717" s="17">
        <v>8716</v>
      </c>
      <c r="B8717" t="s">
        <v>10236</v>
      </c>
      <c r="C8717" s="18">
        <v>43055</v>
      </c>
      <c r="D8717" s="18">
        <v>43059</v>
      </c>
      <c r="E8717" t="s">
        <v>50</v>
      </c>
      <c r="F8717" t="s">
        <v>2638</v>
      </c>
      <c r="G8717" t="s">
        <v>2639</v>
      </c>
      <c r="H8717" t="s">
        <v>68</v>
      </c>
      <c r="I8717" t="s">
        <v>54</v>
      </c>
      <c r="J8717" t="s">
        <v>10237</v>
      </c>
      <c r="K8717" t="s">
        <v>525</v>
      </c>
      <c r="L8717">
        <v>44035</v>
      </c>
      <c r="M8717" t="s">
        <v>175</v>
      </c>
      <c r="N8717" t="s">
        <v>2070</v>
      </c>
      <c r="O8717" t="s">
        <v>73</v>
      </c>
      <c r="P8717" t="s">
        <v>102</v>
      </c>
      <c r="Q8717" t="s">
        <v>2071</v>
      </c>
      <c r="R8717" s="19">
        <v>1.8240000000000001</v>
      </c>
      <c r="S8717" s="17">
        <v>1</v>
      </c>
      <c r="T8717" s="20">
        <v>0.7</v>
      </c>
      <c r="U8717" s="19">
        <v>-1.3984000000000001</v>
      </c>
      <c r="V8717" s="20">
        <f t="shared" si="680"/>
        <v>-0.76666666666666672</v>
      </c>
      <c r="W8717" s="17">
        <f t="shared" si="681"/>
        <v>2017</v>
      </c>
      <c r="X8717" t="str">
        <f t="shared" si="682"/>
        <v>Nov-2017</v>
      </c>
      <c r="Y8717" s="17">
        <f t="shared" si="683"/>
        <v>4</v>
      </c>
      <c r="Z8717" t="str">
        <f t="shared" si="684"/>
        <v>Over 50%</v>
      </c>
      <c r="AA8717" s="17">
        <f>IF(COUNTIF($B$2:B8717,B8717)=1,1,0)</f>
        <v>1</v>
      </c>
      <c r="AB8717" s="17">
        <f>IF(COUNTIF($F$2:F8717,F8717)=1,1,0)</f>
        <v>0</v>
      </c>
    </row>
    <row r="8718" spans="1:28" x14ac:dyDescent="0.2">
      <c r="A8718" s="17">
        <v>8717</v>
      </c>
      <c r="B8718" t="s">
        <v>10238</v>
      </c>
      <c r="C8718" s="18">
        <v>42533</v>
      </c>
      <c r="D8718" s="18">
        <v>42537</v>
      </c>
      <c r="E8718" t="s">
        <v>50</v>
      </c>
      <c r="F8718" t="s">
        <v>5187</v>
      </c>
      <c r="G8718" t="s">
        <v>5188</v>
      </c>
      <c r="H8718" t="s">
        <v>129</v>
      </c>
      <c r="I8718" t="s">
        <v>54</v>
      </c>
      <c r="J8718" t="s">
        <v>211</v>
      </c>
      <c r="K8718" t="s">
        <v>131</v>
      </c>
      <c r="L8718">
        <v>77070</v>
      </c>
      <c r="M8718" t="s">
        <v>132</v>
      </c>
      <c r="N8718" t="s">
        <v>5979</v>
      </c>
      <c r="O8718" t="s">
        <v>73</v>
      </c>
      <c r="P8718" t="s">
        <v>105</v>
      </c>
      <c r="Q8718" t="s">
        <v>5980</v>
      </c>
      <c r="R8718" s="19">
        <v>64.384</v>
      </c>
      <c r="S8718" s="17">
        <v>4</v>
      </c>
      <c r="T8718" s="20">
        <v>0.8</v>
      </c>
      <c r="U8718" s="19">
        <v>-160.96</v>
      </c>
      <c r="V8718" s="20">
        <f t="shared" si="680"/>
        <v>-2.5</v>
      </c>
      <c r="W8718" s="17">
        <f t="shared" si="681"/>
        <v>2016</v>
      </c>
      <c r="X8718" t="str">
        <f t="shared" si="682"/>
        <v>Jun-2016</v>
      </c>
      <c r="Y8718" s="17">
        <f t="shared" si="683"/>
        <v>4</v>
      </c>
      <c r="Z8718" t="str">
        <f t="shared" si="684"/>
        <v>Over 50%</v>
      </c>
      <c r="AA8718" s="17">
        <f>IF(COUNTIF($B$2:B8718,B8718)=1,1,0)</f>
        <v>1</v>
      </c>
      <c r="AB8718" s="17">
        <f>IF(COUNTIF($F$2:F8718,F8718)=1,1,0)</f>
        <v>0</v>
      </c>
    </row>
    <row r="8719" spans="1:28" x14ac:dyDescent="0.2">
      <c r="A8719" s="17">
        <v>8718</v>
      </c>
      <c r="B8719" t="s">
        <v>10238</v>
      </c>
      <c r="C8719" s="18">
        <v>42533</v>
      </c>
      <c r="D8719" s="18">
        <v>42537</v>
      </c>
      <c r="E8719" t="s">
        <v>50</v>
      </c>
      <c r="F8719" t="s">
        <v>5187</v>
      </c>
      <c r="G8719" t="s">
        <v>5188</v>
      </c>
      <c r="H8719" t="s">
        <v>129</v>
      </c>
      <c r="I8719" t="s">
        <v>54</v>
      </c>
      <c r="J8719" t="s">
        <v>211</v>
      </c>
      <c r="K8719" t="s">
        <v>131</v>
      </c>
      <c r="L8719">
        <v>77070</v>
      </c>
      <c r="M8719" t="s">
        <v>132</v>
      </c>
      <c r="N8719" t="s">
        <v>2756</v>
      </c>
      <c r="O8719" t="s">
        <v>59</v>
      </c>
      <c r="P8719" t="s">
        <v>92</v>
      </c>
      <c r="Q8719" t="s">
        <v>2757</v>
      </c>
      <c r="R8719" s="19">
        <v>6.984</v>
      </c>
      <c r="S8719" s="17">
        <v>2</v>
      </c>
      <c r="T8719" s="20">
        <v>0.6</v>
      </c>
      <c r="U8719" s="19">
        <v>-4.5396000000000001</v>
      </c>
      <c r="V8719" s="20">
        <f t="shared" si="680"/>
        <v>-0.65</v>
      </c>
      <c r="W8719" s="17">
        <f t="shared" si="681"/>
        <v>2016</v>
      </c>
      <c r="X8719" t="str">
        <f t="shared" si="682"/>
        <v>Jun-2016</v>
      </c>
      <c r="Y8719" s="17">
        <f t="shared" si="683"/>
        <v>4</v>
      </c>
      <c r="Z8719" t="str">
        <f t="shared" si="684"/>
        <v>Over 50%</v>
      </c>
      <c r="AA8719" s="17">
        <f>IF(COUNTIF($B$2:B8719,B8719)=1,1,0)</f>
        <v>0</v>
      </c>
      <c r="AB8719" s="17">
        <f>IF(COUNTIF($F$2:F8719,F8719)=1,1,0)</f>
        <v>0</v>
      </c>
    </row>
    <row r="8720" spans="1:28" x14ac:dyDescent="0.2">
      <c r="A8720" s="17">
        <v>8719</v>
      </c>
      <c r="B8720" t="s">
        <v>10238</v>
      </c>
      <c r="C8720" s="18">
        <v>42533</v>
      </c>
      <c r="D8720" s="18">
        <v>42537</v>
      </c>
      <c r="E8720" t="s">
        <v>50</v>
      </c>
      <c r="F8720" t="s">
        <v>5187</v>
      </c>
      <c r="G8720" t="s">
        <v>5188</v>
      </c>
      <c r="H8720" t="s">
        <v>129</v>
      </c>
      <c r="I8720" t="s">
        <v>54</v>
      </c>
      <c r="J8720" t="s">
        <v>211</v>
      </c>
      <c r="K8720" t="s">
        <v>131</v>
      </c>
      <c r="L8720">
        <v>77070</v>
      </c>
      <c r="M8720" t="s">
        <v>132</v>
      </c>
      <c r="N8720" t="s">
        <v>5206</v>
      </c>
      <c r="O8720" t="s">
        <v>73</v>
      </c>
      <c r="P8720" t="s">
        <v>95</v>
      </c>
      <c r="Q8720" t="s">
        <v>5207</v>
      </c>
      <c r="R8720" s="19">
        <v>11.263999999999999</v>
      </c>
      <c r="S8720" s="17">
        <v>8</v>
      </c>
      <c r="T8720" s="20">
        <v>0.2</v>
      </c>
      <c r="U8720" s="19">
        <v>3.9424000000000001</v>
      </c>
      <c r="V8720" s="20">
        <f t="shared" si="680"/>
        <v>0.35000000000000003</v>
      </c>
      <c r="W8720" s="17">
        <f t="shared" si="681"/>
        <v>2016</v>
      </c>
      <c r="X8720" t="str">
        <f t="shared" si="682"/>
        <v>Jun-2016</v>
      </c>
      <c r="Y8720" s="17">
        <f t="shared" si="683"/>
        <v>4</v>
      </c>
      <c r="Z8720" t="str">
        <f t="shared" si="684"/>
        <v>11-20%</v>
      </c>
      <c r="AA8720" s="17">
        <f>IF(COUNTIF($B$2:B8720,B8720)=1,1,0)</f>
        <v>0</v>
      </c>
      <c r="AB8720" s="17">
        <f>IF(COUNTIF($F$2:F8720,F8720)=1,1,0)</f>
        <v>0</v>
      </c>
    </row>
    <row r="8721" spans="1:28" x14ac:dyDescent="0.2">
      <c r="A8721" s="17">
        <v>8720</v>
      </c>
      <c r="B8721" t="s">
        <v>10238</v>
      </c>
      <c r="C8721" s="18">
        <v>42533</v>
      </c>
      <c r="D8721" s="18">
        <v>42537</v>
      </c>
      <c r="E8721" t="s">
        <v>50</v>
      </c>
      <c r="F8721" t="s">
        <v>5187</v>
      </c>
      <c r="G8721" t="s">
        <v>5188</v>
      </c>
      <c r="H8721" t="s">
        <v>129</v>
      </c>
      <c r="I8721" t="s">
        <v>54</v>
      </c>
      <c r="J8721" t="s">
        <v>211</v>
      </c>
      <c r="K8721" t="s">
        <v>131</v>
      </c>
      <c r="L8721">
        <v>77070</v>
      </c>
      <c r="M8721" t="s">
        <v>132</v>
      </c>
      <c r="N8721" t="s">
        <v>7369</v>
      </c>
      <c r="O8721" t="s">
        <v>73</v>
      </c>
      <c r="P8721" t="s">
        <v>117</v>
      </c>
      <c r="Q8721" t="s">
        <v>7370</v>
      </c>
      <c r="R8721" s="19">
        <v>15.552</v>
      </c>
      <c r="S8721" s="17">
        <v>3</v>
      </c>
      <c r="T8721" s="20">
        <v>0.2</v>
      </c>
      <c r="U8721" s="19">
        <v>5.6375999999999999</v>
      </c>
      <c r="V8721" s="20">
        <f t="shared" si="680"/>
        <v>0.36249999999999999</v>
      </c>
      <c r="W8721" s="17">
        <f t="shared" si="681"/>
        <v>2016</v>
      </c>
      <c r="X8721" t="str">
        <f t="shared" si="682"/>
        <v>Jun-2016</v>
      </c>
      <c r="Y8721" s="17">
        <f t="shared" si="683"/>
        <v>4</v>
      </c>
      <c r="Z8721" t="str">
        <f t="shared" si="684"/>
        <v>11-20%</v>
      </c>
      <c r="AA8721" s="17">
        <f>IF(COUNTIF($B$2:B8721,B8721)=1,1,0)</f>
        <v>0</v>
      </c>
      <c r="AB8721" s="17">
        <f>IF(COUNTIF($F$2:F8721,F8721)=1,1,0)</f>
        <v>0</v>
      </c>
    </row>
    <row r="8722" spans="1:28" x14ac:dyDescent="0.2">
      <c r="A8722" s="17">
        <v>8721</v>
      </c>
      <c r="B8722" t="s">
        <v>10238</v>
      </c>
      <c r="C8722" s="18">
        <v>42533</v>
      </c>
      <c r="D8722" s="18">
        <v>42537</v>
      </c>
      <c r="E8722" t="s">
        <v>50</v>
      </c>
      <c r="F8722" t="s">
        <v>5187</v>
      </c>
      <c r="G8722" t="s">
        <v>5188</v>
      </c>
      <c r="H8722" t="s">
        <v>129</v>
      </c>
      <c r="I8722" t="s">
        <v>54</v>
      </c>
      <c r="J8722" t="s">
        <v>211</v>
      </c>
      <c r="K8722" t="s">
        <v>131</v>
      </c>
      <c r="L8722">
        <v>77070</v>
      </c>
      <c r="M8722" t="s">
        <v>132</v>
      </c>
      <c r="N8722" t="s">
        <v>7302</v>
      </c>
      <c r="O8722" t="s">
        <v>59</v>
      </c>
      <c r="P8722" t="s">
        <v>63</v>
      </c>
      <c r="Q8722" t="s">
        <v>7303</v>
      </c>
      <c r="R8722" s="19">
        <v>379.37200000000001</v>
      </c>
      <c r="S8722" s="17">
        <v>2</v>
      </c>
      <c r="T8722" s="20">
        <v>0.3</v>
      </c>
      <c r="U8722" s="19">
        <v>-119.2312</v>
      </c>
      <c r="V8722" s="20">
        <f t="shared" si="680"/>
        <v>-0.31428571428571428</v>
      </c>
      <c r="W8722" s="17">
        <f t="shared" si="681"/>
        <v>2016</v>
      </c>
      <c r="X8722" t="str">
        <f t="shared" si="682"/>
        <v>Jun-2016</v>
      </c>
      <c r="Y8722" s="17">
        <f t="shared" si="683"/>
        <v>4</v>
      </c>
      <c r="Z8722" t="str">
        <f t="shared" si="684"/>
        <v>21-30%</v>
      </c>
      <c r="AA8722" s="17">
        <f>IF(COUNTIF($B$2:B8722,B8722)=1,1,0)</f>
        <v>0</v>
      </c>
      <c r="AB8722" s="17">
        <f>IF(COUNTIF($F$2:F8722,F8722)=1,1,0)</f>
        <v>0</v>
      </c>
    </row>
    <row r="8723" spans="1:28" x14ac:dyDescent="0.2">
      <c r="A8723" s="17">
        <v>8722</v>
      </c>
      <c r="B8723" t="s">
        <v>10238</v>
      </c>
      <c r="C8723" s="18">
        <v>42533</v>
      </c>
      <c r="D8723" s="18">
        <v>42537</v>
      </c>
      <c r="E8723" t="s">
        <v>50</v>
      </c>
      <c r="F8723" t="s">
        <v>5187</v>
      </c>
      <c r="G8723" t="s">
        <v>5188</v>
      </c>
      <c r="H8723" t="s">
        <v>129</v>
      </c>
      <c r="I8723" t="s">
        <v>54</v>
      </c>
      <c r="J8723" t="s">
        <v>211</v>
      </c>
      <c r="K8723" t="s">
        <v>131</v>
      </c>
      <c r="L8723">
        <v>77070</v>
      </c>
      <c r="M8723" t="s">
        <v>132</v>
      </c>
      <c r="N8723" t="s">
        <v>4808</v>
      </c>
      <c r="O8723" t="s">
        <v>73</v>
      </c>
      <c r="P8723" t="s">
        <v>86</v>
      </c>
      <c r="Q8723" t="s">
        <v>2688</v>
      </c>
      <c r="R8723" s="19">
        <v>67.536000000000001</v>
      </c>
      <c r="S8723" s="17">
        <v>9</v>
      </c>
      <c r="T8723" s="20">
        <v>0.2</v>
      </c>
      <c r="U8723" s="19">
        <v>6.7535999999999996</v>
      </c>
      <c r="V8723" s="20">
        <f t="shared" si="680"/>
        <v>9.9999999999999992E-2</v>
      </c>
      <c r="W8723" s="17">
        <f t="shared" si="681"/>
        <v>2016</v>
      </c>
      <c r="X8723" t="str">
        <f t="shared" si="682"/>
        <v>Jun-2016</v>
      </c>
      <c r="Y8723" s="17">
        <f t="shared" si="683"/>
        <v>4</v>
      </c>
      <c r="Z8723" t="str">
        <f t="shared" si="684"/>
        <v>11-20%</v>
      </c>
      <c r="AA8723" s="17">
        <f>IF(COUNTIF($B$2:B8723,B8723)=1,1,0)</f>
        <v>0</v>
      </c>
      <c r="AB8723" s="17">
        <f>IF(COUNTIF($F$2:F8723,F8723)=1,1,0)</f>
        <v>0</v>
      </c>
    </row>
    <row r="8724" spans="1:28" x14ac:dyDescent="0.2">
      <c r="A8724" s="17">
        <v>8723</v>
      </c>
      <c r="B8724" t="s">
        <v>10238</v>
      </c>
      <c r="C8724" s="18">
        <v>42533</v>
      </c>
      <c r="D8724" s="18">
        <v>42537</v>
      </c>
      <c r="E8724" t="s">
        <v>50</v>
      </c>
      <c r="F8724" t="s">
        <v>5187</v>
      </c>
      <c r="G8724" t="s">
        <v>5188</v>
      </c>
      <c r="H8724" t="s">
        <v>129</v>
      </c>
      <c r="I8724" t="s">
        <v>54</v>
      </c>
      <c r="J8724" t="s">
        <v>211</v>
      </c>
      <c r="K8724" t="s">
        <v>131</v>
      </c>
      <c r="L8724">
        <v>77070</v>
      </c>
      <c r="M8724" t="s">
        <v>132</v>
      </c>
      <c r="N8724" t="s">
        <v>204</v>
      </c>
      <c r="O8724" t="s">
        <v>73</v>
      </c>
      <c r="P8724" t="s">
        <v>102</v>
      </c>
      <c r="Q8724" t="s">
        <v>205</v>
      </c>
      <c r="R8724" s="19">
        <v>1.524</v>
      </c>
      <c r="S8724" s="17">
        <v>2</v>
      </c>
      <c r="T8724" s="20">
        <v>0.8</v>
      </c>
      <c r="U8724" s="19">
        <v>-2.6669999999999998</v>
      </c>
      <c r="V8724" s="20">
        <f t="shared" si="680"/>
        <v>-1.7499999999999998</v>
      </c>
      <c r="W8724" s="17">
        <f t="shared" si="681"/>
        <v>2016</v>
      </c>
      <c r="X8724" t="str">
        <f t="shared" si="682"/>
        <v>Jun-2016</v>
      </c>
      <c r="Y8724" s="17">
        <f t="shared" si="683"/>
        <v>4</v>
      </c>
      <c r="Z8724" t="str">
        <f t="shared" si="684"/>
        <v>Over 50%</v>
      </c>
      <c r="AA8724" s="17">
        <f>IF(COUNTIF($B$2:B8724,B8724)=1,1,0)</f>
        <v>0</v>
      </c>
      <c r="AB8724" s="17">
        <f>IF(COUNTIF($F$2:F8724,F8724)=1,1,0)</f>
        <v>0</v>
      </c>
    </row>
    <row r="8725" spans="1:28" x14ac:dyDescent="0.2">
      <c r="A8725" s="17">
        <v>8724</v>
      </c>
      <c r="B8725" t="s">
        <v>10239</v>
      </c>
      <c r="C8725" s="18">
        <v>42733</v>
      </c>
      <c r="D8725" s="18">
        <v>42735</v>
      </c>
      <c r="E8725" t="s">
        <v>50</v>
      </c>
      <c r="F8725" t="s">
        <v>8263</v>
      </c>
      <c r="G8725" t="s">
        <v>8264</v>
      </c>
      <c r="H8725" t="s">
        <v>129</v>
      </c>
      <c r="I8725" t="s">
        <v>54</v>
      </c>
      <c r="J8725" t="s">
        <v>1450</v>
      </c>
      <c r="K8725" t="s">
        <v>81</v>
      </c>
      <c r="L8725">
        <v>33178</v>
      </c>
      <c r="M8725" t="s">
        <v>57</v>
      </c>
      <c r="N8725" t="s">
        <v>1897</v>
      </c>
      <c r="O8725" t="s">
        <v>73</v>
      </c>
      <c r="P8725" t="s">
        <v>117</v>
      </c>
      <c r="Q8725" t="s">
        <v>1898</v>
      </c>
      <c r="R8725" s="19">
        <v>37.408000000000001</v>
      </c>
      <c r="S8725" s="17">
        <v>7</v>
      </c>
      <c r="T8725" s="20">
        <v>0.2</v>
      </c>
      <c r="U8725" s="19">
        <v>13.0928</v>
      </c>
      <c r="V8725" s="20">
        <f t="shared" si="680"/>
        <v>0.35</v>
      </c>
      <c r="W8725" s="17">
        <f t="shared" si="681"/>
        <v>2016</v>
      </c>
      <c r="X8725" t="str">
        <f t="shared" si="682"/>
        <v>Dec-2016</v>
      </c>
      <c r="Y8725" s="17">
        <f t="shared" si="683"/>
        <v>2</v>
      </c>
      <c r="Z8725" t="str">
        <f t="shared" si="684"/>
        <v>11-20%</v>
      </c>
      <c r="AA8725" s="17">
        <f>IF(COUNTIF($B$2:B8725,B8725)=1,1,0)</f>
        <v>1</v>
      </c>
      <c r="AB8725" s="17">
        <f>IF(COUNTIF($F$2:F8725,F8725)=1,1,0)</f>
        <v>0</v>
      </c>
    </row>
    <row r="8726" spans="1:28" x14ac:dyDescent="0.2">
      <c r="A8726" s="17">
        <v>8725</v>
      </c>
      <c r="B8726" t="s">
        <v>10239</v>
      </c>
      <c r="C8726" s="18">
        <v>42733</v>
      </c>
      <c r="D8726" s="18">
        <v>42735</v>
      </c>
      <c r="E8726" t="s">
        <v>50</v>
      </c>
      <c r="F8726" t="s">
        <v>8263</v>
      </c>
      <c r="G8726" t="s">
        <v>8264</v>
      </c>
      <c r="H8726" t="s">
        <v>129</v>
      </c>
      <c r="I8726" t="s">
        <v>54</v>
      </c>
      <c r="J8726" t="s">
        <v>1450</v>
      </c>
      <c r="K8726" t="s">
        <v>81</v>
      </c>
      <c r="L8726">
        <v>33178</v>
      </c>
      <c r="M8726" t="s">
        <v>57</v>
      </c>
      <c r="N8726" t="s">
        <v>7961</v>
      </c>
      <c r="O8726" t="s">
        <v>73</v>
      </c>
      <c r="P8726" t="s">
        <v>117</v>
      </c>
      <c r="Q8726" t="s">
        <v>7962</v>
      </c>
      <c r="R8726" s="19">
        <v>25.344000000000001</v>
      </c>
      <c r="S8726" s="17">
        <v>6</v>
      </c>
      <c r="T8726" s="20">
        <v>0.2</v>
      </c>
      <c r="U8726" s="19">
        <v>8.8704000000000001</v>
      </c>
      <c r="V8726" s="20">
        <f t="shared" si="680"/>
        <v>0.35</v>
      </c>
      <c r="W8726" s="17">
        <f t="shared" si="681"/>
        <v>2016</v>
      </c>
      <c r="X8726" t="str">
        <f t="shared" si="682"/>
        <v>Dec-2016</v>
      </c>
      <c r="Y8726" s="17">
        <f t="shared" si="683"/>
        <v>2</v>
      </c>
      <c r="Z8726" t="str">
        <f t="shared" si="684"/>
        <v>11-20%</v>
      </c>
      <c r="AA8726" s="17">
        <f>IF(COUNTIF($B$2:B8726,B8726)=1,1,0)</f>
        <v>0</v>
      </c>
      <c r="AB8726" s="17">
        <f>IF(COUNTIF($F$2:F8726,F8726)=1,1,0)</f>
        <v>0</v>
      </c>
    </row>
    <row r="8727" spans="1:28" x14ac:dyDescent="0.2">
      <c r="A8727" s="17">
        <v>8726</v>
      </c>
      <c r="B8727" t="s">
        <v>10240</v>
      </c>
      <c r="C8727" s="18">
        <v>42812</v>
      </c>
      <c r="D8727" s="18">
        <v>42817</v>
      </c>
      <c r="E8727" t="s">
        <v>77</v>
      </c>
      <c r="F8727" t="s">
        <v>2927</v>
      </c>
      <c r="G8727" t="s">
        <v>2928</v>
      </c>
      <c r="H8727" t="s">
        <v>53</v>
      </c>
      <c r="I8727" t="s">
        <v>54</v>
      </c>
      <c r="J8727" t="s">
        <v>122</v>
      </c>
      <c r="K8727" t="s">
        <v>123</v>
      </c>
      <c r="L8727">
        <v>98115</v>
      </c>
      <c r="M8727" t="s">
        <v>71</v>
      </c>
      <c r="N8727" t="s">
        <v>2696</v>
      </c>
      <c r="O8727" t="s">
        <v>73</v>
      </c>
      <c r="P8727" t="s">
        <v>95</v>
      </c>
      <c r="Q8727" t="s">
        <v>2697</v>
      </c>
      <c r="R8727" s="19">
        <v>46.2</v>
      </c>
      <c r="S8727" s="17">
        <v>4</v>
      </c>
      <c r="T8727" s="20">
        <v>0</v>
      </c>
      <c r="U8727" s="19">
        <v>21.251999999999999</v>
      </c>
      <c r="V8727" s="20">
        <f t="shared" si="680"/>
        <v>0.45999999999999996</v>
      </c>
      <c r="W8727" s="17">
        <f t="shared" si="681"/>
        <v>2017</v>
      </c>
      <c r="X8727" t="str">
        <f t="shared" si="682"/>
        <v>Mar-2017</v>
      </c>
      <c r="Y8727" s="17">
        <f t="shared" si="683"/>
        <v>5</v>
      </c>
      <c r="Z8727" t="str">
        <f t="shared" si="684"/>
        <v>0% (No Discount)</v>
      </c>
      <c r="AA8727" s="17">
        <f>IF(COUNTIF($B$2:B8727,B8727)=1,1,0)</f>
        <v>1</v>
      </c>
      <c r="AB8727" s="17">
        <f>IF(COUNTIF($F$2:F8727,F8727)=1,1,0)</f>
        <v>0</v>
      </c>
    </row>
    <row r="8728" spans="1:28" x14ac:dyDescent="0.2">
      <c r="A8728" s="17">
        <v>8727</v>
      </c>
      <c r="B8728" t="s">
        <v>10241</v>
      </c>
      <c r="C8728" s="18">
        <v>42365</v>
      </c>
      <c r="D8728" s="18">
        <v>42369</v>
      </c>
      <c r="E8728" t="s">
        <v>77</v>
      </c>
      <c r="F8728" t="s">
        <v>1187</v>
      </c>
      <c r="G8728" t="s">
        <v>1188</v>
      </c>
      <c r="H8728" t="s">
        <v>68</v>
      </c>
      <c r="I8728" t="s">
        <v>54</v>
      </c>
      <c r="J8728" t="s">
        <v>1215</v>
      </c>
      <c r="K8728" t="s">
        <v>362</v>
      </c>
      <c r="L8728">
        <v>37130</v>
      </c>
      <c r="M8728" t="s">
        <v>57</v>
      </c>
      <c r="N8728" t="s">
        <v>9994</v>
      </c>
      <c r="O8728" t="s">
        <v>98</v>
      </c>
      <c r="P8728" t="s">
        <v>188</v>
      </c>
      <c r="Q8728" t="s">
        <v>9995</v>
      </c>
      <c r="R8728" s="19">
        <v>4.7279999999999998</v>
      </c>
      <c r="S8728" s="17">
        <v>3</v>
      </c>
      <c r="T8728" s="20">
        <v>0.2</v>
      </c>
      <c r="U8728" s="19">
        <v>0.70920000000000005</v>
      </c>
      <c r="V8728" s="20">
        <f t="shared" si="680"/>
        <v>0.15000000000000002</v>
      </c>
      <c r="W8728" s="17">
        <f t="shared" si="681"/>
        <v>2015</v>
      </c>
      <c r="X8728" t="str">
        <f t="shared" si="682"/>
        <v>Dec-2015</v>
      </c>
      <c r="Y8728" s="17">
        <f t="shared" si="683"/>
        <v>4</v>
      </c>
      <c r="Z8728" t="str">
        <f t="shared" si="684"/>
        <v>11-20%</v>
      </c>
      <c r="AA8728" s="17">
        <f>IF(COUNTIF($B$2:B8728,B8728)=1,1,0)</f>
        <v>1</v>
      </c>
      <c r="AB8728" s="17">
        <f>IF(COUNTIF($F$2:F8728,F8728)=1,1,0)</f>
        <v>0</v>
      </c>
    </row>
    <row r="8729" spans="1:28" x14ac:dyDescent="0.2">
      <c r="A8729" s="17">
        <v>8728</v>
      </c>
      <c r="B8729" t="s">
        <v>10241</v>
      </c>
      <c r="C8729" s="18">
        <v>42365</v>
      </c>
      <c r="D8729" s="18">
        <v>42369</v>
      </c>
      <c r="E8729" t="s">
        <v>77</v>
      </c>
      <c r="F8729" t="s">
        <v>1187</v>
      </c>
      <c r="G8729" t="s">
        <v>1188</v>
      </c>
      <c r="H8729" t="s">
        <v>68</v>
      </c>
      <c r="I8729" t="s">
        <v>54</v>
      </c>
      <c r="J8729" t="s">
        <v>1215</v>
      </c>
      <c r="K8729" t="s">
        <v>362</v>
      </c>
      <c r="L8729">
        <v>37130</v>
      </c>
      <c r="M8729" t="s">
        <v>57</v>
      </c>
      <c r="N8729" t="s">
        <v>9931</v>
      </c>
      <c r="O8729" t="s">
        <v>59</v>
      </c>
      <c r="P8729" t="s">
        <v>92</v>
      </c>
      <c r="Q8729" t="s">
        <v>9932</v>
      </c>
      <c r="R8729" s="19">
        <v>53.351999999999997</v>
      </c>
      <c r="S8729" s="17">
        <v>3</v>
      </c>
      <c r="T8729" s="20">
        <v>0.2</v>
      </c>
      <c r="U8729" s="19">
        <v>16.005600000000001</v>
      </c>
      <c r="V8729" s="20">
        <f t="shared" si="680"/>
        <v>0.30000000000000004</v>
      </c>
      <c r="W8729" s="17">
        <f t="shared" si="681"/>
        <v>2015</v>
      </c>
      <c r="X8729" t="str">
        <f t="shared" si="682"/>
        <v>Dec-2015</v>
      </c>
      <c r="Y8729" s="17">
        <f t="shared" si="683"/>
        <v>4</v>
      </c>
      <c r="Z8729" t="str">
        <f t="shared" si="684"/>
        <v>11-20%</v>
      </c>
      <c r="AA8729" s="17">
        <f>IF(COUNTIF($B$2:B8729,B8729)=1,1,0)</f>
        <v>0</v>
      </c>
      <c r="AB8729" s="17">
        <f>IF(COUNTIF($F$2:F8729,F8729)=1,1,0)</f>
        <v>0</v>
      </c>
    </row>
    <row r="8730" spans="1:28" x14ac:dyDescent="0.2">
      <c r="A8730" s="17">
        <v>8729</v>
      </c>
      <c r="B8730" t="s">
        <v>10241</v>
      </c>
      <c r="C8730" s="18">
        <v>42365</v>
      </c>
      <c r="D8730" s="18">
        <v>42369</v>
      </c>
      <c r="E8730" t="s">
        <v>77</v>
      </c>
      <c r="F8730" t="s">
        <v>1187</v>
      </c>
      <c r="G8730" t="s">
        <v>1188</v>
      </c>
      <c r="H8730" t="s">
        <v>68</v>
      </c>
      <c r="I8730" t="s">
        <v>54</v>
      </c>
      <c r="J8730" t="s">
        <v>1215</v>
      </c>
      <c r="K8730" t="s">
        <v>362</v>
      </c>
      <c r="L8730">
        <v>37130</v>
      </c>
      <c r="M8730" t="s">
        <v>57</v>
      </c>
      <c r="N8730" t="s">
        <v>7318</v>
      </c>
      <c r="O8730" t="s">
        <v>59</v>
      </c>
      <c r="P8730" t="s">
        <v>60</v>
      </c>
      <c r="Q8730" t="s">
        <v>7319</v>
      </c>
      <c r="R8730" s="19">
        <v>131.10400000000001</v>
      </c>
      <c r="S8730" s="17">
        <v>2</v>
      </c>
      <c r="T8730" s="20">
        <v>0.2</v>
      </c>
      <c r="U8730" s="19">
        <v>8.1940000000000008</v>
      </c>
      <c r="V8730" s="20">
        <f t="shared" si="680"/>
        <v>6.25E-2</v>
      </c>
      <c r="W8730" s="17">
        <f t="shared" si="681"/>
        <v>2015</v>
      </c>
      <c r="X8730" t="str">
        <f t="shared" si="682"/>
        <v>Dec-2015</v>
      </c>
      <c r="Y8730" s="17">
        <f t="shared" si="683"/>
        <v>4</v>
      </c>
      <c r="Z8730" t="str">
        <f t="shared" si="684"/>
        <v>11-20%</v>
      </c>
      <c r="AA8730" s="17">
        <f>IF(COUNTIF($B$2:B8730,B8730)=1,1,0)</f>
        <v>0</v>
      </c>
      <c r="AB8730" s="17">
        <f>IF(COUNTIF($F$2:F8730,F8730)=1,1,0)</f>
        <v>0</v>
      </c>
    </row>
    <row r="8731" spans="1:28" x14ac:dyDescent="0.2">
      <c r="A8731" s="17">
        <v>8730</v>
      </c>
      <c r="B8731" t="s">
        <v>10241</v>
      </c>
      <c r="C8731" s="18">
        <v>42365</v>
      </c>
      <c r="D8731" s="18">
        <v>42369</v>
      </c>
      <c r="E8731" t="s">
        <v>77</v>
      </c>
      <c r="F8731" t="s">
        <v>1187</v>
      </c>
      <c r="G8731" t="s">
        <v>1188</v>
      </c>
      <c r="H8731" t="s">
        <v>68</v>
      </c>
      <c r="I8731" t="s">
        <v>54</v>
      </c>
      <c r="J8731" t="s">
        <v>1215</v>
      </c>
      <c r="K8731" t="s">
        <v>362</v>
      </c>
      <c r="L8731">
        <v>37130</v>
      </c>
      <c r="M8731" t="s">
        <v>57</v>
      </c>
      <c r="N8731" t="s">
        <v>4808</v>
      </c>
      <c r="O8731" t="s">
        <v>73</v>
      </c>
      <c r="P8731" t="s">
        <v>86</v>
      </c>
      <c r="Q8731" t="s">
        <v>2688</v>
      </c>
      <c r="R8731" s="19">
        <v>22.512</v>
      </c>
      <c r="S8731" s="17">
        <v>3</v>
      </c>
      <c r="T8731" s="20">
        <v>0.2</v>
      </c>
      <c r="U8731" s="19">
        <v>2.2511999999999999</v>
      </c>
      <c r="V8731" s="20">
        <f t="shared" si="680"/>
        <v>9.9999999999999992E-2</v>
      </c>
      <c r="W8731" s="17">
        <f t="shared" si="681"/>
        <v>2015</v>
      </c>
      <c r="X8731" t="str">
        <f t="shared" si="682"/>
        <v>Dec-2015</v>
      </c>
      <c r="Y8731" s="17">
        <f t="shared" si="683"/>
        <v>4</v>
      </c>
      <c r="Z8731" t="str">
        <f t="shared" si="684"/>
        <v>11-20%</v>
      </c>
      <c r="AA8731" s="17">
        <f>IF(COUNTIF($B$2:B8731,B8731)=1,1,0)</f>
        <v>0</v>
      </c>
      <c r="AB8731" s="17">
        <f>IF(COUNTIF($F$2:F8731,F8731)=1,1,0)</f>
        <v>0</v>
      </c>
    </row>
    <row r="8732" spans="1:28" x14ac:dyDescent="0.2">
      <c r="A8732" s="17">
        <v>8731</v>
      </c>
      <c r="B8732" t="s">
        <v>10241</v>
      </c>
      <c r="C8732" s="18">
        <v>42365</v>
      </c>
      <c r="D8732" s="18">
        <v>42369</v>
      </c>
      <c r="E8732" t="s">
        <v>77</v>
      </c>
      <c r="F8732" t="s">
        <v>1187</v>
      </c>
      <c r="G8732" t="s">
        <v>1188</v>
      </c>
      <c r="H8732" t="s">
        <v>68</v>
      </c>
      <c r="I8732" t="s">
        <v>54</v>
      </c>
      <c r="J8732" t="s">
        <v>1215</v>
      </c>
      <c r="K8732" t="s">
        <v>362</v>
      </c>
      <c r="L8732">
        <v>37130</v>
      </c>
      <c r="M8732" t="s">
        <v>57</v>
      </c>
      <c r="N8732" t="s">
        <v>5931</v>
      </c>
      <c r="O8732" t="s">
        <v>98</v>
      </c>
      <c r="P8732" t="s">
        <v>188</v>
      </c>
      <c r="Q8732" t="s">
        <v>5932</v>
      </c>
      <c r="R8732" s="19">
        <v>72.744</v>
      </c>
      <c r="S8732" s="17">
        <v>7</v>
      </c>
      <c r="T8732" s="20">
        <v>0.2</v>
      </c>
      <c r="U8732" s="19">
        <v>-12.7302</v>
      </c>
      <c r="V8732" s="20">
        <f t="shared" si="680"/>
        <v>-0.17499999999999999</v>
      </c>
      <c r="W8732" s="17">
        <f t="shared" si="681"/>
        <v>2015</v>
      </c>
      <c r="X8732" t="str">
        <f t="shared" si="682"/>
        <v>Dec-2015</v>
      </c>
      <c r="Y8732" s="17">
        <f t="shared" si="683"/>
        <v>4</v>
      </c>
      <c r="Z8732" t="str">
        <f t="shared" si="684"/>
        <v>11-20%</v>
      </c>
      <c r="AA8732" s="17">
        <f>IF(COUNTIF($B$2:B8732,B8732)=1,1,0)</f>
        <v>0</v>
      </c>
      <c r="AB8732" s="17">
        <f>IF(COUNTIF($F$2:F8732,F8732)=1,1,0)</f>
        <v>0</v>
      </c>
    </row>
    <row r="8733" spans="1:28" x14ac:dyDescent="0.2">
      <c r="A8733" s="17">
        <v>8732</v>
      </c>
      <c r="B8733" t="s">
        <v>10242</v>
      </c>
      <c r="C8733" s="18">
        <v>42216</v>
      </c>
      <c r="D8733" s="18">
        <v>42222</v>
      </c>
      <c r="E8733" t="s">
        <v>77</v>
      </c>
      <c r="F8733" t="s">
        <v>2360</v>
      </c>
      <c r="G8733" t="s">
        <v>2361</v>
      </c>
      <c r="H8733" t="s">
        <v>68</v>
      </c>
      <c r="I8733" t="s">
        <v>54</v>
      </c>
      <c r="J8733" t="s">
        <v>5119</v>
      </c>
      <c r="K8733" t="s">
        <v>624</v>
      </c>
      <c r="L8733">
        <v>63116</v>
      </c>
      <c r="M8733" t="s">
        <v>132</v>
      </c>
      <c r="N8733" t="s">
        <v>1436</v>
      </c>
      <c r="O8733" t="s">
        <v>73</v>
      </c>
      <c r="P8733" t="s">
        <v>606</v>
      </c>
      <c r="Q8733" t="s">
        <v>1437</v>
      </c>
      <c r="R8733" s="19">
        <v>52.59</v>
      </c>
      <c r="S8733" s="17">
        <v>3</v>
      </c>
      <c r="T8733" s="20">
        <v>0</v>
      </c>
      <c r="U8733" s="19">
        <v>15.776999999999999</v>
      </c>
      <c r="V8733" s="20">
        <f t="shared" si="680"/>
        <v>0.3</v>
      </c>
      <c r="W8733" s="17">
        <f t="shared" si="681"/>
        <v>2015</v>
      </c>
      <c r="X8733" t="str">
        <f t="shared" si="682"/>
        <v>Jul-2015</v>
      </c>
      <c r="Y8733" s="17">
        <f t="shared" si="683"/>
        <v>6</v>
      </c>
      <c r="Z8733" t="str">
        <f t="shared" si="684"/>
        <v>0% (No Discount)</v>
      </c>
      <c r="AA8733" s="17">
        <f>IF(COUNTIF($B$2:B8733,B8733)=1,1,0)</f>
        <v>1</v>
      </c>
      <c r="AB8733" s="17">
        <f>IF(COUNTIF($F$2:F8733,F8733)=1,1,0)</f>
        <v>0</v>
      </c>
    </row>
    <row r="8734" spans="1:28" x14ac:dyDescent="0.2">
      <c r="A8734" s="17">
        <v>8733</v>
      </c>
      <c r="B8734" t="s">
        <v>10243</v>
      </c>
      <c r="C8734" s="18">
        <v>42913</v>
      </c>
      <c r="D8734" s="18">
        <v>42915</v>
      </c>
      <c r="E8734" t="s">
        <v>50</v>
      </c>
      <c r="F8734" t="s">
        <v>3920</v>
      </c>
      <c r="G8734" t="s">
        <v>3921</v>
      </c>
      <c r="H8734" t="s">
        <v>68</v>
      </c>
      <c r="I8734" t="s">
        <v>54</v>
      </c>
      <c r="J8734" t="s">
        <v>122</v>
      </c>
      <c r="K8734" t="s">
        <v>123</v>
      </c>
      <c r="L8734">
        <v>98105</v>
      </c>
      <c r="M8734" t="s">
        <v>71</v>
      </c>
      <c r="N8734" t="s">
        <v>6210</v>
      </c>
      <c r="O8734" t="s">
        <v>73</v>
      </c>
      <c r="P8734" t="s">
        <v>117</v>
      </c>
      <c r="Q8734" t="s">
        <v>6211</v>
      </c>
      <c r="R8734" s="19">
        <v>19.440000000000001</v>
      </c>
      <c r="S8734" s="17">
        <v>3</v>
      </c>
      <c r="T8734" s="20">
        <v>0</v>
      </c>
      <c r="U8734" s="19">
        <v>9.3312000000000008</v>
      </c>
      <c r="V8734" s="20">
        <f t="shared" si="680"/>
        <v>0.48000000000000004</v>
      </c>
      <c r="W8734" s="17">
        <f t="shared" si="681"/>
        <v>2017</v>
      </c>
      <c r="X8734" t="str">
        <f t="shared" si="682"/>
        <v>Jun-2017</v>
      </c>
      <c r="Y8734" s="17">
        <f t="shared" si="683"/>
        <v>2</v>
      </c>
      <c r="Z8734" t="str">
        <f t="shared" si="684"/>
        <v>0% (No Discount)</v>
      </c>
      <c r="AA8734" s="17">
        <f>IF(COUNTIF($B$2:B8734,B8734)=1,1,0)</f>
        <v>1</v>
      </c>
      <c r="AB8734" s="17">
        <f>IF(COUNTIF($F$2:F8734,F8734)=1,1,0)</f>
        <v>0</v>
      </c>
    </row>
    <row r="8735" spans="1:28" x14ac:dyDescent="0.2">
      <c r="A8735" s="17">
        <v>8734</v>
      </c>
      <c r="B8735" t="s">
        <v>10243</v>
      </c>
      <c r="C8735" s="18">
        <v>42913</v>
      </c>
      <c r="D8735" s="18">
        <v>42915</v>
      </c>
      <c r="E8735" t="s">
        <v>50</v>
      </c>
      <c r="F8735" t="s">
        <v>3920</v>
      </c>
      <c r="G8735" t="s">
        <v>3921</v>
      </c>
      <c r="H8735" t="s">
        <v>68</v>
      </c>
      <c r="I8735" t="s">
        <v>54</v>
      </c>
      <c r="J8735" t="s">
        <v>122</v>
      </c>
      <c r="K8735" t="s">
        <v>123</v>
      </c>
      <c r="L8735">
        <v>98105</v>
      </c>
      <c r="M8735" t="s">
        <v>71</v>
      </c>
      <c r="N8735" t="s">
        <v>1780</v>
      </c>
      <c r="O8735" t="s">
        <v>59</v>
      </c>
      <c r="P8735" t="s">
        <v>92</v>
      </c>
      <c r="Q8735" t="s">
        <v>1781</v>
      </c>
      <c r="R8735" s="19">
        <v>126.3</v>
      </c>
      <c r="S8735" s="17">
        <v>3</v>
      </c>
      <c r="T8735" s="20">
        <v>0</v>
      </c>
      <c r="U8735" s="19">
        <v>40.415999999999997</v>
      </c>
      <c r="V8735" s="20">
        <f t="shared" si="680"/>
        <v>0.32</v>
      </c>
      <c r="W8735" s="17">
        <f t="shared" si="681"/>
        <v>2017</v>
      </c>
      <c r="X8735" t="str">
        <f t="shared" si="682"/>
        <v>Jun-2017</v>
      </c>
      <c r="Y8735" s="17">
        <f t="shared" si="683"/>
        <v>2</v>
      </c>
      <c r="Z8735" t="str">
        <f t="shared" si="684"/>
        <v>0% (No Discount)</v>
      </c>
      <c r="AA8735" s="17">
        <f>IF(COUNTIF($B$2:B8735,B8735)=1,1,0)</f>
        <v>0</v>
      </c>
      <c r="AB8735" s="17">
        <f>IF(COUNTIF($F$2:F8735,F8735)=1,1,0)</f>
        <v>0</v>
      </c>
    </row>
    <row r="8736" spans="1:28" x14ac:dyDescent="0.2">
      <c r="A8736" s="17">
        <v>8735</v>
      </c>
      <c r="B8736" t="s">
        <v>10243</v>
      </c>
      <c r="C8736" s="18">
        <v>42913</v>
      </c>
      <c r="D8736" s="18">
        <v>42915</v>
      </c>
      <c r="E8736" t="s">
        <v>50</v>
      </c>
      <c r="F8736" t="s">
        <v>3920</v>
      </c>
      <c r="G8736" t="s">
        <v>3921</v>
      </c>
      <c r="H8736" t="s">
        <v>68</v>
      </c>
      <c r="I8736" t="s">
        <v>54</v>
      </c>
      <c r="J8736" t="s">
        <v>122</v>
      </c>
      <c r="K8736" t="s">
        <v>123</v>
      </c>
      <c r="L8736">
        <v>98105</v>
      </c>
      <c r="M8736" t="s">
        <v>71</v>
      </c>
      <c r="N8736" t="s">
        <v>936</v>
      </c>
      <c r="O8736" t="s">
        <v>98</v>
      </c>
      <c r="P8736" t="s">
        <v>188</v>
      </c>
      <c r="Q8736" t="s">
        <v>937</v>
      </c>
      <c r="R8736" s="19">
        <v>1287.45</v>
      </c>
      <c r="S8736" s="17">
        <v>5</v>
      </c>
      <c r="T8736" s="20">
        <v>0</v>
      </c>
      <c r="U8736" s="19">
        <v>244.6155</v>
      </c>
      <c r="V8736" s="20">
        <f t="shared" si="680"/>
        <v>0.19</v>
      </c>
      <c r="W8736" s="17">
        <f t="shared" si="681"/>
        <v>2017</v>
      </c>
      <c r="X8736" t="str">
        <f t="shared" si="682"/>
        <v>Jun-2017</v>
      </c>
      <c r="Y8736" s="17">
        <f t="shared" si="683"/>
        <v>2</v>
      </c>
      <c r="Z8736" t="str">
        <f t="shared" si="684"/>
        <v>0% (No Discount)</v>
      </c>
      <c r="AA8736" s="17">
        <f>IF(COUNTIF($B$2:B8736,B8736)=1,1,0)</f>
        <v>0</v>
      </c>
      <c r="AB8736" s="17">
        <f>IF(COUNTIF($F$2:F8736,F8736)=1,1,0)</f>
        <v>0</v>
      </c>
    </row>
    <row r="8737" spans="1:28" x14ac:dyDescent="0.2">
      <c r="A8737" s="17">
        <v>8736</v>
      </c>
      <c r="B8737" t="s">
        <v>10244</v>
      </c>
      <c r="C8737" s="18">
        <v>41677</v>
      </c>
      <c r="D8737" s="18">
        <v>41680</v>
      </c>
      <c r="E8737" t="s">
        <v>50</v>
      </c>
      <c r="F8737" t="s">
        <v>2452</v>
      </c>
      <c r="G8737" t="s">
        <v>2453</v>
      </c>
      <c r="H8737" t="s">
        <v>68</v>
      </c>
      <c r="I8737" t="s">
        <v>54</v>
      </c>
      <c r="J8737" t="s">
        <v>293</v>
      </c>
      <c r="K8737" t="s">
        <v>294</v>
      </c>
      <c r="L8737">
        <v>10024</v>
      </c>
      <c r="M8737" t="s">
        <v>175</v>
      </c>
      <c r="N8737" t="s">
        <v>2842</v>
      </c>
      <c r="O8737" t="s">
        <v>73</v>
      </c>
      <c r="P8737" t="s">
        <v>86</v>
      </c>
      <c r="Q8737" t="s">
        <v>2843</v>
      </c>
      <c r="R8737" s="19">
        <v>64.959999999999994</v>
      </c>
      <c r="S8737" s="17">
        <v>4</v>
      </c>
      <c r="T8737" s="20">
        <v>0</v>
      </c>
      <c r="U8737" s="19">
        <v>9.7439999999999998</v>
      </c>
      <c r="V8737" s="20">
        <f t="shared" si="680"/>
        <v>0.15000000000000002</v>
      </c>
      <c r="W8737" s="17">
        <f t="shared" si="681"/>
        <v>2014</v>
      </c>
      <c r="X8737" t="str">
        <f t="shared" si="682"/>
        <v>Feb-2014</v>
      </c>
      <c r="Y8737" s="17">
        <f t="shared" si="683"/>
        <v>3</v>
      </c>
      <c r="Z8737" t="str">
        <f t="shared" si="684"/>
        <v>0% (No Discount)</v>
      </c>
      <c r="AA8737" s="17">
        <f>IF(COUNTIF($B$2:B8737,B8737)=1,1,0)</f>
        <v>1</v>
      </c>
      <c r="AB8737" s="17">
        <f>IF(COUNTIF($F$2:F8737,F8737)=1,1,0)</f>
        <v>0</v>
      </c>
    </row>
    <row r="8738" spans="1:28" x14ac:dyDescent="0.2">
      <c r="A8738" s="17">
        <v>8737</v>
      </c>
      <c r="B8738" t="s">
        <v>10245</v>
      </c>
      <c r="C8738" s="18">
        <v>42617</v>
      </c>
      <c r="D8738" s="18">
        <v>42622</v>
      </c>
      <c r="E8738" t="s">
        <v>77</v>
      </c>
      <c r="F8738" t="s">
        <v>4548</v>
      </c>
      <c r="G8738" t="s">
        <v>4549</v>
      </c>
      <c r="H8738" t="s">
        <v>68</v>
      </c>
      <c r="I8738" t="s">
        <v>54</v>
      </c>
      <c r="J8738" t="s">
        <v>8197</v>
      </c>
      <c r="K8738" t="s">
        <v>256</v>
      </c>
      <c r="L8738">
        <v>55125</v>
      </c>
      <c r="M8738" t="s">
        <v>132</v>
      </c>
      <c r="N8738" t="s">
        <v>2043</v>
      </c>
      <c r="O8738" t="s">
        <v>73</v>
      </c>
      <c r="P8738" t="s">
        <v>86</v>
      </c>
      <c r="Q8738" t="s">
        <v>2044</v>
      </c>
      <c r="R8738" s="19">
        <v>535.41</v>
      </c>
      <c r="S8738" s="17">
        <v>3</v>
      </c>
      <c r="T8738" s="20">
        <v>0</v>
      </c>
      <c r="U8738" s="19">
        <v>160.62299999999999</v>
      </c>
      <c r="V8738" s="20">
        <f t="shared" si="680"/>
        <v>0.3</v>
      </c>
      <c r="W8738" s="17">
        <f t="shared" si="681"/>
        <v>2016</v>
      </c>
      <c r="X8738" t="str">
        <f t="shared" si="682"/>
        <v>Sep-2016</v>
      </c>
      <c r="Y8738" s="17">
        <f t="shared" si="683"/>
        <v>5</v>
      </c>
      <c r="Z8738" t="str">
        <f t="shared" si="684"/>
        <v>0% (No Discount)</v>
      </c>
      <c r="AA8738" s="17">
        <f>IF(COUNTIF($B$2:B8738,B8738)=1,1,0)</f>
        <v>1</v>
      </c>
      <c r="AB8738" s="17">
        <f>IF(COUNTIF($F$2:F8738,F8738)=1,1,0)</f>
        <v>0</v>
      </c>
    </row>
    <row r="8739" spans="1:28" x14ac:dyDescent="0.2">
      <c r="A8739" s="17">
        <v>8738</v>
      </c>
      <c r="B8739" t="s">
        <v>10246</v>
      </c>
      <c r="C8739" s="18">
        <v>42831</v>
      </c>
      <c r="D8739" s="18">
        <v>42835</v>
      </c>
      <c r="E8739" t="s">
        <v>77</v>
      </c>
      <c r="F8739" t="s">
        <v>7157</v>
      </c>
      <c r="G8739" t="s">
        <v>7158</v>
      </c>
      <c r="H8739" t="s">
        <v>68</v>
      </c>
      <c r="I8739" t="s">
        <v>54</v>
      </c>
      <c r="J8739" t="s">
        <v>6279</v>
      </c>
      <c r="K8739" t="s">
        <v>362</v>
      </c>
      <c r="L8739">
        <v>37421</v>
      </c>
      <c r="M8739" t="s">
        <v>57</v>
      </c>
      <c r="N8739" t="s">
        <v>3198</v>
      </c>
      <c r="O8739" t="s">
        <v>73</v>
      </c>
      <c r="P8739" t="s">
        <v>102</v>
      </c>
      <c r="Q8739" t="s">
        <v>3199</v>
      </c>
      <c r="R8739" s="19">
        <v>8.1</v>
      </c>
      <c r="S8739" s="17">
        <v>5</v>
      </c>
      <c r="T8739" s="20">
        <v>0.7</v>
      </c>
      <c r="U8739" s="19">
        <v>-5.94</v>
      </c>
      <c r="V8739" s="20">
        <f t="shared" si="680"/>
        <v>-0.73333333333333339</v>
      </c>
      <c r="W8739" s="17">
        <f t="shared" si="681"/>
        <v>2017</v>
      </c>
      <c r="X8739" t="str">
        <f t="shared" si="682"/>
        <v>Apr-2017</v>
      </c>
      <c r="Y8739" s="17">
        <f t="shared" si="683"/>
        <v>4</v>
      </c>
      <c r="Z8739" t="str">
        <f t="shared" si="684"/>
        <v>Over 50%</v>
      </c>
      <c r="AA8739" s="17">
        <f>IF(COUNTIF($B$2:B8739,B8739)=1,1,0)</f>
        <v>1</v>
      </c>
      <c r="AB8739" s="17">
        <f>IF(COUNTIF($F$2:F8739,F8739)=1,1,0)</f>
        <v>0</v>
      </c>
    </row>
    <row r="8740" spans="1:28" x14ac:dyDescent="0.2">
      <c r="A8740" s="17">
        <v>8739</v>
      </c>
      <c r="B8740" t="s">
        <v>10247</v>
      </c>
      <c r="C8740" s="18">
        <v>43077</v>
      </c>
      <c r="D8740" s="18">
        <v>43080</v>
      </c>
      <c r="E8740" t="s">
        <v>215</v>
      </c>
      <c r="F8740" t="s">
        <v>700</v>
      </c>
      <c r="G8740" t="s">
        <v>701</v>
      </c>
      <c r="H8740" t="s">
        <v>53</v>
      </c>
      <c r="I8740" t="s">
        <v>54</v>
      </c>
      <c r="J8740" t="s">
        <v>173</v>
      </c>
      <c r="K8740" t="s">
        <v>174</v>
      </c>
      <c r="L8740">
        <v>19140</v>
      </c>
      <c r="M8740" t="s">
        <v>175</v>
      </c>
      <c r="N8740" t="s">
        <v>708</v>
      </c>
      <c r="O8740" t="s">
        <v>73</v>
      </c>
      <c r="P8740" t="s">
        <v>95</v>
      </c>
      <c r="Q8740" t="s">
        <v>709</v>
      </c>
      <c r="R8740" s="19">
        <v>13.247999999999999</v>
      </c>
      <c r="S8740" s="17">
        <v>4</v>
      </c>
      <c r="T8740" s="20">
        <v>0.2</v>
      </c>
      <c r="U8740" s="19">
        <v>3.6432000000000002</v>
      </c>
      <c r="V8740" s="20">
        <f t="shared" si="680"/>
        <v>0.27500000000000002</v>
      </c>
      <c r="W8740" s="17">
        <f t="shared" si="681"/>
        <v>2017</v>
      </c>
      <c r="X8740" t="str">
        <f t="shared" si="682"/>
        <v>Dec-2017</v>
      </c>
      <c r="Y8740" s="17">
        <f t="shared" si="683"/>
        <v>3</v>
      </c>
      <c r="Z8740" t="str">
        <f t="shared" si="684"/>
        <v>11-20%</v>
      </c>
      <c r="AA8740" s="17">
        <f>IF(COUNTIF($B$2:B8740,B8740)=1,1,0)</f>
        <v>1</v>
      </c>
      <c r="AB8740" s="17">
        <f>IF(COUNTIF($F$2:F8740,F8740)=1,1,0)</f>
        <v>0</v>
      </c>
    </row>
    <row r="8741" spans="1:28" x14ac:dyDescent="0.2">
      <c r="A8741" s="17">
        <v>8740</v>
      </c>
      <c r="B8741" t="s">
        <v>10247</v>
      </c>
      <c r="C8741" s="18">
        <v>43077</v>
      </c>
      <c r="D8741" s="18">
        <v>43080</v>
      </c>
      <c r="E8741" t="s">
        <v>215</v>
      </c>
      <c r="F8741" t="s">
        <v>700</v>
      </c>
      <c r="G8741" t="s">
        <v>701</v>
      </c>
      <c r="H8741" t="s">
        <v>53</v>
      </c>
      <c r="I8741" t="s">
        <v>54</v>
      </c>
      <c r="J8741" t="s">
        <v>173</v>
      </c>
      <c r="K8741" t="s">
        <v>174</v>
      </c>
      <c r="L8741">
        <v>19140</v>
      </c>
      <c r="M8741" t="s">
        <v>175</v>
      </c>
      <c r="N8741" t="s">
        <v>1703</v>
      </c>
      <c r="O8741" t="s">
        <v>98</v>
      </c>
      <c r="P8741" t="s">
        <v>99</v>
      </c>
      <c r="Q8741" t="s">
        <v>1704</v>
      </c>
      <c r="R8741" s="19">
        <v>83.988</v>
      </c>
      <c r="S8741" s="17">
        <v>2</v>
      </c>
      <c r="T8741" s="20">
        <v>0.4</v>
      </c>
      <c r="U8741" s="19">
        <v>-20.997</v>
      </c>
      <c r="V8741" s="20">
        <f t="shared" si="680"/>
        <v>-0.25</v>
      </c>
      <c r="W8741" s="17">
        <f t="shared" si="681"/>
        <v>2017</v>
      </c>
      <c r="X8741" t="str">
        <f t="shared" si="682"/>
        <v>Dec-2017</v>
      </c>
      <c r="Y8741" s="17">
        <f t="shared" si="683"/>
        <v>3</v>
      </c>
      <c r="Z8741" t="str">
        <f t="shared" si="684"/>
        <v>31-40%</v>
      </c>
      <c r="AA8741" s="17">
        <f>IF(COUNTIF($B$2:B8741,B8741)=1,1,0)</f>
        <v>0</v>
      </c>
      <c r="AB8741" s="17">
        <f>IF(COUNTIF($F$2:F8741,F8741)=1,1,0)</f>
        <v>0</v>
      </c>
    </row>
    <row r="8742" spans="1:28" x14ac:dyDescent="0.2">
      <c r="A8742" s="17">
        <v>8741</v>
      </c>
      <c r="B8742" t="s">
        <v>10248</v>
      </c>
      <c r="C8742" s="18">
        <v>42575</v>
      </c>
      <c r="D8742" s="18">
        <v>42576</v>
      </c>
      <c r="E8742" t="s">
        <v>215</v>
      </c>
      <c r="F8742" t="s">
        <v>4297</v>
      </c>
      <c r="G8742" t="s">
        <v>4298</v>
      </c>
      <c r="H8742" t="s">
        <v>53</v>
      </c>
      <c r="I8742" t="s">
        <v>54</v>
      </c>
      <c r="J8742" t="s">
        <v>4304</v>
      </c>
      <c r="K8742" t="s">
        <v>765</v>
      </c>
      <c r="L8742">
        <v>70506</v>
      </c>
      <c r="M8742" t="s">
        <v>57</v>
      </c>
      <c r="N8742" t="s">
        <v>4267</v>
      </c>
      <c r="O8742" t="s">
        <v>73</v>
      </c>
      <c r="P8742" t="s">
        <v>95</v>
      </c>
      <c r="Q8742" t="s">
        <v>4268</v>
      </c>
      <c r="R8742" s="19">
        <v>73.2</v>
      </c>
      <c r="S8742" s="17">
        <v>5</v>
      </c>
      <c r="T8742" s="20">
        <v>0</v>
      </c>
      <c r="U8742" s="19">
        <v>21.228000000000002</v>
      </c>
      <c r="V8742" s="20">
        <f t="shared" si="680"/>
        <v>0.29000000000000004</v>
      </c>
      <c r="W8742" s="17">
        <f t="shared" si="681"/>
        <v>2016</v>
      </c>
      <c r="X8742" t="str">
        <f t="shared" si="682"/>
        <v>Jul-2016</v>
      </c>
      <c r="Y8742" s="17">
        <f t="shared" si="683"/>
        <v>1</v>
      </c>
      <c r="Z8742" t="str">
        <f t="shared" si="684"/>
        <v>0% (No Discount)</v>
      </c>
      <c r="AA8742" s="17">
        <f>IF(COUNTIF($B$2:B8742,B8742)=1,1,0)</f>
        <v>1</v>
      </c>
      <c r="AB8742" s="17">
        <f>IF(COUNTIF($F$2:F8742,F8742)=1,1,0)</f>
        <v>0</v>
      </c>
    </row>
    <row r="8743" spans="1:28" x14ac:dyDescent="0.2">
      <c r="A8743" s="17">
        <v>8742</v>
      </c>
      <c r="B8743" t="s">
        <v>10249</v>
      </c>
      <c r="C8743" s="18">
        <v>42317</v>
      </c>
      <c r="D8743" s="18">
        <v>42317</v>
      </c>
      <c r="E8743" t="s">
        <v>1320</v>
      </c>
      <c r="F8743" t="s">
        <v>2741</v>
      </c>
      <c r="G8743" t="s">
        <v>2742</v>
      </c>
      <c r="H8743" t="s">
        <v>129</v>
      </c>
      <c r="I8743" t="s">
        <v>54</v>
      </c>
      <c r="J8743" t="s">
        <v>1511</v>
      </c>
      <c r="K8743" t="s">
        <v>281</v>
      </c>
      <c r="L8743">
        <v>46226</v>
      </c>
      <c r="M8743" t="s">
        <v>132</v>
      </c>
      <c r="N8743" t="s">
        <v>777</v>
      </c>
      <c r="O8743" t="s">
        <v>73</v>
      </c>
      <c r="P8743" t="s">
        <v>102</v>
      </c>
      <c r="Q8743" t="s">
        <v>778</v>
      </c>
      <c r="R8743" s="19">
        <v>10.74</v>
      </c>
      <c r="S8743" s="17">
        <v>3</v>
      </c>
      <c r="T8743" s="20">
        <v>0</v>
      </c>
      <c r="U8743" s="19">
        <v>5.1551999999999998</v>
      </c>
      <c r="V8743" s="20">
        <f t="shared" si="680"/>
        <v>0.48</v>
      </c>
      <c r="W8743" s="17">
        <f t="shared" si="681"/>
        <v>2015</v>
      </c>
      <c r="X8743" t="str">
        <f t="shared" si="682"/>
        <v>Nov-2015</v>
      </c>
      <c r="Y8743" s="17">
        <f t="shared" si="683"/>
        <v>0</v>
      </c>
      <c r="Z8743" t="str">
        <f t="shared" si="684"/>
        <v>0% (No Discount)</v>
      </c>
      <c r="AA8743" s="17">
        <f>IF(COUNTIF($B$2:B8743,B8743)=1,1,0)</f>
        <v>1</v>
      </c>
      <c r="AB8743" s="17">
        <f>IF(COUNTIF($F$2:F8743,F8743)=1,1,0)</f>
        <v>0</v>
      </c>
    </row>
    <row r="8744" spans="1:28" x14ac:dyDescent="0.2">
      <c r="A8744" s="17">
        <v>8743</v>
      </c>
      <c r="B8744" t="s">
        <v>10250</v>
      </c>
      <c r="C8744" s="18">
        <v>42279</v>
      </c>
      <c r="D8744" s="18">
        <v>42281</v>
      </c>
      <c r="E8744" t="s">
        <v>215</v>
      </c>
      <c r="F8744" t="s">
        <v>2034</v>
      </c>
      <c r="G8744" t="s">
        <v>2035</v>
      </c>
      <c r="H8744" t="s">
        <v>53</v>
      </c>
      <c r="I8744" t="s">
        <v>54</v>
      </c>
      <c r="J8744" t="s">
        <v>9452</v>
      </c>
      <c r="K8744" t="s">
        <v>447</v>
      </c>
      <c r="L8744">
        <v>97123</v>
      </c>
      <c r="M8744" t="s">
        <v>71</v>
      </c>
      <c r="N8744" t="s">
        <v>453</v>
      </c>
      <c r="O8744" t="s">
        <v>59</v>
      </c>
      <c r="P8744" t="s">
        <v>92</v>
      </c>
      <c r="Q8744" t="s">
        <v>454</v>
      </c>
      <c r="R8744" s="19">
        <v>11.032</v>
      </c>
      <c r="S8744" s="17">
        <v>1</v>
      </c>
      <c r="T8744" s="20">
        <v>0.2</v>
      </c>
      <c r="U8744" s="19">
        <v>3.0337999999999998</v>
      </c>
      <c r="V8744" s="20">
        <f t="shared" si="680"/>
        <v>0.27499999999999997</v>
      </c>
      <c r="W8744" s="17">
        <f t="shared" si="681"/>
        <v>2015</v>
      </c>
      <c r="X8744" t="str">
        <f t="shared" si="682"/>
        <v>Oct-2015</v>
      </c>
      <c r="Y8744" s="17">
        <f t="shared" si="683"/>
        <v>2</v>
      </c>
      <c r="Z8744" t="str">
        <f t="shared" si="684"/>
        <v>11-20%</v>
      </c>
      <c r="AA8744" s="17">
        <f>IF(COUNTIF($B$2:B8744,B8744)=1,1,0)</f>
        <v>1</v>
      </c>
      <c r="AB8744" s="17">
        <f>IF(COUNTIF($F$2:F8744,F8744)=1,1,0)</f>
        <v>0</v>
      </c>
    </row>
    <row r="8745" spans="1:28" x14ac:dyDescent="0.2">
      <c r="A8745" s="17">
        <v>8744</v>
      </c>
      <c r="B8745" t="s">
        <v>10250</v>
      </c>
      <c r="C8745" s="18">
        <v>42279</v>
      </c>
      <c r="D8745" s="18">
        <v>42281</v>
      </c>
      <c r="E8745" t="s">
        <v>215</v>
      </c>
      <c r="F8745" t="s">
        <v>2034</v>
      </c>
      <c r="G8745" t="s">
        <v>2035</v>
      </c>
      <c r="H8745" t="s">
        <v>53</v>
      </c>
      <c r="I8745" t="s">
        <v>54</v>
      </c>
      <c r="J8745" t="s">
        <v>9452</v>
      </c>
      <c r="K8745" t="s">
        <v>447</v>
      </c>
      <c r="L8745">
        <v>97123</v>
      </c>
      <c r="M8745" t="s">
        <v>71</v>
      </c>
      <c r="N8745" t="s">
        <v>782</v>
      </c>
      <c r="O8745" t="s">
        <v>98</v>
      </c>
      <c r="P8745" t="s">
        <v>188</v>
      </c>
      <c r="Q8745" t="s">
        <v>783</v>
      </c>
      <c r="R8745" s="19">
        <v>53.04</v>
      </c>
      <c r="S8745" s="17">
        <v>3</v>
      </c>
      <c r="T8745" s="20">
        <v>0.2</v>
      </c>
      <c r="U8745" s="19">
        <v>-4.641</v>
      </c>
      <c r="V8745" s="20">
        <f t="shared" si="680"/>
        <v>-8.7500000000000008E-2</v>
      </c>
      <c r="W8745" s="17">
        <f t="shared" si="681"/>
        <v>2015</v>
      </c>
      <c r="X8745" t="str">
        <f t="shared" si="682"/>
        <v>Oct-2015</v>
      </c>
      <c r="Y8745" s="17">
        <f t="shared" si="683"/>
        <v>2</v>
      </c>
      <c r="Z8745" t="str">
        <f t="shared" si="684"/>
        <v>11-20%</v>
      </c>
      <c r="AA8745" s="17">
        <f>IF(COUNTIF($B$2:B8745,B8745)=1,1,0)</f>
        <v>0</v>
      </c>
      <c r="AB8745" s="17">
        <f>IF(COUNTIF($F$2:F8745,F8745)=1,1,0)</f>
        <v>0</v>
      </c>
    </row>
    <row r="8746" spans="1:28" x14ac:dyDescent="0.2">
      <c r="A8746" s="17">
        <v>8745</v>
      </c>
      <c r="B8746" t="s">
        <v>10251</v>
      </c>
      <c r="C8746" s="18">
        <v>42330</v>
      </c>
      <c r="D8746" s="18">
        <v>42333</v>
      </c>
      <c r="E8746" t="s">
        <v>50</v>
      </c>
      <c r="F8746" t="s">
        <v>10127</v>
      </c>
      <c r="G8746" t="s">
        <v>10128</v>
      </c>
      <c r="H8746" t="s">
        <v>129</v>
      </c>
      <c r="I8746" t="s">
        <v>54</v>
      </c>
      <c r="J8746" t="s">
        <v>8829</v>
      </c>
      <c r="K8746" t="s">
        <v>1275</v>
      </c>
      <c r="L8746">
        <v>2138</v>
      </c>
      <c r="M8746" t="s">
        <v>175</v>
      </c>
      <c r="N8746" t="s">
        <v>155</v>
      </c>
      <c r="O8746" t="s">
        <v>73</v>
      </c>
      <c r="P8746" t="s">
        <v>95</v>
      </c>
      <c r="Q8746" t="s">
        <v>156</v>
      </c>
      <c r="R8746" s="19">
        <v>17.12</v>
      </c>
      <c r="S8746" s="17">
        <v>4</v>
      </c>
      <c r="T8746" s="20">
        <v>0</v>
      </c>
      <c r="U8746" s="19">
        <v>4.9648000000000003</v>
      </c>
      <c r="V8746" s="20">
        <f t="shared" si="680"/>
        <v>0.28999999999999998</v>
      </c>
      <c r="W8746" s="17">
        <f t="shared" si="681"/>
        <v>2015</v>
      </c>
      <c r="X8746" t="str">
        <f t="shared" si="682"/>
        <v>Nov-2015</v>
      </c>
      <c r="Y8746" s="17">
        <f t="shared" si="683"/>
        <v>3</v>
      </c>
      <c r="Z8746" t="str">
        <f t="shared" si="684"/>
        <v>0% (No Discount)</v>
      </c>
      <c r="AA8746" s="17">
        <f>IF(COUNTIF($B$2:B8746,B8746)=1,1,0)</f>
        <v>1</v>
      </c>
      <c r="AB8746" s="17">
        <f>IF(COUNTIF($F$2:F8746,F8746)=1,1,0)</f>
        <v>0</v>
      </c>
    </row>
    <row r="8747" spans="1:28" x14ac:dyDescent="0.2">
      <c r="A8747" s="17">
        <v>8746</v>
      </c>
      <c r="B8747" t="s">
        <v>10251</v>
      </c>
      <c r="C8747" s="18">
        <v>42330</v>
      </c>
      <c r="D8747" s="18">
        <v>42333</v>
      </c>
      <c r="E8747" t="s">
        <v>50</v>
      </c>
      <c r="F8747" t="s">
        <v>10127</v>
      </c>
      <c r="G8747" t="s">
        <v>10128</v>
      </c>
      <c r="H8747" t="s">
        <v>129</v>
      </c>
      <c r="I8747" t="s">
        <v>54</v>
      </c>
      <c r="J8747" t="s">
        <v>8829</v>
      </c>
      <c r="K8747" t="s">
        <v>1275</v>
      </c>
      <c r="L8747">
        <v>2138</v>
      </c>
      <c r="M8747" t="s">
        <v>175</v>
      </c>
      <c r="N8747" t="s">
        <v>8915</v>
      </c>
      <c r="O8747" t="s">
        <v>73</v>
      </c>
      <c r="P8747" t="s">
        <v>117</v>
      </c>
      <c r="Q8747" t="s">
        <v>8916</v>
      </c>
      <c r="R8747" s="19">
        <v>59.94</v>
      </c>
      <c r="S8747" s="17">
        <v>3</v>
      </c>
      <c r="T8747" s="20">
        <v>0</v>
      </c>
      <c r="U8747" s="19">
        <v>28.171800000000001</v>
      </c>
      <c r="V8747" s="20">
        <f t="shared" si="680"/>
        <v>0.47000000000000003</v>
      </c>
      <c r="W8747" s="17">
        <f t="shared" si="681"/>
        <v>2015</v>
      </c>
      <c r="X8747" t="str">
        <f t="shared" si="682"/>
        <v>Nov-2015</v>
      </c>
      <c r="Y8747" s="17">
        <f t="shared" si="683"/>
        <v>3</v>
      </c>
      <c r="Z8747" t="str">
        <f t="shared" si="684"/>
        <v>0% (No Discount)</v>
      </c>
      <c r="AA8747" s="17">
        <f>IF(COUNTIF($B$2:B8747,B8747)=1,1,0)</f>
        <v>0</v>
      </c>
      <c r="AB8747" s="17">
        <f>IF(COUNTIF($F$2:F8747,F8747)=1,1,0)</f>
        <v>0</v>
      </c>
    </row>
    <row r="8748" spans="1:28" x14ac:dyDescent="0.2">
      <c r="A8748" s="17">
        <v>8747</v>
      </c>
      <c r="B8748" t="s">
        <v>10252</v>
      </c>
      <c r="C8748" s="18">
        <v>42768</v>
      </c>
      <c r="D8748" s="18">
        <v>42773</v>
      </c>
      <c r="E8748" t="s">
        <v>77</v>
      </c>
      <c r="F8748" t="s">
        <v>5759</v>
      </c>
      <c r="G8748" t="s">
        <v>5760</v>
      </c>
      <c r="H8748" t="s">
        <v>68</v>
      </c>
      <c r="I8748" t="s">
        <v>54</v>
      </c>
      <c r="J8748" t="s">
        <v>977</v>
      </c>
      <c r="K8748" t="s">
        <v>70</v>
      </c>
      <c r="L8748">
        <v>92105</v>
      </c>
      <c r="M8748" t="s">
        <v>71</v>
      </c>
      <c r="N8748" t="s">
        <v>3144</v>
      </c>
      <c r="O8748" t="s">
        <v>59</v>
      </c>
      <c r="P8748" t="s">
        <v>92</v>
      </c>
      <c r="Q8748" t="s">
        <v>3145</v>
      </c>
      <c r="R8748" s="19">
        <v>210.58</v>
      </c>
      <c r="S8748" s="17">
        <v>2</v>
      </c>
      <c r="T8748" s="20">
        <v>0</v>
      </c>
      <c r="U8748" s="19">
        <v>12.6348</v>
      </c>
      <c r="V8748" s="20">
        <f t="shared" si="680"/>
        <v>0.06</v>
      </c>
      <c r="W8748" s="17">
        <f t="shared" si="681"/>
        <v>2017</v>
      </c>
      <c r="X8748" t="str">
        <f t="shared" si="682"/>
        <v>Feb-2017</v>
      </c>
      <c r="Y8748" s="17">
        <f t="shared" si="683"/>
        <v>5</v>
      </c>
      <c r="Z8748" t="str">
        <f t="shared" si="684"/>
        <v>0% (No Discount)</v>
      </c>
      <c r="AA8748" s="17">
        <f>IF(COUNTIF($B$2:B8748,B8748)=1,1,0)</f>
        <v>1</v>
      </c>
      <c r="AB8748" s="17">
        <f>IF(COUNTIF($F$2:F8748,F8748)=1,1,0)</f>
        <v>0</v>
      </c>
    </row>
    <row r="8749" spans="1:28" x14ac:dyDescent="0.2">
      <c r="A8749" s="17">
        <v>8748</v>
      </c>
      <c r="B8749" t="s">
        <v>10252</v>
      </c>
      <c r="C8749" s="18">
        <v>42768</v>
      </c>
      <c r="D8749" s="18">
        <v>42773</v>
      </c>
      <c r="E8749" t="s">
        <v>77</v>
      </c>
      <c r="F8749" t="s">
        <v>5759</v>
      </c>
      <c r="G8749" t="s">
        <v>5760</v>
      </c>
      <c r="H8749" t="s">
        <v>68</v>
      </c>
      <c r="I8749" t="s">
        <v>54</v>
      </c>
      <c r="J8749" t="s">
        <v>977</v>
      </c>
      <c r="K8749" t="s">
        <v>70</v>
      </c>
      <c r="L8749">
        <v>92105</v>
      </c>
      <c r="M8749" t="s">
        <v>71</v>
      </c>
      <c r="N8749" t="s">
        <v>2419</v>
      </c>
      <c r="O8749" t="s">
        <v>73</v>
      </c>
      <c r="P8749" t="s">
        <v>102</v>
      </c>
      <c r="Q8749" t="s">
        <v>2420</v>
      </c>
      <c r="R8749" s="19">
        <v>30.96</v>
      </c>
      <c r="S8749" s="17">
        <v>2</v>
      </c>
      <c r="T8749" s="20">
        <v>0.2</v>
      </c>
      <c r="U8749" s="19">
        <v>10.061999999999999</v>
      </c>
      <c r="V8749" s="20">
        <f t="shared" si="680"/>
        <v>0.32499999999999996</v>
      </c>
      <c r="W8749" s="17">
        <f t="shared" si="681"/>
        <v>2017</v>
      </c>
      <c r="X8749" t="str">
        <f t="shared" si="682"/>
        <v>Feb-2017</v>
      </c>
      <c r="Y8749" s="17">
        <f t="shared" si="683"/>
        <v>5</v>
      </c>
      <c r="Z8749" t="str">
        <f t="shared" si="684"/>
        <v>11-20%</v>
      </c>
      <c r="AA8749" s="17">
        <f>IF(COUNTIF($B$2:B8749,B8749)=1,1,0)</f>
        <v>0</v>
      </c>
      <c r="AB8749" s="17">
        <f>IF(COUNTIF($F$2:F8749,F8749)=1,1,0)</f>
        <v>0</v>
      </c>
    </row>
    <row r="8750" spans="1:28" x14ac:dyDescent="0.2">
      <c r="A8750" s="17">
        <v>8749</v>
      </c>
      <c r="B8750" t="s">
        <v>10252</v>
      </c>
      <c r="C8750" s="18">
        <v>42768</v>
      </c>
      <c r="D8750" s="18">
        <v>42773</v>
      </c>
      <c r="E8750" t="s">
        <v>77</v>
      </c>
      <c r="F8750" t="s">
        <v>5759</v>
      </c>
      <c r="G8750" t="s">
        <v>5760</v>
      </c>
      <c r="H8750" t="s">
        <v>68</v>
      </c>
      <c r="I8750" t="s">
        <v>54</v>
      </c>
      <c r="J8750" t="s">
        <v>977</v>
      </c>
      <c r="K8750" t="s">
        <v>70</v>
      </c>
      <c r="L8750">
        <v>92105</v>
      </c>
      <c r="M8750" t="s">
        <v>71</v>
      </c>
      <c r="N8750" t="s">
        <v>8365</v>
      </c>
      <c r="O8750" t="s">
        <v>98</v>
      </c>
      <c r="P8750" t="s">
        <v>711</v>
      </c>
      <c r="Q8750" t="s">
        <v>8366</v>
      </c>
      <c r="R8750" s="19">
        <v>239.98400000000001</v>
      </c>
      <c r="S8750" s="17">
        <v>2</v>
      </c>
      <c r="T8750" s="20">
        <v>0.2</v>
      </c>
      <c r="U8750" s="19">
        <v>38.997399999999999</v>
      </c>
      <c r="V8750" s="20">
        <f t="shared" si="680"/>
        <v>0.16249999999999998</v>
      </c>
      <c r="W8750" s="17">
        <f t="shared" si="681"/>
        <v>2017</v>
      </c>
      <c r="X8750" t="str">
        <f t="shared" si="682"/>
        <v>Feb-2017</v>
      </c>
      <c r="Y8750" s="17">
        <f t="shared" si="683"/>
        <v>5</v>
      </c>
      <c r="Z8750" t="str">
        <f t="shared" si="684"/>
        <v>11-20%</v>
      </c>
      <c r="AA8750" s="17">
        <f>IF(COUNTIF($B$2:B8750,B8750)=1,1,0)</f>
        <v>0</v>
      </c>
      <c r="AB8750" s="17">
        <f>IF(COUNTIF($F$2:F8750,F8750)=1,1,0)</f>
        <v>0</v>
      </c>
    </row>
    <row r="8751" spans="1:28" x14ac:dyDescent="0.2">
      <c r="A8751" s="17">
        <v>8750</v>
      </c>
      <c r="B8751" t="s">
        <v>10253</v>
      </c>
      <c r="C8751" s="18">
        <v>42171</v>
      </c>
      <c r="D8751" s="18">
        <v>42174</v>
      </c>
      <c r="E8751" t="s">
        <v>215</v>
      </c>
      <c r="F8751" t="s">
        <v>592</v>
      </c>
      <c r="G8751" t="s">
        <v>593</v>
      </c>
      <c r="H8751" t="s">
        <v>53</v>
      </c>
      <c r="I8751" t="s">
        <v>54</v>
      </c>
      <c r="J8751" t="s">
        <v>293</v>
      </c>
      <c r="K8751" t="s">
        <v>294</v>
      </c>
      <c r="L8751">
        <v>10009</v>
      </c>
      <c r="M8751" t="s">
        <v>175</v>
      </c>
      <c r="N8751" t="s">
        <v>1774</v>
      </c>
      <c r="O8751" t="s">
        <v>73</v>
      </c>
      <c r="P8751" t="s">
        <v>102</v>
      </c>
      <c r="Q8751" t="s">
        <v>1775</v>
      </c>
      <c r="R8751" s="19">
        <v>3050.3760000000002</v>
      </c>
      <c r="S8751" s="17">
        <v>3</v>
      </c>
      <c r="T8751" s="20">
        <v>0.2</v>
      </c>
      <c r="U8751" s="19">
        <v>1143.8910000000001</v>
      </c>
      <c r="V8751" s="20">
        <f t="shared" si="680"/>
        <v>0.375</v>
      </c>
      <c r="W8751" s="17">
        <f t="shared" si="681"/>
        <v>2015</v>
      </c>
      <c r="X8751" t="str">
        <f t="shared" si="682"/>
        <v>Jun-2015</v>
      </c>
      <c r="Y8751" s="17">
        <f t="shared" si="683"/>
        <v>3</v>
      </c>
      <c r="Z8751" t="str">
        <f t="shared" si="684"/>
        <v>11-20%</v>
      </c>
      <c r="AA8751" s="17">
        <f>IF(COUNTIF($B$2:B8751,B8751)=1,1,0)</f>
        <v>1</v>
      </c>
      <c r="AB8751" s="17">
        <f>IF(COUNTIF($F$2:F8751,F8751)=1,1,0)</f>
        <v>0</v>
      </c>
    </row>
    <row r="8752" spans="1:28" x14ac:dyDescent="0.2">
      <c r="A8752" s="17">
        <v>8751</v>
      </c>
      <c r="B8752" t="s">
        <v>10253</v>
      </c>
      <c r="C8752" s="18">
        <v>42171</v>
      </c>
      <c r="D8752" s="18">
        <v>42174</v>
      </c>
      <c r="E8752" t="s">
        <v>215</v>
      </c>
      <c r="F8752" t="s">
        <v>592</v>
      </c>
      <c r="G8752" t="s">
        <v>593</v>
      </c>
      <c r="H8752" t="s">
        <v>53</v>
      </c>
      <c r="I8752" t="s">
        <v>54</v>
      </c>
      <c r="J8752" t="s">
        <v>293</v>
      </c>
      <c r="K8752" t="s">
        <v>294</v>
      </c>
      <c r="L8752">
        <v>10009</v>
      </c>
      <c r="M8752" t="s">
        <v>175</v>
      </c>
      <c r="N8752" t="s">
        <v>4357</v>
      </c>
      <c r="O8752" t="s">
        <v>98</v>
      </c>
      <c r="P8752" t="s">
        <v>99</v>
      </c>
      <c r="Q8752" t="s">
        <v>4358</v>
      </c>
      <c r="R8752" s="19">
        <v>133.97999999999999</v>
      </c>
      <c r="S8752" s="17">
        <v>2</v>
      </c>
      <c r="T8752" s="20">
        <v>0</v>
      </c>
      <c r="U8752" s="19">
        <v>33.494999999999997</v>
      </c>
      <c r="V8752" s="20">
        <f t="shared" si="680"/>
        <v>0.25</v>
      </c>
      <c r="W8752" s="17">
        <f t="shared" si="681"/>
        <v>2015</v>
      </c>
      <c r="X8752" t="str">
        <f t="shared" si="682"/>
        <v>Jun-2015</v>
      </c>
      <c r="Y8752" s="17">
        <f t="shared" si="683"/>
        <v>3</v>
      </c>
      <c r="Z8752" t="str">
        <f t="shared" si="684"/>
        <v>0% (No Discount)</v>
      </c>
      <c r="AA8752" s="17">
        <f>IF(COUNTIF($B$2:B8752,B8752)=1,1,0)</f>
        <v>0</v>
      </c>
      <c r="AB8752" s="17">
        <f>IF(COUNTIF($F$2:F8752,F8752)=1,1,0)</f>
        <v>0</v>
      </c>
    </row>
    <row r="8753" spans="1:28" x14ac:dyDescent="0.2">
      <c r="A8753" s="17">
        <v>8752</v>
      </c>
      <c r="B8753" t="s">
        <v>10254</v>
      </c>
      <c r="C8753" s="18">
        <v>42495</v>
      </c>
      <c r="D8753" s="18">
        <v>42499</v>
      </c>
      <c r="E8753" t="s">
        <v>77</v>
      </c>
      <c r="F8753" t="s">
        <v>467</v>
      </c>
      <c r="G8753" t="s">
        <v>468</v>
      </c>
      <c r="H8753" t="s">
        <v>129</v>
      </c>
      <c r="I8753" t="s">
        <v>54</v>
      </c>
      <c r="J8753" t="s">
        <v>5682</v>
      </c>
      <c r="K8753" t="s">
        <v>81</v>
      </c>
      <c r="L8753">
        <v>32303</v>
      </c>
      <c r="M8753" t="s">
        <v>57</v>
      </c>
      <c r="N8753" t="s">
        <v>10255</v>
      </c>
      <c r="O8753" t="s">
        <v>73</v>
      </c>
      <c r="P8753" t="s">
        <v>117</v>
      </c>
      <c r="Q8753" t="s">
        <v>10256</v>
      </c>
      <c r="R8753" s="19">
        <v>93.248000000000005</v>
      </c>
      <c r="S8753" s="17">
        <v>4</v>
      </c>
      <c r="T8753" s="20">
        <v>0.2</v>
      </c>
      <c r="U8753" s="19">
        <v>31.4712</v>
      </c>
      <c r="V8753" s="20">
        <f t="shared" si="680"/>
        <v>0.33749999999999997</v>
      </c>
      <c r="W8753" s="17">
        <f t="shared" si="681"/>
        <v>2016</v>
      </c>
      <c r="X8753" t="str">
        <f t="shared" si="682"/>
        <v>May-2016</v>
      </c>
      <c r="Y8753" s="17">
        <f t="shared" si="683"/>
        <v>4</v>
      </c>
      <c r="Z8753" t="str">
        <f t="shared" si="684"/>
        <v>11-20%</v>
      </c>
      <c r="AA8753" s="17">
        <f>IF(COUNTIF($B$2:B8753,B8753)=1,1,0)</f>
        <v>1</v>
      </c>
      <c r="AB8753" s="17">
        <f>IF(COUNTIF($F$2:F8753,F8753)=1,1,0)</f>
        <v>0</v>
      </c>
    </row>
    <row r="8754" spans="1:28" x14ac:dyDescent="0.2">
      <c r="A8754" s="17">
        <v>8753</v>
      </c>
      <c r="B8754" t="s">
        <v>10254</v>
      </c>
      <c r="C8754" s="18">
        <v>42495</v>
      </c>
      <c r="D8754" s="18">
        <v>42499</v>
      </c>
      <c r="E8754" t="s">
        <v>77</v>
      </c>
      <c r="F8754" t="s">
        <v>467</v>
      </c>
      <c r="G8754" t="s">
        <v>468</v>
      </c>
      <c r="H8754" t="s">
        <v>129</v>
      </c>
      <c r="I8754" t="s">
        <v>54</v>
      </c>
      <c r="J8754" t="s">
        <v>5682</v>
      </c>
      <c r="K8754" t="s">
        <v>81</v>
      </c>
      <c r="L8754">
        <v>32303</v>
      </c>
      <c r="M8754" t="s">
        <v>57</v>
      </c>
      <c r="N8754" t="s">
        <v>4817</v>
      </c>
      <c r="O8754" t="s">
        <v>98</v>
      </c>
      <c r="P8754" t="s">
        <v>99</v>
      </c>
      <c r="Q8754" t="s">
        <v>4818</v>
      </c>
      <c r="R8754" s="19">
        <v>177.48</v>
      </c>
      <c r="S8754" s="17">
        <v>3</v>
      </c>
      <c r="T8754" s="20">
        <v>0.2</v>
      </c>
      <c r="U8754" s="19">
        <v>19.9665</v>
      </c>
      <c r="V8754" s="20">
        <f t="shared" si="680"/>
        <v>0.1125</v>
      </c>
      <c r="W8754" s="17">
        <f t="shared" si="681"/>
        <v>2016</v>
      </c>
      <c r="X8754" t="str">
        <f t="shared" si="682"/>
        <v>May-2016</v>
      </c>
      <c r="Y8754" s="17">
        <f t="shared" si="683"/>
        <v>4</v>
      </c>
      <c r="Z8754" t="str">
        <f t="shared" si="684"/>
        <v>11-20%</v>
      </c>
      <c r="AA8754" s="17">
        <f>IF(COUNTIF($B$2:B8754,B8754)=1,1,0)</f>
        <v>0</v>
      </c>
      <c r="AB8754" s="17">
        <f>IF(COUNTIF($F$2:F8754,F8754)=1,1,0)</f>
        <v>0</v>
      </c>
    </row>
    <row r="8755" spans="1:28" x14ac:dyDescent="0.2">
      <c r="A8755" s="17">
        <v>8754</v>
      </c>
      <c r="B8755" t="s">
        <v>10257</v>
      </c>
      <c r="C8755" s="18">
        <v>42987</v>
      </c>
      <c r="D8755" s="18">
        <v>42988</v>
      </c>
      <c r="E8755" t="s">
        <v>215</v>
      </c>
      <c r="F8755" t="s">
        <v>4866</v>
      </c>
      <c r="G8755" t="s">
        <v>4867</v>
      </c>
      <c r="H8755" t="s">
        <v>53</v>
      </c>
      <c r="I8755" t="s">
        <v>54</v>
      </c>
      <c r="J8755" t="s">
        <v>2869</v>
      </c>
      <c r="K8755" t="s">
        <v>525</v>
      </c>
      <c r="L8755">
        <v>43615</v>
      </c>
      <c r="M8755" t="s">
        <v>175</v>
      </c>
      <c r="N8755" t="s">
        <v>4598</v>
      </c>
      <c r="O8755" t="s">
        <v>73</v>
      </c>
      <c r="P8755" t="s">
        <v>74</v>
      </c>
      <c r="Q8755" t="s">
        <v>4599</v>
      </c>
      <c r="R8755" s="19">
        <v>17.712</v>
      </c>
      <c r="S8755" s="17">
        <v>6</v>
      </c>
      <c r="T8755" s="20">
        <v>0.2</v>
      </c>
      <c r="U8755" s="19">
        <v>5.9778000000000002</v>
      </c>
      <c r="V8755" s="20">
        <f t="shared" si="680"/>
        <v>0.33750000000000002</v>
      </c>
      <c r="W8755" s="17">
        <f t="shared" si="681"/>
        <v>2017</v>
      </c>
      <c r="X8755" t="str">
        <f t="shared" si="682"/>
        <v>Sep-2017</v>
      </c>
      <c r="Y8755" s="17">
        <f t="shared" si="683"/>
        <v>1</v>
      </c>
      <c r="Z8755" t="str">
        <f t="shared" si="684"/>
        <v>11-20%</v>
      </c>
      <c r="AA8755" s="17">
        <f>IF(COUNTIF($B$2:B8755,B8755)=1,1,0)</f>
        <v>1</v>
      </c>
      <c r="AB8755" s="17">
        <f>IF(COUNTIF($F$2:F8755,F8755)=1,1,0)</f>
        <v>0</v>
      </c>
    </row>
    <row r="8756" spans="1:28" x14ac:dyDescent="0.2">
      <c r="A8756" s="17">
        <v>8755</v>
      </c>
      <c r="B8756" t="s">
        <v>10257</v>
      </c>
      <c r="C8756" s="18">
        <v>42987</v>
      </c>
      <c r="D8756" s="18">
        <v>42988</v>
      </c>
      <c r="E8756" t="s">
        <v>215</v>
      </c>
      <c r="F8756" t="s">
        <v>4866</v>
      </c>
      <c r="G8756" t="s">
        <v>4867</v>
      </c>
      <c r="H8756" t="s">
        <v>53</v>
      </c>
      <c r="I8756" t="s">
        <v>54</v>
      </c>
      <c r="J8756" t="s">
        <v>2869</v>
      </c>
      <c r="K8756" t="s">
        <v>525</v>
      </c>
      <c r="L8756">
        <v>43615</v>
      </c>
      <c r="M8756" t="s">
        <v>175</v>
      </c>
      <c r="N8756" t="s">
        <v>3198</v>
      </c>
      <c r="O8756" t="s">
        <v>73</v>
      </c>
      <c r="P8756" t="s">
        <v>102</v>
      </c>
      <c r="Q8756" t="s">
        <v>3199</v>
      </c>
      <c r="R8756" s="19">
        <v>4.8600000000000003</v>
      </c>
      <c r="S8756" s="17">
        <v>3</v>
      </c>
      <c r="T8756" s="20">
        <v>0.7</v>
      </c>
      <c r="U8756" s="19">
        <v>-3.5640000000000001</v>
      </c>
      <c r="V8756" s="20">
        <f t="shared" si="680"/>
        <v>-0.73333333333333328</v>
      </c>
      <c r="W8756" s="17">
        <f t="shared" si="681"/>
        <v>2017</v>
      </c>
      <c r="X8756" t="str">
        <f t="shared" si="682"/>
        <v>Sep-2017</v>
      </c>
      <c r="Y8756" s="17">
        <f t="shared" si="683"/>
        <v>1</v>
      </c>
      <c r="Z8756" t="str">
        <f t="shared" si="684"/>
        <v>Over 50%</v>
      </c>
      <c r="AA8756" s="17">
        <f>IF(COUNTIF($B$2:B8756,B8756)=1,1,0)</f>
        <v>0</v>
      </c>
      <c r="AB8756" s="17">
        <f>IF(COUNTIF($F$2:F8756,F8756)=1,1,0)</f>
        <v>0</v>
      </c>
    </row>
    <row r="8757" spans="1:28" x14ac:dyDescent="0.2">
      <c r="A8757" s="17">
        <v>8756</v>
      </c>
      <c r="B8757" t="s">
        <v>10257</v>
      </c>
      <c r="C8757" s="18">
        <v>42987</v>
      </c>
      <c r="D8757" s="18">
        <v>42988</v>
      </c>
      <c r="E8757" t="s">
        <v>215</v>
      </c>
      <c r="F8757" t="s">
        <v>4866</v>
      </c>
      <c r="G8757" t="s">
        <v>4867</v>
      </c>
      <c r="H8757" t="s">
        <v>53</v>
      </c>
      <c r="I8757" t="s">
        <v>54</v>
      </c>
      <c r="J8757" t="s">
        <v>2869</v>
      </c>
      <c r="K8757" t="s">
        <v>525</v>
      </c>
      <c r="L8757">
        <v>43615</v>
      </c>
      <c r="M8757" t="s">
        <v>175</v>
      </c>
      <c r="N8757" t="s">
        <v>4529</v>
      </c>
      <c r="O8757" t="s">
        <v>73</v>
      </c>
      <c r="P8757" t="s">
        <v>102</v>
      </c>
      <c r="Q8757" t="s">
        <v>4530</v>
      </c>
      <c r="R8757" s="19">
        <v>6.258</v>
      </c>
      <c r="S8757" s="17">
        <v>2</v>
      </c>
      <c r="T8757" s="20">
        <v>0.7</v>
      </c>
      <c r="U8757" s="19">
        <v>-5.2149999999999999</v>
      </c>
      <c r="V8757" s="20">
        <f t="shared" si="680"/>
        <v>-0.83333333333333326</v>
      </c>
      <c r="W8757" s="17">
        <f t="shared" si="681"/>
        <v>2017</v>
      </c>
      <c r="X8757" t="str">
        <f t="shared" si="682"/>
        <v>Sep-2017</v>
      </c>
      <c r="Y8757" s="17">
        <f t="shared" si="683"/>
        <v>1</v>
      </c>
      <c r="Z8757" t="str">
        <f t="shared" si="684"/>
        <v>Over 50%</v>
      </c>
      <c r="AA8757" s="17">
        <f>IF(COUNTIF($B$2:B8757,B8757)=1,1,0)</f>
        <v>0</v>
      </c>
      <c r="AB8757" s="17">
        <f>IF(COUNTIF($F$2:F8757,F8757)=1,1,0)</f>
        <v>0</v>
      </c>
    </row>
    <row r="8758" spans="1:28" x14ac:dyDescent="0.2">
      <c r="A8758" s="17">
        <v>8757</v>
      </c>
      <c r="B8758" t="s">
        <v>10258</v>
      </c>
      <c r="C8758" s="18">
        <v>42573</v>
      </c>
      <c r="D8758" s="18">
        <v>42577</v>
      </c>
      <c r="E8758" t="s">
        <v>77</v>
      </c>
      <c r="F8758" t="s">
        <v>6900</v>
      </c>
      <c r="G8758" t="s">
        <v>6901</v>
      </c>
      <c r="H8758" t="s">
        <v>68</v>
      </c>
      <c r="I8758" t="s">
        <v>54</v>
      </c>
      <c r="J8758" t="s">
        <v>409</v>
      </c>
      <c r="K8758" t="s">
        <v>2769</v>
      </c>
      <c r="L8758">
        <v>21044</v>
      </c>
      <c r="M8758" t="s">
        <v>175</v>
      </c>
      <c r="N8758" t="s">
        <v>2169</v>
      </c>
      <c r="O8758" t="s">
        <v>73</v>
      </c>
      <c r="P8758" t="s">
        <v>105</v>
      </c>
      <c r="Q8758" t="s">
        <v>2170</v>
      </c>
      <c r="R8758" s="19">
        <v>37.68</v>
      </c>
      <c r="S8758" s="17">
        <v>2</v>
      </c>
      <c r="T8758" s="20">
        <v>0</v>
      </c>
      <c r="U8758" s="19">
        <v>10.5504</v>
      </c>
      <c r="V8758" s="20">
        <f t="shared" si="680"/>
        <v>0.27999999999999997</v>
      </c>
      <c r="W8758" s="17">
        <f t="shared" si="681"/>
        <v>2016</v>
      </c>
      <c r="X8758" t="str">
        <f t="shared" si="682"/>
        <v>Jul-2016</v>
      </c>
      <c r="Y8758" s="17">
        <f t="shared" si="683"/>
        <v>4</v>
      </c>
      <c r="Z8758" t="str">
        <f t="shared" si="684"/>
        <v>0% (No Discount)</v>
      </c>
      <c r="AA8758" s="17">
        <f>IF(COUNTIF($B$2:B8758,B8758)=1,1,0)</f>
        <v>1</v>
      </c>
      <c r="AB8758" s="17">
        <f>IF(COUNTIF($F$2:F8758,F8758)=1,1,0)</f>
        <v>0</v>
      </c>
    </row>
    <row r="8759" spans="1:28" x14ac:dyDescent="0.2">
      <c r="A8759" s="17">
        <v>8758</v>
      </c>
      <c r="B8759" t="s">
        <v>10258</v>
      </c>
      <c r="C8759" s="18">
        <v>42573</v>
      </c>
      <c r="D8759" s="18">
        <v>42577</v>
      </c>
      <c r="E8759" t="s">
        <v>77</v>
      </c>
      <c r="F8759" t="s">
        <v>6900</v>
      </c>
      <c r="G8759" t="s">
        <v>6901</v>
      </c>
      <c r="H8759" t="s">
        <v>68</v>
      </c>
      <c r="I8759" t="s">
        <v>54</v>
      </c>
      <c r="J8759" t="s">
        <v>409</v>
      </c>
      <c r="K8759" t="s">
        <v>2769</v>
      </c>
      <c r="L8759">
        <v>21044</v>
      </c>
      <c r="M8759" t="s">
        <v>175</v>
      </c>
      <c r="N8759" t="s">
        <v>1087</v>
      </c>
      <c r="O8759" t="s">
        <v>73</v>
      </c>
      <c r="P8759" t="s">
        <v>117</v>
      </c>
      <c r="Q8759" t="s">
        <v>1088</v>
      </c>
      <c r="R8759" s="19">
        <v>51.84</v>
      </c>
      <c r="S8759" s="17">
        <v>8</v>
      </c>
      <c r="T8759" s="20">
        <v>0</v>
      </c>
      <c r="U8759" s="19">
        <v>24.883199999999999</v>
      </c>
      <c r="V8759" s="20">
        <f t="shared" si="680"/>
        <v>0.47999999999999993</v>
      </c>
      <c r="W8759" s="17">
        <f t="shared" si="681"/>
        <v>2016</v>
      </c>
      <c r="X8759" t="str">
        <f t="shared" si="682"/>
        <v>Jul-2016</v>
      </c>
      <c r="Y8759" s="17">
        <f t="shared" si="683"/>
        <v>4</v>
      </c>
      <c r="Z8759" t="str">
        <f t="shared" si="684"/>
        <v>0% (No Discount)</v>
      </c>
      <c r="AA8759" s="17">
        <f>IF(COUNTIF($B$2:B8759,B8759)=1,1,0)</f>
        <v>0</v>
      </c>
      <c r="AB8759" s="17">
        <f>IF(COUNTIF($F$2:F8759,F8759)=1,1,0)</f>
        <v>0</v>
      </c>
    </row>
    <row r="8760" spans="1:28" x14ac:dyDescent="0.2">
      <c r="A8760" s="17">
        <v>8759</v>
      </c>
      <c r="B8760" t="s">
        <v>10258</v>
      </c>
      <c r="C8760" s="18">
        <v>42573</v>
      </c>
      <c r="D8760" s="18">
        <v>42577</v>
      </c>
      <c r="E8760" t="s">
        <v>77</v>
      </c>
      <c r="F8760" t="s">
        <v>6900</v>
      </c>
      <c r="G8760" t="s">
        <v>6901</v>
      </c>
      <c r="H8760" t="s">
        <v>68</v>
      </c>
      <c r="I8760" t="s">
        <v>54</v>
      </c>
      <c r="J8760" t="s">
        <v>409</v>
      </c>
      <c r="K8760" t="s">
        <v>2769</v>
      </c>
      <c r="L8760">
        <v>21044</v>
      </c>
      <c r="M8760" t="s">
        <v>175</v>
      </c>
      <c r="N8760" t="s">
        <v>2555</v>
      </c>
      <c r="O8760" t="s">
        <v>59</v>
      </c>
      <c r="P8760" t="s">
        <v>92</v>
      </c>
      <c r="Q8760" t="s">
        <v>2556</v>
      </c>
      <c r="R8760" s="19">
        <v>27.42</v>
      </c>
      <c r="S8760" s="17">
        <v>3</v>
      </c>
      <c r="T8760" s="20">
        <v>0</v>
      </c>
      <c r="U8760" s="19">
        <v>9.3228000000000009</v>
      </c>
      <c r="V8760" s="20">
        <f t="shared" si="680"/>
        <v>0.34</v>
      </c>
      <c r="W8760" s="17">
        <f t="shared" si="681"/>
        <v>2016</v>
      </c>
      <c r="X8760" t="str">
        <f t="shared" si="682"/>
        <v>Jul-2016</v>
      </c>
      <c r="Y8760" s="17">
        <f t="shared" si="683"/>
        <v>4</v>
      </c>
      <c r="Z8760" t="str">
        <f t="shared" si="684"/>
        <v>0% (No Discount)</v>
      </c>
      <c r="AA8760" s="17">
        <f>IF(COUNTIF($B$2:B8760,B8760)=1,1,0)</f>
        <v>0</v>
      </c>
      <c r="AB8760" s="17">
        <f>IF(COUNTIF($F$2:F8760,F8760)=1,1,0)</f>
        <v>0</v>
      </c>
    </row>
    <row r="8761" spans="1:28" x14ac:dyDescent="0.2">
      <c r="A8761" s="17">
        <v>8760</v>
      </c>
      <c r="B8761" t="s">
        <v>10258</v>
      </c>
      <c r="C8761" s="18">
        <v>42573</v>
      </c>
      <c r="D8761" s="18">
        <v>42577</v>
      </c>
      <c r="E8761" t="s">
        <v>77</v>
      </c>
      <c r="F8761" t="s">
        <v>6900</v>
      </c>
      <c r="G8761" t="s">
        <v>6901</v>
      </c>
      <c r="H8761" t="s">
        <v>68</v>
      </c>
      <c r="I8761" t="s">
        <v>54</v>
      </c>
      <c r="J8761" t="s">
        <v>409</v>
      </c>
      <c r="K8761" t="s">
        <v>2769</v>
      </c>
      <c r="L8761">
        <v>21044</v>
      </c>
      <c r="M8761" t="s">
        <v>175</v>
      </c>
      <c r="N8761" t="s">
        <v>2970</v>
      </c>
      <c r="O8761" t="s">
        <v>73</v>
      </c>
      <c r="P8761" t="s">
        <v>102</v>
      </c>
      <c r="Q8761" t="s">
        <v>2971</v>
      </c>
      <c r="R8761" s="19">
        <v>5.4</v>
      </c>
      <c r="S8761" s="17">
        <v>3</v>
      </c>
      <c r="T8761" s="20">
        <v>0</v>
      </c>
      <c r="U8761" s="19">
        <v>2.5920000000000001</v>
      </c>
      <c r="V8761" s="20">
        <f t="shared" si="680"/>
        <v>0.48</v>
      </c>
      <c r="W8761" s="17">
        <f t="shared" si="681"/>
        <v>2016</v>
      </c>
      <c r="X8761" t="str">
        <f t="shared" si="682"/>
        <v>Jul-2016</v>
      </c>
      <c r="Y8761" s="17">
        <f t="shared" si="683"/>
        <v>4</v>
      </c>
      <c r="Z8761" t="str">
        <f t="shared" si="684"/>
        <v>0% (No Discount)</v>
      </c>
      <c r="AA8761" s="17">
        <f>IF(COUNTIF($B$2:B8761,B8761)=1,1,0)</f>
        <v>0</v>
      </c>
      <c r="AB8761" s="17">
        <f>IF(COUNTIF($F$2:F8761,F8761)=1,1,0)</f>
        <v>0</v>
      </c>
    </row>
    <row r="8762" spans="1:28" x14ac:dyDescent="0.2">
      <c r="A8762" s="17">
        <v>8761</v>
      </c>
      <c r="B8762" t="s">
        <v>10259</v>
      </c>
      <c r="C8762" s="18">
        <v>42400</v>
      </c>
      <c r="D8762" s="18">
        <v>42406</v>
      </c>
      <c r="E8762" t="s">
        <v>77</v>
      </c>
      <c r="F8762" t="s">
        <v>3472</v>
      </c>
      <c r="G8762" t="s">
        <v>3473</v>
      </c>
      <c r="H8762" t="s">
        <v>129</v>
      </c>
      <c r="I8762" t="s">
        <v>54</v>
      </c>
      <c r="J8762" t="s">
        <v>1768</v>
      </c>
      <c r="K8762" t="s">
        <v>1302</v>
      </c>
      <c r="L8762">
        <v>30318</v>
      </c>
      <c r="M8762" t="s">
        <v>57</v>
      </c>
      <c r="N8762" t="s">
        <v>1774</v>
      </c>
      <c r="O8762" t="s">
        <v>73</v>
      </c>
      <c r="P8762" t="s">
        <v>102</v>
      </c>
      <c r="Q8762" t="s">
        <v>1775</v>
      </c>
      <c r="R8762" s="19">
        <v>1270.99</v>
      </c>
      <c r="S8762" s="17">
        <v>1</v>
      </c>
      <c r="T8762" s="20">
        <v>0</v>
      </c>
      <c r="U8762" s="19">
        <v>635.495</v>
      </c>
      <c r="V8762" s="20">
        <f t="shared" si="680"/>
        <v>0.5</v>
      </c>
      <c r="W8762" s="17">
        <f t="shared" si="681"/>
        <v>2016</v>
      </c>
      <c r="X8762" t="str">
        <f t="shared" si="682"/>
        <v>Jan-2016</v>
      </c>
      <c r="Y8762" s="17">
        <f t="shared" si="683"/>
        <v>6</v>
      </c>
      <c r="Z8762" t="str">
        <f t="shared" si="684"/>
        <v>0% (No Discount)</v>
      </c>
      <c r="AA8762" s="17">
        <f>IF(COUNTIF($B$2:B8762,B8762)=1,1,0)</f>
        <v>1</v>
      </c>
      <c r="AB8762" s="17">
        <f>IF(COUNTIF($F$2:F8762,F8762)=1,1,0)</f>
        <v>0</v>
      </c>
    </row>
    <row r="8763" spans="1:28" x14ac:dyDescent="0.2">
      <c r="A8763" s="17">
        <v>8762</v>
      </c>
      <c r="B8763" t="s">
        <v>10259</v>
      </c>
      <c r="C8763" s="18">
        <v>42400</v>
      </c>
      <c r="D8763" s="18">
        <v>42406</v>
      </c>
      <c r="E8763" t="s">
        <v>77</v>
      </c>
      <c r="F8763" t="s">
        <v>3472</v>
      </c>
      <c r="G8763" t="s">
        <v>3473</v>
      </c>
      <c r="H8763" t="s">
        <v>129</v>
      </c>
      <c r="I8763" t="s">
        <v>54</v>
      </c>
      <c r="J8763" t="s">
        <v>1768</v>
      </c>
      <c r="K8763" t="s">
        <v>1302</v>
      </c>
      <c r="L8763">
        <v>30318</v>
      </c>
      <c r="M8763" t="s">
        <v>57</v>
      </c>
      <c r="N8763" t="s">
        <v>5616</v>
      </c>
      <c r="O8763" t="s">
        <v>73</v>
      </c>
      <c r="P8763" t="s">
        <v>200</v>
      </c>
      <c r="Q8763" t="s">
        <v>5617</v>
      </c>
      <c r="R8763" s="19">
        <v>125.36</v>
      </c>
      <c r="S8763" s="17">
        <v>8</v>
      </c>
      <c r="T8763" s="20">
        <v>0</v>
      </c>
      <c r="U8763" s="19">
        <v>58.919199999999996</v>
      </c>
      <c r="V8763" s="20">
        <f t="shared" si="680"/>
        <v>0.47</v>
      </c>
      <c r="W8763" s="17">
        <f t="shared" si="681"/>
        <v>2016</v>
      </c>
      <c r="X8763" t="str">
        <f t="shared" si="682"/>
        <v>Jan-2016</v>
      </c>
      <c r="Y8763" s="17">
        <f t="shared" si="683"/>
        <v>6</v>
      </c>
      <c r="Z8763" t="str">
        <f t="shared" si="684"/>
        <v>0% (No Discount)</v>
      </c>
      <c r="AA8763" s="17">
        <f>IF(COUNTIF($B$2:B8763,B8763)=1,1,0)</f>
        <v>0</v>
      </c>
      <c r="AB8763" s="17">
        <f>IF(COUNTIF($F$2:F8763,F8763)=1,1,0)</f>
        <v>0</v>
      </c>
    </row>
    <row r="8764" spans="1:28" x14ac:dyDescent="0.2">
      <c r="A8764" s="17">
        <v>8763</v>
      </c>
      <c r="B8764" t="s">
        <v>10260</v>
      </c>
      <c r="C8764" s="18">
        <v>42733</v>
      </c>
      <c r="D8764" s="18">
        <v>42737</v>
      </c>
      <c r="E8764" t="s">
        <v>77</v>
      </c>
      <c r="F8764" t="s">
        <v>3196</v>
      </c>
      <c r="G8764" t="s">
        <v>3197</v>
      </c>
      <c r="H8764" t="s">
        <v>53</v>
      </c>
      <c r="I8764" t="s">
        <v>54</v>
      </c>
      <c r="J8764" t="s">
        <v>5430</v>
      </c>
      <c r="K8764" t="s">
        <v>70</v>
      </c>
      <c r="L8764">
        <v>95823</v>
      </c>
      <c r="M8764" t="s">
        <v>71</v>
      </c>
      <c r="N8764" t="s">
        <v>3050</v>
      </c>
      <c r="O8764" t="s">
        <v>73</v>
      </c>
      <c r="P8764" t="s">
        <v>86</v>
      </c>
      <c r="Q8764" t="s">
        <v>3051</v>
      </c>
      <c r="R8764" s="19">
        <v>14.03</v>
      </c>
      <c r="S8764" s="17">
        <v>1</v>
      </c>
      <c r="T8764" s="20">
        <v>0</v>
      </c>
      <c r="U8764" s="19">
        <v>4.0686999999999998</v>
      </c>
      <c r="V8764" s="20">
        <f t="shared" si="680"/>
        <v>0.28999999999999998</v>
      </c>
      <c r="W8764" s="17">
        <f t="shared" si="681"/>
        <v>2016</v>
      </c>
      <c r="X8764" t="str">
        <f t="shared" si="682"/>
        <v>Dec-2016</v>
      </c>
      <c r="Y8764" s="17">
        <f t="shared" si="683"/>
        <v>4</v>
      </c>
      <c r="Z8764" t="str">
        <f t="shared" si="684"/>
        <v>0% (No Discount)</v>
      </c>
      <c r="AA8764" s="17">
        <f>IF(COUNTIF($B$2:B8764,B8764)=1,1,0)</f>
        <v>1</v>
      </c>
      <c r="AB8764" s="17">
        <f>IF(COUNTIF($F$2:F8764,F8764)=1,1,0)</f>
        <v>0</v>
      </c>
    </row>
    <row r="8765" spans="1:28" x14ac:dyDescent="0.2">
      <c r="A8765" s="17">
        <v>8764</v>
      </c>
      <c r="B8765" t="s">
        <v>10260</v>
      </c>
      <c r="C8765" s="18">
        <v>42733</v>
      </c>
      <c r="D8765" s="18">
        <v>42737</v>
      </c>
      <c r="E8765" t="s">
        <v>77</v>
      </c>
      <c r="F8765" t="s">
        <v>3196</v>
      </c>
      <c r="G8765" t="s">
        <v>3197</v>
      </c>
      <c r="H8765" t="s">
        <v>53</v>
      </c>
      <c r="I8765" t="s">
        <v>54</v>
      </c>
      <c r="J8765" t="s">
        <v>5430</v>
      </c>
      <c r="K8765" t="s">
        <v>70</v>
      </c>
      <c r="L8765">
        <v>95823</v>
      </c>
      <c r="M8765" t="s">
        <v>71</v>
      </c>
      <c r="N8765" t="s">
        <v>5585</v>
      </c>
      <c r="O8765" t="s">
        <v>73</v>
      </c>
      <c r="P8765" t="s">
        <v>606</v>
      </c>
      <c r="Q8765" t="s">
        <v>5586</v>
      </c>
      <c r="R8765" s="19">
        <v>27.96</v>
      </c>
      <c r="S8765" s="17">
        <v>2</v>
      </c>
      <c r="T8765" s="20">
        <v>0</v>
      </c>
      <c r="U8765" s="19">
        <v>7.2695999999999996</v>
      </c>
      <c r="V8765" s="20">
        <f t="shared" si="680"/>
        <v>0.25999999999999995</v>
      </c>
      <c r="W8765" s="17">
        <f t="shared" si="681"/>
        <v>2016</v>
      </c>
      <c r="X8765" t="str">
        <f t="shared" si="682"/>
        <v>Dec-2016</v>
      </c>
      <c r="Y8765" s="17">
        <f t="shared" si="683"/>
        <v>4</v>
      </c>
      <c r="Z8765" t="str">
        <f t="shared" si="684"/>
        <v>0% (No Discount)</v>
      </c>
      <c r="AA8765" s="17">
        <f>IF(COUNTIF($B$2:B8765,B8765)=1,1,0)</f>
        <v>0</v>
      </c>
      <c r="AB8765" s="17">
        <f>IF(COUNTIF($F$2:F8765,F8765)=1,1,0)</f>
        <v>0</v>
      </c>
    </row>
    <row r="8766" spans="1:28" x14ac:dyDescent="0.2">
      <c r="A8766" s="17">
        <v>8765</v>
      </c>
      <c r="B8766" t="s">
        <v>10261</v>
      </c>
      <c r="C8766" s="18">
        <v>42329</v>
      </c>
      <c r="D8766" s="18">
        <v>42335</v>
      </c>
      <c r="E8766" t="s">
        <v>77</v>
      </c>
      <c r="F8766" t="s">
        <v>1564</v>
      </c>
      <c r="G8766" t="s">
        <v>1565</v>
      </c>
      <c r="H8766" t="s">
        <v>68</v>
      </c>
      <c r="I8766" t="s">
        <v>54</v>
      </c>
      <c r="J8766" t="s">
        <v>130</v>
      </c>
      <c r="K8766" t="s">
        <v>131</v>
      </c>
      <c r="L8766">
        <v>76106</v>
      </c>
      <c r="M8766" t="s">
        <v>132</v>
      </c>
      <c r="N8766" t="s">
        <v>4900</v>
      </c>
      <c r="O8766" t="s">
        <v>73</v>
      </c>
      <c r="P8766" t="s">
        <v>95</v>
      </c>
      <c r="Q8766" t="s">
        <v>4901</v>
      </c>
      <c r="R8766" s="19">
        <v>5.3440000000000003</v>
      </c>
      <c r="S8766" s="17">
        <v>2</v>
      </c>
      <c r="T8766" s="20">
        <v>0.2</v>
      </c>
      <c r="U8766" s="19">
        <v>0.73480000000000001</v>
      </c>
      <c r="V8766" s="20">
        <f t="shared" si="680"/>
        <v>0.13749999999999998</v>
      </c>
      <c r="W8766" s="17">
        <f t="shared" si="681"/>
        <v>2015</v>
      </c>
      <c r="X8766" t="str">
        <f t="shared" si="682"/>
        <v>Nov-2015</v>
      </c>
      <c r="Y8766" s="17">
        <f t="shared" si="683"/>
        <v>6</v>
      </c>
      <c r="Z8766" t="str">
        <f t="shared" si="684"/>
        <v>11-20%</v>
      </c>
      <c r="AA8766" s="17">
        <f>IF(COUNTIF($B$2:B8766,B8766)=1,1,0)</f>
        <v>1</v>
      </c>
      <c r="AB8766" s="17">
        <f>IF(COUNTIF($F$2:F8766,F8766)=1,1,0)</f>
        <v>0</v>
      </c>
    </row>
    <row r="8767" spans="1:28" x14ac:dyDescent="0.2">
      <c r="A8767" s="17">
        <v>8766</v>
      </c>
      <c r="B8767" t="s">
        <v>10261</v>
      </c>
      <c r="C8767" s="18">
        <v>42329</v>
      </c>
      <c r="D8767" s="18">
        <v>42335</v>
      </c>
      <c r="E8767" t="s">
        <v>77</v>
      </c>
      <c r="F8767" t="s">
        <v>1564</v>
      </c>
      <c r="G8767" t="s">
        <v>1565</v>
      </c>
      <c r="H8767" t="s">
        <v>68</v>
      </c>
      <c r="I8767" t="s">
        <v>54</v>
      </c>
      <c r="J8767" t="s">
        <v>130</v>
      </c>
      <c r="K8767" t="s">
        <v>131</v>
      </c>
      <c r="L8767">
        <v>76106</v>
      </c>
      <c r="M8767" t="s">
        <v>132</v>
      </c>
      <c r="N8767" t="s">
        <v>135</v>
      </c>
      <c r="O8767" t="s">
        <v>73</v>
      </c>
      <c r="P8767" t="s">
        <v>102</v>
      </c>
      <c r="Q8767" t="s">
        <v>136</v>
      </c>
      <c r="R8767" s="19">
        <v>1.696</v>
      </c>
      <c r="S8767" s="17">
        <v>2</v>
      </c>
      <c r="T8767" s="20">
        <v>0.8</v>
      </c>
      <c r="U8767" s="19">
        <v>-2.544</v>
      </c>
      <c r="V8767" s="20">
        <f t="shared" si="680"/>
        <v>-1.5</v>
      </c>
      <c r="W8767" s="17">
        <f t="shared" si="681"/>
        <v>2015</v>
      </c>
      <c r="X8767" t="str">
        <f t="shared" si="682"/>
        <v>Nov-2015</v>
      </c>
      <c r="Y8767" s="17">
        <f t="shared" si="683"/>
        <v>6</v>
      </c>
      <c r="Z8767" t="str">
        <f t="shared" si="684"/>
        <v>Over 50%</v>
      </c>
      <c r="AA8767" s="17">
        <f>IF(COUNTIF($B$2:B8767,B8767)=1,1,0)</f>
        <v>0</v>
      </c>
      <c r="AB8767" s="17">
        <f>IF(COUNTIF($F$2:F8767,F8767)=1,1,0)</f>
        <v>0</v>
      </c>
    </row>
    <row r="8768" spans="1:28" x14ac:dyDescent="0.2">
      <c r="A8768" s="17">
        <v>8767</v>
      </c>
      <c r="B8768" t="s">
        <v>10261</v>
      </c>
      <c r="C8768" s="18">
        <v>42329</v>
      </c>
      <c r="D8768" s="18">
        <v>42335</v>
      </c>
      <c r="E8768" t="s">
        <v>77</v>
      </c>
      <c r="F8768" t="s">
        <v>1564</v>
      </c>
      <c r="G8768" t="s">
        <v>1565</v>
      </c>
      <c r="H8768" t="s">
        <v>68</v>
      </c>
      <c r="I8768" t="s">
        <v>54</v>
      </c>
      <c r="J8768" t="s">
        <v>130</v>
      </c>
      <c r="K8768" t="s">
        <v>131</v>
      </c>
      <c r="L8768">
        <v>76106</v>
      </c>
      <c r="M8768" t="s">
        <v>132</v>
      </c>
      <c r="N8768" t="s">
        <v>9956</v>
      </c>
      <c r="O8768" t="s">
        <v>73</v>
      </c>
      <c r="P8768" t="s">
        <v>105</v>
      </c>
      <c r="Q8768" t="s">
        <v>9957</v>
      </c>
      <c r="R8768" s="19">
        <v>24.588000000000001</v>
      </c>
      <c r="S8768" s="17">
        <v>3</v>
      </c>
      <c r="T8768" s="20">
        <v>0.8</v>
      </c>
      <c r="U8768" s="19">
        <v>-67.617000000000004</v>
      </c>
      <c r="V8768" s="20">
        <f t="shared" si="680"/>
        <v>-2.75</v>
      </c>
      <c r="W8768" s="17">
        <f t="shared" si="681"/>
        <v>2015</v>
      </c>
      <c r="X8768" t="str">
        <f t="shared" si="682"/>
        <v>Nov-2015</v>
      </c>
      <c r="Y8768" s="17">
        <f t="shared" si="683"/>
        <v>6</v>
      </c>
      <c r="Z8768" t="str">
        <f t="shared" si="684"/>
        <v>Over 50%</v>
      </c>
      <c r="AA8768" s="17">
        <f>IF(COUNTIF($B$2:B8768,B8768)=1,1,0)</f>
        <v>0</v>
      </c>
      <c r="AB8768" s="17">
        <f>IF(COUNTIF($F$2:F8768,F8768)=1,1,0)</f>
        <v>0</v>
      </c>
    </row>
    <row r="8769" spans="1:28" x14ac:dyDescent="0.2">
      <c r="A8769" s="17">
        <v>8768</v>
      </c>
      <c r="B8769" t="s">
        <v>10261</v>
      </c>
      <c r="C8769" s="18">
        <v>42329</v>
      </c>
      <c r="D8769" s="18">
        <v>42335</v>
      </c>
      <c r="E8769" t="s">
        <v>77</v>
      </c>
      <c r="F8769" t="s">
        <v>1564</v>
      </c>
      <c r="G8769" t="s">
        <v>1565</v>
      </c>
      <c r="H8769" t="s">
        <v>68</v>
      </c>
      <c r="I8769" t="s">
        <v>54</v>
      </c>
      <c r="J8769" t="s">
        <v>130</v>
      </c>
      <c r="K8769" t="s">
        <v>131</v>
      </c>
      <c r="L8769">
        <v>76106</v>
      </c>
      <c r="M8769" t="s">
        <v>132</v>
      </c>
      <c r="N8769" t="s">
        <v>1650</v>
      </c>
      <c r="O8769" t="s">
        <v>73</v>
      </c>
      <c r="P8769" t="s">
        <v>102</v>
      </c>
      <c r="Q8769" t="s">
        <v>1651</v>
      </c>
      <c r="R8769" s="19">
        <v>7.98</v>
      </c>
      <c r="S8769" s="17">
        <v>5</v>
      </c>
      <c r="T8769" s="20">
        <v>0.8</v>
      </c>
      <c r="U8769" s="19">
        <v>-13.167</v>
      </c>
      <c r="V8769" s="20">
        <f t="shared" si="680"/>
        <v>-1.65</v>
      </c>
      <c r="W8769" s="17">
        <f t="shared" si="681"/>
        <v>2015</v>
      </c>
      <c r="X8769" t="str">
        <f t="shared" si="682"/>
        <v>Nov-2015</v>
      </c>
      <c r="Y8769" s="17">
        <f t="shared" si="683"/>
        <v>6</v>
      </c>
      <c r="Z8769" t="str">
        <f t="shared" si="684"/>
        <v>Over 50%</v>
      </c>
      <c r="AA8769" s="17">
        <f>IF(COUNTIF($B$2:B8769,B8769)=1,1,0)</f>
        <v>0</v>
      </c>
      <c r="AB8769" s="17">
        <f>IF(COUNTIF($F$2:F8769,F8769)=1,1,0)</f>
        <v>0</v>
      </c>
    </row>
    <row r="8770" spans="1:28" x14ac:dyDescent="0.2">
      <c r="A8770" s="17">
        <v>8769</v>
      </c>
      <c r="B8770" t="s">
        <v>10262</v>
      </c>
      <c r="C8770" s="18">
        <v>42282</v>
      </c>
      <c r="D8770" s="18">
        <v>42286</v>
      </c>
      <c r="E8770" t="s">
        <v>77</v>
      </c>
      <c r="F8770" t="s">
        <v>5146</v>
      </c>
      <c r="G8770" t="s">
        <v>5147</v>
      </c>
      <c r="H8770" t="s">
        <v>53</v>
      </c>
      <c r="I8770" t="s">
        <v>54</v>
      </c>
      <c r="J8770" t="s">
        <v>524</v>
      </c>
      <c r="K8770" t="s">
        <v>525</v>
      </c>
      <c r="L8770">
        <v>43229</v>
      </c>
      <c r="M8770" t="s">
        <v>175</v>
      </c>
      <c r="N8770" t="s">
        <v>1198</v>
      </c>
      <c r="O8770" t="s">
        <v>98</v>
      </c>
      <c r="P8770" t="s">
        <v>188</v>
      </c>
      <c r="Q8770" t="s">
        <v>1199</v>
      </c>
      <c r="R8770" s="19">
        <v>288</v>
      </c>
      <c r="S8770" s="17">
        <v>4</v>
      </c>
      <c r="T8770" s="20">
        <v>0.2</v>
      </c>
      <c r="U8770" s="19">
        <v>57.6</v>
      </c>
      <c r="V8770" s="20">
        <f t="shared" ref="V8770:V8833" si="685">IFERROR(U8770/R8770,0)</f>
        <v>0.2</v>
      </c>
      <c r="W8770" s="17">
        <f t="shared" ref="W8770:W8833" si="686">YEAR(C8770)</f>
        <v>2015</v>
      </c>
      <c r="X8770" t="str">
        <f t="shared" ref="X8770:X8833" si="687">TEXT(C8770,"mmm-yyyy")</f>
        <v>Oct-2015</v>
      </c>
      <c r="Y8770" s="17">
        <f t="shared" ref="Y8770:Y8833" si="688">D8770-C8770</f>
        <v>4</v>
      </c>
      <c r="Z8770" t="str">
        <f t="shared" ref="Z8770:Z8833" si="689">IF(T8770=0,"0% (No Discount)",IF(T8770&lt;=0.1,"1-10%",IF(T8770&lt;=0.2,"11-20%",IF(T8770&lt;=0.3,"21-30%",IF(T8770&lt;=0.4,"31-40%",IF(T8770&lt;=0.5,"41-50%","Over 50%"))))))</f>
        <v>11-20%</v>
      </c>
      <c r="AA8770" s="17">
        <f>IF(COUNTIF($B$2:B8770,B8770)=1,1,0)</f>
        <v>1</v>
      </c>
      <c r="AB8770" s="17">
        <f>IF(COUNTIF($F$2:F8770,F8770)=1,1,0)</f>
        <v>0</v>
      </c>
    </row>
    <row r="8771" spans="1:28" x14ac:dyDescent="0.2">
      <c r="A8771" s="17">
        <v>8770</v>
      </c>
      <c r="B8771" t="s">
        <v>10263</v>
      </c>
      <c r="C8771" s="18">
        <v>42625</v>
      </c>
      <c r="D8771" s="18">
        <v>42626</v>
      </c>
      <c r="E8771" t="s">
        <v>1320</v>
      </c>
      <c r="F8771" t="s">
        <v>1559</v>
      </c>
      <c r="G8771" t="s">
        <v>1560</v>
      </c>
      <c r="H8771" t="s">
        <v>129</v>
      </c>
      <c r="I8771" t="s">
        <v>54</v>
      </c>
      <c r="J8771" t="s">
        <v>1505</v>
      </c>
      <c r="K8771" t="s">
        <v>484</v>
      </c>
      <c r="L8771">
        <v>80027</v>
      </c>
      <c r="M8771" t="s">
        <v>71</v>
      </c>
      <c r="N8771" t="s">
        <v>8370</v>
      </c>
      <c r="O8771" t="s">
        <v>98</v>
      </c>
      <c r="P8771" t="s">
        <v>99</v>
      </c>
      <c r="Q8771" t="s">
        <v>8371</v>
      </c>
      <c r="R8771" s="19">
        <v>146.952</v>
      </c>
      <c r="S8771" s="17">
        <v>3</v>
      </c>
      <c r="T8771" s="20">
        <v>0.2</v>
      </c>
      <c r="U8771" s="19">
        <v>9.1844999999999999</v>
      </c>
      <c r="V8771" s="20">
        <f t="shared" si="685"/>
        <v>6.25E-2</v>
      </c>
      <c r="W8771" s="17">
        <f t="shared" si="686"/>
        <v>2016</v>
      </c>
      <c r="X8771" t="str">
        <f t="shared" si="687"/>
        <v>Sep-2016</v>
      </c>
      <c r="Y8771" s="17">
        <f t="shared" si="688"/>
        <v>1</v>
      </c>
      <c r="Z8771" t="str">
        <f t="shared" si="689"/>
        <v>11-20%</v>
      </c>
      <c r="AA8771" s="17">
        <f>IF(COUNTIF($B$2:B8771,B8771)=1,1,0)</f>
        <v>1</v>
      </c>
      <c r="AB8771" s="17">
        <f>IF(COUNTIF($F$2:F8771,F8771)=1,1,0)</f>
        <v>0</v>
      </c>
    </row>
    <row r="8772" spans="1:28" x14ac:dyDescent="0.2">
      <c r="A8772" s="17">
        <v>8771</v>
      </c>
      <c r="B8772" t="s">
        <v>10263</v>
      </c>
      <c r="C8772" s="18">
        <v>42625</v>
      </c>
      <c r="D8772" s="18">
        <v>42626</v>
      </c>
      <c r="E8772" t="s">
        <v>1320</v>
      </c>
      <c r="F8772" t="s">
        <v>1559</v>
      </c>
      <c r="G8772" t="s">
        <v>1560</v>
      </c>
      <c r="H8772" t="s">
        <v>129</v>
      </c>
      <c r="I8772" t="s">
        <v>54</v>
      </c>
      <c r="J8772" t="s">
        <v>1505</v>
      </c>
      <c r="K8772" t="s">
        <v>484</v>
      </c>
      <c r="L8772">
        <v>80027</v>
      </c>
      <c r="M8772" t="s">
        <v>71</v>
      </c>
      <c r="N8772" t="s">
        <v>3137</v>
      </c>
      <c r="O8772" t="s">
        <v>59</v>
      </c>
      <c r="P8772" t="s">
        <v>63</v>
      </c>
      <c r="Q8772" t="s">
        <v>3138</v>
      </c>
      <c r="R8772" s="19">
        <v>83.135999999999996</v>
      </c>
      <c r="S8772" s="17">
        <v>4</v>
      </c>
      <c r="T8772" s="20">
        <v>0.2</v>
      </c>
      <c r="U8772" s="19">
        <v>5.1959999999999997</v>
      </c>
      <c r="V8772" s="20">
        <f t="shared" si="685"/>
        <v>6.25E-2</v>
      </c>
      <c r="W8772" s="17">
        <f t="shared" si="686"/>
        <v>2016</v>
      </c>
      <c r="X8772" t="str">
        <f t="shared" si="687"/>
        <v>Sep-2016</v>
      </c>
      <c r="Y8772" s="17">
        <f t="shared" si="688"/>
        <v>1</v>
      </c>
      <c r="Z8772" t="str">
        <f t="shared" si="689"/>
        <v>11-20%</v>
      </c>
      <c r="AA8772" s="17">
        <f>IF(COUNTIF($B$2:B8772,B8772)=1,1,0)</f>
        <v>0</v>
      </c>
      <c r="AB8772" s="17">
        <f>IF(COUNTIF($F$2:F8772,F8772)=1,1,0)</f>
        <v>0</v>
      </c>
    </row>
    <row r="8773" spans="1:28" x14ac:dyDescent="0.2">
      <c r="A8773" s="17">
        <v>8772</v>
      </c>
      <c r="B8773" t="s">
        <v>10264</v>
      </c>
      <c r="C8773" s="18">
        <v>42992</v>
      </c>
      <c r="D8773" s="18">
        <v>42995</v>
      </c>
      <c r="E8773" t="s">
        <v>215</v>
      </c>
      <c r="F8773" t="s">
        <v>5204</v>
      </c>
      <c r="G8773" t="s">
        <v>5205</v>
      </c>
      <c r="H8773" t="s">
        <v>68</v>
      </c>
      <c r="I8773" t="s">
        <v>54</v>
      </c>
      <c r="J8773" t="s">
        <v>4624</v>
      </c>
      <c r="K8773" t="s">
        <v>115</v>
      </c>
      <c r="L8773">
        <v>27604</v>
      </c>
      <c r="M8773" t="s">
        <v>57</v>
      </c>
      <c r="N8773" t="s">
        <v>4907</v>
      </c>
      <c r="O8773" t="s">
        <v>73</v>
      </c>
      <c r="P8773" t="s">
        <v>105</v>
      </c>
      <c r="Q8773" t="s">
        <v>4908</v>
      </c>
      <c r="R8773" s="19">
        <v>942.78399999999999</v>
      </c>
      <c r="S8773" s="17">
        <v>4</v>
      </c>
      <c r="T8773" s="20">
        <v>0.2</v>
      </c>
      <c r="U8773" s="19">
        <v>94.278400000000005</v>
      </c>
      <c r="V8773" s="20">
        <f t="shared" si="685"/>
        <v>0.1</v>
      </c>
      <c r="W8773" s="17">
        <f t="shared" si="686"/>
        <v>2017</v>
      </c>
      <c r="X8773" t="str">
        <f t="shared" si="687"/>
        <v>Sep-2017</v>
      </c>
      <c r="Y8773" s="17">
        <f t="shared" si="688"/>
        <v>3</v>
      </c>
      <c r="Z8773" t="str">
        <f t="shared" si="689"/>
        <v>11-20%</v>
      </c>
      <c r="AA8773" s="17">
        <f>IF(COUNTIF($B$2:B8773,B8773)=1,1,0)</f>
        <v>1</v>
      </c>
      <c r="AB8773" s="17">
        <f>IF(COUNTIF($F$2:F8773,F8773)=1,1,0)</f>
        <v>0</v>
      </c>
    </row>
    <row r="8774" spans="1:28" x14ac:dyDescent="0.2">
      <c r="A8774" s="17">
        <v>8773</v>
      </c>
      <c r="B8774" t="s">
        <v>10264</v>
      </c>
      <c r="C8774" s="18">
        <v>42992</v>
      </c>
      <c r="D8774" s="18">
        <v>42995</v>
      </c>
      <c r="E8774" t="s">
        <v>215</v>
      </c>
      <c r="F8774" t="s">
        <v>5204</v>
      </c>
      <c r="G8774" t="s">
        <v>5205</v>
      </c>
      <c r="H8774" t="s">
        <v>68</v>
      </c>
      <c r="I8774" t="s">
        <v>54</v>
      </c>
      <c r="J8774" t="s">
        <v>4624</v>
      </c>
      <c r="K8774" t="s">
        <v>115</v>
      </c>
      <c r="L8774">
        <v>27604</v>
      </c>
      <c r="M8774" t="s">
        <v>57</v>
      </c>
      <c r="N8774" t="s">
        <v>4108</v>
      </c>
      <c r="O8774" t="s">
        <v>73</v>
      </c>
      <c r="P8774" t="s">
        <v>117</v>
      </c>
      <c r="Q8774" t="s">
        <v>4109</v>
      </c>
      <c r="R8774" s="19">
        <v>74.352000000000004</v>
      </c>
      <c r="S8774" s="17">
        <v>3</v>
      </c>
      <c r="T8774" s="20">
        <v>0.2</v>
      </c>
      <c r="U8774" s="19">
        <v>23.234999999999999</v>
      </c>
      <c r="V8774" s="20">
        <f t="shared" si="685"/>
        <v>0.3125</v>
      </c>
      <c r="W8774" s="17">
        <f t="shared" si="686"/>
        <v>2017</v>
      </c>
      <c r="X8774" t="str">
        <f t="shared" si="687"/>
        <v>Sep-2017</v>
      </c>
      <c r="Y8774" s="17">
        <f t="shared" si="688"/>
        <v>3</v>
      </c>
      <c r="Z8774" t="str">
        <f t="shared" si="689"/>
        <v>11-20%</v>
      </c>
      <c r="AA8774" s="17">
        <f>IF(COUNTIF($B$2:B8774,B8774)=1,1,0)</f>
        <v>0</v>
      </c>
      <c r="AB8774" s="17">
        <f>IF(COUNTIF($F$2:F8774,F8774)=1,1,0)</f>
        <v>0</v>
      </c>
    </row>
    <row r="8775" spans="1:28" x14ac:dyDescent="0.2">
      <c r="A8775" s="17">
        <v>8774</v>
      </c>
      <c r="B8775" t="s">
        <v>10265</v>
      </c>
      <c r="C8775" s="18">
        <v>42058</v>
      </c>
      <c r="D8775" s="18">
        <v>42063</v>
      </c>
      <c r="E8775" t="s">
        <v>77</v>
      </c>
      <c r="F8775" t="s">
        <v>9852</v>
      </c>
      <c r="G8775" t="s">
        <v>9853</v>
      </c>
      <c r="H8775" t="s">
        <v>129</v>
      </c>
      <c r="I8775" t="s">
        <v>54</v>
      </c>
      <c r="J8775" t="s">
        <v>293</v>
      </c>
      <c r="K8775" t="s">
        <v>294</v>
      </c>
      <c r="L8775">
        <v>10024</v>
      </c>
      <c r="M8775" t="s">
        <v>175</v>
      </c>
      <c r="N8775" t="s">
        <v>2235</v>
      </c>
      <c r="O8775" t="s">
        <v>73</v>
      </c>
      <c r="P8775" t="s">
        <v>105</v>
      </c>
      <c r="Q8775" t="s">
        <v>2236</v>
      </c>
      <c r="R8775" s="19">
        <v>26.88</v>
      </c>
      <c r="S8775" s="17">
        <v>6</v>
      </c>
      <c r="T8775" s="20">
        <v>0</v>
      </c>
      <c r="U8775" s="19">
        <v>6.72</v>
      </c>
      <c r="V8775" s="20">
        <f t="shared" si="685"/>
        <v>0.25</v>
      </c>
      <c r="W8775" s="17">
        <f t="shared" si="686"/>
        <v>2015</v>
      </c>
      <c r="X8775" t="str">
        <f t="shared" si="687"/>
        <v>Feb-2015</v>
      </c>
      <c r="Y8775" s="17">
        <f t="shared" si="688"/>
        <v>5</v>
      </c>
      <c r="Z8775" t="str">
        <f t="shared" si="689"/>
        <v>0% (No Discount)</v>
      </c>
      <c r="AA8775" s="17">
        <f>IF(COUNTIF($B$2:B8775,B8775)=1,1,0)</f>
        <v>1</v>
      </c>
      <c r="AB8775" s="17">
        <f>IF(COUNTIF($F$2:F8775,F8775)=1,1,0)</f>
        <v>0</v>
      </c>
    </row>
    <row r="8776" spans="1:28" x14ac:dyDescent="0.2">
      <c r="A8776" s="17">
        <v>8775</v>
      </c>
      <c r="B8776" t="s">
        <v>10265</v>
      </c>
      <c r="C8776" s="18">
        <v>42058</v>
      </c>
      <c r="D8776" s="18">
        <v>42063</v>
      </c>
      <c r="E8776" t="s">
        <v>77</v>
      </c>
      <c r="F8776" t="s">
        <v>9852</v>
      </c>
      <c r="G8776" t="s">
        <v>9853</v>
      </c>
      <c r="H8776" t="s">
        <v>129</v>
      </c>
      <c r="I8776" t="s">
        <v>54</v>
      </c>
      <c r="J8776" t="s">
        <v>293</v>
      </c>
      <c r="K8776" t="s">
        <v>294</v>
      </c>
      <c r="L8776">
        <v>10024</v>
      </c>
      <c r="M8776" t="s">
        <v>175</v>
      </c>
      <c r="N8776" t="s">
        <v>5252</v>
      </c>
      <c r="O8776" t="s">
        <v>73</v>
      </c>
      <c r="P8776" t="s">
        <v>102</v>
      </c>
      <c r="Q8776" t="s">
        <v>5253</v>
      </c>
      <c r="R8776" s="19">
        <v>10.896000000000001</v>
      </c>
      <c r="S8776" s="17">
        <v>2</v>
      </c>
      <c r="T8776" s="20">
        <v>0.2</v>
      </c>
      <c r="U8776" s="19">
        <v>3.8136000000000001</v>
      </c>
      <c r="V8776" s="20">
        <f t="shared" si="685"/>
        <v>0.35</v>
      </c>
      <c r="W8776" s="17">
        <f t="shared" si="686"/>
        <v>2015</v>
      </c>
      <c r="X8776" t="str">
        <f t="shared" si="687"/>
        <v>Feb-2015</v>
      </c>
      <c r="Y8776" s="17">
        <f t="shared" si="688"/>
        <v>5</v>
      </c>
      <c r="Z8776" t="str">
        <f t="shared" si="689"/>
        <v>11-20%</v>
      </c>
      <c r="AA8776" s="17">
        <f>IF(COUNTIF($B$2:B8776,B8776)=1,1,0)</f>
        <v>0</v>
      </c>
      <c r="AB8776" s="17">
        <f>IF(COUNTIF($F$2:F8776,F8776)=1,1,0)</f>
        <v>0</v>
      </c>
    </row>
    <row r="8777" spans="1:28" x14ac:dyDescent="0.2">
      <c r="A8777" s="17">
        <v>8776</v>
      </c>
      <c r="B8777" t="s">
        <v>10266</v>
      </c>
      <c r="C8777" s="18">
        <v>42709</v>
      </c>
      <c r="D8777" s="18">
        <v>42713</v>
      </c>
      <c r="E8777" t="s">
        <v>50</v>
      </c>
      <c r="F8777" t="s">
        <v>4118</v>
      </c>
      <c r="G8777" t="s">
        <v>4119</v>
      </c>
      <c r="H8777" t="s">
        <v>129</v>
      </c>
      <c r="I8777" t="s">
        <v>54</v>
      </c>
      <c r="J8777" t="s">
        <v>330</v>
      </c>
      <c r="K8777" t="s">
        <v>238</v>
      </c>
      <c r="L8777">
        <v>60623</v>
      </c>
      <c r="M8777" t="s">
        <v>132</v>
      </c>
      <c r="N8777" t="s">
        <v>668</v>
      </c>
      <c r="O8777" t="s">
        <v>73</v>
      </c>
      <c r="P8777" t="s">
        <v>95</v>
      </c>
      <c r="Q8777" t="s">
        <v>669</v>
      </c>
      <c r="R8777" s="19">
        <v>3.536</v>
      </c>
      <c r="S8777" s="17">
        <v>2</v>
      </c>
      <c r="T8777" s="20">
        <v>0.2</v>
      </c>
      <c r="U8777" s="19">
        <v>0.30940000000000001</v>
      </c>
      <c r="V8777" s="20">
        <f t="shared" si="685"/>
        <v>8.7500000000000008E-2</v>
      </c>
      <c r="W8777" s="17">
        <f t="shared" si="686"/>
        <v>2016</v>
      </c>
      <c r="X8777" t="str">
        <f t="shared" si="687"/>
        <v>Dec-2016</v>
      </c>
      <c r="Y8777" s="17">
        <f t="shared" si="688"/>
        <v>4</v>
      </c>
      <c r="Z8777" t="str">
        <f t="shared" si="689"/>
        <v>11-20%</v>
      </c>
      <c r="AA8777" s="17">
        <f>IF(COUNTIF($B$2:B8777,B8777)=1,1,0)</f>
        <v>1</v>
      </c>
      <c r="AB8777" s="17">
        <f>IF(COUNTIF($F$2:F8777,F8777)=1,1,0)</f>
        <v>0</v>
      </c>
    </row>
    <row r="8778" spans="1:28" x14ac:dyDescent="0.2">
      <c r="A8778" s="17">
        <v>8777</v>
      </c>
      <c r="B8778" t="s">
        <v>10267</v>
      </c>
      <c r="C8778" s="18">
        <v>42553</v>
      </c>
      <c r="D8778" s="18">
        <v>42554</v>
      </c>
      <c r="E8778" t="s">
        <v>215</v>
      </c>
      <c r="F8778" t="s">
        <v>924</v>
      </c>
      <c r="G8778" t="s">
        <v>925</v>
      </c>
      <c r="H8778" t="s">
        <v>68</v>
      </c>
      <c r="I8778" t="s">
        <v>54</v>
      </c>
      <c r="J8778" t="s">
        <v>1713</v>
      </c>
      <c r="K8778" t="s">
        <v>131</v>
      </c>
      <c r="L8778">
        <v>77340</v>
      </c>
      <c r="M8778" t="s">
        <v>132</v>
      </c>
      <c r="N8778" t="s">
        <v>2613</v>
      </c>
      <c r="O8778" t="s">
        <v>59</v>
      </c>
      <c r="P8778" t="s">
        <v>63</v>
      </c>
      <c r="Q8778" t="s">
        <v>2614</v>
      </c>
      <c r="R8778" s="19">
        <v>528.42999999999995</v>
      </c>
      <c r="S8778" s="17">
        <v>5</v>
      </c>
      <c r="T8778" s="20">
        <v>0.3</v>
      </c>
      <c r="U8778" s="19">
        <v>0</v>
      </c>
      <c r="V8778" s="20">
        <f t="shared" si="685"/>
        <v>0</v>
      </c>
      <c r="W8778" s="17">
        <f t="shared" si="686"/>
        <v>2016</v>
      </c>
      <c r="X8778" t="str">
        <f t="shared" si="687"/>
        <v>Jul-2016</v>
      </c>
      <c r="Y8778" s="17">
        <f t="shared" si="688"/>
        <v>1</v>
      </c>
      <c r="Z8778" t="str">
        <f t="shared" si="689"/>
        <v>21-30%</v>
      </c>
      <c r="AA8778" s="17">
        <f>IF(COUNTIF($B$2:B8778,B8778)=1,1,0)</f>
        <v>1</v>
      </c>
      <c r="AB8778" s="17">
        <f>IF(COUNTIF($F$2:F8778,F8778)=1,1,0)</f>
        <v>0</v>
      </c>
    </row>
    <row r="8779" spans="1:28" x14ac:dyDescent="0.2">
      <c r="A8779" s="17">
        <v>8778</v>
      </c>
      <c r="B8779" t="s">
        <v>10267</v>
      </c>
      <c r="C8779" s="18">
        <v>42553</v>
      </c>
      <c r="D8779" s="18">
        <v>42554</v>
      </c>
      <c r="E8779" t="s">
        <v>215</v>
      </c>
      <c r="F8779" t="s">
        <v>924</v>
      </c>
      <c r="G8779" t="s">
        <v>925</v>
      </c>
      <c r="H8779" t="s">
        <v>68</v>
      </c>
      <c r="I8779" t="s">
        <v>54</v>
      </c>
      <c r="J8779" t="s">
        <v>1713</v>
      </c>
      <c r="K8779" t="s">
        <v>131</v>
      </c>
      <c r="L8779">
        <v>77340</v>
      </c>
      <c r="M8779" t="s">
        <v>132</v>
      </c>
      <c r="N8779" t="s">
        <v>6050</v>
      </c>
      <c r="O8779" t="s">
        <v>73</v>
      </c>
      <c r="P8779" t="s">
        <v>117</v>
      </c>
      <c r="Q8779" t="s">
        <v>6051</v>
      </c>
      <c r="R8779" s="19">
        <v>41.472000000000001</v>
      </c>
      <c r="S8779" s="17">
        <v>8</v>
      </c>
      <c r="T8779" s="20">
        <v>0.2</v>
      </c>
      <c r="U8779" s="19">
        <v>14.5152</v>
      </c>
      <c r="V8779" s="20">
        <f t="shared" si="685"/>
        <v>0.35</v>
      </c>
      <c r="W8779" s="17">
        <f t="shared" si="686"/>
        <v>2016</v>
      </c>
      <c r="X8779" t="str">
        <f t="shared" si="687"/>
        <v>Jul-2016</v>
      </c>
      <c r="Y8779" s="17">
        <f t="shared" si="688"/>
        <v>1</v>
      </c>
      <c r="Z8779" t="str">
        <f t="shared" si="689"/>
        <v>11-20%</v>
      </c>
      <c r="AA8779" s="17">
        <f>IF(COUNTIF($B$2:B8779,B8779)=1,1,0)</f>
        <v>0</v>
      </c>
      <c r="AB8779" s="17">
        <f>IF(COUNTIF($F$2:F8779,F8779)=1,1,0)</f>
        <v>0</v>
      </c>
    </row>
    <row r="8780" spans="1:28" x14ac:dyDescent="0.2">
      <c r="A8780" s="17">
        <v>8779</v>
      </c>
      <c r="B8780" t="s">
        <v>10268</v>
      </c>
      <c r="C8780" s="18">
        <v>43082</v>
      </c>
      <c r="D8780" s="18">
        <v>43087</v>
      </c>
      <c r="E8780" t="s">
        <v>77</v>
      </c>
      <c r="F8780" t="s">
        <v>1414</v>
      </c>
      <c r="G8780" t="s">
        <v>1415</v>
      </c>
      <c r="H8780" t="s">
        <v>68</v>
      </c>
      <c r="I8780" t="s">
        <v>54</v>
      </c>
      <c r="J8780" t="s">
        <v>293</v>
      </c>
      <c r="K8780" t="s">
        <v>294</v>
      </c>
      <c r="L8780">
        <v>10024</v>
      </c>
      <c r="M8780" t="s">
        <v>175</v>
      </c>
      <c r="N8780" t="s">
        <v>2264</v>
      </c>
      <c r="O8780" t="s">
        <v>59</v>
      </c>
      <c r="P8780" t="s">
        <v>60</v>
      </c>
      <c r="Q8780" t="s">
        <v>2265</v>
      </c>
      <c r="R8780" s="19">
        <v>287.976</v>
      </c>
      <c r="S8780" s="17">
        <v>3</v>
      </c>
      <c r="T8780" s="20">
        <v>0.2</v>
      </c>
      <c r="U8780" s="19">
        <v>7.1993999999999998</v>
      </c>
      <c r="V8780" s="20">
        <f t="shared" si="685"/>
        <v>2.4999999999999998E-2</v>
      </c>
      <c r="W8780" s="17">
        <f t="shared" si="686"/>
        <v>2017</v>
      </c>
      <c r="X8780" t="str">
        <f t="shared" si="687"/>
        <v>Dec-2017</v>
      </c>
      <c r="Y8780" s="17">
        <f t="shared" si="688"/>
        <v>5</v>
      </c>
      <c r="Z8780" t="str">
        <f t="shared" si="689"/>
        <v>11-20%</v>
      </c>
      <c r="AA8780" s="17">
        <f>IF(COUNTIF($B$2:B8780,B8780)=1,1,0)</f>
        <v>1</v>
      </c>
      <c r="AB8780" s="17">
        <f>IF(COUNTIF($F$2:F8780,F8780)=1,1,0)</f>
        <v>0</v>
      </c>
    </row>
    <row r="8781" spans="1:28" x14ac:dyDescent="0.2">
      <c r="A8781" s="17">
        <v>8780</v>
      </c>
      <c r="B8781" t="s">
        <v>10269</v>
      </c>
      <c r="C8781" s="18">
        <v>42083</v>
      </c>
      <c r="D8781" s="18">
        <v>42085</v>
      </c>
      <c r="E8781" t="s">
        <v>50</v>
      </c>
      <c r="F8781" t="s">
        <v>2493</v>
      </c>
      <c r="G8781" t="s">
        <v>2494</v>
      </c>
      <c r="H8781" t="s">
        <v>53</v>
      </c>
      <c r="I8781" t="s">
        <v>54</v>
      </c>
      <c r="J8781" t="s">
        <v>2008</v>
      </c>
      <c r="K8781" t="s">
        <v>447</v>
      </c>
      <c r="L8781">
        <v>97301</v>
      </c>
      <c r="M8781" t="s">
        <v>71</v>
      </c>
      <c r="N8781" t="s">
        <v>3021</v>
      </c>
      <c r="O8781" t="s">
        <v>73</v>
      </c>
      <c r="P8781" t="s">
        <v>86</v>
      </c>
      <c r="Q8781" t="s">
        <v>3022</v>
      </c>
      <c r="R8781" s="19">
        <v>29.303999999999998</v>
      </c>
      <c r="S8781" s="17">
        <v>3</v>
      </c>
      <c r="T8781" s="20">
        <v>0.2</v>
      </c>
      <c r="U8781" s="19">
        <v>2.5640999999999998</v>
      </c>
      <c r="V8781" s="20">
        <f t="shared" si="685"/>
        <v>8.7499999999999994E-2</v>
      </c>
      <c r="W8781" s="17">
        <f t="shared" si="686"/>
        <v>2015</v>
      </c>
      <c r="X8781" t="str">
        <f t="shared" si="687"/>
        <v>Mar-2015</v>
      </c>
      <c r="Y8781" s="17">
        <f t="shared" si="688"/>
        <v>2</v>
      </c>
      <c r="Z8781" t="str">
        <f t="shared" si="689"/>
        <v>11-20%</v>
      </c>
      <c r="AA8781" s="17">
        <f>IF(COUNTIF($B$2:B8781,B8781)=1,1,0)</f>
        <v>1</v>
      </c>
      <c r="AB8781" s="17">
        <f>IF(COUNTIF($F$2:F8781,F8781)=1,1,0)</f>
        <v>0</v>
      </c>
    </row>
    <row r="8782" spans="1:28" x14ac:dyDescent="0.2">
      <c r="A8782" s="17">
        <v>8781</v>
      </c>
      <c r="B8782" t="s">
        <v>10270</v>
      </c>
      <c r="C8782" s="18">
        <v>42064</v>
      </c>
      <c r="D8782" s="18">
        <v>42067</v>
      </c>
      <c r="E8782" t="s">
        <v>215</v>
      </c>
      <c r="F8782" t="s">
        <v>9563</v>
      </c>
      <c r="G8782" t="s">
        <v>9564</v>
      </c>
      <c r="H8782" t="s">
        <v>68</v>
      </c>
      <c r="I8782" t="s">
        <v>54</v>
      </c>
      <c r="J8782" t="s">
        <v>211</v>
      </c>
      <c r="K8782" t="s">
        <v>131</v>
      </c>
      <c r="L8782">
        <v>77070</v>
      </c>
      <c r="M8782" t="s">
        <v>132</v>
      </c>
      <c r="N8782" t="s">
        <v>5131</v>
      </c>
      <c r="O8782" t="s">
        <v>73</v>
      </c>
      <c r="P8782" t="s">
        <v>95</v>
      </c>
      <c r="Q8782" t="s">
        <v>5132</v>
      </c>
      <c r="R8782" s="19">
        <v>55.328000000000003</v>
      </c>
      <c r="S8782" s="17">
        <v>2</v>
      </c>
      <c r="T8782" s="20">
        <v>0.2</v>
      </c>
      <c r="U8782" s="19">
        <v>6.2244000000000002</v>
      </c>
      <c r="V8782" s="20">
        <f t="shared" si="685"/>
        <v>0.1125</v>
      </c>
      <c r="W8782" s="17">
        <f t="shared" si="686"/>
        <v>2015</v>
      </c>
      <c r="X8782" t="str">
        <f t="shared" si="687"/>
        <v>Mar-2015</v>
      </c>
      <c r="Y8782" s="17">
        <f t="shared" si="688"/>
        <v>3</v>
      </c>
      <c r="Z8782" t="str">
        <f t="shared" si="689"/>
        <v>11-20%</v>
      </c>
      <c r="AA8782" s="17">
        <f>IF(COUNTIF($B$2:B8782,B8782)=1,1,0)</f>
        <v>1</v>
      </c>
      <c r="AB8782" s="17">
        <f>IF(COUNTIF($F$2:F8782,F8782)=1,1,0)</f>
        <v>0</v>
      </c>
    </row>
    <row r="8783" spans="1:28" x14ac:dyDescent="0.2">
      <c r="A8783" s="17">
        <v>8782</v>
      </c>
      <c r="B8783" t="s">
        <v>10270</v>
      </c>
      <c r="C8783" s="18">
        <v>42064</v>
      </c>
      <c r="D8783" s="18">
        <v>42067</v>
      </c>
      <c r="E8783" t="s">
        <v>215</v>
      </c>
      <c r="F8783" t="s">
        <v>9563</v>
      </c>
      <c r="G8783" t="s">
        <v>9564</v>
      </c>
      <c r="H8783" t="s">
        <v>68</v>
      </c>
      <c r="I8783" t="s">
        <v>54</v>
      </c>
      <c r="J8783" t="s">
        <v>211</v>
      </c>
      <c r="K8783" t="s">
        <v>131</v>
      </c>
      <c r="L8783">
        <v>77070</v>
      </c>
      <c r="M8783" t="s">
        <v>132</v>
      </c>
      <c r="N8783" t="s">
        <v>3126</v>
      </c>
      <c r="O8783" t="s">
        <v>59</v>
      </c>
      <c r="P8783" t="s">
        <v>60</v>
      </c>
      <c r="Q8783" t="s">
        <v>3127</v>
      </c>
      <c r="R8783" s="19">
        <v>1227.9983999999999</v>
      </c>
      <c r="S8783" s="17">
        <v>6</v>
      </c>
      <c r="T8783" s="20">
        <v>0.32</v>
      </c>
      <c r="U8783" s="19">
        <v>-36.117600000000003</v>
      </c>
      <c r="V8783" s="20">
        <f t="shared" si="685"/>
        <v>-2.9411764705882356E-2</v>
      </c>
      <c r="W8783" s="17">
        <f t="shared" si="686"/>
        <v>2015</v>
      </c>
      <c r="X8783" t="str">
        <f t="shared" si="687"/>
        <v>Mar-2015</v>
      </c>
      <c r="Y8783" s="17">
        <f t="shared" si="688"/>
        <v>3</v>
      </c>
      <c r="Z8783" t="str">
        <f t="shared" si="689"/>
        <v>31-40%</v>
      </c>
      <c r="AA8783" s="17">
        <f>IF(COUNTIF($B$2:B8783,B8783)=1,1,0)</f>
        <v>0</v>
      </c>
      <c r="AB8783" s="17">
        <f>IF(COUNTIF($F$2:F8783,F8783)=1,1,0)</f>
        <v>0</v>
      </c>
    </row>
    <row r="8784" spans="1:28" x14ac:dyDescent="0.2">
      <c r="A8784" s="17">
        <v>8783</v>
      </c>
      <c r="B8784" t="s">
        <v>10271</v>
      </c>
      <c r="C8784" s="18">
        <v>42628</v>
      </c>
      <c r="D8784" s="18">
        <v>42633</v>
      </c>
      <c r="E8784" t="s">
        <v>77</v>
      </c>
      <c r="F8784" t="s">
        <v>2141</v>
      </c>
      <c r="G8784" t="s">
        <v>2142</v>
      </c>
      <c r="H8784" t="s">
        <v>68</v>
      </c>
      <c r="I8784" t="s">
        <v>54</v>
      </c>
      <c r="J8784" t="s">
        <v>10272</v>
      </c>
      <c r="K8784" t="s">
        <v>6295</v>
      </c>
      <c r="L8784">
        <v>83301</v>
      </c>
      <c r="M8784" t="s">
        <v>71</v>
      </c>
      <c r="N8784" t="s">
        <v>4868</v>
      </c>
      <c r="O8784" t="s">
        <v>73</v>
      </c>
      <c r="P8784" t="s">
        <v>102</v>
      </c>
      <c r="Q8784" t="s">
        <v>4869</v>
      </c>
      <c r="R8784" s="19">
        <v>20.416</v>
      </c>
      <c r="S8784" s="17">
        <v>4</v>
      </c>
      <c r="T8784" s="20">
        <v>0.2</v>
      </c>
      <c r="U8784" s="19">
        <v>6.6352000000000002</v>
      </c>
      <c r="V8784" s="20">
        <f t="shared" si="685"/>
        <v>0.32500000000000001</v>
      </c>
      <c r="W8784" s="17">
        <f t="shared" si="686"/>
        <v>2016</v>
      </c>
      <c r="X8784" t="str">
        <f t="shared" si="687"/>
        <v>Sep-2016</v>
      </c>
      <c r="Y8784" s="17">
        <f t="shared" si="688"/>
        <v>5</v>
      </c>
      <c r="Z8784" t="str">
        <f t="shared" si="689"/>
        <v>11-20%</v>
      </c>
      <c r="AA8784" s="17">
        <f>IF(COUNTIF($B$2:B8784,B8784)=1,1,0)</f>
        <v>1</v>
      </c>
      <c r="AB8784" s="17">
        <f>IF(COUNTIF($F$2:F8784,F8784)=1,1,0)</f>
        <v>0</v>
      </c>
    </row>
    <row r="8785" spans="1:28" x14ac:dyDescent="0.2">
      <c r="A8785" s="17">
        <v>8784</v>
      </c>
      <c r="B8785" t="s">
        <v>10271</v>
      </c>
      <c r="C8785" s="18">
        <v>42628</v>
      </c>
      <c r="D8785" s="18">
        <v>42633</v>
      </c>
      <c r="E8785" t="s">
        <v>77</v>
      </c>
      <c r="F8785" t="s">
        <v>2141</v>
      </c>
      <c r="G8785" t="s">
        <v>2142</v>
      </c>
      <c r="H8785" t="s">
        <v>68</v>
      </c>
      <c r="I8785" t="s">
        <v>54</v>
      </c>
      <c r="J8785" t="s">
        <v>10272</v>
      </c>
      <c r="K8785" t="s">
        <v>6295</v>
      </c>
      <c r="L8785">
        <v>83301</v>
      </c>
      <c r="M8785" t="s">
        <v>71</v>
      </c>
      <c r="N8785" t="s">
        <v>932</v>
      </c>
      <c r="O8785" t="s">
        <v>59</v>
      </c>
      <c r="P8785" t="s">
        <v>83</v>
      </c>
      <c r="Q8785" t="s">
        <v>933</v>
      </c>
      <c r="R8785" s="19">
        <v>1128.3900000000001</v>
      </c>
      <c r="S8785" s="17">
        <v>3</v>
      </c>
      <c r="T8785" s="20">
        <v>0</v>
      </c>
      <c r="U8785" s="19">
        <v>259.52969999999999</v>
      </c>
      <c r="V8785" s="20">
        <f t="shared" si="685"/>
        <v>0.22999999999999998</v>
      </c>
      <c r="W8785" s="17">
        <f t="shared" si="686"/>
        <v>2016</v>
      </c>
      <c r="X8785" t="str">
        <f t="shared" si="687"/>
        <v>Sep-2016</v>
      </c>
      <c r="Y8785" s="17">
        <f t="shared" si="688"/>
        <v>5</v>
      </c>
      <c r="Z8785" t="str">
        <f t="shared" si="689"/>
        <v>0% (No Discount)</v>
      </c>
      <c r="AA8785" s="17">
        <f>IF(COUNTIF($B$2:B8785,B8785)=1,1,0)</f>
        <v>0</v>
      </c>
      <c r="AB8785" s="17">
        <f>IF(COUNTIF($F$2:F8785,F8785)=1,1,0)</f>
        <v>0</v>
      </c>
    </row>
    <row r="8786" spans="1:28" x14ac:dyDescent="0.2">
      <c r="A8786" s="17">
        <v>8785</v>
      </c>
      <c r="B8786" t="s">
        <v>10273</v>
      </c>
      <c r="C8786" s="18">
        <v>42811</v>
      </c>
      <c r="D8786" s="18">
        <v>42817</v>
      </c>
      <c r="E8786" t="s">
        <v>77</v>
      </c>
      <c r="F8786" t="s">
        <v>2988</v>
      </c>
      <c r="G8786" t="s">
        <v>2989</v>
      </c>
      <c r="H8786" t="s">
        <v>129</v>
      </c>
      <c r="I8786" t="s">
        <v>54</v>
      </c>
      <c r="J8786" t="s">
        <v>5173</v>
      </c>
      <c r="K8786" t="s">
        <v>362</v>
      </c>
      <c r="L8786">
        <v>37918</v>
      </c>
      <c r="M8786" t="s">
        <v>57</v>
      </c>
      <c r="N8786" t="s">
        <v>4793</v>
      </c>
      <c r="O8786" t="s">
        <v>73</v>
      </c>
      <c r="P8786" t="s">
        <v>74</v>
      </c>
      <c r="Q8786" t="s">
        <v>4794</v>
      </c>
      <c r="R8786" s="19">
        <v>4.6079999999999997</v>
      </c>
      <c r="S8786" s="17">
        <v>2</v>
      </c>
      <c r="T8786" s="20">
        <v>0.2</v>
      </c>
      <c r="U8786" s="19">
        <v>1.6704000000000001</v>
      </c>
      <c r="V8786" s="20">
        <f t="shared" si="685"/>
        <v>0.36250000000000004</v>
      </c>
      <c r="W8786" s="17">
        <f t="shared" si="686"/>
        <v>2017</v>
      </c>
      <c r="X8786" t="str">
        <f t="shared" si="687"/>
        <v>Mar-2017</v>
      </c>
      <c r="Y8786" s="17">
        <f t="shared" si="688"/>
        <v>6</v>
      </c>
      <c r="Z8786" t="str">
        <f t="shared" si="689"/>
        <v>11-20%</v>
      </c>
      <c r="AA8786" s="17">
        <f>IF(COUNTIF($B$2:B8786,B8786)=1,1,0)</f>
        <v>1</v>
      </c>
      <c r="AB8786" s="17">
        <f>IF(COUNTIF($F$2:F8786,F8786)=1,1,0)</f>
        <v>0</v>
      </c>
    </row>
    <row r="8787" spans="1:28" x14ac:dyDescent="0.2">
      <c r="A8787" s="17">
        <v>8786</v>
      </c>
      <c r="B8787" t="s">
        <v>10274</v>
      </c>
      <c r="C8787" s="18">
        <v>42883</v>
      </c>
      <c r="D8787" s="18">
        <v>42888</v>
      </c>
      <c r="E8787" t="s">
        <v>77</v>
      </c>
      <c r="F8787" t="s">
        <v>6517</v>
      </c>
      <c r="G8787" t="s">
        <v>6518</v>
      </c>
      <c r="H8787" t="s">
        <v>68</v>
      </c>
      <c r="I8787" t="s">
        <v>54</v>
      </c>
      <c r="J8787" t="s">
        <v>571</v>
      </c>
      <c r="K8787" t="s">
        <v>337</v>
      </c>
      <c r="L8787">
        <v>85023</v>
      </c>
      <c r="M8787" t="s">
        <v>71</v>
      </c>
      <c r="N8787" t="s">
        <v>7733</v>
      </c>
      <c r="O8787" t="s">
        <v>98</v>
      </c>
      <c r="P8787" t="s">
        <v>99</v>
      </c>
      <c r="Q8787" t="s">
        <v>7734</v>
      </c>
      <c r="R8787" s="19">
        <v>195.96</v>
      </c>
      <c r="S8787" s="17">
        <v>5</v>
      </c>
      <c r="T8787" s="20">
        <v>0.2</v>
      </c>
      <c r="U8787" s="19">
        <v>19.596</v>
      </c>
      <c r="V8787" s="20">
        <f t="shared" si="685"/>
        <v>9.9999999999999992E-2</v>
      </c>
      <c r="W8787" s="17">
        <f t="shared" si="686"/>
        <v>2017</v>
      </c>
      <c r="X8787" t="str">
        <f t="shared" si="687"/>
        <v>May-2017</v>
      </c>
      <c r="Y8787" s="17">
        <f t="shared" si="688"/>
        <v>5</v>
      </c>
      <c r="Z8787" t="str">
        <f t="shared" si="689"/>
        <v>11-20%</v>
      </c>
      <c r="AA8787" s="17">
        <f>IF(COUNTIF($B$2:B8787,B8787)=1,1,0)</f>
        <v>1</v>
      </c>
      <c r="AB8787" s="17">
        <f>IF(COUNTIF($F$2:F8787,F8787)=1,1,0)</f>
        <v>0</v>
      </c>
    </row>
    <row r="8788" spans="1:28" x14ac:dyDescent="0.2">
      <c r="A8788" s="17">
        <v>8787</v>
      </c>
      <c r="B8788" t="s">
        <v>10274</v>
      </c>
      <c r="C8788" s="18">
        <v>42883</v>
      </c>
      <c r="D8788" s="18">
        <v>42888</v>
      </c>
      <c r="E8788" t="s">
        <v>77</v>
      </c>
      <c r="F8788" t="s">
        <v>6517</v>
      </c>
      <c r="G8788" t="s">
        <v>6518</v>
      </c>
      <c r="H8788" t="s">
        <v>68</v>
      </c>
      <c r="I8788" t="s">
        <v>54</v>
      </c>
      <c r="J8788" t="s">
        <v>571</v>
      </c>
      <c r="K8788" t="s">
        <v>337</v>
      </c>
      <c r="L8788">
        <v>85023</v>
      </c>
      <c r="M8788" t="s">
        <v>71</v>
      </c>
      <c r="N8788" t="s">
        <v>6319</v>
      </c>
      <c r="O8788" t="s">
        <v>73</v>
      </c>
      <c r="P8788" t="s">
        <v>117</v>
      </c>
      <c r="Q8788" t="s">
        <v>6320</v>
      </c>
      <c r="R8788" s="19">
        <v>15.552</v>
      </c>
      <c r="S8788" s="17">
        <v>3</v>
      </c>
      <c r="T8788" s="20">
        <v>0.2</v>
      </c>
      <c r="U8788" s="19">
        <v>5.4432</v>
      </c>
      <c r="V8788" s="20">
        <f t="shared" si="685"/>
        <v>0.35000000000000003</v>
      </c>
      <c r="W8788" s="17">
        <f t="shared" si="686"/>
        <v>2017</v>
      </c>
      <c r="X8788" t="str">
        <f t="shared" si="687"/>
        <v>May-2017</v>
      </c>
      <c r="Y8788" s="17">
        <f t="shared" si="688"/>
        <v>5</v>
      </c>
      <c r="Z8788" t="str">
        <f t="shared" si="689"/>
        <v>11-20%</v>
      </c>
      <c r="AA8788" s="17">
        <f>IF(COUNTIF($B$2:B8788,B8788)=1,1,0)</f>
        <v>0</v>
      </c>
      <c r="AB8788" s="17">
        <f>IF(COUNTIF($F$2:F8788,F8788)=1,1,0)</f>
        <v>0</v>
      </c>
    </row>
    <row r="8789" spans="1:28" x14ac:dyDescent="0.2">
      <c r="A8789" s="17">
        <v>8788</v>
      </c>
      <c r="B8789" t="s">
        <v>10274</v>
      </c>
      <c r="C8789" s="18">
        <v>42883</v>
      </c>
      <c r="D8789" s="18">
        <v>42888</v>
      </c>
      <c r="E8789" t="s">
        <v>77</v>
      </c>
      <c r="F8789" t="s">
        <v>6517</v>
      </c>
      <c r="G8789" t="s">
        <v>6518</v>
      </c>
      <c r="H8789" t="s">
        <v>68</v>
      </c>
      <c r="I8789" t="s">
        <v>54</v>
      </c>
      <c r="J8789" t="s">
        <v>571</v>
      </c>
      <c r="K8789" t="s">
        <v>337</v>
      </c>
      <c r="L8789">
        <v>85023</v>
      </c>
      <c r="M8789" t="s">
        <v>71</v>
      </c>
      <c r="N8789" t="s">
        <v>505</v>
      </c>
      <c r="O8789" t="s">
        <v>98</v>
      </c>
      <c r="P8789" t="s">
        <v>188</v>
      </c>
      <c r="Q8789" t="s">
        <v>506</v>
      </c>
      <c r="R8789" s="19">
        <v>271.96800000000002</v>
      </c>
      <c r="S8789" s="17">
        <v>4</v>
      </c>
      <c r="T8789" s="20">
        <v>0.2</v>
      </c>
      <c r="U8789" s="19">
        <v>54.393599999999999</v>
      </c>
      <c r="V8789" s="20">
        <f t="shared" si="685"/>
        <v>0.19999999999999998</v>
      </c>
      <c r="W8789" s="17">
        <f t="shared" si="686"/>
        <v>2017</v>
      </c>
      <c r="X8789" t="str">
        <f t="shared" si="687"/>
        <v>May-2017</v>
      </c>
      <c r="Y8789" s="17">
        <f t="shared" si="688"/>
        <v>5</v>
      </c>
      <c r="Z8789" t="str">
        <f t="shared" si="689"/>
        <v>11-20%</v>
      </c>
      <c r="AA8789" s="17">
        <f>IF(COUNTIF($B$2:B8789,B8789)=1,1,0)</f>
        <v>0</v>
      </c>
      <c r="AB8789" s="17">
        <f>IF(COUNTIF($F$2:F8789,F8789)=1,1,0)</f>
        <v>0</v>
      </c>
    </row>
    <row r="8790" spans="1:28" x14ac:dyDescent="0.2">
      <c r="A8790" s="17">
        <v>8789</v>
      </c>
      <c r="B8790" t="s">
        <v>10275</v>
      </c>
      <c r="C8790" s="18">
        <v>42901</v>
      </c>
      <c r="D8790" s="18">
        <v>42905</v>
      </c>
      <c r="E8790" t="s">
        <v>77</v>
      </c>
      <c r="F8790" t="s">
        <v>4834</v>
      </c>
      <c r="G8790" t="s">
        <v>4835</v>
      </c>
      <c r="H8790" t="s">
        <v>53</v>
      </c>
      <c r="I8790" t="s">
        <v>54</v>
      </c>
      <c r="J8790" t="s">
        <v>764</v>
      </c>
      <c r="K8790" t="s">
        <v>115</v>
      </c>
      <c r="L8790">
        <v>28110</v>
      </c>
      <c r="M8790" t="s">
        <v>57</v>
      </c>
      <c r="N8790" t="s">
        <v>3981</v>
      </c>
      <c r="O8790" t="s">
        <v>59</v>
      </c>
      <c r="P8790" t="s">
        <v>63</v>
      </c>
      <c r="Q8790" t="s">
        <v>3982</v>
      </c>
      <c r="R8790" s="19">
        <v>698.35199999999998</v>
      </c>
      <c r="S8790" s="17">
        <v>3</v>
      </c>
      <c r="T8790" s="20">
        <v>0.2</v>
      </c>
      <c r="U8790" s="19">
        <v>52.376399999999997</v>
      </c>
      <c r="V8790" s="20">
        <f t="shared" si="685"/>
        <v>7.4999999999999997E-2</v>
      </c>
      <c r="W8790" s="17">
        <f t="shared" si="686"/>
        <v>2017</v>
      </c>
      <c r="X8790" t="str">
        <f t="shared" si="687"/>
        <v>Jun-2017</v>
      </c>
      <c r="Y8790" s="17">
        <f t="shared" si="688"/>
        <v>4</v>
      </c>
      <c r="Z8790" t="str">
        <f t="shared" si="689"/>
        <v>11-20%</v>
      </c>
      <c r="AA8790" s="17">
        <f>IF(COUNTIF($B$2:B8790,B8790)=1,1,0)</f>
        <v>1</v>
      </c>
      <c r="AB8790" s="17">
        <f>IF(COUNTIF($F$2:F8790,F8790)=1,1,0)</f>
        <v>0</v>
      </c>
    </row>
    <row r="8791" spans="1:28" x14ac:dyDescent="0.2">
      <c r="A8791" s="17">
        <v>8790</v>
      </c>
      <c r="B8791" t="s">
        <v>10275</v>
      </c>
      <c r="C8791" s="18">
        <v>42901</v>
      </c>
      <c r="D8791" s="18">
        <v>42905</v>
      </c>
      <c r="E8791" t="s">
        <v>77</v>
      </c>
      <c r="F8791" t="s">
        <v>4834</v>
      </c>
      <c r="G8791" t="s">
        <v>4835</v>
      </c>
      <c r="H8791" t="s">
        <v>53</v>
      </c>
      <c r="I8791" t="s">
        <v>54</v>
      </c>
      <c r="J8791" t="s">
        <v>764</v>
      </c>
      <c r="K8791" t="s">
        <v>115</v>
      </c>
      <c r="L8791">
        <v>28110</v>
      </c>
      <c r="M8791" t="s">
        <v>57</v>
      </c>
      <c r="N8791" t="s">
        <v>4827</v>
      </c>
      <c r="O8791" t="s">
        <v>59</v>
      </c>
      <c r="P8791" t="s">
        <v>60</v>
      </c>
      <c r="Q8791" t="s">
        <v>4828</v>
      </c>
      <c r="R8791" s="19">
        <v>77.727999999999994</v>
      </c>
      <c r="S8791" s="17">
        <v>2</v>
      </c>
      <c r="T8791" s="20">
        <v>0.2</v>
      </c>
      <c r="U8791" s="19">
        <v>-3.8864000000000001</v>
      </c>
      <c r="V8791" s="20">
        <f t="shared" si="685"/>
        <v>-0.05</v>
      </c>
      <c r="W8791" s="17">
        <f t="shared" si="686"/>
        <v>2017</v>
      </c>
      <c r="X8791" t="str">
        <f t="shared" si="687"/>
        <v>Jun-2017</v>
      </c>
      <c r="Y8791" s="17">
        <f t="shared" si="688"/>
        <v>4</v>
      </c>
      <c r="Z8791" t="str">
        <f t="shared" si="689"/>
        <v>11-20%</v>
      </c>
      <c r="AA8791" s="17">
        <f>IF(COUNTIF($B$2:B8791,B8791)=1,1,0)</f>
        <v>0</v>
      </c>
      <c r="AB8791" s="17">
        <f>IF(COUNTIF($F$2:F8791,F8791)=1,1,0)</f>
        <v>0</v>
      </c>
    </row>
    <row r="8792" spans="1:28" x14ac:dyDescent="0.2">
      <c r="A8792" s="17">
        <v>8791</v>
      </c>
      <c r="B8792" t="s">
        <v>10276</v>
      </c>
      <c r="C8792" s="18">
        <v>42253</v>
      </c>
      <c r="D8792" s="18">
        <v>42259</v>
      </c>
      <c r="E8792" t="s">
        <v>77</v>
      </c>
      <c r="F8792" t="s">
        <v>1179</v>
      </c>
      <c r="G8792" t="s">
        <v>1180</v>
      </c>
      <c r="H8792" t="s">
        <v>68</v>
      </c>
      <c r="I8792" t="s">
        <v>54</v>
      </c>
      <c r="J8792" t="s">
        <v>1496</v>
      </c>
      <c r="K8792" t="s">
        <v>346</v>
      </c>
      <c r="L8792">
        <v>23223</v>
      </c>
      <c r="M8792" t="s">
        <v>57</v>
      </c>
      <c r="N8792" t="s">
        <v>6262</v>
      </c>
      <c r="O8792" t="s">
        <v>73</v>
      </c>
      <c r="P8792" t="s">
        <v>102</v>
      </c>
      <c r="Q8792" t="s">
        <v>6263</v>
      </c>
      <c r="R8792" s="19">
        <v>46.62</v>
      </c>
      <c r="S8792" s="17">
        <v>9</v>
      </c>
      <c r="T8792" s="20">
        <v>0</v>
      </c>
      <c r="U8792" s="19">
        <v>21.4452</v>
      </c>
      <c r="V8792" s="20">
        <f t="shared" si="685"/>
        <v>0.46</v>
      </c>
      <c r="W8792" s="17">
        <f t="shared" si="686"/>
        <v>2015</v>
      </c>
      <c r="X8792" t="str">
        <f t="shared" si="687"/>
        <v>Sep-2015</v>
      </c>
      <c r="Y8792" s="17">
        <f t="shared" si="688"/>
        <v>6</v>
      </c>
      <c r="Z8792" t="str">
        <f t="shared" si="689"/>
        <v>0% (No Discount)</v>
      </c>
      <c r="AA8792" s="17">
        <f>IF(COUNTIF($B$2:B8792,B8792)=1,1,0)</f>
        <v>1</v>
      </c>
      <c r="AB8792" s="17">
        <f>IF(COUNTIF($F$2:F8792,F8792)=1,1,0)</f>
        <v>0</v>
      </c>
    </row>
    <row r="8793" spans="1:28" x14ac:dyDescent="0.2">
      <c r="A8793" s="17">
        <v>8792</v>
      </c>
      <c r="B8793" t="s">
        <v>10277</v>
      </c>
      <c r="C8793" s="18">
        <v>42812</v>
      </c>
      <c r="D8793" s="18">
        <v>42818</v>
      </c>
      <c r="E8793" t="s">
        <v>77</v>
      </c>
      <c r="F8793" t="s">
        <v>5650</v>
      </c>
      <c r="G8793" t="s">
        <v>5651</v>
      </c>
      <c r="H8793" t="s">
        <v>53</v>
      </c>
      <c r="I8793" t="s">
        <v>54</v>
      </c>
      <c r="J8793" t="s">
        <v>211</v>
      </c>
      <c r="K8793" t="s">
        <v>131</v>
      </c>
      <c r="L8793">
        <v>77041</v>
      </c>
      <c r="M8793" t="s">
        <v>132</v>
      </c>
      <c r="N8793" t="s">
        <v>2617</v>
      </c>
      <c r="O8793" t="s">
        <v>98</v>
      </c>
      <c r="P8793" t="s">
        <v>99</v>
      </c>
      <c r="Q8793" t="s">
        <v>2618</v>
      </c>
      <c r="R8793" s="19">
        <v>537.54399999999998</v>
      </c>
      <c r="S8793" s="17">
        <v>7</v>
      </c>
      <c r="T8793" s="20">
        <v>0.2</v>
      </c>
      <c r="U8793" s="19">
        <v>47.0351</v>
      </c>
      <c r="V8793" s="20">
        <f t="shared" si="685"/>
        <v>8.7500000000000008E-2</v>
      </c>
      <c r="W8793" s="17">
        <f t="shared" si="686"/>
        <v>2017</v>
      </c>
      <c r="X8793" t="str">
        <f t="shared" si="687"/>
        <v>Mar-2017</v>
      </c>
      <c r="Y8793" s="17">
        <f t="shared" si="688"/>
        <v>6</v>
      </c>
      <c r="Z8793" t="str">
        <f t="shared" si="689"/>
        <v>11-20%</v>
      </c>
      <c r="AA8793" s="17">
        <f>IF(COUNTIF($B$2:B8793,B8793)=1,1,0)</f>
        <v>1</v>
      </c>
      <c r="AB8793" s="17">
        <f>IF(COUNTIF($F$2:F8793,F8793)=1,1,0)</f>
        <v>0</v>
      </c>
    </row>
    <row r="8794" spans="1:28" x14ac:dyDescent="0.2">
      <c r="A8794" s="17">
        <v>8793</v>
      </c>
      <c r="B8794" t="s">
        <v>10278</v>
      </c>
      <c r="C8794" s="18">
        <v>41992</v>
      </c>
      <c r="D8794" s="18">
        <v>41994</v>
      </c>
      <c r="E8794" t="s">
        <v>215</v>
      </c>
      <c r="F8794" t="s">
        <v>1414</v>
      </c>
      <c r="G8794" t="s">
        <v>1415</v>
      </c>
      <c r="H8794" t="s">
        <v>68</v>
      </c>
      <c r="I8794" t="s">
        <v>54</v>
      </c>
      <c r="J8794" t="s">
        <v>69</v>
      </c>
      <c r="K8794" t="s">
        <v>70</v>
      </c>
      <c r="L8794">
        <v>90008</v>
      </c>
      <c r="M8794" t="s">
        <v>71</v>
      </c>
      <c r="N8794" t="s">
        <v>2259</v>
      </c>
      <c r="O8794" t="s">
        <v>73</v>
      </c>
      <c r="P8794" t="s">
        <v>74</v>
      </c>
      <c r="Q8794" t="s">
        <v>2260</v>
      </c>
      <c r="R8794" s="19">
        <v>14.62</v>
      </c>
      <c r="S8794" s="17">
        <v>2</v>
      </c>
      <c r="T8794" s="20">
        <v>0</v>
      </c>
      <c r="U8794" s="19">
        <v>6.8714000000000004</v>
      </c>
      <c r="V8794" s="20">
        <f t="shared" si="685"/>
        <v>0.47000000000000003</v>
      </c>
      <c r="W8794" s="17">
        <f t="shared" si="686"/>
        <v>2014</v>
      </c>
      <c r="X8794" t="str">
        <f t="shared" si="687"/>
        <v>Dec-2014</v>
      </c>
      <c r="Y8794" s="17">
        <f t="shared" si="688"/>
        <v>2</v>
      </c>
      <c r="Z8794" t="str">
        <f t="shared" si="689"/>
        <v>0% (No Discount)</v>
      </c>
      <c r="AA8794" s="17">
        <f>IF(COUNTIF($B$2:B8794,B8794)=1,1,0)</f>
        <v>1</v>
      </c>
      <c r="AB8794" s="17">
        <f>IF(COUNTIF($F$2:F8794,F8794)=1,1,0)</f>
        <v>0</v>
      </c>
    </row>
    <row r="8795" spans="1:28" x14ac:dyDescent="0.2">
      <c r="A8795" s="17">
        <v>8794</v>
      </c>
      <c r="B8795" t="s">
        <v>10278</v>
      </c>
      <c r="C8795" s="18">
        <v>41992</v>
      </c>
      <c r="D8795" s="18">
        <v>41994</v>
      </c>
      <c r="E8795" t="s">
        <v>215</v>
      </c>
      <c r="F8795" t="s">
        <v>1414</v>
      </c>
      <c r="G8795" t="s">
        <v>1415</v>
      </c>
      <c r="H8795" t="s">
        <v>68</v>
      </c>
      <c r="I8795" t="s">
        <v>54</v>
      </c>
      <c r="J8795" t="s">
        <v>69</v>
      </c>
      <c r="K8795" t="s">
        <v>70</v>
      </c>
      <c r="L8795">
        <v>90008</v>
      </c>
      <c r="M8795" t="s">
        <v>71</v>
      </c>
      <c r="N8795" t="s">
        <v>1912</v>
      </c>
      <c r="O8795" t="s">
        <v>73</v>
      </c>
      <c r="P8795" t="s">
        <v>296</v>
      </c>
      <c r="Q8795" t="s">
        <v>1913</v>
      </c>
      <c r="R8795" s="19">
        <v>22.55</v>
      </c>
      <c r="S8795" s="17">
        <v>5</v>
      </c>
      <c r="T8795" s="20">
        <v>0</v>
      </c>
      <c r="U8795" s="19">
        <v>8.7944999999999993</v>
      </c>
      <c r="V8795" s="20">
        <f t="shared" si="685"/>
        <v>0.38999999999999996</v>
      </c>
      <c r="W8795" s="17">
        <f t="shared" si="686"/>
        <v>2014</v>
      </c>
      <c r="X8795" t="str">
        <f t="shared" si="687"/>
        <v>Dec-2014</v>
      </c>
      <c r="Y8795" s="17">
        <f t="shared" si="688"/>
        <v>2</v>
      </c>
      <c r="Z8795" t="str">
        <f t="shared" si="689"/>
        <v>0% (No Discount)</v>
      </c>
      <c r="AA8795" s="17">
        <f>IF(COUNTIF($B$2:B8795,B8795)=1,1,0)</f>
        <v>0</v>
      </c>
      <c r="AB8795" s="17">
        <f>IF(COUNTIF($F$2:F8795,F8795)=1,1,0)</f>
        <v>0</v>
      </c>
    </row>
    <row r="8796" spans="1:28" x14ac:dyDescent="0.2">
      <c r="A8796" s="17">
        <v>8795</v>
      </c>
      <c r="B8796" t="s">
        <v>10278</v>
      </c>
      <c r="C8796" s="18">
        <v>41992</v>
      </c>
      <c r="D8796" s="18">
        <v>41994</v>
      </c>
      <c r="E8796" t="s">
        <v>215</v>
      </c>
      <c r="F8796" t="s">
        <v>1414</v>
      </c>
      <c r="G8796" t="s">
        <v>1415</v>
      </c>
      <c r="H8796" t="s">
        <v>68</v>
      </c>
      <c r="I8796" t="s">
        <v>54</v>
      </c>
      <c r="J8796" t="s">
        <v>69</v>
      </c>
      <c r="K8796" t="s">
        <v>70</v>
      </c>
      <c r="L8796">
        <v>90008</v>
      </c>
      <c r="M8796" t="s">
        <v>71</v>
      </c>
      <c r="N8796" t="s">
        <v>5271</v>
      </c>
      <c r="O8796" t="s">
        <v>98</v>
      </c>
      <c r="P8796" t="s">
        <v>99</v>
      </c>
      <c r="Q8796" t="s">
        <v>5272</v>
      </c>
      <c r="R8796" s="19">
        <v>583.79999999999995</v>
      </c>
      <c r="S8796" s="17">
        <v>5</v>
      </c>
      <c r="T8796" s="20">
        <v>0.2</v>
      </c>
      <c r="U8796" s="19">
        <v>72.974999999999994</v>
      </c>
      <c r="V8796" s="20">
        <f t="shared" si="685"/>
        <v>0.125</v>
      </c>
      <c r="W8796" s="17">
        <f t="shared" si="686"/>
        <v>2014</v>
      </c>
      <c r="X8796" t="str">
        <f t="shared" si="687"/>
        <v>Dec-2014</v>
      </c>
      <c r="Y8796" s="17">
        <f t="shared" si="688"/>
        <v>2</v>
      </c>
      <c r="Z8796" t="str">
        <f t="shared" si="689"/>
        <v>11-20%</v>
      </c>
      <c r="AA8796" s="17">
        <f>IF(COUNTIF($B$2:B8796,B8796)=1,1,0)</f>
        <v>0</v>
      </c>
      <c r="AB8796" s="17">
        <f>IF(COUNTIF($F$2:F8796,F8796)=1,1,0)</f>
        <v>0</v>
      </c>
    </row>
    <row r="8797" spans="1:28" x14ac:dyDescent="0.2">
      <c r="A8797" s="17">
        <v>8796</v>
      </c>
      <c r="B8797" t="s">
        <v>10278</v>
      </c>
      <c r="C8797" s="18">
        <v>41992</v>
      </c>
      <c r="D8797" s="18">
        <v>41994</v>
      </c>
      <c r="E8797" t="s">
        <v>215</v>
      </c>
      <c r="F8797" t="s">
        <v>1414</v>
      </c>
      <c r="G8797" t="s">
        <v>1415</v>
      </c>
      <c r="H8797" t="s">
        <v>68</v>
      </c>
      <c r="I8797" t="s">
        <v>54</v>
      </c>
      <c r="J8797" t="s">
        <v>69</v>
      </c>
      <c r="K8797" t="s">
        <v>70</v>
      </c>
      <c r="L8797">
        <v>90008</v>
      </c>
      <c r="M8797" t="s">
        <v>71</v>
      </c>
      <c r="N8797" t="s">
        <v>2619</v>
      </c>
      <c r="O8797" t="s">
        <v>98</v>
      </c>
      <c r="P8797" t="s">
        <v>99</v>
      </c>
      <c r="Q8797" t="s">
        <v>2620</v>
      </c>
      <c r="R8797" s="19">
        <v>211.16800000000001</v>
      </c>
      <c r="S8797" s="17">
        <v>4</v>
      </c>
      <c r="T8797" s="20">
        <v>0.2</v>
      </c>
      <c r="U8797" s="19">
        <v>15.8376</v>
      </c>
      <c r="V8797" s="20">
        <f t="shared" si="685"/>
        <v>7.4999999999999997E-2</v>
      </c>
      <c r="W8797" s="17">
        <f t="shared" si="686"/>
        <v>2014</v>
      </c>
      <c r="X8797" t="str">
        <f t="shared" si="687"/>
        <v>Dec-2014</v>
      </c>
      <c r="Y8797" s="17">
        <f t="shared" si="688"/>
        <v>2</v>
      </c>
      <c r="Z8797" t="str">
        <f t="shared" si="689"/>
        <v>11-20%</v>
      </c>
      <c r="AA8797" s="17">
        <f>IF(COUNTIF($B$2:B8797,B8797)=1,1,0)</f>
        <v>0</v>
      </c>
      <c r="AB8797" s="17">
        <f>IF(COUNTIF($F$2:F8797,F8797)=1,1,0)</f>
        <v>0</v>
      </c>
    </row>
    <row r="8798" spans="1:28" x14ac:dyDescent="0.2">
      <c r="A8798" s="17">
        <v>8797</v>
      </c>
      <c r="B8798" t="s">
        <v>10279</v>
      </c>
      <c r="C8798" s="18">
        <v>42558</v>
      </c>
      <c r="D8798" s="18">
        <v>42564</v>
      </c>
      <c r="E8798" t="s">
        <v>77</v>
      </c>
      <c r="F8798" t="s">
        <v>700</v>
      </c>
      <c r="G8798" t="s">
        <v>701</v>
      </c>
      <c r="H8798" t="s">
        <v>53</v>
      </c>
      <c r="I8798" t="s">
        <v>54</v>
      </c>
      <c r="J8798" t="s">
        <v>181</v>
      </c>
      <c r="K8798" t="s">
        <v>148</v>
      </c>
      <c r="L8798">
        <v>84057</v>
      </c>
      <c r="M8798" t="s">
        <v>71</v>
      </c>
      <c r="N8798" t="s">
        <v>1930</v>
      </c>
      <c r="O8798" t="s">
        <v>73</v>
      </c>
      <c r="P8798" t="s">
        <v>117</v>
      </c>
      <c r="Q8798" t="s">
        <v>1931</v>
      </c>
      <c r="R8798" s="19">
        <v>12.96</v>
      </c>
      <c r="S8798" s="17">
        <v>2</v>
      </c>
      <c r="T8798" s="20">
        <v>0</v>
      </c>
      <c r="U8798" s="19">
        <v>6.2207999999999997</v>
      </c>
      <c r="V8798" s="20">
        <f t="shared" si="685"/>
        <v>0.47999999999999993</v>
      </c>
      <c r="W8798" s="17">
        <f t="shared" si="686"/>
        <v>2016</v>
      </c>
      <c r="X8798" t="str">
        <f t="shared" si="687"/>
        <v>Jul-2016</v>
      </c>
      <c r="Y8798" s="17">
        <f t="shared" si="688"/>
        <v>6</v>
      </c>
      <c r="Z8798" t="str">
        <f t="shared" si="689"/>
        <v>0% (No Discount)</v>
      </c>
      <c r="AA8798" s="17">
        <f>IF(COUNTIF($B$2:B8798,B8798)=1,1,0)</f>
        <v>1</v>
      </c>
      <c r="AB8798" s="17">
        <f>IF(COUNTIF($F$2:F8798,F8798)=1,1,0)</f>
        <v>0</v>
      </c>
    </row>
    <row r="8799" spans="1:28" x14ac:dyDescent="0.2">
      <c r="A8799" s="17">
        <v>8798</v>
      </c>
      <c r="B8799" t="s">
        <v>10279</v>
      </c>
      <c r="C8799" s="18">
        <v>42558</v>
      </c>
      <c r="D8799" s="18">
        <v>42564</v>
      </c>
      <c r="E8799" t="s">
        <v>77</v>
      </c>
      <c r="F8799" t="s">
        <v>700</v>
      </c>
      <c r="G8799" t="s">
        <v>701</v>
      </c>
      <c r="H8799" t="s">
        <v>53</v>
      </c>
      <c r="I8799" t="s">
        <v>54</v>
      </c>
      <c r="J8799" t="s">
        <v>181</v>
      </c>
      <c r="K8799" t="s">
        <v>148</v>
      </c>
      <c r="L8799">
        <v>84057</v>
      </c>
      <c r="M8799" t="s">
        <v>71</v>
      </c>
      <c r="N8799" t="s">
        <v>5032</v>
      </c>
      <c r="O8799" t="s">
        <v>73</v>
      </c>
      <c r="P8799" t="s">
        <v>95</v>
      </c>
      <c r="Q8799" t="s">
        <v>5033</v>
      </c>
      <c r="R8799" s="19">
        <v>45.98</v>
      </c>
      <c r="S8799" s="17">
        <v>2</v>
      </c>
      <c r="T8799" s="20">
        <v>0</v>
      </c>
      <c r="U8799" s="19">
        <v>12.8744</v>
      </c>
      <c r="V8799" s="20">
        <f t="shared" si="685"/>
        <v>0.28000000000000003</v>
      </c>
      <c r="W8799" s="17">
        <f t="shared" si="686"/>
        <v>2016</v>
      </c>
      <c r="X8799" t="str">
        <f t="shared" si="687"/>
        <v>Jul-2016</v>
      </c>
      <c r="Y8799" s="17">
        <f t="shared" si="688"/>
        <v>6</v>
      </c>
      <c r="Z8799" t="str">
        <f t="shared" si="689"/>
        <v>0% (No Discount)</v>
      </c>
      <c r="AA8799" s="17">
        <f>IF(COUNTIF($B$2:B8799,B8799)=1,1,0)</f>
        <v>0</v>
      </c>
      <c r="AB8799" s="17">
        <f>IF(COUNTIF($F$2:F8799,F8799)=1,1,0)</f>
        <v>0</v>
      </c>
    </row>
    <row r="8800" spans="1:28" x14ac:dyDescent="0.2">
      <c r="A8800" s="17">
        <v>8799</v>
      </c>
      <c r="B8800" t="s">
        <v>10280</v>
      </c>
      <c r="C8800" s="18">
        <v>42466</v>
      </c>
      <c r="D8800" s="18">
        <v>42470</v>
      </c>
      <c r="E8800" t="s">
        <v>77</v>
      </c>
      <c r="F8800" t="s">
        <v>814</v>
      </c>
      <c r="G8800" t="s">
        <v>815</v>
      </c>
      <c r="H8800" t="s">
        <v>129</v>
      </c>
      <c r="I8800" t="s">
        <v>54</v>
      </c>
      <c r="J8800" t="s">
        <v>2253</v>
      </c>
      <c r="K8800" t="s">
        <v>5239</v>
      </c>
      <c r="L8800">
        <v>5408</v>
      </c>
      <c r="M8800" t="s">
        <v>175</v>
      </c>
      <c r="N8800" t="s">
        <v>5663</v>
      </c>
      <c r="O8800" t="s">
        <v>98</v>
      </c>
      <c r="P8800" t="s">
        <v>99</v>
      </c>
      <c r="Q8800" t="s">
        <v>5664</v>
      </c>
      <c r="R8800" s="19">
        <v>1294.75</v>
      </c>
      <c r="S8800" s="17">
        <v>5</v>
      </c>
      <c r="T8800" s="20">
        <v>0</v>
      </c>
      <c r="U8800" s="19">
        <v>336.63499999999999</v>
      </c>
      <c r="V8800" s="20">
        <f t="shared" si="685"/>
        <v>0.26</v>
      </c>
      <c r="W8800" s="17">
        <f t="shared" si="686"/>
        <v>2016</v>
      </c>
      <c r="X8800" t="str">
        <f t="shared" si="687"/>
        <v>Apr-2016</v>
      </c>
      <c r="Y8800" s="17">
        <f t="shared" si="688"/>
        <v>4</v>
      </c>
      <c r="Z8800" t="str">
        <f t="shared" si="689"/>
        <v>0% (No Discount)</v>
      </c>
      <c r="AA8800" s="17">
        <f>IF(COUNTIF($B$2:B8800,B8800)=1,1,0)</f>
        <v>1</v>
      </c>
      <c r="AB8800" s="17">
        <f>IF(COUNTIF($F$2:F8800,F8800)=1,1,0)</f>
        <v>0</v>
      </c>
    </row>
    <row r="8801" spans="1:28" x14ac:dyDescent="0.2">
      <c r="A8801" s="17">
        <v>8800</v>
      </c>
      <c r="B8801" t="s">
        <v>10281</v>
      </c>
      <c r="C8801" s="18">
        <v>41767</v>
      </c>
      <c r="D8801" s="18">
        <v>41769</v>
      </c>
      <c r="E8801" t="s">
        <v>215</v>
      </c>
      <c r="F8801" t="s">
        <v>3486</v>
      </c>
      <c r="G8801" t="s">
        <v>3487</v>
      </c>
      <c r="H8801" t="s">
        <v>53</v>
      </c>
      <c r="I8801" t="s">
        <v>54</v>
      </c>
      <c r="J8801" t="s">
        <v>173</v>
      </c>
      <c r="K8801" t="s">
        <v>174</v>
      </c>
      <c r="L8801">
        <v>19134</v>
      </c>
      <c r="M8801" t="s">
        <v>175</v>
      </c>
      <c r="N8801" t="s">
        <v>1245</v>
      </c>
      <c r="O8801" t="s">
        <v>98</v>
      </c>
      <c r="P8801" t="s">
        <v>1246</v>
      </c>
      <c r="Q8801" t="s">
        <v>1247</v>
      </c>
      <c r="R8801" s="19">
        <v>1799.97</v>
      </c>
      <c r="S8801" s="17">
        <v>5</v>
      </c>
      <c r="T8801" s="20">
        <v>0.4</v>
      </c>
      <c r="U8801" s="19">
        <v>239.99600000000001</v>
      </c>
      <c r="V8801" s="20">
        <f t="shared" si="685"/>
        <v>0.13333333333333333</v>
      </c>
      <c r="W8801" s="17">
        <f t="shared" si="686"/>
        <v>2014</v>
      </c>
      <c r="X8801" t="str">
        <f t="shared" si="687"/>
        <v>May-2014</v>
      </c>
      <c r="Y8801" s="17">
        <f t="shared" si="688"/>
        <v>2</v>
      </c>
      <c r="Z8801" t="str">
        <f t="shared" si="689"/>
        <v>31-40%</v>
      </c>
      <c r="AA8801" s="17">
        <f>IF(COUNTIF($B$2:B8801,B8801)=1,1,0)</f>
        <v>1</v>
      </c>
      <c r="AB8801" s="17">
        <f>IF(COUNTIF($F$2:F8801,F8801)=1,1,0)</f>
        <v>0</v>
      </c>
    </row>
    <row r="8802" spans="1:28" x14ac:dyDescent="0.2">
      <c r="A8802" s="17">
        <v>8801</v>
      </c>
      <c r="B8802" t="s">
        <v>10282</v>
      </c>
      <c r="C8802" s="18">
        <v>43062</v>
      </c>
      <c r="D8802" s="18">
        <v>43066</v>
      </c>
      <c r="E8802" t="s">
        <v>77</v>
      </c>
      <c r="F8802" t="s">
        <v>2452</v>
      </c>
      <c r="G8802" t="s">
        <v>2453</v>
      </c>
      <c r="H8802" t="s">
        <v>68</v>
      </c>
      <c r="I8802" t="s">
        <v>54</v>
      </c>
      <c r="J8802" t="s">
        <v>330</v>
      </c>
      <c r="K8802" t="s">
        <v>238</v>
      </c>
      <c r="L8802">
        <v>60623</v>
      </c>
      <c r="M8802" t="s">
        <v>132</v>
      </c>
      <c r="N8802" t="s">
        <v>5261</v>
      </c>
      <c r="O8802" t="s">
        <v>73</v>
      </c>
      <c r="P8802" t="s">
        <v>117</v>
      </c>
      <c r="Q8802" t="s">
        <v>5262</v>
      </c>
      <c r="R8802" s="19">
        <v>10.688000000000001</v>
      </c>
      <c r="S8802" s="17">
        <v>2</v>
      </c>
      <c r="T8802" s="20">
        <v>0.2</v>
      </c>
      <c r="U8802" s="19">
        <v>3.7408000000000001</v>
      </c>
      <c r="V8802" s="20">
        <f t="shared" si="685"/>
        <v>0.35</v>
      </c>
      <c r="W8802" s="17">
        <f t="shared" si="686"/>
        <v>2017</v>
      </c>
      <c r="X8802" t="str">
        <f t="shared" si="687"/>
        <v>Nov-2017</v>
      </c>
      <c r="Y8802" s="17">
        <f t="shared" si="688"/>
        <v>4</v>
      </c>
      <c r="Z8802" t="str">
        <f t="shared" si="689"/>
        <v>11-20%</v>
      </c>
      <c r="AA8802" s="17">
        <f>IF(COUNTIF($B$2:B8802,B8802)=1,1,0)</f>
        <v>1</v>
      </c>
      <c r="AB8802" s="17">
        <f>IF(COUNTIF($F$2:F8802,F8802)=1,1,0)</f>
        <v>0</v>
      </c>
    </row>
    <row r="8803" spans="1:28" x14ac:dyDescent="0.2">
      <c r="A8803" s="17">
        <v>8802</v>
      </c>
      <c r="B8803" t="s">
        <v>10283</v>
      </c>
      <c r="C8803" s="18">
        <v>42684</v>
      </c>
      <c r="D8803" s="18">
        <v>42686</v>
      </c>
      <c r="E8803" t="s">
        <v>215</v>
      </c>
      <c r="F8803" t="s">
        <v>7934</v>
      </c>
      <c r="G8803" t="s">
        <v>7935</v>
      </c>
      <c r="H8803" t="s">
        <v>53</v>
      </c>
      <c r="I8803" t="s">
        <v>54</v>
      </c>
      <c r="J8803" t="s">
        <v>4883</v>
      </c>
      <c r="K8803" t="s">
        <v>677</v>
      </c>
      <c r="L8803">
        <v>73120</v>
      </c>
      <c r="M8803" t="s">
        <v>132</v>
      </c>
      <c r="N8803" t="s">
        <v>8023</v>
      </c>
      <c r="O8803" t="s">
        <v>98</v>
      </c>
      <c r="P8803" t="s">
        <v>99</v>
      </c>
      <c r="Q8803" t="s">
        <v>8024</v>
      </c>
      <c r="R8803" s="19">
        <v>221.98</v>
      </c>
      <c r="S8803" s="17">
        <v>2</v>
      </c>
      <c r="T8803" s="20">
        <v>0</v>
      </c>
      <c r="U8803" s="19">
        <v>62.154400000000003</v>
      </c>
      <c r="V8803" s="20">
        <f t="shared" si="685"/>
        <v>0.28000000000000003</v>
      </c>
      <c r="W8803" s="17">
        <f t="shared" si="686"/>
        <v>2016</v>
      </c>
      <c r="X8803" t="str">
        <f t="shared" si="687"/>
        <v>Nov-2016</v>
      </c>
      <c r="Y8803" s="17">
        <f t="shared" si="688"/>
        <v>2</v>
      </c>
      <c r="Z8803" t="str">
        <f t="shared" si="689"/>
        <v>0% (No Discount)</v>
      </c>
      <c r="AA8803" s="17">
        <f>IF(COUNTIF($B$2:B8803,B8803)=1,1,0)</f>
        <v>1</v>
      </c>
      <c r="AB8803" s="17">
        <f>IF(COUNTIF($F$2:F8803,F8803)=1,1,0)</f>
        <v>0</v>
      </c>
    </row>
    <row r="8804" spans="1:28" x14ac:dyDescent="0.2">
      <c r="A8804" s="17">
        <v>8803</v>
      </c>
      <c r="B8804" t="s">
        <v>10283</v>
      </c>
      <c r="C8804" s="18">
        <v>42684</v>
      </c>
      <c r="D8804" s="18">
        <v>42686</v>
      </c>
      <c r="E8804" t="s">
        <v>215</v>
      </c>
      <c r="F8804" t="s">
        <v>7934</v>
      </c>
      <c r="G8804" t="s">
        <v>7935</v>
      </c>
      <c r="H8804" t="s">
        <v>53</v>
      </c>
      <c r="I8804" t="s">
        <v>54</v>
      </c>
      <c r="J8804" t="s">
        <v>4883</v>
      </c>
      <c r="K8804" t="s">
        <v>677</v>
      </c>
      <c r="L8804">
        <v>73120</v>
      </c>
      <c r="M8804" t="s">
        <v>132</v>
      </c>
      <c r="N8804" t="s">
        <v>4453</v>
      </c>
      <c r="O8804" t="s">
        <v>59</v>
      </c>
      <c r="P8804" t="s">
        <v>60</v>
      </c>
      <c r="Q8804" t="s">
        <v>4454</v>
      </c>
      <c r="R8804" s="19">
        <v>341.96</v>
      </c>
      <c r="S8804" s="17">
        <v>2</v>
      </c>
      <c r="T8804" s="20">
        <v>0</v>
      </c>
      <c r="U8804" s="19">
        <v>54.7136</v>
      </c>
      <c r="V8804" s="20">
        <f t="shared" si="685"/>
        <v>0.16</v>
      </c>
      <c r="W8804" s="17">
        <f t="shared" si="686"/>
        <v>2016</v>
      </c>
      <c r="X8804" t="str">
        <f t="shared" si="687"/>
        <v>Nov-2016</v>
      </c>
      <c r="Y8804" s="17">
        <f t="shared" si="688"/>
        <v>2</v>
      </c>
      <c r="Z8804" t="str">
        <f t="shared" si="689"/>
        <v>0% (No Discount)</v>
      </c>
      <c r="AA8804" s="17">
        <f>IF(COUNTIF($B$2:B8804,B8804)=1,1,0)</f>
        <v>0</v>
      </c>
      <c r="AB8804" s="17">
        <f>IF(COUNTIF($F$2:F8804,F8804)=1,1,0)</f>
        <v>0</v>
      </c>
    </row>
    <row r="8805" spans="1:28" x14ac:dyDescent="0.2">
      <c r="A8805" s="17">
        <v>8804</v>
      </c>
      <c r="B8805" t="s">
        <v>10284</v>
      </c>
      <c r="C8805" s="18">
        <v>42004</v>
      </c>
      <c r="D8805" s="18">
        <v>42005</v>
      </c>
      <c r="E8805" t="s">
        <v>215</v>
      </c>
      <c r="F8805" t="s">
        <v>6455</v>
      </c>
      <c r="G8805" t="s">
        <v>6456</v>
      </c>
      <c r="H8805" t="s">
        <v>68</v>
      </c>
      <c r="I8805" t="s">
        <v>54</v>
      </c>
      <c r="J8805" t="s">
        <v>293</v>
      </c>
      <c r="K8805" t="s">
        <v>294</v>
      </c>
      <c r="L8805">
        <v>10035</v>
      </c>
      <c r="M8805" t="s">
        <v>175</v>
      </c>
      <c r="N8805" t="s">
        <v>2237</v>
      </c>
      <c r="O8805" t="s">
        <v>98</v>
      </c>
      <c r="P8805" t="s">
        <v>188</v>
      </c>
      <c r="Q8805" t="s">
        <v>2238</v>
      </c>
      <c r="R8805" s="19">
        <v>34.770000000000003</v>
      </c>
      <c r="S8805" s="17">
        <v>3</v>
      </c>
      <c r="T8805" s="20">
        <v>0</v>
      </c>
      <c r="U8805" s="19">
        <v>11.4741</v>
      </c>
      <c r="V8805" s="20">
        <f t="shared" si="685"/>
        <v>0.32999999999999996</v>
      </c>
      <c r="W8805" s="17">
        <f t="shared" si="686"/>
        <v>2014</v>
      </c>
      <c r="X8805" t="str">
        <f t="shared" si="687"/>
        <v>Dec-2014</v>
      </c>
      <c r="Y8805" s="17">
        <f t="shared" si="688"/>
        <v>1</v>
      </c>
      <c r="Z8805" t="str">
        <f t="shared" si="689"/>
        <v>0% (No Discount)</v>
      </c>
      <c r="AA8805" s="17">
        <f>IF(COUNTIF($B$2:B8805,B8805)=1,1,0)</f>
        <v>1</v>
      </c>
      <c r="AB8805" s="17">
        <f>IF(COUNTIF($F$2:F8805,F8805)=1,1,0)</f>
        <v>0</v>
      </c>
    </row>
    <row r="8806" spans="1:28" x14ac:dyDescent="0.2">
      <c r="A8806" s="17">
        <v>8805</v>
      </c>
      <c r="B8806" t="s">
        <v>10284</v>
      </c>
      <c r="C8806" s="18">
        <v>42004</v>
      </c>
      <c r="D8806" s="18">
        <v>42005</v>
      </c>
      <c r="E8806" t="s">
        <v>215</v>
      </c>
      <c r="F8806" t="s">
        <v>6455</v>
      </c>
      <c r="G8806" t="s">
        <v>6456</v>
      </c>
      <c r="H8806" t="s">
        <v>68</v>
      </c>
      <c r="I8806" t="s">
        <v>54</v>
      </c>
      <c r="J8806" t="s">
        <v>293</v>
      </c>
      <c r="K8806" t="s">
        <v>294</v>
      </c>
      <c r="L8806">
        <v>10035</v>
      </c>
      <c r="M8806" t="s">
        <v>175</v>
      </c>
      <c r="N8806" t="s">
        <v>737</v>
      </c>
      <c r="O8806" t="s">
        <v>73</v>
      </c>
      <c r="P8806" t="s">
        <v>74</v>
      </c>
      <c r="Q8806" t="s">
        <v>738</v>
      </c>
      <c r="R8806" s="19">
        <v>18.899999999999999</v>
      </c>
      <c r="S8806" s="17">
        <v>3</v>
      </c>
      <c r="T8806" s="20">
        <v>0</v>
      </c>
      <c r="U8806" s="19">
        <v>8.6940000000000008</v>
      </c>
      <c r="V8806" s="20">
        <f t="shared" si="685"/>
        <v>0.46000000000000008</v>
      </c>
      <c r="W8806" s="17">
        <f t="shared" si="686"/>
        <v>2014</v>
      </c>
      <c r="X8806" t="str">
        <f t="shared" si="687"/>
        <v>Dec-2014</v>
      </c>
      <c r="Y8806" s="17">
        <f t="shared" si="688"/>
        <v>1</v>
      </c>
      <c r="Z8806" t="str">
        <f t="shared" si="689"/>
        <v>0% (No Discount)</v>
      </c>
      <c r="AA8806" s="17">
        <f>IF(COUNTIF($B$2:B8806,B8806)=1,1,0)</f>
        <v>0</v>
      </c>
      <c r="AB8806" s="17">
        <f>IF(COUNTIF($F$2:F8806,F8806)=1,1,0)</f>
        <v>0</v>
      </c>
    </row>
    <row r="8807" spans="1:28" x14ac:dyDescent="0.2">
      <c r="A8807" s="17">
        <v>8806</v>
      </c>
      <c r="B8807" t="s">
        <v>10285</v>
      </c>
      <c r="C8807" s="18">
        <v>42966</v>
      </c>
      <c r="D8807" s="18">
        <v>42970</v>
      </c>
      <c r="E8807" t="s">
        <v>77</v>
      </c>
      <c r="F8807" t="s">
        <v>1381</v>
      </c>
      <c r="G8807" t="s">
        <v>1382</v>
      </c>
      <c r="H8807" t="s">
        <v>53</v>
      </c>
      <c r="I8807" t="s">
        <v>54</v>
      </c>
      <c r="J8807" t="s">
        <v>5155</v>
      </c>
      <c r="K8807" t="s">
        <v>148</v>
      </c>
      <c r="L8807">
        <v>84106</v>
      </c>
      <c r="M8807" t="s">
        <v>71</v>
      </c>
      <c r="N8807" t="s">
        <v>4678</v>
      </c>
      <c r="O8807" t="s">
        <v>73</v>
      </c>
      <c r="P8807" t="s">
        <v>102</v>
      </c>
      <c r="Q8807" t="s">
        <v>4679</v>
      </c>
      <c r="R8807" s="19">
        <v>102.72</v>
      </c>
      <c r="S8807" s="17">
        <v>3</v>
      </c>
      <c r="T8807" s="20">
        <v>0.2</v>
      </c>
      <c r="U8807" s="19">
        <v>37.235999999999997</v>
      </c>
      <c r="V8807" s="20">
        <f t="shared" si="685"/>
        <v>0.36249999999999999</v>
      </c>
      <c r="W8807" s="17">
        <f t="shared" si="686"/>
        <v>2017</v>
      </c>
      <c r="X8807" t="str">
        <f t="shared" si="687"/>
        <v>Aug-2017</v>
      </c>
      <c r="Y8807" s="17">
        <f t="shared" si="688"/>
        <v>4</v>
      </c>
      <c r="Z8807" t="str">
        <f t="shared" si="689"/>
        <v>11-20%</v>
      </c>
      <c r="AA8807" s="17">
        <f>IF(COUNTIF($B$2:B8807,B8807)=1,1,0)</f>
        <v>1</v>
      </c>
      <c r="AB8807" s="17">
        <f>IF(COUNTIF($F$2:F8807,F8807)=1,1,0)</f>
        <v>0</v>
      </c>
    </row>
    <row r="8808" spans="1:28" x14ac:dyDescent="0.2">
      <c r="A8808" s="17">
        <v>8807</v>
      </c>
      <c r="B8808" t="s">
        <v>10286</v>
      </c>
      <c r="C8808" s="18">
        <v>42625</v>
      </c>
      <c r="D8808" s="18">
        <v>42629</v>
      </c>
      <c r="E8808" t="s">
        <v>77</v>
      </c>
      <c r="F8808" t="s">
        <v>4960</v>
      </c>
      <c r="G8808" t="s">
        <v>4961</v>
      </c>
      <c r="H8808" t="s">
        <v>68</v>
      </c>
      <c r="I8808" t="s">
        <v>54</v>
      </c>
      <c r="J8808" t="s">
        <v>8543</v>
      </c>
      <c r="K8808" t="s">
        <v>294</v>
      </c>
      <c r="L8808">
        <v>13501</v>
      </c>
      <c r="M8808" t="s">
        <v>175</v>
      </c>
      <c r="N8808" t="s">
        <v>7827</v>
      </c>
      <c r="O8808" t="s">
        <v>59</v>
      </c>
      <c r="P8808" t="s">
        <v>92</v>
      </c>
      <c r="Q8808" t="s">
        <v>7828</v>
      </c>
      <c r="R8808" s="19">
        <v>40.479999999999997</v>
      </c>
      <c r="S8808" s="17">
        <v>2</v>
      </c>
      <c r="T8808" s="20">
        <v>0</v>
      </c>
      <c r="U8808" s="19">
        <v>14.572800000000001</v>
      </c>
      <c r="V8808" s="20">
        <f t="shared" si="685"/>
        <v>0.36000000000000004</v>
      </c>
      <c r="W8808" s="17">
        <f t="shared" si="686"/>
        <v>2016</v>
      </c>
      <c r="X8808" t="str">
        <f t="shared" si="687"/>
        <v>Sep-2016</v>
      </c>
      <c r="Y8808" s="17">
        <f t="shared" si="688"/>
        <v>4</v>
      </c>
      <c r="Z8808" t="str">
        <f t="shared" si="689"/>
        <v>0% (No Discount)</v>
      </c>
      <c r="AA8808" s="17">
        <f>IF(COUNTIF($B$2:B8808,B8808)=1,1,0)</f>
        <v>1</v>
      </c>
      <c r="AB8808" s="17">
        <f>IF(COUNTIF($F$2:F8808,F8808)=1,1,0)</f>
        <v>0</v>
      </c>
    </row>
    <row r="8809" spans="1:28" x14ac:dyDescent="0.2">
      <c r="A8809" s="17">
        <v>8808</v>
      </c>
      <c r="B8809" t="s">
        <v>10287</v>
      </c>
      <c r="C8809" s="18">
        <v>43034</v>
      </c>
      <c r="D8809" s="18">
        <v>43039</v>
      </c>
      <c r="E8809" t="s">
        <v>77</v>
      </c>
      <c r="F8809" t="s">
        <v>3727</v>
      </c>
      <c r="G8809" t="s">
        <v>3728</v>
      </c>
      <c r="H8809" t="s">
        <v>53</v>
      </c>
      <c r="I8809" t="s">
        <v>54</v>
      </c>
      <c r="J8809" t="s">
        <v>173</v>
      </c>
      <c r="K8809" t="s">
        <v>174</v>
      </c>
      <c r="L8809">
        <v>19134</v>
      </c>
      <c r="M8809" t="s">
        <v>175</v>
      </c>
      <c r="N8809" t="s">
        <v>3179</v>
      </c>
      <c r="O8809" t="s">
        <v>73</v>
      </c>
      <c r="P8809" t="s">
        <v>102</v>
      </c>
      <c r="Q8809" t="s">
        <v>3180</v>
      </c>
      <c r="R8809" s="19">
        <v>33.281999999999996</v>
      </c>
      <c r="S8809" s="17">
        <v>3</v>
      </c>
      <c r="T8809" s="20">
        <v>0.7</v>
      </c>
      <c r="U8809" s="19">
        <v>-27.734999999999999</v>
      </c>
      <c r="V8809" s="20">
        <f t="shared" si="685"/>
        <v>-0.83333333333333337</v>
      </c>
      <c r="W8809" s="17">
        <f t="shared" si="686"/>
        <v>2017</v>
      </c>
      <c r="X8809" t="str">
        <f t="shared" si="687"/>
        <v>Oct-2017</v>
      </c>
      <c r="Y8809" s="17">
        <f t="shared" si="688"/>
        <v>5</v>
      </c>
      <c r="Z8809" t="str">
        <f t="shared" si="689"/>
        <v>Over 50%</v>
      </c>
      <c r="AA8809" s="17">
        <f>IF(COUNTIF($B$2:B8809,B8809)=1,1,0)</f>
        <v>1</v>
      </c>
      <c r="AB8809" s="17">
        <f>IF(COUNTIF($F$2:F8809,F8809)=1,1,0)</f>
        <v>0</v>
      </c>
    </row>
    <row r="8810" spans="1:28" x14ac:dyDescent="0.2">
      <c r="A8810" s="17">
        <v>8809</v>
      </c>
      <c r="B8810" t="s">
        <v>10287</v>
      </c>
      <c r="C8810" s="18">
        <v>43034</v>
      </c>
      <c r="D8810" s="18">
        <v>43039</v>
      </c>
      <c r="E8810" t="s">
        <v>77</v>
      </c>
      <c r="F8810" t="s">
        <v>3727</v>
      </c>
      <c r="G8810" t="s">
        <v>3728</v>
      </c>
      <c r="H8810" t="s">
        <v>53</v>
      </c>
      <c r="I8810" t="s">
        <v>54</v>
      </c>
      <c r="J8810" t="s">
        <v>173</v>
      </c>
      <c r="K8810" t="s">
        <v>174</v>
      </c>
      <c r="L8810">
        <v>19134</v>
      </c>
      <c r="M8810" t="s">
        <v>175</v>
      </c>
      <c r="N8810" t="s">
        <v>5092</v>
      </c>
      <c r="O8810" t="s">
        <v>98</v>
      </c>
      <c r="P8810" t="s">
        <v>99</v>
      </c>
      <c r="Q8810" t="s">
        <v>5093</v>
      </c>
      <c r="R8810" s="19">
        <v>118.65</v>
      </c>
      <c r="S8810" s="17">
        <v>5</v>
      </c>
      <c r="T8810" s="20">
        <v>0.4</v>
      </c>
      <c r="U8810" s="19">
        <v>19.774999999999999</v>
      </c>
      <c r="V8810" s="20">
        <f t="shared" si="685"/>
        <v>0.16666666666666666</v>
      </c>
      <c r="W8810" s="17">
        <f t="shared" si="686"/>
        <v>2017</v>
      </c>
      <c r="X8810" t="str">
        <f t="shared" si="687"/>
        <v>Oct-2017</v>
      </c>
      <c r="Y8810" s="17">
        <f t="shared" si="688"/>
        <v>5</v>
      </c>
      <c r="Z8810" t="str">
        <f t="shared" si="689"/>
        <v>31-40%</v>
      </c>
      <c r="AA8810" s="17">
        <f>IF(COUNTIF($B$2:B8810,B8810)=1,1,0)</f>
        <v>0</v>
      </c>
      <c r="AB8810" s="17">
        <f>IF(COUNTIF($F$2:F8810,F8810)=1,1,0)</f>
        <v>0</v>
      </c>
    </row>
    <row r="8811" spans="1:28" x14ac:dyDescent="0.2">
      <c r="A8811" s="17">
        <v>8810</v>
      </c>
      <c r="B8811" t="s">
        <v>10287</v>
      </c>
      <c r="C8811" s="18">
        <v>43034</v>
      </c>
      <c r="D8811" s="18">
        <v>43039</v>
      </c>
      <c r="E8811" t="s">
        <v>77</v>
      </c>
      <c r="F8811" t="s">
        <v>3727</v>
      </c>
      <c r="G8811" t="s">
        <v>3728</v>
      </c>
      <c r="H8811" t="s">
        <v>53</v>
      </c>
      <c r="I8811" t="s">
        <v>54</v>
      </c>
      <c r="J8811" t="s">
        <v>173</v>
      </c>
      <c r="K8811" t="s">
        <v>174</v>
      </c>
      <c r="L8811">
        <v>19134</v>
      </c>
      <c r="M8811" t="s">
        <v>175</v>
      </c>
      <c r="N8811" t="s">
        <v>3660</v>
      </c>
      <c r="O8811" t="s">
        <v>73</v>
      </c>
      <c r="P8811" t="s">
        <v>74</v>
      </c>
      <c r="Q8811" t="s">
        <v>3661</v>
      </c>
      <c r="R8811" s="19">
        <v>14.76</v>
      </c>
      <c r="S8811" s="17">
        <v>5</v>
      </c>
      <c r="T8811" s="20">
        <v>0.2</v>
      </c>
      <c r="U8811" s="19">
        <v>4.9814999999999996</v>
      </c>
      <c r="V8811" s="20">
        <f t="shared" si="685"/>
        <v>0.33749999999999997</v>
      </c>
      <c r="W8811" s="17">
        <f t="shared" si="686"/>
        <v>2017</v>
      </c>
      <c r="X8811" t="str">
        <f t="shared" si="687"/>
        <v>Oct-2017</v>
      </c>
      <c r="Y8811" s="17">
        <f t="shared" si="688"/>
        <v>5</v>
      </c>
      <c r="Z8811" t="str">
        <f t="shared" si="689"/>
        <v>11-20%</v>
      </c>
      <c r="AA8811" s="17">
        <f>IF(COUNTIF($B$2:B8811,B8811)=1,1,0)</f>
        <v>0</v>
      </c>
      <c r="AB8811" s="17">
        <f>IF(COUNTIF($F$2:F8811,F8811)=1,1,0)</f>
        <v>0</v>
      </c>
    </row>
    <row r="8812" spans="1:28" x14ac:dyDescent="0.2">
      <c r="A8812" s="17">
        <v>8811</v>
      </c>
      <c r="B8812" t="s">
        <v>10288</v>
      </c>
      <c r="C8812" s="18">
        <v>42885</v>
      </c>
      <c r="D8812" s="18">
        <v>42890</v>
      </c>
      <c r="E8812" t="s">
        <v>77</v>
      </c>
      <c r="F8812" t="s">
        <v>3554</v>
      </c>
      <c r="G8812" t="s">
        <v>3555</v>
      </c>
      <c r="H8812" t="s">
        <v>68</v>
      </c>
      <c r="I8812" t="s">
        <v>54</v>
      </c>
      <c r="J8812" t="s">
        <v>69</v>
      </c>
      <c r="K8812" t="s">
        <v>70</v>
      </c>
      <c r="L8812">
        <v>90004</v>
      </c>
      <c r="M8812" t="s">
        <v>71</v>
      </c>
      <c r="N8812" t="s">
        <v>3736</v>
      </c>
      <c r="O8812" t="s">
        <v>73</v>
      </c>
      <c r="P8812" t="s">
        <v>117</v>
      </c>
      <c r="Q8812" t="s">
        <v>3737</v>
      </c>
      <c r="R8812" s="19">
        <v>37.520000000000003</v>
      </c>
      <c r="S8812" s="17">
        <v>4</v>
      </c>
      <c r="T8812" s="20">
        <v>0</v>
      </c>
      <c r="U8812" s="19">
        <v>18.009599999999999</v>
      </c>
      <c r="V8812" s="20">
        <f t="shared" si="685"/>
        <v>0.47999999999999993</v>
      </c>
      <c r="W8812" s="17">
        <f t="shared" si="686"/>
        <v>2017</v>
      </c>
      <c r="X8812" t="str">
        <f t="shared" si="687"/>
        <v>May-2017</v>
      </c>
      <c r="Y8812" s="17">
        <f t="shared" si="688"/>
        <v>5</v>
      </c>
      <c r="Z8812" t="str">
        <f t="shared" si="689"/>
        <v>0% (No Discount)</v>
      </c>
      <c r="AA8812" s="17">
        <f>IF(COUNTIF($B$2:B8812,B8812)=1,1,0)</f>
        <v>1</v>
      </c>
      <c r="AB8812" s="17">
        <f>IF(COUNTIF($F$2:F8812,F8812)=1,1,0)</f>
        <v>0</v>
      </c>
    </row>
    <row r="8813" spans="1:28" x14ac:dyDescent="0.2">
      <c r="A8813" s="17">
        <v>8812</v>
      </c>
      <c r="B8813" t="s">
        <v>10289</v>
      </c>
      <c r="C8813" s="18">
        <v>42437</v>
      </c>
      <c r="D8813" s="18">
        <v>42442</v>
      </c>
      <c r="E8813" t="s">
        <v>77</v>
      </c>
      <c r="F8813" t="s">
        <v>656</v>
      </c>
      <c r="G8813" t="s">
        <v>657</v>
      </c>
      <c r="H8813" t="s">
        <v>68</v>
      </c>
      <c r="I8813" t="s">
        <v>54</v>
      </c>
      <c r="J8813" t="s">
        <v>355</v>
      </c>
      <c r="K8813" t="s">
        <v>265</v>
      </c>
      <c r="L8813">
        <v>49201</v>
      </c>
      <c r="M8813" t="s">
        <v>132</v>
      </c>
      <c r="N8813" t="s">
        <v>4611</v>
      </c>
      <c r="O8813" t="s">
        <v>73</v>
      </c>
      <c r="P8813" t="s">
        <v>105</v>
      </c>
      <c r="Q8813" t="s">
        <v>4612</v>
      </c>
      <c r="R8813" s="19">
        <v>207.14400000000001</v>
      </c>
      <c r="S8813" s="17">
        <v>3</v>
      </c>
      <c r="T8813" s="20">
        <v>0.1</v>
      </c>
      <c r="U8813" s="19">
        <v>48.333599999999997</v>
      </c>
      <c r="V8813" s="20">
        <f t="shared" si="685"/>
        <v>0.23333333333333331</v>
      </c>
      <c r="W8813" s="17">
        <f t="shared" si="686"/>
        <v>2016</v>
      </c>
      <c r="X8813" t="str">
        <f t="shared" si="687"/>
        <v>Mar-2016</v>
      </c>
      <c r="Y8813" s="17">
        <f t="shared" si="688"/>
        <v>5</v>
      </c>
      <c r="Z8813" t="str">
        <f t="shared" si="689"/>
        <v>1-10%</v>
      </c>
      <c r="AA8813" s="17">
        <f>IF(COUNTIF($B$2:B8813,B8813)=1,1,0)</f>
        <v>1</v>
      </c>
      <c r="AB8813" s="17">
        <f>IF(COUNTIF($F$2:F8813,F8813)=1,1,0)</f>
        <v>0</v>
      </c>
    </row>
    <row r="8814" spans="1:28" x14ac:dyDescent="0.2">
      <c r="A8814" s="17">
        <v>8813</v>
      </c>
      <c r="B8814" t="s">
        <v>10289</v>
      </c>
      <c r="C8814" s="18">
        <v>42437</v>
      </c>
      <c r="D8814" s="18">
        <v>42442</v>
      </c>
      <c r="E8814" t="s">
        <v>77</v>
      </c>
      <c r="F8814" t="s">
        <v>656</v>
      </c>
      <c r="G8814" t="s">
        <v>657</v>
      </c>
      <c r="H8814" t="s">
        <v>68</v>
      </c>
      <c r="I8814" t="s">
        <v>54</v>
      </c>
      <c r="J8814" t="s">
        <v>355</v>
      </c>
      <c r="K8814" t="s">
        <v>265</v>
      </c>
      <c r="L8814">
        <v>49201</v>
      </c>
      <c r="M8814" t="s">
        <v>132</v>
      </c>
      <c r="N8814" t="s">
        <v>7220</v>
      </c>
      <c r="O8814" t="s">
        <v>73</v>
      </c>
      <c r="P8814" t="s">
        <v>95</v>
      </c>
      <c r="Q8814" t="s">
        <v>4260</v>
      </c>
      <c r="R8814" s="19">
        <v>13.9</v>
      </c>
      <c r="S8814" s="17">
        <v>5</v>
      </c>
      <c r="T8814" s="20">
        <v>0</v>
      </c>
      <c r="U8814" s="19">
        <v>3.7530000000000001</v>
      </c>
      <c r="V8814" s="20">
        <f t="shared" si="685"/>
        <v>0.27</v>
      </c>
      <c r="W8814" s="17">
        <f t="shared" si="686"/>
        <v>2016</v>
      </c>
      <c r="X8814" t="str">
        <f t="shared" si="687"/>
        <v>Mar-2016</v>
      </c>
      <c r="Y8814" s="17">
        <f t="shared" si="688"/>
        <v>5</v>
      </c>
      <c r="Z8814" t="str">
        <f t="shared" si="689"/>
        <v>0% (No Discount)</v>
      </c>
      <c r="AA8814" s="17">
        <f>IF(COUNTIF($B$2:B8814,B8814)=1,1,0)</f>
        <v>0</v>
      </c>
      <c r="AB8814" s="17">
        <f>IF(COUNTIF($F$2:F8814,F8814)=1,1,0)</f>
        <v>0</v>
      </c>
    </row>
    <row r="8815" spans="1:28" x14ac:dyDescent="0.2">
      <c r="A8815" s="17">
        <v>8814</v>
      </c>
      <c r="B8815" t="s">
        <v>10290</v>
      </c>
      <c r="C8815" s="18">
        <v>42211</v>
      </c>
      <c r="D8815" s="18">
        <v>42216</v>
      </c>
      <c r="E8815" t="s">
        <v>77</v>
      </c>
      <c r="F8815" t="s">
        <v>2665</v>
      </c>
      <c r="G8815" t="s">
        <v>2666</v>
      </c>
      <c r="H8815" t="s">
        <v>68</v>
      </c>
      <c r="I8815" t="s">
        <v>54</v>
      </c>
      <c r="J8815" t="s">
        <v>3978</v>
      </c>
      <c r="K8815" t="s">
        <v>337</v>
      </c>
      <c r="L8815">
        <v>85301</v>
      </c>
      <c r="M8815" t="s">
        <v>71</v>
      </c>
      <c r="N8815" t="s">
        <v>2514</v>
      </c>
      <c r="O8815" t="s">
        <v>59</v>
      </c>
      <c r="P8815" t="s">
        <v>63</v>
      </c>
      <c r="Q8815" t="s">
        <v>2515</v>
      </c>
      <c r="R8815" s="19">
        <v>266.35199999999998</v>
      </c>
      <c r="S8815" s="17">
        <v>3</v>
      </c>
      <c r="T8815" s="20">
        <v>0.2</v>
      </c>
      <c r="U8815" s="19">
        <v>13.317600000000001</v>
      </c>
      <c r="V8815" s="20">
        <f t="shared" si="685"/>
        <v>5.000000000000001E-2</v>
      </c>
      <c r="W8815" s="17">
        <f t="shared" si="686"/>
        <v>2015</v>
      </c>
      <c r="X8815" t="str">
        <f t="shared" si="687"/>
        <v>Jul-2015</v>
      </c>
      <c r="Y8815" s="17">
        <f t="shared" si="688"/>
        <v>5</v>
      </c>
      <c r="Z8815" t="str">
        <f t="shared" si="689"/>
        <v>11-20%</v>
      </c>
      <c r="AA8815" s="17">
        <f>IF(COUNTIF($B$2:B8815,B8815)=1,1,0)</f>
        <v>1</v>
      </c>
      <c r="AB8815" s="17">
        <f>IF(COUNTIF($F$2:F8815,F8815)=1,1,0)</f>
        <v>0</v>
      </c>
    </row>
    <row r="8816" spans="1:28" x14ac:dyDescent="0.2">
      <c r="A8816" s="17">
        <v>8815</v>
      </c>
      <c r="B8816" t="s">
        <v>10291</v>
      </c>
      <c r="C8816" s="18">
        <v>42331</v>
      </c>
      <c r="D8816" s="18">
        <v>42333</v>
      </c>
      <c r="E8816" t="s">
        <v>50</v>
      </c>
      <c r="F8816" t="s">
        <v>5537</v>
      </c>
      <c r="G8816" t="s">
        <v>5538</v>
      </c>
      <c r="H8816" t="s">
        <v>53</v>
      </c>
      <c r="I8816" t="s">
        <v>54</v>
      </c>
      <c r="J8816" t="s">
        <v>548</v>
      </c>
      <c r="K8816" t="s">
        <v>272</v>
      </c>
      <c r="L8816">
        <v>19805</v>
      </c>
      <c r="M8816" t="s">
        <v>175</v>
      </c>
      <c r="N8816" t="s">
        <v>1409</v>
      </c>
      <c r="O8816" t="s">
        <v>98</v>
      </c>
      <c r="P8816" t="s">
        <v>99</v>
      </c>
      <c r="Q8816" t="s">
        <v>1410</v>
      </c>
      <c r="R8816" s="19">
        <v>307.98</v>
      </c>
      <c r="S8816" s="17">
        <v>2</v>
      </c>
      <c r="T8816" s="20">
        <v>0</v>
      </c>
      <c r="U8816" s="19">
        <v>89.3142</v>
      </c>
      <c r="V8816" s="20">
        <f t="shared" si="685"/>
        <v>0.28999999999999998</v>
      </c>
      <c r="W8816" s="17">
        <f t="shared" si="686"/>
        <v>2015</v>
      </c>
      <c r="X8816" t="str">
        <f t="shared" si="687"/>
        <v>Nov-2015</v>
      </c>
      <c r="Y8816" s="17">
        <f t="shared" si="688"/>
        <v>2</v>
      </c>
      <c r="Z8816" t="str">
        <f t="shared" si="689"/>
        <v>0% (No Discount)</v>
      </c>
      <c r="AA8816" s="17">
        <f>IF(COUNTIF($B$2:B8816,B8816)=1,1,0)</f>
        <v>1</v>
      </c>
      <c r="AB8816" s="17">
        <f>IF(COUNTIF($F$2:F8816,F8816)=1,1,0)</f>
        <v>0</v>
      </c>
    </row>
    <row r="8817" spans="1:28" x14ac:dyDescent="0.2">
      <c r="A8817" s="17">
        <v>8816</v>
      </c>
      <c r="B8817" t="s">
        <v>10291</v>
      </c>
      <c r="C8817" s="18">
        <v>42331</v>
      </c>
      <c r="D8817" s="18">
        <v>42333</v>
      </c>
      <c r="E8817" t="s">
        <v>50</v>
      </c>
      <c r="F8817" t="s">
        <v>5537</v>
      </c>
      <c r="G8817" t="s">
        <v>5538</v>
      </c>
      <c r="H8817" t="s">
        <v>53</v>
      </c>
      <c r="I8817" t="s">
        <v>54</v>
      </c>
      <c r="J8817" t="s">
        <v>548</v>
      </c>
      <c r="K8817" t="s">
        <v>272</v>
      </c>
      <c r="L8817">
        <v>19805</v>
      </c>
      <c r="M8817" t="s">
        <v>175</v>
      </c>
      <c r="N8817" t="s">
        <v>10292</v>
      </c>
      <c r="O8817" t="s">
        <v>73</v>
      </c>
      <c r="P8817" t="s">
        <v>117</v>
      </c>
      <c r="Q8817" t="s">
        <v>10293</v>
      </c>
      <c r="R8817" s="19">
        <v>44.1</v>
      </c>
      <c r="S8817" s="17">
        <v>6</v>
      </c>
      <c r="T8817" s="20">
        <v>0</v>
      </c>
      <c r="U8817" s="19">
        <v>20.727</v>
      </c>
      <c r="V8817" s="20">
        <f t="shared" si="685"/>
        <v>0.47</v>
      </c>
      <c r="W8817" s="17">
        <f t="shared" si="686"/>
        <v>2015</v>
      </c>
      <c r="X8817" t="str">
        <f t="shared" si="687"/>
        <v>Nov-2015</v>
      </c>
      <c r="Y8817" s="17">
        <f t="shared" si="688"/>
        <v>2</v>
      </c>
      <c r="Z8817" t="str">
        <f t="shared" si="689"/>
        <v>0% (No Discount)</v>
      </c>
      <c r="AA8817" s="17">
        <f>IF(COUNTIF($B$2:B8817,B8817)=1,1,0)</f>
        <v>0</v>
      </c>
      <c r="AB8817" s="17">
        <f>IF(COUNTIF($F$2:F8817,F8817)=1,1,0)</f>
        <v>0</v>
      </c>
    </row>
    <row r="8818" spans="1:28" x14ac:dyDescent="0.2">
      <c r="A8818" s="17">
        <v>8817</v>
      </c>
      <c r="B8818" t="s">
        <v>10291</v>
      </c>
      <c r="C8818" s="18">
        <v>42331</v>
      </c>
      <c r="D8818" s="18">
        <v>42333</v>
      </c>
      <c r="E8818" t="s">
        <v>50</v>
      </c>
      <c r="F8818" t="s">
        <v>5537</v>
      </c>
      <c r="G8818" t="s">
        <v>5538</v>
      </c>
      <c r="H8818" t="s">
        <v>53</v>
      </c>
      <c r="I8818" t="s">
        <v>54</v>
      </c>
      <c r="J8818" t="s">
        <v>548</v>
      </c>
      <c r="K8818" t="s">
        <v>272</v>
      </c>
      <c r="L8818">
        <v>19805</v>
      </c>
      <c r="M8818" t="s">
        <v>175</v>
      </c>
      <c r="N8818" t="s">
        <v>752</v>
      </c>
      <c r="O8818" t="s">
        <v>73</v>
      </c>
      <c r="P8818" t="s">
        <v>95</v>
      </c>
      <c r="Q8818" t="s">
        <v>753</v>
      </c>
      <c r="R8818" s="19">
        <v>13.12</v>
      </c>
      <c r="S8818" s="17">
        <v>4</v>
      </c>
      <c r="T8818" s="20">
        <v>0</v>
      </c>
      <c r="U8818" s="19">
        <v>5.6416000000000004</v>
      </c>
      <c r="V8818" s="20">
        <f t="shared" si="685"/>
        <v>0.43000000000000005</v>
      </c>
      <c r="W8818" s="17">
        <f t="shared" si="686"/>
        <v>2015</v>
      </c>
      <c r="X8818" t="str">
        <f t="shared" si="687"/>
        <v>Nov-2015</v>
      </c>
      <c r="Y8818" s="17">
        <f t="shared" si="688"/>
        <v>2</v>
      </c>
      <c r="Z8818" t="str">
        <f t="shared" si="689"/>
        <v>0% (No Discount)</v>
      </c>
      <c r="AA8818" s="17">
        <f>IF(COUNTIF($B$2:B8818,B8818)=1,1,0)</f>
        <v>0</v>
      </c>
      <c r="AB8818" s="17">
        <f>IF(COUNTIF($F$2:F8818,F8818)=1,1,0)</f>
        <v>0</v>
      </c>
    </row>
    <row r="8819" spans="1:28" x14ac:dyDescent="0.2">
      <c r="A8819" s="17">
        <v>8818</v>
      </c>
      <c r="B8819" t="s">
        <v>10291</v>
      </c>
      <c r="C8819" s="18">
        <v>42331</v>
      </c>
      <c r="D8819" s="18">
        <v>42333</v>
      </c>
      <c r="E8819" t="s">
        <v>50</v>
      </c>
      <c r="F8819" t="s">
        <v>5537</v>
      </c>
      <c r="G8819" t="s">
        <v>5538</v>
      </c>
      <c r="H8819" t="s">
        <v>53</v>
      </c>
      <c r="I8819" t="s">
        <v>54</v>
      </c>
      <c r="J8819" t="s">
        <v>548</v>
      </c>
      <c r="K8819" t="s">
        <v>272</v>
      </c>
      <c r="L8819">
        <v>19805</v>
      </c>
      <c r="M8819" t="s">
        <v>175</v>
      </c>
      <c r="N8819" t="s">
        <v>6138</v>
      </c>
      <c r="O8819" t="s">
        <v>73</v>
      </c>
      <c r="P8819" t="s">
        <v>200</v>
      </c>
      <c r="Q8819" t="s">
        <v>698</v>
      </c>
      <c r="R8819" s="19">
        <v>16.559999999999999</v>
      </c>
      <c r="S8819" s="17">
        <v>2</v>
      </c>
      <c r="T8819" s="20">
        <v>0</v>
      </c>
      <c r="U8819" s="19">
        <v>7.7831999999999999</v>
      </c>
      <c r="V8819" s="20">
        <f t="shared" si="685"/>
        <v>0.47000000000000003</v>
      </c>
      <c r="W8819" s="17">
        <f t="shared" si="686"/>
        <v>2015</v>
      </c>
      <c r="X8819" t="str">
        <f t="shared" si="687"/>
        <v>Nov-2015</v>
      </c>
      <c r="Y8819" s="17">
        <f t="shared" si="688"/>
        <v>2</v>
      </c>
      <c r="Z8819" t="str">
        <f t="shared" si="689"/>
        <v>0% (No Discount)</v>
      </c>
      <c r="AA8819" s="17">
        <f>IF(COUNTIF($B$2:B8819,B8819)=1,1,0)</f>
        <v>0</v>
      </c>
      <c r="AB8819" s="17">
        <f>IF(COUNTIF($F$2:F8819,F8819)=1,1,0)</f>
        <v>0</v>
      </c>
    </row>
    <row r="8820" spans="1:28" x14ac:dyDescent="0.2">
      <c r="A8820" s="17">
        <v>8819</v>
      </c>
      <c r="B8820" t="s">
        <v>10291</v>
      </c>
      <c r="C8820" s="18">
        <v>42331</v>
      </c>
      <c r="D8820" s="18">
        <v>42333</v>
      </c>
      <c r="E8820" t="s">
        <v>50</v>
      </c>
      <c r="F8820" t="s">
        <v>5537</v>
      </c>
      <c r="G8820" t="s">
        <v>5538</v>
      </c>
      <c r="H8820" t="s">
        <v>53</v>
      </c>
      <c r="I8820" t="s">
        <v>54</v>
      </c>
      <c r="J8820" t="s">
        <v>548</v>
      </c>
      <c r="K8820" t="s">
        <v>272</v>
      </c>
      <c r="L8820">
        <v>19805</v>
      </c>
      <c r="M8820" t="s">
        <v>175</v>
      </c>
      <c r="N8820" t="s">
        <v>1930</v>
      </c>
      <c r="O8820" t="s">
        <v>73</v>
      </c>
      <c r="P8820" t="s">
        <v>117</v>
      </c>
      <c r="Q8820" t="s">
        <v>1931</v>
      </c>
      <c r="R8820" s="19">
        <v>38.880000000000003</v>
      </c>
      <c r="S8820" s="17">
        <v>6</v>
      </c>
      <c r="T8820" s="20">
        <v>0</v>
      </c>
      <c r="U8820" s="19">
        <v>18.662400000000002</v>
      </c>
      <c r="V8820" s="20">
        <f t="shared" si="685"/>
        <v>0.48000000000000004</v>
      </c>
      <c r="W8820" s="17">
        <f t="shared" si="686"/>
        <v>2015</v>
      </c>
      <c r="X8820" t="str">
        <f t="shared" si="687"/>
        <v>Nov-2015</v>
      </c>
      <c r="Y8820" s="17">
        <f t="shared" si="688"/>
        <v>2</v>
      </c>
      <c r="Z8820" t="str">
        <f t="shared" si="689"/>
        <v>0% (No Discount)</v>
      </c>
      <c r="AA8820" s="17">
        <f>IF(COUNTIF($B$2:B8820,B8820)=1,1,0)</f>
        <v>0</v>
      </c>
      <c r="AB8820" s="17">
        <f>IF(COUNTIF($F$2:F8820,F8820)=1,1,0)</f>
        <v>0</v>
      </c>
    </row>
    <row r="8821" spans="1:28" x14ac:dyDescent="0.2">
      <c r="A8821" s="17">
        <v>8820</v>
      </c>
      <c r="B8821" t="s">
        <v>10294</v>
      </c>
      <c r="C8821" s="18">
        <v>42336</v>
      </c>
      <c r="D8821" s="18">
        <v>42340</v>
      </c>
      <c r="E8821" t="s">
        <v>77</v>
      </c>
      <c r="F8821" t="s">
        <v>3689</v>
      </c>
      <c r="G8821" t="s">
        <v>3690</v>
      </c>
      <c r="H8821" t="s">
        <v>53</v>
      </c>
      <c r="I8821" t="s">
        <v>54</v>
      </c>
      <c r="J8821" t="s">
        <v>1267</v>
      </c>
      <c r="K8821" t="s">
        <v>131</v>
      </c>
      <c r="L8821">
        <v>78745</v>
      </c>
      <c r="M8821" t="s">
        <v>132</v>
      </c>
      <c r="N8821" t="s">
        <v>2592</v>
      </c>
      <c r="O8821" t="s">
        <v>73</v>
      </c>
      <c r="P8821" t="s">
        <v>117</v>
      </c>
      <c r="Q8821" t="s">
        <v>2593</v>
      </c>
      <c r="R8821" s="19">
        <v>335.52</v>
      </c>
      <c r="S8821" s="17">
        <v>4</v>
      </c>
      <c r="T8821" s="20">
        <v>0.2</v>
      </c>
      <c r="U8821" s="19">
        <v>117.432</v>
      </c>
      <c r="V8821" s="20">
        <f t="shared" si="685"/>
        <v>0.35000000000000003</v>
      </c>
      <c r="W8821" s="17">
        <f t="shared" si="686"/>
        <v>2015</v>
      </c>
      <c r="X8821" t="str">
        <f t="shared" si="687"/>
        <v>Nov-2015</v>
      </c>
      <c r="Y8821" s="17">
        <f t="shared" si="688"/>
        <v>4</v>
      </c>
      <c r="Z8821" t="str">
        <f t="shared" si="689"/>
        <v>11-20%</v>
      </c>
      <c r="AA8821" s="17">
        <f>IF(COUNTIF($B$2:B8821,B8821)=1,1,0)</f>
        <v>1</v>
      </c>
      <c r="AB8821" s="17">
        <f>IF(COUNTIF($F$2:F8821,F8821)=1,1,0)</f>
        <v>0</v>
      </c>
    </row>
    <row r="8822" spans="1:28" x14ac:dyDescent="0.2">
      <c r="A8822" s="17">
        <v>8821</v>
      </c>
      <c r="B8822" t="s">
        <v>10295</v>
      </c>
      <c r="C8822" s="18">
        <v>43042</v>
      </c>
      <c r="D8822" s="18">
        <v>43046</v>
      </c>
      <c r="E8822" t="s">
        <v>77</v>
      </c>
      <c r="F8822" t="s">
        <v>535</v>
      </c>
      <c r="G8822" t="s">
        <v>536</v>
      </c>
      <c r="H8822" t="s">
        <v>53</v>
      </c>
      <c r="I8822" t="s">
        <v>54</v>
      </c>
      <c r="J8822" t="s">
        <v>6086</v>
      </c>
      <c r="K8822" t="s">
        <v>81</v>
      </c>
      <c r="L8822">
        <v>32839</v>
      </c>
      <c r="M8822" t="s">
        <v>57</v>
      </c>
      <c r="N8822" t="s">
        <v>1795</v>
      </c>
      <c r="O8822" t="s">
        <v>98</v>
      </c>
      <c r="P8822" t="s">
        <v>1246</v>
      </c>
      <c r="Q8822" t="s">
        <v>1796</v>
      </c>
      <c r="R8822" s="19">
        <v>959.98400000000004</v>
      </c>
      <c r="S8822" s="17">
        <v>2</v>
      </c>
      <c r="T8822" s="20">
        <v>0.2</v>
      </c>
      <c r="U8822" s="19">
        <v>311.9948</v>
      </c>
      <c r="V8822" s="20">
        <f t="shared" si="685"/>
        <v>0.32500000000000001</v>
      </c>
      <c r="W8822" s="17">
        <f t="shared" si="686"/>
        <v>2017</v>
      </c>
      <c r="X8822" t="str">
        <f t="shared" si="687"/>
        <v>Nov-2017</v>
      </c>
      <c r="Y8822" s="17">
        <f t="shared" si="688"/>
        <v>4</v>
      </c>
      <c r="Z8822" t="str">
        <f t="shared" si="689"/>
        <v>11-20%</v>
      </c>
      <c r="AA8822" s="17">
        <f>IF(COUNTIF($B$2:B8822,B8822)=1,1,0)</f>
        <v>1</v>
      </c>
      <c r="AB8822" s="17">
        <f>IF(COUNTIF($F$2:F8822,F8822)=1,1,0)</f>
        <v>0</v>
      </c>
    </row>
    <row r="8823" spans="1:28" x14ac:dyDescent="0.2">
      <c r="A8823" s="17">
        <v>8822</v>
      </c>
      <c r="B8823" t="s">
        <v>10295</v>
      </c>
      <c r="C8823" s="18">
        <v>43042</v>
      </c>
      <c r="D8823" s="18">
        <v>43046</v>
      </c>
      <c r="E8823" t="s">
        <v>77</v>
      </c>
      <c r="F8823" t="s">
        <v>535</v>
      </c>
      <c r="G8823" t="s">
        <v>536</v>
      </c>
      <c r="H8823" t="s">
        <v>53</v>
      </c>
      <c r="I8823" t="s">
        <v>54</v>
      </c>
      <c r="J8823" t="s">
        <v>6086</v>
      </c>
      <c r="K8823" t="s">
        <v>81</v>
      </c>
      <c r="L8823">
        <v>32839</v>
      </c>
      <c r="M8823" t="s">
        <v>57</v>
      </c>
      <c r="N8823" t="s">
        <v>5252</v>
      </c>
      <c r="O8823" t="s">
        <v>73</v>
      </c>
      <c r="P8823" t="s">
        <v>102</v>
      </c>
      <c r="Q8823" t="s">
        <v>5253</v>
      </c>
      <c r="R8823" s="19">
        <v>4.0860000000000003</v>
      </c>
      <c r="S8823" s="17">
        <v>2</v>
      </c>
      <c r="T8823" s="20">
        <v>0.7</v>
      </c>
      <c r="U8823" s="19">
        <v>-2.9964</v>
      </c>
      <c r="V8823" s="20">
        <f t="shared" si="685"/>
        <v>-0.73333333333333328</v>
      </c>
      <c r="W8823" s="17">
        <f t="shared" si="686"/>
        <v>2017</v>
      </c>
      <c r="X8823" t="str">
        <f t="shared" si="687"/>
        <v>Nov-2017</v>
      </c>
      <c r="Y8823" s="17">
        <f t="shared" si="688"/>
        <v>4</v>
      </c>
      <c r="Z8823" t="str">
        <f t="shared" si="689"/>
        <v>Over 50%</v>
      </c>
      <c r="AA8823" s="17">
        <f>IF(COUNTIF($B$2:B8823,B8823)=1,1,0)</f>
        <v>0</v>
      </c>
      <c r="AB8823" s="17">
        <f>IF(COUNTIF($F$2:F8823,F8823)=1,1,0)</f>
        <v>0</v>
      </c>
    </row>
    <row r="8824" spans="1:28" x14ac:dyDescent="0.2">
      <c r="A8824" s="17">
        <v>8823</v>
      </c>
      <c r="B8824" t="s">
        <v>10295</v>
      </c>
      <c r="C8824" s="18">
        <v>43042</v>
      </c>
      <c r="D8824" s="18">
        <v>43046</v>
      </c>
      <c r="E8824" t="s">
        <v>77</v>
      </c>
      <c r="F8824" t="s">
        <v>535</v>
      </c>
      <c r="G8824" t="s">
        <v>536</v>
      </c>
      <c r="H8824" t="s">
        <v>53</v>
      </c>
      <c r="I8824" t="s">
        <v>54</v>
      </c>
      <c r="J8824" t="s">
        <v>6086</v>
      </c>
      <c r="K8824" t="s">
        <v>81</v>
      </c>
      <c r="L8824">
        <v>32839</v>
      </c>
      <c r="M8824" t="s">
        <v>57</v>
      </c>
      <c r="N8824" t="s">
        <v>8393</v>
      </c>
      <c r="O8824" t="s">
        <v>73</v>
      </c>
      <c r="P8824" t="s">
        <v>95</v>
      </c>
      <c r="Q8824" t="s">
        <v>8394</v>
      </c>
      <c r="R8824" s="19">
        <v>55.984000000000002</v>
      </c>
      <c r="S8824" s="17">
        <v>2</v>
      </c>
      <c r="T8824" s="20">
        <v>0.2</v>
      </c>
      <c r="U8824" s="19">
        <v>4.1988000000000003</v>
      </c>
      <c r="V8824" s="20">
        <f t="shared" si="685"/>
        <v>7.4999999999999997E-2</v>
      </c>
      <c r="W8824" s="17">
        <f t="shared" si="686"/>
        <v>2017</v>
      </c>
      <c r="X8824" t="str">
        <f t="shared" si="687"/>
        <v>Nov-2017</v>
      </c>
      <c r="Y8824" s="17">
        <f t="shared" si="688"/>
        <v>4</v>
      </c>
      <c r="Z8824" t="str">
        <f t="shared" si="689"/>
        <v>11-20%</v>
      </c>
      <c r="AA8824" s="17">
        <f>IF(COUNTIF($B$2:B8824,B8824)=1,1,0)</f>
        <v>0</v>
      </c>
      <c r="AB8824" s="17">
        <f>IF(COUNTIF($F$2:F8824,F8824)=1,1,0)</f>
        <v>0</v>
      </c>
    </row>
    <row r="8825" spans="1:28" x14ac:dyDescent="0.2">
      <c r="A8825" s="17">
        <v>8824</v>
      </c>
      <c r="B8825" t="s">
        <v>10295</v>
      </c>
      <c r="C8825" s="18">
        <v>43042</v>
      </c>
      <c r="D8825" s="18">
        <v>43046</v>
      </c>
      <c r="E8825" t="s">
        <v>77</v>
      </c>
      <c r="F8825" t="s">
        <v>535</v>
      </c>
      <c r="G8825" t="s">
        <v>536</v>
      </c>
      <c r="H8825" t="s">
        <v>53</v>
      </c>
      <c r="I8825" t="s">
        <v>54</v>
      </c>
      <c r="J8825" t="s">
        <v>6086</v>
      </c>
      <c r="K8825" t="s">
        <v>81</v>
      </c>
      <c r="L8825">
        <v>32839</v>
      </c>
      <c r="M8825" t="s">
        <v>57</v>
      </c>
      <c r="N8825" t="s">
        <v>2811</v>
      </c>
      <c r="O8825" t="s">
        <v>73</v>
      </c>
      <c r="P8825" t="s">
        <v>117</v>
      </c>
      <c r="Q8825" t="s">
        <v>2812</v>
      </c>
      <c r="R8825" s="19">
        <v>10.688000000000001</v>
      </c>
      <c r="S8825" s="17">
        <v>2</v>
      </c>
      <c r="T8825" s="20">
        <v>0.2</v>
      </c>
      <c r="U8825" s="19">
        <v>3.7408000000000001</v>
      </c>
      <c r="V8825" s="20">
        <f t="shared" si="685"/>
        <v>0.35</v>
      </c>
      <c r="W8825" s="17">
        <f t="shared" si="686"/>
        <v>2017</v>
      </c>
      <c r="X8825" t="str">
        <f t="shared" si="687"/>
        <v>Nov-2017</v>
      </c>
      <c r="Y8825" s="17">
        <f t="shared" si="688"/>
        <v>4</v>
      </c>
      <c r="Z8825" t="str">
        <f t="shared" si="689"/>
        <v>11-20%</v>
      </c>
      <c r="AA8825" s="17">
        <f>IF(COUNTIF($B$2:B8825,B8825)=1,1,0)</f>
        <v>0</v>
      </c>
      <c r="AB8825" s="17">
        <f>IF(COUNTIF($F$2:F8825,F8825)=1,1,0)</f>
        <v>0</v>
      </c>
    </row>
    <row r="8826" spans="1:28" x14ac:dyDescent="0.2">
      <c r="A8826" s="17">
        <v>8825</v>
      </c>
      <c r="B8826" t="s">
        <v>10296</v>
      </c>
      <c r="C8826" s="18">
        <v>42815</v>
      </c>
      <c r="D8826" s="18">
        <v>42817</v>
      </c>
      <c r="E8826" t="s">
        <v>50</v>
      </c>
      <c r="F8826" t="s">
        <v>301</v>
      </c>
      <c r="G8826" t="s">
        <v>302</v>
      </c>
      <c r="H8826" t="s">
        <v>53</v>
      </c>
      <c r="I8826" t="s">
        <v>54</v>
      </c>
      <c r="J8826" t="s">
        <v>4807</v>
      </c>
      <c r="K8826" t="s">
        <v>174</v>
      </c>
      <c r="L8826">
        <v>19601</v>
      </c>
      <c r="M8826" t="s">
        <v>175</v>
      </c>
      <c r="N8826" t="s">
        <v>1723</v>
      </c>
      <c r="O8826" t="s">
        <v>73</v>
      </c>
      <c r="P8826" t="s">
        <v>200</v>
      </c>
      <c r="Q8826" t="s">
        <v>1724</v>
      </c>
      <c r="R8826" s="19">
        <v>8.8559999999999999</v>
      </c>
      <c r="S8826" s="17">
        <v>3</v>
      </c>
      <c r="T8826" s="20">
        <v>0.2</v>
      </c>
      <c r="U8826" s="19">
        <v>2.8782000000000001</v>
      </c>
      <c r="V8826" s="20">
        <f t="shared" si="685"/>
        <v>0.32500000000000001</v>
      </c>
      <c r="W8826" s="17">
        <f t="shared" si="686"/>
        <v>2017</v>
      </c>
      <c r="X8826" t="str">
        <f t="shared" si="687"/>
        <v>Mar-2017</v>
      </c>
      <c r="Y8826" s="17">
        <f t="shared" si="688"/>
        <v>2</v>
      </c>
      <c r="Z8826" t="str">
        <f t="shared" si="689"/>
        <v>11-20%</v>
      </c>
      <c r="AA8826" s="17">
        <f>IF(COUNTIF($B$2:B8826,B8826)=1,1,0)</f>
        <v>1</v>
      </c>
      <c r="AB8826" s="17">
        <f>IF(COUNTIF($F$2:F8826,F8826)=1,1,0)</f>
        <v>0</v>
      </c>
    </row>
    <row r="8827" spans="1:28" x14ac:dyDescent="0.2">
      <c r="A8827" s="17">
        <v>8826</v>
      </c>
      <c r="B8827" t="s">
        <v>10297</v>
      </c>
      <c r="C8827" s="18">
        <v>42357</v>
      </c>
      <c r="D8827" s="18">
        <v>42360</v>
      </c>
      <c r="E8827" t="s">
        <v>215</v>
      </c>
      <c r="F8827" t="s">
        <v>1339</v>
      </c>
      <c r="G8827" t="s">
        <v>1340</v>
      </c>
      <c r="H8827" t="s">
        <v>53</v>
      </c>
      <c r="I8827" t="s">
        <v>54</v>
      </c>
      <c r="J8827" t="s">
        <v>173</v>
      </c>
      <c r="K8827" t="s">
        <v>174</v>
      </c>
      <c r="L8827">
        <v>19134</v>
      </c>
      <c r="M8827" t="s">
        <v>175</v>
      </c>
      <c r="N8827" t="s">
        <v>4793</v>
      </c>
      <c r="O8827" t="s">
        <v>73</v>
      </c>
      <c r="P8827" t="s">
        <v>74</v>
      </c>
      <c r="Q8827" t="s">
        <v>4794</v>
      </c>
      <c r="R8827" s="19">
        <v>6.9119999999999999</v>
      </c>
      <c r="S8827" s="17">
        <v>3</v>
      </c>
      <c r="T8827" s="20">
        <v>0.2</v>
      </c>
      <c r="U8827" s="19">
        <v>2.5055999999999998</v>
      </c>
      <c r="V8827" s="20">
        <f t="shared" si="685"/>
        <v>0.36249999999999999</v>
      </c>
      <c r="W8827" s="17">
        <f t="shared" si="686"/>
        <v>2015</v>
      </c>
      <c r="X8827" t="str">
        <f t="shared" si="687"/>
        <v>Dec-2015</v>
      </c>
      <c r="Y8827" s="17">
        <f t="shared" si="688"/>
        <v>3</v>
      </c>
      <c r="Z8827" t="str">
        <f t="shared" si="689"/>
        <v>11-20%</v>
      </c>
      <c r="AA8827" s="17">
        <f>IF(COUNTIF($B$2:B8827,B8827)=1,1,0)</f>
        <v>1</v>
      </c>
      <c r="AB8827" s="17">
        <f>IF(COUNTIF($F$2:F8827,F8827)=1,1,0)</f>
        <v>0</v>
      </c>
    </row>
    <row r="8828" spans="1:28" x14ac:dyDescent="0.2">
      <c r="A8828" s="17">
        <v>8827</v>
      </c>
      <c r="B8828" t="s">
        <v>10298</v>
      </c>
      <c r="C8828" s="18">
        <v>41731</v>
      </c>
      <c r="D8828" s="18">
        <v>41735</v>
      </c>
      <c r="E8828" t="s">
        <v>50</v>
      </c>
      <c r="F8828" t="s">
        <v>6731</v>
      </c>
      <c r="G8828" t="s">
        <v>6732</v>
      </c>
      <c r="H8828" t="s">
        <v>53</v>
      </c>
      <c r="I8828" t="s">
        <v>54</v>
      </c>
      <c r="J8828" t="s">
        <v>211</v>
      </c>
      <c r="K8828" t="s">
        <v>131</v>
      </c>
      <c r="L8828">
        <v>77095</v>
      </c>
      <c r="M8828" t="s">
        <v>132</v>
      </c>
      <c r="N8828" t="s">
        <v>1897</v>
      </c>
      <c r="O8828" t="s">
        <v>73</v>
      </c>
      <c r="P8828" t="s">
        <v>117</v>
      </c>
      <c r="Q8828" t="s">
        <v>1898</v>
      </c>
      <c r="R8828" s="19">
        <v>26.72</v>
      </c>
      <c r="S8828" s="17">
        <v>5</v>
      </c>
      <c r="T8828" s="20">
        <v>0.2</v>
      </c>
      <c r="U8828" s="19">
        <v>9.3520000000000003</v>
      </c>
      <c r="V8828" s="20">
        <f t="shared" si="685"/>
        <v>0.35000000000000003</v>
      </c>
      <c r="W8828" s="17">
        <f t="shared" si="686"/>
        <v>2014</v>
      </c>
      <c r="X8828" t="str">
        <f t="shared" si="687"/>
        <v>Apr-2014</v>
      </c>
      <c r="Y8828" s="17">
        <f t="shared" si="688"/>
        <v>4</v>
      </c>
      <c r="Z8828" t="str">
        <f t="shared" si="689"/>
        <v>11-20%</v>
      </c>
      <c r="AA8828" s="17">
        <f>IF(COUNTIF($B$2:B8828,B8828)=1,1,0)</f>
        <v>1</v>
      </c>
      <c r="AB8828" s="17">
        <f>IF(COUNTIF($F$2:F8828,F8828)=1,1,0)</f>
        <v>0</v>
      </c>
    </row>
    <row r="8829" spans="1:28" x14ac:dyDescent="0.2">
      <c r="A8829" s="17">
        <v>8828</v>
      </c>
      <c r="B8829" t="s">
        <v>10298</v>
      </c>
      <c r="C8829" s="18">
        <v>41731</v>
      </c>
      <c r="D8829" s="18">
        <v>41735</v>
      </c>
      <c r="E8829" t="s">
        <v>50</v>
      </c>
      <c r="F8829" t="s">
        <v>6731</v>
      </c>
      <c r="G8829" t="s">
        <v>6732</v>
      </c>
      <c r="H8829" t="s">
        <v>53</v>
      </c>
      <c r="I8829" t="s">
        <v>54</v>
      </c>
      <c r="J8829" t="s">
        <v>211</v>
      </c>
      <c r="K8829" t="s">
        <v>131</v>
      </c>
      <c r="L8829">
        <v>77095</v>
      </c>
      <c r="M8829" t="s">
        <v>132</v>
      </c>
      <c r="N8829" t="s">
        <v>8725</v>
      </c>
      <c r="O8829" t="s">
        <v>73</v>
      </c>
      <c r="P8829" t="s">
        <v>117</v>
      </c>
      <c r="Q8829" t="s">
        <v>8726</v>
      </c>
      <c r="R8829" s="19">
        <v>33.488</v>
      </c>
      <c r="S8829" s="17">
        <v>7</v>
      </c>
      <c r="T8829" s="20">
        <v>0.2</v>
      </c>
      <c r="U8829" s="19">
        <v>10.465</v>
      </c>
      <c r="V8829" s="20">
        <f t="shared" si="685"/>
        <v>0.3125</v>
      </c>
      <c r="W8829" s="17">
        <f t="shared" si="686"/>
        <v>2014</v>
      </c>
      <c r="X8829" t="str">
        <f t="shared" si="687"/>
        <v>Apr-2014</v>
      </c>
      <c r="Y8829" s="17">
        <f t="shared" si="688"/>
        <v>4</v>
      </c>
      <c r="Z8829" t="str">
        <f t="shared" si="689"/>
        <v>11-20%</v>
      </c>
      <c r="AA8829" s="17">
        <f>IF(COUNTIF($B$2:B8829,B8829)=1,1,0)</f>
        <v>0</v>
      </c>
      <c r="AB8829" s="17">
        <f>IF(COUNTIF($F$2:F8829,F8829)=1,1,0)</f>
        <v>0</v>
      </c>
    </row>
    <row r="8830" spans="1:28" x14ac:dyDescent="0.2">
      <c r="A8830" s="17">
        <v>8829</v>
      </c>
      <c r="B8830" t="s">
        <v>10299</v>
      </c>
      <c r="C8830" s="18">
        <v>42160</v>
      </c>
      <c r="D8830" s="18">
        <v>42164</v>
      </c>
      <c r="E8830" t="s">
        <v>77</v>
      </c>
      <c r="F8830" t="s">
        <v>1564</v>
      </c>
      <c r="G8830" t="s">
        <v>1565</v>
      </c>
      <c r="H8830" t="s">
        <v>68</v>
      </c>
      <c r="I8830" t="s">
        <v>54</v>
      </c>
      <c r="J8830" t="s">
        <v>9341</v>
      </c>
      <c r="K8830" t="s">
        <v>624</v>
      </c>
      <c r="L8830">
        <v>63301</v>
      </c>
      <c r="M8830" t="s">
        <v>132</v>
      </c>
      <c r="N8830" t="s">
        <v>4671</v>
      </c>
      <c r="O8830" t="s">
        <v>73</v>
      </c>
      <c r="P8830" t="s">
        <v>117</v>
      </c>
      <c r="Q8830" t="s">
        <v>4672</v>
      </c>
      <c r="R8830" s="19">
        <v>10.56</v>
      </c>
      <c r="S8830" s="17">
        <v>2</v>
      </c>
      <c r="T8830" s="20">
        <v>0</v>
      </c>
      <c r="U8830" s="19">
        <v>4.7519999999999998</v>
      </c>
      <c r="V8830" s="20">
        <f t="shared" si="685"/>
        <v>0.44999999999999996</v>
      </c>
      <c r="W8830" s="17">
        <f t="shared" si="686"/>
        <v>2015</v>
      </c>
      <c r="X8830" t="str">
        <f t="shared" si="687"/>
        <v>Jun-2015</v>
      </c>
      <c r="Y8830" s="17">
        <f t="shared" si="688"/>
        <v>4</v>
      </c>
      <c r="Z8830" t="str">
        <f t="shared" si="689"/>
        <v>0% (No Discount)</v>
      </c>
      <c r="AA8830" s="17">
        <f>IF(COUNTIF($B$2:B8830,B8830)=1,1,0)</f>
        <v>1</v>
      </c>
      <c r="AB8830" s="17">
        <f>IF(COUNTIF($F$2:F8830,F8830)=1,1,0)</f>
        <v>0</v>
      </c>
    </row>
    <row r="8831" spans="1:28" x14ac:dyDescent="0.2">
      <c r="A8831" s="17">
        <v>8830</v>
      </c>
      <c r="B8831" t="s">
        <v>10300</v>
      </c>
      <c r="C8831" s="18">
        <v>41918</v>
      </c>
      <c r="D8831" s="18">
        <v>41921</v>
      </c>
      <c r="E8831" t="s">
        <v>215</v>
      </c>
      <c r="F8831" t="s">
        <v>9029</v>
      </c>
      <c r="G8831" t="s">
        <v>9030</v>
      </c>
      <c r="H8831" t="s">
        <v>68</v>
      </c>
      <c r="I8831" t="s">
        <v>54</v>
      </c>
      <c r="J8831" t="s">
        <v>4410</v>
      </c>
      <c r="K8831" t="s">
        <v>281</v>
      </c>
      <c r="L8831">
        <v>46203</v>
      </c>
      <c r="M8831" t="s">
        <v>132</v>
      </c>
      <c r="N8831" t="s">
        <v>7539</v>
      </c>
      <c r="O8831" t="s">
        <v>73</v>
      </c>
      <c r="P8831" t="s">
        <v>86</v>
      </c>
      <c r="Q8831" t="s">
        <v>7540</v>
      </c>
      <c r="R8831" s="19">
        <v>386.34</v>
      </c>
      <c r="S8831" s="17">
        <v>2</v>
      </c>
      <c r="T8831" s="20">
        <v>0</v>
      </c>
      <c r="U8831" s="19">
        <v>54.087600000000002</v>
      </c>
      <c r="V8831" s="20">
        <f t="shared" si="685"/>
        <v>0.14000000000000001</v>
      </c>
      <c r="W8831" s="17">
        <f t="shared" si="686"/>
        <v>2014</v>
      </c>
      <c r="X8831" t="str">
        <f t="shared" si="687"/>
        <v>Oct-2014</v>
      </c>
      <c r="Y8831" s="17">
        <f t="shared" si="688"/>
        <v>3</v>
      </c>
      <c r="Z8831" t="str">
        <f t="shared" si="689"/>
        <v>0% (No Discount)</v>
      </c>
      <c r="AA8831" s="17">
        <f>IF(COUNTIF($B$2:B8831,B8831)=1,1,0)</f>
        <v>1</v>
      </c>
      <c r="AB8831" s="17">
        <f>IF(COUNTIF($F$2:F8831,F8831)=1,1,0)</f>
        <v>0</v>
      </c>
    </row>
    <row r="8832" spans="1:28" x14ac:dyDescent="0.2">
      <c r="A8832" s="17">
        <v>8831</v>
      </c>
      <c r="B8832" t="s">
        <v>10301</v>
      </c>
      <c r="C8832" s="18">
        <v>42603</v>
      </c>
      <c r="D8832" s="18">
        <v>42606</v>
      </c>
      <c r="E8832" t="s">
        <v>50</v>
      </c>
      <c r="F8832" t="s">
        <v>2887</v>
      </c>
      <c r="G8832" t="s">
        <v>2888</v>
      </c>
      <c r="H8832" t="s">
        <v>68</v>
      </c>
      <c r="I8832" t="s">
        <v>54</v>
      </c>
      <c r="J8832" t="s">
        <v>122</v>
      </c>
      <c r="K8832" t="s">
        <v>123</v>
      </c>
      <c r="L8832">
        <v>98115</v>
      </c>
      <c r="M8832" t="s">
        <v>71</v>
      </c>
      <c r="N8832" t="s">
        <v>3203</v>
      </c>
      <c r="O8832" t="s">
        <v>73</v>
      </c>
      <c r="P8832" t="s">
        <v>102</v>
      </c>
      <c r="Q8832" t="s">
        <v>3204</v>
      </c>
      <c r="R8832" s="19">
        <v>33.44</v>
      </c>
      <c r="S8832" s="17">
        <v>10</v>
      </c>
      <c r="T8832" s="20">
        <v>0.2</v>
      </c>
      <c r="U8832" s="19">
        <v>11.704000000000001</v>
      </c>
      <c r="V8832" s="20">
        <f t="shared" si="685"/>
        <v>0.35000000000000003</v>
      </c>
      <c r="W8832" s="17">
        <f t="shared" si="686"/>
        <v>2016</v>
      </c>
      <c r="X8832" t="str">
        <f t="shared" si="687"/>
        <v>Aug-2016</v>
      </c>
      <c r="Y8832" s="17">
        <f t="shared" si="688"/>
        <v>3</v>
      </c>
      <c r="Z8832" t="str">
        <f t="shared" si="689"/>
        <v>11-20%</v>
      </c>
      <c r="AA8832" s="17">
        <f>IF(COUNTIF($B$2:B8832,B8832)=1,1,0)</f>
        <v>1</v>
      </c>
      <c r="AB8832" s="17">
        <f>IF(COUNTIF($F$2:F8832,F8832)=1,1,0)</f>
        <v>0</v>
      </c>
    </row>
    <row r="8833" spans="1:28" x14ac:dyDescent="0.2">
      <c r="A8833" s="17">
        <v>8832</v>
      </c>
      <c r="B8833" t="s">
        <v>10302</v>
      </c>
      <c r="C8833" s="18">
        <v>42323</v>
      </c>
      <c r="D8833" s="18">
        <v>42327</v>
      </c>
      <c r="E8833" t="s">
        <v>77</v>
      </c>
      <c r="F8833" t="s">
        <v>7028</v>
      </c>
      <c r="G8833" t="s">
        <v>7029</v>
      </c>
      <c r="H8833" t="s">
        <v>129</v>
      </c>
      <c r="I8833" t="s">
        <v>54</v>
      </c>
      <c r="J8833" t="s">
        <v>3358</v>
      </c>
      <c r="K8833" t="s">
        <v>346</v>
      </c>
      <c r="L8833">
        <v>22801</v>
      </c>
      <c r="M8833" t="s">
        <v>57</v>
      </c>
      <c r="N8833" t="s">
        <v>2216</v>
      </c>
      <c r="O8833" t="s">
        <v>59</v>
      </c>
      <c r="P8833" t="s">
        <v>92</v>
      </c>
      <c r="Q8833" t="s">
        <v>2217</v>
      </c>
      <c r="R8833" s="19">
        <v>39.96</v>
      </c>
      <c r="S8833" s="17">
        <v>2</v>
      </c>
      <c r="T8833" s="20">
        <v>0</v>
      </c>
      <c r="U8833" s="19">
        <v>14.3856</v>
      </c>
      <c r="V8833" s="20">
        <f t="shared" si="685"/>
        <v>0.36</v>
      </c>
      <c r="W8833" s="17">
        <f t="shared" si="686"/>
        <v>2015</v>
      </c>
      <c r="X8833" t="str">
        <f t="shared" si="687"/>
        <v>Nov-2015</v>
      </c>
      <c r="Y8833" s="17">
        <f t="shared" si="688"/>
        <v>4</v>
      </c>
      <c r="Z8833" t="str">
        <f t="shared" si="689"/>
        <v>0% (No Discount)</v>
      </c>
      <c r="AA8833" s="17">
        <f>IF(COUNTIF($B$2:B8833,B8833)=1,1,0)</f>
        <v>1</v>
      </c>
      <c r="AB8833" s="17">
        <f>IF(COUNTIF($F$2:F8833,F8833)=1,1,0)</f>
        <v>0</v>
      </c>
    </row>
    <row r="8834" spans="1:28" x14ac:dyDescent="0.2">
      <c r="A8834" s="17">
        <v>8833</v>
      </c>
      <c r="B8834" t="s">
        <v>10303</v>
      </c>
      <c r="C8834" s="18">
        <v>42177</v>
      </c>
      <c r="D8834" s="18">
        <v>42182</v>
      </c>
      <c r="E8834" t="s">
        <v>77</v>
      </c>
      <c r="F8834" t="s">
        <v>4384</v>
      </c>
      <c r="G8834" t="s">
        <v>4385</v>
      </c>
      <c r="H8834" t="s">
        <v>53</v>
      </c>
      <c r="I8834" t="s">
        <v>54</v>
      </c>
      <c r="J8834" t="s">
        <v>416</v>
      </c>
      <c r="K8834" t="s">
        <v>294</v>
      </c>
      <c r="L8834">
        <v>14609</v>
      </c>
      <c r="M8834" t="s">
        <v>175</v>
      </c>
      <c r="N8834" t="s">
        <v>2725</v>
      </c>
      <c r="O8834" t="s">
        <v>73</v>
      </c>
      <c r="P8834" t="s">
        <v>102</v>
      </c>
      <c r="Q8834" t="s">
        <v>2726</v>
      </c>
      <c r="R8834" s="19">
        <v>1217.568</v>
      </c>
      <c r="S8834" s="17">
        <v>2</v>
      </c>
      <c r="T8834" s="20">
        <v>0.2</v>
      </c>
      <c r="U8834" s="19">
        <v>456.58800000000002</v>
      </c>
      <c r="V8834" s="20">
        <f t="shared" ref="V8834:V8897" si="690">IFERROR(U8834/R8834,0)</f>
        <v>0.375</v>
      </c>
      <c r="W8834" s="17">
        <f t="shared" ref="W8834:W8897" si="691">YEAR(C8834)</f>
        <v>2015</v>
      </c>
      <c r="X8834" t="str">
        <f t="shared" ref="X8834:X8897" si="692">TEXT(C8834,"mmm-yyyy")</f>
        <v>Jun-2015</v>
      </c>
      <c r="Y8834" s="17">
        <f t="shared" ref="Y8834:Y8897" si="693">D8834-C8834</f>
        <v>5</v>
      </c>
      <c r="Z8834" t="str">
        <f t="shared" ref="Z8834:Z8897" si="694">IF(T8834=0,"0% (No Discount)",IF(T8834&lt;=0.1,"1-10%",IF(T8834&lt;=0.2,"11-20%",IF(T8834&lt;=0.3,"21-30%",IF(T8834&lt;=0.4,"31-40%",IF(T8834&lt;=0.5,"41-50%","Over 50%"))))))</f>
        <v>11-20%</v>
      </c>
      <c r="AA8834" s="17">
        <f>IF(COUNTIF($B$2:B8834,B8834)=1,1,0)</f>
        <v>1</v>
      </c>
      <c r="AB8834" s="17">
        <f>IF(COUNTIF($F$2:F8834,F8834)=1,1,0)</f>
        <v>0</v>
      </c>
    </row>
    <row r="8835" spans="1:28" x14ac:dyDescent="0.2">
      <c r="A8835" s="17">
        <v>8834</v>
      </c>
      <c r="B8835" t="s">
        <v>10304</v>
      </c>
      <c r="C8835" s="18">
        <v>43002</v>
      </c>
      <c r="D8835" s="18">
        <v>43006</v>
      </c>
      <c r="E8835" t="s">
        <v>77</v>
      </c>
      <c r="F8835" t="s">
        <v>5134</v>
      </c>
      <c r="G8835" t="s">
        <v>5135</v>
      </c>
      <c r="H8835" t="s">
        <v>129</v>
      </c>
      <c r="I8835" t="s">
        <v>54</v>
      </c>
      <c r="J8835" t="s">
        <v>7525</v>
      </c>
      <c r="K8835" t="s">
        <v>1302</v>
      </c>
      <c r="L8835">
        <v>30328</v>
      </c>
      <c r="M8835" t="s">
        <v>57</v>
      </c>
      <c r="N8835" t="s">
        <v>4050</v>
      </c>
      <c r="O8835" t="s">
        <v>73</v>
      </c>
      <c r="P8835" t="s">
        <v>86</v>
      </c>
      <c r="Q8835" t="s">
        <v>6621</v>
      </c>
      <c r="R8835" s="19">
        <v>15.51</v>
      </c>
      <c r="S8835" s="17">
        <v>1</v>
      </c>
      <c r="T8835" s="20">
        <v>0</v>
      </c>
      <c r="U8835" s="19">
        <v>3.8774999999999999</v>
      </c>
      <c r="V8835" s="20">
        <f t="shared" si="690"/>
        <v>0.25</v>
      </c>
      <c r="W8835" s="17">
        <f t="shared" si="691"/>
        <v>2017</v>
      </c>
      <c r="X8835" t="str">
        <f t="shared" si="692"/>
        <v>Sep-2017</v>
      </c>
      <c r="Y8835" s="17">
        <f t="shared" si="693"/>
        <v>4</v>
      </c>
      <c r="Z8835" t="str">
        <f t="shared" si="694"/>
        <v>0% (No Discount)</v>
      </c>
      <c r="AA8835" s="17">
        <f>IF(COUNTIF($B$2:B8835,B8835)=1,1,0)</f>
        <v>1</v>
      </c>
      <c r="AB8835" s="17">
        <f>IF(COUNTIF($F$2:F8835,F8835)=1,1,0)</f>
        <v>0</v>
      </c>
    </row>
    <row r="8836" spans="1:28" x14ac:dyDescent="0.2">
      <c r="A8836" s="17">
        <v>8835</v>
      </c>
      <c r="B8836" t="s">
        <v>10304</v>
      </c>
      <c r="C8836" s="18">
        <v>43002</v>
      </c>
      <c r="D8836" s="18">
        <v>43006</v>
      </c>
      <c r="E8836" t="s">
        <v>77</v>
      </c>
      <c r="F8836" t="s">
        <v>5134</v>
      </c>
      <c r="G8836" t="s">
        <v>5135</v>
      </c>
      <c r="H8836" t="s">
        <v>129</v>
      </c>
      <c r="I8836" t="s">
        <v>54</v>
      </c>
      <c r="J8836" t="s">
        <v>7525</v>
      </c>
      <c r="K8836" t="s">
        <v>1302</v>
      </c>
      <c r="L8836">
        <v>30328</v>
      </c>
      <c r="M8836" t="s">
        <v>57</v>
      </c>
      <c r="N8836" t="s">
        <v>6527</v>
      </c>
      <c r="O8836" t="s">
        <v>98</v>
      </c>
      <c r="P8836" t="s">
        <v>99</v>
      </c>
      <c r="Q8836" t="s">
        <v>6528</v>
      </c>
      <c r="R8836" s="19">
        <v>89.9</v>
      </c>
      <c r="S8836" s="17">
        <v>2</v>
      </c>
      <c r="T8836" s="20">
        <v>0</v>
      </c>
      <c r="U8836" s="19">
        <v>25.172000000000001</v>
      </c>
      <c r="V8836" s="20">
        <f t="shared" si="690"/>
        <v>0.27999999999999997</v>
      </c>
      <c r="W8836" s="17">
        <f t="shared" si="691"/>
        <v>2017</v>
      </c>
      <c r="X8836" t="str">
        <f t="shared" si="692"/>
        <v>Sep-2017</v>
      </c>
      <c r="Y8836" s="17">
        <f t="shared" si="693"/>
        <v>4</v>
      </c>
      <c r="Z8836" t="str">
        <f t="shared" si="694"/>
        <v>0% (No Discount)</v>
      </c>
      <c r="AA8836" s="17">
        <f>IF(COUNTIF($B$2:B8836,B8836)=1,1,0)</f>
        <v>0</v>
      </c>
      <c r="AB8836" s="17">
        <f>IF(COUNTIF($F$2:F8836,F8836)=1,1,0)</f>
        <v>0</v>
      </c>
    </row>
    <row r="8837" spans="1:28" x14ac:dyDescent="0.2">
      <c r="A8837" s="17">
        <v>8836</v>
      </c>
      <c r="B8837" t="s">
        <v>10304</v>
      </c>
      <c r="C8837" s="18">
        <v>43002</v>
      </c>
      <c r="D8837" s="18">
        <v>43006</v>
      </c>
      <c r="E8837" t="s">
        <v>77</v>
      </c>
      <c r="F8837" t="s">
        <v>5134</v>
      </c>
      <c r="G8837" t="s">
        <v>5135</v>
      </c>
      <c r="H8837" t="s">
        <v>129</v>
      </c>
      <c r="I8837" t="s">
        <v>54</v>
      </c>
      <c r="J8837" t="s">
        <v>7525</v>
      </c>
      <c r="K8837" t="s">
        <v>1302</v>
      </c>
      <c r="L8837">
        <v>30328</v>
      </c>
      <c r="M8837" t="s">
        <v>57</v>
      </c>
      <c r="N8837" t="s">
        <v>8284</v>
      </c>
      <c r="O8837" t="s">
        <v>73</v>
      </c>
      <c r="P8837" t="s">
        <v>95</v>
      </c>
      <c r="Q8837" t="s">
        <v>8285</v>
      </c>
      <c r="R8837" s="19">
        <v>14.28</v>
      </c>
      <c r="S8837" s="17">
        <v>4</v>
      </c>
      <c r="T8837" s="20">
        <v>0</v>
      </c>
      <c r="U8837" s="19">
        <v>3.7128000000000001</v>
      </c>
      <c r="V8837" s="20">
        <f t="shared" si="690"/>
        <v>0.26</v>
      </c>
      <c r="W8837" s="17">
        <f t="shared" si="691"/>
        <v>2017</v>
      </c>
      <c r="X8837" t="str">
        <f t="shared" si="692"/>
        <v>Sep-2017</v>
      </c>
      <c r="Y8837" s="17">
        <f t="shared" si="693"/>
        <v>4</v>
      </c>
      <c r="Z8837" t="str">
        <f t="shared" si="694"/>
        <v>0% (No Discount)</v>
      </c>
      <c r="AA8837" s="17">
        <f>IF(COUNTIF($B$2:B8837,B8837)=1,1,0)</f>
        <v>0</v>
      </c>
      <c r="AB8837" s="17">
        <f>IF(COUNTIF($F$2:F8837,F8837)=1,1,0)</f>
        <v>0</v>
      </c>
    </row>
    <row r="8838" spans="1:28" x14ac:dyDescent="0.2">
      <c r="A8838" s="17">
        <v>8837</v>
      </c>
      <c r="B8838" t="s">
        <v>10304</v>
      </c>
      <c r="C8838" s="18">
        <v>43002</v>
      </c>
      <c r="D8838" s="18">
        <v>43006</v>
      </c>
      <c r="E8838" t="s">
        <v>77</v>
      </c>
      <c r="F8838" t="s">
        <v>5134</v>
      </c>
      <c r="G8838" t="s">
        <v>5135</v>
      </c>
      <c r="H8838" t="s">
        <v>129</v>
      </c>
      <c r="I8838" t="s">
        <v>54</v>
      </c>
      <c r="J8838" t="s">
        <v>7525</v>
      </c>
      <c r="K8838" t="s">
        <v>1302</v>
      </c>
      <c r="L8838">
        <v>30328</v>
      </c>
      <c r="M8838" t="s">
        <v>57</v>
      </c>
      <c r="N8838" t="s">
        <v>2983</v>
      </c>
      <c r="O8838" t="s">
        <v>73</v>
      </c>
      <c r="P8838" t="s">
        <v>95</v>
      </c>
      <c r="Q8838" t="s">
        <v>2984</v>
      </c>
      <c r="R8838" s="19">
        <v>12.72</v>
      </c>
      <c r="S8838" s="17">
        <v>3</v>
      </c>
      <c r="T8838" s="20">
        <v>0</v>
      </c>
      <c r="U8838" s="19">
        <v>4.9607999999999999</v>
      </c>
      <c r="V8838" s="20">
        <f t="shared" si="690"/>
        <v>0.38999999999999996</v>
      </c>
      <c r="W8838" s="17">
        <f t="shared" si="691"/>
        <v>2017</v>
      </c>
      <c r="X8838" t="str">
        <f t="shared" si="692"/>
        <v>Sep-2017</v>
      </c>
      <c r="Y8838" s="17">
        <f t="shared" si="693"/>
        <v>4</v>
      </c>
      <c r="Z8838" t="str">
        <f t="shared" si="694"/>
        <v>0% (No Discount)</v>
      </c>
      <c r="AA8838" s="17">
        <f>IF(COUNTIF($B$2:B8838,B8838)=1,1,0)</f>
        <v>0</v>
      </c>
      <c r="AB8838" s="17">
        <f>IF(COUNTIF($F$2:F8838,F8838)=1,1,0)</f>
        <v>0</v>
      </c>
    </row>
    <row r="8839" spans="1:28" x14ac:dyDescent="0.2">
      <c r="A8839" s="17">
        <v>8838</v>
      </c>
      <c r="B8839" t="s">
        <v>10304</v>
      </c>
      <c r="C8839" s="18">
        <v>43002</v>
      </c>
      <c r="D8839" s="18">
        <v>43006</v>
      </c>
      <c r="E8839" t="s">
        <v>77</v>
      </c>
      <c r="F8839" t="s">
        <v>5134</v>
      </c>
      <c r="G8839" t="s">
        <v>5135</v>
      </c>
      <c r="H8839" t="s">
        <v>129</v>
      </c>
      <c r="I8839" t="s">
        <v>54</v>
      </c>
      <c r="J8839" t="s">
        <v>7525</v>
      </c>
      <c r="K8839" t="s">
        <v>1302</v>
      </c>
      <c r="L8839">
        <v>30328</v>
      </c>
      <c r="M8839" t="s">
        <v>57</v>
      </c>
      <c r="N8839" t="s">
        <v>1472</v>
      </c>
      <c r="O8839" t="s">
        <v>73</v>
      </c>
      <c r="P8839" t="s">
        <v>74</v>
      </c>
      <c r="Q8839" t="s">
        <v>1473</v>
      </c>
      <c r="R8839" s="19">
        <v>15.75</v>
      </c>
      <c r="S8839" s="17">
        <v>5</v>
      </c>
      <c r="T8839" s="20">
        <v>0</v>
      </c>
      <c r="U8839" s="19">
        <v>7.56</v>
      </c>
      <c r="V8839" s="20">
        <f t="shared" si="690"/>
        <v>0.48</v>
      </c>
      <c r="W8839" s="17">
        <f t="shared" si="691"/>
        <v>2017</v>
      </c>
      <c r="X8839" t="str">
        <f t="shared" si="692"/>
        <v>Sep-2017</v>
      </c>
      <c r="Y8839" s="17">
        <f t="shared" si="693"/>
        <v>4</v>
      </c>
      <c r="Z8839" t="str">
        <f t="shared" si="694"/>
        <v>0% (No Discount)</v>
      </c>
      <c r="AA8839" s="17">
        <f>IF(COUNTIF($B$2:B8839,B8839)=1,1,0)</f>
        <v>0</v>
      </c>
      <c r="AB8839" s="17">
        <f>IF(COUNTIF($F$2:F8839,F8839)=1,1,0)</f>
        <v>0</v>
      </c>
    </row>
    <row r="8840" spans="1:28" x14ac:dyDescent="0.2">
      <c r="A8840" s="17">
        <v>8839</v>
      </c>
      <c r="B8840" t="s">
        <v>10305</v>
      </c>
      <c r="C8840" s="18">
        <v>41735</v>
      </c>
      <c r="D8840" s="18">
        <v>41739</v>
      </c>
      <c r="E8840" t="s">
        <v>50</v>
      </c>
      <c r="F8840" t="s">
        <v>3322</v>
      </c>
      <c r="G8840" t="s">
        <v>3323</v>
      </c>
      <c r="H8840" t="s">
        <v>68</v>
      </c>
      <c r="I8840" t="s">
        <v>54</v>
      </c>
      <c r="J8840" t="s">
        <v>69</v>
      </c>
      <c r="K8840" t="s">
        <v>70</v>
      </c>
      <c r="L8840">
        <v>90004</v>
      </c>
      <c r="M8840" t="s">
        <v>71</v>
      </c>
      <c r="N8840" t="s">
        <v>6840</v>
      </c>
      <c r="O8840" t="s">
        <v>73</v>
      </c>
      <c r="P8840" t="s">
        <v>95</v>
      </c>
      <c r="Q8840" t="s">
        <v>6841</v>
      </c>
      <c r="R8840" s="19">
        <v>70.95</v>
      </c>
      <c r="S8840" s="17">
        <v>3</v>
      </c>
      <c r="T8840" s="20">
        <v>0</v>
      </c>
      <c r="U8840" s="19">
        <v>18.446999999999999</v>
      </c>
      <c r="V8840" s="20">
        <f t="shared" si="690"/>
        <v>0.25999999999999995</v>
      </c>
      <c r="W8840" s="17">
        <f t="shared" si="691"/>
        <v>2014</v>
      </c>
      <c r="X8840" t="str">
        <f t="shared" si="692"/>
        <v>Apr-2014</v>
      </c>
      <c r="Y8840" s="17">
        <f t="shared" si="693"/>
        <v>4</v>
      </c>
      <c r="Z8840" t="str">
        <f t="shared" si="694"/>
        <v>0% (No Discount)</v>
      </c>
      <c r="AA8840" s="17">
        <f>IF(COUNTIF($B$2:B8840,B8840)=1,1,0)</f>
        <v>1</v>
      </c>
      <c r="AB8840" s="17">
        <f>IF(COUNTIF($F$2:F8840,F8840)=1,1,0)</f>
        <v>0</v>
      </c>
    </row>
    <row r="8841" spans="1:28" x14ac:dyDescent="0.2">
      <c r="A8841" s="17">
        <v>8840</v>
      </c>
      <c r="B8841" t="s">
        <v>10305</v>
      </c>
      <c r="C8841" s="18">
        <v>41735</v>
      </c>
      <c r="D8841" s="18">
        <v>41739</v>
      </c>
      <c r="E8841" t="s">
        <v>50</v>
      </c>
      <c r="F8841" t="s">
        <v>3322</v>
      </c>
      <c r="G8841" t="s">
        <v>3323</v>
      </c>
      <c r="H8841" t="s">
        <v>68</v>
      </c>
      <c r="I8841" t="s">
        <v>54</v>
      </c>
      <c r="J8841" t="s">
        <v>69</v>
      </c>
      <c r="K8841" t="s">
        <v>70</v>
      </c>
      <c r="L8841">
        <v>90004</v>
      </c>
      <c r="M8841" t="s">
        <v>71</v>
      </c>
      <c r="N8841" t="s">
        <v>489</v>
      </c>
      <c r="O8841" t="s">
        <v>73</v>
      </c>
      <c r="P8841" t="s">
        <v>102</v>
      </c>
      <c r="Q8841" t="s">
        <v>490</v>
      </c>
      <c r="R8841" s="19">
        <v>65.567999999999998</v>
      </c>
      <c r="S8841" s="17">
        <v>2</v>
      </c>
      <c r="T8841" s="20">
        <v>0.2</v>
      </c>
      <c r="U8841" s="19">
        <v>23.7684</v>
      </c>
      <c r="V8841" s="20">
        <f t="shared" si="690"/>
        <v>0.36249999999999999</v>
      </c>
      <c r="W8841" s="17">
        <f t="shared" si="691"/>
        <v>2014</v>
      </c>
      <c r="X8841" t="str">
        <f t="shared" si="692"/>
        <v>Apr-2014</v>
      </c>
      <c r="Y8841" s="17">
        <f t="shared" si="693"/>
        <v>4</v>
      </c>
      <c r="Z8841" t="str">
        <f t="shared" si="694"/>
        <v>11-20%</v>
      </c>
      <c r="AA8841" s="17">
        <f>IF(COUNTIF($B$2:B8841,B8841)=1,1,0)</f>
        <v>0</v>
      </c>
      <c r="AB8841" s="17">
        <f>IF(COUNTIF($F$2:F8841,F8841)=1,1,0)</f>
        <v>0</v>
      </c>
    </row>
    <row r="8842" spans="1:28" x14ac:dyDescent="0.2">
      <c r="A8842" s="17">
        <v>8841</v>
      </c>
      <c r="B8842" t="s">
        <v>10305</v>
      </c>
      <c r="C8842" s="18">
        <v>41735</v>
      </c>
      <c r="D8842" s="18">
        <v>41739</v>
      </c>
      <c r="E8842" t="s">
        <v>50</v>
      </c>
      <c r="F8842" t="s">
        <v>3322</v>
      </c>
      <c r="G8842" t="s">
        <v>3323</v>
      </c>
      <c r="H8842" t="s">
        <v>68</v>
      </c>
      <c r="I8842" t="s">
        <v>54</v>
      </c>
      <c r="J8842" t="s">
        <v>69</v>
      </c>
      <c r="K8842" t="s">
        <v>70</v>
      </c>
      <c r="L8842">
        <v>90004</v>
      </c>
      <c r="M8842" t="s">
        <v>71</v>
      </c>
      <c r="N8842" t="s">
        <v>5510</v>
      </c>
      <c r="O8842" t="s">
        <v>98</v>
      </c>
      <c r="P8842" t="s">
        <v>188</v>
      </c>
      <c r="Q8842" t="s">
        <v>5511</v>
      </c>
      <c r="R8842" s="19">
        <v>299.97000000000003</v>
      </c>
      <c r="S8842" s="17">
        <v>3</v>
      </c>
      <c r="T8842" s="20">
        <v>0</v>
      </c>
      <c r="U8842" s="19">
        <v>131.98679999999999</v>
      </c>
      <c r="V8842" s="20">
        <f t="shared" si="690"/>
        <v>0.43999999999999995</v>
      </c>
      <c r="W8842" s="17">
        <f t="shared" si="691"/>
        <v>2014</v>
      </c>
      <c r="X8842" t="str">
        <f t="shared" si="692"/>
        <v>Apr-2014</v>
      </c>
      <c r="Y8842" s="17">
        <f t="shared" si="693"/>
        <v>4</v>
      </c>
      <c r="Z8842" t="str">
        <f t="shared" si="694"/>
        <v>0% (No Discount)</v>
      </c>
      <c r="AA8842" s="17">
        <f>IF(COUNTIF($B$2:B8842,B8842)=1,1,0)</f>
        <v>0</v>
      </c>
      <c r="AB8842" s="17">
        <f>IF(COUNTIF($F$2:F8842,F8842)=1,1,0)</f>
        <v>0</v>
      </c>
    </row>
    <row r="8843" spans="1:28" x14ac:dyDescent="0.2">
      <c r="A8843" s="17">
        <v>8842</v>
      </c>
      <c r="B8843" t="s">
        <v>10306</v>
      </c>
      <c r="C8843" s="18">
        <v>42409</v>
      </c>
      <c r="D8843" s="18">
        <v>42413</v>
      </c>
      <c r="E8843" t="s">
        <v>77</v>
      </c>
      <c r="F8843" t="s">
        <v>2799</v>
      </c>
      <c r="G8843" t="s">
        <v>2800</v>
      </c>
      <c r="H8843" t="s">
        <v>68</v>
      </c>
      <c r="I8843" t="s">
        <v>54</v>
      </c>
      <c r="J8843" t="s">
        <v>154</v>
      </c>
      <c r="K8843" t="s">
        <v>70</v>
      </c>
      <c r="L8843">
        <v>94110</v>
      </c>
      <c r="M8843" t="s">
        <v>71</v>
      </c>
      <c r="N8843" t="s">
        <v>1048</v>
      </c>
      <c r="O8843" t="s">
        <v>98</v>
      </c>
      <c r="P8843" t="s">
        <v>188</v>
      </c>
      <c r="Q8843" t="s">
        <v>1049</v>
      </c>
      <c r="R8843" s="19">
        <v>89.97</v>
      </c>
      <c r="S8843" s="17">
        <v>3</v>
      </c>
      <c r="T8843" s="20">
        <v>0</v>
      </c>
      <c r="U8843" s="19">
        <v>39.586799999999997</v>
      </c>
      <c r="V8843" s="20">
        <f t="shared" si="690"/>
        <v>0.43999999999999995</v>
      </c>
      <c r="W8843" s="17">
        <f t="shared" si="691"/>
        <v>2016</v>
      </c>
      <c r="X8843" t="str">
        <f t="shared" si="692"/>
        <v>Feb-2016</v>
      </c>
      <c r="Y8843" s="17">
        <f t="shared" si="693"/>
        <v>4</v>
      </c>
      <c r="Z8843" t="str">
        <f t="shared" si="694"/>
        <v>0% (No Discount)</v>
      </c>
      <c r="AA8843" s="17">
        <f>IF(COUNTIF($B$2:B8843,B8843)=1,1,0)</f>
        <v>1</v>
      </c>
      <c r="AB8843" s="17">
        <f>IF(COUNTIF($F$2:F8843,F8843)=1,1,0)</f>
        <v>0</v>
      </c>
    </row>
    <row r="8844" spans="1:28" x14ac:dyDescent="0.2">
      <c r="A8844" s="17">
        <v>8843</v>
      </c>
      <c r="B8844" t="s">
        <v>10306</v>
      </c>
      <c r="C8844" s="18">
        <v>42409</v>
      </c>
      <c r="D8844" s="18">
        <v>42413</v>
      </c>
      <c r="E8844" t="s">
        <v>77</v>
      </c>
      <c r="F8844" t="s">
        <v>2799</v>
      </c>
      <c r="G8844" t="s">
        <v>2800</v>
      </c>
      <c r="H8844" t="s">
        <v>68</v>
      </c>
      <c r="I8844" t="s">
        <v>54</v>
      </c>
      <c r="J8844" t="s">
        <v>154</v>
      </c>
      <c r="K8844" t="s">
        <v>70</v>
      </c>
      <c r="L8844">
        <v>94110</v>
      </c>
      <c r="M8844" t="s">
        <v>71</v>
      </c>
      <c r="N8844" t="s">
        <v>3124</v>
      </c>
      <c r="O8844" t="s">
        <v>98</v>
      </c>
      <c r="P8844" t="s">
        <v>188</v>
      </c>
      <c r="Q8844" t="s">
        <v>3125</v>
      </c>
      <c r="R8844" s="19">
        <v>31.86</v>
      </c>
      <c r="S8844" s="17">
        <v>2</v>
      </c>
      <c r="T8844" s="20">
        <v>0</v>
      </c>
      <c r="U8844" s="19">
        <v>11.151</v>
      </c>
      <c r="V8844" s="20">
        <f t="shared" si="690"/>
        <v>0.35</v>
      </c>
      <c r="W8844" s="17">
        <f t="shared" si="691"/>
        <v>2016</v>
      </c>
      <c r="X8844" t="str">
        <f t="shared" si="692"/>
        <v>Feb-2016</v>
      </c>
      <c r="Y8844" s="17">
        <f t="shared" si="693"/>
        <v>4</v>
      </c>
      <c r="Z8844" t="str">
        <f t="shared" si="694"/>
        <v>0% (No Discount)</v>
      </c>
      <c r="AA8844" s="17">
        <f>IF(COUNTIF($B$2:B8844,B8844)=1,1,0)</f>
        <v>0</v>
      </c>
      <c r="AB8844" s="17">
        <f>IF(COUNTIF($F$2:F8844,F8844)=1,1,0)</f>
        <v>0</v>
      </c>
    </row>
    <row r="8845" spans="1:28" x14ac:dyDescent="0.2">
      <c r="A8845" s="17">
        <v>8844</v>
      </c>
      <c r="B8845" t="s">
        <v>10307</v>
      </c>
      <c r="C8845" s="18">
        <v>41961</v>
      </c>
      <c r="D8845" s="18">
        <v>41963</v>
      </c>
      <c r="E8845" t="s">
        <v>50</v>
      </c>
      <c r="F8845" t="s">
        <v>398</v>
      </c>
      <c r="G8845" t="s">
        <v>399</v>
      </c>
      <c r="H8845" t="s">
        <v>68</v>
      </c>
      <c r="I8845" t="s">
        <v>54</v>
      </c>
      <c r="J8845" t="s">
        <v>436</v>
      </c>
      <c r="K8845" t="s">
        <v>256</v>
      </c>
      <c r="L8845">
        <v>55407</v>
      </c>
      <c r="M8845" t="s">
        <v>132</v>
      </c>
      <c r="N8845" t="s">
        <v>7645</v>
      </c>
      <c r="O8845" t="s">
        <v>73</v>
      </c>
      <c r="P8845" t="s">
        <v>86</v>
      </c>
      <c r="Q8845" t="s">
        <v>7646</v>
      </c>
      <c r="R8845" s="19">
        <v>67.150000000000006</v>
      </c>
      <c r="S8845" s="17">
        <v>5</v>
      </c>
      <c r="T8845" s="20">
        <v>0</v>
      </c>
      <c r="U8845" s="19">
        <v>16.787500000000001</v>
      </c>
      <c r="V8845" s="20">
        <f t="shared" si="690"/>
        <v>0.25</v>
      </c>
      <c r="W8845" s="17">
        <f t="shared" si="691"/>
        <v>2014</v>
      </c>
      <c r="X8845" t="str">
        <f t="shared" si="692"/>
        <v>Nov-2014</v>
      </c>
      <c r="Y8845" s="17">
        <f t="shared" si="693"/>
        <v>2</v>
      </c>
      <c r="Z8845" t="str">
        <f t="shared" si="694"/>
        <v>0% (No Discount)</v>
      </c>
      <c r="AA8845" s="17">
        <f>IF(COUNTIF($B$2:B8845,B8845)=1,1,0)</f>
        <v>1</v>
      </c>
      <c r="AB8845" s="17">
        <f>IF(COUNTIF($F$2:F8845,F8845)=1,1,0)</f>
        <v>0</v>
      </c>
    </row>
    <row r="8846" spans="1:28" x14ac:dyDescent="0.2">
      <c r="A8846" s="17">
        <v>8845</v>
      </c>
      <c r="B8846" t="s">
        <v>10308</v>
      </c>
      <c r="C8846" s="18">
        <v>43087</v>
      </c>
      <c r="D8846" s="18">
        <v>43092</v>
      </c>
      <c r="E8846" t="s">
        <v>77</v>
      </c>
      <c r="F8846" t="s">
        <v>3759</v>
      </c>
      <c r="G8846" t="s">
        <v>3760</v>
      </c>
      <c r="H8846" t="s">
        <v>53</v>
      </c>
      <c r="I8846" t="s">
        <v>54</v>
      </c>
      <c r="J8846" t="s">
        <v>524</v>
      </c>
      <c r="K8846" t="s">
        <v>525</v>
      </c>
      <c r="L8846">
        <v>43229</v>
      </c>
      <c r="M8846" t="s">
        <v>175</v>
      </c>
      <c r="N8846" t="s">
        <v>4980</v>
      </c>
      <c r="O8846" t="s">
        <v>73</v>
      </c>
      <c r="P8846" t="s">
        <v>102</v>
      </c>
      <c r="Q8846" t="s">
        <v>4981</v>
      </c>
      <c r="R8846" s="19">
        <v>7.2359999999999998</v>
      </c>
      <c r="S8846" s="17">
        <v>3</v>
      </c>
      <c r="T8846" s="20">
        <v>0.7</v>
      </c>
      <c r="U8846" s="19">
        <v>-6.03</v>
      </c>
      <c r="V8846" s="20">
        <f t="shared" si="690"/>
        <v>-0.83333333333333337</v>
      </c>
      <c r="W8846" s="17">
        <f t="shared" si="691"/>
        <v>2017</v>
      </c>
      <c r="X8846" t="str">
        <f t="shared" si="692"/>
        <v>Dec-2017</v>
      </c>
      <c r="Y8846" s="17">
        <f t="shared" si="693"/>
        <v>5</v>
      </c>
      <c r="Z8846" t="str">
        <f t="shared" si="694"/>
        <v>Over 50%</v>
      </c>
      <c r="AA8846" s="17">
        <f>IF(COUNTIF($B$2:B8846,B8846)=1,1,0)</f>
        <v>1</v>
      </c>
      <c r="AB8846" s="17">
        <f>IF(COUNTIF($F$2:F8846,F8846)=1,1,0)</f>
        <v>0</v>
      </c>
    </row>
    <row r="8847" spans="1:28" x14ac:dyDescent="0.2">
      <c r="A8847" s="17">
        <v>8846</v>
      </c>
      <c r="B8847" t="s">
        <v>10308</v>
      </c>
      <c r="C8847" s="18">
        <v>43087</v>
      </c>
      <c r="D8847" s="18">
        <v>43092</v>
      </c>
      <c r="E8847" t="s">
        <v>77</v>
      </c>
      <c r="F8847" t="s">
        <v>3759</v>
      </c>
      <c r="G8847" t="s">
        <v>3760</v>
      </c>
      <c r="H8847" t="s">
        <v>53</v>
      </c>
      <c r="I8847" t="s">
        <v>54</v>
      </c>
      <c r="J8847" t="s">
        <v>524</v>
      </c>
      <c r="K8847" t="s">
        <v>525</v>
      </c>
      <c r="L8847">
        <v>43229</v>
      </c>
      <c r="M8847" t="s">
        <v>175</v>
      </c>
      <c r="N8847" t="s">
        <v>601</v>
      </c>
      <c r="O8847" t="s">
        <v>73</v>
      </c>
      <c r="P8847" t="s">
        <v>296</v>
      </c>
      <c r="Q8847" t="s">
        <v>602</v>
      </c>
      <c r="R8847" s="19">
        <v>4.8239999999999998</v>
      </c>
      <c r="S8847" s="17">
        <v>3</v>
      </c>
      <c r="T8847" s="20">
        <v>0.2</v>
      </c>
      <c r="U8847" s="19">
        <v>1.7486999999999999</v>
      </c>
      <c r="V8847" s="20">
        <f t="shared" si="690"/>
        <v>0.36249999999999999</v>
      </c>
      <c r="W8847" s="17">
        <f t="shared" si="691"/>
        <v>2017</v>
      </c>
      <c r="X8847" t="str">
        <f t="shared" si="692"/>
        <v>Dec-2017</v>
      </c>
      <c r="Y8847" s="17">
        <f t="shared" si="693"/>
        <v>5</v>
      </c>
      <c r="Z8847" t="str">
        <f t="shared" si="694"/>
        <v>11-20%</v>
      </c>
      <c r="AA8847" s="17">
        <f>IF(COUNTIF($B$2:B8847,B8847)=1,1,0)</f>
        <v>0</v>
      </c>
      <c r="AB8847" s="17">
        <f>IF(COUNTIF($F$2:F8847,F8847)=1,1,0)</f>
        <v>0</v>
      </c>
    </row>
    <row r="8848" spans="1:28" x14ac:dyDescent="0.2">
      <c r="A8848" s="17">
        <v>8847</v>
      </c>
      <c r="B8848" t="s">
        <v>10308</v>
      </c>
      <c r="C8848" s="18">
        <v>43087</v>
      </c>
      <c r="D8848" s="18">
        <v>43092</v>
      </c>
      <c r="E8848" t="s">
        <v>77</v>
      </c>
      <c r="F8848" t="s">
        <v>3759</v>
      </c>
      <c r="G8848" t="s">
        <v>3760</v>
      </c>
      <c r="H8848" t="s">
        <v>53</v>
      </c>
      <c r="I8848" t="s">
        <v>54</v>
      </c>
      <c r="J8848" t="s">
        <v>524</v>
      </c>
      <c r="K8848" t="s">
        <v>525</v>
      </c>
      <c r="L8848">
        <v>43229</v>
      </c>
      <c r="M8848" t="s">
        <v>175</v>
      </c>
      <c r="N8848" t="s">
        <v>1578</v>
      </c>
      <c r="O8848" t="s">
        <v>73</v>
      </c>
      <c r="P8848" t="s">
        <v>117</v>
      </c>
      <c r="Q8848" t="s">
        <v>1579</v>
      </c>
      <c r="R8848" s="19">
        <v>91.36</v>
      </c>
      <c r="S8848" s="17">
        <v>5</v>
      </c>
      <c r="T8848" s="20">
        <v>0.2</v>
      </c>
      <c r="U8848" s="19">
        <v>29.692</v>
      </c>
      <c r="V8848" s="20">
        <f t="shared" si="690"/>
        <v>0.32500000000000001</v>
      </c>
      <c r="W8848" s="17">
        <f t="shared" si="691"/>
        <v>2017</v>
      </c>
      <c r="X8848" t="str">
        <f t="shared" si="692"/>
        <v>Dec-2017</v>
      </c>
      <c r="Y8848" s="17">
        <f t="shared" si="693"/>
        <v>5</v>
      </c>
      <c r="Z8848" t="str">
        <f t="shared" si="694"/>
        <v>11-20%</v>
      </c>
      <c r="AA8848" s="17">
        <f>IF(COUNTIF($B$2:B8848,B8848)=1,1,0)</f>
        <v>0</v>
      </c>
      <c r="AB8848" s="17">
        <f>IF(COUNTIF($F$2:F8848,F8848)=1,1,0)</f>
        <v>0</v>
      </c>
    </row>
    <row r="8849" spans="1:28" x14ac:dyDescent="0.2">
      <c r="A8849" s="17">
        <v>8848</v>
      </c>
      <c r="B8849" t="s">
        <v>10308</v>
      </c>
      <c r="C8849" s="18">
        <v>43087</v>
      </c>
      <c r="D8849" s="18">
        <v>43092</v>
      </c>
      <c r="E8849" t="s">
        <v>77</v>
      </c>
      <c r="F8849" t="s">
        <v>3759</v>
      </c>
      <c r="G8849" t="s">
        <v>3760</v>
      </c>
      <c r="H8849" t="s">
        <v>53</v>
      </c>
      <c r="I8849" t="s">
        <v>54</v>
      </c>
      <c r="J8849" t="s">
        <v>524</v>
      </c>
      <c r="K8849" t="s">
        <v>525</v>
      </c>
      <c r="L8849">
        <v>43229</v>
      </c>
      <c r="M8849" t="s">
        <v>175</v>
      </c>
      <c r="N8849" t="s">
        <v>2853</v>
      </c>
      <c r="O8849" t="s">
        <v>73</v>
      </c>
      <c r="P8849" t="s">
        <v>105</v>
      </c>
      <c r="Q8849" t="s">
        <v>2854</v>
      </c>
      <c r="R8849" s="19">
        <v>130.11199999999999</v>
      </c>
      <c r="S8849" s="17">
        <v>2</v>
      </c>
      <c r="T8849" s="20">
        <v>0.2</v>
      </c>
      <c r="U8849" s="19">
        <v>13.011200000000001</v>
      </c>
      <c r="V8849" s="20">
        <f t="shared" si="690"/>
        <v>0.1</v>
      </c>
      <c r="W8849" s="17">
        <f t="shared" si="691"/>
        <v>2017</v>
      </c>
      <c r="X8849" t="str">
        <f t="shared" si="692"/>
        <v>Dec-2017</v>
      </c>
      <c r="Y8849" s="17">
        <f t="shared" si="693"/>
        <v>5</v>
      </c>
      <c r="Z8849" t="str">
        <f t="shared" si="694"/>
        <v>11-20%</v>
      </c>
      <c r="AA8849" s="17">
        <f>IF(COUNTIF($B$2:B8849,B8849)=1,1,0)</f>
        <v>0</v>
      </c>
      <c r="AB8849" s="17">
        <f>IF(COUNTIF($F$2:F8849,F8849)=1,1,0)</f>
        <v>0</v>
      </c>
    </row>
    <row r="8850" spans="1:28" x14ac:dyDescent="0.2">
      <c r="A8850" s="17">
        <v>8849</v>
      </c>
      <c r="B8850" t="s">
        <v>10309</v>
      </c>
      <c r="C8850" s="18">
        <v>42187</v>
      </c>
      <c r="D8850" s="18">
        <v>42189</v>
      </c>
      <c r="E8850" t="s">
        <v>215</v>
      </c>
      <c r="F8850" t="s">
        <v>1201</v>
      </c>
      <c r="G8850" t="s">
        <v>1202</v>
      </c>
      <c r="H8850" t="s">
        <v>68</v>
      </c>
      <c r="I8850" t="s">
        <v>54</v>
      </c>
      <c r="J8850" t="s">
        <v>4624</v>
      </c>
      <c r="K8850" t="s">
        <v>115</v>
      </c>
      <c r="L8850">
        <v>27604</v>
      </c>
      <c r="M8850" t="s">
        <v>57</v>
      </c>
      <c r="N8850" t="s">
        <v>3598</v>
      </c>
      <c r="O8850" t="s">
        <v>98</v>
      </c>
      <c r="P8850" t="s">
        <v>99</v>
      </c>
      <c r="Q8850" t="s">
        <v>3599</v>
      </c>
      <c r="R8850" s="19">
        <v>74.239999999999995</v>
      </c>
      <c r="S8850" s="17">
        <v>1</v>
      </c>
      <c r="T8850" s="20">
        <v>0.2</v>
      </c>
      <c r="U8850" s="19">
        <v>8.3520000000000003</v>
      </c>
      <c r="V8850" s="20">
        <f t="shared" si="690"/>
        <v>0.11250000000000002</v>
      </c>
      <c r="W8850" s="17">
        <f t="shared" si="691"/>
        <v>2015</v>
      </c>
      <c r="X8850" t="str">
        <f t="shared" si="692"/>
        <v>Jul-2015</v>
      </c>
      <c r="Y8850" s="17">
        <f t="shared" si="693"/>
        <v>2</v>
      </c>
      <c r="Z8850" t="str">
        <f t="shared" si="694"/>
        <v>11-20%</v>
      </c>
      <c r="AA8850" s="17">
        <f>IF(COUNTIF($B$2:B8850,B8850)=1,1,0)</f>
        <v>1</v>
      </c>
      <c r="AB8850" s="17">
        <f>IF(COUNTIF($F$2:F8850,F8850)=1,1,0)</f>
        <v>0</v>
      </c>
    </row>
    <row r="8851" spans="1:28" x14ac:dyDescent="0.2">
      <c r="A8851" s="17">
        <v>8850</v>
      </c>
      <c r="B8851" t="s">
        <v>10309</v>
      </c>
      <c r="C8851" s="18">
        <v>42187</v>
      </c>
      <c r="D8851" s="18">
        <v>42189</v>
      </c>
      <c r="E8851" t="s">
        <v>215</v>
      </c>
      <c r="F8851" t="s">
        <v>1201</v>
      </c>
      <c r="G8851" t="s">
        <v>1202</v>
      </c>
      <c r="H8851" t="s">
        <v>68</v>
      </c>
      <c r="I8851" t="s">
        <v>54</v>
      </c>
      <c r="J8851" t="s">
        <v>4624</v>
      </c>
      <c r="K8851" t="s">
        <v>115</v>
      </c>
      <c r="L8851">
        <v>27604</v>
      </c>
      <c r="M8851" t="s">
        <v>57</v>
      </c>
      <c r="N8851" t="s">
        <v>3498</v>
      </c>
      <c r="O8851" t="s">
        <v>59</v>
      </c>
      <c r="P8851" t="s">
        <v>92</v>
      </c>
      <c r="Q8851" t="s">
        <v>3499</v>
      </c>
      <c r="R8851" s="19">
        <v>159.84</v>
      </c>
      <c r="S8851" s="17">
        <v>10</v>
      </c>
      <c r="T8851" s="20">
        <v>0.2</v>
      </c>
      <c r="U8851" s="19">
        <v>45.954000000000001</v>
      </c>
      <c r="V8851" s="20">
        <f t="shared" si="690"/>
        <v>0.28749999999999998</v>
      </c>
      <c r="W8851" s="17">
        <f t="shared" si="691"/>
        <v>2015</v>
      </c>
      <c r="X8851" t="str">
        <f t="shared" si="692"/>
        <v>Jul-2015</v>
      </c>
      <c r="Y8851" s="17">
        <f t="shared" si="693"/>
        <v>2</v>
      </c>
      <c r="Z8851" t="str">
        <f t="shared" si="694"/>
        <v>11-20%</v>
      </c>
      <c r="AA8851" s="17">
        <f>IF(COUNTIF($B$2:B8851,B8851)=1,1,0)</f>
        <v>0</v>
      </c>
      <c r="AB8851" s="17">
        <f>IF(COUNTIF($F$2:F8851,F8851)=1,1,0)</f>
        <v>0</v>
      </c>
    </row>
    <row r="8852" spans="1:28" x14ac:dyDescent="0.2">
      <c r="A8852" s="17">
        <v>8851</v>
      </c>
      <c r="B8852" t="s">
        <v>10309</v>
      </c>
      <c r="C8852" s="18">
        <v>42187</v>
      </c>
      <c r="D8852" s="18">
        <v>42189</v>
      </c>
      <c r="E8852" t="s">
        <v>215</v>
      </c>
      <c r="F8852" t="s">
        <v>1201</v>
      </c>
      <c r="G8852" t="s">
        <v>1202</v>
      </c>
      <c r="H8852" t="s">
        <v>68</v>
      </c>
      <c r="I8852" t="s">
        <v>54</v>
      </c>
      <c r="J8852" t="s">
        <v>4624</v>
      </c>
      <c r="K8852" t="s">
        <v>115</v>
      </c>
      <c r="L8852">
        <v>27604</v>
      </c>
      <c r="M8852" t="s">
        <v>57</v>
      </c>
      <c r="N8852" t="s">
        <v>2138</v>
      </c>
      <c r="O8852" t="s">
        <v>73</v>
      </c>
      <c r="P8852" t="s">
        <v>102</v>
      </c>
      <c r="Q8852" t="s">
        <v>2139</v>
      </c>
      <c r="R8852" s="19">
        <v>2.8919999999999999</v>
      </c>
      <c r="S8852" s="17">
        <v>2</v>
      </c>
      <c r="T8852" s="20">
        <v>0.7</v>
      </c>
      <c r="U8852" s="19">
        <v>-2.3136000000000001</v>
      </c>
      <c r="V8852" s="20">
        <f t="shared" si="690"/>
        <v>-0.8</v>
      </c>
      <c r="W8852" s="17">
        <f t="shared" si="691"/>
        <v>2015</v>
      </c>
      <c r="X8852" t="str">
        <f t="shared" si="692"/>
        <v>Jul-2015</v>
      </c>
      <c r="Y8852" s="17">
        <f t="shared" si="693"/>
        <v>2</v>
      </c>
      <c r="Z8852" t="str">
        <f t="shared" si="694"/>
        <v>Over 50%</v>
      </c>
      <c r="AA8852" s="17">
        <f>IF(COUNTIF($B$2:B8852,B8852)=1,1,0)</f>
        <v>0</v>
      </c>
      <c r="AB8852" s="17">
        <f>IF(COUNTIF($F$2:F8852,F8852)=1,1,0)</f>
        <v>0</v>
      </c>
    </row>
    <row r="8853" spans="1:28" x14ac:dyDescent="0.2">
      <c r="A8853" s="17">
        <v>8852</v>
      </c>
      <c r="B8853" t="s">
        <v>10309</v>
      </c>
      <c r="C8853" s="18">
        <v>42187</v>
      </c>
      <c r="D8853" s="18">
        <v>42189</v>
      </c>
      <c r="E8853" t="s">
        <v>215</v>
      </c>
      <c r="F8853" t="s">
        <v>1201</v>
      </c>
      <c r="G8853" t="s">
        <v>1202</v>
      </c>
      <c r="H8853" t="s">
        <v>68</v>
      </c>
      <c r="I8853" t="s">
        <v>54</v>
      </c>
      <c r="J8853" t="s">
        <v>4624</v>
      </c>
      <c r="K8853" t="s">
        <v>115</v>
      </c>
      <c r="L8853">
        <v>27604</v>
      </c>
      <c r="M8853" t="s">
        <v>57</v>
      </c>
      <c r="N8853" t="s">
        <v>2796</v>
      </c>
      <c r="O8853" t="s">
        <v>73</v>
      </c>
      <c r="P8853" t="s">
        <v>117</v>
      </c>
      <c r="Q8853" t="s">
        <v>2797</v>
      </c>
      <c r="R8853" s="19">
        <v>9.3919999999999995</v>
      </c>
      <c r="S8853" s="17">
        <v>2</v>
      </c>
      <c r="T8853" s="20">
        <v>0.2</v>
      </c>
      <c r="U8853" s="19">
        <v>3.2871999999999999</v>
      </c>
      <c r="V8853" s="20">
        <f t="shared" si="690"/>
        <v>0.35000000000000003</v>
      </c>
      <c r="W8853" s="17">
        <f t="shared" si="691"/>
        <v>2015</v>
      </c>
      <c r="X8853" t="str">
        <f t="shared" si="692"/>
        <v>Jul-2015</v>
      </c>
      <c r="Y8853" s="17">
        <f t="shared" si="693"/>
        <v>2</v>
      </c>
      <c r="Z8853" t="str">
        <f t="shared" si="694"/>
        <v>11-20%</v>
      </c>
      <c r="AA8853" s="17">
        <f>IF(COUNTIF($B$2:B8853,B8853)=1,1,0)</f>
        <v>0</v>
      </c>
      <c r="AB8853" s="17">
        <f>IF(COUNTIF($F$2:F8853,F8853)=1,1,0)</f>
        <v>0</v>
      </c>
    </row>
    <row r="8854" spans="1:28" x14ac:dyDescent="0.2">
      <c r="A8854" s="17">
        <v>8853</v>
      </c>
      <c r="B8854" t="s">
        <v>10310</v>
      </c>
      <c r="C8854" s="18">
        <v>41920</v>
      </c>
      <c r="D8854" s="18">
        <v>41925</v>
      </c>
      <c r="E8854" t="s">
        <v>50</v>
      </c>
      <c r="F8854" t="s">
        <v>391</v>
      </c>
      <c r="G8854" t="s">
        <v>392</v>
      </c>
      <c r="H8854" t="s">
        <v>53</v>
      </c>
      <c r="I8854" t="s">
        <v>54</v>
      </c>
      <c r="J8854" t="s">
        <v>293</v>
      </c>
      <c r="K8854" t="s">
        <v>294</v>
      </c>
      <c r="L8854">
        <v>10011</v>
      </c>
      <c r="M8854" t="s">
        <v>175</v>
      </c>
      <c r="N8854" t="s">
        <v>4054</v>
      </c>
      <c r="O8854" t="s">
        <v>73</v>
      </c>
      <c r="P8854" t="s">
        <v>117</v>
      </c>
      <c r="Q8854" t="s">
        <v>4055</v>
      </c>
      <c r="R8854" s="19">
        <v>123.92</v>
      </c>
      <c r="S8854" s="17">
        <v>4</v>
      </c>
      <c r="T8854" s="20">
        <v>0</v>
      </c>
      <c r="U8854" s="19">
        <v>55.764000000000003</v>
      </c>
      <c r="V8854" s="20">
        <f t="shared" si="690"/>
        <v>0.45</v>
      </c>
      <c r="W8854" s="17">
        <f t="shared" si="691"/>
        <v>2014</v>
      </c>
      <c r="X8854" t="str">
        <f t="shared" si="692"/>
        <v>Oct-2014</v>
      </c>
      <c r="Y8854" s="17">
        <f t="shared" si="693"/>
        <v>5</v>
      </c>
      <c r="Z8854" t="str">
        <f t="shared" si="694"/>
        <v>0% (No Discount)</v>
      </c>
      <c r="AA8854" s="17">
        <f>IF(COUNTIF($B$2:B8854,B8854)=1,1,0)</f>
        <v>1</v>
      </c>
      <c r="AB8854" s="17">
        <f>IF(COUNTIF($F$2:F8854,F8854)=1,1,0)</f>
        <v>0</v>
      </c>
    </row>
    <row r="8855" spans="1:28" x14ac:dyDescent="0.2">
      <c r="A8855" s="17">
        <v>8854</v>
      </c>
      <c r="B8855" t="s">
        <v>10311</v>
      </c>
      <c r="C8855" s="18">
        <v>42269</v>
      </c>
      <c r="D8855" s="18">
        <v>42272</v>
      </c>
      <c r="E8855" t="s">
        <v>215</v>
      </c>
      <c r="F8855" t="s">
        <v>3196</v>
      </c>
      <c r="G8855" t="s">
        <v>3197</v>
      </c>
      <c r="H8855" t="s">
        <v>53</v>
      </c>
      <c r="I8855" t="s">
        <v>54</v>
      </c>
      <c r="J8855" t="s">
        <v>173</v>
      </c>
      <c r="K8855" t="s">
        <v>174</v>
      </c>
      <c r="L8855">
        <v>19143</v>
      </c>
      <c r="M8855" t="s">
        <v>175</v>
      </c>
      <c r="N8855" t="s">
        <v>4861</v>
      </c>
      <c r="O8855" t="s">
        <v>73</v>
      </c>
      <c r="P8855" t="s">
        <v>606</v>
      </c>
      <c r="Q8855" t="s">
        <v>4862</v>
      </c>
      <c r="R8855" s="19">
        <v>55.6</v>
      </c>
      <c r="S8855" s="17">
        <v>5</v>
      </c>
      <c r="T8855" s="20">
        <v>0.2</v>
      </c>
      <c r="U8855" s="19">
        <v>6.2549999999999999</v>
      </c>
      <c r="V8855" s="20">
        <f t="shared" si="690"/>
        <v>0.11249999999999999</v>
      </c>
      <c r="W8855" s="17">
        <f t="shared" si="691"/>
        <v>2015</v>
      </c>
      <c r="X8855" t="str">
        <f t="shared" si="692"/>
        <v>Sep-2015</v>
      </c>
      <c r="Y8855" s="17">
        <f t="shared" si="693"/>
        <v>3</v>
      </c>
      <c r="Z8855" t="str">
        <f t="shared" si="694"/>
        <v>11-20%</v>
      </c>
      <c r="AA8855" s="17">
        <f>IF(COUNTIF($B$2:B8855,B8855)=1,1,0)</f>
        <v>1</v>
      </c>
      <c r="AB8855" s="17">
        <f>IF(COUNTIF($F$2:F8855,F8855)=1,1,0)</f>
        <v>0</v>
      </c>
    </row>
    <row r="8856" spans="1:28" x14ac:dyDescent="0.2">
      <c r="A8856" s="17">
        <v>8855</v>
      </c>
      <c r="B8856" t="s">
        <v>10311</v>
      </c>
      <c r="C8856" s="18">
        <v>42269</v>
      </c>
      <c r="D8856" s="18">
        <v>42272</v>
      </c>
      <c r="E8856" t="s">
        <v>215</v>
      </c>
      <c r="F8856" t="s">
        <v>3196</v>
      </c>
      <c r="G8856" t="s">
        <v>3197</v>
      </c>
      <c r="H8856" t="s">
        <v>53</v>
      </c>
      <c r="I8856" t="s">
        <v>54</v>
      </c>
      <c r="J8856" t="s">
        <v>173</v>
      </c>
      <c r="K8856" t="s">
        <v>174</v>
      </c>
      <c r="L8856">
        <v>19143</v>
      </c>
      <c r="M8856" t="s">
        <v>175</v>
      </c>
      <c r="N8856" t="s">
        <v>936</v>
      </c>
      <c r="O8856" t="s">
        <v>98</v>
      </c>
      <c r="P8856" t="s">
        <v>188</v>
      </c>
      <c r="Q8856" t="s">
        <v>937</v>
      </c>
      <c r="R8856" s="19">
        <v>617.976</v>
      </c>
      <c r="S8856" s="17">
        <v>3</v>
      </c>
      <c r="T8856" s="20">
        <v>0.2</v>
      </c>
      <c r="U8856" s="19">
        <v>-7.7247000000000003</v>
      </c>
      <c r="V8856" s="20">
        <f t="shared" si="690"/>
        <v>-1.2500000000000001E-2</v>
      </c>
      <c r="W8856" s="17">
        <f t="shared" si="691"/>
        <v>2015</v>
      </c>
      <c r="X8856" t="str">
        <f t="shared" si="692"/>
        <v>Sep-2015</v>
      </c>
      <c r="Y8856" s="17">
        <f t="shared" si="693"/>
        <v>3</v>
      </c>
      <c r="Z8856" t="str">
        <f t="shared" si="694"/>
        <v>11-20%</v>
      </c>
      <c r="AA8856" s="17">
        <f>IF(COUNTIF($B$2:B8856,B8856)=1,1,0)</f>
        <v>0</v>
      </c>
      <c r="AB8856" s="17">
        <f>IF(COUNTIF($F$2:F8856,F8856)=1,1,0)</f>
        <v>0</v>
      </c>
    </row>
    <row r="8857" spans="1:28" x14ac:dyDescent="0.2">
      <c r="A8857" s="17">
        <v>8856</v>
      </c>
      <c r="B8857" t="s">
        <v>10312</v>
      </c>
      <c r="C8857" s="18">
        <v>43093</v>
      </c>
      <c r="D8857" s="18">
        <v>43099</v>
      </c>
      <c r="E8857" t="s">
        <v>77</v>
      </c>
      <c r="F8857" t="s">
        <v>2671</v>
      </c>
      <c r="G8857" t="s">
        <v>2672</v>
      </c>
      <c r="H8857" t="s">
        <v>68</v>
      </c>
      <c r="I8857" t="s">
        <v>54</v>
      </c>
      <c r="J8857" t="s">
        <v>6294</v>
      </c>
      <c r="K8857" t="s">
        <v>6295</v>
      </c>
      <c r="L8857">
        <v>83642</v>
      </c>
      <c r="M8857" t="s">
        <v>71</v>
      </c>
      <c r="N8857" t="s">
        <v>926</v>
      </c>
      <c r="O8857" t="s">
        <v>73</v>
      </c>
      <c r="P8857" t="s">
        <v>102</v>
      </c>
      <c r="Q8857" t="s">
        <v>927</v>
      </c>
      <c r="R8857" s="19">
        <v>21.312000000000001</v>
      </c>
      <c r="S8857" s="17">
        <v>3</v>
      </c>
      <c r="T8857" s="20">
        <v>0.2</v>
      </c>
      <c r="U8857" s="19">
        <v>7.992</v>
      </c>
      <c r="V8857" s="20">
        <f t="shared" si="690"/>
        <v>0.375</v>
      </c>
      <c r="W8857" s="17">
        <f t="shared" si="691"/>
        <v>2017</v>
      </c>
      <c r="X8857" t="str">
        <f t="shared" si="692"/>
        <v>Dec-2017</v>
      </c>
      <c r="Y8857" s="17">
        <f t="shared" si="693"/>
        <v>6</v>
      </c>
      <c r="Z8857" t="str">
        <f t="shared" si="694"/>
        <v>11-20%</v>
      </c>
      <c r="AA8857" s="17">
        <f>IF(COUNTIF($B$2:B8857,B8857)=1,1,0)</f>
        <v>1</v>
      </c>
      <c r="AB8857" s="17">
        <f>IF(COUNTIF($F$2:F8857,F8857)=1,1,0)</f>
        <v>0</v>
      </c>
    </row>
    <row r="8858" spans="1:28" x14ac:dyDescent="0.2">
      <c r="A8858" s="17">
        <v>8857</v>
      </c>
      <c r="B8858" t="s">
        <v>10313</v>
      </c>
      <c r="C8858" s="18">
        <v>43021</v>
      </c>
      <c r="D8858" s="18">
        <v>43028</v>
      </c>
      <c r="E8858" t="s">
        <v>77</v>
      </c>
      <c r="F8858" t="s">
        <v>4043</v>
      </c>
      <c r="G8858" t="s">
        <v>4044</v>
      </c>
      <c r="H8858" t="s">
        <v>68</v>
      </c>
      <c r="I8858" t="s">
        <v>54</v>
      </c>
      <c r="J8858" t="s">
        <v>5430</v>
      </c>
      <c r="K8858" t="s">
        <v>70</v>
      </c>
      <c r="L8858">
        <v>95823</v>
      </c>
      <c r="M8858" t="s">
        <v>71</v>
      </c>
      <c r="N8858" t="s">
        <v>1386</v>
      </c>
      <c r="O8858" t="s">
        <v>98</v>
      </c>
      <c r="P8858" t="s">
        <v>188</v>
      </c>
      <c r="Q8858" t="s">
        <v>1387</v>
      </c>
      <c r="R8858" s="19">
        <v>209.94</v>
      </c>
      <c r="S8858" s="17">
        <v>6</v>
      </c>
      <c r="T8858" s="20">
        <v>0</v>
      </c>
      <c r="U8858" s="19">
        <v>39.888599999999997</v>
      </c>
      <c r="V8858" s="20">
        <f t="shared" si="690"/>
        <v>0.18999999999999997</v>
      </c>
      <c r="W8858" s="17">
        <f t="shared" si="691"/>
        <v>2017</v>
      </c>
      <c r="X8858" t="str">
        <f t="shared" si="692"/>
        <v>Oct-2017</v>
      </c>
      <c r="Y8858" s="17">
        <f t="shared" si="693"/>
        <v>7</v>
      </c>
      <c r="Z8858" t="str">
        <f t="shared" si="694"/>
        <v>0% (No Discount)</v>
      </c>
      <c r="AA8858" s="17">
        <f>IF(COUNTIF($B$2:B8858,B8858)=1,1,0)</f>
        <v>1</v>
      </c>
      <c r="AB8858" s="17">
        <f>IF(COUNTIF($F$2:F8858,F8858)=1,1,0)</f>
        <v>0</v>
      </c>
    </row>
    <row r="8859" spans="1:28" x14ac:dyDescent="0.2">
      <c r="A8859" s="17">
        <v>8858</v>
      </c>
      <c r="B8859" t="s">
        <v>10313</v>
      </c>
      <c r="C8859" s="18">
        <v>43021</v>
      </c>
      <c r="D8859" s="18">
        <v>43028</v>
      </c>
      <c r="E8859" t="s">
        <v>77</v>
      </c>
      <c r="F8859" t="s">
        <v>4043</v>
      </c>
      <c r="G8859" t="s">
        <v>4044</v>
      </c>
      <c r="H8859" t="s">
        <v>68</v>
      </c>
      <c r="I8859" t="s">
        <v>54</v>
      </c>
      <c r="J8859" t="s">
        <v>5430</v>
      </c>
      <c r="K8859" t="s">
        <v>70</v>
      </c>
      <c r="L8859">
        <v>95823</v>
      </c>
      <c r="M8859" t="s">
        <v>71</v>
      </c>
      <c r="N8859" t="s">
        <v>5998</v>
      </c>
      <c r="O8859" t="s">
        <v>98</v>
      </c>
      <c r="P8859" t="s">
        <v>99</v>
      </c>
      <c r="Q8859" t="s">
        <v>5999</v>
      </c>
      <c r="R8859" s="19">
        <v>31.984000000000002</v>
      </c>
      <c r="S8859" s="17">
        <v>2</v>
      </c>
      <c r="T8859" s="20">
        <v>0.2</v>
      </c>
      <c r="U8859" s="19">
        <v>-7.9960000000000004</v>
      </c>
      <c r="V8859" s="20">
        <f t="shared" si="690"/>
        <v>-0.25</v>
      </c>
      <c r="W8859" s="17">
        <f t="shared" si="691"/>
        <v>2017</v>
      </c>
      <c r="X8859" t="str">
        <f t="shared" si="692"/>
        <v>Oct-2017</v>
      </c>
      <c r="Y8859" s="17">
        <f t="shared" si="693"/>
        <v>7</v>
      </c>
      <c r="Z8859" t="str">
        <f t="shared" si="694"/>
        <v>11-20%</v>
      </c>
      <c r="AA8859" s="17">
        <f>IF(COUNTIF($B$2:B8859,B8859)=1,1,0)</f>
        <v>0</v>
      </c>
      <c r="AB8859" s="17">
        <f>IF(COUNTIF($F$2:F8859,F8859)=1,1,0)</f>
        <v>0</v>
      </c>
    </row>
    <row r="8860" spans="1:28" x14ac:dyDescent="0.2">
      <c r="A8860" s="17">
        <v>8859</v>
      </c>
      <c r="B8860" t="s">
        <v>10313</v>
      </c>
      <c r="C8860" s="18">
        <v>43021</v>
      </c>
      <c r="D8860" s="18">
        <v>43028</v>
      </c>
      <c r="E8860" t="s">
        <v>77</v>
      </c>
      <c r="F8860" t="s">
        <v>4043</v>
      </c>
      <c r="G8860" t="s">
        <v>4044</v>
      </c>
      <c r="H8860" t="s">
        <v>68</v>
      </c>
      <c r="I8860" t="s">
        <v>54</v>
      </c>
      <c r="J8860" t="s">
        <v>5430</v>
      </c>
      <c r="K8860" t="s">
        <v>70</v>
      </c>
      <c r="L8860">
        <v>95823</v>
      </c>
      <c r="M8860" t="s">
        <v>71</v>
      </c>
      <c r="N8860" t="s">
        <v>1774</v>
      </c>
      <c r="O8860" t="s">
        <v>73</v>
      </c>
      <c r="P8860" t="s">
        <v>102</v>
      </c>
      <c r="Q8860" t="s">
        <v>1775</v>
      </c>
      <c r="R8860" s="19">
        <v>5083.96</v>
      </c>
      <c r="S8860" s="17">
        <v>5</v>
      </c>
      <c r="T8860" s="20">
        <v>0.2</v>
      </c>
      <c r="U8860" s="19">
        <v>1906.4849999999999</v>
      </c>
      <c r="V8860" s="20">
        <f t="shared" si="690"/>
        <v>0.375</v>
      </c>
      <c r="W8860" s="17">
        <f t="shared" si="691"/>
        <v>2017</v>
      </c>
      <c r="X8860" t="str">
        <f t="shared" si="692"/>
        <v>Oct-2017</v>
      </c>
      <c r="Y8860" s="17">
        <f t="shared" si="693"/>
        <v>7</v>
      </c>
      <c r="Z8860" t="str">
        <f t="shared" si="694"/>
        <v>11-20%</v>
      </c>
      <c r="AA8860" s="17">
        <f>IF(COUNTIF($B$2:B8860,B8860)=1,1,0)</f>
        <v>0</v>
      </c>
      <c r="AB8860" s="17">
        <f>IF(COUNTIF($F$2:F8860,F8860)=1,1,0)</f>
        <v>0</v>
      </c>
    </row>
    <row r="8861" spans="1:28" x14ac:dyDescent="0.2">
      <c r="A8861" s="17">
        <v>8860</v>
      </c>
      <c r="B8861" t="s">
        <v>10314</v>
      </c>
      <c r="C8861" s="18">
        <v>42967</v>
      </c>
      <c r="D8861" s="18">
        <v>42973</v>
      </c>
      <c r="E8861" t="s">
        <v>77</v>
      </c>
      <c r="F8861" t="s">
        <v>4212</v>
      </c>
      <c r="G8861" t="s">
        <v>4213</v>
      </c>
      <c r="H8861" t="s">
        <v>129</v>
      </c>
      <c r="I8861" t="s">
        <v>54</v>
      </c>
      <c r="J8861" t="s">
        <v>494</v>
      </c>
      <c r="K8861" t="s">
        <v>115</v>
      </c>
      <c r="L8861">
        <v>28205</v>
      </c>
      <c r="M8861" t="s">
        <v>57</v>
      </c>
      <c r="N8861" t="s">
        <v>6527</v>
      </c>
      <c r="O8861" t="s">
        <v>98</v>
      </c>
      <c r="P8861" t="s">
        <v>99</v>
      </c>
      <c r="Q8861" t="s">
        <v>6528</v>
      </c>
      <c r="R8861" s="19">
        <v>35.96</v>
      </c>
      <c r="S8861" s="17">
        <v>1</v>
      </c>
      <c r="T8861" s="20">
        <v>0.2</v>
      </c>
      <c r="U8861" s="19">
        <v>3.5960000000000001</v>
      </c>
      <c r="V8861" s="20">
        <f t="shared" si="690"/>
        <v>0.1</v>
      </c>
      <c r="W8861" s="17">
        <f t="shared" si="691"/>
        <v>2017</v>
      </c>
      <c r="X8861" t="str">
        <f t="shared" si="692"/>
        <v>Aug-2017</v>
      </c>
      <c r="Y8861" s="17">
        <f t="shared" si="693"/>
        <v>6</v>
      </c>
      <c r="Z8861" t="str">
        <f t="shared" si="694"/>
        <v>11-20%</v>
      </c>
      <c r="AA8861" s="17">
        <f>IF(COUNTIF($B$2:B8861,B8861)=1,1,0)</f>
        <v>1</v>
      </c>
      <c r="AB8861" s="17">
        <f>IF(COUNTIF($F$2:F8861,F8861)=1,1,0)</f>
        <v>0</v>
      </c>
    </row>
    <row r="8862" spans="1:28" x14ac:dyDescent="0.2">
      <c r="A8862" s="17">
        <v>8861</v>
      </c>
      <c r="B8862" t="s">
        <v>10315</v>
      </c>
      <c r="C8862" s="18">
        <v>42258</v>
      </c>
      <c r="D8862" s="18">
        <v>42265</v>
      </c>
      <c r="E8862" t="s">
        <v>77</v>
      </c>
      <c r="F8862" t="s">
        <v>3190</v>
      </c>
      <c r="G8862" t="s">
        <v>3191</v>
      </c>
      <c r="H8862" t="s">
        <v>129</v>
      </c>
      <c r="I8862" t="s">
        <v>54</v>
      </c>
      <c r="J8862" t="s">
        <v>4860</v>
      </c>
      <c r="K8862" t="s">
        <v>817</v>
      </c>
      <c r="L8862">
        <v>7501</v>
      </c>
      <c r="M8862" t="s">
        <v>175</v>
      </c>
      <c r="N8862" t="s">
        <v>7487</v>
      </c>
      <c r="O8862" t="s">
        <v>73</v>
      </c>
      <c r="P8862" t="s">
        <v>74</v>
      </c>
      <c r="Q8862" t="s">
        <v>7488</v>
      </c>
      <c r="R8862" s="19">
        <v>31.05</v>
      </c>
      <c r="S8862" s="17">
        <v>3</v>
      </c>
      <c r="T8862" s="20">
        <v>0</v>
      </c>
      <c r="U8862" s="19">
        <v>14.904</v>
      </c>
      <c r="V8862" s="20">
        <f t="shared" si="690"/>
        <v>0.48</v>
      </c>
      <c r="W8862" s="17">
        <f t="shared" si="691"/>
        <v>2015</v>
      </c>
      <c r="X8862" t="str">
        <f t="shared" si="692"/>
        <v>Sep-2015</v>
      </c>
      <c r="Y8862" s="17">
        <f t="shared" si="693"/>
        <v>7</v>
      </c>
      <c r="Z8862" t="str">
        <f t="shared" si="694"/>
        <v>0% (No Discount)</v>
      </c>
      <c r="AA8862" s="17">
        <f>IF(COUNTIF($B$2:B8862,B8862)=1,1,0)</f>
        <v>1</v>
      </c>
      <c r="AB8862" s="17">
        <f>IF(COUNTIF($F$2:F8862,F8862)=1,1,0)</f>
        <v>0</v>
      </c>
    </row>
    <row r="8863" spans="1:28" x14ac:dyDescent="0.2">
      <c r="A8863" s="17">
        <v>8862</v>
      </c>
      <c r="B8863" t="s">
        <v>10315</v>
      </c>
      <c r="C8863" s="18">
        <v>42258</v>
      </c>
      <c r="D8863" s="18">
        <v>42265</v>
      </c>
      <c r="E8863" t="s">
        <v>77</v>
      </c>
      <c r="F8863" t="s">
        <v>3190</v>
      </c>
      <c r="G8863" t="s">
        <v>3191</v>
      </c>
      <c r="H8863" t="s">
        <v>129</v>
      </c>
      <c r="I8863" t="s">
        <v>54</v>
      </c>
      <c r="J8863" t="s">
        <v>4860</v>
      </c>
      <c r="K8863" t="s">
        <v>817</v>
      </c>
      <c r="L8863">
        <v>7501</v>
      </c>
      <c r="M8863" t="s">
        <v>175</v>
      </c>
      <c r="N8863" t="s">
        <v>5570</v>
      </c>
      <c r="O8863" t="s">
        <v>59</v>
      </c>
      <c r="P8863" t="s">
        <v>92</v>
      </c>
      <c r="Q8863" t="s">
        <v>5571</v>
      </c>
      <c r="R8863" s="19">
        <v>8.92</v>
      </c>
      <c r="S8863" s="17">
        <v>4</v>
      </c>
      <c r="T8863" s="20">
        <v>0</v>
      </c>
      <c r="U8863" s="19">
        <v>3.9247999999999998</v>
      </c>
      <c r="V8863" s="20">
        <f t="shared" si="690"/>
        <v>0.44</v>
      </c>
      <c r="W8863" s="17">
        <f t="shared" si="691"/>
        <v>2015</v>
      </c>
      <c r="X8863" t="str">
        <f t="shared" si="692"/>
        <v>Sep-2015</v>
      </c>
      <c r="Y8863" s="17">
        <f t="shared" si="693"/>
        <v>7</v>
      </c>
      <c r="Z8863" t="str">
        <f t="shared" si="694"/>
        <v>0% (No Discount)</v>
      </c>
      <c r="AA8863" s="17">
        <f>IF(COUNTIF($B$2:B8863,B8863)=1,1,0)</f>
        <v>0</v>
      </c>
      <c r="AB8863" s="17">
        <f>IF(COUNTIF($F$2:F8863,F8863)=1,1,0)</f>
        <v>0</v>
      </c>
    </row>
    <row r="8864" spans="1:28" x14ac:dyDescent="0.2">
      <c r="A8864" s="17">
        <v>8863</v>
      </c>
      <c r="B8864" t="s">
        <v>10315</v>
      </c>
      <c r="C8864" s="18">
        <v>42258</v>
      </c>
      <c r="D8864" s="18">
        <v>42265</v>
      </c>
      <c r="E8864" t="s">
        <v>77</v>
      </c>
      <c r="F8864" t="s">
        <v>3190</v>
      </c>
      <c r="G8864" t="s">
        <v>3191</v>
      </c>
      <c r="H8864" t="s">
        <v>129</v>
      </c>
      <c r="I8864" t="s">
        <v>54</v>
      </c>
      <c r="J8864" t="s">
        <v>4860</v>
      </c>
      <c r="K8864" t="s">
        <v>817</v>
      </c>
      <c r="L8864">
        <v>7501</v>
      </c>
      <c r="M8864" t="s">
        <v>175</v>
      </c>
      <c r="N8864" t="s">
        <v>1118</v>
      </c>
      <c r="O8864" t="s">
        <v>73</v>
      </c>
      <c r="P8864" t="s">
        <v>102</v>
      </c>
      <c r="Q8864" t="s">
        <v>1119</v>
      </c>
      <c r="R8864" s="19">
        <v>209.6</v>
      </c>
      <c r="S8864" s="17">
        <v>4</v>
      </c>
      <c r="T8864" s="20">
        <v>0</v>
      </c>
      <c r="U8864" s="19">
        <v>96.415999999999997</v>
      </c>
      <c r="V8864" s="20">
        <f t="shared" si="690"/>
        <v>0.46</v>
      </c>
      <c r="W8864" s="17">
        <f t="shared" si="691"/>
        <v>2015</v>
      </c>
      <c r="X8864" t="str">
        <f t="shared" si="692"/>
        <v>Sep-2015</v>
      </c>
      <c r="Y8864" s="17">
        <f t="shared" si="693"/>
        <v>7</v>
      </c>
      <c r="Z8864" t="str">
        <f t="shared" si="694"/>
        <v>0% (No Discount)</v>
      </c>
      <c r="AA8864" s="17">
        <f>IF(COUNTIF($B$2:B8864,B8864)=1,1,0)</f>
        <v>0</v>
      </c>
      <c r="AB8864" s="17">
        <f>IF(COUNTIF($F$2:F8864,F8864)=1,1,0)</f>
        <v>0</v>
      </c>
    </row>
    <row r="8865" spans="1:28" x14ac:dyDescent="0.2">
      <c r="A8865" s="17">
        <v>8864</v>
      </c>
      <c r="B8865" t="s">
        <v>10315</v>
      </c>
      <c r="C8865" s="18">
        <v>42258</v>
      </c>
      <c r="D8865" s="18">
        <v>42265</v>
      </c>
      <c r="E8865" t="s">
        <v>77</v>
      </c>
      <c r="F8865" t="s">
        <v>3190</v>
      </c>
      <c r="G8865" t="s">
        <v>3191</v>
      </c>
      <c r="H8865" t="s">
        <v>129</v>
      </c>
      <c r="I8865" t="s">
        <v>54</v>
      </c>
      <c r="J8865" t="s">
        <v>4860</v>
      </c>
      <c r="K8865" t="s">
        <v>817</v>
      </c>
      <c r="L8865">
        <v>7501</v>
      </c>
      <c r="M8865" t="s">
        <v>175</v>
      </c>
      <c r="N8865" t="s">
        <v>4460</v>
      </c>
      <c r="O8865" t="s">
        <v>73</v>
      </c>
      <c r="P8865" t="s">
        <v>105</v>
      </c>
      <c r="Q8865" t="s">
        <v>4461</v>
      </c>
      <c r="R8865" s="19">
        <v>111.04</v>
      </c>
      <c r="S8865" s="17">
        <v>4</v>
      </c>
      <c r="T8865" s="20">
        <v>0</v>
      </c>
      <c r="U8865" s="19">
        <v>29.980799999999999</v>
      </c>
      <c r="V8865" s="20">
        <f t="shared" si="690"/>
        <v>0.26999999999999996</v>
      </c>
      <c r="W8865" s="17">
        <f t="shared" si="691"/>
        <v>2015</v>
      </c>
      <c r="X8865" t="str">
        <f t="shared" si="692"/>
        <v>Sep-2015</v>
      </c>
      <c r="Y8865" s="17">
        <f t="shared" si="693"/>
        <v>7</v>
      </c>
      <c r="Z8865" t="str">
        <f t="shared" si="694"/>
        <v>0% (No Discount)</v>
      </c>
      <c r="AA8865" s="17">
        <f>IF(COUNTIF($B$2:B8865,B8865)=1,1,0)</f>
        <v>0</v>
      </c>
      <c r="AB8865" s="17">
        <f>IF(COUNTIF($F$2:F8865,F8865)=1,1,0)</f>
        <v>0</v>
      </c>
    </row>
    <row r="8866" spans="1:28" x14ac:dyDescent="0.2">
      <c r="A8866" s="17">
        <v>8865</v>
      </c>
      <c r="B8866" t="s">
        <v>10315</v>
      </c>
      <c r="C8866" s="18">
        <v>42258</v>
      </c>
      <c r="D8866" s="18">
        <v>42265</v>
      </c>
      <c r="E8866" t="s">
        <v>77</v>
      </c>
      <c r="F8866" t="s">
        <v>3190</v>
      </c>
      <c r="G8866" t="s">
        <v>3191</v>
      </c>
      <c r="H8866" t="s">
        <v>129</v>
      </c>
      <c r="I8866" t="s">
        <v>54</v>
      </c>
      <c r="J8866" t="s">
        <v>4860</v>
      </c>
      <c r="K8866" t="s">
        <v>817</v>
      </c>
      <c r="L8866">
        <v>7501</v>
      </c>
      <c r="M8866" t="s">
        <v>175</v>
      </c>
      <c r="N8866" t="s">
        <v>7449</v>
      </c>
      <c r="O8866" t="s">
        <v>73</v>
      </c>
      <c r="P8866" t="s">
        <v>117</v>
      </c>
      <c r="Q8866" t="s">
        <v>7450</v>
      </c>
      <c r="R8866" s="19">
        <v>38.880000000000003</v>
      </c>
      <c r="S8866" s="17">
        <v>6</v>
      </c>
      <c r="T8866" s="20">
        <v>0</v>
      </c>
      <c r="U8866" s="19">
        <v>18.662400000000002</v>
      </c>
      <c r="V8866" s="20">
        <f t="shared" si="690"/>
        <v>0.48000000000000004</v>
      </c>
      <c r="W8866" s="17">
        <f t="shared" si="691"/>
        <v>2015</v>
      </c>
      <c r="X8866" t="str">
        <f t="shared" si="692"/>
        <v>Sep-2015</v>
      </c>
      <c r="Y8866" s="17">
        <f t="shared" si="693"/>
        <v>7</v>
      </c>
      <c r="Z8866" t="str">
        <f t="shared" si="694"/>
        <v>0% (No Discount)</v>
      </c>
      <c r="AA8866" s="17">
        <f>IF(COUNTIF($B$2:B8866,B8866)=1,1,0)</f>
        <v>0</v>
      </c>
      <c r="AB8866" s="17">
        <f>IF(COUNTIF($F$2:F8866,F8866)=1,1,0)</f>
        <v>0</v>
      </c>
    </row>
    <row r="8867" spans="1:28" x14ac:dyDescent="0.2">
      <c r="A8867" s="17">
        <v>8866</v>
      </c>
      <c r="B8867" t="s">
        <v>10316</v>
      </c>
      <c r="C8867" s="18">
        <v>42358</v>
      </c>
      <c r="D8867" s="18">
        <v>42364</v>
      </c>
      <c r="E8867" t="s">
        <v>77</v>
      </c>
      <c r="F8867" t="s">
        <v>5605</v>
      </c>
      <c r="G8867" t="s">
        <v>5606</v>
      </c>
      <c r="H8867" t="s">
        <v>53</v>
      </c>
      <c r="I8867" t="s">
        <v>54</v>
      </c>
      <c r="J8867" t="s">
        <v>1157</v>
      </c>
      <c r="K8867" t="s">
        <v>346</v>
      </c>
      <c r="L8867">
        <v>22204</v>
      </c>
      <c r="M8867" t="s">
        <v>57</v>
      </c>
      <c r="N8867" t="s">
        <v>4857</v>
      </c>
      <c r="O8867" t="s">
        <v>73</v>
      </c>
      <c r="P8867" t="s">
        <v>105</v>
      </c>
      <c r="Q8867" t="s">
        <v>4858</v>
      </c>
      <c r="R8867" s="19">
        <v>36.270000000000003</v>
      </c>
      <c r="S8867" s="17">
        <v>3</v>
      </c>
      <c r="T8867" s="20">
        <v>0</v>
      </c>
      <c r="U8867" s="19">
        <v>10.881</v>
      </c>
      <c r="V8867" s="20">
        <f t="shared" si="690"/>
        <v>0.3</v>
      </c>
      <c r="W8867" s="17">
        <f t="shared" si="691"/>
        <v>2015</v>
      </c>
      <c r="X8867" t="str">
        <f t="shared" si="692"/>
        <v>Dec-2015</v>
      </c>
      <c r="Y8867" s="17">
        <f t="shared" si="693"/>
        <v>6</v>
      </c>
      <c r="Z8867" t="str">
        <f t="shared" si="694"/>
        <v>0% (No Discount)</v>
      </c>
      <c r="AA8867" s="17">
        <f>IF(COUNTIF($B$2:B8867,B8867)=1,1,0)</f>
        <v>1</v>
      </c>
      <c r="AB8867" s="17">
        <f>IF(COUNTIF($F$2:F8867,F8867)=1,1,0)</f>
        <v>0</v>
      </c>
    </row>
    <row r="8868" spans="1:28" x14ac:dyDescent="0.2">
      <c r="A8868" s="17">
        <v>8867</v>
      </c>
      <c r="B8868" t="s">
        <v>10317</v>
      </c>
      <c r="C8868" s="18">
        <v>41902</v>
      </c>
      <c r="D8868" s="18">
        <v>41905</v>
      </c>
      <c r="E8868" t="s">
        <v>215</v>
      </c>
      <c r="F8868" t="s">
        <v>8389</v>
      </c>
      <c r="G8868" t="s">
        <v>8390</v>
      </c>
      <c r="H8868" t="s">
        <v>53</v>
      </c>
      <c r="I8868" t="s">
        <v>54</v>
      </c>
      <c r="J8868" t="s">
        <v>330</v>
      </c>
      <c r="K8868" t="s">
        <v>238</v>
      </c>
      <c r="L8868">
        <v>60653</v>
      </c>
      <c r="M8868" t="s">
        <v>132</v>
      </c>
      <c r="N8868" t="s">
        <v>7087</v>
      </c>
      <c r="O8868" t="s">
        <v>59</v>
      </c>
      <c r="P8868" t="s">
        <v>60</v>
      </c>
      <c r="Q8868" t="s">
        <v>7088</v>
      </c>
      <c r="R8868" s="19">
        <v>493.43</v>
      </c>
      <c r="S8868" s="17">
        <v>5</v>
      </c>
      <c r="T8868" s="20">
        <v>0.3</v>
      </c>
      <c r="U8868" s="19">
        <v>-70.489999999999995</v>
      </c>
      <c r="V8868" s="20">
        <f t="shared" si="690"/>
        <v>-0.14285714285714285</v>
      </c>
      <c r="W8868" s="17">
        <f t="shared" si="691"/>
        <v>2014</v>
      </c>
      <c r="X8868" t="str">
        <f t="shared" si="692"/>
        <v>Sep-2014</v>
      </c>
      <c r="Y8868" s="17">
        <f t="shared" si="693"/>
        <v>3</v>
      </c>
      <c r="Z8868" t="str">
        <f t="shared" si="694"/>
        <v>21-30%</v>
      </c>
      <c r="AA8868" s="17">
        <f>IF(COUNTIF($B$2:B8868,B8868)=1,1,0)</f>
        <v>1</v>
      </c>
      <c r="AB8868" s="17">
        <f>IF(COUNTIF($F$2:F8868,F8868)=1,1,0)</f>
        <v>0</v>
      </c>
    </row>
    <row r="8869" spans="1:28" x14ac:dyDescent="0.2">
      <c r="A8869" s="17">
        <v>8868</v>
      </c>
      <c r="B8869" t="s">
        <v>10317</v>
      </c>
      <c r="C8869" s="18">
        <v>41902</v>
      </c>
      <c r="D8869" s="18">
        <v>41905</v>
      </c>
      <c r="E8869" t="s">
        <v>215</v>
      </c>
      <c r="F8869" t="s">
        <v>8389</v>
      </c>
      <c r="G8869" t="s">
        <v>8390</v>
      </c>
      <c r="H8869" t="s">
        <v>53</v>
      </c>
      <c r="I8869" t="s">
        <v>54</v>
      </c>
      <c r="J8869" t="s">
        <v>330</v>
      </c>
      <c r="K8869" t="s">
        <v>238</v>
      </c>
      <c r="L8869">
        <v>60653</v>
      </c>
      <c r="M8869" t="s">
        <v>132</v>
      </c>
      <c r="N8869" t="s">
        <v>4376</v>
      </c>
      <c r="O8869" t="s">
        <v>98</v>
      </c>
      <c r="P8869" t="s">
        <v>99</v>
      </c>
      <c r="Q8869" t="s">
        <v>4377</v>
      </c>
      <c r="R8869" s="19">
        <v>11.12</v>
      </c>
      <c r="S8869" s="17">
        <v>2</v>
      </c>
      <c r="T8869" s="20">
        <v>0.2</v>
      </c>
      <c r="U8869" s="19">
        <v>3.4750000000000001</v>
      </c>
      <c r="V8869" s="20">
        <f t="shared" si="690"/>
        <v>0.31250000000000006</v>
      </c>
      <c r="W8869" s="17">
        <f t="shared" si="691"/>
        <v>2014</v>
      </c>
      <c r="X8869" t="str">
        <f t="shared" si="692"/>
        <v>Sep-2014</v>
      </c>
      <c r="Y8869" s="17">
        <f t="shared" si="693"/>
        <v>3</v>
      </c>
      <c r="Z8869" t="str">
        <f t="shared" si="694"/>
        <v>11-20%</v>
      </c>
      <c r="AA8869" s="17">
        <f>IF(COUNTIF($B$2:B8869,B8869)=1,1,0)</f>
        <v>0</v>
      </c>
      <c r="AB8869" s="17">
        <f>IF(COUNTIF($F$2:F8869,F8869)=1,1,0)</f>
        <v>0</v>
      </c>
    </row>
    <row r="8870" spans="1:28" x14ac:dyDescent="0.2">
      <c r="A8870" s="17">
        <v>8869</v>
      </c>
      <c r="B8870" t="s">
        <v>10318</v>
      </c>
      <c r="C8870" s="18">
        <v>42678</v>
      </c>
      <c r="D8870" s="18">
        <v>42682</v>
      </c>
      <c r="E8870" t="s">
        <v>77</v>
      </c>
      <c r="F8870" t="s">
        <v>6486</v>
      </c>
      <c r="G8870" t="s">
        <v>6487</v>
      </c>
      <c r="H8870" t="s">
        <v>53</v>
      </c>
      <c r="I8870" t="s">
        <v>54</v>
      </c>
      <c r="J8870" t="s">
        <v>977</v>
      </c>
      <c r="K8870" t="s">
        <v>70</v>
      </c>
      <c r="L8870">
        <v>92037</v>
      </c>
      <c r="M8870" t="s">
        <v>71</v>
      </c>
      <c r="N8870" t="s">
        <v>8696</v>
      </c>
      <c r="O8870" t="s">
        <v>98</v>
      </c>
      <c r="P8870" t="s">
        <v>711</v>
      </c>
      <c r="Q8870" t="s">
        <v>8697</v>
      </c>
      <c r="R8870" s="19">
        <v>686.4</v>
      </c>
      <c r="S8870" s="17">
        <v>2</v>
      </c>
      <c r="T8870" s="20">
        <v>0.2</v>
      </c>
      <c r="U8870" s="19">
        <v>77.22</v>
      </c>
      <c r="V8870" s="20">
        <f t="shared" si="690"/>
        <v>0.1125</v>
      </c>
      <c r="W8870" s="17">
        <f t="shared" si="691"/>
        <v>2016</v>
      </c>
      <c r="X8870" t="str">
        <f t="shared" si="692"/>
        <v>Nov-2016</v>
      </c>
      <c r="Y8870" s="17">
        <f t="shared" si="693"/>
        <v>4</v>
      </c>
      <c r="Z8870" t="str">
        <f t="shared" si="694"/>
        <v>11-20%</v>
      </c>
      <c r="AA8870" s="17">
        <f>IF(COUNTIF($B$2:B8870,B8870)=1,1,0)</f>
        <v>1</v>
      </c>
      <c r="AB8870" s="17">
        <f>IF(COUNTIF($F$2:F8870,F8870)=1,1,0)</f>
        <v>0</v>
      </c>
    </row>
    <row r="8871" spans="1:28" x14ac:dyDescent="0.2">
      <c r="A8871" s="17">
        <v>8870</v>
      </c>
      <c r="B8871" t="s">
        <v>10319</v>
      </c>
      <c r="C8871" s="18">
        <v>43070</v>
      </c>
      <c r="D8871" s="18">
        <v>43075</v>
      </c>
      <c r="E8871" t="s">
        <v>77</v>
      </c>
      <c r="F8871" t="s">
        <v>612</v>
      </c>
      <c r="G8871" t="s">
        <v>613</v>
      </c>
      <c r="H8871" t="s">
        <v>68</v>
      </c>
      <c r="I8871" t="s">
        <v>54</v>
      </c>
      <c r="J8871" t="s">
        <v>122</v>
      </c>
      <c r="K8871" t="s">
        <v>123</v>
      </c>
      <c r="L8871">
        <v>98105</v>
      </c>
      <c r="M8871" t="s">
        <v>71</v>
      </c>
      <c r="N8871" t="s">
        <v>5857</v>
      </c>
      <c r="O8871" t="s">
        <v>73</v>
      </c>
      <c r="P8871" t="s">
        <v>102</v>
      </c>
      <c r="Q8871" t="s">
        <v>5858</v>
      </c>
      <c r="R8871" s="19">
        <v>15.92</v>
      </c>
      <c r="S8871" s="17">
        <v>5</v>
      </c>
      <c r="T8871" s="20">
        <v>0.2</v>
      </c>
      <c r="U8871" s="19">
        <v>5.3730000000000002</v>
      </c>
      <c r="V8871" s="20">
        <f t="shared" si="690"/>
        <v>0.33750000000000002</v>
      </c>
      <c r="W8871" s="17">
        <f t="shared" si="691"/>
        <v>2017</v>
      </c>
      <c r="X8871" t="str">
        <f t="shared" si="692"/>
        <v>Dec-2017</v>
      </c>
      <c r="Y8871" s="17">
        <f t="shared" si="693"/>
        <v>5</v>
      </c>
      <c r="Z8871" t="str">
        <f t="shared" si="694"/>
        <v>11-20%</v>
      </c>
      <c r="AA8871" s="17">
        <f>IF(COUNTIF($B$2:B8871,B8871)=1,1,0)</f>
        <v>1</v>
      </c>
      <c r="AB8871" s="17">
        <f>IF(COUNTIF($F$2:F8871,F8871)=1,1,0)</f>
        <v>0</v>
      </c>
    </row>
    <row r="8872" spans="1:28" x14ac:dyDescent="0.2">
      <c r="A8872" s="17">
        <v>8871</v>
      </c>
      <c r="B8872" t="s">
        <v>10319</v>
      </c>
      <c r="C8872" s="18">
        <v>43070</v>
      </c>
      <c r="D8872" s="18">
        <v>43075</v>
      </c>
      <c r="E8872" t="s">
        <v>77</v>
      </c>
      <c r="F8872" t="s">
        <v>612</v>
      </c>
      <c r="G8872" t="s">
        <v>613</v>
      </c>
      <c r="H8872" t="s">
        <v>68</v>
      </c>
      <c r="I8872" t="s">
        <v>54</v>
      </c>
      <c r="J8872" t="s">
        <v>122</v>
      </c>
      <c r="K8872" t="s">
        <v>123</v>
      </c>
      <c r="L8872">
        <v>98105</v>
      </c>
      <c r="M8872" t="s">
        <v>71</v>
      </c>
      <c r="N8872" t="s">
        <v>1314</v>
      </c>
      <c r="O8872" t="s">
        <v>59</v>
      </c>
      <c r="P8872" t="s">
        <v>92</v>
      </c>
      <c r="Q8872" t="s">
        <v>1315</v>
      </c>
      <c r="R8872" s="19">
        <v>70.680000000000007</v>
      </c>
      <c r="S8872" s="17">
        <v>12</v>
      </c>
      <c r="T8872" s="20">
        <v>0</v>
      </c>
      <c r="U8872" s="19">
        <v>31.0992</v>
      </c>
      <c r="V8872" s="20">
        <f t="shared" si="690"/>
        <v>0.43999999999999995</v>
      </c>
      <c r="W8872" s="17">
        <f t="shared" si="691"/>
        <v>2017</v>
      </c>
      <c r="X8872" t="str">
        <f t="shared" si="692"/>
        <v>Dec-2017</v>
      </c>
      <c r="Y8872" s="17">
        <f t="shared" si="693"/>
        <v>5</v>
      </c>
      <c r="Z8872" t="str">
        <f t="shared" si="694"/>
        <v>0% (No Discount)</v>
      </c>
      <c r="AA8872" s="17">
        <f>IF(COUNTIF($B$2:B8872,B8872)=1,1,0)</f>
        <v>0</v>
      </c>
      <c r="AB8872" s="17">
        <f>IF(COUNTIF($F$2:F8872,F8872)=1,1,0)</f>
        <v>0</v>
      </c>
    </row>
    <row r="8873" spans="1:28" x14ac:dyDescent="0.2">
      <c r="A8873" s="17">
        <v>8872</v>
      </c>
      <c r="B8873" t="s">
        <v>10319</v>
      </c>
      <c r="C8873" s="18">
        <v>43070</v>
      </c>
      <c r="D8873" s="18">
        <v>43075</v>
      </c>
      <c r="E8873" t="s">
        <v>77</v>
      </c>
      <c r="F8873" t="s">
        <v>612</v>
      </c>
      <c r="G8873" t="s">
        <v>613</v>
      </c>
      <c r="H8873" t="s">
        <v>68</v>
      </c>
      <c r="I8873" t="s">
        <v>54</v>
      </c>
      <c r="J8873" t="s">
        <v>122</v>
      </c>
      <c r="K8873" t="s">
        <v>123</v>
      </c>
      <c r="L8873">
        <v>98105</v>
      </c>
      <c r="M8873" t="s">
        <v>71</v>
      </c>
      <c r="N8873" t="s">
        <v>1126</v>
      </c>
      <c r="O8873" t="s">
        <v>73</v>
      </c>
      <c r="P8873" t="s">
        <v>86</v>
      </c>
      <c r="Q8873" t="s">
        <v>1127</v>
      </c>
      <c r="R8873" s="19">
        <v>541.24</v>
      </c>
      <c r="S8873" s="17">
        <v>4</v>
      </c>
      <c r="T8873" s="20">
        <v>0</v>
      </c>
      <c r="U8873" s="19">
        <v>5.4123999999999999</v>
      </c>
      <c r="V8873" s="20">
        <f t="shared" si="690"/>
        <v>0.01</v>
      </c>
      <c r="W8873" s="17">
        <f t="shared" si="691"/>
        <v>2017</v>
      </c>
      <c r="X8873" t="str">
        <f t="shared" si="692"/>
        <v>Dec-2017</v>
      </c>
      <c r="Y8873" s="17">
        <f t="shared" si="693"/>
        <v>5</v>
      </c>
      <c r="Z8873" t="str">
        <f t="shared" si="694"/>
        <v>0% (No Discount)</v>
      </c>
      <c r="AA8873" s="17">
        <f>IF(COUNTIF($B$2:B8873,B8873)=1,1,0)</f>
        <v>0</v>
      </c>
      <c r="AB8873" s="17">
        <f>IF(COUNTIF($F$2:F8873,F8873)=1,1,0)</f>
        <v>0</v>
      </c>
    </row>
    <row r="8874" spans="1:28" x14ac:dyDescent="0.2">
      <c r="A8874" s="17">
        <v>8873</v>
      </c>
      <c r="B8874" t="s">
        <v>10320</v>
      </c>
      <c r="C8874" s="18">
        <v>41922</v>
      </c>
      <c r="D8874" s="18">
        <v>41922</v>
      </c>
      <c r="E8874" t="s">
        <v>1320</v>
      </c>
      <c r="F8874" t="s">
        <v>5117</v>
      </c>
      <c r="G8874" t="s">
        <v>5118</v>
      </c>
      <c r="H8874" t="s">
        <v>53</v>
      </c>
      <c r="I8874" t="s">
        <v>54</v>
      </c>
      <c r="J8874" t="s">
        <v>524</v>
      </c>
      <c r="K8874" t="s">
        <v>525</v>
      </c>
      <c r="L8874">
        <v>43229</v>
      </c>
      <c r="M8874" t="s">
        <v>175</v>
      </c>
      <c r="N8874" t="s">
        <v>10321</v>
      </c>
      <c r="O8874" t="s">
        <v>98</v>
      </c>
      <c r="P8874" t="s">
        <v>711</v>
      </c>
      <c r="Q8874" t="s">
        <v>10322</v>
      </c>
      <c r="R8874" s="19">
        <v>101.994</v>
      </c>
      <c r="S8874" s="17">
        <v>2</v>
      </c>
      <c r="T8874" s="20">
        <v>0.7</v>
      </c>
      <c r="U8874" s="19">
        <v>-71.395799999999994</v>
      </c>
      <c r="V8874" s="20">
        <f t="shared" si="690"/>
        <v>-0.7</v>
      </c>
      <c r="W8874" s="17">
        <f t="shared" si="691"/>
        <v>2014</v>
      </c>
      <c r="X8874" t="str">
        <f t="shared" si="692"/>
        <v>Oct-2014</v>
      </c>
      <c r="Y8874" s="17">
        <f t="shared" si="693"/>
        <v>0</v>
      </c>
      <c r="Z8874" t="str">
        <f t="shared" si="694"/>
        <v>Over 50%</v>
      </c>
      <c r="AA8874" s="17">
        <f>IF(COUNTIF($B$2:B8874,B8874)=1,1,0)</f>
        <v>1</v>
      </c>
      <c r="AB8874" s="17">
        <f>IF(COUNTIF($F$2:F8874,F8874)=1,1,0)</f>
        <v>0</v>
      </c>
    </row>
    <row r="8875" spans="1:28" x14ac:dyDescent="0.2">
      <c r="A8875" s="17">
        <v>8874</v>
      </c>
      <c r="B8875" t="s">
        <v>10320</v>
      </c>
      <c r="C8875" s="18">
        <v>41922</v>
      </c>
      <c r="D8875" s="18">
        <v>41922</v>
      </c>
      <c r="E8875" t="s">
        <v>1320</v>
      </c>
      <c r="F8875" t="s">
        <v>5117</v>
      </c>
      <c r="G8875" t="s">
        <v>5118</v>
      </c>
      <c r="H8875" t="s">
        <v>53</v>
      </c>
      <c r="I8875" t="s">
        <v>54</v>
      </c>
      <c r="J8875" t="s">
        <v>524</v>
      </c>
      <c r="K8875" t="s">
        <v>525</v>
      </c>
      <c r="L8875">
        <v>43229</v>
      </c>
      <c r="M8875" t="s">
        <v>175</v>
      </c>
      <c r="N8875" t="s">
        <v>1861</v>
      </c>
      <c r="O8875" t="s">
        <v>73</v>
      </c>
      <c r="P8875" t="s">
        <v>102</v>
      </c>
      <c r="Q8875" t="s">
        <v>1862</v>
      </c>
      <c r="R8875" s="19">
        <v>18.263999999999999</v>
      </c>
      <c r="S8875" s="17">
        <v>2</v>
      </c>
      <c r="T8875" s="20">
        <v>0.7</v>
      </c>
      <c r="U8875" s="19">
        <v>-13.393599999999999</v>
      </c>
      <c r="V8875" s="20">
        <f t="shared" si="690"/>
        <v>-0.73333333333333328</v>
      </c>
      <c r="W8875" s="17">
        <f t="shared" si="691"/>
        <v>2014</v>
      </c>
      <c r="X8875" t="str">
        <f t="shared" si="692"/>
        <v>Oct-2014</v>
      </c>
      <c r="Y8875" s="17">
        <f t="shared" si="693"/>
        <v>0</v>
      </c>
      <c r="Z8875" t="str">
        <f t="shared" si="694"/>
        <v>Over 50%</v>
      </c>
      <c r="AA8875" s="17">
        <f>IF(COUNTIF($B$2:B8875,B8875)=1,1,0)</f>
        <v>0</v>
      </c>
      <c r="AB8875" s="17">
        <f>IF(COUNTIF($F$2:F8875,F8875)=1,1,0)</f>
        <v>0</v>
      </c>
    </row>
    <row r="8876" spans="1:28" x14ac:dyDescent="0.2">
      <c r="A8876" s="17">
        <v>8875</v>
      </c>
      <c r="B8876" t="s">
        <v>10323</v>
      </c>
      <c r="C8876" s="18">
        <v>43053</v>
      </c>
      <c r="D8876" s="18">
        <v>43055</v>
      </c>
      <c r="E8876" t="s">
        <v>50</v>
      </c>
      <c r="F8876" t="s">
        <v>5841</v>
      </c>
      <c r="G8876" t="s">
        <v>5842</v>
      </c>
      <c r="H8876" t="s">
        <v>53</v>
      </c>
      <c r="I8876" t="s">
        <v>54</v>
      </c>
      <c r="J8876" t="s">
        <v>211</v>
      </c>
      <c r="K8876" t="s">
        <v>131</v>
      </c>
      <c r="L8876">
        <v>77095</v>
      </c>
      <c r="M8876" t="s">
        <v>132</v>
      </c>
      <c r="N8876" t="s">
        <v>2820</v>
      </c>
      <c r="O8876" t="s">
        <v>73</v>
      </c>
      <c r="P8876" t="s">
        <v>102</v>
      </c>
      <c r="Q8876" t="s">
        <v>2821</v>
      </c>
      <c r="R8876" s="19">
        <v>21.99</v>
      </c>
      <c r="S8876" s="17">
        <v>5</v>
      </c>
      <c r="T8876" s="20">
        <v>0.8</v>
      </c>
      <c r="U8876" s="19">
        <v>-32.984999999999999</v>
      </c>
      <c r="V8876" s="20">
        <f t="shared" si="690"/>
        <v>-1.5</v>
      </c>
      <c r="W8876" s="17">
        <f t="shared" si="691"/>
        <v>2017</v>
      </c>
      <c r="X8876" t="str">
        <f t="shared" si="692"/>
        <v>Nov-2017</v>
      </c>
      <c r="Y8876" s="17">
        <f t="shared" si="693"/>
        <v>2</v>
      </c>
      <c r="Z8876" t="str">
        <f t="shared" si="694"/>
        <v>Over 50%</v>
      </c>
      <c r="AA8876" s="17">
        <f>IF(COUNTIF($B$2:B8876,B8876)=1,1,0)</f>
        <v>1</v>
      </c>
      <c r="AB8876" s="17">
        <f>IF(COUNTIF($F$2:F8876,F8876)=1,1,0)</f>
        <v>0</v>
      </c>
    </row>
    <row r="8877" spans="1:28" x14ac:dyDescent="0.2">
      <c r="A8877" s="17">
        <v>8876</v>
      </c>
      <c r="B8877" t="s">
        <v>10324</v>
      </c>
      <c r="C8877" s="18">
        <v>42595</v>
      </c>
      <c r="D8877" s="18">
        <v>42601</v>
      </c>
      <c r="E8877" t="s">
        <v>77</v>
      </c>
      <c r="F8877" t="s">
        <v>4947</v>
      </c>
      <c r="G8877" t="s">
        <v>4948</v>
      </c>
      <c r="H8877" t="s">
        <v>53</v>
      </c>
      <c r="I8877" t="s">
        <v>54</v>
      </c>
      <c r="J8877" t="s">
        <v>3962</v>
      </c>
      <c r="K8877" t="s">
        <v>131</v>
      </c>
      <c r="L8877">
        <v>75061</v>
      </c>
      <c r="M8877" t="s">
        <v>132</v>
      </c>
      <c r="N8877" t="s">
        <v>1637</v>
      </c>
      <c r="O8877" t="s">
        <v>73</v>
      </c>
      <c r="P8877" t="s">
        <v>606</v>
      </c>
      <c r="Q8877" t="s">
        <v>1638</v>
      </c>
      <c r="R8877" s="19">
        <v>185.376</v>
      </c>
      <c r="S8877" s="17">
        <v>2</v>
      </c>
      <c r="T8877" s="20">
        <v>0.2</v>
      </c>
      <c r="U8877" s="19">
        <v>-34.758000000000003</v>
      </c>
      <c r="V8877" s="20">
        <f t="shared" si="690"/>
        <v>-0.1875</v>
      </c>
      <c r="W8877" s="17">
        <f t="shared" si="691"/>
        <v>2016</v>
      </c>
      <c r="X8877" t="str">
        <f t="shared" si="692"/>
        <v>Aug-2016</v>
      </c>
      <c r="Y8877" s="17">
        <f t="shared" si="693"/>
        <v>6</v>
      </c>
      <c r="Z8877" t="str">
        <f t="shared" si="694"/>
        <v>11-20%</v>
      </c>
      <c r="AA8877" s="17">
        <f>IF(COUNTIF($B$2:B8877,B8877)=1,1,0)</f>
        <v>1</v>
      </c>
      <c r="AB8877" s="17">
        <f>IF(COUNTIF($F$2:F8877,F8877)=1,1,0)</f>
        <v>0</v>
      </c>
    </row>
    <row r="8878" spans="1:28" x14ac:dyDescent="0.2">
      <c r="A8878" s="17">
        <v>8877</v>
      </c>
      <c r="B8878" t="s">
        <v>10324</v>
      </c>
      <c r="C8878" s="18">
        <v>42595</v>
      </c>
      <c r="D8878" s="18">
        <v>42601</v>
      </c>
      <c r="E8878" t="s">
        <v>77</v>
      </c>
      <c r="F8878" t="s">
        <v>4947</v>
      </c>
      <c r="G8878" t="s">
        <v>4948</v>
      </c>
      <c r="H8878" t="s">
        <v>53</v>
      </c>
      <c r="I8878" t="s">
        <v>54</v>
      </c>
      <c r="J8878" t="s">
        <v>3962</v>
      </c>
      <c r="K8878" t="s">
        <v>131</v>
      </c>
      <c r="L8878">
        <v>75061</v>
      </c>
      <c r="M8878" t="s">
        <v>132</v>
      </c>
      <c r="N8878" t="s">
        <v>4907</v>
      </c>
      <c r="O8878" t="s">
        <v>73</v>
      </c>
      <c r="P8878" t="s">
        <v>105</v>
      </c>
      <c r="Q8878" t="s">
        <v>4908</v>
      </c>
      <c r="R8878" s="19">
        <v>58.923999999999999</v>
      </c>
      <c r="S8878" s="17">
        <v>1</v>
      </c>
      <c r="T8878" s="20">
        <v>0.8</v>
      </c>
      <c r="U8878" s="19">
        <v>-153.20240000000001</v>
      </c>
      <c r="V8878" s="20">
        <f t="shared" si="690"/>
        <v>-2.6</v>
      </c>
      <c r="W8878" s="17">
        <f t="shared" si="691"/>
        <v>2016</v>
      </c>
      <c r="X8878" t="str">
        <f t="shared" si="692"/>
        <v>Aug-2016</v>
      </c>
      <c r="Y8878" s="17">
        <f t="shared" si="693"/>
        <v>6</v>
      </c>
      <c r="Z8878" t="str">
        <f t="shared" si="694"/>
        <v>Over 50%</v>
      </c>
      <c r="AA8878" s="17">
        <f>IF(COUNTIF($B$2:B8878,B8878)=1,1,0)</f>
        <v>0</v>
      </c>
      <c r="AB8878" s="17">
        <f>IF(COUNTIF($F$2:F8878,F8878)=1,1,0)</f>
        <v>0</v>
      </c>
    </row>
    <row r="8879" spans="1:28" x14ac:dyDescent="0.2">
      <c r="A8879" s="17">
        <v>8878</v>
      </c>
      <c r="B8879" t="s">
        <v>10325</v>
      </c>
      <c r="C8879" s="18">
        <v>42995</v>
      </c>
      <c r="D8879" s="18">
        <v>43001</v>
      </c>
      <c r="E8879" t="s">
        <v>77</v>
      </c>
      <c r="F8879" t="s">
        <v>476</v>
      </c>
      <c r="G8879" t="s">
        <v>477</v>
      </c>
      <c r="H8879" t="s">
        <v>53</v>
      </c>
      <c r="I8879" t="s">
        <v>54</v>
      </c>
      <c r="J8879" t="s">
        <v>1031</v>
      </c>
      <c r="K8879" t="s">
        <v>817</v>
      </c>
      <c r="L8879">
        <v>7960</v>
      </c>
      <c r="M8879" t="s">
        <v>175</v>
      </c>
      <c r="N8879" t="s">
        <v>10326</v>
      </c>
      <c r="O8879" t="s">
        <v>98</v>
      </c>
      <c r="P8879" t="s">
        <v>711</v>
      </c>
      <c r="Q8879" t="s">
        <v>10327</v>
      </c>
      <c r="R8879" s="19">
        <v>480</v>
      </c>
      <c r="S8879" s="17">
        <v>4</v>
      </c>
      <c r="T8879" s="20">
        <v>0</v>
      </c>
      <c r="U8879" s="19">
        <v>225.6</v>
      </c>
      <c r="V8879" s="20">
        <f t="shared" si="690"/>
        <v>0.47</v>
      </c>
      <c r="W8879" s="17">
        <f t="shared" si="691"/>
        <v>2017</v>
      </c>
      <c r="X8879" t="str">
        <f t="shared" si="692"/>
        <v>Sep-2017</v>
      </c>
      <c r="Y8879" s="17">
        <f t="shared" si="693"/>
        <v>6</v>
      </c>
      <c r="Z8879" t="str">
        <f t="shared" si="694"/>
        <v>0% (No Discount)</v>
      </c>
      <c r="AA8879" s="17">
        <f>IF(COUNTIF($B$2:B8879,B8879)=1,1,0)</f>
        <v>1</v>
      </c>
      <c r="AB8879" s="17">
        <f>IF(COUNTIF($F$2:F8879,F8879)=1,1,0)</f>
        <v>0</v>
      </c>
    </row>
    <row r="8880" spans="1:28" x14ac:dyDescent="0.2">
      <c r="A8880" s="17">
        <v>8879</v>
      </c>
      <c r="B8880" t="s">
        <v>10325</v>
      </c>
      <c r="C8880" s="18">
        <v>42995</v>
      </c>
      <c r="D8880" s="18">
        <v>43001</v>
      </c>
      <c r="E8880" t="s">
        <v>77</v>
      </c>
      <c r="F8880" t="s">
        <v>476</v>
      </c>
      <c r="G8880" t="s">
        <v>477</v>
      </c>
      <c r="H8880" t="s">
        <v>53</v>
      </c>
      <c r="I8880" t="s">
        <v>54</v>
      </c>
      <c r="J8880" t="s">
        <v>1031</v>
      </c>
      <c r="K8880" t="s">
        <v>817</v>
      </c>
      <c r="L8880">
        <v>7960</v>
      </c>
      <c r="M8880" t="s">
        <v>175</v>
      </c>
      <c r="N8880" t="s">
        <v>376</v>
      </c>
      <c r="O8880" t="s">
        <v>73</v>
      </c>
      <c r="P8880" t="s">
        <v>86</v>
      </c>
      <c r="Q8880" t="s">
        <v>377</v>
      </c>
      <c r="R8880" s="19">
        <v>34.049999999999997</v>
      </c>
      <c r="S8880" s="17">
        <v>3</v>
      </c>
      <c r="T8880" s="20">
        <v>0</v>
      </c>
      <c r="U8880" s="19">
        <v>9.5340000000000007</v>
      </c>
      <c r="V8880" s="20">
        <f t="shared" si="690"/>
        <v>0.28000000000000003</v>
      </c>
      <c r="W8880" s="17">
        <f t="shared" si="691"/>
        <v>2017</v>
      </c>
      <c r="X8880" t="str">
        <f t="shared" si="692"/>
        <v>Sep-2017</v>
      </c>
      <c r="Y8880" s="17">
        <f t="shared" si="693"/>
        <v>6</v>
      </c>
      <c r="Z8880" t="str">
        <f t="shared" si="694"/>
        <v>0% (No Discount)</v>
      </c>
      <c r="AA8880" s="17">
        <f>IF(COUNTIF($B$2:B8880,B8880)=1,1,0)</f>
        <v>0</v>
      </c>
      <c r="AB8880" s="17">
        <f>IF(COUNTIF($F$2:F8880,F8880)=1,1,0)</f>
        <v>0</v>
      </c>
    </row>
    <row r="8881" spans="1:28" x14ac:dyDescent="0.2">
      <c r="A8881" s="17">
        <v>8880</v>
      </c>
      <c r="B8881" t="s">
        <v>10328</v>
      </c>
      <c r="C8881" s="18">
        <v>42086</v>
      </c>
      <c r="D8881" s="18">
        <v>42088</v>
      </c>
      <c r="E8881" t="s">
        <v>215</v>
      </c>
      <c r="F8881" t="s">
        <v>785</v>
      </c>
      <c r="G8881" t="s">
        <v>786</v>
      </c>
      <c r="H8881" t="s">
        <v>68</v>
      </c>
      <c r="I8881" t="s">
        <v>54</v>
      </c>
      <c r="J8881" t="s">
        <v>69</v>
      </c>
      <c r="K8881" t="s">
        <v>70</v>
      </c>
      <c r="L8881">
        <v>90008</v>
      </c>
      <c r="M8881" t="s">
        <v>71</v>
      </c>
      <c r="N8881" t="s">
        <v>726</v>
      </c>
      <c r="O8881" t="s">
        <v>73</v>
      </c>
      <c r="P8881" t="s">
        <v>117</v>
      </c>
      <c r="Q8881" t="s">
        <v>5405</v>
      </c>
      <c r="R8881" s="19">
        <v>192.72</v>
      </c>
      <c r="S8881" s="17">
        <v>11</v>
      </c>
      <c r="T8881" s="20">
        <v>0</v>
      </c>
      <c r="U8881" s="19">
        <v>92.505600000000001</v>
      </c>
      <c r="V8881" s="20">
        <f t="shared" si="690"/>
        <v>0.48</v>
      </c>
      <c r="W8881" s="17">
        <f t="shared" si="691"/>
        <v>2015</v>
      </c>
      <c r="X8881" t="str">
        <f t="shared" si="692"/>
        <v>Mar-2015</v>
      </c>
      <c r="Y8881" s="17">
        <f t="shared" si="693"/>
        <v>2</v>
      </c>
      <c r="Z8881" t="str">
        <f t="shared" si="694"/>
        <v>0% (No Discount)</v>
      </c>
      <c r="AA8881" s="17">
        <f>IF(COUNTIF($B$2:B8881,B8881)=1,1,0)</f>
        <v>1</v>
      </c>
      <c r="AB8881" s="17">
        <f>IF(COUNTIF($F$2:F8881,F8881)=1,1,0)</f>
        <v>0</v>
      </c>
    </row>
    <row r="8882" spans="1:28" x14ac:dyDescent="0.2">
      <c r="A8882" s="17">
        <v>8881</v>
      </c>
      <c r="B8882" t="s">
        <v>10328</v>
      </c>
      <c r="C8882" s="18">
        <v>42086</v>
      </c>
      <c r="D8882" s="18">
        <v>42088</v>
      </c>
      <c r="E8882" t="s">
        <v>215</v>
      </c>
      <c r="F8882" t="s">
        <v>785</v>
      </c>
      <c r="G8882" t="s">
        <v>786</v>
      </c>
      <c r="H8882" t="s">
        <v>68</v>
      </c>
      <c r="I8882" t="s">
        <v>54</v>
      </c>
      <c r="J8882" t="s">
        <v>69</v>
      </c>
      <c r="K8882" t="s">
        <v>70</v>
      </c>
      <c r="L8882">
        <v>90008</v>
      </c>
      <c r="M8882" t="s">
        <v>71</v>
      </c>
      <c r="N8882" t="s">
        <v>4451</v>
      </c>
      <c r="O8882" t="s">
        <v>98</v>
      </c>
      <c r="P8882" t="s">
        <v>188</v>
      </c>
      <c r="Q8882" t="s">
        <v>4452</v>
      </c>
      <c r="R8882" s="19">
        <v>239.97</v>
      </c>
      <c r="S8882" s="17">
        <v>3</v>
      </c>
      <c r="T8882" s="20">
        <v>0</v>
      </c>
      <c r="U8882" s="19">
        <v>86.389200000000002</v>
      </c>
      <c r="V8882" s="20">
        <f t="shared" si="690"/>
        <v>0.36</v>
      </c>
      <c r="W8882" s="17">
        <f t="shared" si="691"/>
        <v>2015</v>
      </c>
      <c r="X8882" t="str">
        <f t="shared" si="692"/>
        <v>Mar-2015</v>
      </c>
      <c r="Y8882" s="17">
        <f t="shared" si="693"/>
        <v>2</v>
      </c>
      <c r="Z8882" t="str">
        <f t="shared" si="694"/>
        <v>0% (No Discount)</v>
      </c>
      <c r="AA8882" s="17">
        <f>IF(COUNTIF($B$2:B8882,B8882)=1,1,0)</f>
        <v>0</v>
      </c>
      <c r="AB8882" s="17">
        <f>IF(COUNTIF($F$2:F8882,F8882)=1,1,0)</f>
        <v>0</v>
      </c>
    </row>
    <row r="8883" spans="1:28" x14ac:dyDescent="0.2">
      <c r="A8883" s="17">
        <v>8882</v>
      </c>
      <c r="B8883" t="s">
        <v>10329</v>
      </c>
      <c r="C8883" s="18">
        <v>42551</v>
      </c>
      <c r="D8883" s="18">
        <v>42554</v>
      </c>
      <c r="E8883" t="s">
        <v>50</v>
      </c>
      <c r="F8883" t="s">
        <v>5039</v>
      </c>
      <c r="G8883" t="s">
        <v>5040</v>
      </c>
      <c r="H8883" t="s">
        <v>129</v>
      </c>
      <c r="I8883" t="s">
        <v>54</v>
      </c>
      <c r="J8883" t="s">
        <v>483</v>
      </c>
      <c r="K8883" t="s">
        <v>238</v>
      </c>
      <c r="L8883">
        <v>60505</v>
      </c>
      <c r="M8883" t="s">
        <v>132</v>
      </c>
      <c r="N8883" t="s">
        <v>4192</v>
      </c>
      <c r="O8883" t="s">
        <v>98</v>
      </c>
      <c r="P8883" t="s">
        <v>188</v>
      </c>
      <c r="Q8883" t="s">
        <v>4193</v>
      </c>
      <c r="R8883" s="19">
        <v>50.12</v>
      </c>
      <c r="S8883" s="17">
        <v>7</v>
      </c>
      <c r="T8883" s="20">
        <v>0.2</v>
      </c>
      <c r="U8883" s="19">
        <v>-0.62649999999999995</v>
      </c>
      <c r="V8883" s="20">
        <f t="shared" si="690"/>
        <v>-1.2499999999999999E-2</v>
      </c>
      <c r="W8883" s="17">
        <f t="shared" si="691"/>
        <v>2016</v>
      </c>
      <c r="X8883" t="str">
        <f t="shared" si="692"/>
        <v>Jun-2016</v>
      </c>
      <c r="Y8883" s="17">
        <f t="shared" si="693"/>
        <v>3</v>
      </c>
      <c r="Z8883" t="str">
        <f t="shared" si="694"/>
        <v>11-20%</v>
      </c>
      <c r="AA8883" s="17">
        <f>IF(COUNTIF($B$2:B8883,B8883)=1,1,0)</f>
        <v>1</v>
      </c>
      <c r="AB8883" s="17">
        <f>IF(COUNTIF($F$2:F8883,F8883)=1,1,0)</f>
        <v>0</v>
      </c>
    </row>
    <row r="8884" spans="1:28" x14ac:dyDescent="0.2">
      <c r="A8884" s="17">
        <v>8883</v>
      </c>
      <c r="B8884" t="s">
        <v>10330</v>
      </c>
      <c r="C8884" s="18">
        <v>43028</v>
      </c>
      <c r="D8884" s="18">
        <v>43033</v>
      </c>
      <c r="E8884" t="s">
        <v>77</v>
      </c>
      <c r="F8884" t="s">
        <v>4229</v>
      </c>
      <c r="G8884" t="s">
        <v>4230</v>
      </c>
      <c r="H8884" t="s">
        <v>68</v>
      </c>
      <c r="I8884" t="s">
        <v>54</v>
      </c>
      <c r="J8884" t="s">
        <v>400</v>
      </c>
      <c r="K8884" t="s">
        <v>115</v>
      </c>
      <c r="L8884">
        <v>27707</v>
      </c>
      <c r="M8884" t="s">
        <v>57</v>
      </c>
      <c r="N8884" t="s">
        <v>6826</v>
      </c>
      <c r="O8884" t="s">
        <v>98</v>
      </c>
      <c r="P8884" t="s">
        <v>99</v>
      </c>
      <c r="Q8884" t="s">
        <v>6827</v>
      </c>
      <c r="R8884" s="19">
        <v>15.984</v>
      </c>
      <c r="S8884" s="17">
        <v>2</v>
      </c>
      <c r="T8884" s="20">
        <v>0.2</v>
      </c>
      <c r="U8884" s="19">
        <v>1.3986000000000001</v>
      </c>
      <c r="V8884" s="20">
        <f t="shared" si="690"/>
        <v>8.7500000000000008E-2</v>
      </c>
      <c r="W8884" s="17">
        <f t="shared" si="691"/>
        <v>2017</v>
      </c>
      <c r="X8884" t="str">
        <f t="shared" si="692"/>
        <v>Oct-2017</v>
      </c>
      <c r="Y8884" s="17">
        <f t="shared" si="693"/>
        <v>5</v>
      </c>
      <c r="Z8884" t="str">
        <f t="shared" si="694"/>
        <v>11-20%</v>
      </c>
      <c r="AA8884" s="17">
        <f>IF(COUNTIF($B$2:B8884,B8884)=1,1,0)</f>
        <v>1</v>
      </c>
      <c r="AB8884" s="17">
        <f>IF(COUNTIF($F$2:F8884,F8884)=1,1,0)</f>
        <v>0</v>
      </c>
    </row>
    <row r="8885" spans="1:28" x14ac:dyDescent="0.2">
      <c r="A8885" s="17">
        <v>8884</v>
      </c>
      <c r="B8885" t="s">
        <v>10330</v>
      </c>
      <c r="C8885" s="18">
        <v>43028</v>
      </c>
      <c r="D8885" s="18">
        <v>43033</v>
      </c>
      <c r="E8885" t="s">
        <v>77</v>
      </c>
      <c r="F8885" t="s">
        <v>4229</v>
      </c>
      <c r="G8885" t="s">
        <v>4230</v>
      </c>
      <c r="H8885" t="s">
        <v>68</v>
      </c>
      <c r="I8885" t="s">
        <v>54</v>
      </c>
      <c r="J8885" t="s">
        <v>400</v>
      </c>
      <c r="K8885" t="s">
        <v>115</v>
      </c>
      <c r="L8885">
        <v>27707</v>
      </c>
      <c r="M8885" t="s">
        <v>57</v>
      </c>
      <c r="N8885" t="s">
        <v>1799</v>
      </c>
      <c r="O8885" t="s">
        <v>73</v>
      </c>
      <c r="P8885" t="s">
        <v>117</v>
      </c>
      <c r="Q8885" t="s">
        <v>1800</v>
      </c>
      <c r="R8885" s="19">
        <v>14.352</v>
      </c>
      <c r="S8885" s="17">
        <v>3</v>
      </c>
      <c r="T8885" s="20">
        <v>0.2</v>
      </c>
      <c r="U8885" s="19">
        <v>4.4850000000000003</v>
      </c>
      <c r="V8885" s="20">
        <f t="shared" si="690"/>
        <v>0.3125</v>
      </c>
      <c r="W8885" s="17">
        <f t="shared" si="691"/>
        <v>2017</v>
      </c>
      <c r="X8885" t="str">
        <f t="shared" si="692"/>
        <v>Oct-2017</v>
      </c>
      <c r="Y8885" s="17">
        <f t="shared" si="693"/>
        <v>5</v>
      </c>
      <c r="Z8885" t="str">
        <f t="shared" si="694"/>
        <v>11-20%</v>
      </c>
      <c r="AA8885" s="17">
        <f>IF(COUNTIF($B$2:B8885,B8885)=1,1,0)</f>
        <v>0</v>
      </c>
      <c r="AB8885" s="17">
        <f>IF(COUNTIF($F$2:F8885,F8885)=1,1,0)</f>
        <v>0</v>
      </c>
    </row>
    <row r="8886" spans="1:28" x14ac:dyDescent="0.2">
      <c r="A8886" s="17">
        <v>8885</v>
      </c>
      <c r="B8886" t="s">
        <v>10331</v>
      </c>
      <c r="C8886" s="18">
        <v>41876</v>
      </c>
      <c r="D8886" s="18">
        <v>41881</v>
      </c>
      <c r="E8886" t="s">
        <v>77</v>
      </c>
      <c r="F8886" t="s">
        <v>334</v>
      </c>
      <c r="G8886" t="s">
        <v>335</v>
      </c>
      <c r="H8886" t="s">
        <v>68</v>
      </c>
      <c r="I8886" t="s">
        <v>54</v>
      </c>
      <c r="J8886" t="s">
        <v>524</v>
      </c>
      <c r="K8886" t="s">
        <v>525</v>
      </c>
      <c r="L8886">
        <v>43229</v>
      </c>
      <c r="M8886" t="s">
        <v>175</v>
      </c>
      <c r="N8886" t="s">
        <v>1238</v>
      </c>
      <c r="O8886" t="s">
        <v>73</v>
      </c>
      <c r="P8886" t="s">
        <v>102</v>
      </c>
      <c r="Q8886" t="s">
        <v>1239</v>
      </c>
      <c r="R8886" s="19">
        <v>6.5279999999999996</v>
      </c>
      <c r="S8886" s="17">
        <v>4</v>
      </c>
      <c r="T8886" s="20">
        <v>0.7</v>
      </c>
      <c r="U8886" s="19">
        <v>-4.5696000000000003</v>
      </c>
      <c r="V8886" s="20">
        <f t="shared" si="690"/>
        <v>-0.70000000000000007</v>
      </c>
      <c r="W8886" s="17">
        <f t="shared" si="691"/>
        <v>2014</v>
      </c>
      <c r="X8886" t="str">
        <f t="shared" si="692"/>
        <v>Aug-2014</v>
      </c>
      <c r="Y8886" s="17">
        <f t="shared" si="693"/>
        <v>5</v>
      </c>
      <c r="Z8886" t="str">
        <f t="shared" si="694"/>
        <v>Over 50%</v>
      </c>
      <c r="AA8886" s="17">
        <f>IF(COUNTIF($B$2:B8886,B8886)=1,1,0)</f>
        <v>1</v>
      </c>
      <c r="AB8886" s="17">
        <f>IF(COUNTIF($F$2:F8886,F8886)=1,1,0)</f>
        <v>0</v>
      </c>
    </row>
    <row r="8887" spans="1:28" x14ac:dyDescent="0.2">
      <c r="A8887" s="17">
        <v>8886</v>
      </c>
      <c r="B8887" t="s">
        <v>10331</v>
      </c>
      <c r="C8887" s="18">
        <v>41876</v>
      </c>
      <c r="D8887" s="18">
        <v>41881</v>
      </c>
      <c r="E8887" t="s">
        <v>77</v>
      </c>
      <c r="F8887" t="s">
        <v>334</v>
      </c>
      <c r="G8887" t="s">
        <v>335</v>
      </c>
      <c r="H8887" t="s">
        <v>68</v>
      </c>
      <c r="I8887" t="s">
        <v>54</v>
      </c>
      <c r="J8887" t="s">
        <v>524</v>
      </c>
      <c r="K8887" t="s">
        <v>525</v>
      </c>
      <c r="L8887">
        <v>43229</v>
      </c>
      <c r="M8887" t="s">
        <v>175</v>
      </c>
      <c r="N8887" t="s">
        <v>5406</v>
      </c>
      <c r="O8887" t="s">
        <v>73</v>
      </c>
      <c r="P8887" t="s">
        <v>102</v>
      </c>
      <c r="Q8887" t="s">
        <v>5407</v>
      </c>
      <c r="R8887" s="19">
        <v>2.8620000000000001</v>
      </c>
      <c r="S8887" s="17">
        <v>3</v>
      </c>
      <c r="T8887" s="20">
        <v>0.7</v>
      </c>
      <c r="U8887" s="19">
        <v>-2.2896000000000001</v>
      </c>
      <c r="V8887" s="20">
        <f t="shared" si="690"/>
        <v>-0.8</v>
      </c>
      <c r="W8887" s="17">
        <f t="shared" si="691"/>
        <v>2014</v>
      </c>
      <c r="X8887" t="str">
        <f t="shared" si="692"/>
        <v>Aug-2014</v>
      </c>
      <c r="Y8887" s="17">
        <f t="shared" si="693"/>
        <v>5</v>
      </c>
      <c r="Z8887" t="str">
        <f t="shared" si="694"/>
        <v>Over 50%</v>
      </c>
      <c r="AA8887" s="17">
        <f>IF(COUNTIF($B$2:B8887,B8887)=1,1,0)</f>
        <v>0</v>
      </c>
      <c r="AB8887" s="17">
        <f>IF(COUNTIF($F$2:F8887,F8887)=1,1,0)</f>
        <v>0</v>
      </c>
    </row>
    <row r="8888" spans="1:28" x14ac:dyDescent="0.2">
      <c r="A8888" s="17">
        <v>8887</v>
      </c>
      <c r="B8888" t="s">
        <v>10331</v>
      </c>
      <c r="C8888" s="18">
        <v>41876</v>
      </c>
      <c r="D8888" s="18">
        <v>41881</v>
      </c>
      <c r="E8888" t="s">
        <v>77</v>
      </c>
      <c r="F8888" t="s">
        <v>334</v>
      </c>
      <c r="G8888" t="s">
        <v>335</v>
      </c>
      <c r="H8888" t="s">
        <v>68</v>
      </c>
      <c r="I8888" t="s">
        <v>54</v>
      </c>
      <c r="J8888" t="s">
        <v>524</v>
      </c>
      <c r="K8888" t="s">
        <v>525</v>
      </c>
      <c r="L8888">
        <v>43229</v>
      </c>
      <c r="M8888" t="s">
        <v>175</v>
      </c>
      <c r="N8888" t="s">
        <v>2086</v>
      </c>
      <c r="O8888" t="s">
        <v>73</v>
      </c>
      <c r="P8888" t="s">
        <v>102</v>
      </c>
      <c r="Q8888" t="s">
        <v>2087</v>
      </c>
      <c r="R8888" s="19">
        <v>20.856000000000002</v>
      </c>
      <c r="S8888" s="17">
        <v>8</v>
      </c>
      <c r="T8888" s="20">
        <v>0.7</v>
      </c>
      <c r="U8888" s="19">
        <v>-16.684799999999999</v>
      </c>
      <c r="V8888" s="20">
        <f t="shared" si="690"/>
        <v>-0.79999999999999993</v>
      </c>
      <c r="W8888" s="17">
        <f t="shared" si="691"/>
        <v>2014</v>
      </c>
      <c r="X8888" t="str">
        <f t="shared" si="692"/>
        <v>Aug-2014</v>
      </c>
      <c r="Y8888" s="17">
        <f t="shared" si="693"/>
        <v>5</v>
      </c>
      <c r="Z8888" t="str">
        <f t="shared" si="694"/>
        <v>Over 50%</v>
      </c>
      <c r="AA8888" s="17">
        <f>IF(COUNTIF($B$2:B8888,B8888)=1,1,0)</f>
        <v>0</v>
      </c>
      <c r="AB8888" s="17">
        <f>IF(COUNTIF($F$2:F8888,F8888)=1,1,0)</f>
        <v>0</v>
      </c>
    </row>
    <row r="8889" spans="1:28" x14ac:dyDescent="0.2">
      <c r="A8889" s="17">
        <v>8888</v>
      </c>
      <c r="B8889" t="s">
        <v>10332</v>
      </c>
      <c r="C8889" s="18">
        <v>41847</v>
      </c>
      <c r="D8889" s="18">
        <v>41850</v>
      </c>
      <c r="E8889" t="s">
        <v>50</v>
      </c>
      <c r="F8889" t="s">
        <v>1055</v>
      </c>
      <c r="G8889" t="s">
        <v>1056</v>
      </c>
      <c r="H8889" t="s">
        <v>68</v>
      </c>
      <c r="I8889" t="s">
        <v>54</v>
      </c>
      <c r="J8889" t="s">
        <v>69</v>
      </c>
      <c r="K8889" t="s">
        <v>70</v>
      </c>
      <c r="L8889">
        <v>90036</v>
      </c>
      <c r="M8889" t="s">
        <v>71</v>
      </c>
      <c r="N8889" t="s">
        <v>3724</v>
      </c>
      <c r="O8889" t="s">
        <v>73</v>
      </c>
      <c r="P8889" t="s">
        <v>86</v>
      </c>
      <c r="Q8889" t="s">
        <v>3725</v>
      </c>
      <c r="R8889" s="19">
        <v>276.27999999999997</v>
      </c>
      <c r="S8889" s="17">
        <v>2</v>
      </c>
      <c r="T8889" s="20">
        <v>0</v>
      </c>
      <c r="U8889" s="19">
        <v>0</v>
      </c>
      <c r="V8889" s="20">
        <f t="shared" si="690"/>
        <v>0</v>
      </c>
      <c r="W8889" s="17">
        <f t="shared" si="691"/>
        <v>2014</v>
      </c>
      <c r="X8889" t="str">
        <f t="shared" si="692"/>
        <v>Jul-2014</v>
      </c>
      <c r="Y8889" s="17">
        <f t="shared" si="693"/>
        <v>3</v>
      </c>
      <c r="Z8889" t="str">
        <f t="shared" si="694"/>
        <v>0% (No Discount)</v>
      </c>
      <c r="AA8889" s="17">
        <f>IF(COUNTIF($B$2:B8889,B8889)=1,1,0)</f>
        <v>1</v>
      </c>
      <c r="AB8889" s="17">
        <f>IF(COUNTIF($F$2:F8889,F8889)=1,1,0)</f>
        <v>0</v>
      </c>
    </row>
    <row r="8890" spans="1:28" x14ac:dyDescent="0.2">
      <c r="A8890" s="17">
        <v>8889</v>
      </c>
      <c r="B8890" t="s">
        <v>10333</v>
      </c>
      <c r="C8890" s="18">
        <v>43070</v>
      </c>
      <c r="D8890" s="18">
        <v>43076</v>
      </c>
      <c r="E8890" t="s">
        <v>77</v>
      </c>
      <c r="F8890" t="s">
        <v>4515</v>
      </c>
      <c r="G8890" t="s">
        <v>4516</v>
      </c>
      <c r="H8890" t="s">
        <v>129</v>
      </c>
      <c r="I8890" t="s">
        <v>54</v>
      </c>
      <c r="J8890" t="s">
        <v>5061</v>
      </c>
      <c r="K8890" t="s">
        <v>70</v>
      </c>
      <c r="L8890">
        <v>95207</v>
      </c>
      <c r="M8890" t="s">
        <v>71</v>
      </c>
      <c r="N8890" t="s">
        <v>2295</v>
      </c>
      <c r="O8890" t="s">
        <v>59</v>
      </c>
      <c r="P8890" t="s">
        <v>92</v>
      </c>
      <c r="Q8890" t="s">
        <v>2296</v>
      </c>
      <c r="R8890" s="19">
        <v>629.64</v>
      </c>
      <c r="S8890" s="17">
        <v>9</v>
      </c>
      <c r="T8890" s="20">
        <v>0</v>
      </c>
      <c r="U8890" s="19">
        <v>107.03879999999999</v>
      </c>
      <c r="V8890" s="20">
        <f t="shared" si="690"/>
        <v>0.16999999999999998</v>
      </c>
      <c r="W8890" s="17">
        <f t="shared" si="691"/>
        <v>2017</v>
      </c>
      <c r="X8890" t="str">
        <f t="shared" si="692"/>
        <v>Dec-2017</v>
      </c>
      <c r="Y8890" s="17">
        <f t="shared" si="693"/>
        <v>6</v>
      </c>
      <c r="Z8890" t="str">
        <f t="shared" si="694"/>
        <v>0% (No Discount)</v>
      </c>
      <c r="AA8890" s="17">
        <f>IF(COUNTIF($B$2:B8890,B8890)=1,1,0)</f>
        <v>1</v>
      </c>
      <c r="AB8890" s="17">
        <f>IF(COUNTIF($F$2:F8890,F8890)=1,1,0)</f>
        <v>0</v>
      </c>
    </row>
    <row r="8891" spans="1:28" x14ac:dyDescent="0.2">
      <c r="A8891" s="17">
        <v>8890</v>
      </c>
      <c r="B8891" t="s">
        <v>10334</v>
      </c>
      <c r="C8891" s="18">
        <v>42660</v>
      </c>
      <c r="D8891" s="18">
        <v>42664</v>
      </c>
      <c r="E8891" t="s">
        <v>50</v>
      </c>
      <c r="F8891" t="s">
        <v>8268</v>
      </c>
      <c r="G8891" t="s">
        <v>8269</v>
      </c>
      <c r="H8891" t="s">
        <v>129</v>
      </c>
      <c r="I8891" t="s">
        <v>54</v>
      </c>
      <c r="J8891" t="s">
        <v>409</v>
      </c>
      <c r="K8891" t="s">
        <v>624</v>
      </c>
      <c r="L8891">
        <v>65203</v>
      </c>
      <c r="M8891" t="s">
        <v>132</v>
      </c>
      <c r="N8891" t="s">
        <v>5489</v>
      </c>
      <c r="O8891" t="s">
        <v>98</v>
      </c>
      <c r="P8891" t="s">
        <v>99</v>
      </c>
      <c r="Q8891" t="s">
        <v>5490</v>
      </c>
      <c r="R8891" s="19">
        <v>449.97</v>
      </c>
      <c r="S8891" s="17">
        <v>3</v>
      </c>
      <c r="T8891" s="20">
        <v>0</v>
      </c>
      <c r="U8891" s="19">
        <v>220.4853</v>
      </c>
      <c r="V8891" s="20">
        <f t="shared" si="690"/>
        <v>0.48999999999999994</v>
      </c>
      <c r="W8891" s="17">
        <f t="shared" si="691"/>
        <v>2016</v>
      </c>
      <c r="X8891" t="str">
        <f t="shared" si="692"/>
        <v>Oct-2016</v>
      </c>
      <c r="Y8891" s="17">
        <f t="shared" si="693"/>
        <v>4</v>
      </c>
      <c r="Z8891" t="str">
        <f t="shared" si="694"/>
        <v>0% (No Discount)</v>
      </c>
      <c r="AA8891" s="17">
        <f>IF(COUNTIF($B$2:B8891,B8891)=1,1,0)</f>
        <v>1</v>
      </c>
      <c r="AB8891" s="17">
        <f>IF(COUNTIF($F$2:F8891,F8891)=1,1,0)</f>
        <v>0</v>
      </c>
    </row>
    <row r="8892" spans="1:28" x14ac:dyDescent="0.2">
      <c r="A8892" s="17">
        <v>8891</v>
      </c>
      <c r="B8892" t="s">
        <v>10334</v>
      </c>
      <c r="C8892" s="18">
        <v>42660</v>
      </c>
      <c r="D8892" s="18">
        <v>42664</v>
      </c>
      <c r="E8892" t="s">
        <v>50</v>
      </c>
      <c r="F8892" t="s">
        <v>8268</v>
      </c>
      <c r="G8892" t="s">
        <v>8269</v>
      </c>
      <c r="H8892" t="s">
        <v>129</v>
      </c>
      <c r="I8892" t="s">
        <v>54</v>
      </c>
      <c r="J8892" t="s">
        <v>409</v>
      </c>
      <c r="K8892" t="s">
        <v>624</v>
      </c>
      <c r="L8892">
        <v>65203</v>
      </c>
      <c r="M8892" t="s">
        <v>132</v>
      </c>
      <c r="N8892" t="s">
        <v>5533</v>
      </c>
      <c r="O8892" t="s">
        <v>73</v>
      </c>
      <c r="P8892" t="s">
        <v>105</v>
      </c>
      <c r="Q8892" t="s">
        <v>5534</v>
      </c>
      <c r="R8892" s="19">
        <v>1927.59</v>
      </c>
      <c r="S8892" s="17">
        <v>7</v>
      </c>
      <c r="T8892" s="20">
        <v>0</v>
      </c>
      <c r="U8892" s="19">
        <v>751.76009999999997</v>
      </c>
      <c r="V8892" s="20">
        <f t="shared" si="690"/>
        <v>0.39</v>
      </c>
      <c r="W8892" s="17">
        <f t="shared" si="691"/>
        <v>2016</v>
      </c>
      <c r="X8892" t="str">
        <f t="shared" si="692"/>
        <v>Oct-2016</v>
      </c>
      <c r="Y8892" s="17">
        <f t="shared" si="693"/>
        <v>4</v>
      </c>
      <c r="Z8892" t="str">
        <f t="shared" si="694"/>
        <v>0% (No Discount)</v>
      </c>
      <c r="AA8892" s="17">
        <f>IF(COUNTIF($B$2:B8892,B8892)=1,1,0)</f>
        <v>0</v>
      </c>
      <c r="AB8892" s="17">
        <f>IF(COUNTIF($F$2:F8892,F8892)=1,1,0)</f>
        <v>0</v>
      </c>
    </row>
    <row r="8893" spans="1:28" x14ac:dyDescent="0.2">
      <c r="A8893" s="17">
        <v>8892</v>
      </c>
      <c r="B8893" t="s">
        <v>10335</v>
      </c>
      <c r="C8893" s="18">
        <v>42629</v>
      </c>
      <c r="D8893" s="18">
        <v>42631</v>
      </c>
      <c r="E8893" t="s">
        <v>215</v>
      </c>
      <c r="F8893" t="s">
        <v>1147</v>
      </c>
      <c r="G8893" t="s">
        <v>1148</v>
      </c>
      <c r="H8893" t="s">
        <v>129</v>
      </c>
      <c r="I8893" t="s">
        <v>54</v>
      </c>
      <c r="J8893" t="s">
        <v>524</v>
      </c>
      <c r="K8893" t="s">
        <v>1302</v>
      </c>
      <c r="L8893">
        <v>31907</v>
      </c>
      <c r="M8893" t="s">
        <v>57</v>
      </c>
      <c r="N8893" t="s">
        <v>331</v>
      </c>
      <c r="O8893" t="s">
        <v>59</v>
      </c>
      <c r="P8893" t="s">
        <v>63</v>
      </c>
      <c r="Q8893" t="s">
        <v>332</v>
      </c>
      <c r="R8893" s="19">
        <v>121.78</v>
      </c>
      <c r="S8893" s="17">
        <v>2</v>
      </c>
      <c r="T8893" s="20">
        <v>0</v>
      </c>
      <c r="U8893" s="19">
        <v>30.445</v>
      </c>
      <c r="V8893" s="20">
        <f t="shared" si="690"/>
        <v>0.25</v>
      </c>
      <c r="W8893" s="17">
        <f t="shared" si="691"/>
        <v>2016</v>
      </c>
      <c r="X8893" t="str">
        <f t="shared" si="692"/>
        <v>Sep-2016</v>
      </c>
      <c r="Y8893" s="17">
        <f t="shared" si="693"/>
        <v>2</v>
      </c>
      <c r="Z8893" t="str">
        <f t="shared" si="694"/>
        <v>0% (No Discount)</v>
      </c>
      <c r="AA8893" s="17">
        <f>IF(COUNTIF($B$2:B8893,B8893)=1,1,0)</f>
        <v>1</v>
      </c>
      <c r="AB8893" s="17">
        <f>IF(COUNTIF($F$2:F8893,F8893)=1,1,0)</f>
        <v>0</v>
      </c>
    </row>
    <row r="8894" spans="1:28" x14ac:dyDescent="0.2">
      <c r="A8894" s="17">
        <v>8893</v>
      </c>
      <c r="B8894" t="s">
        <v>10336</v>
      </c>
      <c r="C8894" s="18">
        <v>42339</v>
      </c>
      <c r="D8894" s="18">
        <v>42344</v>
      </c>
      <c r="E8894" t="s">
        <v>77</v>
      </c>
      <c r="F8894" t="s">
        <v>9852</v>
      </c>
      <c r="G8894" t="s">
        <v>9853</v>
      </c>
      <c r="H8894" t="s">
        <v>129</v>
      </c>
      <c r="I8894" t="s">
        <v>54</v>
      </c>
      <c r="J8894" t="s">
        <v>977</v>
      </c>
      <c r="K8894" t="s">
        <v>70</v>
      </c>
      <c r="L8894">
        <v>92037</v>
      </c>
      <c r="M8894" t="s">
        <v>71</v>
      </c>
      <c r="N8894" t="s">
        <v>3436</v>
      </c>
      <c r="O8894" t="s">
        <v>59</v>
      </c>
      <c r="P8894" t="s">
        <v>63</v>
      </c>
      <c r="Q8894" t="s">
        <v>3437</v>
      </c>
      <c r="R8894" s="19">
        <v>2676.672</v>
      </c>
      <c r="S8894" s="17">
        <v>9</v>
      </c>
      <c r="T8894" s="20">
        <v>0.2</v>
      </c>
      <c r="U8894" s="19">
        <v>267.66719999999998</v>
      </c>
      <c r="V8894" s="20">
        <f t="shared" si="690"/>
        <v>9.9999999999999992E-2</v>
      </c>
      <c r="W8894" s="17">
        <f t="shared" si="691"/>
        <v>2015</v>
      </c>
      <c r="X8894" t="str">
        <f t="shared" si="692"/>
        <v>Dec-2015</v>
      </c>
      <c r="Y8894" s="17">
        <f t="shared" si="693"/>
        <v>5</v>
      </c>
      <c r="Z8894" t="str">
        <f t="shared" si="694"/>
        <v>11-20%</v>
      </c>
      <c r="AA8894" s="17">
        <f>IF(COUNTIF($B$2:B8894,B8894)=1,1,0)</f>
        <v>1</v>
      </c>
      <c r="AB8894" s="17">
        <f>IF(COUNTIF($F$2:F8894,F8894)=1,1,0)</f>
        <v>0</v>
      </c>
    </row>
    <row r="8895" spans="1:28" x14ac:dyDescent="0.2">
      <c r="A8895" s="17">
        <v>8894</v>
      </c>
      <c r="B8895" t="s">
        <v>10337</v>
      </c>
      <c r="C8895" s="18">
        <v>41856</v>
      </c>
      <c r="D8895" s="18">
        <v>41863</v>
      </c>
      <c r="E8895" t="s">
        <v>77</v>
      </c>
      <c r="F8895" t="s">
        <v>476</v>
      </c>
      <c r="G8895" t="s">
        <v>477</v>
      </c>
      <c r="H8895" t="s">
        <v>53</v>
      </c>
      <c r="I8895" t="s">
        <v>54</v>
      </c>
      <c r="J8895" t="s">
        <v>9032</v>
      </c>
      <c r="K8895" t="s">
        <v>131</v>
      </c>
      <c r="L8895">
        <v>77590</v>
      </c>
      <c r="M8895" t="s">
        <v>132</v>
      </c>
      <c r="N8895" t="s">
        <v>4465</v>
      </c>
      <c r="O8895" t="s">
        <v>59</v>
      </c>
      <c r="P8895" t="s">
        <v>83</v>
      </c>
      <c r="Q8895" t="s">
        <v>4466</v>
      </c>
      <c r="R8895" s="19">
        <v>489.23</v>
      </c>
      <c r="S8895" s="17">
        <v>2</v>
      </c>
      <c r="T8895" s="20">
        <v>0.3</v>
      </c>
      <c r="U8895" s="19">
        <v>41.933999999999997</v>
      </c>
      <c r="V8895" s="20">
        <f t="shared" si="690"/>
        <v>8.5714285714285701E-2</v>
      </c>
      <c r="W8895" s="17">
        <f t="shared" si="691"/>
        <v>2014</v>
      </c>
      <c r="X8895" t="str">
        <f t="shared" si="692"/>
        <v>Aug-2014</v>
      </c>
      <c r="Y8895" s="17">
        <f t="shared" si="693"/>
        <v>7</v>
      </c>
      <c r="Z8895" t="str">
        <f t="shared" si="694"/>
        <v>21-30%</v>
      </c>
      <c r="AA8895" s="17">
        <f>IF(COUNTIF($B$2:B8895,B8895)=1,1,0)</f>
        <v>1</v>
      </c>
      <c r="AB8895" s="17">
        <f>IF(COUNTIF($F$2:F8895,F8895)=1,1,0)</f>
        <v>0</v>
      </c>
    </row>
    <row r="8896" spans="1:28" x14ac:dyDescent="0.2">
      <c r="A8896" s="17">
        <v>8895</v>
      </c>
      <c r="B8896" t="s">
        <v>10338</v>
      </c>
      <c r="C8896" s="18">
        <v>42597</v>
      </c>
      <c r="D8896" s="18">
        <v>42604</v>
      </c>
      <c r="E8896" t="s">
        <v>77</v>
      </c>
      <c r="F8896" t="s">
        <v>1902</v>
      </c>
      <c r="G8896" t="s">
        <v>1903</v>
      </c>
      <c r="H8896" t="s">
        <v>53</v>
      </c>
      <c r="I8896" t="s">
        <v>54</v>
      </c>
      <c r="J8896" t="s">
        <v>69</v>
      </c>
      <c r="K8896" t="s">
        <v>70</v>
      </c>
      <c r="L8896">
        <v>90004</v>
      </c>
      <c r="M8896" t="s">
        <v>71</v>
      </c>
      <c r="N8896" t="s">
        <v>2270</v>
      </c>
      <c r="O8896" t="s">
        <v>59</v>
      </c>
      <c r="P8896" t="s">
        <v>92</v>
      </c>
      <c r="Q8896" t="s">
        <v>2271</v>
      </c>
      <c r="R8896" s="19">
        <v>312.02999999999997</v>
      </c>
      <c r="S8896" s="17">
        <v>3</v>
      </c>
      <c r="T8896" s="20">
        <v>0</v>
      </c>
      <c r="U8896" s="19">
        <v>43.684199999999997</v>
      </c>
      <c r="V8896" s="20">
        <f t="shared" si="690"/>
        <v>0.14000000000000001</v>
      </c>
      <c r="W8896" s="17">
        <f t="shared" si="691"/>
        <v>2016</v>
      </c>
      <c r="X8896" t="str">
        <f t="shared" si="692"/>
        <v>Aug-2016</v>
      </c>
      <c r="Y8896" s="17">
        <f t="shared" si="693"/>
        <v>7</v>
      </c>
      <c r="Z8896" t="str">
        <f t="shared" si="694"/>
        <v>0% (No Discount)</v>
      </c>
      <c r="AA8896" s="17">
        <f>IF(COUNTIF($B$2:B8896,B8896)=1,1,0)</f>
        <v>1</v>
      </c>
      <c r="AB8896" s="17">
        <f>IF(COUNTIF($F$2:F8896,F8896)=1,1,0)</f>
        <v>0</v>
      </c>
    </row>
    <row r="8897" spans="1:28" x14ac:dyDescent="0.2">
      <c r="A8897" s="17">
        <v>8896</v>
      </c>
      <c r="B8897" t="s">
        <v>10338</v>
      </c>
      <c r="C8897" s="18">
        <v>42597</v>
      </c>
      <c r="D8897" s="18">
        <v>42604</v>
      </c>
      <c r="E8897" t="s">
        <v>77</v>
      </c>
      <c r="F8897" t="s">
        <v>1902</v>
      </c>
      <c r="G8897" t="s">
        <v>1903</v>
      </c>
      <c r="H8897" t="s">
        <v>53</v>
      </c>
      <c r="I8897" t="s">
        <v>54</v>
      </c>
      <c r="J8897" t="s">
        <v>69</v>
      </c>
      <c r="K8897" t="s">
        <v>70</v>
      </c>
      <c r="L8897">
        <v>90004</v>
      </c>
      <c r="M8897" t="s">
        <v>71</v>
      </c>
      <c r="N8897" t="s">
        <v>4839</v>
      </c>
      <c r="O8897" t="s">
        <v>73</v>
      </c>
      <c r="P8897" t="s">
        <v>86</v>
      </c>
      <c r="Q8897" t="s">
        <v>4840</v>
      </c>
      <c r="R8897" s="19">
        <v>17.940000000000001</v>
      </c>
      <c r="S8897" s="17">
        <v>3</v>
      </c>
      <c r="T8897" s="20">
        <v>0</v>
      </c>
      <c r="U8897" s="19">
        <v>3.0497999999999998</v>
      </c>
      <c r="V8897" s="20">
        <f t="shared" si="690"/>
        <v>0.16999999999999998</v>
      </c>
      <c r="W8897" s="17">
        <f t="shared" si="691"/>
        <v>2016</v>
      </c>
      <c r="X8897" t="str">
        <f t="shared" si="692"/>
        <v>Aug-2016</v>
      </c>
      <c r="Y8897" s="17">
        <f t="shared" si="693"/>
        <v>7</v>
      </c>
      <c r="Z8897" t="str">
        <f t="shared" si="694"/>
        <v>0% (No Discount)</v>
      </c>
      <c r="AA8897" s="17">
        <f>IF(COUNTIF($B$2:B8897,B8897)=1,1,0)</f>
        <v>0</v>
      </c>
      <c r="AB8897" s="17">
        <f>IF(COUNTIF($F$2:F8897,F8897)=1,1,0)</f>
        <v>0</v>
      </c>
    </row>
    <row r="8898" spans="1:28" x14ac:dyDescent="0.2">
      <c r="A8898" s="17">
        <v>8897</v>
      </c>
      <c r="B8898" t="s">
        <v>10338</v>
      </c>
      <c r="C8898" s="18">
        <v>42597</v>
      </c>
      <c r="D8898" s="18">
        <v>42604</v>
      </c>
      <c r="E8898" t="s">
        <v>77</v>
      </c>
      <c r="F8898" t="s">
        <v>1902</v>
      </c>
      <c r="G8898" t="s">
        <v>1903</v>
      </c>
      <c r="H8898" t="s">
        <v>53</v>
      </c>
      <c r="I8898" t="s">
        <v>54</v>
      </c>
      <c r="J8898" t="s">
        <v>69</v>
      </c>
      <c r="K8898" t="s">
        <v>70</v>
      </c>
      <c r="L8898">
        <v>90004</v>
      </c>
      <c r="M8898" t="s">
        <v>71</v>
      </c>
      <c r="N8898" t="s">
        <v>1234</v>
      </c>
      <c r="O8898" t="s">
        <v>98</v>
      </c>
      <c r="P8898" t="s">
        <v>99</v>
      </c>
      <c r="Q8898" t="s">
        <v>1235</v>
      </c>
      <c r="R8898" s="19">
        <v>165.6</v>
      </c>
      <c r="S8898" s="17">
        <v>3</v>
      </c>
      <c r="T8898" s="20">
        <v>0.2</v>
      </c>
      <c r="U8898" s="19">
        <v>10.35</v>
      </c>
      <c r="V8898" s="20">
        <f t="shared" ref="V8898:V8961" si="695">IFERROR(U8898/R8898,0)</f>
        <v>6.25E-2</v>
      </c>
      <c r="W8898" s="17">
        <f t="shared" ref="W8898:W8961" si="696">YEAR(C8898)</f>
        <v>2016</v>
      </c>
      <c r="X8898" t="str">
        <f t="shared" ref="X8898:X8961" si="697">TEXT(C8898,"mmm-yyyy")</f>
        <v>Aug-2016</v>
      </c>
      <c r="Y8898" s="17">
        <f t="shared" ref="Y8898:Y8961" si="698">D8898-C8898</f>
        <v>7</v>
      </c>
      <c r="Z8898" t="str">
        <f t="shared" ref="Z8898:Z8961" si="699">IF(T8898=0,"0% (No Discount)",IF(T8898&lt;=0.1,"1-10%",IF(T8898&lt;=0.2,"11-20%",IF(T8898&lt;=0.3,"21-30%",IF(T8898&lt;=0.4,"31-40%",IF(T8898&lt;=0.5,"41-50%","Over 50%"))))))</f>
        <v>11-20%</v>
      </c>
      <c r="AA8898" s="17">
        <f>IF(COUNTIF($B$2:B8898,B8898)=1,1,0)</f>
        <v>0</v>
      </c>
      <c r="AB8898" s="17">
        <f>IF(COUNTIF($F$2:F8898,F8898)=1,1,0)</f>
        <v>0</v>
      </c>
    </row>
    <row r="8899" spans="1:28" x14ac:dyDescent="0.2">
      <c r="A8899" s="17">
        <v>8898</v>
      </c>
      <c r="B8899" t="s">
        <v>10338</v>
      </c>
      <c r="C8899" s="18">
        <v>42597</v>
      </c>
      <c r="D8899" s="18">
        <v>42604</v>
      </c>
      <c r="E8899" t="s">
        <v>77</v>
      </c>
      <c r="F8899" t="s">
        <v>1902</v>
      </c>
      <c r="G8899" t="s">
        <v>1903</v>
      </c>
      <c r="H8899" t="s">
        <v>53</v>
      </c>
      <c r="I8899" t="s">
        <v>54</v>
      </c>
      <c r="J8899" t="s">
        <v>69</v>
      </c>
      <c r="K8899" t="s">
        <v>70</v>
      </c>
      <c r="L8899">
        <v>90004</v>
      </c>
      <c r="M8899" t="s">
        <v>71</v>
      </c>
      <c r="N8899" t="s">
        <v>3736</v>
      </c>
      <c r="O8899" t="s">
        <v>73</v>
      </c>
      <c r="P8899" t="s">
        <v>117</v>
      </c>
      <c r="Q8899" t="s">
        <v>3737</v>
      </c>
      <c r="R8899" s="19">
        <v>37.520000000000003</v>
      </c>
      <c r="S8899" s="17">
        <v>4</v>
      </c>
      <c r="T8899" s="20">
        <v>0</v>
      </c>
      <c r="U8899" s="19">
        <v>18.009599999999999</v>
      </c>
      <c r="V8899" s="20">
        <f t="shared" si="695"/>
        <v>0.47999999999999993</v>
      </c>
      <c r="W8899" s="17">
        <f t="shared" si="696"/>
        <v>2016</v>
      </c>
      <c r="X8899" t="str">
        <f t="shared" si="697"/>
        <v>Aug-2016</v>
      </c>
      <c r="Y8899" s="17">
        <f t="shared" si="698"/>
        <v>7</v>
      </c>
      <c r="Z8899" t="str">
        <f t="shared" si="699"/>
        <v>0% (No Discount)</v>
      </c>
      <c r="AA8899" s="17">
        <f>IF(COUNTIF($B$2:B8899,B8899)=1,1,0)</f>
        <v>0</v>
      </c>
      <c r="AB8899" s="17">
        <f>IF(COUNTIF($F$2:F8899,F8899)=1,1,0)</f>
        <v>0</v>
      </c>
    </row>
    <row r="8900" spans="1:28" x14ac:dyDescent="0.2">
      <c r="A8900" s="17">
        <v>8899</v>
      </c>
      <c r="B8900" t="s">
        <v>10339</v>
      </c>
      <c r="C8900" s="18">
        <v>42223</v>
      </c>
      <c r="D8900" s="18">
        <v>42225</v>
      </c>
      <c r="E8900" t="s">
        <v>50</v>
      </c>
      <c r="F8900" t="s">
        <v>2645</v>
      </c>
      <c r="G8900" t="s">
        <v>2646</v>
      </c>
      <c r="H8900" t="s">
        <v>68</v>
      </c>
      <c r="I8900" t="s">
        <v>54</v>
      </c>
      <c r="J8900" t="s">
        <v>345</v>
      </c>
      <c r="K8900" t="s">
        <v>346</v>
      </c>
      <c r="L8900">
        <v>22153</v>
      </c>
      <c r="M8900" t="s">
        <v>57</v>
      </c>
      <c r="N8900" t="s">
        <v>5852</v>
      </c>
      <c r="O8900" t="s">
        <v>98</v>
      </c>
      <c r="P8900" t="s">
        <v>99</v>
      </c>
      <c r="Q8900" t="s">
        <v>5853</v>
      </c>
      <c r="R8900" s="19">
        <v>494.97</v>
      </c>
      <c r="S8900" s="17">
        <v>3</v>
      </c>
      <c r="T8900" s="20">
        <v>0</v>
      </c>
      <c r="U8900" s="19">
        <v>148.49100000000001</v>
      </c>
      <c r="V8900" s="20">
        <f t="shared" si="695"/>
        <v>0.3</v>
      </c>
      <c r="W8900" s="17">
        <f t="shared" si="696"/>
        <v>2015</v>
      </c>
      <c r="X8900" t="str">
        <f t="shared" si="697"/>
        <v>Aug-2015</v>
      </c>
      <c r="Y8900" s="17">
        <f t="shared" si="698"/>
        <v>2</v>
      </c>
      <c r="Z8900" t="str">
        <f t="shared" si="699"/>
        <v>0% (No Discount)</v>
      </c>
      <c r="AA8900" s="17">
        <f>IF(COUNTIF($B$2:B8900,B8900)=1,1,0)</f>
        <v>1</v>
      </c>
      <c r="AB8900" s="17">
        <f>IF(COUNTIF($F$2:F8900,F8900)=1,1,0)</f>
        <v>0</v>
      </c>
    </row>
    <row r="8901" spans="1:28" x14ac:dyDescent="0.2">
      <c r="A8901" s="17">
        <v>8900</v>
      </c>
      <c r="B8901" t="s">
        <v>10339</v>
      </c>
      <c r="C8901" s="18">
        <v>42223</v>
      </c>
      <c r="D8901" s="18">
        <v>42225</v>
      </c>
      <c r="E8901" t="s">
        <v>50</v>
      </c>
      <c r="F8901" t="s">
        <v>2645</v>
      </c>
      <c r="G8901" t="s">
        <v>2646</v>
      </c>
      <c r="H8901" t="s">
        <v>68</v>
      </c>
      <c r="I8901" t="s">
        <v>54</v>
      </c>
      <c r="J8901" t="s">
        <v>345</v>
      </c>
      <c r="K8901" t="s">
        <v>346</v>
      </c>
      <c r="L8901">
        <v>22153</v>
      </c>
      <c r="M8901" t="s">
        <v>57</v>
      </c>
      <c r="N8901" t="s">
        <v>5578</v>
      </c>
      <c r="O8901" t="s">
        <v>73</v>
      </c>
      <c r="P8901" t="s">
        <v>74</v>
      </c>
      <c r="Q8901" t="s">
        <v>5579</v>
      </c>
      <c r="R8901" s="19">
        <v>25.06</v>
      </c>
      <c r="S8901" s="17">
        <v>2</v>
      </c>
      <c r="T8901" s="20">
        <v>0</v>
      </c>
      <c r="U8901" s="19">
        <v>11.7782</v>
      </c>
      <c r="V8901" s="20">
        <f t="shared" si="695"/>
        <v>0.47000000000000003</v>
      </c>
      <c r="W8901" s="17">
        <f t="shared" si="696"/>
        <v>2015</v>
      </c>
      <c r="X8901" t="str">
        <f t="shared" si="697"/>
        <v>Aug-2015</v>
      </c>
      <c r="Y8901" s="17">
        <f t="shared" si="698"/>
        <v>2</v>
      </c>
      <c r="Z8901" t="str">
        <f t="shared" si="699"/>
        <v>0% (No Discount)</v>
      </c>
      <c r="AA8901" s="17">
        <f>IF(COUNTIF($B$2:B8901,B8901)=1,1,0)</f>
        <v>0</v>
      </c>
      <c r="AB8901" s="17">
        <f>IF(COUNTIF($F$2:F8901,F8901)=1,1,0)</f>
        <v>0</v>
      </c>
    </row>
    <row r="8902" spans="1:28" x14ac:dyDescent="0.2">
      <c r="A8902" s="17">
        <v>8901</v>
      </c>
      <c r="B8902" t="s">
        <v>10340</v>
      </c>
      <c r="C8902" s="18">
        <v>42521</v>
      </c>
      <c r="D8902" s="18">
        <v>42525</v>
      </c>
      <c r="E8902" t="s">
        <v>77</v>
      </c>
      <c r="F8902" t="s">
        <v>3759</v>
      </c>
      <c r="G8902" t="s">
        <v>3760</v>
      </c>
      <c r="H8902" t="s">
        <v>53</v>
      </c>
      <c r="I8902" t="s">
        <v>54</v>
      </c>
      <c r="J8902" t="s">
        <v>384</v>
      </c>
      <c r="K8902" t="s">
        <v>238</v>
      </c>
      <c r="L8902">
        <v>62521</v>
      </c>
      <c r="M8902" t="s">
        <v>132</v>
      </c>
      <c r="N8902" t="s">
        <v>9832</v>
      </c>
      <c r="O8902" t="s">
        <v>59</v>
      </c>
      <c r="P8902" t="s">
        <v>92</v>
      </c>
      <c r="Q8902" t="s">
        <v>9833</v>
      </c>
      <c r="R8902" s="19">
        <v>32.064</v>
      </c>
      <c r="S8902" s="17">
        <v>3</v>
      </c>
      <c r="T8902" s="20">
        <v>0.6</v>
      </c>
      <c r="U8902" s="19">
        <v>-12.8256</v>
      </c>
      <c r="V8902" s="20">
        <f t="shared" si="695"/>
        <v>-0.39999999999999997</v>
      </c>
      <c r="W8902" s="17">
        <f t="shared" si="696"/>
        <v>2016</v>
      </c>
      <c r="X8902" t="str">
        <f t="shared" si="697"/>
        <v>May-2016</v>
      </c>
      <c r="Y8902" s="17">
        <f t="shared" si="698"/>
        <v>4</v>
      </c>
      <c r="Z8902" t="str">
        <f t="shared" si="699"/>
        <v>Over 50%</v>
      </c>
      <c r="AA8902" s="17">
        <f>IF(COUNTIF($B$2:B8902,B8902)=1,1,0)</f>
        <v>1</v>
      </c>
      <c r="AB8902" s="17">
        <f>IF(COUNTIF($F$2:F8902,F8902)=1,1,0)</f>
        <v>0</v>
      </c>
    </row>
    <row r="8903" spans="1:28" x14ac:dyDescent="0.2">
      <c r="A8903" s="17">
        <v>8902</v>
      </c>
      <c r="B8903" t="s">
        <v>10340</v>
      </c>
      <c r="C8903" s="18">
        <v>42521</v>
      </c>
      <c r="D8903" s="18">
        <v>42525</v>
      </c>
      <c r="E8903" t="s">
        <v>77</v>
      </c>
      <c r="F8903" t="s">
        <v>3759</v>
      </c>
      <c r="G8903" t="s">
        <v>3760</v>
      </c>
      <c r="H8903" t="s">
        <v>53</v>
      </c>
      <c r="I8903" t="s">
        <v>54</v>
      </c>
      <c r="J8903" t="s">
        <v>384</v>
      </c>
      <c r="K8903" t="s">
        <v>238</v>
      </c>
      <c r="L8903">
        <v>62521</v>
      </c>
      <c r="M8903" t="s">
        <v>132</v>
      </c>
      <c r="N8903" t="s">
        <v>9744</v>
      </c>
      <c r="O8903" t="s">
        <v>73</v>
      </c>
      <c r="P8903" t="s">
        <v>117</v>
      </c>
      <c r="Q8903" t="s">
        <v>9745</v>
      </c>
      <c r="R8903" s="19">
        <v>18.495999999999999</v>
      </c>
      <c r="S8903" s="17">
        <v>4</v>
      </c>
      <c r="T8903" s="20">
        <v>0.2</v>
      </c>
      <c r="U8903" s="19">
        <v>6.7047999999999996</v>
      </c>
      <c r="V8903" s="20">
        <f t="shared" si="695"/>
        <v>0.36249999999999999</v>
      </c>
      <c r="W8903" s="17">
        <f t="shared" si="696"/>
        <v>2016</v>
      </c>
      <c r="X8903" t="str">
        <f t="shared" si="697"/>
        <v>May-2016</v>
      </c>
      <c r="Y8903" s="17">
        <f t="shared" si="698"/>
        <v>4</v>
      </c>
      <c r="Z8903" t="str">
        <f t="shared" si="699"/>
        <v>11-20%</v>
      </c>
      <c r="AA8903" s="17">
        <f>IF(COUNTIF($B$2:B8903,B8903)=1,1,0)</f>
        <v>0</v>
      </c>
      <c r="AB8903" s="17">
        <f>IF(COUNTIF($F$2:F8903,F8903)=1,1,0)</f>
        <v>0</v>
      </c>
    </row>
    <row r="8904" spans="1:28" x14ac:dyDescent="0.2">
      <c r="A8904" s="17">
        <v>8903</v>
      </c>
      <c r="B8904" t="s">
        <v>10340</v>
      </c>
      <c r="C8904" s="18">
        <v>42521</v>
      </c>
      <c r="D8904" s="18">
        <v>42525</v>
      </c>
      <c r="E8904" t="s">
        <v>77</v>
      </c>
      <c r="F8904" t="s">
        <v>3759</v>
      </c>
      <c r="G8904" t="s">
        <v>3760</v>
      </c>
      <c r="H8904" t="s">
        <v>53</v>
      </c>
      <c r="I8904" t="s">
        <v>54</v>
      </c>
      <c r="J8904" t="s">
        <v>384</v>
      </c>
      <c r="K8904" t="s">
        <v>238</v>
      </c>
      <c r="L8904">
        <v>62521</v>
      </c>
      <c r="M8904" t="s">
        <v>132</v>
      </c>
      <c r="N8904" t="s">
        <v>6163</v>
      </c>
      <c r="O8904" t="s">
        <v>59</v>
      </c>
      <c r="P8904" t="s">
        <v>63</v>
      </c>
      <c r="Q8904" t="s">
        <v>6164</v>
      </c>
      <c r="R8904" s="19">
        <v>191.07900000000001</v>
      </c>
      <c r="S8904" s="17">
        <v>3</v>
      </c>
      <c r="T8904" s="20">
        <v>0.3</v>
      </c>
      <c r="U8904" s="19">
        <v>-38.215800000000002</v>
      </c>
      <c r="V8904" s="20">
        <f t="shared" si="695"/>
        <v>-0.2</v>
      </c>
      <c r="W8904" s="17">
        <f t="shared" si="696"/>
        <v>2016</v>
      </c>
      <c r="X8904" t="str">
        <f t="shared" si="697"/>
        <v>May-2016</v>
      </c>
      <c r="Y8904" s="17">
        <f t="shared" si="698"/>
        <v>4</v>
      </c>
      <c r="Z8904" t="str">
        <f t="shared" si="699"/>
        <v>21-30%</v>
      </c>
      <c r="AA8904" s="17">
        <f>IF(COUNTIF($B$2:B8904,B8904)=1,1,0)</f>
        <v>0</v>
      </c>
      <c r="AB8904" s="17">
        <f>IF(COUNTIF($F$2:F8904,F8904)=1,1,0)</f>
        <v>0</v>
      </c>
    </row>
    <row r="8905" spans="1:28" x14ac:dyDescent="0.2">
      <c r="A8905" s="17">
        <v>8904</v>
      </c>
      <c r="B8905" t="s">
        <v>10340</v>
      </c>
      <c r="C8905" s="18">
        <v>42521</v>
      </c>
      <c r="D8905" s="18">
        <v>42525</v>
      </c>
      <c r="E8905" t="s">
        <v>77</v>
      </c>
      <c r="F8905" t="s">
        <v>3759</v>
      </c>
      <c r="G8905" t="s">
        <v>3760</v>
      </c>
      <c r="H8905" t="s">
        <v>53</v>
      </c>
      <c r="I8905" t="s">
        <v>54</v>
      </c>
      <c r="J8905" t="s">
        <v>384</v>
      </c>
      <c r="K8905" t="s">
        <v>238</v>
      </c>
      <c r="L8905">
        <v>62521</v>
      </c>
      <c r="M8905" t="s">
        <v>132</v>
      </c>
      <c r="N8905" t="s">
        <v>2959</v>
      </c>
      <c r="O8905" t="s">
        <v>73</v>
      </c>
      <c r="P8905" t="s">
        <v>117</v>
      </c>
      <c r="Q8905" t="s">
        <v>2960</v>
      </c>
      <c r="R8905" s="19">
        <v>10.368</v>
      </c>
      <c r="S8905" s="17">
        <v>2</v>
      </c>
      <c r="T8905" s="20">
        <v>0.2</v>
      </c>
      <c r="U8905" s="19">
        <v>3.6288</v>
      </c>
      <c r="V8905" s="20">
        <f t="shared" si="695"/>
        <v>0.35</v>
      </c>
      <c r="W8905" s="17">
        <f t="shared" si="696"/>
        <v>2016</v>
      </c>
      <c r="X8905" t="str">
        <f t="shared" si="697"/>
        <v>May-2016</v>
      </c>
      <c r="Y8905" s="17">
        <f t="shared" si="698"/>
        <v>4</v>
      </c>
      <c r="Z8905" t="str">
        <f t="shared" si="699"/>
        <v>11-20%</v>
      </c>
      <c r="AA8905" s="17">
        <f>IF(COUNTIF($B$2:B8905,B8905)=1,1,0)</f>
        <v>0</v>
      </c>
      <c r="AB8905" s="17">
        <f>IF(COUNTIF($F$2:F8905,F8905)=1,1,0)</f>
        <v>0</v>
      </c>
    </row>
    <row r="8906" spans="1:28" x14ac:dyDescent="0.2">
      <c r="A8906" s="17">
        <v>8905</v>
      </c>
      <c r="B8906" t="s">
        <v>10341</v>
      </c>
      <c r="C8906" s="18">
        <v>42552</v>
      </c>
      <c r="D8906" s="18">
        <v>42552</v>
      </c>
      <c r="E8906" t="s">
        <v>1320</v>
      </c>
      <c r="F8906" t="s">
        <v>6748</v>
      </c>
      <c r="G8906" t="s">
        <v>6749</v>
      </c>
      <c r="H8906" t="s">
        <v>129</v>
      </c>
      <c r="I8906" t="s">
        <v>54</v>
      </c>
      <c r="J8906" t="s">
        <v>293</v>
      </c>
      <c r="K8906" t="s">
        <v>294</v>
      </c>
      <c r="L8906">
        <v>10009</v>
      </c>
      <c r="M8906" t="s">
        <v>175</v>
      </c>
      <c r="N8906" t="s">
        <v>3662</v>
      </c>
      <c r="O8906" t="s">
        <v>73</v>
      </c>
      <c r="P8906" t="s">
        <v>74</v>
      </c>
      <c r="Q8906" t="s">
        <v>3663</v>
      </c>
      <c r="R8906" s="19">
        <v>30.53</v>
      </c>
      <c r="S8906" s="17">
        <v>1</v>
      </c>
      <c r="T8906" s="20">
        <v>0</v>
      </c>
      <c r="U8906" s="19">
        <v>14.043799999999999</v>
      </c>
      <c r="V8906" s="20">
        <f t="shared" si="695"/>
        <v>0.45999999999999996</v>
      </c>
      <c r="W8906" s="17">
        <f t="shared" si="696"/>
        <v>2016</v>
      </c>
      <c r="X8906" t="str">
        <f t="shared" si="697"/>
        <v>Jul-2016</v>
      </c>
      <c r="Y8906" s="17">
        <f t="shared" si="698"/>
        <v>0</v>
      </c>
      <c r="Z8906" t="str">
        <f t="shared" si="699"/>
        <v>0% (No Discount)</v>
      </c>
      <c r="AA8906" s="17">
        <f>IF(COUNTIF($B$2:B8906,B8906)=1,1,0)</f>
        <v>1</v>
      </c>
      <c r="AB8906" s="17">
        <f>IF(COUNTIF($F$2:F8906,F8906)=1,1,0)</f>
        <v>0</v>
      </c>
    </row>
    <row r="8907" spans="1:28" x14ac:dyDescent="0.2">
      <c r="A8907" s="17">
        <v>8906</v>
      </c>
      <c r="B8907" t="s">
        <v>10341</v>
      </c>
      <c r="C8907" s="18">
        <v>42552</v>
      </c>
      <c r="D8907" s="18">
        <v>42552</v>
      </c>
      <c r="E8907" t="s">
        <v>1320</v>
      </c>
      <c r="F8907" t="s">
        <v>6748</v>
      </c>
      <c r="G8907" t="s">
        <v>6749</v>
      </c>
      <c r="H8907" t="s">
        <v>129</v>
      </c>
      <c r="I8907" t="s">
        <v>54</v>
      </c>
      <c r="J8907" t="s">
        <v>293</v>
      </c>
      <c r="K8907" t="s">
        <v>294</v>
      </c>
      <c r="L8907">
        <v>10009</v>
      </c>
      <c r="M8907" t="s">
        <v>175</v>
      </c>
      <c r="N8907" t="s">
        <v>5756</v>
      </c>
      <c r="O8907" t="s">
        <v>98</v>
      </c>
      <c r="P8907" t="s">
        <v>188</v>
      </c>
      <c r="Q8907" t="s">
        <v>5757</v>
      </c>
      <c r="R8907" s="19">
        <v>30.84</v>
      </c>
      <c r="S8907" s="17">
        <v>3</v>
      </c>
      <c r="T8907" s="20">
        <v>0</v>
      </c>
      <c r="U8907" s="19">
        <v>6.1680000000000001</v>
      </c>
      <c r="V8907" s="20">
        <f t="shared" si="695"/>
        <v>0.2</v>
      </c>
      <c r="W8907" s="17">
        <f t="shared" si="696"/>
        <v>2016</v>
      </c>
      <c r="X8907" t="str">
        <f t="shared" si="697"/>
        <v>Jul-2016</v>
      </c>
      <c r="Y8907" s="17">
        <f t="shared" si="698"/>
        <v>0</v>
      </c>
      <c r="Z8907" t="str">
        <f t="shared" si="699"/>
        <v>0% (No Discount)</v>
      </c>
      <c r="AA8907" s="17">
        <f>IF(COUNTIF($B$2:B8907,B8907)=1,1,0)</f>
        <v>0</v>
      </c>
      <c r="AB8907" s="17">
        <f>IF(COUNTIF($F$2:F8907,F8907)=1,1,0)</f>
        <v>0</v>
      </c>
    </row>
    <row r="8908" spans="1:28" x14ac:dyDescent="0.2">
      <c r="A8908" s="17">
        <v>8907</v>
      </c>
      <c r="B8908" t="s">
        <v>10341</v>
      </c>
      <c r="C8908" s="18">
        <v>42552</v>
      </c>
      <c r="D8908" s="18">
        <v>42552</v>
      </c>
      <c r="E8908" t="s">
        <v>1320</v>
      </c>
      <c r="F8908" t="s">
        <v>6748</v>
      </c>
      <c r="G8908" t="s">
        <v>6749</v>
      </c>
      <c r="H8908" t="s">
        <v>129</v>
      </c>
      <c r="I8908" t="s">
        <v>54</v>
      </c>
      <c r="J8908" t="s">
        <v>293</v>
      </c>
      <c r="K8908" t="s">
        <v>294</v>
      </c>
      <c r="L8908">
        <v>10009</v>
      </c>
      <c r="M8908" t="s">
        <v>175</v>
      </c>
      <c r="N8908" t="s">
        <v>659</v>
      </c>
      <c r="O8908" t="s">
        <v>73</v>
      </c>
      <c r="P8908" t="s">
        <v>117</v>
      </c>
      <c r="Q8908" t="s">
        <v>660</v>
      </c>
      <c r="R8908" s="19">
        <v>75.06</v>
      </c>
      <c r="S8908" s="17">
        <v>9</v>
      </c>
      <c r="T8908" s="20">
        <v>0</v>
      </c>
      <c r="U8908" s="19">
        <v>33.777000000000001</v>
      </c>
      <c r="V8908" s="20">
        <f t="shared" si="695"/>
        <v>0.45</v>
      </c>
      <c r="W8908" s="17">
        <f t="shared" si="696"/>
        <v>2016</v>
      </c>
      <c r="X8908" t="str">
        <f t="shared" si="697"/>
        <v>Jul-2016</v>
      </c>
      <c r="Y8908" s="17">
        <f t="shared" si="698"/>
        <v>0</v>
      </c>
      <c r="Z8908" t="str">
        <f t="shared" si="699"/>
        <v>0% (No Discount)</v>
      </c>
      <c r="AA8908" s="17">
        <f>IF(COUNTIF($B$2:B8908,B8908)=1,1,0)</f>
        <v>0</v>
      </c>
      <c r="AB8908" s="17">
        <f>IF(COUNTIF($F$2:F8908,F8908)=1,1,0)</f>
        <v>0</v>
      </c>
    </row>
    <row r="8909" spans="1:28" x14ac:dyDescent="0.2">
      <c r="A8909" s="17">
        <v>8908</v>
      </c>
      <c r="B8909" t="s">
        <v>10342</v>
      </c>
      <c r="C8909" s="18">
        <v>42722</v>
      </c>
      <c r="D8909" s="18">
        <v>42724</v>
      </c>
      <c r="E8909" t="s">
        <v>215</v>
      </c>
      <c r="F8909" t="s">
        <v>6191</v>
      </c>
      <c r="G8909" t="s">
        <v>6192</v>
      </c>
      <c r="H8909" t="s">
        <v>68</v>
      </c>
      <c r="I8909" t="s">
        <v>54</v>
      </c>
      <c r="J8909" t="s">
        <v>154</v>
      </c>
      <c r="K8909" t="s">
        <v>70</v>
      </c>
      <c r="L8909">
        <v>94110</v>
      </c>
      <c r="M8909" t="s">
        <v>71</v>
      </c>
      <c r="N8909" t="s">
        <v>795</v>
      </c>
      <c r="O8909" t="s">
        <v>98</v>
      </c>
      <c r="P8909" t="s">
        <v>99</v>
      </c>
      <c r="Q8909" t="s">
        <v>796</v>
      </c>
      <c r="R8909" s="19">
        <v>66.975999999999999</v>
      </c>
      <c r="S8909" s="17">
        <v>7</v>
      </c>
      <c r="T8909" s="20">
        <v>0.2</v>
      </c>
      <c r="U8909" s="19">
        <v>6.6976000000000004</v>
      </c>
      <c r="V8909" s="20">
        <f t="shared" si="695"/>
        <v>0.1</v>
      </c>
      <c r="W8909" s="17">
        <f t="shared" si="696"/>
        <v>2016</v>
      </c>
      <c r="X8909" t="str">
        <f t="shared" si="697"/>
        <v>Dec-2016</v>
      </c>
      <c r="Y8909" s="17">
        <f t="shared" si="698"/>
        <v>2</v>
      </c>
      <c r="Z8909" t="str">
        <f t="shared" si="699"/>
        <v>11-20%</v>
      </c>
      <c r="AA8909" s="17">
        <f>IF(COUNTIF($B$2:B8909,B8909)=1,1,0)</f>
        <v>1</v>
      </c>
      <c r="AB8909" s="17">
        <f>IF(COUNTIF($F$2:F8909,F8909)=1,1,0)</f>
        <v>0</v>
      </c>
    </row>
    <row r="8910" spans="1:28" x14ac:dyDescent="0.2">
      <c r="A8910" s="17">
        <v>8909</v>
      </c>
      <c r="B8910" t="s">
        <v>10343</v>
      </c>
      <c r="C8910" s="18">
        <v>42030</v>
      </c>
      <c r="D8910" s="18">
        <v>42036</v>
      </c>
      <c r="E8910" t="s">
        <v>77</v>
      </c>
      <c r="F8910" t="s">
        <v>5358</v>
      </c>
      <c r="G8910" t="s">
        <v>5359</v>
      </c>
      <c r="H8910" t="s">
        <v>68</v>
      </c>
      <c r="I8910" t="s">
        <v>54</v>
      </c>
      <c r="J8910" t="s">
        <v>8002</v>
      </c>
      <c r="K8910" t="s">
        <v>70</v>
      </c>
      <c r="L8910">
        <v>92553</v>
      </c>
      <c r="M8910" t="s">
        <v>71</v>
      </c>
      <c r="N8910" t="s">
        <v>5216</v>
      </c>
      <c r="O8910" t="s">
        <v>73</v>
      </c>
      <c r="P8910" t="s">
        <v>117</v>
      </c>
      <c r="Q8910" t="s">
        <v>5217</v>
      </c>
      <c r="R8910" s="19">
        <v>182.72</v>
      </c>
      <c r="S8910" s="17">
        <v>8</v>
      </c>
      <c r="T8910" s="20">
        <v>0</v>
      </c>
      <c r="U8910" s="19">
        <v>84.051199999999994</v>
      </c>
      <c r="V8910" s="20">
        <f t="shared" si="695"/>
        <v>0.45999999999999996</v>
      </c>
      <c r="W8910" s="17">
        <f t="shared" si="696"/>
        <v>2015</v>
      </c>
      <c r="X8910" t="str">
        <f t="shared" si="697"/>
        <v>Jan-2015</v>
      </c>
      <c r="Y8910" s="17">
        <f t="shared" si="698"/>
        <v>6</v>
      </c>
      <c r="Z8910" t="str">
        <f t="shared" si="699"/>
        <v>0% (No Discount)</v>
      </c>
      <c r="AA8910" s="17">
        <f>IF(COUNTIF($B$2:B8910,B8910)=1,1,0)</f>
        <v>1</v>
      </c>
      <c r="AB8910" s="17">
        <f>IF(COUNTIF($F$2:F8910,F8910)=1,1,0)</f>
        <v>0</v>
      </c>
    </row>
    <row r="8911" spans="1:28" x14ac:dyDescent="0.2">
      <c r="A8911" s="17">
        <v>8910</v>
      </c>
      <c r="B8911" t="s">
        <v>10344</v>
      </c>
      <c r="C8911" s="18">
        <v>43036</v>
      </c>
      <c r="D8911" s="18">
        <v>43040</v>
      </c>
      <c r="E8911" t="s">
        <v>77</v>
      </c>
      <c r="F8911" t="s">
        <v>1706</v>
      </c>
      <c r="G8911" t="s">
        <v>1707</v>
      </c>
      <c r="H8911" t="s">
        <v>53</v>
      </c>
      <c r="I8911" t="s">
        <v>54</v>
      </c>
      <c r="J8911" t="s">
        <v>4132</v>
      </c>
      <c r="K8911" t="s">
        <v>1275</v>
      </c>
      <c r="L8911">
        <v>2149</v>
      </c>
      <c r="M8911" t="s">
        <v>175</v>
      </c>
      <c r="N8911" t="s">
        <v>678</v>
      </c>
      <c r="O8911" t="s">
        <v>73</v>
      </c>
      <c r="P8911" t="s">
        <v>74</v>
      </c>
      <c r="Q8911" t="s">
        <v>679</v>
      </c>
      <c r="R8911" s="19">
        <v>21.93</v>
      </c>
      <c r="S8911" s="17">
        <v>3</v>
      </c>
      <c r="T8911" s="20">
        <v>0</v>
      </c>
      <c r="U8911" s="19">
        <v>10.3071</v>
      </c>
      <c r="V8911" s="20">
        <f t="shared" si="695"/>
        <v>0.47000000000000003</v>
      </c>
      <c r="W8911" s="17">
        <f t="shared" si="696"/>
        <v>2017</v>
      </c>
      <c r="X8911" t="str">
        <f t="shared" si="697"/>
        <v>Oct-2017</v>
      </c>
      <c r="Y8911" s="17">
        <f t="shared" si="698"/>
        <v>4</v>
      </c>
      <c r="Z8911" t="str">
        <f t="shared" si="699"/>
        <v>0% (No Discount)</v>
      </c>
      <c r="AA8911" s="17">
        <f>IF(COUNTIF($B$2:B8911,B8911)=1,1,0)</f>
        <v>1</v>
      </c>
      <c r="AB8911" s="17">
        <f>IF(COUNTIF($F$2:F8911,F8911)=1,1,0)</f>
        <v>0</v>
      </c>
    </row>
    <row r="8912" spans="1:28" x14ac:dyDescent="0.2">
      <c r="A8912" s="17">
        <v>8911</v>
      </c>
      <c r="B8912" t="s">
        <v>10345</v>
      </c>
      <c r="C8912" s="18">
        <v>43043</v>
      </c>
      <c r="D8912" s="18">
        <v>43047</v>
      </c>
      <c r="E8912" t="s">
        <v>77</v>
      </c>
      <c r="F8912" t="s">
        <v>2084</v>
      </c>
      <c r="G8912" t="s">
        <v>2085</v>
      </c>
      <c r="H8912" t="s">
        <v>53</v>
      </c>
      <c r="I8912" t="s">
        <v>54</v>
      </c>
      <c r="J8912" t="s">
        <v>6279</v>
      </c>
      <c r="K8912" t="s">
        <v>362</v>
      </c>
      <c r="L8912">
        <v>37421</v>
      </c>
      <c r="M8912" t="s">
        <v>57</v>
      </c>
      <c r="N8912" t="s">
        <v>1716</v>
      </c>
      <c r="O8912" t="s">
        <v>98</v>
      </c>
      <c r="P8912" t="s">
        <v>188</v>
      </c>
      <c r="Q8912" t="s">
        <v>1717</v>
      </c>
      <c r="R8912" s="19">
        <v>95.975999999999999</v>
      </c>
      <c r="S8912" s="17">
        <v>3</v>
      </c>
      <c r="T8912" s="20">
        <v>0.2</v>
      </c>
      <c r="U8912" s="19">
        <v>15.5961</v>
      </c>
      <c r="V8912" s="20">
        <f t="shared" si="695"/>
        <v>0.16250000000000001</v>
      </c>
      <c r="W8912" s="17">
        <f t="shared" si="696"/>
        <v>2017</v>
      </c>
      <c r="X8912" t="str">
        <f t="shared" si="697"/>
        <v>Nov-2017</v>
      </c>
      <c r="Y8912" s="17">
        <f t="shared" si="698"/>
        <v>4</v>
      </c>
      <c r="Z8912" t="str">
        <f t="shared" si="699"/>
        <v>11-20%</v>
      </c>
      <c r="AA8912" s="17">
        <f>IF(COUNTIF($B$2:B8912,B8912)=1,1,0)</f>
        <v>1</v>
      </c>
      <c r="AB8912" s="17">
        <f>IF(COUNTIF($F$2:F8912,F8912)=1,1,0)</f>
        <v>0</v>
      </c>
    </row>
    <row r="8913" spans="1:28" x14ac:dyDescent="0.2">
      <c r="A8913" s="17">
        <v>8912</v>
      </c>
      <c r="B8913" t="s">
        <v>10345</v>
      </c>
      <c r="C8913" s="18">
        <v>43043</v>
      </c>
      <c r="D8913" s="18">
        <v>43047</v>
      </c>
      <c r="E8913" t="s">
        <v>77</v>
      </c>
      <c r="F8913" t="s">
        <v>2084</v>
      </c>
      <c r="G8913" t="s">
        <v>2085</v>
      </c>
      <c r="H8913" t="s">
        <v>53</v>
      </c>
      <c r="I8913" t="s">
        <v>54</v>
      </c>
      <c r="J8913" t="s">
        <v>6279</v>
      </c>
      <c r="K8913" t="s">
        <v>362</v>
      </c>
      <c r="L8913">
        <v>37421</v>
      </c>
      <c r="M8913" t="s">
        <v>57</v>
      </c>
      <c r="N8913" t="s">
        <v>8801</v>
      </c>
      <c r="O8913" t="s">
        <v>98</v>
      </c>
      <c r="P8913" t="s">
        <v>99</v>
      </c>
      <c r="Q8913" t="s">
        <v>8802</v>
      </c>
      <c r="R8913" s="19">
        <v>143.928</v>
      </c>
      <c r="S8913" s="17">
        <v>9</v>
      </c>
      <c r="T8913" s="20">
        <v>0.2</v>
      </c>
      <c r="U8913" s="19">
        <v>-32.383800000000001</v>
      </c>
      <c r="V8913" s="20">
        <f t="shared" si="695"/>
        <v>-0.22500000000000001</v>
      </c>
      <c r="W8913" s="17">
        <f t="shared" si="696"/>
        <v>2017</v>
      </c>
      <c r="X8913" t="str">
        <f t="shared" si="697"/>
        <v>Nov-2017</v>
      </c>
      <c r="Y8913" s="17">
        <f t="shared" si="698"/>
        <v>4</v>
      </c>
      <c r="Z8913" t="str">
        <f t="shared" si="699"/>
        <v>11-20%</v>
      </c>
      <c r="AA8913" s="17">
        <f>IF(COUNTIF($B$2:B8913,B8913)=1,1,0)</f>
        <v>0</v>
      </c>
      <c r="AB8913" s="17">
        <f>IF(COUNTIF($F$2:F8913,F8913)=1,1,0)</f>
        <v>0</v>
      </c>
    </row>
    <row r="8914" spans="1:28" x14ac:dyDescent="0.2">
      <c r="A8914" s="17">
        <v>8913</v>
      </c>
      <c r="B8914" t="s">
        <v>10345</v>
      </c>
      <c r="C8914" s="18">
        <v>43043</v>
      </c>
      <c r="D8914" s="18">
        <v>43047</v>
      </c>
      <c r="E8914" t="s">
        <v>77</v>
      </c>
      <c r="F8914" t="s">
        <v>2084</v>
      </c>
      <c r="G8914" t="s">
        <v>2085</v>
      </c>
      <c r="H8914" t="s">
        <v>53</v>
      </c>
      <c r="I8914" t="s">
        <v>54</v>
      </c>
      <c r="J8914" t="s">
        <v>6279</v>
      </c>
      <c r="K8914" t="s">
        <v>362</v>
      </c>
      <c r="L8914">
        <v>37421</v>
      </c>
      <c r="M8914" t="s">
        <v>57</v>
      </c>
      <c r="N8914" t="s">
        <v>3913</v>
      </c>
      <c r="O8914" t="s">
        <v>73</v>
      </c>
      <c r="P8914" t="s">
        <v>102</v>
      </c>
      <c r="Q8914" t="s">
        <v>1244</v>
      </c>
      <c r="R8914" s="19">
        <v>3.5640000000000001</v>
      </c>
      <c r="S8914" s="17">
        <v>2</v>
      </c>
      <c r="T8914" s="20">
        <v>0.7</v>
      </c>
      <c r="U8914" s="19">
        <v>-2.97</v>
      </c>
      <c r="V8914" s="20">
        <f t="shared" si="695"/>
        <v>-0.83333333333333337</v>
      </c>
      <c r="W8914" s="17">
        <f t="shared" si="696"/>
        <v>2017</v>
      </c>
      <c r="X8914" t="str">
        <f t="shared" si="697"/>
        <v>Nov-2017</v>
      </c>
      <c r="Y8914" s="17">
        <f t="shared" si="698"/>
        <v>4</v>
      </c>
      <c r="Z8914" t="str">
        <f t="shared" si="699"/>
        <v>Over 50%</v>
      </c>
      <c r="AA8914" s="17">
        <f>IF(COUNTIF($B$2:B8914,B8914)=1,1,0)</f>
        <v>0</v>
      </c>
      <c r="AB8914" s="17">
        <f>IF(COUNTIF($F$2:F8914,F8914)=1,1,0)</f>
        <v>0</v>
      </c>
    </row>
    <row r="8915" spans="1:28" x14ac:dyDescent="0.2">
      <c r="A8915" s="17">
        <v>8914</v>
      </c>
      <c r="B8915" t="s">
        <v>10345</v>
      </c>
      <c r="C8915" s="18">
        <v>43043</v>
      </c>
      <c r="D8915" s="18">
        <v>43047</v>
      </c>
      <c r="E8915" t="s">
        <v>77</v>
      </c>
      <c r="F8915" t="s">
        <v>2084</v>
      </c>
      <c r="G8915" t="s">
        <v>2085</v>
      </c>
      <c r="H8915" t="s">
        <v>53</v>
      </c>
      <c r="I8915" t="s">
        <v>54</v>
      </c>
      <c r="J8915" t="s">
        <v>6279</v>
      </c>
      <c r="K8915" t="s">
        <v>362</v>
      </c>
      <c r="L8915">
        <v>37421</v>
      </c>
      <c r="M8915" t="s">
        <v>57</v>
      </c>
      <c r="N8915" t="s">
        <v>4152</v>
      </c>
      <c r="O8915" t="s">
        <v>73</v>
      </c>
      <c r="P8915" t="s">
        <v>74</v>
      </c>
      <c r="Q8915" t="s">
        <v>4153</v>
      </c>
      <c r="R8915" s="19">
        <v>4.9279999999999999</v>
      </c>
      <c r="S8915" s="17">
        <v>2</v>
      </c>
      <c r="T8915" s="20">
        <v>0.2</v>
      </c>
      <c r="U8915" s="19">
        <v>1.7248000000000001</v>
      </c>
      <c r="V8915" s="20">
        <f t="shared" si="695"/>
        <v>0.35000000000000003</v>
      </c>
      <c r="W8915" s="17">
        <f t="shared" si="696"/>
        <v>2017</v>
      </c>
      <c r="X8915" t="str">
        <f t="shared" si="697"/>
        <v>Nov-2017</v>
      </c>
      <c r="Y8915" s="17">
        <f t="shared" si="698"/>
        <v>4</v>
      </c>
      <c r="Z8915" t="str">
        <f t="shared" si="699"/>
        <v>11-20%</v>
      </c>
      <c r="AA8915" s="17">
        <f>IF(COUNTIF($B$2:B8915,B8915)=1,1,0)</f>
        <v>0</v>
      </c>
      <c r="AB8915" s="17">
        <f>IF(COUNTIF($F$2:F8915,F8915)=1,1,0)</f>
        <v>0</v>
      </c>
    </row>
    <row r="8916" spans="1:28" x14ac:dyDescent="0.2">
      <c r="A8916" s="17">
        <v>8915</v>
      </c>
      <c r="B8916" t="s">
        <v>10346</v>
      </c>
      <c r="C8916" s="18">
        <v>42499</v>
      </c>
      <c r="D8916" s="18">
        <v>42503</v>
      </c>
      <c r="E8916" t="s">
        <v>77</v>
      </c>
      <c r="F8916" t="s">
        <v>508</v>
      </c>
      <c r="G8916" t="s">
        <v>509</v>
      </c>
      <c r="H8916" t="s">
        <v>68</v>
      </c>
      <c r="I8916" t="s">
        <v>54</v>
      </c>
      <c r="J8916" t="s">
        <v>1267</v>
      </c>
      <c r="K8916" t="s">
        <v>131</v>
      </c>
      <c r="L8916">
        <v>78745</v>
      </c>
      <c r="M8916" t="s">
        <v>132</v>
      </c>
      <c r="N8916" t="s">
        <v>2043</v>
      </c>
      <c r="O8916" t="s">
        <v>73</v>
      </c>
      <c r="P8916" t="s">
        <v>86</v>
      </c>
      <c r="Q8916" t="s">
        <v>2044</v>
      </c>
      <c r="R8916" s="19">
        <v>856.65599999999995</v>
      </c>
      <c r="S8916" s="17">
        <v>6</v>
      </c>
      <c r="T8916" s="20">
        <v>0.2</v>
      </c>
      <c r="U8916" s="19">
        <v>107.08199999999999</v>
      </c>
      <c r="V8916" s="20">
        <f t="shared" si="695"/>
        <v>0.125</v>
      </c>
      <c r="W8916" s="17">
        <f t="shared" si="696"/>
        <v>2016</v>
      </c>
      <c r="X8916" t="str">
        <f t="shared" si="697"/>
        <v>May-2016</v>
      </c>
      <c r="Y8916" s="17">
        <f t="shared" si="698"/>
        <v>4</v>
      </c>
      <c r="Z8916" t="str">
        <f t="shared" si="699"/>
        <v>11-20%</v>
      </c>
      <c r="AA8916" s="17">
        <f>IF(COUNTIF($B$2:B8916,B8916)=1,1,0)</f>
        <v>1</v>
      </c>
      <c r="AB8916" s="17">
        <f>IF(COUNTIF($F$2:F8916,F8916)=1,1,0)</f>
        <v>0</v>
      </c>
    </row>
    <row r="8917" spans="1:28" x14ac:dyDescent="0.2">
      <c r="A8917" s="17">
        <v>8916</v>
      </c>
      <c r="B8917" t="s">
        <v>10346</v>
      </c>
      <c r="C8917" s="18">
        <v>42499</v>
      </c>
      <c r="D8917" s="18">
        <v>42503</v>
      </c>
      <c r="E8917" t="s">
        <v>77</v>
      </c>
      <c r="F8917" t="s">
        <v>508</v>
      </c>
      <c r="G8917" t="s">
        <v>509</v>
      </c>
      <c r="H8917" t="s">
        <v>68</v>
      </c>
      <c r="I8917" t="s">
        <v>54</v>
      </c>
      <c r="J8917" t="s">
        <v>1267</v>
      </c>
      <c r="K8917" t="s">
        <v>131</v>
      </c>
      <c r="L8917">
        <v>78745</v>
      </c>
      <c r="M8917" t="s">
        <v>132</v>
      </c>
      <c r="N8917" t="s">
        <v>441</v>
      </c>
      <c r="O8917" t="s">
        <v>73</v>
      </c>
      <c r="P8917" t="s">
        <v>102</v>
      </c>
      <c r="Q8917" t="s">
        <v>442</v>
      </c>
      <c r="R8917" s="19">
        <v>13.183999999999999</v>
      </c>
      <c r="S8917" s="17">
        <v>4</v>
      </c>
      <c r="T8917" s="20">
        <v>0.8</v>
      </c>
      <c r="U8917" s="19">
        <v>-20.435199999999998</v>
      </c>
      <c r="V8917" s="20">
        <f t="shared" si="695"/>
        <v>-1.55</v>
      </c>
      <c r="W8917" s="17">
        <f t="shared" si="696"/>
        <v>2016</v>
      </c>
      <c r="X8917" t="str">
        <f t="shared" si="697"/>
        <v>May-2016</v>
      </c>
      <c r="Y8917" s="17">
        <f t="shared" si="698"/>
        <v>4</v>
      </c>
      <c r="Z8917" t="str">
        <f t="shared" si="699"/>
        <v>Over 50%</v>
      </c>
      <c r="AA8917" s="17">
        <f>IF(COUNTIF($B$2:B8917,B8917)=1,1,0)</f>
        <v>0</v>
      </c>
      <c r="AB8917" s="17">
        <f>IF(COUNTIF($F$2:F8917,F8917)=1,1,0)</f>
        <v>0</v>
      </c>
    </row>
    <row r="8918" spans="1:28" x14ac:dyDescent="0.2">
      <c r="A8918" s="17">
        <v>8917</v>
      </c>
      <c r="B8918" t="s">
        <v>10346</v>
      </c>
      <c r="C8918" s="18">
        <v>42499</v>
      </c>
      <c r="D8918" s="18">
        <v>42503</v>
      </c>
      <c r="E8918" t="s">
        <v>77</v>
      </c>
      <c r="F8918" t="s">
        <v>508</v>
      </c>
      <c r="G8918" t="s">
        <v>509</v>
      </c>
      <c r="H8918" t="s">
        <v>68</v>
      </c>
      <c r="I8918" t="s">
        <v>54</v>
      </c>
      <c r="J8918" t="s">
        <v>1267</v>
      </c>
      <c r="K8918" t="s">
        <v>131</v>
      </c>
      <c r="L8918">
        <v>78745</v>
      </c>
      <c r="M8918" t="s">
        <v>132</v>
      </c>
      <c r="N8918" t="s">
        <v>7954</v>
      </c>
      <c r="O8918" t="s">
        <v>73</v>
      </c>
      <c r="P8918" t="s">
        <v>105</v>
      </c>
      <c r="Q8918" t="s">
        <v>7955</v>
      </c>
      <c r="R8918" s="19">
        <v>48.783999999999999</v>
      </c>
      <c r="S8918" s="17">
        <v>4</v>
      </c>
      <c r="T8918" s="20">
        <v>0.8</v>
      </c>
      <c r="U8918" s="19">
        <v>-131.71680000000001</v>
      </c>
      <c r="V8918" s="20">
        <f t="shared" si="695"/>
        <v>-2.7</v>
      </c>
      <c r="W8918" s="17">
        <f t="shared" si="696"/>
        <v>2016</v>
      </c>
      <c r="X8918" t="str">
        <f t="shared" si="697"/>
        <v>May-2016</v>
      </c>
      <c r="Y8918" s="17">
        <f t="shared" si="698"/>
        <v>4</v>
      </c>
      <c r="Z8918" t="str">
        <f t="shared" si="699"/>
        <v>Over 50%</v>
      </c>
      <c r="AA8918" s="17">
        <f>IF(COUNTIF($B$2:B8918,B8918)=1,1,0)</f>
        <v>0</v>
      </c>
      <c r="AB8918" s="17">
        <f>IF(COUNTIF($F$2:F8918,F8918)=1,1,0)</f>
        <v>0</v>
      </c>
    </row>
    <row r="8919" spans="1:28" x14ac:dyDescent="0.2">
      <c r="A8919" s="17">
        <v>8918</v>
      </c>
      <c r="B8919" t="s">
        <v>10346</v>
      </c>
      <c r="C8919" s="18">
        <v>42499</v>
      </c>
      <c r="D8919" s="18">
        <v>42503</v>
      </c>
      <c r="E8919" t="s">
        <v>77</v>
      </c>
      <c r="F8919" t="s">
        <v>508</v>
      </c>
      <c r="G8919" t="s">
        <v>509</v>
      </c>
      <c r="H8919" t="s">
        <v>68</v>
      </c>
      <c r="I8919" t="s">
        <v>54</v>
      </c>
      <c r="J8919" t="s">
        <v>1267</v>
      </c>
      <c r="K8919" t="s">
        <v>131</v>
      </c>
      <c r="L8919">
        <v>78745</v>
      </c>
      <c r="M8919" t="s">
        <v>132</v>
      </c>
      <c r="N8919" t="s">
        <v>618</v>
      </c>
      <c r="O8919" t="s">
        <v>73</v>
      </c>
      <c r="P8919" t="s">
        <v>117</v>
      </c>
      <c r="Q8919" t="s">
        <v>619</v>
      </c>
      <c r="R8919" s="19">
        <v>76.64</v>
      </c>
      <c r="S8919" s="17">
        <v>2</v>
      </c>
      <c r="T8919" s="20">
        <v>0.2</v>
      </c>
      <c r="U8919" s="19">
        <v>26.824000000000002</v>
      </c>
      <c r="V8919" s="20">
        <f t="shared" si="695"/>
        <v>0.35000000000000003</v>
      </c>
      <c r="W8919" s="17">
        <f t="shared" si="696"/>
        <v>2016</v>
      </c>
      <c r="X8919" t="str">
        <f t="shared" si="697"/>
        <v>May-2016</v>
      </c>
      <c r="Y8919" s="17">
        <f t="shared" si="698"/>
        <v>4</v>
      </c>
      <c r="Z8919" t="str">
        <f t="shared" si="699"/>
        <v>11-20%</v>
      </c>
      <c r="AA8919" s="17">
        <f>IF(COUNTIF($B$2:B8919,B8919)=1,1,0)</f>
        <v>0</v>
      </c>
      <c r="AB8919" s="17">
        <f>IF(COUNTIF($F$2:F8919,F8919)=1,1,0)</f>
        <v>0</v>
      </c>
    </row>
    <row r="8920" spans="1:28" x14ac:dyDescent="0.2">
      <c r="A8920" s="17">
        <v>8919</v>
      </c>
      <c r="B8920" t="s">
        <v>10346</v>
      </c>
      <c r="C8920" s="18">
        <v>42499</v>
      </c>
      <c r="D8920" s="18">
        <v>42503</v>
      </c>
      <c r="E8920" t="s">
        <v>77</v>
      </c>
      <c r="F8920" t="s">
        <v>508</v>
      </c>
      <c r="G8920" t="s">
        <v>509</v>
      </c>
      <c r="H8920" t="s">
        <v>68</v>
      </c>
      <c r="I8920" t="s">
        <v>54</v>
      </c>
      <c r="J8920" t="s">
        <v>1267</v>
      </c>
      <c r="K8920" t="s">
        <v>131</v>
      </c>
      <c r="L8920">
        <v>78745</v>
      </c>
      <c r="M8920" t="s">
        <v>132</v>
      </c>
      <c r="N8920" t="s">
        <v>4363</v>
      </c>
      <c r="O8920" t="s">
        <v>73</v>
      </c>
      <c r="P8920" t="s">
        <v>102</v>
      </c>
      <c r="Q8920" t="s">
        <v>4364</v>
      </c>
      <c r="R8920" s="19">
        <v>18.527999999999999</v>
      </c>
      <c r="S8920" s="17">
        <v>6</v>
      </c>
      <c r="T8920" s="20">
        <v>0.8</v>
      </c>
      <c r="U8920" s="19">
        <v>-27.792000000000002</v>
      </c>
      <c r="V8920" s="20">
        <f t="shared" si="695"/>
        <v>-1.5000000000000002</v>
      </c>
      <c r="W8920" s="17">
        <f t="shared" si="696"/>
        <v>2016</v>
      </c>
      <c r="X8920" t="str">
        <f t="shared" si="697"/>
        <v>May-2016</v>
      </c>
      <c r="Y8920" s="17">
        <f t="shared" si="698"/>
        <v>4</v>
      </c>
      <c r="Z8920" t="str">
        <f t="shared" si="699"/>
        <v>Over 50%</v>
      </c>
      <c r="AA8920" s="17">
        <f>IF(COUNTIF($B$2:B8920,B8920)=1,1,0)</f>
        <v>0</v>
      </c>
      <c r="AB8920" s="17">
        <f>IF(COUNTIF($F$2:F8920,F8920)=1,1,0)</f>
        <v>0</v>
      </c>
    </row>
    <row r="8921" spans="1:28" x14ac:dyDescent="0.2">
      <c r="A8921" s="17">
        <v>8920</v>
      </c>
      <c r="B8921" t="s">
        <v>10347</v>
      </c>
      <c r="C8921" s="18">
        <v>41731</v>
      </c>
      <c r="D8921" s="18">
        <v>41737</v>
      </c>
      <c r="E8921" t="s">
        <v>77</v>
      </c>
      <c r="F8921" t="s">
        <v>6673</v>
      </c>
      <c r="G8921" t="s">
        <v>6674</v>
      </c>
      <c r="H8921" t="s">
        <v>68</v>
      </c>
      <c r="I8921" t="s">
        <v>54</v>
      </c>
      <c r="J8921" t="s">
        <v>3012</v>
      </c>
      <c r="K8921" t="s">
        <v>346</v>
      </c>
      <c r="L8921">
        <v>23464</v>
      </c>
      <c r="M8921" t="s">
        <v>57</v>
      </c>
      <c r="N8921" t="s">
        <v>8275</v>
      </c>
      <c r="O8921" t="s">
        <v>59</v>
      </c>
      <c r="P8921" t="s">
        <v>92</v>
      </c>
      <c r="Q8921" t="s">
        <v>8276</v>
      </c>
      <c r="R8921" s="19">
        <v>177.68</v>
      </c>
      <c r="S8921" s="17">
        <v>2</v>
      </c>
      <c r="T8921" s="20">
        <v>0</v>
      </c>
      <c r="U8921" s="19">
        <v>46.196800000000003</v>
      </c>
      <c r="V8921" s="20">
        <f t="shared" si="695"/>
        <v>0.26</v>
      </c>
      <c r="W8921" s="17">
        <f t="shared" si="696"/>
        <v>2014</v>
      </c>
      <c r="X8921" t="str">
        <f t="shared" si="697"/>
        <v>Apr-2014</v>
      </c>
      <c r="Y8921" s="17">
        <f t="shared" si="698"/>
        <v>6</v>
      </c>
      <c r="Z8921" t="str">
        <f t="shared" si="699"/>
        <v>0% (No Discount)</v>
      </c>
      <c r="AA8921" s="17">
        <f>IF(COUNTIF($B$2:B8921,B8921)=1,1,0)</f>
        <v>1</v>
      </c>
      <c r="AB8921" s="17">
        <f>IF(COUNTIF($F$2:F8921,F8921)=1,1,0)</f>
        <v>0</v>
      </c>
    </row>
    <row r="8922" spans="1:28" x14ac:dyDescent="0.2">
      <c r="A8922" s="17">
        <v>8921</v>
      </c>
      <c r="B8922" t="s">
        <v>10348</v>
      </c>
      <c r="C8922" s="18">
        <v>41757</v>
      </c>
      <c r="D8922" s="18">
        <v>41762</v>
      </c>
      <c r="E8922" t="s">
        <v>77</v>
      </c>
      <c r="F8922" t="s">
        <v>907</v>
      </c>
      <c r="G8922" t="s">
        <v>908</v>
      </c>
      <c r="H8922" t="s">
        <v>68</v>
      </c>
      <c r="I8922" t="s">
        <v>54</v>
      </c>
      <c r="J8922" t="s">
        <v>5607</v>
      </c>
      <c r="K8922" t="s">
        <v>294</v>
      </c>
      <c r="L8922">
        <v>14701</v>
      </c>
      <c r="M8922" t="s">
        <v>175</v>
      </c>
      <c r="N8922" t="s">
        <v>4451</v>
      </c>
      <c r="O8922" t="s">
        <v>98</v>
      </c>
      <c r="P8922" t="s">
        <v>188</v>
      </c>
      <c r="Q8922" t="s">
        <v>4452</v>
      </c>
      <c r="R8922" s="19">
        <v>159.97999999999999</v>
      </c>
      <c r="S8922" s="17">
        <v>2</v>
      </c>
      <c r="T8922" s="20">
        <v>0</v>
      </c>
      <c r="U8922" s="19">
        <v>57.592799999999997</v>
      </c>
      <c r="V8922" s="20">
        <f t="shared" si="695"/>
        <v>0.36</v>
      </c>
      <c r="W8922" s="17">
        <f t="shared" si="696"/>
        <v>2014</v>
      </c>
      <c r="X8922" t="str">
        <f t="shared" si="697"/>
        <v>Apr-2014</v>
      </c>
      <c r="Y8922" s="17">
        <f t="shared" si="698"/>
        <v>5</v>
      </c>
      <c r="Z8922" t="str">
        <f t="shared" si="699"/>
        <v>0% (No Discount)</v>
      </c>
      <c r="AA8922" s="17">
        <f>IF(COUNTIF($B$2:B8922,B8922)=1,1,0)</f>
        <v>1</v>
      </c>
      <c r="AB8922" s="17">
        <f>IF(COUNTIF($F$2:F8922,F8922)=1,1,0)</f>
        <v>0</v>
      </c>
    </row>
    <row r="8923" spans="1:28" x14ac:dyDescent="0.2">
      <c r="A8923" s="17">
        <v>8922</v>
      </c>
      <c r="B8923" t="s">
        <v>10349</v>
      </c>
      <c r="C8923" s="18">
        <v>42647</v>
      </c>
      <c r="D8923" s="18">
        <v>42651</v>
      </c>
      <c r="E8923" t="s">
        <v>77</v>
      </c>
      <c r="F8923" t="s">
        <v>6673</v>
      </c>
      <c r="G8923" t="s">
        <v>6674</v>
      </c>
      <c r="H8923" t="s">
        <v>68</v>
      </c>
      <c r="I8923" t="s">
        <v>54</v>
      </c>
      <c r="J8923" t="s">
        <v>10350</v>
      </c>
      <c r="K8923" t="s">
        <v>81</v>
      </c>
      <c r="L8923">
        <v>33134</v>
      </c>
      <c r="M8923" t="s">
        <v>57</v>
      </c>
      <c r="N8923" t="s">
        <v>6491</v>
      </c>
      <c r="O8923" t="s">
        <v>98</v>
      </c>
      <c r="P8923" t="s">
        <v>99</v>
      </c>
      <c r="Q8923" t="s">
        <v>6492</v>
      </c>
      <c r="R8923" s="19">
        <v>52.68</v>
      </c>
      <c r="S8923" s="17">
        <v>3</v>
      </c>
      <c r="T8923" s="20">
        <v>0.2</v>
      </c>
      <c r="U8923" s="19">
        <v>19.754999999999999</v>
      </c>
      <c r="V8923" s="20">
        <f t="shared" si="695"/>
        <v>0.375</v>
      </c>
      <c r="W8923" s="17">
        <f t="shared" si="696"/>
        <v>2016</v>
      </c>
      <c r="X8923" t="str">
        <f t="shared" si="697"/>
        <v>Oct-2016</v>
      </c>
      <c r="Y8923" s="17">
        <f t="shared" si="698"/>
        <v>4</v>
      </c>
      <c r="Z8923" t="str">
        <f t="shared" si="699"/>
        <v>11-20%</v>
      </c>
      <c r="AA8923" s="17">
        <f>IF(COUNTIF($B$2:B8923,B8923)=1,1,0)</f>
        <v>1</v>
      </c>
      <c r="AB8923" s="17">
        <f>IF(COUNTIF($F$2:F8923,F8923)=1,1,0)</f>
        <v>0</v>
      </c>
    </row>
    <row r="8924" spans="1:28" x14ac:dyDescent="0.2">
      <c r="A8924" s="17">
        <v>8923</v>
      </c>
      <c r="B8924" t="s">
        <v>10349</v>
      </c>
      <c r="C8924" s="18">
        <v>42647</v>
      </c>
      <c r="D8924" s="18">
        <v>42651</v>
      </c>
      <c r="E8924" t="s">
        <v>77</v>
      </c>
      <c r="F8924" t="s">
        <v>6673</v>
      </c>
      <c r="G8924" t="s">
        <v>6674</v>
      </c>
      <c r="H8924" t="s">
        <v>68</v>
      </c>
      <c r="I8924" t="s">
        <v>54</v>
      </c>
      <c r="J8924" t="s">
        <v>10350</v>
      </c>
      <c r="K8924" t="s">
        <v>81</v>
      </c>
      <c r="L8924">
        <v>33134</v>
      </c>
      <c r="M8924" t="s">
        <v>57</v>
      </c>
      <c r="N8924" t="s">
        <v>3023</v>
      </c>
      <c r="O8924" t="s">
        <v>59</v>
      </c>
      <c r="P8924" t="s">
        <v>92</v>
      </c>
      <c r="Q8924" t="s">
        <v>3024</v>
      </c>
      <c r="R8924" s="19">
        <v>11.568</v>
      </c>
      <c r="S8924" s="17">
        <v>3</v>
      </c>
      <c r="T8924" s="20">
        <v>0.2</v>
      </c>
      <c r="U8924" s="19">
        <v>2.6027999999999998</v>
      </c>
      <c r="V8924" s="20">
        <f t="shared" si="695"/>
        <v>0.22499999999999998</v>
      </c>
      <c r="W8924" s="17">
        <f t="shared" si="696"/>
        <v>2016</v>
      </c>
      <c r="X8924" t="str">
        <f t="shared" si="697"/>
        <v>Oct-2016</v>
      </c>
      <c r="Y8924" s="17">
        <f t="shared" si="698"/>
        <v>4</v>
      </c>
      <c r="Z8924" t="str">
        <f t="shared" si="699"/>
        <v>11-20%</v>
      </c>
      <c r="AA8924" s="17">
        <f>IF(COUNTIF($B$2:B8924,B8924)=1,1,0)</f>
        <v>0</v>
      </c>
      <c r="AB8924" s="17">
        <f>IF(COUNTIF($F$2:F8924,F8924)=1,1,0)</f>
        <v>0</v>
      </c>
    </row>
    <row r="8925" spans="1:28" x14ac:dyDescent="0.2">
      <c r="A8925" s="17">
        <v>8924</v>
      </c>
      <c r="B8925" t="s">
        <v>10351</v>
      </c>
      <c r="C8925" s="18">
        <v>42897</v>
      </c>
      <c r="D8925" s="18">
        <v>42903</v>
      </c>
      <c r="E8925" t="s">
        <v>77</v>
      </c>
      <c r="F8925" t="s">
        <v>2006</v>
      </c>
      <c r="G8925" t="s">
        <v>2007</v>
      </c>
      <c r="H8925" t="s">
        <v>53</v>
      </c>
      <c r="I8925" t="s">
        <v>54</v>
      </c>
      <c r="J8925" t="s">
        <v>6714</v>
      </c>
      <c r="K8925" t="s">
        <v>115</v>
      </c>
      <c r="L8925">
        <v>28601</v>
      </c>
      <c r="M8925" t="s">
        <v>57</v>
      </c>
      <c r="N8925" t="s">
        <v>204</v>
      </c>
      <c r="O8925" t="s">
        <v>73</v>
      </c>
      <c r="P8925" t="s">
        <v>102</v>
      </c>
      <c r="Q8925" t="s">
        <v>205</v>
      </c>
      <c r="R8925" s="19">
        <v>4.5720000000000001</v>
      </c>
      <c r="S8925" s="17">
        <v>4</v>
      </c>
      <c r="T8925" s="20">
        <v>0.7</v>
      </c>
      <c r="U8925" s="19">
        <v>-3.81</v>
      </c>
      <c r="V8925" s="20">
        <f t="shared" si="695"/>
        <v>-0.83333333333333337</v>
      </c>
      <c r="W8925" s="17">
        <f t="shared" si="696"/>
        <v>2017</v>
      </c>
      <c r="X8925" t="str">
        <f t="shared" si="697"/>
        <v>Jun-2017</v>
      </c>
      <c r="Y8925" s="17">
        <f t="shared" si="698"/>
        <v>6</v>
      </c>
      <c r="Z8925" t="str">
        <f t="shared" si="699"/>
        <v>Over 50%</v>
      </c>
      <c r="AA8925" s="17">
        <f>IF(COUNTIF($B$2:B8925,B8925)=1,1,0)</f>
        <v>1</v>
      </c>
      <c r="AB8925" s="17">
        <f>IF(COUNTIF($F$2:F8925,F8925)=1,1,0)</f>
        <v>0</v>
      </c>
    </row>
    <row r="8926" spans="1:28" x14ac:dyDescent="0.2">
      <c r="A8926" s="17">
        <v>8925</v>
      </c>
      <c r="B8926" t="s">
        <v>10352</v>
      </c>
      <c r="C8926" s="18">
        <v>42399</v>
      </c>
      <c r="D8926" s="18">
        <v>42403</v>
      </c>
      <c r="E8926" t="s">
        <v>77</v>
      </c>
      <c r="F8926" t="s">
        <v>5914</v>
      </c>
      <c r="G8926" t="s">
        <v>5915</v>
      </c>
      <c r="H8926" t="s">
        <v>53</v>
      </c>
      <c r="I8926" t="s">
        <v>54</v>
      </c>
      <c r="J8926" t="s">
        <v>3136</v>
      </c>
      <c r="K8926" t="s">
        <v>238</v>
      </c>
      <c r="L8926">
        <v>61107</v>
      </c>
      <c r="M8926" t="s">
        <v>132</v>
      </c>
      <c r="N8926" t="s">
        <v>10353</v>
      </c>
      <c r="O8926" t="s">
        <v>98</v>
      </c>
      <c r="P8926" t="s">
        <v>99</v>
      </c>
      <c r="Q8926" t="s">
        <v>10354</v>
      </c>
      <c r="R8926" s="19">
        <v>1439.9680000000001</v>
      </c>
      <c r="S8926" s="17">
        <v>4</v>
      </c>
      <c r="T8926" s="20">
        <v>0.2</v>
      </c>
      <c r="U8926" s="19">
        <v>143.99680000000001</v>
      </c>
      <c r="V8926" s="20">
        <f t="shared" si="695"/>
        <v>0.1</v>
      </c>
      <c r="W8926" s="17">
        <f t="shared" si="696"/>
        <v>2016</v>
      </c>
      <c r="X8926" t="str">
        <f t="shared" si="697"/>
        <v>Jan-2016</v>
      </c>
      <c r="Y8926" s="17">
        <f t="shared" si="698"/>
        <v>4</v>
      </c>
      <c r="Z8926" t="str">
        <f t="shared" si="699"/>
        <v>11-20%</v>
      </c>
      <c r="AA8926" s="17">
        <f>IF(COUNTIF($B$2:B8926,B8926)=1,1,0)</f>
        <v>1</v>
      </c>
      <c r="AB8926" s="17">
        <f>IF(COUNTIF($F$2:F8926,F8926)=1,1,0)</f>
        <v>0</v>
      </c>
    </row>
    <row r="8927" spans="1:28" x14ac:dyDescent="0.2">
      <c r="A8927" s="17">
        <v>8926</v>
      </c>
      <c r="B8927" t="s">
        <v>10352</v>
      </c>
      <c r="C8927" s="18">
        <v>42399</v>
      </c>
      <c r="D8927" s="18">
        <v>42403</v>
      </c>
      <c r="E8927" t="s">
        <v>77</v>
      </c>
      <c r="F8927" t="s">
        <v>5914</v>
      </c>
      <c r="G8927" t="s">
        <v>5915</v>
      </c>
      <c r="H8927" t="s">
        <v>53</v>
      </c>
      <c r="I8927" t="s">
        <v>54</v>
      </c>
      <c r="J8927" t="s">
        <v>3136</v>
      </c>
      <c r="K8927" t="s">
        <v>238</v>
      </c>
      <c r="L8927">
        <v>61107</v>
      </c>
      <c r="M8927" t="s">
        <v>132</v>
      </c>
      <c r="N8927" t="s">
        <v>2423</v>
      </c>
      <c r="O8927" t="s">
        <v>73</v>
      </c>
      <c r="P8927" t="s">
        <v>102</v>
      </c>
      <c r="Q8927" t="s">
        <v>2424</v>
      </c>
      <c r="R8927" s="19">
        <v>1.728</v>
      </c>
      <c r="S8927" s="17">
        <v>3</v>
      </c>
      <c r="T8927" s="20">
        <v>0.8</v>
      </c>
      <c r="U8927" s="19">
        <v>-2.6783999999999999</v>
      </c>
      <c r="V8927" s="20">
        <f t="shared" si="695"/>
        <v>-1.55</v>
      </c>
      <c r="W8927" s="17">
        <f t="shared" si="696"/>
        <v>2016</v>
      </c>
      <c r="X8927" t="str">
        <f t="shared" si="697"/>
        <v>Jan-2016</v>
      </c>
      <c r="Y8927" s="17">
        <f t="shared" si="698"/>
        <v>4</v>
      </c>
      <c r="Z8927" t="str">
        <f t="shared" si="699"/>
        <v>Over 50%</v>
      </c>
      <c r="AA8927" s="17">
        <f>IF(COUNTIF($B$2:B8927,B8927)=1,1,0)</f>
        <v>0</v>
      </c>
      <c r="AB8927" s="17">
        <f>IF(COUNTIF($F$2:F8927,F8927)=1,1,0)</f>
        <v>0</v>
      </c>
    </row>
    <row r="8928" spans="1:28" x14ac:dyDescent="0.2">
      <c r="A8928" s="17">
        <v>8927</v>
      </c>
      <c r="B8928" t="s">
        <v>10352</v>
      </c>
      <c r="C8928" s="18">
        <v>42399</v>
      </c>
      <c r="D8928" s="18">
        <v>42403</v>
      </c>
      <c r="E8928" t="s">
        <v>77</v>
      </c>
      <c r="F8928" t="s">
        <v>5914</v>
      </c>
      <c r="G8928" t="s">
        <v>5915</v>
      </c>
      <c r="H8928" t="s">
        <v>53</v>
      </c>
      <c r="I8928" t="s">
        <v>54</v>
      </c>
      <c r="J8928" t="s">
        <v>3136</v>
      </c>
      <c r="K8928" t="s">
        <v>238</v>
      </c>
      <c r="L8928">
        <v>61107</v>
      </c>
      <c r="M8928" t="s">
        <v>132</v>
      </c>
      <c r="N8928" t="s">
        <v>1928</v>
      </c>
      <c r="O8928" t="s">
        <v>59</v>
      </c>
      <c r="P8928" t="s">
        <v>83</v>
      </c>
      <c r="Q8928" t="s">
        <v>1929</v>
      </c>
      <c r="R8928" s="19">
        <v>626.1</v>
      </c>
      <c r="S8928" s="17">
        <v>3</v>
      </c>
      <c r="T8928" s="20">
        <v>0.5</v>
      </c>
      <c r="U8928" s="19">
        <v>-538.44600000000003</v>
      </c>
      <c r="V8928" s="20">
        <f t="shared" si="695"/>
        <v>-0.86</v>
      </c>
      <c r="W8928" s="17">
        <f t="shared" si="696"/>
        <v>2016</v>
      </c>
      <c r="X8928" t="str">
        <f t="shared" si="697"/>
        <v>Jan-2016</v>
      </c>
      <c r="Y8928" s="17">
        <f t="shared" si="698"/>
        <v>4</v>
      </c>
      <c r="Z8928" t="str">
        <f t="shared" si="699"/>
        <v>41-50%</v>
      </c>
      <c r="AA8928" s="17">
        <f>IF(COUNTIF($B$2:B8928,B8928)=1,1,0)</f>
        <v>0</v>
      </c>
      <c r="AB8928" s="17">
        <f>IF(COUNTIF($F$2:F8928,F8928)=1,1,0)</f>
        <v>0</v>
      </c>
    </row>
    <row r="8929" spans="1:28" x14ac:dyDescent="0.2">
      <c r="A8929" s="17">
        <v>8928</v>
      </c>
      <c r="B8929" t="s">
        <v>10355</v>
      </c>
      <c r="C8929" s="18">
        <v>42274</v>
      </c>
      <c r="D8929" s="18">
        <v>42276</v>
      </c>
      <c r="E8929" t="s">
        <v>50</v>
      </c>
      <c r="F8929" t="s">
        <v>1427</v>
      </c>
      <c r="G8929" t="s">
        <v>1428</v>
      </c>
      <c r="H8929" t="s">
        <v>68</v>
      </c>
      <c r="I8929" t="s">
        <v>54</v>
      </c>
      <c r="J8929" t="s">
        <v>122</v>
      </c>
      <c r="K8929" t="s">
        <v>123</v>
      </c>
      <c r="L8929">
        <v>98103</v>
      </c>
      <c r="M8929" t="s">
        <v>71</v>
      </c>
      <c r="N8929" t="s">
        <v>4705</v>
      </c>
      <c r="O8929" t="s">
        <v>73</v>
      </c>
      <c r="P8929" t="s">
        <v>95</v>
      </c>
      <c r="Q8929" t="s">
        <v>4706</v>
      </c>
      <c r="R8929" s="19">
        <v>99.2</v>
      </c>
      <c r="S8929" s="17">
        <v>5</v>
      </c>
      <c r="T8929" s="20">
        <v>0</v>
      </c>
      <c r="U8929" s="19">
        <v>25.792000000000002</v>
      </c>
      <c r="V8929" s="20">
        <f t="shared" si="695"/>
        <v>0.26</v>
      </c>
      <c r="W8929" s="17">
        <f t="shared" si="696"/>
        <v>2015</v>
      </c>
      <c r="X8929" t="str">
        <f t="shared" si="697"/>
        <v>Sep-2015</v>
      </c>
      <c r="Y8929" s="17">
        <f t="shared" si="698"/>
        <v>2</v>
      </c>
      <c r="Z8929" t="str">
        <f t="shared" si="699"/>
        <v>0% (No Discount)</v>
      </c>
      <c r="AA8929" s="17">
        <f>IF(COUNTIF($B$2:B8929,B8929)=1,1,0)</f>
        <v>1</v>
      </c>
      <c r="AB8929" s="17">
        <f>IF(COUNTIF($F$2:F8929,F8929)=1,1,0)</f>
        <v>0</v>
      </c>
    </row>
    <row r="8930" spans="1:28" x14ac:dyDescent="0.2">
      <c r="A8930" s="17">
        <v>8929</v>
      </c>
      <c r="B8930" t="s">
        <v>10356</v>
      </c>
      <c r="C8930" s="18">
        <v>42107</v>
      </c>
      <c r="D8930" s="18">
        <v>42111</v>
      </c>
      <c r="E8930" t="s">
        <v>77</v>
      </c>
      <c r="F8930" t="s">
        <v>1950</v>
      </c>
      <c r="G8930" t="s">
        <v>1951</v>
      </c>
      <c r="H8930" t="s">
        <v>53</v>
      </c>
      <c r="I8930" t="s">
        <v>54</v>
      </c>
      <c r="J8930" t="s">
        <v>1713</v>
      </c>
      <c r="K8930" t="s">
        <v>131</v>
      </c>
      <c r="L8930">
        <v>77340</v>
      </c>
      <c r="M8930" t="s">
        <v>132</v>
      </c>
      <c r="N8930" t="s">
        <v>2218</v>
      </c>
      <c r="O8930" t="s">
        <v>59</v>
      </c>
      <c r="P8930" t="s">
        <v>83</v>
      </c>
      <c r="Q8930" t="s">
        <v>2219</v>
      </c>
      <c r="R8930" s="19">
        <v>609.98</v>
      </c>
      <c r="S8930" s="17">
        <v>4</v>
      </c>
      <c r="T8930" s="20">
        <v>0.3</v>
      </c>
      <c r="U8930" s="19">
        <v>-113.282</v>
      </c>
      <c r="V8930" s="20">
        <f t="shared" si="695"/>
        <v>-0.18571428571428569</v>
      </c>
      <c r="W8930" s="17">
        <f t="shared" si="696"/>
        <v>2015</v>
      </c>
      <c r="X8930" t="str">
        <f t="shared" si="697"/>
        <v>Apr-2015</v>
      </c>
      <c r="Y8930" s="17">
        <f t="shared" si="698"/>
        <v>4</v>
      </c>
      <c r="Z8930" t="str">
        <f t="shared" si="699"/>
        <v>21-30%</v>
      </c>
      <c r="AA8930" s="17">
        <f>IF(COUNTIF($B$2:B8930,B8930)=1,1,0)</f>
        <v>1</v>
      </c>
      <c r="AB8930" s="17">
        <f>IF(COUNTIF($F$2:F8930,F8930)=1,1,0)</f>
        <v>0</v>
      </c>
    </row>
    <row r="8931" spans="1:28" x14ac:dyDescent="0.2">
      <c r="A8931" s="17">
        <v>8930</v>
      </c>
      <c r="B8931" t="s">
        <v>10356</v>
      </c>
      <c r="C8931" s="18">
        <v>42107</v>
      </c>
      <c r="D8931" s="18">
        <v>42111</v>
      </c>
      <c r="E8931" t="s">
        <v>77</v>
      </c>
      <c r="F8931" t="s">
        <v>1950</v>
      </c>
      <c r="G8931" t="s">
        <v>1951</v>
      </c>
      <c r="H8931" t="s">
        <v>53</v>
      </c>
      <c r="I8931" t="s">
        <v>54</v>
      </c>
      <c r="J8931" t="s">
        <v>1713</v>
      </c>
      <c r="K8931" t="s">
        <v>131</v>
      </c>
      <c r="L8931">
        <v>77340</v>
      </c>
      <c r="M8931" t="s">
        <v>132</v>
      </c>
      <c r="N8931" t="s">
        <v>3955</v>
      </c>
      <c r="O8931" t="s">
        <v>59</v>
      </c>
      <c r="P8931" t="s">
        <v>83</v>
      </c>
      <c r="Q8931" t="s">
        <v>3956</v>
      </c>
      <c r="R8931" s="19">
        <v>211.37200000000001</v>
      </c>
      <c r="S8931" s="17">
        <v>2</v>
      </c>
      <c r="T8931" s="20">
        <v>0.3</v>
      </c>
      <c r="U8931" s="19">
        <v>-45.293999999999997</v>
      </c>
      <c r="V8931" s="20">
        <f t="shared" si="695"/>
        <v>-0.21428571428571425</v>
      </c>
      <c r="W8931" s="17">
        <f t="shared" si="696"/>
        <v>2015</v>
      </c>
      <c r="X8931" t="str">
        <f t="shared" si="697"/>
        <v>Apr-2015</v>
      </c>
      <c r="Y8931" s="17">
        <f t="shared" si="698"/>
        <v>4</v>
      </c>
      <c r="Z8931" t="str">
        <f t="shared" si="699"/>
        <v>21-30%</v>
      </c>
      <c r="AA8931" s="17">
        <f>IF(COUNTIF($B$2:B8931,B8931)=1,1,0)</f>
        <v>0</v>
      </c>
      <c r="AB8931" s="17">
        <f>IF(COUNTIF($F$2:F8931,F8931)=1,1,0)</f>
        <v>0</v>
      </c>
    </row>
    <row r="8932" spans="1:28" x14ac:dyDescent="0.2">
      <c r="A8932" s="17">
        <v>8931</v>
      </c>
      <c r="B8932" t="s">
        <v>10356</v>
      </c>
      <c r="C8932" s="18">
        <v>42107</v>
      </c>
      <c r="D8932" s="18">
        <v>42111</v>
      </c>
      <c r="E8932" t="s">
        <v>77</v>
      </c>
      <c r="F8932" t="s">
        <v>1950</v>
      </c>
      <c r="G8932" t="s">
        <v>1951</v>
      </c>
      <c r="H8932" t="s">
        <v>53</v>
      </c>
      <c r="I8932" t="s">
        <v>54</v>
      </c>
      <c r="J8932" t="s">
        <v>1713</v>
      </c>
      <c r="K8932" t="s">
        <v>131</v>
      </c>
      <c r="L8932">
        <v>77340</v>
      </c>
      <c r="M8932" t="s">
        <v>132</v>
      </c>
      <c r="N8932" t="s">
        <v>3301</v>
      </c>
      <c r="O8932" t="s">
        <v>98</v>
      </c>
      <c r="P8932" t="s">
        <v>99</v>
      </c>
      <c r="Q8932" t="s">
        <v>3302</v>
      </c>
      <c r="R8932" s="19">
        <v>239.976</v>
      </c>
      <c r="S8932" s="17">
        <v>3</v>
      </c>
      <c r="T8932" s="20">
        <v>0.2</v>
      </c>
      <c r="U8932" s="19">
        <v>17.998200000000001</v>
      </c>
      <c r="V8932" s="20">
        <f t="shared" si="695"/>
        <v>7.4999999999999997E-2</v>
      </c>
      <c r="W8932" s="17">
        <f t="shared" si="696"/>
        <v>2015</v>
      </c>
      <c r="X8932" t="str">
        <f t="shared" si="697"/>
        <v>Apr-2015</v>
      </c>
      <c r="Y8932" s="17">
        <f t="shared" si="698"/>
        <v>4</v>
      </c>
      <c r="Z8932" t="str">
        <f t="shared" si="699"/>
        <v>11-20%</v>
      </c>
      <c r="AA8932" s="17">
        <f>IF(COUNTIF($B$2:B8932,B8932)=1,1,0)</f>
        <v>0</v>
      </c>
      <c r="AB8932" s="17">
        <f>IF(COUNTIF($F$2:F8932,F8932)=1,1,0)</f>
        <v>0</v>
      </c>
    </row>
    <row r="8933" spans="1:28" x14ac:dyDescent="0.2">
      <c r="A8933" s="17">
        <v>8932</v>
      </c>
      <c r="B8933" t="s">
        <v>10357</v>
      </c>
      <c r="C8933" s="18">
        <v>43087</v>
      </c>
      <c r="D8933" s="18">
        <v>43093</v>
      </c>
      <c r="E8933" t="s">
        <v>77</v>
      </c>
      <c r="F8933" t="s">
        <v>9909</v>
      </c>
      <c r="G8933" t="s">
        <v>9910</v>
      </c>
      <c r="H8933" t="s">
        <v>68</v>
      </c>
      <c r="I8933" t="s">
        <v>54</v>
      </c>
      <c r="J8933" t="s">
        <v>2581</v>
      </c>
      <c r="K8933" t="s">
        <v>141</v>
      </c>
      <c r="L8933">
        <v>53209</v>
      </c>
      <c r="M8933" t="s">
        <v>132</v>
      </c>
      <c r="N8933" t="s">
        <v>9148</v>
      </c>
      <c r="O8933" t="s">
        <v>59</v>
      </c>
      <c r="P8933" t="s">
        <v>92</v>
      </c>
      <c r="Q8933" t="s">
        <v>9149</v>
      </c>
      <c r="R8933" s="19">
        <v>99.95</v>
      </c>
      <c r="S8933" s="17">
        <v>5</v>
      </c>
      <c r="T8933" s="20">
        <v>0</v>
      </c>
      <c r="U8933" s="19">
        <v>22.988499999999998</v>
      </c>
      <c r="V8933" s="20">
        <f t="shared" si="695"/>
        <v>0.22999999999999998</v>
      </c>
      <c r="W8933" s="17">
        <f t="shared" si="696"/>
        <v>2017</v>
      </c>
      <c r="X8933" t="str">
        <f t="shared" si="697"/>
        <v>Dec-2017</v>
      </c>
      <c r="Y8933" s="17">
        <f t="shared" si="698"/>
        <v>6</v>
      </c>
      <c r="Z8933" t="str">
        <f t="shared" si="699"/>
        <v>0% (No Discount)</v>
      </c>
      <c r="AA8933" s="17">
        <f>IF(COUNTIF($B$2:B8933,B8933)=1,1,0)</f>
        <v>1</v>
      </c>
      <c r="AB8933" s="17">
        <f>IF(COUNTIF($F$2:F8933,F8933)=1,1,0)</f>
        <v>0</v>
      </c>
    </row>
    <row r="8934" spans="1:28" x14ac:dyDescent="0.2">
      <c r="A8934" s="17">
        <v>8933</v>
      </c>
      <c r="B8934" t="s">
        <v>10357</v>
      </c>
      <c r="C8934" s="18">
        <v>43087</v>
      </c>
      <c r="D8934" s="18">
        <v>43093</v>
      </c>
      <c r="E8934" t="s">
        <v>77</v>
      </c>
      <c r="F8934" t="s">
        <v>9909</v>
      </c>
      <c r="G8934" t="s">
        <v>9910</v>
      </c>
      <c r="H8934" t="s">
        <v>68</v>
      </c>
      <c r="I8934" t="s">
        <v>54</v>
      </c>
      <c r="J8934" t="s">
        <v>2581</v>
      </c>
      <c r="K8934" t="s">
        <v>141</v>
      </c>
      <c r="L8934">
        <v>53209</v>
      </c>
      <c r="M8934" t="s">
        <v>132</v>
      </c>
      <c r="N8934" t="s">
        <v>7072</v>
      </c>
      <c r="O8934" t="s">
        <v>98</v>
      </c>
      <c r="P8934" t="s">
        <v>188</v>
      </c>
      <c r="Q8934" t="s">
        <v>7073</v>
      </c>
      <c r="R8934" s="19">
        <v>29.34</v>
      </c>
      <c r="S8934" s="17">
        <v>3</v>
      </c>
      <c r="T8934" s="20">
        <v>0</v>
      </c>
      <c r="U8934" s="19">
        <v>10.8558</v>
      </c>
      <c r="V8934" s="20">
        <f t="shared" si="695"/>
        <v>0.37</v>
      </c>
      <c r="W8934" s="17">
        <f t="shared" si="696"/>
        <v>2017</v>
      </c>
      <c r="X8934" t="str">
        <f t="shared" si="697"/>
        <v>Dec-2017</v>
      </c>
      <c r="Y8934" s="17">
        <f t="shared" si="698"/>
        <v>6</v>
      </c>
      <c r="Z8934" t="str">
        <f t="shared" si="699"/>
        <v>0% (No Discount)</v>
      </c>
      <c r="AA8934" s="17">
        <f>IF(COUNTIF($B$2:B8934,B8934)=1,1,0)</f>
        <v>0</v>
      </c>
      <c r="AB8934" s="17">
        <f>IF(COUNTIF($F$2:F8934,F8934)=1,1,0)</f>
        <v>0</v>
      </c>
    </row>
    <row r="8935" spans="1:28" x14ac:dyDescent="0.2">
      <c r="A8935" s="17">
        <v>8934</v>
      </c>
      <c r="B8935" t="s">
        <v>10358</v>
      </c>
      <c r="C8935" s="18">
        <v>42443</v>
      </c>
      <c r="D8935" s="18">
        <v>42448</v>
      </c>
      <c r="E8935" t="s">
        <v>77</v>
      </c>
      <c r="F8935" t="s">
        <v>2199</v>
      </c>
      <c r="G8935" t="s">
        <v>2200</v>
      </c>
      <c r="H8935" t="s">
        <v>68</v>
      </c>
      <c r="I8935" t="s">
        <v>54</v>
      </c>
      <c r="J8935" t="s">
        <v>1876</v>
      </c>
      <c r="K8935" t="s">
        <v>141</v>
      </c>
      <c r="L8935">
        <v>54302</v>
      </c>
      <c r="M8935" t="s">
        <v>132</v>
      </c>
      <c r="N8935" t="s">
        <v>3541</v>
      </c>
      <c r="O8935" t="s">
        <v>59</v>
      </c>
      <c r="P8935" t="s">
        <v>92</v>
      </c>
      <c r="Q8935" t="s">
        <v>3542</v>
      </c>
      <c r="R8935" s="19">
        <v>16.739999999999998</v>
      </c>
      <c r="S8935" s="17">
        <v>2</v>
      </c>
      <c r="T8935" s="20">
        <v>0</v>
      </c>
      <c r="U8935" s="19">
        <v>4.3524000000000003</v>
      </c>
      <c r="V8935" s="20">
        <f t="shared" si="695"/>
        <v>0.26000000000000006</v>
      </c>
      <c r="W8935" s="17">
        <f t="shared" si="696"/>
        <v>2016</v>
      </c>
      <c r="X8935" t="str">
        <f t="shared" si="697"/>
        <v>Mar-2016</v>
      </c>
      <c r="Y8935" s="17">
        <f t="shared" si="698"/>
        <v>5</v>
      </c>
      <c r="Z8935" t="str">
        <f t="shared" si="699"/>
        <v>0% (No Discount)</v>
      </c>
      <c r="AA8935" s="17">
        <f>IF(COUNTIF($B$2:B8935,B8935)=1,1,0)</f>
        <v>1</v>
      </c>
      <c r="AB8935" s="17">
        <f>IF(COUNTIF($F$2:F8935,F8935)=1,1,0)</f>
        <v>0</v>
      </c>
    </row>
    <row r="8936" spans="1:28" x14ac:dyDescent="0.2">
      <c r="A8936" s="17">
        <v>8935</v>
      </c>
      <c r="B8936" t="s">
        <v>10359</v>
      </c>
      <c r="C8936" s="18">
        <v>42974</v>
      </c>
      <c r="D8936" s="18">
        <v>42974</v>
      </c>
      <c r="E8936" t="s">
        <v>1320</v>
      </c>
      <c r="F8936" t="s">
        <v>1161</v>
      </c>
      <c r="G8936" t="s">
        <v>1162</v>
      </c>
      <c r="H8936" t="s">
        <v>68</v>
      </c>
      <c r="I8936" t="s">
        <v>54</v>
      </c>
      <c r="J8936" t="s">
        <v>173</v>
      </c>
      <c r="K8936" t="s">
        <v>174</v>
      </c>
      <c r="L8936">
        <v>19120</v>
      </c>
      <c r="M8936" t="s">
        <v>175</v>
      </c>
      <c r="N8936" t="s">
        <v>4671</v>
      </c>
      <c r="O8936" t="s">
        <v>73</v>
      </c>
      <c r="P8936" t="s">
        <v>117</v>
      </c>
      <c r="Q8936" t="s">
        <v>4672</v>
      </c>
      <c r="R8936" s="19">
        <v>12.672000000000001</v>
      </c>
      <c r="S8936" s="17">
        <v>3</v>
      </c>
      <c r="T8936" s="20">
        <v>0.2</v>
      </c>
      <c r="U8936" s="19">
        <v>3.96</v>
      </c>
      <c r="V8936" s="20">
        <f t="shared" si="695"/>
        <v>0.3125</v>
      </c>
      <c r="W8936" s="17">
        <f t="shared" si="696"/>
        <v>2017</v>
      </c>
      <c r="X8936" t="str">
        <f t="shared" si="697"/>
        <v>Aug-2017</v>
      </c>
      <c r="Y8936" s="17">
        <f t="shared" si="698"/>
        <v>0</v>
      </c>
      <c r="Z8936" t="str">
        <f t="shared" si="699"/>
        <v>11-20%</v>
      </c>
      <c r="AA8936" s="17">
        <f>IF(COUNTIF($B$2:B8936,B8936)=1,1,0)</f>
        <v>1</v>
      </c>
      <c r="AB8936" s="17">
        <f>IF(COUNTIF($F$2:F8936,F8936)=1,1,0)</f>
        <v>0</v>
      </c>
    </row>
    <row r="8937" spans="1:28" x14ac:dyDescent="0.2">
      <c r="A8937" s="17">
        <v>8936</v>
      </c>
      <c r="B8937" t="s">
        <v>10359</v>
      </c>
      <c r="C8937" s="18">
        <v>42974</v>
      </c>
      <c r="D8937" s="18">
        <v>42974</v>
      </c>
      <c r="E8937" t="s">
        <v>1320</v>
      </c>
      <c r="F8937" t="s">
        <v>1161</v>
      </c>
      <c r="G8937" t="s">
        <v>1162</v>
      </c>
      <c r="H8937" t="s">
        <v>68</v>
      </c>
      <c r="I8937" t="s">
        <v>54</v>
      </c>
      <c r="J8937" t="s">
        <v>173</v>
      </c>
      <c r="K8937" t="s">
        <v>174</v>
      </c>
      <c r="L8937">
        <v>19120</v>
      </c>
      <c r="M8937" t="s">
        <v>175</v>
      </c>
      <c r="N8937" t="s">
        <v>1210</v>
      </c>
      <c r="O8937" t="s">
        <v>98</v>
      </c>
      <c r="P8937" t="s">
        <v>188</v>
      </c>
      <c r="Q8937" t="s">
        <v>1211</v>
      </c>
      <c r="R8937" s="19">
        <v>1119.8879999999999</v>
      </c>
      <c r="S8937" s="17">
        <v>14</v>
      </c>
      <c r="T8937" s="20">
        <v>0.2</v>
      </c>
      <c r="U8937" s="19">
        <v>209.97900000000001</v>
      </c>
      <c r="V8937" s="20">
        <f t="shared" si="695"/>
        <v>0.18750000000000003</v>
      </c>
      <c r="W8937" s="17">
        <f t="shared" si="696"/>
        <v>2017</v>
      </c>
      <c r="X8937" t="str">
        <f t="shared" si="697"/>
        <v>Aug-2017</v>
      </c>
      <c r="Y8937" s="17">
        <f t="shared" si="698"/>
        <v>0</v>
      </c>
      <c r="Z8937" t="str">
        <f t="shared" si="699"/>
        <v>11-20%</v>
      </c>
      <c r="AA8937" s="17">
        <f>IF(COUNTIF($B$2:B8937,B8937)=1,1,0)</f>
        <v>0</v>
      </c>
      <c r="AB8937" s="17">
        <f>IF(COUNTIF($F$2:F8937,F8937)=1,1,0)</f>
        <v>0</v>
      </c>
    </row>
    <row r="8938" spans="1:28" x14ac:dyDescent="0.2">
      <c r="A8938" s="17">
        <v>8937</v>
      </c>
      <c r="B8938" t="s">
        <v>10360</v>
      </c>
      <c r="C8938" s="18">
        <v>42355</v>
      </c>
      <c r="D8938" s="18">
        <v>42357</v>
      </c>
      <c r="E8938" t="s">
        <v>50</v>
      </c>
      <c r="F8938" t="s">
        <v>414</v>
      </c>
      <c r="G8938" t="s">
        <v>415</v>
      </c>
      <c r="H8938" t="s">
        <v>53</v>
      </c>
      <c r="I8938" t="s">
        <v>54</v>
      </c>
      <c r="J8938" t="s">
        <v>69</v>
      </c>
      <c r="K8938" t="s">
        <v>70</v>
      </c>
      <c r="L8938">
        <v>90008</v>
      </c>
      <c r="M8938" t="s">
        <v>71</v>
      </c>
      <c r="N8938" t="s">
        <v>3507</v>
      </c>
      <c r="O8938" t="s">
        <v>73</v>
      </c>
      <c r="P8938" t="s">
        <v>95</v>
      </c>
      <c r="Q8938" t="s">
        <v>3508</v>
      </c>
      <c r="R8938" s="19">
        <v>204.85</v>
      </c>
      <c r="S8938" s="17">
        <v>5</v>
      </c>
      <c r="T8938" s="20">
        <v>0</v>
      </c>
      <c r="U8938" s="19">
        <v>53.261000000000003</v>
      </c>
      <c r="V8938" s="20">
        <f t="shared" si="695"/>
        <v>0.26</v>
      </c>
      <c r="W8938" s="17">
        <f t="shared" si="696"/>
        <v>2015</v>
      </c>
      <c r="X8938" t="str">
        <f t="shared" si="697"/>
        <v>Dec-2015</v>
      </c>
      <c r="Y8938" s="17">
        <f t="shared" si="698"/>
        <v>2</v>
      </c>
      <c r="Z8938" t="str">
        <f t="shared" si="699"/>
        <v>0% (No Discount)</v>
      </c>
      <c r="AA8938" s="17">
        <f>IF(COUNTIF($B$2:B8938,B8938)=1,1,0)</f>
        <v>1</v>
      </c>
      <c r="AB8938" s="17">
        <f>IF(COUNTIF($F$2:F8938,F8938)=1,1,0)</f>
        <v>0</v>
      </c>
    </row>
    <row r="8939" spans="1:28" x14ac:dyDescent="0.2">
      <c r="A8939" s="17">
        <v>8938</v>
      </c>
      <c r="B8939" t="s">
        <v>10360</v>
      </c>
      <c r="C8939" s="18">
        <v>42355</v>
      </c>
      <c r="D8939" s="18">
        <v>42357</v>
      </c>
      <c r="E8939" t="s">
        <v>50</v>
      </c>
      <c r="F8939" t="s">
        <v>414</v>
      </c>
      <c r="G8939" t="s">
        <v>415</v>
      </c>
      <c r="H8939" t="s">
        <v>53</v>
      </c>
      <c r="I8939" t="s">
        <v>54</v>
      </c>
      <c r="J8939" t="s">
        <v>69</v>
      </c>
      <c r="K8939" t="s">
        <v>70</v>
      </c>
      <c r="L8939">
        <v>90008</v>
      </c>
      <c r="M8939" t="s">
        <v>71</v>
      </c>
      <c r="N8939" t="s">
        <v>6383</v>
      </c>
      <c r="O8939" t="s">
        <v>98</v>
      </c>
      <c r="P8939" t="s">
        <v>99</v>
      </c>
      <c r="Q8939" t="s">
        <v>6384</v>
      </c>
      <c r="R8939" s="19">
        <v>135.98400000000001</v>
      </c>
      <c r="S8939" s="17">
        <v>2</v>
      </c>
      <c r="T8939" s="20">
        <v>0.2</v>
      </c>
      <c r="U8939" s="19">
        <v>16.998000000000001</v>
      </c>
      <c r="V8939" s="20">
        <f t="shared" si="695"/>
        <v>0.125</v>
      </c>
      <c r="W8939" s="17">
        <f t="shared" si="696"/>
        <v>2015</v>
      </c>
      <c r="X8939" t="str">
        <f t="shared" si="697"/>
        <v>Dec-2015</v>
      </c>
      <c r="Y8939" s="17">
        <f t="shared" si="698"/>
        <v>2</v>
      </c>
      <c r="Z8939" t="str">
        <f t="shared" si="699"/>
        <v>11-20%</v>
      </c>
      <c r="AA8939" s="17">
        <f>IF(COUNTIF($B$2:B8939,B8939)=1,1,0)</f>
        <v>0</v>
      </c>
      <c r="AB8939" s="17">
        <f>IF(COUNTIF($F$2:F8939,F8939)=1,1,0)</f>
        <v>0</v>
      </c>
    </row>
    <row r="8940" spans="1:28" x14ac:dyDescent="0.2">
      <c r="A8940" s="17">
        <v>8939</v>
      </c>
      <c r="B8940" t="s">
        <v>10360</v>
      </c>
      <c r="C8940" s="18">
        <v>42355</v>
      </c>
      <c r="D8940" s="18">
        <v>42357</v>
      </c>
      <c r="E8940" t="s">
        <v>50</v>
      </c>
      <c r="F8940" t="s">
        <v>414</v>
      </c>
      <c r="G8940" t="s">
        <v>415</v>
      </c>
      <c r="H8940" t="s">
        <v>53</v>
      </c>
      <c r="I8940" t="s">
        <v>54</v>
      </c>
      <c r="J8940" t="s">
        <v>69</v>
      </c>
      <c r="K8940" t="s">
        <v>70</v>
      </c>
      <c r="L8940">
        <v>90008</v>
      </c>
      <c r="M8940" t="s">
        <v>71</v>
      </c>
      <c r="N8940" t="s">
        <v>752</v>
      </c>
      <c r="O8940" t="s">
        <v>73</v>
      </c>
      <c r="P8940" t="s">
        <v>95</v>
      </c>
      <c r="Q8940" t="s">
        <v>753</v>
      </c>
      <c r="R8940" s="19">
        <v>16.399999999999999</v>
      </c>
      <c r="S8940" s="17">
        <v>5</v>
      </c>
      <c r="T8940" s="20">
        <v>0</v>
      </c>
      <c r="U8940" s="19">
        <v>7.0519999999999996</v>
      </c>
      <c r="V8940" s="20">
        <f t="shared" si="695"/>
        <v>0.43</v>
      </c>
      <c r="W8940" s="17">
        <f t="shared" si="696"/>
        <v>2015</v>
      </c>
      <c r="X8940" t="str">
        <f t="shared" si="697"/>
        <v>Dec-2015</v>
      </c>
      <c r="Y8940" s="17">
        <f t="shared" si="698"/>
        <v>2</v>
      </c>
      <c r="Z8940" t="str">
        <f t="shared" si="699"/>
        <v>0% (No Discount)</v>
      </c>
      <c r="AA8940" s="17">
        <f>IF(COUNTIF($B$2:B8940,B8940)=1,1,0)</f>
        <v>0</v>
      </c>
      <c r="AB8940" s="17">
        <f>IF(COUNTIF($F$2:F8940,F8940)=1,1,0)</f>
        <v>0</v>
      </c>
    </row>
    <row r="8941" spans="1:28" x14ac:dyDescent="0.2">
      <c r="A8941" s="17">
        <v>8940</v>
      </c>
      <c r="B8941" t="s">
        <v>10360</v>
      </c>
      <c r="C8941" s="18">
        <v>42355</v>
      </c>
      <c r="D8941" s="18">
        <v>42357</v>
      </c>
      <c r="E8941" t="s">
        <v>50</v>
      </c>
      <c r="F8941" t="s">
        <v>414</v>
      </c>
      <c r="G8941" t="s">
        <v>415</v>
      </c>
      <c r="H8941" t="s">
        <v>53</v>
      </c>
      <c r="I8941" t="s">
        <v>54</v>
      </c>
      <c r="J8941" t="s">
        <v>69</v>
      </c>
      <c r="K8941" t="s">
        <v>70</v>
      </c>
      <c r="L8941">
        <v>90008</v>
      </c>
      <c r="M8941" t="s">
        <v>71</v>
      </c>
      <c r="N8941" t="s">
        <v>3603</v>
      </c>
      <c r="O8941" t="s">
        <v>73</v>
      </c>
      <c r="P8941" t="s">
        <v>102</v>
      </c>
      <c r="Q8941" t="s">
        <v>3604</v>
      </c>
      <c r="R8941" s="19">
        <v>92.96</v>
      </c>
      <c r="S8941" s="17">
        <v>2</v>
      </c>
      <c r="T8941" s="20">
        <v>0.2</v>
      </c>
      <c r="U8941" s="19">
        <v>31.373999999999999</v>
      </c>
      <c r="V8941" s="20">
        <f t="shared" si="695"/>
        <v>0.33750000000000002</v>
      </c>
      <c r="W8941" s="17">
        <f t="shared" si="696"/>
        <v>2015</v>
      </c>
      <c r="X8941" t="str">
        <f t="shared" si="697"/>
        <v>Dec-2015</v>
      </c>
      <c r="Y8941" s="17">
        <f t="shared" si="698"/>
        <v>2</v>
      </c>
      <c r="Z8941" t="str">
        <f t="shared" si="699"/>
        <v>11-20%</v>
      </c>
      <c r="AA8941" s="17">
        <f>IF(COUNTIF($B$2:B8941,B8941)=1,1,0)</f>
        <v>0</v>
      </c>
      <c r="AB8941" s="17">
        <f>IF(COUNTIF($F$2:F8941,F8941)=1,1,0)</f>
        <v>0</v>
      </c>
    </row>
    <row r="8942" spans="1:28" x14ac:dyDescent="0.2">
      <c r="A8942" s="17">
        <v>8941</v>
      </c>
      <c r="B8942" t="s">
        <v>10361</v>
      </c>
      <c r="C8942" s="18">
        <v>41873</v>
      </c>
      <c r="D8942" s="18">
        <v>41875</v>
      </c>
      <c r="E8942" t="s">
        <v>50</v>
      </c>
      <c r="F8942" t="s">
        <v>1659</v>
      </c>
      <c r="G8942" t="s">
        <v>1660</v>
      </c>
      <c r="H8942" t="s">
        <v>53</v>
      </c>
      <c r="I8942" t="s">
        <v>54</v>
      </c>
      <c r="J8942" t="s">
        <v>6791</v>
      </c>
      <c r="K8942" t="s">
        <v>81</v>
      </c>
      <c r="L8942">
        <v>33161</v>
      </c>
      <c r="M8942" t="s">
        <v>57</v>
      </c>
      <c r="N8942" t="s">
        <v>10362</v>
      </c>
      <c r="O8942" t="s">
        <v>73</v>
      </c>
      <c r="P8942" t="s">
        <v>606</v>
      </c>
      <c r="Q8942" t="s">
        <v>10363</v>
      </c>
      <c r="R8942" s="19">
        <v>7.6319999999999997</v>
      </c>
      <c r="S8942" s="17">
        <v>3</v>
      </c>
      <c r="T8942" s="20">
        <v>0.2</v>
      </c>
      <c r="U8942" s="19">
        <v>-1.8126</v>
      </c>
      <c r="V8942" s="20">
        <f t="shared" si="695"/>
        <v>-0.23750000000000002</v>
      </c>
      <c r="W8942" s="17">
        <f t="shared" si="696"/>
        <v>2014</v>
      </c>
      <c r="X8942" t="str">
        <f t="shared" si="697"/>
        <v>Aug-2014</v>
      </c>
      <c r="Y8942" s="17">
        <f t="shared" si="698"/>
        <v>2</v>
      </c>
      <c r="Z8942" t="str">
        <f t="shared" si="699"/>
        <v>11-20%</v>
      </c>
      <c r="AA8942" s="17">
        <f>IF(COUNTIF($B$2:B8942,B8942)=1,1,0)</f>
        <v>1</v>
      </c>
      <c r="AB8942" s="17">
        <f>IF(COUNTIF($F$2:F8942,F8942)=1,1,0)</f>
        <v>0</v>
      </c>
    </row>
    <row r="8943" spans="1:28" x14ac:dyDescent="0.2">
      <c r="A8943" s="17">
        <v>8942</v>
      </c>
      <c r="B8943" t="s">
        <v>10364</v>
      </c>
      <c r="C8943" s="18">
        <v>42677</v>
      </c>
      <c r="D8943" s="18">
        <v>42679</v>
      </c>
      <c r="E8943" t="s">
        <v>215</v>
      </c>
      <c r="F8943" t="s">
        <v>4312</v>
      </c>
      <c r="G8943" t="s">
        <v>4313</v>
      </c>
      <c r="H8943" t="s">
        <v>53</v>
      </c>
      <c r="I8943" t="s">
        <v>54</v>
      </c>
      <c r="J8943" t="s">
        <v>446</v>
      </c>
      <c r="K8943" t="s">
        <v>447</v>
      </c>
      <c r="L8943">
        <v>97206</v>
      </c>
      <c r="M8943" t="s">
        <v>71</v>
      </c>
      <c r="N8943" t="s">
        <v>3608</v>
      </c>
      <c r="O8943" t="s">
        <v>73</v>
      </c>
      <c r="P8943" t="s">
        <v>102</v>
      </c>
      <c r="Q8943" t="s">
        <v>3609</v>
      </c>
      <c r="R8943" s="19">
        <v>4.1580000000000004</v>
      </c>
      <c r="S8943" s="17">
        <v>7</v>
      </c>
      <c r="T8943" s="20">
        <v>0.7</v>
      </c>
      <c r="U8943" s="19">
        <v>-3.4649999999999999</v>
      </c>
      <c r="V8943" s="20">
        <f t="shared" si="695"/>
        <v>-0.83333333333333326</v>
      </c>
      <c r="W8943" s="17">
        <f t="shared" si="696"/>
        <v>2016</v>
      </c>
      <c r="X8943" t="str">
        <f t="shared" si="697"/>
        <v>Nov-2016</v>
      </c>
      <c r="Y8943" s="17">
        <f t="shared" si="698"/>
        <v>2</v>
      </c>
      <c r="Z8943" t="str">
        <f t="shared" si="699"/>
        <v>Over 50%</v>
      </c>
      <c r="AA8943" s="17">
        <f>IF(COUNTIF($B$2:B8943,B8943)=1,1,0)</f>
        <v>1</v>
      </c>
      <c r="AB8943" s="17">
        <f>IF(COUNTIF($F$2:F8943,F8943)=1,1,0)</f>
        <v>0</v>
      </c>
    </row>
    <row r="8944" spans="1:28" x14ac:dyDescent="0.2">
      <c r="A8944" s="17">
        <v>8943</v>
      </c>
      <c r="B8944" t="s">
        <v>10364</v>
      </c>
      <c r="C8944" s="18">
        <v>42677</v>
      </c>
      <c r="D8944" s="18">
        <v>42679</v>
      </c>
      <c r="E8944" t="s">
        <v>215</v>
      </c>
      <c r="F8944" t="s">
        <v>4312</v>
      </c>
      <c r="G8944" t="s">
        <v>4313</v>
      </c>
      <c r="H8944" t="s">
        <v>53</v>
      </c>
      <c r="I8944" t="s">
        <v>54</v>
      </c>
      <c r="J8944" t="s">
        <v>446</v>
      </c>
      <c r="K8944" t="s">
        <v>447</v>
      </c>
      <c r="L8944">
        <v>97206</v>
      </c>
      <c r="M8944" t="s">
        <v>71</v>
      </c>
      <c r="N8944" t="s">
        <v>10365</v>
      </c>
      <c r="O8944" t="s">
        <v>98</v>
      </c>
      <c r="P8944" t="s">
        <v>711</v>
      </c>
      <c r="Q8944" t="s">
        <v>10366</v>
      </c>
      <c r="R8944" s="19">
        <v>179.99100000000001</v>
      </c>
      <c r="S8944" s="17">
        <v>3</v>
      </c>
      <c r="T8944" s="20">
        <v>0.7</v>
      </c>
      <c r="U8944" s="19">
        <v>-251.98740000000001</v>
      </c>
      <c r="V8944" s="20">
        <f t="shared" si="695"/>
        <v>-1.4</v>
      </c>
      <c r="W8944" s="17">
        <f t="shared" si="696"/>
        <v>2016</v>
      </c>
      <c r="X8944" t="str">
        <f t="shared" si="697"/>
        <v>Nov-2016</v>
      </c>
      <c r="Y8944" s="17">
        <f t="shared" si="698"/>
        <v>2</v>
      </c>
      <c r="Z8944" t="str">
        <f t="shared" si="699"/>
        <v>Over 50%</v>
      </c>
      <c r="AA8944" s="17">
        <f>IF(COUNTIF($B$2:B8944,B8944)=1,1,0)</f>
        <v>0</v>
      </c>
      <c r="AB8944" s="17">
        <f>IF(COUNTIF($F$2:F8944,F8944)=1,1,0)</f>
        <v>0</v>
      </c>
    </row>
    <row r="8945" spans="1:28" x14ac:dyDescent="0.2">
      <c r="A8945" s="17">
        <v>8944</v>
      </c>
      <c r="B8945" t="s">
        <v>10367</v>
      </c>
      <c r="C8945" s="18">
        <v>43018</v>
      </c>
      <c r="D8945" s="18">
        <v>43024</v>
      </c>
      <c r="E8945" t="s">
        <v>77</v>
      </c>
      <c r="F8945" t="s">
        <v>5059</v>
      </c>
      <c r="G8945" t="s">
        <v>5060</v>
      </c>
      <c r="H8945" t="s">
        <v>53</v>
      </c>
      <c r="I8945" t="s">
        <v>54</v>
      </c>
      <c r="J8945" t="s">
        <v>483</v>
      </c>
      <c r="K8945" t="s">
        <v>238</v>
      </c>
      <c r="L8945">
        <v>60505</v>
      </c>
      <c r="M8945" t="s">
        <v>132</v>
      </c>
      <c r="N8945" t="s">
        <v>8417</v>
      </c>
      <c r="O8945" t="s">
        <v>59</v>
      </c>
      <c r="P8945" t="s">
        <v>63</v>
      </c>
      <c r="Q8945" t="s">
        <v>8418</v>
      </c>
      <c r="R8945" s="19">
        <v>239.358</v>
      </c>
      <c r="S8945" s="17">
        <v>3</v>
      </c>
      <c r="T8945" s="20">
        <v>0.3</v>
      </c>
      <c r="U8945" s="19">
        <v>-47.871600000000001</v>
      </c>
      <c r="V8945" s="20">
        <f t="shared" si="695"/>
        <v>-0.2</v>
      </c>
      <c r="W8945" s="17">
        <f t="shared" si="696"/>
        <v>2017</v>
      </c>
      <c r="X8945" t="str">
        <f t="shared" si="697"/>
        <v>Oct-2017</v>
      </c>
      <c r="Y8945" s="17">
        <f t="shared" si="698"/>
        <v>6</v>
      </c>
      <c r="Z8945" t="str">
        <f t="shared" si="699"/>
        <v>21-30%</v>
      </c>
      <c r="AA8945" s="17">
        <f>IF(COUNTIF($B$2:B8945,B8945)=1,1,0)</f>
        <v>1</v>
      </c>
      <c r="AB8945" s="17">
        <f>IF(COUNTIF($F$2:F8945,F8945)=1,1,0)</f>
        <v>0</v>
      </c>
    </row>
    <row r="8946" spans="1:28" x14ac:dyDescent="0.2">
      <c r="A8946" s="17">
        <v>8945</v>
      </c>
      <c r="B8946" t="s">
        <v>10368</v>
      </c>
      <c r="C8946" s="18">
        <v>41980</v>
      </c>
      <c r="D8946" s="18">
        <v>41981</v>
      </c>
      <c r="E8946" t="s">
        <v>215</v>
      </c>
      <c r="F8946" t="s">
        <v>3193</v>
      </c>
      <c r="G8946" t="s">
        <v>3194</v>
      </c>
      <c r="H8946" t="s">
        <v>129</v>
      </c>
      <c r="I8946" t="s">
        <v>54</v>
      </c>
      <c r="J8946" t="s">
        <v>154</v>
      </c>
      <c r="K8946" t="s">
        <v>70</v>
      </c>
      <c r="L8946">
        <v>94109</v>
      </c>
      <c r="M8946" t="s">
        <v>71</v>
      </c>
      <c r="N8946" t="s">
        <v>5812</v>
      </c>
      <c r="O8946" t="s">
        <v>73</v>
      </c>
      <c r="P8946" t="s">
        <v>117</v>
      </c>
      <c r="Q8946" t="s">
        <v>5813</v>
      </c>
      <c r="R8946" s="19">
        <v>164.88</v>
      </c>
      <c r="S8946" s="17">
        <v>3</v>
      </c>
      <c r="T8946" s="20">
        <v>0</v>
      </c>
      <c r="U8946" s="19">
        <v>80.791200000000003</v>
      </c>
      <c r="V8946" s="20">
        <f t="shared" si="695"/>
        <v>0.49000000000000005</v>
      </c>
      <c r="W8946" s="17">
        <f t="shared" si="696"/>
        <v>2014</v>
      </c>
      <c r="X8946" t="str">
        <f t="shared" si="697"/>
        <v>Dec-2014</v>
      </c>
      <c r="Y8946" s="17">
        <f t="shared" si="698"/>
        <v>1</v>
      </c>
      <c r="Z8946" t="str">
        <f t="shared" si="699"/>
        <v>0% (No Discount)</v>
      </c>
      <c r="AA8946" s="17">
        <f>IF(COUNTIF($B$2:B8946,B8946)=1,1,0)</f>
        <v>1</v>
      </c>
      <c r="AB8946" s="17">
        <f>IF(COUNTIF($F$2:F8946,F8946)=1,1,0)</f>
        <v>0</v>
      </c>
    </row>
    <row r="8947" spans="1:28" x14ac:dyDescent="0.2">
      <c r="A8947" s="17">
        <v>8946</v>
      </c>
      <c r="B8947" t="s">
        <v>10369</v>
      </c>
      <c r="C8947" s="18">
        <v>41958</v>
      </c>
      <c r="D8947" s="18">
        <v>41960</v>
      </c>
      <c r="E8947" t="s">
        <v>50</v>
      </c>
      <c r="F8947" t="s">
        <v>5412</v>
      </c>
      <c r="G8947" t="s">
        <v>5413</v>
      </c>
      <c r="H8947" t="s">
        <v>68</v>
      </c>
      <c r="I8947" t="s">
        <v>54</v>
      </c>
      <c r="J8947" t="s">
        <v>154</v>
      </c>
      <c r="K8947" t="s">
        <v>70</v>
      </c>
      <c r="L8947">
        <v>94110</v>
      </c>
      <c r="M8947" t="s">
        <v>71</v>
      </c>
      <c r="N8947" t="s">
        <v>1981</v>
      </c>
      <c r="O8947" t="s">
        <v>73</v>
      </c>
      <c r="P8947" t="s">
        <v>606</v>
      </c>
      <c r="Q8947" t="s">
        <v>1982</v>
      </c>
      <c r="R8947" s="19">
        <v>10.95</v>
      </c>
      <c r="S8947" s="17">
        <v>3</v>
      </c>
      <c r="T8947" s="20">
        <v>0</v>
      </c>
      <c r="U8947" s="19">
        <v>3.2850000000000001</v>
      </c>
      <c r="V8947" s="20">
        <f t="shared" si="695"/>
        <v>0.30000000000000004</v>
      </c>
      <c r="W8947" s="17">
        <f t="shared" si="696"/>
        <v>2014</v>
      </c>
      <c r="X8947" t="str">
        <f t="shared" si="697"/>
        <v>Nov-2014</v>
      </c>
      <c r="Y8947" s="17">
        <f t="shared" si="698"/>
        <v>2</v>
      </c>
      <c r="Z8947" t="str">
        <f t="shared" si="699"/>
        <v>0% (No Discount)</v>
      </c>
      <c r="AA8947" s="17">
        <f>IF(COUNTIF($B$2:B8947,B8947)=1,1,0)</f>
        <v>1</v>
      </c>
      <c r="AB8947" s="17">
        <f>IF(COUNTIF($F$2:F8947,F8947)=1,1,0)</f>
        <v>0</v>
      </c>
    </row>
    <row r="8948" spans="1:28" x14ac:dyDescent="0.2">
      <c r="A8948" s="17">
        <v>8947</v>
      </c>
      <c r="B8948" t="s">
        <v>10370</v>
      </c>
      <c r="C8948" s="18">
        <v>43093</v>
      </c>
      <c r="D8948" s="18">
        <v>43097</v>
      </c>
      <c r="E8948" t="s">
        <v>77</v>
      </c>
      <c r="F8948" t="s">
        <v>6819</v>
      </c>
      <c r="G8948" t="s">
        <v>6820</v>
      </c>
      <c r="H8948" t="s">
        <v>68</v>
      </c>
      <c r="I8948" t="s">
        <v>54</v>
      </c>
      <c r="J8948" t="s">
        <v>3958</v>
      </c>
      <c r="K8948" t="s">
        <v>1275</v>
      </c>
      <c r="L8948">
        <v>2740</v>
      </c>
      <c r="M8948" t="s">
        <v>175</v>
      </c>
      <c r="N8948" t="s">
        <v>4821</v>
      </c>
      <c r="O8948" t="s">
        <v>73</v>
      </c>
      <c r="P8948" t="s">
        <v>117</v>
      </c>
      <c r="Q8948" t="s">
        <v>4822</v>
      </c>
      <c r="R8948" s="19">
        <v>19.440000000000001</v>
      </c>
      <c r="S8948" s="17">
        <v>3</v>
      </c>
      <c r="T8948" s="20">
        <v>0</v>
      </c>
      <c r="U8948" s="19">
        <v>9.3312000000000008</v>
      </c>
      <c r="V8948" s="20">
        <f t="shared" si="695"/>
        <v>0.48000000000000004</v>
      </c>
      <c r="W8948" s="17">
        <f t="shared" si="696"/>
        <v>2017</v>
      </c>
      <c r="X8948" t="str">
        <f t="shared" si="697"/>
        <v>Dec-2017</v>
      </c>
      <c r="Y8948" s="17">
        <f t="shared" si="698"/>
        <v>4</v>
      </c>
      <c r="Z8948" t="str">
        <f t="shared" si="699"/>
        <v>0% (No Discount)</v>
      </c>
      <c r="AA8948" s="17">
        <f>IF(COUNTIF($B$2:B8948,B8948)=1,1,0)</f>
        <v>1</v>
      </c>
      <c r="AB8948" s="17">
        <f>IF(COUNTIF($F$2:F8948,F8948)=1,1,0)</f>
        <v>0</v>
      </c>
    </row>
    <row r="8949" spans="1:28" x14ac:dyDescent="0.2">
      <c r="A8949" s="17">
        <v>8948</v>
      </c>
      <c r="B8949" t="s">
        <v>10370</v>
      </c>
      <c r="C8949" s="18">
        <v>43093</v>
      </c>
      <c r="D8949" s="18">
        <v>43097</v>
      </c>
      <c r="E8949" t="s">
        <v>77</v>
      </c>
      <c r="F8949" t="s">
        <v>6819</v>
      </c>
      <c r="G8949" t="s">
        <v>6820</v>
      </c>
      <c r="H8949" t="s">
        <v>68</v>
      </c>
      <c r="I8949" t="s">
        <v>54</v>
      </c>
      <c r="J8949" t="s">
        <v>3958</v>
      </c>
      <c r="K8949" t="s">
        <v>1275</v>
      </c>
      <c r="L8949">
        <v>2740</v>
      </c>
      <c r="M8949" t="s">
        <v>175</v>
      </c>
      <c r="N8949" t="s">
        <v>7806</v>
      </c>
      <c r="O8949" t="s">
        <v>73</v>
      </c>
      <c r="P8949" t="s">
        <v>102</v>
      </c>
      <c r="Q8949" t="s">
        <v>7807</v>
      </c>
      <c r="R8949" s="19">
        <v>12.3</v>
      </c>
      <c r="S8949" s="17">
        <v>5</v>
      </c>
      <c r="T8949" s="20">
        <v>0</v>
      </c>
      <c r="U8949" s="19">
        <v>6.15</v>
      </c>
      <c r="V8949" s="20">
        <f t="shared" si="695"/>
        <v>0.5</v>
      </c>
      <c r="W8949" s="17">
        <f t="shared" si="696"/>
        <v>2017</v>
      </c>
      <c r="X8949" t="str">
        <f t="shared" si="697"/>
        <v>Dec-2017</v>
      </c>
      <c r="Y8949" s="17">
        <f t="shared" si="698"/>
        <v>4</v>
      </c>
      <c r="Z8949" t="str">
        <f t="shared" si="699"/>
        <v>0% (No Discount)</v>
      </c>
      <c r="AA8949" s="17">
        <f>IF(COUNTIF($B$2:B8949,B8949)=1,1,0)</f>
        <v>0</v>
      </c>
      <c r="AB8949" s="17">
        <f>IF(COUNTIF($F$2:F8949,F8949)=1,1,0)</f>
        <v>0</v>
      </c>
    </row>
    <row r="8950" spans="1:28" x14ac:dyDescent="0.2">
      <c r="A8950" s="17">
        <v>8949</v>
      </c>
      <c r="B8950" t="s">
        <v>10371</v>
      </c>
      <c r="C8950" s="18">
        <v>41997</v>
      </c>
      <c r="D8950" s="18">
        <v>41999</v>
      </c>
      <c r="E8950" t="s">
        <v>215</v>
      </c>
      <c r="F8950" t="s">
        <v>4744</v>
      </c>
      <c r="G8950" t="s">
        <v>4745</v>
      </c>
      <c r="H8950" t="s">
        <v>53</v>
      </c>
      <c r="I8950" t="s">
        <v>54</v>
      </c>
      <c r="J8950" t="s">
        <v>977</v>
      </c>
      <c r="K8950" t="s">
        <v>70</v>
      </c>
      <c r="L8950">
        <v>92037</v>
      </c>
      <c r="M8950" t="s">
        <v>71</v>
      </c>
      <c r="N8950" t="s">
        <v>9195</v>
      </c>
      <c r="O8950" t="s">
        <v>73</v>
      </c>
      <c r="P8950" t="s">
        <v>105</v>
      </c>
      <c r="Q8950" t="s">
        <v>9196</v>
      </c>
      <c r="R8950" s="19">
        <v>13.97</v>
      </c>
      <c r="S8950" s="17">
        <v>1</v>
      </c>
      <c r="T8950" s="20">
        <v>0</v>
      </c>
      <c r="U8950" s="19">
        <v>3.6322000000000001</v>
      </c>
      <c r="V8950" s="20">
        <f t="shared" si="695"/>
        <v>0.26</v>
      </c>
      <c r="W8950" s="17">
        <f t="shared" si="696"/>
        <v>2014</v>
      </c>
      <c r="X8950" t="str">
        <f t="shared" si="697"/>
        <v>Dec-2014</v>
      </c>
      <c r="Y8950" s="17">
        <f t="shared" si="698"/>
        <v>2</v>
      </c>
      <c r="Z8950" t="str">
        <f t="shared" si="699"/>
        <v>0% (No Discount)</v>
      </c>
      <c r="AA8950" s="17">
        <f>IF(COUNTIF($B$2:B8950,B8950)=1,1,0)</f>
        <v>1</v>
      </c>
      <c r="AB8950" s="17">
        <f>IF(COUNTIF($F$2:F8950,F8950)=1,1,0)</f>
        <v>0</v>
      </c>
    </row>
    <row r="8951" spans="1:28" x14ac:dyDescent="0.2">
      <c r="A8951" s="17">
        <v>8950</v>
      </c>
      <c r="B8951" t="s">
        <v>10372</v>
      </c>
      <c r="C8951" s="18">
        <v>43091</v>
      </c>
      <c r="D8951" s="18">
        <v>43097</v>
      </c>
      <c r="E8951" t="s">
        <v>77</v>
      </c>
      <c r="F8951" t="s">
        <v>6444</v>
      </c>
      <c r="G8951" t="s">
        <v>6445</v>
      </c>
      <c r="H8951" t="s">
        <v>53</v>
      </c>
      <c r="I8951" t="s">
        <v>54</v>
      </c>
      <c r="J8951" t="s">
        <v>355</v>
      </c>
      <c r="K8951" t="s">
        <v>362</v>
      </c>
      <c r="L8951">
        <v>38301</v>
      </c>
      <c r="M8951" t="s">
        <v>57</v>
      </c>
      <c r="N8951" t="s">
        <v>1081</v>
      </c>
      <c r="O8951" t="s">
        <v>59</v>
      </c>
      <c r="P8951" t="s">
        <v>83</v>
      </c>
      <c r="Q8951" t="s">
        <v>1082</v>
      </c>
      <c r="R8951" s="19">
        <v>934.95600000000002</v>
      </c>
      <c r="S8951" s="17">
        <v>6</v>
      </c>
      <c r="T8951" s="20">
        <v>0.4</v>
      </c>
      <c r="U8951" s="19">
        <v>-249.32159999999999</v>
      </c>
      <c r="V8951" s="20">
        <f t="shared" si="695"/>
        <v>-0.26666666666666666</v>
      </c>
      <c r="W8951" s="17">
        <f t="shared" si="696"/>
        <v>2017</v>
      </c>
      <c r="X8951" t="str">
        <f t="shared" si="697"/>
        <v>Dec-2017</v>
      </c>
      <c r="Y8951" s="17">
        <f t="shared" si="698"/>
        <v>6</v>
      </c>
      <c r="Z8951" t="str">
        <f t="shared" si="699"/>
        <v>31-40%</v>
      </c>
      <c r="AA8951" s="17">
        <f>IF(COUNTIF($B$2:B8951,B8951)=1,1,0)</f>
        <v>1</v>
      </c>
      <c r="AB8951" s="17">
        <f>IF(COUNTIF($F$2:F8951,F8951)=1,1,0)</f>
        <v>0</v>
      </c>
    </row>
    <row r="8952" spans="1:28" x14ac:dyDescent="0.2">
      <c r="A8952" s="17">
        <v>8951</v>
      </c>
      <c r="B8952" t="s">
        <v>10372</v>
      </c>
      <c r="C8952" s="18">
        <v>43091</v>
      </c>
      <c r="D8952" s="18">
        <v>43097</v>
      </c>
      <c r="E8952" t="s">
        <v>77</v>
      </c>
      <c r="F8952" t="s">
        <v>6444</v>
      </c>
      <c r="G8952" t="s">
        <v>6445</v>
      </c>
      <c r="H8952" t="s">
        <v>53</v>
      </c>
      <c r="I8952" t="s">
        <v>54</v>
      </c>
      <c r="J8952" t="s">
        <v>355</v>
      </c>
      <c r="K8952" t="s">
        <v>362</v>
      </c>
      <c r="L8952">
        <v>38301</v>
      </c>
      <c r="M8952" t="s">
        <v>57</v>
      </c>
      <c r="N8952" t="s">
        <v>3266</v>
      </c>
      <c r="O8952" t="s">
        <v>98</v>
      </c>
      <c r="P8952" t="s">
        <v>188</v>
      </c>
      <c r="Q8952" t="s">
        <v>3267</v>
      </c>
      <c r="R8952" s="19">
        <v>46.863999999999997</v>
      </c>
      <c r="S8952" s="17">
        <v>2</v>
      </c>
      <c r="T8952" s="20">
        <v>0.2</v>
      </c>
      <c r="U8952" s="19">
        <v>7.6154000000000002</v>
      </c>
      <c r="V8952" s="20">
        <f t="shared" si="695"/>
        <v>0.16250000000000001</v>
      </c>
      <c r="W8952" s="17">
        <f t="shared" si="696"/>
        <v>2017</v>
      </c>
      <c r="X8952" t="str">
        <f t="shared" si="697"/>
        <v>Dec-2017</v>
      </c>
      <c r="Y8952" s="17">
        <f t="shared" si="698"/>
        <v>6</v>
      </c>
      <c r="Z8952" t="str">
        <f t="shared" si="699"/>
        <v>11-20%</v>
      </c>
      <c r="AA8952" s="17">
        <f>IF(COUNTIF($B$2:B8952,B8952)=1,1,0)</f>
        <v>0</v>
      </c>
      <c r="AB8952" s="17">
        <f>IF(COUNTIF($F$2:F8952,F8952)=1,1,0)</f>
        <v>0</v>
      </c>
    </row>
    <row r="8953" spans="1:28" x14ac:dyDescent="0.2">
      <c r="A8953" s="17">
        <v>8952</v>
      </c>
      <c r="B8953" t="s">
        <v>10372</v>
      </c>
      <c r="C8953" s="18">
        <v>43091</v>
      </c>
      <c r="D8953" s="18">
        <v>43097</v>
      </c>
      <c r="E8953" t="s">
        <v>77</v>
      </c>
      <c r="F8953" t="s">
        <v>6444</v>
      </c>
      <c r="G8953" t="s">
        <v>6445</v>
      </c>
      <c r="H8953" t="s">
        <v>53</v>
      </c>
      <c r="I8953" t="s">
        <v>54</v>
      </c>
      <c r="J8953" t="s">
        <v>355</v>
      </c>
      <c r="K8953" t="s">
        <v>362</v>
      </c>
      <c r="L8953">
        <v>38301</v>
      </c>
      <c r="M8953" t="s">
        <v>57</v>
      </c>
      <c r="N8953" t="s">
        <v>1514</v>
      </c>
      <c r="O8953" t="s">
        <v>73</v>
      </c>
      <c r="P8953" t="s">
        <v>86</v>
      </c>
      <c r="Q8953" t="s">
        <v>1515</v>
      </c>
      <c r="R8953" s="19">
        <v>26.16</v>
      </c>
      <c r="S8953" s="17">
        <v>3</v>
      </c>
      <c r="T8953" s="20">
        <v>0.2</v>
      </c>
      <c r="U8953" s="19">
        <v>1.962</v>
      </c>
      <c r="V8953" s="20">
        <f t="shared" si="695"/>
        <v>7.4999999999999997E-2</v>
      </c>
      <c r="W8953" s="17">
        <f t="shared" si="696"/>
        <v>2017</v>
      </c>
      <c r="X8953" t="str">
        <f t="shared" si="697"/>
        <v>Dec-2017</v>
      </c>
      <c r="Y8953" s="17">
        <f t="shared" si="698"/>
        <v>6</v>
      </c>
      <c r="Z8953" t="str">
        <f t="shared" si="699"/>
        <v>11-20%</v>
      </c>
      <c r="AA8953" s="17">
        <f>IF(COUNTIF($B$2:B8953,B8953)=1,1,0)</f>
        <v>0</v>
      </c>
      <c r="AB8953" s="17">
        <f>IF(COUNTIF($F$2:F8953,F8953)=1,1,0)</f>
        <v>0</v>
      </c>
    </row>
    <row r="8954" spans="1:28" x14ac:dyDescent="0.2">
      <c r="A8954" s="17">
        <v>8953</v>
      </c>
      <c r="B8954" t="s">
        <v>10372</v>
      </c>
      <c r="C8954" s="18">
        <v>43091</v>
      </c>
      <c r="D8954" s="18">
        <v>43097</v>
      </c>
      <c r="E8954" t="s">
        <v>77</v>
      </c>
      <c r="F8954" t="s">
        <v>6444</v>
      </c>
      <c r="G8954" t="s">
        <v>6445</v>
      </c>
      <c r="H8954" t="s">
        <v>53</v>
      </c>
      <c r="I8954" t="s">
        <v>54</v>
      </c>
      <c r="J8954" t="s">
        <v>355</v>
      </c>
      <c r="K8954" t="s">
        <v>362</v>
      </c>
      <c r="L8954">
        <v>38301</v>
      </c>
      <c r="M8954" t="s">
        <v>57</v>
      </c>
      <c r="N8954" t="s">
        <v>4089</v>
      </c>
      <c r="O8954" t="s">
        <v>73</v>
      </c>
      <c r="P8954" t="s">
        <v>95</v>
      </c>
      <c r="Q8954" t="s">
        <v>4090</v>
      </c>
      <c r="R8954" s="19">
        <v>23.128</v>
      </c>
      <c r="S8954" s="17">
        <v>7</v>
      </c>
      <c r="T8954" s="20">
        <v>0.2</v>
      </c>
      <c r="U8954" s="19">
        <v>2.891</v>
      </c>
      <c r="V8954" s="20">
        <f t="shared" si="695"/>
        <v>0.125</v>
      </c>
      <c r="W8954" s="17">
        <f t="shared" si="696"/>
        <v>2017</v>
      </c>
      <c r="X8954" t="str">
        <f t="shared" si="697"/>
        <v>Dec-2017</v>
      </c>
      <c r="Y8954" s="17">
        <f t="shared" si="698"/>
        <v>6</v>
      </c>
      <c r="Z8954" t="str">
        <f t="shared" si="699"/>
        <v>11-20%</v>
      </c>
      <c r="AA8954" s="17">
        <f>IF(COUNTIF($B$2:B8954,B8954)=1,1,0)</f>
        <v>0</v>
      </c>
      <c r="AB8954" s="17">
        <f>IF(COUNTIF($F$2:F8954,F8954)=1,1,0)</f>
        <v>0</v>
      </c>
    </row>
    <row r="8955" spans="1:28" x14ac:dyDescent="0.2">
      <c r="A8955" s="17">
        <v>8954</v>
      </c>
      <c r="B8955" t="s">
        <v>10372</v>
      </c>
      <c r="C8955" s="18">
        <v>43091</v>
      </c>
      <c r="D8955" s="18">
        <v>43097</v>
      </c>
      <c r="E8955" t="s">
        <v>77</v>
      </c>
      <c r="F8955" t="s">
        <v>6444</v>
      </c>
      <c r="G8955" t="s">
        <v>6445</v>
      </c>
      <c r="H8955" t="s">
        <v>53</v>
      </c>
      <c r="I8955" t="s">
        <v>54</v>
      </c>
      <c r="J8955" t="s">
        <v>355</v>
      </c>
      <c r="K8955" t="s">
        <v>362</v>
      </c>
      <c r="L8955">
        <v>38301</v>
      </c>
      <c r="M8955" t="s">
        <v>57</v>
      </c>
      <c r="N8955" t="s">
        <v>2624</v>
      </c>
      <c r="O8955" t="s">
        <v>73</v>
      </c>
      <c r="P8955" t="s">
        <v>105</v>
      </c>
      <c r="Q8955" t="s">
        <v>2625</v>
      </c>
      <c r="R8955" s="19">
        <v>59.24</v>
      </c>
      <c r="S8955" s="17">
        <v>5</v>
      </c>
      <c r="T8955" s="20">
        <v>0.2</v>
      </c>
      <c r="U8955" s="19">
        <v>16.291</v>
      </c>
      <c r="V8955" s="20">
        <f t="shared" si="695"/>
        <v>0.27500000000000002</v>
      </c>
      <c r="W8955" s="17">
        <f t="shared" si="696"/>
        <v>2017</v>
      </c>
      <c r="X8955" t="str">
        <f t="shared" si="697"/>
        <v>Dec-2017</v>
      </c>
      <c r="Y8955" s="17">
        <f t="shared" si="698"/>
        <v>6</v>
      </c>
      <c r="Z8955" t="str">
        <f t="shared" si="699"/>
        <v>11-20%</v>
      </c>
      <c r="AA8955" s="17">
        <f>IF(COUNTIF($B$2:B8955,B8955)=1,1,0)</f>
        <v>0</v>
      </c>
      <c r="AB8955" s="17">
        <f>IF(COUNTIF($F$2:F8955,F8955)=1,1,0)</f>
        <v>0</v>
      </c>
    </row>
    <row r="8956" spans="1:28" x14ac:dyDescent="0.2">
      <c r="A8956" s="17">
        <v>8955</v>
      </c>
      <c r="B8956" t="s">
        <v>10373</v>
      </c>
      <c r="C8956" s="18">
        <v>41859</v>
      </c>
      <c r="D8956" s="18">
        <v>41861</v>
      </c>
      <c r="E8956" t="s">
        <v>50</v>
      </c>
      <c r="F8956" t="s">
        <v>3044</v>
      </c>
      <c r="G8956" t="s">
        <v>3045</v>
      </c>
      <c r="H8956" t="s">
        <v>53</v>
      </c>
      <c r="I8956" t="s">
        <v>54</v>
      </c>
      <c r="J8956" t="s">
        <v>1553</v>
      </c>
      <c r="K8956" t="s">
        <v>81</v>
      </c>
      <c r="L8956">
        <v>32216</v>
      </c>
      <c r="M8956" t="s">
        <v>57</v>
      </c>
      <c r="N8956" t="s">
        <v>4827</v>
      </c>
      <c r="O8956" t="s">
        <v>59</v>
      </c>
      <c r="P8956" t="s">
        <v>60</v>
      </c>
      <c r="Q8956" t="s">
        <v>4828</v>
      </c>
      <c r="R8956" s="19">
        <v>155.45599999999999</v>
      </c>
      <c r="S8956" s="17">
        <v>4</v>
      </c>
      <c r="T8956" s="20">
        <v>0.2</v>
      </c>
      <c r="U8956" s="19">
        <v>-7.7728000000000002</v>
      </c>
      <c r="V8956" s="20">
        <f t="shared" si="695"/>
        <v>-0.05</v>
      </c>
      <c r="W8956" s="17">
        <f t="shared" si="696"/>
        <v>2014</v>
      </c>
      <c r="X8956" t="str">
        <f t="shared" si="697"/>
        <v>Aug-2014</v>
      </c>
      <c r="Y8956" s="17">
        <f t="shared" si="698"/>
        <v>2</v>
      </c>
      <c r="Z8956" t="str">
        <f t="shared" si="699"/>
        <v>11-20%</v>
      </c>
      <c r="AA8956" s="17">
        <f>IF(COUNTIF($B$2:B8956,B8956)=1,1,0)</f>
        <v>1</v>
      </c>
      <c r="AB8956" s="17">
        <f>IF(COUNTIF($F$2:F8956,F8956)=1,1,0)</f>
        <v>0</v>
      </c>
    </row>
    <row r="8957" spans="1:28" x14ac:dyDescent="0.2">
      <c r="A8957" s="17">
        <v>8956</v>
      </c>
      <c r="B8957" t="s">
        <v>10374</v>
      </c>
      <c r="C8957" s="18">
        <v>41902</v>
      </c>
      <c r="D8957" s="18">
        <v>41906</v>
      </c>
      <c r="E8957" t="s">
        <v>77</v>
      </c>
      <c r="F8957" t="s">
        <v>3666</v>
      </c>
      <c r="G8957" t="s">
        <v>3667</v>
      </c>
      <c r="H8957" t="s">
        <v>68</v>
      </c>
      <c r="I8957" t="s">
        <v>54</v>
      </c>
      <c r="J8957" t="s">
        <v>977</v>
      </c>
      <c r="K8957" t="s">
        <v>70</v>
      </c>
      <c r="L8957">
        <v>92024</v>
      </c>
      <c r="M8957" t="s">
        <v>71</v>
      </c>
      <c r="N8957" t="s">
        <v>6623</v>
      </c>
      <c r="O8957" t="s">
        <v>73</v>
      </c>
      <c r="P8957" t="s">
        <v>117</v>
      </c>
      <c r="Q8957" t="s">
        <v>6624</v>
      </c>
      <c r="R8957" s="19">
        <v>8.56</v>
      </c>
      <c r="S8957" s="17">
        <v>2</v>
      </c>
      <c r="T8957" s="20">
        <v>0</v>
      </c>
      <c r="U8957" s="19">
        <v>3.8519999999999999</v>
      </c>
      <c r="V8957" s="20">
        <f t="shared" si="695"/>
        <v>0.44999999999999996</v>
      </c>
      <c r="W8957" s="17">
        <f t="shared" si="696"/>
        <v>2014</v>
      </c>
      <c r="X8957" t="str">
        <f t="shared" si="697"/>
        <v>Sep-2014</v>
      </c>
      <c r="Y8957" s="17">
        <f t="shared" si="698"/>
        <v>4</v>
      </c>
      <c r="Z8957" t="str">
        <f t="shared" si="699"/>
        <v>0% (No Discount)</v>
      </c>
      <c r="AA8957" s="17">
        <f>IF(COUNTIF($B$2:B8957,B8957)=1,1,0)</f>
        <v>1</v>
      </c>
      <c r="AB8957" s="17">
        <f>IF(COUNTIF($F$2:F8957,F8957)=1,1,0)</f>
        <v>0</v>
      </c>
    </row>
    <row r="8958" spans="1:28" x14ac:dyDescent="0.2">
      <c r="A8958" s="17">
        <v>8957</v>
      </c>
      <c r="B8958" t="s">
        <v>10375</v>
      </c>
      <c r="C8958" s="18">
        <v>43094</v>
      </c>
      <c r="D8958" s="18">
        <v>43097</v>
      </c>
      <c r="E8958" t="s">
        <v>215</v>
      </c>
      <c r="F8958" t="s">
        <v>3112</v>
      </c>
      <c r="G8958" t="s">
        <v>3113</v>
      </c>
      <c r="H8958" t="s">
        <v>53</v>
      </c>
      <c r="I8958" t="s">
        <v>54</v>
      </c>
      <c r="J8958" t="s">
        <v>2362</v>
      </c>
      <c r="K8958" t="s">
        <v>81</v>
      </c>
      <c r="L8958">
        <v>33012</v>
      </c>
      <c r="M8958" t="s">
        <v>57</v>
      </c>
      <c r="N8958" t="s">
        <v>6170</v>
      </c>
      <c r="O8958" t="s">
        <v>59</v>
      </c>
      <c r="P8958" t="s">
        <v>92</v>
      </c>
      <c r="Q8958" t="s">
        <v>6171</v>
      </c>
      <c r="R8958" s="19">
        <v>21</v>
      </c>
      <c r="S8958" s="17">
        <v>3</v>
      </c>
      <c r="T8958" s="20">
        <v>0.2</v>
      </c>
      <c r="U8958" s="19">
        <v>5.7750000000000004</v>
      </c>
      <c r="V8958" s="20">
        <f t="shared" si="695"/>
        <v>0.27500000000000002</v>
      </c>
      <c r="W8958" s="17">
        <f t="shared" si="696"/>
        <v>2017</v>
      </c>
      <c r="X8958" t="str">
        <f t="shared" si="697"/>
        <v>Dec-2017</v>
      </c>
      <c r="Y8958" s="17">
        <f t="shared" si="698"/>
        <v>3</v>
      </c>
      <c r="Z8958" t="str">
        <f t="shared" si="699"/>
        <v>11-20%</v>
      </c>
      <c r="AA8958" s="17">
        <f>IF(COUNTIF($B$2:B8958,B8958)=1,1,0)</f>
        <v>1</v>
      </c>
      <c r="AB8958" s="17">
        <f>IF(COUNTIF($F$2:F8958,F8958)=1,1,0)</f>
        <v>0</v>
      </c>
    </row>
    <row r="8959" spans="1:28" x14ac:dyDescent="0.2">
      <c r="A8959" s="17">
        <v>8958</v>
      </c>
      <c r="B8959" t="s">
        <v>10375</v>
      </c>
      <c r="C8959" s="18">
        <v>43094</v>
      </c>
      <c r="D8959" s="18">
        <v>43097</v>
      </c>
      <c r="E8959" t="s">
        <v>215</v>
      </c>
      <c r="F8959" t="s">
        <v>3112</v>
      </c>
      <c r="G8959" t="s">
        <v>3113</v>
      </c>
      <c r="H8959" t="s">
        <v>53</v>
      </c>
      <c r="I8959" t="s">
        <v>54</v>
      </c>
      <c r="J8959" t="s">
        <v>2362</v>
      </c>
      <c r="K8959" t="s">
        <v>81</v>
      </c>
      <c r="L8959">
        <v>33012</v>
      </c>
      <c r="M8959" t="s">
        <v>57</v>
      </c>
      <c r="N8959" t="s">
        <v>10326</v>
      </c>
      <c r="O8959" t="s">
        <v>98</v>
      </c>
      <c r="P8959" t="s">
        <v>711</v>
      </c>
      <c r="Q8959" t="s">
        <v>10327</v>
      </c>
      <c r="R8959" s="19">
        <v>120</v>
      </c>
      <c r="S8959" s="17">
        <v>2</v>
      </c>
      <c r="T8959" s="20">
        <v>0.5</v>
      </c>
      <c r="U8959" s="19">
        <v>-7.2</v>
      </c>
      <c r="V8959" s="20">
        <f t="shared" si="695"/>
        <v>-6.0000000000000005E-2</v>
      </c>
      <c r="W8959" s="17">
        <f t="shared" si="696"/>
        <v>2017</v>
      </c>
      <c r="X8959" t="str">
        <f t="shared" si="697"/>
        <v>Dec-2017</v>
      </c>
      <c r="Y8959" s="17">
        <f t="shared" si="698"/>
        <v>3</v>
      </c>
      <c r="Z8959" t="str">
        <f t="shared" si="699"/>
        <v>41-50%</v>
      </c>
      <c r="AA8959" s="17">
        <f>IF(COUNTIF($B$2:B8959,B8959)=1,1,0)</f>
        <v>0</v>
      </c>
      <c r="AB8959" s="17">
        <f>IF(COUNTIF($F$2:F8959,F8959)=1,1,0)</f>
        <v>0</v>
      </c>
    </row>
    <row r="8960" spans="1:28" x14ac:dyDescent="0.2">
      <c r="A8960" s="17">
        <v>8959</v>
      </c>
      <c r="B8960" t="s">
        <v>10376</v>
      </c>
      <c r="C8960" s="18">
        <v>43064</v>
      </c>
      <c r="D8960" s="18">
        <v>43069</v>
      </c>
      <c r="E8960" t="s">
        <v>77</v>
      </c>
      <c r="F8960" t="s">
        <v>1731</v>
      </c>
      <c r="G8960" t="s">
        <v>1732</v>
      </c>
      <c r="H8960" t="s">
        <v>53</v>
      </c>
      <c r="I8960" t="s">
        <v>54</v>
      </c>
      <c r="J8960" t="s">
        <v>211</v>
      </c>
      <c r="K8960" t="s">
        <v>131</v>
      </c>
      <c r="L8960">
        <v>77070</v>
      </c>
      <c r="M8960" t="s">
        <v>132</v>
      </c>
      <c r="N8960" t="s">
        <v>3652</v>
      </c>
      <c r="O8960" t="s">
        <v>98</v>
      </c>
      <c r="P8960" t="s">
        <v>99</v>
      </c>
      <c r="Q8960" t="s">
        <v>3653</v>
      </c>
      <c r="R8960" s="19">
        <v>299.95999999999998</v>
      </c>
      <c r="S8960" s="17">
        <v>5</v>
      </c>
      <c r="T8960" s="20">
        <v>0.2</v>
      </c>
      <c r="U8960" s="19">
        <v>37.494999999999997</v>
      </c>
      <c r="V8960" s="20">
        <f t="shared" si="695"/>
        <v>0.125</v>
      </c>
      <c r="W8960" s="17">
        <f t="shared" si="696"/>
        <v>2017</v>
      </c>
      <c r="X8960" t="str">
        <f t="shared" si="697"/>
        <v>Nov-2017</v>
      </c>
      <c r="Y8960" s="17">
        <f t="shared" si="698"/>
        <v>5</v>
      </c>
      <c r="Z8960" t="str">
        <f t="shared" si="699"/>
        <v>11-20%</v>
      </c>
      <c r="AA8960" s="17">
        <f>IF(COUNTIF($B$2:B8960,B8960)=1,1,0)</f>
        <v>1</v>
      </c>
      <c r="AB8960" s="17">
        <f>IF(COUNTIF($F$2:F8960,F8960)=1,1,0)</f>
        <v>0</v>
      </c>
    </row>
    <row r="8961" spans="1:28" x14ac:dyDescent="0.2">
      <c r="A8961" s="17">
        <v>8960</v>
      </c>
      <c r="B8961" t="s">
        <v>10376</v>
      </c>
      <c r="C8961" s="18">
        <v>43064</v>
      </c>
      <c r="D8961" s="18">
        <v>43069</v>
      </c>
      <c r="E8961" t="s">
        <v>77</v>
      </c>
      <c r="F8961" t="s">
        <v>1731</v>
      </c>
      <c r="G8961" t="s">
        <v>1732</v>
      </c>
      <c r="H8961" t="s">
        <v>53</v>
      </c>
      <c r="I8961" t="s">
        <v>54</v>
      </c>
      <c r="J8961" t="s">
        <v>211</v>
      </c>
      <c r="K8961" t="s">
        <v>131</v>
      </c>
      <c r="L8961">
        <v>77070</v>
      </c>
      <c r="M8961" t="s">
        <v>132</v>
      </c>
      <c r="N8961" t="s">
        <v>6585</v>
      </c>
      <c r="O8961" t="s">
        <v>73</v>
      </c>
      <c r="P8961" t="s">
        <v>105</v>
      </c>
      <c r="Q8961" t="s">
        <v>6586</v>
      </c>
      <c r="R8961" s="19">
        <v>67.84</v>
      </c>
      <c r="S8961" s="17">
        <v>5</v>
      </c>
      <c r="T8961" s="20">
        <v>0.8</v>
      </c>
      <c r="U8961" s="19">
        <v>-179.77600000000001</v>
      </c>
      <c r="V8961" s="20">
        <f t="shared" si="695"/>
        <v>-2.65</v>
      </c>
      <c r="W8961" s="17">
        <f t="shared" si="696"/>
        <v>2017</v>
      </c>
      <c r="X8961" t="str">
        <f t="shared" si="697"/>
        <v>Nov-2017</v>
      </c>
      <c r="Y8961" s="17">
        <f t="shared" si="698"/>
        <v>5</v>
      </c>
      <c r="Z8961" t="str">
        <f t="shared" si="699"/>
        <v>Over 50%</v>
      </c>
      <c r="AA8961" s="17">
        <f>IF(COUNTIF($B$2:B8961,B8961)=1,1,0)</f>
        <v>0</v>
      </c>
      <c r="AB8961" s="17">
        <f>IF(COUNTIF($F$2:F8961,F8961)=1,1,0)</f>
        <v>0</v>
      </c>
    </row>
    <row r="8962" spans="1:28" x14ac:dyDescent="0.2">
      <c r="A8962" s="17">
        <v>8961</v>
      </c>
      <c r="B8962" t="s">
        <v>10376</v>
      </c>
      <c r="C8962" s="18">
        <v>43064</v>
      </c>
      <c r="D8962" s="18">
        <v>43069</v>
      </c>
      <c r="E8962" t="s">
        <v>77</v>
      </c>
      <c r="F8962" t="s">
        <v>1731</v>
      </c>
      <c r="G8962" t="s">
        <v>1732</v>
      </c>
      <c r="H8962" t="s">
        <v>53</v>
      </c>
      <c r="I8962" t="s">
        <v>54</v>
      </c>
      <c r="J8962" t="s">
        <v>211</v>
      </c>
      <c r="K8962" t="s">
        <v>131</v>
      </c>
      <c r="L8962">
        <v>77070</v>
      </c>
      <c r="M8962" t="s">
        <v>132</v>
      </c>
      <c r="N8962" t="s">
        <v>3364</v>
      </c>
      <c r="O8962" t="s">
        <v>59</v>
      </c>
      <c r="P8962" t="s">
        <v>63</v>
      </c>
      <c r="Q8962" t="s">
        <v>3365</v>
      </c>
      <c r="R8962" s="19">
        <v>853.93</v>
      </c>
      <c r="S8962" s="17">
        <v>5</v>
      </c>
      <c r="T8962" s="20">
        <v>0.3</v>
      </c>
      <c r="U8962" s="19">
        <v>-24.398</v>
      </c>
      <c r="V8962" s="20">
        <f t="shared" ref="V8962:V9025" si="700">IFERROR(U8962/R8962,0)</f>
        <v>-2.8571428571428574E-2</v>
      </c>
      <c r="W8962" s="17">
        <f t="shared" ref="W8962:W9025" si="701">YEAR(C8962)</f>
        <v>2017</v>
      </c>
      <c r="X8962" t="str">
        <f t="shared" ref="X8962:X9025" si="702">TEXT(C8962,"mmm-yyyy")</f>
        <v>Nov-2017</v>
      </c>
      <c r="Y8962" s="17">
        <f t="shared" ref="Y8962:Y9025" si="703">D8962-C8962</f>
        <v>5</v>
      </c>
      <c r="Z8962" t="str">
        <f t="shared" ref="Z8962:Z9025" si="704">IF(T8962=0,"0% (No Discount)",IF(T8962&lt;=0.1,"1-10%",IF(T8962&lt;=0.2,"11-20%",IF(T8962&lt;=0.3,"21-30%",IF(T8962&lt;=0.4,"31-40%",IF(T8962&lt;=0.5,"41-50%","Over 50%"))))))</f>
        <v>21-30%</v>
      </c>
      <c r="AA8962" s="17">
        <f>IF(COUNTIF($B$2:B8962,B8962)=1,1,0)</f>
        <v>0</v>
      </c>
      <c r="AB8962" s="17">
        <f>IF(COUNTIF($F$2:F8962,F8962)=1,1,0)</f>
        <v>0</v>
      </c>
    </row>
    <row r="8963" spans="1:28" x14ac:dyDescent="0.2">
      <c r="A8963" s="17">
        <v>8962</v>
      </c>
      <c r="B8963" t="s">
        <v>10376</v>
      </c>
      <c r="C8963" s="18">
        <v>43064</v>
      </c>
      <c r="D8963" s="18">
        <v>43069</v>
      </c>
      <c r="E8963" t="s">
        <v>77</v>
      </c>
      <c r="F8963" t="s">
        <v>1731</v>
      </c>
      <c r="G8963" t="s">
        <v>1732</v>
      </c>
      <c r="H8963" t="s">
        <v>53</v>
      </c>
      <c r="I8963" t="s">
        <v>54</v>
      </c>
      <c r="J8963" t="s">
        <v>211</v>
      </c>
      <c r="K8963" t="s">
        <v>131</v>
      </c>
      <c r="L8963">
        <v>77070</v>
      </c>
      <c r="M8963" t="s">
        <v>132</v>
      </c>
      <c r="N8963" t="s">
        <v>7541</v>
      </c>
      <c r="O8963" t="s">
        <v>73</v>
      </c>
      <c r="P8963" t="s">
        <v>95</v>
      </c>
      <c r="Q8963" t="s">
        <v>7542</v>
      </c>
      <c r="R8963" s="19">
        <v>18.687999999999999</v>
      </c>
      <c r="S8963" s="17">
        <v>4</v>
      </c>
      <c r="T8963" s="20">
        <v>0.2</v>
      </c>
      <c r="U8963" s="19">
        <v>3.7376</v>
      </c>
      <c r="V8963" s="20">
        <f t="shared" si="700"/>
        <v>0.2</v>
      </c>
      <c r="W8963" s="17">
        <f t="shared" si="701"/>
        <v>2017</v>
      </c>
      <c r="X8963" t="str">
        <f t="shared" si="702"/>
        <v>Nov-2017</v>
      </c>
      <c r="Y8963" s="17">
        <f t="shared" si="703"/>
        <v>5</v>
      </c>
      <c r="Z8963" t="str">
        <f t="shared" si="704"/>
        <v>11-20%</v>
      </c>
      <c r="AA8963" s="17">
        <f>IF(COUNTIF($B$2:B8963,B8963)=1,1,0)</f>
        <v>0</v>
      </c>
      <c r="AB8963" s="17">
        <f>IF(COUNTIF($F$2:F8963,F8963)=1,1,0)</f>
        <v>0</v>
      </c>
    </row>
    <row r="8964" spans="1:28" x14ac:dyDescent="0.2">
      <c r="A8964" s="17">
        <v>8963</v>
      </c>
      <c r="B8964" t="s">
        <v>10377</v>
      </c>
      <c r="C8964" s="18">
        <v>42679</v>
      </c>
      <c r="D8964" s="18">
        <v>42681</v>
      </c>
      <c r="E8964" t="s">
        <v>215</v>
      </c>
      <c r="F8964" t="s">
        <v>7832</v>
      </c>
      <c r="G8964" t="s">
        <v>7833</v>
      </c>
      <c r="H8964" t="s">
        <v>53</v>
      </c>
      <c r="I8964" t="s">
        <v>54</v>
      </c>
      <c r="J8964" t="s">
        <v>3012</v>
      </c>
      <c r="K8964" t="s">
        <v>346</v>
      </c>
      <c r="L8964">
        <v>23464</v>
      </c>
      <c r="M8964" t="s">
        <v>57</v>
      </c>
      <c r="N8964" t="s">
        <v>5678</v>
      </c>
      <c r="O8964" t="s">
        <v>59</v>
      </c>
      <c r="P8964" t="s">
        <v>92</v>
      </c>
      <c r="Q8964" t="s">
        <v>5679</v>
      </c>
      <c r="R8964" s="19">
        <v>273.95999999999998</v>
      </c>
      <c r="S8964" s="17">
        <v>2</v>
      </c>
      <c r="T8964" s="20">
        <v>0</v>
      </c>
      <c r="U8964" s="19">
        <v>71.229600000000005</v>
      </c>
      <c r="V8964" s="20">
        <f t="shared" si="700"/>
        <v>0.26000000000000006</v>
      </c>
      <c r="W8964" s="17">
        <f t="shared" si="701"/>
        <v>2016</v>
      </c>
      <c r="X8964" t="str">
        <f t="shared" si="702"/>
        <v>Nov-2016</v>
      </c>
      <c r="Y8964" s="17">
        <f t="shared" si="703"/>
        <v>2</v>
      </c>
      <c r="Z8964" t="str">
        <f t="shared" si="704"/>
        <v>0% (No Discount)</v>
      </c>
      <c r="AA8964" s="17">
        <f>IF(COUNTIF($B$2:B8964,B8964)=1,1,0)</f>
        <v>1</v>
      </c>
      <c r="AB8964" s="17">
        <f>IF(COUNTIF($F$2:F8964,F8964)=1,1,0)</f>
        <v>0</v>
      </c>
    </row>
    <row r="8965" spans="1:28" x14ac:dyDescent="0.2">
      <c r="A8965" s="17">
        <v>8964</v>
      </c>
      <c r="B8965" t="s">
        <v>10377</v>
      </c>
      <c r="C8965" s="18">
        <v>42679</v>
      </c>
      <c r="D8965" s="18">
        <v>42681</v>
      </c>
      <c r="E8965" t="s">
        <v>215</v>
      </c>
      <c r="F8965" t="s">
        <v>7832</v>
      </c>
      <c r="G8965" t="s">
        <v>7833</v>
      </c>
      <c r="H8965" t="s">
        <v>53</v>
      </c>
      <c r="I8965" t="s">
        <v>54</v>
      </c>
      <c r="J8965" t="s">
        <v>3012</v>
      </c>
      <c r="K8965" t="s">
        <v>346</v>
      </c>
      <c r="L8965">
        <v>23464</v>
      </c>
      <c r="M8965" t="s">
        <v>57</v>
      </c>
      <c r="N8965" t="s">
        <v>2497</v>
      </c>
      <c r="O8965" t="s">
        <v>98</v>
      </c>
      <c r="P8965" t="s">
        <v>188</v>
      </c>
      <c r="Q8965" t="s">
        <v>2498</v>
      </c>
      <c r="R8965" s="19">
        <v>89.97</v>
      </c>
      <c r="S8965" s="17">
        <v>3</v>
      </c>
      <c r="T8965" s="20">
        <v>0</v>
      </c>
      <c r="U8965" s="19">
        <v>18.893699999999999</v>
      </c>
      <c r="V8965" s="20">
        <f t="shared" si="700"/>
        <v>0.21</v>
      </c>
      <c r="W8965" s="17">
        <f t="shared" si="701"/>
        <v>2016</v>
      </c>
      <c r="X8965" t="str">
        <f t="shared" si="702"/>
        <v>Nov-2016</v>
      </c>
      <c r="Y8965" s="17">
        <f t="shared" si="703"/>
        <v>2</v>
      </c>
      <c r="Z8965" t="str">
        <f t="shared" si="704"/>
        <v>0% (No Discount)</v>
      </c>
      <c r="AA8965" s="17">
        <f>IF(COUNTIF($B$2:B8965,B8965)=1,1,0)</f>
        <v>0</v>
      </c>
      <c r="AB8965" s="17">
        <f>IF(COUNTIF($F$2:F8965,F8965)=1,1,0)</f>
        <v>0</v>
      </c>
    </row>
    <row r="8966" spans="1:28" x14ac:dyDescent="0.2">
      <c r="A8966" s="17">
        <v>8965</v>
      </c>
      <c r="B8966" t="s">
        <v>10377</v>
      </c>
      <c r="C8966" s="18">
        <v>42679</v>
      </c>
      <c r="D8966" s="18">
        <v>42681</v>
      </c>
      <c r="E8966" t="s">
        <v>215</v>
      </c>
      <c r="F8966" t="s">
        <v>7832</v>
      </c>
      <c r="G8966" t="s">
        <v>7833</v>
      </c>
      <c r="H8966" t="s">
        <v>53</v>
      </c>
      <c r="I8966" t="s">
        <v>54</v>
      </c>
      <c r="J8966" t="s">
        <v>3012</v>
      </c>
      <c r="K8966" t="s">
        <v>346</v>
      </c>
      <c r="L8966">
        <v>23464</v>
      </c>
      <c r="M8966" t="s">
        <v>57</v>
      </c>
      <c r="N8966" t="s">
        <v>9378</v>
      </c>
      <c r="O8966" t="s">
        <v>59</v>
      </c>
      <c r="P8966" t="s">
        <v>92</v>
      </c>
      <c r="Q8966" t="s">
        <v>9379</v>
      </c>
      <c r="R8966" s="19">
        <v>756.8</v>
      </c>
      <c r="S8966" s="17">
        <v>5</v>
      </c>
      <c r="T8966" s="20">
        <v>0</v>
      </c>
      <c r="U8966" s="19">
        <v>75.680000000000007</v>
      </c>
      <c r="V8966" s="20">
        <f t="shared" si="700"/>
        <v>0.10000000000000002</v>
      </c>
      <c r="W8966" s="17">
        <f t="shared" si="701"/>
        <v>2016</v>
      </c>
      <c r="X8966" t="str">
        <f t="shared" si="702"/>
        <v>Nov-2016</v>
      </c>
      <c r="Y8966" s="17">
        <f t="shared" si="703"/>
        <v>2</v>
      </c>
      <c r="Z8966" t="str">
        <f t="shared" si="704"/>
        <v>0% (No Discount)</v>
      </c>
      <c r="AA8966" s="17">
        <f>IF(COUNTIF($B$2:B8966,B8966)=1,1,0)</f>
        <v>0</v>
      </c>
      <c r="AB8966" s="17">
        <f>IF(COUNTIF($F$2:F8966,F8966)=1,1,0)</f>
        <v>0</v>
      </c>
    </row>
    <row r="8967" spans="1:28" x14ac:dyDescent="0.2">
      <c r="A8967" s="17">
        <v>8966</v>
      </c>
      <c r="B8967" t="s">
        <v>10378</v>
      </c>
      <c r="C8967" s="18">
        <v>43045</v>
      </c>
      <c r="D8967" s="18">
        <v>43051</v>
      </c>
      <c r="E8967" t="s">
        <v>77</v>
      </c>
      <c r="F8967" t="s">
        <v>6080</v>
      </c>
      <c r="G8967" t="s">
        <v>6081</v>
      </c>
      <c r="H8967" t="s">
        <v>53</v>
      </c>
      <c r="I8967" t="s">
        <v>54</v>
      </c>
      <c r="J8967" t="s">
        <v>211</v>
      </c>
      <c r="K8967" t="s">
        <v>131</v>
      </c>
      <c r="L8967">
        <v>77070</v>
      </c>
      <c r="M8967" t="s">
        <v>132</v>
      </c>
      <c r="N8967" t="s">
        <v>2947</v>
      </c>
      <c r="O8967" t="s">
        <v>73</v>
      </c>
      <c r="P8967" t="s">
        <v>102</v>
      </c>
      <c r="Q8967" t="s">
        <v>2948</v>
      </c>
      <c r="R8967" s="19">
        <v>1.248</v>
      </c>
      <c r="S8967" s="17">
        <v>2</v>
      </c>
      <c r="T8967" s="20">
        <v>0.8</v>
      </c>
      <c r="U8967" s="19">
        <v>-1.9343999999999999</v>
      </c>
      <c r="V8967" s="20">
        <f t="shared" si="700"/>
        <v>-1.5499999999999998</v>
      </c>
      <c r="W8967" s="17">
        <f t="shared" si="701"/>
        <v>2017</v>
      </c>
      <c r="X8967" t="str">
        <f t="shared" si="702"/>
        <v>Nov-2017</v>
      </c>
      <c r="Y8967" s="17">
        <f t="shared" si="703"/>
        <v>6</v>
      </c>
      <c r="Z8967" t="str">
        <f t="shared" si="704"/>
        <v>Over 50%</v>
      </c>
      <c r="AA8967" s="17">
        <f>IF(COUNTIF($B$2:B8967,B8967)=1,1,0)</f>
        <v>1</v>
      </c>
      <c r="AB8967" s="17">
        <f>IF(COUNTIF($F$2:F8967,F8967)=1,1,0)</f>
        <v>0</v>
      </c>
    </row>
    <row r="8968" spans="1:28" x14ac:dyDescent="0.2">
      <c r="A8968" s="17">
        <v>8967</v>
      </c>
      <c r="B8968" t="s">
        <v>10379</v>
      </c>
      <c r="C8968" s="18">
        <v>42677</v>
      </c>
      <c r="D8968" s="18">
        <v>42681</v>
      </c>
      <c r="E8968" t="s">
        <v>77</v>
      </c>
      <c r="F8968" t="s">
        <v>5960</v>
      </c>
      <c r="G8968" t="s">
        <v>5961</v>
      </c>
      <c r="H8968" t="s">
        <v>129</v>
      </c>
      <c r="I8968" t="s">
        <v>54</v>
      </c>
      <c r="J8968" t="s">
        <v>173</v>
      </c>
      <c r="K8968" t="s">
        <v>174</v>
      </c>
      <c r="L8968">
        <v>19120</v>
      </c>
      <c r="M8968" t="s">
        <v>175</v>
      </c>
      <c r="N8968" t="s">
        <v>1198</v>
      </c>
      <c r="O8968" t="s">
        <v>98</v>
      </c>
      <c r="P8968" t="s">
        <v>188</v>
      </c>
      <c r="Q8968" t="s">
        <v>1199</v>
      </c>
      <c r="R8968" s="19">
        <v>72</v>
      </c>
      <c r="S8968" s="17">
        <v>1</v>
      </c>
      <c r="T8968" s="20">
        <v>0.2</v>
      </c>
      <c r="U8968" s="19">
        <v>14.4</v>
      </c>
      <c r="V8968" s="20">
        <f t="shared" si="700"/>
        <v>0.2</v>
      </c>
      <c r="W8968" s="17">
        <f t="shared" si="701"/>
        <v>2016</v>
      </c>
      <c r="X8968" t="str">
        <f t="shared" si="702"/>
        <v>Nov-2016</v>
      </c>
      <c r="Y8968" s="17">
        <f t="shared" si="703"/>
        <v>4</v>
      </c>
      <c r="Z8968" t="str">
        <f t="shared" si="704"/>
        <v>11-20%</v>
      </c>
      <c r="AA8968" s="17">
        <f>IF(COUNTIF($B$2:B8968,B8968)=1,1,0)</f>
        <v>1</v>
      </c>
      <c r="AB8968" s="17">
        <f>IF(COUNTIF($F$2:F8968,F8968)=1,1,0)</f>
        <v>0</v>
      </c>
    </row>
    <row r="8969" spans="1:28" x14ac:dyDescent="0.2">
      <c r="A8969" s="17">
        <v>8968</v>
      </c>
      <c r="B8969" t="s">
        <v>10379</v>
      </c>
      <c r="C8969" s="18">
        <v>42677</v>
      </c>
      <c r="D8969" s="18">
        <v>42681</v>
      </c>
      <c r="E8969" t="s">
        <v>77</v>
      </c>
      <c r="F8969" t="s">
        <v>5960</v>
      </c>
      <c r="G8969" t="s">
        <v>5961</v>
      </c>
      <c r="H8969" t="s">
        <v>129</v>
      </c>
      <c r="I8969" t="s">
        <v>54</v>
      </c>
      <c r="J8969" t="s">
        <v>173</v>
      </c>
      <c r="K8969" t="s">
        <v>174</v>
      </c>
      <c r="L8969">
        <v>19120</v>
      </c>
      <c r="M8969" t="s">
        <v>175</v>
      </c>
      <c r="N8969" t="s">
        <v>1493</v>
      </c>
      <c r="O8969" t="s">
        <v>59</v>
      </c>
      <c r="P8969" t="s">
        <v>63</v>
      </c>
      <c r="Q8969" t="s">
        <v>1494</v>
      </c>
      <c r="R8969" s="19">
        <v>470.15499999999997</v>
      </c>
      <c r="S8969" s="17">
        <v>7</v>
      </c>
      <c r="T8969" s="20">
        <v>0.3</v>
      </c>
      <c r="U8969" s="19">
        <v>-13.433</v>
      </c>
      <c r="V8969" s="20">
        <f t="shared" si="700"/>
        <v>-2.8571428571428574E-2</v>
      </c>
      <c r="W8969" s="17">
        <f t="shared" si="701"/>
        <v>2016</v>
      </c>
      <c r="X8969" t="str">
        <f t="shared" si="702"/>
        <v>Nov-2016</v>
      </c>
      <c r="Y8969" s="17">
        <f t="shared" si="703"/>
        <v>4</v>
      </c>
      <c r="Z8969" t="str">
        <f t="shared" si="704"/>
        <v>21-30%</v>
      </c>
      <c r="AA8969" s="17">
        <f>IF(COUNTIF($B$2:B8969,B8969)=1,1,0)</f>
        <v>0</v>
      </c>
      <c r="AB8969" s="17">
        <f>IF(COUNTIF($F$2:F8969,F8969)=1,1,0)</f>
        <v>0</v>
      </c>
    </row>
    <row r="8970" spans="1:28" x14ac:dyDescent="0.2">
      <c r="A8970" s="17">
        <v>8969</v>
      </c>
      <c r="B8970" t="s">
        <v>10380</v>
      </c>
      <c r="C8970" s="18">
        <v>42003</v>
      </c>
      <c r="D8970" s="18">
        <v>42005</v>
      </c>
      <c r="E8970" t="s">
        <v>215</v>
      </c>
      <c r="F8970" t="s">
        <v>7251</v>
      </c>
      <c r="G8970" t="s">
        <v>7252</v>
      </c>
      <c r="H8970" t="s">
        <v>53</v>
      </c>
      <c r="I8970" t="s">
        <v>54</v>
      </c>
      <c r="J8970" t="s">
        <v>361</v>
      </c>
      <c r="K8970" t="s">
        <v>362</v>
      </c>
      <c r="L8970">
        <v>38109</v>
      </c>
      <c r="M8970" t="s">
        <v>57</v>
      </c>
      <c r="N8970" t="s">
        <v>4699</v>
      </c>
      <c r="O8970" t="s">
        <v>73</v>
      </c>
      <c r="P8970" t="s">
        <v>86</v>
      </c>
      <c r="Q8970" t="s">
        <v>4700</v>
      </c>
      <c r="R8970" s="19">
        <v>39.128</v>
      </c>
      <c r="S8970" s="17">
        <v>1</v>
      </c>
      <c r="T8970" s="20">
        <v>0.2</v>
      </c>
      <c r="U8970" s="19">
        <v>-8.8038000000000007</v>
      </c>
      <c r="V8970" s="20">
        <f t="shared" si="700"/>
        <v>-0.22500000000000001</v>
      </c>
      <c r="W8970" s="17">
        <f t="shared" si="701"/>
        <v>2014</v>
      </c>
      <c r="X8970" t="str">
        <f t="shared" si="702"/>
        <v>Dec-2014</v>
      </c>
      <c r="Y8970" s="17">
        <f t="shared" si="703"/>
        <v>2</v>
      </c>
      <c r="Z8970" t="str">
        <f t="shared" si="704"/>
        <v>11-20%</v>
      </c>
      <c r="AA8970" s="17">
        <f>IF(COUNTIF($B$2:B8970,B8970)=1,1,0)</f>
        <v>1</v>
      </c>
      <c r="AB8970" s="17">
        <f>IF(COUNTIF($F$2:F8970,F8970)=1,1,0)</f>
        <v>0</v>
      </c>
    </row>
    <row r="8971" spans="1:28" x14ac:dyDescent="0.2">
      <c r="A8971" s="17">
        <v>8970</v>
      </c>
      <c r="B8971" t="s">
        <v>10381</v>
      </c>
      <c r="C8971" s="18">
        <v>43071</v>
      </c>
      <c r="D8971" s="18">
        <v>43076</v>
      </c>
      <c r="E8971" t="s">
        <v>77</v>
      </c>
      <c r="F8971" t="s">
        <v>247</v>
      </c>
      <c r="G8971" t="s">
        <v>248</v>
      </c>
      <c r="H8971" t="s">
        <v>68</v>
      </c>
      <c r="I8971" t="s">
        <v>54</v>
      </c>
      <c r="J8971" t="s">
        <v>1149</v>
      </c>
      <c r="K8971" t="s">
        <v>525</v>
      </c>
      <c r="L8971">
        <v>44107</v>
      </c>
      <c r="M8971" t="s">
        <v>175</v>
      </c>
      <c r="N8971" t="s">
        <v>1769</v>
      </c>
      <c r="O8971" t="s">
        <v>73</v>
      </c>
      <c r="P8971" t="s">
        <v>95</v>
      </c>
      <c r="Q8971" t="s">
        <v>1770</v>
      </c>
      <c r="R8971" s="19">
        <v>19.728000000000002</v>
      </c>
      <c r="S8971" s="17">
        <v>9</v>
      </c>
      <c r="T8971" s="20">
        <v>0.2</v>
      </c>
      <c r="U8971" s="19">
        <v>1.7262</v>
      </c>
      <c r="V8971" s="20">
        <f t="shared" si="700"/>
        <v>8.7499999999999994E-2</v>
      </c>
      <c r="W8971" s="17">
        <f t="shared" si="701"/>
        <v>2017</v>
      </c>
      <c r="X8971" t="str">
        <f t="shared" si="702"/>
        <v>Dec-2017</v>
      </c>
      <c r="Y8971" s="17">
        <f t="shared" si="703"/>
        <v>5</v>
      </c>
      <c r="Z8971" t="str">
        <f t="shared" si="704"/>
        <v>11-20%</v>
      </c>
      <c r="AA8971" s="17">
        <f>IF(COUNTIF($B$2:B8971,B8971)=1,1,0)</f>
        <v>1</v>
      </c>
      <c r="AB8971" s="17">
        <f>IF(COUNTIF($F$2:F8971,F8971)=1,1,0)</f>
        <v>0</v>
      </c>
    </row>
    <row r="8972" spans="1:28" x14ac:dyDescent="0.2">
      <c r="A8972" s="17">
        <v>8971</v>
      </c>
      <c r="B8972" t="s">
        <v>10381</v>
      </c>
      <c r="C8972" s="18">
        <v>43071</v>
      </c>
      <c r="D8972" s="18">
        <v>43076</v>
      </c>
      <c r="E8972" t="s">
        <v>77</v>
      </c>
      <c r="F8972" t="s">
        <v>247</v>
      </c>
      <c r="G8972" t="s">
        <v>248</v>
      </c>
      <c r="H8972" t="s">
        <v>68</v>
      </c>
      <c r="I8972" t="s">
        <v>54</v>
      </c>
      <c r="J8972" t="s">
        <v>1149</v>
      </c>
      <c r="K8972" t="s">
        <v>525</v>
      </c>
      <c r="L8972">
        <v>44107</v>
      </c>
      <c r="M8972" t="s">
        <v>175</v>
      </c>
      <c r="N8972" t="s">
        <v>2851</v>
      </c>
      <c r="O8972" t="s">
        <v>98</v>
      </c>
      <c r="P8972" t="s">
        <v>99</v>
      </c>
      <c r="Q8972" t="s">
        <v>5898</v>
      </c>
      <c r="R8972" s="19">
        <v>151.18799999999999</v>
      </c>
      <c r="S8972" s="17">
        <v>2</v>
      </c>
      <c r="T8972" s="20">
        <v>0.4</v>
      </c>
      <c r="U8972" s="19">
        <v>-25.198</v>
      </c>
      <c r="V8972" s="20">
        <f t="shared" si="700"/>
        <v>-0.16666666666666669</v>
      </c>
      <c r="W8972" s="17">
        <f t="shared" si="701"/>
        <v>2017</v>
      </c>
      <c r="X8972" t="str">
        <f t="shared" si="702"/>
        <v>Dec-2017</v>
      </c>
      <c r="Y8972" s="17">
        <f t="shared" si="703"/>
        <v>5</v>
      </c>
      <c r="Z8972" t="str">
        <f t="shared" si="704"/>
        <v>31-40%</v>
      </c>
      <c r="AA8972" s="17">
        <f>IF(COUNTIF($B$2:B8972,B8972)=1,1,0)</f>
        <v>0</v>
      </c>
      <c r="AB8972" s="17">
        <f>IF(COUNTIF($F$2:F8972,F8972)=1,1,0)</f>
        <v>0</v>
      </c>
    </row>
    <row r="8973" spans="1:28" x14ac:dyDescent="0.2">
      <c r="A8973" s="17">
        <v>8972</v>
      </c>
      <c r="B8973" t="s">
        <v>10382</v>
      </c>
      <c r="C8973" s="18">
        <v>42818</v>
      </c>
      <c r="D8973" s="18">
        <v>42822</v>
      </c>
      <c r="E8973" t="s">
        <v>77</v>
      </c>
      <c r="F8973" t="s">
        <v>5283</v>
      </c>
      <c r="G8973" t="s">
        <v>5284</v>
      </c>
      <c r="H8973" t="s">
        <v>53</v>
      </c>
      <c r="I8973" t="s">
        <v>54</v>
      </c>
      <c r="J8973" t="s">
        <v>293</v>
      </c>
      <c r="K8973" t="s">
        <v>294</v>
      </c>
      <c r="L8973">
        <v>10011</v>
      </c>
      <c r="M8973" t="s">
        <v>175</v>
      </c>
      <c r="N8973" t="s">
        <v>2613</v>
      </c>
      <c r="O8973" t="s">
        <v>59</v>
      </c>
      <c r="P8973" t="s">
        <v>63</v>
      </c>
      <c r="Q8973" t="s">
        <v>2614</v>
      </c>
      <c r="R8973" s="19">
        <v>271.76400000000001</v>
      </c>
      <c r="S8973" s="17">
        <v>2</v>
      </c>
      <c r="T8973" s="20">
        <v>0.1</v>
      </c>
      <c r="U8973" s="19">
        <v>60.392000000000003</v>
      </c>
      <c r="V8973" s="20">
        <f t="shared" si="700"/>
        <v>0.22222222222222224</v>
      </c>
      <c r="W8973" s="17">
        <f t="shared" si="701"/>
        <v>2017</v>
      </c>
      <c r="X8973" t="str">
        <f t="shared" si="702"/>
        <v>Mar-2017</v>
      </c>
      <c r="Y8973" s="17">
        <f t="shared" si="703"/>
        <v>4</v>
      </c>
      <c r="Z8973" t="str">
        <f t="shared" si="704"/>
        <v>1-10%</v>
      </c>
      <c r="AA8973" s="17">
        <f>IF(COUNTIF($B$2:B8973,B8973)=1,1,0)</f>
        <v>1</v>
      </c>
      <c r="AB8973" s="17">
        <f>IF(COUNTIF($F$2:F8973,F8973)=1,1,0)</f>
        <v>0</v>
      </c>
    </row>
    <row r="8974" spans="1:28" x14ac:dyDescent="0.2">
      <c r="A8974" s="17">
        <v>8973</v>
      </c>
      <c r="B8974" t="s">
        <v>10383</v>
      </c>
      <c r="C8974" s="18">
        <v>41962</v>
      </c>
      <c r="D8974" s="18">
        <v>41964</v>
      </c>
      <c r="E8974" t="s">
        <v>215</v>
      </c>
      <c r="F8974" t="s">
        <v>693</v>
      </c>
      <c r="G8974" t="s">
        <v>694</v>
      </c>
      <c r="H8974" t="s">
        <v>53</v>
      </c>
      <c r="I8974" t="s">
        <v>54</v>
      </c>
      <c r="J8974" t="s">
        <v>173</v>
      </c>
      <c r="K8974" t="s">
        <v>174</v>
      </c>
      <c r="L8974">
        <v>19120</v>
      </c>
      <c r="M8974" t="s">
        <v>175</v>
      </c>
      <c r="N8974" t="s">
        <v>4370</v>
      </c>
      <c r="O8974" t="s">
        <v>98</v>
      </c>
      <c r="P8974" t="s">
        <v>188</v>
      </c>
      <c r="Q8974" t="s">
        <v>4371</v>
      </c>
      <c r="R8974" s="19">
        <v>47.496000000000002</v>
      </c>
      <c r="S8974" s="17">
        <v>1</v>
      </c>
      <c r="T8974" s="20">
        <v>0.2</v>
      </c>
      <c r="U8974" s="19">
        <v>-1.1874</v>
      </c>
      <c r="V8974" s="20">
        <f t="shared" si="700"/>
        <v>-2.4999999999999998E-2</v>
      </c>
      <c r="W8974" s="17">
        <f t="shared" si="701"/>
        <v>2014</v>
      </c>
      <c r="X8974" t="str">
        <f t="shared" si="702"/>
        <v>Nov-2014</v>
      </c>
      <c r="Y8974" s="17">
        <f t="shared" si="703"/>
        <v>2</v>
      </c>
      <c r="Z8974" t="str">
        <f t="shared" si="704"/>
        <v>11-20%</v>
      </c>
      <c r="AA8974" s="17">
        <f>IF(COUNTIF($B$2:B8974,B8974)=1,1,0)</f>
        <v>1</v>
      </c>
      <c r="AB8974" s="17">
        <f>IF(COUNTIF($F$2:F8974,F8974)=1,1,0)</f>
        <v>0</v>
      </c>
    </row>
    <row r="8975" spans="1:28" x14ac:dyDescent="0.2">
      <c r="A8975" s="17">
        <v>8974</v>
      </c>
      <c r="B8975" t="s">
        <v>10384</v>
      </c>
      <c r="C8975" s="18">
        <v>42850</v>
      </c>
      <c r="D8975" s="18">
        <v>42852</v>
      </c>
      <c r="E8975" t="s">
        <v>50</v>
      </c>
      <c r="F8975" t="s">
        <v>1847</v>
      </c>
      <c r="G8975" t="s">
        <v>1848</v>
      </c>
      <c r="H8975" t="s">
        <v>53</v>
      </c>
      <c r="I8975" t="s">
        <v>54</v>
      </c>
      <c r="J8975" t="s">
        <v>69</v>
      </c>
      <c r="K8975" t="s">
        <v>70</v>
      </c>
      <c r="L8975">
        <v>90008</v>
      </c>
      <c r="M8975" t="s">
        <v>71</v>
      </c>
      <c r="N8975" t="s">
        <v>1106</v>
      </c>
      <c r="O8975" t="s">
        <v>59</v>
      </c>
      <c r="P8975" t="s">
        <v>60</v>
      </c>
      <c r="Q8975" t="s">
        <v>1107</v>
      </c>
      <c r="R8975" s="19">
        <v>344.98099999999999</v>
      </c>
      <c r="S8975" s="17">
        <v>7</v>
      </c>
      <c r="T8975" s="20">
        <v>0.15</v>
      </c>
      <c r="U8975" s="19">
        <v>28.4102</v>
      </c>
      <c r="V8975" s="20">
        <f t="shared" si="700"/>
        <v>8.2352941176470587E-2</v>
      </c>
      <c r="W8975" s="17">
        <f t="shared" si="701"/>
        <v>2017</v>
      </c>
      <c r="X8975" t="str">
        <f t="shared" si="702"/>
        <v>Apr-2017</v>
      </c>
      <c r="Y8975" s="17">
        <f t="shared" si="703"/>
        <v>2</v>
      </c>
      <c r="Z8975" t="str">
        <f t="shared" si="704"/>
        <v>11-20%</v>
      </c>
      <c r="AA8975" s="17">
        <f>IF(COUNTIF($B$2:B8975,B8975)=1,1,0)</f>
        <v>1</v>
      </c>
      <c r="AB8975" s="17">
        <f>IF(COUNTIF($F$2:F8975,F8975)=1,1,0)</f>
        <v>0</v>
      </c>
    </row>
    <row r="8976" spans="1:28" x14ac:dyDescent="0.2">
      <c r="A8976" s="17">
        <v>8975</v>
      </c>
      <c r="B8976" t="s">
        <v>10385</v>
      </c>
      <c r="C8976" s="18">
        <v>43062</v>
      </c>
      <c r="D8976" s="18">
        <v>43065</v>
      </c>
      <c r="E8976" t="s">
        <v>215</v>
      </c>
      <c r="F8976" t="s">
        <v>6378</v>
      </c>
      <c r="G8976" t="s">
        <v>6379</v>
      </c>
      <c r="H8976" t="s">
        <v>68</v>
      </c>
      <c r="I8976" t="s">
        <v>54</v>
      </c>
      <c r="J8976" t="s">
        <v>844</v>
      </c>
      <c r="K8976" t="s">
        <v>131</v>
      </c>
      <c r="L8976">
        <v>75220</v>
      </c>
      <c r="M8976" t="s">
        <v>132</v>
      </c>
      <c r="N8976" t="s">
        <v>4978</v>
      </c>
      <c r="O8976" t="s">
        <v>73</v>
      </c>
      <c r="P8976" t="s">
        <v>117</v>
      </c>
      <c r="Q8976" t="s">
        <v>5265</v>
      </c>
      <c r="R8976" s="19">
        <v>36.287999999999997</v>
      </c>
      <c r="S8976" s="17">
        <v>7</v>
      </c>
      <c r="T8976" s="20">
        <v>0.2</v>
      </c>
      <c r="U8976" s="19">
        <v>12.700799999999999</v>
      </c>
      <c r="V8976" s="20">
        <f t="shared" si="700"/>
        <v>0.35000000000000003</v>
      </c>
      <c r="W8976" s="17">
        <f t="shared" si="701"/>
        <v>2017</v>
      </c>
      <c r="X8976" t="str">
        <f t="shared" si="702"/>
        <v>Nov-2017</v>
      </c>
      <c r="Y8976" s="17">
        <f t="shared" si="703"/>
        <v>3</v>
      </c>
      <c r="Z8976" t="str">
        <f t="shared" si="704"/>
        <v>11-20%</v>
      </c>
      <c r="AA8976" s="17">
        <f>IF(COUNTIF($B$2:B8976,B8976)=1,1,0)</f>
        <v>1</v>
      </c>
      <c r="AB8976" s="17">
        <f>IF(COUNTIF($F$2:F8976,F8976)=1,1,0)</f>
        <v>0</v>
      </c>
    </row>
    <row r="8977" spans="1:28" x14ac:dyDescent="0.2">
      <c r="A8977" s="17">
        <v>8976</v>
      </c>
      <c r="B8977" t="s">
        <v>10385</v>
      </c>
      <c r="C8977" s="18">
        <v>43062</v>
      </c>
      <c r="D8977" s="18">
        <v>43065</v>
      </c>
      <c r="E8977" t="s">
        <v>215</v>
      </c>
      <c r="F8977" t="s">
        <v>6378</v>
      </c>
      <c r="G8977" t="s">
        <v>6379</v>
      </c>
      <c r="H8977" t="s">
        <v>68</v>
      </c>
      <c r="I8977" t="s">
        <v>54</v>
      </c>
      <c r="J8977" t="s">
        <v>844</v>
      </c>
      <c r="K8977" t="s">
        <v>131</v>
      </c>
      <c r="L8977">
        <v>75220</v>
      </c>
      <c r="M8977" t="s">
        <v>132</v>
      </c>
      <c r="N8977" t="s">
        <v>6041</v>
      </c>
      <c r="O8977" t="s">
        <v>73</v>
      </c>
      <c r="P8977" t="s">
        <v>117</v>
      </c>
      <c r="Q8977" t="s">
        <v>6042</v>
      </c>
      <c r="R8977" s="19">
        <v>78.304000000000002</v>
      </c>
      <c r="S8977" s="17">
        <v>2</v>
      </c>
      <c r="T8977" s="20">
        <v>0.2</v>
      </c>
      <c r="U8977" s="19">
        <v>29.364000000000001</v>
      </c>
      <c r="V8977" s="20">
        <f t="shared" si="700"/>
        <v>0.375</v>
      </c>
      <c r="W8977" s="17">
        <f t="shared" si="701"/>
        <v>2017</v>
      </c>
      <c r="X8977" t="str">
        <f t="shared" si="702"/>
        <v>Nov-2017</v>
      </c>
      <c r="Y8977" s="17">
        <f t="shared" si="703"/>
        <v>3</v>
      </c>
      <c r="Z8977" t="str">
        <f t="shared" si="704"/>
        <v>11-20%</v>
      </c>
      <c r="AA8977" s="17">
        <f>IF(COUNTIF($B$2:B8977,B8977)=1,1,0)</f>
        <v>0</v>
      </c>
      <c r="AB8977" s="17">
        <f>IF(COUNTIF($F$2:F8977,F8977)=1,1,0)</f>
        <v>0</v>
      </c>
    </row>
    <row r="8978" spans="1:28" x14ac:dyDescent="0.2">
      <c r="A8978" s="17">
        <v>8977</v>
      </c>
      <c r="B8978" t="s">
        <v>10385</v>
      </c>
      <c r="C8978" s="18">
        <v>43062</v>
      </c>
      <c r="D8978" s="18">
        <v>43065</v>
      </c>
      <c r="E8978" t="s">
        <v>215</v>
      </c>
      <c r="F8978" t="s">
        <v>6378</v>
      </c>
      <c r="G8978" t="s">
        <v>6379</v>
      </c>
      <c r="H8978" t="s">
        <v>68</v>
      </c>
      <c r="I8978" t="s">
        <v>54</v>
      </c>
      <c r="J8978" t="s">
        <v>844</v>
      </c>
      <c r="K8978" t="s">
        <v>131</v>
      </c>
      <c r="L8978">
        <v>75220</v>
      </c>
      <c r="M8978" t="s">
        <v>132</v>
      </c>
      <c r="N8978" t="s">
        <v>3808</v>
      </c>
      <c r="O8978" t="s">
        <v>59</v>
      </c>
      <c r="P8978" t="s">
        <v>83</v>
      </c>
      <c r="Q8978" t="s">
        <v>3809</v>
      </c>
      <c r="R8978" s="19">
        <v>127.785</v>
      </c>
      <c r="S8978" s="17">
        <v>1</v>
      </c>
      <c r="T8978" s="20">
        <v>0.3</v>
      </c>
      <c r="U8978" s="19">
        <v>-31.0335</v>
      </c>
      <c r="V8978" s="20">
        <f t="shared" si="700"/>
        <v>-0.24285714285714285</v>
      </c>
      <c r="W8978" s="17">
        <f t="shared" si="701"/>
        <v>2017</v>
      </c>
      <c r="X8978" t="str">
        <f t="shared" si="702"/>
        <v>Nov-2017</v>
      </c>
      <c r="Y8978" s="17">
        <f t="shared" si="703"/>
        <v>3</v>
      </c>
      <c r="Z8978" t="str">
        <f t="shared" si="704"/>
        <v>21-30%</v>
      </c>
      <c r="AA8978" s="17">
        <f>IF(COUNTIF($B$2:B8978,B8978)=1,1,0)</f>
        <v>0</v>
      </c>
      <c r="AB8978" s="17">
        <f>IF(COUNTIF($F$2:F8978,F8978)=1,1,0)</f>
        <v>0</v>
      </c>
    </row>
    <row r="8979" spans="1:28" x14ac:dyDescent="0.2">
      <c r="A8979" s="17">
        <v>8978</v>
      </c>
      <c r="B8979" t="s">
        <v>10385</v>
      </c>
      <c r="C8979" s="18">
        <v>43062</v>
      </c>
      <c r="D8979" s="18">
        <v>43065</v>
      </c>
      <c r="E8979" t="s">
        <v>215</v>
      </c>
      <c r="F8979" t="s">
        <v>6378</v>
      </c>
      <c r="G8979" t="s">
        <v>6379</v>
      </c>
      <c r="H8979" t="s">
        <v>68</v>
      </c>
      <c r="I8979" t="s">
        <v>54</v>
      </c>
      <c r="J8979" t="s">
        <v>844</v>
      </c>
      <c r="K8979" t="s">
        <v>131</v>
      </c>
      <c r="L8979">
        <v>75220</v>
      </c>
      <c r="M8979" t="s">
        <v>132</v>
      </c>
      <c r="N8979" t="s">
        <v>3109</v>
      </c>
      <c r="O8979" t="s">
        <v>73</v>
      </c>
      <c r="P8979" t="s">
        <v>102</v>
      </c>
      <c r="Q8979" t="s">
        <v>3110</v>
      </c>
      <c r="R8979" s="19">
        <v>6.1040000000000001</v>
      </c>
      <c r="S8979" s="17">
        <v>2</v>
      </c>
      <c r="T8979" s="20">
        <v>0.8</v>
      </c>
      <c r="U8979" s="19">
        <v>-9.1560000000000006</v>
      </c>
      <c r="V8979" s="20">
        <f t="shared" si="700"/>
        <v>-1.5</v>
      </c>
      <c r="W8979" s="17">
        <f t="shared" si="701"/>
        <v>2017</v>
      </c>
      <c r="X8979" t="str">
        <f t="shared" si="702"/>
        <v>Nov-2017</v>
      </c>
      <c r="Y8979" s="17">
        <f t="shared" si="703"/>
        <v>3</v>
      </c>
      <c r="Z8979" t="str">
        <f t="shared" si="704"/>
        <v>Over 50%</v>
      </c>
      <c r="AA8979" s="17">
        <f>IF(COUNTIF($B$2:B8979,B8979)=1,1,0)</f>
        <v>0</v>
      </c>
      <c r="AB8979" s="17">
        <f>IF(COUNTIF($F$2:F8979,F8979)=1,1,0)</f>
        <v>0</v>
      </c>
    </row>
    <row r="8980" spans="1:28" x14ac:dyDescent="0.2">
      <c r="A8980" s="17">
        <v>8979</v>
      </c>
      <c r="B8980" t="s">
        <v>10386</v>
      </c>
      <c r="C8980" s="18">
        <v>41946</v>
      </c>
      <c r="D8980" s="18">
        <v>41948</v>
      </c>
      <c r="E8980" t="s">
        <v>50</v>
      </c>
      <c r="F8980" t="s">
        <v>6064</v>
      </c>
      <c r="G8980" t="s">
        <v>6065</v>
      </c>
      <c r="H8980" t="s">
        <v>68</v>
      </c>
      <c r="I8980" t="s">
        <v>54</v>
      </c>
      <c r="J8980" t="s">
        <v>6102</v>
      </c>
      <c r="K8980" t="s">
        <v>817</v>
      </c>
      <c r="L8980">
        <v>7050</v>
      </c>
      <c r="M8980" t="s">
        <v>175</v>
      </c>
      <c r="N8980" t="s">
        <v>2423</v>
      </c>
      <c r="O8980" t="s">
        <v>73</v>
      </c>
      <c r="P8980" t="s">
        <v>102</v>
      </c>
      <c r="Q8980" t="s">
        <v>2424</v>
      </c>
      <c r="R8980" s="19">
        <v>5.76</v>
      </c>
      <c r="S8980" s="17">
        <v>2</v>
      </c>
      <c r="T8980" s="20">
        <v>0</v>
      </c>
      <c r="U8980" s="19">
        <v>2.8224</v>
      </c>
      <c r="V8980" s="20">
        <f t="shared" si="700"/>
        <v>0.49000000000000005</v>
      </c>
      <c r="W8980" s="17">
        <f t="shared" si="701"/>
        <v>2014</v>
      </c>
      <c r="X8980" t="str">
        <f t="shared" si="702"/>
        <v>Nov-2014</v>
      </c>
      <c r="Y8980" s="17">
        <f t="shared" si="703"/>
        <v>2</v>
      </c>
      <c r="Z8980" t="str">
        <f t="shared" si="704"/>
        <v>0% (No Discount)</v>
      </c>
      <c r="AA8980" s="17">
        <f>IF(COUNTIF($B$2:B8980,B8980)=1,1,0)</f>
        <v>1</v>
      </c>
      <c r="AB8980" s="17">
        <f>IF(COUNTIF($F$2:F8980,F8980)=1,1,0)</f>
        <v>0</v>
      </c>
    </row>
    <row r="8981" spans="1:28" x14ac:dyDescent="0.2">
      <c r="A8981" s="17">
        <v>8980</v>
      </c>
      <c r="B8981" t="s">
        <v>10387</v>
      </c>
      <c r="C8981" s="18">
        <v>42296</v>
      </c>
      <c r="D8981" s="18">
        <v>42301</v>
      </c>
      <c r="E8981" t="s">
        <v>50</v>
      </c>
      <c r="F8981" t="s">
        <v>7793</v>
      </c>
      <c r="G8981" t="s">
        <v>7794</v>
      </c>
      <c r="H8981" t="s">
        <v>53</v>
      </c>
      <c r="I8981" t="s">
        <v>54</v>
      </c>
      <c r="J8981" t="s">
        <v>844</v>
      </c>
      <c r="K8981" t="s">
        <v>131</v>
      </c>
      <c r="L8981">
        <v>75220</v>
      </c>
      <c r="M8981" t="s">
        <v>132</v>
      </c>
      <c r="N8981" t="s">
        <v>1895</v>
      </c>
      <c r="O8981" t="s">
        <v>73</v>
      </c>
      <c r="P8981" t="s">
        <v>102</v>
      </c>
      <c r="Q8981" t="s">
        <v>1896</v>
      </c>
      <c r="R8981" s="19">
        <v>1.72</v>
      </c>
      <c r="S8981" s="17">
        <v>1</v>
      </c>
      <c r="T8981" s="20">
        <v>0.8</v>
      </c>
      <c r="U8981" s="19">
        <v>-2.8380000000000001</v>
      </c>
      <c r="V8981" s="20">
        <f t="shared" si="700"/>
        <v>-1.6500000000000001</v>
      </c>
      <c r="W8981" s="17">
        <f t="shared" si="701"/>
        <v>2015</v>
      </c>
      <c r="X8981" t="str">
        <f t="shared" si="702"/>
        <v>Oct-2015</v>
      </c>
      <c r="Y8981" s="17">
        <f t="shared" si="703"/>
        <v>5</v>
      </c>
      <c r="Z8981" t="str">
        <f t="shared" si="704"/>
        <v>Over 50%</v>
      </c>
      <c r="AA8981" s="17">
        <f>IF(COUNTIF($B$2:B8981,B8981)=1,1,0)</f>
        <v>1</v>
      </c>
      <c r="AB8981" s="17">
        <f>IF(COUNTIF($F$2:F8981,F8981)=1,1,0)</f>
        <v>0</v>
      </c>
    </row>
    <row r="8982" spans="1:28" x14ac:dyDescent="0.2">
      <c r="A8982" s="17">
        <v>8981</v>
      </c>
      <c r="B8982" t="s">
        <v>10388</v>
      </c>
      <c r="C8982" s="18">
        <v>41676</v>
      </c>
      <c r="D8982" s="18">
        <v>41680</v>
      </c>
      <c r="E8982" t="s">
        <v>50</v>
      </c>
      <c r="F8982" t="s">
        <v>981</v>
      </c>
      <c r="G8982" t="s">
        <v>982</v>
      </c>
      <c r="H8982" t="s">
        <v>53</v>
      </c>
      <c r="I8982" t="s">
        <v>54</v>
      </c>
      <c r="J8982" t="s">
        <v>10389</v>
      </c>
      <c r="K8982" t="s">
        <v>238</v>
      </c>
      <c r="L8982">
        <v>60441</v>
      </c>
      <c r="M8982" t="s">
        <v>132</v>
      </c>
      <c r="N8982" t="s">
        <v>5848</v>
      </c>
      <c r="O8982" t="s">
        <v>73</v>
      </c>
      <c r="P8982" t="s">
        <v>102</v>
      </c>
      <c r="Q8982" t="s">
        <v>5849</v>
      </c>
      <c r="R8982" s="19">
        <v>8.952</v>
      </c>
      <c r="S8982" s="17">
        <v>2</v>
      </c>
      <c r="T8982" s="20">
        <v>0.8</v>
      </c>
      <c r="U8982" s="19">
        <v>-14.770799999999999</v>
      </c>
      <c r="V8982" s="20">
        <f t="shared" si="700"/>
        <v>-1.65</v>
      </c>
      <c r="W8982" s="17">
        <f t="shared" si="701"/>
        <v>2014</v>
      </c>
      <c r="X8982" t="str">
        <f t="shared" si="702"/>
        <v>Feb-2014</v>
      </c>
      <c r="Y8982" s="17">
        <f t="shared" si="703"/>
        <v>4</v>
      </c>
      <c r="Z8982" t="str">
        <f t="shared" si="704"/>
        <v>Over 50%</v>
      </c>
      <c r="AA8982" s="17">
        <f>IF(COUNTIF($B$2:B8982,B8982)=1,1,0)</f>
        <v>1</v>
      </c>
      <c r="AB8982" s="17">
        <f>IF(COUNTIF($F$2:F8982,F8982)=1,1,0)</f>
        <v>0</v>
      </c>
    </row>
    <row r="8983" spans="1:28" x14ac:dyDescent="0.2">
      <c r="A8983" s="17">
        <v>8982</v>
      </c>
      <c r="B8983" t="s">
        <v>10390</v>
      </c>
      <c r="C8983" s="18">
        <v>42435</v>
      </c>
      <c r="D8983" s="18">
        <v>42441</v>
      </c>
      <c r="E8983" t="s">
        <v>77</v>
      </c>
      <c r="F8983" t="s">
        <v>481</v>
      </c>
      <c r="G8983" t="s">
        <v>482</v>
      </c>
      <c r="H8983" t="s">
        <v>53</v>
      </c>
      <c r="I8983" t="s">
        <v>54</v>
      </c>
      <c r="J8983" t="s">
        <v>330</v>
      </c>
      <c r="K8983" t="s">
        <v>238</v>
      </c>
      <c r="L8983">
        <v>60623</v>
      </c>
      <c r="M8983" t="s">
        <v>132</v>
      </c>
      <c r="N8983" t="s">
        <v>4127</v>
      </c>
      <c r="O8983" t="s">
        <v>73</v>
      </c>
      <c r="P8983" t="s">
        <v>105</v>
      </c>
      <c r="Q8983" t="s">
        <v>4128</v>
      </c>
      <c r="R8983" s="19">
        <v>2.3340000000000001</v>
      </c>
      <c r="S8983" s="17">
        <v>3</v>
      </c>
      <c r="T8983" s="20">
        <v>0.8</v>
      </c>
      <c r="U8983" s="19">
        <v>-6.3018000000000001</v>
      </c>
      <c r="V8983" s="20">
        <f t="shared" si="700"/>
        <v>-2.6999999999999997</v>
      </c>
      <c r="W8983" s="17">
        <f t="shared" si="701"/>
        <v>2016</v>
      </c>
      <c r="X8983" t="str">
        <f t="shared" si="702"/>
        <v>Mar-2016</v>
      </c>
      <c r="Y8983" s="17">
        <f t="shared" si="703"/>
        <v>6</v>
      </c>
      <c r="Z8983" t="str">
        <f t="shared" si="704"/>
        <v>Over 50%</v>
      </c>
      <c r="AA8983" s="17">
        <f>IF(COUNTIF($B$2:B8983,B8983)=1,1,0)</f>
        <v>1</v>
      </c>
      <c r="AB8983" s="17">
        <f>IF(COUNTIF($F$2:F8983,F8983)=1,1,0)</f>
        <v>0</v>
      </c>
    </row>
    <row r="8984" spans="1:28" x14ac:dyDescent="0.2">
      <c r="A8984" s="17">
        <v>8983</v>
      </c>
      <c r="B8984" t="s">
        <v>10390</v>
      </c>
      <c r="C8984" s="18">
        <v>42435</v>
      </c>
      <c r="D8984" s="18">
        <v>42441</v>
      </c>
      <c r="E8984" t="s">
        <v>77</v>
      </c>
      <c r="F8984" t="s">
        <v>481</v>
      </c>
      <c r="G8984" t="s">
        <v>482</v>
      </c>
      <c r="H8984" t="s">
        <v>53</v>
      </c>
      <c r="I8984" t="s">
        <v>54</v>
      </c>
      <c r="J8984" t="s">
        <v>330</v>
      </c>
      <c r="K8984" t="s">
        <v>238</v>
      </c>
      <c r="L8984">
        <v>60623</v>
      </c>
      <c r="M8984" t="s">
        <v>132</v>
      </c>
      <c r="N8984" t="s">
        <v>3427</v>
      </c>
      <c r="O8984" t="s">
        <v>73</v>
      </c>
      <c r="P8984" t="s">
        <v>102</v>
      </c>
      <c r="Q8984" t="s">
        <v>3428</v>
      </c>
      <c r="R8984" s="19">
        <v>1.728</v>
      </c>
      <c r="S8984" s="17">
        <v>4</v>
      </c>
      <c r="T8984" s="20">
        <v>0.8</v>
      </c>
      <c r="U8984" s="19">
        <v>-2.7648000000000001</v>
      </c>
      <c r="V8984" s="20">
        <f t="shared" si="700"/>
        <v>-1.6</v>
      </c>
      <c r="W8984" s="17">
        <f t="shared" si="701"/>
        <v>2016</v>
      </c>
      <c r="X8984" t="str">
        <f t="shared" si="702"/>
        <v>Mar-2016</v>
      </c>
      <c r="Y8984" s="17">
        <f t="shared" si="703"/>
        <v>6</v>
      </c>
      <c r="Z8984" t="str">
        <f t="shared" si="704"/>
        <v>Over 50%</v>
      </c>
      <c r="AA8984" s="17">
        <f>IF(COUNTIF($B$2:B8984,B8984)=1,1,0)</f>
        <v>0</v>
      </c>
      <c r="AB8984" s="17">
        <f>IF(COUNTIF($F$2:F8984,F8984)=1,1,0)</f>
        <v>0</v>
      </c>
    </row>
    <row r="8985" spans="1:28" x14ac:dyDescent="0.2">
      <c r="A8985" s="17">
        <v>8984</v>
      </c>
      <c r="B8985" t="s">
        <v>10390</v>
      </c>
      <c r="C8985" s="18">
        <v>42435</v>
      </c>
      <c r="D8985" s="18">
        <v>42441</v>
      </c>
      <c r="E8985" t="s">
        <v>77</v>
      </c>
      <c r="F8985" t="s">
        <v>481</v>
      </c>
      <c r="G8985" t="s">
        <v>482</v>
      </c>
      <c r="H8985" t="s">
        <v>53</v>
      </c>
      <c r="I8985" t="s">
        <v>54</v>
      </c>
      <c r="J8985" t="s">
        <v>330</v>
      </c>
      <c r="K8985" t="s">
        <v>238</v>
      </c>
      <c r="L8985">
        <v>60623</v>
      </c>
      <c r="M8985" t="s">
        <v>132</v>
      </c>
      <c r="N8985" t="s">
        <v>580</v>
      </c>
      <c r="O8985" t="s">
        <v>59</v>
      </c>
      <c r="P8985" t="s">
        <v>92</v>
      </c>
      <c r="Q8985" t="s">
        <v>581</v>
      </c>
      <c r="R8985" s="19">
        <v>159.04</v>
      </c>
      <c r="S8985" s="17">
        <v>5</v>
      </c>
      <c r="T8985" s="20">
        <v>0.6</v>
      </c>
      <c r="U8985" s="19">
        <v>-194.82400000000001</v>
      </c>
      <c r="V8985" s="20">
        <f t="shared" si="700"/>
        <v>-1.2250000000000001</v>
      </c>
      <c r="W8985" s="17">
        <f t="shared" si="701"/>
        <v>2016</v>
      </c>
      <c r="X8985" t="str">
        <f t="shared" si="702"/>
        <v>Mar-2016</v>
      </c>
      <c r="Y8985" s="17">
        <f t="shared" si="703"/>
        <v>6</v>
      </c>
      <c r="Z8985" t="str">
        <f t="shared" si="704"/>
        <v>Over 50%</v>
      </c>
      <c r="AA8985" s="17">
        <f>IF(COUNTIF($B$2:B8985,B8985)=1,1,0)</f>
        <v>0</v>
      </c>
      <c r="AB8985" s="17">
        <f>IF(COUNTIF($F$2:F8985,F8985)=1,1,0)</f>
        <v>0</v>
      </c>
    </row>
    <row r="8986" spans="1:28" x14ac:dyDescent="0.2">
      <c r="A8986" s="17">
        <v>8985</v>
      </c>
      <c r="B8986" t="s">
        <v>10390</v>
      </c>
      <c r="C8986" s="18">
        <v>42435</v>
      </c>
      <c r="D8986" s="18">
        <v>42441</v>
      </c>
      <c r="E8986" t="s">
        <v>77</v>
      </c>
      <c r="F8986" t="s">
        <v>481</v>
      </c>
      <c r="G8986" t="s">
        <v>482</v>
      </c>
      <c r="H8986" t="s">
        <v>53</v>
      </c>
      <c r="I8986" t="s">
        <v>54</v>
      </c>
      <c r="J8986" t="s">
        <v>330</v>
      </c>
      <c r="K8986" t="s">
        <v>238</v>
      </c>
      <c r="L8986">
        <v>60623</v>
      </c>
      <c r="M8986" t="s">
        <v>132</v>
      </c>
      <c r="N8986" t="s">
        <v>5539</v>
      </c>
      <c r="O8986" t="s">
        <v>59</v>
      </c>
      <c r="P8986" t="s">
        <v>83</v>
      </c>
      <c r="Q8986" t="s">
        <v>5540</v>
      </c>
      <c r="R8986" s="19">
        <v>145.97999999999999</v>
      </c>
      <c r="S8986" s="17">
        <v>2</v>
      </c>
      <c r="T8986" s="20">
        <v>0.5</v>
      </c>
      <c r="U8986" s="19">
        <v>-99.266400000000004</v>
      </c>
      <c r="V8986" s="20">
        <f t="shared" si="700"/>
        <v>-0.68</v>
      </c>
      <c r="W8986" s="17">
        <f t="shared" si="701"/>
        <v>2016</v>
      </c>
      <c r="X8986" t="str">
        <f t="shared" si="702"/>
        <v>Mar-2016</v>
      </c>
      <c r="Y8986" s="17">
        <f t="shared" si="703"/>
        <v>6</v>
      </c>
      <c r="Z8986" t="str">
        <f t="shared" si="704"/>
        <v>41-50%</v>
      </c>
      <c r="AA8986" s="17">
        <f>IF(COUNTIF($B$2:B8986,B8986)=1,1,0)</f>
        <v>0</v>
      </c>
      <c r="AB8986" s="17">
        <f>IF(COUNTIF($F$2:F8986,F8986)=1,1,0)</f>
        <v>0</v>
      </c>
    </row>
    <row r="8987" spans="1:28" x14ac:dyDescent="0.2">
      <c r="A8987" s="17">
        <v>8986</v>
      </c>
      <c r="B8987" t="s">
        <v>10391</v>
      </c>
      <c r="C8987" s="18">
        <v>42341</v>
      </c>
      <c r="D8987" s="18">
        <v>42345</v>
      </c>
      <c r="E8987" t="s">
        <v>77</v>
      </c>
      <c r="F8987" t="s">
        <v>1406</v>
      </c>
      <c r="G8987" t="s">
        <v>1407</v>
      </c>
      <c r="H8987" t="s">
        <v>53</v>
      </c>
      <c r="I8987" t="s">
        <v>54</v>
      </c>
      <c r="J8987" t="s">
        <v>1553</v>
      </c>
      <c r="K8987" t="s">
        <v>115</v>
      </c>
      <c r="L8987">
        <v>28540</v>
      </c>
      <c r="M8987" t="s">
        <v>57</v>
      </c>
      <c r="N8987" t="s">
        <v>2357</v>
      </c>
      <c r="O8987" t="s">
        <v>59</v>
      </c>
      <c r="P8987" t="s">
        <v>92</v>
      </c>
      <c r="Q8987" t="s">
        <v>2358</v>
      </c>
      <c r="R8987" s="19">
        <v>77.951999999999998</v>
      </c>
      <c r="S8987" s="17">
        <v>3</v>
      </c>
      <c r="T8987" s="20">
        <v>0.2</v>
      </c>
      <c r="U8987" s="19">
        <v>12.667199999999999</v>
      </c>
      <c r="V8987" s="20">
        <f t="shared" si="700"/>
        <v>0.16250000000000001</v>
      </c>
      <c r="W8987" s="17">
        <f t="shared" si="701"/>
        <v>2015</v>
      </c>
      <c r="X8987" t="str">
        <f t="shared" si="702"/>
        <v>Dec-2015</v>
      </c>
      <c r="Y8987" s="17">
        <f t="shared" si="703"/>
        <v>4</v>
      </c>
      <c r="Z8987" t="str">
        <f t="shared" si="704"/>
        <v>11-20%</v>
      </c>
      <c r="AA8987" s="17">
        <f>IF(COUNTIF($B$2:B8987,B8987)=1,1,0)</f>
        <v>1</v>
      </c>
      <c r="AB8987" s="17">
        <f>IF(COUNTIF($F$2:F8987,F8987)=1,1,0)</f>
        <v>0</v>
      </c>
    </row>
    <row r="8988" spans="1:28" x14ac:dyDescent="0.2">
      <c r="A8988" s="17">
        <v>8987</v>
      </c>
      <c r="B8988" t="s">
        <v>10391</v>
      </c>
      <c r="C8988" s="18">
        <v>42341</v>
      </c>
      <c r="D8988" s="18">
        <v>42345</v>
      </c>
      <c r="E8988" t="s">
        <v>77</v>
      </c>
      <c r="F8988" t="s">
        <v>1406</v>
      </c>
      <c r="G8988" t="s">
        <v>1407</v>
      </c>
      <c r="H8988" t="s">
        <v>53</v>
      </c>
      <c r="I8988" t="s">
        <v>54</v>
      </c>
      <c r="J8988" t="s">
        <v>1553</v>
      </c>
      <c r="K8988" t="s">
        <v>115</v>
      </c>
      <c r="L8988">
        <v>28540</v>
      </c>
      <c r="M8988" t="s">
        <v>57</v>
      </c>
      <c r="N8988" t="s">
        <v>5030</v>
      </c>
      <c r="O8988" t="s">
        <v>73</v>
      </c>
      <c r="P8988" t="s">
        <v>102</v>
      </c>
      <c r="Q8988" t="s">
        <v>5031</v>
      </c>
      <c r="R8988" s="19">
        <v>95.97</v>
      </c>
      <c r="S8988" s="17">
        <v>5</v>
      </c>
      <c r="T8988" s="20">
        <v>0.7</v>
      </c>
      <c r="U8988" s="19">
        <v>-73.576999999999998</v>
      </c>
      <c r="V8988" s="20">
        <f t="shared" si="700"/>
        <v>-0.76666666666666661</v>
      </c>
      <c r="W8988" s="17">
        <f t="shared" si="701"/>
        <v>2015</v>
      </c>
      <c r="X8988" t="str">
        <f t="shared" si="702"/>
        <v>Dec-2015</v>
      </c>
      <c r="Y8988" s="17">
        <f t="shared" si="703"/>
        <v>4</v>
      </c>
      <c r="Z8988" t="str">
        <f t="shared" si="704"/>
        <v>Over 50%</v>
      </c>
      <c r="AA8988" s="17">
        <f>IF(COUNTIF($B$2:B8988,B8988)=1,1,0)</f>
        <v>0</v>
      </c>
      <c r="AB8988" s="17">
        <f>IF(COUNTIF($F$2:F8988,F8988)=1,1,0)</f>
        <v>0</v>
      </c>
    </row>
    <row r="8989" spans="1:28" x14ac:dyDescent="0.2">
      <c r="A8989" s="17">
        <v>8988</v>
      </c>
      <c r="B8989" t="s">
        <v>10391</v>
      </c>
      <c r="C8989" s="18">
        <v>42341</v>
      </c>
      <c r="D8989" s="18">
        <v>42345</v>
      </c>
      <c r="E8989" t="s">
        <v>77</v>
      </c>
      <c r="F8989" t="s">
        <v>1406</v>
      </c>
      <c r="G8989" t="s">
        <v>1407</v>
      </c>
      <c r="H8989" t="s">
        <v>53</v>
      </c>
      <c r="I8989" t="s">
        <v>54</v>
      </c>
      <c r="J8989" t="s">
        <v>1553</v>
      </c>
      <c r="K8989" t="s">
        <v>115</v>
      </c>
      <c r="L8989">
        <v>28540</v>
      </c>
      <c r="M8989" t="s">
        <v>57</v>
      </c>
      <c r="N8989" t="s">
        <v>864</v>
      </c>
      <c r="O8989" t="s">
        <v>98</v>
      </c>
      <c r="P8989" t="s">
        <v>99</v>
      </c>
      <c r="Q8989" t="s">
        <v>865</v>
      </c>
      <c r="R8989" s="19">
        <v>105.584</v>
      </c>
      <c r="S8989" s="17">
        <v>2</v>
      </c>
      <c r="T8989" s="20">
        <v>0.2</v>
      </c>
      <c r="U8989" s="19">
        <v>9.2385999999999999</v>
      </c>
      <c r="V8989" s="20">
        <f t="shared" si="700"/>
        <v>8.7499999999999994E-2</v>
      </c>
      <c r="W8989" s="17">
        <f t="shared" si="701"/>
        <v>2015</v>
      </c>
      <c r="X8989" t="str">
        <f t="shared" si="702"/>
        <v>Dec-2015</v>
      </c>
      <c r="Y8989" s="17">
        <f t="shared" si="703"/>
        <v>4</v>
      </c>
      <c r="Z8989" t="str">
        <f t="shared" si="704"/>
        <v>11-20%</v>
      </c>
      <c r="AA8989" s="17">
        <f>IF(COUNTIF($B$2:B8989,B8989)=1,1,0)</f>
        <v>0</v>
      </c>
      <c r="AB8989" s="17">
        <f>IF(COUNTIF($F$2:F8989,F8989)=1,1,0)</f>
        <v>0</v>
      </c>
    </row>
    <row r="8990" spans="1:28" x14ac:dyDescent="0.2">
      <c r="A8990" s="17">
        <v>8989</v>
      </c>
      <c r="B8990" t="s">
        <v>10391</v>
      </c>
      <c r="C8990" s="18">
        <v>42341</v>
      </c>
      <c r="D8990" s="18">
        <v>42345</v>
      </c>
      <c r="E8990" t="s">
        <v>77</v>
      </c>
      <c r="F8990" t="s">
        <v>1406</v>
      </c>
      <c r="G8990" t="s">
        <v>1407</v>
      </c>
      <c r="H8990" t="s">
        <v>53</v>
      </c>
      <c r="I8990" t="s">
        <v>54</v>
      </c>
      <c r="J8990" t="s">
        <v>1553</v>
      </c>
      <c r="K8990" t="s">
        <v>115</v>
      </c>
      <c r="L8990">
        <v>28540</v>
      </c>
      <c r="M8990" t="s">
        <v>57</v>
      </c>
      <c r="N8990" t="s">
        <v>2019</v>
      </c>
      <c r="O8990" t="s">
        <v>73</v>
      </c>
      <c r="P8990" t="s">
        <v>95</v>
      </c>
      <c r="Q8990" t="s">
        <v>2020</v>
      </c>
      <c r="R8990" s="19">
        <v>9.3439999999999994</v>
      </c>
      <c r="S8990" s="17">
        <v>2</v>
      </c>
      <c r="T8990" s="20">
        <v>0.2</v>
      </c>
      <c r="U8990" s="19">
        <v>1.1679999999999999</v>
      </c>
      <c r="V8990" s="20">
        <f t="shared" si="700"/>
        <v>0.125</v>
      </c>
      <c r="W8990" s="17">
        <f t="shared" si="701"/>
        <v>2015</v>
      </c>
      <c r="X8990" t="str">
        <f t="shared" si="702"/>
        <v>Dec-2015</v>
      </c>
      <c r="Y8990" s="17">
        <f t="shared" si="703"/>
        <v>4</v>
      </c>
      <c r="Z8990" t="str">
        <f t="shared" si="704"/>
        <v>11-20%</v>
      </c>
      <c r="AA8990" s="17">
        <f>IF(COUNTIF($B$2:B8990,B8990)=1,1,0)</f>
        <v>0</v>
      </c>
      <c r="AB8990" s="17">
        <f>IF(COUNTIF($F$2:F8990,F8990)=1,1,0)</f>
        <v>0</v>
      </c>
    </row>
    <row r="8991" spans="1:28" x14ac:dyDescent="0.2">
      <c r="A8991" s="17">
        <v>8990</v>
      </c>
      <c r="B8991" t="s">
        <v>10392</v>
      </c>
      <c r="C8991" s="18">
        <v>42362</v>
      </c>
      <c r="D8991" s="18">
        <v>42368</v>
      </c>
      <c r="E8991" t="s">
        <v>77</v>
      </c>
      <c r="F8991" t="s">
        <v>3780</v>
      </c>
      <c r="G8991" t="s">
        <v>3781</v>
      </c>
      <c r="H8991" t="s">
        <v>68</v>
      </c>
      <c r="I8991" t="s">
        <v>54</v>
      </c>
      <c r="J8991" t="s">
        <v>345</v>
      </c>
      <c r="K8991" t="s">
        <v>624</v>
      </c>
      <c r="L8991">
        <v>65807</v>
      </c>
      <c r="M8991" t="s">
        <v>132</v>
      </c>
      <c r="N8991" t="s">
        <v>6890</v>
      </c>
      <c r="O8991" t="s">
        <v>59</v>
      </c>
      <c r="P8991" t="s">
        <v>92</v>
      </c>
      <c r="Q8991" t="s">
        <v>6891</v>
      </c>
      <c r="R8991" s="19">
        <v>9.68</v>
      </c>
      <c r="S8991" s="17">
        <v>2</v>
      </c>
      <c r="T8991" s="20">
        <v>0</v>
      </c>
      <c r="U8991" s="19">
        <v>3.7751999999999999</v>
      </c>
      <c r="V8991" s="20">
        <f t="shared" si="700"/>
        <v>0.39</v>
      </c>
      <c r="W8991" s="17">
        <f t="shared" si="701"/>
        <v>2015</v>
      </c>
      <c r="X8991" t="str">
        <f t="shared" si="702"/>
        <v>Dec-2015</v>
      </c>
      <c r="Y8991" s="17">
        <f t="shared" si="703"/>
        <v>6</v>
      </c>
      <c r="Z8991" t="str">
        <f t="shared" si="704"/>
        <v>0% (No Discount)</v>
      </c>
      <c r="AA8991" s="17">
        <f>IF(COUNTIF($B$2:B8991,B8991)=1,1,0)</f>
        <v>1</v>
      </c>
      <c r="AB8991" s="17">
        <f>IF(COUNTIF($F$2:F8991,F8991)=1,1,0)</f>
        <v>0</v>
      </c>
    </row>
    <row r="8992" spans="1:28" x14ac:dyDescent="0.2">
      <c r="A8992" s="17">
        <v>8991</v>
      </c>
      <c r="B8992" t="s">
        <v>10392</v>
      </c>
      <c r="C8992" s="18">
        <v>42362</v>
      </c>
      <c r="D8992" s="18">
        <v>42368</v>
      </c>
      <c r="E8992" t="s">
        <v>77</v>
      </c>
      <c r="F8992" t="s">
        <v>3780</v>
      </c>
      <c r="G8992" t="s">
        <v>3781</v>
      </c>
      <c r="H8992" t="s">
        <v>68</v>
      </c>
      <c r="I8992" t="s">
        <v>54</v>
      </c>
      <c r="J8992" t="s">
        <v>345</v>
      </c>
      <c r="K8992" t="s">
        <v>624</v>
      </c>
      <c r="L8992">
        <v>65807</v>
      </c>
      <c r="M8992" t="s">
        <v>132</v>
      </c>
      <c r="N8992" t="s">
        <v>5308</v>
      </c>
      <c r="O8992" t="s">
        <v>98</v>
      </c>
      <c r="P8992" t="s">
        <v>1246</v>
      </c>
      <c r="Q8992" t="s">
        <v>5309</v>
      </c>
      <c r="R8992" s="19">
        <v>4899.93</v>
      </c>
      <c r="S8992" s="17">
        <v>7</v>
      </c>
      <c r="T8992" s="20">
        <v>0</v>
      </c>
      <c r="U8992" s="19">
        <v>2302.9670999999998</v>
      </c>
      <c r="V8992" s="20">
        <f t="shared" si="700"/>
        <v>0.46999999999999992</v>
      </c>
      <c r="W8992" s="17">
        <f t="shared" si="701"/>
        <v>2015</v>
      </c>
      <c r="X8992" t="str">
        <f t="shared" si="702"/>
        <v>Dec-2015</v>
      </c>
      <c r="Y8992" s="17">
        <f t="shared" si="703"/>
        <v>6</v>
      </c>
      <c r="Z8992" t="str">
        <f t="shared" si="704"/>
        <v>0% (No Discount)</v>
      </c>
      <c r="AA8992" s="17">
        <f>IF(COUNTIF($B$2:B8992,B8992)=1,1,0)</f>
        <v>0</v>
      </c>
      <c r="AB8992" s="17">
        <f>IF(COUNTIF($F$2:F8992,F8992)=1,1,0)</f>
        <v>0</v>
      </c>
    </row>
    <row r="8993" spans="1:28" x14ac:dyDescent="0.2">
      <c r="A8993" s="17">
        <v>8992</v>
      </c>
      <c r="B8993" t="s">
        <v>10393</v>
      </c>
      <c r="C8993" s="18">
        <v>43009</v>
      </c>
      <c r="D8993" s="18">
        <v>43014</v>
      </c>
      <c r="E8993" t="s">
        <v>77</v>
      </c>
      <c r="F8993" t="s">
        <v>1631</v>
      </c>
      <c r="G8993" t="s">
        <v>1632</v>
      </c>
      <c r="H8993" t="s">
        <v>129</v>
      </c>
      <c r="I8993" t="s">
        <v>54</v>
      </c>
      <c r="J8993" t="s">
        <v>154</v>
      </c>
      <c r="K8993" t="s">
        <v>70</v>
      </c>
      <c r="L8993">
        <v>94110</v>
      </c>
      <c r="M8993" t="s">
        <v>71</v>
      </c>
      <c r="N8993" t="s">
        <v>1378</v>
      </c>
      <c r="O8993" t="s">
        <v>98</v>
      </c>
      <c r="P8993" t="s">
        <v>188</v>
      </c>
      <c r="Q8993" t="s">
        <v>1379</v>
      </c>
      <c r="R8993" s="19">
        <v>104.75</v>
      </c>
      <c r="S8993" s="17">
        <v>5</v>
      </c>
      <c r="T8993" s="20">
        <v>0</v>
      </c>
      <c r="U8993" s="19">
        <v>21.997499999999999</v>
      </c>
      <c r="V8993" s="20">
        <f t="shared" si="700"/>
        <v>0.21</v>
      </c>
      <c r="W8993" s="17">
        <f t="shared" si="701"/>
        <v>2017</v>
      </c>
      <c r="X8993" t="str">
        <f t="shared" si="702"/>
        <v>Oct-2017</v>
      </c>
      <c r="Y8993" s="17">
        <f t="shared" si="703"/>
        <v>5</v>
      </c>
      <c r="Z8993" t="str">
        <f t="shared" si="704"/>
        <v>0% (No Discount)</v>
      </c>
      <c r="AA8993" s="17">
        <f>IF(COUNTIF($B$2:B8993,B8993)=1,1,0)</f>
        <v>1</v>
      </c>
      <c r="AB8993" s="17">
        <f>IF(COUNTIF($F$2:F8993,F8993)=1,1,0)</f>
        <v>0</v>
      </c>
    </row>
    <row r="8994" spans="1:28" x14ac:dyDescent="0.2">
      <c r="A8994" s="17">
        <v>8993</v>
      </c>
      <c r="B8994" t="s">
        <v>10394</v>
      </c>
      <c r="C8994" s="18">
        <v>43024</v>
      </c>
      <c r="D8994" s="18">
        <v>43029</v>
      </c>
      <c r="E8994" t="s">
        <v>77</v>
      </c>
      <c r="F8994" t="s">
        <v>9029</v>
      </c>
      <c r="G8994" t="s">
        <v>9030</v>
      </c>
      <c r="H8994" t="s">
        <v>68</v>
      </c>
      <c r="I8994" t="s">
        <v>54</v>
      </c>
      <c r="J8994" t="s">
        <v>409</v>
      </c>
      <c r="K8994" t="s">
        <v>362</v>
      </c>
      <c r="L8994">
        <v>38401</v>
      </c>
      <c r="M8994" t="s">
        <v>57</v>
      </c>
      <c r="N8994" t="s">
        <v>495</v>
      </c>
      <c r="O8994" t="s">
        <v>98</v>
      </c>
      <c r="P8994" t="s">
        <v>188</v>
      </c>
      <c r="Q8994" t="s">
        <v>496</v>
      </c>
      <c r="R8994" s="19">
        <v>18.527999999999999</v>
      </c>
      <c r="S8994" s="17">
        <v>2</v>
      </c>
      <c r="T8994" s="20">
        <v>0.2</v>
      </c>
      <c r="U8994" s="19">
        <v>4.4004000000000003</v>
      </c>
      <c r="V8994" s="20">
        <f t="shared" si="700"/>
        <v>0.23750000000000004</v>
      </c>
      <c r="W8994" s="17">
        <f t="shared" si="701"/>
        <v>2017</v>
      </c>
      <c r="X8994" t="str">
        <f t="shared" si="702"/>
        <v>Oct-2017</v>
      </c>
      <c r="Y8994" s="17">
        <f t="shared" si="703"/>
        <v>5</v>
      </c>
      <c r="Z8994" t="str">
        <f t="shared" si="704"/>
        <v>11-20%</v>
      </c>
      <c r="AA8994" s="17">
        <f>IF(COUNTIF($B$2:B8994,B8994)=1,1,0)</f>
        <v>1</v>
      </c>
      <c r="AB8994" s="17">
        <f>IF(COUNTIF($F$2:F8994,F8994)=1,1,0)</f>
        <v>0</v>
      </c>
    </row>
    <row r="8995" spans="1:28" x14ac:dyDescent="0.2">
      <c r="A8995" s="17">
        <v>8994</v>
      </c>
      <c r="B8995" t="s">
        <v>10394</v>
      </c>
      <c r="C8995" s="18">
        <v>43024</v>
      </c>
      <c r="D8995" s="18">
        <v>43029</v>
      </c>
      <c r="E8995" t="s">
        <v>77</v>
      </c>
      <c r="F8995" t="s">
        <v>9029</v>
      </c>
      <c r="G8995" t="s">
        <v>9030</v>
      </c>
      <c r="H8995" t="s">
        <v>68</v>
      </c>
      <c r="I8995" t="s">
        <v>54</v>
      </c>
      <c r="J8995" t="s">
        <v>409</v>
      </c>
      <c r="K8995" t="s">
        <v>362</v>
      </c>
      <c r="L8995">
        <v>38401</v>
      </c>
      <c r="M8995" t="s">
        <v>57</v>
      </c>
      <c r="N8995" t="s">
        <v>5337</v>
      </c>
      <c r="O8995" t="s">
        <v>59</v>
      </c>
      <c r="P8995" t="s">
        <v>83</v>
      </c>
      <c r="Q8995" t="s">
        <v>5338</v>
      </c>
      <c r="R8995" s="19">
        <v>1875.258</v>
      </c>
      <c r="S8995" s="17">
        <v>7</v>
      </c>
      <c r="T8995" s="20">
        <v>0.4</v>
      </c>
      <c r="U8995" s="19">
        <v>-968.88329999999996</v>
      </c>
      <c r="V8995" s="20">
        <f t="shared" si="700"/>
        <v>-0.51666666666666661</v>
      </c>
      <c r="W8995" s="17">
        <f t="shared" si="701"/>
        <v>2017</v>
      </c>
      <c r="X8995" t="str">
        <f t="shared" si="702"/>
        <v>Oct-2017</v>
      </c>
      <c r="Y8995" s="17">
        <f t="shared" si="703"/>
        <v>5</v>
      </c>
      <c r="Z8995" t="str">
        <f t="shared" si="704"/>
        <v>31-40%</v>
      </c>
      <c r="AA8995" s="17">
        <f>IF(COUNTIF($B$2:B8995,B8995)=1,1,0)</f>
        <v>0</v>
      </c>
      <c r="AB8995" s="17">
        <f>IF(COUNTIF($F$2:F8995,F8995)=1,1,0)</f>
        <v>0</v>
      </c>
    </row>
    <row r="8996" spans="1:28" x14ac:dyDescent="0.2">
      <c r="A8996" s="17">
        <v>8995</v>
      </c>
      <c r="B8996" t="s">
        <v>10395</v>
      </c>
      <c r="C8996" s="18">
        <v>41866</v>
      </c>
      <c r="D8996" s="18">
        <v>41868</v>
      </c>
      <c r="E8996" t="s">
        <v>215</v>
      </c>
      <c r="F8996" t="s">
        <v>3294</v>
      </c>
      <c r="G8996" t="s">
        <v>3295</v>
      </c>
      <c r="H8996" t="s">
        <v>53</v>
      </c>
      <c r="I8996" t="s">
        <v>54</v>
      </c>
      <c r="J8996" t="s">
        <v>7273</v>
      </c>
      <c r="K8996" t="s">
        <v>81</v>
      </c>
      <c r="L8996">
        <v>33021</v>
      </c>
      <c r="M8996" t="s">
        <v>57</v>
      </c>
      <c r="N8996" t="s">
        <v>10226</v>
      </c>
      <c r="O8996" t="s">
        <v>73</v>
      </c>
      <c r="P8996" t="s">
        <v>117</v>
      </c>
      <c r="Q8996" t="s">
        <v>10227</v>
      </c>
      <c r="R8996" s="19">
        <v>91.36</v>
      </c>
      <c r="S8996" s="17">
        <v>5</v>
      </c>
      <c r="T8996" s="20">
        <v>0.2</v>
      </c>
      <c r="U8996" s="19">
        <v>29.692</v>
      </c>
      <c r="V8996" s="20">
        <f t="shared" si="700"/>
        <v>0.32500000000000001</v>
      </c>
      <c r="W8996" s="17">
        <f t="shared" si="701"/>
        <v>2014</v>
      </c>
      <c r="X8996" t="str">
        <f t="shared" si="702"/>
        <v>Aug-2014</v>
      </c>
      <c r="Y8996" s="17">
        <f t="shared" si="703"/>
        <v>2</v>
      </c>
      <c r="Z8996" t="str">
        <f t="shared" si="704"/>
        <v>11-20%</v>
      </c>
      <c r="AA8996" s="17">
        <f>IF(COUNTIF($B$2:B8996,B8996)=1,1,0)</f>
        <v>1</v>
      </c>
      <c r="AB8996" s="17">
        <f>IF(COUNTIF($F$2:F8996,F8996)=1,1,0)</f>
        <v>0</v>
      </c>
    </row>
    <row r="8997" spans="1:28" x14ac:dyDescent="0.2">
      <c r="A8997" s="17">
        <v>8996</v>
      </c>
      <c r="B8997" t="s">
        <v>10395</v>
      </c>
      <c r="C8997" s="18">
        <v>41866</v>
      </c>
      <c r="D8997" s="18">
        <v>41868</v>
      </c>
      <c r="E8997" t="s">
        <v>215</v>
      </c>
      <c r="F8997" t="s">
        <v>3294</v>
      </c>
      <c r="G8997" t="s">
        <v>3295</v>
      </c>
      <c r="H8997" t="s">
        <v>53</v>
      </c>
      <c r="I8997" t="s">
        <v>54</v>
      </c>
      <c r="J8997" t="s">
        <v>7273</v>
      </c>
      <c r="K8997" t="s">
        <v>81</v>
      </c>
      <c r="L8997">
        <v>33021</v>
      </c>
      <c r="M8997" t="s">
        <v>57</v>
      </c>
      <c r="N8997" t="s">
        <v>2024</v>
      </c>
      <c r="O8997" t="s">
        <v>73</v>
      </c>
      <c r="P8997" t="s">
        <v>105</v>
      </c>
      <c r="Q8997" t="s">
        <v>2025</v>
      </c>
      <c r="R8997" s="19">
        <v>152.24</v>
      </c>
      <c r="S8997" s="17">
        <v>5</v>
      </c>
      <c r="T8997" s="20">
        <v>0.2</v>
      </c>
      <c r="U8997" s="19">
        <v>17.126999999999999</v>
      </c>
      <c r="V8997" s="20">
        <f t="shared" si="700"/>
        <v>0.11249999999999999</v>
      </c>
      <c r="W8997" s="17">
        <f t="shared" si="701"/>
        <v>2014</v>
      </c>
      <c r="X8997" t="str">
        <f t="shared" si="702"/>
        <v>Aug-2014</v>
      </c>
      <c r="Y8997" s="17">
        <f t="shared" si="703"/>
        <v>2</v>
      </c>
      <c r="Z8997" t="str">
        <f t="shared" si="704"/>
        <v>11-20%</v>
      </c>
      <c r="AA8997" s="17">
        <f>IF(COUNTIF($B$2:B8997,B8997)=1,1,0)</f>
        <v>0</v>
      </c>
      <c r="AB8997" s="17">
        <f>IF(COUNTIF($F$2:F8997,F8997)=1,1,0)</f>
        <v>0</v>
      </c>
    </row>
    <row r="8998" spans="1:28" x14ac:dyDescent="0.2">
      <c r="A8998" s="17">
        <v>8997</v>
      </c>
      <c r="B8998" t="s">
        <v>10396</v>
      </c>
      <c r="C8998" s="18">
        <v>43050</v>
      </c>
      <c r="D8998" s="18">
        <v>43052</v>
      </c>
      <c r="E8998" t="s">
        <v>215</v>
      </c>
      <c r="F8998" t="s">
        <v>2600</v>
      </c>
      <c r="G8998" t="s">
        <v>2601</v>
      </c>
      <c r="H8998" t="s">
        <v>53</v>
      </c>
      <c r="I8998" t="s">
        <v>54</v>
      </c>
      <c r="J8998" t="s">
        <v>844</v>
      </c>
      <c r="K8998" t="s">
        <v>131</v>
      </c>
      <c r="L8998">
        <v>75081</v>
      </c>
      <c r="M8998" t="s">
        <v>132</v>
      </c>
      <c r="N8998" t="s">
        <v>2851</v>
      </c>
      <c r="O8998" t="s">
        <v>98</v>
      </c>
      <c r="P8998" t="s">
        <v>99</v>
      </c>
      <c r="Q8998" t="s">
        <v>2852</v>
      </c>
      <c r="R8998" s="19">
        <v>35.183999999999997</v>
      </c>
      <c r="S8998" s="17">
        <v>2</v>
      </c>
      <c r="T8998" s="20">
        <v>0.2</v>
      </c>
      <c r="U8998" s="19">
        <v>12.314399999999999</v>
      </c>
      <c r="V8998" s="20">
        <f t="shared" si="700"/>
        <v>0.35</v>
      </c>
      <c r="W8998" s="17">
        <f t="shared" si="701"/>
        <v>2017</v>
      </c>
      <c r="X8998" t="str">
        <f t="shared" si="702"/>
        <v>Nov-2017</v>
      </c>
      <c r="Y8998" s="17">
        <f t="shared" si="703"/>
        <v>2</v>
      </c>
      <c r="Z8998" t="str">
        <f t="shared" si="704"/>
        <v>11-20%</v>
      </c>
      <c r="AA8998" s="17">
        <f>IF(COUNTIF($B$2:B8998,B8998)=1,1,0)</f>
        <v>1</v>
      </c>
      <c r="AB8998" s="17">
        <f>IF(COUNTIF($F$2:F8998,F8998)=1,1,0)</f>
        <v>0</v>
      </c>
    </row>
    <row r="8999" spans="1:28" x14ac:dyDescent="0.2">
      <c r="A8999" s="17">
        <v>8998</v>
      </c>
      <c r="B8999" t="s">
        <v>10397</v>
      </c>
      <c r="C8999" s="18">
        <v>42814</v>
      </c>
      <c r="D8999" s="18">
        <v>42814</v>
      </c>
      <c r="E8999" t="s">
        <v>1320</v>
      </c>
      <c r="F8999" t="s">
        <v>6112</v>
      </c>
      <c r="G8999" t="s">
        <v>6113</v>
      </c>
      <c r="H8999" t="s">
        <v>53</v>
      </c>
      <c r="I8999" t="s">
        <v>54</v>
      </c>
      <c r="J8999" t="s">
        <v>211</v>
      </c>
      <c r="K8999" t="s">
        <v>131</v>
      </c>
      <c r="L8999">
        <v>77041</v>
      </c>
      <c r="M8999" t="s">
        <v>132</v>
      </c>
      <c r="N8999" t="s">
        <v>1084</v>
      </c>
      <c r="O8999" t="s">
        <v>73</v>
      </c>
      <c r="P8999" t="s">
        <v>117</v>
      </c>
      <c r="Q8999" t="s">
        <v>213</v>
      </c>
      <c r="R8999" s="19">
        <v>56.704000000000001</v>
      </c>
      <c r="S8999" s="17">
        <v>2</v>
      </c>
      <c r="T8999" s="20">
        <v>0.2</v>
      </c>
      <c r="U8999" s="19">
        <v>19.137599999999999</v>
      </c>
      <c r="V8999" s="20">
        <f t="shared" si="700"/>
        <v>0.33749999999999997</v>
      </c>
      <c r="W8999" s="17">
        <f t="shared" si="701"/>
        <v>2017</v>
      </c>
      <c r="X8999" t="str">
        <f t="shared" si="702"/>
        <v>Mar-2017</v>
      </c>
      <c r="Y8999" s="17">
        <f t="shared" si="703"/>
        <v>0</v>
      </c>
      <c r="Z8999" t="str">
        <f t="shared" si="704"/>
        <v>11-20%</v>
      </c>
      <c r="AA8999" s="17">
        <f>IF(COUNTIF($B$2:B8999,B8999)=1,1,0)</f>
        <v>1</v>
      </c>
      <c r="AB8999" s="17">
        <f>IF(COUNTIF($F$2:F8999,F8999)=1,1,0)</f>
        <v>0</v>
      </c>
    </row>
    <row r="9000" spans="1:28" x14ac:dyDescent="0.2">
      <c r="A9000" s="17">
        <v>8999</v>
      </c>
      <c r="B9000" t="s">
        <v>10397</v>
      </c>
      <c r="C9000" s="18">
        <v>42814</v>
      </c>
      <c r="D9000" s="18">
        <v>42814</v>
      </c>
      <c r="E9000" t="s">
        <v>1320</v>
      </c>
      <c r="F9000" t="s">
        <v>6112</v>
      </c>
      <c r="G9000" t="s">
        <v>6113</v>
      </c>
      <c r="H9000" t="s">
        <v>53</v>
      </c>
      <c r="I9000" t="s">
        <v>54</v>
      </c>
      <c r="J9000" t="s">
        <v>211</v>
      </c>
      <c r="K9000" t="s">
        <v>131</v>
      </c>
      <c r="L9000">
        <v>77041</v>
      </c>
      <c r="M9000" t="s">
        <v>132</v>
      </c>
      <c r="N9000" t="s">
        <v>587</v>
      </c>
      <c r="O9000" t="s">
        <v>73</v>
      </c>
      <c r="P9000" t="s">
        <v>117</v>
      </c>
      <c r="Q9000" t="s">
        <v>588</v>
      </c>
      <c r="R9000" s="19">
        <v>274.06400000000002</v>
      </c>
      <c r="S9000" s="17">
        <v>7</v>
      </c>
      <c r="T9000" s="20">
        <v>0.2</v>
      </c>
      <c r="U9000" s="19">
        <v>102.774</v>
      </c>
      <c r="V9000" s="20">
        <f t="shared" si="700"/>
        <v>0.375</v>
      </c>
      <c r="W9000" s="17">
        <f t="shared" si="701"/>
        <v>2017</v>
      </c>
      <c r="X9000" t="str">
        <f t="shared" si="702"/>
        <v>Mar-2017</v>
      </c>
      <c r="Y9000" s="17">
        <f t="shared" si="703"/>
        <v>0</v>
      </c>
      <c r="Z9000" t="str">
        <f t="shared" si="704"/>
        <v>11-20%</v>
      </c>
      <c r="AA9000" s="17">
        <f>IF(COUNTIF($B$2:B9000,B9000)=1,1,0)</f>
        <v>0</v>
      </c>
      <c r="AB9000" s="17">
        <f>IF(COUNTIF($F$2:F9000,F9000)=1,1,0)</f>
        <v>0</v>
      </c>
    </row>
    <row r="9001" spans="1:28" x14ac:dyDescent="0.2">
      <c r="A9001" s="17">
        <v>9000</v>
      </c>
      <c r="B9001" t="s">
        <v>10398</v>
      </c>
      <c r="C9001" s="18">
        <v>42868</v>
      </c>
      <c r="D9001" s="18">
        <v>42872</v>
      </c>
      <c r="E9001" t="s">
        <v>77</v>
      </c>
      <c r="F9001" t="s">
        <v>3539</v>
      </c>
      <c r="G9001" t="s">
        <v>3540</v>
      </c>
      <c r="H9001" t="s">
        <v>129</v>
      </c>
      <c r="I9001" t="s">
        <v>54</v>
      </c>
      <c r="J9001" t="s">
        <v>173</v>
      </c>
      <c r="K9001" t="s">
        <v>174</v>
      </c>
      <c r="L9001">
        <v>19140</v>
      </c>
      <c r="M9001" t="s">
        <v>175</v>
      </c>
      <c r="N9001" t="s">
        <v>2127</v>
      </c>
      <c r="O9001" t="s">
        <v>59</v>
      </c>
      <c r="P9001" t="s">
        <v>63</v>
      </c>
      <c r="Q9001" t="s">
        <v>2128</v>
      </c>
      <c r="R9001" s="19">
        <v>458.43</v>
      </c>
      <c r="S9001" s="17">
        <v>5</v>
      </c>
      <c r="T9001" s="20">
        <v>0.3</v>
      </c>
      <c r="U9001" s="19">
        <v>-124.431</v>
      </c>
      <c r="V9001" s="20">
        <f t="shared" si="700"/>
        <v>-0.27142857142857141</v>
      </c>
      <c r="W9001" s="17">
        <f t="shared" si="701"/>
        <v>2017</v>
      </c>
      <c r="X9001" t="str">
        <f t="shared" si="702"/>
        <v>May-2017</v>
      </c>
      <c r="Y9001" s="17">
        <f t="shared" si="703"/>
        <v>4</v>
      </c>
      <c r="Z9001" t="str">
        <f t="shared" si="704"/>
        <v>21-30%</v>
      </c>
      <c r="AA9001" s="17">
        <f>IF(COUNTIF($B$2:B9001,B9001)=1,1,0)</f>
        <v>1</v>
      </c>
      <c r="AB9001" s="17">
        <f>IF(COUNTIF($F$2:F9001,F9001)=1,1,0)</f>
        <v>0</v>
      </c>
    </row>
    <row r="9002" spans="1:28" x14ac:dyDescent="0.2">
      <c r="A9002" s="17">
        <v>9001</v>
      </c>
      <c r="B9002" t="s">
        <v>10399</v>
      </c>
      <c r="C9002" s="18">
        <v>41812</v>
      </c>
      <c r="D9002" s="18">
        <v>41812</v>
      </c>
      <c r="E9002" t="s">
        <v>1320</v>
      </c>
      <c r="F9002" t="s">
        <v>4318</v>
      </c>
      <c r="G9002" t="s">
        <v>4319</v>
      </c>
      <c r="H9002" t="s">
        <v>53</v>
      </c>
      <c r="I9002" t="s">
        <v>54</v>
      </c>
      <c r="J9002" t="s">
        <v>571</v>
      </c>
      <c r="K9002" t="s">
        <v>337</v>
      </c>
      <c r="L9002">
        <v>85023</v>
      </c>
      <c r="M9002" t="s">
        <v>71</v>
      </c>
      <c r="N9002" t="s">
        <v>5424</v>
      </c>
      <c r="O9002" t="s">
        <v>73</v>
      </c>
      <c r="P9002" t="s">
        <v>102</v>
      </c>
      <c r="Q9002" t="s">
        <v>5425</v>
      </c>
      <c r="R9002" s="19">
        <v>8.2260000000000009</v>
      </c>
      <c r="S9002" s="17">
        <v>3</v>
      </c>
      <c r="T9002" s="20">
        <v>0.7</v>
      </c>
      <c r="U9002" s="19">
        <v>-6.0324</v>
      </c>
      <c r="V9002" s="20">
        <f t="shared" si="700"/>
        <v>-0.73333333333333328</v>
      </c>
      <c r="W9002" s="17">
        <f t="shared" si="701"/>
        <v>2014</v>
      </c>
      <c r="X9002" t="str">
        <f t="shared" si="702"/>
        <v>Jun-2014</v>
      </c>
      <c r="Y9002" s="17">
        <f t="shared" si="703"/>
        <v>0</v>
      </c>
      <c r="Z9002" t="str">
        <f t="shared" si="704"/>
        <v>Over 50%</v>
      </c>
      <c r="AA9002" s="17">
        <f>IF(COUNTIF($B$2:B9002,B9002)=1,1,0)</f>
        <v>1</v>
      </c>
      <c r="AB9002" s="17">
        <f>IF(COUNTIF($F$2:F9002,F9002)=1,1,0)</f>
        <v>0</v>
      </c>
    </row>
    <row r="9003" spans="1:28" x14ac:dyDescent="0.2">
      <c r="A9003" s="17">
        <v>9002</v>
      </c>
      <c r="B9003" t="s">
        <v>10400</v>
      </c>
      <c r="C9003" s="18">
        <v>41975</v>
      </c>
      <c r="D9003" s="18">
        <v>41982</v>
      </c>
      <c r="E9003" t="s">
        <v>77</v>
      </c>
      <c r="F9003" t="s">
        <v>5358</v>
      </c>
      <c r="G9003" t="s">
        <v>5359</v>
      </c>
      <c r="H9003" t="s">
        <v>68</v>
      </c>
      <c r="I9003" t="s">
        <v>54</v>
      </c>
      <c r="J9003" t="s">
        <v>7525</v>
      </c>
      <c r="K9003" t="s">
        <v>1302</v>
      </c>
      <c r="L9003">
        <v>30328</v>
      </c>
      <c r="M9003" t="s">
        <v>57</v>
      </c>
      <c r="N9003" t="s">
        <v>7261</v>
      </c>
      <c r="O9003" t="s">
        <v>98</v>
      </c>
      <c r="P9003" t="s">
        <v>188</v>
      </c>
      <c r="Q9003" t="s">
        <v>7262</v>
      </c>
      <c r="R9003" s="19">
        <v>5.95</v>
      </c>
      <c r="S9003" s="17">
        <v>1</v>
      </c>
      <c r="T9003" s="20">
        <v>0</v>
      </c>
      <c r="U9003" s="19">
        <v>0.83299999999999996</v>
      </c>
      <c r="V9003" s="20">
        <f t="shared" si="700"/>
        <v>0.13999999999999999</v>
      </c>
      <c r="W9003" s="17">
        <f t="shared" si="701"/>
        <v>2014</v>
      </c>
      <c r="X9003" t="str">
        <f t="shared" si="702"/>
        <v>Dec-2014</v>
      </c>
      <c r="Y9003" s="17">
        <f t="shared" si="703"/>
        <v>7</v>
      </c>
      <c r="Z9003" t="str">
        <f t="shared" si="704"/>
        <v>0% (No Discount)</v>
      </c>
      <c r="AA9003" s="17">
        <f>IF(COUNTIF($B$2:B9003,B9003)=1,1,0)</f>
        <v>1</v>
      </c>
      <c r="AB9003" s="17">
        <f>IF(COUNTIF($F$2:F9003,F9003)=1,1,0)</f>
        <v>0</v>
      </c>
    </row>
    <row r="9004" spans="1:28" x14ac:dyDescent="0.2">
      <c r="A9004" s="17">
        <v>9003</v>
      </c>
      <c r="B9004" t="s">
        <v>10400</v>
      </c>
      <c r="C9004" s="18">
        <v>41975</v>
      </c>
      <c r="D9004" s="18">
        <v>41982</v>
      </c>
      <c r="E9004" t="s">
        <v>77</v>
      </c>
      <c r="F9004" t="s">
        <v>5358</v>
      </c>
      <c r="G9004" t="s">
        <v>5359</v>
      </c>
      <c r="H9004" t="s">
        <v>68</v>
      </c>
      <c r="I9004" t="s">
        <v>54</v>
      </c>
      <c r="J9004" t="s">
        <v>7525</v>
      </c>
      <c r="K9004" t="s">
        <v>1302</v>
      </c>
      <c r="L9004">
        <v>30328</v>
      </c>
      <c r="M9004" t="s">
        <v>57</v>
      </c>
      <c r="N9004" t="s">
        <v>2875</v>
      </c>
      <c r="O9004" t="s">
        <v>73</v>
      </c>
      <c r="P9004" t="s">
        <v>117</v>
      </c>
      <c r="Q9004" t="s">
        <v>2876</v>
      </c>
      <c r="R9004" s="19">
        <v>15.24</v>
      </c>
      <c r="S9004" s="17">
        <v>3</v>
      </c>
      <c r="T9004" s="20">
        <v>0</v>
      </c>
      <c r="U9004" s="19">
        <v>7.1627999999999998</v>
      </c>
      <c r="V9004" s="20">
        <f t="shared" si="700"/>
        <v>0.47</v>
      </c>
      <c r="W9004" s="17">
        <f t="shared" si="701"/>
        <v>2014</v>
      </c>
      <c r="X9004" t="str">
        <f t="shared" si="702"/>
        <v>Dec-2014</v>
      </c>
      <c r="Y9004" s="17">
        <f t="shared" si="703"/>
        <v>7</v>
      </c>
      <c r="Z9004" t="str">
        <f t="shared" si="704"/>
        <v>0% (No Discount)</v>
      </c>
      <c r="AA9004" s="17">
        <f>IF(COUNTIF($B$2:B9004,B9004)=1,1,0)</f>
        <v>0</v>
      </c>
      <c r="AB9004" s="17">
        <f>IF(COUNTIF($F$2:F9004,F9004)=1,1,0)</f>
        <v>0</v>
      </c>
    </row>
    <row r="9005" spans="1:28" x14ac:dyDescent="0.2">
      <c r="A9005" s="17">
        <v>9004</v>
      </c>
      <c r="B9005" t="s">
        <v>10401</v>
      </c>
      <c r="C9005" s="18">
        <v>42099</v>
      </c>
      <c r="D9005" s="18">
        <v>42100</v>
      </c>
      <c r="E9005" t="s">
        <v>1320</v>
      </c>
      <c r="F9005" t="s">
        <v>1966</v>
      </c>
      <c r="G9005" t="s">
        <v>1967</v>
      </c>
      <c r="H9005" t="s">
        <v>53</v>
      </c>
      <c r="I9005" t="s">
        <v>54</v>
      </c>
      <c r="J9005" t="s">
        <v>4712</v>
      </c>
      <c r="K9005" t="s">
        <v>123</v>
      </c>
      <c r="L9005">
        <v>99207</v>
      </c>
      <c r="M9005" t="s">
        <v>71</v>
      </c>
      <c r="N9005" t="s">
        <v>471</v>
      </c>
      <c r="O9005" t="s">
        <v>98</v>
      </c>
      <c r="P9005" t="s">
        <v>188</v>
      </c>
      <c r="Q9005" t="s">
        <v>472</v>
      </c>
      <c r="R9005" s="19">
        <v>239.94</v>
      </c>
      <c r="S9005" s="17">
        <v>6</v>
      </c>
      <c r="T9005" s="20">
        <v>0</v>
      </c>
      <c r="U9005" s="19">
        <v>26.3934</v>
      </c>
      <c r="V9005" s="20">
        <f t="shared" si="700"/>
        <v>0.11</v>
      </c>
      <c r="W9005" s="17">
        <f t="shared" si="701"/>
        <v>2015</v>
      </c>
      <c r="X9005" t="str">
        <f t="shared" si="702"/>
        <v>Apr-2015</v>
      </c>
      <c r="Y9005" s="17">
        <f t="shared" si="703"/>
        <v>1</v>
      </c>
      <c r="Z9005" t="str">
        <f t="shared" si="704"/>
        <v>0% (No Discount)</v>
      </c>
      <c r="AA9005" s="17">
        <f>IF(COUNTIF($B$2:B9005,B9005)=1,1,0)</f>
        <v>1</v>
      </c>
      <c r="AB9005" s="17">
        <f>IF(COUNTIF($F$2:F9005,F9005)=1,1,0)</f>
        <v>0</v>
      </c>
    </row>
    <row r="9006" spans="1:28" x14ac:dyDescent="0.2">
      <c r="A9006" s="17">
        <v>9005</v>
      </c>
      <c r="B9006" t="s">
        <v>10401</v>
      </c>
      <c r="C9006" s="18">
        <v>42099</v>
      </c>
      <c r="D9006" s="18">
        <v>42100</v>
      </c>
      <c r="E9006" t="s">
        <v>1320</v>
      </c>
      <c r="F9006" t="s">
        <v>1966</v>
      </c>
      <c r="G9006" t="s">
        <v>1967</v>
      </c>
      <c r="H9006" t="s">
        <v>53</v>
      </c>
      <c r="I9006" t="s">
        <v>54</v>
      </c>
      <c r="J9006" t="s">
        <v>4712</v>
      </c>
      <c r="K9006" t="s">
        <v>123</v>
      </c>
      <c r="L9006">
        <v>99207</v>
      </c>
      <c r="M9006" t="s">
        <v>71</v>
      </c>
      <c r="N9006" t="s">
        <v>7820</v>
      </c>
      <c r="O9006" t="s">
        <v>73</v>
      </c>
      <c r="P9006" t="s">
        <v>95</v>
      </c>
      <c r="Q9006" t="s">
        <v>7821</v>
      </c>
      <c r="R9006" s="19">
        <v>23.84</v>
      </c>
      <c r="S9006" s="17">
        <v>8</v>
      </c>
      <c r="T9006" s="20">
        <v>0</v>
      </c>
      <c r="U9006" s="19">
        <v>6.4367999999999999</v>
      </c>
      <c r="V9006" s="20">
        <f t="shared" si="700"/>
        <v>0.27</v>
      </c>
      <c r="W9006" s="17">
        <f t="shared" si="701"/>
        <v>2015</v>
      </c>
      <c r="X9006" t="str">
        <f t="shared" si="702"/>
        <v>Apr-2015</v>
      </c>
      <c r="Y9006" s="17">
        <f t="shared" si="703"/>
        <v>1</v>
      </c>
      <c r="Z9006" t="str">
        <f t="shared" si="704"/>
        <v>0% (No Discount)</v>
      </c>
      <c r="AA9006" s="17">
        <f>IF(COUNTIF($B$2:B9006,B9006)=1,1,0)</f>
        <v>0</v>
      </c>
      <c r="AB9006" s="17">
        <f>IF(COUNTIF($F$2:F9006,F9006)=1,1,0)</f>
        <v>0</v>
      </c>
    </row>
    <row r="9007" spans="1:28" x14ac:dyDescent="0.2">
      <c r="A9007" s="17">
        <v>9006</v>
      </c>
      <c r="B9007" t="s">
        <v>10402</v>
      </c>
      <c r="C9007" s="18">
        <v>43057</v>
      </c>
      <c r="D9007" s="18">
        <v>43057</v>
      </c>
      <c r="E9007" t="s">
        <v>1320</v>
      </c>
      <c r="F9007" t="s">
        <v>2055</v>
      </c>
      <c r="G9007" t="s">
        <v>2056</v>
      </c>
      <c r="H9007" t="s">
        <v>68</v>
      </c>
      <c r="I9007" t="s">
        <v>54</v>
      </c>
      <c r="J9007" t="s">
        <v>2581</v>
      </c>
      <c r="K9007" t="s">
        <v>141</v>
      </c>
      <c r="L9007">
        <v>53209</v>
      </c>
      <c r="M9007" t="s">
        <v>132</v>
      </c>
      <c r="N9007" t="s">
        <v>1667</v>
      </c>
      <c r="O9007" t="s">
        <v>73</v>
      </c>
      <c r="P9007" t="s">
        <v>86</v>
      </c>
      <c r="Q9007" t="s">
        <v>1668</v>
      </c>
      <c r="R9007" s="19">
        <v>92.52</v>
      </c>
      <c r="S9007" s="17">
        <v>6</v>
      </c>
      <c r="T9007" s="20">
        <v>0</v>
      </c>
      <c r="U9007" s="19">
        <v>24.980399999999999</v>
      </c>
      <c r="V9007" s="20">
        <f t="shared" si="700"/>
        <v>0.27</v>
      </c>
      <c r="W9007" s="17">
        <f t="shared" si="701"/>
        <v>2017</v>
      </c>
      <c r="X9007" t="str">
        <f t="shared" si="702"/>
        <v>Nov-2017</v>
      </c>
      <c r="Y9007" s="17">
        <f t="shared" si="703"/>
        <v>0</v>
      </c>
      <c r="Z9007" t="str">
        <f t="shared" si="704"/>
        <v>0% (No Discount)</v>
      </c>
      <c r="AA9007" s="17">
        <f>IF(COUNTIF($B$2:B9007,B9007)=1,1,0)</f>
        <v>1</v>
      </c>
      <c r="AB9007" s="17">
        <f>IF(COUNTIF($F$2:F9007,F9007)=1,1,0)</f>
        <v>0</v>
      </c>
    </row>
    <row r="9008" spans="1:28" x14ac:dyDescent="0.2">
      <c r="A9008" s="17">
        <v>9007</v>
      </c>
      <c r="B9008" t="s">
        <v>10402</v>
      </c>
      <c r="C9008" s="18">
        <v>43057</v>
      </c>
      <c r="D9008" s="18">
        <v>43057</v>
      </c>
      <c r="E9008" t="s">
        <v>1320</v>
      </c>
      <c r="F9008" t="s">
        <v>2055</v>
      </c>
      <c r="G9008" t="s">
        <v>2056</v>
      </c>
      <c r="H9008" t="s">
        <v>68</v>
      </c>
      <c r="I9008" t="s">
        <v>54</v>
      </c>
      <c r="J9008" t="s">
        <v>2581</v>
      </c>
      <c r="K9008" t="s">
        <v>141</v>
      </c>
      <c r="L9008">
        <v>53209</v>
      </c>
      <c r="M9008" t="s">
        <v>132</v>
      </c>
      <c r="N9008" t="s">
        <v>551</v>
      </c>
      <c r="O9008" t="s">
        <v>73</v>
      </c>
      <c r="P9008" t="s">
        <v>86</v>
      </c>
      <c r="Q9008" t="s">
        <v>552</v>
      </c>
      <c r="R9008" s="19">
        <v>37.76</v>
      </c>
      <c r="S9008" s="17">
        <v>1</v>
      </c>
      <c r="T9008" s="20">
        <v>0</v>
      </c>
      <c r="U9008" s="19">
        <v>10.572800000000001</v>
      </c>
      <c r="V9008" s="20">
        <f t="shared" si="700"/>
        <v>0.28000000000000003</v>
      </c>
      <c r="W9008" s="17">
        <f t="shared" si="701"/>
        <v>2017</v>
      </c>
      <c r="X9008" t="str">
        <f t="shared" si="702"/>
        <v>Nov-2017</v>
      </c>
      <c r="Y9008" s="17">
        <f t="shared" si="703"/>
        <v>0</v>
      </c>
      <c r="Z9008" t="str">
        <f t="shared" si="704"/>
        <v>0% (No Discount)</v>
      </c>
      <c r="AA9008" s="17">
        <f>IF(COUNTIF($B$2:B9008,B9008)=1,1,0)</f>
        <v>0</v>
      </c>
      <c r="AB9008" s="17">
        <f>IF(COUNTIF($F$2:F9008,F9008)=1,1,0)</f>
        <v>0</v>
      </c>
    </row>
    <row r="9009" spans="1:28" x14ac:dyDescent="0.2">
      <c r="A9009" s="17">
        <v>9008</v>
      </c>
      <c r="B9009" t="s">
        <v>10402</v>
      </c>
      <c r="C9009" s="18">
        <v>43057</v>
      </c>
      <c r="D9009" s="18">
        <v>43057</v>
      </c>
      <c r="E9009" t="s">
        <v>1320</v>
      </c>
      <c r="F9009" t="s">
        <v>2055</v>
      </c>
      <c r="G9009" t="s">
        <v>2056</v>
      </c>
      <c r="H9009" t="s">
        <v>68</v>
      </c>
      <c r="I9009" t="s">
        <v>54</v>
      </c>
      <c r="J9009" t="s">
        <v>2581</v>
      </c>
      <c r="K9009" t="s">
        <v>141</v>
      </c>
      <c r="L9009">
        <v>53209</v>
      </c>
      <c r="M9009" t="s">
        <v>132</v>
      </c>
      <c r="N9009" t="s">
        <v>7417</v>
      </c>
      <c r="O9009" t="s">
        <v>73</v>
      </c>
      <c r="P9009" t="s">
        <v>74</v>
      </c>
      <c r="Q9009" t="s">
        <v>7418</v>
      </c>
      <c r="R9009" s="19">
        <v>7.38</v>
      </c>
      <c r="S9009" s="17">
        <v>2</v>
      </c>
      <c r="T9009" s="20">
        <v>0</v>
      </c>
      <c r="U9009" s="19">
        <v>3.4685999999999999</v>
      </c>
      <c r="V9009" s="20">
        <f t="shared" si="700"/>
        <v>0.47</v>
      </c>
      <c r="W9009" s="17">
        <f t="shared" si="701"/>
        <v>2017</v>
      </c>
      <c r="X9009" t="str">
        <f t="shared" si="702"/>
        <v>Nov-2017</v>
      </c>
      <c r="Y9009" s="17">
        <f t="shared" si="703"/>
        <v>0</v>
      </c>
      <c r="Z9009" t="str">
        <f t="shared" si="704"/>
        <v>0% (No Discount)</v>
      </c>
      <c r="AA9009" s="17">
        <f>IF(COUNTIF($B$2:B9009,B9009)=1,1,0)</f>
        <v>0</v>
      </c>
      <c r="AB9009" s="17">
        <f>IF(COUNTIF($F$2:F9009,F9009)=1,1,0)</f>
        <v>0</v>
      </c>
    </row>
    <row r="9010" spans="1:28" x14ac:dyDescent="0.2">
      <c r="A9010" s="17">
        <v>9009</v>
      </c>
      <c r="B9010" t="s">
        <v>10402</v>
      </c>
      <c r="C9010" s="18">
        <v>43057</v>
      </c>
      <c r="D9010" s="18">
        <v>43057</v>
      </c>
      <c r="E9010" t="s">
        <v>1320</v>
      </c>
      <c r="F9010" t="s">
        <v>2055</v>
      </c>
      <c r="G9010" t="s">
        <v>2056</v>
      </c>
      <c r="H9010" t="s">
        <v>68</v>
      </c>
      <c r="I9010" t="s">
        <v>54</v>
      </c>
      <c r="J9010" t="s">
        <v>2581</v>
      </c>
      <c r="K9010" t="s">
        <v>141</v>
      </c>
      <c r="L9010">
        <v>53209</v>
      </c>
      <c r="M9010" t="s">
        <v>132</v>
      </c>
      <c r="N9010" t="s">
        <v>1587</v>
      </c>
      <c r="O9010" t="s">
        <v>59</v>
      </c>
      <c r="P9010" t="s">
        <v>92</v>
      </c>
      <c r="Q9010" t="s">
        <v>1588</v>
      </c>
      <c r="R9010" s="19">
        <v>5.82</v>
      </c>
      <c r="S9010" s="17">
        <v>2</v>
      </c>
      <c r="T9010" s="20">
        <v>0</v>
      </c>
      <c r="U9010" s="19">
        <v>2.7353999999999998</v>
      </c>
      <c r="V9010" s="20">
        <f t="shared" si="700"/>
        <v>0.47</v>
      </c>
      <c r="W9010" s="17">
        <f t="shared" si="701"/>
        <v>2017</v>
      </c>
      <c r="X9010" t="str">
        <f t="shared" si="702"/>
        <v>Nov-2017</v>
      </c>
      <c r="Y9010" s="17">
        <f t="shared" si="703"/>
        <v>0</v>
      </c>
      <c r="Z9010" t="str">
        <f t="shared" si="704"/>
        <v>0% (No Discount)</v>
      </c>
      <c r="AA9010" s="17">
        <f>IF(COUNTIF($B$2:B9010,B9010)=1,1,0)</f>
        <v>0</v>
      </c>
      <c r="AB9010" s="17">
        <f>IF(COUNTIF($F$2:F9010,F9010)=1,1,0)</f>
        <v>0</v>
      </c>
    </row>
    <row r="9011" spans="1:28" x14ac:dyDescent="0.2">
      <c r="A9011" s="17">
        <v>9010</v>
      </c>
      <c r="B9011" t="s">
        <v>10403</v>
      </c>
      <c r="C9011" s="18">
        <v>42928</v>
      </c>
      <c r="D9011" s="18">
        <v>42934</v>
      </c>
      <c r="E9011" t="s">
        <v>77</v>
      </c>
      <c r="F9011" t="s">
        <v>7793</v>
      </c>
      <c r="G9011" t="s">
        <v>7794</v>
      </c>
      <c r="H9011" t="s">
        <v>53</v>
      </c>
      <c r="I9011" t="s">
        <v>54</v>
      </c>
      <c r="J9011" t="s">
        <v>775</v>
      </c>
      <c r="K9011" t="s">
        <v>525</v>
      </c>
      <c r="L9011">
        <v>45014</v>
      </c>
      <c r="M9011" t="s">
        <v>175</v>
      </c>
      <c r="N9011" t="s">
        <v>6109</v>
      </c>
      <c r="O9011" t="s">
        <v>73</v>
      </c>
      <c r="P9011" t="s">
        <v>117</v>
      </c>
      <c r="Q9011" t="s">
        <v>6110</v>
      </c>
      <c r="R9011" s="19">
        <v>3.8159999999999998</v>
      </c>
      <c r="S9011" s="17">
        <v>1</v>
      </c>
      <c r="T9011" s="20">
        <v>0.2</v>
      </c>
      <c r="U9011" s="19">
        <v>1.1924999999999999</v>
      </c>
      <c r="V9011" s="20">
        <f t="shared" si="700"/>
        <v>0.3125</v>
      </c>
      <c r="W9011" s="17">
        <f t="shared" si="701"/>
        <v>2017</v>
      </c>
      <c r="X9011" t="str">
        <f t="shared" si="702"/>
        <v>Jul-2017</v>
      </c>
      <c r="Y9011" s="17">
        <f t="shared" si="703"/>
        <v>6</v>
      </c>
      <c r="Z9011" t="str">
        <f t="shared" si="704"/>
        <v>11-20%</v>
      </c>
      <c r="AA9011" s="17">
        <f>IF(COUNTIF($B$2:B9011,B9011)=1,1,0)</f>
        <v>1</v>
      </c>
      <c r="AB9011" s="17">
        <f>IF(COUNTIF($F$2:F9011,F9011)=1,1,0)</f>
        <v>0</v>
      </c>
    </row>
    <row r="9012" spans="1:28" x14ac:dyDescent="0.2">
      <c r="A9012" s="17">
        <v>9011</v>
      </c>
      <c r="B9012" t="s">
        <v>10404</v>
      </c>
      <c r="C9012" s="18">
        <v>42874</v>
      </c>
      <c r="D9012" s="18">
        <v>42878</v>
      </c>
      <c r="E9012" t="s">
        <v>77</v>
      </c>
      <c r="F9012" t="s">
        <v>4628</v>
      </c>
      <c r="G9012" t="s">
        <v>4629</v>
      </c>
      <c r="H9012" t="s">
        <v>68</v>
      </c>
      <c r="I9012" t="s">
        <v>54</v>
      </c>
      <c r="J9012" t="s">
        <v>1713</v>
      </c>
      <c r="K9012" t="s">
        <v>385</v>
      </c>
      <c r="L9012">
        <v>35810</v>
      </c>
      <c r="M9012" t="s">
        <v>57</v>
      </c>
      <c r="N9012" t="s">
        <v>6435</v>
      </c>
      <c r="O9012" t="s">
        <v>73</v>
      </c>
      <c r="P9012" t="s">
        <v>102</v>
      </c>
      <c r="Q9012" t="s">
        <v>6436</v>
      </c>
      <c r="R9012" s="19">
        <v>26.16</v>
      </c>
      <c r="S9012" s="17">
        <v>4</v>
      </c>
      <c r="T9012" s="20">
        <v>0</v>
      </c>
      <c r="U9012" s="19">
        <v>12.8184</v>
      </c>
      <c r="V9012" s="20">
        <f t="shared" si="700"/>
        <v>0.49</v>
      </c>
      <c r="W9012" s="17">
        <f t="shared" si="701"/>
        <v>2017</v>
      </c>
      <c r="X9012" t="str">
        <f t="shared" si="702"/>
        <v>May-2017</v>
      </c>
      <c r="Y9012" s="17">
        <f t="shared" si="703"/>
        <v>4</v>
      </c>
      <c r="Z9012" t="str">
        <f t="shared" si="704"/>
        <v>0% (No Discount)</v>
      </c>
      <c r="AA9012" s="17">
        <f>IF(COUNTIF($B$2:B9012,B9012)=1,1,0)</f>
        <v>1</v>
      </c>
      <c r="AB9012" s="17">
        <f>IF(COUNTIF($F$2:F9012,F9012)=1,1,0)</f>
        <v>0</v>
      </c>
    </row>
    <row r="9013" spans="1:28" x14ac:dyDescent="0.2">
      <c r="A9013" s="17">
        <v>9012</v>
      </c>
      <c r="B9013" t="s">
        <v>10405</v>
      </c>
      <c r="C9013" s="18">
        <v>42358</v>
      </c>
      <c r="D9013" s="18">
        <v>42359</v>
      </c>
      <c r="E9013" t="s">
        <v>215</v>
      </c>
      <c r="F9013" t="s">
        <v>4479</v>
      </c>
      <c r="G9013" t="s">
        <v>4480</v>
      </c>
      <c r="H9013" t="s">
        <v>129</v>
      </c>
      <c r="I9013" t="s">
        <v>54</v>
      </c>
      <c r="J9013" t="s">
        <v>211</v>
      </c>
      <c r="K9013" t="s">
        <v>131</v>
      </c>
      <c r="L9013">
        <v>77036</v>
      </c>
      <c r="M9013" t="s">
        <v>132</v>
      </c>
      <c r="N9013" t="s">
        <v>2863</v>
      </c>
      <c r="O9013" t="s">
        <v>98</v>
      </c>
      <c r="P9013" t="s">
        <v>188</v>
      </c>
      <c r="Q9013" t="s">
        <v>2864</v>
      </c>
      <c r="R9013" s="19">
        <v>100.8</v>
      </c>
      <c r="S9013" s="17">
        <v>2</v>
      </c>
      <c r="T9013" s="20">
        <v>0.2</v>
      </c>
      <c r="U9013" s="19">
        <v>21.42</v>
      </c>
      <c r="V9013" s="20">
        <f t="shared" si="700"/>
        <v>0.21250000000000002</v>
      </c>
      <c r="W9013" s="17">
        <f t="shared" si="701"/>
        <v>2015</v>
      </c>
      <c r="X9013" t="str">
        <f t="shared" si="702"/>
        <v>Dec-2015</v>
      </c>
      <c r="Y9013" s="17">
        <f t="shared" si="703"/>
        <v>1</v>
      </c>
      <c r="Z9013" t="str">
        <f t="shared" si="704"/>
        <v>11-20%</v>
      </c>
      <c r="AA9013" s="17">
        <f>IF(COUNTIF($B$2:B9013,B9013)=1,1,0)</f>
        <v>1</v>
      </c>
      <c r="AB9013" s="17">
        <f>IF(COUNTIF($F$2:F9013,F9013)=1,1,0)</f>
        <v>0</v>
      </c>
    </row>
    <row r="9014" spans="1:28" x14ac:dyDescent="0.2">
      <c r="A9014" s="17">
        <v>9013</v>
      </c>
      <c r="B9014" t="s">
        <v>10406</v>
      </c>
      <c r="C9014" s="18">
        <v>42421</v>
      </c>
      <c r="D9014" s="18">
        <v>42422</v>
      </c>
      <c r="E9014" t="s">
        <v>215</v>
      </c>
      <c r="F9014" t="s">
        <v>924</v>
      </c>
      <c r="G9014" t="s">
        <v>925</v>
      </c>
      <c r="H9014" t="s">
        <v>68</v>
      </c>
      <c r="I9014" t="s">
        <v>54</v>
      </c>
      <c r="J9014" t="s">
        <v>293</v>
      </c>
      <c r="K9014" t="s">
        <v>294</v>
      </c>
      <c r="L9014">
        <v>10011</v>
      </c>
      <c r="M9014" t="s">
        <v>175</v>
      </c>
      <c r="N9014" t="s">
        <v>1130</v>
      </c>
      <c r="O9014" t="s">
        <v>59</v>
      </c>
      <c r="P9014" t="s">
        <v>92</v>
      </c>
      <c r="Q9014" t="s">
        <v>1131</v>
      </c>
      <c r="R9014" s="19">
        <v>135.80000000000001</v>
      </c>
      <c r="S9014" s="17">
        <v>7</v>
      </c>
      <c r="T9014" s="20">
        <v>0</v>
      </c>
      <c r="U9014" s="19">
        <v>66.542000000000002</v>
      </c>
      <c r="V9014" s="20">
        <f t="shared" si="700"/>
        <v>0.49</v>
      </c>
      <c r="W9014" s="17">
        <f t="shared" si="701"/>
        <v>2016</v>
      </c>
      <c r="X9014" t="str">
        <f t="shared" si="702"/>
        <v>Feb-2016</v>
      </c>
      <c r="Y9014" s="17">
        <f t="shared" si="703"/>
        <v>1</v>
      </c>
      <c r="Z9014" t="str">
        <f t="shared" si="704"/>
        <v>0% (No Discount)</v>
      </c>
      <c r="AA9014" s="17">
        <f>IF(COUNTIF($B$2:B9014,B9014)=1,1,0)</f>
        <v>1</v>
      </c>
      <c r="AB9014" s="17">
        <f>IF(COUNTIF($F$2:F9014,F9014)=1,1,0)</f>
        <v>0</v>
      </c>
    </row>
    <row r="9015" spans="1:28" x14ac:dyDescent="0.2">
      <c r="A9015" s="17">
        <v>9014</v>
      </c>
      <c r="B9015" t="s">
        <v>10407</v>
      </c>
      <c r="C9015" s="18">
        <v>42812</v>
      </c>
      <c r="D9015" s="18">
        <v>42816</v>
      </c>
      <c r="E9015" t="s">
        <v>77</v>
      </c>
      <c r="F9015" t="s">
        <v>8589</v>
      </c>
      <c r="G9015" t="s">
        <v>8590</v>
      </c>
      <c r="H9015" t="s">
        <v>68</v>
      </c>
      <c r="I9015" t="s">
        <v>54</v>
      </c>
      <c r="J9015" t="s">
        <v>69</v>
      </c>
      <c r="K9015" t="s">
        <v>70</v>
      </c>
      <c r="L9015">
        <v>90008</v>
      </c>
      <c r="M9015" t="s">
        <v>71</v>
      </c>
      <c r="N9015" t="s">
        <v>7220</v>
      </c>
      <c r="O9015" t="s">
        <v>73</v>
      </c>
      <c r="P9015" t="s">
        <v>95</v>
      </c>
      <c r="Q9015" t="s">
        <v>4260</v>
      </c>
      <c r="R9015" s="19">
        <v>13.9</v>
      </c>
      <c r="S9015" s="17">
        <v>5</v>
      </c>
      <c r="T9015" s="20">
        <v>0</v>
      </c>
      <c r="U9015" s="19">
        <v>3.7530000000000001</v>
      </c>
      <c r="V9015" s="20">
        <f t="shared" si="700"/>
        <v>0.27</v>
      </c>
      <c r="W9015" s="17">
        <f t="shared" si="701"/>
        <v>2017</v>
      </c>
      <c r="X9015" t="str">
        <f t="shared" si="702"/>
        <v>Mar-2017</v>
      </c>
      <c r="Y9015" s="17">
        <f t="shared" si="703"/>
        <v>4</v>
      </c>
      <c r="Z9015" t="str">
        <f t="shared" si="704"/>
        <v>0% (No Discount)</v>
      </c>
      <c r="AA9015" s="17">
        <f>IF(COUNTIF($B$2:B9015,B9015)=1,1,0)</f>
        <v>1</v>
      </c>
      <c r="AB9015" s="17">
        <f>IF(COUNTIF($F$2:F9015,F9015)=1,1,0)</f>
        <v>0</v>
      </c>
    </row>
    <row r="9016" spans="1:28" x14ac:dyDescent="0.2">
      <c r="A9016" s="17">
        <v>9015</v>
      </c>
      <c r="B9016" t="s">
        <v>10407</v>
      </c>
      <c r="C9016" s="18">
        <v>42812</v>
      </c>
      <c r="D9016" s="18">
        <v>42816</v>
      </c>
      <c r="E9016" t="s">
        <v>77</v>
      </c>
      <c r="F9016" t="s">
        <v>8589</v>
      </c>
      <c r="G9016" t="s">
        <v>8590</v>
      </c>
      <c r="H9016" t="s">
        <v>68</v>
      </c>
      <c r="I9016" t="s">
        <v>54</v>
      </c>
      <c r="J9016" t="s">
        <v>69</v>
      </c>
      <c r="K9016" t="s">
        <v>70</v>
      </c>
      <c r="L9016">
        <v>90008</v>
      </c>
      <c r="M9016" t="s">
        <v>71</v>
      </c>
      <c r="N9016" t="s">
        <v>3076</v>
      </c>
      <c r="O9016" t="s">
        <v>73</v>
      </c>
      <c r="P9016" t="s">
        <v>200</v>
      </c>
      <c r="Q9016" t="s">
        <v>3077</v>
      </c>
      <c r="R9016" s="19">
        <v>19.399999999999999</v>
      </c>
      <c r="S9016" s="17">
        <v>5</v>
      </c>
      <c r="T9016" s="20">
        <v>0</v>
      </c>
      <c r="U9016" s="19">
        <v>9.3119999999999994</v>
      </c>
      <c r="V9016" s="20">
        <f t="shared" si="700"/>
        <v>0.48</v>
      </c>
      <c r="W9016" s="17">
        <f t="shared" si="701"/>
        <v>2017</v>
      </c>
      <c r="X9016" t="str">
        <f t="shared" si="702"/>
        <v>Mar-2017</v>
      </c>
      <c r="Y9016" s="17">
        <f t="shared" si="703"/>
        <v>4</v>
      </c>
      <c r="Z9016" t="str">
        <f t="shared" si="704"/>
        <v>0% (No Discount)</v>
      </c>
      <c r="AA9016" s="17">
        <f>IF(COUNTIF($B$2:B9016,B9016)=1,1,0)</f>
        <v>0</v>
      </c>
      <c r="AB9016" s="17">
        <f>IF(COUNTIF($F$2:F9016,F9016)=1,1,0)</f>
        <v>0</v>
      </c>
    </row>
    <row r="9017" spans="1:28" x14ac:dyDescent="0.2">
      <c r="A9017" s="17">
        <v>9016</v>
      </c>
      <c r="B9017" t="s">
        <v>10408</v>
      </c>
      <c r="C9017" s="18">
        <v>42721</v>
      </c>
      <c r="D9017" s="18">
        <v>42727</v>
      </c>
      <c r="E9017" t="s">
        <v>77</v>
      </c>
      <c r="F9017" t="s">
        <v>3129</v>
      </c>
      <c r="G9017" t="s">
        <v>3130</v>
      </c>
      <c r="H9017" t="s">
        <v>68</v>
      </c>
      <c r="I9017" t="s">
        <v>54</v>
      </c>
      <c r="J9017" t="s">
        <v>695</v>
      </c>
      <c r="K9017" t="s">
        <v>696</v>
      </c>
      <c r="L9017">
        <v>88220</v>
      </c>
      <c r="M9017" t="s">
        <v>71</v>
      </c>
      <c r="N9017" t="s">
        <v>2649</v>
      </c>
      <c r="O9017" t="s">
        <v>73</v>
      </c>
      <c r="P9017" t="s">
        <v>102</v>
      </c>
      <c r="Q9017" t="s">
        <v>2650</v>
      </c>
      <c r="R9017" s="19">
        <v>13.488</v>
      </c>
      <c r="S9017" s="17">
        <v>2</v>
      </c>
      <c r="T9017" s="20">
        <v>0.2</v>
      </c>
      <c r="U9017" s="19">
        <v>4.3836000000000004</v>
      </c>
      <c r="V9017" s="20">
        <f t="shared" si="700"/>
        <v>0.32500000000000007</v>
      </c>
      <c r="W9017" s="17">
        <f t="shared" si="701"/>
        <v>2016</v>
      </c>
      <c r="X9017" t="str">
        <f t="shared" si="702"/>
        <v>Dec-2016</v>
      </c>
      <c r="Y9017" s="17">
        <f t="shared" si="703"/>
        <v>6</v>
      </c>
      <c r="Z9017" t="str">
        <f t="shared" si="704"/>
        <v>11-20%</v>
      </c>
      <c r="AA9017" s="17">
        <f>IF(COUNTIF($B$2:B9017,B9017)=1,1,0)</f>
        <v>1</v>
      </c>
      <c r="AB9017" s="17">
        <f>IF(COUNTIF($F$2:F9017,F9017)=1,1,0)</f>
        <v>0</v>
      </c>
    </row>
    <row r="9018" spans="1:28" x14ac:dyDescent="0.2">
      <c r="A9018" s="17">
        <v>9017</v>
      </c>
      <c r="B9018" t="s">
        <v>10408</v>
      </c>
      <c r="C9018" s="18">
        <v>42721</v>
      </c>
      <c r="D9018" s="18">
        <v>42727</v>
      </c>
      <c r="E9018" t="s">
        <v>77</v>
      </c>
      <c r="F9018" t="s">
        <v>3129</v>
      </c>
      <c r="G9018" t="s">
        <v>3130</v>
      </c>
      <c r="H9018" t="s">
        <v>68</v>
      </c>
      <c r="I9018" t="s">
        <v>54</v>
      </c>
      <c r="J9018" t="s">
        <v>695</v>
      </c>
      <c r="K9018" t="s">
        <v>696</v>
      </c>
      <c r="L9018">
        <v>88220</v>
      </c>
      <c r="M9018" t="s">
        <v>71</v>
      </c>
      <c r="N9018" t="s">
        <v>5806</v>
      </c>
      <c r="O9018" t="s">
        <v>73</v>
      </c>
      <c r="P9018" t="s">
        <v>102</v>
      </c>
      <c r="Q9018" t="s">
        <v>5807</v>
      </c>
      <c r="R9018" s="19">
        <v>11.416</v>
      </c>
      <c r="S9018" s="17">
        <v>1</v>
      </c>
      <c r="T9018" s="20">
        <v>0.2</v>
      </c>
      <c r="U9018" s="19">
        <v>3.8529</v>
      </c>
      <c r="V9018" s="20">
        <f t="shared" si="700"/>
        <v>0.33749999999999997</v>
      </c>
      <c r="W9018" s="17">
        <f t="shared" si="701"/>
        <v>2016</v>
      </c>
      <c r="X9018" t="str">
        <f t="shared" si="702"/>
        <v>Dec-2016</v>
      </c>
      <c r="Y9018" s="17">
        <f t="shared" si="703"/>
        <v>6</v>
      </c>
      <c r="Z9018" t="str">
        <f t="shared" si="704"/>
        <v>11-20%</v>
      </c>
      <c r="AA9018" s="17">
        <f>IF(COUNTIF($B$2:B9018,B9018)=1,1,0)</f>
        <v>0</v>
      </c>
      <c r="AB9018" s="17">
        <f>IF(COUNTIF($F$2:F9018,F9018)=1,1,0)</f>
        <v>0</v>
      </c>
    </row>
    <row r="9019" spans="1:28" x14ac:dyDescent="0.2">
      <c r="A9019" s="17">
        <v>9018</v>
      </c>
      <c r="B9019" t="s">
        <v>10409</v>
      </c>
      <c r="C9019" s="18">
        <v>42455</v>
      </c>
      <c r="D9019" s="18">
        <v>42457</v>
      </c>
      <c r="E9019" t="s">
        <v>50</v>
      </c>
      <c r="F9019" t="s">
        <v>5283</v>
      </c>
      <c r="G9019" t="s">
        <v>5284</v>
      </c>
      <c r="H9019" t="s">
        <v>53</v>
      </c>
      <c r="I9019" t="s">
        <v>54</v>
      </c>
      <c r="J9019" t="s">
        <v>8449</v>
      </c>
      <c r="K9019" t="s">
        <v>6295</v>
      </c>
      <c r="L9019">
        <v>83201</v>
      </c>
      <c r="M9019" t="s">
        <v>71</v>
      </c>
      <c r="N9019" t="s">
        <v>4040</v>
      </c>
      <c r="O9019" t="s">
        <v>73</v>
      </c>
      <c r="P9019" t="s">
        <v>117</v>
      </c>
      <c r="Q9019" t="s">
        <v>4041</v>
      </c>
      <c r="R9019" s="19">
        <v>17.64</v>
      </c>
      <c r="S9019" s="17">
        <v>3</v>
      </c>
      <c r="T9019" s="20">
        <v>0</v>
      </c>
      <c r="U9019" s="19">
        <v>8.6435999999999993</v>
      </c>
      <c r="V9019" s="20">
        <f t="shared" si="700"/>
        <v>0.48999999999999994</v>
      </c>
      <c r="W9019" s="17">
        <f t="shared" si="701"/>
        <v>2016</v>
      </c>
      <c r="X9019" t="str">
        <f t="shared" si="702"/>
        <v>Mar-2016</v>
      </c>
      <c r="Y9019" s="17">
        <f t="shared" si="703"/>
        <v>2</v>
      </c>
      <c r="Z9019" t="str">
        <f t="shared" si="704"/>
        <v>0% (No Discount)</v>
      </c>
      <c r="AA9019" s="17">
        <f>IF(COUNTIF($B$2:B9019,B9019)=1,1,0)</f>
        <v>1</v>
      </c>
      <c r="AB9019" s="17">
        <f>IF(COUNTIF($F$2:F9019,F9019)=1,1,0)</f>
        <v>0</v>
      </c>
    </row>
    <row r="9020" spans="1:28" x14ac:dyDescent="0.2">
      <c r="A9020" s="17">
        <v>9019</v>
      </c>
      <c r="B9020" t="s">
        <v>10409</v>
      </c>
      <c r="C9020" s="18">
        <v>42455</v>
      </c>
      <c r="D9020" s="18">
        <v>42457</v>
      </c>
      <c r="E9020" t="s">
        <v>50</v>
      </c>
      <c r="F9020" t="s">
        <v>5283</v>
      </c>
      <c r="G9020" t="s">
        <v>5284</v>
      </c>
      <c r="H9020" t="s">
        <v>53</v>
      </c>
      <c r="I9020" t="s">
        <v>54</v>
      </c>
      <c r="J9020" t="s">
        <v>8449</v>
      </c>
      <c r="K9020" t="s">
        <v>6295</v>
      </c>
      <c r="L9020">
        <v>83201</v>
      </c>
      <c r="M9020" t="s">
        <v>71</v>
      </c>
      <c r="N9020" t="s">
        <v>159</v>
      </c>
      <c r="O9020" t="s">
        <v>73</v>
      </c>
      <c r="P9020" t="s">
        <v>102</v>
      </c>
      <c r="Q9020" t="s">
        <v>160</v>
      </c>
      <c r="R9020" s="19">
        <v>17.04</v>
      </c>
      <c r="S9020" s="17">
        <v>3</v>
      </c>
      <c r="T9020" s="20">
        <v>0.2</v>
      </c>
      <c r="U9020" s="19">
        <v>5.5380000000000003</v>
      </c>
      <c r="V9020" s="20">
        <f t="shared" si="700"/>
        <v>0.32500000000000001</v>
      </c>
      <c r="W9020" s="17">
        <f t="shared" si="701"/>
        <v>2016</v>
      </c>
      <c r="X9020" t="str">
        <f t="shared" si="702"/>
        <v>Mar-2016</v>
      </c>
      <c r="Y9020" s="17">
        <f t="shared" si="703"/>
        <v>2</v>
      </c>
      <c r="Z9020" t="str">
        <f t="shared" si="704"/>
        <v>11-20%</v>
      </c>
      <c r="AA9020" s="17">
        <f>IF(COUNTIF($B$2:B9020,B9020)=1,1,0)</f>
        <v>0</v>
      </c>
      <c r="AB9020" s="17">
        <f>IF(COUNTIF($F$2:F9020,F9020)=1,1,0)</f>
        <v>0</v>
      </c>
    </row>
    <row r="9021" spans="1:28" x14ac:dyDescent="0.2">
      <c r="A9021" s="17">
        <v>9020</v>
      </c>
      <c r="B9021" t="s">
        <v>10410</v>
      </c>
      <c r="C9021" s="18">
        <v>41989</v>
      </c>
      <c r="D9021" s="18">
        <v>41991</v>
      </c>
      <c r="E9021" t="s">
        <v>50</v>
      </c>
      <c r="F9021" t="s">
        <v>853</v>
      </c>
      <c r="G9021" t="s">
        <v>854</v>
      </c>
      <c r="H9021" t="s">
        <v>53</v>
      </c>
      <c r="I9021" t="s">
        <v>54</v>
      </c>
      <c r="J9021" t="s">
        <v>345</v>
      </c>
      <c r="K9021" t="s">
        <v>346</v>
      </c>
      <c r="L9021">
        <v>22153</v>
      </c>
      <c r="M9021" t="s">
        <v>57</v>
      </c>
      <c r="N9021" t="s">
        <v>3791</v>
      </c>
      <c r="O9021" t="s">
        <v>98</v>
      </c>
      <c r="P9021" t="s">
        <v>188</v>
      </c>
      <c r="Q9021" t="s">
        <v>3792</v>
      </c>
      <c r="R9021" s="19">
        <v>99.98</v>
      </c>
      <c r="S9021" s="17">
        <v>2</v>
      </c>
      <c r="T9021" s="20">
        <v>0</v>
      </c>
      <c r="U9021" s="19">
        <v>7.9984000000000002</v>
      </c>
      <c r="V9021" s="20">
        <f t="shared" si="700"/>
        <v>0.08</v>
      </c>
      <c r="W9021" s="17">
        <f t="shared" si="701"/>
        <v>2014</v>
      </c>
      <c r="X9021" t="str">
        <f t="shared" si="702"/>
        <v>Dec-2014</v>
      </c>
      <c r="Y9021" s="17">
        <f t="shared" si="703"/>
        <v>2</v>
      </c>
      <c r="Z9021" t="str">
        <f t="shared" si="704"/>
        <v>0% (No Discount)</v>
      </c>
      <c r="AA9021" s="17">
        <f>IF(COUNTIF($B$2:B9021,B9021)=1,1,0)</f>
        <v>1</v>
      </c>
      <c r="AB9021" s="17">
        <f>IF(COUNTIF($F$2:F9021,F9021)=1,1,0)</f>
        <v>0</v>
      </c>
    </row>
    <row r="9022" spans="1:28" x14ac:dyDescent="0.2">
      <c r="A9022" s="17">
        <v>9021</v>
      </c>
      <c r="B9022" t="s">
        <v>10410</v>
      </c>
      <c r="C9022" s="18">
        <v>41989</v>
      </c>
      <c r="D9022" s="18">
        <v>41991</v>
      </c>
      <c r="E9022" t="s">
        <v>50</v>
      </c>
      <c r="F9022" t="s">
        <v>853</v>
      </c>
      <c r="G9022" t="s">
        <v>854</v>
      </c>
      <c r="H9022" t="s">
        <v>53</v>
      </c>
      <c r="I9022" t="s">
        <v>54</v>
      </c>
      <c r="J9022" t="s">
        <v>345</v>
      </c>
      <c r="K9022" t="s">
        <v>346</v>
      </c>
      <c r="L9022">
        <v>22153</v>
      </c>
      <c r="M9022" t="s">
        <v>57</v>
      </c>
      <c r="N9022" t="s">
        <v>3442</v>
      </c>
      <c r="O9022" t="s">
        <v>59</v>
      </c>
      <c r="P9022" t="s">
        <v>92</v>
      </c>
      <c r="Q9022" t="s">
        <v>3443</v>
      </c>
      <c r="R9022" s="19">
        <v>29.46</v>
      </c>
      <c r="S9022" s="17">
        <v>6</v>
      </c>
      <c r="T9022" s="20">
        <v>0</v>
      </c>
      <c r="U9022" s="19">
        <v>9.7218</v>
      </c>
      <c r="V9022" s="20">
        <f t="shared" si="700"/>
        <v>0.33</v>
      </c>
      <c r="W9022" s="17">
        <f t="shared" si="701"/>
        <v>2014</v>
      </c>
      <c r="X9022" t="str">
        <f t="shared" si="702"/>
        <v>Dec-2014</v>
      </c>
      <c r="Y9022" s="17">
        <f t="shared" si="703"/>
        <v>2</v>
      </c>
      <c r="Z9022" t="str">
        <f t="shared" si="704"/>
        <v>0% (No Discount)</v>
      </c>
      <c r="AA9022" s="17">
        <f>IF(COUNTIF($B$2:B9022,B9022)=1,1,0)</f>
        <v>0</v>
      </c>
      <c r="AB9022" s="17">
        <f>IF(COUNTIF($F$2:F9022,F9022)=1,1,0)</f>
        <v>0</v>
      </c>
    </row>
    <row r="9023" spans="1:28" x14ac:dyDescent="0.2">
      <c r="A9023" s="17">
        <v>9022</v>
      </c>
      <c r="B9023" t="s">
        <v>10411</v>
      </c>
      <c r="C9023" s="18">
        <v>42323</v>
      </c>
      <c r="D9023" s="18">
        <v>42328</v>
      </c>
      <c r="E9023" t="s">
        <v>77</v>
      </c>
      <c r="F9023" t="s">
        <v>9029</v>
      </c>
      <c r="G9023" t="s">
        <v>9030</v>
      </c>
      <c r="H9023" t="s">
        <v>68</v>
      </c>
      <c r="I9023" t="s">
        <v>54</v>
      </c>
      <c r="J9023" t="s">
        <v>2869</v>
      </c>
      <c r="K9023" t="s">
        <v>525</v>
      </c>
      <c r="L9023">
        <v>43615</v>
      </c>
      <c r="M9023" t="s">
        <v>175</v>
      </c>
      <c r="N9023" t="s">
        <v>4678</v>
      </c>
      <c r="O9023" t="s">
        <v>73</v>
      </c>
      <c r="P9023" t="s">
        <v>102</v>
      </c>
      <c r="Q9023" t="s">
        <v>4679</v>
      </c>
      <c r="R9023" s="19">
        <v>166.92</v>
      </c>
      <c r="S9023" s="17">
        <v>13</v>
      </c>
      <c r="T9023" s="20">
        <v>0.7</v>
      </c>
      <c r="U9023" s="19">
        <v>-116.84399999999999</v>
      </c>
      <c r="V9023" s="20">
        <f t="shared" si="700"/>
        <v>-0.70000000000000007</v>
      </c>
      <c r="W9023" s="17">
        <f t="shared" si="701"/>
        <v>2015</v>
      </c>
      <c r="X9023" t="str">
        <f t="shared" si="702"/>
        <v>Nov-2015</v>
      </c>
      <c r="Y9023" s="17">
        <f t="shared" si="703"/>
        <v>5</v>
      </c>
      <c r="Z9023" t="str">
        <f t="shared" si="704"/>
        <v>Over 50%</v>
      </c>
      <c r="AA9023" s="17">
        <f>IF(COUNTIF($B$2:B9023,B9023)=1,1,0)</f>
        <v>1</v>
      </c>
      <c r="AB9023" s="17">
        <f>IF(COUNTIF($F$2:F9023,F9023)=1,1,0)</f>
        <v>0</v>
      </c>
    </row>
    <row r="9024" spans="1:28" x14ac:dyDescent="0.2">
      <c r="A9024" s="17">
        <v>9023</v>
      </c>
      <c r="B9024" t="s">
        <v>10412</v>
      </c>
      <c r="C9024" s="18">
        <v>42604</v>
      </c>
      <c r="D9024" s="18">
        <v>42605</v>
      </c>
      <c r="E9024" t="s">
        <v>215</v>
      </c>
      <c r="F9024" t="s">
        <v>6291</v>
      </c>
      <c r="G9024" t="s">
        <v>6292</v>
      </c>
      <c r="H9024" t="s">
        <v>129</v>
      </c>
      <c r="I9024" t="s">
        <v>54</v>
      </c>
      <c r="J9024" t="s">
        <v>5375</v>
      </c>
      <c r="K9024" t="s">
        <v>484</v>
      </c>
      <c r="L9024">
        <v>80525</v>
      </c>
      <c r="M9024" t="s">
        <v>71</v>
      </c>
      <c r="N9024" t="s">
        <v>2026</v>
      </c>
      <c r="O9024" t="s">
        <v>59</v>
      </c>
      <c r="P9024" t="s">
        <v>92</v>
      </c>
      <c r="Q9024" t="s">
        <v>2027</v>
      </c>
      <c r="R9024" s="19">
        <v>98.328000000000003</v>
      </c>
      <c r="S9024" s="17">
        <v>3</v>
      </c>
      <c r="T9024" s="20">
        <v>0.2</v>
      </c>
      <c r="U9024" s="19">
        <v>9.8328000000000007</v>
      </c>
      <c r="V9024" s="20">
        <f t="shared" si="700"/>
        <v>0.1</v>
      </c>
      <c r="W9024" s="17">
        <f t="shared" si="701"/>
        <v>2016</v>
      </c>
      <c r="X9024" t="str">
        <f t="shared" si="702"/>
        <v>Aug-2016</v>
      </c>
      <c r="Y9024" s="17">
        <f t="shared" si="703"/>
        <v>1</v>
      </c>
      <c r="Z9024" t="str">
        <f t="shared" si="704"/>
        <v>11-20%</v>
      </c>
      <c r="AA9024" s="17">
        <f>IF(COUNTIF($B$2:B9024,B9024)=1,1,0)</f>
        <v>1</v>
      </c>
      <c r="AB9024" s="17">
        <f>IF(COUNTIF($F$2:F9024,F9024)=1,1,0)</f>
        <v>0</v>
      </c>
    </row>
    <row r="9025" spans="1:28" x14ac:dyDescent="0.2">
      <c r="A9025" s="17">
        <v>9024</v>
      </c>
      <c r="B9025" t="s">
        <v>10413</v>
      </c>
      <c r="C9025" s="18">
        <v>42184</v>
      </c>
      <c r="D9025" s="18">
        <v>42187</v>
      </c>
      <c r="E9025" t="s">
        <v>215</v>
      </c>
      <c r="F9025" t="s">
        <v>4179</v>
      </c>
      <c r="G9025" t="s">
        <v>4180</v>
      </c>
      <c r="H9025" t="s">
        <v>53</v>
      </c>
      <c r="I9025" t="s">
        <v>54</v>
      </c>
      <c r="J9025" t="s">
        <v>293</v>
      </c>
      <c r="K9025" t="s">
        <v>294</v>
      </c>
      <c r="L9025">
        <v>10024</v>
      </c>
      <c r="M9025" t="s">
        <v>175</v>
      </c>
      <c r="N9025" t="s">
        <v>2127</v>
      </c>
      <c r="O9025" t="s">
        <v>59</v>
      </c>
      <c r="P9025" t="s">
        <v>63</v>
      </c>
      <c r="Q9025" t="s">
        <v>2128</v>
      </c>
      <c r="R9025" s="19">
        <v>117.88200000000001</v>
      </c>
      <c r="S9025" s="17">
        <v>1</v>
      </c>
      <c r="T9025" s="20">
        <v>0.1</v>
      </c>
      <c r="U9025" s="19">
        <v>1.3098000000000001</v>
      </c>
      <c r="V9025" s="20">
        <f t="shared" si="700"/>
        <v>1.1111111111111112E-2</v>
      </c>
      <c r="W9025" s="17">
        <f t="shared" si="701"/>
        <v>2015</v>
      </c>
      <c r="X9025" t="str">
        <f t="shared" si="702"/>
        <v>Jun-2015</v>
      </c>
      <c r="Y9025" s="17">
        <f t="shared" si="703"/>
        <v>3</v>
      </c>
      <c r="Z9025" t="str">
        <f t="shared" si="704"/>
        <v>1-10%</v>
      </c>
      <c r="AA9025" s="17">
        <f>IF(COUNTIF($B$2:B9025,B9025)=1,1,0)</f>
        <v>1</v>
      </c>
      <c r="AB9025" s="17">
        <f>IF(COUNTIF($F$2:F9025,F9025)=1,1,0)</f>
        <v>0</v>
      </c>
    </row>
    <row r="9026" spans="1:28" x14ac:dyDescent="0.2">
      <c r="A9026" s="17">
        <v>9025</v>
      </c>
      <c r="B9026" t="s">
        <v>10414</v>
      </c>
      <c r="C9026" s="18">
        <v>42547</v>
      </c>
      <c r="D9026" s="18">
        <v>42553</v>
      </c>
      <c r="E9026" t="s">
        <v>77</v>
      </c>
      <c r="F9026" t="s">
        <v>9029</v>
      </c>
      <c r="G9026" t="s">
        <v>9030</v>
      </c>
      <c r="H9026" t="s">
        <v>68</v>
      </c>
      <c r="I9026" t="s">
        <v>54</v>
      </c>
      <c r="J9026" t="s">
        <v>293</v>
      </c>
      <c r="K9026" t="s">
        <v>294</v>
      </c>
      <c r="L9026">
        <v>10035</v>
      </c>
      <c r="M9026" t="s">
        <v>175</v>
      </c>
      <c r="N9026" t="s">
        <v>7777</v>
      </c>
      <c r="O9026" t="s">
        <v>98</v>
      </c>
      <c r="P9026" t="s">
        <v>188</v>
      </c>
      <c r="Q9026" t="s">
        <v>7778</v>
      </c>
      <c r="R9026" s="19">
        <v>20.97</v>
      </c>
      <c r="S9026" s="17">
        <v>3</v>
      </c>
      <c r="T9026" s="20">
        <v>0</v>
      </c>
      <c r="U9026" s="19">
        <v>9.0170999999999992</v>
      </c>
      <c r="V9026" s="20">
        <f t="shared" ref="V9026:V9089" si="705">IFERROR(U9026/R9026,0)</f>
        <v>0.43</v>
      </c>
      <c r="W9026" s="17">
        <f t="shared" ref="W9026:W9089" si="706">YEAR(C9026)</f>
        <v>2016</v>
      </c>
      <c r="X9026" t="str">
        <f t="shared" ref="X9026:X9089" si="707">TEXT(C9026,"mmm-yyyy")</f>
        <v>Jun-2016</v>
      </c>
      <c r="Y9026" s="17">
        <f t="shared" ref="Y9026:Y9089" si="708">D9026-C9026</f>
        <v>6</v>
      </c>
      <c r="Z9026" t="str">
        <f t="shared" ref="Z9026:Z9089" si="709">IF(T9026=0,"0% (No Discount)",IF(T9026&lt;=0.1,"1-10%",IF(T9026&lt;=0.2,"11-20%",IF(T9026&lt;=0.3,"21-30%",IF(T9026&lt;=0.4,"31-40%",IF(T9026&lt;=0.5,"41-50%","Over 50%"))))))</f>
        <v>0% (No Discount)</v>
      </c>
      <c r="AA9026" s="17">
        <f>IF(COUNTIF($B$2:B9026,B9026)=1,1,0)</f>
        <v>1</v>
      </c>
      <c r="AB9026" s="17">
        <f>IF(COUNTIF($F$2:F9026,F9026)=1,1,0)</f>
        <v>0</v>
      </c>
    </row>
    <row r="9027" spans="1:28" x14ac:dyDescent="0.2">
      <c r="A9027" s="17">
        <v>9026</v>
      </c>
      <c r="B9027" t="s">
        <v>10414</v>
      </c>
      <c r="C9027" s="18">
        <v>42547</v>
      </c>
      <c r="D9027" s="18">
        <v>42553</v>
      </c>
      <c r="E9027" t="s">
        <v>77</v>
      </c>
      <c r="F9027" t="s">
        <v>9029</v>
      </c>
      <c r="G9027" t="s">
        <v>9030</v>
      </c>
      <c r="H9027" t="s">
        <v>68</v>
      </c>
      <c r="I9027" t="s">
        <v>54</v>
      </c>
      <c r="J9027" t="s">
        <v>293</v>
      </c>
      <c r="K9027" t="s">
        <v>294</v>
      </c>
      <c r="L9027">
        <v>10035</v>
      </c>
      <c r="M9027" t="s">
        <v>175</v>
      </c>
      <c r="N9027" t="s">
        <v>6312</v>
      </c>
      <c r="O9027" t="s">
        <v>98</v>
      </c>
      <c r="P9027" t="s">
        <v>188</v>
      </c>
      <c r="Q9027" t="s">
        <v>6313</v>
      </c>
      <c r="R9027" s="19">
        <v>139.96</v>
      </c>
      <c r="S9027" s="17">
        <v>4</v>
      </c>
      <c r="T9027" s="20">
        <v>0</v>
      </c>
      <c r="U9027" s="19">
        <v>9.7972000000000001</v>
      </c>
      <c r="V9027" s="20">
        <f t="shared" si="705"/>
        <v>6.9999999999999993E-2</v>
      </c>
      <c r="W9027" s="17">
        <f t="shared" si="706"/>
        <v>2016</v>
      </c>
      <c r="X9027" t="str">
        <f t="shared" si="707"/>
        <v>Jun-2016</v>
      </c>
      <c r="Y9027" s="17">
        <f t="shared" si="708"/>
        <v>6</v>
      </c>
      <c r="Z9027" t="str">
        <f t="shared" si="709"/>
        <v>0% (No Discount)</v>
      </c>
      <c r="AA9027" s="17">
        <f>IF(COUNTIF($B$2:B9027,B9027)=1,1,0)</f>
        <v>0</v>
      </c>
      <c r="AB9027" s="17">
        <f>IF(COUNTIF($F$2:F9027,F9027)=1,1,0)</f>
        <v>0</v>
      </c>
    </row>
    <row r="9028" spans="1:28" x14ac:dyDescent="0.2">
      <c r="A9028" s="17">
        <v>9027</v>
      </c>
      <c r="B9028" t="s">
        <v>10414</v>
      </c>
      <c r="C9028" s="18">
        <v>42547</v>
      </c>
      <c r="D9028" s="18">
        <v>42553</v>
      </c>
      <c r="E9028" t="s">
        <v>77</v>
      </c>
      <c r="F9028" t="s">
        <v>9029</v>
      </c>
      <c r="G9028" t="s">
        <v>9030</v>
      </c>
      <c r="H9028" t="s">
        <v>68</v>
      </c>
      <c r="I9028" t="s">
        <v>54</v>
      </c>
      <c r="J9028" t="s">
        <v>293</v>
      </c>
      <c r="K9028" t="s">
        <v>294</v>
      </c>
      <c r="L9028">
        <v>10035</v>
      </c>
      <c r="M9028" t="s">
        <v>175</v>
      </c>
      <c r="N9028" t="s">
        <v>3875</v>
      </c>
      <c r="O9028" t="s">
        <v>59</v>
      </c>
      <c r="P9028" t="s">
        <v>92</v>
      </c>
      <c r="Q9028" t="s">
        <v>3876</v>
      </c>
      <c r="R9028" s="19">
        <v>37.74</v>
      </c>
      <c r="S9028" s="17">
        <v>3</v>
      </c>
      <c r="T9028" s="20">
        <v>0</v>
      </c>
      <c r="U9028" s="19">
        <v>12.8316</v>
      </c>
      <c r="V9028" s="20">
        <f t="shared" si="705"/>
        <v>0.33999999999999997</v>
      </c>
      <c r="W9028" s="17">
        <f t="shared" si="706"/>
        <v>2016</v>
      </c>
      <c r="X9028" t="str">
        <f t="shared" si="707"/>
        <v>Jun-2016</v>
      </c>
      <c r="Y9028" s="17">
        <f t="shared" si="708"/>
        <v>6</v>
      </c>
      <c r="Z9028" t="str">
        <f t="shared" si="709"/>
        <v>0% (No Discount)</v>
      </c>
      <c r="AA9028" s="17">
        <f>IF(COUNTIF($B$2:B9028,B9028)=1,1,0)</f>
        <v>0</v>
      </c>
      <c r="AB9028" s="17">
        <f>IF(COUNTIF($F$2:F9028,F9028)=1,1,0)</f>
        <v>0</v>
      </c>
    </row>
    <row r="9029" spans="1:28" x14ac:dyDescent="0.2">
      <c r="A9029" s="17">
        <v>9028</v>
      </c>
      <c r="B9029" t="s">
        <v>10415</v>
      </c>
      <c r="C9029" s="18">
        <v>42630</v>
      </c>
      <c r="D9029" s="18">
        <v>42635</v>
      </c>
      <c r="E9029" t="s">
        <v>77</v>
      </c>
      <c r="F9029" t="s">
        <v>262</v>
      </c>
      <c r="G9029" t="s">
        <v>263</v>
      </c>
      <c r="H9029" t="s">
        <v>53</v>
      </c>
      <c r="I9029" t="s">
        <v>54</v>
      </c>
      <c r="J9029" t="s">
        <v>10416</v>
      </c>
      <c r="K9029" t="s">
        <v>1275</v>
      </c>
      <c r="L9029">
        <v>1752</v>
      </c>
      <c r="M9029" t="s">
        <v>175</v>
      </c>
      <c r="N9029" t="s">
        <v>2480</v>
      </c>
      <c r="O9029" t="s">
        <v>59</v>
      </c>
      <c r="P9029" t="s">
        <v>92</v>
      </c>
      <c r="Q9029" t="s">
        <v>2481</v>
      </c>
      <c r="R9029" s="19">
        <v>14.82</v>
      </c>
      <c r="S9029" s="17">
        <v>3</v>
      </c>
      <c r="T9029" s="20">
        <v>0</v>
      </c>
      <c r="U9029" s="19">
        <v>6.2244000000000002</v>
      </c>
      <c r="V9029" s="20">
        <f t="shared" si="705"/>
        <v>0.42</v>
      </c>
      <c r="W9029" s="17">
        <f t="shared" si="706"/>
        <v>2016</v>
      </c>
      <c r="X9029" t="str">
        <f t="shared" si="707"/>
        <v>Sep-2016</v>
      </c>
      <c r="Y9029" s="17">
        <f t="shared" si="708"/>
        <v>5</v>
      </c>
      <c r="Z9029" t="str">
        <f t="shared" si="709"/>
        <v>0% (No Discount)</v>
      </c>
      <c r="AA9029" s="17">
        <f>IF(COUNTIF($B$2:B9029,B9029)=1,1,0)</f>
        <v>1</v>
      </c>
      <c r="AB9029" s="17">
        <f>IF(COUNTIF($F$2:F9029,F9029)=1,1,0)</f>
        <v>0</v>
      </c>
    </row>
    <row r="9030" spans="1:28" x14ac:dyDescent="0.2">
      <c r="A9030" s="17">
        <v>9029</v>
      </c>
      <c r="B9030" t="s">
        <v>10415</v>
      </c>
      <c r="C9030" s="18">
        <v>42630</v>
      </c>
      <c r="D9030" s="18">
        <v>42635</v>
      </c>
      <c r="E9030" t="s">
        <v>77</v>
      </c>
      <c r="F9030" t="s">
        <v>262</v>
      </c>
      <c r="G9030" t="s">
        <v>263</v>
      </c>
      <c r="H9030" t="s">
        <v>53</v>
      </c>
      <c r="I9030" t="s">
        <v>54</v>
      </c>
      <c r="J9030" t="s">
        <v>10416</v>
      </c>
      <c r="K9030" t="s">
        <v>1275</v>
      </c>
      <c r="L9030">
        <v>1752</v>
      </c>
      <c r="M9030" t="s">
        <v>175</v>
      </c>
      <c r="N9030" t="s">
        <v>1746</v>
      </c>
      <c r="O9030" t="s">
        <v>59</v>
      </c>
      <c r="P9030" t="s">
        <v>92</v>
      </c>
      <c r="Q9030" t="s">
        <v>1747</v>
      </c>
      <c r="R9030" s="19">
        <v>191.82</v>
      </c>
      <c r="S9030" s="17">
        <v>3</v>
      </c>
      <c r="T9030" s="20">
        <v>0</v>
      </c>
      <c r="U9030" s="19">
        <v>61.382399999999997</v>
      </c>
      <c r="V9030" s="20">
        <f t="shared" si="705"/>
        <v>0.32</v>
      </c>
      <c r="W9030" s="17">
        <f t="shared" si="706"/>
        <v>2016</v>
      </c>
      <c r="X9030" t="str">
        <f t="shared" si="707"/>
        <v>Sep-2016</v>
      </c>
      <c r="Y9030" s="17">
        <f t="shared" si="708"/>
        <v>5</v>
      </c>
      <c r="Z9030" t="str">
        <f t="shared" si="709"/>
        <v>0% (No Discount)</v>
      </c>
      <c r="AA9030" s="17">
        <f>IF(COUNTIF($B$2:B9030,B9030)=1,1,0)</f>
        <v>0</v>
      </c>
      <c r="AB9030" s="17">
        <f>IF(COUNTIF($F$2:F9030,F9030)=1,1,0)</f>
        <v>0</v>
      </c>
    </row>
    <row r="9031" spans="1:28" x14ac:dyDescent="0.2">
      <c r="A9031" s="17">
        <v>9030</v>
      </c>
      <c r="B9031" t="s">
        <v>10417</v>
      </c>
      <c r="C9031" s="18">
        <v>41838</v>
      </c>
      <c r="D9031" s="18">
        <v>41843</v>
      </c>
      <c r="E9031" t="s">
        <v>77</v>
      </c>
      <c r="F9031" t="s">
        <v>6444</v>
      </c>
      <c r="G9031" t="s">
        <v>6445</v>
      </c>
      <c r="H9031" t="s">
        <v>53</v>
      </c>
      <c r="I9031" t="s">
        <v>54</v>
      </c>
      <c r="J9031" t="s">
        <v>1531</v>
      </c>
      <c r="K9031" t="s">
        <v>294</v>
      </c>
      <c r="L9031">
        <v>10801</v>
      </c>
      <c r="M9031" t="s">
        <v>175</v>
      </c>
      <c r="N9031" t="s">
        <v>2086</v>
      </c>
      <c r="O9031" t="s">
        <v>73</v>
      </c>
      <c r="P9031" t="s">
        <v>102</v>
      </c>
      <c r="Q9031" t="s">
        <v>2087</v>
      </c>
      <c r="R9031" s="19">
        <v>13.904</v>
      </c>
      <c r="S9031" s="17">
        <v>2</v>
      </c>
      <c r="T9031" s="20">
        <v>0.2</v>
      </c>
      <c r="U9031" s="19">
        <v>4.5187999999999997</v>
      </c>
      <c r="V9031" s="20">
        <f t="shared" si="705"/>
        <v>0.32499999999999996</v>
      </c>
      <c r="W9031" s="17">
        <f t="shared" si="706"/>
        <v>2014</v>
      </c>
      <c r="X9031" t="str">
        <f t="shared" si="707"/>
        <v>Jul-2014</v>
      </c>
      <c r="Y9031" s="17">
        <f t="shared" si="708"/>
        <v>5</v>
      </c>
      <c r="Z9031" t="str">
        <f t="shared" si="709"/>
        <v>11-20%</v>
      </c>
      <c r="AA9031" s="17">
        <f>IF(COUNTIF($B$2:B9031,B9031)=1,1,0)</f>
        <v>1</v>
      </c>
      <c r="AB9031" s="17">
        <f>IF(COUNTIF($F$2:F9031,F9031)=1,1,0)</f>
        <v>0</v>
      </c>
    </row>
    <row r="9032" spans="1:28" x14ac:dyDescent="0.2">
      <c r="A9032" s="17">
        <v>9031</v>
      </c>
      <c r="B9032" t="s">
        <v>10418</v>
      </c>
      <c r="C9032" s="18">
        <v>42979</v>
      </c>
      <c r="D9032" s="18">
        <v>42979</v>
      </c>
      <c r="E9032" t="s">
        <v>1320</v>
      </c>
      <c r="F9032" t="s">
        <v>3883</v>
      </c>
      <c r="G9032" t="s">
        <v>3884</v>
      </c>
      <c r="H9032" t="s">
        <v>68</v>
      </c>
      <c r="I9032" t="s">
        <v>54</v>
      </c>
      <c r="J9032" t="s">
        <v>122</v>
      </c>
      <c r="K9032" t="s">
        <v>123</v>
      </c>
      <c r="L9032">
        <v>98103</v>
      </c>
      <c r="M9032" t="s">
        <v>71</v>
      </c>
      <c r="N9032" t="s">
        <v>4649</v>
      </c>
      <c r="O9032" t="s">
        <v>73</v>
      </c>
      <c r="P9032" t="s">
        <v>105</v>
      </c>
      <c r="Q9032" t="s">
        <v>4650</v>
      </c>
      <c r="R9032" s="19">
        <v>314.60000000000002</v>
      </c>
      <c r="S9032" s="17">
        <v>4</v>
      </c>
      <c r="T9032" s="20">
        <v>0</v>
      </c>
      <c r="U9032" s="19">
        <v>103.818</v>
      </c>
      <c r="V9032" s="20">
        <f t="shared" si="705"/>
        <v>0.32999999999999996</v>
      </c>
      <c r="W9032" s="17">
        <f t="shared" si="706"/>
        <v>2017</v>
      </c>
      <c r="X9032" t="str">
        <f t="shared" si="707"/>
        <v>Sep-2017</v>
      </c>
      <c r="Y9032" s="17">
        <f t="shared" si="708"/>
        <v>0</v>
      </c>
      <c r="Z9032" t="str">
        <f t="shared" si="709"/>
        <v>0% (No Discount)</v>
      </c>
      <c r="AA9032" s="17">
        <f>IF(COUNTIF($B$2:B9032,B9032)=1,1,0)</f>
        <v>1</v>
      </c>
      <c r="AB9032" s="17">
        <f>IF(COUNTIF($F$2:F9032,F9032)=1,1,0)</f>
        <v>0</v>
      </c>
    </row>
    <row r="9033" spans="1:28" x14ac:dyDescent="0.2">
      <c r="A9033" s="17">
        <v>9032</v>
      </c>
      <c r="B9033" t="s">
        <v>10418</v>
      </c>
      <c r="C9033" s="18">
        <v>42979</v>
      </c>
      <c r="D9033" s="18">
        <v>42979</v>
      </c>
      <c r="E9033" t="s">
        <v>1320</v>
      </c>
      <c r="F9033" t="s">
        <v>3883</v>
      </c>
      <c r="G9033" t="s">
        <v>3884</v>
      </c>
      <c r="H9033" t="s">
        <v>68</v>
      </c>
      <c r="I9033" t="s">
        <v>54</v>
      </c>
      <c r="J9033" t="s">
        <v>122</v>
      </c>
      <c r="K9033" t="s">
        <v>123</v>
      </c>
      <c r="L9033">
        <v>98103</v>
      </c>
      <c r="M9033" t="s">
        <v>71</v>
      </c>
      <c r="N9033" t="s">
        <v>955</v>
      </c>
      <c r="O9033" t="s">
        <v>59</v>
      </c>
      <c r="P9033" t="s">
        <v>83</v>
      </c>
      <c r="Q9033" t="s">
        <v>956</v>
      </c>
      <c r="R9033" s="19">
        <v>283.56</v>
      </c>
      <c r="S9033" s="17">
        <v>4</v>
      </c>
      <c r="T9033" s="20">
        <v>0</v>
      </c>
      <c r="U9033" s="19">
        <v>45.369599999999998</v>
      </c>
      <c r="V9033" s="20">
        <f t="shared" si="705"/>
        <v>0.16</v>
      </c>
      <c r="W9033" s="17">
        <f t="shared" si="706"/>
        <v>2017</v>
      </c>
      <c r="X9033" t="str">
        <f t="shared" si="707"/>
        <v>Sep-2017</v>
      </c>
      <c r="Y9033" s="17">
        <f t="shared" si="708"/>
        <v>0</v>
      </c>
      <c r="Z9033" t="str">
        <f t="shared" si="709"/>
        <v>0% (No Discount)</v>
      </c>
      <c r="AA9033" s="17">
        <f>IF(COUNTIF($B$2:B9033,B9033)=1,1,0)</f>
        <v>0</v>
      </c>
      <c r="AB9033" s="17">
        <f>IF(COUNTIF($F$2:F9033,F9033)=1,1,0)</f>
        <v>0</v>
      </c>
    </row>
    <row r="9034" spans="1:28" x14ac:dyDescent="0.2">
      <c r="A9034" s="17">
        <v>9033</v>
      </c>
      <c r="B9034" t="s">
        <v>10419</v>
      </c>
      <c r="C9034" s="18">
        <v>42908</v>
      </c>
      <c r="D9034" s="18">
        <v>42912</v>
      </c>
      <c r="E9034" t="s">
        <v>77</v>
      </c>
      <c r="F9034" t="s">
        <v>467</v>
      </c>
      <c r="G9034" t="s">
        <v>468</v>
      </c>
      <c r="H9034" t="s">
        <v>129</v>
      </c>
      <c r="I9034" t="s">
        <v>54</v>
      </c>
      <c r="J9034" t="s">
        <v>909</v>
      </c>
      <c r="K9034" t="s">
        <v>265</v>
      </c>
      <c r="L9034">
        <v>48227</v>
      </c>
      <c r="M9034" t="s">
        <v>132</v>
      </c>
      <c r="N9034" t="s">
        <v>62</v>
      </c>
      <c r="O9034" t="s">
        <v>59</v>
      </c>
      <c r="P9034" t="s">
        <v>63</v>
      </c>
      <c r="Q9034" t="s">
        <v>64</v>
      </c>
      <c r="R9034" s="19">
        <v>487.96</v>
      </c>
      <c r="S9034" s="17">
        <v>2</v>
      </c>
      <c r="T9034" s="20">
        <v>0</v>
      </c>
      <c r="U9034" s="19">
        <v>146.38800000000001</v>
      </c>
      <c r="V9034" s="20">
        <f t="shared" si="705"/>
        <v>0.30000000000000004</v>
      </c>
      <c r="W9034" s="17">
        <f t="shared" si="706"/>
        <v>2017</v>
      </c>
      <c r="X9034" t="str">
        <f t="shared" si="707"/>
        <v>Jun-2017</v>
      </c>
      <c r="Y9034" s="17">
        <f t="shared" si="708"/>
        <v>4</v>
      </c>
      <c r="Z9034" t="str">
        <f t="shared" si="709"/>
        <v>0% (No Discount)</v>
      </c>
      <c r="AA9034" s="17">
        <f>IF(COUNTIF($B$2:B9034,B9034)=1,1,0)</f>
        <v>1</v>
      </c>
      <c r="AB9034" s="17">
        <f>IF(COUNTIF($F$2:F9034,F9034)=1,1,0)</f>
        <v>0</v>
      </c>
    </row>
    <row r="9035" spans="1:28" x14ac:dyDescent="0.2">
      <c r="A9035" s="17">
        <v>9034</v>
      </c>
      <c r="B9035" t="s">
        <v>10420</v>
      </c>
      <c r="C9035" s="18">
        <v>41884</v>
      </c>
      <c r="D9035" s="18">
        <v>41889</v>
      </c>
      <c r="E9035" t="s">
        <v>77</v>
      </c>
      <c r="F9035" t="s">
        <v>1615</v>
      </c>
      <c r="G9035" t="s">
        <v>1616</v>
      </c>
      <c r="H9035" t="s">
        <v>53</v>
      </c>
      <c r="I9035" t="s">
        <v>54</v>
      </c>
      <c r="J9035" t="s">
        <v>1738</v>
      </c>
      <c r="K9035" t="s">
        <v>1739</v>
      </c>
      <c r="L9035">
        <v>72701</v>
      </c>
      <c r="M9035" t="s">
        <v>57</v>
      </c>
      <c r="N9035" t="s">
        <v>4754</v>
      </c>
      <c r="O9035" t="s">
        <v>73</v>
      </c>
      <c r="P9035" t="s">
        <v>102</v>
      </c>
      <c r="Q9035" t="s">
        <v>4755</v>
      </c>
      <c r="R9035" s="19">
        <v>1793.98</v>
      </c>
      <c r="S9035" s="17">
        <v>2</v>
      </c>
      <c r="T9035" s="20">
        <v>0</v>
      </c>
      <c r="U9035" s="19">
        <v>843.17060000000004</v>
      </c>
      <c r="V9035" s="20">
        <f t="shared" si="705"/>
        <v>0.47000000000000003</v>
      </c>
      <c r="W9035" s="17">
        <f t="shared" si="706"/>
        <v>2014</v>
      </c>
      <c r="X9035" t="str">
        <f t="shared" si="707"/>
        <v>Sep-2014</v>
      </c>
      <c r="Y9035" s="17">
        <f t="shared" si="708"/>
        <v>5</v>
      </c>
      <c r="Z9035" t="str">
        <f t="shared" si="709"/>
        <v>0% (No Discount)</v>
      </c>
      <c r="AA9035" s="17">
        <f>IF(COUNTIF($B$2:B9035,B9035)=1,1,0)</f>
        <v>1</v>
      </c>
      <c r="AB9035" s="17">
        <f>IF(COUNTIF($F$2:F9035,F9035)=1,1,0)</f>
        <v>0</v>
      </c>
    </row>
    <row r="9036" spans="1:28" x14ac:dyDescent="0.2">
      <c r="A9036" s="17">
        <v>9035</v>
      </c>
      <c r="B9036" t="s">
        <v>10421</v>
      </c>
      <c r="C9036" s="18">
        <v>42278</v>
      </c>
      <c r="D9036" s="18">
        <v>42282</v>
      </c>
      <c r="E9036" t="s">
        <v>77</v>
      </c>
      <c r="F9036" t="s">
        <v>688</v>
      </c>
      <c r="G9036" t="s">
        <v>689</v>
      </c>
      <c r="H9036" t="s">
        <v>53</v>
      </c>
      <c r="I9036" t="s">
        <v>54</v>
      </c>
      <c r="J9036" t="s">
        <v>1351</v>
      </c>
      <c r="K9036" t="s">
        <v>238</v>
      </c>
      <c r="L9036">
        <v>62301</v>
      </c>
      <c r="M9036" t="s">
        <v>132</v>
      </c>
      <c r="N9036" t="s">
        <v>5779</v>
      </c>
      <c r="O9036" t="s">
        <v>73</v>
      </c>
      <c r="P9036" t="s">
        <v>102</v>
      </c>
      <c r="Q9036" t="s">
        <v>5780</v>
      </c>
      <c r="R9036" s="19">
        <v>2.992</v>
      </c>
      <c r="S9036" s="17">
        <v>4</v>
      </c>
      <c r="T9036" s="20">
        <v>0.8</v>
      </c>
      <c r="U9036" s="19">
        <v>-4.4880000000000004</v>
      </c>
      <c r="V9036" s="20">
        <f t="shared" si="705"/>
        <v>-1.5000000000000002</v>
      </c>
      <c r="W9036" s="17">
        <f t="shared" si="706"/>
        <v>2015</v>
      </c>
      <c r="X9036" t="str">
        <f t="shared" si="707"/>
        <v>Oct-2015</v>
      </c>
      <c r="Y9036" s="17">
        <f t="shared" si="708"/>
        <v>4</v>
      </c>
      <c r="Z9036" t="str">
        <f t="shared" si="709"/>
        <v>Over 50%</v>
      </c>
      <c r="AA9036" s="17">
        <f>IF(COUNTIF($B$2:B9036,B9036)=1,1,0)</f>
        <v>1</v>
      </c>
      <c r="AB9036" s="17">
        <f>IF(COUNTIF($F$2:F9036,F9036)=1,1,0)</f>
        <v>0</v>
      </c>
    </row>
    <row r="9037" spans="1:28" x14ac:dyDescent="0.2">
      <c r="A9037" s="17">
        <v>9036</v>
      </c>
      <c r="B9037" t="s">
        <v>10421</v>
      </c>
      <c r="C9037" s="18">
        <v>42278</v>
      </c>
      <c r="D9037" s="18">
        <v>42282</v>
      </c>
      <c r="E9037" t="s">
        <v>77</v>
      </c>
      <c r="F9037" t="s">
        <v>688</v>
      </c>
      <c r="G9037" t="s">
        <v>689</v>
      </c>
      <c r="H9037" t="s">
        <v>53</v>
      </c>
      <c r="I9037" t="s">
        <v>54</v>
      </c>
      <c r="J9037" t="s">
        <v>1351</v>
      </c>
      <c r="K9037" t="s">
        <v>238</v>
      </c>
      <c r="L9037">
        <v>62301</v>
      </c>
      <c r="M9037" t="s">
        <v>132</v>
      </c>
      <c r="N9037" t="s">
        <v>690</v>
      </c>
      <c r="O9037" t="s">
        <v>98</v>
      </c>
      <c r="P9037" t="s">
        <v>188</v>
      </c>
      <c r="Q9037" t="s">
        <v>691</v>
      </c>
      <c r="R9037" s="19">
        <v>108.768</v>
      </c>
      <c r="S9037" s="17">
        <v>4</v>
      </c>
      <c r="T9037" s="20">
        <v>0.2</v>
      </c>
      <c r="U9037" s="19">
        <v>2.7191999999999998</v>
      </c>
      <c r="V9037" s="20">
        <f t="shared" si="705"/>
        <v>2.4999999999999998E-2</v>
      </c>
      <c r="W9037" s="17">
        <f t="shared" si="706"/>
        <v>2015</v>
      </c>
      <c r="X9037" t="str">
        <f t="shared" si="707"/>
        <v>Oct-2015</v>
      </c>
      <c r="Y9037" s="17">
        <f t="shared" si="708"/>
        <v>4</v>
      </c>
      <c r="Z9037" t="str">
        <f t="shared" si="709"/>
        <v>11-20%</v>
      </c>
      <c r="AA9037" s="17">
        <f>IF(COUNTIF($B$2:B9037,B9037)=1,1,0)</f>
        <v>0</v>
      </c>
      <c r="AB9037" s="17">
        <f>IF(COUNTIF($F$2:F9037,F9037)=1,1,0)</f>
        <v>0</v>
      </c>
    </row>
    <row r="9038" spans="1:28" x14ac:dyDescent="0.2">
      <c r="A9038" s="17">
        <v>9037</v>
      </c>
      <c r="B9038" t="s">
        <v>10422</v>
      </c>
      <c r="C9038" s="18">
        <v>42101</v>
      </c>
      <c r="D9038" s="18">
        <v>42104</v>
      </c>
      <c r="E9038" t="s">
        <v>215</v>
      </c>
      <c r="F9038" t="s">
        <v>2210</v>
      </c>
      <c r="G9038" t="s">
        <v>2211</v>
      </c>
      <c r="H9038" t="s">
        <v>53</v>
      </c>
      <c r="I9038" t="s">
        <v>54</v>
      </c>
      <c r="J9038" t="s">
        <v>293</v>
      </c>
      <c r="K9038" t="s">
        <v>294</v>
      </c>
      <c r="L9038">
        <v>10035</v>
      </c>
      <c r="M9038" t="s">
        <v>175</v>
      </c>
      <c r="N9038" t="s">
        <v>4010</v>
      </c>
      <c r="O9038" t="s">
        <v>73</v>
      </c>
      <c r="P9038" t="s">
        <v>117</v>
      </c>
      <c r="Q9038" t="s">
        <v>4011</v>
      </c>
      <c r="R9038" s="19">
        <v>25.92</v>
      </c>
      <c r="S9038" s="17">
        <v>4</v>
      </c>
      <c r="T9038" s="20">
        <v>0</v>
      </c>
      <c r="U9038" s="19">
        <v>12.441599999999999</v>
      </c>
      <c r="V9038" s="20">
        <f t="shared" si="705"/>
        <v>0.47999999999999993</v>
      </c>
      <c r="W9038" s="17">
        <f t="shared" si="706"/>
        <v>2015</v>
      </c>
      <c r="X9038" t="str">
        <f t="shared" si="707"/>
        <v>Apr-2015</v>
      </c>
      <c r="Y9038" s="17">
        <f t="shared" si="708"/>
        <v>3</v>
      </c>
      <c r="Z9038" t="str">
        <f t="shared" si="709"/>
        <v>0% (No Discount)</v>
      </c>
      <c r="AA9038" s="17">
        <f>IF(COUNTIF($B$2:B9038,B9038)=1,1,0)</f>
        <v>1</v>
      </c>
      <c r="AB9038" s="17">
        <f>IF(COUNTIF($F$2:F9038,F9038)=1,1,0)</f>
        <v>0</v>
      </c>
    </row>
    <row r="9039" spans="1:28" x14ac:dyDescent="0.2">
      <c r="A9039" s="17">
        <v>9038</v>
      </c>
      <c r="B9039" t="s">
        <v>10422</v>
      </c>
      <c r="C9039" s="18">
        <v>42101</v>
      </c>
      <c r="D9039" s="18">
        <v>42104</v>
      </c>
      <c r="E9039" t="s">
        <v>215</v>
      </c>
      <c r="F9039" t="s">
        <v>2210</v>
      </c>
      <c r="G9039" t="s">
        <v>2211</v>
      </c>
      <c r="H9039" t="s">
        <v>53</v>
      </c>
      <c r="I9039" t="s">
        <v>54</v>
      </c>
      <c r="J9039" t="s">
        <v>293</v>
      </c>
      <c r="K9039" t="s">
        <v>294</v>
      </c>
      <c r="L9039">
        <v>10035</v>
      </c>
      <c r="M9039" t="s">
        <v>175</v>
      </c>
      <c r="N9039" t="s">
        <v>4014</v>
      </c>
      <c r="O9039" t="s">
        <v>73</v>
      </c>
      <c r="P9039" t="s">
        <v>86</v>
      </c>
      <c r="Q9039" t="s">
        <v>4015</v>
      </c>
      <c r="R9039" s="19">
        <v>22.58</v>
      </c>
      <c r="S9039" s="17">
        <v>2</v>
      </c>
      <c r="T9039" s="20">
        <v>0</v>
      </c>
      <c r="U9039" s="19">
        <v>5.8708</v>
      </c>
      <c r="V9039" s="20">
        <f t="shared" si="705"/>
        <v>0.26</v>
      </c>
      <c r="W9039" s="17">
        <f t="shared" si="706"/>
        <v>2015</v>
      </c>
      <c r="X9039" t="str">
        <f t="shared" si="707"/>
        <v>Apr-2015</v>
      </c>
      <c r="Y9039" s="17">
        <f t="shared" si="708"/>
        <v>3</v>
      </c>
      <c r="Z9039" t="str">
        <f t="shared" si="709"/>
        <v>0% (No Discount)</v>
      </c>
      <c r="AA9039" s="17">
        <f>IF(COUNTIF($B$2:B9039,B9039)=1,1,0)</f>
        <v>0</v>
      </c>
      <c r="AB9039" s="17">
        <f>IF(COUNTIF($F$2:F9039,F9039)=1,1,0)</f>
        <v>0</v>
      </c>
    </row>
    <row r="9040" spans="1:28" x14ac:dyDescent="0.2">
      <c r="A9040" s="17">
        <v>9039</v>
      </c>
      <c r="B9040" t="s">
        <v>10423</v>
      </c>
      <c r="C9040" s="18">
        <v>43060</v>
      </c>
      <c r="D9040" s="18">
        <v>43060</v>
      </c>
      <c r="E9040" t="s">
        <v>1320</v>
      </c>
      <c r="F9040" t="s">
        <v>4412</v>
      </c>
      <c r="G9040" t="s">
        <v>4413</v>
      </c>
      <c r="H9040" t="s">
        <v>53</v>
      </c>
      <c r="I9040" t="s">
        <v>54</v>
      </c>
      <c r="J9040" t="s">
        <v>211</v>
      </c>
      <c r="K9040" t="s">
        <v>131</v>
      </c>
      <c r="L9040">
        <v>77095</v>
      </c>
      <c r="M9040" t="s">
        <v>132</v>
      </c>
      <c r="N9040" t="s">
        <v>1814</v>
      </c>
      <c r="O9040" t="s">
        <v>98</v>
      </c>
      <c r="P9040" t="s">
        <v>99</v>
      </c>
      <c r="Q9040" t="s">
        <v>1815</v>
      </c>
      <c r="R9040" s="19">
        <v>55.176000000000002</v>
      </c>
      <c r="S9040" s="17">
        <v>3</v>
      </c>
      <c r="T9040" s="20">
        <v>0.2</v>
      </c>
      <c r="U9040" s="19">
        <v>-12.4146</v>
      </c>
      <c r="V9040" s="20">
        <f t="shared" si="705"/>
        <v>-0.22500000000000001</v>
      </c>
      <c r="W9040" s="17">
        <f t="shared" si="706"/>
        <v>2017</v>
      </c>
      <c r="X9040" t="str">
        <f t="shared" si="707"/>
        <v>Nov-2017</v>
      </c>
      <c r="Y9040" s="17">
        <f t="shared" si="708"/>
        <v>0</v>
      </c>
      <c r="Z9040" t="str">
        <f t="shared" si="709"/>
        <v>11-20%</v>
      </c>
      <c r="AA9040" s="17">
        <f>IF(COUNTIF($B$2:B9040,B9040)=1,1,0)</f>
        <v>1</v>
      </c>
      <c r="AB9040" s="17">
        <f>IF(COUNTIF($F$2:F9040,F9040)=1,1,0)</f>
        <v>0</v>
      </c>
    </row>
    <row r="9041" spans="1:28" x14ac:dyDescent="0.2">
      <c r="A9041" s="17">
        <v>9040</v>
      </c>
      <c r="B9041" t="s">
        <v>10424</v>
      </c>
      <c r="C9041" s="18">
        <v>42721</v>
      </c>
      <c r="D9041" s="18">
        <v>42725</v>
      </c>
      <c r="E9041" t="s">
        <v>77</v>
      </c>
      <c r="F9041" t="s">
        <v>3863</v>
      </c>
      <c r="G9041" t="s">
        <v>3864</v>
      </c>
      <c r="H9041" t="s">
        <v>53</v>
      </c>
      <c r="I9041" t="s">
        <v>54</v>
      </c>
      <c r="J9041" t="s">
        <v>909</v>
      </c>
      <c r="K9041" t="s">
        <v>265</v>
      </c>
      <c r="L9041">
        <v>48205</v>
      </c>
      <c r="M9041" t="s">
        <v>132</v>
      </c>
      <c r="N9041" t="s">
        <v>2725</v>
      </c>
      <c r="O9041" t="s">
        <v>73</v>
      </c>
      <c r="P9041" t="s">
        <v>102</v>
      </c>
      <c r="Q9041" t="s">
        <v>2726</v>
      </c>
      <c r="R9041" s="19">
        <v>9892.74</v>
      </c>
      <c r="S9041" s="17">
        <v>13</v>
      </c>
      <c r="T9041" s="20">
        <v>0</v>
      </c>
      <c r="U9041" s="19">
        <v>4946.37</v>
      </c>
      <c r="V9041" s="20">
        <f t="shared" si="705"/>
        <v>0.5</v>
      </c>
      <c r="W9041" s="17">
        <f t="shared" si="706"/>
        <v>2016</v>
      </c>
      <c r="X9041" t="str">
        <f t="shared" si="707"/>
        <v>Dec-2016</v>
      </c>
      <c r="Y9041" s="17">
        <f t="shared" si="708"/>
        <v>4</v>
      </c>
      <c r="Z9041" t="str">
        <f t="shared" si="709"/>
        <v>0% (No Discount)</v>
      </c>
      <c r="AA9041" s="17">
        <f>IF(COUNTIF($B$2:B9041,B9041)=1,1,0)</f>
        <v>1</v>
      </c>
      <c r="AB9041" s="17">
        <f>IF(COUNTIF($F$2:F9041,F9041)=1,1,0)</f>
        <v>0</v>
      </c>
    </row>
    <row r="9042" spans="1:28" x14ac:dyDescent="0.2">
      <c r="A9042" s="17">
        <v>9041</v>
      </c>
      <c r="B9042" t="s">
        <v>10425</v>
      </c>
      <c r="C9042" s="18">
        <v>41901</v>
      </c>
      <c r="D9042" s="18">
        <v>41906</v>
      </c>
      <c r="E9042" t="s">
        <v>77</v>
      </c>
      <c r="F9042" t="s">
        <v>4628</v>
      </c>
      <c r="G9042" t="s">
        <v>4629</v>
      </c>
      <c r="H9042" t="s">
        <v>68</v>
      </c>
      <c r="I9042" t="s">
        <v>54</v>
      </c>
      <c r="J9042" t="s">
        <v>8062</v>
      </c>
      <c r="K9042" t="s">
        <v>337</v>
      </c>
      <c r="L9042">
        <v>85224</v>
      </c>
      <c r="M9042" t="s">
        <v>71</v>
      </c>
      <c r="N9042" t="s">
        <v>4491</v>
      </c>
      <c r="O9042" t="s">
        <v>59</v>
      </c>
      <c r="P9042" t="s">
        <v>83</v>
      </c>
      <c r="Q9042" t="s">
        <v>4492</v>
      </c>
      <c r="R9042" s="19">
        <v>73.915000000000006</v>
      </c>
      <c r="S9042" s="17">
        <v>1</v>
      </c>
      <c r="T9042" s="20">
        <v>0.5</v>
      </c>
      <c r="U9042" s="19">
        <v>-45.827300000000001</v>
      </c>
      <c r="V9042" s="20">
        <f t="shared" si="705"/>
        <v>-0.62</v>
      </c>
      <c r="W9042" s="17">
        <f t="shared" si="706"/>
        <v>2014</v>
      </c>
      <c r="X9042" t="str">
        <f t="shared" si="707"/>
        <v>Sep-2014</v>
      </c>
      <c r="Y9042" s="17">
        <f t="shared" si="708"/>
        <v>5</v>
      </c>
      <c r="Z9042" t="str">
        <f t="shared" si="709"/>
        <v>41-50%</v>
      </c>
      <c r="AA9042" s="17">
        <f>IF(COUNTIF($B$2:B9042,B9042)=1,1,0)</f>
        <v>1</v>
      </c>
      <c r="AB9042" s="17">
        <f>IF(COUNTIF($F$2:F9042,F9042)=1,1,0)</f>
        <v>0</v>
      </c>
    </row>
    <row r="9043" spans="1:28" x14ac:dyDescent="0.2">
      <c r="A9043" s="17">
        <v>9042</v>
      </c>
      <c r="B9043" t="s">
        <v>10426</v>
      </c>
      <c r="C9043" s="18">
        <v>41910</v>
      </c>
      <c r="D9043" s="18">
        <v>41915</v>
      </c>
      <c r="E9043" t="s">
        <v>77</v>
      </c>
      <c r="F9043" t="s">
        <v>1687</v>
      </c>
      <c r="G9043" t="s">
        <v>1688</v>
      </c>
      <c r="H9043" t="s">
        <v>53</v>
      </c>
      <c r="I9043" t="s">
        <v>54</v>
      </c>
      <c r="J9043" t="s">
        <v>7273</v>
      </c>
      <c r="K9043" t="s">
        <v>81</v>
      </c>
      <c r="L9043">
        <v>33021</v>
      </c>
      <c r="M9043" t="s">
        <v>57</v>
      </c>
      <c r="N9043" t="s">
        <v>9222</v>
      </c>
      <c r="O9043" t="s">
        <v>59</v>
      </c>
      <c r="P9043" t="s">
        <v>92</v>
      </c>
      <c r="Q9043" t="s">
        <v>9223</v>
      </c>
      <c r="R9043" s="19">
        <v>337.08800000000002</v>
      </c>
      <c r="S9043" s="17">
        <v>4</v>
      </c>
      <c r="T9043" s="20">
        <v>0.2</v>
      </c>
      <c r="U9043" s="19">
        <v>16.854399999999998</v>
      </c>
      <c r="V9043" s="20">
        <f t="shared" si="705"/>
        <v>4.9999999999999989E-2</v>
      </c>
      <c r="W9043" s="17">
        <f t="shared" si="706"/>
        <v>2014</v>
      </c>
      <c r="X9043" t="str">
        <f t="shared" si="707"/>
        <v>Sep-2014</v>
      </c>
      <c r="Y9043" s="17">
        <f t="shared" si="708"/>
        <v>5</v>
      </c>
      <c r="Z9043" t="str">
        <f t="shared" si="709"/>
        <v>11-20%</v>
      </c>
      <c r="AA9043" s="17">
        <f>IF(COUNTIF($B$2:B9043,B9043)=1,1,0)</f>
        <v>1</v>
      </c>
      <c r="AB9043" s="17">
        <f>IF(COUNTIF($F$2:F9043,F9043)=1,1,0)</f>
        <v>0</v>
      </c>
    </row>
    <row r="9044" spans="1:28" x14ac:dyDescent="0.2">
      <c r="A9044" s="17">
        <v>9043</v>
      </c>
      <c r="B9044" t="s">
        <v>10427</v>
      </c>
      <c r="C9044" s="18">
        <v>42269</v>
      </c>
      <c r="D9044" s="18">
        <v>42273</v>
      </c>
      <c r="E9044" t="s">
        <v>50</v>
      </c>
      <c r="F9044" t="s">
        <v>1349</v>
      </c>
      <c r="G9044" t="s">
        <v>1350</v>
      </c>
      <c r="H9044" t="s">
        <v>68</v>
      </c>
      <c r="I9044" t="s">
        <v>54</v>
      </c>
      <c r="J9044" t="s">
        <v>69</v>
      </c>
      <c r="K9044" t="s">
        <v>70</v>
      </c>
      <c r="L9044">
        <v>90049</v>
      </c>
      <c r="M9044" t="s">
        <v>71</v>
      </c>
      <c r="N9044" t="s">
        <v>2227</v>
      </c>
      <c r="O9044" t="s">
        <v>73</v>
      </c>
      <c r="P9044" t="s">
        <v>105</v>
      </c>
      <c r="Q9044" t="s">
        <v>2228</v>
      </c>
      <c r="R9044" s="19">
        <v>61.44</v>
      </c>
      <c r="S9044" s="17">
        <v>3</v>
      </c>
      <c r="T9044" s="20">
        <v>0</v>
      </c>
      <c r="U9044" s="19">
        <v>16.588799999999999</v>
      </c>
      <c r="V9044" s="20">
        <f t="shared" si="705"/>
        <v>0.27</v>
      </c>
      <c r="W9044" s="17">
        <f t="shared" si="706"/>
        <v>2015</v>
      </c>
      <c r="X9044" t="str">
        <f t="shared" si="707"/>
        <v>Sep-2015</v>
      </c>
      <c r="Y9044" s="17">
        <f t="shared" si="708"/>
        <v>4</v>
      </c>
      <c r="Z9044" t="str">
        <f t="shared" si="709"/>
        <v>0% (No Discount)</v>
      </c>
      <c r="AA9044" s="17">
        <f>IF(COUNTIF($B$2:B9044,B9044)=1,1,0)</f>
        <v>1</v>
      </c>
      <c r="AB9044" s="17">
        <f>IF(COUNTIF($F$2:F9044,F9044)=1,1,0)</f>
        <v>0</v>
      </c>
    </row>
    <row r="9045" spans="1:28" x14ac:dyDescent="0.2">
      <c r="A9045" s="17">
        <v>9044</v>
      </c>
      <c r="B9045" t="s">
        <v>10428</v>
      </c>
      <c r="C9045" s="18">
        <v>42681</v>
      </c>
      <c r="D9045" s="18">
        <v>42687</v>
      </c>
      <c r="E9045" t="s">
        <v>77</v>
      </c>
      <c r="F9045" t="s">
        <v>4272</v>
      </c>
      <c r="G9045" t="s">
        <v>4273</v>
      </c>
      <c r="H9045" t="s">
        <v>68</v>
      </c>
      <c r="I9045" t="s">
        <v>54</v>
      </c>
      <c r="J9045" t="s">
        <v>154</v>
      </c>
      <c r="K9045" t="s">
        <v>70</v>
      </c>
      <c r="L9045">
        <v>94122</v>
      </c>
      <c r="M9045" t="s">
        <v>71</v>
      </c>
      <c r="N9045" t="s">
        <v>1342</v>
      </c>
      <c r="O9045" t="s">
        <v>98</v>
      </c>
      <c r="P9045" t="s">
        <v>188</v>
      </c>
      <c r="Q9045" t="s">
        <v>1343</v>
      </c>
      <c r="R9045" s="19">
        <v>479.97</v>
      </c>
      <c r="S9045" s="17">
        <v>3</v>
      </c>
      <c r="T9045" s="20">
        <v>0</v>
      </c>
      <c r="U9045" s="19">
        <v>163.18979999999999</v>
      </c>
      <c r="V9045" s="20">
        <f t="shared" si="705"/>
        <v>0.33999999999999997</v>
      </c>
      <c r="W9045" s="17">
        <f t="shared" si="706"/>
        <v>2016</v>
      </c>
      <c r="X9045" t="str">
        <f t="shared" si="707"/>
        <v>Nov-2016</v>
      </c>
      <c r="Y9045" s="17">
        <f t="shared" si="708"/>
        <v>6</v>
      </c>
      <c r="Z9045" t="str">
        <f t="shared" si="709"/>
        <v>0% (No Discount)</v>
      </c>
      <c r="AA9045" s="17">
        <f>IF(COUNTIF($B$2:B9045,B9045)=1,1,0)</f>
        <v>1</v>
      </c>
      <c r="AB9045" s="17">
        <f>IF(COUNTIF($F$2:F9045,F9045)=1,1,0)</f>
        <v>0</v>
      </c>
    </row>
    <row r="9046" spans="1:28" x14ac:dyDescent="0.2">
      <c r="A9046" s="17">
        <v>9045</v>
      </c>
      <c r="B9046" t="s">
        <v>10429</v>
      </c>
      <c r="C9046" s="18">
        <v>43085</v>
      </c>
      <c r="D9046" s="18">
        <v>43089</v>
      </c>
      <c r="E9046" t="s">
        <v>50</v>
      </c>
      <c r="F9046" t="s">
        <v>3059</v>
      </c>
      <c r="G9046" t="s">
        <v>3060</v>
      </c>
      <c r="H9046" t="s">
        <v>68</v>
      </c>
      <c r="I9046" t="s">
        <v>54</v>
      </c>
      <c r="J9046" t="s">
        <v>5066</v>
      </c>
      <c r="K9046" t="s">
        <v>70</v>
      </c>
      <c r="L9046">
        <v>94086</v>
      </c>
      <c r="M9046" t="s">
        <v>71</v>
      </c>
      <c r="N9046" t="s">
        <v>5779</v>
      </c>
      <c r="O9046" t="s">
        <v>73</v>
      </c>
      <c r="P9046" t="s">
        <v>102</v>
      </c>
      <c r="Q9046" t="s">
        <v>5780</v>
      </c>
      <c r="R9046" s="19">
        <v>5.984</v>
      </c>
      <c r="S9046" s="17">
        <v>2</v>
      </c>
      <c r="T9046" s="20">
        <v>0.2</v>
      </c>
      <c r="U9046" s="19">
        <v>2.2440000000000002</v>
      </c>
      <c r="V9046" s="20">
        <f t="shared" si="705"/>
        <v>0.37500000000000006</v>
      </c>
      <c r="W9046" s="17">
        <f t="shared" si="706"/>
        <v>2017</v>
      </c>
      <c r="X9046" t="str">
        <f t="shared" si="707"/>
        <v>Dec-2017</v>
      </c>
      <c r="Y9046" s="17">
        <f t="shared" si="708"/>
        <v>4</v>
      </c>
      <c r="Z9046" t="str">
        <f t="shared" si="709"/>
        <v>11-20%</v>
      </c>
      <c r="AA9046" s="17">
        <f>IF(COUNTIF($B$2:B9046,B9046)=1,1,0)</f>
        <v>1</v>
      </c>
      <c r="AB9046" s="17">
        <f>IF(COUNTIF($F$2:F9046,F9046)=1,1,0)</f>
        <v>0</v>
      </c>
    </row>
    <row r="9047" spans="1:28" x14ac:dyDescent="0.2">
      <c r="A9047" s="17">
        <v>9046</v>
      </c>
      <c r="B9047" t="s">
        <v>10429</v>
      </c>
      <c r="C9047" s="18">
        <v>43085</v>
      </c>
      <c r="D9047" s="18">
        <v>43089</v>
      </c>
      <c r="E9047" t="s">
        <v>50</v>
      </c>
      <c r="F9047" t="s">
        <v>3059</v>
      </c>
      <c r="G9047" t="s">
        <v>3060</v>
      </c>
      <c r="H9047" t="s">
        <v>68</v>
      </c>
      <c r="I9047" t="s">
        <v>54</v>
      </c>
      <c r="J9047" t="s">
        <v>5066</v>
      </c>
      <c r="K9047" t="s">
        <v>70</v>
      </c>
      <c r="L9047">
        <v>94086</v>
      </c>
      <c r="M9047" t="s">
        <v>71</v>
      </c>
      <c r="N9047" t="s">
        <v>5366</v>
      </c>
      <c r="O9047" t="s">
        <v>98</v>
      </c>
      <c r="P9047" t="s">
        <v>188</v>
      </c>
      <c r="Q9047" t="s">
        <v>5367</v>
      </c>
      <c r="R9047" s="19">
        <v>189.95</v>
      </c>
      <c r="S9047" s="17">
        <v>5</v>
      </c>
      <c r="T9047" s="20">
        <v>0</v>
      </c>
      <c r="U9047" s="19">
        <v>45.588000000000001</v>
      </c>
      <c r="V9047" s="20">
        <f t="shared" si="705"/>
        <v>0.24000000000000002</v>
      </c>
      <c r="W9047" s="17">
        <f t="shared" si="706"/>
        <v>2017</v>
      </c>
      <c r="X9047" t="str">
        <f t="shared" si="707"/>
        <v>Dec-2017</v>
      </c>
      <c r="Y9047" s="17">
        <f t="shared" si="708"/>
        <v>4</v>
      </c>
      <c r="Z9047" t="str">
        <f t="shared" si="709"/>
        <v>0% (No Discount)</v>
      </c>
      <c r="AA9047" s="17">
        <f>IF(COUNTIF($B$2:B9047,B9047)=1,1,0)</f>
        <v>0</v>
      </c>
      <c r="AB9047" s="17">
        <f>IF(COUNTIF($F$2:F9047,F9047)=1,1,0)</f>
        <v>0</v>
      </c>
    </row>
    <row r="9048" spans="1:28" x14ac:dyDescent="0.2">
      <c r="A9048" s="17">
        <v>9047</v>
      </c>
      <c r="B9048" t="s">
        <v>10429</v>
      </c>
      <c r="C9048" s="18">
        <v>43085</v>
      </c>
      <c r="D9048" s="18">
        <v>43089</v>
      </c>
      <c r="E9048" t="s">
        <v>50</v>
      </c>
      <c r="F9048" t="s">
        <v>3059</v>
      </c>
      <c r="G9048" t="s">
        <v>3060</v>
      </c>
      <c r="H9048" t="s">
        <v>68</v>
      </c>
      <c r="I9048" t="s">
        <v>54</v>
      </c>
      <c r="J9048" t="s">
        <v>5066</v>
      </c>
      <c r="K9048" t="s">
        <v>70</v>
      </c>
      <c r="L9048">
        <v>94086</v>
      </c>
      <c r="M9048" t="s">
        <v>71</v>
      </c>
      <c r="N9048" t="s">
        <v>2497</v>
      </c>
      <c r="O9048" t="s">
        <v>98</v>
      </c>
      <c r="P9048" t="s">
        <v>188</v>
      </c>
      <c r="Q9048" t="s">
        <v>2498</v>
      </c>
      <c r="R9048" s="19">
        <v>149.94999999999999</v>
      </c>
      <c r="S9048" s="17">
        <v>5</v>
      </c>
      <c r="T9048" s="20">
        <v>0</v>
      </c>
      <c r="U9048" s="19">
        <v>31.4895</v>
      </c>
      <c r="V9048" s="20">
        <f t="shared" si="705"/>
        <v>0.21000000000000002</v>
      </c>
      <c r="W9048" s="17">
        <f t="shared" si="706"/>
        <v>2017</v>
      </c>
      <c r="X9048" t="str">
        <f t="shared" si="707"/>
        <v>Dec-2017</v>
      </c>
      <c r="Y9048" s="17">
        <f t="shared" si="708"/>
        <v>4</v>
      </c>
      <c r="Z9048" t="str">
        <f t="shared" si="709"/>
        <v>0% (No Discount)</v>
      </c>
      <c r="AA9048" s="17">
        <f>IF(COUNTIF($B$2:B9048,B9048)=1,1,0)</f>
        <v>0</v>
      </c>
      <c r="AB9048" s="17">
        <f>IF(COUNTIF($F$2:F9048,F9048)=1,1,0)</f>
        <v>0</v>
      </c>
    </row>
    <row r="9049" spans="1:28" x14ac:dyDescent="0.2">
      <c r="A9049" s="17">
        <v>9048</v>
      </c>
      <c r="B9049" t="s">
        <v>10429</v>
      </c>
      <c r="C9049" s="18">
        <v>43085</v>
      </c>
      <c r="D9049" s="18">
        <v>43089</v>
      </c>
      <c r="E9049" t="s">
        <v>50</v>
      </c>
      <c r="F9049" t="s">
        <v>3059</v>
      </c>
      <c r="G9049" t="s">
        <v>3060</v>
      </c>
      <c r="H9049" t="s">
        <v>68</v>
      </c>
      <c r="I9049" t="s">
        <v>54</v>
      </c>
      <c r="J9049" t="s">
        <v>5066</v>
      </c>
      <c r="K9049" t="s">
        <v>70</v>
      </c>
      <c r="L9049">
        <v>94086</v>
      </c>
      <c r="M9049" t="s">
        <v>71</v>
      </c>
      <c r="N9049" t="s">
        <v>3000</v>
      </c>
      <c r="O9049" t="s">
        <v>73</v>
      </c>
      <c r="P9049" t="s">
        <v>95</v>
      </c>
      <c r="Q9049" t="s">
        <v>3001</v>
      </c>
      <c r="R9049" s="19">
        <v>29.95</v>
      </c>
      <c r="S9049" s="17">
        <v>5</v>
      </c>
      <c r="T9049" s="20">
        <v>0</v>
      </c>
      <c r="U9049" s="19">
        <v>8.6854999999999993</v>
      </c>
      <c r="V9049" s="20">
        <f t="shared" si="705"/>
        <v>0.28999999999999998</v>
      </c>
      <c r="W9049" s="17">
        <f t="shared" si="706"/>
        <v>2017</v>
      </c>
      <c r="X9049" t="str">
        <f t="shared" si="707"/>
        <v>Dec-2017</v>
      </c>
      <c r="Y9049" s="17">
        <f t="shared" si="708"/>
        <v>4</v>
      </c>
      <c r="Z9049" t="str">
        <f t="shared" si="709"/>
        <v>0% (No Discount)</v>
      </c>
      <c r="AA9049" s="17">
        <f>IF(COUNTIF($B$2:B9049,B9049)=1,1,0)</f>
        <v>0</v>
      </c>
      <c r="AB9049" s="17">
        <f>IF(COUNTIF($F$2:F9049,F9049)=1,1,0)</f>
        <v>0</v>
      </c>
    </row>
    <row r="9050" spans="1:28" x14ac:dyDescent="0.2">
      <c r="A9050" s="17">
        <v>9049</v>
      </c>
      <c r="B9050" t="s">
        <v>10429</v>
      </c>
      <c r="C9050" s="18">
        <v>43085</v>
      </c>
      <c r="D9050" s="18">
        <v>43089</v>
      </c>
      <c r="E9050" t="s">
        <v>50</v>
      </c>
      <c r="F9050" t="s">
        <v>3059</v>
      </c>
      <c r="G9050" t="s">
        <v>3060</v>
      </c>
      <c r="H9050" t="s">
        <v>68</v>
      </c>
      <c r="I9050" t="s">
        <v>54</v>
      </c>
      <c r="J9050" t="s">
        <v>5066</v>
      </c>
      <c r="K9050" t="s">
        <v>70</v>
      </c>
      <c r="L9050">
        <v>94086</v>
      </c>
      <c r="M9050" t="s">
        <v>71</v>
      </c>
      <c r="N9050" t="s">
        <v>8493</v>
      </c>
      <c r="O9050" t="s">
        <v>73</v>
      </c>
      <c r="P9050" t="s">
        <v>74</v>
      </c>
      <c r="Q9050" t="s">
        <v>8494</v>
      </c>
      <c r="R9050" s="19">
        <v>44.4</v>
      </c>
      <c r="S9050" s="17">
        <v>3</v>
      </c>
      <c r="T9050" s="20">
        <v>0</v>
      </c>
      <c r="U9050" s="19">
        <v>22.2</v>
      </c>
      <c r="V9050" s="20">
        <f t="shared" si="705"/>
        <v>0.5</v>
      </c>
      <c r="W9050" s="17">
        <f t="shared" si="706"/>
        <v>2017</v>
      </c>
      <c r="X9050" t="str">
        <f t="shared" si="707"/>
        <v>Dec-2017</v>
      </c>
      <c r="Y9050" s="17">
        <f t="shared" si="708"/>
        <v>4</v>
      </c>
      <c r="Z9050" t="str">
        <f t="shared" si="709"/>
        <v>0% (No Discount)</v>
      </c>
      <c r="AA9050" s="17">
        <f>IF(COUNTIF($B$2:B9050,B9050)=1,1,0)</f>
        <v>0</v>
      </c>
      <c r="AB9050" s="17">
        <f>IF(COUNTIF($F$2:F9050,F9050)=1,1,0)</f>
        <v>0</v>
      </c>
    </row>
    <row r="9051" spans="1:28" x14ac:dyDescent="0.2">
      <c r="A9051" s="17">
        <v>9050</v>
      </c>
      <c r="B9051" t="s">
        <v>10430</v>
      </c>
      <c r="C9051" s="18">
        <v>41903</v>
      </c>
      <c r="D9051" s="18">
        <v>41907</v>
      </c>
      <c r="E9051" t="s">
        <v>77</v>
      </c>
      <c r="F9051" t="s">
        <v>3003</v>
      </c>
      <c r="G9051" t="s">
        <v>3004</v>
      </c>
      <c r="H9051" t="s">
        <v>129</v>
      </c>
      <c r="I9051" t="s">
        <v>54</v>
      </c>
      <c r="J9051" t="s">
        <v>293</v>
      </c>
      <c r="K9051" t="s">
        <v>294</v>
      </c>
      <c r="L9051">
        <v>10011</v>
      </c>
      <c r="M9051" t="s">
        <v>175</v>
      </c>
      <c r="N9051" t="s">
        <v>2622</v>
      </c>
      <c r="O9051" t="s">
        <v>73</v>
      </c>
      <c r="P9051" t="s">
        <v>95</v>
      </c>
      <c r="Q9051" t="s">
        <v>2623</v>
      </c>
      <c r="R9051" s="19">
        <v>66.03</v>
      </c>
      <c r="S9051" s="17">
        <v>3</v>
      </c>
      <c r="T9051" s="20">
        <v>0</v>
      </c>
      <c r="U9051" s="19">
        <v>17.1678</v>
      </c>
      <c r="V9051" s="20">
        <f t="shared" si="705"/>
        <v>0.26</v>
      </c>
      <c r="W9051" s="17">
        <f t="shared" si="706"/>
        <v>2014</v>
      </c>
      <c r="X9051" t="str">
        <f t="shared" si="707"/>
        <v>Sep-2014</v>
      </c>
      <c r="Y9051" s="17">
        <f t="shared" si="708"/>
        <v>4</v>
      </c>
      <c r="Z9051" t="str">
        <f t="shared" si="709"/>
        <v>0% (No Discount)</v>
      </c>
      <c r="AA9051" s="17">
        <f>IF(COUNTIF($B$2:B9051,B9051)=1,1,0)</f>
        <v>1</v>
      </c>
      <c r="AB9051" s="17">
        <f>IF(COUNTIF($F$2:F9051,F9051)=1,1,0)</f>
        <v>0</v>
      </c>
    </row>
    <row r="9052" spans="1:28" x14ac:dyDescent="0.2">
      <c r="A9052" s="17">
        <v>9051</v>
      </c>
      <c r="B9052" t="s">
        <v>10431</v>
      </c>
      <c r="C9052" s="18">
        <v>42142</v>
      </c>
      <c r="D9052" s="18">
        <v>42146</v>
      </c>
      <c r="E9052" t="s">
        <v>77</v>
      </c>
      <c r="F9052" t="s">
        <v>2706</v>
      </c>
      <c r="G9052" t="s">
        <v>2707</v>
      </c>
      <c r="H9052" t="s">
        <v>68</v>
      </c>
      <c r="I9052" t="s">
        <v>54</v>
      </c>
      <c r="J9052" t="s">
        <v>69</v>
      </c>
      <c r="K9052" t="s">
        <v>70</v>
      </c>
      <c r="L9052">
        <v>90004</v>
      </c>
      <c r="M9052" t="s">
        <v>71</v>
      </c>
      <c r="N9052" t="s">
        <v>1466</v>
      </c>
      <c r="O9052" t="s">
        <v>73</v>
      </c>
      <c r="P9052" t="s">
        <v>117</v>
      </c>
      <c r="Q9052" t="s">
        <v>1467</v>
      </c>
      <c r="R9052" s="19">
        <v>10.86</v>
      </c>
      <c r="S9052" s="17">
        <v>2</v>
      </c>
      <c r="T9052" s="20">
        <v>0</v>
      </c>
      <c r="U9052" s="19">
        <v>5.3213999999999997</v>
      </c>
      <c r="V9052" s="20">
        <f t="shared" si="705"/>
        <v>0.49</v>
      </c>
      <c r="W9052" s="17">
        <f t="shared" si="706"/>
        <v>2015</v>
      </c>
      <c r="X9052" t="str">
        <f t="shared" si="707"/>
        <v>May-2015</v>
      </c>
      <c r="Y9052" s="17">
        <f t="shared" si="708"/>
        <v>4</v>
      </c>
      <c r="Z9052" t="str">
        <f t="shared" si="709"/>
        <v>0% (No Discount)</v>
      </c>
      <c r="AA9052" s="17">
        <f>IF(COUNTIF($B$2:B9052,B9052)=1,1,0)</f>
        <v>1</v>
      </c>
      <c r="AB9052" s="17">
        <f>IF(COUNTIF($F$2:F9052,F9052)=1,1,0)</f>
        <v>0</v>
      </c>
    </row>
    <row r="9053" spans="1:28" x14ac:dyDescent="0.2">
      <c r="A9053" s="17">
        <v>9052</v>
      </c>
      <c r="B9053" t="s">
        <v>10432</v>
      </c>
      <c r="C9053" s="18">
        <v>41724</v>
      </c>
      <c r="D9053" s="18">
        <v>41729</v>
      </c>
      <c r="E9053" t="s">
        <v>50</v>
      </c>
      <c r="F9053" t="s">
        <v>3892</v>
      </c>
      <c r="G9053" t="s">
        <v>3893</v>
      </c>
      <c r="H9053" t="s">
        <v>68</v>
      </c>
      <c r="I9053" t="s">
        <v>54</v>
      </c>
      <c r="J9053" t="s">
        <v>154</v>
      </c>
      <c r="K9053" t="s">
        <v>70</v>
      </c>
      <c r="L9053">
        <v>94122</v>
      </c>
      <c r="M9053" t="s">
        <v>71</v>
      </c>
      <c r="N9053" t="s">
        <v>5049</v>
      </c>
      <c r="O9053" t="s">
        <v>73</v>
      </c>
      <c r="P9053" t="s">
        <v>95</v>
      </c>
      <c r="Q9053" t="s">
        <v>5050</v>
      </c>
      <c r="R9053" s="19">
        <v>3.36</v>
      </c>
      <c r="S9053" s="17">
        <v>2</v>
      </c>
      <c r="T9053" s="20">
        <v>0</v>
      </c>
      <c r="U9053" s="19">
        <v>0.84</v>
      </c>
      <c r="V9053" s="20">
        <f t="shared" si="705"/>
        <v>0.25</v>
      </c>
      <c r="W9053" s="17">
        <f t="shared" si="706"/>
        <v>2014</v>
      </c>
      <c r="X9053" t="str">
        <f t="shared" si="707"/>
        <v>Mar-2014</v>
      </c>
      <c r="Y9053" s="17">
        <f t="shared" si="708"/>
        <v>5</v>
      </c>
      <c r="Z9053" t="str">
        <f t="shared" si="709"/>
        <v>0% (No Discount)</v>
      </c>
      <c r="AA9053" s="17">
        <f>IF(COUNTIF($B$2:B9053,B9053)=1,1,0)</f>
        <v>1</v>
      </c>
      <c r="AB9053" s="17">
        <f>IF(COUNTIF($F$2:F9053,F9053)=1,1,0)</f>
        <v>0</v>
      </c>
    </row>
    <row r="9054" spans="1:28" x14ac:dyDescent="0.2">
      <c r="A9054" s="17">
        <v>9053</v>
      </c>
      <c r="B9054" t="s">
        <v>10432</v>
      </c>
      <c r="C9054" s="18">
        <v>41724</v>
      </c>
      <c r="D9054" s="18">
        <v>41729</v>
      </c>
      <c r="E9054" t="s">
        <v>50</v>
      </c>
      <c r="F9054" t="s">
        <v>3892</v>
      </c>
      <c r="G9054" t="s">
        <v>3893</v>
      </c>
      <c r="H9054" t="s">
        <v>68</v>
      </c>
      <c r="I9054" t="s">
        <v>54</v>
      </c>
      <c r="J9054" t="s">
        <v>154</v>
      </c>
      <c r="K9054" t="s">
        <v>70</v>
      </c>
      <c r="L9054">
        <v>94122</v>
      </c>
      <c r="M9054" t="s">
        <v>71</v>
      </c>
      <c r="N9054" t="s">
        <v>259</v>
      </c>
      <c r="O9054" t="s">
        <v>73</v>
      </c>
      <c r="P9054" t="s">
        <v>102</v>
      </c>
      <c r="Q9054" t="s">
        <v>260</v>
      </c>
      <c r="R9054" s="19">
        <v>27.936</v>
      </c>
      <c r="S9054" s="17">
        <v>4</v>
      </c>
      <c r="T9054" s="20">
        <v>0.2</v>
      </c>
      <c r="U9054" s="19">
        <v>9.4283999999999999</v>
      </c>
      <c r="V9054" s="20">
        <f t="shared" si="705"/>
        <v>0.33750000000000002</v>
      </c>
      <c r="W9054" s="17">
        <f t="shared" si="706"/>
        <v>2014</v>
      </c>
      <c r="X9054" t="str">
        <f t="shared" si="707"/>
        <v>Mar-2014</v>
      </c>
      <c r="Y9054" s="17">
        <f t="shared" si="708"/>
        <v>5</v>
      </c>
      <c r="Z9054" t="str">
        <f t="shared" si="709"/>
        <v>11-20%</v>
      </c>
      <c r="AA9054" s="17">
        <f>IF(COUNTIF($B$2:B9054,B9054)=1,1,0)</f>
        <v>0</v>
      </c>
      <c r="AB9054" s="17">
        <f>IF(COUNTIF($F$2:F9054,F9054)=1,1,0)</f>
        <v>0</v>
      </c>
    </row>
    <row r="9055" spans="1:28" x14ac:dyDescent="0.2">
      <c r="A9055" s="17">
        <v>9054</v>
      </c>
      <c r="B9055" t="s">
        <v>10432</v>
      </c>
      <c r="C9055" s="18">
        <v>41724</v>
      </c>
      <c r="D9055" s="18">
        <v>41729</v>
      </c>
      <c r="E9055" t="s">
        <v>50</v>
      </c>
      <c r="F9055" t="s">
        <v>3892</v>
      </c>
      <c r="G9055" t="s">
        <v>3893</v>
      </c>
      <c r="H9055" t="s">
        <v>68</v>
      </c>
      <c r="I9055" t="s">
        <v>54</v>
      </c>
      <c r="J9055" t="s">
        <v>154</v>
      </c>
      <c r="K9055" t="s">
        <v>70</v>
      </c>
      <c r="L9055">
        <v>94122</v>
      </c>
      <c r="M9055" t="s">
        <v>71</v>
      </c>
      <c r="N9055" t="s">
        <v>8554</v>
      </c>
      <c r="O9055" t="s">
        <v>98</v>
      </c>
      <c r="P9055" t="s">
        <v>99</v>
      </c>
      <c r="Q9055" t="s">
        <v>8555</v>
      </c>
      <c r="R9055" s="19">
        <v>28.783999999999999</v>
      </c>
      <c r="S9055" s="17">
        <v>2</v>
      </c>
      <c r="T9055" s="20">
        <v>0.2</v>
      </c>
      <c r="U9055" s="19">
        <v>2.8784000000000001</v>
      </c>
      <c r="V9055" s="20">
        <f t="shared" si="705"/>
        <v>0.1</v>
      </c>
      <c r="W9055" s="17">
        <f t="shared" si="706"/>
        <v>2014</v>
      </c>
      <c r="X9055" t="str">
        <f t="shared" si="707"/>
        <v>Mar-2014</v>
      </c>
      <c r="Y9055" s="17">
        <f t="shared" si="708"/>
        <v>5</v>
      </c>
      <c r="Z9055" t="str">
        <f t="shared" si="709"/>
        <v>11-20%</v>
      </c>
      <c r="AA9055" s="17">
        <f>IF(COUNTIF($B$2:B9055,B9055)=1,1,0)</f>
        <v>0</v>
      </c>
      <c r="AB9055" s="17">
        <f>IF(COUNTIF($F$2:F9055,F9055)=1,1,0)</f>
        <v>0</v>
      </c>
    </row>
    <row r="9056" spans="1:28" x14ac:dyDescent="0.2">
      <c r="A9056" s="17">
        <v>9055</v>
      </c>
      <c r="B9056" t="s">
        <v>10433</v>
      </c>
      <c r="C9056" s="18">
        <v>43000</v>
      </c>
      <c r="D9056" s="18">
        <v>43006</v>
      </c>
      <c r="E9056" t="s">
        <v>77</v>
      </c>
      <c r="F9056" t="s">
        <v>2681</v>
      </c>
      <c r="G9056" t="s">
        <v>2682</v>
      </c>
      <c r="H9056" t="s">
        <v>53</v>
      </c>
      <c r="I9056" t="s">
        <v>54</v>
      </c>
      <c r="J9056" t="s">
        <v>2575</v>
      </c>
      <c r="K9056" t="s">
        <v>70</v>
      </c>
      <c r="L9056">
        <v>92704</v>
      </c>
      <c r="M9056" t="s">
        <v>71</v>
      </c>
      <c r="N9056" t="s">
        <v>605</v>
      </c>
      <c r="O9056" t="s">
        <v>73</v>
      </c>
      <c r="P9056" t="s">
        <v>606</v>
      </c>
      <c r="Q9056" t="s">
        <v>607</v>
      </c>
      <c r="R9056" s="19">
        <v>21.96</v>
      </c>
      <c r="S9056" s="17">
        <v>2</v>
      </c>
      <c r="T9056" s="20">
        <v>0</v>
      </c>
      <c r="U9056" s="19">
        <v>6.1487999999999996</v>
      </c>
      <c r="V9056" s="20">
        <f t="shared" si="705"/>
        <v>0.27999999999999997</v>
      </c>
      <c r="W9056" s="17">
        <f t="shared" si="706"/>
        <v>2017</v>
      </c>
      <c r="X9056" t="str">
        <f t="shared" si="707"/>
        <v>Sep-2017</v>
      </c>
      <c r="Y9056" s="17">
        <f t="shared" si="708"/>
        <v>6</v>
      </c>
      <c r="Z9056" t="str">
        <f t="shared" si="709"/>
        <v>0% (No Discount)</v>
      </c>
      <c r="AA9056" s="17">
        <f>IF(COUNTIF($B$2:B9056,B9056)=1,1,0)</f>
        <v>1</v>
      </c>
      <c r="AB9056" s="17">
        <f>IF(COUNTIF($F$2:F9056,F9056)=1,1,0)</f>
        <v>0</v>
      </c>
    </row>
    <row r="9057" spans="1:28" x14ac:dyDescent="0.2">
      <c r="A9057" s="17">
        <v>9056</v>
      </c>
      <c r="B9057" t="s">
        <v>10434</v>
      </c>
      <c r="C9057" s="18">
        <v>42259</v>
      </c>
      <c r="D9057" s="18">
        <v>42264</v>
      </c>
      <c r="E9057" t="s">
        <v>50</v>
      </c>
      <c r="F9057" t="s">
        <v>995</v>
      </c>
      <c r="G9057" t="s">
        <v>996</v>
      </c>
      <c r="H9057" t="s">
        <v>53</v>
      </c>
      <c r="I9057" t="s">
        <v>54</v>
      </c>
      <c r="J9057" t="s">
        <v>122</v>
      </c>
      <c r="K9057" t="s">
        <v>123</v>
      </c>
      <c r="L9057">
        <v>98103</v>
      </c>
      <c r="M9057" t="s">
        <v>71</v>
      </c>
      <c r="N9057" t="s">
        <v>3592</v>
      </c>
      <c r="O9057" t="s">
        <v>98</v>
      </c>
      <c r="P9057" t="s">
        <v>188</v>
      </c>
      <c r="Q9057" t="s">
        <v>3593</v>
      </c>
      <c r="R9057" s="19">
        <v>21.98</v>
      </c>
      <c r="S9057" s="17">
        <v>2</v>
      </c>
      <c r="T9057" s="20">
        <v>0</v>
      </c>
      <c r="U9057" s="19">
        <v>8.5722000000000005</v>
      </c>
      <c r="V9057" s="20">
        <f t="shared" si="705"/>
        <v>0.39</v>
      </c>
      <c r="W9057" s="17">
        <f t="shared" si="706"/>
        <v>2015</v>
      </c>
      <c r="X9057" t="str">
        <f t="shared" si="707"/>
        <v>Sep-2015</v>
      </c>
      <c r="Y9057" s="17">
        <f t="shared" si="708"/>
        <v>5</v>
      </c>
      <c r="Z9057" t="str">
        <f t="shared" si="709"/>
        <v>0% (No Discount)</v>
      </c>
      <c r="AA9057" s="17">
        <f>IF(COUNTIF($B$2:B9057,B9057)=1,1,0)</f>
        <v>1</v>
      </c>
      <c r="AB9057" s="17">
        <f>IF(COUNTIF($F$2:F9057,F9057)=1,1,0)</f>
        <v>0</v>
      </c>
    </row>
    <row r="9058" spans="1:28" x14ac:dyDescent="0.2">
      <c r="A9058" s="17">
        <v>9057</v>
      </c>
      <c r="B9058" t="s">
        <v>10435</v>
      </c>
      <c r="C9058" s="18">
        <v>42310</v>
      </c>
      <c r="D9058" s="18">
        <v>42312</v>
      </c>
      <c r="E9058" t="s">
        <v>215</v>
      </c>
      <c r="F9058" t="s">
        <v>4479</v>
      </c>
      <c r="G9058" t="s">
        <v>4480</v>
      </c>
      <c r="H9058" t="s">
        <v>129</v>
      </c>
      <c r="I9058" t="s">
        <v>54</v>
      </c>
      <c r="J9058" t="s">
        <v>293</v>
      </c>
      <c r="K9058" t="s">
        <v>294</v>
      </c>
      <c r="L9058">
        <v>10011</v>
      </c>
      <c r="M9058" t="s">
        <v>175</v>
      </c>
      <c r="N9058" t="s">
        <v>9166</v>
      </c>
      <c r="O9058" t="s">
        <v>59</v>
      </c>
      <c r="P9058" t="s">
        <v>63</v>
      </c>
      <c r="Q9058" t="s">
        <v>9167</v>
      </c>
      <c r="R9058" s="19">
        <v>2621.3220000000001</v>
      </c>
      <c r="S9058" s="17">
        <v>11</v>
      </c>
      <c r="T9058" s="20">
        <v>0.1</v>
      </c>
      <c r="U9058" s="19">
        <v>553.39020000000005</v>
      </c>
      <c r="V9058" s="20">
        <f t="shared" si="705"/>
        <v>0.21111111111111111</v>
      </c>
      <c r="W9058" s="17">
        <f t="shared" si="706"/>
        <v>2015</v>
      </c>
      <c r="X9058" t="str">
        <f t="shared" si="707"/>
        <v>Nov-2015</v>
      </c>
      <c r="Y9058" s="17">
        <f t="shared" si="708"/>
        <v>2</v>
      </c>
      <c r="Z9058" t="str">
        <f t="shared" si="709"/>
        <v>1-10%</v>
      </c>
      <c r="AA9058" s="17">
        <f>IF(COUNTIF($B$2:B9058,B9058)=1,1,0)</f>
        <v>1</v>
      </c>
      <c r="AB9058" s="17">
        <f>IF(COUNTIF($F$2:F9058,F9058)=1,1,0)</f>
        <v>0</v>
      </c>
    </row>
    <row r="9059" spans="1:28" x14ac:dyDescent="0.2">
      <c r="A9059" s="17">
        <v>9058</v>
      </c>
      <c r="B9059" t="s">
        <v>10436</v>
      </c>
      <c r="C9059" s="18">
        <v>42297</v>
      </c>
      <c r="D9059" s="18">
        <v>42301</v>
      </c>
      <c r="E9059" t="s">
        <v>77</v>
      </c>
      <c r="F9059" t="s">
        <v>5845</v>
      </c>
      <c r="G9059" t="s">
        <v>5846</v>
      </c>
      <c r="H9059" t="s">
        <v>53</v>
      </c>
      <c r="I9059" t="s">
        <v>54</v>
      </c>
      <c r="J9059" t="s">
        <v>69</v>
      </c>
      <c r="K9059" t="s">
        <v>70</v>
      </c>
      <c r="L9059">
        <v>90045</v>
      </c>
      <c r="M9059" t="s">
        <v>71</v>
      </c>
      <c r="N9059" t="s">
        <v>7656</v>
      </c>
      <c r="O9059" t="s">
        <v>59</v>
      </c>
      <c r="P9059" t="s">
        <v>92</v>
      </c>
      <c r="Q9059" t="s">
        <v>7657</v>
      </c>
      <c r="R9059" s="19">
        <v>74.760000000000005</v>
      </c>
      <c r="S9059" s="17">
        <v>7</v>
      </c>
      <c r="T9059" s="20">
        <v>0</v>
      </c>
      <c r="U9059" s="19">
        <v>23.923200000000001</v>
      </c>
      <c r="V9059" s="20">
        <f t="shared" si="705"/>
        <v>0.32</v>
      </c>
      <c r="W9059" s="17">
        <f t="shared" si="706"/>
        <v>2015</v>
      </c>
      <c r="X9059" t="str">
        <f t="shared" si="707"/>
        <v>Oct-2015</v>
      </c>
      <c r="Y9059" s="17">
        <f t="shared" si="708"/>
        <v>4</v>
      </c>
      <c r="Z9059" t="str">
        <f t="shared" si="709"/>
        <v>0% (No Discount)</v>
      </c>
      <c r="AA9059" s="17">
        <f>IF(COUNTIF($B$2:B9059,B9059)=1,1,0)</f>
        <v>1</v>
      </c>
      <c r="AB9059" s="17">
        <f>IF(COUNTIF($F$2:F9059,F9059)=1,1,0)</f>
        <v>0</v>
      </c>
    </row>
    <row r="9060" spans="1:28" x14ac:dyDescent="0.2">
      <c r="A9060" s="17">
        <v>9059</v>
      </c>
      <c r="B9060" t="s">
        <v>10436</v>
      </c>
      <c r="C9060" s="18">
        <v>42297</v>
      </c>
      <c r="D9060" s="18">
        <v>42301</v>
      </c>
      <c r="E9060" t="s">
        <v>77</v>
      </c>
      <c r="F9060" t="s">
        <v>5845</v>
      </c>
      <c r="G9060" t="s">
        <v>5846</v>
      </c>
      <c r="H9060" t="s">
        <v>53</v>
      </c>
      <c r="I9060" t="s">
        <v>54</v>
      </c>
      <c r="J9060" t="s">
        <v>69</v>
      </c>
      <c r="K9060" t="s">
        <v>70</v>
      </c>
      <c r="L9060">
        <v>90045</v>
      </c>
      <c r="M9060" t="s">
        <v>71</v>
      </c>
      <c r="N9060" t="s">
        <v>8351</v>
      </c>
      <c r="O9060" t="s">
        <v>59</v>
      </c>
      <c r="P9060" t="s">
        <v>83</v>
      </c>
      <c r="Q9060" t="s">
        <v>8352</v>
      </c>
      <c r="R9060" s="19">
        <v>364.77600000000001</v>
      </c>
      <c r="S9060" s="17">
        <v>3</v>
      </c>
      <c r="T9060" s="20">
        <v>0.2</v>
      </c>
      <c r="U9060" s="19">
        <v>27.3582</v>
      </c>
      <c r="V9060" s="20">
        <f t="shared" si="705"/>
        <v>7.4999999999999997E-2</v>
      </c>
      <c r="W9060" s="17">
        <f t="shared" si="706"/>
        <v>2015</v>
      </c>
      <c r="X9060" t="str">
        <f t="shared" si="707"/>
        <v>Oct-2015</v>
      </c>
      <c r="Y9060" s="17">
        <f t="shared" si="708"/>
        <v>4</v>
      </c>
      <c r="Z9060" t="str">
        <f t="shared" si="709"/>
        <v>11-20%</v>
      </c>
      <c r="AA9060" s="17">
        <f>IF(COUNTIF($B$2:B9060,B9060)=1,1,0)</f>
        <v>0</v>
      </c>
      <c r="AB9060" s="17">
        <f>IF(COUNTIF($F$2:F9060,F9060)=1,1,0)</f>
        <v>0</v>
      </c>
    </row>
    <row r="9061" spans="1:28" x14ac:dyDescent="0.2">
      <c r="A9061" s="17">
        <v>9060</v>
      </c>
      <c r="B9061" t="s">
        <v>10437</v>
      </c>
      <c r="C9061" s="18">
        <v>42535</v>
      </c>
      <c r="D9061" s="18">
        <v>42539</v>
      </c>
      <c r="E9061" t="s">
        <v>77</v>
      </c>
      <c r="F9061" t="s">
        <v>2172</v>
      </c>
      <c r="G9061" t="s">
        <v>2173</v>
      </c>
      <c r="H9061" t="s">
        <v>68</v>
      </c>
      <c r="I9061" t="s">
        <v>54</v>
      </c>
      <c r="J9061" t="s">
        <v>122</v>
      </c>
      <c r="K9061" t="s">
        <v>123</v>
      </c>
      <c r="L9061">
        <v>98103</v>
      </c>
      <c r="M9061" t="s">
        <v>71</v>
      </c>
      <c r="N9061" t="s">
        <v>3525</v>
      </c>
      <c r="O9061" t="s">
        <v>59</v>
      </c>
      <c r="P9061" t="s">
        <v>83</v>
      </c>
      <c r="Q9061" t="s">
        <v>3526</v>
      </c>
      <c r="R9061" s="19">
        <v>1115.17</v>
      </c>
      <c r="S9061" s="17">
        <v>7</v>
      </c>
      <c r="T9061" s="20">
        <v>0</v>
      </c>
      <c r="U9061" s="19">
        <v>334.55099999999999</v>
      </c>
      <c r="V9061" s="20">
        <f t="shared" si="705"/>
        <v>0.3</v>
      </c>
      <c r="W9061" s="17">
        <f t="shared" si="706"/>
        <v>2016</v>
      </c>
      <c r="X9061" t="str">
        <f t="shared" si="707"/>
        <v>Jun-2016</v>
      </c>
      <c r="Y9061" s="17">
        <f t="shared" si="708"/>
        <v>4</v>
      </c>
      <c r="Z9061" t="str">
        <f t="shared" si="709"/>
        <v>0% (No Discount)</v>
      </c>
      <c r="AA9061" s="17">
        <f>IF(COUNTIF($B$2:B9061,B9061)=1,1,0)</f>
        <v>1</v>
      </c>
      <c r="AB9061" s="17">
        <f>IF(COUNTIF($F$2:F9061,F9061)=1,1,0)</f>
        <v>0</v>
      </c>
    </row>
    <row r="9062" spans="1:28" x14ac:dyDescent="0.2">
      <c r="A9062" s="17">
        <v>9061</v>
      </c>
      <c r="B9062" t="s">
        <v>10438</v>
      </c>
      <c r="C9062" s="18">
        <v>42328</v>
      </c>
      <c r="D9062" s="18">
        <v>42329</v>
      </c>
      <c r="E9062" t="s">
        <v>215</v>
      </c>
      <c r="F9062" t="s">
        <v>2452</v>
      </c>
      <c r="G9062" t="s">
        <v>2453</v>
      </c>
      <c r="H9062" t="s">
        <v>68</v>
      </c>
      <c r="I9062" t="s">
        <v>54</v>
      </c>
      <c r="J9062" t="s">
        <v>977</v>
      </c>
      <c r="K9062" t="s">
        <v>70</v>
      </c>
      <c r="L9062">
        <v>92024</v>
      </c>
      <c r="M9062" t="s">
        <v>71</v>
      </c>
      <c r="N9062" t="s">
        <v>3578</v>
      </c>
      <c r="O9062" t="s">
        <v>73</v>
      </c>
      <c r="P9062" t="s">
        <v>102</v>
      </c>
      <c r="Q9062" t="s">
        <v>3579</v>
      </c>
      <c r="R9062" s="19">
        <v>89.695999999999998</v>
      </c>
      <c r="S9062" s="17">
        <v>4</v>
      </c>
      <c r="T9062" s="20">
        <v>0.2</v>
      </c>
      <c r="U9062" s="19">
        <v>33.636000000000003</v>
      </c>
      <c r="V9062" s="20">
        <f t="shared" si="705"/>
        <v>0.37500000000000006</v>
      </c>
      <c r="W9062" s="17">
        <f t="shared" si="706"/>
        <v>2015</v>
      </c>
      <c r="X9062" t="str">
        <f t="shared" si="707"/>
        <v>Nov-2015</v>
      </c>
      <c r="Y9062" s="17">
        <f t="shared" si="708"/>
        <v>1</v>
      </c>
      <c r="Z9062" t="str">
        <f t="shared" si="709"/>
        <v>11-20%</v>
      </c>
      <c r="AA9062" s="17">
        <f>IF(COUNTIF($B$2:B9062,B9062)=1,1,0)</f>
        <v>1</v>
      </c>
      <c r="AB9062" s="17">
        <f>IF(COUNTIF($F$2:F9062,F9062)=1,1,0)</f>
        <v>0</v>
      </c>
    </row>
    <row r="9063" spans="1:28" x14ac:dyDescent="0.2">
      <c r="A9063" s="17">
        <v>9062</v>
      </c>
      <c r="B9063" t="s">
        <v>10438</v>
      </c>
      <c r="C9063" s="18">
        <v>42328</v>
      </c>
      <c r="D9063" s="18">
        <v>42329</v>
      </c>
      <c r="E9063" t="s">
        <v>215</v>
      </c>
      <c r="F9063" t="s">
        <v>2452</v>
      </c>
      <c r="G9063" t="s">
        <v>2453</v>
      </c>
      <c r="H9063" t="s">
        <v>68</v>
      </c>
      <c r="I9063" t="s">
        <v>54</v>
      </c>
      <c r="J9063" t="s">
        <v>977</v>
      </c>
      <c r="K9063" t="s">
        <v>70</v>
      </c>
      <c r="L9063">
        <v>92024</v>
      </c>
      <c r="M9063" t="s">
        <v>71</v>
      </c>
      <c r="N9063" t="s">
        <v>284</v>
      </c>
      <c r="O9063" t="s">
        <v>73</v>
      </c>
      <c r="P9063" t="s">
        <v>74</v>
      </c>
      <c r="Q9063" t="s">
        <v>285</v>
      </c>
      <c r="R9063" s="19">
        <v>50.12</v>
      </c>
      <c r="S9063" s="17">
        <v>4</v>
      </c>
      <c r="T9063" s="20">
        <v>0</v>
      </c>
      <c r="U9063" s="19">
        <v>23.5564</v>
      </c>
      <c r="V9063" s="20">
        <f t="shared" si="705"/>
        <v>0.47000000000000003</v>
      </c>
      <c r="W9063" s="17">
        <f t="shared" si="706"/>
        <v>2015</v>
      </c>
      <c r="X9063" t="str">
        <f t="shared" si="707"/>
        <v>Nov-2015</v>
      </c>
      <c r="Y9063" s="17">
        <f t="shared" si="708"/>
        <v>1</v>
      </c>
      <c r="Z9063" t="str">
        <f t="shared" si="709"/>
        <v>0% (No Discount)</v>
      </c>
      <c r="AA9063" s="17">
        <f>IF(COUNTIF($B$2:B9063,B9063)=1,1,0)</f>
        <v>0</v>
      </c>
      <c r="AB9063" s="17">
        <f>IF(COUNTIF($F$2:F9063,F9063)=1,1,0)</f>
        <v>0</v>
      </c>
    </row>
    <row r="9064" spans="1:28" x14ac:dyDescent="0.2">
      <c r="A9064" s="17">
        <v>9063</v>
      </c>
      <c r="B9064" t="s">
        <v>10439</v>
      </c>
      <c r="C9064" s="18">
        <v>42428</v>
      </c>
      <c r="D9064" s="18">
        <v>42435</v>
      </c>
      <c r="E9064" t="s">
        <v>77</v>
      </c>
      <c r="F9064" t="s">
        <v>5834</v>
      </c>
      <c r="G9064" t="s">
        <v>5835</v>
      </c>
      <c r="H9064" t="s">
        <v>68</v>
      </c>
      <c r="I9064" t="s">
        <v>54</v>
      </c>
      <c r="J9064" t="s">
        <v>293</v>
      </c>
      <c r="K9064" t="s">
        <v>294</v>
      </c>
      <c r="L9064">
        <v>10035</v>
      </c>
      <c r="M9064" t="s">
        <v>175</v>
      </c>
      <c r="N9064" t="s">
        <v>3279</v>
      </c>
      <c r="O9064" t="s">
        <v>73</v>
      </c>
      <c r="P9064" t="s">
        <v>296</v>
      </c>
      <c r="Q9064" t="s">
        <v>590</v>
      </c>
      <c r="R9064" s="19">
        <v>36.479999999999997</v>
      </c>
      <c r="S9064" s="17">
        <v>6</v>
      </c>
      <c r="T9064" s="20">
        <v>0</v>
      </c>
      <c r="U9064" s="19">
        <v>18.239999999999998</v>
      </c>
      <c r="V9064" s="20">
        <f t="shared" si="705"/>
        <v>0.5</v>
      </c>
      <c r="W9064" s="17">
        <f t="shared" si="706"/>
        <v>2016</v>
      </c>
      <c r="X9064" t="str">
        <f t="shared" si="707"/>
        <v>Feb-2016</v>
      </c>
      <c r="Y9064" s="17">
        <f t="shared" si="708"/>
        <v>7</v>
      </c>
      <c r="Z9064" t="str">
        <f t="shared" si="709"/>
        <v>0% (No Discount)</v>
      </c>
      <c r="AA9064" s="17">
        <f>IF(COUNTIF($B$2:B9064,B9064)=1,1,0)</f>
        <v>1</v>
      </c>
      <c r="AB9064" s="17">
        <f>IF(COUNTIF($F$2:F9064,F9064)=1,1,0)</f>
        <v>0</v>
      </c>
    </row>
    <row r="9065" spans="1:28" x14ac:dyDescent="0.2">
      <c r="A9065" s="17">
        <v>9064</v>
      </c>
      <c r="B9065" t="s">
        <v>10440</v>
      </c>
      <c r="C9065" s="18">
        <v>41926</v>
      </c>
      <c r="D9065" s="18">
        <v>41932</v>
      </c>
      <c r="E9065" t="s">
        <v>77</v>
      </c>
      <c r="F9065" t="s">
        <v>1874</v>
      </c>
      <c r="G9065" t="s">
        <v>1875</v>
      </c>
      <c r="H9065" t="s">
        <v>53</v>
      </c>
      <c r="I9065" t="s">
        <v>54</v>
      </c>
      <c r="J9065" t="s">
        <v>330</v>
      </c>
      <c r="K9065" t="s">
        <v>238</v>
      </c>
      <c r="L9065">
        <v>60653</v>
      </c>
      <c r="M9065" t="s">
        <v>132</v>
      </c>
      <c r="N9065" t="s">
        <v>5450</v>
      </c>
      <c r="O9065" t="s">
        <v>73</v>
      </c>
      <c r="P9065" t="s">
        <v>117</v>
      </c>
      <c r="Q9065" t="s">
        <v>5451</v>
      </c>
      <c r="R9065" s="19">
        <v>322.19200000000001</v>
      </c>
      <c r="S9065" s="17">
        <v>13</v>
      </c>
      <c r="T9065" s="20">
        <v>0.2</v>
      </c>
      <c r="U9065" s="19">
        <v>100.685</v>
      </c>
      <c r="V9065" s="20">
        <f t="shared" si="705"/>
        <v>0.3125</v>
      </c>
      <c r="W9065" s="17">
        <f t="shared" si="706"/>
        <v>2014</v>
      </c>
      <c r="X9065" t="str">
        <f t="shared" si="707"/>
        <v>Oct-2014</v>
      </c>
      <c r="Y9065" s="17">
        <f t="shared" si="708"/>
        <v>6</v>
      </c>
      <c r="Z9065" t="str">
        <f t="shared" si="709"/>
        <v>11-20%</v>
      </c>
      <c r="AA9065" s="17">
        <f>IF(COUNTIF($B$2:B9065,B9065)=1,1,0)</f>
        <v>1</v>
      </c>
      <c r="AB9065" s="17">
        <f>IF(COUNTIF($F$2:F9065,F9065)=1,1,0)</f>
        <v>0</v>
      </c>
    </row>
    <row r="9066" spans="1:28" x14ac:dyDescent="0.2">
      <c r="A9066" s="17">
        <v>9065</v>
      </c>
      <c r="B9066" t="s">
        <v>10440</v>
      </c>
      <c r="C9066" s="18">
        <v>41926</v>
      </c>
      <c r="D9066" s="18">
        <v>41932</v>
      </c>
      <c r="E9066" t="s">
        <v>77</v>
      </c>
      <c r="F9066" t="s">
        <v>1874</v>
      </c>
      <c r="G9066" t="s">
        <v>1875</v>
      </c>
      <c r="H9066" t="s">
        <v>53</v>
      </c>
      <c r="I9066" t="s">
        <v>54</v>
      </c>
      <c r="J9066" t="s">
        <v>330</v>
      </c>
      <c r="K9066" t="s">
        <v>238</v>
      </c>
      <c r="L9066">
        <v>60653</v>
      </c>
      <c r="M9066" t="s">
        <v>132</v>
      </c>
      <c r="N9066" t="s">
        <v>823</v>
      </c>
      <c r="O9066" t="s">
        <v>73</v>
      </c>
      <c r="P9066" t="s">
        <v>102</v>
      </c>
      <c r="Q9066" t="s">
        <v>824</v>
      </c>
      <c r="R9066" s="19">
        <v>2.9460000000000002</v>
      </c>
      <c r="S9066" s="17">
        <v>3</v>
      </c>
      <c r="T9066" s="20">
        <v>0.8</v>
      </c>
      <c r="U9066" s="19">
        <v>-4.8609</v>
      </c>
      <c r="V9066" s="20">
        <f t="shared" si="705"/>
        <v>-1.65</v>
      </c>
      <c r="W9066" s="17">
        <f t="shared" si="706"/>
        <v>2014</v>
      </c>
      <c r="X9066" t="str">
        <f t="shared" si="707"/>
        <v>Oct-2014</v>
      </c>
      <c r="Y9066" s="17">
        <f t="shared" si="708"/>
        <v>6</v>
      </c>
      <c r="Z9066" t="str">
        <f t="shared" si="709"/>
        <v>Over 50%</v>
      </c>
      <c r="AA9066" s="17">
        <f>IF(COUNTIF($B$2:B9066,B9066)=1,1,0)</f>
        <v>0</v>
      </c>
      <c r="AB9066" s="17">
        <f>IF(COUNTIF($F$2:F9066,F9066)=1,1,0)</f>
        <v>0</v>
      </c>
    </row>
    <row r="9067" spans="1:28" x14ac:dyDescent="0.2">
      <c r="A9067" s="17">
        <v>9066</v>
      </c>
      <c r="B9067" t="s">
        <v>10440</v>
      </c>
      <c r="C9067" s="18">
        <v>41926</v>
      </c>
      <c r="D9067" s="18">
        <v>41932</v>
      </c>
      <c r="E9067" t="s">
        <v>77</v>
      </c>
      <c r="F9067" t="s">
        <v>1874</v>
      </c>
      <c r="G9067" t="s">
        <v>1875</v>
      </c>
      <c r="H9067" t="s">
        <v>53</v>
      </c>
      <c r="I9067" t="s">
        <v>54</v>
      </c>
      <c r="J9067" t="s">
        <v>330</v>
      </c>
      <c r="K9067" t="s">
        <v>238</v>
      </c>
      <c r="L9067">
        <v>60653</v>
      </c>
      <c r="M9067" t="s">
        <v>132</v>
      </c>
      <c r="N9067" t="s">
        <v>5472</v>
      </c>
      <c r="O9067" t="s">
        <v>73</v>
      </c>
      <c r="P9067" t="s">
        <v>117</v>
      </c>
      <c r="Q9067" t="s">
        <v>5473</v>
      </c>
      <c r="R9067" s="19">
        <v>19.135999999999999</v>
      </c>
      <c r="S9067" s="17">
        <v>4</v>
      </c>
      <c r="T9067" s="20">
        <v>0.2</v>
      </c>
      <c r="U9067" s="19">
        <v>6.9367999999999999</v>
      </c>
      <c r="V9067" s="20">
        <f t="shared" si="705"/>
        <v>0.36249999999999999</v>
      </c>
      <c r="W9067" s="17">
        <f t="shared" si="706"/>
        <v>2014</v>
      </c>
      <c r="X9067" t="str">
        <f t="shared" si="707"/>
        <v>Oct-2014</v>
      </c>
      <c r="Y9067" s="17">
        <f t="shared" si="708"/>
        <v>6</v>
      </c>
      <c r="Z9067" t="str">
        <f t="shared" si="709"/>
        <v>11-20%</v>
      </c>
      <c r="AA9067" s="17">
        <f>IF(COUNTIF($B$2:B9067,B9067)=1,1,0)</f>
        <v>0</v>
      </c>
      <c r="AB9067" s="17">
        <f>IF(COUNTIF($F$2:F9067,F9067)=1,1,0)</f>
        <v>0</v>
      </c>
    </row>
    <row r="9068" spans="1:28" x14ac:dyDescent="0.2">
      <c r="A9068" s="17">
        <v>9067</v>
      </c>
      <c r="B9068" t="s">
        <v>10441</v>
      </c>
      <c r="C9068" s="18">
        <v>42881</v>
      </c>
      <c r="D9068" s="18">
        <v>42885</v>
      </c>
      <c r="E9068" t="s">
        <v>77</v>
      </c>
      <c r="F9068" t="s">
        <v>2493</v>
      </c>
      <c r="G9068" t="s">
        <v>2494</v>
      </c>
      <c r="H9068" t="s">
        <v>53</v>
      </c>
      <c r="I9068" t="s">
        <v>54</v>
      </c>
      <c r="J9068" t="s">
        <v>3358</v>
      </c>
      <c r="K9068" t="s">
        <v>346</v>
      </c>
      <c r="L9068">
        <v>22801</v>
      </c>
      <c r="M9068" t="s">
        <v>57</v>
      </c>
      <c r="N9068" t="s">
        <v>6907</v>
      </c>
      <c r="O9068" t="s">
        <v>98</v>
      </c>
      <c r="P9068" t="s">
        <v>188</v>
      </c>
      <c r="Q9068" t="s">
        <v>6908</v>
      </c>
      <c r="R9068" s="19">
        <v>23.08</v>
      </c>
      <c r="S9068" s="17">
        <v>2</v>
      </c>
      <c r="T9068" s="20">
        <v>0</v>
      </c>
      <c r="U9068" s="19">
        <v>6.9240000000000004</v>
      </c>
      <c r="V9068" s="20">
        <f t="shared" si="705"/>
        <v>0.30000000000000004</v>
      </c>
      <c r="W9068" s="17">
        <f t="shared" si="706"/>
        <v>2017</v>
      </c>
      <c r="X9068" t="str">
        <f t="shared" si="707"/>
        <v>May-2017</v>
      </c>
      <c r="Y9068" s="17">
        <f t="shared" si="708"/>
        <v>4</v>
      </c>
      <c r="Z9068" t="str">
        <f t="shared" si="709"/>
        <v>0% (No Discount)</v>
      </c>
      <c r="AA9068" s="17">
        <f>IF(COUNTIF($B$2:B9068,B9068)=1,1,0)</f>
        <v>1</v>
      </c>
      <c r="AB9068" s="17">
        <f>IF(COUNTIF($F$2:F9068,F9068)=1,1,0)</f>
        <v>0</v>
      </c>
    </row>
    <row r="9069" spans="1:28" x14ac:dyDescent="0.2">
      <c r="A9069" s="17">
        <v>9068</v>
      </c>
      <c r="B9069" t="s">
        <v>10442</v>
      </c>
      <c r="C9069" s="18">
        <v>42404</v>
      </c>
      <c r="D9069" s="18">
        <v>42410</v>
      </c>
      <c r="E9069" t="s">
        <v>77</v>
      </c>
      <c r="F9069" t="s">
        <v>2791</v>
      </c>
      <c r="G9069" t="s">
        <v>2792</v>
      </c>
      <c r="H9069" t="s">
        <v>53</v>
      </c>
      <c r="I9069" t="s">
        <v>54</v>
      </c>
      <c r="J9069" t="s">
        <v>3410</v>
      </c>
      <c r="K9069" t="s">
        <v>2769</v>
      </c>
      <c r="L9069">
        <v>20852</v>
      </c>
      <c r="M9069" t="s">
        <v>175</v>
      </c>
      <c r="N9069" t="s">
        <v>5868</v>
      </c>
      <c r="O9069" t="s">
        <v>98</v>
      </c>
      <c r="P9069" t="s">
        <v>99</v>
      </c>
      <c r="Q9069" t="s">
        <v>5869</v>
      </c>
      <c r="R9069" s="19">
        <v>90.48</v>
      </c>
      <c r="S9069" s="17">
        <v>2</v>
      </c>
      <c r="T9069" s="20">
        <v>0</v>
      </c>
      <c r="U9069" s="19">
        <v>23.524799999999999</v>
      </c>
      <c r="V9069" s="20">
        <f t="shared" si="705"/>
        <v>0.25999999999999995</v>
      </c>
      <c r="W9069" s="17">
        <f t="shared" si="706"/>
        <v>2016</v>
      </c>
      <c r="X9069" t="str">
        <f t="shared" si="707"/>
        <v>Feb-2016</v>
      </c>
      <c r="Y9069" s="17">
        <f t="shared" si="708"/>
        <v>6</v>
      </c>
      <c r="Z9069" t="str">
        <f t="shared" si="709"/>
        <v>0% (No Discount)</v>
      </c>
      <c r="AA9069" s="17">
        <f>IF(COUNTIF($B$2:B9069,B9069)=1,1,0)</f>
        <v>1</v>
      </c>
      <c r="AB9069" s="17">
        <f>IF(COUNTIF($F$2:F9069,F9069)=1,1,0)</f>
        <v>0</v>
      </c>
    </row>
    <row r="9070" spans="1:28" x14ac:dyDescent="0.2">
      <c r="A9070" s="17">
        <v>9069</v>
      </c>
      <c r="B9070" t="s">
        <v>10443</v>
      </c>
      <c r="C9070" s="18">
        <v>42615</v>
      </c>
      <c r="D9070" s="18">
        <v>42618</v>
      </c>
      <c r="E9070" t="s">
        <v>50</v>
      </c>
      <c r="F9070" t="s">
        <v>705</v>
      </c>
      <c r="G9070" t="s">
        <v>706</v>
      </c>
      <c r="H9070" t="s">
        <v>53</v>
      </c>
      <c r="I9070" t="s">
        <v>54</v>
      </c>
      <c r="J9070" t="s">
        <v>1408</v>
      </c>
      <c r="K9070" t="s">
        <v>123</v>
      </c>
      <c r="L9070">
        <v>98198</v>
      </c>
      <c r="M9070" t="s">
        <v>71</v>
      </c>
      <c r="N9070" t="s">
        <v>288</v>
      </c>
      <c r="O9070" t="s">
        <v>59</v>
      </c>
      <c r="P9070" t="s">
        <v>63</v>
      </c>
      <c r="Q9070" t="s">
        <v>289</v>
      </c>
      <c r="R9070" s="19">
        <v>215.976</v>
      </c>
      <c r="S9070" s="17">
        <v>3</v>
      </c>
      <c r="T9070" s="20">
        <v>0.2</v>
      </c>
      <c r="U9070" s="19">
        <v>-2.6997</v>
      </c>
      <c r="V9070" s="20">
        <f t="shared" si="705"/>
        <v>-1.2500000000000001E-2</v>
      </c>
      <c r="W9070" s="17">
        <f t="shared" si="706"/>
        <v>2016</v>
      </c>
      <c r="X9070" t="str">
        <f t="shared" si="707"/>
        <v>Sep-2016</v>
      </c>
      <c r="Y9070" s="17">
        <f t="shared" si="708"/>
        <v>3</v>
      </c>
      <c r="Z9070" t="str">
        <f t="shared" si="709"/>
        <v>11-20%</v>
      </c>
      <c r="AA9070" s="17">
        <f>IF(COUNTIF($B$2:B9070,B9070)=1,1,0)</f>
        <v>1</v>
      </c>
      <c r="AB9070" s="17">
        <f>IF(COUNTIF($F$2:F9070,F9070)=1,1,0)</f>
        <v>0</v>
      </c>
    </row>
    <row r="9071" spans="1:28" x14ac:dyDescent="0.2">
      <c r="A9071" s="17">
        <v>9070</v>
      </c>
      <c r="B9071" t="s">
        <v>10443</v>
      </c>
      <c r="C9071" s="18">
        <v>42615</v>
      </c>
      <c r="D9071" s="18">
        <v>42618</v>
      </c>
      <c r="E9071" t="s">
        <v>50</v>
      </c>
      <c r="F9071" t="s">
        <v>705</v>
      </c>
      <c r="G9071" t="s">
        <v>706</v>
      </c>
      <c r="H9071" t="s">
        <v>53</v>
      </c>
      <c r="I9071" t="s">
        <v>54</v>
      </c>
      <c r="J9071" t="s">
        <v>1408</v>
      </c>
      <c r="K9071" t="s">
        <v>123</v>
      </c>
      <c r="L9071">
        <v>98198</v>
      </c>
      <c r="M9071" t="s">
        <v>71</v>
      </c>
      <c r="N9071" t="s">
        <v>7546</v>
      </c>
      <c r="O9071" t="s">
        <v>73</v>
      </c>
      <c r="P9071" t="s">
        <v>200</v>
      </c>
      <c r="Q9071" t="s">
        <v>7547</v>
      </c>
      <c r="R9071" s="19">
        <v>65.94</v>
      </c>
      <c r="S9071" s="17">
        <v>3</v>
      </c>
      <c r="T9071" s="20">
        <v>0</v>
      </c>
      <c r="U9071" s="19">
        <v>30.991800000000001</v>
      </c>
      <c r="V9071" s="20">
        <f t="shared" si="705"/>
        <v>0.47000000000000003</v>
      </c>
      <c r="W9071" s="17">
        <f t="shared" si="706"/>
        <v>2016</v>
      </c>
      <c r="X9071" t="str">
        <f t="shared" si="707"/>
        <v>Sep-2016</v>
      </c>
      <c r="Y9071" s="17">
        <f t="shared" si="708"/>
        <v>3</v>
      </c>
      <c r="Z9071" t="str">
        <f t="shared" si="709"/>
        <v>0% (No Discount)</v>
      </c>
      <c r="AA9071" s="17">
        <f>IF(COUNTIF($B$2:B9071,B9071)=1,1,0)</f>
        <v>0</v>
      </c>
      <c r="AB9071" s="17">
        <f>IF(COUNTIF($F$2:F9071,F9071)=1,1,0)</f>
        <v>0</v>
      </c>
    </row>
    <row r="9072" spans="1:28" x14ac:dyDescent="0.2">
      <c r="A9072" s="17">
        <v>9071</v>
      </c>
      <c r="B9072" t="s">
        <v>10444</v>
      </c>
      <c r="C9072" s="18">
        <v>43073</v>
      </c>
      <c r="D9072" s="18">
        <v>43074</v>
      </c>
      <c r="E9072" t="s">
        <v>215</v>
      </c>
      <c r="F9072" t="s">
        <v>7017</v>
      </c>
      <c r="G9072" t="s">
        <v>7018</v>
      </c>
      <c r="H9072" t="s">
        <v>68</v>
      </c>
      <c r="I9072" t="s">
        <v>54</v>
      </c>
      <c r="J9072" t="s">
        <v>173</v>
      </c>
      <c r="K9072" t="s">
        <v>174</v>
      </c>
      <c r="L9072">
        <v>19134</v>
      </c>
      <c r="M9072" t="s">
        <v>175</v>
      </c>
      <c r="N9072" t="s">
        <v>1164</v>
      </c>
      <c r="O9072" t="s">
        <v>59</v>
      </c>
      <c r="P9072" t="s">
        <v>92</v>
      </c>
      <c r="Q9072" t="s">
        <v>1165</v>
      </c>
      <c r="R9072" s="19">
        <v>11.352</v>
      </c>
      <c r="S9072" s="17">
        <v>3</v>
      </c>
      <c r="T9072" s="20">
        <v>0.2</v>
      </c>
      <c r="U9072" s="19">
        <v>2.6960999999999999</v>
      </c>
      <c r="V9072" s="20">
        <f t="shared" si="705"/>
        <v>0.23749999999999999</v>
      </c>
      <c r="W9072" s="17">
        <f t="shared" si="706"/>
        <v>2017</v>
      </c>
      <c r="X9072" t="str">
        <f t="shared" si="707"/>
        <v>Dec-2017</v>
      </c>
      <c r="Y9072" s="17">
        <f t="shared" si="708"/>
        <v>1</v>
      </c>
      <c r="Z9072" t="str">
        <f t="shared" si="709"/>
        <v>11-20%</v>
      </c>
      <c r="AA9072" s="17">
        <f>IF(COUNTIF($B$2:B9072,B9072)=1,1,0)</f>
        <v>1</v>
      </c>
      <c r="AB9072" s="17">
        <f>IF(COUNTIF($F$2:F9072,F9072)=1,1,0)</f>
        <v>0</v>
      </c>
    </row>
    <row r="9073" spans="1:28" x14ac:dyDescent="0.2">
      <c r="A9073" s="17">
        <v>9072</v>
      </c>
      <c r="B9073" t="s">
        <v>10445</v>
      </c>
      <c r="C9073" s="18">
        <v>42167</v>
      </c>
      <c r="D9073" s="18">
        <v>42171</v>
      </c>
      <c r="E9073" t="s">
        <v>77</v>
      </c>
      <c r="F9073" t="s">
        <v>3794</v>
      </c>
      <c r="G9073" t="s">
        <v>3795</v>
      </c>
      <c r="H9073" t="s">
        <v>129</v>
      </c>
      <c r="I9073" t="s">
        <v>54</v>
      </c>
      <c r="J9073" t="s">
        <v>524</v>
      </c>
      <c r="K9073" t="s">
        <v>281</v>
      </c>
      <c r="L9073">
        <v>47201</v>
      </c>
      <c r="M9073" t="s">
        <v>132</v>
      </c>
      <c r="N9073" t="s">
        <v>2272</v>
      </c>
      <c r="O9073" t="s">
        <v>73</v>
      </c>
      <c r="P9073" t="s">
        <v>86</v>
      </c>
      <c r="Q9073" t="s">
        <v>2273</v>
      </c>
      <c r="R9073" s="19">
        <v>24.56</v>
      </c>
      <c r="S9073" s="17">
        <v>2</v>
      </c>
      <c r="T9073" s="20">
        <v>0</v>
      </c>
      <c r="U9073" s="19">
        <v>6.8768000000000002</v>
      </c>
      <c r="V9073" s="20">
        <f t="shared" si="705"/>
        <v>0.28000000000000003</v>
      </c>
      <c r="W9073" s="17">
        <f t="shared" si="706"/>
        <v>2015</v>
      </c>
      <c r="X9073" t="str">
        <f t="shared" si="707"/>
        <v>Jun-2015</v>
      </c>
      <c r="Y9073" s="17">
        <f t="shared" si="708"/>
        <v>4</v>
      </c>
      <c r="Z9073" t="str">
        <f t="shared" si="709"/>
        <v>0% (No Discount)</v>
      </c>
      <c r="AA9073" s="17">
        <f>IF(COUNTIF($B$2:B9073,B9073)=1,1,0)</f>
        <v>1</v>
      </c>
      <c r="AB9073" s="17">
        <f>IF(COUNTIF($F$2:F9073,F9073)=1,1,0)</f>
        <v>0</v>
      </c>
    </row>
    <row r="9074" spans="1:28" x14ac:dyDescent="0.2">
      <c r="A9074" s="17">
        <v>9073</v>
      </c>
      <c r="B9074" t="s">
        <v>10446</v>
      </c>
      <c r="C9074" s="18">
        <v>42617</v>
      </c>
      <c r="D9074" s="18">
        <v>42621</v>
      </c>
      <c r="E9074" t="s">
        <v>77</v>
      </c>
      <c r="F9074" t="s">
        <v>3970</v>
      </c>
      <c r="G9074" t="s">
        <v>3971</v>
      </c>
      <c r="H9074" t="s">
        <v>53</v>
      </c>
      <c r="I9074" t="s">
        <v>54</v>
      </c>
      <c r="J9074" t="s">
        <v>345</v>
      </c>
      <c r="K9074" t="s">
        <v>624</v>
      </c>
      <c r="L9074">
        <v>65807</v>
      </c>
      <c r="M9074" t="s">
        <v>132</v>
      </c>
      <c r="N9074" t="s">
        <v>6138</v>
      </c>
      <c r="O9074" t="s">
        <v>73</v>
      </c>
      <c r="P9074" t="s">
        <v>200</v>
      </c>
      <c r="Q9074" t="s">
        <v>698</v>
      </c>
      <c r="R9074" s="19">
        <v>16.559999999999999</v>
      </c>
      <c r="S9074" s="17">
        <v>2</v>
      </c>
      <c r="T9074" s="20">
        <v>0</v>
      </c>
      <c r="U9074" s="19">
        <v>7.7831999999999999</v>
      </c>
      <c r="V9074" s="20">
        <f t="shared" si="705"/>
        <v>0.47000000000000003</v>
      </c>
      <c r="W9074" s="17">
        <f t="shared" si="706"/>
        <v>2016</v>
      </c>
      <c r="X9074" t="str">
        <f t="shared" si="707"/>
        <v>Sep-2016</v>
      </c>
      <c r="Y9074" s="17">
        <f t="shared" si="708"/>
        <v>4</v>
      </c>
      <c r="Z9074" t="str">
        <f t="shared" si="709"/>
        <v>0% (No Discount)</v>
      </c>
      <c r="AA9074" s="17">
        <f>IF(COUNTIF($B$2:B9074,B9074)=1,1,0)</f>
        <v>1</v>
      </c>
      <c r="AB9074" s="17">
        <f>IF(COUNTIF($F$2:F9074,F9074)=1,1,0)</f>
        <v>0</v>
      </c>
    </row>
    <row r="9075" spans="1:28" x14ac:dyDescent="0.2">
      <c r="A9075" s="17">
        <v>9074</v>
      </c>
      <c r="B9075" t="s">
        <v>10446</v>
      </c>
      <c r="C9075" s="18">
        <v>42617</v>
      </c>
      <c r="D9075" s="18">
        <v>42621</v>
      </c>
      <c r="E9075" t="s">
        <v>77</v>
      </c>
      <c r="F9075" t="s">
        <v>3970</v>
      </c>
      <c r="G9075" t="s">
        <v>3971</v>
      </c>
      <c r="H9075" t="s">
        <v>53</v>
      </c>
      <c r="I9075" t="s">
        <v>54</v>
      </c>
      <c r="J9075" t="s">
        <v>345</v>
      </c>
      <c r="K9075" t="s">
        <v>624</v>
      </c>
      <c r="L9075">
        <v>65807</v>
      </c>
      <c r="M9075" t="s">
        <v>132</v>
      </c>
      <c r="N9075" t="s">
        <v>885</v>
      </c>
      <c r="O9075" t="s">
        <v>98</v>
      </c>
      <c r="P9075" t="s">
        <v>188</v>
      </c>
      <c r="Q9075" t="s">
        <v>886</v>
      </c>
      <c r="R9075" s="19">
        <v>279.95</v>
      </c>
      <c r="S9075" s="17">
        <v>5</v>
      </c>
      <c r="T9075" s="20">
        <v>0</v>
      </c>
      <c r="U9075" s="19">
        <v>67.188000000000002</v>
      </c>
      <c r="V9075" s="20">
        <f t="shared" si="705"/>
        <v>0.24000000000000002</v>
      </c>
      <c r="W9075" s="17">
        <f t="shared" si="706"/>
        <v>2016</v>
      </c>
      <c r="X9075" t="str">
        <f t="shared" si="707"/>
        <v>Sep-2016</v>
      </c>
      <c r="Y9075" s="17">
        <f t="shared" si="708"/>
        <v>4</v>
      </c>
      <c r="Z9075" t="str">
        <f t="shared" si="709"/>
        <v>0% (No Discount)</v>
      </c>
      <c r="AA9075" s="17">
        <f>IF(COUNTIF($B$2:B9075,B9075)=1,1,0)</f>
        <v>0</v>
      </c>
      <c r="AB9075" s="17">
        <f>IF(COUNTIF($F$2:F9075,F9075)=1,1,0)</f>
        <v>0</v>
      </c>
    </row>
    <row r="9076" spans="1:28" x14ac:dyDescent="0.2">
      <c r="A9076" s="17">
        <v>9075</v>
      </c>
      <c r="B9076" t="s">
        <v>10447</v>
      </c>
      <c r="C9076" s="18">
        <v>41750</v>
      </c>
      <c r="D9076" s="18">
        <v>41755</v>
      </c>
      <c r="E9076" t="s">
        <v>77</v>
      </c>
      <c r="F9076" t="s">
        <v>5204</v>
      </c>
      <c r="G9076" t="s">
        <v>5205</v>
      </c>
      <c r="H9076" t="s">
        <v>68</v>
      </c>
      <c r="I9076" t="s">
        <v>54</v>
      </c>
      <c r="J9076" t="s">
        <v>55</v>
      </c>
      <c r="K9076" t="s">
        <v>56</v>
      </c>
      <c r="L9076">
        <v>42420</v>
      </c>
      <c r="M9076" t="s">
        <v>57</v>
      </c>
      <c r="N9076" t="s">
        <v>3724</v>
      </c>
      <c r="O9076" t="s">
        <v>73</v>
      </c>
      <c r="P9076" t="s">
        <v>86</v>
      </c>
      <c r="Q9076" t="s">
        <v>3725</v>
      </c>
      <c r="R9076" s="19">
        <v>828.84</v>
      </c>
      <c r="S9076" s="17">
        <v>6</v>
      </c>
      <c r="T9076" s="20">
        <v>0</v>
      </c>
      <c r="U9076" s="19">
        <v>0</v>
      </c>
      <c r="V9076" s="20">
        <f t="shared" si="705"/>
        <v>0</v>
      </c>
      <c r="W9076" s="17">
        <f t="shared" si="706"/>
        <v>2014</v>
      </c>
      <c r="X9076" t="str">
        <f t="shared" si="707"/>
        <v>Apr-2014</v>
      </c>
      <c r="Y9076" s="17">
        <f t="shared" si="708"/>
        <v>5</v>
      </c>
      <c r="Z9076" t="str">
        <f t="shared" si="709"/>
        <v>0% (No Discount)</v>
      </c>
      <c r="AA9076" s="17">
        <f>IF(COUNTIF($B$2:B9076,B9076)=1,1,0)</f>
        <v>1</v>
      </c>
      <c r="AB9076" s="17">
        <f>IF(COUNTIF($F$2:F9076,F9076)=1,1,0)</f>
        <v>0</v>
      </c>
    </row>
    <row r="9077" spans="1:28" x14ac:dyDescent="0.2">
      <c r="A9077" s="17">
        <v>9076</v>
      </c>
      <c r="B9077" t="s">
        <v>10448</v>
      </c>
      <c r="C9077" s="18">
        <v>42313</v>
      </c>
      <c r="D9077" s="18">
        <v>42316</v>
      </c>
      <c r="E9077" t="s">
        <v>215</v>
      </c>
      <c r="F9077" t="s">
        <v>4888</v>
      </c>
      <c r="G9077" t="s">
        <v>4889</v>
      </c>
      <c r="H9077" t="s">
        <v>53</v>
      </c>
      <c r="I9077" t="s">
        <v>54</v>
      </c>
      <c r="J9077" t="s">
        <v>1149</v>
      </c>
      <c r="K9077" t="s">
        <v>525</v>
      </c>
      <c r="L9077">
        <v>44107</v>
      </c>
      <c r="M9077" t="s">
        <v>175</v>
      </c>
      <c r="N9077" t="s">
        <v>1554</v>
      </c>
      <c r="O9077" t="s">
        <v>73</v>
      </c>
      <c r="P9077" t="s">
        <v>102</v>
      </c>
      <c r="Q9077" t="s">
        <v>1555</v>
      </c>
      <c r="R9077" s="19">
        <v>7.218</v>
      </c>
      <c r="S9077" s="17">
        <v>3</v>
      </c>
      <c r="T9077" s="20">
        <v>0.7</v>
      </c>
      <c r="U9077" s="19">
        <v>-5.5338000000000003</v>
      </c>
      <c r="V9077" s="20">
        <f t="shared" si="705"/>
        <v>-0.76666666666666672</v>
      </c>
      <c r="W9077" s="17">
        <f t="shared" si="706"/>
        <v>2015</v>
      </c>
      <c r="X9077" t="str">
        <f t="shared" si="707"/>
        <v>Nov-2015</v>
      </c>
      <c r="Y9077" s="17">
        <f t="shared" si="708"/>
        <v>3</v>
      </c>
      <c r="Z9077" t="str">
        <f t="shared" si="709"/>
        <v>Over 50%</v>
      </c>
      <c r="AA9077" s="17">
        <f>IF(COUNTIF($B$2:B9077,B9077)=1,1,0)</f>
        <v>1</v>
      </c>
      <c r="AB9077" s="17">
        <f>IF(COUNTIF($F$2:F9077,F9077)=1,1,0)</f>
        <v>0</v>
      </c>
    </row>
    <row r="9078" spans="1:28" x14ac:dyDescent="0.2">
      <c r="A9078" s="17">
        <v>9077</v>
      </c>
      <c r="B9078" t="s">
        <v>10448</v>
      </c>
      <c r="C9078" s="18">
        <v>42313</v>
      </c>
      <c r="D9078" s="18">
        <v>42316</v>
      </c>
      <c r="E9078" t="s">
        <v>215</v>
      </c>
      <c r="F9078" t="s">
        <v>4888</v>
      </c>
      <c r="G9078" t="s">
        <v>4889</v>
      </c>
      <c r="H9078" t="s">
        <v>53</v>
      </c>
      <c r="I9078" t="s">
        <v>54</v>
      </c>
      <c r="J9078" t="s">
        <v>1149</v>
      </c>
      <c r="K9078" t="s">
        <v>525</v>
      </c>
      <c r="L9078">
        <v>44107</v>
      </c>
      <c r="M9078" t="s">
        <v>175</v>
      </c>
      <c r="N9078" t="s">
        <v>8608</v>
      </c>
      <c r="O9078" t="s">
        <v>73</v>
      </c>
      <c r="P9078" t="s">
        <v>606</v>
      </c>
      <c r="Q9078" t="s">
        <v>8609</v>
      </c>
      <c r="R9078" s="19">
        <v>27.2</v>
      </c>
      <c r="S9078" s="17">
        <v>4</v>
      </c>
      <c r="T9078" s="20">
        <v>0.2</v>
      </c>
      <c r="U9078" s="19">
        <v>2.04</v>
      </c>
      <c r="V9078" s="20">
        <f t="shared" si="705"/>
        <v>7.4999999999999997E-2</v>
      </c>
      <c r="W9078" s="17">
        <f t="shared" si="706"/>
        <v>2015</v>
      </c>
      <c r="X9078" t="str">
        <f t="shared" si="707"/>
        <v>Nov-2015</v>
      </c>
      <c r="Y9078" s="17">
        <f t="shared" si="708"/>
        <v>3</v>
      </c>
      <c r="Z9078" t="str">
        <f t="shared" si="709"/>
        <v>11-20%</v>
      </c>
      <c r="AA9078" s="17">
        <f>IF(COUNTIF($B$2:B9078,B9078)=1,1,0)</f>
        <v>0</v>
      </c>
      <c r="AB9078" s="17">
        <f>IF(COUNTIF($F$2:F9078,F9078)=1,1,0)</f>
        <v>0</v>
      </c>
    </row>
    <row r="9079" spans="1:28" x14ac:dyDescent="0.2">
      <c r="A9079" s="17">
        <v>9078</v>
      </c>
      <c r="B9079" t="s">
        <v>10449</v>
      </c>
      <c r="C9079" s="18">
        <v>41946</v>
      </c>
      <c r="D9079" s="18">
        <v>41950</v>
      </c>
      <c r="E9079" t="s">
        <v>77</v>
      </c>
      <c r="F9079" t="s">
        <v>656</v>
      </c>
      <c r="G9079" t="s">
        <v>657</v>
      </c>
      <c r="H9079" t="s">
        <v>68</v>
      </c>
      <c r="I9079" t="s">
        <v>54</v>
      </c>
      <c r="J9079" t="s">
        <v>2563</v>
      </c>
      <c r="K9079" t="s">
        <v>165</v>
      </c>
      <c r="L9079">
        <v>68104</v>
      </c>
      <c r="M9079" t="s">
        <v>132</v>
      </c>
      <c r="N9079" t="s">
        <v>4203</v>
      </c>
      <c r="O9079" t="s">
        <v>98</v>
      </c>
      <c r="P9079" t="s">
        <v>188</v>
      </c>
      <c r="Q9079" t="s">
        <v>4204</v>
      </c>
      <c r="R9079" s="19">
        <v>89.97</v>
      </c>
      <c r="S9079" s="17">
        <v>3</v>
      </c>
      <c r="T9079" s="20">
        <v>0</v>
      </c>
      <c r="U9079" s="19">
        <v>18.893699999999999</v>
      </c>
      <c r="V9079" s="20">
        <f t="shared" si="705"/>
        <v>0.21</v>
      </c>
      <c r="W9079" s="17">
        <f t="shared" si="706"/>
        <v>2014</v>
      </c>
      <c r="X9079" t="str">
        <f t="shared" si="707"/>
        <v>Nov-2014</v>
      </c>
      <c r="Y9079" s="17">
        <f t="shared" si="708"/>
        <v>4</v>
      </c>
      <c r="Z9079" t="str">
        <f t="shared" si="709"/>
        <v>0% (No Discount)</v>
      </c>
      <c r="AA9079" s="17">
        <f>IF(COUNTIF($B$2:B9079,B9079)=1,1,0)</f>
        <v>1</v>
      </c>
      <c r="AB9079" s="17">
        <f>IF(COUNTIF($F$2:F9079,F9079)=1,1,0)</f>
        <v>0</v>
      </c>
    </row>
    <row r="9080" spans="1:28" x14ac:dyDescent="0.2">
      <c r="A9080" s="17">
        <v>9079</v>
      </c>
      <c r="B9080" t="s">
        <v>10450</v>
      </c>
      <c r="C9080" s="18">
        <v>42416</v>
      </c>
      <c r="D9080" s="18">
        <v>42423</v>
      </c>
      <c r="E9080" t="s">
        <v>77</v>
      </c>
      <c r="F9080" t="s">
        <v>4661</v>
      </c>
      <c r="G9080" t="s">
        <v>4662</v>
      </c>
      <c r="H9080" t="s">
        <v>53</v>
      </c>
      <c r="I9080" t="s">
        <v>54</v>
      </c>
      <c r="J9080" t="s">
        <v>55</v>
      </c>
      <c r="K9080" t="s">
        <v>56</v>
      </c>
      <c r="L9080">
        <v>42420</v>
      </c>
      <c r="M9080" t="s">
        <v>57</v>
      </c>
      <c r="N9080" t="s">
        <v>580</v>
      </c>
      <c r="O9080" t="s">
        <v>59</v>
      </c>
      <c r="P9080" t="s">
        <v>92</v>
      </c>
      <c r="Q9080" t="s">
        <v>581</v>
      </c>
      <c r="R9080" s="19">
        <v>318.08</v>
      </c>
      <c r="S9080" s="17">
        <v>4</v>
      </c>
      <c r="T9080" s="20">
        <v>0</v>
      </c>
      <c r="U9080" s="19">
        <v>34.988799999999998</v>
      </c>
      <c r="V9080" s="20">
        <f t="shared" si="705"/>
        <v>0.11</v>
      </c>
      <c r="W9080" s="17">
        <f t="shared" si="706"/>
        <v>2016</v>
      </c>
      <c r="X9080" t="str">
        <f t="shared" si="707"/>
        <v>Feb-2016</v>
      </c>
      <c r="Y9080" s="17">
        <f t="shared" si="708"/>
        <v>7</v>
      </c>
      <c r="Z9080" t="str">
        <f t="shared" si="709"/>
        <v>0% (No Discount)</v>
      </c>
      <c r="AA9080" s="17">
        <f>IF(COUNTIF($B$2:B9080,B9080)=1,1,0)</f>
        <v>1</v>
      </c>
      <c r="AB9080" s="17">
        <f>IF(COUNTIF($F$2:F9080,F9080)=1,1,0)</f>
        <v>0</v>
      </c>
    </row>
    <row r="9081" spans="1:28" x14ac:dyDescent="0.2">
      <c r="A9081" s="17">
        <v>9080</v>
      </c>
      <c r="B9081" t="s">
        <v>10450</v>
      </c>
      <c r="C9081" s="18">
        <v>42416</v>
      </c>
      <c r="D9081" s="18">
        <v>42423</v>
      </c>
      <c r="E9081" t="s">
        <v>77</v>
      </c>
      <c r="F9081" t="s">
        <v>4661</v>
      </c>
      <c r="G9081" t="s">
        <v>4662</v>
      </c>
      <c r="H9081" t="s">
        <v>53</v>
      </c>
      <c r="I9081" t="s">
        <v>54</v>
      </c>
      <c r="J9081" t="s">
        <v>55</v>
      </c>
      <c r="K9081" t="s">
        <v>56</v>
      </c>
      <c r="L9081">
        <v>42420</v>
      </c>
      <c r="M9081" t="s">
        <v>57</v>
      </c>
      <c r="N9081" t="s">
        <v>1324</v>
      </c>
      <c r="O9081" t="s">
        <v>73</v>
      </c>
      <c r="P9081" t="s">
        <v>102</v>
      </c>
      <c r="Q9081" t="s">
        <v>1325</v>
      </c>
      <c r="R9081" s="19">
        <v>5.8</v>
      </c>
      <c r="S9081" s="17">
        <v>1</v>
      </c>
      <c r="T9081" s="20">
        <v>0</v>
      </c>
      <c r="U9081" s="19">
        <v>2.61</v>
      </c>
      <c r="V9081" s="20">
        <f t="shared" si="705"/>
        <v>0.45</v>
      </c>
      <c r="W9081" s="17">
        <f t="shared" si="706"/>
        <v>2016</v>
      </c>
      <c r="X9081" t="str">
        <f t="shared" si="707"/>
        <v>Feb-2016</v>
      </c>
      <c r="Y9081" s="17">
        <f t="shared" si="708"/>
        <v>7</v>
      </c>
      <c r="Z9081" t="str">
        <f t="shared" si="709"/>
        <v>0% (No Discount)</v>
      </c>
      <c r="AA9081" s="17">
        <f>IF(COUNTIF($B$2:B9081,B9081)=1,1,0)</f>
        <v>0</v>
      </c>
      <c r="AB9081" s="17">
        <f>IF(COUNTIF($F$2:F9081,F9081)=1,1,0)</f>
        <v>0</v>
      </c>
    </row>
    <row r="9082" spans="1:28" x14ac:dyDescent="0.2">
      <c r="A9082" s="17">
        <v>9081</v>
      </c>
      <c r="B9082" t="s">
        <v>10451</v>
      </c>
      <c r="C9082" s="18">
        <v>42989</v>
      </c>
      <c r="D9082" s="18">
        <v>42991</v>
      </c>
      <c r="E9082" t="s">
        <v>50</v>
      </c>
      <c r="F9082" t="s">
        <v>1535</v>
      </c>
      <c r="G9082" t="s">
        <v>1536</v>
      </c>
      <c r="H9082" t="s">
        <v>68</v>
      </c>
      <c r="I9082" t="s">
        <v>54</v>
      </c>
      <c r="J9082" t="s">
        <v>2575</v>
      </c>
      <c r="K9082" t="s">
        <v>70</v>
      </c>
      <c r="L9082">
        <v>92704</v>
      </c>
      <c r="M9082" t="s">
        <v>71</v>
      </c>
      <c r="N9082" t="s">
        <v>3929</v>
      </c>
      <c r="O9082" t="s">
        <v>98</v>
      </c>
      <c r="P9082" t="s">
        <v>99</v>
      </c>
      <c r="Q9082" t="s">
        <v>3930</v>
      </c>
      <c r="R9082" s="19">
        <v>143.952</v>
      </c>
      <c r="S9082" s="17">
        <v>6</v>
      </c>
      <c r="T9082" s="20">
        <v>0.2</v>
      </c>
      <c r="U9082" s="19">
        <v>17.994</v>
      </c>
      <c r="V9082" s="20">
        <f t="shared" si="705"/>
        <v>0.125</v>
      </c>
      <c r="W9082" s="17">
        <f t="shared" si="706"/>
        <v>2017</v>
      </c>
      <c r="X9082" t="str">
        <f t="shared" si="707"/>
        <v>Sep-2017</v>
      </c>
      <c r="Y9082" s="17">
        <f t="shared" si="708"/>
        <v>2</v>
      </c>
      <c r="Z9082" t="str">
        <f t="shared" si="709"/>
        <v>11-20%</v>
      </c>
      <c r="AA9082" s="17">
        <f>IF(COUNTIF($B$2:B9082,B9082)=1,1,0)</f>
        <v>1</v>
      </c>
      <c r="AB9082" s="17">
        <f>IF(COUNTIF($F$2:F9082,F9082)=1,1,0)</f>
        <v>0</v>
      </c>
    </row>
    <row r="9083" spans="1:28" x14ac:dyDescent="0.2">
      <c r="A9083" s="17">
        <v>9082</v>
      </c>
      <c r="B9083" t="s">
        <v>10451</v>
      </c>
      <c r="C9083" s="18">
        <v>42989</v>
      </c>
      <c r="D9083" s="18">
        <v>42991</v>
      </c>
      <c r="E9083" t="s">
        <v>50</v>
      </c>
      <c r="F9083" t="s">
        <v>1535</v>
      </c>
      <c r="G9083" t="s">
        <v>1536</v>
      </c>
      <c r="H9083" t="s">
        <v>68</v>
      </c>
      <c r="I9083" t="s">
        <v>54</v>
      </c>
      <c r="J9083" t="s">
        <v>2575</v>
      </c>
      <c r="K9083" t="s">
        <v>70</v>
      </c>
      <c r="L9083">
        <v>92704</v>
      </c>
      <c r="M9083" t="s">
        <v>71</v>
      </c>
      <c r="N9083" t="s">
        <v>4010</v>
      </c>
      <c r="O9083" t="s">
        <v>73</v>
      </c>
      <c r="P9083" t="s">
        <v>117</v>
      </c>
      <c r="Q9083" t="s">
        <v>4011</v>
      </c>
      <c r="R9083" s="19">
        <v>19.440000000000001</v>
      </c>
      <c r="S9083" s="17">
        <v>3</v>
      </c>
      <c r="T9083" s="20">
        <v>0</v>
      </c>
      <c r="U9083" s="19">
        <v>9.3312000000000008</v>
      </c>
      <c r="V9083" s="20">
        <f t="shared" si="705"/>
        <v>0.48000000000000004</v>
      </c>
      <c r="W9083" s="17">
        <f t="shared" si="706"/>
        <v>2017</v>
      </c>
      <c r="X9083" t="str">
        <f t="shared" si="707"/>
        <v>Sep-2017</v>
      </c>
      <c r="Y9083" s="17">
        <f t="shared" si="708"/>
        <v>2</v>
      </c>
      <c r="Z9083" t="str">
        <f t="shared" si="709"/>
        <v>0% (No Discount)</v>
      </c>
      <c r="AA9083" s="17">
        <f>IF(COUNTIF($B$2:B9083,B9083)=1,1,0)</f>
        <v>0</v>
      </c>
      <c r="AB9083" s="17">
        <f>IF(COUNTIF($F$2:F9083,F9083)=1,1,0)</f>
        <v>0</v>
      </c>
    </row>
    <row r="9084" spans="1:28" x14ac:dyDescent="0.2">
      <c r="A9084" s="17">
        <v>9083</v>
      </c>
      <c r="B9084" t="s">
        <v>10452</v>
      </c>
      <c r="C9084" s="18">
        <v>43041</v>
      </c>
      <c r="D9084" s="18">
        <v>43045</v>
      </c>
      <c r="E9084" t="s">
        <v>77</v>
      </c>
      <c r="F9084" t="s">
        <v>8403</v>
      </c>
      <c r="G9084" t="s">
        <v>8404</v>
      </c>
      <c r="H9084" t="s">
        <v>53</v>
      </c>
      <c r="I9084" t="s">
        <v>54</v>
      </c>
      <c r="J9084" t="s">
        <v>345</v>
      </c>
      <c r="K9084" t="s">
        <v>346</v>
      </c>
      <c r="L9084">
        <v>22153</v>
      </c>
      <c r="M9084" t="s">
        <v>57</v>
      </c>
      <c r="N9084" t="s">
        <v>166</v>
      </c>
      <c r="O9084" t="s">
        <v>73</v>
      </c>
      <c r="P9084" t="s">
        <v>95</v>
      </c>
      <c r="Q9084" t="s">
        <v>167</v>
      </c>
      <c r="R9084" s="19">
        <v>5.56</v>
      </c>
      <c r="S9084" s="17">
        <v>2</v>
      </c>
      <c r="T9084" s="20">
        <v>0</v>
      </c>
      <c r="U9084" s="19">
        <v>1.4456</v>
      </c>
      <c r="V9084" s="20">
        <f t="shared" si="705"/>
        <v>0.26</v>
      </c>
      <c r="W9084" s="17">
        <f t="shared" si="706"/>
        <v>2017</v>
      </c>
      <c r="X9084" t="str">
        <f t="shared" si="707"/>
        <v>Nov-2017</v>
      </c>
      <c r="Y9084" s="17">
        <f t="shared" si="708"/>
        <v>4</v>
      </c>
      <c r="Z9084" t="str">
        <f t="shared" si="709"/>
        <v>0% (No Discount)</v>
      </c>
      <c r="AA9084" s="17">
        <f>IF(COUNTIF($B$2:B9084,B9084)=1,1,0)</f>
        <v>1</v>
      </c>
      <c r="AB9084" s="17">
        <f>IF(COUNTIF($F$2:F9084,F9084)=1,1,0)</f>
        <v>0</v>
      </c>
    </row>
    <row r="9085" spans="1:28" x14ac:dyDescent="0.2">
      <c r="A9085" s="17">
        <v>9084</v>
      </c>
      <c r="B9085" t="s">
        <v>10453</v>
      </c>
      <c r="C9085" s="18">
        <v>42041</v>
      </c>
      <c r="D9085" s="18">
        <v>42043</v>
      </c>
      <c r="E9085" t="s">
        <v>215</v>
      </c>
      <c r="F9085" t="s">
        <v>5659</v>
      </c>
      <c r="G9085" t="s">
        <v>5660</v>
      </c>
      <c r="H9085" t="s">
        <v>68</v>
      </c>
      <c r="I9085" t="s">
        <v>54</v>
      </c>
      <c r="J9085" t="s">
        <v>4386</v>
      </c>
      <c r="K9085" t="s">
        <v>346</v>
      </c>
      <c r="L9085">
        <v>23434</v>
      </c>
      <c r="M9085" t="s">
        <v>57</v>
      </c>
      <c r="N9085" t="s">
        <v>4699</v>
      </c>
      <c r="O9085" t="s">
        <v>73</v>
      </c>
      <c r="P9085" t="s">
        <v>86</v>
      </c>
      <c r="Q9085" t="s">
        <v>4700</v>
      </c>
      <c r="R9085" s="19">
        <v>146.72999999999999</v>
      </c>
      <c r="S9085" s="17">
        <v>3</v>
      </c>
      <c r="T9085" s="20">
        <v>0</v>
      </c>
      <c r="U9085" s="19">
        <v>2.9346000000000001</v>
      </c>
      <c r="V9085" s="20">
        <f t="shared" si="705"/>
        <v>0.02</v>
      </c>
      <c r="W9085" s="17">
        <f t="shared" si="706"/>
        <v>2015</v>
      </c>
      <c r="X9085" t="str">
        <f t="shared" si="707"/>
        <v>Feb-2015</v>
      </c>
      <c r="Y9085" s="17">
        <f t="shared" si="708"/>
        <v>2</v>
      </c>
      <c r="Z9085" t="str">
        <f t="shared" si="709"/>
        <v>0% (No Discount)</v>
      </c>
      <c r="AA9085" s="17">
        <f>IF(COUNTIF($B$2:B9085,B9085)=1,1,0)</f>
        <v>1</v>
      </c>
      <c r="AB9085" s="17">
        <f>IF(COUNTIF($F$2:F9085,F9085)=1,1,0)</f>
        <v>0</v>
      </c>
    </row>
    <row r="9086" spans="1:28" x14ac:dyDescent="0.2">
      <c r="A9086" s="17">
        <v>9085</v>
      </c>
      <c r="B9086" t="s">
        <v>10453</v>
      </c>
      <c r="C9086" s="18">
        <v>42041</v>
      </c>
      <c r="D9086" s="18">
        <v>42043</v>
      </c>
      <c r="E9086" t="s">
        <v>215</v>
      </c>
      <c r="F9086" t="s">
        <v>5659</v>
      </c>
      <c r="G9086" t="s">
        <v>5660</v>
      </c>
      <c r="H9086" t="s">
        <v>68</v>
      </c>
      <c r="I9086" t="s">
        <v>54</v>
      </c>
      <c r="J9086" t="s">
        <v>4386</v>
      </c>
      <c r="K9086" t="s">
        <v>346</v>
      </c>
      <c r="L9086">
        <v>23434</v>
      </c>
      <c r="M9086" t="s">
        <v>57</v>
      </c>
      <c r="N9086" t="s">
        <v>685</v>
      </c>
      <c r="O9086" t="s">
        <v>73</v>
      </c>
      <c r="P9086" t="s">
        <v>117</v>
      </c>
      <c r="Q9086" t="s">
        <v>686</v>
      </c>
      <c r="R9086" s="19">
        <v>29.9</v>
      </c>
      <c r="S9086" s="17">
        <v>5</v>
      </c>
      <c r="T9086" s="20">
        <v>0</v>
      </c>
      <c r="U9086" s="19">
        <v>13.455</v>
      </c>
      <c r="V9086" s="20">
        <f t="shared" si="705"/>
        <v>0.45</v>
      </c>
      <c r="W9086" s="17">
        <f t="shared" si="706"/>
        <v>2015</v>
      </c>
      <c r="X9086" t="str">
        <f t="shared" si="707"/>
        <v>Feb-2015</v>
      </c>
      <c r="Y9086" s="17">
        <f t="shared" si="708"/>
        <v>2</v>
      </c>
      <c r="Z9086" t="str">
        <f t="shared" si="709"/>
        <v>0% (No Discount)</v>
      </c>
      <c r="AA9086" s="17">
        <f>IF(COUNTIF($B$2:B9086,B9086)=1,1,0)</f>
        <v>0</v>
      </c>
      <c r="AB9086" s="17">
        <f>IF(COUNTIF($F$2:F9086,F9086)=1,1,0)</f>
        <v>0</v>
      </c>
    </row>
    <row r="9087" spans="1:28" x14ac:dyDescent="0.2">
      <c r="A9087" s="17">
        <v>9086</v>
      </c>
      <c r="B9087" t="s">
        <v>10454</v>
      </c>
      <c r="C9087" s="18">
        <v>42623</v>
      </c>
      <c r="D9087" s="18">
        <v>42625</v>
      </c>
      <c r="E9087" t="s">
        <v>50</v>
      </c>
      <c r="F9087" t="s">
        <v>1994</v>
      </c>
      <c r="G9087" t="s">
        <v>1995</v>
      </c>
      <c r="H9087" t="s">
        <v>53</v>
      </c>
      <c r="I9087" t="s">
        <v>54</v>
      </c>
      <c r="J9087" t="s">
        <v>69</v>
      </c>
      <c r="K9087" t="s">
        <v>70</v>
      </c>
      <c r="L9087">
        <v>90049</v>
      </c>
      <c r="M9087" t="s">
        <v>71</v>
      </c>
      <c r="N9087" t="s">
        <v>7024</v>
      </c>
      <c r="O9087" t="s">
        <v>73</v>
      </c>
      <c r="P9087" t="s">
        <v>102</v>
      </c>
      <c r="Q9087" t="s">
        <v>7025</v>
      </c>
      <c r="R9087" s="19">
        <v>276.78399999999999</v>
      </c>
      <c r="S9087" s="17">
        <v>2</v>
      </c>
      <c r="T9087" s="20">
        <v>0.2</v>
      </c>
      <c r="U9087" s="19">
        <v>89.954800000000006</v>
      </c>
      <c r="V9087" s="20">
        <f t="shared" si="705"/>
        <v>0.32500000000000001</v>
      </c>
      <c r="W9087" s="17">
        <f t="shared" si="706"/>
        <v>2016</v>
      </c>
      <c r="X9087" t="str">
        <f t="shared" si="707"/>
        <v>Sep-2016</v>
      </c>
      <c r="Y9087" s="17">
        <f t="shared" si="708"/>
        <v>2</v>
      </c>
      <c r="Z9087" t="str">
        <f t="shared" si="709"/>
        <v>11-20%</v>
      </c>
      <c r="AA9087" s="17">
        <f>IF(COUNTIF($B$2:B9087,B9087)=1,1,0)</f>
        <v>1</v>
      </c>
      <c r="AB9087" s="17">
        <f>IF(COUNTIF($F$2:F9087,F9087)=1,1,0)</f>
        <v>0</v>
      </c>
    </row>
    <row r="9088" spans="1:28" x14ac:dyDescent="0.2">
      <c r="A9088" s="17">
        <v>9087</v>
      </c>
      <c r="B9088" t="s">
        <v>10455</v>
      </c>
      <c r="C9088" s="18">
        <v>42639</v>
      </c>
      <c r="D9088" s="18">
        <v>42643</v>
      </c>
      <c r="E9088" t="s">
        <v>77</v>
      </c>
      <c r="F9088" t="s">
        <v>7969</v>
      </c>
      <c r="G9088" t="s">
        <v>7970</v>
      </c>
      <c r="H9088" t="s">
        <v>68</v>
      </c>
      <c r="I9088" t="s">
        <v>54</v>
      </c>
      <c r="J9088" t="s">
        <v>211</v>
      </c>
      <c r="K9088" t="s">
        <v>131</v>
      </c>
      <c r="L9088">
        <v>77041</v>
      </c>
      <c r="M9088" t="s">
        <v>132</v>
      </c>
      <c r="N9088" t="s">
        <v>8812</v>
      </c>
      <c r="O9088" t="s">
        <v>73</v>
      </c>
      <c r="P9088" t="s">
        <v>105</v>
      </c>
      <c r="Q9088" t="s">
        <v>8813</v>
      </c>
      <c r="R9088" s="19">
        <v>93.031999999999996</v>
      </c>
      <c r="S9088" s="17">
        <v>2</v>
      </c>
      <c r="T9088" s="20">
        <v>0.8</v>
      </c>
      <c r="U9088" s="19">
        <v>-251.18639999999999</v>
      </c>
      <c r="V9088" s="20">
        <f t="shared" si="705"/>
        <v>-2.7</v>
      </c>
      <c r="W9088" s="17">
        <f t="shared" si="706"/>
        <v>2016</v>
      </c>
      <c r="X9088" t="str">
        <f t="shared" si="707"/>
        <v>Sep-2016</v>
      </c>
      <c r="Y9088" s="17">
        <f t="shared" si="708"/>
        <v>4</v>
      </c>
      <c r="Z9088" t="str">
        <f t="shared" si="709"/>
        <v>Over 50%</v>
      </c>
      <c r="AA9088" s="17">
        <f>IF(COUNTIF($B$2:B9088,B9088)=1,1,0)</f>
        <v>1</v>
      </c>
      <c r="AB9088" s="17">
        <f>IF(COUNTIF($F$2:F9088,F9088)=1,1,0)</f>
        <v>0</v>
      </c>
    </row>
    <row r="9089" spans="1:28" x14ac:dyDescent="0.2">
      <c r="A9089" s="17">
        <v>9088</v>
      </c>
      <c r="B9089" t="s">
        <v>10455</v>
      </c>
      <c r="C9089" s="18">
        <v>42639</v>
      </c>
      <c r="D9089" s="18">
        <v>42643</v>
      </c>
      <c r="E9089" t="s">
        <v>77</v>
      </c>
      <c r="F9089" t="s">
        <v>7969</v>
      </c>
      <c r="G9089" t="s">
        <v>7970</v>
      </c>
      <c r="H9089" t="s">
        <v>68</v>
      </c>
      <c r="I9089" t="s">
        <v>54</v>
      </c>
      <c r="J9089" t="s">
        <v>211</v>
      </c>
      <c r="K9089" t="s">
        <v>131</v>
      </c>
      <c r="L9089">
        <v>77041</v>
      </c>
      <c r="M9089" t="s">
        <v>132</v>
      </c>
      <c r="N9089" t="s">
        <v>363</v>
      </c>
      <c r="O9089" t="s">
        <v>59</v>
      </c>
      <c r="P9089" t="s">
        <v>63</v>
      </c>
      <c r="Q9089" t="s">
        <v>364</v>
      </c>
      <c r="R9089" s="19">
        <v>454.96499999999997</v>
      </c>
      <c r="S9089" s="17">
        <v>5</v>
      </c>
      <c r="T9089" s="20">
        <v>0.3</v>
      </c>
      <c r="U9089" s="19">
        <v>-136.48949999999999</v>
      </c>
      <c r="V9089" s="20">
        <f t="shared" si="705"/>
        <v>-0.3</v>
      </c>
      <c r="W9089" s="17">
        <f t="shared" si="706"/>
        <v>2016</v>
      </c>
      <c r="X9089" t="str">
        <f t="shared" si="707"/>
        <v>Sep-2016</v>
      </c>
      <c r="Y9089" s="17">
        <f t="shared" si="708"/>
        <v>4</v>
      </c>
      <c r="Z9089" t="str">
        <f t="shared" si="709"/>
        <v>21-30%</v>
      </c>
      <c r="AA9089" s="17">
        <f>IF(COUNTIF($B$2:B9089,B9089)=1,1,0)</f>
        <v>0</v>
      </c>
      <c r="AB9089" s="17">
        <f>IF(COUNTIF($F$2:F9089,F9089)=1,1,0)</f>
        <v>0</v>
      </c>
    </row>
    <row r="9090" spans="1:28" x14ac:dyDescent="0.2">
      <c r="A9090" s="17">
        <v>9089</v>
      </c>
      <c r="B9090" t="s">
        <v>10456</v>
      </c>
      <c r="C9090" s="18">
        <v>42353</v>
      </c>
      <c r="D9090" s="18">
        <v>42358</v>
      </c>
      <c r="E9090" t="s">
        <v>77</v>
      </c>
      <c r="F9090" t="s">
        <v>5834</v>
      </c>
      <c r="G9090" t="s">
        <v>5835</v>
      </c>
      <c r="H9090" t="s">
        <v>68</v>
      </c>
      <c r="I9090" t="s">
        <v>54</v>
      </c>
      <c r="J9090" t="s">
        <v>2305</v>
      </c>
      <c r="K9090" t="s">
        <v>115</v>
      </c>
      <c r="L9090">
        <v>27511</v>
      </c>
      <c r="M9090" t="s">
        <v>57</v>
      </c>
      <c r="N9090" t="s">
        <v>1016</v>
      </c>
      <c r="O9090" t="s">
        <v>98</v>
      </c>
      <c r="P9090" t="s">
        <v>99</v>
      </c>
      <c r="Q9090" t="s">
        <v>1017</v>
      </c>
      <c r="R9090" s="19">
        <v>246.16800000000001</v>
      </c>
      <c r="S9090" s="17">
        <v>3</v>
      </c>
      <c r="T9090" s="20">
        <v>0.2</v>
      </c>
      <c r="U9090" s="19">
        <v>21.5397</v>
      </c>
      <c r="V9090" s="20">
        <f t="shared" ref="V9090:V9153" si="710">IFERROR(U9090/R9090,0)</f>
        <v>8.7499999999999994E-2</v>
      </c>
      <c r="W9090" s="17">
        <f t="shared" ref="W9090:W9153" si="711">YEAR(C9090)</f>
        <v>2015</v>
      </c>
      <c r="X9090" t="str">
        <f t="shared" ref="X9090:X9153" si="712">TEXT(C9090,"mmm-yyyy")</f>
        <v>Dec-2015</v>
      </c>
      <c r="Y9090" s="17">
        <f t="shared" ref="Y9090:Y9153" si="713">D9090-C9090</f>
        <v>5</v>
      </c>
      <c r="Z9090" t="str">
        <f t="shared" ref="Z9090:Z9153" si="714">IF(T9090=0,"0% (No Discount)",IF(T9090&lt;=0.1,"1-10%",IF(T9090&lt;=0.2,"11-20%",IF(T9090&lt;=0.3,"21-30%",IF(T9090&lt;=0.4,"31-40%",IF(T9090&lt;=0.5,"41-50%","Over 50%"))))))</f>
        <v>11-20%</v>
      </c>
      <c r="AA9090" s="17">
        <f>IF(COUNTIF($B$2:B9090,B9090)=1,1,0)</f>
        <v>1</v>
      </c>
      <c r="AB9090" s="17">
        <f>IF(COUNTIF($F$2:F9090,F9090)=1,1,0)</f>
        <v>0</v>
      </c>
    </row>
    <row r="9091" spans="1:28" x14ac:dyDescent="0.2">
      <c r="A9091" s="17">
        <v>9090</v>
      </c>
      <c r="B9091" t="s">
        <v>10457</v>
      </c>
      <c r="C9091" s="18">
        <v>42630</v>
      </c>
      <c r="D9091" s="18">
        <v>42633</v>
      </c>
      <c r="E9091" t="s">
        <v>50</v>
      </c>
      <c r="F9091" t="s">
        <v>569</v>
      </c>
      <c r="G9091" t="s">
        <v>570</v>
      </c>
      <c r="H9091" t="s">
        <v>53</v>
      </c>
      <c r="I9091" t="s">
        <v>54</v>
      </c>
      <c r="J9091" t="s">
        <v>345</v>
      </c>
      <c r="K9091" t="s">
        <v>525</v>
      </c>
      <c r="L9091">
        <v>45503</v>
      </c>
      <c r="M9091" t="s">
        <v>175</v>
      </c>
      <c r="N9091" t="s">
        <v>999</v>
      </c>
      <c r="O9091" t="s">
        <v>73</v>
      </c>
      <c r="P9091" t="s">
        <v>86</v>
      </c>
      <c r="Q9091" t="s">
        <v>1000</v>
      </c>
      <c r="R9091" s="19">
        <v>295.39999999999998</v>
      </c>
      <c r="S9091" s="17">
        <v>5</v>
      </c>
      <c r="T9091" s="20">
        <v>0.2</v>
      </c>
      <c r="U9091" s="19">
        <v>-62.772500000000001</v>
      </c>
      <c r="V9091" s="20">
        <f t="shared" si="710"/>
        <v>-0.21250000000000002</v>
      </c>
      <c r="W9091" s="17">
        <f t="shared" si="711"/>
        <v>2016</v>
      </c>
      <c r="X9091" t="str">
        <f t="shared" si="712"/>
        <v>Sep-2016</v>
      </c>
      <c r="Y9091" s="17">
        <f t="shared" si="713"/>
        <v>3</v>
      </c>
      <c r="Z9091" t="str">
        <f t="shared" si="714"/>
        <v>11-20%</v>
      </c>
      <c r="AA9091" s="17">
        <f>IF(COUNTIF($B$2:B9091,B9091)=1,1,0)</f>
        <v>1</v>
      </c>
      <c r="AB9091" s="17">
        <f>IF(COUNTIF($F$2:F9091,F9091)=1,1,0)</f>
        <v>0</v>
      </c>
    </row>
    <row r="9092" spans="1:28" x14ac:dyDescent="0.2">
      <c r="A9092" s="17">
        <v>9091</v>
      </c>
      <c r="B9092" t="s">
        <v>10458</v>
      </c>
      <c r="C9092" s="18">
        <v>43021</v>
      </c>
      <c r="D9092" s="18">
        <v>43023</v>
      </c>
      <c r="E9092" t="s">
        <v>215</v>
      </c>
      <c r="F9092" t="s">
        <v>1019</v>
      </c>
      <c r="G9092" t="s">
        <v>1020</v>
      </c>
      <c r="H9092" t="s">
        <v>53</v>
      </c>
      <c r="I9092" t="s">
        <v>54</v>
      </c>
      <c r="J9092" t="s">
        <v>1505</v>
      </c>
      <c r="K9092" t="s">
        <v>56</v>
      </c>
      <c r="L9092">
        <v>40214</v>
      </c>
      <c r="M9092" t="s">
        <v>57</v>
      </c>
      <c r="N9092" t="s">
        <v>574</v>
      </c>
      <c r="O9092" t="s">
        <v>73</v>
      </c>
      <c r="P9092" t="s">
        <v>86</v>
      </c>
      <c r="Q9092" t="s">
        <v>575</v>
      </c>
      <c r="R9092" s="19">
        <v>348.56</v>
      </c>
      <c r="S9092" s="17">
        <v>8</v>
      </c>
      <c r="T9092" s="20">
        <v>0</v>
      </c>
      <c r="U9092" s="19">
        <v>104.568</v>
      </c>
      <c r="V9092" s="20">
        <f t="shared" si="710"/>
        <v>0.3</v>
      </c>
      <c r="W9092" s="17">
        <f t="shared" si="711"/>
        <v>2017</v>
      </c>
      <c r="X9092" t="str">
        <f t="shared" si="712"/>
        <v>Oct-2017</v>
      </c>
      <c r="Y9092" s="17">
        <f t="shared" si="713"/>
        <v>2</v>
      </c>
      <c r="Z9092" t="str">
        <f t="shared" si="714"/>
        <v>0% (No Discount)</v>
      </c>
      <c r="AA9092" s="17">
        <f>IF(COUNTIF($B$2:B9092,B9092)=1,1,0)</f>
        <v>1</v>
      </c>
      <c r="AB9092" s="17">
        <f>IF(COUNTIF($F$2:F9092,F9092)=1,1,0)</f>
        <v>0</v>
      </c>
    </row>
    <row r="9093" spans="1:28" x14ac:dyDescent="0.2">
      <c r="A9093" s="17">
        <v>9092</v>
      </c>
      <c r="B9093" t="s">
        <v>10459</v>
      </c>
      <c r="C9093" s="18">
        <v>42183</v>
      </c>
      <c r="D9093" s="18">
        <v>42188</v>
      </c>
      <c r="E9093" t="s">
        <v>50</v>
      </c>
      <c r="F9093" t="s">
        <v>583</v>
      </c>
      <c r="G9093" t="s">
        <v>584</v>
      </c>
      <c r="H9093" t="s">
        <v>68</v>
      </c>
      <c r="I9093" t="s">
        <v>54</v>
      </c>
      <c r="J9093" t="s">
        <v>303</v>
      </c>
      <c r="K9093" t="s">
        <v>525</v>
      </c>
      <c r="L9093">
        <v>45373</v>
      </c>
      <c r="M9093" t="s">
        <v>175</v>
      </c>
      <c r="N9093" t="s">
        <v>437</v>
      </c>
      <c r="O9093" t="s">
        <v>73</v>
      </c>
      <c r="P9093" t="s">
        <v>117</v>
      </c>
      <c r="Q9093" t="s">
        <v>438</v>
      </c>
      <c r="R9093" s="19">
        <v>15.552</v>
      </c>
      <c r="S9093" s="17">
        <v>3</v>
      </c>
      <c r="T9093" s="20">
        <v>0.2</v>
      </c>
      <c r="U9093" s="19">
        <v>5.4432</v>
      </c>
      <c r="V9093" s="20">
        <f t="shared" si="710"/>
        <v>0.35000000000000003</v>
      </c>
      <c r="W9093" s="17">
        <f t="shared" si="711"/>
        <v>2015</v>
      </c>
      <c r="X9093" t="str">
        <f t="shared" si="712"/>
        <v>Jun-2015</v>
      </c>
      <c r="Y9093" s="17">
        <f t="shared" si="713"/>
        <v>5</v>
      </c>
      <c r="Z9093" t="str">
        <f t="shared" si="714"/>
        <v>11-20%</v>
      </c>
      <c r="AA9093" s="17">
        <f>IF(COUNTIF($B$2:B9093,B9093)=1,1,0)</f>
        <v>1</v>
      </c>
      <c r="AB9093" s="17">
        <f>IF(COUNTIF($F$2:F9093,F9093)=1,1,0)</f>
        <v>0</v>
      </c>
    </row>
    <row r="9094" spans="1:28" x14ac:dyDescent="0.2">
      <c r="A9094" s="17">
        <v>9093</v>
      </c>
      <c r="B9094" t="s">
        <v>10459</v>
      </c>
      <c r="C9094" s="18">
        <v>42183</v>
      </c>
      <c r="D9094" s="18">
        <v>42188</v>
      </c>
      <c r="E9094" t="s">
        <v>50</v>
      </c>
      <c r="F9094" t="s">
        <v>583</v>
      </c>
      <c r="G9094" t="s">
        <v>584</v>
      </c>
      <c r="H9094" t="s">
        <v>68</v>
      </c>
      <c r="I9094" t="s">
        <v>54</v>
      </c>
      <c r="J9094" t="s">
        <v>303</v>
      </c>
      <c r="K9094" t="s">
        <v>525</v>
      </c>
      <c r="L9094">
        <v>45373</v>
      </c>
      <c r="M9094" t="s">
        <v>175</v>
      </c>
      <c r="N9094" t="s">
        <v>4684</v>
      </c>
      <c r="O9094" t="s">
        <v>59</v>
      </c>
      <c r="P9094" t="s">
        <v>60</v>
      </c>
      <c r="Q9094" t="s">
        <v>4685</v>
      </c>
      <c r="R9094" s="19">
        <v>482.94</v>
      </c>
      <c r="S9094" s="17">
        <v>6</v>
      </c>
      <c r="T9094" s="20">
        <v>0.5</v>
      </c>
      <c r="U9094" s="19">
        <v>-376.69319999999999</v>
      </c>
      <c r="V9094" s="20">
        <f t="shared" si="710"/>
        <v>-0.78</v>
      </c>
      <c r="W9094" s="17">
        <f t="shared" si="711"/>
        <v>2015</v>
      </c>
      <c r="X9094" t="str">
        <f t="shared" si="712"/>
        <v>Jun-2015</v>
      </c>
      <c r="Y9094" s="17">
        <f t="shared" si="713"/>
        <v>5</v>
      </c>
      <c r="Z9094" t="str">
        <f t="shared" si="714"/>
        <v>41-50%</v>
      </c>
      <c r="AA9094" s="17">
        <f>IF(COUNTIF($B$2:B9094,B9094)=1,1,0)</f>
        <v>0</v>
      </c>
      <c r="AB9094" s="17">
        <f>IF(COUNTIF($F$2:F9094,F9094)=1,1,0)</f>
        <v>0</v>
      </c>
    </row>
    <row r="9095" spans="1:28" x14ac:dyDescent="0.2">
      <c r="A9095" s="17">
        <v>9094</v>
      </c>
      <c r="B9095" t="s">
        <v>10460</v>
      </c>
      <c r="C9095" s="18">
        <v>42156</v>
      </c>
      <c r="D9095" s="18">
        <v>42160</v>
      </c>
      <c r="E9095" t="s">
        <v>77</v>
      </c>
      <c r="F9095" t="s">
        <v>1919</v>
      </c>
      <c r="G9095" t="s">
        <v>1920</v>
      </c>
      <c r="H9095" t="s">
        <v>53</v>
      </c>
      <c r="I9095" t="s">
        <v>54</v>
      </c>
      <c r="J9095" t="s">
        <v>909</v>
      </c>
      <c r="K9095" t="s">
        <v>265</v>
      </c>
      <c r="L9095">
        <v>48227</v>
      </c>
      <c r="M9095" t="s">
        <v>132</v>
      </c>
      <c r="N9095" t="s">
        <v>6417</v>
      </c>
      <c r="O9095" t="s">
        <v>98</v>
      </c>
      <c r="P9095" t="s">
        <v>99</v>
      </c>
      <c r="Q9095" t="s">
        <v>6418</v>
      </c>
      <c r="R9095" s="19">
        <v>299.98</v>
      </c>
      <c r="S9095" s="17">
        <v>2</v>
      </c>
      <c r="T9095" s="20">
        <v>0</v>
      </c>
      <c r="U9095" s="19">
        <v>83.994399999999999</v>
      </c>
      <c r="V9095" s="20">
        <f t="shared" si="710"/>
        <v>0.27999999999999997</v>
      </c>
      <c r="W9095" s="17">
        <f t="shared" si="711"/>
        <v>2015</v>
      </c>
      <c r="X9095" t="str">
        <f t="shared" si="712"/>
        <v>Jun-2015</v>
      </c>
      <c r="Y9095" s="17">
        <f t="shared" si="713"/>
        <v>4</v>
      </c>
      <c r="Z9095" t="str">
        <f t="shared" si="714"/>
        <v>0% (No Discount)</v>
      </c>
      <c r="AA9095" s="17">
        <f>IF(COUNTIF($B$2:B9095,B9095)=1,1,0)</f>
        <v>1</v>
      </c>
      <c r="AB9095" s="17">
        <f>IF(COUNTIF($F$2:F9095,F9095)=1,1,0)</f>
        <v>0</v>
      </c>
    </row>
    <row r="9096" spans="1:28" x14ac:dyDescent="0.2">
      <c r="A9096" s="17">
        <v>9095</v>
      </c>
      <c r="B9096" t="s">
        <v>10460</v>
      </c>
      <c r="C9096" s="18">
        <v>42156</v>
      </c>
      <c r="D9096" s="18">
        <v>42160</v>
      </c>
      <c r="E9096" t="s">
        <v>77</v>
      </c>
      <c r="F9096" t="s">
        <v>1919</v>
      </c>
      <c r="G9096" t="s">
        <v>1920</v>
      </c>
      <c r="H9096" t="s">
        <v>53</v>
      </c>
      <c r="I9096" t="s">
        <v>54</v>
      </c>
      <c r="J9096" t="s">
        <v>909</v>
      </c>
      <c r="K9096" t="s">
        <v>265</v>
      </c>
      <c r="L9096">
        <v>48227</v>
      </c>
      <c r="M9096" t="s">
        <v>132</v>
      </c>
      <c r="N9096" t="s">
        <v>4335</v>
      </c>
      <c r="O9096" t="s">
        <v>73</v>
      </c>
      <c r="P9096" t="s">
        <v>102</v>
      </c>
      <c r="Q9096" t="s">
        <v>4336</v>
      </c>
      <c r="R9096" s="19">
        <v>403.68</v>
      </c>
      <c r="S9096" s="17">
        <v>6</v>
      </c>
      <c r="T9096" s="20">
        <v>0</v>
      </c>
      <c r="U9096" s="19">
        <v>181.65600000000001</v>
      </c>
      <c r="V9096" s="20">
        <f t="shared" si="710"/>
        <v>0.45</v>
      </c>
      <c r="W9096" s="17">
        <f t="shared" si="711"/>
        <v>2015</v>
      </c>
      <c r="X9096" t="str">
        <f t="shared" si="712"/>
        <v>Jun-2015</v>
      </c>
      <c r="Y9096" s="17">
        <f t="shared" si="713"/>
        <v>4</v>
      </c>
      <c r="Z9096" t="str">
        <f t="shared" si="714"/>
        <v>0% (No Discount)</v>
      </c>
      <c r="AA9096" s="17">
        <f>IF(COUNTIF($B$2:B9096,B9096)=1,1,0)</f>
        <v>0</v>
      </c>
      <c r="AB9096" s="17">
        <f>IF(COUNTIF($F$2:F9096,F9096)=1,1,0)</f>
        <v>0</v>
      </c>
    </row>
    <row r="9097" spans="1:28" x14ac:dyDescent="0.2">
      <c r="A9097" s="17">
        <v>9096</v>
      </c>
      <c r="B9097" t="s">
        <v>10460</v>
      </c>
      <c r="C9097" s="18">
        <v>42156</v>
      </c>
      <c r="D9097" s="18">
        <v>42160</v>
      </c>
      <c r="E9097" t="s">
        <v>77</v>
      </c>
      <c r="F9097" t="s">
        <v>1919</v>
      </c>
      <c r="G9097" t="s">
        <v>1920</v>
      </c>
      <c r="H9097" t="s">
        <v>53</v>
      </c>
      <c r="I9097" t="s">
        <v>54</v>
      </c>
      <c r="J9097" t="s">
        <v>909</v>
      </c>
      <c r="K9097" t="s">
        <v>265</v>
      </c>
      <c r="L9097">
        <v>48227</v>
      </c>
      <c r="M9097" t="s">
        <v>132</v>
      </c>
      <c r="N9097" t="s">
        <v>4057</v>
      </c>
      <c r="O9097" t="s">
        <v>98</v>
      </c>
      <c r="P9097" t="s">
        <v>99</v>
      </c>
      <c r="Q9097" t="s">
        <v>4058</v>
      </c>
      <c r="R9097" s="19">
        <v>41.9</v>
      </c>
      <c r="S9097" s="17">
        <v>2</v>
      </c>
      <c r="T9097" s="20">
        <v>0</v>
      </c>
      <c r="U9097" s="19">
        <v>11.731999999999999</v>
      </c>
      <c r="V9097" s="20">
        <f t="shared" si="710"/>
        <v>0.27999999999999997</v>
      </c>
      <c r="W9097" s="17">
        <f t="shared" si="711"/>
        <v>2015</v>
      </c>
      <c r="X9097" t="str">
        <f t="shared" si="712"/>
        <v>Jun-2015</v>
      </c>
      <c r="Y9097" s="17">
        <f t="shared" si="713"/>
        <v>4</v>
      </c>
      <c r="Z9097" t="str">
        <f t="shared" si="714"/>
        <v>0% (No Discount)</v>
      </c>
      <c r="AA9097" s="17">
        <f>IF(COUNTIF($B$2:B9097,B9097)=1,1,0)</f>
        <v>0</v>
      </c>
      <c r="AB9097" s="17">
        <f>IF(COUNTIF($F$2:F9097,F9097)=1,1,0)</f>
        <v>0</v>
      </c>
    </row>
    <row r="9098" spans="1:28" x14ac:dyDescent="0.2">
      <c r="A9098" s="17">
        <v>9097</v>
      </c>
      <c r="B9098" t="s">
        <v>10460</v>
      </c>
      <c r="C9098" s="18">
        <v>42156</v>
      </c>
      <c r="D9098" s="18">
        <v>42160</v>
      </c>
      <c r="E9098" t="s">
        <v>77</v>
      </c>
      <c r="F9098" t="s">
        <v>1919</v>
      </c>
      <c r="G9098" t="s">
        <v>1920</v>
      </c>
      <c r="H9098" t="s">
        <v>53</v>
      </c>
      <c r="I9098" t="s">
        <v>54</v>
      </c>
      <c r="J9098" t="s">
        <v>909</v>
      </c>
      <c r="K9098" t="s">
        <v>265</v>
      </c>
      <c r="L9098">
        <v>48227</v>
      </c>
      <c r="M9098" t="s">
        <v>132</v>
      </c>
      <c r="N9098" t="s">
        <v>8043</v>
      </c>
      <c r="O9098" t="s">
        <v>73</v>
      </c>
      <c r="P9098" t="s">
        <v>74</v>
      </c>
      <c r="Q9098" t="s">
        <v>8044</v>
      </c>
      <c r="R9098" s="19">
        <v>28.91</v>
      </c>
      <c r="S9098" s="17">
        <v>7</v>
      </c>
      <c r="T9098" s="20">
        <v>0</v>
      </c>
      <c r="U9098" s="19">
        <v>13.2986</v>
      </c>
      <c r="V9098" s="20">
        <f t="shared" si="710"/>
        <v>0.46</v>
      </c>
      <c r="W9098" s="17">
        <f t="shared" si="711"/>
        <v>2015</v>
      </c>
      <c r="X9098" t="str">
        <f t="shared" si="712"/>
        <v>Jun-2015</v>
      </c>
      <c r="Y9098" s="17">
        <f t="shared" si="713"/>
        <v>4</v>
      </c>
      <c r="Z9098" t="str">
        <f t="shared" si="714"/>
        <v>0% (No Discount)</v>
      </c>
      <c r="AA9098" s="17">
        <f>IF(COUNTIF($B$2:B9098,B9098)=1,1,0)</f>
        <v>0</v>
      </c>
      <c r="AB9098" s="17">
        <f>IF(COUNTIF($F$2:F9098,F9098)=1,1,0)</f>
        <v>0</v>
      </c>
    </row>
    <row r="9099" spans="1:28" x14ac:dyDescent="0.2">
      <c r="A9099" s="17">
        <v>9098</v>
      </c>
      <c r="B9099" t="s">
        <v>10461</v>
      </c>
      <c r="C9099" s="18">
        <v>41741</v>
      </c>
      <c r="D9099" s="18">
        <v>41746</v>
      </c>
      <c r="E9099" t="s">
        <v>77</v>
      </c>
      <c r="F9099" t="s">
        <v>5845</v>
      </c>
      <c r="G9099" t="s">
        <v>5846</v>
      </c>
      <c r="H9099" t="s">
        <v>53</v>
      </c>
      <c r="I9099" t="s">
        <v>54</v>
      </c>
      <c r="J9099" t="s">
        <v>565</v>
      </c>
      <c r="K9099" t="s">
        <v>281</v>
      </c>
      <c r="L9099">
        <v>47401</v>
      </c>
      <c r="M9099" t="s">
        <v>132</v>
      </c>
      <c r="N9099" t="s">
        <v>2890</v>
      </c>
      <c r="O9099" t="s">
        <v>73</v>
      </c>
      <c r="P9099" t="s">
        <v>117</v>
      </c>
      <c r="Q9099" t="s">
        <v>2891</v>
      </c>
      <c r="R9099" s="19">
        <v>32.4</v>
      </c>
      <c r="S9099" s="17">
        <v>5</v>
      </c>
      <c r="T9099" s="20">
        <v>0</v>
      </c>
      <c r="U9099" s="19">
        <v>15.552</v>
      </c>
      <c r="V9099" s="20">
        <f t="shared" si="710"/>
        <v>0.48</v>
      </c>
      <c r="W9099" s="17">
        <f t="shared" si="711"/>
        <v>2014</v>
      </c>
      <c r="X9099" t="str">
        <f t="shared" si="712"/>
        <v>Apr-2014</v>
      </c>
      <c r="Y9099" s="17">
        <f t="shared" si="713"/>
        <v>5</v>
      </c>
      <c r="Z9099" t="str">
        <f t="shared" si="714"/>
        <v>0% (No Discount)</v>
      </c>
      <c r="AA9099" s="17">
        <f>IF(COUNTIF($B$2:B9099,B9099)=1,1,0)</f>
        <v>1</v>
      </c>
      <c r="AB9099" s="17">
        <f>IF(COUNTIF($F$2:F9099,F9099)=1,1,0)</f>
        <v>0</v>
      </c>
    </row>
    <row r="9100" spans="1:28" x14ac:dyDescent="0.2">
      <c r="A9100" s="17">
        <v>9099</v>
      </c>
      <c r="B9100" t="s">
        <v>10462</v>
      </c>
      <c r="C9100" s="18">
        <v>43020</v>
      </c>
      <c r="D9100" s="18">
        <v>43024</v>
      </c>
      <c r="E9100" t="s">
        <v>77</v>
      </c>
      <c r="F9100" t="s">
        <v>3165</v>
      </c>
      <c r="G9100" t="s">
        <v>3166</v>
      </c>
      <c r="H9100" t="s">
        <v>129</v>
      </c>
      <c r="I9100" t="s">
        <v>54</v>
      </c>
      <c r="J9100" t="s">
        <v>844</v>
      </c>
      <c r="K9100" t="s">
        <v>131</v>
      </c>
      <c r="L9100">
        <v>75081</v>
      </c>
      <c r="M9100" t="s">
        <v>132</v>
      </c>
      <c r="N9100" t="s">
        <v>2619</v>
      </c>
      <c r="O9100" t="s">
        <v>98</v>
      </c>
      <c r="P9100" t="s">
        <v>99</v>
      </c>
      <c r="Q9100" t="s">
        <v>2620</v>
      </c>
      <c r="R9100" s="19">
        <v>369.54399999999998</v>
      </c>
      <c r="S9100" s="17">
        <v>7</v>
      </c>
      <c r="T9100" s="20">
        <v>0.2</v>
      </c>
      <c r="U9100" s="19">
        <v>27.715800000000002</v>
      </c>
      <c r="V9100" s="20">
        <f t="shared" si="710"/>
        <v>7.5000000000000011E-2</v>
      </c>
      <c r="W9100" s="17">
        <f t="shared" si="711"/>
        <v>2017</v>
      </c>
      <c r="X9100" t="str">
        <f t="shared" si="712"/>
        <v>Oct-2017</v>
      </c>
      <c r="Y9100" s="17">
        <f t="shared" si="713"/>
        <v>4</v>
      </c>
      <c r="Z9100" t="str">
        <f t="shared" si="714"/>
        <v>11-20%</v>
      </c>
      <c r="AA9100" s="17">
        <f>IF(COUNTIF($B$2:B9100,B9100)=1,1,0)</f>
        <v>1</v>
      </c>
      <c r="AB9100" s="17">
        <f>IF(COUNTIF($F$2:F9100,F9100)=1,1,0)</f>
        <v>0</v>
      </c>
    </row>
    <row r="9101" spans="1:28" x14ac:dyDescent="0.2">
      <c r="A9101" s="17">
        <v>9100</v>
      </c>
      <c r="B9101" t="s">
        <v>10462</v>
      </c>
      <c r="C9101" s="18">
        <v>43020</v>
      </c>
      <c r="D9101" s="18">
        <v>43024</v>
      </c>
      <c r="E9101" t="s">
        <v>77</v>
      </c>
      <c r="F9101" t="s">
        <v>3165</v>
      </c>
      <c r="G9101" t="s">
        <v>3166</v>
      </c>
      <c r="H9101" t="s">
        <v>129</v>
      </c>
      <c r="I9101" t="s">
        <v>54</v>
      </c>
      <c r="J9101" t="s">
        <v>844</v>
      </c>
      <c r="K9101" t="s">
        <v>131</v>
      </c>
      <c r="L9101">
        <v>75081</v>
      </c>
      <c r="M9101" t="s">
        <v>132</v>
      </c>
      <c r="N9101" t="s">
        <v>2159</v>
      </c>
      <c r="O9101" t="s">
        <v>73</v>
      </c>
      <c r="P9101" t="s">
        <v>117</v>
      </c>
      <c r="Q9101" t="s">
        <v>2160</v>
      </c>
      <c r="R9101" s="19">
        <v>10.368</v>
      </c>
      <c r="S9101" s="17">
        <v>2</v>
      </c>
      <c r="T9101" s="20">
        <v>0.2</v>
      </c>
      <c r="U9101" s="19">
        <v>3.7584</v>
      </c>
      <c r="V9101" s="20">
        <f t="shared" si="710"/>
        <v>0.36249999999999999</v>
      </c>
      <c r="W9101" s="17">
        <f t="shared" si="711"/>
        <v>2017</v>
      </c>
      <c r="X9101" t="str">
        <f t="shared" si="712"/>
        <v>Oct-2017</v>
      </c>
      <c r="Y9101" s="17">
        <f t="shared" si="713"/>
        <v>4</v>
      </c>
      <c r="Z9101" t="str">
        <f t="shared" si="714"/>
        <v>11-20%</v>
      </c>
      <c r="AA9101" s="17">
        <f>IF(COUNTIF($B$2:B9101,B9101)=1,1,0)</f>
        <v>0</v>
      </c>
      <c r="AB9101" s="17">
        <f>IF(COUNTIF($F$2:F9101,F9101)=1,1,0)</f>
        <v>0</v>
      </c>
    </row>
    <row r="9102" spans="1:28" x14ac:dyDescent="0.2">
      <c r="A9102" s="17">
        <v>9101</v>
      </c>
      <c r="B9102" t="s">
        <v>10462</v>
      </c>
      <c r="C9102" s="18">
        <v>43020</v>
      </c>
      <c r="D9102" s="18">
        <v>43024</v>
      </c>
      <c r="E9102" t="s">
        <v>77</v>
      </c>
      <c r="F9102" t="s">
        <v>3165</v>
      </c>
      <c r="G9102" t="s">
        <v>3166</v>
      </c>
      <c r="H9102" t="s">
        <v>129</v>
      </c>
      <c r="I9102" t="s">
        <v>54</v>
      </c>
      <c r="J9102" t="s">
        <v>844</v>
      </c>
      <c r="K9102" t="s">
        <v>131</v>
      </c>
      <c r="L9102">
        <v>75081</v>
      </c>
      <c r="M9102" t="s">
        <v>132</v>
      </c>
      <c r="N9102" t="s">
        <v>3027</v>
      </c>
      <c r="O9102" t="s">
        <v>98</v>
      </c>
      <c r="P9102" t="s">
        <v>188</v>
      </c>
      <c r="Q9102" t="s">
        <v>3028</v>
      </c>
      <c r="R9102" s="19">
        <v>791.88</v>
      </c>
      <c r="S9102" s="17">
        <v>3</v>
      </c>
      <c r="T9102" s="20">
        <v>0.2</v>
      </c>
      <c r="U9102" s="19">
        <v>128.68049999999999</v>
      </c>
      <c r="V9102" s="20">
        <f t="shared" si="710"/>
        <v>0.16250000000000001</v>
      </c>
      <c r="W9102" s="17">
        <f t="shared" si="711"/>
        <v>2017</v>
      </c>
      <c r="X9102" t="str">
        <f t="shared" si="712"/>
        <v>Oct-2017</v>
      </c>
      <c r="Y9102" s="17">
        <f t="shared" si="713"/>
        <v>4</v>
      </c>
      <c r="Z9102" t="str">
        <f t="shared" si="714"/>
        <v>11-20%</v>
      </c>
      <c r="AA9102" s="17">
        <f>IF(COUNTIF($B$2:B9102,B9102)=1,1,0)</f>
        <v>0</v>
      </c>
      <c r="AB9102" s="17">
        <f>IF(COUNTIF($F$2:F9102,F9102)=1,1,0)</f>
        <v>0</v>
      </c>
    </row>
    <row r="9103" spans="1:28" x14ac:dyDescent="0.2">
      <c r="A9103" s="17">
        <v>9102</v>
      </c>
      <c r="B9103" t="s">
        <v>10463</v>
      </c>
      <c r="C9103" s="18">
        <v>42315</v>
      </c>
      <c r="D9103" s="18">
        <v>42320</v>
      </c>
      <c r="E9103" t="s">
        <v>77</v>
      </c>
      <c r="F9103" t="s">
        <v>3863</v>
      </c>
      <c r="G9103" t="s">
        <v>3864</v>
      </c>
      <c r="H9103" t="s">
        <v>53</v>
      </c>
      <c r="I9103" t="s">
        <v>54</v>
      </c>
      <c r="J9103" t="s">
        <v>211</v>
      </c>
      <c r="K9103" t="s">
        <v>131</v>
      </c>
      <c r="L9103">
        <v>77041</v>
      </c>
      <c r="M9103" t="s">
        <v>132</v>
      </c>
      <c r="N9103" t="s">
        <v>206</v>
      </c>
      <c r="O9103" t="s">
        <v>73</v>
      </c>
      <c r="P9103" t="s">
        <v>95</v>
      </c>
      <c r="Q9103" t="s">
        <v>207</v>
      </c>
      <c r="R9103" s="19">
        <v>23.64</v>
      </c>
      <c r="S9103" s="17">
        <v>3</v>
      </c>
      <c r="T9103" s="20">
        <v>0.2</v>
      </c>
      <c r="U9103" s="19">
        <v>5.319</v>
      </c>
      <c r="V9103" s="20">
        <f t="shared" si="710"/>
        <v>0.22500000000000001</v>
      </c>
      <c r="W9103" s="17">
        <f t="shared" si="711"/>
        <v>2015</v>
      </c>
      <c r="X9103" t="str">
        <f t="shared" si="712"/>
        <v>Nov-2015</v>
      </c>
      <c r="Y9103" s="17">
        <f t="shared" si="713"/>
        <v>5</v>
      </c>
      <c r="Z9103" t="str">
        <f t="shared" si="714"/>
        <v>11-20%</v>
      </c>
      <c r="AA9103" s="17">
        <f>IF(COUNTIF($B$2:B9103,B9103)=1,1,0)</f>
        <v>1</v>
      </c>
      <c r="AB9103" s="17">
        <f>IF(COUNTIF($F$2:F9103,F9103)=1,1,0)</f>
        <v>0</v>
      </c>
    </row>
    <row r="9104" spans="1:28" x14ac:dyDescent="0.2">
      <c r="A9104" s="17">
        <v>9103</v>
      </c>
      <c r="B9104" t="s">
        <v>10463</v>
      </c>
      <c r="C9104" s="18">
        <v>42315</v>
      </c>
      <c r="D9104" s="18">
        <v>42320</v>
      </c>
      <c r="E9104" t="s">
        <v>77</v>
      </c>
      <c r="F9104" t="s">
        <v>3863</v>
      </c>
      <c r="G9104" t="s">
        <v>3864</v>
      </c>
      <c r="H9104" t="s">
        <v>53</v>
      </c>
      <c r="I9104" t="s">
        <v>54</v>
      </c>
      <c r="J9104" t="s">
        <v>211</v>
      </c>
      <c r="K9104" t="s">
        <v>131</v>
      </c>
      <c r="L9104">
        <v>77041</v>
      </c>
      <c r="M9104" t="s">
        <v>132</v>
      </c>
      <c r="N9104" t="s">
        <v>266</v>
      </c>
      <c r="O9104" t="s">
        <v>73</v>
      </c>
      <c r="P9104" t="s">
        <v>86</v>
      </c>
      <c r="Q9104" t="s">
        <v>267</v>
      </c>
      <c r="R9104" s="19">
        <v>84.784000000000006</v>
      </c>
      <c r="S9104" s="17">
        <v>2</v>
      </c>
      <c r="T9104" s="20">
        <v>0.2</v>
      </c>
      <c r="U9104" s="19">
        <v>-16.956800000000001</v>
      </c>
      <c r="V9104" s="20">
        <f t="shared" si="710"/>
        <v>-0.2</v>
      </c>
      <c r="W9104" s="17">
        <f t="shared" si="711"/>
        <v>2015</v>
      </c>
      <c r="X9104" t="str">
        <f t="shared" si="712"/>
        <v>Nov-2015</v>
      </c>
      <c r="Y9104" s="17">
        <f t="shared" si="713"/>
        <v>5</v>
      </c>
      <c r="Z9104" t="str">
        <f t="shared" si="714"/>
        <v>11-20%</v>
      </c>
      <c r="AA9104" s="17">
        <f>IF(COUNTIF($B$2:B9104,B9104)=1,1,0)</f>
        <v>0</v>
      </c>
      <c r="AB9104" s="17">
        <f>IF(COUNTIF($F$2:F9104,F9104)=1,1,0)</f>
        <v>0</v>
      </c>
    </row>
    <row r="9105" spans="1:28" x14ac:dyDescent="0.2">
      <c r="A9105" s="17">
        <v>9104</v>
      </c>
      <c r="B9105" t="s">
        <v>10463</v>
      </c>
      <c r="C9105" s="18">
        <v>42315</v>
      </c>
      <c r="D9105" s="18">
        <v>42320</v>
      </c>
      <c r="E9105" t="s">
        <v>77</v>
      </c>
      <c r="F9105" t="s">
        <v>3863</v>
      </c>
      <c r="G9105" t="s">
        <v>3864</v>
      </c>
      <c r="H9105" t="s">
        <v>53</v>
      </c>
      <c r="I9105" t="s">
        <v>54</v>
      </c>
      <c r="J9105" t="s">
        <v>211</v>
      </c>
      <c r="K9105" t="s">
        <v>131</v>
      </c>
      <c r="L9105">
        <v>77041</v>
      </c>
      <c r="M9105" t="s">
        <v>132</v>
      </c>
      <c r="N9105" t="s">
        <v>6581</v>
      </c>
      <c r="O9105" t="s">
        <v>59</v>
      </c>
      <c r="P9105" t="s">
        <v>92</v>
      </c>
      <c r="Q9105" t="s">
        <v>6582</v>
      </c>
      <c r="R9105" s="19">
        <v>64.959999999999994</v>
      </c>
      <c r="S9105" s="17">
        <v>5</v>
      </c>
      <c r="T9105" s="20">
        <v>0.6</v>
      </c>
      <c r="U9105" s="19">
        <v>-84.447999999999993</v>
      </c>
      <c r="V9105" s="20">
        <f t="shared" si="710"/>
        <v>-1.3</v>
      </c>
      <c r="W9105" s="17">
        <f t="shared" si="711"/>
        <v>2015</v>
      </c>
      <c r="X9105" t="str">
        <f t="shared" si="712"/>
        <v>Nov-2015</v>
      </c>
      <c r="Y9105" s="17">
        <f t="shared" si="713"/>
        <v>5</v>
      </c>
      <c r="Z9105" t="str">
        <f t="shared" si="714"/>
        <v>Over 50%</v>
      </c>
      <c r="AA9105" s="17">
        <f>IF(COUNTIF($B$2:B9105,B9105)=1,1,0)</f>
        <v>0</v>
      </c>
      <c r="AB9105" s="17">
        <f>IF(COUNTIF($F$2:F9105,F9105)=1,1,0)</f>
        <v>0</v>
      </c>
    </row>
    <row r="9106" spans="1:28" x14ac:dyDescent="0.2">
      <c r="A9106" s="17">
        <v>9105</v>
      </c>
      <c r="B9106" t="s">
        <v>10463</v>
      </c>
      <c r="C9106" s="18">
        <v>42315</v>
      </c>
      <c r="D9106" s="18">
        <v>42320</v>
      </c>
      <c r="E9106" t="s">
        <v>77</v>
      </c>
      <c r="F9106" t="s">
        <v>3863</v>
      </c>
      <c r="G9106" t="s">
        <v>3864</v>
      </c>
      <c r="H9106" t="s">
        <v>53</v>
      </c>
      <c r="I9106" t="s">
        <v>54</v>
      </c>
      <c r="J9106" t="s">
        <v>211</v>
      </c>
      <c r="K9106" t="s">
        <v>131</v>
      </c>
      <c r="L9106">
        <v>77041</v>
      </c>
      <c r="M9106" t="s">
        <v>132</v>
      </c>
      <c r="N9106" t="s">
        <v>195</v>
      </c>
      <c r="O9106" t="s">
        <v>73</v>
      </c>
      <c r="P9106" t="s">
        <v>102</v>
      </c>
      <c r="Q9106" t="s">
        <v>196</v>
      </c>
      <c r="R9106" s="19">
        <v>32.06</v>
      </c>
      <c r="S9106" s="17">
        <v>10</v>
      </c>
      <c r="T9106" s="20">
        <v>0.8</v>
      </c>
      <c r="U9106" s="19">
        <v>-51.295999999999999</v>
      </c>
      <c r="V9106" s="20">
        <f t="shared" si="710"/>
        <v>-1.5999999999999999</v>
      </c>
      <c r="W9106" s="17">
        <f t="shared" si="711"/>
        <v>2015</v>
      </c>
      <c r="X9106" t="str">
        <f t="shared" si="712"/>
        <v>Nov-2015</v>
      </c>
      <c r="Y9106" s="17">
        <f t="shared" si="713"/>
        <v>5</v>
      </c>
      <c r="Z9106" t="str">
        <f t="shared" si="714"/>
        <v>Over 50%</v>
      </c>
      <c r="AA9106" s="17">
        <f>IF(COUNTIF($B$2:B9106,B9106)=1,1,0)</f>
        <v>0</v>
      </c>
      <c r="AB9106" s="17">
        <f>IF(COUNTIF($F$2:F9106,F9106)=1,1,0)</f>
        <v>0</v>
      </c>
    </row>
    <row r="9107" spans="1:28" x14ac:dyDescent="0.2">
      <c r="A9107" s="17">
        <v>9106</v>
      </c>
      <c r="B9107" t="s">
        <v>10463</v>
      </c>
      <c r="C9107" s="18">
        <v>42315</v>
      </c>
      <c r="D9107" s="18">
        <v>42320</v>
      </c>
      <c r="E9107" t="s">
        <v>77</v>
      </c>
      <c r="F9107" t="s">
        <v>3863</v>
      </c>
      <c r="G9107" t="s">
        <v>3864</v>
      </c>
      <c r="H9107" t="s">
        <v>53</v>
      </c>
      <c r="I9107" t="s">
        <v>54</v>
      </c>
      <c r="J9107" t="s">
        <v>211</v>
      </c>
      <c r="K9107" t="s">
        <v>131</v>
      </c>
      <c r="L9107">
        <v>77041</v>
      </c>
      <c r="M9107" t="s">
        <v>132</v>
      </c>
      <c r="N9107" t="s">
        <v>7563</v>
      </c>
      <c r="O9107" t="s">
        <v>73</v>
      </c>
      <c r="P9107" t="s">
        <v>86</v>
      </c>
      <c r="Q9107" t="s">
        <v>7564</v>
      </c>
      <c r="R9107" s="19">
        <v>177.648</v>
      </c>
      <c r="S9107" s="17">
        <v>2</v>
      </c>
      <c r="T9107" s="20">
        <v>0.2</v>
      </c>
      <c r="U9107" s="19">
        <v>-28.867799999999999</v>
      </c>
      <c r="V9107" s="20">
        <f t="shared" si="710"/>
        <v>-0.16250000000000001</v>
      </c>
      <c r="W9107" s="17">
        <f t="shared" si="711"/>
        <v>2015</v>
      </c>
      <c r="X9107" t="str">
        <f t="shared" si="712"/>
        <v>Nov-2015</v>
      </c>
      <c r="Y9107" s="17">
        <f t="shared" si="713"/>
        <v>5</v>
      </c>
      <c r="Z9107" t="str">
        <f t="shared" si="714"/>
        <v>11-20%</v>
      </c>
      <c r="AA9107" s="17">
        <f>IF(COUNTIF($B$2:B9107,B9107)=1,1,0)</f>
        <v>0</v>
      </c>
      <c r="AB9107" s="17">
        <f>IF(COUNTIF($F$2:F9107,F9107)=1,1,0)</f>
        <v>0</v>
      </c>
    </row>
    <row r="9108" spans="1:28" x14ac:dyDescent="0.2">
      <c r="A9108" s="17">
        <v>9107</v>
      </c>
      <c r="B9108" t="s">
        <v>10463</v>
      </c>
      <c r="C9108" s="18">
        <v>42315</v>
      </c>
      <c r="D9108" s="18">
        <v>42320</v>
      </c>
      <c r="E9108" t="s">
        <v>77</v>
      </c>
      <c r="F9108" t="s">
        <v>3863</v>
      </c>
      <c r="G9108" t="s">
        <v>3864</v>
      </c>
      <c r="H9108" t="s">
        <v>53</v>
      </c>
      <c r="I9108" t="s">
        <v>54</v>
      </c>
      <c r="J9108" t="s">
        <v>211</v>
      </c>
      <c r="K9108" t="s">
        <v>131</v>
      </c>
      <c r="L9108">
        <v>77041</v>
      </c>
      <c r="M9108" t="s">
        <v>132</v>
      </c>
      <c r="N9108" t="s">
        <v>7175</v>
      </c>
      <c r="O9108" t="s">
        <v>98</v>
      </c>
      <c r="P9108" t="s">
        <v>711</v>
      </c>
      <c r="Q9108" t="s">
        <v>7176</v>
      </c>
      <c r="R9108" s="19">
        <v>287.91000000000003</v>
      </c>
      <c r="S9108" s="17">
        <v>3</v>
      </c>
      <c r="T9108" s="20">
        <v>0.4</v>
      </c>
      <c r="U9108" s="19">
        <v>33.589500000000001</v>
      </c>
      <c r="V9108" s="20">
        <f t="shared" si="710"/>
        <v>0.11666666666666665</v>
      </c>
      <c r="W9108" s="17">
        <f t="shared" si="711"/>
        <v>2015</v>
      </c>
      <c r="X9108" t="str">
        <f t="shared" si="712"/>
        <v>Nov-2015</v>
      </c>
      <c r="Y9108" s="17">
        <f t="shared" si="713"/>
        <v>5</v>
      </c>
      <c r="Z9108" t="str">
        <f t="shared" si="714"/>
        <v>31-40%</v>
      </c>
      <c r="AA9108" s="17">
        <f>IF(COUNTIF($B$2:B9108,B9108)=1,1,0)</f>
        <v>0</v>
      </c>
      <c r="AB9108" s="17">
        <f>IF(COUNTIF($F$2:F9108,F9108)=1,1,0)</f>
        <v>0</v>
      </c>
    </row>
    <row r="9109" spans="1:28" x14ac:dyDescent="0.2">
      <c r="A9109" s="17">
        <v>9108</v>
      </c>
      <c r="B9109" t="s">
        <v>10464</v>
      </c>
      <c r="C9109" s="18">
        <v>42149</v>
      </c>
      <c r="D9109" s="18">
        <v>42152</v>
      </c>
      <c r="E9109" t="s">
        <v>215</v>
      </c>
      <c r="F9109" t="s">
        <v>1349</v>
      </c>
      <c r="G9109" t="s">
        <v>1350</v>
      </c>
      <c r="H9109" t="s">
        <v>68</v>
      </c>
      <c r="I9109" t="s">
        <v>54</v>
      </c>
      <c r="J9109" t="s">
        <v>5726</v>
      </c>
      <c r="K9109" t="s">
        <v>131</v>
      </c>
      <c r="L9109">
        <v>76117</v>
      </c>
      <c r="M9109" t="s">
        <v>132</v>
      </c>
      <c r="N9109" t="s">
        <v>5585</v>
      </c>
      <c r="O9109" t="s">
        <v>73</v>
      </c>
      <c r="P9109" t="s">
        <v>606</v>
      </c>
      <c r="Q9109" t="s">
        <v>5586</v>
      </c>
      <c r="R9109" s="19">
        <v>22.367999999999999</v>
      </c>
      <c r="S9109" s="17">
        <v>2</v>
      </c>
      <c r="T9109" s="20">
        <v>0.2</v>
      </c>
      <c r="U9109" s="19">
        <v>1.6776</v>
      </c>
      <c r="V9109" s="20">
        <f t="shared" si="710"/>
        <v>7.4999999999999997E-2</v>
      </c>
      <c r="W9109" s="17">
        <f t="shared" si="711"/>
        <v>2015</v>
      </c>
      <c r="X9109" t="str">
        <f t="shared" si="712"/>
        <v>May-2015</v>
      </c>
      <c r="Y9109" s="17">
        <f t="shared" si="713"/>
        <v>3</v>
      </c>
      <c r="Z9109" t="str">
        <f t="shared" si="714"/>
        <v>11-20%</v>
      </c>
      <c r="AA9109" s="17">
        <f>IF(COUNTIF($B$2:B9109,B9109)=1,1,0)</f>
        <v>1</v>
      </c>
      <c r="AB9109" s="17">
        <f>IF(COUNTIF($F$2:F9109,F9109)=1,1,0)</f>
        <v>0</v>
      </c>
    </row>
    <row r="9110" spans="1:28" x14ac:dyDescent="0.2">
      <c r="A9110" s="17">
        <v>9109</v>
      </c>
      <c r="B9110" t="s">
        <v>10464</v>
      </c>
      <c r="C9110" s="18">
        <v>42149</v>
      </c>
      <c r="D9110" s="18">
        <v>42152</v>
      </c>
      <c r="E9110" t="s">
        <v>215</v>
      </c>
      <c r="F9110" t="s">
        <v>1349</v>
      </c>
      <c r="G9110" t="s">
        <v>1350</v>
      </c>
      <c r="H9110" t="s">
        <v>68</v>
      </c>
      <c r="I9110" t="s">
        <v>54</v>
      </c>
      <c r="J9110" t="s">
        <v>5726</v>
      </c>
      <c r="K9110" t="s">
        <v>131</v>
      </c>
      <c r="L9110">
        <v>76117</v>
      </c>
      <c r="M9110" t="s">
        <v>132</v>
      </c>
      <c r="N9110" t="s">
        <v>4896</v>
      </c>
      <c r="O9110" t="s">
        <v>73</v>
      </c>
      <c r="P9110" t="s">
        <v>117</v>
      </c>
      <c r="Q9110" t="s">
        <v>4897</v>
      </c>
      <c r="R9110" s="19">
        <v>32.368000000000002</v>
      </c>
      <c r="S9110" s="17">
        <v>7</v>
      </c>
      <c r="T9110" s="20">
        <v>0.2</v>
      </c>
      <c r="U9110" s="19">
        <v>11.7334</v>
      </c>
      <c r="V9110" s="20">
        <f t="shared" si="710"/>
        <v>0.36249999999999999</v>
      </c>
      <c r="W9110" s="17">
        <f t="shared" si="711"/>
        <v>2015</v>
      </c>
      <c r="X9110" t="str">
        <f t="shared" si="712"/>
        <v>May-2015</v>
      </c>
      <c r="Y9110" s="17">
        <f t="shared" si="713"/>
        <v>3</v>
      </c>
      <c r="Z9110" t="str">
        <f t="shared" si="714"/>
        <v>11-20%</v>
      </c>
      <c r="AA9110" s="17">
        <f>IF(COUNTIF($B$2:B9110,B9110)=1,1,0)</f>
        <v>0</v>
      </c>
      <c r="AB9110" s="17">
        <f>IF(COUNTIF($F$2:F9110,F9110)=1,1,0)</f>
        <v>0</v>
      </c>
    </row>
    <row r="9111" spans="1:28" x14ac:dyDescent="0.2">
      <c r="A9111" s="17">
        <v>9110</v>
      </c>
      <c r="B9111" t="s">
        <v>10464</v>
      </c>
      <c r="C9111" s="18">
        <v>42149</v>
      </c>
      <c r="D9111" s="18">
        <v>42152</v>
      </c>
      <c r="E9111" t="s">
        <v>215</v>
      </c>
      <c r="F9111" t="s">
        <v>1349</v>
      </c>
      <c r="G9111" t="s">
        <v>1350</v>
      </c>
      <c r="H9111" t="s">
        <v>68</v>
      </c>
      <c r="I9111" t="s">
        <v>54</v>
      </c>
      <c r="J9111" t="s">
        <v>5726</v>
      </c>
      <c r="K9111" t="s">
        <v>131</v>
      </c>
      <c r="L9111">
        <v>76117</v>
      </c>
      <c r="M9111" t="s">
        <v>132</v>
      </c>
      <c r="N9111" t="s">
        <v>5362</v>
      </c>
      <c r="O9111" t="s">
        <v>98</v>
      </c>
      <c r="P9111" t="s">
        <v>188</v>
      </c>
      <c r="Q9111" t="s">
        <v>5363</v>
      </c>
      <c r="R9111" s="19">
        <v>207.98400000000001</v>
      </c>
      <c r="S9111" s="17">
        <v>2</v>
      </c>
      <c r="T9111" s="20">
        <v>0.2</v>
      </c>
      <c r="U9111" s="19">
        <v>36.397199999999998</v>
      </c>
      <c r="V9111" s="20">
        <f t="shared" si="710"/>
        <v>0.17499999999999999</v>
      </c>
      <c r="W9111" s="17">
        <f t="shared" si="711"/>
        <v>2015</v>
      </c>
      <c r="X9111" t="str">
        <f t="shared" si="712"/>
        <v>May-2015</v>
      </c>
      <c r="Y9111" s="17">
        <f t="shared" si="713"/>
        <v>3</v>
      </c>
      <c r="Z9111" t="str">
        <f t="shared" si="714"/>
        <v>11-20%</v>
      </c>
      <c r="AA9111" s="17">
        <f>IF(COUNTIF($B$2:B9111,B9111)=1,1,0)</f>
        <v>0</v>
      </c>
      <c r="AB9111" s="17">
        <f>IF(COUNTIF($F$2:F9111,F9111)=1,1,0)</f>
        <v>0</v>
      </c>
    </row>
    <row r="9112" spans="1:28" x14ac:dyDescent="0.2">
      <c r="A9112" s="17">
        <v>9111</v>
      </c>
      <c r="B9112" t="s">
        <v>10465</v>
      </c>
      <c r="C9112" s="18">
        <v>41925</v>
      </c>
      <c r="D9112" s="18">
        <v>41927</v>
      </c>
      <c r="E9112" t="s">
        <v>215</v>
      </c>
      <c r="F9112" t="s">
        <v>6185</v>
      </c>
      <c r="G9112" t="s">
        <v>6186</v>
      </c>
      <c r="H9112" t="s">
        <v>129</v>
      </c>
      <c r="I9112" t="s">
        <v>54</v>
      </c>
      <c r="J9112" t="s">
        <v>1496</v>
      </c>
      <c r="K9112" t="s">
        <v>346</v>
      </c>
      <c r="L9112">
        <v>23223</v>
      </c>
      <c r="M9112" t="s">
        <v>57</v>
      </c>
      <c r="N9112" t="s">
        <v>4201</v>
      </c>
      <c r="O9112" t="s">
        <v>73</v>
      </c>
      <c r="P9112" t="s">
        <v>200</v>
      </c>
      <c r="Q9112" t="s">
        <v>4202</v>
      </c>
      <c r="R9112" s="19">
        <v>36.4</v>
      </c>
      <c r="S9112" s="17">
        <v>5</v>
      </c>
      <c r="T9112" s="20">
        <v>0</v>
      </c>
      <c r="U9112" s="19">
        <v>17.472000000000001</v>
      </c>
      <c r="V9112" s="20">
        <f t="shared" si="710"/>
        <v>0.48000000000000004</v>
      </c>
      <c r="W9112" s="17">
        <f t="shared" si="711"/>
        <v>2014</v>
      </c>
      <c r="X9112" t="str">
        <f t="shared" si="712"/>
        <v>Oct-2014</v>
      </c>
      <c r="Y9112" s="17">
        <f t="shared" si="713"/>
        <v>2</v>
      </c>
      <c r="Z9112" t="str">
        <f t="shared" si="714"/>
        <v>0% (No Discount)</v>
      </c>
      <c r="AA9112" s="17">
        <f>IF(COUNTIF($B$2:B9112,B9112)=1,1,0)</f>
        <v>1</v>
      </c>
      <c r="AB9112" s="17">
        <f>IF(COUNTIF($F$2:F9112,F9112)=1,1,0)</f>
        <v>0</v>
      </c>
    </row>
    <row r="9113" spans="1:28" x14ac:dyDescent="0.2">
      <c r="A9113" s="17">
        <v>9112</v>
      </c>
      <c r="B9113" t="s">
        <v>10465</v>
      </c>
      <c r="C9113" s="18">
        <v>41925</v>
      </c>
      <c r="D9113" s="18">
        <v>41927</v>
      </c>
      <c r="E9113" t="s">
        <v>215</v>
      </c>
      <c r="F9113" t="s">
        <v>6185</v>
      </c>
      <c r="G9113" t="s">
        <v>6186</v>
      </c>
      <c r="H9113" t="s">
        <v>129</v>
      </c>
      <c r="I9113" t="s">
        <v>54</v>
      </c>
      <c r="J9113" t="s">
        <v>1496</v>
      </c>
      <c r="K9113" t="s">
        <v>346</v>
      </c>
      <c r="L9113">
        <v>23223</v>
      </c>
      <c r="M9113" t="s">
        <v>57</v>
      </c>
      <c r="N9113" t="s">
        <v>7717</v>
      </c>
      <c r="O9113" t="s">
        <v>98</v>
      </c>
      <c r="P9113" t="s">
        <v>188</v>
      </c>
      <c r="Q9113" t="s">
        <v>7718</v>
      </c>
      <c r="R9113" s="19">
        <v>22.96</v>
      </c>
      <c r="S9113" s="17">
        <v>2</v>
      </c>
      <c r="T9113" s="20">
        <v>0</v>
      </c>
      <c r="U9113" s="19">
        <v>4.3624000000000001</v>
      </c>
      <c r="V9113" s="20">
        <f t="shared" si="710"/>
        <v>0.19</v>
      </c>
      <c r="W9113" s="17">
        <f t="shared" si="711"/>
        <v>2014</v>
      </c>
      <c r="X9113" t="str">
        <f t="shared" si="712"/>
        <v>Oct-2014</v>
      </c>
      <c r="Y9113" s="17">
        <f t="shared" si="713"/>
        <v>2</v>
      </c>
      <c r="Z9113" t="str">
        <f t="shared" si="714"/>
        <v>0% (No Discount)</v>
      </c>
      <c r="AA9113" s="17">
        <f>IF(COUNTIF($B$2:B9113,B9113)=1,1,0)</f>
        <v>0</v>
      </c>
      <c r="AB9113" s="17">
        <f>IF(COUNTIF($F$2:F9113,F9113)=1,1,0)</f>
        <v>0</v>
      </c>
    </row>
    <row r="9114" spans="1:28" x14ac:dyDescent="0.2">
      <c r="A9114" s="17">
        <v>9113</v>
      </c>
      <c r="B9114" t="s">
        <v>10465</v>
      </c>
      <c r="C9114" s="18">
        <v>41925</v>
      </c>
      <c r="D9114" s="18">
        <v>41927</v>
      </c>
      <c r="E9114" t="s">
        <v>215</v>
      </c>
      <c r="F9114" t="s">
        <v>6185</v>
      </c>
      <c r="G9114" t="s">
        <v>6186</v>
      </c>
      <c r="H9114" t="s">
        <v>129</v>
      </c>
      <c r="I9114" t="s">
        <v>54</v>
      </c>
      <c r="J9114" t="s">
        <v>1496</v>
      </c>
      <c r="K9114" t="s">
        <v>346</v>
      </c>
      <c r="L9114">
        <v>23223</v>
      </c>
      <c r="M9114" t="s">
        <v>57</v>
      </c>
      <c r="N9114" t="s">
        <v>9506</v>
      </c>
      <c r="O9114" t="s">
        <v>73</v>
      </c>
      <c r="P9114" t="s">
        <v>86</v>
      </c>
      <c r="Q9114" t="s">
        <v>9507</v>
      </c>
      <c r="R9114" s="19">
        <v>315.2</v>
      </c>
      <c r="S9114" s="17">
        <v>4</v>
      </c>
      <c r="T9114" s="20">
        <v>0</v>
      </c>
      <c r="U9114" s="19">
        <v>6.3040000000000003</v>
      </c>
      <c r="V9114" s="20">
        <f t="shared" si="710"/>
        <v>0.02</v>
      </c>
      <c r="W9114" s="17">
        <f t="shared" si="711"/>
        <v>2014</v>
      </c>
      <c r="X9114" t="str">
        <f t="shared" si="712"/>
        <v>Oct-2014</v>
      </c>
      <c r="Y9114" s="17">
        <f t="shared" si="713"/>
        <v>2</v>
      </c>
      <c r="Z9114" t="str">
        <f t="shared" si="714"/>
        <v>0% (No Discount)</v>
      </c>
      <c r="AA9114" s="17">
        <f>IF(COUNTIF($B$2:B9114,B9114)=1,1,0)</f>
        <v>0</v>
      </c>
      <c r="AB9114" s="17">
        <f>IF(COUNTIF($F$2:F9114,F9114)=1,1,0)</f>
        <v>0</v>
      </c>
    </row>
    <row r="9115" spans="1:28" x14ac:dyDescent="0.2">
      <c r="A9115" s="17">
        <v>9114</v>
      </c>
      <c r="B9115" t="s">
        <v>10465</v>
      </c>
      <c r="C9115" s="18">
        <v>41925</v>
      </c>
      <c r="D9115" s="18">
        <v>41927</v>
      </c>
      <c r="E9115" t="s">
        <v>215</v>
      </c>
      <c r="F9115" t="s">
        <v>6185</v>
      </c>
      <c r="G9115" t="s">
        <v>6186</v>
      </c>
      <c r="H9115" t="s">
        <v>129</v>
      </c>
      <c r="I9115" t="s">
        <v>54</v>
      </c>
      <c r="J9115" t="s">
        <v>1496</v>
      </c>
      <c r="K9115" t="s">
        <v>346</v>
      </c>
      <c r="L9115">
        <v>23223</v>
      </c>
      <c r="M9115" t="s">
        <v>57</v>
      </c>
      <c r="N9115" t="s">
        <v>3465</v>
      </c>
      <c r="O9115" t="s">
        <v>73</v>
      </c>
      <c r="P9115" t="s">
        <v>102</v>
      </c>
      <c r="Q9115" t="s">
        <v>3466</v>
      </c>
      <c r="R9115" s="19">
        <v>15.18</v>
      </c>
      <c r="S9115" s="17">
        <v>3</v>
      </c>
      <c r="T9115" s="20">
        <v>0</v>
      </c>
      <c r="U9115" s="19">
        <v>7.1345999999999998</v>
      </c>
      <c r="V9115" s="20">
        <f t="shared" si="710"/>
        <v>0.47</v>
      </c>
      <c r="W9115" s="17">
        <f t="shared" si="711"/>
        <v>2014</v>
      </c>
      <c r="X9115" t="str">
        <f t="shared" si="712"/>
        <v>Oct-2014</v>
      </c>
      <c r="Y9115" s="17">
        <f t="shared" si="713"/>
        <v>2</v>
      </c>
      <c r="Z9115" t="str">
        <f t="shared" si="714"/>
        <v>0% (No Discount)</v>
      </c>
      <c r="AA9115" s="17">
        <f>IF(COUNTIF($B$2:B9115,B9115)=1,1,0)</f>
        <v>0</v>
      </c>
      <c r="AB9115" s="17">
        <f>IF(COUNTIF($F$2:F9115,F9115)=1,1,0)</f>
        <v>0</v>
      </c>
    </row>
    <row r="9116" spans="1:28" x14ac:dyDescent="0.2">
      <c r="A9116" s="17">
        <v>9115</v>
      </c>
      <c r="B9116" t="s">
        <v>10466</v>
      </c>
      <c r="C9116" s="18">
        <v>42407</v>
      </c>
      <c r="D9116" s="18">
        <v>42410</v>
      </c>
      <c r="E9116" t="s">
        <v>50</v>
      </c>
      <c r="F9116" t="s">
        <v>3633</v>
      </c>
      <c r="G9116" t="s">
        <v>3634</v>
      </c>
      <c r="H9116" t="s">
        <v>68</v>
      </c>
      <c r="I9116" t="s">
        <v>54</v>
      </c>
      <c r="J9116" t="s">
        <v>69</v>
      </c>
      <c r="K9116" t="s">
        <v>70</v>
      </c>
      <c r="L9116">
        <v>90049</v>
      </c>
      <c r="M9116" t="s">
        <v>71</v>
      </c>
      <c r="N9116" t="s">
        <v>9230</v>
      </c>
      <c r="O9116" t="s">
        <v>98</v>
      </c>
      <c r="P9116" t="s">
        <v>99</v>
      </c>
      <c r="Q9116" t="s">
        <v>9231</v>
      </c>
      <c r="R9116" s="19">
        <v>623.96</v>
      </c>
      <c r="S9116" s="17">
        <v>5</v>
      </c>
      <c r="T9116" s="20">
        <v>0.2</v>
      </c>
      <c r="U9116" s="19">
        <v>38.997500000000002</v>
      </c>
      <c r="V9116" s="20">
        <f t="shared" si="710"/>
        <v>6.25E-2</v>
      </c>
      <c r="W9116" s="17">
        <f t="shared" si="711"/>
        <v>2016</v>
      </c>
      <c r="X9116" t="str">
        <f t="shared" si="712"/>
        <v>Feb-2016</v>
      </c>
      <c r="Y9116" s="17">
        <f t="shared" si="713"/>
        <v>3</v>
      </c>
      <c r="Z9116" t="str">
        <f t="shared" si="714"/>
        <v>11-20%</v>
      </c>
      <c r="AA9116" s="17">
        <f>IF(COUNTIF($B$2:B9116,B9116)=1,1,0)</f>
        <v>1</v>
      </c>
      <c r="AB9116" s="17">
        <f>IF(COUNTIF($F$2:F9116,F9116)=1,1,0)</f>
        <v>0</v>
      </c>
    </row>
    <row r="9117" spans="1:28" x14ac:dyDescent="0.2">
      <c r="A9117" s="17">
        <v>9116</v>
      </c>
      <c r="B9117" t="s">
        <v>10467</v>
      </c>
      <c r="C9117" s="18">
        <v>42754</v>
      </c>
      <c r="D9117" s="18">
        <v>42759</v>
      </c>
      <c r="E9117" t="s">
        <v>50</v>
      </c>
      <c r="F9117" t="s">
        <v>4366</v>
      </c>
      <c r="G9117" t="s">
        <v>4367</v>
      </c>
      <c r="H9117" t="s">
        <v>53</v>
      </c>
      <c r="I9117" t="s">
        <v>54</v>
      </c>
      <c r="J9117" t="s">
        <v>173</v>
      </c>
      <c r="K9117" t="s">
        <v>174</v>
      </c>
      <c r="L9117">
        <v>19140</v>
      </c>
      <c r="M9117" t="s">
        <v>175</v>
      </c>
      <c r="N9117" t="s">
        <v>4500</v>
      </c>
      <c r="O9117" t="s">
        <v>98</v>
      </c>
      <c r="P9117" t="s">
        <v>99</v>
      </c>
      <c r="Q9117" t="s">
        <v>4501</v>
      </c>
      <c r="R9117" s="19">
        <v>429.6</v>
      </c>
      <c r="S9117" s="17">
        <v>2</v>
      </c>
      <c r="T9117" s="20">
        <v>0.4</v>
      </c>
      <c r="U9117" s="19">
        <v>-93.08</v>
      </c>
      <c r="V9117" s="20">
        <f t="shared" si="710"/>
        <v>-0.21666666666666665</v>
      </c>
      <c r="W9117" s="17">
        <f t="shared" si="711"/>
        <v>2017</v>
      </c>
      <c r="X9117" t="str">
        <f t="shared" si="712"/>
        <v>Jan-2017</v>
      </c>
      <c r="Y9117" s="17">
        <f t="shared" si="713"/>
        <v>5</v>
      </c>
      <c r="Z9117" t="str">
        <f t="shared" si="714"/>
        <v>31-40%</v>
      </c>
      <c r="AA9117" s="17">
        <f>IF(COUNTIF($B$2:B9117,B9117)=1,1,0)</f>
        <v>1</v>
      </c>
      <c r="AB9117" s="17">
        <f>IF(COUNTIF($F$2:F9117,F9117)=1,1,0)</f>
        <v>0</v>
      </c>
    </row>
    <row r="9118" spans="1:28" x14ac:dyDescent="0.2">
      <c r="A9118" s="17">
        <v>9117</v>
      </c>
      <c r="B9118" t="s">
        <v>10467</v>
      </c>
      <c r="C9118" s="18">
        <v>42754</v>
      </c>
      <c r="D9118" s="18">
        <v>42759</v>
      </c>
      <c r="E9118" t="s">
        <v>50</v>
      </c>
      <c r="F9118" t="s">
        <v>4366</v>
      </c>
      <c r="G9118" t="s">
        <v>4367</v>
      </c>
      <c r="H9118" t="s">
        <v>53</v>
      </c>
      <c r="I9118" t="s">
        <v>54</v>
      </c>
      <c r="J9118" t="s">
        <v>173</v>
      </c>
      <c r="K9118" t="s">
        <v>174</v>
      </c>
      <c r="L9118">
        <v>19140</v>
      </c>
      <c r="M9118" t="s">
        <v>175</v>
      </c>
      <c r="N9118" t="s">
        <v>2216</v>
      </c>
      <c r="O9118" t="s">
        <v>59</v>
      </c>
      <c r="P9118" t="s">
        <v>92</v>
      </c>
      <c r="Q9118" t="s">
        <v>2217</v>
      </c>
      <c r="R9118" s="19">
        <v>31.968</v>
      </c>
      <c r="S9118" s="17">
        <v>2</v>
      </c>
      <c r="T9118" s="20">
        <v>0.2</v>
      </c>
      <c r="U9118" s="19">
        <v>6.3936000000000002</v>
      </c>
      <c r="V9118" s="20">
        <f t="shared" si="710"/>
        <v>0.2</v>
      </c>
      <c r="W9118" s="17">
        <f t="shared" si="711"/>
        <v>2017</v>
      </c>
      <c r="X9118" t="str">
        <f t="shared" si="712"/>
        <v>Jan-2017</v>
      </c>
      <c r="Y9118" s="17">
        <f t="shared" si="713"/>
        <v>5</v>
      </c>
      <c r="Z9118" t="str">
        <f t="shared" si="714"/>
        <v>11-20%</v>
      </c>
      <c r="AA9118" s="17">
        <f>IF(COUNTIF($B$2:B9118,B9118)=1,1,0)</f>
        <v>0</v>
      </c>
      <c r="AB9118" s="17">
        <f>IF(COUNTIF($F$2:F9118,F9118)=1,1,0)</f>
        <v>0</v>
      </c>
    </row>
    <row r="9119" spans="1:28" x14ac:dyDescent="0.2">
      <c r="A9119" s="17">
        <v>9118</v>
      </c>
      <c r="B9119" t="s">
        <v>10467</v>
      </c>
      <c r="C9119" s="18">
        <v>42754</v>
      </c>
      <c r="D9119" s="18">
        <v>42759</v>
      </c>
      <c r="E9119" t="s">
        <v>50</v>
      </c>
      <c r="F9119" t="s">
        <v>4366</v>
      </c>
      <c r="G9119" t="s">
        <v>4367</v>
      </c>
      <c r="H9119" t="s">
        <v>53</v>
      </c>
      <c r="I9119" t="s">
        <v>54</v>
      </c>
      <c r="J9119" t="s">
        <v>173</v>
      </c>
      <c r="K9119" t="s">
        <v>174</v>
      </c>
      <c r="L9119">
        <v>19140</v>
      </c>
      <c r="M9119" t="s">
        <v>175</v>
      </c>
      <c r="N9119" t="s">
        <v>3071</v>
      </c>
      <c r="O9119" t="s">
        <v>59</v>
      </c>
      <c r="P9119" t="s">
        <v>63</v>
      </c>
      <c r="Q9119" t="s">
        <v>3072</v>
      </c>
      <c r="R9119" s="19">
        <v>887.27099999999996</v>
      </c>
      <c r="S9119" s="17">
        <v>3</v>
      </c>
      <c r="T9119" s="20">
        <v>0.3</v>
      </c>
      <c r="U9119" s="19">
        <v>-63.3765</v>
      </c>
      <c r="V9119" s="20">
        <f t="shared" si="710"/>
        <v>-7.1428571428571438E-2</v>
      </c>
      <c r="W9119" s="17">
        <f t="shared" si="711"/>
        <v>2017</v>
      </c>
      <c r="X9119" t="str">
        <f t="shared" si="712"/>
        <v>Jan-2017</v>
      </c>
      <c r="Y9119" s="17">
        <f t="shared" si="713"/>
        <v>5</v>
      </c>
      <c r="Z9119" t="str">
        <f t="shared" si="714"/>
        <v>21-30%</v>
      </c>
      <c r="AA9119" s="17">
        <f>IF(COUNTIF($B$2:B9119,B9119)=1,1,0)</f>
        <v>0</v>
      </c>
      <c r="AB9119" s="17">
        <f>IF(COUNTIF($F$2:F9119,F9119)=1,1,0)</f>
        <v>0</v>
      </c>
    </row>
    <row r="9120" spans="1:28" x14ac:dyDescent="0.2">
      <c r="A9120" s="17">
        <v>9119</v>
      </c>
      <c r="B9120" t="s">
        <v>10467</v>
      </c>
      <c r="C9120" s="18">
        <v>42754</v>
      </c>
      <c r="D9120" s="18">
        <v>42759</v>
      </c>
      <c r="E9120" t="s">
        <v>50</v>
      </c>
      <c r="F9120" t="s">
        <v>4366</v>
      </c>
      <c r="G9120" t="s">
        <v>4367</v>
      </c>
      <c r="H9120" t="s">
        <v>53</v>
      </c>
      <c r="I9120" t="s">
        <v>54</v>
      </c>
      <c r="J9120" t="s">
        <v>173</v>
      </c>
      <c r="K9120" t="s">
        <v>174</v>
      </c>
      <c r="L9120">
        <v>19140</v>
      </c>
      <c r="M9120" t="s">
        <v>175</v>
      </c>
      <c r="N9120" t="s">
        <v>3901</v>
      </c>
      <c r="O9120" t="s">
        <v>73</v>
      </c>
      <c r="P9120" t="s">
        <v>117</v>
      </c>
      <c r="Q9120" t="s">
        <v>3902</v>
      </c>
      <c r="R9120" s="19">
        <v>21.696000000000002</v>
      </c>
      <c r="S9120" s="17">
        <v>4</v>
      </c>
      <c r="T9120" s="20">
        <v>0.2</v>
      </c>
      <c r="U9120" s="19">
        <v>7.0511999999999997</v>
      </c>
      <c r="V9120" s="20">
        <f t="shared" si="710"/>
        <v>0.32499999999999996</v>
      </c>
      <c r="W9120" s="17">
        <f t="shared" si="711"/>
        <v>2017</v>
      </c>
      <c r="X9120" t="str">
        <f t="shared" si="712"/>
        <v>Jan-2017</v>
      </c>
      <c r="Y9120" s="17">
        <f t="shared" si="713"/>
        <v>5</v>
      </c>
      <c r="Z9120" t="str">
        <f t="shared" si="714"/>
        <v>11-20%</v>
      </c>
      <c r="AA9120" s="17">
        <f>IF(COUNTIF($B$2:B9120,B9120)=1,1,0)</f>
        <v>0</v>
      </c>
      <c r="AB9120" s="17">
        <f>IF(COUNTIF($F$2:F9120,F9120)=1,1,0)</f>
        <v>0</v>
      </c>
    </row>
    <row r="9121" spans="1:28" x14ac:dyDescent="0.2">
      <c r="A9121" s="17">
        <v>9120</v>
      </c>
      <c r="B9121" t="s">
        <v>10468</v>
      </c>
      <c r="C9121" s="18">
        <v>42527</v>
      </c>
      <c r="D9121" s="18">
        <v>42533</v>
      </c>
      <c r="E9121" t="s">
        <v>77</v>
      </c>
      <c r="F9121" t="s">
        <v>1540</v>
      </c>
      <c r="G9121" t="s">
        <v>1541</v>
      </c>
      <c r="H9121" t="s">
        <v>129</v>
      </c>
      <c r="I9121" t="s">
        <v>54</v>
      </c>
      <c r="J9121" t="s">
        <v>69</v>
      </c>
      <c r="K9121" t="s">
        <v>70</v>
      </c>
      <c r="L9121">
        <v>90036</v>
      </c>
      <c r="M9121" t="s">
        <v>71</v>
      </c>
      <c r="N9121" t="s">
        <v>3235</v>
      </c>
      <c r="O9121" t="s">
        <v>73</v>
      </c>
      <c r="P9121" t="s">
        <v>74</v>
      </c>
      <c r="Q9121" t="s">
        <v>3236</v>
      </c>
      <c r="R9121" s="19">
        <v>22.05</v>
      </c>
      <c r="S9121" s="17">
        <v>7</v>
      </c>
      <c r="T9121" s="20">
        <v>0</v>
      </c>
      <c r="U9121" s="19">
        <v>10.584</v>
      </c>
      <c r="V9121" s="20">
        <f t="shared" si="710"/>
        <v>0.48</v>
      </c>
      <c r="W9121" s="17">
        <f t="shared" si="711"/>
        <v>2016</v>
      </c>
      <c r="X9121" t="str">
        <f t="shared" si="712"/>
        <v>Jun-2016</v>
      </c>
      <c r="Y9121" s="17">
        <f t="shared" si="713"/>
        <v>6</v>
      </c>
      <c r="Z9121" t="str">
        <f t="shared" si="714"/>
        <v>0% (No Discount)</v>
      </c>
      <c r="AA9121" s="17">
        <f>IF(COUNTIF($B$2:B9121,B9121)=1,1,0)</f>
        <v>1</v>
      </c>
      <c r="AB9121" s="17">
        <f>IF(COUNTIF($F$2:F9121,F9121)=1,1,0)</f>
        <v>0</v>
      </c>
    </row>
    <row r="9122" spans="1:28" x14ac:dyDescent="0.2">
      <c r="A9122" s="17">
        <v>9121</v>
      </c>
      <c r="B9122" t="s">
        <v>10468</v>
      </c>
      <c r="C9122" s="18">
        <v>42527</v>
      </c>
      <c r="D9122" s="18">
        <v>42533</v>
      </c>
      <c r="E9122" t="s">
        <v>77</v>
      </c>
      <c r="F9122" t="s">
        <v>1540</v>
      </c>
      <c r="G9122" t="s">
        <v>1541</v>
      </c>
      <c r="H9122" t="s">
        <v>129</v>
      </c>
      <c r="I9122" t="s">
        <v>54</v>
      </c>
      <c r="J9122" t="s">
        <v>69</v>
      </c>
      <c r="K9122" t="s">
        <v>70</v>
      </c>
      <c r="L9122">
        <v>90036</v>
      </c>
      <c r="M9122" t="s">
        <v>71</v>
      </c>
      <c r="N9122" t="s">
        <v>10469</v>
      </c>
      <c r="O9122" t="s">
        <v>73</v>
      </c>
      <c r="P9122" t="s">
        <v>117</v>
      </c>
      <c r="Q9122" t="s">
        <v>10470</v>
      </c>
      <c r="R9122" s="19">
        <v>99.9</v>
      </c>
      <c r="S9122" s="17">
        <v>5</v>
      </c>
      <c r="T9122" s="20">
        <v>0</v>
      </c>
      <c r="U9122" s="19">
        <v>46.953000000000003</v>
      </c>
      <c r="V9122" s="20">
        <f t="shared" si="710"/>
        <v>0.47000000000000003</v>
      </c>
      <c r="W9122" s="17">
        <f t="shared" si="711"/>
        <v>2016</v>
      </c>
      <c r="X9122" t="str">
        <f t="shared" si="712"/>
        <v>Jun-2016</v>
      </c>
      <c r="Y9122" s="17">
        <f t="shared" si="713"/>
        <v>6</v>
      </c>
      <c r="Z9122" t="str">
        <f t="shared" si="714"/>
        <v>0% (No Discount)</v>
      </c>
      <c r="AA9122" s="17">
        <f>IF(COUNTIF($B$2:B9122,B9122)=1,1,0)</f>
        <v>0</v>
      </c>
      <c r="AB9122" s="17">
        <f>IF(COUNTIF($F$2:F9122,F9122)=1,1,0)</f>
        <v>0</v>
      </c>
    </row>
    <row r="9123" spans="1:28" x14ac:dyDescent="0.2">
      <c r="A9123" s="17">
        <v>9122</v>
      </c>
      <c r="B9123" t="s">
        <v>10471</v>
      </c>
      <c r="C9123" s="18">
        <v>42812</v>
      </c>
      <c r="D9123" s="18">
        <v>42814</v>
      </c>
      <c r="E9123" t="s">
        <v>50</v>
      </c>
      <c r="F9123" t="s">
        <v>8192</v>
      </c>
      <c r="G9123" t="s">
        <v>8193</v>
      </c>
      <c r="H9123" t="s">
        <v>68</v>
      </c>
      <c r="I9123" t="s">
        <v>54</v>
      </c>
      <c r="J9123" t="s">
        <v>69</v>
      </c>
      <c r="K9123" t="s">
        <v>70</v>
      </c>
      <c r="L9123">
        <v>90032</v>
      </c>
      <c r="M9123" t="s">
        <v>71</v>
      </c>
      <c r="N9123" t="s">
        <v>464</v>
      </c>
      <c r="O9123" t="s">
        <v>73</v>
      </c>
      <c r="P9123" t="s">
        <v>105</v>
      </c>
      <c r="Q9123" t="s">
        <v>465</v>
      </c>
      <c r="R9123" s="19">
        <v>90.86</v>
      </c>
      <c r="S9123" s="17">
        <v>7</v>
      </c>
      <c r="T9123" s="20">
        <v>0</v>
      </c>
      <c r="U9123" s="19">
        <v>26.349399999999999</v>
      </c>
      <c r="V9123" s="20">
        <f t="shared" si="710"/>
        <v>0.28999999999999998</v>
      </c>
      <c r="W9123" s="17">
        <f t="shared" si="711"/>
        <v>2017</v>
      </c>
      <c r="X9123" t="str">
        <f t="shared" si="712"/>
        <v>Mar-2017</v>
      </c>
      <c r="Y9123" s="17">
        <f t="shared" si="713"/>
        <v>2</v>
      </c>
      <c r="Z9123" t="str">
        <f t="shared" si="714"/>
        <v>0% (No Discount)</v>
      </c>
      <c r="AA9123" s="17">
        <f>IF(COUNTIF($B$2:B9123,B9123)=1,1,0)</f>
        <v>1</v>
      </c>
      <c r="AB9123" s="17">
        <f>IF(COUNTIF($F$2:F9123,F9123)=1,1,0)</f>
        <v>0</v>
      </c>
    </row>
    <row r="9124" spans="1:28" x14ac:dyDescent="0.2">
      <c r="A9124" s="17">
        <v>9123</v>
      </c>
      <c r="B9124" t="s">
        <v>10472</v>
      </c>
      <c r="C9124" s="18">
        <v>43063</v>
      </c>
      <c r="D9124" s="18">
        <v>43063</v>
      </c>
      <c r="E9124" t="s">
        <v>1320</v>
      </c>
      <c r="F9124" t="s">
        <v>6579</v>
      </c>
      <c r="G9124" t="s">
        <v>6580</v>
      </c>
      <c r="H9124" t="s">
        <v>53</v>
      </c>
      <c r="I9124" t="s">
        <v>54</v>
      </c>
      <c r="J9124" t="s">
        <v>154</v>
      </c>
      <c r="K9124" t="s">
        <v>70</v>
      </c>
      <c r="L9124">
        <v>94109</v>
      </c>
      <c r="M9124" t="s">
        <v>71</v>
      </c>
      <c r="N9124" t="s">
        <v>2229</v>
      </c>
      <c r="O9124" t="s">
        <v>73</v>
      </c>
      <c r="P9124" t="s">
        <v>117</v>
      </c>
      <c r="Q9124" t="s">
        <v>2230</v>
      </c>
      <c r="R9124" s="19">
        <v>7.78</v>
      </c>
      <c r="S9124" s="17">
        <v>1</v>
      </c>
      <c r="T9124" s="20">
        <v>0</v>
      </c>
      <c r="U9124" s="19">
        <v>3.5009999999999999</v>
      </c>
      <c r="V9124" s="20">
        <f t="shared" si="710"/>
        <v>0.44999999999999996</v>
      </c>
      <c r="W9124" s="17">
        <f t="shared" si="711"/>
        <v>2017</v>
      </c>
      <c r="X9124" t="str">
        <f t="shared" si="712"/>
        <v>Nov-2017</v>
      </c>
      <c r="Y9124" s="17">
        <f t="shared" si="713"/>
        <v>0</v>
      </c>
      <c r="Z9124" t="str">
        <f t="shared" si="714"/>
        <v>0% (No Discount)</v>
      </c>
      <c r="AA9124" s="17">
        <f>IF(COUNTIF($B$2:B9124,B9124)=1,1,0)</f>
        <v>1</v>
      </c>
      <c r="AB9124" s="17">
        <f>IF(COUNTIF($F$2:F9124,F9124)=1,1,0)</f>
        <v>0</v>
      </c>
    </row>
    <row r="9125" spans="1:28" x14ac:dyDescent="0.2">
      <c r="A9125" s="17">
        <v>9124</v>
      </c>
      <c r="B9125" t="s">
        <v>10473</v>
      </c>
      <c r="C9125" s="18">
        <v>42700</v>
      </c>
      <c r="D9125" s="18">
        <v>42702</v>
      </c>
      <c r="E9125" t="s">
        <v>50</v>
      </c>
      <c r="F9125" t="s">
        <v>183</v>
      </c>
      <c r="G9125" t="s">
        <v>184</v>
      </c>
      <c r="H9125" t="s">
        <v>53</v>
      </c>
      <c r="I9125" t="s">
        <v>54</v>
      </c>
      <c r="J9125" t="s">
        <v>173</v>
      </c>
      <c r="K9125" t="s">
        <v>174</v>
      </c>
      <c r="L9125">
        <v>19120</v>
      </c>
      <c r="M9125" t="s">
        <v>175</v>
      </c>
      <c r="N9125" t="s">
        <v>2784</v>
      </c>
      <c r="O9125" t="s">
        <v>73</v>
      </c>
      <c r="P9125" t="s">
        <v>102</v>
      </c>
      <c r="Q9125" t="s">
        <v>2785</v>
      </c>
      <c r="R9125" s="19">
        <v>78.759</v>
      </c>
      <c r="S9125" s="17">
        <v>9</v>
      </c>
      <c r="T9125" s="20">
        <v>0.7</v>
      </c>
      <c r="U9125" s="19">
        <v>-57.756599999999999</v>
      </c>
      <c r="V9125" s="20">
        <f t="shared" si="710"/>
        <v>-0.73333333333333328</v>
      </c>
      <c r="W9125" s="17">
        <f t="shared" si="711"/>
        <v>2016</v>
      </c>
      <c r="X9125" t="str">
        <f t="shared" si="712"/>
        <v>Nov-2016</v>
      </c>
      <c r="Y9125" s="17">
        <f t="shared" si="713"/>
        <v>2</v>
      </c>
      <c r="Z9125" t="str">
        <f t="shared" si="714"/>
        <v>Over 50%</v>
      </c>
      <c r="AA9125" s="17">
        <f>IF(COUNTIF($B$2:B9125,B9125)=1,1,0)</f>
        <v>1</v>
      </c>
      <c r="AB9125" s="17">
        <f>IF(COUNTIF($F$2:F9125,F9125)=1,1,0)</f>
        <v>0</v>
      </c>
    </row>
    <row r="9126" spans="1:28" x14ac:dyDescent="0.2">
      <c r="A9126" s="17">
        <v>9125</v>
      </c>
      <c r="B9126" t="s">
        <v>10474</v>
      </c>
      <c r="C9126" s="18">
        <v>42600</v>
      </c>
      <c r="D9126" s="18">
        <v>42602</v>
      </c>
      <c r="E9126" t="s">
        <v>50</v>
      </c>
      <c r="F9126" t="s">
        <v>209</v>
      </c>
      <c r="G9126" t="s">
        <v>210</v>
      </c>
      <c r="H9126" t="s">
        <v>129</v>
      </c>
      <c r="I9126" t="s">
        <v>54</v>
      </c>
      <c r="J9126" t="s">
        <v>211</v>
      </c>
      <c r="K9126" t="s">
        <v>131</v>
      </c>
      <c r="L9126">
        <v>77070</v>
      </c>
      <c r="M9126" t="s">
        <v>132</v>
      </c>
      <c r="N9126" t="s">
        <v>2921</v>
      </c>
      <c r="O9126" t="s">
        <v>59</v>
      </c>
      <c r="P9126" t="s">
        <v>92</v>
      </c>
      <c r="Q9126" t="s">
        <v>952</v>
      </c>
      <c r="R9126" s="19">
        <v>9.5519999999999996</v>
      </c>
      <c r="S9126" s="17">
        <v>3</v>
      </c>
      <c r="T9126" s="20">
        <v>0.6</v>
      </c>
      <c r="U9126" s="19">
        <v>-3.8208000000000002</v>
      </c>
      <c r="V9126" s="20">
        <f t="shared" si="710"/>
        <v>-0.4</v>
      </c>
      <c r="W9126" s="17">
        <f t="shared" si="711"/>
        <v>2016</v>
      </c>
      <c r="X9126" t="str">
        <f t="shared" si="712"/>
        <v>Aug-2016</v>
      </c>
      <c r="Y9126" s="17">
        <f t="shared" si="713"/>
        <v>2</v>
      </c>
      <c r="Z9126" t="str">
        <f t="shared" si="714"/>
        <v>Over 50%</v>
      </c>
      <c r="AA9126" s="17">
        <f>IF(COUNTIF($B$2:B9126,B9126)=1,1,0)</f>
        <v>1</v>
      </c>
      <c r="AB9126" s="17">
        <f>IF(COUNTIF($F$2:F9126,F9126)=1,1,0)</f>
        <v>0</v>
      </c>
    </row>
    <row r="9127" spans="1:28" x14ac:dyDescent="0.2">
      <c r="A9127" s="17">
        <v>9126</v>
      </c>
      <c r="B9127" t="s">
        <v>10474</v>
      </c>
      <c r="C9127" s="18">
        <v>42600</v>
      </c>
      <c r="D9127" s="18">
        <v>42602</v>
      </c>
      <c r="E9127" t="s">
        <v>50</v>
      </c>
      <c r="F9127" t="s">
        <v>209</v>
      </c>
      <c r="G9127" t="s">
        <v>210</v>
      </c>
      <c r="H9127" t="s">
        <v>129</v>
      </c>
      <c r="I9127" t="s">
        <v>54</v>
      </c>
      <c r="J9127" t="s">
        <v>211</v>
      </c>
      <c r="K9127" t="s">
        <v>131</v>
      </c>
      <c r="L9127">
        <v>77070</v>
      </c>
      <c r="M9127" t="s">
        <v>132</v>
      </c>
      <c r="N9127" t="s">
        <v>6626</v>
      </c>
      <c r="O9127" t="s">
        <v>59</v>
      </c>
      <c r="P9127" t="s">
        <v>92</v>
      </c>
      <c r="Q9127" t="s">
        <v>6627</v>
      </c>
      <c r="R9127" s="19">
        <v>5.3440000000000003</v>
      </c>
      <c r="S9127" s="17">
        <v>4</v>
      </c>
      <c r="T9127" s="20">
        <v>0.6</v>
      </c>
      <c r="U9127" s="19">
        <v>-2.1375999999999999</v>
      </c>
      <c r="V9127" s="20">
        <f t="shared" si="710"/>
        <v>-0.39999999999999997</v>
      </c>
      <c r="W9127" s="17">
        <f t="shared" si="711"/>
        <v>2016</v>
      </c>
      <c r="X9127" t="str">
        <f t="shared" si="712"/>
        <v>Aug-2016</v>
      </c>
      <c r="Y9127" s="17">
        <f t="shared" si="713"/>
        <v>2</v>
      </c>
      <c r="Z9127" t="str">
        <f t="shared" si="714"/>
        <v>Over 50%</v>
      </c>
      <c r="AA9127" s="17">
        <f>IF(COUNTIF($B$2:B9127,B9127)=1,1,0)</f>
        <v>0</v>
      </c>
      <c r="AB9127" s="17">
        <f>IF(COUNTIF($F$2:F9127,F9127)=1,1,0)</f>
        <v>0</v>
      </c>
    </row>
    <row r="9128" spans="1:28" x14ac:dyDescent="0.2">
      <c r="A9128" s="17">
        <v>9127</v>
      </c>
      <c r="B9128" t="s">
        <v>10475</v>
      </c>
      <c r="C9128" s="18">
        <v>42336</v>
      </c>
      <c r="D9128" s="18">
        <v>42341</v>
      </c>
      <c r="E9128" t="s">
        <v>77</v>
      </c>
      <c r="F9128" t="s">
        <v>6185</v>
      </c>
      <c r="G9128" t="s">
        <v>6186</v>
      </c>
      <c r="H9128" t="s">
        <v>129</v>
      </c>
      <c r="I9128" t="s">
        <v>54</v>
      </c>
      <c r="J9128" t="s">
        <v>5923</v>
      </c>
      <c r="K9128" t="s">
        <v>696</v>
      </c>
      <c r="L9128">
        <v>88001</v>
      </c>
      <c r="M9128" t="s">
        <v>71</v>
      </c>
      <c r="N9128" t="s">
        <v>708</v>
      </c>
      <c r="O9128" t="s">
        <v>73</v>
      </c>
      <c r="P9128" t="s">
        <v>95</v>
      </c>
      <c r="Q9128" t="s">
        <v>709</v>
      </c>
      <c r="R9128" s="19">
        <v>8.2799999999999994</v>
      </c>
      <c r="S9128" s="17">
        <v>2</v>
      </c>
      <c r="T9128" s="20">
        <v>0</v>
      </c>
      <c r="U9128" s="19">
        <v>3.4775999999999998</v>
      </c>
      <c r="V9128" s="20">
        <f t="shared" si="710"/>
        <v>0.42</v>
      </c>
      <c r="W9128" s="17">
        <f t="shared" si="711"/>
        <v>2015</v>
      </c>
      <c r="X9128" t="str">
        <f t="shared" si="712"/>
        <v>Nov-2015</v>
      </c>
      <c r="Y9128" s="17">
        <f t="shared" si="713"/>
        <v>5</v>
      </c>
      <c r="Z9128" t="str">
        <f t="shared" si="714"/>
        <v>0% (No Discount)</v>
      </c>
      <c r="AA9128" s="17">
        <f>IF(COUNTIF($B$2:B9128,B9128)=1,1,0)</f>
        <v>1</v>
      </c>
      <c r="AB9128" s="17">
        <f>IF(COUNTIF($F$2:F9128,F9128)=1,1,0)</f>
        <v>0</v>
      </c>
    </row>
    <row r="9129" spans="1:28" x14ac:dyDescent="0.2">
      <c r="A9129" s="17">
        <v>9128</v>
      </c>
      <c r="B9129" t="s">
        <v>10476</v>
      </c>
      <c r="C9129" s="18">
        <v>42880</v>
      </c>
      <c r="D9129" s="18">
        <v>42887</v>
      </c>
      <c r="E9129" t="s">
        <v>77</v>
      </c>
      <c r="F9129" t="s">
        <v>1288</v>
      </c>
      <c r="G9129" t="s">
        <v>1289</v>
      </c>
      <c r="H9129" t="s">
        <v>53</v>
      </c>
      <c r="I9129" t="s">
        <v>54</v>
      </c>
      <c r="J9129" t="s">
        <v>211</v>
      </c>
      <c r="K9129" t="s">
        <v>131</v>
      </c>
      <c r="L9129">
        <v>77070</v>
      </c>
      <c r="M9129" t="s">
        <v>132</v>
      </c>
      <c r="N9129" t="s">
        <v>8378</v>
      </c>
      <c r="O9129" t="s">
        <v>73</v>
      </c>
      <c r="P9129" t="s">
        <v>86</v>
      </c>
      <c r="Q9129" t="s">
        <v>8379</v>
      </c>
      <c r="R9129" s="19">
        <v>50.136000000000003</v>
      </c>
      <c r="S9129" s="17">
        <v>3</v>
      </c>
      <c r="T9129" s="20">
        <v>0.2</v>
      </c>
      <c r="U9129" s="19">
        <v>-11.2806</v>
      </c>
      <c r="V9129" s="20">
        <f t="shared" si="710"/>
        <v>-0.22499999999999998</v>
      </c>
      <c r="W9129" s="17">
        <f t="shared" si="711"/>
        <v>2017</v>
      </c>
      <c r="X9129" t="str">
        <f t="shared" si="712"/>
        <v>May-2017</v>
      </c>
      <c r="Y9129" s="17">
        <f t="shared" si="713"/>
        <v>7</v>
      </c>
      <c r="Z9129" t="str">
        <f t="shared" si="714"/>
        <v>11-20%</v>
      </c>
      <c r="AA9129" s="17">
        <f>IF(COUNTIF($B$2:B9129,B9129)=1,1,0)</f>
        <v>1</v>
      </c>
      <c r="AB9129" s="17">
        <f>IF(COUNTIF($F$2:F9129,F9129)=1,1,0)</f>
        <v>0</v>
      </c>
    </row>
    <row r="9130" spans="1:28" x14ac:dyDescent="0.2">
      <c r="A9130" s="17">
        <v>9129</v>
      </c>
      <c r="B9130" t="s">
        <v>10477</v>
      </c>
      <c r="C9130" s="18">
        <v>42982</v>
      </c>
      <c r="D9130" s="18">
        <v>42983</v>
      </c>
      <c r="E9130" t="s">
        <v>215</v>
      </c>
      <c r="F9130" t="s">
        <v>3739</v>
      </c>
      <c r="G9130" t="s">
        <v>3740</v>
      </c>
      <c r="H9130" t="s">
        <v>68</v>
      </c>
      <c r="I9130" t="s">
        <v>54</v>
      </c>
      <c r="J9130" t="s">
        <v>4618</v>
      </c>
      <c r="K9130" t="s">
        <v>447</v>
      </c>
      <c r="L9130">
        <v>97756</v>
      </c>
      <c r="M9130" t="s">
        <v>71</v>
      </c>
      <c r="N9130" t="s">
        <v>2906</v>
      </c>
      <c r="O9130" t="s">
        <v>73</v>
      </c>
      <c r="P9130" t="s">
        <v>102</v>
      </c>
      <c r="Q9130" t="s">
        <v>2907</v>
      </c>
      <c r="R9130" s="19">
        <v>88.073999999999998</v>
      </c>
      <c r="S9130" s="17">
        <v>7</v>
      </c>
      <c r="T9130" s="20">
        <v>0.7</v>
      </c>
      <c r="U9130" s="19">
        <v>-58.716000000000001</v>
      </c>
      <c r="V9130" s="20">
        <f t="shared" si="710"/>
        <v>-0.66666666666666674</v>
      </c>
      <c r="W9130" s="17">
        <f t="shared" si="711"/>
        <v>2017</v>
      </c>
      <c r="X9130" t="str">
        <f t="shared" si="712"/>
        <v>Sep-2017</v>
      </c>
      <c r="Y9130" s="17">
        <f t="shared" si="713"/>
        <v>1</v>
      </c>
      <c r="Z9130" t="str">
        <f t="shared" si="714"/>
        <v>Over 50%</v>
      </c>
      <c r="AA9130" s="17">
        <f>IF(COUNTIF($B$2:B9130,B9130)=1,1,0)</f>
        <v>1</v>
      </c>
      <c r="AB9130" s="17">
        <f>IF(COUNTIF($F$2:F9130,F9130)=1,1,0)</f>
        <v>0</v>
      </c>
    </row>
    <row r="9131" spans="1:28" x14ac:dyDescent="0.2">
      <c r="A9131" s="17">
        <v>9130</v>
      </c>
      <c r="B9131" t="s">
        <v>10478</v>
      </c>
      <c r="C9131" s="18">
        <v>42453</v>
      </c>
      <c r="D9131" s="18">
        <v>42455</v>
      </c>
      <c r="E9131" t="s">
        <v>50</v>
      </c>
      <c r="F9131" t="s">
        <v>3571</v>
      </c>
      <c r="G9131" t="s">
        <v>3572</v>
      </c>
      <c r="H9131" t="s">
        <v>53</v>
      </c>
      <c r="I9131" t="s">
        <v>54</v>
      </c>
      <c r="J9131" t="s">
        <v>2212</v>
      </c>
      <c r="K9131" t="s">
        <v>525</v>
      </c>
      <c r="L9131">
        <v>44105</v>
      </c>
      <c r="M9131" t="s">
        <v>175</v>
      </c>
      <c r="N9131" t="s">
        <v>5693</v>
      </c>
      <c r="O9131" t="s">
        <v>59</v>
      </c>
      <c r="P9131" t="s">
        <v>60</v>
      </c>
      <c r="Q9131" t="s">
        <v>5694</v>
      </c>
      <c r="R9131" s="19">
        <v>301.47000000000003</v>
      </c>
      <c r="S9131" s="17">
        <v>3</v>
      </c>
      <c r="T9131" s="20">
        <v>0.5</v>
      </c>
      <c r="U9131" s="19">
        <v>-241.17599999999999</v>
      </c>
      <c r="V9131" s="20">
        <f t="shared" si="710"/>
        <v>-0.79999999999999993</v>
      </c>
      <c r="W9131" s="17">
        <f t="shared" si="711"/>
        <v>2016</v>
      </c>
      <c r="X9131" t="str">
        <f t="shared" si="712"/>
        <v>Mar-2016</v>
      </c>
      <c r="Y9131" s="17">
        <f t="shared" si="713"/>
        <v>2</v>
      </c>
      <c r="Z9131" t="str">
        <f t="shared" si="714"/>
        <v>41-50%</v>
      </c>
      <c r="AA9131" s="17">
        <f>IF(COUNTIF($B$2:B9131,B9131)=1,1,0)</f>
        <v>1</v>
      </c>
      <c r="AB9131" s="17">
        <f>IF(COUNTIF($F$2:F9131,F9131)=1,1,0)</f>
        <v>0</v>
      </c>
    </row>
    <row r="9132" spans="1:28" x14ac:dyDescent="0.2">
      <c r="A9132" s="17">
        <v>9131</v>
      </c>
      <c r="B9132" t="s">
        <v>10478</v>
      </c>
      <c r="C9132" s="18">
        <v>42453</v>
      </c>
      <c r="D9132" s="18">
        <v>42455</v>
      </c>
      <c r="E9132" t="s">
        <v>50</v>
      </c>
      <c r="F9132" t="s">
        <v>3571</v>
      </c>
      <c r="G9132" t="s">
        <v>3572</v>
      </c>
      <c r="H9132" t="s">
        <v>53</v>
      </c>
      <c r="I9132" t="s">
        <v>54</v>
      </c>
      <c r="J9132" t="s">
        <v>2212</v>
      </c>
      <c r="K9132" t="s">
        <v>525</v>
      </c>
      <c r="L9132">
        <v>44105</v>
      </c>
      <c r="M9132" t="s">
        <v>175</v>
      </c>
      <c r="N9132" t="s">
        <v>4557</v>
      </c>
      <c r="O9132" t="s">
        <v>73</v>
      </c>
      <c r="P9132" t="s">
        <v>95</v>
      </c>
      <c r="Q9132" t="s">
        <v>4558</v>
      </c>
      <c r="R9132" s="19">
        <v>18.655999999999999</v>
      </c>
      <c r="S9132" s="17">
        <v>2</v>
      </c>
      <c r="T9132" s="20">
        <v>0.2</v>
      </c>
      <c r="U9132" s="19">
        <v>1.6324000000000001</v>
      </c>
      <c r="V9132" s="20">
        <f t="shared" si="710"/>
        <v>8.7500000000000008E-2</v>
      </c>
      <c r="W9132" s="17">
        <f t="shared" si="711"/>
        <v>2016</v>
      </c>
      <c r="X9132" t="str">
        <f t="shared" si="712"/>
        <v>Mar-2016</v>
      </c>
      <c r="Y9132" s="17">
        <f t="shared" si="713"/>
        <v>2</v>
      </c>
      <c r="Z9132" t="str">
        <f t="shared" si="714"/>
        <v>11-20%</v>
      </c>
      <c r="AA9132" s="17">
        <f>IF(COUNTIF($B$2:B9132,B9132)=1,1,0)</f>
        <v>0</v>
      </c>
      <c r="AB9132" s="17">
        <f>IF(COUNTIF($F$2:F9132,F9132)=1,1,0)</f>
        <v>0</v>
      </c>
    </row>
    <row r="9133" spans="1:28" x14ac:dyDescent="0.2">
      <c r="A9133" s="17">
        <v>9132</v>
      </c>
      <c r="B9133" t="s">
        <v>10479</v>
      </c>
      <c r="C9133" s="18">
        <v>42883</v>
      </c>
      <c r="D9133" s="18">
        <v>42887</v>
      </c>
      <c r="E9133" t="s">
        <v>77</v>
      </c>
      <c r="F9133" t="s">
        <v>4769</v>
      </c>
      <c r="G9133" t="s">
        <v>4770</v>
      </c>
      <c r="H9133" t="s">
        <v>68</v>
      </c>
      <c r="I9133" t="s">
        <v>54</v>
      </c>
      <c r="J9133" t="s">
        <v>10480</v>
      </c>
      <c r="K9133" t="s">
        <v>2769</v>
      </c>
      <c r="L9133">
        <v>20707</v>
      </c>
      <c r="M9133" t="s">
        <v>175</v>
      </c>
      <c r="N9133" t="s">
        <v>3964</v>
      </c>
      <c r="O9133" t="s">
        <v>59</v>
      </c>
      <c r="P9133" t="s">
        <v>92</v>
      </c>
      <c r="Q9133" t="s">
        <v>3965</v>
      </c>
      <c r="R9133" s="19">
        <v>27.46</v>
      </c>
      <c r="S9133" s="17">
        <v>2</v>
      </c>
      <c r="T9133" s="20">
        <v>0</v>
      </c>
      <c r="U9133" s="19">
        <v>9.8856000000000002</v>
      </c>
      <c r="V9133" s="20">
        <f t="shared" si="710"/>
        <v>0.36</v>
      </c>
      <c r="W9133" s="17">
        <f t="shared" si="711"/>
        <v>2017</v>
      </c>
      <c r="X9133" t="str">
        <f t="shared" si="712"/>
        <v>May-2017</v>
      </c>
      <c r="Y9133" s="17">
        <f t="shared" si="713"/>
        <v>4</v>
      </c>
      <c r="Z9133" t="str">
        <f t="shared" si="714"/>
        <v>0% (No Discount)</v>
      </c>
      <c r="AA9133" s="17">
        <f>IF(COUNTIF($B$2:B9133,B9133)=1,1,0)</f>
        <v>1</v>
      </c>
      <c r="AB9133" s="17">
        <f>IF(COUNTIF($F$2:F9133,F9133)=1,1,0)</f>
        <v>0</v>
      </c>
    </row>
    <row r="9134" spans="1:28" x14ac:dyDescent="0.2">
      <c r="A9134" s="17">
        <v>9133</v>
      </c>
      <c r="B9134" t="s">
        <v>10479</v>
      </c>
      <c r="C9134" s="18">
        <v>42883</v>
      </c>
      <c r="D9134" s="18">
        <v>42887</v>
      </c>
      <c r="E9134" t="s">
        <v>77</v>
      </c>
      <c r="F9134" t="s">
        <v>4769</v>
      </c>
      <c r="G9134" t="s">
        <v>4770</v>
      </c>
      <c r="H9134" t="s">
        <v>68</v>
      </c>
      <c r="I9134" t="s">
        <v>54</v>
      </c>
      <c r="J9134" t="s">
        <v>10480</v>
      </c>
      <c r="K9134" t="s">
        <v>2769</v>
      </c>
      <c r="L9134">
        <v>20707</v>
      </c>
      <c r="M9134" t="s">
        <v>175</v>
      </c>
      <c r="N9134" t="s">
        <v>2308</v>
      </c>
      <c r="O9134" t="s">
        <v>73</v>
      </c>
      <c r="P9134" t="s">
        <v>105</v>
      </c>
      <c r="Q9134" t="s">
        <v>2309</v>
      </c>
      <c r="R9134" s="19">
        <v>125.13</v>
      </c>
      <c r="S9134" s="17">
        <v>3</v>
      </c>
      <c r="T9134" s="20">
        <v>0</v>
      </c>
      <c r="U9134" s="19">
        <v>36.287700000000001</v>
      </c>
      <c r="V9134" s="20">
        <f t="shared" si="710"/>
        <v>0.29000000000000004</v>
      </c>
      <c r="W9134" s="17">
        <f t="shared" si="711"/>
        <v>2017</v>
      </c>
      <c r="X9134" t="str">
        <f t="shared" si="712"/>
        <v>May-2017</v>
      </c>
      <c r="Y9134" s="17">
        <f t="shared" si="713"/>
        <v>4</v>
      </c>
      <c r="Z9134" t="str">
        <f t="shared" si="714"/>
        <v>0% (No Discount)</v>
      </c>
      <c r="AA9134" s="17">
        <f>IF(COUNTIF($B$2:B9134,B9134)=1,1,0)</f>
        <v>0</v>
      </c>
      <c r="AB9134" s="17">
        <f>IF(COUNTIF($F$2:F9134,F9134)=1,1,0)</f>
        <v>0</v>
      </c>
    </row>
    <row r="9135" spans="1:28" x14ac:dyDescent="0.2">
      <c r="A9135" s="17">
        <v>9134</v>
      </c>
      <c r="B9135" t="s">
        <v>10481</v>
      </c>
      <c r="C9135" s="18">
        <v>42247</v>
      </c>
      <c r="D9135" s="18">
        <v>42251</v>
      </c>
      <c r="E9135" t="s">
        <v>77</v>
      </c>
      <c r="F9135" t="s">
        <v>4936</v>
      </c>
      <c r="G9135" t="s">
        <v>4937</v>
      </c>
      <c r="H9135" t="s">
        <v>129</v>
      </c>
      <c r="I9135" t="s">
        <v>54</v>
      </c>
      <c r="J9135" t="s">
        <v>977</v>
      </c>
      <c r="K9135" t="s">
        <v>70</v>
      </c>
      <c r="L9135">
        <v>92037</v>
      </c>
      <c r="M9135" t="s">
        <v>71</v>
      </c>
      <c r="N9135" t="s">
        <v>3434</v>
      </c>
      <c r="O9135" t="s">
        <v>98</v>
      </c>
      <c r="P9135" t="s">
        <v>99</v>
      </c>
      <c r="Q9135" t="s">
        <v>3435</v>
      </c>
      <c r="R9135" s="19">
        <v>555.96</v>
      </c>
      <c r="S9135" s="17">
        <v>5</v>
      </c>
      <c r="T9135" s="20">
        <v>0.2</v>
      </c>
      <c r="U9135" s="19">
        <v>41.697000000000003</v>
      </c>
      <c r="V9135" s="20">
        <f t="shared" si="710"/>
        <v>7.4999999999999997E-2</v>
      </c>
      <c r="W9135" s="17">
        <f t="shared" si="711"/>
        <v>2015</v>
      </c>
      <c r="X9135" t="str">
        <f t="shared" si="712"/>
        <v>Aug-2015</v>
      </c>
      <c r="Y9135" s="17">
        <f t="shared" si="713"/>
        <v>4</v>
      </c>
      <c r="Z9135" t="str">
        <f t="shared" si="714"/>
        <v>11-20%</v>
      </c>
      <c r="AA9135" s="17">
        <f>IF(COUNTIF($B$2:B9135,B9135)=1,1,0)</f>
        <v>1</v>
      </c>
      <c r="AB9135" s="17">
        <f>IF(COUNTIF($F$2:F9135,F9135)=1,1,0)</f>
        <v>0</v>
      </c>
    </row>
    <row r="9136" spans="1:28" x14ac:dyDescent="0.2">
      <c r="A9136" s="17">
        <v>9135</v>
      </c>
      <c r="B9136" t="s">
        <v>10482</v>
      </c>
      <c r="C9136" s="18">
        <v>42472</v>
      </c>
      <c r="D9136" s="18">
        <v>42477</v>
      </c>
      <c r="E9136" t="s">
        <v>77</v>
      </c>
      <c r="F9136" t="s">
        <v>4560</v>
      </c>
      <c r="G9136" t="s">
        <v>4561</v>
      </c>
      <c r="H9136" t="s">
        <v>68</v>
      </c>
      <c r="I9136" t="s">
        <v>54</v>
      </c>
      <c r="J9136" t="s">
        <v>9037</v>
      </c>
      <c r="K9136" t="s">
        <v>115</v>
      </c>
      <c r="L9136">
        <v>27893</v>
      </c>
      <c r="M9136" t="s">
        <v>57</v>
      </c>
      <c r="N9136" t="s">
        <v>1595</v>
      </c>
      <c r="O9136" t="s">
        <v>73</v>
      </c>
      <c r="P9136" t="s">
        <v>86</v>
      </c>
      <c r="Q9136" t="s">
        <v>1596</v>
      </c>
      <c r="R9136" s="19">
        <v>129.55199999999999</v>
      </c>
      <c r="S9136" s="17">
        <v>3</v>
      </c>
      <c r="T9136" s="20">
        <v>0.2</v>
      </c>
      <c r="U9136" s="19">
        <v>-22.671600000000002</v>
      </c>
      <c r="V9136" s="20">
        <f t="shared" si="710"/>
        <v>-0.17500000000000002</v>
      </c>
      <c r="W9136" s="17">
        <f t="shared" si="711"/>
        <v>2016</v>
      </c>
      <c r="X9136" t="str">
        <f t="shared" si="712"/>
        <v>Apr-2016</v>
      </c>
      <c r="Y9136" s="17">
        <f t="shared" si="713"/>
        <v>5</v>
      </c>
      <c r="Z9136" t="str">
        <f t="shared" si="714"/>
        <v>11-20%</v>
      </c>
      <c r="AA9136" s="17">
        <f>IF(COUNTIF($B$2:B9136,B9136)=1,1,0)</f>
        <v>1</v>
      </c>
      <c r="AB9136" s="17">
        <f>IF(COUNTIF($F$2:F9136,F9136)=1,1,0)</f>
        <v>0</v>
      </c>
    </row>
    <row r="9137" spans="1:28" x14ac:dyDescent="0.2">
      <c r="A9137" s="17">
        <v>9136</v>
      </c>
      <c r="B9137" t="s">
        <v>10482</v>
      </c>
      <c r="C9137" s="18">
        <v>42472</v>
      </c>
      <c r="D9137" s="18">
        <v>42477</v>
      </c>
      <c r="E9137" t="s">
        <v>77</v>
      </c>
      <c r="F9137" t="s">
        <v>4560</v>
      </c>
      <c r="G9137" t="s">
        <v>4561</v>
      </c>
      <c r="H9137" t="s">
        <v>68</v>
      </c>
      <c r="I9137" t="s">
        <v>54</v>
      </c>
      <c r="J9137" t="s">
        <v>9037</v>
      </c>
      <c r="K9137" t="s">
        <v>115</v>
      </c>
      <c r="L9137">
        <v>27893</v>
      </c>
      <c r="M9137" t="s">
        <v>57</v>
      </c>
      <c r="N9137" t="s">
        <v>1574</v>
      </c>
      <c r="O9137" t="s">
        <v>73</v>
      </c>
      <c r="P9137" t="s">
        <v>86</v>
      </c>
      <c r="Q9137" t="s">
        <v>1575</v>
      </c>
      <c r="R9137" s="19">
        <v>51.984000000000002</v>
      </c>
      <c r="S9137" s="17">
        <v>1</v>
      </c>
      <c r="T9137" s="20">
        <v>0.2</v>
      </c>
      <c r="U9137" s="19">
        <v>-5.1984000000000004</v>
      </c>
      <c r="V9137" s="20">
        <f t="shared" si="710"/>
        <v>-0.1</v>
      </c>
      <c r="W9137" s="17">
        <f t="shared" si="711"/>
        <v>2016</v>
      </c>
      <c r="X9137" t="str">
        <f t="shared" si="712"/>
        <v>Apr-2016</v>
      </c>
      <c r="Y9137" s="17">
        <f t="shared" si="713"/>
        <v>5</v>
      </c>
      <c r="Z9137" t="str">
        <f t="shared" si="714"/>
        <v>11-20%</v>
      </c>
      <c r="AA9137" s="17">
        <f>IF(COUNTIF($B$2:B9137,B9137)=1,1,0)</f>
        <v>0</v>
      </c>
      <c r="AB9137" s="17">
        <f>IF(COUNTIF($F$2:F9137,F9137)=1,1,0)</f>
        <v>0</v>
      </c>
    </row>
    <row r="9138" spans="1:28" x14ac:dyDescent="0.2">
      <c r="A9138" s="17">
        <v>9137</v>
      </c>
      <c r="B9138" t="s">
        <v>10482</v>
      </c>
      <c r="C9138" s="18">
        <v>42472</v>
      </c>
      <c r="D9138" s="18">
        <v>42477</v>
      </c>
      <c r="E9138" t="s">
        <v>77</v>
      </c>
      <c r="F9138" t="s">
        <v>4560</v>
      </c>
      <c r="G9138" t="s">
        <v>4561</v>
      </c>
      <c r="H9138" t="s">
        <v>68</v>
      </c>
      <c r="I9138" t="s">
        <v>54</v>
      </c>
      <c r="J9138" t="s">
        <v>9037</v>
      </c>
      <c r="K9138" t="s">
        <v>115</v>
      </c>
      <c r="L9138">
        <v>27893</v>
      </c>
      <c r="M9138" t="s">
        <v>57</v>
      </c>
      <c r="N9138" t="s">
        <v>7594</v>
      </c>
      <c r="O9138" t="s">
        <v>73</v>
      </c>
      <c r="P9138" t="s">
        <v>117</v>
      </c>
      <c r="Q9138" t="s">
        <v>7595</v>
      </c>
      <c r="R9138" s="19">
        <v>10.272</v>
      </c>
      <c r="S9138" s="17">
        <v>3</v>
      </c>
      <c r="T9138" s="20">
        <v>0.2</v>
      </c>
      <c r="U9138" s="19">
        <v>3.4668000000000001</v>
      </c>
      <c r="V9138" s="20">
        <f t="shared" si="710"/>
        <v>0.33750000000000002</v>
      </c>
      <c r="W9138" s="17">
        <f t="shared" si="711"/>
        <v>2016</v>
      </c>
      <c r="X9138" t="str">
        <f t="shared" si="712"/>
        <v>Apr-2016</v>
      </c>
      <c r="Y9138" s="17">
        <f t="shared" si="713"/>
        <v>5</v>
      </c>
      <c r="Z9138" t="str">
        <f t="shared" si="714"/>
        <v>11-20%</v>
      </c>
      <c r="AA9138" s="17">
        <f>IF(COUNTIF($B$2:B9138,B9138)=1,1,0)</f>
        <v>0</v>
      </c>
      <c r="AB9138" s="17">
        <f>IF(COUNTIF($F$2:F9138,F9138)=1,1,0)</f>
        <v>0</v>
      </c>
    </row>
    <row r="9139" spans="1:28" x14ac:dyDescent="0.2">
      <c r="A9139" s="17">
        <v>9138</v>
      </c>
      <c r="B9139" t="s">
        <v>10483</v>
      </c>
      <c r="C9139" s="18">
        <v>41672</v>
      </c>
      <c r="D9139" s="18">
        <v>41679</v>
      </c>
      <c r="E9139" t="s">
        <v>77</v>
      </c>
      <c r="F9139" t="s">
        <v>4389</v>
      </c>
      <c r="G9139" t="s">
        <v>4390</v>
      </c>
      <c r="H9139" t="s">
        <v>53</v>
      </c>
      <c r="I9139" t="s">
        <v>54</v>
      </c>
      <c r="J9139" t="s">
        <v>1181</v>
      </c>
      <c r="K9139" t="s">
        <v>81</v>
      </c>
      <c r="L9139">
        <v>33710</v>
      </c>
      <c r="M9139" t="s">
        <v>57</v>
      </c>
      <c r="N9139" t="s">
        <v>3946</v>
      </c>
      <c r="O9139" t="s">
        <v>73</v>
      </c>
      <c r="P9139" t="s">
        <v>102</v>
      </c>
      <c r="Q9139" t="s">
        <v>3947</v>
      </c>
      <c r="R9139" s="19">
        <v>18.335999999999999</v>
      </c>
      <c r="S9139" s="17">
        <v>2</v>
      </c>
      <c r="T9139" s="20">
        <v>0.7</v>
      </c>
      <c r="U9139" s="19">
        <v>-12.224</v>
      </c>
      <c r="V9139" s="20">
        <f t="shared" si="710"/>
        <v>-0.66666666666666674</v>
      </c>
      <c r="W9139" s="17">
        <f t="shared" si="711"/>
        <v>2014</v>
      </c>
      <c r="X9139" t="str">
        <f t="shared" si="712"/>
        <v>Feb-2014</v>
      </c>
      <c r="Y9139" s="17">
        <f t="shared" si="713"/>
        <v>7</v>
      </c>
      <c r="Z9139" t="str">
        <f t="shared" si="714"/>
        <v>Over 50%</v>
      </c>
      <c r="AA9139" s="17">
        <f>IF(COUNTIF($B$2:B9139,B9139)=1,1,0)</f>
        <v>1</v>
      </c>
      <c r="AB9139" s="17">
        <f>IF(COUNTIF($F$2:F9139,F9139)=1,1,0)</f>
        <v>0</v>
      </c>
    </row>
    <row r="9140" spans="1:28" x14ac:dyDescent="0.2">
      <c r="A9140" s="17">
        <v>9139</v>
      </c>
      <c r="B9140" t="s">
        <v>10483</v>
      </c>
      <c r="C9140" s="18">
        <v>41672</v>
      </c>
      <c r="D9140" s="18">
        <v>41679</v>
      </c>
      <c r="E9140" t="s">
        <v>77</v>
      </c>
      <c r="F9140" t="s">
        <v>4389</v>
      </c>
      <c r="G9140" t="s">
        <v>4390</v>
      </c>
      <c r="H9140" t="s">
        <v>53</v>
      </c>
      <c r="I9140" t="s">
        <v>54</v>
      </c>
      <c r="J9140" t="s">
        <v>1181</v>
      </c>
      <c r="K9140" t="s">
        <v>81</v>
      </c>
      <c r="L9140">
        <v>33710</v>
      </c>
      <c r="M9140" t="s">
        <v>57</v>
      </c>
      <c r="N9140" t="s">
        <v>5868</v>
      </c>
      <c r="O9140" t="s">
        <v>98</v>
      </c>
      <c r="P9140" t="s">
        <v>99</v>
      </c>
      <c r="Q9140" t="s">
        <v>5869</v>
      </c>
      <c r="R9140" s="19">
        <v>180.96</v>
      </c>
      <c r="S9140" s="17">
        <v>5</v>
      </c>
      <c r="T9140" s="20">
        <v>0.2</v>
      </c>
      <c r="U9140" s="19">
        <v>13.571999999999999</v>
      </c>
      <c r="V9140" s="20">
        <f t="shared" si="710"/>
        <v>7.4999999999999997E-2</v>
      </c>
      <c r="W9140" s="17">
        <f t="shared" si="711"/>
        <v>2014</v>
      </c>
      <c r="X9140" t="str">
        <f t="shared" si="712"/>
        <v>Feb-2014</v>
      </c>
      <c r="Y9140" s="17">
        <f t="shared" si="713"/>
        <v>7</v>
      </c>
      <c r="Z9140" t="str">
        <f t="shared" si="714"/>
        <v>11-20%</v>
      </c>
      <c r="AA9140" s="17">
        <f>IF(COUNTIF($B$2:B9140,B9140)=1,1,0)</f>
        <v>0</v>
      </c>
      <c r="AB9140" s="17">
        <f>IF(COUNTIF($F$2:F9140,F9140)=1,1,0)</f>
        <v>0</v>
      </c>
    </row>
    <row r="9141" spans="1:28" x14ac:dyDescent="0.2">
      <c r="A9141" s="17">
        <v>9140</v>
      </c>
      <c r="B9141" t="s">
        <v>10484</v>
      </c>
      <c r="C9141" s="18">
        <v>41884</v>
      </c>
      <c r="D9141" s="18">
        <v>41890</v>
      </c>
      <c r="E9141" t="s">
        <v>77</v>
      </c>
      <c r="F9141" t="s">
        <v>2493</v>
      </c>
      <c r="G9141" t="s">
        <v>2494</v>
      </c>
      <c r="H9141" t="s">
        <v>53</v>
      </c>
      <c r="I9141" t="s">
        <v>54</v>
      </c>
      <c r="J9141" t="s">
        <v>8491</v>
      </c>
      <c r="K9141" t="s">
        <v>238</v>
      </c>
      <c r="L9141">
        <v>60089</v>
      </c>
      <c r="M9141" t="s">
        <v>132</v>
      </c>
      <c r="N9141" t="s">
        <v>505</v>
      </c>
      <c r="O9141" t="s">
        <v>98</v>
      </c>
      <c r="P9141" t="s">
        <v>188</v>
      </c>
      <c r="Q9141" t="s">
        <v>506</v>
      </c>
      <c r="R9141" s="19">
        <v>475.94400000000002</v>
      </c>
      <c r="S9141" s="17">
        <v>7</v>
      </c>
      <c r="T9141" s="20">
        <v>0.2</v>
      </c>
      <c r="U9141" s="19">
        <v>95.188800000000001</v>
      </c>
      <c r="V9141" s="20">
        <f t="shared" si="710"/>
        <v>0.19999999999999998</v>
      </c>
      <c r="W9141" s="17">
        <f t="shared" si="711"/>
        <v>2014</v>
      </c>
      <c r="X9141" t="str">
        <f t="shared" si="712"/>
        <v>Sep-2014</v>
      </c>
      <c r="Y9141" s="17">
        <f t="shared" si="713"/>
        <v>6</v>
      </c>
      <c r="Z9141" t="str">
        <f t="shared" si="714"/>
        <v>11-20%</v>
      </c>
      <c r="AA9141" s="17">
        <f>IF(COUNTIF($B$2:B9141,B9141)=1,1,0)</f>
        <v>1</v>
      </c>
      <c r="AB9141" s="17">
        <f>IF(COUNTIF($F$2:F9141,F9141)=1,1,0)</f>
        <v>0</v>
      </c>
    </row>
    <row r="9142" spans="1:28" x14ac:dyDescent="0.2">
      <c r="A9142" s="17">
        <v>9141</v>
      </c>
      <c r="B9142" t="s">
        <v>10485</v>
      </c>
      <c r="C9142" s="18">
        <v>43008</v>
      </c>
      <c r="D9142" s="18">
        <v>43010</v>
      </c>
      <c r="E9142" t="s">
        <v>50</v>
      </c>
      <c r="F9142" t="s">
        <v>3432</v>
      </c>
      <c r="G9142" t="s">
        <v>3433</v>
      </c>
      <c r="H9142" t="s">
        <v>129</v>
      </c>
      <c r="I9142" t="s">
        <v>54</v>
      </c>
      <c r="J9142" t="s">
        <v>69</v>
      </c>
      <c r="K9142" t="s">
        <v>70</v>
      </c>
      <c r="L9142">
        <v>90049</v>
      </c>
      <c r="M9142" t="s">
        <v>71</v>
      </c>
      <c r="N9142" t="s">
        <v>2597</v>
      </c>
      <c r="O9142" t="s">
        <v>98</v>
      </c>
      <c r="P9142" t="s">
        <v>188</v>
      </c>
      <c r="Q9142" t="s">
        <v>2598</v>
      </c>
      <c r="R9142" s="19">
        <v>159.97999999999999</v>
      </c>
      <c r="S9142" s="17">
        <v>2</v>
      </c>
      <c r="T9142" s="20">
        <v>0</v>
      </c>
      <c r="U9142" s="19">
        <v>47.994</v>
      </c>
      <c r="V9142" s="20">
        <f t="shared" si="710"/>
        <v>0.30000000000000004</v>
      </c>
      <c r="W9142" s="17">
        <f t="shared" si="711"/>
        <v>2017</v>
      </c>
      <c r="X9142" t="str">
        <f t="shared" si="712"/>
        <v>Sep-2017</v>
      </c>
      <c r="Y9142" s="17">
        <f t="shared" si="713"/>
        <v>2</v>
      </c>
      <c r="Z9142" t="str">
        <f t="shared" si="714"/>
        <v>0% (No Discount)</v>
      </c>
      <c r="AA9142" s="17">
        <f>IF(COUNTIF($B$2:B9142,B9142)=1,1,0)</f>
        <v>1</v>
      </c>
      <c r="AB9142" s="17">
        <f>IF(COUNTIF($F$2:F9142,F9142)=1,1,0)</f>
        <v>0</v>
      </c>
    </row>
    <row r="9143" spans="1:28" x14ac:dyDescent="0.2">
      <c r="A9143" s="17">
        <v>9142</v>
      </c>
      <c r="B9143" t="s">
        <v>10486</v>
      </c>
      <c r="C9143" s="18">
        <v>42618</v>
      </c>
      <c r="D9143" s="18">
        <v>42620</v>
      </c>
      <c r="E9143" t="s">
        <v>215</v>
      </c>
      <c r="F9143" t="s">
        <v>9618</v>
      </c>
      <c r="G9143" t="s">
        <v>9619</v>
      </c>
      <c r="H9143" t="s">
        <v>68</v>
      </c>
      <c r="I9143" t="s">
        <v>54</v>
      </c>
      <c r="J9143" t="s">
        <v>293</v>
      </c>
      <c r="K9143" t="s">
        <v>294</v>
      </c>
      <c r="L9143">
        <v>10011</v>
      </c>
      <c r="M9143" t="s">
        <v>175</v>
      </c>
      <c r="N9143" t="s">
        <v>275</v>
      </c>
      <c r="O9143" t="s">
        <v>98</v>
      </c>
      <c r="P9143" t="s">
        <v>99</v>
      </c>
      <c r="Q9143" t="s">
        <v>276</v>
      </c>
      <c r="R9143" s="19">
        <v>43.6</v>
      </c>
      <c r="S9143" s="17">
        <v>4</v>
      </c>
      <c r="T9143" s="20">
        <v>0</v>
      </c>
      <c r="U9143" s="19">
        <v>12.208</v>
      </c>
      <c r="V9143" s="20">
        <f t="shared" si="710"/>
        <v>0.27999999999999997</v>
      </c>
      <c r="W9143" s="17">
        <f t="shared" si="711"/>
        <v>2016</v>
      </c>
      <c r="X9143" t="str">
        <f t="shared" si="712"/>
        <v>Sep-2016</v>
      </c>
      <c r="Y9143" s="17">
        <f t="shared" si="713"/>
        <v>2</v>
      </c>
      <c r="Z9143" t="str">
        <f t="shared" si="714"/>
        <v>0% (No Discount)</v>
      </c>
      <c r="AA9143" s="17">
        <f>IF(COUNTIF($B$2:B9143,B9143)=1,1,0)</f>
        <v>1</v>
      </c>
      <c r="AB9143" s="17">
        <f>IF(COUNTIF($F$2:F9143,F9143)=1,1,0)</f>
        <v>0</v>
      </c>
    </row>
    <row r="9144" spans="1:28" x14ac:dyDescent="0.2">
      <c r="A9144" s="17">
        <v>9143</v>
      </c>
      <c r="B9144" t="s">
        <v>10487</v>
      </c>
      <c r="C9144" s="18">
        <v>42875</v>
      </c>
      <c r="D9144" s="18">
        <v>42881</v>
      </c>
      <c r="E9144" t="s">
        <v>77</v>
      </c>
      <c r="F9144" t="s">
        <v>4235</v>
      </c>
      <c r="G9144" t="s">
        <v>4236</v>
      </c>
      <c r="H9144" t="s">
        <v>53</v>
      </c>
      <c r="I9144" t="s">
        <v>54</v>
      </c>
      <c r="J9144" t="s">
        <v>1422</v>
      </c>
      <c r="K9144" t="s">
        <v>1423</v>
      </c>
      <c r="L9144">
        <v>89115</v>
      </c>
      <c r="M9144" t="s">
        <v>71</v>
      </c>
      <c r="N9144" t="s">
        <v>6412</v>
      </c>
      <c r="O9144" t="s">
        <v>73</v>
      </c>
      <c r="P9144" t="s">
        <v>102</v>
      </c>
      <c r="Q9144" t="s">
        <v>6413</v>
      </c>
      <c r="R9144" s="19">
        <v>8.2880000000000003</v>
      </c>
      <c r="S9144" s="17">
        <v>2</v>
      </c>
      <c r="T9144" s="20">
        <v>0.2</v>
      </c>
      <c r="U9144" s="19">
        <v>3.0044</v>
      </c>
      <c r="V9144" s="20">
        <f t="shared" si="710"/>
        <v>0.36249999999999999</v>
      </c>
      <c r="W9144" s="17">
        <f t="shared" si="711"/>
        <v>2017</v>
      </c>
      <c r="X9144" t="str">
        <f t="shared" si="712"/>
        <v>May-2017</v>
      </c>
      <c r="Y9144" s="17">
        <f t="shared" si="713"/>
        <v>6</v>
      </c>
      <c r="Z9144" t="str">
        <f t="shared" si="714"/>
        <v>11-20%</v>
      </c>
      <c r="AA9144" s="17">
        <f>IF(COUNTIF($B$2:B9144,B9144)=1,1,0)</f>
        <v>1</v>
      </c>
      <c r="AB9144" s="17">
        <f>IF(COUNTIF($F$2:F9144,F9144)=1,1,0)</f>
        <v>0</v>
      </c>
    </row>
    <row r="9145" spans="1:28" x14ac:dyDescent="0.2">
      <c r="A9145" s="17">
        <v>9144</v>
      </c>
      <c r="B9145" t="s">
        <v>10487</v>
      </c>
      <c r="C9145" s="18">
        <v>42875</v>
      </c>
      <c r="D9145" s="18">
        <v>42881</v>
      </c>
      <c r="E9145" t="s">
        <v>77</v>
      </c>
      <c r="F9145" t="s">
        <v>4235</v>
      </c>
      <c r="G9145" t="s">
        <v>4236</v>
      </c>
      <c r="H9145" t="s">
        <v>53</v>
      </c>
      <c r="I9145" t="s">
        <v>54</v>
      </c>
      <c r="J9145" t="s">
        <v>1422</v>
      </c>
      <c r="K9145" t="s">
        <v>1423</v>
      </c>
      <c r="L9145">
        <v>89115</v>
      </c>
      <c r="M9145" t="s">
        <v>71</v>
      </c>
      <c r="N9145" t="s">
        <v>9230</v>
      </c>
      <c r="O9145" t="s">
        <v>98</v>
      </c>
      <c r="P9145" t="s">
        <v>99</v>
      </c>
      <c r="Q9145" t="s">
        <v>9231</v>
      </c>
      <c r="R9145" s="19">
        <v>1123.1279999999999</v>
      </c>
      <c r="S9145" s="17">
        <v>9</v>
      </c>
      <c r="T9145" s="20">
        <v>0.2</v>
      </c>
      <c r="U9145" s="19">
        <v>70.195499999999996</v>
      </c>
      <c r="V9145" s="20">
        <f t="shared" si="710"/>
        <v>6.25E-2</v>
      </c>
      <c r="W9145" s="17">
        <f t="shared" si="711"/>
        <v>2017</v>
      </c>
      <c r="X9145" t="str">
        <f t="shared" si="712"/>
        <v>May-2017</v>
      </c>
      <c r="Y9145" s="17">
        <f t="shared" si="713"/>
        <v>6</v>
      </c>
      <c r="Z9145" t="str">
        <f t="shared" si="714"/>
        <v>11-20%</v>
      </c>
      <c r="AA9145" s="17">
        <f>IF(COUNTIF($B$2:B9145,B9145)=1,1,0)</f>
        <v>0</v>
      </c>
      <c r="AB9145" s="17">
        <f>IF(COUNTIF($F$2:F9145,F9145)=1,1,0)</f>
        <v>0</v>
      </c>
    </row>
    <row r="9146" spans="1:28" x14ac:dyDescent="0.2">
      <c r="A9146" s="17">
        <v>9145</v>
      </c>
      <c r="B9146" t="s">
        <v>10487</v>
      </c>
      <c r="C9146" s="18">
        <v>42875</v>
      </c>
      <c r="D9146" s="18">
        <v>42881</v>
      </c>
      <c r="E9146" t="s">
        <v>77</v>
      </c>
      <c r="F9146" t="s">
        <v>4235</v>
      </c>
      <c r="G9146" t="s">
        <v>4236</v>
      </c>
      <c r="H9146" t="s">
        <v>53</v>
      </c>
      <c r="I9146" t="s">
        <v>54</v>
      </c>
      <c r="J9146" t="s">
        <v>1422</v>
      </c>
      <c r="K9146" t="s">
        <v>1423</v>
      </c>
      <c r="L9146">
        <v>89115</v>
      </c>
      <c r="M9146" t="s">
        <v>71</v>
      </c>
      <c r="N9146" t="s">
        <v>464</v>
      </c>
      <c r="O9146" t="s">
        <v>73</v>
      </c>
      <c r="P9146" t="s">
        <v>105</v>
      </c>
      <c r="Q9146" t="s">
        <v>465</v>
      </c>
      <c r="R9146" s="19">
        <v>64.900000000000006</v>
      </c>
      <c r="S9146" s="17">
        <v>5</v>
      </c>
      <c r="T9146" s="20">
        <v>0</v>
      </c>
      <c r="U9146" s="19">
        <v>18.821000000000002</v>
      </c>
      <c r="V9146" s="20">
        <f t="shared" si="710"/>
        <v>0.28999999999999998</v>
      </c>
      <c r="W9146" s="17">
        <f t="shared" si="711"/>
        <v>2017</v>
      </c>
      <c r="X9146" t="str">
        <f t="shared" si="712"/>
        <v>May-2017</v>
      </c>
      <c r="Y9146" s="17">
        <f t="shared" si="713"/>
        <v>6</v>
      </c>
      <c r="Z9146" t="str">
        <f t="shared" si="714"/>
        <v>0% (No Discount)</v>
      </c>
      <c r="AA9146" s="17">
        <f>IF(COUNTIF($B$2:B9146,B9146)=1,1,0)</f>
        <v>0</v>
      </c>
      <c r="AB9146" s="17">
        <f>IF(COUNTIF($F$2:F9146,F9146)=1,1,0)</f>
        <v>0</v>
      </c>
    </row>
    <row r="9147" spans="1:28" x14ac:dyDescent="0.2">
      <c r="A9147" s="17">
        <v>9146</v>
      </c>
      <c r="B9147" t="s">
        <v>10488</v>
      </c>
      <c r="C9147" s="18">
        <v>42267</v>
      </c>
      <c r="D9147" s="18">
        <v>42271</v>
      </c>
      <c r="E9147" t="s">
        <v>77</v>
      </c>
      <c r="F9147" t="s">
        <v>2029</v>
      </c>
      <c r="G9147" t="s">
        <v>2030</v>
      </c>
      <c r="H9147" t="s">
        <v>53</v>
      </c>
      <c r="I9147" t="s">
        <v>54</v>
      </c>
      <c r="J9147" t="s">
        <v>237</v>
      </c>
      <c r="K9147" t="s">
        <v>238</v>
      </c>
      <c r="L9147">
        <v>60540</v>
      </c>
      <c r="M9147" t="s">
        <v>132</v>
      </c>
      <c r="N9147" t="s">
        <v>2389</v>
      </c>
      <c r="O9147" t="s">
        <v>73</v>
      </c>
      <c r="P9147" t="s">
        <v>102</v>
      </c>
      <c r="Q9147" t="s">
        <v>2390</v>
      </c>
      <c r="R9147" s="19">
        <v>2.8079999999999998</v>
      </c>
      <c r="S9147" s="17">
        <v>3</v>
      </c>
      <c r="T9147" s="20">
        <v>0.8</v>
      </c>
      <c r="U9147" s="19">
        <v>-4.4927999999999999</v>
      </c>
      <c r="V9147" s="20">
        <f t="shared" si="710"/>
        <v>-1.6</v>
      </c>
      <c r="W9147" s="17">
        <f t="shared" si="711"/>
        <v>2015</v>
      </c>
      <c r="X9147" t="str">
        <f t="shared" si="712"/>
        <v>Sep-2015</v>
      </c>
      <c r="Y9147" s="17">
        <f t="shared" si="713"/>
        <v>4</v>
      </c>
      <c r="Z9147" t="str">
        <f t="shared" si="714"/>
        <v>Over 50%</v>
      </c>
      <c r="AA9147" s="17">
        <f>IF(COUNTIF($B$2:B9147,B9147)=1,1,0)</f>
        <v>1</v>
      </c>
      <c r="AB9147" s="17">
        <f>IF(COUNTIF($F$2:F9147,F9147)=1,1,0)</f>
        <v>0</v>
      </c>
    </row>
    <row r="9148" spans="1:28" x14ac:dyDescent="0.2">
      <c r="A9148" s="17">
        <v>9147</v>
      </c>
      <c r="B9148" t="s">
        <v>10489</v>
      </c>
      <c r="C9148" s="18">
        <v>42392</v>
      </c>
      <c r="D9148" s="18">
        <v>42396</v>
      </c>
      <c r="E9148" t="s">
        <v>77</v>
      </c>
      <c r="F9148" t="s">
        <v>1025</v>
      </c>
      <c r="G9148" t="s">
        <v>1026</v>
      </c>
      <c r="H9148" t="s">
        <v>68</v>
      </c>
      <c r="I9148" t="s">
        <v>54</v>
      </c>
      <c r="J9148" t="s">
        <v>2253</v>
      </c>
      <c r="K9148" t="s">
        <v>5239</v>
      </c>
      <c r="L9148">
        <v>5408</v>
      </c>
      <c r="M9148" t="s">
        <v>175</v>
      </c>
      <c r="N9148" t="s">
        <v>4578</v>
      </c>
      <c r="O9148" t="s">
        <v>98</v>
      </c>
      <c r="P9148" t="s">
        <v>188</v>
      </c>
      <c r="Q9148" t="s">
        <v>4579</v>
      </c>
      <c r="R9148" s="19">
        <v>99.98</v>
      </c>
      <c r="S9148" s="17">
        <v>2</v>
      </c>
      <c r="T9148" s="20">
        <v>0</v>
      </c>
      <c r="U9148" s="19">
        <v>42.991399999999999</v>
      </c>
      <c r="V9148" s="20">
        <f t="shared" si="710"/>
        <v>0.43</v>
      </c>
      <c r="W9148" s="17">
        <f t="shared" si="711"/>
        <v>2016</v>
      </c>
      <c r="X9148" t="str">
        <f t="shared" si="712"/>
        <v>Jan-2016</v>
      </c>
      <c r="Y9148" s="17">
        <f t="shared" si="713"/>
        <v>4</v>
      </c>
      <c r="Z9148" t="str">
        <f t="shared" si="714"/>
        <v>0% (No Discount)</v>
      </c>
      <c r="AA9148" s="17">
        <f>IF(COUNTIF($B$2:B9148,B9148)=1,1,0)</f>
        <v>1</v>
      </c>
      <c r="AB9148" s="17">
        <f>IF(COUNTIF($F$2:F9148,F9148)=1,1,0)</f>
        <v>0</v>
      </c>
    </row>
    <row r="9149" spans="1:28" x14ac:dyDescent="0.2">
      <c r="A9149" s="17">
        <v>9148</v>
      </c>
      <c r="B9149" t="s">
        <v>10489</v>
      </c>
      <c r="C9149" s="18">
        <v>42392</v>
      </c>
      <c r="D9149" s="18">
        <v>42396</v>
      </c>
      <c r="E9149" t="s">
        <v>77</v>
      </c>
      <c r="F9149" t="s">
        <v>1025</v>
      </c>
      <c r="G9149" t="s">
        <v>1026</v>
      </c>
      <c r="H9149" t="s">
        <v>68</v>
      </c>
      <c r="I9149" t="s">
        <v>54</v>
      </c>
      <c r="J9149" t="s">
        <v>2253</v>
      </c>
      <c r="K9149" t="s">
        <v>5239</v>
      </c>
      <c r="L9149">
        <v>5408</v>
      </c>
      <c r="M9149" t="s">
        <v>175</v>
      </c>
      <c r="N9149" t="s">
        <v>10490</v>
      </c>
      <c r="O9149" t="s">
        <v>73</v>
      </c>
      <c r="P9149" t="s">
        <v>95</v>
      </c>
      <c r="Q9149" t="s">
        <v>10491</v>
      </c>
      <c r="R9149" s="19">
        <v>8.0399999999999991</v>
      </c>
      <c r="S9149" s="17">
        <v>6</v>
      </c>
      <c r="T9149" s="20">
        <v>0</v>
      </c>
      <c r="U9149" s="19">
        <v>2.7336</v>
      </c>
      <c r="V9149" s="20">
        <f t="shared" si="710"/>
        <v>0.34</v>
      </c>
      <c r="W9149" s="17">
        <f t="shared" si="711"/>
        <v>2016</v>
      </c>
      <c r="X9149" t="str">
        <f t="shared" si="712"/>
        <v>Jan-2016</v>
      </c>
      <c r="Y9149" s="17">
        <f t="shared" si="713"/>
        <v>4</v>
      </c>
      <c r="Z9149" t="str">
        <f t="shared" si="714"/>
        <v>0% (No Discount)</v>
      </c>
      <c r="AA9149" s="17">
        <f>IF(COUNTIF($B$2:B9149,B9149)=1,1,0)</f>
        <v>0</v>
      </c>
      <c r="AB9149" s="17">
        <f>IF(COUNTIF($F$2:F9149,F9149)=1,1,0)</f>
        <v>0</v>
      </c>
    </row>
    <row r="9150" spans="1:28" x14ac:dyDescent="0.2">
      <c r="A9150" s="17">
        <v>9149</v>
      </c>
      <c r="B9150" t="s">
        <v>10489</v>
      </c>
      <c r="C9150" s="18">
        <v>42392</v>
      </c>
      <c r="D9150" s="18">
        <v>42396</v>
      </c>
      <c r="E9150" t="s">
        <v>77</v>
      </c>
      <c r="F9150" t="s">
        <v>1025</v>
      </c>
      <c r="G9150" t="s">
        <v>1026</v>
      </c>
      <c r="H9150" t="s">
        <v>68</v>
      </c>
      <c r="I9150" t="s">
        <v>54</v>
      </c>
      <c r="J9150" t="s">
        <v>2253</v>
      </c>
      <c r="K9150" t="s">
        <v>5239</v>
      </c>
      <c r="L9150">
        <v>5408</v>
      </c>
      <c r="M9150" t="s">
        <v>175</v>
      </c>
      <c r="N9150" t="s">
        <v>3065</v>
      </c>
      <c r="O9150" t="s">
        <v>73</v>
      </c>
      <c r="P9150" t="s">
        <v>86</v>
      </c>
      <c r="Q9150" t="s">
        <v>3066</v>
      </c>
      <c r="R9150" s="19">
        <v>1564.29</v>
      </c>
      <c r="S9150" s="17">
        <v>13</v>
      </c>
      <c r="T9150" s="20">
        <v>0</v>
      </c>
      <c r="U9150" s="19">
        <v>406.71539999999999</v>
      </c>
      <c r="V9150" s="20">
        <f t="shared" si="710"/>
        <v>0.26</v>
      </c>
      <c r="W9150" s="17">
        <f t="shared" si="711"/>
        <v>2016</v>
      </c>
      <c r="X9150" t="str">
        <f t="shared" si="712"/>
        <v>Jan-2016</v>
      </c>
      <c r="Y9150" s="17">
        <f t="shared" si="713"/>
        <v>4</v>
      </c>
      <c r="Z9150" t="str">
        <f t="shared" si="714"/>
        <v>0% (No Discount)</v>
      </c>
      <c r="AA9150" s="17">
        <f>IF(COUNTIF($B$2:B9150,B9150)=1,1,0)</f>
        <v>0</v>
      </c>
      <c r="AB9150" s="17">
        <f>IF(COUNTIF($F$2:F9150,F9150)=1,1,0)</f>
        <v>0</v>
      </c>
    </row>
    <row r="9151" spans="1:28" x14ac:dyDescent="0.2">
      <c r="A9151" s="17">
        <v>9150</v>
      </c>
      <c r="B9151" t="s">
        <v>10492</v>
      </c>
      <c r="C9151" s="18">
        <v>41791</v>
      </c>
      <c r="D9151" s="18">
        <v>41796</v>
      </c>
      <c r="E9151" t="s">
        <v>77</v>
      </c>
      <c r="F9151" t="s">
        <v>3637</v>
      </c>
      <c r="G9151" t="s">
        <v>3638</v>
      </c>
      <c r="H9151" t="s">
        <v>68</v>
      </c>
      <c r="I9151" t="s">
        <v>54</v>
      </c>
      <c r="J9151" t="s">
        <v>909</v>
      </c>
      <c r="K9151" t="s">
        <v>265</v>
      </c>
      <c r="L9151">
        <v>48234</v>
      </c>
      <c r="M9151" t="s">
        <v>132</v>
      </c>
      <c r="N9151" t="s">
        <v>3967</v>
      </c>
      <c r="O9151" t="s">
        <v>73</v>
      </c>
      <c r="P9151" t="s">
        <v>102</v>
      </c>
      <c r="Q9151" t="s">
        <v>3968</v>
      </c>
      <c r="R9151" s="19">
        <v>138.56</v>
      </c>
      <c r="S9151" s="17">
        <v>4</v>
      </c>
      <c r="T9151" s="20">
        <v>0</v>
      </c>
      <c r="U9151" s="19">
        <v>66.508799999999994</v>
      </c>
      <c r="V9151" s="20">
        <f t="shared" si="710"/>
        <v>0.47999999999999993</v>
      </c>
      <c r="W9151" s="17">
        <f t="shared" si="711"/>
        <v>2014</v>
      </c>
      <c r="X9151" t="str">
        <f t="shared" si="712"/>
        <v>Jun-2014</v>
      </c>
      <c r="Y9151" s="17">
        <f t="shared" si="713"/>
        <v>5</v>
      </c>
      <c r="Z9151" t="str">
        <f t="shared" si="714"/>
        <v>0% (No Discount)</v>
      </c>
      <c r="AA9151" s="17">
        <f>IF(COUNTIF($B$2:B9151,B9151)=1,1,0)</f>
        <v>1</v>
      </c>
      <c r="AB9151" s="17">
        <f>IF(COUNTIF($F$2:F9151,F9151)=1,1,0)</f>
        <v>0</v>
      </c>
    </row>
    <row r="9152" spans="1:28" x14ac:dyDescent="0.2">
      <c r="A9152" s="17">
        <v>9151</v>
      </c>
      <c r="B9152" t="s">
        <v>10492</v>
      </c>
      <c r="C9152" s="18">
        <v>41791</v>
      </c>
      <c r="D9152" s="18">
        <v>41796</v>
      </c>
      <c r="E9152" t="s">
        <v>77</v>
      </c>
      <c r="F9152" t="s">
        <v>3637</v>
      </c>
      <c r="G9152" t="s">
        <v>3638</v>
      </c>
      <c r="H9152" t="s">
        <v>68</v>
      </c>
      <c r="I9152" t="s">
        <v>54</v>
      </c>
      <c r="J9152" t="s">
        <v>909</v>
      </c>
      <c r="K9152" t="s">
        <v>265</v>
      </c>
      <c r="L9152">
        <v>48234</v>
      </c>
      <c r="M9152" t="s">
        <v>132</v>
      </c>
      <c r="N9152" t="s">
        <v>3686</v>
      </c>
      <c r="O9152" t="s">
        <v>73</v>
      </c>
      <c r="P9152" t="s">
        <v>105</v>
      </c>
      <c r="Q9152" t="s">
        <v>3687</v>
      </c>
      <c r="R9152" s="19">
        <v>65.52</v>
      </c>
      <c r="S9152" s="17">
        <v>5</v>
      </c>
      <c r="T9152" s="20">
        <v>0.1</v>
      </c>
      <c r="U9152" s="19">
        <v>12.375999999999999</v>
      </c>
      <c r="V9152" s="20">
        <f t="shared" si="710"/>
        <v>0.18888888888888888</v>
      </c>
      <c r="W9152" s="17">
        <f t="shared" si="711"/>
        <v>2014</v>
      </c>
      <c r="X9152" t="str">
        <f t="shared" si="712"/>
        <v>Jun-2014</v>
      </c>
      <c r="Y9152" s="17">
        <f t="shared" si="713"/>
        <v>5</v>
      </c>
      <c r="Z9152" t="str">
        <f t="shared" si="714"/>
        <v>1-10%</v>
      </c>
      <c r="AA9152" s="17">
        <f>IF(COUNTIF($B$2:B9152,B9152)=1,1,0)</f>
        <v>0</v>
      </c>
      <c r="AB9152" s="17">
        <f>IF(COUNTIF($F$2:F9152,F9152)=1,1,0)</f>
        <v>0</v>
      </c>
    </row>
    <row r="9153" spans="1:28" x14ac:dyDescent="0.2">
      <c r="A9153" s="17">
        <v>9152</v>
      </c>
      <c r="B9153" t="s">
        <v>10493</v>
      </c>
      <c r="C9153" s="18">
        <v>42271</v>
      </c>
      <c r="D9153" s="18">
        <v>42276</v>
      </c>
      <c r="E9153" t="s">
        <v>50</v>
      </c>
      <c r="F9153" t="s">
        <v>317</v>
      </c>
      <c r="G9153" t="s">
        <v>318</v>
      </c>
      <c r="H9153" t="s">
        <v>53</v>
      </c>
      <c r="I9153" t="s">
        <v>54</v>
      </c>
      <c r="J9153" t="s">
        <v>7799</v>
      </c>
      <c r="K9153" t="s">
        <v>337</v>
      </c>
      <c r="L9153">
        <v>85323</v>
      </c>
      <c r="M9153" t="s">
        <v>71</v>
      </c>
      <c r="N9153" t="s">
        <v>6981</v>
      </c>
      <c r="O9153" t="s">
        <v>73</v>
      </c>
      <c r="P9153" t="s">
        <v>95</v>
      </c>
      <c r="Q9153" t="s">
        <v>6982</v>
      </c>
      <c r="R9153" s="19">
        <v>14.576000000000001</v>
      </c>
      <c r="S9153" s="17">
        <v>2</v>
      </c>
      <c r="T9153" s="20">
        <v>0.2</v>
      </c>
      <c r="U9153" s="19">
        <v>2.3685999999999998</v>
      </c>
      <c r="V9153" s="20">
        <f t="shared" si="710"/>
        <v>0.16249999999999998</v>
      </c>
      <c r="W9153" s="17">
        <f t="shared" si="711"/>
        <v>2015</v>
      </c>
      <c r="X9153" t="str">
        <f t="shared" si="712"/>
        <v>Sep-2015</v>
      </c>
      <c r="Y9153" s="17">
        <f t="shared" si="713"/>
        <v>5</v>
      </c>
      <c r="Z9153" t="str">
        <f t="shared" si="714"/>
        <v>11-20%</v>
      </c>
      <c r="AA9153" s="17">
        <f>IF(COUNTIF($B$2:B9153,B9153)=1,1,0)</f>
        <v>1</v>
      </c>
      <c r="AB9153" s="17">
        <f>IF(COUNTIF($F$2:F9153,F9153)=1,1,0)</f>
        <v>0</v>
      </c>
    </row>
    <row r="9154" spans="1:28" x14ac:dyDescent="0.2">
      <c r="A9154" s="17">
        <v>9153</v>
      </c>
      <c r="B9154" t="s">
        <v>10493</v>
      </c>
      <c r="C9154" s="18">
        <v>42271</v>
      </c>
      <c r="D9154" s="18">
        <v>42276</v>
      </c>
      <c r="E9154" t="s">
        <v>50</v>
      </c>
      <c r="F9154" t="s">
        <v>317</v>
      </c>
      <c r="G9154" t="s">
        <v>318</v>
      </c>
      <c r="H9154" t="s">
        <v>53</v>
      </c>
      <c r="I9154" t="s">
        <v>54</v>
      </c>
      <c r="J9154" t="s">
        <v>7799</v>
      </c>
      <c r="K9154" t="s">
        <v>337</v>
      </c>
      <c r="L9154">
        <v>85323</v>
      </c>
      <c r="M9154" t="s">
        <v>71</v>
      </c>
      <c r="N9154" t="s">
        <v>770</v>
      </c>
      <c r="O9154" t="s">
        <v>98</v>
      </c>
      <c r="P9154" t="s">
        <v>188</v>
      </c>
      <c r="Q9154" t="s">
        <v>771</v>
      </c>
      <c r="R9154" s="19">
        <v>23.2</v>
      </c>
      <c r="S9154" s="17">
        <v>2</v>
      </c>
      <c r="T9154" s="20">
        <v>0.2</v>
      </c>
      <c r="U9154" s="19">
        <v>1.45</v>
      </c>
      <c r="V9154" s="20">
        <f t="shared" ref="V9154:V9217" si="715">IFERROR(U9154/R9154,0)</f>
        <v>6.25E-2</v>
      </c>
      <c r="W9154" s="17">
        <f t="shared" ref="W9154:W9217" si="716">YEAR(C9154)</f>
        <v>2015</v>
      </c>
      <c r="X9154" t="str">
        <f t="shared" ref="X9154:X9217" si="717">TEXT(C9154,"mmm-yyyy")</f>
        <v>Sep-2015</v>
      </c>
      <c r="Y9154" s="17">
        <f t="shared" ref="Y9154:Y9217" si="718">D9154-C9154</f>
        <v>5</v>
      </c>
      <c r="Z9154" t="str">
        <f t="shared" ref="Z9154:Z9217" si="719">IF(T9154=0,"0% (No Discount)",IF(T9154&lt;=0.1,"1-10%",IF(T9154&lt;=0.2,"11-20%",IF(T9154&lt;=0.3,"21-30%",IF(T9154&lt;=0.4,"31-40%",IF(T9154&lt;=0.5,"41-50%","Over 50%"))))))</f>
        <v>11-20%</v>
      </c>
      <c r="AA9154" s="17">
        <f>IF(COUNTIF($B$2:B9154,B9154)=1,1,0)</f>
        <v>0</v>
      </c>
      <c r="AB9154" s="17">
        <f>IF(COUNTIF($F$2:F9154,F9154)=1,1,0)</f>
        <v>0</v>
      </c>
    </row>
    <row r="9155" spans="1:28" x14ac:dyDescent="0.2">
      <c r="A9155" s="17">
        <v>9154</v>
      </c>
      <c r="B9155" t="s">
        <v>10493</v>
      </c>
      <c r="C9155" s="18">
        <v>42271</v>
      </c>
      <c r="D9155" s="18">
        <v>42276</v>
      </c>
      <c r="E9155" t="s">
        <v>50</v>
      </c>
      <c r="F9155" t="s">
        <v>317</v>
      </c>
      <c r="G9155" t="s">
        <v>318</v>
      </c>
      <c r="H9155" t="s">
        <v>53</v>
      </c>
      <c r="I9155" t="s">
        <v>54</v>
      </c>
      <c r="J9155" t="s">
        <v>7799</v>
      </c>
      <c r="K9155" t="s">
        <v>337</v>
      </c>
      <c r="L9155">
        <v>85323</v>
      </c>
      <c r="M9155" t="s">
        <v>71</v>
      </c>
      <c r="N9155" t="s">
        <v>1790</v>
      </c>
      <c r="O9155" t="s">
        <v>73</v>
      </c>
      <c r="P9155" t="s">
        <v>95</v>
      </c>
      <c r="Q9155" t="s">
        <v>1791</v>
      </c>
      <c r="R9155" s="19">
        <v>16.463999999999999</v>
      </c>
      <c r="S9155" s="17">
        <v>7</v>
      </c>
      <c r="T9155" s="20">
        <v>0.2</v>
      </c>
      <c r="U9155" s="19">
        <v>1.8522000000000001</v>
      </c>
      <c r="V9155" s="20">
        <f t="shared" si="715"/>
        <v>0.11250000000000002</v>
      </c>
      <c r="W9155" s="17">
        <f t="shared" si="716"/>
        <v>2015</v>
      </c>
      <c r="X9155" t="str">
        <f t="shared" si="717"/>
        <v>Sep-2015</v>
      </c>
      <c r="Y9155" s="17">
        <f t="shared" si="718"/>
        <v>5</v>
      </c>
      <c r="Z9155" t="str">
        <f t="shared" si="719"/>
        <v>11-20%</v>
      </c>
      <c r="AA9155" s="17">
        <f>IF(COUNTIF($B$2:B9155,B9155)=1,1,0)</f>
        <v>0</v>
      </c>
      <c r="AB9155" s="17">
        <f>IF(COUNTIF($F$2:F9155,F9155)=1,1,0)</f>
        <v>0</v>
      </c>
    </row>
    <row r="9156" spans="1:28" x14ac:dyDescent="0.2">
      <c r="A9156" s="17">
        <v>9155</v>
      </c>
      <c r="B9156" t="s">
        <v>10494</v>
      </c>
      <c r="C9156" s="18">
        <v>42583</v>
      </c>
      <c r="D9156" s="18">
        <v>42585</v>
      </c>
      <c r="E9156" t="s">
        <v>50</v>
      </c>
      <c r="F9156" t="s">
        <v>7178</v>
      </c>
      <c r="G9156" t="s">
        <v>7179</v>
      </c>
      <c r="H9156" t="s">
        <v>53</v>
      </c>
      <c r="I9156" t="s">
        <v>54</v>
      </c>
      <c r="J9156" t="s">
        <v>173</v>
      </c>
      <c r="K9156" t="s">
        <v>174</v>
      </c>
      <c r="L9156">
        <v>19140</v>
      </c>
      <c r="M9156" t="s">
        <v>175</v>
      </c>
      <c r="N9156" t="s">
        <v>1746</v>
      </c>
      <c r="O9156" t="s">
        <v>59</v>
      </c>
      <c r="P9156" t="s">
        <v>92</v>
      </c>
      <c r="Q9156" t="s">
        <v>8178</v>
      </c>
      <c r="R9156" s="19">
        <v>19.312000000000001</v>
      </c>
      <c r="S9156" s="17">
        <v>2</v>
      </c>
      <c r="T9156" s="20">
        <v>0.2</v>
      </c>
      <c r="U9156" s="19">
        <v>3.1381999999999999</v>
      </c>
      <c r="V9156" s="20">
        <f t="shared" si="715"/>
        <v>0.16249999999999998</v>
      </c>
      <c r="W9156" s="17">
        <f t="shared" si="716"/>
        <v>2016</v>
      </c>
      <c r="X9156" t="str">
        <f t="shared" si="717"/>
        <v>Aug-2016</v>
      </c>
      <c r="Y9156" s="17">
        <f t="shared" si="718"/>
        <v>2</v>
      </c>
      <c r="Z9156" t="str">
        <f t="shared" si="719"/>
        <v>11-20%</v>
      </c>
      <c r="AA9156" s="17">
        <f>IF(COUNTIF($B$2:B9156,B9156)=1,1,0)</f>
        <v>1</v>
      </c>
      <c r="AB9156" s="17">
        <f>IF(COUNTIF($F$2:F9156,F9156)=1,1,0)</f>
        <v>0</v>
      </c>
    </row>
    <row r="9157" spans="1:28" x14ac:dyDescent="0.2">
      <c r="A9157" s="17">
        <v>9156</v>
      </c>
      <c r="B9157" t="s">
        <v>10495</v>
      </c>
      <c r="C9157" s="18">
        <v>41662</v>
      </c>
      <c r="D9157" s="18">
        <v>41667</v>
      </c>
      <c r="E9157" t="s">
        <v>77</v>
      </c>
      <c r="F9157" t="s">
        <v>9134</v>
      </c>
      <c r="G9157" t="s">
        <v>9135</v>
      </c>
      <c r="H9157" t="s">
        <v>53</v>
      </c>
      <c r="I9157" t="s">
        <v>54</v>
      </c>
      <c r="J9157" t="s">
        <v>1422</v>
      </c>
      <c r="K9157" t="s">
        <v>1423</v>
      </c>
      <c r="L9157">
        <v>89115</v>
      </c>
      <c r="M9157" t="s">
        <v>71</v>
      </c>
      <c r="N9157" t="s">
        <v>595</v>
      </c>
      <c r="O9157" t="s">
        <v>73</v>
      </c>
      <c r="P9157" t="s">
        <v>117</v>
      </c>
      <c r="Q9157" t="s">
        <v>596</v>
      </c>
      <c r="R9157" s="19">
        <v>40.08</v>
      </c>
      <c r="S9157" s="17">
        <v>6</v>
      </c>
      <c r="T9157" s="20">
        <v>0</v>
      </c>
      <c r="U9157" s="19">
        <v>19.238399999999999</v>
      </c>
      <c r="V9157" s="20">
        <f t="shared" si="715"/>
        <v>0.48</v>
      </c>
      <c r="W9157" s="17">
        <f t="shared" si="716"/>
        <v>2014</v>
      </c>
      <c r="X9157" t="str">
        <f t="shared" si="717"/>
        <v>Jan-2014</v>
      </c>
      <c r="Y9157" s="17">
        <f t="shared" si="718"/>
        <v>5</v>
      </c>
      <c r="Z9157" t="str">
        <f t="shared" si="719"/>
        <v>0% (No Discount)</v>
      </c>
      <c r="AA9157" s="17">
        <f>IF(COUNTIF($B$2:B9157,B9157)=1,1,0)</f>
        <v>1</v>
      </c>
      <c r="AB9157" s="17">
        <f>IF(COUNTIF($F$2:F9157,F9157)=1,1,0)</f>
        <v>0</v>
      </c>
    </row>
    <row r="9158" spans="1:28" x14ac:dyDescent="0.2">
      <c r="A9158" s="17">
        <v>9157</v>
      </c>
      <c r="B9158" t="s">
        <v>10496</v>
      </c>
      <c r="C9158" s="18">
        <v>41855</v>
      </c>
      <c r="D9158" s="18">
        <v>41859</v>
      </c>
      <c r="E9158" t="s">
        <v>77</v>
      </c>
      <c r="F9158" t="s">
        <v>4272</v>
      </c>
      <c r="G9158" t="s">
        <v>4273</v>
      </c>
      <c r="H9158" t="s">
        <v>68</v>
      </c>
      <c r="I9158" t="s">
        <v>54</v>
      </c>
      <c r="J9158" t="s">
        <v>5269</v>
      </c>
      <c r="K9158" t="s">
        <v>5270</v>
      </c>
      <c r="L9158">
        <v>4401</v>
      </c>
      <c r="M9158" t="s">
        <v>175</v>
      </c>
      <c r="N9158" t="s">
        <v>1869</v>
      </c>
      <c r="O9158" t="s">
        <v>73</v>
      </c>
      <c r="P9158" t="s">
        <v>105</v>
      </c>
      <c r="Q9158" t="s">
        <v>1870</v>
      </c>
      <c r="R9158" s="19">
        <v>101.96</v>
      </c>
      <c r="S9158" s="17">
        <v>2</v>
      </c>
      <c r="T9158" s="20">
        <v>0</v>
      </c>
      <c r="U9158" s="19">
        <v>27.529199999999999</v>
      </c>
      <c r="V9158" s="20">
        <f t="shared" si="715"/>
        <v>0.27</v>
      </c>
      <c r="W9158" s="17">
        <f t="shared" si="716"/>
        <v>2014</v>
      </c>
      <c r="X9158" t="str">
        <f t="shared" si="717"/>
        <v>Aug-2014</v>
      </c>
      <c r="Y9158" s="17">
        <f t="shared" si="718"/>
        <v>4</v>
      </c>
      <c r="Z9158" t="str">
        <f t="shared" si="719"/>
        <v>0% (No Discount)</v>
      </c>
      <c r="AA9158" s="17">
        <f>IF(COUNTIF($B$2:B9158,B9158)=1,1,0)</f>
        <v>1</v>
      </c>
      <c r="AB9158" s="17">
        <f>IF(COUNTIF($F$2:F9158,F9158)=1,1,0)</f>
        <v>0</v>
      </c>
    </row>
    <row r="9159" spans="1:28" x14ac:dyDescent="0.2">
      <c r="A9159" s="17">
        <v>9158</v>
      </c>
      <c r="B9159" t="s">
        <v>10496</v>
      </c>
      <c r="C9159" s="18">
        <v>41855</v>
      </c>
      <c r="D9159" s="18">
        <v>41859</v>
      </c>
      <c r="E9159" t="s">
        <v>77</v>
      </c>
      <c r="F9159" t="s">
        <v>4272</v>
      </c>
      <c r="G9159" t="s">
        <v>4273</v>
      </c>
      <c r="H9159" t="s">
        <v>68</v>
      </c>
      <c r="I9159" t="s">
        <v>54</v>
      </c>
      <c r="J9159" t="s">
        <v>5269</v>
      </c>
      <c r="K9159" t="s">
        <v>5270</v>
      </c>
      <c r="L9159">
        <v>4401</v>
      </c>
      <c r="M9159" t="s">
        <v>175</v>
      </c>
      <c r="N9159" t="s">
        <v>7605</v>
      </c>
      <c r="O9159" t="s">
        <v>73</v>
      </c>
      <c r="P9159" t="s">
        <v>117</v>
      </c>
      <c r="Q9159" t="s">
        <v>7606</v>
      </c>
      <c r="R9159" s="19">
        <v>259.74</v>
      </c>
      <c r="S9159" s="17">
        <v>13</v>
      </c>
      <c r="T9159" s="20">
        <v>0</v>
      </c>
      <c r="U9159" s="19">
        <v>124.6752</v>
      </c>
      <c r="V9159" s="20">
        <f t="shared" si="715"/>
        <v>0.48</v>
      </c>
      <c r="W9159" s="17">
        <f t="shared" si="716"/>
        <v>2014</v>
      </c>
      <c r="X9159" t="str">
        <f t="shared" si="717"/>
        <v>Aug-2014</v>
      </c>
      <c r="Y9159" s="17">
        <f t="shared" si="718"/>
        <v>4</v>
      </c>
      <c r="Z9159" t="str">
        <f t="shared" si="719"/>
        <v>0% (No Discount)</v>
      </c>
      <c r="AA9159" s="17">
        <f>IF(COUNTIF($B$2:B9159,B9159)=1,1,0)</f>
        <v>0</v>
      </c>
      <c r="AB9159" s="17">
        <f>IF(COUNTIF($F$2:F9159,F9159)=1,1,0)</f>
        <v>0</v>
      </c>
    </row>
    <row r="9160" spans="1:28" x14ac:dyDescent="0.2">
      <c r="A9160" s="17">
        <v>9159</v>
      </c>
      <c r="B9160" t="s">
        <v>10496</v>
      </c>
      <c r="C9160" s="18">
        <v>41855</v>
      </c>
      <c r="D9160" s="18">
        <v>41859</v>
      </c>
      <c r="E9160" t="s">
        <v>77</v>
      </c>
      <c r="F9160" t="s">
        <v>4272</v>
      </c>
      <c r="G9160" t="s">
        <v>4273</v>
      </c>
      <c r="H9160" t="s">
        <v>68</v>
      </c>
      <c r="I9160" t="s">
        <v>54</v>
      </c>
      <c r="J9160" t="s">
        <v>5269</v>
      </c>
      <c r="K9160" t="s">
        <v>5270</v>
      </c>
      <c r="L9160">
        <v>4401</v>
      </c>
      <c r="M9160" t="s">
        <v>175</v>
      </c>
      <c r="N9160" t="s">
        <v>2849</v>
      </c>
      <c r="O9160" t="s">
        <v>98</v>
      </c>
      <c r="P9160" t="s">
        <v>188</v>
      </c>
      <c r="Q9160" t="s">
        <v>2850</v>
      </c>
      <c r="R9160" s="19">
        <v>255.42</v>
      </c>
      <c r="S9160" s="17">
        <v>9</v>
      </c>
      <c r="T9160" s="20">
        <v>0</v>
      </c>
      <c r="U9160" s="19">
        <v>104.7222</v>
      </c>
      <c r="V9160" s="20">
        <f t="shared" si="715"/>
        <v>0.41000000000000003</v>
      </c>
      <c r="W9160" s="17">
        <f t="shared" si="716"/>
        <v>2014</v>
      </c>
      <c r="X9160" t="str">
        <f t="shared" si="717"/>
        <v>Aug-2014</v>
      </c>
      <c r="Y9160" s="17">
        <f t="shared" si="718"/>
        <v>4</v>
      </c>
      <c r="Z9160" t="str">
        <f t="shared" si="719"/>
        <v>0% (No Discount)</v>
      </c>
      <c r="AA9160" s="17">
        <f>IF(COUNTIF($B$2:B9160,B9160)=1,1,0)</f>
        <v>0</v>
      </c>
      <c r="AB9160" s="17">
        <f>IF(COUNTIF($F$2:F9160,F9160)=1,1,0)</f>
        <v>0</v>
      </c>
    </row>
    <row r="9161" spans="1:28" x14ac:dyDescent="0.2">
      <c r="A9161" s="17">
        <v>9160</v>
      </c>
      <c r="B9161" t="s">
        <v>10497</v>
      </c>
      <c r="C9161" s="18">
        <v>42591</v>
      </c>
      <c r="D9161" s="18">
        <v>42596</v>
      </c>
      <c r="E9161" t="s">
        <v>77</v>
      </c>
      <c r="F9161" t="s">
        <v>6405</v>
      </c>
      <c r="G9161" t="s">
        <v>6406</v>
      </c>
      <c r="H9161" t="s">
        <v>129</v>
      </c>
      <c r="I9161" t="s">
        <v>54</v>
      </c>
      <c r="J9161" t="s">
        <v>8794</v>
      </c>
      <c r="K9161" t="s">
        <v>362</v>
      </c>
      <c r="L9161">
        <v>37075</v>
      </c>
      <c r="M9161" t="s">
        <v>57</v>
      </c>
      <c r="N9161" t="s">
        <v>1253</v>
      </c>
      <c r="O9161" t="s">
        <v>73</v>
      </c>
      <c r="P9161" t="s">
        <v>102</v>
      </c>
      <c r="Q9161" t="s">
        <v>1254</v>
      </c>
      <c r="R9161" s="19">
        <v>4.3380000000000001</v>
      </c>
      <c r="S9161" s="17">
        <v>3</v>
      </c>
      <c r="T9161" s="20">
        <v>0.7</v>
      </c>
      <c r="U9161" s="19">
        <v>-3.0366</v>
      </c>
      <c r="V9161" s="20">
        <f t="shared" si="715"/>
        <v>-0.7</v>
      </c>
      <c r="W9161" s="17">
        <f t="shared" si="716"/>
        <v>2016</v>
      </c>
      <c r="X9161" t="str">
        <f t="shared" si="717"/>
        <v>Aug-2016</v>
      </c>
      <c r="Y9161" s="17">
        <f t="shared" si="718"/>
        <v>5</v>
      </c>
      <c r="Z9161" t="str">
        <f t="shared" si="719"/>
        <v>Over 50%</v>
      </c>
      <c r="AA9161" s="17">
        <f>IF(COUNTIF($B$2:B9161,B9161)=1,1,0)</f>
        <v>1</v>
      </c>
      <c r="AB9161" s="17">
        <f>IF(COUNTIF($F$2:F9161,F9161)=1,1,0)</f>
        <v>0</v>
      </c>
    </row>
    <row r="9162" spans="1:28" x14ac:dyDescent="0.2">
      <c r="A9162" s="17">
        <v>9161</v>
      </c>
      <c r="B9162" t="s">
        <v>10497</v>
      </c>
      <c r="C9162" s="18">
        <v>42591</v>
      </c>
      <c r="D9162" s="18">
        <v>42596</v>
      </c>
      <c r="E9162" t="s">
        <v>77</v>
      </c>
      <c r="F9162" t="s">
        <v>6405</v>
      </c>
      <c r="G9162" t="s">
        <v>6406</v>
      </c>
      <c r="H9162" t="s">
        <v>129</v>
      </c>
      <c r="I9162" t="s">
        <v>54</v>
      </c>
      <c r="J9162" t="s">
        <v>8794</v>
      </c>
      <c r="K9162" t="s">
        <v>362</v>
      </c>
      <c r="L9162">
        <v>37075</v>
      </c>
      <c r="M9162" t="s">
        <v>57</v>
      </c>
      <c r="N9162" t="s">
        <v>2932</v>
      </c>
      <c r="O9162" t="s">
        <v>73</v>
      </c>
      <c r="P9162" t="s">
        <v>102</v>
      </c>
      <c r="Q9162" t="s">
        <v>2933</v>
      </c>
      <c r="R9162" s="19">
        <v>11.88</v>
      </c>
      <c r="S9162" s="17">
        <v>5</v>
      </c>
      <c r="T9162" s="20">
        <v>0.7</v>
      </c>
      <c r="U9162" s="19">
        <v>-7.92</v>
      </c>
      <c r="V9162" s="20">
        <f t="shared" si="715"/>
        <v>-0.66666666666666663</v>
      </c>
      <c r="W9162" s="17">
        <f t="shared" si="716"/>
        <v>2016</v>
      </c>
      <c r="X9162" t="str">
        <f t="shared" si="717"/>
        <v>Aug-2016</v>
      </c>
      <c r="Y9162" s="17">
        <f t="shared" si="718"/>
        <v>5</v>
      </c>
      <c r="Z9162" t="str">
        <f t="shared" si="719"/>
        <v>Over 50%</v>
      </c>
      <c r="AA9162" s="17">
        <f>IF(COUNTIF($B$2:B9162,B9162)=1,1,0)</f>
        <v>0</v>
      </c>
      <c r="AB9162" s="17">
        <f>IF(COUNTIF($F$2:F9162,F9162)=1,1,0)</f>
        <v>0</v>
      </c>
    </row>
    <row r="9163" spans="1:28" x14ac:dyDescent="0.2">
      <c r="A9163" s="17">
        <v>9162</v>
      </c>
      <c r="B9163" t="s">
        <v>10498</v>
      </c>
      <c r="C9163" s="18">
        <v>42712</v>
      </c>
      <c r="D9163" s="18">
        <v>42716</v>
      </c>
      <c r="E9163" t="s">
        <v>77</v>
      </c>
      <c r="F9163" t="s">
        <v>1339</v>
      </c>
      <c r="G9163" t="s">
        <v>1340</v>
      </c>
      <c r="H9163" t="s">
        <v>53</v>
      </c>
      <c r="I9163" t="s">
        <v>54</v>
      </c>
      <c r="J9163" t="s">
        <v>6241</v>
      </c>
      <c r="K9163" t="s">
        <v>141</v>
      </c>
      <c r="L9163">
        <v>54703</v>
      </c>
      <c r="M9163" t="s">
        <v>132</v>
      </c>
      <c r="N9163" t="s">
        <v>5673</v>
      </c>
      <c r="O9163" t="s">
        <v>59</v>
      </c>
      <c r="P9163" t="s">
        <v>60</v>
      </c>
      <c r="Q9163" t="s">
        <v>5674</v>
      </c>
      <c r="R9163" s="19">
        <v>405.86</v>
      </c>
      <c r="S9163" s="17">
        <v>7</v>
      </c>
      <c r="T9163" s="20">
        <v>0</v>
      </c>
      <c r="U9163" s="19">
        <v>32.468800000000002</v>
      </c>
      <c r="V9163" s="20">
        <f t="shared" si="715"/>
        <v>0.08</v>
      </c>
      <c r="W9163" s="17">
        <f t="shared" si="716"/>
        <v>2016</v>
      </c>
      <c r="X9163" t="str">
        <f t="shared" si="717"/>
        <v>Dec-2016</v>
      </c>
      <c r="Y9163" s="17">
        <f t="shared" si="718"/>
        <v>4</v>
      </c>
      <c r="Z9163" t="str">
        <f t="shared" si="719"/>
        <v>0% (No Discount)</v>
      </c>
      <c r="AA9163" s="17">
        <f>IF(COUNTIF($B$2:B9163,B9163)=1,1,0)</f>
        <v>1</v>
      </c>
      <c r="AB9163" s="17">
        <f>IF(COUNTIF($F$2:F9163,F9163)=1,1,0)</f>
        <v>0</v>
      </c>
    </row>
    <row r="9164" spans="1:28" x14ac:dyDescent="0.2">
      <c r="A9164" s="17">
        <v>9163</v>
      </c>
      <c r="B9164" t="s">
        <v>10498</v>
      </c>
      <c r="C9164" s="18">
        <v>42712</v>
      </c>
      <c r="D9164" s="18">
        <v>42716</v>
      </c>
      <c r="E9164" t="s">
        <v>77</v>
      </c>
      <c r="F9164" t="s">
        <v>1339</v>
      </c>
      <c r="G9164" t="s">
        <v>1340</v>
      </c>
      <c r="H9164" t="s">
        <v>53</v>
      </c>
      <c r="I9164" t="s">
        <v>54</v>
      </c>
      <c r="J9164" t="s">
        <v>6241</v>
      </c>
      <c r="K9164" t="s">
        <v>141</v>
      </c>
      <c r="L9164">
        <v>54703</v>
      </c>
      <c r="M9164" t="s">
        <v>132</v>
      </c>
      <c r="N9164" t="s">
        <v>2488</v>
      </c>
      <c r="O9164" t="s">
        <v>59</v>
      </c>
      <c r="P9164" t="s">
        <v>63</v>
      </c>
      <c r="Q9164" t="s">
        <v>2489</v>
      </c>
      <c r="R9164" s="19">
        <v>680.01</v>
      </c>
      <c r="S9164" s="17">
        <v>3</v>
      </c>
      <c r="T9164" s="20">
        <v>0</v>
      </c>
      <c r="U9164" s="19">
        <v>176.80260000000001</v>
      </c>
      <c r="V9164" s="20">
        <f t="shared" si="715"/>
        <v>0.26</v>
      </c>
      <c r="W9164" s="17">
        <f t="shared" si="716"/>
        <v>2016</v>
      </c>
      <c r="X9164" t="str">
        <f t="shared" si="717"/>
        <v>Dec-2016</v>
      </c>
      <c r="Y9164" s="17">
        <f t="shared" si="718"/>
        <v>4</v>
      </c>
      <c r="Z9164" t="str">
        <f t="shared" si="719"/>
        <v>0% (No Discount)</v>
      </c>
      <c r="AA9164" s="17">
        <f>IF(COUNTIF($B$2:B9164,B9164)=1,1,0)</f>
        <v>0</v>
      </c>
      <c r="AB9164" s="17">
        <f>IF(COUNTIF($F$2:F9164,F9164)=1,1,0)</f>
        <v>0</v>
      </c>
    </row>
    <row r="9165" spans="1:28" x14ac:dyDescent="0.2">
      <c r="A9165" s="17">
        <v>9164</v>
      </c>
      <c r="B9165" t="s">
        <v>10499</v>
      </c>
      <c r="C9165" s="18">
        <v>42163</v>
      </c>
      <c r="D9165" s="18">
        <v>42167</v>
      </c>
      <c r="E9165" t="s">
        <v>77</v>
      </c>
      <c r="F9165" t="s">
        <v>7114</v>
      </c>
      <c r="G9165" t="s">
        <v>7115</v>
      </c>
      <c r="H9165" t="s">
        <v>53</v>
      </c>
      <c r="I9165" t="s">
        <v>54</v>
      </c>
      <c r="J9165" t="s">
        <v>330</v>
      </c>
      <c r="K9165" t="s">
        <v>238</v>
      </c>
      <c r="L9165">
        <v>60610</v>
      </c>
      <c r="M9165" t="s">
        <v>132</v>
      </c>
      <c r="N9165" t="s">
        <v>5992</v>
      </c>
      <c r="O9165" t="s">
        <v>98</v>
      </c>
      <c r="P9165" t="s">
        <v>188</v>
      </c>
      <c r="Q9165" t="s">
        <v>5993</v>
      </c>
      <c r="R9165" s="19">
        <v>2.3759999999999999</v>
      </c>
      <c r="S9165" s="17">
        <v>3</v>
      </c>
      <c r="T9165" s="20">
        <v>0.2</v>
      </c>
      <c r="U9165" s="19">
        <v>0.74250000000000005</v>
      </c>
      <c r="V9165" s="20">
        <f t="shared" si="715"/>
        <v>0.31250000000000006</v>
      </c>
      <c r="W9165" s="17">
        <f t="shared" si="716"/>
        <v>2015</v>
      </c>
      <c r="X9165" t="str">
        <f t="shared" si="717"/>
        <v>Jun-2015</v>
      </c>
      <c r="Y9165" s="17">
        <f t="shared" si="718"/>
        <v>4</v>
      </c>
      <c r="Z9165" t="str">
        <f t="shared" si="719"/>
        <v>11-20%</v>
      </c>
      <c r="AA9165" s="17">
        <f>IF(COUNTIF($B$2:B9165,B9165)=1,1,0)</f>
        <v>1</v>
      </c>
      <c r="AB9165" s="17">
        <f>IF(COUNTIF($F$2:F9165,F9165)=1,1,0)</f>
        <v>0</v>
      </c>
    </row>
    <row r="9166" spans="1:28" x14ac:dyDescent="0.2">
      <c r="A9166" s="17">
        <v>9165</v>
      </c>
      <c r="B9166" t="s">
        <v>10499</v>
      </c>
      <c r="C9166" s="18">
        <v>42163</v>
      </c>
      <c r="D9166" s="18">
        <v>42167</v>
      </c>
      <c r="E9166" t="s">
        <v>77</v>
      </c>
      <c r="F9166" t="s">
        <v>7114</v>
      </c>
      <c r="G9166" t="s">
        <v>7115</v>
      </c>
      <c r="H9166" t="s">
        <v>53</v>
      </c>
      <c r="I9166" t="s">
        <v>54</v>
      </c>
      <c r="J9166" t="s">
        <v>330</v>
      </c>
      <c r="K9166" t="s">
        <v>238</v>
      </c>
      <c r="L9166">
        <v>60610</v>
      </c>
      <c r="M9166" t="s">
        <v>132</v>
      </c>
      <c r="N9166" t="s">
        <v>3340</v>
      </c>
      <c r="O9166" t="s">
        <v>73</v>
      </c>
      <c r="P9166" t="s">
        <v>105</v>
      </c>
      <c r="Q9166" t="s">
        <v>3341</v>
      </c>
      <c r="R9166" s="19">
        <v>143.12799999999999</v>
      </c>
      <c r="S9166" s="17">
        <v>2</v>
      </c>
      <c r="T9166" s="20">
        <v>0.8</v>
      </c>
      <c r="U9166" s="19">
        <v>-393.60199999999998</v>
      </c>
      <c r="V9166" s="20">
        <f t="shared" si="715"/>
        <v>-2.75</v>
      </c>
      <c r="W9166" s="17">
        <f t="shared" si="716"/>
        <v>2015</v>
      </c>
      <c r="X9166" t="str">
        <f t="shared" si="717"/>
        <v>Jun-2015</v>
      </c>
      <c r="Y9166" s="17">
        <f t="shared" si="718"/>
        <v>4</v>
      </c>
      <c r="Z9166" t="str">
        <f t="shared" si="719"/>
        <v>Over 50%</v>
      </c>
      <c r="AA9166" s="17">
        <f>IF(COUNTIF($B$2:B9166,B9166)=1,1,0)</f>
        <v>0</v>
      </c>
      <c r="AB9166" s="17">
        <f>IF(COUNTIF($F$2:F9166,F9166)=1,1,0)</f>
        <v>0</v>
      </c>
    </row>
    <row r="9167" spans="1:28" x14ac:dyDescent="0.2">
      <c r="A9167" s="17">
        <v>9166</v>
      </c>
      <c r="B9167" t="s">
        <v>10500</v>
      </c>
      <c r="C9167" s="18">
        <v>42545</v>
      </c>
      <c r="D9167" s="18">
        <v>42547</v>
      </c>
      <c r="E9167" t="s">
        <v>50</v>
      </c>
      <c r="F9167" t="s">
        <v>700</v>
      </c>
      <c r="G9167" t="s">
        <v>701</v>
      </c>
      <c r="H9167" t="s">
        <v>53</v>
      </c>
      <c r="I9167" t="s">
        <v>54</v>
      </c>
      <c r="J9167" t="s">
        <v>977</v>
      </c>
      <c r="K9167" t="s">
        <v>70</v>
      </c>
      <c r="L9167">
        <v>92037</v>
      </c>
      <c r="M9167" t="s">
        <v>71</v>
      </c>
      <c r="N9167" t="s">
        <v>9864</v>
      </c>
      <c r="O9167" t="s">
        <v>98</v>
      </c>
      <c r="P9167" t="s">
        <v>711</v>
      </c>
      <c r="Q9167" t="s">
        <v>9865</v>
      </c>
      <c r="R9167" s="19">
        <v>4476.8</v>
      </c>
      <c r="S9167" s="17">
        <v>4</v>
      </c>
      <c r="T9167" s="20">
        <v>0.2</v>
      </c>
      <c r="U9167" s="19">
        <v>503.64</v>
      </c>
      <c r="V9167" s="20">
        <f t="shared" si="715"/>
        <v>0.11249999999999999</v>
      </c>
      <c r="W9167" s="17">
        <f t="shared" si="716"/>
        <v>2016</v>
      </c>
      <c r="X9167" t="str">
        <f t="shared" si="717"/>
        <v>Jun-2016</v>
      </c>
      <c r="Y9167" s="17">
        <f t="shared" si="718"/>
        <v>2</v>
      </c>
      <c r="Z9167" t="str">
        <f t="shared" si="719"/>
        <v>11-20%</v>
      </c>
      <c r="AA9167" s="17">
        <f>IF(COUNTIF($B$2:B9167,B9167)=1,1,0)</f>
        <v>1</v>
      </c>
      <c r="AB9167" s="17">
        <f>IF(COUNTIF($F$2:F9167,F9167)=1,1,0)</f>
        <v>0</v>
      </c>
    </row>
    <row r="9168" spans="1:28" x14ac:dyDescent="0.2">
      <c r="A9168" s="17">
        <v>9167</v>
      </c>
      <c r="B9168" t="s">
        <v>10500</v>
      </c>
      <c r="C9168" s="18">
        <v>42545</v>
      </c>
      <c r="D9168" s="18">
        <v>42547</v>
      </c>
      <c r="E9168" t="s">
        <v>50</v>
      </c>
      <c r="F9168" t="s">
        <v>700</v>
      </c>
      <c r="G9168" t="s">
        <v>701</v>
      </c>
      <c r="H9168" t="s">
        <v>53</v>
      </c>
      <c r="I9168" t="s">
        <v>54</v>
      </c>
      <c r="J9168" t="s">
        <v>977</v>
      </c>
      <c r="K9168" t="s">
        <v>70</v>
      </c>
      <c r="L9168">
        <v>92037</v>
      </c>
      <c r="M9168" t="s">
        <v>71</v>
      </c>
      <c r="N9168" t="s">
        <v>3855</v>
      </c>
      <c r="O9168" t="s">
        <v>73</v>
      </c>
      <c r="P9168" t="s">
        <v>117</v>
      </c>
      <c r="Q9168" t="s">
        <v>3856</v>
      </c>
      <c r="R9168" s="19">
        <v>104.85</v>
      </c>
      <c r="S9168" s="17">
        <v>1</v>
      </c>
      <c r="T9168" s="20">
        <v>0</v>
      </c>
      <c r="U9168" s="19">
        <v>50.328000000000003</v>
      </c>
      <c r="V9168" s="20">
        <f t="shared" si="715"/>
        <v>0.48000000000000004</v>
      </c>
      <c r="W9168" s="17">
        <f t="shared" si="716"/>
        <v>2016</v>
      </c>
      <c r="X9168" t="str">
        <f t="shared" si="717"/>
        <v>Jun-2016</v>
      </c>
      <c r="Y9168" s="17">
        <f t="shared" si="718"/>
        <v>2</v>
      </c>
      <c r="Z9168" t="str">
        <f t="shared" si="719"/>
        <v>0% (No Discount)</v>
      </c>
      <c r="AA9168" s="17">
        <f>IF(COUNTIF($B$2:B9168,B9168)=1,1,0)</f>
        <v>0</v>
      </c>
      <c r="AB9168" s="17">
        <f>IF(COUNTIF($F$2:F9168,F9168)=1,1,0)</f>
        <v>0</v>
      </c>
    </row>
    <row r="9169" spans="1:28" x14ac:dyDescent="0.2">
      <c r="A9169" s="17">
        <v>9168</v>
      </c>
      <c r="B9169" t="s">
        <v>10500</v>
      </c>
      <c r="C9169" s="18">
        <v>42545</v>
      </c>
      <c r="D9169" s="18">
        <v>42547</v>
      </c>
      <c r="E9169" t="s">
        <v>50</v>
      </c>
      <c r="F9169" t="s">
        <v>700</v>
      </c>
      <c r="G9169" t="s">
        <v>701</v>
      </c>
      <c r="H9169" t="s">
        <v>53</v>
      </c>
      <c r="I9169" t="s">
        <v>54</v>
      </c>
      <c r="J9169" t="s">
        <v>977</v>
      </c>
      <c r="K9169" t="s">
        <v>70</v>
      </c>
      <c r="L9169">
        <v>92037</v>
      </c>
      <c r="M9169" t="s">
        <v>71</v>
      </c>
      <c r="N9169" t="s">
        <v>5979</v>
      </c>
      <c r="O9169" t="s">
        <v>73</v>
      </c>
      <c r="P9169" t="s">
        <v>105</v>
      </c>
      <c r="Q9169" t="s">
        <v>5980</v>
      </c>
      <c r="R9169" s="19">
        <v>241.44</v>
      </c>
      <c r="S9169" s="17">
        <v>3</v>
      </c>
      <c r="T9169" s="20">
        <v>0</v>
      </c>
      <c r="U9169" s="19">
        <v>72.432000000000002</v>
      </c>
      <c r="V9169" s="20">
        <f t="shared" si="715"/>
        <v>0.3</v>
      </c>
      <c r="W9169" s="17">
        <f t="shared" si="716"/>
        <v>2016</v>
      </c>
      <c r="X9169" t="str">
        <f t="shared" si="717"/>
        <v>Jun-2016</v>
      </c>
      <c r="Y9169" s="17">
        <f t="shared" si="718"/>
        <v>2</v>
      </c>
      <c r="Z9169" t="str">
        <f t="shared" si="719"/>
        <v>0% (No Discount)</v>
      </c>
      <c r="AA9169" s="17">
        <f>IF(COUNTIF($B$2:B9169,B9169)=1,1,0)</f>
        <v>0</v>
      </c>
      <c r="AB9169" s="17">
        <f>IF(COUNTIF($F$2:F9169,F9169)=1,1,0)</f>
        <v>0</v>
      </c>
    </row>
    <row r="9170" spans="1:28" x14ac:dyDescent="0.2">
      <c r="A9170" s="17">
        <v>9169</v>
      </c>
      <c r="B9170" t="s">
        <v>10501</v>
      </c>
      <c r="C9170" s="18">
        <v>42444</v>
      </c>
      <c r="D9170" s="18">
        <v>42448</v>
      </c>
      <c r="E9170" t="s">
        <v>77</v>
      </c>
      <c r="F9170" t="s">
        <v>2690</v>
      </c>
      <c r="G9170" t="s">
        <v>2691</v>
      </c>
      <c r="H9170" t="s">
        <v>129</v>
      </c>
      <c r="I9170" t="s">
        <v>54</v>
      </c>
      <c r="J9170" t="s">
        <v>355</v>
      </c>
      <c r="K9170" t="s">
        <v>1519</v>
      </c>
      <c r="L9170">
        <v>39212</v>
      </c>
      <c r="M9170" t="s">
        <v>57</v>
      </c>
      <c r="N9170" t="s">
        <v>2376</v>
      </c>
      <c r="O9170" t="s">
        <v>73</v>
      </c>
      <c r="P9170" t="s">
        <v>117</v>
      </c>
      <c r="Q9170" t="s">
        <v>2377</v>
      </c>
      <c r="R9170" s="19">
        <v>319.76</v>
      </c>
      <c r="S9170" s="17">
        <v>14</v>
      </c>
      <c r="T9170" s="20">
        <v>0</v>
      </c>
      <c r="U9170" s="19">
        <v>147.08959999999999</v>
      </c>
      <c r="V9170" s="20">
        <f t="shared" si="715"/>
        <v>0.45999999999999996</v>
      </c>
      <c r="W9170" s="17">
        <f t="shared" si="716"/>
        <v>2016</v>
      </c>
      <c r="X9170" t="str">
        <f t="shared" si="717"/>
        <v>Mar-2016</v>
      </c>
      <c r="Y9170" s="17">
        <f t="shared" si="718"/>
        <v>4</v>
      </c>
      <c r="Z9170" t="str">
        <f t="shared" si="719"/>
        <v>0% (No Discount)</v>
      </c>
      <c r="AA9170" s="17">
        <f>IF(COUNTIF($B$2:B9170,B9170)=1,1,0)</f>
        <v>1</v>
      </c>
      <c r="AB9170" s="17">
        <f>IF(COUNTIF($F$2:F9170,F9170)=1,1,0)</f>
        <v>0</v>
      </c>
    </row>
    <row r="9171" spans="1:28" x14ac:dyDescent="0.2">
      <c r="A9171" s="17">
        <v>9170</v>
      </c>
      <c r="B9171" t="s">
        <v>10501</v>
      </c>
      <c r="C9171" s="18">
        <v>42444</v>
      </c>
      <c r="D9171" s="18">
        <v>42448</v>
      </c>
      <c r="E9171" t="s">
        <v>77</v>
      </c>
      <c r="F9171" t="s">
        <v>2690</v>
      </c>
      <c r="G9171" t="s">
        <v>2691</v>
      </c>
      <c r="H9171" t="s">
        <v>129</v>
      </c>
      <c r="I9171" t="s">
        <v>54</v>
      </c>
      <c r="J9171" t="s">
        <v>355</v>
      </c>
      <c r="K9171" t="s">
        <v>1519</v>
      </c>
      <c r="L9171">
        <v>39212</v>
      </c>
      <c r="M9171" t="s">
        <v>57</v>
      </c>
      <c r="N9171" t="s">
        <v>2376</v>
      </c>
      <c r="O9171" t="s">
        <v>73</v>
      </c>
      <c r="P9171" t="s">
        <v>117</v>
      </c>
      <c r="Q9171" t="s">
        <v>2377</v>
      </c>
      <c r="R9171" s="19">
        <v>45.68</v>
      </c>
      <c r="S9171" s="17">
        <v>2</v>
      </c>
      <c r="T9171" s="20">
        <v>0</v>
      </c>
      <c r="U9171" s="19">
        <v>21.012799999999999</v>
      </c>
      <c r="V9171" s="20">
        <f t="shared" si="715"/>
        <v>0.45999999999999996</v>
      </c>
      <c r="W9171" s="17">
        <f t="shared" si="716"/>
        <v>2016</v>
      </c>
      <c r="X9171" t="str">
        <f t="shared" si="717"/>
        <v>Mar-2016</v>
      </c>
      <c r="Y9171" s="17">
        <f t="shared" si="718"/>
        <v>4</v>
      </c>
      <c r="Z9171" t="str">
        <f t="shared" si="719"/>
        <v>0% (No Discount)</v>
      </c>
      <c r="AA9171" s="17">
        <f>IF(COUNTIF($B$2:B9171,B9171)=1,1,0)</f>
        <v>0</v>
      </c>
      <c r="AB9171" s="17">
        <f>IF(COUNTIF($F$2:F9171,F9171)=1,1,0)</f>
        <v>0</v>
      </c>
    </row>
    <row r="9172" spans="1:28" x14ac:dyDescent="0.2">
      <c r="A9172" s="17">
        <v>9171</v>
      </c>
      <c r="B9172" t="s">
        <v>10502</v>
      </c>
      <c r="C9172" s="18">
        <v>42705</v>
      </c>
      <c r="D9172" s="18">
        <v>42705</v>
      </c>
      <c r="E9172" t="s">
        <v>1320</v>
      </c>
      <c r="F9172" t="s">
        <v>6514</v>
      </c>
      <c r="G9172" t="s">
        <v>6515</v>
      </c>
      <c r="H9172" t="s">
        <v>129</v>
      </c>
      <c r="I9172" t="s">
        <v>54</v>
      </c>
      <c r="J9172" t="s">
        <v>8861</v>
      </c>
      <c r="K9172" t="s">
        <v>70</v>
      </c>
      <c r="L9172">
        <v>93030</v>
      </c>
      <c r="M9172" t="s">
        <v>71</v>
      </c>
      <c r="N9172" t="s">
        <v>1844</v>
      </c>
      <c r="O9172" t="s">
        <v>59</v>
      </c>
      <c r="P9172" t="s">
        <v>92</v>
      </c>
      <c r="Q9172" t="s">
        <v>1845</v>
      </c>
      <c r="R9172" s="19">
        <v>31.96</v>
      </c>
      <c r="S9172" s="17">
        <v>2</v>
      </c>
      <c r="T9172" s="20">
        <v>0</v>
      </c>
      <c r="U9172" s="19">
        <v>1.5980000000000001</v>
      </c>
      <c r="V9172" s="20">
        <f t="shared" si="715"/>
        <v>0.05</v>
      </c>
      <c r="W9172" s="17">
        <f t="shared" si="716"/>
        <v>2016</v>
      </c>
      <c r="X9172" t="str">
        <f t="shared" si="717"/>
        <v>Dec-2016</v>
      </c>
      <c r="Y9172" s="17">
        <f t="shared" si="718"/>
        <v>0</v>
      </c>
      <c r="Z9172" t="str">
        <f t="shared" si="719"/>
        <v>0% (No Discount)</v>
      </c>
      <c r="AA9172" s="17">
        <f>IF(COUNTIF($B$2:B9172,B9172)=1,1,0)</f>
        <v>1</v>
      </c>
      <c r="AB9172" s="17">
        <f>IF(COUNTIF($F$2:F9172,F9172)=1,1,0)</f>
        <v>0</v>
      </c>
    </row>
    <row r="9173" spans="1:28" x14ac:dyDescent="0.2">
      <c r="A9173" s="17">
        <v>9172</v>
      </c>
      <c r="B9173" t="s">
        <v>10502</v>
      </c>
      <c r="C9173" s="18">
        <v>42705</v>
      </c>
      <c r="D9173" s="18">
        <v>42705</v>
      </c>
      <c r="E9173" t="s">
        <v>1320</v>
      </c>
      <c r="F9173" t="s">
        <v>6514</v>
      </c>
      <c r="G9173" t="s">
        <v>6515</v>
      </c>
      <c r="H9173" t="s">
        <v>129</v>
      </c>
      <c r="I9173" t="s">
        <v>54</v>
      </c>
      <c r="J9173" t="s">
        <v>8861</v>
      </c>
      <c r="K9173" t="s">
        <v>70</v>
      </c>
      <c r="L9173">
        <v>93030</v>
      </c>
      <c r="M9173" t="s">
        <v>71</v>
      </c>
      <c r="N9173" t="s">
        <v>4221</v>
      </c>
      <c r="O9173" t="s">
        <v>73</v>
      </c>
      <c r="P9173" t="s">
        <v>117</v>
      </c>
      <c r="Q9173" t="s">
        <v>4222</v>
      </c>
      <c r="R9173" s="19">
        <v>47.9</v>
      </c>
      <c r="S9173" s="17">
        <v>1</v>
      </c>
      <c r="T9173" s="20">
        <v>0</v>
      </c>
      <c r="U9173" s="19">
        <v>22.992000000000001</v>
      </c>
      <c r="V9173" s="20">
        <f t="shared" si="715"/>
        <v>0.48000000000000004</v>
      </c>
      <c r="W9173" s="17">
        <f t="shared" si="716"/>
        <v>2016</v>
      </c>
      <c r="X9173" t="str">
        <f t="shared" si="717"/>
        <v>Dec-2016</v>
      </c>
      <c r="Y9173" s="17">
        <f t="shared" si="718"/>
        <v>0</v>
      </c>
      <c r="Z9173" t="str">
        <f t="shared" si="719"/>
        <v>0% (No Discount)</v>
      </c>
      <c r="AA9173" s="17">
        <f>IF(COUNTIF($B$2:B9173,B9173)=1,1,0)</f>
        <v>0</v>
      </c>
      <c r="AB9173" s="17">
        <f>IF(COUNTIF($F$2:F9173,F9173)=1,1,0)</f>
        <v>0</v>
      </c>
    </row>
    <row r="9174" spans="1:28" x14ac:dyDescent="0.2">
      <c r="A9174" s="17">
        <v>9173</v>
      </c>
      <c r="B9174" t="s">
        <v>10502</v>
      </c>
      <c r="C9174" s="18">
        <v>42705</v>
      </c>
      <c r="D9174" s="18">
        <v>42705</v>
      </c>
      <c r="E9174" t="s">
        <v>1320</v>
      </c>
      <c r="F9174" t="s">
        <v>6514</v>
      </c>
      <c r="G9174" t="s">
        <v>6515</v>
      </c>
      <c r="H9174" t="s">
        <v>129</v>
      </c>
      <c r="I9174" t="s">
        <v>54</v>
      </c>
      <c r="J9174" t="s">
        <v>8861</v>
      </c>
      <c r="K9174" t="s">
        <v>70</v>
      </c>
      <c r="L9174">
        <v>93030</v>
      </c>
      <c r="M9174" t="s">
        <v>71</v>
      </c>
      <c r="N9174" t="s">
        <v>3450</v>
      </c>
      <c r="O9174" t="s">
        <v>73</v>
      </c>
      <c r="P9174" t="s">
        <v>86</v>
      </c>
      <c r="Q9174" t="s">
        <v>3451</v>
      </c>
      <c r="R9174" s="19">
        <v>1112.94</v>
      </c>
      <c r="S9174" s="17">
        <v>3</v>
      </c>
      <c r="T9174" s="20">
        <v>0</v>
      </c>
      <c r="U9174" s="19">
        <v>222.58799999999999</v>
      </c>
      <c r="V9174" s="20">
        <f t="shared" si="715"/>
        <v>0.19999999999999998</v>
      </c>
      <c r="W9174" s="17">
        <f t="shared" si="716"/>
        <v>2016</v>
      </c>
      <c r="X9174" t="str">
        <f t="shared" si="717"/>
        <v>Dec-2016</v>
      </c>
      <c r="Y9174" s="17">
        <f t="shared" si="718"/>
        <v>0</v>
      </c>
      <c r="Z9174" t="str">
        <f t="shared" si="719"/>
        <v>0% (No Discount)</v>
      </c>
      <c r="AA9174" s="17">
        <f>IF(COUNTIF($B$2:B9174,B9174)=1,1,0)</f>
        <v>0</v>
      </c>
      <c r="AB9174" s="17">
        <f>IF(COUNTIF($F$2:F9174,F9174)=1,1,0)</f>
        <v>0</v>
      </c>
    </row>
    <row r="9175" spans="1:28" x14ac:dyDescent="0.2">
      <c r="A9175" s="17">
        <v>9174</v>
      </c>
      <c r="B9175" t="s">
        <v>10502</v>
      </c>
      <c r="C9175" s="18">
        <v>42705</v>
      </c>
      <c r="D9175" s="18">
        <v>42705</v>
      </c>
      <c r="E9175" t="s">
        <v>1320</v>
      </c>
      <c r="F9175" t="s">
        <v>6514</v>
      </c>
      <c r="G9175" t="s">
        <v>6515</v>
      </c>
      <c r="H9175" t="s">
        <v>129</v>
      </c>
      <c r="I9175" t="s">
        <v>54</v>
      </c>
      <c r="J9175" t="s">
        <v>8861</v>
      </c>
      <c r="K9175" t="s">
        <v>70</v>
      </c>
      <c r="L9175">
        <v>93030</v>
      </c>
      <c r="M9175" t="s">
        <v>71</v>
      </c>
      <c r="N9175" t="s">
        <v>2322</v>
      </c>
      <c r="O9175" t="s">
        <v>73</v>
      </c>
      <c r="P9175" t="s">
        <v>200</v>
      </c>
      <c r="Q9175" t="s">
        <v>2323</v>
      </c>
      <c r="R9175" s="19">
        <v>22.92</v>
      </c>
      <c r="S9175" s="17">
        <v>3</v>
      </c>
      <c r="T9175" s="20">
        <v>0</v>
      </c>
      <c r="U9175" s="19">
        <v>11.2308</v>
      </c>
      <c r="V9175" s="20">
        <f t="shared" si="715"/>
        <v>0.49</v>
      </c>
      <c r="W9175" s="17">
        <f t="shared" si="716"/>
        <v>2016</v>
      </c>
      <c r="X9175" t="str">
        <f t="shared" si="717"/>
        <v>Dec-2016</v>
      </c>
      <c r="Y9175" s="17">
        <f t="shared" si="718"/>
        <v>0</v>
      </c>
      <c r="Z9175" t="str">
        <f t="shared" si="719"/>
        <v>0% (No Discount)</v>
      </c>
      <c r="AA9175" s="17">
        <f>IF(COUNTIF($B$2:B9175,B9175)=1,1,0)</f>
        <v>0</v>
      </c>
      <c r="AB9175" s="17">
        <f>IF(COUNTIF($F$2:F9175,F9175)=1,1,0)</f>
        <v>0</v>
      </c>
    </row>
    <row r="9176" spans="1:28" x14ac:dyDescent="0.2">
      <c r="A9176" s="17">
        <v>9175</v>
      </c>
      <c r="B9176" t="s">
        <v>10503</v>
      </c>
      <c r="C9176" s="18">
        <v>42898</v>
      </c>
      <c r="D9176" s="18">
        <v>42900</v>
      </c>
      <c r="E9176" t="s">
        <v>50</v>
      </c>
      <c r="F9176" t="s">
        <v>8389</v>
      </c>
      <c r="G9176" t="s">
        <v>8390</v>
      </c>
      <c r="H9176" t="s">
        <v>53</v>
      </c>
      <c r="I9176" t="s">
        <v>54</v>
      </c>
      <c r="J9176" t="s">
        <v>4291</v>
      </c>
      <c r="K9176" t="s">
        <v>123</v>
      </c>
      <c r="L9176">
        <v>98031</v>
      </c>
      <c r="M9176" t="s">
        <v>71</v>
      </c>
      <c r="N9176" t="s">
        <v>3929</v>
      </c>
      <c r="O9176" t="s">
        <v>98</v>
      </c>
      <c r="P9176" t="s">
        <v>99</v>
      </c>
      <c r="Q9176" t="s">
        <v>3930</v>
      </c>
      <c r="R9176" s="19">
        <v>71.975999999999999</v>
      </c>
      <c r="S9176" s="17">
        <v>3</v>
      </c>
      <c r="T9176" s="20">
        <v>0.2</v>
      </c>
      <c r="U9176" s="19">
        <v>8.9969999999999999</v>
      </c>
      <c r="V9176" s="20">
        <f t="shared" si="715"/>
        <v>0.125</v>
      </c>
      <c r="W9176" s="17">
        <f t="shared" si="716"/>
        <v>2017</v>
      </c>
      <c r="X9176" t="str">
        <f t="shared" si="717"/>
        <v>Jun-2017</v>
      </c>
      <c r="Y9176" s="17">
        <f t="shared" si="718"/>
        <v>2</v>
      </c>
      <c r="Z9176" t="str">
        <f t="shared" si="719"/>
        <v>11-20%</v>
      </c>
      <c r="AA9176" s="17">
        <f>IF(COUNTIF($B$2:B9176,B9176)=1,1,0)</f>
        <v>1</v>
      </c>
      <c r="AB9176" s="17">
        <f>IF(COUNTIF($F$2:F9176,F9176)=1,1,0)</f>
        <v>0</v>
      </c>
    </row>
    <row r="9177" spans="1:28" x14ac:dyDescent="0.2">
      <c r="A9177" s="17">
        <v>9176</v>
      </c>
      <c r="B9177" t="s">
        <v>10503</v>
      </c>
      <c r="C9177" s="18">
        <v>42898</v>
      </c>
      <c r="D9177" s="18">
        <v>42900</v>
      </c>
      <c r="E9177" t="s">
        <v>50</v>
      </c>
      <c r="F9177" t="s">
        <v>8389</v>
      </c>
      <c r="G9177" t="s">
        <v>8390</v>
      </c>
      <c r="H9177" t="s">
        <v>53</v>
      </c>
      <c r="I9177" t="s">
        <v>54</v>
      </c>
      <c r="J9177" t="s">
        <v>4291</v>
      </c>
      <c r="K9177" t="s">
        <v>123</v>
      </c>
      <c r="L9177">
        <v>98031</v>
      </c>
      <c r="M9177" t="s">
        <v>71</v>
      </c>
      <c r="N9177" t="s">
        <v>3907</v>
      </c>
      <c r="O9177" t="s">
        <v>73</v>
      </c>
      <c r="P9177" t="s">
        <v>117</v>
      </c>
      <c r="Q9177" t="s">
        <v>3908</v>
      </c>
      <c r="R9177" s="19">
        <v>19.440000000000001</v>
      </c>
      <c r="S9177" s="17">
        <v>3</v>
      </c>
      <c r="T9177" s="20">
        <v>0</v>
      </c>
      <c r="U9177" s="19">
        <v>9.3312000000000008</v>
      </c>
      <c r="V9177" s="20">
        <f t="shared" si="715"/>
        <v>0.48000000000000004</v>
      </c>
      <c r="W9177" s="17">
        <f t="shared" si="716"/>
        <v>2017</v>
      </c>
      <c r="X9177" t="str">
        <f t="shared" si="717"/>
        <v>Jun-2017</v>
      </c>
      <c r="Y9177" s="17">
        <f t="shared" si="718"/>
        <v>2</v>
      </c>
      <c r="Z9177" t="str">
        <f t="shared" si="719"/>
        <v>0% (No Discount)</v>
      </c>
      <c r="AA9177" s="17">
        <f>IF(COUNTIF($B$2:B9177,B9177)=1,1,0)</f>
        <v>0</v>
      </c>
      <c r="AB9177" s="17">
        <f>IF(COUNTIF($F$2:F9177,F9177)=1,1,0)</f>
        <v>0</v>
      </c>
    </row>
    <row r="9178" spans="1:28" x14ac:dyDescent="0.2">
      <c r="A9178" s="17">
        <v>9177</v>
      </c>
      <c r="B9178" t="s">
        <v>10504</v>
      </c>
      <c r="C9178" s="18">
        <v>42448</v>
      </c>
      <c r="D9178" s="18">
        <v>42453</v>
      </c>
      <c r="E9178" t="s">
        <v>77</v>
      </c>
      <c r="F9178" t="s">
        <v>4988</v>
      </c>
      <c r="G9178" t="s">
        <v>4989</v>
      </c>
      <c r="H9178" t="s">
        <v>68</v>
      </c>
      <c r="I9178" t="s">
        <v>54</v>
      </c>
      <c r="J9178" t="s">
        <v>5696</v>
      </c>
      <c r="K9178" t="s">
        <v>362</v>
      </c>
      <c r="L9178">
        <v>37211</v>
      </c>
      <c r="M9178" t="s">
        <v>57</v>
      </c>
      <c r="N9178" t="s">
        <v>1236</v>
      </c>
      <c r="O9178" t="s">
        <v>73</v>
      </c>
      <c r="P9178" t="s">
        <v>102</v>
      </c>
      <c r="Q9178" t="s">
        <v>1237</v>
      </c>
      <c r="R9178" s="19">
        <v>31.085999999999999</v>
      </c>
      <c r="S9178" s="17">
        <v>3</v>
      </c>
      <c r="T9178" s="20">
        <v>0.7</v>
      </c>
      <c r="U9178" s="19">
        <v>-20.724</v>
      </c>
      <c r="V9178" s="20">
        <f t="shared" si="715"/>
        <v>-0.66666666666666674</v>
      </c>
      <c r="W9178" s="17">
        <f t="shared" si="716"/>
        <v>2016</v>
      </c>
      <c r="X9178" t="str">
        <f t="shared" si="717"/>
        <v>Mar-2016</v>
      </c>
      <c r="Y9178" s="17">
        <f t="shared" si="718"/>
        <v>5</v>
      </c>
      <c r="Z9178" t="str">
        <f t="shared" si="719"/>
        <v>Over 50%</v>
      </c>
      <c r="AA9178" s="17">
        <f>IF(COUNTIF($B$2:B9178,B9178)=1,1,0)</f>
        <v>1</v>
      </c>
      <c r="AB9178" s="17">
        <f>IF(COUNTIF($F$2:F9178,F9178)=1,1,0)</f>
        <v>0</v>
      </c>
    </row>
    <row r="9179" spans="1:28" x14ac:dyDescent="0.2">
      <c r="A9179" s="17">
        <v>9178</v>
      </c>
      <c r="B9179" t="s">
        <v>10505</v>
      </c>
      <c r="C9179" s="18">
        <v>42688</v>
      </c>
      <c r="D9179" s="18">
        <v>42692</v>
      </c>
      <c r="E9179" t="s">
        <v>77</v>
      </c>
      <c r="F9179" t="s">
        <v>278</v>
      </c>
      <c r="G9179" t="s">
        <v>279</v>
      </c>
      <c r="H9179" t="s">
        <v>53</v>
      </c>
      <c r="I9179" t="s">
        <v>54</v>
      </c>
      <c r="J9179" t="s">
        <v>293</v>
      </c>
      <c r="K9179" t="s">
        <v>294</v>
      </c>
      <c r="L9179">
        <v>10035</v>
      </c>
      <c r="M9179" t="s">
        <v>175</v>
      </c>
      <c r="N9179" t="s">
        <v>7913</v>
      </c>
      <c r="O9179" t="s">
        <v>98</v>
      </c>
      <c r="P9179" t="s">
        <v>99</v>
      </c>
      <c r="Q9179" t="s">
        <v>7914</v>
      </c>
      <c r="R9179" s="19">
        <v>13.98</v>
      </c>
      <c r="S9179" s="17">
        <v>2</v>
      </c>
      <c r="T9179" s="20">
        <v>0</v>
      </c>
      <c r="U9179" s="19">
        <v>3.9144000000000001</v>
      </c>
      <c r="V9179" s="20">
        <f t="shared" si="715"/>
        <v>0.27999999999999997</v>
      </c>
      <c r="W9179" s="17">
        <f t="shared" si="716"/>
        <v>2016</v>
      </c>
      <c r="X9179" t="str">
        <f t="shared" si="717"/>
        <v>Nov-2016</v>
      </c>
      <c r="Y9179" s="17">
        <f t="shared" si="718"/>
        <v>4</v>
      </c>
      <c r="Z9179" t="str">
        <f t="shared" si="719"/>
        <v>0% (No Discount)</v>
      </c>
      <c r="AA9179" s="17">
        <f>IF(COUNTIF($B$2:B9179,B9179)=1,1,0)</f>
        <v>1</v>
      </c>
      <c r="AB9179" s="17">
        <f>IF(COUNTIF($F$2:F9179,F9179)=1,1,0)</f>
        <v>0</v>
      </c>
    </row>
    <row r="9180" spans="1:28" x14ac:dyDescent="0.2">
      <c r="A9180" s="17">
        <v>9179</v>
      </c>
      <c r="B9180" t="s">
        <v>10505</v>
      </c>
      <c r="C9180" s="18">
        <v>42688</v>
      </c>
      <c r="D9180" s="18">
        <v>42692</v>
      </c>
      <c r="E9180" t="s">
        <v>77</v>
      </c>
      <c r="F9180" t="s">
        <v>278</v>
      </c>
      <c r="G9180" t="s">
        <v>279</v>
      </c>
      <c r="H9180" t="s">
        <v>53</v>
      </c>
      <c r="I9180" t="s">
        <v>54</v>
      </c>
      <c r="J9180" t="s">
        <v>293</v>
      </c>
      <c r="K9180" t="s">
        <v>294</v>
      </c>
      <c r="L9180">
        <v>10035</v>
      </c>
      <c r="M9180" t="s">
        <v>175</v>
      </c>
      <c r="N9180" t="s">
        <v>6840</v>
      </c>
      <c r="O9180" t="s">
        <v>73</v>
      </c>
      <c r="P9180" t="s">
        <v>95</v>
      </c>
      <c r="Q9180" t="s">
        <v>6841</v>
      </c>
      <c r="R9180" s="19">
        <v>23.65</v>
      </c>
      <c r="S9180" s="17">
        <v>1</v>
      </c>
      <c r="T9180" s="20">
        <v>0</v>
      </c>
      <c r="U9180" s="19">
        <v>6.149</v>
      </c>
      <c r="V9180" s="20">
        <f t="shared" si="715"/>
        <v>0.26</v>
      </c>
      <c r="W9180" s="17">
        <f t="shared" si="716"/>
        <v>2016</v>
      </c>
      <c r="X9180" t="str">
        <f t="shared" si="717"/>
        <v>Nov-2016</v>
      </c>
      <c r="Y9180" s="17">
        <f t="shared" si="718"/>
        <v>4</v>
      </c>
      <c r="Z9180" t="str">
        <f t="shared" si="719"/>
        <v>0% (No Discount)</v>
      </c>
      <c r="AA9180" s="17">
        <f>IF(COUNTIF($B$2:B9180,B9180)=1,1,0)</f>
        <v>0</v>
      </c>
      <c r="AB9180" s="17">
        <f>IF(COUNTIF($F$2:F9180,F9180)=1,1,0)</f>
        <v>0</v>
      </c>
    </row>
    <row r="9181" spans="1:28" x14ac:dyDescent="0.2">
      <c r="A9181" s="17">
        <v>9180</v>
      </c>
      <c r="B9181" t="s">
        <v>10506</v>
      </c>
      <c r="C9181" s="18">
        <v>42954</v>
      </c>
      <c r="D9181" s="18">
        <v>42958</v>
      </c>
      <c r="E9181" t="s">
        <v>77</v>
      </c>
      <c r="F9181" t="s">
        <v>1288</v>
      </c>
      <c r="G9181" t="s">
        <v>1289</v>
      </c>
      <c r="H9181" t="s">
        <v>53</v>
      </c>
      <c r="I9181" t="s">
        <v>54</v>
      </c>
      <c r="J9181" t="s">
        <v>4008</v>
      </c>
      <c r="K9181" t="s">
        <v>70</v>
      </c>
      <c r="L9181">
        <v>92683</v>
      </c>
      <c r="M9181" t="s">
        <v>71</v>
      </c>
      <c r="N9181" t="s">
        <v>6679</v>
      </c>
      <c r="O9181" t="s">
        <v>98</v>
      </c>
      <c r="P9181" t="s">
        <v>99</v>
      </c>
      <c r="Q9181" t="s">
        <v>6680</v>
      </c>
      <c r="R9181" s="19">
        <v>707.88</v>
      </c>
      <c r="S9181" s="17">
        <v>3</v>
      </c>
      <c r="T9181" s="20">
        <v>0.2</v>
      </c>
      <c r="U9181" s="19">
        <v>44.2425</v>
      </c>
      <c r="V9181" s="20">
        <f t="shared" si="715"/>
        <v>6.25E-2</v>
      </c>
      <c r="W9181" s="17">
        <f t="shared" si="716"/>
        <v>2017</v>
      </c>
      <c r="X9181" t="str">
        <f t="shared" si="717"/>
        <v>Aug-2017</v>
      </c>
      <c r="Y9181" s="17">
        <f t="shared" si="718"/>
        <v>4</v>
      </c>
      <c r="Z9181" t="str">
        <f t="shared" si="719"/>
        <v>11-20%</v>
      </c>
      <c r="AA9181" s="17">
        <f>IF(COUNTIF($B$2:B9181,B9181)=1,1,0)</f>
        <v>1</v>
      </c>
      <c r="AB9181" s="17">
        <f>IF(COUNTIF($F$2:F9181,F9181)=1,1,0)</f>
        <v>0</v>
      </c>
    </row>
    <row r="9182" spans="1:28" x14ac:dyDescent="0.2">
      <c r="A9182" s="17">
        <v>9181</v>
      </c>
      <c r="B9182" t="s">
        <v>10506</v>
      </c>
      <c r="C9182" s="18">
        <v>42954</v>
      </c>
      <c r="D9182" s="18">
        <v>42958</v>
      </c>
      <c r="E9182" t="s">
        <v>77</v>
      </c>
      <c r="F9182" t="s">
        <v>1288</v>
      </c>
      <c r="G9182" t="s">
        <v>1289</v>
      </c>
      <c r="H9182" t="s">
        <v>53</v>
      </c>
      <c r="I9182" t="s">
        <v>54</v>
      </c>
      <c r="J9182" t="s">
        <v>4008</v>
      </c>
      <c r="K9182" t="s">
        <v>70</v>
      </c>
      <c r="L9182">
        <v>92683</v>
      </c>
      <c r="M9182" t="s">
        <v>71</v>
      </c>
      <c r="N9182" t="s">
        <v>2333</v>
      </c>
      <c r="O9182" t="s">
        <v>73</v>
      </c>
      <c r="P9182" t="s">
        <v>102</v>
      </c>
      <c r="Q9182" t="s">
        <v>2334</v>
      </c>
      <c r="R9182" s="19">
        <v>11.952</v>
      </c>
      <c r="S9182" s="17">
        <v>3</v>
      </c>
      <c r="T9182" s="20">
        <v>0.2</v>
      </c>
      <c r="U9182" s="19">
        <v>4.1832000000000003</v>
      </c>
      <c r="V9182" s="20">
        <f t="shared" si="715"/>
        <v>0.35000000000000003</v>
      </c>
      <c r="W9182" s="17">
        <f t="shared" si="716"/>
        <v>2017</v>
      </c>
      <c r="X9182" t="str">
        <f t="shared" si="717"/>
        <v>Aug-2017</v>
      </c>
      <c r="Y9182" s="17">
        <f t="shared" si="718"/>
        <v>4</v>
      </c>
      <c r="Z9182" t="str">
        <f t="shared" si="719"/>
        <v>11-20%</v>
      </c>
      <c r="AA9182" s="17">
        <f>IF(COUNTIF($B$2:B9182,B9182)=1,1,0)</f>
        <v>0</v>
      </c>
      <c r="AB9182" s="17">
        <f>IF(COUNTIF($F$2:F9182,F9182)=1,1,0)</f>
        <v>0</v>
      </c>
    </row>
    <row r="9183" spans="1:28" x14ac:dyDescent="0.2">
      <c r="A9183" s="17">
        <v>9182</v>
      </c>
      <c r="B9183" t="s">
        <v>10506</v>
      </c>
      <c r="C9183" s="18">
        <v>42954</v>
      </c>
      <c r="D9183" s="18">
        <v>42958</v>
      </c>
      <c r="E9183" t="s">
        <v>77</v>
      </c>
      <c r="F9183" t="s">
        <v>1288</v>
      </c>
      <c r="G9183" t="s">
        <v>1289</v>
      </c>
      <c r="H9183" t="s">
        <v>53</v>
      </c>
      <c r="I9183" t="s">
        <v>54</v>
      </c>
      <c r="J9183" t="s">
        <v>4008</v>
      </c>
      <c r="K9183" t="s">
        <v>70</v>
      </c>
      <c r="L9183">
        <v>92683</v>
      </c>
      <c r="M9183" t="s">
        <v>71</v>
      </c>
      <c r="N9183" t="s">
        <v>7400</v>
      </c>
      <c r="O9183" t="s">
        <v>73</v>
      </c>
      <c r="P9183" t="s">
        <v>102</v>
      </c>
      <c r="Q9183" t="s">
        <v>7401</v>
      </c>
      <c r="R9183" s="19">
        <v>31.128</v>
      </c>
      <c r="S9183" s="17">
        <v>3</v>
      </c>
      <c r="T9183" s="20">
        <v>0.2</v>
      </c>
      <c r="U9183" s="19">
        <v>11.673</v>
      </c>
      <c r="V9183" s="20">
        <f t="shared" si="715"/>
        <v>0.375</v>
      </c>
      <c r="W9183" s="17">
        <f t="shared" si="716"/>
        <v>2017</v>
      </c>
      <c r="X9183" t="str">
        <f t="shared" si="717"/>
        <v>Aug-2017</v>
      </c>
      <c r="Y9183" s="17">
        <f t="shared" si="718"/>
        <v>4</v>
      </c>
      <c r="Z9183" t="str">
        <f t="shared" si="719"/>
        <v>11-20%</v>
      </c>
      <c r="AA9183" s="17">
        <f>IF(COUNTIF($B$2:B9183,B9183)=1,1,0)</f>
        <v>0</v>
      </c>
      <c r="AB9183" s="17">
        <f>IF(COUNTIF($F$2:F9183,F9183)=1,1,0)</f>
        <v>0</v>
      </c>
    </row>
    <row r="9184" spans="1:28" x14ac:dyDescent="0.2">
      <c r="A9184" s="17">
        <v>9183</v>
      </c>
      <c r="B9184" t="s">
        <v>10506</v>
      </c>
      <c r="C9184" s="18">
        <v>42954</v>
      </c>
      <c r="D9184" s="18">
        <v>42958</v>
      </c>
      <c r="E9184" t="s">
        <v>77</v>
      </c>
      <c r="F9184" t="s">
        <v>1288</v>
      </c>
      <c r="G9184" t="s">
        <v>1289</v>
      </c>
      <c r="H9184" t="s">
        <v>53</v>
      </c>
      <c r="I9184" t="s">
        <v>54</v>
      </c>
      <c r="J9184" t="s">
        <v>4008</v>
      </c>
      <c r="K9184" t="s">
        <v>70</v>
      </c>
      <c r="L9184">
        <v>92683</v>
      </c>
      <c r="M9184" t="s">
        <v>71</v>
      </c>
      <c r="N9184" t="s">
        <v>8755</v>
      </c>
      <c r="O9184" t="s">
        <v>98</v>
      </c>
      <c r="P9184" t="s">
        <v>188</v>
      </c>
      <c r="Q9184" t="s">
        <v>8756</v>
      </c>
      <c r="R9184" s="19">
        <v>55.76</v>
      </c>
      <c r="S9184" s="17">
        <v>4</v>
      </c>
      <c r="T9184" s="20">
        <v>0</v>
      </c>
      <c r="U9184" s="19">
        <v>7.8064</v>
      </c>
      <c r="V9184" s="20">
        <f t="shared" si="715"/>
        <v>0.14000000000000001</v>
      </c>
      <c r="W9184" s="17">
        <f t="shared" si="716"/>
        <v>2017</v>
      </c>
      <c r="X9184" t="str">
        <f t="shared" si="717"/>
        <v>Aug-2017</v>
      </c>
      <c r="Y9184" s="17">
        <f t="shared" si="718"/>
        <v>4</v>
      </c>
      <c r="Z9184" t="str">
        <f t="shared" si="719"/>
        <v>0% (No Discount)</v>
      </c>
      <c r="AA9184" s="17">
        <f>IF(COUNTIF($B$2:B9184,B9184)=1,1,0)</f>
        <v>0</v>
      </c>
      <c r="AB9184" s="17">
        <f>IF(COUNTIF($F$2:F9184,F9184)=1,1,0)</f>
        <v>0</v>
      </c>
    </row>
    <row r="9185" spans="1:28" x14ac:dyDescent="0.2">
      <c r="A9185" s="17">
        <v>9184</v>
      </c>
      <c r="B9185" t="s">
        <v>10506</v>
      </c>
      <c r="C9185" s="18">
        <v>42954</v>
      </c>
      <c r="D9185" s="18">
        <v>42958</v>
      </c>
      <c r="E9185" t="s">
        <v>77</v>
      </c>
      <c r="F9185" t="s">
        <v>1288</v>
      </c>
      <c r="G9185" t="s">
        <v>1289</v>
      </c>
      <c r="H9185" t="s">
        <v>53</v>
      </c>
      <c r="I9185" t="s">
        <v>54</v>
      </c>
      <c r="J9185" t="s">
        <v>4008</v>
      </c>
      <c r="K9185" t="s">
        <v>70</v>
      </c>
      <c r="L9185">
        <v>92683</v>
      </c>
      <c r="M9185" t="s">
        <v>71</v>
      </c>
      <c r="N9185" t="s">
        <v>1281</v>
      </c>
      <c r="O9185" t="s">
        <v>73</v>
      </c>
      <c r="P9185" t="s">
        <v>117</v>
      </c>
      <c r="Q9185" t="s">
        <v>1282</v>
      </c>
      <c r="R9185" s="19">
        <v>24.56</v>
      </c>
      <c r="S9185" s="17">
        <v>2</v>
      </c>
      <c r="T9185" s="20">
        <v>0</v>
      </c>
      <c r="U9185" s="19">
        <v>11.543200000000001</v>
      </c>
      <c r="V9185" s="20">
        <f t="shared" si="715"/>
        <v>0.47000000000000003</v>
      </c>
      <c r="W9185" s="17">
        <f t="shared" si="716"/>
        <v>2017</v>
      </c>
      <c r="X9185" t="str">
        <f t="shared" si="717"/>
        <v>Aug-2017</v>
      </c>
      <c r="Y9185" s="17">
        <f t="shared" si="718"/>
        <v>4</v>
      </c>
      <c r="Z9185" t="str">
        <f t="shared" si="719"/>
        <v>0% (No Discount)</v>
      </c>
      <c r="AA9185" s="17">
        <f>IF(COUNTIF($B$2:B9185,B9185)=1,1,0)</f>
        <v>0</v>
      </c>
      <c r="AB9185" s="17">
        <f>IF(COUNTIF($F$2:F9185,F9185)=1,1,0)</f>
        <v>0</v>
      </c>
    </row>
    <row r="9186" spans="1:28" x14ac:dyDescent="0.2">
      <c r="A9186" s="17">
        <v>9185</v>
      </c>
      <c r="B9186" t="s">
        <v>10506</v>
      </c>
      <c r="C9186" s="18">
        <v>42954</v>
      </c>
      <c r="D9186" s="18">
        <v>42958</v>
      </c>
      <c r="E9186" t="s">
        <v>77</v>
      </c>
      <c r="F9186" t="s">
        <v>1288</v>
      </c>
      <c r="G9186" t="s">
        <v>1289</v>
      </c>
      <c r="H9186" t="s">
        <v>53</v>
      </c>
      <c r="I9186" t="s">
        <v>54</v>
      </c>
      <c r="J9186" t="s">
        <v>4008</v>
      </c>
      <c r="K9186" t="s">
        <v>70</v>
      </c>
      <c r="L9186">
        <v>92683</v>
      </c>
      <c r="M9186" t="s">
        <v>71</v>
      </c>
      <c r="N9186" t="s">
        <v>197</v>
      </c>
      <c r="O9186" t="s">
        <v>59</v>
      </c>
      <c r="P9186" t="s">
        <v>92</v>
      </c>
      <c r="Q9186" t="s">
        <v>198</v>
      </c>
      <c r="R9186" s="19">
        <v>51.75</v>
      </c>
      <c r="S9186" s="17">
        <v>1</v>
      </c>
      <c r="T9186" s="20">
        <v>0</v>
      </c>
      <c r="U9186" s="19">
        <v>15.525</v>
      </c>
      <c r="V9186" s="20">
        <f t="shared" si="715"/>
        <v>0.3</v>
      </c>
      <c r="W9186" s="17">
        <f t="shared" si="716"/>
        <v>2017</v>
      </c>
      <c r="X9186" t="str">
        <f t="shared" si="717"/>
        <v>Aug-2017</v>
      </c>
      <c r="Y9186" s="17">
        <f t="shared" si="718"/>
        <v>4</v>
      </c>
      <c r="Z9186" t="str">
        <f t="shared" si="719"/>
        <v>0% (No Discount)</v>
      </c>
      <c r="AA9186" s="17">
        <f>IF(COUNTIF($B$2:B9186,B9186)=1,1,0)</f>
        <v>0</v>
      </c>
      <c r="AB9186" s="17">
        <f>IF(COUNTIF($F$2:F9186,F9186)=1,1,0)</f>
        <v>0</v>
      </c>
    </row>
    <row r="9187" spans="1:28" x14ac:dyDescent="0.2">
      <c r="A9187" s="17">
        <v>9186</v>
      </c>
      <c r="B9187" t="s">
        <v>10506</v>
      </c>
      <c r="C9187" s="18">
        <v>42954</v>
      </c>
      <c r="D9187" s="18">
        <v>42958</v>
      </c>
      <c r="E9187" t="s">
        <v>77</v>
      </c>
      <c r="F9187" t="s">
        <v>1288</v>
      </c>
      <c r="G9187" t="s">
        <v>1289</v>
      </c>
      <c r="H9187" t="s">
        <v>53</v>
      </c>
      <c r="I9187" t="s">
        <v>54</v>
      </c>
      <c r="J9187" t="s">
        <v>4008</v>
      </c>
      <c r="K9187" t="s">
        <v>70</v>
      </c>
      <c r="L9187">
        <v>92683</v>
      </c>
      <c r="M9187" t="s">
        <v>71</v>
      </c>
      <c r="N9187" t="s">
        <v>10507</v>
      </c>
      <c r="O9187" t="s">
        <v>59</v>
      </c>
      <c r="P9187" t="s">
        <v>63</v>
      </c>
      <c r="Q9187" t="s">
        <v>10508</v>
      </c>
      <c r="R9187" s="19">
        <v>207.184</v>
      </c>
      <c r="S9187" s="17">
        <v>1</v>
      </c>
      <c r="T9187" s="20">
        <v>0.2</v>
      </c>
      <c r="U9187" s="19">
        <v>25.898</v>
      </c>
      <c r="V9187" s="20">
        <f t="shared" si="715"/>
        <v>0.125</v>
      </c>
      <c r="W9187" s="17">
        <f t="shared" si="716"/>
        <v>2017</v>
      </c>
      <c r="X9187" t="str">
        <f t="shared" si="717"/>
        <v>Aug-2017</v>
      </c>
      <c r="Y9187" s="17">
        <f t="shared" si="718"/>
        <v>4</v>
      </c>
      <c r="Z9187" t="str">
        <f t="shared" si="719"/>
        <v>11-20%</v>
      </c>
      <c r="AA9187" s="17">
        <f>IF(COUNTIF($B$2:B9187,B9187)=1,1,0)</f>
        <v>0</v>
      </c>
      <c r="AB9187" s="17">
        <f>IF(COUNTIF($F$2:F9187,F9187)=1,1,0)</f>
        <v>0</v>
      </c>
    </row>
    <row r="9188" spans="1:28" x14ac:dyDescent="0.2">
      <c r="A9188" s="17">
        <v>9187</v>
      </c>
      <c r="B9188" t="s">
        <v>10506</v>
      </c>
      <c r="C9188" s="18">
        <v>42954</v>
      </c>
      <c r="D9188" s="18">
        <v>42958</v>
      </c>
      <c r="E9188" t="s">
        <v>77</v>
      </c>
      <c r="F9188" t="s">
        <v>1288</v>
      </c>
      <c r="G9188" t="s">
        <v>1289</v>
      </c>
      <c r="H9188" t="s">
        <v>53</v>
      </c>
      <c r="I9188" t="s">
        <v>54</v>
      </c>
      <c r="J9188" t="s">
        <v>4008</v>
      </c>
      <c r="K9188" t="s">
        <v>70</v>
      </c>
      <c r="L9188">
        <v>92683</v>
      </c>
      <c r="M9188" t="s">
        <v>71</v>
      </c>
      <c r="N9188" t="s">
        <v>4907</v>
      </c>
      <c r="O9188" t="s">
        <v>73</v>
      </c>
      <c r="P9188" t="s">
        <v>105</v>
      </c>
      <c r="Q9188" t="s">
        <v>4908</v>
      </c>
      <c r="R9188" s="19">
        <v>1473.1</v>
      </c>
      <c r="S9188" s="17">
        <v>5</v>
      </c>
      <c r="T9188" s="20">
        <v>0</v>
      </c>
      <c r="U9188" s="19">
        <v>412.46800000000002</v>
      </c>
      <c r="V9188" s="20">
        <f t="shared" si="715"/>
        <v>0.28000000000000003</v>
      </c>
      <c r="W9188" s="17">
        <f t="shared" si="716"/>
        <v>2017</v>
      </c>
      <c r="X9188" t="str">
        <f t="shared" si="717"/>
        <v>Aug-2017</v>
      </c>
      <c r="Y9188" s="17">
        <f t="shared" si="718"/>
        <v>4</v>
      </c>
      <c r="Z9188" t="str">
        <f t="shared" si="719"/>
        <v>0% (No Discount)</v>
      </c>
      <c r="AA9188" s="17">
        <f>IF(COUNTIF($B$2:B9188,B9188)=1,1,0)</f>
        <v>0</v>
      </c>
      <c r="AB9188" s="17">
        <f>IF(COUNTIF($F$2:F9188,F9188)=1,1,0)</f>
        <v>0</v>
      </c>
    </row>
    <row r="9189" spans="1:28" x14ac:dyDescent="0.2">
      <c r="A9189" s="17">
        <v>9188</v>
      </c>
      <c r="B9189" t="s">
        <v>10509</v>
      </c>
      <c r="C9189" s="18">
        <v>42237</v>
      </c>
      <c r="D9189" s="18">
        <v>42241</v>
      </c>
      <c r="E9189" t="s">
        <v>77</v>
      </c>
      <c r="F9189" t="s">
        <v>5289</v>
      </c>
      <c r="G9189" t="s">
        <v>5290</v>
      </c>
      <c r="H9189" t="s">
        <v>129</v>
      </c>
      <c r="I9189" t="s">
        <v>54</v>
      </c>
      <c r="J9189" t="s">
        <v>4097</v>
      </c>
      <c r="K9189" t="s">
        <v>174</v>
      </c>
      <c r="L9189">
        <v>18103</v>
      </c>
      <c r="M9189" t="s">
        <v>175</v>
      </c>
      <c r="N9189" t="s">
        <v>1900</v>
      </c>
      <c r="O9189" t="s">
        <v>73</v>
      </c>
      <c r="P9189" t="s">
        <v>606</v>
      </c>
      <c r="Q9189" t="s">
        <v>1327</v>
      </c>
      <c r="R9189" s="19">
        <v>3.488</v>
      </c>
      <c r="S9189" s="17">
        <v>2</v>
      </c>
      <c r="T9189" s="20">
        <v>0.2</v>
      </c>
      <c r="U9189" s="19">
        <v>-0.6976</v>
      </c>
      <c r="V9189" s="20">
        <f t="shared" si="715"/>
        <v>-0.2</v>
      </c>
      <c r="W9189" s="17">
        <f t="shared" si="716"/>
        <v>2015</v>
      </c>
      <c r="X9189" t="str">
        <f t="shared" si="717"/>
        <v>Aug-2015</v>
      </c>
      <c r="Y9189" s="17">
        <f t="shared" si="718"/>
        <v>4</v>
      </c>
      <c r="Z9189" t="str">
        <f t="shared" si="719"/>
        <v>11-20%</v>
      </c>
      <c r="AA9189" s="17">
        <f>IF(COUNTIF($B$2:B9189,B9189)=1,1,0)</f>
        <v>1</v>
      </c>
      <c r="AB9189" s="17">
        <f>IF(COUNTIF($F$2:F9189,F9189)=1,1,0)</f>
        <v>0</v>
      </c>
    </row>
    <row r="9190" spans="1:28" x14ac:dyDescent="0.2">
      <c r="A9190" s="17">
        <v>9189</v>
      </c>
      <c r="B9190" t="s">
        <v>10509</v>
      </c>
      <c r="C9190" s="18">
        <v>42237</v>
      </c>
      <c r="D9190" s="18">
        <v>42241</v>
      </c>
      <c r="E9190" t="s">
        <v>77</v>
      </c>
      <c r="F9190" t="s">
        <v>5289</v>
      </c>
      <c r="G9190" t="s">
        <v>5290</v>
      </c>
      <c r="H9190" t="s">
        <v>129</v>
      </c>
      <c r="I9190" t="s">
        <v>54</v>
      </c>
      <c r="J9190" t="s">
        <v>4097</v>
      </c>
      <c r="K9190" t="s">
        <v>174</v>
      </c>
      <c r="L9190">
        <v>18103</v>
      </c>
      <c r="M9190" t="s">
        <v>175</v>
      </c>
      <c r="N9190" t="s">
        <v>997</v>
      </c>
      <c r="O9190" t="s">
        <v>98</v>
      </c>
      <c r="P9190" t="s">
        <v>188</v>
      </c>
      <c r="Q9190" t="s">
        <v>998</v>
      </c>
      <c r="R9190" s="19">
        <v>21.728000000000002</v>
      </c>
      <c r="S9190" s="17">
        <v>4</v>
      </c>
      <c r="T9190" s="20">
        <v>0.2</v>
      </c>
      <c r="U9190" s="19">
        <v>3.8024</v>
      </c>
      <c r="V9190" s="20">
        <f t="shared" si="715"/>
        <v>0.17499999999999999</v>
      </c>
      <c r="W9190" s="17">
        <f t="shared" si="716"/>
        <v>2015</v>
      </c>
      <c r="X9190" t="str">
        <f t="shared" si="717"/>
        <v>Aug-2015</v>
      </c>
      <c r="Y9190" s="17">
        <f t="shared" si="718"/>
        <v>4</v>
      </c>
      <c r="Z9190" t="str">
        <f t="shared" si="719"/>
        <v>11-20%</v>
      </c>
      <c r="AA9190" s="17">
        <f>IF(COUNTIF($B$2:B9190,B9190)=1,1,0)</f>
        <v>0</v>
      </c>
      <c r="AB9190" s="17">
        <f>IF(COUNTIF($F$2:F9190,F9190)=1,1,0)</f>
        <v>0</v>
      </c>
    </row>
    <row r="9191" spans="1:28" x14ac:dyDescent="0.2">
      <c r="A9191" s="17">
        <v>9190</v>
      </c>
      <c r="B9191" t="s">
        <v>10509</v>
      </c>
      <c r="C9191" s="18">
        <v>42237</v>
      </c>
      <c r="D9191" s="18">
        <v>42241</v>
      </c>
      <c r="E9191" t="s">
        <v>77</v>
      </c>
      <c r="F9191" t="s">
        <v>5289</v>
      </c>
      <c r="G9191" t="s">
        <v>5290</v>
      </c>
      <c r="H9191" t="s">
        <v>129</v>
      </c>
      <c r="I9191" t="s">
        <v>54</v>
      </c>
      <c r="J9191" t="s">
        <v>4097</v>
      </c>
      <c r="K9191" t="s">
        <v>174</v>
      </c>
      <c r="L9191">
        <v>18103</v>
      </c>
      <c r="M9191" t="s">
        <v>175</v>
      </c>
      <c r="N9191" t="s">
        <v>3724</v>
      </c>
      <c r="O9191" t="s">
        <v>73</v>
      </c>
      <c r="P9191" t="s">
        <v>86</v>
      </c>
      <c r="Q9191" t="s">
        <v>3725</v>
      </c>
      <c r="R9191" s="19">
        <v>663.072</v>
      </c>
      <c r="S9191" s="17">
        <v>6</v>
      </c>
      <c r="T9191" s="20">
        <v>0.2</v>
      </c>
      <c r="U9191" s="19">
        <v>-165.768</v>
      </c>
      <c r="V9191" s="20">
        <f t="shared" si="715"/>
        <v>-0.25</v>
      </c>
      <c r="W9191" s="17">
        <f t="shared" si="716"/>
        <v>2015</v>
      </c>
      <c r="X9191" t="str">
        <f t="shared" si="717"/>
        <v>Aug-2015</v>
      </c>
      <c r="Y9191" s="17">
        <f t="shared" si="718"/>
        <v>4</v>
      </c>
      <c r="Z9191" t="str">
        <f t="shared" si="719"/>
        <v>11-20%</v>
      </c>
      <c r="AA9191" s="17">
        <f>IF(COUNTIF($B$2:B9191,B9191)=1,1,0)</f>
        <v>0</v>
      </c>
      <c r="AB9191" s="17">
        <f>IF(COUNTIF($F$2:F9191,F9191)=1,1,0)</f>
        <v>0</v>
      </c>
    </row>
    <row r="9192" spans="1:28" x14ac:dyDescent="0.2">
      <c r="A9192" s="17">
        <v>9191</v>
      </c>
      <c r="B9192" t="s">
        <v>10509</v>
      </c>
      <c r="C9192" s="18">
        <v>42237</v>
      </c>
      <c r="D9192" s="18">
        <v>42241</v>
      </c>
      <c r="E9192" t="s">
        <v>77</v>
      </c>
      <c r="F9192" t="s">
        <v>5289</v>
      </c>
      <c r="G9192" t="s">
        <v>5290</v>
      </c>
      <c r="H9192" t="s">
        <v>129</v>
      </c>
      <c r="I9192" t="s">
        <v>54</v>
      </c>
      <c r="J9192" t="s">
        <v>4097</v>
      </c>
      <c r="K9192" t="s">
        <v>174</v>
      </c>
      <c r="L9192">
        <v>18103</v>
      </c>
      <c r="M9192" t="s">
        <v>175</v>
      </c>
      <c r="N9192" t="s">
        <v>3513</v>
      </c>
      <c r="O9192" t="s">
        <v>73</v>
      </c>
      <c r="P9192" t="s">
        <v>102</v>
      </c>
      <c r="Q9192" t="s">
        <v>3514</v>
      </c>
      <c r="R9192" s="19">
        <v>99.587999999999994</v>
      </c>
      <c r="S9192" s="17">
        <v>2</v>
      </c>
      <c r="T9192" s="20">
        <v>0.7</v>
      </c>
      <c r="U9192" s="19">
        <v>-82.99</v>
      </c>
      <c r="V9192" s="20">
        <f t="shared" si="715"/>
        <v>-0.83333333333333337</v>
      </c>
      <c r="W9192" s="17">
        <f t="shared" si="716"/>
        <v>2015</v>
      </c>
      <c r="X9192" t="str">
        <f t="shared" si="717"/>
        <v>Aug-2015</v>
      </c>
      <c r="Y9192" s="17">
        <f t="shared" si="718"/>
        <v>4</v>
      </c>
      <c r="Z9192" t="str">
        <f t="shared" si="719"/>
        <v>Over 50%</v>
      </c>
      <c r="AA9192" s="17">
        <f>IF(COUNTIF($B$2:B9192,B9192)=1,1,0)</f>
        <v>0</v>
      </c>
      <c r="AB9192" s="17">
        <f>IF(COUNTIF($F$2:F9192,F9192)=1,1,0)</f>
        <v>0</v>
      </c>
    </row>
    <row r="9193" spans="1:28" x14ac:dyDescent="0.2">
      <c r="A9193" s="17">
        <v>9192</v>
      </c>
      <c r="B9193" t="s">
        <v>10509</v>
      </c>
      <c r="C9193" s="18">
        <v>42237</v>
      </c>
      <c r="D9193" s="18">
        <v>42241</v>
      </c>
      <c r="E9193" t="s">
        <v>77</v>
      </c>
      <c r="F9193" t="s">
        <v>5289</v>
      </c>
      <c r="G9193" t="s">
        <v>5290</v>
      </c>
      <c r="H9193" t="s">
        <v>129</v>
      </c>
      <c r="I9193" t="s">
        <v>54</v>
      </c>
      <c r="J9193" t="s">
        <v>4097</v>
      </c>
      <c r="K9193" t="s">
        <v>174</v>
      </c>
      <c r="L9193">
        <v>18103</v>
      </c>
      <c r="M9193" t="s">
        <v>175</v>
      </c>
      <c r="N9193" t="s">
        <v>3007</v>
      </c>
      <c r="O9193" t="s">
        <v>73</v>
      </c>
      <c r="P9193" t="s">
        <v>117</v>
      </c>
      <c r="Q9193" t="s">
        <v>3008</v>
      </c>
      <c r="R9193" s="19">
        <v>49.567999999999998</v>
      </c>
      <c r="S9193" s="17">
        <v>2</v>
      </c>
      <c r="T9193" s="20">
        <v>0.2</v>
      </c>
      <c r="U9193" s="19">
        <v>15.49</v>
      </c>
      <c r="V9193" s="20">
        <f t="shared" si="715"/>
        <v>0.3125</v>
      </c>
      <c r="W9193" s="17">
        <f t="shared" si="716"/>
        <v>2015</v>
      </c>
      <c r="X9193" t="str">
        <f t="shared" si="717"/>
        <v>Aug-2015</v>
      </c>
      <c r="Y9193" s="17">
        <f t="shared" si="718"/>
        <v>4</v>
      </c>
      <c r="Z9193" t="str">
        <f t="shared" si="719"/>
        <v>11-20%</v>
      </c>
      <c r="AA9193" s="17">
        <f>IF(COUNTIF($B$2:B9193,B9193)=1,1,0)</f>
        <v>0</v>
      </c>
      <c r="AB9193" s="17">
        <f>IF(COUNTIF($F$2:F9193,F9193)=1,1,0)</f>
        <v>0</v>
      </c>
    </row>
    <row r="9194" spans="1:28" x14ac:dyDescent="0.2">
      <c r="A9194" s="17">
        <v>9193</v>
      </c>
      <c r="B9194" t="s">
        <v>10510</v>
      </c>
      <c r="C9194" s="18">
        <v>42310</v>
      </c>
      <c r="D9194" s="18">
        <v>42315</v>
      </c>
      <c r="E9194" t="s">
        <v>77</v>
      </c>
      <c r="F9194" t="s">
        <v>1055</v>
      </c>
      <c r="G9194" t="s">
        <v>1056</v>
      </c>
      <c r="H9194" t="s">
        <v>68</v>
      </c>
      <c r="I9194" t="s">
        <v>54</v>
      </c>
      <c r="J9194" t="s">
        <v>707</v>
      </c>
      <c r="K9194" t="s">
        <v>131</v>
      </c>
      <c r="L9194">
        <v>78207</v>
      </c>
      <c r="M9194" t="s">
        <v>132</v>
      </c>
      <c r="N9194" t="s">
        <v>1229</v>
      </c>
      <c r="O9194" t="s">
        <v>73</v>
      </c>
      <c r="P9194" t="s">
        <v>102</v>
      </c>
      <c r="Q9194" t="s">
        <v>1230</v>
      </c>
      <c r="R9194" s="19">
        <v>29.372</v>
      </c>
      <c r="S9194" s="17">
        <v>7</v>
      </c>
      <c r="T9194" s="20">
        <v>0.8</v>
      </c>
      <c r="U9194" s="19">
        <v>-46.995199999999997</v>
      </c>
      <c r="V9194" s="20">
        <f t="shared" si="715"/>
        <v>-1.5999999999999999</v>
      </c>
      <c r="W9194" s="17">
        <f t="shared" si="716"/>
        <v>2015</v>
      </c>
      <c r="X9194" t="str">
        <f t="shared" si="717"/>
        <v>Nov-2015</v>
      </c>
      <c r="Y9194" s="17">
        <f t="shared" si="718"/>
        <v>5</v>
      </c>
      <c r="Z9194" t="str">
        <f t="shared" si="719"/>
        <v>Over 50%</v>
      </c>
      <c r="AA9194" s="17">
        <f>IF(COUNTIF($B$2:B9194,B9194)=1,1,0)</f>
        <v>1</v>
      </c>
      <c r="AB9194" s="17">
        <f>IF(COUNTIF($F$2:F9194,F9194)=1,1,0)</f>
        <v>0</v>
      </c>
    </row>
    <row r="9195" spans="1:28" x14ac:dyDescent="0.2">
      <c r="A9195" s="17">
        <v>9194</v>
      </c>
      <c r="B9195" t="s">
        <v>10510</v>
      </c>
      <c r="C9195" s="18">
        <v>42310</v>
      </c>
      <c r="D9195" s="18">
        <v>42315</v>
      </c>
      <c r="E9195" t="s">
        <v>77</v>
      </c>
      <c r="F9195" t="s">
        <v>1055</v>
      </c>
      <c r="G9195" t="s">
        <v>1056</v>
      </c>
      <c r="H9195" t="s">
        <v>68</v>
      </c>
      <c r="I9195" t="s">
        <v>54</v>
      </c>
      <c r="J9195" t="s">
        <v>707</v>
      </c>
      <c r="K9195" t="s">
        <v>131</v>
      </c>
      <c r="L9195">
        <v>78207</v>
      </c>
      <c r="M9195" t="s">
        <v>132</v>
      </c>
      <c r="N9195" t="s">
        <v>3469</v>
      </c>
      <c r="O9195" t="s">
        <v>98</v>
      </c>
      <c r="P9195" t="s">
        <v>99</v>
      </c>
      <c r="Q9195" t="s">
        <v>6372</v>
      </c>
      <c r="R9195" s="19">
        <v>344.70400000000001</v>
      </c>
      <c r="S9195" s="17">
        <v>2</v>
      </c>
      <c r="T9195" s="20">
        <v>0.2</v>
      </c>
      <c r="U9195" s="19">
        <v>38.779200000000003</v>
      </c>
      <c r="V9195" s="20">
        <f t="shared" si="715"/>
        <v>0.1125</v>
      </c>
      <c r="W9195" s="17">
        <f t="shared" si="716"/>
        <v>2015</v>
      </c>
      <c r="X9195" t="str">
        <f t="shared" si="717"/>
        <v>Nov-2015</v>
      </c>
      <c r="Y9195" s="17">
        <f t="shared" si="718"/>
        <v>5</v>
      </c>
      <c r="Z9195" t="str">
        <f t="shared" si="719"/>
        <v>11-20%</v>
      </c>
      <c r="AA9195" s="17">
        <f>IF(COUNTIF($B$2:B9195,B9195)=1,1,0)</f>
        <v>0</v>
      </c>
      <c r="AB9195" s="17">
        <f>IF(COUNTIF($F$2:F9195,F9195)=1,1,0)</f>
        <v>0</v>
      </c>
    </row>
    <row r="9196" spans="1:28" x14ac:dyDescent="0.2">
      <c r="A9196" s="17">
        <v>9195</v>
      </c>
      <c r="B9196" t="s">
        <v>10511</v>
      </c>
      <c r="C9196" s="18">
        <v>41973</v>
      </c>
      <c r="D9196" s="18">
        <v>41979</v>
      </c>
      <c r="E9196" t="s">
        <v>77</v>
      </c>
      <c r="F9196" t="s">
        <v>1491</v>
      </c>
      <c r="G9196" t="s">
        <v>1492</v>
      </c>
      <c r="H9196" t="s">
        <v>53</v>
      </c>
      <c r="I9196" t="s">
        <v>54</v>
      </c>
      <c r="J9196" t="s">
        <v>7799</v>
      </c>
      <c r="K9196" t="s">
        <v>337</v>
      </c>
      <c r="L9196">
        <v>85323</v>
      </c>
      <c r="M9196" t="s">
        <v>71</v>
      </c>
      <c r="N9196" t="s">
        <v>5101</v>
      </c>
      <c r="O9196" t="s">
        <v>73</v>
      </c>
      <c r="P9196" t="s">
        <v>606</v>
      </c>
      <c r="Q9196" t="s">
        <v>5102</v>
      </c>
      <c r="R9196" s="19">
        <v>47.991999999999997</v>
      </c>
      <c r="S9196" s="17">
        <v>7</v>
      </c>
      <c r="T9196" s="20">
        <v>0.2</v>
      </c>
      <c r="U9196" s="19">
        <v>3.5994000000000002</v>
      </c>
      <c r="V9196" s="20">
        <f t="shared" si="715"/>
        <v>7.5000000000000011E-2</v>
      </c>
      <c r="W9196" s="17">
        <f t="shared" si="716"/>
        <v>2014</v>
      </c>
      <c r="X9196" t="str">
        <f t="shared" si="717"/>
        <v>Nov-2014</v>
      </c>
      <c r="Y9196" s="17">
        <f t="shared" si="718"/>
        <v>6</v>
      </c>
      <c r="Z9196" t="str">
        <f t="shared" si="719"/>
        <v>11-20%</v>
      </c>
      <c r="AA9196" s="17">
        <f>IF(COUNTIF($B$2:B9196,B9196)=1,1,0)</f>
        <v>1</v>
      </c>
      <c r="AB9196" s="17">
        <f>IF(COUNTIF($F$2:F9196,F9196)=1,1,0)</f>
        <v>0</v>
      </c>
    </row>
    <row r="9197" spans="1:28" x14ac:dyDescent="0.2">
      <c r="A9197" s="17">
        <v>9196</v>
      </c>
      <c r="B9197" t="s">
        <v>10511</v>
      </c>
      <c r="C9197" s="18">
        <v>41973</v>
      </c>
      <c r="D9197" s="18">
        <v>41979</v>
      </c>
      <c r="E9197" t="s">
        <v>77</v>
      </c>
      <c r="F9197" t="s">
        <v>1491</v>
      </c>
      <c r="G9197" t="s">
        <v>1492</v>
      </c>
      <c r="H9197" t="s">
        <v>53</v>
      </c>
      <c r="I9197" t="s">
        <v>54</v>
      </c>
      <c r="J9197" t="s">
        <v>7799</v>
      </c>
      <c r="K9197" t="s">
        <v>337</v>
      </c>
      <c r="L9197">
        <v>85323</v>
      </c>
      <c r="M9197" t="s">
        <v>71</v>
      </c>
      <c r="N9197" t="s">
        <v>5652</v>
      </c>
      <c r="O9197" t="s">
        <v>98</v>
      </c>
      <c r="P9197" t="s">
        <v>188</v>
      </c>
      <c r="Q9197" t="s">
        <v>6838</v>
      </c>
      <c r="R9197" s="19">
        <v>102.24</v>
      </c>
      <c r="S9197" s="17">
        <v>4</v>
      </c>
      <c r="T9197" s="20">
        <v>0.2</v>
      </c>
      <c r="U9197" s="19">
        <v>-16.614000000000001</v>
      </c>
      <c r="V9197" s="20">
        <f t="shared" si="715"/>
        <v>-0.16250000000000001</v>
      </c>
      <c r="W9197" s="17">
        <f t="shared" si="716"/>
        <v>2014</v>
      </c>
      <c r="X9197" t="str">
        <f t="shared" si="717"/>
        <v>Nov-2014</v>
      </c>
      <c r="Y9197" s="17">
        <f t="shared" si="718"/>
        <v>6</v>
      </c>
      <c r="Z9197" t="str">
        <f t="shared" si="719"/>
        <v>11-20%</v>
      </c>
      <c r="AA9197" s="17">
        <f>IF(COUNTIF($B$2:B9197,B9197)=1,1,0)</f>
        <v>0</v>
      </c>
      <c r="AB9197" s="17">
        <f>IF(COUNTIF($F$2:F9197,F9197)=1,1,0)</f>
        <v>0</v>
      </c>
    </row>
    <row r="9198" spans="1:28" x14ac:dyDescent="0.2">
      <c r="A9198" s="17">
        <v>9197</v>
      </c>
      <c r="B9198" t="s">
        <v>10512</v>
      </c>
      <c r="C9198" s="18">
        <v>41769</v>
      </c>
      <c r="D9198" s="18">
        <v>41774</v>
      </c>
      <c r="E9198" t="s">
        <v>77</v>
      </c>
      <c r="F9198" t="s">
        <v>3503</v>
      </c>
      <c r="G9198" t="s">
        <v>3504</v>
      </c>
      <c r="H9198" t="s">
        <v>53</v>
      </c>
      <c r="I9198" t="s">
        <v>54</v>
      </c>
      <c r="J9198" t="s">
        <v>658</v>
      </c>
      <c r="K9198" t="s">
        <v>70</v>
      </c>
      <c r="L9198">
        <v>95123</v>
      </c>
      <c r="M9198" t="s">
        <v>71</v>
      </c>
      <c r="N9198" t="s">
        <v>7605</v>
      </c>
      <c r="O9198" t="s">
        <v>73</v>
      </c>
      <c r="P9198" t="s">
        <v>117</v>
      </c>
      <c r="Q9198" t="s">
        <v>7606</v>
      </c>
      <c r="R9198" s="19">
        <v>39.96</v>
      </c>
      <c r="S9198" s="17">
        <v>2</v>
      </c>
      <c r="T9198" s="20">
        <v>0</v>
      </c>
      <c r="U9198" s="19">
        <v>19.180800000000001</v>
      </c>
      <c r="V9198" s="20">
        <f t="shared" si="715"/>
        <v>0.48000000000000004</v>
      </c>
      <c r="W9198" s="17">
        <f t="shared" si="716"/>
        <v>2014</v>
      </c>
      <c r="X9198" t="str">
        <f t="shared" si="717"/>
        <v>May-2014</v>
      </c>
      <c r="Y9198" s="17">
        <f t="shared" si="718"/>
        <v>5</v>
      </c>
      <c r="Z9198" t="str">
        <f t="shared" si="719"/>
        <v>0% (No Discount)</v>
      </c>
      <c r="AA9198" s="17">
        <f>IF(COUNTIF($B$2:B9198,B9198)=1,1,0)</f>
        <v>1</v>
      </c>
      <c r="AB9198" s="17">
        <f>IF(COUNTIF($F$2:F9198,F9198)=1,1,0)</f>
        <v>0</v>
      </c>
    </row>
    <row r="9199" spans="1:28" x14ac:dyDescent="0.2">
      <c r="A9199" s="17">
        <v>9198</v>
      </c>
      <c r="B9199" t="s">
        <v>10512</v>
      </c>
      <c r="C9199" s="18">
        <v>41769</v>
      </c>
      <c r="D9199" s="18">
        <v>41774</v>
      </c>
      <c r="E9199" t="s">
        <v>77</v>
      </c>
      <c r="F9199" t="s">
        <v>3503</v>
      </c>
      <c r="G9199" t="s">
        <v>3504</v>
      </c>
      <c r="H9199" t="s">
        <v>53</v>
      </c>
      <c r="I9199" t="s">
        <v>54</v>
      </c>
      <c r="J9199" t="s">
        <v>658</v>
      </c>
      <c r="K9199" t="s">
        <v>70</v>
      </c>
      <c r="L9199">
        <v>95123</v>
      </c>
      <c r="M9199" t="s">
        <v>71</v>
      </c>
      <c r="N9199" t="s">
        <v>4500</v>
      </c>
      <c r="O9199" t="s">
        <v>98</v>
      </c>
      <c r="P9199" t="s">
        <v>99</v>
      </c>
      <c r="Q9199" t="s">
        <v>4501</v>
      </c>
      <c r="R9199" s="19">
        <v>1432</v>
      </c>
      <c r="S9199" s="17">
        <v>5</v>
      </c>
      <c r="T9199" s="20">
        <v>0.2</v>
      </c>
      <c r="U9199" s="19">
        <v>125.3</v>
      </c>
      <c r="V9199" s="20">
        <f t="shared" si="715"/>
        <v>8.7499999999999994E-2</v>
      </c>
      <c r="W9199" s="17">
        <f t="shared" si="716"/>
        <v>2014</v>
      </c>
      <c r="X9199" t="str">
        <f t="shared" si="717"/>
        <v>May-2014</v>
      </c>
      <c r="Y9199" s="17">
        <f t="shared" si="718"/>
        <v>5</v>
      </c>
      <c r="Z9199" t="str">
        <f t="shared" si="719"/>
        <v>11-20%</v>
      </c>
      <c r="AA9199" s="17">
        <f>IF(COUNTIF($B$2:B9199,B9199)=1,1,0)</f>
        <v>0</v>
      </c>
      <c r="AB9199" s="17">
        <f>IF(COUNTIF($F$2:F9199,F9199)=1,1,0)</f>
        <v>0</v>
      </c>
    </row>
    <row r="9200" spans="1:28" x14ac:dyDescent="0.2">
      <c r="A9200" s="17">
        <v>9199</v>
      </c>
      <c r="B9200" t="s">
        <v>10512</v>
      </c>
      <c r="C9200" s="18">
        <v>41769</v>
      </c>
      <c r="D9200" s="18">
        <v>41774</v>
      </c>
      <c r="E9200" t="s">
        <v>77</v>
      </c>
      <c r="F9200" t="s">
        <v>3503</v>
      </c>
      <c r="G9200" t="s">
        <v>3504</v>
      </c>
      <c r="H9200" t="s">
        <v>53</v>
      </c>
      <c r="I9200" t="s">
        <v>54</v>
      </c>
      <c r="J9200" t="s">
        <v>658</v>
      </c>
      <c r="K9200" t="s">
        <v>70</v>
      </c>
      <c r="L9200">
        <v>95123</v>
      </c>
      <c r="M9200" t="s">
        <v>71</v>
      </c>
      <c r="N9200" t="s">
        <v>8118</v>
      </c>
      <c r="O9200" t="s">
        <v>73</v>
      </c>
      <c r="P9200" t="s">
        <v>606</v>
      </c>
      <c r="Q9200" t="s">
        <v>8119</v>
      </c>
      <c r="R9200" s="19">
        <v>41.04</v>
      </c>
      <c r="S9200" s="17">
        <v>6</v>
      </c>
      <c r="T9200" s="20">
        <v>0</v>
      </c>
      <c r="U9200" s="19">
        <v>11.0808</v>
      </c>
      <c r="V9200" s="20">
        <f t="shared" si="715"/>
        <v>0.27</v>
      </c>
      <c r="W9200" s="17">
        <f t="shared" si="716"/>
        <v>2014</v>
      </c>
      <c r="X9200" t="str">
        <f t="shared" si="717"/>
        <v>May-2014</v>
      </c>
      <c r="Y9200" s="17">
        <f t="shared" si="718"/>
        <v>5</v>
      </c>
      <c r="Z9200" t="str">
        <f t="shared" si="719"/>
        <v>0% (No Discount)</v>
      </c>
      <c r="AA9200" s="17">
        <f>IF(COUNTIF($B$2:B9200,B9200)=1,1,0)</f>
        <v>0</v>
      </c>
      <c r="AB9200" s="17">
        <f>IF(COUNTIF($F$2:F9200,F9200)=1,1,0)</f>
        <v>0</v>
      </c>
    </row>
    <row r="9201" spans="1:28" x14ac:dyDescent="0.2">
      <c r="A9201" s="17">
        <v>9200</v>
      </c>
      <c r="B9201" t="s">
        <v>10512</v>
      </c>
      <c r="C9201" s="18">
        <v>41769</v>
      </c>
      <c r="D9201" s="18">
        <v>41774</v>
      </c>
      <c r="E9201" t="s">
        <v>77</v>
      </c>
      <c r="F9201" t="s">
        <v>3503</v>
      </c>
      <c r="G9201" t="s">
        <v>3504</v>
      </c>
      <c r="H9201" t="s">
        <v>53</v>
      </c>
      <c r="I9201" t="s">
        <v>54</v>
      </c>
      <c r="J9201" t="s">
        <v>658</v>
      </c>
      <c r="K9201" t="s">
        <v>70</v>
      </c>
      <c r="L9201">
        <v>95123</v>
      </c>
      <c r="M9201" t="s">
        <v>71</v>
      </c>
      <c r="N9201" t="s">
        <v>6283</v>
      </c>
      <c r="O9201" t="s">
        <v>59</v>
      </c>
      <c r="P9201" t="s">
        <v>63</v>
      </c>
      <c r="Q9201" t="s">
        <v>6284</v>
      </c>
      <c r="R9201" s="19">
        <v>256.78399999999999</v>
      </c>
      <c r="S9201" s="17">
        <v>1</v>
      </c>
      <c r="T9201" s="20">
        <v>0.2</v>
      </c>
      <c r="U9201" s="19">
        <v>32.097999999999999</v>
      </c>
      <c r="V9201" s="20">
        <f t="shared" si="715"/>
        <v>0.125</v>
      </c>
      <c r="W9201" s="17">
        <f t="shared" si="716"/>
        <v>2014</v>
      </c>
      <c r="X9201" t="str">
        <f t="shared" si="717"/>
        <v>May-2014</v>
      </c>
      <c r="Y9201" s="17">
        <f t="shared" si="718"/>
        <v>5</v>
      </c>
      <c r="Z9201" t="str">
        <f t="shared" si="719"/>
        <v>11-20%</v>
      </c>
      <c r="AA9201" s="17">
        <f>IF(COUNTIF($B$2:B9201,B9201)=1,1,0)</f>
        <v>0</v>
      </c>
      <c r="AB9201" s="17">
        <f>IF(COUNTIF($F$2:F9201,F9201)=1,1,0)</f>
        <v>0</v>
      </c>
    </row>
    <row r="9202" spans="1:28" x14ac:dyDescent="0.2">
      <c r="A9202" s="17">
        <v>9201</v>
      </c>
      <c r="B9202" t="s">
        <v>10513</v>
      </c>
      <c r="C9202" s="18">
        <v>42660</v>
      </c>
      <c r="D9202" s="18">
        <v>42663</v>
      </c>
      <c r="E9202" t="s">
        <v>215</v>
      </c>
      <c r="F9202" t="s">
        <v>7754</v>
      </c>
      <c r="G9202" t="s">
        <v>7755</v>
      </c>
      <c r="H9202" t="s">
        <v>53</v>
      </c>
      <c r="I9202" t="s">
        <v>54</v>
      </c>
      <c r="J9202" t="s">
        <v>4962</v>
      </c>
      <c r="K9202" t="s">
        <v>817</v>
      </c>
      <c r="L9202">
        <v>8861</v>
      </c>
      <c r="M9202" t="s">
        <v>175</v>
      </c>
      <c r="N9202" t="s">
        <v>1701</v>
      </c>
      <c r="O9202" t="s">
        <v>59</v>
      </c>
      <c r="P9202" t="s">
        <v>60</v>
      </c>
      <c r="Q9202" t="s">
        <v>1702</v>
      </c>
      <c r="R9202" s="19">
        <v>120.98</v>
      </c>
      <c r="S9202" s="17">
        <v>1</v>
      </c>
      <c r="T9202" s="20">
        <v>0</v>
      </c>
      <c r="U9202" s="19">
        <v>12.098000000000001</v>
      </c>
      <c r="V9202" s="20">
        <f t="shared" si="715"/>
        <v>0.1</v>
      </c>
      <c r="W9202" s="17">
        <f t="shared" si="716"/>
        <v>2016</v>
      </c>
      <c r="X9202" t="str">
        <f t="shared" si="717"/>
        <v>Oct-2016</v>
      </c>
      <c r="Y9202" s="17">
        <f t="shared" si="718"/>
        <v>3</v>
      </c>
      <c r="Z9202" t="str">
        <f t="shared" si="719"/>
        <v>0% (No Discount)</v>
      </c>
      <c r="AA9202" s="17">
        <f>IF(COUNTIF($B$2:B9202,B9202)=1,1,0)</f>
        <v>1</v>
      </c>
      <c r="AB9202" s="17">
        <f>IF(COUNTIF($F$2:F9202,F9202)=1,1,0)</f>
        <v>0</v>
      </c>
    </row>
    <row r="9203" spans="1:28" x14ac:dyDescent="0.2">
      <c r="A9203" s="17">
        <v>9202</v>
      </c>
      <c r="B9203" t="s">
        <v>10513</v>
      </c>
      <c r="C9203" s="18">
        <v>42660</v>
      </c>
      <c r="D9203" s="18">
        <v>42663</v>
      </c>
      <c r="E9203" t="s">
        <v>215</v>
      </c>
      <c r="F9203" t="s">
        <v>7754</v>
      </c>
      <c r="G9203" t="s">
        <v>7755</v>
      </c>
      <c r="H9203" t="s">
        <v>53</v>
      </c>
      <c r="I9203" t="s">
        <v>54</v>
      </c>
      <c r="J9203" t="s">
        <v>4962</v>
      </c>
      <c r="K9203" t="s">
        <v>817</v>
      </c>
      <c r="L9203">
        <v>8861</v>
      </c>
      <c r="M9203" t="s">
        <v>175</v>
      </c>
      <c r="N9203" t="s">
        <v>1543</v>
      </c>
      <c r="O9203" t="s">
        <v>73</v>
      </c>
      <c r="P9203" t="s">
        <v>102</v>
      </c>
      <c r="Q9203" t="s">
        <v>1544</v>
      </c>
      <c r="R9203" s="19">
        <v>315.98</v>
      </c>
      <c r="S9203" s="17">
        <v>1</v>
      </c>
      <c r="T9203" s="20">
        <v>0</v>
      </c>
      <c r="U9203" s="19">
        <v>148.51060000000001</v>
      </c>
      <c r="V9203" s="20">
        <f t="shared" si="715"/>
        <v>0.47000000000000003</v>
      </c>
      <c r="W9203" s="17">
        <f t="shared" si="716"/>
        <v>2016</v>
      </c>
      <c r="X9203" t="str">
        <f t="shared" si="717"/>
        <v>Oct-2016</v>
      </c>
      <c r="Y9203" s="17">
        <f t="shared" si="718"/>
        <v>3</v>
      </c>
      <c r="Z9203" t="str">
        <f t="shared" si="719"/>
        <v>0% (No Discount)</v>
      </c>
      <c r="AA9203" s="17">
        <f>IF(COUNTIF($B$2:B9203,B9203)=1,1,0)</f>
        <v>0</v>
      </c>
      <c r="AB9203" s="17">
        <f>IF(COUNTIF($F$2:F9203,F9203)=1,1,0)</f>
        <v>0</v>
      </c>
    </row>
    <row r="9204" spans="1:28" x14ac:dyDescent="0.2">
      <c r="A9204" s="17">
        <v>9203</v>
      </c>
      <c r="B9204" t="s">
        <v>10514</v>
      </c>
      <c r="C9204" s="18">
        <v>42673</v>
      </c>
      <c r="D9204" s="18">
        <v>42677</v>
      </c>
      <c r="E9204" t="s">
        <v>77</v>
      </c>
      <c r="F9204" t="s">
        <v>4800</v>
      </c>
      <c r="G9204" t="s">
        <v>4801</v>
      </c>
      <c r="H9204" t="s">
        <v>68</v>
      </c>
      <c r="I9204" t="s">
        <v>54</v>
      </c>
      <c r="J9204" t="s">
        <v>293</v>
      </c>
      <c r="K9204" t="s">
        <v>294</v>
      </c>
      <c r="L9204">
        <v>10011</v>
      </c>
      <c r="M9204" t="s">
        <v>175</v>
      </c>
      <c r="N9204" t="s">
        <v>4955</v>
      </c>
      <c r="O9204" t="s">
        <v>73</v>
      </c>
      <c r="P9204" t="s">
        <v>102</v>
      </c>
      <c r="Q9204" t="s">
        <v>4956</v>
      </c>
      <c r="R9204" s="19">
        <v>28.751999999999999</v>
      </c>
      <c r="S9204" s="17">
        <v>3</v>
      </c>
      <c r="T9204" s="20">
        <v>0.2</v>
      </c>
      <c r="U9204" s="19">
        <v>10.0632</v>
      </c>
      <c r="V9204" s="20">
        <f t="shared" si="715"/>
        <v>0.35000000000000003</v>
      </c>
      <c r="W9204" s="17">
        <f t="shared" si="716"/>
        <v>2016</v>
      </c>
      <c r="X9204" t="str">
        <f t="shared" si="717"/>
        <v>Oct-2016</v>
      </c>
      <c r="Y9204" s="17">
        <f t="shared" si="718"/>
        <v>4</v>
      </c>
      <c r="Z9204" t="str">
        <f t="shared" si="719"/>
        <v>11-20%</v>
      </c>
      <c r="AA9204" s="17">
        <f>IF(COUNTIF($B$2:B9204,B9204)=1,1,0)</f>
        <v>1</v>
      </c>
      <c r="AB9204" s="17">
        <f>IF(COUNTIF($F$2:F9204,F9204)=1,1,0)</f>
        <v>0</v>
      </c>
    </row>
    <row r="9205" spans="1:28" x14ac:dyDescent="0.2">
      <c r="A9205" s="17">
        <v>9204</v>
      </c>
      <c r="B9205" t="s">
        <v>10514</v>
      </c>
      <c r="C9205" s="18">
        <v>42673</v>
      </c>
      <c r="D9205" s="18">
        <v>42677</v>
      </c>
      <c r="E9205" t="s">
        <v>77</v>
      </c>
      <c r="F9205" t="s">
        <v>4800</v>
      </c>
      <c r="G9205" t="s">
        <v>4801</v>
      </c>
      <c r="H9205" t="s">
        <v>68</v>
      </c>
      <c r="I9205" t="s">
        <v>54</v>
      </c>
      <c r="J9205" t="s">
        <v>293</v>
      </c>
      <c r="K9205" t="s">
        <v>294</v>
      </c>
      <c r="L9205">
        <v>10011</v>
      </c>
      <c r="M9205" t="s">
        <v>175</v>
      </c>
      <c r="N9205" t="s">
        <v>5032</v>
      </c>
      <c r="O9205" t="s">
        <v>73</v>
      </c>
      <c r="P9205" t="s">
        <v>95</v>
      </c>
      <c r="Q9205" t="s">
        <v>5033</v>
      </c>
      <c r="R9205" s="19">
        <v>114.95</v>
      </c>
      <c r="S9205" s="17">
        <v>5</v>
      </c>
      <c r="T9205" s="20">
        <v>0</v>
      </c>
      <c r="U9205" s="19">
        <v>32.186</v>
      </c>
      <c r="V9205" s="20">
        <f t="shared" si="715"/>
        <v>0.27999999999999997</v>
      </c>
      <c r="W9205" s="17">
        <f t="shared" si="716"/>
        <v>2016</v>
      </c>
      <c r="X9205" t="str">
        <f t="shared" si="717"/>
        <v>Oct-2016</v>
      </c>
      <c r="Y9205" s="17">
        <f t="shared" si="718"/>
        <v>4</v>
      </c>
      <c r="Z9205" t="str">
        <f t="shared" si="719"/>
        <v>0% (No Discount)</v>
      </c>
      <c r="AA9205" s="17">
        <f>IF(COUNTIF($B$2:B9205,B9205)=1,1,0)</f>
        <v>0</v>
      </c>
      <c r="AB9205" s="17">
        <f>IF(COUNTIF($F$2:F9205,F9205)=1,1,0)</f>
        <v>0</v>
      </c>
    </row>
    <row r="9206" spans="1:28" x14ac:dyDescent="0.2">
      <c r="A9206" s="17">
        <v>9205</v>
      </c>
      <c r="B9206" t="s">
        <v>10515</v>
      </c>
      <c r="C9206" s="18">
        <v>42705</v>
      </c>
      <c r="D9206" s="18">
        <v>42709</v>
      </c>
      <c r="E9206" t="s">
        <v>77</v>
      </c>
      <c r="F9206" t="s">
        <v>821</v>
      </c>
      <c r="G9206" t="s">
        <v>822</v>
      </c>
      <c r="H9206" t="s">
        <v>68</v>
      </c>
      <c r="I9206" t="s">
        <v>54</v>
      </c>
      <c r="J9206" t="s">
        <v>69</v>
      </c>
      <c r="K9206" t="s">
        <v>70</v>
      </c>
      <c r="L9206">
        <v>90004</v>
      </c>
      <c r="M9206" t="s">
        <v>71</v>
      </c>
      <c r="N9206" t="s">
        <v>599</v>
      </c>
      <c r="O9206" t="s">
        <v>73</v>
      </c>
      <c r="P9206" t="s">
        <v>95</v>
      </c>
      <c r="Q9206" t="s">
        <v>600</v>
      </c>
      <c r="R9206" s="19">
        <v>23.04</v>
      </c>
      <c r="S9206" s="17">
        <v>8</v>
      </c>
      <c r="T9206" s="20">
        <v>0</v>
      </c>
      <c r="U9206" s="19">
        <v>6.9119999999999999</v>
      </c>
      <c r="V9206" s="20">
        <f t="shared" si="715"/>
        <v>0.3</v>
      </c>
      <c r="W9206" s="17">
        <f t="shared" si="716"/>
        <v>2016</v>
      </c>
      <c r="X9206" t="str">
        <f t="shared" si="717"/>
        <v>Dec-2016</v>
      </c>
      <c r="Y9206" s="17">
        <f t="shared" si="718"/>
        <v>4</v>
      </c>
      <c r="Z9206" t="str">
        <f t="shared" si="719"/>
        <v>0% (No Discount)</v>
      </c>
      <c r="AA9206" s="17">
        <f>IF(COUNTIF($B$2:B9206,B9206)=1,1,0)</f>
        <v>1</v>
      </c>
      <c r="AB9206" s="17">
        <f>IF(COUNTIF($F$2:F9206,F9206)=1,1,0)</f>
        <v>0</v>
      </c>
    </row>
    <row r="9207" spans="1:28" x14ac:dyDescent="0.2">
      <c r="A9207" s="17">
        <v>9206</v>
      </c>
      <c r="B9207" t="s">
        <v>10516</v>
      </c>
      <c r="C9207" s="18">
        <v>42481</v>
      </c>
      <c r="D9207" s="18">
        <v>42481</v>
      </c>
      <c r="E9207" t="s">
        <v>1320</v>
      </c>
      <c r="F9207" t="s">
        <v>4594</v>
      </c>
      <c r="G9207" t="s">
        <v>4595</v>
      </c>
      <c r="H9207" t="s">
        <v>53</v>
      </c>
      <c r="I9207" t="s">
        <v>54</v>
      </c>
      <c r="J9207" t="s">
        <v>8483</v>
      </c>
      <c r="K9207" t="s">
        <v>776</v>
      </c>
      <c r="L9207">
        <v>6460</v>
      </c>
      <c r="M9207" t="s">
        <v>175</v>
      </c>
      <c r="N9207" t="s">
        <v>3615</v>
      </c>
      <c r="O9207" t="s">
        <v>73</v>
      </c>
      <c r="P9207" t="s">
        <v>95</v>
      </c>
      <c r="Q9207" t="s">
        <v>3616</v>
      </c>
      <c r="R9207" s="19">
        <v>15.48</v>
      </c>
      <c r="S9207" s="17">
        <v>3</v>
      </c>
      <c r="T9207" s="20">
        <v>0</v>
      </c>
      <c r="U9207" s="19">
        <v>4.4892000000000003</v>
      </c>
      <c r="V9207" s="20">
        <f t="shared" si="715"/>
        <v>0.29000000000000004</v>
      </c>
      <c r="W9207" s="17">
        <f t="shared" si="716"/>
        <v>2016</v>
      </c>
      <c r="X9207" t="str">
        <f t="shared" si="717"/>
        <v>Apr-2016</v>
      </c>
      <c r="Y9207" s="17">
        <f t="shared" si="718"/>
        <v>0</v>
      </c>
      <c r="Z9207" t="str">
        <f t="shared" si="719"/>
        <v>0% (No Discount)</v>
      </c>
      <c r="AA9207" s="17">
        <f>IF(COUNTIF($B$2:B9207,B9207)=1,1,0)</f>
        <v>1</v>
      </c>
      <c r="AB9207" s="17">
        <f>IF(COUNTIF($F$2:F9207,F9207)=1,1,0)</f>
        <v>0</v>
      </c>
    </row>
    <row r="9208" spans="1:28" x14ac:dyDescent="0.2">
      <c r="A9208" s="17">
        <v>9207</v>
      </c>
      <c r="B9208" t="s">
        <v>10516</v>
      </c>
      <c r="C9208" s="18">
        <v>42481</v>
      </c>
      <c r="D9208" s="18">
        <v>42481</v>
      </c>
      <c r="E9208" t="s">
        <v>1320</v>
      </c>
      <c r="F9208" t="s">
        <v>4594</v>
      </c>
      <c r="G9208" t="s">
        <v>4595</v>
      </c>
      <c r="H9208" t="s">
        <v>53</v>
      </c>
      <c r="I9208" t="s">
        <v>54</v>
      </c>
      <c r="J9208" t="s">
        <v>8483</v>
      </c>
      <c r="K9208" t="s">
        <v>776</v>
      </c>
      <c r="L9208">
        <v>6460</v>
      </c>
      <c r="M9208" t="s">
        <v>175</v>
      </c>
      <c r="N9208" t="s">
        <v>8048</v>
      </c>
      <c r="O9208" t="s">
        <v>73</v>
      </c>
      <c r="P9208" t="s">
        <v>117</v>
      </c>
      <c r="Q9208" t="s">
        <v>8049</v>
      </c>
      <c r="R9208" s="19">
        <v>51.84</v>
      </c>
      <c r="S9208" s="17">
        <v>8</v>
      </c>
      <c r="T9208" s="20">
        <v>0</v>
      </c>
      <c r="U9208" s="19">
        <v>24.883199999999999</v>
      </c>
      <c r="V9208" s="20">
        <f t="shared" si="715"/>
        <v>0.47999999999999993</v>
      </c>
      <c r="W9208" s="17">
        <f t="shared" si="716"/>
        <v>2016</v>
      </c>
      <c r="X9208" t="str">
        <f t="shared" si="717"/>
        <v>Apr-2016</v>
      </c>
      <c r="Y9208" s="17">
        <f t="shared" si="718"/>
        <v>0</v>
      </c>
      <c r="Z9208" t="str">
        <f t="shared" si="719"/>
        <v>0% (No Discount)</v>
      </c>
      <c r="AA9208" s="17">
        <f>IF(COUNTIF($B$2:B9208,B9208)=1,1,0)</f>
        <v>0</v>
      </c>
      <c r="AB9208" s="17">
        <f>IF(COUNTIF($F$2:F9208,F9208)=1,1,0)</f>
        <v>0</v>
      </c>
    </row>
    <row r="9209" spans="1:28" x14ac:dyDescent="0.2">
      <c r="A9209" s="17">
        <v>9208</v>
      </c>
      <c r="B9209" t="s">
        <v>10517</v>
      </c>
      <c r="C9209" s="18">
        <v>42950</v>
      </c>
      <c r="D9209" s="18">
        <v>42954</v>
      </c>
      <c r="E9209" t="s">
        <v>77</v>
      </c>
      <c r="F9209" t="s">
        <v>3863</v>
      </c>
      <c r="G9209" t="s">
        <v>3864</v>
      </c>
      <c r="H9209" t="s">
        <v>53</v>
      </c>
      <c r="I9209" t="s">
        <v>54</v>
      </c>
      <c r="J9209" t="s">
        <v>565</v>
      </c>
      <c r="K9209" t="s">
        <v>238</v>
      </c>
      <c r="L9209">
        <v>61701</v>
      </c>
      <c r="M9209" t="s">
        <v>132</v>
      </c>
      <c r="N9209" t="s">
        <v>5576</v>
      </c>
      <c r="O9209" t="s">
        <v>98</v>
      </c>
      <c r="P9209" t="s">
        <v>188</v>
      </c>
      <c r="Q9209" t="s">
        <v>5577</v>
      </c>
      <c r="R9209" s="19">
        <v>39.816000000000003</v>
      </c>
      <c r="S9209" s="17">
        <v>3</v>
      </c>
      <c r="T9209" s="20">
        <v>0.2</v>
      </c>
      <c r="U9209" s="19">
        <v>7.4654999999999996</v>
      </c>
      <c r="V9209" s="20">
        <f t="shared" si="715"/>
        <v>0.18749999999999997</v>
      </c>
      <c r="W9209" s="17">
        <f t="shared" si="716"/>
        <v>2017</v>
      </c>
      <c r="X9209" t="str">
        <f t="shared" si="717"/>
        <v>Aug-2017</v>
      </c>
      <c r="Y9209" s="17">
        <f t="shared" si="718"/>
        <v>4</v>
      </c>
      <c r="Z9209" t="str">
        <f t="shared" si="719"/>
        <v>11-20%</v>
      </c>
      <c r="AA9209" s="17">
        <f>IF(COUNTIF($B$2:B9209,B9209)=1,1,0)</f>
        <v>1</v>
      </c>
      <c r="AB9209" s="17">
        <f>IF(COUNTIF($F$2:F9209,F9209)=1,1,0)</f>
        <v>0</v>
      </c>
    </row>
    <row r="9210" spans="1:28" x14ac:dyDescent="0.2">
      <c r="A9210" s="17">
        <v>9209</v>
      </c>
      <c r="B9210" t="s">
        <v>10518</v>
      </c>
      <c r="C9210" s="18">
        <v>42950</v>
      </c>
      <c r="D9210" s="18">
        <v>42955</v>
      </c>
      <c r="E9210" t="s">
        <v>50</v>
      </c>
      <c r="F9210" t="s">
        <v>4810</v>
      </c>
      <c r="G9210" t="s">
        <v>4811</v>
      </c>
      <c r="H9210" t="s">
        <v>68</v>
      </c>
      <c r="I9210" t="s">
        <v>54</v>
      </c>
      <c r="J9210" t="s">
        <v>122</v>
      </c>
      <c r="K9210" t="s">
        <v>123</v>
      </c>
      <c r="L9210">
        <v>98105</v>
      </c>
      <c r="M9210" t="s">
        <v>71</v>
      </c>
      <c r="N9210" t="s">
        <v>4974</v>
      </c>
      <c r="O9210" t="s">
        <v>73</v>
      </c>
      <c r="P9210" t="s">
        <v>86</v>
      </c>
      <c r="Q9210" t="s">
        <v>4975</v>
      </c>
      <c r="R9210" s="19">
        <v>16.059999999999999</v>
      </c>
      <c r="S9210" s="17">
        <v>1</v>
      </c>
      <c r="T9210" s="20">
        <v>0</v>
      </c>
      <c r="U9210" s="19">
        <v>4.1756000000000002</v>
      </c>
      <c r="V9210" s="20">
        <f t="shared" si="715"/>
        <v>0.26</v>
      </c>
      <c r="W9210" s="17">
        <f t="shared" si="716"/>
        <v>2017</v>
      </c>
      <c r="X9210" t="str">
        <f t="shared" si="717"/>
        <v>Aug-2017</v>
      </c>
      <c r="Y9210" s="17">
        <f t="shared" si="718"/>
        <v>5</v>
      </c>
      <c r="Z9210" t="str">
        <f t="shared" si="719"/>
        <v>0% (No Discount)</v>
      </c>
      <c r="AA9210" s="17">
        <f>IF(COUNTIF($B$2:B9210,B9210)=1,1,0)</f>
        <v>1</v>
      </c>
      <c r="AB9210" s="17">
        <f>IF(COUNTIF($F$2:F9210,F9210)=1,1,0)</f>
        <v>0</v>
      </c>
    </row>
    <row r="9211" spans="1:28" x14ac:dyDescent="0.2">
      <c r="A9211" s="17">
        <v>9210</v>
      </c>
      <c r="B9211" t="s">
        <v>10519</v>
      </c>
      <c r="C9211" s="18">
        <v>43080</v>
      </c>
      <c r="D9211" s="18">
        <v>43083</v>
      </c>
      <c r="E9211" t="s">
        <v>50</v>
      </c>
      <c r="F9211" t="s">
        <v>10520</v>
      </c>
      <c r="G9211" t="s">
        <v>10521</v>
      </c>
      <c r="H9211" t="s">
        <v>129</v>
      </c>
      <c r="I9211" t="s">
        <v>54</v>
      </c>
      <c r="J9211" t="s">
        <v>2253</v>
      </c>
      <c r="K9211" t="s">
        <v>516</v>
      </c>
      <c r="L9211">
        <v>52601</v>
      </c>
      <c r="M9211" t="s">
        <v>132</v>
      </c>
      <c r="N9211" t="s">
        <v>4201</v>
      </c>
      <c r="O9211" t="s">
        <v>73</v>
      </c>
      <c r="P9211" t="s">
        <v>200</v>
      </c>
      <c r="Q9211" t="s">
        <v>4202</v>
      </c>
      <c r="R9211" s="19">
        <v>7.28</v>
      </c>
      <c r="S9211" s="17">
        <v>1</v>
      </c>
      <c r="T9211" s="20">
        <v>0</v>
      </c>
      <c r="U9211" s="19">
        <v>3.4944000000000002</v>
      </c>
      <c r="V9211" s="20">
        <f t="shared" si="715"/>
        <v>0.48</v>
      </c>
      <c r="W9211" s="17">
        <f t="shared" si="716"/>
        <v>2017</v>
      </c>
      <c r="X9211" t="str">
        <f t="shared" si="717"/>
        <v>Dec-2017</v>
      </c>
      <c r="Y9211" s="17">
        <f t="shared" si="718"/>
        <v>3</v>
      </c>
      <c r="Z9211" t="str">
        <f t="shared" si="719"/>
        <v>0% (No Discount)</v>
      </c>
      <c r="AA9211" s="17">
        <f>IF(COUNTIF($B$2:B9211,B9211)=1,1,0)</f>
        <v>1</v>
      </c>
      <c r="AB9211" s="17">
        <f>IF(COUNTIF($F$2:F9211,F9211)=1,1,0)</f>
        <v>1</v>
      </c>
    </row>
    <row r="9212" spans="1:28" x14ac:dyDescent="0.2">
      <c r="A9212" s="17">
        <v>9211</v>
      </c>
      <c r="B9212" t="s">
        <v>10519</v>
      </c>
      <c r="C9212" s="18">
        <v>43080</v>
      </c>
      <c r="D9212" s="18">
        <v>43083</v>
      </c>
      <c r="E9212" t="s">
        <v>50</v>
      </c>
      <c r="F9212" t="s">
        <v>10520</v>
      </c>
      <c r="G9212" t="s">
        <v>10521</v>
      </c>
      <c r="H9212" t="s">
        <v>129</v>
      </c>
      <c r="I9212" t="s">
        <v>54</v>
      </c>
      <c r="J9212" t="s">
        <v>2253</v>
      </c>
      <c r="K9212" t="s">
        <v>516</v>
      </c>
      <c r="L9212">
        <v>52601</v>
      </c>
      <c r="M9212" t="s">
        <v>132</v>
      </c>
      <c r="N9212" t="s">
        <v>2970</v>
      </c>
      <c r="O9212" t="s">
        <v>73</v>
      </c>
      <c r="P9212" t="s">
        <v>102</v>
      </c>
      <c r="Q9212" t="s">
        <v>2971</v>
      </c>
      <c r="R9212" s="19">
        <v>5.4</v>
      </c>
      <c r="S9212" s="17">
        <v>3</v>
      </c>
      <c r="T9212" s="20">
        <v>0</v>
      </c>
      <c r="U9212" s="19">
        <v>2.5920000000000001</v>
      </c>
      <c r="V9212" s="20">
        <f t="shared" si="715"/>
        <v>0.48</v>
      </c>
      <c r="W9212" s="17">
        <f t="shared" si="716"/>
        <v>2017</v>
      </c>
      <c r="X9212" t="str">
        <f t="shared" si="717"/>
        <v>Dec-2017</v>
      </c>
      <c r="Y9212" s="17">
        <f t="shared" si="718"/>
        <v>3</v>
      </c>
      <c r="Z9212" t="str">
        <f t="shared" si="719"/>
        <v>0% (No Discount)</v>
      </c>
      <c r="AA9212" s="17">
        <f>IF(COUNTIF($B$2:B9212,B9212)=1,1,0)</f>
        <v>0</v>
      </c>
      <c r="AB9212" s="17">
        <f>IF(COUNTIF($F$2:F9212,F9212)=1,1,0)</f>
        <v>0</v>
      </c>
    </row>
    <row r="9213" spans="1:28" x14ac:dyDescent="0.2">
      <c r="A9213" s="17">
        <v>9212</v>
      </c>
      <c r="B9213" t="s">
        <v>10522</v>
      </c>
      <c r="C9213" s="18">
        <v>42077</v>
      </c>
      <c r="D9213" s="18">
        <v>42082</v>
      </c>
      <c r="E9213" t="s">
        <v>77</v>
      </c>
      <c r="F9213" t="s">
        <v>4078</v>
      </c>
      <c r="G9213" t="s">
        <v>4079</v>
      </c>
      <c r="H9213" t="s">
        <v>53</v>
      </c>
      <c r="I9213" t="s">
        <v>54</v>
      </c>
      <c r="J9213" t="s">
        <v>594</v>
      </c>
      <c r="K9213" t="s">
        <v>70</v>
      </c>
      <c r="L9213">
        <v>95661</v>
      </c>
      <c r="M9213" t="s">
        <v>71</v>
      </c>
      <c r="N9213" t="s">
        <v>1124</v>
      </c>
      <c r="O9213" t="s">
        <v>73</v>
      </c>
      <c r="P9213" t="s">
        <v>117</v>
      </c>
      <c r="Q9213" t="s">
        <v>1125</v>
      </c>
      <c r="R9213" s="19">
        <v>19.440000000000001</v>
      </c>
      <c r="S9213" s="17">
        <v>3</v>
      </c>
      <c r="T9213" s="20">
        <v>0</v>
      </c>
      <c r="U9213" s="19">
        <v>9.3312000000000008</v>
      </c>
      <c r="V9213" s="20">
        <f t="shared" si="715"/>
        <v>0.48000000000000004</v>
      </c>
      <c r="W9213" s="17">
        <f t="shared" si="716"/>
        <v>2015</v>
      </c>
      <c r="X9213" t="str">
        <f t="shared" si="717"/>
        <v>Mar-2015</v>
      </c>
      <c r="Y9213" s="17">
        <f t="shared" si="718"/>
        <v>5</v>
      </c>
      <c r="Z9213" t="str">
        <f t="shared" si="719"/>
        <v>0% (No Discount)</v>
      </c>
      <c r="AA9213" s="17">
        <f>IF(COUNTIF($B$2:B9213,B9213)=1,1,0)</f>
        <v>1</v>
      </c>
      <c r="AB9213" s="17">
        <f>IF(COUNTIF($F$2:F9213,F9213)=1,1,0)</f>
        <v>0</v>
      </c>
    </row>
    <row r="9214" spans="1:28" x14ac:dyDescent="0.2">
      <c r="A9214" s="17">
        <v>9213</v>
      </c>
      <c r="B9214" t="s">
        <v>10523</v>
      </c>
      <c r="C9214" s="18">
        <v>41981</v>
      </c>
      <c r="D9214" s="18">
        <v>41988</v>
      </c>
      <c r="E9214" t="s">
        <v>77</v>
      </c>
      <c r="F9214" t="s">
        <v>2124</v>
      </c>
      <c r="G9214" t="s">
        <v>2125</v>
      </c>
      <c r="H9214" t="s">
        <v>68</v>
      </c>
      <c r="I9214" t="s">
        <v>54</v>
      </c>
      <c r="J9214" t="s">
        <v>154</v>
      </c>
      <c r="K9214" t="s">
        <v>70</v>
      </c>
      <c r="L9214">
        <v>94110</v>
      </c>
      <c r="M9214" t="s">
        <v>71</v>
      </c>
      <c r="N9214" t="s">
        <v>325</v>
      </c>
      <c r="O9214" t="s">
        <v>59</v>
      </c>
      <c r="P9214" t="s">
        <v>92</v>
      </c>
      <c r="Q9214" t="s">
        <v>326</v>
      </c>
      <c r="R9214" s="19">
        <v>39.880000000000003</v>
      </c>
      <c r="S9214" s="17">
        <v>2</v>
      </c>
      <c r="T9214" s="20">
        <v>0</v>
      </c>
      <c r="U9214" s="19">
        <v>11.166399999999999</v>
      </c>
      <c r="V9214" s="20">
        <f t="shared" si="715"/>
        <v>0.27999999999999997</v>
      </c>
      <c r="W9214" s="17">
        <f t="shared" si="716"/>
        <v>2014</v>
      </c>
      <c r="X9214" t="str">
        <f t="shared" si="717"/>
        <v>Dec-2014</v>
      </c>
      <c r="Y9214" s="17">
        <f t="shared" si="718"/>
        <v>7</v>
      </c>
      <c r="Z9214" t="str">
        <f t="shared" si="719"/>
        <v>0% (No Discount)</v>
      </c>
      <c r="AA9214" s="17">
        <f>IF(COUNTIF($B$2:B9214,B9214)=1,1,0)</f>
        <v>1</v>
      </c>
      <c r="AB9214" s="17">
        <f>IF(COUNTIF($F$2:F9214,F9214)=1,1,0)</f>
        <v>0</v>
      </c>
    </row>
    <row r="9215" spans="1:28" x14ac:dyDescent="0.2">
      <c r="A9215" s="17">
        <v>9214</v>
      </c>
      <c r="B9215" t="s">
        <v>10523</v>
      </c>
      <c r="C9215" s="18">
        <v>41981</v>
      </c>
      <c r="D9215" s="18">
        <v>41988</v>
      </c>
      <c r="E9215" t="s">
        <v>77</v>
      </c>
      <c r="F9215" t="s">
        <v>2124</v>
      </c>
      <c r="G9215" t="s">
        <v>2125</v>
      </c>
      <c r="H9215" t="s">
        <v>68</v>
      </c>
      <c r="I9215" t="s">
        <v>54</v>
      </c>
      <c r="J9215" t="s">
        <v>154</v>
      </c>
      <c r="K9215" t="s">
        <v>70</v>
      </c>
      <c r="L9215">
        <v>94110</v>
      </c>
      <c r="M9215" t="s">
        <v>71</v>
      </c>
      <c r="N9215" t="s">
        <v>4392</v>
      </c>
      <c r="O9215" t="s">
        <v>59</v>
      </c>
      <c r="P9215" t="s">
        <v>92</v>
      </c>
      <c r="Q9215" t="s">
        <v>4393</v>
      </c>
      <c r="R9215" s="19">
        <v>79.44</v>
      </c>
      <c r="S9215" s="17">
        <v>3</v>
      </c>
      <c r="T9215" s="20">
        <v>0</v>
      </c>
      <c r="U9215" s="19">
        <v>28.598400000000002</v>
      </c>
      <c r="V9215" s="20">
        <f t="shared" si="715"/>
        <v>0.36000000000000004</v>
      </c>
      <c r="W9215" s="17">
        <f t="shared" si="716"/>
        <v>2014</v>
      </c>
      <c r="X9215" t="str">
        <f t="shared" si="717"/>
        <v>Dec-2014</v>
      </c>
      <c r="Y9215" s="17">
        <f t="shared" si="718"/>
        <v>7</v>
      </c>
      <c r="Z9215" t="str">
        <f t="shared" si="719"/>
        <v>0% (No Discount)</v>
      </c>
      <c r="AA9215" s="17">
        <f>IF(COUNTIF($B$2:B9215,B9215)=1,1,0)</f>
        <v>0</v>
      </c>
      <c r="AB9215" s="17">
        <f>IF(COUNTIF($F$2:F9215,F9215)=1,1,0)</f>
        <v>0</v>
      </c>
    </row>
    <row r="9216" spans="1:28" x14ac:dyDescent="0.2">
      <c r="A9216" s="17">
        <v>9215</v>
      </c>
      <c r="B9216" t="s">
        <v>10524</v>
      </c>
      <c r="C9216" s="18">
        <v>43008</v>
      </c>
      <c r="D9216" s="18">
        <v>43010</v>
      </c>
      <c r="E9216" t="s">
        <v>215</v>
      </c>
      <c r="F9216" t="s">
        <v>4647</v>
      </c>
      <c r="G9216" t="s">
        <v>4648</v>
      </c>
      <c r="H9216" t="s">
        <v>68</v>
      </c>
      <c r="I9216" t="s">
        <v>54</v>
      </c>
      <c r="J9216" t="s">
        <v>173</v>
      </c>
      <c r="K9216" t="s">
        <v>174</v>
      </c>
      <c r="L9216">
        <v>19120</v>
      </c>
      <c r="M9216" t="s">
        <v>175</v>
      </c>
      <c r="N9216" t="s">
        <v>10525</v>
      </c>
      <c r="O9216" t="s">
        <v>73</v>
      </c>
      <c r="P9216" t="s">
        <v>74</v>
      </c>
      <c r="Q9216" t="s">
        <v>10526</v>
      </c>
      <c r="R9216" s="19">
        <v>20.664000000000001</v>
      </c>
      <c r="S9216" s="17">
        <v>7</v>
      </c>
      <c r="T9216" s="20">
        <v>0.2</v>
      </c>
      <c r="U9216" s="19">
        <v>6.9741</v>
      </c>
      <c r="V9216" s="20">
        <f t="shared" si="715"/>
        <v>0.33749999999999997</v>
      </c>
      <c r="W9216" s="17">
        <f t="shared" si="716"/>
        <v>2017</v>
      </c>
      <c r="X9216" t="str">
        <f t="shared" si="717"/>
        <v>Sep-2017</v>
      </c>
      <c r="Y9216" s="17">
        <f t="shared" si="718"/>
        <v>2</v>
      </c>
      <c r="Z9216" t="str">
        <f t="shared" si="719"/>
        <v>11-20%</v>
      </c>
      <c r="AA9216" s="17">
        <f>IF(COUNTIF($B$2:B9216,B9216)=1,1,0)</f>
        <v>1</v>
      </c>
      <c r="AB9216" s="17">
        <f>IF(COUNTIF($F$2:F9216,F9216)=1,1,0)</f>
        <v>0</v>
      </c>
    </row>
    <row r="9217" spans="1:28" x14ac:dyDescent="0.2">
      <c r="A9217" s="17">
        <v>9216</v>
      </c>
      <c r="B9217" t="s">
        <v>10527</v>
      </c>
      <c r="C9217" s="18">
        <v>42695</v>
      </c>
      <c r="D9217" s="18">
        <v>42700</v>
      </c>
      <c r="E9217" t="s">
        <v>77</v>
      </c>
      <c r="F9217" t="s">
        <v>2203</v>
      </c>
      <c r="G9217" t="s">
        <v>2204</v>
      </c>
      <c r="H9217" t="s">
        <v>68</v>
      </c>
      <c r="I9217" t="s">
        <v>54</v>
      </c>
      <c r="J9217" t="s">
        <v>69</v>
      </c>
      <c r="K9217" t="s">
        <v>70</v>
      </c>
      <c r="L9217">
        <v>90049</v>
      </c>
      <c r="M9217" t="s">
        <v>71</v>
      </c>
      <c r="N9217" t="s">
        <v>1961</v>
      </c>
      <c r="O9217" t="s">
        <v>73</v>
      </c>
      <c r="P9217" t="s">
        <v>117</v>
      </c>
      <c r="Q9217" t="s">
        <v>1962</v>
      </c>
      <c r="R9217" s="19">
        <v>32.4</v>
      </c>
      <c r="S9217" s="17">
        <v>5</v>
      </c>
      <c r="T9217" s="20">
        <v>0</v>
      </c>
      <c r="U9217" s="19">
        <v>15.552</v>
      </c>
      <c r="V9217" s="20">
        <f t="shared" si="715"/>
        <v>0.48</v>
      </c>
      <c r="W9217" s="17">
        <f t="shared" si="716"/>
        <v>2016</v>
      </c>
      <c r="X9217" t="str">
        <f t="shared" si="717"/>
        <v>Nov-2016</v>
      </c>
      <c r="Y9217" s="17">
        <f t="shared" si="718"/>
        <v>5</v>
      </c>
      <c r="Z9217" t="str">
        <f t="shared" si="719"/>
        <v>0% (No Discount)</v>
      </c>
      <c r="AA9217" s="17">
        <f>IF(COUNTIF($B$2:B9217,B9217)=1,1,0)</f>
        <v>1</v>
      </c>
      <c r="AB9217" s="17">
        <f>IF(COUNTIF($F$2:F9217,F9217)=1,1,0)</f>
        <v>0</v>
      </c>
    </row>
    <row r="9218" spans="1:28" x14ac:dyDescent="0.2">
      <c r="A9218" s="17">
        <v>9217</v>
      </c>
      <c r="B9218" t="s">
        <v>10528</v>
      </c>
      <c r="C9218" s="18">
        <v>43063</v>
      </c>
      <c r="D9218" s="18">
        <v>43069</v>
      </c>
      <c r="E9218" t="s">
        <v>77</v>
      </c>
      <c r="F9218" t="s">
        <v>6346</v>
      </c>
      <c r="G9218" t="s">
        <v>6347</v>
      </c>
      <c r="H9218" t="s">
        <v>68</v>
      </c>
      <c r="I9218" t="s">
        <v>54</v>
      </c>
      <c r="J9218" t="s">
        <v>6937</v>
      </c>
      <c r="K9218" t="s">
        <v>131</v>
      </c>
      <c r="L9218">
        <v>79762</v>
      </c>
      <c r="M9218" t="s">
        <v>132</v>
      </c>
      <c r="N9218" t="s">
        <v>133</v>
      </c>
      <c r="O9218" t="s">
        <v>73</v>
      </c>
      <c r="P9218" t="s">
        <v>105</v>
      </c>
      <c r="Q9218" t="s">
        <v>134</v>
      </c>
      <c r="R9218" s="19">
        <v>13.762</v>
      </c>
      <c r="S9218" s="17">
        <v>1</v>
      </c>
      <c r="T9218" s="20">
        <v>0.8</v>
      </c>
      <c r="U9218" s="19">
        <v>-24.771599999999999</v>
      </c>
      <c r="V9218" s="20">
        <f t="shared" ref="V9218:V9281" si="720">IFERROR(U9218/R9218,0)</f>
        <v>-1.7999999999999998</v>
      </c>
      <c r="W9218" s="17">
        <f t="shared" ref="W9218:W9281" si="721">YEAR(C9218)</f>
        <v>2017</v>
      </c>
      <c r="X9218" t="str">
        <f t="shared" ref="X9218:X9281" si="722">TEXT(C9218,"mmm-yyyy")</f>
        <v>Nov-2017</v>
      </c>
      <c r="Y9218" s="17">
        <f t="shared" ref="Y9218:Y9281" si="723">D9218-C9218</f>
        <v>6</v>
      </c>
      <c r="Z9218" t="str">
        <f t="shared" ref="Z9218:Z9281" si="724">IF(T9218=0,"0% (No Discount)",IF(T9218&lt;=0.1,"1-10%",IF(T9218&lt;=0.2,"11-20%",IF(T9218&lt;=0.3,"21-30%",IF(T9218&lt;=0.4,"31-40%",IF(T9218&lt;=0.5,"41-50%","Over 50%"))))))</f>
        <v>Over 50%</v>
      </c>
      <c r="AA9218" s="17">
        <f>IF(COUNTIF($B$2:B9218,B9218)=1,1,0)</f>
        <v>1</v>
      </c>
      <c r="AB9218" s="17">
        <f>IF(COUNTIF($F$2:F9218,F9218)=1,1,0)</f>
        <v>0</v>
      </c>
    </row>
    <row r="9219" spans="1:28" x14ac:dyDescent="0.2">
      <c r="A9219" s="17">
        <v>9218</v>
      </c>
      <c r="B9219" t="s">
        <v>10529</v>
      </c>
      <c r="C9219" s="18">
        <v>43053</v>
      </c>
      <c r="D9219" s="18">
        <v>43056</v>
      </c>
      <c r="E9219" t="s">
        <v>215</v>
      </c>
      <c r="F9219" t="s">
        <v>5187</v>
      </c>
      <c r="G9219" t="s">
        <v>5188</v>
      </c>
      <c r="H9219" t="s">
        <v>129</v>
      </c>
      <c r="I9219" t="s">
        <v>54</v>
      </c>
      <c r="J9219" t="s">
        <v>436</v>
      </c>
      <c r="K9219" t="s">
        <v>256</v>
      </c>
      <c r="L9219">
        <v>55407</v>
      </c>
      <c r="M9219" t="s">
        <v>132</v>
      </c>
      <c r="N9219" t="s">
        <v>2609</v>
      </c>
      <c r="O9219" t="s">
        <v>73</v>
      </c>
      <c r="P9219" t="s">
        <v>200</v>
      </c>
      <c r="Q9219" t="s">
        <v>2610</v>
      </c>
      <c r="R9219" s="19">
        <v>15.28</v>
      </c>
      <c r="S9219" s="17">
        <v>2</v>
      </c>
      <c r="T9219" s="20">
        <v>0</v>
      </c>
      <c r="U9219" s="19">
        <v>7.4871999999999996</v>
      </c>
      <c r="V9219" s="20">
        <f t="shared" si="720"/>
        <v>0.49</v>
      </c>
      <c r="W9219" s="17">
        <f t="shared" si="721"/>
        <v>2017</v>
      </c>
      <c r="X9219" t="str">
        <f t="shared" si="722"/>
        <v>Nov-2017</v>
      </c>
      <c r="Y9219" s="17">
        <f t="shared" si="723"/>
        <v>3</v>
      </c>
      <c r="Z9219" t="str">
        <f t="shared" si="724"/>
        <v>0% (No Discount)</v>
      </c>
      <c r="AA9219" s="17">
        <f>IF(COUNTIF($B$2:B9219,B9219)=1,1,0)</f>
        <v>1</v>
      </c>
      <c r="AB9219" s="17">
        <f>IF(COUNTIF($F$2:F9219,F9219)=1,1,0)</f>
        <v>0</v>
      </c>
    </row>
    <row r="9220" spans="1:28" x14ac:dyDescent="0.2">
      <c r="A9220" s="17">
        <v>9219</v>
      </c>
      <c r="B9220" t="s">
        <v>10530</v>
      </c>
      <c r="C9220" s="18">
        <v>42232</v>
      </c>
      <c r="D9220" s="18">
        <v>42236</v>
      </c>
      <c r="E9220" t="s">
        <v>77</v>
      </c>
      <c r="F9220" t="s">
        <v>4494</v>
      </c>
      <c r="G9220" t="s">
        <v>4495</v>
      </c>
      <c r="H9220" t="s">
        <v>53</v>
      </c>
      <c r="I9220" t="s">
        <v>54</v>
      </c>
      <c r="J9220" t="s">
        <v>173</v>
      </c>
      <c r="K9220" t="s">
        <v>174</v>
      </c>
      <c r="L9220">
        <v>19120</v>
      </c>
      <c r="M9220" t="s">
        <v>175</v>
      </c>
      <c r="N9220" t="s">
        <v>3390</v>
      </c>
      <c r="O9220" t="s">
        <v>73</v>
      </c>
      <c r="P9220" t="s">
        <v>86</v>
      </c>
      <c r="Q9220" t="s">
        <v>3391</v>
      </c>
      <c r="R9220" s="19">
        <v>44.688000000000002</v>
      </c>
      <c r="S9220" s="17">
        <v>7</v>
      </c>
      <c r="T9220" s="20">
        <v>0.2</v>
      </c>
      <c r="U9220" s="19">
        <v>3.3515999999999999</v>
      </c>
      <c r="V9220" s="20">
        <f t="shared" si="720"/>
        <v>7.4999999999999997E-2</v>
      </c>
      <c r="W9220" s="17">
        <f t="shared" si="721"/>
        <v>2015</v>
      </c>
      <c r="X9220" t="str">
        <f t="shared" si="722"/>
        <v>Aug-2015</v>
      </c>
      <c r="Y9220" s="17">
        <f t="shared" si="723"/>
        <v>4</v>
      </c>
      <c r="Z9220" t="str">
        <f t="shared" si="724"/>
        <v>11-20%</v>
      </c>
      <c r="AA9220" s="17">
        <f>IF(COUNTIF($B$2:B9220,B9220)=1,1,0)</f>
        <v>1</v>
      </c>
      <c r="AB9220" s="17">
        <f>IF(COUNTIF($F$2:F9220,F9220)=1,1,0)</f>
        <v>0</v>
      </c>
    </row>
    <row r="9221" spans="1:28" x14ac:dyDescent="0.2">
      <c r="A9221" s="17">
        <v>9220</v>
      </c>
      <c r="B9221" t="s">
        <v>10530</v>
      </c>
      <c r="C9221" s="18">
        <v>42232</v>
      </c>
      <c r="D9221" s="18">
        <v>42236</v>
      </c>
      <c r="E9221" t="s">
        <v>77</v>
      </c>
      <c r="F9221" t="s">
        <v>4494</v>
      </c>
      <c r="G9221" t="s">
        <v>4495</v>
      </c>
      <c r="H9221" t="s">
        <v>53</v>
      </c>
      <c r="I9221" t="s">
        <v>54</v>
      </c>
      <c r="J9221" t="s">
        <v>173</v>
      </c>
      <c r="K9221" t="s">
        <v>174</v>
      </c>
      <c r="L9221">
        <v>19120</v>
      </c>
      <c r="M9221" t="s">
        <v>175</v>
      </c>
      <c r="N9221" t="s">
        <v>5483</v>
      </c>
      <c r="O9221" t="s">
        <v>59</v>
      </c>
      <c r="P9221" t="s">
        <v>60</v>
      </c>
      <c r="Q9221" t="s">
        <v>5484</v>
      </c>
      <c r="R9221" s="19">
        <v>301.47000000000003</v>
      </c>
      <c r="S9221" s="17">
        <v>3</v>
      </c>
      <c r="T9221" s="20">
        <v>0.5</v>
      </c>
      <c r="U9221" s="19">
        <v>-204.99959999999999</v>
      </c>
      <c r="V9221" s="20">
        <f t="shared" si="720"/>
        <v>-0.67999999999999994</v>
      </c>
      <c r="W9221" s="17">
        <f t="shared" si="721"/>
        <v>2015</v>
      </c>
      <c r="X9221" t="str">
        <f t="shared" si="722"/>
        <v>Aug-2015</v>
      </c>
      <c r="Y9221" s="17">
        <f t="shared" si="723"/>
        <v>4</v>
      </c>
      <c r="Z9221" t="str">
        <f t="shared" si="724"/>
        <v>41-50%</v>
      </c>
      <c r="AA9221" s="17">
        <f>IF(COUNTIF($B$2:B9221,B9221)=1,1,0)</f>
        <v>0</v>
      </c>
      <c r="AB9221" s="17">
        <f>IF(COUNTIF($F$2:F9221,F9221)=1,1,0)</f>
        <v>0</v>
      </c>
    </row>
    <row r="9222" spans="1:28" x14ac:dyDescent="0.2">
      <c r="A9222" s="17">
        <v>9221</v>
      </c>
      <c r="B9222" t="s">
        <v>10531</v>
      </c>
      <c r="C9222" s="18">
        <v>43021</v>
      </c>
      <c r="D9222" s="18">
        <v>43022</v>
      </c>
      <c r="E9222" t="s">
        <v>215</v>
      </c>
      <c r="F9222" t="s">
        <v>6020</v>
      </c>
      <c r="G9222" t="s">
        <v>6021</v>
      </c>
      <c r="H9222" t="s">
        <v>53</v>
      </c>
      <c r="I9222" t="s">
        <v>54</v>
      </c>
      <c r="J9222" t="s">
        <v>4304</v>
      </c>
      <c r="K9222" t="s">
        <v>765</v>
      </c>
      <c r="L9222">
        <v>70506</v>
      </c>
      <c r="M9222" t="s">
        <v>57</v>
      </c>
      <c r="N9222" t="s">
        <v>5012</v>
      </c>
      <c r="O9222" t="s">
        <v>73</v>
      </c>
      <c r="P9222" t="s">
        <v>74</v>
      </c>
      <c r="Q9222" t="s">
        <v>5013</v>
      </c>
      <c r="R9222" s="19">
        <v>11.07</v>
      </c>
      <c r="S9222" s="17">
        <v>3</v>
      </c>
      <c r="T9222" s="20">
        <v>0</v>
      </c>
      <c r="U9222" s="19">
        <v>5.2028999999999996</v>
      </c>
      <c r="V9222" s="20">
        <f t="shared" si="720"/>
        <v>0.47</v>
      </c>
      <c r="W9222" s="17">
        <f t="shared" si="721"/>
        <v>2017</v>
      </c>
      <c r="X9222" t="str">
        <f t="shared" si="722"/>
        <v>Oct-2017</v>
      </c>
      <c r="Y9222" s="17">
        <f t="shared" si="723"/>
        <v>1</v>
      </c>
      <c r="Z9222" t="str">
        <f t="shared" si="724"/>
        <v>0% (No Discount)</v>
      </c>
      <c r="AA9222" s="17">
        <f>IF(COUNTIF($B$2:B9222,B9222)=1,1,0)</f>
        <v>1</v>
      </c>
      <c r="AB9222" s="17">
        <f>IF(COUNTIF($F$2:F9222,F9222)=1,1,0)</f>
        <v>0</v>
      </c>
    </row>
    <row r="9223" spans="1:28" x14ac:dyDescent="0.2">
      <c r="A9223" s="17">
        <v>9222</v>
      </c>
      <c r="B9223" t="s">
        <v>10531</v>
      </c>
      <c r="C9223" s="18">
        <v>43021</v>
      </c>
      <c r="D9223" s="18">
        <v>43022</v>
      </c>
      <c r="E9223" t="s">
        <v>215</v>
      </c>
      <c r="F9223" t="s">
        <v>6020</v>
      </c>
      <c r="G9223" t="s">
        <v>6021</v>
      </c>
      <c r="H9223" t="s">
        <v>53</v>
      </c>
      <c r="I9223" t="s">
        <v>54</v>
      </c>
      <c r="J9223" t="s">
        <v>4304</v>
      </c>
      <c r="K9223" t="s">
        <v>765</v>
      </c>
      <c r="L9223">
        <v>70506</v>
      </c>
      <c r="M9223" t="s">
        <v>57</v>
      </c>
      <c r="N9223" t="s">
        <v>932</v>
      </c>
      <c r="O9223" t="s">
        <v>59</v>
      </c>
      <c r="P9223" t="s">
        <v>83</v>
      </c>
      <c r="Q9223" t="s">
        <v>933</v>
      </c>
      <c r="R9223" s="19">
        <v>1504.52</v>
      </c>
      <c r="S9223" s="17">
        <v>4</v>
      </c>
      <c r="T9223" s="20">
        <v>0</v>
      </c>
      <c r="U9223" s="19">
        <v>346.03960000000001</v>
      </c>
      <c r="V9223" s="20">
        <f t="shared" si="720"/>
        <v>0.23</v>
      </c>
      <c r="W9223" s="17">
        <f t="shared" si="721"/>
        <v>2017</v>
      </c>
      <c r="X9223" t="str">
        <f t="shared" si="722"/>
        <v>Oct-2017</v>
      </c>
      <c r="Y9223" s="17">
        <f t="shared" si="723"/>
        <v>1</v>
      </c>
      <c r="Z9223" t="str">
        <f t="shared" si="724"/>
        <v>0% (No Discount)</v>
      </c>
      <c r="AA9223" s="17">
        <f>IF(COUNTIF($B$2:B9223,B9223)=1,1,0)</f>
        <v>0</v>
      </c>
      <c r="AB9223" s="17">
        <f>IF(COUNTIF($F$2:F9223,F9223)=1,1,0)</f>
        <v>0</v>
      </c>
    </row>
    <row r="9224" spans="1:28" x14ac:dyDescent="0.2">
      <c r="A9224" s="17">
        <v>9223</v>
      </c>
      <c r="B9224" t="s">
        <v>10531</v>
      </c>
      <c r="C9224" s="18">
        <v>43021</v>
      </c>
      <c r="D9224" s="18">
        <v>43022</v>
      </c>
      <c r="E9224" t="s">
        <v>215</v>
      </c>
      <c r="F9224" t="s">
        <v>6020</v>
      </c>
      <c r="G9224" t="s">
        <v>6021</v>
      </c>
      <c r="H9224" t="s">
        <v>53</v>
      </c>
      <c r="I9224" t="s">
        <v>54</v>
      </c>
      <c r="J9224" t="s">
        <v>4304</v>
      </c>
      <c r="K9224" t="s">
        <v>765</v>
      </c>
      <c r="L9224">
        <v>70506</v>
      </c>
      <c r="M9224" t="s">
        <v>57</v>
      </c>
      <c r="N9224" t="s">
        <v>4482</v>
      </c>
      <c r="O9224" t="s">
        <v>73</v>
      </c>
      <c r="P9224" t="s">
        <v>117</v>
      </c>
      <c r="Q9224" t="s">
        <v>4483</v>
      </c>
      <c r="R9224" s="19">
        <v>25.92</v>
      </c>
      <c r="S9224" s="17">
        <v>4</v>
      </c>
      <c r="T9224" s="20">
        <v>0</v>
      </c>
      <c r="U9224" s="19">
        <v>12.441599999999999</v>
      </c>
      <c r="V9224" s="20">
        <f t="shared" si="720"/>
        <v>0.47999999999999993</v>
      </c>
      <c r="W9224" s="17">
        <f t="shared" si="721"/>
        <v>2017</v>
      </c>
      <c r="X9224" t="str">
        <f t="shared" si="722"/>
        <v>Oct-2017</v>
      </c>
      <c r="Y9224" s="17">
        <f t="shared" si="723"/>
        <v>1</v>
      </c>
      <c r="Z9224" t="str">
        <f t="shared" si="724"/>
        <v>0% (No Discount)</v>
      </c>
      <c r="AA9224" s="17">
        <f>IF(COUNTIF($B$2:B9224,B9224)=1,1,0)</f>
        <v>0</v>
      </c>
      <c r="AB9224" s="17">
        <f>IF(COUNTIF($F$2:F9224,F9224)=1,1,0)</f>
        <v>0</v>
      </c>
    </row>
    <row r="9225" spans="1:28" x14ac:dyDescent="0.2">
      <c r="A9225" s="17">
        <v>9224</v>
      </c>
      <c r="B9225" t="s">
        <v>10532</v>
      </c>
      <c r="C9225" s="18">
        <v>43043</v>
      </c>
      <c r="D9225" s="18">
        <v>43043</v>
      </c>
      <c r="E9225" t="s">
        <v>1320</v>
      </c>
      <c r="F9225" t="s">
        <v>780</v>
      </c>
      <c r="G9225" t="s">
        <v>781</v>
      </c>
      <c r="H9225" t="s">
        <v>129</v>
      </c>
      <c r="I9225" t="s">
        <v>54</v>
      </c>
      <c r="J9225" t="s">
        <v>10533</v>
      </c>
      <c r="K9225" t="s">
        <v>131</v>
      </c>
      <c r="L9225">
        <v>77803</v>
      </c>
      <c r="M9225" t="s">
        <v>132</v>
      </c>
      <c r="N9225" t="s">
        <v>5705</v>
      </c>
      <c r="O9225" t="s">
        <v>73</v>
      </c>
      <c r="P9225" t="s">
        <v>102</v>
      </c>
      <c r="Q9225" t="s">
        <v>5706</v>
      </c>
      <c r="R9225" s="19">
        <v>7.5359999999999996</v>
      </c>
      <c r="S9225" s="17">
        <v>6</v>
      </c>
      <c r="T9225" s="20">
        <v>0.8</v>
      </c>
      <c r="U9225" s="19">
        <v>-13.188000000000001</v>
      </c>
      <c r="V9225" s="20">
        <f t="shared" si="720"/>
        <v>-1.7500000000000002</v>
      </c>
      <c r="W9225" s="17">
        <f t="shared" si="721"/>
        <v>2017</v>
      </c>
      <c r="X9225" t="str">
        <f t="shared" si="722"/>
        <v>Nov-2017</v>
      </c>
      <c r="Y9225" s="17">
        <f t="shared" si="723"/>
        <v>0</v>
      </c>
      <c r="Z9225" t="str">
        <f t="shared" si="724"/>
        <v>Over 50%</v>
      </c>
      <c r="AA9225" s="17">
        <f>IF(COUNTIF($B$2:B9225,B9225)=1,1,0)</f>
        <v>1</v>
      </c>
      <c r="AB9225" s="17">
        <f>IF(COUNTIF($F$2:F9225,F9225)=1,1,0)</f>
        <v>0</v>
      </c>
    </row>
    <row r="9226" spans="1:28" x14ac:dyDescent="0.2">
      <c r="A9226" s="17">
        <v>9225</v>
      </c>
      <c r="B9226" t="s">
        <v>10532</v>
      </c>
      <c r="C9226" s="18">
        <v>43043</v>
      </c>
      <c r="D9226" s="18">
        <v>43043</v>
      </c>
      <c r="E9226" t="s">
        <v>1320</v>
      </c>
      <c r="F9226" t="s">
        <v>780</v>
      </c>
      <c r="G9226" t="s">
        <v>781</v>
      </c>
      <c r="H9226" t="s">
        <v>129</v>
      </c>
      <c r="I9226" t="s">
        <v>54</v>
      </c>
      <c r="J9226" t="s">
        <v>10533</v>
      </c>
      <c r="K9226" t="s">
        <v>131</v>
      </c>
      <c r="L9226">
        <v>77803</v>
      </c>
      <c r="M9226" t="s">
        <v>132</v>
      </c>
      <c r="N9226" t="s">
        <v>2586</v>
      </c>
      <c r="O9226" t="s">
        <v>73</v>
      </c>
      <c r="P9226" t="s">
        <v>102</v>
      </c>
      <c r="Q9226" t="s">
        <v>2587</v>
      </c>
      <c r="R9226" s="19">
        <v>1.4079999999999999</v>
      </c>
      <c r="S9226" s="17">
        <v>2</v>
      </c>
      <c r="T9226" s="20">
        <v>0.8</v>
      </c>
      <c r="U9226" s="19">
        <v>-2.3231999999999999</v>
      </c>
      <c r="V9226" s="20">
        <f t="shared" si="720"/>
        <v>-1.6500000000000001</v>
      </c>
      <c r="W9226" s="17">
        <f t="shared" si="721"/>
        <v>2017</v>
      </c>
      <c r="X9226" t="str">
        <f t="shared" si="722"/>
        <v>Nov-2017</v>
      </c>
      <c r="Y9226" s="17">
        <f t="shared" si="723"/>
        <v>0</v>
      </c>
      <c r="Z9226" t="str">
        <f t="shared" si="724"/>
        <v>Over 50%</v>
      </c>
      <c r="AA9226" s="17">
        <f>IF(COUNTIF($B$2:B9226,B9226)=1,1,0)</f>
        <v>0</v>
      </c>
      <c r="AB9226" s="17">
        <f>IF(COUNTIF($F$2:F9226,F9226)=1,1,0)</f>
        <v>0</v>
      </c>
    </row>
    <row r="9227" spans="1:28" x14ac:dyDescent="0.2">
      <c r="A9227" s="17">
        <v>9226</v>
      </c>
      <c r="B9227" t="s">
        <v>10532</v>
      </c>
      <c r="C9227" s="18">
        <v>43043</v>
      </c>
      <c r="D9227" s="18">
        <v>43043</v>
      </c>
      <c r="E9227" t="s">
        <v>1320</v>
      </c>
      <c r="F9227" t="s">
        <v>780</v>
      </c>
      <c r="G9227" t="s">
        <v>781</v>
      </c>
      <c r="H9227" t="s">
        <v>129</v>
      </c>
      <c r="I9227" t="s">
        <v>54</v>
      </c>
      <c r="J9227" t="s">
        <v>10533</v>
      </c>
      <c r="K9227" t="s">
        <v>131</v>
      </c>
      <c r="L9227">
        <v>77803</v>
      </c>
      <c r="M9227" t="s">
        <v>132</v>
      </c>
      <c r="N9227" t="s">
        <v>6412</v>
      </c>
      <c r="O9227" t="s">
        <v>73</v>
      </c>
      <c r="P9227" t="s">
        <v>102</v>
      </c>
      <c r="Q9227" t="s">
        <v>6413</v>
      </c>
      <c r="R9227" s="19">
        <v>4.1440000000000001</v>
      </c>
      <c r="S9227" s="17">
        <v>4</v>
      </c>
      <c r="T9227" s="20">
        <v>0.8</v>
      </c>
      <c r="U9227" s="19">
        <v>-6.4231999999999996</v>
      </c>
      <c r="V9227" s="20">
        <f t="shared" si="720"/>
        <v>-1.5499999999999998</v>
      </c>
      <c r="W9227" s="17">
        <f t="shared" si="721"/>
        <v>2017</v>
      </c>
      <c r="X9227" t="str">
        <f t="shared" si="722"/>
        <v>Nov-2017</v>
      </c>
      <c r="Y9227" s="17">
        <f t="shared" si="723"/>
        <v>0</v>
      </c>
      <c r="Z9227" t="str">
        <f t="shared" si="724"/>
        <v>Over 50%</v>
      </c>
      <c r="AA9227" s="17">
        <f>IF(COUNTIF($B$2:B9227,B9227)=1,1,0)</f>
        <v>0</v>
      </c>
      <c r="AB9227" s="17">
        <f>IF(COUNTIF($F$2:F9227,F9227)=1,1,0)</f>
        <v>0</v>
      </c>
    </row>
    <row r="9228" spans="1:28" x14ac:dyDescent="0.2">
      <c r="A9228" s="17">
        <v>9227</v>
      </c>
      <c r="B9228" t="s">
        <v>10532</v>
      </c>
      <c r="C9228" s="18">
        <v>43043</v>
      </c>
      <c r="D9228" s="18">
        <v>43043</v>
      </c>
      <c r="E9228" t="s">
        <v>1320</v>
      </c>
      <c r="F9228" t="s">
        <v>780</v>
      </c>
      <c r="G9228" t="s">
        <v>781</v>
      </c>
      <c r="H9228" t="s">
        <v>129</v>
      </c>
      <c r="I9228" t="s">
        <v>54</v>
      </c>
      <c r="J9228" t="s">
        <v>10533</v>
      </c>
      <c r="K9228" t="s">
        <v>131</v>
      </c>
      <c r="L9228">
        <v>77803</v>
      </c>
      <c r="M9228" t="s">
        <v>132</v>
      </c>
      <c r="N9228" t="s">
        <v>914</v>
      </c>
      <c r="O9228" t="s">
        <v>73</v>
      </c>
      <c r="P9228" t="s">
        <v>86</v>
      </c>
      <c r="Q9228" t="s">
        <v>915</v>
      </c>
      <c r="R9228" s="19">
        <v>52.752000000000002</v>
      </c>
      <c r="S9228" s="17">
        <v>3</v>
      </c>
      <c r="T9228" s="20">
        <v>0.2</v>
      </c>
      <c r="U9228" s="19">
        <v>-12.528600000000001</v>
      </c>
      <c r="V9228" s="20">
        <f t="shared" si="720"/>
        <v>-0.23750000000000002</v>
      </c>
      <c r="W9228" s="17">
        <f t="shared" si="721"/>
        <v>2017</v>
      </c>
      <c r="X9228" t="str">
        <f t="shared" si="722"/>
        <v>Nov-2017</v>
      </c>
      <c r="Y9228" s="17">
        <f t="shared" si="723"/>
        <v>0</v>
      </c>
      <c r="Z9228" t="str">
        <f t="shared" si="724"/>
        <v>11-20%</v>
      </c>
      <c r="AA9228" s="17">
        <f>IF(COUNTIF($B$2:B9228,B9228)=1,1,0)</f>
        <v>0</v>
      </c>
      <c r="AB9228" s="17">
        <f>IF(COUNTIF($F$2:F9228,F9228)=1,1,0)</f>
        <v>0</v>
      </c>
    </row>
    <row r="9229" spans="1:28" x14ac:dyDescent="0.2">
      <c r="A9229" s="17">
        <v>9228</v>
      </c>
      <c r="B9229" t="s">
        <v>10534</v>
      </c>
      <c r="C9229" s="18">
        <v>42813</v>
      </c>
      <c r="D9229" s="18">
        <v>42818</v>
      </c>
      <c r="E9229" t="s">
        <v>77</v>
      </c>
      <c r="F9229" t="s">
        <v>3694</v>
      </c>
      <c r="G9229" t="s">
        <v>3695</v>
      </c>
      <c r="H9229" t="s">
        <v>68</v>
      </c>
      <c r="I9229" t="s">
        <v>54</v>
      </c>
      <c r="J9229" t="s">
        <v>69</v>
      </c>
      <c r="K9229" t="s">
        <v>70</v>
      </c>
      <c r="L9229">
        <v>90008</v>
      </c>
      <c r="M9229" t="s">
        <v>71</v>
      </c>
      <c r="N9229" t="s">
        <v>5402</v>
      </c>
      <c r="O9229" t="s">
        <v>73</v>
      </c>
      <c r="P9229" t="s">
        <v>105</v>
      </c>
      <c r="Q9229" t="s">
        <v>5403</v>
      </c>
      <c r="R9229" s="19">
        <v>381.36</v>
      </c>
      <c r="S9229" s="17">
        <v>7</v>
      </c>
      <c r="T9229" s="20">
        <v>0</v>
      </c>
      <c r="U9229" s="19">
        <v>106.7808</v>
      </c>
      <c r="V9229" s="20">
        <f t="shared" si="720"/>
        <v>0.27999999999999997</v>
      </c>
      <c r="W9229" s="17">
        <f t="shared" si="721"/>
        <v>2017</v>
      </c>
      <c r="X9229" t="str">
        <f t="shared" si="722"/>
        <v>Mar-2017</v>
      </c>
      <c r="Y9229" s="17">
        <f t="shared" si="723"/>
        <v>5</v>
      </c>
      <c r="Z9229" t="str">
        <f t="shared" si="724"/>
        <v>0% (No Discount)</v>
      </c>
      <c r="AA9229" s="17">
        <f>IF(COUNTIF($B$2:B9229,B9229)=1,1,0)</f>
        <v>1</v>
      </c>
      <c r="AB9229" s="17">
        <f>IF(COUNTIF($F$2:F9229,F9229)=1,1,0)</f>
        <v>0</v>
      </c>
    </row>
    <row r="9230" spans="1:28" x14ac:dyDescent="0.2">
      <c r="A9230" s="17">
        <v>9229</v>
      </c>
      <c r="B9230" t="s">
        <v>10535</v>
      </c>
      <c r="C9230" s="18">
        <v>41946</v>
      </c>
      <c r="D9230" s="18">
        <v>41946</v>
      </c>
      <c r="E9230" t="s">
        <v>1320</v>
      </c>
      <c r="F9230" t="s">
        <v>3642</v>
      </c>
      <c r="G9230" t="s">
        <v>3643</v>
      </c>
      <c r="H9230" t="s">
        <v>129</v>
      </c>
      <c r="I9230" t="s">
        <v>54</v>
      </c>
      <c r="J9230" t="s">
        <v>69</v>
      </c>
      <c r="K9230" t="s">
        <v>70</v>
      </c>
      <c r="L9230">
        <v>90049</v>
      </c>
      <c r="M9230" t="s">
        <v>71</v>
      </c>
      <c r="N9230" t="s">
        <v>314</v>
      </c>
      <c r="O9230" t="s">
        <v>73</v>
      </c>
      <c r="P9230" t="s">
        <v>95</v>
      </c>
      <c r="Q9230" t="s">
        <v>315</v>
      </c>
      <c r="R9230" s="19">
        <v>6.72</v>
      </c>
      <c r="S9230" s="17">
        <v>4</v>
      </c>
      <c r="T9230" s="20">
        <v>0</v>
      </c>
      <c r="U9230" s="19">
        <v>3.36</v>
      </c>
      <c r="V9230" s="20">
        <f t="shared" si="720"/>
        <v>0.5</v>
      </c>
      <c r="W9230" s="17">
        <f t="shared" si="721"/>
        <v>2014</v>
      </c>
      <c r="X9230" t="str">
        <f t="shared" si="722"/>
        <v>Nov-2014</v>
      </c>
      <c r="Y9230" s="17">
        <f t="shared" si="723"/>
        <v>0</v>
      </c>
      <c r="Z9230" t="str">
        <f t="shared" si="724"/>
        <v>0% (No Discount)</v>
      </c>
      <c r="AA9230" s="17">
        <f>IF(COUNTIF($B$2:B9230,B9230)=1,1,0)</f>
        <v>1</v>
      </c>
      <c r="AB9230" s="17">
        <f>IF(COUNTIF($F$2:F9230,F9230)=1,1,0)</f>
        <v>0</v>
      </c>
    </row>
    <row r="9231" spans="1:28" x14ac:dyDescent="0.2">
      <c r="A9231" s="17">
        <v>9230</v>
      </c>
      <c r="B9231" t="s">
        <v>10536</v>
      </c>
      <c r="C9231" s="18">
        <v>42939</v>
      </c>
      <c r="D9231" s="18">
        <v>42942</v>
      </c>
      <c r="E9231" t="s">
        <v>215</v>
      </c>
      <c r="F9231" t="s">
        <v>191</v>
      </c>
      <c r="G9231" t="s">
        <v>192</v>
      </c>
      <c r="H9231" t="s">
        <v>53</v>
      </c>
      <c r="I9231" t="s">
        <v>54</v>
      </c>
      <c r="J9231" t="s">
        <v>69</v>
      </c>
      <c r="K9231" t="s">
        <v>70</v>
      </c>
      <c r="L9231">
        <v>90045</v>
      </c>
      <c r="M9231" t="s">
        <v>71</v>
      </c>
      <c r="N9231" t="s">
        <v>3379</v>
      </c>
      <c r="O9231" t="s">
        <v>73</v>
      </c>
      <c r="P9231" t="s">
        <v>102</v>
      </c>
      <c r="Q9231" t="s">
        <v>3380</v>
      </c>
      <c r="R9231" s="19">
        <v>15.192</v>
      </c>
      <c r="S9231" s="17">
        <v>3</v>
      </c>
      <c r="T9231" s="20">
        <v>0.2</v>
      </c>
      <c r="U9231" s="19">
        <v>5.5071000000000003</v>
      </c>
      <c r="V9231" s="20">
        <f t="shared" si="720"/>
        <v>0.36250000000000004</v>
      </c>
      <c r="W9231" s="17">
        <f t="shared" si="721"/>
        <v>2017</v>
      </c>
      <c r="X9231" t="str">
        <f t="shared" si="722"/>
        <v>Jul-2017</v>
      </c>
      <c r="Y9231" s="17">
        <f t="shared" si="723"/>
        <v>3</v>
      </c>
      <c r="Z9231" t="str">
        <f t="shared" si="724"/>
        <v>11-20%</v>
      </c>
      <c r="AA9231" s="17">
        <f>IF(COUNTIF($B$2:B9231,B9231)=1,1,0)</f>
        <v>1</v>
      </c>
      <c r="AB9231" s="17">
        <f>IF(COUNTIF($F$2:F9231,F9231)=1,1,0)</f>
        <v>0</v>
      </c>
    </row>
    <row r="9232" spans="1:28" x14ac:dyDescent="0.2">
      <c r="A9232" s="17">
        <v>9231</v>
      </c>
      <c r="B9232" t="s">
        <v>10536</v>
      </c>
      <c r="C9232" s="18">
        <v>42939</v>
      </c>
      <c r="D9232" s="18">
        <v>42942</v>
      </c>
      <c r="E9232" t="s">
        <v>215</v>
      </c>
      <c r="F9232" t="s">
        <v>191</v>
      </c>
      <c r="G9232" t="s">
        <v>192</v>
      </c>
      <c r="H9232" t="s">
        <v>53</v>
      </c>
      <c r="I9232" t="s">
        <v>54</v>
      </c>
      <c r="J9232" t="s">
        <v>69</v>
      </c>
      <c r="K9232" t="s">
        <v>70</v>
      </c>
      <c r="L9232">
        <v>90045</v>
      </c>
      <c r="M9232" t="s">
        <v>71</v>
      </c>
      <c r="N9232" t="s">
        <v>4320</v>
      </c>
      <c r="O9232" t="s">
        <v>73</v>
      </c>
      <c r="P9232" t="s">
        <v>117</v>
      </c>
      <c r="Q9232" t="s">
        <v>4321</v>
      </c>
      <c r="R9232" s="19">
        <v>58.32</v>
      </c>
      <c r="S9232" s="17">
        <v>9</v>
      </c>
      <c r="T9232" s="20">
        <v>0</v>
      </c>
      <c r="U9232" s="19">
        <v>27.993600000000001</v>
      </c>
      <c r="V9232" s="20">
        <f t="shared" si="720"/>
        <v>0.48</v>
      </c>
      <c r="W9232" s="17">
        <f t="shared" si="721"/>
        <v>2017</v>
      </c>
      <c r="X9232" t="str">
        <f t="shared" si="722"/>
        <v>Jul-2017</v>
      </c>
      <c r="Y9232" s="17">
        <f t="shared" si="723"/>
        <v>3</v>
      </c>
      <c r="Z9232" t="str">
        <f t="shared" si="724"/>
        <v>0% (No Discount)</v>
      </c>
      <c r="AA9232" s="17">
        <f>IF(COUNTIF($B$2:B9232,B9232)=1,1,0)</f>
        <v>0</v>
      </c>
      <c r="AB9232" s="17">
        <f>IF(COUNTIF($F$2:F9232,F9232)=1,1,0)</f>
        <v>0</v>
      </c>
    </row>
    <row r="9233" spans="1:28" x14ac:dyDescent="0.2">
      <c r="A9233" s="17">
        <v>9232</v>
      </c>
      <c r="B9233" t="s">
        <v>10537</v>
      </c>
      <c r="C9233" s="18">
        <v>42000</v>
      </c>
      <c r="D9233" s="18">
        <v>42004</v>
      </c>
      <c r="E9233" t="s">
        <v>77</v>
      </c>
      <c r="F9233" t="s">
        <v>2210</v>
      </c>
      <c r="G9233" t="s">
        <v>2211</v>
      </c>
      <c r="H9233" t="s">
        <v>53</v>
      </c>
      <c r="I9233" t="s">
        <v>54</v>
      </c>
      <c r="J9233" t="s">
        <v>571</v>
      </c>
      <c r="K9233" t="s">
        <v>337</v>
      </c>
      <c r="L9233">
        <v>85023</v>
      </c>
      <c r="M9233" t="s">
        <v>71</v>
      </c>
      <c r="N9233" t="s">
        <v>543</v>
      </c>
      <c r="O9233" t="s">
        <v>73</v>
      </c>
      <c r="P9233" t="s">
        <v>102</v>
      </c>
      <c r="Q9233" t="s">
        <v>544</v>
      </c>
      <c r="R9233" s="19">
        <v>946.76400000000001</v>
      </c>
      <c r="S9233" s="17">
        <v>6</v>
      </c>
      <c r="T9233" s="20">
        <v>0.7</v>
      </c>
      <c r="U9233" s="19">
        <v>-694.29359999999997</v>
      </c>
      <c r="V9233" s="20">
        <f t="shared" si="720"/>
        <v>-0.73333333333333328</v>
      </c>
      <c r="W9233" s="17">
        <f t="shared" si="721"/>
        <v>2014</v>
      </c>
      <c r="X9233" t="str">
        <f t="shared" si="722"/>
        <v>Dec-2014</v>
      </c>
      <c r="Y9233" s="17">
        <f t="shared" si="723"/>
        <v>4</v>
      </c>
      <c r="Z9233" t="str">
        <f t="shared" si="724"/>
        <v>Over 50%</v>
      </c>
      <c r="AA9233" s="17">
        <f>IF(COUNTIF($B$2:B9233,B9233)=1,1,0)</f>
        <v>1</v>
      </c>
      <c r="AB9233" s="17">
        <f>IF(COUNTIF($F$2:F9233,F9233)=1,1,0)</f>
        <v>0</v>
      </c>
    </row>
    <row r="9234" spans="1:28" x14ac:dyDescent="0.2">
      <c r="A9234" s="17">
        <v>9233</v>
      </c>
      <c r="B9234" t="s">
        <v>10538</v>
      </c>
      <c r="C9234" s="18">
        <v>42615</v>
      </c>
      <c r="D9234" s="18">
        <v>42619</v>
      </c>
      <c r="E9234" t="s">
        <v>77</v>
      </c>
      <c r="F9234" t="s">
        <v>2022</v>
      </c>
      <c r="G9234" t="s">
        <v>2023</v>
      </c>
      <c r="H9234" t="s">
        <v>53</v>
      </c>
      <c r="I9234" t="s">
        <v>54</v>
      </c>
      <c r="J9234" t="s">
        <v>69</v>
      </c>
      <c r="K9234" t="s">
        <v>70</v>
      </c>
      <c r="L9234">
        <v>90036</v>
      </c>
      <c r="M9234" t="s">
        <v>71</v>
      </c>
      <c r="N9234" t="s">
        <v>4730</v>
      </c>
      <c r="O9234" t="s">
        <v>59</v>
      </c>
      <c r="P9234" t="s">
        <v>92</v>
      </c>
      <c r="Q9234" t="s">
        <v>4731</v>
      </c>
      <c r="R9234" s="19">
        <v>94.68</v>
      </c>
      <c r="S9234" s="17">
        <v>9</v>
      </c>
      <c r="T9234" s="20">
        <v>0</v>
      </c>
      <c r="U9234" s="19">
        <v>31.244399999999999</v>
      </c>
      <c r="V9234" s="20">
        <f t="shared" si="720"/>
        <v>0.32999999999999996</v>
      </c>
      <c r="W9234" s="17">
        <f t="shared" si="721"/>
        <v>2016</v>
      </c>
      <c r="X9234" t="str">
        <f t="shared" si="722"/>
        <v>Sep-2016</v>
      </c>
      <c r="Y9234" s="17">
        <f t="shared" si="723"/>
        <v>4</v>
      </c>
      <c r="Z9234" t="str">
        <f t="shared" si="724"/>
        <v>0% (No Discount)</v>
      </c>
      <c r="AA9234" s="17">
        <f>IF(COUNTIF($B$2:B9234,B9234)=1,1,0)</f>
        <v>1</v>
      </c>
      <c r="AB9234" s="17">
        <f>IF(COUNTIF($F$2:F9234,F9234)=1,1,0)</f>
        <v>0</v>
      </c>
    </row>
    <row r="9235" spans="1:28" x14ac:dyDescent="0.2">
      <c r="A9235" s="17">
        <v>9234</v>
      </c>
      <c r="B9235" t="s">
        <v>10538</v>
      </c>
      <c r="C9235" s="18">
        <v>42615</v>
      </c>
      <c r="D9235" s="18">
        <v>42619</v>
      </c>
      <c r="E9235" t="s">
        <v>77</v>
      </c>
      <c r="F9235" t="s">
        <v>2022</v>
      </c>
      <c r="G9235" t="s">
        <v>2023</v>
      </c>
      <c r="H9235" t="s">
        <v>53</v>
      </c>
      <c r="I9235" t="s">
        <v>54</v>
      </c>
      <c r="J9235" t="s">
        <v>69</v>
      </c>
      <c r="K9235" t="s">
        <v>70</v>
      </c>
      <c r="L9235">
        <v>90036</v>
      </c>
      <c r="M9235" t="s">
        <v>71</v>
      </c>
      <c r="N9235" t="s">
        <v>6794</v>
      </c>
      <c r="O9235" t="s">
        <v>73</v>
      </c>
      <c r="P9235" t="s">
        <v>86</v>
      </c>
      <c r="Q9235" t="s">
        <v>6795</v>
      </c>
      <c r="R9235" s="19">
        <v>23.67</v>
      </c>
      <c r="S9235" s="17">
        <v>3</v>
      </c>
      <c r="T9235" s="20">
        <v>0</v>
      </c>
      <c r="U9235" s="19">
        <v>0.94679999999999997</v>
      </c>
      <c r="V9235" s="20">
        <f t="shared" si="720"/>
        <v>3.9999999999999994E-2</v>
      </c>
      <c r="W9235" s="17">
        <f t="shared" si="721"/>
        <v>2016</v>
      </c>
      <c r="X9235" t="str">
        <f t="shared" si="722"/>
        <v>Sep-2016</v>
      </c>
      <c r="Y9235" s="17">
        <f t="shared" si="723"/>
        <v>4</v>
      </c>
      <c r="Z9235" t="str">
        <f t="shared" si="724"/>
        <v>0% (No Discount)</v>
      </c>
      <c r="AA9235" s="17">
        <f>IF(COUNTIF($B$2:B9235,B9235)=1,1,0)</f>
        <v>0</v>
      </c>
      <c r="AB9235" s="17">
        <f>IF(COUNTIF($F$2:F9235,F9235)=1,1,0)</f>
        <v>0</v>
      </c>
    </row>
    <row r="9236" spans="1:28" x14ac:dyDescent="0.2">
      <c r="A9236" s="17">
        <v>9235</v>
      </c>
      <c r="B9236" t="s">
        <v>10538</v>
      </c>
      <c r="C9236" s="18">
        <v>42615</v>
      </c>
      <c r="D9236" s="18">
        <v>42619</v>
      </c>
      <c r="E9236" t="s">
        <v>77</v>
      </c>
      <c r="F9236" t="s">
        <v>2022</v>
      </c>
      <c r="G9236" t="s">
        <v>2023</v>
      </c>
      <c r="H9236" t="s">
        <v>53</v>
      </c>
      <c r="I9236" t="s">
        <v>54</v>
      </c>
      <c r="J9236" t="s">
        <v>69</v>
      </c>
      <c r="K9236" t="s">
        <v>70</v>
      </c>
      <c r="L9236">
        <v>90036</v>
      </c>
      <c r="M9236" t="s">
        <v>71</v>
      </c>
      <c r="N9236" t="s">
        <v>2520</v>
      </c>
      <c r="O9236" t="s">
        <v>98</v>
      </c>
      <c r="P9236" t="s">
        <v>99</v>
      </c>
      <c r="Q9236" t="s">
        <v>2521</v>
      </c>
      <c r="R9236" s="19">
        <v>1091.1679999999999</v>
      </c>
      <c r="S9236" s="17">
        <v>4</v>
      </c>
      <c r="T9236" s="20">
        <v>0.2</v>
      </c>
      <c r="U9236" s="19">
        <v>68.197999999999993</v>
      </c>
      <c r="V9236" s="20">
        <f t="shared" si="720"/>
        <v>6.25E-2</v>
      </c>
      <c r="W9236" s="17">
        <f t="shared" si="721"/>
        <v>2016</v>
      </c>
      <c r="X9236" t="str">
        <f t="shared" si="722"/>
        <v>Sep-2016</v>
      </c>
      <c r="Y9236" s="17">
        <f t="shared" si="723"/>
        <v>4</v>
      </c>
      <c r="Z9236" t="str">
        <f t="shared" si="724"/>
        <v>11-20%</v>
      </c>
      <c r="AA9236" s="17">
        <f>IF(COUNTIF($B$2:B9236,B9236)=1,1,0)</f>
        <v>0</v>
      </c>
      <c r="AB9236" s="17">
        <f>IF(COUNTIF($F$2:F9236,F9236)=1,1,0)</f>
        <v>0</v>
      </c>
    </row>
    <row r="9237" spans="1:28" x14ac:dyDescent="0.2">
      <c r="A9237" s="17">
        <v>9236</v>
      </c>
      <c r="B9237" t="s">
        <v>10538</v>
      </c>
      <c r="C9237" s="18">
        <v>42615</v>
      </c>
      <c r="D9237" s="18">
        <v>42619</v>
      </c>
      <c r="E9237" t="s">
        <v>77</v>
      </c>
      <c r="F9237" t="s">
        <v>2022</v>
      </c>
      <c r="G9237" t="s">
        <v>2023</v>
      </c>
      <c r="H9237" t="s">
        <v>53</v>
      </c>
      <c r="I9237" t="s">
        <v>54</v>
      </c>
      <c r="J9237" t="s">
        <v>69</v>
      </c>
      <c r="K9237" t="s">
        <v>70</v>
      </c>
      <c r="L9237">
        <v>90036</v>
      </c>
      <c r="M9237" t="s">
        <v>71</v>
      </c>
      <c r="N9237" t="s">
        <v>4533</v>
      </c>
      <c r="O9237" t="s">
        <v>73</v>
      </c>
      <c r="P9237" t="s">
        <v>95</v>
      </c>
      <c r="Q9237" t="s">
        <v>4534</v>
      </c>
      <c r="R9237" s="19">
        <v>18.690000000000001</v>
      </c>
      <c r="S9237" s="17">
        <v>7</v>
      </c>
      <c r="T9237" s="20">
        <v>0</v>
      </c>
      <c r="U9237" s="19">
        <v>5.2332000000000001</v>
      </c>
      <c r="V9237" s="20">
        <f t="shared" si="720"/>
        <v>0.27999999999999997</v>
      </c>
      <c r="W9237" s="17">
        <f t="shared" si="721"/>
        <v>2016</v>
      </c>
      <c r="X9237" t="str">
        <f t="shared" si="722"/>
        <v>Sep-2016</v>
      </c>
      <c r="Y9237" s="17">
        <f t="shared" si="723"/>
        <v>4</v>
      </c>
      <c r="Z9237" t="str">
        <f t="shared" si="724"/>
        <v>0% (No Discount)</v>
      </c>
      <c r="AA9237" s="17">
        <f>IF(COUNTIF($B$2:B9237,B9237)=1,1,0)</f>
        <v>0</v>
      </c>
      <c r="AB9237" s="17">
        <f>IF(COUNTIF($F$2:F9237,F9237)=1,1,0)</f>
        <v>0</v>
      </c>
    </row>
    <row r="9238" spans="1:28" x14ac:dyDescent="0.2">
      <c r="A9238" s="17">
        <v>9237</v>
      </c>
      <c r="B9238" t="s">
        <v>10538</v>
      </c>
      <c r="C9238" s="18">
        <v>42615</v>
      </c>
      <c r="D9238" s="18">
        <v>42619</v>
      </c>
      <c r="E9238" t="s">
        <v>77</v>
      </c>
      <c r="F9238" t="s">
        <v>2022</v>
      </c>
      <c r="G9238" t="s">
        <v>2023</v>
      </c>
      <c r="H9238" t="s">
        <v>53</v>
      </c>
      <c r="I9238" t="s">
        <v>54</v>
      </c>
      <c r="J9238" t="s">
        <v>69</v>
      </c>
      <c r="K9238" t="s">
        <v>70</v>
      </c>
      <c r="L9238">
        <v>90036</v>
      </c>
      <c r="M9238" t="s">
        <v>71</v>
      </c>
      <c r="N9238" t="s">
        <v>107</v>
      </c>
      <c r="O9238" t="s">
        <v>59</v>
      </c>
      <c r="P9238" t="s">
        <v>83</v>
      </c>
      <c r="Q9238" t="s">
        <v>108</v>
      </c>
      <c r="R9238" s="19">
        <v>568.72799999999995</v>
      </c>
      <c r="S9238" s="17">
        <v>3</v>
      </c>
      <c r="T9238" s="20">
        <v>0.2</v>
      </c>
      <c r="U9238" s="19">
        <v>28.436399999999999</v>
      </c>
      <c r="V9238" s="20">
        <f t="shared" si="720"/>
        <v>0.05</v>
      </c>
      <c r="W9238" s="17">
        <f t="shared" si="721"/>
        <v>2016</v>
      </c>
      <c r="X9238" t="str">
        <f t="shared" si="722"/>
        <v>Sep-2016</v>
      </c>
      <c r="Y9238" s="17">
        <f t="shared" si="723"/>
        <v>4</v>
      </c>
      <c r="Z9238" t="str">
        <f t="shared" si="724"/>
        <v>11-20%</v>
      </c>
      <c r="AA9238" s="17">
        <f>IF(COUNTIF($B$2:B9238,B9238)=1,1,0)</f>
        <v>0</v>
      </c>
      <c r="AB9238" s="17">
        <f>IF(COUNTIF($F$2:F9238,F9238)=1,1,0)</f>
        <v>0</v>
      </c>
    </row>
    <row r="9239" spans="1:28" x14ac:dyDescent="0.2">
      <c r="A9239" s="17">
        <v>9238</v>
      </c>
      <c r="B9239" t="s">
        <v>10538</v>
      </c>
      <c r="C9239" s="18">
        <v>42615</v>
      </c>
      <c r="D9239" s="18">
        <v>42619</v>
      </c>
      <c r="E9239" t="s">
        <v>77</v>
      </c>
      <c r="F9239" t="s">
        <v>2022</v>
      </c>
      <c r="G9239" t="s">
        <v>2023</v>
      </c>
      <c r="H9239" t="s">
        <v>53</v>
      </c>
      <c r="I9239" t="s">
        <v>54</v>
      </c>
      <c r="J9239" t="s">
        <v>69</v>
      </c>
      <c r="K9239" t="s">
        <v>70</v>
      </c>
      <c r="L9239">
        <v>90036</v>
      </c>
      <c r="M9239" t="s">
        <v>71</v>
      </c>
      <c r="N9239" t="s">
        <v>5424</v>
      </c>
      <c r="O9239" t="s">
        <v>73</v>
      </c>
      <c r="P9239" t="s">
        <v>102</v>
      </c>
      <c r="Q9239" t="s">
        <v>5425</v>
      </c>
      <c r="R9239" s="19">
        <v>7.3120000000000003</v>
      </c>
      <c r="S9239" s="17">
        <v>1</v>
      </c>
      <c r="T9239" s="20">
        <v>0.2</v>
      </c>
      <c r="U9239" s="19">
        <v>2.5592000000000001</v>
      </c>
      <c r="V9239" s="20">
        <f t="shared" si="720"/>
        <v>0.35000000000000003</v>
      </c>
      <c r="W9239" s="17">
        <f t="shared" si="721"/>
        <v>2016</v>
      </c>
      <c r="X9239" t="str">
        <f t="shared" si="722"/>
        <v>Sep-2016</v>
      </c>
      <c r="Y9239" s="17">
        <f t="shared" si="723"/>
        <v>4</v>
      </c>
      <c r="Z9239" t="str">
        <f t="shared" si="724"/>
        <v>11-20%</v>
      </c>
      <c r="AA9239" s="17">
        <f>IF(COUNTIF($B$2:B9239,B9239)=1,1,0)</f>
        <v>0</v>
      </c>
      <c r="AB9239" s="17">
        <f>IF(COUNTIF($F$2:F9239,F9239)=1,1,0)</f>
        <v>0</v>
      </c>
    </row>
    <row r="9240" spans="1:28" x14ac:dyDescent="0.2">
      <c r="A9240" s="17">
        <v>9239</v>
      </c>
      <c r="B9240" t="s">
        <v>10539</v>
      </c>
      <c r="C9240" s="18">
        <v>42777</v>
      </c>
      <c r="D9240" s="18">
        <v>42780</v>
      </c>
      <c r="E9240" t="s">
        <v>215</v>
      </c>
      <c r="F9240" t="s">
        <v>5021</v>
      </c>
      <c r="G9240" t="s">
        <v>5022</v>
      </c>
      <c r="H9240" t="s">
        <v>53</v>
      </c>
      <c r="I9240" t="s">
        <v>54</v>
      </c>
      <c r="J9240" t="s">
        <v>524</v>
      </c>
      <c r="K9240" t="s">
        <v>525</v>
      </c>
      <c r="L9240">
        <v>43229</v>
      </c>
      <c r="M9240" t="s">
        <v>175</v>
      </c>
      <c r="N9240" t="s">
        <v>2912</v>
      </c>
      <c r="O9240" t="s">
        <v>59</v>
      </c>
      <c r="P9240" t="s">
        <v>92</v>
      </c>
      <c r="Q9240" t="s">
        <v>2913</v>
      </c>
      <c r="R9240" s="19">
        <v>147.56800000000001</v>
      </c>
      <c r="S9240" s="17">
        <v>2</v>
      </c>
      <c r="T9240" s="20">
        <v>0.2</v>
      </c>
      <c r="U9240" s="19">
        <v>-3.6892</v>
      </c>
      <c r="V9240" s="20">
        <f t="shared" si="720"/>
        <v>-2.4999999999999998E-2</v>
      </c>
      <c r="W9240" s="17">
        <f t="shared" si="721"/>
        <v>2017</v>
      </c>
      <c r="X9240" t="str">
        <f t="shared" si="722"/>
        <v>Feb-2017</v>
      </c>
      <c r="Y9240" s="17">
        <f t="shared" si="723"/>
        <v>3</v>
      </c>
      <c r="Z9240" t="str">
        <f t="shared" si="724"/>
        <v>11-20%</v>
      </c>
      <c r="AA9240" s="17">
        <f>IF(COUNTIF($B$2:B9240,B9240)=1,1,0)</f>
        <v>1</v>
      </c>
      <c r="AB9240" s="17">
        <f>IF(COUNTIF($F$2:F9240,F9240)=1,1,0)</f>
        <v>0</v>
      </c>
    </row>
    <row r="9241" spans="1:28" x14ac:dyDescent="0.2">
      <c r="A9241" s="17">
        <v>9240</v>
      </c>
      <c r="B9241" t="s">
        <v>10540</v>
      </c>
      <c r="C9241" s="18">
        <v>43035</v>
      </c>
      <c r="D9241" s="18">
        <v>43041</v>
      </c>
      <c r="E9241" t="s">
        <v>77</v>
      </c>
      <c r="F9241" t="s">
        <v>2055</v>
      </c>
      <c r="G9241" t="s">
        <v>2056</v>
      </c>
      <c r="H9241" t="s">
        <v>68</v>
      </c>
      <c r="I9241" t="s">
        <v>54</v>
      </c>
      <c r="J9241" t="s">
        <v>5682</v>
      </c>
      <c r="K9241" t="s">
        <v>81</v>
      </c>
      <c r="L9241">
        <v>32303</v>
      </c>
      <c r="M9241" t="s">
        <v>57</v>
      </c>
      <c r="N9241" t="s">
        <v>3477</v>
      </c>
      <c r="O9241" t="s">
        <v>73</v>
      </c>
      <c r="P9241" t="s">
        <v>117</v>
      </c>
      <c r="Q9241" t="s">
        <v>213</v>
      </c>
      <c r="R9241" s="19">
        <v>56.783999999999999</v>
      </c>
      <c r="S9241" s="17">
        <v>7</v>
      </c>
      <c r="T9241" s="20">
        <v>0.2</v>
      </c>
      <c r="U9241" s="19">
        <v>20.584199999999999</v>
      </c>
      <c r="V9241" s="20">
        <f t="shared" si="720"/>
        <v>0.36249999999999999</v>
      </c>
      <c r="W9241" s="17">
        <f t="shared" si="721"/>
        <v>2017</v>
      </c>
      <c r="X9241" t="str">
        <f t="shared" si="722"/>
        <v>Oct-2017</v>
      </c>
      <c r="Y9241" s="17">
        <f t="shared" si="723"/>
        <v>6</v>
      </c>
      <c r="Z9241" t="str">
        <f t="shared" si="724"/>
        <v>11-20%</v>
      </c>
      <c r="AA9241" s="17">
        <f>IF(COUNTIF($B$2:B9241,B9241)=1,1,0)</f>
        <v>1</v>
      </c>
      <c r="AB9241" s="17">
        <f>IF(COUNTIF($F$2:F9241,F9241)=1,1,0)</f>
        <v>0</v>
      </c>
    </row>
    <row r="9242" spans="1:28" x14ac:dyDescent="0.2">
      <c r="A9242" s="17">
        <v>9241</v>
      </c>
      <c r="B9242" t="s">
        <v>10540</v>
      </c>
      <c r="C9242" s="18">
        <v>43035</v>
      </c>
      <c r="D9242" s="18">
        <v>43041</v>
      </c>
      <c r="E9242" t="s">
        <v>77</v>
      </c>
      <c r="F9242" t="s">
        <v>2055</v>
      </c>
      <c r="G9242" t="s">
        <v>2056</v>
      </c>
      <c r="H9242" t="s">
        <v>68</v>
      </c>
      <c r="I9242" t="s">
        <v>54</v>
      </c>
      <c r="J9242" t="s">
        <v>5682</v>
      </c>
      <c r="K9242" t="s">
        <v>81</v>
      </c>
      <c r="L9242">
        <v>32303</v>
      </c>
      <c r="M9242" t="s">
        <v>57</v>
      </c>
      <c r="N9242" t="s">
        <v>3160</v>
      </c>
      <c r="O9242" t="s">
        <v>73</v>
      </c>
      <c r="P9242" t="s">
        <v>102</v>
      </c>
      <c r="Q9242" t="s">
        <v>3161</v>
      </c>
      <c r="R9242" s="19">
        <v>5.6070000000000002</v>
      </c>
      <c r="S9242" s="17">
        <v>3</v>
      </c>
      <c r="T9242" s="20">
        <v>0.7</v>
      </c>
      <c r="U9242" s="19">
        <v>-3.9249000000000001</v>
      </c>
      <c r="V9242" s="20">
        <f t="shared" si="720"/>
        <v>-0.7</v>
      </c>
      <c r="W9242" s="17">
        <f t="shared" si="721"/>
        <v>2017</v>
      </c>
      <c r="X9242" t="str">
        <f t="shared" si="722"/>
        <v>Oct-2017</v>
      </c>
      <c r="Y9242" s="17">
        <f t="shared" si="723"/>
        <v>6</v>
      </c>
      <c r="Z9242" t="str">
        <f t="shared" si="724"/>
        <v>Over 50%</v>
      </c>
      <c r="AA9242" s="17">
        <f>IF(COUNTIF($B$2:B9242,B9242)=1,1,0)</f>
        <v>0</v>
      </c>
      <c r="AB9242" s="17">
        <f>IF(COUNTIF($F$2:F9242,F9242)=1,1,0)</f>
        <v>0</v>
      </c>
    </row>
    <row r="9243" spans="1:28" x14ac:dyDescent="0.2">
      <c r="A9243" s="17">
        <v>9242</v>
      </c>
      <c r="B9243" t="s">
        <v>10540</v>
      </c>
      <c r="C9243" s="18">
        <v>43035</v>
      </c>
      <c r="D9243" s="18">
        <v>43041</v>
      </c>
      <c r="E9243" t="s">
        <v>77</v>
      </c>
      <c r="F9243" t="s">
        <v>2055</v>
      </c>
      <c r="G9243" t="s">
        <v>2056</v>
      </c>
      <c r="H9243" t="s">
        <v>68</v>
      </c>
      <c r="I9243" t="s">
        <v>54</v>
      </c>
      <c r="J9243" t="s">
        <v>5682</v>
      </c>
      <c r="K9243" t="s">
        <v>81</v>
      </c>
      <c r="L9243">
        <v>32303</v>
      </c>
      <c r="M9243" t="s">
        <v>57</v>
      </c>
      <c r="N9243" t="s">
        <v>1769</v>
      </c>
      <c r="O9243" t="s">
        <v>73</v>
      </c>
      <c r="P9243" t="s">
        <v>95</v>
      </c>
      <c r="Q9243" t="s">
        <v>1770</v>
      </c>
      <c r="R9243" s="19">
        <v>6.5759999999999996</v>
      </c>
      <c r="S9243" s="17">
        <v>3</v>
      </c>
      <c r="T9243" s="20">
        <v>0.2</v>
      </c>
      <c r="U9243" s="19">
        <v>0.57540000000000002</v>
      </c>
      <c r="V9243" s="20">
        <f t="shared" si="720"/>
        <v>8.7500000000000008E-2</v>
      </c>
      <c r="W9243" s="17">
        <f t="shared" si="721"/>
        <v>2017</v>
      </c>
      <c r="X9243" t="str">
        <f t="shared" si="722"/>
        <v>Oct-2017</v>
      </c>
      <c r="Y9243" s="17">
        <f t="shared" si="723"/>
        <v>6</v>
      </c>
      <c r="Z9243" t="str">
        <f t="shared" si="724"/>
        <v>11-20%</v>
      </c>
      <c r="AA9243" s="17">
        <f>IF(COUNTIF($B$2:B9243,B9243)=1,1,0)</f>
        <v>0</v>
      </c>
      <c r="AB9243" s="17">
        <f>IF(COUNTIF($F$2:F9243,F9243)=1,1,0)</f>
        <v>0</v>
      </c>
    </row>
    <row r="9244" spans="1:28" x14ac:dyDescent="0.2">
      <c r="A9244" s="17">
        <v>9243</v>
      </c>
      <c r="B9244" t="s">
        <v>10541</v>
      </c>
      <c r="C9244" s="18">
        <v>41829</v>
      </c>
      <c r="D9244" s="18">
        <v>41834</v>
      </c>
      <c r="E9244" t="s">
        <v>77</v>
      </c>
      <c r="F9244" t="s">
        <v>2383</v>
      </c>
      <c r="G9244" t="s">
        <v>2384</v>
      </c>
      <c r="H9244" t="s">
        <v>129</v>
      </c>
      <c r="I9244" t="s">
        <v>54</v>
      </c>
      <c r="J9244" t="s">
        <v>154</v>
      </c>
      <c r="K9244" t="s">
        <v>70</v>
      </c>
      <c r="L9244">
        <v>94122</v>
      </c>
      <c r="M9244" t="s">
        <v>71</v>
      </c>
      <c r="N9244" t="s">
        <v>473</v>
      </c>
      <c r="O9244" t="s">
        <v>73</v>
      </c>
      <c r="P9244" t="s">
        <v>102</v>
      </c>
      <c r="Q9244" t="s">
        <v>474</v>
      </c>
      <c r="R9244" s="19">
        <v>14.304</v>
      </c>
      <c r="S9244" s="17">
        <v>6</v>
      </c>
      <c r="T9244" s="20">
        <v>0.2</v>
      </c>
      <c r="U9244" s="19">
        <v>4.6487999999999996</v>
      </c>
      <c r="V9244" s="20">
        <f t="shared" si="720"/>
        <v>0.32499999999999996</v>
      </c>
      <c r="W9244" s="17">
        <f t="shared" si="721"/>
        <v>2014</v>
      </c>
      <c r="X9244" t="str">
        <f t="shared" si="722"/>
        <v>Jul-2014</v>
      </c>
      <c r="Y9244" s="17">
        <f t="shared" si="723"/>
        <v>5</v>
      </c>
      <c r="Z9244" t="str">
        <f t="shared" si="724"/>
        <v>11-20%</v>
      </c>
      <c r="AA9244" s="17">
        <f>IF(COUNTIF($B$2:B9244,B9244)=1,1,0)</f>
        <v>1</v>
      </c>
      <c r="AB9244" s="17">
        <f>IF(COUNTIF($F$2:F9244,F9244)=1,1,0)</f>
        <v>0</v>
      </c>
    </row>
    <row r="9245" spans="1:28" x14ac:dyDescent="0.2">
      <c r="A9245" s="17">
        <v>9244</v>
      </c>
      <c r="B9245" t="s">
        <v>10541</v>
      </c>
      <c r="C9245" s="18">
        <v>41829</v>
      </c>
      <c r="D9245" s="18">
        <v>41834</v>
      </c>
      <c r="E9245" t="s">
        <v>77</v>
      </c>
      <c r="F9245" t="s">
        <v>2383</v>
      </c>
      <c r="G9245" t="s">
        <v>2384</v>
      </c>
      <c r="H9245" t="s">
        <v>129</v>
      </c>
      <c r="I9245" t="s">
        <v>54</v>
      </c>
      <c r="J9245" t="s">
        <v>154</v>
      </c>
      <c r="K9245" t="s">
        <v>70</v>
      </c>
      <c r="L9245">
        <v>94122</v>
      </c>
      <c r="M9245" t="s">
        <v>71</v>
      </c>
      <c r="N9245" t="s">
        <v>7087</v>
      </c>
      <c r="O9245" t="s">
        <v>59</v>
      </c>
      <c r="P9245" t="s">
        <v>60</v>
      </c>
      <c r="Q9245" t="s">
        <v>7088</v>
      </c>
      <c r="R9245" s="19">
        <v>119.833</v>
      </c>
      <c r="S9245" s="17">
        <v>1</v>
      </c>
      <c r="T9245" s="20">
        <v>0.15</v>
      </c>
      <c r="U9245" s="19">
        <v>7.0490000000000004</v>
      </c>
      <c r="V9245" s="20">
        <f t="shared" si="720"/>
        <v>5.8823529411764712E-2</v>
      </c>
      <c r="W9245" s="17">
        <f t="shared" si="721"/>
        <v>2014</v>
      </c>
      <c r="X9245" t="str">
        <f t="shared" si="722"/>
        <v>Jul-2014</v>
      </c>
      <c r="Y9245" s="17">
        <f t="shared" si="723"/>
        <v>5</v>
      </c>
      <c r="Z9245" t="str">
        <f t="shared" si="724"/>
        <v>11-20%</v>
      </c>
      <c r="AA9245" s="17">
        <f>IF(COUNTIF($B$2:B9245,B9245)=1,1,0)</f>
        <v>0</v>
      </c>
      <c r="AB9245" s="17">
        <f>IF(COUNTIF($F$2:F9245,F9245)=1,1,0)</f>
        <v>0</v>
      </c>
    </row>
    <row r="9246" spans="1:28" x14ac:dyDescent="0.2">
      <c r="A9246" s="17">
        <v>9245</v>
      </c>
      <c r="B9246" t="s">
        <v>10541</v>
      </c>
      <c r="C9246" s="18">
        <v>41829</v>
      </c>
      <c r="D9246" s="18">
        <v>41834</v>
      </c>
      <c r="E9246" t="s">
        <v>77</v>
      </c>
      <c r="F9246" t="s">
        <v>2383</v>
      </c>
      <c r="G9246" t="s">
        <v>2384</v>
      </c>
      <c r="H9246" t="s">
        <v>129</v>
      </c>
      <c r="I9246" t="s">
        <v>54</v>
      </c>
      <c r="J9246" t="s">
        <v>154</v>
      </c>
      <c r="K9246" t="s">
        <v>70</v>
      </c>
      <c r="L9246">
        <v>94122</v>
      </c>
      <c r="M9246" t="s">
        <v>71</v>
      </c>
      <c r="N9246" t="s">
        <v>4259</v>
      </c>
      <c r="O9246" t="s">
        <v>73</v>
      </c>
      <c r="P9246" t="s">
        <v>95</v>
      </c>
      <c r="Q9246" t="s">
        <v>4260</v>
      </c>
      <c r="R9246" s="19">
        <v>5.56</v>
      </c>
      <c r="S9246" s="17">
        <v>2</v>
      </c>
      <c r="T9246" s="20">
        <v>0</v>
      </c>
      <c r="U9246" s="19">
        <v>2.2240000000000002</v>
      </c>
      <c r="V9246" s="20">
        <f t="shared" si="720"/>
        <v>0.40000000000000008</v>
      </c>
      <c r="W9246" s="17">
        <f t="shared" si="721"/>
        <v>2014</v>
      </c>
      <c r="X9246" t="str">
        <f t="shared" si="722"/>
        <v>Jul-2014</v>
      </c>
      <c r="Y9246" s="17">
        <f t="shared" si="723"/>
        <v>5</v>
      </c>
      <c r="Z9246" t="str">
        <f t="shared" si="724"/>
        <v>0% (No Discount)</v>
      </c>
      <c r="AA9246" s="17">
        <f>IF(COUNTIF($B$2:B9246,B9246)=1,1,0)</f>
        <v>0</v>
      </c>
      <c r="AB9246" s="17">
        <f>IF(COUNTIF($F$2:F9246,F9246)=1,1,0)</f>
        <v>0</v>
      </c>
    </row>
    <row r="9247" spans="1:28" x14ac:dyDescent="0.2">
      <c r="A9247" s="17">
        <v>9246</v>
      </c>
      <c r="B9247" t="s">
        <v>10541</v>
      </c>
      <c r="C9247" s="18">
        <v>41829</v>
      </c>
      <c r="D9247" s="18">
        <v>41834</v>
      </c>
      <c r="E9247" t="s">
        <v>77</v>
      </c>
      <c r="F9247" t="s">
        <v>2383</v>
      </c>
      <c r="G9247" t="s">
        <v>2384</v>
      </c>
      <c r="H9247" t="s">
        <v>129</v>
      </c>
      <c r="I9247" t="s">
        <v>54</v>
      </c>
      <c r="J9247" t="s">
        <v>154</v>
      </c>
      <c r="K9247" t="s">
        <v>70</v>
      </c>
      <c r="L9247">
        <v>94122</v>
      </c>
      <c r="M9247" t="s">
        <v>71</v>
      </c>
      <c r="N9247" t="s">
        <v>116</v>
      </c>
      <c r="O9247" t="s">
        <v>73</v>
      </c>
      <c r="P9247" t="s">
        <v>117</v>
      </c>
      <c r="Q9247" t="s">
        <v>118</v>
      </c>
      <c r="R9247" s="19">
        <v>32.4</v>
      </c>
      <c r="S9247" s="17">
        <v>5</v>
      </c>
      <c r="T9247" s="20">
        <v>0</v>
      </c>
      <c r="U9247" s="19">
        <v>15.552</v>
      </c>
      <c r="V9247" s="20">
        <f t="shared" si="720"/>
        <v>0.48</v>
      </c>
      <c r="W9247" s="17">
        <f t="shared" si="721"/>
        <v>2014</v>
      </c>
      <c r="X9247" t="str">
        <f t="shared" si="722"/>
        <v>Jul-2014</v>
      </c>
      <c r="Y9247" s="17">
        <f t="shared" si="723"/>
        <v>5</v>
      </c>
      <c r="Z9247" t="str">
        <f t="shared" si="724"/>
        <v>0% (No Discount)</v>
      </c>
      <c r="AA9247" s="17">
        <f>IF(COUNTIF($B$2:B9247,B9247)=1,1,0)</f>
        <v>0</v>
      </c>
      <c r="AB9247" s="17">
        <f>IF(COUNTIF($F$2:F9247,F9247)=1,1,0)</f>
        <v>0</v>
      </c>
    </row>
    <row r="9248" spans="1:28" x14ac:dyDescent="0.2">
      <c r="A9248" s="17">
        <v>9247</v>
      </c>
      <c r="B9248" t="s">
        <v>10542</v>
      </c>
      <c r="C9248" s="18">
        <v>42877</v>
      </c>
      <c r="D9248" s="18">
        <v>42881</v>
      </c>
      <c r="E9248" t="s">
        <v>77</v>
      </c>
      <c r="F9248" t="s">
        <v>6071</v>
      </c>
      <c r="G9248" t="s">
        <v>6072</v>
      </c>
      <c r="H9248" t="s">
        <v>129</v>
      </c>
      <c r="I9248" t="s">
        <v>54</v>
      </c>
      <c r="J9248" t="s">
        <v>154</v>
      </c>
      <c r="K9248" t="s">
        <v>70</v>
      </c>
      <c r="L9248">
        <v>94109</v>
      </c>
      <c r="M9248" t="s">
        <v>71</v>
      </c>
      <c r="N9248" t="s">
        <v>1144</v>
      </c>
      <c r="O9248" t="s">
        <v>73</v>
      </c>
      <c r="P9248" t="s">
        <v>95</v>
      </c>
      <c r="Q9248" t="s">
        <v>1145</v>
      </c>
      <c r="R9248" s="19">
        <v>9.84</v>
      </c>
      <c r="S9248" s="17">
        <v>3</v>
      </c>
      <c r="T9248" s="20">
        <v>0</v>
      </c>
      <c r="U9248" s="19">
        <v>2.8536000000000001</v>
      </c>
      <c r="V9248" s="20">
        <f t="shared" si="720"/>
        <v>0.29000000000000004</v>
      </c>
      <c r="W9248" s="17">
        <f t="shared" si="721"/>
        <v>2017</v>
      </c>
      <c r="X9248" t="str">
        <f t="shared" si="722"/>
        <v>May-2017</v>
      </c>
      <c r="Y9248" s="17">
        <f t="shared" si="723"/>
        <v>4</v>
      </c>
      <c r="Z9248" t="str">
        <f t="shared" si="724"/>
        <v>0% (No Discount)</v>
      </c>
      <c r="AA9248" s="17">
        <f>IF(COUNTIF($B$2:B9248,B9248)=1,1,0)</f>
        <v>1</v>
      </c>
      <c r="AB9248" s="17">
        <f>IF(COUNTIF($F$2:F9248,F9248)=1,1,0)</f>
        <v>0</v>
      </c>
    </row>
    <row r="9249" spans="1:28" x14ac:dyDescent="0.2">
      <c r="A9249" s="17">
        <v>9248</v>
      </c>
      <c r="B9249" t="s">
        <v>10542</v>
      </c>
      <c r="C9249" s="18">
        <v>42877</v>
      </c>
      <c r="D9249" s="18">
        <v>42881</v>
      </c>
      <c r="E9249" t="s">
        <v>77</v>
      </c>
      <c r="F9249" t="s">
        <v>6071</v>
      </c>
      <c r="G9249" t="s">
        <v>6072</v>
      </c>
      <c r="H9249" t="s">
        <v>129</v>
      </c>
      <c r="I9249" t="s">
        <v>54</v>
      </c>
      <c r="J9249" t="s">
        <v>154</v>
      </c>
      <c r="K9249" t="s">
        <v>70</v>
      </c>
      <c r="L9249">
        <v>94109</v>
      </c>
      <c r="M9249" t="s">
        <v>71</v>
      </c>
      <c r="N9249" t="s">
        <v>1312</v>
      </c>
      <c r="O9249" t="s">
        <v>73</v>
      </c>
      <c r="P9249" t="s">
        <v>95</v>
      </c>
      <c r="Q9249" t="s">
        <v>1313</v>
      </c>
      <c r="R9249" s="19">
        <v>2.78</v>
      </c>
      <c r="S9249" s="17">
        <v>1</v>
      </c>
      <c r="T9249" s="20">
        <v>0</v>
      </c>
      <c r="U9249" s="19">
        <v>0.7228</v>
      </c>
      <c r="V9249" s="20">
        <f t="shared" si="720"/>
        <v>0.26</v>
      </c>
      <c r="W9249" s="17">
        <f t="shared" si="721"/>
        <v>2017</v>
      </c>
      <c r="X9249" t="str">
        <f t="shared" si="722"/>
        <v>May-2017</v>
      </c>
      <c r="Y9249" s="17">
        <f t="shared" si="723"/>
        <v>4</v>
      </c>
      <c r="Z9249" t="str">
        <f t="shared" si="724"/>
        <v>0% (No Discount)</v>
      </c>
      <c r="AA9249" s="17">
        <f>IF(COUNTIF($B$2:B9249,B9249)=1,1,0)</f>
        <v>0</v>
      </c>
      <c r="AB9249" s="17">
        <f>IF(COUNTIF($F$2:F9249,F9249)=1,1,0)</f>
        <v>0</v>
      </c>
    </row>
    <row r="9250" spans="1:28" x14ac:dyDescent="0.2">
      <c r="A9250" s="17">
        <v>9249</v>
      </c>
      <c r="B9250" t="s">
        <v>10543</v>
      </c>
      <c r="C9250" s="18">
        <v>42684</v>
      </c>
      <c r="D9250" s="18">
        <v>42688</v>
      </c>
      <c r="E9250" t="s">
        <v>77</v>
      </c>
      <c r="F9250" t="s">
        <v>2927</v>
      </c>
      <c r="G9250" t="s">
        <v>2928</v>
      </c>
      <c r="H9250" t="s">
        <v>53</v>
      </c>
      <c r="I9250" t="s">
        <v>54</v>
      </c>
      <c r="J9250" t="s">
        <v>293</v>
      </c>
      <c r="K9250" t="s">
        <v>294</v>
      </c>
      <c r="L9250">
        <v>10009</v>
      </c>
      <c r="M9250" t="s">
        <v>175</v>
      </c>
      <c r="N9250" t="s">
        <v>1052</v>
      </c>
      <c r="O9250" t="s">
        <v>73</v>
      </c>
      <c r="P9250" t="s">
        <v>102</v>
      </c>
      <c r="Q9250" t="s">
        <v>1053</v>
      </c>
      <c r="R9250" s="19">
        <v>3.64</v>
      </c>
      <c r="S9250" s="17">
        <v>1</v>
      </c>
      <c r="T9250" s="20">
        <v>0.2</v>
      </c>
      <c r="U9250" s="19">
        <v>1.365</v>
      </c>
      <c r="V9250" s="20">
        <f t="shared" si="720"/>
        <v>0.375</v>
      </c>
      <c r="W9250" s="17">
        <f t="shared" si="721"/>
        <v>2016</v>
      </c>
      <c r="X9250" t="str">
        <f t="shared" si="722"/>
        <v>Nov-2016</v>
      </c>
      <c r="Y9250" s="17">
        <f t="shared" si="723"/>
        <v>4</v>
      </c>
      <c r="Z9250" t="str">
        <f t="shared" si="724"/>
        <v>11-20%</v>
      </c>
      <c r="AA9250" s="17">
        <f>IF(COUNTIF($B$2:B9250,B9250)=1,1,0)</f>
        <v>1</v>
      </c>
      <c r="AB9250" s="17">
        <f>IF(COUNTIF($F$2:F9250,F9250)=1,1,0)</f>
        <v>0</v>
      </c>
    </row>
    <row r="9251" spans="1:28" x14ac:dyDescent="0.2">
      <c r="A9251" s="17">
        <v>9250</v>
      </c>
      <c r="B9251" t="s">
        <v>10543</v>
      </c>
      <c r="C9251" s="18">
        <v>42684</v>
      </c>
      <c r="D9251" s="18">
        <v>42688</v>
      </c>
      <c r="E9251" t="s">
        <v>77</v>
      </c>
      <c r="F9251" t="s">
        <v>2927</v>
      </c>
      <c r="G9251" t="s">
        <v>2928</v>
      </c>
      <c r="H9251" t="s">
        <v>53</v>
      </c>
      <c r="I9251" t="s">
        <v>54</v>
      </c>
      <c r="J9251" t="s">
        <v>293</v>
      </c>
      <c r="K9251" t="s">
        <v>294</v>
      </c>
      <c r="L9251">
        <v>10009</v>
      </c>
      <c r="M9251" t="s">
        <v>175</v>
      </c>
      <c r="N9251" t="s">
        <v>5925</v>
      </c>
      <c r="O9251" t="s">
        <v>98</v>
      </c>
      <c r="P9251" t="s">
        <v>99</v>
      </c>
      <c r="Q9251" t="s">
        <v>5926</v>
      </c>
      <c r="R9251" s="19">
        <v>881.93</v>
      </c>
      <c r="S9251" s="17">
        <v>7</v>
      </c>
      <c r="T9251" s="20">
        <v>0</v>
      </c>
      <c r="U9251" s="19">
        <v>220.48249999999999</v>
      </c>
      <c r="V9251" s="20">
        <f t="shared" si="720"/>
        <v>0.25</v>
      </c>
      <c r="W9251" s="17">
        <f t="shared" si="721"/>
        <v>2016</v>
      </c>
      <c r="X9251" t="str">
        <f t="shared" si="722"/>
        <v>Nov-2016</v>
      </c>
      <c r="Y9251" s="17">
        <f t="shared" si="723"/>
        <v>4</v>
      </c>
      <c r="Z9251" t="str">
        <f t="shared" si="724"/>
        <v>0% (No Discount)</v>
      </c>
      <c r="AA9251" s="17">
        <f>IF(COUNTIF($B$2:B9251,B9251)=1,1,0)</f>
        <v>0</v>
      </c>
      <c r="AB9251" s="17">
        <f>IF(COUNTIF($F$2:F9251,F9251)=1,1,0)</f>
        <v>0</v>
      </c>
    </row>
    <row r="9252" spans="1:28" x14ac:dyDescent="0.2">
      <c r="A9252" s="17">
        <v>9251</v>
      </c>
      <c r="B9252" t="s">
        <v>10544</v>
      </c>
      <c r="C9252" s="18">
        <v>42706</v>
      </c>
      <c r="D9252" s="18">
        <v>42710</v>
      </c>
      <c r="E9252" t="s">
        <v>77</v>
      </c>
      <c r="F9252" t="s">
        <v>3920</v>
      </c>
      <c r="G9252" t="s">
        <v>3921</v>
      </c>
      <c r="H9252" t="s">
        <v>68</v>
      </c>
      <c r="I9252" t="s">
        <v>54</v>
      </c>
      <c r="J9252" t="s">
        <v>5214</v>
      </c>
      <c r="K9252" t="s">
        <v>516</v>
      </c>
      <c r="L9252">
        <v>52302</v>
      </c>
      <c r="M9252" t="s">
        <v>132</v>
      </c>
      <c r="N9252" t="s">
        <v>1959</v>
      </c>
      <c r="O9252" t="s">
        <v>73</v>
      </c>
      <c r="P9252" t="s">
        <v>102</v>
      </c>
      <c r="Q9252" t="s">
        <v>1960</v>
      </c>
      <c r="R9252" s="19">
        <v>115.84</v>
      </c>
      <c r="S9252" s="17">
        <v>8</v>
      </c>
      <c r="T9252" s="20">
        <v>0</v>
      </c>
      <c r="U9252" s="19">
        <v>54.444800000000001</v>
      </c>
      <c r="V9252" s="20">
        <f t="shared" si="720"/>
        <v>0.47</v>
      </c>
      <c r="W9252" s="17">
        <f t="shared" si="721"/>
        <v>2016</v>
      </c>
      <c r="X9252" t="str">
        <f t="shared" si="722"/>
        <v>Dec-2016</v>
      </c>
      <c r="Y9252" s="17">
        <f t="shared" si="723"/>
        <v>4</v>
      </c>
      <c r="Z9252" t="str">
        <f t="shared" si="724"/>
        <v>0% (No Discount)</v>
      </c>
      <c r="AA9252" s="17">
        <f>IF(COUNTIF($B$2:B9252,B9252)=1,1,0)</f>
        <v>1</v>
      </c>
      <c r="AB9252" s="17">
        <f>IF(COUNTIF($F$2:F9252,F9252)=1,1,0)</f>
        <v>0</v>
      </c>
    </row>
    <row r="9253" spans="1:28" x14ac:dyDescent="0.2">
      <c r="A9253" s="17">
        <v>9252</v>
      </c>
      <c r="B9253" t="s">
        <v>10545</v>
      </c>
      <c r="C9253" s="18">
        <v>42796</v>
      </c>
      <c r="D9253" s="18">
        <v>42802</v>
      </c>
      <c r="E9253" t="s">
        <v>77</v>
      </c>
      <c r="F9253" t="s">
        <v>5667</v>
      </c>
      <c r="G9253" t="s">
        <v>5668</v>
      </c>
      <c r="H9253" t="s">
        <v>68</v>
      </c>
      <c r="I9253" t="s">
        <v>54</v>
      </c>
      <c r="J9253" t="s">
        <v>69</v>
      </c>
      <c r="K9253" t="s">
        <v>70</v>
      </c>
      <c r="L9253">
        <v>90008</v>
      </c>
      <c r="M9253" t="s">
        <v>71</v>
      </c>
      <c r="N9253" t="s">
        <v>4335</v>
      </c>
      <c r="O9253" t="s">
        <v>73</v>
      </c>
      <c r="P9253" t="s">
        <v>102</v>
      </c>
      <c r="Q9253" t="s">
        <v>4336</v>
      </c>
      <c r="R9253" s="19">
        <v>107.648</v>
      </c>
      <c r="S9253" s="17">
        <v>2</v>
      </c>
      <c r="T9253" s="20">
        <v>0.2</v>
      </c>
      <c r="U9253" s="19">
        <v>33.64</v>
      </c>
      <c r="V9253" s="20">
        <f t="shared" si="720"/>
        <v>0.3125</v>
      </c>
      <c r="W9253" s="17">
        <f t="shared" si="721"/>
        <v>2017</v>
      </c>
      <c r="X9253" t="str">
        <f t="shared" si="722"/>
        <v>Mar-2017</v>
      </c>
      <c r="Y9253" s="17">
        <f t="shared" si="723"/>
        <v>6</v>
      </c>
      <c r="Z9253" t="str">
        <f t="shared" si="724"/>
        <v>11-20%</v>
      </c>
      <c r="AA9253" s="17">
        <f>IF(COUNTIF($B$2:B9253,B9253)=1,1,0)</f>
        <v>1</v>
      </c>
      <c r="AB9253" s="17">
        <f>IF(COUNTIF($F$2:F9253,F9253)=1,1,0)</f>
        <v>0</v>
      </c>
    </row>
    <row r="9254" spans="1:28" x14ac:dyDescent="0.2">
      <c r="A9254" s="17">
        <v>9253</v>
      </c>
      <c r="B9254" t="s">
        <v>10546</v>
      </c>
      <c r="C9254" s="18">
        <v>43001</v>
      </c>
      <c r="D9254" s="18">
        <v>43003</v>
      </c>
      <c r="E9254" t="s">
        <v>50</v>
      </c>
      <c r="F9254" t="s">
        <v>8552</v>
      </c>
      <c r="G9254" t="s">
        <v>8553</v>
      </c>
      <c r="H9254" t="s">
        <v>53</v>
      </c>
      <c r="I9254" t="s">
        <v>54</v>
      </c>
      <c r="J9254" t="s">
        <v>10547</v>
      </c>
      <c r="K9254" t="s">
        <v>1739</v>
      </c>
      <c r="L9254">
        <v>71603</v>
      </c>
      <c r="M9254" t="s">
        <v>57</v>
      </c>
      <c r="N9254" t="s">
        <v>4970</v>
      </c>
      <c r="O9254" t="s">
        <v>98</v>
      </c>
      <c r="P9254" t="s">
        <v>188</v>
      </c>
      <c r="Q9254" t="s">
        <v>4971</v>
      </c>
      <c r="R9254" s="19">
        <v>199.95</v>
      </c>
      <c r="S9254" s="17">
        <v>5</v>
      </c>
      <c r="T9254" s="20">
        <v>0</v>
      </c>
      <c r="U9254" s="19">
        <v>63.984000000000002</v>
      </c>
      <c r="V9254" s="20">
        <f t="shared" si="720"/>
        <v>0.32</v>
      </c>
      <c r="W9254" s="17">
        <f t="shared" si="721"/>
        <v>2017</v>
      </c>
      <c r="X9254" t="str">
        <f t="shared" si="722"/>
        <v>Sep-2017</v>
      </c>
      <c r="Y9254" s="17">
        <f t="shared" si="723"/>
        <v>2</v>
      </c>
      <c r="Z9254" t="str">
        <f t="shared" si="724"/>
        <v>0% (No Discount)</v>
      </c>
      <c r="AA9254" s="17">
        <f>IF(COUNTIF($B$2:B9254,B9254)=1,1,0)</f>
        <v>1</v>
      </c>
      <c r="AB9254" s="17">
        <f>IF(COUNTIF($F$2:F9254,F9254)=1,1,0)</f>
        <v>0</v>
      </c>
    </row>
    <row r="9255" spans="1:28" x14ac:dyDescent="0.2">
      <c r="A9255" s="17">
        <v>9254</v>
      </c>
      <c r="B9255" t="s">
        <v>10546</v>
      </c>
      <c r="C9255" s="18">
        <v>43001</v>
      </c>
      <c r="D9255" s="18">
        <v>43003</v>
      </c>
      <c r="E9255" t="s">
        <v>50</v>
      </c>
      <c r="F9255" t="s">
        <v>8552</v>
      </c>
      <c r="G9255" t="s">
        <v>8553</v>
      </c>
      <c r="H9255" t="s">
        <v>53</v>
      </c>
      <c r="I9255" t="s">
        <v>54</v>
      </c>
      <c r="J9255" t="s">
        <v>10547</v>
      </c>
      <c r="K9255" t="s">
        <v>1739</v>
      </c>
      <c r="L9255">
        <v>71603</v>
      </c>
      <c r="M9255" t="s">
        <v>57</v>
      </c>
      <c r="N9255" t="s">
        <v>2011</v>
      </c>
      <c r="O9255" t="s">
        <v>73</v>
      </c>
      <c r="P9255" t="s">
        <v>117</v>
      </c>
      <c r="Q9255" t="s">
        <v>2012</v>
      </c>
      <c r="R9255" s="19">
        <v>12.96</v>
      </c>
      <c r="S9255" s="17">
        <v>2</v>
      </c>
      <c r="T9255" s="20">
        <v>0</v>
      </c>
      <c r="U9255" s="19">
        <v>6.2207999999999997</v>
      </c>
      <c r="V9255" s="20">
        <f t="shared" si="720"/>
        <v>0.47999999999999993</v>
      </c>
      <c r="W9255" s="17">
        <f t="shared" si="721"/>
        <v>2017</v>
      </c>
      <c r="X9255" t="str">
        <f t="shared" si="722"/>
        <v>Sep-2017</v>
      </c>
      <c r="Y9255" s="17">
        <f t="shared" si="723"/>
        <v>2</v>
      </c>
      <c r="Z9255" t="str">
        <f t="shared" si="724"/>
        <v>0% (No Discount)</v>
      </c>
      <c r="AA9255" s="17">
        <f>IF(COUNTIF($B$2:B9255,B9255)=1,1,0)</f>
        <v>0</v>
      </c>
      <c r="AB9255" s="17">
        <f>IF(COUNTIF($F$2:F9255,F9255)=1,1,0)</f>
        <v>0</v>
      </c>
    </row>
    <row r="9256" spans="1:28" x14ac:dyDescent="0.2">
      <c r="A9256" s="17">
        <v>9255</v>
      </c>
      <c r="B9256" t="s">
        <v>10548</v>
      </c>
      <c r="C9256" s="18">
        <v>41681</v>
      </c>
      <c r="D9256" s="18">
        <v>41685</v>
      </c>
      <c r="E9256" t="s">
        <v>50</v>
      </c>
      <c r="F9256" t="s">
        <v>2659</v>
      </c>
      <c r="G9256" t="s">
        <v>2660</v>
      </c>
      <c r="H9256" t="s">
        <v>53</v>
      </c>
      <c r="I9256" t="s">
        <v>54</v>
      </c>
      <c r="J9256" t="s">
        <v>409</v>
      </c>
      <c r="K9256" t="s">
        <v>624</v>
      </c>
      <c r="L9256">
        <v>65203</v>
      </c>
      <c r="M9256" t="s">
        <v>132</v>
      </c>
      <c r="N9256" t="s">
        <v>331</v>
      </c>
      <c r="O9256" t="s">
        <v>59</v>
      </c>
      <c r="P9256" t="s">
        <v>63</v>
      </c>
      <c r="Q9256" t="s">
        <v>332</v>
      </c>
      <c r="R9256" s="19">
        <v>60.89</v>
      </c>
      <c r="S9256" s="17">
        <v>1</v>
      </c>
      <c r="T9256" s="20">
        <v>0</v>
      </c>
      <c r="U9256" s="19">
        <v>15.2225</v>
      </c>
      <c r="V9256" s="20">
        <f t="shared" si="720"/>
        <v>0.25</v>
      </c>
      <c r="W9256" s="17">
        <f t="shared" si="721"/>
        <v>2014</v>
      </c>
      <c r="X9256" t="str">
        <f t="shared" si="722"/>
        <v>Feb-2014</v>
      </c>
      <c r="Y9256" s="17">
        <f t="shared" si="723"/>
        <v>4</v>
      </c>
      <c r="Z9256" t="str">
        <f t="shared" si="724"/>
        <v>0% (No Discount)</v>
      </c>
      <c r="AA9256" s="17">
        <f>IF(COUNTIF($B$2:B9256,B9256)=1,1,0)</f>
        <v>1</v>
      </c>
      <c r="AB9256" s="17">
        <f>IF(COUNTIF($F$2:F9256,F9256)=1,1,0)</f>
        <v>0</v>
      </c>
    </row>
    <row r="9257" spans="1:28" x14ac:dyDescent="0.2">
      <c r="A9257" s="17">
        <v>9256</v>
      </c>
      <c r="B9257" t="s">
        <v>10548</v>
      </c>
      <c r="C9257" s="18">
        <v>41681</v>
      </c>
      <c r="D9257" s="18">
        <v>41685</v>
      </c>
      <c r="E9257" t="s">
        <v>50</v>
      </c>
      <c r="F9257" t="s">
        <v>2659</v>
      </c>
      <c r="G9257" t="s">
        <v>2660</v>
      </c>
      <c r="H9257" t="s">
        <v>53</v>
      </c>
      <c r="I9257" t="s">
        <v>54</v>
      </c>
      <c r="J9257" t="s">
        <v>409</v>
      </c>
      <c r="K9257" t="s">
        <v>624</v>
      </c>
      <c r="L9257">
        <v>65203</v>
      </c>
      <c r="M9257" t="s">
        <v>132</v>
      </c>
      <c r="N9257" t="s">
        <v>2715</v>
      </c>
      <c r="O9257" t="s">
        <v>73</v>
      </c>
      <c r="P9257" t="s">
        <v>74</v>
      </c>
      <c r="Q9257" t="s">
        <v>2716</v>
      </c>
      <c r="R9257" s="19">
        <v>14.94</v>
      </c>
      <c r="S9257" s="17">
        <v>3</v>
      </c>
      <c r="T9257" s="20">
        <v>0</v>
      </c>
      <c r="U9257" s="19">
        <v>6.8723999999999998</v>
      </c>
      <c r="V9257" s="20">
        <f t="shared" si="720"/>
        <v>0.46</v>
      </c>
      <c r="W9257" s="17">
        <f t="shared" si="721"/>
        <v>2014</v>
      </c>
      <c r="X9257" t="str">
        <f t="shared" si="722"/>
        <v>Feb-2014</v>
      </c>
      <c r="Y9257" s="17">
        <f t="shared" si="723"/>
        <v>4</v>
      </c>
      <c r="Z9257" t="str">
        <f t="shared" si="724"/>
        <v>0% (No Discount)</v>
      </c>
      <c r="AA9257" s="17">
        <f>IF(COUNTIF($B$2:B9257,B9257)=1,1,0)</f>
        <v>0</v>
      </c>
      <c r="AB9257" s="17">
        <f>IF(COUNTIF($F$2:F9257,F9257)=1,1,0)</f>
        <v>0</v>
      </c>
    </row>
    <row r="9258" spans="1:28" x14ac:dyDescent="0.2">
      <c r="A9258" s="17">
        <v>9257</v>
      </c>
      <c r="B9258" t="s">
        <v>10548</v>
      </c>
      <c r="C9258" s="18">
        <v>41681</v>
      </c>
      <c r="D9258" s="18">
        <v>41685</v>
      </c>
      <c r="E9258" t="s">
        <v>50</v>
      </c>
      <c r="F9258" t="s">
        <v>2659</v>
      </c>
      <c r="G9258" t="s">
        <v>2660</v>
      </c>
      <c r="H9258" t="s">
        <v>53</v>
      </c>
      <c r="I9258" t="s">
        <v>54</v>
      </c>
      <c r="J9258" t="s">
        <v>409</v>
      </c>
      <c r="K9258" t="s">
        <v>624</v>
      </c>
      <c r="L9258">
        <v>65203</v>
      </c>
      <c r="M9258" t="s">
        <v>132</v>
      </c>
      <c r="N9258" t="s">
        <v>2138</v>
      </c>
      <c r="O9258" t="s">
        <v>73</v>
      </c>
      <c r="P9258" t="s">
        <v>102</v>
      </c>
      <c r="Q9258" t="s">
        <v>2139</v>
      </c>
      <c r="R9258" s="19">
        <v>9.64</v>
      </c>
      <c r="S9258" s="17">
        <v>2</v>
      </c>
      <c r="T9258" s="20">
        <v>0</v>
      </c>
      <c r="U9258" s="19">
        <v>4.4344000000000001</v>
      </c>
      <c r="V9258" s="20">
        <f t="shared" si="720"/>
        <v>0.45999999999999996</v>
      </c>
      <c r="W9258" s="17">
        <f t="shared" si="721"/>
        <v>2014</v>
      </c>
      <c r="X9258" t="str">
        <f t="shared" si="722"/>
        <v>Feb-2014</v>
      </c>
      <c r="Y9258" s="17">
        <f t="shared" si="723"/>
        <v>4</v>
      </c>
      <c r="Z9258" t="str">
        <f t="shared" si="724"/>
        <v>0% (No Discount)</v>
      </c>
      <c r="AA9258" s="17">
        <f>IF(COUNTIF($B$2:B9258,B9258)=1,1,0)</f>
        <v>0</v>
      </c>
      <c r="AB9258" s="17">
        <f>IF(COUNTIF($F$2:F9258,F9258)=1,1,0)</f>
        <v>0</v>
      </c>
    </row>
    <row r="9259" spans="1:28" x14ac:dyDescent="0.2">
      <c r="A9259" s="17">
        <v>9258</v>
      </c>
      <c r="B9259" t="s">
        <v>10548</v>
      </c>
      <c r="C9259" s="18">
        <v>41681</v>
      </c>
      <c r="D9259" s="18">
        <v>41685</v>
      </c>
      <c r="E9259" t="s">
        <v>50</v>
      </c>
      <c r="F9259" t="s">
        <v>2659</v>
      </c>
      <c r="G9259" t="s">
        <v>2660</v>
      </c>
      <c r="H9259" t="s">
        <v>53</v>
      </c>
      <c r="I9259" t="s">
        <v>54</v>
      </c>
      <c r="J9259" t="s">
        <v>409</v>
      </c>
      <c r="K9259" t="s">
        <v>624</v>
      </c>
      <c r="L9259">
        <v>65203</v>
      </c>
      <c r="M9259" t="s">
        <v>132</v>
      </c>
      <c r="N9259" t="s">
        <v>5435</v>
      </c>
      <c r="O9259" t="s">
        <v>59</v>
      </c>
      <c r="P9259" t="s">
        <v>92</v>
      </c>
      <c r="Q9259" t="s">
        <v>5436</v>
      </c>
      <c r="R9259" s="19">
        <v>332.94</v>
      </c>
      <c r="S9259" s="17">
        <v>3</v>
      </c>
      <c r="T9259" s="20">
        <v>0</v>
      </c>
      <c r="U9259" s="19">
        <v>53.270400000000002</v>
      </c>
      <c r="V9259" s="20">
        <f t="shared" si="720"/>
        <v>0.16</v>
      </c>
      <c r="W9259" s="17">
        <f t="shared" si="721"/>
        <v>2014</v>
      </c>
      <c r="X9259" t="str">
        <f t="shared" si="722"/>
        <v>Feb-2014</v>
      </c>
      <c r="Y9259" s="17">
        <f t="shared" si="723"/>
        <v>4</v>
      </c>
      <c r="Z9259" t="str">
        <f t="shared" si="724"/>
        <v>0% (No Discount)</v>
      </c>
      <c r="AA9259" s="17">
        <f>IF(COUNTIF($B$2:B9259,B9259)=1,1,0)</f>
        <v>0</v>
      </c>
      <c r="AB9259" s="17">
        <f>IF(COUNTIF($F$2:F9259,F9259)=1,1,0)</f>
        <v>0</v>
      </c>
    </row>
    <row r="9260" spans="1:28" x14ac:dyDescent="0.2">
      <c r="A9260" s="17">
        <v>9259</v>
      </c>
      <c r="B9260" t="s">
        <v>10548</v>
      </c>
      <c r="C9260" s="18">
        <v>41681</v>
      </c>
      <c r="D9260" s="18">
        <v>41685</v>
      </c>
      <c r="E9260" t="s">
        <v>50</v>
      </c>
      <c r="F9260" t="s">
        <v>2659</v>
      </c>
      <c r="G9260" t="s">
        <v>2660</v>
      </c>
      <c r="H9260" t="s">
        <v>53</v>
      </c>
      <c r="I9260" t="s">
        <v>54</v>
      </c>
      <c r="J9260" t="s">
        <v>409</v>
      </c>
      <c r="K9260" t="s">
        <v>624</v>
      </c>
      <c r="L9260">
        <v>65203</v>
      </c>
      <c r="M9260" t="s">
        <v>132</v>
      </c>
      <c r="N9260" t="s">
        <v>352</v>
      </c>
      <c r="O9260" t="s">
        <v>73</v>
      </c>
      <c r="P9260" t="s">
        <v>102</v>
      </c>
      <c r="Q9260" t="s">
        <v>6223</v>
      </c>
      <c r="R9260" s="19">
        <v>51.9</v>
      </c>
      <c r="S9260" s="17">
        <v>3</v>
      </c>
      <c r="T9260" s="20">
        <v>0</v>
      </c>
      <c r="U9260" s="19">
        <v>24.393000000000001</v>
      </c>
      <c r="V9260" s="20">
        <f t="shared" si="720"/>
        <v>0.47000000000000003</v>
      </c>
      <c r="W9260" s="17">
        <f t="shared" si="721"/>
        <v>2014</v>
      </c>
      <c r="X9260" t="str">
        <f t="shared" si="722"/>
        <v>Feb-2014</v>
      </c>
      <c r="Y9260" s="17">
        <f t="shared" si="723"/>
        <v>4</v>
      </c>
      <c r="Z9260" t="str">
        <f t="shared" si="724"/>
        <v>0% (No Discount)</v>
      </c>
      <c r="AA9260" s="17">
        <f>IF(COUNTIF($B$2:B9260,B9260)=1,1,0)</f>
        <v>0</v>
      </c>
      <c r="AB9260" s="17">
        <f>IF(COUNTIF($F$2:F9260,F9260)=1,1,0)</f>
        <v>0</v>
      </c>
    </row>
    <row r="9261" spans="1:28" x14ac:dyDescent="0.2">
      <c r="A9261" s="17">
        <v>9260</v>
      </c>
      <c r="B9261" t="s">
        <v>10548</v>
      </c>
      <c r="C9261" s="18">
        <v>41681</v>
      </c>
      <c r="D9261" s="18">
        <v>41685</v>
      </c>
      <c r="E9261" t="s">
        <v>50</v>
      </c>
      <c r="F9261" t="s">
        <v>2659</v>
      </c>
      <c r="G9261" t="s">
        <v>2660</v>
      </c>
      <c r="H9261" t="s">
        <v>53</v>
      </c>
      <c r="I9261" t="s">
        <v>54</v>
      </c>
      <c r="J9261" t="s">
        <v>409</v>
      </c>
      <c r="K9261" t="s">
        <v>624</v>
      </c>
      <c r="L9261">
        <v>65203</v>
      </c>
      <c r="M9261" t="s">
        <v>132</v>
      </c>
      <c r="N9261" t="s">
        <v>2248</v>
      </c>
      <c r="O9261" t="s">
        <v>73</v>
      </c>
      <c r="P9261" t="s">
        <v>86</v>
      </c>
      <c r="Q9261" t="s">
        <v>2249</v>
      </c>
      <c r="R9261" s="19">
        <v>64.959999999999994</v>
      </c>
      <c r="S9261" s="17">
        <v>2</v>
      </c>
      <c r="T9261" s="20">
        <v>0</v>
      </c>
      <c r="U9261" s="19">
        <v>2.5983999999999998</v>
      </c>
      <c r="V9261" s="20">
        <f t="shared" si="720"/>
        <v>0.04</v>
      </c>
      <c r="W9261" s="17">
        <f t="shared" si="721"/>
        <v>2014</v>
      </c>
      <c r="X9261" t="str">
        <f t="shared" si="722"/>
        <v>Feb-2014</v>
      </c>
      <c r="Y9261" s="17">
        <f t="shared" si="723"/>
        <v>4</v>
      </c>
      <c r="Z9261" t="str">
        <f t="shared" si="724"/>
        <v>0% (No Discount)</v>
      </c>
      <c r="AA9261" s="17">
        <f>IF(COUNTIF($B$2:B9261,B9261)=1,1,0)</f>
        <v>0</v>
      </c>
      <c r="AB9261" s="17">
        <f>IF(COUNTIF($F$2:F9261,F9261)=1,1,0)</f>
        <v>0</v>
      </c>
    </row>
    <row r="9262" spans="1:28" x14ac:dyDescent="0.2">
      <c r="A9262" s="17">
        <v>9261</v>
      </c>
      <c r="B9262" t="s">
        <v>10549</v>
      </c>
      <c r="C9262" s="18">
        <v>43050</v>
      </c>
      <c r="D9262" s="18">
        <v>43053</v>
      </c>
      <c r="E9262" t="s">
        <v>50</v>
      </c>
      <c r="F9262" t="s">
        <v>1288</v>
      </c>
      <c r="G9262" t="s">
        <v>1289</v>
      </c>
      <c r="H9262" t="s">
        <v>53</v>
      </c>
      <c r="I9262" t="s">
        <v>54</v>
      </c>
      <c r="J9262" t="s">
        <v>10550</v>
      </c>
      <c r="K9262" t="s">
        <v>5361</v>
      </c>
      <c r="L9262">
        <v>57401</v>
      </c>
      <c r="M9262" t="s">
        <v>132</v>
      </c>
      <c r="N9262" t="s">
        <v>8608</v>
      </c>
      <c r="O9262" t="s">
        <v>73</v>
      </c>
      <c r="P9262" t="s">
        <v>606</v>
      </c>
      <c r="Q9262" t="s">
        <v>8609</v>
      </c>
      <c r="R9262" s="19">
        <v>25.5</v>
      </c>
      <c r="S9262" s="17">
        <v>3</v>
      </c>
      <c r="T9262" s="20">
        <v>0</v>
      </c>
      <c r="U9262" s="19">
        <v>6.63</v>
      </c>
      <c r="V9262" s="20">
        <f t="shared" si="720"/>
        <v>0.26</v>
      </c>
      <c r="W9262" s="17">
        <f t="shared" si="721"/>
        <v>2017</v>
      </c>
      <c r="X9262" t="str">
        <f t="shared" si="722"/>
        <v>Nov-2017</v>
      </c>
      <c r="Y9262" s="17">
        <f t="shared" si="723"/>
        <v>3</v>
      </c>
      <c r="Z9262" t="str">
        <f t="shared" si="724"/>
        <v>0% (No Discount)</v>
      </c>
      <c r="AA9262" s="17">
        <f>IF(COUNTIF($B$2:B9262,B9262)=1,1,0)</f>
        <v>1</v>
      </c>
      <c r="AB9262" s="17">
        <f>IF(COUNTIF($F$2:F9262,F9262)=1,1,0)</f>
        <v>0</v>
      </c>
    </row>
    <row r="9263" spans="1:28" x14ac:dyDescent="0.2">
      <c r="A9263" s="17">
        <v>9262</v>
      </c>
      <c r="B9263" t="s">
        <v>10551</v>
      </c>
      <c r="C9263" s="18">
        <v>42980</v>
      </c>
      <c r="D9263" s="18">
        <v>42980</v>
      </c>
      <c r="E9263" t="s">
        <v>1320</v>
      </c>
      <c r="F9263" t="s">
        <v>6748</v>
      </c>
      <c r="G9263" t="s">
        <v>6749</v>
      </c>
      <c r="H9263" t="s">
        <v>129</v>
      </c>
      <c r="I9263" t="s">
        <v>54</v>
      </c>
      <c r="J9263" t="s">
        <v>122</v>
      </c>
      <c r="K9263" t="s">
        <v>123</v>
      </c>
      <c r="L9263">
        <v>98103</v>
      </c>
      <c r="M9263" t="s">
        <v>71</v>
      </c>
      <c r="N9263" t="s">
        <v>288</v>
      </c>
      <c r="O9263" t="s">
        <v>59</v>
      </c>
      <c r="P9263" t="s">
        <v>63</v>
      </c>
      <c r="Q9263" t="s">
        <v>289</v>
      </c>
      <c r="R9263" s="19">
        <v>215.976</v>
      </c>
      <c r="S9263" s="17">
        <v>3</v>
      </c>
      <c r="T9263" s="20">
        <v>0.2</v>
      </c>
      <c r="U9263" s="19">
        <v>-2.6997</v>
      </c>
      <c r="V9263" s="20">
        <f t="shared" si="720"/>
        <v>-1.2500000000000001E-2</v>
      </c>
      <c r="W9263" s="17">
        <f t="shared" si="721"/>
        <v>2017</v>
      </c>
      <c r="X9263" t="str">
        <f t="shared" si="722"/>
        <v>Sep-2017</v>
      </c>
      <c r="Y9263" s="17">
        <f t="shared" si="723"/>
        <v>0</v>
      </c>
      <c r="Z9263" t="str">
        <f t="shared" si="724"/>
        <v>11-20%</v>
      </c>
      <c r="AA9263" s="17">
        <f>IF(COUNTIF($B$2:B9263,B9263)=1,1,0)</f>
        <v>1</v>
      </c>
      <c r="AB9263" s="17">
        <f>IF(COUNTIF($F$2:F9263,F9263)=1,1,0)</f>
        <v>0</v>
      </c>
    </row>
    <row r="9264" spans="1:28" x14ac:dyDescent="0.2">
      <c r="A9264" s="17">
        <v>9263</v>
      </c>
      <c r="B9264" t="s">
        <v>10552</v>
      </c>
      <c r="C9264" s="18">
        <v>42286</v>
      </c>
      <c r="D9264" s="18">
        <v>42290</v>
      </c>
      <c r="E9264" t="s">
        <v>77</v>
      </c>
      <c r="F9264" t="s">
        <v>2112</v>
      </c>
      <c r="G9264" t="s">
        <v>2113</v>
      </c>
      <c r="H9264" t="s">
        <v>53</v>
      </c>
      <c r="I9264" t="s">
        <v>54</v>
      </c>
      <c r="J9264" t="s">
        <v>909</v>
      </c>
      <c r="K9264" t="s">
        <v>265</v>
      </c>
      <c r="L9264">
        <v>48227</v>
      </c>
      <c r="M9264" t="s">
        <v>132</v>
      </c>
      <c r="N9264" t="s">
        <v>363</v>
      </c>
      <c r="O9264" t="s">
        <v>59</v>
      </c>
      <c r="P9264" t="s">
        <v>63</v>
      </c>
      <c r="Q9264" t="s">
        <v>364</v>
      </c>
      <c r="R9264" s="19">
        <v>389.97</v>
      </c>
      <c r="S9264" s="17">
        <v>3</v>
      </c>
      <c r="T9264" s="20">
        <v>0</v>
      </c>
      <c r="U9264" s="19">
        <v>35.097299999999997</v>
      </c>
      <c r="V9264" s="20">
        <f t="shared" si="720"/>
        <v>8.9999999999999983E-2</v>
      </c>
      <c r="W9264" s="17">
        <f t="shared" si="721"/>
        <v>2015</v>
      </c>
      <c r="X9264" t="str">
        <f t="shared" si="722"/>
        <v>Oct-2015</v>
      </c>
      <c r="Y9264" s="17">
        <f t="shared" si="723"/>
        <v>4</v>
      </c>
      <c r="Z9264" t="str">
        <f t="shared" si="724"/>
        <v>0% (No Discount)</v>
      </c>
      <c r="AA9264" s="17">
        <f>IF(COUNTIF($B$2:B9264,B9264)=1,1,0)</f>
        <v>1</v>
      </c>
      <c r="AB9264" s="17">
        <f>IF(COUNTIF($F$2:F9264,F9264)=1,1,0)</f>
        <v>0</v>
      </c>
    </row>
    <row r="9265" spans="1:28" x14ac:dyDescent="0.2">
      <c r="A9265" s="17">
        <v>9264</v>
      </c>
      <c r="B9265" t="s">
        <v>10552</v>
      </c>
      <c r="C9265" s="18">
        <v>42286</v>
      </c>
      <c r="D9265" s="18">
        <v>42290</v>
      </c>
      <c r="E9265" t="s">
        <v>77</v>
      </c>
      <c r="F9265" t="s">
        <v>2112</v>
      </c>
      <c r="G9265" t="s">
        <v>2113</v>
      </c>
      <c r="H9265" t="s">
        <v>53</v>
      </c>
      <c r="I9265" t="s">
        <v>54</v>
      </c>
      <c r="J9265" t="s">
        <v>909</v>
      </c>
      <c r="K9265" t="s">
        <v>265</v>
      </c>
      <c r="L9265">
        <v>48227</v>
      </c>
      <c r="M9265" t="s">
        <v>132</v>
      </c>
      <c r="N9265" t="s">
        <v>3215</v>
      </c>
      <c r="O9265" t="s">
        <v>73</v>
      </c>
      <c r="P9265" t="s">
        <v>105</v>
      </c>
      <c r="Q9265" t="s">
        <v>3216</v>
      </c>
      <c r="R9265" s="19">
        <v>269.91000000000003</v>
      </c>
      <c r="S9265" s="17">
        <v>5</v>
      </c>
      <c r="T9265" s="20">
        <v>0.1</v>
      </c>
      <c r="U9265" s="19">
        <v>53.981999999999999</v>
      </c>
      <c r="V9265" s="20">
        <f t="shared" si="720"/>
        <v>0.19999999999999998</v>
      </c>
      <c r="W9265" s="17">
        <f t="shared" si="721"/>
        <v>2015</v>
      </c>
      <c r="X9265" t="str">
        <f t="shared" si="722"/>
        <v>Oct-2015</v>
      </c>
      <c r="Y9265" s="17">
        <f t="shared" si="723"/>
        <v>4</v>
      </c>
      <c r="Z9265" t="str">
        <f t="shared" si="724"/>
        <v>1-10%</v>
      </c>
      <c r="AA9265" s="17">
        <f>IF(COUNTIF($B$2:B9265,B9265)=1,1,0)</f>
        <v>0</v>
      </c>
      <c r="AB9265" s="17">
        <f>IF(COUNTIF($F$2:F9265,F9265)=1,1,0)</f>
        <v>0</v>
      </c>
    </row>
    <row r="9266" spans="1:28" x14ac:dyDescent="0.2">
      <c r="A9266" s="17">
        <v>9265</v>
      </c>
      <c r="B9266" t="s">
        <v>10553</v>
      </c>
      <c r="C9266" s="18">
        <v>43063</v>
      </c>
      <c r="D9266" s="18">
        <v>43070</v>
      </c>
      <c r="E9266" t="s">
        <v>77</v>
      </c>
      <c r="F9266" t="s">
        <v>1751</v>
      </c>
      <c r="G9266" t="s">
        <v>1752</v>
      </c>
      <c r="H9266" t="s">
        <v>68</v>
      </c>
      <c r="I9266" t="s">
        <v>54</v>
      </c>
      <c r="J9266" t="s">
        <v>361</v>
      </c>
      <c r="K9266" t="s">
        <v>362</v>
      </c>
      <c r="L9266">
        <v>38109</v>
      </c>
      <c r="M9266" t="s">
        <v>57</v>
      </c>
      <c r="N9266" t="s">
        <v>7400</v>
      </c>
      <c r="O9266" t="s">
        <v>73</v>
      </c>
      <c r="P9266" t="s">
        <v>102</v>
      </c>
      <c r="Q9266" t="s">
        <v>7401</v>
      </c>
      <c r="R9266" s="19">
        <v>11.673</v>
      </c>
      <c r="S9266" s="17">
        <v>3</v>
      </c>
      <c r="T9266" s="20">
        <v>0.7</v>
      </c>
      <c r="U9266" s="19">
        <v>-7.782</v>
      </c>
      <c r="V9266" s="20">
        <f t="shared" si="720"/>
        <v>-0.66666666666666663</v>
      </c>
      <c r="W9266" s="17">
        <f t="shared" si="721"/>
        <v>2017</v>
      </c>
      <c r="X9266" t="str">
        <f t="shared" si="722"/>
        <v>Nov-2017</v>
      </c>
      <c r="Y9266" s="17">
        <f t="shared" si="723"/>
        <v>7</v>
      </c>
      <c r="Z9266" t="str">
        <f t="shared" si="724"/>
        <v>Over 50%</v>
      </c>
      <c r="AA9266" s="17">
        <f>IF(COUNTIF($B$2:B9266,B9266)=1,1,0)</f>
        <v>1</v>
      </c>
      <c r="AB9266" s="17">
        <f>IF(COUNTIF($F$2:F9266,F9266)=1,1,0)</f>
        <v>0</v>
      </c>
    </row>
    <row r="9267" spans="1:28" x14ac:dyDescent="0.2">
      <c r="A9267" s="17">
        <v>9266</v>
      </c>
      <c r="B9267" t="s">
        <v>10553</v>
      </c>
      <c r="C9267" s="18">
        <v>43063</v>
      </c>
      <c r="D9267" s="18">
        <v>43070</v>
      </c>
      <c r="E9267" t="s">
        <v>77</v>
      </c>
      <c r="F9267" t="s">
        <v>1751</v>
      </c>
      <c r="G9267" t="s">
        <v>1752</v>
      </c>
      <c r="H9267" t="s">
        <v>68</v>
      </c>
      <c r="I9267" t="s">
        <v>54</v>
      </c>
      <c r="J9267" t="s">
        <v>361</v>
      </c>
      <c r="K9267" t="s">
        <v>362</v>
      </c>
      <c r="L9267">
        <v>38109</v>
      </c>
      <c r="M9267" t="s">
        <v>57</v>
      </c>
      <c r="N9267" t="s">
        <v>8090</v>
      </c>
      <c r="O9267" t="s">
        <v>73</v>
      </c>
      <c r="P9267" t="s">
        <v>200</v>
      </c>
      <c r="Q9267" t="s">
        <v>8091</v>
      </c>
      <c r="R9267" s="19">
        <v>64.847999999999999</v>
      </c>
      <c r="S9267" s="17">
        <v>7</v>
      </c>
      <c r="T9267" s="20">
        <v>0.2</v>
      </c>
      <c r="U9267" s="19">
        <v>24.318000000000001</v>
      </c>
      <c r="V9267" s="20">
        <f t="shared" si="720"/>
        <v>0.375</v>
      </c>
      <c r="W9267" s="17">
        <f t="shared" si="721"/>
        <v>2017</v>
      </c>
      <c r="X9267" t="str">
        <f t="shared" si="722"/>
        <v>Nov-2017</v>
      </c>
      <c r="Y9267" s="17">
        <f t="shared" si="723"/>
        <v>7</v>
      </c>
      <c r="Z9267" t="str">
        <f t="shared" si="724"/>
        <v>11-20%</v>
      </c>
      <c r="AA9267" s="17">
        <f>IF(COUNTIF($B$2:B9267,B9267)=1,1,0)</f>
        <v>0</v>
      </c>
      <c r="AB9267" s="17">
        <f>IF(COUNTIF($F$2:F9267,F9267)=1,1,0)</f>
        <v>0</v>
      </c>
    </row>
    <row r="9268" spans="1:28" x14ac:dyDescent="0.2">
      <c r="A9268" s="17">
        <v>9267</v>
      </c>
      <c r="B9268" t="s">
        <v>10554</v>
      </c>
      <c r="C9268" s="18">
        <v>41678</v>
      </c>
      <c r="D9268" s="18">
        <v>41679</v>
      </c>
      <c r="E9268" t="s">
        <v>215</v>
      </c>
      <c r="F9268" t="s">
        <v>1192</v>
      </c>
      <c r="G9268" t="s">
        <v>1193</v>
      </c>
      <c r="H9268" t="s">
        <v>129</v>
      </c>
      <c r="I9268" t="s">
        <v>54</v>
      </c>
      <c r="J9268" t="s">
        <v>4081</v>
      </c>
      <c r="K9268" t="s">
        <v>1423</v>
      </c>
      <c r="L9268">
        <v>89031</v>
      </c>
      <c r="M9268" t="s">
        <v>71</v>
      </c>
      <c r="N9268" t="s">
        <v>7635</v>
      </c>
      <c r="O9268" t="s">
        <v>59</v>
      </c>
      <c r="P9268" t="s">
        <v>92</v>
      </c>
      <c r="Q9268" t="s">
        <v>7636</v>
      </c>
      <c r="R9268" s="19">
        <v>14.56</v>
      </c>
      <c r="S9268" s="17">
        <v>2</v>
      </c>
      <c r="T9268" s="20">
        <v>0</v>
      </c>
      <c r="U9268" s="19">
        <v>5.5327999999999999</v>
      </c>
      <c r="V9268" s="20">
        <f t="shared" si="720"/>
        <v>0.38</v>
      </c>
      <c r="W9268" s="17">
        <f t="shared" si="721"/>
        <v>2014</v>
      </c>
      <c r="X9268" t="str">
        <f t="shared" si="722"/>
        <v>Feb-2014</v>
      </c>
      <c r="Y9268" s="17">
        <f t="shared" si="723"/>
        <v>1</v>
      </c>
      <c r="Z9268" t="str">
        <f t="shared" si="724"/>
        <v>0% (No Discount)</v>
      </c>
      <c r="AA9268" s="17">
        <f>IF(COUNTIF($B$2:B9268,B9268)=1,1,0)</f>
        <v>1</v>
      </c>
      <c r="AB9268" s="17">
        <f>IF(COUNTIF($F$2:F9268,F9268)=1,1,0)</f>
        <v>0</v>
      </c>
    </row>
    <row r="9269" spans="1:28" x14ac:dyDescent="0.2">
      <c r="A9269" s="17">
        <v>9268</v>
      </c>
      <c r="B9269" t="s">
        <v>10555</v>
      </c>
      <c r="C9269" s="18">
        <v>42272</v>
      </c>
      <c r="D9269" s="18">
        <v>42272</v>
      </c>
      <c r="E9269" t="s">
        <v>1320</v>
      </c>
      <c r="F9269" t="s">
        <v>1984</v>
      </c>
      <c r="G9269" t="s">
        <v>1985</v>
      </c>
      <c r="H9269" t="s">
        <v>53</v>
      </c>
      <c r="I9269" t="s">
        <v>54</v>
      </c>
      <c r="J9269" t="s">
        <v>3744</v>
      </c>
      <c r="K9269" t="s">
        <v>294</v>
      </c>
      <c r="L9269">
        <v>11520</v>
      </c>
      <c r="M9269" t="s">
        <v>175</v>
      </c>
      <c r="N9269" t="s">
        <v>8417</v>
      </c>
      <c r="O9269" t="s">
        <v>59</v>
      </c>
      <c r="P9269" t="s">
        <v>63</v>
      </c>
      <c r="Q9269" t="s">
        <v>8418</v>
      </c>
      <c r="R9269" s="19">
        <v>102.58199999999999</v>
      </c>
      <c r="S9269" s="17">
        <v>1</v>
      </c>
      <c r="T9269" s="20">
        <v>0.1</v>
      </c>
      <c r="U9269" s="19">
        <v>6.8388</v>
      </c>
      <c r="V9269" s="20">
        <f t="shared" si="720"/>
        <v>6.6666666666666666E-2</v>
      </c>
      <c r="W9269" s="17">
        <f t="shared" si="721"/>
        <v>2015</v>
      </c>
      <c r="X9269" t="str">
        <f t="shared" si="722"/>
        <v>Sep-2015</v>
      </c>
      <c r="Y9269" s="17">
        <f t="shared" si="723"/>
        <v>0</v>
      </c>
      <c r="Z9269" t="str">
        <f t="shared" si="724"/>
        <v>1-10%</v>
      </c>
      <c r="AA9269" s="17">
        <f>IF(COUNTIF($B$2:B9269,B9269)=1,1,0)</f>
        <v>1</v>
      </c>
      <c r="AB9269" s="17">
        <f>IF(COUNTIF($F$2:F9269,F9269)=1,1,0)</f>
        <v>0</v>
      </c>
    </row>
    <row r="9270" spans="1:28" x14ac:dyDescent="0.2">
      <c r="A9270" s="17">
        <v>9269</v>
      </c>
      <c r="B9270" t="s">
        <v>10555</v>
      </c>
      <c r="C9270" s="18">
        <v>42272</v>
      </c>
      <c r="D9270" s="18">
        <v>42272</v>
      </c>
      <c r="E9270" t="s">
        <v>1320</v>
      </c>
      <c r="F9270" t="s">
        <v>1984</v>
      </c>
      <c r="G9270" t="s">
        <v>1985</v>
      </c>
      <c r="H9270" t="s">
        <v>53</v>
      </c>
      <c r="I9270" t="s">
        <v>54</v>
      </c>
      <c r="J9270" t="s">
        <v>3744</v>
      </c>
      <c r="K9270" t="s">
        <v>294</v>
      </c>
      <c r="L9270">
        <v>11520</v>
      </c>
      <c r="M9270" t="s">
        <v>175</v>
      </c>
      <c r="N9270" t="s">
        <v>2811</v>
      </c>
      <c r="O9270" t="s">
        <v>73</v>
      </c>
      <c r="P9270" t="s">
        <v>117</v>
      </c>
      <c r="Q9270" t="s">
        <v>2812</v>
      </c>
      <c r="R9270" s="19">
        <v>20.04</v>
      </c>
      <c r="S9270" s="17">
        <v>3</v>
      </c>
      <c r="T9270" s="20">
        <v>0</v>
      </c>
      <c r="U9270" s="19">
        <v>9.6191999999999993</v>
      </c>
      <c r="V9270" s="20">
        <f t="shared" si="720"/>
        <v>0.48</v>
      </c>
      <c r="W9270" s="17">
        <f t="shared" si="721"/>
        <v>2015</v>
      </c>
      <c r="X9270" t="str">
        <f t="shared" si="722"/>
        <v>Sep-2015</v>
      </c>
      <c r="Y9270" s="17">
        <f t="shared" si="723"/>
        <v>0</v>
      </c>
      <c r="Z9270" t="str">
        <f t="shared" si="724"/>
        <v>0% (No Discount)</v>
      </c>
      <c r="AA9270" s="17">
        <f>IF(COUNTIF($B$2:B9270,B9270)=1,1,0)</f>
        <v>0</v>
      </c>
      <c r="AB9270" s="17">
        <f>IF(COUNTIF($F$2:F9270,F9270)=1,1,0)</f>
        <v>0</v>
      </c>
    </row>
    <row r="9271" spans="1:28" x14ac:dyDescent="0.2">
      <c r="A9271" s="17">
        <v>9270</v>
      </c>
      <c r="B9271" t="s">
        <v>10556</v>
      </c>
      <c r="C9271" s="18">
        <v>42968</v>
      </c>
      <c r="D9271" s="18">
        <v>42975</v>
      </c>
      <c r="E9271" t="s">
        <v>77</v>
      </c>
      <c r="F9271" t="s">
        <v>138</v>
      </c>
      <c r="G9271" t="s">
        <v>139</v>
      </c>
      <c r="H9271" t="s">
        <v>53</v>
      </c>
      <c r="I9271" t="s">
        <v>54</v>
      </c>
      <c r="J9271" t="s">
        <v>293</v>
      </c>
      <c r="K9271" t="s">
        <v>294</v>
      </c>
      <c r="L9271">
        <v>10035</v>
      </c>
      <c r="M9271" t="s">
        <v>175</v>
      </c>
      <c r="N9271" t="s">
        <v>6750</v>
      </c>
      <c r="O9271" t="s">
        <v>73</v>
      </c>
      <c r="P9271" t="s">
        <v>102</v>
      </c>
      <c r="Q9271" t="s">
        <v>6751</v>
      </c>
      <c r="R9271" s="19">
        <v>32.088000000000001</v>
      </c>
      <c r="S9271" s="17">
        <v>7</v>
      </c>
      <c r="T9271" s="20">
        <v>0.2</v>
      </c>
      <c r="U9271" s="19">
        <v>11.2308</v>
      </c>
      <c r="V9271" s="20">
        <f t="shared" si="720"/>
        <v>0.35</v>
      </c>
      <c r="W9271" s="17">
        <f t="shared" si="721"/>
        <v>2017</v>
      </c>
      <c r="X9271" t="str">
        <f t="shared" si="722"/>
        <v>Aug-2017</v>
      </c>
      <c r="Y9271" s="17">
        <f t="shared" si="723"/>
        <v>7</v>
      </c>
      <c r="Z9271" t="str">
        <f t="shared" si="724"/>
        <v>11-20%</v>
      </c>
      <c r="AA9271" s="17">
        <f>IF(COUNTIF($B$2:B9271,B9271)=1,1,0)</f>
        <v>1</v>
      </c>
      <c r="AB9271" s="17">
        <f>IF(COUNTIF($F$2:F9271,F9271)=1,1,0)</f>
        <v>0</v>
      </c>
    </row>
    <row r="9272" spans="1:28" x14ac:dyDescent="0.2">
      <c r="A9272" s="17">
        <v>9271</v>
      </c>
      <c r="B9272" t="s">
        <v>10556</v>
      </c>
      <c r="C9272" s="18">
        <v>42968</v>
      </c>
      <c r="D9272" s="18">
        <v>42975</v>
      </c>
      <c r="E9272" t="s">
        <v>77</v>
      </c>
      <c r="F9272" t="s">
        <v>138</v>
      </c>
      <c r="G9272" t="s">
        <v>139</v>
      </c>
      <c r="H9272" t="s">
        <v>53</v>
      </c>
      <c r="I9272" t="s">
        <v>54</v>
      </c>
      <c r="J9272" t="s">
        <v>293</v>
      </c>
      <c r="K9272" t="s">
        <v>294</v>
      </c>
      <c r="L9272">
        <v>10035</v>
      </c>
      <c r="M9272" t="s">
        <v>175</v>
      </c>
      <c r="N9272" t="s">
        <v>4754</v>
      </c>
      <c r="O9272" t="s">
        <v>73</v>
      </c>
      <c r="P9272" t="s">
        <v>102</v>
      </c>
      <c r="Q9272" t="s">
        <v>4755</v>
      </c>
      <c r="R9272" s="19">
        <v>4305.5519999999997</v>
      </c>
      <c r="S9272" s="17">
        <v>6</v>
      </c>
      <c r="T9272" s="20">
        <v>0.2</v>
      </c>
      <c r="U9272" s="19">
        <v>1453.1238000000001</v>
      </c>
      <c r="V9272" s="20">
        <f t="shared" si="720"/>
        <v>0.33750000000000002</v>
      </c>
      <c r="W9272" s="17">
        <f t="shared" si="721"/>
        <v>2017</v>
      </c>
      <c r="X9272" t="str">
        <f t="shared" si="722"/>
        <v>Aug-2017</v>
      </c>
      <c r="Y9272" s="17">
        <f t="shared" si="723"/>
        <v>7</v>
      </c>
      <c r="Z9272" t="str">
        <f t="shared" si="724"/>
        <v>11-20%</v>
      </c>
      <c r="AA9272" s="17">
        <f>IF(COUNTIF($B$2:B9272,B9272)=1,1,0)</f>
        <v>0</v>
      </c>
      <c r="AB9272" s="17">
        <f>IF(COUNTIF($F$2:F9272,F9272)=1,1,0)</f>
        <v>0</v>
      </c>
    </row>
    <row r="9273" spans="1:28" x14ac:dyDescent="0.2">
      <c r="A9273" s="17">
        <v>9272</v>
      </c>
      <c r="B9273" t="s">
        <v>10557</v>
      </c>
      <c r="C9273" s="18">
        <v>42502</v>
      </c>
      <c r="D9273" s="18">
        <v>42507</v>
      </c>
      <c r="E9273" t="s">
        <v>77</v>
      </c>
      <c r="F9273" t="s">
        <v>3780</v>
      </c>
      <c r="G9273" t="s">
        <v>3781</v>
      </c>
      <c r="H9273" t="s">
        <v>68</v>
      </c>
      <c r="I9273" t="s">
        <v>54</v>
      </c>
      <c r="J9273" t="s">
        <v>293</v>
      </c>
      <c r="K9273" t="s">
        <v>294</v>
      </c>
      <c r="L9273">
        <v>10024</v>
      </c>
      <c r="M9273" t="s">
        <v>175</v>
      </c>
      <c r="N9273" t="s">
        <v>6626</v>
      </c>
      <c r="O9273" t="s">
        <v>59</v>
      </c>
      <c r="P9273" t="s">
        <v>92</v>
      </c>
      <c r="Q9273" t="s">
        <v>6627</v>
      </c>
      <c r="R9273" s="19">
        <v>10.02</v>
      </c>
      <c r="S9273" s="17">
        <v>3</v>
      </c>
      <c r="T9273" s="20">
        <v>0</v>
      </c>
      <c r="U9273" s="19">
        <v>4.4088000000000003</v>
      </c>
      <c r="V9273" s="20">
        <f t="shared" si="720"/>
        <v>0.44000000000000006</v>
      </c>
      <c r="W9273" s="17">
        <f t="shared" si="721"/>
        <v>2016</v>
      </c>
      <c r="X9273" t="str">
        <f t="shared" si="722"/>
        <v>May-2016</v>
      </c>
      <c r="Y9273" s="17">
        <f t="shared" si="723"/>
        <v>5</v>
      </c>
      <c r="Z9273" t="str">
        <f t="shared" si="724"/>
        <v>0% (No Discount)</v>
      </c>
      <c r="AA9273" s="17">
        <f>IF(COUNTIF($B$2:B9273,B9273)=1,1,0)</f>
        <v>1</v>
      </c>
      <c r="AB9273" s="17">
        <f>IF(COUNTIF($F$2:F9273,F9273)=1,1,0)</f>
        <v>0</v>
      </c>
    </row>
    <row r="9274" spans="1:28" x14ac:dyDescent="0.2">
      <c r="A9274" s="17">
        <v>9273</v>
      </c>
      <c r="B9274" t="s">
        <v>10557</v>
      </c>
      <c r="C9274" s="18">
        <v>42502</v>
      </c>
      <c r="D9274" s="18">
        <v>42507</v>
      </c>
      <c r="E9274" t="s">
        <v>77</v>
      </c>
      <c r="F9274" t="s">
        <v>3780</v>
      </c>
      <c r="G9274" t="s">
        <v>3781</v>
      </c>
      <c r="H9274" t="s">
        <v>68</v>
      </c>
      <c r="I9274" t="s">
        <v>54</v>
      </c>
      <c r="J9274" t="s">
        <v>293</v>
      </c>
      <c r="K9274" t="s">
        <v>294</v>
      </c>
      <c r="L9274">
        <v>10024</v>
      </c>
      <c r="M9274" t="s">
        <v>175</v>
      </c>
      <c r="N9274" t="s">
        <v>5599</v>
      </c>
      <c r="O9274" t="s">
        <v>98</v>
      </c>
      <c r="P9274" t="s">
        <v>99</v>
      </c>
      <c r="Q9274" t="s">
        <v>5600</v>
      </c>
      <c r="R9274" s="19">
        <v>631.96</v>
      </c>
      <c r="S9274" s="17">
        <v>4</v>
      </c>
      <c r="T9274" s="20">
        <v>0</v>
      </c>
      <c r="U9274" s="19">
        <v>303.3408</v>
      </c>
      <c r="V9274" s="20">
        <f t="shared" si="720"/>
        <v>0.48</v>
      </c>
      <c r="W9274" s="17">
        <f t="shared" si="721"/>
        <v>2016</v>
      </c>
      <c r="X9274" t="str">
        <f t="shared" si="722"/>
        <v>May-2016</v>
      </c>
      <c r="Y9274" s="17">
        <f t="shared" si="723"/>
        <v>5</v>
      </c>
      <c r="Z9274" t="str">
        <f t="shared" si="724"/>
        <v>0% (No Discount)</v>
      </c>
      <c r="AA9274" s="17">
        <f>IF(COUNTIF($B$2:B9274,B9274)=1,1,0)</f>
        <v>0</v>
      </c>
      <c r="AB9274" s="17">
        <f>IF(COUNTIF($F$2:F9274,F9274)=1,1,0)</f>
        <v>0</v>
      </c>
    </row>
    <row r="9275" spans="1:28" x14ac:dyDescent="0.2">
      <c r="A9275" s="17">
        <v>9274</v>
      </c>
      <c r="B9275" t="s">
        <v>10558</v>
      </c>
      <c r="C9275" s="18">
        <v>42980</v>
      </c>
      <c r="D9275" s="18">
        <v>42984</v>
      </c>
      <c r="E9275" t="s">
        <v>77</v>
      </c>
      <c r="F9275" t="s">
        <v>1019</v>
      </c>
      <c r="G9275" t="s">
        <v>1020</v>
      </c>
      <c r="H9275" t="s">
        <v>53</v>
      </c>
      <c r="I9275" t="s">
        <v>54</v>
      </c>
      <c r="J9275" t="s">
        <v>55</v>
      </c>
      <c r="K9275" t="s">
        <v>56</v>
      </c>
      <c r="L9275">
        <v>42420</v>
      </c>
      <c r="M9275" t="s">
        <v>57</v>
      </c>
      <c r="N9275" t="s">
        <v>543</v>
      </c>
      <c r="O9275" t="s">
        <v>73</v>
      </c>
      <c r="P9275" t="s">
        <v>102</v>
      </c>
      <c r="Q9275" t="s">
        <v>544</v>
      </c>
      <c r="R9275" s="19">
        <v>1577.94</v>
      </c>
      <c r="S9275" s="17">
        <v>3</v>
      </c>
      <c r="T9275" s="20">
        <v>0</v>
      </c>
      <c r="U9275" s="19">
        <v>757.41120000000001</v>
      </c>
      <c r="V9275" s="20">
        <f t="shared" si="720"/>
        <v>0.48</v>
      </c>
      <c r="W9275" s="17">
        <f t="shared" si="721"/>
        <v>2017</v>
      </c>
      <c r="X9275" t="str">
        <f t="shared" si="722"/>
        <v>Sep-2017</v>
      </c>
      <c r="Y9275" s="17">
        <f t="shared" si="723"/>
        <v>4</v>
      </c>
      <c r="Z9275" t="str">
        <f t="shared" si="724"/>
        <v>0% (No Discount)</v>
      </c>
      <c r="AA9275" s="17">
        <f>IF(COUNTIF($B$2:B9275,B9275)=1,1,0)</f>
        <v>1</v>
      </c>
      <c r="AB9275" s="17">
        <f>IF(COUNTIF($F$2:F9275,F9275)=1,1,0)</f>
        <v>0</v>
      </c>
    </row>
    <row r="9276" spans="1:28" x14ac:dyDescent="0.2">
      <c r="A9276" s="17">
        <v>9275</v>
      </c>
      <c r="B9276" t="s">
        <v>10559</v>
      </c>
      <c r="C9276" s="18">
        <v>41922</v>
      </c>
      <c r="D9276" s="18">
        <v>41922</v>
      </c>
      <c r="E9276" t="s">
        <v>1320</v>
      </c>
      <c r="F9276" t="s">
        <v>6786</v>
      </c>
      <c r="G9276" t="s">
        <v>6787</v>
      </c>
      <c r="H9276" t="s">
        <v>68</v>
      </c>
      <c r="I9276" t="s">
        <v>54</v>
      </c>
      <c r="J9276" t="s">
        <v>5503</v>
      </c>
      <c r="K9276" t="s">
        <v>696</v>
      </c>
      <c r="L9276">
        <v>87105</v>
      </c>
      <c r="M9276" t="s">
        <v>71</v>
      </c>
      <c r="N9276" t="s">
        <v>9868</v>
      </c>
      <c r="O9276" t="s">
        <v>73</v>
      </c>
      <c r="P9276" t="s">
        <v>95</v>
      </c>
      <c r="Q9276" t="s">
        <v>9869</v>
      </c>
      <c r="R9276" s="19">
        <v>255.85</v>
      </c>
      <c r="S9276" s="17">
        <v>7</v>
      </c>
      <c r="T9276" s="20">
        <v>0</v>
      </c>
      <c r="U9276" s="19">
        <v>112.574</v>
      </c>
      <c r="V9276" s="20">
        <f t="shared" si="720"/>
        <v>0.44</v>
      </c>
      <c r="W9276" s="17">
        <f t="shared" si="721"/>
        <v>2014</v>
      </c>
      <c r="X9276" t="str">
        <f t="shared" si="722"/>
        <v>Oct-2014</v>
      </c>
      <c r="Y9276" s="17">
        <f t="shared" si="723"/>
        <v>0</v>
      </c>
      <c r="Z9276" t="str">
        <f t="shared" si="724"/>
        <v>0% (No Discount)</v>
      </c>
      <c r="AA9276" s="17">
        <f>IF(COUNTIF($B$2:B9276,B9276)=1,1,0)</f>
        <v>1</v>
      </c>
      <c r="AB9276" s="17">
        <f>IF(COUNTIF($F$2:F9276,F9276)=1,1,0)</f>
        <v>0</v>
      </c>
    </row>
    <row r="9277" spans="1:28" x14ac:dyDescent="0.2">
      <c r="A9277" s="17">
        <v>9276</v>
      </c>
      <c r="B9277" t="s">
        <v>10560</v>
      </c>
      <c r="C9277" s="18">
        <v>42516</v>
      </c>
      <c r="D9277" s="18">
        <v>42519</v>
      </c>
      <c r="E9277" t="s">
        <v>50</v>
      </c>
      <c r="F9277" t="s">
        <v>3701</v>
      </c>
      <c r="G9277" t="s">
        <v>3702</v>
      </c>
      <c r="H9277" t="s">
        <v>68</v>
      </c>
      <c r="I9277" t="s">
        <v>54</v>
      </c>
      <c r="J9277" t="s">
        <v>9013</v>
      </c>
      <c r="K9277" t="s">
        <v>81</v>
      </c>
      <c r="L9277">
        <v>33445</v>
      </c>
      <c r="M9277" t="s">
        <v>57</v>
      </c>
      <c r="N9277" t="s">
        <v>5952</v>
      </c>
      <c r="O9277" t="s">
        <v>73</v>
      </c>
      <c r="P9277" t="s">
        <v>86</v>
      </c>
      <c r="Q9277" t="s">
        <v>5953</v>
      </c>
      <c r="R9277" s="19">
        <v>184.70400000000001</v>
      </c>
      <c r="S9277" s="17">
        <v>6</v>
      </c>
      <c r="T9277" s="20">
        <v>0.2</v>
      </c>
      <c r="U9277" s="19">
        <v>13.8528</v>
      </c>
      <c r="V9277" s="20">
        <f t="shared" si="720"/>
        <v>7.4999999999999997E-2</v>
      </c>
      <c r="W9277" s="17">
        <f t="shared" si="721"/>
        <v>2016</v>
      </c>
      <c r="X9277" t="str">
        <f t="shared" si="722"/>
        <v>May-2016</v>
      </c>
      <c r="Y9277" s="17">
        <f t="shared" si="723"/>
        <v>3</v>
      </c>
      <c r="Z9277" t="str">
        <f t="shared" si="724"/>
        <v>11-20%</v>
      </c>
      <c r="AA9277" s="17">
        <f>IF(COUNTIF($B$2:B9277,B9277)=1,1,0)</f>
        <v>1</v>
      </c>
      <c r="AB9277" s="17">
        <f>IF(COUNTIF($F$2:F9277,F9277)=1,1,0)</f>
        <v>0</v>
      </c>
    </row>
    <row r="9278" spans="1:28" x14ac:dyDescent="0.2">
      <c r="A9278" s="17">
        <v>9277</v>
      </c>
      <c r="B9278" t="s">
        <v>10560</v>
      </c>
      <c r="C9278" s="18">
        <v>42516</v>
      </c>
      <c r="D9278" s="18">
        <v>42519</v>
      </c>
      <c r="E9278" t="s">
        <v>50</v>
      </c>
      <c r="F9278" t="s">
        <v>3701</v>
      </c>
      <c r="G9278" t="s">
        <v>3702</v>
      </c>
      <c r="H9278" t="s">
        <v>68</v>
      </c>
      <c r="I9278" t="s">
        <v>54</v>
      </c>
      <c r="J9278" t="s">
        <v>9013</v>
      </c>
      <c r="K9278" t="s">
        <v>81</v>
      </c>
      <c r="L9278">
        <v>33445</v>
      </c>
      <c r="M9278" t="s">
        <v>57</v>
      </c>
      <c r="N9278" t="s">
        <v>2116</v>
      </c>
      <c r="O9278" t="s">
        <v>98</v>
      </c>
      <c r="P9278" t="s">
        <v>188</v>
      </c>
      <c r="Q9278" t="s">
        <v>2117</v>
      </c>
      <c r="R9278" s="19">
        <v>47.92</v>
      </c>
      <c r="S9278" s="17">
        <v>2</v>
      </c>
      <c r="T9278" s="20">
        <v>0.2</v>
      </c>
      <c r="U9278" s="19">
        <v>11.98</v>
      </c>
      <c r="V9278" s="20">
        <f t="shared" si="720"/>
        <v>0.25</v>
      </c>
      <c r="W9278" s="17">
        <f t="shared" si="721"/>
        <v>2016</v>
      </c>
      <c r="X9278" t="str">
        <f t="shared" si="722"/>
        <v>May-2016</v>
      </c>
      <c r="Y9278" s="17">
        <f t="shared" si="723"/>
        <v>3</v>
      </c>
      <c r="Z9278" t="str">
        <f t="shared" si="724"/>
        <v>11-20%</v>
      </c>
      <c r="AA9278" s="17">
        <f>IF(COUNTIF($B$2:B9278,B9278)=1,1,0)</f>
        <v>0</v>
      </c>
      <c r="AB9278" s="17">
        <f>IF(COUNTIF($F$2:F9278,F9278)=1,1,0)</f>
        <v>0</v>
      </c>
    </row>
    <row r="9279" spans="1:28" x14ac:dyDescent="0.2">
      <c r="A9279" s="17">
        <v>9278</v>
      </c>
      <c r="B9279" t="s">
        <v>10561</v>
      </c>
      <c r="C9279" s="18">
        <v>43070</v>
      </c>
      <c r="D9279" s="18">
        <v>43074</v>
      </c>
      <c r="E9279" t="s">
        <v>77</v>
      </c>
      <c r="F9279" t="s">
        <v>2154</v>
      </c>
      <c r="G9279" t="s">
        <v>2155</v>
      </c>
      <c r="H9279" t="s">
        <v>53</v>
      </c>
      <c r="I9279" t="s">
        <v>54</v>
      </c>
      <c r="J9279" t="s">
        <v>173</v>
      </c>
      <c r="K9279" t="s">
        <v>174</v>
      </c>
      <c r="L9279">
        <v>19140</v>
      </c>
      <c r="M9279" t="s">
        <v>175</v>
      </c>
      <c r="N9279" t="s">
        <v>2715</v>
      </c>
      <c r="O9279" t="s">
        <v>73</v>
      </c>
      <c r="P9279" t="s">
        <v>74</v>
      </c>
      <c r="Q9279" t="s">
        <v>2716</v>
      </c>
      <c r="R9279" s="19">
        <v>15.936</v>
      </c>
      <c r="S9279" s="17">
        <v>4</v>
      </c>
      <c r="T9279" s="20">
        <v>0.2</v>
      </c>
      <c r="U9279" s="19">
        <v>5.1791999999999998</v>
      </c>
      <c r="V9279" s="20">
        <f t="shared" si="720"/>
        <v>0.32500000000000001</v>
      </c>
      <c r="W9279" s="17">
        <f t="shared" si="721"/>
        <v>2017</v>
      </c>
      <c r="X9279" t="str">
        <f t="shared" si="722"/>
        <v>Dec-2017</v>
      </c>
      <c r="Y9279" s="17">
        <f t="shared" si="723"/>
        <v>4</v>
      </c>
      <c r="Z9279" t="str">
        <f t="shared" si="724"/>
        <v>11-20%</v>
      </c>
      <c r="AA9279" s="17">
        <f>IF(COUNTIF($B$2:B9279,B9279)=1,1,0)</f>
        <v>1</v>
      </c>
      <c r="AB9279" s="17">
        <f>IF(COUNTIF($F$2:F9279,F9279)=1,1,0)</f>
        <v>0</v>
      </c>
    </row>
    <row r="9280" spans="1:28" x14ac:dyDescent="0.2">
      <c r="A9280" s="17">
        <v>9279</v>
      </c>
      <c r="B9280" t="s">
        <v>10561</v>
      </c>
      <c r="C9280" s="18">
        <v>43070</v>
      </c>
      <c r="D9280" s="18">
        <v>43074</v>
      </c>
      <c r="E9280" t="s">
        <v>77</v>
      </c>
      <c r="F9280" t="s">
        <v>2154</v>
      </c>
      <c r="G9280" t="s">
        <v>2155</v>
      </c>
      <c r="H9280" t="s">
        <v>53</v>
      </c>
      <c r="I9280" t="s">
        <v>54</v>
      </c>
      <c r="J9280" t="s">
        <v>173</v>
      </c>
      <c r="K9280" t="s">
        <v>174</v>
      </c>
      <c r="L9280">
        <v>19140</v>
      </c>
      <c r="M9280" t="s">
        <v>175</v>
      </c>
      <c r="N9280" t="s">
        <v>2901</v>
      </c>
      <c r="O9280" t="s">
        <v>73</v>
      </c>
      <c r="P9280" t="s">
        <v>102</v>
      </c>
      <c r="Q9280" t="s">
        <v>2902</v>
      </c>
      <c r="R9280" s="19">
        <v>8.0009999999999994</v>
      </c>
      <c r="S9280" s="17">
        <v>7</v>
      </c>
      <c r="T9280" s="20">
        <v>0.7</v>
      </c>
      <c r="U9280" s="19">
        <v>-5.6006999999999998</v>
      </c>
      <c r="V9280" s="20">
        <f t="shared" si="720"/>
        <v>-0.70000000000000007</v>
      </c>
      <c r="W9280" s="17">
        <f t="shared" si="721"/>
        <v>2017</v>
      </c>
      <c r="X9280" t="str">
        <f t="shared" si="722"/>
        <v>Dec-2017</v>
      </c>
      <c r="Y9280" s="17">
        <f t="shared" si="723"/>
        <v>4</v>
      </c>
      <c r="Z9280" t="str">
        <f t="shared" si="724"/>
        <v>Over 50%</v>
      </c>
      <c r="AA9280" s="17">
        <f>IF(COUNTIF($B$2:B9280,B9280)=1,1,0)</f>
        <v>0</v>
      </c>
      <c r="AB9280" s="17">
        <f>IF(COUNTIF($F$2:F9280,F9280)=1,1,0)</f>
        <v>0</v>
      </c>
    </row>
    <row r="9281" spans="1:28" x14ac:dyDescent="0.2">
      <c r="A9281" s="17">
        <v>9280</v>
      </c>
      <c r="B9281" t="s">
        <v>10561</v>
      </c>
      <c r="C9281" s="18">
        <v>43070</v>
      </c>
      <c r="D9281" s="18">
        <v>43074</v>
      </c>
      <c r="E9281" t="s">
        <v>77</v>
      </c>
      <c r="F9281" t="s">
        <v>2154</v>
      </c>
      <c r="G9281" t="s">
        <v>2155</v>
      </c>
      <c r="H9281" t="s">
        <v>53</v>
      </c>
      <c r="I9281" t="s">
        <v>54</v>
      </c>
      <c r="J9281" t="s">
        <v>173</v>
      </c>
      <c r="K9281" t="s">
        <v>174</v>
      </c>
      <c r="L9281">
        <v>19140</v>
      </c>
      <c r="M9281" t="s">
        <v>175</v>
      </c>
      <c r="N9281" t="s">
        <v>1825</v>
      </c>
      <c r="O9281" t="s">
        <v>59</v>
      </c>
      <c r="P9281" t="s">
        <v>63</v>
      </c>
      <c r="Q9281" t="s">
        <v>1826</v>
      </c>
      <c r="R9281" s="19">
        <v>398.97199999999998</v>
      </c>
      <c r="S9281" s="17">
        <v>2</v>
      </c>
      <c r="T9281" s="20">
        <v>0.3</v>
      </c>
      <c r="U9281" s="19">
        <v>-28.498000000000001</v>
      </c>
      <c r="V9281" s="20">
        <f t="shared" si="720"/>
        <v>-7.1428571428571438E-2</v>
      </c>
      <c r="W9281" s="17">
        <f t="shared" si="721"/>
        <v>2017</v>
      </c>
      <c r="X9281" t="str">
        <f t="shared" si="722"/>
        <v>Dec-2017</v>
      </c>
      <c r="Y9281" s="17">
        <f t="shared" si="723"/>
        <v>4</v>
      </c>
      <c r="Z9281" t="str">
        <f t="shared" si="724"/>
        <v>21-30%</v>
      </c>
      <c r="AA9281" s="17">
        <f>IF(COUNTIF($B$2:B9281,B9281)=1,1,0)</f>
        <v>0</v>
      </c>
      <c r="AB9281" s="17">
        <f>IF(COUNTIF($F$2:F9281,F9281)=1,1,0)</f>
        <v>0</v>
      </c>
    </row>
    <row r="9282" spans="1:28" x14ac:dyDescent="0.2">
      <c r="A9282" s="17">
        <v>9281</v>
      </c>
      <c r="B9282" t="s">
        <v>10562</v>
      </c>
      <c r="C9282" s="18">
        <v>42633</v>
      </c>
      <c r="D9282" s="18">
        <v>42637</v>
      </c>
      <c r="E9282" t="s">
        <v>77</v>
      </c>
      <c r="F9282" t="s">
        <v>6692</v>
      </c>
      <c r="G9282" t="s">
        <v>6693</v>
      </c>
      <c r="H9282" t="s">
        <v>129</v>
      </c>
      <c r="I9282" t="s">
        <v>54</v>
      </c>
      <c r="J9282" t="s">
        <v>122</v>
      </c>
      <c r="K9282" t="s">
        <v>123</v>
      </c>
      <c r="L9282">
        <v>98105</v>
      </c>
      <c r="M9282" t="s">
        <v>71</v>
      </c>
      <c r="N9282" t="s">
        <v>7318</v>
      </c>
      <c r="O9282" t="s">
        <v>59</v>
      </c>
      <c r="P9282" t="s">
        <v>60</v>
      </c>
      <c r="Q9282" t="s">
        <v>7319</v>
      </c>
      <c r="R9282" s="19">
        <v>163.88</v>
      </c>
      <c r="S9282" s="17">
        <v>2</v>
      </c>
      <c r="T9282" s="20">
        <v>0</v>
      </c>
      <c r="U9282" s="19">
        <v>40.97</v>
      </c>
      <c r="V9282" s="20">
        <f t="shared" ref="V9282:V9345" si="725">IFERROR(U9282/R9282,0)</f>
        <v>0.25</v>
      </c>
      <c r="W9282" s="17">
        <f t="shared" ref="W9282:W9345" si="726">YEAR(C9282)</f>
        <v>2016</v>
      </c>
      <c r="X9282" t="str">
        <f t="shared" ref="X9282:X9345" si="727">TEXT(C9282,"mmm-yyyy")</f>
        <v>Sep-2016</v>
      </c>
      <c r="Y9282" s="17">
        <f t="shared" ref="Y9282:Y9345" si="728">D9282-C9282</f>
        <v>4</v>
      </c>
      <c r="Z9282" t="str">
        <f t="shared" ref="Z9282:Z9345" si="729">IF(T9282=0,"0% (No Discount)",IF(T9282&lt;=0.1,"1-10%",IF(T9282&lt;=0.2,"11-20%",IF(T9282&lt;=0.3,"21-30%",IF(T9282&lt;=0.4,"31-40%",IF(T9282&lt;=0.5,"41-50%","Over 50%"))))))</f>
        <v>0% (No Discount)</v>
      </c>
      <c r="AA9282" s="17">
        <f>IF(COUNTIF($B$2:B9282,B9282)=1,1,0)</f>
        <v>1</v>
      </c>
      <c r="AB9282" s="17">
        <f>IF(COUNTIF($F$2:F9282,F9282)=1,1,0)</f>
        <v>0</v>
      </c>
    </row>
    <row r="9283" spans="1:28" x14ac:dyDescent="0.2">
      <c r="A9283" s="17">
        <v>9282</v>
      </c>
      <c r="B9283" t="s">
        <v>10563</v>
      </c>
      <c r="C9283" s="18">
        <v>42989</v>
      </c>
      <c r="D9283" s="18">
        <v>42993</v>
      </c>
      <c r="E9283" t="s">
        <v>77</v>
      </c>
      <c r="F9283" t="s">
        <v>806</v>
      </c>
      <c r="G9283" t="s">
        <v>807</v>
      </c>
      <c r="H9283" t="s">
        <v>53</v>
      </c>
      <c r="I9283" t="s">
        <v>54</v>
      </c>
      <c r="J9283" t="s">
        <v>1496</v>
      </c>
      <c r="K9283" t="s">
        <v>346</v>
      </c>
      <c r="L9283">
        <v>23223</v>
      </c>
      <c r="M9283" t="s">
        <v>57</v>
      </c>
      <c r="N9283" t="s">
        <v>9656</v>
      </c>
      <c r="O9283" t="s">
        <v>73</v>
      </c>
      <c r="P9283" t="s">
        <v>105</v>
      </c>
      <c r="Q9283" t="s">
        <v>9657</v>
      </c>
      <c r="R9283" s="19">
        <v>67.900000000000006</v>
      </c>
      <c r="S9283" s="17">
        <v>5</v>
      </c>
      <c r="T9283" s="20">
        <v>0</v>
      </c>
      <c r="U9283" s="19">
        <v>20.37</v>
      </c>
      <c r="V9283" s="20">
        <f t="shared" si="725"/>
        <v>0.3</v>
      </c>
      <c r="W9283" s="17">
        <f t="shared" si="726"/>
        <v>2017</v>
      </c>
      <c r="X9283" t="str">
        <f t="shared" si="727"/>
        <v>Sep-2017</v>
      </c>
      <c r="Y9283" s="17">
        <f t="shared" si="728"/>
        <v>4</v>
      </c>
      <c r="Z9283" t="str">
        <f t="shared" si="729"/>
        <v>0% (No Discount)</v>
      </c>
      <c r="AA9283" s="17">
        <f>IF(COUNTIF($B$2:B9283,B9283)=1,1,0)</f>
        <v>1</v>
      </c>
      <c r="AB9283" s="17">
        <f>IF(COUNTIF($F$2:F9283,F9283)=1,1,0)</f>
        <v>0</v>
      </c>
    </row>
    <row r="9284" spans="1:28" x14ac:dyDescent="0.2">
      <c r="A9284" s="17">
        <v>9283</v>
      </c>
      <c r="B9284" t="s">
        <v>10564</v>
      </c>
      <c r="C9284" s="18">
        <v>42734</v>
      </c>
      <c r="D9284" s="18">
        <v>42739</v>
      </c>
      <c r="E9284" t="s">
        <v>77</v>
      </c>
      <c r="F9284" t="s">
        <v>6525</v>
      </c>
      <c r="G9284" t="s">
        <v>6526</v>
      </c>
      <c r="H9284" t="s">
        <v>53</v>
      </c>
      <c r="I9284" t="s">
        <v>54</v>
      </c>
      <c r="J9284" t="s">
        <v>9206</v>
      </c>
      <c r="K9284" t="s">
        <v>81</v>
      </c>
      <c r="L9284">
        <v>33407</v>
      </c>
      <c r="M9284" t="s">
        <v>57</v>
      </c>
      <c r="N9284" t="s">
        <v>6039</v>
      </c>
      <c r="O9284" t="s">
        <v>73</v>
      </c>
      <c r="P9284" t="s">
        <v>117</v>
      </c>
      <c r="Q9284" t="s">
        <v>6040</v>
      </c>
      <c r="R9284" s="19">
        <v>72.224000000000004</v>
      </c>
      <c r="S9284" s="17">
        <v>4</v>
      </c>
      <c r="T9284" s="20">
        <v>0.2</v>
      </c>
      <c r="U9284" s="19">
        <v>25.278400000000001</v>
      </c>
      <c r="V9284" s="20">
        <f t="shared" si="725"/>
        <v>0.35</v>
      </c>
      <c r="W9284" s="17">
        <f t="shared" si="726"/>
        <v>2016</v>
      </c>
      <c r="X9284" t="str">
        <f t="shared" si="727"/>
        <v>Dec-2016</v>
      </c>
      <c r="Y9284" s="17">
        <f t="shared" si="728"/>
        <v>5</v>
      </c>
      <c r="Z9284" t="str">
        <f t="shared" si="729"/>
        <v>11-20%</v>
      </c>
      <c r="AA9284" s="17">
        <f>IF(COUNTIF($B$2:B9284,B9284)=1,1,0)</f>
        <v>1</v>
      </c>
      <c r="AB9284" s="17">
        <f>IF(COUNTIF($F$2:F9284,F9284)=1,1,0)</f>
        <v>0</v>
      </c>
    </row>
    <row r="9285" spans="1:28" x14ac:dyDescent="0.2">
      <c r="A9285" s="17">
        <v>9284</v>
      </c>
      <c r="B9285" t="s">
        <v>10565</v>
      </c>
      <c r="C9285" s="18">
        <v>42980</v>
      </c>
      <c r="D9285" s="18">
        <v>42982</v>
      </c>
      <c r="E9285" t="s">
        <v>50</v>
      </c>
      <c r="F9285" t="s">
        <v>4912</v>
      </c>
      <c r="G9285" t="s">
        <v>4913</v>
      </c>
      <c r="H9285" t="s">
        <v>53</v>
      </c>
      <c r="I9285" t="s">
        <v>54</v>
      </c>
      <c r="J9285" t="s">
        <v>5375</v>
      </c>
      <c r="K9285" t="s">
        <v>484</v>
      </c>
      <c r="L9285">
        <v>80525</v>
      </c>
      <c r="M9285" t="s">
        <v>71</v>
      </c>
      <c r="N9285" t="s">
        <v>678</v>
      </c>
      <c r="O9285" t="s">
        <v>73</v>
      </c>
      <c r="P9285" t="s">
        <v>74</v>
      </c>
      <c r="Q9285" t="s">
        <v>679</v>
      </c>
      <c r="R9285" s="19">
        <v>11.696</v>
      </c>
      <c r="S9285" s="17">
        <v>2</v>
      </c>
      <c r="T9285" s="20">
        <v>0.2</v>
      </c>
      <c r="U9285" s="19">
        <v>3.9474</v>
      </c>
      <c r="V9285" s="20">
        <f t="shared" si="725"/>
        <v>0.33750000000000002</v>
      </c>
      <c r="W9285" s="17">
        <f t="shared" si="726"/>
        <v>2017</v>
      </c>
      <c r="X9285" t="str">
        <f t="shared" si="727"/>
        <v>Sep-2017</v>
      </c>
      <c r="Y9285" s="17">
        <f t="shared" si="728"/>
        <v>2</v>
      </c>
      <c r="Z9285" t="str">
        <f t="shared" si="729"/>
        <v>11-20%</v>
      </c>
      <c r="AA9285" s="17">
        <f>IF(COUNTIF($B$2:B9285,B9285)=1,1,0)</f>
        <v>1</v>
      </c>
      <c r="AB9285" s="17">
        <f>IF(COUNTIF($F$2:F9285,F9285)=1,1,0)</f>
        <v>0</v>
      </c>
    </row>
    <row r="9286" spans="1:28" x14ac:dyDescent="0.2">
      <c r="A9286" s="17">
        <v>9285</v>
      </c>
      <c r="B9286" t="s">
        <v>10566</v>
      </c>
      <c r="C9286" s="18">
        <v>41961</v>
      </c>
      <c r="D9286" s="18">
        <v>41966</v>
      </c>
      <c r="E9286" t="s">
        <v>77</v>
      </c>
      <c r="F9286" t="s">
        <v>1321</v>
      </c>
      <c r="G9286" t="s">
        <v>1322</v>
      </c>
      <c r="H9286" t="s">
        <v>68</v>
      </c>
      <c r="I9286" t="s">
        <v>54</v>
      </c>
      <c r="J9286" t="s">
        <v>640</v>
      </c>
      <c r="K9286" t="s">
        <v>141</v>
      </c>
      <c r="L9286">
        <v>53132</v>
      </c>
      <c r="M9286" t="s">
        <v>132</v>
      </c>
      <c r="N9286" t="s">
        <v>2127</v>
      </c>
      <c r="O9286" t="s">
        <v>59</v>
      </c>
      <c r="P9286" t="s">
        <v>63</v>
      </c>
      <c r="Q9286" t="s">
        <v>2128</v>
      </c>
      <c r="R9286" s="19">
        <v>392.94</v>
      </c>
      <c r="S9286" s="17">
        <v>3</v>
      </c>
      <c r="T9286" s="20">
        <v>0</v>
      </c>
      <c r="U9286" s="19">
        <v>43.223399999999998</v>
      </c>
      <c r="V9286" s="20">
        <f t="shared" si="725"/>
        <v>0.11</v>
      </c>
      <c r="W9286" s="17">
        <f t="shared" si="726"/>
        <v>2014</v>
      </c>
      <c r="X9286" t="str">
        <f t="shared" si="727"/>
        <v>Nov-2014</v>
      </c>
      <c r="Y9286" s="17">
        <f t="shared" si="728"/>
        <v>5</v>
      </c>
      <c r="Z9286" t="str">
        <f t="shared" si="729"/>
        <v>0% (No Discount)</v>
      </c>
      <c r="AA9286" s="17">
        <f>IF(COUNTIF($B$2:B9286,B9286)=1,1,0)</f>
        <v>1</v>
      </c>
      <c r="AB9286" s="17">
        <f>IF(COUNTIF($F$2:F9286,F9286)=1,1,0)</f>
        <v>0</v>
      </c>
    </row>
    <row r="9287" spans="1:28" x14ac:dyDescent="0.2">
      <c r="A9287" s="17">
        <v>9286</v>
      </c>
      <c r="B9287" t="s">
        <v>10567</v>
      </c>
      <c r="C9287" s="18">
        <v>42329</v>
      </c>
      <c r="D9287" s="18">
        <v>42332</v>
      </c>
      <c r="E9287" t="s">
        <v>215</v>
      </c>
      <c r="F9287" t="s">
        <v>5141</v>
      </c>
      <c r="G9287" t="s">
        <v>5142</v>
      </c>
      <c r="H9287" t="s">
        <v>53</v>
      </c>
      <c r="I9287" t="s">
        <v>54</v>
      </c>
      <c r="J9287" t="s">
        <v>764</v>
      </c>
      <c r="K9287" t="s">
        <v>115</v>
      </c>
      <c r="L9287">
        <v>28110</v>
      </c>
      <c r="M9287" t="s">
        <v>57</v>
      </c>
      <c r="N9287" t="s">
        <v>900</v>
      </c>
      <c r="O9287" t="s">
        <v>59</v>
      </c>
      <c r="P9287" t="s">
        <v>92</v>
      </c>
      <c r="Q9287" t="s">
        <v>901</v>
      </c>
      <c r="R9287" s="19">
        <v>18.175999999999998</v>
      </c>
      <c r="S9287" s="17">
        <v>1</v>
      </c>
      <c r="T9287" s="20">
        <v>0.2</v>
      </c>
      <c r="U9287" s="19">
        <v>4.7712000000000003</v>
      </c>
      <c r="V9287" s="20">
        <f t="shared" si="725"/>
        <v>0.26250000000000007</v>
      </c>
      <c r="W9287" s="17">
        <f t="shared" si="726"/>
        <v>2015</v>
      </c>
      <c r="X9287" t="str">
        <f t="shared" si="727"/>
        <v>Nov-2015</v>
      </c>
      <c r="Y9287" s="17">
        <f t="shared" si="728"/>
        <v>3</v>
      </c>
      <c r="Z9287" t="str">
        <f t="shared" si="729"/>
        <v>11-20%</v>
      </c>
      <c r="AA9287" s="17">
        <f>IF(COUNTIF($B$2:B9287,B9287)=1,1,0)</f>
        <v>1</v>
      </c>
      <c r="AB9287" s="17">
        <f>IF(COUNTIF($F$2:F9287,F9287)=1,1,0)</f>
        <v>0</v>
      </c>
    </row>
    <row r="9288" spans="1:28" x14ac:dyDescent="0.2">
      <c r="A9288" s="17">
        <v>9287</v>
      </c>
      <c r="B9288" t="s">
        <v>10568</v>
      </c>
      <c r="C9288" s="18">
        <v>42905</v>
      </c>
      <c r="D9288" s="18">
        <v>42912</v>
      </c>
      <c r="E9288" t="s">
        <v>77</v>
      </c>
      <c r="F9288" t="s">
        <v>4136</v>
      </c>
      <c r="G9288" t="s">
        <v>4137</v>
      </c>
      <c r="H9288" t="s">
        <v>129</v>
      </c>
      <c r="I9288" t="s">
        <v>54</v>
      </c>
      <c r="J9288" t="s">
        <v>844</v>
      </c>
      <c r="K9288" t="s">
        <v>131</v>
      </c>
      <c r="L9288">
        <v>75081</v>
      </c>
      <c r="M9288" t="s">
        <v>132</v>
      </c>
      <c r="N9288" t="s">
        <v>5969</v>
      </c>
      <c r="O9288" t="s">
        <v>73</v>
      </c>
      <c r="P9288" t="s">
        <v>102</v>
      </c>
      <c r="Q9288" t="s">
        <v>5970</v>
      </c>
      <c r="R9288" s="19">
        <v>6.8879999999999999</v>
      </c>
      <c r="S9288" s="17">
        <v>3</v>
      </c>
      <c r="T9288" s="20">
        <v>0.8</v>
      </c>
      <c r="U9288" s="19">
        <v>-11.020799999999999</v>
      </c>
      <c r="V9288" s="20">
        <f t="shared" si="725"/>
        <v>-1.5999999999999999</v>
      </c>
      <c r="W9288" s="17">
        <f t="shared" si="726"/>
        <v>2017</v>
      </c>
      <c r="X9288" t="str">
        <f t="shared" si="727"/>
        <v>Jun-2017</v>
      </c>
      <c r="Y9288" s="17">
        <f t="shared" si="728"/>
        <v>7</v>
      </c>
      <c r="Z9288" t="str">
        <f t="shared" si="729"/>
        <v>Over 50%</v>
      </c>
      <c r="AA9288" s="17">
        <f>IF(COUNTIF($B$2:B9288,B9288)=1,1,0)</f>
        <v>1</v>
      </c>
      <c r="AB9288" s="17">
        <f>IF(COUNTIF($F$2:F9288,F9288)=1,1,0)</f>
        <v>0</v>
      </c>
    </row>
    <row r="9289" spans="1:28" x14ac:dyDescent="0.2">
      <c r="A9289" s="17">
        <v>9288</v>
      </c>
      <c r="B9289" t="s">
        <v>10568</v>
      </c>
      <c r="C9289" s="18">
        <v>42905</v>
      </c>
      <c r="D9289" s="18">
        <v>42912</v>
      </c>
      <c r="E9289" t="s">
        <v>77</v>
      </c>
      <c r="F9289" t="s">
        <v>4136</v>
      </c>
      <c r="G9289" t="s">
        <v>4137</v>
      </c>
      <c r="H9289" t="s">
        <v>129</v>
      </c>
      <c r="I9289" t="s">
        <v>54</v>
      </c>
      <c r="J9289" t="s">
        <v>844</v>
      </c>
      <c r="K9289" t="s">
        <v>131</v>
      </c>
      <c r="L9289">
        <v>75081</v>
      </c>
      <c r="M9289" t="s">
        <v>132</v>
      </c>
      <c r="N9289" t="s">
        <v>2218</v>
      </c>
      <c r="O9289" t="s">
        <v>59</v>
      </c>
      <c r="P9289" t="s">
        <v>83</v>
      </c>
      <c r="Q9289" t="s">
        <v>2219</v>
      </c>
      <c r="R9289" s="19">
        <v>457.48500000000001</v>
      </c>
      <c r="S9289" s="17">
        <v>3</v>
      </c>
      <c r="T9289" s="20">
        <v>0.3</v>
      </c>
      <c r="U9289" s="19">
        <v>-84.961500000000001</v>
      </c>
      <c r="V9289" s="20">
        <f t="shared" si="725"/>
        <v>-0.18571428571428572</v>
      </c>
      <c r="W9289" s="17">
        <f t="shared" si="726"/>
        <v>2017</v>
      </c>
      <c r="X9289" t="str">
        <f t="shared" si="727"/>
        <v>Jun-2017</v>
      </c>
      <c r="Y9289" s="17">
        <f t="shared" si="728"/>
        <v>7</v>
      </c>
      <c r="Z9289" t="str">
        <f t="shared" si="729"/>
        <v>21-30%</v>
      </c>
      <c r="AA9289" s="17">
        <f>IF(COUNTIF($B$2:B9289,B9289)=1,1,0)</f>
        <v>0</v>
      </c>
      <c r="AB9289" s="17">
        <f>IF(COUNTIF($F$2:F9289,F9289)=1,1,0)</f>
        <v>0</v>
      </c>
    </row>
    <row r="9290" spans="1:28" x14ac:dyDescent="0.2">
      <c r="A9290" s="17">
        <v>9289</v>
      </c>
      <c r="B9290" t="s">
        <v>10569</v>
      </c>
      <c r="C9290" s="18">
        <v>43069</v>
      </c>
      <c r="D9290" s="18">
        <v>43072</v>
      </c>
      <c r="E9290" t="s">
        <v>215</v>
      </c>
      <c r="F9290" t="s">
        <v>5095</v>
      </c>
      <c r="G9290" t="s">
        <v>5096</v>
      </c>
      <c r="H9290" t="s">
        <v>53</v>
      </c>
      <c r="I9290" t="s">
        <v>54</v>
      </c>
      <c r="J9290" t="s">
        <v>173</v>
      </c>
      <c r="K9290" t="s">
        <v>174</v>
      </c>
      <c r="L9290">
        <v>19134</v>
      </c>
      <c r="M9290" t="s">
        <v>175</v>
      </c>
      <c r="N9290" t="s">
        <v>4804</v>
      </c>
      <c r="O9290" t="s">
        <v>59</v>
      </c>
      <c r="P9290" t="s">
        <v>63</v>
      </c>
      <c r="Q9290" t="s">
        <v>4805</v>
      </c>
      <c r="R9290" s="19">
        <v>1079.316</v>
      </c>
      <c r="S9290" s="17">
        <v>6</v>
      </c>
      <c r="T9290" s="20">
        <v>0.3</v>
      </c>
      <c r="U9290" s="19">
        <v>-15.418799999999999</v>
      </c>
      <c r="V9290" s="20">
        <f t="shared" si="725"/>
        <v>-1.4285714285714285E-2</v>
      </c>
      <c r="W9290" s="17">
        <f t="shared" si="726"/>
        <v>2017</v>
      </c>
      <c r="X9290" t="str">
        <f t="shared" si="727"/>
        <v>Nov-2017</v>
      </c>
      <c r="Y9290" s="17">
        <f t="shared" si="728"/>
        <v>3</v>
      </c>
      <c r="Z9290" t="str">
        <f t="shared" si="729"/>
        <v>21-30%</v>
      </c>
      <c r="AA9290" s="17">
        <f>IF(COUNTIF($B$2:B9290,B9290)=1,1,0)</f>
        <v>1</v>
      </c>
      <c r="AB9290" s="17">
        <f>IF(COUNTIF($F$2:F9290,F9290)=1,1,0)</f>
        <v>0</v>
      </c>
    </row>
    <row r="9291" spans="1:28" x14ac:dyDescent="0.2">
      <c r="A9291" s="17">
        <v>9290</v>
      </c>
      <c r="B9291" t="s">
        <v>10570</v>
      </c>
      <c r="C9291" s="18">
        <v>41752</v>
      </c>
      <c r="D9291" s="18">
        <v>41755</v>
      </c>
      <c r="E9291" t="s">
        <v>50</v>
      </c>
      <c r="F9291" t="s">
        <v>1192</v>
      </c>
      <c r="G9291" t="s">
        <v>1193</v>
      </c>
      <c r="H9291" t="s">
        <v>129</v>
      </c>
      <c r="I9291" t="s">
        <v>54</v>
      </c>
      <c r="J9291" t="s">
        <v>154</v>
      </c>
      <c r="K9291" t="s">
        <v>70</v>
      </c>
      <c r="L9291">
        <v>94109</v>
      </c>
      <c r="M9291" t="s">
        <v>71</v>
      </c>
      <c r="N9291" t="s">
        <v>4785</v>
      </c>
      <c r="O9291" t="s">
        <v>73</v>
      </c>
      <c r="P9291" t="s">
        <v>117</v>
      </c>
      <c r="Q9291" t="s">
        <v>4786</v>
      </c>
      <c r="R9291" s="19">
        <v>48.91</v>
      </c>
      <c r="S9291" s="17">
        <v>1</v>
      </c>
      <c r="T9291" s="20">
        <v>0</v>
      </c>
      <c r="U9291" s="19">
        <v>22.9877</v>
      </c>
      <c r="V9291" s="20">
        <f t="shared" si="725"/>
        <v>0.47000000000000003</v>
      </c>
      <c r="W9291" s="17">
        <f t="shared" si="726"/>
        <v>2014</v>
      </c>
      <c r="X9291" t="str">
        <f t="shared" si="727"/>
        <v>Apr-2014</v>
      </c>
      <c r="Y9291" s="17">
        <f t="shared" si="728"/>
        <v>3</v>
      </c>
      <c r="Z9291" t="str">
        <f t="shared" si="729"/>
        <v>0% (No Discount)</v>
      </c>
      <c r="AA9291" s="17">
        <f>IF(COUNTIF($B$2:B9291,B9291)=1,1,0)</f>
        <v>1</v>
      </c>
      <c r="AB9291" s="17">
        <f>IF(COUNTIF($F$2:F9291,F9291)=1,1,0)</f>
        <v>0</v>
      </c>
    </row>
    <row r="9292" spans="1:28" x14ac:dyDescent="0.2">
      <c r="A9292" s="17">
        <v>9291</v>
      </c>
      <c r="B9292" t="s">
        <v>10571</v>
      </c>
      <c r="C9292" s="18">
        <v>41905</v>
      </c>
      <c r="D9292" s="18">
        <v>41907</v>
      </c>
      <c r="E9292" t="s">
        <v>215</v>
      </c>
      <c r="F9292" t="s">
        <v>5650</v>
      </c>
      <c r="G9292" t="s">
        <v>5651</v>
      </c>
      <c r="H9292" t="s">
        <v>53</v>
      </c>
      <c r="I9292" t="s">
        <v>54</v>
      </c>
      <c r="J9292" t="s">
        <v>271</v>
      </c>
      <c r="K9292" t="s">
        <v>272</v>
      </c>
      <c r="L9292">
        <v>19901</v>
      </c>
      <c r="M9292" t="s">
        <v>175</v>
      </c>
      <c r="N9292" t="s">
        <v>3303</v>
      </c>
      <c r="O9292" t="s">
        <v>73</v>
      </c>
      <c r="P9292" t="s">
        <v>95</v>
      </c>
      <c r="Q9292" t="s">
        <v>3304</v>
      </c>
      <c r="R9292" s="19">
        <v>9.84</v>
      </c>
      <c r="S9292" s="17">
        <v>3</v>
      </c>
      <c r="T9292" s="20">
        <v>0</v>
      </c>
      <c r="U9292" s="19">
        <v>2.8536000000000001</v>
      </c>
      <c r="V9292" s="20">
        <f t="shared" si="725"/>
        <v>0.29000000000000004</v>
      </c>
      <c r="W9292" s="17">
        <f t="shared" si="726"/>
        <v>2014</v>
      </c>
      <c r="X9292" t="str">
        <f t="shared" si="727"/>
        <v>Sep-2014</v>
      </c>
      <c r="Y9292" s="17">
        <f t="shared" si="728"/>
        <v>2</v>
      </c>
      <c r="Z9292" t="str">
        <f t="shared" si="729"/>
        <v>0% (No Discount)</v>
      </c>
      <c r="AA9292" s="17">
        <f>IF(COUNTIF($B$2:B9292,B9292)=1,1,0)</f>
        <v>1</v>
      </c>
      <c r="AB9292" s="17">
        <f>IF(COUNTIF($F$2:F9292,F9292)=1,1,0)</f>
        <v>0</v>
      </c>
    </row>
    <row r="9293" spans="1:28" x14ac:dyDescent="0.2">
      <c r="A9293" s="17">
        <v>9292</v>
      </c>
      <c r="B9293" t="s">
        <v>10571</v>
      </c>
      <c r="C9293" s="18">
        <v>41905</v>
      </c>
      <c r="D9293" s="18">
        <v>41907</v>
      </c>
      <c r="E9293" t="s">
        <v>215</v>
      </c>
      <c r="F9293" t="s">
        <v>5650</v>
      </c>
      <c r="G9293" t="s">
        <v>5651</v>
      </c>
      <c r="H9293" t="s">
        <v>53</v>
      </c>
      <c r="I9293" t="s">
        <v>54</v>
      </c>
      <c r="J9293" t="s">
        <v>271</v>
      </c>
      <c r="K9293" t="s">
        <v>272</v>
      </c>
      <c r="L9293">
        <v>19901</v>
      </c>
      <c r="M9293" t="s">
        <v>175</v>
      </c>
      <c r="N9293" t="s">
        <v>4071</v>
      </c>
      <c r="O9293" t="s">
        <v>73</v>
      </c>
      <c r="P9293" t="s">
        <v>102</v>
      </c>
      <c r="Q9293" t="s">
        <v>4072</v>
      </c>
      <c r="R9293" s="19">
        <v>34.5</v>
      </c>
      <c r="S9293" s="17">
        <v>3</v>
      </c>
      <c r="T9293" s="20">
        <v>0</v>
      </c>
      <c r="U9293" s="19">
        <v>15.525</v>
      </c>
      <c r="V9293" s="20">
        <f t="shared" si="725"/>
        <v>0.45</v>
      </c>
      <c r="W9293" s="17">
        <f t="shared" si="726"/>
        <v>2014</v>
      </c>
      <c r="X9293" t="str">
        <f t="shared" si="727"/>
        <v>Sep-2014</v>
      </c>
      <c r="Y9293" s="17">
        <f t="shared" si="728"/>
        <v>2</v>
      </c>
      <c r="Z9293" t="str">
        <f t="shared" si="729"/>
        <v>0% (No Discount)</v>
      </c>
      <c r="AA9293" s="17">
        <f>IF(COUNTIF($B$2:B9293,B9293)=1,1,0)</f>
        <v>0</v>
      </c>
      <c r="AB9293" s="17">
        <f>IF(COUNTIF($F$2:F9293,F9293)=1,1,0)</f>
        <v>0</v>
      </c>
    </row>
    <row r="9294" spans="1:28" x14ac:dyDescent="0.2">
      <c r="A9294" s="17">
        <v>9293</v>
      </c>
      <c r="B9294" t="s">
        <v>10572</v>
      </c>
      <c r="C9294" s="18">
        <v>42796</v>
      </c>
      <c r="D9294" s="18">
        <v>42796</v>
      </c>
      <c r="E9294" t="s">
        <v>1320</v>
      </c>
      <c r="F9294" t="s">
        <v>2325</v>
      </c>
      <c r="G9294" t="s">
        <v>2326</v>
      </c>
      <c r="H9294" t="s">
        <v>68</v>
      </c>
      <c r="I9294" t="s">
        <v>54</v>
      </c>
      <c r="J9294" t="s">
        <v>8079</v>
      </c>
      <c r="K9294" t="s">
        <v>131</v>
      </c>
      <c r="L9294">
        <v>76706</v>
      </c>
      <c r="M9294" t="s">
        <v>132</v>
      </c>
      <c r="N9294" t="s">
        <v>2997</v>
      </c>
      <c r="O9294" t="s">
        <v>73</v>
      </c>
      <c r="P9294" t="s">
        <v>102</v>
      </c>
      <c r="Q9294" t="s">
        <v>2998</v>
      </c>
      <c r="R9294" s="19">
        <v>0.55600000000000005</v>
      </c>
      <c r="S9294" s="17">
        <v>1</v>
      </c>
      <c r="T9294" s="20">
        <v>0.8</v>
      </c>
      <c r="U9294" s="19">
        <v>-0.94520000000000004</v>
      </c>
      <c r="V9294" s="20">
        <f t="shared" si="725"/>
        <v>-1.7</v>
      </c>
      <c r="W9294" s="17">
        <f t="shared" si="726"/>
        <v>2017</v>
      </c>
      <c r="X9294" t="str">
        <f t="shared" si="727"/>
        <v>Mar-2017</v>
      </c>
      <c r="Y9294" s="17">
        <f t="shared" si="728"/>
        <v>0</v>
      </c>
      <c r="Z9294" t="str">
        <f t="shared" si="729"/>
        <v>Over 50%</v>
      </c>
      <c r="AA9294" s="17">
        <f>IF(COUNTIF($B$2:B9294,B9294)=1,1,0)</f>
        <v>1</v>
      </c>
      <c r="AB9294" s="17">
        <f>IF(COUNTIF($F$2:F9294,F9294)=1,1,0)</f>
        <v>0</v>
      </c>
    </row>
    <row r="9295" spans="1:28" x14ac:dyDescent="0.2">
      <c r="A9295" s="17">
        <v>9294</v>
      </c>
      <c r="B9295" t="s">
        <v>10573</v>
      </c>
      <c r="C9295" s="18">
        <v>43056</v>
      </c>
      <c r="D9295" s="18">
        <v>43060</v>
      </c>
      <c r="E9295" t="s">
        <v>50</v>
      </c>
      <c r="F9295" t="s">
        <v>5095</v>
      </c>
      <c r="G9295" t="s">
        <v>5096</v>
      </c>
      <c r="H9295" t="s">
        <v>53</v>
      </c>
      <c r="I9295" t="s">
        <v>54</v>
      </c>
      <c r="J9295" t="s">
        <v>10574</v>
      </c>
      <c r="K9295" t="s">
        <v>2769</v>
      </c>
      <c r="L9295">
        <v>21740</v>
      </c>
      <c r="M9295" t="s">
        <v>175</v>
      </c>
      <c r="N9295" t="s">
        <v>1403</v>
      </c>
      <c r="O9295" t="s">
        <v>73</v>
      </c>
      <c r="P9295" t="s">
        <v>102</v>
      </c>
      <c r="Q9295" t="s">
        <v>1404</v>
      </c>
      <c r="R9295" s="19">
        <v>43.8</v>
      </c>
      <c r="S9295" s="17">
        <v>6</v>
      </c>
      <c r="T9295" s="20">
        <v>0</v>
      </c>
      <c r="U9295" s="19">
        <v>20.585999999999999</v>
      </c>
      <c r="V9295" s="20">
        <f t="shared" si="725"/>
        <v>0.47</v>
      </c>
      <c r="W9295" s="17">
        <f t="shared" si="726"/>
        <v>2017</v>
      </c>
      <c r="X9295" t="str">
        <f t="shared" si="727"/>
        <v>Nov-2017</v>
      </c>
      <c r="Y9295" s="17">
        <f t="shared" si="728"/>
        <v>4</v>
      </c>
      <c r="Z9295" t="str">
        <f t="shared" si="729"/>
        <v>0% (No Discount)</v>
      </c>
      <c r="AA9295" s="17">
        <f>IF(COUNTIF($B$2:B9295,B9295)=1,1,0)</f>
        <v>1</v>
      </c>
      <c r="AB9295" s="17">
        <f>IF(COUNTIF($F$2:F9295,F9295)=1,1,0)</f>
        <v>0</v>
      </c>
    </row>
    <row r="9296" spans="1:28" x14ac:dyDescent="0.2">
      <c r="A9296" s="17">
        <v>9295</v>
      </c>
      <c r="B9296" t="s">
        <v>10575</v>
      </c>
      <c r="C9296" s="18">
        <v>42883</v>
      </c>
      <c r="D9296" s="18">
        <v>42887</v>
      </c>
      <c r="E9296" t="s">
        <v>77</v>
      </c>
      <c r="F9296" t="s">
        <v>785</v>
      </c>
      <c r="G9296" t="s">
        <v>786</v>
      </c>
      <c r="H9296" t="s">
        <v>68</v>
      </c>
      <c r="I9296" t="s">
        <v>54</v>
      </c>
      <c r="J9296" t="s">
        <v>2212</v>
      </c>
      <c r="K9296" t="s">
        <v>525</v>
      </c>
      <c r="L9296">
        <v>44105</v>
      </c>
      <c r="M9296" t="s">
        <v>175</v>
      </c>
      <c r="N9296" t="s">
        <v>4012</v>
      </c>
      <c r="O9296" t="s">
        <v>73</v>
      </c>
      <c r="P9296" t="s">
        <v>117</v>
      </c>
      <c r="Q9296" t="s">
        <v>4013</v>
      </c>
      <c r="R9296" s="19">
        <v>13.872</v>
      </c>
      <c r="S9296" s="17">
        <v>3</v>
      </c>
      <c r="T9296" s="20">
        <v>0.2</v>
      </c>
      <c r="U9296" s="19">
        <v>5.0286</v>
      </c>
      <c r="V9296" s="20">
        <f t="shared" si="725"/>
        <v>0.36249999999999999</v>
      </c>
      <c r="W9296" s="17">
        <f t="shared" si="726"/>
        <v>2017</v>
      </c>
      <c r="X9296" t="str">
        <f t="shared" si="727"/>
        <v>May-2017</v>
      </c>
      <c r="Y9296" s="17">
        <f t="shared" si="728"/>
        <v>4</v>
      </c>
      <c r="Z9296" t="str">
        <f t="shared" si="729"/>
        <v>11-20%</v>
      </c>
      <c r="AA9296" s="17">
        <f>IF(COUNTIF($B$2:B9296,B9296)=1,1,0)</f>
        <v>1</v>
      </c>
      <c r="AB9296" s="17">
        <f>IF(COUNTIF($F$2:F9296,F9296)=1,1,0)</f>
        <v>0</v>
      </c>
    </row>
    <row r="9297" spans="1:28" x14ac:dyDescent="0.2">
      <c r="A9297" s="17">
        <v>9296</v>
      </c>
      <c r="B9297" t="s">
        <v>10575</v>
      </c>
      <c r="C9297" s="18">
        <v>42883</v>
      </c>
      <c r="D9297" s="18">
        <v>42887</v>
      </c>
      <c r="E9297" t="s">
        <v>77</v>
      </c>
      <c r="F9297" t="s">
        <v>785</v>
      </c>
      <c r="G9297" t="s">
        <v>786</v>
      </c>
      <c r="H9297" t="s">
        <v>68</v>
      </c>
      <c r="I9297" t="s">
        <v>54</v>
      </c>
      <c r="J9297" t="s">
        <v>2212</v>
      </c>
      <c r="K9297" t="s">
        <v>525</v>
      </c>
      <c r="L9297">
        <v>44105</v>
      </c>
      <c r="M9297" t="s">
        <v>175</v>
      </c>
      <c r="N9297" t="s">
        <v>1106</v>
      </c>
      <c r="O9297" t="s">
        <v>59</v>
      </c>
      <c r="P9297" t="s">
        <v>60</v>
      </c>
      <c r="Q9297" t="s">
        <v>1107</v>
      </c>
      <c r="R9297" s="19">
        <v>115.96</v>
      </c>
      <c r="S9297" s="17">
        <v>4</v>
      </c>
      <c r="T9297" s="20">
        <v>0.5</v>
      </c>
      <c r="U9297" s="19">
        <v>-64.937600000000003</v>
      </c>
      <c r="V9297" s="20">
        <f t="shared" si="725"/>
        <v>-0.56000000000000005</v>
      </c>
      <c r="W9297" s="17">
        <f t="shared" si="726"/>
        <v>2017</v>
      </c>
      <c r="X9297" t="str">
        <f t="shared" si="727"/>
        <v>May-2017</v>
      </c>
      <c r="Y9297" s="17">
        <f t="shared" si="728"/>
        <v>4</v>
      </c>
      <c r="Z9297" t="str">
        <f t="shared" si="729"/>
        <v>41-50%</v>
      </c>
      <c r="AA9297" s="17">
        <f>IF(COUNTIF($B$2:B9297,B9297)=1,1,0)</f>
        <v>0</v>
      </c>
      <c r="AB9297" s="17">
        <f>IF(COUNTIF($F$2:F9297,F9297)=1,1,0)</f>
        <v>0</v>
      </c>
    </row>
    <row r="9298" spans="1:28" x14ac:dyDescent="0.2">
      <c r="A9298" s="17">
        <v>9297</v>
      </c>
      <c r="B9298" t="s">
        <v>10576</v>
      </c>
      <c r="C9298" s="18">
        <v>42112</v>
      </c>
      <c r="D9298" s="18">
        <v>42116</v>
      </c>
      <c r="E9298" t="s">
        <v>50</v>
      </c>
      <c r="F9298" t="s">
        <v>1509</v>
      </c>
      <c r="G9298" t="s">
        <v>1510</v>
      </c>
      <c r="H9298" t="s">
        <v>68</v>
      </c>
      <c r="I9298" t="s">
        <v>54</v>
      </c>
      <c r="J9298" t="s">
        <v>7324</v>
      </c>
      <c r="K9298" t="s">
        <v>131</v>
      </c>
      <c r="L9298">
        <v>78501</v>
      </c>
      <c r="M9298" t="s">
        <v>132</v>
      </c>
      <c r="N9298" t="s">
        <v>4476</v>
      </c>
      <c r="O9298" t="s">
        <v>98</v>
      </c>
      <c r="P9298" t="s">
        <v>188</v>
      </c>
      <c r="Q9298" t="s">
        <v>4477</v>
      </c>
      <c r="R9298" s="19">
        <v>41.423999999999999</v>
      </c>
      <c r="S9298" s="17">
        <v>2</v>
      </c>
      <c r="T9298" s="20">
        <v>0.2</v>
      </c>
      <c r="U9298" s="19">
        <v>8.2848000000000006</v>
      </c>
      <c r="V9298" s="20">
        <f t="shared" si="725"/>
        <v>0.2</v>
      </c>
      <c r="W9298" s="17">
        <f t="shared" si="726"/>
        <v>2015</v>
      </c>
      <c r="X9298" t="str">
        <f t="shared" si="727"/>
        <v>Apr-2015</v>
      </c>
      <c r="Y9298" s="17">
        <f t="shared" si="728"/>
        <v>4</v>
      </c>
      <c r="Z9298" t="str">
        <f t="shared" si="729"/>
        <v>11-20%</v>
      </c>
      <c r="AA9298" s="17">
        <f>IF(COUNTIF($B$2:B9298,B9298)=1,1,0)</f>
        <v>1</v>
      </c>
      <c r="AB9298" s="17">
        <f>IF(COUNTIF($F$2:F9298,F9298)=1,1,0)</f>
        <v>0</v>
      </c>
    </row>
    <row r="9299" spans="1:28" x14ac:dyDescent="0.2">
      <c r="A9299" s="17">
        <v>9298</v>
      </c>
      <c r="B9299" t="s">
        <v>10576</v>
      </c>
      <c r="C9299" s="18">
        <v>42112</v>
      </c>
      <c r="D9299" s="18">
        <v>42116</v>
      </c>
      <c r="E9299" t="s">
        <v>50</v>
      </c>
      <c r="F9299" t="s">
        <v>1509</v>
      </c>
      <c r="G9299" t="s">
        <v>1510</v>
      </c>
      <c r="H9299" t="s">
        <v>68</v>
      </c>
      <c r="I9299" t="s">
        <v>54</v>
      </c>
      <c r="J9299" t="s">
        <v>7324</v>
      </c>
      <c r="K9299" t="s">
        <v>131</v>
      </c>
      <c r="L9299">
        <v>78501</v>
      </c>
      <c r="M9299" t="s">
        <v>132</v>
      </c>
      <c r="N9299" t="s">
        <v>4337</v>
      </c>
      <c r="O9299" t="s">
        <v>98</v>
      </c>
      <c r="P9299" t="s">
        <v>99</v>
      </c>
      <c r="Q9299" t="s">
        <v>4338</v>
      </c>
      <c r="R9299" s="19">
        <v>244.768</v>
      </c>
      <c r="S9299" s="17">
        <v>4</v>
      </c>
      <c r="T9299" s="20">
        <v>0.2</v>
      </c>
      <c r="U9299" s="19">
        <v>24.476800000000001</v>
      </c>
      <c r="V9299" s="20">
        <f t="shared" si="725"/>
        <v>0.1</v>
      </c>
      <c r="W9299" s="17">
        <f t="shared" si="726"/>
        <v>2015</v>
      </c>
      <c r="X9299" t="str">
        <f t="shared" si="727"/>
        <v>Apr-2015</v>
      </c>
      <c r="Y9299" s="17">
        <f t="shared" si="728"/>
        <v>4</v>
      </c>
      <c r="Z9299" t="str">
        <f t="shared" si="729"/>
        <v>11-20%</v>
      </c>
      <c r="AA9299" s="17">
        <f>IF(COUNTIF($B$2:B9299,B9299)=1,1,0)</f>
        <v>0</v>
      </c>
      <c r="AB9299" s="17">
        <f>IF(COUNTIF($F$2:F9299,F9299)=1,1,0)</f>
        <v>0</v>
      </c>
    </row>
    <row r="9300" spans="1:28" x14ac:dyDescent="0.2">
      <c r="A9300" s="17">
        <v>9299</v>
      </c>
      <c r="B9300" t="s">
        <v>10576</v>
      </c>
      <c r="C9300" s="18">
        <v>42112</v>
      </c>
      <c r="D9300" s="18">
        <v>42116</v>
      </c>
      <c r="E9300" t="s">
        <v>50</v>
      </c>
      <c r="F9300" t="s">
        <v>1509</v>
      </c>
      <c r="G9300" t="s">
        <v>1510</v>
      </c>
      <c r="H9300" t="s">
        <v>68</v>
      </c>
      <c r="I9300" t="s">
        <v>54</v>
      </c>
      <c r="J9300" t="s">
        <v>7324</v>
      </c>
      <c r="K9300" t="s">
        <v>131</v>
      </c>
      <c r="L9300">
        <v>78501</v>
      </c>
      <c r="M9300" t="s">
        <v>132</v>
      </c>
      <c r="N9300" t="s">
        <v>1189</v>
      </c>
      <c r="O9300" t="s">
        <v>73</v>
      </c>
      <c r="P9300" t="s">
        <v>95</v>
      </c>
      <c r="Q9300" t="s">
        <v>1190</v>
      </c>
      <c r="R9300" s="19">
        <v>74.352000000000004</v>
      </c>
      <c r="S9300" s="17">
        <v>3</v>
      </c>
      <c r="T9300" s="20">
        <v>0.2</v>
      </c>
      <c r="U9300" s="19">
        <v>6.5057999999999998</v>
      </c>
      <c r="V9300" s="20">
        <f t="shared" si="725"/>
        <v>8.7499999999999994E-2</v>
      </c>
      <c r="W9300" s="17">
        <f t="shared" si="726"/>
        <v>2015</v>
      </c>
      <c r="X9300" t="str">
        <f t="shared" si="727"/>
        <v>Apr-2015</v>
      </c>
      <c r="Y9300" s="17">
        <f t="shared" si="728"/>
        <v>4</v>
      </c>
      <c r="Z9300" t="str">
        <f t="shared" si="729"/>
        <v>11-20%</v>
      </c>
      <c r="AA9300" s="17">
        <f>IF(COUNTIF($B$2:B9300,B9300)=1,1,0)</f>
        <v>0</v>
      </c>
      <c r="AB9300" s="17">
        <f>IF(COUNTIF($F$2:F9300,F9300)=1,1,0)</f>
        <v>0</v>
      </c>
    </row>
    <row r="9301" spans="1:28" x14ac:dyDescent="0.2">
      <c r="A9301" s="17">
        <v>9300</v>
      </c>
      <c r="B9301" t="s">
        <v>10576</v>
      </c>
      <c r="C9301" s="18">
        <v>42112</v>
      </c>
      <c r="D9301" s="18">
        <v>42116</v>
      </c>
      <c r="E9301" t="s">
        <v>50</v>
      </c>
      <c r="F9301" t="s">
        <v>1509</v>
      </c>
      <c r="G9301" t="s">
        <v>1510</v>
      </c>
      <c r="H9301" t="s">
        <v>68</v>
      </c>
      <c r="I9301" t="s">
        <v>54</v>
      </c>
      <c r="J9301" t="s">
        <v>7324</v>
      </c>
      <c r="K9301" t="s">
        <v>131</v>
      </c>
      <c r="L9301">
        <v>78501</v>
      </c>
      <c r="M9301" t="s">
        <v>132</v>
      </c>
      <c r="N9301" t="s">
        <v>3277</v>
      </c>
      <c r="O9301" t="s">
        <v>73</v>
      </c>
      <c r="P9301" t="s">
        <v>102</v>
      </c>
      <c r="Q9301" t="s">
        <v>3278</v>
      </c>
      <c r="R9301" s="19">
        <v>4.3120000000000003</v>
      </c>
      <c r="S9301" s="17">
        <v>2</v>
      </c>
      <c r="T9301" s="20">
        <v>0.8</v>
      </c>
      <c r="U9301" s="19">
        <v>-6.8992000000000004</v>
      </c>
      <c r="V9301" s="20">
        <f t="shared" si="725"/>
        <v>-1.6</v>
      </c>
      <c r="W9301" s="17">
        <f t="shared" si="726"/>
        <v>2015</v>
      </c>
      <c r="X9301" t="str">
        <f t="shared" si="727"/>
        <v>Apr-2015</v>
      </c>
      <c r="Y9301" s="17">
        <f t="shared" si="728"/>
        <v>4</v>
      </c>
      <c r="Z9301" t="str">
        <f t="shared" si="729"/>
        <v>Over 50%</v>
      </c>
      <c r="AA9301" s="17">
        <f>IF(COUNTIF($B$2:B9301,B9301)=1,1,0)</f>
        <v>0</v>
      </c>
      <c r="AB9301" s="17">
        <f>IF(COUNTIF($F$2:F9301,F9301)=1,1,0)</f>
        <v>0</v>
      </c>
    </row>
    <row r="9302" spans="1:28" x14ac:dyDescent="0.2">
      <c r="A9302" s="17">
        <v>9301</v>
      </c>
      <c r="B9302" t="s">
        <v>10576</v>
      </c>
      <c r="C9302" s="18">
        <v>42112</v>
      </c>
      <c r="D9302" s="18">
        <v>42116</v>
      </c>
      <c r="E9302" t="s">
        <v>50</v>
      </c>
      <c r="F9302" t="s">
        <v>1509</v>
      </c>
      <c r="G9302" t="s">
        <v>1510</v>
      </c>
      <c r="H9302" t="s">
        <v>68</v>
      </c>
      <c r="I9302" t="s">
        <v>54</v>
      </c>
      <c r="J9302" t="s">
        <v>7324</v>
      </c>
      <c r="K9302" t="s">
        <v>131</v>
      </c>
      <c r="L9302">
        <v>78501</v>
      </c>
      <c r="M9302" t="s">
        <v>132</v>
      </c>
      <c r="N9302" t="s">
        <v>1617</v>
      </c>
      <c r="O9302" t="s">
        <v>59</v>
      </c>
      <c r="P9302" t="s">
        <v>63</v>
      </c>
      <c r="Q9302" t="s">
        <v>1618</v>
      </c>
      <c r="R9302" s="19">
        <v>56.686</v>
      </c>
      <c r="S9302" s="17">
        <v>1</v>
      </c>
      <c r="T9302" s="20">
        <v>0.3</v>
      </c>
      <c r="U9302" s="19">
        <v>-20.245000000000001</v>
      </c>
      <c r="V9302" s="20">
        <f t="shared" si="725"/>
        <v>-0.35714285714285715</v>
      </c>
      <c r="W9302" s="17">
        <f t="shared" si="726"/>
        <v>2015</v>
      </c>
      <c r="X9302" t="str">
        <f t="shared" si="727"/>
        <v>Apr-2015</v>
      </c>
      <c r="Y9302" s="17">
        <f t="shared" si="728"/>
        <v>4</v>
      </c>
      <c r="Z9302" t="str">
        <f t="shared" si="729"/>
        <v>21-30%</v>
      </c>
      <c r="AA9302" s="17">
        <f>IF(COUNTIF($B$2:B9302,B9302)=1,1,0)</f>
        <v>0</v>
      </c>
      <c r="AB9302" s="17">
        <f>IF(COUNTIF($F$2:F9302,F9302)=1,1,0)</f>
        <v>0</v>
      </c>
    </row>
    <row r="9303" spans="1:28" x14ac:dyDescent="0.2">
      <c r="A9303" s="17">
        <v>9302</v>
      </c>
      <c r="B9303" t="s">
        <v>10576</v>
      </c>
      <c r="C9303" s="18">
        <v>42112</v>
      </c>
      <c r="D9303" s="18">
        <v>42116</v>
      </c>
      <c r="E9303" t="s">
        <v>50</v>
      </c>
      <c r="F9303" t="s">
        <v>1509</v>
      </c>
      <c r="G9303" t="s">
        <v>1510</v>
      </c>
      <c r="H9303" t="s">
        <v>68</v>
      </c>
      <c r="I9303" t="s">
        <v>54</v>
      </c>
      <c r="J9303" t="s">
        <v>7324</v>
      </c>
      <c r="K9303" t="s">
        <v>131</v>
      </c>
      <c r="L9303">
        <v>78501</v>
      </c>
      <c r="M9303" t="s">
        <v>132</v>
      </c>
      <c r="N9303" t="s">
        <v>8370</v>
      </c>
      <c r="O9303" t="s">
        <v>98</v>
      </c>
      <c r="P9303" t="s">
        <v>99</v>
      </c>
      <c r="Q9303" t="s">
        <v>8371</v>
      </c>
      <c r="R9303" s="19">
        <v>97.968000000000004</v>
      </c>
      <c r="S9303" s="17">
        <v>2</v>
      </c>
      <c r="T9303" s="20">
        <v>0.2</v>
      </c>
      <c r="U9303" s="19">
        <v>6.1230000000000002</v>
      </c>
      <c r="V9303" s="20">
        <f t="shared" si="725"/>
        <v>6.25E-2</v>
      </c>
      <c r="W9303" s="17">
        <f t="shared" si="726"/>
        <v>2015</v>
      </c>
      <c r="X9303" t="str">
        <f t="shared" si="727"/>
        <v>Apr-2015</v>
      </c>
      <c r="Y9303" s="17">
        <f t="shared" si="728"/>
        <v>4</v>
      </c>
      <c r="Z9303" t="str">
        <f t="shared" si="729"/>
        <v>11-20%</v>
      </c>
      <c r="AA9303" s="17">
        <f>IF(COUNTIF($B$2:B9303,B9303)=1,1,0)</f>
        <v>0</v>
      </c>
      <c r="AB9303" s="17">
        <f>IF(COUNTIF($F$2:F9303,F9303)=1,1,0)</f>
        <v>0</v>
      </c>
    </row>
    <row r="9304" spans="1:28" x14ac:dyDescent="0.2">
      <c r="A9304" s="17">
        <v>9303</v>
      </c>
      <c r="B9304" t="s">
        <v>10576</v>
      </c>
      <c r="C9304" s="18">
        <v>42112</v>
      </c>
      <c r="D9304" s="18">
        <v>42116</v>
      </c>
      <c r="E9304" t="s">
        <v>50</v>
      </c>
      <c r="F9304" t="s">
        <v>1509</v>
      </c>
      <c r="G9304" t="s">
        <v>1510</v>
      </c>
      <c r="H9304" t="s">
        <v>68</v>
      </c>
      <c r="I9304" t="s">
        <v>54</v>
      </c>
      <c r="J9304" t="s">
        <v>7324</v>
      </c>
      <c r="K9304" t="s">
        <v>131</v>
      </c>
      <c r="L9304">
        <v>78501</v>
      </c>
      <c r="M9304" t="s">
        <v>132</v>
      </c>
      <c r="N9304" t="s">
        <v>7132</v>
      </c>
      <c r="O9304" t="s">
        <v>73</v>
      </c>
      <c r="P9304" t="s">
        <v>95</v>
      </c>
      <c r="Q9304" t="s">
        <v>7133</v>
      </c>
      <c r="R9304" s="19">
        <v>7.8719999999999999</v>
      </c>
      <c r="S9304" s="17">
        <v>3</v>
      </c>
      <c r="T9304" s="20">
        <v>0.2</v>
      </c>
      <c r="U9304" s="19">
        <v>0.88560000000000005</v>
      </c>
      <c r="V9304" s="20">
        <f t="shared" si="725"/>
        <v>0.1125</v>
      </c>
      <c r="W9304" s="17">
        <f t="shared" si="726"/>
        <v>2015</v>
      </c>
      <c r="X9304" t="str">
        <f t="shared" si="727"/>
        <v>Apr-2015</v>
      </c>
      <c r="Y9304" s="17">
        <f t="shared" si="728"/>
        <v>4</v>
      </c>
      <c r="Z9304" t="str">
        <f t="shared" si="729"/>
        <v>11-20%</v>
      </c>
      <c r="AA9304" s="17">
        <f>IF(COUNTIF($B$2:B9304,B9304)=1,1,0)</f>
        <v>0</v>
      </c>
      <c r="AB9304" s="17">
        <f>IF(COUNTIF($F$2:F9304,F9304)=1,1,0)</f>
        <v>0</v>
      </c>
    </row>
    <row r="9305" spans="1:28" x14ac:dyDescent="0.2">
      <c r="A9305" s="17">
        <v>9304</v>
      </c>
      <c r="B9305" t="s">
        <v>10576</v>
      </c>
      <c r="C9305" s="18">
        <v>42112</v>
      </c>
      <c r="D9305" s="18">
        <v>42116</v>
      </c>
      <c r="E9305" t="s">
        <v>50</v>
      </c>
      <c r="F9305" t="s">
        <v>1509</v>
      </c>
      <c r="G9305" t="s">
        <v>1510</v>
      </c>
      <c r="H9305" t="s">
        <v>68</v>
      </c>
      <c r="I9305" t="s">
        <v>54</v>
      </c>
      <c r="J9305" t="s">
        <v>7324</v>
      </c>
      <c r="K9305" t="s">
        <v>131</v>
      </c>
      <c r="L9305">
        <v>78501</v>
      </c>
      <c r="M9305" t="s">
        <v>132</v>
      </c>
      <c r="N9305" t="s">
        <v>5393</v>
      </c>
      <c r="O9305" t="s">
        <v>73</v>
      </c>
      <c r="P9305" t="s">
        <v>117</v>
      </c>
      <c r="Q9305" t="s">
        <v>5394</v>
      </c>
      <c r="R9305" s="19">
        <v>15.552</v>
      </c>
      <c r="S9305" s="17">
        <v>3</v>
      </c>
      <c r="T9305" s="20">
        <v>0.2</v>
      </c>
      <c r="U9305" s="19">
        <v>5.4432</v>
      </c>
      <c r="V9305" s="20">
        <f t="shared" si="725"/>
        <v>0.35000000000000003</v>
      </c>
      <c r="W9305" s="17">
        <f t="shared" si="726"/>
        <v>2015</v>
      </c>
      <c r="X9305" t="str">
        <f t="shared" si="727"/>
        <v>Apr-2015</v>
      </c>
      <c r="Y9305" s="17">
        <f t="shared" si="728"/>
        <v>4</v>
      </c>
      <c r="Z9305" t="str">
        <f t="shared" si="729"/>
        <v>11-20%</v>
      </c>
      <c r="AA9305" s="17">
        <f>IF(COUNTIF($B$2:B9305,B9305)=1,1,0)</f>
        <v>0</v>
      </c>
      <c r="AB9305" s="17">
        <f>IF(COUNTIF($F$2:F9305,F9305)=1,1,0)</f>
        <v>0</v>
      </c>
    </row>
    <row r="9306" spans="1:28" x14ac:dyDescent="0.2">
      <c r="A9306" s="17">
        <v>9305</v>
      </c>
      <c r="B9306" t="s">
        <v>10576</v>
      </c>
      <c r="C9306" s="18">
        <v>42112</v>
      </c>
      <c r="D9306" s="18">
        <v>42116</v>
      </c>
      <c r="E9306" t="s">
        <v>50</v>
      </c>
      <c r="F9306" t="s">
        <v>1509</v>
      </c>
      <c r="G9306" t="s">
        <v>1510</v>
      </c>
      <c r="H9306" t="s">
        <v>68</v>
      </c>
      <c r="I9306" t="s">
        <v>54</v>
      </c>
      <c r="J9306" t="s">
        <v>7324</v>
      </c>
      <c r="K9306" t="s">
        <v>131</v>
      </c>
      <c r="L9306">
        <v>78501</v>
      </c>
      <c r="M9306" t="s">
        <v>132</v>
      </c>
      <c r="N9306" t="s">
        <v>3081</v>
      </c>
      <c r="O9306" t="s">
        <v>73</v>
      </c>
      <c r="P9306" t="s">
        <v>102</v>
      </c>
      <c r="Q9306" t="s">
        <v>3082</v>
      </c>
      <c r="R9306" s="19">
        <v>1.476</v>
      </c>
      <c r="S9306" s="17">
        <v>1</v>
      </c>
      <c r="T9306" s="20">
        <v>0.8</v>
      </c>
      <c r="U9306" s="19">
        <v>-2.2877999999999998</v>
      </c>
      <c r="V9306" s="20">
        <f t="shared" si="725"/>
        <v>-1.5499999999999998</v>
      </c>
      <c r="W9306" s="17">
        <f t="shared" si="726"/>
        <v>2015</v>
      </c>
      <c r="X9306" t="str">
        <f t="shared" si="727"/>
        <v>Apr-2015</v>
      </c>
      <c r="Y9306" s="17">
        <f t="shared" si="728"/>
        <v>4</v>
      </c>
      <c r="Z9306" t="str">
        <f t="shared" si="729"/>
        <v>Over 50%</v>
      </c>
      <c r="AA9306" s="17">
        <f>IF(COUNTIF($B$2:B9306,B9306)=1,1,0)</f>
        <v>0</v>
      </c>
      <c r="AB9306" s="17">
        <f>IF(COUNTIF($F$2:F9306,F9306)=1,1,0)</f>
        <v>0</v>
      </c>
    </row>
    <row r="9307" spans="1:28" x14ac:dyDescent="0.2">
      <c r="A9307" s="17">
        <v>9306</v>
      </c>
      <c r="B9307" t="s">
        <v>10577</v>
      </c>
      <c r="C9307" s="18">
        <v>42266</v>
      </c>
      <c r="D9307" s="18">
        <v>42271</v>
      </c>
      <c r="E9307" t="s">
        <v>77</v>
      </c>
      <c r="F9307" t="s">
        <v>8263</v>
      </c>
      <c r="G9307" t="s">
        <v>8264</v>
      </c>
      <c r="H9307" t="s">
        <v>129</v>
      </c>
      <c r="I9307" t="s">
        <v>54</v>
      </c>
      <c r="J9307" t="s">
        <v>6706</v>
      </c>
      <c r="K9307" t="s">
        <v>696</v>
      </c>
      <c r="L9307">
        <v>87505</v>
      </c>
      <c r="M9307" t="s">
        <v>71</v>
      </c>
      <c r="N9307" t="s">
        <v>7376</v>
      </c>
      <c r="O9307" t="s">
        <v>73</v>
      </c>
      <c r="P9307" t="s">
        <v>95</v>
      </c>
      <c r="Q9307" t="s">
        <v>7377</v>
      </c>
      <c r="R9307" s="19">
        <v>8.4</v>
      </c>
      <c r="S9307" s="17">
        <v>5</v>
      </c>
      <c r="T9307" s="20">
        <v>0</v>
      </c>
      <c r="U9307" s="19">
        <v>2.1840000000000002</v>
      </c>
      <c r="V9307" s="20">
        <f t="shared" si="725"/>
        <v>0.26</v>
      </c>
      <c r="W9307" s="17">
        <f t="shared" si="726"/>
        <v>2015</v>
      </c>
      <c r="X9307" t="str">
        <f t="shared" si="727"/>
        <v>Sep-2015</v>
      </c>
      <c r="Y9307" s="17">
        <f t="shared" si="728"/>
        <v>5</v>
      </c>
      <c r="Z9307" t="str">
        <f t="shared" si="729"/>
        <v>0% (No Discount)</v>
      </c>
      <c r="AA9307" s="17">
        <f>IF(COUNTIF($B$2:B9307,B9307)=1,1,0)</f>
        <v>1</v>
      </c>
      <c r="AB9307" s="17">
        <f>IF(COUNTIF($F$2:F9307,F9307)=1,1,0)</f>
        <v>0</v>
      </c>
    </row>
    <row r="9308" spans="1:28" x14ac:dyDescent="0.2">
      <c r="A9308" s="17">
        <v>9307</v>
      </c>
      <c r="B9308" t="s">
        <v>10578</v>
      </c>
      <c r="C9308" s="18">
        <v>41723</v>
      </c>
      <c r="D9308" s="18">
        <v>41728</v>
      </c>
      <c r="E9308" t="s">
        <v>77</v>
      </c>
      <c r="F9308" t="s">
        <v>2084</v>
      </c>
      <c r="G9308" t="s">
        <v>2085</v>
      </c>
      <c r="H9308" t="s">
        <v>53</v>
      </c>
      <c r="I9308" t="s">
        <v>54</v>
      </c>
      <c r="J9308" t="s">
        <v>154</v>
      </c>
      <c r="K9308" t="s">
        <v>70</v>
      </c>
      <c r="L9308">
        <v>94110</v>
      </c>
      <c r="M9308" t="s">
        <v>71</v>
      </c>
      <c r="N9308" t="s">
        <v>3752</v>
      </c>
      <c r="O9308" t="s">
        <v>73</v>
      </c>
      <c r="P9308" t="s">
        <v>95</v>
      </c>
      <c r="Q9308" t="s">
        <v>3753</v>
      </c>
      <c r="R9308" s="19">
        <v>6.56</v>
      </c>
      <c r="S9308" s="17">
        <v>2</v>
      </c>
      <c r="T9308" s="20">
        <v>0</v>
      </c>
      <c r="U9308" s="19">
        <v>1.9024000000000001</v>
      </c>
      <c r="V9308" s="20">
        <f t="shared" si="725"/>
        <v>0.29000000000000004</v>
      </c>
      <c r="W9308" s="17">
        <f t="shared" si="726"/>
        <v>2014</v>
      </c>
      <c r="X9308" t="str">
        <f t="shared" si="727"/>
        <v>Mar-2014</v>
      </c>
      <c r="Y9308" s="17">
        <f t="shared" si="728"/>
        <v>5</v>
      </c>
      <c r="Z9308" t="str">
        <f t="shared" si="729"/>
        <v>0% (No Discount)</v>
      </c>
      <c r="AA9308" s="17">
        <f>IF(COUNTIF($B$2:B9308,B9308)=1,1,0)</f>
        <v>1</v>
      </c>
      <c r="AB9308" s="17">
        <f>IF(COUNTIF($F$2:F9308,F9308)=1,1,0)</f>
        <v>0</v>
      </c>
    </row>
    <row r="9309" spans="1:28" x14ac:dyDescent="0.2">
      <c r="A9309" s="17">
        <v>9308</v>
      </c>
      <c r="B9309" t="s">
        <v>10578</v>
      </c>
      <c r="C9309" s="18">
        <v>41723</v>
      </c>
      <c r="D9309" s="18">
        <v>41728</v>
      </c>
      <c r="E9309" t="s">
        <v>77</v>
      </c>
      <c r="F9309" t="s">
        <v>2084</v>
      </c>
      <c r="G9309" t="s">
        <v>2085</v>
      </c>
      <c r="H9309" t="s">
        <v>53</v>
      </c>
      <c r="I9309" t="s">
        <v>54</v>
      </c>
      <c r="J9309" t="s">
        <v>154</v>
      </c>
      <c r="K9309" t="s">
        <v>70</v>
      </c>
      <c r="L9309">
        <v>94110</v>
      </c>
      <c r="M9309" t="s">
        <v>71</v>
      </c>
      <c r="N9309" t="s">
        <v>6144</v>
      </c>
      <c r="O9309" t="s">
        <v>73</v>
      </c>
      <c r="P9309" t="s">
        <v>95</v>
      </c>
      <c r="Q9309" t="s">
        <v>6145</v>
      </c>
      <c r="R9309" s="19">
        <v>14.88</v>
      </c>
      <c r="S9309" s="17">
        <v>2</v>
      </c>
      <c r="T9309" s="20">
        <v>0</v>
      </c>
      <c r="U9309" s="19">
        <v>3.72</v>
      </c>
      <c r="V9309" s="20">
        <f t="shared" si="725"/>
        <v>0.25</v>
      </c>
      <c r="W9309" s="17">
        <f t="shared" si="726"/>
        <v>2014</v>
      </c>
      <c r="X9309" t="str">
        <f t="shared" si="727"/>
        <v>Mar-2014</v>
      </c>
      <c r="Y9309" s="17">
        <f t="shared" si="728"/>
        <v>5</v>
      </c>
      <c r="Z9309" t="str">
        <f t="shared" si="729"/>
        <v>0% (No Discount)</v>
      </c>
      <c r="AA9309" s="17">
        <f>IF(COUNTIF($B$2:B9309,B9309)=1,1,0)</f>
        <v>0</v>
      </c>
      <c r="AB9309" s="17">
        <f>IF(COUNTIF($F$2:F9309,F9309)=1,1,0)</f>
        <v>0</v>
      </c>
    </row>
    <row r="9310" spans="1:28" x14ac:dyDescent="0.2">
      <c r="A9310" s="17">
        <v>9309</v>
      </c>
      <c r="B9310" t="s">
        <v>10578</v>
      </c>
      <c r="C9310" s="18">
        <v>41723</v>
      </c>
      <c r="D9310" s="18">
        <v>41728</v>
      </c>
      <c r="E9310" t="s">
        <v>77</v>
      </c>
      <c r="F9310" t="s">
        <v>2084</v>
      </c>
      <c r="G9310" t="s">
        <v>2085</v>
      </c>
      <c r="H9310" t="s">
        <v>53</v>
      </c>
      <c r="I9310" t="s">
        <v>54</v>
      </c>
      <c r="J9310" t="s">
        <v>154</v>
      </c>
      <c r="K9310" t="s">
        <v>70</v>
      </c>
      <c r="L9310">
        <v>94110</v>
      </c>
      <c r="M9310" t="s">
        <v>71</v>
      </c>
      <c r="N9310" t="s">
        <v>6857</v>
      </c>
      <c r="O9310" t="s">
        <v>98</v>
      </c>
      <c r="P9310" t="s">
        <v>188</v>
      </c>
      <c r="Q9310" t="s">
        <v>6858</v>
      </c>
      <c r="R9310" s="19">
        <v>45.48</v>
      </c>
      <c r="S9310" s="17">
        <v>4</v>
      </c>
      <c r="T9310" s="20">
        <v>0</v>
      </c>
      <c r="U9310" s="19">
        <v>15.917999999999999</v>
      </c>
      <c r="V9310" s="20">
        <f t="shared" si="725"/>
        <v>0.35000000000000003</v>
      </c>
      <c r="W9310" s="17">
        <f t="shared" si="726"/>
        <v>2014</v>
      </c>
      <c r="X9310" t="str">
        <f t="shared" si="727"/>
        <v>Mar-2014</v>
      </c>
      <c r="Y9310" s="17">
        <f t="shared" si="728"/>
        <v>5</v>
      </c>
      <c r="Z9310" t="str">
        <f t="shared" si="729"/>
        <v>0% (No Discount)</v>
      </c>
      <c r="AA9310" s="17">
        <f>IF(COUNTIF($B$2:B9310,B9310)=1,1,0)</f>
        <v>0</v>
      </c>
      <c r="AB9310" s="17">
        <f>IF(COUNTIF($F$2:F9310,F9310)=1,1,0)</f>
        <v>0</v>
      </c>
    </row>
    <row r="9311" spans="1:28" x14ac:dyDescent="0.2">
      <c r="A9311" s="17">
        <v>9310</v>
      </c>
      <c r="B9311" t="s">
        <v>10578</v>
      </c>
      <c r="C9311" s="18">
        <v>41723</v>
      </c>
      <c r="D9311" s="18">
        <v>41728</v>
      </c>
      <c r="E9311" t="s">
        <v>77</v>
      </c>
      <c r="F9311" t="s">
        <v>2084</v>
      </c>
      <c r="G9311" t="s">
        <v>2085</v>
      </c>
      <c r="H9311" t="s">
        <v>53</v>
      </c>
      <c r="I9311" t="s">
        <v>54</v>
      </c>
      <c r="J9311" t="s">
        <v>154</v>
      </c>
      <c r="K9311" t="s">
        <v>70</v>
      </c>
      <c r="L9311">
        <v>94110</v>
      </c>
      <c r="M9311" t="s">
        <v>71</v>
      </c>
      <c r="N9311" t="s">
        <v>2983</v>
      </c>
      <c r="O9311" t="s">
        <v>73</v>
      </c>
      <c r="P9311" t="s">
        <v>95</v>
      </c>
      <c r="Q9311" t="s">
        <v>2984</v>
      </c>
      <c r="R9311" s="19">
        <v>25.44</v>
      </c>
      <c r="S9311" s="17">
        <v>6</v>
      </c>
      <c r="T9311" s="20">
        <v>0</v>
      </c>
      <c r="U9311" s="19">
        <v>9.9215999999999998</v>
      </c>
      <c r="V9311" s="20">
        <f t="shared" si="725"/>
        <v>0.38999999999999996</v>
      </c>
      <c r="W9311" s="17">
        <f t="shared" si="726"/>
        <v>2014</v>
      </c>
      <c r="X9311" t="str">
        <f t="shared" si="727"/>
        <v>Mar-2014</v>
      </c>
      <c r="Y9311" s="17">
        <f t="shared" si="728"/>
        <v>5</v>
      </c>
      <c r="Z9311" t="str">
        <f t="shared" si="729"/>
        <v>0% (No Discount)</v>
      </c>
      <c r="AA9311" s="17">
        <f>IF(COUNTIF($B$2:B9311,B9311)=1,1,0)</f>
        <v>0</v>
      </c>
      <c r="AB9311" s="17">
        <f>IF(COUNTIF($F$2:F9311,F9311)=1,1,0)</f>
        <v>0</v>
      </c>
    </row>
    <row r="9312" spans="1:28" x14ac:dyDescent="0.2">
      <c r="A9312" s="17">
        <v>9311</v>
      </c>
      <c r="B9312" t="s">
        <v>10579</v>
      </c>
      <c r="C9312" s="18">
        <v>42608</v>
      </c>
      <c r="D9312" s="18">
        <v>42613</v>
      </c>
      <c r="E9312" t="s">
        <v>77</v>
      </c>
      <c r="F9312" t="s">
        <v>5667</v>
      </c>
      <c r="G9312" t="s">
        <v>5668</v>
      </c>
      <c r="H9312" t="s">
        <v>68</v>
      </c>
      <c r="I9312" t="s">
        <v>54</v>
      </c>
      <c r="J9312" t="s">
        <v>293</v>
      </c>
      <c r="K9312" t="s">
        <v>294</v>
      </c>
      <c r="L9312">
        <v>10024</v>
      </c>
      <c r="M9312" t="s">
        <v>175</v>
      </c>
      <c r="N9312" t="s">
        <v>2807</v>
      </c>
      <c r="O9312" t="s">
        <v>73</v>
      </c>
      <c r="P9312" t="s">
        <v>102</v>
      </c>
      <c r="Q9312" t="s">
        <v>2808</v>
      </c>
      <c r="R9312" s="19">
        <v>146.68799999999999</v>
      </c>
      <c r="S9312" s="17">
        <v>8</v>
      </c>
      <c r="T9312" s="20">
        <v>0.2</v>
      </c>
      <c r="U9312" s="19">
        <v>45.84</v>
      </c>
      <c r="V9312" s="20">
        <f t="shared" si="725"/>
        <v>0.31250000000000006</v>
      </c>
      <c r="W9312" s="17">
        <f t="shared" si="726"/>
        <v>2016</v>
      </c>
      <c r="X9312" t="str">
        <f t="shared" si="727"/>
        <v>Aug-2016</v>
      </c>
      <c r="Y9312" s="17">
        <f t="shared" si="728"/>
        <v>5</v>
      </c>
      <c r="Z9312" t="str">
        <f t="shared" si="729"/>
        <v>11-20%</v>
      </c>
      <c r="AA9312" s="17">
        <f>IF(COUNTIF($B$2:B9312,B9312)=1,1,0)</f>
        <v>1</v>
      </c>
      <c r="AB9312" s="17">
        <f>IF(COUNTIF($F$2:F9312,F9312)=1,1,0)</f>
        <v>0</v>
      </c>
    </row>
    <row r="9313" spans="1:28" x14ac:dyDescent="0.2">
      <c r="A9313" s="17">
        <v>9312</v>
      </c>
      <c r="B9313" t="s">
        <v>10580</v>
      </c>
      <c r="C9313" s="18">
        <v>42800</v>
      </c>
      <c r="D9313" s="18">
        <v>42806</v>
      </c>
      <c r="E9313" t="s">
        <v>77</v>
      </c>
      <c r="F9313" t="s">
        <v>3213</v>
      </c>
      <c r="G9313" t="s">
        <v>3214</v>
      </c>
      <c r="H9313" t="s">
        <v>53</v>
      </c>
      <c r="I9313" t="s">
        <v>54</v>
      </c>
      <c r="J9313" t="s">
        <v>844</v>
      </c>
      <c r="K9313" t="s">
        <v>131</v>
      </c>
      <c r="L9313">
        <v>75220</v>
      </c>
      <c r="M9313" t="s">
        <v>132</v>
      </c>
      <c r="N9313" t="s">
        <v>419</v>
      </c>
      <c r="O9313" t="s">
        <v>73</v>
      </c>
      <c r="P9313" t="s">
        <v>74</v>
      </c>
      <c r="Q9313" t="s">
        <v>420</v>
      </c>
      <c r="R9313" s="19">
        <v>4.9279999999999999</v>
      </c>
      <c r="S9313" s="17">
        <v>2</v>
      </c>
      <c r="T9313" s="20">
        <v>0.2</v>
      </c>
      <c r="U9313" s="19">
        <v>1.7248000000000001</v>
      </c>
      <c r="V9313" s="20">
        <f t="shared" si="725"/>
        <v>0.35000000000000003</v>
      </c>
      <c r="W9313" s="17">
        <f t="shared" si="726"/>
        <v>2017</v>
      </c>
      <c r="X9313" t="str">
        <f t="shared" si="727"/>
        <v>Mar-2017</v>
      </c>
      <c r="Y9313" s="17">
        <f t="shared" si="728"/>
        <v>6</v>
      </c>
      <c r="Z9313" t="str">
        <f t="shared" si="729"/>
        <v>11-20%</v>
      </c>
      <c r="AA9313" s="17">
        <f>IF(COUNTIF($B$2:B9313,B9313)=1,1,0)</f>
        <v>1</v>
      </c>
      <c r="AB9313" s="17">
        <f>IF(COUNTIF($F$2:F9313,F9313)=1,1,0)</f>
        <v>0</v>
      </c>
    </row>
    <row r="9314" spans="1:28" x14ac:dyDescent="0.2">
      <c r="A9314" s="17">
        <v>9313</v>
      </c>
      <c r="B9314" t="s">
        <v>10580</v>
      </c>
      <c r="C9314" s="18">
        <v>42800</v>
      </c>
      <c r="D9314" s="18">
        <v>42806</v>
      </c>
      <c r="E9314" t="s">
        <v>77</v>
      </c>
      <c r="F9314" t="s">
        <v>3213</v>
      </c>
      <c r="G9314" t="s">
        <v>3214</v>
      </c>
      <c r="H9314" t="s">
        <v>53</v>
      </c>
      <c r="I9314" t="s">
        <v>54</v>
      </c>
      <c r="J9314" t="s">
        <v>844</v>
      </c>
      <c r="K9314" t="s">
        <v>131</v>
      </c>
      <c r="L9314">
        <v>75220</v>
      </c>
      <c r="M9314" t="s">
        <v>132</v>
      </c>
      <c r="N9314" t="s">
        <v>1593</v>
      </c>
      <c r="O9314" t="s">
        <v>73</v>
      </c>
      <c r="P9314" t="s">
        <v>95</v>
      </c>
      <c r="Q9314" t="s">
        <v>1594</v>
      </c>
      <c r="R9314" s="19">
        <v>63.488</v>
      </c>
      <c r="S9314" s="17">
        <v>4</v>
      </c>
      <c r="T9314" s="20">
        <v>0.2</v>
      </c>
      <c r="U9314" s="19">
        <v>4.7615999999999996</v>
      </c>
      <c r="V9314" s="20">
        <f t="shared" si="725"/>
        <v>7.4999999999999997E-2</v>
      </c>
      <c r="W9314" s="17">
        <f t="shared" si="726"/>
        <v>2017</v>
      </c>
      <c r="X9314" t="str">
        <f t="shared" si="727"/>
        <v>Mar-2017</v>
      </c>
      <c r="Y9314" s="17">
        <f t="shared" si="728"/>
        <v>6</v>
      </c>
      <c r="Z9314" t="str">
        <f t="shared" si="729"/>
        <v>11-20%</v>
      </c>
      <c r="AA9314" s="17">
        <f>IF(COUNTIF($B$2:B9314,B9314)=1,1,0)</f>
        <v>0</v>
      </c>
      <c r="AB9314" s="17">
        <f>IF(COUNTIF($F$2:F9314,F9314)=1,1,0)</f>
        <v>0</v>
      </c>
    </row>
    <row r="9315" spans="1:28" x14ac:dyDescent="0.2">
      <c r="A9315" s="17">
        <v>9314</v>
      </c>
      <c r="B9315" t="s">
        <v>10581</v>
      </c>
      <c r="C9315" s="18">
        <v>42319</v>
      </c>
      <c r="D9315" s="18">
        <v>42319</v>
      </c>
      <c r="E9315" t="s">
        <v>1320</v>
      </c>
      <c r="F9315" t="s">
        <v>1063</v>
      </c>
      <c r="G9315" t="s">
        <v>1064</v>
      </c>
      <c r="H9315" t="s">
        <v>68</v>
      </c>
      <c r="I9315" t="s">
        <v>54</v>
      </c>
      <c r="J9315" t="s">
        <v>909</v>
      </c>
      <c r="K9315" t="s">
        <v>265</v>
      </c>
      <c r="L9315">
        <v>48234</v>
      </c>
      <c r="M9315" t="s">
        <v>132</v>
      </c>
      <c r="N9315" t="s">
        <v>250</v>
      </c>
      <c r="O9315" t="s">
        <v>73</v>
      </c>
      <c r="P9315" t="s">
        <v>86</v>
      </c>
      <c r="Q9315" t="s">
        <v>251</v>
      </c>
      <c r="R9315" s="19">
        <v>418.32</v>
      </c>
      <c r="S9315" s="17">
        <v>7</v>
      </c>
      <c r="T9315" s="20">
        <v>0</v>
      </c>
      <c r="U9315" s="19">
        <v>117.1296</v>
      </c>
      <c r="V9315" s="20">
        <f t="shared" si="725"/>
        <v>0.27999999999999997</v>
      </c>
      <c r="W9315" s="17">
        <f t="shared" si="726"/>
        <v>2015</v>
      </c>
      <c r="X9315" t="str">
        <f t="shared" si="727"/>
        <v>Nov-2015</v>
      </c>
      <c r="Y9315" s="17">
        <f t="shared" si="728"/>
        <v>0</v>
      </c>
      <c r="Z9315" t="str">
        <f t="shared" si="729"/>
        <v>0% (No Discount)</v>
      </c>
      <c r="AA9315" s="17">
        <f>IF(COUNTIF($B$2:B9315,B9315)=1,1,0)</f>
        <v>1</v>
      </c>
      <c r="AB9315" s="17">
        <f>IF(COUNTIF($F$2:F9315,F9315)=1,1,0)</f>
        <v>0</v>
      </c>
    </row>
    <row r="9316" spans="1:28" x14ac:dyDescent="0.2">
      <c r="A9316" s="17">
        <v>9315</v>
      </c>
      <c r="B9316" t="s">
        <v>10581</v>
      </c>
      <c r="C9316" s="18">
        <v>42319</v>
      </c>
      <c r="D9316" s="18">
        <v>42319</v>
      </c>
      <c r="E9316" t="s">
        <v>1320</v>
      </c>
      <c r="F9316" t="s">
        <v>1063</v>
      </c>
      <c r="G9316" t="s">
        <v>1064</v>
      </c>
      <c r="H9316" t="s">
        <v>68</v>
      </c>
      <c r="I9316" t="s">
        <v>54</v>
      </c>
      <c r="J9316" t="s">
        <v>909</v>
      </c>
      <c r="K9316" t="s">
        <v>265</v>
      </c>
      <c r="L9316">
        <v>48234</v>
      </c>
      <c r="M9316" t="s">
        <v>132</v>
      </c>
      <c r="N9316" t="s">
        <v>133</v>
      </c>
      <c r="O9316" t="s">
        <v>73</v>
      </c>
      <c r="P9316" t="s">
        <v>105</v>
      </c>
      <c r="Q9316" t="s">
        <v>134</v>
      </c>
      <c r="R9316" s="19">
        <v>123.858</v>
      </c>
      <c r="S9316" s="17">
        <v>2</v>
      </c>
      <c r="T9316" s="20">
        <v>0.1</v>
      </c>
      <c r="U9316" s="19">
        <v>46.790799999999997</v>
      </c>
      <c r="V9316" s="20">
        <f t="shared" si="725"/>
        <v>0.37777777777777777</v>
      </c>
      <c r="W9316" s="17">
        <f t="shared" si="726"/>
        <v>2015</v>
      </c>
      <c r="X9316" t="str">
        <f t="shared" si="727"/>
        <v>Nov-2015</v>
      </c>
      <c r="Y9316" s="17">
        <f t="shared" si="728"/>
        <v>0</v>
      </c>
      <c r="Z9316" t="str">
        <f t="shared" si="729"/>
        <v>1-10%</v>
      </c>
      <c r="AA9316" s="17">
        <f>IF(COUNTIF($B$2:B9316,B9316)=1,1,0)</f>
        <v>0</v>
      </c>
      <c r="AB9316" s="17">
        <f>IF(COUNTIF($F$2:F9316,F9316)=1,1,0)</f>
        <v>0</v>
      </c>
    </row>
    <row r="9317" spans="1:28" x14ac:dyDescent="0.2">
      <c r="A9317" s="17">
        <v>9316</v>
      </c>
      <c r="B9317" t="s">
        <v>10582</v>
      </c>
      <c r="C9317" s="18">
        <v>42465</v>
      </c>
      <c r="D9317" s="18">
        <v>42469</v>
      </c>
      <c r="E9317" t="s">
        <v>77</v>
      </c>
      <c r="F9317" t="s">
        <v>3629</v>
      </c>
      <c r="G9317" t="s">
        <v>3630</v>
      </c>
      <c r="H9317" t="s">
        <v>53</v>
      </c>
      <c r="I9317" t="s">
        <v>54</v>
      </c>
      <c r="J9317" t="s">
        <v>173</v>
      </c>
      <c r="K9317" t="s">
        <v>174</v>
      </c>
      <c r="L9317">
        <v>19140</v>
      </c>
      <c r="M9317" t="s">
        <v>175</v>
      </c>
      <c r="N9317" t="s">
        <v>5459</v>
      </c>
      <c r="O9317" t="s">
        <v>98</v>
      </c>
      <c r="P9317" t="s">
        <v>99</v>
      </c>
      <c r="Q9317" t="s">
        <v>5460</v>
      </c>
      <c r="R9317" s="19">
        <v>118.782</v>
      </c>
      <c r="S9317" s="17">
        <v>3</v>
      </c>
      <c r="T9317" s="20">
        <v>0.4</v>
      </c>
      <c r="U9317" s="19">
        <v>-27.715800000000002</v>
      </c>
      <c r="V9317" s="20">
        <f t="shared" si="725"/>
        <v>-0.23333333333333336</v>
      </c>
      <c r="W9317" s="17">
        <f t="shared" si="726"/>
        <v>2016</v>
      </c>
      <c r="X9317" t="str">
        <f t="shared" si="727"/>
        <v>Apr-2016</v>
      </c>
      <c r="Y9317" s="17">
        <f t="shared" si="728"/>
        <v>4</v>
      </c>
      <c r="Z9317" t="str">
        <f t="shared" si="729"/>
        <v>31-40%</v>
      </c>
      <c r="AA9317" s="17">
        <f>IF(COUNTIF($B$2:B9317,B9317)=1,1,0)</f>
        <v>1</v>
      </c>
      <c r="AB9317" s="17">
        <f>IF(COUNTIF($F$2:F9317,F9317)=1,1,0)</f>
        <v>0</v>
      </c>
    </row>
    <row r="9318" spans="1:28" x14ac:dyDescent="0.2">
      <c r="A9318" s="17">
        <v>9317</v>
      </c>
      <c r="B9318" t="s">
        <v>10582</v>
      </c>
      <c r="C9318" s="18">
        <v>42465</v>
      </c>
      <c r="D9318" s="18">
        <v>42469</v>
      </c>
      <c r="E9318" t="s">
        <v>77</v>
      </c>
      <c r="F9318" t="s">
        <v>3629</v>
      </c>
      <c r="G9318" t="s">
        <v>3630</v>
      </c>
      <c r="H9318" t="s">
        <v>53</v>
      </c>
      <c r="I9318" t="s">
        <v>54</v>
      </c>
      <c r="J9318" t="s">
        <v>173</v>
      </c>
      <c r="K9318" t="s">
        <v>174</v>
      </c>
      <c r="L9318">
        <v>19140</v>
      </c>
      <c r="M9318" t="s">
        <v>175</v>
      </c>
      <c r="N9318" t="s">
        <v>1095</v>
      </c>
      <c r="O9318" t="s">
        <v>73</v>
      </c>
      <c r="P9318" t="s">
        <v>606</v>
      </c>
      <c r="Q9318" t="s">
        <v>1096</v>
      </c>
      <c r="R9318" s="19">
        <v>769.18399999999997</v>
      </c>
      <c r="S9318" s="17">
        <v>4</v>
      </c>
      <c r="T9318" s="20">
        <v>0.2</v>
      </c>
      <c r="U9318" s="19">
        <v>-163.45160000000001</v>
      </c>
      <c r="V9318" s="20">
        <f t="shared" si="725"/>
        <v>-0.21250000000000002</v>
      </c>
      <c r="W9318" s="17">
        <f t="shared" si="726"/>
        <v>2016</v>
      </c>
      <c r="X9318" t="str">
        <f t="shared" si="727"/>
        <v>Apr-2016</v>
      </c>
      <c r="Y9318" s="17">
        <f t="shared" si="728"/>
        <v>4</v>
      </c>
      <c r="Z9318" t="str">
        <f t="shared" si="729"/>
        <v>11-20%</v>
      </c>
      <c r="AA9318" s="17">
        <f>IF(COUNTIF($B$2:B9318,B9318)=1,1,0)</f>
        <v>0</v>
      </c>
      <c r="AB9318" s="17">
        <f>IF(COUNTIF($F$2:F9318,F9318)=1,1,0)</f>
        <v>0</v>
      </c>
    </row>
    <row r="9319" spans="1:28" x14ac:dyDescent="0.2">
      <c r="A9319" s="17">
        <v>9318</v>
      </c>
      <c r="B9319" t="s">
        <v>10583</v>
      </c>
      <c r="C9319" s="18">
        <v>42787</v>
      </c>
      <c r="D9319" s="18">
        <v>42792</v>
      </c>
      <c r="E9319" t="s">
        <v>77</v>
      </c>
      <c r="F9319" t="s">
        <v>535</v>
      </c>
      <c r="G9319" t="s">
        <v>536</v>
      </c>
      <c r="H9319" t="s">
        <v>53</v>
      </c>
      <c r="I9319" t="s">
        <v>54</v>
      </c>
      <c r="J9319" t="s">
        <v>4250</v>
      </c>
      <c r="K9319" t="s">
        <v>131</v>
      </c>
      <c r="L9319">
        <v>75007</v>
      </c>
      <c r="M9319" t="s">
        <v>132</v>
      </c>
      <c r="N9319" t="s">
        <v>1346</v>
      </c>
      <c r="O9319" t="s">
        <v>98</v>
      </c>
      <c r="P9319" t="s">
        <v>188</v>
      </c>
      <c r="Q9319" t="s">
        <v>1347</v>
      </c>
      <c r="R9319" s="19">
        <v>47.904000000000003</v>
      </c>
      <c r="S9319" s="17">
        <v>1</v>
      </c>
      <c r="T9319" s="20">
        <v>0.2</v>
      </c>
      <c r="U9319" s="19">
        <v>-2.9940000000000002</v>
      </c>
      <c r="V9319" s="20">
        <f t="shared" si="725"/>
        <v>-6.25E-2</v>
      </c>
      <c r="W9319" s="17">
        <f t="shared" si="726"/>
        <v>2017</v>
      </c>
      <c r="X9319" t="str">
        <f t="shared" si="727"/>
        <v>Feb-2017</v>
      </c>
      <c r="Y9319" s="17">
        <f t="shared" si="728"/>
        <v>5</v>
      </c>
      <c r="Z9319" t="str">
        <f t="shared" si="729"/>
        <v>11-20%</v>
      </c>
      <c r="AA9319" s="17">
        <f>IF(COUNTIF($B$2:B9319,B9319)=1,1,0)</f>
        <v>1</v>
      </c>
      <c r="AB9319" s="17">
        <f>IF(COUNTIF($F$2:F9319,F9319)=1,1,0)</f>
        <v>0</v>
      </c>
    </row>
    <row r="9320" spans="1:28" x14ac:dyDescent="0.2">
      <c r="A9320" s="17">
        <v>9319</v>
      </c>
      <c r="B9320" t="s">
        <v>10584</v>
      </c>
      <c r="C9320" s="18">
        <v>42936</v>
      </c>
      <c r="D9320" s="18">
        <v>42941</v>
      </c>
      <c r="E9320" t="s">
        <v>77</v>
      </c>
      <c r="F9320" t="s">
        <v>2172</v>
      </c>
      <c r="G9320" t="s">
        <v>2173</v>
      </c>
      <c r="H9320" t="s">
        <v>68</v>
      </c>
      <c r="I9320" t="s">
        <v>54</v>
      </c>
      <c r="J9320" t="s">
        <v>293</v>
      </c>
      <c r="K9320" t="s">
        <v>294</v>
      </c>
      <c r="L9320">
        <v>10009</v>
      </c>
      <c r="M9320" t="s">
        <v>175</v>
      </c>
      <c r="N9320" t="s">
        <v>2279</v>
      </c>
      <c r="O9320" t="s">
        <v>73</v>
      </c>
      <c r="P9320" t="s">
        <v>117</v>
      </c>
      <c r="Q9320" t="s">
        <v>2280</v>
      </c>
      <c r="R9320" s="19">
        <v>13.36</v>
      </c>
      <c r="S9320" s="17">
        <v>2</v>
      </c>
      <c r="T9320" s="20">
        <v>0</v>
      </c>
      <c r="U9320" s="19">
        <v>6.4127999999999998</v>
      </c>
      <c r="V9320" s="20">
        <f t="shared" si="725"/>
        <v>0.48</v>
      </c>
      <c r="W9320" s="17">
        <f t="shared" si="726"/>
        <v>2017</v>
      </c>
      <c r="X9320" t="str">
        <f t="shared" si="727"/>
        <v>Jul-2017</v>
      </c>
      <c r="Y9320" s="17">
        <f t="shared" si="728"/>
        <v>5</v>
      </c>
      <c r="Z9320" t="str">
        <f t="shared" si="729"/>
        <v>0% (No Discount)</v>
      </c>
      <c r="AA9320" s="17">
        <f>IF(COUNTIF($B$2:B9320,B9320)=1,1,0)</f>
        <v>1</v>
      </c>
      <c r="AB9320" s="17">
        <f>IF(COUNTIF($F$2:F9320,F9320)=1,1,0)</f>
        <v>0</v>
      </c>
    </row>
    <row r="9321" spans="1:28" x14ac:dyDescent="0.2">
      <c r="A9321" s="17">
        <v>9320</v>
      </c>
      <c r="B9321" t="s">
        <v>10584</v>
      </c>
      <c r="C9321" s="18">
        <v>42936</v>
      </c>
      <c r="D9321" s="18">
        <v>42941</v>
      </c>
      <c r="E9321" t="s">
        <v>77</v>
      </c>
      <c r="F9321" t="s">
        <v>2172</v>
      </c>
      <c r="G9321" t="s">
        <v>2173</v>
      </c>
      <c r="H9321" t="s">
        <v>68</v>
      </c>
      <c r="I9321" t="s">
        <v>54</v>
      </c>
      <c r="J9321" t="s">
        <v>293</v>
      </c>
      <c r="K9321" t="s">
        <v>294</v>
      </c>
      <c r="L9321">
        <v>10009</v>
      </c>
      <c r="M9321" t="s">
        <v>175</v>
      </c>
      <c r="N9321" t="s">
        <v>10585</v>
      </c>
      <c r="O9321" t="s">
        <v>59</v>
      </c>
      <c r="P9321" t="s">
        <v>63</v>
      </c>
      <c r="Q9321" t="s">
        <v>10586</v>
      </c>
      <c r="R9321" s="19">
        <v>163.76400000000001</v>
      </c>
      <c r="S9321" s="17">
        <v>2</v>
      </c>
      <c r="T9321" s="20">
        <v>0.1</v>
      </c>
      <c r="U9321" s="19">
        <v>25.474399999999999</v>
      </c>
      <c r="V9321" s="20">
        <f t="shared" si="725"/>
        <v>0.15555555555555553</v>
      </c>
      <c r="W9321" s="17">
        <f t="shared" si="726"/>
        <v>2017</v>
      </c>
      <c r="X9321" t="str">
        <f t="shared" si="727"/>
        <v>Jul-2017</v>
      </c>
      <c r="Y9321" s="17">
        <f t="shared" si="728"/>
        <v>5</v>
      </c>
      <c r="Z9321" t="str">
        <f t="shared" si="729"/>
        <v>1-10%</v>
      </c>
      <c r="AA9321" s="17">
        <f>IF(COUNTIF($B$2:B9321,B9321)=1,1,0)</f>
        <v>0</v>
      </c>
      <c r="AB9321" s="17">
        <f>IF(COUNTIF($F$2:F9321,F9321)=1,1,0)</f>
        <v>0</v>
      </c>
    </row>
    <row r="9322" spans="1:28" x14ac:dyDescent="0.2">
      <c r="A9322" s="17">
        <v>9321</v>
      </c>
      <c r="B9322" t="s">
        <v>10584</v>
      </c>
      <c r="C9322" s="18">
        <v>42936</v>
      </c>
      <c r="D9322" s="18">
        <v>42941</v>
      </c>
      <c r="E9322" t="s">
        <v>77</v>
      </c>
      <c r="F9322" t="s">
        <v>2172</v>
      </c>
      <c r="G9322" t="s">
        <v>2173</v>
      </c>
      <c r="H9322" t="s">
        <v>68</v>
      </c>
      <c r="I9322" t="s">
        <v>54</v>
      </c>
      <c r="J9322" t="s">
        <v>293</v>
      </c>
      <c r="K9322" t="s">
        <v>294</v>
      </c>
      <c r="L9322">
        <v>10009</v>
      </c>
      <c r="M9322" t="s">
        <v>175</v>
      </c>
      <c r="N9322" t="s">
        <v>8538</v>
      </c>
      <c r="O9322" t="s">
        <v>59</v>
      </c>
      <c r="P9322" t="s">
        <v>92</v>
      </c>
      <c r="Q9322" t="s">
        <v>8539</v>
      </c>
      <c r="R9322" s="19">
        <v>183.92</v>
      </c>
      <c r="S9322" s="17">
        <v>4</v>
      </c>
      <c r="T9322" s="20">
        <v>0</v>
      </c>
      <c r="U9322" s="19">
        <v>31.266400000000001</v>
      </c>
      <c r="V9322" s="20">
        <f t="shared" si="725"/>
        <v>0.17</v>
      </c>
      <c r="W9322" s="17">
        <f t="shared" si="726"/>
        <v>2017</v>
      </c>
      <c r="X9322" t="str">
        <f t="shared" si="727"/>
        <v>Jul-2017</v>
      </c>
      <c r="Y9322" s="17">
        <f t="shared" si="728"/>
        <v>5</v>
      </c>
      <c r="Z9322" t="str">
        <f t="shared" si="729"/>
        <v>0% (No Discount)</v>
      </c>
      <c r="AA9322" s="17">
        <f>IF(COUNTIF($B$2:B9322,B9322)=1,1,0)</f>
        <v>0</v>
      </c>
      <c r="AB9322" s="17">
        <f>IF(COUNTIF($F$2:F9322,F9322)=1,1,0)</f>
        <v>0</v>
      </c>
    </row>
    <row r="9323" spans="1:28" x14ac:dyDescent="0.2">
      <c r="A9323" s="17">
        <v>9322</v>
      </c>
      <c r="B9323" t="s">
        <v>10587</v>
      </c>
      <c r="C9323" s="18">
        <v>42678</v>
      </c>
      <c r="D9323" s="18">
        <v>42682</v>
      </c>
      <c r="E9323" t="s">
        <v>77</v>
      </c>
      <c r="F9323" t="s">
        <v>2732</v>
      </c>
      <c r="G9323" t="s">
        <v>2733</v>
      </c>
      <c r="H9323" t="s">
        <v>53</v>
      </c>
      <c r="I9323" t="s">
        <v>54</v>
      </c>
      <c r="J9323" t="s">
        <v>211</v>
      </c>
      <c r="K9323" t="s">
        <v>131</v>
      </c>
      <c r="L9323">
        <v>77041</v>
      </c>
      <c r="M9323" t="s">
        <v>132</v>
      </c>
      <c r="N9323" t="s">
        <v>6193</v>
      </c>
      <c r="O9323" t="s">
        <v>59</v>
      </c>
      <c r="P9323" t="s">
        <v>92</v>
      </c>
      <c r="Q9323" t="s">
        <v>6194</v>
      </c>
      <c r="R9323" s="19">
        <v>11.375999999999999</v>
      </c>
      <c r="S9323" s="17">
        <v>3</v>
      </c>
      <c r="T9323" s="20">
        <v>0.6</v>
      </c>
      <c r="U9323" s="19">
        <v>-5.6879999999999997</v>
      </c>
      <c r="V9323" s="20">
        <f t="shared" si="725"/>
        <v>-0.5</v>
      </c>
      <c r="W9323" s="17">
        <f t="shared" si="726"/>
        <v>2016</v>
      </c>
      <c r="X9323" t="str">
        <f t="shared" si="727"/>
        <v>Nov-2016</v>
      </c>
      <c r="Y9323" s="17">
        <f t="shared" si="728"/>
        <v>4</v>
      </c>
      <c r="Z9323" t="str">
        <f t="shared" si="729"/>
        <v>Over 50%</v>
      </c>
      <c r="AA9323" s="17">
        <f>IF(COUNTIF($B$2:B9323,B9323)=1,1,0)</f>
        <v>1</v>
      </c>
      <c r="AB9323" s="17">
        <f>IF(COUNTIF($F$2:F9323,F9323)=1,1,0)</f>
        <v>0</v>
      </c>
    </row>
    <row r="9324" spans="1:28" x14ac:dyDescent="0.2">
      <c r="A9324" s="17">
        <v>9323</v>
      </c>
      <c r="B9324" t="s">
        <v>10587</v>
      </c>
      <c r="C9324" s="18">
        <v>42678</v>
      </c>
      <c r="D9324" s="18">
        <v>42682</v>
      </c>
      <c r="E9324" t="s">
        <v>77</v>
      </c>
      <c r="F9324" t="s">
        <v>2732</v>
      </c>
      <c r="G9324" t="s">
        <v>2733</v>
      </c>
      <c r="H9324" t="s">
        <v>53</v>
      </c>
      <c r="I9324" t="s">
        <v>54</v>
      </c>
      <c r="J9324" t="s">
        <v>211</v>
      </c>
      <c r="K9324" t="s">
        <v>131</v>
      </c>
      <c r="L9324">
        <v>77041</v>
      </c>
      <c r="M9324" t="s">
        <v>132</v>
      </c>
      <c r="N9324" t="s">
        <v>1890</v>
      </c>
      <c r="O9324" t="s">
        <v>59</v>
      </c>
      <c r="P9324" t="s">
        <v>92</v>
      </c>
      <c r="Q9324" t="s">
        <v>1891</v>
      </c>
      <c r="R9324" s="19">
        <v>66.111999999999995</v>
      </c>
      <c r="S9324" s="17">
        <v>4</v>
      </c>
      <c r="T9324" s="20">
        <v>0.6</v>
      </c>
      <c r="U9324" s="19">
        <v>-84.2928</v>
      </c>
      <c r="V9324" s="20">
        <f t="shared" si="725"/>
        <v>-1.2750000000000001</v>
      </c>
      <c r="W9324" s="17">
        <f t="shared" si="726"/>
        <v>2016</v>
      </c>
      <c r="X9324" t="str">
        <f t="shared" si="727"/>
        <v>Nov-2016</v>
      </c>
      <c r="Y9324" s="17">
        <f t="shared" si="728"/>
        <v>4</v>
      </c>
      <c r="Z9324" t="str">
        <f t="shared" si="729"/>
        <v>Over 50%</v>
      </c>
      <c r="AA9324" s="17">
        <f>IF(COUNTIF($B$2:B9324,B9324)=1,1,0)</f>
        <v>0</v>
      </c>
      <c r="AB9324" s="17">
        <f>IF(COUNTIF($F$2:F9324,F9324)=1,1,0)</f>
        <v>0</v>
      </c>
    </row>
    <row r="9325" spans="1:28" x14ac:dyDescent="0.2">
      <c r="A9325" s="17">
        <v>9324</v>
      </c>
      <c r="B9325" t="s">
        <v>10588</v>
      </c>
      <c r="C9325" s="18">
        <v>43001</v>
      </c>
      <c r="D9325" s="18">
        <v>43007</v>
      </c>
      <c r="E9325" t="s">
        <v>77</v>
      </c>
      <c r="F9325" t="s">
        <v>4779</v>
      </c>
      <c r="G9325" t="s">
        <v>4780</v>
      </c>
      <c r="H9325" t="s">
        <v>53</v>
      </c>
      <c r="I9325" t="s">
        <v>54</v>
      </c>
      <c r="J9325" t="s">
        <v>69</v>
      </c>
      <c r="K9325" t="s">
        <v>70</v>
      </c>
      <c r="L9325">
        <v>90036</v>
      </c>
      <c r="M9325" t="s">
        <v>71</v>
      </c>
      <c r="N9325" t="s">
        <v>3769</v>
      </c>
      <c r="O9325" t="s">
        <v>73</v>
      </c>
      <c r="P9325" t="s">
        <v>117</v>
      </c>
      <c r="Q9325" t="s">
        <v>3770</v>
      </c>
      <c r="R9325" s="19">
        <v>211.04</v>
      </c>
      <c r="S9325" s="17">
        <v>8</v>
      </c>
      <c r="T9325" s="20">
        <v>0</v>
      </c>
      <c r="U9325" s="19">
        <v>97.078400000000002</v>
      </c>
      <c r="V9325" s="20">
        <f t="shared" si="725"/>
        <v>0.46</v>
      </c>
      <c r="W9325" s="17">
        <f t="shared" si="726"/>
        <v>2017</v>
      </c>
      <c r="X9325" t="str">
        <f t="shared" si="727"/>
        <v>Sep-2017</v>
      </c>
      <c r="Y9325" s="17">
        <f t="shared" si="728"/>
        <v>6</v>
      </c>
      <c r="Z9325" t="str">
        <f t="shared" si="729"/>
        <v>0% (No Discount)</v>
      </c>
      <c r="AA9325" s="17">
        <f>IF(COUNTIF($B$2:B9325,B9325)=1,1,0)</f>
        <v>1</v>
      </c>
      <c r="AB9325" s="17">
        <f>IF(COUNTIF($F$2:F9325,F9325)=1,1,0)</f>
        <v>0</v>
      </c>
    </row>
    <row r="9326" spans="1:28" x14ac:dyDescent="0.2">
      <c r="A9326" s="17">
        <v>9325</v>
      </c>
      <c r="B9326" t="s">
        <v>10588</v>
      </c>
      <c r="C9326" s="18">
        <v>43001</v>
      </c>
      <c r="D9326" s="18">
        <v>43007</v>
      </c>
      <c r="E9326" t="s">
        <v>77</v>
      </c>
      <c r="F9326" t="s">
        <v>4779</v>
      </c>
      <c r="G9326" t="s">
        <v>4780</v>
      </c>
      <c r="H9326" t="s">
        <v>53</v>
      </c>
      <c r="I9326" t="s">
        <v>54</v>
      </c>
      <c r="J9326" t="s">
        <v>69</v>
      </c>
      <c r="K9326" t="s">
        <v>70</v>
      </c>
      <c r="L9326">
        <v>90036</v>
      </c>
      <c r="M9326" t="s">
        <v>71</v>
      </c>
      <c r="N9326" t="s">
        <v>3436</v>
      </c>
      <c r="O9326" t="s">
        <v>59</v>
      </c>
      <c r="P9326" t="s">
        <v>63</v>
      </c>
      <c r="Q9326" t="s">
        <v>3437</v>
      </c>
      <c r="R9326" s="19">
        <v>594.81600000000003</v>
      </c>
      <c r="S9326" s="17">
        <v>2</v>
      </c>
      <c r="T9326" s="20">
        <v>0.2</v>
      </c>
      <c r="U9326" s="19">
        <v>59.4816</v>
      </c>
      <c r="V9326" s="20">
        <f t="shared" si="725"/>
        <v>9.9999999999999992E-2</v>
      </c>
      <c r="W9326" s="17">
        <f t="shared" si="726"/>
        <v>2017</v>
      </c>
      <c r="X9326" t="str">
        <f t="shared" si="727"/>
        <v>Sep-2017</v>
      </c>
      <c r="Y9326" s="17">
        <f t="shared" si="728"/>
        <v>6</v>
      </c>
      <c r="Z9326" t="str">
        <f t="shared" si="729"/>
        <v>11-20%</v>
      </c>
      <c r="AA9326" s="17">
        <f>IF(COUNTIF($B$2:B9326,B9326)=1,1,0)</f>
        <v>0</v>
      </c>
      <c r="AB9326" s="17">
        <f>IF(COUNTIF($F$2:F9326,F9326)=1,1,0)</f>
        <v>0</v>
      </c>
    </row>
    <row r="9327" spans="1:28" x14ac:dyDescent="0.2">
      <c r="A9327" s="17">
        <v>9326</v>
      </c>
      <c r="B9327" t="s">
        <v>10588</v>
      </c>
      <c r="C9327" s="18">
        <v>43001</v>
      </c>
      <c r="D9327" s="18">
        <v>43007</v>
      </c>
      <c r="E9327" t="s">
        <v>77</v>
      </c>
      <c r="F9327" t="s">
        <v>4779</v>
      </c>
      <c r="G9327" t="s">
        <v>4780</v>
      </c>
      <c r="H9327" t="s">
        <v>53</v>
      </c>
      <c r="I9327" t="s">
        <v>54</v>
      </c>
      <c r="J9327" t="s">
        <v>69</v>
      </c>
      <c r="K9327" t="s">
        <v>70</v>
      </c>
      <c r="L9327">
        <v>90036</v>
      </c>
      <c r="M9327" t="s">
        <v>71</v>
      </c>
      <c r="N9327" t="s">
        <v>3953</v>
      </c>
      <c r="O9327" t="s">
        <v>73</v>
      </c>
      <c r="P9327" t="s">
        <v>102</v>
      </c>
      <c r="Q9327" t="s">
        <v>3954</v>
      </c>
      <c r="R9327" s="19">
        <v>72.959999999999994</v>
      </c>
      <c r="S9327" s="17">
        <v>3</v>
      </c>
      <c r="T9327" s="20">
        <v>0.2</v>
      </c>
      <c r="U9327" s="19">
        <v>23.712</v>
      </c>
      <c r="V9327" s="20">
        <f t="shared" si="725"/>
        <v>0.32500000000000001</v>
      </c>
      <c r="W9327" s="17">
        <f t="shared" si="726"/>
        <v>2017</v>
      </c>
      <c r="X9327" t="str">
        <f t="shared" si="727"/>
        <v>Sep-2017</v>
      </c>
      <c r="Y9327" s="17">
        <f t="shared" si="728"/>
        <v>6</v>
      </c>
      <c r="Z9327" t="str">
        <f t="shared" si="729"/>
        <v>11-20%</v>
      </c>
      <c r="AA9327" s="17">
        <f>IF(COUNTIF($B$2:B9327,B9327)=1,1,0)</f>
        <v>0</v>
      </c>
      <c r="AB9327" s="17">
        <f>IF(COUNTIF($F$2:F9327,F9327)=1,1,0)</f>
        <v>0</v>
      </c>
    </row>
    <row r="9328" spans="1:28" x14ac:dyDescent="0.2">
      <c r="A9328" s="17">
        <v>9327</v>
      </c>
      <c r="B9328" t="s">
        <v>10589</v>
      </c>
      <c r="C9328" s="18">
        <v>42985</v>
      </c>
      <c r="D9328" s="18">
        <v>42988</v>
      </c>
      <c r="E9328" t="s">
        <v>215</v>
      </c>
      <c r="F9328" t="s">
        <v>3564</v>
      </c>
      <c r="G9328" t="s">
        <v>3565</v>
      </c>
      <c r="H9328" t="s">
        <v>53</v>
      </c>
      <c r="I9328" t="s">
        <v>54</v>
      </c>
      <c r="J9328" t="s">
        <v>2567</v>
      </c>
      <c r="K9328" t="s">
        <v>123</v>
      </c>
      <c r="L9328">
        <v>98026</v>
      </c>
      <c r="M9328" t="s">
        <v>71</v>
      </c>
      <c r="N9328" t="s">
        <v>7469</v>
      </c>
      <c r="O9328" t="s">
        <v>59</v>
      </c>
      <c r="P9328" t="s">
        <v>92</v>
      </c>
      <c r="Q9328" t="s">
        <v>7470</v>
      </c>
      <c r="R9328" s="19">
        <v>80.959999999999994</v>
      </c>
      <c r="S9328" s="17">
        <v>4</v>
      </c>
      <c r="T9328" s="20">
        <v>0</v>
      </c>
      <c r="U9328" s="19">
        <v>34.812800000000003</v>
      </c>
      <c r="V9328" s="20">
        <f t="shared" si="725"/>
        <v>0.43000000000000005</v>
      </c>
      <c r="W9328" s="17">
        <f t="shared" si="726"/>
        <v>2017</v>
      </c>
      <c r="X9328" t="str">
        <f t="shared" si="727"/>
        <v>Sep-2017</v>
      </c>
      <c r="Y9328" s="17">
        <f t="shared" si="728"/>
        <v>3</v>
      </c>
      <c r="Z9328" t="str">
        <f t="shared" si="729"/>
        <v>0% (No Discount)</v>
      </c>
      <c r="AA9328" s="17">
        <f>IF(COUNTIF($B$2:B9328,B9328)=1,1,0)</f>
        <v>1</v>
      </c>
      <c r="AB9328" s="17">
        <f>IF(COUNTIF($F$2:F9328,F9328)=1,1,0)</f>
        <v>0</v>
      </c>
    </row>
    <row r="9329" spans="1:28" x14ac:dyDescent="0.2">
      <c r="A9329" s="17">
        <v>9328</v>
      </c>
      <c r="B9329" t="s">
        <v>10589</v>
      </c>
      <c r="C9329" s="18">
        <v>42985</v>
      </c>
      <c r="D9329" s="18">
        <v>42988</v>
      </c>
      <c r="E9329" t="s">
        <v>215</v>
      </c>
      <c r="F9329" t="s">
        <v>3564</v>
      </c>
      <c r="G9329" t="s">
        <v>3565</v>
      </c>
      <c r="H9329" t="s">
        <v>53</v>
      </c>
      <c r="I9329" t="s">
        <v>54</v>
      </c>
      <c r="J9329" t="s">
        <v>2567</v>
      </c>
      <c r="K9329" t="s">
        <v>123</v>
      </c>
      <c r="L9329">
        <v>98026</v>
      </c>
      <c r="M9329" t="s">
        <v>71</v>
      </c>
      <c r="N9329" t="s">
        <v>109</v>
      </c>
      <c r="O9329" t="s">
        <v>98</v>
      </c>
      <c r="P9329" t="s">
        <v>99</v>
      </c>
      <c r="Q9329" t="s">
        <v>110</v>
      </c>
      <c r="R9329" s="19">
        <v>455.71199999999999</v>
      </c>
      <c r="S9329" s="17">
        <v>2</v>
      </c>
      <c r="T9329" s="20">
        <v>0.2</v>
      </c>
      <c r="U9329" s="19">
        <v>34.178400000000003</v>
      </c>
      <c r="V9329" s="20">
        <f t="shared" si="725"/>
        <v>7.5000000000000011E-2</v>
      </c>
      <c r="W9329" s="17">
        <f t="shared" si="726"/>
        <v>2017</v>
      </c>
      <c r="X9329" t="str">
        <f t="shared" si="727"/>
        <v>Sep-2017</v>
      </c>
      <c r="Y9329" s="17">
        <f t="shared" si="728"/>
        <v>3</v>
      </c>
      <c r="Z9329" t="str">
        <f t="shared" si="729"/>
        <v>11-20%</v>
      </c>
      <c r="AA9329" s="17">
        <f>IF(COUNTIF($B$2:B9329,B9329)=1,1,0)</f>
        <v>0</v>
      </c>
      <c r="AB9329" s="17">
        <f>IF(COUNTIF($F$2:F9329,F9329)=1,1,0)</f>
        <v>0</v>
      </c>
    </row>
    <row r="9330" spans="1:28" x14ac:dyDescent="0.2">
      <c r="A9330" s="17">
        <v>9329</v>
      </c>
      <c r="B9330" t="s">
        <v>10589</v>
      </c>
      <c r="C9330" s="18">
        <v>42985</v>
      </c>
      <c r="D9330" s="18">
        <v>42988</v>
      </c>
      <c r="E9330" t="s">
        <v>215</v>
      </c>
      <c r="F9330" t="s">
        <v>3564</v>
      </c>
      <c r="G9330" t="s">
        <v>3565</v>
      </c>
      <c r="H9330" t="s">
        <v>53</v>
      </c>
      <c r="I9330" t="s">
        <v>54</v>
      </c>
      <c r="J9330" t="s">
        <v>2567</v>
      </c>
      <c r="K9330" t="s">
        <v>123</v>
      </c>
      <c r="L9330">
        <v>98026</v>
      </c>
      <c r="M9330" t="s">
        <v>71</v>
      </c>
      <c r="N9330" t="s">
        <v>6424</v>
      </c>
      <c r="O9330" t="s">
        <v>73</v>
      </c>
      <c r="P9330" t="s">
        <v>95</v>
      </c>
      <c r="Q9330" t="s">
        <v>6425</v>
      </c>
      <c r="R9330" s="19">
        <v>25.98</v>
      </c>
      <c r="S9330" s="17">
        <v>1</v>
      </c>
      <c r="T9330" s="20">
        <v>0</v>
      </c>
      <c r="U9330" s="19">
        <v>7.2744</v>
      </c>
      <c r="V9330" s="20">
        <f t="shared" si="725"/>
        <v>0.27999999999999997</v>
      </c>
      <c r="W9330" s="17">
        <f t="shared" si="726"/>
        <v>2017</v>
      </c>
      <c r="X9330" t="str">
        <f t="shared" si="727"/>
        <v>Sep-2017</v>
      </c>
      <c r="Y9330" s="17">
        <f t="shared" si="728"/>
        <v>3</v>
      </c>
      <c r="Z9330" t="str">
        <f t="shared" si="729"/>
        <v>0% (No Discount)</v>
      </c>
      <c r="AA9330" s="17">
        <f>IF(COUNTIF($B$2:B9330,B9330)=1,1,0)</f>
        <v>0</v>
      </c>
      <c r="AB9330" s="17">
        <f>IF(COUNTIF($F$2:F9330,F9330)=1,1,0)</f>
        <v>0</v>
      </c>
    </row>
    <row r="9331" spans="1:28" x14ac:dyDescent="0.2">
      <c r="A9331" s="17">
        <v>9330</v>
      </c>
      <c r="B9331" t="s">
        <v>10590</v>
      </c>
      <c r="C9331" s="18">
        <v>42336</v>
      </c>
      <c r="D9331" s="18">
        <v>42338</v>
      </c>
      <c r="E9331" t="s">
        <v>215</v>
      </c>
      <c r="F9331" t="s">
        <v>1919</v>
      </c>
      <c r="G9331" t="s">
        <v>1920</v>
      </c>
      <c r="H9331" t="s">
        <v>53</v>
      </c>
      <c r="I9331" t="s">
        <v>54</v>
      </c>
      <c r="J9331" t="s">
        <v>154</v>
      </c>
      <c r="K9331" t="s">
        <v>70</v>
      </c>
      <c r="L9331">
        <v>94110</v>
      </c>
      <c r="M9331" t="s">
        <v>71</v>
      </c>
      <c r="N9331" t="s">
        <v>7246</v>
      </c>
      <c r="O9331" t="s">
        <v>73</v>
      </c>
      <c r="P9331" t="s">
        <v>105</v>
      </c>
      <c r="Q9331" t="s">
        <v>7247</v>
      </c>
      <c r="R9331" s="19">
        <v>45.28</v>
      </c>
      <c r="S9331" s="17">
        <v>4</v>
      </c>
      <c r="T9331" s="20">
        <v>0</v>
      </c>
      <c r="U9331" s="19">
        <v>15.395200000000001</v>
      </c>
      <c r="V9331" s="20">
        <f t="shared" si="725"/>
        <v>0.34</v>
      </c>
      <c r="W9331" s="17">
        <f t="shared" si="726"/>
        <v>2015</v>
      </c>
      <c r="X9331" t="str">
        <f t="shared" si="727"/>
        <v>Nov-2015</v>
      </c>
      <c r="Y9331" s="17">
        <f t="shared" si="728"/>
        <v>2</v>
      </c>
      <c r="Z9331" t="str">
        <f t="shared" si="729"/>
        <v>0% (No Discount)</v>
      </c>
      <c r="AA9331" s="17">
        <f>IF(COUNTIF($B$2:B9331,B9331)=1,1,0)</f>
        <v>1</v>
      </c>
      <c r="AB9331" s="17">
        <f>IF(COUNTIF($F$2:F9331,F9331)=1,1,0)</f>
        <v>0</v>
      </c>
    </row>
    <row r="9332" spans="1:28" x14ac:dyDescent="0.2">
      <c r="A9332" s="17">
        <v>9331</v>
      </c>
      <c r="B9332" t="s">
        <v>10591</v>
      </c>
      <c r="C9332" s="18">
        <v>42320</v>
      </c>
      <c r="D9332" s="18">
        <v>42326</v>
      </c>
      <c r="E9332" t="s">
        <v>77</v>
      </c>
      <c r="F9332" t="s">
        <v>6370</v>
      </c>
      <c r="G9332" t="s">
        <v>6371</v>
      </c>
      <c r="H9332" t="s">
        <v>53</v>
      </c>
      <c r="I9332" t="s">
        <v>54</v>
      </c>
      <c r="J9332" t="s">
        <v>293</v>
      </c>
      <c r="K9332" t="s">
        <v>294</v>
      </c>
      <c r="L9332">
        <v>10035</v>
      </c>
      <c r="M9332" t="s">
        <v>175</v>
      </c>
      <c r="N9332" t="s">
        <v>3305</v>
      </c>
      <c r="O9332" t="s">
        <v>73</v>
      </c>
      <c r="P9332" t="s">
        <v>200</v>
      </c>
      <c r="Q9332" t="s">
        <v>698</v>
      </c>
      <c r="R9332" s="19">
        <v>15.56</v>
      </c>
      <c r="S9332" s="17">
        <v>2</v>
      </c>
      <c r="T9332" s="20">
        <v>0</v>
      </c>
      <c r="U9332" s="19">
        <v>7.3132000000000001</v>
      </c>
      <c r="V9332" s="20">
        <f t="shared" si="725"/>
        <v>0.47</v>
      </c>
      <c r="W9332" s="17">
        <f t="shared" si="726"/>
        <v>2015</v>
      </c>
      <c r="X9332" t="str">
        <f t="shared" si="727"/>
        <v>Nov-2015</v>
      </c>
      <c r="Y9332" s="17">
        <f t="shared" si="728"/>
        <v>6</v>
      </c>
      <c r="Z9332" t="str">
        <f t="shared" si="729"/>
        <v>0% (No Discount)</v>
      </c>
      <c r="AA9332" s="17">
        <f>IF(COUNTIF($B$2:B9332,B9332)=1,1,0)</f>
        <v>1</v>
      </c>
      <c r="AB9332" s="17">
        <f>IF(COUNTIF($F$2:F9332,F9332)=1,1,0)</f>
        <v>0</v>
      </c>
    </row>
    <row r="9333" spans="1:28" x14ac:dyDescent="0.2">
      <c r="A9333" s="17">
        <v>9332</v>
      </c>
      <c r="B9333" t="s">
        <v>10592</v>
      </c>
      <c r="C9333" s="18">
        <v>42642</v>
      </c>
      <c r="D9333" s="18">
        <v>42646</v>
      </c>
      <c r="E9333" t="s">
        <v>77</v>
      </c>
      <c r="F9333" t="s">
        <v>247</v>
      </c>
      <c r="G9333" t="s">
        <v>248</v>
      </c>
      <c r="H9333" t="s">
        <v>68</v>
      </c>
      <c r="I9333" t="s">
        <v>54</v>
      </c>
      <c r="J9333" t="s">
        <v>345</v>
      </c>
      <c r="K9333" t="s">
        <v>447</v>
      </c>
      <c r="L9333">
        <v>97477</v>
      </c>
      <c r="M9333" t="s">
        <v>71</v>
      </c>
      <c r="N9333" t="s">
        <v>4500</v>
      </c>
      <c r="O9333" t="s">
        <v>98</v>
      </c>
      <c r="P9333" t="s">
        <v>99</v>
      </c>
      <c r="Q9333" t="s">
        <v>4501</v>
      </c>
      <c r="R9333" s="19">
        <v>859.2</v>
      </c>
      <c r="S9333" s="17">
        <v>3</v>
      </c>
      <c r="T9333" s="20">
        <v>0.2</v>
      </c>
      <c r="U9333" s="19">
        <v>75.180000000000007</v>
      </c>
      <c r="V9333" s="20">
        <f t="shared" si="725"/>
        <v>8.7500000000000008E-2</v>
      </c>
      <c r="W9333" s="17">
        <f t="shared" si="726"/>
        <v>2016</v>
      </c>
      <c r="X9333" t="str">
        <f t="shared" si="727"/>
        <v>Sep-2016</v>
      </c>
      <c r="Y9333" s="17">
        <f t="shared" si="728"/>
        <v>4</v>
      </c>
      <c r="Z9333" t="str">
        <f t="shared" si="729"/>
        <v>11-20%</v>
      </c>
      <c r="AA9333" s="17">
        <f>IF(COUNTIF($B$2:B9333,B9333)=1,1,0)</f>
        <v>1</v>
      </c>
      <c r="AB9333" s="17">
        <f>IF(COUNTIF($F$2:F9333,F9333)=1,1,0)</f>
        <v>0</v>
      </c>
    </row>
    <row r="9334" spans="1:28" x14ac:dyDescent="0.2">
      <c r="A9334" s="17">
        <v>9333</v>
      </c>
      <c r="B9334" t="s">
        <v>10593</v>
      </c>
      <c r="C9334" s="18">
        <v>42989</v>
      </c>
      <c r="D9334" s="18">
        <v>42991</v>
      </c>
      <c r="E9334" t="s">
        <v>50</v>
      </c>
      <c r="F9334" t="s">
        <v>7981</v>
      </c>
      <c r="G9334" t="s">
        <v>7982</v>
      </c>
      <c r="H9334" t="s">
        <v>53</v>
      </c>
      <c r="I9334" t="s">
        <v>54</v>
      </c>
      <c r="J9334" t="s">
        <v>8005</v>
      </c>
      <c r="K9334" t="s">
        <v>56</v>
      </c>
      <c r="L9334">
        <v>40324</v>
      </c>
      <c r="M9334" t="s">
        <v>57</v>
      </c>
      <c r="N9334" t="s">
        <v>1639</v>
      </c>
      <c r="O9334" t="s">
        <v>73</v>
      </c>
      <c r="P9334" t="s">
        <v>105</v>
      </c>
      <c r="Q9334" t="s">
        <v>1640</v>
      </c>
      <c r="R9334" s="19">
        <v>195.68</v>
      </c>
      <c r="S9334" s="17">
        <v>4</v>
      </c>
      <c r="T9334" s="20">
        <v>0</v>
      </c>
      <c r="U9334" s="19">
        <v>50.876800000000003</v>
      </c>
      <c r="V9334" s="20">
        <f t="shared" si="725"/>
        <v>0.26</v>
      </c>
      <c r="W9334" s="17">
        <f t="shared" si="726"/>
        <v>2017</v>
      </c>
      <c r="X9334" t="str">
        <f t="shared" si="727"/>
        <v>Sep-2017</v>
      </c>
      <c r="Y9334" s="17">
        <f t="shared" si="728"/>
        <v>2</v>
      </c>
      <c r="Z9334" t="str">
        <f t="shared" si="729"/>
        <v>0% (No Discount)</v>
      </c>
      <c r="AA9334" s="17">
        <f>IF(COUNTIF($B$2:B9334,B9334)=1,1,0)</f>
        <v>1</v>
      </c>
      <c r="AB9334" s="17">
        <f>IF(COUNTIF($F$2:F9334,F9334)=1,1,0)</f>
        <v>0</v>
      </c>
    </row>
    <row r="9335" spans="1:28" x14ac:dyDescent="0.2">
      <c r="A9335" s="17">
        <v>9334</v>
      </c>
      <c r="B9335" t="s">
        <v>10593</v>
      </c>
      <c r="C9335" s="18">
        <v>42989</v>
      </c>
      <c r="D9335" s="18">
        <v>42991</v>
      </c>
      <c r="E9335" t="s">
        <v>50</v>
      </c>
      <c r="F9335" t="s">
        <v>7981</v>
      </c>
      <c r="G9335" t="s">
        <v>7982</v>
      </c>
      <c r="H9335" t="s">
        <v>53</v>
      </c>
      <c r="I9335" t="s">
        <v>54</v>
      </c>
      <c r="J9335" t="s">
        <v>8005</v>
      </c>
      <c r="K9335" t="s">
        <v>56</v>
      </c>
      <c r="L9335">
        <v>40324</v>
      </c>
      <c r="M9335" t="s">
        <v>57</v>
      </c>
      <c r="N9335" t="s">
        <v>4223</v>
      </c>
      <c r="O9335" t="s">
        <v>73</v>
      </c>
      <c r="P9335" t="s">
        <v>296</v>
      </c>
      <c r="Q9335" t="s">
        <v>4224</v>
      </c>
      <c r="R9335" s="19">
        <v>14.2</v>
      </c>
      <c r="S9335" s="17">
        <v>4</v>
      </c>
      <c r="T9335" s="20">
        <v>0</v>
      </c>
      <c r="U9335" s="19">
        <v>6.6740000000000004</v>
      </c>
      <c r="V9335" s="20">
        <f t="shared" si="725"/>
        <v>0.47000000000000003</v>
      </c>
      <c r="W9335" s="17">
        <f t="shared" si="726"/>
        <v>2017</v>
      </c>
      <c r="X9335" t="str">
        <f t="shared" si="727"/>
        <v>Sep-2017</v>
      </c>
      <c r="Y9335" s="17">
        <f t="shared" si="728"/>
        <v>2</v>
      </c>
      <c r="Z9335" t="str">
        <f t="shared" si="729"/>
        <v>0% (No Discount)</v>
      </c>
      <c r="AA9335" s="17">
        <f>IF(COUNTIF($B$2:B9335,B9335)=1,1,0)</f>
        <v>0</v>
      </c>
      <c r="AB9335" s="17">
        <f>IF(COUNTIF($F$2:F9335,F9335)=1,1,0)</f>
        <v>0</v>
      </c>
    </row>
    <row r="9336" spans="1:28" x14ac:dyDescent="0.2">
      <c r="A9336" s="17">
        <v>9335</v>
      </c>
      <c r="B9336" t="s">
        <v>10594</v>
      </c>
      <c r="C9336" s="18">
        <v>42856</v>
      </c>
      <c r="D9336" s="18">
        <v>42857</v>
      </c>
      <c r="E9336" t="s">
        <v>215</v>
      </c>
      <c r="F9336" t="s">
        <v>1339</v>
      </c>
      <c r="G9336" t="s">
        <v>1340</v>
      </c>
      <c r="H9336" t="s">
        <v>53</v>
      </c>
      <c r="I9336" t="s">
        <v>54</v>
      </c>
      <c r="J9336" t="s">
        <v>3441</v>
      </c>
      <c r="K9336" t="s">
        <v>81</v>
      </c>
      <c r="L9336">
        <v>33065</v>
      </c>
      <c r="M9336" t="s">
        <v>57</v>
      </c>
      <c r="N9336" t="s">
        <v>58</v>
      </c>
      <c r="O9336" t="s">
        <v>59</v>
      </c>
      <c r="P9336" t="s">
        <v>60</v>
      </c>
      <c r="Q9336" t="s">
        <v>61</v>
      </c>
      <c r="R9336" s="19">
        <v>314.35199999999998</v>
      </c>
      <c r="S9336" s="17">
        <v>3</v>
      </c>
      <c r="T9336" s="20">
        <v>0.2</v>
      </c>
      <c r="U9336" s="19">
        <v>-15.717599999999999</v>
      </c>
      <c r="V9336" s="20">
        <f t="shared" si="725"/>
        <v>-0.05</v>
      </c>
      <c r="W9336" s="17">
        <f t="shared" si="726"/>
        <v>2017</v>
      </c>
      <c r="X9336" t="str">
        <f t="shared" si="727"/>
        <v>May-2017</v>
      </c>
      <c r="Y9336" s="17">
        <f t="shared" si="728"/>
        <v>1</v>
      </c>
      <c r="Z9336" t="str">
        <f t="shared" si="729"/>
        <v>11-20%</v>
      </c>
      <c r="AA9336" s="17">
        <f>IF(COUNTIF($B$2:B9336,B9336)=1,1,0)</f>
        <v>1</v>
      </c>
      <c r="AB9336" s="17">
        <f>IF(COUNTIF($F$2:F9336,F9336)=1,1,0)</f>
        <v>0</v>
      </c>
    </row>
    <row r="9337" spans="1:28" x14ac:dyDescent="0.2">
      <c r="A9337" s="17">
        <v>9336</v>
      </c>
      <c r="B9337" t="s">
        <v>10594</v>
      </c>
      <c r="C9337" s="18">
        <v>42856</v>
      </c>
      <c r="D9337" s="18">
        <v>42857</v>
      </c>
      <c r="E9337" t="s">
        <v>215</v>
      </c>
      <c r="F9337" t="s">
        <v>1339</v>
      </c>
      <c r="G9337" t="s">
        <v>1340</v>
      </c>
      <c r="H9337" t="s">
        <v>53</v>
      </c>
      <c r="I9337" t="s">
        <v>54</v>
      </c>
      <c r="J9337" t="s">
        <v>3441</v>
      </c>
      <c r="K9337" t="s">
        <v>81</v>
      </c>
      <c r="L9337">
        <v>33065</v>
      </c>
      <c r="M9337" t="s">
        <v>57</v>
      </c>
      <c r="N9337" t="s">
        <v>6871</v>
      </c>
      <c r="O9337" t="s">
        <v>73</v>
      </c>
      <c r="P9337" t="s">
        <v>74</v>
      </c>
      <c r="Q9337" t="s">
        <v>6872</v>
      </c>
      <c r="R9337" s="19">
        <v>4.6079999999999997</v>
      </c>
      <c r="S9337" s="17">
        <v>2</v>
      </c>
      <c r="T9337" s="20">
        <v>0.2</v>
      </c>
      <c r="U9337" s="19">
        <v>1.4976</v>
      </c>
      <c r="V9337" s="20">
        <f t="shared" si="725"/>
        <v>0.32500000000000001</v>
      </c>
      <c r="W9337" s="17">
        <f t="shared" si="726"/>
        <v>2017</v>
      </c>
      <c r="X9337" t="str">
        <f t="shared" si="727"/>
        <v>May-2017</v>
      </c>
      <c r="Y9337" s="17">
        <f t="shared" si="728"/>
        <v>1</v>
      </c>
      <c r="Z9337" t="str">
        <f t="shared" si="729"/>
        <v>11-20%</v>
      </c>
      <c r="AA9337" s="17">
        <f>IF(COUNTIF($B$2:B9337,B9337)=1,1,0)</f>
        <v>0</v>
      </c>
      <c r="AB9337" s="17">
        <f>IF(COUNTIF($F$2:F9337,F9337)=1,1,0)</f>
        <v>0</v>
      </c>
    </row>
    <row r="9338" spans="1:28" x14ac:dyDescent="0.2">
      <c r="A9338" s="17">
        <v>9337</v>
      </c>
      <c r="B9338" t="s">
        <v>10595</v>
      </c>
      <c r="C9338" s="18">
        <v>42994</v>
      </c>
      <c r="D9338" s="18">
        <v>42998</v>
      </c>
      <c r="E9338" t="s">
        <v>77</v>
      </c>
      <c r="F9338" t="s">
        <v>3232</v>
      </c>
      <c r="G9338" t="s">
        <v>3233</v>
      </c>
      <c r="H9338" t="s">
        <v>68</v>
      </c>
      <c r="I9338" t="s">
        <v>54</v>
      </c>
      <c r="J9338" t="s">
        <v>154</v>
      </c>
      <c r="K9338" t="s">
        <v>70</v>
      </c>
      <c r="L9338">
        <v>94110</v>
      </c>
      <c r="M9338" t="s">
        <v>71</v>
      </c>
      <c r="N9338" t="s">
        <v>526</v>
      </c>
      <c r="O9338" t="s">
        <v>73</v>
      </c>
      <c r="P9338" t="s">
        <v>296</v>
      </c>
      <c r="Q9338" t="s">
        <v>527</v>
      </c>
      <c r="R9338" s="19">
        <v>17.899999999999999</v>
      </c>
      <c r="S9338" s="17">
        <v>5</v>
      </c>
      <c r="T9338" s="20">
        <v>0</v>
      </c>
      <c r="U9338" s="19">
        <v>8.7710000000000008</v>
      </c>
      <c r="V9338" s="20">
        <f t="shared" si="725"/>
        <v>0.4900000000000001</v>
      </c>
      <c r="W9338" s="17">
        <f t="shared" si="726"/>
        <v>2017</v>
      </c>
      <c r="X9338" t="str">
        <f t="shared" si="727"/>
        <v>Sep-2017</v>
      </c>
      <c r="Y9338" s="17">
        <f t="shared" si="728"/>
        <v>4</v>
      </c>
      <c r="Z9338" t="str">
        <f t="shared" si="729"/>
        <v>0% (No Discount)</v>
      </c>
      <c r="AA9338" s="17">
        <f>IF(COUNTIF($B$2:B9338,B9338)=1,1,0)</f>
        <v>1</v>
      </c>
      <c r="AB9338" s="17">
        <f>IF(COUNTIF($F$2:F9338,F9338)=1,1,0)</f>
        <v>0</v>
      </c>
    </row>
    <row r="9339" spans="1:28" x14ac:dyDescent="0.2">
      <c r="A9339" s="17">
        <v>9338</v>
      </c>
      <c r="B9339" t="s">
        <v>10596</v>
      </c>
      <c r="C9339" s="18">
        <v>41931</v>
      </c>
      <c r="D9339" s="18">
        <v>41934</v>
      </c>
      <c r="E9339" t="s">
        <v>50</v>
      </c>
      <c r="F9339" t="s">
        <v>2887</v>
      </c>
      <c r="G9339" t="s">
        <v>2888</v>
      </c>
      <c r="H9339" t="s">
        <v>68</v>
      </c>
      <c r="I9339" t="s">
        <v>54</v>
      </c>
      <c r="J9339" t="s">
        <v>154</v>
      </c>
      <c r="K9339" t="s">
        <v>70</v>
      </c>
      <c r="L9339">
        <v>94110</v>
      </c>
      <c r="M9339" t="s">
        <v>71</v>
      </c>
      <c r="N9339" t="s">
        <v>5779</v>
      </c>
      <c r="O9339" t="s">
        <v>73</v>
      </c>
      <c r="P9339" t="s">
        <v>102</v>
      </c>
      <c r="Q9339" t="s">
        <v>5780</v>
      </c>
      <c r="R9339" s="19">
        <v>2.992</v>
      </c>
      <c r="S9339" s="17">
        <v>1</v>
      </c>
      <c r="T9339" s="20">
        <v>0.2</v>
      </c>
      <c r="U9339" s="19">
        <v>1.1220000000000001</v>
      </c>
      <c r="V9339" s="20">
        <f t="shared" si="725"/>
        <v>0.37500000000000006</v>
      </c>
      <c r="W9339" s="17">
        <f t="shared" si="726"/>
        <v>2014</v>
      </c>
      <c r="X9339" t="str">
        <f t="shared" si="727"/>
        <v>Oct-2014</v>
      </c>
      <c r="Y9339" s="17">
        <f t="shared" si="728"/>
        <v>3</v>
      </c>
      <c r="Z9339" t="str">
        <f t="shared" si="729"/>
        <v>11-20%</v>
      </c>
      <c r="AA9339" s="17">
        <f>IF(COUNTIF($B$2:B9339,B9339)=1,1,0)</f>
        <v>1</v>
      </c>
      <c r="AB9339" s="17">
        <f>IF(COUNTIF($F$2:F9339,F9339)=1,1,0)</f>
        <v>0</v>
      </c>
    </row>
    <row r="9340" spans="1:28" x14ac:dyDescent="0.2">
      <c r="A9340" s="17">
        <v>9339</v>
      </c>
      <c r="B9340" t="s">
        <v>10596</v>
      </c>
      <c r="C9340" s="18">
        <v>41931</v>
      </c>
      <c r="D9340" s="18">
        <v>41934</v>
      </c>
      <c r="E9340" t="s">
        <v>50</v>
      </c>
      <c r="F9340" t="s">
        <v>2887</v>
      </c>
      <c r="G9340" t="s">
        <v>2888</v>
      </c>
      <c r="H9340" t="s">
        <v>68</v>
      </c>
      <c r="I9340" t="s">
        <v>54</v>
      </c>
      <c r="J9340" t="s">
        <v>154</v>
      </c>
      <c r="K9340" t="s">
        <v>70</v>
      </c>
      <c r="L9340">
        <v>94110</v>
      </c>
      <c r="M9340" t="s">
        <v>71</v>
      </c>
      <c r="N9340" t="s">
        <v>3203</v>
      </c>
      <c r="O9340" t="s">
        <v>73</v>
      </c>
      <c r="P9340" t="s">
        <v>102</v>
      </c>
      <c r="Q9340" t="s">
        <v>3204</v>
      </c>
      <c r="R9340" s="19">
        <v>20.064</v>
      </c>
      <c r="S9340" s="17">
        <v>6</v>
      </c>
      <c r="T9340" s="20">
        <v>0.2</v>
      </c>
      <c r="U9340" s="19">
        <v>7.0224000000000002</v>
      </c>
      <c r="V9340" s="20">
        <f t="shared" si="725"/>
        <v>0.35000000000000003</v>
      </c>
      <c r="W9340" s="17">
        <f t="shared" si="726"/>
        <v>2014</v>
      </c>
      <c r="X9340" t="str">
        <f t="shared" si="727"/>
        <v>Oct-2014</v>
      </c>
      <c r="Y9340" s="17">
        <f t="shared" si="728"/>
        <v>3</v>
      </c>
      <c r="Z9340" t="str">
        <f t="shared" si="729"/>
        <v>11-20%</v>
      </c>
      <c r="AA9340" s="17">
        <f>IF(COUNTIF($B$2:B9340,B9340)=1,1,0)</f>
        <v>0</v>
      </c>
      <c r="AB9340" s="17">
        <f>IF(COUNTIF($F$2:F9340,F9340)=1,1,0)</f>
        <v>0</v>
      </c>
    </row>
    <row r="9341" spans="1:28" x14ac:dyDescent="0.2">
      <c r="A9341" s="17">
        <v>9340</v>
      </c>
      <c r="B9341" t="s">
        <v>10596</v>
      </c>
      <c r="C9341" s="18">
        <v>41931</v>
      </c>
      <c r="D9341" s="18">
        <v>41934</v>
      </c>
      <c r="E9341" t="s">
        <v>50</v>
      </c>
      <c r="F9341" t="s">
        <v>2887</v>
      </c>
      <c r="G9341" t="s">
        <v>2888</v>
      </c>
      <c r="H9341" t="s">
        <v>68</v>
      </c>
      <c r="I9341" t="s">
        <v>54</v>
      </c>
      <c r="J9341" t="s">
        <v>154</v>
      </c>
      <c r="K9341" t="s">
        <v>70</v>
      </c>
      <c r="L9341">
        <v>94110</v>
      </c>
      <c r="M9341" t="s">
        <v>71</v>
      </c>
      <c r="N9341" t="s">
        <v>7710</v>
      </c>
      <c r="O9341" t="s">
        <v>73</v>
      </c>
      <c r="P9341" t="s">
        <v>117</v>
      </c>
      <c r="Q9341" t="s">
        <v>7711</v>
      </c>
      <c r="R9341" s="19">
        <v>146.72999999999999</v>
      </c>
      <c r="S9341" s="17">
        <v>3</v>
      </c>
      <c r="T9341" s="20">
        <v>0</v>
      </c>
      <c r="U9341" s="19">
        <v>68.963099999999997</v>
      </c>
      <c r="V9341" s="20">
        <f t="shared" si="725"/>
        <v>0.47000000000000003</v>
      </c>
      <c r="W9341" s="17">
        <f t="shared" si="726"/>
        <v>2014</v>
      </c>
      <c r="X9341" t="str">
        <f t="shared" si="727"/>
        <v>Oct-2014</v>
      </c>
      <c r="Y9341" s="17">
        <f t="shared" si="728"/>
        <v>3</v>
      </c>
      <c r="Z9341" t="str">
        <f t="shared" si="729"/>
        <v>0% (No Discount)</v>
      </c>
      <c r="AA9341" s="17">
        <f>IF(COUNTIF($B$2:B9341,B9341)=1,1,0)</f>
        <v>0</v>
      </c>
      <c r="AB9341" s="17">
        <f>IF(COUNTIF($F$2:F9341,F9341)=1,1,0)</f>
        <v>0</v>
      </c>
    </row>
    <row r="9342" spans="1:28" x14ac:dyDescent="0.2">
      <c r="A9342" s="17">
        <v>9341</v>
      </c>
      <c r="B9342" t="s">
        <v>10596</v>
      </c>
      <c r="C9342" s="18">
        <v>41931</v>
      </c>
      <c r="D9342" s="18">
        <v>41934</v>
      </c>
      <c r="E9342" t="s">
        <v>50</v>
      </c>
      <c r="F9342" t="s">
        <v>2887</v>
      </c>
      <c r="G9342" t="s">
        <v>2888</v>
      </c>
      <c r="H9342" t="s">
        <v>68</v>
      </c>
      <c r="I9342" t="s">
        <v>54</v>
      </c>
      <c r="J9342" t="s">
        <v>154</v>
      </c>
      <c r="K9342" t="s">
        <v>70</v>
      </c>
      <c r="L9342">
        <v>94110</v>
      </c>
      <c r="M9342" t="s">
        <v>71</v>
      </c>
      <c r="N9342" t="s">
        <v>2151</v>
      </c>
      <c r="O9342" t="s">
        <v>73</v>
      </c>
      <c r="P9342" t="s">
        <v>74</v>
      </c>
      <c r="Q9342" t="s">
        <v>2152</v>
      </c>
      <c r="R9342" s="19">
        <v>18.75</v>
      </c>
      <c r="S9342" s="17">
        <v>5</v>
      </c>
      <c r="T9342" s="20">
        <v>0</v>
      </c>
      <c r="U9342" s="19">
        <v>9</v>
      </c>
      <c r="V9342" s="20">
        <f t="shared" si="725"/>
        <v>0.48</v>
      </c>
      <c r="W9342" s="17">
        <f t="shared" si="726"/>
        <v>2014</v>
      </c>
      <c r="X9342" t="str">
        <f t="shared" si="727"/>
        <v>Oct-2014</v>
      </c>
      <c r="Y9342" s="17">
        <f t="shared" si="728"/>
        <v>3</v>
      </c>
      <c r="Z9342" t="str">
        <f t="shared" si="729"/>
        <v>0% (No Discount)</v>
      </c>
      <c r="AA9342" s="17">
        <f>IF(COUNTIF($B$2:B9342,B9342)=1,1,0)</f>
        <v>0</v>
      </c>
      <c r="AB9342" s="17">
        <f>IF(COUNTIF($F$2:F9342,F9342)=1,1,0)</f>
        <v>0</v>
      </c>
    </row>
    <row r="9343" spans="1:28" x14ac:dyDescent="0.2">
      <c r="A9343" s="17">
        <v>9342</v>
      </c>
      <c r="B9343" t="s">
        <v>10596</v>
      </c>
      <c r="C9343" s="18">
        <v>41931</v>
      </c>
      <c r="D9343" s="18">
        <v>41934</v>
      </c>
      <c r="E9343" t="s">
        <v>50</v>
      </c>
      <c r="F9343" t="s">
        <v>2887</v>
      </c>
      <c r="G9343" t="s">
        <v>2888</v>
      </c>
      <c r="H9343" t="s">
        <v>68</v>
      </c>
      <c r="I9343" t="s">
        <v>54</v>
      </c>
      <c r="J9343" t="s">
        <v>154</v>
      </c>
      <c r="K9343" t="s">
        <v>70</v>
      </c>
      <c r="L9343">
        <v>94110</v>
      </c>
      <c r="M9343" t="s">
        <v>71</v>
      </c>
      <c r="N9343" t="s">
        <v>7733</v>
      </c>
      <c r="O9343" t="s">
        <v>98</v>
      </c>
      <c r="P9343" t="s">
        <v>99</v>
      </c>
      <c r="Q9343" t="s">
        <v>7734</v>
      </c>
      <c r="R9343" s="19">
        <v>117.57599999999999</v>
      </c>
      <c r="S9343" s="17">
        <v>3</v>
      </c>
      <c r="T9343" s="20">
        <v>0.2</v>
      </c>
      <c r="U9343" s="19">
        <v>11.7576</v>
      </c>
      <c r="V9343" s="20">
        <f t="shared" si="725"/>
        <v>0.1</v>
      </c>
      <c r="W9343" s="17">
        <f t="shared" si="726"/>
        <v>2014</v>
      </c>
      <c r="X9343" t="str">
        <f t="shared" si="727"/>
        <v>Oct-2014</v>
      </c>
      <c r="Y9343" s="17">
        <f t="shared" si="728"/>
        <v>3</v>
      </c>
      <c r="Z9343" t="str">
        <f t="shared" si="729"/>
        <v>11-20%</v>
      </c>
      <c r="AA9343" s="17">
        <f>IF(COUNTIF($B$2:B9343,B9343)=1,1,0)</f>
        <v>0</v>
      </c>
      <c r="AB9343" s="17">
        <f>IF(COUNTIF($F$2:F9343,F9343)=1,1,0)</f>
        <v>0</v>
      </c>
    </row>
    <row r="9344" spans="1:28" x14ac:dyDescent="0.2">
      <c r="A9344" s="17">
        <v>9343</v>
      </c>
      <c r="B9344" t="s">
        <v>10597</v>
      </c>
      <c r="C9344" s="18">
        <v>42442</v>
      </c>
      <c r="D9344" s="18">
        <v>42447</v>
      </c>
      <c r="E9344" t="s">
        <v>77</v>
      </c>
      <c r="F9344" t="s">
        <v>7707</v>
      </c>
      <c r="G9344" t="s">
        <v>7708</v>
      </c>
      <c r="H9344" t="s">
        <v>129</v>
      </c>
      <c r="I9344" t="s">
        <v>54</v>
      </c>
      <c r="J9344" t="s">
        <v>2889</v>
      </c>
      <c r="K9344" t="s">
        <v>70</v>
      </c>
      <c r="L9344">
        <v>92503</v>
      </c>
      <c r="M9344" t="s">
        <v>71</v>
      </c>
      <c r="N9344" t="s">
        <v>2474</v>
      </c>
      <c r="O9344" t="s">
        <v>73</v>
      </c>
      <c r="P9344" t="s">
        <v>102</v>
      </c>
      <c r="Q9344" t="s">
        <v>2475</v>
      </c>
      <c r="R9344" s="19">
        <v>51.183999999999997</v>
      </c>
      <c r="S9344" s="17">
        <v>7</v>
      </c>
      <c r="T9344" s="20">
        <v>0.2</v>
      </c>
      <c r="U9344" s="19">
        <v>19.193999999999999</v>
      </c>
      <c r="V9344" s="20">
        <f t="shared" si="725"/>
        <v>0.375</v>
      </c>
      <c r="W9344" s="17">
        <f t="shared" si="726"/>
        <v>2016</v>
      </c>
      <c r="X9344" t="str">
        <f t="shared" si="727"/>
        <v>Mar-2016</v>
      </c>
      <c r="Y9344" s="17">
        <f t="shared" si="728"/>
        <v>5</v>
      </c>
      <c r="Z9344" t="str">
        <f t="shared" si="729"/>
        <v>11-20%</v>
      </c>
      <c r="AA9344" s="17">
        <f>IF(COUNTIF($B$2:B9344,B9344)=1,1,0)</f>
        <v>1</v>
      </c>
      <c r="AB9344" s="17">
        <f>IF(COUNTIF($F$2:F9344,F9344)=1,1,0)</f>
        <v>0</v>
      </c>
    </row>
    <row r="9345" spans="1:28" x14ac:dyDescent="0.2">
      <c r="A9345" s="17">
        <v>9344</v>
      </c>
      <c r="B9345" t="s">
        <v>10598</v>
      </c>
      <c r="C9345" s="18">
        <v>42783</v>
      </c>
      <c r="D9345" s="18">
        <v>42786</v>
      </c>
      <c r="E9345" t="s">
        <v>215</v>
      </c>
      <c r="F9345" t="s">
        <v>2342</v>
      </c>
      <c r="G9345" t="s">
        <v>2343</v>
      </c>
      <c r="H9345" t="s">
        <v>129</v>
      </c>
      <c r="I9345" t="s">
        <v>54</v>
      </c>
      <c r="J9345" t="s">
        <v>303</v>
      </c>
      <c r="K9345" t="s">
        <v>525</v>
      </c>
      <c r="L9345">
        <v>45373</v>
      </c>
      <c r="M9345" t="s">
        <v>175</v>
      </c>
      <c r="N9345" t="s">
        <v>8351</v>
      </c>
      <c r="O9345" t="s">
        <v>59</v>
      </c>
      <c r="P9345" t="s">
        <v>83</v>
      </c>
      <c r="Q9345" t="s">
        <v>8352</v>
      </c>
      <c r="R9345" s="19">
        <v>455.97</v>
      </c>
      <c r="S9345" s="17">
        <v>5</v>
      </c>
      <c r="T9345" s="20">
        <v>0.4</v>
      </c>
      <c r="U9345" s="19">
        <v>-106.393</v>
      </c>
      <c r="V9345" s="20">
        <f t="shared" si="725"/>
        <v>-0.23333333333333331</v>
      </c>
      <c r="W9345" s="17">
        <f t="shared" si="726"/>
        <v>2017</v>
      </c>
      <c r="X9345" t="str">
        <f t="shared" si="727"/>
        <v>Feb-2017</v>
      </c>
      <c r="Y9345" s="17">
        <f t="shared" si="728"/>
        <v>3</v>
      </c>
      <c r="Z9345" t="str">
        <f t="shared" si="729"/>
        <v>31-40%</v>
      </c>
      <c r="AA9345" s="17">
        <f>IF(COUNTIF($B$2:B9345,B9345)=1,1,0)</f>
        <v>1</v>
      </c>
      <c r="AB9345" s="17">
        <f>IF(COUNTIF($F$2:F9345,F9345)=1,1,0)</f>
        <v>0</v>
      </c>
    </row>
    <row r="9346" spans="1:28" x14ac:dyDescent="0.2">
      <c r="A9346" s="17">
        <v>9345</v>
      </c>
      <c r="B9346" t="s">
        <v>10598</v>
      </c>
      <c r="C9346" s="18">
        <v>42783</v>
      </c>
      <c r="D9346" s="18">
        <v>42786</v>
      </c>
      <c r="E9346" t="s">
        <v>215</v>
      </c>
      <c r="F9346" t="s">
        <v>2342</v>
      </c>
      <c r="G9346" t="s">
        <v>2343</v>
      </c>
      <c r="H9346" t="s">
        <v>129</v>
      </c>
      <c r="I9346" t="s">
        <v>54</v>
      </c>
      <c r="J9346" t="s">
        <v>303</v>
      </c>
      <c r="K9346" t="s">
        <v>525</v>
      </c>
      <c r="L9346">
        <v>45373</v>
      </c>
      <c r="M9346" t="s">
        <v>175</v>
      </c>
      <c r="N9346" t="s">
        <v>204</v>
      </c>
      <c r="O9346" t="s">
        <v>73</v>
      </c>
      <c r="P9346" t="s">
        <v>102</v>
      </c>
      <c r="Q9346" t="s">
        <v>205</v>
      </c>
      <c r="R9346" s="19">
        <v>5.7149999999999999</v>
      </c>
      <c r="S9346" s="17">
        <v>5</v>
      </c>
      <c r="T9346" s="20">
        <v>0.7</v>
      </c>
      <c r="U9346" s="19">
        <v>-4.7625000000000002</v>
      </c>
      <c r="V9346" s="20">
        <f t="shared" ref="V9346:V9409" si="730">IFERROR(U9346/R9346,0)</f>
        <v>-0.83333333333333337</v>
      </c>
      <c r="W9346" s="17">
        <f t="shared" ref="W9346:W9409" si="731">YEAR(C9346)</f>
        <v>2017</v>
      </c>
      <c r="X9346" t="str">
        <f t="shared" ref="X9346:X9409" si="732">TEXT(C9346,"mmm-yyyy")</f>
        <v>Feb-2017</v>
      </c>
      <c r="Y9346" s="17">
        <f t="shared" ref="Y9346:Y9409" si="733">D9346-C9346</f>
        <v>3</v>
      </c>
      <c r="Z9346" t="str">
        <f t="shared" ref="Z9346:Z9409" si="734">IF(T9346=0,"0% (No Discount)",IF(T9346&lt;=0.1,"1-10%",IF(T9346&lt;=0.2,"11-20%",IF(T9346&lt;=0.3,"21-30%",IF(T9346&lt;=0.4,"31-40%",IF(T9346&lt;=0.5,"41-50%","Over 50%"))))))</f>
        <v>Over 50%</v>
      </c>
      <c r="AA9346" s="17">
        <f>IF(COUNTIF($B$2:B9346,B9346)=1,1,0)</f>
        <v>0</v>
      </c>
      <c r="AB9346" s="17">
        <f>IF(COUNTIF($F$2:F9346,F9346)=1,1,0)</f>
        <v>0</v>
      </c>
    </row>
    <row r="9347" spans="1:28" x14ac:dyDescent="0.2">
      <c r="A9347" s="17">
        <v>9346</v>
      </c>
      <c r="B9347" t="s">
        <v>10598</v>
      </c>
      <c r="C9347" s="18">
        <v>42783</v>
      </c>
      <c r="D9347" s="18">
        <v>42786</v>
      </c>
      <c r="E9347" t="s">
        <v>215</v>
      </c>
      <c r="F9347" t="s">
        <v>2342</v>
      </c>
      <c r="G9347" t="s">
        <v>2343</v>
      </c>
      <c r="H9347" t="s">
        <v>129</v>
      </c>
      <c r="I9347" t="s">
        <v>54</v>
      </c>
      <c r="J9347" t="s">
        <v>303</v>
      </c>
      <c r="K9347" t="s">
        <v>525</v>
      </c>
      <c r="L9347">
        <v>45373</v>
      </c>
      <c r="M9347" t="s">
        <v>175</v>
      </c>
      <c r="N9347" t="s">
        <v>6336</v>
      </c>
      <c r="O9347" t="s">
        <v>98</v>
      </c>
      <c r="P9347" t="s">
        <v>99</v>
      </c>
      <c r="Q9347" t="s">
        <v>6337</v>
      </c>
      <c r="R9347" s="19">
        <v>57.594000000000001</v>
      </c>
      <c r="S9347" s="17">
        <v>1</v>
      </c>
      <c r="T9347" s="20">
        <v>0.4</v>
      </c>
      <c r="U9347" s="19">
        <v>-11.518800000000001</v>
      </c>
      <c r="V9347" s="20">
        <f t="shared" si="730"/>
        <v>-0.2</v>
      </c>
      <c r="W9347" s="17">
        <f t="shared" si="731"/>
        <v>2017</v>
      </c>
      <c r="X9347" t="str">
        <f t="shared" si="732"/>
        <v>Feb-2017</v>
      </c>
      <c r="Y9347" s="17">
        <f t="shared" si="733"/>
        <v>3</v>
      </c>
      <c r="Z9347" t="str">
        <f t="shared" si="734"/>
        <v>31-40%</v>
      </c>
      <c r="AA9347" s="17">
        <f>IF(COUNTIF($B$2:B9347,B9347)=1,1,0)</f>
        <v>0</v>
      </c>
      <c r="AB9347" s="17">
        <f>IF(COUNTIF($F$2:F9347,F9347)=1,1,0)</f>
        <v>0</v>
      </c>
    </row>
    <row r="9348" spans="1:28" x14ac:dyDescent="0.2">
      <c r="A9348" s="17">
        <v>9347</v>
      </c>
      <c r="B9348" t="s">
        <v>10598</v>
      </c>
      <c r="C9348" s="18">
        <v>42783</v>
      </c>
      <c r="D9348" s="18">
        <v>42786</v>
      </c>
      <c r="E9348" t="s">
        <v>215</v>
      </c>
      <c r="F9348" t="s">
        <v>2342</v>
      </c>
      <c r="G9348" t="s">
        <v>2343</v>
      </c>
      <c r="H9348" t="s">
        <v>129</v>
      </c>
      <c r="I9348" t="s">
        <v>54</v>
      </c>
      <c r="J9348" t="s">
        <v>303</v>
      </c>
      <c r="K9348" t="s">
        <v>525</v>
      </c>
      <c r="L9348">
        <v>45373</v>
      </c>
      <c r="M9348" t="s">
        <v>175</v>
      </c>
      <c r="N9348" t="s">
        <v>4664</v>
      </c>
      <c r="O9348" t="s">
        <v>59</v>
      </c>
      <c r="P9348" t="s">
        <v>92</v>
      </c>
      <c r="Q9348" t="s">
        <v>4665</v>
      </c>
      <c r="R9348" s="19">
        <v>30.143999999999998</v>
      </c>
      <c r="S9348" s="17">
        <v>2</v>
      </c>
      <c r="T9348" s="20">
        <v>0.2</v>
      </c>
      <c r="U9348" s="19">
        <v>8.2896000000000001</v>
      </c>
      <c r="V9348" s="20">
        <f t="shared" si="730"/>
        <v>0.27500000000000002</v>
      </c>
      <c r="W9348" s="17">
        <f t="shared" si="731"/>
        <v>2017</v>
      </c>
      <c r="X9348" t="str">
        <f t="shared" si="732"/>
        <v>Feb-2017</v>
      </c>
      <c r="Y9348" s="17">
        <f t="shared" si="733"/>
        <v>3</v>
      </c>
      <c r="Z9348" t="str">
        <f t="shared" si="734"/>
        <v>11-20%</v>
      </c>
      <c r="AA9348" s="17">
        <f>IF(COUNTIF($B$2:B9348,B9348)=1,1,0)</f>
        <v>0</v>
      </c>
      <c r="AB9348" s="17">
        <f>IF(COUNTIF($F$2:F9348,F9348)=1,1,0)</f>
        <v>0</v>
      </c>
    </row>
    <row r="9349" spans="1:28" x14ac:dyDescent="0.2">
      <c r="A9349" s="17">
        <v>9348</v>
      </c>
      <c r="B9349" t="s">
        <v>10598</v>
      </c>
      <c r="C9349" s="18">
        <v>42783</v>
      </c>
      <c r="D9349" s="18">
        <v>42786</v>
      </c>
      <c r="E9349" t="s">
        <v>215</v>
      </c>
      <c r="F9349" t="s">
        <v>2342</v>
      </c>
      <c r="G9349" t="s">
        <v>2343</v>
      </c>
      <c r="H9349" t="s">
        <v>129</v>
      </c>
      <c r="I9349" t="s">
        <v>54</v>
      </c>
      <c r="J9349" t="s">
        <v>303</v>
      </c>
      <c r="K9349" t="s">
        <v>525</v>
      </c>
      <c r="L9349">
        <v>45373</v>
      </c>
      <c r="M9349" t="s">
        <v>175</v>
      </c>
      <c r="N9349" t="s">
        <v>4804</v>
      </c>
      <c r="O9349" t="s">
        <v>59</v>
      </c>
      <c r="P9349" t="s">
        <v>63</v>
      </c>
      <c r="Q9349" t="s">
        <v>4805</v>
      </c>
      <c r="R9349" s="19">
        <v>899.43</v>
      </c>
      <c r="S9349" s="17">
        <v>5</v>
      </c>
      <c r="T9349" s="20">
        <v>0.3</v>
      </c>
      <c r="U9349" s="19">
        <v>-12.849</v>
      </c>
      <c r="V9349" s="20">
        <f t="shared" si="730"/>
        <v>-1.4285714285714287E-2</v>
      </c>
      <c r="W9349" s="17">
        <f t="shared" si="731"/>
        <v>2017</v>
      </c>
      <c r="X9349" t="str">
        <f t="shared" si="732"/>
        <v>Feb-2017</v>
      </c>
      <c r="Y9349" s="17">
        <f t="shared" si="733"/>
        <v>3</v>
      </c>
      <c r="Z9349" t="str">
        <f t="shared" si="734"/>
        <v>21-30%</v>
      </c>
      <c r="AA9349" s="17">
        <f>IF(COUNTIF($B$2:B9349,B9349)=1,1,0)</f>
        <v>0</v>
      </c>
      <c r="AB9349" s="17">
        <f>IF(COUNTIF($F$2:F9349,F9349)=1,1,0)</f>
        <v>0</v>
      </c>
    </row>
    <row r="9350" spans="1:28" x14ac:dyDescent="0.2">
      <c r="A9350" s="17">
        <v>9349</v>
      </c>
      <c r="B9350" t="s">
        <v>10599</v>
      </c>
      <c r="C9350" s="18">
        <v>42726</v>
      </c>
      <c r="D9350" s="18">
        <v>42732</v>
      </c>
      <c r="E9350" t="s">
        <v>77</v>
      </c>
      <c r="F9350" t="s">
        <v>391</v>
      </c>
      <c r="G9350" t="s">
        <v>392</v>
      </c>
      <c r="H9350" t="s">
        <v>53</v>
      </c>
      <c r="I9350" t="s">
        <v>54</v>
      </c>
      <c r="J9350" t="s">
        <v>8002</v>
      </c>
      <c r="K9350" t="s">
        <v>70</v>
      </c>
      <c r="L9350">
        <v>92553</v>
      </c>
      <c r="M9350" t="s">
        <v>71</v>
      </c>
      <c r="N9350" t="s">
        <v>9222</v>
      </c>
      <c r="O9350" t="s">
        <v>59</v>
      </c>
      <c r="P9350" t="s">
        <v>92</v>
      </c>
      <c r="Q9350" t="s">
        <v>9223</v>
      </c>
      <c r="R9350" s="19">
        <v>842.72</v>
      </c>
      <c r="S9350" s="17">
        <v>8</v>
      </c>
      <c r="T9350" s="20">
        <v>0</v>
      </c>
      <c r="U9350" s="19">
        <v>202.25280000000001</v>
      </c>
      <c r="V9350" s="20">
        <f t="shared" si="730"/>
        <v>0.24</v>
      </c>
      <c r="W9350" s="17">
        <f t="shared" si="731"/>
        <v>2016</v>
      </c>
      <c r="X9350" t="str">
        <f t="shared" si="732"/>
        <v>Dec-2016</v>
      </c>
      <c r="Y9350" s="17">
        <f t="shared" si="733"/>
        <v>6</v>
      </c>
      <c r="Z9350" t="str">
        <f t="shared" si="734"/>
        <v>0% (No Discount)</v>
      </c>
      <c r="AA9350" s="17">
        <f>IF(COUNTIF($B$2:B9350,B9350)=1,1,0)</f>
        <v>1</v>
      </c>
      <c r="AB9350" s="17">
        <f>IF(COUNTIF($F$2:F9350,F9350)=1,1,0)</f>
        <v>0</v>
      </c>
    </row>
    <row r="9351" spans="1:28" x14ac:dyDescent="0.2">
      <c r="A9351" s="17">
        <v>9350</v>
      </c>
      <c r="B9351" t="s">
        <v>10599</v>
      </c>
      <c r="C9351" s="18">
        <v>42726</v>
      </c>
      <c r="D9351" s="18">
        <v>42732</v>
      </c>
      <c r="E9351" t="s">
        <v>77</v>
      </c>
      <c r="F9351" t="s">
        <v>391</v>
      </c>
      <c r="G9351" t="s">
        <v>392</v>
      </c>
      <c r="H9351" t="s">
        <v>53</v>
      </c>
      <c r="I9351" t="s">
        <v>54</v>
      </c>
      <c r="J9351" t="s">
        <v>8002</v>
      </c>
      <c r="K9351" t="s">
        <v>70</v>
      </c>
      <c r="L9351">
        <v>92553</v>
      </c>
      <c r="M9351" t="s">
        <v>71</v>
      </c>
      <c r="N9351" t="s">
        <v>510</v>
      </c>
      <c r="O9351" t="s">
        <v>59</v>
      </c>
      <c r="P9351" t="s">
        <v>92</v>
      </c>
      <c r="Q9351" t="s">
        <v>511</v>
      </c>
      <c r="R9351" s="19">
        <v>41.96</v>
      </c>
      <c r="S9351" s="17">
        <v>2</v>
      </c>
      <c r="T9351" s="20">
        <v>0</v>
      </c>
      <c r="U9351" s="19">
        <v>10.909599999999999</v>
      </c>
      <c r="V9351" s="20">
        <f t="shared" si="730"/>
        <v>0.25999999999999995</v>
      </c>
      <c r="W9351" s="17">
        <f t="shared" si="731"/>
        <v>2016</v>
      </c>
      <c r="X9351" t="str">
        <f t="shared" si="732"/>
        <v>Dec-2016</v>
      </c>
      <c r="Y9351" s="17">
        <f t="shared" si="733"/>
        <v>6</v>
      </c>
      <c r="Z9351" t="str">
        <f t="shared" si="734"/>
        <v>0% (No Discount)</v>
      </c>
      <c r="AA9351" s="17">
        <f>IF(COUNTIF($B$2:B9351,B9351)=1,1,0)</f>
        <v>0</v>
      </c>
      <c r="AB9351" s="17">
        <f>IF(COUNTIF($F$2:F9351,F9351)=1,1,0)</f>
        <v>0</v>
      </c>
    </row>
    <row r="9352" spans="1:28" x14ac:dyDescent="0.2">
      <c r="A9352" s="17">
        <v>9351</v>
      </c>
      <c r="B9352" t="s">
        <v>10600</v>
      </c>
      <c r="C9352" s="18">
        <v>42636</v>
      </c>
      <c r="D9352" s="18">
        <v>42640</v>
      </c>
      <c r="E9352" t="s">
        <v>77</v>
      </c>
      <c r="F9352" t="s">
        <v>2671</v>
      </c>
      <c r="G9352" t="s">
        <v>2672</v>
      </c>
      <c r="H9352" t="s">
        <v>68</v>
      </c>
      <c r="I9352" t="s">
        <v>54</v>
      </c>
      <c r="J9352" t="s">
        <v>122</v>
      </c>
      <c r="K9352" t="s">
        <v>123</v>
      </c>
      <c r="L9352">
        <v>98115</v>
      </c>
      <c r="M9352" t="s">
        <v>71</v>
      </c>
      <c r="N9352" t="s">
        <v>3623</v>
      </c>
      <c r="O9352" t="s">
        <v>73</v>
      </c>
      <c r="P9352" t="s">
        <v>102</v>
      </c>
      <c r="Q9352" t="s">
        <v>3624</v>
      </c>
      <c r="R9352" s="19">
        <v>13.215999999999999</v>
      </c>
      <c r="S9352" s="17">
        <v>4</v>
      </c>
      <c r="T9352" s="20">
        <v>0.2</v>
      </c>
      <c r="U9352" s="19">
        <v>4.4603999999999999</v>
      </c>
      <c r="V9352" s="20">
        <f t="shared" si="730"/>
        <v>0.33750000000000002</v>
      </c>
      <c r="W9352" s="17">
        <f t="shared" si="731"/>
        <v>2016</v>
      </c>
      <c r="X9352" t="str">
        <f t="shared" si="732"/>
        <v>Sep-2016</v>
      </c>
      <c r="Y9352" s="17">
        <f t="shared" si="733"/>
        <v>4</v>
      </c>
      <c r="Z9352" t="str">
        <f t="shared" si="734"/>
        <v>11-20%</v>
      </c>
      <c r="AA9352" s="17">
        <f>IF(COUNTIF($B$2:B9352,B9352)=1,1,0)</f>
        <v>1</v>
      </c>
      <c r="AB9352" s="17">
        <f>IF(COUNTIF($F$2:F9352,F9352)=1,1,0)</f>
        <v>0</v>
      </c>
    </row>
    <row r="9353" spans="1:28" x14ac:dyDescent="0.2">
      <c r="A9353" s="17">
        <v>9352</v>
      </c>
      <c r="B9353" t="s">
        <v>10600</v>
      </c>
      <c r="C9353" s="18">
        <v>42636</v>
      </c>
      <c r="D9353" s="18">
        <v>42640</v>
      </c>
      <c r="E9353" t="s">
        <v>77</v>
      </c>
      <c r="F9353" t="s">
        <v>2671</v>
      </c>
      <c r="G9353" t="s">
        <v>2672</v>
      </c>
      <c r="H9353" t="s">
        <v>68</v>
      </c>
      <c r="I9353" t="s">
        <v>54</v>
      </c>
      <c r="J9353" t="s">
        <v>122</v>
      </c>
      <c r="K9353" t="s">
        <v>123</v>
      </c>
      <c r="L9353">
        <v>98115</v>
      </c>
      <c r="M9353" t="s">
        <v>71</v>
      </c>
      <c r="N9353" t="s">
        <v>1569</v>
      </c>
      <c r="O9353" t="s">
        <v>59</v>
      </c>
      <c r="P9353" t="s">
        <v>63</v>
      </c>
      <c r="Q9353" t="s">
        <v>1570</v>
      </c>
      <c r="R9353" s="19">
        <v>184.75200000000001</v>
      </c>
      <c r="S9353" s="17">
        <v>3</v>
      </c>
      <c r="T9353" s="20">
        <v>0.2</v>
      </c>
      <c r="U9353" s="19">
        <v>-20.784600000000001</v>
      </c>
      <c r="V9353" s="20">
        <f t="shared" si="730"/>
        <v>-0.1125</v>
      </c>
      <c r="W9353" s="17">
        <f t="shared" si="731"/>
        <v>2016</v>
      </c>
      <c r="X9353" t="str">
        <f t="shared" si="732"/>
        <v>Sep-2016</v>
      </c>
      <c r="Y9353" s="17">
        <f t="shared" si="733"/>
        <v>4</v>
      </c>
      <c r="Z9353" t="str">
        <f t="shared" si="734"/>
        <v>11-20%</v>
      </c>
      <c r="AA9353" s="17">
        <f>IF(COUNTIF($B$2:B9353,B9353)=1,1,0)</f>
        <v>0</v>
      </c>
      <c r="AB9353" s="17">
        <f>IF(COUNTIF($F$2:F9353,F9353)=1,1,0)</f>
        <v>0</v>
      </c>
    </row>
    <row r="9354" spans="1:28" x14ac:dyDescent="0.2">
      <c r="A9354" s="17">
        <v>9353</v>
      </c>
      <c r="B9354" t="s">
        <v>10601</v>
      </c>
      <c r="C9354" s="18">
        <v>43002</v>
      </c>
      <c r="D9354" s="18">
        <v>43004</v>
      </c>
      <c r="E9354" t="s">
        <v>215</v>
      </c>
      <c r="F9354" t="s">
        <v>1731</v>
      </c>
      <c r="G9354" t="s">
        <v>1732</v>
      </c>
      <c r="H9354" t="s">
        <v>53</v>
      </c>
      <c r="I9354" t="s">
        <v>54</v>
      </c>
      <c r="J9354" t="s">
        <v>330</v>
      </c>
      <c r="K9354" t="s">
        <v>238</v>
      </c>
      <c r="L9354">
        <v>60623</v>
      </c>
      <c r="M9354" t="s">
        <v>132</v>
      </c>
      <c r="N9354" t="s">
        <v>3436</v>
      </c>
      <c r="O9354" t="s">
        <v>59</v>
      </c>
      <c r="P9354" t="s">
        <v>63</v>
      </c>
      <c r="Q9354" t="s">
        <v>3437</v>
      </c>
      <c r="R9354" s="19">
        <v>520.46400000000006</v>
      </c>
      <c r="S9354" s="17">
        <v>2</v>
      </c>
      <c r="T9354" s="20">
        <v>0.3</v>
      </c>
      <c r="U9354" s="19">
        <v>-14.8704</v>
      </c>
      <c r="V9354" s="20">
        <f t="shared" si="730"/>
        <v>-2.8571428571428567E-2</v>
      </c>
      <c r="W9354" s="17">
        <f t="shared" si="731"/>
        <v>2017</v>
      </c>
      <c r="X9354" t="str">
        <f t="shared" si="732"/>
        <v>Sep-2017</v>
      </c>
      <c r="Y9354" s="17">
        <f t="shared" si="733"/>
        <v>2</v>
      </c>
      <c r="Z9354" t="str">
        <f t="shared" si="734"/>
        <v>21-30%</v>
      </c>
      <c r="AA9354" s="17">
        <f>IF(COUNTIF($B$2:B9354,B9354)=1,1,0)</f>
        <v>1</v>
      </c>
      <c r="AB9354" s="17">
        <f>IF(COUNTIF($F$2:F9354,F9354)=1,1,0)</f>
        <v>0</v>
      </c>
    </row>
    <row r="9355" spans="1:28" x14ac:dyDescent="0.2">
      <c r="A9355" s="17">
        <v>9354</v>
      </c>
      <c r="B9355" t="s">
        <v>10601</v>
      </c>
      <c r="C9355" s="18">
        <v>43002</v>
      </c>
      <c r="D9355" s="18">
        <v>43004</v>
      </c>
      <c r="E9355" t="s">
        <v>215</v>
      </c>
      <c r="F9355" t="s">
        <v>1731</v>
      </c>
      <c r="G9355" t="s">
        <v>1732</v>
      </c>
      <c r="H9355" t="s">
        <v>53</v>
      </c>
      <c r="I9355" t="s">
        <v>54</v>
      </c>
      <c r="J9355" t="s">
        <v>330</v>
      </c>
      <c r="K9355" t="s">
        <v>238</v>
      </c>
      <c r="L9355">
        <v>60623</v>
      </c>
      <c r="M9355" t="s">
        <v>132</v>
      </c>
      <c r="N9355" t="s">
        <v>8992</v>
      </c>
      <c r="O9355" t="s">
        <v>73</v>
      </c>
      <c r="P9355" t="s">
        <v>117</v>
      </c>
      <c r="Q9355" t="s">
        <v>8993</v>
      </c>
      <c r="R9355" s="19">
        <v>11.423999999999999</v>
      </c>
      <c r="S9355" s="17">
        <v>3</v>
      </c>
      <c r="T9355" s="20">
        <v>0.2</v>
      </c>
      <c r="U9355" s="19">
        <v>3.7128000000000001</v>
      </c>
      <c r="V9355" s="20">
        <f t="shared" si="730"/>
        <v>0.32500000000000001</v>
      </c>
      <c r="W9355" s="17">
        <f t="shared" si="731"/>
        <v>2017</v>
      </c>
      <c r="X9355" t="str">
        <f t="shared" si="732"/>
        <v>Sep-2017</v>
      </c>
      <c r="Y9355" s="17">
        <f t="shared" si="733"/>
        <v>2</v>
      </c>
      <c r="Z9355" t="str">
        <f t="shared" si="734"/>
        <v>11-20%</v>
      </c>
      <c r="AA9355" s="17">
        <f>IF(COUNTIF($B$2:B9355,B9355)=1,1,0)</f>
        <v>0</v>
      </c>
      <c r="AB9355" s="17">
        <f>IF(COUNTIF($F$2:F9355,F9355)=1,1,0)</f>
        <v>0</v>
      </c>
    </row>
    <row r="9356" spans="1:28" x14ac:dyDescent="0.2">
      <c r="A9356" s="17">
        <v>9355</v>
      </c>
      <c r="B9356" t="s">
        <v>10602</v>
      </c>
      <c r="C9356" s="18">
        <v>42339</v>
      </c>
      <c r="D9356" s="18">
        <v>42343</v>
      </c>
      <c r="E9356" t="s">
        <v>77</v>
      </c>
      <c r="F9356" t="s">
        <v>209</v>
      </c>
      <c r="G9356" t="s">
        <v>210</v>
      </c>
      <c r="H9356" t="s">
        <v>129</v>
      </c>
      <c r="I9356" t="s">
        <v>54</v>
      </c>
      <c r="J9356" t="s">
        <v>355</v>
      </c>
      <c r="K9356" t="s">
        <v>265</v>
      </c>
      <c r="L9356">
        <v>49201</v>
      </c>
      <c r="M9356" t="s">
        <v>132</v>
      </c>
      <c r="N9356" t="s">
        <v>8626</v>
      </c>
      <c r="O9356" t="s">
        <v>73</v>
      </c>
      <c r="P9356" t="s">
        <v>117</v>
      </c>
      <c r="Q9356" t="s">
        <v>8627</v>
      </c>
      <c r="R9356" s="19">
        <v>19.440000000000001</v>
      </c>
      <c r="S9356" s="17">
        <v>3</v>
      </c>
      <c r="T9356" s="20">
        <v>0</v>
      </c>
      <c r="U9356" s="19">
        <v>9.3312000000000008</v>
      </c>
      <c r="V9356" s="20">
        <f t="shared" si="730"/>
        <v>0.48000000000000004</v>
      </c>
      <c r="W9356" s="17">
        <f t="shared" si="731"/>
        <v>2015</v>
      </c>
      <c r="X9356" t="str">
        <f t="shared" si="732"/>
        <v>Dec-2015</v>
      </c>
      <c r="Y9356" s="17">
        <f t="shared" si="733"/>
        <v>4</v>
      </c>
      <c r="Z9356" t="str">
        <f t="shared" si="734"/>
        <v>0% (No Discount)</v>
      </c>
      <c r="AA9356" s="17">
        <f>IF(COUNTIF($B$2:B9356,B9356)=1,1,0)</f>
        <v>1</v>
      </c>
      <c r="AB9356" s="17">
        <f>IF(COUNTIF($F$2:F9356,F9356)=1,1,0)</f>
        <v>0</v>
      </c>
    </row>
    <row r="9357" spans="1:28" x14ac:dyDescent="0.2">
      <c r="A9357" s="17">
        <v>9356</v>
      </c>
      <c r="B9357" t="s">
        <v>10602</v>
      </c>
      <c r="C9357" s="18">
        <v>42339</v>
      </c>
      <c r="D9357" s="18">
        <v>42343</v>
      </c>
      <c r="E9357" t="s">
        <v>77</v>
      </c>
      <c r="F9357" t="s">
        <v>209</v>
      </c>
      <c r="G9357" t="s">
        <v>210</v>
      </c>
      <c r="H9357" t="s">
        <v>129</v>
      </c>
      <c r="I9357" t="s">
        <v>54</v>
      </c>
      <c r="J9357" t="s">
        <v>355</v>
      </c>
      <c r="K9357" t="s">
        <v>265</v>
      </c>
      <c r="L9357">
        <v>49201</v>
      </c>
      <c r="M9357" t="s">
        <v>132</v>
      </c>
      <c r="N9357" t="s">
        <v>4265</v>
      </c>
      <c r="O9357" t="s">
        <v>73</v>
      </c>
      <c r="P9357" t="s">
        <v>95</v>
      </c>
      <c r="Q9357" t="s">
        <v>4266</v>
      </c>
      <c r="R9357" s="19">
        <v>3.64</v>
      </c>
      <c r="S9357" s="17">
        <v>2</v>
      </c>
      <c r="T9357" s="20">
        <v>0</v>
      </c>
      <c r="U9357" s="19">
        <v>1.0192000000000001</v>
      </c>
      <c r="V9357" s="20">
        <f t="shared" si="730"/>
        <v>0.28000000000000003</v>
      </c>
      <c r="W9357" s="17">
        <f t="shared" si="731"/>
        <v>2015</v>
      </c>
      <c r="X9357" t="str">
        <f t="shared" si="732"/>
        <v>Dec-2015</v>
      </c>
      <c r="Y9357" s="17">
        <f t="shared" si="733"/>
        <v>4</v>
      </c>
      <c r="Z9357" t="str">
        <f t="shared" si="734"/>
        <v>0% (No Discount)</v>
      </c>
      <c r="AA9357" s="17">
        <f>IF(COUNTIF($B$2:B9357,B9357)=1,1,0)</f>
        <v>0</v>
      </c>
      <c r="AB9357" s="17">
        <f>IF(COUNTIF($F$2:F9357,F9357)=1,1,0)</f>
        <v>0</v>
      </c>
    </row>
    <row r="9358" spans="1:28" x14ac:dyDescent="0.2">
      <c r="A9358" s="17">
        <v>9357</v>
      </c>
      <c r="B9358" t="s">
        <v>10602</v>
      </c>
      <c r="C9358" s="18">
        <v>42339</v>
      </c>
      <c r="D9358" s="18">
        <v>42343</v>
      </c>
      <c r="E9358" t="s">
        <v>77</v>
      </c>
      <c r="F9358" t="s">
        <v>209</v>
      </c>
      <c r="G9358" t="s">
        <v>210</v>
      </c>
      <c r="H9358" t="s">
        <v>129</v>
      </c>
      <c r="I9358" t="s">
        <v>54</v>
      </c>
      <c r="J9358" t="s">
        <v>355</v>
      </c>
      <c r="K9358" t="s">
        <v>265</v>
      </c>
      <c r="L9358">
        <v>49201</v>
      </c>
      <c r="M9358" t="s">
        <v>132</v>
      </c>
      <c r="N9358" t="s">
        <v>5274</v>
      </c>
      <c r="O9358" t="s">
        <v>73</v>
      </c>
      <c r="P9358" t="s">
        <v>117</v>
      </c>
      <c r="Q9358" t="s">
        <v>5275</v>
      </c>
      <c r="R9358" s="19">
        <v>18.54</v>
      </c>
      <c r="S9358" s="17">
        <v>2</v>
      </c>
      <c r="T9358" s="20">
        <v>0</v>
      </c>
      <c r="U9358" s="19">
        <v>8.7138000000000009</v>
      </c>
      <c r="V9358" s="20">
        <f t="shared" si="730"/>
        <v>0.47000000000000008</v>
      </c>
      <c r="W9358" s="17">
        <f t="shared" si="731"/>
        <v>2015</v>
      </c>
      <c r="X9358" t="str">
        <f t="shared" si="732"/>
        <v>Dec-2015</v>
      </c>
      <c r="Y9358" s="17">
        <f t="shared" si="733"/>
        <v>4</v>
      </c>
      <c r="Z9358" t="str">
        <f t="shared" si="734"/>
        <v>0% (No Discount)</v>
      </c>
      <c r="AA9358" s="17">
        <f>IF(COUNTIF($B$2:B9358,B9358)=1,1,0)</f>
        <v>0</v>
      </c>
      <c r="AB9358" s="17">
        <f>IF(COUNTIF($F$2:F9358,F9358)=1,1,0)</f>
        <v>0</v>
      </c>
    </row>
    <row r="9359" spans="1:28" x14ac:dyDescent="0.2">
      <c r="A9359" s="17">
        <v>9358</v>
      </c>
      <c r="B9359" t="s">
        <v>10603</v>
      </c>
      <c r="C9359" s="18">
        <v>42394</v>
      </c>
      <c r="D9359" s="18">
        <v>42397</v>
      </c>
      <c r="E9359" t="s">
        <v>50</v>
      </c>
      <c r="F9359" t="s">
        <v>609</v>
      </c>
      <c r="G9359" t="s">
        <v>610</v>
      </c>
      <c r="H9359" t="s">
        <v>68</v>
      </c>
      <c r="I9359" t="s">
        <v>54</v>
      </c>
      <c r="J9359" t="s">
        <v>293</v>
      </c>
      <c r="K9359" t="s">
        <v>294</v>
      </c>
      <c r="L9359">
        <v>10024</v>
      </c>
      <c r="M9359" t="s">
        <v>175</v>
      </c>
      <c r="N9359" t="s">
        <v>3277</v>
      </c>
      <c r="O9359" t="s">
        <v>73</v>
      </c>
      <c r="P9359" t="s">
        <v>102</v>
      </c>
      <c r="Q9359" t="s">
        <v>3278</v>
      </c>
      <c r="R9359" s="19">
        <v>43.12</v>
      </c>
      <c r="S9359" s="17">
        <v>5</v>
      </c>
      <c r="T9359" s="20">
        <v>0.2</v>
      </c>
      <c r="U9359" s="19">
        <v>15.092000000000001</v>
      </c>
      <c r="V9359" s="20">
        <f t="shared" si="730"/>
        <v>0.35000000000000003</v>
      </c>
      <c r="W9359" s="17">
        <f t="shared" si="731"/>
        <v>2016</v>
      </c>
      <c r="X9359" t="str">
        <f t="shared" si="732"/>
        <v>Jan-2016</v>
      </c>
      <c r="Y9359" s="17">
        <f t="shared" si="733"/>
        <v>3</v>
      </c>
      <c r="Z9359" t="str">
        <f t="shared" si="734"/>
        <v>11-20%</v>
      </c>
      <c r="AA9359" s="17">
        <f>IF(COUNTIF($B$2:B9359,B9359)=1,1,0)</f>
        <v>1</v>
      </c>
      <c r="AB9359" s="17">
        <f>IF(COUNTIF($F$2:F9359,F9359)=1,1,0)</f>
        <v>0</v>
      </c>
    </row>
    <row r="9360" spans="1:28" x14ac:dyDescent="0.2">
      <c r="A9360" s="17">
        <v>9359</v>
      </c>
      <c r="B9360" t="s">
        <v>10603</v>
      </c>
      <c r="C9360" s="18">
        <v>42394</v>
      </c>
      <c r="D9360" s="18">
        <v>42397</v>
      </c>
      <c r="E9360" t="s">
        <v>50</v>
      </c>
      <c r="F9360" t="s">
        <v>609</v>
      </c>
      <c r="G9360" t="s">
        <v>610</v>
      </c>
      <c r="H9360" t="s">
        <v>68</v>
      </c>
      <c r="I9360" t="s">
        <v>54</v>
      </c>
      <c r="J9360" t="s">
        <v>293</v>
      </c>
      <c r="K9360" t="s">
        <v>294</v>
      </c>
      <c r="L9360">
        <v>10024</v>
      </c>
      <c r="M9360" t="s">
        <v>175</v>
      </c>
      <c r="N9360" t="s">
        <v>2432</v>
      </c>
      <c r="O9360" t="s">
        <v>59</v>
      </c>
      <c r="P9360" t="s">
        <v>83</v>
      </c>
      <c r="Q9360" t="s">
        <v>2433</v>
      </c>
      <c r="R9360" s="19">
        <v>313.72199999999998</v>
      </c>
      <c r="S9360" s="17">
        <v>3</v>
      </c>
      <c r="T9360" s="20">
        <v>0.4</v>
      </c>
      <c r="U9360" s="19">
        <v>-99.345299999999995</v>
      </c>
      <c r="V9360" s="20">
        <f t="shared" si="730"/>
        <v>-0.31666666666666665</v>
      </c>
      <c r="W9360" s="17">
        <f t="shared" si="731"/>
        <v>2016</v>
      </c>
      <c r="X9360" t="str">
        <f t="shared" si="732"/>
        <v>Jan-2016</v>
      </c>
      <c r="Y9360" s="17">
        <f t="shared" si="733"/>
        <v>3</v>
      </c>
      <c r="Z9360" t="str">
        <f t="shared" si="734"/>
        <v>31-40%</v>
      </c>
      <c r="AA9360" s="17">
        <f>IF(COUNTIF($B$2:B9360,B9360)=1,1,0)</f>
        <v>0</v>
      </c>
      <c r="AB9360" s="17">
        <f>IF(COUNTIF($F$2:F9360,F9360)=1,1,0)</f>
        <v>0</v>
      </c>
    </row>
    <row r="9361" spans="1:28" x14ac:dyDescent="0.2">
      <c r="A9361" s="17">
        <v>9360</v>
      </c>
      <c r="B9361" t="s">
        <v>10603</v>
      </c>
      <c r="C9361" s="18">
        <v>42394</v>
      </c>
      <c r="D9361" s="18">
        <v>42397</v>
      </c>
      <c r="E9361" t="s">
        <v>50</v>
      </c>
      <c r="F9361" t="s">
        <v>609</v>
      </c>
      <c r="G9361" t="s">
        <v>610</v>
      </c>
      <c r="H9361" t="s">
        <v>68</v>
      </c>
      <c r="I9361" t="s">
        <v>54</v>
      </c>
      <c r="J9361" t="s">
        <v>293</v>
      </c>
      <c r="K9361" t="s">
        <v>294</v>
      </c>
      <c r="L9361">
        <v>10024</v>
      </c>
      <c r="M9361" t="s">
        <v>175</v>
      </c>
      <c r="N9361" t="s">
        <v>8538</v>
      </c>
      <c r="O9361" t="s">
        <v>59</v>
      </c>
      <c r="P9361" t="s">
        <v>92</v>
      </c>
      <c r="Q9361" t="s">
        <v>8539</v>
      </c>
      <c r="R9361" s="19">
        <v>45.98</v>
      </c>
      <c r="S9361" s="17">
        <v>1</v>
      </c>
      <c r="T9361" s="20">
        <v>0</v>
      </c>
      <c r="U9361" s="19">
        <v>7.8166000000000002</v>
      </c>
      <c r="V9361" s="20">
        <f t="shared" si="730"/>
        <v>0.17</v>
      </c>
      <c r="W9361" s="17">
        <f t="shared" si="731"/>
        <v>2016</v>
      </c>
      <c r="X9361" t="str">
        <f t="shared" si="732"/>
        <v>Jan-2016</v>
      </c>
      <c r="Y9361" s="17">
        <f t="shared" si="733"/>
        <v>3</v>
      </c>
      <c r="Z9361" t="str">
        <f t="shared" si="734"/>
        <v>0% (No Discount)</v>
      </c>
      <c r="AA9361" s="17">
        <f>IF(COUNTIF($B$2:B9361,B9361)=1,1,0)</f>
        <v>0</v>
      </c>
      <c r="AB9361" s="17">
        <f>IF(COUNTIF($F$2:F9361,F9361)=1,1,0)</f>
        <v>0</v>
      </c>
    </row>
    <row r="9362" spans="1:28" x14ac:dyDescent="0.2">
      <c r="A9362" s="17">
        <v>9361</v>
      </c>
      <c r="B9362" t="s">
        <v>10603</v>
      </c>
      <c r="C9362" s="18">
        <v>42394</v>
      </c>
      <c r="D9362" s="18">
        <v>42397</v>
      </c>
      <c r="E9362" t="s">
        <v>50</v>
      </c>
      <c r="F9362" t="s">
        <v>609</v>
      </c>
      <c r="G9362" t="s">
        <v>610</v>
      </c>
      <c r="H9362" t="s">
        <v>68</v>
      </c>
      <c r="I9362" t="s">
        <v>54</v>
      </c>
      <c r="J9362" t="s">
        <v>293</v>
      </c>
      <c r="K9362" t="s">
        <v>294</v>
      </c>
      <c r="L9362">
        <v>10024</v>
      </c>
      <c r="M9362" t="s">
        <v>175</v>
      </c>
      <c r="N9362" t="s">
        <v>3359</v>
      </c>
      <c r="O9362" t="s">
        <v>73</v>
      </c>
      <c r="P9362" t="s">
        <v>86</v>
      </c>
      <c r="Q9362" t="s">
        <v>3360</v>
      </c>
      <c r="R9362" s="19">
        <v>428.68</v>
      </c>
      <c r="S9362" s="17">
        <v>7</v>
      </c>
      <c r="T9362" s="20">
        <v>0</v>
      </c>
      <c r="U9362" s="19">
        <v>0</v>
      </c>
      <c r="V9362" s="20">
        <f t="shared" si="730"/>
        <v>0</v>
      </c>
      <c r="W9362" s="17">
        <f t="shared" si="731"/>
        <v>2016</v>
      </c>
      <c r="X9362" t="str">
        <f t="shared" si="732"/>
        <v>Jan-2016</v>
      </c>
      <c r="Y9362" s="17">
        <f t="shared" si="733"/>
        <v>3</v>
      </c>
      <c r="Z9362" t="str">
        <f t="shared" si="734"/>
        <v>0% (No Discount)</v>
      </c>
      <c r="AA9362" s="17">
        <f>IF(COUNTIF($B$2:B9362,B9362)=1,1,0)</f>
        <v>0</v>
      </c>
      <c r="AB9362" s="17">
        <f>IF(COUNTIF($F$2:F9362,F9362)=1,1,0)</f>
        <v>0</v>
      </c>
    </row>
    <row r="9363" spans="1:28" x14ac:dyDescent="0.2">
      <c r="A9363" s="17">
        <v>9362</v>
      </c>
      <c r="B9363" t="s">
        <v>10604</v>
      </c>
      <c r="C9363" s="18">
        <v>42815</v>
      </c>
      <c r="D9363" s="18">
        <v>42819</v>
      </c>
      <c r="E9363" t="s">
        <v>77</v>
      </c>
      <c r="F9363" t="s">
        <v>328</v>
      </c>
      <c r="G9363" t="s">
        <v>329</v>
      </c>
      <c r="H9363" t="s">
        <v>129</v>
      </c>
      <c r="I9363" t="s">
        <v>54</v>
      </c>
      <c r="J9363" t="s">
        <v>122</v>
      </c>
      <c r="K9363" t="s">
        <v>123</v>
      </c>
      <c r="L9363">
        <v>98105</v>
      </c>
      <c r="M9363" t="s">
        <v>71</v>
      </c>
      <c r="N9363" t="s">
        <v>282</v>
      </c>
      <c r="O9363" t="s">
        <v>73</v>
      </c>
      <c r="P9363" t="s">
        <v>102</v>
      </c>
      <c r="Q9363" t="s">
        <v>283</v>
      </c>
      <c r="R9363" s="19">
        <v>30.576000000000001</v>
      </c>
      <c r="S9363" s="17">
        <v>6</v>
      </c>
      <c r="T9363" s="20">
        <v>0.2</v>
      </c>
      <c r="U9363" s="19">
        <v>10.3194</v>
      </c>
      <c r="V9363" s="20">
        <f t="shared" si="730"/>
        <v>0.33749999999999997</v>
      </c>
      <c r="W9363" s="17">
        <f t="shared" si="731"/>
        <v>2017</v>
      </c>
      <c r="X9363" t="str">
        <f t="shared" si="732"/>
        <v>Mar-2017</v>
      </c>
      <c r="Y9363" s="17">
        <f t="shared" si="733"/>
        <v>4</v>
      </c>
      <c r="Z9363" t="str">
        <f t="shared" si="734"/>
        <v>11-20%</v>
      </c>
      <c r="AA9363" s="17">
        <f>IF(COUNTIF($B$2:B9363,B9363)=1,1,0)</f>
        <v>1</v>
      </c>
      <c r="AB9363" s="17">
        <f>IF(COUNTIF($F$2:F9363,F9363)=1,1,0)</f>
        <v>0</v>
      </c>
    </row>
    <row r="9364" spans="1:28" x14ac:dyDescent="0.2">
      <c r="A9364" s="17">
        <v>9363</v>
      </c>
      <c r="B9364" t="s">
        <v>10604</v>
      </c>
      <c r="C9364" s="18">
        <v>42815</v>
      </c>
      <c r="D9364" s="18">
        <v>42819</v>
      </c>
      <c r="E9364" t="s">
        <v>77</v>
      </c>
      <c r="F9364" t="s">
        <v>328</v>
      </c>
      <c r="G9364" t="s">
        <v>329</v>
      </c>
      <c r="H9364" t="s">
        <v>129</v>
      </c>
      <c r="I9364" t="s">
        <v>54</v>
      </c>
      <c r="J9364" t="s">
        <v>122</v>
      </c>
      <c r="K9364" t="s">
        <v>123</v>
      </c>
      <c r="L9364">
        <v>98105</v>
      </c>
      <c r="M9364" t="s">
        <v>71</v>
      </c>
      <c r="N9364" t="s">
        <v>3173</v>
      </c>
      <c r="O9364" t="s">
        <v>73</v>
      </c>
      <c r="P9364" t="s">
        <v>296</v>
      </c>
      <c r="Q9364" t="s">
        <v>3174</v>
      </c>
      <c r="R9364" s="19">
        <v>13.02</v>
      </c>
      <c r="S9364" s="17">
        <v>7</v>
      </c>
      <c r="T9364" s="20">
        <v>0</v>
      </c>
      <c r="U9364" s="19">
        <v>0.3906</v>
      </c>
      <c r="V9364" s="20">
        <f t="shared" si="730"/>
        <v>3.0000000000000002E-2</v>
      </c>
      <c r="W9364" s="17">
        <f t="shared" si="731"/>
        <v>2017</v>
      </c>
      <c r="X9364" t="str">
        <f t="shared" si="732"/>
        <v>Mar-2017</v>
      </c>
      <c r="Y9364" s="17">
        <f t="shared" si="733"/>
        <v>4</v>
      </c>
      <c r="Z9364" t="str">
        <f t="shared" si="734"/>
        <v>0% (No Discount)</v>
      </c>
      <c r="AA9364" s="17">
        <f>IF(COUNTIF($B$2:B9364,B9364)=1,1,0)</f>
        <v>0</v>
      </c>
      <c r="AB9364" s="17">
        <f>IF(COUNTIF($F$2:F9364,F9364)=1,1,0)</f>
        <v>0</v>
      </c>
    </row>
    <row r="9365" spans="1:28" x14ac:dyDescent="0.2">
      <c r="A9365" s="17">
        <v>9364</v>
      </c>
      <c r="B9365" t="s">
        <v>10604</v>
      </c>
      <c r="C9365" s="18">
        <v>42815</v>
      </c>
      <c r="D9365" s="18">
        <v>42819</v>
      </c>
      <c r="E9365" t="s">
        <v>77</v>
      </c>
      <c r="F9365" t="s">
        <v>328</v>
      </c>
      <c r="G9365" t="s">
        <v>329</v>
      </c>
      <c r="H9365" t="s">
        <v>129</v>
      </c>
      <c r="I9365" t="s">
        <v>54</v>
      </c>
      <c r="J9365" t="s">
        <v>122</v>
      </c>
      <c r="K9365" t="s">
        <v>123</v>
      </c>
      <c r="L9365">
        <v>98105</v>
      </c>
      <c r="M9365" t="s">
        <v>71</v>
      </c>
      <c r="N9365" t="s">
        <v>5097</v>
      </c>
      <c r="O9365" t="s">
        <v>59</v>
      </c>
      <c r="P9365" t="s">
        <v>92</v>
      </c>
      <c r="Q9365" t="s">
        <v>5098</v>
      </c>
      <c r="R9365" s="19">
        <v>22.14</v>
      </c>
      <c r="S9365" s="17">
        <v>3</v>
      </c>
      <c r="T9365" s="20">
        <v>0</v>
      </c>
      <c r="U9365" s="19">
        <v>6.4206000000000003</v>
      </c>
      <c r="V9365" s="20">
        <f t="shared" si="730"/>
        <v>0.28999999999999998</v>
      </c>
      <c r="W9365" s="17">
        <f t="shared" si="731"/>
        <v>2017</v>
      </c>
      <c r="X9365" t="str">
        <f t="shared" si="732"/>
        <v>Mar-2017</v>
      </c>
      <c r="Y9365" s="17">
        <f t="shared" si="733"/>
        <v>4</v>
      </c>
      <c r="Z9365" t="str">
        <f t="shared" si="734"/>
        <v>0% (No Discount)</v>
      </c>
      <c r="AA9365" s="17">
        <f>IF(COUNTIF($B$2:B9365,B9365)=1,1,0)</f>
        <v>0</v>
      </c>
      <c r="AB9365" s="17">
        <f>IF(COUNTIF($F$2:F9365,F9365)=1,1,0)</f>
        <v>0</v>
      </c>
    </row>
    <row r="9366" spans="1:28" x14ac:dyDescent="0.2">
      <c r="A9366" s="17">
        <v>9365</v>
      </c>
      <c r="B9366" t="s">
        <v>10604</v>
      </c>
      <c r="C9366" s="18">
        <v>42815</v>
      </c>
      <c r="D9366" s="18">
        <v>42819</v>
      </c>
      <c r="E9366" t="s">
        <v>77</v>
      </c>
      <c r="F9366" t="s">
        <v>328</v>
      </c>
      <c r="G9366" t="s">
        <v>329</v>
      </c>
      <c r="H9366" t="s">
        <v>129</v>
      </c>
      <c r="I9366" t="s">
        <v>54</v>
      </c>
      <c r="J9366" t="s">
        <v>122</v>
      </c>
      <c r="K9366" t="s">
        <v>123</v>
      </c>
      <c r="L9366">
        <v>98105</v>
      </c>
      <c r="M9366" t="s">
        <v>71</v>
      </c>
      <c r="N9366" t="s">
        <v>1721</v>
      </c>
      <c r="O9366" t="s">
        <v>73</v>
      </c>
      <c r="P9366" t="s">
        <v>86</v>
      </c>
      <c r="Q9366" t="s">
        <v>1722</v>
      </c>
      <c r="R9366" s="19">
        <v>359.32</v>
      </c>
      <c r="S9366" s="17">
        <v>4</v>
      </c>
      <c r="T9366" s="20">
        <v>0</v>
      </c>
      <c r="U9366" s="19">
        <v>7.1863999999999999</v>
      </c>
      <c r="V9366" s="20">
        <f t="shared" si="730"/>
        <v>0.02</v>
      </c>
      <c r="W9366" s="17">
        <f t="shared" si="731"/>
        <v>2017</v>
      </c>
      <c r="X9366" t="str">
        <f t="shared" si="732"/>
        <v>Mar-2017</v>
      </c>
      <c r="Y9366" s="17">
        <f t="shared" si="733"/>
        <v>4</v>
      </c>
      <c r="Z9366" t="str">
        <f t="shared" si="734"/>
        <v>0% (No Discount)</v>
      </c>
      <c r="AA9366" s="17">
        <f>IF(COUNTIF($B$2:B9366,B9366)=1,1,0)</f>
        <v>0</v>
      </c>
      <c r="AB9366" s="17">
        <f>IF(COUNTIF($F$2:F9366,F9366)=1,1,0)</f>
        <v>0</v>
      </c>
    </row>
    <row r="9367" spans="1:28" x14ac:dyDescent="0.2">
      <c r="A9367" s="17">
        <v>9366</v>
      </c>
      <c r="B9367" t="s">
        <v>10605</v>
      </c>
      <c r="C9367" s="18">
        <v>41873</v>
      </c>
      <c r="D9367" s="18">
        <v>41876</v>
      </c>
      <c r="E9367" t="s">
        <v>215</v>
      </c>
      <c r="F9367" t="s">
        <v>1966</v>
      </c>
      <c r="G9367" t="s">
        <v>1967</v>
      </c>
      <c r="H9367" t="s">
        <v>53</v>
      </c>
      <c r="I9367" t="s">
        <v>54</v>
      </c>
      <c r="J9367" t="s">
        <v>9341</v>
      </c>
      <c r="K9367" t="s">
        <v>624</v>
      </c>
      <c r="L9367">
        <v>63301</v>
      </c>
      <c r="M9367" t="s">
        <v>132</v>
      </c>
      <c r="N9367" t="s">
        <v>9744</v>
      </c>
      <c r="O9367" t="s">
        <v>73</v>
      </c>
      <c r="P9367" t="s">
        <v>117</v>
      </c>
      <c r="Q9367" t="s">
        <v>9745</v>
      </c>
      <c r="R9367" s="19">
        <v>11.56</v>
      </c>
      <c r="S9367" s="17">
        <v>2</v>
      </c>
      <c r="T9367" s="20">
        <v>0</v>
      </c>
      <c r="U9367" s="19">
        <v>5.6643999999999997</v>
      </c>
      <c r="V9367" s="20">
        <f t="shared" si="730"/>
        <v>0.48999999999999994</v>
      </c>
      <c r="W9367" s="17">
        <f t="shared" si="731"/>
        <v>2014</v>
      </c>
      <c r="X9367" t="str">
        <f t="shared" si="732"/>
        <v>Aug-2014</v>
      </c>
      <c r="Y9367" s="17">
        <f t="shared" si="733"/>
        <v>3</v>
      </c>
      <c r="Z9367" t="str">
        <f t="shared" si="734"/>
        <v>0% (No Discount)</v>
      </c>
      <c r="AA9367" s="17">
        <f>IF(COUNTIF($B$2:B9367,B9367)=1,1,0)</f>
        <v>1</v>
      </c>
      <c r="AB9367" s="17">
        <f>IF(COUNTIF($F$2:F9367,F9367)=1,1,0)</f>
        <v>0</v>
      </c>
    </row>
    <row r="9368" spans="1:28" x14ac:dyDescent="0.2">
      <c r="A9368" s="17">
        <v>9367</v>
      </c>
      <c r="B9368" t="s">
        <v>10606</v>
      </c>
      <c r="C9368" s="18">
        <v>41798</v>
      </c>
      <c r="D9368" s="18">
        <v>41803</v>
      </c>
      <c r="E9368" t="s">
        <v>77</v>
      </c>
      <c r="F9368" t="s">
        <v>4235</v>
      </c>
      <c r="G9368" t="s">
        <v>4236</v>
      </c>
      <c r="H9368" t="s">
        <v>53</v>
      </c>
      <c r="I9368" t="s">
        <v>54</v>
      </c>
      <c r="J9368" t="s">
        <v>1203</v>
      </c>
      <c r="K9368" t="s">
        <v>294</v>
      </c>
      <c r="L9368">
        <v>11561</v>
      </c>
      <c r="M9368" t="s">
        <v>175</v>
      </c>
      <c r="N9368" t="s">
        <v>7349</v>
      </c>
      <c r="O9368" t="s">
        <v>73</v>
      </c>
      <c r="P9368" t="s">
        <v>102</v>
      </c>
      <c r="Q9368" t="s">
        <v>7350</v>
      </c>
      <c r="R9368" s="19">
        <v>68.48</v>
      </c>
      <c r="S9368" s="17">
        <v>2</v>
      </c>
      <c r="T9368" s="20">
        <v>0.2</v>
      </c>
      <c r="U9368" s="19">
        <v>25.68</v>
      </c>
      <c r="V9368" s="20">
        <f t="shared" si="730"/>
        <v>0.375</v>
      </c>
      <c r="W9368" s="17">
        <f t="shared" si="731"/>
        <v>2014</v>
      </c>
      <c r="X9368" t="str">
        <f t="shared" si="732"/>
        <v>Jun-2014</v>
      </c>
      <c r="Y9368" s="17">
        <f t="shared" si="733"/>
        <v>5</v>
      </c>
      <c r="Z9368" t="str">
        <f t="shared" si="734"/>
        <v>11-20%</v>
      </c>
      <c r="AA9368" s="17">
        <f>IF(COUNTIF($B$2:B9368,B9368)=1,1,0)</f>
        <v>1</v>
      </c>
      <c r="AB9368" s="17">
        <f>IF(COUNTIF($F$2:F9368,F9368)=1,1,0)</f>
        <v>0</v>
      </c>
    </row>
    <row r="9369" spans="1:28" x14ac:dyDescent="0.2">
      <c r="A9369" s="17">
        <v>9368</v>
      </c>
      <c r="B9369" t="s">
        <v>10606</v>
      </c>
      <c r="C9369" s="18">
        <v>41798</v>
      </c>
      <c r="D9369" s="18">
        <v>41803</v>
      </c>
      <c r="E9369" t="s">
        <v>77</v>
      </c>
      <c r="F9369" t="s">
        <v>4235</v>
      </c>
      <c r="G9369" t="s">
        <v>4236</v>
      </c>
      <c r="H9369" t="s">
        <v>53</v>
      </c>
      <c r="I9369" t="s">
        <v>54</v>
      </c>
      <c r="J9369" t="s">
        <v>1203</v>
      </c>
      <c r="K9369" t="s">
        <v>294</v>
      </c>
      <c r="L9369">
        <v>11561</v>
      </c>
      <c r="M9369" t="s">
        <v>175</v>
      </c>
      <c r="N9369" t="s">
        <v>5634</v>
      </c>
      <c r="O9369" t="s">
        <v>73</v>
      </c>
      <c r="P9369" t="s">
        <v>86</v>
      </c>
      <c r="Q9369" t="s">
        <v>5635</v>
      </c>
      <c r="R9369" s="19">
        <v>1676.88</v>
      </c>
      <c r="S9369" s="17">
        <v>6</v>
      </c>
      <c r="T9369" s="20">
        <v>0</v>
      </c>
      <c r="U9369" s="19">
        <v>83.843999999999994</v>
      </c>
      <c r="V9369" s="20">
        <f t="shared" si="730"/>
        <v>4.9999999999999996E-2</v>
      </c>
      <c r="W9369" s="17">
        <f t="shared" si="731"/>
        <v>2014</v>
      </c>
      <c r="X9369" t="str">
        <f t="shared" si="732"/>
        <v>Jun-2014</v>
      </c>
      <c r="Y9369" s="17">
        <f t="shared" si="733"/>
        <v>5</v>
      </c>
      <c r="Z9369" t="str">
        <f t="shared" si="734"/>
        <v>0% (No Discount)</v>
      </c>
      <c r="AA9369" s="17">
        <f>IF(COUNTIF($B$2:B9369,B9369)=1,1,0)</f>
        <v>0</v>
      </c>
      <c r="AB9369" s="17">
        <f>IF(COUNTIF($F$2:F9369,F9369)=1,1,0)</f>
        <v>0</v>
      </c>
    </row>
    <row r="9370" spans="1:28" x14ac:dyDescent="0.2">
      <c r="A9370" s="17">
        <v>9369</v>
      </c>
      <c r="B9370" t="s">
        <v>10607</v>
      </c>
      <c r="C9370" s="18">
        <v>42467</v>
      </c>
      <c r="D9370" s="18">
        <v>42469</v>
      </c>
      <c r="E9370" t="s">
        <v>215</v>
      </c>
      <c r="F9370" t="s">
        <v>247</v>
      </c>
      <c r="G9370" t="s">
        <v>248</v>
      </c>
      <c r="H9370" t="s">
        <v>68</v>
      </c>
      <c r="I9370" t="s">
        <v>54</v>
      </c>
      <c r="J9370" t="s">
        <v>1149</v>
      </c>
      <c r="K9370" t="s">
        <v>817</v>
      </c>
      <c r="L9370">
        <v>8701</v>
      </c>
      <c r="M9370" t="s">
        <v>175</v>
      </c>
      <c r="N9370" t="s">
        <v>1128</v>
      </c>
      <c r="O9370" t="s">
        <v>73</v>
      </c>
      <c r="P9370" t="s">
        <v>117</v>
      </c>
      <c r="Q9370" t="s">
        <v>1129</v>
      </c>
      <c r="R9370" s="19">
        <v>37.94</v>
      </c>
      <c r="S9370" s="17">
        <v>2</v>
      </c>
      <c r="T9370" s="20">
        <v>0</v>
      </c>
      <c r="U9370" s="19">
        <v>18.211200000000002</v>
      </c>
      <c r="V9370" s="20">
        <f t="shared" si="730"/>
        <v>0.48000000000000009</v>
      </c>
      <c r="W9370" s="17">
        <f t="shared" si="731"/>
        <v>2016</v>
      </c>
      <c r="X9370" t="str">
        <f t="shared" si="732"/>
        <v>Apr-2016</v>
      </c>
      <c r="Y9370" s="17">
        <f t="shared" si="733"/>
        <v>2</v>
      </c>
      <c r="Z9370" t="str">
        <f t="shared" si="734"/>
        <v>0% (No Discount)</v>
      </c>
      <c r="AA9370" s="17">
        <f>IF(COUNTIF($B$2:B9370,B9370)=1,1,0)</f>
        <v>1</v>
      </c>
      <c r="AB9370" s="17">
        <f>IF(COUNTIF($F$2:F9370,F9370)=1,1,0)</f>
        <v>0</v>
      </c>
    </row>
    <row r="9371" spans="1:28" x14ac:dyDescent="0.2">
      <c r="A9371" s="17">
        <v>9370</v>
      </c>
      <c r="B9371" t="s">
        <v>10608</v>
      </c>
      <c r="C9371" s="18">
        <v>43046</v>
      </c>
      <c r="D9371" s="18">
        <v>43048</v>
      </c>
      <c r="E9371" t="s">
        <v>50</v>
      </c>
      <c r="F9371" t="s">
        <v>3989</v>
      </c>
      <c r="G9371" t="s">
        <v>3990</v>
      </c>
      <c r="H9371" t="s">
        <v>68</v>
      </c>
      <c r="I9371" t="s">
        <v>54</v>
      </c>
      <c r="J9371" t="s">
        <v>3248</v>
      </c>
      <c r="K9371" t="s">
        <v>2769</v>
      </c>
      <c r="L9371">
        <v>20735</v>
      </c>
      <c r="M9371" t="s">
        <v>175</v>
      </c>
      <c r="N9371" t="s">
        <v>6163</v>
      </c>
      <c r="O9371" t="s">
        <v>59</v>
      </c>
      <c r="P9371" t="s">
        <v>63</v>
      </c>
      <c r="Q9371" t="s">
        <v>6164</v>
      </c>
      <c r="R9371" s="19">
        <v>272.97000000000003</v>
      </c>
      <c r="S9371" s="17">
        <v>3</v>
      </c>
      <c r="T9371" s="20">
        <v>0</v>
      </c>
      <c r="U9371" s="19">
        <v>43.675199999999997</v>
      </c>
      <c r="V9371" s="20">
        <f t="shared" si="730"/>
        <v>0.15999999999999998</v>
      </c>
      <c r="W9371" s="17">
        <f t="shared" si="731"/>
        <v>2017</v>
      </c>
      <c r="X9371" t="str">
        <f t="shared" si="732"/>
        <v>Nov-2017</v>
      </c>
      <c r="Y9371" s="17">
        <f t="shared" si="733"/>
        <v>2</v>
      </c>
      <c r="Z9371" t="str">
        <f t="shared" si="734"/>
        <v>0% (No Discount)</v>
      </c>
      <c r="AA9371" s="17">
        <f>IF(COUNTIF($B$2:B9371,B9371)=1,1,0)</f>
        <v>1</v>
      </c>
      <c r="AB9371" s="17">
        <f>IF(COUNTIF($F$2:F9371,F9371)=1,1,0)</f>
        <v>0</v>
      </c>
    </row>
    <row r="9372" spans="1:28" x14ac:dyDescent="0.2">
      <c r="A9372" s="17">
        <v>9371</v>
      </c>
      <c r="B9372" t="s">
        <v>10609</v>
      </c>
      <c r="C9372" s="18">
        <v>42153</v>
      </c>
      <c r="D9372" s="18">
        <v>42155</v>
      </c>
      <c r="E9372" t="s">
        <v>215</v>
      </c>
      <c r="F9372" t="s">
        <v>9029</v>
      </c>
      <c r="G9372" t="s">
        <v>9030</v>
      </c>
      <c r="H9372" t="s">
        <v>68</v>
      </c>
      <c r="I9372" t="s">
        <v>54</v>
      </c>
      <c r="J9372" t="s">
        <v>524</v>
      </c>
      <c r="K9372" t="s">
        <v>525</v>
      </c>
      <c r="L9372">
        <v>43229</v>
      </c>
      <c r="M9372" t="s">
        <v>175</v>
      </c>
      <c r="N9372" t="s">
        <v>9630</v>
      </c>
      <c r="O9372" t="s">
        <v>59</v>
      </c>
      <c r="P9372" t="s">
        <v>92</v>
      </c>
      <c r="Q9372" t="s">
        <v>9631</v>
      </c>
      <c r="R9372" s="19">
        <v>41.567999999999998</v>
      </c>
      <c r="S9372" s="17">
        <v>4</v>
      </c>
      <c r="T9372" s="20">
        <v>0.2</v>
      </c>
      <c r="U9372" s="19">
        <v>-4.1567999999999996</v>
      </c>
      <c r="V9372" s="20">
        <f t="shared" si="730"/>
        <v>-9.9999999999999992E-2</v>
      </c>
      <c r="W9372" s="17">
        <f t="shared" si="731"/>
        <v>2015</v>
      </c>
      <c r="X9372" t="str">
        <f t="shared" si="732"/>
        <v>May-2015</v>
      </c>
      <c r="Y9372" s="17">
        <f t="shared" si="733"/>
        <v>2</v>
      </c>
      <c r="Z9372" t="str">
        <f t="shared" si="734"/>
        <v>11-20%</v>
      </c>
      <c r="AA9372" s="17">
        <f>IF(COUNTIF($B$2:B9372,B9372)=1,1,0)</f>
        <v>1</v>
      </c>
      <c r="AB9372" s="17">
        <f>IF(COUNTIF($F$2:F9372,F9372)=1,1,0)</f>
        <v>0</v>
      </c>
    </row>
    <row r="9373" spans="1:28" x14ac:dyDescent="0.2">
      <c r="A9373" s="17">
        <v>9372</v>
      </c>
      <c r="B9373" t="s">
        <v>10609</v>
      </c>
      <c r="C9373" s="18">
        <v>42153</v>
      </c>
      <c r="D9373" s="18">
        <v>42155</v>
      </c>
      <c r="E9373" t="s">
        <v>215</v>
      </c>
      <c r="F9373" t="s">
        <v>9029</v>
      </c>
      <c r="G9373" t="s">
        <v>9030</v>
      </c>
      <c r="H9373" t="s">
        <v>68</v>
      </c>
      <c r="I9373" t="s">
        <v>54</v>
      </c>
      <c r="J9373" t="s">
        <v>524</v>
      </c>
      <c r="K9373" t="s">
        <v>525</v>
      </c>
      <c r="L9373">
        <v>43229</v>
      </c>
      <c r="M9373" t="s">
        <v>175</v>
      </c>
      <c r="N9373" t="s">
        <v>411</v>
      </c>
      <c r="O9373" t="s">
        <v>59</v>
      </c>
      <c r="P9373" t="s">
        <v>63</v>
      </c>
      <c r="Q9373" t="s">
        <v>412</v>
      </c>
      <c r="R9373" s="19">
        <v>317.05799999999999</v>
      </c>
      <c r="S9373" s="17">
        <v>3</v>
      </c>
      <c r="T9373" s="20">
        <v>0.3</v>
      </c>
      <c r="U9373" s="19">
        <v>-86.058599999999998</v>
      </c>
      <c r="V9373" s="20">
        <f t="shared" si="730"/>
        <v>-0.27142857142857141</v>
      </c>
      <c r="W9373" s="17">
        <f t="shared" si="731"/>
        <v>2015</v>
      </c>
      <c r="X9373" t="str">
        <f t="shared" si="732"/>
        <v>May-2015</v>
      </c>
      <c r="Y9373" s="17">
        <f t="shared" si="733"/>
        <v>2</v>
      </c>
      <c r="Z9373" t="str">
        <f t="shared" si="734"/>
        <v>21-30%</v>
      </c>
      <c r="AA9373" s="17">
        <f>IF(COUNTIF($B$2:B9373,B9373)=1,1,0)</f>
        <v>0</v>
      </c>
      <c r="AB9373" s="17">
        <f>IF(COUNTIF($F$2:F9373,F9373)=1,1,0)</f>
        <v>0</v>
      </c>
    </row>
    <row r="9374" spans="1:28" x14ac:dyDescent="0.2">
      <c r="A9374" s="17">
        <v>9373</v>
      </c>
      <c r="B9374" t="s">
        <v>10609</v>
      </c>
      <c r="C9374" s="18">
        <v>42153</v>
      </c>
      <c r="D9374" s="18">
        <v>42155</v>
      </c>
      <c r="E9374" t="s">
        <v>215</v>
      </c>
      <c r="F9374" t="s">
        <v>9029</v>
      </c>
      <c r="G9374" t="s">
        <v>9030</v>
      </c>
      <c r="H9374" t="s">
        <v>68</v>
      </c>
      <c r="I9374" t="s">
        <v>54</v>
      </c>
      <c r="J9374" t="s">
        <v>524</v>
      </c>
      <c r="K9374" t="s">
        <v>525</v>
      </c>
      <c r="L9374">
        <v>43229</v>
      </c>
      <c r="M9374" t="s">
        <v>175</v>
      </c>
      <c r="N9374" t="s">
        <v>601</v>
      </c>
      <c r="O9374" t="s">
        <v>73</v>
      </c>
      <c r="P9374" t="s">
        <v>296</v>
      </c>
      <c r="Q9374" t="s">
        <v>602</v>
      </c>
      <c r="R9374" s="19">
        <v>8.0399999999999991</v>
      </c>
      <c r="S9374" s="17">
        <v>5</v>
      </c>
      <c r="T9374" s="20">
        <v>0.2</v>
      </c>
      <c r="U9374" s="19">
        <v>2.9144999999999999</v>
      </c>
      <c r="V9374" s="20">
        <f t="shared" si="730"/>
        <v>0.36250000000000004</v>
      </c>
      <c r="W9374" s="17">
        <f t="shared" si="731"/>
        <v>2015</v>
      </c>
      <c r="X9374" t="str">
        <f t="shared" si="732"/>
        <v>May-2015</v>
      </c>
      <c r="Y9374" s="17">
        <f t="shared" si="733"/>
        <v>2</v>
      </c>
      <c r="Z9374" t="str">
        <f t="shared" si="734"/>
        <v>11-20%</v>
      </c>
      <c r="AA9374" s="17">
        <f>IF(COUNTIF($B$2:B9374,B9374)=1,1,0)</f>
        <v>0</v>
      </c>
      <c r="AB9374" s="17">
        <f>IF(COUNTIF($F$2:F9374,F9374)=1,1,0)</f>
        <v>0</v>
      </c>
    </row>
    <row r="9375" spans="1:28" x14ac:dyDescent="0.2">
      <c r="A9375" s="17">
        <v>9374</v>
      </c>
      <c r="B9375" t="s">
        <v>10610</v>
      </c>
      <c r="C9375" s="18">
        <v>42862</v>
      </c>
      <c r="D9375" s="18">
        <v>42866</v>
      </c>
      <c r="E9375" t="s">
        <v>77</v>
      </c>
      <c r="F9375" t="s">
        <v>1984</v>
      </c>
      <c r="G9375" t="s">
        <v>1985</v>
      </c>
      <c r="H9375" t="s">
        <v>53</v>
      </c>
      <c r="I9375" t="s">
        <v>54</v>
      </c>
      <c r="J9375" t="s">
        <v>630</v>
      </c>
      <c r="K9375" t="s">
        <v>70</v>
      </c>
      <c r="L9375">
        <v>91104</v>
      </c>
      <c r="M9375" t="s">
        <v>71</v>
      </c>
      <c r="N9375" t="s">
        <v>3652</v>
      </c>
      <c r="O9375" t="s">
        <v>98</v>
      </c>
      <c r="P9375" t="s">
        <v>99</v>
      </c>
      <c r="Q9375" t="s">
        <v>3653</v>
      </c>
      <c r="R9375" s="19">
        <v>419.94400000000002</v>
      </c>
      <c r="S9375" s="17">
        <v>7</v>
      </c>
      <c r="T9375" s="20">
        <v>0.2</v>
      </c>
      <c r="U9375" s="19">
        <v>52.493000000000002</v>
      </c>
      <c r="V9375" s="20">
        <f t="shared" si="730"/>
        <v>0.125</v>
      </c>
      <c r="W9375" s="17">
        <f t="shared" si="731"/>
        <v>2017</v>
      </c>
      <c r="X9375" t="str">
        <f t="shared" si="732"/>
        <v>May-2017</v>
      </c>
      <c r="Y9375" s="17">
        <f t="shared" si="733"/>
        <v>4</v>
      </c>
      <c r="Z9375" t="str">
        <f t="shared" si="734"/>
        <v>11-20%</v>
      </c>
      <c r="AA9375" s="17">
        <f>IF(COUNTIF($B$2:B9375,B9375)=1,1,0)</f>
        <v>1</v>
      </c>
      <c r="AB9375" s="17">
        <f>IF(COUNTIF($F$2:F9375,F9375)=1,1,0)</f>
        <v>0</v>
      </c>
    </row>
    <row r="9376" spans="1:28" x14ac:dyDescent="0.2">
      <c r="A9376" s="17">
        <v>9375</v>
      </c>
      <c r="B9376" t="s">
        <v>10611</v>
      </c>
      <c r="C9376" s="18">
        <v>42526</v>
      </c>
      <c r="D9376" s="18">
        <v>42530</v>
      </c>
      <c r="E9376" t="s">
        <v>77</v>
      </c>
      <c r="F9376" t="s">
        <v>370</v>
      </c>
      <c r="G9376" t="s">
        <v>371</v>
      </c>
      <c r="H9376" t="s">
        <v>68</v>
      </c>
      <c r="I9376" t="s">
        <v>54</v>
      </c>
      <c r="J9376" t="s">
        <v>122</v>
      </c>
      <c r="K9376" t="s">
        <v>123</v>
      </c>
      <c r="L9376">
        <v>98105</v>
      </c>
      <c r="M9376" t="s">
        <v>71</v>
      </c>
      <c r="N9376" t="s">
        <v>2685</v>
      </c>
      <c r="O9376" t="s">
        <v>73</v>
      </c>
      <c r="P9376" t="s">
        <v>606</v>
      </c>
      <c r="Q9376" t="s">
        <v>2686</v>
      </c>
      <c r="R9376" s="19">
        <v>61.38</v>
      </c>
      <c r="S9376" s="17">
        <v>6</v>
      </c>
      <c r="T9376" s="20">
        <v>0</v>
      </c>
      <c r="U9376" s="19">
        <v>15.9588</v>
      </c>
      <c r="V9376" s="20">
        <f t="shared" si="730"/>
        <v>0.26</v>
      </c>
      <c r="W9376" s="17">
        <f t="shared" si="731"/>
        <v>2016</v>
      </c>
      <c r="X9376" t="str">
        <f t="shared" si="732"/>
        <v>Jun-2016</v>
      </c>
      <c r="Y9376" s="17">
        <f t="shared" si="733"/>
        <v>4</v>
      </c>
      <c r="Z9376" t="str">
        <f t="shared" si="734"/>
        <v>0% (No Discount)</v>
      </c>
      <c r="AA9376" s="17">
        <f>IF(COUNTIF($B$2:B9376,B9376)=1,1,0)</f>
        <v>1</v>
      </c>
      <c r="AB9376" s="17">
        <f>IF(COUNTIF($F$2:F9376,F9376)=1,1,0)</f>
        <v>0</v>
      </c>
    </row>
    <row r="9377" spans="1:28" x14ac:dyDescent="0.2">
      <c r="A9377" s="17">
        <v>9376</v>
      </c>
      <c r="B9377" t="s">
        <v>10612</v>
      </c>
      <c r="C9377" s="18">
        <v>42352</v>
      </c>
      <c r="D9377" s="18">
        <v>42357</v>
      </c>
      <c r="E9377" t="s">
        <v>50</v>
      </c>
      <c r="F9377" t="s">
        <v>1919</v>
      </c>
      <c r="G9377" t="s">
        <v>1920</v>
      </c>
      <c r="H9377" t="s">
        <v>53</v>
      </c>
      <c r="I9377" t="s">
        <v>54</v>
      </c>
      <c r="J9377" t="s">
        <v>69</v>
      </c>
      <c r="K9377" t="s">
        <v>70</v>
      </c>
      <c r="L9377">
        <v>90045</v>
      </c>
      <c r="M9377" t="s">
        <v>71</v>
      </c>
      <c r="N9377" t="s">
        <v>4294</v>
      </c>
      <c r="O9377" t="s">
        <v>98</v>
      </c>
      <c r="P9377" t="s">
        <v>188</v>
      </c>
      <c r="Q9377" t="s">
        <v>4295</v>
      </c>
      <c r="R9377" s="19">
        <v>50</v>
      </c>
      <c r="S9377" s="17">
        <v>2</v>
      </c>
      <c r="T9377" s="20">
        <v>0</v>
      </c>
      <c r="U9377" s="19">
        <v>10.5</v>
      </c>
      <c r="V9377" s="20">
        <f t="shared" si="730"/>
        <v>0.21</v>
      </c>
      <c r="W9377" s="17">
        <f t="shared" si="731"/>
        <v>2015</v>
      </c>
      <c r="X9377" t="str">
        <f t="shared" si="732"/>
        <v>Dec-2015</v>
      </c>
      <c r="Y9377" s="17">
        <f t="shared" si="733"/>
        <v>5</v>
      </c>
      <c r="Z9377" t="str">
        <f t="shared" si="734"/>
        <v>0% (No Discount)</v>
      </c>
      <c r="AA9377" s="17">
        <f>IF(COUNTIF($B$2:B9377,B9377)=1,1,0)</f>
        <v>1</v>
      </c>
      <c r="AB9377" s="17">
        <f>IF(COUNTIF($F$2:F9377,F9377)=1,1,0)</f>
        <v>0</v>
      </c>
    </row>
    <row r="9378" spans="1:28" x14ac:dyDescent="0.2">
      <c r="A9378" s="17">
        <v>9377</v>
      </c>
      <c r="B9378" t="s">
        <v>10613</v>
      </c>
      <c r="C9378" s="18">
        <v>43094</v>
      </c>
      <c r="D9378" s="18">
        <v>43098</v>
      </c>
      <c r="E9378" t="s">
        <v>77</v>
      </c>
      <c r="F9378" t="s">
        <v>262</v>
      </c>
      <c r="G9378" t="s">
        <v>263</v>
      </c>
      <c r="H9378" t="s">
        <v>53</v>
      </c>
      <c r="I9378" t="s">
        <v>54</v>
      </c>
      <c r="J9378" t="s">
        <v>10614</v>
      </c>
      <c r="K9378" t="s">
        <v>817</v>
      </c>
      <c r="L9378">
        <v>7017</v>
      </c>
      <c r="M9378" t="s">
        <v>175</v>
      </c>
      <c r="N9378" t="s">
        <v>7456</v>
      </c>
      <c r="O9378" t="s">
        <v>98</v>
      </c>
      <c r="P9378" t="s">
        <v>188</v>
      </c>
      <c r="Q9378" t="s">
        <v>7457</v>
      </c>
      <c r="R9378" s="19">
        <v>31.8</v>
      </c>
      <c r="S9378" s="17">
        <v>3</v>
      </c>
      <c r="T9378" s="20">
        <v>0</v>
      </c>
      <c r="U9378" s="19">
        <v>13.673999999999999</v>
      </c>
      <c r="V9378" s="20">
        <f t="shared" si="730"/>
        <v>0.43</v>
      </c>
      <c r="W9378" s="17">
        <f t="shared" si="731"/>
        <v>2017</v>
      </c>
      <c r="X9378" t="str">
        <f t="shared" si="732"/>
        <v>Dec-2017</v>
      </c>
      <c r="Y9378" s="17">
        <f t="shared" si="733"/>
        <v>4</v>
      </c>
      <c r="Z9378" t="str">
        <f t="shared" si="734"/>
        <v>0% (No Discount)</v>
      </c>
      <c r="AA9378" s="17">
        <f>IF(COUNTIF($B$2:B9378,B9378)=1,1,0)</f>
        <v>1</v>
      </c>
      <c r="AB9378" s="17">
        <f>IF(COUNTIF($F$2:F9378,F9378)=1,1,0)</f>
        <v>0</v>
      </c>
    </row>
    <row r="9379" spans="1:28" x14ac:dyDescent="0.2">
      <c r="A9379" s="17">
        <v>9378</v>
      </c>
      <c r="B9379" t="s">
        <v>10615</v>
      </c>
      <c r="C9379" s="18">
        <v>43086</v>
      </c>
      <c r="D9379" s="18">
        <v>43090</v>
      </c>
      <c r="E9379" t="s">
        <v>77</v>
      </c>
      <c r="F9379" t="s">
        <v>2671</v>
      </c>
      <c r="G9379" t="s">
        <v>2672</v>
      </c>
      <c r="H9379" t="s">
        <v>68</v>
      </c>
      <c r="I9379" t="s">
        <v>54</v>
      </c>
      <c r="J9379" t="s">
        <v>6241</v>
      </c>
      <c r="K9379" t="s">
        <v>141</v>
      </c>
      <c r="L9379">
        <v>54703</v>
      </c>
      <c r="M9379" t="s">
        <v>132</v>
      </c>
      <c r="N9379" t="s">
        <v>6873</v>
      </c>
      <c r="O9379" t="s">
        <v>73</v>
      </c>
      <c r="P9379" t="s">
        <v>86</v>
      </c>
      <c r="Q9379" t="s">
        <v>6874</v>
      </c>
      <c r="R9379" s="19">
        <v>32.56</v>
      </c>
      <c r="S9379" s="17">
        <v>2</v>
      </c>
      <c r="T9379" s="20">
        <v>0</v>
      </c>
      <c r="U9379" s="19">
        <v>8.4656000000000002</v>
      </c>
      <c r="V9379" s="20">
        <f t="shared" si="730"/>
        <v>0.26</v>
      </c>
      <c r="W9379" s="17">
        <f t="shared" si="731"/>
        <v>2017</v>
      </c>
      <c r="X9379" t="str">
        <f t="shared" si="732"/>
        <v>Dec-2017</v>
      </c>
      <c r="Y9379" s="17">
        <f t="shared" si="733"/>
        <v>4</v>
      </c>
      <c r="Z9379" t="str">
        <f t="shared" si="734"/>
        <v>0% (No Discount)</v>
      </c>
      <c r="AA9379" s="17">
        <f>IF(COUNTIF($B$2:B9379,B9379)=1,1,0)</f>
        <v>1</v>
      </c>
      <c r="AB9379" s="17">
        <f>IF(COUNTIF($F$2:F9379,F9379)=1,1,0)</f>
        <v>0</v>
      </c>
    </row>
    <row r="9380" spans="1:28" x14ac:dyDescent="0.2">
      <c r="A9380" s="17">
        <v>9379</v>
      </c>
      <c r="B9380" t="s">
        <v>10616</v>
      </c>
      <c r="C9380" s="18">
        <v>42500</v>
      </c>
      <c r="D9380" s="18">
        <v>42505</v>
      </c>
      <c r="E9380" t="s">
        <v>77</v>
      </c>
      <c r="F9380" t="s">
        <v>3611</v>
      </c>
      <c r="G9380" t="s">
        <v>3612</v>
      </c>
      <c r="H9380" t="s">
        <v>53</v>
      </c>
      <c r="I9380" t="s">
        <v>54</v>
      </c>
      <c r="J9380" t="s">
        <v>330</v>
      </c>
      <c r="K9380" t="s">
        <v>238</v>
      </c>
      <c r="L9380">
        <v>60610</v>
      </c>
      <c r="M9380" t="s">
        <v>132</v>
      </c>
      <c r="N9380" t="s">
        <v>10617</v>
      </c>
      <c r="O9380" t="s">
        <v>73</v>
      </c>
      <c r="P9380" t="s">
        <v>200</v>
      </c>
      <c r="Q9380" t="s">
        <v>10618</v>
      </c>
      <c r="R9380" s="19">
        <v>7.0720000000000001</v>
      </c>
      <c r="S9380" s="17">
        <v>2</v>
      </c>
      <c r="T9380" s="20">
        <v>0.2</v>
      </c>
      <c r="U9380" s="19">
        <v>2.3868</v>
      </c>
      <c r="V9380" s="20">
        <f t="shared" si="730"/>
        <v>0.33750000000000002</v>
      </c>
      <c r="W9380" s="17">
        <f t="shared" si="731"/>
        <v>2016</v>
      </c>
      <c r="X9380" t="str">
        <f t="shared" si="732"/>
        <v>May-2016</v>
      </c>
      <c r="Y9380" s="17">
        <f t="shared" si="733"/>
        <v>5</v>
      </c>
      <c r="Z9380" t="str">
        <f t="shared" si="734"/>
        <v>11-20%</v>
      </c>
      <c r="AA9380" s="17">
        <f>IF(COUNTIF($B$2:B9380,B9380)=1,1,0)</f>
        <v>1</v>
      </c>
      <c r="AB9380" s="17">
        <f>IF(COUNTIF($F$2:F9380,F9380)=1,1,0)</f>
        <v>0</v>
      </c>
    </row>
    <row r="9381" spans="1:28" x14ac:dyDescent="0.2">
      <c r="A9381" s="17">
        <v>9380</v>
      </c>
      <c r="B9381" t="s">
        <v>10619</v>
      </c>
      <c r="C9381" s="18">
        <v>41996</v>
      </c>
      <c r="D9381" s="18">
        <v>42000</v>
      </c>
      <c r="E9381" t="s">
        <v>50</v>
      </c>
      <c r="F9381" t="s">
        <v>995</v>
      </c>
      <c r="G9381" t="s">
        <v>996</v>
      </c>
      <c r="H9381" t="s">
        <v>53</v>
      </c>
      <c r="I9381" t="s">
        <v>54</v>
      </c>
      <c r="J9381" t="s">
        <v>929</v>
      </c>
      <c r="K9381" t="s">
        <v>81</v>
      </c>
      <c r="L9381">
        <v>33614</v>
      </c>
      <c r="M9381" t="s">
        <v>57</v>
      </c>
      <c r="N9381" t="s">
        <v>5007</v>
      </c>
      <c r="O9381" t="s">
        <v>73</v>
      </c>
      <c r="P9381" t="s">
        <v>117</v>
      </c>
      <c r="Q9381" t="s">
        <v>5008</v>
      </c>
      <c r="R9381" s="19">
        <v>45.527999999999999</v>
      </c>
      <c r="S9381" s="17">
        <v>3</v>
      </c>
      <c r="T9381" s="20">
        <v>0.2</v>
      </c>
      <c r="U9381" s="19">
        <v>15.934799999999999</v>
      </c>
      <c r="V9381" s="20">
        <f t="shared" si="730"/>
        <v>0.35</v>
      </c>
      <c r="W9381" s="17">
        <f t="shared" si="731"/>
        <v>2014</v>
      </c>
      <c r="X9381" t="str">
        <f t="shared" si="732"/>
        <v>Dec-2014</v>
      </c>
      <c r="Y9381" s="17">
        <f t="shared" si="733"/>
        <v>4</v>
      </c>
      <c r="Z9381" t="str">
        <f t="shared" si="734"/>
        <v>11-20%</v>
      </c>
      <c r="AA9381" s="17">
        <f>IF(COUNTIF($B$2:B9381,B9381)=1,1,0)</f>
        <v>1</v>
      </c>
      <c r="AB9381" s="17">
        <f>IF(COUNTIF($F$2:F9381,F9381)=1,1,0)</f>
        <v>0</v>
      </c>
    </row>
    <row r="9382" spans="1:28" x14ac:dyDescent="0.2">
      <c r="A9382" s="17">
        <v>9381</v>
      </c>
      <c r="B9382" t="s">
        <v>10619</v>
      </c>
      <c r="C9382" s="18">
        <v>41996</v>
      </c>
      <c r="D9382" s="18">
        <v>42000</v>
      </c>
      <c r="E9382" t="s">
        <v>50</v>
      </c>
      <c r="F9382" t="s">
        <v>995</v>
      </c>
      <c r="G9382" t="s">
        <v>996</v>
      </c>
      <c r="H9382" t="s">
        <v>53</v>
      </c>
      <c r="I9382" t="s">
        <v>54</v>
      </c>
      <c r="J9382" t="s">
        <v>929</v>
      </c>
      <c r="K9382" t="s">
        <v>81</v>
      </c>
      <c r="L9382">
        <v>33614</v>
      </c>
      <c r="M9382" t="s">
        <v>57</v>
      </c>
      <c r="N9382" t="s">
        <v>745</v>
      </c>
      <c r="O9382" t="s">
        <v>59</v>
      </c>
      <c r="P9382" t="s">
        <v>63</v>
      </c>
      <c r="Q9382" t="s">
        <v>746</v>
      </c>
      <c r="R9382" s="19">
        <v>64.784000000000006</v>
      </c>
      <c r="S9382" s="17">
        <v>1</v>
      </c>
      <c r="T9382" s="20">
        <v>0.2</v>
      </c>
      <c r="U9382" s="19">
        <v>6.4783999999999997</v>
      </c>
      <c r="V9382" s="20">
        <f t="shared" si="730"/>
        <v>9.9999999999999992E-2</v>
      </c>
      <c r="W9382" s="17">
        <f t="shared" si="731"/>
        <v>2014</v>
      </c>
      <c r="X9382" t="str">
        <f t="shared" si="732"/>
        <v>Dec-2014</v>
      </c>
      <c r="Y9382" s="17">
        <f t="shared" si="733"/>
        <v>4</v>
      </c>
      <c r="Z9382" t="str">
        <f t="shared" si="734"/>
        <v>11-20%</v>
      </c>
      <c r="AA9382" s="17">
        <f>IF(COUNTIF($B$2:B9382,B9382)=1,1,0)</f>
        <v>0</v>
      </c>
      <c r="AB9382" s="17">
        <f>IF(COUNTIF($F$2:F9382,F9382)=1,1,0)</f>
        <v>0</v>
      </c>
    </row>
    <row r="9383" spans="1:28" x14ac:dyDescent="0.2">
      <c r="A9383" s="17">
        <v>9382</v>
      </c>
      <c r="B9383" t="s">
        <v>10619</v>
      </c>
      <c r="C9383" s="18">
        <v>41996</v>
      </c>
      <c r="D9383" s="18">
        <v>42000</v>
      </c>
      <c r="E9383" t="s">
        <v>50</v>
      </c>
      <c r="F9383" t="s">
        <v>995</v>
      </c>
      <c r="G9383" t="s">
        <v>996</v>
      </c>
      <c r="H9383" t="s">
        <v>53</v>
      </c>
      <c r="I9383" t="s">
        <v>54</v>
      </c>
      <c r="J9383" t="s">
        <v>929</v>
      </c>
      <c r="K9383" t="s">
        <v>81</v>
      </c>
      <c r="L9383">
        <v>33614</v>
      </c>
      <c r="M9383" t="s">
        <v>57</v>
      </c>
      <c r="N9383" t="s">
        <v>5036</v>
      </c>
      <c r="O9383" t="s">
        <v>73</v>
      </c>
      <c r="P9383" t="s">
        <v>86</v>
      </c>
      <c r="Q9383" t="s">
        <v>5037</v>
      </c>
      <c r="R9383" s="19">
        <v>424.27199999999999</v>
      </c>
      <c r="S9383" s="17">
        <v>2</v>
      </c>
      <c r="T9383" s="20">
        <v>0.2</v>
      </c>
      <c r="U9383" s="19">
        <v>-10.6068</v>
      </c>
      <c r="V9383" s="20">
        <f t="shared" si="730"/>
        <v>-2.5000000000000001E-2</v>
      </c>
      <c r="W9383" s="17">
        <f t="shared" si="731"/>
        <v>2014</v>
      </c>
      <c r="X9383" t="str">
        <f t="shared" si="732"/>
        <v>Dec-2014</v>
      </c>
      <c r="Y9383" s="17">
        <f t="shared" si="733"/>
        <v>4</v>
      </c>
      <c r="Z9383" t="str">
        <f t="shared" si="734"/>
        <v>11-20%</v>
      </c>
      <c r="AA9383" s="17">
        <f>IF(COUNTIF($B$2:B9383,B9383)=1,1,0)</f>
        <v>0</v>
      </c>
      <c r="AB9383" s="17">
        <f>IF(COUNTIF($F$2:F9383,F9383)=1,1,0)</f>
        <v>0</v>
      </c>
    </row>
    <row r="9384" spans="1:28" x14ac:dyDescent="0.2">
      <c r="A9384" s="17">
        <v>9383</v>
      </c>
      <c r="B9384" t="s">
        <v>10619</v>
      </c>
      <c r="C9384" s="18">
        <v>41996</v>
      </c>
      <c r="D9384" s="18">
        <v>42000</v>
      </c>
      <c r="E9384" t="s">
        <v>50</v>
      </c>
      <c r="F9384" t="s">
        <v>995</v>
      </c>
      <c r="G9384" t="s">
        <v>996</v>
      </c>
      <c r="H9384" t="s">
        <v>53</v>
      </c>
      <c r="I9384" t="s">
        <v>54</v>
      </c>
      <c r="J9384" t="s">
        <v>929</v>
      </c>
      <c r="K9384" t="s">
        <v>81</v>
      </c>
      <c r="L9384">
        <v>33614</v>
      </c>
      <c r="M9384" t="s">
        <v>57</v>
      </c>
      <c r="N9384" t="s">
        <v>314</v>
      </c>
      <c r="O9384" t="s">
        <v>73</v>
      </c>
      <c r="P9384" t="s">
        <v>95</v>
      </c>
      <c r="Q9384" t="s">
        <v>315</v>
      </c>
      <c r="R9384" s="19">
        <v>1.3440000000000001</v>
      </c>
      <c r="S9384" s="17">
        <v>1</v>
      </c>
      <c r="T9384" s="20">
        <v>0.2</v>
      </c>
      <c r="U9384" s="19">
        <v>0.504</v>
      </c>
      <c r="V9384" s="20">
        <f t="shared" si="730"/>
        <v>0.375</v>
      </c>
      <c r="W9384" s="17">
        <f t="shared" si="731"/>
        <v>2014</v>
      </c>
      <c r="X9384" t="str">
        <f t="shared" si="732"/>
        <v>Dec-2014</v>
      </c>
      <c r="Y9384" s="17">
        <f t="shared" si="733"/>
        <v>4</v>
      </c>
      <c r="Z9384" t="str">
        <f t="shared" si="734"/>
        <v>11-20%</v>
      </c>
      <c r="AA9384" s="17">
        <f>IF(COUNTIF($B$2:B9384,B9384)=1,1,0)</f>
        <v>0</v>
      </c>
      <c r="AB9384" s="17">
        <f>IF(COUNTIF($F$2:F9384,F9384)=1,1,0)</f>
        <v>0</v>
      </c>
    </row>
    <row r="9385" spans="1:28" x14ac:dyDescent="0.2">
      <c r="A9385" s="17">
        <v>9384</v>
      </c>
      <c r="B9385" t="s">
        <v>10619</v>
      </c>
      <c r="C9385" s="18">
        <v>41996</v>
      </c>
      <c r="D9385" s="18">
        <v>42000</v>
      </c>
      <c r="E9385" t="s">
        <v>50</v>
      </c>
      <c r="F9385" t="s">
        <v>995</v>
      </c>
      <c r="G9385" t="s">
        <v>996</v>
      </c>
      <c r="H9385" t="s">
        <v>53</v>
      </c>
      <c r="I9385" t="s">
        <v>54</v>
      </c>
      <c r="J9385" t="s">
        <v>929</v>
      </c>
      <c r="K9385" t="s">
        <v>81</v>
      </c>
      <c r="L9385">
        <v>33614</v>
      </c>
      <c r="M9385" t="s">
        <v>57</v>
      </c>
      <c r="N9385" t="s">
        <v>4050</v>
      </c>
      <c r="O9385" t="s">
        <v>73</v>
      </c>
      <c r="P9385" t="s">
        <v>86</v>
      </c>
      <c r="Q9385" t="s">
        <v>4051</v>
      </c>
      <c r="R9385" s="19">
        <v>83.92</v>
      </c>
      <c r="S9385" s="17">
        <v>5</v>
      </c>
      <c r="T9385" s="20">
        <v>0.2</v>
      </c>
      <c r="U9385" s="19">
        <v>-1.0489999999999999</v>
      </c>
      <c r="V9385" s="20">
        <f t="shared" si="730"/>
        <v>-1.2499999999999999E-2</v>
      </c>
      <c r="W9385" s="17">
        <f t="shared" si="731"/>
        <v>2014</v>
      </c>
      <c r="X9385" t="str">
        <f t="shared" si="732"/>
        <v>Dec-2014</v>
      </c>
      <c r="Y9385" s="17">
        <f t="shared" si="733"/>
        <v>4</v>
      </c>
      <c r="Z9385" t="str">
        <f t="shared" si="734"/>
        <v>11-20%</v>
      </c>
      <c r="AA9385" s="17">
        <f>IF(COUNTIF($B$2:B9385,B9385)=1,1,0)</f>
        <v>0</v>
      </c>
      <c r="AB9385" s="17">
        <f>IF(COUNTIF($F$2:F9385,F9385)=1,1,0)</f>
        <v>0</v>
      </c>
    </row>
    <row r="9386" spans="1:28" x14ac:dyDescent="0.2">
      <c r="A9386" s="17">
        <v>9385</v>
      </c>
      <c r="B9386" t="s">
        <v>10620</v>
      </c>
      <c r="C9386" s="18">
        <v>42958</v>
      </c>
      <c r="D9386" s="18">
        <v>42963</v>
      </c>
      <c r="E9386" t="s">
        <v>77</v>
      </c>
      <c r="F9386" t="s">
        <v>2690</v>
      </c>
      <c r="G9386" t="s">
        <v>2691</v>
      </c>
      <c r="H9386" t="s">
        <v>129</v>
      </c>
      <c r="I9386" t="s">
        <v>54</v>
      </c>
      <c r="J9386" t="s">
        <v>293</v>
      </c>
      <c r="K9386" t="s">
        <v>294</v>
      </c>
      <c r="L9386">
        <v>10009</v>
      </c>
      <c r="M9386" t="s">
        <v>175</v>
      </c>
      <c r="N9386" t="s">
        <v>1930</v>
      </c>
      <c r="O9386" t="s">
        <v>73</v>
      </c>
      <c r="P9386" t="s">
        <v>117</v>
      </c>
      <c r="Q9386" t="s">
        <v>1931</v>
      </c>
      <c r="R9386" s="19">
        <v>25.92</v>
      </c>
      <c r="S9386" s="17">
        <v>4</v>
      </c>
      <c r="T9386" s="20">
        <v>0</v>
      </c>
      <c r="U9386" s="19">
        <v>12.441599999999999</v>
      </c>
      <c r="V9386" s="20">
        <f t="shared" si="730"/>
        <v>0.47999999999999993</v>
      </c>
      <c r="W9386" s="17">
        <f t="shared" si="731"/>
        <v>2017</v>
      </c>
      <c r="X9386" t="str">
        <f t="shared" si="732"/>
        <v>Aug-2017</v>
      </c>
      <c r="Y9386" s="17">
        <f t="shared" si="733"/>
        <v>5</v>
      </c>
      <c r="Z9386" t="str">
        <f t="shared" si="734"/>
        <v>0% (No Discount)</v>
      </c>
      <c r="AA9386" s="17">
        <f>IF(COUNTIF($B$2:B9386,B9386)=1,1,0)</f>
        <v>1</v>
      </c>
      <c r="AB9386" s="17">
        <f>IF(COUNTIF($F$2:F9386,F9386)=1,1,0)</f>
        <v>0</v>
      </c>
    </row>
    <row r="9387" spans="1:28" x14ac:dyDescent="0.2">
      <c r="A9387" s="17">
        <v>9386</v>
      </c>
      <c r="B9387" t="s">
        <v>10621</v>
      </c>
      <c r="C9387" s="18">
        <v>42974</v>
      </c>
      <c r="D9387" s="18">
        <v>42978</v>
      </c>
      <c r="E9387" t="s">
        <v>77</v>
      </c>
      <c r="F9387" t="s">
        <v>1971</v>
      </c>
      <c r="G9387" t="s">
        <v>1972</v>
      </c>
      <c r="H9387" t="s">
        <v>53</v>
      </c>
      <c r="I9387" t="s">
        <v>54</v>
      </c>
      <c r="J9387" t="s">
        <v>1855</v>
      </c>
      <c r="K9387" t="s">
        <v>337</v>
      </c>
      <c r="L9387">
        <v>85204</v>
      </c>
      <c r="M9387" t="s">
        <v>71</v>
      </c>
      <c r="N9387" t="s">
        <v>4664</v>
      </c>
      <c r="O9387" t="s">
        <v>59</v>
      </c>
      <c r="P9387" t="s">
        <v>92</v>
      </c>
      <c r="Q9387" t="s">
        <v>4665</v>
      </c>
      <c r="R9387" s="19">
        <v>120.57599999999999</v>
      </c>
      <c r="S9387" s="17">
        <v>8</v>
      </c>
      <c r="T9387" s="20">
        <v>0.2</v>
      </c>
      <c r="U9387" s="19">
        <v>33.1584</v>
      </c>
      <c r="V9387" s="20">
        <f t="shared" si="730"/>
        <v>0.27500000000000002</v>
      </c>
      <c r="W9387" s="17">
        <f t="shared" si="731"/>
        <v>2017</v>
      </c>
      <c r="X9387" t="str">
        <f t="shared" si="732"/>
        <v>Aug-2017</v>
      </c>
      <c r="Y9387" s="17">
        <f t="shared" si="733"/>
        <v>4</v>
      </c>
      <c r="Z9387" t="str">
        <f t="shared" si="734"/>
        <v>11-20%</v>
      </c>
      <c r="AA9387" s="17">
        <f>IF(COUNTIF($B$2:B9387,B9387)=1,1,0)</f>
        <v>1</v>
      </c>
      <c r="AB9387" s="17">
        <f>IF(COUNTIF($F$2:F9387,F9387)=1,1,0)</f>
        <v>0</v>
      </c>
    </row>
    <row r="9388" spans="1:28" x14ac:dyDescent="0.2">
      <c r="A9388" s="17">
        <v>9387</v>
      </c>
      <c r="B9388" t="s">
        <v>10622</v>
      </c>
      <c r="C9388" s="18">
        <v>42754</v>
      </c>
      <c r="D9388" s="18">
        <v>42758</v>
      </c>
      <c r="E9388" t="s">
        <v>77</v>
      </c>
      <c r="F9388" t="s">
        <v>4504</v>
      </c>
      <c r="G9388" t="s">
        <v>4505</v>
      </c>
      <c r="H9388" t="s">
        <v>53</v>
      </c>
      <c r="I9388" t="s">
        <v>54</v>
      </c>
      <c r="J9388" t="s">
        <v>2253</v>
      </c>
      <c r="K9388" t="s">
        <v>5239</v>
      </c>
      <c r="L9388">
        <v>5408</v>
      </c>
      <c r="M9388" t="s">
        <v>175</v>
      </c>
      <c r="N9388" t="s">
        <v>1482</v>
      </c>
      <c r="O9388" t="s">
        <v>73</v>
      </c>
      <c r="P9388" t="s">
        <v>117</v>
      </c>
      <c r="Q9388" t="s">
        <v>1483</v>
      </c>
      <c r="R9388" s="19">
        <v>79.92</v>
      </c>
      <c r="S9388" s="17">
        <v>4</v>
      </c>
      <c r="T9388" s="20">
        <v>0</v>
      </c>
      <c r="U9388" s="19">
        <v>37.562399999999997</v>
      </c>
      <c r="V9388" s="20">
        <f t="shared" si="730"/>
        <v>0.47</v>
      </c>
      <c r="W9388" s="17">
        <f t="shared" si="731"/>
        <v>2017</v>
      </c>
      <c r="X9388" t="str">
        <f t="shared" si="732"/>
        <v>Jan-2017</v>
      </c>
      <c r="Y9388" s="17">
        <f t="shared" si="733"/>
        <v>4</v>
      </c>
      <c r="Z9388" t="str">
        <f t="shared" si="734"/>
        <v>0% (No Discount)</v>
      </c>
      <c r="AA9388" s="17">
        <f>IF(COUNTIF($B$2:B9388,B9388)=1,1,0)</f>
        <v>1</v>
      </c>
      <c r="AB9388" s="17">
        <f>IF(COUNTIF($F$2:F9388,F9388)=1,1,0)</f>
        <v>0</v>
      </c>
    </row>
    <row r="9389" spans="1:28" x14ac:dyDescent="0.2">
      <c r="A9389" s="17">
        <v>9388</v>
      </c>
      <c r="B9389" t="s">
        <v>10622</v>
      </c>
      <c r="C9389" s="18">
        <v>42754</v>
      </c>
      <c r="D9389" s="18">
        <v>42758</v>
      </c>
      <c r="E9389" t="s">
        <v>77</v>
      </c>
      <c r="F9389" t="s">
        <v>4504</v>
      </c>
      <c r="G9389" t="s">
        <v>4505</v>
      </c>
      <c r="H9389" t="s">
        <v>53</v>
      </c>
      <c r="I9389" t="s">
        <v>54</v>
      </c>
      <c r="J9389" t="s">
        <v>2253</v>
      </c>
      <c r="K9389" t="s">
        <v>5239</v>
      </c>
      <c r="L9389">
        <v>5408</v>
      </c>
      <c r="M9389" t="s">
        <v>175</v>
      </c>
      <c r="N9389" t="s">
        <v>1281</v>
      </c>
      <c r="O9389" t="s">
        <v>73</v>
      </c>
      <c r="P9389" t="s">
        <v>117</v>
      </c>
      <c r="Q9389" t="s">
        <v>1282</v>
      </c>
      <c r="R9389" s="19">
        <v>12.28</v>
      </c>
      <c r="S9389" s="17">
        <v>1</v>
      </c>
      <c r="T9389" s="20">
        <v>0</v>
      </c>
      <c r="U9389" s="19">
        <v>5.7716000000000003</v>
      </c>
      <c r="V9389" s="20">
        <f t="shared" si="730"/>
        <v>0.47000000000000003</v>
      </c>
      <c r="W9389" s="17">
        <f t="shared" si="731"/>
        <v>2017</v>
      </c>
      <c r="X9389" t="str">
        <f t="shared" si="732"/>
        <v>Jan-2017</v>
      </c>
      <c r="Y9389" s="17">
        <f t="shared" si="733"/>
        <v>4</v>
      </c>
      <c r="Z9389" t="str">
        <f t="shared" si="734"/>
        <v>0% (No Discount)</v>
      </c>
      <c r="AA9389" s="17">
        <f>IF(COUNTIF($B$2:B9389,B9389)=1,1,0)</f>
        <v>0</v>
      </c>
      <c r="AB9389" s="17">
        <f>IF(COUNTIF($F$2:F9389,F9389)=1,1,0)</f>
        <v>0</v>
      </c>
    </row>
    <row r="9390" spans="1:28" x14ac:dyDescent="0.2">
      <c r="A9390" s="17">
        <v>9389</v>
      </c>
      <c r="B9390" t="s">
        <v>10622</v>
      </c>
      <c r="C9390" s="18">
        <v>42754</v>
      </c>
      <c r="D9390" s="18">
        <v>42758</v>
      </c>
      <c r="E9390" t="s">
        <v>77</v>
      </c>
      <c r="F9390" t="s">
        <v>4504</v>
      </c>
      <c r="G9390" t="s">
        <v>4505</v>
      </c>
      <c r="H9390" t="s">
        <v>53</v>
      </c>
      <c r="I9390" t="s">
        <v>54</v>
      </c>
      <c r="J9390" t="s">
        <v>2253</v>
      </c>
      <c r="K9390" t="s">
        <v>5239</v>
      </c>
      <c r="L9390">
        <v>5408</v>
      </c>
      <c r="M9390" t="s">
        <v>175</v>
      </c>
      <c r="N9390" t="s">
        <v>4456</v>
      </c>
      <c r="O9390" t="s">
        <v>73</v>
      </c>
      <c r="P9390" t="s">
        <v>105</v>
      </c>
      <c r="Q9390" t="s">
        <v>4457</v>
      </c>
      <c r="R9390" s="19">
        <v>542.94000000000005</v>
      </c>
      <c r="S9390" s="17">
        <v>3</v>
      </c>
      <c r="T9390" s="20">
        <v>0</v>
      </c>
      <c r="U9390" s="19">
        <v>152.0232</v>
      </c>
      <c r="V9390" s="20">
        <f t="shared" si="730"/>
        <v>0.27999999999999997</v>
      </c>
      <c r="W9390" s="17">
        <f t="shared" si="731"/>
        <v>2017</v>
      </c>
      <c r="X9390" t="str">
        <f t="shared" si="732"/>
        <v>Jan-2017</v>
      </c>
      <c r="Y9390" s="17">
        <f t="shared" si="733"/>
        <v>4</v>
      </c>
      <c r="Z9390" t="str">
        <f t="shared" si="734"/>
        <v>0% (No Discount)</v>
      </c>
      <c r="AA9390" s="17">
        <f>IF(COUNTIF($B$2:B9390,B9390)=1,1,0)</f>
        <v>0</v>
      </c>
      <c r="AB9390" s="17">
        <f>IF(COUNTIF($F$2:F9390,F9390)=1,1,0)</f>
        <v>0</v>
      </c>
    </row>
    <row r="9391" spans="1:28" x14ac:dyDescent="0.2">
      <c r="A9391" s="17">
        <v>9390</v>
      </c>
      <c r="B9391" t="s">
        <v>10622</v>
      </c>
      <c r="C9391" s="18">
        <v>42754</v>
      </c>
      <c r="D9391" s="18">
        <v>42758</v>
      </c>
      <c r="E9391" t="s">
        <v>77</v>
      </c>
      <c r="F9391" t="s">
        <v>4504</v>
      </c>
      <c r="G9391" t="s">
        <v>4505</v>
      </c>
      <c r="H9391" t="s">
        <v>53</v>
      </c>
      <c r="I9391" t="s">
        <v>54</v>
      </c>
      <c r="J9391" t="s">
        <v>2253</v>
      </c>
      <c r="K9391" t="s">
        <v>5239</v>
      </c>
      <c r="L9391">
        <v>5408</v>
      </c>
      <c r="M9391" t="s">
        <v>175</v>
      </c>
      <c r="N9391" t="s">
        <v>199</v>
      </c>
      <c r="O9391" t="s">
        <v>73</v>
      </c>
      <c r="P9391" t="s">
        <v>200</v>
      </c>
      <c r="Q9391" t="s">
        <v>201</v>
      </c>
      <c r="R9391" s="19">
        <v>2.04</v>
      </c>
      <c r="S9391" s="17">
        <v>1</v>
      </c>
      <c r="T9391" s="20">
        <v>0</v>
      </c>
      <c r="U9391" s="19">
        <v>0.95879999999999999</v>
      </c>
      <c r="V9391" s="20">
        <f t="shared" si="730"/>
        <v>0.47</v>
      </c>
      <c r="W9391" s="17">
        <f t="shared" si="731"/>
        <v>2017</v>
      </c>
      <c r="X9391" t="str">
        <f t="shared" si="732"/>
        <v>Jan-2017</v>
      </c>
      <c r="Y9391" s="17">
        <f t="shared" si="733"/>
        <v>4</v>
      </c>
      <c r="Z9391" t="str">
        <f t="shared" si="734"/>
        <v>0% (No Discount)</v>
      </c>
      <c r="AA9391" s="17">
        <f>IF(COUNTIF($B$2:B9391,B9391)=1,1,0)</f>
        <v>0</v>
      </c>
      <c r="AB9391" s="17">
        <f>IF(COUNTIF($F$2:F9391,F9391)=1,1,0)</f>
        <v>0</v>
      </c>
    </row>
    <row r="9392" spans="1:28" x14ac:dyDescent="0.2">
      <c r="A9392" s="17">
        <v>9391</v>
      </c>
      <c r="B9392" t="s">
        <v>10623</v>
      </c>
      <c r="C9392" s="18">
        <v>42174</v>
      </c>
      <c r="D9392" s="18">
        <v>42179</v>
      </c>
      <c r="E9392" t="s">
        <v>77</v>
      </c>
      <c r="F9392" t="s">
        <v>3850</v>
      </c>
      <c r="G9392" t="s">
        <v>3851</v>
      </c>
      <c r="H9392" t="s">
        <v>129</v>
      </c>
      <c r="I9392" t="s">
        <v>54</v>
      </c>
      <c r="J9392" t="s">
        <v>211</v>
      </c>
      <c r="K9392" t="s">
        <v>131</v>
      </c>
      <c r="L9392">
        <v>77070</v>
      </c>
      <c r="M9392" t="s">
        <v>132</v>
      </c>
      <c r="N9392" t="s">
        <v>5233</v>
      </c>
      <c r="O9392" t="s">
        <v>73</v>
      </c>
      <c r="P9392" t="s">
        <v>86</v>
      </c>
      <c r="Q9392" t="s">
        <v>5234</v>
      </c>
      <c r="R9392" s="19">
        <v>228.92</v>
      </c>
      <c r="S9392" s="17">
        <v>5</v>
      </c>
      <c r="T9392" s="20">
        <v>0.2</v>
      </c>
      <c r="U9392" s="19">
        <v>14.307499999999999</v>
      </c>
      <c r="V9392" s="20">
        <f t="shared" si="730"/>
        <v>6.25E-2</v>
      </c>
      <c r="W9392" s="17">
        <f t="shared" si="731"/>
        <v>2015</v>
      </c>
      <c r="X9392" t="str">
        <f t="shared" si="732"/>
        <v>Jun-2015</v>
      </c>
      <c r="Y9392" s="17">
        <f t="shared" si="733"/>
        <v>5</v>
      </c>
      <c r="Z9392" t="str">
        <f t="shared" si="734"/>
        <v>11-20%</v>
      </c>
      <c r="AA9392" s="17">
        <f>IF(COUNTIF($B$2:B9392,B9392)=1,1,0)</f>
        <v>1</v>
      </c>
      <c r="AB9392" s="17">
        <f>IF(COUNTIF($F$2:F9392,F9392)=1,1,0)</f>
        <v>0</v>
      </c>
    </row>
    <row r="9393" spans="1:28" x14ac:dyDescent="0.2">
      <c r="A9393" s="17">
        <v>9392</v>
      </c>
      <c r="B9393" t="s">
        <v>10624</v>
      </c>
      <c r="C9393" s="18">
        <v>42807</v>
      </c>
      <c r="D9393" s="18">
        <v>42810</v>
      </c>
      <c r="E9393" t="s">
        <v>215</v>
      </c>
      <c r="F9393" t="s">
        <v>3322</v>
      </c>
      <c r="G9393" t="s">
        <v>3323</v>
      </c>
      <c r="H9393" t="s">
        <v>68</v>
      </c>
      <c r="I9393" t="s">
        <v>54</v>
      </c>
      <c r="J9393" t="s">
        <v>483</v>
      </c>
      <c r="K9393" t="s">
        <v>238</v>
      </c>
      <c r="L9393">
        <v>60505</v>
      </c>
      <c r="M9393" t="s">
        <v>132</v>
      </c>
      <c r="N9393" t="s">
        <v>3377</v>
      </c>
      <c r="O9393" t="s">
        <v>98</v>
      </c>
      <c r="P9393" t="s">
        <v>99</v>
      </c>
      <c r="Q9393" t="s">
        <v>3378</v>
      </c>
      <c r="R9393" s="19">
        <v>7.992</v>
      </c>
      <c r="S9393" s="17">
        <v>1</v>
      </c>
      <c r="T9393" s="20">
        <v>0.2</v>
      </c>
      <c r="U9393" s="19">
        <v>2.5973999999999999</v>
      </c>
      <c r="V9393" s="20">
        <f t="shared" si="730"/>
        <v>0.32500000000000001</v>
      </c>
      <c r="W9393" s="17">
        <f t="shared" si="731"/>
        <v>2017</v>
      </c>
      <c r="X9393" t="str">
        <f t="shared" si="732"/>
        <v>Mar-2017</v>
      </c>
      <c r="Y9393" s="17">
        <f t="shared" si="733"/>
        <v>3</v>
      </c>
      <c r="Z9393" t="str">
        <f t="shared" si="734"/>
        <v>11-20%</v>
      </c>
      <c r="AA9393" s="17">
        <f>IF(COUNTIF($B$2:B9393,B9393)=1,1,0)</f>
        <v>1</v>
      </c>
      <c r="AB9393" s="17">
        <f>IF(COUNTIF($F$2:F9393,F9393)=1,1,0)</f>
        <v>0</v>
      </c>
    </row>
    <row r="9394" spans="1:28" x14ac:dyDescent="0.2">
      <c r="A9394" s="17">
        <v>9393</v>
      </c>
      <c r="B9394" t="s">
        <v>10625</v>
      </c>
      <c r="C9394" s="18">
        <v>42302</v>
      </c>
      <c r="D9394" s="18">
        <v>42302</v>
      </c>
      <c r="E9394" t="s">
        <v>1320</v>
      </c>
      <c r="F9394" t="s">
        <v>3142</v>
      </c>
      <c r="G9394" t="s">
        <v>3143</v>
      </c>
      <c r="H9394" t="s">
        <v>68</v>
      </c>
      <c r="I9394" t="s">
        <v>54</v>
      </c>
      <c r="J9394" t="s">
        <v>836</v>
      </c>
      <c r="K9394" t="s">
        <v>484</v>
      </c>
      <c r="L9394">
        <v>80219</v>
      </c>
      <c r="M9394" t="s">
        <v>71</v>
      </c>
      <c r="N9394" t="s">
        <v>6163</v>
      </c>
      <c r="O9394" t="s">
        <v>59</v>
      </c>
      <c r="P9394" t="s">
        <v>63</v>
      </c>
      <c r="Q9394" t="s">
        <v>6164</v>
      </c>
      <c r="R9394" s="19">
        <v>582.33600000000001</v>
      </c>
      <c r="S9394" s="17">
        <v>8</v>
      </c>
      <c r="T9394" s="20">
        <v>0.2</v>
      </c>
      <c r="U9394" s="19">
        <v>-29.116800000000001</v>
      </c>
      <c r="V9394" s="20">
        <f t="shared" si="730"/>
        <v>-0.05</v>
      </c>
      <c r="W9394" s="17">
        <f t="shared" si="731"/>
        <v>2015</v>
      </c>
      <c r="X9394" t="str">
        <f t="shared" si="732"/>
        <v>Oct-2015</v>
      </c>
      <c r="Y9394" s="17">
        <f t="shared" si="733"/>
        <v>0</v>
      </c>
      <c r="Z9394" t="str">
        <f t="shared" si="734"/>
        <v>11-20%</v>
      </c>
      <c r="AA9394" s="17">
        <f>IF(COUNTIF($B$2:B9394,B9394)=1,1,0)</f>
        <v>1</v>
      </c>
      <c r="AB9394" s="17">
        <f>IF(COUNTIF($F$2:F9394,F9394)=1,1,0)</f>
        <v>0</v>
      </c>
    </row>
    <row r="9395" spans="1:28" x14ac:dyDescent="0.2">
      <c r="A9395" s="17">
        <v>9394</v>
      </c>
      <c r="B9395" t="s">
        <v>10626</v>
      </c>
      <c r="C9395" s="18">
        <v>41902</v>
      </c>
      <c r="D9395" s="18">
        <v>41905</v>
      </c>
      <c r="E9395" t="s">
        <v>215</v>
      </c>
      <c r="F9395" t="s">
        <v>5280</v>
      </c>
      <c r="G9395" t="s">
        <v>5281</v>
      </c>
      <c r="H9395" t="s">
        <v>53</v>
      </c>
      <c r="I9395" t="s">
        <v>54</v>
      </c>
      <c r="J9395" t="s">
        <v>293</v>
      </c>
      <c r="K9395" t="s">
        <v>294</v>
      </c>
      <c r="L9395">
        <v>10011</v>
      </c>
      <c r="M9395" t="s">
        <v>175</v>
      </c>
      <c r="N9395" t="s">
        <v>6771</v>
      </c>
      <c r="O9395" t="s">
        <v>98</v>
      </c>
      <c r="P9395" t="s">
        <v>99</v>
      </c>
      <c r="Q9395" t="s">
        <v>6772</v>
      </c>
      <c r="R9395" s="19">
        <v>629.95000000000005</v>
      </c>
      <c r="S9395" s="17">
        <v>5</v>
      </c>
      <c r="T9395" s="20">
        <v>0</v>
      </c>
      <c r="U9395" s="19">
        <v>157.48750000000001</v>
      </c>
      <c r="V9395" s="20">
        <f t="shared" si="730"/>
        <v>0.25</v>
      </c>
      <c r="W9395" s="17">
        <f t="shared" si="731"/>
        <v>2014</v>
      </c>
      <c r="X9395" t="str">
        <f t="shared" si="732"/>
        <v>Sep-2014</v>
      </c>
      <c r="Y9395" s="17">
        <f t="shared" si="733"/>
        <v>3</v>
      </c>
      <c r="Z9395" t="str">
        <f t="shared" si="734"/>
        <v>0% (No Discount)</v>
      </c>
      <c r="AA9395" s="17">
        <f>IF(COUNTIF($B$2:B9395,B9395)=1,1,0)</f>
        <v>1</v>
      </c>
      <c r="AB9395" s="17">
        <f>IF(COUNTIF($F$2:F9395,F9395)=1,1,0)</f>
        <v>0</v>
      </c>
    </row>
    <row r="9396" spans="1:28" x14ac:dyDescent="0.2">
      <c r="A9396" s="17">
        <v>9395</v>
      </c>
      <c r="B9396" t="s">
        <v>10626</v>
      </c>
      <c r="C9396" s="18">
        <v>41902</v>
      </c>
      <c r="D9396" s="18">
        <v>41905</v>
      </c>
      <c r="E9396" t="s">
        <v>215</v>
      </c>
      <c r="F9396" t="s">
        <v>5280</v>
      </c>
      <c r="G9396" t="s">
        <v>5281</v>
      </c>
      <c r="H9396" t="s">
        <v>53</v>
      </c>
      <c r="I9396" t="s">
        <v>54</v>
      </c>
      <c r="J9396" t="s">
        <v>293</v>
      </c>
      <c r="K9396" t="s">
        <v>294</v>
      </c>
      <c r="L9396">
        <v>10011</v>
      </c>
      <c r="M9396" t="s">
        <v>175</v>
      </c>
      <c r="N9396" t="s">
        <v>2588</v>
      </c>
      <c r="O9396" t="s">
        <v>59</v>
      </c>
      <c r="P9396" t="s">
        <v>63</v>
      </c>
      <c r="Q9396" t="s">
        <v>2589</v>
      </c>
      <c r="R9396" s="19">
        <v>631.78200000000004</v>
      </c>
      <c r="S9396" s="17">
        <v>2</v>
      </c>
      <c r="T9396" s="20">
        <v>0.1</v>
      </c>
      <c r="U9396" s="19">
        <v>140.39599999999999</v>
      </c>
      <c r="V9396" s="20">
        <f t="shared" si="730"/>
        <v>0.22222222222222218</v>
      </c>
      <c r="W9396" s="17">
        <f t="shared" si="731"/>
        <v>2014</v>
      </c>
      <c r="X9396" t="str">
        <f t="shared" si="732"/>
        <v>Sep-2014</v>
      </c>
      <c r="Y9396" s="17">
        <f t="shared" si="733"/>
        <v>3</v>
      </c>
      <c r="Z9396" t="str">
        <f t="shared" si="734"/>
        <v>1-10%</v>
      </c>
      <c r="AA9396" s="17">
        <f>IF(COUNTIF($B$2:B9396,B9396)=1,1,0)</f>
        <v>0</v>
      </c>
      <c r="AB9396" s="17">
        <f>IF(COUNTIF($F$2:F9396,F9396)=1,1,0)</f>
        <v>0</v>
      </c>
    </row>
    <row r="9397" spans="1:28" x14ac:dyDescent="0.2">
      <c r="A9397" s="17">
        <v>9396</v>
      </c>
      <c r="B9397" t="s">
        <v>10626</v>
      </c>
      <c r="C9397" s="18">
        <v>41902</v>
      </c>
      <c r="D9397" s="18">
        <v>41905</v>
      </c>
      <c r="E9397" t="s">
        <v>215</v>
      </c>
      <c r="F9397" t="s">
        <v>5280</v>
      </c>
      <c r="G9397" t="s">
        <v>5281</v>
      </c>
      <c r="H9397" t="s">
        <v>53</v>
      </c>
      <c r="I9397" t="s">
        <v>54</v>
      </c>
      <c r="J9397" t="s">
        <v>293</v>
      </c>
      <c r="K9397" t="s">
        <v>294</v>
      </c>
      <c r="L9397">
        <v>10011</v>
      </c>
      <c r="M9397" t="s">
        <v>175</v>
      </c>
      <c r="N9397" t="s">
        <v>5055</v>
      </c>
      <c r="O9397" t="s">
        <v>59</v>
      </c>
      <c r="P9397" t="s">
        <v>60</v>
      </c>
      <c r="Q9397" t="s">
        <v>5056</v>
      </c>
      <c r="R9397" s="19">
        <v>801.56799999999998</v>
      </c>
      <c r="S9397" s="17">
        <v>2</v>
      </c>
      <c r="T9397" s="20">
        <v>0.2</v>
      </c>
      <c r="U9397" s="19">
        <v>-10.019600000000001</v>
      </c>
      <c r="V9397" s="20">
        <f t="shared" si="730"/>
        <v>-1.2500000000000001E-2</v>
      </c>
      <c r="W9397" s="17">
        <f t="shared" si="731"/>
        <v>2014</v>
      </c>
      <c r="X9397" t="str">
        <f t="shared" si="732"/>
        <v>Sep-2014</v>
      </c>
      <c r="Y9397" s="17">
        <f t="shared" si="733"/>
        <v>3</v>
      </c>
      <c r="Z9397" t="str">
        <f t="shared" si="734"/>
        <v>11-20%</v>
      </c>
      <c r="AA9397" s="17">
        <f>IF(COUNTIF($B$2:B9397,B9397)=1,1,0)</f>
        <v>0</v>
      </c>
      <c r="AB9397" s="17">
        <f>IF(COUNTIF($F$2:F9397,F9397)=1,1,0)</f>
        <v>0</v>
      </c>
    </row>
    <row r="9398" spans="1:28" x14ac:dyDescent="0.2">
      <c r="A9398" s="17">
        <v>9397</v>
      </c>
      <c r="B9398" t="s">
        <v>10626</v>
      </c>
      <c r="C9398" s="18">
        <v>41902</v>
      </c>
      <c r="D9398" s="18">
        <v>41905</v>
      </c>
      <c r="E9398" t="s">
        <v>215</v>
      </c>
      <c r="F9398" t="s">
        <v>5280</v>
      </c>
      <c r="G9398" t="s">
        <v>5281</v>
      </c>
      <c r="H9398" t="s">
        <v>53</v>
      </c>
      <c r="I9398" t="s">
        <v>54</v>
      </c>
      <c r="J9398" t="s">
        <v>293</v>
      </c>
      <c r="K9398" t="s">
        <v>294</v>
      </c>
      <c r="L9398">
        <v>10011</v>
      </c>
      <c r="M9398" t="s">
        <v>175</v>
      </c>
      <c r="N9398" t="s">
        <v>284</v>
      </c>
      <c r="O9398" t="s">
        <v>73</v>
      </c>
      <c r="P9398" t="s">
        <v>74</v>
      </c>
      <c r="Q9398" t="s">
        <v>285</v>
      </c>
      <c r="R9398" s="19">
        <v>75.180000000000007</v>
      </c>
      <c r="S9398" s="17">
        <v>6</v>
      </c>
      <c r="T9398" s="20">
        <v>0</v>
      </c>
      <c r="U9398" s="19">
        <v>35.334600000000002</v>
      </c>
      <c r="V9398" s="20">
        <f t="shared" si="730"/>
        <v>0.47</v>
      </c>
      <c r="W9398" s="17">
        <f t="shared" si="731"/>
        <v>2014</v>
      </c>
      <c r="X9398" t="str">
        <f t="shared" si="732"/>
        <v>Sep-2014</v>
      </c>
      <c r="Y9398" s="17">
        <f t="shared" si="733"/>
        <v>3</v>
      </c>
      <c r="Z9398" t="str">
        <f t="shared" si="734"/>
        <v>0% (No Discount)</v>
      </c>
      <c r="AA9398" s="17">
        <f>IF(COUNTIF($B$2:B9398,B9398)=1,1,0)</f>
        <v>0</v>
      </c>
      <c r="AB9398" s="17">
        <f>IF(COUNTIF($F$2:F9398,F9398)=1,1,0)</f>
        <v>0</v>
      </c>
    </row>
    <row r="9399" spans="1:28" x14ac:dyDescent="0.2">
      <c r="A9399" s="17">
        <v>9398</v>
      </c>
      <c r="B9399" t="s">
        <v>10626</v>
      </c>
      <c r="C9399" s="18">
        <v>41902</v>
      </c>
      <c r="D9399" s="18">
        <v>41905</v>
      </c>
      <c r="E9399" t="s">
        <v>215</v>
      </c>
      <c r="F9399" t="s">
        <v>5280</v>
      </c>
      <c r="G9399" t="s">
        <v>5281</v>
      </c>
      <c r="H9399" t="s">
        <v>53</v>
      </c>
      <c r="I9399" t="s">
        <v>54</v>
      </c>
      <c r="J9399" t="s">
        <v>293</v>
      </c>
      <c r="K9399" t="s">
        <v>294</v>
      </c>
      <c r="L9399">
        <v>10011</v>
      </c>
      <c r="M9399" t="s">
        <v>175</v>
      </c>
      <c r="N9399" t="s">
        <v>5197</v>
      </c>
      <c r="O9399" t="s">
        <v>73</v>
      </c>
      <c r="P9399" t="s">
        <v>105</v>
      </c>
      <c r="Q9399" t="s">
        <v>5198</v>
      </c>
      <c r="R9399" s="19">
        <v>30.98</v>
      </c>
      <c r="S9399" s="17">
        <v>1</v>
      </c>
      <c r="T9399" s="20">
        <v>0</v>
      </c>
      <c r="U9399" s="19">
        <v>8.0548000000000002</v>
      </c>
      <c r="V9399" s="20">
        <f t="shared" si="730"/>
        <v>0.26</v>
      </c>
      <c r="W9399" s="17">
        <f t="shared" si="731"/>
        <v>2014</v>
      </c>
      <c r="X9399" t="str">
        <f t="shared" si="732"/>
        <v>Sep-2014</v>
      </c>
      <c r="Y9399" s="17">
        <f t="shared" si="733"/>
        <v>3</v>
      </c>
      <c r="Z9399" t="str">
        <f t="shared" si="734"/>
        <v>0% (No Discount)</v>
      </c>
      <c r="AA9399" s="17">
        <f>IF(COUNTIF($B$2:B9399,B9399)=1,1,0)</f>
        <v>0</v>
      </c>
      <c r="AB9399" s="17">
        <f>IF(COUNTIF($F$2:F9399,F9399)=1,1,0)</f>
        <v>0</v>
      </c>
    </row>
    <row r="9400" spans="1:28" x14ac:dyDescent="0.2">
      <c r="A9400" s="17">
        <v>9399</v>
      </c>
      <c r="B9400" t="s">
        <v>10626</v>
      </c>
      <c r="C9400" s="18">
        <v>41902</v>
      </c>
      <c r="D9400" s="18">
        <v>41905</v>
      </c>
      <c r="E9400" t="s">
        <v>215</v>
      </c>
      <c r="F9400" t="s">
        <v>5280</v>
      </c>
      <c r="G9400" t="s">
        <v>5281</v>
      </c>
      <c r="H9400" t="s">
        <v>53</v>
      </c>
      <c r="I9400" t="s">
        <v>54</v>
      </c>
      <c r="J9400" t="s">
        <v>293</v>
      </c>
      <c r="K9400" t="s">
        <v>294</v>
      </c>
      <c r="L9400">
        <v>10011</v>
      </c>
      <c r="M9400" t="s">
        <v>175</v>
      </c>
      <c r="N9400" t="s">
        <v>5489</v>
      </c>
      <c r="O9400" t="s">
        <v>98</v>
      </c>
      <c r="P9400" t="s">
        <v>99</v>
      </c>
      <c r="Q9400" t="s">
        <v>5490</v>
      </c>
      <c r="R9400" s="19">
        <v>1349.91</v>
      </c>
      <c r="S9400" s="17">
        <v>9</v>
      </c>
      <c r="T9400" s="20">
        <v>0</v>
      </c>
      <c r="U9400" s="19">
        <v>661.45590000000004</v>
      </c>
      <c r="V9400" s="20">
        <f t="shared" si="730"/>
        <v>0.49</v>
      </c>
      <c r="W9400" s="17">
        <f t="shared" si="731"/>
        <v>2014</v>
      </c>
      <c r="X9400" t="str">
        <f t="shared" si="732"/>
        <v>Sep-2014</v>
      </c>
      <c r="Y9400" s="17">
        <f t="shared" si="733"/>
        <v>3</v>
      </c>
      <c r="Z9400" t="str">
        <f t="shared" si="734"/>
        <v>0% (No Discount)</v>
      </c>
      <c r="AA9400" s="17">
        <f>IF(COUNTIF($B$2:B9400,B9400)=1,1,0)</f>
        <v>0</v>
      </c>
      <c r="AB9400" s="17">
        <f>IF(COUNTIF($F$2:F9400,F9400)=1,1,0)</f>
        <v>0</v>
      </c>
    </row>
    <row r="9401" spans="1:28" x14ac:dyDescent="0.2">
      <c r="A9401" s="17">
        <v>9400</v>
      </c>
      <c r="B9401" t="s">
        <v>10627</v>
      </c>
      <c r="C9401" s="18">
        <v>42685</v>
      </c>
      <c r="D9401" s="18">
        <v>42689</v>
      </c>
      <c r="E9401" t="s">
        <v>77</v>
      </c>
      <c r="F9401" t="s">
        <v>10628</v>
      </c>
      <c r="G9401" t="s">
        <v>10629</v>
      </c>
      <c r="H9401" t="s">
        <v>53</v>
      </c>
      <c r="I9401" t="s">
        <v>54</v>
      </c>
      <c r="J9401" t="s">
        <v>10630</v>
      </c>
      <c r="K9401" t="s">
        <v>238</v>
      </c>
      <c r="L9401">
        <v>60004</v>
      </c>
      <c r="M9401" t="s">
        <v>132</v>
      </c>
      <c r="N9401" t="s">
        <v>1974</v>
      </c>
      <c r="O9401" t="s">
        <v>73</v>
      </c>
      <c r="P9401" t="s">
        <v>95</v>
      </c>
      <c r="Q9401" t="s">
        <v>1975</v>
      </c>
      <c r="R9401" s="19">
        <v>14.112</v>
      </c>
      <c r="S9401" s="17">
        <v>6</v>
      </c>
      <c r="T9401" s="20">
        <v>0.2</v>
      </c>
      <c r="U9401" s="19">
        <v>1.2347999999999999</v>
      </c>
      <c r="V9401" s="20">
        <f t="shared" si="730"/>
        <v>8.7499999999999994E-2</v>
      </c>
      <c r="W9401" s="17">
        <f t="shared" si="731"/>
        <v>2016</v>
      </c>
      <c r="X9401" t="str">
        <f t="shared" si="732"/>
        <v>Nov-2016</v>
      </c>
      <c r="Y9401" s="17">
        <f t="shared" si="733"/>
        <v>4</v>
      </c>
      <c r="Z9401" t="str">
        <f t="shared" si="734"/>
        <v>11-20%</v>
      </c>
      <c r="AA9401" s="17">
        <f>IF(COUNTIF($B$2:B9401,B9401)=1,1,0)</f>
        <v>1</v>
      </c>
      <c r="AB9401" s="17">
        <f>IF(COUNTIF($F$2:F9401,F9401)=1,1,0)</f>
        <v>1</v>
      </c>
    </row>
    <row r="9402" spans="1:28" x14ac:dyDescent="0.2">
      <c r="A9402" s="17">
        <v>9401</v>
      </c>
      <c r="B9402" t="s">
        <v>10631</v>
      </c>
      <c r="C9402" s="18">
        <v>42263</v>
      </c>
      <c r="D9402" s="18">
        <v>42268</v>
      </c>
      <c r="E9402" t="s">
        <v>77</v>
      </c>
      <c r="F9402" t="s">
        <v>1874</v>
      </c>
      <c r="G9402" t="s">
        <v>1875</v>
      </c>
      <c r="H9402" t="s">
        <v>53</v>
      </c>
      <c r="I9402" t="s">
        <v>54</v>
      </c>
      <c r="J9402" t="s">
        <v>5562</v>
      </c>
      <c r="K9402" t="s">
        <v>346</v>
      </c>
      <c r="L9402">
        <v>23602</v>
      </c>
      <c r="M9402" t="s">
        <v>57</v>
      </c>
      <c r="N9402" t="s">
        <v>3305</v>
      </c>
      <c r="O9402" t="s">
        <v>73</v>
      </c>
      <c r="P9402" t="s">
        <v>200</v>
      </c>
      <c r="Q9402" t="s">
        <v>698</v>
      </c>
      <c r="R9402" s="19">
        <v>31.12</v>
      </c>
      <c r="S9402" s="17">
        <v>4</v>
      </c>
      <c r="T9402" s="20">
        <v>0</v>
      </c>
      <c r="U9402" s="19">
        <v>14.6264</v>
      </c>
      <c r="V9402" s="20">
        <f t="shared" si="730"/>
        <v>0.47</v>
      </c>
      <c r="W9402" s="17">
        <f t="shared" si="731"/>
        <v>2015</v>
      </c>
      <c r="X9402" t="str">
        <f t="shared" si="732"/>
        <v>Sep-2015</v>
      </c>
      <c r="Y9402" s="17">
        <f t="shared" si="733"/>
        <v>5</v>
      </c>
      <c r="Z9402" t="str">
        <f t="shared" si="734"/>
        <v>0% (No Discount)</v>
      </c>
      <c r="AA9402" s="17">
        <f>IF(COUNTIF($B$2:B9402,B9402)=1,1,0)</f>
        <v>1</v>
      </c>
      <c r="AB9402" s="17">
        <f>IF(COUNTIF($F$2:F9402,F9402)=1,1,0)</f>
        <v>0</v>
      </c>
    </row>
    <row r="9403" spans="1:28" x14ac:dyDescent="0.2">
      <c r="A9403" s="17">
        <v>9402</v>
      </c>
      <c r="B9403" t="s">
        <v>10632</v>
      </c>
      <c r="C9403" s="18">
        <v>41814</v>
      </c>
      <c r="D9403" s="18">
        <v>41818</v>
      </c>
      <c r="E9403" t="s">
        <v>77</v>
      </c>
      <c r="F9403" t="s">
        <v>1933</v>
      </c>
      <c r="G9403" t="s">
        <v>1934</v>
      </c>
      <c r="H9403" t="s">
        <v>53</v>
      </c>
      <c r="I9403" t="s">
        <v>54</v>
      </c>
      <c r="J9403" t="s">
        <v>1341</v>
      </c>
      <c r="K9403" t="s">
        <v>337</v>
      </c>
      <c r="L9403">
        <v>85705</v>
      </c>
      <c r="M9403" t="s">
        <v>71</v>
      </c>
      <c r="N9403" t="s">
        <v>6861</v>
      </c>
      <c r="O9403" t="s">
        <v>59</v>
      </c>
      <c r="P9403" t="s">
        <v>92</v>
      </c>
      <c r="Q9403" t="s">
        <v>6862</v>
      </c>
      <c r="R9403" s="19">
        <v>4.2720000000000002</v>
      </c>
      <c r="S9403" s="17">
        <v>2</v>
      </c>
      <c r="T9403" s="20">
        <v>0.2</v>
      </c>
      <c r="U9403" s="19">
        <v>0.96120000000000005</v>
      </c>
      <c r="V9403" s="20">
        <f t="shared" si="730"/>
        <v>0.22500000000000001</v>
      </c>
      <c r="W9403" s="17">
        <f t="shared" si="731"/>
        <v>2014</v>
      </c>
      <c r="X9403" t="str">
        <f t="shared" si="732"/>
        <v>Jun-2014</v>
      </c>
      <c r="Y9403" s="17">
        <f t="shared" si="733"/>
        <v>4</v>
      </c>
      <c r="Z9403" t="str">
        <f t="shared" si="734"/>
        <v>11-20%</v>
      </c>
      <c r="AA9403" s="17">
        <f>IF(COUNTIF($B$2:B9403,B9403)=1,1,0)</f>
        <v>1</v>
      </c>
      <c r="AB9403" s="17">
        <f>IF(COUNTIF($F$2:F9403,F9403)=1,1,0)</f>
        <v>0</v>
      </c>
    </row>
    <row r="9404" spans="1:28" x14ac:dyDescent="0.2">
      <c r="A9404" s="17">
        <v>9403</v>
      </c>
      <c r="B9404" t="s">
        <v>10633</v>
      </c>
      <c r="C9404" s="18">
        <v>42594</v>
      </c>
      <c r="D9404" s="18">
        <v>42599</v>
      </c>
      <c r="E9404" t="s">
        <v>50</v>
      </c>
      <c r="F9404" t="s">
        <v>3522</v>
      </c>
      <c r="G9404" t="s">
        <v>3523</v>
      </c>
      <c r="H9404" t="s">
        <v>53</v>
      </c>
      <c r="I9404" t="s">
        <v>54</v>
      </c>
      <c r="J9404" t="s">
        <v>293</v>
      </c>
      <c r="K9404" t="s">
        <v>294</v>
      </c>
      <c r="L9404">
        <v>10024</v>
      </c>
      <c r="M9404" t="s">
        <v>175</v>
      </c>
      <c r="N9404" t="s">
        <v>2432</v>
      </c>
      <c r="O9404" t="s">
        <v>59</v>
      </c>
      <c r="P9404" t="s">
        <v>83</v>
      </c>
      <c r="Q9404" t="s">
        <v>2433</v>
      </c>
      <c r="R9404" s="19">
        <v>209.148</v>
      </c>
      <c r="S9404" s="17">
        <v>2</v>
      </c>
      <c r="T9404" s="20">
        <v>0.4</v>
      </c>
      <c r="U9404" s="19">
        <v>-66.230199999999996</v>
      </c>
      <c r="V9404" s="20">
        <f t="shared" si="730"/>
        <v>-0.31666666666666665</v>
      </c>
      <c r="W9404" s="17">
        <f t="shared" si="731"/>
        <v>2016</v>
      </c>
      <c r="X9404" t="str">
        <f t="shared" si="732"/>
        <v>Aug-2016</v>
      </c>
      <c r="Y9404" s="17">
        <f t="shared" si="733"/>
        <v>5</v>
      </c>
      <c r="Z9404" t="str">
        <f t="shared" si="734"/>
        <v>31-40%</v>
      </c>
      <c r="AA9404" s="17">
        <f>IF(COUNTIF($B$2:B9404,B9404)=1,1,0)</f>
        <v>1</v>
      </c>
      <c r="AB9404" s="17">
        <f>IF(COUNTIF($F$2:F9404,F9404)=1,1,0)</f>
        <v>0</v>
      </c>
    </row>
    <row r="9405" spans="1:28" x14ac:dyDescent="0.2">
      <c r="A9405" s="17">
        <v>9404</v>
      </c>
      <c r="B9405" t="s">
        <v>10633</v>
      </c>
      <c r="C9405" s="18">
        <v>42594</v>
      </c>
      <c r="D9405" s="18">
        <v>42599</v>
      </c>
      <c r="E9405" t="s">
        <v>50</v>
      </c>
      <c r="F9405" t="s">
        <v>3522</v>
      </c>
      <c r="G9405" t="s">
        <v>3523</v>
      </c>
      <c r="H9405" t="s">
        <v>53</v>
      </c>
      <c r="I9405" t="s">
        <v>54</v>
      </c>
      <c r="J9405" t="s">
        <v>293</v>
      </c>
      <c r="K9405" t="s">
        <v>294</v>
      </c>
      <c r="L9405">
        <v>10024</v>
      </c>
      <c r="M9405" t="s">
        <v>175</v>
      </c>
      <c r="N9405" t="s">
        <v>5036</v>
      </c>
      <c r="O9405" t="s">
        <v>73</v>
      </c>
      <c r="P9405" t="s">
        <v>86</v>
      </c>
      <c r="Q9405" t="s">
        <v>5037</v>
      </c>
      <c r="R9405" s="19">
        <v>1591.02</v>
      </c>
      <c r="S9405" s="17">
        <v>6</v>
      </c>
      <c r="T9405" s="20">
        <v>0</v>
      </c>
      <c r="U9405" s="19">
        <v>286.3836</v>
      </c>
      <c r="V9405" s="20">
        <f t="shared" si="730"/>
        <v>0.18</v>
      </c>
      <c r="W9405" s="17">
        <f t="shared" si="731"/>
        <v>2016</v>
      </c>
      <c r="X9405" t="str">
        <f t="shared" si="732"/>
        <v>Aug-2016</v>
      </c>
      <c r="Y9405" s="17">
        <f t="shared" si="733"/>
        <v>5</v>
      </c>
      <c r="Z9405" t="str">
        <f t="shared" si="734"/>
        <v>0% (No Discount)</v>
      </c>
      <c r="AA9405" s="17">
        <f>IF(COUNTIF($B$2:B9405,B9405)=1,1,0)</f>
        <v>0</v>
      </c>
      <c r="AB9405" s="17">
        <f>IF(COUNTIF($F$2:F9405,F9405)=1,1,0)</f>
        <v>0</v>
      </c>
    </row>
    <row r="9406" spans="1:28" x14ac:dyDescent="0.2">
      <c r="A9406" s="17">
        <v>9405</v>
      </c>
      <c r="B9406" t="s">
        <v>10634</v>
      </c>
      <c r="C9406" s="18">
        <v>42838</v>
      </c>
      <c r="D9406" s="18">
        <v>42842</v>
      </c>
      <c r="E9406" t="s">
        <v>77</v>
      </c>
      <c r="F9406" t="s">
        <v>2671</v>
      </c>
      <c r="G9406" t="s">
        <v>2672</v>
      </c>
      <c r="H9406" t="s">
        <v>68</v>
      </c>
      <c r="I9406" t="s">
        <v>54</v>
      </c>
      <c r="J9406" t="s">
        <v>173</v>
      </c>
      <c r="K9406" t="s">
        <v>174</v>
      </c>
      <c r="L9406">
        <v>19134</v>
      </c>
      <c r="M9406" t="s">
        <v>175</v>
      </c>
      <c r="N9406" t="s">
        <v>5014</v>
      </c>
      <c r="O9406" t="s">
        <v>73</v>
      </c>
      <c r="P9406" t="s">
        <v>296</v>
      </c>
      <c r="Q9406" t="s">
        <v>5015</v>
      </c>
      <c r="R9406" s="19">
        <v>7.92</v>
      </c>
      <c r="S9406" s="17">
        <v>5</v>
      </c>
      <c r="T9406" s="20">
        <v>0.2</v>
      </c>
      <c r="U9406" s="19">
        <v>1.6830000000000001</v>
      </c>
      <c r="V9406" s="20">
        <f t="shared" si="730"/>
        <v>0.21250000000000002</v>
      </c>
      <c r="W9406" s="17">
        <f t="shared" si="731"/>
        <v>2017</v>
      </c>
      <c r="X9406" t="str">
        <f t="shared" si="732"/>
        <v>Apr-2017</v>
      </c>
      <c r="Y9406" s="17">
        <f t="shared" si="733"/>
        <v>4</v>
      </c>
      <c r="Z9406" t="str">
        <f t="shared" si="734"/>
        <v>11-20%</v>
      </c>
      <c r="AA9406" s="17">
        <f>IF(COUNTIF($B$2:B9406,B9406)=1,1,0)</f>
        <v>1</v>
      </c>
      <c r="AB9406" s="17">
        <f>IF(COUNTIF($F$2:F9406,F9406)=1,1,0)</f>
        <v>0</v>
      </c>
    </row>
    <row r="9407" spans="1:28" x14ac:dyDescent="0.2">
      <c r="A9407" s="17">
        <v>9406</v>
      </c>
      <c r="B9407" t="s">
        <v>10635</v>
      </c>
      <c r="C9407" s="18">
        <v>41712</v>
      </c>
      <c r="D9407" s="18">
        <v>41715</v>
      </c>
      <c r="E9407" t="s">
        <v>215</v>
      </c>
      <c r="F9407" t="s">
        <v>467</v>
      </c>
      <c r="G9407" t="s">
        <v>468</v>
      </c>
      <c r="H9407" t="s">
        <v>129</v>
      </c>
      <c r="I9407" t="s">
        <v>54</v>
      </c>
      <c r="J9407" t="s">
        <v>330</v>
      </c>
      <c r="K9407" t="s">
        <v>238</v>
      </c>
      <c r="L9407">
        <v>60653</v>
      </c>
      <c r="M9407" t="s">
        <v>132</v>
      </c>
      <c r="N9407" t="s">
        <v>5876</v>
      </c>
      <c r="O9407" t="s">
        <v>98</v>
      </c>
      <c r="P9407" t="s">
        <v>711</v>
      </c>
      <c r="Q9407" t="s">
        <v>5877</v>
      </c>
      <c r="R9407" s="19">
        <v>574.91</v>
      </c>
      <c r="S9407" s="17">
        <v>2</v>
      </c>
      <c r="T9407" s="20">
        <v>0.3</v>
      </c>
      <c r="U9407" s="19">
        <v>156.047</v>
      </c>
      <c r="V9407" s="20">
        <f t="shared" si="730"/>
        <v>0.27142857142857146</v>
      </c>
      <c r="W9407" s="17">
        <f t="shared" si="731"/>
        <v>2014</v>
      </c>
      <c r="X9407" t="str">
        <f t="shared" si="732"/>
        <v>Mar-2014</v>
      </c>
      <c r="Y9407" s="17">
        <f t="shared" si="733"/>
        <v>3</v>
      </c>
      <c r="Z9407" t="str">
        <f t="shared" si="734"/>
        <v>21-30%</v>
      </c>
      <c r="AA9407" s="17">
        <f>IF(COUNTIF($B$2:B9407,B9407)=1,1,0)</f>
        <v>1</v>
      </c>
      <c r="AB9407" s="17">
        <f>IF(COUNTIF($F$2:F9407,F9407)=1,1,0)</f>
        <v>0</v>
      </c>
    </row>
    <row r="9408" spans="1:28" x14ac:dyDescent="0.2">
      <c r="A9408" s="17">
        <v>9407</v>
      </c>
      <c r="B9408" t="s">
        <v>10635</v>
      </c>
      <c r="C9408" s="18">
        <v>41712</v>
      </c>
      <c r="D9408" s="18">
        <v>41715</v>
      </c>
      <c r="E9408" t="s">
        <v>215</v>
      </c>
      <c r="F9408" t="s">
        <v>467</v>
      </c>
      <c r="G9408" t="s">
        <v>468</v>
      </c>
      <c r="H9408" t="s">
        <v>129</v>
      </c>
      <c r="I9408" t="s">
        <v>54</v>
      </c>
      <c r="J9408" t="s">
        <v>330</v>
      </c>
      <c r="K9408" t="s">
        <v>238</v>
      </c>
      <c r="L9408">
        <v>60653</v>
      </c>
      <c r="M9408" t="s">
        <v>132</v>
      </c>
      <c r="N9408" t="s">
        <v>8256</v>
      </c>
      <c r="O9408" t="s">
        <v>73</v>
      </c>
      <c r="P9408" t="s">
        <v>117</v>
      </c>
      <c r="Q9408" t="s">
        <v>8257</v>
      </c>
      <c r="R9408" s="19">
        <v>8.4480000000000004</v>
      </c>
      <c r="S9408" s="17">
        <v>2</v>
      </c>
      <c r="T9408" s="20">
        <v>0.2</v>
      </c>
      <c r="U9408" s="19">
        <v>2.64</v>
      </c>
      <c r="V9408" s="20">
        <f t="shared" si="730"/>
        <v>0.3125</v>
      </c>
      <c r="W9408" s="17">
        <f t="shared" si="731"/>
        <v>2014</v>
      </c>
      <c r="X9408" t="str">
        <f t="shared" si="732"/>
        <v>Mar-2014</v>
      </c>
      <c r="Y9408" s="17">
        <f t="shared" si="733"/>
        <v>3</v>
      </c>
      <c r="Z9408" t="str">
        <f t="shared" si="734"/>
        <v>11-20%</v>
      </c>
      <c r="AA9408" s="17">
        <f>IF(COUNTIF($B$2:B9408,B9408)=1,1,0)</f>
        <v>0</v>
      </c>
      <c r="AB9408" s="17">
        <f>IF(COUNTIF($F$2:F9408,F9408)=1,1,0)</f>
        <v>0</v>
      </c>
    </row>
    <row r="9409" spans="1:28" x14ac:dyDescent="0.2">
      <c r="A9409" s="17">
        <v>9408</v>
      </c>
      <c r="B9409" t="s">
        <v>10636</v>
      </c>
      <c r="C9409" s="18">
        <v>43000</v>
      </c>
      <c r="D9409" s="18">
        <v>43002</v>
      </c>
      <c r="E9409" t="s">
        <v>50</v>
      </c>
      <c r="F9409" t="s">
        <v>842</v>
      </c>
      <c r="G9409" t="s">
        <v>843</v>
      </c>
      <c r="H9409" t="s">
        <v>53</v>
      </c>
      <c r="I9409" t="s">
        <v>54</v>
      </c>
      <c r="J9409" t="s">
        <v>293</v>
      </c>
      <c r="K9409" t="s">
        <v>294</v>
      </c>
      <c r="L9409">
        <v>10035</v>
      </c>
      <c r="M9409" t="s">
        <v>175</v>
      </c>
      <c r="N9409" t="s">
        <v>4848</v>
      </c>
      <c r="O9409" t="s">
        <v>98</v>
      </c>
      <c r="P9409" t="s">
        <v>188</v>
      </c>
      <c r="Q9409" t="s">
        <v>4849</v>
      </c>
      <c r="R9409" s="19">
        <v>1071</v>
      </c>
      <c r="S9409" s="17">
        <v>9</v>
      </c>
      <c r="T9409" s="20">
        <v>0</v>
      </c>
      <c r="U9409" s="19">
        <v>171.36</v>
      </c>
      <c r="V9409" s="20">
        <f t="shared" si="730"/>
        <v>0.16</v>
      </c>
      <c r="W9409" s="17">
        <f t="shared" si="731"/>
        <v>2017</v>
      </c>
      <c r="X9409" t="str">
        <f t="shared" si="732"/>
        <v>Sep-2017</v>
      </c>
      <c r="Y9409" s="17">
        <f t="shared" si="733"/>
        <v>2</v>
      </c>
      <c r="Z9409" t="str">
        <f t="shared" si="734"/>
        <v>0% (No Discount)</v>
      </c>
      <c r="AA9409" s="17">
        <f>IF(COUNTIF($B$2:B9409,B9409)=1,1,0)</f>
        <v>1</v>
      </c>
      <c r="AB9409" s="17">
        <f>IF(COUNTIF($F$2:F9409,F9409)=1,1,0)</f>
        <v>0</v>
      </c>
    </row>
    <row r="9410" spans="1:28" x14ac:dyDescent="0.2">
      <c r="A9410" s="17">
        <v>9409</v>
      </c>
      <c r="B9410" t="s">
        <v>10636</v>
      </c>
      <c r="C9410" s="18">
        <v>43000</v>
      </c>
      <c r="D9410" s="18">
        <v>43002</v>
      </c>
      <c r="E9410" t="s">
        <v>50</v>
      </c>
      <c r="F9410" t="s">
        <v>842</v>
      </c>
      <c r="G9410" t="s">
        <v>843</v>
      </c>
      <c r="H9410" t="s">
        <v>53</v>
      </c>
      <c r="I9410" t="s">
        <v>54</v>
      </c>
      <c r="J9410" t="s">
        <v>293</v>
      </c>
      <c r="K9410" t="s">
        <v>294</v>
      </c>
      <c r="L9410">
        <v>10035</v>
      </c>
      <c r="M9410" t="s">
        <v>175</v>
      </c>
      <c r="N9410" t="s">
        <v>1746</v>
      </c>
      <c r="O9410" t="s">
        <v>59</v>
      </c>
      <c r="P9410" t="s">
        <v>92</v>
      </c>
      <c r="Q9410" t="s">
        <v>8178</v>
      </c>
      <c r="R9410" s="19">
        <v>12.07</v>
      </c>
      <c r="S9410" s="17">
        <v>1</v>
      </c>
      <c r="T9410" s="20">
        <v>0</v>
      </c>
      <c r="U9410" s="19">
        <v>3.9830999999999999</v>
      </c>
      <c r="V9410" s="20">
        <f t="shared" ref="V9410:V9473" si="735">IFERROR(U9410/R9410,0)</f>
        <v>0.32999999999999996</v>
      </c>
      <c r="W9410" s="17">
        <f t="shared" ref="W9410:W9473" si="736">YEAR(C9410)</f>
        <v>2017</v>
      </c>
      <c r="X9410" t="str">
        <f t="shared" ref="X9410:X9473" si="737">TEXT(C9410,"mmm-yyyy")</f>
        <v>Sep-2017</v>
      </c>
      <c r="Y9410" s="17">
        <f t="shared" ref="Y9410:Y9473" si="738">D9410-C9410</f>
        <v>2</v>
      </c>
      <c r="Z9410" t="str">
        <f t="shared" ref="Z9410:Z9473" si="739">IF(T9410=0,"0% (No Discount)",IF(T9410&lt;=0.1,"1-10%",IF(T9410&lt;=0.2,"11-20%",IF(T9410&lt;=0.3,"21-30%",IF(T9410&lt;=0.4,"31-40%",IF(T9410&lt;=0.5,"41-50%","Over 50%"))))))</f>
        <v>0% (No Discount)</v>
      </c>
      <c r="AA9410" s="17">
        <f>IF(COUNTIF($B$2:B9410,B9410)=1,1,0)</f>
        <v>0</v>
      </c>
      <c r="AB9410" s="17">
        <f>IF(COUNTIF($F$2:F9410,F9410)=1,1,0)</f>
        <v>0</v>
      </c>
    </row>
    <row r="9411" spans="1:28" x14ac:dyDescent="0.2">
      <c r="A9411" s="17">
        <v>9410</v>
      </c>
      <c r="B9411" t="s">
        <v>10637</v>
      </c>
      <c r="C9411" s="18">
        <v>43079</v>
      </c>
      <c r="D9411" s="18">
        <v>43082</v>
      </c>
      <c r="E9411" t="s">
        <v>215</v>
      </c>
      <c r="F9411" t="s">
        <v>5090</v>
      </c>
      <c r="G9411" t="s">
        <v>5091</v>
      </c>
      <c r="H9411" t="s">
        <v>53</v>
      </c>
      <c r="I9411" t="s">
        <v>54</v>
      </c>
      <c r="J9411" t="s">
        <v>173</v>
      </c>
      <c r="K9411" t="s">
        <v>174</v>
      </c>
      <c r="L9411">
        <v>19143</v>
      </c>
      <c r="M9411" t="s">
        <v>175</v>
      </c>
      <c r="N9411" t="s">
        <v>2504</v>
      </c>
      <c r="O9411" t="s">
        <v>73</v>
      </c>
      <c r="P9411" t="s">
        <v>102</v>
      </c>
      <c r="Q9411" t="s">
        <v>2505</v>
      </c>
      <c r="R9411" s="19">
        <v>3.2730000000000001</v>
      </c>
      <c r="S9411" s="17">
        <v>1</v>
      </c>
      <c r="T9411" s="20">
        <v>0.7</v>
      </c>
      <c r="U9411" s="19">
        <v>-2.5093000000000001</v>
      </c>
      <c r="V9411" s="20">
        <f t="shared" si="735"/>
        <v>-0.76666666666666661</v>
      </c>
      <c r="W9411" s="17">
        <f t="shared" si="736"/>
        <v>2017</v>
      </c>
      <c r="X9411" t="str">
        <f t="shared" si="737"/>
        <v>Dec-2017</v>
      </c>
      <c r="Y9411" s="17">
        <f t="shared" si="738"/>
        <v>3</v>
      </c>
      <c r="Z9411" t="str">
        <f t="shared" si="739"/>
        <v>Over 50%</v>
      </c>
      <c r="AA9411" s="17">
        <f>IF(COUNTIF($B$2:B9411,B9411)=1,1,0)</f>
        <v>1</v>
      </c>
      <c r="AB9411" s="17">
        <f>IF(COUNTIF($F$2:F9411,F9411)=1,1,0)</f>
        <v>0</v>
      </c>
    </row>
    <row r="9412" spans="1:28" x14ac:dyDescent="0.2">
      <c r="A9412" s="17">
        <v>9411</v>
      </c>
      <c r="B9412" t="s">
        <v>10637</v>
      </c>
      <c r="C9412" s="18">
        <v>43079</v>
      </c>
      <c r="D9412" s="18">
        <v>43082</v>
      </c>
      <c r="E9412" t="s">
        <v>215</v>
      </c>
      <c r="F9412" t="s">
        <v>5090</v>
      </c>
      <c r="G9412" t="s">
        <v>5091</v>
      </c>
      <c r="H9412" t="s">
        <v>53</v>
      </c>
      <c r="I9412" t="s">
        <v>54</v>
      </c>
      <c r="J9412" t="s">
        <v>173</v>
      </c>
      <c r="K9412" t="s">
        <v>174</v>
      </c>
      <c r="L9412">
        <v>19143</v>
      </c>
      <c r="M9412" t="s">
        <v>175</v>
      </c>
      <c r="N9412" t="s">
        <v>1986</v>
      </c>
      <c r="O9412" t="s">
        <v>59</v>
      </c>
      <c r="P9412" t="s">
        <v>92</v>
      </c>
      <c r="Q9412" t="s">
        <v>1987</v>
      </c>
      <c r="R9412" s="19">
        <v>87.92</v>
      </c>
      <c r="S9412" s="17">
        <v>5</v>
      </c>
      <c r="T9412" s="20">
        <v>0.2</v>
      </c>
      <c r="U9412" s="19">
        <v>15.385999999999999</v>
      </c>
      <c r="V9412" s="20">
        <f t="shared" si="735"/>
        <v>0.17499999999999999</v>
      </c>
      <c r="W9412" s="17">
        <f t="shared" si="736"/>
        <v>2017</v>
      </c>
      <c r="X9412" t="str">
        <f t="shared" si="737"/>
        <v>Dec-2017</v>
      </c>
      <c r="Y9412" s="17">
        <f t="shared" si="738"/>
        <v>3</v>
      </c>
      <c r="Z9412" t="str">
        <f t="shared" si="739"/>
        <v>11-20%</v>
      </c>
      <c r="AA9412" s="17">
        <f>IF(COUNTIF($B$2:B9412,B9412)=1,1,0)</f>
        <v>0</v>
      </c>
      <c r="AB9412" s="17">
        <f>IF(COUNTIF($F$2:F9412,F9412)=1,1,0)</f>
        <v>0</v>
      </c>
    </row>
    <row r="9413" spans="1:28" x14ac:dyDescent="0.2">
      <c r="A9413" s="17">
        <v>9412</v>
      </c>
      <c r="B9413" t="s">
        <v>10638</v>
      </c>
      <c r="C9413" s="18">
        <v>42439</v>
      </c>
      <c r="D9413" s="18">
        <v>42443</v>
      </c>
      <c r="E9413" t="s">
        <v>50</v>
      </c>
      <c r="F9413" t="s">
        <v>1653</v>
      </c>
      <c r="G9413" t="s">
        <v>1654</v>
      </c>
      <c r="H9413" t="s">
        <v>68</v>
      </c>
      <c r="I9413" t="s">
        <v>54</v>
      </c>
      <c r="J9413" t="s">
        <v>3978</v>
      </c>
      <c r="K9413" t="s">
        <v>337</v>
      </c>
      <c r="L9413">
        <v>85301</v>
      </c>
      <c r="M9413" t="s">
        <v>71</v>
      </c>
      <c r="N9413" t="s">
        <v>2096</v>
      </c>
      <c r="O9413" t="s">
        <v>73</v>
      </c>
      <c r="P9413" t="s">
        <v>86</v>
      </c>
      <c r="Q9413" t="s">
        <v>2097</v>
      </c>
      <c r="R9413" s="19">
        <v>104.696</v>
      </c>
      <c r="S9413" s="17">
        <v>1</v>
      </c>
      <c r="T9413" s="20">
        <v>0.2</v>
      </c>
      <c r="U9413" s="19">
        <v>6.5434999999999999</v>
      </c>
      <c r="V9413" s="20">
        <f t="shared" si="735"/>
        <v>6.25E-2</v>
      </c>
      <c r="W9413" s="17">
        <f t="shared" si="736"/>
        <v>2016</v>
      </c>
      <c r="X9413" t="str">
        <f t="shared" si="737"/>
        <v>Mar-2016</v>
      </c>
      <c r="Y9413" s="17">
        <f t="shared" si="738"/>
        <v>4</v>
      </c>
      <c r="Z9413" t="str">
        <f t="shared" si="739"/>
        <v>11-20%</v>
      </c>
      <c r="AA9413" s="17">
        <f>IF(COUNTIF($B$2:B9413,B9413)=1,1,0)</f>
        <v>1</v>
      </c>
      <c r="AB9413" s="17">
        <f>IF(COUNTIF($F$2:F9413,F9413)=1,1,0)</f>
        <v>0</v>
      </c>
    </row>
    <row r="9414" spans="1:28" x14ac:dyDescent="0.2">
      <c r="A9414" s="17">
        <v>9413</v>
      </c>
      <c r="B9414" t="s">
        <v>10639</v>
      </c>
      <c r="C9414" s="18">
        <v>42031</v>
      </c>
      <c r="D9414" s="18">
        <v>42033</v>
      </c>
      <c r="E9414" t="s">
        <v>215</v>
      </c>
      <c r="F9414" t="s">
        <v>2154</v>
      </c>
      <c r="G9414" t="s">
        <v>2155</v>
      </c>
      <c r="H9414" t="s">
        <v>53</v>
      </c>
      <c r="I9414" t="s">
        <v>54</v>
      </c>
      <c r="J9414" t="s">
        <v>69</v>
      </c>
      <c r="K9414" t="s">
        <v>70</v>
      </c>
      <c r="L9414">
        <v>90036</v>
      </c>
      <c r="M9414" t="s">
        <v>71</v>
      </c>
      <c r="N9414" t="s">
        <v>1904</v>
      </c>
      <c r="O9414" t="s">
        <v>59</v>
      </c>
      <c r="P9414" t="s">
        <v>63</v>
      </c>
      <c r="Q9414" t="s">
        <v>1905</v>
      </c>
      <c r="R9414" s="19">
        <v>2803.92</v>
      </c>
      <c r="S9414" s="17">
        <v>5</v>
      </c>
      <c r="T9414" s="20">
        <v>0.2</v>
      </c>
      <c r="U9414" s="19">
        <v>0</v>
      </c>
      <c r="V9414" s="20">
        <f t="shared" si="735"/>
        <v>0</v>
      </c>
      <c r="W9414" s="17">
        <f t="shared" si="736"/>
        <v>2015</v>
      </c>
      <c r="X9414" t="str">
        <f t="shared" si="737"/>
        <v>Jan-2015</v>
      </c>
      <c r="Y9414" s="17">
        <f t="shared" si="738"/>
        <v>2</v>
      </c>
      <c r="Z9414" t="str">
        <f t="shared" si="739"/>
        <v>11-20%</v>
      </c>
      <c r="AA9414" s="17">
        <f>IF(COUNTIF($B$2:B9414,B9414)=1,1,0)</f>
        <v>1</v>
      </c>
      <c r="AB9414" s="17">
        <f>IF(COUNTIF($F$2:F9414,F9414)=1,1,0)</f>
        <v>0</v>
      </c>
    </row>
    <row r="9415" spans="1:28" x14ac:dyDescent="0.2">
      <c r="A9415" s="17">
        <v>9414</v>
      </c>
      <c r="B9415" t="s">
        <v>10640</v>
      </c>
      <c r="C9415" s="18">
        <v>42639</v>
      </c>
      <c r="D9415" s="18">
        <v>42640</v>
      </c>
      <c r="E9415" t="s">
        <v>215</v>
      </c>
      <c r="F9415" t="s">
        <v>5209</v>
      </c>
      <c r="G9415" t="s">
        <v>5210</v>
      </c>
      <c r="H9415" t="s">
        <v>68</v>
      </c>
      <c r="I9415" t="s">
        <v>54</v>
      </c>
      <c r="J9415" t="s">
        <v>211</v>
      </c>
      <c r="K9415" t="s">
        <v>131</v>
      </c>
      <c r="L9415">
        <v>77041</v>
      </c>
      <c r="M9415" t="s">
        <v>132</v>
      </c>
      <c r="N9415" t="s">
        <v>3256</v>
      </c>
      <c r="O9415" t="s">
        <v>73</v>
      </c>
      <c r="P9415" t="s">
        <v>102</v>
      </c>
      <c r="Q9415" t="s">
        <v>3257</v>
      </c>
      <c r="R9415" s="19">
        <v>6.8159999999999998</v>
      </c>
      <c r="S9415" s="17">
        <v>2</v>
      </c>
      <c r="T9415" s="20">
        <v>0.8</v>
      </c>
      <c r="U9415" s="19">
        <v>-11.587199999999999</v>
      </c>
      <c r="V9415" s="20">
        <f t="shared" si="735"/>
        <v>-1.7</v>
      </c>
      <c r="W9415" s="17">
        <f t="shared" si="736"/>
        <v>2016</v>
      </c>
      <c r="X9415" t="str">
        <f t="shared" si="737"/>
        <v>Sep-2016</v>
      </c>
      <c r="Y9415" s="17">
        <f t="shared" si="738"/>
        <v>1</v>
      </c>
      <c r="Z9415" t="str">
        <f t="shared" si="739"/>
        <v>Over 50%</v>
      </c>
      <c r="AA9415" s="17">
        <f>IF(COUNTIF($B$2:B9415,B9415)=1,1,0)</f>
        <v>1</v>
      </c>
      <c r="AB9415" s="17">
        <f>IF(COUNTIF($F$2:F9415,F9415)=1,1,0)</f>
        <v>0</v>
      </c>
    </row>
    <row r="9416" spans="1:28" x14ac:dyDescent="0.2">
      <c r="A9416" s="17">
        <v>9415</v>
      </c>
      <c r="B9416" t="s">
        <v>10641</v>
      </c>
      <c r="C9416" s="18">
        <v>42295</v>
      </c>
      <c r="D9416" s="18">
        <v>42299</v>
      </c>
      <c r="E9416" t="s">
        <v>77</v>
      </c>
      <c r="F9416" t="s">
        <v>4718</v>
      </c>
      <c r="G9416" t="s">
        <v>4719</v>
      </c>
      <c r="H9416" t="s">
        <v>53</v>
      </c>
      <c r="I9416" t="s">
        <v>54</v>
      </c>
      <c r="J9416" t="s">
        <v>122</v>
      </c>
      <c r="K9416" t="s">
        <v>123</v>
      </c>
      <c r="L9416">
        <v>98115</v>
      </c>
      <c r="M9416" t="s">
        <v>71</v>
      </c>
      <c r="N9416" t="s">
        <v>9230</v>
      </c>
      <c r="O9416" t="s">
        <v>98</v>
      </c>
      <c r="P9416" t="s">
        <v>99</v>
      </c>
      <c r="Q9416" t="s">
        <v>9231</v>
      </c>
      <c r="R9416" s="19">
        <v>249.584</v>
      </c>
      <c r="S9416" s="17">
        <v>2</v>
      </c>
      <c r="T9416" s="20">
        <v>0.2</v>
      </c>
      <c r="U9416" s="19">
        <v>15.599</v>
      </c>
      <c r="V9416" s="20">
        <f t="shared" si="735"/>
        <v>6.25E-2</v>
      </c>
      <c r="W9416" s="17">
        <f t="shared" si="736"/>
        <v>2015</v>
      </c>
      <c r="X9416" t="str">
        <f t="shared" si="737"/>
        <v>Oct-2015</v>
      </c>
      <c r="Y9416" s="17">
        <f t="shared" si="738"/>
        <v>4</v>
      </c>
      <c r="Z9416" t="str">
        <f t="shared" si="739"/>
        <v>11-20%</v>
      </c>
      <c r="AA9416" s="17">
        <f>IF(COUNTIF($B$2:B9416,B9416)=1,1,0)</f>
        <v>1</v>
      </c>
      <c r="AB9416" s="17">
        <f>IF(COUNTIF($F$2:F9416,F9416)=1,1,0)</f>
        <v>0</v>
      </c>
    </row>
    <row r="9417" spans="1:28" x14ac:dyDescent="0.2">
      <c r="A9417" s="17">
        <v>9416</v>
      </c>
      <c r="B9417" t="s">
        <v>10641</v>
      </c>
      <c r="C9417" s="18">
        <v>42295</v>
      </c>
      <c r="D9417" s="18">
        <v>42299</v>
      </c>
      <c r="E9417" t="s">
        <v>77</v>
      </c>
      <c r="F9417" t="s">
        <v>4718</v>
      </c>
      <c r="G9417" t="s">
        <v>4719</v>
      </c>
      <c r="H9417" t="s">
        <v>53</v>
      </c>
      <c r="I9417" t="s">
        <v>54</v>
      </c>
      <c r="J9417" t="s">
        <v>122</v>
      </c>
      <c r="K9417" t="s">
        <v>123</v>
      </c>
      <c r="L9417">
        <v>98115</v>
      </c>
      <c r="M9417" t="s">
        <v>71</v>
      </c>
      <c r="N9417" t="s">
        <v>5472</v>
      </c>
      <c r="O9417" t="s">
        <v>73</v>
      </c>
      <c r="P9417" t="s">
        <v>117</v>
      </c>
      <c r="Q9417" t="s">
        <v>5473</v>
      </c>
      <c r="R9417" s="19">
        <v>17.940000000000001</v>
      </c>
      <c r="S9417" s="17">
        <v>3</v>
      </c>
      <c r="T9417" s="20">
        <v>0</v>
      </c>
      <c r="U9417" s="19">
        <v>8.7905999999999995</v>
      </c>
      <c r="V9417" s="20">
        <f t="shared" si="735"/>
        <v>0.48999999999999994</v>
      </c>
      <c r="W9417" s="17">
        <f t="shared" si="736"/>
        <v>2015</v>
      </c>
      <c r="X9417" t="str">
        <f t="shared" si="737"/>
        <v>Oct-2015</v>
      </c>
      <c r="Y9417" s="17">
        <f t="shared" si="738"/>
        <v>4</v>
      </c>
      <c r="Z9417" t="str">
        <f t="shared" si="739"/>
        <v>0% (No Discount)</v>
      </c>
      <c r="AA9417" s="17">
        <f>IF(COUNTIF($B$2:B9417,B9417)=1,1,0)</f>
        <v>0</v>
      </c>
      <c r="AB9417" s="17">
        <f>IF(COUNTIF($F$2:F9417,F9417)=1,1,0)</f>
        <v>0</v>
      </c>
    </row>
    <row r="9418" spans="1:28" x14ac:dyDescent="0.2">
      <c r="A9418" s="17">
        <v>9417</v>
      </c>
      <c r="B9418" t="s">
        <v>10641</v>
      </c>
      <c r="C9418" s="18">
        <v>42295</v>
      </c>
      <c r="D9418" s="18">
        <v>42299</v>
      </c>
      <c r="E9418" t="s">
        <v>77</v>
      </c>
      <c r="F9418" t="s">
        <v>4718</v>
      </c>
      <c r="G9418" t="s">
        <v>4719</v>
      </c>
      <c r="H9418" t="s">
        <v>53</v>
      </c>
      <c r="I9418" t="s">
        <v>54</v>
      </c>
      <c r="J9418" t="s">
        <v>122</v>
      </c>
      <c r="K9418" t="s">
        <v>123</v>
      </c>
      <c r="L9418">
        <v>98115</v>
      </c>
      <c r="M9418" t="s">
        <v>71</v>
      </c>
      <c r="N9418" t="s">
        <v>957</v>
      </c>
      <c r="O9418" t="s">
        <v>59</v>
      </c>
      <c r="P9418" t="s">
        <v>92</v>
      </c>
      <c r="Q9418" t="s">
        <v>958</v>
      </c>
      <c r="R9418" s="19">
        <v>10.11</v>
      </c>
      <c r="S9418" s="17">
        <v>3</v>
      </c>
      <c r="T9418" s="20">
        <v>0</v>
      </c>
      <c r="U9418" s="19">
        <v>3.2351999999999999</v>
      </c>
      <c r="V9418" s="20">
        <f t="shared" si="735"/>
        <v>0.32</v>
      </c>
      <c r="W9418" s="17">
        <f t="shared" si="736"/>
        <v>2015</v>
      </c>
      <c r="X9418" t="str">
        <f t="shared" si="737"/>
        <v>Oct-2015</v>
      </c>
      <c r="Y9418" s="17">
        <f t="shared" si="738"/>
        <v>4</v>
      </c>
      <c r="Z9418" t="str">
        <f t="shared" si="739"/>
        <v>0% (No Discount)</v>
      </c>
      <c r="AA9418" s="17">
        <f>IF(COUNTIF($B$2:B9418,B9418)=1,1,0)</f>
        <v>0</v>
      </c>
      <c r="AB9418" s="17">
        <f>IF(COUNTIF($F$2:F9418,F9418)=1,1,0)</f>
        <v>0</v>
      </c>
    </row>
    <row r="9419" spans="1:28" x14ac:dyDescent="0.2">
      <c r="A9419" s="17">
        <v>9418</v>
      </c>
      <c r="B9419" t="s">
        <v>10642</v>
      </c>
      <c r="C9419" s="18">
        <v>41939</v>
      </c>
      <c r="D9419" s="18">
        <v>41944</v>
      </c>
      <c r="E9419" t="s">
        <v>77</v>
      </c>
      <c r="F9419" t="s">
        <v>2345</v>
      </c>
      <c r="G9419" t="s">
        <v>2346</v>
      </c>
      <c r="H9419" t="s">
        <v>129</v>
      </c>
      <c r="I9419" t="s">
        <v>54</v>
      </c>
      <c r="J9419" t="s">
        <v>1738</v>
      </c>
      <c r="K9419" t="s">
        <v>115</v>
      </c>
      <c r="L9419">
        <v>28314</v>
      </c>
      <c r="M9419" t="s">
        <v>57</v>
      </c>
      <c r="N9419" t="s">
        <v>3086</v>
      </c>
      <c r="O9419" t="s">
        <v>73</v>
      </c>
      <c r="P9419" t="s">
        <v>117</v>
      </c>
      <c r="Q9419" t="s">
        <v>3087</v>
      </c>
      <c r="R9419" s="19">
        <v>10.368</v>
      </c>
      <c r="S9419" s="17">
        <v>2</v>
      </c>
      <c r="T9419" s="20">
        <v>0.2</v>
      </c>
      <c r="U9419" s="19">
        <v>3.6288</v>
      </c>
      <c r="V9419" s="20">
        <f t="shared" si="735"/>
        <v>0.35</v>
      </c>
      <c r="W9419" s="17">
        <f t="shared" si="736"/>
        <v>2014</v>
      </c>
      <c r="X9419" t="str">
        <f t="shared" si="737"/>
        <v>Oct-2014</v>
      </c>
      <c r="Y9419" s="17">
        <f t="shared" si="738"/>
        <v>5</v>
      </c>
      <c r="Z9419" t="str">
        <f t="shared" si="739"/>
        <v>11-20%</v>
      </c>
      <c r="AA9419" s="17">
        <f>IF(COUNTIF($B$2:B9419,B9419)=1,1,0)</f>
        <v>1</v>
      </c>
      <c r="AB9419" s="17">
        <f>IF(COUNTIF($F$2:F9419,F9419)=1,1,0)</f>
        <v>0</v>
      </c>
    </row>
    <row r="9420" spans="1:28" x14ac:dyDescent="0.2">
      <c r="A9420" s="17">
        <v>9419</v>
      </c>
      <c r="B9420" t="s">
        <v>10642</v>
      </c>
      <c r="C9420" s="18">
        <v>41939</v>
      </c>
      <c r="D9420" s="18">
        <v>41944</v>
      </c>
      <c r="E9420" t="s">
        <v>77</v>
      </c>
      <c r="F9420" t="s">
        <v>2345</v>
      </c>
      <c r="G9420" t="s">
        <v>2346</v>
      </c>
      <c r="H9420" t="s">
        <v>129</v>
      </c>
      <c r="I9420" t="s">
        <v>54</v>
      </c>
      <c r="J9420" t="s">
        <v>1738</v>
      </c>
      <c r="K9420" t="s">
        <v>115</v>
      </c>
      <c r="L9420">
        <v>28314</v>
      </c>
      <c r="M9420" t="s">
        <v>57</v>
      </c>
      <c r="N9420" t="s">
        <v>3220</v>
      </c>
      <c r="O9420" t="s">
        <v>73</v>
      </c>
      <c r="P9420" t="s">
        <v>117</v>
      </c>
      <c r="Q9420" t="s">
        <v>213</v>
      </c>
      <c r="R9420" s="19">
        <v>11.952</v>
      </c>
      <c r="S9420" s="17">
        <v>3</v>
      </c>
      <c r="T9420" s="20">
        <v>0.2</v>
      </c>
      <c r="U9420" s="19">
        <v>4.0338000000000003</v>
      </c>
      <c r="V9420" s="20">
        <f t="shared" si="735"/>
        <v>0.33750000000000002</v>
      </c>
      <c r="W9420" s="17">
        <f t="shared" si="736"/>
        <v>2014</v>
      </c>
      <c r="X9420" t="str">
        <f t="shared" si="737"/>
        <v>Oct-2014</v>
      </c>
      <c r="Y9420" s="17">
        <f t="shared" si="738"/>
        <v>5</v>
      </c>
      <c r="Z9420" t="str">
        <f t="shared" si="739"/>
        <v>11-20%</v>
      </c>
      <c r="AA9420" s="17">
        <f>IF(COUNTIF($B$2:B9420,B9420)=1,1,0)</f>
        <v>0</v>
      </c>
      <c r="AB9420" s="17">
        <f>IF(COUNTIF($F$2:F9420,F9420)=1,1,0)</f>
        <v>0</v>
      </c>
    </row>
    <row r="9421" spans="1:28" x14ac:dyDescent="0.2">
      <c r="A9421" s="17">
        <v>9420</v>
      </c>
      <c r="B9421" t="s">
        <v>10643</v>
      </c>
      <c r="C9421" s="18">
        <v>43010</v>
      </c>
      <c r="D9421" s="18">
        <v>43012</v>
      </c>
      <c r="E9421" t="s">
        <v>50</v>
      </c>
      <c r="F9421" t="s">
        <v>2360</v>
      </c>
      <c r="G9421" t="s">
        <v>2361</v>
      </c>
      <c r="H9421" t="s">
        <v>68</v>
      </c>
      <c r="I9421" t="s">
        <v>54</v>
      </c>
      <c r="J9421" t="s">
        <v>211</v>
      </c>
      <c r="K9421" t="s">
        <v>131</v>
      </c>
      <c r="L9421">
        <v>77041</v>
      </c>
      <c r="M9421" t="s">
        <v>132</v>
      </c>
      <c r="N9421" t="s">
        <v>2024</v>
      </c>
      <c r="O9421" t="s">
        <v>73</v>
      </c>
      <c r="P9421" t="s">
        <v>105</v>
      </c>
      <c r="Q9421" t="s">
        <v>2025</v>
      </c>
      <c r="R9421" s="19">
        <v>15.224</v>
      </c>
      <c r="S9421" s="17">
        <v>2</v>
      </c>
      <c r="T9421" s="20">
        <v>0.8</v>
      </c>
      <c r="U9421" s="19">
        <v>-38.821199999999997</v>
      </c>
      <c r="V9421" s="20">
        <f t="shared" si="735"/>
        <v>-2.5499999999999998</v>
      </c>
      <c r="W9421" s="17">
        <f t="shared" si="736"/>
        <v>2017</v>
      </c>
      <c r="X9421" t="str">
        <f t="shared" si="737"/>
        <v>Oct-2017</v>
      </c>
      <c r="Y9421" s="17">
        <f t="shared" si="738"/>
        <v>2</v>
      </c>
      <c r="Z9421" t="str">
        <f t="shared" si="739"/>
        <v>Over 50%</v>
      </c>
      <c r="AA9421" s="17">
        <f>IF(COUNTIF($B$2:B9421,B9421)=1,1,0)</f>
        <v>1</v>
      </c>
      <c r="AB9421" s="17">
        <f>IF(COUNTIF($F$2:F9421,F9421)=1,1,0)</f>
        <v>0</v>
      </c>
    </row>
    <row r="9422" spans="1:28" x14ac:dyDescent="0.2">
      <c r="A9422" s="17">
        <v>9421</v>
      </c>
      <c r="B9422" t="s">
        <v>10643</v>
      </c>
      <c r="C9422" s="18">
        <v>43010</v>
      </c>
      <c r="D9422" s="18">
        <v>43012</v>
      </c>
      <c r="E9422" t="s">
        <v>50</v>
      </c>
      <c r="F9422" t="s">
        <v>2360</v>
      </c>
      <c r="G9422" t="s">
        <v>2361</v>
      </c>
      <c r="H9422" t="s">
        <v>68</v>
      </c>
      <c r="I9422" t="s">
        <v>54</v>
      </c>
      <c r="J9422" t="s">
        <v>211</v>
      </c>
      <c r="K9422" t="s">
        <v>131</v>
      </c>
      <c r="L9422">
        <v>77041</v>
      </c>
      <c r="M9422" t="s">
        <v>132</v>
      </c>
      <c r="N9422" t="s">
        <v>6763</v>
      </c>
      <c r="O9422" t="s">
        <v>73</v>
      </c>
      <c r="P9422" t="s">
        <v>105</v>
      </c>
      <c r="Q9422" t="s">
        <v>6764</v>
      </c>
      <c r="R9422" s="19">
        <v>21.984000000000002</v>
      </c>
      <c r="S9422" s="17">
        <v>6</v>
      </c>
      <c r="T9422" s="20">
        <v>0.8</v>
      </c>
      <c r="U9422" s="19">
        <v>-56.059199999999997</v>
      </c>
      <c r="V9422" s="20">
        <f t="shared" si="735"/>
        <v>-2.5499999999999998</v>
      </c>
      <c r="W9422" s="17">
        <f t="shared" si="736"/>
        <v>2017</v>
      </c>
      <c r="X9422" t="str">
        <f t="shared" si="737"/>
        <v>Oct-2017</v>
      </c>
      <c r="Y9422" s="17">
        <f t="shared" si="738"/>
        <v>2</v>
      </c>
      <c r="Z9422" t="str">
        <f t="shared" si="739"/>
        <v>Over 50%</v>
      </c>
      <c r="AA9422" s="17">
        <f>IF(COUNTIF($B$2:B9422,B9422)=1,1,0)</f>
        <v>0</v>
      </c>
      <c r="AB9422" s="17">
        <f>IF(COUNTIF($F$2:F9422,F9422)=1,1,0)</f>
        <v>0</v>
      </c>
    </row>
    <row r="9423" spans="1:28" x14ac:dyDescent="0.2">
      <c r="A9423" s="17">
        <v>9422</v>
      </c>
      <c r="B9423" t="s">
        <v>10644</v>
      </c>
      <c r="C9423" s="18">
        <v>41843</v>
      </c>
      <c r="D9423" s="18">
        <v>41847</v>
      </c>
      <c r="E9423" t="s">
        <v>77</v>
      </c>
      <c r="F9423" t="s">
        <v>6819</v>
      </c>
      <c r="G9423" t="s">
        <v>6820</v>
      </c>
      <c r="H9423" t="s">
        <v>68</v>
      </c>
      <c r="I9423" t="s">
        <v>54</v>
      </c>
      <c r="J9423" t="s">
        <v>154</v>
      </c>
      <c r="K9423" t="s">
        <v>70</v>
      </c>
      <c r="L9423">
        <v>94122</v>
      </c>
      <c r="M9423" t="s">
        <v>71</v>
      </c>
      <c r="N9423" t="s">
        <v>4274</v>
      </c>
      <c r="O9423" t="s">
        <v>98</v>
      </c>
      <c r="P9423" t="s">
        <v>99</v>
      </c>
      <c r="Q9423" t="s">
        <v>4275</v>
      </c>
      <c r="R9423" s="19">
        <v>604.75199999999995</v>
      </c>
      <c r="S9423" s="17">
        <v>6</v>
      </c>
      <c r="T9423" s="20">
        <v>0.2</v>
      </c>
      <c r="U9423" s="19">
        <v>60.475200000000001</v>
      </c>
      <c r="V9423" s="20">
        <f t="shared" si="735"/>
        <v>0.1</v>
      </c>
      <c r="W9423" s="17">
        <f t="shared" si="736"/>
        <v>2014</v>
      </c>
      <c r="X9423" t="str">
        <f t="shared" si="737"/>
        <v>Jul-2014</v>
      </c>
      <c r="Y9423" s="17">
        <f t="shared" si="738"/>
        <v>4</v>
      </c>
      <c r="Z9423" t="str">
        <f t="shared" si="739"/>
        <v>11-20%</v>
      </c>
      <c r="AA9423" s="17">
        <f>IF(COUNTIF($B$2:B9423,B9423)=1,1,0)</f>
        <v>1</v>
      </c>
      <c r="AB9423" s="17">
        <f>IF(COUNTIF($F$2:F9423,F9423)=1,1,0)</f>
        <v>0</v>
      </c>
    </row>
    <row r="9424" spans="1:28" x14ac:dyDescent="0.2">
      <c r="A9424" s="17">
        <v>9423</v>
      </c>
      <c r="B9424" t="s">
        <v>10644</v>
      </c>
      <c r="C9424" s="18">
        <v>41843</v>
      </c>
      <c r="D9424" s="18">
        <v>41847</v>
      </c>
      <c r="E9424" t="s">
        <v>77</v>
      </c>
      <c r="F9424" t="s">
        <v>6819</v>
      </c>
      <c r="G9424" t="s">
        <v>6820</v>
      </c>
      <c r="H9424" t="s">
        <v>68</v>
      </c>
      <c r="I9424" t="s">
        <v>54</v>
      </c>
      <c r="J9424" t="s">
        <v>154</v>
      </c>
      <c r="K9424" t="s">
        <v>70</v>
      </c>
      <c r="L9424">
        <v>94122</v>
      </c>
      <c r="M9424" t="s">
        <v>71</v>
      </c>
      <c r="N9424" t="s">
        <v>2363</v>
      </c>
      <c r="O9424" t="s">
        <v>73</v>
      </c>
      <c r="P9424" t="s">
        <v>606</v>
      </c>
      <c r="Q9424" t="s">
        <v>2364</v>
      </c>
      <c r="R9424" s="19">
        <v>40.700000000000003</v>
      </c>
      <c r="S9424" s="17">
        <v>5</v>
      </c>
      <c r="T9424" s="20">
        <v>0</v>
      </c>
      <c r="U9424" s="19">
        <v>11.803000000000001</v>
      </c>
      <c r="V9424" s="20">
        <f t="shared" si="735"/>
        <v>0.28999999999999998</v>
      </c>
      <c r="W9424" s="17">
        <f t="shared" si="736"/>
        <v>2014</v>
      </c>
      <c r="X9424" t="str">
        <f t="shared" si="737"/>
        <v>Jul-2014</v>
      </c>
      <c r="Y9424" s="17">
        <f t="shared" si="738"/>
        <v>4</v>
      </c>
      <c r="Z9424" t="str">
        <f t="shared" si="739"/>
        <v>0% (No Discount)</v>
      </c>
      <c r="AA9424" s="17">
        <f>IF(COUNTIF($B$2:B9424,B9424)=1,1,0)</f>
        <v>0</v>
      </c>
      <c r="AB9424" s="17">
        <f>IF(COUNTIF($F$2:F9424,F9424)=1,1,0)</f>
        <v>0</v>
      </c>
    </row>
    <row r="9425" spans="1:28" x14ac:dyDescent="0.2">
      <c r="A9425" s="17">
        <v>9424</v>
      </c>
      <c r="B9425" t="s">
        <v>10644</v>
      </c>
      <c r="C9425" s="18">
        <v>41843</v>
      </c>
      <c r="D9425" s="18">
        <v>41847</v>
      </c>
      <c r="E9425" t="s">
        <v>77</v>
      </c>
      <c r="F9425" t="s">
        <v>6819</v>
      </c>
      <c r="G9425" t="s">
        <v>6820</v>
      </c>
      <c r="H9425" t="s">
        <v>68</v>
      </c>
      <c r="I9425" t="s">
        <v>54</v>
      </c>
      <c r="J9425" t="s">
        <v>154</v>
      </c>
      <c r="K9425" t="s">
        <v>70</v>
      </c>
      <c r="L9425">
        <v>94122</v>
      </c>
      <c r="M9425" t="s">
        <v>71</v>
      </c>
      <c r="N9425" t="s">
        <v>2851</v>
      </c>
      <c r="O9425" t="s">
        <v>98</v>
      </c>
      <c r="P9425" t="s">
        <v>99</v>
      </c>
      <c r="Q9425" t="s">
        <v>5898</v>
      </c>
      <c r="R9425" s="19">
        <v>302.37599999999998</v>
      </c>
      <c r="S9425" s="17">
        <v>3</v>
      </c>
      <c r="T9425" s="20">
        <v>0.2</v>
      </c>
      <c r="U9425" s="19">
        <v>37.796999999999997</v>
      </c>
      <c r="V9425" s="20">
        <f t="shared" si="735"/>
        <v>0.125</v>
      </c>
      <c r="W9425" s="17">
        <f t="shared" si="736"/>
        <v>2014</v>
      </c>
      <c r="X9425" t="str">
        <f t="shared" si="737"/>
        <v>Jul-2014</v>
      </c>
      <c r="Y9425" s="17">
        <f t="shared" si="738"/>
        <v>4</v>
      </c>
      <c r="Z9425" t="str">
        <f t="shared" si="739"/>
        <v>11-20%</v>
      </c>
      <c r="AA9425" s="17">
        <f>IF(COUNTIF($B$2:B9425,B9425)=1,1,0)</f>
        <v>0</v>
      </c>
      <c r="AB9425" s="17">
        <f>IF(COUNTIF($F$2:F9425,F9425)=1,1,0)</f>
        <v>0</v>
      </c>
    </row>
    <row r="9426" spans="1:28" x14ac:dyDescent="0.2">
      <c r="A9426" s="17">
        <v>9425</v>
      </c>
      <c r="B9426" t="s">
        <v>10644</v>
      </c>
      <c r="C9426" s="18">
        <v>41843</v>
      </c>
      <c r="D9426" s="18">
        <v>41847</v>
      </c>
      <c r="E9426" t="s">
        <v>77</v>
      </c>
      <c r="F9426" t="s">
        <v>6819</v>
      </c>
      <c r="G9426" t="s">
        <v>6820</v>
      </c>
      <c r="H9426" t="s">
        <v>68</v>
      </c>
      <c r="I9426" t="s">
        <v>54</v>
      </c>
      <c r="J9426" t="s">
        <v>154</v>
      </c>
      <c r="K9426" t="s">
        <v>70</v>
      </c>
      <c r="L9426">
        <v>94122</v>
      </c>
      <c r="M9426" t="s">
        <v>71</v>
      </c>
      <c r="N9426" t="s">
        <v>273</v>
      </c>
      <c r="O9426" t="s">
        <v>98</v>
      </c>
      <c r="P9426" t="s">
        <v>188</v>
      </c>
      <c r="Q9426" t="s">
        <v>274</v>
      </c>
      <c r="R9426" s="19">
        <v>45</v>
      </c>
      <c r="S9426" s="17">
        <v>3</v>
      </c>
      <c r="T9426" s="20">
        <v>0</v>
      </c>
      <c r="U9426" s="19">
        <v>4.95</v>
      </c>
      <c r="V9426" s="20">
        <f t="shared" si="735"/>
        <v>0.11</v>
      </c>
      <c r="W9426" s="17">
        <f t="shared" si="736"/>
        <v>2014</v>
      </c>
      <c r="X9426" t="str">
        <f t="shared" si="737"/>
        <v>Jul-2014</v>
      </c>
      <c r="Y9426" s="17">
        <f t="shared" si="738"/>
        <v>4</v>
      </c>
      <c r="Z9426" t="str">
        <f t="shared" si="739"/>
        <v>0% (No Discount)</v>
      </c>
      <c r="AA9426" s="17">
        <f>IF(COUNTIF($B$2:B9426,B9426)=1,1,0)</f>
        <v>0</v>
      </c>
      <c r="AB9426" s="17">
        <f>IF(COUNTIF($F$2:F9426,F9426)=1,1,0)</f>
        <v>0</v>
      </c>
    </row>
    <row r="9427" spans="1:28" x14ac:dyDescent="0.2">
      <c r="A9427" s="17">
        <v>9426</v>
      </c>
      <c r="B9427" t="s">
        <v>10645</v>
      </c>
      <c r="C9427" s="18">
        <v>41894</v>
      </c>
      <c r="D9427" s="18">
        <v>41899</v>
      </c>
      <c r="E9427" t="s">
        <v>50</v>
      </c>
      <c r="F9427" t="s">
        <v>4912</v>
      </c>
      <c r="G9427" t="s">
        <v>4913</v>
      </c>
      <c r="H9427" t="s">
        <v>53</v>
      </c>
      <c r="I9427" t="s">
        <v>54</v>
      </c>
      <c r="J9427" t="s">
        <v>293</v>
      </c>
      <c r="K9427" t="s">
        <v>294</v>
      </c>
      <c r="L9427">
        <v>10035</v>
      </c>
      <c r="M9427" t="s">
        <v>175</v>
      </c>
      <c r="N9427" t="s">
        <v>1904</v>
      </c>
      <c r="O9427" t="s">
        <v>59</v>
      </c>
      <c r="P9427" t="s">
        <v>63</v>
      </c>
      <c r="Q9427" t="s">
        <v>1905</v>
      </c>
      <c r="R9427" s="19">
        <v>3785.2919999999999</v>
      </c>
      <c r="S9427" s="17">
        <v>6</v>
      </c>
      <c r="T9427" s="20">
        <v>0.1</v>
      </c>
      <c r="U9427" s="19">
        <v>420.58800000000002</v>
      </c>
      <c r="V9427" s="20">
        <f t="shared" si="735"/>
        <v>0.11111111111111112</v>
      </c>
      <c r="W9427" s="17">
        <f t="shared" si="736"/>
        <v>2014</v>
      </c>
      <c r="X9427" t="str">
        <f t="shared" si="737"/>
        <v>Sep-2014</v>
      </c>
      <c r="Y9427" s="17">
        <f t="shared" si="738"/>
        <v>5</v>
      </c>
      <c r="Z9427" t="str">
        <f t="shared" si="739"/>
        <v>1-10%</v>
      </c>
      <c r="AA9427" s="17">
        <f>IF(COUNTIF($B$2:B9427,B9427)=1,1,0)</f>
        <v>1</v>
      </c>
      <c r="AB9427" s="17">
        <f>IF(COUNTIF($F$2:F9427,F9427)=1,1,0)</f>
        <v>0</v>
      </c>
    </row>
    <row r="9428" spans="1:28" x14ac:dyDescent="0.2">
      <c r="A9428" s="17">
        <v>9427</v>
      </c>
      <c r="B9428" t="s">
        <v>10646</v>
      </c>
      <c r="C9428" s="18">
        <v>42628</v>
      </c>
      <c r="D9428" s="18">
        <v>42633</v>
      </c>
      <c r="E9428" t="s">
        <v>77</v>
      </c>
      <c r="F9428" t="s">
        <v>7343</v>
      </c>
      <c r="G9428" t="s">
        <v>7344</v>
      </c>
      <c r="H9428" t="s">
        <v>53</v>
      </c>
      <c r="I9428" t="s">
        <v>54</v>
      </c>
      <c r="J9428" t="s">
        <v>122</v>
      </c>
      <c r="K9428" t="s">
        <v>123</v>
      </c>
      <c r="L9428">
        <v>98105</v>
      </c>
      <c r="M9428" t="s">
        <v>71</v>
      </c>
      <c r="N9428" t="s">
        <v>7509</v>
      </c>
      <c r="O9428" t="s">
        <v>73</v>
      </c>
      <c r="P9428" t="s">
        <v>95</v>
      </c>
      <c r="Q9428" t="s">
        <v>7510</v>
      </c>
      <c r="R9428" s="19">
        <v>35.4</v>
      </c>
      <c r="S9428" s="17">
        <v>5</v>
      </c>
      <c r="T9428" s="20">
        <v>0</v>
      </c>
      <c r="U9428" s="19">
        <v>13.452</v>
      </c>
      <c r="V9428" s="20">
        <f t="shared" si="735"/>
        <v>0.38</v>
      </c>
      <c r="W9428" s="17">
        <f t="shared" si="736"/>
        <v>2016</v>
      </c>
      <c r="X9428" t="str">
        <f t="shared" si="737"/>
        <v>Sep-2016</v>
      </c>
      <c r="Y9428" s="17">
        <f t="shared" si="738"/>
        <v>5</v>
      </c>
      <c r="Z9428" t="str">
        <f t="shared" si="739"/>
        <v>0% (No Discount)</v>
      </c>
      <c r="AA9428" s="17">
        <f>IF(COUNTIF($B$2:B9428,B9428)=1,1,0)</f>
        <v>1</v>
      </c>
      <c r="AB9428" s="17">
        <f>IF(COUNTIF($F$2:F9428,F9428)=1,1,0)</f>
        <v>0</v>
      </c>
    </row>
    <row r="9429" spans="1:28" x14ac:dyDescent="0.2">
      <c r="A9429" s="17">
        <v>9428</v>
      </c>
      <c r="B9429" t="s">
        <v>10647</v>
      </c>
      <c r="C9429" s="18">
        <v>41970</v>
      </c>
      <c r="D9429" s="18">
        <v>41974</v>
      </c>
      <c r="E9429" t="s">
        <v>77</v>
      </c>
      <c r="F9429" t="s">
        <v>6669</v>
      </c>
      <c r="G9429" t="s">
        <v>6670</v>
      </c>
      <c r="H9429" t="s">
        <v>68</v>
      </c>
      <c r="I9429" t="s">
        <v>54</v>
      </c>
      <c r="J9429" t="s">
        <v>3488</v>
      </c>
      <c r="K9429" t="s">
        <v>294</v>
      </c>
      <c r="L9429">
        <v>14215</v>
      </c>
      <c r="M9429" t="s">
        <v>175</v>
      </c>
      <c r="N9429" t="s">
        <v>3500</v>
      </c>
      <c r="O9429" t="s">
        <v>59</v>
      </c>
      <c r="P9429" t="s">
        <v>92</v>
      </c>
      <c r="Q9429" t="s">
        <v>3501</v>
      </c>
      <c r="R9429" s="19">
        <v>199.9</v>
      </c>
      <c r="S9429" s="17">
        <v>5</v>
      </c>
      <c r="T9429" s="20">
        <v>0</v>
      </c>
      <c r="U9429" s="19">
        <v>39.979999999999997</v>
      </c>
      <c r="V9429" s="20">
        <f t="shared" si="735"/>
        <v>0.19999999999999998</v>
      </c>
      <c r="W9429" s="17">
        <f t="shared" si="736"/>
        <v>2014</v>
      </c>
      <c r="X9429" t="str">
        <f t="shared" si="737"/>
        <v>Nov-2014</v>
      </c>
      <c r="Y9429" s="17">
        <f t="shared" si="738"/>
        <v>4</v>
      </c>
      <c r="Z9429" t="str">
        <f t="shared" si="739"/>
        <v>0% (No Discount)</v>
      </c>
      <c r="AA9429" s="17">
        <f>IF(COUNTIF($B$2:B9429,B9429)=1,1,0)</f>
        <v>1</v>
      </c>
      <c r="AB9429" s="17">
        <f>IF(COUNTIF($F$2:F9429,F9429)=1,1,0)</f>
        <v>0</v>
      </c>
    </row>
    <row r="9430" spans="1:28" x14ac:dyDescent="0.2">
      <c r="A9430" s="17">
        <v>9429</v>
      </c>
      <c r="B9430" t="s">
        <v>10648</v>
      </c>
      <c r="C9430" s="18">
        <v>41770</v>
      </c>
      <c r="D9430" s="18">
        <v>41775</v>
      </c>
      <c r="E9430" t="s">
        <v>77</v>
      </c>
      <c r="F9430" t="s">
        <v>876</v>
      </c>
      <c r="G9430" t="s">
        <v>877</v>
      </c>
      <c r="H9430" t="s">
        <v>68</v>
      </c>
      <c r="I9430" t="s">
        <v>54</v>
      </c>
      <c r="J9430" t="s">
        <v>1713</v>
      </c>
      <c r="K9430" t="s">
        <v>131</v>
      </c>
      <c r="L9430">
        <v>77340</v>
      </c>
      <c r="M9430" t="s">
        <v>132</v>
      </c>
      <c r="N9430" t="s">
        <v>1520</v>
      </c>
      <c r="O9430" t="s">
        <v>59</v>
      </c>
      <c r="P9430" t="s">
        <v>63</v>
      </c>
      <c r="Q9430" t="s">
        <v>1521</v>
      </c>
      <c r="R9430" s="19">
        <v>1212.96</v>
      </c>
      <c r="S9430" s="17">
        <v>8</v>
      </c>
      <c r="T9430" s="20">
        <v>0.3</v>
      </c>
      <c r="U9430" s="19">
        <v>-69.311999999999998</v>
      </c>
      <c r="V9430" s="20">
        <f t="shared" si="735"/>
        <v>-5.7142857142857141E-2</v>
      </c>
      <c r="W9430" s="17">
        <f t="shared" si="736"/>
        <v>2014</v>
      </c>
      <c r="X9430" t="str">
        <f t="shared" si="737"/>
        <v>May-2014</v>
      </c>
      <c r="Y9430" s="17">
        <f t="shared" si="738"/>
        <v>5</v>
      </c>
      <c r="Z9430" t="str">
        <f t="shared" si="739"/>
        <v>21-30%</v>
      </c>
      <c r="AA9430" s="17">
        <f>IF(COUNTIF($B$2:B9430,B9430)=1,1,0)</f>
        <v>1</v>
      </c>
      <c r="AB9430" s="17">
        <f>IF(COUNTIF($F$2:F9430,F9430)=1,1,0)</f>
        <v>0</v>
      </c>
    </row>
    <row r="9431" spans="1:28" x14ac:dyDescent="0.2">
      <c r="A9431" s="17">
        <v>9430</v>
      </c>
      <c r="B9431" t="s">
        <v>10649</v>
      </c>
      <c r="C9431" s="18">
        <v>42244</v>
      </c>
      <c r="D9431" s="18">
        <v>42248</v>
      </c>
      <c r="E9431" t="s">
        <v>77</v>
      </c>
      <c r="F9431" t="s">
        <v>1161</v>
      </c>
      <c r="G9431" t="s">
        <v>1162</v>
      </c>
      <c r="H9431" t="s">
        <v>68</v>
      </c>
      <c r="I9431" t="s">
        <v>54</v>
      </c>
      <c r="J9431" t="s">
        <v>844</v>
      </c>
      <c r="K9431" t="s">
        <v>131</v>
      </c>
      <c r="L9431">
        <v>75081</v>
      </c>
      <c r="M9431" t="s">
        <v>132</v>
      </c>
      <c r="N9431" t="s">
        <v>3536</v>
      </c>
      <c r="O9431" t="s">
        <v>98</v>
      </c>
      <c r="P9431" t="s">
        <v>99</v>
      </c>
      <c r="Q9431" t="s">
        <v>3537</v>
      </c>
      <c r="R9431" s="19">
        <v>1099.96</v>
      </c>
      <c r="S9431" s="17">
        <v>5</v>
      </c>
      <c r="T9431" s="20">
        <v>0.2</v>
      </c>
      <c r="U9431" s="19">
        <v>82.497</v>
      </c>
      <c r="V9431" s="20">
        <f t="shared" si="735"/>
        <v>7.4999999999999997E-2</v>
      </c>
      <c r="W9431" s="17">
        <f t="shared" si="736"/>
        <v>2015</v>
      </c>
      <c r="X9431" t="str">
        <f t="shared" si="737"/>
        <v>Aug-2015</v>
      </c>
      <c r="Y9431" s="17">
        <f t="shared" si="738"/>
        <v>4</v>
      </c>
      <c r="Z9431" t="str">
        <f t="shared" si="739"/>
        <v>11-20%</v>
      </c>
      <c r="AA9431" s="17">
        <f>IF(COUNTIF($B$2:B9431,B9431)=1,1,0)</f>
        <v>1</v>
      </c>
      <c r="AB9431" s="17">
        <f>IF(COUNTIF($F$2:F9431,F9431)=1,1,0)</f>
        <v>0</v>
      </c>
    </row>
    <row r="9432" spans="1:28" x14ac:dyDescent="0.2">
      <c r="A9432" s="17">
        <v>9431</v>
      </c>
      <c r="B9432" t="s">
        <v>10649</v>
      </c>
      <c r="C9432" s="18">
        <v>42244</v>
      </c>
      <c r="D9432" s="18">
        <v>42248</v>
      </c>
      <c r="E9432" t="s">
        <v>77</v>
      </c>
      <c r="F9432" t="s">
        <v>1161</v>
      </c>
      <c r="G9432" t="s">
        <v>1162</v>
      </c>
      <c r="H9432" t="s">
        <v>68</v>
      </c>
      <c r="I9432" t="s">
        <v>54</v>
      </c>
      <c r="J9432" t="s">
        <v>844</v>
      </c>
      <c r="K9432" t="s">
        <v>131</v>
      </c>
      <c r="L9432">
        <v>75081</v>
      </c>
      <c r="M9432" t="s">
        <v>132</v>
      </c>
      <c r="N9432" t="s">
        <v>4491</v>
      </c>
      <c r="O9432" t="s">
        <v>59</v>
      </c>
      <c r="P9432" t="s">
        <v>83</v>
      </c>
      <c r="Q9432" t="s">
        <v>4492</v>
      </c>
      <c r="R9432" s="19">
        <v>103.48099999999999</v>
      </c>
      <c r="S9432" s="17">
        <v>1</v>
      </c>
      <c r="T9432" s="20">
        <v>0.3</v>
      </c>
      <c r="U9432" s="19">
        <v>-16.261299999999999</v>
      </c>
      <c r="V9432" s="20">
        <f t="shared" si="735"/>
        <v>-0.15714285714285714</v>
      </c>
      <c r="W9432" s="17">
        <f t="shared" si="736"/>
        <v>2015</v>
      </c>
      <c r="X9432" t="str">
        <f t="shared" si="737"/>
        <v>Aug-2015</v>
      </c>
      <c r="Y9432" s="17">
        <f t="shared" si="738"/>
        <v>4</v>
      </c>
      <c r="Z9432" t="str">
        <f t="shared" si="739"/>
        <v>21-30%</v>
      </c>
      <c r="AA9432" s="17">
        <f>IF(COUNTIF($B$2:B9432,B9432)=1,1,0)</f>
        <v>0</v>
      </c>
      <c r="AB9432" s="17">
        <f>IF(COUNTIF($F$2:F9432,F9432)=1,1,0)</f>
        <v>0</v>
      </c>
    </row>
    <row r="9433" spans="1:28" x14ac:dyDescent="0.2">
      <c r="A9433" s="17">
        <v>9432</v>
      </c>
      <c r="B9433" t="s">
        <v>10650</v>
      </c>
      <c r="C9433" s="18">
        <v>42174</v>
      </c>
      <c r="D9433" s="18">
        <v>42174</v>
      </c>
      <c r="E9433" t="s">
        <v>1320</v>
      </c>
      <c r="F9433" t="s">
        <v>3826</v>
      </c>
      <c r="G9433" t="s">
        <v>3827</v>
      </c>
      <c r="H9433" t="s">
        <v>129</v>
      </c>
      <c r="I9433" t="s">
        <v>54</v>
      </c>
      <c r="J9433" t="s">
        <v>173</v>
      </c>
      <c r="K9433" t="s">
        <v>174</v>
      </c>
      <c r="L9433">
        <v>19134</v>
      </c>
      <c r="M9433" t="s">
        <v>175</v>
      </c>
      <c r="N9433" t="s">
        <v>10525</v>
      </c>
      <c r="O9433" t="s">
        <v>73</v>
      </c>
      <c r="P9433" t="s">
        <v>74</v>
      </c>
      <c r="Q9433" t="s">
        <v>10526</v>
      </c>
      <c r="R9433" s="19">
        <v>5.9039999999999999</v>
      </c>
      <c r="S9433" s="17">
        <v>2</v>
      </c>
      <c r="T9433" s="20">
        <v>0.2</v>
      </c>
      <c r="U9433" s="19">
        <v>1.9925999999999999</v>
      </c>
      <c r="V9433" s="20">
        <f t="shared" si="735"/>
        <v>0.33749999999999997</v>
      </c>
      <c r="W9433" s="17">
        <f t="shared" si="736"/>
        <v>2015</v>
      </c>
      <c r="X9433" t="str">
        <f t="shared" si="737"/>
        <v>Jun-2015</v>
      </c>
      <c r="Y9433" s="17">
        <f t="shared" si="738"/>
        <v>0</v>
      </c>
      <c r="Z9433" t="str">
        <f t="shared" si="739"/>
        <v>11-20%</v>
      </c>
      <c r="AA9433" s="17">
        <f>IF(COUNTIF($B$2:B9433,B9433)=1,1,0)</f>
        <v>1</v>
      </c>
      <c r="AB9433" s="17">
        <f>IF(COUNTIF($F$2:F9433,F9433)=1,1,0)</f>
        <v>0</v>
      </c>
    </row>
    <row r="9434" spans="1:28" x14ac:dyDescent="0.2">
      <c r="A9434" s="17">
        <v>9433</v>
      </c>
      <c r="B9434" t="s">
        <v>10651</v>
      </c>
      <c r="C9434" s="18">
        <v>42233</v>
      </c>
      <c r="D9434" s="18">
        <v>42239</v>
      </c>
      <c r="E9434" t="s">
        <v>77</v>
      </c>
      <c r="F9434" t="s">
        <v>546</v>
      </c>
      <c r="G9434" t="s">
        <v>547</v>
      </c>
      <c r="H9434" t="s">
        <v>53</v>
      </c>
      <c r="I9434" t="s">
        <v>54</v>
      </c>
      <c r="J9434" t="s">
        <v>1416</v>
      </c>
      <c r="K9434" t="s">
        <v>337</v>
      </c>
      <c r="L9434">
        <v>85345</v>
      </c>
      <c r="M9434" t="s">
        <v>71</v>
      </c>
      <c r="N9434" t="s">
        <v>4853</v>
      </c>
      <c r="O9434" t="s">
        <v>98</v>
      </c>
      <c r="P9434" t="s">
        <v>188</v>
      </c>
      <c r="Q9434" t="s">
        <v>4854</v>
      </c>
      <c r="R9434" s="19">
        <v>30.08</v>
      </c>
      <c r="S9434" s="17">
        <v>2</v>
      </c>
      <c r="T9434" s="20">
        <v>0.2</v>
      </c>
      <c r="U9434" s="19">
        <v>-5.2640000000000002</v>
      </c>
      <c r="V9434" s="20">
        <f t="shared" si="735"/>
        <v>-0.17500000000000002</v>
      </c>
      <c r="W9434" s="17">
        <f t="shared" si="736"/>
        <v>2015</v>
      </c>
      <c r="X9434" t="str">
        <f t="shared" si="737"/>
        <v>Aug-2015</v>
      </c>
      <c r="Y9434" s="17">
        <f t="shared" si="738"/>
        <v>6</v>
      </c>
      <c r="Z9434" t="str">
        <f t="shared" si="739"/>
        <v>11-20%</v>
      </c>
      <c r="AA9434" s="17">
        <f>IF(COUNTIF($B$2:B9434,B9434)=1,1,0)</f>
        <v>1</v>
      </c>
      <c r="AB9434" s="17">
        <f>IF(COUNTIF($F$2:F9434,F9434)=1,1,0)</f>
        <v>0</v>
      </c>
    </row>
    <row r="9435" spans="1:28" x14ac:dyDescent="0.2">
      <c r="A9435" s="17">
        <v>9434</v>
      </c>
      <c r="B9435" t="s">
        <v>10651</v>
      </c>
      <c r="C9435" s="18">
        <v>42233</v>
      </c>
      <c r="D9435" s="18">
        <v>42239</v>
      </c>
      <c r="E9435" t="s">
        <v>77</v>
      </c>
      <c r="F9435" t="s">
        <v>546</v>
      </c>
      <c r="G9435" t="s">
        <v>547</v>
      </c>
      <c r="H9435" t="s">
        <v>53</v>
      </c>
      <c r="I9435" t="s">
        <v>54</v>
      </c>
      <c r="J9435" t="s">
        <v>1416</v>
      </c>
      <c r="K9435" t="s">
        <v>337</v>
      </c>
      <c r="L9435">
        <v>85345</v>
      </c>
      <c r="M9435" t="s">
        <v>71</v>
      </c>
      <c r="N9435" t="s">
        <v>1184</v>
      </c>
      <c r="O9435" t="s">
        <v>73</v>
      </c>
      <c r="P9435" t="s">
        <v>117</v>
      </c>
      <c r="Q9435" t="s">
        <v>1185</v>
      </c>
      <c r="R9435" s="19">
        <v>36.287999999999997</v>
      </c>
      <c r="S9435" s="17">
        <v>7</v>
      </c>
      <c r="T9435" s="20">
        <v>0.2</v>
      </c>
      <c r="U9435" s="19">
        <v>12.700799999999999</v>
      </c>
      <c r="V9435" s="20">
        <f t="shared" si="735"/>
        <v>0.35000000000000003</v>
      </c>
      <c r="W9435" s="17">
        <f t="shared" si="736"/>
        <v>2015</v>
      </c>
      <c r="X9435" t="str">
        <f t="shared" si="737"/>
        <v>Aug-2015</v>
      </c>
      <c r="Y9435" s="17">
        <f t="shared" si="738"/>
        <v>6</v>
      </c>
      <c r="Z9435" t="str">
        <f t="shared" si="739"/>
        <v>11-20%</v>
      </c>
      <c r="AA9435" s="17">
        <f>IF(COUNTIF($B$2:B9435,B9435)=1,1,0)</f>
        <v>0</v>
      </c>
      <c r="AB9435" s="17">
        <f>IF(COUNTIF($F$2:F9435,F9435)=1,1,0)</f>
        <v>0</v>
      </c>
    </row>
    <row r="9436" spans="1:28" x14ac:dyDescent="0.2">
      <c r="A9436" s="17">
        <v>9435</v>
      </c>
      <c r="B9436" t="s">
        <v>10651</v>
      </c>
      <c r="C9436" s="18">
        <v>42233</v>
      </c>
      <c r="D9436" s="18">
        <v>42239</v>
      </c>
      <c r="E9436" t="s">
        <v>77</v>
      </c>
      <c r="F9436" t="s">
        <v>546</v>
      </c>
      <c r="G9436" t="s">
        <v>547</v>
      </c>
      <c r="H9436" t="s">
        <v>53</v>
      </c>
      <c r="I9436" t="s">
        <v>54</v>
      </c>
      <c r="J9436" t="s">
        <v>1416</v>
      </c>
      <c r="K9436" t="s">
        <v>337</v>
      </c>
      <c r="L9436">
        <v>85345</v>
      </c>
      <c r="M9436" t="s">
        <v>71</v>
      </c>
      <c r="N9436" t="s">
        <v>3114</v>
      </c>
      <c r="O9436" t="s">
        <v>73</v>
      </c>
      <c r="P9436" t="s">
        <v>95</v>
      </c>
      <c r="Q9436" t="s">
        <v>3115</v>
      </c>
      <c r="R9436" s="19">
        <v>10.272</v>
      </c>
      <c r="S9436" s="17">
        <v>3</v>
      </c>
      <c r="T9436" s="20">
        <v>0.2</v>
      </c>
      <c r="U9436" s="19">
        <v>1.1556</v>
      </c>
      <c r="V9436" s="20">
        <f t="shared" si="735"/>
        <v>0.11249999999999999</v>
      </c>
      <c r="W9436" s="17">
        <f t="shared" si="736"/>
        <v>2015</v>
      </c>
      <c r="X9436" t="str">
        <f t="shared" si="737"/>
        <v>Aug-2015</v>
      </c>
      <c r="Y9436" s="17">
        <f t="shared" si="738"/>
        <v>6</v>
      </c>
      <c r="Z9436" t="str">
        <f t="shared" si="739"/>
        <v>11-20%</v>
      </c>
      <c r="AA9436" s="17">
        <f>IF(COUNTIF($B$2:B9436,B9436)=1,1,0)</f>
        <v>0</v>
      </c>
      <c r="AB9436" s="17">
        <f>IF(COUNTIF($F$2:F9436,F9436)=1,1,0)</f>
        <v>0</v>
      </c>
    </row>
    <row r="9437" spans="1:28" x14ac:dyDescent="0.2">
      <c r="A9437" s="17">
        <v>9436</v>
      </c>
      <c r="B9437" t="s">
        <v>10651</v>
      </c>
      <c r="C9437" s="18">
        <v>42233</v>
      </c>
      <c r="D9437" s="18">
        <v>42239</v>
      </c>
      <c r="E9437" t="s">
        <v>77</v>
      </c>
      <c r="F9437" t="s">
        <v>546</v>
      </c>
      <c r="G9437" t="s">
        <v>547</v>
      </c>
      <c r="H9437" t="s">
        <v>53</v>
      </c>
      <c r="I9437" t="s">
        <v>54</v>
      </c>
      <c r="J9437" t="s">
        <v>1416</v>
      </c>
      <c r="K9437" t="s">
        <v>337</v>
      </c>
      <c r="L9437">
        <v>85345</v>
      </c>
      <c r="M9437" t="s">
        <v>71</v>
      </c>
      <c r="N9437" t="s">
        <v>2175</v>
      </c>
      <c r="O9437" t="s">
        <v>98</v>
      </c>
      <c r="P9437" t="s">
        <v>188</v>
      </c>
      <c r="Q9437" t="s">
        <v>2176</v>
      </c>
      <c r="R9437" s="19">
        <v>252.8</v>
      </c>
      <c r="S9437" s="17">
        <v>4</v>
      </c>
      <c r="T9437" s="20">
        <v>0.2</v>
      </c>
      <c r="U9437" s="19">
        <v>-31.6</v>
      </c>
      <c r="V9437" s="20">
        <f t="shared" si="735"/>
        <v>-0.125</v>
      </c>
      <c r="W9437" s="17">
        <f t="shared" si="736"/>
        <v>2015</v>
      </c>
      <c r="X9437" t="str">
        <f t="shared" si="737"/>
        <v>Aug-2015</v>
      </c>
      <c r="Y9437" s="17">
        <f t="shared" si="738"/>
        <v>6</v>
      </c>
      <c r="Z9437" t="str">
        <f t="shared" si="739"/>
        <v>11-20%</v>
      </c>
      <c r="AA9437" s="17">
        <f>IF(COUNTIF($B$2:B9437,B9437)=1,1,0)</f>
        <v>0</v>
      </c>
      <c r="AB9437" s="17">
        <f>IF(COUNTIF($F$2:F9437,F9437)=1,1,0)</f>
        <v>0</v>
      </c>
    </row>
    <row r="9438" spans="1:28" x14ac:dyDescent="0.2">
      <c r="A9438" s="17">
        <v>9437</v>
      </c>
      <c r="B9438" t="s">
        <v>10652</v>
      </c>
      <c r="C9438" s="18">
        <v>42272</v>
      </c>
      <c r="D9438" s="18">
        <v>42272</v>
      </c>
      <c r="E9438" t="s">
        <v>1320</v>
      </c>
      <c r="F9438" t="s">
        <v>2493</v>
      </c>
      <c r="G9438" t="s">
        <v>2494</v>
      </c>
      <c r="H9438" t="s">
        <v>53</v>
      </c>
      <c r="I9438" t="s">
        <v>54</v>
      </c>
      <c r="J9438" t="s">
        <v>173</v>
      </c>
      <c r="K9438" t="s">
        <v>174</v>
      </c>
      <c r="L9438">
        <v>19143</v>
      </c>
      <c r="M9438" t="s">
        <v>175</v>
      </c>
      <c r="N9438" t="s">
        <v>2743</v>
      </c>
      <c r="O9438" t="s">
        <v>73</v>
      </c>
      <c r="P9438" t="s">
        <v>102</v>
      </c>
      <c r="Q9438" t="s">
        <v>2744</v>
      </c>
      <c r="R9438" s="19">
        <v>2.9460000000000002</v>
      </c>
      <c r="S9438" s="17">
        <v>2</v>
      </c>
      <c r="T9438" s="20">
        <v>0.7</v>
      </c>
      <c r="U9438" s="19">
        <v>-2.0621999999999998</v>
      </c>
      <c r="V9438" s="20">
        <f t="shared" si="735"/>
        <v>-0.69999999999999984</v>
      </c>
      <c r="W9438" s="17">
        <f t="shared" si="736"/>
        <v>2015</v>
      </c>
      <c r="X9438" t="str">
        <f t="shared" si="737"/>
        <v>Sep-2015</v>
      </c>
      <c r="Y9438" s="17">
        <f t="shared" si="738"/>
        <v>0</v>
      </c>
      <c r="Z9438" t="str">
        <f t="shared" si="739"/>
        <v>Over 50%</v>
      </c>
      <c r="AA9438" s="17">
        <f>IF(COUNTIF($B$2:B9438,B9438)=1,1,0)</f>
        <v>1</v>
      </c>
      <c r="AB9438" s="17">
        <f>IF(COUNTIF($F$2:F9438,F9438)=1,1,0)</f>
        <v>0</v>
      </c>
    </row>
    <row r="9439" spans="1:28" x14ac:dyDescent="0.2">
      <c r="A9439" s="17">
        <v>9438</v>
      </c>
      <c r="B9439" t="s">
        <v>10653</v>
      </c>
      <c r="C9439" s="18">
        <v>42881</v>
      </c>
      <c r="D9439" s="18">
        <v>42886</v>
      </c>
      <c r="E9439" t="s">
        <v>77</v>
      </c>
      <c r="F9439" t="s">
        <v>2536</v>
      </c>
      <c r="G9439" t="s">
        <v>2537</v>
      </c>
      <c r="H9439" t="s">
        <v>53</v>
      </c>
      <c r="I9439" t="s">
        <v>54</v>
      </c>
      <c r="J9439" t="s">
        <v>2375</v>
      </c>
      <c r="K9439" t="s">
        <v>70</v>
      </c>
      <c r="L9439">
        <v>92054</v>
      </c>
      <c r="M9439" t="s">
        <v>71</v>
      </c>
      <c r="N9439" t="s">
        <v>6050</v>
      </c>
      <c r="O9439" t="s">
        <v>73</v>
      </c>
      <c r="P9439" t="s">
        <v>117</v>
      </c>
      <c r="Q9439" t="s">
        <v>6051</v>
      </c>
      <c r="R9439" s="19">
        <v>12.96</v>
      </c>
      <c r="S9439" s="17">
        <v>2</v>
      </c>
      <c r="T9439" s="20">
        <v>0</v>
      </c>
      <c r="U9439" s="19">
        <v>6.2207999999999997</v>
      </c>
      <c r="V9439" s="20">
        <f t="shared" si="735"/>
        <v>0.47999999999999993</v>
      </c>
      <c r="W9439" s="17">
        <f t="shared" si="736"/>
        <v>2017</v>
      </c>
      <c r="X9439" t="str">
        <f t="shared" si="737"/>
        <v>May-2017</v>
      </c>
      <c r="Y9439" s="17">
        <f t="shared" si="738"/>
        <v>5</v>
      </c>
      <c r="Z9439" t="str">
        <f t="shared" si="739"/>
        <v>0% (No Discount)</v>
      </c>
      <c r="AA9439" s="17">
        <f>IF(COUNTIF($B$2:B9439,B9439)=1,1,0)</f>
        <v>1</v>
      </c>
      <c r="AB9439" s="17">
        <f>IF(COUNTIF($F$2:F9439,F9439)=1,1,0)</f>
        <v>0</v>
      </c>
    </row>
    <row r="9440" spans="1:28" x14ac:dyDescent="0.2">
      <c r="A9440" s="17">
        <v>9439</v>
      </c>
      <c r="B9440" t="s">
        <v>10654</v>
      </c>
      <c r="C9440" s="18">
        <v>42947</v>
      </c>
      <c r="D9440" s="18">
        <v>42952</v>
      </c>
      <c r="E9440" t="s">
        <v>77</v>
      </c>
      <c r="F9440" t="s">
        <v>3503</v>
      </c>
      <c r="G9440" t="s">
        <v>3504</v>
      </c>
      <c r="H9440" t="s">
        <v>53</v>
      </c>
      <c r="I9440" t="s">
        <v>54</v>
      </c>
      <c r="J9440" t="s">
        <v>173</v>
      </c>
      <c r="K9440" t="s">
        <v>174</v>
      </c>
      <c r="L9440">
        <v>19134</v>
      </c>
      <c r="M9440" t="s">
        <v>175</v>
      </c>
      <c r="N9440" t="s">
        <v>5193</v>
      </c>
      <c r="O9440" t="s">
        <v>98</v>
      </c>
      <c r="P9440" t="s">
        <v>99</v>
      </c>
      <c r="Q9440" t="s">
        <v>5194</v>
      </c>
      <c r="R9440" s="19">
        <v>285.57600000000002</v>
      </c>
      <c r="S9440" s="17">
        <v>4</v>
      </c>
      <c r="T9440" s="20">
        <v>0.4</v>
      </c>
      <c r="U9440" s="19">
        <v>-57.115200000000002</v>
      </c>
      <c r="V9440" s="20">
        <f t="shared" si="735"/>
        <v>-0.19999999999999998</v>
      </c>
      <c r="W9440" s="17">
        <f t="shared" si="736"/>
        <v>2017</v>
      </c>
      <c r="X9440" t="str">
        <f t="shared" si="737"/>
        <v>Jul-2017</v>
      </c>
      <c r="Y9440" s="17">
        <f t="shared" si="738"/>
        <v>5</v>
      </c>
      <c r="Z9440" t="str">
        <f t="shared" si="739"/>
        <v>31-40%</v>
      </c>
      <c r="AA9440" s="17">
        <f>IF(COUNTIF($B$2:B9440,B9440)=1,1,0)</f>
        <v>1</v>
      </c>
      <c r="AB9440" s="17">
        <f>IF(COUNTIF($F$2:F9440,F9440)=1,1,0)</f>
        <v>0</v>
      </c>
    </row>
    <row r="9441" spans="1:28" x14ac:dyDescent="0.2">
      <c r="A9441" s="17">
        <v>9440</v>
      </c>
      <c r="B9441" t="s">
        <v>10655</v>
      </c>
      <c r="C9441" s="18">
        <v>41924</v>
      </c>
      <c r="D9441" s="18">
        <v>41929</v>
      </c>
      <c r="E9441" t="s">
        <v>77</v>
      </c>
      <c r="F9441" t="s">
        <v>8589</v>
      </c>
      <c r="G9441" t="s">
        <v>8590</v>
      </c>
      <c r="H9441" t="s">
        <v>68</v>
      </c>
      <c r="I9441" t="s">
        <v>54</v>
      </c>
      <c r="J9441" t="s">
        <v>330</v>
      </c>
      <c r="K9441" t="s">
        <v>238</v>
      </c>
      <c r="L9441">
        <v>60623</v>
      </c>
      <c r="M9441" t="s">
        <v>132</v>
      </c>
      <c r="N9441" t="s">
        <v>4861</v>
      </c>
      <c r="O9441" t="s">
        <v>73</v>
      </c>
      <c r="P9441" t="s">
        <v>606</v>
      </c>
      <c r="Q9441" t="s">
        <v>4862</v>
      </c>
      <c r="R9441" s="19">
        <v>22.24</v>
      </c>
      <c r="S9441" s="17">
        <v>2</v>
      </c>
      <c r="T9441" s="20">
        <v>0.2</v>
      </c>
      <c r="U9441" s="19">
        <v>2.5019999999999998</v>
      </c>
      <c r="V9441" s="20">
        <f t="shared" si="735"/>
        <v>0.1125</v>
      </c>
      <c r="W9441" s="17">
        <f t="shared" si="736"/>
        <v>2014</v>
      </c>
      <c r="X9441" t="str">
        <f t="shared" si="737"/>
        <v>Oct-2014</v>
      </c>
      <c r="Y9441" s="17">
        <f t="shared" si="738"/>
        <v>5</v>
      </c>
      <c r="Z9441" t="str">
        <f t="shared" si="739"/>
        <v>11-20%</v>
      </c>
      <c r="AA9441" s="17">
        <f>IF(COUNTIF($B$2:B9441,B9441)=1,1,0)</f>
        <v>1</v>
      </c>
      <c r="AB9441" s="17">
        <f>IF(COUNTIF($F$2:F9441,F9441)=1,1,0)</f>
        <v>0</v>
      </c>
    </row>
    <row r="9442" spans="1:28" x14ac:dyDescent="0.2">
      <c r="A9442" s="17">
        <v>9441</v>
      </c>
      <c r="B9442" t="s">
        <v>10656</v>
      </c>
      <c r="C9442" s="18">
        <v>41784</v>
      </c>
      <c r="D9442" s="18">
        <v>41788</v>
      </c>
      <c r="E9442" t="s">
        <v>77</v>
      </c>
      <c r="F9442" t="s">
        <v>8499</v>
      </c>
      <c r="G9442" t="s">
        <v>8500</v>
      </c>
      <c r="H9442" t="s">
        <v>53</v>
      </c>
      <c r="I9442" t="s">
        <v>54</v>
      </c>
      <c r="J9442" t="s">
        <v>293</v>
      </c>
      <c r="K9442" t="s">
        <v>294</v>
      </c>
      <c r="L9442">
        <v>10035</v>
      </c>
      <c r="M9442" t="s">
        <v>175</v>
      </c>
      <c r="N9442" t="s">
        <v>6361</v>
      </c>
      <c r="O9442" t="s">
        <v>73</v>
      </c>
      <c r="P9442" t="s">
        <v>117</v>
      </c>
      <c r="Q9442" t="s">
        <v>6362</v>
      </c>
      <c r="R9442" s="19">
        <v>14.62</v>
      </c>
      <c r="S9442" s="17">
        <v>2</v>
      </c>
      <c r="T9442" s="20">
        <v>0</v>
      </c>
      <c r="U9442" s="19">
        <v>6.7252000000000001</v>
      </c>
      <c r="V9442" s="20">
        <f t="shared" si="735"/>
        <v>0.46</v>
      </c>
      <c r="W9442" s="17">
        <f t="shared" si="736"/>
        <v>2014</v>
      </c>
      <c r="X9442" t="str">
        <f t="shared" si="737"/>
        <v>May-2014</v>
      </c>
      <c r="Y9442" s="17">
        <f t="shared" si="738"/>
        <v>4</v>
      </c>
      <c r="Z9442" t="str">
        <f t="shared" si="739"/>
        <v>0% (No Discount)</v>
      </c>
      <c r="AA9442" s="17">
        <f>IF(COUNTIF($B$2:B9442,B9442)=1,1,0)</f>
        <v>1</v>
      </c>
      <c r="AB9442" s="17">
        <f>IF(COUNTIF($F$2:F9442,F9442)=1,1,0)</f>
        <v>0</v>
      </c>
    </row>
    <row r="9443" spans="1:28" x14ac:dyDescent="0.2">
      <c r="A9443" s="17">
        <v>9442</v>
      </c>
      <c r="B9443" t="s">
        <v>10657</v>
      </c>
      <c r="C9443" s="18">
        <v>42002</v>
      </c>
      <c r="D9443" s="18">
        <v>42004</v>
      </c>
      <c r="E9443" t="s">
        <v>50</v>
      </c>
      <c r="F9443" t="s">
        <v>10658</v>
      </c>
      <c r="G9443" t="s">
        <v>10659</v>
      </c>
      <c r="H9443" t="s">
        <v>53</v>
      </c>
      <c r="I9443" t="s">
        <v>54</v>
      </c>
      <c r="J9443" t="s">
        <v>4291</v>
      </c>
      <c r="K9443" t="s">
        <v>525</v>
      </c>
      <c r="L9443">
        <v>44240</v>
      </c>
      <c r="M9443" t="s">
        <v>175</v>
      </c>
      <c r="N9443" t="s">
        <v>4857</v>
      </c>
      <c r="O9443" t="s">
        <v>73</v>
      </c>
      <c r="P9443" t="s">
        <v>105</v>
      </c>
      <c r="Q9443" t="s">
        <v>4858</v>
      </c>
      <c r="R9443" s="19">
        <v>48.36</v>
      </c>
      <c r="S9443" s="17">
        <v>5</v>
      </c>
      <c r="T9443" s="20">
        <v>0.2</v>
      </c>
      <c r="U9443" s="19">
        <v>6.0449999999999999</v>
      </c>
      <c r="V9443" s="20">
        <f t="shared" si="735"/>
        <v>0.125</v>
      </c>
      <c r="W9443" s="17">
        <f t="shared" si="736"/>
        <v>2014</v>
      </c>
      <c r="X9443" t="str">
        <f t="shared" si="737"/>
        <v>Dec-2014</v>
      </c>
      <c r="Y9443" s="17">
        <f t="shared" si="738"/>
        <v>2</v>
      </c>
      <c r="Z9443" t="str">
        <f t="shared" si="739"/>
        <v>11-20%</v>
      </c>
      <c r="AA9443" s="17">
        <f>IF(COUNTIF($B$2:B9443,B9443)=1,1,0)</f>
        <v>1</v>
      </c>
      <c r="AB9443" s="17">
        <f>IF(COUNTIF($F$2:F9443,F9443)=1,1,0)</f>
        <v>1</v>
      </c>
    </row>
    <row r="9444" spans="1:28" x14ac:dyDescent="0.2">
      <c r="A9444" s="17">
        <v>9443</v>
      </c>
      <c r="B9444" t="s">
        <v>10660</v>
      </c>
      <c r="C9444" s="18">
        <v>42832</v>
      </c>
      <c r="D9444" s="18">
        <v>42836</v>
      </c>
      <c r="E9444" t="s">
        <v>77</v>
      </c>
      <c r="F9444" t="s">
        <v>3079</v>
      </c>
      <c r="G9444" t="s">
        <v>3080</v>
      </c>
      <c r="H9444" t="s">
        <v>129</v>
      </c>
      <c r="I9444" t="s">
        <v>54</v>
      </c>
      <c r="J9444" t="s">
        <v>1553</v>
      </c>
      <c r="K9444" t="s">
        <v>81</v>
      </c>
      <c r="L9444">
        <v>32216</v>
      </c>
      <c r="M9444" t="s">
        <v>57</v>
      </c>
      <c r="N9444" t="s">
        <v>1599</v>
      </c>
      <c r="O9444" t="s">
        <v>73</v>
      </c>
      <c r="P9444" t="s">
        <v>95</v>
      </c>
      <c r="Q9444" t="s">
        <v>1600</v>
      </c>
      <c r="R9444" s="19">
        <v>16.256</v>
      </c>
      <c r="S9444" s="17">
        <v>2</v>
      </c>
      <c r="T9444" s="20">
        <v>0.2</v>
      </c>
      <c r="U9444" s="19">
        <v>1.2192000000000001</v>
      </c>
      <c r="V9444" s="20">
        <f t="shared" si="735"/>
        <v>7.4999999999999997E-2</v>
      </c>
      <c r="W9444" s="17">
        <f t="shared" si="736"/>
        <v>2017</v>
      </c>
      <c r="X9444" t="str">
        <f t="shared" si="737"/>
        <v>Apr-2017</v>
      </c>
      <c r="Y9444" s="17">
        <f t="shared" si="738"/>
        <v>4</v>
      </c>
      <c r="Z9444" t="str">
        <f t="shared" si="739"/>
        <v>11-20%</v>
      </c>
      <c r="AA9444" s="17">
        <f>IF(COUNTIF($B$2:B9444,B9444)=1,1,0)</f>
        <v>1</v>
      </c>
      <c r="AB9444" s="17">
        <f>IF(COUNTIF($F$2:F9444,F9444)=1,1,0)</f>
        <v>0</v>
      </c>
    </row>
    <row r="9445" spans="1:28" x14ac:dyDescent="0.2">
      <c r="A9445" s="17">
        <v>9444</v>
      </c>
      <c r="B9445" t="s">
        <v>10660</v>
      </c>
      <c r="C9445" s="18">
        <v>42832</v>
      </c>
      <c r="D9445" s="18">
        <v>42836</v>
      </c>
      <c r="E9445" t="s">
        <v>77</v>
      </c>
      <c r="F9445" t="s">
        <v>3079</v>
      </c>
      <c r="G9445" t="s">
        <v>3080</v>
      </c>
      <c r="H9445" t="s">
        <v>129</v>
      </c>
      <c r="I9445" t="s">
        <v>54</v>
      </c>
      <c r="J9445" t="s">
        <v>1553</v>
      </c>
      <c r="K9445" t="s">
        <v>81</v>
      </c>
      <c r="L9445">
        <v>32216</v>
      </c>
      <c r="M9445" t="s">
        <v>57</v>
      </c>
      <c r="N9445" t="s">
        <v>3243</v>
      </c>
      <c r="O9445" t="s">
        <v>98</v>
      </c>
      <c r="P9445" t="s">
        <v>99</v>
      </c>
      <c r="Q9445" t="s">
        <v>3244</v>
      </c>
      <c r="R9445" s="19">
        <v>219.184</v>
      </c>
      <c r="S9445" s="17">
        <v>2</v>
      </c>
      <c r="T9445" s="20">
        <v>0.2</v>
      </c>
      <c r="U9445" s="19">
        <v>19.178599999999999</v>
      </c>
      <c r="V9445" s="20">
        <f t="shared" si="735"/>
        <v>8.7499999999999994E-2</v>
      </c>
      <c r="W9445" s="17">
        <f t="shared" si="736"/>
        <v>2017</v>
      </c>
      <c r="X9445" t="str">
        <f t="shared" si="737"/>
        <v>Apr-2017</v>
      </c>
      <c r="Y9445" s="17">
        <f t="shared" si="738"/>
        <v>4</v>
      </c>
      <c r="Z9445" t="str">
        <f t="shared" si="739"/>
        <v>11-20%</v>
      </c>
      <c r="AA9445" s="17">
        <f>IF(COUNTIF($B$2:B9445,B9445)=1,1,0)</f>
        <v>0</v>
      </c>
      <c r="AB9445" s="17">
        <f>IF(COUNTIF($F$2:F9445,F9445)=1,1,0)</f>
        <v>0</v>
      </c>
    </row>
    <row r="9446" spans="1:28" x14ac:dyDescent="0.2">
      <c r="A9446" s="17">
        <v>9445</v>
      </c>
      <c r="B9446" t="s">
        <v>10661</v>
      </c>
      <c r="C9446" s="18">
        <v>42064</v>
      </c>
      <c r="D9446" s="18">
        <v>42065</v>
      </c>
      <c r="E9446" t="s">
        <v>215</v>
      </c>
      <c r="F9446" t="s">
        <v>7298</v>
      </c>
      <c r="G9446" t="s">
        <v>7299</v>
      </c>
      <c r="H9446" t="s">
        <v>68</v>
      </c>
      <c r="I9446" t="s">
        <v>54</v>
      </c>
      <c r="J9446" t="s">
        <v>4049</v>
      </c>
      <c r="K9446" t="s">
        <v>131</v>
      </c>
      <c r="L9446">
        <v>75019</v>
      </c>
      <c r="M9446" t="s">
        <v>132</v>
      </c>
      <c r="N9446" t="s">
        <v>7196</v>
      </c>
      <c r="O9446" t="s">
        <v>98</v>
      </c>
      <c r="P9446" t="s">
        <v>99</v>
      </c>
      <c r="Q9446" t="s">
        <v>7197</v>
      </c>
      <c r="R9446" s="19">
        <v>95.84</v>
      </c>
      <c r="S9446" s="17">
        <v>4</v>
      </c>
      <c r="T9446" s="20">
        <v>0.2</v>
      </c>
      <c r="U9446" s="19">
        <v>34.741999999999997</v>
      </c>
      <c r="V9446" s="20">
        <f t="shared" si="735"/>
        <v>0.36249999999999993</v>
      </c>
      <c r="W9446" s="17">
        <f t="shared" si="736"/>
        <v>2015</v>
      </c>
      <c r="X9446" t="str">
        <f t="shared" si="737"/>
        <v>Mar-2015</v>
      </c>
      <c r="Y9446" s="17">
        <f t="shared" si="738"/>
        <v>1</v>
      </c>
      <c r="Z9446" t="str">
        <f t="shared" si="739"/>
        <v>11-20%</v>
      </c>
      <c r="AA9446" s="17">
        <f>IF(COUNTIF($B$2:B9446,B9446)=1,1,0)</f>
        <v>1</v>
      </c>
      <c r="AB9446" s="17">
        <f>IF(COUNTIF($F$2:F9446,F9446)=1,1,0)</f>
        <v>0</v>
      </c>
    </row>
    <row r="9447" spans="1:28" x14ac:dyDescent="0.2">
      <c r="A9447" s="17">
        <v>9446</v>
      </c>
      <c r="B9447" t="s">
        <v>10662</v>
      </c>
      <c r="C9447" s="18">
        <v>42153</v>
      </c>
      <c r="D9447" s="18">
        <v>42158</v>
      </c>
      <c r="E9447" t="s">
        <v>77</v>
      </c>
      <c r="F9447" t="s">
        <v>434</v>
      </c>
      <c r="G9447" t="s">
        <v>435</v>
      </c>
      <c r="H9447" t="s">
        <v>53</v>
      </c>
      <c r="I9447" t="s">
        <v>54</v>
      </c>
      <c r="J9447" t="s">
        <v>4410</v>
      </c>
      <c r="K9447" t="s">
        <v>281</v>
      </c>
      <c r="L9447">
        <v>46203</v>
      </c>
      <c r="M9447" t="s">
        <v>132</v>
      </c>
      <c r="N9447" t="s">
        <v>2446</v>
      </c>
      <c r="O9447" t="s">
        <v>73</v>
      </c>
      <c r="P9447" t="s">
        <v>74</v>
      </c>
      <c r="Q9447" t="s">
        <v>2447</v>
      </c>
      <c r="R9447" s="19">
        <v>12.39</v>
      </c>
      <c r="S9447" s="17">
        <v>3</v>
      </c>
      <c r="T9447" s="20">
        <v>0</v>
      </c>
      <c r="U9447" s="19">
        <v>5.6993999999999998</v>
      </c>
      <c r="V9447" s="20">
        <f t="shared" si="735"/>
        <v>0.45999999999999996</v>
      </c>
      <c r="W9447" s="17">
        <f t="shared" si="736"/>
        <v>2015</v>
      </c>
      <c r="X9447" t="str">
        <f t="shared" si="737"/>
        <v>May-2015</v>
      </c>
      <c r="Y9447" s="17">
        <f t="shared" si="738"/>
        <v>5</v>
      </c>
      <c r="Z9447" t="str">
        <f t="shared" si="739"/>
        <v>0% (No Discount)</v>
      </c>
      <c r="AA9447" s="17">
        <f>IF(COUNTIF($B$2:B9447,B9447)=1,1,0)</f>
        <v>1</v>
      </c>
      <c r="AB9447" s="17">
        <f>IF(COUNTIF($F$2:F9447,F9447)=1,1,0)</f>
        <v>0</v>
      </c>
    </row>
    <row r="9448" spans="1:28" x14ac:dyDescent="0.2">
      <c r="A9448" s="17">
        <v>9447</v>
      </c>
      <c r="B9448" t="s">
        <v>10663</v>
      </c>
      <c r="C9448" s="18">
        <v>42635</v>
      </c>
      <c r="D9448" s="18">
        <v>42641</v>
      </c>
      <c r="E9448" t="s">
        <v>77</v>
      </c>
      <c r="F9448" t="s">
        <v>6057</v>
      </c>
      <c r="G9448" t="s">
        <v>6058</v>
      </c>
      <c r="H9448" t="s">
        <v>53</v>
      </c>
      <c r="I9448" t="s">
        <v>54</v>
      </c>
      <c r="J9448" t="s">
        <v>1511</v>
      </c>
      <c r="K9448" t="s">
        <v>281</v>
      </c>
      <c r="L9448">
        <v>46226</v>
      </c>
      <c r="M9448" t="s">
        <v>132</v>
      </c>
      <c r="N9448" t="s">
        <v>5601</v>
      </c>
      <c r="O9448" t="s">
        <v>73</v>
      </c>
      <c r="P9448" t="s">
        <v>117</v>
      </c>
      <c r="Q9448" t="s">
        <v>5602</v>
      </c>
      <c r="R9448" s="19">
        <v>35.880000000000003</v>
      </c>
      <c r="S9448" s="17">
        <v>6</v>
      </c>
      <c r="T9448" s="20">
        <v>0</v>
      </c>
      <c r="U9448" s="19">
        <v>16.146000000000001</v>
      </c>
      <c r="V9448" s="20">
        <f t="shared" si="735"/>
        <v>0.45</v>
      </c>
      <c r="W9448" s="17">
        <f t="shared" si="736"/>
        <v>2016</v>
      </c>
      <c r="X9448" t="str">
        <f t="shared" si="737"/>
        <v>Sep-2016</v>
      </c>
      <c r="Y9448" s="17">
        <f t="shared" si="738"/>
        <v>6</v>
      </c>
      <c r="Z9448" t="str">
        <f t="shared" si="739"/>
        <v>0% (No Discount)</v>
      </c>
      <c r="AA9448" s="17">
        <f>IF(COUNTIF($B$2:B9448,B9448)=1,1,0)</f>
        <v>1</v>
      </c>
      <c r="AB9448" s="17">
        <f>IF(COUNTIF($F$2:F9448,F9448)=1,1,0)</f>
        <v>0</v>
      </c>
    </row>
    <row r="9449" spans="1:28" x14ac:dyDescent="0.2">
      <c r="A9449" s="17">
        <v>9448</v>
      </c>
      <c r="B9449" t="s">
        <v>10664</v>
      </c>
      <c r="C9449" s="18">
        <v>42882</v>
      </c>
      <c r="D9449" s="18">
        <v>42889</v>
      </c>
      <c r="E9449" t="s">
        <v>77</v>
      </c>
      <c r="F9449" t="s">
        <v>391</v>
      </c>
      <c r="G9449" t="s">
        <v>392</v>
      </c>
      <c r="H9449" t="s">
        <v>53</v>
      </c>
      <c r="I9449" t="s">
        <v>54</v>
      </c>
      <c r="J9449" t="s">
        <v>4584</v>
      </c>
      <c r="K9449" t="s">
        <v>677</v>
      </c>
      <c r="L9449">
        <v>74133</v>
      </c>
      <c r="M9449" t="s">
        <v>132</v>
      </c>
      <c r="N9449" t="s">
        <v>221</v>
      </c>
      <c r="O9449" t="s">
        <v>59</v>
      </c>
      <c r="P9449" t="s">
        <v>92</v>
      </c>
      <c r="Q9449" t="s">
        <v>222</v>
      </c>
      <c r="R9449" s="19">
        <v>477.3</v>
      </c>
      <c r="S9449" s="17">
        <v>5</v>
      </c>
      <c r="T9449" s="20">
        <v>0</v>
      </c>
      <c r="U9449" s="19">
        <v>138.417</v>
      </c>
      <c r="V9449" s="20">
        <f t="shared" si="735"/>
        <v>0.28999999999999998</v>
      </c>
      <c r="W9449" s="17">
        <f t="shared" si="736"/>
        <v>2017</v>
      </c>
      <c r="X9449" t="str">
        <f t="shared" si="737"/>
        <v>May-2017</v>
      </c>
      <c r="Y9449" s="17">
        <f t="shared" si="738"/>
        <v>7</v>
      </c>
      <c r="Z9449" t="str">
        <f t="shared" si="739"/>
        <v>0% (No Discount)</v>
      </c>
      <c r="AA9449" s="17">
        <f>IF(COUNTIF($B$2:B9449,B9449)=1,1,0)</f>
        <v>1</v>
      </c>
      <c r="AB9449" s="17">
        <f>IF(COUNTIF($F$2:F9449,F9449)=1,1,0)</f>
        <v>0</v>
      </c>
    </row>
    <row r="9450" spans="1:28" x14ac:dyDescent="0.2">
      <c r="A9450" s="17">
        <v>9449</v>
      </c>
      <c r="B9450" t="s">
        <v>10665</v>
      </c>
      <c r="C9450" s="18">
        <v>42630</v>
      </c>
      <c r="D9450" s="18">
        <v>42636</v>
      </c>
      <c r="E9450" t="s">
        <v>77</v>
      </c>
      <c r="F9450" t="s">
        <v>2162</v>
      </c>
      <c r="G9450" t="s">
        <v>2163</v>
      </c>
      <c r="H9450" t="s">
        <v>129</v>
      </c>
      <c r="I9450" t="s">
        <v>54</v>
      </c>
      <c r="J9450" t="s">
        <v>4618</v>
      </c>
      <c r="K9450" t="s">
        <v>123</v>
      </c>
      <c r="L9450">
        <v>98052</v>
      </c>
      <c r="M9450" t="s">
        <v>71</v>
      </c>
      <c r="N9450" t="s">
        <v>4152</v>
      </c>
      <c r="O9450" t="s">
        <v>73</v>
      </c>
      <c r="P9450" t="s">
        <v>74</v>
      </c>
      <c r="Q9450" t="s">
        <v>4153</v>
      </c>
      <c r="R9450" s="19">
        <v>12.32</v>
      </c>
      <c r="S9450" s="17">
        <v>4</v>
      </c>
      <c r="T9450" s="20">
        <v>0</v>
      </c>
      <c r="U9450" s="19">
        <v>5.9135999999999997</v>
      </c>
      <c r="V9450" s="20">
        <f t="shared" si="735"/>
        <v>0.48</v>
      </c>
      <c r="W9450" s="17">
        <f t="shared" si="736"/>
        <v>2016</v>
      </c>
      <c r="X9450" t="str">
        <f t="shared" si="737"/>
        <v>Sep-2016</v>
      </c>
      <c r="Y9450" s="17">
        <f t="shared" si="738"/>
        <v>6</v>
      </c>
      <c r="Z9450" t="str">
        <f t="shared" si="739"/>
        <v>0% (No Discount)</v>
      </c>
      <c r="AA9450" s="17">
        <f>IF(COUNTIF($B$2:B9450,B9450)=1,1,0)</f>
        <v>1</v>
      </c>
      <c r="AB9450" s="17">
        <f>IF(COUNTIF($F$2:F9450,F9450)=1,1,0)</f>
        <v>0</v>
      </c>
    </row>
    <row r="9451" spans="1:28" x14ac:dyDescent="0.2">
      <c r="A9451" s="17">
        <v>9450</v>
      </c>
      <c r="B9451" t="s">
        <v>10666</v>
      </c>
      <c r="C9451" s="18">
        <v>41890</v>
      </c>
      <c r="D9451" s="18">
        <v>41895</v>
      </c>
      <c r="E9451" t="s">
        <v>77</v>
      </c>
      <c r="F9451" t="s">
        <v>2995</v>
      </c>
      <c r="G9451" t="s">
        <v>2996</v>
      </c>
      <c r="H9451" t="s">
        <v>53</v>
      </c>
      <c r="I9451" t="s">
        <v>54</v>
      </c>
      <c r="J9451" t="s">
        <v>154</v>
      </c>
      <c r="K9451" t="s">
        <v>70</v>
      </c>
      <c r="L9451">
        <v>94109</v>
      </c>
      <c r="M9451" t="s">
        <v>71</v>
      </c>
      <c r="N9451" t="s">
        <v>3845</v>
      </c>
      <c r="O9451" t="s">
        <v>73</v>
      </c>
      <c r="P9451" t="s">
        <v>102</v>
      </c>
      <c r="Q9451" t="s">
        <v>3846</v>
      </c>
      <c r="R9451" s="19">
        <v>8.6080000000000005</v>
      </c>
      <c r="S9451" s="17">
        <v>2</v>
      </c>
      <c r="T9451" s="20">
        <v>0.2</v>
      </c>
      <c r="U9451" s="19">
        <v>3.0127999999999999</v>
      </c>
      <c r="V9451" s="20">
        <f t="shared" si="735"/>
        <v>0.35</v>
      </c>
      <c r="W9451" s="17">
        <f t="shared" si="736"/>
        <v>2014</v>
      </c>
      <c r="X9451" t="str">
        <f t="shared" si="737"/>
        <v>Sep-2014</v>
      </c>
      <c r="Y9451" s="17">
        <f t="shared" si="738"/>
        <v>5</v>
      </c>
      <c r="Z9451" t="str">
        <f t="shared" si="739"/>
        <v>11-20%</v>
      </c>
      <c r="AA9451" s="17">
        <f>IF(COUNTIF($B$2:B9451,B9451)=1,1,0)</f>
        <v>1</v>
      </c>
      <c r="AB9451" s="17">
        <f>IF(COUNTIF($F$2:F9451,F9451)=1,1,0)</f>
        <v>0</v>
      </c>
    </row>
    <row r="9452" spans="1:28" x14ac:dyDescent="0.2">
      <c r="A9452" s="17">
        <v>9451</v>
      </c>
      <c r="B9452" t="s">
        <v>10667</v>
      </c>
      <c r="C9452" s="18">
        <v>42889</v>
      </c>
      <c r="D9452" s="18">
        <v>42893</v>
      </c>
      <c r="E9452" t="s">
        <v>77</v>
      </c>
      <c r="F9452" t="s">
        <v>2099</v>
      </c>
      <c r="G9452" t="s">
        <v>2100</v>
      </c>
      <c r="H9452" t="s">
        <v>129</v>
      </c>
      <c r="I9452" t="s">
        <v>54</v>
      </c>
      <c r="J9452" t="s">
        <v>4712</v>
      </c>
      <c r="K9452" t="s">
        <v>123</v>
      </c>
      <c r="L9452">
        <v>99207</v>
      </c>
      <c r="M9452" t="s">
        <v>71</v>
      </c>
      <c r="N9452" t="s">
        <v>1830</v>
      </c>
      <c r="O9452" t="s">
        <v>73</v>
      </c>
      <c r="P9452" t="s">
        <v>86</v>
      </c>
      <c r="Q9452" t="s">
        <v>1831</v>
      </c>
      <c r="R9452" s="19">
        <v>136.26</v>
      </c>
      <c r="S9452" s="17">
        <v>9</v>
      </c>
      <c r="T9452" s="20">
        <v>0</v>
      </c>
      <c r="U9452" s="19">
        <v>5.4504000000000001</v>
      </c>
      <c r="V9452" s="20">
        <f t="shared" si="735"/>
        <v>0.04</v>
      </c>
      <c r="W9452" s="17">
        <f t="shared" si="736"/>
        <v>2017</v>
      </c>
      <c r="X9452" t="str">
        <f t="shared" si="737"/>
        <v>Jun-2017</v>
      </c>
      <c r="Y9452" s="17">
        <f t="shared" si="738"/>
        <v>4</v>
      </c>
      <c r="Z9452" t="str">
        <f t="shared" si="739"/>
        <v>0% (No Discount)</v>
      </c>
      <c r="AA9452" s="17">
        <f>IF(COUNTIF($B$2:B9452,B9452)=1,1,0)</f>
        <v>1</v>
      </c>
      <c r="AB9452" s="17">
        <f>IF(COUNTIF($F$2:F9452,F9452)=1,1,0)</f>
        <v>0</v>
      </c>
    </row>
    <row r="9453" spans="1:28" x14ac:dyDescent="0.2">
      <c r="A9453" s="17">
        <v>9452</v>
      </c>
      <c r="B9453" t="s">
        <v>10668</v>
      </c>
      <c r="C9453" s="18">
        <v>42275</v>
      </c>
      <c r="D9453" s="18">
        <v>42282</v>
      </c>
      <c r="E9453" t="s">
        <v>77</v>
      </c>
      <c r="F9453" t="s">
        <v>4548</v>
      </c>
      <c r="G9453" t="s">
        <v>4549</v>
      </c>
      <c r="H9453" t="s">
        <v>68</v>
      </c>
      <c r="I9453" t="s">
        <v>54</v>
      </c>
      <c r="J9453" t="s">
        <v>69</v>
      </c>
      <c r="K9453" t="s">
        <v>70</v>
      </c>
      <c r="L9453">
        <v>90032</v>
      </c>
      <c r="M9453" t="s">
        <v>71</v>
      </c>
      <c r="N9453" t="s">
        <v>4401</v>
      </c>
      <c r="O9453" t="s">
        <v>73</v>
      </c>
      <c r="P9453" t="s">
        <v>105</v>
      </c>
      <c r="Q9453" t="s">
        <v>4402</v>
      </c>
      <c r="R9453" s="19">
        <v>186.15</v>
      </c>
      <c r="S9453" s="17">
        <v>3</v>
      </c>
      <c r="T9453" s="20">
        <v>0</v>
      </c>
      <c r="U9453" s="19">
        <v>55.844999999999999</v>
      </c>
      <c r="V9453" s="20">
        <f t="shared" si="735"/>
        <v>0.3</v>
      </c>
      <c r="W9453" s="17">
        <f t="shared" si="736"/>
        <v>2015</v>
      </c>
      <c r="X9453" t="str">
        <f t="shared" si="737"/>
        <v>Sep-2015</v>
      </c>
      <c r="Y9453" s="17">
        <f t="shared" si="738"/>
        <v>7</v>
      </c>
      <c r="Z9453" t="str">
        <f t="shared" si="739"/>
        <v>0% (No Discount)</v>
      </c>
      <c r="AA9453" s="17">
        <f>IF(COUNTIF($B$2:B9453,B9453)=1,1,0)</f>
        <v>1</v>
      </c>
      <c r="AB9453" s="17">
        <f>IF(COUNTIF($F$2:F9453,F9453)=1,1,0)</f>
        <v>0</v>
      </c>
    </row>
    <row r="9454" spans="1:28" x14ac:dyDescent="0.2">
      <c r="A9454" s="17">
        <v>9453</v>
      </c>
      <c r="B9454" t="s">
        <v>10668</v>
      </c>
      <c r="C9454" s="18">
        <v>42275</v>
      </c>
      <c r="D9454" s="18">
        <v>42282</v>
      </c>
      <c r="E9454" t="s">
        <v>77</v>
      </c>
      <c r="F9454" t="s">
        <v>4548</v>
      </c>
      <c r="G9454" t="s">
        <v>4549</v>
      </c>
      <c r="H9454" t="s">
        <v>68</v>
      </c>
      <c r="I9454" t="s">
        <v>54</v>
      </c>
      <c r="J9454" t="s">
        <v>69</v>
      </c>
      <c r="K9454" t="s">
        <v>70</v>
      </c>
      <c r="L9454">
        <v>90032</v>
      </c>
      <c r="M9454" t="s">
        <v>71</v>
      </c>
      <c r="N9454" t="s">
        <v>3256</v>
      </c>
      <c r="O9454" t="s">
        <v>73</v>
      </c>
      <c r="P9454" t="s">
        <v>102</v>
      </c>
      <c r="Q9454" t="s">
        <v>3257</v>
      </c>
      <c r="R9454" s="19">
        <v>81.792000000000002</v>
      </c>
      <c r="S9454" s="17">
        <v>6</v>
      </c>
      <c r="T9454" s="20">
        <v>0.2</v>
      </c>
      <c r="U9454" s="19">
        <v>26.5824</v>
      </c>
      <c r="V9454" s="20">
        <f t="shared" si="735"/>
        <v>0.32500000000000001</v>
      </c>
      <c r="W9454" s="17">
        <f t="shared" si="736"/>
        <v>2015</v>
      </c>
      <c r="X9454" t="str">
        <f t="shared" si="737"/>
        <v>Sep-2015</v>
      </c>
      <c r="Y9454" s="17">
        <f t="shared" si="738"/>
        <v>7</v>
      </c>
      <c r="Z9454" t="str">
        <f t="shared" si="739"/>
        <v>11-20%</v>
      </c>
      <c r="AA9454" s="17">
        <f>IF(COUNTIF($B$2:B9454,B9454)=1,1,0)</f>
        <v>0</v>
      </c>
      <c r="AB9454" s="17">
        <f>IF(COUNTIF($F$2:F9454,F9454)=1,1,0)</f>
        <v>0</v>
      </c>
    </row>
    <row r="9455" spans="1:28" x14ac:dyDescent="0.2">
      <c r="A9455" s="17">
        <v>9454</v>
      </c>
      <c r="B9455" t="s">
        <v>10668</v>
      </c>
      <c r="C9455" s="18">
        <v>42275</v>
      </c>
      <c r="D9455" s="18">
        <v>42282</v>
      </c>
      <c r="E9455" t="s">
        <v>77</v>
      </c>
      <c r="F9455" t="s">
        <v>4548</v>
      </c>
      <c r="G9455" t="s">
        <v>4549</v>
      </c>
      <c r="H9455" t="s">
        <v>68</v>
      </c>
      <c r="I9455" t="s">
        <v>54</v>
      </c>
      <c r="J9455" t="s">
        <v>69</v>
      </c>
      <c r="K9455" t="s">
        <v>70</v>
      </c>
      <c r="L9455">
        <v>90032</v>
      </c>
      <c r="M9455" t="s">
        <v>71</v>
      </c>
      <c r="N9455" t="s">
        <v>9129</v>
      </c>
      <c r="O9455" t="s">
        <v>73</v>
      </c>
      <c r="P9455" t="s">
        <v>606</v>
      </c>
      <c r="Q9455" t="s">
        <v>9130</v>
      </c>
      <c r="R9455" s="19">
        <v>47.19</v>
      </c>
      <c r="S9455" s="17">
        <v>3</v>
      </c>
      <c r="T9455" s="20">
        <v>0</v>
      </c>
      <c r="U9455" s="19">
        <v>13.6851</v>
      </c>
      <c r="V9455" s="20">
        <f t="shared" si="735"/>
        <v>0.29000000000000004</v>
      </c>
      <c r="W9455" s="17">
        <f t="shared" si="736"/>
        <v>2015</v>
      </c>
      <c r="X9455" t="str">
        <f t="shared" si="737"/>
        <v>Sep-2015</v>
      </c>
      <c r="Y9455" s="17">
        <f t="shared" si="738"/>
        <v>7</v>
      </c>
      <c r="Z9455" t="str">
        <f t="shared" si="739"/>
        <v>0% (No Discount)</v>
      </c>
      <c r="AA9455" s="17">
        <f>IF(COUNTIF($B$2:B9455,B9455)=1,1,0)</f>
        <v>0</v>
      </c>
      <c r="AB9455" s="17">
        <f>IF(COUNTIF($F$2:F9455,F9455)=1,1,0)</f>
        <v>0</v>
      </c>
    </row>
    <row r="9456" spans="1:28" x14ac:dyDescent="0.2">
      <c r="A9456" s="17">
        <v>9455</v>
      </c>
      <c r="B9456" t="s">
        <v>10668</v>
      </c>
      <c r="C9456" s="18">
        <v>42275</v>
      </c>
      <c r="D9456" s="18">
        <v>42282</v>
      </c>
      <c r="E9456" t="s">
        <v>77</v>
      </c>
      <c r="F9456" t="s">
        <v>4548</v>
      </c>
      <c r="G9456" t="s">
        <v>4549</v>
      </c>
      <c r="H9456" t="s">
        <v>68</v>
      </c>
      <c r="I9456" t="s">
        <v>54</v>
      </c>
      <c r="J9456" t="s">
        <v>69</v>
      </c>
      <c r="K9456" t="s">
        <v>70</v>
      </c>
      <c r="L9456">
        <v>90032</v>
      </c>
      <c r="M9456" t="s">
        <v>71</v>
      </c>
      <c r="N9456" t="s">
        <v>1814</v>
      </c>
      <c r="O9456" t="s">
        <v>98</v>
      </c>
      <c r="P9456" t="s">
        <v>99</v>
      </c>
      <c r="Q9456" t="s">
        <v>1815</v>
      </c>
      <c r="R9456" s="19">
        <v>36.783999999999999</v>
      </c>
      <c r="S9456" s="17">
        <v>2</v>
      </c>
      <c r="T9456" s="20">
        <v>0.2</v>
      </c>
      <c r="U9456" s="19">
        <v>-8.2764000000000006</v>
      </c>
      <c r="V9456" s="20">
        <f t="shared" si="735"/>
        <v>-0.22500000000000003</v>
      </c>
      <c r="W9456" s="17">
        <f t="shared" si="736"/>
        <v>2015</v>
      </c>
      <c r="X9456" t="str">
        <f t="shared" si="737"/>
        <v>Sep-2015</v>
      </c>
      <c r="Y9456" s="17">
        <f t="shared" si="738"/>
        <v>7</v>
      </c>
      <c r="Z9456" t="str">
        <f t="shared" si="739"/>
        <v>11-20%</v>
      </c>
      <c r="AA9456" s="17">
        <f>IF(COUNTIF($B$2:B9456,B9456)=1,1,0)</f>
        <v>0</v>
      </c>
      <c r="AB9456" s="17">
        <f>IF(COUNTIF($F$2:F9456,F9456)=1,1,0)</f>
        <v>0</v>
      </c>
    </row>
    <row r="9457" spans="1:28" x14ac:dyDescent="0.2">
      <c r="A9457" s="17">
        <v>9456</v>
      </c>
      <c r="B9457" t="s">
        <v>10669</v>
      </c>
      <c r="C9457" s="18">
        <v>42537</v>
      </c>
      <c r="D9457" s="18">
        <v>42540</v>
      </c>
      <c r="E9457" t="s">
        <v>50</v>
      </c>
      <c r="F9457" t="s">
        <v>2632</v>
      </c>
      <c r="G9457" t="s">
        <v>2633</v>
      </c>
      <c r="H9457" t="s">
        <v>129</v>
      </c>
      <c r="I9457" t="s">
        <v>54</v>
      </c>
      <c r="J9457" t="s">
        <v>6279</v>
      </c>
      <c r="K9457" t="s">
        <v>362</v>
      </c>
      <c r="L9457">
        <v>37421</v>
      </c>
      <c r="M9457" t="s">
        <v>57</v>
      </c>
      <c r="N9457" t="s">
        <v>10670</v>
      </c>
      <c r="O9457" t="s">
        <v>98</v>
      </c>
      <c r="P9457" t="s">
        <v>711</v>
      </c>
      <c r="Q9457" t="s">
        <v>10671</v>
      </c>
      <c r="R9457" s="19">
        <v>91.474999999999994</v>
      </c>
      <c r="S9457" s="17">
        <v>1</v>
      </c>
      <c r="T9457" s="20">
        <v>0.5</v>
      </c>
      <c r="U9457" s="19">
        <v>-1.8294999999999999</v>
      </c>
      <c r="V9457" s="20">
        <f t="shared" si="735"/>
        <v>-0.02</v>
      </c>
      <c r="W9457" s="17">
        <f t="shared" si="736"/>
        <v>2016</v>
      </c>
      <c r="X9457" t="str">
        <f t="shared" si="737"/>
        <v>Jun-2016</v>
      </c>
      <c r="Y9457" s="17">
        <f t="shared" si="738"/>
        <v>3</v>
      </c>
      <c r="Z9457" t="str">
        <f t="shared" si="739"/>
        <v>41-50%</v>
      </c>
      <c r="AA9457" s="17">
        <f>IF(COUNTIF($B$2:B9457,B9457)=1,1,0)</f>
        <v>1</v>
      </c>
      <c r="AB9457" s="17">
        <f>IF(COUNTIF($F$2:F9457,F9457)=1,1,0)</f>
        <v>0</v>
      </c>
    </row>
    <row r="9458" spans="1:28" x14ac:dyDescent="0.2">
      <c r="A9458" s="17">
        <v>9457</v>
      </c>
      <c r="B9458" t="s">
        <v>10672</v>
      </c>
      <c r="C9458" s="18">
        <v>42882</v>
      </c>
      <c r="D9458" s="18">
        <v>42889</v>
      </c>
      <c r="E9458" t="s">
        <v>77</v>
      </c>
      <c r="F9458" t="s">
        <v>2579</v>
      </c>
      <c r="G9458" t="s">
        <v>2580</v>
      </c>
      <c r="H9458" t="s">
        <v>68</v>
      </c>
      <c r="I9458" t="s">
        <v>54</v>
      </c>
      <c r="J9458" t="s">
        <v>4524</v>
      </c>
      <c r="K9458" t="s">
        <v>115</v>
      </c>
      <c r="L9458">
        <v>27405</v>
      </c>
      <c r="M9458" t="s">
        <v>57</v>
      </c>
      <c r="N9458" t="s">
        <v>10673</v>
      </c>
      <c r="O9458" t="s">
        <v>98</v>
      </c>
      <c r="P9458" t="s">
        <v>188</v>
      </c>
      <c r="Q9458" t="s">
        <v>10674</v>
      </c>
      <c r="R9458" s="19">
        <v>27.192</v>
      </c>
      <c r="S9458" s="17">
        <v>3</v>
      </c>
      <c r="T9458" s="20">
        <v>0.2</v>
      </c>
      <c r="U9458" s="19">
        <v>0.33989999999999998</v>
      </c>
      <c r="V9458" s="20">
        <f t="shared" si="735"/>
        <v>1.2499999999999999E-2</v>
      </c>
      <c r="W9458" s="17">
        <f t="shared" si="736"/>
        <v>2017</v>
      </c>
      <c r="X9458" t="str">
        <f t="shared" si="737"/>
        <v>May-2017</v>
      </c>
      <c r="Y9458" s="17">
        <f t="shared" si="738"/>
        <v>7</v>
      </c>
      <c r="Z9458" t="str">
        <f t="shared" si="739"/>
        <v>11-20%</v>
      </c>
      <c r="AA9458" s="17">
        <f>IF(COUNTIF($B$2:B9458,B9458)=1,1,0)</f>
        <v>1</v>
      </c>
      <c r="AB9458" s="17">
        <f>IF(COUNTIF($F$2:F9458,F9458)=1,1,0)</f>
        <v>0</v>
      </c>
    </row>
    <row r="9459" spans="1:28" x14ac:dyDescent="0.2">
      <c r="A9459" s="17">
        <v>9458</v>
      </c>
      <c r="B9459" t="s">
        <v>10672</v>
      </c>
      <c r="C9459" s="18">
        <v>42882</v>
      </c>
      <c r="D9459" s="18">
        <v>42889</v>
      </c>
      <c r="E9459" t="s">
        <v>77</v>
      </c>
      <c r="F9459" t="s">
        <v>2579</v>
      </c>
      <c r="G9459" t="s">
        <v>2580</v>
      </c>
      <c r="H9459" t="s">
        <v>68</v>
      </c>
      <c r="I9459" t="s">
        <v>54</v>
      </c>
      <c r="J9459" t="s">
        <v>4524</v>
      </c>
      <c r="K9459" t="s">
        <v>115</v>
      </c>
      <c r="L9459">
        <v>27405</v>
      </c>
      <c r="M9459" t="s">
        <v>57</v>
      </c>
      <c r="N9459" t="s">
        <v>4980</v>
      </c>
      <c r="O9459" t="s">
        <v>73</v>
      </c>
      <c r="P9459" t="s">
        <v>102</v>
      </c>
      <c r="Q9459" t="s">
        <v>4981</v>
      </c>
      <c r="R9459" s="19">
        <v>12.06</v>
      </c>
      <c r="S9459" s="17">
        <v>5</v>
      </c>
      <c r="T9459" s="20">
        <v>0.7</v>
      </c>
      <c r="U9459" s="19">
        <v>-10.050000000000001</v>
      </c>
      <c r="V9459" s="20">
        <f t="shared" si="735"/>
        <v>-0.83333333333333337</v>
      </c>
      <c r="W9459" s="17">
        <f t="shared" si="736"/>
        <v>2017</v>
      </c>
      <c r="X9459" t="str">
        <f t="shared" si="737"/>
        <v>May-2017</v>
      </c>
      <c r="Y9459" s="17">
        <f t="shared" si="738"/>
        <v>7</v>
      </c>
      <c r="Z9459" t="str">
        <f t="shared" si="739"/>
        <v>Over 50%</v>
      </c>
      <c r="AA9459" s="17">
        <f>IF(COUNTIF($B$2:B9459,B9459)=1,1,0)</f>
        <v>0</v>
      </c>
      <c r="AB9459" s="17">
        <f>IF(COUNTIF($F$2:F9459,F9459)=1,1,0)</f>
        <v>0</v>
      </c>
    </row>
    <row r="9460" spans="1:28" x14ac:dyDescent="0.2">
      <c r="A9460" s="17">
        <v>9459</v>
      </c>
      <c r="B9460" t="s">
        <v>10675</v>
      </c>
      <c r="C9460" s="18">
        <v>41921</v>
      </c>
      <c r="D9460" s="18">
        <v>41926</v>
      </c>
      <c r="E9460" t="s">
        <v>77</v>
      </c>
      <c r="F9460" t="s">
        <v>740</v>
      </c>
      <c r="G9460" t="s">
        <v>741</v>
      </c>
      <c r="H9460" t="s">
        <v>53</v>
      </c>
      <c r="I9460" t="s">
        <v>54</v>
      </c>
      <c r="J9460" t="s">
        <v>154</v>
      </c>
      <c r="K9460" t="s">
        <v>70</v>
      </c>
      <c r="L9460">
        <v>94122</v>
      </c>
      <c r="M9460" t="s">
        <v>71</v>
      </c>
      <c r="N9460" t="s">
        <v>1152</v>
      </c>
      <c r="O9460" t="s">
        <v>73</v>
      </c>
      <c r="P9460" t="s">
        <v>95</v>
      </c>
      <c r="Q9460" t="s">
        <v>1153</v>
      </c>
      <c r="R9460" s="19">
        <v>144.6</v>
      </c>
      <c r="S9460" s="17">
        <v>3</v>
      </c>
      <c r="T9460" s="20">
        <v>0</v>
      </c>
      <c r="U9460" s="19">
        <v>41.933999999999997</v>
      </c>
      <c r="V9460" s="20">
        <f t="shared" si="735"/>
        <v>0.28999999999999998</v>
      </c>
      <c r="W9460" s="17">
        <f t="shared" si="736"/>
        <v>2014</v>
      </c>
      <c r="X9460" t="str">
        <f t="shared" si="737"/>
        <v>Oct-2014</v>
      </c>
      <c r="Y9460" s="17">
        <f t="shared" si="738"/>
        <v>5</v>
      </c>
      <c r="Z9460" t="str">
        <f t="shared" si="739"/>
        <v>0% (No Discount)</v>
      </c>
      <c r="AA9460" s="17">
        <f>IF(COUNTIF($B$2:B9460,B9460)=1,1,0)</f>
        <v>1</v>
      </c>
      <c r="AB9460" s="17">
        <f>IF(COUNTIF($F$2:F9460,F9460)=1,1,0)</f>
        <v>0</v>
      </c>
    </row>
    <row r="9461" spans="1:28" x14ac:dyDescent="0.2">
      <c r="A9461" s="17">
        <v>9460</v>
      </c>
      <c r="B9461" t="s">
        <v>10675</v>
      </c>
      <c r="C9461" s="18">
        <v>41921</v>
      </c>
      <c r="D9461" s="18">
        <v>41926</v>
      </c>
      <c r="E9461" t="s">
        <v>77</v>
      </c>
      <c r="F9461" t="s">
        <v>740</v>
      </c>
      <c r="G9461" t="s">
        <v>741</v>
      </c>
      <c r="H9461" t="s">
        <v>53</v>
      </c>
      <c r="I9461" t="s">
        <v>54</v>
      </c>
      <c r="J9461" t="s">
        <v>154</v>
      </c>
      <c r="K9461" t="s">
        <v>70</v>
      </c>
      <c r="L9461">
        <v>94122</v>
      </c>
      <c r="M9461" t="s">
        <v>71</v>
      </c>
      <c r="N9461" t="s">
        <v>8169</v>
      </c>
      <c r="O9461" t="s">
        <v>98</v>
      </c>
      <c r="P9461" t="s">
        <v>99</v>
      </c>
      <c r="Q9461" t="s">
        <v>8170</v>
      </c>
      <c r="R9461" s="19">
        <v>15.992000000000001</v>
      </c>
      <c r="S9461" s="17">
        <v>1</v>
      </c>
      <c r="T9461" s="20">
        <v>0.2</v>
      </c>
      <c r="U9461" s="19">
        <v>-2.9984999999999999</v>
      </c>
      <c r="V9461" s="20">
        <f t="shared" si="735"/>
        <v>-0.18749999999999997</v>
      </c>
      <c r="W9461" s="17">
        <f t="shared" si="736"/>
        <v>2014</v>
      </c>
      <c r="X9461" t="str">
        <f t="shared" si="737"/>
        <v>Oct-2014</v>
      </c>
      <c r="Y9461" s="17">
        <f t="shared" si="738"/>
        <v>5</v>
      </c>
      <c r="Z9461" t="str">
        <f t="shared" si="739"/>
        <v>11-20%</v>
      </c>
      <c r="AA9461" s="17">
        <f>IF(COUNTIF($B$2:B9461,B9461)=1,1,0)</f>
        <v>0</v>
      </c>
      <c r="AB9461" s="17">
        <f>IF(COUNTIF($F$2:F9461,F9461)=1,1,0)</f>
        <v>0</v>
      </c>
    </row>
    <row r="9462" spans="1:28" x14ac:dyDescent="0.2">
      <c r="A9462" s="17">
        <v>9461</v>
      </c>
      <c r="B9462" t="s">
        <v>10676</v>
      </c>
      <c r="C9462" s="18">
        <v>41960</v>
      </c>
      <c r="D9462" s="18">
        <v>41965</v>
      </c>
      <c r="E9462" t="s">
        <v>50</v>
      </c>
      <c r="F9462" t="s">
        <v>3704</v>
      </c>
      <c r="G9462" t="s">
        <v>3705</v>
      </c>
      <c r="H9462" t="s">
        <v>129</v>
      </c>
      <c r="I9462" t="s">
        <v>54</v>
      </c>
      <c r="J9462" t="s">
        <v>293</v>
      </c>
      <c r="K9462" t="s">
        <v>294</v>
      </c>
      <c r="L9462">
        <v>10024</v>
      </c>
      <c r="M9462" t="s">
        <v>175</v>
      </c>
      <c r="N9462" t="s">
        <v>2729</v>
      </c>
      <c r="O9462" t="s">
        <v>73</v>
      </c>
      <c r="P9462" t="s">
        <v>117</v>
      </c>
      <c r="Q9462" t="s">
        <v>2730</v>
      </c>
      <c r="R9462" s="19">
        <v>34.44</v>
      </c>
      <c r="S9462" s="17">
        <v>3</v>
      </c>
      <c r="T9462" s="20">
        <v>0</v>
      </c>
      <c r="U9462" s="19">
        <v>17.22</v>
      </c>
      <c r="V9462" s="20">
        <f t="shared" si="735"/>
        <v>0.5</v>
      </c>
      <c r="W9462" s="17">
        <f t="shared" si="736"/>
        <v>2014</v>
      </c>
      <c r="X9462" t="str">
        <f t="shared" si="737"/>
        <v>Nov-2014</v>
      </c>
      <c r="Y9462" s="17">
        <f t="shared" si="738"/>
        <v>5</v>
      </c>
      <c r="Z9462" t="str">
        <f t="shared" si="739"/>
        <v>0% (No Discount)</v>
      </c>
      <c r="AA9462" s="17">
        <f>IF(COUNTIF($B$2:B9462,B9462)=1,1,0)</f>
        <v>1</v>
      </c>
      <c r="AB9462" s="17">
        <f>IF(COUNTIF($F$2:F9462,F9462)=1,1,0)</f>
        <v>0</v>
      </c>
    </row>
    <row r="9463" spans="1:28" x14ac:dyDescent="0.2">
      <c r="A9463" s="17">
        <v>9462</v>
      </c>
      <c r="B9463" t="s">
        <v>10677</v>
      </c>
      <c r="C9463" s="18">
        <v>41931</v>
      </c>
      <c r="D9463" s="18">
        <v>41936</v>
      </c>
      <c r="E9463" t="s">
        <v>77</v>
      </c>
      <c r="F9463" t="s">
        <v>2193</v>
      </c>
      <c r="G9463" t="s">
        <v>2194</v>
      </c>
      <c r="H9463" t="s">
        <v>129</v>
      </c>
      <c r="I9463" t="s">
        <v>54</v>
      </c>
      <c r="J9463" t="s">
        <v>1149</v>
      </c>
      <c r="K9463" t="s">
        <v>70</v>
      </c>
      <c r="L9463">
        <v>90712</v>
      </c>
      <c r="M9463" t="s">
        <v>71</v>
      </c>
      <c r="N9463" t="s">
        <v>4357</v>
      </c>
      <c r="O9463" t="s">
        <v>98</v>
      </c>
      <c r="P9463" t="s">
        <v>99</v>
      </c>
      <c r="Q9463" t="s">
        <v>4358</v>
      </c>
      <c r="R9463" s="19">
        <v>321.55200000000002</v>
      </c>
      <c r="S9463" s="17">
        <v>6</v>
      </c>
      <c r="T9463" s="20">
        <v>0.2</v>
      </c>
      <c r="U9463" s="19">
        <v>20.097000000000001</v>
      </c>
      <c r="V9463" s="20">
        <f t="shared" si="735"/>
        <v>6.25E-2</v>
      </c>
      <c r="W9463" s="17">
        <f t="shared" si="736"/>
        <v>2014</v>
      </c>
      <c r="X9463" t="str">
        <f t="shared" si="737"/>
        <v>Oct-2014</v>
      </c>
      <c r="Y9463" s="17">
        <f t="shared" si="738"/>
        <v>5</v>
      </c>
      <c r="Z9463" t="str">
        <f t="shared" si="739"/>
        <v>11-20%</v>
      </c>
      <c r="AA9463" s="17">
        <f>IF(COUNTIF($B$2:B9463,B9463)=1,1,0)</f>
        <v>1</v>
      </c>
      <c r="AB9463" s="17">
        <f>IF(COUNTIF($F$2:F9463,F9463)=1,1,0)</f>
        <v>0</v>
      </c>
    </row>
    <row r="9464" spans="1:28" x14ac:dyDescent="0.2">
      <c r="A9464" s="17">
        <v>9463</v>
      </c>
      <c r="B9464" t="s">
        <v>10678</v>
      </c>
      <c r="C9464" s="18">
        <v>43064</v>
      </c>
      <c r="D9464" s="18">
        <v>43069</v>
      </c>
      <c r="E9464" t="s">
        <v>50</v>
      </c>
      <c r="F9464" t="s">
        <v>334</v>
      </c>
      <c r="G9464" t="s">
        <v>335</v>
      </c>
      <c r="H9464" t="s">
        <v>68</v>
      </c>
      <c r="I9464" t="s">
        <v>54</v>
      </c>
      <c r="J9464" t="s">
        <v>1505</v>
      </c>
      <c r="K9464" t="s">
        <v>56</v>
      </c>
      <c r="L9464">
        <v>40214</v>
      </c>
      <c r="M9464" t="s">
        <v>57</v>
      </c>
      <c r="N9464" t="s">
        <v>4555</v>
      </c>
      <c r="O9464" t="s">
        <v>59</v>
      </c>
      <c r="P9464" t="s">
        <v>63</v>
      </c>
      <c r="Q9464" t="s">
        <v>4556</v>
      </c>
      <c r="R9464" s="19">
        <v>701.96</v>
      </c>
      <c r="S9464" s="17">
        <v>2</v>
      </c>
      <c r="T9464" s="20">
        <v>0</v>
      </c>
      <c r="U9464" s="19">
        <v>168.47040000000001</v>
      </c>
      <c r="V9464" s="20">
        <f t="shared" si="735"/>
        <v>0.24</v>
      </c>
      <c r="W9464" s="17">
        <f t="shared" si="736"/>
        <v>2017</v>
      </c>
      <c r="X9464" t="str">
        <f t="shared" si="737"/>
        <v>Nov-2017</v>
      </c>
      <c r="Y9464" s="17">
        <f t="shared" si="738"/>
        <v>5</v>
      </c>
      <c r="Z9464" t="str">
        <f t="shared" si="739"/>
        <v>0% (No Discount)</v>
      </c>
      <c r="AA9464" s="17">
        <f>IF(COUNTIF($B$2:B9464,B9464)=1,1,0)</f>
        <v>1</v>
      </c>
      <c r="AB9464" s="17">
        <f>IF(COUNTIF($F$2:F9464,F9464)=1,1,0)</f>
        <v>0</v>
      </c>
    </row>
    <row r="9465" spans="1:28" x14ac:dyDescent="0.2">
      <c r="A9465" s="17">
        <v>9464</v>
      </c>
      <c r="B9465" t="s">
        <v>10679</v>
      </c>
      <c r="C9465" s="18">
        <v>41697</v>
      </c>
      <c r="D9465" s="18">
        <v>41701</v>
      </c>
      <c r="E9465" t="s">
        <v>215</v>
      </c>
      <c r="F9465" t="s">
        <v>4905</v>
      </c>
      <c r="G9465" t="s">
        <v>4906</v>
      </c>
      <c r="H9465" t="s">
        <v>53</v>
      </c>
      <c r="I9465" t="s">
        <v>54</v>
      </c>
      <c r="J9465" t="s">
        <v>524</v>
      </c>
      <c r="K9465" t="s">
        <v>525</v>
      </c>
      <c r="L9465">
        <v>43229</v>
      </c>
      <c r="M9465" t="s">
        <v>175</v>
      </c>
      <c r="N9465" t="s">
        <v>1921</v>
      </c>
      <c r="O9465" t="s">
        <v>73</v>
      </c>
      <c r="P9465" t="s">
        <v>95</v>
      </c>
      <c r="Q9465" t="s">
        <v>1922</v>
      </c>
      <c r="R9465" s="19">
        <v>19.456</v>
      </c>
      <c r="S9465" s="17">
        <v>4</v>
      </c>
      <c r="T9465" s="20">
        <v>0.2</v>
      </c>
      <c r="U9465" s="19">
        <v>3.4047999999999998</v>
      </c>
      <c r="V9465" s="20">
        <f t="shared" si="735"/>
        <v>0.17499999999999999</v>
      </c>
      <c r="W9465" s="17">
        <f t="shared" si="736"/>
        <v>2014</v>
      </c>
      <c r="X9465" t="str">
        <f t="shared" si="737"/>
        <v>Feb-2014</v>
      </c>
      <c r="Y9465" s="17">
        <f t="shared" si="738"/>
        <v>4</v>
      </c>
      <c r="Z9465" t="str">
        <f t="shared" si="739"/>
        <v>11-20%</v>
      </c>
      <c r="AA9465" s="17">
        <f>IF(COUNTIF($B$2:B9465,B9465)=1,1,0)</f>
        <v>1</v>
      </c>
      <c r="AB9465" s="17">
        <f>IF(COUNTIF($F$2:F9465,F9465)=1,1,0)</f>
        <v>0</v>
      </c>
    </row>
    <row r="9466" spans="1:28" x14ac:dyDescent="0.2">
      <c r="A9466" s="17">
        <v>9465</v>
      </c>
      <c r="B9466" t="s">
        <v>10680</v>
      </c>
      <c r="C9466" s="18">
        <v>41994</v>
      </c>
      <c r="D9466" s="18">
        <v>41998</v>
      </c>
      <c r="E9466" t="s">
        <v>77</v>
      </c>
      <c r="F9466" t="s">
        <v>4718</v>
      </c>
      <c r="G9466" t="s">
        <v>4719</v>
      </c>
      <c r="H9466" t="s">
        <v>53</v>
      </c>
      <c r="I9466" t="s">
        <v>54</v>
      </c>
      <c r="J9466" t="s">
        <v>634</v>
      </c>
      <c r="K9466" t="s">
        <v>272</v>
      </c>
      <c r="L9466">
        <v>19711</v>
      </c>
      <c r="M9466" t="s">
        <v>175</v>
      </c>
      <c r="N9466" t="s">
        <v>6871</v>
      </c>
      <c r="O9466" t="s">
        <v>73</v>
      </c>
      <c r="P9466" t="s">
        <v>74</v>
      </c>
      <c r="Q9466" t="s">
        <v>6872</v>
      </c>
      <c r="R9466" s="19">
        <v>17.28</v>
      </c>
      <c r="S9466" s="17">
        <v>6</v>
      </c>
      <c r="T9466" s="20">
        <v>0</v>
      </c>
      <c r="U9466" s="19">
        <v>7.9488000000000003</v>
      </c>
      <c r="V9466" s="20">
        <f t="shared" si="735"/>
        <v>0.45999999999999996</v>
      </c>
      <c r="W9466" s="17">
        <f t="shared" si="736"/>
        <v>2014</v>
      </c>
      <c r="X9466" t="str">
        <f t="shared" si="737"/>
        <v>Dec-2014</v>
      </c>
      <c r="Y9466" s="17">
        <f t="shared" si="738"/>
        <v>4</v>
      </c>
      <c r="Z9466" t="str">
        <f t="shared" si="739"/>
        <v>0% (No Discount)</v>
      </c>
      <c r="AA9466" s="17">
        <f>IF(COUNTIF($B$2:B9466,B9466)=1,1,0)</f>
        <v>1</v>
      </c>
      <c r="AB9466" s="17">
        <f>IF(COUNTIF($F$2:F9466,F9466)=1,1,0)</f>
        <v>0</v>
      </c>
    </row>
    <row r="9467" spans="1:28" x14ac:dyDescent="0.2">
      <c r="A9467" s="17">
        <v>9466</v>
      </c>
      <c r="B9467" t="s">
        <v>10681</v>
      </c>
      <c r="C9467" s="18">
        <v>42693</v>
      </c>
      <c r="D9467" s="18">
        <v>42697</v>
      </c>
      <c r="E9467" t="s">
        <v>77</v>
      </c>
      <c r="F9467" t="s">
        <v>291</v>
      </c>
      <c r="G9467" t="s">
        <v>292</v>
      </c>
      <c r="H9467" t="s">
        <v>68</v>
      </c>
      <c r="I9467" t="s">
        <v>54</v>
      </c>
      <c r="J9467" t="s">
        <v>122</v>
      </c>
      <c r="K9467" t="s">
        <v>123</v>
      </c>
      <c r="L9467">
        <v>98115</v>
      </c>
      <c r="M9467" t="s">
        <v>71</v>
      </c>
      <c r="N9467" t="s">
        <v>1844</v>
      </c>
      <c r="O9467" t="s">
        <v>59</v>
      </c>
      <c r="P9467" t="s">
        <v>92</v>
      </c>
      <c r="Q9467" t="s">
        <v>1845</v>
      </c>
      <c r="R9467" s="19">
        <v>31.96</v>
      </c>
      <c r="S9467" s="17">
        <v>2</v>
      </c>
      <c r="T9467" s="20">
        <v>0</v>
      </c>
      <c r="U9467" s="19">
        <v>1.5980000000000001</v>
      </c>
      <c r="V9467" s="20">
        <f t="shared" si="735"/>
        <v>0.05</v>
      </c>
      <c r="W9467" s="17">
        <f t="shared" si="736"/>
        <v>2016</v>
      </c>
      <c r="X9467" t="str">
        <f t="shared" si="737"/>
        <v>Nov-2016</v>
      </c>
      <c r="Y9467" s="17">
        <f t="shared" si="738"/>
        <v>4</v>
      </c>
      <c r="Z9467" t="str">
        <f t="shared" si="739"/>
        <v>0% (No Discount)</v>
      </c>
      <c r="AA9467" s="17">
        <f>IF(COUNTIF($B$2:B9467,B9467)=1,1,0)</f>
        <v>1</v>
      </c>
      <c r="AB9467" s="17">
        <f>IF(COUNTIF($F$2:F9467,F9467)=1,1,0)</f>
        <v>0</v>
      </c>
    </row>
    <row r="9468" spans="1:28" x14ac:dyDescent="0.2">
      <c r="A9468" s="17">
        <v>9467</v>
      </c>
      <c r="B9468" t="s">
        <v>10682</v>
      </c>
      <c r="C9468" s="18">
        <v>43044</v>
      </c>
      <c r="D9468" s="18">
        <v>43049</v>
      </c>
      <c r="E9468" t="s">
        <v>50</v>
      </c>
      <c r="F9468" t="s">
        <v>4347</v>
      </c>
      <c r="G9468" t="s">
        <v>4348</v>
      </c>
      <c r="H9468" t="s">
        <v>53</v>
      </c>
      <c r="I9468" t="s">
        <v>54</v>
      </c>
      <c r="J9468" t="s">
        <v>293</v>
      </c>
      <c r="K9468" t="s">
        <v>294</v>
      </c>
      <c r="L9468">
        <v>10024</v>
      </c>
      <c r="M9468" t="s">
        <v>175</v>
      </c>
      <c r="N9468" t="s">
        <v>645</v>
      </c>
      <c r="O9468" t="s">
        <v>73</v>
      </c>
      <c r="P9468" t="s">
        <v>102</v>
      </c>
      <c r="Q9468" t="s">
        <v>646</v>
      </c>
      <c r="R9468" s="19">
        <v>164.68799999999999</v>
      </c>
      <c r="S9468" s="17">
        <v>6</v>
      </c>
      <c r="T9468" s="20">
        <v>0.2</v>
      </c>
      <c r="U9468" s="19">
        <v>55.5822</v>
      </c>
      <c r="V9468" s="20">
        <f t="shared" si="735"/>
        <v>0.33750000000000002</v>
      </c>
      <c r="W9468" s="17">
        <f t="shared" si="736"/>
        <v>2017</v>
      </c>
      <c r="X9468" t="str">
        <f t="shared" si="737"/>
        <v>Nov-2017</v>
      </c>
      <c r="Y9468" s="17">
        <f t="shared" si="738"/>
        <v>5</v>
      </c>
      <c r="Z9468" t="str">
        <f t="shared" si="739"/>
        <v>11-20%</v>
      </c>
      <c r="AA9468" s="17">
        <f>IF(COUNTIF($B$2:B9468,B9468)=1,1,0)</f>
        <v>1</v>
      </c>
      <c r="AB9468" s="17">
        <f>IF(COUNTIF($F$2:F9468,F9468)=1,1,0)</f>
        <v>0</v>
      </c>
    </row>
    <row r="9469" spans="1:28" x14ac:dyDescent="0.2">
      <c r="A9469" s="17">
        <v>9468</v>
      </c>
      <c r="B9469" t="s">
        <v>10682</v>
      </c>
      <c r="C9469" s="18">
        <v>43044</v>
      </c>
      <c r="D9469" s="18">
        <v>43049</v>
      </c>
      <c r="E9469" t="s">
        <v>50</v>
      </c>
      <c r="F9469" t="s">
        <v>4347</v>
      </c>
      <c r="G9469" t="s">
        <v>4348</v>
      </c>
      <c r="H9469" t="s">
        <v>53</v>
      </c>
      <c r="I9469" t="s">
        <v>54</v>
      </c>
      <c r="J9469" t="s">
        <v>293</v>
      </c>
      <c r="K9469" t="s">
        <v>294</v>
      </c>
      <c r="L9469">
        <v>10024</v>
      </c>
      <c r="M9469" t="s">
        <v>175</v>
      </c>
      <c r="N9469" t="s">
        <v>6979</v>
      </c>
      <c r="O9469" t="s">
        <v>59</v>
      </c>
      <c r="P9469" t="s">
        <v>83</v>
      </c>
      <c r="Q9469" t="s">
        <v>6980</v>
      </c>
      <c r="R9469" s="19">
        <v>166.5</v>
      </c>
      <c r="S9469" s="17">
        <v>2</v>
      </c>
      <c r="T9469" s="20">
        <v>0.4</v>
      </c>
      <c r="U9469" s="19">
        <v>-66.599999999999994</v>
      </c>
      <c r="V9469" s="20">
        <f t="shared" si="735"/>
        <v>-0.39999999999999997</v>
      </c>
      <c r="W9469" s="17">
        <f t="shared" si="736"/>
        <v>2017</v>
      </c>
      <c r="X9469" t="str">
        <f t="shared" si="737"/>
        <v>Nov-2017</v>
      </c>
      <c r="Y9469" s="17">
        <f t="shared" si="738"/>
        <v>5</v>
      </c>
      <c r="Z9469" t="str">
        <f t="shared" si="739"/>
        <v>31-40%</v>
      </c>
      <c r="AA9469" s="17">
        <f>IF(COUNTIF($B$2:B9469,B9469)=1,1,0)</f>
        <v>0</v>
      </c>
      <c r="AB9469" s="17">
        <f>IF(COUNTIF($F$2:F9469,F9469)=1,1,0)</f>
        <v>0</v>
      </c>
    </row>
    <row r="9470" spans="1:28" x14ac:dyDescent="0.2">
      <c r="A9470" s="17">
        <v>9469</v>
      </c>
      <c r="B9470" t="s">
        <v>10682</v>
      </c>
      <c r="C9470" s="18">
        <v>43044</v>
      </c>
      <c r="D9470" s="18">
        <v>43049</v>
      </c>
      <c r="E9470" t="s">
        <v>50</v>
      </c>
      <c r="F9470" t="s">
        <v>4347</v>
      </c>
      <c r="G9470" t="s">
        <v>4348</v>
      </c>
      <c r="H9470" t="s">
        <v>53</v>
      </c>
      <c r="I9470" t="s">
        <v>54</v>
      </c>
      <c r="J9470" t="s">
        <v>293</v>
      </c>
      <c r="K9470" t="s">
        <v>294</v>
      </c>
      <c r="L9470">
        <v>10024</v>
      </c>
      <c r="M9470" t="s">
        <v>175</v>
      </c>
      <c r="N9470" t="s">
        <v>2676</v>
      </c>
      <c r="O9470" t="s">
        <v>73</v>
      </c>
      <c r="P9470" t="s">
        <v>117</v>
      </c>
      <c r="Q9470" t="s">
        <v>2677</v>
      </c>
      <c r="R9470" s="19">
        <v>12.96</v>
      </c>
      <c r="S9470" s="17">
        <v>2</v>
      </c>
      <c r="T9470" s="20">
        <v>0</v>
      </c>
      <c r="U9470" s="19">
        <v>6.2207999999999997</v>
      </c>
      <c r="V9470" s="20">
        <f t="shared" si="735"/>
        <v>0.47999999999999993</v>
      </c>
      <c r="W9470" s="17">
        <f t="shared" si="736"/>
        <v>2017</v>
      </c>
      <c r="X9470" t="str">
        <f t="shared" si="737"/>
        <v>Nov-2017</v>
      </c>
      <c r="Y9470" s="17">
        <f t="shared" si="738"/>
        <v>5</v>
      </c>
      <c r="Z9470" t="str">
        <f t="shared" si="739"/>
        <v>0% (No Discount)</v>
      </c>
      <c r="AA9470" s="17">
        <f>IF(COUNTIF($B$2:B9470,B9470)=1,1,0)</f>
        <v>0</v>
      </c>
      <c r="AB9470" s="17">
        <f>IF(COUNTIF($F$2:F9470,F9470)=1,1,0)</f>
        <v>0</v>
      </c>
    </row>
    <row r="9471" spans="1:28" x14ac:dyDescent="0.2">
      <c r="A9471" s="17">
        <v>9470</v>
      </c>
      <c r="B9471" t="s">
        <v>10682</v>
      </c>
      <c r="C9471" s="18">
        <v>43044</v>
      </c>
      <c r="D9471" s="18">
        <v>43049</v>
      </c>
      <c r="E9471" t="s">
        <v>50</v>
      </c>
      <c r="F9471" t="s">
        <v>4347</v>
      </c>
      <c r="G9471" t="s">
        <v>4348</v>
      </c>
      <c r="H9471" t="s">
        <v>53</v>
      </c>
      <c r="I9471" t="s">
        <v>54</v>
      </c>
      <c r="J9471" t="s">
        <v>293</v>
      </c>
      <c r="K9471" t="s">
        <v>294</v>
      </c>
      <c r="L9471">
        <v>10024</v>
      </c>
      <c r="M9471" t="s">
        <v>175</v>
      </c>
      <c r="N9471" t="s">
        <v>1656</v>
      </c>
      <c r="O9471" t="s">
        <v>73</v>
      </c>
      <c r="P9471" t="s">
        <v>117</v>
      </c>
      <c r="Q9471" t="s">
        <v>1657</v>
      </c>
      <c r="R9471" s="19">
        <v>110.96</v>
      </c>
      <c r="S9471" s="17">
        <v>2</v>
      </c>
      <c r="T9471" s="20">
        <v>0</v>
      </c>
      <c r="U9471" s="19">
        <v>53.260800000000003</v>
      </c>
      <c r="V9471" s="20">
        <f t="shared" si="735"/>
        <v>0.48000000000000004</v>
      </c>
      <c r="W9471" s="17">
        <f t="shared" si="736"/>
        <v>2017</v>
      </c>
      <c r="X9471" t="str">
        <f t="shared" si="737"/>
        <v>Nov-2017</v>
      </c>
      <c r="Y9471" s="17">
        <f t="shared" si="738"/>
        <v>5</v>
      </c>
      <c r="Z9471" t="str">
        <f t="shared" si="739"/>
        <v>0% (No Discount)</v>
      </c>
      <c r="AA9471" s="17">
        <f>IF(COUNTIF($B$2:B9471,B9471)=1,1,0)</f>
        <v>0</v>
      </c>
      <c r="AB9471" s="17">
        <f>IF(COUNTIF($F$2:F9471,F9471)=1,1,0)</f>
        <v>0</v>
      </c>
    </row>
    <row r="9472" spans="1:28" x14ac:dyDescent="0.2">
      <c r="A9472" s="17">
        <v>9471</v>
      </c>
      <c r="B9472" t="s">
        <v>10682</v>
      </c>
      <c r="C9472" s="18">
        <v>43044</v>
      </c>
      <c r="D9472" s="18">
        <v>43049</v>
      </c>
      <c r="E9472" t="s">
        <v>50</v>
      </c>
      <c r="F9472" t="s">
        <v>4347</v>
      </c>
      <c r="G9472" t="s">
        <v>4348</v>
      </c>
      <c r="H9472" t="s">
        <v>53</v>
      </c>
      <c r="I9472" t="s">
        <v>54</v>
      </c>
      <c r="J9472" t="s">
        <v>293</v>
      </c>
      <c r="K9472" t="s">
        <v>294</v>
      </c>
      <c r="L9472">
        <v>10024</v>
      </c>
      <c r="M9472" t="s">
        <v>175</v>
      </c>
      <c r="N9472" t="s">
        <v>643</v>
      </c>
      <c r="O9472" t="s">
        <v>98</v>
      </c>
      <c r="P9472" t="s">
        <v>99</v>
      </c>
      <c r="Q9472" t="s">
        <v>644</v>
      </c>
      <c r="R9472" s="19">
        <v>99.98</v>
      </c>
      <c r="S9472" s="17">
        <v>2</v>
      </c>
      <c r="T9472" s="20">
        <v>0</v>
      </c>
      <c r="U9472" s="19">
        <v>3.9992000000000001</v>
      </c>
      <c r="V9472" s="20">
        <f t="shared" si="735"/>
        <v>0.04</v>
      </c>
      <c r="W9472" s="17">
        <f t="shared" si="736"/>
        <v>2017</v>
      </c>
      <c r="X9472" t="str">
        <f t="shared" si="737"/>
        <v>Nov-2017</v>
      </c>
      <c r="Y9472" s="17">
        <f t="shared" si="738"/>
        <v>5</v>
      </c>
      <c r="Z9472" t="str">
        <f t="shared" si="739"/>
        <v>0% (No Discount)</v>
      </c>
      <c r="AA9472" s="17">
        <f>IF(COUNTIF($B$2:B9472,B9472)=1,1,0)</f>
        <v>0</v>
      </c>
      <c r="AB9472" s="17">
        <f>IF(COUNTIF($F$2:F9472,F9472)=1,1,0)</f>
        <v>0</v>
      </c>
    </row>
    <row r="9473" spans="1:28" x14ac:dyDescent="0.2">
      <c r="A9473" s="17">
        <v>9472</v>
      </c>
      <c r="B9473" t="s">
        <v>10682</v>
      </c>
      <c r="C9473" s="18">
        <v>43044</v>
      </c>
      <c r="D9473" s="18">
        <v>43049</v>
      </c>
      <c r="E9473" t="s">
        <v>50</v>
      </c>
      <c r="F9473" t="s">
        <v>4347</v>
      </c>
      <c r="G9473" t="s">
        <v>4348</v>
      </c>
      <c r="H9473" t="s">
        <v>53</v>
      </c>
      <c r="I9473" t="s">
        <v>54</v>
      </c>
      <c r="J9473" t="s">
        <v>293</v>
      </c>
      <c r="K9473" t="s">
        <v>294</v>
      </c>
      <c r="L9473">
        <v>10024</v>
      </c>
      <c r="M9473" t="s">
        <v>175</v>
      </c>
      <c r="N9473" t="s">
        <v>1132</v>
      </c>
      <c r="O9473" t="s">
        <v>73</v>
      </c>
      <c r="P9473" t="s">
        <v>102</v>
      </c>
      <c r="Q9473" t="s">
        <v>1133</v>
      </c>
      <c r="R9473" s="19">
        <v>11.423999999999999</v>
      </c>
      <c r="S9473" s="17">
        <v>1</v>
      </c>
      <c r="T9473" s="20">
        <v>0.2</v>
      </c>
      <c r="U9473" s="19">
        <v>3.7128000000000001</v>
      </c>
      <c r="V9473" s="20">
        <f t="shared" si="735"/>
        <v>0.32500000000000001</v>
      </c>
      <c r="W9473" s="17">
        <f t="shared" si="736"/>
        <v>2017</v>
      </c>
      <c r="X9473" t="str">
        <f t="shared" si="737"/>
        <v>Nov-2017</v>
      </c>
      <c r="Y9473" s="17">
        <f t="shared" si="738"/>
        <v>5</v>
      </c>
      <c r="Z9473" t="str">
        <f t="shared" si="739"/>
        <v>11-20%</v>
      </c>
      <c r="AA9473" s="17">
        <f>IF(COUNTIF($B$2:B9473,B9473)=1,1,0)</f>
        <v>0</v>
      </c>
      <c r="AB9473" s="17">
        <f>IF(COUNTIF($F$2:F9473,F9473)=1,1,0)</f>
        <v>0</v>
      </c>
    </row>
    <row r="9474" spans="1:28" x14ac:dyDescent="0.2">
      <c r="A9474" s="17">
        <v>9473</v>
      </c>
      <c r="B9474" t="s">
        <v>10682</v>
      </c>
      <c r="C9474" s="18">
        <v>43044</v>
      </c>
      <c r="D9474" s="18">
        <v>43049</v>
      </c>
      <c r="E9474" t="s">
        <v>50</v>
      </c>
      <c r="F9474" t="s">
        <v>4347</v>
      </c>
      <c r="G9474" t="s">
        <v>4348</v>
      </c>
      <c r="H9474" t="s">
        <v>53</v>
      </c>
      <c r="I9474" t="s">
        <v>54</v>
      </c>
      <c r="J9474" t="s">
        <v>293</v>
      </c>
      <c r="K9474" t="s">
        <v>294</v>
      </c>
      <c r="L9474">
        <v>10024</v>
      </c>
      <c r="M9474" t="s">
        <v>175</v>
      </c>
      <c r="N9474" t="s">
        <v>6177</v>
      </c>
      <c r="O9474" t="s">
        <v>59</v>
      </c>
      <c r="P9474" t="s">
        <v>63</v>
      </c>
      <c r="Q9474" t="s">
        <v>6178</v>
      </c>
      <c r="R9474" s="19">
        <v>128.124</v>
      </c>
      <c r="S9474" s="17">
        <v>2</v>
      </c>
      <c r="T9474" s="20">
        <v>0.1</v>
      </c>
      <c r="U9474" s="19">
        <v>24.2012</v>
      </c>
      <c r="V9474" s="20">
        <f t="shared" ref="V9474:V9537" si="740">IFERROR(U9474/R9474,0)</f>
        <v>0.18888888888888888</v>
      </c>
      <c r="W9474" s="17">
        <f t="shared" ref="W9474:W9537" si="741">YEAR(C9474)</f>
        <v>2017</v>
      </c>
      <c r="X9474" t="str">
        <f t="shared" ref="X9474:X9537" si="742">TEXT(C9474,"mmm-yyyy")</f>
        <v>Nov-2017</v>
      </c>
      <c r="Y9474" s="17">
        <f t="shared" ref="Y9474:Y9537" si="743">D9474-C9474</f>
        <v>5</v>
      </c>
      <c r="Z9474" t="str">
        <f t="shared" ref="Z9474:Z9537" si="744">IF(T9474=0,"0% (No Discount)",IF(T9474&lt;=0.1,"1-10%",IF(T9474&lt;=0.2,"11-20%",IF(T9474&lt;=0.3,"21-30%",IF(T9474&lt;=0.4,"31-40%",IF(T9474&lt;=0.5,"41-50%","Over 50%"))))))</f>
        <v>1-10%</v>
      </c>
      <c r="AA9474" s="17">
        <f>IF(COUNTIF($B$2:B9474,B9474)=1,1,0)</f>
        <v>0</v>
      </c>
      <c r="AB9474" s="17">
        <f>IF(COUNTIF($F$2:F9474,F9474)=1,1,0)</f>
        <v>0</v>
      </c>
    </row>
    <row r="9475" spans="1:28" x14ac:dyDescent="0.2">
      <c r="A9475" s="17">
        <v>9474</v>
      </c>
      <c r="B9475" t="s">
        <v>10682</v>
      </c>
      <c r="C9475" s="18">
        <v>43044</v>
      </c>
      <c r="D9475" s="18">
        <v>43049</v>
      </c>
      <c r="E9475" t="s">
        <v>50</v>
      </c>
      <c r="F9475" t="s">
        <v>4347</v>
      </c>
      <c r="G9475" t="s">
        <v>4348</v>
      </c>
      <c r="H9475" t="s">
        <v>53</v>
      </c>
      <c r="I9475" t="s">
        <v>54</v>
      </c>
      <c r="J9475" t="s">
        <v>293</v>
      </c>
      <c r="K9475" t="s">
        <v>294</v>
      </c>
      <c r="L9475">
        <v>10024</v>
      </c>
      <c r="M9475" t="s">
        <v>175</v>
      </c>
      <c r="N9475" t="s">
        <v>8427</v>
      </c>
      <c r="O9475" t="s">
        <v>59</v>
      </c>
      <c r="P9475" t="s">
        <v>92</v>
      </c>
      <c r="Q9475" t="s">
        <v>8428</v>
      </c>
      <c r="R9475" s="19">
        <v>101.4</v>
      </c>
      <c r="S9475" s="17">
        <v>5</v>
      </c>
      <c r="T9475" s="20">
        <v>0</v>
      </c>
      <c r="U9475" s="19">
        <v>38.531999999999996</v>
      </c>
      <c r="V9475" s="20">
        <f t="shared" si="740"/>
        <v>0.37999999999999995</v>
      </c>
      <c r="W9475" s="17">
        <f t="shared" si="741"/>
        <v>2017</v>
      </c>
      <c r="X9475" t="str">
        <f t="shared" si="742"/>
        <v>Nov-2017</v>
      </c>
      <c r="Y9475" s="17">
        <f t="shared" si="743"/>
        <v>5</v>
      </c>
      <c r="Z9475" t="str">
        <f t="shared" si="744"/>
        <v>0% (No Discount)</v>
      </c>
      <c r="AA9475" s="17">
        <f>IF(COUNTIF($B$2:B9475,B9475)=1,1,0)</f>
        <v>0</v>
      </c>
      <c r="AB9475" s="17">
        <f>IF(COUNTIF($F$2:F9475,F9475)=1,1,0)</f>
        <v>0</v>
      </c>
    </row>
    <row r="9476" spans="1:28" x14ac:dyDescent="0.2">
      <c r="A9476" s="17">
        <v>9475</v>
      </c>
      <c r="B9476" t="s">
        <v>10683</v>
      </c>
      <c r="C9476" s="18">
        <v>42155</v>
      </c>
      <c r="D9476" s="18">
        <v>42160</v>
      </c>
      <c r="E9476" t="s">
        <v>50</v>
      </c>
      <c r="F9476" t="s">
        <v>291</v>
      </c>
      <c r="G9476" t="s">
        <v>292</v>
      </c>
      <c r="H9476" t="s">
        <v>68</v>
      </c>
      <c r="I9476" t="s">
        <v>54</v>
      </c>
      <c r="J9476" t="s">
        <v>330</v>
      </c>
      <c r="K9476" t="s">
        <v>238</v>
      </c>
      <c r="L9476">
        <v>60653</v>
      </c>
      <c r="M9476" t="s">
        <v>132</v>
      </c>
      <c r="N9476" t="s">
        <v>4598</v>
      </c>
      <c r="O9476" t="s">
        <v>73</v>
      </c>
      <c r="P9476" t="s">
        <v>74</v>
      </c>
      <c r="Q9476" t="s">
        <v>4599</v>
      </c>
      <c r="R9476" s="19">
        <v>5.9039999999999999</v>
      </c>
      <c r="S9476" s="17">
        <v>2</v>
      </c>
      <c r="T9476" s="20">
        <v>0.2</v>
      </c>
      <c r="U9476" s="19">
        <v>1.9925999999999999</v>
      </c>
      <c r="V9476" s="20">
        <f t="shared" si="740"/>
        <v>0.33749999999999997</v>
      </c>
      <c r="W9476" s="17">
        <f t="shared" si="741"/>
        <v>2015</v>
      </c>
      <c r="X9476" t="str">
        <f t="shared" si="742"/>
        <v>May-2015</v>
      </c>
      <c r="Y9476" s="17">
        <f t="shared" si="743"/>
        <v>5</v>
      </c>
      <c r="Z9476" t="str">
        <f t="shared" si="744"/>
        <v>11-20%</v>
      </c>
      <c r="AA9476" s="17">
        <f>IF(COUNTIF($B$2:B9476,B9476)=1,1,0)</f>
        <v>1</v>
      </c>
      <c r="AB9476" s="17">
        <f>IF(COUNTIF($F$2:F9476,F9476)=1,1,0)</f>
        <v>0</v>
      </c>
    </row>
    <row r="9477" spans="1:28" x14ac:dyDescent="0.2">
      <c r="A9477" s="17">
        <v>9476</v>
      </c>
      <c r="B9477" t="s">
        <v>10683</v>
      </c>
      <c r="C9477" s="18">
        <v>42155</v>
      </c>
      <c r="D9477" s="18">
        <v>42160</v>
      </c>
      <c r="E9477" t="s">
        <v>50</v>
      </c>
      <c r="F9477" t="s">
        <v>291</v>
      </c>
      <c r="G9477" t="s">
        <v>292</v>
      </c>
      <c r="H9477" t="s">
        <v>68</v>
      </c>
      <c r="I9477" t="s">
        <v>54</v>
      </c>
      <c r="J9477" t="s">
        <v>330</v>
      </c>
      <c r="K9477" t="s">
        <v>238</v>
      </c>
      <c r="L9477">
        <v>60653</v>
      </c>
      <c r="M9477" t="s">
        <v>132</v>
      </c>
      <c r="N9477" t="s">
        <v>4108</v>
      </c>
      <c r="O9477" t="s">
        <v>73</v>
      </c>
      <c r="P9477" t="s">
        <v>117</v>
      </c>
      <c r="Q9477" t="s">
        <v>4109</v>
      </c>
      <c r="R9477" s="19">
        <v>173.488</v>
      </c>
      <c r="S9477" s="17">
        <v>7</v>
      </c>
      <c r="T9477" s="20">
        <v>0.2</v>
      </c>
      <c r="U9477" s="19">
        <v>54.215000000000003</v>
      </c>
      <c r="V9477" s="20">
        <f t="shared" si="740"/>
        <v>0.3125</v>
      </c>
      <c r="W9477" s="17">
        <f t="shared" si="741"/>
        <v>2015</v>
      </c>
      <c r="X9477" t="str">
        <f t="shared" si="742"/>
        <v>May-2015</v>
      </c>
      <c r="Y9477" s="17">
        <f t="shared" si="743"/>
        <v>5</v>
      </c>
      <c r="Z9477" t="str">
        <f t="shared" si="744"/>
        <v>11-20%</v>
      </c>
      <c r="AA9477" s="17">
        <f>IF(COUNTIF($B$2:B9477,B9477)=1,1,0)</f>
        <v>0</v>
      </c>
      <c r="AB9477" s="17">
        <f>IF(COUNTIF($F$2:F9477,F9477)=1,1,0)</f>
        <v>0</v>
      </c>
    </row>
    <row r="9478" spans="1:28" x14ac:dyDescent="0.2">
      <c r="A9478" s="17">
        <v>9477</v>
      </c>
      <c r="B9478" t="s">
        <v>10683</v>
      </c>
      <c r="C9478" s="18">
        <v>42155</v>
      </c>
      <c r="D9478" s="18">
        <v>42160</v>
      </c>
      <c r="E9478" t="s">
        <v>50</v>
      </c>
      <c r="F9478" t="s">
        <v>291</v>
      </c>
      <c r="G9478" t="s">
        <v>292</v>
      </c>
      <c r="H9478" t="s">
        <v>68</v>
      </c>
      <c r="I9478" t="s">
        <v>54</v>
      </c>
      <c r="J9478" t="s">
        <v>330</v>
      </c>
      <c r="K9478" t="s">
        <v>238</v>
      </c>
      <c r="L9478">
        <v>60653</v>
      </c>
      <c r="M9478" t="s">
        <v>132</v>
      </c>
      <c r="N9478" t="s">
        <v>6660</v>
      </c>
      <c r="O9478" t="s">
        <v>59</v>
      </c>
      <c r="P9478" t="s">
        <v>92</v>
      </c>
      <c r="Q9478" t="s">
        <v>6661</v>
      </c>
      <c r="R9478" s="19">
        <v>51.56</v>
      </c>
      <c r="S9478" s="17">
        <v>2</v>
      </c>
      <c r="T9478" s="20">
        <v>0.6</v>
      </c>
      <c r="U9478" s="19">
        <v>-61.872</v>
      </c>
      <c r="V9478" s="20">
        <f t="shared" si="740"/>
        <v>-1.2</v>
      </c>
      <c r="W9478" s="17">
        <f t="shared" si="741"/>
        <v>2015</v>
      </c>
      <c r="X9478" t="str">
        <f t="shared" si="742"/>
        <v>May-2015</v>
      </c>
      <c r="Y9478" s="17">
        <f t="shared" si="743"/>
        <v>5</v>
      </c>
      <c r="Z9478" t="str">
        <f t="shared" si="744"/>
        <v>Over 50%</v>
      </c>
      <c r="AA9478" s="17">
        <f>IF(COUNTIF($B$2:B9478,B9478)=1,1,0)</f>
        <v>0</v>
      </c>
      <c r="AB9478" s="17">
        <f>IF(COUNTIF($F$2:F9478,F9478)=1,1,0)</f>
        <v>0</v>
      </c>
    </row>
    <row r="9479" spans="1:28" x14ac:dyDescent="0.2">
      <c r="A9479" s="17">
        <v>9478</v>
      </c>
      <c r="B9479" t="s">
        <v>10683</v>
      </c>
      <c r="C9479" s="18">
        <v>42155</v>
      </c>
      <c r="D9479" s="18">
        <v>42160</v>
      </c>
      <c r="E9479" t="s">
        <v>50</v>
      </c>
      <c r="F9479" t="s">
        <v>291</v>
      </c>
      <c r="G9479" t="s">
        <v>292</v>
      </c>
      <c r="H9479" t="s">
        <v>68</v>
      </c>
      <c r="I9479" t="s">
        <v>54</v>
      </c>
      <c r="J9479" t="s">
        <v>330</v>
      </c>
      <c r="K9479" t="s">
        <v>238</v>
      </c>
      <c r="L9479">
        <v>60653</v>
      </c>
      <c r="M9479" t="s">
        <v>132</v>
      </c>
      <c r="N9479" t="s">
        <v>3913</v>
      </c>
      <c r="O9479" t="s">
        <v>73</v>
      </c>
      <c r="P9479" t="s">
        <v>102</v>
      </c>
      <c r="Q9479" t="s">
        <v>1244</v>
      </c>
      <c r="R9479" s="19">
        <v>3.5640000000000001</v>
      </c>
      <c r="S9479" s="17">
        <v>3</v>
      </c>
      <c r="T9479" s="20">
        <v>0.8</v>
      </c>
      <c r="U9479" s="19">
        <v>-6.2370000000000001</v>
      </c>
      <c r="V9479" s="20">
        <f t="shared" si="740"/>
        <v>-1.75</v>
      </c>
      <c r="W9479" s="17">
        <f t="shared" si="741"/>
        <v>2015</v>
      </c>
      <c r="X9479" t="str">
        <f t="shared" si="742"/>
        <v>May-2015</v>
      </c>
      <c r="Y9479" s="17">
        <f t="shared" si="743"/>
        <v>5</v>
      </c>
      <c r="Z9479" t="str">
        <f t="shared" si="744"/>
        <v>Over 50%</v>
      </c>
      <c r="AA9479" s="17">
        <f>IF(COUNTIF($B$2:B9479,B9479)=1,1,0)</f>
        <v>0</v>
      </c>
      <c r="AB9479" s="17">
        <f>IF(COUNTIF($F$2:F9479,F9479)=1,1,0)</f>
        <v>0</v>
      </c>
    </row>
    <row r="9480" spans="1:28" x14ac:dyDescent="0.2">
      <c r="A9480" s="17">
        <v>9479</v>
      </c>
      <c r="B9480" t="s">
        <v>10684</v>
      </c>
      <c r="C9480" s="18">
        <v>41889</v>
      </c>
      <c r="D9480" s="18">
        <v>41896</v>
      </c>
      <c r="E9480" t="s">
        <v>77</v>
      </c>
      <c r="F9480" t="s">
        <v>7981</v>
      </c>
      <c r="G9480" t="s">
        <v>7982</v>
      </c>
      <c r="H9480" t="s">
        <v>53</v>
      </c>
      <c r="I9480" t="s">
        <v>54</v>
      </c>
      <c r="J9480" t="s">
        <v>10685</v>
      </c>
      <c r="K9480" t="s">
        <v>238</v>
      </c>
      <c r="L9480">
        <v>60543</v>
      </c>
      <c r="M9480" t="s">
        <v>132</v>
      </c>
      <c r="N9480" t="s">
        <v>5441</v>
      </c>
      <c r="O9480" t="s">
        <v>73</v>
      </c>
      <c r="P9480" t="s">
        <v>296</v>
      </c>
      <c r="Q9480" t="s">
        <v>5442</v>
      </c>
      <c r="R9480" s="19">
        <v>13.16</v>
      </c>
      <c r="S9480" s="17">
        <v>5</v>
      </c>
      <c r="T9480" s="20">
        <v>0.2</v>
      </c>
      <c r="U9480" s="19">
        <v>4.1124999999999998</v>
      </c>
      <c r="V9480" s="20">
        <f t="shared" si="740"/>
        <v>0.3125</v>
      </c>
      <c r="W9480" s="17">
        <f t="shared" si="741"/>
        <v>2014</v>
      </c>
      <c r="X9480" t="str">
        <f t="shared" si="742"/>
        <v>Sep-2014</v>
      </c>
      <c r="Y9480" s="17">
        <f t="shared" si="743"/>
        <v>7</v>
      </c>
      <c r="Z9480" t="str">
        <f t="shared" si="744"/>
        <v>11-20%</v>
      </c>
      <c r="AA9480" s="17">
        <f>IF(COUNTIF($B$2:B9480,B9480)=1,1,0)</f>
        <v>1</v>
      </c>
      <c r="AB9480" s="17">
        <f>IF(COUNTIF($F$2:F9480,F9480)=1,1,0)</f>
        <v>0</v>
      </c>
    </row>
    <row r="9481" spans="1:28" x14ac:dyDescent="0.2">
      <c r="A9481" s="17">
        <v>9480</v>
      </c>
      <c r="B9481" t="s">
        <v>10684</v>
      </c>
      <c r="C9481" s="18">
        <v>41889</v>
      </c>
      <c r="D9481" s="18">
        <v>41896</v>
      </c>
      <c r="E9481" t="s">
        <v>77</v>
      </c>
      <c r="F9481" t="s">
        <v>7981</v>
      </c>
      <c r="G9481" t="s">
        <v>7982</v>
      </c>
      <c r="H9481" t="s">
        <v>53</v>
      </c>
      <c r="I9481" t="s">
        <v>54</v>
      </c>
      <c r="J9481" t="s">
        <v>10685</v>
      </c>
      <c r="K9481" t="s">
        <v>238</v>
      </c>
      <c r="L9481">
        <v>60543</v>
      </c>
      <c r="M9481" t="s">
        <v>132</v>
      </c>
      <c r="N9481" t="s">
        <v>4868</v>
      </c>
      <c r="O9481" t="s">
        <v>73</v>
      </c>
      <c r="P9481" t="s">
        <v>102</v>
      </c>
      <c r="Q9481" t="s">
        <v>4869</v>
      </c>
      <c r="R9481" s="19">
        <v>3.8279999999999998</v>
      </c>
      <c r="S9481" s="17">
        <v>3</v>
      </c>
      <c r="T9481" s="20">
        <v>0.8</v>
      </c>
      <c r="U9481" s="19">
        <v>-6.5076000000000001</v>
      </c>
      <c r="V9481" s="20">
        <f t="shared" si="740"/>
        <v>-1.7000000000000002</v>
      </c>
      <c r="W9481" s="17">
        <f t="shared" si="741"/>
        <v>2014</v>
      </c>
      <c r="X9481" t="str">
        <f t="shared" si="742"/>
        <v>Sep-2014</v>
      </c>
      <c r="Y9481" s="17">
        <f t="shared" si="743"/>
        <v>7</v>
      </c>
      <c r="Z9481" t="str">
        <f t="shared" si="744"/>
        <v>Over 50%</v>
      </c>
      <c r="AA9481" s="17">
        <f>IF(COUNTIF($B$2:B9481,B9481)=1,1,0)</f>
        <v>0</v>
      </c>
      <c r="AB9481" s="17">
        <f>IF(COUNTIF($F$2:F9481,F9481)=1,1,0)</f>
        <v>0</v>
      </c>
    </row>
    <row r="9482" spans="1:28" x14ac:dyDescent="0.2">
      <c r="A9482" s="17">
        <v>9481</v>
      </c>
      <c r="B9482" t="s">
        <v>10684</v>
      </c>
      <c r="C9482" s="18">
        <v>41889</v>
      </c>
      <c r="D9482" s="18">
        <v>41896</v>
      </c>
      <c r="E9482" t="s">
        <v>77</v>
      </c>
      <c r="F9482" t="s">
        <v>7981</v>
      </c>
      <c r="G9482" t="s">
        <v>7982</v>
      </c>
      <c r="H9482" t="s">
        <v>53</v>
      </c>
      <c r="I9482" t="s">
        <v>54</v>
      </c>
      <c r="J9482" t="s">
        <v>10685</v>
      </c>
      <c r="K9482" t="s">
        <v>238</v>
      </c>
      <c r="L9482">
        <v>60543</v>
      </c>
      <c r="M9482" t="s">
        <v>132</v>
      </c>
      <c r="N9482" t="s">
        <v>2241</v>
      </c>
      <c r="O9482" t="s">
        <v>73</v>
      </c>
      <c r="P9482" t="s">
        <v>102</v>
      </c>
      <c r="Q9482" t="s">
        <v>2242</v>
      </c>
      <c r="R9482" s="19">
        <v>304.99</v>
      </c>
      <c r="S9482" s="17">
        <v>5</v>
      </c>
      <c r="T9482" s="20">
        <v>0.8</v>
      </c>
      <c r="U9482" s="19">
        <v>-533.73249999999996</v>
      </c>
      <c r="V9482" s="20">
        <f t="shared" si="740"/>
        <v>-1.7499999999999998</v>
      </c>
      <c r="W9482" s="17">
        <f t="shared" si="741"/>
        <v>2014</v>
      </c>
      <c r="X9482" t="str">
        <f t="shared" si="742"/>
        <v>Sep-2014</v>
      </c>
      <c r="Y9482" s="17">
        <f t="shared" si="743"/>
        <v>7</v>
      </c>
      <c r="Z9482" t="str">
        <f t="shared" si="744"/>
        <v>Over 50%</v>
      </c>
      <c r="AA9482" s="17">
        <f>IF(COUNTIF($B$2:B9482,B9482)=1,1,0)</f>
        <v>0</v>
      </c>
      <c r="AB9482" s="17">
        <f>IF(COUNTIF($F$2:F9482,F9482)=1,1,0)</f>
        <v>0</v>
      </c>
    </row>
    <row r="9483" spans="1:28" x14ac:dyDescent="0.2">
      <c r="A9483" s="17">
        <v>9482</v>
      </c>
      <c r="B9483" t="s">
        <v>10686</v>
      </c>
      <c r="C9483" s="18">
        <v>43045</v>
      </c>
      <c r="D9483" s="18">
        <v>43051</v>
      </c>
      <c r="E9483" t="s">
        <v>77</v>
      </c>
      <c r="F9483" t="s">
        <v>6112</v>
      </c>
      <c r="G9483" t="s">
        <v>6113</v>
      </c>
      <c r="H9483" t="s">
        <v>53</v>
      </c>
      <c r="I9483" t="s">
        <v>54</v>
      </c>
      <c r="J9483" t="s">
        <v>844</v>
      </c>
      <c r="K9483" t="s">
        <v>131</v>
      </c>
      <c r="L9483">
        <v>75220</v>
      </c>
      <c r="M9483" t="s">
        <v>132</v>
      </c>
      <c r="N9483" t="s">
        <v>376</v>
      </c>
      <c r="O9483" t="s">
        <v>73</v>
      </c>
      <c r="P9483" t="s">
        <v>86</v>
      </c>
      <c r="Q9483" t="s">
        <v>377</v>
      </c>
      <c r="R9483" s="19">
        <v>18.16</v>
      </c>
      <c r="S9483" s="17">
        <v>2</v>
      </c>
      <c r="T9483" s="20">
        <v>0.2</v>
      </c>
      <c r="U9483" s="19">
        <v>1.8160000000000001</v>
      </c>
      <c r="V9483" s="20">
        <f t="shared" si="740"/>
        <v>0.1</v>
      </c>
      <c r="W9483" s="17">
        <f t="shared" si="741"/>
        <v>2017</v>
      </c>
      <c r="X9483" t="str">
        <f t="shared" si="742"/>
        <v>Nov-2017</v>
      </c>
      <c r="Y9483" s="17">
        <f t="shared" si="743"/>
        <v>6</v>
      </c>
      <c r="Z9483" t="str">
        <f t="shared" si="744"/>
        <v>11-20%</v>
      </c>
      <c r="AA9483" s="17">
        <f>IF(COUNTIF($B$2:B9483,B9483)=1,1,0)</f>
        <v>1</v>
      </c>
      <c r="AB9483" s="17">
        <f>IF(COUNTIF($F$2:F9483,F9483)=1,1,0)</f>
        <v>0</v>
      </c>
    </row>
    <row r="9484" spans="1:28" x14ac:dyDescent="0.2">
      <c r="A9484" s="17">
        <v>9483</v>
      </c>
      <c r="B9484" t="s">
        <v>10687</v>
      </c>
      <c r="C9484" s="18">
        <v>42175</v>
      </c>
      <c r="D9484" s="18">
        <v>42179</v>
      </c>
      <c r="E9484" t="s">
        <v>50</v>
      </c>
      <c r="F9484" t="s">
        <v>5355</v>
      </c>
      <c r="G9484" t="s">
        <v>5356</v>
      </c>
      <c r="H9484" t="s">
        <v>129</v>
      </c>
      <c r="I9484" t="s">
        <v>54</v>
      </c>
      <c r="J9484" t="s">
        <v>173</v>
      </c>
      <c r="K9484" t="s">
        <v>174</v>
      </c>
      <c r="L9484">
        <v>19134</v>
      </c>
      <c r="M9484" t="s">
        <v>175</v>
      </c>
      <c r="N9484" t="s">
        <v>2576</v>
      </c>
      <c r="O9484" t="s">
        <v>98</v>
      </c>
      <c r="P9484" t="s">
        <v>188</v>
      </c>
      <c r="Q9484" t="s">
        <v>2577</v>
      </c>
      <c r="R9484" s="19">
        <v>319.98399999999998</v>
      </c>
      <c r="S9484" s="17">
        <v>2</v>
      </c>
      <c r="T9484" s="20">
        <v>0.2</v>
      </c>
      <c r="U9484" s="19">
        <v>91.995400000000004</v>
      </c>
      <c r="V9484" s="20">
        <f t="shared" si="740"/>
        <v>0.28750000000000003</v>
      </c>
      <c r="W9484" s="17">
        <f t="shared" si="741"/>
        <v>2015</v>
      </c>
      <c r="X9484" t="str">
        <f t="shared" si="742"/>
        <v>Jun-2015</v>
      </c>
      <c r="Y9484" s="17">
        <f t="shared" si="743"/>
        <v>4</v>
      </c>
      <c r="Z9484" t="str">
        <f t="shared" si="744"/>
        <v>11-20%</v>
      </c>
      <c r="AA9484" s="17">
        <f>IF(COUNTIF($B$2:B9484,B9484)=1,1,0)</f>
        <v>1</v>
      </c>
      <c r="AB9484" s="17">
        <f>IF(COUNTIF($F$2:F9484,F9484)=1,1,0)</f>
        <v>0</v>
      </c>
    </row>
    <row r="9485" spans="1:28" x14ac:dyDescent="0.2">
      <c r="A9485" s="17">
        <v>9484</v>
      </c>
      <c r="B9485" t="s">
        <v>10688</v>
      </c>
      <c r="C9485" s="18">
        <v>41842</v>
      </c>
      <c r="D9485" s="18">
        <v>41848</v>
      </c>
      <c r="E9485" t="s">
        <v>77</v>
      </c>
      <c r="F9485" t="s">
        <v>3712</v>
      </c>
      <c r="G9485" t="s">
        <v>3713</v>
      </c>
      <c r="H9485" t="s">
        <v>129</v>
      </c>
      <c r="I9485" t="s">
        <v>54</v>
      </c>
      <c r="J9485" t="s">
        <v>69</v>
      </c>
      <c r="K9485" t="s">
        <v>70</v>
      </c>
      <c r="L9485">
        <v>90008</v>
      </c>
      <c r="M9485" t="s">
        <v>71</v>
      </c>
      <c r="N9485" t="s">
        <v>1398</v>
      </c>
      <c r="O9485" t="s">
        <v>73</v>
      </c>
      <c r="P9485" t="s">
        <v>95</v>
      </c>
      <c r="Q9485" t="s">
        <v>1399</v>
      </c>
      <c r="R9485" s="19">
        <v>19.68</v>
      </c>
      <c r="S9485" s="17">
        <v>6</v>
      </c>
      <c r="T9485" s="20">
        <v>0</v>
      </c>
      <c r="U9485" s="19">
        <v>6.4943999999999997</v>
      </c>
      <c r="V9485" s="20">
        <f t="shared" si="740"/>
        <v>0.33</v>
      </c>
      <c r="W9485" s="17">
        <f t="shared" si="741"/>
        <v>2014</v>
      </c>
      <c r="X9485" t="str">
        <f t="shared" si="742"/>
        <v>Jul-2014</v>
      </c>
      <c r="Y9485" s="17">
        <f t="shared" si="743"/>
        <v>6</v>
      </c>
      <c r="Z9485" t="str">
        <f t="shared" si="744"/>
        <v>0% (No Discount)</v>
      </c>
      <c r="AA9485" s="17">
        <f>IF(COUNTIF($B$2:B9485,B9485)=1,1,0)</f>
        <v>1</v>
      </c>
      <c r="AB9485" s="17">
        <f>IF(COUNTIF($F$2:F9485,F9485)=1,1,0)</f>
        <v>0</v>
      </c>
    </row>
    <row r="9486" spans="1:28" x14ac:dyDescent="0.2">
      <c r="A9486" s="17">
        <v>9485</v>
      </c>
      <c r="B9486" t="s">
        <v>10689</v>
      </c>
      <c r="C9486" s="18">
        <v>42706</v>
      </c>
      <c r="D9486" s="18">
        <v>42708</v>
      </c>
      <c r="E9486" t="s">
        <v>50</v>
      </c>
      <c r="F9486" t="s">
        <v>4229</v>
      </c>
      <c r="G9486" t="s">
        <v>4230</v>
      </c>
      <c r="H9486" t="s">
        <v>68</v>
      </c>
      <c r="I9486" t="s">
        <v>54</v>
      </c>
      <c r="J9486" t="s">
        <v>211</v>
      </c>
      <c r="K9486" t="s">
        <v>131</v>
      </c>
      <c r="L9486">
        <v>77036</v>
      </c>
      <c r="M9486" t="s">
        <v>132</v>
      </c>
      <c r="N9486" t="s">
        <v>7693</v>
      </c>
      <c r="O9486" t="s">
        <v>59</v>
      </c>
      <c r="P9486" t="s">
        <v>60</v>
      </c>
      <c r="Q9486" t="s">
        <v>7694</v>
      </c>
      <c r="R9486" s="19">
        <v>781.86400000000003</v>
      </c>
      <c r="S9486" s="17">
        <v>10</v>
      </c>
      <c r="T9486" s="20">
        <v>0.32</v>
      </c>
      <c r="U9486" s="19">
        <v>-137.976</v>
      </c>
      <c r="V9486" s="20">
        <f t="shared" si="740"/>
        <v>-0.1764705882352941</v>
      </c>
      <c r="W9486" s="17">
        <f t="shared" si="741"/>
        <v>2016</v>
      </c>
      <c r="X9486" t="str">
        <f t="shared" si="742"/>
        <v>Dec-2016</v>
      </c>
      <c r="Y9486" s="17">
        <f t="shared" si="743"/>
        <v>2</v>
      </c>
      <c r="Z9486" t="str">
        <f t="shared" si="744"/>
        <v>31-40%</v>
      </c>
      <c r="AA9486" s="17">
        <f>IF(COUNTIF($B$2:B9486,B9486)=1,1,0)</f>
        <v>1</v>
      </c>
      <c r="AB9486" s="17">
        <f>IF(COUNTIF($F$2:F9486,F9486)=1,1,0)</f>
        <v>0</v>
      </c>
    </row>
    <row r="9487" spans="1:28" x14ac:dyDescent="0.2">
      <c r="A9487" s="17">
        <v>9486</v>
      </c>
      <c r="B9487" t="s">
        <v>10689</v>
      </c>
      <c r="C9487" s="18">
        <v>42706</v>
      </c>
      <c r="D9487" s="18">
        <v>42708</v>
      </c>
      <c r="E9487" t="s">
        <v>50</v>
      </c>
      <c r="F9487" t="s">
        <v>4229</v>
      </c>
      <c r="G9487" t="s">
        <v>4230</v>
      </c>
      <c r="H9487" t="s">
        <v>68</v>
      </c>
      <c r="I9487" t="s">
        <v>54</v>
      </c>
      <c r="J9487" t="s">
        <v>211</v>
      </c>
      <c r="K9487" t="s">
        <v>131</v>
      </c>
      <c r="L9487">
        <v>77036</v>
      </c>
      <c r="M9487" t="s">
        <v>132</v>
      </c>
      <c r="N9487" t="s">
        <v>4497</v>
      </c>
      <c r="O9487" t="s">
        <v>73</v>
      </c>
      <c r="P9487" t="s">
        <v>117</v>
      </c>
      <c r="Q9487" t="s">
        <v>4498</v>
      </c>
      <c r="R9487" s="19">
        <v>30.815999999999999</v>
      </c>
      <c r="S9487" s="17">
        <v>9</v>
      </c>
      <c r="T9487" s="20">
        <v>0.2</v>
      </c>
      <c r="U9487" s="19">
        <v>9.6300000000000008</v>
      </c>
      <c r="V9487" s="20">
        <f t="shared" si="740"/>
        <v>0.31250000000000006</v>
      </c>
      <c r="W9487" s="17">
        <f t="shared" si="741"/>
        <v>2016</v>
      </c>
      <c r="X9487" t="str">
        <f t="shared" si="742"/>
        <v>Dec-2016</v>
      </c>
      <c r="Y9487" s="17">
        <f t="shared" si="743"/>
        <v>2</v>
      </c>
      <c r="Z9487" t="str">
        <f t="shared" si="744"/>
        <v>11-20%</v>
      </c>
      <c r="AA9487" s="17">
        <f>IF(COUNTIF($B$2:B9487,B9487)=1,1,0)</f>
        <v>0</v>
      </c>
      <c r="AB9487" s="17">
        <f>IF(COUNTIF($F$2:F9487,F9487)=1,1,0)</f>
        <v>0</v>
      </c>
    </row>
    <row r="9488" spans="1:28" x14ac:dyDescent="0.2">
      <c r="A9488" s="17">
        <v>9487</v>
      </c>
      <c r="B9488" t="s">
        <v>10690</v>
      </c>
      <c r="C9488" s="18">
        <v>43020</v>
      </c>
      <c r="D9488" s="18">
        <v>43020</v>
      </c>
      <c r="E9488" t="s">
        <v>1320</v>
      </c>
      <c r="F9488" t="s">
        <v>1517</v>
      </c>
      <c r="G9488" t="s">
        <v>1518</v>
      </c>
      <c r="H9488" t="s">
        <v>53</v>
      </c>
      <c r="I9488" t="s">
        <v>54</v>
      </c>
      <c r="J9488" t="s">
        <v>5732</v>
      </c>
      <c r="K9488" t="s">
        <v>9761</v>
      </c>
      <c r="L9488">
        <v>26003</v>
      </c>
      <c r="M9488" t="s">
        <v>175</v>
      </c>
      <c r="N9488" t="s">
        <v>3361</v>
      </c>
      <c r="O9488" t="s">
        <v>59</v>
      </c>
      <c r="P9488" t="s">
        <v>83</v>
      </c>
      <c r="Q9488" t="s">
        <v>3362</v>
      </c>
      <c r="R9488" s="19">
        <v>673.34400000000005</v>
      </c>
      <c r="S9488" s="17">
        <v>3</v>
      </c>
      <c r="T9488" s="20">
        <v>0.3</v>
      </c>
      <c r="U9488" s="19">
        <v>-76.953599999999994</v>
      </c>
      <c r="V9488" s="20">
        <f t="shared" si="740"/>
        <v>-0.11428571428571427</v>
      </c>
      <c r="W9488" s="17">
        <f t="shared" si="741"/>
        <v>2017</v>
      </c>
      <c r="X9488" t="str">
        <f t="shared" si="742"/>
        <v>Oct-2017</v>
      </c>
      <c r="Y9488" s="17">
        <f t="shared" si="743"/>
        <v>0</v>
      </c>
      <c r="Z9488" t="str">
        <f t="shared" si="744"/>
        <v>21-30%</v>
      </c>
      <c r="AA9488" s="17">
        <f>IF(COUNTIF($B$2:B9488,B9488)=1,1,0)</f>
        <v>1</v>
      </c>
      <c r="AB9488" s="17">
        <f>IF(COUNTIF($F$2:F9488,F9488)=1,1,0)</f>
        <v>0</v>
      </c>
    </row>
    <row r="9489" spans="1:28" x14ac:dyDescent="0.2">
      <c r="A9489" s="17">
        <v>9488</v>
      </c>
      <c r="B9489" t="s">
        <v>10691</v>
      </c>
      <c r="C9489" s="18">
        <v>43080</v>
      </c>
      <c r="D9489" s="18">
        <v>43082</v>
      </c>
      <c r="E9489" t="s">
        <v>215</v>
      </c>
      <c r="F9489" t="s">
        <v>2055</v>
      </c>
      <c r="G9489" t="s">
        <v>2056</v>
      </c>
      <c r="H9489" t="s">
        <v>68</v>
      </c>
      <c r="I9489" t="s">
        <v>54</v>
      </c>
      <c r="J9489" t="s">
        <v>4860</v>
      </c>
      <c r="K9489" t="s">
        <v>817</v>
      </c>
      <c r="L9489">
        <v>7501</v>
      </c>
      <c r="M9489" t="s">
        <v>175</v>
      </c>
      <c r="N9489" t="s">
        <v>3332</v>
      </c>
      <c r="O9489" t="s">
        <v>73</v>
      </c>
      <c r="P9489" t="s">
        <v>296</v>
      </c>
      <c r="Q9489" t="s">
        <v>3333</v>
      </c>
      <c r="R9489" s="19">
        <v>6.54</v>
      </c>
      <c r="S9489" s="17">
        <v>3</v>
      </c>
      <c r="T9489" s="20">
        <v>0</v>
      </c>
      <c r="U9489" s="19">
        <v>2.1581999999999999</v>
      </c>
      <c r="V9489" s="20">
        <f t="shared" si="740"/>
        <v>0.32999999999999996</v>
      </c>
      <c r="W9489" s="17">
        <f t="shared" si="741"/>
        <v>2017</v>
      </c>
      <c r="X9489" t="str">
        <f t="shared" si="742"/>
        <v>Dec-2017</v>
      </c>
      <c r="Y9489" s="17">
        <f t="shared" si="743"/>
        <v>2</v>
      </c>
      <c r="Z9489" t="str">
        <f t="shared" si="744"/>
        <v>0% (No Discount)</v>
      </c>
      <c r="AA9489" s="17">
        <f>IF(COUNTIF($B$2:B9489,B9489)=1,1,0)</f>
        <v>1</v>
      </c>
      <c r="AB9489" s="17">
        <f>IF(COUNTIF($F$2:F9489,F9489)=1,1,0)</f>
        <v>0</v>
      </c>
    </row>
    <row r="9490" spans="1:28" x14ac:dyDescent="0.2">
      <c r="A9490" s="17">
        <v>9489</v>
      </c>
      <c r="B9490" t="s">
        <v>10692</v>
      </c>
      <c r="C9490" s="18">
        <v>42278</v>
      </c>
      <c r="D9490" s="18">
        <v>42281</v>
      </c>
      <c r="E9490" t="s">
        <v>215</v>
      </c>
      <c r="F9490" t="s">
        <v>688</v>
      </c>
      <c r="G9490" t="s">
        <v>689</v>
      </c>
      <c r="H9490" t="s">
        <v>53</v>
      </c>
      <c r="I9490" t="s">
        <v>54</v>
      </c>
      <c r="J9490" t="s">
        <v>446</v>
      </c>
      <c r="K9490" t="s">
        <v>447</v>
      </c>
      <c r="L9490">
        <v>97206</v>
      </c>
      <c r="M9490" t="s">
        <v>71</v>
      </c>
      <c r="N9490" t="s">
        <v>4500</v>
      </c>
      <c r="O9490" t="s">
        <v>98</v>
      </c>
      <c r="P9490" t="s">
        <v>99</v>
      </c>
      <c r="Q9490" t="s">
        <v>4501</v>
      </c>
      <c r="R9490" s="19">
        <v>572.79999999999995</v>
      </c>
      <c r="S9490" s="17">
        <v>2</v>
      </c>
      <c r="T9490" s="20">
        <v>0.2</v>
      </c>
      <c r="U9490" s="19">
        <v>50.12</v>
      </c>
      <c r="V9490" s="20">
        <f t="shared" si="740"/>
        <v>8.7500000000000008E-2</v>
      </c>
      <c r="W9490" s="17">
        <f t="shared" si="741"/>
        <v>2015</v>
      </c>
      <c r="X9490" t="str">
        <f t="shared" si="742"/>
        <v>Oct-2015</v>
      </c>
      <c r="Y9490" s="17">
        <f t="shared" si="743"/>
        <v>3</v>
      </c>
      <c r="Z9490" t="str">
        <f t="shared" si="744"/>
        <v>11-20%</v>
      </c>
      <c r="AA9490" s="17">
        <f>IF(COUNTIF($B$2:B9490,B9490)=1,1,0)</f>
        <v>1</v>
      </c>
      <c r="AB9490" s="17">
        <f>IF(COUNTIF($F$2:F9490,F9490)=1,1,0)</f>
        <v>0</v>
      </c>
    </row>
    <row r="9491" spans="1:28" x14ac:dyDescent="0.2">
      <c r="A9491" s="17">
        <v>9490</v>
      </c>
      <c r="B9491" t="s">
        <v>10693</v>
      </c>
      <c r="C9491" s="18">
        <v>42587</v>
      </c>
      <c r="D9491" s="18">
        <v>42593</v>
      </c>
      <c r="E9491" t="s">
        <v>77</v>
      </c>
      <c r="F9491" t="s">
        <v>6900</v>
      </c>
      <c r="G9491" t="s">
        <v>6901</v>
      </c>
      <c r="H9491" t="s">
        <v>68</v>
      </c>
      <c r="I9491" t="s">
        <v>54</v>
      </c>
      <c r="J9491" t="s">
        <v>1713</v>
      </c>
      <c r="K9491" t="s">
        <v>385</v>
      </c>
      <c r="L9491">
        <v>35810</v>
      </c>
      <c r="M9491" t="s">
        <v>57</v>
      </c>
      <c r="N9491" t="s">
        <v>5184</v>
      </c>
      <c r="O9491" t="s">
        <v>73</v>
      </c>
      <c r="P9491" t="s">
        <v>95</v>
      </c>
      <c r="Q9491" t="s">
        <v>5185</v>
      </c>
      <c r="R9491" s="19">
        <v>197.05</v>
      </c>
      <c r="S9491" s="17">
        <v>7</v>
      </c>
      <c r="T9491" s="20">
        <v>0</v>
      </c>
      <c r="U9491" s="19">
        <v>59.115000000000002</v>
      </c>
      <c r="V9491" s="20">
        <f t="shared" si="740"/>
        <v>0.3</v>
      </c>
      <c r="W9491" s="17">
        <f t="shared" si="741"/>
        <v>2016</v>
      </c>
      <c r="X9491" t="str">
        <f t="shared" si="742"/>
        <v>Aug-2016</v>
      </c>
      <c r="Y9491" s="17">
        <f t="shared" si="743"/>
        <v>6</v>
      </c>
      <c r="Z9491" t="str">
        <f t="shared" si="744"/>
        <v>0% (No Discount)</v>
      </c>
      <c r="AA9491" s="17">
        <f>IF(COUNTIF($B$2:B9491,B9491)=1,1,0)</f>
        <v>1</v>
      </c>
      <c r="AB9491" s="17">
        <f>IF(COUNTIF($F$2:F9491,F9491)=1,1,0)</f>
        <v>0</v>
      </c>
    </row>
    <row r="9492" spans="1:28" x14ac:dyDescent="0.2">
      <c r="A9492" s="17">
        <v>9491</v>
      </c>
      <c r="B9492" t="s">
        <v>10694</v>
      </c>
      <c r="C9492" s="18">
        <v>42738</v>
      </c>
      <c r="D9492" s="18">
        <v>42742</v>
      </c>
      <c r="E9492" t="s">
        <v>77</v>
      </c>
      <c r="F9492" t="s">
        <v>1766</v>
      </c>
      <c r="G9492" t="s">
        <v>1767</v>
      </c>
      <c r="H9492" t="s">
        <v>53</v>
      </c>
      <c r="I9492" t="s">
        <v>54</v>
      </c>
      <c r="J9492" t="s">
        <v>154</v>
      </c>
      <c r="K9492" t="s">
        <v>70</v>
      </c>
      <c r="L9492">
        <v>94110</v>
      </c>
      <c r="M9492" t="s">
        <v>71</v>
      </c>
      <c r="N9492" t="s">
        <v>1543</v>
      </c>
      <c r="O9492" t="s">
        <v>73</v>
      </c>
      <c r="P9492" t="s">
        <v>102</v>
      </c>
      <c r="Q9492" t="s">
        <v>1544</v>
      </c>
      <c r="R9492" s="19">
        <v>2022.2719999999999</v>
      </c>
      <c r="S9492" s="17">
        <v>8</v>
      </c>
      <c r="T9492" s="20">
        <v>0.2</v>
      </c>
      <c r="U9492" s="19">
        <v>682.51679999999999</v>
      </c>
      <c r="V9492" s="20">
        <f t="shared" si="740"/>
        <v>0.33750000000000002</v>
      </c>
      <c r="W9492" s="17">
        <f t="shared" si="741"/>
        <v>2017</v>
      </c>
      <c r="X9492" t="str">
        <f t="shared" si="742"/>
        <v>Jan-2017</v>
      </c>
      <c r="Y9492" s="17">
        <f t="shared" si="743"/>
        <v>4</v>
      </c>
      <c r="Z9492" t="str">
        <f t="shared" si="744"/>
        <v>11-20%</v>
      </c>
      <c r="AA9492" s="17">
        <f>IF(COUNTIF($B$2:B9492,B9492)=1,1,0)</f>
        <v>1</v>
      </c>
      <c r="AB9492" s="17">
        <f>IF(COUNTIF($F$2:F9492,F9492)=1,1,0)</f>
        <v>0</v>
      </c>
    </row>
    <row r="9493" spans="1:28" x14ac:dyDescent="0.2">
      <c r="A9493" s="17">
        <v>9492</v>
      </c>
      <c r="B9493" t="s">
        <v>10694</v>
      </c>
      <c r="C9493" s="18">
        <v>42738</v>
      </c>
      <c r="D9493" s="18">
        <v>42742</v>
      </c>
      <c r="E9493" t="s">
        <v>77</v>
      </c>
      <c r="F9493" t="s">
        <v>1766</v>
      </c>
      <c r="G9493" t="s">
        <v>1767</v>
      </c>
      <c r="H9493" t="s">
        <v>53</v>
      </c>
      <c r="I9493" t="s">
        <v>54</v>
      </c>
      <c r="J9493" t="s">
        <v>154</v>
      </c>
      <c r="K9493" t="s">
        <v>70</v>
      </c>
      <c r="L9493">
        <v>94110</v>
      </c>
      <c r="M9493" t="s">
        <v>71</v>
      </c>
      <c r="N9493" t="s">
        <v>5241</v>
      </c>
      <c r="O9493" t="s">
        <v>73</v>
      </c>
      <c r="P9493" t="s">
        <v>95</v>
      </c>
      <c r="Q9493" t="s">
        <v>5242</v>
      </c>
      <c r="R9493" s="19">
        <v>9.1199999999999992</v>
      </c>
      <c r="S9493" s="17">
        <v>3</v>
      </c>
      <c r="T9493" s="20">
        <v>0</v>
      </c>
      <c r="U9493" s="19">
        <v>3.1008</v>
      </c>
      <c r="V9493" s="20">
        <f t="shared" si="740"/>
        <v>0.34</v>
      </c>
      <c r="W9493" s="17">
        <f t="shared" si="741"/>
        <v>2017</v>
      </c>
      <c r="X9493" t="str">
        <f t="shared" si="742"/>
        <v>Jan-2017</v>
      </c>
      <c r="Y9493" s="17">
        <f t="shared" si="743"/>
        <v>4</v>
      </c>
      <c r="Z9493" t="str">
        <f t="shared" si="744"/>
        <v>0% (No Discount)</v>
      </c>
      <c r="AA9493" s="17">
        <f>IF(COUNTIF($B$2:B9493,B9493)=1,1,0)</f>
        <v>0</v>
      </c>
      <c r="AB9493" s="17">
        <f>IF(COUNTIF($F$2:F9493,F9493)=1,1,0)</f>
        <v>0</v>
      </c>
    </row>
    <row r="9494" spans="1:28" x14ac:dyDescent="0.2">
      <c r="A9494" s="17">
        <v>9493</v>
      </c>
      <c r="B9494" t="s">
        <v>10695</v>
      </c>
      <c r="C9494" s="18">
        <v>43046</v>
      </c>
      <c r="D9494" s="18">
        <v>43046</v>
      </c>
      <c r="E9494" t="s">
        <v>1320</v>
      </c>
      <c r="F9494" t="s">
        <v>6354</v>
      </c>
      <c r="G9494" t="s">
        <v>6355</v>
      </c>
      <c r="H9494" t="s">
        <v>53</v>
      </c>
      <c r="I9494" t="s">
        <v>54</v>
      </c>
      <c r="J9494" t="s">
        <v>4883</v>
      </c>
      <c r="K9494" t="s">
        <v>677</v>
      </c>
      <c r="L9494">
        <v>73120</v>
      </c>
      <c r="M9494" t="s">
        <v>132</v>
      </c>
      <c r="N9494" t="s">
        <v>135</v>
      </c>
      <c r="O9494" t="s">
        <v>73</v>
      </c>
      <c r="P9494" t="s">
        <v>102</v>
      </c>
      <c r="Q9494" t="s">
        <v>136</v>
      </c>
      <c r="R9494" s="19">
        <v>38.159999999999997</v>
      </c>
      <c r="S9494" s="17">
        <v>9</v>
      </c>
      <c r="T9494" s="20">
        <v>0</v>
      </c>
      <c r="U9494" s="19">
        <v>19.079999999999998</v>
      </c>
      <c r="V9494" s="20">
        <f t="shared" si="740"/>
        <v>0.5</v>
      </c>
      <c r="W9494" s="17">
        <f t="shared" si="741"/>
        <v>2017</v>
      </c>
      <c r="X9494" t="str">
        <f t="shared" si="742"/>
        <v>Nov-2017</v>
      </c>
      <c r="Y9494" s="17">
        <f t="shared" si="743"/>
        <v>0</v>
      </c>
      <c r="Z9494" t="str">
        <f t="shared" si="744"/>
        <v>0% (No Discount)</v>
      </c>
      <c r="AA9494" s="17">
        <f>IF(COUNTIF($B$2:B9494,B9494)=1,1,0)</f>
        <v>1</v>
      </c>
      <c r="AB9494" s="17">
        <f>IF(COUNTIF($F$2:F9494,F9494)=1,1,0)</f>
        <v>0</v>
      </c>
    </row>
    <row r="9495" spans="1:28" x14ac:dyDescent="0.2">
      <c r="A9495" s="17">
        <v>9494</v>
      </c>
      <c r="B9495" t="s">
        <v>10696</v>
      </c>
      <c r="C9495" s="18">
        <v>42372</v>
      </c>
      <c r="D9495" s="18">
        <v>42377</v>
      </c>
      <c r="E9495" t="s">
        <v>77</v>
      </c>
      <c r="F9495" t="s">
        <v>5759</v>
      </c>
      <c r="G9495" t="s">
        <v>5760</v>
      </c>
      <c r="H9495" t="s">
        <v>68</v>
      </c>
      <c r="I9495" t="s">
        <v>54</v>
      </c>
      <c r="J9495" t="s">
        <v>7227</v>
      </c>
      <c r="K9495" t="s">
        <v>677</v>
      </c>
      <c r="L9495">
        <v>74012</v>
      </c>
      <c r="M9495" t="s">
        <v>132</v>
      </c>
      <c r="N9495" t="s">
        <v>1384</v>
      </c>
      <c r="O9495" t="s">
        <v>59</v>
      </c>
      <c r="P9495" t="s">
        <v>83</v>
      </c>
      <c r="Q9495" t="s">
        <v>1385</v>
      </c>
      <c r="R9495" s="19">
        <v>1592.85</v>
      </c>
      <c r="S9495" s="17">
        <v>7</v>
      </c>
      <c r="T9495" s="20">
        <v>0</v>
      </c>
      <c r="U9495" s="19">
        <v>350.42700000000002</v>
      </c>
      <c r="V9495" s="20">
        <f t="shared" si="740"/>
        <v>0.22000000000000003</v>
      </c>
      <c r="W9495" s="17">
        <f t="shared" si="741"/>
        <v>2016</v>
      </c>
      <c r="X9495" t="str">
        <f t="shared" si="742"/>
        <v>Jan-2016</v>
      </c>
      <c r="Y9495" s="17">
        <f t="shared" si="743"/>
        <v>5</v>
      </c>
      <c r="Z9495" t="str">
        <f t="shared" si="744"/>
        <v>0% (No Discount)</v>
      </c>
      <c r="AA9495" s="17">
        <f>IF(COUNTIF($B$2:B9495,B9495)=1,1,0)</f>
        <v>1</v>
      </c>
      <c r="AB9495" s="17">
        <f>IF(COUNTIF($F$2:F9495,F9495)=1,1,0)</f>
        <v>0</v>
      </c>
    </row>
    <row r="9496" spans="1:28" x14ac:dyDescent="0.2">
      <c r="A9496" s="17">
        <v>9495</v>
      </c>
      <c r="B9496" t="s">
        <v>10696</v>
      </c>
      <c r="C9496" s="18">
        <v>42372</v>
      </c>
      <c r="D9496" s="18">
        <v>42377</v>
      </c>
      <c r="E9496" t="s">
        <v>77</v>
      </c>
      <c r="F9496" t="s">
        <v>5759</v>
      </c>
      <c r="G9496" t="s">
        <v>5760</v>
      </c>
      <c r="H9496" t="s">
        <v>68</v>
      </c>
      <c r="I9496" t="s">
        <v>54</v>
      </c>
      <c r="J9496" t="s">
        <v>7227</v>
      </c>
      <c r="K9496" t="s">
        <v>677</v>
      </c>
      <c r="L9496">
        <v>74012</v>
      </c>
      <c r="M9496" t="s">
        <v>132</v>
      </c>
      <c r="N9496" t="s">
        <v>3913</v>
      </c>
      <c r="O9496" t="s">
        <v>73</v>
      </c>
      <c r="P9496" t="s">
        <v>102</v>
      </c>
      <c r="Q9496" t="s">
        <v>1244</v>
      </c>
      <c r="R9496" s="19">
        <v>11.88</v>
      </c>
      <c r="S9496" s="17">
        <v>2</v>
      </c>
      <c r="T9496" s="20">
        <v>0</v>
      </c>
      <c r="U9496" s="19">
        <v>5.3460000000000001</v>
      </c>
      <c r="V9496" s="20">
        <f t="shared" si="740"/>
        <v>0.44999999999999996</v>
      </c>
      <c r="W9496" s="17">
        <f t="shared" si="741"/>
        <v>2016</v>
      </c>
      <c r="X9496" t="str">
        <f t="shared" si="742"/>
        <v>Jan-2016</v>
      </c>
      <c r="Y9496" s="17">
        <f t="shared" si="743"/>
        <v>5</v>
      </c>
      <c r="Z9496" t="str">
        <f t="shared" si="744"/>
        <v>0% (No Discount)</v>
      </c>
      <c r="AA9496" s="17">
        <f>IF(COUNTIF($B$2:B9496,B9496)=1,1,0)</f>
        <v>0</v>
      </c>
      <c r="AB9496" s="17">
        <f>IF(COUNTIF($F$2:F9496,F9496)=1,1,0)</f>
        <v>0</v>
      </c>
    </row>
    <row r="9497" spans="1:28" x14ac:dyDescent="0.2">
      <c r="A9497" s="17">
        <v>9496</v>
      </c>
      <c r="B9497" t="s">
        <v>10697</v>
      </c>
      <c r="C9497" s="18">
        <v>42502</v>
      </c>
      <c r="D9497" s="18">
        <v>42506</v>
      </c>
      <c r="E9497" t="s">
        <v>77</v>
      </c>
      <c r="F9497" t="s">
        <v>6928</v>
      </c>
      <c r="G9497" t="s">
        <v>6929</v>
      </c>
      <c r="H9497" t="s">
        <v>53</v>
      </c>
      <c r="I9497" t="s">
        <v>54</v>
      </c>
      <c r="J9497" t="s">
        <v>2148</v>
      </c>
      <c r="K9497" t="s">
        <v>70</v>
      </c>
      <c r="L9497">
        <v>92691</v>
      </c>
      <c r="M9497" t="s">
        <v>71</v>
      </c>
      <c r="N9497" t="s">
        <v>9638</v>
      </c>
      <c r="O9497" t="s">
        <v>98</v>
      </c>
      <c r="P9497" t="s">
        <v>188</v>
      </c>
      <c r="Q9497" t="s">
        <v>9639</v>
      </c>
      <c r="R9497" s="19">
        <v>120</v>
      </c>
      <c r="S9497" s="17">
        <v>6</v>
      </c>
      <c r="T9497" s="20">
        <v>0</v>
      </c>
      <c r="U9497" s="19">
        <v>46.8</v>
      </c>
      <c r="V9497" s="20">
        <f t="shared" si="740"/>
        <v>0.38999999999999996</v>
      </c>
      <c r="W9497" s="17">
        <f t="shared" si="741"/>
        <v>2016</v>
      </c>
      <c r="X9497" t="str">
        <f t="shared" si="742"/>
        <v>May-2016</v>
      </c>
      <c r="Y9497" s="17">
        <f t="shared" si="743"/>
        <v>4</v>
      </c>
      <c r="Z9497" t="str">
        <f t="shared" si="744"/>
        <v>0% (No Discount)</v>
      </c>
      <c r="AA9497" s="17">
        <f>IF(COUNTIF($B$2:B9497,B9497)=1,1,0)</f>
        <v>1</v>
      </c>
      <c r="AB9497" s="17">
        <f>IF(COUNTIF($F$2:F9497,F9497)=1,1,0)</f>
        <v>0</v>
      </c>
    </row>
    <row r="9498" spans="1:28" x14ac:dyDescent="0.2">
      <c r="A9498" s="17">
        <v>9497</v>
      </c>
      <c r="B9498" t="s">
        <v>10697</v>
      </c>
      <c r="C9498" s="18">
        <v>42502</v>
      </c>
      <c r="D9498" s="18">
        <v>42506</v>
      </c>
      <c r="E9498" t="s">
        <v>77</v>
      </c>
      <c r="F9498" t="s">
        <v>6928</v>
      </c>
      <c r="G9498" t="s">
        <v>6929</v>
      </c>
      <c r="H9498" t="s">
        <v>53</v>
      </c>
      <c r="I9498" t="s">
        <v>54</v>
      </c>
      <c r="J9498" t="s">
        <v>2148</v>
      </c>
      <c r="K9498" t="s">
        <v>70</v>
      </c>
      <c r="L9498">
        <v>92691</v>
      </c>
      <c r="M9498" t="s">
        <v>71</v>
      </c>
      <c r="N9498" t="s">
        <v>5321</v>
      </c>
      <c r="O9498" t="s">
        <v>73</v>
      </c>
      <c r="P9498" t="s">
        <v>105</v>
      </c>
      <c r="Q9498" t="s">
        <v>1460</v>
      </c>
      <c r="R9498" s="19">
        <v>8.67</v>
      </c>
      <c r="S9498" s="17">
        <v>1</v>
      </c>
      <c r="T9498" s="20">
        <v>0</v>
      </c>
      <c r="U9498" s="19">
        <v>2.3409</v>
      </c>
      <c r="V9498" s="20">
        <f t="shared" si="740"/>
        <v>0.27</v>
      </c>
      <c r="W9498" s="17">
        <f t="shared" si="741"/>
        <v>2016</v>
      </c>
      <c r="X9498" t="str">
        <f t="shared" si="742"/>
        <v>May-2016</v>
      </c>
      <c r="Y9498" s="17">
        <f t="shared" si="743"/>
        <v>4</v>
      </c>
      <c r="Z9498" t="str">
        <f t="shared" si="744"/>
        <v>0% (No Discount)</v>
      </c>
      <c r="AA9498" s="17">
        <f>IF(COUNTIF($B$2:B9498,B9498)=1,1,0)</f>
        <v>0</v>
      </c>
      <c r="AB9498" s="17">
        <f>IF(COUNTIF($F$2:F9498,F9498)=1,1,0)</f>
        <v>0</v>
      </c>
    </row>
    <row r="9499" spans="1:28" x14ac:dyDescent="0.2">
      <c r="A9499" s="17">
        <v>9498</v>
      </c>
      <c r="B9499" t="s">
        <v>10698</v>
      </c>
      <c r="C9499" s="18">
        <v>43044</v>
      </c>
      <c r="D9499" s="18">
        <v>43046</v>
      </c>
      <c r="E9499" t="s">
        <v>215</v>
      </c>
      <c r="F9499" t="s">
        <v>1279</v>
      </c>
      <c r="G9499" t="s">
        <v>1280</v>
      </c>
      <c r="H9499" t="s">
        <v>129</v>
      </c>
      <c r="I9499" t="s">
        <v>54</v>
      </c>
      <c r="J9499" t="s">
        <v>7110</v>
      </c>
      <c r="K9499" t="s">
        <v>281</v>
      </c>
      <c r="L9499">
        <v>46142</v>
      </c>
      <c r="M9499" t="s">
        <v>132</v>
      </c>
      <c r="N9499" t="s">
        <v>1058</v>
      </c>
      <c r="O9499" t="s">
        <v>73</v>
      </c>
      <c r="P9499" t="s">
        <v>117</v>
      </c>
      <c r="Q9499" t="s">
        <v>1059</v>
      </c>
      <c r="R9499" s="19">
        <v>4.41</v>
      </c>
      <c r="S9499" s="17">
        <v>1</v>
      </c>
      <c r="T9499" s="20">
        <v>0</v>
      </c>
      <c r="U9499" s="19">
        <v>2.0286</v>
      </c>
      <c r="V9499" s="20">
        <f t="shared" si="740"/>
        <v>0.45999999999999996</v>
      </c>
      <c r="W9499" s="17">
        <f t="shared" si="741"/>
        <v>2017</v>
      </c>
      <c r="X9499" t="str">
        <f t="shared" si="742"/>
        <v>Nov-2017</v>
      </c>
      <c r="Y9499" s="17">
        <f t="shared" si="743"/>
        <v>2</v>
      </c>
      <c r="Z9499" t="str">
        <f t="shared" si="744"/>
        <v>0% (No Discount)</v>
      </c>
      <c r="AA9499" s="17">
        <f>IF(COUNTIF($B$2:B9499,B9499)=1,1,0)</f>
        <v>1</v>
      </c>
      <c r="AB9499" s="17">
        <f>IF(COUNTIF($F$2:F9499,F9499)=1,1,0)</f>
        <v>0</v>
      </c>
    </row>
    <row r="9500" spans="1:28" x14ac:dyDescent="0.2">
      <c r="A9500" s="17">
        <v>9499</v>
      </c>
      <c r="B9500" t="s">
        <v>10698</v>
      </c>
      <c r="C9500" s="18">
        <v>43044</v>
      </c>
      <c r="D9500" s="18">
        <v>43046</v>
      </c>
      <c r="E9500" t="s">
        <v>215</v>
      </c>
      <c r="F9500" t="s">
        <v>1279</v>
      </c>
      <c r="G9500" t="s">
        <v>1280</v>
      </c>
      <c r="H9500" t="s">
        <v>129</v>
      </c>
      <c r="I9500" t="s">
        <v>54</v>
      </c>
      <c r="J9500" t="s">
        <v>7110</v>
      </c>
      <c r="K9500" t="s">
        <v>281</v>
      </c>
      <c r="L9500">
        <v>46142</v>
      </c>
      <c r="M9500" t="s">
        <v>132</v>
      </c>
      <c r="N9500" t="s">
        <v>7480</v>
      </c>
      <c r="O9500" t="s">
        <v>73</v>
      </c>
      <c r="P9500" t="s">
        <v>117</v>
      </c>
      <c r="Q9500" t="s">
        <v>213</v>
      </c>
      <c r="R9500" s="19">
        <v>167.94</v>
      </c>
      <c r="S9500" s="17">
        <v>3</v>
      </c>
      <c r="T9500" s="20">
        <v>0</v>
      </c>
      <c r="U9500" s="19">
        <v>82.290599999999998</v>
      </c>
      <c r="V9500" s="20">
        <f t="shared" si="740"/>
        <v>0.49</v>
      </c>
      <c r="W9500" s="17">
        <f t="shared" si="741"/>
        <v>2017</v>
      </c>
      <c r="X9500" t="str">
        <f t="shared" si="742"/>
        <v>Nov-2017</v>
      </c>
      <c r="Y9500" s="17">
        <f t="shared" si="743"/>
        <v>2</v>
      </c>
      <c r="Z9500" t="str">
        <f t="shared" si="744"/>
        <v>0% (No Discount)</v>
      </c>
      <c r="AA9500" s="17">
        <f>IF(COUNTIF($B$2:B9500,B9500)=1,1,0)</f>
        <v>0</v>
      </c>
      <c r="AB9500" s="17">
        <f>IF(COUNTIF($F$2:F9500,F9500)=1,1,0)</f>
        <v>0</v>
      </c>
    </row>
    <row r="9501" spans="1:28" x14ac:dyDescent="0.2">
      <c r="A9501" s="17">
        <v>9500</v>
      </c>
      <c r="B9501" t="s">
        <v>10698</v>
      </c>
      <c r="C9501" s="18">
        <v>43044</v>
      </c>
      <c r="D9501" s="18">
        <v>43046</v>
      </c>
      <c r="E9501" t="s">
        <v>215</v>
      </c>
      <c r="F9501" t="s">
        <v>1279</v>
      </c>
      <c r="G9501" t="s">
        <v>1280</v>
      </c>
      <c r="H9501" t="s">
        <v>129</v>
      </c>
      <c r="I9501" t="s">
        <v>54</v>
      </c>
      <c r="J9501" t="s">
        <v>7110</v>
      </c>
      <c r="K9501" t="s">
        <v>281</v>
      </c>
      <c r="L9501">
        <v>46142</v>
      </c>
      <c r="M9501" t="s">
        <v>132</v>
      </c>
      <c r="N9501" t="s">
        <v>3901</v>
      </c>
      <c r="O9501" t="s">
        <v>73</v>
      </c>
      <c r="P9501" t="s">
        <v>117</v>
      </c>
      <c r="Q9501" t="s">
        <v>3902</v>
      </c>
      <c r="R9501" s="19">
        <v>67.8</v>
      </c>
      <c r="S9501" s="17">
        <v>10</v>
      </c>
      <c r="T9501" s="20">
        <v>0</v>
      </c>
      <c r="U9501" s="19">
        <v>31.187999999999999</v>
      </c>
      <c r="V9501" s="20">
        <f t="shared" si="740"/>
        <v>0.46</v>
      </c>
      <c r="W9501" s="17">
        <f t="shared" si="741"/>
        <v>2017</v>
      </c>
      <c r="X9501" t="str">
        <f t="shared" si="742"/>
        <v>Nov-2017</v>
      </c>
      <c r="Y9501" s="17">
        <f t="shared" si="743"/>
        <v>2</v>
      </c>
      <c r="Z9501" t="str">
        <f t="shared" si="744"/>
        <v>0% (No Discount)</v>
      </c>
      <c r="AA9501" s="17">
        <f>IF(COUNTIF($B$2:B9501,B9501)=1,1,0)</f>
        <v>0</v>
      </c>
      <c r="AB9501" s="17">
        <f>IF(COUNTIF($F$2:F9501,F9501)=1,1,0)</f>
        <v>0</v>
      </c>
    </row>
    <row r="9502" spans="1:28" x14ac:dyDescent="0.2">
      <c r="A9502" s="17">
        <v>9501</v>
      </c>
      <c r="B9502" t="s">
        <v>10699</v>
      </c>
      <c r="C9502" s="18">
        <v>42516</v>
      </c>
      <c r="D9502" s="18">
        <v>42520</v>
      </c>
      <c r="E9502" t="s">
        <v>77</v>
      </c>
      <c r="F9502" t="s">
        <v>5712</v>
      </c>
      <c r="G9502" t="s">
        <v>5713</v>
      </c>
      <c r="H9502" t="s">
        <v>53</v>
      </c>
      <c r="I9502" t="s">
        <v>54</v>
      </c>
      <c r="J9502" t="s">
        <v>2581</v>
      </c>
      <c r="K9502" t="s">
        <v>141</v>
      </c>
      <c r="L9502">
        <v>53209</v>
      </c>
      <c r="M9502" t="s">
        <v>132</v>
      </c>
      <c r="N9502" t="s">
        <v>4448</v>
      </c>
      <c r="O9502" t="s">
        <v>59</v>
      </c>
      <c r="P9502" t="s">
        <v>92</v>
      </c>
      <c r="Q9502" t="s">
        <v>4449</v>
      </c>
      <c r="R9502" s="19">
        <v>26.94</v>
      </c>
      <c r="S9502" s="17">
        <v>3</v>
      </c>
      <c r="T9502" s="20">
        <v>0</v>
      </c>
      <c r="U9502" s="19">
        <v>11.3148</v>
      </c>
      <c r="V9502" s="20">
        <f t="shared" si="740"/>
        <v>0.42</v>
      </c>
      <c r="W9502" s="17">
        <f t="shared" si="741"/>
        <v>2016</v>
      </c>
      <c r="X9502" t="str">
        <f t="shared" si="742"/>
        <v>May-2016</v>
      </c>
      <c r="Y9502" s="17">
        <f t="shared" si="743"/>
        <v>4</v>
      </c>
      <c r="Z9502" t="str">
        <f t="shared" si="744"/>
        <v>0% (No Discount)</v>
      </c>
      <c r="AA9502" s="17">
        <f>IF(COUNTIF($B$2:B9502,B9502)=1,1,0)</f>
        <v>1</v>
      </c>
      <c r="AB9502" s="17">
        <f>IF(COUNTIF($F$2:F9502,F9502)=1,1,0)</f>
        <v>0</v>
      </c>
    </row>
    <row r="9503" spans="1:28" x14ac:dyDescent="0.2">
      <c r="A9503" s="17">
        <v>9502</v>
      </c>
      <c r="B9503" t="s">
        <v>10700</v>
      </c>
      <c r="C9503" s="18">
        <v>42328</v>
      </c>
      <c r="D9503" s="18">
        <v>42332</v>
      </c>
      <c r="E9503" t="s">
        <v>77</v>
      </c>
      <c r="F9503" t="s">
        <v>5386</v>
      </c>
      <c r="G9503" t="s">
        <v>5387</v>
      </c>
      <c r="H9503" t="s">
        <v>53</v>
      </c>
      <c r="I9503" t="s">
        <v>54</v>
      </c>
      <c r="J9503" t="s">
        <v>154</v>
      </c>
      <c r="K9503" t="s">
        <v>70</v>
      </c>
      <c r="L9503">
        <v>94109</v>
      </c>
      <c r="M9503" t="s">
        <v>71</v>
      </c>
      <c r="N9503" t="s">
        <v>6091</v>
      </c>
      <c r="O9503" t="s">
        <v>59</v>
      </c>
      <c r="P9503" t="s">
        <v>92</v>
      </c>
      <c r="Q9503" t="s">
        <v>6092</v>
      </c>
      <c r="R9503" s="19">
        <v>32.04</v>
      </c>
      <c r="S9503" s="17">
        <v>3</v>
      </c>
      <c r="T9503" s="20">
        <v>0</v>
      </c>
      <c r="U9503" s="19">
        <v>8.01</v>
      </c>
      <c r="V9503" s="20">
        <f t="shared" si="740"/>
        <v>0.25</v>
      </c>
      <c r="W9503" s="17">
        <f t="shared" si="741"/>
        <v>2015</v>
      </c>
      <c r="X9503" t="str">
        <f t="shared" si="742"/>
        <v>Nov-2015</v>
      </c>
      <c r="Y9503" s="17">
        <f t="shared" si="743"/>
        <v>4</v>
      </c>
      <c r="Z9503" t="str">
        <f t="shared" si="744"/>
        <v>0% (No Discount)</v>
      </c>
      <c r="AA9503" s="17">
        <f>IF(COUNTIF($B$2:B9503,B9503)=1,1,0)</f>
        <v>1</v>
      </c>
      <c r="AB9503" s="17">
        <f>IF(COUNTIF($F$2:F9503,F9503)=1,1,0)</f>
        <v>0</v>
      </c>
    </row>
    <row r="9504" spans="1:28" x14ac:dyDescent="0.2">
      <c r="A9504" s="17">
        <v>9503</v>
      </c>
      <c r="B9504" t="s">
        <v>10701</v>
      </c>
      <c r="C9504" s="18">
        <v>42482</v>
      </c>
      <c r="D9504" s="18">
        <v>42489</v>
      </c>
      <c r="E9504" t="s">
        <v>77</v>
      </c>
      <c r="F9504" t="s">
        <v>3917</v>
      </c>
      <c r="G9504" t="s">
        <v>3918</v>
      </c>
      <c r="H9504" t="s">
        <v>53</v>
      </c>
      <c r="I9504" t="s">
        <v>54</v>
      </c>
      <c r="J9504" t="s">
        <v>7604</v>
      </c>
      <c r="K9504" t="s">
        <v>294</v>
      </c>
      <c r="L9504">
        <v>13440</v>
      </c>
      <c r="M9504" t="s">
        <v>175</v>
      </c>
      <c r="N9504" t="s">
        <v>8284</v>
      </c>
      <c r="O9504" t="s">
        <v>73</v>
      </c>
      <c r="P9504" t="s">
        <v>95</v>
      </c>
      <c r="Q9504" t="s">
        <v>8285</v>
      </c>
      <c r="R9504" s="19">
        <v>32.130000000000003</v>
      </c>
      <c r="S9504" s="17">
        <v>9</v>
      </c>
      <c r="T9504" s="20">
        <v>0</v>
      </c>
      <c r="U9504" s="19">
        <v>8.3537999999999997</v>
      </c>
      <c r="V9504" s="20">
        <f t="shared" si="740"/>
        <v>0.25999999999999995</v>
      </c>
      <c r="W9504" s="17">
        <f t="shared" si="741"/>
        <v>2016</v>
      </c>
      <c r="X9504" t="str">
        <f t="shared" si="742"/>
        <v>Apr-2016</v>
      </c>
      <c r="Y9504" s="17">
        <f t="shared" si="743"/>
        <v>7</v>
      </c>
      <c r="Z9504" t="str">
        <f t="shared" si="744"/>
        <v>0% (No Discount)</v>
      </c>
      <c r="AA9504" s="17">
        <f>IF(COUNTIF($B$2:B9504,B9504)=1,1,0)</f>
        <v>1</v>
      </c>
      <c r="AB9504" s="17">
        <f>IF(COUNTIF($F$2:F9504,F9504)=1,1,0)</f>
        <v>0</v>
      </c>
    </row>
    <row r="9505" spans="1:28" x14ac:dyDescent="0.2">
      <c r="A9505" s="17">
        <v>9504</v>
      </c>
      <c r="B9505" t="s">
        <v>10701</v>
      </c>
      <c r="C9505" s="18">
        <v>42482</v>
      </c>
      <c r="D9505" s="18">
        <v>42489</v>
      </c>
      <c r="E9505" t="s">
        <v>77</v>
      </c>
      <c r="F9505" t="s">
        <v>3917</v>
      </c>
      <c r="G9505" t="s">
        <v>3918</v>
      </c>
      <c r="H9505" t="s">
        <v>53</v>
      </c>
      <c r="I9505" t="s">
        <v>54</v>
      </c>
      <c r="J9505" t="s">
        <v>7604</v>
      </c>
      <c r="K9505" t="s">
        <v>294</v>
      </c>
      <c r="L9505">
        <v>13440</v>
      </c>
      <c r="M9505" t="s">
        <v>175</v>
      </c>
      <c r="N9505" t="s">
        <v>2568</v>
      </c>
      <c r="O9505" t="s">
        <v>73</v>
      </c>
      <c r="P9505" t="s">
        <v>95</v>
      </c>
      <c r="Q9505" t="s">
        <v>2569</v>
      </c>
      <c r="R9505" s="19">
        <v>2.88</v>
      </c>
      <c r="S9505" s="17">
        <v>1</v>
      </c>
      <c r="T9505" s="20">
        <v>0</v>
      </c>
      <c r="U9505" s="19">
        <v>0.80640000000000001</v>
      </c>
      <c r="V9505" s="20">
        <f t="shared" si="740"/>
        <v>0.28000000000000003</v>
      </c>
      <c r="W9505" s="17">
        <f t="shared" si="741"/>
        <v>2016</v>
      </c>
      <c r="X9505" t="str">
        <f t="shared" si="742"/>
        <v>Apr-2016</v>
      </c>
      <c r="Y9505" s="17">
        <f t="shared" si="743"/>
        <v>7</v>
      </c>
      <c r="Z9505" t="str">
        <f t="shared" si="744"/>
        <v>0% (No Discount)</v>
      </c>
      <c r="AA9505" s="17">
        <f>IF(COUNTIF($B$2:B9505,B9505)=1,1,0)</f>
        <v>0</v>
      </c>
      <c r="AB9505" s="17">
        <f>IF(COUNTIF($F$2:F9505,F9505)=1,1,0)</f>
        <v>0</v>
      </c>
    </row>
    <row r="9506" spans="1:28" x14ac:dyDescent="0.2">
      <c r="A9506" s="17">
        <v>9505</v>
      </c>
      <c r="B9506" t="s">
        <v>10702</v>
      </c>
      <c r="C9506" s="18">
        <v>42657</v>
      </c>
      <c r="D9506" s="18">
        <v>42661</v>
      </c>
      <c r="E9506" t="s">
        <v>77</v>
      </c>
      <c r="F9506" t="s">
        <v>3920</v>
      </c>
      <c r="G9506" t="s">
        <v>3921</v>
      </c>
      <c r="H9506" t="s">
        <v>68</v>
      </c>
      <c r="I9506" t="s">
        <v>54</v>
      </c>
      <c r="J9506" t="s">
        <v>293</v>
      </c>
      <c r="K9506" t="s">
        <v>294</v>
      </c>
      <c r="L9506">
        <v>10009</v>
      </c>
      <c r="M9506" t="s">
        <v>175</v>
      </c>
      <c r="N9506" t="s">
        <v>9230</v>
      </c>
      <c r="O9506" t="s">
        <v>98</v>
      </c>
      <c r="P9506" t="s">
        <v>99</v>
      </c>
      <c r="Q9506" t="s">
        <v>9231</v>
      </c>
      <c r="R9506" s="19">
        <v>1091.93</v>
      </c>
      <c r="S9506" s="17">
        <v>7</v>
      </c>
      <c r="T9506" s="20">
        <v>0</v>
      </c>
      <c r="U9506" s="19">
        <v>272.98250000000002</v>
      </c>
      <c r="V9506" s="20">
        <f t="shared" si="740"/>
        <v>0.25</v>
      </c>
      <c r="W9506" s="17">
        <f t="shared" si="741"/>
        <v>2016</v>
      </c>
      <c r="X9506" t="str">
        <f t="shared" si="742"/>
        <v>Oct-2016</v>
      </c>
      <c r="Y9506" s="17">
        <f t="shared" si="743"/>
        <v>4</v>
      </c>
      <c r="Z9506" t="str">
        <f t="shared" si="744"/>
        <v>0% (No Discount)</v>
      </c>
      <c r="AA9506" s="17">
        <f>IF(COUNTIF($B$2:B9506,B9506)=1,1,0)</f>
        <v>1</v>
      </c>
      <c r="AB9506" s="17">
        <f>IF(COUNTIF($F$2:F9506,F9506)=1,1,0)</f>
        <v>0</v>
      </c>
    </row>
    <row r="9507" spans="1:28" x14ac:dyDescent="0.2">
      <c r="A9507" s="17">
        <v>9506</v>
      </c>
      <c r="B9507" t="s">
        <v>10702</v>
      </c>
      <c r="C9507" s="18">
        <v>42657</v>
      </c>
      <c r="D9507" s="18">
        <v>42661</v>
      </c>
      <c r="E9507" t="s">
        <v>77</v>
      </c>
      <c r="F9507" t="s">
        <v>3920</v>
      </c>
      <c r="G9507" t="s">
        <v>3921</v>
      </c>
      <c r="H9507" t="s">
        <v>68</v>
      </c>
      <c r="I9507" t="s">
        <v>54</v>
      </c>
      <c r="J9507" t="s">
        <v>293</v>
      </c>
      <c r="K9507" t="s">
        <v>294</v>
      </c>
      <c r="L9507">
        <v>10009</v>
      </c>
      <c r="M9507" t="s">
        <v>175</v>
      </c>
      <c r="N9507" t="s">
        <v>1281</v>
      </c>
      <c r="O9507" t="s">
        <v>73</v>
      </c>
      <c r="P9507" t="s">
        <v>117</v>
      </c>
      <c r="Q9507" t="s">
        <v>1474</v>
      </c>
      <c r="R9507" s="19">
        <v>111.96</v>
      </c>
      <c r="S9507" s="17">
        <v>2</v>
      </c>
      <c r="T9507" s="20">
        <v>0</v>
      </c>
      <c r="U9507" s="19">
        <v>54.860399999999998</v>
      </c>
      <c r="V9507" s="20">
        <f t="shared" si="740"/>
        <v>0.49</v>
      </c>
      <c r="W9507" s="17">
        <f t="shared" si="741"/>
        <v>2016</v>
      </c>
      <c r="X9507" t="str">
        <f t="shared" si="742"/>
        <v>Oct-2016</v>
      </c>
      <c r="Y9507" s="17">
        <f t="shared" si="743"/>
        <v>4</v>
      </c>
      <c r="Z9507" t="str">
        <f t="shared" si="744"/>
        <v>0% (No Discount)</v>
      </c>
      <c r="AA9507" s="17">
        <f>IF(COUNTIF($B$2:B9507,B9507)=1,1,0)</f>
        <v>0</v>
      </c>
      <c r="AB9507" s="17">
        <f>IF(COUNTIF($F$2:F9507,F9507)=1,1,0)</f>
        <v>0</v>
      </c>
    </row>
    <row r="9508" spans="1:28" x14ac:dyDescent="0.2">
      <c r="A9508" s="17">
        <v>9507</v>
      </c>
      <c r="B9508" t="s">
        <v>10703</v>
      </c>
      <c r="C9508" s="18">
        <v>41734</v>
      </c>
      <c r="D9508" s="18">
        <v>41736</v>
      </c>
      <c r="E9508" t="s">
        <v>50</v>
      </c>
      <c r="F9508" t="s">
        <v>693</v>
      </c>
      <c r="G9508" t="s">
        <v>694</v>
      </c>
      <c r="H9508" t="s">
        <v>53</v>
      </c>
      <c r="I9508" t="s">
        <v>54</v>
      </c>
      <c r="J9508" t="s">
        <v>6703</v>
      </c>
      <c r="K9508" t="s">
        <v>265</v>
      </c>
      <c r="L9508">
        <v>48127</v>
      </c>
      <c r="M9508" t="s">
        <v>132</v>
      </c>
      <c r="N9508" t="s">
        <v>3241</v>
      </c>
      <c r="O9508" t="s">
        <v>73</v>
      </c>
      <c r="P9508" t="s">
        <v>95</v>
      </c>
      <c r="Q9508" t="s">
        <v>3242</v>
      </c>
      <c r="R9508" s="19">
        <v>26.7</v>
      </c>
      <c r="S9508" s="17">
        <v>2</v>
      </c>
      <c r="T9508" s="20">
        <v>0</v>
      </c>
      <c r="U9508" s="19">
        <v>7.476</v>
      </c>
      <c r="V9508" s="20">
        <f t="shared" si="740"/>
        <v>0.28000000000000003</v>
      </c>
      <c r="W9508" s="17">
        <f t="shared" si="741"/>
        <v>2014</v>
      </c>
      <c r="X9508" t="str">
        <f t="shared" si="742"/>
        <v>Apr-2014</v>
      </c>
      <c r="Y9508" s="17">
        <f t="shared" si="743"/>
        <v>2</v>
      </c>
      <c r="Z9508" t="str">
        <f t="shared" si="744"/>
        <v>0% (No Discount)</v>
      </c>
      <c r="AA9508" s="17">
        <f>IF(COUNTIF($B$2:B9508,B9508)=1,1,0)</f>
        <v>1</v>
      </c>
      <c r="AB9508" s="17">
        <f>IF(COUNTIF($F$2:F9508,F9508)=1,1,0)</f>
        <v>0</v>
      </c>
    </row>
    <row r="9509" spans="1:28" x14ac:dyDescent="0.2">
      <c r="A9509" s="17">
        <v>9508</v>
      </c>
      <c r="B9509" t="s">
        <v>10703</v>
      </c>
      <c r="C9509" s="18">
        <v>41734</v>
      </c>
      <c r="D9509" s="18">
        <v>41736</v>
      </c>
      <c r="E9509" t="s">
        <v>50</v>
      </c>
      <c r="F9509" t="s">
        <v>693</v>
      </c>
      <c r="G9509" t="s">
        <v>694</v>
      </c>
      <c r="H9509" t="s">
        <v>53</v>
      </c>
      <c r="I9509" t="s">
        <v>54</v>
      </c>
      <c r="J9509" t="s">
        <v>6703</v>
      </c>
      <c r="K9509" t="s">
        <v>265</v>
      </c>
      <c r="L9509">
        <v>48127</v>
      </c>
      <c r="M9509" t="s">
        <v>132</v>
      </c>
      <c r="N9509" t="s">
        <v>4980</v>
      </c>
      <c r="O9509" t="s">
        <v>73</v>
      </c>
      <c r="P9509" t="s">
        <v>102</v>
      </c>
      <c r="Q9509" t="s">
        <v>4981</v>
      </c>
      <c r="R9509" s="19">
        <v>40.200000000000003</v>
      </c>
      <c r="S9509" s="17">
        <v>5</v>
      </c>
      <c r="T9509" s="20">
        <v>0</v>
      </c>
      <c r="U9509" s="19">
        <v>18.09</v>
      </c>
      <c r="V9509" s="20">
        <f t="shared" si="740"/>
        <v>0.44999999999999996</v>
      </c>
      <c r="W9509" s="17">
        <f t="shared" si="741"/>
        <v>2014</v>
      </c>
      <c r="X9509" t="str">
        <f t="shared" si="742"/>
        <v>Apr-2014</v>
      </c>
      <c r="Y9509" s="17">
        <f t="shared" si="743"/>
        <v>2</v>
      </c>
      <c r="Z9509" t="str">
        <f t="shared" si="744"/>
        <v>0% (No Discount)</v>
      </c>
      <c r="AA9509" s="17">
        <f>IF(COUNTIF($B$2:B9509,B9509)=1,1,0)</f>
        <v>0</v>
      </c>
      <c r="AB9509" s="17">
        <f>IF(COUNTIF($F$2:F9509,F9509)=1,1,0)</f>
        <v>0</v>
      </c>
    </row>
    <row r="9510" spans="1:28" x14ac:dyDescent="0.2">
      <c r="A9510" s="17">
        <v>9509</v>
      </c>
      <c r="B9510" t="s">
        <v>10703</v>
      </c>
      <c r="C9510" s="18">
        <v>41734</v>
      </c>
      <c r="D9510" s="18">
        <v>41736</v>
      </c>
      <c r="E9510" t="s">
        <v>50</v>
      </c>
      <c r="F9510" t="s">
        <v>693</v>
      </c>
      <c r="G9510" t="s">
        <v>694</v>
      </c>
      <c r="H9510" t="s">
        <v>53</v>
      </c>
      <c r="I9510" t="s">
        <v>54</v>
      </c>
      <c r="J9510" t="s">
        <v>6703</v>
      </c>
      <c r="K9510" t="s">
        <v>265</v>
      </c>
      <c r="L9510">
        <v>48127</v>
      </c>
      <c r="M9510" t="s">
        <v>132</v>
      </c>
      <c r="N9510" t="s">
        <v>809</v>
      </c>
      <c r="O9510" t="s">
        <v>73</v>
      </c>
      <c r="P9510" t="s">
        <v>95</v>
      </c>
      <c r="Q9510" t="s">
        <v>810</v>
      </c>
      <c r="R9510" s="19">
        <v>13.89</v>
      </c>
      <c r="S9510" s="17">
        <v>3</v>
      </c>
      <c r="T9510" s="20">
        <v>0</v>
      </c>
      <c r="U9510" s="19">
        <v>4.5837000000000003</v>
      </c>
      <c r="V9510" s="20">
        <f t="shared" si="740"/>
        <v>0.33</v>
      </c>
      <c r="W9510" s="17">
        <f t="shared" si="741"/>
        <v>2014</v>
      </c>
      <c r="X9510" t="str">
        <f t="shared" si="742"/>
        <v>Apr-2014</v>
      </c>
      <c r="Y9510" s="17">
        <f t="shared" si="743"/>
        <v>2</v>
      </c>
      <c r="Z9510" t="str">
        <f t="shared" si="744"/>
        <v>0% (No Discount)</v>
      </c>
      <c r="AA9510" s="17">
        <f>IF(COUNTIF($B$2:B9510,B9510)=1,1,0)</f>
        <v>0</v>
      </c>
      <c r="AB9510" s="17">
        <f>IF(COUNTIF($F$2:F9510,F9510)=1,1,0)</f>
        <v>0</v>
      </c>
    </row>
    <row r="9511" spans="1:28" x14ac:dyDescent="0.2">
      <c r="A9511" s="17">
        <v>9510</v>
      </c>
      <c r="B9511" t="s">
        <v>10703</v>
      </c>
      <c r="C9511" s="18">
        <v>41734</v>
      </c>
      <c r="D9511" s="18">
        <v>41736</v>
      </c>
      <c r="E9511" t="s">
        <v>50</v>
      </c>
      <c r="F9511" t="s">
        <v>693</v>
      </c>
      <c r="G9511" t="s">
        <v>694</v>
      </c>
      <c r="H9511" t="s">
        <v>53</v>
      </c>
      <c r="I9511" t="s">
        <v>54</v>
      </c>
      <c r="J9511" t="s">
        <v>6703</v>
      </c>
      <c r="K9511" t="s">
        <v>265</v>
      </c>
      <c r="L9511">
        <v>48127</v>
      </c>
      <c r="M9511" t="s">
        <v>132</v>
      </c>
      <c r="N9511" t="s">
        <v>713</v>
      </c>
      <c r="O9511" t="s">
        <v>73</v>
      </c>
      <c r="P9511" t="s">
        <v>86</v>
      </c>
      <c r="Q9511" t="s">
        <v>714</v>
      </c>
      <c r="R9511" s="19">
        <v>689.82</v>
      </c>
      <c r="S9511" s="17">
        <v>6</v>
      </c>
      <c r="T9511" s="20">
        <v>0</v>
      </c>
      <c r="U9511" s="19">
        <v>20.694600000000001</v>
      </c>
      <c r="V9511" s="20">
        <f t="shared" si="740"/>
        <v>0.03</v>
      </c>
      <c r="W9511" s="17">
        <f t="shared" si="741"/>
        <v>2014</v>
      </c>
      <c r="X9511" t="str">
        <f t="shared" si="742"/>
        <v>Apr-2014</v>
      </c>
      <c r="Y9511" s="17">
        <f t="shared" si="743"/>
        <v>2</v>
      </c>
      <c r="Z9511" t="str">
        <f t="shared" si="744"/>
        <v>0% (No Discount)</v>
      </c>
      <c r="AA9511" s="17">
        <f>IF(COUNTIF($B$2:B9511,B9511)=1,1,0)</f>
        <v>0</v>
      </c>
      <c r="AB9511" s="17">
        <f>IF(COUNTIF($F$2:F9511,F9511)=1,1,0)</f>
        <v>0</v>
      </c>
    </row>
    <row r="9512" spans="1:28" x14ac:dyDescent="0.2">
      <c r="A9512" s="17">
        <v>9511</v>
      </c>
      <c r="B9512" t="s">
        <v>10704</v>
      </c>
      <c r="C9512" s="18">
        <v>42588</v>
      </c>
      <c r="D9512" s="18">
        <v>42593</v>
      </c>
      <c r="E9512" t="s">
        <v>77</v>
      </c>
      <c r="F9512" t="s">
        <v>1883</v>
      </c>
      <c r="G9512" t="s">
        <v>1884</v>
      </c>
      <c r="H9512" t="s">
        <v>53</v>
      </c>
      <c r="I9512" t="s">
        <v>54</v>
      </c>
      <c r="J9512" t="s">
        <v>293</v>
      </c>
      <c r="K9512" t="s">
        <v>294</v>
      </c>
      <c r="L9512">
        <v>10024</v>
      </c>
      <c r="M9512" t="s">
        <v>175</v>
      </c>
      <c r="N9512" t="s">
        <v>1294</v>
      </c>
      <c r="O9512" t="s">
        <v>73</v>
      </c>
      <c r="P9512" t="s">
        <v>95</v>
      </c>
      <c r="Q9512" t="s">
        <v>1295</v>
      </c>
      <c r="R9512" s="19">
        <v>38.340000000000003</v>
      </c>
      <c r="S9512" s="17">
        <v>9</v>
      </c>
      <c r="T9512" s="20">
        <v>0</v>
      </c>
      <c r="U9512" s="19">
        <v>15.7194</v>
      </c>
      <c r="V9512" s="20">
        <f t="shared" si="740"/>
        <v>0.41</v>
      </c>
      <c r="W9512" s="17">
        <f t="shared" si="741"/>
        <v>2016</v>
      </c>
      <c r="X9512" t="str">
        <f t="shared" si="742"/>
        <v>Aug-2016</v>
      </c>
      <c r="Y9512" s="17">
        <f t="shared" si="743"/>
        <v>5</v>
      </c>
      <c r="Z9512" t="str">
        <f t="shared" si="744"/>
        <v>0% (No Discount)</v>
      </c>
      <c r="AA9512" s="17">
        <f>IF(COUNTIF($B$2:B9512,B9512)=1,1,0)</f>
        <v>1</v>
      </c>
      <c r="AB9512" s="17">
        <f>IF(COUNTIF($F$2:F9512,F9512)=1,1,0)</f>
        <v>0</v>
      </c>
    </row>
    <row r="9513" spans="1:28" x14ac:dyDescent="0.2">
      <c r="A9513" s="17">
        <v>9512</v>
      </c>
      <c r="B9513" t="s">
        <v>10705</v>
      </c>
      <c r="C9513" s="18">
        <v>41987</v>
      </c>
      <c r="D9513" s="18">
        <v>41989</v>
      </c>
      <c r="E9513" t="s">
        <v>215</v>
      </c>
      <c r="F9513" t="s">
        <v>6390</v>
      </c>
      <c r="G9513" t="s">
        <v>6391</v>
      </c>
      <c r="H9513" t="s">
        <v>68</v>
      </c>
      <c r="I9513" t="s">
        <v>54</v>
      </c>
      <c r="J9513" t="s">
        <v>330</v>
      </c>
      <c r="K9513" t="s">
        <v>238</v>
      </c>
      <c r="L9513">
        <v>60623</v>
      </c>
      <c r="M9513" t="s">
        <v>132</v>
      </c>
      <c r="N9513" t="s">
        <v>4363</v>
      </c>
      <c r="O9513" t="s">
        <v>73</v>
      </c>
      <c r="P9513" t="s">
        <v>102</v>
      </c>
      <c r="Q9513" t="s">
        <v>4364</v>
      </c>
      <c r="R9513" s="19">
        <v>9.2639999999999993</v>
      </c>
      <c r="S9513" s="17">
        <v>3</v>
      </c>
      <c r="T9513" s="20">
        <v>0.8</v>
      </c>
      <c r="U9513" s="19">
        <v>-13.896000000000001</v>
      </c>
      <c r="V9513" s="20">
        <f t="shared" si="740"/>
        <v>-1.5000000000000002</v>
      </c>
      <c r="W9513" s="17">
        <f t="shared" si="741"/>
        <v>2014</v>
      </c>
      <c r="X9513" t="str">
        <f t="shared" si="742"/>
        <v>Dec-2014</v>
      </c>
      <c r="Y9513" s="17">
        <f t="shared" si="743"/>
        <v>2</v>
      </c>
      <c r="Z9513" t="str">
        <f t="shared" si="744"/>
        <v>Over 50%</v>
      </c>
      <c r="AA9513" s="17">
        <f>IF(COUNTIF($B$2:B9513,B9513)=1,1,0)</f>
        <v>1</v>
      </c>
      <c r="AB9513" s="17">
        <f>IF(COUNTIF($F$2:F9513,F9513)=1,1,0)</f>
        <v>0</v>
      </c>
    </row>
    <row r="9514" spans="1:28" x14ac:dyDescent="0.2">
      <c r="A9514" s="17">
        <v>9513</v>
      </c>
      <c r="B9514" t="s">
        <v>10706</v>
      </c>
      <c r="C9514" s="18">
        <v>42885</v>
      </c>
      <c r="D9514" s="18">
        <v>42889</v>
      </c>
      <c r="E9514" t="s">
        <v>50</v>
      </c>
      <c r="F9514" t="s">
        <v>3486</v>
      </c>
      <c r="G9514" t="s">
        <v>3487</v>
      </c>
      <c r="H9514" t="s">
        <v>53</v>
      </c>
      <c r="I9514" t="s">
        <v>54</v>
      </c>
      <c r="J9514" t="s">
        <v>844</v>
      </c>
      <c r="K9514" t="s">
        <v>131</v>
      </c>
      <c r="L9514">
        <v>75217</v>
      </c>
      <c r="M9514" t="s">
        <v>132</v>
      </c>
      <c r="N9514" t="s">
        <v>3126</v>
      </c>
      <c r="O9514" t="s">
        <v>59</v>
      </c>
      <c r="P9514" t="s">
        <v>60</v>
      </c>
      <c r="Q9514" t="s">
        <v>3127</v>
      </c>
      <c r="R9514" s="19">
        <v>204.66640000000001</v>
      </c>
      <c r="S9514" s="17">
        <v>1</v>
      </c>
      <c r="T9514" s="20">
        <v>0.32</v>
      </c>
      <c r="U9514" s="19">
        <v>-6.0195999999999996</v>
      </c>
      <c r="V9514" s="20">
        <f t="shared" si="740"/>
        <v>-2.9411764705882349E-2</v>
      </c>
      <c r="W9514" s="17">
        <f t="shared" si="741"/>
        <v>2017</v>
      </c>
      <c r="X9514" t="str">
        <f t="shared" si="742"/>
        <v>May-2017</v>
      </c>
      <c r="Y9514" s="17">
        <f t="shared" si="743"/>
        <v>4</v>
      </c>
      <c r="Z9514" t="str">
        <f t="shared" si="744"/>
        <v>31-40%</v>
      </c>
      <c r="AA9514" s="17">
        <f>IF(COUNTIF($B$2:B9514,B9514)=1,1,0)</f>
        <v>1</v>
      </c>
      <c r="AB9514" s="17">
        <f>IF(COUNTIF($F$2:F9514,F9514)=1,1,0)</f>
        <v>0</v>
      </c>
    </row>
    <row r="9515" spans="1:28" x14ac:dyDescent="0.2">
      <c r="A9515" s="17">
        <v>9514</v>
      </c>
      <c r="B9515" t="s">
        <v>10707</v>
      </c>
      <c r="C9515" s="18">
        <v>42657</v>
      </c>
      <c r="D9515" s="18">
        <v>42662</v>
      </c>
      <c r="E9515" t="s">
        <v>77</v>
      </c>
      <c r="F9515" t="s">
        <v>5873</v>
      </c>
      <c r="G9515" t="s">
        <v>5874</v>
      </c>
      <c r="H9515" t="s">
        <v>53</v>
      </c>
      <c r="I9515" t="s">
        <v>54</v>
      </c>
      <c r="J9515" t="s">
        <v>4151</v>
      </c>
      <c r="K9515" t="s">
        <v>141</v>
      </c>
      <c r="L9515">
        <v>54915</v>
      </c>
      <c r="M9515" t="s">
        <v>132</v>
      </c>
      <c r="N9515" t="s">
        <v>3027</v>
      </c>
      <c r="O9515" t="s">
        <v>98</v>
      </c>
      <c r="P9515" t="s">
        <v>188</v>
      </c>
      <c r="Q9515" t="s">
        <v>3028</v>
      </c>
      <c r="R9515" s="19">
        <v>1649.75</v>
      </c>
      <c r="S9515" s="17">
        <v>5</v>
      </c>
      <c r="T9515" s="20">
        <v>0</v>
      </c>
      <c r="U9515" s="19">
        <v>544.41750000000002</v>
      </c>
      <c r="V9515" s="20">
        <f t="shared" si="740"/>
        <v>0.33</v>
      </c>
      <c r="W9515" s="17">
        <f t="shared" si="741"/>
        <v>2016</v>
      </c>
      <c r="X9515" t="str">
        <f t="shared" si="742"/>
        <v>Oct-2016</v>
      </c>
      <c r="Y9515" s="17">
        <f t="shared" si="743"/>
        <v>5</v>
      </c>
      <c r="Z9515" t="str">
        <f t="shared" si="744"/>
        <v>0% (No Discount)</v>
      </c>
      <c r="AA9515" s="17">
        <f>IF(COUNTIF($B$2:B9515,B9515)=1,1,0)</f>
        <v>1</v>
      </c>
      <c r="AB9515" s="17">
        <f>IF(COUNTIF($F$2:F9515,F9515)=1,1,0)</f>
        <v>0</v>
      </c>
    </row>
    <row r="9516" spans="1:28" x14ac:dyDescent="0.2">
      <c r="A9516" s="17">
        <v>9515</v>
      </c>
      <c r="B9516" t="s">
        <v>10708</v>
      </c>
      <c r="C9516" s="18">
        <v>41712</v>
      </c>
      <c r="D9516" s="18">
        <v>41716</v>
      </c>
      <c r="E9516" t="s">
        <v>77</v>
      </c>
      <c r="F9516" t="s">
        <v>7373</v>
      </c>
      <c r="G9516" t="s">
        <v>7374</v>
      </c>
      <c r="H9516" t="s">
        <v>129</v>
      </c>
      <c r="I9516" t="s">
        <v>54</v>
      </c>
      <c r="J9516" t="s">
        <v>1553</v>
      </c>
      <c r="K9516" t="s">
        <v>81</v>
      </c>
      <c r="L9516">
        <v>32216</v>
      </c>
      <c r="M9516" t="s">
        <v>57</v>
      </c>
      <c r="N9516" t="s">
        <v>2531</v>
      </c>
      <c r="O9516" t="s">
        <v>73</v>
      </c>
      <c r="P9516" t="s">
        <v>117</v>
      </c>
      <c r="Q9516" t="s">
        <v>2532</v>
      </c>
      <c r="R9516" s="19">
        <v>91.055999999999997</v>
      </c>
      <c r="S9516" s="17">
        <v>6</v>
      </c>
      <c r="T9516" s="20">
        <v>0.2</v>
      </c>
      <c r="U9516" s="19">
        <v>31.869599999999998</v>
      </c>
      <c r="V9516" s="20">
        <f t="shared" si="740"/>
        <v>0.35</v>
      </c>
      <c r="W9516" s="17">
        <f t="shared" si="741"/>
        <v>2014</v>
      </c>
      <c r="X9516" t="str">
        <f t="shared" si="742"/>
        <v>Mar-2014</v>
      </c>
      <c r="Y9516" s="17">
        <f t="shared" si="743"/>
        <v>4</v>
      </c>
      <c r="Z9516" t="str">
        <f t="shared" si="744"/>
        <v>11-20%</v>
      </c>
      <c r="AA9516" s="17">
        <f>IF(COUNTIF($B$2:B9516,B9516)=1,1,0)</f>
        <v>1</v>
      </c>
      <c r="AB9516" s="17">
        <f>IF(COUNTIF($F$2:F9516,F9516)=1,1,0)</f>
        <v>0</v>
      </c>
    </row>
    <row r="9517" spans="1:28" x14ac:dyDescent="0.2">
      <c r="A9517" s="17">
        <v>9516</v>
      </c>
      <c r="B9517" t="s">
        <v>10709</v>
      </c>
      <c r="C9517" s="18">
        <v>41687</v>
      </c>
      <c r="D9517" s="18">
        <v>41694</v>
      </c>
      <c r="E9517" t="s">
        <v>77</v>
      </c>
      <c r="F9517" t="s">
        <v>981</v>
      </c>
      <c r="G9517" t="s">
        <v>982</v>
      </c>
      <c r="H9517" t="s">
        <v>53</v>
      </c>
      <c r="I9517" t="s">
        <v>54</v>
      </c>
      <c r="J9517" t="s">
        <v>330</v>
      </c>
      <c r="K9517" t="s">
        <v>238</v>
      </c>
      <c r="L9517">
        <v>60653</v>
      </c>
      <c r="M9517" t="s">
        <v>132</v>
      </c>
      <c r="N9517" t="s">
        <v>4676</v>
      </c>
      <c r="O9517" t="s">
        <v>73</v>
      </c>
      <c r="P9517" t="s">
        <v>95</v>
      </c>
      <c r="Q9517" t="s">
        <v>3070</v>
      </c>
      <c r="R9517" s="19">
        <v>54.207999999999998</v>
      </c>
      <c r="S9517" s="17">
        <v>14</v>
      </c>
      <c r="T9517" s="20">
        <v>0.2</v>
      </c>
      <c r="U9517" s="19">
        <v>8.8087999999999997</v>
      </c>
      <c r="V9517" s="20">
        <f t="shared" si="740"/>
        <v>0.16250000000000001</v>
      </c>
      <c r="W9517" s="17">
        <f t="shared" si="741"/>
        <v>2014</v>
      </c>
      <c r="X9517" t="str">
        <f t="shared" si="742"/>
        <v>Feb-2014</v>
      </c>
      <c r="Y9517" s="17">
        <f t="shared" si="743"/>
        <v>7</v>
      </c>
      <c r="Z9517" t="str">
        <f t="shared" si="744"/>
        <v>11-20%</v>
      </c>
      <c r="AA9517" s="17">
        <f>IF(COUNTIF($B$2:B9517,B9517)=1,1,0)</f>
        <v>1</v>
      </c>
      <c r="AB9517" s="17">
        <f>IF(COUNTIF($F$2:F9517,F9517)=1,1,0)</f>
        <v>0</v>
      </c>
    </row>
    <row r="9518" spans="1:28" x14ac:dyDescent="0.2">
      <c r="A9518" s="17">
        <v>9517</v>
      </c>
      <c r="B9518" t="s">
        <v>10710</v>
      </c>
      <c r="C9518" s="18">
        <v>42240</v>
      </c>
      <c r="D9518" s="18">
        <v>42242</v>
      </c>
      <c r="E9518" t="s">
        <v>50</v>
      </c>
      <c r="F9518" t="s">
        <v>3201</v>
      </c>
      <c r="G9518" t="s">
        <v>3202</v>
      </c>
      <c r="H9518" t="s">
        <v>53</v>
      </c>
      <c r="I9518" t="s">
        <v>54</v>
      </c>
      <c r="J9518" t="s">
        <v>4654</v>
      </c>
      <c r="K9518" t="s">
        <v>525</v>
      </c>
      <c r="L9518">
        <v>43402</v>
      </c>
      <c r="M9518" t="s">
        <v>175</v>
      </c>
      <c r="N9518" t="s">
        <v>5071</v>
      </c>
      <c r="O9518" t="s">
        <v>98</v>
      </c>
      <c r="P9518" t="s">
        <v>99</v>
      </c>
      <c r="Q9518" t="s">
        <v>5072</v>
      </c>
      <c r="R9518" s="19">
        <v>26.981999999999999</v>
      </c>
      <c r="S9518" s="17">
        <v>3</v>
      </c>
      <c r="T9518" s="20">
        <v>0.4</v>
      </c>
      <c r="U9518" s="19">
        <v>4.0472999999999999</v>
      </c>
      <c r="V9518" s="20">
        <f t="shared" si="740"/>
        <v>0.15</v>
      </c>
      <c r="W9518" s="17">
        <f t="shared" si="741"/>
        <v>2015</v>
      </c>
      <c r="X9518" t="str">
        <f t="shared" si="742"/>
        <v>Aug-2015</v>
      </c>
      <c r="Y9518" s="17">
        <f t="shared" si="743"/>
        <v>2</v>
      </c>
      <c r="Z9518" t="str">
        <f t="shared" si="744"/>
        <v>31-40%</v>
      </c>
      <c r="AA9518" s="17">
        <f>IF(COUNTIF($B$2:B9518,B9518)=1,1,0)</f>
        <v>1</v>
      </c>
      <c r="AB9518" s="17">
        <f>IF(COUNTIF($F$2:F9518,F9518)=1,1,0)</f>
        <v>0</v>
      </c>
    </row>
    <row r="9519" spans="1:28" x14ac:dyDescent="0.2">
      <c r="A9519" s="17">
        <v>9518</v>
      </c>
      <c r="B9519" t="s">
        <v>10710</v>
      </c>
      <c r="C9519" s="18">
        <v>42240</v>
      </c>
      <c r="D9519" s="18">
        <v>42242</v>
      </c>
      <c r="E9519" t="s">
        <v>50</v>
      </c>
      <c r="F9519" t="s">
        <v>3201</v>
      </c>
      <c r="G9519" t="s">
        <v>3202</v>
      </c>
      <c r="H9519" t="s">
        <v>53</v>
      </c>
      <c r="I9519" t="s">
        <v>54</v>
      </c>
      <c r="J9519" t="s">
        <v>4654</v>
      </c>
      <c r="K9519" t="s">
        <v>525</v>
      </c>
      <c r="L9519">
        <v>43402</v>
      </c>
      <c r="M9519" t="s">
        <v>175</v>
      </c>
      <c r="N9519" t="s">
        <v>4793</v>
      </c>
      <c r="O9519" t="s">
        <v>73</v>
      </c>
      <c r="P9519" t="s">
        <v>74</v>
      </c>
      <c r="Q9519" t="s">
        <v>4794</v>
      </c>
      <c r="R9519" s="19">
        <v>6.9119999999999999</v>
      </c>
      <c r="S9519" s="17">
        <v>3</v>
      </c>
      <c r="T9519" s="20">
        <v>0.2</v>
      </c>
      <c r="U9519" s="19">
        <v>2.5055999999999998</v>
      </c>
      <c r="V9519" s="20">
        <f t="shared" si="740"/>
        <v>0.36249999999999999</v>
      </c>
      <c r="W9519" s="17">
        <f t="shared" si="741"/>
        <v>2015</v>
      </c>
      <c r="X9519" t="str">
        <f t="shared" si="742"/>
        <v>Aug-2015</v>
      </c>
      <c r="Y9519" s="17">
        <f t="shared" si="743"/>
        <v>2</v>
      </c>
      <c r="Z9519" t="str">
        <f t="shared" si="744"/>
        <v>11-20%</v>
      </c>
      <c r="AA9519" s="17">
        <f>IF(COUNTIF($B$2:B9519,B9519)=1,1,0)</f>
        <v>0</v>
      </c>
      <c r="AB9519" s="17">
        <f>IF(COUNTIF($F$2:F9519,F9519)=1,1,0)</f>
        <v>0</v>
      </c>
    </row>
    <row r="9520" spans="1:28" x14ac:dyDescent="0.2">
      <c r="A9520" s="17">
        <v>9519</v>
      </c>
      <c r="B9520" t="s">
        <v>10710</v>
      </c>
      <c r="C9520" s="18">
        <v>42240</v>
      </c>
      <c r="D9520" s="18">
        <v>42242</v>
      </c>
      <c r="E9520" t="s">
        <v>50</v>
      </c>
      <c r="F9520" t="s">
        <v>3201</v>
      </c>
      <c r="G9520" t="s">
        <v>3202</v>
      </c>
      <c r="H9520" t="s">
        <v>53</v>
      </c>
      <c r="I9520" t="s">
        <v>54</v>
      </c>
      <c r="J9520" t="s">
        <v>4654</v>
      </c>
      <c r="K9520" t="s">
        <v>525</v>
      </c>
      <c r="L9520">
        <v>43402</v>
      </c>
      <c r="M9520" t="s">
        <v>175</v>
      </c>
      <c r="N9520" t="s">
        <v>1045</v>
      </c>
      <c r="O9520" t="s">
        <v>73</v>
      </c>
      <c r="P9520" t="s">
        <v>86</v>
      </c>
      <c r="Q9520" t="s">
        <v>1046</v>
      </c>
      <c r="R9520" s="19">
        <v>435.50400000000002</v>
      </c>
      <c r="S9520" s="17">
        <v>3</v>
      </c>
      <c r="T9520" s="20">
        <v>0.2</v>
      </c>
      <c r="U9520" s="19">
        <v>48.994199999999999</v>
      </c>
      <c r="V9520" s="20">
        <f t="shared" si="740"/>
        <v>0.11249999999999999</v>
      </c>
      <c r="W9520" s="17">
        <f t="shared" si="741"/>
        <v>2015</v>
      </c>
      <c r="X9520" t="str">
        <f t="shared" si="742"/>
        <v>Aug-2015</v>
      </c>
      <c r="Y9520" s="17">
        <f t="shared" si="743"/>
        <v>2</v>
      </c>
      <c r="Z9520" t="str">
        <f t="shared" si="744"/>
        <v>11-20%</v>
      </c>
      <c r="AA9520" s="17">
        <f>IF(COUNTIF($B$2:B9520,B9520)=1,1,0)</f>
        <v>0</v>
      </c>
      <c r="AB9520" s="17">
        <f>IF(COUNTIF($F$2:F9520,F9520)=1,1,0)</f>
        <v>0</v>
      </c>
    </row>
    <row r="9521" spans="1:28" x14ac:dyDescent="0.2">
      <c r="A9521" s="17">
        <v>9520</v>
      </c>
      <c r="B9521" t="s">
        <v>10711</v>
      </c>
      <c r="C9521" s="18">
        <v>42863</v>
      </c>
      <c r="D9521" s="18">
        <v>42867</v>
      </c>
      <c r="E9521" t="s">
        <v>50</v>
      </c>
      <c r="F9521" t="s">
        <v>4360</v>
      </c>
      <c r="G9521" t="s">
        <v>4361</v>
      </c>
      <c r="H9521" t="s">
        <v>53</v>
      </c>
      <c r="I9521" t="s">
        <v>54</v>
      </c>
      <c r="J9521" t="s">
        <v>154</v>
      </c>
      <c r="K9521" t="s">
        <v>70</v>
      </c>
      <c r="L9521">
        <v>94110</v>
      </c>
      <c r="M9521" t="s">
        <v>71</v>
      </c>
      <c r="N9521" t="s">
        <v>5167</v>
      </c>
      <c r="O9521" t="s">
        <v>73</v>
      </c>
      <c r="P9521" t="s">
        <v>105</v>
      </c>
      <c r="Q9521" t="s">
        <v>5168</v>
      </c>
      <c r="R9521" s="19">
        <v>81.08</v>
      </c>
      <c r="S9521" s="17">
        <v>4</v>
      </c>
      <c r="T9521" s="20">
        <v>0</v>
      </c>
      <c r="U9521" s="19">
        <v>22.702400000000001</v>
      </c>
      <c r="V9521" s="20">
        <f t="shared" si="740"/>
        <v>0.28000000000000003</v>
      </c>
      <c r="W9521" s="17">
        <f t="shared" si="741"/>
        <v>2017</v>
      </c>
      <c r="X9521" t="str">
        <f t="shared" si="742"/>
        <v>May-2017</v>
      </c>
      <c r="Y9521" s="17">
        <f t="shared" si="743"/>
        <v>4</v>
      </c>
      <c r="Z9521" t="str">
        <f t="shared" si="744"/>
        <v>0% (No Discount)</v>
      </c>
      <c r="AA9521" s="17">
        <f>IF(COUNTIF($B$2:B9521,B9521)=1,1,0)</f>
        <v>1</v>
      </c>
      <c r="AB9521" s="17">
        <f>IF(COUNTIF($F$2:F9521,F9521)=1,1,0)</f>
        <v>0</v>
      </c>
    </row>
    <row r="9522" spans="1:28" x14ac:dyDescent="0.2">
      <c r="A9522" s="17">
        <v>9521</v>
      </c>
      <c r="B9522" t="s">
        <v>10712</v>
      </c>
      <c r="C9522" s="18">
        <v>42404</v>
      </c>
      <c r="D9522" s="18">
        <v>42409</v>
      </c>
      <c r="E9522" t="s">
        <v>77</v>
      </c>
      <c r="F9522" t="s">
        <v>733</v>
      </c>
      <c r="G9522" t="s">
        <v>734</v>
      </c>
      <c r="H9522" t="s">
        <v>68</v>
      </c>
      <c r="I9522" t="s">
        <v>54</v>
      </c>
      <c r="J9522" t="s">
        <v>69</v>
      </c>
      <c r="K9522" t="s">
        <v>70</v>
      </c>
      <c r="L9522">
        <v>90049</v>
      </c>
      <c r="M9522" t="s">
        <v>71</v>
      </c>
      <c r="N9522" t="s">
        <v>1038</v>
      </c>
      <c r="O9522" t="s">
        <v>73</v>
      </c>
      <c r="P9522" t="s">
        <v>86</v>
      </c>
      <c r="Q9522" t="s">
        <v>1039</v>
      </c>
      <c r="R9522" s="19">
        <v>93.02</v>
      </c>
      <c r="S9522" s="17">
        <v>2</v>
      </c>
      <c r="T9522" s="20">
        <v>0</v>
      </c>
      <c r="U9522" s="19">
        <v>3.7208000000000001</v>
      </c>
      <c r="V9522" s="20">
        <f t="shared" si="740"/>
        <v>0.04</v>
      </c>
      <c r="W9522" s="17">
        <f t="shared" si="741"/>
        <v>2016</v>
      </c>
      <c r="X9522" t="str">
        <f t="shared" si="742"/>
        <v>Feb-2016</v>
      </c>
      <c r="Y9522" s="17">
        <f t="shared" si="743"/>
        <v>5</v>
      </c>
      <c r="Z9522" t="str">
        <f t="shared" si="744"/>
        <v>0% (No Discount)</v>
      </c>
      <c r="AA9522" s="17">
        <f>IF(COUNTIF($B$2:B9522,B9522)=1,1,0)</f>
        <v>1</v>
      </c>
      <c r="AB9522" s="17">
        <f>IF(COUNTIF($F$2:F9522,F9522)=1,1,0)</f>
        <v>0</v>
      </c>
    </row>
    <row r="9523" spans="1:28" x14ac:dyDescent="0.2">
      <c r="A9523" s="17">
        <v>9522</v>
      </c>
      <c r="B9523" t="s">
        <v>10713</v>
      </c>
      <c r="C9523" s="18">
        <v>41992</v>
      </c>
      <c r="D9523" s="18">
        <v>41998</v>
      </c>
      <c r="E9523" t="s">
        <v>77</v>
      </c>
      <c r="F9523" t="s">
        <v>5468</v>
      </c>
      <c r="G9523" t="s">
        <v>5469</v>
      </c>
      <c r="H9523" t="s">
        <v>53</v>
      </c>
      <c r="I9523" t="s">
        <v>54</v>
      </c>
      <c r="J9523" t="s">
        <v>330</v>
      </c>
      <c r="K9523" t="s">
        <v>238</v>
      </c>
      <c r="L9523">
        <v>60623</v>
      </c>
      <c r="M9523" t="s">
        <v>132</v>
      </c>
      <c r="N9523" t="s">
        <v>10714</v>
      </c>
      <c r="O9523" t="s">
        <v>98</v>
      </c>
      <c r="P9523" t="s">
        <v>99</v>
      </c>
      <c r="Q9523" t="s">
        <v>10715</v>
      </c>
      <c r="R9523" s="19">
        <v>323.976</v>
      </c>
      <c r="S9523" s="17">
        <v>3</v>
      </c>
      <c r="T9523" s="20">
        <v>0.2</v>
      </c>
      <c r="U9523" s="19">
        <v>36.447299999999998</v>
      </c>
      <c r="V9523" s="20">
        <f t="shared" si="740"/>
        <v>0.11249999999999999</v>
      </c>
      <c r="W9523" s="17">
        <f t="shared" si="741"/>
        <v>2014</v>
      </c>
      <c r="X9523" t="str">
        <f t="shared" si="742"/>
        <v>Dec-2014</v>
      </c>
      <c r="Y9523" s="17">
        <f t="shared" si="743"/>
        <v>6</v>
      </c>
      <c r="Z9523" t="str">
        <f t="shared" si="744"/>
        <v>11-20%</v>
      </c>
      <c r="AA9523" s="17">
        <f>IF(COUNTIF($B$2:B9523,B9523)=1,1,0)</f>
        <v>1</v>
      </c>
      <c r="AB9523" s="17">
        <f>IF(COUNTIF($F$2:F9523,F9523)=1,1,0)</f>
        <v>0</v>
      </c>
    </row>
    <row r="9524" spans="1:28" x14ac:dyDescent="0.2">
      <c r="A9524" s="17">
        <v>9523</v>
      </c>
      <c r="B9524" t="s">
        <v>10713</v>
      </c>
      <c r="C9524" s="18">
        <v>41992</v>
      </c>
      <c r="D9524" s="18">
        <v>41998</v>
      </c>
      <c r="E9524" t="s">
        <v>77</v>
      </c>
      <c r="F9524" t="s">
        <v>5468</v>
      </c>
      <c r="G9524" t="s">
        <v>5469</v>
      </c>
      <c r="H9524" t="s">
        <v>53</v>
      </c>
      <c r="I9524" t="s">
        <v>54</v>
      </c>
      <c r="J9524" t="s">
        <v>330</v>
      </c>
      <c r="K9524" t="s">
        <v>238</v>
      </c>
      <c r="L9524">
        <v>60623</v>
      </c>
      <c r="M9524" t="s">
        <v>132</v>
      </c>
      <c r="N9524" t="s">
        <v>9122</v>
      </c>
      <c r="O9524" t="s">
        <v>73</v>
      </c>
      <c r="P9524" t="s">
        <v>117</v>
      </c>
      <c r="Q9524" t="s">
        <v>9123</v>
      </c>
      <c r="R9524" s="19">
        <v>15.552</v>
      </c>
      <c r="S9524" s="17">
        <v>3</v>
      </c>
      <c r="T9524" s="20">
        <v>0.2</v>
      </c>
      <c r="U9524" s="19">
        <v>5.4432</v>
      </c>
      <c r="V9524" s="20">
        <f t="shared" si="740"/>
        <v>0.35000000000000003</v>
      </c>
      <c r="W9524" s="17">
        <f t="shared" si="741"/>
        <v>2014</v>
      </c>
      <c r="X9524" t="str">
        <f t="shared" si="742"/>
        <v>Dec-2014</v>
      </c>
      <c r="Y9524" s="17">
        <f t="shared" si="743"/>
        <v>6</v>
      </c>
      <c r="Z9524" t="str">
        <f t="shared" si="744"/>
        <v>11-20%</v>
      </c>
      <c r="AA9524" s="17">
        <f>IF(COUNTIF($B$2:B9524,B9524)=1,1,0)</f>
        <v>0</v>
      </c>
      <c r="AB9524" s="17">
        <f>IF(COUNTIF($F$2:F9524,F9524)=1,1,0)</f>
        <v>0</v>
      </c>
    </row>
    <row r="9525" spans="1:28" x14ac:dyDescent="0.2">
      <c r="A9525" s="17">
        <v>9524</v>
      </c>
      <c r="B9525" t="s">
        <v>10713</v>
      </c>
      <c r="C9525" s="18">
        <v>41992</v>
      </c>
      <c r="D9525" s="18">
        <v>41998</v>
      </c>
      <c r="E9525" t="s">
        <v>77</v>
      </c>
      <c r="F9525" t="s">
        <v>5468</v>
      </c>
      <c r="G9525" t="s">
        <v>5469</v>
      </c>
      <c r="H9525" t="s">
        <v>53</v>
      </c>
      <c r="I9525" t="s">
        <v>54</v>
      </c>
      <c r="J9525" t="s">
        <v>330</v>
      </c>
      <c r="K9525" t="s">
        <v>238</v>
      </c>
      <c r="L9525">
        <v>60623</v>
      </c>
      <c r="M9525" t="s">
        <v>132</v>
      </c>
      <c r="N9525" t="s">
        <v>4125</v>
      </c>
      <c r="O9525" t="s">
        <v>73</v>
      </c>
      <c r="P9525" t="s">
        <v>86</v>
      </c>
      <c r="Q9525" t="s">
        <v>4126</v>
      </c>
      <c r="R9525" s="19">
        <v>32.591999999999999</v>
      </c>
      <c r="S9525" s="17">
        <v>3</v>
      </c>
      <c r="T9525" s="20">
        <v>0.2</v>
      </c>
      <c r="U9525" s="19">
        <v>-7.7405999999999997</v>
      </c>
      <c r="V9525" s="20">
        <f t="shared" si="740"/>
        <v>-0.23749999999999999</v>
      </c>
      <c r="W9525" s="17">
        <f t="shared" si="741"/>
        <v>2014</v>
      </c>
      <c r="X9525" t="str">
        <f t="shared" si="742"/>
        <v>Dec-2014</v>
      </c>
      <c r="Y9525" s="17">
        <f t="shared" si="743"/>
        <v>6</v>
      </c>
      <c r="Z9525" t="str">
        <f t="shared" si="744"/>
        <v>11-20%</v>
      </c>
      <c r="AA9525" s="17">
        <f>IF(COUNTIF($B$2:B9525,B9525)=1,1,0)</f>
        <v>0</v>
      </c>
      <c r="AB9525" s="17">
        <f>IF(COUNTIF($F$2:F9525,F9525)=1,1,0)</f>
        <v>0</v>
      </c>
    </row>
    <row r="9526" spans="1:28" x14ac:dyDescent="0.2">
      <c r="A9526" s="17">
        <v>9525</v>
      </c>
      <c r="B9526" t="s">
        <v>10716</v>
      </c>
      <c r="C9526" s="18">
        <v>43074</v>
      </c>
      <c r="D9526" s="18">
        <v>43075</v>
      </c>
      <c r="E9526" t="s">
        <v>215</v>
      </c>
      <c r="F9526" t="s">
        <v>5153</v>
      </c>
      <c r="G9526" t="s">
        <v>5154</v>
      </c>
      <c r="H9526" t="s">
        <v>129</v>
      </c>
      <c r="I9526" t="s">
        <v>54</v>
      </c>
      <c r="J9526" t="s">
        <v>122</v>
      </c>
      <c r="K9526" t="s">
        <v>123</v>
      </c>
      <c r="L9526">
        <v>98115</v>
      </c>
      <c r="M9526" t="s">
        <v>71</v>
      </c>
      <c r="N9526" t="s">
        <v>1229</v>
      </c>
      <c r="O9526" t="s">
        <v>73</v>
      </c>
      <c r="P9526" t="s">
        <v>102</v>
      </c>
      <c r="Q9526" t="s">
        <v>1230</v>
      </c>
      <c r="R9526" s="19">
        <v>83.92</v>
      </c>
      <c r="S9526" s="17">
        <v>5</v>
      </c>
      <c r="T9526" s="20">
        <v>0.2</v>
      </c>
      <c r="U9526" s="19">
        <v>29.372</v>
      </c>
      <c r="V9526" s="20">
        <f t="shared" si="740"/>
        <v>0.35</v>
      </c>
      <c r="W9526" s="17">
        <f t="shared" si="741"/>
        <v>2017</v>
      </c>
      <c r="X9526" t="str">
        <f t="shared" si="742"/>
        <v>Dec-2017</v>
      </c>
      <c r="Y9526" s="17">
        <f t="shared" si="743"/>
        <v>1</v>
      </c>
      <c r="Z9526" t="str">
        <f t="shared" si="744"/>
        <v>11-20%</v>
      </c>
      <c r="AA9526" s="17">
        <f>IF(COUNTIF($B$2:B9526,B9526)=1,1,0)</f>
        <v>1</v>
      </c>
      <c r="AB9526" s="17">
        <f>IF(COUNTIF($F$2:F9526,F9526)=1,1,0)</f>
        <v>0</v>
      </c>
    </row>
    <row r="9527" spans="1:28" x14ac:dyDescent="0.2">
      <c r="A9527" s="17">
        <v>9526</v>
      </c>
      <c r="B9527" t="s">
        <v>10716</v>
      </c>
      <c r="C9527" s="18">
        <v>43074</v>
      </c>
      <c r="D9527" s="18">
        <v>43075</v>
      </c>
      <c r="E9527" t="s">
        <v>215</v>
      </c>
      <c r="F9527" t="s">
        <v>5153</v>
      </c>
      <c r="G9527" t="s">
        <v>5154</v>
      </c>
      <c r="H9527" t="s">
        <v>129</v>
      </c>
      <c r="I9527" t="s">
        <v>54</v>
      </c>
      <c r="J9527" t="s">
        <v>122</v>
      </c>
      <c r="K9527" t="s">
        <v>123</v>
      </c>
      <c r="L9527">
        <v>98115</v>
      </c>
      <c r="M9527" t="s">
        <v>71</v>
      </c>
      <c r="N9527" t="s">
        <v>3500</v>
      </c>
      <c r="O9527" t="s">
        <v>59</v>
      </c>
      <c r="P9527" t="s">
        <v>92</v>
      </c>
      <c r="Q9527" t="s">
        <v>3501</v>
      </c>
      <c r="R9527" s="19">
        <v>199.9</v>
      </c>
      <c r="S9527" s="17">
        <v>5</v>
      </c>
      <c r="T9527" s="20">
        <v>0</v>
      </c>
      <c r="U9527" s="19">
        <v>39.979999999999997</v>
      </c>
      <c r="V9527" s="20">
        <f t="shared" si="740"/>
        <v>0.19999999999999998</v>
      </c>
      <c r="W9527" s="17">
        <f t="shared" si="741"/>
        <v>2017</v>
      </c>
      <c r="X9527" t="str">
        <f t="shared" si="742"/>
        <v>Dec-2017</v>
      </c>
      <c r="Y9527" s="17">
        <f t="shared" si="743"/>
        <v>1</v>
      </c>
      <c r="Z9527" t="str">
        <f t="shared" si="744"/>
        <v>0% (No Discount)</v>
      </c>
      <c r="AA9527" s="17">
        <f>IF(COUNTIF($B$2:B9527,B9527)=1,1,0)</f>
        <v>0</v>
      </c>
      <c r="AB9527" s="17">
        <f>IF(COUNTIF($F$2:F9527,F9527)=1,1,0)</f>
        <v>0</v>
      </c>
    </row>
    <row r="9528" spans="1:28" x14ac:dyDescent="0.2">
      <c r="A9528" s="17">
        <v>9527</v>
      </c>
      <c r="B9528" t="s">
        <v>10716</v>
      </c>
      <c r="C9528" s="18">
        <v>43074</v>
      </c>
      <c r="D9528" s="18">
        <v>43075</v>
      </c>
      <c r="E9528" t="s">
        <v>215</v>
      </c>
      <c r="F9528" t="s">
        <v>5153</v>
      </c>
      <c r="G9528" t="s">
        <v>5154</v>
      </c>
      <c r="H9528" t="s">
        <v>129</v>
      </c>
      <c r="I9528" t="s">
        <v>54</v>
      </c>
      <c r="J9528" t="s">
        <v>122</v>
      </c>
      <c r="K9528" t="s">
        <v>123</v>
      </c>
      <c r="L9528">
        <v>98115</v>
      </c>
      <c r="M9528" t="s">
        <v>71</v>
      </c>
      <c r="N9528" t="s">
        <v>3090</v>
      </c>
      <c r="O9528" t="s">
        <v>98</v>
      </c>
      <c r="P9528" t="s">
        <v>99</v>
      </c>
      <c r="Q9528" t="s">
        <v>3091</v>
      </c>
      <c r="R9528" s="19">
        <v>31.175999999999998</v>
      </c>
      <c r="S9528" s="17">
        <v>3</v>
      </c>
      <c r="T9528" s="20">
        <v>0.2</v>
      </c>
      <c r="U9528" s="19">
        <v>-7.0145999999999997</v>
      </c>
      <c r="V9528" s="20">
        <f t="shared" si="740"/>
        <v>-0.22500000000000001</v>
      </c>
      <c r="W9528" s="17">
        <f t="shared" si="741"/>
        <v>2017</v>
      </c>
      <c r="X9528" t="str">
        <f t="shared" si="742"/>
        <v>Dec-2017</v>
      </c>
      <c r="Y9528" s="17">
        <f t="shared" si="743"/>
        <v>1</v>
      </c>
      <c r="Z9528" t="str">
        <f t="shared" si="744"/>
        <v>11-20%</v>
      </c>
      <c r="AA9528" s="17">
        <f>IF(COUNTIF($B$2:B9528,B9528)=1,1,0)</f>
        <v>0</v>
      </c>
      <c r="AB9528" s="17">
        <f>IF(COUNTIF($F$2:F9528,F9528)=1,1,0)</f>
        <v>0</v>
      </c>
    </row>
    <row r="9529" spans="1:28" x14ac:dyDescent="0.2">
      <c r="A9529" s="17">
        <v>9528</v>
      </c>
      <c r="B9529" t="s">
        <v>10716</v>
      </c>
      <c r="C9529" s="18">
        <v>43074</v>
      </c>
      <c r="D9529" s="18">
        <v>43075</v>
      </c>
      <c r="E9529" t="s">
        <v>215</v>
      </c>
      <c r="F9529" t="s">
        <v>5153</v>
      </c>
      <c r="G9529" t="s">
        <v>5154</v>
      </c>
      <c r="H9529" t="s">
        <v>129</v>
      </c>
      <c r="I9529" t="s">
        <v>54</v>
      </c>
      <c r="J9529" t="s">
        <v>122</v>
      </c>
      <c r="K9529" t="s">
        <v>123</v>
      </c>
      <c r="L9529">
        <v>98115</v>
      </c>
      <c r="M9529" t="s">
        <v>71</v>
      </c>
      <c r="N9529" t="s">
        <v>1526</v>
      </c>
      <c r="O9529" t="s">
        <v>73</v>
      </c>
      <c r="P9529" t="s">
        <v>102</v>
      </c>
      <c r="Q9529" t="s">
        <v>1527</v>
      </c>
      <c r="R9529" s="19">
        <v>172.75200000000001</v>
      </c>
      <c r="S9529" s="17">
        <v>6</v>
      </c>
      <c r="T9529" s="20">
        <v>0.2</v>
      </c>
      <c r="U9529" s="19">
        <v>60.463200000000001</v>
      </c>
      <c r="V9529" s="20">
        <f t="shared" si="740"/>
        <v>0.35</v>
      </c>
      <c r="W9529" s="17">
        <f t="shared" si="741"/>
        <v>2017</v>
      </c>
      <c r="X9529" t="str">
        <f t="shared" si="742"/>
        <v>Dec-2017</v>
      </c>
      <c r="Y9529" s="17">
        <f t="shared" si="743"/>
        <v>1</v>
      </c>
      <c r="Z9529" t="str">
        <f t="shared" si="744"/>
        <v>11-20%</v>
      </c>
      <c r="AA9529" s="17">
        <f>IF(COUNTIF($B$2:B9529,B9529)=1,1,0)</f>
        <v>0</v>
      </c>
      <c r="AB9529" s="17">
        <f>IF(COUNTIF($F$2:F9529,F9529)=1,1,0)</f>
        <v>0</v>
      </c>
    </row>
    <row r="9530" spans="1:28" x14ac:dyDescent="0.2">
      <c r="A9530" s="17">
        <v>9529</v>
      </c>
      <c r="B9530" t="s">
        <v>10716</v>
      </c>
      <c r="C9530" s="18">
        <v>43074</v>
      </c>
      <c r="D9530" s="18">
        <v>43075</v>
      </c>
      <c r="E9530" t="s">
        <v>215</v>
      </c>
      <c r="F9530" t="s">
        <v>5153</v>
      </c>
      <c r="G9530" t="s">
        <v>5154</v>
      </c>
      <c r="H9530" t="s">
        <v>129</v>
      </c>
      <c r="I9530" t="s">
        <v>54</v>
      </c>
      <c r="J9530" t="s">
        <v>122</v>
      </c>
      <c r="K9530" t="s">
        <v>123</v>
      </c>
      <c r="L9530">
        <v>98115</v>
      </c>
      <c r="M9530" t="s">
        <v>71</v>
      </c>
      <c r="N9530" t="s">
        <v>2761</v>
      </c>
      <c r="O9530" t="s">
        <v>73</v>
      </c>
      <c r="P9530" t="s">
        <v>102</v>
      </c>
      <c r="Q9530" t="s">
        <v>2762</v>
      </c>
      <c r="R9530" s="19">
        <v>9.2959999999999994</v>
      </c>
      <c r="S9530" s="17">
        <v>2</v>
      </c>
      <c r="T9530" s="20">
        <v>0.2</v>
      </c>
      <c r="U9530" s="19">
        <v>3.0211999999999999</v>
      </c>
      <c r="V9530" s="20">
        <f t="shared" si="740"/>
        <v>0.32500000000000001</v>
      </c>
      <c r="W9530" s="17">
        <f t="shared" si="741"/>
        <v>2017</v>
      </c>
      <c r="X9530" t="str">
        <f t="shared" si="742"/>
        <v>Dec-2017</v>
      </c>
      <c r="Y9530" s="17">
        <f t="shared" si="743"/>
        <v>1</v>
      </c>
      <c r="Z9530" t="str">
        <f t="shared" si="744"/>
        <v>11-20%</v>
      </c>
      <c r="AA9530" s="17">
        <f>IF(COUNTIF($B$2:B9530,B9530)=1,1,0)</f>
        <v>0</v>
      </c>
      <c r="AB9530" s="17">
        <f>IF(COUNTIF($F$2:F9530,F9530)=1,1,0)</f>
        <v>0</v>
      </c>
    </row>
    <row r="9531" spans="1:28" x14ac:dyDescent="0.2">
      <c r="A9531" s="17">
        <v>9530</v>
      </c>
      <c r="B9531" t="s">
        <v>10717</v>
      </c>
      <c r="C9531" s="18">
        <v>42818</v>
      </c>
      <c r="D9531" s="18">
        <v>42819</v>
      </c>
      <c r="E9531" t="s">
        <v>1320</v>
      </c>
      <c r="F9531" t="s">
        <v>4844</v>
      </c>
      <c r="G9531" t="s">
        <v>4845</v>
      </c>
      <c r="H9531" t="s">
        <v>68</v>
      </c>
      <c r="I9531" t="s">
        <v>54</v>
      </c>
      <c r="J9531" t="s">
        <v>9182</v>
      </c>
      <c r="K9531" t="s">
        <v>131</v>
      </c>
      <c r="L9531">
        <v>77705</v>
      </c>
      <c r="M9531" t="s">
        <v>132</v>
      </c>
      <c r="N9531" t="s">
        <v>3390</v>
      </c>
      <c r="O9531" t="s">
        <v>73</v>
      </c>
      <c r="P9531" t="s">
        <v>86</v>
      </c>
      <c r="Q9531" t="s">
        <v>3391</v>
      </c>
      <c r="R9531" s="19">
        <v>12.768000000000001</v>
      </c>
      <c r="S9531" s="17">
        <v>2</v>
      </c>
      <c r="T9531" s="20">
        <v>0.2</v>
      </c>
      <c r="U9531" s="19">
        <v>0.95760000000000001</v>
      </c>
      <c r="V9531" s="20">
        <f t="shared" si="740"/>
        <v>7.4999999999999997E-2</v>
      </c>
      <c r="W9531" s="17">
        <f t="shared" si="741"/>
        <v>2017</v>
      </c>
      <c r="X9531" t="str">
        <f t="shared" si="742"/>
        <v>Mar-2017</v>
      </c>
      <c r="Y9531" s="17">
        <f t="shared" si="743"/>
        <v>1</v>
      </c>
      <c r="Z9531" t="str">
        <f t="shared" si="744"/>
        <v>11-20%</v>
      </c>
      <c r="AA9531" s="17">
        <f>IF(COUNTIF($B$2:B9531,B9531)=1,1,0)</f>
        <v>1</v>
      </c>
      <c r="AB9531" s="17">
        <f>IF(COUNTIF($F$2:F9531,F9531)=1,1,0)</f>
        <v>0</v>
      </c>
    </row>
    <row r="9532" spans="1:28" x14ac:dyDescent="0.2">
      <c r="A9532" s="17">
        <v>9531</v>
      </c>
      <c r="B9532" t="s">
        <v>10718</v>
      </c>
      <c r="C9532" s="18">
        <v>42924</v>
      </c>
      <c r="D9532" s="18">
        <v>42928</v>
      </c>
      <c r="E9532" t="s">
        <v>77</v>
      </c>
      <c r="F9532" t="s">
        <v>2355</v>
      </c>
      <c r="G9532" t="s">
        <v>2356</v>
      </c>
      <c r="H9532" t="s">
        <v>129</v>
      </c>
      <c r="I9532" t="s">
        <v>54</v>
      </c>
      <c r="J9532" t="s">
        <v>122</v>
      </c>
      <c r="K9532" t="s">
        <v>123</v>
      </c>
      <c r="L9532">
        <v>98103</v>
      </c>
      <c r="M9532" t="s">
        <v>71</v>
      </c>
      <c r="N9532" t="s">
        <v>3225</v>
      </c>
      <c r="O9532" t="s">
        <v>73</v>
      </c>
      <c r="P9532" t="s">
        <v>117</v>
      </c>
      <c r="Q9532" t="s">
        <v>213</v>
      </c>
      <c r="R9532" s="19">
        <v>52.76</v>
      </c>
      <c r="S9532" s="17">
        <v>2</v>
      </c>
      <c r="T9532" s="20">
        <v>0</v>
      </c>
      <c r="U9532" s="19">
        <v>24.269600000000001</v>
      </c>
      <c r="V9532" s="20">
        <f t="shared" si="740"/>
        <v>0.46</v>
      </c>
      <c r="W9532" s="17">
        <f t="shared" si="741"/>
        <v>2017</v>
      </c>
      <c r="X9532" t="str">
        <f t="shared" si="742"/>
        <v>Jul-2017</v>
      </c>
      <c r="Y9532" s="17">
        <f t="shared" si="743"/>
        <v>4</v>
      </c>
      <c r="Z9532" t="str">
        <f t="shared" si="744"/>
        <v>0% (No Discount)</v>
      </c>
      <c r="AA9532" s="17">
        <f>IF(COUNTIF($B$2:B9532,B9532)=1,1,0)</f>
        <v>1</v>
      </c>
      <c r="AB9532" s="17">
        <f>IF(COUNTIF($F$2:F9532,F9532)=1,1,0)</f>
        <v>0</v>
      </c>
    </row>
    <row r="9533" spans="1:28" x14ac:dyDescent="0.2">
      <c r="A9533" s="17">
        <v>9532</v>
      </c>
      <c r="B9533" t="s">
        <v>10719</v>
      </c>
      <c r="C9533" s="18">
        <v>43034</v>
      </c>
      <c r="D9533" s="18">
        <v>43039</v>
      </c>
      <c r="E9533" t="s">
        <v>77</v>
      </c>
      <c r="F9533" t="s">
        <v>6315</v>
      </c>
      <c r="G9533" t="s">
        <v>6316</v>
      </c>
      <c r="H9533" t="s">
        <v>129</v>
      </c>
      <c r="I9533" t="s">
        <v>54</v>
      </c>
      <c r="J9533" t="s">
        <v>844</v>
      </c>
      <c r="K9533" t="s">
        <v>131</v>
      </c>
      <c r="L9533">
        <v>75217</v>
      </c>
      <c r="M9533" t="s">
        <v>132</v>
      </c>
      <c r="N9533" t="s">
        <v>4669</v>
      </c>
      <c r="O9533" t="s">
        <v>73</v>
      </c>
      <c r="P9533" t="s">
        <v>86</v>
      </c>
      <c r="Q9533" t="s">
        <v>4670</v>
      </c>
      <c r="R9533" s="19">
        <v>55.616</v>
      </c>
      <c r="S9533" s="17">
        <v>2</v>
      </c>
      <c r="T9533" s="20">
        <v>0.2</v>
      </c>
      <c r="U9533" s="19">
        <v>5.5616000000000003</v>
      </c>
      <c r="V9533" s="20">
        <f t="shared" si="740"/>
        <v>0.1</v>
      </c>
      <c r="W9533" s="17">
        <f t="shared" si="741"/>
        <v>2017</v>
      </c>
      <c r="X9533" t="str">
        <f t="shared" si="742"/>
        <v>Oct-2017</v>
      </c>
      <c r="Y9533" s="17">
        <f t="shared" si="743"/>
        <v>5</v>
      </c>
      <c r="Z9533" t="str">
        <f t="shared" si="744"/>
        <v>11-20%</v>
      </c>
      <c r="AA9533" s="17">
        <f>IF(COUNTIF($B$2:B9533,B9533)=1,1,0)</f>
        <v>1</v>
      </c>
      <c r="AB9533" s="17">
        <f>IF(COUNTIF($F$2:F9533,F9533)=1,1,0)</f>
        <v>0</v>
      </c>
    </row>
    <row r="9534" spans="1:28" x14ac:dyDescent="0.2">
      <c r="A9534" s="17">
        <v>9533</v>
      </c>
      <c r="B9534" t="s">
        <v>10720</v>
      </c>
      <c r="C9534" s="18">
        <v>42670</v>
      </c>
      <c r="D9534" s="18">
        <v>42674</v>
      </c>
      <c r="E9534" t="s">
        <v>77</v>
      </c>
      <c r="F9534" t="s">
        <v>5044</v>
      </c>
      <c r="G9534" t="s">
        <v>5045</v>
      </c>
      <c r="H9534" t="s">
        <v>53</v>
      </c>
      <c r="I9534" t="s">
        <v>54</v>
      </c>
      <c r="J9534" t="s">
        <v>293</v>
      </c>
      <c r="K9534" t="s">
        <v>294</v>
      </c>
      <c r="L9534">
        <v>10011</v>
      </c>
      <c r="M9534" t="s">
        <v>175</v>
      </c>
      <c r="N9534" t="s">
        <v>5201</v>
      </c>
      <c r="O9534" t="s">
        <v>59</v>
      </c>
      <c r="P9534" t="s">
        <v>63</v>
      </c>
      <c r="Q9534" t="s">
        <v>5202</v>
      </c>
      <c r="R9534" s="19">
        <v>427.64400000000001</v>
      </c>
      <c r="S9534" s="17">
        <v>14</v>
      </c>
      <c r="T9534" s="20">
        <v>0.1</v>
      </c>
      <c r="U9534" s="19">
        <v>80.777199999999993</v>
      </c>
      <c r="V9534" s="20">
        <f t="shared" si="740"/>
        <v>0.18888888888888888</v>
      </c>
      <c r="W9534" s="17">
        <f t="shared" si="741"/>
        <v>2016</v>
      </c>
      <c r="X9534" t="str">
        <f t="shared" si="742"/>
        <v>Oct-2016</v>
      </c>
      <c r="Y9534" s="17">
        <f t="shared" si="743"/>
        <v>4</v>
      </c>
      <c r="Z9534" t="str">
        <f t="shared" si="744"/>
        <v>1-10%</v>
      </c>
      <c r="AA9534" s="17">
        <f>IF(COUNTIF($B$2:B9534,B9534)=1,1,0)</f>
        <v>1</v>
      </c>
      <c r="AB9534" s="17">
        <f>IF(COUNTIF($F$2:F9534,F9534)=1,1,0)</f>
        <v>0</v>
      </c>
    </row>
    <row r="9535" spans="1:28" x14ac:dyDescent="0.2">
      <c r="A9535" s="17">
        <v>9534</v>
      </c>
      <c r="B9535" t="s">
        <v>10720</v>
      </c>
      <c r="C9535" s="18">
        <v>42670</v>
      </c>
      <c r="D9535" s="18">
        <v>42674</v>
      </c>
      <c r="E9535" t="s">
        <v>77</v>
      </c>
      <c r="F9535" t="s">
        <v>5044</v>
      </c>
      <c r="G9535" t="s">
        <v>5045</v>
      </c>
      <c r="H9535" t="s">
        <v>53</v>
      </c>
      <c r="I9535" t="s">
        <v>54</v>
      </c>
      <c r="J9535" t="s">
        <v>293</v>
      </c>
      <c r="K9535" t="s">
        <v>294</v>
      </c>
      <c r="L9535">
        <v>10011</v>
      </c>
      <c r="M9535" t="s">
        <v>175</v>
      </c>
      <c r="N9535" t="s">
        <v>866</v>
      </c>
      <c r="O9535" t="s">
        <v>73</v>
      </c>
      <c r="P9535" t="s">
        <v>296</v>
      </c>
      <c r="Q9535" t="s">
        <v>867</v>
      </c>
      <c r="R9535" s="19">
        <v>40.67</v>
      </c>
      <c r="S9535" s="17">
        <v>7</v>
      </c>
      <c r="T9535" s="20">
        <v>0</v>
      </c>
      <c r="U9535" s="19">
        <v>12.607699999999999</v>
      </c>
      <c r="V9535" s="20">
        <f t="shared" si="740"/>
        <v>0.31</v>
      </c>
      <c r="W9535" s="17">
        <f t="shared" si="741"/>
        <v>2016</v>
      </c>
      <c r="X9535" t="str">
        <f t="shared" si="742"/>
        <v>Oct-2016</v>
      </c>
      <c r="Y9535" s="17">
        <f t="shared" si="743"/>
        <v>4</v>
      </c>
      <c r="Z9535" t="str">
        <f t="shared" si="744"/>
        <v>0% (No Discount)</v>
      </c>
      <c r="AA9535" s="17">
        <f>IF(COUNTIF($B$2:B9535,B9535)=1,1,0)</f>
        <v>0</v>
      </c>
      <c r="AB9535" s="17">
        <f>IF(COUNTIF($F$2:F9535,F9535)=1,1,0)</f>
        <v>0</v>
      </c>
    </row>
    <row r="9536" spans="1:28" x14ac:dyDescent="0.2">
      <c r="A9536" s="17">
        <v>9535</v>
      </c>
      <c r="B9536" t="s">
        <v>10720</v>
      </c>
      <c r="C9536" s="18">
        <v>42670</v>
      </c>
      <c r="D9536" s="18">
        <v>42674</v>
      </c>
      <c r="E9536" t="s">
        <v>77</v>
      </c>
      <c r="F9536" t="s">
        <v>5044</v>
      </c>
      <c r="G9536" t="s">
        <v>5045</v>
      </c>
      <c r="H9536" t="s">
        <v>53</v>
      </c>
      <c r="I9536" t="s">
        <v>54</v>
      </c>
      <c r="J9536" t="s">
        <v>293</v>
      </c>
      <c r="K9536" t="s">
        <v>294</v>
      </c>
      <c r="L9536">
        <v>10011</v>
      </c>
      <c r="M9536" t="s">
        <v>175</v>
      </c>
      <c r="N9536" t="s">
        <v>8557</v>
      </c>
      <c r="O9536" t="s">
        <v>73</v>
      </c>
      <c r="P9536" t="s">
        <v>86</v>
      </c>
      <c r="Q9536" t="s">
        <v>8558</v>
      </c>
      <c r="R9536" s="19">
        <v>33.479999999999997</v>
      </c>
      <c r="S9536" s="17">
        <v>2</v>
      </c>
      <c r="T9536" s="20">
        <v>0</v>
      </c>
      <c r="U9536" s="19">
        <v>1.3391999999999999</v>
      </c>
      <c r="V9536" s="20">
        <f t="shared" si="740"/>
        <v>0.04</v>
      </c>
      <c r="W9536" s="17">
        <f t="shared" si="741"/>
        <v>2016</v>
      </c>
      <c r="X9536" t="str">
        <f t="shared" si="742"/>
        <v>Oct-2016</v>
      </c>
      <c r="Y9536" s="17">
        <f t="shared" si="743"/>
        <v>4</v>
      </c>
      <c r="Z9536" t="str">
        <f t="shared" si="744"/>
        <v>0% (No Discount)</v>
      </c>
      <c r="AA9536" s="17">
        <f>IF(COUNTIF($B$2:B9536,B9536)=1,1,0)</f>
        <v>0</v>
      </c>
      <c r="AB9536" s="17">
        <f>IF(COUNTIF($F$2:F9536,F9536)=1,1,0)</f>
        <v>0</v>
      </c>
    </row>
    <row r="9537" spans="1:28" x14ac:dyDescent="0.2">
      <c r="A9537" s="17">
        <v>9536</v>
      </c>
      <c r="B9537" t="s">
        <v>10720</v>
      </c>
      <c r="C9537" s="18">
        <v>42670</v>
      </c>
      <c r="D9537" s="18">
        <v>42674</v>
      </c>
      <c r="E9537" t="s">
        <v>77</v>
      </c>
      <c r="F9537" t="s">
        <v>5044</v>
      </c>
      <c r="G9537" t="s">
        <v>5045</v>
      </c>
      <c r="H9537" t="s">
        <v>53</v>
      </c>
      <c r="I9537" t="s">
        <v>54</v>
      </c>
      <c r="J9537" t="s">
        <v>293</v>
      </c>
      <c r="K9537" t="s">
        <v>294</v>
      </c>
      <c r="L9537">
        <v>10011</v>
      </c>
      <c r="M9537" t="s">
        <v>175</v>
      </c>
      <c r="N9537" t="s">
        <v>2070</v>
      </c>
      <c r="O9537" t="s">
        <v>73</v>
      </c>
      <c r="P9537" t="s">
        <v>102</v>
      </c>
      <c r="Q9537" t="s">
        <v>2071</v>
      </c>
      <c r="R9537" s="19">
        <v>9.7279999999999998</v>
      </c>
      <c r="S9537" s="17">
        <v>2</v>
      </c>
      <c r="T9537" s="20">
        <v>0.2</v>
      </c>
      <c r="U9537" s="19">
        <v>3.2831999999999999</v>
      </c>
      <c r="V9537" s="20">
        <f t="shared" si="740"/>
        <v>0.33750000000000002</v>
      </c>
      <c r="W9537" s="17">
        <f t="shared" si="741"/>
        <v>2016</v>
      </c>
      <c r="X9537" t="str">
        <f t="shared" si="742"/>
        <v>Oct-2016</v>
      </c>
      <c r="Y9537" s="17">
        <f t="shared" si="743"/>
        <v>4</v>
      </c>
      <c r="Z9537" t="str">
        <f t="shared" si="744"/>
        <v>11-20%</v>
      </c>
      <c r="AA9537" s="17">
        <f>IF(COUNTIF($B$2:B9537,B9537)=1,1,0)</f>
        <v>0</v>
      </c>
      <c r="AB9537" s="17">
        <f>IF(COUNTIF($F$2:F9537,F9537)=1,1,0)</f>
        <v>0</v>
      </c>
    </row>
    <row r="9538" spans="1:28" x14ac:dyDescent="0.2">
      <c r="A9538" s="17">
        <v>9537</v>
      </c>
      <c r="B9538" t="s">
        <v>10721</v>
      </c>
      <c r="C9538" s="18">
        <v>42898</v>
      </c>
      <c r="D9538" s="18">
        <v>42900</v>
      </c>
      <c r="E9538" t="s">
        <v>50</v>
      </c>
      <c r="F9538" t="s">
        <v>569</v>
      </c>
      <c r="G9538" t="s">
        <v>570</v>
      </c>
      <c r="H9538" t="s">
        <v>53</v>
      </c>
      <c r="I9538" t="s">
        <v>54</v>
      </c>
      <c r="J9538" t="s">
        <v>330</v>
      </c>
      <c r="K9538" t="s">
        <v>238</v>
      </c>
      <c r="L9538">
        <v>60610</v>
      </c>
      <c r="M9538" t="s">
        <v>132</v>
      </c>
      <c r="N9538" t="s">
        <v>5097</v>
      </c>
      <c r="O9538" t="s">
        <v>59</v>
      </c>
      <c r="P9538" t="s">
        <v>92</v>
      </c>
      <c r="Q9538" t="s">
        <v>5098</v>
      </c>
      <c r="R9538" s="19">
        <v>8.8559999999999999</v>
      </c>
      <c r="S9538" s="17">
        <v>3</v>
      </c>
      <c r="T9538" s="20">
        <v>0.6</v>
      </c>
      <c r="U9538" s="19">
        <v>-6.8634000000000004</v>
      </c>
      <c r="V9538" s="20">
        <f t="shared" ref="V9538:V9601" si="745">IFERROR(U9538/R9538,0)</f>
        <v>-0.77500000000000002</v>
      </c>
      <c r="W9538" s="17">
        <f t="shared" ref="W9538:W9601" si="746">YEAR(C9538)</f>
        <v>2017</v>
      </c>
      <c r="X9538" t="str">
        <f t="shared" ref="X9538:X9601" si="747">TEXT(C9538,"mmm-yyyy")</f>
        <v>Jun-2017</v>
      </c>
      <c r="Y9538" s="17">
        <f t="shared" ref="Y9538:Y9601" si="748">D9538-C9538</f>
        <v>2</v>
      </c>
      <c r="Z9538" t="str">
        <f t="shared" ref="Z9538:Z9601" si="749">IF(T9538=0,"0% (No Discount)",IF(T9538&lt;=0.1,"1-10%",IF(T9538&lt;=0.2,"11-20%",IF(T9538&lt;=0.3,"21-30%",IF(T9538&lt;=0.4,"31-40%",IF(T9538&lt;=0.5,"41-50%","Over 50%"))))))</f>
        <v>Over 50%</v>
      </c>
      <c r="AA9538" s="17">
        <f>IF(COUNTIF($B$2:B9538,B9538)=1,1,0)</f>
        <v>1</v>
      </c>
      <c r="AB9538" s="17">
        <f>IF(COUNTIF($F$2:F9538,F9538)=1,1,0)</f>
        <v>0</v>
      </c>
    </row>
    <row r="9539" spans="1:28" x14ac:dyDescent="0.2">
      <c r="A9539" s="17">
        <v>9538</v>
      </c>
      <c r="B9539" t="s">
        <v>10722</v>
      </c>
      <c r="C9539" s="18">
        <v>42638</v>
      </c>
      <c r="D9539" s="18">
        <v>42640</v>
      </c>
      <c r="E9539" t="s">
        <v>215</v>
      </c>
      <c r="F9539" t="s">
        <v>3739</v>
      </c>
      <c r="G9539" t="s">
        <v>3740</v>
      </c>
      <c r="H9539" t="s">
        <v>68</v>
      </c>
      <c r="I9539" t="s">
        <v>54</v>
      </c>
      <c r="J9539" t="s">
        <v>154</v>
      </c>
      <c r="K9539" t="s">
        <v>70</v>
      </c>
      <c r="L9539">
        <v>94110</v>
      </c>
      <c r="M9539" t="s">
        <v>71</v>
      </c>
      <c r="N9539" t="s">
        <v>793</v>
      </c>
      <c r="O9539" t="s">
        <v>59</v>
      </c>
      <c r="P9539" t="s">
        <v>60</v>
      </c>
      <c r="Q9539" t="s">
        <v>794</v>
      </c>
      <c r="R9539" s="19">
        <v>477.666</v>
      </c>
      <c r="S9539" s="17">
        <v>2</v>
      </c>
      <c r="T9539" s="20">
        <v>0.15</v>
      </c>
      <c r="U9539" s="19">
        <v>84.293999999999997</v>
      </c>
      <c r="V9539" s="20">
        <f t="shared" si="745"/>
        <v>0.1764705882352941</v>
      </c>
      <c r="W9539" s="17">
        <f t="shared" si="746"/>
        <v>2016</v>
      </c>
      <c r="X9539" t="str">
        <f t="shared" si="747"/>
        <v>Sep-2016</v>
      </c>
      <c r="Y9539" s="17">
        <f t="shared" si="748"/>
        <v>2</v>
      </c>
      <c r="Z9539" t="str">
        <f t="shared" si="749"/>
        <v>11-20%</v>
      </c>
      <c r="AA9539" s="17">
        <f>IF(COUNTIF($B$2:B9539,B9539)=1,1,0)</f>
        <v>1</v>
      </c>
      <c r="AB9539" s="17">
        <f>IF(COUNTIF($F$2:F9539,F9539)=1,1,0)</f>
        <v>0</v>
      </c>
    </row>
    <row r="9540" spans="1:28" x14ac:dyDescent="0.2">
      <c r="A9540" s="17">
        <v>9539</v>
      </c>
      <c r="B9540" t="s">
        <v>10723</v>
      </c>
      <c r="C9540" s="18">
        <v>42985</v>
      </c>
      <c r="D9540" s="18">
        <v>42987</v>
      </c>
      <c r="E9540" t="s">
        <v>215</v>
      </c>
      <c r="F9540" t="s">
        <v>1853</v>
      </c>
      <c r="G9540" t="s">
        <v>1854</v>
      </c>
      <c r="H9540" t="s">
        <v>53</v>
      </c>
      <c r="I9540" t="s">
        <v>54</v>
      </c>
      <c r="J9540" t="s">
        <v>3613</v>
      </c>
      <c r="K9540" t="s">
        <v>1430</v>
      </c>
      <c r="L9540">
        <v>2908</v>
      </c>
      <c r="M9540" t="s">
        <v>175</v>
      </c>
      <c r="N9540" t="s">
        <v>3691</v>
      </c>
      <c r="O9540" t="s">
        <v>73</v>
      </c>
      <c r="P9540" t="s">
        <v>117</v>
      </c>
      <c r="Q9540" t="s">
        <v>3692</v>
      </c>
      <c r="R9540" s="19">
        <v>16.899999999999999</v>
      </c>
      <c r="S9540" s="17">
        <v>5</v>
      </c>
      <c r="T9540" s="20">
        <v>0</v>
      </c>
      <c r="U9540" s="19">
        <v>7.774</v>
      </c>
      <c r="V9540" s="20">
        <f t="shared" si="745"/>
        <v>0.46</v>
      </c>
      <c r="W9540" s="17">
        <f t="shared" si="746"/>
        <v>2017</v>
      </c>
      <c r="X9540" t="str">
        <f t="shared" si="747"/>
        <v>Sep-2017</v>
      </c>
      <c r="Y9540" s="17">
        <f t="shared" si="748"/>
        <v>2</v>
      </c>
      <c r="Z9540" t="str">
        <f t="shared" si="749"/>
        <v>0% (No Discount)</v>
      </c>
      <c r="AA9540" s="17">
        <f>IF(COUNTIF($B$2:B9540,B9540)=1,1,0)</f>
        <v>1</v>
      </c>
      <c r="AB9540" s="17">
        <f>IF(COUNTIF($F$2:F9540,F9540)=1,1,0)</f>
        <v>0</v>
      </c>
    </row>
    <row r="9541" spans="1:28" x14ac:dyDescent="0.2">
      <c r="A9541" s="17">
        <v>9540</v>
      </c>
      <c r="B9541" t="s">
        <v>10723</v>
      </c>
      <c r="C9541" s="18">
        <v>42985</v>
      </c>
      <c r="D9541" s="18">
        <v>42987</v>
      </c>
      <c r="E9541" t="s">
        <v>215</v>
      </c>
      <c r="F9541" t="s">
        <v>1853</v>
      </c>
      <c r="G9541" t="s">
        <v>1854</v>
      </c>
      <c r="H9541" t="s">
        <v>53</v>
      </c>
      <c r="I9541" t="s">
        <v>54</v>
      </c>
      <c r="J9541" t="s">
        <v>3613</v>
      </c>
      <c r="K9541" t="s">
        <v>1430</v>
      </c>
      <c r="L9541">
        <v>2908</v>
      </c>
      <c r="M9541" t="s">
        <v>175</v>
      </c>
      <c r="N9541" t="s">
        <v>1482</v>
      </c>
      <c r="O9541" t="s">
        <v>73</v>
      </c>
      <c r="P9541" t="s">
        <v>117</v>
      </c>
      <c r="Q9541" t="s">
        <v>1483</v>
      </c>
      <c r="R9541" s="19">
        <v>39.96</v>
      </c>
      <c r="S9541" s="17">
        <v>2</v>
      </c>
      <c r="T9541" s="20">
        <v>0</v>
      </c>
      <c r="U9541" s="19">
        <v>18.781199999999998</v>
      </c>
      <c r="V9541" s="20">
        <f t="shared" si="745"/>
        <v>0.47</v>
      </c>
      <c r="W9541" s="17">
        <f t="shared" si="746"/>
        <v>2017</v>
      </c>
      <c r="X9541" t="str">
        <f t="shared" si="747"/>
        <v>Sep-2017</v>
      </c>
      <c r="Y9541" s="17">
        <f t="shared" si="748"/>
        <v>2</v>
      </c>
      <c r="Z9541" t="str">
        <f t="shared" si="749"/>
        <v>0% (No Discount)</v>
      </c>
      <c r="AA9541" s="17">
        <f>IF(COUNTIF($B$2:B9541,B9541)=1,1,0)</f>
        <v>0</v>
      </c>
      <c r="AB9541" s="17">
        <f>IF(COUNTIF($F$2:F9541,F9541)=1,1,0)</f>
        <v>0</v>
      </c>
    </row>
    <row r="9542" spans="1:28" x14ac:dyDescent="0.2">
      <c r="A9542" s="17">
        <v>9541</v>
      </c>
      <c r="B9542" t="s">
        <v>10724</v>
      </c>
      <c r="C9542" s="18">
        <v>42135</v>
      </c>
      <c r="D9542" s="18">
        <v>42140</v>
      </c>
      <c r="E9542" t="s">
        <v>50</v>
      </c>
      <c r="F9542" t="s">
        <v>328</v>
      </c>
      <c r="G9542" t="s">
        <v>329</v>
      </c>
      <c r="H9542" t="s">
        <v>129</v>
      </c>
      <c r="I9542" t="s">
        <v>54</v>
      </c>
      <c r="J9542" t="s">
        <v>571</v>
      </c>
      <c r="K9542" t="s">
        <v>337</v>
      </c>
      <c r="L9542">
        <v>85023</v>
      </c>
      <c r="M9542" t="s">
        <v>71</v>
      </c>
      <c r="N9542" t="s">
        <v>3447</v>
      </c>
      <c r="O9542" t="s">
        <v>59</v>
      </c>
      <c r="P9542" t="s">
        <v>63</v>
      </c>
      <c r="Q9542" t="s">
        <v>3448</v>
      </c>
      <c r="R9542" s="19">
        <v>191.96799999999999</v>
      </c>
      <c r="S9542" s="17">
        <v>7</v>
      </c>
      <c r="T9542" s="20">
        <v>0.2</v>
      </c>
      <c r="U9542" s="19">
        <v>16.7972</v>
      </c>
      <c r="V9542" s="20">
        <f t="shared" si="745"/>
        <v>8.7500000000000008E-2</v>
      </c>
      <c r="W9542" s="17">
        <f t="shared" si="746"/>
        <v>2015</v>
      </c>
      <c r="X9542" t="str">
        <f t="shared" si="747"/>
        <v>May-2015</v>
      </c>
      <c r="Y9542" s="17">
        <f t="shared" si="748"/>
        <v>5</v>
      </c>
      <c r="Z9542" t="str">
        <f t="shared" si="749"/>
        <v>11-20%</v>
      </c>
      <c r="AA9542" s="17">
        <f>IF(COUNTIF($B$2:B9542,B9542)=1,1,0)</f>
        <v>1</v>
      </c>
      <c r="AB9542" s="17">
        <f>IF(COUNTIF($F$2:F9542,F9542)=1,1,0)</f>
        <v>0</v>
      </c>
    </row>
    <row r="9543" spans="1:28" x14ac:dyDescent="0.2">
      <c r="A9543" s="17">
        <v>9542</v>
      </c>
      <c r="B9543" t="s">
        <v>10725</v>
      </c>
      <c r="C9543" s="18">
        <v>42222</v>
      </c>
      <c r="D9543" s="18">
        <v>42226</v>
      </c>
      <c r="E9543" t="s">
        <v>77</v>
      </c>
      <c r="F9543" t="s">
        <v>2887</v>
      </c>
      <c r="G9543" t="s">
        <v>2888</v>
      </c>
      <c r="H9543" t="s">
        <v>68</v>
      </c>
      <c r="I9543" t="s">
        <v>54</v>
      </c>
      <c r="J9543" t="s">
        <v>211</v>
      </c>
      <c r="K9543" t="s">
        <v>131</v>
      </c>
      <c r="L9543">
        <v>77095</v>
      </c>
      <c r="M9543" t="s">
        <v>132</v>
      </c>
      <c r="N9543" t="s">
        <v>879</v>
      </c>
      <c r="O9543" t="s">
        <v>73</v>
      </c>
      <c r="P9543" t="s">
        <v>74</v>
      </c>
      <c r="Q9543" t="s">
        <v>880</v>
      </c>
      <c r="R9543" s="19">
        <v>35.520000000000003</v>
      </c>
      <c r="S9543" s="17">
        <v>3</v>
      </c>
      <c r="T9543" s="20">
        <v>0.2</v>
      </c>
      <c r="U9543" s="19">
        <v>13.32</v>
      </c>
      <c r="V9543" s="20">
        <f t="shared" si="745"/>
        <v>0.375</v>
      </c>
      <c r="W9543" s="17">
        <f t="shared" si="746"/>
        <v>2015</v>
      </c>
      <c r="X9543" t="str">
        <f t="shared" si="747"/>
        <v>Aug-2015</v>
      </c>
      <c r="Y9543" s="17">
        <f t="shared" si="748"/>
        <v>4</v>
      </c>
      <c r="Z9543" t="str">
        <f t="shared" si="749"/>
        <v>11-20%</v>
      </c>
      <c r="AA9543" s="17">
        <f>IF(COUNTIF($B$2:B9543,B9543)=1,1,0)</f>
        <v>1</v>
      </c>
      <c r="AB9543" s="17">
        <f>IF(COUNTIF($F$2:F9543,F9543)=1,1,0)</f>
        <v>0</v>
      </c>
    </row>
    <row r="9544" spans="1:28" x14ac:dyDescent="0.2">
      <c r="A9544" s="17">
        <v>9543</v>
      </c>
      <c r="B9544" t="s">
        <v>10725</v>
      </c>
      <c r="C9544" s="18">
        <v>42222</v>
      </c>
      <c r="D9544" s="18">
        <v>42226</v>
      </c>
      <c r="E9544" t="s">
        <v>77</v>
      </c>
      <c r="F9544" t="s">
        <v>2887</v>
      </c>
      <c r="G9544" t="s">
        <v>2888</v>
      </c>
      <c r="H9544" t="s">
        <v>68</v>
      </c>
      <c r="I9544" t="s">
        <v>54</v>
      </c>
      <c r="J9544" t="s">
        <v>211</v>
      </c>
      <c r="K9544" t="s">
        <v>131</v>
      </c>
      <c r="L9544">
        <v>77095</v>
      </c>
      <c r="M9544" t="s">
        <v>132</v>
      </c>
      <c r="N9544" t="s">
        <v>3160</v>
      </c>
      <c r="O9544" t="s">
        <v>73</v>
      </c>
      <c r="P9544" t="s">
        <v>102</v>
      </c>
      <c r="Q9544" t="s">
        <v>3161</v>
      </c>
      <c r="R9544" s="19">
        <v>6.23</v>
      </c>
      <c r="S9544" s="17">
        <v>5</v>
      </c>
      <c r="T9544" s="20">
        <v>0.8</v>
      </c>
      <c r="U9544" s="19">
        <v>-9.6564999999999994</v>
      </c>
      <c r="V9544" s="20">
        <f t="shared" si="745"/>
        <v>-1.5499999999999998</v>
      </c>
      <c r="W9544" s="17">
        <f t="shared" si="746"/>
        <v>2015</v>
      </c>
      <c r="X9544" t="str">
        <f t="shared" si="747"/>
        <v>Aug-2015</v>
      </c>
      <c r="Y9544" s="17">
        <f t="shared" si="748"/>
        <v>4</v>
      </c>
      <c r="Z9544" t="str">
        <f t="shared" si="749"/>
        <v>Over 50%</v>
      </c>
      <c r="AA9544" s="17">
        <f>IF(COUNTIF($B$2:B9544,B9544)=1,1,0)</f>
        <v>0</v>
      </c>
      <c r="AB9544" s="17">
        <f>IF(COUNTIF($F$2:F9544,F9544)=1,1,0)</f>
        <v>0</v>
      </c>
    </row>
    <row r="9545" spans="1:28" x14ac:dyDescent="0.2">
      <c r="A9545" s="17">
        <v>9544</v>
      </c>
      <c r="B9545" t="s">
        <v>10725</v>
      </c>
      <c r="C9545" s="18">
        <v>42222</v>
      </c>
      <c r="D9545" s="18">
        <v>42226</v>
      </c>
      <c r="E9545" t="s">
        <v>77</v>
      </c>
      <c r="F9545" t="s">
        <v>2887</v>
      </c>
      <c r="G9545" t="s">
        <v>2888</v>
      </c>
      <c r="H9545" t="s">
        <v>68</v>
      </c>
      <c r="I9545" t="s">
        <v>54</v>
      </c>
      <c r="J9545" t="s">
        <v>211</v>
      </c>
      <c r="K9545" t="s">
        <v>131</v>
      </c>
      <c r="L9545">
        <v>77095</v>
      </c>
      <c r="M9545" t="s">
        <v>132</v>
      </c>
      <c r="N9545" t="s">
        <v>8213</v>
      </c>
      <c r="O9545" t="s">
        <v>73</v>
      </c>
      <c r="P9545" t="s">
        <v>117</v>
      </c>
      <c r="Q9545" t="s">
        <v>8214</v>
      </c>
      <c r="R9545" s="19">
        <v>56.704000000000001</v>
      </c>
      <c r="S9545" s="17">
        <v>2</v>
      </c>
      <c r="T9545" s="20">
        <v>0.2</v>
      </c>
      <c r="U9545" s="19">
        <v>19.137599999999999</v>
      </c>
      <c r="V9545" s="20">
        <f t="shared" si="745"/>
        <v>0.33749999999999997</v>
      </c>
      <c r="W9545" s="17">
        <f t="shared" si="746"/>
        <v>2015</v>
      </c>
      <c r="X9545" t="str">
        <f t="shared" si="747"/>
        <v>Aug-2015</v>
      </c>
      <c r="Y9545" s="17">
        <f t="shared" si="748"/>
        <v>4</v>
      </c>
      <c r="Z9545" t="str">
        <f t="shared" si="749"/>
        <v>11-20%</v>
      </c>
      <c r="AA9545" s="17">
        <f>IF(COUNTIF($B$2:B9545,B9545)=1,1,0)</f>
        <v>0</v>
      </c>
      <c r="AB9545" s="17">
        <f>IF(COUNTIF($F$2:F9545,F9545)=1,1,0)</f>
        <v>0</v>
      </c>
    </row>
    <row r="9546" spans="1:28" x14ac:dyDescent="0.2">
      <c r="A9546" s="17">
        <v>9545</v>
      </c>
      <c r="B9546" t="s">
        <v>10725</v>
      </c>
      <c r="C9546" s="18">
        <v>42222</v>
      </c>
      <c r="D9546" s="18">
        <v>42226</v>
      </c>
      <c r="E9546" t="s">
        <v>77</v>
      </c>
      <c r="F9546" t="s">
        <v>2887</v>
      </c>
      <c r="G9546" t="s">
        <v>2888</v>
      </c>
      <c r="H9546" t="s">
        <v>68</v>
      </c>
      <c r="I9546" t="s">
        <v>54</v>
      </c>
      <c r="J9546" t="s">
        <v>211</v>
      </c>
      <c r="K9546" t="s">
        <v>131</v>
      </c>
      <c r="L9546">
        <v>77095</v>
      </c>
      <c r="M9546" t="s">
        <v>132</v>
      </c>
      <c r="N9546" t="s">
        <v>4444</v>
      </c>
      <c r="O9546" t="s">
        <v>59</v>
      </c>
      <c r="P9546" t="s">
        <v>60</v>
      </c>
      <c r="Q9546" t="s">
        <v>4445</v>
      </c>
      <c r="R9546" s="19">
        <v>369.19920000000002</v>
      </c>
      <c r="S9546" s="17">
        <v>3</v>
      </c>
      <c r="T9546" s="20">
        <v>0.32</v>
      </c>
      <c r="U9546" s="19">
        <v>-114.01739999999999</v>
      </c>
      <c r="V9546" s="20">
        <f t="shared" si="745"/>
        <v>-0.30882352941176466</v>
      </c>
      <c r="W9546" s="17">
        <f t="shared" si="746"/>
        <v>2015</v>
      </c>
      <c r="X9546" t="str">
        <f t="shared" si="747"/>
        <v>Aug-2015</v>
      </c>
      <c r="Y9546" s="17">
        <f t="shared" si="748"/>
        <v>4</v>
      </c>
      <c r="Z9546" t="str">
        <f t="shared" si="749"/>
        <v>31-40%</v>
      </c>
      <c r="AA9546" s="17">
        <f>IF(COUNTIF($B$2:B9546,B9546)=1,1,0)</f>
        <v>0</v>
      </c>
      <c r="AB9546" s="17">
        <f>IF(COUNTIF($F$2:F9546,F9546)=1,1,0)</f>
        <v>0</v>
      </c>
    </row>
    <row r="9547" spans="1:28" x14ac:dyDescent="0.2">
      <c r="A9547" s="17">
        <v>9546</v>
      </c>
      <c r="B9547" t="s">
        <v>10726</v>
      </c>
      <c r="C9547" s="18">
        <v>41941</v>
      </c>
      <c r="D9547" s="18">
        <v>41945</v>
      </c>
      <c r="E9547" t="s">
        <v>77</v>
      </c>
      <c r="F9547" t="s">
        <v>4688</v>
      </c>
      <c r="G9547" t="s">
        <v>4689</v>
      </c>
      <c r="H9547" t="s">
        <v>68</v>
      </c>
      <c r="I9547" t="s">
        <v>54</v>
      </c>
      <c r="J9547" t="s">
        <v>524</v>
      </c>
      <c r="K9547" t="s">
        <v>281</v>
      </c>
      <c r="L9547">
        <v>47201</v>
      </c>
      <c r="M9547" t="s">
        <v>132</v>
      </c>
      <c r="N9547" t="s">
        <v>5992</v>
      </c>
      <c r="O9547" t="s">
        <v>98</v>
      </c>
      <c r="P9547" t="s">
        <v>188</v>
      </c>
      <c r="Q9547" t="s">
        <v>5993</v>
      </c>
      <c r="R9547" s="19">
        <v>1.98</v>
      </c>
      <c r="S9547" s="17">
        <v>2</v>
      </c>
      <c r="T9547" s="20">
        <v>0</v>
      </c>
      <c r="U9547" s="19">
        <v>0.89100000000000001</v>
      </c>
      <c r="V9547" s="20">
        <f t="shared" si="745"/>
        <v>0.45</v>
      </c>
      <c r="W9547" s="17">
        <f t="shared" si="746"/>
        <v>2014</v>
      </c>
      <c r="X9547" t="str">
        <f t="shared" si="747"/>
        <v>Oct-2014</v>
      </c>
      <c r="Y9547" s="17">
        <f t="shared" si="748"/>
        <v>4</v>
      </c>
      <c r="Z9547" t="str">
        <f t="shared" si="749"/>
        <v>0% (No Discount)</v>
      </c>
      <c r="AA9547" s="17">
        <f>IF(COUNTIF($B$2:B9547,B9547)=1,1,0)</f>
        <v>1</v>
      </c>
      <c r="AB9547" s="17">
        <f>IF(COUNTIF($F$2:F9547,F9547)=1,1,0)</f>
        <v>0</v>
      </c>
    </row>
    <row r="9548" spans="1:28" x14ac:dyDescent="0.2">
      <c r="A9548" s="17">
        <v>9547</v>
      </c>
      <c r="B9548" t="s">
        <v>10726</v>
      </c>
      <c r="C9548" s="18">
        <v>41941</v>
      </c>
      <c r="D9548" s="18">
        <v>41945</v>
      </c>
      <c r="E9548" t="s">
        <v>77</v>
      </c>
      <c r="F9548" t="s">
        <v>4688</v>
      </c>
      <c r="G9548" t="s">
        <v>4689</v>
      </c>
      <c r="H9548" t="s">
        <v>68</v>
      </c>
      <c r="I9548" t="s">
        <v>54</v>
      </c>
      <c r="J9548" t="s">
        <v>524</v>
      </c>
      <c r="K9548" t="s">
        <v>281</v>
      </c>
      <c r="L9548">
        <v>47201</v>
      </c>
      <c r="M9548" t="s">
        <v>132</v>
      </c>
      <c r="N9548" t="s">
        <v>347</v>
      </c>
      <c r="O9548" t="s">
        <v>73</v>
      </c>
      <c r="P9548" t="s">
        <v>117</v>
      </c>
      <c r="Q9548" t="s">
        <v>348</v>
      </c>
      <c r="R9548" s="19">
        <v>75.88</v>
      </c>
      <c r="S9548" s="17">
        <v>2</v>
      </c>
      <c r="T9548" s="20">
        <v>0</v>
      </c>
      <c r="U9548" s="19">
        <v>35.663600000000002</v>
      </c>
      <c r="V9548" s="20">
        <f t="shared" si="745"/>
        <v>0.47000000000000008</v>
      </c>
      <c r="W9548" s="17">
        <f t="shared" si="746"/>
        <v>2014</v>
      </c>
      <c r="X9548" t="str">
        <f t="shared" si="747"/>
        <v>Oct-2014</v>
      </c>
      <c r="Y9548" s="17">
        <f t="shared" si="748"/>
        <v>4</v>
      </c>
      <c r="Z9548" t="str">
        <f t="shared" si="749"/>
        <v>0% (No Discount)</v>
      </c>
      <c r="AA9548" s="17">
        <f>IF(COUNTIF($B$2:B9548,B9548)=1,1,0)</f>
        <v>0</v>
      </c>
      <c r="AB9548" s="17">
        <f>IF(COUNTIF($F$2:F9548,F9548)=1,1,0)</f>
        <v>0</v>
      </c>
    </row>
    <row r="9549" spans="1:28" x14ac:dyDescent="0.2">
      <c r="A9549" s="17">
        <v>9548</v>
      </c>
      <c r="B9549" t="s">
        <v>10727</v>
      </c>
      <c r="C9549" s="18">
        <v>42539</v>
      </c>
      <c r="D9549" s="18">
        <v>42541</v>
      </c>
      <c r="E9549" t="s">
        <v>50</v>
      </c>
      <c r="F9549" t="s">
        <v>382</v>
      </c>
      <c r="G9549" t="s">
        <v>383</v>
      </c>
      <c r="H9549" t="s">
        <v>68</v>
      </c>
      <c r="I9549" t="s">
        <v>54</v>
      </c>
      <c r="J9549" t="s">
        <v>173</v>
      </c>
      <c r="K9549" t="s">
        <v>174</v>
      </c>
      <c r="L9549">
        <v>19134</v>
      </c>
      <c r="M9549" t="s">
        <v>175</v>
      </c>
      <c r="N9549" t="s">
        <v>6623</v>
      </c>
      <c r="O9549" t="s">
        <v>73</v>
      </c>
      <c r="P9549" t="s">
        <v>117</v>
      </c>
      <c r="Q9549" t="s">
        <v>6624</v>
      </c>
      <c r="R9549" s="19">
        <v>6.8479999999999999</v>
      </c>
      <c r="S9549" s="17">
        <v>2</v>
      </c>
      <c r="T9549" s="20">
        <v>0.2</v>
      </c>
      <c r="U9549" s="19">
        <v>2.14</v>
      </c>
      <c r="V9549" s="20">
        <f t="shared" si="745"/>
        <v>0.3125</v>
      </c>
      <c r="W9549" s="17">
        <f t="shared" si="746"/>
        <v>2016</v>
      </c>
      <c r="X9549" t="str">
        <f t="shared" si="747"/>
        <v>Jun-2016</v>
      </c>
      <c r="Y9549" s="17">
        <f t="shared" si="748"/>
        <v>2</v>
      </c>
      <c r="Z9549" t="str">
        <f t="shared" si="749"/>
        <v>11-20%</v>
      </c>
      <c r="AA9549" s="17">
        <f>IF(COUNTIF($B$2:B9549,B9549)=1,1,0)</f>
        <v>1</v>
      </c>
      <c r="AB9549" s="17">
        <f>IF(COUNTIF($F$2:F9549,F9549)=1,1,0)</f>
        <v>0</v>
      </c>
    </row>
    <row r="9550" spans="1:28" x14ac:dyDescent="0.2">
      <c r="A9550" s="17">
        <v>9549</v>
      </c>
      <c r="B9550" t="s">
        <v>10727</v>
      </c>
      <c r="C9550" s="18">
        <v>42539</v>
      </c>
      <c r="D9550" s="18">
        <v>42541</v>
      </c>
      <c r="E9550" t="s">
        <v>50</v>
      </c>
      <c r="F9550" t="s">
        <v>382</v>
      </c>
      <c r="G9550" t="s">
        <v>383</v>
      </c>
      <c r="H9550" t="s">
        <v>68</v>
      </c>
      <c r="I9550" t="s">
        <v>54</v>
      </c>
      <c r="J9550" t="s">
        <v>173</v>
      </c>
      <c r="K9550" t="s">
        <v>174</v>
      </c>
      <c r="L9550">
        <v>19134</v>
      </c>
      <c r="M9550" t="s">
        <v>175</v>
      </c>
      <c r="N9550" t="s">
        <v>101</v>
      </c>
      <c r="O9550" t="s">
        <v>73</v>
      </c>
      <c r="P9550" t="s">
        <v>102</v>
      </c>
      <c r="Q9550" t="s">
        <v>103</v>
      </c>
      <c r="R9550" s="19">
        <v>4.6260000000000003</v>
      </c>
      <c r="S9550" s="17">
        <v>2</v>
      </c>
      <c r="T9550" s="20">
        <v>0.7</v>
      </c>
      <c r="U9550" s="19">
        <v>-3.855</v>
      </c>
      <c r="V9550" s="20">
        <f t="shared" si="745"/>
        <v>-0.83333333333333326</v>
      </c>
      <c r="W9550" s="17">
        <f t="shared" si="746"/>
        <v>2016</v>
      </c>
      <c r="X9550" t="str">
        <f t="shared" si="747"/>
        <v>Jun-2016</v>
      </c>
      <c r="Y9550" s="17">
        <f t="shared" si="748"/>
        <v>2</v>
      </c>
      <c r="Z9550" t="str">
        <f t="shared" si="749"/>
        <v>Over 50%</v>
      </c>
      <c r="AA9550" s="17">
        <f>IF(COUNTIF($B$2:B9550,B9550)=1,1,0)</f>
        <v>0</v>
      </c>
      <c r="AB9550" s="17">
        <f>IF(COUNTIF($F$2:F9550,F9550)=1,1,0)</f>
        <v>0</v>
      </c>
    </row>
    <row r="9551" spans="1:28" x14ac:dyDescent="0.2">
      <c r="A9551" s="17">
        <v>9550</v>
      </c>
      <c r="B9551" t="s">
        <v>10727</v>
      </c>
      <c r="C9551" s="18">
        <v>42539</v>
      </c>
      <c r="D9551" s="18">
        <v>42541</v>
      </c>
      <c r="E9551" t="s">
        <v>50</v>
      </c>
      <c r="F9551" t="s">
        <v>382</v>
      </c>
      <c r="G9551" t="s">
        <v>383</v>
      </c>
      <c r="H9551" t="s">
        <v>68</v>
      </c>
      <c r="I9551" t="s">
        <v>54</v>
      </c>
      <c r="J9551" t="s">
        <v>173</v>
      </c>
      <c r="K9551" t="s">
        <v>174</v>
      </c>
      <c r="L9551">
        <v>19134</v>
      </c>
      <c r="M9551" t="s">
        <v>175</v>
      </c>
      <c r="N9551" t="s">
        <v>4606</v>
      </c>
      <c r="O9551" t="s">
        <v>73</v>
      </c>
      <c r="P9551" t="s">
        <v>105</v>
      </c>
      <c r="Q9551" t="s">
        <v>4607</v>
      </c>
      <c r="R9551" s="19">
        <v>453.6</v>
      </c>
      <c r="S9551" s="17">
        <v>3</v>
      </c>
      <c r="T9551" s="20">
        <v>0.2</v>
      </c>
      <c r="U9551" s="19">
        <v>90.72</v>
      </c>
      <c r="V9551" s="20">
        <f t="shared" si="745"/>
        <v>0.19999999999999998</v>
      </c>
      <c r="W9551" s="17">
        <f t="shared" si="746"/>
        <v>2016</v>
      </c>
      <c r="X9551" t="str">
        <f t="shared" si="747"/>
        <v>Jun-2016</v>
      </c>
      <c r="Y9551" s="17">
        <f t="shared" si="748"/>
        <v>2</v>
      </c>
      <c r="Z9551" t="str">
        <f t="shared" si="749"/>
        <v>11-20%</v>
      </c>
      <c r="AA9551" s="17">
        <f>IF(COUNTIF($B$2:B9551,B9551)=1,1,0)</f>
        <v>0</v>
      </c>
      <c r="AB9551" s="17">
        <f>IF(COUNTIF($F$2:F9551,F9551)=1,1,0)</f>
        <v>0</v>
      </c>
    </row>
    <row r="9552" spans="1:28" x14ac:dyDescent="0.2">
      <c r="A9552" s="17">
        <v>9551</v>
      </c>
      <c r="B9552" t="s">
        <v>10728</v>
      </c>
      <c r="C9552" s="18">
        <v>42127</v>
      </c>
      <c r="D9552" s="18">
        <v>42130</v>
      </c>
      <c r="E9552" t="s">
        <v>215</v>
      </c>
      <c r="F9552" t="s">
        <v>3151</v>
      </c>
      <c r="G9552" t="s">
        <v>3152</v>
      </c>
      <c r="H9552" t="s">
        <v>129</v>
      </c>
      <c r="I9552" t="s">
        <v>54</v>
      </c>
      <c r="J9552" t="s">
        <v>658</v>
      </c>
      <c r="K9552" t="s">
        <v>70</v>
      </c>
      <c r="L9552">
        <v>95123</v>
      </c>
      <c r="M9552" t="s">
        <v>71</v>
      </c>
      <c r="N9552" t="s">
        <v>352</v>
      </c>
      <c r="O9552" t="s">
        <v>73</v>
      </c>
      <c r="P9552" t="s">
        <v>102</v>
      </c>
      <c r="Q9552" t="s">
        <v>353</v>
      </c>
      <c r="R9552" s="19">
        <v>13.848000000000001</v>
      </c>
      <c r="S9552" s="17">
        <v>3</v>
      </c>
      <c r="T9552" s="20">
        <v>0.2</v>
      </c>
      <c r="U9552" s="19">
        <v>5.1929999999999996</v>
      </c>
      <c r="V9552" s="20">
        <f t="shared" si="745"/>
        <v>0.37499999999999994</v>
      </c>
      <c r="W9552" s="17">
        <f t="shared" si="746"/>
        <v>2015</v>
      </c>
      <c r="X9552" t="str">
        <f t="shared" si="747"/>
        <v>May-2015</v>
      </c>
      <c r="Y9552" s="17">
        <f t="shared" si="748"/>
        <v>3</v>
      </c>
      <c r="Z9552" t="str">
        <f t="shared" si="749"/>
        <v>11-20%</v>
      </c>
      <c r="AA9552" s="17">
        <f>IF(COUNTIF($B$2:B9552,B9552)=1,1,0)</f>
        <v>1</v>
      </c>
      <c r="AB9552" s="17">
        <f>IF(COUNTIF($F$2:F9552,F9552)=1,1,0)</f>
        <v>0</v>
      </c>
    </row>
    <row r="9553" spans="1:28" x14ac:dyDescent="0.2">
      <c r="A9553" s="17">
        <v>9552</v>
      </c>
      <c r="B9553" t="s">
        <v>10729</v>
      </c>
      <c r="C9553" s="18">
        <v>42318</v>
      </c>
      <c r="D9553" s="18">
        <v>42322</v>
      </c>
      <c r="E9553" t="s">
        <v>77</v>
      </c>
      <c r="F9553" t="s">
        <v>6731</v>
      </c>
      <c r="G9553" t="s">
        <v>6732</v>
      </c>
      <c r="H9553" t="s">
        <v>53</v>
      </c>
      <c r="I9553" t="s">
        <v>54</v>
      </c>
      <c r="J9553" t="s">
        <v>173</v>
      </c>
      <c r="K9553" t="s">
        <v>174</v>
      </c>
      <c r="L9553">
        <v>19140</v>
      </c>
      <c r="M9553" t="s">
        <v>175</v>
      </c>
      <c r="N9553" t="s">
        <v>3065</v>
      </c>
      <c r="O9553" t="s">
        <v>73</v>
      </c>
      <c r="P9553" t="s">
        <v>86</v>
      </c>
      <c r="Q9553" t="s">
        <v>3066</v>
      </c>
      <c r="R9553" s="19">
        <v>577.58399999999995</v>
      </c>
      <c r="S9553" s="17">
        <v>6</v>
      </c>
      <c r="T9553" s="20">
        <v>0.2</v>
      </c>
      <c r="U9553" s="19">
        <v>43.318800000000003</v>
      </c>
      <c r="V9553" s="20">
        <f t="shared" si="745"/>
        <v>7.5000000000000011E-2</v>
      </c>
      <c r="W9553" s="17">
        <f t="shared" si="746"/>
        <v>2015</v>
      </c>
      <c r="X9553" t="str">
        <f t="shared" si="747"/>
        <v>Nov-2015</v>
      </c>
      <c r="Y9553" s="17">
        <f t="shared" si="748"/>
        <v>4</v>
      </c>
      <c r="Z9553" t="str">
        <f t="shared" si="749"/>
        <v>11-20%</v>
      </c>
      <c r="AA9553" s="17">
        <f>IF(COUNTIF($B$2:B9553,B9553)=1,1,0)</f>
        <v>1</v>
      </c>
      <c r="AB9553" s="17">
        <f>IF(COUNTIF($F$2:F9553,F9553)=1,1,0)</f>
        <v>0</v>
      </c>
    </row>
    <row r="9554" spans="1:28" x14ac:dyDescent="0.2">
      <c r="A9554" s="17">
        <v>9553</v>
      </c>
      <c r="B9554" t="s">
        <v>10730</v>
      </c>
      <c r="C9554" s="18">
        <v>42154</v>
      </c>
      <c r="D9554" s="18">
        <v>42158</v>
      </c>
      <c r="E9554" t="s">
        <v>77</v>
      </c>
      <c r="F9554" t="s">
        <v>10099</v>
      </c>
      <c r="G9554" t="s">
        <v>10100</v>
      </c>
      <c r="H9554" t="s">
        <v>129</v>
      </c>
      <c r="I9554" t="s">
        <v>54</v>
      </c>
      <c r="J9554" t="s">
        <v>345</v>
      </c>
      <c r="K9554" t="s">
        <v>346</v>
      </c>
      <c r="L9554">
        <v>22153</v>
      </c>
      <c r="M9554" t="s">
        <v>57</v>
      </c>
      <c r="N9554" t="s">
        <v>5366</v>
      </c>
      <c r="O9554" t="s">
        <v>98</v>
      </c>
      <c r="P9554" t="s">
        <v>188</v>
      </c>
      <c r="Q9554" t="s">
        <v>5367</v>
      </c>
      <c r="R9554" s="19">
        <v>151.96</v>
      </c>
      <c r="S9554" s="17">
        <v>4</v>
      </c>
      <c r="T9554" s="20">
        <v>0</v>
      </c>
      <c r="U9554" s="19">
        <v>36.470399999999998</v>
      </c>
      <c r="V9554" s="20">
        <f t="shared" si="745"/>
        <v>0.23999999999999996</v>
      </c>
      <c r="W9554" s="17">
        <f t="shared" si="746"/>
        <v>2015</v>
      </c>
      <c r="X9554" t="str">
        <f t="shared" si="747"/>
        <v>May-2015</v>
      </c>
      <c r="Y9554" s="17">
        <f t="shared" si="748"/>
        <v>4</v>
      </c>
      <c r="Z9554" t="str">
        <f t="shared" si="749"/>
        <v>0% (No Discount)</v>
      </c>
      <c r="AA9554" s="17">
        <f>IF(COUNTIF($B$2:B9554,B9554)=1,1,0)</f>
        <v>1</v>
      </c>
      <c r="AB9554" s="17">
        <f>IF(COUNTIF($F$2:F9554,F9554)=1,1,0)</f>
        <v>0</v>
      </c>
    </row>
    <row r="9555" spans="1:28" x14ac:dyDescent="0.2">
      <c r="A9555" s="17">
        <v>9554</v>
      </c>
      <c r="B9555" t="s">
        <v>10731</v>
      </c>
      <c r="C9555" s="18">
        <v>42635</v>
      </c>
      <c r="D9555" s="18">
        <v>42640</v>
      </c>
      <c r="E9555" t="s">
        <v>77</v>
      </c>
      <c r="F9555" t="s">
        <v>3554</v>
      </c>
      <c r="G9555" t="s">
        <v>3555</v>
      </c>
      <c r="H9555" t="s">
        <v>68</v>
      </c>
      <c r="I9555" t="s">
        <v>54</v>
      </c>
      <c r="J9555" t="s">
        <v>4836</v>
      </c>
      <c r="K9555" t="s">
        <v>484</v>
      </c>
      <c r="L9555">
        <v>80020</v>
      </c>
      <c r="M9555" t="s">
        <v>71</v>
      </c>
      <c r="N9555" t="s">
        <v>1572</v>
      </c>
      <c r="O9555" t="s">
        <v>59</v>
      </c>
      <c r="P9555" t="s">
        <v>92</v>
      </c>
      <c r="Q9555" t="s">
        <v>1573</v>
      </c>
      <c r="R9555" s="19">
        <v>68.432000000000002</v>
      </c>
      <c r="S9555" s="17">
        <v>7</v>
      </c>
      <c r="T9555" s="20">
        <v>0.2</v>
      </c>
      <c r="U9555" s="19">
        <v>8.5540000000000003</v>
      </c>
      <c r="V9555" s="20">
        <f t="shared" si="745"/>
        <v>0.125</v>
      </c>
      <c r="W9555" s="17">
        <f t="shared" si="746"/>
        <v>2016</v>
      </c>
      <c r="X9555" t="str">
        <f t="shared" si="747"/>
        <v>Sep-2016</v>
      </c>
      <c r="Y9555" s="17">
        <f t="shared" si="748"/>
        <v>5</v>
      </c>
      <c r="Z9555" t="str">
        <f t="shared" si="749"/>
        <v>11-20%</v>
      </c>
      <c r="AA9555" s="17">
        <f>IF(COUNTIF($B$2:B9555,B9555)=1,1,0)</f>
        <v>1</v>
      </c>
      <c r="AB9555" s="17">
        <f>IF(COUNTIF($F$2:F9555,F9555)=1,1,0)</f>
        <v>0</v>
      </c>
    </row>
    <row r="9556" spans="1:28" x14ac:dyDescent="0.2">
      <c r="A9556" s="17">
        <v>9555</v>
      </c>
      <c r="B9556" t="s">
        <v>10732</v>
      </c>
      <c r="C9556" s="18">
        <v>42336</v>
      </c>
      <c r="D9556" s="18">
        <v>42340</v>
      </c>
      <c r="E9556" t="s">
        <v>77</v>
      </c>
      <c r="F9556" t="s">
        <v>6370</v>
      </c>
      <c r="G9556" t="s">
        <v>6371</v>
      </c>
      <c r="H9556" t="s">
        <v>53</v>
      </c>
      <c r="I9556" t="s">
        <v>54</v>
      </c>
      <c r="J9556" t="s">
        <v>524</v>
      </c>
      <c r="K9556" t="s">
        <v>525</v>
      </c>
      <c r="L9556">
        <v>43229</v>
      </c>
      <c r="M9556" t="s">
        <v>175</v>
      </c>
      <c r="N9556" t="s">
        <v>439</v>
      </c>
      <c r="O9556" t="s">
        <v>59</v>
      </c>
      <c r="P9556" t="s">
        <v>92</v>
      </c>
      <c r="Q9556" t="s">
        <v>440</v>
      </c>
      <c r="R9556" s="19">
        <v>71.12</v>
      </c>
      <c r="S9556" s="17">
        <v>5</v>
      </c>
      <c r="T9556" s="20">
        <v>0.2</v>
      </c>
      <c r="U9556" s="19">
        <v>9.7789999999999999</v>
      </c>
      <c r="V9556" s="20">
        <f t="shared" si="745"/>
        <v>0.13749999999999998</v>
      </c>
      <c r="W9556" s="17">
        <f t="shared" si="746"/>
        <v>2015</v>
      </c>
      <c r="X9556" t="str">
        <f t="shared" si="747"/>
        <v>Nov-2015</v>
      </c>
      <c r="Y9556" s="17">
        <f t="shared" si="748"/>
        <v>4</v>
      </c>
      <c r="Z9556" t="str">
        <f t="shared" si="749"/>
        <v>11-20%</v>
      </c>
      <c r="AA9556" s="17">
        <f>IF(COUNTIF($B$2:B9556,B9556)=1,1,0)</f>
        <v>1</v>
      </c>
      <c r="AB9556" s="17">
        <f>IF(COUNTIF($F$2:F9556,F9556)=1,1,0)</f>
        <v>0</v>
      </c>
    </row>
    <row r="9557" spans="1:28" x14ac:dyDescent="0.2">
      <c r="A9557" s="17">
        <v>9556</v>
      </c>
      <c r="B9557" t="s">
        <v>10732</v>
      </c>
      <c r="C9557" s="18">
        <v>42336</v>
      </c>
      <c r="D9557" s="18">
        <v>42340</v>
      </c>
      <c r="E9557" t="s">
        <v>77</v>
      </c>
      <c r="F9557" t="s">
        <v>6370</v>
      </c>
      <c r="G9557" t="s">
        <v>6371</v>
      </c>
      <c r="H9557" t="s">
        <v>53</v>
      </c>
      <c r="I9557" t="s">
        <v>54</v>
      </c>
      <c r="J9557" t="s">
        <v>524</v>
      </c>
      <c r="K9557" t="s">
        <v>525</v>
      </c>
      <c r="L9557">
        <v>43229</v>
      </c>
      <c r="M9557" t="s">
        <v>175</v>
      </c>
      <c r="N9557" t="s">
        <v>4025</v>
      </c>
      <c r="O9557" t="s">
        <v>73</v>
      </c>
      <c r="P9557" t="s">
        <v>296</v>
      </c>
      <c r="Q9557" t="s">
        <v>590</v>
      </c>
      <c r="R9557" s="19">
        <v>3.008</v>
      </c>
      <c r="S9557" s="17">
        <v>2</v>
      </c>
      <c r="T9557" s="20">
        <v>0.2</v>
      </c>
      <c r="U9557" s="19">
        <v>0.56399999999999995</v>
      </c>
      <c r="V9557" s="20">
        <f t="shared" si="745"/>
        <v>0.18749999999999997</v>
      </c>
      <c r="W9557" s="17">
        <f t="shared" si="746"/>
        <v>2015</v>
      </c>
      <c r="X9557" t="str">
        <f t="shared" si="747"/>
        <v>Nov-2015</v>
      </c>
      <c r="Y9557" s="17">
        <f t="shared" si="748"/>
        <v>4</v>
      </c>
      <c r="Z9557" t="str">
        <f t="shared" si="749"/>
        <v>11-20%</v>
      </c>
      <c r="AA9557" s="17">
        <f>IF(COUNTIF($B$2:B9557,B9557)=1,1,0)</f>
        <v>0</v>
      </c>
      <c r="AB9557" s="17">
        <f>IF(COUNTIF($F$2:F9557,F9557)=1,1,0)</f>
        <v>0</v>
      </c>
    </row>
    <row r="9558" spans="1:28" x14ac:dyDescent="0.2">
      <c r="A9558" s="17">
        <v>9557</v>
      </c>
      <c r="B9558" t="s">
        <v>10733</v>
      </c>
      <c r="C9558" s="18">
        <v>42341</v>
      </c>
      <c r="D9558" s="18">
        <v>42343</v>
      </c>
      <c r="E9558" t="s">
        <v>50</v>
      </c>
      <c r="F9558" t="s">
        <v>127</v>
      </c>
      <c r="G9558" t="s">
        <v>128</v>
      </c>
      <c r="H9558" t="s">
        <v>129</v>
      </c>
      <c r="I9558" t="s">
        <v>54</v>
      </c>
      <c r="J9558" t="s">
        <v>114</v>
      </c>
      <c r="K9558" t="s">
        <v>2728</v>
      </c>
      <c r="L9558">
        <v>3301</v>
      </c>
      <c r="M9558" t="s">
        <v>175</v>
      </c>
      <c r="N9558" t="s">
        <v>3088</v>
      </c>
      <c r="O9558" t="s">
        <v>73</v>
      </c>
      <c r="P9558" t="s">
        <v>117</v>
      </c>
      <c r="Q9558" t="s">
        <v>3089</v>
      </c>
      <c r="R9558" s="19">
        <v>184.66</v>
      </c>
      <c r="S9558" s="17">
        <v>7</v>
      </c>
      <c r="T9558" s="20">
        <v>0</v>
      </c>
      <c r="U9558" s="19">
        <v>84.943600000000004</v>
      </c>
      <c r="V9558" s="20">
        <f t="shared" si="745"/>
        <v>0.46</v>
      </c>
      <c r="W9558" s="17">
        <f t="shared" si="746"/>
        <v>2015</v>
      </c>
      <c r="X9558" t="str">
        <f t="shared" si="747"/>
        <v>Dec-2015</v>
      </c>
      <c r="Y9558" s="17">
        <f t="shared" si="748"/>
        <v>2</v>
      </c>
      <c r="Z9558" t="str">
        <f t="shared" si="749"/>
        <v>0% (No Discount)</v>
      </c>
      <c r="AA9558" s="17">
        <f>IF(COUNTIF($B$2:B9558,B9558)=1,1,0)</f>
        <v>1</v>
      </c>
      <c r="AB9558" s="17">
        <f>IF(COUNTIF($F$2:F9558,F9558)=1,1,0)</f>
        <v>0</v>
      </c>
    </row>
    <row r="9559" spans="1:28" x14ac:dyDescent="0.2">
      <c r="A9559" s="17">
        <v>9558</v>
      </c>
      <c r="B9559" t="s">
        <v>10734</v>
      </c>
      <c r="C9559" s="18">
        <v>41929</v>
      </c>
      <c r="D9559" s="18">
        <v>41931</v>
      </c>
      <c r="E9559" t="s">
        <v>50</v>
      </c>
      <c r="F9559" t="s">
        <v>3689</v>
      </c>
      <c r="G9559" t="s">
        <v>3690</v>
      </c>
      <c r="H9559" t="s">
        <v>53</v>
      </c>
      <c r="I9559" t="s">
        <v>54</v>
      </c>
      <c r="J9559" t="s">
        <v>211</v>
      </c>
      <c r="K9559" t="s">
        <v>131</v>
      </c>
      <c r="L9559">
        <v>77095</v>
      </c>
      <c r="M9559" t="s">
        <v>132</v>
      </c>
      <c r="N9559" t="s">
        <v>6380</v>
      </c>
      <c r="O9559" t="s">
        <v>59</v>
      </c>
      <c r="P9559" t="s">
        <v>92</v>
      </c>
      <c r="Q9559" t="s">
        <v>6381</v>
      </c>
      <c r="R9559" s="19">
        <v>5.3120000000000003</v>
      </c>
      <c r="S9559" s="17">
        <v>2</v>
      </c>
      <c r="T9559" s="20">
        <v>0.6</v>
      </c>
      <c r="U9559" s="19">
        <v>-1.5935999999999999</v>
      </c>
      <c r="V9559" s="20">
        <f t="shared" si="745"/>
        <v>-0.3</v>
      </c>
      <c r="W9559" s="17">
        <f t="shared" si="746"/>
        <v>2014</v>
      </c>
      <c r="X9559" t="str">
        <f t="shared" si="747"/>
        <v>Oct-2014</v>
      </c>
      <c r="Y9559" s="17">
        <f t="shared" si="748"/>
        <v>2</v>
      </c>
      <c r="Z9559" t="str">
        <f t="shared" si="749"/>
        <v>Over 50%</v>
      </c>
      <c r="AA9559" s="17">
        <f>IF(COUNTIF($B$2:B9559,B9559)=1,1,0)</f>
        <v>1</v>
      </c>
      <c r="AB9559" s="17">
        <f>IF(COUNTIF($F$2:F9559,F9559)=1,1,0)</f>
        <v>0</v>
      </c>
    </row>
    <row r="9560" spans="1:28" x14ac:dyDescent="0.2">
      <c r="A9560" s="17">
        <v>9559</v>
      </c>
      <c r="B9560" t="s">
        <v>10735</v>
      </c>
      <c r="C9560" s="18">
        <v>42493</v>
      </c>
      <c r="D9560" s="18">
        <v>42495</v>
      </c>
      <c r="E9560" t="s">
        <v>215</v>
      </c>
      <c r="F9560" t="s">
        <v>10736</v>
      </c>
      <c r="G9560" t="s">
        <v>10737</v>
      </c>
      <c r="H9560" t="s">
        <v>53</v>
      </c>
      <c r="I9560" t="s">
        <v>54</v>
      </c>
      <c r="J9560" t="s">
        <v>634</v>
      </c>
      <c r="K9560" t="s">
        <v>525</v>
      </c>
      <c r="L9560">
        <v>43055</v>
      </c>
      <c r="M9560" t="s">
        <v>175</v>
      </c>
      <c r="N9560" t="s">
        <v>936</v>
      </c>
      <c r="O9560" t="s">
        <v>98</v>
      </c>
      <c r="P9560" t="s">
        <v>188</v>
      </c>
      <c r="Q9560" t="s">
        <v>1816</v>
      </c>
      <c r="R9560" s="19">
        <v>132.52000000000001</v>
      </c>
      <c r="S9560" s="17">
        <v>5</v>
      </c>
      <c r="T9560" s="20">
        <v>0.2</v>
      </c>
      <c r="U9560" s="19">
        <v>34.786499999999997</v>
      </c>
      <c r="V9560" s="20">
        <f t="shared" si="745"/>
        <v>0.26249999999999996</v>
      </c>
      <c r="W9560" s="17">
        <f t="shared" si="746"/>
        <v>2016</v>
      </c>
      <c r="X9560" t="str">
        <f t="shared" si="747"/>
        <v>May-2016</v>
      </c>
      <c r="Y9560" s="17">
        <f t="shared" si="748"/>
        <v>2</v>
      </c>
      <c r="Z9560" t="str">
        <f t="shared" si="749"/>
        <v>11-20%</v>
      </c>
      <c r="AA9560" s="17">
        <f>IF(COUNTIF($B$2:B9560,B9560)=1,1,0)</f>
        <v>1</v>
      </c>
      <c r="AB9560" s="17">
        <f>IF(COUNTIF($F$2:F9560,F9560)=1,1,0)</f>
        <v>1</v>
      </c>
    </row>
    <row r="9561" spans="1:28" x14ac:dyDescent="0.2">
      <c r="A9561" s="17">
        <v>9560</v>
      </c>
      <c r="B9561" t="s">
        <v>10735</v>
      </c>
      <c r="C9561" s="18">
        <v>42493</v>
      </c>
      <c r="D9561" s="18">
        <v>42495</v>
      </c>
      <c r="E9561" t="s">
        <v>215</v>
      </c>
      <c r="F9561" t="s">
        <v>10736</v>
      </c>
      <c r="G9561" t="s">
        <v>10737</v>
      </c>
      <c r="H9561" t="s">
        <v>53</v>
      </c>
      <c r="I9561" t="s">
        <v>54</v>
      </c>
      <c r="J9561" t="s">
        <v>634</v>
      </c>
      <c r="K9561" t="s">
        <v>525</v>
      </c>
      <c r="L9561">
        <v>43055</v>
      </c>
      <c r="M9561" t="s">
        <v>175</v>
      </c>
      <c r="N9561" t="s">
        <v>4699</v>
      </c>
      <c r="O9561" t="s">
        <v>73</v>
      </c>
      <c r="P9561" t="s">
        <v>86</v>
      </c>
      <c r="Q9561" t="s">
        <v>4700</v>
      </c>
      <c r="R9561" s="19">
        <v>195.64</v>
      </c>
      <c r="S9561" s="17">
        <v>5</v>
      </c>
      <c r="T9561" s="20">
        <v>0.2</v>
      </c>
      <c r="U9561" s="19">
        <v>-44.018999999999998</v>
      </c>
      <c r="V9561" s="20">
        <f t="shared" si="745"/>
        <v>-0.22500000000000001</v>
      </c>
      <c r="W9561" s="17">
        <f t="shared" si="746"/>
        <v>2016</v>
      </c>
      <c r="X9561" t="str">
        <f t="shared" si="747"/>
        <v>May-2016</v>
      </c>
      <c r="Y9561" s="17">
        <f t="shared" si="748"/>
        <v>2</v>
      </c>
      <c r="Z9561" t="str">
        <f t="shared" si="749"/>
        <v>11-20%</v>
      </c>
      <c r="AA9561" s="17">
        <f>IF(COUNTIF($B$2:B9561,B9561)=1,1,0)</f>
        <v>0</v>
      </c>
      <c r="AB9561" s="17">
        <f>IF(COUNTIF($F$2:F9561,F9561)=1,1,0)</f>
        <v>0</v>
      </c>
    </row>
    <row r="9562" spans="1:28" x14ac:dyDescent="0.2">
      <c r="A9562" s="17">
        <v>9561</v>
      </c>
      <c r="B9562" t="s">
        <v>10735</v>
      </c>
      <c r="C9562" s="18">
        <v>42493</v>
      </c>
      <c r="D9562" s="18">
        <v>42495</v>
      </c>
      <c r="E9562" t="s">
        <v>215</v>
      </c>
      <c r="F9562" t="s">
        <v>10736</v>
      </c>
      <c r="G9562" t="s">
        <v>10737</v>
      </c>
      <c r="H9562" t="s">
        <v>53</v>
      </c>
      <c r="I9562" t="s">
        <v>54</v>
      </c>
      <c r="J9562" t="s">
        <v>634</v>
      </c>
      <c r="K9562" t="s">
        <v>525</v>
      </c>
      <c r="L9562">
        <v>43055</v>
      </c>
      <c r="M9562" t="s">
        <v>175</v>
      </c>
      <c r="N9562" t="s">
        <v>5892</v>
      </c>
      <c r="O9562" t="s">
        <v>59</v>
      </c>
      <c r="P9562" t="s">
        <v>92</v>
      </c>
      <c r="Q9562" t="s">
        <v>5893</v>
      </c>
      <c r="R9562" s="19">
        <v>51.968000000000004</v>
      </c>
      <c r="S9562" s="17">
        <v>2</v>
      </c>
      <c r="T9562" s="20">
        <v>0.2</v>
      </c>
      <c r="U9562" s="19">
        <v>10.393599999999999</v>
      </c>
      <c r="V9562" s="20">
        <f t="shared" si="745"/>
        <v>0.19999999999999998</v>
      </c>
      <c r="W9562" s="17">
        <f t="shared" si="746"/>
        <v>2016</v>
      </c>
      <c r="X9562" t="str">
        <f t="shared" si="747"/>
        <v>May-2016</v>
      </c>
      <c r="Y9562" s="17">
        <f t="shared" si="748"/>
        <v>2</v>
      </c>
      <c r="Z9562" t="str">
        <f t="shared" si="749"/>
        <v>11-20%</v>
      </c>
      <c r="AA9562" s="17">
        <f>IF(COUNTIF($B$2:B9562,B9562)=1,1,0)</f>
        <v>0</v>
      </c>
      <c r="AB9562" s="17">
        <f>IF(COUNTIF($F$2:F9562,F9562)=1,1,0)</f>
        <v>0</v>
      </c>
    </row>
    <row r="9563" spans="1:28" x14ac:dyDescent="0.2">
      <c r="A9563" s="17">
        <v>9562</v>
      </c>
      <c r="B9563" t="s">
        <v>10735</v>
      </c>
      <c r="C9563" s="18">
        <v>42493</v>
      </c>
      <c r="D9563" s="18">
        <v>42495</v>
      </c>
      <c r="E9563" t="s">
        <v>215</v>
      </c>
      <c r="F9563" t="s">
        <v>10736</v>
      </c>
      <c r="G9563" t="s">
        <v>10737</v>
      </c>
      <c r="H9563" t="s">
        <v>53</v>
      </c>
      <c r="I9563" t="s">
        <v>54</v>
      </c>
      <c r="J9563" t="s">
        <v>634</v>
      </c>
      <c r="K9563" t="s">
        <v>525</v>
      </c>
      <c r="L9563">
        <v>43055</v>
      </c>
      <c r="M9563" t="s">
        <v>175</v>
      </c>
      <c r="N9563" t="s">
        <v>5474</v>
      </c>
      <c r="O9563" t="s">
        <v>98</v>
      </c>
      <c r="P9563" t="s">
        <v>188</v>
      </c>
      <c r="Q9563" t="s">
        <v>5475</v>
      </c>
      <c r="R9563" s="19">
        <v>431.976</v>
      </c>
      <c r="S9563" s="17">
        <v>3</v>
      </c>
      <c r="T9563" s="20">
        <v>0.2</v>
      </c>
      <c r="U9563" s="19">
        <v>-75.595799999999997</v>
      </c>
      <c r="V9563" s="20">
        <f t="shared" si="745"/>
        <v>-0.17499999999999999</v>
      </c>
      <c r="W9563" s="17">
        <f t="shared" si="746"/>
        <v>2016</v>
      </c>
      <c r="X9563" t="str">
        <f t="shared" si="747"/>
        <v>May-2016</v>
      </c>
      <c r="Y9563" s="17">
        <f t="shared" si="748"/>
        <v>2</v>
      </c>
      <c r="Z9563" t="str">
        <f t="shared" si="749"/>
        <v>11-20%</v>
      </c>
      <c r="AA9563" s="17">
        <f>IF(COUNTIF($B$2:B9563,B9563)=1,1,0)</f>
        <v>0</v>
      </c>
      <c r="AB9563" s="17">
        <f>IF(COUNTIF($F$2:F9563,F9563)=1,1,0)</f>
        <v>0</v>
      </c>
    </row>
    <row r="9564" spans="1:28" x14ac:dyDescent="0.2">
      <c r="A9564" s="17">
        <v>9563</v>
      </c>
      <c r="B9564" t="s">
        <v>10735</v>
      </c>
      <c r="C9564" s="18">
        <v>42493</v>
      </c>
      <c r="D9564" s="18">
        <v>42495</v>
      </c>
      <c r="E9564" t="s">
        <v>215</v>
      </c>
      <c r="F9564" t="s">
        <v>10736</v>
      </c>
      <c r="G9564" t="s">
        <v>10737</v>
      </c>
      <c r="H9564" t="s">
        <v>53</v>
      </c>
      <c r="I9564" t="s">
        <v>54</v>
      </c>
      <c r="J9564" t="s">
        <v>634</v>
      </c>
      <c r="K9564" t="s">
        <v>525</v>
      </c>
      <c r="L9564">
        <v>43055</v>
      </c>
      <c r="M9564" t="s">
        <v>175</v>
      </c>
      <c r="N9564" t="s">
        <v>10738</v>
      </c>
      <c r="O9564" t="s">
        <v>98</v>
      </c>
      <c r="P9564" t="s">
        <v>711</v>
      </c>
      <c r="Q9564" t="s">
        <v>10739</v>
      </c>
      <c r="R9564" s="19">
        <v>224.93700000000001</v>
      </c>
      <c r="S9564" s="17">
        <v>3</v>
      </c>
      <c r="T9564" s="20">
        <v>0.7</v>
      </c>
      <c r="U9564" s="19">
        <v>-164.9538</v>
      </c>
      <c r="V9564" s="20">
        <f t="shared" si="745"/>
        <v>-0.73333333333333328</v>
      </c>
      <c r="W9564" s="17">
        <f t="shared" si="746"/>
        <v>2016</v>
      </c>
      <c r="X9564" t="str">
        <f t="shared" si="747"/>
        <v>May-2016</v>
      </c>
      <c r="Y9564" s="17">
        <f t="shared" si="748"/>
        <v>2</v>
      </c>
      <c r="Z9564" t="str">
        <f t="shared" si="749"/>
        <v>Over 50%</v>
      </c>
      <c r="AA9564" s="17">
        <f>IF(COUNTIF($B$2:B9564,B9564)=1,1,0)</f>
        <v>0</v>
      </c>
      <c r="AB9564" s="17">
        <f>IF(COUNTIF($F$2:F9564,F9564)=1,1,0)</f>
        <v>0</v>
      </c>
    </row>
    <row r="9565" spans="1:28" x14ac:dyDescent="0.2">
      <c r="A9565" s="17">
        <v>9564</v>
      </c>
      <c r="B9565" t="s">
        <v>10735</v>
      </c>
      <c r="C9565" s="18">
        <v>42493</v>
      </c>
      <c r="D9565" s="18">
        <v>42495</v>
      </c>
      <c r="E9565" t="s">
        <v>215</v>
      </c>
      <c r="F9565" t="s">
        <v>10736</v>
      </c>
      <c r="G9565" t="s">
        <v>10737</v>
      </c>
      <c r="H9565" t="s">
        <v>53</v>
      </c>
      <c r="I9565" t="s">
        <v>54</v>
      </c>
      <c r="J9565" t="s">
        <v>634</v>
      </c>
      <c r="K9565" t="s">
        <v>525</v>
      </c>
      <c r="L9565">
        <v>43055</v>
      </c>
      <c r="M9565" t="s">
        <v>175</v>
      </c>
      <c r="N9565" t="s">
        <v>5554</v>
      </c>
      <c r="O9565" t="s">
        <v>73</v>
      </c>
      <c r="P9565" t="s">
        <v>74</v>
      </c>
      <c r="Q9565" t="s">
        <v>5555</v>
      </c>
      <c r="R9565" s="19">
        <v>6</v>
      </c>
      <c r="S9565" s="17">
        <v>2</v>
      </c>
      <c r="T9565" s="20">
        <v>0.2</v>
      </c>
      <c r="U9565" s="19">
        <v>2.1</v>
      </c>
      <c r="V9565" s="20">
        <f t="shared" si="745"/>
        <v>0.35000000000000003</v>
      </c>
      <c r="W9565" s="17">
        <f t="shared" si="746"/>
        <v>2016</v>
      </c>
      <c r="X9565" t="str">
        <f t="shared" si="747"/>
        <v>May-2016</v>
      </c>
      <c r="Y9565" s="17">
        <f t="shared" si="748"/>
        <v>2</v>
      </c>
      <c r="Z9565" t="str">
        <f t="shared" si="749"/>
        <v>11-20%</v>
      </c>
      <c r="AA9565" s="17">
        <f>IF(COUNTIF($B$2:B9565,B9565)=1,1,0)</f>
        <v>0</v>
      </c>
      <c r="AB9565" s="17">
        <f>IF(COUNTIF($F$2:F9565,F9565)=1,1,0)</f>
        <v>0</v>
      </c>
    </row>
    <row r="9566" spans="1:28" x14ac:dyDescent="0.2">
      <c r="A9566" s="17">
        <v>9565</v>
      </c>
      <c r="B9566" t="s">
        <v>10740</v>
      </c>
      <c r="C9566" s="18">
        <v>42156</v>
      </c>
      <c r="D9566" s="18">
        <v>42163</v>
      </c>
      <c r="E9566" t="s">
        <v>77</v>
      </c>
      <c r="F9566" t="s">
        <v>2878</v>
      </c>
      <c r="G9566" t="s">
        <v>2879</v>
      </c>
      <c r="H9566" t="s">
        <v>129</v>
      </c>
      <c r="I9566" t="s">
        <v>54</v>
      </c>
      <c r="J9566" t="s">
        <v>69</v>
      </c>
      <c r="K9566" t="s">
        <v>70</v>
      </c>
      <c r="L9566">
        <v>90045</v>
      </c>
      <c r="M9566" t="s">
        <v>71</v>
      </c>
      <c r="N9566" t="s">
        <v>4040</v>
      </c>
      <c r="O9566" t="s">
        <v>73</v>
      </c>
      <c r="P9566" t="s">
        <v>117</v>
      </c>
      <c r="Q9566" t="s">
        <v>4041</v>
      </c>
      <c r="R9566" s="19">
        <v>11.76</v>
      </c>
      <c r="S9566" s="17">
        <v>2</v>
      </c>
      <c r="T9566" s="20">
        <v>0</v>
      </c>
      <c r="U9566" s="19">
        <v>5.7624000000000004</v>
      </c>
      <c r="V9566" s="20">
        <f t="shared" si="745"/>
        <v>0.49000000000000005</v>
      </c>
      <c r="W9566" s="17">
        <f t="shared" si="746"/>
        <v>2015</v>
      </c>
      <c r="X9566" t="str">
        <f t="shared" si="747"/>
        <v>Jun-2015</v>
      </c>
      <c r="Y9566" s="17">
        <f t="shared" si="748"/>
        <v>7</v>
      </c>
      <c r="Z9566" t="str">
        <f t="shared" si="749"/>
        <v>0% (No Discount)</v>
      </c>
      <c r="AA9566" s="17">
        <f>IF(COUNTIF($B$2:B9566,B9566)=1,1,0)</f>
        <v>1</v>
      </c>
      <c r="AB9566" s="17">
        <f>IF(COUNTIF($F$2:F9566,F9566)=1,1,0)</f>
        <v>0</v>
      </c>
    </row>
    <row r="9567" spans="1:28" x14ac:dyDescent="0.2">
      <c r="A9567" s="17">
        <v>9566</v>
      </c>
      <c r="B9567" t="s">
        <v>10741</v>
      </c>
      <c r="C9567" s="18">
        <v>41729</v>
      </c>
      <c r="D9567" s="18">
        <v>41729</v>
      </c>
      <c r="E9567" t="s">
        <v>1320</v>
      </c>
      <c r="F9567" t="s">
        <v>1977</v>
      </c>
      <c r="G9567" t="s">
        <v>1978</v>
      </c>
      <c r="H9567" t="s">
        <v>53</v>
      </c>
      <c r="I9567" t="s">
        <v>54</v>
      </c>
      <c r="J9567" t="s">
        <v>929</v>
      </c>
      <c r="K9567" t="s">
        <v>81</v>
      </c>
      <c r="L9567">
        <v>33614</v>
      </c>
      <c r="M9567" t="s">
        <v>57</v>
      </c>
      <c r="N9567" t="s">
        <v>972</v>
      </c>
      <c r="O9567" t="s">
        <v>59</v>
      </c>
      <c r="P9567" t="s">
        <v>63</v>
      </c>
      <c r="Q9567" t="s">
        <v>973</v>
      </c>
      <c r="R9567" s="19">
        <v>1125.4880000000001</v>
      </c>
      <c r="S9567" s="17">
        <v>7</v>
      </c>
      <c r="T9567" s="20">
        <v>0.2</v>
      </c>
      <c r="U9567" s="19">
        <v>98.480199999999996</v>
      </c>
      <c r="V9567" s="20">
        <f t="shared" si="745"/>
        <v>8.7499999999999994E-2</v>
      </c>
      <c r="W9567" s="17">
        <f t="shared" si="746"/>
        <v>2014</v>
      </c>
      <c r="X9567" t="str">
        <f t="shared" si="747"/>
        <v>Mar-2014</v>
      </c>
      <c r="Y9567" s="17">
        <f t="shared" si="748"/>
        <v>0</v>
      </c>
      <c r="Z9567" t="str">
        <f t="shared" si="749"/>
        <v>11-20%</v>
      </c>
      <c r="AA9567" s="17">
        <f>IF(COUNTIF($B$2:B9567,B9567)=1,1,0)</f>
        <v>1</v>
      </c>
      <c r="AB9567" s="17">
        <f>IF(COUNTIF($F$2:F9567,F9567)=1,1,0)</f>
        <v>0</v>
      </c>
    </row>
    <row r="9568" spans="1:28" x14ac:dyDescent="0.2">
      <c r="A9568" s="17">
        <v>9567</v>
      </c>
      <c r="B9568" t="s">
        <v>10741</v>
      </c>
      <c r="C9568" s="18">
        <v>41729</v>
      </c>
      <c r="D9568" s="18">
        <v>41729</v>
      </c>
      <c r="E9568" t="s">
        <v>1320</v>
      </c>
      <c r="F9568" t="s">
        <v>1977</v>
      </c>
      <c r="G9568" t="s">
        <v>1978</v>
      </c>
      <c r="H9568" t="s">
        <v>53</v>
      </c>
      <c r="I9568" t="s">
        <v>54</v>
      </c>
      <c r="J9568" t="s">
        <v>929</v>
      </c>
      <c r="K9568" t="s">
        <v>81</v>
      </c>
      <c r="L9568">
        <v>33614</v>
      </c>
      <c r="M9568" t="s">
        <v>57</v>
      </c>
      <c r="N9568" t="s">
        <v>2649</v>
      </c>
      <c r="O9568" t="s">
        <v>73</v>
      </c>
      <c r="P9568" t="s">
        <v>102</v>
      </c>
      <c r="Q9568" t="s">
        <v>2650</v>
      </c>
      <c r="R9568" s="19">
        <v>12.645</v>
      </c>
      <c r="S9568" s="17">
        <v>5</v>
      </c>
      <c r="T9568" s="20">
        <v>0.7</v>
      </c>
      <c r="U9568" s="19">
        <v>-10.116</v>
      </c>
      <c r="V9568" s="20">
        <f t="shared" si="745"/>
        <v>-0.8</v>
      </c>
      <c r="W9568" s="17">
        <f t="shared" si="746"/>
        <v>2014</v>
      </c>
      <c r="X9568" t="str">
        <f t="shared" si="747"/>
        <v>Mar-2014</v>
      </c>
      <c r="Y9568" s="17">
        <f t="shared" si="748"/>
        <v>0</v>
      </c>
      <c r="Z9568" t="str">
        <f t="shared" si="749"/>
        <v>Over 50%</v>
      </c>
      <c r="AA9568" s="17">
        <f>IF(COUNTIF($B$2:B9568,B9568)=1,1,0)</f>
        <v>0</v>
      </c>
      <c r="AB9568" s="17">
        <f>IF(COUNTIF($F$2:F9568,F9568)=1,1,0)</f>
        <v>0</v>
      </c>
    </row>
    <row r="9569" spans="1:28" x14ac:dyDescent="0.2">
      <c r="A9569" s="17">
        <v>9568</v>
      </c>
      <c r="B9569" t="s">
        <v>10741</v>
      </c>
      <c r="C9569" s="18">
        <v>41729</v>
      </c>
      <c r="D9569" s="18">
        <v>41729</v>
      </c>
      <c r="E9569" t="s">
        <v>1320</v>
      </c>
      <c r="F9569" t="s">
        <v>1977</v>
      </c>
      <c r="G9569" t="s">
        <v>1978</v>
      </c>
      <c r="H9569" t="s">
        <v>53</v>
      </c>
      <c r="I9569" t="s">
        <v>54</v>
      </c>
      <c r="J9569" t="s">
        <v>929</v>
      </c>
      <c r="K9569" t="s">
        <v>81</v>
      </c>
      <c r="L9569">
        <v>33614</v>
      </c>
      <c r="M9569" t="s">
        <v>57</v>
      </c>
      <c r="N9569" t="s">
        <v>811</v>
      </c>
      <c r="O9569" t="s">
        <v>73</v>
      </c>
      <c r="P9569" t="s">
        <v>95</v>
      </c>
      <c r="Q9569" t="s">
        <v>812</v>
      </c>
      <c r="R9569" s="19">
        <v>4.032</v>
      </c>
      <c r="S9569" s="17">
        <v>2</v>
      </c>
      <c r="T9569" s="20">
        <v>0.2</v>
      </c>
      <c r="U9569" s="19">
        <v>1.0584</v>
      </c>
      <c r="V9569" s="20">
        <f t="shared" si="745"/>
        <v>0.26250000000000001</v>
      </c>
      <c r="W9569" s="17">
        <f t="shared" si="746"/>
        <v>2014</v>
      </c>
      <c r="X9569" t="str">
        <f t="shared" si="747"/>
        <v>Mar-2014</v>
      </c>
      <c r="Y9569" s="17">
        <f t="shared" si="748"/>
        <v>0</v>
      </c>
      <c r="Z9569" t="str">
        <f t="shared" si="749"/>
        <v>11-20%</v>
      </c>
      <c r="AA9569" s="17">
        <f>IF(COUNTIF($B$2:B9569,B9569)=1,1,0)</f>
        <v>0</v>
      </c>
      <c r="AB9569" s="17">
        <f>IF(COUNTIF($F$2:F9569,F9569)=1,1,0)</f>
        <v>0</v>
      </c>
    </row>
    <row r="9570" spans="1:28" x14ac:dyDescent="0.2">
      <c r="A9570" s="17">
        <v>9569</v>
      </c>
      <c r="B9570" t="s">
        <v>10742</v>
      </c>
      <c r="C9570" s="18">
        <v>42921</v>
      </c>
      <c r="D9570" s="18">
        <v>42923</v>
      </c>
      <c r="E9570" t="s">
        <v>215</v>
      </c>
      <c r="F9570" t="s">
        <v>3892</v>
      </c>
      <c r="G9570" t="s">
        <v>3893</v>
      </c>
      <c r="H9570" t="s">
        <v>68</v>
      </c>
      <c r="I9570" t="s">
        <v>54</v>
      </c>
      <c r="J9570" t="s">
        <v>164</v>
      </c>
      <c r="K9570" t="s">
        <v>165</v>
      </c>
      <c r="L9570">
        <v>68025</v>
      </c>
      <c r="M9570" t="s">
        <v>132</v>
      </c>
      <c r="N9570" t="s">
        <v>585</v>
      </c>
      <c r="O9570" t="s">
        <v>98</v>
      </c>
      <c r="P9570" t="s">
        <v>99</v>
      </c>
      <c r="Q9570" t="s">
        <v>586</v>
      </c>
      <c r="R9570" s="19">
        <v>79.959999999999994</v>
      </c>
      <c r="S9570" s="17">
        <v>4</v>
      </c>
      <c r="T9570" s="20">
        <v>0</v>
      </c>
      <c r="U9570" s="19">
        <v>22.3888</v>
      </c>
      <c r="V9570" s="20">
        <f t="shared" si="745"/>
        <v>0.28000000000000003</v>
      </c>
      <c r="W9570" s="17">
        <f t="shared" si="746"/>
        <v>2017</v>
      </c>
      <c r="X9570" t="str">
        <f t="shared" si="747"/>
        <v>Jul-2017</v>
      </c>
      <c r="Y9570" s="17">
        <f t="shared" si="748"/>
        <v>2</v>
      </c>
      <c r="Z9570" t="str">
        <f t="shared" si="749"/>
        <v>0% (No Discount)</v>
      </c>
      <c r="AA9570" s="17">
        <f>IF(COUNTIF($B$2:B9570,B9570)=1,1,0)</f>
        <v>1</v>
      </c>
      <c r="AB9570" s="17">
        <f>IF(COUNTIF($F$2:F9570,F9570)=1,1,0)</f>
        <v>0</v>
      </c>
    </row>
    <row r="9571" spans="1:28" x14ac:dyDescent="0.2">
      <c r="A9571" s="17">
        <v>9570</v>
      </c>
      <c r="B9571" t="s">
        <v>10743</v>
      </c>
      <c r="C9571" s="18">
        <v>42271</v>
      </c>
      <c r="D9571" s="18">
        <v>42271</v>
      </c>
      <c r="E9571" t="s">
        <v>1320</v>
      </c>
      <c r="F9571" t="s">
        <v>828</v>
      </c>
      <c r="G9571" t="s">
        <v>829</v>
      </c>
      <c r="H9571" t="s">
        <v>53</v>
      </c>
      <c r="I9571" t="s">
        <v>54</v>
      </c>
      <c r="J9571" t="s">
        <v>524</v>
      </c>
      <c r="K9571" t="s">
        <v>525</v>
      </c>
      <c r="L9571">
        <v>43229</v>
      </c>
      <c r="M9571" t="s">
        <v>175</v>
      </c>
      <c r="N9571" t="s">
        <v>5779</v>
      </c>
      <c r="O9571" t="s">
        <v>73</v>
      </c>
      <c r="P9571" t="s">
        <v>102</v>
      </c>
      <c r="Q9571" t="s">
        <v>5780</v>
      </c>
      <c r="R9571" s="19">
        <v>6.7320000000000002</v>
      </c>
      <c r="S9571" s="17">
        <v>6</v>
      </c>
      <c r="T9571" s="20">
        <v>0.7</v>
      </c>
      <c r="U9571" s="19">
        <v>-4.4880000000000004</v>
      </c>
      <c r="V9571" s="20">
        <f t="shared" si="745"/>
        <v>-0.66666666666666674</v>
      </c>
      <c r="W9571" s="17">
        <f t="shared" si="746"/>
        <v>2015</v>
      </c>
      <c r="X9571" t="str">
        <f t="shared" si="747"/>
        <v>Sep-2015</v>
      </c>
      <c r="Y9571" s="17">
        <f t="shared" si="748"/>
        <v>0</v>
      </c>
      <c r="Z9571" t="str">
        <f t="shared" si="749"/>
        <v>Over 50%</v>
      </c>
      <c r="AA9571" s="17">
        <f>IF(COUNTIF($B$2:B9571,B9571)=1,1,0)</f>
        <v>1</v>
      </c>
      <c r="AB9571" s="17">
        <f>IF(COUNTIF($F$2:F9571,F9571)=1,1,0)</f>
        <v>0</v>
      </c>
    </row>
    <row r="9572" spans="1:28" x14ac:dyDescent="0.2">
      <c r="A9572" s="17">
        <v>9571</v>
      </c>
      <c r="B9572" t="s">
        <v>10743</v>
      </c>
      <c r="C9572" s="18">
        <v>42271</v>
      </c>
      <c r="D9572" s="18">
        <v>42271</v>
      </c>
      <c r="E9572" t="s">
        <v>1320</v>
      </c>
      <c r="F9572" t="s">
        <v>828</v>
      </c>
      <c r="G9572" t="s">
        <v>829</v>
      </c>
      <c r="H9572" t="s">
        <v>53</v>
      </c>
      <c r="I9572" t="s">
        <v>54</v>
      </c>
      <c r="J9572" t="s">
        <v>524</v>
      </c>
      <c r="K9572" t="s">
        <v>525</v>
      </c>
      <c r="L9572">
        <v>43229</v>
      </c>
      <c r="M9572" t="s">
        <v>175</v>
      </c>
      <c r="N9572" t="s">
        <v>4943</v>
      </c>
      <c r="O9572" t="s">
        <v>73</v>
      </c>
      <c r="P9572" t="s">
        <v>86</v>
      </c>
      <c r="Q9572" t="s">
        <v>4944</v>
      </c>
      <c r="R9572" s="19">
        <v>33.567999999999998</v>
      </c>
      <c r="S9572" s="17">
        <v>2</v>
      </c>
      <c r="T9572" s="20">
        <v>0.2</v>
      </c>
      <c r="U9572" s="19">
        <v>1.6783999999999999</v>
      </c>
      <c r="V9572" s="20">
        <f t="shared" si="745"/>
        <v>0.05</v>
      </c>
      <c r="W9572" s="17">
        <f t="shared" si="746"/>
        <v>2015</v>
      </c>
      <c r="X9572" t="str">
        <f t="shared" si="747"/>
        <v>Sep-2015</v>
      </c>
      <c r="Y9572" s="17">
        <f t="shared" si="748"/>
        <v>0</v>
      </c>
      <c r="Z9572" t="str">
        <f t="shared" si="749"/>
        <v>11-20%</v>
      </c>
      <c r="AA9572" s="17">
        <f>IF(COUNTIF($B$2:B9572,B9572)=1,1,0)</f>
        <v>0</v>
      </c>
      <c r="AB9572" s="17">
        <f>IF(COUNTIF($F$2:F9572,F9572)=1,1,0)</f>
        <v>0</v>
      </c>
    </row>
    <row r="9573" spans="1:28" x14ac:dyDescent="0.2">
      <c r="A9573" s="17">
        <v>9572</v>
      </c>
      <c r="B9573" t="s">
        <v>10743</v>
      </c>
      <c r="C9573" s="18">
        <v>42271</v>
      </c>
      <c r="D9573" s="18">
        <v>42271</v>
      </c>
      <c r="E9573" t="s">
        <v>1320</v>
      </c>
      <c r="F9573" t="s">
        <v>828</v>
      </c>
      <c r="G9573" t="s">
        <v>829</v>
      </c>
      <c r="H9573" t="s">
        <v>53</v>
      </c>
      <c r="I9573" t="s">
        <v>54</v>
      </c>
      <c r="J9573" t="s">
        <v>524</v>
      </c>
      <c r="K9573" t="s">
        <v>525</v>
      </c>
      <c r="L9573">
        <v>43229</v>
      </c>
      <c r="M9573" t="s">
        <v>175</v>
      </c>
      <c r="N9573" t="s">
        <v>7460</v>
      </c>
      <c r="O9573" t="s">
        <v>73</v>
      </c>
      <c r="P9573" t="s">
        <v>200</v>
      </c>
      <c r="Q9573" t="s">
        <v>7461</v>
      </c>
      <c r="R9573" s="19">
        <v>15.84</v>
      </c>
      <c r="S9573" s="17">
        <v>2</v>
      </c>
      <c r="T9573" s="20">
        <v>0.2</v>
      </c>
      <c r="U9573" s="19">
        <v>5.5439999999999996</v>
      </c>
      <c r="V9573" s="20">
        <f t="shared" si="745"/>
        <v>0.35</v>
      </c>
      <c r="W9573" s="17">
        <f t="shared" si="746"/>
        <v>2015</v>
      </c>
      <c r="X9573" t="str">
        <f t="shared" si="747"/>
        <v>Sep-2015</v>
      </c>
      <c r="Y9573" s="17">
        <f t="shared" si="748"/>
        <v>0</v>
      </c>
      <c r="Z9573" t="str">
        <f t="shared" si="749"/>
        <v>11-20%</v>
      </c>
      <c r="AA9573" s="17">
        <f>IF(COUNTIF($B$2:B9573,B9573)=1,1,0)</f>
        <v>0</v>
      </c>
      <c r="AB9573" s="17">
        <f>IF(COUNTIF($F$2:F9573,F9573)=1,1,0)</f>
        <v>0</v>
      </c>
    </row>
    <row r="9574" spans="1:28" x14ac:dyDescent="0.2">
      <c r="A9574" s="17">
        <v>9573</v>
      </c>
      <c r="B9574" t="s">
        <v>10743</v>
      </c>
      <c r="C9574" s="18">
        <v>42271</v>
      </c>
      <c r="D9574" s="18">
        <v>42271</v>
      </c>
      <c r="E9574" t="s">
        <v>1320</v>
      </c>
      <c r="F9574" t="s">
        <v>828</v>
      </c>
      <c r="G9574" t="s">
        <v>829</v>
      </c>
      <c r="H9574" t="s">
        <v>53</v>
      </c>
      <c r="I9574" t="s">
        <v>54</v>
      </c>
      <c r="J9574" t="s">
        <v>524</v>
      </c>
      <c r="K9574" t="s">
        <v>525</v>
      </c>
      <c r="L9574">
        <v>43229</v>
      </c>
      <c r="M9574" t="s">
        <v>175</v>
      </c>
      <c r="N9574" t="s">
        <v>2287</v>
      </c>
      <c r="O9574" t="s">
        <v>73</v>
      </c>
      <c r="P9574" t="s">
        <v>74</v>
      </c>
      <c r="Q9574" t="s">
        <v>2288</v>
      </c>
      <c r="R9574" s="19">
        <v>24.423999999999999</v>
      </c>
      <c r="S9574" s="17">
        <v>1</v>
      </c>
      <c r="T9574" s="20">
        <v>0.2</v>
      </c>
      <c r="U9574" s="19">
        <v>7.9378000000000002</v>
      </c>
      <c r="V9574" s="20">
        <f t="shared" si="745"/>
        <v>0.32500000000000001</v>
      </c>
      <c r="W9574" s="17">
        <f t="shared" si="746"/>
        <v>2015</v>
      </c>
      <c r="X9574" t="str">
        <f t="shared" si="747"/>
        <v>Sep-2015</v>
      </c>
      <c r="Y9574" s="17">
        <f t="shared" si="748"/>
        <v>0</v>
      </c>
      <c r="Z9574" t="str">
        <f t="shared" si="749"/>
        <v>11-20%</v>
      </c>
      <c r="AA9574" s="17">
        <f>IF(COUNTIF($B$2:B9574,B9574)=1,1,0)</f>
        <v>0</v>
      </c>
      <c r="AB9574" s="17">
        <f>IF(COUNTIF($F$2:F9574,F9574)=1,1,0)</f>
        <v>0</v>
      </c>
    </row>
    <row r="9575" spans="1:28" x14ac:dyDescent="0.2">
      <c r="A9575" s="17">
        <v>9574</v>
      </c>
      <c r="B9575" t="s">
        <v>10743</v>
      </c>
      <c r="C9575" s="18">
        <v>42271</v>
      </c>
      <c r="D9575" s="18">
        <v>42271</v>
      </c>
      <c r="E9575" t="s">
        <v>1320</v>
      </c>
      <c r="F9575" t="s">
        <v>828</v>
      </c>
      <c r="G9575" t="s">
        <v>829</v>
      </c>
      <c r="H9575" t="s">
        <v>53</v>
      </c>
      <c r="I9575" t="s">
        <v>54</v>
      </c>
      <c r="J9575" t="s">
        <v>524</v>
      </c>
      <c r="K9575" t="s">
        <v>525</v>
      </c>
      <c r="L9575">
        <v>43229</v>
      </c>
      <c r="M9575" t="s">
        <v>175</v>
      </c>
      <c r="N9575" t="s">
        <v>4198</v>
      </c>
      <c r="O9575" t="s">
        <v>73</v>
      </c>
      <c r="P9575" t="s">
        <v>95</v>
      </c>
      <c r="Q9575" t="s">
        <v>4199</v>
      </c>
      <c r="R9575" s="19">
        <v>17.12</v>
      </c>
      <c r="S9575" s="17">
        <v>5</v>
      </c>
      <c r="T9575" s="20">
        <v>0.2</v>
      </c>
      <c r="U9575" s="19">
        <v>1.9259999999999999</v>
      </c>
      <c r="V9575" s="20">
        <f t="shared" si="745"/>
        <v>0.11249999999999999</v>
      </c>
      <c r="W9575" s="17">
        <f t="shared" si="746"/>
        <v>2015</v>
      </c>
      <c r="X9575" t="str">
        <f t="shared" si="747"/>
        <v>Sep-2015</v>
      </c>
      <c r="Y9575" s="17">
        <f t="shared" si="748"/>
        <v>0</v>
      </c>
      <c r="Z9575" t="str">
        <f t="shared" si="749"/>
        <v>11-20%</v>
      </c>
      <c r="AA9575" s="17">
        <f>IF(COUNTIF($B$2:B9575,B9575)=1,1,0)</f>
        <v>0</v>
      </c>
      <c r="AB9575" s="17">
        <f>IF(COUNTIF($F$2:F9575,F9575)=1,1,0)</f>
        <v>0</v>
      </c>
    </row>
    <row r="9576" spans="1:28" x14ac:dyDescent="0.2">
      <c r="A9576" s="17">
        <v>9575</v>
      </c>
      <c r="B9576" t="s">
        <v>10744</v>
      </c>
      <c r="C9576" s="18">
        <v>42229</v>
      </c>
      <c r="D9576" s="18">
        <v>42229</v>
      </c>
      <c r="E9576" t="s">
        <v>1320</v>
      </c>
      <c r="F9576" t="s">
        <v>171</v>
      </c>
      <c r="G9576" t="s">
        <v>172</v>
      </c>
      <c r="H9576" t="s">
        <v>53</v>
      </c>
      <c r="I9576" t="s">
        <v>54</v>
      </c>
      <c r="J9576" t="s">
        <v>4075</v>
      </c>
      <c r="K9576" t="s">
        <v>70</v>
      </c>
      <c r="L9576">
        <v>91767</v>
      </c>
      <c r="M9576" t="s">
        <v>71</v>
      </c>
      <c r="N9576" t="s">
        <v>4730</v>
      </c>
      <c r="O9576" t="s">
        <v>59</v>
      </c>
      <c r="P9576" t="s">
        <v>92</v>
      </c>
      <c r="Q9576" t="s">
        <v>4731</v>
      </c>
      <c r="R9576" s="19">
        <v>31.56</v>
      </c>
      <c r="S9576" s="17">
        <v>3</v>
      </c>
      <c r="T9576" s="20">
        <v>0</v>
      </c>
      <c r="U9576" s="19">
        <v>10.4148</v>
      </c>
      <c r="V9576" s="20">
        <f t="shared" si="745"/>
        <v>0.33</v>
      </c>
      <c r="W9576" s="17">
        <f t="shared" si="746"/>
        <v>2015</v>
      </c>
      <c r="X9576" t="str">
        <f t="shared" si="747"/>
        <v>Aug-2015</v>
      </c>
      <c r="Y9576" s="17">
        <f t="shared" si="748"/>
        <v>0</v>
      </c>
      <c r="Z9576" t="str">
        <f t="shared" si="749"/>
        <v>0% (No Discount)</v>
      </c>
      <c r="AA9576" s="17">
        <f>IF(COUNTIF($B$2:B9576,B9576)=1,1,0)</f>
        <v>1</v>
      </c>
      <c r="AB9576" s="17">
        <f>IF(COUNTIF($F$2:F9576,F9576)=1,1,0)</f>
        <v>0</v>
      </c>
    </row>
    <row r="9577" spans="1:28" x14ac:dyDescent="0.2">
      <c r="A9577" s="17">
        <v>9576</v>
      </c>
      <c r="B9577" t="s">
        <v>10745</v>
      </c>
      <c r="C9577" s="18">
        <v>42150</v>
      </c>
      <c r="D9577" s="18">
        <v>42152</v>
      </c>
      <c r="E9577" t="s">
        <v>50</v>
      </c>
      <c r="F9577" t="s">
        <v>4397</v>
      </c>
      <c r="G9577" t="s">
        <v>4398</v>
      </c>
      <c r="H9577" t="s">
        <v>53</v>
      </c>
      <c r="I9577" t="s">
        <v>54</v>
      </c>
      <c r="J9577" t="s">
        <v>707</v>
      </c>
      <c r="K9577" t="s">
        <v>131</v>
      </c>
      <c r="L9577">
        <v>78207</v>
      </c>
      <c r="M9577" t="s">
        <v>132</v>
      </c>
      <c r="N9577" t="s">
        <v>411</v>
      </c>
      <c r="O9577" t="s">
        <v>59</v>
      </c>
      <c r="P9577" t="s">
        <v>63</v>
      </c>
      <c r="Q9577" t="s">
        <v>412</v>
      </c>
      <c r="R9577" s="19">
        <v>105.68600000000001</v>
      </c>
      <c r="S9577" s="17">
        <v>1</v>
      </c>
      <c r="T9577" s="20">
        <v>0.3</v>
      </c>
      <c r="U9577" s="19">
        <v>-28.686199999999999</v>
      </c>
      <c r="V9577" s="20">
        <f t="shared" si="745"/>
        <v>-0.27142857142857141</v>
      </c>
      <c r="W9577" s="17">
        <f t="shared" si="746"/>
        <v>2015</v>
      </c>
      <c r="X9577" t="str">
        <f t="shared" si="747"/>
        <v>May-2015</v>
      </c>
      <c r="Y9577" s="17">
        <f t="shared" si="748"/>
        <v>2</v>
      </c>
      <c r="Z9577" t="str">
        <f t="shared" si="749"/>
        <v>21-30%</v>
      </c>
      <c r="AA9577" s="17">
        <f>IF(COUNTIF($B$2:B9577,B9577)=1,1,0)</f>
        <v>1</v>
      </c>
      <c r="AB9577" s="17">
        <f>IF(COUNTIF($F$2:F9577,F9577)=1,1,0)</f>
        <v>0</v>
      </c>
    </row>
    <row r="9578" spans="1:28" x14ac:dyDescent="0.2">
      <c r="A9578" s="17">
        <v>9577</v>
      </c>
      <c r="B9578" t="s">
        <v>10745</v>
      </c>
      <c r="C9578" s="18">
        <v>42150</v>
      </c>
      <c r="D9578" s="18">
        <v>42152</v>
      </c>
      <c r="E9578" t="s">
        <v>50</v>
      </c>
      <c r="F9578" t="s">
        <v>4397</v>
      </c>
      <c r="G9578" t="s">
        <v>4398</v>
      </c>
      <c r="H9578" t="s">
        <v>53</v>
      </c>
      <c r="I9578" t="s">
        <v>54</v>
      </c>
      <c r="J9578" t="s">
        <v>707</v>
      </c>
      <c r="K9578" t="s">
        <v>131</v>
      </c>
      <c r="L9578">
        <v>78207</v>
      </c>
      <c r="M9578" t="s">
        <v>132</v>
      </c>
      <c r="N9578" t="s">
        <v>4394</v>
      </c>
      <c r="O9578" t="s">
        <v>98</v>
      </c>
      <c r="P9578" t="s">
        <v>711</v>
      </c>
      <c r="Q9578" t="s">
        <v>4395</v>
      </c>
      <c r="R9578" s="19">
        <v>399.54</v>
      </c>
      <c r="S9578" s="17">
        <v>2</v>
      </c>
      <c r="T9578" s="20">
        <v>0.4</v>
      </c>
      <c r="U9578" s="19">
        <v>-79.908000000000001</v>
      </c>
      <c r="V9578" s="20">
        <f t="shared" si="745"/>
        <v>-0.19999999999999998</v>
      </c>
      <c r="W9578" s="17">
        <f t="shared" si="746"/>
        <v>2015</v>
      </c>
      <c r="X9578" t="str">
        <f t="shared" si="747"/>
        <v>May-2015</v>
      </c>
      <c r="Y9578" s="17">
        <f t="shared" si="748"/>
        <v>2</v>
      </c>
      <c r="Z9578" t="str">
        <f t="shared" si="749"/>
        <v>31-40%</v>
      </c>
      <c r="AA9578" s="17">
        <f>IF(COUNTIF($B$2:B9578,B9578)=1,1,0)</f>
        <v>0</v>
      </c>
      <c r="AB9578" s="17">
        <f>IF(COUNTIF($F$2:F9578,F9578)=1,1,0)</f>
        <v>0</v>
      </c>
    </row>
    <row r="9579" spans="1:28" x14ac:dyDescent="0.2">
      <c r="A9579" s="17">
        <v>9578</v>
      </c>
      <c r="B9579" t="s">
        <v>10745</v>
      </c>
      <c r="C9579" s="18">
        <v>42150</v>
      </c>
      <c r="D9579" s="18">
        <v>42152</v>
      </c>
      <c r="E9579" t="s">
        <v>50</v>
      </c>
      <c r="F9579" t="s">
        <v>4397</v>
      </c>
      <c r="G9579" t="s">
        <v>4398</v>
      </c>
      <c r="H9579" t="s">
        <v>53</v>
      </c>
      <c r="I9579" t="s">
        <v>54</v>
      </c>
      <c r="J9579" t="s">
        <v>707</v>
      </c>
      <c r="K9579" t="s">
        <v>131</v>
      </c>
      <c r="L9579">
        <v>78207</v>
      </c>
      <c r="M9579" t="s">
        <v>132</v>
      </c>
      <c r="N9579" t="s">
        <v>4613</v>
      </c>
      <c r="O9579" t="s">
        <v>59</v>
      </c>
      <c r="P9579" t="s">
        <v>63</v>
      </c>
      <c r="Q9579" t="s">
        <v>4614</v>
      </c>
      <c r="R9579" s="19">
        <v>104.93</v>
      </c>
      <c r="S9579" s="17">
        <v>5</v>
      </c>
      <c r="T9579" s="20">
        <v>0.3</v>
      </c>
      <c r="U9579" s="19">
        <v>-4.4969999999999999</v>
      </c>
      <c r="V9579" s="20">
        <f t="shared" si="745"/>
        <v>-4.2857142857142851E-2</v>
      </c>
      <c r="W9579" s="17">
        <f t="shared" si="746"/>
        <v>2015</v>
      </c>
      <c r="X9579" t="str">
        <f t="shared" si="747"/>
        <v>May-2015</v>
      </c>
      <c r="Y9579" s="17">
        <f t="shared" si="748"/>
        <v>2</v>
      </c>
      <c r="Z9579" t="str">
        <f t="shared" si="749"/>
        <v>21-30%</v>
      </c>
      <c r="AA9579" s="17">
        <f>IF(COUNTIF($B$2:B9579,B9579)=1,1,0)</f>
        <v>0</v>
      </c>
      <c r="AB9579" s="17">
        <f>IF(COUNTIF($F$2:F9579,F9579)=1,1,0)</f>
        <v>0</v>
      </c>
    </row>
    <row r="9580" spans="1:28" x14ac:dyDescent="0.2">
      <c r="A9580" s="17">
        <v>9579</v>
      </c>
      <c r="B9580" t="s">
        <v>10746</v>
      </c>
      <c r="C9580" s="18">
        <v>42992</v>
      </c>
      <c r="D9580" s="18">
        <v>42994</v>
      </c>
      <c r="E9580" t="s">
        <v>215</v>
      </c>
      <c r="F9580" t="s">
        <v>444</v>
      </c>
      <c r="G9580" t="s">
        <v>445</v>
      </c>
      <c r="H9580" t="s">
        <v>129</v>
      </c>
      <c r="I9580" t="s">
        <v>54</v>
      </c>
      <c r="J9580" t="s">
        <v>293</v>
      </c>
      <c r="K9580" t="s">
        <v>294</v>
      </c>
      <c r="L9580">
        <v>10035</v>
      </c>
      <c r="M9580" t="s">
        <v>175</v>
      </c>
      <c r="N9580" t="s">
        <v>3551</v>
      </c>
      <c r="O9580" t="s">
        <v>98</v>
      </c>
      <c r="P9580" t="s">
        <v>99</v>
      </c>
      <c r="Q9580" t="s">
        <v>3552</v>
      </c>
      <c r="R9580" s="19">
        <v>1079.8499999999999</v>
      </c>
      <c r="S9580" s="17">
        <v>3</v>
      </c>
      <c r="T9580" s="20">
        <v>0</v>
      </c>
      <c r="U9580" s="19">
        <v>323.95499999999998</v>
      </c>
      <c r="V9580" s="20">
        <f t="shared" si="745"/>
        <v>0.3</v>
      </c>
      <c r="W9580" s="17">
        <f t="shared" si="746"/>
        <v>2017</v>
      </c>
      <c r="X9580" t="str">
        <f t="shared" si="747"/>
        <v>Sep-2017</v>
      </c>
      <c r="Y9580" s="17">
        <f t="shared" si="748"/>
        <v>2</v>
      </c>
      <c r="Z9580" t="str">
        <f t="shared" si="749"/>
        <v>0% (No Discount)</v>
      </c>
      <c r="AA9580" s="17">
        <f>IF(COUNTIF($B$2:B9580,B9580)=1,1,0)</f>
        <v>1</v>
      </c>
      <c r="AB9580" s="17">
        <f>IF(COUNTIF($F$2:F9580,F9580)=1,1,0)</f>
        <v>0</v>
      </c>
    </row>
    <row r="9581" spans="1:28" x14ac:dyDescent="0.2">
      <c r="A9581" s="17">
        <v>9580</v>
      </c>
      <c r="B9581" t="s">
        <v>10746</v>
      </c>
      <c r="C9581" s="18">
        <v>42992</v>
      </c>
      <c r="D9581" s="18">
        <v>42994</v>
      </c>
      <c r="E9581" t="s">
        <v>215</v>
      </c>
      <c r="F9581" t="s">
        <v>444</v>
      </c>
      <c r="G9581" t="s">
        <v>445</v>
      </c>
      <c r="H9581" t="s">
        <v>129</v>
      </c>
      <c r="I9581" t="s">
        <v>54</v>
      </c>
      <c r="J9581" t="s">
        <v>293</v>
      </c>
      <c r="K9581" t="s">
        <v>294</v>
      </c>
      <c r="L9581">
        <v>10035</v>
      </c>
      <c r="M9581" t="s">
        <v>175</v>
      </c>
      <c r="N9581" t="s">
        <v>4185</v>
      </c>
      <c r="O9581" t="s">
        <v>73</v>
      </c>
      <c r="P9581" t="s">
        <v>86</v>
      </c>
      <c r="Q9581" t="s">
        <v>4186</v>
      </c>
      <c r="R9581" s="19">
        <v>70.98</v>
      </c>
      <c r="S9581" s="17">
        <v>1</v>
      </c>
      <c r="T9581" s="20">
        <v>0</v>
      </c>
      <c r="U9581" s="19">
        <v>3.5489999999999999</v>
      </c>
      <c r="V9581" s="20">
        <f t="shared" si="745"/>
        <v>4.9999999999999996E-2</v>
      </c>
      <c r="W9581" s="17">
        <f t="shared" si="746"/>
        <v>2017</v>
      </c>
      <c r="X9581" t="str">
        <f t="shared" si="747"/>
        <v>Sep-2017</v>
      </c>
      <c r="Y9581" s="17">
        <f t="shared" si="748"/>
        <v>2</v>
      </c>
      <c r="Z9581" t="str">
        <f t="shared" si="749"/>
        <v>0% (No Discount)</v>
      </c>
      <c r="AA9581" s="17">
        <f>IF(COUNTIF($B$2:B9581,B9581)=1,1,0)</f>
        <v>0</v>
      </c>
      <c r="AB9581" s="17">
        <f>IF(COUNTIF($F$2:F9581,F9581)=1,1,0)</f>
        <v>0</v>
      </c>
    </row>
    <row r="9582" spans="1:28" x14ac:dyDescent="0.2">
      <c r="A9582" s="17">
        <v>9581</v>
      </c>
      <c r="B9582" t="s">
        <v>10746</v>
      </c>
      <c r="C9582" s="18">
        <v>42992</v>
      </c>
      <c r="D9582" s="18">
        <v>42994</v>
      </c>
      <c r="E9582" t="s">
        <v>215</v>
      </c>
      <c r="F9582" t="s">
        <v>444</v>
      </c>
      <c r="G9582" t="s">
        <v>445</v>
      </c>
      <c r="H9582" t="s">
        <v>129</v>
      </c>
      <c r="I9582" t="s">
        <v>54</v>
      </c>
      <c r="J9582" t="s">
        <v>293</v>
      </c>
      <c r="K9582" t="s">
        <v>294</v>
      </c>
      <c r="L9582">
        <v>10035</v>
      </c>
      <c r="M9582" t="s">
        <v>175</v>
      </c>
      <c r="N9582" t="s">
        <v>3000</v>
      </c>
      <c r="O9582" t="s">
        <v>73</v>
      </c>
      <c r="P9582" t="s">
        <v>95</v>
      </c>
      <c r="Q9582" t="s">
        <v>3001</v>
      </c>
      <c r="R9582" s="19">
        <v>29.95</v>
      </c>
      <c r="S9582" s="17">
        <v>5</v>
      </c>
      <c r="T9582" s="20">
        <v>0</v>
      </c>
      <c r="U9582" s="19">
        <v>8.6854999999999993</v>
      </c>
      <c r="V9582" s="20">
        <f t="shared" si="745"/>
        <v>0.28999999999999998</v>
      </c>
      <c r="W9582" s="17">
        <f t="shared" si="746"/>
        <v>2017</v>
      </c>
      <c r="X9582" t="str">
        <f t="shared" si="747"/>
        <v>Sep-2017</v>
      </c>
      <c r="Y9582" s="17">
        <f t="shared" si="748"/>
        <v>2</v>
      </c>
      <c r="Z9582" t="str">
        <f t="shared" si="749"/>
        <v>0% (No Discount)</v>
      </c>
      <c r="AA9582" s="17">
        <f>IF(COUNTIF($B$2:B9582,B9582)=1,1,0)</f>
        <v>0</v>
      </c>
      <c r="AB9582" s="17">
        <f>IF(COUNTIF($F$2:F9582,F9582)=1,1,0)</f>
        <v>0</v>
      </c>
    </row>
    <row r="9583" spans="1:28" x14ac:dyDescent="0.2">
      <c r="A9583" s="17">
        <v>9582</v>
      </c>
      <c r="B9583" t="s">
        <v>10746</v>
      </c>
      <c r="C9583" s="18">
        <v>42992</v>
      </c>
      <c r="D9583" s="18">
        <v>42994</v>
      </c>
      <c r="E9583" t="s">
        <v>215</v>
      </c>
      <c r="F9583" t="s">
        <v>444</v>
      </c>
      <c r="G9583" t="s">
        <v>445</v>
      </c>
      <c r="H9583" t="s">
        <v>129</v>
      </c>
      <c r="I9583" t="s">
        <v>54</v>
      </c>
      <c r="J9583" t="s">
        <v>293</v>
      </c>
      <c r="K9583" t="s">
        <v>294</v>
      </c>
      <c r="L9583">
        <v>10035</v>
      </c>
      <c r="M9583" t="s">
        <v>175</v>
      </c>
      <c r="N9583" t="s">
        <v>6991</v>
      </c>
      <c r="O9583" t="s">
        <v>59</v>
      </c>
      <c r="P9583" t="s">
        <v>63</v>
      </c>
      <c r="Q9583" t="s">
        <v>6992</v>
      </c>
      <c r="R9583" s="19">
        <v>589.41</v>
      </c>
      <c r="S9583" s="17">
        <v>5</v>
      </c>
      <c r="T9583" s="20">
        <v>0.1</v>
      </c>
      <c r="U9583" s="19">
        <v>-6.5490000000000004</v>
      </c>
      <c r="V9583" s="20">
        <f t="shared" si="745"/>
        <v>-1.1111111111111112E-2</v>
      </c>
      <c r="W9583" s="17">
        <f t="shared" si="746"/>
        <v>2017</v>
      </c>
      <c r="X9583" t="str">
        <f t="shared" si="747"/>
        <v>Sep-2017</v>
      </c>
      <c r="Y9583" s="17">
        <f t="shared" si="748"/>
        <v>2</v>
      </c>
      <c r="Z9583" t="str">
        <f t="shared" si="749"/>
        <v>1-10%</v>
      </c>
      <c r="AA9583" s="17">
        <f>IF(COUNTIF($B$2:B9583,B9583)=1,1,0)</f>
        <v>0</v>
      </c>
      <c r="AB9583" s="17">
        <f>IF(COUNTIF($F$2:F9583,F9583)=1,1,0)</f>
        <v>0</v>
      </c>
    </row>
    <row r="9584" spans="1:28" x14ac:dyDescent="0.2">
      <c r="A9584" s="17">
        <v>9583</v>
      </c>
      <c r="B9584" t="s">
        <v>10747</v>
      </c>
      <c r="C9584" s="18">
        <v>42528</v>
      </c>
      <c r="D9584" s="18">
        <v>42532</v>
      </c>
      <c r="E9584" t="s">
        <v>77</v>
      </c>
      <c r="F9584" t="s">
        <v>10520</v>
      </c>
      <c r="G9584" t="s">
        <v>10521</v>
      </c>
      <c r="H9584" t="s">
        <v>129</v>
      </c>
      <c r="I9584" t="s">
        <v>54</v>
      </c>
      <c r="J9584" t="s">
        <v>173</v>
      </c>
      <c r="K9584" t="s">
        <v>174</v>
      </c>
      <c r="L9584">
        <v>19120</v>
      </c>
      <c r="M9584" t="s">
        <v>175</v>
      </c>
      <c r="N9584" t="s">
        <v>601</v>
      </c>
      <c r="O9584" t="s">
        <v>73</v>
      </c>
      <c r="P9584" t="s">
        <v>296</v>
      </c>
      <c r="Q9584" t="s">
        <v>602</v>
      </c>
      <c r="R9584" s="19">
        <v>9.6479999999999997</v>
      </c>
      <c r="S9584" s="17">
        <v>6</v>
      </c>
      <c r="T9584" s="20">
        <v>0.2</v>
      </c>
      <c r="U9584" s="19">
        <v>3.4973999999999998</v>
      </c>
      <c r="V9584" s="20">
        <f t="shared" si="745"/>
        <v>0.36249999999999999</v>
      </c>
      <c r="W9584" s="17">
        <f t="shared" si="746"/>
        <v>2016</v>
      </c>
      <c r="X9584" t="str">
        <f t="shared" si="747"/>
        <v>Jun-2016</v>
      </c>
      <c r="Y9584" s="17">
        <f t="shared" si="748"/>
        <v>4</v>
      </c>
      <c r="Z9584" t="str">
        <f t="shared" si="749"/>
        <v>11-20%</v>
      </c>
      <c r="AA9584" s="17">
        <f>IF(COUNTIF($B$2:B9584,B9584)=1,1,0)</f>
        <v>1</v>
      </c>
      <c r="AB9584" s="17">
        <f>IF(COUNTIF($F$2:F9584,F9584)=1,1,0)</f>
        <v>0</v>
      </c>
    </row>
    <row r="9585" spans="1:28" x14ac:dyDescent="0.2">
      <c r="A9585" s="17">
        <v>9584</v>
      </c>
      <c r="B9585" t="s">
        <v>10748</v>
      </c>
      <c r="C9585" s="18">
        <v>42911</v>
      </c>
      <c r="D9585" s="18">
        <v>42913</v>
      </c>
      <c r="E9585" t="s">
        <v>50</v>
      </c>
      <c r="F9585" t="s">
        <v>8389</v>
      </c>
      <c r="G9585" t="s">
        <v>8390</v>
      </c>
      <c r="H9585" t="s">
        <v>53</v>
      </c>
      <c r="I9585" t="s">
        <v>54</v>
      </c>
      <c r="J9585" t="s">
        <v>293</v>
      </c>
      <c r="K9585" t="s">
        <v>294</v>
      </c>
      <c r="L9585">
        <v>10024</v>
      </c>
      <c r="M9585" t="s">
        <v>175</v>
      </c>
      <c r="N9585" t="s">
        <v>5055</v>
      </c>
      <c r="O9585" t="s">
        <v>59</v>
      </c>
      <c r="P9585" t="s">
        <v>60</v>
      </c>
      <c r="Q9585" t="s">
        <v>5056</v>
      </c>
      <c r="R9585" s="19">
        <v>400.78399999999999</v>
      </c>
      <c r="S9585" s="17">
        <v>1</v>
      </c>
      <c r="T9585" s="20">
        <v>0.2</v>
      </c>
      <c r="U9585" s="19">
        <v>-5.0098000000000003</v>
      </c>
      <c r="V9585" s="20">
        <f t="shared" si="745"/>
        <v>-1.2500000000000001E-2</v>
      </c>
      <c r="W9585" s="17">
        <f t="shared" si="746"/>
        <v>2017</v>
      </c>
      <c r="X9585" t="str">
        <f t="shared" si="747"/>
        <v>Jun-2017</v>
      </c>
      <c r="Y9585" s="17">
        <f t="shared" si="748"/>
        <v>2</v>
      </c>
      <c r="Z9585" t="str">
        <f t="shared" si="749"/>
        <v>11-20%</v>
      </c>
      <c r="AA9585" s="17">
        <f>IF(COUNTIF($B$2:B9585,B9585)=1,1,0)</f>
        <v>1</v>
      </c>
      <c r="AB9585" s="17">
        <f>IF(COUNTIF($F$2:F9585,F9585)=1,1,0)</f>
        <v>0</v>
      </c>
    </row>
    <row r="9586" spans="1:28" x14ac:dyDescent="0.2">
      <c r="A9586" s="17">
        <v>9585</v>
      </c>
      <c r="B9586" t="s">
        <v>10749</v>
      </c>
      <c r="C9586" s="18">
        <v>42973</v>
      </c>
      <c r="D9586" s="18">
        <v>42974</v>
      </c>
      <c r="E9586" t="s">
        <v>215</v>
      </c>
      <c r="F9586" t="s">
        <v>6692</v>
      </c>
      <c r="G9586" t="s">
        <v>6693</v>
      </c>
      <c r="H9586" t="s">
        <v>129</v>
      </c>
      <c r="I9586" t="s">
        <v>54</v>
      </c>
      <c r="J9586" t="s">
        <v>909</v>
      </c>
      <c r="K9586" t="s">
        <v>265</v>
      </c>
      <c r="L9586">
        <v>48234</v>
      </c>
      <c r="M9586" t="s">
        <v>132</v>
      </c>
      <c r="N9586" t="s">
        <v>4112</v>
      </c>
      <c r="O9586" t="s">
        <v>73</v>
      </c>
      <c r="P9586" t="s">
        <v>86</v>
      </c>
      <c r="Q9586" t="s">
        <v>4113</v>
      </c>
      <c r="R9586" s="19">
        <v>53.72</v>
      </c>
      <c r="S9586" s="17">
        <v>4</v>
      </c>
      <c r="T9586" s="20">
        <v>0</v>
      </c>
      <c r="U9586" s="19">
        <v>13.9672</v>
      </c>
      <c r="V9586" s="20">
        <f t="shared" si="745"/>
        <v>0.26</v>
      </c>
      <c r="W9586" s="17">
        <f t="shared" si="746"/>
        <v>2017</v>
      </c>
      <c r="X9586" t="str">
        <f t="shared" si="747"/>
        <v>Aug-2017</v>
      </c>
      <c r="Y9586" s="17">
        <f t="shared" si="748"/>
        <v>1</v>
      </c>
      <c r="Z9586" t="str">
        <f t="shared" si="749"/>
        <v>0% (No Discount)</v>
      </c>
      <c r="AA9586" s="17">
        <f>IF(COUNTIF($B$2:B9586,B9586)=1,1,0)</f>
        <v>1</v>
      </c>
      <c r="AB9586" s="17">
        <f>IF(COUNTIF($F$2:F9586,F9586)=1,1,0)</f>
        <v>0</v>
      </c>
    </row>
    <row r="9587" spans="1:28" x14ac:dyDescent="0.2">
      <c r="A9587" s="17">
        <v>9586</v>
      </c>
      <c r="B9587" t="s">
        <v>10750</v>
      </c>
      <c r="C9587" s="18">
        <v>42608</v>
      </c>
      <c r="D9587" s="18">
        <v>42610</v>
      </c>
      <c r="E9587" t="s">
        <v>215</v>
      </c>
      <c r="F9587" t="s">
        <v>3878</v>
      </c>
      <c r="G9587" t="s">
        <v>3879</v>
      </c>
      <c r="H9587" t="s">
        <v>68</v>
      </c>
      <c r="I9587" t="s">
        <v>54</v>
      </c>
      <c r="J9587" t="s">
        <v>1450</v>
      </c>
      <c r="K9587" t="s">
        <v>81</v>
      </c>
      <c r="L9587">
        <v>33142</v>
      </c>
      <c r="M9587" t="s">
        <v>57</v>
      </c>
      <c r="N9587" t="s">
        <v>5883</v>
      </c>
      <c r="O9587" t="s">
        <v>73</v>
      </c>
      <c r="P9587" t="s">
        <v>117</v>
      </c>
      <c r="Q9587" t="s">
        <v>5884</v>
      </c>
      <c r="R9587" s="19">
        <v>31.007999999999999</v>
      </c>
      <c r="S9587" s="17">
        <v>1</v>
      </c>
      <c r="T9587" s="20">
        <v>0.2</v>
      </c>
      <c r="U9587" s="19">
        <v>11.240399999999999</v>
      </c>
      <c r="V9587" s="20">
        <f t="shared" si="745"/>
        <v>0.36249999999999999</v>
      </c>
      <c r="W9587" s="17">
        <f t="shared" si="746"/>
        <v>2016</v>
      </c>
      <c r="X9587" t="str">
        <f t="shared" si="747"/>
        <v>Aug-2016</v>
      </c>
      <c r="Y9587" s="17">
        <f t="shared" si="748"/>
        <v>2</v>
      </c>
      <c r="Z9587" t="str">
        <f t="shared" si="749"/>
        <v>11-20%</v>
      </c>
      <c r="AA9587" s="17">
        <f>IF(COUNTIF($B$2:B9587,B9587)=1,1,0)</f>
        <v>1</v>
      </c>
      <c r="AB9587" s="17">
        <f>IF(COUNTIF($F$2:F9587,F9587)=1,1,0)</f>
        <v>0</v>
      </c>
    </row>
    <row r="9588" spans="1:28" x14ac:dyDescent="0.2">
      <c r="A9588" s="17">
        <v>9587</v>
      </c>
      <c r="B9588" t="s">
        <v>10751</v>
      </c>
      <c r="C9588" s="18">
        <v>42692</v>
      </c>
      <c r="D9588" s="18">
        <v>42692</v>
      </c>
      <c r="E9588" t="s">
        <v>1320</v>
      </c>
      <c r="F9588" t="s">
        <v>5873</v>
      </c>
      <c r="G9588" t="s">
        <v>5874</v>
      </c>
      <c r="H9588" t="s">
        <v>53</v>
      </c>
      <c r="I9588" t="s">
        <v>54</v>
      </c>
      <c r="J9588" t="s">
        <v>114</v>
      </c>
      <c r="K9588" t="s">
        <v>70</v>
      </c>
      <c r="L9588">
        <v>94521</v>
      </c>
      <c r="M9588" t="s">
        <v>71</v>
      </c>
      <c r="N9588" t="s">
        <v>5465</v>
      </c>
      <c r="O9588" t="s">
        <v>73</v>
      </c>
      <c r="P9588" t="s">
        <v>102</v>
      </c>
      <c r="Q9588" t="s">
        <v>5466</v>
      </c>
      <c r="R9588" s="19">
        <v>61.12</v>
      </c>
      <c r="S9588" s="17">
        <v>5</v>
      </c>
      <c r="T9588" s="20">
        <v>0.2</v>
      </c>
      <c r="U9588" s="19">
        <v>22.155999999999999</v>
      </c>
      <c r="V9588" s="20">
        <f t="shared" si="745"/>
        <v>0.36249999999999999</v>
      </c>
      <c r="W9588" s="17">
        <f t="shared" si="746"/>
        <v>2016</v>
      </c>
      <c r="X9588" t="str">
        <f t="shared" si="747"/>
        <v>Nov-2016</v>
      </c>
      <c r="Y9588" s="17">
        <f t="shared" si="748"/>
        <v>0</v>
      </c>
      <c r="Z9588" t="str">
        <f t="shared" si="749"/>
        <v>11-20%</v>
      </c>
      <c r="AA9588" s="17">
        <f>IF(COUNTIF($B$2:B9588,B9588)=1,1,0)</f>
        <v>1</v>
      </c>
      <c r="AB9588" s="17">
        <f>IF(COUNTIF($F$2:F9588,F9588)=1,1,0)</f>
        <v>0</v>
      </c>
    </row>
    <row r="9589" spans="1:28" x14ac:dyDescent="0.2">
      <c r="A9589" s="17">
        <v>9588</v>
      </c>
      <c r="B9589" t="s">
        <v>10752</v>
      </c>
      <c r="C9589" s="18">
        <v>42842</v>
      </c>
      <c r="D9589" s="18">
        <v>42847</v>
      </c>
      <c r="E9589" t="s">
        <v>77</v>
      </c>
      <c r="F9589" t="s">
        <v>5370</v>
      </c>
      <c r="G9589" t="s">
        <v>5371</v>
      </c>
      <c r="H9589" t="s">
        <v>68</v>
      </c>
      <c r="I9589" t="s">
        <v>54</v>
      </c>
      <c r="J9589" t="s">
        <v>330</v>
      </c>
      <c r="K9589" t="s">
        <v>238</v>
      </c>
      <c r="L9589">
        <v>60653</v>
      </c>
      <c r="M9589" t="s">
        <v>132</v>
      </c>
      <c r="N9589" t="s">
        <v>3478</v>
      </c>
      <c r="O9589" t="s">
        <v>73</v>
      </c>
      <c r="P9589" t="s">
        <v>86</v>
      </c>
      <c r="Q9589" t="s">
        <v>3479</v>
      </c>
      <c r="R9589" s="19">
        <v>195.136</v>
      </c>
      <c r="S9589" s="17">
        <v>4</v>
      </c>
      <c r="T9589" s="20">
        <v>0.2</v>
      </c>
      <c r="U9589" s="19">
        <v>-43.9056</v>
      </c>
      <c r="V9589" s="20">
        <f t="shared" si="745"/>
        <v>-0.22500000000000001</v>
      </c>
      <c r="W9589" s="17">
        <f t="shared" si="746"/>
        <v>2017</v>
      </c>
      <c r="X9589" t="str">
        <f t="shared" si="747"/>
        <v>Apr-2017</v>
      </c>
      <c r="Y9589" s="17">
        <f t="shared" si="748"/>
        <v>5</v>
      </c>
      <c r="Z9589" t="str">
        <f t="shared" si="749"/>
        <v>11-20%</v>
      </c>
      <c r="AA9589" s="17">
        <f>IF(COUNTIF($B$2:B9589,B9589)=1,1,0)</f>
        <v>1</v>
      </c>
      <c r="AB9589" s="17">
        <f>IF(COUNTIF($F$2:F9589,F9589)=1,1,0)</f>
        <v>0</v>
      </c>
    </row>
    <row r="9590" spans="1:28" x14ac:dyDescent="0.2">
      <c r="A9590" s="17">
        <v>9589</v>
      </c>
      <c r="B9590" t="s">
        <v>10753</v>
      </c>
      <c r="C9590" s="18">
        <v>42939</v>
      </c>
      <c r="D9590" s="18">
        <v>42944</v>
      </c>
      <c r="E9590" t="s">
        <v>77</v>
      </c>
      <c r="F9590" t="s">
        <v>5527</v>
      </c>
      <c r="G9590" t="s">
        <v>5528</v>
      </c>
      <c r="H9590" t="s">
        <v>53</v>
      </c>
      <c r="I9590" t="s">
        <v>54</v>
      </c>
      <c r="J9590" t="s">
        <v>5732</v>
      </c>
      <c r="K9590" t="s">
        <v>238</v>
      </c>
      <c r="L9590">
        <v>60090</v>
      </c>
      <c r="M9590" t="s">
        <v>132</v>
      </c>
      <c r="N9590" t="s">
        <v>517</v>
      </c>
      <c r="O9590" t="s">
        <v>73</v>
      </c>
      <c r="P9590" t="s">
        <v>95</v>
      </c>
      <c r="Q9590" t="s">
        <v>518</v>
      </c>
      <c r="R9590" s="19">
        <v>121.536</v>
      </c>
      <c r="S9590" s="17">
        <v>4</v>
      </c>
      <c r="T9590" s="20">
        <v>0.2</v>
      </c>
      <c r="U9590" s="19">
        <v>15.192</v>
      </c>
      <c r="V9590" s="20">
        <f t="shared" si="745"/>
        <v>0.125</v>
      </c>
      <c r="W9590" s="17">
        <f t="shared" si="746"/>
        <v>2017</v>
      </c>
      <c r="X9590" t="str">
        <f t="shared" si="747"/>
        <v>Jul-2017</v>
      </c>
      <c r="Y9590" s="17">
        <f t="shared" si="748"/>
        <v>5</v>
      </c>
      <c r="Z9590" t="str">
        <f t="shared" si="749"/>
        <v>11-20%</v>
      </c>
      <c r="AA9590" s="17">
        <f>IF(COUNTIF($B$2:B9590,B9590)=1,1,0)</f>
        <v>1</v>
      </c>
      <c r="AB9590" s="17">
        <f>IF(COUNTIF($F$2:F9590,F9590)=1,1,0)</f>
        <v>0</v>
      </c>
    </row>
    <row r="9591" spans="1:28" x14ac:dyDescent="0.2">
      <c r="A9591" s="17">
        <v>9590</v>
      </c>
      <c r="B9591" t="s">
        <v>10754</v>
      </c>
      <c r="C9591" s="18">
        <v>41770</v>
      </c>
      <c r="D9591" s="18">
        <v>41774</v>
      </c>
      <c r="E9591" t="s">
        <v>77</v>
      </c>
      <c r="F9591" t="s">
        <v>10127</v>
      </c>
      <c r="G9591" t="s">
        <v>10128</v>
      </c>
      <c r="H9591" t="s">
        <v>129</v>
      </c>
      <c r="I9591" t="s">
        <v>54</v>
      </c>
      <c r="J9591" t="s">
        <v>330</v>
      </c>
      <c r="K9591" t="s">
        <v>238</v>
      </c>
      <c r="L9591">
        <v>60610</v>
      </c>
      <c r="M9591" t="s">
        <v>132</v>
      </c>
      <c r="N9591" t="s">
        <v>8368</v>
      </c>
      <c r="O9591" t="s">
        <v>73</v>
      </c>
      <c r="P9591" t="s">
        <v>117</v>
      </c>
      <c r="Q9591" t="s">
        <v>8369</v>
      </c>
      <c r="R9591" s="19">
        <v>17.472000000000001</v>
      </c>
      <c r="S9591" s="17">
        <v>3</v>
      </c>
      <c r="T9591" s="20">
        <v>0.2</v>
      </c>
      <c r="U9591" s="19">
        <v>5.6783999999999999</v>
      </c>
      <c r="V9591" s="20">
        <f t="shared" si="745"/>
        <v>0.32499999999999996</v>
      </c>
      <c r="W9591" s="17">
        <f t="shared" si="746"/>
        <v>2014</v>
      </c>
      <c r="X9591" t="str">
        <f t="shared" si="747"/>
        <v>May-2014</v>
      </c>
      <c r="Y9591" s="17">
        <f t="shared" si="748"/>
        <v>4</v>
      </c>
      <c r="Z9591" t="str">
        <f t="shared" si="749"/>
        <v>11-20%</v>
      </c>
      <c r="AA9591" s="17">
        <f>IF(COUNTIF($B$2:B9591,B9591)=1,1,0)</f>
        <v>1</v>
      </c>
      <c r="AB9591" s="17">
        <f>IF(COUNTIF($F$2:F9591,F9591)=1,1,0)</f>
        <v>0</v>
      </c>
    </row>
    <row r="9592" spans="1:28" x14ac:dyDescent="0.2">
      <c r="A9592" s="17">
        <v>9591</v>
      </c>
      <c r="B9592" t="s">
        <v>10754</v>
      </c>
      <c r="C9592" s="18">
        <v>41770</v>
      </c>
      <c r="D9592" s="18">
        <v>41774</v>
      </c>
      <c r="E9592" t="s">
        <v>77</v>
      </c>
      <c r="F9592" t="s">
        <v>10127</v>
      </c>
      <c r="G9592" t="s">
        <v>10128</v>
      </c>
      <c r="H9592" t="s">
        <v>129</v>
      </c>
      <c r="I9592" t="s">
        <v>54</v>
      </c>
      <c r="J9592" t="s">
        <v>330</v>
      </c>
      <c r="K9592" t="s">
        <v>238</v>
      </c>
      <c r="L9592">
        <v>60610</v>
      </c>
      <c r="M9592" t="s">
        <v>132</v>
      </c>
      <c r="N9592" t="s">
        <v>3603</v>
      </c>
      <c r="O9592" t="s">
        <v>73</v>
      </c>
      <c r="P9592" t="s">
        <v>102</v>
      </c>
      <c r="Q9592" t="s">
        <v>3604</v>
      </c>
      <c r="R9592" s="19">
        <v>104.58</v>
      </c>
      <c r="S9592" s="17">
        <v>9</v>
      </c>
      <c r="T9592" s="20">
        <v>0.8</v>
      </c>
      <c r="U9592" s="19">
        <v>-172.55699999999999</v>
      </c>
      <c r="V9592" s="20">
        <f t="shared" si="745"/>
        <v>-1.65</v>
      </c>
      <c r="W9592" s="17">
        <f t="shared" si="746"/>
        <v>2014</v>
      </c>
      <c r="X9592" t="str">
        <f t="shared" si="747"/>
        <v>May-2014</v>
      </c>
      <c r="Y9592" s="17">
        <f t="shared" si="748"/>
        <v>4</v>
      </c>
      <c r="Z9592" t="str">
        <f t="shared" si="749"/>
        <v>Over 50%</v>
      </c>
      <c r="AA9592" s="17">
        <f>IF(COUNTIF($B$2:B9592,B9592)=1,1,0)</f>
        <v>0</v>
      </c>
      <c r="AB9592" s="17">
        <f>IF(COUNTIF($F$2:F9592,F9592)=1,1,0)</f>
        <v>0</v>
      </c>
    </row>
    <row r="9593" spans="1:28" x14ac:dyDescent="0.2">
      <c r="A9593" s="17">
        <v>9592</v>
      </c>
      <c r="B9593" t="s">
        <v>10755</v>
      </c>
      <c r="C9593" s="18">
        <v>42579</v>
      </c>
      <c r="D9593" s="18">
        <v>42583</v>
      </c>
      <c r="E9593" t="s">
        <v>77</v>
      </c>
      <c r="F9593" t="s">
        <v>5256</v>
      </c>
      <c r="G9593" t="s">
        <v>5257</v>
      </c>
      <c r="H9593" t="s">
        <v>129</v>
      </c>
      <c r="I9593" t="s">
        <v>54</v>
      </c>
      <c r="J9593" t="s">
        <v>630</v>
      </c>
      <c r="K9593" t="s">
        <v>131</v>
      </c>
      <c r="L9593">
        <v>77506</v>
      </c>
      <c r="M9593" t="s">
        <v>132</v>
      </c>
      <c r="N9593" t="s">
        <v>3505</v>
      </c>
      <c r="O9593" t="s">
        <v>59</v>
      </c>
      <c r="P9593" t="s">
        <v>92</v>
      </c>
      <c r="Q9593" t="s">
        <v>3506</v>
      </c>
      <c r="R9593" s="19">
        <v>24.7</v>
      </c>
      <c r="S9593" s="17">
        <v>5</v>
      </c>
      <c r="T9593" s="20">
        <v>0.6</v>
      </c>
      <c r="U9593" s="19">
        <v>-9.8800000000000008</v>
      </c>
      <c r="V9593" s="20">
        <f t="shared" si="745"/>
        <v>-0.4</v>
      </c>
      <c r="W9593" s="17">
        <f t="shared" si="746"/>
        <v>2016</v>
      </c>
      <c r="X9593" t="str">
        <f t="shared" si="747"/>
        <v>Jul-2016</v>
      </c>
      <c r="Y9593" s="17">
        <f t="shared" si="748"/>
        <v>4</v>
      </c>
      <c r="Z9593" t="str">
        <f t="shared" si="749"/>
        <v>Over 50%</v>
      </c>
      <c r="AA9593" s="17">
        <f>IF(COUNTIF($B$2:B9593,B9593)=1,1,0)</f>
        <v>1</v>
      </c>
      <c r="AB9593" s="17">
        <f>IF(COUNTIF($F$2:F9593,F9593)=1,1,0)</f>
        <v>0</v>
      </c>
    </row>
    <row r="9594" spans="1:28" x14ac:dyDescent="0.2">
      <c r="A9594" s="17">
        <v>9593</v>
      </c>
      <c r="B9594" t="s">
        <v>10755</v>
      </c>
      <c r="C9594" s="18">
        <v>42579</v>
      </c>
      <c r="D9594" s="18">
        <v>42583</v>
      </c>
      <c r="E9594" t="s">
        <v>77</v>
      </c>
      <c r="F9594" t="s">
        <v>5256</v>
      </c>
      <c r="G9594" t="s">
        <v>5257</v>
      </c>
      <c r="H9594" t="s">
        <v>129</v>
      </c>
      <c r="I9594" t="s">
        <v>54</v>
      </c>
      <c r="J9594" t="s">
        <v>630</v>
      </c>
      <c r="K9594" t="s">
        <v>131</v>
      </c>
      <c r="L9594">
        <v>77506</v>
      </c>
      <c r="M9594" t="s">
        <v>132</v>
      </c>
      <c r="N9594" t="s">
        <v>9378</v>
      </c>
      <c r="O9594" t="s">
        <v>59</v>
      </c>
      <c r="P9594" t="s">
        <v>92</v>
      </c>
      <c r="Q9594" t="s">
        <v>9379</v>
      </c>
      <c r="R9594" s="19">
        <v>302.72000000000003</v>
      </c>
      <c r="S9594" s="17">
        <v>5</v>
      </c>
      <c r="T9594" s="20">
        <v>0.6</v>
      </c>
      <c r="U9594" s="19">
        <v>-378.4</v>
      </c>
      <c r="V9594" s="20">
        <f t="shared" si="745"/>
        <v>-1.2499999999999998</v>
      </c>
      <c r="W9594" s="17">
        <f t="shared" si="746"/>
        <v>2016</v>
      </c>
      <c r="X9594" t="str">
        <f t="shared" si="747"/>
        <v>Jul-2016</v>
      </c>
      <c r="Y9594" s="17">
        <f t="shared" si="748"/>
        <v>4</v>
      </c>
      <c r="Z9594" t="str">
        <f t="shared" si="749"/>
        <v>Over 50%</v>
      </c>
      <c r="AA9594" s="17">
        <f>IF(COUNTIF($B$2:B9594,B9594)=1,1,0)</f>
        <v>0</v>
      </c>
      <c r="AB9594" s="17">
        <f>IF(COUNTIF($F$2:F9594,F9594)=1,1,0)</f>
        <v>0</v>
      </c>
    </row>
    <row r="9595" spans="1:28" x14ac:dyDescent="0.2">
      <c r="A9595" s="17">
        <v>9594</v>
      </c>
      <c r="B9595" t="s">
        <v>10756</v>
      </c>
      <c r="C9595" s="18">
        <v>42992</v>
      </c>
      <c r="D9595" s="18">
        <v>42997</v>
      </c>
      <c r="E9595" t="s">
        <v>77</v>
      </c>
      <c r="F9595" t="s">
        <v>4412</v>
      </c>
      <c r="G9595" t="s">
        <v>4413</v>
      </c>
      <c r="H9595" t="s">
        <v>53</v>
      </c>
      <c r="I9595" t="s">
        <v>54</v>
      </c>
      <c r="J9595" t="s">
        <v>293</v>
      </c>
      <c r="K9595" t="s">
        <v>294</v>
      </c>
      <c r="L9595">
        <v>10024</v>
      </c>
      <c r="M9595" t="s">
        <v>175</v>
      </c>
      <c r="N9595" t="s">
        <v>6356</v>
      </c>
      <c r="O9595" t="s">
        <v>73</v>
      </c>
      <c r="P9595" t="s">
        <v>117</v>
      </c>
      <c r="Q9595" t="s">
        <v>6357</v>
      </c>
      <c r="R9595" s="19">
        <v>8.56</v>
      </c>
      <c r="S9595" s="17">
        <v>2</v>
      </c>
      <c r="T9595" s="20">
        <v>0</v>
      </c>
      <c r="U9595" s="19">
        <v>3.8519999999999999</v>
      </c>
      <c r="V9595" s="20">
        <f t="shared" si="745"/>
        <v>0.44999999999999996</v>
      </c>
      <c r="W9595" s="17">
        <f t="shared" si="746"/>
        <v>2017</v>
      </c>
      <c r="X9595" t="str">
        <f t="shared" si="747"/>
        <v>Sep-2017</v>
      </c>
      <c r="Y9595" s="17">
        <f t="shared" si="748"/>
        <v>5</v>
      </c>
      <c r="Z9595" t="str">
        <f t="shared" si="749"/>
        <v>0% (No Discount)</v>
      </c>
      <c r="AA9595" s="17">
        <f>IF(COUNTIF($B$2:B9595,B9595)=1,1,0)</f>
        <v>1</v>
      </c>
      <c r="AB9595" s="17">
        <f>IF(COUNTIF($F$2:F9595,F9595)=1,1,0)</f>
        <v>0</v>
      </c>
    </row>
    <row r="9596" spans="1:28" x14ac:dyDescent="0.2">
      <c r="A9596" s="17">
        <v>9595</v>
      </c>
      <c r="B9596" t="s">
        <v>10756</v>
      </c>
      <c r="C9596" s="18">
        <v>42992</v>
      </c>
      <c r="D9596" s="18">
        <v>42997</v>
      </c>
      <c r="E9596" t="s">
        <v>77</v>
      </c>
      <c r="F9596" t="s">
        <v>4412</v>
      </c>
      <c r="G9596" t="s">
        <v>4413</v>
      </c>
      <c r="H9596" t="s">
        <v>53</v>
      </c>
      <c r="I9596" t="s">
        <v>54</v>
      </c>
      <c r="J9596" t="s">
        <v>293</v>
      </c>
      <c r="K9596" t="s">
        <v>294</v>
      </c>
      <c r="L9596">
        <v>10024</v>
      </c>
      <c r="M9596" t="s">
        <v>175</v>
      </c>
      <c r="N9596" t="s">
        <v>1497</v>
      </c>
      <c r="O9596" t="s">
        <v>73</v>
      </c>
      <c r="P9596" t="s">
        <v>117</v>
      </c>
      <c r="Q9596" t="s">
        <v>1498</v>
      </c>
      <c r="R9596" s="19">
        <v>11.56</v>
      </c>
      <c r="S9596" s="17">
        <v>2</v>
      </c>
      <c r="T9596" s="20">
        <v>0</v>
      </c>
      <c r="U9596" s="19">
        <v>5.6643999999999997</v>
      </c>
      <c r="V9596" s="20">
        <f t="shared" si="745"/>
        <v>0.48999999999999994</v>
      </c>
      <c r="W9596" s="17">
        <f t="shared" si="746"/>
        <v>2017</v>
      </c>
      <c r="X9596" t="str">
        <f t="shared" si="747"/>
        <v>Sep-2017</v>
      </c>
      <c r="Y9596" s="17">
        <f t="shared" si="748"/>
        <v>5</v>
      </c>
      <c r="Z9596" t="str">
        <f t="shared" si="749"/>
        <v>0% (No Discount)</v>
      </c>
      <c r="AA9596" s="17">
        <f>IF(COUNTIF($B$2:B9596,B9596)=1,1,0)</f>
        <v>0</v>
      </c>
      <c r="AB9596" s="17">
        <f>IF(COUNTIF($F$2:F9596,F9596)=1,1,0)</f>
        <v>0</v>
      </c>
    </row>
    <row r="9597" spans="1:28" x14ac:dyDescent="0.2">
      <c r="A9597" s="17">
        <v>9596</v>
      </c>
      <c r="B9597" t="s">
        <v>10757</v>
      </c>
      <c r="C9597" s="18">
        <v>42759</v>
      </c>
      <c r="D9597" s="18">
        <v>42764</v>
      </c>
      <c r="E9597" t="s">
        <v>77</v>
      </c>
      <c r="F9597" t="s">
        <v>3975</v>
      </c>
      <c r="G9597" t="s">
        <v>3976</v>
      </c>
      <c r="H9597" t="s">
        <v>68</v>
      </c>
      <c r="I9597" t="s">
        <v>54</v>
      </c>
      <c r="J9597" t="s">
        <v>658</v>
      </c>
      <c r="K9597" t="s">
        <v>70</v>
      </c>
      <c r="L9597">
        <v>95123</v>
      </c>
      <c r="M9597" t="s">
        <v>71</v>
      </c>
      <c r="N9597" t="s">
        <v>168</v>
      </c>
      <c r="O9597" t="s">
        <v>73</v>
      </c>
      <c r="P9597" t="s">
        <v>105</v>
      </c>
      <c r="Q9597" t="s">
        <v>169</v>
      </c>
      <c r="R9597" s="19">
        <v>25.86</v>
      </c>
      <c r="S9597" s="17">
        <v>3</v>
      </c>
      <c r="T9597" s="20">
        <v>0</v>
      </c>
      <c r="U9597" s="19">
        <v>6.7236000000000002</v>
      </c>
      <c r="V9597" s="20">
        <f t="shared" si="745"/>
        <v>0.26</v>
      </c>
      <c r="W9597" s="17">
        <f t="shared" si="746"/>
        <v>2017</v>
      </c>
      <c r="X9597" t="str">
        <f t="shared" si="747"/>
        <v>Jan-2017</v>
      </c>
      <c r="Y9597" s="17">
        <f t="shared" si="748"/>
        <v>5</v>
      </c>
      <c r="Z9597" t="str">
        <f t="shared" si="749"/>
        <v>0% (No Discount)</v>
      </c>
      <c r="AA9597" s="17">
        <f>IF(COUNTIF($B$2:B9597,B9597)=1,1,0)</f>
        <v>1</v>
      </c>
      <c r="AB9597" s="17">
        <f>IF(COUNTIF($F$2:F9597,F9597)=1,1,0)</f>
        <v>0</v>
      </c>
    </row>
    <row r="9598" spans="1:28" x14ac:dyDescent="0.2">
      <c r="A9598" s="17">
        <v>9597</v>
      </c>
      <c r="B9598" t="s">
        <v>10757</v>
      </c>
      <c r="C9598" s="18">
        <v>42759</v>
      </c>
      <c r="D9598" s="18">
        <v>42764</v>
      </c>
      <c r="E9598" t="s">
        <v>77</v>
      </c>
      <c r="F9598" t="s">
        <v>3975</v>
      </c>
      <c r="G9598" t="s">
        <v>3976</v>
      </c>
      <c r="H9598" t="s">
        <v>68</v>
      </c>
      <c r="I9598" t="s">
        <v>54</v>
      </c>
      <c r="J9598" t="s">
        <v>658</v>
      </c>
      <c r="K9598" t="s">
        <v>70</v>
      </c>
      <c r="L9598">
        <v>95123</v>
      </c>
      <c r="M9598" t="s">
        <v>71</v>
      </c>
      <c r="N9598" t="s">
        <v>7024</v>
      </c>
      <c r="O9598" t="s">
        <v>73</v>
      </c>
      <c r="P9598" t="s">
        <v>102</v>
      </c>
      <c r="Q9598" t="s">
        <v>7025</v>
      </c>
      <c r="R9598" s="19">
        <v>276.78399999999999</v>
      </c>
      <c r="S9598" s="17">
        <v>2</v>
      </c>
      <c r="T9598" s="20">
        <v>0.2</v>
      </c>
      <c r="U9598" s="19">
        <v>89.954800000000006</v>
      </c>
      <c r="V9598" s="20">
        <f t="shared" si="745"/>
        <v>0.32500000000000001</v>
      </c>
      <c r="W9598" s="17">
        <f t="shared" si="746"/>
        <v>2017</v>
      </c>
      <c r="X9598" t="str">
        <f t="shared" si="747"/>
        <v>Jan-2017</v>
      </c>
      <c r="Y9598" s="17">
        <f t="shared" si="748"/>
        <v>5</v>
      </c>
      <c r="Z9598" t="str">
        <f t="shared" si="749"/>
        <v>11-20%</v>
      </c>
      <c r="AA9598" s="17">
        <f>IF(COUNTIF($B$2:B9598,B9598)=1,1,0)</f>
        <v>0</v>
      </c>
      <c r="AB9598" s="17">
        <f>IF(COUNTIF($F$2:F9598,F9598)=1,1,0)</f>
        <v>0</v>
      </c>
    </row>
    <row r="9599" spans="1:28" x14ac:dyDescent="0.2">
      <c r="A9599" s="17">
        <v>9598</v>
      </c>
      <c r="B9599" t="s">
        <v>10757</v>
      </c>
      <c r="C9599" s="18">
        <v>42759</v>
      </c>
      <c r="D9599" s="18">
        <v>42764</v>
      </c>
      <c r="E9599" t="s">
        <v>77</v>
      </c>
      <c r="F9599" t="s">
        <v>3975</v>
      </c>
      <c r="G9599" t="s">
        <v>3976</v>
      </c>
      <c r="H9599" t="s">
        <v>68</v>
      </c>
      <c r="I9599" t="s">
        <v>54</v>
      </c>
      <c r="J9599" t="s">
        <v>658</v>
      </c>
      <c r="K9599" t="s">
        <v>70</v>
      </c>
      <c r="L9599">
        <v>95123</v>
      </c>
      <c r="M9599" t="s">
        <v>71</v>
      </c>
      <c r="N9599" t="s">
        <v>7633</v>
      </c>
      <c r="O9599" t="s">
        <v>98</v>
      </c>
      <c r="P9599" t="s">
        <v>99</v>
      </c>
      <c r="Q9599" t="s">
        <v>7634</v>
      </c>
      <c r="R9599" s="19">
        <v>110.352</v>
      </c>
      <c r="S9599" s="17">
        <v>3</v>
      </c>
      <c r="T9599" s="20">
        <v>0.2</v>
      </c>
      <c r="U9599" s="19">
        <v>8.2764000000000006</v>
      </c>
      <c r="V9599" s="20">
        <f t="shared" si="745"/>
        <v>7.4999999999999997E-2</v>
      </c>
      <c r="W9599" s="17">
        <f t="shared" si="746"/>
        <v>2017</v>
      </c>
      <c r="X9599" t="str">
        <f t="shared" si="747"/>
        <v>Jan-2017</v>
      </c>
      <c r="Y9599" s="17">
        <f t="shared" si="748"/>
        <v>5</v>
      </c>
      <c r="Z9599" t="str">
        <f t="shared" si="749"/>
        <v>11-20%</v>
      </c>
      <c r="AA9599" s="17">
        <f>IF(COUNTIF($B$2:B9599,B9599)=1,1,0)</f>
        <v>0</v>
      </c>
      <c r="AB9599" s="17">
        <f>IF(COUNTIF($F$2:F9599,F9599)=1,1,0)</f>
        <v>0</v>
      </c>
    </row>
    <row r="9600" spans="1:28" x14ac:dyDescent="0.2">
      <c r="A9600" s="17">
        <v>9599</v>
      </c>
      <c r="B9600" t="s">
        <v>10758</v>
      </c>
      <c r="C9600" s="18">
        <v>42266</v>
      </c>
      <c r="D9600" s="18">
        <v>42270</v>
      </c>
      <c r="E9600" t="s">
        <v>77</v>
      </c>
      <c r="F9600" t="s">
        <v>8268</v>
      </c>
      <c r="G9600" t="s">
        <v>8269</v>
      </c>
      <c r="H9600" t="s">
        <v>129</v>
      </c>
      <c r="I9600" t="s">
        <v>54</v>
      </c>
      <c r="J9600" t="s">
        <v>5430</v>
      </c>
      <c r="K9600" t="s">
        <v>70</v>
      </c>
      <c r="L9600">
        <v>95823</v>
      </c>
      <c r="M9600" t="s">
        <v>71</v>
      </c>
      <c r="N9600" t="s">
        <v>6367</v>
      </c>
      <c r="O9600" t="s">
        <v>59</v>
      </c>
      <c r="P9600" t="s">
        <v>92</v>
      </c>
      <c r="Q9600" t="s">
        <v>6368</v>
      </c>
      <c r="R9600" s="19">
        <v>60.84</v>
      </c>
      <c r="S9600" s="17">
        <v>3</v>
      </c>
      <c r="T9600" s="20">
        <v>0</v>
      </c>
      <c r="U9600" s="19">
        <v>19.468800000000002</v>
      </c>
      <c r="V9600" s="20">
        <f t="shared" si="745"/>
        <v>0.32</v>
      </c>
      <c r="W9600" s="17">
        <f t="shared" si="746"/>
        <v>2015</v>
      </c>
      <c r="X9600" t="str">
        <f t="shared" si="747"/>
        <v>Sep-2015</v>
      </c>
      <c r="Y9600" s="17">
        <f t="shared" si="748"/>
        <v>4</v>
      </c>
      <c r="Z9600" t="str">
        <f t="shared" si="749"/>
        <v>0% (No Discount)</v>
      </c>
      <c r="AA9600" s="17">
        <f>IF(COUNTIF($B$2:B9600,B9600)=1,1,0)</f>
        <v>1</v>
      </c>
      <c r="AB9600" s="17">
        <f>IF(COUNTIF($F$2:F9600,F9600)=1,1,0)</f>
        <v>0</v>
      </c>
    </row>
    <row r="9601" spans="1:28" x14ac:dyDescent="0.2">
      <c r="A9601" s="17">
        <v>9600</v>
      </c>
      <c r="B9601" t="s">
        <v>10759</v>
      </c>
      <c r="C9601" s="18">
        <v>42108</v>
      </c>
      <c r="D9601" s="18">
        <v>42112</v>
      </c>
      <c r="E9601" t="s">
        <v>77</v>
      </c>
      <c r="F9601" t="s">
        <v>2029</v>
      </c>
      <c r="G9601" t="s">
        <v>2030</v>
      </c>
      <c r="H9601" t="s">
        <v>53</v>
      </c>
      <c r="I9601" t="s">
        <v>54</v>
      </c>
      <c r="J9601" t="s">
        <v>345</v>
      </c>
      <c r="K9601" t="s">
        <v>447</v>
      </c>
      <c r="L9601">
        <v>97477</v>
      </c>
      <c r="M9601" t="s">
        <v>71</v>
      </c>
      <c r="N9601" t="s">
        <v>5456</v>
      </c>
      <c r="O9601" t="s">
        <v>73</v>
      </c>
      <c r="P9601" t="s">
        <v>105</v>
      </c>
      <c r="Q9601" t="s">
        <v>5457</v>
      </c>
      <c r="R9601" s="19">
        <v>35.207999999999998</v>
      </c>
      <c r="S9601" s="17">
        <v>1</v>
      </c>
      <c r="T9601" s="20">
        <v>0.2</v>
      </c>
      <c r="U9601" s="19">
        <v>2.6406000000000001</v>
      </c>
      <c r="V9601" s="20">
        <f t="shared" si="745"/>
        <v>7.5000000000000011E-2</v>
      </c>
      <c r="W9601" s="17">
        <f t="shared" si="746"/>
        <v>2015</v>
      </c>
      <c r="X9601" t="str">
        <f t="shared" si="747"/>
        <v>Apr-2015</v>
      </c>
      <c r="Y9601" s="17">
        <f t="shared" si="748"/>
        <v>4</v>
      </c>
      <c r="Z9601" t="str">
        <f t="shared" si="749"/>
        <v>11-20%</v>
      </c>
      <c r="AA9601" s="17">
        <f>IF(COUNTIF($B$2:B9601,B9601)=1,1,0)</f>
        <v>1</v>
      </c>
      <c r="AB9601" s="17">
        <f>IF(COUNTIF($F$2:F9601,F9601)=1,1,0)</f>
        <v>0</v>
      </c>
    </row>
    <row r="9602" spans="1:28" x14ac:dyDescent="0.2">
      <c r="A9602" s="17">
        <v>9601</v>
      </c>
      <c r="B9602" t="s">
        <v>10760</v>
      </c>
      <c r="C9602" s="18">
        <v>42863</v>
      </c>
      <c r="D9602" s="18">
        <v>42866</v>
      </c>
      <c r="E9602" t="s">
        <v>50</v>
      </c>
      <c r="F9602" t="s">
        <v>1606</v>
      </c>
      <c r="G9602" t="s">
        <v>1607</v>
      </c>
      <c r="H9602" t="s">
        <v>68</v>
      </c>
      <c r="I9602" t="s">
        <v>54</v>
      </c>
      <c r="J9602" t="s">
        <v>10212</v>
      </c>
      <c r="K9602" t="s">
        <v>131</v>
      </c>
      <c r="L9602">
        <v>76063</v>
      </c>
      <c r="M9602" t="s">
        <v>132</v>
      </c>
      <c r="N9602" t="s">
        <v>6210</v>
      </c>
      <c r="O9602" t="s">
        <v>73</v>
      </c>
      <c r="P9602" t="s">
        <v>117</v>
      </c>
      <c r="Q9602" t="s">
        <v>6211</v>
      </c>
      <c r="R9602" s="19">
        <v>41.472000000000001</v>
      </c>
      <c r="S9602" s="17">
        <v>8</v>
      </c>
      <c r="T9602" s="20">
        <v>0.2</v>
      </c>
      <c r="U9602" s="19">
        <v>14.5152</v>
      </c>
      <c r="V9602" s="20">
        <f t="shared" ref="V9602:V9665" si="750">IFERROR(U9602/R9602,0)</f>
        <v>0.35</v>
      </c>
      <c r="W9602" s="17">
        <f t="shared" ref="W9602:W9665" si="751">YEAR(C9602)</f>
        <v>2017</v>
      </c>
      <c r="X9602" t="str">
        <f t="shared" ref="X9602:X9665" si="752">TEXT(C9602,"mmm-yyyy")</f>
        <v>May-2017</v>
      </c>
      <c r="Y9602" s="17">
        <f t="shared" ref="Y9602:Y9665" si="753">D9602-C9602</f>
        <v>3</v>
      </c>
      <c r="Z9602" t="str">
        <f t="shared" ref="Z9602:Z9665" si="754">IF(T9602=0,"0% (No Discount)",IF(T9602&lt;=0.1,"1-10%",IF(T9602&lt;=0.2,"11-20%",IF(T9602&lt;=0.3,"21-30%",IF(T9602&lt;=0.4,"31-40%",IF(T9602&lt;=0.5,"41-50%","Over 50%"))))))</f>
        <v>11-20%</v>
      </c>
      <c r="AA9602" s="17">
        <f>IF(COUNTIF($B$2:B9602,B9602)=1,1,0)</f>
        <v>1</v>
      </c>
      <c r="AB9602" s="17">
        <f>IF(COUNTIF($F$2:F9602,F9602)=1,1,0)</f>
        <v>0</v>
      </c>
    </row>
    <row r="9603" spans="1:28" x14ac:dyDescent="0.2">
      <c r="A9603" s="17">
        <v>9602</v>
      </c>
      <c r="B9603" t="s">
        <v>10761</v>
      </c>
      <c r="C9603" s="18">
        <v>42617</v>
      </c>
      <c r="D9603" s="18">
        <v>42622</v>
      </c>
      <c r="E9603" t="s">
        <v>77</v>
      </c>
      <c r="F9603" t="s">
        <v>1659</v>
      </c>
      <c r="G9603" t="s">
        <v>1660</v>
      </c>
      <c r="H9603" t="s">
        <v>53</v>
      </c>
      <c r="I9603" t="s">
        <v>54</v>
      </c>
      <c r="J9603" t="s">
        <v>3300</v>
      </c>
      <c r="K9603" t="s">
        <v>1739</v>
      </c>
      <c r="L9603">
        <v>72401</v>
      </c>
      <c r="M9603" t="s">
        <v>57</v>
      </c>
      <c r="N9603" t="s">
        <v>4221</v>
      </c>
      <c r="O9603" t="s">
        <v>73</v>
      </c>
      <c r="P9603" t="s">
        <v>117</v>
      </c>
      <c r="Q9603" t="s">
        <v>4222</v>
      </c>
      <c r="R9603" s="19">
        <v>239.5</v>
      </c>
      <c r="S9603" s="17">
        <v>5</v>
      </c>
      <c r="T9603" s="20">
        <v>0</v>
      </c>
      <c r="U9603" s="19">
        <v>114.96</v>
      </c>
      <c r="V9603" s="20">
        <f t="shared" si="750"/>
        <v>0.48</v>
      </c>
      <c r="W9603" s="17">
        <f t="shared" si="751"/>
        <v>2016</v>
      </c>
      <c r="X9603" t="str">
        <f t="shared" si="752"/>
        <v>Sep-2016</v>
      </c>
      <c r="Y9603" s="17">
        <f t="shared" si="753"/>
        <v>5</v>
      </c>
      <c r="Z9603" t="str">
        <f t="shared" si="754"/>
        <v>0% (No Discount)</v>
      </c>
      <c r="AA9603" s="17">
        <f>IF(COUNTIF($B$2:B9603,B9603)=1,1,0)</f>
        <v>1</v>
      </c>
      <c r="AB9603" s="17">
        <f>IF(COUNTIF($F$2:F9603,F9603)=1,1,0)</f>
        <v>0</v>
      </c>
    </row>
    <row r="9604" spans="1:28" x14ac:dyDescent="0.2">
      <c r="A9604" s="17">
        <v>9603</v>
      </c>
      <c r="B9604" t="s">
        <v>10762</v>
      </c>
      <c r="C9604" s="18">
        <v>41778</v>
      </c>
      <c r="D9604" s="18">
        <v>41781</v>
      </c>
      <c r="E9604" t="s">
        <v>215</v>
      </c>
      <c r="F9604" t="s">
        <v>1272</v>
      </c>
      <c r="G9604" t="s">
        <v>1273</v>
      </c>
      <c r="H9604" t="s">
        <v>53</v>
      </c>
      <c r="I9604" t="s">
        <v>54</v>
      </c>
      <c r="J9604" t="s">
        <v>3012</v>
      </c>
      <c r="K9604" t="s">
        <v>346</v>
      </c>
      <c r="L9604">
        <v>23464</v>
      </c>
      <c r="M9604" t="s">
        <v>57</v>
      </c>
      <c r="N9604" t="s">
        <v>8118</v>
      </c>
      <c r="O9604" t="s">
        <v>73</v>
      </c>
      <c r="P9604" t="s">
        <v>606</v>
      </c>
      <c r="Q9604" t="s">
        <v>8119</v>
      </c>
      <c r="R9604" s="19">
        <v>34.200000000000003</v>
      </c>
      <c r="S9604" s="17">
        <v>5</v>
      </c>
      <c r="T9604" s="20">
        <v>0</v>
      </c>
      <c r="U9604" s="19">
        <v>9.234</v>
      </c>
      <c r="V9604" s="20">
        <f t="shared" si="750"/>
        <v>0.26999999999999996</v>
      </c>
      <c r="W9604" s="17">
        <f t="shared" si="751"/>
        <v>2014</v>
      </c>
      <c r="X9604" t="str">
        <f t="shared" si="752"/>
        <v>May-2014</v>
      </c>
      <c r="Y9604" s="17">
        <f t="shared" si="753"/>
        <v>3</v>
      </c>
      <c r="Z9604" t="str">
        <f t="shared" si="754"/>
        <v>0% (No Discount)</v>
      </c>
      <c r="AA9604" s="17">
        <f>IF(COUNTIF($B$2:B9604,B9604)=1,1,0)</f>
        <v>1</v>
      </c>
      <c r="AB9604" s="17">
        <f>IF(COUNTIF($F$2:F9604,F9604)=1,1,0)</f>
        <v>0</v>
      </c>
    </row>
    <row r="9605" spans="1:28" x14ac:dyDescent="0.2">
      <c r="A9605" s="17">
        <v>9604</v>
      </c>
      <c r="B9605" t="s">
        <v>10763</v>
      </c>
      <c r="C9605" s="18">
        <v>42538</v>
      </c>
      <c r="D9605" s="18">
        <v>42544</v>
      </c>
      <c r="E9605" t="s">
        <v>77</v>
      </c>
      <c r="F9605" t="s">
        <v>6064</v>
      </c>
      <c r="G9605" t="s">
        <v>6065</v>
      </c>
      <c r="H9605" t="s">
        <v>68</v>
      </c>
      <c r="I9605" t="s">
        <v>54</v>
      </c>
      <c r="J9605" t="s">
        <v>416</v>
      </c>
      <c r="K9605" t="s">
        <v>294</v>
      </c>
      <c r="L9605">
        <v>14609</v>
      </c>
      <c r="M9605" t="s">
        <v>175</v>
      </c>
      <c r="N9605" t="s">
        <v>4062</v>
      </c>
      <c r="O9605" t="s">
        <v>59</v>
      </c>
      <c r="P9605" t="s">
        <v>83</v>
      </c>
      <c r="Q9605" t="s">
        <v>4063</v>
      </c>
      <c r="R9605" s="19">
        <v>376.86599999999999</v>
      </c>
      <c r="S9605" s="17">
        <v>3</v>
      </c>
      <c r="T9605" s="20">
        <v>0.4</v>
      </c>
      <c r="U9605" s="19">
        <v>-213.5574</v>
      </c>
      <c r="V9605" s="20">
        <f t="shared" si="750"/>
        <v>-0.56666666666666665</v>
      </c>
      <c r="W9605" s="17">
        <f t="shared" si="751"/>
        <v>2016</v>
      </c>
      <c r="X9605" t="str">
        <f t="shared" si="752"/>
        <v>Jun-2016</v>
      </c>
      <c r="Y9605" s="17">
        <f t="shared" si="753"/>
        <v>6</v>
      </c>
      <c r="Z9605" t="str">
        <f t="shared" si="754"/>
        <v>31-40%</v>
      </c>
      <c r="AA9605" s="17">
        <f>IF(COUNTIF($B$2:B9605,B9605)=1,1,0)</f>
        <v>1</v>
      </c>
      <c r="AB9605" s="17">
        <f>IF(COUNTIF($F$2:F9605,F9605)=1,1,0)</f>
        <v>0</v>
      </c>
    </row>
    <row r="9606" spans="1:28" x14ac:dyDescent="0.2">
      <c r="A9606" s="17">
        <v>9605</v>
      </c>
      <c r="B9606" t="s">
        <v>10764</v>
      </c>
      <c r="C9606" s="18">
        <v>42310</v>
      </c>
      <c r="D9606" s="18">
        <v>42313</v>
      </c>
      <c r="E9606" t="s">
        <v>215</v>
      </c>
      <c r="F9606" t="s">
        <v>2373</v>
      </c>
      <c r="G9606" t="s">
        <v>2374</v>
      </c>
      <c r="H9606" t="s">
        <v>53</v>
      </c>
      <c r="I9606" t="s">
        <v>54</v>
      </c>
      <c r="J9606" t="s">
        <v>4910</v>
      </c>
      <c r="K9606" t="s">
        <v>346</v>
      </c>
      <c r="L9606">
        <v>23320</v>
      </c>
      <c r="M9606" t="s">
        <v>57</v>
      </c>
      <c r="N9606" t="s">
        <v>10765</v>
      </c>
      <c r="O9606" t="s">
        <v>73</v>
      </c>
      <c r="P9606" t="s">
        <v>105</v>
      </c>
      <c r="Q9606" t="s">
        <v>10766</v>
      </c>
      <c r="R9606" s="19">
        <v>197.72</v>
      </c>
      <c r="S9606" s="17">
        <v>4</v>
      </c>
      <c r="T9606" s="20">
        <v>0</v>
      </c>
      <c r="U9606" s="19">
        <v>55.361600000000003</v>
      </c>
      <c r="V9606" s="20">
        <f t="shared" si="750"/>
        <v>0.28000000000000003</v>
      </c>
      <c r="W9606" s="17">
        <f t="shared" si="751"/>
        <v>2015</v>
      </c>
      <c r="X9606" t="str">
        <f t="shared" si="752"/>
        <v>Nov-2015</v>
      </c>
      <c r="Y9606" s="17">
        <f t="shared" si="753"/>
        <v>3</v>
      </c>
      <c r="Z9606" t="str">
        <f t="shared" si="754"/>
        <v>0% (No Discount)</v>
      </c>
      <c r="AA9606" s="17">
        <f>IF(COUNTIF($B$2:B9606,B9606)=1,1,0)</f>
        <v>1</v>
      </c>
      <c r="AB9606" s="17">
        <f>IF(COUNTIF($F$2:F9606,F9606)=1,1,0)</f>
        <v>0</v>
      </c>
    </row>
    <row r="9607" spans="1:28" x14ac:dyDescent="0.2">
      <c r="A9607" s="17">
        <v>9606</v>
      </c>
      <c r="B9607" t="s">
        <v>10767</v>
      </c>
      <c r="C9607" s="18">
        <v>43043</v>
      </c>
      <c r="D9607" s="18">
        <v>43048</v>
      </c>
      <c r="E9607" t="s">
        <v>77</v>
      </c>
      <c r="F9607" t="s">
        <v>3666</v>
      </c>
      <c r="G9607" t="s">
        <v>3667</v>
      </c>
      <c r="H9607" t="s">
        <v>68</v>
      </c>
      <c r="I9607" t="s">
        <v>54</v>
      </c>
      <c r="J9607" t="s">
        <v>2503</v>
      </c>
      <c r="K9607" t="s">
        <v>525</v>
      </c>
      <c r="L9607">
        <v>43130</v>
      </c>
      <c r="M9607" t="s">
        <v>175</v>
      </c>
      <c r="N9607" t="s">
        <v>782</v>
      </c>
      <c r="O9607" t="s">
        <v>98</v>
      </c>
      <c r="P9607" t="s">
        <v>188</v>
      </c>
      <c r="Q9607" t="s">
        <v>783</v>
      </c>
      <c r="R9607" s="19">
        <v>70.72</v>
      </c>
      <c r="S9607" s="17">
        <v>4</v>
      </c>
      <c r="T9607" s="20">
        <v>0.2</v>
      </c>
      <c r="U9607" s="19">
        <v>-6.1879999999999997</v>
      </c>
      <c r="V9607" s="20">
        <f t="shared" si="750"/>
        <v>-8.7499999999999994E-2</v>
      </c>
      <c r="W9607" s="17">
        <f t="shared" si="751"/>
        <v>2017</v>
      </c>
      <c r="X9607" t="str">
        <f t="shared" si="752"/>
        <v>Nov-2017</v>
      </c>
      <c r="Y9607" s="17">
        <f t="shared" si="753"/>
        <v>5</v>
      </c>
      <c r="Z9607" t="str">
        <f t="shared" si="754"/>
        <v>11-20%</v>
      </c>
      <c r="AA9607" s="17">
        <f>IF(COUNTIF($B$2:B9607,B9607)=1,1,0)</f>
        <v>1</v>
      </c>
      <c r="AB9607" s="17">
        <f>IF(COUNTIF($F$2:F9607,F9607)=1,1,0)</f>
        <v>0</v>
      </c>
    </row>
    <row r="9608" spans="1:28" x14ac:dyDescent="0.2">
      <c r="A9608" s="17">
        <v>9607</v>
      </c>
      <c r="B9608" t="s">
        <v>10767</v>
      </c>
      <c r="C9608" s="18">
        <v>43043</v>
      </c>
      <c r="D9608" s="18">
        <v>43048</v>
      </c>
      <c r="E9608" t="s">
        <v>77</v>
      </c>
      <c r="F9608" t="s">
        <v>3666</v>
      </c>
      <c r="G9608" t="s">
        <v>3667</v>
      </c>
      <c r="H9608" t="s">
        <v>68</v>
      </c>
      <c r="I9608" t="s">
        <v>54</v>
      </c>
      <c r="J9608" t="s">
        <v>2503</v>
      </c>
      <c r="K9608" t="s">
        <v>525</v>
      </c>
      <c r="L9608">
        <v>43130</v>
      </c>
      <c r="M9608" t="s">
        <v>175</v>
      </c>
      <c r="N9608" t="s">
        <v>3429</v>
      </c>
      <c r="O9608" t="s">
        <v>73</v>
      </c>
      <c r="P9608" t="s">
        <v>86</v>
      </c>
      <c r="Q9608" t="s">
        <v>3430</v>
      </c>
      <c r="R9608" s="19">
        <v>194.352</v>
      </c>
      <c r="S9608" s="17">
        <v>3</v>
      </c>
      <c r="T9608" s="20">
        <v>0.2</v>
      </c>
      <c r="U9608" s="19">
        <v>-43.729199999999999</v>
      </c>
      <c r="V9608" s="20">
        <f t="shared" si="750"/>
        <v>-0.22499999999999998</v>
      </c>
      <c r="W9608" s="17">
        <f t="shared" si="751"/>
        <v>2017</v>
      </c>
      <c r="X9608" t="str">
        <f t="shared" si="752"/>
        <v>Nov-2017</v>
      </c>
      <c r="Y9608" s="17">
        <f t="shared" si="753"/>
        <v>5</v>
      </c>
      <c r="Z9608" t="str">
        <f t="shared" si="754"/>
        <v>11-20%</v>
      </c>
      <c r="AA9608" s="17">
        <f>IF(COUNTIF($B$2:B9608,B9608)=1,1,0)</f>
        <v>0</v>
      </c>
      <c r="AB9608" s="17">
        <f>IF(COUNTIF($F$2:F9608,F9608)=1,1,0)</f>
        <v>0</v>
      </c>
    </row>
    <row r="9609" spans="1:28" x14ac:dyDescent="0.2">
      <c r="A9609" s="17">
        <v>9608</v>
      </c>
      <c r="B9609" t="s">
        <v>10768</v>
      </c>
      <c r="C9609" s="18">
        <v>43074</v>
      </c>
      <c r="D9609" s="18">
        <v>43077</v>
      </c>
      <c r="E9609" t="s">
        <v>50</v>
      </c>
      <c r="F9609" t="s">
        <v>5004</v>
      </c>
      <c r="G9609" t="s">
        <v>5005</v>
      </c>
      <c r="H9609" t="s">
        <v>53</v>
      </c>
      <c r="I9609" t="s">
        <v>54</v>
      </c>
      <c r="J9609" t="s">
        <v>293</v>
      </c>
      <c r="K9609" t="s">
        <v>294</v>
      </c>
      <c r="L9609">
        <v>10024</v>
      </c>
      <c r="M9609" t="s">
        <v>175</v>
      </c>
      <c r="N9609" t="s">
        <v>6776</v>
      </c>
      <c r="O9609" t="s">
        <v>73</v>
      </c>
      <c r="P9609" t="s">
        <v>117</v>
      </c>
      <c r="Q9609" t="s">
        <v>6777</v>
      </c>
      <c r="R9609" s="19">
        <v>21.6</v>
      </c>
      <c r="S9609" s="17">
        <v>6</v>
      </c>
      <c r="T9609" s="20">
        <v>0</v>
      </c>
      <c r="U9609" s="19">
        <v>9.9359999999999999</v>
      </c>
      <c r="V9609" s="20">
        <f t="shared" si="750"/>
        <v>0.45999999999999996</v>
      </c>
      <c r="W9609" s="17">
        <f t="shared" si="751"/>
        <v>2017</v>
      </c>
      <c r="X9609" t="str">
        <f t="shared" si="752"/>
        <v>Dec-2017</v>
      </c>
      <c r="Y9609" s="17">
        <f t="shared" si="753"/>
        <v>3</v>
      </c>
      <c r="Z9609" t="str">
        <f t="shared" si="754"/>
        <v>0% (No Discount)</v>
      </c>
      <c r="AA9609" s="17">
        <f>IF(COUNTIF($B$2:B9609,B9609)=1,1,0)</f>
        <v>1</v>
      </c>
      <c r="AB9609" s="17">
        <f>IF(COUNTIF($F$2:F9609,F9609)=1,1,0)</f>
        <v>0</v>
      </c>
    </row>
    <row r="9610" spans="1:28" x14ac:dyDescent="0.2">
      <c r="A9610" s="17">
        <v>9609</v>
      </c>
      <c r="B9610" t="s">
        <v>10768</v>
      </c>
      <c r="C9610" s="18">
        <v>43074</v>
      </c>
      <c r="D9610" s="18">
        <v>43077</v>
      </c>
      <c r="E9610" t="s">
        <v>50</v>
      </c>
      <c r="F9610" t="s">
        <v>5004</v>
      </c>
      <c r="G9610" t="s">
        <v>5005</v>
      </c>
      <c r="H9610" t="s">
        <v>53</v>
      </c>
      <c r="I9610" t="s">
        <v>54</v>
      </c>
      <c r="J9610" t="s">
        <v>293</v>
      </c>
      <c r="K9610" t="s">
        <v>294</v>
      </c>
      <c r="L9610">
        <v>10024</v>
      </c>
      <c r="M9610" t="s">
        <v>175</v>
      </c>
      <c r="N9610" t="s">
        <v>5012</v>
      </c>
      <c r="O9610" t="s">
        <v>73</v>
      </c>
      <c r="P9610" t="s">
        <v>74</v>
      </c>
      <c r="Q9610" t="s">
        <v>5013</v>
      </c>
      <c r="R9610" s="19">
        <v>11.07</v>
      </c>
      <c r="S9610" s="17">
        <v>3</v>
      </c>
      <c r="T9610" s="20">
        <v>0</v>
      </c>
      <c r="U9610" s="19">
        <v>5.2028999999999996</v>
      </c>
      <c r="V9610" s="20">
        <f t="shared" si="750"/>
        <v>0.47</v>
      </c>
      <c r="W9610" s="17">
        <f t="shared" si="751"/>
        <v>2017</v>
      </c>
      <c r="X9610" t="str">
        <f t="shared" si="752"/>
        <v>Dec-2017</v>
      </c>
      <c r="Y9610" s="17">
        <f t="shared" si="753"/>
        <v>3</v>
      </c>
      <c r="Z9610" t="str">
        <f t="shared" si="754"/>
        <v>0% (No Discount)</v>
      </c>
      <c r="AA9610" s="17">
        <f>IF(COUNTIF($B$2:B9610,B9610)=1,1,0)</f>
        <v>0</v>
      </c>
      <c r="AB9610" s="17">
        <f>IF(COUNTIF($F$2:F9610,F9610)=1,1,0)</f>
        <v>0</v>
      </c>
    </row>
    <row r="9611" spans="1:28" x14ac:dyDescent="0.2">
      <c r="A9611" s="17">
        <v>9610</v>
      </c>
      <c r="B9611" t="s">
        <v>10769</v>
      </c>
      <c r="C9611" s="18">
        <v>42506</v>
      </c>
      <c r="D9611" s="18">
        <v>42509</v>
      </c>
      <c r="E9611" t="s">
        <v>50</v>
      </c>
      <c r="F9611" t="s">
        <v>1615</v>
      </c>
      <c r="G9611" t="s">
        <v>1616</v>
      </c>
      <c r="H9611" t="s">
        <v>53</v>
      </c>
      <c r="I9611" t="s">
        <v>54</v>
      </c>
      <c r="J9611" t="s">
        <v>69</v>
      </c>
      <c r="K9611" t="s">
        <v>70</v>
      </c>
      <c r="L9611">
        <v>90045</v>
      </c>
      <c r="M9611" t="s">
        <v>71</v>
      </c>
      <c r="N9611" t="s">
        <v>6151</v>
      </c>
      <c r="O9611" t="s">
        <v>59</v>
      </c>
      <c r="P9611" t="s">
        <v>92</v>
      </c>
      <c r="Q9611" t="s">
        <v>6152</v>
      </c>
      <c r="R9611" s="19">
        <v>282.83999999999997</v>
      </c>
      <c r="S9611" s="17">
        <v>4</v>
      </c>
      <c r="T9611" s="20">
        <v>0</v>
      </c>
      <c r="U9611" s="19">
        <v>19.7988</v>
      </c>
      <c r="V9611" s="20">
        <f t="shared" si="750"/>
        <v>7.0000000000000007E-2</v>
      </c>
      <c r="W9611" s="17">
        <f t="shared" si="751"/>
        <v>2016</v>
      </c>
      <c r="X9611" t="str">
        <f t="shared" si="752"/>
        <v>May-2016</v>
      </c>
      <c r="Y9611" s="17">
        <f t="shared" si="753"/>
        <v>3</v>
      </c>
      <c r="Z9611" t="str">
        <f t="shared" si="754"/>
        <v>0% (No Discount)</v>
      </c>
      <c r="AA9611" s="17">
        <f>IF(COUNTIF($B$2:B9611,B9611)=1,1,0)</f>
        <v>1</v>
      </c>
      <c r="AB9611" s="17">
        <f>IF(COUNTIF($F$2:F9611,F9611)=1,1,0)</f>
        <v>0</v>
      </c>
    </row>
    <row r="9612" spans="1:28" x14ac:dyDescent="0.2">
      <c r="A9612" s="17">
        <v>9611</v>
      </c>
      <c r="B9612" t="s">
        <v>10769</v>
      </c>
      <c r="C9612" s="18">
        <v>42506</v>
      </c>
      <c r="D9612" s="18">
        <v>42509</v>
      </c>
      <c r="E9612" t="s">
        <v>50</v>
      </c>
      <c r="F9612" t="s">
        <v>1615</v>
      </c>
      <c r="G9612" t="s">
        <v>1616</v>
      </c>
      <c r="H9612" t="s">
        <v>53</v>
      </c>
      <c r="I9612" t="s">
        <v>54</v>
      </c>
      <c r="J9612" t="s">
        <v>69</v>
      </c>
      <c r="K9612" t="s">
        <v>70</v>
      </c>
      <c r="L9612">
        <v>90045</v>
      </c>
      <c r="M9612" t="s">
        <v>71</v>
      </c>
      <c r="N9612" t="s">
        <v>4152</v>
      </c>
      <c r="O9612" t="s">
        <v>73</v>
      </c>
      <c r="P9612" t="s">
        <v>74</v>
      </c>
      <c r="Q9612" t="s">
        <v>4153</v>
      </c>
      <c r="R9612" s="19">
        <v>27.72</v>
      </c>
      <c r="S9612" s="17">
        <v>9</v>
      </c>
      <c r="T9612" s="20">
        <v>0</v>
      </c>
      <c r="U9612" s="19">
        <v>13.3056</v>
      </c>
      <c r="V9612" s="20">
        <f t="shared" si="750"/>
        <v>0.48000000000000004</v>
      </c>
      <c r="W9612" s="17">
        <f t="shared" si="751"/>
        <v>2016</v>
      </c>
      <c r="X9612" t="str">
        <f t="shared" si="752"/>
        <v>May-2016</v>
      </c>
      <c r="Y9612" s="17">
        <f t="shared" si="753"/>
        <v>3</v>
      </c>
      <c r="Z9612" t="str">
        <f t="shared" si="754"/>
        <v>0% (No Discount)</v>
      </c>
      <c r="AA9612" s="17">
        <f>IF(COUNTIF($B$2:B9612,B9612)=1,1,0)</f>
        <v>0</v>
      </c>
      <c r="AB9612" s="17">
        <f>IF(COUNTIF($F$2:F9612,F9612)=1,1,0)</f>
        <v>0</v>
      </c>
    </row>
    <row r="9613" spans="1:28" x14ac:dyDescent="0.2">
      <c r="A9613" s="17">
        <v>9612</v>
      </c>
      <c r="B9613" t="s">
        <v>10770</v>
      </c>
      <c r="C9613" s="18">
        <v>43032</v>
      </c>
      <c r="D9613" s="18">
        <v>43038</v>
      </c>
      <c r="E9613" t="s">
        <v>77</v>
      </c>
      <c r="F9613" t="s">
        <v>1984</v>
      </c>
      <c r="G9613" t="s">
        <v>1985</v>
      </c>
      <c r="H9613" t="s">
        <v>53</v>
      </c>
      <c r="I9613" t="s">
        <v>54</v>
      </c>
      <c r="J9613" t="s">
        <v>355</v>
      </c>
      <c r="K9613" t="s">
        <v>1519</v>
      </c>
      <c r="L9613">
        <v>39212</v>
      </c>
      <c r="M9613" t="s">
        <v>57</v>
      </c>
      <c r="N9613" t="s">
        <v>3342</v>
      </c>
      <c r="O9613" t="s">
        <v>73</v>
      </c>
      <c r="P9613" t="s">
        <v>296</v>
      </c>
      <c r="Q9613" t="s">
        <v>590</v>
      </c>
      <c r="R9613" s="19">
        <v>11.68</v>
      </c>
      <c r="S9613" s="17">
        <v>4</v>
      </c>
      <c r="T9613" s="20">
        <v>0</v>
      </c>
      <c r="U9613" s="19">
        <v>5.2560000000000002</v>
      </c>
      <c r="V9613" s="20">
        <f t="shared" si="750"/>
        <v>0.45</v>
      </c>
      <c r="W9613" s="17">
        <f t="shared" si="751"/>
        <v>2017</v>
      </c>
      <c r="X9613" t="str">
        <f t="shared" si="752"/>
        <v>Oct-2017</v>
      </c>
      <c r="Y9613" s="17">
        <f t="shared" si="753"/>
        <v>6</v>
      </c>
      <c r="Z9613" t="str">
        <f t="shared" si="754"/>
        <v>0% (No Discount)</v>
      </c>
      <c r="AA9613" s="17">
        <f>IF(COUNTIF($B$2:B9613,B9613)=1,1,0)</f>
        <v>1</v>
      </c>
      <c r="AB9613" s="17">
        <f>IF(COUNTIF($F$2:F9613,F9613)=1,1,0)</f>
        <v>0</v>
      </c>
    </row>
    <row r="9614" spans="1:28" x14ac:dyDescent="0.2">
      <c r="A9614" s="17">
        <v>9613</v>
      </c>
      <c r="B9614" t="s">
        <v>10771</v>
      </c>
      <c r="C9614" s="18">
        <v>42631</v>
      </c>
      <c r="D9614" s="18">
        <v>42635</v>
      </c>
      <c r="E9614" t="s">
        <v>77</v>
      </c>
      <c r="F9614" t="s">
        <v>1902</v>
      </c>
      <c r="G9614" t="s">
        <v>1903</v>
      </c>
      <c r="H9614" t="s">
        <v>53</v>
      </c>
      <c r="I9614" t="s">
        <v>54</v>
      </c>
      <c r="J9614" t="s">
        <v>6434</v>
      </c>
      <c r="K9614" t="s">
        <v>70</v>
      </c>
      <c r="L9614">
        <v>95695</v>
      </c>
      <c r="M9614" t="s">
        <v>71</v>
      </c>
      <c r="N9614" t="s">
        <v>6417</v>
      </c>
      <c r="O9614" t="s">
        <v>98</v>
      </c>
      <c r="P9614" t="s">
        <v>99</v>
      </c>
      <c r="Q9614" t="s">
        <v>6418</v>
      </c>
      <c r="R9614" s="19">
        <v>239.98400000000001</v>
      </c>
      <c r="S9614" s="17">
        <v>2</v>
      </c>
      <c r="T9614" s="20">
        <v>0.2</v>
      </c>
      <c r="U9614" s="19">
        <v>23.9984</v>
      </c>
      <c r="V9614" s="20">
        <f t="shared" si="750"/>
        <v>9.9999999999999992E-2</v>
      </c>
      <c r="W9614" s="17">
        <f t="shared" si="751"/>
        <v>2016</v>
      </c>
      <c r="X9614" t="str">
        <f t="shared" si="752"/>
        <v>Sep-2016</v>
      </c>
      <c r="Y9614" s="17">
        <f t="shared" si="753"/>
        <v>4</v>
      </c>
      <c r="Z9614" t="str">
        <f t="shared" si="754"/>
        <v>11-20%</v>
      </c>
      <c r="AA9614" s="17">
        <f>IF(COUNTIF($B$2:B9614,B9614)=1,1,0)</f>
        <v>1</v>
      </c>
      <c r="AB9614" s="17">
        <f>IF(COUNTIF($F$2:F9614,F9614)=1,1,0)</f>
        <v>0</v>
      </c>
    </row>
    <row r="9615" spans="1:28" x14ac:dyDescent="0.2">
      <c r="A9615" s="17">
        <v>9614</v>
      </c>
      <c r="B9615" t="s">
        <v>10772</v>
      </c>
      <c r="C9615" s="18">
        <v>41954</v>
      </c>
      <c r="D9615" s="18">
        <v>41956</v>
      </c>
      <c r="E9615" t="s">
        <v>215</v>
      </c>
      <c r="F9615" t="s">
        <v>802</v>
      </c>
      <c r="G9615" t="s">
        <v>803</v>
      </c>
      <c r="H9615" t="s">
        <v>68</v>
      </c>
      <c r="I9615" t="s">
        <v>54</v>
      </c>
      <c r="J9615" t="s">
        <v>122</v>
      </c>
      <c r="K9615" t="s">
        <v>123</v>
      </c>
      <c r="L9615">
        <v>98115</v>
      </c>
      <c r="M9615" t="s">
        <v>71</v>
      </c>
      <c r="N9615" t="s">
        <v>104</v>
      </c>
      <c r="O9615" t="s">
        <v>73</v>
      </c>
      <c r="P9615" t="s">
        <v>105</v>
      </c>
      <c r="Q9615" t="s">
        <v>106</v>
      </c>
      <c r="R9615" s="19">
        <v>22.98</v>
      </c>
      <c r="S9615" s="17">
        <v>1</v>
      </c>
      <c r="T9615" s="20">
        <v>0</v>
      </c>
      <c r="U9615" s="19">
        <v>6.8940000000000001</v>
      </c>
      <c r="V9615" s="20">
        <f t="shared" si="750"/>
        <v>0.3</v>
      </c>
      <c r="W9615" s="17">
        <f t="shared" si="751"/>
        <v>2014</v>
      </c>
      <c r="X9615" t="str">
        <f t="shared" si="752"/>
        <v>Nov-2014</v>
      </c>
      <c r="Y9615" s="17">
        <f t="shared" si="753"/>
        <v>2</v>
      </c>
      <c r="Z9615" t="str">
        <f t="shared" si="754"/>
        <v>0% (No Discount)</v>
      </c>
      <c r="AA9615" s="17">
        <f>IF(COUNTIF($B$2:B9615,B9615)=1,1,0)</f>
        <v>1</v>
      </c>
      <c r="AB9615" s="17">
        <f>IF(COUNTIF($F$2:F9615,F9615)=1,1,0)</f>
        <v>0</v>
      </c>
    </row>
    <row r="9616" spans="1:28" x14ac:dyDescent="0.2">
      <c r="A9616" s="17">
        <v>9615</v>
      </c>
      <c r="B9616" t="s">
        <v>10772</v>
      </c>
      <c r="C9616" s="18">
        <v>41954</v>
      </c>
      <c r="D9616" s="18">
        <v>41956</v>
      </c>
      <c r="E9616" t="s">
        <v>215</v>
      </c>
      <c r="F9616" t="s">
        <v>802</v>
      </c>
      <c r="G9616" t="s">
        <v>803</v>
      </c>
      <c r="H9616" t="s">
        <v>68</v>
      </c>
      <c r="I9616" t="s">
        <v>54</v>
      </c>
      <c r="J9616" t="s">
        <v>122</v>
      </c>
      <c r="K9616" t="s">
        <v>123</v>
      </c>
      <c r="L9616">
        <v>98115</v>
      </c>
      <c r="M9616" t="s">
        <v>71</v>
      </c>
      <c r="N9616" t="s">
        <v>4870</v>
      </c>
      <c r="O9616" t="s">
        <v>98</v>
      </c>
      <c r="P9616" t="s">
        <v>188</v>
      </c>
      <c r="Q9616" t="s">
        <v>4871</v>
      </c>
      <c r="R9616" s="19">
        <v>102.13</v>
      </c>
      <c r="S9616" s="17">
        <v>7</v>
      </c>
      <c r="T9616" s="20">
        <v>0</v>
      </c>
      <c r="U9616" s="19">
        <v>15.3195</v>
      </c>
      <c r="V9616" s="20">
        <f t="shared" si="750"/>
        <v>0.15</v>
      </c>
      <c r="W9616" s="17">
        <f t="shared" si="751"/>
        <v>2014</v>
      </c>
      <c r="X9616" t="str">
        <f t="shared" si="752"/>
        <v>Nov-2014</v>
      </c>
      <c r="Y9616" s="17">
        <f t="shared" si="753"/>
        <v>2</v>
      </c>
      <c r="Z9616" t="str">
        <f t="shared" si="754"/>
        <v>0% (No Discount)</v>
      </c>
      <c r="AA9616" s="17">
        <f>IF(COUNTIF($B$2:B9616,B9616)=1,1,0)</f>
        <v>0</v>
      </c>
      <c r="AB9616" s="17">
        <f>IF(COUNTIF($F$2:F9616,F9616)=1,1,0)</f>
        <v>0</v>
      </c>
    </row>
    <row r="9617" spans="1:28" x14ac:dyDescent="0.2">
      <c r="A9617" s="17">
        <v>9616</v>
      </c>
      <c r="B9617" t="s">
        <v>10772</v>
      </c>
      <c r="C9617" s="18">
        <v>41954</v>
      </c>
      <c r="D9617" s="18">
        <v>41956</v>
      </c>
      <c r="E9617" t="s">
        <v>215</v>
      </c>
      <c r="F9617" t="s">
        <v>802</v>
      </c>
      <c r="G9617" t="s">
        <v>803</v>
      </c>
      <c r="H9617" t="s">
        <v>68</v>
      </c>
      <c r="I9617" t="s">
        <v>54</v>
      </c>
      <c r="J9617" t="s">
        <v>122</v>
      </c>
      <c r="K9617" t="s">
        <v>123</v>
      </c>
      <c r="L9617">
        <v>98115</v>
      </c>
      <c r="M9617" t="s">
        <v>71</v>
      </c>
      <c r="N9617" t="s">
        <v>1774</v>
      </c>
      <c r="O9617" t="s">
        <v>73</v>
      </c>
      <c r="P9617" t="s">
        <v>102</v>
      </c>
      <c r="Q9617" t="s">
        <v>1775</v>
      </c>
      <c r="R9617" s="19">
        <v>2033.5840000000001</v>
      </c>
      <c r="S9617" s="17">
        <v>2</v>
      </c>
      <c r="T9617" s="20">
        <v>0.2</v>
      </c>
      <c r="U9617" s="19">
        <v>762.59400000000005</v>
      </c>
      <c r="V9617" s="20">
        <f t="shared" si="750"/>
        <v>0.375</v>
      </c>
      <c r="W9617" s="17">
        <f t="shared" si="751"/>
        <v>2014</v>
      </c>
      <c r="X9617" t="str">
        <f t="shared" si="752"/>
        <v>Nov-2014</v>
      </c>
      <c r="Y9617" s="17">
        <f t="shared" si="753"/>
        <v>2</v>
      </c>
      <c r="Z9617" t="str">
        <f t="shared" si="754"/>
        <v>11-20%</v>
      </c>
      <c r="AA9617" s="17">
        <f>IF(COUNTIF($B$2:B9617,B9617)=1,1,0)</f>
        <v>0</v>
      </c>
      <c r="AB9617" s="17">
        <f>IF(COUNTIF($F$2:F9617,F9617)=1,1,0)</f>
        <v>0</v>
      </c>
    </row>
    <row r="9618" spans="1:28" x14ac:dyDescent="0.2">
      <c r="A9618" s="17">
        <v>9617</v>
      </c>
      <c r="B9618" t="s">
        <v>10773</v>
      </c>
      <c r="C9618" s="18">
        <v>42604</v>
      </c>
      <c r="D9618" s="18">
        <v>42611</v>
      </c>
      <c r="E9618" t="s">
        <v>77</v>
      </c>
      <c r="F9618" t="s">
        <v>3920</v>
      </c>
      <c r="G9618" t="s">
        <v>3921</v>
      </c>
      <c r="H9618" t="s">
        <v>68</v>
      </c>
      <c r="I9618" t="s">
        <v>54</v>
      </c>
      <c r="J9618" t="s">
        <v>69</v>
      </c>
      <c r="K9618" t="s">
        <v>70</v>
      </c>
      <c r="L9618">
        <v>90049</v>
      </c>
      <c r="M9618" t="s">
        <v>71</v>
      </c>
      <c r="N9618" t="s">
        <v>3268</v>
      </c>
      <c r="O9618" t="s">
        <v>73</v>
      </c>
      <c r="P9618" t="s">
        <v>95</v>
      </c>
      <c r="Q9618" t="s">
        <v>3269</v>
      </c>
      <c r="R9618" s="19">
        <v>5.76</v>
      </c>
      <c r="S9618" s="17">
        <v>2</v>
      </c>
      <c r="T9618" s="20">
        <v>0</v>
      </c>
      <c r="U9618" s="19">
        <v>1.6704000000000001</v>
      </c>
      <c r="V9618" s="20">
        <f t="shared" si="750"/>
        <v>0.29000000000000004</v>
      </c>
      <c r="W9618" s="17">
        <f t="shared" si="751"/>
        <v>2016</v>
      </c>
      <c r="X9618" t="str">
        <f t="shared" si="752"/>
        <v>Aug-2016</v>
      </c>
      <c r="Y9618" s="17">
        <f t="shared" si="753"/>
        <v>7</v>
      </c>
      <c r="Z9618" t="str">
        <f t="shared" si="754"/>
        <v>0% (No Discount)</v>
      </c>
      <c r="AA9618" s="17">
        <f>IF(COUNTIF($B$2:B9618,B9618)=1,1,0)</f>
        <v>1</v>
      </c>
      <c r="AB9618" s="17">
        <f>IF(COUNTIF($F$2:F9618,F9618)=1,1,0)</f>
        <v>0</v>
      </c>
    </row>
    <row r="9619" spans="1:28" x14ac:dyDescent="0.2">
      <c r="A9619" s="17">
        <v>9618</v>
      </c>
      <c r="B9619" t="s">
        <v>10774</v>
      </c>
      <c r="C9619" s="18">
        <v>43055</v>
      </c>
      <c r="D9619" s="18">
        <v>43060</v>
      </c>
      <c r="E9619" t="s">
        <v>77</v>
      </c>
      <c r="F9619" t="s">
        <v>4323</v>
      </c>
      <c r="G9619" t="s">
        <v>4324</v>
      </c>
      <c r="H9619" t="s">
        <v>68</v>
      </c>
      <c r="I9619" t="s">
        <v>54</v>
      </c>
      <c r="J9619" t="s">
        <v>4654</v>
      </c>
      <c r="K9619" t="s">
        <v>525</v>
      </c>
      <c r="L9619">
        <v>43402</v>
      </c>
      <c r="M9619" t="s">
        <v>175</v>
      </c>
      <c r="N9619" t="s">
        <v>2428</v>
      </c>
      <c r="O9619" t="s">
        <v>98</v>
      </c>
      <c r="P9619" t="s">
        <v>1246</v>
      </c>
      <c r="Q9619" t="s">
        <v>2429</v>
      </c>
      <c r="R9619" s="19">
        <v>899.98199999999997</v>
      </c>
      <c r="S9619" s="17">
        <v>3</v>
      </c>
      <c r="T9619" s="20">
        <v>0.4</v>
      </c>
      <c r="U9619" s="19">
        <v>74.998500000000007</v>
      </c>
      <c r="V9619" s="20">
        <f t="shared" si="750"/>
        <v>8.3333333333333343E-2</v>
      </c>
      <c r="W9619" s="17">
        <f t="shared" si="751"/>
        <v>2017</v>
      </c>
      <c r="X9619" t="str">
        <f t="shared" si="752"/>
        <v>Nov-2017</v>
      </c>
      <c r="Y9619" s="17">
        <f t="shared" si="753"/>
        <v>5</v>
      </c>
      <c r="Z9619" t="str">
        <f t="shared" si="754"/>
        <v>31-40%</v>
      </c>
      <c r="AA9619" s="17">
        <f>IF(COUNTIF($B$2:B9619,B9619)=1,1,0)</f>
        <v>1</v>
      </c>
      <c r="AB9619" s="17">
        <f>IF(COUNTIF($F$2:F9619,F9619)=1,1,0)</f>
        <v>0</v>
      </c>
    </row>
    <row r="9620" spans="1:28" x14ac:dyDescent="0.2">
      <c r="A9620" s="17">
        <v>9619</v>
      </c>
      <c r="B9620" t="s">
        <v>10774</v>
      </c>
      <c r="C9620" s="18">
        <v>43055</v>
      </c>
      <c r="D9620" s="18">
        <v>43060</v>
      </c>
      <c r="E9620" t="s">
        <v>77</v>
      </c>
      <c r="F9620" t="s">
        <v>4323</v>
      </c>
      <c r="G9620" t="s">
        <v>4324</v>
      </c>
      <c r="H9620" t="s">
        <v>68</v>
      </c>
      <c r="I9620" t="s">
        <v>54</v>
      </c>
      <c r="J9620" t="s">
        <v>4654</v>
      </c>
      <c r="K9620" t="s">
        <v>525</v>
      </c>
      <c r="L9620">
        <v>43402</v>
      </c>
      <c r="M9620" t="s">
        <v>175</v>
      </c>
      <c r="N9620" t="s">
        <v>3588</v>
      </c>
      <c r="O9620" t="s">
        <v>73</v>
      </c>
      <c r="P9620" t="s">
        <v>95</v>
      </c>
      <c r="Q9620" t="s">
        <v>3589</v>
      </c>
      <c r="R9620" s="19">
        <v>86.352000000000004</v>
      </c>
      <c r="S9620" s="17">
        <v>3</v>
      </c>
      <c r="T9620" s="20">
        <v>0.2</v>
      </c>
      <c r="U9620" s="19">
        <v>5.3970000000000002</v>
      </c>
      <c r="V9620" s="20">
        <f t="shared" si="750"/>
        <v>6.25E-2</v>
      </c>
      <c r="W9620" s="17">
        <f t="shared" si="751"/>
        <v>2017</v>
      </c>
      <c r="X9620" t="str">
        <f t="shared" si="752"/>
        <v>Nov-2017</v>
      </c>
      <c r="Y9620" s="17">
        <f t="shared" si="753"/>
        <v>5</v>
      </c>
      <c r="Z9620" t="str">
        <f t="shared" si="754"/>
        <v>11-20%</v>
      </c>
      <c r="AA9620" s="17">
        <f>IF(COUNTIF($B$2:B9620,B9620)=1,1,0)</f>
        <v>0</v>
      </c>
      <c r="AB9620" s="17">
        <f>IF(COUNTIF($F$2:F9620,F9620)=1,1,0)</f>
        <v>0</v>
      </c>
    </row>
    <row r="9621" spans="1:28" x14ac:dyDescent="0.2">
      <c r="A9621" s="17">
        <v>9620</v>
      </c>
      <c r="B9621" t="s">
        <v>10774</v>
      </c>
      <c r="C9621" s="18">
        <v>43055</v>
      </c>
      <c r="D9621" s="18">
        <v>43060</v>
      </c>
      <c r="E9621" t="s">
        <v>77</v>
      </c>
      <c r="F9621" t="s">
        <v>4323</v>
      </c>
      <c r="G9621" t="s">
        <v>4324</v>
      </c>
      <c r="H9621" t="s">
        <v>68</v>
      </c>
      <c r="I9621" t="s">
        <v>54</v>
      </c>
      <c r="J9621" t="s">
        <v>4654</v>
      </c>
      <c r="K9621" t="s">
        <v>525</v>
      </c>
      <c r="L9621">
        <v>43402</v>
      </c>
      <c r="M9621" t="s">
        <v>175</v>
      </c>
      <c r="N9621" t="s">
        <v>1386</v>
      </c>
      <c r="O9621" t="s">
        <v>98</v>
      </c>
      <c r="P9621" t="s">
        <v>188</v>
      </c>
      <c r="Q9621" t="s">
        <v>1387</v>
      </c>
      <c r="R9621" s="19">
        <v>139.96</v>
      </c>
      <c r="S9621" s="17">
        <v>5</v>
      </c>
      <c r="T9621" s="20">
        <v>0.2</v>
      </c>
      <c r="U9621" s="19">
        <v>-1.7495000000000001</v>
      </c>
      <c r="V9621" s="20">
        <f t="shared" si="750"/>
        <v>-1.2499999999999999E-2</v>
      </c>
      <c r="W9621" s="17">
        <f t="shared" si="751"/>
        <v>2017</v>
      </c>
      <c r="X9621" t="str">
        <f t="shared" si="752"/>
        <v>Nov-2017</v>
      </c>
      <c r="Y9621" s="17">
        <f t="shared" si="753"/>
        <v>5</v>
      </c>
      <c r="Z9621" t="str">
        <f t="shared" si="754"/>
        <v>11-20%</v>
      </c>
      <c r="AA9621" s="17">
        <f>IF(COUNTIF($B$2:B9621,B9621)=1,1,0)</f>
        <v>0</v>
      </c>
      <c r="AB9621" s="17">
        <f>IF(COUNTIF($F$2:F9621,F9621)=1,1,0)</f>
        <v>0</v>
      </c>
    </row>
    <row r="9622" spans="1:28" x14ac:dyDescent="0.2">
      <c r="A9622" s="17">
        <v>9621</v>
      </c>
      <c r="B9622" t="s">
        <v>10775</v>
      </c>
      <c r="C9622" s="18">
        <v>41908</v>
      </c>
      <c r="D9622" s="18">
        <v>41912</v>
      </c>
      <c r="E9622" t="s">
        <v>77</v>
      </c>
      <c r="F9622" t="s">
        <v>4488</v>
      </c>
      <c r="G9622" t="s">
        <v>4489</v>
      </c>
      <c r="H9622" t="s">
        <v>129</v>
      </c>
      <c r="I9622" t="s">
        <v>54</v>
      </c>
      <c r="J9622" t="s">
        <v>2503</v>
      </c>
      <c r="K9622" t="s">
        <v>525</v>
      </c>
      <c r="L9622">
        <v>43130</v>
      </c>
      <c r="M9622" t="s">
        <v>175</v>
      </c>
      <c r="N9622" t="s">
        <v>9261</v>
      </c>
      <c r="O9622" t="s">
        <v>73</v>
      </c>
      <c r="P9622" t="s">
        <v>105</v>
      </c>
      <c r="Q9622" t="s">
        <v>9262</v>
      </c>
      <c r="R9622" s="19">
        <v>16.704000000000001</v>
      </c>
      <c r="S9622" s="17">
        <v>6</v>
      </c>
      <c r="T9622" s="20">
        <v>0.2</v>
      </c>
      <c r="U9622" s="19">
        <v>1.2527999999999999</v>
      </c>
      <c r="V9622" s="20">
        <f t="shared" si="750"/>
        <v>7.4999999999999997E-2</v>
      </c>
      <c r="W9622" s="17">
        <f t="shared" si="751"/>
        <v>2014</v>
      </c>
      <c r="X9622" t="str">
        <f t="shared" si="752"/>
        <v>Sep-2014</v>
      </c>
      <c r="Y9622" s="17">
        <f t="shared" si="753"/>
        <v>4</v>
      </c>
      <c r="Z9622" t="str">
        <f t="shared" si="754"/>
        <v>11-20%</v>
      </c>
      <c r="AA9622" s="17">
        <f>IF(COUNTIF($B$2:B9622,B9622)=1,1,0)</f>
        <v>1</v>
      </c>
      <c r="AB9622" s="17">
        <f>IF(COUNTIF($F$2:F9622,F9622)=1,1,0)</f>
        <v>0</v>
      </c>
    </row>
    <row r="9623" spans="1:28" x14ac:dyDescent="0.2">
      <c r="A9623" s="17">
        <v>9622</v>
      </c>
      <c r="B9623" t="s">
        <v>10775</v>
      </c>
      <c r="C9623" s="18">
        <v>41908</v>
      </c>
      <c r="D9623" s="18">
        <v>41912</v>
      </c>
      <c r="E9623" t="s">
        <v>77</v>
      </c>
      <c r="F9623" t="s">
        <v>4488</v>
      </c>
      <c r="G9623" t="s">
        <v>4489</v>
      </c>
      <c r="H9623" t="s">
        <v>129</v>
      </c>
      <c r="I9623" t="s">
        <v>54</v>
      </c>
      <c r="J9623" t="s">
        <v>2503</v>
      </c>
      <c r="K9623" t="s">
        <v>525</v>
      </c>
      <c r="L9623">
        <v>43130</v>
      </c>
      <c r="M9623" t="s">
        <v>175</v>
      </c>
      <c r="N9623" t="s">
        <v>9994</v>
      </c>
      <c r="O9623" t="s">
        <v>98</v>
      </c>
      <c r="P9623" t="s">
        <v>188</v>
      </c>
      <c r="Q9623" t="s">
        <v>9995</v>
      </c>
      <c r="R9623" s="19">
        <v>3.1520000000000001</v>
      </c>
      <c r="S9623" s="17">
        <v>2</v>
      </c>
      <c r="T9623" s="20">
        <v>0.2</v>
      </c>
      <c r="U9623" s="19">
        <v>0.4728</v>
      </c>
      <c r="V9623" s="20">
        <f t="shared" si="750"/>
        <v>0.15</v>
      </c>
      <c r="W9623" s="17">
        <f t="shared" si="751"/>
        <v>2014</v>
      </c>
      <c r="X9623" t="str">
        <f t="shared" si="752"/>
        <v>Sep-2014</v>
      </c>
      <c r="Y9623" s="17">
        <f t="shared" si="753"/>
        <v>4</v>
      </c>
      <c r="Z9623" t="str">
        <f t="shared" si="754"/>
        <v>11-20%</v>
      </c>
      <c r="AA9623" s="17">
        <f>IF(COUNTIF($B$2:B9623,B9623)=1,1,0)</f>
        <v>0</v>
      </c>
      <c r="AB9623" s="17">
        <f>IF(COUNTIF($F$2:F9623,F9623)=1,1,0)</f>
        <v>0</v>
      </c>
    </row>
    <row r="9624" spans="1:28" x14ac:dyDescent="0.2">
      <c r="A9624" s="17">
        <v>9623</v>
      </c>
      <c r="B9624" t="s">
        <v>10775</v>
      </c>
      <c r="C9624" s="18">
        <v>41908</v>
      </c>
      <c r="D9624" s="18">
        <v>41912</v>
      </c>
      <c r="E9624" t="s">
        <v>77</v>
      </c>
      <c r="F9624" t="s">
        <v>4488</v>
      </c>
      <c r="G9624" t="s">
        <v>4489</v>
      </c>
      <c r="H9624" t="s">
        <v>129</v>
      </c>
      <c r="I9624" t="s">
        <v>54</v>
      </c>
      <c r="J9624" t="s">
        <v>2503</v>
      </c>
      <c r="K9624" t="s">
        <v>525</v>
      </c>
      <c r="L9624">
        <v>43130</v>
      </c>
      <c r="M9624" t="s">
        <v>175</v>
      </c>
      <c r="N9624" t="s">
        <v>6657</v>
      </c>
      <c r="O9624" t="s">
        <v>73</v>
      </c>
      <c r="P9624" t="s">
        <v>117</v>
      </c>
      <c r="Q9624" t="s">
        <v>6658</v>
      </c>
      <c r="R9624" s="19">
        <v>32.896000000000001</v>
      </c>
      <c r="S9624" s="17">
        <v>4</v>
      </c>
      <c r="T9624" s="20">
        <v>0.2</v>
      </c>
      <c r="U9624" s="19">
        <v>11.102399999999999</v>
      </c>
      <c r="V9624" s="20">
        <f t="shared" si="750"/>
        <v>0.33749999999999997</v>
      </c>
      <c r="W9624" s="17">
        <f t="shared" si="751"/>
        <v>2014</v>
      </c>
      <c r="X9624" t="str">
        <f t="shared" si="752"/>
        <v>Sep-2014</v>
      </c>
      <c r="Y9624" s="17">
        <f t="shared" si="753"/>
        <v>4</v>
      </c>
      <c r="Z9624" t="str">
        <f t="shared" si="754"/>
        <v>11-20%</v>
      </c>
      <c r="AA9624" s="17">
        <f>IF(COUNTIF($B$2:B9624,B9624)=1,1,0)</f>
        <v>0</v>
      </c>
      <c r="AB9624" s="17">
        <f>IF(COUNTIF($F$2:F9624,F9624)=1,1,0)</f>
        <v>0</v>
      </c>
    </row>
    <row r="9625" spans="1:28" x14ac:dyDescent="0.2">
      <c r="A9625" s="17">
        <v>9624</v>
      </c>
      <c r="B9625" t="s">
        <v>10776</v>
      </c>
      <c r="C9625" s="18">
        <v>42915</v>
      </c>
      <c r="D9625" s="18">
        <v>42916</v>
      </c>
      <c r="E9625" t="s">
        <v>215</v>
      </c>
      <c r="F9625" t="s">
        <v>2130</v>
      </c>
      <c r="G9625" t="s">
        <v>2131</v>
      </c>
      <c r="H9625" t="s">
        <v>53</v>
      </c>
      <c r="I9625" t="s">
        <v>54</v>
      </c>
      <c r="J9625" t="s">
        <v>844</v>
      </c>
      <c r="K9625" t="s">
        <v>131</v>
      </c>
      <c r="L9625">
        <v>75220</v>
      </c>
      <c r="M9625" t="s">
        <v>132</v>
      </c>
      <c r="N9625" t="s">
        <v>2570</v>
      </c>
      <c r="O9625" t="s">
        <v>73</v>
      </c>
      <c r="P9625" t="s">
        <v>105</v>
      </c>
      <c r="Q9625" t="s">
        <v>2571</v>
      </c>
      <c r="R9625" s="19">
        <v>21.391999999999999</v>
      </c>
      <c r="S9625" s="17">
        <v>2</v>
      </c>
      <c r="T9625" s="20">
        <v>0.8</v>
      </c>
      <c r="U9625" s="19">
        <v>-54.549599999999998</v>
      </c>
      <c r="V9625" s="20">
        <f t="shared" si="750"/>
        <v>-2.5499999999999998</v>
      </c>
      <c r="W9625" s="17">
        <f t="shared" si="751"/>
        <v>2017</v>
      </c>
      <c r="X9625" t="str">
        <f t="shared" si="752"/>
        <v>Jun-2017</v>
      </c>
      <c r="Y9625" s="17">
        <f t="shared" si="753"/>
        <v>1</v>
      </c>
      <c r="Z9625" t="str">
        <f t="shared" si="754"/>
        <v>Over 50%</v>
      </c>
      <c r="AA9625" s="17">
        <f>IF(COUNTIF($B$2:B9625,B9625)=1,1,0)</f>
        <v>1</v>
      </c>
      <c r="AB9625" s="17">
        <f>IF(COUNTIF($F$2:F9625,F9625)=1,1,0)</f>
        <v>0</v>
      </c>
    </row>
    <row r="9626" spans="1:28" x14ac:dyDescent="0.2">
      <c r="A9626" s="17">
        <v>9625</v>
      </c>
      <c r="B9626" t="s">
        <v>10776</v>
      </c>
      <c r="C9626" s="18">
        <v>42915</v>
      </c>
      <c r="D9626" s="18">
        <v>42916</v>
      </c>
      <c r="E9626" t="s">
        <v>215</v>
      </c>
      <c r="F9626" t="s">
        <v>2130</v>
      </c>
      <c r="G9626" t="s">
        <v>2131</v>
      </c>
      <c r="H9626" t="s">
        <v>53</v>
      </c>
      <c r="I9626" t="s">
        <v>54</v>
      </c>
      <c r="J9626" t="s">
        <v>844</v>
      </c>
      <c r="K9626" t="s">
        <v>131</v>
      </c>
      <c r="L9626">
        <v>75220</v>
      </c>
      <c r="M9626" t="s">
        <v>132</v>
      </c>
      <c r="N9626" t="s">
        <v>4893</v>
      </c>
      <c r="O9626" t="s">
        <v>59</v>
      </c>
      <c r="P9626" t="s">
        <v>83</v>
      </c>
      <c r="Q9626" t="s">
        <v>4894</v>
      </c>
      <c r="R9626" s="19">
        <v>307.31400000000002</v>
      </c>
      <c r="S9626" s="17">
        <v>3</v>
      </c>
      <c r="T9626" s="20">
        <v>0.3</v>
      </c>
      <c r="U9626" s="19">
        <v>-39.511800000000001</v>
      </c>
      <c r="V9626" s="20">
        <f t="shared" si="750"/>
        <v>-0.12857142857142856</v>
      </c>
      <c r="W9626" s="17">
        <f t="shared" si="751"/>
        <v>2017</v>
      </c>
      <c r="X9626" t="str">
        <f t="shared" si="752"/>
        <v>Jun-2017</v>
      </c>
      <c r="Y9626" s="17">
        <f t="shared" si="753"/>
        <v>1</v>
      </c>
      <c r="Z9626" t="str">
        <f t="shared" si="754"/>
        <v>21-30%</v>
      </c>
      <c r="AA9626" s="17">
        <f>IF(COUNTIF($B$2:B9626,B9626)=1,1,0)</f>
        <v>0</v>
      </c>
      <c r="AB9626" s="17">
        <f>IF(COUNTIF($F$2:F9626,F9626)=1,1,0)</f>
        <v>0</v>
      </c>
    </row>
    <row r="9627" spans="1:28" x14ac:dyDescent="0.2">
      <c r="A9627" s="17">
        <v>9626</v>
      </c>
      <c r="B9627" t="s">
        <v>10776</v>
      </c>
      <c r="C9627" s="18">
        <v>42915</v>
      </c>
      <c r="D9627" s="18">
        <v>42916</v>
      </c>
      <c r="E9627" t="s">
        <v>215</v>
      </c>
      <c r="F9627" t="s">
        <v>2130</v>
      </c>
      <c r="G9627" t="s">
        <v>2131</v>
      </c>
      <c r="H9627" t="s">
        <v>53</v>
      </c>
      <c r="I9627" t="s">
        <v>54</v>
      </c>
      <c r="J9627" t="s">
        <v>844</v>
      </c>
      <c r="K9627" t="s">
        <v>131</v>
      </c>
      <c r="L9627">
        <v>75220</v>
      </c>
      <c r="M9627" t="s">
        <v>132</v>
      </c>
      <c r="N9627" t="s">
        <v>5483</v>
      </c>
      <c r="O9627" t="s">
        <v>59</v>
      </c>
      <c r="P9627" t="s">
        <v>60</v>
      </c>
      <c r="Q9627" t="s">
        <v>5484</v>
      </c>
      <c r="R9627" s="19">
        <v>409.99919999999997</v>
      </c>
      <c r="S9627" s="17">
        <v>3</v>
      </c>
      <c r="T9627" s="20">
        <v>0.32</v>
      </c>
      <c r="U9627" s="19">
        <v>-96.470399999999998</v>
      </c>
      <c r="V9627" s="20">
        <f t="shared" si="750"/>
        <v>-0.23529411764705882</v>
      </c>
      <c r="W9627" s="17">
        <f t="shared" si="751"/>
        <v>2017</v>
      </c>
      <c r="X9627" t="str">
        <f t="shared" si="752"/>
        <v>Jun-2017</v>
      </c>
      <c r="Y9627" s="17">
        <f t="shared" si="753"/>
        <v>1</v>
      </c>
      <c r="Z9627" t="str">
        <f t="shared" si="754"/>
        <v>31-40%</v>
      </c>
      <c r="AA9627" s="17">
        <f>IF(COUNTIF($B$2:B9627,B9627)=1,1,0)</f>
        <v>0</v>
      </c>
      <c r="AB9627" s="17">
        <f>IF(COUNTIF($F$2:F9627,F9627)=1,1,0)</f>
        <v>0</v>
      </c>
    </row>
    <row r="9628" spans="1:28" x14ac:dyDescent="0.2">
      <c r="A9628" s="17">
        <v>9627</v>
      </c>
      <c r="B9628" t="s">
        <v>10777</v>
      </c>
      <c r="C9628" s="18">
        <v>43001</v>
      </c>
      <c r="D9628" s="18">
        <v>43003</v>
      </c>
      <c r="E9628" t="s">
        <v>215</v>
      </c>
      <c r="F9628" t="s">
        <v>1653</v>
      </c>
      <c r="G9628" t="s">
        <v>1654</v>
      </c>
      <c r="H9628" t="s">
        <v>68</v>
      </c>
      <c r="I9628" t="s">
        <v>54</v>
      </c>
      <c r="J9628" t="s">
        <v>4916</v>
      </c>
      <c r="K9628" t="s">
        <v>131</v>
      </c>
      <c r="L9628">
        <v>79424</v>
      </c>
      <c r="M9628" t="s">
        <v>132</v>
      </c>
      <c r="N9628" t="s">
        <v>9744</v>
      </c>
      <c r="O9628" t="s">
        <v>73</v>
      </c>
      <c r="P9628" t="s">
        <v>117</v>
      </c>
      <c r="Q9628" t="s">
        <v>9745</v>
      </c>
      <c r="R9628" s="19">
        <v>9.2479999999999993</v>
      </c>
      <c r="S9628" s="17">
        <v>2</v>
      </c>
      <c r="T9628" s="20">
        <v>0.2</v>
      </c>
      <c r="U9628" s="19">
        <v>3.3523999999999998</v>
      </c>
      <c r="V9628" s="20">
        <f t="shared" si="750"/>
        <v>0.36249999999999999</v>
      </c>
      <c r="W9628" s="17">
        <f t="shared" si="751"/>
        <v>2017</v>
      </c>
      <c r="X9628" t="str">
        <f t="shared" si="752"/>
        <v>Sep-2017</v>
      </c>
      <c r="Y9628" s="17">
        <f t="shared" si="753"/>
        <v>2</v>
      </c>
      <c r="Z9628" t="str">
        <f t="shared" si="754"/>
        <v>11-20%</v>
      </c>
      <c r="AA9628" s="17">
        <f>IF(COUNTIF($B$2:B9628,B9628)=1,1,0)</f>
        <v>1</v>
      </c>
      <c r="AB9628" s="17">
        <f>IF(COUNTIF($F$2:F9628,F9628)=1,1,0)</f>
        <v>0</v>
      </c>
    </row>
    <row r="9629" spans="1:28" x14ac:dyDescent="0.2">
      <c r="A9629" s="17">
        <v>9628</v>
      </c>
      <c r="B9629" t="s">
        <v>10778</v>
      </c>
      <c r="C9629" s="18">
        <v>41966</v>
      </c>
      <c r="D9629" s="18">
        <v>41970</v>
      </c>
      <c r="E9629" t="s">
        <v>77</v>
      </c>
      <c r="F9629" t="s">
        <v>5219</v>
      </c>
      <c r="G9629" t="s">
        <v>5220</v>
      </c>
      <c r="H9629" t="s">
        <v>53</v>
      </c>
      <c r="I9629" t="s">
        <v>54</v>
      </c>
      <c r="J9629" t="s">
        <v>909</v>
      </c>
      <c r="K9629" t="s">
        <v>265</v>
      </c>
      <c r="L9629">
        <v>48227</v>
      </c>
      <c r="M9629" t="s">
        <v>132</v>
      </c>
      <c r="N9629" t="s">
        <v>3039</v>
      </c>
      <c r="O9629" t="s">
        <v>73</v>
      </c>
      <c r="P9629" t="s">
        <v>102</v>
      </c>
      <c r="Q9629" t="s">
        <v>3040</v>
      </c>
      <c r="R9629" s="19">
        <v>14.67</v>
      </c>
      <c r="S9629" s="17">
        <v>3</v>
      </c>
      <c r="T9629" s="20">
        <v>0</v>
      </c>
      <c r="U9629" s="19">
        <v>6.7481999999999998</v>
      </c>
      <c r="V9629" s="20">
        <f t="shared" si="750"/>
        <v>0.45999999999999996</v>
      </c>
      <c r="W9629" s="17">
        <f t="shared" si="751"/>
        <v>2014</v>
      </c>
      <c r="X9629" t="str">
        <f t="shared" si="752"/>
        <v>Nov-2014</v>
      </c>
      <c r="Y9629" s="17">
        <f t="shared" si="753"/>
        <v>4</v>
      </c>
      <c r="Z9629" t="str">
        <f t="shared" si="754"/>
        <v>0% (No Discount)</v>
      </c>
      <c r="AA9629" s="17">
        <f>IF(COUNTIF($B$2:B9629,B9629)=1,1,0)</f>
        <v>1</v>
      </c>
      <c r="AB9629" s="17">
        <f>IF(COUNTIF($F$2:F9629,F9629)=1,1,0)</f>
        <v>0</v>
      </c>
    </row>
    <row r="9630" spans="1:28" x14ac:dyDescent="0.2">
      <c r="A9630" s="17">
        <v>9629</v>
      </c>
      <c r="B9630" t="s">
        <v>10779</v>
      </c>
      <c r="C9630" s="18">
        <v>41652</v>
      </c>
      <c r="D9630" s="18">
        <v>41657</v>
      </c>
      <c r="E9630" t="s">
        <v>77</v>
      </c>
      <c r="F9630" t="s">
        <v>3917</v>
      </c>
      <c r="G9630" t="s">
        <v>3918</v>
      </c>
      <c r="H9630" t="s">
        <v>53</v>
      </c>
      <c r="I9630" t="s">
        <v>54</v>
      </c>
      <c r="J9630" t="s">
        <v>634</v>
      </c>
      <c r="K9630" t="s">
        <v>525</v>
      </c>
      <c r="L9630">
        <v>43055</v>
      </c>
      <c r="M9630" t="s">
        <v>175</v>
      </c>
      <c r="N9630" t="s">
        <v>2811</v>
      </c>
      <c r="O9630" t="s">
        <v>73</v>
      </c>
      <c r="P9630" t="s">
        <v>117</v>
      </c>
      <c r="Q9630" t="s">
        <v>2812</v>
      </c>
      <c r="R9630" s="19">
        <v>37.408000000000001</v>
      </c>
      <c r="S9630" s="17">
        <v>7</v>
      </c>
      <c r="T9630" s="20">
        <v>0.2</v>
      </c>
      <c r="U9630" s="19">
        <v>13.0928</v>
      </c>
      <c r="V9630" s="20">
        <f t="shared" si="750"/>
        <v>0.35</v>
      </c>
      <c r="W9630" s="17">
        <f t="shared" si="751"/>
        <v>2014</v>
      </c>
      <c r="X9630" t="str">
        <f t="shared" si="752"/>
        <v>Jan-2014</v>
      </c>
      <c r="Y9630" s="17">
        <f t="shared" si="753"/>
        <v>5</v>
      </c>
      <c r="Z9630" t="str">
        <f t="shared" si="754"/>
        <v>11-20%</v>
      </c>
      <c r="AA9630" s="17">
        <f>IF(COUNTIF($B$2:B9630,B9630)=1,1,0)</f>
        <v>1</v>
      </c>
      <c r="AB9630" s="17">
        <f>IF(COUNTIF($F$2:F9630,F9630)=1,1,0)</f>
        <v>0</v>
      </c>
    </row>
    <row r="9631" spans="1:28" x14ac:dyDescent="0.2">
      <c r="A9631" s="17">
        <v>9630</v>
      </c>
      <c r="B9631" t="s">
        <v>10779</v>
      </c>
      <c r="C9631" s="18">
        <v>41652</v>
      </c>
      <c r="D9631" s="18">
        <v>41657</v>
      </c>
      <c r="E9631" t="s">
        <v>77</v>
      </c>
      <c r="F9631" t="s">
        <v>3917</v>
      </c>
      <c r="G9631" t="s">
        <v>3918</v>
      </c>
      <c r="H9631" t="s">
        <v>53</v>
      </c>
      <c r="I9631" t="s">
        <v>54</v>
      </c>
      <c r="J9631" t="s">
        <v>634</v>
      </c>
      <c r="K9631" t="s">
        <v>525</v>
      </c>
      <c r="L9631">
        <v>43055</v>
      </c>
      <c r="M9631" t="s">
        <v>175</v>
      </c>
      <c r="N9631" t="s">
        <v>6750</v>
      </c>
      <c r="O9631" t="s">
        <v>73</v>
      </c>
      <c r="P9631" t="s">
        <v>102</v>
      </c>
      <c r="Q9631" t="s">
        <v>6751</v>
      </c>
      <c r="R9631" s="19">
        <v>3.4380000000000002</v>
      </c>
      <c r="S9631" s="17">
        <v>2</v>
      </c>
      <c r="T9631" s="20">
        <v>0.7</v>
      </c>
      <c r="U9631" s="19">
        <v>-2.5211999999999999</v>
      </c>
      <c r="V9631" s="20">
        <f t="shared" si="750"/>
        <v>-0.73333333333333328</v>
      </c>
      <c r="W9631" s="17">
        <f t="shared" si="751"/>
        <v>2014</v>
      </c>
      <c r="X9631" t="str">
        <f t="shared" si="752"/>
        <v>Jan-2014</v>
      </c>
      <c r="Y9631" s="17">
        <f t="shared" si="753"/>
        <v>5</v>
      </c>
      <c r="Z9631" t="str">
        <f t="shared" si="754"/>
        <v>Over 50%</v>
      </c>
      <c r="AA9631" s="17">
        <f>IF(COUNTIF($B$2:B9631,B9631)=1,1,0)</f>
        <v>0</v>
      </c>
      <c r="AB9631" s="17">
        <f>IF(COUNTIF($F$2:F9631,F9631)=1,1,0)</f>
        <v>0</v>
      </c>
    </row>
    <row r="9632" spans="1:28" x14ac:dyDescent="0.2">
      <c r="A9632" s="17">
        <v>9631</v>
      </c>
      <c r="B9632" t="s">
        <v>10780</v>
      </c>
      <c r="C9632" s="18">
        <v>42521</v>
      </c>
      <c r="D9632" s="18">
        <v>42527</v>
      </c>
      <c r="E9632" t="s">
        <v>77</v>
      </c>
      <c r="F9632" t="s">
        <v>3272</v>
      </c>
      <c r="G9632" t="s">
        <v>3273</v>
      </c>
      <c r="H9632" t="s">
        <v>53</v>
      </c>
      <c r="I9632" t="s">
        <v>54</v>
      </c>
      <c r="J9632" t="s">
        <v>293</v>
      </c>
      <c r="K9632" t="s">
        <v>294</v>
      </c>
      <c r="L9632">
        <v>10011</v>
      </c>
      <c r="M9632" t="s">
        <v>175</v>
      </c>
      <c r="N9632" t="s">
        <v>473</v>
      </c>
      <c r="O9632" t="s">
        <v>73</v>
      </c>
      <c r="P9632" t="s">
        <v>102</v>
      </c>
      <c r="Q9632" t="s">
        <v>474</v>
      </c>
      <c r="R9632" s="19">
        <v>7.1520000000000001</v>
      </c>
      <c r="S9632" s="17">
        <v>3</v>
      </c>
      <c r="T9632" s="20">
        <v>0.2</v>
      </c>
      <c r="U9632" s="19">
        <v>2.3243999999999998</v>
      </c>
      <c r="V9632" s="20">
        <f t="shared" si="750"/>
        <v>0.32499999999999996</v>
      </c>
      <c r="W9632" s="17">
        <f t="shared" si="751"/>
        <v>2016</v>
      </c>
      <c r="X9632" t="str">
        <f t="shared" si="752"/>
        <v>May-2016</v>
      </c>
      <c r="Y9632" s="17">
        <f t="shared" si="753"/>
        <v>6</v>
      </c>
      <c r="Z9632" t="str">
        <f t="shared" si="754"/>
        <v>11-20%</v>
      </c>
      <c r="AA9632" s="17">
        <f>IF(COUNTIF($B$2:B9632,B9632)=1,1,0)</f>
        <v>1</v>
      </c>
      <c r="AB9632" s="17">
        <f>IF(COUNTIF($F$2:F9632,F9632)=1,1,0)</f>
        <v>0</v>
      </c>
    </row>
    <row r="9633" spans="1:28" x14ac:dyDescent="0.2">
      <c r="A9633" s="17">
        <v>9632</v>
      </c>
      <c r="B9633" t="s">
        <v>10780</v>
      </c>
      <c r="C9633" s="18">
        <v>42521</v>
      </c>
      <c r="D9633" s="18">
        <v>42527</v>
      </c>
      <c r="E9633" t="s">
        <v>77</v>
      </c>
      <c r="F9633" t="s">
        <v>3272</v>
      </c>
      <c r="G9633" t="s">
        <v>3273</v>
      </c>
      <c r="H9633" t="s">
        <v>53</v>
      </c>
      <c r="I9633" t="s">
        <v>54</v>
      </c>
      <c r="J9633" t="s">
        <v>293</v>
      </c>
      <c r="K9633" t="s">
        <v>294</v>
      </c>
      <c r="L9633">
        <v>10011</v>
      </c>
      <c r="M9633" t="s">
        <v>175</v>
      </c>
      <c r="N9633" t="s">
        <v>7196</v>
      </c>
      <c r="O9633" t="s">
        <v>98</v>
      </c>
      <c r="P9633" t="s">
        <v>99</v>
      </c>
      <c r="Q9633" t="s">
        <v>7197</v>
      </c>
      <c r="R9633" s="19">
        <v>179.7</v>
      </c>
      <c r="S9633" s="17">
        <v>6</v>
      </c>
      <c r="T9633" s="20">
        <v>0</v>
      </c>
      <c r="U9633" s="19">
        <v>88.052999999999997</v>
      </c>
      <c r="V9633" s="20">
        <f t="shared" si="750"/>
        <v>0.49</v>
      </c>
      <c r="W9633" s="17">
        <f t="shared" si="751"/>
        <v>2016</v>
      </c>
      <c r="X9633" t="str">
        <f t="shared" si="752"/>
        <v>May-2016</v>
      </c>
      <c r="Y9633" s="17">
        <f t="shared" si="753"/>
        <v>6</v>
      </c>
      <c r="Z9633" t="str">
        <f t="shared" si="754"/>
        <v>0% (No Discount)</v>
      </c>
      <c r="AA9633" s="17">
        <f>IF(COUNTIF($B$2:B9633,B9633)=1,1,0)</f>
        <v>0</v>
      </c>
      <c r="AB9633" s="17">
        <f>IF(COUNTIF($F$2:F9633,F9633)=1,1,0)</f>
        <v>0</v>
      </c>
    </row>
    <row r="9634" spans="1:28" x14ac:dyDescent="0.2">
      <c r="A9634" s="17">
        <v>9633</v>
      </c>
      <c r="B9634" t="s">
        <v>10781</v>
      </c>
      <c r="C9634" s="18">
        <v>42779</v>
      </c>
      <c r="D9634" s="18">
        <v>42783</v>
      </c>
      <c r="E9634" t="s">
        <v>77</v>
      </c>
      <c r="F9634" t="s">
        <v>6698</v>
      </c>
      <c r="G9634" t="s">
        <v>6699</v>
      </c>
      <c r="H9634" t="s">
        <v>53</v>
      </c>
      <c r="I9634" t="s">
        <v>54</v>
      </c>
      <c r="J9634" t="s">
        <v>436</v>
      </c>
      <c r="K9634" t="s">
        <v>256</v>
      </c>
      <c r="L9634">
        <v>55407</v>
      </c>
      <c r="M9634" t="s">
        <v>132</v>
      </c>
      <c r="N9634" t="s">
        <v>4851</v>
      </c>
      <c r="O9634" t="s">
        <v>73</v>
      </c>
      <c r="P9634" t="s">
        <v>105</v>
      </c>
      <c r="Q9634" t="s">
        <v>4852</v>
      </c>
      <c r="R9634" s="19">
        <v>90.64</v>
      </c>
      <c r="S9634" s="17">
        <v>8</v>
      </c>
      <c r="T9634" s="20">
        <v>0</v>
      </c>
      <c r="U9634" s="19">
        <v>38.975200000000001</v>
      </c>
      <c r="V9634" s="20">
        <f t="shared" si="750"/>
        <v>0.43</v>
      </c>
      <c r="W9634" s="17">
        <f t="shared" si="751"/>
        <v>2017</v>
      </c>
      <c r="X9634" t="str">
        <f t="shared" si="752"/>
        <v>Feb-2017</v>
      </c>
      <c r="Y9634" s="17">
        <f t="shared" si="753"/>
        <v>4</v>
      </c>
      <c r="Z9634" t="str">
        <f t="shared" si="754"/>
        <v>0% (No Discount)</v>
      </c>
      <c r="AA9634" s="17">
        <f>IF(COUNTIF($B$2:B9634,B9634)=1,1,0)</f>
        <v>1</v>
      </c>
      <c r="AB9634" s="17">
        <f>IF(COUNTIF($F$2:F9634,F9634)=1,1,0)</f>
        <v>0</v>
      </c>
    </row>
    <row r="9635" spans="1:28" x14ac:dyDescent="0.2">
      <c r="A9635" s="17">
        <v>9634</v>
      </c>
      <c r="B9635" t="s">
        <v>10782</v>
      </c>
      <c r="C9635" s="18">
        <v>41926</v>
      </c>
      <c r="D9635" s="18">
        <v>41929</v>
      </c>
      <c r="E9635" t="s">
        <v>215</v>
      </c>
      <c r="F9635" t="s">
        <v>5841</v>
      </c>
      <c r="G9635" t="s">
        <v>5842</v>
      </c>
      <c r="H9635" t="s">
        <v>53</v>
      </c>
      <c r="I9635" t="s">
        <v>54</v>
      </c>
      <c r="J9635" t="s">
        <v>4132</v>
      </c>
      <c r="K9635" t="s">
        <v>1275</v>
      </c>
      <c r="L9635">
        <v>2149</v>
      </c>
      <c r="M9635" t="s">
        <v>175</v>
      </c>
      <c r="N9635" t="s">
        <v>4020</v>
      </c>
      <c r="O9635" t="s">
        <v>98</v>
      </c>
      <c r="P9635" t="s">
        <v>188</v>
      </c>
      <c r="Q9635" t="s">
        <v>4021</v>
      </c>
      <c r="R9635" s="19">
        <v>177</v>
      </c>
      <c r="S9635" s="17">
        <v>3</v>
      </c>
      <c r="T9635" s="20">
        <v>0</v>
      </c>
      <c r="U9635" s="19">
        <v>30.09</v>
      </c>
      <c r="V9635" s="20">
        <f t="shared" si="750"/>
        <v>0.17</v>
      </c>
      <c r="W9635" s="17">
        <f t="shared" si="751"/>
        <v>2014</v>
      </c>
      <c r="X9635" t="str">
        <f t="shared" si="752"/>
        <v>Oct-2014</v>
      </c>
      <c r="Y9635" s="17">
        <f t="shared" si="753"/>
        <v>3</v>
      </c>
      <c r="Z9635" t="str">
        <f t="shared" si="754"/>
        <v>0% (No Discount)</v>
      </c>
      <c r="AA9635" s="17">
        <f>IF(COUNTIF($B$2:B9635,B9635)=1,1,0)</f>
        <v>1</v>
      </c>
      <c r="AB9635" s="17">
        <f>IF(COUNTIF($F$2:F9635,F9635)=1,1,0)</f>
        <v>0</v>
      </c>
    </row>
    <row r="9636" spans="1:28" x14ac:dyDescent="0.2">
      <c r="A9636" s="17">
        <v>9635</v>
      </c>
      <c r="B9636" t="s">
        <v>10782</v>
      </c>
      <c r="C9636" s="18">
        <v>41926</v>
      </c>
      <c r="D9636" s="18">
        <v>41929</v>
      </c>
      <c r="E9636" t="s">
        <v>215</v>
      </c>
      <c r="F9636" t="s">
        <v>5841</v>
      </c>
      <c r="G9636" t="s">
        <v>5842</v>
      </c>
      <c r="H9636" t="s">
        <v>53</v>
      </c>
      <c r="I9636" t="s">
        <v>54</v>
      </c>
      <c r="J9636" t="s">
        <v>4132</v>
      </c>
      <c r="K9636" t="s">
        <v>1275</v>
      </c>
      <c r="L9636">
        <v>2149</v>
      </c>
      <c r="M9636" t="s">
        <v>175</v>
      </c>
      <c r="N9636" t="s">
        <v>376</v>
      </c>
      <c r="O9636" t="s">
        <v>73</v>
      </c>
      <c r="P9636" t="s">
        <v>86</v>
      </c>
      <c r="Q9636" t="s">
        <v>377</v>
      </c>
      <c r="R9636" s="19">
        <v>79.45</v>
      </c>
      <c r="S9636" s="17">
        <v>7</v>
      </c>
      <c r="T9636" s="20">
        <v>0</v>
      </c>
      <c r="U9636" s="19">
        <v>22.245999999999999</v>
      </c>
      <c r="V9636" s="20">
        <f t="shared" si="750"/>
        <v>0.27999999999999997</v>
      </c>
      <c r="W9636" s="17">
        <f t="shared" si="751"/>
        <v>2014</v>
      </c>
      <c r="X9636" t="str">
        <f t="shared" si="752"/>
        <v>Oct-2014</v>
      </c>
      <c r="Y9636" s="17">
        <f t="shared" si="753"/>
        <v>3</v>
      </c>
      <c r="Z9636" t="str">
        <f t="shared" si="754"/>
        <v>0% (No Discount)</v>
      </c>
      <c r="AA9636" s="17">
        <f>IF(COUNTIF($B$2:B9636,B9636)=1,1,0)</f>
        <v>0</v>
      </c>
      <c r="AB9636" s="17">
        <f>IF(COUNTIF($F$2:F9636,F9636)=1,1,0)</f>
        <v>0</v>
      </c>
    </row>
    <row r="9637" spans="1:28" x14ac:dyDescent="0.2">
      <c r="A9637" s="17">
        <v>9636</v>
      </c>
      <c r="B9637" t="s">
        <v>10782</v>
      </c>
      <c r="C9637" s="18">
        <v>41926</v>
      </c>
      <c r="D9637" s="18">
        <v>41929</v>
      </c>
      <c r="E9637" t="s">
        <v>215</v>
      </c>
      <c r="F9637" t="s">
        <v>5841</v>
      </c>
      <c r="G9637" t="s">
        <v>5842</v>
      </c>
      <c r="H9637" t="s">
        <v>53</v>
      </c>
      <c r="I9637" t="s">
        <v>54</v>
      </c>
      <c r="J9637" t="s">
        <v>4132</v>
      </c>
      <c r="K9637" t="s">
        <v>1275</v>
      </c>
      <c r="L9637">
        <v>2149</v>
      </c>
      <c r="M9637" t="s">
        <v>175</v>
      </c>
      <c r="N9637" t="s">
        <v>7701</v>
      </c>
      <c r="O9637" t="s">
        <v>59</v>
      </c>
      <c r="P9637" t="s">
        <v>63</v>
      </c>
      <c r="Q9637" t="s">
        <v>7702</v>
      </c>
      <c r="R9637" s="19">
        <v>1628.82</v>
      </c>
      <c r="S9637" s="17">
        <v>9</v>
      </c>
      <c r="T9637" s="20">
        <v>0</v>
      </c>
      <c r="U9637" s="19">
        <v>260.6112</v>
      </c>
      <c r="V9637" s="20">
        <f t="shared" si="750"/>
        <v>0.16</v>
      </c>
      <c r="W9637" s="17">
        <f t="shared" si="751"/>
        <v>2014</v>
      </c>
      <c r="X9637" t="str">
        <f t="shared" si="752"/>
        <v>Oct-2014</v>
      </c>
      <c r="Y9637" s="17">
        <f t="shared" si="753"/>
        <v>3</v>
      </c>
      <c r="Z9637" t="str">
        <f t="shared" si="754"/>
        <v>0% (No Discount)</v>
      </c>
      <c r="AA9637" s="17">
        <f>IF(COUNTIF($B$2:B9637,B9637)=1,1,0)</f>
        <v>0</v>
      </c>
      <c r="AB9637" s="17">
        <f>IF(COUNTIF($F$2:F9637,F9637)=1,1,0)</f>
        <v>0</v>
      </c>
    </row>
    <row r="9638" spans="1:28" x14ac:dyDescent="0.2">
      <c r="A9638" s="17">
        <v>9637</v>
      </c>
      <c r="B9638" t="s">
        <v>10783</v>
      </c>
      <c r="C9638" s="18">
        <v>41961</v>
      </c>
      <c r="D9638" s="18">
        <v>41968</v>
      </c>
      <c r="E9638" t="s">
        <v>77</v>
      </c>
      <c r="F9638" t="s">
        <v>1653</v>
      </c>
      <c r="G9638" t="s">
        <v>1654</v>
      </c>
      <c r="H9638" t="s">
        <v>68</v>
      </c>
      <c r="I9638" t="s">
        <v>54</v>
      </c>
      <c r="J9638" t="s">
        <v>122</v>
      </c>
      <c r="K9638" t="s">
        <v>123</v>
      </c>
      <c r="L9638">
        <v>98105</v>
      </c>
      <c r="M9638" t="s">
        <v>71</v>
      </c>
      <c r="N9638" t="s">
        <v>2239</v>
      </c>
      <c r="O9638" t="s">
        <v>59</v>
      </c>
      <c r="P9638" t="s">
        <v>92</v>
      </c>
      <c r="Q9638" t="s">
        <v>2240</v>
      </c>
      <c r="R9638" s="19">
        <v>137.54</v>
      </c>
      <c r="S9638" s="17">
        <v>2</v>
      </c>
      <c r="T9638" s="20">
        <v>0</v>
      </c>
      <c r="U9638" s="19">
        <v>55.015999999999998</v>
      </c>
      <c r="V9638" s="20">
        <f t="shared" si="750"/>
        <v>0.4</v>
      </c>
      <c r="W9638" s="17">
        <f t="shared" si="751"/>
        <v>2014</v>
      </c>
      <c r="X9638" t="str">
        <f t="shared" si="752"/>
        <v>Nov-2014</v>
      </c>
      <c r="Y9638" s="17">
        <f t="shared" si="753"/>
        <v>7</v>
      </c>
      <c r="Z9638" t="str">
        <f t="shared" si="754"/>
        <v>0% (No Discount)</v>
      </c>
      <c r="AA9638" s="17">
        <f>IF(COUNTIF($B$2:B9638,B9638)=1,1,0)</f>
        <v>1</v>
      </c>
      <c r="AB9638" s="17">
        <f>IF(COUNTIF($F$2:F9638,F9638)=1,1,0)</f>
        <v>0</v>
      </c>
    </row>
    <row r="9639" spans="1:28" x14ac:dyDescent="0.2">
      <c r="A9639" s="17">
        <v>9638</v>
      </c>
      <c r="B9639" t="s">
        <v>10783</v>
      </c>
      <c r="C9639" s="18">
        <v>41961</v>
      </c>
      <c r="D9639" s="18">
        <v>41968</v>
      </c>
      <c r="E9639" t="s">
        <v>77</v>
      </c>
      <c r="F9639" t="s">
        <v>1653</v>
      </c>
      <c r="G9639" t="s">
        <v>1654</v>
      </c>
      <c r="H9639" t="s">
        <v>68</v>
      </c>
      <c r="I9639" t="s">
        <v>54</v>
      </c>
      <c r="J9639" t="s">
        <v>122</v>
      </c>
      <c r="K9639" t="s">
        <v>123</v>
      </c>
      <c r="L9639">
        <v>98105</v>
      </c>
      <c r="M9639" t="s">
        <v>71</v>
      </c>
      <c r="N9639" t="s">
        <v>3808</v>
      </c>
      <c r="O9639" t="s">
        <v>59</v>
      </c>
      <c r="P9639" t="s">
        <v>83</v>
      </c>
      <c r="Q9639" t="s">
        <v>3809</v>
      </c>
      <c r="R9639" s="19">
        <v>730.2</v>
      </c>
      <c r="S9639" s="17">
        <v>4</v>
      </c>
      <c r="T9639" s="20">
        <v>0</v>
      </c>
      <c r="U9639" s="19">
        <v>94.926000000000002</v>
      </c>
      <c r="V9639" s="20">
        <f t="shared" si="750"/>
        <v>0.13</v>
      </c>
      <c r="W9639" s="17">
        <f t="shared" si="751"/>
        <v>2014</v>
      </c>
      <c r="X9639" t="str">
        <f t="shared" si="752"/>
        <v>Nov-2014</v>
      </c>
      <c r="Y9639" s="17">
        <f t="shared" si="753"/>
        <v>7</v>
      </c>
      <c r="Z9639" t="str">
        <f t="shared" si="754"/>
        <v>0% (No Discount)</v>
      </c>
      <c r="AA9639" s="17">
        <f>IF(COUNTIF($B$2:B9639,B9639)=1,1,0)</f>
        <v>0</v>
      </c>
      <c r="AB9639" s="17">
        <f>IF(COUNTIF($F$2:F9639,F9639)=1,1,0)</f>
        <v>0</v>
      </c>
    </row>
    <row r="9640" spans="1:28" x14ac:dyDescent="0.2">
      <c r="A9640" s="17">
        <v>9639</v>
      </c>
      <c r="B9640" t="s">
        <v>10784</v>
      </c>
      <c r="C9640" s="18">
        <v>43051</v>
      </c>
      <c r="D9640" s="18">
        <v>43054</v>
      </c>
      <c r="E9640" t="s">
        <v>50</v>
      </c>
      <c r="F9640" t="s">
        <v>1859</v>
      </c>
      <c r="G9640" t="s">
        <v>1860</v>
      </c>
      <c r="H9640" t="s">
        <v>53</v>
      </c>
      <c r="I9640" t="s">
        <v>54</v>
      </c>
      <c r="J9640" t="s">
        <v>69</v>
      </c>
      <c r="K9640" t="s">
        <v>70</v>
      </c>
      <c r="L9640">
        <v>90032</v>
      </c>
      <c r="M9640" t="s">
        <v>71</v>
      </c>
      <c r="N9640" t="s">
        <v>9744</v>
      </c>
      <c r="O9640" t="s">
        <v>73</v>
      </c>
      <c r="P9640" t="s">
        <v>117</v>
      </c>
      <c r="Q9640" t="s">
        <v>9745</v>
      </c>
      <c r="R9640" s="19">
        <v>11.56</v>
      </c>
      <c r="S9640" s="17">
        <v>2</v>
      </c>
      <c r="T9640" s="20">
        <v>0</v>
      </c>
      <c r="U9640" s="19">
        <v>5.6643999999999997</v>
      </c>
      <c r="V9640" s="20">
        <f t="shared" si="750"/>
        <v>0.48999999999999994</v>
      </c>
      <c r="W9640" s="17">
        <f t="shared" si="751"/>
        <v>2017</v>
      </c>
      <c r="X9640" t="str">
        <f t="shared" si="752"/>
        <v>Nov-2017</v>
      </c>
      <c r="Y9640" s="17">
        <f t="shared" si="753"/>
        <v>3</v>
      </c>
      <c r="Z9640" t="str">
        <f t="shared" si="754"/>
        <v>0% (No Discount)</v>
      </c>
      <c r="AA9640" s="17">
        <f>IF(COUNTIF($B$2:B9640,B9640)=1,1,0)</f>
        <v>1</v>
      </c>
      <c r="AB9640" s="17">
        <f>IF(COUNTIF($F$2:F9640,F9640)=1,1,0)</f>
        <v>0</v>
      </c>
    </row>
    <row r="9641" spans="1:28" x14ac:dyDescent="0.2">
      <c r="A9641" s="17">
        <v>9640</v>
      </c>
      <c r="B9641" t="s">
        <v>10785</v>
      </c>
      <c r="C9641" s="18">
        <v>42032</v>
      </c>
      <c r="D9641" s="18">
        <v>42035</v>
      </c>
      <c r="E9641" t="s">
        <v>50</v>
      </c>
      <c r="F9641" t="s">
        <v>859</v>
      </c>
      <c r="G9641" t="s">
        <v>860</v>
      </c>
      <c r="H9641" t="s">
        <v>53</v>
      </c>
      <c r="I9641" t="s">
        <v>54</v>
      </c>
      <c r="J9641" t="s">
        <v>114</v>
      </c>
      <c r="K9641" t="s">
        <v>115</v>
      </c>
      <c r="L9641">
        <v>28027</v>
      </c>
      <c r="M9641" t="s">
        <v>57</v>
      </c>
      <c r="N9641" t="s">
        <v>2350</v>
      </c>
      <c r="O9641" t="s">
        <v>59</v>
      </c>
      <c r="P9641" t="s">
        <v>83</v>
      </c>
      <c r="Q9641" t="s">
        <v>2351</v>
      </c>
      <c r="R9641" s="19">
        <v>4297.6440000000002</v>
      </c>
      <c r="S9641" s="17">
        <v>13</v>
      </c>
      <c r="T9641" s="20">
        <v>0.4</v>
      </c>
      <c r="U9641" s="19">
        <v>-1862.3124</v>
      </c>
      <c r="V9641" s="20">
        <f t="shared" si="750"/>
        <v>-0.43333333333333329</v>
      </c>
      <c r="W9641" s="17">
        <f t="shared" si="751"/>
        <v>2015</v>
      </c>
      <c r="X9641" t="str">
        <f t="shared" si="752"/>
        <v>Jan-2015</v>
      </c>
      <c r="Y9641" s="17">
        <f t="shared" si="753"/>
        <v>3</v>
      </c>
      <c r="Z9641" t="str">
        <f t="shared" si="754"/>
        <v>31-40%</v>
      </c>
      <c r="AA9641" s="17">
        <f>IF(COUNTIF($B$2:B9641,B9641)=1,1,0)</f>
        <v>1</v>
      </c>
      <c r="AB9641" s="17">
        <f>IF(COUNTIF($F$2:F9641,F9641)=1,1,0)</f>
        <v>0</v>
      </c>
    </row>
    <row r="9642" spans="1:28" x14ac:dyDescent="0.2">
      <c r="A9642" s="17">
        <v>9641</v>
      </c>
      <c r="B9642" t="s">
        <v>10786</v>
      </c>
      <c r="C9642" s="18">
        <v>41705</v>
      </c>
      <c r="D9642" s="18">
        <v>41710</v>
      </c>
      <c r="E9642" t="s">
        <v>77</v>
      </c>
      <c r="F9642" t="s">
        <v>9563</v>
      </c>
      <c r="G9642" t="s">
        <v>9564</v>
      </c>
      <c r="H9642" t="s">
        <v>68</v>
      </c>
      <c r="I9642" t="s">
        <v>54</v>
      </c>
      <c r="J9642" t="s">
        <v>122</v>
      </c>
      <c r="K9642" t="s">
        <v>123</v>
      </c>
      <c r="L9642">
        <v>98103</v>
      </c>
      <c r="M9642" t="s">
        <v>71</v>
      </c>
      <c r="N9642" t="s">
        <v>499</v>
      </c>
      <c r="O9642" t="s">
        <v>73</v>
      </c>
      <c r="P9642" t="s">
        <v>95</v>
      </c>
      <c r="Q9642" t="s">
        <v>500</v>
      </c>
      <c r="R9642" s="19">
        <v>20.65</v>
      </c>
      <c r="S9642" s="17">
        <v>5</v>
      </c>
      <c r="T9642" s="20">
        <v>0</v>
      </c>
      <c r="U9642" s="19">
        <v>9.4990000000000006</v>
      </c>
      <c r="V9642" s="20">
        <f t="shared" si="750"/>
        <v>0.46000000000000008</v>
      </c>
      <c r="W9642" s="17">
        <f t="shared" si="751"/>
        <v>2014</v>
      </c>
      <c r="X9642" t="str">
        <f t="shared" si="752"/>
        <v>Mar-2014</v>
      </c>
      <c r="Y9642" s="17">
        <f t="shared" si="753"/>
        <v>5</v>
      </c>
      <c r="Z9642" t="str">
        <f t="shared" si="754"/>
        <v>0% (No Discount)</v>
      </c>
      <c r="AA9642" s="17">
        <f>IF(COUNTIF($B$2:B9642,B9642)=1,1,0)</f>
        <v>1</v>
      </c>
      <c r="AB9642" s="17">
        <f>IF(COUNTIF($F$2:F9642,F9642)=1,1,0)</f>
        <v>0</v>
      </c>
    </row>
    <row r="9643" spans="1:28" x14ac:dyDescent="0.2">
      <c r="A9643" s="17">
        <v>9642</v>
      </c>
      <c r="B9643" t="s">
        <v>10786</v>
      </c>
      <c r="C9643" s="18">
        <v>41705</v>
      </c>
      <c r="D9643" s="18">
        <v>41710</v>
      </c>
      <c r="E9643" t="s">
        <v>77</v>
      </c>
      <c r="F9643" t="s">
        <v>9563</v>
      </c>
      <c r="G9643" t="s">
        <v>9564</v>
      </c>
      <c r="H9643" t="s">
        <v>68</v>
      </c>
      <c r="I9643" t="s">
        <v>54</v>
      </c>
      <c r="J9643" t="s">
        <v>122</v>
      </c>
      <c r="K9643" t="s">
        <v>123</v>
      </c>
      <c r="L9643">
        <v>98103</v>
      </c>
      <c r="M9643" t="s">
        <v>71</v>
      </c>
      <c r="N9643" t="s">
        <v>1443</v>
      </c>
      <c r="O9643" t="s">
        <v>73</v>
      </c>
      <c r="P9643" t="s">
        <v>86</v>
      </c>
      <c r="Q9643" t="s">
        <v>1444</v>
      </c>
      <c r="R9643" s="19">
        <v>204.9</v>
      </c>
      <c r="S9643" s="17">
        <v>5</v>
      </c>
      <c r="T9643" s="20">
        <v>0</v>
      </c>
      <c r="U9643" s="19">
        <v>0</v>
      </c>
      <c r="V9643" s="20">
        <f t="shared" si="750"/>
        <v>0</v>
      </c>
      <c r="W9643" s="17">
        <f t="shared" si="751"/>
        <v>2014</v>
      </c>
      <c r="X9643" t="str">
        <f t="shared" si="752"/>
        <v>Mar-2014</v>
      </c>
      <c r="Y9643" s="17">
        <f t="shared" si="753"/>
        <v>5</v>
      </c>
      <c r="Z9643" t="str">
        <f t="shared" si="754"/>
        <v>0% (No Discount)</v>
      </c>
      <c r="AA9643" s="17">
        <f>IF(COUNTIF($B$2:B9643,B9643)=1,1,0)</f>
        <v>0</v>
      </c>
      <c r="AB9643" s="17">
        <f>IF(COUNTIF($F$2:F9643,F9643)=1,1,0)</f>
        <v>0</v>
      </c>
    </row>
    <row r="9644" spans="1:28" x14ac:dyDescent="0.2">
      <c r="A9644" s="17">
        <v>9643</v>
      </c>
      <c r="B9644" t="s">
        <v>10786</v>
      </c>
      <c r="C9644" s="18">
        <v>41705</v>
      </c>
      <c r="D9644" s="18">
        <v>41710</v>
      </c>
      <c r="E9644" t="s">
        <v>77</v>
      </c>
      <c r="F9644" t="s">
        <v>9563</v>
      </c>
      <c r="G9644" t="s">
        <v>9564</v>
      </c>
      <c r="H9644" t="s">
        <v>68</v>
      </c>
      <c r="I9644" t="s">
        <v>54</v>
      </c>
      <c r="J9644" t="s">
        <v>122</v>
      </c>
      <c r="K9644" t="s">
        <v>123</v>
      </c>
      <c r="L9644">
        <v>98103</v>
      </c>
      <c r="M9644" t="s">
        <v>71</v>
      </c>
      <c r="N9644" t="s">
        <v>10585</v>
      </c>
      <c r="O9644" t="s">
        <v>59</v>
      </c>
      <c r="P9644" t="s">
        <v>63</v>
      </c>
      <c r="Q9644" t="s">
        <v>10586</v>
      </c>
      <c r="R9644" s="19">
        <v>436.70400000000001</v>
      </c>
      <c r="S9644" s="17">
        <v>6</v>
      </c>
      <c r="T9644" s="20">
        <v>0.2</v>
      </c>
      <c r="U9644" s="19">
        <v>21.8352</v>
      </c>
      <c r="V9644" s="20">
        <f t="shared" si="750"/>
        <v>0.05</v>
      </c>
      <c r="W9644" s="17">
        <f t="shared" si="751"/>
        <v>2014</v>
      </c>
      <c r="X9644" t="str">
        <f t="shared" si="752"/>
        <v>Mar-2014</v>
      </c>
      <c r="Y9644" s="17">
        <f t="shared" si="753"/>
        <v>5</v>
      </c>
      <c r="Z9644" t="str">
        <f t="shared" si="754"/>
        <v>11-20%</v>
      </c>
      <c r="AA9644" s="17">
        <f>IF(COUNTIF($B$2:B9644,B9644)=1,1,0)</f>
        <v>0</v>
      </c>
      <c r="AB9644" s="17">
        <f>IF(COUNTIF($F$2:F9644,F9644)=1,1,0)</f>
        <v>0</v>
      </c>
    </row>
    <row r="9645" spans="1:28" x14ac:dyDescent="0.2">
      <c r="A9645" s="17">
        <v>9644</v>
      </c>
      <c r="B9645" t="s">
        <v>10786</v>
      </c>
      <c r="C9645" s="18">
        <v>41705</v>
      </c>
      <c r="D9645" s="18">
        <v>41710</v>
      </c>
      <c r="E9645" t="s">
        <v>77</v>
      </c>
      <c r="F9645" t="s">
        <v>9563</v>
      </c>
      <c r="G9645" t="s">
        <v>9564</v>
      </c>
      <c r="H9645" t="s">
        <v>68</v>
      </c>
      <c r="I9645" t="s">
        <v>54</v>
      </c>
      <c r="J9645" t="s">
        <v>122</v>
      </c>
      <c r="K9645" t="s">
        <v>123</v>
      </c>
      <c r="L9645">
        <v>98103</v>
      </c>
      <c r="M9645" t="s">
        <v>71</v>
      </c>
      <c r="N9645" t="s">
        <v>6392</v>
      </c>
      <c r="O9645" t="s">
        <v>59</v>
      </c>
      <c r="P9645" t="s">
        <v>63</v>
      </c>
      <c r="Q9645" t="s">
        <v>6393</v>
      </c>
      <c r="R9645" s="19">
        <v>481.56799999999998</v>
      </c>
      <c r="S9645" s="17">
        <v>2</v>
      </c>
      <c r="T9645" s="20">
        <v>0.2</v>
      </c>
      <c r="U9645" s="19">
        <v>54.176400000000001</v>
      </c>
      <c r="V9645" s="20">
        <f t="shared" si="750"/>
        <v>0.1125</v>
      </c>
      <c r="W9645" s="17">
        <f t="shared" si="751"/>
        <v>2014</v>
      </c>
      <c r="X9645" t="str">
        <f t="shared" si="752"/>
        <v>Mar-2014</v>
      </c>
      <c r="Y9645" s="17">
        <f t="shared" si="753"/>
        <v>5</v>
      </c>
      <c r="Z9645" t="str">
        <f t="shared" si="754"/>
        <v>11-20%</v>
      </c>
      <c r="AA9645" s="17">
        <f>IF(COUNTIF($B$2:B9645,B9645)=1,1,0)</f>
        <v>0</v>
      </c>
      <c r="AB9645" s="17">
        <f>IF(COUNTIF($F$2:F9645,F9645)=1,1,0)</f>
        <v>0</v>
      </c>
    </row>
    <row r="9646" spans="1:28" x14ac:dyDescent="0.2">
      <c r="A9646" s="17">
        <v>9645</v>
      </c>
      <c r="B9646" t="s">
        <v>10787</v>
      </c>
      <c r="C9646" s="18">
        <v>42894</v>
      </c>
      <c r="D9646" s="18">
        <v>42899</v>
      </c>
      <c r="E9646" t="s">
        <v>77</v>
      </c>
      <c r="F9646" t="s">
        <v>3196</v>
      </c>
      <c r="G9646" t="s">
        <v>3197</v>
      </c>
      <c r="H9646" t="s">
        <v>53</v>
      </c>
      <c r="I9646" t="s">
        <v>54</v>
      </c>
      <c r="J9646" t="s">
        <v>3978</v>
      </c>
      <c r="K9646" t="s">
        <v>337</v>
      </c>
      <c r="L9646">
        <v>85301</v>
      </c>
      <c r="M9646" t="s">
        <v>71</v>
      </c>
      <c r="N9646" t="s">
        <v>4419</v>
      </c>
      <c r="O9646" t="s">
        <v>98</v>
      </c>
      <c r="P9646" t="s">
        <v>188</v>
      </c>
      <c r="Q9646" t="s">
        <v>4420</v>
      </c>
      <c r="R9646" s="19">
        <v>89.543999999999997</v>
      </c>
      <c r="S9646" s="17">
        <v>7</v>
      </c>
      <c r="T9646" s="20">
        <v>0.2</v>
      </c>
      <c r="U9646" s="19">
        <v>12.3123</v>
      </c>
      <c r="V9646" s="20">
        <f t="shared" si="750"/>
        <v>0.13750000000000001</v>
      </c>
      <c r="W9646" s="17">
        <f t="shared" si="751"/>
        <v>2017</v>
      </c>
      <c r="X9646" t="str">
        <f t="shared" si="752"/>
        <v>Jun-2017</v>
      </c>
      <c r="Y9646" s="17">
        <f t="shared" si="753"/>
        <v>5</v>
      </c>
      <c r="Z9646" t="str">
        <f t="shared" si="754"/>
        <v>11-20%</v>
      </c>
      <c r="AA9646" s="17">
        <f>IF(COUNTIF($B$2:B9646,B9646)=1,1,0)</f>
        <v>1</v>
      </c>
      <c r="AB9646" s="17">
        <f>IF(COUNTIF($F$2:F9646,F9646)=1,1,0)</f>
        <v>0</v>
      </c>
    </row>
    <row r="9647" spans="1:28" x14ac:dyDescent="0.2">
      <c r="A9647" s="17">
        <v>9646</v>
      </c>
      <c r="B9647" t="s">
        <v>10787</v>
      </c>
      <c r="C9647" s="18">
        <v>42894</v>
      </c>
      <c r="D9647" s="18">
        <v>42899</v>
      </c>
      <c r="E9647" t="s">
        <v>77</v>
      </c>
      <c r="F9647" t="s">
        <v>3196</v>
      </c>
      <c r="G9647" t="s">
        <v>3197</v>
      </c>
      <c r="H9647" t="s">
        <v>53</v>
      </c>
      <c r="I9647" t="s">
        <v>54</v>
      </c>
      <c r="J9647" t="s">
        <v>3978</v>
      </c>
      <c r="K9647" t="s">
        <v>337</v>
      </c>
      <c r="L9647">
        <v>85301</v>
      </c>
      <c r="M9647" t="s">
        <v>71</v>
      </c>
      <c r="N9647" t="s">
        <v>914</v>
      </c>
      <c r="O9647" t="s">
        <v>73</v>
      </c>
      <c r="P9647" t="s">
        <v>86</v>
      </c>
      <c r="Q9647" t="s">
        <v>915</v>
      </c>
      <c r="R9647" s="19">
        <v>35.167999999999999</v>
      </c>
      <c r="S9647" s="17">
        <v>2</v>
      </c>
      <c r="T9647" s="20">
        <v>0.2</v>
      </c>
      <c r="U9647" s="19">
        <v>-8.3523999999999994</v>
      </c>
      <c r="V9647" s="20">
        <f t="shared" si="750"/>
        <v>-0.23749999999999999</v>
      </c>
      <c r="W9647" s="17">
        <f t="shared" si="751"/>
        <v>2017</v>
      </c>
      <c r="X9647" t="str">
        <f t="shared" si="752"/>
        <v>Jun-2017</v>
      </c>
      <c r="Y9647" s="17">
        <f t="shared" si="753"/>
        <v>5</v>
      </c>
      <c r="Z9647" t="str">
        <f t="shared" si="754"/>
        <v>11-20%</v>
      </c>
      <c r="AA9647" s="17">
        <f>IF(COUNTIF($B$2:B9647,B9647)=1,1,0)</f>
        <v>0</v>
      </c>
      <c r="AB9647" s="17">
        <f>IF(COUNTIF($F$2:F9647,F9647)=1,1,0)</f>
        <v>0</v>
      </c>
    </row>
    <row r="9648" spans="1:28" x14ac:dyDescent="0.2">
      <c r="A9648" s="17">
        <v>9647</v>
      </c>
      <c r="B9648" t="s">
        <v>10787</v>
      </c>
      <c r="C9648" s="18">
        <v>42894</v>
      </c>
      <c r="D9648" s="18">
        <v>42899</v>
      </c>
      <c r="E9648" t="s">
        <v>77</v>
      </c>
      <c r="F9648" t="s">
        <v>3196</v>
      </c>
      <c r="G9648" t="s">
        <v>3197</v>
      </c>
      <c r="H9648" t="s">
        <v>53</v>
      </c>
      <c r="I9648" t="s">
        <v>54</v>
      </c>
      <c r="J9648" t="s">
        <v>3978</v>
      </c>
      <c r="K9648" t="s">
        <v>337</v>
      </c>
      <c r="L9648">
        <v>85301</v>
      </c>
      <c r="M9648" t="s">
        <v>71</v>
      </c>
      <c r="N9648" t="s">
        <v>1093</v>
      </c>
      <c r="O9648" t="s">
        <v>73</v>
      </c>
      <c r="P9648" t="s">
        <v>102</v>
      </c>
      <c r="Q9648" t="s">
        <v>1094</v>
      </c>
      <c r="R9648" s="19">
        <v>72.587999999999994</v>
      </c>
      <c r="S9648" s="17">
        <v>2</v>
      </c>
      <c r="T9648" s="20">
        <v>0.7</v>
      </c>
      <c r="U9648" s="19">
        <v>-48.392000000000003</v>
      </c>
      <c r="V9648" s="20">
        <f t="shared" si="750"/>
        <v>-0.66666666666666674</v>
      </c>
      <c r="W9648" s="17">
        <f t="shared" si="751"/>
        <v>2017</v>
      </c>
      <c r="X9648" t="str">
        <f t="shared" si="752"/>
        <v>Jun-2017</v>
      </c>
      <c r="Y9648" s="17">
        <f t="shared" si="753"/>
        <v>5</v>
      </c>
      <c r="Z9648" t="str">
        <f t="shared" si="754"/>
        <v>Over 50%</v>
      </c>
      <c r="AA9648" s="17">
        <f>IF(COUNTIF($B$2:B9648,B9648)=1,1,0)</f>
        <v>0</v>
      </c>
      <c r="AB9648" s="17">
        <f>IF(COUNTIF($F$2:F9648,F9648)=1,1,0)</f>
        <v>0</v>
      </c>
    </row>
    <row r="9649" spans="1:28" x14ac:dyDescent="0.2">
      <c r="A9649" s="17">
        <v>9648</v>
      </c>
      <c r="B9649" t="s">
        <v>10788</v>
      </c>
      <c r="C9649" s="18">
        <v>41962</v>
      </c>
      <c r="D9649" s="18">
        <v>41967</v>
      </c>
      <c r="E9649" t="s">
        <v>77</v>
      </c>
      <c r="F9649" t="s">
        <v>5280</v>
      </c>
      <c r="G9649" t="s">
        <v>5281</v>
      </c>
      <c r="H9649" t="s">
        <v>53</v>
      </c>
      <c r="I9649" t="s">
        <v>54</v>
      </c>
      <c r="J9649" t="s">
        <v>10789</v>
      </c>
      <c r="K9649" t="s">
        <v>256</v>
      </c>
      <c r="L9649">
        <v>55433</v>
      </c>
      <c r="M9649" t="s">
        <v>132</v>
      </c>
      <c r="N9649" t="s">
        <v>4531</v>
      </c>
      <c r="O9649" t="s">
        <v>73</v>
      </c>
      <c r="P9649" t="s">
        <v>86</v>
      </c>
      <c r="Q9649" t="s">
        <v>4532</v>
      </c>
      <c r="R9649" s="19">
        <v>221.16</v>
      </c>
      <c r="S9649" s="17">
        <v>4</v>
      </c>
      <c r="T9649" s="20">
        <v>0</v>
      </c>
      <c r="U9649" s="19">
        <v>57.501600000000003</v>
      </c>
      <c r="V9649" s="20">
        <f t="shared" si="750"/>
        <v>0.26</v>
      </c>
      <c r="W9649" s="17">
        <f t="shared" si="751"/>
        <v>2014</v>
      </c>
      <c r="X9649" t="str">
        <f t="shared" si="752"/>
        <v>Nov-2014</v>
      </c>
      <c r="Y9649" s="17">
        <f t="shared" si="753"/>
        <v>5</v>
      </c>
      <c r="Z9649" t="str">
        <f t="shared" si="754"/>
        <v>0% (No Discount)</v>
      </c>
      <c r="AA9649" s="17">
        <f>IF(COUNTIF($B$2:B9649,B9649)=1,1,0)</f>
        <v>1</v>
      </c>
      <c r="AB9649" s="17">
        <f>IF(COUNTIF($F$2:F9649,F9649)=1,1,0)</f>
        <v>0</v>
      </c>
    </row>
    <row r="9650" spans="1:28" x14ac:dyDescent="0.2">
      <c r="A9650" s="17">
        <v>9649</v>
      </c>
      <c r="B9650" t="s">
        <v>10788</v>
      </c>
      <c r="C9650" s="18">
        <v>41962</v>
      </c>
      <c r="D9650" s="18">
        <v>41967</v>
      </c>
      <c r="E9650" t="s">
        <v>77</v>
      </c>
      <c r="F9650" t="s">
        <v>5280</v>
      </c>
      <c r="G9650" t="s">
        <v>5281</v>
      </c>
      <c r="H9650" t="s">
        <v>53</v>
      </c>
      <c r="I9650" t="s">
        <v>54</v>
      </c>
      <c r="J9650" t="s">
        <v>10789</v>
      </c>
      <c r="K9650" t="s">
        <v>256</v>
      </c>
      <c r="L9650">
        <v>55433</v>
      </c>
      <c r="M9650" t="s">
        <v>132</v>
      </c>
      <c r="N9650" t="s">
        <v>2118</v>
      </c>
      <c r="O9650" t="s">
        <v>98</v>
      </c>
      <c r="P9650" t="s">
        <v>99</v>
      </c>
      <c r="Q9650" t="s">
        <v>2119</v>
      </c>
      <c r="R9650" s="19">
        <v>281.97000000000003</v>
      </c>
      <c r="S9650" s="17">
        <v>3</v>
      </c>
      <c r="T9650" s="20">
        <v>0</v>
      </c>
      <c r="U9650" s="19">
        <v>78.951599999999999</v>
      </c>
      <c r="V9650" s="20">
        <f t="shared" si="750"/>
        <v>0.27999999999999997</v>
      </c>
      <c r="W9650" s="17">
        <f t="shared" si="751"/>
        <v>2014</v>
      </c>
      <c r="X9650" t="str">
        <f t="shared" si="752"/>
        <v>Nov-2014</v>
      </c>
      <c r="Y9650" s="17">
        <f t="shared" si="753"/>
        <v>5</v>
      </c>
      <c r="Z9650" t="str">
        <f t="shared" si="754"/>
        <v>0% (No Discount)</v>
      </c>
      <c r="AA9650" s="17">
        <f>IF(COUNTIF($B$2:B9650,B9650)=1,1,0)</f>
        <v>0</v>
      </c>
      <c r="AB9650" s="17">
        <f>IF(COUNTIF($F$2:F9650,F9650)=1,1,0)</f>
        <v>0</v>
      </c>
    </row>
    <row r="9651" spans="1:28" x14ac:dyDescent="0.2">
      <c r="A9651" s="17">
        <v>9650</v>
      </c>
      <c r="B9651" t="s">
        <v>10790</v>
      </c>
      <c r="C9651" s="18">
        <v>42700</v>
      </c>
      <c r="D9651" s="18">
        <v>42704</v>
      </c>
      <c r="E9651" t="s">
        <v>77</v>
      </c>
      <c r="F9651" t="s">
        <v>2791</v>
      </c>
      <c r="G9651" t="s">
        <v>2792</v>
      </c>
      <c r="H9651" t="s">
        <v>53</v>
      </c>
      <c r="I9651" t="s">
        <v>54</v>
      </c>
      <c r="J9651" t="s">
        <v>69</v>
      </c>
      <c r="K9651" t="s">
        <v>70</v>
      </c>
      <c r="L9651">
        <v>90045</v>
      </c>
      <c r="M9651" t="s">
        <v>71</v>
      </c>
      <c r="N9651" t="s">
        <v>5055</v>
      </c>
      <c r="O9651" t="s">
        <v>59</v>
      </c>
      <c r="P9651" t="s">
        <v>60</v>
      </c>
      <c r="Q9651" t="s">
        <v>5056</v>
      </c>
      <c r="R9651" s="19">
        <v>3406.6640000000002</v>
      </c>
      <c r="S9651" s="17">
        <v>8</v>
      </c>
      <c r="T9651" s="20">
        <v>0.15</v>
      </c>
      <c r="U9651" s="19">
        <v>160.31360000000001</v>
      </c>
      <c r="V9651" s="20">
        <f t="shared" si="750"/>
        <v>4.7058823529411764E-2</v>
      </c>
      <c r="W9651" s="17">
        <f t="shared" si="751"/>
        <v>2016</v>
      </c>
      <c r="X9651" t="str">
        <f t="shared" si="752"/>
        <v>Nov-2016</v>
      </c>
      <c r="Y9651" s="17">
        <f t="shared" si="753"/>
        <v>4</v>
      </c>
      <c r="Z9651" t="str">
        <f t="shared" si="754"/>
        <v>11-20%</v>
      </c>
      <c r="AA9651" s="17">
        <f>IF(COUNTIF($B$2:B9651,B9651)=1,1,0)</f>
        <v>1</v>
      </c>
      <c r="AB9651" s="17">
        <f>IF(COUNTIF($F$2:F9651,F9651)=1,1,0)</f>
        <v>0</v>
      </c>
    </row>
    <row r="9652" spans="1:28" x14ac:dyDescent="0.2">
      <c r="A9652" s="17">
        <v>9651</v>
      </c>
      <c r="B9652" t="s">
        <v>10790</v>
      </c>
      <c r="C9652" s="18">
        <v>42700</v>
      </c>
      <c r="D9652" s="18">
        <v>42704</v>
      </c>
      <c r="E9652" t="s">
        <v>77</v>
      </c>
      <c r="F9652" t="s">
        <v>2791</v>
      </c>
      <c r="G9652" t="s">
        <v>2792</v>
      </c>
      <c r="H9652" t="s">
        <v>53</v>
      </c>
      <c r="I9652" t="s">
        <v>54</v>
      </c>
      <c r="J9652" t="s">
        <v>69</v>
      </c>
      <c r="K9652" t="s">
        <v>70</v>
      </c>
      <c r="L9652">
        <v>90045</v>
      </c>
      <c r="M9652" t="s">
        <v>71</v>
      </c>
      <c r="N9652" t="s">
        <v>6842</v>
      </c>
      <c r="O9652" t="s">
        <v>73</v>
      </c>
      <c r="P9652" t="s">
        <v>95</v>
      </c>
      <c r="Q9652" t="s">
        <v>6843</v>
      </c>
      <c r="R9652" s="19">
        <v>37.17</v>
      </c>
      <c r="S9652" s="17">
        <v>9</v>
      </c>
      <c r="T9652" s="20">
        <v>0</v>
      </c>
      <c r="U9652" s="19">
        <v>10.4076</v>
      </c>
      <c r="V9652" s="20">
        <f t="shared" si="750"/>
        <v>0.27999999999999997</v>
      </c>
      <c r="W9652" s="17">
        <f t="shared" si="751"/>
        <v>2016</v>
      </c>
      <c r="X9652" t="str">
        <f t="shared" si="752"/>
        <v>Nov-2016</v>
      </c>
      <c r="Y9652" s="17">
        <f t="shared" si="753"/>
        <v>4</v>
      </c>
      <c r="Z9652" t="str">
        <f t="shared" si="754"/>
        <v>0% (No Discount)</v>
      </c>
      <c r="AA9652" s="17">
        <f>IF(COUNTIF($B$2:B9652,B9652)=1,1,0)</f>
        <v>0</v>
      </c>
      <c r="AB9652" s="17">
        <f>IF(COUNTIF($F$2:F9652,F9652)=1,1,0)</f>
        <v>0</v>
      </c>
    </row>
    <row r="9653" spans="1:28" x14ac:dyDescent="0.2">
      <c r="A9653" s="17">
        <v>9652</v>
      </c>
      <c r="B9653" t="s">
        <v>10790</v>
      </c>
      <c r="C9653" s="18">
        <v>42700</v>
      </c>
      <c r="D9653" s="18">
        <v>42704</v>
      </c>
      <c r="E9653" t="s">
        <v>77</v>
      </c>
      <c r="F9653" t="s">
        <v>2791</v>
      </c>
      <c r="G9653" t="s">
        <v>2792</v>
      </c>
      <c r="H9653" t="s">
        <v>53</v>
      </c>
      <c r="I9653" t="s">
        <v>54</v>
      </c>
      <c r="J9653" t="s">
        <v>69</v>
      </c>
      <c r="K9653" t="s">
        <v>70</v>
      </c>
      <c r="L9653">
        <v>90045</v>
      </c>
      <c r="M9653" t="s">
        <v>71</v>
      </c>
      <c r="N9653" t="s">
        <v>3133</v>
      </c>
      <c r="O9653" t="s">
        <v>73</v>
      </c>
      <c r="P9653" t="s">
        <v>105</v>
      </c>
      <c r="Q9653" t="s">
        <v>3134</v>
      </c>
      <c r="R9653" s="19">
        <v>64.959999999999994</v>
      </c>
      <c r="S9653" s="17">
        <v>2</v>
      </c>
      <c r="T9653" s="20">
        <v>0</v>
      </c>
      <c r="U9653" s="19">
        <v>19.488</v>
      </c>
      <c r="V9653" s="20">
        <f t="shared" si="750"/>
        <v>0.30000000000000004</v>
      </c>
      <c r="W9653" s="17">
        <f t="shared" si="751"/>
        <v>2016</v>
      </c>
      <c r="X9653" t="str">
        <f t="shared" si="752"/>
        <v>Nov-2016</v>
      </c>
      <c r="Y9653" s="17">
        <f t="shared" si="753"/>
        <v>4</v>
      </c>
      <c r="Z9653" t="str">
        <f t="shared" si="754"/>
        <v>0% (No Discount)</v>
      </c>
      <c r="AA9653" s="17">
        <f>IF(COUNTIF($B$2:B9653,B9653)=1,1,0)</f>
        <v>0</v>
      </c>
      <c r="AB9653" s="17">
        <f>IF(COUNTIF($F$2:F9653,F9653)=1,1,0)</f>
        <v>0</v>
      </c>
    </row>
    <row r="9654" spans="1:28" x14ac:dyDescent="0.2">
      <c r="A9654" s="17">
        <v>9653</v>
      </c>
      <c r="B9654" t="s">
        <v>10790</v>
      </c>
      <c r="C9654" s="18">
        <v>42700</v>
      </c>
      <c r="D9654" s="18">
        <v>42704</v>
      </c>
      <c r="E9654" t="s">
        <v>77</v>
      </c>
      <c r="F9654" t="s">
        <v>2791</v>
      </c>
      <c r="G9654" t="s">
        <v>2792</v>
      </c>
      <c r="H9654" t="s">
        <v>53</v>
      </c>
      <c r="I9654" t="s">
        <v>54</v>
      </c>
      <c r="J9654" t="s">
        <v>69</v>
      </c>
      <c r="K9654" t="s">
        <v>70</v>
      </c>
      <c r="L9654">
        <v>90045</v>
      </c>
      <c r="M9654" t="s">
        <v>71</v>
      </c>
      <c r="N9654" t="s">
        <v>4292</v>
      </c>
      <c r="O9654" t="s">
        <v>59</v>
      </c>
      <c r="P9654" t="s">
        <v>92</v>
      </c>
      <c r="Q9654" t="s">
        <v>4293</v>
      </c>
      <c r="R9654" s="19">
        <v>595.38</v>
      </c>
      <c r="S9654" s="17">
        <v>6</v>
      </c>
      <c r="T9654" s="20">
        <v>0</v>
      </c>
      <c r="U9654" s="19">
        <v>297.69</v>
      </c>
      <c r="V9654" s="20">
        <f t="shared" si="750"/>
        <v>0.5</v>
      </c>
      <c r="W9654" s="17">
        <f t="shared" si="751"/>
        <v>2016</v>
      </c>
      <c r="X9654" t="str">
        <f t="shared" si="752"/>
        <v>Nov-2016</v>
      </c>
      <c r="Y9654" s="17">
        <f t="shared" si="753"/>
        <v>4</v>
      </c>
      <c r="Z9654" t="str">
        <f t="shared" si="754"/>
        <v>0% (No Discount)</v>
      </c>
      <c r="AA9654" s="17">
        <f>IF(COUNTIF($B$2:B9654,B9654)=1,1,0)</f>
        <v>0</v>
      </c>
      <c r="AB9654" s="17">
        <f>IF(COUNTIF($F$2:F9654,F9654)=1,1,0)</f>
        <v>0</v>
      </c>
    </row>
    <row r="9655" spans="1:28" x14ac:dyDescent="0.2">
      <c r="A9655" s="17">
        <v>9654</v>
      </c>
      <c r="B9655" t="s">
        <v>10791</v>
      </c>
      <c r="C9655" s="18">
        <v>42758</v>
      </c>
      <c r="D9655" s="18">
        <v>42762</v>
      </c>
      <c r="E9655" t="s">
        <v>77</v>
      </c>
      <c r="F9655" t="s">
        <v>127</v>
      </c>
      <c r="G9655" t="s">
        <v>128</v>
      </c>
      <c r="H9655" t="s">
        <v>129</v>
      </c>
      <c r="I9655" t="s">
        <v>54</v>
      </c>
      <c r="J9655" t="s">
        <v>1341</v>
      </c>
      <c r="K9655" t="s">
        <v>337</v>
      </c>
      <c r="L9655">
        <v>85705</v>
      </c>
      <c r="M9655" t="s">
        <v>71</v>
      </c>
      <c r="N9655" t="s">
        <v>6955</v>
      </c>
      <c r="O9655" t="s">
        <v>98</v>
      </c>
      <c r="P9655" t="s">
        <v>188</v>
      </c>
      <c r="Q9655" t="s">
        <v>6956</v>
      </c>
      <c r="R9655" s="19">
        <v>95.983999999999995</v>
      </c>
      <c r="S9655" s="17">
        <v>2</v>
      </c>
      <c r="T9655" s="20">
        <v>0.2</v>
      </c>
      <c r="U9655" s="19">
        <v>11.997999999999999</v>
      </c>
      <c r="V9655" s="20">
        <f t="shared" si="750"/>
        <v>0.125</v>
      </c>
      <c r="W9655" s="17">
        <f t="shared" si="751"/>
        <v>2017</v>
      </c>
      <c r="X9655" t="str">
        <f t="shared" si="752"/>
        <v>Jan-2017</v>
      </c>
      <c r="Y9655" s="17">
        <f t="shared" si="753"/>
        <v>4</v>
      </c>
      <c r="Z9655" t="str">
        <f t="shared" si="754"/>
        <v>11-20%</v>
      </c>
      <c r="AA9655" s="17">
        <f>IF(COUNTIF($B$2:B9655,B9655)=1,1,0)</f>
        <v>1</v>
      </c>
      <c r="AB9655" s="17">
        <f>IF(COUNTIF($F$2:F9655,F9655)=1,1,0)</f>
        <v>0</v>
      </c>
    </row>
    <row r="9656" spans="1:28" x14ac:dyDescent="0.2">
      <c r="A9656" s="17">
        <v>9655</v>
      </c>
      <c r="B9656" t="s">
        <v>10791</v>
      </c>
      <c r="C9656" s="18">
        <v>42758</v>
      </c>
      <c r="D9656" s="18">
        <v>42762</v>
      </c>
      <c r="E9656" t="s">
        <v>77</v>
      </c>
      <c r="F9656" t="s">
        <v>127</v>
      </c>
      <c r="G9656" t="s">
        <v>128</v>
      </c>
      <c r="H9656" t="s">
        <v>129</v>
      </c>
      <c r="I9656" t="s">
        <v>54</v>
      </c>
      <c r="J9656" t="s">
        <v>1341</v>
      </c>
      <c r="K9656" t="s">
        <v>337</v>
      </c>
      <c r="L9656">
        <v>85705</v>
      </c>
      <c r="M9656" t="s">
        <v>71</v>
      </c>
      <c r="N9656" t="s">
        <v>5148</v>
      </c>
      <c r="O9656" t="s">
        <v>73</v>
      </c>
      <c r="P9656" t="s">
        <v>102</v>
      </c>
      <c r="Q9656" t="s">
        <v>5149</v>
      </c>
      <c r="R9656" s="19">
        <v>4.9379999999999997</v>
      </c>
      <c r="S9656" s="17">
        <v>2</v>
      </c>
      <c r="T9656" s="20">
        <v>0.7</v>
      </c>
      <c r="U9656" s="19">
        <v>-3.6212</v>
      </c>
      <c r="V9656" s="20">
        <f t="shared" si="750"/>
        <v>-0.73333333333333339</v>
      </c>
      <c r="W9656" s="17">
        <f t="shared" si="751"/>
        <v>2017</v>
      </c>
      <c r="X9656" t="str">
        <f t="shared" si="752"/>
        <v>Jan-2017</v>
      </c>
      <c r="Y9656" s="17">
        <f t="shared" si="753"/>
        <v>4</v>
      </c>
      <c r="Z9656" t="str">
        <f t="shared" si="754"/>
        <v>Over 50%</v>
      </c>
      <c r="AA9656" s="17">
        <f>IF(COUNTIF($B$2:B9656,B9656)=1,1,0)</f>
        <v>0</v>
      </c>
      <c r="AB9656" s="17">
        <f>IF(COUNTIF($F$2:F9656,F9656)=1,1,0)</f>
        <v>0</v>
      </c>
    </row>
    <row r="9657" spans="1:28" x14ac:dyDescent="0.2">
      <c r="A9657" s="17">
        <v>9656</v>
      </c>
      <c r="B9657" t="s">
        <v>10792</v>
      </c>
      <c r="C9657" s="18">
        <v>41904</v>
      </c>
      <c r="D9657" s="18">
        <v>41911</v>
      </c>
      <c r="E9657" t="s">
        <v>77</v>
      </c>
      <c r="F9657" t="s">
        <v>4744</v>
      </c>
      <c r="G9657" t="s">
        <v>4745</v>
      </c>
      <c r="H9657" t="s">
        <v>53</v>
      </c>
      <c r="I9657" t="s">
        <v>54</v>
      </c>
      <c r="J9657" t="s">
        <v>293</v>
      </c>
      <c r="K9657" t="s">
        <v>294</v>
      </c>
      <c r="L9657">
        <v>10035</v>
      </c>
      <c r="M9657" t="s">
        <v>175</v>
      </c>
      <c r="N9657" t="s">
        <v>5892</v>
      </c>
      <c r="O9657" t="s">
        <v>59</v>
      </c>
      <c r="P9657" t="s">
        <v>92</v>
      </c>
      <c r="Q9657" t="s">
        <v>5893</v>
      </c>
      <c r="R9657" s="19">
        <v>97.44</v>
      </c>
      <c r="S9657" s="17">
        <v>3</v>
      </c>
      <c r="T9657" s="20">
        <v>0</v>
      </c>
      <c r="U9657" s="19">
        <v>35.078400000000002</v>
      </c>
      <c r="V9657" s="20">
        <f t="shared" si="750"/>
        <v>0.36000000000000004</v>
      </c>
      <c r="W9657" s="17">
        <f t="shared" si="751"/>
        <v>2014</v>
      </c>
      <c r="X9657" t="str">
        <f t="shared" si="752"/>
        <v>Sep-2014</v>
      </c>
      <c r="Y9657" s="17">
        <f t="shared" si="753"/>
        <v>7</v>
      </c>
      <c r="Z9657" t="str">
        <f t="shared" si="754"/>
        <v>0% (No Discount)</v>
      </c>
      <c r="AA9657" s="17">
        <f>IF(COUNTIF($B$2:B9657,B9657)=1,1,0)</f>
        <v>1</v>
      </c>
      <c r="AB9657" s="17">
        <f>IF(COUNTIF($F$2:F9657,F9657)=1,1,0)</f>
        <v>0</v>
      </c>
    </row>
    <row r="9658" spans="1:28" x14ac:dyDescent="0.2">
      <c r="A9658" s="17">
        <v>9657</v>
      </c>
      <c r="B9658" t="s">
        <v>10792</v>
      </c>
      <c r="C9658" s="18">
        <v>41904</v>
      </c>
      <c r="D9658" s="18">
        <v>41911</v>
      </c>
      <c r="E9658" t="s">
        <v>77</v>
      </c>
      <c r="F9658" t="s">
        <v>4744</v>
      </c>
      <c r="G9658" t="s">
        <v>4745</v>
      </c>
      <c r="H9658" t="s">
        <v>53</v>
      </c>
      <c r="I9658" t="s">
        <v>54</v>
      </c>
      <c r="J9658" t="s">
        <v>293</v>
      </c>
      <c r="K9658" t="s">
        <v>294</v>
      </c>
      <c r="L9658">
        <v>10035</v>
      </c>
      <c r="M9658" t="s">
        <v>175</v>
      </c>
      <c r="N9658" t="s">
        <v>2333</v>
      </c>
      <c r="O9658" t="s">
        <v>73</v>
      </c>
      <c r="P9658" t="s">
        <v>102</v>
      </c>
      <c r="Q9658" t="s">
        <v>2334</v>
      </c>
      <c r="R9658" s="19">
        <v>3.984</v>
      </c>
      <c r="S9658" s="17">
        <v>1</v>
      </c>
      <c r="T9658" s="20">
        <v>0.2</v>
      </c>
      <c r="U9658" s="19">
        <v>1.3944000000000001</v>
      </c>
      <c r="V9658" s="20">
        <f t="shared" si="750"/>
        <v>0.35000000000000003</v>
      </c>
      <c r="W9658" s="17">
        <f t="shared" si="751"/>
        <v>2014</v>
      </c>
      <c r="X9658" t="str">
        <f t="shared" si="752"/>
        <v>Sep-2014</v>
      </c>
      <c r="Y9658" s="17">
        <f t="shared" si="753"/>
        <v>7</v>
      </c>
      <c r="Z9658" t="str">
        <f t="shared" si="754"/>
        <v>11-20%</v>
      </c>
      <c r="AA9658" s="17">
        <f>IF(COUNTIF($B$2:B9658,B9658)=1,1,0)</f>
        <v>0</v>
      </c>
      <c r="AB9658" s="17">
        <f>IF(COUNTIF($F$2:F9658,F9658)=1,1,0)</f>
        <v>0</v>
      </c>
    </row>
    <row r="9659" spans="1:28" x14ac:dyDescent="0.2">
      <c r="A9659" s="17">
        <v>9658</v>
      </c>
      <c r="B9659" t="s">
        <v>10792</v>
      </c>
      <c r="C9659" s="18">
        <v>41904</v>
      </c>
      <c r="D9659" s="18">
        <v>41911</v>
      </c>
      <c r="E9659" t="s">
        <v>77</v>
      </c>
      <c r="F9659" t="s">
        <v>4744</v>
      </c>
      <c r="G9659" t="s">
        <v>4745</v>
      </c>
      <c r="H9659" t="s">
        <v>53</v>
      </c>
      <c r="I9659" t="s">
        <v>54</v>
      </c>
      <c r="J9659" t="s">
        <v>293</v>
      </c>
      <c r="K9659" t="s">
        <v>294</v>
      </c>
      <c r="L9659">
        <v>10035</v>
      </c>
      <c r="M9659" t="s">
        <v>175</v>
      </c>
      <c r="N9659" t="s">
        <v>8172</v>
      </c>
      <c r="O9659" t="s">
        <v>73</v>
      </c>
      <c r="P9659" t="s">
        <v>95</v>
      </c>
      <c r="Q9659" t="s">
        <v>8173</v>
      </c>
      <c r="R9659" s="19">
        <v>13.04</v>
      </c>
      <c r="S9659" s="17">
        <v>4</v>
      </c>
      <c r="T9659" s="20">
        <v>0</v>
      </c>
      <c r="U9659" s="19">
        <v>5.7375999999999996</v>
      </c>
      <c r="V9659" s="20">
        <f t="shared" si="750"/>
        <v>0.44</v>
      </c>
      <c r="W9659" s="17">
        <f t="shared" si="751"/>
        <v>2014</v>
      </c>
      <c r="X9659" t="str">
        <f t="shared" si="752"/>
        <v>Sep-2014</v>
      </c>
      <c r="Y9659" s="17">
        <f t="shared" si="753"/>
        <v>7</v>
      </c>
      <c r="Z9659" t="str">
        <f t="shared" si="754"/>
        <v>0% (No Discount)</v>
      </c>
      <c r="AA9659" s="17">
        <f>IF(COUNTIF($B$2:B9659,B9659)=1,1,0)</f>
        <v>0</v>
      </c>
      <c r="AB9659" s="17">
        <f>IF(COUNTIF($F$2:F9659,F9659)=1,1,0)</f>
        <v>0</v>
      </c>
    </row>
    <row r="9660" spans="1:28" x14ac:dyDescent="0.2">
      <c r="A9660" s="17">
        <v>9659</v>
      </c>
      <c r="B9660" t="s">
        <v>10792</v>
      </c>
      <c r="C9660" s="18">
        <v>41904</v>
      </c>
      <c r="D9660" s="18">
        <v>41911</v>
      </c>
      <c r="E9660" t="s">
        <v>77</v>
      </c>
      <c r="F9660" t="s">
        <v>4744</v>
      </c>
      <c r="G9660" t="s">
        <v>4745</v>
      </c>
      <c r="H9660" t="s">
        <v>53</v>
      </c>
      <c r="I9660" t="s">
        <v>54</v>
      </c>
      <c r="J9660" t="s">
        <v>293</v>
      </c>
      <c r="K9660" t="s">
        <v>294</v>
      </c>
      <c r="L9660">
        <v>10035</v>
      </c>
      <c r="M9660" t="s">
        <v>175</v>
      </c>
      <c r="N9660" t="s">
        <v>6938</v>
      </c>
      <c r="O9660" t="s">
        <v>59</v>
      </c>
      <c r="P9660" t="s">
        <v>63</v>
      </c>
      <c r="Q9660" t="s">
        <v>6939</v>
      </c>
      <c r="R9660" s="19">
        <v>579.52800000000002</v>
      </c>
      <c r="S9660" s="17">
        <v>4</v>
      </c>
      <c r="T9660" s="20">
        <v>0.1</v>
      </c>
      <c r="U9660" s="19">
        <v>83.709599999999995</v>
      </c>
      <c r="V9660" s="20">
        <f t="shared" si="750"/>
        <v>0.14444444444444443</v>
      </c>
      <c r="W9660" s="17">
        <f t="shared" si="751"/>
        <v>2014</v>
      </c>
      <c r="X9660" t="str">
        <f t="shared" si="752"/>
        <v>Sep-2014</v>
      </c>
      <c r="Y9660" s="17">
        <f t="shared" si="753"/>
        <v>7</v>
      </c>
      <c r="Z9660" t="str">
        <f t="shared" si="754"/>
        <v>1-10%</v>
      </c>
      <c r="AA9660" s="17">
        <f>IF(COUNTIF($B$2:B9660,B9660)=1,1,0)</f>
        <v>0</v>
      </c>
      <c r="AB9660" s="17">
        <f>IF(COUNTIF($F$2:F9660,F9660)=1,1,0)</f>
        <v>0</v>
      </c>
    </row>
    <row r="9661" spans="1:28" x14ac:dyDescent="0.2">
      <c r="A9661" s="17">
        <v>9660</v>
      </c>
      <c r="B9661" t="s">
        <v>10793</v>
      </c>
      <c r="C9661" s="18">
        <v>41724</v>
      </c>
      <c r="D9661" s="18">
        <v>41728</v>
      </c>
      <c r="E9661" t="s">
        <v>50</v>
      </c>
      <c r="F9661" t="s">
        <v>4004</v>
      </c>
      <c r="G9661" t="s">
        <v>4005</v>
      </c>
      <c r="H9661" t="s">
        <v>53</v>
      </c>
      <c r="I9661" t="s">
        <v>54</v>
      </c>
      <c r="J9661" t="s">
        <v>4075</v>
      </c>
      <c r="K9661" t="s">
        <v>70</v>
      </c>
      <c r="L9661">
        <v>91767</v>
      </c>
      <c r="M9661" t="s">
        <v>71</v>
      </c>
      <c r="N9661" t="s">
        <v>6766</v>
      </c>
      <c r="O9661" t="s">
        <v>73</v>
      </c>
      <c r="P9661" t="s">
        <v>74</v>
      </c>
      <c r="Q9661" t="s">
        <v>6767</v>
      </c>
      <c r="R9661" s="19">
        <v>18.75</v>
      </c>
      <c r="S9661" s="17">
        <v>5</v>
      </c>
      <c r="T9661" s="20">
        <v>0</v>
      </c>
      <c r="U9661" s="19">
        <v>9</v>
      </c>
      <c r="V9661" s="20">
        <f t="shared" si="750"/>
        <v>0.48</v>
      </c>
      <c r="W9661" s="17">
        <f t="shared" si="751"/>
        <v>2014</v>
      </c>
      <c r="X9661" t="str">
        <f t="shared" si="752"/>
        <v>Mar-2014</v>
      </c>
      <c r="Y9661" s="17">
        <f t="shared" si="753"/>
        <v>4</v>
      </c>
      <c r="Z9661" t="str">
        <f t="shared" si="754"/>
        <v>0% (No Discount)</v>
      </c>
      <c r="AA9661" s="17">
        <f>IF(COUNTIF($B$2:B9661,B9661)=1,1,0)</f>
        <v>1</v>
      </c>
      <c r="AB9661" s="17">
        <f>IF(COUNTIF($F$2:F9661,F9661)=1,1,0)</f>
        <v>0</v>
      </c>
    </row>
    <row r="9662" spans="1:28" x14ac:dyDescent="0.2">
      <c r="A9662" s="17">
        <v>9661</v>
      </c>
      <c r="B9662" t="s">
        <v>10794</v>
      </c>
      <c r="C9662" s="18">
        <v>42527</v>
      </c>
      <c r="D9662" s="18">
        <v>42532</v>
      </c>
      <c r="E9662" t="s">
        <v>77</v>
      </c>
      <c r="F9662" t="s">
        <v>3951</v>
      </c>
      <c r="G9662" t="s">
        <v>3952</v>
      </c>
      <c r="H9662" t="s">
        <v>129</v>
      </c>
      <c r="I9662" t="s">
        <v>54</v>
      </c>
      <c r="J9662" t="s">
        <v>8338</v>
      </c>
      <c r="K9662" t="s">
        <v>70</v>
      </c>
      <c r="L9662">
        <v>93101</v>
      </c>
      <c r="M9662" t="s">
        <v>71</v>
      </c>
      <c r="N9662" t="s">
        <v>6181</v>
      </c>
      <c r="O9662" t="s">
        <v>98</v>
      </c>
      <c r="P9662" t="s">
        <v>99</v>
      </c>
      <c r="Q9662" t="s">
        <v>6182</v>
      </c>
      <c r="R9662" s="19">
        <v>3023.9279999999999</v>
      </c>
      <c r="S9662" s="17">
        <v>9</v>
      </c>
      <c r="T9662" s="20">
        <v>0.2</v>
      </c>
      <c r="U9662" s="19">
        <v>226.7946</v>
      </c>
      <c r="V9662" s="20">
        <f t="shared" si="750"/>
        <v>7.4999999999999997E-2</v>
      </c>
      <c r="W9662" s="17">
        <f t="shared" si="751"/>
        <v>2016</v>
      </c>
      <c r="X9662" t="str">
        <f t="shared" si="752"/>
        <v>Jun-2016</v>
      </c>
      <c r="Y9662" s="17">
        <f t="shared" si="753"/>
        <v>5</v>
      </c>
      <c r="Z9662" t="str">
        <f t="shared" si="754"/>
        <v>11-20%</v>
      </c>
      <c r="AA9662" s="17">
        <f>IF(COUNTIF($B$2:B9662,B9662)=1,1,0)</f>
        <v>1</v>
      </c>
      <c r="AB9662" s="17">
        <f>IF(COUNTIF($F$2:F9662,F9662)=1,1,0)</f>
        <v>0</v>
      </c>
    </row>
    <row r="9663" spans="1:28" x14ac:dyDescent="0.2">
      <c r="A9663" s="17">
        <v>9662</v>
      </c>
      <c r="B9663" t="s">
        <v>10794</v>
      </c>
      <c r="C9663" s="18">
        <v>42527</v>
      </c>
      <c r="D9663" s="18">
        <v>42532</v>
      </c>
      <c r="E9663" t="s">
        <v>77</v>
      </c>
      <c r="F9663" t="s">
        <v>3951</v>
      </c>
      <c r="G9663" t="s">
        <v>3952</v>
      </c>
      <c r="H9663" t="s">
        <v>129</v>
      </c>
      <c r="I9663" t="s">
        <v>54</v>
      </c>
      <c r="J9663" t="s">
        <v>8338</v>
      </c>
      <c r="K9663" t="s">
        <v>70</v>
      </c>
      <c r="L9663">
        <v>93101</v>
      </c>
      <c r="M9663" t="s">
        <v>71</v>
      </c>
      <c r="N9663" t="s">
        <v>6808</v>
      </c>
      <c r="O9663" t="s">
        <v>98</v>
      </c>
      <c r="P9663" t="s">
        <v>188</v>
      </c>
      <c r="Q9663" t="s">
        <v>6809</v>
      </c>
      <c r="R9663" s="19">
        <v>26.96</v>
      </c>
      <c r="S9663" s="17">
        <v>2</v>
      </c>
      <c r="T9663" s="20">
        <v>0</v>
      </c>
      <c r="U9663" s="19">
        <v>3.7744</v>
      </c>
      <c r="V9663" s="20">
        <f t="shared" si="750"/>
        <v>0.13999999999999999</v>
      </c>
      <c r="W9663" s="17">
        <f t="shared" si="751"/>
        <v>2016</v>
      </c>
      <c r="X9663" t="str">
        <f t="shared" si="752"/>
        <v>Jun-2016</v>
      </c>
      <c r="Y9663" s="17">
        <f t="shared" si="753"/>
        <v>5</v>
      </c>
      <c r="Z9663" t="str">
        <f t="shared" si="754"/>
        <v>0% (No Discount)</v>
      </c>
      <c r="AA9663" s="17">
        <f>IF(COUNTIF($B$2:B9663,B9663)=1,1,0)</f>
        <v>0</v>
      </c>
      <c r="AB9663" s="17">
        <f>IF(COUNTIF($F$2:F9663,F9663)=1,1,0)</f>
        <v>0</v>
      </c>
    </row>
    <row r="9664" spans="1:28" x14ac:dyDescent="0.2">
      <c r="A9664" s="17">
        <v>9663</v>
      </c>
      <c r="B9664" t="s">
        <v>10794</v>
      </c>
      <c r="C9664" s="18">
        <v>42527</v>
      </c>
      <c r="D9664" s="18">
        <v>42532</v>
      </c>
      <c r="E9664" t="s">
        <v>77</v>
      </c>
      <c r="F9664" t="s">
        <v>3951</v>
      </c>
      <c r="G9664" t="s">
        <v>3952</v>
      </c>
      <c r="H9664" t="s">
        <v>129</v>
      </c>
      <c r="I9664" t="s">
        <v>54</v>
      </c>
      <c r="J9664" t="s">
        <v>8338</v>
      </c>
      <c r="K9664" t="s">
        <v>70</v>
      </c>
      <c r="L9664">
        <v>93101</v>
      </c>
      <c r="M9664" t="s">
        <v>71</v>
      </c>
      <c r="N9664" t="s">
        <v>1076</v>
      </c>
      <c r="O9664" t="s">
        <v>98</v>
      </c>
      <c r="P9664" t="s">
        <v>99</v>
      </c>
      <c r="Q9664" t="s">
        <v>1077</v>
      </c>
      <c r="R9664" s="19">
        <v>477.6</v>
      </c>
      <c r="S9664" s="17">
        <v>3</v>
      </c>
      <c r="T9664" s="20">
        <v>0.2</v>
      </c>
      <c r="U9664" s="19">
        <v>161.19</v>
      </c>
      <c r="V9664" s="20">
        <f t="shared" si="750"/>
        <v>0.33749999999999997</v>
      </c>
      <c r="W9664" s="17">
        <f t="shared" si="751"/>
        <v>2016</v>
      </c>
      <c r="X9664" t="str">
        <f t="shared" si="752"/>
        <v>Jun-2016</v>
      </c>
      <c r="Y9664" s="17">
        <f t="shared" si="753"/>
        <v>5</v>
      </c>
      <c r="Z9664" t="str">
        <f t="shared" si="754"/>
        <v>11-20%</v>
      </c>
      <c r="AA9664" s="17">
        <f>IF(COUNTIF($B$2:B9664,B9664)=1,1,0)</f>
        <v>0</v>
      </c>
      <c r="AB9664" s="17">
        <f>IF(COUNTIF($F$2:F9664,F9664)=1,1,0)</f>
        <v>0</v>
      </c>
    </row>
    <row r="9665" spans="1:28" x14ac:dyDescent="0.2">
      <c r="A9665" s="17">
        <v>9664</v>
      </c>
      <c r="B9665" t="s">
        <v>10795</v>
      </c>
      <c r="C9665" s="18">
        <v>42978</v>
      </c>
      <c r="D9665" s="18">
        <v>42983</v>
      </c>
      <c r="E9665" t="s">
        <v>77</v>
      </c>
      <c r="F9665" t="s">
        <v>4023</v>
      </c>
      <c r="G9665" t="s">
        <v>4024</v>
      </c>
      <c r="H9665" t="s">
        <v>53</v>
      </c>
      <c r="I9665" t="s">
        <v>54</v>
      </c>
      <c r="J9665" t="s">
        <v>154</v>
      </c>
      <c r="K9665" t="s">
        <v>70</v>
      </c>
      <c r="L9665">
        <v>94109</v>
      </c>
      <c r="M9665" t="s">
        <v>71</v>
      </c>
      <c r="N9665" t="s">
        <v>2196</v>
      </c>
      <c r="O9665" t="s">
        <v>73</v>
      </c>
      <c r="P9665" t="s">
        <v>86</v>
      </c>
      <c r="Q9665" t="s">
        <v>2197</v>
      </c>
      <c r="R9665" s="19">
        <v>193.95</v>
      </c>
      <c r="S9665" s="17">
        <v>3</v>
      </c>
      <c r="T9665" s="20">
        <v>0</v>
      </c>
      <c r="U9665" s="19">
        <v>9.6974999999999998</v>
      </c>
      <c r="V9665" s="20">
        <f t="shared" si="750"/>
        <v>0.05</v>
      </c>
      <c r="W9665" s="17">
        <f t="shared" si="751"/>
        <v>2017</v>
      </c>
      <c r="X9665" t="str">
        <f t="shared" si="752"/>
        <v>Aug-2017</v>
      </c>
      <c r="Y9665" s="17">
        <f t="shared" si="753"/>
        <v>5</v>
      </c>
      <c r="Z9665" t="str">
        <f t="shared" si="754"/>
        <v>0% (No Discount)</v>
      </c>
      <c r="AA9665" s="17">
        <f>IF(COUNTIF($B$2:B9665,B9665)=1,1,0)</f>
        <v>1</v>
      </c>
      <c r="AB9665" s="17">
        <f>IF(COUNTIF($F$2:F9665,F9665)=1,1,0)</f>
        <v>0</v>
      </c>
    </row>
    <row r="9666" spans="1:28" x14ac:dyDescent="0.2">
      <c r="A9666" s="17">
        <v>9665</v>
      </c>
      <c r="B9666" t="s">
        <v>10796</v>
      </c>
      <c r="C9666" s="18">
        <v>42345</v>
      </c>
      <c r="D9666" s="18">
        <v>42345</v>
      </c>
      <c r="E9666" t="s">
        <v>1320</v>
      </c>
      <c r="F9666" t="s">
        <v>1043</v>
      </c>
      <c r="G9666" t="s">
        <v>1044</v>
      </c>
      <c r="H9666" t="s">
        <v>68</v>
      </c>
      <c r="I9666" t="s">
        <v>54</v>
      </c>
      <c r="J9666" t="s">
        <v>2889</v>
      </c>
      <c r="K9666" t="s">
        <v>70</v>
      </c>
      <c r="L9666">
        <v>92503</v>
      </c>
      <c r="M9666" t="s">
        <v>71</v>
      </c>
      <c r="N9666" t="s">
        <v>2550</v>
      </c>
      <c r="O9666" t="s">
        <v>73</v>
      </c>
      <c r="P9666" t="s">
        <v>117</v>
      </c>
      <c r="Q9666" t="s">
        <v>2551</v>
      </c>
      <c r="R9666" s="19">
        <v>12.96</v>
      </c>
      <c r="S9666" s="17">
        <v>2</v>
      </c>
      <c r="T9666" s="20">
        <v>0</v>
      </c>
      <c r="U9666" s="19">
        <v>6.2207999999999997</v>
      </c>
      <c r="V9666" s="20">
        <f t="shared" ref="V9666:V9729" si="755">IFERROR(U9666/R9666,0)</f>
        <v>0.47999999999999993</v>
      </c>
      <c r="W9666" s="17">
        <f t="shared" ref="W9666:W9729" si="756">YEAR(C9666)</f>
        <v>2015</v>
      </c>
      <c r="X9666" t="str">
        <f t="shared" ref="X9666:X9729" si="757">TEXT(C9666,"mmm-yyyy")</f>
        <v>Dec-2015</v>
      </c>
      <c r="Y9666" s="17">
        <f t="shared" ref="Y9666:Y9729" si="758">D9666-C9666</f>
        <v>0</v>
      </c>
      <c r="Z9666" t="str">
        <f t="shared" ref="Z9666:Z9729" si="759">IF(T9666=0,"0% (No Discount)",IF(T9666&lt;=0.1,"1-10%",IF(T9666&lt;=0.2,"11-20%",IF(T9666&lt;=0.3,"21-30%",IF(T9666&lt;=0.4,"31-40%",IF(T9666&lt;=0.5,"41-50%","Over 50%"))))))</f>
        <v>0% (No Discount)</v>
      </c>
      <c r="AA9666" s="17">
        <f>IF(COUNTIF($B$2:B9666,B9666)=1,1,0)</f>
        <v>1</v>
      </c>
      <c r="AB9666" s="17">
        <f>IF(COUNTIF($F$2:F9666,F9666)=1,1,0)</f>
        <v>0</v>
      </c>
    </row>
    <row r="9667" spans="1:28" x14ac:dyDescent="0.2">
      <c r="A9667" s="17">
        <v>9666</v>
      </c>
      <c r="B9667" t="s">
        <v>10797</v>
      </c>
      <c r="C9667" s="18">
        <v>43055</v>
      </c>
      <c r="D9667" s="18">
        <v>43059</v>
      </c>
      <c r="E9667" t="s">
        <v>77</v>
      </c>
      <c r="F9667" t="s">
        <v>592</v>
      </c>
      <c r="G9667" t="s">
        <v>593</v>
      </c>
      <c r="H9667" t="s">
        <v>53</v>
      </c>
      <c r="I9667" t="s">
        <v>54</v>
      </c>
      <c r="J9667" t="s">
        <v>69</v>
      </c>
      <c r="K9667" t="s">
        <v>70</v>
      </c>
      <c r="L9667">
        <v>90049</v>
      </c>
      <c r="M9667" t="s">
        <v>71</v>
      </c>
      <c r="N9667" t="s">
        <v>3500</v>
      </c>
      <c r="O9667" t="s">
        <v>59</v>
      </c>
      <c r="P9667" t="s">
        <v>92</v>
      </c>
      <c r="Q9667" t="s">
        <v>3501</v>
      </c>
      <c r="R9667" s="19">
        <v>119.94</v>
      </c>
      <c r="S9667" s="17">
        <v>3</v>
      </c>
      <c r="T9667" s="20">
        <v>0</v>
      </c>
      <c r="U9667" s="19">
        <v>23.988</v>
      </c>
      <c r="V9667" s="20">
        <f t="shared" si="755"/>
        <v>0.2</v>
      </c>
      <c r="W9667" s="17">
        <f t="shared" si="756"/>
        <v>2017</v>
      </c>
      <c r="X9667" t="str">
        <f t="shared" si="757"/>
        <v>Nov-2017</v>
      </c>
      <c r="Y9667" s="17">
        <f t="shared" si="758"/>
        <v>4</v>
      </c>
      <c r="Z9667" t="str">
        <f t="shared" si="759"/>
        <v>0% (No Discount)</v>
      </c>
      <c r="AA9667" s="17">
        <f>IF(COUNTIF($B$2:B9667,B9667)=1,1,0)</f>
        <v>1</v>
      </c>
      <c r="AB9667" s="17">
        <f>IF(COUNTIF($F$2:F9667,F9667)=1,1,0)</f>
        <v>0</v>
      </c>
    </row>
    <row r="9668" spans="1:28" x14ac:dyDescent="0.2">
      <c r="A9668" s="17">
        <v>9667</v>
      </c>
      <c r="B9668" t="s">
        <v>10797</v>
      </c>
      <c r="C9668" s="18">
        <v>43055</v>
      </c>
      <c r="D9668" s="18">
        <v>43059</v>
      </c>
      <c r="E9668" t="s">
        <v>77</v>
      </c>
      <c r="F9668" t="s">
        <v>592</v>
      </c>
      <c r="G9668" t="s">
        <v>593</v>
      </c>
      <c r="H9668" t="s">
        <v>53</v>
      </c>
      <c r="I9668" t="s">
        <v>54</v>
      </c>
      <c r="J9668" t="s">
        <v>69</v>
      </c>
      <c r="K9668" t="s">
        <v>70</v>
      </c>
      <c r="L9668">
        <v>90049</v>
      </c>
      <c r="M9668" t="s">
        <v>71</v>
      </c>
      <c r="N9668" t="s">
        <v>5723</v>
      </c>
      <c r="O9668" t="s">
        <v>59</v>
      </c>
      <c r="P9668" t="s">
        <v>92</v>
      </c>
      <c r="Q9668" t="s">
        <v>5724</v>
      </c>
      <c r="R9668" s="19">
        <v>12.42</v>
      </c>
      <c r="S9668" s="17">
        <v>3</v>
      </c>
      <c r="T9668" s="20">
        <v>0</v>
      </c>
      <c r="U9668" s="19">
        <v>4.4711999999999996</v>
      </c>
      <c r="V9668" s="20">
        <f t="shared" si="755"/>
        <v>0.36</v>
      </c>
      <c r="W9668" s="17">
        <f t="shared" si="756"/>
        <v>2017</v>
      </c>
      <c r="X9668" t="str">
        <f t="shared" si="757"/>
        <v>Nov-2017</v>
      </c>
      <c r="Y9668" s="17">
        <f t="shared" si="758"/>
        <v>4</v>
      </c>
      <c r="Z9668" t="str">
        <f t="shared" si="759"/>
        <v>0% (No Discount)</v>
      </c>
      <c r="AA9668" s="17">
        <f>IF(COUNTIF($B$2:B9668,B9668)=1,1,0)</f>
        <v>0</v>
      </c>
      <c r="AB9668" s="17">
        <f>IF(COUNTIF($F$2:F9668,F9668)=1,1,0)</f>
        <v>0</v>
      </c>
    </row>
    <row r="9669" spans="1:28" x14ac:dyDescent="0.2">
      <c r="A9669" s="17">
        <v>9668</v>
      </c>
      <c r="B9669" t="s">
        <v>10798</v>
      </c>
      <c r="C9669" s="18">
        <v>42483</v>
      </c>
      <c r="D9669" s="18">
        <v>42487</v>
      </c>
      <c r="E9669" t="s">
        <v>77</v>
      </c>
      <c r="F9669" t="s">
        <v>5113</v>
      </c>
      <c r="G9669" t="s">
        <v>5114</v>
      </c>
      <c r="H9669" t="s">
        <v>53</v>
      </c>
      <c r="I9669" t="s">
        <v>54</v>
      </c>
      <c r="J9669" t="s">
        <v>10799</v>
      </c>
      <c r="K9669" t="s">
        <v>70</v>
      </c>
      <c r="L9669">
        <v>92672</v>
      </c>
      <c r="M9669" t="s">
        <v>71</v>
      </c>
      <c r="N9669" t="s">
        <v>1998</v>
      </c>
      <c r="O9669" t="s">
        <v>73</v>
      </c>
      <c r="P9669" t="s">
        <v>102</v>
      </c>
      <c r="Q9669" t="s">
        <v>1999</v>
      </c>
      <c r="R9669" s="19">
        <v>18.088000000000001</v>
      </c>
      <c r="S9669" s="17">
        <v>7</v>
      </c>
      <c r="T9669" s="20">
        <v>0.2</v>
      </c>
      <c r="U9669" s="19">
        <v>6.5568999999999997</v>
      </c>
      <c r="V9669" s="20">
        <f t="shared" si="755"/>
        <v>0.36249999999999999</v>
      </c>
      <c r="W9669" s="17">
        <f t="shared" si="756"/>
        <v>2016</v>
      </c>
      <c r="X9669" t="str">
        <f t="shared" si="757"/>
        <v>Apr-2016</v>
      </c>
      <c r="Y9669" s="17">
        <f t="shared" si="758"/>
        <v>4</v>
      </c>
      <c r="Z9669" t="str">
        <f t="shared" si="759"/>
        <v>11-20%</v>
      </c>
      <c r="AA9669" s="17">
        <f>IF(COUNTIF($B$2:B9669,B9669)=1,1,0)</f>
        <v>1</v>
      </c>
      <c r="AB9669" s="17">
        <f>IF(COUNTIF($F$2:F9669,F9669)=1,1,0)</f>
        <v>0</v>
      </c>
    </row>
    <row r="9670" spans="1:28" x14ac:dyDescent="0.2">
      <c r="A9670" s="17">
        <v>9669</v>
      </c>
      <c r="B9670" t="s">
        <v>10798</v>
      </c>
      <c r="C9670" s="18">
        <v>42483</v>
      </c>
      <c r="D9670" s="18">
        <v>42487</v>
      </c>
      <c r="E9670" t="s">
        <v>77</v>
      </c>
      <c r="F9670" t="s">
        <v>5113</v>
      </c>
      <c r="G9670" t="s">
        <v>5114</v>
      </c>
      <c r="H9670" t="s">
        <v>53</v>
      </c>
      <c r="I9670" t="s">
        <v>54</v>
      </c>
      <c r="J9670" t="s">
        <v>10799</v>
      </c>
      <c r="K9670" t="s">
        <v>70</v>
      </c>
      <c r="L9670">
        <v>92672</v>
      </c>
      <c r="M9670" t="s">
        <v>71</v>
      </c>
      <c r="N9670" t="s">
        <v>1040</v>
      </c>
      <c r="O9670" t="s">
        <v>73</v>
      </c>
      <c r="P9670" t="s">
        <v>200</v>
      </c>
      <c r="Q9670" t="s">
        <v>1041</v>
      </c>
      <c r="R9670" s="19">
        <v>71.97</v>
      </c>
      <c r="S9670" s="17">
        <v>3</v>
      </c>
      <c r="T9670" s="20">
        <v>0</v>
      </c>
      <c r="U9670" s="19">
        <v>35.984999999999999</v>
      </c>
      <c r="V9670" s="20">
        <f t="shared" si="755"/>
        <v>0.5</v>
      </c>
      <c r="W9670" s="17">
        <f t="shared" si="756"/>
        <v>2016</v>
      </c>
      <c r="X9670" t="str">
        <f t="shared" si="757"/>
        <v>Apr-2016</v>
      </c>
      <c r="Y9670" s="17">
        <f t="shared" si="758"/>
        <v>4</v>
      </c>
      <c r="Z9670" t="str">
        <f t="shared" si="759"/>
        <v>0% (No Discount)</v>
      </c>
      <c r="AA9670" s="17">
        <f>IF(COUNTIF($B$2:B9670,B9670)=1,1,0)</f>
        <v>0</v>
      </c>
      <c r="AB9670" s="17">
        <f>IF(COUNTIF($F$2:F9670,F9670)=1,1,0)</f>
        <v>0</v>
      </c>
    </row>
    <row r="9671" spans="1:28" x14ac:dyDescent="0.2">
      <c r="A9671" s="17">
        <v>9670</v>
      </c>
      <c r="B9671" t="s">
        <v>10800</v>
      </c>
      <c r="C9671" s="18">
        <v>42827</v>
      </c>
      <c r="D9671" s="18">
        <v>42831</v>
      </c>
      <c r="E9671" t="s">
        <v>77</v>
      </c>
      <c r="F9671" t="s">
        <v>7294</v>
      </c>
      <c r="G9671" t="s">
        <v>7295</v>
      </c>
      <c r="H9671" t="s">
        <v>53</v>
      </c>
      <c r="I9671" t="s">
        <v>54</v>
      </c>
      <c r="J9671" t="s">
        <v>384</v>
      </c>
      <c r="K9671" t="s">
        <v>385</v>
      </c>
      <c r="L9671">
        <v>35601</v>
      </c>
      <c r="M9671" t="s">
        <v>57</v>
      </c>
      <c r="N9671" t="s">
        <v>2525</v>
      </c>
      <c r="O9671" t="s">
        <v>73</v>
      </c>
      <c r="P9671" t="s">
        <v>74</v>
      </c>
      <c r="Q9671" t="s">
        <v>2526</v>
      </c>
      <c r="R9671" s="19">
        <v>14.94</v>
      </c>
      <c r="S9671" s="17">
        <v>3</v>
      </c>
      <c r="T9671" s="20">
        <v>0</v>
      </c>
      <c r="U9671" s="19">
        <v>6.8723999999999998</v>
      </c>
      <c r="V9671" s="20">
        <f t="shared" si="755"/>
        <v>0.46</v>
      </c>
      <c r="W9671" s="17">
        <f t="shared" si="756"/>
        <v>2017</v>
      </c>
      <c r="X9671" t="str">
        <f t="shared" si="757"/>
        <v>Apr-2017</v>
      </c>
      <c r="Y9671" s="17">
        <f t="shared" si="758"/>
        <v>4</v>
      </c>
      <c r="Z9671" t="str">
        <f t="shared" si="759"/>
        <v>0% (No Discount)</v>
      </c>
      <c r="AA9671" s="17">
        <f>IF(COUNTIF($B$2:B9671,B9671)=1,1,0)</f>
        <v>1</v>
      </c>
      <c r="AB9671" s="17">
        <f>IF(COUNTIF($F$2:F9671,F9671)=1,1,0)</f>
        <v>0</v>
      </c>
    </row>
    <row r="9672" spans="1:28" x14ac:dyDescent="0.2">
      <c r="A9672" s="17">
        <v>9671</v>
      </c>
      <c r="B9672" t="s">
        <v>10801</v>
      </c>
      <c r="C9672" s="18">
        <v>42229</v>
      </c>
      <c r="D9672" s="18">
        <v>42231</v>
      </c>
      <c r="E9672" t="s">
        <v>215</v>
      </c>
      <c r="F9672" t="s">
        <v>1207</v>
      </c>
      <c r="G9672" t="s">
        <v>1208</v>
      </c>
      <c r="H9672" t="s">
        <v>68</v>
      </c>
      <c r="I9672" t="s">
        <v>54</v>
      </c>
      <c r="J9672" t="s">
        <v>4524</v>
      </c>
      <c r="K9672" t="s">
        <v>115</v>
      </c>
      <c r="L9672">
        <v>27405</v>
      </c>
      <c r="M9672" t="s">
        <v>57</v>
      </c>
      <c r="N9672" t="s">
        <v>4747</v>
      </c>
      <c r="O9672" t="s">
        <v>73</v>
      </c>
      <c r="P9672" t="s">
        <v>95</v>
      </c>
      <c r="Q9672" t="s">
        <v>4748</v>
      </c>
      <c r="R9672" s="19">
        <v>64.680000000000007</v>
      </c>
      <c r="S9672" s="17">
        <v>7</v>
      </c>
      <c r="T9672" s="20">
        <v>0.2</v>
      </c>
      <c r="U9672" s="19">
        <v>8.0850000000000009</v>
      </c>
      <c r="V9672" s="20">
        <f t="shared" si="755"/>
        <v>0.125</v>
      </c>
      <c r="W9672" s="17">
        <f t="shared" si="756"/>
        <v>2015</v>
      </c>
      <c r="X9672" t="str">
        <f t="shared" si="757"/>
        <v>Aug-2015</v>
      </c>
      <c r="Y9672" s="17">
        <f t="shared" si="758"/>
        <v>2</v>
      </c>
      <c r="Z9672" t="str">
        <f t="shared" si="759"/>
        <v>11-20%</v>
      </c>
      <c r="AA9672" s="17">
        <f>IF(COUNTIF($B$2:B9672,B9672)=1,1,0)</f>
        <v>1</v>
      </c>
      <c r="AB9672" s="17">
        <f>IF(COUNTIF($F$2:F9672,F9672)=1,1,0)</f>
        <v>0</v>
      </c>
    </row>
    <row r="9673" spans="1:28" x14ac:dyDescent="0.2">
      <c r="A9673" s="17">
        <v>9672</v>
      </c>
      <c r="B9673" t="s">
        <v>10802</v>
      </c>
      <c r="C9673" s="18">
        <v>43052</v>
      </c>
      <c r="D9673" s="18">
        <v>43058</v>
      </c>
      <c r="E9673" t="s">
        <v>77</v>
      </c>
      <c r="F9673" t="s">
        <v>945</v>
      </c>
      <c r="G9673" t="s">
        <v>946</v>
      </c>
      <c r="H9673" t="s">
        <v>53</v>
      </c>
      <c r="I9673" t="s">
        <v>54</v>
      </c>
      <c r="J9673" t="s">
        <v>895</v>
      </c>
      <c r="K9673" t="s">
        <v>70</v>
      </c>
      <c r="L9673">
        <v>94568</v>
      </c>
      <c r="M9673" t="s">
        <v>71</v>
      </c>
      <c r="N9673" t="s">
        <v>3510</v>
      </c>
      <c r="O9673" t="s">
        <v>98</v>
      </c>
      <c r="P9673" t="s">
        <v>99</v>
      </c>
      <c r="Q9673" t="s">
        <v>3511</v>
      </c>
      <c r="R9673" s="19">
        <v>22</v>
      </c>
      <c r="S9673" s="17">
        <v>5</v>
      </c>
      <c r="T9673" s="20">
        <v>0.2</v>
      </c>
      <c r="U9673" s="19">
        <v>1.375</v>
      </c>
      <c r="V9673" s="20">
        <f t="shared" si="755"/>
        <v>6.25E-2</v>
      </c>
      <c r="W9673" s="17">
        <f t="shared" si="756"/>
        <v>2017</v>
      </c>
      <c r="X9673" t="str">
        <f t="shared" si="757"/>
        <v>Nov-2017</v>
      </c>
      <c r="Y9673" s="17">
        <f t="shared" si="758"/>
        <v>6</v>
      </c>
      <c r="Z9673" t="str">
        <f t="shared" si="759"/>
        <v>11-20%</v>
      </c>
      <c r="AA9673" s="17">
        <f>IF(COUNTIF($B$2:B9673,B9673)=1,1,0)</f>
        <v>1</v>
      </c>
      <c r="AB9673" s="17">
        <f>IF(COUNTIF($F$2:F9673,F9673)=1,1,0)</f>
        <v>0</v>
      </c>
    </row>
    <row r="9674" spans="1:28" x14ac:dyDescent="0.2">
      <c r="A9674" s="17">
        <v>9673</v>
      </c>
      <c r="B9674" t="s">
        <v>10803</v>
      </c>
      <c r="C9674" s="18">
        <v>42727</v>
      </c>
      <c r="D9674" s="18">
        <v>42732</v>
      </c>
      <c r="E9674" t="s">
        <v>77</v>
      </c>
      <c r="F9674" t="s">
        <v>780</v>
      </c>
      <c r="G9674" t="s">
        <v>781</v>
      </c>
      <c r="H9674" t="s">
        <v>129</v>
      </c>
      <c r="I9674" t="s">
        <v>54</v>
      </c>
      <c r="J9674" t="s">
        <v>173</v>
      </c>
      <c r="K9674" t="s">
        <v>174</v>
      </c>
      <c r="L9674">
        <v>19143</v>
      </c>
      <c r="M9674" t="s">
        <v>175</v>
      </c>
      <c r="N9674" t="s">
        <v>4978</v>
      </c>
      <c r="O9674" t="s">
        <v>73</v>
      </c>
      <c r="P9674" t="s">
        <v>117</v>
      </c>
      <c r="Q9674" t="s">
        <v>4979</v>
      </c>
      <c r="R9674" s="19">
        <v>7.968</v>
      </c>
      <c r="S9674" s="17">
        <v>2</v>
      </c>
      <c r="T9674" s="20">
        <v>0.2</v>
      </c>
      <c r="U9674" s="19">
        <v>2.6892</v>
      </c>
      <c r="V9674" s="20">
        <f t="shared" si="755"/>
        <v>0.33750000000000002</v>
      </c>
      <c r="W9674" s="17">
        <f t="shared" si="756"/>
        <v>2016</v>
      </c>
      <c r="X9674" t="str">
        <f t="shared" si="757"/>
        <v>Dec-2016</v>
      </c>
      <c r="Y9674" s="17">
        <f t="shared" si="758"/>
        <v>5</v>
      </c>
      <c r="Z9674" t="str">
        <f t="shared" si="759"/>
        <v>11-20%</v>
      </c>
      <c r="AA9674" s="17">
        <f>IF(COUNTIF($B$2:B9674,B9674)=1,1,0)</f>
        <v>1</v>
      </c>
      <c r="AB9674" s="17">
        <f>IF(COUNTIF($F$2:F9674,F9674)=1,1,0)</f>
        <v>0</v>
      </c>
    </row>
    <row r="9675" spans="1:28" x14ac:dyDescent="0.2">
      <c r="A9675" s="17">
        <v>9674</v>
      </c>
      <c r="B9675" t="s">
        <v>10803</v>
      </c>
      <c r="C9675" s="18">
        <v>42727</v>
      </c>
      <c r="D9675" s="18">
        <v>42732</v>
      </c>
      <c r="E9675" t="s">
        <v>77</v>
      </c>
      <c r="F9675" t="s">
        <v>780</v>
      </c>
      <c r="G9675" t="s">
        <v>781</v>
      </c>
      <c r="H9675" t="s">
        <v>129</v>
      </c>
      <c r="I9675" t="s">
        <v>54</v>
      </c>
      <c r="J9675" t="s">
        <v>173</v>
      </c>
      <c r="K9675" t="s">
        <v>174</v>
      </c>
      <c r="L9675">
        <v>19143</v>
      </c>
      <c r="M9675" t="s">
        <v>175</v>
      </c>
      <c r="N9675" t="s">
        <v>10804</v>
      </c>
      <c r="O9675" t="s">
        <v>98</v>
      </c>
      <c r="P9675" t="s">
        <v>99</v>
      </c>
      <c r="Q9675" t="s">
        <v>10805</v>
      </c>
      <c r="R9675" s="19">
        <v>1499.97</v>
      </c>
      <c r="S9675" s="17">
        <v>5</v>
      </c>
      <c r="T9675" s="20">
        <v>0.4</v>
      </c>
      <c r="U9675" s="19">
        <v>-374.99250000000001</v>
      </c>
      <c r="V9675" s="20">
        <f t="shared" si="755"/>
        <v>-0.25</v>
      </c>
      <c r="W9675" s="17">
        <f t="shared" si="756"/>
        <v>2016</v>
      </c>
      <c r="X9675" t="str">
        <f t="shared" si="757"/>
        <v>Dec-2016</v>
      </c>
      <c r="Y9675" s="17">
        <f t="shared" si="758"/>
        <v>5</v>
      </c>
      <c r="Z9675" t="str">
        <f t="shared" si="759"/>
        <v>31-40%</v>
      </c>
      <c r="AA9675" s="17">
        <f>IF(COUNTIF($B$2:B9675,B9675)=1,1,0)</f>
        <v>0</v>
      </c>
      <c r="AB9675" s="17">
        <f>IF(COUNTIF($F$2:F9675,F9675)=1,1,0)</f>
        <v>0</v>
      </c>
    </row>
    <row r="9676" spans="1:28" x14ac:dyDescent="0.2">
      <c r="A9676" s="17">
        <v>9675</v>
      </c>
      <c r="B9676" t="s">
        <v>10806</v>
      </c>
      <c r="C9676" s="18">
        <v>41842</v>
      </c>
      <c r="D9676" s="18">
        <v>41844</v>
      </c>
      <c r="E9676" t="s">
        <v>50</v>
      </c>
      <c r="F9676" t="s">
        <v>1232</v>
      </c>
      <c r="G9676" t="s">
        <v>1233</v>
      </c>
      <c r="H9676" t="s">
        <v>53</v>
      </c>
      <c r="I9676" t="s">
        <v>54</v>
      </c>
      <c r="J9676" t="s">
        <v>211</v>
      </c>
      <c r="K9676" t="s">
        <v>131</v>
      </c>
      <c r="L9676">
        <v>77095</v>
      </c>
      <c r="M9676" t="s">
        <v>132</v>
      </c>
      <c r="N9676" t="s">
        <v>5303</v>
      </c>
      <c r="O9676" t="s">
        <v>73</v>
      </c>
      <c r="P9676" t="s">
        <v>86</v>
      </c>
      <c r="Q9676" t="s">
        <v>5304</v>
      </c>
      <c r="R9676" s="19">
        <v>26.632000000000001</v>
      </c>
      <c r="S9676" s="17">
        <v>1</v>
      </c>
      <c r="T9676" s="20">
        <v>0.2</v>
      </c>
      <c r="U9676" s="19">
        <v>1.3315999999999999</v>
      </c>
      <c r="V9676" s="20">
        <f t="shared" si="755"/>
        <v>4.9999999999999996E-2</v>
      </c>
      <c r="W9676" s="17">
        <f t="shared" si="756"/>
        <v>2014</v>
      </c>
      <c r="X9676" t="str">
        <f t="shared" si="757"/>
        <v>Jul-2014</v>
      </c>
      <c r="Y9676" s="17">
        <f t="shared" si="758"/>
        <v>2</v>
      </c>
      <c r="Z9676" t="str">
        <f t="shared" si="759"/>
        <v>11-20%</v>
      </c>
      <c r="AA9676" s="17">
        <f>IF(COUNTIF($B$2:B9676,B9676)=1,1,0)</f>
        <v>1</v>
      </c>
      <c r="AB9676" s="17">
        <f>IF(COUNTIF($F$2:F9676,F9676)=1,1,0)</f>
        <v>0</v>
      </c>
    </row>
    <row r="9677" spans="1:28" x14ac:dyDescent="0.2">
      <c r="A9677" s="17">
        <v>9676</v>
      </c>
      <c r="B9677" t="s">
        <v>10807</v>
      </c>
      <c r="C9677" s="18">
        <v>42496</v>
      </c>
      <c r="D9677" s="18">
        <v>42500</v>
      </c>
      <c r="E9677" t="s">
        <v>77</v>
      </c>
      <c r="F9677" t="s">
        <v>3611</v>
      </c>
      <c r="G9677" t="s">
        <v>3612</v>
      </c>
      <c r="H9677" t="s">
        <v>53</v>
      </c>
      <c r="I9677" t="s">
        <v>54</v>
      </c>
      <c r="J9677" t="s">
        <v>5989</v>
      </c>
      <c r="K9677" t="s">
        <v>70</v>
      </c>
      <c r="L9677">
        <v>93309</v>
      </c>
      <c r="M9677" t="s">
        <v>71</v>
      </c>
      <c r="N9677" t="s">
        <v>4690</v>
      </c>
      <c r="O9677" t="s">
        <v>59</v>
      </c>
      <c r="P9677" t="s">
        <v>92</v>
      </c>
      <c r="Q9677" t="s">
        <v>4691</v>
      </c>
      <c r="R9677" s="19">
        <v>41.6</v>
      </c>
      <c r="S9677" s="17">
        <v>4</v>
      </c>
      <c r="T9677" s="20">
        <v>0</v>
      </c>
      <c r="U9677" s="19">
        <v>14.144</v>
      </c>
      <c r="V9677" s="20">
        <f t="shared" si="755"/>
        <v>0.33999999999999997</v>
      </c>
      <c r="W9677" s="17">
        <f t="shared" si="756"/>
        <v>2016</v>
      </c>
      <c r="X9677" t="str">
        <f t="shared" si="757"/>
        <v>May-2016</v>
      </c>
      <c r="Y9677" s="17">
        <f t="shared" si="758"/>
        <v>4</v>
      </c>
      <c r="Z9677" t="str">
        <f t="shared" si="759"/>
        <v>0% (No Discount)</v>
      </c>
      <c r="AA9677" s="17">
        <f>IF(COUNTIF($B$2:B9677,B9677)=1,1,0)</f>
        <v>1</v>
      </c>
      <c r="AB9677" s="17">
        <f>IF(COUNTIF($F$2:F9677,F9677)=1,1,0)</f>
        <v>0</v>
      </c>
    </row>
    <row r="9678" spans="1:28" x14ac:dyDescent="0.2">
      <c r="A9678" s="17">
        <v>9677</v>
      </c>
      <c r="B9678" t="s">
        <v>10808</v>
      </c>
      <c r="C9678" s="18">
        <v>41971</v>
      </c>
      <c r="D9678" s="18">
        <v>41976</v>
      </c>
      <c r="E9678" t="s">
        <v>77</v>
      </c>
      <c r="F9678" t="s">
        <v>5769</v>
      </c>
      <c r="G9678" t="s">
        <v>5770</v>
      </c>
      <c r="H9678" t="s">
        <v>68</v>
      </c>
      <c r="I9678" t="s">
        <v>54</v>
      </c>
      <c r="J9678" t="s">
        <v>1496</v>
      </c>
      <c r="K9678" t="s">
        <v>281</v>
      </c>
      <c r="L9678">
        <v>47374</v>
      </c>
      <c r="M9678" t="s">
        <v>132</v>
      </c>
      <c r="N9678" t="s">
        <v>3019</v>
      </c>
      <c r="O9678" t="s">
        <v>73</v>
      </c>
      <c r="P9678" t="s">
        <v>200</v>
      </c>
      <c r="Q9678" t="s">
        <v>3020</v>
      </c>
      <c r="R9678" s="19">
        <v>64.02</v>
      </c>
      <c r="S9678" s="17">
        <v>6</v>
      </c>
      <c r="T9678" s="20">
        <v>0</v>
      </c>
      <c r="U9678" s="19">
        <v>29.449200000000001</v>
      </c>
      <c r="V9678" s="20">
        <f t="shared" si="755"/>
        <v>0.46</v>
      </c>
      <c r="W9678" s="17">
        <f t="shared" si="756"/>
        <v>2014</v>
      </c>
      <c r="X9678" t="str">
        <f t="shared" si="757"/>
        <v>Nov-2014</v>
      </c>
      <c r="Y9678" s="17">
        <f t="shared" si="758"/>
        <v>5</v>
      </c>
      <c r="Z9678" t="str">
        <f t="shared" si="759"/>
        <v>0% (No Discount)</v>
      </c>
      <c r="AA9678" s="17">
        <f>IF(COUNTIF($B$2:B9678,B9678)=1,1,0)</f>
        <v>1</v>
      </c>
      <c r="AB9678" s="17">
        <f>IF(COUNTIF($F$2:F9678,F9678)=1,1,0)</f>
        <v>0</v>
      </c>
    </row>
    <row r="9679" spans="1:28" x14ac:dyDescent="0.2">
      <c r="A9679" s="17">
        <v>9678</v>
      </c>
      <c r="B9679" t="s">
        <v>10809</v>
      </c>
      <c r="C9679" s="18">
        <v>42478</v>
      </c>
      <c r="D9679" s="18">
        <v>42483</v>
      </c>
      <c r="E9679" t="s">
        <v>77</v>
      </c>
      <c r="F9679" t="s">
        <v>6618</v>
      </c>
      <c r="G9679" t="s">
        <v>6619</v>
      </c>
      <c r="H9679" t="s">
        <v>68</v>
      </c>
      <c r="I9679" t="s">
        <v>54</v>
      </c>
      <c r="J9679" t="s">
        <v>293</v>
      </c>
      <c r="K9679" t="s">
        <v>294</v>
      </c>
      <c r="L9679">
        <v>10009</v>
      </c>
      <c r="M9679" t="s">
        <v>175</v>
      </c>
      <c r="N9679" t="s">
        <v>1500</v>
      </c>
      <c r="O9679" t="s">
        <v>73</v>
      </c>
      <c r="P9679" t="s">
        <v>95</v>
      </c>
      <c r="Q9679" t="s">
        <v>1501</v>
      </c>
      <c r="R9679" s="19">
        <v>6.99</v>
      </c>
      <c r="S9679" s="17">
        <v>3</v>
      </c>
      <c r="T9679" s="20">
        <v>0</v>
      </c>
      <c r="U9679" s="19">
        <v>2.0270999999999999</v>
      </c>
      <c r="V9679" s="20">
        <f t="shared" si="755"/>
        <v>0.28999999999999998</v>
      </c>
      <c r="W9679" s="17">
        <f t="shared" si="756"/>
        <v>2016</v>
      </c>
      <c r="X9679" t="str">
        <f t="shared" si="757"/>
        <v>Apr-2016</v>
      </c>
      <c r="Y9679" s="17">
        <f t="shared" si="758"/>
        <v>5</v>
      </c>
      <c r="Z9679" t="str">
        <f t="shared" si="759"/>
        <v>0% (No Discount)</v>
      </c>
      <c r="AA9679" s="17">
        <f>IF(COUNTIF($B$2:B9679,B9679)=1,1,0)</f>
        <v>1</v>
      </c>
      <c r="AB9679" s="17">
        <f>IF(COUNTIF($F$2:F9679,F9679)=1,1,0)</f>
        <v>0</v>
      </c>
    </row>
    <row r="9680" spans="1:28" x14ac:dyDescent="0.2">
      <c r="A9680" s="17">
        <v>9679</v>
      </c>
      <c r="B9680" t="s">
        <v>10809</v>
      </c>
      <c r="C9680" s="18">
        <v>42478</v>
      </c>
      <c r="D9680" s="18">
        <v>42483</v>
      </c>
      <c r="E9680" t="s">
        <v>77</v>
      </c>
      <c r="F9680" t="s">
        <v>6618</v>
      </c>
      <c r="G9680" t="s">
        <v>6619</v>
      </c>
      <c r="H9680" t="s">
        <v>68</v>
      </c>
      <c r="I9680" t="s">
        <v>54</v>
      </c>
      <c r="J9680" t="s">
        <v>293</v>
      </c>
      <c r="K9680" t="s">
        <v>294</v>
      </c>
      <c r="L9680">
        <v>10009</v>
      </c>
      <c r="M9680" t="s">
        <v>175</v>
      </c>
      <c r="N9680" t="s">
        <v>10017</v>
      </c>
      <c r="O9680" t="s">
        <v>73</v>
      </c>
      <c r="P9680" t="s">
        <v>606</v>
      </c>
      <c r="Q9680" t="s">
        <v>10018</v>
      </c>
      <c r="R9680" s="19">
        <v>6.84</v>
      </c>
      <c r="S9680" s="17">
        <v>1</v>
      </c>
      <c r="T9680" s="20">
        <v>0</v>
      </c>
      <c r="U9680" s="19">
        <v>1.8468</v>
      </c>
      <c r="V9680" s="20">
        <f t="shared" si="755"/>
        <v>0.27</v>
      </c>
      <c r="W9680" s="17">
        <f t="shared" si="756"/>
        <v>2016</v>
      </c>
      <c r="X9680" t="str">
        <f t="shared" si="757"/>
        <v>Apr-2016</v>
      </c>
      <c r="Y9680" s="17">
        <f t="shared" si="758"/>
        <v>5</v>
      </c>
      <c r="Z9680" t="str">
        <f t="shared" si="759"/>
        <v>0% (No Discount)</v>
      </c>
      <c r="AA9680" s="17">
        <f>IF(COUNTIF($B$2:B9680,B9680)=1,1,0)</f>
        <v>0</v>
      </c>
      <c r="AB9680" s="17">
        <f>IF(COUNTIF($F$2:F9680,F9680)=1,1,0)</f>
        <v>0</v>
      </c>
    </row>
    <row r="9681" spans="1:28" x14ac:dyDescent="0.2">
      <c r="A9681" s="17">
        <v>9680</v>
      </c>
      <c r="B9681" t="s">
        <v>10810</v>
      </c>
      <c r="C9681" s="18">
        <v>42365</v>
      </c>
      <c r="D9681" s="18">
        <v>42369</v>
      </c>
      <c r="E9681" t="s">
        <v>77</v>
      </c>
      <c r="F9681" t="s">
        <v>6455</v>
      </c>
      <c r="G9681" t="s">
        <v>6456</v>
      </c>
      <c r="H9681" t="s">
        <v>68</v>
      </c>
      <c r="I9681" t="s">
        <v>54</v>
      </c>
      <c r="J9681" t="s">
        <v>154</v>
      </c>
      <c r="K9681" t="s">
        <v>70</v>
      </c>
      <c r="L9681">
        <v>94122</v>
      </c>
      <c r="M9681" t="s">
        <v>71</v>
      </c>
      <c r="N9681" t="s">
        <v>3033</v>
      </c>
      <c r="O9681" t="s">
        <v>73</v>
      </c>
      <c r="P9681" t="s">
        <v>86</v>
      </c>
      <c r="Q9681" t="s">
        <v>3034</v>
      </c>
      <c r="R9681" s="19">
        <v>323.10000000000002</v>
      </c>
      <c r="S9681" s="17">
        <v>2</v>
      </c>
      <c r="T9681" s="20">
        <v>0</v>
      </c>
      <c r="U9681" s="19">
        <v>61.389000000000003</v>
      </c>
      <c r="V9681" s="20">
        <f t="shared" si="755"/>
        <v>0.19</v>
      </c>
      <c r="W9681" s="17">
        <f t="shared" si="756"/>
        <v>2015</v>
      </c>
      <c r="X9681" t="str">
        <f t="shared" si="757"/>
        <v>Dec-2015</v>
      </c>
      <c r="Y9681" s="17">
        <f t="shared" si="758"/>
        <v>4</v>
      </c>
      <c r="Z9681" t="str">
        <f t="shared" si="759"/>
        <v>0% (No Discount)</v>
      </c>
      <c r="AA9681" s="17">
        <f>IF(COUNTIF($B$2:B9681,B9681)=1,1,0)</f>
        <v>1</v>
      </c>
      <c r="AB9681" s="17">
        <f>IF(COUNTIF($F$2:F9681,F9681)=1,1,0)</f>
        <v>0</v>
      </c>
    </row>
    <row r="9682" spans="1:28" x14ac:dyDescent="0.2">
      <c r="A9682" s="17">
        <v>9681</v>
      </c>
      <c r="B9682" t="s">
        <v>10810</v>
      </c>
      <c r="C9682" s="18">
        <v>42365</v>
      </c>
      <c r="D9682" s="18">
        <v>42369</v>
      </c>
      <c r="E9682" t="s">
        <v>77</v>
      </c>
      <c r="F9682" t="s">
        <v>6455</v>
      </c>
      <c r="G9682" t="s">
        <v>6456</v>
      </c>
      <c r="H9682" t="s">
        <v>68</v>
      </c>
      <c r="I9682" t="s">
        <v>54</v>
      </c>
      <c r="J9682" t="s">
        <v>154</v>
      </c>
      <c r="K9682" t="s">
        <v>70</v>
      </c>
      <c r="L9682">
        <v>94122</v>
      </c>
      <c r="M9682" t="s">
        <v>71</v>
      </c>
      <c r="N9682" t="s">
        <v>3598</v>
      </c>
      <c r="O9682" t="s">
        <v>98</v>
      </c>
      <c r="P9682" t="s">
        <v>99</v>
      </c>
      <c r="Q9682" t="s">
        <v>3599</v>
      </c>
      <c r="R9682" s="19">
        <v>668.16</v>
      </c>
      <c r="S9682" s="17">
        <v>9</v>
      </c>
      <c r="T9682" s="20">
        <v>0.2</v>
      </c>
      <c r="U9682" s="19">
        <v>75.168000000000006</v>
      </c>
      <c r="V9682" s="20">
        <f t="shared" si="755"/>
        <v>0.11250000000000002</v>
      </c>
      <c r="W9682" s="17">
        <f t="shared" si="756"/>
        <v>2015</v>
      </c>
      <c r="X9682" t="str">
        <f t="shared" si="757"/>
        <v>Dec-2015</v>
      </c>
      <c r="Y9682" s="17">
        <f t="shared" si="758"/>
        <v>4</v>
      </c>
      <c r="Z9682" t="str">
        <f t="shared" si="759"/>
        <v>11-20%</v>
      </c>
      <c r="AA9682" s="17">
        <f>IF(COUNTIF($B$2:B9682,B9682)=1,1,0)</f>
        <v>0</v>
      </c>
      <c r="AB9682" s="17">
        <f>IF(COUNTIF($F$2:F9682,F9682)=1,1,0)</f>
        <v>0</v>
      </c>
    </row>
    <row r="9683" spans="1:28" x14ac:dyDescent="0.2">
      <c r="A9683" s="17">
        <v>9682</v>
      </c>
      <c r="B9683" t="s">
        <v>10811</v>
      </c>
      <c r="C9683" s="18">
        <v>43082</v>
      </c>
      <c r="D9683" s="18">
        <v>43087</v>
      </c>
      <c r="E9683" t="s">
        <v>77</v>
      </c>
      <c r="F9683" t="s">
        <v>1859</v>
      </c>
      <c r="G9683" t="s">
        <v>1860</v>
      </c>
      <c r="H9683" t="s">
        <v>53</v>
      </c>
      <c r="I9683" t="s">
        <v>54</v>
      </c>
      <c r="J9683" t="s">
        <v>154</v>
      </c>
      <c r="K9683" t="s">
        <v>70</v>
      </c>
      <c r="L9683">
        <v>94122</v>
      </c>
      <c r="M9683" t="s">
        <v>71</v>
      </c>
      <c r="N9683" t="s">
        <v>5645</v>
      </c>
      <c r="O9683" t="s">
        <v>73</v>
      </c>
      <c r="P9683" t="s">
        <v>74</v>
      </c>
      <c r="Q9683" t="s">
        <v>5646</v>
      </c>
      <c r="R9683" s="19">
        <v>8.64</v>
      </c>
      <c r="S9683" s="17">
        <v>3</v>
      </c>
      <c r="T9683" s="20">
        <v>0</v>
      </c>
      <c r="U9683" s="19">
        <v>4.2336</v>
      </c>
      <c r="V9683" s="20">
        <f t="shared" si="755"/>
        <v>0.49</v>
      </c>
      <c r="W9683" s="17">
        <f t="shared" si="756"/>
        <v>2017</v>
      </c>
      <c r="X9683" t="str">
        <f t="shared" si="757"/>
        <v>Dec-2017</v>
      </c>
      <c r="Y9683" s="17">
        <f t="shared" si="758"/>
        <v>5</v>
      </c>
      <c r="Z9683" t="str">
        <f t="shared" si="759"/>
        <v>0% (No Discount)</v>
      </c>
      <c r="AA9683" s="17">
        <f>IF(COUNTIF($B$2:B9683,B9683)=1,1,0)</f>
        <v>1</v>
      </c>
      <c r="AB9683" s="17">
        <f>IF(COUNTIF($F$2:F9683,F9683)=1,1,0)</f>
        <v>0</v>
      </c>
    </row>
    <row r="9684" spans="1:28" x14ac:dyDescent="0.2">
      <c r="A9684" s="17">
        <v>9683</v>
      </c>
      <c r="B9684" t="s">
        <v>10811</v>
      </c>
      <c r="C9684" s="18">
        <v>43082</v>
      </c>
      <c r="D9684" s="18">
        <v>43087</v>
      </c>
      <c r="E9684" t="s">
        <v>77</v>
      </c>
      <c r="F9684" t="s">
        <v>1859</v>
      </c>
      <c r="G9684" t="s">
        <v>1860</v>
      </c>
      <c r="H9684" t="s">
        <v>53</v>
      </c>
      <c r="I9684" t="s">
        <v>54</v>
      </c>
      <c r="J9684" t="s">
        <v>154</v>
      </c>
      <c r="K9684" t="s">
        <v>70</v>
      </c>
      <c r="L9684">
        <v>94122</v>
      </c>
      <c r="M9684" t="s">
        <v>71</v>
      </c>
      <c r="N9684" t="s">
        <v>3388</v>
      </c>
      <c r="O9684" t="s">
        <v>73</v>
      </c>
      <c r="P9684" t="s">
        <v>117</v>
      </c>
      <c r="Q9684" t="s">
        <v>3389</v>
      </c>
      <c r="R9684" s="19">
        <v>38.880000000000003</v>
      </c>
      <c r="S9684" s="17">
        <v>6</v>
      </c>
      <c r="T9684" s="20">
        <v>0</v>
      </c>
      <c r="U9684" s="19">
        <v>18.662400000000002</v>
      </c>
      <c r="V9684" s="20">
        <f t="shared" si="755"/>
        <v>0.48000000000000004</v>
      </c>
      <c r="W9684" s="17">
        <f t="shared" si="756"/>
        <v>2017</v>
      </c>
      <c r="X9684" t="str">
        <f t="shared" si="757"/>
        <v>Dec-2017</v>
      </c>
      <c r="Y9684" s="17">
        <f t="shared" si="758"/>
        <v>5</v>
      </c>
      <c r="Z9684" t="str">
        <f t="shared" si="759"/>
        <v>0% (No Discount)</v>
      </c>
      <c r="AA9684" s="17">
        <f>IF(COUNTIF($B$2:B9684,B9684)=1,1,0)</f>
        <v>0</v>
      </c>
      <c r="AB9684" s="17">
        <f>IF(COUNTIF($F$2:F9684,F9684)=1,1,0)</f>
        <v>0</v>
      </c>
    </row>
    <row r="9685" spans="1:28" x14ac:dyDescent="0.2">
      <c r="A9685" s="17">
        <v>9684</v>
      </c>
      <c r="B9685" t="s">
        <v>10811</v>
      </c>
      <c r="C9685" s="18">
        <v>43082</v>
      </c>
      <c r="D9685" s="18">
        <v>43087</v>
      </c>
      <c r="E9685" t="s">
        <v>77</v>
      </c>
      <c r="F9685" t="s">
        <v>1859</v>
      </c>
      <c r="G9685" t="s">
        <v>1860</v>
      </c>
      <c r="H9685" t="s">
        <v>53</v>
      </c>
      <c r="I9685" t="s">
        <v>54</v>
      </c>
      <c r="J9685" t="s">
        <v>154</v>
      </c>
      <c r="K9685" t="s">
        <v>70</v>
      </c>
      <c r="L9685">
        <v>94122</v>
      </c>
      <c r="M9685" t="s">
        <v>71</v>
      </c>
      <c r="N9685" t="s">
        <v>3964</v>
      </c>
      <c r="O9685" t="s">
        <v>59</v>
      </c>
      <c r="P9685" t="s">
        <v>92</v>
      </c>
      <c r="Q9685" t="s">
        <v>5182</v>
      </c>
      <c r="R9685" s="19">
        <v>201.04</v>
      </c>
      <c r="S9685" s="17">
        <v>8</v>
      </c>
      <c r="T9685" s="20">
        <v>0</v>
      </c>
      <c r="U9685" s="19">
        <v>54.280799999999999</v>
      </c>
      <c r="V9685" s="20">
        <f t="shared" si="755"/>
        <v>0.27</v>
      </c>
      <c r="W9685" s="17">
        <f t="shared" si="756"/>
        <v>2017</v>
      </c>
      <c r="X9685" t="str">
        <f t="shared" si="757"/>
        <v>Dec-2017</v>
      </c>
      <c r="Y9685" s="17">
        <f t="shared" si="758"/>
        <v>5</v>
      </c>
      <c r="Z9685" t="str">
        <f t="shared" si="759"/>
        <v>0% (No Discount)</v>
      </c>
      <c r="AA9685" s="17">
        <f>IF(COUNTIF($B$2:B9685,B9685)=1,1,0)</f>
        <v>0</v>
      </c>
      <c r="AB9685" s="17">
        <f>IF(COUNTIF($F$2:F9685,F9685)=1,1,0)</f>
        <v>0</v>
      </c>
    </row>
    <row r="9686" spans="1:28" x14ac:dyDescent="0.2">
      <c r="A9686" s="17">
        <v>9685</v>
      </c>
      <c r="B9686" t="s">
        <v>10811</v>
      </c>
      <c r="C9686" s="18">
        <v>43082</v>
      </c>
      <c r="D9686" s="18">
        <v>43087</v>
      </c>
      <c r="E9686" t="s">
        <v>77</v>
      </c>
      <c r="F9686" t="s">
        <v>1859</v>
      </c>
      <c r="G9686" t="s">
        <v>1860</v>
      </c>
      <c r="H9686" t="s">
        <v>53</v>
      </c>
      <c r="I9686" t="s">
        <v>54</v>
      </c>
      <c r="J9686" t="s">
        <v>154</v>
      </c>
      <c r="K9686" t="s">
        <v>70</v>
      </c>
      <c r="L9686">
        <v>94122</v>
      </c>
      <c r="M9686" t="s">
        <v>71</v>
      </c>
      <c r="N9686" t="s">
        <v>7369</v>
      </c>
      <c r="O9686" t="s">
        <v>73</v>
      </c>
      <c r="P9686" t="s">
        <v>117</v>
      </c>
      <c r="Q9686" t="s">
        <v>7370</v>
      </c>
      <c r="R9686" s="19">
        <v>12.96</v>
      </c>
      <c r="S9686" s="17">
        <v>2</v>
      </c>
      <c r="T9686" s="20">
        <v>0</v>
      </c>
      <c r="U9686" s="19">
        <v>6.3503999999999996</v>
      </c>
      <c r="V9686" s="20">
        <f t="shared" si="755"/>
        <v>0.48999999999999994</v>
      </c>
      <c r="W9686" s="17">
        <f t="shared" si="756"/>
        <v>2017</v>
      </c>
      <c r="X9686" t="str">
        <f t="shared" si="757"/>
        <v>Dec-2017</v>
      </c>
      <c r="Y9686" s="17">
        <f t="shared" si="758"/>
        <v>5</v>
      </c>
      <c r="Z9686" t="str">
        <f t="shared" si="759"/>
        <v>0% (No Discount)</v>
      </c>
      <c r="AA9686" s="17">
        <f>IF(COUNTIF($B$2:B9686,B9686)=1,1,0)</f>
        <v>0</v>
      </c>
      <c r="AB9686" s="17">
        <f>IF(COUNTIF($F$2:F9686,F9686)=1,1,0)</f>
        <v>0</v>
      </c>
    </row>
    <row r="9687" spans="1:28" x14ac:dyDescent="0.2">
      <c r="A9687" s="17">
        <v>9686</v>
      </c>
      <c r="B9687" t="s">
        <v>10812</v>
      </c>
      <c r="C9687" s="18">
        <v>42737</v>
      </c>
      <c r="D9687" s="18">
        <v>42739</v>
      </c>
      <c r="E9687" t="s">
        <v>50</v>
      </c>
      <c r="F9687" t="s">
        <v>9618</v>
      </c>
      <c r="G9687" t="s">
        <v>9619</v>
      </c>
      <c r="H9687" t="s">
        <v>68</v>
      </c>
      <c r="I9687" t="s">
        <v>54</v>
      </c>
      <c r="J9687" t="s">
        <v>69</v>
      </c>
      <c r="K9687" t="s">
        <v>70</v>
      </c>
      <c r="L9687">
        <v>90032</v>
      </c>
      <c r="M9687" t="s">
        <v>71</v>
      </c>
      <c r="N9687" t="s">
        <v>5576</v>
      </c>
      <c r="O9687" t="s">
        <v>98</v>
      </c>
      <c r="P9687" t="s">
        <v>188</v>
      </c>
      <c r="Q9687" t="s">
        <v>5577</v>
      </c>
      <c r="R9687" s="19">
        <v>16.59</v>
      </c>
      <c r="S9687" s="17">
        <v>1</v>
      </c>
      <c r="T9687" s="20">
        <v>0</v>
      </c>
      <c r="U9687" s="19">
        <v>5.8064999999999998</v>
      </c>
      <c r="V9687" s="20">
        <f t="shared" si="755"/>
        <v>0.35</v>
      </c>
      <c r="W9687" s="17">
        <f t="shared" si="756"/>
        <v>2017</v>
      </c>
      <c r="X9687" t="str">
        <f t="shared" si="757"/>
        <v>Jan-2017</v>
      </c>
      <c r="Y9687" s="17">
        <f t="shared" si="758"/>
        <v>2</v>
      </c>
      <c r="Z9687" t="str">
        <f t="shared" si="759"/>
        <v>0% (No Discount)</v>
      </c>
      <c r="AA9687" s="17">
        <f>IF(COUNTIF($B$2:B9687,B9687)=1,1,0)</f>
        <v>1</v>
      </c>
      <c r="AB9687" s="17">
        <f>IF(COUNTIF($F$2:F9687,F9687)=1,1,0)</f>
        <v>0</v>
      </c>
    </row>
    <row r="9688" spans="1:28" x14ac:dyDescent="0.2">
      <c r="A9688" s="17">
        <v>9687</v>
      </c>
      <c r="B9688" t="s">
        <v>10813</v>
      </c>
      <c r="C9688" s="18">
        <v>42885</v>
      </c>
      <c r="D9688" s="18">
        <v>42889</v>
      </c>
      <c r="E9688" t="s">
        <v>77</v>
      </c>
      <c r="F9688" t="s">
        <v>4991</v>
      </c>
      <c r="G9688" t="s">
        <v>4992</v>
      </c>
      <c r="H9688" t="s">
        <v>53</v>
      </c>
      <c r="I9688" t="s">
        <v>54</v>
      </c>
      <c r="J9688" t="s">
        <v>977</v>
      </c>
      <c r="K9688" t="s">
        <v>70</v>
      </c>
      <c r="L9688">
        <v>92037</v>
      </c>
      <c r="M9688" t="s">
        <v>71</v>
      </c>
      <c r="N9688" t="s">
        <v>2485</v>
      </c>
      <c r="O9688" t="s">
        <v>73</v>
      </c>
      <c r="P9688" t="s">
        <v>95</v>
      </c>
      <c r="Q9688" t="s">
        <v>2486</v>
      </c>
      <c r="R9688" s="19">
        <v>35.1</v>
      </c>
      <c r="S9688" s="17">
        <v>6</v>
      </c>
      <c r="T9688" s="20">
        <v>0</v>
      </c>
      <c r="U9688" s="19">
        <v>10.179</v>
      </c>
      <c r="V9688" s="20">
        <f t="shared" si="755"/>
        <v>0.28999999999999998</v>
      </c>
      <c r="W9688" s="17">
        <f t="shared" si="756"/>
        <v>2017</v>
      </c>
      <c r="X9688" t="str">
        <f t="shared" si="757"/>
        <v>May-2017</v>
      </c>
      <c r="Y9688" s="17">
        <f t="shared" si="758"/>
        <v>4</v>
      </c>
      <c r="Z9688" t="str">
        <f t="shared" si="759"/>
        <v>0% (No Discount)</v>
      </c>
      <c r="AA9688" s="17">
        <f>IF(COUNTIF($B$2:B9688,B9688)=1,1,0)</f>
        <v>1</v>
      </c>
      <c r="AB9688" s="17">
        <f>IF(COUNTIF($F$2:F9688,F9688)=1,1,0)</f>
        <v>0</v>
      </c>
    </row>
    <row r="9689" spans="1:28" x14ac:dyDescent="0.2">
      <c r="A9689" s="17">
        <v>9688</v>
      </c>
      <c r="B9689" t="s">
        <v>10814</v>
      </c>
      <c r="C9689" s="18">
        <v>43008</v>
      </c>
      <c r="D9689" s="18">
        <v>43014</v>
      </c>
      <c r="E9689" t="s">
        <v>77</v>
      </c>
      <c r="F9689" t="s">
        <v>2832</v>
      </c>
      <c r="G9689" t="s">
        <v>2833</v>
      </c>
      <c r="H9689" t="s">
        <v>129</v>
      </c>
      <c r="I9689" t="s">
        <v>54</v>
      </c>
      <c r="J9689" t="s">
        <v>1157</v>
      </c>
      <c r="K9689" t="s">
        <v>131</v>
      </c>
      <c r="L9689">
        <v>76017</v>
      </c>
      <c r="M9689" t="s">
        <v>132</v>
      </c>
      <c r="N9689" t="s">
        <v>2476</v>
      </c>
      <c r="O9689" t="s">
        <v>73</v>
      </c>
      <c r="P9689" t="s">
        <v>102</v>
      </c>
      <c r="Q9689" t="s">
        <v>2477</v>
      </c>
      <c r="R9689" s="19">
        <v>11.646000000000001</v>
      </c>
      <c r="S9689" s="17">
        <v>9</v>
      </c>
      <c r="T9689" s="20">
        <v>0.8</v>
      </c>
      <c r="U9689" s="19">
        <v>-17.469000000000001</v>
      </c>
      <c r="V9689" s="20">
        <f t="shared" si="755"/>
        <v>-1.5</v>
      </c>
      <c r="W9689" s="17">
        <f t="shared" si="756"/>
        <v>2017</v>
      </c>
      <c r="X9689" t="str">
        <f t="shared" si="757"/>
        <v>Sep-2017</v>
      </c>
      <c r="Y9689" s="17">
        <f t="shared" si="758"/>
        <v>6</v>
      </c>
      <c r="Z9689" t="str">
        <f t="shared" si="759"/>
        <v>Over 50%</v>
      </c>
      <c r="AA9689" s="17">
        <f>IF(COUNTIF($B$2:B9689,B9689)=1,1,0)</f>
        <v>1</v>
      </c>
      <c r="AB9689" s="17">
        <f>IF(COUNTIF($F$2:F9689,F9689)=1,1,0)</f>
        <v>0</v>
      </c>
    </row>
    <row r="9690" spans="1:28" x14ac:dyDescent="0.2">
      <c r="A9690" s="17">
        <v>9689</v>
      </c>
      <c r="B9690" t="s">
        <v>10815</v>
      </c>
      <c r="C9690" s="18">
        <v>42906</v>
      </c>
      <c r="D9690" s="18">
        <v>42913</v>
      </c>
      <c r="E9690" t="s">
        <v>77</v>
      </c>
      <c r="F9690" t="s">
        <v>414</v>
      </c>
      <c r="G9690" t="s">
        <v>415</v>
      </c>
      <c r="H9690" t="s">
        <v>53</v>
      </c>
      <c r="I9690" t="s">
        <v>54</v>
      </c>
      <c r="J9690" t="s">
        <v>1496</v>
      </c>
      <c r="K9690" t="s">
        <v>346</v>
      </c>
      <c r="L9690">
        <v>23223</v>
      </c>
      <c r="M9690" t="s">
        <v>57</v>
      </c>
      <c r="N9690" t="s">
        <v>6319</v>
      </c>
      <c r="O9690" t="s">
        <v>73</v>
      </c>
      <c r="P9690" t="s">
        <v>117</v>
      </c>
      <c r="Q9690" t="s">
        <v>6320</v>
      </c>
      <c r="R9690" s="19">
        <v>32.4</v>
      </c>
      <c r="S9690" s="17">
        <v>5</v>
      </c>
      <c r="T9690" s="20">
        <v>0</v>
      </c>
      <c r="U9690" s="19">
        <v>15.552</v>
      </c>
      <c r="V9690" s="20">
        <f t="shared" si="755"/>
        <v>0.48</v>
      </c>
      <c r="W9690" s="17">
        <f t="shared" si="756"/>
        <v>2017</v>
      </c>
      <c r="X9690" t="str">
        <f t="shared" si="757"/>
        <v>Jun-2017</v>
      </c>
      <c r="Y9690" s="17">
        <f t="shared" si="758"/>
        <v>7</v>
      </c>
      <c r="Z9690" t="str">
        <f t="shared" si="759"/>
        <v>0% (No Discount)</v>
      </c>
      <c r="AA9690" s="17">
        <f>IF(COUNTIF($B$2:B9690,B9690)=1,1,0)</f>
        <v>1</v>
      </c>
      <c r="AB9690" s="17">
        <f>IF(COUNTIF($F$2:F9690,F9690)=1,1,0)</f>
        <v>0</v>
      </c>
    </row>
    <row r="9691" spans="1:28" x14ac:dyDescent="0.2">
      <c r="A9691" s="17">
        <v>9690</v>
      </c>
      <c r="B9691" t="s">
        <v>10815</v>
      </c>
      <c r="C9691" s="18">
        <v>42906</v>
      </c>
      <c r="D9691" s="18">
        <v>42913</v>
      </c>
      <c r="E9691" t="s">
        <v>77</v>
      </c>
      <c r="F9691" t="s">
        <v>414</v>
      </c>
      <c r="G9691" t="s">
        <v>415</v>
      </c>
      <c r="H9691" t="s">
        <v>53</v>
      </c>
      <c r="I9691" t="s">
        <v>54</v>
      </c>
      <c r="J9691" t="s">
        <v>1496</v>
      </c>
      <c r="K9691" t="s">
        <v>346</v>
      </c>
      <c r="L9691">
        <v>23223</v>
      </c>
      <c r="M9691" t="s">
        <v>57</v>
      </c>
      <c r="N9691" t="s">
        <v>5925</v>
      </c>
      <c r="O9691" t="s">
        <v>98</v>
      </c>
      <c r="P9691" t="s">
        <v>99</v>
      </c>
      <c r="Q9691" t="s">
        <v>5926</v>
      </c>
      <c r="R9691" s="19">
        <v>503.96</v>
      </c>
      <c r="S9691" s="17">
        <v>4</v>
      </c>
      <c r="T9691" s="20">
        <v>0</v>
      </c>
      <c r="U9691" s="19">
        <v>125.99</v>
      </c>
      <c r="V9691" s="20">
        <f t="shared" si="755"/>
        <v>0.25</v>
      </c>
      <c r="W9691" s="17">
        <f t="shared" si="756"/>
        <v>2017</v>
      </c>
      <c r="X9691" t="str">
        <f t="shared" si="757"/>
        <v>Jun-2017</v>
      </c>
      <c r="Y9691" s="17">
        <f t="shared" si="758"/>
        <v>7</v>
      </c>
      <c r="Z9691" t="str">
        <f t="shared" si="759"/>
        <v>0% (No Discount)</v>
      </c>
      <c r="AA9691" s="17">
        <f>IF(COUNTIF($B$2:B9691,B9691)=1,1,0)</f>
        <v>0</v>
      </c>
      <c r="AB9691" s="17">
        <f>IF(COUNTIF($F$2:F9691,F9691)=1,1,0)</f>
        <v>0</v>
      </c>
    </row>
    <row r="9692" spans="1:28" x14ac:dyDescent="0.2">
      <c r="A9692" s="17">
        <v>9691</v>
      </c>
      <c r="B9692" t="s">
        <v>10816</v>
      </c>
      <c r="C9692" s="18">
        <v>42829</v>
      </c>
      <c r="D9692" s="18">
        <v>42830</v>
      </c>
      <c r="E9692" t="s">
        <v>215</v>
      </c>
      <c r="F9692" t="s">
        <v>5772</v>
      </c>
      <c r="G9692" t="s">
        <v>5773</v>
      </c>
      <c r="H9692" t="s">
        <v>129</v>
      </c>
      <c r="I9692" t="s">
        <v>54</v>
      </c>
      <c r="J9692" t="s">
        <v>293</v>
      </c>
      <c r="K9692" t="s">
        <v>294</v>
      </c>
      <c r="L9692">
        <v>10035</v>
      </c>
      <c r="M9692" t="s">
        <v>175</v>
      </c>
      <c r="N9692" t="s">
        <v>3264</v>
      </c>
      <c r="O9692" t="s">
        <v>73</v>
      </c>
      <c r="P9692" t="s">
        <v>95</v>
      </c>
      <c r="Q9692" t="s">
        <v>3265</v>
      </c>
      <c r="R9692" s="19">
        <v>7.04</v>
      </c>
      <c r="S9692" s="17">
        <v>4</v>
      </c>
      <c r="T9692" s="20">
        <v>0</v>
      </c>
      <c r="U9692" s="19">
        <v>2.0415999999999999</v>
      </c>
      <c r="V9692" s="20">
        <f t="shared" si="755"/>
        <v>0.28999999999999998</v>
      </c>
      <c r="W9692" s="17">
        <f t="shared" si="756"/>
        <v>2017</v>
      </c>
      <c r="X9692" t="str">
        <f t="shared" si="757"/>
        <v>Apr-2017</v>
      </c>
      <c r="Y9692" s="17">
        <f t="shared" si="758"/>
        <v>1</v>
      </c>
      <c r="Z9692" t="str">
        <f t="shared" si="759"/>
        <v>0% (No Discount)</v>
      </c>
      <c r="AA9692" s="17">
        <f>IF(COUNTIF($B$2:B9692,B9692)=1,1,0)</f>
        <v>1</v>
      </c>
      <c r="AB9692" s="17">
        <f>IF(COUNTIF($F$2:F9692,F9692)=1,1,0)</f>
        <v>0</v>
      </c>
    </row>
    <row r="9693" spans="1:28" x14ac:dyDescent="0.2">
      <c r="A9693" s="17">
        <v>9692</v>
      </c>
      <c r="B9693" t="s">
        <v>10817</v>
      </c>
      <c r="C9693" s="18">
        <v>42321</v>
      </c>
      <c r="D9693" s="18">
        <v>42325</v>
      </c>
      <c r="E9693" t="s">
        <v>77</v>
      </c>
      <c r="F9693" t="s">
        <v>1219</v>
      </c>
      <c r="G9693" t="s">
        <v>1220</v>
      </c>
      <c r="H9693" t="s">
        <v>53</v>
      </c>
      <c r="I9693" t="s">
        <v>54</v>
      </c>
      <c r="J9693" t="s">
        <v>211</v>
      </c>
      <c r="K9693" t="s">
        <v>131</v>
      </c>
      <c r="L9693">
        <v>77041</v>
      </c>
      <c r="M9693" t="s">
        <v>132</v>
      </c>
      <c r="N9693" t="s">
        <v>3126</v>
      </c>
      <c r="O9693" t="s">
        <v>59</v>
      </c>
      <c r="P9693" t="s">
        <v>60</v>
      </c>
      <c r="Q9693" t="s">
        <v>3127</v>
      </c>
      <c r="R9693" s="19">
        <v>613.99919999999997</v>
      </c>
      <c r="S9693" s="17">
        <v>3</v>
      </c>
      <c r="T9693" s="20">
        <v>0.32</v>
      </c>
      <c r="U9693" s="19">
        <v>-18.058800000000002</v>
      </c>
      <c r="V9693" s="20">
        <f t="shared" si="755"/>
        <v>-2.9411764705882356E-2</v>
      </c>
      <c r="W9693" s="17">
        <f t="shared" si="756"/>
        <v>2015</v>
      </c>
      <c r="X9693" t="str">
        <f t="shared" si="757"/>
        <v>Nov-2015</v>
      </c>
      <c r="Y9693" s="17">
        <f t="shared" si="758"/>
        <v>4</v>
      </c>
      <c r="Z9693" t="str">
        <f t="shared" si="759"/>
        <v>31-40%</v>
      </c>
      <c r="AA9693" s="17">
        <f>IF(COUNTIF($B$2:B9693,B9693)=1,1,0)</f>
        <v>1</v>
      </c>
      <c r="AB9693" s="17">
        <f>IF(COUNTIF($F$2:F9693,F9693)=1,1,0)</f>
        <v>0</v>
      </c>
    </row>
    <row r="9694" spans="1:28" x14ac:dyDescent="0.2">
      <c r="A9694" s="17">
        <v>9693</v>
      </c>
      <c r="B9694" t="s">
        <v>10818</v>
      </c>
      <c r="C9694" s="18">
        <v>42244</v>
      </c>
      <c r="D9694" s="18">
        <v>42249</v>
      </c>
      <c r="E9694" t="s">
        <v>77</v>
      </c>
      <c r="F9694" t="s">
        <v>3554</v>
      </c>
      <c r="G9694" t="s">
        <v>3555</v>
      </c>
      <c r="H9694" t="s">
        <v>68</v>
      </c>
      <c r="I9694" t="s">
        <v>54</v>
      </c>
      <c r="J9694" t="s">
        <v>775</v>
      </c>
      <c r="K9694" t="s">
        <v>776</v>
      </c>
      <c r="L9694">
        <v>6824</v>
      </c>
      <c r="M9694" t="s">
        <v>175</v>
      </c>
      <c r="N9694" t="s">
        <v>5592</v>
      </c>
      <c r="O9694" t="s">
        <v>73</v>
      </c>
      <c r="P9694" t="s">
        <v>86</v>
      </c>
      <c r="Q9694" t="s">
        <v>5593</v>
      </c>
      <c r="R9694" s="19">
        <v>470.36</v>
      </c>
      <c r="S9694" s="17">
        <v>11</v>
      </c>
      <c r="T9694" s="20">
        <v>0</v>
      </c>
      <c r="U9694" s="19">
        <v>122.2936</v>
      </c>
      <c r="V9694" s="20">
        <f t="shared" si="755"/>
        <v>0.26</v>
      </c>
      <c r="W9694" s="17">
        <f t="shared" si="756"/>
        <v>2015</v>
      </c>
      <c r="X9694" t="str">
        <f t="shared" si="757"/>
        <v>Aug-2015</v>
      </c>
      <c r="Y9694" s="17">
        <f t="shared" si="758"/>
        <v>5</v>
      </c>
      <c r="Z9694" t="str">
        <f t="shared" si="759"/>
        <v>0% (No Discount)</v>
      </c>
      <c r="AA9694" s="17">
        <f>IF(COUNTIF($B$2:B9694,B9694)=1,1,0)</f>
        <v>1</v>
      </c>
      <c r="AB9694" s="17">
        <f>IF(COUNTIF($F$2:F9694,F9694)=1,1,0)</f>
        <v>0</v>
      </c>
    </row>
    <row r="9695" spans="1:28" x14ac:dyDescent="0.2">
      <c r="A9695" s="17">
        <v>9694</v>
      </c>
      <c r="B9695" t="s">
        <v>10819</v>
      </c>
      <c r="C9695" s="18">
        <v>43002</v>
      </c>
      <c r="D9695" s="18">
        <v>43006</v>
      </c>
      <c r="E9695" t="s">
        <v>50</v>
      </c>
      <c r="F9695" t="s">
        <v>666</v>
      </c>
      <c r="G9695" t="s">
        <v>667</v>
      </c>
      <c r="H9695" t="s">
        <v>129</v>
      </c>
      <c r="I9695" t="s">
        <v>54</v>
      </c>
      <c r="J9695" t="s">
        <v>154</v>
      </c>
      <c r="K9695" t="s">
        <v>70</v>
      </c>
      <c r="L9695">
        <v>94110</v>
      </c>
      <c r="M9695" t="s">
        <v>71</v>
      </c>
      <c r="N9695" t="s">
        <v>5138</v>
      </c>
      <c r="O9695" t="s">
        <v>73</v>
      </c>
      <c r="P9695" t="s">
        <v>117</v>
      </c>
      <c r="Q9695" t="s">
        <v>5139</v>
      </c>
      <c r="R9695" s="19">
        <v>31.08</v>
      </c>
      <c r="S9695" s="17">
        <v>6</v>
      </c>
      <c r="T9695" s="20">
        <v>0</v>
      </c>
      <c r="U9695" s="19">
        <v>15.229200000000001</v>
      </c>
      <c r="V9695" s="20">
        <f t="shared" si="755"/>
        <v>0.49000000000000005</v>
      </c>
      <c r="W9695" s="17">
        <f t="shared" si="756"/>
        <v>2017</v>
      </c>
      <c r="X9695" t="str">
        <f t="shared" si="757"/>
        <v>Sep-2017</v>
      </c>
      <c r="Y9695" s="17">
        <f t="shared" si="758"/>
        <v>4</v>
      </c>
      <c r="Z9695" t="str">
        <f t="shared" si="759"/>
        <v>0% (No Discount)</v>
      </c>
      <c r="AA9695" s="17">
        <f>IF(COUNTIF($B$2:B9695,B9695)=1,1,0)</f>
        <v>1</v>
      </c>
      <c r="AB9695" s="17">
        <f>IF(COUNTIF($F$2:F9695,F9695)=1,1,0)</f>
        <v>0</v>
      </c>
    </row>
    <row r="9696" spans="1:28" x14ac:dyDescent="0.2">
      <c r="A9696" s="17">
        <v>9695</v>
      </c>
      <c r="B9696" t="s">
        <v>10819</v>
      </c>
      <c r="C9696" s="18">
        <v>43002</v>
      </c>
      <c r="D9696" s="18">
        <v>43006</v>
      </c>
      <c r="E9696" t="s">
        <v>50</v>
      </c>
      <c r="F9696" t="s">
        <v>666</v>
      </c>
      <c r="G9696" t="s">
        <v>667</v>
      </c>
      <c r="H9696" t="s">
        <v>129</v>
      </c>
      <c r="I9696" t="s">
        <v>54</v>
      </c>
      <c r="J9696" t="s">
        <v>154</v>
      </c>
      <c r="K9696" t="s">
        <v>70</v>
      </c>
      <c r="L9696">
        <v>94110</v>
      </c>
      <c r="M9696" t="s">
        <v>71</v>
      </c>
      <c r="N9696" t="s">
        <v>1981</v>
      </c>
      <c r="O9696" t="s">
        <v>73</v>
      </c>
      <c r="P9696" t="s">
        <v>606</v>
      </c>
      <c r="Q9696" t="s">
        <v>1982</v>
      </c>
      <c r="R9696" s="19">
        <v>7.3</v>
      </c>
      <c r="S9696" s="17">
        <v>2</v>
      </c>
      <c r="T9696" s="20">
        <v>0</v>
      </c>
      <c r="U9696" s="19">
        <v>2.19</v>
      </c>
      <c r="V9696" s="20">
        <f t="shared" si="755"/>
        <v>0.3</v>
      </c>
      <c r="W9696" s="17">
        <f t="shared" si="756"/>
        <v>2017</v>
      </c>
      <c r="X9696" t="str">
        <f t="shared" si="757"/>
        <v>Sep-2017</v>
      </c>
      <c r="Y9696" s="17">
        <f t="shared" si="758"/>
        <v>4</v>
      </c>
      <c r="Z9696" t="str">
        <f t="shared" si="759"/>
        <v>0% (No Discount)</v>
      </c>
      <c r="AA9696" s="17">
        <f>IF(COUNTIF($B$2:B9696,B9696)=1,1,0)</f>
        <v>0</v>
      </c>
      <c r="AB9696" s="17">
        <f>IF(COUNTIF($F$2:F9696,F9696)=1,1,0)</f>
        <v>0</v>
      </c>
    </row>
    <row r="9697" spans="1:28" x14ac:dyDescent="0.2">
      <c r="A9697" s="17">
        <v>9696</v>
      </c>
      <c r="B9697" t="s">
        <v>10820</v>
      </c>
      <c r="C9697" s="18">
        <v>42715</v>
      </c>
      <c r="D9697" s="18">
        <v>42718</v>
      </c>
      <c r="E9697" t="s">
        <v>215</v>
      </c>
      <c r="F9697" t="s">
        <v>2360</v>
      </c>
      <c r="G9697" t="s">
        <v>2361</v>
      </c>
      <c r="H9697" t="s">
        <v>68</v>
      </c>
      <c r="I9697" t="s">
        <v>54</v>
      </c>
      <c r="J9697" t="s">
        <v>345</v>
      </c>
      <c r="K9697" t="s">
        <v>525</v>
      </c>
      <c r="L9697">
        <v>45503</v>
      </c>
      <c r="M9697" t="s">
        <v>175</v>
      </c>
      <c r="N9697" t="s">
        <v>104</v>
      </c>
      <c r="O9697" t="s">
        <v>73</v>
      </c>
      <c r="P9697" t="s">
        <v>105</v>
      </c>
      <c r="Q9697" t="s">
        <v>106</v>
      </c>
      <c r="R9697" s="19">
        <v>73.536000000000001</v>
      </c>
      <c r="S9697" s="17">
        <v>4</v>
      </c>
      <c r="T9697" s="20">
        <v>0.2</v>
      </c>
      <c r="U9697" s="19">
        <v>9.1920000000000002</v>
      </c>
      <c r="V9697" s="20">
        <f t="shared" si="755"/>
        <v>0.125</v>
      </c>
      <c r="W9697" s="17">
        <f t="shared" si="756"/>
        <v>2016</v>
      </c>
      <c r="X9697" t="str">
        <f t="shared" si="757"/>
        <v>Dec-2016</v>
      </c>
      <c r="Y9697" s="17">
        <f t="shared" si="758"/>
        <v>3</v>
      </c>
      <c r="Z9697" t="str">
        <f t="shared" si="759"/>
        <v>11-20%</v>
      </c>
      <c r="AA9697" s="17">
        <f>IF(COUNTIF($B$2:B9697,B9697)=1,1,0)</f>
        <v>1</v>
      </c>
      <c r="AB9697" s="17">
        <f>IF(COUNTIF($F$2:F9697,F9697)=1,1,0)</f>
        <v>0</v>
      </c>
    </row>
    <row r="9698" spans="1:28" x14ac:dyDescent="0.2">
      <c r="A9698" s="17">
        <v>9697</v>
      </c>
      <c r="B9698" t="s">
        <v>10821</v>
      </c>
      <c r="C9698" s="18">
        <v>41800</v>
      </c>
      <c r="D9698" s="18">
        <v>41805</v>
      </c>
      <c r="E9698" t="s">
        <v>50</v>
      </c>
      <c r="F9698" t="s">
        <v>848</v>
      </c>
      <c r="G9698" t="s">
        <v>849</v>
      </c>
      <c r="H9698" t="s">
        <v>68</v>
      </c>
      <c r="I9698" t="s">
        <v>54</v>
      </c>
      <c r="J9698" t="s">
        <v>909</v>
      </c>
      <c r="K9698" t="s">
        <v>265</v>
      </c>
      <c r="L9698">
        <v>48234</v>
      </c>
      <c r="M9698" t="s">
        <v>132</v>
      </c>
      <c r="N9698" t="s">
        <v>2003</v>
      </c>
      <c r="O9698" t="s">
        <v>73</v>
      </c>
      <c r="P9698" t="s">
        <v>74</v>
      </c>
      <c r="Q9698" t="s">
        <v>2004</v>
      </c>
      <c r="R9698" s="19">
        <v>491.55</v>
      </c>
      <c r="S9698" s="17">
        <v>5</v>
      </c>
      <c r="T9698" s="20">
        <v>0</v>
      </c>
      <c r="U9698" s="19">
        <v>240.8595</v>
      </c>
      <c r="V9698" s="20">
        <f t="shared" si="755"/>
        <v>0.49</v>
      </c>
      <c r="W9698" s="17">
        <f t="shared" si="756"/>
        <v>2014</v>
      </c>
      <c r="X9698" t="str">
        <f t="shared" si="757"/>
        <v>Jun-2014</v>
      </c>
      <c r="Y9698" s="17">
        <f t="shared" si="758"/>
        <v>5</v>
      </c>
      <c r="Z9698" t="str">
        <f t="shared" si="759"/>
        <v>0% (No Discount)</v>
      </c>
      <c r="AA9698" s="17">
        <f>IF(COUNTIF($B$2:B9698,B9698)=1,1,0)</f>
        <v>1</v>
      </c>
      <c r="AB9698" s="17">
        <f>IF(COUNTIF($F$2:F9698,F9698)=1,1,0)</f>
        <v>0</v>
      </c>
    </row>
    <row r="9699" spans="1:28" x14ac:dyDescent="0.2">
      <c r="A9699" s="17">
        <v>9698</v>
      </c>
      <c r="B9699" t="s">
        <v>10822</v>
      </c>
      <c r="C9699" s="18">
        <v>42440</v>
      </c>
      <c r="D9699" s="18">
        <v>42440</v>
      </c>
      <c r="E9699" t="s">
        <v>1320</v>
      </c>
      <c r="F9699" t="s">
        <v>3246</v>
      </c>
      <c r="G9699" t="s">
        <v>3247</v>
      </c>
      <c r="H9699" t="s">
        <v>129</v>
      </c>
      <c r="I9699" t="s">
        <v>54</v>
      </c>
      <c r="J9699" t="s">
        <v>173</v>
      </c>
      <c r="K9699" t="s">
        <v>174</v>
      </c>
      <c r="L9699">
        <v>19140</v>
      </c>
      <c r="M9699" t="s">
        <v>175</v>
      </c>
      <c r="N9699" t="s">
        <v>4781</v>
      </c>
      <c r="O9699" t="s">
        <v>59</v>
      </c>
      <c r="P9699" t="s">
        <v>92</v>
      </c>
      <c r="Q9699" t="s">
        <v>4782</v>
      </c>
      <c r="R9699" s="19">
        <v>30.335999999999999</v>
      </c>
      <c r="S9699" s="17">
        <v>4</v>
      </c>
      <c r="T9699" s="20">
        <v>0.2</v>
      </c>
      <c r="U9699" s="19">
        <v>9.48</v>
      </c>
      <c r="V9699" s="20">
        <f t="shared" si="755"/>
        <v>0.31250000000000006</v>
      </c>
      <c r="W9699" s="17">
        <f t="shared" si="756"/>
        <v>2016</v>
      </c>
      <c r="X9699" t="str">
        <f t="shared" si="757"/>
        <v>Mar-2016</v>
      </c>
      <c r="Y9699" s="17">
        <f t="shared" si="758"/>
        <v>0</v>
      </c>
      <c r="Z9699" t="str">
        <f t="shared" si="759"/>
        <v>11-20%</v>
      </c>
      <c r="AA9699" s="17">
        <f>IF(COUNTIF($B$2:B9699,B9699)=1,1,0)</f>
        <v>1</v>
      </c>
      <c r="AB9699" s="17">
        <f>IF(COUNTIF($F$2:F9699,F9699)=1,1,0)</f>
        <v>0</v>
      </c>
    </row>
    <row r="9700" spans="1:28" x14ac:dyDescent="0.2">
      <c r="A9700" s="17">
        <v>9699</v>
      </c>
      <c r="B9700" t="s">
        <v>10823</v>
      </c>
      <c r="C9700" s="18">
        <v>43084</v>
      </c>
      <c r="D9700" s="18">
        <v>43088</v>
      </c>
      <c r="E9700" t="s">
        <v>77</v>
      </c>
      <c r="F9700" t="s">
        <v>7178</v>
      </c>
      <c r="G9700" t="s">
        <v>7179</v>
      </c>
      <c r="H9700" t="s">
        <v>53</v>
      </c>
      <c r="I9700" t="s">
        <v>54</v>
      </c>
      <c r="J9700" t="s">
        <v>1057</v>
      </c>
      <c r="K9700" t="s">
        <v>70</v>
      </c>
      <c r="L9700">
        <v>90301</v>
      </c>
      <c r="M9700" t="s">
        <v>71</v>
      </c>
      <c r="N9700" t="s">
        <v>978</v>
      </c>
      <c r="O9700" t="s">
        <v>73</v>
      </c>
      <c r="P9700" t="s">
        <v>117</v>
      </c>
      <c r="Q9700" t="s">
        <v>979</v>
      </c>
      <c r="R9700" s="19">
        <v>22.83</v>
      </c>
      <c r="S9700" s="17">
        <v>3</v>
      </c>
      <c r="T9700" s="20">
        <v>0</v>
      </c>
      <c r="U9700" s="19">
        <v>10.7301</v>
      </c>
      <c r="V9700" s="20">
        <f t="shared" si="755"/>
        <v>0.47000000000000003</v>
      </c>
      <c r="W9700" s="17">
        <f t="shared" si="756"/>
        <v>2017</v>
      </c>
      <c r="X9700" t="str">
        <f t="shared" si="757"/>
        <v>Dec-2017</v>
      </c>
      <c r="Y9700" s="17">
        <f t="shared" si="758"/>
        <v>4</v>
      </c>
      <c r="Z9700" t="str">
        <f t="shared" si="759"/>
        <v>0% (No Discount)</v>
      </c>
      <c r="AA9700" s="17">
        <f>IF(COUNTIF($B$2:B9700,B9700)=1,1,0)</f>
        <v>1</v>
      </c>
      <c r="AB9700" s="17">
        <f>IF(COUNTIF($F$2:F9700,F9700)=1,1,0)</f>
        <v>0</v>
      </c>
    </row>
    <row r="9701" spans="1:28" x14ac:dyDescent="0.2">
      <c r="A9701" s="17">
        <v>9700</v>
      </c>
      <c r="B9701" t="s">
        <v>10823</v>
      </c>
      <c r="C9701" s="18">
        <v>43084</v>
      </c>
      <c r="D9701" s="18">
        <v>43088</v>
      </c>
      <c r="E9701" t="s">
        <v>77</v>
      </c>
      <c r="F9701" t="s">
        <v>7178</v>
      </c>
      <c r="G9701" t="s">
        <v>7179</v>
      </c>
      <c r="H9701" t="s">
        <v>53</v>
      </c>
      <c r="I9701" t="s">
        <v>54</v>
      </c>
      <c r="J9701" t="s">
        <v>1057</v>
      </c>
      <c r="K9701" t="s">
        <v>70</v>
      </c>
      <c r="L9701">
        <v>90301</v>
      </c>
      <c r="M9701" t="s">
        <v>71</v>
      </c>
      <c r="N9701" t="s">
        <v>9656</v>
      </c>
      <c r="O9701" t="s">
        <v>73</v>
      </c>
      <c r="P9701" t="s">
        <v>105</v>
      </c>
      <c r="Q9701" t="s">
        <v>9657</v>
      </c>
      <c r="R9701" s="19">
        <v>54.32</v>
      </c>
      <c r="S9701" s="17">
        <v>4</v>
      </c>
      <c r="T9701" s="20">
        <v>0</v>
      </c>
      <c r="U9701" s="19">
        <v>16.295999999999999</v>
      </c>
      <c r="V9701" s="20">
        <f t="shared" si="755"/>
        <v>0.3</v>
      </c>
      <c r="W9701" s="17">
        <f t="shared" si="756"/>
        <v>2017</v>
      </c>
      <c r="X9701" t="str">
        <f t="shared" si="757"/>
        <v>Dec-2017</v>
      </c>
      <c r="Y9701" s="17">
        <f t="shared" si="758"/>
        <v>4</v>
      </c>
      <c r="Z9701" t="str">
        <f t="shared" si="759"/>
        <v>0% (No Discount)</v>
      </c>
      <c r="AA9701" s="17">
        <f>IF(COUNTIF($B$2:B9701,B9701)=1,1,0)</f>
        <v>0</v>
      </c>
      <c r="AB9701" s="17">
        <f>IF(COUNTIF($F$2:F9701,F9701)=1,1,0)</f>
        <v>0</v>
      </c>
    </row>
    <row r="9702" spans="1:28" x14ac:dyDescent="0.2">
      <c r="A9702" s="17">
        <v>9701</v>
      </c>
      <c r="B9702" t="s">
        <v>10823</v>
      </c>
      <c r="C9702" s="18">
        <v>43084</v>
      </c>
      <c r="D9702" s="18">
        <v>43088</v>
      </c>
      <c r="E9702" t="s">
        <v>77</v>
      </c>
      <c r="F9702" t="s">
        <v>7178</v>
      </c>
      <c r="G9702" t="s">
        <v>7179</v>
      </c>
      <c r="H9702" t="s">
        <v>53</v>
      </c>
      <c r="I9702" t="s">
        <v>54</v>
      </c>
      <c r="J9702" t="s">
        <v>1057</v>
      </c>
      <c r="K9702" t="s">
        <v>70</v>
      </c>
      <c r="L9702">
        <v>90301</v>
      </c>
      <c r="M9702" t="s">
        <v>71</v>
      </c>
      <c r="N9702" t="s">
        <v>5631</v>
      </c>
      <c r="O9702" t="s">
        <v>98</v>
      </c>
      <c r="P9702" t="s">
        <v>99</v>
      </c>
      <c r="Q9702" t="s">
        <v>5632</v>
      </c>
      <c r="R9702" s="19">
        <v>196.77600000000001</v>
      </c>
      <c r="S9702" s="17">
        <v>3</v>
      </c>
      <c r="T9702" s="20">
        <v>0.2</v>
      </c>
      <c r="U9702" s="19">
        <v>14.7582</v>
      </c>
      <c r="V9702" s="20">
        <f t="shared" si="755"/>
        <v>7.4999999999999997E-2</v>
      </c>
      <c r="W9702" s="17">
        <f t="shared" si="756"/>
        <v>2017</v>
      </c>
      <c r="X9702" t="str">
        <f t="shared" si="757"/>
        <v>Dec-2017</v>
      </c>
      <c r="Y9702" s="17">
        <f t="shared" si="758"/>
        <v>4</v>
      </c>
      <c r="Z9702" t="str">
        <f t="shared" si="759"/>
        <v>11-20%</v>
      </c>
      <c r="AA9702" s="17">
        <f>IF(COUNTIF($B$2:B9702,B9702)=1,1,0)</f>
        <v>0</v>
      </c>
      <c r="AB9702" s="17">
        <f>IF(COUNTIF($F$2:F9702,F9702)=1,1,0)</f>
        <v>0</v>
      </c>
    </row>
    <row r="9703" spans="1:28" x14ac:dyDescent="0.2">
      <c r="A9703" s="17">
        <v>9702</v>
      </c>
      <c r="B9703" t="s">
        <v>10824</v>
      </c>
      <c r="C9703" s="18">
        <v>42673</v>
      </c>
      <c r="D9703" s="18">
        <v>42678</v>
      </c>
      <c r="E9703" t="s">
        <v>77</v>
      </c>
      <c r="F9703" t="s">
        <v>7141</v>
      </c>
      <c r="G9703" t="s">
        <v>7142</v>
      </c>
      <c r="H9703" t="s">
        <v>53</v>
      </c>
      <c r="I9703" t="s">
        <v>54</v>
      </c>
      <c r="J9703" t="s">
        <v>10825</v>
      </c>
      <c r="K9703" t="s">
        <v>70</v>
      </c>
      <c r="L9703">
        <v>93405</v>
      </c>
      <c r="M9703" t="s">
        <v>71</v>
      </c>
      <c r="N9703" t="s">
        <v>3177</v>
      </c>
      <c r="O9703" t="s">
        <v>73</v>
      </c>
      <c r="P9703" t="s">
        <v>296</v>
      </c>
      <c r="Q9703" t="s">
        <v>3178</v>
      </c>
      <c r="R9703" s="19">
        <v>3.62</v>
      </c>
      <c r="S9703" s="17">
        <v>2</v>
      </c>
      <c r="T9703" s="20">
        <v>0</v>
      </c>
      <c r="U9703" s="19">
        <v>1.1946000000000001</v>
      </c>
      <c r="V9703" s="20">
        <f t="shared" si="755"/>
        <v>0.33</v>
      </c>
      <c r="W9703" s="17">
        <f t="shared" si="756"/>
        <v>2016</v>
      </c>
      <c r="X9703" t="str">
        <f t="shared" si="757"/>
        <v>Oct-2016</v>
      </c>
      <c r="Y9703" s="17">
        <f t="shared" si="758"/>
        <v>5</v>
      </c>
      <c r="Z9703" t="str">
        <f t="shared" si="759"/>
        <v>0% (No Discount)</v>
      </c>
      <c r="AA9703" s="17">
        <f>IF(COUNTIF($B$2:B9703,B9703)=1,1,0)</f>
        <v>1</v>
      </c>
      <c r="AB9703" s="17">
        <f>IF(COUNTIF($F$2:F9703,F9703)=1,1,0)</f>
        <v>0</v>
      </c>
    </row>
    <row r="9704" spans="1:28" x14ac:dyDescent="0.2">
      <c r="A9704" s="17">
        <v>9703</v>
      </c>
      <c r="B9704" t="s">
        <v>10826</v>
      </c>
      <c r="C9704" s="18">
        <v>42947</v>
      </c>
      <c r="D9704" s="18">
        <v>42951</v>
      </c>
      <c r="E9704" t="s">
        <v>77</v>
      </c>
      <c r="F9704" t="s">
        <v>6514</v>
      </c>
      <c r="G9704" t="s">
        <v>6515</v>
      </c>
      <c r="H9704" t="s">
        <v>129</v>
      </c>
      <c r="I9704" t="s">
        <v>54</v>
      </c>
      <c r="J9704" t="s">
        <v>548</v>
      </c>
      <c r="K9704" t="s">
        <v>272</v>
      </c>
      <c r="L9704">
        <v>19805</v>
      </c>
      <c r="M9704" t="s">
        <v>175</v>
      </c>
      <c r="N9704" t="s">
        <v>469</v>
      </c>
      <c r="O9704" t="s">
        <v>73</v>
      </c>
      <c r="P9704" t="s">
        <v>117</v>
      </c>
      <c r="Q9704" t="s">
        <v>470</v>
      </c>
      <c r="R9704" s="19">
        <v>11.54</v>
      </c>
      <c r="S9704" s="17">
        <v>1</v>
      </c>
      <c r="T9704" s="20">
        <v>0</v>
      </c>
      <c r="U9704" s="19">
        <v>5.5392000000000001</v>
      </c>
      <c r="V9704" s="20">
        <f t="shared" si="755"/>
        <v>0.48000000000000004</v>
      </c>
      <c r="W9704" s="17">
        <f t="shared" si="756"/>
        <v>2017</v>
      </c>
      <c r="X9704" t="str">
        <f t="shared" si="757"/>
        <v>Jul-2017</v>
      </c>
      <c r="Y9704" s="17">
        <f t="shared" si="758"/>
        <v>4</v>
      </c>
      <c r="Z9704" t="str">
        <f t="shared" si="759"/>
        <v>0% (No Discount)</v>
      </c>
      <c r="AA9704" s="17">
        <f>IF(COUNTIF($B$2:B9704,B9704)=1,1,0)</f>
        <v>1</v>
      </c>
      <c r="AB9704" s="17">
        <f>IF(COUNTIF($F$2:F9704,F9704)=1,1,0)</f>
        <v>0</v>
      </c>
    </row>
    <row r="9705" spans="1:28" x14ac:dyDescent="0.2">
      <c r="A9705" s="17">
        <v>9704</v>
      </c>
      <c r="B9705" t="s">
        <v>10826</v>
      </c>
      <c r="C9705" s="18">
        <v>42947</v>
      </c>
      <c r="D9705" s="18">
        <v>42951</v>
      </c>
      <c r="E9705" t="s">
        <v>77</v>
      </c>
      <c r="F9705" t="s">
        <v>6514</v>
      </c>
      <c r="G9705" t="s">
        <v>6515</v>
      </c>
      <c r="H9705" t="s">
        <v>129</v>
      </c>
      <c r="I9705" t="s">
        <v>54</v>
      </c>
      <c r="J9705" t="s">
        <v>548</v>
      </c>
      <c r="K9705" t="s">
        <v>272</v>
      </c>
      <c r="L9705">
        <v>19805</v>
      </c>
      <c r="M9705" t="s">
        <v>175</v>
      </c>
      <c r="N9705" t="s">
        <v>124</v>
      </c>
      <c r="O9705" t="s">
        <v>73</v>
      </c>
      <c r="P9705" t="s">
        <v>102</v>
      </c>
      <c r="Q9705" t="s">
        <v>125</v>
      </c>
      <c r="R9705" s="19">
        <v>849.95</v>
      </c>
      <c r="S9705" s="17">
        <v>5</v>
      </c>
      <c r="T9705" s="20">
        <v>0</v>
      </c>
      <c r="U9705" s="19">
        <v>390.97699999999998</v>
      </c>
      <c r="V9705" s="20">
        <f t="shared" si="755"/>
        <v>0.45999999999999996</v>
      </c>
      <c r="W9705" s="17">
        <f t="shared" si="756"/>
        <v>2017</v>
      </c>
      <c r="X9705" t="str">
        <f t="shared" si="757"/>
        <v>Jul-2017</v>
      </c>
      <c r="Y9705" s="17">
        <f t="shared" si="758"/>
        <v>4</v>
      </c>
      <c r="Z9705" t="str">
        <f t="shared" si="759"/>
        <v>0% (No Discount)</v>
      </c>
      <c r="AA9705" s="17">
        <f>IF(COUNTIF($B$2:B9705,B9705)=1,1,0)</f>
        <v>0</v>
      </c>
      <c r="AB9705" s="17">
        <f>IF(COUNTIF($F$2:F9705,F9705)=1,1,0)</f>
        <v>0</v>
      </c>
    </row>
    <row r="9706" spans="1:28" x14ac:dyDescent="0.2">
      <c r="A9706" s="17">
        <v>9705</v>
      </c>
      <c r="B9706" t="s">
        <v>10826</v>
      </c>
      <c r="C9706" s="18">
        <v>42947</v>
      </c>
      <c r="D9706" s="18">
        <v>42951</v>
      </c>
      <c r="E9706" t="s">
        <v>77</v>
      </c>
      <c r="F9706" t="s">
        <v>6514</v>
      </c>
      <c r="G9706" t="s">
        <v>6515</v>
      </c>
      <c r="H9706" t="s">
        <v>129</v>
      </c>
      <c r="I9706" t="s">
        <v>54</v>
      </c>
      <c r="J9706" t="s">
        <v>548</v>
      </c>
      <c r="K9706" t="s">
        <v>272</v>
      </c>
      <c r="L9706">
        <v>19805</v>
      </c>
      <c r="M9706" t="s">
        <v>175</v>
      </c>
      <c r="N9706" t="s">
        <v>9298</v>
      </c>
      <c r="O9706" t="s">
        <v>73</v>
      </c>
      <c r="P9706" t="s">
        <v>102</v>
      </c>
      <c r="Q9706" t="s">
        <v>9299</v>
      </c>
      <c r="R9706" s="19">
        <v>11.01</v>
      </c>
      <c r="S9706" s="17">
        <v>3</v>
      </c>
      <c r="T9706" s="20">
        <v>0</v>
      </c>
      <c r="U9706" s="19">
        <v>5.3948999999999998</v>
      </c>
      <c r="V9706" s="20">
        <f t="shared" si="755"/>
        <v>0.49</v>
      </c>
      <c r="W9706" s="17">
        <f t="shared" si="756"/>
        <v>2017</v>
      </c>
      <c r="X9706" t="str">
        <f t="shared" si="757"/>
        <v>Jul-2017</v>
      </c>
      <c r="Y9706" s="17">
        <f t="shared" si="758"/>
        <v>4</v>
      </c>
      <c r="Z9706" t="str">
        <f t="shared" si="759"/>
        <v>0% (No Discount)</v>
      </c>
      <c r="AA9706" s="17">
        <f>IF(COUNTIF($B$2:B9706,B9706)=1,1,0)</f>
        <v>0</v>
      </c>
      <c r="AB9706" s="17">
        <f>IF(COUNTIF($F$2:F9706,F9706)=1,1,0)</f>
        <v>0</v>
      </c>
    </row>
    <row r="9707" spans="1:28" x14ac:dyDescent="0.2">
      <c r="A9707" s="17">
        <v>9706</v>
      </c>
      <c r="B9707" t="s">
        <v>10827</v>
      </c>
      <c r="C9707" s="18">
        <v>43027</v>
      </c>
      <c r="D9707" s="18">
        <v>43031</v>
      </c>
      <c r="E9707" t="s">
        <v>77</v>
      </c>
      <c r="F9707" t="s">
        <v>4905</v>
      </c>
      <c r="G9707" t="s">
        <v>4906</v>
      </c>
      <c r="H9707" t="s">
        <v>53</v>
      </c>
      <c r="I9707" t="s">
        <v>54</v>
      </c>
      <c r="J9707" t="s">
        <v>154</v>
      </c>
      <c r="K9707" t="s">
        <v>70</v>
      </c>
      <c r="L9707">
        <v>94122</v>
      </c>
      <c r="M9707" t="s">
        <v>71</v>
      </c>
      <c r="N9707" t="s">
        <v>2882</v>
      </c>
      <c r="O9707" t="s">
        <v>73</v>
      </c>
      <c r="P9707" t="s">
        <v>102</v>
      </c>
      <c r="Q9707" t="s">
        <v>2883</v>
      </c>
      <c r="R9707" s="19">
        <v>39.624000000000002</v>
      </c>
      <c r="S9707" s="17">
        <v>3</v>
      </c>
      <c r="T9707" s="20">
        <v>0.2</v>
      </c>
      <c r="U9707" s="19">
        <v>13.868399999999999</v>
      </c>
      <c r="V9707" s="20">
        <f t="shared" si="755"/>
        <v>0.35</v>
      </c>
      <c r="W9707" s="17">
        <f t="shared" si="756"/>
        <v>2017</v>
      </c>
      <c r="X9707" t="str">
        <f t="shared" si="757"/>
        <v>Oct-2017</v>
      </c>
      <c r="Y9707" s="17">
        <f t="shared" si="758"/>
        <v>4</v>
      </c>
      <c r="Z9707" t="str">
        <f t="shared" si="759"/>
        <v>11-20%</v>
      </c>
      <c r="AA9707" s="17">
        <f>IF(COUNTIF($B$2:B9707,B9707)=1,1,0)</f>
        <v>1</v>
      </c>
      <c r="AB9707" s="17">
        <f>IF(COUNTIF($F$2:F9707,F9707)=1,1,0)</f>
        <v>0</v>
      </c>
    </row>
    <row r="9708" spans="1:28" x14ac:dyDescent="0.2">
      <c r="A9708" s="17">
        <v>9707</v>
      </c>
      <c r="B9708" t="s">
        <v>10828</v>
      </c>
      <c r="C9708" s="18">
        <v>42664</v>
      </c>
      <c r="D9708" s="18">
        <v>42670</v>
      </c>
      <c r="E9708" t="s">
        <v>77</v>
      </c>
      <c r="F9708" t="s">
        <v>1984</v>
      </c>
      <c r="G9708" t="s">
        <v>1985</v>
      </c>
      <c r="H9708" t="s">
        <v>53</v>
      </c>
      <c r="I9708" t="s">
        <v>54</v>
      </c>
      <c r="J9708" t="s">
        <v>69</v>
      </c>
      <c r="K9708" t="s">
        <v>70</v>
      </c>
      <c r="L9708">
        <v>90045</v>
      </c>
      <c r="M9708" t="s">
        <v>71</v>
      </c>
      <c r="N9708" t="s">
        <v>7986</v>
      </c>
      <c r="O9708" t="s">
        <v>59</v>
      </c>
      <c r="P9708" t="s">
        <v>63</v>
      </c>
      <c r="Q9708" t="s">
        <v>7987</v>
      </c>
      <c r="R9708" s="19">
        <v>242.136</v>
      </c>
      <c r="S9708" s="17">
        <v>3</v>
      </c>
      <c r="T9708" s="20">
        <v>0.2</v>
      </c>
      <c r="U9708" s="19">
        <v>12.1068</v>
      </c>
      <c r="V9708" s="20">
        <f t="shared" si="755"/>
        <v>0.05</v>
      </c>
      <c r="W9708" s="17">
        <f t="shared" si="756"/>
        <v>2016</v>
      </c>
      <c r="X9708" t="str">
        <f t="shared" si="757"/>
        <v>Oct-2016</v>
      </c>
      <c r="Y9708" s="17">
        <f t="shared" si="758"/>
        <v>6</v>
      </c>
      <c r="Z9708" t="str">
        <f t="shared" si="759"/>
        <v>11-20%</v>
      </c>
      <c r="AA9708" s="17">
        <f>IF(COUNTIF($B$2:B9708,B9708)=1,1,0)</f>
        <v>1</v>
      </c>
      <c r="AB9708" s="17">
        <f>IF(COUNTIF($F$2:F9708,F9708)=1,1,0)</f>
        <v>0</v>
      </c>
    </row>
    <row r="9709" spans="1:28" x14ac:dyDescent="0.2">
      <c r="A9709" s="17">
        <v>9708</v>
      </c>
      <c r="B9709" t="s">
        <v>10828</v>
      </c>
      <c r="C9709" s="18">
        <v>42664</v>
      </c>
      <c r="D9709" s="18">
        <v>42670</v>
      </c>
      <c r="E9709" t="s">
        <v>77</v>
      </c>
      <c r="F9709" t="s">
        <v>1984</v>
      </c>
      <c r="G9709" t="s">
        <v>1985</v>
      </c>
      <c r="H9709" t="s">
        <v>53</v>
      </c>
      <c r="I9709" t="s">
        <v>54</v>
      </c>
      <c r="J9709" t="s">
        <v>69</v>
      </c>
      <c r="K9709" t="s">
        <v>70</v>
      </c>
      <c r="L9709">
        <v>90045</v>
      </c>
      <c r="M9709" t="s">
        <v>71</v>
      </c>
      <c r="N9709" t="s">
        <v>499</v>
      </c>
      <c r="O9709" t="s">
        <v>73</v>
      </c>
      <c r="P9709" t="s">
        <v>95</v>
      </c>
      <c r="Q9709" t="s">
        <v>500</v>
      </c>
      <c r="R9709" s="19">
        <v>12.39</v>
      </c>
      <c r="S9709" s="17">
        <v>3</v>
      </c>
      <c r="T9709" s="20">
        <v>0</v>
      </c>
      <c r="U9709" s="19">
        <v>5.6993999999999998</v>
      </c>
      <c r="V9709" s="20">
        <f t="shared" si="755"/>
        <v>0.45999999999999996</v>
      </c>
      <c r="W9709" s="17">
        <f t="shared" si="756"/>
        <v>2016</v>
      </c>
      <c r="X9709" t="str">
        <f t="shared" si="757"/>
        <v>Oct-2016</v>
      </c>
      <c r="Y9709" s="17">
        <f t="shared" si="758"/>
        <v>6</v>
      </c>
      <c r="Z9709" t="str">
        <f t="shared" si="759"/>
        <v>0% (No Discount)</v>
      </c>
      <c r="AA9709" s="17">
        <f>IF(COUNTIF($B$2:B9709,B9709)=1,1,0)</f>
        <v>0</v>
      </c>
      <c r="AB9709" s="17">
        <f>IF(COUNTIF($F$2:F9709,F9709)=1,1,0)</f>
        <v>0</v>
      </c>
    </row>
    <row r="9710" spans="1:28" x14ac:dyDescent="0.2">
      <c r="A9710" s="17">
        <v>9709</v>
      </c>
      <c r="B9710" t="s">
        <v>10828</v>
      </c>
      <c r="C9710" s="18">
        <v>42664</v>
      </c>
      <c r="D9710" s="18">
        <v>42670</v>
      </c>
      <c r="E9710" t="s">
        <v>77</v>
      </c>
      <c r="F9710" t="s">
        <v>1984</v>
      </c>
      <c r="G9710" t="s">
        <v>1985</v>
      </c>
      <c r="H9710" t="s">
        <v>53</v>
      </c>
      <c r="I9710" t="s">
        <v>54</v>
      </c>
      <c r="J9710" t="s">
        <v>69</v>
      </c>
      <c r="K9710" t="s">
        <v>70</v>
      </c>
      <c r="L9710">
        <v>90045</v>
      </c>
      <c r="M9710" t="s">
        <v>71</v>
      </c>
      <c r="N9710" t="s">
        <v>7146</v>
      </c>
      <c r="O9710" t="s">
        <v>59</v>
      </c>
      <c r="P9710" t="s">
        <v>92</v>
      </c>
      <c r="Q9710" t="s">
        <v>7147</v>
      </c>
      <c r="R9710" s="19">
        <v>19.96</v>
      </c>
      <c r="S9710" s="17">
        <v>2</v>
      </c>
      <c r="T9710" s="20">
        <v>0</v>
      </c>
      <c r="U9710" s="19">
        <v>5.5888</v>
      </c>
      <c r="V9710" s="20">
        <f t="shared" si="755"/>
        <v>0.27999999999999997</v>
      </c>
      <c r="W9710" s="17">
        <f t="shared" si="756"/>
        <v>2016</v>
      </c>
      <c r="X9710" t="str">
        <f t="shared" si="757"/>
        <v>Oct-2016</v>
      </c>
      <c r="Y9710" s="17">
        <f t="shared" si="758"/>
        <v>6</v>
      </c>
      <c r="Z9710" t="str">
        <f t="shared" si="759"/>
        <v>0% (No Discount)</v>
      </c>
      <c r="AA9710" s="17">
        <f>IF(COUNTIF($B$2:B9710,B9710)=1,1,0)</f>
        <v>0</v>
      </c>
      <c r="AB9710" s="17">
        <f>IF(COUNTIF($F$2:F9710,F9710)=1,1,0)</f>
        <v>0</v>
      </c>
    </row>
    <row r="9711" spans="1:28" x14ac:dyDescent="0.2">
      <c r="A9711" s="17">
        <v>9710</v>
      </c>
      <c r="B9711" t="s">
        <v>10828</v>
      </c>
      <c r="C9711" s="18">
        <v>42664</v>
      </c>
      <c r="D9711" s="18">
        <v>42670</v>
      </c>
      <c r="E9711" t="s">
        <v>77</v>
      </c>
      <c r="F9711" t="s">
        <v>1984</v>
      </c>
      <c r="G9711" t="s">
        <v>1985</v>
      </c>
      <c r="H9711" t="s">
        <v>53</v>
      </c>
      <c r="I9711" t="s">
        <v>54</v>
      </c>
      <c r="J9711" t="s">
        <v>69</v>
      </c>
      <c r="K9711" t="s">
        <v>70</v>
      </c>
      <c r="L9711">
        <v>90045</v>
      </c>
      <c r="M9711" t="s">
        <v>71</v>
      </c>
      <c r="N9711" t="s">
        <v>1661</v>
      </c>
      <c r="O9711" t="s">
        <v>73</v>
      </c>
      <c r="P9711" t="s">
        <v>86</v>
      </c>
      <c r="Q9711" t="s">
        <v>1662</v>
      </c>
      <c r="R9711" s="19">
        <v>340.92</v>
      </c>
      <c r="S9711" s="17">
        <v>3</v>
      </c>
      <c r="T9711" s="20">
        <v>0</v>
      </c>
      <c r="U9711" s="19">
        <v>3.4091999999999998</v>
      </c>
      <c r="V9711" s="20">
        <f t="shared" si="755"/>
        <v>9.9999999999999985E-3</v>
      </c>
      <c r="W9711" s="17">
        <f t="shared" si="756"/>
        <v>2016</v>
      </c>
      <c r="X9711" t="str">
        <f t="shared" si="757"/>
        <v>Oct-2016</v>
      </c>
      <c r="Y9711" s="17">
        <f t="shared" si="758"/>
        <v>6</v>
      </c>
      <c r="Z9711" t="str">
        <f t="shared" si="759"/>
        <v>0% (No Discount)</v>
      </c>
      <c r="AA9711" s="17">
        <f>IF(COUNTIF($B$2:B9711,B9711)=1,1,0)</f>
        <v>0</v>
      </c>
      <c r="AB9711" s="17">
        <f>IF(COUNTIF($F$2:F9711,F9711)=1,1,0)</f>
        <v>0</v>
      </c>
    </row>
    <row r="9712" spans="1:28" x14ac:dyDescent="0.2">
      <c r="A9712" s="17">
        <v>9711</v>
      </c>
      <c r="B9712" t="s">
        <v>10829</v>
      </c>
      <c r="C9712" s="18">
        <v>41948</v>
      </c>
      <c r="D9712" s="18">
        <v>41953</v>
      </c>
      <c r="E9712" t="s">
        <v>77</v>
      </c>
      <c r="F9712" t="s">
        <v>1736</v>
      </c>
      <c r="G9712" t="s">
        <v>1737</v>
      </c>
      <c r="H9712" t="s">
        <v>53</v>
      </c>
      <c r="I9712" t="s">
        <v>54</v>
      </c>
      <c r="J9712" t="s">
        <v>173</v>
      </c>
      <c r="K9712" t="s">
        <v>174</v>
      </c>
      <c r="L9712">
        <v>19143</v>
      </c>
      <c r="M9712" t="s">
        <v>175</v>
      </c>
      <c r="N9712" t="s">
        <v>5379</v>
      </c>
      <c r="O9712" t="s">
        <v>59</v>
      </c>
      <c r="P9712" t="s">
        <v>92</v>
      </c>
      <c r="Q9712" t="s">
        <v>5380</v>
      </c>
      <c r="R9712" s="19">
        <v>273.56799999999998</v>
      </c>
      <c r="S9712" s="17">
        <v>2</v>
      </c>
      <c r="T9712" s="20">
        <v>0.2</v>
      </c>
      <c r="U9712" s="19">
        <v>-34.195999999999998</v>
      </c>
      <c r="V9712" s="20">
        <f t="shared" si="755"/>
        <v>-0.125</v>
      </c>
      <c r="W9712" s="17">
        <f t="shared" si="756"/>
        <v>2014</v>
      </c>
      <c r="X9712" t="str">
        <f t="shared" si="757"/>
        <v>Nov-2014</v>
      </c>
      <c r="Y9712" s="17">
        <f t="shared" si="758"/>
        <v>5</v>
      </c>
      <c r="Z9712" t="str">
        <f t="shared" si="759"/>
        <v>11-20%</v>
      </c>
      <c r="AA9712" s="17">
        <f>IF(COUNTIF($B$2:B9712,B9712)=1,1,0)</f>
        <v>1</v>
      </c>
      <c r="AB9712" s="17">
        <f>IF(COUNTIF($F$2:F9712,F9712)=1,1,0)</f>
        <v>0</v>
      </c>
    </row>
    <row r="9713" spans="1:28" x14ac:dyDescent="0.2">
      <c r="A9713" s="17">
        <v>9712</v>
      </c>
      <c r="B9713" t="s">
        <v>10829</v>
      </c>
      <c r="C9713" s="18">
        <v>41948</v>
      </c>
      <c r="D9713" s="18">
        <v>41953</v>
      </c>
      <c r="E9713" t="s">
        <v>77</v>
      </c>
      <c r="F9713" t="s">
        <v>1736</v>
      </c>
      <c r="G9713" t="s">
        <v>1737</v>
      </c>
      <c r="H9713" t="s">
        <v>53</v>
      </c>
      <c r="I9713" t="s">
        <v>54</v>
      </c>
      <c r="J9713" t="s">
        <v>173</v>
      </c>
      <c r="K9713" t="s">
        <v>174</v>
      </c>
      <c r="L9713">
        <v>19143</v>
      </c>
      <c r="M9713" t="s">
        <v>175</v>
      </c>
      <c r="N9713" t="s">
        <v>2820</v>
      </c>
      <c r="O9713" t="s">
        <v>73</v>
      </c>
      <c r="P9713" t="s">
        <v>102</v>
      </c>
      <c r="Q9713" t="s">
        <v>2821</v>
      </c>
      <c r="R9713" s="19">
        <v>13.194000000000001</v>
      </c>
      <c r="S9713" s="17">
        <v>2</v>
      </c>
      <c r="T9713" s="20">
        <v>0.7</v>
      </c>
      <c r="U9713" s="19">
        <v>-8.7959999999999994</v>
      </c>
      <c r="V9713" s="20">
        <f t="shared" si="755"/>
        <v>-0.66666666666666663</v>
      </c>
      <c r="W9713" s="17">
        <f t="shared" si="756"/>
        <v>2014</v>
      </c>
      <c r="X9713" t="str">
        <f t="shared" si="757"/>
        <v>Nov-2014</v>
      </c>
      <c r="Y9713" s="17">
        <f t="shared" si="758"/>
        <v>5</v>
      </c>
      <c r="Z9713" t="str">
        <f t="shared" si="759"/>
        <v>Over 50%</v>
      </c>
      <c r="AA9713" s="17">
        <f>IF(COUNTIF($B$2:B9713,B9713)=1,1,0)</f>
        <v>0</v>
      </c>
      <c r="AB9713" s="17">
        <f>IF(COUNTIF($F$2:F9713,F9713)=1,1,0)</f>
        <v>0</v>
      </c>
    </row>
    <row r="9714" spans="1:28" x14ac:dyDescent="0.2">
      <c r="A9714" s="17">
        <v>9713</v>
      </c>
      <c r="B9714" t="s">
        <v>10829</v>
      </c>
      <c r="C9714" s="18">
        <v>41948</v>
      </c>
      <c r="D9714" s="18">
        <v>41953</v>
      </c>
      <c r="E9714" t="s">
        <v>77</v>
      </c>
      <c r="F9714" t="s">
        <v>1736</v>
      </c>
      <c r="G9714" t="s">
        <v>1737</v>
      </c>
      <c r="H9714" t="s">
        <v>53</v>
      </c>
      <c r="I9714" t="s">
        <v>54</v>
      </c>
      <c r="J9714" t="s">
        <v>173</v>
      </c>
      <c r="K9714" t="s">
        <v>174</v>
      </c>
      <c r="L9714">
        <v>19143</v>
      </c>
      <c r="M9714" t="s">
        <v>175</v>
      </c>
      <c r="N9714" t="s">
        <v>3546</v>
      </c>
      <c r="O9714" t="s">
        <v>73</v>
      </c>
      <c r="P9714" t="s">
        <v>86</v>
      </c>
      <c r="Q9714" t="s">
        <v>3547</v>
      </c>
      <c r="R9714" s="19">
        <v>1080.096</v>
      </c>
      <c r="S9714" s="17">
        <v>6</v>
      </c>
      <c r="T9714" s="20">
        <v>0.2</v>
      </c>
      <c r="U9714" s="19">
        <v>-94.508399999999995</v>
      </c>
      <c r="V9714" s="20">
        <f t="shared" si="755"/>
        <v>-8.7499999999999994E-2</v>
      </c>
      <c r="W9714" s="17">
        <f t="shared" si="756"/>
        <v>2014</v>
      </c>
      <c r="X9714" t="str">
        <f t="shared" si="757"/>
        <v>Nov-2014</v>
      </c>
      <c r="Y9714" s="17">
        <f t="shared" si="758"/>
        <v>5</v>
      </c>
      <c r="Z9714" t="str">
        <f t="shared" si="759"/>
        <v>11-20%</v>
      </c>
      <c r="AA9714" s="17">
        <f>IF(COUNTIF($B$2:B9714,B9714)=1,1,0)</f>
        <v>0</v>
      </c>
      <c r="AB9714" s="17">
        <f>IF(COUNTIF($F$2:F9714,F9714)=1,1,0)</f>
        <v>0</v>
      </c>
    </row>
    <row r="9715" spans="1:28" x14ac:dyDescent="0.2">
      <c r="A9715" s="17">
        <v>9714</v>
      </c>
      <c r="B9715" t="s">
        <v>10829</v>
      </c>
      <c r="C9715" s="18">
        <v>41948</v>
      </c>
      <c r="D9715" s="18">
        <v>41953</v>
      </c>
      <c r="E9715" t="s">
        <v>77</v>
      </c>
      <c r="F9715" t="s">
        <v>1736</v>
      </c>
      <c r="G9715" t="s">
        <v>1737</v>
      </c>
      <c r="H9715" t="s">
        <v>53</v>
      </c>
      <c r="I9715" t="s">
        <v>54</v>
      </c>
      <c r="J9715" t="s">
        <v>173</v>
      </c>
      <c r="K9715" t="s">
        <v>174</v>
      </c>
      <c r="L9715">
        <v>19143</v>
      </c>
      <c r="M9715" t="s">
        <v>175</v>
      </c>
      <c r="N9715" t="s">
        <v>2181</v>
      </c>
      <c r="O9715" t="s">
        <v>98</v>
      </c>
      <c r="P9715" t="s">
        <v>188</v>
      </c>
      <c r="Q9715" t="s">
        <v>2182</v>
      </c>
      <c r="R9715" s="19">
        <v>51.56</v>
      </c>
      <c r="S9715" s="17">
        <v>5</v>
      </c>
      <c r="T9715" s="20">
        <v>0.2</v>
      </c>
      <c r="U9715" s="19">
        <v>-6.4450000000000003</v>
      </c>
      <c r="V9715" s="20">
        <f t="shared" si="755"/>
        <v>-0.125</v>
      </c>
      <c r="W9715" s="17">
        <f t="shared" si="756"/>
        <v>2014</v>
      </c>
      <c r="X9715" t="str">
        <f t="shared" si="757"/>
        <v>Nov-2014</v>
      </c>
      <c r="Y9715" s="17">
        <f t="shared" si="758"/>
        <v>5</v>
      </c>
      <c r="Z9715" t="str">
        <f t="shared" si="759"/>
        <v>11-20%</v>
      </c>
      <c r="AA9715" s="17">
        <f>IF(COUNTIF($B$2:B9715,B9715)=1,1,0)</f>
        <v>0</v>
      </c>
      <c r="AB9715" s="17">
        <f>IF(COUNTIF($F$2:F9715,F9715)=1,1,0)</f>
        <v>0</v>
      </c>
    </row>
    <row r="9716" spans="1:28" x14ac:dyDescent="0.2">
      <c r="A9716" s="17">
        <v>9715</v>
      </c>
      <c r="B9716" t="s">
        <v>10829</v>
      </c>
      <c r="C9716" s="18">
        <v>41948</v>
      </c>
      <c r="D9716" s="18">
        <v>41953</v>
      </c>
      <c r="E9716" t="s">
        <v>77</v>
      </c>
      <c r="F9716" t="s">
        <v>1736</v>
      </c>
      <c r="G9716" t="s">
        <v>1737</v>
      </c>
      <c r="H9716" t="s">
        <v>53</v>
      </c>
      <c r="I9716" t="s">
        <v>54</v>
      </c>
      <c r="J9716" t="s">
        <v>173</v>
      </c>
      <c r="K9716" t="s">
        <v>174</v>
      </c>
      <c r="L9716">
        <v>19143</v>
      </c>
      <c r="M9716" t="s">
        <v>175</v>
      </c>
      <c r="N9716" t="s">
        <v>5414</v>
      </c>
      <c r="O9716" t="s">
        <v>98</v>
      </c>
      <c r="P9716" t="s">
        <v>188</v>
      </c>
      <c r="Q9716" t="s">
        <v>5415</v>
      </c>
      <c r="R9716" s="19">
        <v>58.415999999999997</v>
      </c>
      <c r="S9716" s="17">
        <v>2</v>
      </c>
      <c r="T9716" s="20">
        <v>0.2</v>
      </c>
      <c r="U9716" s="19">
        <v>16.794599999999999</v>
      </c>
      <c r="V9716" s="20">
        <f t="shared" si="755"/>
        <v>0.28749999999999998</v>
      </c>
      <c r="W9716" s="17">
        <f t="shared" si="756"/>
        <v>2014</v>
      </c>
      <c r="X9716" t="str">
        <f t="shared" si="757"/>
        <v>Nov-2014</v>
      </c>
      <c r="Y9716" s="17">
        <f t="shared" si="758"/>
        <v>5</v>
      </c>
      <c r="Z9716" t="str">
        <f t="shared" si="759"/>
        <v>11-20%</v>
      </c>
      <c r="AA9716" s="17">
        <f>IF(COUNTIF($B$2:B9716,B9716)=1,1,0)</f>
        <v>0</v>
      </c>
      <c r="AB9716" s="17">
        <f>IF(COUNTIF($F$2:F9716,F9716)=1,1,0)</f>
        <v>0</v>
      </c>
    </row>
    <row r="9717" spans="1:28" x14ac:dyDescent="0.2">
      <c r="A9717" s="17">
        <v>9716</v>
      </c>
      <c r="B9717" t="s">
        <v>10830</v>
      </c>
      <c r="C9717" s="18">
        <v>42681</v>
      </c>
      <c r="D9717" s="18">
        <v>42686</v>
      </c>
      <c r="E9717" t="s">
        <v>77</v>
      </c>
      <c r="F9717" t="s">
        <v>3709</v>
      </c>
      <c r="G9717" t="s">
        <v>3710</v>
      </c>
      <c r="H9717" t="s">
        <v>53</v>
      </c>
      <c r="I9717" t="s">
        <v>54</v>
      </c>
      <c r="J9717" t="s">
        <v>154</v>
      </c>
      <c r="K9717" t="s">
        <v>70</v>
      </c>
      <c r="L9717">
        <v>94122</v>
      </c>
      <c r="M9717" t="s">
        <v>71</v>
      </c>
      <c r="N9717" t="s">
        <v>1526</v>
      </c>
      <c r="O9717" t="s">
        <v>73</v>
      </c>
      <c r="P9717" t="s">
        <v>102</v>
      </c>
      <c r="Q9717" t="s">
        <v>1527</v>
      </c>
      <c r="R9717" s="19">
        <v>57.584000000000003</v>
      </c>
      <c r="S9717" s="17">
        <v>2</v>
      </c>
      <c r="T9717" s="20">
        <v>0.2</v>
      </c>
      <c r="U9717" s="19">
        <v>20.154399999999999</v>
      </c>
      <c r="V9717" s="20">
        <f t="shared" si="755"/>
        <v>0.35</v>
      </c>
      <c r="W9717" s="17">
        <f t="shared" si="756"/>
        <v>2016</v>
      </c>
      <c r="X9717" t="str">
        <f t="shared" si="757"/>
        <v>Nov-2016</v>
      </c>
      <c r="Y9717" s="17">
        <f t="shared" si="758"/>
        <v>5</v>
      </c>
      <c r="Z9717" t="str">
        <f t="shared" si="759"/>
        <v>11-20%</v>
      </c>
      <c r="AA9717" s="17">
        <f>IF(COUNTIF($B$2:B9717,B9717)=1,1,0)</f>
        <v>1</v>
      </c>
      <c r="AB9717" s="17">
        <f>IF(COUNTIF($F$2:F9717,F9717)=1,1,0)</f>
        <v>0</v>
      </c>
    </row>
    <row r="9718" spans="1:28" x14ac:dyDescent="0.2">
      <c r="A9718" s="17">
        <v>9717</v>
      </c>
      <c r="B9718" t="s">
        <v>10831</v>
      </c>
      <c r="C9718" s="18">
        <v>42594</v>
      </c>
      <c r="D9718" s="18">
        <v>42596</v>
      </c>
      <c r="E9718" t="s">
        <v>50</v>
      </c>
      <c r="F9718" t="s">
        <v>4136</v>
      </c>
      <c r="G9718" t="s">
        <v>4137</v>
      </c>
      <c r="H9718" t="s">
        <v>129</v>
      </c>
      <c r="I9718" t="s">
        <v>54</v>
      </c>
      <c r="J9718" t="s">
        <v>173</v>
      </c>
      <c r="K9718" t="s">
        <v>174</v>
      </c>
      <c r="L9718">
        <v>19134</v>
      </c>
      <c r="M9718" t="s">
        <v>175</v>
      </c>
      <c r="N9718" t="s">
        <v>8445</v>
      </c>
      <c r="O9718" t="s">
        <v>73</v>
      </c>
      <c r="P9718" t="s">
        <v>95</v>
      </c>
      <c r="Q9718" t="s">
        <v>8446</v>
      </c>
      <c r="R9718" s="19">
        <v>37.311999999999998</v>
      </c>
      <c r="S9718" s="17">
        <v>4</v>
      </c>
      <c r="T9718" s="20">
        <v>0.2</v>
      </c>
      <c r="U9718" s="19">
        <v>2.7984</v>
      </c>
      <c r="V9718" s="20">
        <f t="shared" si="755"/>
        <v>7.5000000000000011E-2</v>
      </c>
      <c r="W9718" s="17">
        <f t="shared" si="756"/>
        <v>2016</v>
      </c>
      <c r="X9718" t="str">
        <f t="shared" si="757"/>
        <v>Aug-2016</v>
      </c>
      <c r="Y9718" s="17">
        <f t="shared" si="758"/>
        <v>2</v>
      </c>
      <c r="Z9718" t="str">
        <f t="shared" si="759"/>
        <v>11-20%</v>
      </c>
      <c r="AA9718" s="17">
        <f>IF(COUNTIF($B$2:B9718,B9718)=1,1,0)</f>
        <v>1</v>
      </c>
      <c r="AB9718" s="17">
        <f>IF(COUNTIF($F$2:F9718,F9718)=1,1,0)</f>
        <v>0</v>
      </c>
    </row>
    <row r="9719" spans="1:28" x14ac:dyDescent="0.2">
      <c r="A9719" s="17">
        <v>9718</v>
      </c>
      <c r="B9719" t="s">
        <v>10832</v>
      </c>
      <c r="C9719" s="18">
        <v>42520</v>
      </c>
      <c r="D9719" s="18">
        <v>42521</v>
      </c>
      <c r="E9719" t="s">
        <v>1320</v>
      </c>
      <c r="F9719" t="s">
        <v>2104</v>
      </c>
      <c r="G9719" t="s">
        <v>2105</v>
      </c>
      <c r="H9719" t="s">
        <v>53</v>
      </c>
      <c r="I9719" t="s">
        <v>54</v>
      </c>
      <c r="J9719" t="s">
        <v>211</v>
      </c>
      <c r="K9719" t="s">
        <v>131</v>
      </c>
      <c r="L9719">
        <v>77041</v>
      </c>
      <c r="M9719" t="s">
        <v>132</v>
      </c>
      <c r="N9719" t="s">
        <v>585</v>
      </c>
      <c r="O9719" t="s">
        <v>98</v>
      </c>
      <c r="P9719" t="s">
        <v>99</v>
      </c>
      <c r="Q9719" t="s">
        <v>586</v>
      </c>
      <c r="R9719" s="19">
        <v>79.959999999999994</v>
      </c>
      <c r="S9719" s="17">
        <v>5</v>
      </c>
      <c r="T9719" s="20">
        <v>0.2</v>
      </c>
      <c r="U9719" s="19">
        <v>7.9960000000000004</v>
      </c>
      <c r="V9719" s="20">
        <f t="shared" si="755"/>
        <v>0.10000000000000002</v>
      </c>
      <c r="W9719" s="17">
        <f t="shared" si="756"/>
        <v>2016</v>
      </c>
      <c r="X9719" t="str">
        <f t="shared" si="757"/>
        <v>May-2016</v>
      </c>
      <c r="Y9719" s="17">
        <f t="shared" si="758"/>
        <v>1</v>
      </c>
      <c r="Z9719" t="str">
        <f t="shared" si="759"/>
        <v>11-20%</v>
      </c>
      <c r="AA9719" s="17">
        <f>IF(COUNTIF($B$2:B9719,B9719)=1,1,0)</f>
        <v>1</v>
      </c>
      <c r="AB9719" s="17">
        <f>IF(COUNTIF($F$2:F9719,F9719)=1,1,0)</f>
        <v>0</v>
      </c>
    </row>
    <row r="9720" spans="1:28" x14ac:dyDescent="0.2">
      <c r="A9720" s="17">
        <v>9719</v>
      </c>
      <c r="B9720" t="s">
        <v>10832</v>
      </c>
      <c r="C9720" s="18">
        <v>42520</v>
      </c>
      <c r="D9720" s="18">
        <v>42521</v>
      </c>
      <c r="E9720" t="s">
        <v>1320</v>
      </c>
      <c r="F9720" t="s">
        <v>2104</v>
      </c>
      <c r="G9720" t="s">
        <v>2105</v>
      </c>
      <c r="H9720" t="s">
        <v>53</v>
      </c>
      <c r="I9720" t="s">
        <v>54</v>
      </c>
      <c r="J9720" t="s">
        <v>211</v>
      </c>
      <c r="K9720" t="s">
        <v>131</v>
      </c>
      <c r="L9720">
        <v>77041</v>
      </c>
      <c r="M9720" t="s">
        <v>132</v>
      </c>
      <c r="N9720" t="s">
        <v>885</v>
      </c>
      <c r="O9720" t="s">
        <v>98</v>
      </c>
      <c r="P9720" t="s">
        <v>188</v>
      </c>
      <c r="Q9720" t="s">
        <v>886</v>
      </c>
      <c r="R9720" s="19">
        <v>223.96</v>
      </c>
      <c r="S9720" s="17">
        <v>5</v>
      </c>
      <c r="T9720" s="20">
        <v>0.2</v>
      </c>
      <c r="U9720" s="19">
        <v>11.198</v>
      </c>
      <c r="V9720" s="20">
        <f t="shared" si="755"/>
        <v>0.05</v>
      </c>
      <c r="W9720" s="17">
        <f t="shared" si="756"/>
        <v>2016</v>
      </c>
      <c r="X9720" t="str">
        <f t="shared" si="757"/>
        <v>May-2016</v>
      </c>
      <c r="Y9720" s="17">
        <f t="shared" si="758"/>
        <v>1</v>
      </c>
      <c r="Z9720" t="str">
        <f t="shared" si="759"/>
        <v>11-20%</v>
      </c>
      <c r="AA9720" s="17">
        <f>IF(COUNTIF($B$2:B9720,B9720)=1,1,0)</f>
        <v>0</v>
      </c>
      <c r="AB9720" s="17">
        <f>IF(COUNTIF($F$2:F9720,F9720)=1,1,0)</f>
        <v>0</v>
      </c>
    </row>
    <row r="9721" spans="1:28" x14ac:dyDescent="0.2">
      <c r="A9721" s="17">
        <v>9720</v>
      </c>
      <c r="B9721" t="s">
        <v>10833</v>
      </c>
      <c r="C9721" s="18">
        <v>43051</v>
      </c>
      <c r="D9721" s="18">
        <v>43053</v>
      </c>
      <c r="E9721" t="s">
        <v>50</v>
      </c>
      <c r="F9721" t="s">
        <v>5212</v>
      </c>
      <c r="G9721" t="s">
        <v>5213</v>
      </c>
      <c r="H9721" t="s">
        <v>53</v>
      </c>
      <c r="I9721" t="s">
        <v>54</v>
      </c>
      <c r="J9721" t="s">
        <v>2503</v>
      </c>
      <c r="K9721" t="s">
        <v>174</v>
      </c>
      <c r="L9721">
        <v>17602</v>
      </c>
      <c r="M9721" t="s">
        <v>175</v>
      </c>
      <c r="N9721" t="s">
        <v>3724</v>
      </c>
      <c r="O9721" t="s">
        <v>73</v>
      </c>
      <c r="P9721" t="s">
        <v>86</v>
      </c>
      <c r="Q9721" t="s">
        <v>3725</v>
      </c>
      <c r="R9721" s="19">
        <v>221.024</v>
      </c>
      <c r="S9721" s="17">
        <v>2</v>
      </c>
      <c r="T9721" s="20">
        <v>0.2</v>
      </c>
      <c r="U9721" s="19">
        <v>-55.256</v>
      </c>
      <c r="V9721" s="20">
        <f t="shared" si="755"/>
        <v>-0.25</v>
      </c>
      <c r="W9721" s="17">
        <f t="shared" si="756"/>
        <v>2017</v>
      </c>
      <c r="X9721" t="str">
        <f t="shared" si="757"/>
        <v>Nov-2017</v>
      </c>
      <c r="Y9721" s="17">
        <f t="shared" si="758"/>
        <v>2</v>
      </c>
      <c r="Z9721" t="str">
        <f t="shared" si="759"/>
        <v>11-20%</v>
      </c>
      <c r="AA9721" s="17">
        <f>IF(COUNTIF($B$2:B9721,B9721)=1,1,0)</f>
        <v>1</v>
      </c>
      <c r="AB9721" s="17">
        <f>IF(COUNTIF($F$2:F9721,F9721)=1,1,0)</f>
        <v>0</v>
      </c>
    </row>
    <row r="9722" spans="1:28" x14ac:dyDescent="0.2">
      <c r="A9722" s="17">
        <v>9721</v>
      </c>
      <c r="B9722" t="s">
        <v>10834</v>
      </c>
      <c r="C9722" s="18">
        <v>42635</v>
      </c>
      <c r="D9722" s="18">
        <v>42639</v>
      </c>
      <c r="E9722" t="s">
        <v>77</v>
      </c>
      <c r="F9722" t="s">
        <v>2452</v>
      </c>
      <c r="G9722" t="s">
        <v>2453</v>
      </c>
      <c r="H9722" t="s">
        <v>68</v>
      </c>
      <c r="I9722" t="s">
        <v>54</v>
      </c>
      <c r="J9722" t="s">
        <v>1876</v>
      </c>
      <c r="K9722" t="s">
        <v>141</v>
      </c>
      <c r="L9722">
        <v>54302</v>
      </c>
      <c r="M9722" t="s">
        <v>132</v>
      </c>
      <c r="N9722" t="s">
        <v>6193</v>
      </c>
      <c r="O9722" t="s">
        <v>59</v>
      </c>
      <c r="P9722" t="s">
        <v>92</v>
      </c>
      <c r="Q9722" t="s">
        <v>6194</v>
      </c>
      <c r="R9722" s="19">
        <v>18.96</v>
      </c>
      <c r="S9722" s="17">
        <v>2</v>
      </c>
      <c r="T9722" s="20">
        <v>0</v>
      </c>
      <c r="U9722" s="19">
        <v>7.5839999999999996</v>
      </c>
      <c r="V9722" s="20">
        <f t="shared" si="755"/>
        <v>0.39999999999999997</v>
      </c>
      <c r="W9722" s="17">
        <f t="shared" si="756"/>
        <v>2016</v>
      </c>
      <c r="X9722" t="str">
        <f t="shared" si="757"/>
        <v>Sep-2016</v>
      </c>
      <c r="Y9722" s="17">
        <f t="shared" si="758"/>
        <v>4</v>
      </c>
      <c r="Z9722" t="str">
        <f t="shared" si="759"/>
        <v>0% (No Discount)</v>
      </c>
      <c r="AA9722" s="17">
        <f>IF(COUNTIF($B$2:B9722,B9722)=1,1,0)</f>
        <v>1</v>
      </c>
      <c r="AB9722" s="17">
        <f>IF(COUNTIF($F$2:F9722,F9722)=1,1,0)</f>
        <v>0</v>
      </c>
    </row>
    <row r="9723" spans="1:28" x14ac:dyDescent="0.2">
      <c r="A9723" s="17">
        <v>9722</v>
      </c>
      <c r="B9723" t="s">
        <v>10835</v>
      </c>
      <c r="C9723" s="18">
        <v>42416</v>
      </c>
      <c r="D9723" s="18">
        <v>42420</v>
      </c>
      <c r="E9723" t="s">
        <v>77</v>
      </c>
      <c r="F9723" t="s">
        <v>4572</v>
      </c>
      <c r="G9723" t="s">
        <v>4573</v>
      </c>
      <c r="H9723" t="s">
        <v>53</v>
      </c>
      <c r="I9723" t="s">
        <v>54</v>
      </c>
      <c r="J9723" t="s">
        <v>293</v>
      </c>
      <c r="K9723" t="s">
        <v>294</v>
      </c>
      <c r="L9723">
        <v>10024</v>
      </c>
      <c r="M9723" t="s">
        <v>175</v>
      </c>
      <c r="N9723" t="s">
        <v>7895</v>
      </c>
      <c r="O9723" t="s">
        <v>59</v>
      </c>
      <c r="P9723" t="s">
        <v>63</v>
      </c>
      <c r="Q9723" t="s">
        <v>7896</v>
      </c>
      <c r="R9723" s="19">
        <v>326.64600000000002</v>
      </c>
      <c r="S9723" s="17">
        <v>3</v>
      </c>
      <c r="T9723" s="20">
        <v>0.1</v>
      </c>
      <c r="U9723" s="19">
        <v>39.923400000000001</v>
      </c>
      <c r="V9723" s="20">
        <f t="shared" si="755"/>
        <v>0.12222222222222222</v>
      </c>
      <c r="W9723" s="17">
        <f t="shared" si="756"/>
        <v>2016</v>
      </c>
      <c r="X9723" t="str">
        <f t="shared" si="757"/>
        <v>Feb-2016</v>
      </c>
      <c r="Y9723" s="17">
        <f t="shared" si="758"/>
        <v>4</v>
      </c>
      <c r="Z9723" t="str">
        <f t="shared" si="759"/>
        <v>1-10%</v>
      </c>
      <c r="AA9723" s="17">
        <f>IF(COUNTIF($B$2:B9723,B9723)=1,1,0)</f>
        <v>1</v>
      </c>
      <c r="AB9723" s="17">
        <f>IF(COUNTIF($F$2:F9723,F9723)=1,1,0)</f>
        <v>0</v>
      </c>
    </row>
    <row r="9724" spans="1:28" x14ac:dyDescent="0.2">
      <c r="A9724" s="17">
        <v>9723</v>
      </c>
      <c r="B9724" t="s">
        <v>10835</v>
      </c>
      <c r="C9724" s="18">
        <v>42416</v>
      </c>
      <c r="D9724" s="18">
        <v>42420</v>
      </c>
      <c r="E9724" t="s">
        <v>77</v>
      </c>
      <c r="F9724" t="s">
        <v>4572</v>
      </c>
      <c r="G9724" t="s">
        <v>4573</v>
      </c>
      <c r="H9724" t="s">
        <v>53</v>
      </c>
      <c r="I9724" t="s">
        <v>54</v>
      </c>
      <c r="J9724" t="s">
        <v>293</v>
      </c>
      <c r="K9724" t="s">
        <v>294</v>
      </c>
      <c r="L9724">
        <v>10024</v>
      </c>
      <c r="M9724" t="s">
        <v>175</v>
      </c>
      <c r="N9724" t="s">
        <v>1048</v>
      </c>
      <c r="O9724" t="s">
        <v>98</v>
      </c>
      <c r="P9724" t="s">
        <v>188</v>
      </c>
      <c r="Q9724" t="s">
        <v>1049</v>
      </c>
      <c r="R9724" s="19">
        <v>89.97</v>
      </c>
      <c r="S9724" s="17">
        <v>3</v>
      </c>
      <c r="T9724" s="20">
        <v>0</v>
      </c>
      <c r="U9724" s="19">
        <v>39.586799999999997</v>
      </c>
      <c r="V9724" s="20">
        <f t="shared" si="755"/>
        <v>0.43999999999999995</v>
      </c>
      <c r="W9724" s="17">
        <f t="shared" si="756"/>
        <v>2016</v>
      </c>
      <c r="X9724" t="str">
        <f t="shared" si="757"/>
        <v>Feb-2016</v>
      </c>
      <c r="Y9724" s="17">
        <f t="shared" si="758"/>
        <v>4</v>
      </c>
      <c r="Z9724" t="str">
        <f t="shared" si="759"/>
        <v>0% (No Discount)</v>
      </c>
      <c r="AA9724" s="17">
        <f>IF(COUNTIF($B$2:B9724,B9724)=1,1,0)</f>
        <v>0</v>
      </c>
      <c r="AB9724" s="17">
        <f>IF(COUNTIF($F$2:F9724,F9724)=1,1,0)</f>
        <v>0</v>
      </c>
    </row>
    <row r="9725" spans="1:28" x14ac:dyDescent="0.2">
      <c r="A9725" s="17">
        <v>9724</v>
      </c>
      <c r="B9725" t="s">
        <v>10836</v>
      </c>
      <c r="C9725" s="18">
        <v>41995</v>
      </c>
      <c r="D9725" s="18">
        <v>41999</v>
      </c>
      <c r="E9725" t="s">
        <v>77</v>
      </c>
      <c r="F9725" t="s">
        <v>648</v>
      </c>
      <c r="G9725" t="s">
        <v>649</v>
      </c>
      <c r="H9725" t="s">
        <v>129</v>
      </c>
      <c r="I9725" t="s">
        <v>54</v>
      </c>
      <c r="J9725" t="s">
        <v>293</v>
      </c>
      <c r="K9725" t="s">
        <v>294</v>
      </c>
      <c r="L9725">
        <v>10011</v>
      </c>
      <c r="M9725" t="s">
        <v>175</v>
      </c>
      <c r="N9725" t="s">
        <v>2746</v>
      </c>
      <c r="O9725" t="s">
        <v>73</v>
      </c>
      <c r="P9725" t="s">
        <v>102</v>
      </c>
      <c r="Q9725" t="s">
        <v>2747</v>
      </c>
      <c r="R9725" s="19">
        <v>296.71199999999999</v>
      </c>
      <c r="S9725" s="17">
        <v>13</v>
      </c>
      <c r="T9725" s="20">
        <v>0.2</v>
      </c>
      <c r="U9725" s="19">
        <v>100.1403</v>
      </c>
      <c r="V9725" s="20">
        <f t="shared" si="755"/>
        <v>0.33750000000000002</v>
      </c>
      <c r="W9725" s="17">
        <f t="shared" si="756"/>
        <v>2014</v>
      </c>
      <c r="X9725" t="str">
        <f t="shared" si="757"/>
        <v>Dec-2014</v>
      </c>
      <c r="Y9725" s="17">
        <f t="shared" si="758"/>
        <v>4</v>
      </c>
      <c r="Z9725" t="str">
        <f t="shared" si="759"/>
        <v>11-20%</v>
      </c>
      <c r="AA9725" s="17">
        <f>IF(COUNTIF($B$2:B9725,B9725)=1,1,0)</f>
        <v>1</v>
      </c>
      <c r="AB9725" s="17">
        <f>IF(COUNTIF($F$2:F9725,F9725)=1,1,0)</f>
        <v>0</v>
      </c>
    </row>
    <row r="9726" spans="1:28" x14ac:dyDescent="0.2">
      <c r="A9726" s="17">
        <v>9725</v>
      </c>
      <c r="B9726" t="s">
        <v>10837</v>
      </c>
      <c r="C9726" s="18">
        <v>42343</v>
      </c>
      <c r="D9726" s="18">
        <v>42349</v>
      </c>
      <c r="E9726" t="s">
        <v>77</v>
      </c>
      <c r="F9726" t="s">
        <v>5597</v>
      </c>
      <c r="G9726" t="s">
        <v>5598</v>
      </c>
      <c r="H9726" t="s">
        <v>53</v>
      </c>
      <c r="I9726" t="s">
        <v>54</v>
      </c>
      <c r="J9726" t="s">
        <v>565</v>
      </c>
      <c r="K9726" t="s">
        <v>238</v>
      </c>
      <c r="L9726">
        <v>61701</v>
      </c>
      <c r="M9726" t="s">
        <v>132</v>
      </c>
      <c r="N9726" t="s">
        <v>2609</v>
      </c>
      <c r="O9726" t="s">
        <v>73</v>
      </c>
      <c r="P9726" t="s">
        <v>200</v>
      </c>
      <c r="Q9726" t="s">
        <v>2610</v>
      </c>
      <c r="R9726" s="19">
        <v>12.224</v>
      </c>
      <c r="S9726" s="17">
        <v>2</v>
      </c>
      <c r="T9726" s="20">
        <v>0.2</v>
      </c>
      <c r="U9726" s="19">
        <v>4.4311999999999996</v>
      </c>
      <c r="V9726" s="20">
        <f t="shared" si="755"/>
        <v>0.36249999999999993</v>
      </c>
      <c r="W9726" s="17">
        <f t="shared" si="756"/>
        <v>2015</v>
      </c>
      <c r="X9726" t="str">
        <f t="shared" si="757"/>
        <v>Dec-2015</v>
      </c>
      <c r="Y9726" s="17">
        <f t="shared" si="758"/>
        <v>6</v>
      </c>
      <c r="Z9726" t="str">
        <f t="shared" si="759"/>
        <v>11-20%</v>
      </c>
      <c r="AA9726" s="17">
        <f>IF(COUNTIF($B$2:B9726,B9726)=1,1,0)</f>
        <v>1</v>
      </c>
      <c r="AB9726" s="17">
        <f>IF(COUNTIF($F$2:F9726,F9726)=1,1,0)</f>
        <v>0</v>
      </c>
    </row>
    <row r="9727" spans="1:28" x14ac:dyDescent="0.2">
      <c r="A9727" s="17">
        <v>9726</v>
      </c>
      <c r="B9727" t="s">
        <v>10838</v>
      </c>
      <c r="C9727" s="18">
        <v>42995</v>
      </c>
      <c r="D9727" s="18">
        <v>42998</v>
      </c>
      <c r="E9727" t="s">
        <v>215</v>
      </c>
      <c r="F9727" t="s">
        <v>5558</v>
      </c>
      <c r="G9727" t="s">
        <v>5559</v>
      </c>
      <c r="H9727" t="s">
        <v>53</v>
      </c>
      <c r="I9727" t="s">
        <v>54</v>
      </c>
      <c r="J9727" t="s">
        <v>7334</v>
      </c>
      <c r="K9727" t="s">
        <v>6295</v>
      </c>
      <c r="L9727">
        <v>83704</v>
      </c>
      <c r="M9727" t="s">
        <v>71</v>
      </c>
      <c r="N9727" t="s">
        <v>4031</v>
      </c>
      <c r="O9727" t="s">
        <v>98</v>
      </c>
      <c r="P9727" t="s">
        <v>188</v>
      </c>
      <c r="Q9727" t="s">
        <v>4032</v>
      </c>
      <c r="R9727" s="19">
        <v>89.97</v>
      </c>
      <c r="S9727" s="17">
        <v>3</v>
      </c>
      <c r="T9727" s="20">
        <v>0</v>
      </c>
      <c r="U9727" s="19">
        <v>37.787399999999998</v>
      </c>
      <c r="V9727" s="20">
        <f t="shared" si="755"/>
        <v>0.42</v>
      </c>
      <c r="W9727" s="17">
        <f t="shared" si="756"/>
        <v>2017</v>
      </c>
      <c r="X9727" t="str">
        <f t="shared" si="757"/>
        <v>Sep-2017</v>
      </c>
      <c r="Y9727" s="17">
        <f t="shared" si="758"/>
        <v>3</v>
      </c>
      <c r="Z9727" t="str">
        <f t="shared" si="759"/>
        <v>0% (No Discount)</v>
      </c>
      <c r="AA9727" s="17">
        <f>IF(COUNTIF($B$2:B9727,B9727)=1,1,0)</f>
        <v>1</v>
      </c>
      <c r="AB9727" s="17">
        <f>IF(COUNTIF($F$2:F9727,F9727)=1,1,0)</f>
        <v>0</v>
      </c>
    </row>
    <row r="9728" spans="1:28" x14ac:dyDescent="0.2">
      <c r="A9728" s="17">
        <v>9727</v>
      </c>
      <c r="B9728" t="s">
        <v>10839</v>
      </c>
      <c r="C9728" s="18">
        <v>43071</v>
      </c>
      <c r="D9728" s="18">
        <v>43073</v>
      </c>
      <c r="E9728" t="s">
        <v>215</v>
      </c>
      <c r="F9728" t="s">
        <v>317</v>
      </c>
      <c r="G9728" t="s">
        <v>318</v>
      </c>
      <c r="H9728" t="s">
        <v>53</v>
      </c>
      <c r="I9728" t="s">
        <v>54</v>
      </c>
      <c r="J9728" t="s">
        <v>1274</v>
      </c>
      <c r="K9728" t="s">
        <v>1275</v>
      </c>
      <c r="L9728">
        <v>1852</v>
      </c>
      <c r="M9728" t="s">
        <v>175</v>
      </c>
      <c r="N9728" t="s">
        <v>5628</v>
      </c>
      <c r="O9728" t="s">
        <v>73</v>
      </c>
      <c r="P9728" t="s">
        <v>105</v>
      </c>
      <c r="Q9728" t="s">
        <v>5629</v>
      </c>
      <c r="R9728" s="19">
        <v>286.86</v>
      </c>
      <c r="S9728" s="17">
        <v>7</v>
      </c>
      <c r="T9728" s="20">
        <v>0</v>
      </c>
      <c r="U9728" s="19">
        <v>80.320800000000006</v>
      </c>
      <c r="V9728" s="20">
        <f t="shared" si="755"/>
        <v>0.28000000000000003</v>
      </c>
      <c r="W9728" s="17">
        <f t="shared" si="756"/>
        <v>2017</v>
      </c>
      <c r="X9728" t="str">
        <f t="shared" si="757"/>
        <v>Dec-2017</v>
      </c>
      <c r="Y9728" s="17">
        <f t="shared" si="758"/>
        <v>2</v>
      </c>
      <c r="Z9728" t="str">
        <f t="shared" si="759"/>
        <v>0% (No Discount)</v>
      </c>
      <c r="AA9728" s="17">
        <f>IF(COUNTIF($B$2:B9728,B9728)=1,1,0)</f>
        <v>1</v>
      </c>
      <c r="AB9728" s="17">
        <f>IF(COUNTIF($F$2:F9728,F9728)=1,1,0)</f>
        <v>0</v>
      </c>
    </row>
    <row r="9729" spans="1:28" x14ac:dyDescent="0.2">
      <c r="A9729" s="17">
        <v>9728</v>
      </c>
      <c r="B9729" t="s">
        <v>10839</v>
      </c>
      <c r="C9729" s="18">
        <v>43071</v>
      </c>
      <c r="D9729" s="18">
        <v>43073</v>
      </c>
      <c r="E9729" t="s">
        <v>215</v>
      </c>
      <c r="F9729" t="s">
        <v>317</v>
      </c>
      <c r="G9729" t="s">
        <v>318</v>
      </c>
      <c r="H9729" t="s">
        <v>53</v>
      </c>
      <c r="I9729" t="s">
        <v>54</v>
      </c>
      <c r="J9729" t="s">
        <v>1274</v>
      </c>
      <c r="K9729" t="s">
        <v>1275</v>
      </c>
      <c r="L9729">
        <v>1852</v>
      </c>
      <c r="M9729" t="s">
        <v>175</v>
      </c>
      <c r="N9729" t="s">
        <v>219</v>
      </c>
      <c r="O9729" t="s">
        <v>98</v>
      </c>
      <c r="P9729" t="s">
        <v>99</v>
      </c>
      <c r="Q9729" t="s">
        <v>220</v>
      </c>
      <c r="R9729" s="19">
        <v>979.95</v>
      </c>
      <c r="S9729" s="17">
        <v>5</v>
      </c>
      <c r="T9729" s="20">
        <v>0</v>
      </c>
      <c r="U9729" s="19">
        <v>284.18549999999999</v>
      </c>
      <c r="V9729" s="20">
        <f t="shared" si="755"/>
        <v>0.28999999999999998</v>
      </c>
      <c r="W9729" s="17">
        <f t="shared" si="756"/>
        <v>2017</v>
      </c>
      <c r="X9729" t="str">
        <f t="shared" si="757"/>
        <v>Dec-2017</v>
      </c>
      <c r="Y9729" s="17">
        <f t="shared" si="758"/>
        <v>2</v>
      </c>
      <c r="Z9729" t="str">
        <f t="shared" si="759"/>
        <v>0% (No Discount)</v>
      </c>
      <c r="AA9729" s="17">
        <f>IF(COUNTIF($B$2:B9729,B9729)=1,1,0)</f>
        <v>0</v>
      </c>
      <c r="AB9729" s="17">
        <f>IF(COUNTIF($F$2:F9729,F9729)=1,1,0)</f>
        <v>0</v>
      </c>
    </row>
    <row r="9730" spans="1:28" x14ac:dyDescent="0.2">
      <c r="A9730" s="17">
        <v>9729</v>
      </c>
      <c r="B9730" t="s">
        <v>10839</v>
      </c>
      <c r="C9730" s="18">
        <v>43071</v>
      </c>
      <c r="D9730" s="18">
        <v>43073</v>
      </c>
      <c r="E9730" t="s">
        <v>215</v>
      </c>
      <c r="F9730" t="s">
        <v>317</v>
      </c>
      <c r="G9730" t="s">
        <v>318</v>
      </c>
      <c r="H9730" t="s">
        <v>53</v>
      </c>
      <c r="I9730" t="s">
        <v>54</v>
      </c>
      <c r="J9730" t="s">
        <v>1274</v>
      </c>
      <c r="K9730" t="s">
        <v>1275</v>
      </c>
      <c r="L9730">
        <v>1852</v>
      </c>
      <c r="M9730" t="s">
        <v>175</v>
      </c>
      <c r="N9730" t="s">
        <v>1900</v>
      </c>
      <c r="O9730" t="s">
        <v>73</v>
      </c>
      <c r="P9730" t="s">
        <v>606</v>
      </c>
      <c r="Q9730" t="s">
        <v>1327</v>
      </c>
      <c r="R9730" s="19">
        <v>4.3600000000000003</v>
      </c>
      <c r="S9730" s="17">
        <v>2</v>
      </c>
      <c r="T9730" s="20">
        <v>0</v>
      </c>
      <c r="U9730" s="19">
        <v>0.1744</v>
      </c>
      <c r="V9730" s="20">
        <f t="shared" ref="V9730:V9793" si="760">IFERROR(U9730/R9730,0)</f>
        <v>3.9999999999999994E-2</v>
      </c>
      <c r="W9730" s="17">
        <f t="shared" ref="W9730:W9793" si="761">YEAR(C9730)</f>
        <v>2017</v>
      </c>
      <c r="X9730" t="str">
        <f t="shared" ref="X9730:X9793" si="762">TEXT(C9730,"mmm-yyyy")</f>
        <v>Dec-2017</v>
      </c>
      <c r="Y9730" s="17">
        <f t="shared" ref="Y9730:Y9793" si="763">D9730-C9730</f>
        <v>2</v>
      </c>
      <c r="Z9730" t="str">
        <f t="shared" ref="Z9730:Z9793" si="764">IF(T9730=0,"0% (No Discount)",IF(T9730&lt;=0.1,"1-10%",IF(T9730&lt;=0.2,"11-20%",IF(T9730&lt;=0.3,"21-30%",IF(T9730&lt;=0.4,"31-40%",IF(T9730&lt;=0.5,"41-50%","Over 50%"))))))</f>
        <v>0% (No Discount)</v>
      </c>
      <c r="AA9730" s="17">
        <f>IF(COUNTIF($B$2:B9730,B9730)=1,1,0)</f>
        <v>0</v>
      </c>
      <c r="AB9730" s="17">
        <f>IF(COUNTIF($F$2:F9730,F9730)=1,1,0)</f>
        <v>0</v>
      </c>
    </row>
    <row r="9731" spans="1:28" x14ac:dyDescent="0.2">
      <c r="A9731" s="17">
        <v>9730</v>
      </c>
      <c r="B9731" t="s">
        <v>10840</v>
      </c>
      <c r="C9731" s="18">
        <v>41911</v>
      </c>
      <c r="D9731" s="18">
        <v>41916</v>
      </c>
      <c r="E9731" t="s">
        <v>77</v>
      </c>
      <c r="F9731" t="s">
        <v>3689</v>
      </c>
      <c r="G9731" t="s">
        <v>3690</v>
      </c>
      <c r="H9731" t="s">
        <v>53</v>
      </c>
      <c r="I9731" t="s">
        <v>54</v>
      </c>
      <c r="J9731" t="s">
        <v>122</v>
      </c>
      <c r="K9731" t="s">
        <v>123</v>
      </c>
      <c r="L9731">
        <v>98115</v>
      </c>
      <c r="M9731" t="s">
        <v>71</v>
      </c>
      <c r="N9731" t="s">
        <v>5705</v>
      </c>
      <c r="O9731" t="s">
        <v>73</v>
      </c>
      <c r="P9731" t="s">
        <v>102</v>
      </c>
      <c r="Q9731" t="s">
        <v>5706</v>
      </c>
      <c r="R9731" s="19">
        <v>10.048</v>
      </c>
      <c r="S9731" s="17">
        <v>2</v>
      </c>
      <c r="T9731" s="20">
        <v>0.2</v>
      </c>
      <c r="U9731" s="19">
        <v>3.14</v>
      </c>
      <c r="V9731" s="20">
        <f t="shared" si="760"/>
        <v>0.3125</v>
      </c>
      <c r="W9731" s="17">
        <f t="shared" si="761"/>
        <v>2014</v>
      </c>
      <c r="X9731" t="str">
        <f t="shared" si="762"/>
        <v>Sep-2014</v>
      </c>
      <c r="Y9731" s="17">
        <f t="shared" si="763"/>
        <v>5</v>
      </c>
      <c r="Z9731" t="str">
        <f t="shared" si="764"/>
        <v>11-20%</v>
      </c>
      <c r="AA9731" s="17">
        <f>IF(COUNTIF($B$2:B9731,B9731)=1,1,0)</f>
        <v>1</v>
      </c>
      <c r="AB9731" s="17">
        <f>IF(COUNTIF($F$2:F9731,F9731)=1,1,0)</f>
        <v>0</v>
      </c>
    </row>
    <row r="9732" spans="1:28" x14ac:dyDescent="0.2">
      <c r="A9732" s="17">
        <v>9731</v>
      </c>
      <c r="B9732" t="s">
        <v>10840</v>
      </c>
      <c r="C9732" s="18">
        <v>41911</v>
      </c>
      <c r="D9732" s="18">
        <v>41916</v>
      </c>
      <c r="E9732" t="s">
        <v>77</v>
      </c>
      <c r="F9732" t="s">
        <v>3689</v>
      </c>
      <c r="G9732" t="s">
        <v>3690</v>
      </c>
      <c r="H9732" t="s">
        <v>53</v>
      </c>
      <c r="I9732" t="s">
        <v>54</v>
      </c>
      <c r="J9732" t="s">
        <v>122</v>
      </c>
      <c r="K9732" t="s">
        <v>123</v>
      </c>
      <c r="L9732">
        <v>98115</v>
      </c>
      <c r="M9732" t="s">
        <v>71</v>
      </c>
      <c r="N9732" t="s">
        <v>3033</v>
      </c>
      <c r="O9732" t="s">
        <v>73</v>
      </c>
      <c r="P9732" t="s">
        <v>86</v>
      </c>
      <c r="Q9732" t="s">
        <v>3034</v>
      </c>
      <c r="R9732" s="19">
        <v>807.75</v>
      </c>
      <c r="S9732" s="17">
        <v>5</v>
      </c>
      <c r="T9732" s="20">
        <v>0</v>
      </c>
      <c r="U9732" s="19">
        <v>153.4725</v>
      </c>
      <c r="V9732" s="20">
        <f t="shared" si="760"/>
        <v>0.19</v>
      </c>
      <c r="W9732" s="17">
        <f t="shared" si="761"/>
        <v>2014</v>
      </c>
      <c r="X9732" t="str">
        <f t="shared" si="762"/>
        <v>Sep-2014</v>
      </c>
      <c r="Y9732" s="17">
        <f t="shared" si="763"/>
        <v>5</v>
      </c>
      <c r="Z9732" t="str">
        <f t="shared" si="764"/>
        <v>0% (No Discount)</v>
      </c>
      <c r="AA9732" s="17">
        <f>IF(COUNTIF($B$2:B9732,B9732)=1,1,0)</f>
        <v>0</v>
      </c>
      <c r="AB9732" s="17">
        <f>IF(COUNTIF($F$2:F9732,F9732)=1,1,0)</f>
        <v>0</v>
      </c>
    </row>
    <row r="9733" spans="1:28" x14ac:dyDescent="0.2">
      <c r="A9733" s="17">
        <v>9732</v>
      </c>
      <c r="B9733" t="s">
        <v>10841</v>
      </c>
      <c r="C9733" s="18">
        <v>43053</v>
      </c>
      <c r="D9733" s="18">
        <v>43058</v>
      </c>
      <c r="E9733" t="s">
        <v>77</v>
      </c>
      <c r="F9733" t="s">
        <v>4834</v>
      </c>
      <c r="G9733" t="s">
        <v>4835</v>
      </c>
      <c r="H9733" t="s">
        <v>53</v>
      </c>
      <c r="I9733" t="s">
        <v>54</v>
      </c>
      <c r="J9733" t="s">
        <v>69</v>
      </c>
      <c r="K9733" t="s">
        <v>70</v>
      </c>
      <c r="L9733">
        <v>90049</v>
      </c>
      <c r="M9733" t="s">
        <v>71</v>
      </c>
      <c r="N9733" t="s">
        <v>4198</v>
      </c>
      <c r="O9733" t="s">
        <v>73</v>
      </c>
      <c r="P9733" t="s">
        <v>95</v>
      </c>
      <c r="Q9733" t="s">
        <v>4199</v>
      </c>
      <c r="R9733" s="19">
        <v>34.24</v>
      </c>
      <c r="S9733" s="17">
        <v>8</v>
      </c>
      <c r="T9733" s="20">
        <v>0</v>
      </c>
      <c r="U9733" s="19">
        <v>9.9296000000000006</v>
      </c>
      <c r="V9733" s="20">
        <f t="shared" si="760"/>
        <v>0.28999999999999998</v>
      </c>
      <c r="W9733" s="17">
        <f t="shared" si="761"/>
        <v>2017</v>
      </c>
      <c r="X9733" t="str">
        <f t="shared" si="762"/>
        <v>Nov-2017</v>
      </c>
      <c r="Y9733" s="17">
        <f t="shared" si="763"/>
        <v>5</v>
      </c>
      <c r="Z9733" t="str">
        <f t="shared" si="764"/>
        <v>0% (No Discount)</v>
      </c>
      <c r="AA9733" s="17">
        <f>IF(COUNTIF($B$2:B9733,B9733)=1,1,0)</f>
        <v>1</v>
      </c>
      <c r="AB9733" s="17">
        <f>IF(COUNTIF($F$2:F9733,F9733)=1,1,0)</f>
        <v>0</v>
      </c>
    </row>
    <row r="9734" spans="1:28" x14ac:dyDescent="0.2">
      <c r="A9734" s="17">
        <v>9733</v>
      </c>
      <c r="B9734" t="s">
        <v>10842</v>
      </c>
      <c r="C9734" s="18">
        <v>41871</v>
      </c>
      <c r="D9734" s="18">
        <v>41876</v>
      </c>
      <c r="E9734" t="s">
        <v>77</v>
      </c>
      <c r="F9734" t="s">
        <v>6819</v>
      </c>
      <c r="G9734" t="s">
        <v>6820</v>
      </c>
      <c r="H9734" t="s">
        <v>68</v>
      </c>
      <c r="I9734" t="s">
        <v>54</v>
      </c>
      <c r="J9734" t="s">
        <v>7591</v>
      </c>
      <c r="K9734" t="s">
        <v>346</v>
      </c>
      <c r="L9734">
        <v>23666</v>
      </c>
      <c r="M9734" t="s">
        <v>57</v>
      </c>
      <c r="N9734" t="s">
        <v>6202</v>
      </c>
      <c r="O9734" t="s">
        <v>59</v>
      </c>
      <c r="P9734" t="s">
        <v>63</v>
      </c>
      <c r="Q9734" t="s">
        <v>6203</v>
      </c>
      <c r="R9734" s="19">
        <v>500.24</v>
      </c>
      <c r="S9734" s="17">
        <v>13</v>
      </c>
      <c r="T9734" s="20">
        <v>0</v>
      </c>
      <c r="U9734" s="19">
        <v>145.06960000000001</v>
      </c>
      <c r="V9734" s="20">
        <f t="shared" si="760"/>
        <v>0.29000000000000004</v>
      </c>
      <c r="W9734" s="17">
        <f t="shared" si="761"/>
        <v>2014</v>
      </c>
      <c r="X9734" t="str">
        <f t="shared" si="762"/>
        <v>Aug-2014</v>
      </c>
      <c r="Y9734" s="17">
        <f t="shared" si="763"/>
        <v>5</v>
      </c>
      <c r="Z9734" t="str">
        <f t="shared" si="764"/>
        <v>0% (No Discount)</v>
      </c>
      <c r="AA9734" s="17">
        <f>IF(COUNTIF($B$2:B9734,B9734)=1,1,0)</f>
        <v>1</v>
      </c>
      <c r="AB9734" s="17">
        <f>IF(COUNTIF($F$2:F9734,F9734)=1,1,0)</f>
        <v>0</v>
      </c>
    </row>
    <row r="9735" spans="1:28" x14ac:dyDescent="0.2">
      <c r="A9735" s="17">
        <v>9734</v>
      </c>
      <c r="B9735" t="s">
        <v>10842</v>
      </c>
      <c r="C9735" s="18">
        <v>41871</v>
      </c>
      <c r="D9735" s="18">
        <v>41876</v>
      </c>
      <c r="E9735" t="s">
        <v>77</v>
      </c>
      <c r="F9735" t="s">
        <v>6819</v>
      </c>
      <c r="G9735" t="s">
        <v>6820</v>
      </c>
      <c r="H9735" t="s">
        <v>68</v>
      </c>
      <c r="I9735" t="s">
        <v>54</v>
      </c>
      <c r="J9735" t="s">
        <v>7591</v>
      </c>
      <c r="K9735" t="s">
        <v>346</v>
      </c>
      <c r="L9735">
        <v>23666</v>
      </c>
      <c r="M9735" t="s">
        <v>57</v>
      </c>
      <c r="N9735" t="s">
        <v>7094</v>
      </c>
      <c r="O9735" t="s">
        <v>73</v>
      </c>
      <c r="P9735" t="s">
        <v>117</v>
      </c>
      <c r="Q9735" t="s">
        <v>7095</v>
      </c>
      <c r="R9735" s="19">
        <v>20.12</v>
      </c>
      <c r="S9735" s="17">
        <v>2</v>
      </c>
      <c r="T9735" s="20">
        <v>0</v>
      </c>
      <c r="U9735" s="19">
        <v>9.2552000000000003</v>
      </c>
      <c r="V9735" s="20">
        <f t="shared" si="760"/>
        <v>0.46</v>
      </c>
      <c r="W9735" s="17">
        <f t="shared" si="761"/>
        <v>2014</v>
      </c>
      <c r="X9735" t="str">
        <f t="shared" si="762"/>
        <v>Aug-2014</v>
      </c>
      <c r="Y9735" s="17">
        <f t="shared" si="763"/>
        <v>5</v>
      </c>
      <c r="Z9735" t="str">
        <f t="shared" si="764"/>
        <v>0% (No Discount)</v>
      </c>
      <c r="AA9735" s="17">
        <f>IF(COUNTIF($B$2:B9735,B9735)=1,1,0)</f>
        <v>0</v>
      </c>
      <c r="AB9735" s="17">
        <f>IF(COUNTIF($F$2:F9735,F9735)=1,1,0)</f>
        <v>0</v>
      </c>
    </row>
    <row r="9736" spans="1:28" x14ac:dyDescent="0.2">
      <c r="A9736" s="17">
        <v>9735</v>
      </c>
      <c r="B9736" t="s">
        <v>10842</v>
      </c>
      <c r="C9736" s="18">
        <v>41871</v>
      </c>
      <c r="D9736" s="18">
        <v>41876</v>
      </c>
      <c r="E9736" t="s">
        <v>77</v>
      </c>
      <c r="F9736" t="s">
        <v>6819</v>
      </c>
      <c r="G9736" t="s">
        <v>6820</v>
      </c>
      <c r="H9736" t="s">
        <v>68</v>
      </c>
      <c r="I9736" t="s">
        <v>54</v>
      </c>
      <c r="J9736" t="s">
        <v>7591</v>
      </c>
      <c r="K9736" t="s">
        <v>346</v>
      </c>
      <c r="L9736">
        <v>23666</v>
      </c>
      <c r="M9736" t="s">
        <v>57</v>
      </c>
      <c r="N9736" t="s">
        <v>4754</v>
      </c>
      <c r="O9736" t="s">
        <v>73</v>
      </c>
      <c r="P9736" t="s">
        <v>102</v>
      </c>
      <c r="Q9736" t="s">
        <v>4755</v>
      </c>
      <c r="R9736" s="19">
        <v>896.99</v>
      </c>
      <c r="S9736" s="17">
        <v>1</v>
      </c>
      <c r="T9736" s="20">
        <v>0</v>
      </c>
      <c r="U9736" s="19">
        <v>421.58530000000002</v>
      </c>
      <c r="V9736" s="20">
        <f t="shared" si="760"/>
        <v>0.47000000000000003</v>
      </c>
      <c r="W9736" s="17">
        <f t="shared" si="761"/>
        <v>2014</v>
      </c>
      <c r="X9736" t="str">
        <f t="shared" si="762"/>
        <v>Aug-2014</v>
      </c>
      <c r="Y9736" s="17">
        <f t="shared" si="763"/>
        <v>5</v>
      </c>
      <c r="Z9736" t="str">
        <f t="shared" si="764"/>
        <v>0% (No Discount)</v>
      </c>
      <c r="AA9736" s="17">
        <f>IF(COUNTIF($B$2:B9736,B9736)=1,1,0)</f>
        <v>0</v>
      </c>
      <c r="AB9736" s="17">
        <f>IF(COUNTIF($F$2:F9736,F9736)=1,1,0)</f>
        <v>0</v>
      </c>
    </row>
    <row r="9737" spans="1:28" x14ac:dyDescent="0.2">
      <c r="A9737" s="17">
        <v>9736</v>
      </c>
      <c r="B9737" t="s">
        <v>10843</v>
      </c>
      <c r="C9737" s="18">
        <v>41962</v>
      </c>
      <c r="D9737" s="18">
        <v>41965</v>
      </c>
      <c r="E9737" t="s">
        <v>50</v>
      </c>
      <c r="F9737" t="s">
        <v>558</v>
      </c>
      <c r="G9737" t="s">
        <v>559</v>
      </c>
      <c r="H9737" t="s">
        <v>129</v>
      </c>
      <c r="I9737" t="s">
        <v>54</v>
      </c>
      <c r="J9737" t="s">
        <v>173</v>
      </c>
      <c r="K9737" t="s">
        <v>174</v>
      </c>
      <c r="L9737">
        <v>19134</v>
      </c>
      <c r="M9737" t="s">
        <v>175</v>
      </c>
      <c r="N9737" t="s">
        <v>10292</v>
      </c>
      <c r="O9737" t="s">
        <v>73</v>
      </c>
      <c r="P9737" t="s">
        <v>117</v>
      </c>
      <c r="Q9737" t="s">
        <v>10293</v>
      </c>
      <c r="R9737" s="19">
        <v>5.88</v>
      </c>
      <c r="S9737" s="17">
        <v>1</v>
      </c>
      <c r="T9737" s="20">
        <v>0.2</v>
      </c>
      <c r="U9737" s="19">
        <v>1.9844999999999999</v>
      </c>
      <c r="V9737" s="20">
        <f t="shared" si="760"/>
        <v>0.33749999999999997</v>
      </c>
      <c r="W9737" s="17">
        <f t="shared" si="761"/>
        <v>2014</v>
      </c>
      <c r="X9737" t="str">
        <f t="shared" si="762"/>
        <v>Nov-2014</v>
      </c>
      <c r="Y9737" s="17">
        <f t="shared" si="763"/>
        <v>3</v>
      </c>
      <c r="Z9737" t="str">
        <f t="shared" si="764"/>
        <v>11-20%</v>
      </c>
      <c r="AA9737" s="17">
        <f>IF(COUNTIF($B$2:B9737,B9737)=1,1,0)</f>
        <v>1</v>
      </c>
      <c r="AB9737" s="17">
        <f>IF(COUNTIF($F$2:F9737,F9737)=1,1,0)</f>
        <v>0</v>
      </c>
    </row>
    <row r="9738" spans="1:28" x14ac:dyDescent="0.2">
      <c r="A9738" s="17">
        <v>9737</v>
      </c>
      <c r="B9738" t="s">
        <v>10844</v>
      </c>
      <c r="C9738" s="18">
        <v>42184</v>
      </c>
      <c r="D9738" s="18">
        <v>42188</v>
      </c>
      <c r="E9738" t="s">
        <v>77</v>
      </c>
      <c r="F9738" t="s">
        <v>7373</v>
      </c>
      <c r="G9738" t="s">
        <v>7374</v>
      </c>
      <c r="H9738" t="s">
        <v>129</v>
      </c>
      <c r="I9738" t="s">
        <v>54</v>
      </c>
      <c r="J9738" t="s">
        <v>2563</v>
      </c>
      <c r="K9738" t="s">
        <v>165</v>
      </c>
      <c r="L9738">
        <v>68104</v>
      </c>
      <c r="M9738" t="s">
        <v>132</v>
      </c>
      <c r="N9738" t="s">
        <v>2064</v>
      </c>
      <c r="O9738" t="s">
        <v>98</v>
      </c>
      <c r="P9738" t="s">
        <v>99</v>
      </c>
      <c r="Q9738" t="s">
        <v>2065</v>
      </c>
      <c r="R9738" s="19">
        <v>269.98</v>
      </c>
      <c r="S9738" s="17">
        <v>2</v>
      </c>
      <c r="T9738" s="20">
        <v>0</v>
      </c>
      <c r="U9738" s="19">
        <v>72.894599999999997</v>
      </c>
      <c r="V9738" s="20">
        <f t="shared" si="760"/>
        <v>0.26999999999999996</v>
      </c>
      <c r="W9738" s="17">
        <f t="shared" si="761"/>
        <v>2015</v>
      </c>
      <c r="X9738" t="str">
        <f t="shared" si="762"/>
        <v>Jun-2015</v>
      </c>
      <c r="Y9738" s="17">
        <f t="shared" si="763"/>
        <v>4</v>
      </c>
      <c r="Z9738" t="str">
        <f t="shared" si="764"/>
        <v>0% (No Discount)</v>
      </c>
      <c r="AA9738" s="17">
        <f>IF(COUNTIF($B$2:B9738,B9738)=1,1,0)</f>
        <v>1</v>
      </c>
      <c r="AB9738" s="17">
        <f>IF(COUNTIF($F$2:F9738,F9738)=1,1,0)</f>
        <v>0</v>
      </c>
    </row>
    <row r="9739" spans="1:28" x14ac:dyDescent="0.2">
      <c r="A9739" s="17">
        <v>9738</v>
      </c>
      <c r="B9739" t="s">
        <v>10845</v>
      </c>
      <c r="C9739" s="18">
        <v>42810</v>
      </c>
      <c r="D9739" s="18">
        <v>42815</v>
      </c>
      <c r="E9739" t="s">
        <v>77</v>
      </c>
      <c r="F9739" t="s">
        <v>5667</v>
      </c>
      <c r="G9739" t="s">
        <v>5668</v>
      </c>
      <c r="H9739" t="s">
        <v>68</v>
      </c>
      <c r="I9739" t="s">
        <v>54</v>
      </c>
      <c r="J9739" t="s">
        <v>69</v>
      </c>
      <c r="K9739" t="s">
        <v>70</v>
      </c>
      <c r="L9739">
        <v>90032</v>
      </c>
      <c r="M9739" t="s">
        <v>71</v>
      </c>
      <c r="N9739" t="s">
        <v>6129</v>
      </c>
      <c r="O9739" t="s">
        <v>73</v>
      </c>
      <c r="P9739" t="s">
        <v>86</v>
      </c>
      <c r="Q9739" t="s">
        <v>6130</v>
      </c>
      <c r="R9739" s="19">
        <v>310.12</v>
      </c>
      <c r="S9739" s="17">
        <v>2</v>
      </c>
      <c r="T9739" s="20">
        <v>0</v>
      </c>
      <c r="U9739" s="19">
        <v>80.631200000000007</v>
      </c>
      <c r="V9739" s="20">
        <f t="shared" si="760"/>
        <v>0.26</v>
      </c>
      <c r="W9739" s="17">
        <f t="shared" si="761"/>
        <v>2017</v>
      </c>
      <c r="X9739" t="str">
        <f t="shared" si="762"/>
        <v>Mar-2017</v>
      </c>
      <c r="Y9739" s="17">
        <f t="shared" si="763"/>
        <v>5</v>
      </c>
      <c r="Z9739" t="str">
        <f t="shared" si="764"/>
        <v>0% (No Discount)</v>
      </c>
      <c r="AA9739" s="17">
        <f>IF(COUNTIF($B$2:B9739,B9739)=1,1,0)</f>
        <v>1</v>
      </c>
      <c r="AB9739" s="17">
        <f>IF(COUNTIF($F$2:F9739,F9739)=1,1,0)</f>
        <v>0</v>
      </c>
    </row>
    <row r="9740" spans="1:28" x14ac:dyDescent="0.2">
      <c r="A9740" s="17">
        <v>9739</v>
      </c>
      <c r="B9740" t="s">
        <v>10845</v>
      </c>
      <c r="C9740" s="18">
        <v>42810</v>
      </c>
      <c r="D9740" s="18">
        <v>42815</v>
      </c>
      <c r="E9740" t="s">
        <v>77</v>
      </c>
      <c r="F9740" t="s">
        <v>5667</v>
      </c>
      <c r="G9740" t="s">
        <v>5668</v>
      </c>
      <c r="H9740" t="s">
        <v>68</v>
      </c>
      <c r="I9740" t="s">
        <v>54</v>
      </c>
      <c r="J9740" t="s">
        <v>69</v>
      </c>
      <c r="K9740" t="s">
        <v>70</v>
      </c>
      <c r="L9740">
        <v>90032</v>
      </c>
      <c r="M9740" t="s">
        <v>71</v>
      </c>
      <c r="N9740" t="s">
        <v>3557</v>
      </c>
      <c r="O9740" t="s">
        <v>73</v>
      </c>
      <c r="P9740" t="s">
        <v>102</v>
      </c>
      <c r="Q9740" t="s">
        <v>3558</v>
      </c>
      <c r="R9740" s="19">
        <v>70.463999999999999</v>
      </c>
      <c r="S9740" s="17">
        <v>6</v>
      </c>
      <c r="T9740" s="20">
        <v>0.2</v>
      </c>
      <c r="U9740" s="19">
        <v>22.9008</v>
      </c>
      <c r="V9740" s="20">
        <f t="shared" si="760"/>
        <v>0.32500000000000001</v>
      </c>
      <c r="W9740" s="17">
        <f t="shared" si="761"/>
        <v>2017</v>
      </c>
      <c r="X9740" t="str">
        <f t="shared" si="762"/>
        <v>Mar-2017</v>
      </c>
      <c r="Y9740" s="17">
        <f t="shared" si="763"/>
        <v>5</v>
      </c>
      <c r="Z9740" t="str">
        <f t="shared" si="764"/>
        <v>11-20%</v>
      </c>
      <c r="AA9740" s="17">
        <f>IF(COUNTIF($B$2:B9740,B9740)=1,1,0)</f>
        <v>0</v>
      </c>
      <c r="AB9740" s="17">
        <f>IF(COUNTIF($F$2:F9740,F9740)=1,1,0)</f>
        <v>0</v>
      </c>
    </row>
    <row r="9741" spans="1:28" x14ac:dyDescent="0.2">
      <c r="A9741" s="17">
        <v>9740</v>
      </c>
      <c r="B9741" t="s">
        <v>10845</v>
      </c>
      <c r="C9741" s="18">
        <v>42810</v>
      </c>
      <c r="D9741" s="18">
        <v>42815</v>
      </c>
      <c r="E9741" t="s">
        <v>77</v>
      </c>
      <c r="F9741" t="s">
        <v>5667</v>
      </c>
      <c r="G9741" t="s">
        <v>5668</v>
      </c>
      <c r="H9741" t="s">
        <v>68</v>
      </c>
      <c r="I9741" t="s">
        <v>54</v>
      </c>
      <c r="J9741" t="s">
        <v>69</v>
      </c>
      <c r="K9741" t="s">
        <v>70</v>
      </c>
      <c r="L9741">
        <v>90032</v>
      </c>
      <c r="M9741" t="s">
        <v>71</v>
      </c>
      <c r="N9741" t="s">
        <v>4773</v>
      </c>
      <c r="O9741" t="s">
        <v>73</v>
      </c>
      <c r="P9741" t="s">
        <v>102</v>
      </c>
      <c r="Q9741" t="s">
        <v>4774</v>
      </c>
      <c r="R9741" s="19">
        <v>19.68</v>
      </c>
      <c r="S9741" s="17">
        <v>5</v>
      </c>
      <c r="T9741" s="20">
        <v>0.2</v>
      </c>
      <c r="U9741" s="19">
        <v>6.8879999999999999</v>
      </c>
      <c r="V9741" s="20">
        <f t="shared" si="760"/>
        <v>0.35</v>
      </c>
      <c r="W9741" s="17">
        <f t="shared" si="761"/>
        <v>2017</v>
      </c>
      <c r="X9741" t="str">
        <f t="shared" si="762"/>
        <v>Mar-2017</v>
      </c>
      <c r="Y9741" s="17">
        <f t="shared" si="763"/>
        <v>5</v>
      </c>
      <c r="Z9741" t="str">
        <f t="shared" si="764"/>
        <v>11-20%</v>
      </c>
      <c r="AA9741" s="17">
        <f>IF(COUNTIF($B$2:B9741,B9741)=1,1,0)</f>
        <v>0</v>
      </c>
      <c r="AB9741" s="17">
        <f>IF(COUNTIF($F$2:F9741,F9741)=1,1,0)</f>
        <v>0</v>
      </c>
    </row>
    <row r="9742" spans="1:28" x14ac:dyDescent="0.2">
      <c r="A9742" s="17">
        <v>9741</v>
      </c>
      <c r="B9742" t="s">
        <v>10845</v>
      </c>
      <c r="C9742" s="18">
        <v>42810</v>
      </c>
      <c r="D9742" s="18">
        <v>42815</v>
      </c>
      <c r="E9742" t="s">
        <v>77</v>
      </c>
      <c r="F9742" t="s">
        <v>5667</v>
      </c>
      <c r="G9742" t="s">
        <v>5668</v>
      </c>
      <c r="H9742" t="s">
        <v>68</v>
      </c>
      <c r="I9742" t="s">
        <v>54</v>
      </c>
      <c r="J9742" t="s">
        <v>69</v>
      </c>
      <c r="K9742" t="s">
        <v>70</v>
      </c>
      <c r="L9742">
        <v>90032</v>
      </c>
      <c r="M9742" t="s">
        <v>71</v>
      </c>
      <c r="N9742" t="s">
        <v>2328</v>
      </c>
      <c r="O9742" t="s">
        <v>73</v>
      </c>
      <c r="P9742" t="s">
        <v>105</v>
      </c>
      <c r="Q9742" t="s">
        <v>2329</v>
      </c>
      <c r="R9742" s="19">
        <v>140.66999999999999</v>
      </c>
      <c r="S9742" s="17">
        <v>3</v>
      </c>
      <c r="T9742" s="20">
        <v>0</v>
      </c>
      <c r="U9742" s="19">
        <v>54.8613</v>
      </c>
      <c r="V9742" s="20">
        <f t="shared" si="760"/>
        <v>0.39</v>
      </c>
      <c r="W9742" s="17">
        <f t="shared" si="761"/>
        <v>2017</v>
      </c>
      <c r="X9742" t="str">
        <f t="shared" si="762"/>
        <v>Mar-2017</v>
      </c>
      <c r="Y9742" s="17">
        <f t="shared" si="763"/>
        <v>5</v>
      </c>
      <c r="Z9742" t="str">
        <f t="shared" si="764"/>
        <v>0% (No Discount)</v>
      </c>
      <c r="AA9742" s="17">
        <f>IF(COUNTIF($B$2:B9742,B9742)=1,1,0)</f>
        <v>0</v>
      </c>
      <c r="AB9742" s="17">
        <f>IF(COUNTIF($F$2:F9742,F9742)=1,1,0)</f>
        <v>0</v>
      </c>
    </row>
    <row r="9743" spans="1:28" x14ac:dyDescent="0.2">
      <c r="A9743" s="17">
        <v>9742</v>
      </c>
      <c r="B9743" t="s">
        <v>10846</v>
      </c>
      <c r="C9743" s="18">
        <v>42316</v>
      </c>
      <c r="D9743" s="18">
        <v>42320</v>
      </c>
      <c r="E9743" t="s">
        <v>77</v>
      </c>
      <c r="F9743" t="s">
        <v>3637</v>
      </c>
      <c r="G9743" t="s">
        <v>3638</v>
      </c>
      <c r="H9743" t="s">
        <v>68</v>
      </c>
      <c r="I9743" t="s">
        <v>54</v>
      </c>
      <c r="J9743" t="s">
        <v>2253</v>
      </c>
      <c r="K9743" t="s">
        <v>5239</v>
      </c>
      <c r="L9743">
        <v>5408</v>
      </c>
      <c r="M9743" t="s">
        <v>175</v>
      </c>
      <c r="N9743" t="s">
        <v>193</v>
      </c>
      <c r="O9743" t="s">
        <v>59</v>
      </c>
      <c r="P9743" t="s">
        <v>60</v>
      </c>
      <c r="Q9743" t="s">
        <v>194</v>
      </c>
      <c r="R9743" s="19">
        <v>4404.8999999999996</v>
      </c>
      <c r="S9743" s="17">
        <v>5</v>
      </c>
      <c r="T9743" s="20">
        <v>0</v>
      </c>
      <c r="U9743" s="19">
        <v>1013.127</v>
      </c>
      <c r="V9743" s="20">
        <f t="shared" si="760"/>
        <v>0.23</v>
      </c>
      <c r="W9743" s="17">
        <f t="shared" si="761"/>
        <v>2015</v>
      </c>
      <c r="X9743" t="str">
        <f t="shared" si="762"/>
        <v>Nov-2015</v>
      </c>
      <c r="Y9743" s="17">
        <f t="shared" si="763"/>
        <v>4</v>
      </c>
      <c r="Z9743" t="str">
        <f t="shared" si="764"/>
        <v>0% (No Discount)</v>
      </c>
      <c r="AA9743" s="17">
        <f>IF(COUNTIF($B$2:B9743,B9743)=1,1,0)</f>
        <v>1</v>
      </c>
      <c r="AB9743" s="17">
        <f>IF(COUNTIF($F$2:F9743,F9743)=1,1,0)</f>
        <v>0</v>
      </c>
    </row>
    <row r="9744" spans="1:28" x14ac:dyDescent="0.2">
      <c r="A9744" s="17">
        <v>9743</v>
      </c>
      <c r="B9744" t="s">
        <v>10847</v>
      </c>
      <c r="C9744" s="18">
        <v>43067</v>
      </c>
      <c r="D9744" s="18">
        <v>43071</v>
      </c>
      <c r="E9744" t="s">
        <v>77</v>
      </c>
      <c r="F9744" t="s">
        <v>1859</v>
      </c>
      <c r="G9744" t="s">
        <v>1860</v>
      </c>
      <c r="H9744" t="s">
        <v>53</v>
      </c>
      <c r="I9744" t="s">
        <v>54</v>
      </c>
      <c r="J9744" t="s">
        <v>977</v>
      </c>
      <c r="K9744" t="s">
        <v>70</v>
      </c>
      <c r="L9744">
        <v>92037</v>
      </c>
      <c r="M9744" t="s">
        <v>71</v>
      </c>
      <c r="N9744" t="s">
        <v>1227</v>
      </c>
      <c r="O9744" t="s">
        <v>73</v>
      </c>
      <c r="P9744" t="s">
        <v>74</v>
      </c>
      <c r="Q9744" t="s">
        <v>1228</v>
      </c>
      <c r="R9744" s="19">
        <v>62.65</v>
      </c>
      <c r="S9744" s="17">
        <v>5</v>
      </c>
      <c r="T9744" s="20">
        <v>0</v>
      </c>
      <c r="U9744" s="19">
        <v>29.445499999999999</v>
      </c>
      <c r="V9744" s="20">
        <f t="shared" si="760"/>
        <v>0.47</v>
      </c>
      <c r="W9744" s="17">
        <f t="shared" si="761"/>
        <v>2017</v>
      </c>
      <c r="X9744" t="str">
        <f t="shared" si="762"/>
        <v>Nov-2017</v>
      </c>
      <c r="Y9744" s="17">
        <f t="shared" si="763"/>
        <v>4</v>
      </c>
      <c r="Z9744" t="str">
        <f t="shared" si="764"/>
        <v>0% (No Discount)</v>
      </c>
      <c r="AA9744" s="17">
        <f>IF(COUNTIF($B$2:B9744,B9744)=1,1,0)</f>
        <v>1</v>
      </c>
      <c r="AB9744" s="17">
        <f>IF(COUNTIF($F$2:F9744,F9744)=1,1,0)</f>
        <v>0</v>
      </c>
    </row>
    <row r="9745" spans="1:28" x14ac:dyDescent="0.2">
      <c r="A9745" s="17">
        <v>9744</v>
      </c>
      <c r="B9745" t="s">
        <v>10848</v>
      </c>
      <c r="C9745" s="18">
        <v>42537</v>
      </c>
      <c r="D9745" s="18">
        <v>42543</v>
      </c>
      <c r="E9745" t="s">
        <v>77</v>
      </c>
      <c r="F9745" t="s">
        <v>3107</v>
      </c>
      <c r="G9745" t="s">
        <v>3108</v>
      </c>
      <c r="H9745" t="s">
        <v>53</v>
      </c>
      <c r="I9745" t="s">
        <v>54</v>
      </c>
      <c r="J9745" t="s">
        <v>634</v>
      </c>
      <c r="K9745" t="s">
        <v>272</v>
      </c>
      <c r="L9745">
        <v>19711</v>
      </c>
      <c r="M9745" t="s">
        <v>175</v>
      </c>
      <c r="N9745" t="s">
        <v>4175</v>
      </c>
      <c r="O9745" t="s">
        <v>73</v>
      </c>
      <c r="P9745" t="s">
        <v>74</v>
      </c>
      <c r="Q9745" t="s">
        <v>4176</v>
      </c>
      <c r="R9745" s="19">
        <v>9.4499999999999993</v>
      </c>
      <c r="S9745" s="17">
        <v>3</v>
      </c>
      <c r="T9745" s="20">
        <v>0</v>
      </c>
      <c r="U9745" s="19">
        <v>4.5359999999999996</v>
      </c>
      <c r="V9745" s="20">
        <f t="shared" si="760"/>
        <v>0.48</v>
      </c>
      <c r="W9745" s="17">
        <f t="shared" si="761"/>
        <v>2016</v>
      </c>
      <c r="X9745" t="str">
        <f t="shared" si="762"/>
        <v>Jun-2016</v>
      </c>
      <c r="Y9745" s="17">
        <f t="shared" si="763"/>
        <v>6</v>
      </c>
      <c r="Z9745" t="str">
        <f t="shared" si="764"/>
        <v>0% (No Discount)</v>
      </c>
      <c r="AA9745" s="17">
        <f>IF(COUNTIF($B$2:B9745,B9745)=1,1,0)</f>
        <v>1</v>
      </c>
      <c r="AB9745" s="17">
        <f>IF(COUNTIF($F$2:F9745,F9745)=1,1,0)</f>
        <v>0</v>
      </c>
    </row>
    <row r="9746" spans="1:28" x14ac:dyDescent="0.2">
      <c r="A9746" s="17">
        <v>9745</v>
      </c>
      <c r="B9746" t="s">
        <v>10849</v>
      </c>
      <c r="C9746" s="18">
        <v>42756</v>
      </c>
      <c r="D9746" s="18">
        <v>42760</v>
      </c>
      <c r="E9746" t="s">
        <v>77</v>
      </c>
      <c r="F9746" t="s">
        <v>5873</v>
      </c>
      <c r="G9746" t="s">
        <v>5874</v>
      </c>
      <c r="H9746" t="s">
        <v>53</v>
      </c>
      <c r="I9746" t="s">
        <v>54</v>
      </c>
      <c r="J9746" t="s">
        <v>483</v>
      </c>
      <c r="K9746" t="s">
        <v>238</v>
      </c>
      <c r="L9746">
        <v>60505</v>
      </c>
      <c r="M9746" t="s">
        <v>132</v>
      </c>
      <c r="N9746" t="s">
        <v>2190</v>
      </c>
      <c r="O9746" t="s">
        <v>73</v>
      </c>
      <c r="P9746" t="s">
        <v>200</v>
      </c>
      <c r="Q9746" t="s">
        <v>2191</v>
      </c>
      <c r="R9746" s="19">
        <v>268.57600000000002</v>
      </c>
      <c r="S9746" s="17">
        <v>4</v>
      </c>
      <c r="T9746" s="20">
        <v>0.2</v>
      </c>
      <c r="U9746" s="19">
        <v>90.644400000000005</v>
      </c>
      <c r="V9746" s="20">
        <f t="shared" si="760"/>
        <v>0.33749999999999997</v>
      </c>
      <c r="W9746" s="17">
        <f t="shared" si="761"/>
        <v>2017</v>
      </c>
      <c r="X9746" t="str">
        <f t="shared" si="762"/>
        <v>Jan-2017</v>
      </c>
      <c r="Y9746" s="17">
        <f t="shared" si="763"/>
        <v>4</v>
      </c>
      <c r="Z9746" t="str">
        <f t="shared" si="764"/>
        <v>11-20%</v>
      </c>
      <c r="AA9746" s="17">
        <f>IF(COUNTIF($B$2:B9746,B9746)=1,1,0)</f>
        <v>1</v>
      </c>
      <c r="AB9746" s="17">
        <f>IF(COUNTIF($F$2:F9746,F9746)=1,1,0)</f>
        <v>0</v>
      </c>
    </row>
    <row r="9747" spans="1:28" x14ac:dyDescent="0.2">
      <c r="A9747" s="17">
        <v>9746</v>
      </c>
      <c r="B9747" t="s">
        <v>10850</v>
      </c>
      <c r="C9747" s="18">
        <v>43063</v>
      </c>
      <c r="D9747" s="18">
        <v>43063</v>
      </c>
      <c r="E9747" t="s">
        <v>1320</v>
      </c>
      <c r="F9747" t="s">
        <v>3759</v>
      </c>
      <c r="G9747" t="s">
        <v>3760</v>
      </c>
      <c r="H9747" t="s">
        <v>53</v>
      </c>
      <c r="I9747" t="s">
        <v>54</v>
      </c>
      <c r="J9747" t="s">
        <v>69</v>
      </c>
      <c r="K9747" t="s">
        <v>70</v>
      </c>
      <c r="L9747">
        <v>90008</v>
      </c>
      <c r="M9747" t="s">
        <v>71</v>
      </c>
      <c r="N9747" t="s">
        <v>1384</v>
      </c>
      <c r="O9747" t="s">
        <v>59</v>
      </c>
      <c r="P9747" t="s">
        <v>83</v>
      </c>
      <c r="Q9747" t="s">
        <v>1385</v>
      </c>
      <c r="R9747" s="19">
        <v>364.08</v>
      </c>
      <c r="S9747" s="17">
        <v>2</v>
      </c>
      <c r="T9747" s="20">
        <v>0.2</v>
      </c>
      <c r="U9747" s="19">
        <v>9.1020000000000003</v>
      </c>
      <c r="V9747" s="20">
        <f t="shared" si="760"/>
        <v>2.5000000000000001E-2</v>
      </c>
      <c r="W9747" s="17">
        <f t="shared" si="761"/>
        <v>2017</v>
      </c>
      <c r="X9747" t="str">
        <f t="shared" si="762"/>
        <v>Nov-2017</v>
      </c>
      <c r="Y9747" s="17">
        <f t="shared" si="763"/>
        <v>0</v>
      </c>
      <c r="Z9747" t="str">
        <f t="shared" si="764"/>
        <v>11-20%</v>
      </c>
      <c r="AA9747" s="17">
        <f>IF(COUNTIF($B$2:B9747,B9747)=1,1,0)</f>
        <v>1</v>
      </c>
      <c r="AB9747" s="17">
        <f>IF(COUNTIF($F$2:F9747,F9747)=1,1,0)</f>
        <v>0</v>
      </c>
    </row>
    <row r="9748" spans="1:28" x14ac:dyDescent="0.2">
      <c r="A9748" s="17">
        <v>9747</v>
      </c>
      <c r="B9748" t="s">
        <v>10850</v>
      </c>
      <c r="C9748" s="18">
        <v>43063</v>
      </c>
      <c r="D9748" s="18">
        <v>43063</v>
      </c>
      <c r="E9748" t="s">
        <v>1320</v>
      </c>
      <c r="F9748" t="s">
        <v>3759</v>
      </c>
      <c r="G9748" t="s">
        <v>3760</v>
      </c>
      <c r="H9748" t="s">
        <v>53</v>
      </c>
      <c r="I9748" t="s">
        <v>54</v>
      </c>
      <c r="J9748" t="s">
        <v>69</v>
      </c>
      <c r="K9748" t="s">
        <v>70</v>
      </c>
      <c r="L9748">
        <v>90008</v>
      </c>
      <c r="M9748" t="s">
        <v>71</v>
      </c>
      <c r="N9748" t="s">
        <v>3842</v>
      </c>
      <c r="O9748" t="s">
        <v>59</v>
      </c>
      <c r="P9748" t="s">
        <v>83</v>
      </c>
      <c r="Q9748" t="s">
        <v>3843</v>
      </c>
      <c r="R9748" s="19">
        <v>71.087999999999994</v>
      </c>
      <c r="S9748" s="17">
        <v>2</v>
      </c>
      <c r="T9748" s="20">
        <v>0.2</v>
      </c>
      <c r="U9748" s="19">
        <v>-1.7771999999999999</v>
      </c>
      <c r="V9748" s="20">
        <f t="shared" si="760"/>
        <v>-2.5000000000000001E-2</v>
      </c>
      <c r="W9748" s="17">
        <f t="shared" si="761"/>
        <v>2017</v>
      </c>
      <c r="X9748" t="str">
        <f t="shared" si="762"/>
        <v>Nov-2017</v>
      </c>
      <c r="Y9748" s="17">
        <f t="shared" si="763"/>
        <v>0</v>
      </c>
      <c r="Z9748" t="str">
        <f t="shared" si="764"/>
        <v>11-20%</v>
      </c>
      <c r="AA9748" s="17">
        <f>IF(COUNTIF($B$2:B9748,B9748)=1,1,0)</f>
        <v>0</v>
      </c>
      <c r="AB9748" s="17">
        <f>IF(COUNTIF($F$2:F9748,F9748)=1,1,0)</f>
        <v>0</v>
      </c>
    </row>
    <row r="9749" spans="1:28" x14ac:dyDescent="0.2">
      <c r="A9749" s="17">
        <v>9748</v>
      </c>
      <c r="B9749" t="s">
        <v>10851</v>
      </c>
      <c r="C9749" s="18">
        <v>41954</v>
      </c>
      <c r="D9749" s="18">
        <v>41958</v>
      </c>
      <c r="E9749" t="s">
        <v>77</v>
      </c>
      <c r="F9749" t="s">
        <v>89</v>
      </c>
      <c r="G9749" t="s">
        <v>90</v>
      </c>
      <c r="H9749" t="s">
        <v>53</v>
      </c>
      <c r="I9749" t="s">
        <v>54</v>
      </c>
      <c r="J9749" t="s">
        <v>330</v>
      </c>
      <c r="K9749" t="s">
        <v>238</v>
      </c>
      <c r="L9749">
        <v>60653</v>
      </c>
      <c r="M9749" t="s">
        <v>132</v>
      </c>
      <c r="N9749" t="s">
        <v>7442</v>
      </c>
      <c r="O9749" t="s">
        <v>59</v>
      </c>
      <c r="P9749" t="s">
        <v>92</v>
      </c>
      <c r="Q9749" t="s">
        <v>7443</v>
      </c>
      <c r="R9749" s="19">
        <v>10.984</v>
      </c>
      <c r="S9749" s="17">
        <v>2</v>
      </c>
      <c r="T9749" s="20">
        <v>0.6</v>
      </c>
      <c r="U9749" s="19">
        <v>-7.9634</v>
      </c>
      <c r="V9749" s="20">
        <f t="shared" si="760"/>
        <v>-0.72499999999999998</v>
      </c>
      <c r="W9749" s="17">
        <f t="shared" si="761"/>
        <v>2014</v>
      </c>
      <c r="X9749" t="str">
        <f t="shared" si="762"/>
        <v>Nov-2014</v>
      </c>
      <c r="Y9749" s="17">
        <f t="shared" si="763"/>
        <v>4</v>
      </c>
      <c r="Z9749" t="str">
        <f t="shared" si="764"/>
        <v>Over 50%</v>
      </c>
      <c r="AA9749" s="17">
        <f>IF(COUNTIF($B$2:B9749,B9749)=1,1,0)</f>
        <v>1</v>
      </c>
      <c r="AB9749" s="17">
        <f>IF(COUNTIF($F$2:F9749,F9749)=1,1,0)</f>
        <v>0</v>
      </c>
    </row>
    <row r="9750" spans="1:28" x14ac:dyDescent="0.2">
      <c r="A9750" s="17">
        <v>9749</v>
      </c>
      <c r="B9750" t="s">
        <v>10851</v>
      </c>
      <c r="C9750" s="18">
        <v>41954</v>
      </c>
      <c r="D9750" s="18">
        <v>41958</v>
      </c>
      <c r="E9750" t="s">
        <v>77</v>
      </c>
      <c r="F9750" t="s">
        <v>89</v>
      </c>
      <c r="G9750" t="s">
        <v>90</v>
      </c>
      <c r="H9750" t="s">
        <v>53</v>
      </c>
      <c r="I9750" t="s">
        <v>54</v>
      </c>
      <c r="J9750" t="s">
        <v>330</v>
      </c>
      <c r="K9750" t="s">
        <v>238</v>
      </c>
      <c r="L9750">
        <v>60653</v>
      </c>
      <c r="M9750" t="s">
        <v>132</v>
      </c>
      <c r="N9750" t="s">
        <v>1825</v>
      </c>
      <c r="O9750" t="s">
        <v>59</v>
      </c>
      <c r="P9750" t="s">
        <v>63</v>
      </c>
      <c r="Q9750" t="s">
        <v>1826</v>
      </c>
      <c r="R9750" s="19">
        <v>797.94399999999996</v>
      </c>
      <c r="S9750" s="17">
        <v>4</v>
      </c>
      <c r="T9750" s="20">
        <v>0.3</v>
      </c>
      <c r="U9750" s="19">
        <v>-56.996000000000002</v>
      </c>
      <c r="V9750" s="20">
        <f t="shared" si="760"/>
        <v>-7.1428571428571438E-2</v>
      </c>
      <c r="W9750" s="17">
        <f t="shared" si="761"/>
        <v>2014</v>
      </c>
      <c r="X9750" t="str">
        <f t="shared" si="762"/>
        <v>Nov-2014</v>
      </c>
      <c r="Y9750" s="17">
        <f t="shared" si="763"/>
        <v>4</v>
      </c>
      <c r="Z9750" t="str">
        <f t="shared" si="764"/>
        <v>21-30%</v>
      </c>
      <c r="AA9750" s="17">
        <f>IF(COUNTIF($B$2:B9750,B9750)=1,1,0)</f>
        <v>0</v>
      </c>
      <c r="AB9750" s="17">
        <f>IF(COUNTIF($F$2:F9750,F9750)=1,1,0)</f>
        <v>0</v>
      </c>
    </row>
    <row r="9751" spans="1:28" x14ac:dyDescent="0.2">
      <c r="A9751" s="17">
        <v>9750</v>
      </c>
      <c r="B9751" t="s">
        <v>10852</v>
      </c>
      <c r="C9751" s="18">
        <v>42433</v>
      </c>
      <c r="D9751" s="18">
        <v>42437</v>
      </c>
      <c r="E9751" t="s">
        <v>77</v>
      </c>
      <c r="F9751" t="s">
        <v>5494</v>
      </c>
      <c r="G9751" t="s">
        <v>5495</v>
      </c>
      <c r="H9751" t="s">
        <v>68</v>
      </c>
      <c r="I9751" t="s">
        <v>54</v>
      </c>
      <c r="J9751" t="s">
        <v>271</v>
      </c>
      <c r="K9751" t="s">
        <v>2728</v>
      </c>
      <c r="L9751">
        <v>3820</v>
      </c>
      <c r="M9751" t="s">
        <v>175</v>
      </c>
      <c r="N9751" t="s">
        <v>1694</v>
      </c>
      <c r="O9751" t="s">
        <v>98</v>
      </c>
      <c r="P9751" t="s">
        <v>188</v>
      </c>
      <c r="Q9751" t="s">
        <v>1695</v>
      </c>
      <c r="R9751" s="19">
        <v>159.97999999999999</v>
      </c>
      <c r="S9751" s="17">
        <v>2</v>
      </c>
      <c r="T9751" s="20">
        <v>0</v>
      </c>
      <c r="U9751" s="19">
        <v>57.592799999999997</v>
      </c>
      <c r="V9751" s="20">
        <f t="shared" si="760"/>
        <v>0.36</v>
      </c>
      <c r="W9751" s="17">
        <f t="shared" si="761"/>
        <v>2016</v>
      </c>
      <c r="X9751" t="str">
        <f t="shared" si="762"/>
        <v>Mar-2016</v>
      </c>
      <c r="Y9751" s="17">
        <f t="shared" si="763"/>
        <v>4</v>
      </c>
      <c r="Z9751" t="str">
        <f t="shared" si="764"/>
        <v>0% (No Discount)</v>
      </c>
      <c r="AA9751" s="17">
        <f>IF(COUNTIF($B$2:B9751,B9751)=1,1,0)</f>
        <v>1</v>
      </c>
      <c r="AB9751" s="17">
        <f>IF(COUNTIF($F$2:F9751,F9751)=1,1,0)</f>
        <v>0</v>
      </c>
    </row>
    <row r="9752" spans="1:28" x14ac:dyDescent="0.2">
      <c r="A9752" s="17">
        <v>9751</v>
      </c>
      <c r="B9752" t="s">
        <v>10853</v>
      </c>
      <c r="C9752" s="18">
        <v>42654</v>
      </c>
      <c r="D9752" s="18">
        <v>42658</v>
      </c>
      <c r="E9752" t="s">
        <v>77</v>
      </c>
      <c r="F9752" t="s">
        <v>1859</v>
      </c>
      <c r="G9752" t="s">
        <v>1860</v>
      </c>
      <c r="H9752" t="s">
        <v>53</v>
      </c>
      <c r="I9752" t="s">
        <v>54</v>
      </c>
      <c r="J9752" t="s">
        <v>330</v>
      </c>
      <c r="K9752" t="s">
        <v>238</v>
      </c>
      <c r="L9752">
        <v>60610</v>
      </c>
      <c r="M9752" t="s">
        <v>132</v>
      </c>
      <c r="N9752" t="s">
        <v>5880</v>
      </c>
      <c r="O9752" t="s">
        <v>73</v>
      </c>
      <c r="P9752" t="s">
        <v>95</v>
      </c>
      <c r="Q9752" t="s">
        <v>5881</v>
      </c>
      <c r="R9752" s="19">
        <v>5.3440000000000003</v>
      </c>
      <c r="S9752" s="17">
        <v>2</v>
      </c>
      <c r="T9752" s="20">
        <v>0.2</v>
      </c>
      <c r="U9752" s="19">
        <v>0.66800000000000004</v>
      </c>
      <c r="V9752" s="20">
        <f t="shared" si="760"/>
        <v>0.125</v>
      </c>
      <c r="W9752" s="17">
        <f t="shared" si="761"/>
        <v>2016</v>
      </c>
      <c r="X9752" t="str">
        <f t="shared" si="762"/>
        <v>Oct-2016</v>
      </c>
      <c r="Y9752" s="17">
        <f t="shared" si="763"/>
        <v>4</v>
      </c>
      <c r="Z9752" t="str">
        <f t="shared" si="764"/>
        <v>11-20%</v>
      </c>
      <c r="AA9752" s="17">
        <f>IF(COUNTIF($B$2:B9752,B9752)=1,1,0)</f>
        <v>1</v>
      </c>
      <c r="AB9752" s="17">
        <f>IF(COUNTIF($F$2:F9752,F9752)=1,1,0)</f>
        <v>0</v>
      </c>
    </row>
    <row r="9753" spans="1:28" x14ac:dyDescent="0.2">
      <c r="A9753" s="17">
        <v>9752</v>
      </c>
      <c r="B9753" t="s">
        <v>10853</v>
      </c>
      <c r="C9753" s="18">
        <v>42654</v>
      </c>
      <c r="D9753" s="18">
        <v>42658</v>
      </c>
      <c r="E9753" t="s">
        <v>77</v>
      </c>
      <c r="F9753" t="s">
        <v>1859</v>
      </c>
      <c r="G9753" t="s">
        <v>1860</v>
      </c>
      <c r="H9753" t="s">
        <v>53</v>
      </c>
      <c r="I9753" t="s">
        <v>54</v>
      </c>
      <c r="J9753" t="s">
        <v>330</v>
      </c>
      <c r="K9753" t="s">
        <v>238</v>
      </c>
      <c r="L9753">
        <v>60610</v>
      </c>
      <c r="M9753" t="s">
        <v>132</v>
      </c>
      <c r="N9753" t="s">
        <v>4747</v>
      </c>
      <c r="O9753" t="s">
        <v>73</v>
      </c>
      <c r="P9753" t="s">
        <v>95</v>
      </c>
      <c r="Q9753" t="s">
        <v>4748</v>
      </c>
      <c r="R9753" s="19">
        <v>27.72</v>
      </c>
      <c r="S9753" s="17">
        <v>3</v>
      </c>
      <c r="T9753" s="20">
        <v>0.2</v>
      </c>
      <c r="U9753" s="19">
        <v>3.4649999999999999</v>
      </c>
      <c r="V9753" s="20">
        <f t="shared" si="760"/>
        <v>0.125</v>
      </c>
      <c r="W9753" s="17">
        <f t="shared" si="761"/>
        <v>2016</v>
      </c>
      <c r="X9753" t="str">
        <f t="shared" si="762"/>
        <v>Oct-2016</v>
      </c>
      <c r="Y9753" s="17">
        <f t="shared" si="763"/>
        <v>4</v>
      </c>
      <c r="Z9753" t="str">
        <f t="shared" si="764"/>
        <v>11-20%</v>
      </c>
      <c r="AA9753" s="17">
        <f>IF(COUNTIF($B$2:B9753,B9753)=1,1,0)</f>
        <v>0</v>
      </c>
      <c r="AB9753" s="17">
        <f>IF(COUNTIF($F$2:F9753,F9753)=1,1,0)</f>
        <v>0</v>
      </c>
    </row>
    <row r="9754" spans="1:28" x14ac:dyDescent="0.2">
      <c r="A9754" s="17">
        <v>9753</v>
      </c>
      <c r="B9754" t="s">
        <v>10854</v>
      </c>
      <c r="C9754" s="18">
        <v>42552</v>
      </c>
      <c r="D9754" s="18">
        <v>42553</v>
      </c>
      <c r="E9754" t="s">
        <v>215</v>
      </c>
      <c r="F9754" t="s">
        <v>1098</v>
      </c>
      <c r="G9754" t="s">
        <v>1099</v>
      </c>
      <c r="H9754" t="s">
        <v>129</v>
      </c>
      <c r="I9754" t="s">
        <v>54</v>
      </c>
      <c r="J9754" t="s">
        <v>122</v>
      </c>
      <c r="K9754" t="s">
        <v>123</v>
      </c>
      <c r="L9754">
        <v>98115</v>
      </c>
      <c r="M9754" t="s">
        <v>71</v>
      </c>
      <c r="N9754" t="s">
        <v>2947</v>
      </c>
      <c r="O9754" t="s">
        <v>73</v>
      </c>
      <c r="P9754" t="s">
        <v>102</v>
      </c>
      <c r="Q9754" t="s">
        <v>2948</v>
      </c>
      <c r="R9754" s="19">
        <v>2.496</v>
      </c>
      <c r="S9754" s="17">
        <v>1</v>
      </c>
      <c r="T9754" s="20">
        <v>0.2</v>
      </c>
      <c r="U9754" s="19">
        <v>0.90480000000000005</v>
      </c>
      <c r="V9754" s="20">
        <f t="shared" si="760"/>
        <v>0.36250000000000004</v>
      </c>
      <c r="W9754" s="17">
        <f t="shared" si="761"/>
        <v>2016</v>
      </c>
      <c r="X9754" t="str">
        <f t="shared" si="762"/>
        <v>Jul-2016</v>
      </c>
      <c r="Y9754" s="17">
        <f t="shared" si="763"/>
        <v>1</v>
      </c>
      <c r="Z9754" t="str">
        <f t="shared" si="764"/>
        <v>11-20%</v>
      </c>
      <c r="AA9754" s="17">
        <f>IF(COUNTIF($B$2:B9754,B9754)=1,1,0)</f>
        <v>1</v>
      </c>
      <c r="AB9754" s="17">
        <f>IF(COUNTIF($F$2:F9754,F9754)=1,1,0)</f>
        <v>0</v>
      </c>
    </row>
    <row r="9755" spans="1:28" x14ac:dyDescent="0.2">
      <c r="A9755" s="17">
        <v>9754</v>
      </c>
      <c r="B9755" t="s">
        <v>10855</v>
      </c>
      <c r="C9755" s="18">
        <v>42821</v>
      </c>
      <c r="D9755" s="18">
        <v>42823</v>
      </c>
      <c r="E9755" t="s">
        <v>50</v>
      </c>
      <c r="F9755" t="s">
        <v>481</v>
      </c>
      <c r="G9755" t="s">
        <v>482</v>
      </c>
      <c r="H9755" t="s">
        <v>53</v>
      </c>
      <c r="I9755" t="s">
        <v>54</v>
      </c>
      <c r="J9755" t="s">
        <v>1496</v>
      </c>
      <c r="K9755" t="s">
        <v>346</v>
      </c>
      <c r="L9755">
        <v>23223</v>
      </c>
      <c r="M9755" t="s">
        <v>57</v>
      </c>
      <c r="N9755" t="s">
        <v>6879</v>
      </c>
      <c r="O9755" t="s">
        <v>73</v>
      </c>
      <c r="P9755" t="s">
        <v>74</v>
      </c>
      <c r="Q9755" t="s">
        <v>6880</v>
      </c>
      <c r="R9755" s="19">
        <v>8.26</v>
      </c>
      <c r="S9755" s="17">
        <v>2</v>
      </c>
      <c r="T9755" s="20">
        <v>0</v>
      </c>
      <c r="U9755" s="19">
        <v>3.7995999999999999</v>
      </c>
      <c r="V9755" s="20">
        <f t="shared" si="760"/>
        <v>0.46</v>
      </c>
      <c r="W9755" s="17">
        <f t="shared" si="761"/>
        <v>2017</v>
      </c>
      <c r="X9755" t="str">
        <f t="shared" si="762"/>
        <v>Mar-2017</v>
      </c>
      <c r="Y9755" s="17">
        <f t="shared" si="763"/>
        <v>2</v>
      </c>
      <c r="Z9755" t="str">
        <f t="shared" si="764"/>
        <v>0% (No Discount)</v>
      </c>
      <c r="AA9755" s="17">
        <f>IF(COUNTIF($B$2:B9755,B9755)=1,1,0)</f>
        <v>1</v>
      </c>
      <c r="AB9755" s="17">
        <f>IF(COUNTIF($F$2:F9755,F9755)=1,1,0)</f>
        <v>0</v>
      </c>
    </row>
    <row r="9756" spans="1:28" x14ac:dyDescent="0.2">
      <c r="A9756" s="17">
        <v>9755</v>
      </c>
      <c r="B9756" t="s">
        <v>10855</v>
      </c>
      <c r="C9756" s="18">
        <v>42821</v>
      </c>
      <c r="D9756" s="18">
        <v>42823</v>
      </c>
      <c r="E9756" t="s">
        <v>50</v>
      </c>
      <c r="F9756" t="s">
        <v>481</v>
      </c>
      <c r="G9756" t="s">
        <v>482</v>
      </c>
      <c r="H9756" t="s">
        <v>53</v>
      </c>
      <c r="I9756" t="s">
        <v>54</v>
      </c>
      <c r="J9756" t="s">
        <v>1496</v>
      </c>
      <c r="K9756" t="s">
        <v>346</v>
      </c>
      <c r="L9756">
        <v>23223</v>
      </c>
      <c r="M9756" t="s">
        <v>57</v>
      </c>
      <c r="N9756" t="s">
        <v>926</v>
      </c>
      <c r="O9756" t="s">
        <v>73</v>
      </c>
      <c r="P9756" t="s">
        <v>102</v>
      </c>
      <c r="Q9756" t="s">
        <v>927</v>
      </c>
      <c r="R9756" s="19">
        <v>17.760000000000002</v>
      </c>
      <c r="S9756" s="17">
        <v>2</v>
      </c>
      <c r="T9756" s="20">
        <v>0</v>
      </c>
      <c r="U9756" s="19">
        <v>8.8800000000000008</v>
      </c>
      <c r="V9756" s="20">
        <f t="shared" si="760"/>
        <v>0.5</v>
      </c>
      <c r="W9756" s="17">
        <f t="shared" si="761"/>
        <v>2017</v>
      </c>
      <c r="X9756" t="str">
        <f t="shared" si="762"/>
        <v>Mar-2017</v>
      </c>
      <c r="Y9756" s="17">
        <f t="shared" si="763"/>
        <v>2</v>
      </c>
      <c r="Z9756" t="str">
        <f t="shared" si="764"/>
        <v>0% (No Discount)</v>
      </c>
      <c r="AA9756" s="17">
        <f>IF(COUNTIF($B$2:B9756,B9756)=1,1,0)</f>
        <v>0</v>
      </c>
      <c r="AB9756" s="17">
        <f>IF(COUNTIF($F$2:F9756,F9756)=1,1,0)</f>
        <v>0</v>
      </c>
    </row>
    <row r="9757" spans="1:28" x14ac:dyDescent="0.2">
      <c r="A9757" s="17">
        <v>9756</v>
      </c>
      <c r="B9757" t="s">
        <v>10855</v>
      </c>
      <c r="C9757" s="18">
        <v>42821</v>
      </c>
      <c r="D9757" s="18">
        <v>42823</v>
      </c>
      <c r="E9757" t="s">
        <v>50</v>
      </c>
      <c r="F9757" t="s">
        <v>481</v>
      </c>
      <c r="G9757" t="s">
        <v>482</v>
      </c>
      <c r="H9757" t="s">
        <v>53</v>
      </c>
      <c r="I9757" t="s">
        <v>54</v>
      </c>
      <c r="J9757" t="s">
        <v>1496</v>
      </c>
      <c r="K9757" t="s">
        <v>346</v>
      </c>
      <c r="L9757">
        <v>23223</v>
      </c>
      <c r="M9757" t="s">
        <v>57</v>
      </c>
      <c r="N9757" t="s">
        <v>6044</v>
      </c>
      <c r="O9757" t="s">
        <v>73</v>
      </c>
      <c r="P9757" t="s">
        <v>86</v>
      </c>
      <c r="Q9757" t="s">
        <v>6045</v>
      </c>
      <c r="R9757" s="19">
        <v>332.94</v>
      </c>
      <c r="S9757" s="17">
        <v>3</v>
      </c>
      <c r="T9757" s="20">
        <v>0</v>
      </c>
      <c r="U9757" s="19">
        <v>9.9882000000000009</v>
      </c>
      <c r="V9757" s="20">
        <f t="shared" si="760"/>
        <v>3.0000000000000002E-2</v>
      </c>
      <c r="W9757" s="17">
        <f t="shared" si="761"/>
        <v>2017</v>
      </c>
      <c r="X9757" t="str">
        <f t="shared" si="762"/>
        <v>Mar-2017</v>
      </c>
      <c r="Y9757" s="17">
        <f t="shared" si="763"/>
        <v>2</v>
      </c>
      <c r="Z9757" t="str">
        <f t="shared" si="764"/>
        <v>0% (No Discount)</v>
      </c>
      <c r="AA9757" s="17">
        <f>IF(COUNTIF($B$2:B9757,B9757)=1,1,0)</f>
        <v>0</v>
      </c>
      <c r="AB9757" s="17">
        <f>IF(COUNTIF($F$2:F9757,F9757)=1,1,0)</f>
        <v>0</v>
      </c>
    </row>
    <row r="9758" spans="1:28" x14ac:dyDescent="0.2">
      <c r="A9758" s="17">
        <v>9757</v>
      </c>
      <c r="B9758" t="s">
        <v>10855</v>
      </c>
      <c r="C9758" s="18">
        <v>42821</v>
      </c>
      <c r="D9758" s="18">
        <v>42823</v>
      </c>
      <c r="E9758" t="s">
        <v>50</v>
      </c>
      <c r="F9758" t="s">
        <v>481</v>
      </c>
      <c r="G9758" t="s">
        <v>482</v>
      </c>
      <c r="H9758" t="s">
        <v>53</v>
      </c>
      <c r="I9758" t="s">
        <v>54</v>
      </c>
      <c r="J9758" t="s">
        <v>1496</v>
      </c>
      <c r="K9758" t="s">
        <v>346</v>
      </c>
      <c r="L9758">
        <v>23223</v>
      </c>
      <c r="M9758" t="s">
        <v>57</v>
      </c>
      <c r="N9758" t="s">
        <v>1135</v>
      </c>
      <c r="O9758" t="s">
        <v>59</v>
      </c>
      <c r="P9758" t="s">
        <v>83</v>
      </c>
      <c r="Q9758" t="s">
        <v>1136</v>
      </c>
      <c r="R9758" s="19">
        <v>292.10000000000002</v>
      </c>
      <c r="S9758" s="17">
        <v>2</v>
      </c>
      <c r="T9758" s="20">
        <v>0</v>
      </c>
      <c r="U9758" s="19">
        <v>58.42</v>
      </c>
      <c r="V9758" s="20">
        <f t="shared" si="760"/>
        <v>0.19999999999999998</v>
      </c>
      <c r="W9758" s="17">
        <f t="shared" si="761"/>
        <v>2017</v>
      </c>
      <c r="X9758" t="str">
        <f t="shared" si="762"/>
        <v>Mar-2017</v>
      </c>
      <c r="Y9758" s="17">
        <f t="shared" si="763"/>
        <v>2</v>
      </c>
      <c r="Z9758" t="str">
        <f t="shared" si="764"/>
        <v>0% (No Discount)</v>
      </c>
      <c r="AA9758" s="17">
        <f>IF(COUNTIF($B$2:B9758,B9758)=1,1,0)</f>
        <v>0</v>
      </c>
      <c r="AB9758" s="17">
        <f>IF(COUNTIF($F$2:F9758,F9758)=1,1,0)</f>
        <v>0</v>
      </c>
    </row>
    <row r="9759" spans="1:28" x14ac:dyDescent="0.2">
      <c r="A9759" s="17">
        <v>9758</v>
      </c>
      <c r="B9759" t="s">
        <v>10855</v>
      </c>
      <c r="C9759" s="18">
        <v>42821</v>
      </c>
      <c r="D9759" s="18">
        <v>42823</v>
      </c>
      <c r="E9759" t="s">
        <v>50</v>
      </c>
      <c r="F9759" t="s">
        <v>481</v>
      </c>
      <c r="G9759" t="s">
        <v>482</v>
      </c>
      <c r="H9759" t="s">
        <v>53</v>
      </c>
      <c r="I9759" t="s">
        <v>54</v>
      </c>
      <c r="J9759" t="s">
        <v>1496</v>
      </c>
      <c r="K9759" t="s">
        <v>346</v>
      </c>
      <c r="L9759">
        <v>23223</v>
      </c>
      <c r="M9759" t="s">
        <v>57</v>
      </c>
      <c r="N9759" t="s">
        <v>8891</v>
      </c>
      <c r="O9759" t="s">
        <v>98</v>
      </c>
      <c r="P9759" t="s">
        <v>99</v>
      </c>
      <c r="Q9759" t="s">
        <v>8892</v>
      </c>
      <c r="R9759" s="19">
        <v>206.1</v>
      </c>
      <c r="S9759" s="17">
        <v>5</v>
      </c>
      <c r="T9759" s="20">
        <v>0</v>
      </c>
      <c r="U9759" s="19">
        <v>55.646999999999998</v>
      </c>
      <c r="V9759" s="20">
        <f t="shared" si="760"/>
        <v>0.27</v>
      </c>
      <c r="W9759" s="17">
        <f t="shared" si="761"/>
        <v>2017</v>
      </c>
      <c r="X9759" t="str">
        <f t="shared" si="762"/>
        <v>Mar-2017</v>
      </c>
      <c r="Y9759" s="17">
        <f t="shared" si="763"/>
        <v>2</v>
      </c>
      <c r="Z9759" t="str">
        <f t="shared" si="764"/>
        <v>0% (No Discount)</v>
      </c>
      <c r="AA9759" s="17">
        <f>IF(COUNTIF($B$2:B9759,B9759)=1,1,0)</f>
        <v>0</v>
      </c>
      <c r="AB9759" s="17">
        <f>IF(COUNTIF($F$2:F9759,F9759)=1,1,0)</f>
        <v>0</v>
      </c>
    </row>
    <row r="9760" spans="1:28" x14ac:dyDescent="0.2">
      <c r="A9760" s="17">
        <v>9759</v>
      </c>
      <c r="B9760" t="s">
        <v>10855</v>
      </c>
      <c r="C9760" s="18">
        <v>42821</v>
      </c>
      <c r="D9760" s="18">
        <v>42823</v>
      </c>
      <c r="E9760" t="s">
        <v>50</v>
      </c>
      <c r="F9760" t="s">
        <v>481</v>
      </c>
      <c r="G9760" t="s">
        <v>482</v>
      </c>
      <c r="H9760" t="s">
        <v>53</v>
      </c>
      <c r="I9760" t="s">
        <v>54</v>
      </c>
      <c r="J9760" t="s">
        <v>1496</v>
      </c>
      <c r="K9760" t="s">
        <v>346</v>
      </c>
      <c r="L9760">
        <v>23223</v>
      </c>
      <c r="M9760" t="s">
        <v>57</v>
      </c>
      <c r="N9760" t="s">
        <v>1058</v>
      </c>
      <c r="O9760" t="s">
        <v>73</v>
      </c>
      <c r="P9760" t="s">
        <v>117</v>
      </c>
      <c r="Q9760" t="s">
        <v>1059</v>
      </c>
      <c r="R9760" s="19">
        <v>17.64</v>
      </c>
      <c r="S9760" s="17">
        <v>4</v>
      </c>
      <c r="T9760" s="20">
        <v>0</v>
      </c>
      <c r="U9760" s="19">
        <v>8.1143999999999998</v>
      </c>
      <c r="V9760" s="20">
        <f t="shared" si="760"/>
        <v>0.45999999999999996</v>
      </c>
      <c r="W9760" s="17">
        <f t="shared" si="761"/>
        <v>2017</v>
      </c>
      <c r="X9760" t="str">
        <f t="shared" si="762"/>
        <v>Mar-2017</v>
      </c>
      <c r="Y9760" s="17">
        <f t="shared" si="763"/>
        <v>2</v>
      </c>
      <c r="Z9760" t="str">
        <f t="shared" si="764"/>
        <v>0% (No Discount)</v>
      </c>
      <c r="AA9760" s="17">
        <f>IF(COUNTIF($B$2:B9760,B9760)=1,1,0)</f>
        <v>0</v>
      </c>
      <c r="AB9760" s="17">
        <f>IF(COUNTIF($F$2:F9760,F9760)=1,1,0)</f>
        <v>0</v>
      </c>
    </row>
    <row r="9761" spans="1:28" x14ac:dyDescent="0.2">
      <c r="A9761" s="17">
        <v>9760</v>
      </c>
      <c r="B9761" t="s">
        <v>10856</v>
      </c>
      <c r="C9761" s="18">
        <v>42674</v>
      </c>
      <c r="D9761" s="18">
        <v>42679</v>
      </c>
      <c r="E9761" t="s">
        <v>77</v>
      </c>
      <c r="F9761" t="s">
        <v>2089</v>
      </c>
      <c r="G9761" t="s">
        <v>2090</v>
      </c>
      <c r="H9761" t="s">
        <v>68</v>
      </c>
      <c r="I9761" t="s">
        <v>54</v>
      </c>
      <c r="J9761" t="s">
        <v>154</v>
      </c>
      <c r="K9761" t="s">
        <v>70</v>
      </c>
      <c r="L9761">
        <v>94109</v>
      </c>
      <c r="M9761" t="s">
        <v>71</v>
      </c>
      <c r="N9761" t="s">
        <v>4555</v>
      </c>
      <c r="O9761" t="s">
        <v>59</v>
      </c>
      <c r="P9761" t="s">
        <v>63</v>
      </c>
      <c r="Q9761" t="s">
        <v>4556</v>
      </c>
      <c r="R9761" s="19">
        <v>1403.92</v>
      </c>
      <c r="S9761" s="17">
        <v>5</v>
      </c>
      <c r="T9761" s="20">
        <v>0.2</v>
      </c>
      <c r="U9761" s="19">
        <v>70.195999999999998</v>
      </c>
      <c r="V9761" s="20">
        <f t="shared" si="760"/>
        <v>4.9999999999999996E-2</v>
      </c>
      <c r="W9761" s="17">
        <f t="shared" si="761"/>
        <v>2016</v>
      </c>
      <c r="X9761" t="str">
        <f t="shared" si="762"/>
        <v>Oct-2016</v>
      </c>
      <c r="Y9761" s="17">
        <f t="shared" si="763"/>
        <v>5</v>
      </c>
      <c r="Z9761" t="str">
        <f t="shared" si="764"/>
        <v>11-20%</v>
      </c>
      <c r="AA9761" s="17">
        <f>IF(COUNTIF($B$2:B9761,B9761)=1,1,0)</f>
        <v>1</v>
      </c>
      <c r="AB9761" s="17">
        <f>IF(COUNTIF($F$2:F9761,F9761)=1,1,0)</f>
        <v>0</v>
      </c>
    </row>
    <row r="9762" spans="1:28" x14ac:dyDescent="0.2">
      <c r="A9762" s="17">
        <v>9761</v>
      </c>
      <c r="B9762" t="s">
        <v>10857</v>
      </c>
      <c r="C9762" s="18">
        <v>43043</v>
      </c>
      <c r="D9762" s="18">
        <v>43047</v>
      </c>
      <c r="E9762" t="s">
        <v>77</v>
      </c>
      <c r="F9762" t="s">
        <v>3850</v>
      </c>
      <c r="G9762" t="s">
        <v>3851</v>
      </c>
      <c r="H9762" t="s">
        <v>129</v>
      </c>
      <c r="I9762" t="s">
        <v>54</v>
      </c>
      <c r="J9762" t="s">
        <v>10858</v>
      </c>
      <c r="K9762" t="s">
        <v>1739</v>
      </c>
      <c r="L9762">
        <v>72762</v>
      </c>
      <c r="M9762" t="s">
        <v>57</v>
      </c>
      <c r="N9762" t="s">
        <v>6683</v>
      </c>
      <c r="O9762" t="s">
        <v>73</v>
      </c>
      <c r="P9762" t="s">
        <v>95</v>
      </c>
      <c r="Q9762" t="s">
        <v>6684</v>
      </c>
      <c r="R9762" s="19">
        <v>4.3</v>
      </c>
      <c r="S9762" s="17">
        <v>2</v>
      </c>
      <c r="T9762" s="20">
        <v>0</v>
      </c>
      <c r="U9762" s="19">
        <v>1.419</v>
      </c>
      <c r="V9762" s="20">
        <f t="shared" si="760"/>
        <v>0.33</v>
      </c>
      <c r="W9762" s="17">
        <f t="shared" si="761"/>
        <v>2017</v>
      </c>
      <c r="X9762" t="str">
        <f t="shared" si="762"/>
        <v>Nov-2017</v>
      </c>
      <c r="Y9762" s="17">
        <f t="shared" si="763"/>
        <v>4</v>
      </c>
      <c r="Z9762" t="str">
        <f t="shared" si="764"/>
        <v>0% (No Discount)</v>
      </c>
      <c r="AA9762" s="17">
        <f>IF(COUNTIF($B$2:B9762,B9762)=1,1,0)</f>
        <v>1</v>
      </c>
      <c r="AB9762" s="17">
        <f>IF(COUNTIF($F$2:F9762,F9762)=1,1,0)</f>
        <v>0</v>
      </c>
    </row>
    <row r="9763" spans="1:28" x14ac:dyDescent="0.2">
      <c r="A9763" s="17">
        <v>9762</v>
      </c>
      <c r="B9763" t="s">
        <v>10859</v>
      </c>
      <c r="C9763" s="18">
        <v>41684</v>
      </c>
      <c r="D9763" s="18">
        <v>41688</v>
      </c>
      <c r="E9763" t="s">
        <v>77</v>
      </c>
      <c r="F9763" t="s">
        <v>4272</v>
      </c>
      <c r="G9763" t="s">
        <v>4273</v>
      </c>
      <c r="H9763" t="s">
        <v>68</v>
      </c>
      <c r="I9763" t="s">
        <v>54</v>
      </c>
      <c r="J9763" t="s">
        <v>122</v>
      </c>
      <c r="K9763" t="s">
        <v>123</v>
      </c>
      <c r="L9763">
        <v>98103</v>
      </c>
      <c r="M9763" t="s">
        <v>71</v>
      </c>
      <c r="N9763" t="s">
        <v>4451</v>
      </c>
      <c r="O9763" t="s">
        <v>98</v>
      </c>
      <c r="P9763" t="s">
        <v>188</v>
      </c>
      <c r="Q9763" t="s">
        <v>4452</v>
      </c>
      <c r="R9763" s="19">
        <v>239.97</v>
      </c>
      <c r="S9763" s="17">
        <v>3</v>
      </c>
      <c r="T9763" s="20">
        <v>0</v>
      </c>
      <c r="U9763" s="19">
        <v>86.389200000000002</v>
      </c>
      <c r="V9763" s="20">
        <f t="shared" si="760"/>
        <v>0.36</v>
      </c>
      <c r="W9763" s="17">
        <f t="shared" si="761"/>
        <v>2014</v>
      </c>
      <c r="X9763" t="str">
        <f t="shared" si="762"/>
        <v>Feb-2014</v>
      </c>
      <c r="Y9763" s="17">
        <f t="shared" si="763"/>
        <v>4</v>
      </c>
      <c r="Z9763" t="str">
        <f t="shared" si="764"/>
        <v>0% (No Discount)</v>
      </c>
      <c r="AA9763" s="17">
        <f>IF(COUNTIF($B$2:B9763,B9763)=1,1,0)</f>
        <v>1</v>
      </c>
      <c r="AB9763" s="17">
        <f>IF(COUNTIF($F$2:F9763,F9763)=1,1,0)</f>
        <v>0</v>
      </c>
    </row>
    <row r="9764" spans="1:28" x14ac:dyDescent="0.2">
      <c r="A9764" s="17">
        <v>9763</v>
      </c>
      <c r="B9764" t="s">
        <v>10859</v>
      </c>
      <c r="C9764" s="18">
        <v>41684</v>
      </c>
      <c r="D9764" s="18">
        <v>41688</v>
      </c>
      <c r="E9764" t="s">
        <v>77</v>
      </c>
      <c r="F9764" t="s">
        <v>4272</v>
      </c>
      <c r="G9764" t="s">
        <v>4273</v>
      </c>
      <c r="H9764" t="s">
        <v>68</v>
      </c>
      <c r="I9764" t="s">
        <v>54</v>
      </c>
      <c r="J9764" t="s">
        <v>122</v>
      </c>
      <c r="K9764" t="s">
        <v>123</v>
      </c>
      <c r="L9764">
        <v>98103</v>
      </c>
      <c r="M9764" t="s">
        <v>71</v>
      </c>
      <c r="N9764" t="s">
        <v>5628</v>
      </c>
      <c r="O9764" t="s">
        <v>73</v>
      </c>
      <c r="P9764" t="s">
        <v>105</v>
      </c>
      <c r="Q9764" t="s">
        <v>5629</v>
      </c>
      <c r="R9764" s="19">
        <v>81.96</v>
      </c>
      <c r="S9764" s="17">
        <v>2</v>
      </c>
      <c r="T9764" s="20">
        <v>0</v>
      </c>
      <c r="U9764" s="19">
        <v>22.948799999999999</v>
      </c>
      <c r="V9764" s="20">
        <f t="shared" si="760"/>
        <v>0.28000000000000003</v>
      </c>
      <c r="W9764" s="17">
        <f t="shared" si="761"/>
        <v>2014</v>
      </c>
      <c r="X9764" t="str">
        <f t="shared" si="762"/>
        <v>Feb-2014</v>
      </c>
      <c r="Y9764" s="17">
        <f t="shared" si="763"/>
        <v>4</v>
      </c>
      <c r="Z9764" t="str">
        <f t="shared" si="764"/>
        <v>0% (No Discount)</v>
      </c>
      <c r="AA9764" s="17">
        <f>IF(COUNTIF($B$2:B9764,B9764)=1,1,0)</f>
        <v>0</v>
      </c>
      <c r="AB9764" s="17">
        <f>IF(COUNTIF($F$2:F9764,F9764)=1,1,0)</f>
        <v>0</v>
      </c>
    </row>
    <row r="9765" spans="1:28" x14ac:dyDescent="0.2">
      <c r="A9765" s="17">
        <v>9764</v>
      </c>
      <c r="B9765" t="s">
        <v>10859</v>
      </c>
      <c r="C9765" s="18">
        <v>41684</v>
      </c>
      <c r="D9765" s="18">
        <v>41688</v>
      </c>
      <c r="E9765" t="s">
        <v>77</v>
      </c>
      <c r="F9765" t="s">
        <v>4272</v>
      </c>
      <c r="G9765" t="s">
        <v>4273</v>
      </c>
      <c r="H9765" t="s">
        <v>68</v>
      </c>
      <c r="I9765" t="s">
        <v>54</v>
      </c>
      <c r="J9765" t="s">
        <v>122</v>
      </c>
      <c r="K9765" t="s">
        <v>123</v>
      </c>
      <c r="L9765">
        <v>98103</v>
      </c>
      <c r="M9765" t="s">
        <v>71</v>
      </c>
      <c r="N9765" t="s">
        <v>5929</v>
      </c>
      <c r="O9765" t="s">
        <v>73</v>
      </c>
      <c r="P9765" t="s">
        <v>606</v>
      </c>
      <c r="Q9765" t="s">
        <v>5930</v>
      </c>
      <c r="R9765" s="19">
        <v>238.62</v>
      </c>
      <c r="S9765" s="17">
        <v>2</v>
      </c>
      <c r="T9765" s="20">
        <v>0</v>
      </c>
      <c r="U9765" s="19">
        <v>4.7724000000000002</v>
      </c>
      <c r="V9765" s="20">
        <f t="shared" si="760"/>
        <v>0.02</v>
      </c>
      <c r="W9765" s="17">
        <f t="shared" si="761"/>
        <v>2014</v>
      </c>
      <c r="X9765" t="str">
        <f t="shared" si="762"/>
        <v>Feb-2014</v>
      </c>
      <c r="Y9765" s="17">
        <f t="shared" si="763"/>
        <v>4</v>
      </c>
      <c r="Z9765" t="str">
        <f t="shared" si="764"/>
        <v>0% (No Discount)</v>
      </c>
      <c r="AA9765" s="17">
        <f>IF(COUNTIF($B$2:B9765,B9765)=1,1,0)</f>
        <v>0</v>
      </c>
      <c r="AB9765" s="17">
        <f>IF(COUNTIF($F$2:F9765,F9765)=1,1,0)</f>
        <v>0</v>
      </c>
    </row>
    <row r="9766" spans="1:28" x14ac:dyDescent="0.2">
      <c r="A9766" s="17">
        <v>9765</v>
      </c>
      <c r="B9766" t="s">
        <v>10860</v>
      </c>
      <c r="C9766" s="18">
        <v>41808</v>
      </c>
      <c r="D9766" s="18">
        <v>41813</v>
      </c>
      <c r="E9766" t="s">
        <v>77</v>
      </c>
      <c r="F9766" t="s">
        <v>4206</v>
      </c>
      <c r="G9766" t="s">
        <v>4207</v>
      </c>
      <c r="H9766" t="s">
        <v>53</v>
      </c>
      <c r="I9766" t="s">
        <v>54</v>
      </c>
      <c r="J9766" t="s">
        <v>69</v>
      </c>
      <c r="K9766" t="s">
        <v>70</v>
      </c>
      <c r="L9766">
        <v>90036</v>
      </c>
      <c r="M9766" t="s">
        <v>71</v>
      </c>
      <c r="N9766" t="s">
        <v>641</v>
      </c>
      <c r="O9766" t="s">
        <v>98</v>
      </c>
      <c r="P9766" t="s">
        <v>99</v>
      </c>
      <c r="Q9766" t="s">
        <v>642</v>
      </c>
      <c r="R9766" s="19">
        <v>139.80000000000001</v>
      </c>
      <c r="S9766" s="17">
        <v>5</v>
      </c>
      <c r="T9766" s="20">
        <v>0.2</v>
      </c>
      <c r="U9766" s="19">
        <v>12.2325</v>
      </c>
      <c r="V9766" s="20">
        <f t="shared" si="760"/>
        <v>8.7499999999999994E-2</v>
      </c>
      <c r="W9766" s="17">
        <f t="shared" si="761"/>
        <v>2014</v>
      </c>
      <c r="X9766" t="str">
        <f t="shared" si="762"/>
        <v>Jun-2014</v>
      </c>
      <c r="Y9766" s="17">
        <f t="shared" si="763"/>
        <v>5</v>
      </c>
      <c r="Z9766" t="str">
        <f t="shared" si="764"/>
        <v>11-20%</v>
      </c>
      <c r="AA9766" s="17">
        <f>IF(COUNTIF($B$2:B9766,B9766)=1,1,0)</f>
        <v>1</v>
      </c>
      <c r="AB9766" s="17">
        <f>IF(COUNTIF($F$2:F9766,F9766)=1,1,0)</f>
        <v>0</v>
      </c>
    </row>
    <row r="9767" spans="1:28" x14ac:dyDescent="0.2">
      <c r="A9767" s="17">
        <v>9766</v>
      </c>
      <c r="B9767" t="s">
        <v>10861</v>
      </c>
      <c r="C9767" s="18">
        <v>42794</v>
      </c>
      <c r="D9767" s="18">
        <v>42800</v>
      </c>
      <c r="E9767" t="s">
        <v>77</v>
      </c>
      <c r="F9767" t="s">
        <v>4779</v>
      </c>
      <c r="G9767" t="s">
        <v>4780</v>
      </c>
      <c r="H9767" t="s">
        <v>53</v>
      </c>
      <c r="I9767" t="s">
        <v>54</v>
      </c>
      <c r="J9767" t="s">
        <v>3723</v>
      </c>
      <c r="K9767" t="s">
        <v>776</v>
      </c>
      <c r="L9767">
        <v>6457</v>
      </c>
      <c r="M9767" t="s">
        <v>175</v>
      </c>
      <c r="N9767" t="s">
        <v>4773</v>
      </c>
      <c r="O9767" t="s">
        <v>73</v>
      </c>
      <c r="P9767" t="s">
        <v>102</v>
      </c>
      <c r="Q9767" t="s">
        <v>4774</v>
      </c>
      <c r="R9767" s="19">
        <v>9.84</v>
      </c>
      <c r="S9767" s="17">
        <v>2</v>
      </c>
      <c r="T9767" s="20">
        <v>0</v>
      </c>
      <c r="U9767" s="19">
        <v>4.7232000000000003</v>
      </c>
      <c r="V9767" s="20">
        <f t="shared" si="760"/>
        <v>0.48000000000000004</v>
      </c>
      <c r="W9767" s="17">
        <f t="shared" si="761"/>
        <v>2017</v>
      </c>
      <c r="X9767" t="str">
        <f t="shared" si="762"/>
        <v>Feb-2017</v>
      </c>
      <c r="Y9767" s="17">
        <f t="shared" si="763"/>
        <v>6</v>
      </c>
      <c r="Z9767" t="str">
        <f t="shared" si="764"/>
        <v>0% (No Discount)</v>
      </c>
      <c r="AA9767" s="17">
        <f>IF(COUNTIF($B$2:B9767,B9767)=1,1,0)</f>
        <v>1</v>
      </c>
      <c r="AB9767" s="17">
        <f>IF(COUNTIF($F$2:F9767,F9767)=1,1,0)</f>
        <v>0</v>
      </c>
    </row>
    <row r="9768" spans="1:28" x14ac:dyDescent="0.2">
      <c r="A9768" s="17">
        <v>9767</v>
      </c>
      <c r="B9768" t="s">
        <v>10861</v>
      </c>
      <c r="C9768" s="18">
        <v>42794</v>
      </c>
      <c r="D9768" s="18">
        <v>42800</v>
      </c>
      <c r="E9768" t="s">
        <v>77</v>
      </c>
      <c r="F9768" t="s">
        <v>4779</v>
      </c>
      <c r="G9768" t="s">
        <v>4780</v>
      </c>
      <c r="H9768" t="s">
        <v>53</v>
      </c>
      <c r="I9768" t="s">
        <v>54</v>
      </c>
      <c r="J9768" t="s">
        <v>3723</v>
      </c>
      <c r="K9768" t="s">
        <v>776</v>
      </c>
      <c r="L9768">
        <v>6457</v>
      </c>
      <c r="M9768" t="s">
        <v>175</v>
      </c>
      <c r="N9768" t="s">
        <v>2229</v>
      </c>
      <c r="O9768" t="s">
        <v>73</v>
      </c>
      <c r="P9768" t="s">
        <v>117</v>
      </c>
      <c r="Q9768" t="s">
        <v>2230</v>
      </c>
      <c r="R9768" s="19">
        <v>7.78</v>
      </c>
      <c r="S9768" s="17">
        <v>1</v>
      </c>
      <c r="T9768" s="20">
        <v>0</v>
      </c>
      <c r="U9768" s="19">
        <v>3.5009999999999999</v>
      </c>
      <c r="V9768" s="20">
        <f t="shared" si="760"/>
        <v>0.44999999999999996</v>
      </c>
      <c r="W9768" s="17">
        <f t="shared" si="761"/>
        <v>2017</v>
      </c>
      <c r="X9768" t="str">
        <f t="shared" si="762"/>
        <v>Feb-2017</v>
      </c>
      <c r="Y9768" s="17">
        <f t="shared" si="763"/>
        <v>6</v>
      </c>
      <c r="Z9768" t="str">
        <f t="shared" si="764"/>
        <v>0% (No Discount)</v>
      </c>
      <c r="AA9768" s="17">
        <f>IF(COUNTIF($B$2:B9768,B9768)=1,1,0)</f>
        <v>0</v>
      </c>
      <c r="AB9768" s="17">
        <f>IF(COUNTIF($F$2:F9768,F9768)=1,1,0)</f>
        <v>0</v>
      </c>
    </row>
    <row r="9769" spans="1:28" x14ac:dyDescent="0.2">
      <c r="A9769" s="17">
        <v>9768</v>
      </c>
      <c r="B9769" t="s">
        <v>10862</v>
      </c>
      <c r="C9769" s="18">
        <v>43078</v>
      </c>
      <c r="D9769" s="18">
        <v>43084</v>
      </c>
      <c r="E9769" t="s">
        <v>77</v>
      </c>
      <c r="F9769" t="s">
        <v>4912</v>
      </c>
      <c r="G9769" t="s">
        <v>4913</v>
      </c>
      <c r="H9769" t="s">
        <v>53</v>
      </c>
      <c r="I9769" t="s">
        <v>54</v>
      </c>
      <c r="J9769" t="s">
        <v>6505</v>
      </c>
      <c r="K9769" t="s">
        <v>265</v>
      </c>
      <c r="L9769">
        <v>49505</v>
      </c>
      <c r="M9769" t="s">
        <v>132</v>
      </c>
      <c r="N9769" t="s">
        <v>4194</v>
      </c>
      <c r="O9769" t="s">
        <v>73</v>
      </c>
      <c r="P9769" t="s">
        <v>102</v>
      </c>
      <c r="Q9769" t="s">
        <v>4195</v>
      </c>
      <c r="R9769" s="19">
        <v>54.9</v>
      </c>
      <c r="S9769" s="17">
        <v>5</v>
      </c>
      <c r="T9769" s="20">
        <v>0</v>
      </c>
      <c r="U9769" s="19">
        <v>26.901</v>
      </c>
      <c r="V9769" s="20">
        <f t="shared" si="760"/>
        <v>0.49</v>
      </c>
      <c r="W9769" s="17">
        <f t="shared" si="761"/>
        <v>2017</v>
      </c>
      <c r="X9769" t="str">
        <f t="shared" si="762"/>
        <v>Dec-2017</v>
      </c>
      <c r="Y9769" s="17">
        <f t="shared" si="763"/>
        <v>6</v>
      </c>
      <c r="Z9769" t="str">
        <f t="shared" si="764"/>
        <v>0% (No Discount)</v>
      </c>
      <c r="AA9769" s="17">
        <f>IF(COUNTIF($B$2:B9769,B9769)=1,1,0)</f>
        <v>1</v>
      </c>
      <c r="AB9769" s="17">
        <f>IF(COUNTIF($F$2:F9769,F9769)=1,1,0)</f>
        <v>0</v>
      </c>
    </row>
    <row r="9770" spans="1:28" x14ac:dyDescent="0.2">
      <c r="A9770" s="17">
        <v>9769</v>
      </c>
      <c r="B9770" t="s">
        <v>10863</v>
      </c>
      <c r="C9770" s="18">
        <v>43076</v>
      </c>
      <c r="D9770" s="18">
        <v>43083</v>
      </c>
      <c r="E9770" t="s">
        <v>77</v>
      </c>
      <c r="F9770" t="s">
        <v>3642</v>
      </c>
      <c r="G9770" t="s">
        <v>3643</v>
      </c>
      <c r="H9770" t="s">
        <v>129</v>
      </c>
      <c r="I9770" t="s">
        <v>54</v>
      </c>
      <c r="J9770" t="s">
        <v>154</v>
      </c>
      <c r="K9770" t="s">
        <v>70</v>
      </c>
      <c r="L9770">
        <v>94122</v>
      </c>
      <c r="M9770" t="s">
        <v>71</v>
      </c>
      <c r="N9770" t="s">
        <v>5382</v>
      </c>
      <c r="O9770" t="s">
        <v>73</v>
      </c>
      <c r="P9770" t="s">
        <v>117</v>
      </c>
      <c r="Q9770" t="s">
        <v>5383</v>
      </c>
      <c r="R9770" s="19">
        <v>50.04</v>
      </c>
      <c r="S9770" s="17">
        <v>6</v>
      </c>
      <c r="T9770" s="20">
        <v>0</v>
      </c>
      <c r="U9770" s="19">
        <v>25.02</v>
      </c>
      <c r="V9770" s="20">
        <f t="shared" si="760"/>
        <v>0.5</v>
      </c>
      <c r="W9770" s="17">
        <f t="shared" si="761"/>
        <v>2017</v>
      </c>
      <c r="X9770" t="str">
        <f t="shared" si="762"/>
        <v>Dec-2017</v>
      </c>
      <c r="Y9770" s="17">
        <f t="shared" si="763"/>
        <v>7</v>
      </c>
      <c r="Z9770" t="str">
        <f t="shared" si="764"/>
        <v>0% (No Discount)</v>
      </c>
      <c r="AA9770" s="17">
        <f>IF(COUNTIF($B$2:B9770,B9770)=1,1,0)</f>
        <v>1</v>
      </c>
      <c r="AB9770" s="17">
        <f>IF(COUNTIF($F$2:F9770,F9770)=1,1,0)</f>
        <v>0</v>
      </c>
    </row>
    <row r="9771" spans="1:28" x14ac:dyDescent="0.2">
      <c r="A9771" s="17">
        <v>9770</v>
      </c>
      <c r="B9771" t="s">
        <v>10864</v>
      </c>
      <c r="C9771" s="18">
        <v>42698</v>
      </c>
      <c r="D9771" s="18">
        <v>42704</v>
      </c>
      <c r="E9771" t="s">
        <v>77</v>
      </c>
      <c r="F9771" t="s">
        <v>2832</v>
      </c>
      <c r="G9771" t="s">
        <v>2833</v>
      </c>
      <c r="H9771" t="s">
        <v>129</v>
      </c>
      <c r="I9771" t="s">
        <v>54</v>
      </c>
      <c r="J9771" t="s">
        <v>2362</v>
      </c>
      <c r="K9771" t="s">
        <v>81</v>
      </c>
      <c r="L9771">
        <v>33012</v>
      </c>
      <c r="M9771" t="s">
        <v>57</v>
      </c>
      <c r="N9771" t="s">
        <v>2387</v>
      </c>
      <c r="O9771" t="s">
        <v>59</v>
      </c>
      <c r="P9771" t="s">
        <v>60</v>
      </c>
      <c r="Q9771" t="s">
        <v>2388</v>
      </c>
      <c r="R9771" s="19">
        <v>339.92</v>
      </c>
      <c r="S9771" s="17">
        <v>5</v>
      </c>
      <c r="T9771" s="20">
        <v>0.2</v>
      </c>
      <c r="U9771" s="19">
        <v>8.4979999999999993</v>
      </c>
      <c r="V9771" s="20">
        <f t="shared" si="760"/>
        <v>2.4999999999999998E-2</v>
      </c>
      <c r="W9771" s="17">
        <f t="shared" si="761"/>
        <v>2016</v>
      </c>
      <c r="X9771" t="str">
        <f t="shared" si="762"/>
        <v>Nov-2016</v>
      </c>
      <c r="Y9771" s="17">
        <f t="shared" si="763"/>
        <v>6</v>
      </c>
      <c r="Z9771" t="str">
        <f t="shared" si="764"/>
        <v>11-20%</v>
      </c>
      <c r="AA9771" s="17">
        <f>IF(COUNTIF($B$2:B9771,B9771)=1,1,0)</f>
        <v>1</v>
      </c>
      <c r="AB9771" s="17">
        <f>IF(COUNTIF($F$2:F9771,F9771)=1,1,0)</f>
        <v>0</v>
      </c>
    </row>
    <row r="9772" spans="1:28" x14ac:dyDescent="0.2">
      <c r="A9772" s="17">
        <v>9771</v>
      </c>
      <c r="B9772" t="s">
        <v>10864</v>
      </c>
      <c r="C9772" s="18">
        <v>42698</v>
      </c>
      <c r="D9772" s="18">
        <v>42704</v>
      </c>
      <c r="E9772" t="s">
        <v>77</v>
      </c>
      <c r="F9772" t="s">
        <v>2832</v>
      </c>
      <c r="G9772" t="s">
        <v>2833</v>
      </c>
      <c r="H9772" t="s">
        <v>129</v>
      </c>
      <c r="I9772" t="s">
        <v>54</v>
      </c>
      <c r="J9772" t="s">
        <v>2362</v>
      </c>
      <c r="K9772" t="s">
        <v>81</v>
      </c>
      <c r="L9772">
        <v>33012</v>
      </c>
      <c r="M9772" t="s">
        <v>57</v>
      </c>
      <c r="N9772" t="s">
        <v>4540</v>
      </c>
      <c r="O9772" t="s">
        <v>73</v>
      </c>
      <c r="P9772" t="s">
        <v>117</v>
      </c>
      <c r="Q9772" t="s">
        <v>4541</v>
      </c>
      <c r="R9772" s="19">
        <v>10.528</v>
      </c>
      <c r="S9772" s="17">
        <v>4</v>
      </c>
      <c r="T9772" s="20">
        <v>0.2</v>
      </c>
      <c r="U9772" s="19">
        <v>3.4216000000000002</v>
      </c>
      <c r="V9772" s="20">
        <f t="shared" si="760"/>
        <v>0.32500000000000001</v>
      </c>
      <c r="W9772" s="17">
        <f t="shared" si="761"/>
        <v>2016</v>
      </c>
      <c r="X9772" t="str">
        <f t="shared" si="762"/>
        <v>Nov-2016</v>
      </c>
      <c r="Y9772" s="17">
        <f t="shared" si="763"/>
        <v>6</v>
      </c>
      <c r="Z9772" t="str">
        <f t="shared" si="764"/>
        <v>11-20%</v>
      </c>
      <c r="AA9772" s="17">
        <f>IF(COUNTIF($B$2:B9772,B9772)=1,1,0)</f>
        <v>0</v>
      </c>
      <c r="AB9772" s="17">
        <f>IF(COUNTIF($F$2:F9772,F9772)=1,1,0)</f>
        <v>0</v>
      </c>
    </row>
    <row r="9773" spans="1:28" x14ac:dyDescent="0.2">
      <c r="A9773" s="17">
        <v>9772</v>
      </c>
      <c r="B9773" t="s">
        <v>10864</v>
      </c>
      <c r="C9773" s="18">
        <v>42698</v>
      </c>
      <c r="D9773" s="18">
        <v>42704</v>
      </c>
      <c r="E9773" t="s">
        <v>77</v>
      </c>
      <c r="F9773" t="s">
        <v>2832</v>
      </c>
      <c r="G9773" t="s">
        <v>2833</v>
      </c>
      <c r="H9773" t="s">
        <v>129</v>
      </c>
      <c r="I9773" t="s">
        <v>54</v>
      </c>
      <c r="J9773" t="s">
        <v>2362</v>
      </c>
      <c r="K9773" t="s">
        <v>81</v>
      </c>
      <c r="L9773">
        <v>33012</v>
      </c>
      <c r="M9773" t="s">
        <v>57</v>
      </c>
      <c r="N9773" t="s">
        <v>5227</v>
      </c>
      <c r="O9773" t="s">
        <v>73</v>
      </c>
      <c r="P9773" t="s">
        <v>105</v>
      </c>
      <c r="Q9773" t="s">
        <v>5228</v>
      </c>
      <c r="R9773" s="19">
        <v>42.384</v>
      </c>
      <c r="S9773" s="17">
        <v>2</v>
      </c>
      <c r="T9773" s="20">
        <v>0.2</v>
      </c>
      <c r="U9773" s="19">
        <v>4.2384000000000004</v>
      </c>
      <c r="V9773" s="20">
        <f t="shared" si="760"/>
        <v>0.1</v>
      </c>
      <c r="W9773" s="17">
        <f t="shared" si="761"/>
        <v>2016</v>
      </c>
      <c r="X9773" t="str">
        <f t="shared" si="762"/>
        <v>Nov-2016</v>
      </c>
      <c r="Y9773" s="17">
        <f t="shared" si="763"/>
        <v>6</v>
      </c>
      <c r="Z9773" t="str">
        <f t="shared" si="764"/>
        <v>11-20%</v>
      </c>
      <c r="AA9773" s="17">
        <f>IF(COUNTIF($B$2:B9773,B9773)=1,1,0)</f>
        <v>0</v>
      </c>
      <c r="AB9773" s="17">
        <f>IF(COUNTIF($F$2:F9773,F9773)=1,1,0)</f>
        <v>0</v>
      </c>
    </row>
    <row r="9774" spans="1:28" x14ac:dyDescent="0.2">
      <c r="A9774" s="17">
        <v>9773</v>
      </c>
      <c r="B9774" t="s">
        <v>10865</v>
      </c>
      <c r="C9774" s="18">
        <v>42554</v>
      </c>
      <c r="D9774" s="18">
        <v>42554</v>
      </c>
      <c r="E9774" t="s">
        <v>1320</v>
      </c>
      <c r="F9774" t="s">
        <v>4463</v>
      </c>
      <c r="G9774" t="s">
        <v>4464</v>
      </c>
      <c r="H9774" t="s">
        <v>68</v>
      </c>
      <c r="I9774" t="s">
        <v>54</v>
      </c>
      <c r="J9774" t="s">
        <v>173</v>
      </c>
      <c r="K9774" t="s">
        <v>174</v>
      </c>
      <c r="L9774">
        <v>19143</v>
      </c>
      <c r="M9774" t="s">
        <v>175</v>
      </c>
      <c r="N9774" t="s">
        <v>4372</v>
      </c>
      <c r="O9774" t="s">
        <v>73</v>
      </c>
      <c r="P9774" t="s">
        <v>117</v>
      </c>
      <c r="Q9774" t="s">
        <v>4373</v>
      </c>
      <c r="R9774" s="19">
        <v>123.92</v>
      </c>
      <c r="S9774" s="17">
        <v>5</v>
      </c>
      <c r="T9774" s="20">
        <v>0.2</v>
      </c>
      <c r="U9774" s="19">
        <v>38.725000000000001</v>
      </c>
      <c r="V9774" s="20">
        <f t="shared" si="760"/>
        <v>0.3125</v>
      </c>
      <c r="W9774" s="17">
        <f t="shared" si="761"/>
        <v>2016</v>
      </c>
      <c r="X9774" t="str">
        <f t="shared" si="762"/>
        <v>Jul-2016</v>
      </c>
      <c r="Y9774" s="17">
        <f t="shared" si="763"/>
        <v>0</v>
      </c>
      <c r="Z9774" t="str">
        <f t="shared" si="764"/>
        <v>11-20%</v>
      </c>
      <c r="AA9774" s="17">
        <f>IF(COUNTIF($B$2:B9774,B9774)=1,1,0)</f>
        <v>1</v>
      </c>
      <c r="AB9774" s="17">
        <f>IF(COUNTIF($F$2:F9774,F9774)=1,1,0)</f>
        <v>0</v>
      </c>
    </row>
    <row r="9775" spans="1:28" x14ac:dyDescent="0.2">
      <c r="A9775" s="17">
        <v>9774</v>
      </c>
      <c r="B9775" t="s">
        <v>10866</v>
      </c>
      <c r="C9775" s="18">
        <v>42547</v>
      </c>
      <c r="D9775" s="18">
        <v>42554</v>
      </c>
      <c r="E9775" t="s">
        <v>77</v>
      </c>
      <c r="F9775" t="s">
        <v>3564</v>
      </c>
      <c r="G9775" t="s">
        <v>3565</v>
      </c>
      <c r="H9775" t="s">
        <v>53</v>
      </c>
      <c r="I9775" t="s">
        <v>54</v>
      </c>
      <c r="J9775" t="s">
        <v>1768</v>
      </c>
      <c r="K9775" t="s">
        <v>1302</v>
      </c>
      <c r="L9775">
        <v>30318</v>
      </c>
      <c r="M9775" t="s">
        <v>57</v>
      </c>
      <c r="N9775" t="s">
        <v>7222</v>
      </c>
      <c r="O9775" t="s">
        <v>98</v>
      </c>
      <c r="P9775" t="s">
        <v>99</v>
      </c>
      <c r="Q9775" t="s">
        <v>7223</v>
      </c>
      <c r="R9775" s="19">
        <v>135.94999999999999</v>
      </c>
      <c r="S9775" s="17">
        <v>1</v>
      </c>
      <c r="T9775" s="20">
        <v>0</v>
      </c>
      <c r="U9775" s="19">
        <v>39.4255</v>
      </c>
      <c r="V9775" s="20">
        <f t="shared" si="760"/>
        <v>0.29000000000000004</v>
      </c>
      <c r="W9775" s="17">
        <f t="shared" si="761"/>
        <v>2016</v>
      </c>
      <c r="X9775" t="str">
        <f t="shared" si="762"/>
        <v>Jun-2016</v>
      </c>
      <c r="Y9775" s="17">
        <f t="shared" si="763"/>
        <v>7</v>
      </c>
      <c r="Z9775" t="str">
        <f t="shared" si="764"/>
        <v>0% (No Discount)</v>
      </c>
      <c r="AA9775" s="17">
        <f>IF(COUNTIF($B$2:B9775,B9775)=1,1,0)</f>
        <v>1</v>
      </c>
      <c r="AB9775" s="17">
        <f>IF(COUNTIF($F$2:F9775,F9775)=1,1,0)</f>
        <v>0</v>
      </c>
    </row>
    <row r="9776" spans="1:28" x14ac:dyDescent="0.2">
      <c r="A9776" s="17">
        <v>9775</v>
      </c>
      <c r="B9776" t="s">
        <v>10867</v>
      </c>
      <c r="C9776" s="18">
        <v>41846</v>
      </c>
      <c r="D9776" s="18">
        <v>41850</v>
      </c>
      <c r="E9776" t="s">
        <v>77</v>
      </c>
      <c r="F9776" t="s">
        <v>1448</v>
      </c>
      <c r="G9776" t="s">
        <v>1449</v>
      </c>
      <c r="H9776" t="s">
        <v>53</v>
      </c>
      <c r="I9776" t="s">
        <v>54</v>
      </c>
      <c r="J9776" t="s">
        <v>707</v>
      </c>
      <c r="K9776" t="s">
        <v>131</v>
      </c>
      <c r="L9776">
        <v>78207</v>
      </c>
      <c r="M9776" t="s">
        <v>132</v>
      </c>
      <c r="N9776" t="s">
        <v>1285</v>
      </c>
      <c r="O9776" t="s">
        <v>73</v>
      </c>
      <c r="P9776" t="s">
        <v>102</v>
      </c>
      <c r="Q9776" t="s">
        <v>1286</v>
      </c>
      <c r="R9776" s="19">
        <v>2177.5839999999998</v>
      </c>
      <c r="S9776" s="17">
        <v>8</v>
      </c>
      <c r="T9776" s="20">
        <v>0.8</v>
      </c>
      <c r="U9776" s="19">
        <v>-3701.8928000000001</v>
      </c>
      <c r="V9776" s="20">
        <f t="shared" si="760"/>
        <v>-1.7000000000000002</v>
      </c>
      <c r="W9776" s="17">
        <f t="shared" si="761"/>
        <v>2014</v>
      </c>
      <c r="X9776" t="str">
        <f t="shared" si="762"/>
        <v>Jul-2014</v>
      </c>
      <c r="Y9776" s="17">
        <f t="shared" si="763"/>
        <v>4</v>
      </c>
      <c r="Z9776" t="str">
        <f t="shared" si="764"/>
        <v>Over 50%</v>
      </c>
      <c r="AA9776" s="17">
        <f>IF(COUNTIF($B$2:B9776,B9776)=1,1,0)</f>
        <v>1</v>
      </c>
      <c r="AB9776" s="17">
        <f>IF(COUNTIF($F$2:F9776,F9776)=1,1,0)</f>
        <v>0</v>
      </c>
    </row>
    <row r="9777" spans="1:28" x14ac:dyDescent="0.2">
      <c r="A9777" s="17">
        <v>9776</v>
      </c>
      <c r="B9777" t="s">
        <v>10867</v>
      </c>
      <c r="C9777" s="18">
        <v>41846</v>
      </c>
      <c r="D9777" s="18">
        <v>41850</v>
      </c>
      <c r="E9777" t="s">
        <v>77</v>
      </c>
      <c r="F9777" t="s">
        <v>1448</v>
      </c>
      <c r="G9777" t="s">
        <v>1449</v>
      </c>
      <c r="H9777" t="s">
        <v>53</v>
      </c>
      <c r="I9777" t="s">
        <v>54</v>
      </c>
      <c r="J9777" t="s">
        <v>707</v>
      </c>
      <c r="K9777" t="s">
        <v>131</v>
      </c>
      <c r="L9777">
        <v>78207</v>
      </c>
      <c r="M9777" t="s">
        <v>132</v>
      </c>
      <c r="N9777" t="s">
        <v>6275</v>
      </c>
      <c r="O9777" t="s">
        <v>59</v>
      </c>
      <c r="P9777" t="s">
        <v>92</v>
      </c>
      <c r="Q9777" t="s">
        <v>6276</v>
      </c>
      <c r="R9777" s="19">
        <v>17.495999999999999</v>
      </c>
      <c r="S9777" s="17">
        <v>3</v>
      </c>
      <c r="T9777" s="20">
        <v>0.6</v>
      </c>
      <c r="U9777" s="19">
        <v>-10.0602</v>
      </c>
      <c r="V9777" s="20">
        <f t="shared" si="760"/>
        <v>-0.57500000000000007</v>
      </c>
      <c r="W9777" s="17">
        <f t="shared" si="761"/>
        <v>2014</v>
      </c>
      <c r="X9777" t="str">
        <f t="shared" si="762"/>
        <v>Jul-2014</v>
      </c>
      <c r="Y9777" s="17">
        <f t="shared" si="763"/>
        <v>4</v>
      </c>
      <c r="Z9777" t="str">
        <f t="shared" si="764"/>
        <v>Over 50%</v>
      </c>
      <c r="AA9777" s="17">
        <f>IF(COUNTIF($B$2:B9777,B9777)=1,1,0)</f>
        <v>0</v>
      </c>
      <c r="AB9777" s="17">
        <f>IF(COUNTIF($F$2:F9777,F9777)=1,1,0)</f>
        <v>0</v>
      </c>
    </row>
    <row r="9778" spans="1:28" x14ac:dyDescent="0.2">
      <c r="A9778" s="17">
        <v>9777</v>
      </c>
      <c r="B9778" t="s">
        <v>10867</v>
      </c>
      <c r="C9778" s="18">
        <v>41846</v>
      </c>
      <c r="D9778" s="18">
        <v>41850</v>
      </c>
      <c r="E9778" t="s">
        <v>77</v>
      </c>
      <c r="F9778" t="s">
        <v>1448</v>
      </c>
      <c r="G9778" t="s">
        <v>1449</v>
      </c>
      <c r="H9778" t="s">
        <v>53</v>
      </c>
      <c r="I9778" t="s">
        <v>54</v>
      </c>
      <c r="J9778" t="s">
        <v>707</v>
      </c>
      <c r="K9778" t="s">
        <v>131</v>
      </c>
      <c r="L9778">
        <v>78207</v>
      </c>
      <c r="M9778" t="s">
        <v>132</v>
      </c>
      <c r="N9778" t="s">
        <v>1229</v>
      </c>
      <c r="O9778" t="s">
        <v>73</v>
      </c>
      <c r="P9778" t="s">
        <v>102</v>
      </c>
      <c r="Q9778" t="s">
        <v>1230</v>
      </c>
      <c r="R9778" s="19">
        <v>16.783999999999999</v>
      </c>
      <c r="S9778" s="17">
        <v>4</v>
      </c>
      <c r="T9778" s="20">
        <v>0.8</v>
      </c>
      <c r="U9778" s="19">
        <v>-26.854399999999998</v>
      </c>
      <c r="V9778" s="20">
        <f t="shared" si="760"/>
        <v>-1.6</v>
      </c>
      <c r="W9778" s="17">
        <f t="shared" si="761"/>
        <v>2014</v>
      </c>
      <c r="X9778" t="str">
        <f t="shared" si="762"/>
        <v>Jul-2014</v>
      </c>
      <c r="Y9778" s="17">
        <f t="shared" si="763"/>
        <v>4</v>
      </c>
      <c r="Z9778" t="str">
        <f t="shared" si="764"/>
        <v>Over 50%</v>
      </c>
      <c r="AA9778" s="17">
        <f>IF(COUNTIF($B$2:B9778,B9778)=1,1,0)</f>
        <v>0</v>
      </c>
      <c r="AB9778" s="17">
        <f>IF(COUNTIF($F$2:F9778,F9778)=1,1,0)</f>
        <v>0</v>
      </c>
    </row>
    <row r="9779" spans="1:28" x14ac:dyDescent="0.2">
      <c r="A9779" s="17">
        <v>9778</v>
      </c>
      <c r="B9779" t="s">
        <v>10867</v>
      </c>
      <c r="C9779" s="18">
        <v>41846</v>
      </c>
      <c r="D9779" s="18">
        <v>41850</v>
      </c>
      <c r="E9779" t="s">
        <v>77</v>
      </c>
      <c r="F9779" t="s">
        <v>1448</v>
      </c>
      <c r="G9779" t="s">
        <v>1449</v>
      </c>
      <c r="H9779" t="s">
        <v>53</v>
      </c>
      <c r="I9779" t="s">
        <v>54</v>
      </c>
      <c r="J9779" t="s">
        <v>707</v>
      </c>
      <c r="K9779" t="s">
        <v>131</v>
      </c>
      <c r="L9779">
        <v>78207</v>
      </c>
      <c r="M9779" t="s">
        <v>132</v>
      </c>
      <c r="N9779" t="s">
        <v>1346</v>
      </c>
      <c r="O9779" t="s">
        <v>98</v>
      </c>
      <c r="P9779" t="s">
        <v>188</v>
      </c>
      <c r="Q9779" t="s">
        <v>1347</v>
      </c>
      <c r="R9779" s="19">
        <v>431.13600000000002</v>
      </c>
      <c r="S9779" s="17">
        <v>9</v>
      </c>
      <c r="T9779" s="20">
        <v>0.2</v>
      </c>
      <c r="U9779" s="19">
        <v>-26.946000000000002</v>
      </c>
      <c r="V9779" s="20">
        <f t="shared" si="760"/>
        <v>-6.25E-2</v>
      </c>
      <c r="W9779" s="17">
        <f t="shared" si="761"/>
        <v>2014</v>
      </c>
      <c r="X9779" t="str">
        <f t="shared" si="762"/>
        <v>Jul-2014</v>
      </c>
      <c r="Y9779" s="17">
        <f t="shared" si="763"/>
        <v>4</v>
      </c>
      <c r="Z9779" t="str">
        <f t="shared" si="764"/>
        <v>11-20%</v>
      </c>
      <c r="AA9779" s="17">
        <f>IF(COUNTIF($B$2:B9779,B9779)=1,1,0)</f>
        <v>0</v>
      </c>
      <c r="AB9779" s="17">
        <f>IF(COUNTIF($F$2:F9779,F9779)=1,1,0)</f>
        <v>0</v>
      </c>
    </row>
    <row r="9780" spans="1:28" x14ac:dyDescent="0.2">
      <c r="A9780" s="17">
        <v>9779</v>
      </c>
      <c r="B9780" t="s">
        <v>10867</v>
      </c>
      <c r="C9780" s="18">
        <v>41846</v>
      </c>
      <c r="D9780" s="18">
        <v>41850</v>
      </c>
      <c r="E9780" t="s">
        <v>77</v>
      </c>
      <c r="F9780" t="s">
        <v>1448</v>
      </c>
      <c r="G9780" t="s">
        <v>1449</v>
      </c>
      <c r="H9780" t="s">
        <v>53</v>
      </c>
      <c r="I9780" t="s">
        <v>54</v>
      </c>
      <c r="J9780" t="s">
        <v>707</v>
      </c>
      <c r="K9780" t="s">
        <v>131</v>
      </c>
      <c r="L9780">
        <v>78207</v>
      </c>
      <c r="M9780" t="s">
        <v>132</v>
      </c>
      <c r="N9780" t="s">
        <v>926</v>
      </c>
      <c r="O9780" t="s">
        <v>73</v>
      </c>
      <c r="P9780" t="s">
        <v>102</v>
      </c>
      <c r="Q9780" t="s">
        <v>927</v>
      </c>
      <c r="R9780" s="19">
        <v>8.8800000000000008</v>
      </c>
      <c r="S9780" s="17">
        <v>5</v>
      </c>
      <c r="T9780" s="20">
        <v>0.8</v>
      </c>
      <c r="U9780" s="19">
        <v>-13.32</v>
      </c>
      <c r="V9780" s="20">
        <f t="shared" si="760"/>
        <v>-1.5</v>
      </c>
      <c r="W9780" s="17">
        <f t="shared" si="761"/>
        <v>2014</v>
      </c>
      <c r="X9780" t="str">
        <f t="shared" si="762"/>
        <v>Jul-2014</v>
      </c>
      <c r="Y9780" s="17">
        <f t="shared" si="763"/>
        <v>4</v>
      </c>
      <c r="Z9780" t="str">
        <f t="shared" si="764"/>
        <v>Over 50%</v>
      </c>
      <c r="AA9780" s="17">
        <f>IF(COUNTIF($B$2:B9780,B9780)=1,1,0)</f>
        <v>0</v>
      </c>
      <c r="AB9780" s="17">
        <f>IF(COUNTIF($F$2:F9780,F9780)=1,1,0)</f>
        <v>0</v>
      </c>
    </row>
    <row r="9781" spans="1:28" x14ac:dyDescent="0.2">
      <c r="A9781" s="17">
        <v>9780</v>
      </c>
      <c r="B9781" t="s">
        <v>10867</v>
      </c>
      <c r="C9781" s="18">
        <v>41846</v>
      </c>
      <c r="D9781" s="18">
        <v>41850</v>
      </c>
      <c r="E9781" t="s">
        <v>77</v>
      </c>
      <c r="F9781" t="s">
        <v>1448</v>
      </c>
      <c r="G9781" t="s">
        <v>1449</v>
      </c>
      <c r="H9781" t="s">
        <v>53</v>
      </c>
      <c r="I9781" t="s">
        <v>54</v>
      </c>
      <c r="J9781" t="s">
        <v>707</v>
      </c>
      <c r="K9781" t="s">
        <v>131</v>
      </c>
      <c r="L9781">
        <v>78207</v>
      </c>
      <c r="M9781" t="s">
        <v>132</v>
      </c>
      <c r="N9781" t="s">
        <v>4857</v>
      </c>
      <c r="O9781" t="s">
        <v>73</v>
      </c>
      <c r="P9781" t="s">
        <v>105</v>
      </c>
      <c r="Q9781" t="s">
        <v>4858</v>
      </c>
      <c r="R9781" s="19">
        <v>4.8360000000000003</v>
      </c>
      <c r="S9781" s="17">
        <v>2</v>
      </c>
      <c r="T9781" s="20">
        <v>0.8</v>
      </c>
      <c r="U9781" s="19">
        <v>-12.09</v>
      </c>
      <c r="V9781" s="20">
        <f t="shared" si="760"/>
        <v>-2.5</v>
      </c>
      <c r="W9781" s="17">
        <f t="shared" si="761"/>
        <v>2014</v>
      </c>
      <c r="X9781" t="str">
        <f t="shared" si="762"/>
        <v>Jul-2014</v>
      </c>
      <c r="Y9781" s="17">
        <f t="shared" si="763"/>
        <v>4</v>
      </c>
      <c r="Z9781" t="str">
        <f t="shared" si="764"/>
        <v>Over 50%</v>
      </c>
      <c r="AA9781" s="17">
        <f>IF(COUNTIF($B$2:B9781,B9781)=1,1,0)</f>
        <v>0</v>
      </c>
      <c r="AB9781" s="17">
        <f>IF(COUNTIF($F$2:F9781,F9781)=1,1,0)</f>
        <v>0</v>
      </c>
    </row>
    <row r="9782" spans="1:28" x14ac:dyDescent="0.2">
      <c r="A9782" s="17">
        <v>9781</v>
      </c>
      <c r="B9782" t="s">
        <v>10868</v>
      </c>
      <c r="C9782" s="18">
        <v>42627</v>
      </c>
      <c r="D9782" s="18">
        <v>42631</v>
      </c>
      <c r="E9782" t="s">
        <v>77</v>
      </c>
      <c r="F9782" t="s">
        <v>513</v>
      </c>
      <c r="G9782" t="s">
        <v>514</v>
      </c>
      <c r="H9782" t="s">
        <v>53</v>
      </c>
      <c r="I9782" t="s">
        <v>54</v>
      </c>
      <c r="J9782" t="s">
        <v>1203</v>
      </c>
      <c r="K9782" t="s">
        <v>294</v>
      </c>
      <c r="L9782">
        <v>11561</v>
      </c>
      <c r="M9782" t="s">
        <v>175</v>
      </c>
      <c r="N9782" t="s">
        <v>5271</v>
      </c>
      <c r="O9782" t="s">
        <v>98</v>
      </c>
      <c r="P9782" t="s">
        <v>99</v>
      </c>
      <c r="Q9782" t="s">
        <v>5272</v>
      </c>
      <c r="R9782" s="19">
        <v>437.85</v>
      </c>
      <c r="S9782" s="17">
        <v>3</v>
      </c>
      <c r="T9782" s="20">
        <v>0</v>
      </c>
      <c r="U9782" s="19">
        <v>131.35499999999999</v>
      </c>
      <c r="V9782" s="20">
        <f t="shared" si="760"/>
        <v>0.29999999999999993</v>
      </c>
      <c r="W9782" s="17">
        <f t="shared" si="761"/>
        <v>2016</v>
      </c>
      <c r="X9782" t="str">
        <f t="shared" si="762"/>
        <v>Sep-2016</v>
      </c>
      <c r="Y9782" s="17">
        <f t="shared" si="763"/>
        <v>4</v>
      </c>
      <c r="Z9782" t="str">
        <f t="shared" si="764"/>
        <v>0% (No Discount)</v>
      </c>
      <c r="AA9782" s="17">
        <f>IF(COUNTIF($B$2:B9782,B9782)=1,1,0)</f>
        <v>1</v>
      </c>
      <c r="AB9782" s="17">
        <f>IF(COUNTIF($F$2:F9782,F9782)=1,1,0)</f>
        <v>0</v>
      </c>
    </row>
    <row r="9783" spans="1:28" x14ac:dyDescent="0.2">
      <c r="A9783" s="17">
        <v>9782</v>
      </c>
      <c r="B9783" t="s">
        <v>10868</v>
      </c>
      <c r="C9783" s="18">
        <v>42627</v>
      </c>
      <c r="D9783" s="18">
        <v>42631</v>
      </c>
      <c r="E9783" t="s">
        <v>77</v>
      </c>
      <c r="F9783" t="s">
        <v>513</v>
      </c>
      <c r="G9783" t="s">
        <v>514</v>
      </c>
      <c r="H9783" t="s">
        <v>53</v>
      </c>
      <c r="I9783" t="s">
        <v>54</v>
      </c>
      <c r="J9783" t="s">
        <v>1203</v>
      </c>
      <c r="K9783" t="s">
        <v>294</v>
      </c>
      <c r="L9783">
        <v>11561</v>
      </c>
      <c r="M9783" t="s">
        <v>175</v>
      </c>
      <c r="N9783" t="s">
        <v>4759</v>
      </c>
      <c r="O9783" t="s">
        <v>73</v>
      </c>
      <c r="P9783" t="s">
        <v>102</v>
      </c>
      <c r="Q9783" t="s">
        <v>4760</v>
      </c>
      <c r="R9783" s="19">
        <v>673.56799999999998</v>
      </c>
      <c r="S9783" s="17">
        <v>2</v>
      </c>
      <c r="T9783" s="20">
        <v>0.2</v>
      </c>
      <c r="U9783" s="19">
        <v>252.58799999999999</v>
      </c>
      <c r="V9783" s="20">
        <f t="shared" si="760"/>
        <v>0.375</v>
      </c>
      <c r="W9783" s="17">
        <f t="shared" si="761"/>
        <v>2016</v>
      </c>
      <c r="X9783" t="str">
        <f t="shared" si="762"/>
        <v>Sep-2016</v>
      </c>
      <c r="Y9783" s="17">
        <f t="shared" si="763"/>
        <v>4</v>
      </c>
      <c r="Z9783" t="str">
        <f t="shared" si="764"/>
        <v>11-20%</v>
      </c>
      <c r="AA9783" s="17">
        <f>IF(COUNTIF($B$2:B9783,B9783)=1,1,0)</f>
        <v>0</v>
      </c>
      <c r="AB9783" s="17">
        <f>IF(COUNTIF($F$2:F9783,F9783)=1,1,0)</f>
        <v>0</v>
      </c>
    </row>
    <row r="9784" spans="1:28" x14ac:dyDescent="0.2">
      <c r="A9784" s="17">
        <v>9783</v>
      </c>
      <c r="B9784" t="s">
        <v>10869</v>
      </c>
      <c r="C9784" s="18">
        <v>42155</v>
      </c>
      <c r="D9784" s="18">
        <v>42157</v>
      </c>
      <c r="E9784" t="s">
        <v>50</v>
      </c>
      <c r="F9784" t="s">
        <v>5358</v>
      </c>
      <c r="G9784" t="s">
        <v>5359</v>
      </c>
      <c r="H9784" t="s">
        <v>68</v>
      </c>
      <c r="I9784" t="s">
        <v>54</v>
      </c>
      <c r="J9784" t="s">
        <v>4860</v>
      </c>
      <c r="K9784" t="s">
        <v>817</v>
      </c>
      <c r="L9784">
        <v>7501</v>
      </c>
      <c r="M9784" t="s">
        <v>175</v>
      </c>
      <c r="N9784" t="s">
        <v>2045</v>
      </c>
      <c r="O9784" t="s">
        <v>73</v>
      </c>
      <c r="P9784" t="s">
        <v>117</v>
      </c>
      <c r="Q9784" t="s">
        <v>2046</v>
      </c>
      <c r="R9784" s="19">
        <v>274.8</v>
      </c>
      <c r="S9784" s="17">
        <v>5</v>
      </c>
      <c r="T9784" s="20">
        <v>0</v>
      </c>
      <c r="U9784" s="19">
        <v>134.65199999999999</v>
      </c>
      <c r="V9784" s="20">
        <f t="shared" si="760"/>
        <v>0.48999999999999994</v>
      </c>
      <c r="W9784" s="17">
        <f t="shared" si="761"/>
        <v>2015</v>
      </c>
      <c r="X9784" t="str">
        <f t="shared" si="762"/>
        <v>May-2015</v>
      </c>
      <c r="Y9784" s="17">
        <f t="shared" si="763"/>
        <v>2</v>
      </c>
      <c r="Z9784" t="str">
        <f t="shared" si="764"/>
        <v>0% (No Discount)</v>
      </c>
      <c r="AA9784" s="17">
        <f>IF(COUNTIF($B$2:B9784,B9784)=1,1,0)</f>
        <v>1</v>
      </c>
      <c r="AB9784" s="17">
        <f>IF(COUNTIF($F$2:F9784,F9784)=1,1,0)</f>
        <v>0</v>
      </c>
    </row>
    <row r="9785" spans="1:28" x14ac:dyDescent="0.2">
      <c r="A9785" s="17">
        <v>9784</v>
      </c>
      <c r="B9785" t="s">
        <v>10869</v>
      </c>
      <c r="C9785" s="18">
        <v>42155</v>
      </c>
      <c r="D9785" s="18">
        <v>42157</v>
      </c>
      <c r="E9785" t="s">
        <v>50</v>
      </c>
      <c r="F9785" t="s">
        <v>5358</v>
      </c>
      <c r="G9785" t="s">
        <v>5359</v>
      </c>
      <c r="H9785" t="s">
        <v>68</v>
      </c>
      <c r="I9785" t="s">
        <v>54</v>
      </c>
      <c r="J9785" t="s">
        <v>4860</v>
      </c>
      <c r="K9785" t="s">
        <v>817</v>
      </c>
      <c r="L9785">
        <v>7501</v>
      </c>
      <c r="M9785" t="s">
        <v>175</v>
      </c>
      <c r="N9785" t="s">
        <v>3254</v>
      </c>
      <c r="O9785" t="s">
        <v>73</v>
      </c>
      <c r="P9785" t="s">
        <v>86</v>
      </c>
      <c r="Q9785" t="s">
        <v>3255</v>
      </c>
      <c r="R9785" s="19">
        <v>62.18</v>
      </c>
      <c r="S9785" s="17">
        <v>1</v>
      </c>
      <c r="T9785" s="20">
        <v>0</v>
      </c>
      <c r="U9785" s="19">
        <v>16.788599999999999</v>
      </c>
      <c r="V9785" s="20">
        <f t="shared" si="760"/>
        <v>0.26999999999999996</v>
      </c>
      <c r="W9785" s="17">
        <f t="shared" si="761"/>
        <v>2015</v>
      </c>
      <c r="X9785" t="str">
        <f t="shared" si="762"/>
        <v>May-2015</v>
      </c>
      <c r="Y9785" s="17">
        <f t="shared" si="763"/>
        <v>2</v>
      </c>
      <c r="Z9785" t="str">
        <f t="shared" si="764"/>
        <v>0% (No Discount)</v>
      </c>
      <c r="AA9785" s="17">
        <f>IF(COUNTIF($B$2:B9785,B9785)=1,1,0)</f>
        <v>0</v>
      </c>
      <c r="AB9785" s="17">
        <f>IF(COUNTIF($F$2:F9785,F9785)=1,1,0)</f>
        <v>0</v>
      </c>
    </row>
    <row r="9786" spans="1:28" x14ac:dyDescent="0.2">
      <c r="A9786" s="17">
        <v>9785</v>
      </c>
      <c r="B9786" t="s">
        <v>10869</v>
      </c>
      <c r="C9786" s="18">
        <v>42155</v>
      </c>
      <c r="D9786" s="18">
        <v>42157</v>
      </c>
      <c r="E9786" t="s">
        <v>50</v>
      </c>
      <c r="F9786" t="s">
        <v>5358</v>
      </c>
      <c r="G9786" t="s">
        <v>5359</v>
      </c>
      <c r="H9786" t="s">
        <v>68</v>
      </c>
      <c r="I9786" t="s">
        <v>54</v>
      </c>
      <c r="J9786" t="s">
        <v>4860</v>
      </c>
      <c r="K9786" t="s">
        <v>817</v>
      </c>
      <c r="L9786">
        <v>7501</v>
      </c>
      <c r="M9786" t="s">
        <v>175</v>
      </c>
      <c r="N9786" t="s">
        <v>5723</v>
      </c>
      <c r="O9786" t="s">
        <v>59</v>
      </c>
      <c r="P9786" t="s">
        <v>92</v>
      </c>
      <c r="Q9786" t="s">
        <v>5724</v>
      </c>
      <c r="R9786" s="19">
        <v>8.2799999999999994</v>
      </c>
      <c r="S9786" s="17">
        <v>2</v>
      </c>
      <c r="T9786" s="20">
        <v>0</v>
      </c>
      <c r="U9786" s="19">
        <v>2.9807999999999999</v>
      </c>
      <c r="V9786" s="20">
        <f t="shared" si="760"/>
        <v>0.36000000000000004</v>
      </c>
      <c r="W9786" s="17">
        <f t="shared" si="761"/>
        <v>2015</v>
      </c>
      <c r="X9786" t="str">
        <f t="shared" si="762"/>
        <v>May-2015</v>
      </c>
      <c r="Y9786" s="17">
        <f t="shared" si="763"/>
        <v>2</v>
      </c>
      <c r="Z9786" t="str">
        <f t="shared" si="764"/>
        <v>0% (No Discount)</v>
      </c>
      <c r="AA9786" s="17">
        <f>IF(COUNTIF($B$2:B9786,B9786)=1,1,0)</f>
        <v>0</v>
      </c>
      <c r="AB9786" s="17">
        <f>IF(COUNTIF($F$2:F9786,F9786)=1,1,0)</f>
        <v>0</v>
      </c>
    </row>
    <row r="9787" spans="1:28" x14ac:dyDescent="0.2">
      <c r="A9787" s="17">
        <v>9786</v>
      </c>
      <c r="B9787" t="s">
        <v>10870</v>
      </c>
      <c r="C9787" s="18">
        <v>42133</v>
      </c>
      <c r="D9787" s="18">
        <v>42137</v>
      </c>
      <c r="E9787" t="s">
        <v>77</v>
      </c>
      <c r="F9787" t="s">
        <v>2130</v>
      </c>
      <c r="G9787" t="s">
        <v>2131</v>
      </c>
      <c r="H9787" t="s">
        <v>53</v>
      </c>
      <c r="I9787" t="s">
        <v>54</v>
      </c>
      <c r="J9787" t="s">
        <v>1505</v>
      </c>
      <c r="K9787" t="s">
        <v>56</v>
      </c>
      <c r="L9787">
        <v>40214</v>
      </c>
      <c r="M9787" t="s">
        <v>57</v>
      </c>
      <c r="N9787" t="s">
        <v>6583</v>
      </c>
      <c r="O9787" t="s">
        <v>73</v>
      </c>
      <c r="P9787" t="s">
        <v>102</v>
      </c>
      <c r="Q9787" t="s">
        <v>6584</v>
      </c>
      <c r="R9787" s="19">
        <v>48.81</v>
      </c>
      <c r="S9787" s="17">
        <v>3</v>
      </c>
      <c r="T9787" s="20">
        <v>0</v>
      </c>
      <c r="U9787" s="19">
        <v>23.916899999999998</v>
      </c>
      <c r="V9787" s="20">
        <f t="shared" si="760"/>
        <v>0.48999999999999994</v>
      </c>
      <c r="W9787" s="17">
        <f t="shared" si="761"/>
        <v>2015</v>
      </c>
      <c r="X9787" t="str">
        <f t="shared" si="762"/>
        <v>May-2015</v>
      </c>
      <c r="Y9787" s="17">
        <f t="shared" si="763"/>
        <v>4</v>
      </c>
      <c r="Z9787" t="str">
        <f t="shared" si="764"/>
        <v>0% (No Discount)</v>
      </c>
      <c r="AA9787" s="17">
        <f>IF(COUNTIF($B$2:B9787,B9787)=1,1,0)</f>
        <v>1</v>
      </c>
      <c r="AB9787" s="17">
        <f>IF(COUNTIF($F$2:F9787,F9787)=1,1,0)</f>
        <v>0</v>
      </c>
    </row>
    <row r="9788" spans="1:28" x14ac:dyDescent="0.2">
      <c r="A9788" s="17">
        <v>9787</v>
      </c>
      <c r="B9788" t="s">
        <v>10871</v>
      </c>
      <c r="C9788" s="18">
        <v>41948</v>
      </c>
      <c r="D9788" s="18">
        <v>41948</v>
      </c>
      <c r="E9788" t="s">
        <v>1320</v>
      </c>
      <c r="F9788" t="s">
        <v>8403</v>
      </c>
      <c r="G9788" t="s">
        <v>8404</v>
      </c>
      <c r="H9788" t="s">
        <v>53</v>
      </c>
      <c r="I9788" t="s">
        <v>54</v>
      </c>
      <c r="J9788" t="s">
        <v>7591</v>
      </c>
      <c r="K9788" t="s">
        <v>346</v>
      </c>
      <c r="L9788">
        <v>23666</v>
      </c>
      <c r="M9788" t="s">
        <v>57</v>
      </c>
      <c r="N9788" t="s">
        <v>4613</v>
      </c>
      <c r="O9788" t="s">
        <v>59</v>
      </c>
      <c r="P9788" t="s">
        <v>63</v>
      </c>
      <c r="Q9788" t="s">
        <v>4614</v>
      </c>
      <c r="R9788" s="19">
        <v>149.9</v>
      </c>
      <c r="S9788" s="17">
        <v>5</v>
      </c>
      <c r="T9788" s="20">
        <v>0</v>
      </c>
      <c r="U9788" s="19">
        <v>40.472999999999999</v>
      </c>
      <c r="V9788" s="20">
        <f t="shared" si="760"/>
        <v>0.26999999999999996</v>
      </c>
      <c r="W9788" s="17">
        <f t="shared" si="761"/>
        <v>2014</v>
      </c>
      <c r="X9788" t="str">
        <f t="shared" si="762"/>
        <v>Nov-2014</v>
      </c>
      <c r="Y9788" s="17">
        <f t="shared" si="763"/>
        <v>0</v>
      </c>
      <c r="Z9788" t="str">
        <f t="shared" si="764"/>
        <v>0% (No Discount)</v>
      </c>
      <c r="AA9788" s="17">
        <f>IF(COUNTIF($B$2:B9788,B9788)=1,1,0)</f>
        <v>1</v>
      </c>
      <c r="AB9788" s="17">
        <f>IF(COUNTIF($F$2:F9788,F9788)=1,1,0)</f>
        <v>0</v>
      </c>
    </row>
    <row r="9789" spans="1:28" x14ac:dyDescent="0.2">
      <c r="A9789" s="17">
        <v>9788</v>
      </c>
      <c r="B9789" t="s">
        <v>10872</v>
      </c>
      <c r="C9789" s="18">
        <v>42821</v>
      </c>
      <c r="D9789" s="18">
        <v>42826</v>
      </c>
      <c r="E9789" t="s">
        <v>77</v>
      </c>
      <c r="F9789" t="s">
        <v>1485</v>
      </c>
      <c r="G9789" t="s">
        <v>1486</v>
      </c>
      <c r="H9789" t="s">
        <v>53</v>
      </c>
      <c r="I9789" t="s">
        <v>54</v>
      </c>
      <c r="J9789" t="s">
        <v>211</v>
      </c>
      <c r="K9789" t="s">
        <v>131</v>
      </c>
      <c r="L9789">
        <v>77070</v>
      </c>
      <c r="M9789" t="s">
        <v>132</v>
      </c>
      <c r="N9789" t="s">
        <v>3126</v>
      </c>
      <c r="O9789" t="s">
        <v>59</v>
      </c>
      <c r="P9789" t="s">
        <v>60</v>
      </c>
      <c r="Q9789" t="s">
        <v>3127</v>
      </c>
      <c r="R9789" s="19">
        <v>1023.332</v>
      </c>
      <c r="S9789" s="17">
        <v>5</v>
      </c>
      <c r="T9789" s="20">
        <v>0.32</v>
      </c>
      <c r="U9789" s="19">
        <v>-30.097999999999999</v>
      </c>
      <c r="V9789" s="20">
        <f t="shared" si="760"/>
        <v>-2.9411764705882353E-2</v>
      </c>
      <c r="W9789" s="17">
        <f t="shared" si="761"/>
        <v>2017</v>
      </c>
      <c r="X9789" t="str">
        <f t="shared" si="762"/>
        <v>Mar-2017</v>
      </c>
      <c r="Y9789" s="17">
        <f t="shared" si="763"/>
        <v>5</v>
      </c>
      <c r="Z9789" t="str">
        <f t="shared" si="764"/>
        <v>31-40%</v>
      </c>
      <c r="AA9789" s="17">
        <f>IF(COUNTIF($B$2:B9789,B9789)=1,1,0)</f>
        <v>1</v>
      </c>
      <c r="AB9789" s="17">
        <f>IF(COUNTIF($F$2:F9789,F9789)=1,1,0)</f>
        <v>0</v>
      </c>
    </row>
    <row r="9790" spans="1:28" x14ac:dyDescent="0.2">
      <c r="A9790" s="17">
        <v>9789</v>
      </c>
      <c r="B9790" t="s">
        <v>10872</v>
      </c>
      <c r="C9790" s="18">
        <v>42821</v>
      </c>
      <c r="D9790" s="18">
        <v>42826</v>
      </c>
      <c r="E9790" t="s">
        <v>77</v>
      </c>
      <c r="F9790" t="s">
        <v>1485</v>
      </c>
      <c r="G9790" t="s">
        <v>1486</v>
      </c>
      <c r="H9790" t="s">
        <v>53</v>
      </c>
      <c r="I9790" t="s">
        <v>54</v>
      </c>
      <c r="J9790" t="s">
        <v>211</v>
      </c>
      <c r="K9790" t="s">
        <v>131</v>
      </c>
      <c r="L9790">
        <v>77070</v>
      </c>
      <c r="M9790" t="s">
        <v>132</v>
      </c>
      <c r="N9790" t="s">
        <v>560</v>
      </c>
      <c r="O9790" t="s">
        <v>59</v>
      </c>
      <c r="P9790" t="s">
        <v>63</v>
      </c>
      <c r="Q9790" t="s">
        <v>561</v>
      </c>
      <c r="R9790" s="19">
        <v>600.55799999999999</v>
      </c>
      <c r="S9790" s="17">
        <v>3</v>
      </c>
      <c r="T9790" s="20">
        <v>0.3</v>
      </c>
      <c r="U9790" s="19">
        <v>-8.5793999999999997</v>
      </c>
      <c r="V9790" s="20">
        <f t="shared" si="760"/>
        <v>-1.4285714285714285E-2</v>
      </c>
      <c r="W9790" s="17">
        <f t="shared" si="761"/>
        <v>2017</v>
      </c>
      <c r="X9790" t="str">
        <f t="shared" si="762"/>
        <v>Mar-2017</v>
      </c>
      <c r="Y9790" s="17">
        <f t="shared" si="763"/>
        <v>5</v>
      </c>
      <c r="Z9790" t="str">
        <f t="shared" si="764"/>
        <v>21-30%</v>
      </c>
      <c r="AA9790" s="17">
        <f>IF(COUNTIF($B$2:B9790,B9790)=1,1,0)</f>
        <v>0</v>
      </c>
      <c r="AB9790" s="17">
        <f>IF(COUNTIF($F$2:F9790,F9790)=1,1,0)</f>
        <v>0</v>
      </c>
    </row>
    <row r="9791" spans="1:28" x14ac:dyDescent="0.2">
      <c r="A9791" s="17">
        <v>9790</v>
      </c>
      <c r="B9791" t="s">
        <v>10872</v>
      </c>
      <c r="C9791" s="18">
        <v>42821</v>
      </c>
      <c r="D9791" s="18">
        <v>42826</v>
      </c>
      <c r="E9791" t="s">
        <v>77</v>
      </c>
      <c r="F9791" t="s">
        <v>1485</v>
      </c>
      <c r="G9791" t="s">
        <v>1486</v>
      </c>
      <c r="H9791" t="s">
        <v>53</v>
      </c>
      <c r="I9791" t="s">
        <v>54</v>
      </c>
      <c r="J9791" t="s">
        <v>211</v>
      </c>
      <c r="K9791" t="s">
        <v>131</v>
      </c>
      <c r="L9791">
        <v>77070</v>
      </c>
      <c r="M9791" t="s">
        <v>132</v>
      </c>
      <c r="N9791" t="s">
        <v>2564</v>
      </c>
      <c r="O9791" t="s">
        <v>98</v>
      </c>
      <c r="P9791" t="s">
        <v>188</v>
      </c>
      <c r="Q9791" t="s">
        <v>2565</v>
      </c>
      <c r="R9791" s="19">
        <v>39.991999999999997</v>
      </c>
      <c r="S9791" s="17">
        <v>1</v>
      </c>
      <c r="T9791" s="20">
        <v>0.2</v>
      </c>
      <c r="U9791" s="19">
        <v>6.9985999999999997</v>
      </c>
      <c r="V9791" s="20">
        <f t="shared" si="760"/>
        <v>0.17500000000000002</v>
      </c>
      <c r="W9791" s="17">
        <f t="shared" si="761"/>
        <v>2017</v>
      </c>
      <c r="X9791" t="str">
        <f t="shared" si="762"/>
        <v>Mar-2017</v>
      </c>
      <c r="Y9791" s="17">
        <f t="shared" si="763"/>
        <v>5</v>
      </c>
      <c r="Z9791" t="str">
        <f t="shared" si="764"/>
        <v>11-20%</v>
      </c>
      <c r="AA9791" s="17">
        <f>IF(COUNTIF($B$2:B9791,B9791)=1,1,0)</f>
        <v>0</v>
      </c>
      <c r="AB9791" s="17">
        <f>IF(COUNTIF($F$2:F9791,F9791)=1,1,0)</f>
        <v>0</v>
      </c>
    </row>
    <row r="9792" spans="1:28" x14ac:dyDescent="0.2">
      <c r="A9792" s="17">
        <v>9791</v>
      </c>
      <c r="B9792" t="s">
        <v>10872</v>
      </c>
      <c r="C9792" s="18">
        <v>42821</v>
      </c>
      <c r="D9792" s="18">
        <v>42826</v>
      </c>
      <c r="E9792" t="s">
        <v>77</v>
      </c>
      <c r="F9792" t="s">
        <v>1485</v>
      </c>
      <c r="G9792" t="s">
        <v>1486</v>
      </c>
      <c r="H9792" t="s">
        <v>53</v>
      </c>
      <c r="I9792" t="s">
        <v>54</v>
      </c>
      <c r="J9792" t="s">
        <v>211</v>
      </c>
      <c r="K9792" t="s">
        <v>131</v>
      </c>
      <c r="L9792">
        <v>77070</v>
      </c>
      <c r="M9792" t="s">
        <v>132</v>
      </c>
      <c r="N9792" t="s">
        <v>5431</v>
      </c>
      <c r="O9792" t="s">
        <v>59</v>
      </c>
      <c r="P9792" t="s">
        <v>63</v>
      </c>
      <c r="Q9792" t="s">
        <v>5432</v>
      </c>
      <c r="R9792" s="19">
        <v>211.24600000000001</v>
      </c>
      <c r="S9792" s="17">
        <v>2</v>
      </c>
      <c r="T9792" s="20">
        <v>0.3</v>
      </c>
      <c r="U9792" s="19">
        <v>-66.391599999999997</v>
      </c>
      <c r="V9792" s="20">
        <f t="shared" si="760"/>
        <v>-0.31428571428571428</v>
      </c>
      <c r="W9792" s="17">
        <f t="shared" si="761"/>
        <v>2017</v>
      </c>
      <c r="X9792" t="str">
        <f t="shared" si="762"/>
        <v>Mar-2017</v>
      </c>
      <c r="Y9792" s="17">
        <f t="shared" si="763"/>
        <v>5</v>
      </c>
      <c r="Z9792" t="str">
        <f t="shared" si="764"/>
        <v>21-30%</v>
      </c>
      <c r="AA9792" s="17">
        <f>IF(COUNTIF($B$2:B9792,B9792)=1,1,0)</f>
        <v>0</v>
      </c>
      <c r="AB9792" s="17">
        <f>IF(COUNTIF($F$2:F9792,F9792)=1,1,0)</f>
        <v>0</v>
      </c>
    </row>
    <row r="9793" spans="1:28" x14ac:dyDescent="0.2">
      <c r="A9793" s="17">
        <v>9792</v>
      </c>
      <c r="B9793" t="s">
        <v>10873</v>
      </c>
      <c r="C9793" s="18">
        <v>41780</v>
      </c>
      <c r="D9793" s="18">
        <v>41782</v>
      </c>
      <c r="E9793" t="s">
        <v>50</v>
      </c>
      <c r="F9793" t="s">
        <v>2919</v>
      </c>
      <c r="G9793" t="s">
        <v>2920</v>
      </c>
      <c r="H9793" t="s">
        <v>53</v>
      </c>
      <c r="I9793" t="s">
        <v>54</v>
      </c>
      <c r="J9793" t="s">
        <v>211</v>
      </c>
      <c r="K9793" t="s">
        <v>131</v>
      </c>
      <c r="L9793">
        <v>77070</v>
      </c>
      <c r="M9793" t="s">
        <v>132</v>
      </c>
      <c r="N9793" t="s">
        <v>4167</v>
      </c>
      <c r="O9793" t="s">
        <v>73</v>
      </c>
      <c r="P9793" t="s">
        <v>200</v>
      </c>
      <c r="Q9793" t="s">
        <v>698</v>
      </c>
      <c r="R9793" s="19">
        <v>56.064</v>
      </c>
      <c r="S9793" s="17">
        <v>6</v>
      </c>
      <c r="T9793" s="20">
        <v>0.2</v>
      </c>
      <c r="U9793" s="19">
        <v>21.024000000000001</v>
      </c>
      <c r="V9793" s="20">
        <f t="shared" si="760"/>
        <v>0.375</v>
      </c>
      <c r="W9793" s="17">
        <f t="shared" si="761"/>
        <v>2014</v>
      </c>
      <c r="X9793" t="str">
        <f t="shared" si="762"/>
        <v>May-2014</v>
      </c>
      <c r="Y9793" s="17">
        <f t="shared" si="763"/>
        <v>2</v>
      </c>
      <c r="Z9793" t="str">
        <f t="shared" si="764"/>
        <v>11-20%</v>
      </c>
      <c r="AA9793" s="17">
        <f>IF(COUNTIF($B$2:B9793,B9793)=1,1,0)</f>
        <v>1</v>
      </c>
      <c r="AB9793" s="17">
        <f>IF(COUNTIF($F$2:F9793,F9793)=1,1,0)</f>
        <v>0</v>
      </c>
    </row>
    <row r="9794" spans="1:28" x14ac:dyDescent="0.2">
      <c r="A9794" s="17">
        <v>9793</v>
      </c>
      <c r="B9794" t="s">
        <v>10873</v>
      </c>
      <c r="C9794" s="18">
        <v>41780</v>
      </c>
      <c r="D9794" s="18">
        <v>41782</v>
      </c>
      <c r="E9794" t="s">
        <v>50</v>
      </c>
      <c r="F9794" t="s">
        <v>2919</v>
      </c>
      <c r="G9794" t="s">
        <v>2920</v>
      </c>
      <c r="H9794" t="s">
        <v>53</v>
      </c>
      <c r="I9794" t="s">
        <v>54</v>
      </c>
      <c r="J9794" t="s">
        <v>211</v>
      </c>
      <c r="K9794" t="s">
        <v>131</v>
      </c>
      <c r="L9794">
        <v>77070</v>
      </c>
      <c r="M9794" t="s">
        <v>132</v>
      </c>
      <c r="N9794" t="s">
        <v>1569</v>
      </c>
      <c r="O9794" t="s">
        <v>59</v>
      </c>
      <c r="P9794" t="s">
        <v>63</v>
      </c>
      <c r="Q9794" t="s">
        <v>1570</v>
      </c>
      <c r="R9794" s="19">
        <v>107.77200000000001</v>
      </c>
      <c r="S9794" s="17">
        <v>2</v>
      </c>
      <c r="T9794" s="20">
        <v>0.3</v>
      </c>
      <c r="U9794" s="19">
        <v>-29.252400000000002</v>
      </c>
      <c r="V9794" s="20">
        <f t="shared" ref="V9794:V9857" si="765">IFERROR(U9794/R9794,0)</f>
        <v>-0.27142857142857141</v>
      </c>
      <c r="W9794" s="17">
        <f t="shared" ref="W9794:W9857" si="766">YEAR(C9794)</f>
        <v>2014</v>
      </c>
      <c r="X9794" t="str">
        <f t="shared" ref="X9794:X9857" si="767">TEXT(C9794,"mmm-yyyy")</f>
        <v>May-2014</v>
      </c>
      <c r="Y9794" s="17">
        <f t="shared" ref="Y9794:Y9857" si="768">D9794-C9794</f>
        <v>2</v>
      </c>
      <c r="Z9794" t="str">
        <f t="shared" ref="Z9794:Z9857" si="769">IF(T9794=0,"0% (No Discount)",IF(T9794&lt;=0.1,"1-10%",IF(T9794&lt;=0.2,"11-20%",IF(T9794&lt;=0.3,"21-30%",IF(T9794&lt;=0.4,"31-40%",IF(T9794&lt;=0.5,"41-50%","Over 50%"))))))</f>
        <v>21-30%</v>
      </c>
      <c r="AA9794" s="17">
        <f>IF(COUNTIF($B$2:B9794,B9794)=1,1,0)</f>
        <v>0</v>
      </c>
      <c r="AB9794" s="17">
        <f>IF(COUNTIF($F$2:F9794,F9794)=1,1,0)</f>
        <v>0</v>
      </c>
    </row>
    <row r="9795" spans="1:28" x14ac:dyDescent="0.2">
      <c r="A9795" s="17">
        <v>9794</v>
      </c>
      <c r="B9795" t="s">
        <v>10873</v>
      </c>
      <c r="C9795" s="18">
        <v>41780</v>
      </c>
      <c r="D9795" s="18">
        <v>41782</v>
      </c>
      <c r="E9795" t="s">
        <v>50</v>
      </c>
      <c r="F9795" t="s">
        <v>2919</v>
      </c>
      <c r="G9795" t="s">
        <v>2920</v>
      </c>
      <c r="H9795" t="s">
        <v>53</v>
      </c>
      <c r="I9795" t="s">
        <v>54</v>
      </c>
      <c r="J9795" t="s">
        <v>211</v>
      </c>
      <c r="K9795" t="s">
        <v>131</v>
      </c>
      <c r="L9795">
        <v>77070</v>
      </c>
      <c r="M9795" t="s">
        <v>132</v>
      </c>
      <c r="N9795" t="s">
        <v>2634</v>
      </c>
      <c r="O9795" t="s">
        <v>73</v>
      </c>
      <c r="P9795" t="s">
        <v>117</v>
      </c>
      <c r="Q9795" t="s">
        <v>2635</v>
      </c>
      <c r="R9795" s="19">
        <v>4.8319999999999999</v>
      </c>
      <c r="S9795" s="17">
        <v>1</v>
      </c>
      <c r="T9795" s="20">
        <v>0.2</v>
      </c>
      <c r="U9795" s="19">
        <v>1.6308</v>
      </c>
      <c r="V9795" s="20">
        <f t="shared" si="765"/>
        <v>0.33750000000000002</v>
      </c>
      <c r="W9795" s="17">
        <f t="shared" si="766"/>
        <v>2014</v>
      </c>
      <c r="X9795" t="str">
        <f t="shared" si="767"/>
        <v>May-2014</v>
      </c>
      <c r="Y9795" s="17">
        <f t="shared" si="768"/>
        <v>2</v>
      </c>
      <c r="Z9795" t="str">
        <f t="shared" si="769"/>
        <v>11-20%</v>
      </c>
      <c r="AA9795" s="17">
        <f>IF(COUNTIF($B$2:B9795,B9795)=1,1,0)</f>
        <v>0</v>
      </c>
      <c r="AB9795" s="17">
        <f>IF(COUNTIF($F$2:F9795,F9795)=1,1,0)</f>
        <v>0</v>
      </c>
    </row>
    <row r="9796" spans="1:28" x14ac:dyDescent="0.2">
      <c r="A9796" s="17">
        <v>9795</v>
      </c>
      <c r="B9796" t="s">
        <v>10873</v>
      </c>
      <c r="C9796" s="18">
        <v>41780</v>
      </c>
      <c r="D9796" s="18">
        <v>41782</v>
      </c>
      <c r="E9796" t="s">
        <v>50</v>
      </c>
      <c r="F9796" t="s">
        <v>2919</v>
      </c>
      <c r="G9796" t="s">
        <v>2920</v>
      </c>
      <c r="H9796" t="s">
        <v>53</v>
      </c>
      <c r="I9796" t="s">
        <v>54</v>
      </c>
      <c r="J9796" t="s">
        <v>211</v>
      </c>
      <c r="K9796" t="s">
        <v>131</v>
      </c>
      <c r="L9796">
        <v>77070</v>
      </c>
      <c r="M9796" t="s">
        <v>132</v>
      </c>
      <c r="N9796" t="s">
        <v>3953</v>
      </c>
      <c r="O9796" t="s">
        <v>73</v>
      </c>
      <c r="P9796" t="s">
        <v>102</v>
      </c>
      <c r="Q9796" t="s">
        <v>3954</v>
      </c>
      <c r="R9796" s="19">
        <v>18.239999999999998</v>
      </c>
      <c r="S9796" s="17">
        <v>3</v>
      </c>
      <c r="T9796" s="20">
        <v>0.8</v>
      </c>
      <c r="U9796" s="19">
        <v>-31.007999999999999</v>
      </c>
      <c r="V9796" s="20">
        <f t="shared" si="765"/>
        <v>-1.7000000000000002</v>
      </c>
      <c r="W9796" s="17">
        <f t="shared" si="766"/>
        <v>2014</v>
      </c>
      <c r="X9796" t="str">
        <f t="shared" si="767"/>
        <v>May-2014</v>
      </c>
      <c r="Y9796" s="17">
        <f t="shared" si="768"/>
        <v>2</v>
      </c>
      <c r="Z9796" t="str">
        <f t="shared" si="769"/>
        <v>Over 50%</v>
      </c>
      <c r="AA9796" s="17">
        <f>IF(COUNTIF($B$2:B9796,B9796)=1,1,0)</f>
        <v>0</v>
      </c>
      <c r="AB9796" s="17">
        <f>IF(COUNTIF($F$2:F9796,F9796)=1,1,0)</f>
        <v>0</v>
      </c>
    </row>
    <row r="9797" spans="1:28" x14ac:dyDescent="0.2">
      <c r="A9797" s="17">
        <v>9796</v>
      </c>
      <c r="B9797" t="s">
        <v>10874</v>
      </c>
      <c r="C9797" s="18">
        <v>42511</v>
      </c>
      <c r="D9797" s="18">
        <v>42518</v>
      </c>
      <c r="E9797" t="s">
        <v>77</v>
      </c>
      <c r="F9797" t="s">
        <v>612</v>
      </c>
      <c r="G9797" t="s">
        <v>613</v>
      </c>
      <c r="H9797" t="s">
        <v>68</v>
      </c>
      <c r="I9797" t="s">
        <v>54</v>
      </c>
      <c r="J9797" t="s">
        <v>330</v>
      </c>
      <c r="K9797" t="s">
        <v>238</v>
      </c>
      <c r="L9797">
        <v>60610</v>
      </c>
      <c r="M9797" t="s">
        <v>132</v>
      </c>
      <c r="N9797" t="s">
        <v>3379</v>
      </c>
      <c r="O9797" t="s">
        <v>73</v>
      </c>
      <c r="P9797" t="s">
        <v>102</v>
      </c>
      <c r="Q9797" t="s">
        <v>3380</v>
      </c>
      <c r="R9797" s="19">
        <v>3.798</v>
      </c>
      <c r="S9797" s="17">
        <v>3</v>
      </c>
      <c r="T9797" s="20">
        <v>0.8</v>
      </c>
      <c r="U9797" s="19">
        <v>-5.8868999999999998</v>
      </c>
      <c r="V9797" s="20">
        <f t="shared" si="765"/>
        <v>-1.5499999999999998</v>
      </c>
      <c r="W9797" s="17">
        <f t="shared" si="766"/>
        <v>2016</v>
      </c>
      <c r="X9797" t="str">
        <f t="shared" si="767"/>
        <v>May-2016</v>
      </c>
      <c r="Y9797" s="17">
        <f t="shared" si="768"/>
        <v>7</v>
      </c>
      <c r="Z9797" t="str">
        <f t="shared" si="769"/>
        <v>Over 50%</v>
      </c>
      <c r="AA9797" s="17">
        <f>IF(COUNTIF($B$2:B9797,B9797)=1,1,0)</f>
        <v>1</v>
      </c>
      <c r="AB9797" s="17">
        <f>IF(COUNTIF($F$2:F9797,F9797)=1,1,0)</f>
        <v>0</v>
      </c>
    </row>
    <row r="9798" spans="1:28" x14ac:dyDescent="0.2">
      <c r="A9798" s="17">
        <v>9797</v>
      </c>
      <c r="B9798" t="s">
        <v>10875</v>
      </c>
      <c r="C9798" s="18">
        <v>42016</v>
      </c>
      <c r="D9798" s="18">
        <v>42021</v>
      </c>
      <c r="E9798" t="s">
        <v>77</v>
      </c>
      <c r="F9798" t="s">
        <v>6618</v>
      </c>
      <c r="G9798" t="s">
        <v>6619</v>
      </c>
      <c r="H9798" t="s">
        <v>68</v>
      </c>
      <c r="I9798" t="s">
        <v>54</v>
      </c>
      <c r="J9798" t="s">
        <v>2869</v>
      </c>
      <c r="K9798" t="s">
        <v>525</v>
      </c>
      <c r="L9798">
        <v>43615</v>
      </c>
      <c r="M9798" t="s">
        <v>175</v>
      </c>
      <c r="N9798" t="s">
        <v>1276</v>
      </c>
      <c r="O9798" t="s">
        <v>73</v>
      </c>
      <c r="P9798" t="s">
        <v>95</v>
      </c>
      <c r="Q9798" t="s">
        <v>1277</v>
      </c>
      <c r="R9798" s="19">
        <v>10.368</v>
      </c>
      <c r="S9798" s="17">
        <v>2</v>
      </c>
      <c r="T9798" s="20">
        <v>0.2</v>
      </c>
      <c r="U9798" s="19">
        <v>1.5551999999999999</v>
      </c>
      <c r="V9798" s="20">
        <f t="shared" si="765"/>
        <v>0.15</v>
      </c>
      <c r="W9798" s="17">
        <f t="shared" si="766"/>
        <v>2015</v>
      </c>
      <c r="X9798" t="str">
        <f t="shared" si="767"/>
        <v>Jan-2015</v>
      </c>
      <c r="Y9798" s="17">
        <f t="shared" si="768"/>
        <v>5</v>
      </c>
      <c r="Z9798" t="str">
        <f t="shared" si="769"/>
        <v>11-20%</v>
      </c>
      <c r="AA9798" s="17">
        <f>IF(COUNTIF($B$2:B9798,B9798)=1,1,0)</f>
        <v>1</v>
      </c>
      <c r="AB9798" s="17">
        <f>IF(COUNTIF($F$2:F9798,F9798)=1,1,0)</f>
        <v>0</v>
      </c>
    </row>
    <row r="9799" spans="1:28" x14ac:dyDescent="0.2">
      <c r="A9799" s="17">
        <v>9798</v>
      </c>
      <c r="B9799" t="s">
        <v>10875</v>
      </c>
      <c r="C9799" s="18">
        <v>42016</v>
      </c>
      <c r="D9799" s="18">
        <v>42021</v>
      </c>
      <c r="E9799" t="s">
        <v>77</v>
      </c>
      <c r="F9799" t="s">
        <v>6618</v>
      </c>
      <c r="G9799" t="s">
        <v>6619</v>
      </c>
      <c r="H9799" t="s">
        <v>68</v>
      </c>
      <c r="I9799" t="s">
        <v>54</v>
      </c>
      <c r="J9799" t="s">
        <v>2869</v>
      </c>
      <c r="K9799" t="s">
        <v>525</v>
      </c>
      <c r="L9799">
        <v>43615</v>
      </c>
      <c r="M9799" t="s">
        <v>175</v>
      </c>
      <c r="N9799" t="s">
        <v>219</v>
      </c>
      <c r="O9799" t="s">
        <v>98</v>
      </c>
      <c r="P9799" t="s">
        <v>99</v>
      </c>
      <c r="Q9799" t="s">
        <v>220</v>
      </c>
      <c r="R9799" s="19">
        <v>235.18799999999999</v>
      </c>
      <c r="S9799" s="17">
        <v>2</v>
      </c>
      <c r="T9799" s="20">
        <v>0.4</v>
      </c>
      <c r="U9799" s="19">
        <v>-43.117800000000003</v>
      </c>
      <c r="V9799" s="20">
        <f t="shared" si="765"/>
        <v>-0.18333333333333335</v>
      </c>
      <c r="W9799" s="17">
        <f t="shared" si="766"/>
        <v>2015</v>
      </c>
      <c r="X9799" t="str">
        <f t="shared" si="767"/>
        <v>Jan-2015</v>
      </c>
      <c r="Y9799" s="17">
        <f t="shared" si="768"/>
        <v>5</v>
      </c>
      <c r="Z9799" t="str">
        <f t="shared" si="769"/>
        <v>31-40%</v>
      </c>
      <c r="AA9799" s="17">
        <f>IF(COUNTIF($B$2:B9799,B9799)=1,1,0)</f>
        <v>0</v>
      </c>
      <c r="AB9799" s="17">
        <f>IF(COUNTIF($F$2:F9799,F9799)=1,1,0)</f>
        <v>0</v>
      </c>
    </row>
    <row r="9800" spans="1:28" x14ac:dyDescent="0.2">
      <c r="A9800" s="17">
        <v>9799</v>
      </c>
      <c r="B9800" t="s">
        <v>10875</v>
      </c>
      <c r="C9800" s="18">
        <v>42016</v>
      </c>
      <c r="D9800" s="18">
        <v>42021</v>
      </c>
      <c r="E9800" t="s">
        <v>77</v>
      </c>
      <c r="F9800" t="s">
        <v>6618</v>
      </c>
      <c r="G9800" t="s">
        <v>6619</v>
      </c>
      <c r="H9800" t="s">
        <v>68</v>
      </c>
      <c r="I9800" t="s">
        <v>54</v>
      </c>
      <c r="J9800" t="s">
        <v>2869</v>
      </c>
      <c r="K9800" t="s">
        <v>525</v>
      </c>
      <c r="L9800">
        <v>43615</v>
      </c>
      <c r="M9800" t="s">
        <v>175</v>
      </c>
      <c r="N9800" t="s">
        <v>5589</v>
      </c>
      <c r="O9800" t="s">
        <v>98</v>
      </c>
      <c r="P9800" t="s">
        <v>99</v>
      </c>
      <c r="Q9800" t="s">
        <v>5590</v>
      </c>
      <c r="R9800" s="19">
        <v>26.376000000000001</v>
      </c>
      <c r="S9800" s="17">
        <v>4</v>
      </c>
      <c r="T9800" s="20">
        <v>0.4</v>
      </c>
      <c r="U9800" s="19">
        <v>2.6375999999999999</v>
      </c>
      <c r="V9800" s="20">
        <f t="shared" si="765"/>
        <v>9.9999999999999992E-2</v>
      </c>
      <c r="W9800" s="17">
        <f t="shared" si="766"/>
        <v>2015</v>
      </c>
      <c r="X9800" t="str">
        <f t="shared" si="767"/>
        <v>Jan-2015</v>
      </c>
      <c r="Y9800" s="17">
        <f t="shared" si="768"/>
        <v>5</v>
      </c>
      <c r="Z9800" t="str">
        <f t="shared" si="769"/>
        <v>31-40%</v>
      </c>
      <c r="AA9800" s="17">
        <f>IF(COUNTIF($B$2:B9800,B9800)=1,1,0)</f>
        <v>0</v>
      </c>
      <c r="AB9800" s="17">
        <f>IF(COUNTIF($F$2:F9800,F9800)=1,1,0)</f>
        <v>0</v>
      </c>
    </row>
    <row r="9801" spans="1:28" x14ac:dyDescent="0.2">
      <c r="A9801" s="17">
        <v>9800</v>
      </c>
      <c r="B9801" t="s">
        <v>10875</v>
      </c>
      <c r="C9801" s="18">
        <v>42016</v>
      </c>
      <c r="D9801" s="18">
        <v>42021</v>
      </c>
      <c r="E9801" t="s">
        <v>77</v>
      </c>
      <c r="F9801" t="s">
        <v>6618</v>
      </c>
      <c r="G9801" t="s">
        <v>6619</v>
      </c>
      <c r="H9801" t="s">
        <v>68</v>
      </c>
      <c r="I9801" t="s">
        <v>54</v>
      </c>
      <c r="J9801" t="s">
        <v>2869</v>
      </c>
      <c r="K9801" t="s">
        <v>525</v>
      </c>
      <c r="L9801">
        <v>43615</v>
      </c>
      <c r="M9801" t="s">
        <v>175</v>
      </c>
      <c r="N9801" t="s">
        <v>7763</v>
      </c>
      <c r="O9801" t="s">
        <v>98</v>
      </c>
      <c r="P9801" t="s">
        <v>188</v>
      </c>
      <c r="Q9801" t="s">
        <v>7764</v>
      </c>
      <c r="R9801" s="19">
        <v>10.384</v>
      </c>
      <c r="S9801" s="17">
        <v>2</v>
      </c>
      <c r="T9801" s="20">
        <v>0.2</v>
      </c>
      <c r="U9801" s="19">
        <v>2.2065999999999999</v>
      </c>
      <c r="V9801" s="20">
        <f t="shared" si="765"/>
        <v>0.21249999999999999</v>
      </c>
      <c r="W9801" s="17">
        <f t="shared" si="766"/>
        <v>2015</v>
      </c>
      <c r="X9801" t="str">
        <f t="shared" si="767"/>
        <v>Jan-2015</v>
      </c>
      <c r="Y9801" s="17">
        <f t="shared" si="768"/>
        <v>5</v>
      </c>
      <c r="Z9801" t="str">
        <f t="shared" si="769"/>
        <v>11-20%</v>
      </c>
      <c r="AA9801" s="17">
        <f>IF(COUNTIF($B$2:B9801,B9801)=1,1,0)</f>
        <v>0</v>
      </c>
      <c r="AB9801" s="17">
        <f>IF(COUNTIF($F$2:F9801,F9801)=1,1,0)</f>
        <v>0</v>
      </c>
    </row>
    <row r="9802" spans="1:28" x14ac:dyDescent="0.2">
      <c r="A9802" s="17">
        <v>9801</v>
      </c>
      <c r="B9802" t="s">
        <v>10875</v>
      </c>
      <c r="C9802" s="18">
        <v>42016</v>
      </c>
      <c r="D9802" s="18">
        <v>42021</v>
      </c>
      <c r="E9802" t="s">
        <v>77</v>
      </c>
      <c r="F9802" t="s">
        <v>6618</v>
      </c>
      <c r="G9802" t="s">
        <v>6619</v>
      </c>
      <c r="H9802" t="s">
        <v>68</v>
      </c>
      <c r="I9802" t="s">
        <v>54</v>
      </c>
      <c r="J9802" t="s">
        <v>2869</v>
      </c>
      <c r="K9802" t="s">
        <v>525</v>
      </c>
      <c r="L9802">
        <v>43615</v>
      </c>
      <c r="M9802" t="s">
        <v>175</v>
      </c>
      <c r="N9802" t="s">
        <v>1880</v>
      </c>
      <c r="O9802" t="s">
        <v>98</v>
      </c>
      <c r="P9802" t="s">
        <v>99</v>
      </c>
      <c r="Q9802" t="s">
        <v>1881</v>
      </c>
      <c r="R9802" s="19">
        <v>107.11799999999999</v>
      </c>
      <c r="S9802" s="17">
        <v>3</v>
      </c>
      <c r="T9802" s="20">
        <v>0.4</v>
      </c>
      <c r="U9802" s="19">
        <v>-21.4236</v>
      </c>
      <c r="V9802" s="20">
        <f t="shared" si="765"/>
        <v>-0.2</v>
      </c>
      <c r="W9802" s="17">
        <f t="shared" si="766"/>
        <v>2015</v>
      </c>
      <c r="X9802" t="str">
        <f t="shared" si="767"/>
        <v>Jan-2015</v>
      </c>
      <c r="Y9802" s="17">
        <f t="shared" si="768"/>
        <v>5</v>
      </c>
      <c r="Z9802" t="str">
        <f t="shared" si="769"/>
        <v>31-40%</v>
      </c>
      <c r="AA9802" s="17">
        <f>IF(COUNTIF($B$2:B9802,B9802)=1,1,0)</f>
        <v>0</v>
      </c>
      <c r="AB9802" s="17">
        <f>IF(COUNTIF($F$2:F9802,F9802)=1,1,0)</f>
        <v>0</v>
      </c>
    </row>
    <row r="9803" spans="1:28" x14ac:dyDescent="0.2">
      <c r="A9803" s="17">
        <v>9802</v>
      </c>
      <c r="B9803" t="s">
        <v>10876</v>
      </c>
      <c r="C9803" s="18">
        <v>43007</v>
      </c>
      <c r="D9803" s="18">
        <v>43014</v>
      </c>
      <c r="E9803" t="s">
        <v>77</v>
      </c>
      <c r="F9803" t="s">
        <v>2517</v>
      </c>
      <c r="G9803" t="s">
        <v>2518</v>
      </c>
      <c r="H9803" t="s">
        <v>53</v>
      </c>
      <c r="I9803" t="s">
        <v>54</v>
      </c>
      <c r="J9803" t="s">
        <v>10877</v>
      </c>
      <c r="K9803" t="s">
        <v>70</v>
      </c>
      <c r="L9803">
        <v>95240</v>
      </c>
      <c r="M9803" t="s">
        <v>71</v>
      </c>
      <c r="N9803" t="s">
        <v>4861</v>
      </c>
      <c r="O9803" t="s">
        <v>73</v>
      </c>
      <c r="P9803" t="s">
        <v>606</v>
      </c>
      <c r="Q9803" t="s">
        <v>4862</v>
      </c>
      <c r="R9803" s="19">
        <v>97.3</v>
      </c>
      <c r="S9803" s="17">
        <v>7</v>
      </c>
      <c r="T9803" s="20">
        <v>0</v>
      </c>
      <c r="U9803" s="19">
        <v>28.216999999999999</v>
      </c>
      <c r="V9803" s="20">
        <f t="shared" si="765"/>
        <v>0.28999999999999998</v>
      </c>
      <c r="W9803" s="17">
        <f t="shared" si="766"/>
        <v>2017</v>
      </c>
      <c r="X9803" t="str">
        <f t="shared" si="767"/>
        <v>Sep-2017</v>
      </c>
      <c r="Y9803" s="17">
        <f t="shared" si="768"/>
        <v>7</v>
      </c>
      <c r="Z9803" t="str">
        <f t="shared" si="769"/>
        <v>0% (No Discount)</v>
      </c>
      <c r="AA9803" s="17">
        <f>IF(COUNTIF($B$2:B9803,B9803)=1,1,0)</f>
        <v>1</v>
      </c>
      <c r="AB9803" s="17">
        <f>IF(COUNTIF($F$2:F9803,F9803)=1,1,0)</f>
        <v>0</v>
      </c>
    </row>
    <row r="9804" spans="1:28" x14ac:dyDescent="0.2">
      <c r="A9804" s="17">
        <v>9803</v>
      </c>
      <c r="B9804" t="s">
        <v>10878</v>
      </c>
      <c r="C9804" s="18">
        <v>42203</v>
      </c>
      <c r="D9804" s="18">
        <v>42205</v>
      </c>
      <c r="E9804" t="s">
        <v>50</v>
      </c>
      <c r="F9804" t="s">
        <v>2573</v>
      </c>
      <c r="G9804" t="s">
        <v>2574</v>
      </c>
      <c r="H9804" t="s">
        <v>53</v>
      </c>
      <c r="I9804" t="s">
        <v>54</v>
      </c>
      <c r="J9804" t="s">
        <v>293</v>
      </c>
      <c r="K9804" t="s">
        <v>294</v>
      </c>
      <c r="L9804">
        <v>10024</v>
      </c>
      <c r="M9804" t="s">
        <v>175</v>
      </c>
      <c r="N9804" t="s">
        <v>372</v>
      </c>
      <c r="O9804" t="s">
        <v>73</v>
      </c>
      <c r="P9804" t="s">
        <v>102</v>
      </c>
      <c r="Q9804" t="s">
        <v>373</v>
      </c>
      <c r="R9804" s="19">
        <v>3.3279999999999998</v>
      </c>
      <c r="S9804" s="17">
        <v>2</v>
      </c>
      <c r="T9804" s="20">
        <v>0.2</v>
      </c>
      <c r="U9804" s="19">
        <v>1.2063999999999999</v>
      </c>
      <c r="V9804" s="20">
        <f t="shared" si="765"/>
        <v>0.36249999999999999</v>
      </c>
      <c r="W9804" s="17">
        <f t="shared" si="766"/>
        <v>2015</v>
      </c>
      <c r="X9804" t="str">
        <f t="shared" si="767"/>
        <v>Jul-2015</v>
      </c>
      <c r="Y9804" s="17">
        <f t="shared" si="768"/>
        <v>2</v>
      </c>
      <c r="Z9804" t="str">
        <f t="shared" si="769"/>
        <v>11-20%</v>
      </c>
      <c r="AA9804" s="17">
        <f>IF(COUNTIF($B$2:B9804,B9804)=1,1,0)</f>
        <v>1</v>
      </c>
      <c r="AB9804" s="17">
        <f>IF(COUNTIF($F$2:F9804,F9804)=1,1,0)</f>
        <v>0</v>
      </c>
    </row>
    <row r="9805" spans="1:28" x14ac:dyDescent="0.2">
      <c r="A9805" s="17">
        <v>9804</v>
      </c>
      <c r="B9805" t="s">
        <v>10878</v>
      </c>
      <c r="C9805" s="18">
        <v>42203</v>
      </c>
      <c r="D9805" s="18">
        <v>42205</v>
      </c>
      <c r="E9805" t="s">
        <v>50</v>
      </c>
      <c r="F9805" t="s">
        <v>2573</v>
      </c>
      <c r="G9805" t="s">
        <v>2574</v>
      </c>
      <c r="H9805" t="s">
        <v>53</v>
      </c>
      <c r="I9805" t="s">
        <v>54</v>
      </c>
      <c r="J9805" t="s">
        <v>293</v>
      </c>
      <c r="K9805" t="s">
        <v>294</v>
      </c>
      <c r="L9805">
        <v>10024</v>
      </c>
      <c r="M9805" t="s">
        <v>175</v>
      </c>
      <c r="N9805" t="s">
        <v>5000</v>
      </c>
      <c r="O9805" t="s">
        <v>98</v>
      </c>
      <c r="P9805" t="s">
        <v>99</v>
      </c>
      <c r="Q9805" t="s">
        <v>5001</v>
      </c>
      <c r="R9805" s="19">
        <v>135.99</v>
      </c>
      <c r="S9805" s="17">
        <v>1</v>
      </c>
      <c r="T9805" s="20">
        <v>0</v>
      </c>
      <c r="U9805" s="19">
        <v>36.717300000000002</v>
      </c>
      <c r="V9805" s="20">
        <f t="shared" si="765"/>
        <v>0.27</v>
      </c>
      <c r="W9805" s="17">
        <f t="shared" si="766"/>
        <v>2015</v>
      </c>
      <c r="X9805" t="str">
        <f t="shared" si="767"/>
        <v>Jul-2015</v>
      </c>
      <c r="Y9805" s="17">
        <f t="shared" si="768"/>
        <v>2</v>
      </c>
      <c r="Z9805" t="str">
        <f t="shared" si="769"/>
        <v>0% (No Discount)</v>
      </c>
      <c r="AA9805" s="17">
        <f>IF(COUNTIF($B$2:B9805,B9805)=1,1,0)</f>
        <v>0</v>
      </c>
      <c r="AB9805" s="17">
        <f>IF(COUNTIF($F$2:F9805,F9805)=1,1,0)</f>
        <v>0</v>
      </c>
    </row>
    <row r="9806" spans="1:28" x14ac:dyDescent="0.2">
      <c r="A9806" s="17">
        <v>9805</v>
      </c>
      <c r="B9806" t="s">
        <v>10878</v>
      </c>
      <c r="C9806" s="18">
        <v>42203</v>
      </c>
      <c r="D9806" s="18">
        <v>42205</v>
      </c>
      <c r="E9806" t="s">
        <v>50</v>
      </c>
      <c r="F9806" t="s">
        <v>2573</v>
      </c>
      <c r="G9806" t="s">
        <v>2574</v>
      </c>
      <c r="H9806" t="s">
        <v>53</v>
      </c>
      <c r="I9806" t="s">
        <v>54</v>
      </c>
      <c r="J9806" t="s">
        <v>293</v>
      </c>
      <c r="K9806" t="s">
        <v>294</v>
      </c>
      <c r="L9806">
        <v>10024</v>
      </c>
      <c r="M9806" t="s">
        <v>175</v>
      </c>
      <c r="N9806" t="s">
        <v>5097</v>
      </c>
      <c r="O9806" t="s">
        <v>59</v>
      </c>
      <c r="P9806" t="s">
        <v>92</v>
      </c>
      <c r="Q9806" t="s">
        <v>5098</v>
      </c>
      <c r="R9806" s="19">
        <v>7.38</v>
      </c>
      <c r="S9806" s="17">
        <v>1</v>
      </c>
      <c r="T9806" s="20">
        <v>0</v>
      </c>
      <c r="U9806" s="19">
        <v>2.1402000000000001</v>
      </c>
      <c r="V9806" s="20">
        <f t="shared" si="765"/>
        <v>0.29000000000000004</v>
      </c>
      <c r="W9806" s="17">
        <f t="shared" si="766"/>
        <v>2015</v>
      </c>
      <c r="X9806" t="str">
        <f t="shared" si="767"/>
        <v>Jul-2015</v>
      </c>
      <c r="Y9806" s="17">
        <f t="shared" si="768"/>
        <v>2</v>
      </c>
      <c r="Z9806" t="str">
        <f t="shared" si="769"/>
        <v>0% (No Discount)</v>
      </c>
      <c r="AA9806" s="17">
        <f>IF(COUNTIF($B$2:B9806,B9806)=1,1,0)</f>
        <v>0</v>
      </c>
      <c r="AB9806" s="17">
        <f>IF(COUNTIF($F$2:F9806,F9806)=1,1,0)</f>
        <v>0</v>
      </c>
    </row>
    <row r="9807" spans="1:28" x14ac:dyDescent="0.2">
      <c r="A9807" s="17">
        <v>9806</v>
      </c>
      <c r="B9807" t="s">
        <v>10879</v>
      </c>
      <c r="C9807" s="18">
        <v>42664</v>
      </c>
      <c r="D9807" s="18">
        <v>42669</v>
      </c>
      <c r="E9807" t="s">
        <v>77</v>
      </c>
      <c r="F9807" t="s">
        <v>3375</v>
      </c>
      <c r="G9807" t="s">
        <v>3376</v>
      </c>
      <c r="H9807" t="s">
        <v>129</v>
      </c>
      <c r="I9807" t="s">
        <v>54</v>
      </c>
      <c r="J9807" t="s">
        <v>80</v>
      </c>
      <c r="K9807" t="s">
        <v>81</v>
      </c>
      <c r="L9807">
        <v>33311</v>
      </c>
      <c r="M9807" t="s">
        <v>57</v>
      </c>
      <c r="N9807" t="s">
        <v>4619</v>
      </c>
      <c r="O9807" t="s">
        <v>59</v>
      </c>
      <c r="P9807" t="s">
        <v>92</v>
      </c>
      <c r="Q9807" t="s">
        <v>4620</v>
      </c>
      <c r="R9807" s="19">
        <v>45.567999999999998</v>
      </c>
      <c r="S9807" s="17">
        <v>2</v>
      </c>
      <c r="T9807" s="20">
        <v>0.2</v>
      </c>
      <c r="U9807" s="19">
        <v>9.6831999999999994</v>
      </c>
      <c r="V9807" s="20">
        <f t="shared" si="765"/>
        <v>0.21249999999999999</v>
      </c>
      <c r="W9807" s="17">
        <f t="shared" si="766"/>
        <v>2016</v>
      </c>
      <c r="X9807" t="str">
        <f t="shared" si="767"/>
        <v>Oct-2016</v>
      </c>
      <c r="Y9807" s="17">
        <f t="shared" si="768"/>
        <v>5</v>
      </c>
      <c r="Z9807" t="str">
        <f t="shared" si="769"/>
        <v>11-20%</v>
      </c>
      <c r="AA9807" s="17">
        <f>IF(COUNTIF($B$2:B9807,B9807)=1,1,0)</f>
        <v>1</v>
      </c>
      <c r="AB9807" s="17">
        <f>IF(COUNTIF($F$2:F9807,F9807)=1,1,0)</f>
        <v>0</v>
      </c>
    </row>
    <row r="9808" spans="1:28" x14ac:dyDescent="0.2">
      <c r="A9808" s="17">
        <v>9807</v>
      </c>
      <c r="B9808" t="s">
        <v>10879</v>
      </c>
      <c r="C9808" s="18">
        <v>42664</v>
      </c>
      <c r="D9808" s="18">
        <v>42669</v>
      </c>
      <c r="E9808" t="s">
        <v>77</v>
      </c>
      <c r="F9808" t="s">
        <v>3375</v>
      </c>
      <c r="G9808" t="s">
        <v>3376</v>
      </c>
      <c r="H9808" t="s">
        <v>129</v>
      </c>
      <c r="I9808" t="s">
        <v>54</v>
      </c>
      <c r="J9808" t="s">
        <v>80</v>
      </c>
      <c r="K9808" t="s">
        <v>81</v>
      </c>
      <c r="L9808">
        <v>33311</v>
      </c>
      <c r="M9808" t="s">
        <v>57</v>
      </c>
      <c r="N9808" t="s">
        <v>4955</v>
      </c>
      <c r="O9808" t="s">
        <v>73</v>
      </c>
      <c r="P9808" t="s">
        <v>102</v>
      </c>
      <c r="Q9808" t="s">
        <v>4956</v>
      </c>
      <c r="R9808" s="19">
        <v>28.751999999999999</v>
      </c>
      <c r="S9808" s="17">
        <v>8</v>
      </c>
      <c r="T9808" s="20">
        <v>0.7</v>
      </c>
      <c r="U9808" s="19">
        <v>-21.084800000000001</v>
      </c>
      <c r="V9808" s="20">
        <f t="shared" si="765"/>
        <v>-0.73333333333333339</v>
      </c>
      <c r="W9808" s="17">
        <f t="shared" si="766"/>
        <v>2016</v>
      </c>
      <c r="X9808" t="str">
        <f t="shared" si="767"/>
        <v>Oct-2016</v>
      </c>
      <c r="Y9808" s="17">
        <f t="shared" si="768"/>
        <v>5</v>
      </c>
      <c r="Z9808" t="str">
        <f t="shared" si="769"/>
        <v>Over 50%</v>
      </c>
      <c r="AA9808" s="17">
        <f>IF(COUNTIF($B$2:B9808,B9808)=1,1,0)</f>
        <v>0</v>
      </c>
      <c r="AB9808" s="17">
        <f>IF(COUNTIF($F$2:F9808,F9808)=1,1,0)</f>
        <v>0</v>
      </c>
    </row>
    <row r="9809" spans="1:28" x14ac:dyDescent="0.2">
      <c r="A9809" s="17">
        <v>9808</v>
      </c>
      <c r="B9809" t="s">
        <v>10880</v>
      </c>
      <c r="C9809" s="18">
        <v>42943</v>
      </c>
      <c r="D9809" s="18">
        <v>42948</v>
      </c>
      <c r="E9809" t="s">
        <v>50</v>
      </c>
      <c r="F9809" t="s">
        <v>4494</v>
      </c>
      <c r="G9809" t="s">
        <v>4495</v>
      </c>
      <c r="H9809" t="s">
        <v>53</v>
      </c>
      <c r="I9809" t="s">
        <v>54</v>
      </c>
      <c r="J9809" t="s">
        <v>4624</v>
      </c>
      <c r="K9809" t="s">
        <v>115</v>
      </c>
      <c r="L9809">
        <v>27604</v>
      </c>
      <c r="M9809" t="s">
        <v>57</v>
      </c>
      <c r="N9809" t="s">
        <v>331</v>
      </c>
      <c r="O9809" t="s">
        <v>59</v>
      </c>
      <c r="P9809" t="s">
        <v>63</v>
      </c>
      <c r="Q9809" t="s">
        <v>332</v>
      </c>
      <c r="R9809" s="19">
        <v>194.84800000000001</v>
      </c>
      <c r="S9809" s="17">
        <v>4</v>
      </c>
      <c r="T9809" s="20">
        <v>0.2</v>
      </c>
      <c r="U9809" s="19">
        <v>12.178000000000001</v>
      </c>
      <c r="V9809" s="20">
        <f t="shared" si="765"/>
        <v>6.25E-2</v>
      </c>
      <c r="W9809" s="17">
        <f t="shared" si="766"/>
        <v>2017</v>
      </c>
      <c r="X9809" t="str">
        <f t="shared" si="767"/>
        <v>Jul-2017</v>
      </c>
      <c r="Y9809" s="17">
        <f t="shared" si="768"/>
        <v>5</v>
      </c>
      <c r="Z9809" t="str">
        <f t="shared" si="769"/>
        <v>11-20%</v>
      </c>
      <c r="AA9809" s="17">
        <f>IF(COUNTIF($B$2:B9809,B9809)=1,1,0)</f>
        <v>1</v>
      </c>
      <c r="AB9809" s="17">
        <f>IF(COUNTIF($F$2:F9809,F9809)=1,1,0)</f>
        <v>0</v>
      </c>
    </row>
    <row r="9810" spans="1:28" x14ac:dyDescent="0.2">
      <c r="A9810" s="17">
        <v>9809</v>
      </c>
      <c r="B9810" t="s">
        <v>10881</v>
      </c>
      <c r="C9810" s="18">
        <v>42937</v>
      </c>
      <c r="D9810" s="18">
        <v>42942</v>
      </c>
      <c r="E9810" t="s">
        <v>77</v>
      </c>
      <c r="F9810" t="s">
        <v>6410</v>
      </c>
      <c r="G9810" t="s">
        <v>6411</v>
      </c>
      <c r="H9810" t="s">
        <v>53</v>
      </c>
      <c r="I9810" t="s">
        <v>54</v>
      </c>
      <c r="J9810" t="s">
        <v>330</v>
      </c>
      <c r="K9810" t="s">
        <v>238</v>
      </c>
      <c r="L9810">
        <v>60623</v>
      </c>
      <c r="M9810" t="s">
        <v>132</v>
      </c>
      <c r="N9810" t="s">
        <v>4351</v>
      </c>
      <c r="O9810" t="s">
        <v>73</v>
      </c>
      <c r="P9810" t="s">
        <v>102</v>
      </c>
      <c r="Q9810" t="s">
        <v>4352</v>
      </c>
      <c r="R9810" s="19">
        <v>2.1120000000000001</v>
      </c>
      <c r="S9810" s="17">
        <v>2</v>
      </c>
      <c r="T9810" s="20">
        <v>0.8</v>
      </c>
      <c r="U9810" s="19">
        <v>-3.3792</v>
      </c>
      <c r="V9810" s="20">
        <f t="shared" si="765"/>
        <v>-1.5999999999999999</v>
      </c>
      <c r="W9810" s="17">
        <f t="shared" si="766"/>
        <v>2017</v>
      </c>
      <c r="X9810" t="str">
        <f t="shared" si="767"/>
        <v>Jul-2017</v>
      </c>
      <c r="Y9810" s="17">
        <f t="shared" si="768"/>
        <v>5</v>
      </c>
      <c r="Z9810" t="str">
        <f t="shared" si="769"/>
        <v>Over 50%</v>
      </c>
      <c r="AA9810" s="17">
        <f>IF(COUNTIF($B$2:B9810,B9810)=1,1,0)</f>
        <v>1</v>
      </c>
      <c r="AB9810" s="17">
        <f>IF(COUNTIF($F$2:F9810,F9810)=1,1,0)</f>
        <v>0</v>
      </c>
    </row>
    <row r="9811" spans="1:28" x14ac:dyDescent="0.2">
      <c r="A9811" s="17">
        <v>9810</v>
      </c>
      <c r="B9811" t="s">
        <v>10882</v>
      </c>
      <c r="C9811" s="18">
        <v>41950</v>
      </c>
      <c r="D9811" s="18">
        <v>41954</v>
      </c>
      <c r="E9811" t="s">
        <v>50</v>
      </c>
      <c r="F9811" t="s">
        <v>1585</v>
      </c>
      <c r="G9811" t="s">
        <v>1586</v>
      </c>
      <c r="H9811" t="s">
        <v>53</v>
      </c>
      <c r="I9811" t="s">
        <v>54</v>
      </c>
      <c r="J9811" t="s">
        <v>446</v>
      </c>
      <c r="K9811" t="s">
        <v>447</v>
      </c>
      <c r="L9811">
        <v>97206</v>
      </c>
      <c r="M9811" t="s">
        <v>71</v>
      </c>
      <c r="N9811" t="s">
        <v>431</v>
      </c>
      <c r="O9811" t="s">
        <v>73</v>
      </c>
      <c r="P9811" t="s">
        <v>117</v>
      </c>
      <c r="Q9811" t="s">
        <v>432</v>
      </c>
      <c r="R9811" s="19">
        <v>25.92</v>
      </c>
      <c r="S9811" s="17">
        <v>5</v>
      </c>
      <c r="T9811" s="20">
        <v>0.2</v>
      </c>
      <c r="U9811" s="19">
        <v>9.0719999999999992</v>
      </c>
      <c r="V9811" s="20">
        <f t="shared" si="765"/>
        <v>0.34999999999999992</v>
      </c>
      <c r="W9811" s="17">
        <f t="shared" si="766"/>
        <v>2014</v>
      </c>
      <c r="X9811" t="str">
        <f t="shared" si="767"/>
        <v>Nov-2014</v>
      </c>
      <c r="Y9811" s="17">
        <f t="shared" si="768"/>
        <v>4</v>
      </c>
      <c r="Z9811" t="str">
        <f t="shared" si="769"/>
        <v>11-20%</v>
      </c>
      <c r="AA9811" s="17">
        <f>IF(COUNTIF($B$2:B9811,B9811)=1,1,0)</f>
        <v>1</v>
      </c>
      <c r="AB9811" s="17">
        <f>IF(COUNTIF($F$2:F9811,F9811)=1,1,0)</f>
        <v>0</v>
      </c>
    </row>
    <row r="9812" spans="1:28" x14ac:dyDescent="0.2">
      <c r="A9812" s="17">
        <v>9811</v>
      </c>
      <c r="B9812" t="s">
        <v>10882</v>
      </c>
      <c r="C9812" s="18">
        <v>41950</v>
      </c>
      <c r="D9812" s="18">
        <v>41954</v>
      </c>
      <c r="E9812" t="s">
        <v>50</v>
      </c>
      <c r="F9812" t="s">
        <v>1585</v>
      </c>
      <c r="G9812" t="s">
        <v>1586</v>
      </c>
      <c r="H9812" t="s">
        <v>53</v>
      </c>
      <c r="I9812" t="s">
        <v>54</v>
      </c>
      <c r="J9812" t="s">
        <v>446</v>
      </c>
      <c r="K9812" t="s">
        <v>447</v>
      </c>
      <c r="L9812">
        <v>97206</v>
      </c>
      <c r="M9812" t="s">
        <v>71</v>
      </c>
      <c r="N9812" t="s">
        <v>3860</v>
      </c>
      <c r="O9812" t="s">
        <v>73</v>
      </c>
      <c r="P9812" t="s">
        <v>95</v>
      </c>
      <c r="Q9812" t="s">
        <v>3861</v>
      </c>
      <c r="R9812" s="19">
        <v>120.768</v>
      </c>
      <c r="S9812" s="17">
        <v>4</v>
      </c>
      <c r="T9812" s="20">
        <v>0.2</v>
      </c>
      <c r="U9812" s="19">
        <v>9.0576000000000008</v>
      </c>
      <c r="V9812" s="20">
        <f t="shared" si="765"/>
        <v>7.5000000000000011E-2</v>
      </c>
      <c r="W9812" s="17">
        <f t="shared" si="766"/>
        <v>2014</v>
      </c>
      <c r="X9812" t="str">
        <f t="shared" si="767"/>
        <v>Nov-2014</v>
      </c>
      <c r="Y9812" s="17">
        <f t="shared" si="768"/>
        <v>4</v>
      </c>
      <c r="Z9812" t="str">
        <f t="shared" si="769"/>
        <v>11-20%</v>
      </c>
      <c r="AA9812" s="17">
        <f>IF(COUNTIF($B$2:B9812,B9812)=1,1,0)</f>
        <v>0</v>
      </c>
      <c r="AB9812" s="17">
        <f>IF(COUNTIF($F$2:F9812,F9812)=1,1,0)</f>
        <v>0</v>
      </c>
    </row>
    <row r="9813" spans="1:28" x14ac:dyDescent="0.2">
      <c r="A9813" s="17">
        <v>9812</v>
      </c>
      <c r="B9813" t="s">
        <v>10883</v>
      </c>
      <c r="C9813" s="18">
        <v>42701</v>
      </c>
      <c r="D9813" s="18">
        <v>42704</v>
      </c>
      <c r="E9813" t="s">
        <v>215</v>
      </c>
      <c r="F9813" t="s">
        <v>806</v>
      </c>
      <c r="G9813" t="s">
        <v>807</v>
      </c>
      <c r="H9813" t="s">
        <v>53</v>
      </c>
      <c r="I9813" t="s">
        <v>54</v>
      </c>
      <c r="J9813" t="s">
        <v>10614</v>
      </c>
      <c r="K9813" t="s">
        <v>817</v>
      </c>
      <c r="L9813">
        <v>7017</v>
      </c>
      <c r="M9813" t="s">
        <v>175</v>
      </c>
      <c r="N9813" t="s">
        <v>5887</v>
      </c>
      <c r="O9813" t="s">
        <v>73</v>
      </c>
      <c r="P9813" t="s">
        <v>117</v>
      </c>
      <c r="Q9813" t="s">
        <v>5888</v>
      </c>
      <c r="R9813" s="19">
        <v>25.92</v>
      </c>
      <c r="S9813" s="17">
        <v>4</v>
      </c>
      <c r="T9813" s="20">
        <v>0</v>
      </c>
      <c r="U9813" s="19">
        <v>12.441599999999999</v>
      </c>
      <c r="V9813" s="20">
        <f t="shared" si="765"/>
        <v>0.47999999999999993</v>
      </c>
      <c r="W9813" s="17">
        <f t="shared" si="766"/>
        <v>2016</v>
      </c>
      <c r="X9813" t="str">
        <f t="shared" si="767"/>
        <v>Nov-2016</v>
      </c>
      <c r="Y9813" s="17">
        <f t="shared" si="768"/>
        <v>3</v>
      </c>
      <c r="Z9813" t="str">
        <f t="shared" si="769"/>
        <v>0% (No Discount)</v>
      </c>
      <c r="AA9813" s="17">
        <f>IF(COUNTIF($B$2:B9813,B9813)=1,1,0)</f>
        <v>1</v>
      </c>
      <c r="AB9813" s="17">
        <f>IF(COUNTIF($F$2:F9813,F9813)=1,1,0)</f>
        <v>0</v>
      </c>
    </row>
    <row r="9814" spans="1:28" x14ac:dyDescent="0.2">
      <c r="A9814" s="17">
        <v>9813</v>
      </c>
      <c r="B9814" t="s">
        <v>10883</v>
      </c>
      <c r="C9814" s="18">
        <v>42701</v>
      </c>
      <c r="D9814" s="18">
        <v>42704</v>
      </c>
      <c r="E9814" t="s">
        <v>215</v>
      </c>
      <c r="F9814" t="s">
        <v>806</v>
      </c>
      <c r="G9814" t="s">
        <v>807</v>
      </c>
      <c r="H9814" t="s">
        <v>53</v>
      </c>
      <c r="I9814" t="s">
        <v>54</v>
      </c>
      <c r="J9814" t="s">
        <v>10614</v>
      </c>
      <c r="K9814" t="s">
        <v>817</v>
      </c>
      <c r="L9814">
        <v>7017</v>
      </c>
      <c r="M9814" t="s">
        <v>175</v>
      </c>
      <c r="N9814" t="s">
        <v>1344</v>
      </c>
      <c r="O9814" t="s">
        <v>73</v>
      </c>
      <c r="P9814" t="s">
        <v>95</v>
      </c>
      <c r="Q9814" t="s">
        <v>1345</v>
      </c>
      <c r="R9814" s="19">
        <v>34.65</v>
      </c>
      <c r="S9814" s="17">
        <v>3</v>
      </c>
      <c r="T9814" s="20">
        <v>0</v>
      </c>
      <c r="U9814" s="19">
        <v>9.702</v>
      </c>
      <c r="V9814" s="20">
        <f t="shared" si="765"/>
        <v>0.28000000000000003</v>
      </c>
      <c r="W9814" s="17">
        <f t="shared" si="766"/>
        <v>2016</v>
      </c>
      <c r="X9814" t="str">
        <f t="shared" si="767"/>
        <v>Nov-2016</v>
      </c>
      <c r="Y9814" s="17">
        <f t="shared" si="768"/>
        <v>3</v>
      </c>
      <c r="Z9814" t="str">
        <f t="shared" si="769"/>
        <v>0% (No Discount)</v>
      </c>
      <c r="AA9814" s="17">
        <f>IF(COUNTIF($B$2:B9814,B9814)=1,1,0)</f>
        <v>0</v>
      </c>
      <c r="AB9814" s="17">
        <f>IF(COUNTIF($F$2:F9814,F9814)=1,1,0)</f>
        <v>0</v>
      </c>
    </row>
    <row r="9815" spans="1:28" x14ac:dyDescent="0.2">
      <c r="A9815" s="17">
        <v>9814</v>
      </c>
      <c r="B9815" t="s">
        <v>10883</v>
      </c>
      <c r="C9815" s="18">
        <v>42701</v>
      </c>
      <c r="D9815" s="18">
        <v>42704</v>
      </c>
      <c r="E9815" t="s">
        <v>215</v>
      </c>
      <c r="F9815" t="s">
        <v>806</v>
      </c>
      <c r="G9815" t="s">
        <v>807</v>
      </c>
      <c r="H9815" t="s">
        <v>53</v>
      </c>
      <c r="I9815" t="s">
        <v>54</v>
      </c>
      <c r="J9815" t="s">
        <v>10614</v>
      </c>
      <c r="K9815" t="s">
        <v>817</v>
      </c>
      <c r="L9815">
        <v>7017</v>
      </c>
      <c r="M9815" t="s">
        <v>175</v>
      </c>
      <c r="N9815" t="s">
        <v>3310</v>
      </c>
      <c r="O9815" t="s">
        <v>73</v>
      </c>
      <c r="P9815" t="s">
        <v>117</v>
      </c>
      <c r="Q9815" t="s">
        <v>3311</v>
      </c>
      <c r="R9815" s="19">
        <v>204.95</v>
      </c>
      <c r="S9815" s="17">
        <v>5</v>
      </c>
      <c r="T9815" s="20">
        <v>0</v>
      </c>
      <c r="U9815" s="19">
        <v>100.4255</v>
      </c>
      <c r="V9815" s="20">
        <f t="shared" si="765"/>
        <v>0.49000000000000005</v>
      </c>
      <c r="W9815" s="17">
        <f t="shared" si="766"/>
        <v>2016</v>
      </c>
      <c r="X9815" t="str">
        <f t="shared" si="767"/>
        <v>Nov-2016</v>
      </c>
      <c r="Y9815" s="17">
        <f t="shared" si="768"/>
        <v>3</v>
      </c>
      <c r="Z9815" t="str">
        <f t="shared" si="769"/>
        <v>0% (No Discount)</v>
      </c>
      <c r="AA9815" s="17">
        <f>IF(COUNTIF($B$2:B9815,B9815)=1,1,0)</f>
        <v>0</v>
      </c>
      <c r="AB9815" s="17">
        <f>IF(COUNTIF($F$2:F9815,F9815)=1,1,0)</f>
        <v>0</v>
      </c>
    </row>
    <row r="9816" spans="1:28" x14ac:dyDescent="0.2">
      <c r="A9816" s="17">
        <v>9815</v>
      </c>
      <c r="B9816" t="s">
        <v>10883</v>
      </c>
      <c r="C9816" s="18">
        <v>42701</v>
      </c>
      <c r="D9816" s="18">
        <v>42704</v>
      </c>
      <c r="E9816" t="s">
        <v>215</v>
      </c>
      <c r="F9816" t="s">
        <v>806</v>
      </c>
      <c r="G9816" t="s">
        <v>807</v>
      </c>
      <c r="H9816" t="s">
        <v>53</v>
      </c>
      <c r="I9816" t="s">
        <v>54</v>
      </c>
      <c r="J9816" t="s">
        <v>10614</v>
      </c>
      <c r="K9816" t="s">
        <v>817</v>
      </c>
      <c r="L9816">
        <v>7017</v>
      </c>
      <c r="M9816" t="s">
        <v>175</v>
      </c>
      <c r="N9816" t="s">
        <v>5816</v>
      </c>
      <c r="O9816" t="s">
        <v>73</v>
      </c>
      <c r="P9816" t="s">
        <v>102</v>
      </c>
      <c r="Q9816" t="s">
        <v>5817</v>
      </c>
      <c r="R9816" s="19">
        <v>79.95</v>
      </c>
      <c r="S9816" s="17">
        <v>5</v>
      </c>
      <c r="T9816" s="20">
        <v>0</v>
      </c>
      <c r="U9816" s="19">
        <v>38.375999999999998</v>
      </c>
      <c r="V9816" s="20">
        <f t="shared" si="765"/>
        <v>0.47999999999999993</v>
      </c>
      <c r="W9816" s="17">
        <f t="shared" si="766"/>
        <v>2016</v>
      </c>
      <c r="X9816" t="str">
        <f t="shared" si="767"/>
        <v>Nov-2016</v>
      </c>
      <c r="Y9816" s="17">
        <f t="shared" si="768"/>
        <v>3</v>
      </c>
      <c r="Z9816" t="str">
        <f t="shared" si="769"/>
        <v>0% (No Discount)</v>
      </c>
      <c r="AA9816" s="17">
        <f>IF(COUNTIF($B$2:B9816,B9816)=1,1,0)</f>
        <v>0</v>
      </c>
      <c r="AB9816" s="17">
        <f>IF(COUNTIF($F$2:F9816,F9816)=1,1,0)</f>
        <v>0</v>
      </c>
    </row>
    <row r="9817" spans="1:28" x14ac:dyDescent="0.2">
      <c r="A9817" s="17">
        <v>9816</v>
      </c>
      <c r="B9817" t="s">
        <v>10884</v>
      </c>
      <c r="C9817" s="18">
        <v>42163</v>
      </c>
      <c r="D9817" s="18">
        <v>42167</v>
      </c>
      <c r="E9817" t="s">
        <v>77</v>
      </c>
      <c r="F9817" t="s">
        <v>1063</v>
      </c>
      <c r="G9817" t="s">
        <v>1064</v>
      </c>
      <c r="H9817" t="s">
        <v>68</v>
      </c>
      <c r="I9817" t="s">
        <v>54</v>
      </c>
      <c r="J9817" t="s">
        <v>1181</v>
      </c>
      <c r="K9817" t="s">
        <v>81</v>
      </c>
      <c r="L9817">
        <v>33710</v>
      </c>
      <c r="M9817" t="s">
        <v>57</v>
      </c>
      <c r="N9817" t="s">
        <v>5450</v>
      </c>
      <c r="O9817" t="s">
        <v>73</v>
      </c>
      <c r="P9817" t="s">
        <v>117</v>
      </c>
      <c r="Q9817" t="s">
        <v>5451</v>
      </c>
      <c r="R9817" s="19">
        <v>173.488</v>
      </c>
      <c r="S9817" s="17">
        <v>7</v>
      </c>
      <c r="T9817" s="20">
        <v>0.2</v>
      </c>
      <c r="U9817" s="19">
        <v>54.215000000000003</v>
      </c>
      <c r="V9817" s="20">
        <f t="shared" si="765"/>
        <v>0.3125</v>
      </c>
      <c r="W9817" s="17">
        <f t="shared" si="766"/>
        <v>2015</v>
      </c>
      <c r="X9817" t="str">
        <f t="shared" si="767"/>
        <v>Jun-2015</v>
      </c>
      <c r="Y9817" s="17">
        <f t="shared" si="768"/>
        <v>4</v>
      </c>
      <c r="Z9817" t="str">
        <f t="shared" si="769"/>
        <v>11-20%</v>
      </c>
      <c r="AA9817" s="17">
        <f>IF(COUNTIF($B$2:B9817,B9817)=1,1,0)</f>
        <v>1</v>
      </c>
      <c r="AB9817" s="17">
        <f>IF(COUNTIF($F$2:F9817,F9817)=1,1,0)</f>
        <v>0</v>
      </c>
    </row>
    <row r="9818" spans="1:28" x14ac:dyDescent="0.2">
      <c r="A9818" s="17">
        <v>9817</v>
      </c>
      <c r="B9818" t="s">
        <v>10884</v>
      </c>
      <c r="C9818" s="18">
        <v>42163</v>
      </c>
      <c r="D9818" s="18">
        <v>42167</v>
      </c>
      <c r="E9818" t="s">
        <v>77</v>
      </c>
      <c r="F9818" t="s">
        <v>1063</v>
      </c>
      <c r="G9818" t="s">
        <v>1064</v>
      </c>
      <c r="H9818" t="s">
        <v>68</v>
      </c>
      <c r="I9818" t="s">
        <v>54</v>
      </c>
      <c r="J9818" t="s">
        <v>1181</v>
      </c>
      <c r="K9818" t="s">
        <v>81</v>
      </c>
      <c r="L9818">
        <v>33710</v>
      </c>
      <c r="M9818" t="s">
        <v>57</v>
      </c>
      <c r="N9818" t="s">
        <v>3033</v>
      </c>
      <c r="O9818" t="s">
        <v>73</v>
      </c>
      <c r="P9818" t="s">
        <v>86</v>
      </c>
      <c r="Q9818" t="s">
        <v>3034</v>
      </c>
      <c r="R9818" s="19">
        <v>516.96</v>
      </c>
      <c r="S9818" s="17">
        <v>4</v>
      </c>
      <c r="T9818" s="20">
        <v>0.2</v>
      </c>
      <c r="U9818" s="19">
        <v>-6.4619999999999997</v>
      </c>
      <c r="V9818" s="20">
        <f t="shared" si="765"/>
        <v>-1.2499999999999999E-2</v>
      </c>
      <c r="W9818" s="17">
        <f t="shared" si="766"/>
        <v>2015</v>
      </c>
      <c r="X9818" t="str">
        <f t="shared" si="767"/>
        <v>Jun-2015</v>
      </c>
      <c r="Y9818" s="17">
        <f t="shared" si="768"/>
        <v>4</v>
      </c>
      <c r="Z9818" t="str">
        <f t="shared" si="769"/>
        <v>11-20%</v>
      </c>
      <c r="AA9818" s="17">
        <f>IF(COUNTIF($B$2:B9818,B9818)=1,1,0)</f>
        <v>0</v>
      </c>
      <c r="AB9818" s="17">
        <f>IF(COUNTIF($F$2:F9818,F9818)=1,1,0)</f>
        <v>0</v>
      </c>
    </row>
    <row r="9819" spans="1:28" x14ac:dyDescent="0.2">
      <c r="A9819" s="17">
        <v>9818</v>
      </c>
      <c r="B9819" t="s">
        <v>10884</v>
      </c>
      <c r="C9819" s="18">
        <v>42163</v>
      </c>
      <c r="D9819" s="18">
        <v>42167</v>
      </c>
      <c r="E9819" t="s">
        <v>77</v>
      </c>
      <c r="F9819" t="s">
        <v>1063</v>
      </c>
      <c r="G9819" t="s">
        <v>1064</v>
      </c>
      <c r="H9819" t="s">
        <v>68</v>
      </c>
      <c r="I9819" t="s">
        <v>54</v>
      </c>
      <c r="J9819" t="s">
        <v>1181</v>
      </c>
      <c r="K9819" t="s">
        <v>81</v>
      </c>
      <c r="L9819">
        <v>33710</v>
      </c>
      <c r="M9819" t="s">
        <v>57</v>
      </c>
      <c r="N9819" t="s">
        <v>6025</v>
      </c>
      <c r="O9819" t="s">
        <v>59</v>
      </c>
      <c r="P9819" t="s">
        <v>92</v>
      </c>
      <c r="Q9819" t="s">
        <v>6026</v>
      </c>
      <c r="R9819" s="19">
        <v>173.208</v>
      </c>
      <c r="S9819" s="17">
        <v>7</v>
      </c>
      <c r="T9819" s="20">
        <v>0.2</v>
      </c>
      <c r="U9819" s="19">
        <v>45.467100000000002</v>
      </c>
      <c r="V9819" s="20">
        <f t="shared" si="765"/>
        <v>0.26250000000000001</v>
      </c>
      <c r="W9819" s="17">
        <f t="shared" si="766"/>
        <v>2015</v>
      </c>
      <c r="X9819" t="str">
        <f t="shared" si="767"/>
        <v>Jun-2015</v>
      </c>
      <c r="Y9819" s="17">
        <f t="shared" si="768"/>
        <v>4</v>
      </c>
      <c r="Z9819" t="str">
        <f t="shared" si="769"/>
        <v>11-20%</v>
      </c>
      <c r="AA9819" s="17">
        <f>IF(COUNTIF($B$2:B9819,B9819)=1,1,0)</f>
        <v>0</v>
      </c>
      <c r="AB9819" s="17">
        <f>IF(COUNTIF($F$2:F9819,F9819)=1,1,0)</f>
        <v>0</v>
      </c>
    </row>
    <row r="9820" spans="1:28" x14ac:dyDescent="0.2">
      <c r="A9820" s="17">
        <v>9819</v>
      </c>
      <c r="B9820" t="s">
        <v>10884</v>
      </c>
      <c r="C9820" s="18">
        <v>42163</v>
      </c>
      <c r="D9820" s="18">
        <v>42167</v>
      </c>
      <c r="E9820" t="s">
        <v>77</v>
      </c>
      <c r="F9820" t="s">
        <v>1063</v>
      </c>
      <c r="G9820" t="s">
        <v>1064</v>
      </c>
      <c r="H9820" t="s">
        <v>68</v>
      </c>
      <c r="I9820" t="s">
        <v>54</v>
      </c>
      <c r="J9820" t="s">
        <v>1181</v>
      </c>
      <c r="K9820" t="s">
        <v>81</v>
      </c>
      <c r="L9820">
        <v>33710</v>
      </c>
      <c r="M9820" t="s">
        <v>57</v>
      </c>
      <c r="N9820" t="s">
        <v>1771</v>
      </c>
      <c r="O9820" t="s">
        <v>73</v>
      </c>
      <c r="P9820" t="s">
        <v>95</v>
      </c>
      <c r="Q9820" t="s">
        <v>1772</v>
      </c>
      <c r="R9820" s="19">
        <v>4.4480000000000004</v>
      </c>
      <c r="S9820" s="17">
        <v>2</v>
      </c>
      <c r="T9820" s="20">
        <v>0.2</v>
      </c>
      <c r="U9820" s="19">
        <v>0.33360000000000001</v>
      </c>
      <c r="V9820" s="20">
        <f t="shared" si="765"/>
        <v>7.4999999999999997E-2</v>
      </c>
      <c r="W9820" s="17">
        <f t="shared" si="766"/>
        <v>2015</v>
      </c>
      <c r="X9820" t="str">
        <f t="shared" si="767"/>
        <v>Jun-2015</v>
      </c>
      <c r="Y9820" s="17">
        <f t="shared" si="768"/>
        <v>4</v>
      </c>
      <c r="Z9820" t="str">
        <f t="shared" si="769"/>
        <v>11-20%</v>
      </c>
      <c r="AA9820" s="17">
        <f>IF(COUNTIF($B$2:B9820,B9820)=1,1,0)</f>
        <v>0</v>
      </c>
      <c r="AB9820" s="17">
        <f>IF(COUNTIF($F$2:F9820,F9820)=1,1,0)</f>
        <v>0</v>
      </c>
    </row>
    <row r="9821" spans="1:28" x14ac:dyDescent="0.2">
      <c r="A9821" s="17">
        <v>9820</v>
      </c>
      <c r="B9821" t="s">
        <v>10884</v>
      </c>
      <c r="C9821" s="18">
        <v>42163</v>
      </c>
      <c r="D9821" s="18">
        <v>42167</v>
      </c>
      <c r="E9821" t="s">
        <v>77</v>
      </c>
      <c r="F9821" t="s">
        <v>1063</v>
      </c>
      <c r="G9821" t="s">
        <v>1064</v>
      </c>
      <c r="H9821" t="s">
        <v>68</v>
      </c>
      <c r="I9821" t="s">
        <v>54</v>
      </c>
      <c r="J9821" t="s">
        <v>1181</v>
      </c>
      <c r="K9821" t="s">
        <v>81</v>
      </c>
      <c r="L9821">
        <v>33710</v>
      </c>
      <c r="M9821" t="s">
        <v>57</v>
      </c>
      <c r="N9821" t="s">
        <v>6766</v>
      </c>
      <c r="O9821" t="s">
        <v>73</v>
      </c>
      <c r="P9821" t="s">
        <v>74</v>
      </c>
      <c r="Q9821" t="s">
        <v>6767</v>
      </c>
      <c r="R9821" s="19">
        <v>9</v>
      </c>
      <c r="S9821" s="17">
        <v>3</v>
      </c>
      <c r="T9821" s="20">
        <v>0.2</v>
      </c>
      <c r="U9821" s="19">
        <v>3.15</v>
      </c>
      <c r="V9821" s="20">
        <f t="shared" si="765"/>
        <v>0.35</v>
      </c>
      <c r="W9821" s="17">
        <f t="shared" si="766"/>
        <v>2015</v>
      </c>
      <c r="X9821" t="str">
        <f t="shared" si="767"/>
        <v>Jun-2015</v>
      </c>
      <c r="Y9821" s="17">
        <f t="shared" si="768"/>
        <v>4</v>
      </c>
      <c r="Z9821" t="str">
        <f t="shared" si="769"/>
        <v>11-20%</v>
      </c>
      <c r="AA9821" s="17">
        <f>IF(COUNTIF($B$2:B9821,B9821)=1,1,0)</f>
        <v>0</v>
      </c>
      <c r="AB9821" s="17">
        <f>IF(COUNTIF($F$2:F9821,F9821)=1,1,0)</f>
        <v>0</v>
      </c>
    </row>
    <row r="9822" spans="1:28" x14ac:dyDescent="0.2">
      <c r="A9822" s="17">
        <v>9821</v>
      </c>
      <c r="B9822" t="s">
        <v>10884</v>
      </c>
      <c r="C9822" s="18">
        <v>42163</v>
      </c>
      <c r="D9822" s="18">
        <v>42167</v>
      </c>
      <c r="E9822" t="s">
        <v>77</v>
      </c>
      <c r="F9822" t="s">
        <v>1063</v>
      </c>
      <c r="G9822" t="s">
        <v>1064</v>
      </c>
      <c r="H9822" t="s">
        <v>68</v>
      </c>
      <c r="I9822" t="s">
        <v>54</v>
      </c>
      <c r="J9822" t="s">
        <v>1181</v>
      </c>
      <c r="K9822" t="s">
        <v>81</v>
      </c>
      <c r="L9822">
        <v>33710</v>
      </c>
      <c r="M9822" t="s">
        <v>57</v>
      </c>
      <c r="N9822" t="s">
        <v>8256</v>
      </c>
      <c r="O9822" t="s">
        <v>73</v>
      </c>
      <c r="P9822" t="s">
        <v>117</v>
      </c>
      <c r="Q9822" t="s">
        <v>8257</v>
      </c>
      <c r="R9822" s="19">
        <v>42.24</v>
      </c>
      <c r="S9822" s="17">
        <v>10</v>
      </c>
      <c r="T9822" s="20">
        <v>0.2</v>
      </c>
      <c r="U9822" s="19">
        <v>13.2</v>
      </c>
      <c r="V9822" s="20">
        <f t="shared" si="765"/>
        <v>0.31249999999999994</v>
      </c>
      <c r="W9822" s="17">
        <f t="shared" si="766"/>
        <v>2015</v>
      </c>
      <c r="X9822" t="str">
        <f t="shared" si="767"/>
        <v>Jun-2015</v>
      </c>
      <c r="Y9822" s="17">
        <f t="shared" si="768"/>
        <v>4</v>
      </c>
      <c r="Z9822" t="str">
        <f t="shared" si="769"/>
        <v>11-20%</v>
      </c>
      <c r="AA9822" s="17">
        <f>IF(COUNTIF($B$2:B9822,B9822)=1,1,0)</f>
        <v>0</v>
      </c>
      <c r="AB9822" s="17">
        <f>IF(COUNTIF($F$2:F9822,F9822)=1,1,0)</f>
        <v>0</v>
      </c>
    </row>
    <row r="9823" spans="1:28" x14ac:dyDescent="0.2">
      <c r="A9823" s="17">
        <v>9822</v>
      </c>
      <c r="B9823" t="s">
        <v>10884</v>
      </c>
      <c r="C9823" s="18">
        <v>42163</v>
      </c>
      <c r="D9823" s="18">
        <v>42167</v>
      </c>
      <c r="E9823" t="s">
        <v>77</v>
      </c>
      <c r="F9823" t="s">
        <v>1063</v>
      </c>
      <c r="G9823" t="s">
        <v>1064</v>
      </c>
      <c r="H9823" t="s">
        <v>68</v>
      </c>
      <c r="I9823" t="s">
        <v>54</v>
      </c>
      <c r="J9823" t="s">
        <v>1181</v>
      </c>
      <c r="K9823" t="s">
        <v>81</v>
      </c>
      <c r="L9823">
        <v>33710</v>
      </c>
      <c r="M9823" t="s">
        <v>57</v>
      </c>
      <c r="N9823" t="s">
        <v>1861</v>
      </c>
      <c r="O9823" t="s">
        <v>73</v>
      </c>
      <c r="P9823" t="s">
        <v>102</v>
      </c>
      <c r="Q9823" t="s">
        <v>1862</v>
      </c>
      <c r="R9823" s="19">
        <v>18.263999999999999</v>
      </c>
      <c r="S9823" s="17">
        <v>2</v>
      </c>
      <c r="T9823" s="20">
        <v>0.7</v>
      </c>
      <c r="U9823" s="19">
        <v>-13.393599999999999</v>
      </c>
      <c r="V9823" s="20">
        <f t="shared" si="765"/>
        <v>-0.73333333333333328</v>
      </c>
      <c r="W9823" s="17">
        <f t="shared" si="766"/>
        <v>2015</v>
      </c>
      <c r="X9823" t="str">
        <f t="shared" si="767"/>
        <v>Jun-2015</v>
      </c>
      <c r="Y9823" s="17">
        <f t="shared" si="768"/>
        <v>4</v>
      </c>
      <c r="Z9823" t="str">
        <f t="shared" si="769"/>
        <v>Over 50%</v>
      </c>
      <c r="AA9823" s="17">
        <f>IF(COUNTIF($B$2:B9823,B9823)=1,1,0)</f>
        <v>0</v>
      </c>
      <c r="AB9823" s="17">
        <f>IF(COUNTIF($F$2:F9823,F9823)=1,1,0)</f>
        <v>0</v>
      </c>
    </row>
    <row r="9824" spans="1:28" x14ac:dyDescent="0.2">
      <c r="A9824" s="17">
        <v>9823</v>
      </c>
      <c r="B9824" t="s">
        <v>10885</v>
      </c>
      <c r="C9824" s="18">
        <v>41866</v>
      </c>
      <c r="D9824" s="18">
        <v>41870</v>
      </c>
      <c r="E9824" t="s">
        <v>77</v>
      </c>
      <c r="F9824" t="s">
        <v>1818</v>
      </c>
      <c r="G9824" t="s">
        <v>1819</v>
      </c>
      <c r="H9824" t="s">
        <v>53</v>
      </c>
      <c r="I9824" t="s">
        <v>54</v>
      </c>
      <c r="J9824" t="s">
        <v>154</v>
      </c>
      <c r="K9824" t="s">
        <v>70</v>
      </c>
      <c r="L9824">
        <v>94122</v>
      </c>
      <c r="M9824" t="s">
        <v>71</v>
      </c>
      <c r="N9824" t="s">
        <v>2134</v>
      </c>
      <c r="O9824" t="s">
        <v>73</v>
      </c>
      <c r="P9824" t="s">
        <v>105</v>
      </c>
      <c r="Q9824" t="s">
        <v>2135</v>
      </c>
      <c r="R9824" s="19">
        <v>152.91</v>
      </c>
      <c r="S9824" s="17">
        <v>3</v>
      </c>
      <c r="T9824" s="20">
        <v>0</v>
      </c>
      <c r="U9824" s="19">
        <v>42.814799999999998</v>
      </c>
      <c r="V9824" s="20">
        <f t="shared" si="765"/>
        <v>0.27999999999999997</v>
      </c>
      <c r="W9824" s="17">
        <f t="shared" si="766"/>
        <v>2014</v>
      </c>
      <c r="X9824" t="str">
        <f t="shared" si="767"/>
        <v>Aug-2014</v>
      </c>
      <c r="Y9824" s="17">
        <f t="shared" si="768"/>
        <v>4</v>
      </c>
      <c r="Z9824" t="str">
        <f t="shared" si="769"/>
        <v>0% (No Discount)</v>
      </c>
      <c r="AA9824" s="17">
        <f>IF(COUNTIF($B$2:B9824,B9824)=1,1,0)</f>
        <v>1</v>
      </c>
      <c r="AB9824" s="17">
        <f>IF(COUNTIF($F$2:F9824,F9824)=1,1,0)</f>
        <v>0</v>
      </c>
    </row>
    <row r="9825" spans="1:28" x14ac:dyDescent="0.2">
      <c r="A9825" s="17">
        <v>9824</v>
      </c>
      <c r="B9825" t="s">
        <v>10885</v>
      </c>
      <c r="C9825" s="18">
        <v>41866</v>
      </c>
      <c r="D9825" s="18">
        <v>41870</v>
      </c>
      <c r="E9825" t="s">
        <v>77</v>
      </c>
      <c r="F9825" t="s">
        <v>1818</v>
      </c>
      <c r="G9825" t="s">
        <v>1819</v>
      </c>
      <c r="H9825" t="s">
        <v>53</v>
      </c>
      <c r="I9825" t="s">
        <v>54</v>
      </c>
      <c r="J9825" t="s">
        <v>154</v>
      </c>
      <c r="K9825" t="s">
        <v>70</v>
      </c>
      <c r="L9825">
        <v>94122</v>
      </c>
      <c r="M9825" t="s">
        <v>71</v>
      </c>
      <c r="N9825" t="s">
        <v>4372</v>
      </c>
      <c r="O9825" t="s">
        <v>73</v>
      </c>
      <c r="P9825" t="s">
        <v>117</v>
      </c>
      <c r="Q9825" t="s">
        <v>4373</v>
      </c>
      <c r="R9825" s="19">
        <v>92.94</v>
      </c>
      <c r="S9825" s="17">
        <v>3</v>
      </c>
      <c r="T9825" s="20">
        <v>0</v>
      </c>
      <c r="U9825" s="19">
        <v>41.823</v>
      </c>
      <c r="V9825" s="20">
        <f t="shared" si="765"/>
        <v>0.45</v>
      </c>
      <c r="W9825" s="17">
        <f t="shared" si="766"/>
        <v>2014</v>
      </c>
      <c r="X9825" t="str">
        <f t="shared" si="767"/>
        <v>Aug-2014</v>
      </c>
      <c r="Y9825" s="17">
        <f t="shared" si="768"/>
        <v>4</v>
      </c>
      <c r="Z9825" t="str">
        <f t="shared" si="769"/>
        <v>0% (No Discount)</v>
      </c>
      <c r="AA9825" s="17">
        <f>IF(COUNTIF($B$2:B9825,B9825)=1,1,0)</f>
        <v>0</v>
      </c>
      <c r="AB9825" s="17">
        <f>IF(COUNTIF($F$2:F9825,F9825)=1,1,0)</f>
        <v>0</v>
      </c>
    </row>
    <row r="9826" spans="1:28" x14ac:dyDescent="0.2">
      <c r="A9826" s="17">
        <v>9825</v>
      </c>
      <c r="B9826" t="s">
        <v>10885</v>
      </c>
      <c r="C9826" s="18">
        <v>41866</v>
      </c>
      <c r="D9826" s="18">
        <v>41870</v>
      </c>
      <c r="E9826" t="s">
        <v>77</v>
      </c>
      <c r="F9826" t="s">
        <v>1818</v>
      </c>
      <c r="G9826" t="s">
        <v>1819</v>
      </c>
      <c r="H9826" t="s">
        <v>53</v>
      </c>
      <c r="I9826" t="s">
        <v>54</v>
      </c>
      <c r="J9826" t="s">
        <v>154</v>
      </c>
      <c r="K9826" t="s">
        <v>70</v>
      </c>
      <c r="L9826">
        <v>94122</v>
      </c>
      <c r="M9826" t="s">
        <v>71</v>
      </c>
      <c r="N9826" t="s">
        <v>388</v>
      </c>
      <c r="O9826" t="s">
        <v>73</v>
      </c>
      <c r="P9826" t="s">
        <v>102</v>
      </c>
      <c r="Q9826" t="s">
        <v>389</v>
      </c>
      <c r="R9826" s="19">
        <v>17.856000000000002</v>
      </c>
      <c r="S9826" s="17">
        <v>4</v>
      </c>
      <c r="T9826" s="20">
        <v>0.2</v>
      </c>
      <c r="U9826" s="19">
        <v>6.2496</v>
      </c>
      <c r="V9826" s="20">
        <f t="shared" si="765"/>
        <v>0.35</v>
      </c>
      <c r="W9826" s="17">
        <f t="shared" si="766"/>
        <v>2014</v>
      </c>
      <c r="X9826" t="str">
        <f t="shared" si="767"/>
        <v>Aug-2014</v>
      </c>
      <c r="Y9826" s="17">
        <f t="shared" si="768"/>
        <v>4</v>
      </c>
      <c r="Z9826" t="str">
        <f t="shared" si="769"/>
        <v>11-20%</v>
      </c>
      <c r="AA9826" s="17">
        <f>IF(COUNTIF($B$2:B9826,B9826)=1,1,0)</f>
        <v>0</v>
      </c>
      <c r="AB9826" s="17">
        <f>IF(COUNTIF($F$2:F9826,F9826)=1,1,0)</f>
        <v>0</v>
      </c>
    </row>
    <row r="9827" spans="1:28" x14ac:dyDescent="0.2">
      <c r="A9827" s="17">
        <v>9826</v>
      </c>
      <c r="B9827" t="s">
        <v>10885</v>
      </c>
      <c r="C9827" s="18">
        <v>41866</v>
      </c>
      <c r="D9827" s="18">
        <v>41870</v>
      </c>
      <c r="E9827" t="s">
        <v>77</v>
      </c>
      <c r="F9827" t="s">
        <v>1818</v>
      </c>
      <c r="G9827" t="s">
        <v>1819</v>
      </c>
      <c r="H9827" t="s">
        <v>53</v>
      </c>
      <c r="I9827" t="s">
        <v>54</v>
      </c>
      <c r="J9827" t="s">
        <v>154</v>
      </c>
      <c r="K9827" t="s">
        <v>70</v>
      </c>
      <c r="L9827">
        <v>94122</v>
      </c>
      <c r="M9827" t="s">
        <v>71</v>
      </c>
      <c r="N9827" t="s">
        <v>2419</v>
      </c>
      <c r="O9827" t="s">
        <v>73</v>
      </c>
      <c r="P9827" t="s">
        <v>102</v>
      </c>
      <c r="Q9827" t="s">
        <v>2420</v>
      </c>
      <c r="R9827" s="19">
        <v>46.44</v>
      </c>
      <c r="S9827" s="17">
        <v>3</v>
      </c>
      <c r="T9827" s="20">
        <v>0.2</v>
      </c>
      <c r="U9827" s="19">
        <v>15.093</v>
      </c>
      <c r="V9827" s="20">
        <f t="shared" si="765"/>
        <v>0.32500000000000001</v>
      </c>
      <c r="W9827" s="17">
        <f t="shared" si="766"/>
        <v>2014</v>
      </c>
      <c r="X9827" t="str">
        <f t="shared" si="767"/>
        <v>Aug-2014</v>
      </c>
      <c r="Y9827" s="17">
        <f t="shared" si="768"/>
        <v>4</v>
      </c>
      <c r="Z9827" t="str">
        <f t="shared" si="769"/>
        <v>11-20%</v>
      </c>
      <c r="AA9827" s="17">
        <f>IF(COUNTIF($B$2:B9827,B9827)=1,1,0)</f>
        <v>0</v>
      </c>
      <c r="AB9827" s="17">
        <f>IF(COUNTIF($F$2:F9827,F9827)=1,1,0)</f>
        <v>0</v>
      </c>
    </row>
    <row r="9828" spans="1:28" x14ac:dyDescent="0.2">
      <c r="A9828" s="17">
        <v>9827</v>
      </c>
      <c r="B9828" t="s">
        <v>10885</v>
      </c>
      <c r="C9828" s="18">
        <v>41866</v>
      </c>
      <c r="D9828" s="18">
        <v>41870</v>
      </c>
      <c r="E9828" t="s">
        <v>77</v>
      </c>
      <c r="F9828" t="s">
        <v>1818</v>
      </c>
      <c r="G9828" t="s">
        <v>1819</v>
      </c>
      <c r="H9828" t="s">
        <v>53</v>
      </c>
      <c r="I9828" t="s">
        <v>54</v>
      </c>
      <c r="J9828" t="s">
        <v>154</v>
      </c>
      <c r="K9828" t="s">
        <v>70</v>
      </c>
      <c r="L9828">
        <v>94122</v>
      </c>
      <c r="M9828" t="s">
        <v>71</v>
      </c>
      <c r="N9828" t="s">
        <v>4964</v>
      </c>
      <c r="O9828" t="s">
        <v>59</v>
      </c>
      <c r="P9828" t="s">
        <v>63</v>
      </c>
      <c r="Q9828" t="s">
        <v>4965</v>
      </c>
      <c r="R9828" s="19">
        <v>195.136</v>
      </c>
      <c r="S9828" s="17">
        <v>4</v>
      </c>
      <c r="T9828" s="20">
        <v>0.2</v>
      </c>
      <c r="U9828" s="19">
        <v>-12.196</v>
      </c>
      <c r="V9828" s="20">
        <f t="shared" si="765"/>
        <v>-6.25E-2</v>
      </c>
      <c r="W9828" s="17">
        <f t="shared" si="766"/>
        <v>2014</v>
      </c>
      <c r="X9828" t="str">
        <f t="shared" si="767"/>
        <v>Aug-2014</v>
      </c>
      <c r="Y9828" s="17">
        <f t="shared" si="768"/>
        <v>4</v>
      </c>
      <c r="Z9828" t="str">
        <f t="shared" si="769"/>
        <v>11-20%</v>
      </c>
      <c r="AA9828" s="17">
        <f>IF(COUNTIF($B$2:B9828,B9828)=1,1,0)</f>
        <v>0</v>
      </c>
      <c r="AB9828" s="17">
        <f>IF(COUNTIF($F$2:F9828,F9828)=1,1,0)</f>
        <v>0</v>
      </c>
    </row>
    <row r="9829" spans="1:28" x14ac:dyDescent="0.2">
      <c r="A9829" s="17">
        <v>9828</v>
      </c>
      <c r="B9829" t="s">
        <v>10886</v>
      </c>
      <c r="C9829" s="18">
        <v>42905</v>
      </c>
      <c r="D9829" s="18">
        <v>42912</v>
      </c>
      <c r="E9829" t="s">
        <v>77</v>
      </c>
      <c r="F9829" t="s">
        <v>427</v>
      </c>
      <c r="G9829" t="s">
        <v>428</v>
      </c>
      <c r="H9829" t="s">
        <v>68</v>
      </c>
      <c r="I9829" t="s">
        <v>54</v>
      </c>
      <c r="J9829" t="s">
        <v>293</v>
      </c>
      <c r="K9829" t="s">
        <v>294</v>
      </c>
      <c r="L9829">
        <v>10035</v>
      </c>
      <c r="M9829" t="s">
        <v>175</v>
      </c>
      <c r="N9829" t="s">
        <v>2196</v>
      </c>
      <c r="O9829" t="s">
        <v>73</v>
      </c>
      <c r="P9829" t="s">
        <v>86</v>
      </c>
      <c r="Q9829" t="s">
        <v>2197</v>
      </c>
      <c r="R9829" s="19">
        <v>129.30000000000001</v>
      </c>
      <c r="S9829" s="17">
        <v>2</v>
      </c>
      <c r="T9829" s="20">
        <v>0</v>
      </c>
      <c r="U9829" s="19">
        <v>6.4649999999999999</v>
      </c>
      <c r="V9829" s="20">
        <f t="shared" si="765"/>
        <v>4.9999999999999996E-2</v>
      </c>
      <c r="W9829" s="17">
        <f t="shared" si="766"/>
        <v>2017</v>
      </c>
      <c r="X9829" t="str">
        <f t="shared" si="767"/>
        <v>Jun-2017</v>
      </c>
      <c r="Y9829" s="17">
        <f t="shared" si="768"/>
        <v>7</v>
      </c>
      <c r="Z9829" t="str">
        <f t="shared" si="769"/>
        <v>0% (No Discount)</v>
      </c>
      <c r="AA9829" s="17">
        <f>IF(COUNTIF($B$2:B9829,B9829)=1,1,0)</f>
        <v>1</v>
      </c>
      <c r="AB9829" s="17">
        <f>IF(COUNTIF($F$2:F9829,F9829)=1,1,0)</f>
        <v>0</v>
      </c>
    </row>
    <row r="9830" spans="1:28" x14ac:dyDescent="0.2">
      <c r="A9830" s="17">
        <v>9829</v>
      </c>
      <c r="B9830" t="s">
        <v>10886</v>
      </c>
      <c r="C9830" s="18">
        <v>42905</v>
      </c>
      <c r="D9830" s="18">
        <v>42912</v>
      </c>
      <c r="E9830" t="s">
        <v>77</v>
      </c>
      <c r="F9830" t="s">
        <v>427</v>
      </c>
      <c r="G9830" t="s">
        <v>428</v>
      </c>
      <c r="H9830" t="s">
        <v>68</v>
      </c>
      <c r="I9830" t="s">
        <v>54</v>
      </c>
      <c r="J9830" t="s">
        <v>293</v>
      </c>
      <c r="K9830" t="s">
        <v>294</v>
      </c>
      <c r="L9830">
        <v>10035</v>
      </c>
      <c r="M9830" t="s">
        <v>175</v>
      </c>
      <c r="N9830" t="s">
        <v>2138</v>
      </c>
      <c r="O9830" t="s">
        <v>73</v>
      </c>
      <c r="P9830" t="s">
        <v>102</v>
      </c>
      <c r="Q9830" t="s">
        <v>2139</v>
      </c>
      <c r="R9830" s="19">
        <v>11.568</v>
      </c>
      <c r="S9830" s="17">
        <v>3</v>
      </c>
      <c r="T9830" s="20">
        <v>0.2</v>
      </c>
      <c r="U9830" s="19">
        <v>3.7595999999999998</v>
      </c>
      <c r="V9830" s="20">
        <f t="shared" si="765"/>
        <v>0.32500000000000001</v>
      </c>
      <c r="W9830" s="17">
        <f t="shared" si="766"/>
        <v>2017</v>
      </c>
      <c r="X9830" t="str">
        <f t="shared" si="767"/>
        <v>Jun-2017</v>
      </c>
      <c r="Y9830" s="17">
        <f t="shared" si="768"/>
        <v>7</v>
      </c>
      <c r="Z9830" t="str">
        <f t="shared" si="769"/>
        <v>11-20%</v>
      </c>
      <c r="AA9830" s="17">
        <f>IF(COUNTIF($B$2:B9830,B9830)=1,1,0)</f>
        <v>0</v>
      </c>
      <c r="AB9830" s="17">
        <f>IF(COUNTIF($F$2:F9830,F9830)=1,1,0)</f>
        <v>0</v>
      </c>
    </row>
    <row r="9831" spans="1:28" x14ac:dyDescent="0.2">
      <c r="A9831" s="17">
        <v>9830</v>
      </c>
      <c r="B9831" t="s">
        <v>10887</v>
      </c>
      <c r="C9831" s="18">
        <v>42932</v>
      </c>
      <c r="D9831" s="18">
        <v>42939</v>
      </c>
      <c r="E9831" t="s">
        <v>77</v>
      </c>
      <c r="F9831" t="s">
        <v>1517</v>
      </c>
      <c r="G9831" t="s">
        <v>1518</v>
      </c>
      <c r="H9831" t="s">
        <v>53</v>
      </c>
      <c r="I9831" t="s">
        <v>54</v>
      </c>
      <c r="J9831" t="s">
        <v>494</v>
      </c>
      <c r="K9831" t="s">
        <v>115</v>
      </c>
      <c r="L9831">
        <v>28205</v>
      </c>
      <c r="M9831" t="s">
        <v>57</v>
      </c>
      <c r="N9831" t="s">
        <v>230</v>
      </c>
      <c r="O9831" t="s">
        <v>59</v>
      </c>
      <c r="P9831" t="s">
        <v>63</v>
      </c>
      <c r="Q9831" t="s">
        <v>231</v>
      </c>
      <c r="R9831" s="19">
        <v>242.352</v>
      </c>
      <c r="S9831" s="17">
        <v>3</v>
      </c>
      <c r="T9831" s="20">
        <v>0.2</v>
      </c>
      <c r="U9831" s="19">
        <v>15.147</v>
      </c>
      <c r="V9831" s="20">
        <f t="shared" si="765"/>
        <v>6.25E-2</v>
      </c>
      <c r="W9831" s="17">
        <f t="shared" si="766"/>
        <v>2017</v>
      </c>
      <c r="X9831" t="str">
        <f t="shared" si="767"/>
        <v>Jul-2017</v>
      </c>
      <c r="Y9831" s="17">
        <f t="shared" si="768"/>
        <v>7</v>
      </c>
      <c r="Z9831" t="str">
        <f t="shared" si="769"/>
        <v>11-20%</v>
      </c>
      <c r="AA9831" s="17">
        <f>IF(COUNTIF($B$2:B9831,B9831)=1,1,0)</f>
        <v>1</v>
      </c>
      <c r="AB9831" s="17">
        <f>IF(COUNTIF($F$2:F9831,F9831)=1,1,0)</f>
        <v>0</v>
      </c>
    </row>
    <row r="9832" spans="1:28" x14ac:dyDescent="0.2">
      <c r="A9832" s="17">
        <v>9831</v>
      </c>
      <c r="B9832" t="s">
        <v>10888</v>
      </c>
      <c r="C9832" s="18">
        <v>41989</v>
      </c>
      <c r="D9832" s="18">
        <v>41991</v>
      </c>
      <c r="E9832" t="s">
        <v>50</v>
      </c>
      <c r="F9832" t="s">
        <v>2154</v>
      </c>
      <c r="G9832" t="s">
        <v>2155</v>
      </c>
      <c r="H9832" t="s">
        <v>53</v>
      </c>
      <c r="I9832" t="s">
        <v>54</v>
      </c>
      <c r="J9832" t="s">
        <v>9182</v>
      </c>
      <c r="K9832" t="s">
        <v>131</v>
      </c>
      <c r="L9832">
        <v>77705</v>
      </c>
      <c r="M9832" t="s">
        <v>132</v>
      </c>
      <c r="N9832" t="s">
        <v>5510</v>
      </c>
      <c r="O9832" t="s">
        <v>98</v>
      </c>
      <c r="P9832" t="s">
        <v>188</v>
      </c>
      <c r="Q9832" t="s">
        <v>5511</v>
      </c>
      <c r="R9832" s="19">
        <v>319.96800000000002</v>
      </c>
      <c r="S9832" s="17">
        <v>4</v>
      </c>
      <c r="T9832" s="20">
        <v>0.2</v>
      </c>
      <c r="U9832" s="19">
        <v>95.990399999999994</v>
      </c>
      <c r="V9832" s="20">
        <f t="shared" si="765"/>
        <v>0.3</v>
      </c>
      <c r="W9832" s="17">
        <f t="shared" si="766"/>
        <v>2014</v>
      </c>
      <c r="X9832" t="str">
        <f t="shared" si="767"/>
        <v>Dec-2014</v>
      </c>
      <c r="Y9832" s="17">
        <f t="shared" si="768"/>
        <v>2</v>
      </c>
      <c r="Z9832" t="str">
        <f t="shared" si="769"/>
        <v>11-20%</v>
      </c>
      <c r="AA9832" s="17">
        <f>IF(COUNTIF($B$2:B9832,B9832)=1,1,0)</f>
        <v>1</v>
      </c>
      <c r="AB9832" s="17">
        <f>IF(COUNTIF($F$2:F9832,F9832)=1,1,0)</f>
        <v>0</v>
      </c>
    </row>
    <row r="9833" spans="1:28" x14ac:dyDescent="0.2">
      <c r="A9833" s="17">
        <v>9832</v>
      </c>
      <c r="B9833" t="s">
        <v>10888</v>
      </c>
      <c r="C9833" s="18">
        <v>41989</v>
      </c>
      <c r="D9833" s="18">
        <v>41991</v>
      </c>
      <c r="E9833" t="s">
        <v>50</v>
      </c>
      <c r="F9833" t="s">
        <v>2154</v>
      </c>
      <c r="G9833" t="s">
        <v>2155</v>
      </c>
      <c r="H9833" t="s">
        <v>53</v>
      </c>
      <c r="I9833" t="s">
        <v>54</v>
      </c>
      <c r="J9833" t="s">
        <v>9182</v>
      </c>
      <c r="K9833" t="s">
        <v>131</v>
      </c>
      <c r="L9833">
        <v>77705</v>
      </c>
      <c r="M9833" t="s">
        <v>132</v>
      </c>
      <c r="N9833" t="s">
        <v>286</v>
      </c>
      <c r="O9833" t="s">
        <v>59</v>
      </c>
      <c r="P9833" t="s">
        <v>92</v>
      </c>
      <c r="Q9833" t="s">
        <v>287</v>
      </c>
      <c r="R9833" s="19">
        <v>8.6240000000000006</v>
      </c>
      <c r="S9833" s="17">
        <v>7</v>
      </c>
      <c r="T9833" s="20">
        <v>0.6</v>
      </c>
      <c r="U9833" s="19">
        <v>-2.5872000000000002</v>
      </c>
      <c r="V9833" s="20">
        <f t="shared" si="765"/>
        <v>-0.3</v>
      </c>
      <c r="W9833" s="17">
        <f t="shared" si="766"/>
        <v>2014</v>
      </c>
      <c r="X9833" t="str">
        <f t="shared" si="767"/>
        <v>Dec-2014</v>
      </c>
      <c r="Y9833" s="17">
        <f t="shared" si="768"/>
        <v>2</v>
      </c>
      <c r="Z9833" t="str">
        <f t="shared" si="769"/>
        <v>Over 50%</v>
      </c>
      <c r="AA9833" s="17">
        <f>IF(COUNTIF($B$2:B9833,B9833)=1,1,0)</f>
        <v>0</v>
      </c>
      <c r="AB9833" s="17">
        <f>IF(COUNTIF($F$2:F9833,F9833)=1,1,0)</f>
        <v>0</v>
      </c>
    </row>
    <row r="9834" spans="1:28" x14ac:dyDescent="0.2">
      <c r="A9834" s="17">
        <v>9833</v>
      </c>
      <c r="B9834" t="s">
        <v>10889</v>
      </c>
      <c r="C9834" s="18">
        <v>41777</v>
      </c>
      <c r="D9834" s="18">
        <v>41781</v>
      </c>
      <c r="E9834" t="s">
        <v>50</v>
      </c>
      <c r="F9834" t="s">
        <v>5956</v>
      </c>
      <c r="G9834" t="s">
        <v>5957</v>
      </c>
      <c r="H9834" t="s">
        <v>53</v>
      </c>
      <c r="I9834" t="s">
        <v>54</v>
      </c>
      <c r="J9834" t="s">
        <v>844</v>
      </c>
      <c r="K9834" t="s">
        <v>131</v>
      </c>
      <c r="L9834">
        <v>75220</v>
      </c>
      <c r="M9834" t="s">
        <v>132</v>
      </c>
      <c r="N9834" t="s">
        <v>4215</v>
      </c>
      <c r="O9834" t="s">
        <v>73</v>
      </c>
      <c r="P9834" t="s">
        <v>117</v>
      </c>
      <c r="Q9834" t="s">
        <v>4216</v>
      </c>
      <c r="R9834" s="19">
        <v>3.984</v>
      </c>
      <c r="S9834" s="17">
        <v>1</v>
      </c>
      <c r="T9834" s="20">
        <v>0.2</v>
      </c>
      <c r="U9834" s="19">
        <v>1.4441999999999999</v>
      </c>
      <c r="V9834" s="20">
        <f t="shared" si="765"/>
        <v>0.36249999999999999</v>
      </c>
      <c r="W9834" s="17">
        <f t="shared" si="766"/>
        <v>2014</v>
      </c>
      <c r="X9834" t="str">
        <f t="shared" si="767"/>
        <v>May-2014</v>
      </c>
      <c r="Y9834" s="17">
        <f t="shared" si="768"/>
        <v>4</v>
      </c>
      <c r="Z9834" t="str">
        <f t="shared" si="769"/>
        <v>11-20%</v>
      </c>
      <c r="AA9834" s="17">
        <f>IF(COUNTIF($B$2:B9834,B9834)=1,1,0)</f>
        <v>1</v>
      </c>
      <c r="AB9834" s="17">
        <f>IF(COUNTIF($F$2:F9834,F9834)=1,1,0)</f>
        <v>0</v>
      </c>
    </row>
    <row r="9835" spans="1:28" x14ac:dyDescent="0.2">
      <c r="A9835" s="17">
        <v>9834</v>
      </c>
      <c r="B9835" t="s">
        <v>10890</v>
      </c>
      <c r="C9835" s="18">
        <v>42992</v>
      </c>
      <c r="D9835" s="18">
        <v>42997</v>
      </c>
      <c r="E9835" t="s">
        <v>77</v>
      </c>
      <c r="F9835" t="s">
        <v>3232</v>
      </c>
      <c r="G9835" t="s">
        <v>3233</v>
      </c>
      <c r="H9835" t="s">
        <v>68</v>
      </c>
      <c r="I9835" t="s">
        <v>54</v>
      </c>
      <c r="J9835" t="s">
        <v>345</v>
      </c>
      <c r="K9835" t="s">
        <v>525</v>
      </c>
      <c r="L9835">
        <v>45503</v>
      </c>
      <c r="M9835" t="s">
        <v>175</v>
      </c>
      <c r="N9835" t="s">
        <v>1104</v>
      </c>
      <c r="O9835" t="s">
        <v>98</v>
      </c>
      <c r="P9835" t="s">
        <v>188</v>
      </c>
      <c r="Q9835" t="s">
        <v>1105</v>
      </c>
      <c r="R9835" s="19">
        <v>895.94399999999996</v>
      </c>
      <c r="S9835" s="17">
        <v>7</v>
      </c>
      <c r="T9835" s="20">
        <v>0.2</v>
      </c>
      <c r="U9835" s="19">
        <v>190.38810000000001</v>
      </c>
      <c r="V9835" s="20">
        <f t="shared" si="765"/>
        <v>0.21250000000000002</v>
      </c>
      <c r="W9835" s="17">
        <f t="shared" si="766"/>
        <v>2017</v>
      </c>
      <c r="X9835" t="str">
        <f t="shared" si="767"/>
        <v>Sep-2017</v>
      </c>
      <c r="Y9835" s="17">
        <f t="shared" si="768"/>
        <v>5</v>
      </c>
      <c r="Z9835" t="str">
        <f t="shared" si="769"/>
        <v>11-20%</v>
      </c>
      <c r="AA9835" s="17">
        <f>IF(COUNTIF($B$2:B9835,B9835)=1,1,0)</f>
        <v>1</v>
      </c>
      <c r="AB9835" s="17">
        <f>IF(COUNTIF($F$2:F9835,F9835)=1,1,0)</f>
        <v>0</v>
      </c>
    </row>
    <row r="9836" spans="1:28" x14ac:dyDescent="0.2">
      <c r="A9836" s="17">
        <v>9835</v>
      </c>
      <c r="B9836" t="s">
        <v>10891</v>
      </c>
      <c r="C9836" s="18">
        <v>42653</v>
      </c>
      <c r="D9836" s="18">
        <v>42655</v>
      </c>
      <c r="E9836" t="s">
        <v>215</v>
      </c>
      <c r="F9836" t="s">
        <v>5090</v>
      </c>
      <c r="G9836" t="s">
        <v>5091</v>
      </c>
      <c r="H9836" t="s">
        <v>53</v>
      </c>
      <c r="I9836" t="s">
        <v>54</v>
      </c>
      <c r="J9836" t="s">
        <v>3324</v>
      </c>
      <c r="K9836" t="s">
        <v>131</v>
      </c>
      <c r="L9836">
        <v>77571</v>
      </c>
      <c r="M9836" t="s">
        <v>132</v>
      </c>
      <c r="N9836" t="s">
        <v>6170</v>
      </c>
      <c r="O9836" t="s">
        <v>59</v>
      </c>
      <c r="P9836" t="s">
        <v>92</v>
      </c>
      <c r="Q9836" t="s">
        <v>6171</v>
      </c>
      <c r="R9836" s="19">
        <v>14</v>
      </c>
      <c r="S9836" s="17">
        <v>4</v>
      </c>
      <c r="T9836" s="20">
        <v>0.6</v>
      </c>
      <c r="U9836" s="19">
        <v>-6.3</v>
      </c>
      <c r="V9836" s="20">
        <f t="shared" si="765"/>
        <v>-0.45</v>
      </c>
      <c r="W9836" s="17">
        <f t="shared" si="766"/>
        <v>2016</v>
      </c>
      <c r="X9836" t="str">
        <f t="shared" si="767"/>
        <v>Oct-2016</v>
      </c>
      <c r="Y9836" s="17">
        <f t="shared" si="768"/>
        <v>2</v>
      </c>
      <c r="Z9836" t="str">
        <f t="shared" si="769"/>
        <v>Over 50%</v>
      </c>
      <c r="AA9836" s="17">
        <f>IF(COUNTIF($B$2:B9836,B9836)=1,1,0)</f>
        <v>1</v>
      </c>
      <c r="AB9836" s="17">
        <f>IF(COUNTIF($F$2:F9836,F9836)=1,1,0)</f>
        <v>0</v>
      </c>
    </row>
    <row r="9837" spans="1:28" x14ac:dyDescent="0.2">
      <c r="A9837" s="17">
        <v>9836</v>
      </c>
      <c r="B9837" t="s">
        <v>10891</v>
      </c>
      <c r="C9837" s="18">
        <v>42653</v>
      </c>
      <c r="D9837" s="18">
        <v>42655</v>
      </c>
      <c r="E9837" t="s">
        <v>215</v>
      </c>
      <c r="F9837" t="s">
        <v>5090</v>
      </c>
      <c r="G9837" t="s">
        <v>5091</v>
      </c>
      <c r="H9837" t="s">
        <v>53</v>
      </c>
      <c r="I9837" t="s">
        <v>54</v>
      </c>
      <c r="J9837" t="s">
        <v>3324</v>
      </c>
      <c r="K9837" t="s">
        <v>131</v>
      </c>
      <c r="L9837">
        <v>77571</v>
      </c>
      <c r="M9837" t="s">
        <v>132</v>
      </c>
      <c r="N9837" t="s">
        <v>3162</v>
      </c>
      <c r="O9837" t="s">
        <v>73</v>
      </c>
      <c r="P9837" t="s">
        <v>102</v>
      </c>
      <c r="Q9837" t="s">
        <v>3163</v>
      </c>
      <c r="R9837" s="19">
        <v>16.391999999999999</v>
      </c>
      <c r="S9837" s="17">
        <v>2</v>
      </c>
      <c r="T9837" s="20">
        <v>0.8</v>
      </c>
      <c r="U9837" s="19">
        <v>-26.2272</v>
      </c>
      <c r="V9837" s="20">
        <f t="shared" si="765"/>
        <v>-1.6</v>
      </c>
      <c r="W9837" s="17">
        <f t="shared" si="766"/>
        <v>2016</v>
      </c>
      <c r="X9837" t="str">
        <f t="shared" si="767"/>
        <v>Oct-2016</v>
      </c>
      <c r="Y9837" s="17">
        <f t="shared" si="768"/>
        <v>2</v>
      </c>
      <c r="Z9837" t="str">
        <f t="shared" si="769"/>
        <v>Over 50%</v>
      </c>
      <c r="AA9837" s="17">
        <f>IF(COUNTIF($B$2:B9837,B9837)=1,1,0)</f>
        <v>0</v>
      </c>
      <c r="AB9837" s="17">
        <f>IF(COUNTIF($F$2:F9837,F9837)=1,1,0)</f>
        <v>0</v>
      </c>
    </row>
    <row r="9838" spans="1:28" x14ac:dyDescent="0.2">
      <c r="A9838" s="17">
        <v>9837</v>
      </c>
      <c r="B9838" t="s">
        <v>10892</v>
      </c>
      <c r="C9838" s="18">
        <v>42638</v>
      </c>
      <c r="D9838" s="18">
        <v>42644</v>
      </c>
      <c r="E9838" t="s">
        <v>77</v>
      </c>
      <c r="F9838" t="s">
        <v>2483</v>
      </c>
      <c r="G9838" t="s">
        <v>2484</v>
      </c>
      <c r="H9838" t="s">
        <v>53</v>
      </c>
      <c r="I9838" t="s">
        <v>54</v>
      </c>
      <c r="J9838" t="s">
        <v>1203</v>
      </c>
      <c r="K9838" t="s">
        <v>70</v>
      </c>
      <c r="L9838">
        <v>90805</v>
      </c>
      <c r="M9838" t="s">
        <v>71</v>
      </c>
      <c r="N9838" t="s">
        <v>3297</v>
      </c>
      <c r="O9838" t="s">
        <v>73</v>
      </c>
      <c r="P9838" t="s">
        <v>117</v>
      </c>
      <c r="Q9838" t="s">
        <v>3298</v>
      </c>
      <c r="R9838" s="19">
        <v>10.9</v>
      </c>
      <c r="S9838" s="17">
        <v>5</v>
      </c>
      <c r="T9838" s="20">
        <v>0</v>
      </c>
      <c r="U9838" s="19">
        <v>5.1230000000000002</v>
      </c>
      <c r="V9838" s="20">
        <f t="shared" si="765"/>
        <v>0.47000000000000003</v>
      </c>
      <c r="W9838" s="17">
        <f t="shared" si="766"/>
        <v>2016</v>
      </c>
      <c r="X9838" t="str">
        <f t="shared" si="767"/>
        <v>Sep-2016</v>
      </c>
      <c r="Y9838" s="17">
        <f t="shared" si="768"/>
        <v>6</v>
      </c>
      <c r="Z9838" t="str">
        <f t="shared" si="769"/>
        <v>0% (No Discount)</v>
      </c>
      <c r="AA9838" s="17">
        <f>IF(COUNTIF($B$2:B9838,B9838)=1,1,0)</f>
        <v>1</v>
      </c>
      <c r="AB9838" s="17">
        <f>IF(COUNTIF($F$2:F9838,F9838)=1,1,0)</f>
        <v>0</v>
      </c>
    </row>
    <row r="9839" spans="1:28" x14ac:dyDescent="0.2">
      <c r="A9839" s="17">
        <v>9838</v>
      </c>
      <c r="B9839" t="s">
        <v>10892</v>
      </c>
      <c r="C9839" s="18">
        <v>42638</v>
      </c>
      <c r="D9839" s="18">
        <v>42644</v>
      </c>
      <c r="E9839" t="s">
        <v>77</v>
      </c>
      <c r="F9839" t="s">
        <v>2483</v>
      </c>
      <c r="G9839" t="s">
        <v>2484</v>
      </c>
      <c r="H9839" t="s">
        <v>53</v>
      </c>
      <c r="I9839" t="s">
        <v>54</v>
      </c>
      <c r="J9839" t="s">
        <v>1203</v>
      </c>
      <c r="K9839" t="s">
        <v>70</v>
      </c>
      <c r="L9839">
        <v>90805</v>
      </c>
      <c r="M9839" t="s">
        <v>71</v>
      </c>
      <c r="N9839" t="s">
        <v>1699</v>
      </c>
      <c r="O9839" t="s">
        <v>73</v>
      </c>
      <c r="P9839" t="s">
        <v>74</v>
      </c>
      <c r="Q9839" t="s">
        <v>1700</v>
      </c>
      <c r="R9839" s="19">
        <v>29.6</v>
      </c>
      <c r="S9839" s="17">
        <v>2</v>
      </c>
      <c r="T9839" s="20">
        <v>0</v>
      </c>
      <c r="U9839" s="19">
        <v>14.8</v>
      </c>
      <c r="V9839" s="20">
        <f t="shared" si="765"/>
        <v>0.5</v>
      </c>
      <c r="W9839" s="17">
        <f t="shared" si="766"/>
        <v>2016</v>
      </c>
      <c r="X9839" t="str">
        <f t="shared" si="767"/>
        <v>Sep-2016</v>
      </c>
      <c r="Y9839" s="17">
        <f t="shared" si="768"/>
        <v>6</v>
      </c>
      <c r="Z9839" t="str">
        <f t="shared" si="769"/>
        <v>0% (No Discount)</v>
      </c>
      <c r="AA9839" s="17">
        <f>IF(COUNTIF($B$2:B9839,B9839)=1,1,0)</f>
        <v>0</v>
      </c>
      <c r="AB9839" s="17">
        <f>IF(COUNTIF($F$2:F9839,F9839)=1,1,0)</f>
        <v>0</v>
      </c>
    </row>
    <row r="9840" spans="1:28" x14ac:dyDescent="0.2">
      <c r="A9840" s="17">
        <v>9839</v>
      </c>
      <c r="B9840" t="s">
        <v>10892</v>
      </c>
      <c r="C9840" s="18">
        <v>42638</v>
      </c>
      <c r="D9840" s="18">
        <v>42644</v>
      </c>
      <c r="E9840" t="s">
        <v>77</v>
      </c>
      <c r="F9840" t="s">
        <v>2483</v>
      </c>
      <c r="G9840" t="s">
        <v>2484</v>
      </c>
      <c r="H9840" t="s">
        <v>53</v>
      </c>
      <c r="I9840" t="s">
        <v>54</v>
      </c>
      <c r="J9840" t="s">
        <v>1203</v>
      </c>
      <c r="K9840" t="s">
        <v>70</v>
      </c>
      <c r="L9840">
        <v>90805</v>
      </c>
      <c r="M9840" t="s">
        <v>71</v>
      </c>
      <c r="N9840" t="s">
        <v>4601</v>
      </c>
      <c r="O9840" t="s">
        <v>73</v>
      </c>
      <c r="P9840" t="s">
        <v>74</v>
      </c>
      <c r="Q9840" t="s">
        <v>4602</v>
      </c>
      <c r="R9840" s="19">
        <v>4.9800000000000004</v>
      </c>
      <c r="S9840" s="17">
        <v>1</v>
      </c>
      <c r="T9840" s="20">
        <v>0</v>
      </c>
      <c r="U9840" s="19">
        <v>2.2907999999999999</v>
      </c>
      <c r="V9840" s="20">
        <f t="shared" si="765"/>
        <v>0.45999999999999996</v>
      </c>
      <c r="W9840" s="17">
        <f t="shared" si="766"/>
        <v>2016</v>
      </c>
      <c r="X9840" t="str">
        <f t="shared" si="767"/>
        <v>Sep-2016</v>
      </c>
      <c r="Y9840" s="17">
        <f t="shared" si="768"/>
        <v>6</v>
      </c>
      <c r="Z9840" t="str">
        <f t="shared" si="769"/>
        <v>0% (No Discount)</v>
      </c>
      <c r="AA9840" s="17">
        <f>IF(COUNTIF($B$2:B9840,B9840)=1,1,0)</f>
        <v>0</v>
      </c>
      <c r="AB9840" s="17">
        <f>IF(COUNTIF($F$2:F9840,F9840)=1,1,0)</f>
        <v>0</v>
      </c>
    </row>
    <row r="9841" spans="1:28" x14ac:dyDescent="0.2">
      <c r="A9841" s="17">
        <v>9840</v>
      </c>
      <c r="B9841" t="s">
        <v>10892</v>
      </c>
      <c r="C9841" s="18">
        <v>42638</v>
      </c>
      <c r="D9841" s="18">
        <v>42644</v>
      </c>
      <c r="E9841" t="s">
        <v>77</v>
      </c>
      <c r="F9841" t="s">
        <v>2483</v>
      </c>
      <c r="G9841" t="s">
        <v>2484</v>
      </c>
      <c r="H9841" t="s">
        <v>53</v>
      </c>
      <c r="I9841" t="s">
        <v>54</v>
      </c>
      <c r="J9841" t="s">
        <v>1203</v>
      </c>
      <c r="K9841" t="s">
        <v>70</v>
      </c>
      <c r="L9841">
        <v>90805</v>
      </c>
      <c r="M9841" t="s">
        <v>71</v>
      </c>
      <c r="N9841" t="s">
        <v>7698</v>
      </c>
      <c r="O9841" t="s">
        <v>98</v>
      </c>
      <c r="P9841" t="s">
        <v>1246</v>
      </c>
      <c r="Q9841" t="s">
        <v>7699</v>
      </c>
      <c r="R9841" s="19">
        <v>479.976</v>
      </c>
      <c r="S9841" s="17">
        <v>3</v>
      </c>
      <c r="T9841" s="20">
        <v>0.2</v>
      </c>
      <c r="U9841" s="19">
        <v>161.99189999999999</v>
      </c>
      <c r="V9841" s="20">
        <f t="shared" si="765"/>
        <v>0.33749999999999997</v>
      </c>
      <c r="W9841" s="17">
        <f t="shared" si="766"/>
        <v>2016</v>
      </c>
      <c r="X9841" t="str">
        <f t="shared" si="767"/>
        <v>Sep-2016</v>
      </c>
      <c r="Y9841" s="17">
        <f t="shared" si="768"/>
        <v>6</v>
      </c>
      <c r="Z9841" t="str">
        <f t="shared" si="769"/>
        <v>11-20%</v>
      </c>
      <c r="AA9841" s="17">
        <f>IF(COUNTIF($B$2:B9841,B9841)=1,1,0)</f>
        <v>0</v>
      </c>
      <c r="AB9841" s="17">
        <f>IF(COUNTIF($F$2:F9841,F9841)=1,1,0)</f>
        <v>0</v>
      </c>
    </row>
    <row r="9842" spans="1:28" x14ac:dyDescent="0.2">
      <c r="A9842" s="17">
        <v>9841</v>
      </c>
      <c r="B9842" t="s">
        <v>10892</v>
      </c>
      <c r="C9842" s="18">
        <v>42638</v>
      </c>
      <c r="D9842" s="18">
        <v>42644</v>
      </c>
      <c r="E9842" t="s">
        <v>77</v>
      </c>
      <c r="F9842" t="s">
        <v>2483</v>
      </c>
      <c r="G9842" t="s">
        <v>2484</v>
      </c>
      <c r="H9842" t="s">
        <v>53</v>
      </c>
      <c r="I9842" t="s">
        <v>54</v>
      </c>
      <c r="J9842" t="s">
        <v>1203</v>
      </c>
      <c r="K9842" t="s">
        <v>70</v>
      </c>
      <c r="L9842">
        <v>90805</v>
      </c>
      <c r="M9842" t="s">
        <v>71</v>
      </c>
      <c r="N9842" t="s">
        <v>7913</v>
      </c>
      <c r="O9842" t="s">
        <v>98</v>
      </c>
      <c r="P9842" t="s">
        <v>99</v>
      </c>
      <c r="Q9842" t="s">
        <v>7914</v>
      </c>
      <c r="R9842" s="19">
        <v>44.735999999999997</v>
      </c>
      <c r="S9842" s="17">
        <v>8</v>
      </c>
      <c r="T9842" s="20">
        <v>0.2</v>
      </c>
      <c r="U9842" s="19">
        <v>4.4736000000000002</v>
      </c>
      <c r="V9842" s="20">
        <f t="shared" si="765"/>
        <v>0.1</v>
      </c>
      <c r="W9842" s="17">
        <f t="shared" si="766"/>
        <v>2016</v>
      </c>
      <c r="X9842" t="str">
        <f t="shared" si="767"/>
        <v>Sep-2016</v>
      </c>
      <c r="Y9842" s="17">
        <f t="shared" si="768"/>
        <v>6</v>
      </c>
      <c r="Z9842" t="str">
        <f t="shared" si="769"/>
        <v>11-20%</v>
      </c>
      <c r="AA9842" s="17">
        <f>IF(COUNTIF($B$2:B9842,B9842)=1,1,0)</f>
        <v>0</v>
      </c>
      <c r="AB9842" s="17">
        <f>IF(COUNTIF($F$2:F9842,F9842)=1,1,0)</f>
        <v>0</v>
      </c>
    </row>
    <row r="9843" spans="1:28" x14ac:dyDescent="0.2">
      <c r="A9843" s="17">
        <v>9842</v>
      </c>
      <c r="B9843" t="s">
        <v>10892</v>
      </c>
      <c r="C9843" s="18">
        <v>42638</v>
      </c>
      <c r="D9843" s="18">
        <v>42644</v>
      </c>
      <c r="E9843" t="s">
        <v>77</v>
      </c>
      <c r="F9843" t="s">
        <v>2483</v>
      </c>
      <c r="G9843" t="s">
        <v>2484</v>
      </c>
      <c r="H9843" t="s">
        <v>53</v>
      </c>
      <c r="I9843" t="s">
        <v>54</v>
      </c>
      <c r="J9843" t="s">
        <v>1203</v>
      </c>
      <c r="K9843" t="s">
        <v>70</v>
      </c>
      <c r="L9843">
        <v>90805</v>
      </c>
      <c r="M9843" t="s">
        <v>71</v>
      </c>
      <c r="N9843" t="s">
        <v>3268</v>
      </c>
      <c r="O9843" t="s">
        <v>73</v>
      </c>
      <c r="P9843" t="s">
        <v>95</v>
      </c>
      <c r="Q9843" t="s">
        <v>3269</v>
      </c>
      <c r="R9843" s="19">
        <v>5.76</v>
      </c>
      <c r="S9843" s="17">
        <v>2</v>
      </c>
      <c r="T9843" s="20">
        <v>0</v>
      </c>
      <c r="U9843" s="19">
        <v>1.6704000000000001</v>
      </c>
      <c r="V9843" s="20">
        <f t="shared" si="765"/>
        <v>0.29000000000000004</v>
      </c>
      <c r="W9843" s="17">
        <f t="shared" si="766"/>
        <v>2016</v>
      </c>
      <c r="X9843" t="str">
        <f t="shared" si="767"/>
        <v>Sep-2016</v>
      </c>
      <c r="Y9843" s="17">
        <f t="shared" si="768"/>
        <v>6</v>
      </c>
      <c r="Z9843" t="str">
        <f t="shared" si="769"/>
        <v>0% (No Discount)</v>
      </c>
      <c r="AA9843" s="17">
        <f>IF(COUNTIF($B$2:B9843,B9843)=1,1,0)</f>
        <v>0</v>
      </c>
      <c r="AB9843" s="17">
        <f>IF(COUNTIF($F$2:F9843,F9843)=1,1,0)</f>
        <v>0</v>
      </c>
    </row>
    <row r="9844" spans="1:28" x14ac:dyDescent="0.2">
      <c r="A9844" s="17">
        <v>9843</v>
      </c>
      <c r="B9844" t="s">
        <v>10892</v>
      </c>
      <c r="C9844" s="18">
        <v>42638</v>
      </c>
      <c r="D9844" s="18">
        <v>42644</v>
      </c>
      <c r="E9844" t="s">
        <v>77</v>
      </c>
      <c r="F9844" t="s">
        <v>2483</v>
      </c>
      <c r="G9844" t="s">
        <v>2484</v>
      </c>
      <c r="H9844" t="s">
        <v>53</v>
      </c>
      <c r="I9844" t="s">
        <v>54</v>
      </c>
      <c r="J9844" t="s">
        <v>1203</v>
      </c>
      <c r="K9844" t="s">
        <v>70</v>
      </c>
      <c r="L9844">
        <v>90805</v>
      </c>
      <c r="M9844" t="s">
        <v>71</v>
      </c>
      <c r="N9844" t="s">
        <v>2613</v>
      </c>
      <c r="O9844" t="s">
        <v>59</v>
      </c>
      <c r="P9844" t="s">
        <v>63</v>
      </c>
      <c r="Q9844" t="s">
        <v>2614</v>
      </c>
      <c r="R9844" s="19">
        <v>483.13600000000002</v>
      </c>
      <c r="S9844" s="17">
        <v>4</v>
      </c>
      <c r="T9844" s="20">
        <v>0.2</v>
      </c>
      <c r="U9844" s="19">
        <v>60.392000000000003</v>
      </c>
      <c r="V9844" s="20">
        <f t="shared" si="765"/>
        <v>0.125</v>
      </c>
      <c r="W9844" s="17">
        <f t="shared" si="766"/>
        <v>2016</v>
      </c>
      <c r="X9844" t="str">
        <f t="shared" si="767"/>
        <v>Sep-2016</v>
      </c>
      <c r="Y9844" s="17">
        <f t="shared" si="768"/>
        <v>6</v>
      </c>
      <c r="Z9844" t="str">
        <f t="shared" si="769"/>
        <v>11-20%</v>
      </c>
      <c r="AA9844" s="17">
        <f>IF(COUNTIF($B$2:B9844,B9844)=1,1,0)</f>
        <v>0</v>
      </c>
      <c r="AB9844" s="17">
        <f>IF(COUNTIF($F$2:F9844,F9844)=1,1,0)</f>
        <v>0</v>
      </c>
    </row>
    <row r="9845" spans="1:28" x14ac:dyDescent="0.2">
      <c r="A9845" s="17">
        <v>9844</v>
      </c>
      <c r="B9845" t="s">
        <v>10893</v>
      </c>
      <c r="C9845" s="18">
        <v>41793</v>
      </c>
      <c r="D9845" s="18">
        <v>41796</v>
      </c>
      <c r="E9845" t="s">
        <v>215</v>
      </c>
      <c r="F9845" t="s">
        <v>6307</v>
      </c>
      <c r="G9845" t="s">
        <v>6308</v>
      </c>
      <c r="H9845" t="s">
        <v>53</v>
      </c>
      <c r="I9845" t="s">
        <v>54</v>
      </c>
      <c r="J9845" t="s">
        <v>384</v>
      </c>
      <c r="K9845" t="s">
        <v>238</v>
      </c>
      <c r="L9845">
        <v>62521</v>
      </c>
      <c r="M9845" t="s">
        <v>132</v>
      </c>
      <c r="N9845" t="s">
        <v>4601</v>
      </c>
      <c r="O9845" t="s">
        <v>73</v>
      </c>
      <c r="P9845" t="s">
        <v>74</v>
      </c>
      <c r="Q9845" t="s">
        <v>4602</v>
      </c>
      <c r="R9845" s="19">
        <v>15.936</v>
      </c>
      <c r="S9845" s="17">
        <v>4</v>
      </c>
      <c r="T9845" s="20">
        <v>0.2</v>
      </c>
      <c r="U9845" s="19">
        <v>5.1791999999999998</v>
      </c>
      <c r="V9845" s="20">
        <f t="shared" si="765"/>
        <v>0.32500000000000001</v>
      </c>
      <c r="W9845" s="17">
        <f t="shared" si="766"/>
        <v>2014</v>
      </c>
      <c r="X9845" t="str">
        <f t="shared" si="767"/>
        <v>Jun-2014</v>
      </c>
      <c r="Y9845" s="17">
        <f t="shared" si="768"/>
        <v>3</v>
      </c>
      <c r="Z9845" t="str">
        <f t="shared" si="769"/>
        <v>11-20%</v>
      </c>
      <c r="AA9845" s="17">
        <f>IF(COUNTIF($B$2:B9845,B9845)=1,1,0)</f>
        <v>1</v>
      </c>
      <c r="AB9845" s="17">
        <f>IF(COUNTIF($F$2:F9845,F9845)=1,1,0)</f>
        <v>0</v>
      </c>
    </row>
    <row r="9846" spans="1:28" x14ac:dyDescent="0.2">
      <c r="A9846" s="17">
        <v>9845</v>
      </c>
      <c r="B9846" t="s">
        <v>10893</v>
      </c>
      <c r="C9846" s="18">
        <v>41793</v>
      </c>
      <c r="D9846" s="18">
        <v>41796</v>
      </c>
      <c r="E9846" t="s">
        <v>215</v>
      </c>
      <c r="F9846" t="s">
        <v>6307</v>
      </c>
      <c r="G9846" t="s">
        <v>6308</v>
      </c>
      <c r="H9846" t="s">
        <v>53</v>
      </c>
      <c r="I9846" t="s">
        <v>54</v>
      </c>
      <c r="J9846" t="s">
        <v>384</v>
      </c>
      <c r="K9846" t="s">
        <v>238</v>
      </c>
      <c r="L9846">
        <v>62521</v>
      </c>
      <c r="M9846" t="s">
        <v>132</v>
      </c>
      <c r="N9846" t="s">
        <v>1986</v>
      </c>
      <c r="O9846" t="s">
        <v>59</v>
      </c>
      <c r="P9846" t="s">
        <v>92</v>
      </c>
      <c r="Q9846" t="s">
        <v>1987</v>
      </c>
      <c r="R9846" s="19">
        <v>61.543999999999997</v>
      </c>
      <c r="S9846" s="17">
        <v>7</v>
      </c>
      <c r="T9846" s="20">
        <v>0.6</v>
      </c>
      <c r="U9846" s="19">
        <v>-40.003599999999999</v>
      </c>
      <c r="V9846" s="20">
        <f t="shared" si="765"/>
        <v>-0.65</v>
      </c>
      <c r="W9846" s="17">
        <f t="shared" si="766"/>
        <v>2014</v>
      </c>
      <c r="X9846" t="str">
        <f t="shared" si="767"/>
        <v>Jun-2014</v>
      </c>
      <c r="Y9846" s="17">
        <f t="shared" si="768"/>
        <v>3</v>
      </c>
      <c r="Z9846" t="str">
        <f t="shared" si="769"/>
        <v>Over 50%</v>
      </c>
      <c r="AA9846" s="17">
        <f>IF(COUNTIF($B$2:B9846,B9846)=1,1,0)</f>
        <v>0</v>
      </c>
      <c r="AB9846" s="17">
        <f>IF(COUNTIF($F$2:F9846,F9846)=1,1,0)</f>
        <v>0</v>
      </c>
    </row>
    <row r="9847" spans="1:28" x14ac:dyDescent="0.2">
      <c r="A9847" s="17">
        <v>9846</v>
      </c>
      <c r="B9847" t="s">
        <v>10893</v>
      </c>
      <c r="C9847" s="18">
        <v>41793</v>
      </c>
      <c r="D9847" s="18">
        <v>41796</v>
      </c>
      <c r="E9847" t="s">
        <v>215</v>
      </c>
      <c r="F9847" t="s">
        <v>6307</v>
      </c>
      <c r="G9847" t="s">
        <v>6308</v>
      </c>
      <c r="H9847" t="s">
        <v>53</v>
      </c>
      <c r="I9847" t="s">
        <v>54</v>
      </c>
      <c r="J9847" t="s">
        <v>384</v>
      </c>
      <c r="K9847" t="s">
        <v>238</v>
      </c>
      <c r="L9847">
        <v>62521</v>
      </c>
      <c r="M9847" t="s">
        <v>132</v>
      </c>
      <c r="N9847" t="s">
        <v>4531</v>
      </c>
      <c r="O9847" t="s">
        <v>73</v>
      </c>
      <c r="P9847" t="s">
        <v>86</v>
      </c>
      <c r="Q9847" t="s">
        <v>4532</v>
      </c>
      <c r="R9847" s="19">
        <v>132.696</v>
      </c>
      <c r="S9847" s="17">
        <v>3</v>
      </c>
      <c r="T9847" s="20">
        <v>0.2</v>
      </c>
      <c r="U9847" s="19">
        <v>9.9521999999999995</v>
      </c>
      <c r="V9847" s="20">
        <f t="shared" si="765"/>
        <v>7.4999999999999997E-2</v>
      </c>
      <c r="W9847" s="17">
        <f t="shared" si="766"/>
        <v>2014</v>
      </c>
      <c r="X9847" t="str">
        <f t="shared" si="767"/>
        <v>Jun-2014</v>
      </c>
      <c r="Y9847" s="17">
        <f t="shared" si="768"/>
        <v>3</v>
      </c>
      <c r="Z9847" t="str">
        <f t="shared" si="769"/>
        <v>11-20%</v>
      </c>
      <c r="AA9847" s="17">
        <f>IF(COUNTIF($B$2:B9847,B9847)=1,1,0)</f>
        <v>0</v>
      </c>
      <c r="AB9847" s="17">
        <f>IF(COUNTIF($F$2:F9847,F9847)=1,1,0)</f>
        <v>0</v>
      </c>
    </row>
    <row r="9848" spans="1:28" x14ac:dyDescent="0.2">
      <c r="A9848" s="17">
        <v>9847</v>
      </c>
      <c r="B9848" t="s">
        <v>10894</v>
      </c>
      <c r="C9848" s="18">
        <v>42980</v>
      </c>
      <c r="D9848" s="18">
        <v>42982</v>
      </c>
      <c r="E9848" t="s">
        <v>50</v>
      </c>
      <c r="F9848" t="s">
        <v>8263</v>
      </c>
      <c r="G9848" t="s">
        <v>8264</v>
      </c>
      <c r="H9848" t="s">
        <v>129</v>
      </c>
      <c r="I9848" t="s">
        <v>54</v>
      </c>
      <c r="J9848" t="s">
        <v>69</v>
      </c>
      <c r="K9848" t="s">
        <v>70</v>
      </c>
      <c r="L9848">
        <v>90008</v>
      </c>
      <c r="M9848" t="s">
        <v>71</v>
      </c>
      <c r="N9848" t="s">
        <v>168</v>
      </c>
      <c r="O9848" t="s">
        <v>73</v>
      </c>
      <c r="P9848" t="s">
        <v>105</v>
      </c>
      <c r="Q9848" t="s">
        <v>169</v>
      </c>
      <c r="R9848" s="19">
        <v>43.1</v>
      </c>
      <c r="S9848" s="17">
        <v>5</v>
      </c>
      <c r="T9848" s="20">
        <v>0</v>
      </c>
      <c r="U9848" s="19">
        <v>11.206</v>
      </c>
      <c r="V9848" s="20">
        <f t="shared" si="765"/>
        <v>0.25999999999999995</v>
      </c>
      <c r="W9848" s="17">
        <f t="shared" si="766"/>
        <v>2017</v>
      </c>
      <c r="X9848" t="str">
        <f t="shared" si="767"/>
        <v>Sep-2017</v>
      </c>
      <c r="Y9848" s="17">
        <f t="shared" si="768"/>
        <v>2</v>
      </c>
      <c r="Z9848" t="str">
        <f t="shared" si="769"/>
        <v>0% (No Discount)</v>
      </c>
      <c r="AA9848" s="17">
        <f>IF(COUNTIF($B$2:B9848,B9848)=1,1,0)</f>
        <v>1</v>
      </c>
      <c r="AB9848" s="17">
        <f>IF(COUNTIF($F$2:F9848,F9848)=1,1,0)</f>
        <v>0</v>
      </c>
    </row>
    <row r="9849" spans="1:28" x14ac:dyDescent="0.2">
      <c r="A9849" s="17">
        <v>9848</v>
      </c>
      <c r="B9849" t="s">
        <v>10894</v>
      </c>
      <c r="C9849" s="18">
        <v>42980</v>
      </c>
      <c r="D9849" s="18">
        <v>42982</v>
      </c>
      <c r="E9849" t="s">
        <v>50</v>
      </c>
      <c r="F9849" t="s">
        <v>8263</v>
      </c>
      <c r="G9849" t="s">
        <v>8264</v>
      </c>
      <c r="H9849" t="s">
        <v>129</v>
      </c>
      <c r="I9849" t="s">
        <v>54</v>
      </c>
      <c r="J9849" t="s">
        <v>69</v>
      </c>
      <c r="K9849" t="s">
        <v>70</v>
      </c>
      <c r="L9849">
        <v>90008</v>
      </c>
      <c r="M9849" t="s">
        <v>71</v>
      </c>
      <c r="N9849" t="s">
        <v>2939</v>
      </c>
      <c r="O9849" t="s">
        <v>59</v>
      </c>
      <c r="P9849" t="s">
        <v>92</v>
      </c>
      <c r="Q9849" t="s">
        <v>2940</v>
      </c>
      <c r="R9849" s="19">
        <v>511.5</v>
      </c>
      <c r="S9849" s="17">
        <v>5</v>
      </c>
      <c r="T9849" s="20">
        <v>0</v>
      </c>
      <c r="U9849" s="19">
        <v>132.99</v>
      </c>
      <c r="V9849" s="20">
        <f t="shared" si="765"/>
        <v>0.26</v>
      </c>
      <c r="W9849" s="17">
        <f t="shared" si="766"/>
        <v>2017</v>
      </c>
      <c r="X9849" t="str">
        <f t="shared" si="767"/>
        <v>Sep-2017</v>
      </c>
      <c r="Y9849" s="17">
        <f t="shared" si="768"/>
        <v>2</v>
      </c>
      <c r="Z9849" t="str">
        <f t="shared" si="769"/>
        <v>0% (No Discount)</v>
      </c>
      <c r="AA9849" s="17">
        <f>IF(COUNTIF($B$2:B9849,B9849)=1,1,0)</f>
        <v>0</v>
      </c>
      <c r="AB9849" s="17">
        <f>IF(COUNTIF($F$2:F9849,F9849)=1,1,0)</f>
        <v>0</v>
      </c>
    </row>
    <row r="9850" spans="1:28" x14ac:dyDescent="0.2">
      <c r="A9850" s="17">
        <v>9849</v>
      </c>
      <c r="B9850" t="s">
        <v>10894</v>
      </c>
      <c r="C9850" s="18">
        <v>42980</v>
      </c>
      <c r="D9850" s="18">
        <v>42982</v>
      </c>
      <c r="E9850" t="s">
        <v>50</v>
      </c>
      <c r="F9850" t="s">
        <v>8263</v>
      </c>
      <c r="G9850" t="s">
        <v>8264</v>
      </c>
      <c r="H9850" t="s">
        <v>129</v>
      </c>
      <c r="I9850" t="s">
        <v>54</v>
      </c>
      <c r="J9850" t="s">
        <v>69</v>
      </c>
      <c r="K9850" t="s">
        <v>70</v>
      </c>
      <c r="L9850">
        <v>90008</v>
      </c>
      <c r="M9850" t="s">
        <v>71</v>
      </c>
      <c r="N9850" t="s">
        <v>3179</v>
      </c>
      <c r="O9850" t="s">
        <v>73</v>
      </c>
      <c r="P9850" t="s">
        <v>102</v>
      </c>
      <c r="Q9850" t="s">
        <v>3180</v>
      </c>
      <c r="R9850" s="19">
        <v>147.91999999999999</v>
      </c>
      <c r="S9850" s="17">
        <v>5</v>
      </c>
      <c r="T9850" s="20">
        <v>0.2</v>
      </c>
      <c r="U9850" s="19">
        <v>46.225000000000001</v>
      </c>
      <c r="V9850" s="20">
        <f t="shared" si="765"/>
        <v>0.31250000000000006</v>
      </c>
      <c r="W9850" s="17">
        <f t="shared" si="766"/>
        <v>2017</v>
      </c>
      <c r="X9850" t="str">
        <f t="shared" si="767"/>
        <v>Sep-2017</v>
      </c>
      <c r="Y9850" s="17">
        <f t="shared" si="768"/>
        <v>2</v>
      </c>
      <c r="Z9850" t="str">
        <f t="shared" si="769"/>
        <v>11-20%</v>
      </c>
      <c r="AA9850" s="17">
        <f>IF(COUNTIF($B$2:B9850,B9850)=1,1,0)</f>
        <v>0</v>
      </c>
      <c r="AB9850" s="17">
        <f>IF(COUNTIF($F$2:F9850,F9850)=1,1,0)</f>
        <v>0</v>
      </c>
    </row>
    <row r="9851" spans="1:28" x14ac:dyDescent="0.2">
      <c r="A9851" s="17">
        <v>9850</v>
      </c>
      <c r="B9851" t="s">
        <v>10895</v>
      </c>
      <c r="C9851" s="18">
        <v>41741</v>
      </c>
      <c r="D9851" s="18">
        <v>41747</v>
      </c>
      <c r="E9851" t="s">
        <v>77</v>
      </c>
      <c r="F9851" t="s">
        <v>4800</v>
      </c>
      <c r="G9851" t="s">
        <v>4801</v>
      </c>
      <c r="H9851" t="s">
        <v>68</v>
      </c>
      <c r="I9851" t="s">
        <v>54</v>
      </c>
      <c r="J9851" t="s">
        <v>10877</v>
      </c>
      <c r="K9851" t="s">
        <v>70</v>
      </c>
      <c r="L9851">
        <v>95240</v>
      </c>
      <c r="M9851" t="s">
        <v>71</v>
      </c>
      <c r="N9851" t="s">
        <v>6881</v>
      </c>
      <c r="O9851" t="s">
        <v>73</v>
      </c>
      <c r="P9851" t="s">
        <v>95</v>
      </c>
      <c r="Q9851" t="s">
        <v>6882</v>
      </c>
      <c r="R9851" s="19">
        <v>39.68</v>
      </c>
      <c r="S9851" s="17">
        <v>2</v>
      </c>
      <c r="T9851" s="20">
        <v>0</v>
      </c>
      <c r="U9851" s="19">
        <v>16.268799999999999</v>
      </c>
      <c r="V9851" s="20">
        <f t="shared" si="765"/>
        <v>0.41</v>
      </c>
      <c r="W9851" s="17">
        <f t="shared" si="766"/>
        <v>2014</v>
      </c>
      <c r="X9851" t="str">
        <f t="shared" si="767"/>
        <v>Apr-2014</v>
      </c>
      <c r="Y9851" s="17">
        <f t="shared" si="768"/>
        <v>6</v>
      </c>
      <c r="Z9851" t="str">
        <f t="shared" si="769"/>
        <v>0% (No Discount)</v>
      </c>
      <c r="AA9851" s="17">
        <f>IF(COUNTIF($B$2:B9851,B9851)=1,1,0)</f>
        <v>1</v>
      </c>
      <c r="AB9851" s="17">
        <f>IF(COUNTIF($F$2:F9851,F9851)=1,1,0)</f>
        <v>0</v>
      </c>
    </row>
    <row r="9852" spans="1:28" x14ac:dyDescent="0.2">
      <c r="A9852" s="17">
        <v>9851</v>
      </c>
      <c r="B9852" t="s">
        <v>10896</v>
      </c>
      <c r="C9852" s="18">
        <v>42492</v>
      </c>
      <c r="D9852" s="18">
        <v>42496</v>
      </c>
      <c r="E9852" t="s">
        <v>77</v>
      </c>
      <c r="F9852" t="s">
        <v>4800</v>
      </c>
      <c r="G9852" t="s">
        <v>4801</v>
      </c>
      <c r="H9852" t="s">
        <v>68</v>
      </c>
      <c r="I9852" t="s">
        <v>54</v>
      </c>
      <c r="J9852" t="s">
        <v>293</v>
      </c>
      <c r="K9852" t="s">
        <v>294</v>
      </c>
      <c r="L9852">
        <v>10009</v>
      </c>
      <c r="M9852" t="s">
        <v>175</v>
      </c>
      <c r="N9852" t="s">
        <v>2143</v>
      </c>
      <c r="O9852" t="s">
        <v>59</v>
      </c>
      <c r="P9852" t="s">
        <v>92</v>
      </c>
      <c r="Q9852" t="s">
        <v>2144</v>
      </c>
      <c r="R9852" s="19">
        <v>12.56</v>
      </c>
      <c r="S9852" s="17">
        <v>2</v>
      </c>
      <c r="T9852" s="20">
        <v>0</v>
      </c>
      <c r="U9852" s="19">
        <v>4.0191999999999997</v>
      </c>
      <c r="V9852" s="20">
        <f t="shared" si="765"/>
        <v>0.31999999999999995</v>
      </c>
      <c r="W9852" s="17">
        <f t="shared" si="766"/>
        <v>2016</v>
      </c>
      <c r="X9852" t="str">
        <f t="shared" si="767"/>
        <v>May-2016</v>
      </c>
      <c r="Y9852" s="17">
        <f t="shared" si="768"/>
        <v>4</v>
      </c>
      <c r="Z9852" t="str">
        <f t="shared" si="769"/>
        <v>0% (No Discount)</v>
      </c>
      <c r="AA9852" s="17">
        <f>IF(COUNTIF($B$2:B9852,B9852)=1,1,0)</f>
        <v>1</v>
      </c>
      <c r="AB9852" s="17">
        <f>IF(COUNTIF($F$2:F9852,F9852)=1,1,0)</f>
        <v>0</v>
      </c>
    </row>
    <row r="9853" spans="1:28" x14ac:dyDescent="0.2">
      <c r="A9853" s="17">
        <v>9852</v>
      </c>
      <c r="B9853" t="s">
        <v>10896</v>
      </c>
      <c r="C9853" s="18">
        <v>42492</v>
      </c>
      <c r="D9853" s="18">
        <v>42496</v>
      </c>
      <c r="E9853" t="s">
        <v>77</v>
      </c>
      <c r="F9853" t="s">
        <v>4800</v>
      </c>
      <c r="G9853" t="s">
        <v>4801</v>
      </c>
      <c r="H9853" t="s">
        <v>68</v>
      </c>
      <c r="I9853" t="s">
        <v>54</v>
      </c>
      <c r="J9853" t="s">
        <v>293</v>
      </c>
      <c r="K9853" t="s">
        <v>294</v>
      </c>
      <c r="L9853">
        <v>10009</v>
      </c>
      <c r="M9853" t="s">
        <v>175</v>
      </c>
      <c r="N9853" t="s">
        <v>1754</v>
      </c>
      <c r="O9853" t="s">
        <v>73</v>
      </c>
      <c r="P9853" t="s">
        <v>102</v>
      </c>
      <c r="Q9853" t="s">
        <v>1755</v>
      </c>
      <c r="R9853" s="19">
        <v>90.48</v>
      </c>
      <c r="S9853" s="17">
        <v>3</v>
      </c>
      <c r="T9853" s="20">
        <v>0.2</v>
      </c>
      <c r="U9853" s="19">
        <v>33.93</v>
      </c>
      <c r="V9853" s="20">
        <f t="shared" si="765"/>
        <v>0.375</v>
      </c>
      <c r="W9853" s="17">
        <f t="shared" si="766"/>
        <v>2016</v>
      </c>
      <c r="X9853" t="str">
        <f t="shared" si="767"/>
        <v>May-2016</v>
      </c>
      <c r="Y9853" s="17">
        <f t="shared" si="768"/>
        <v>4</v>
      </c>
      <c r="Z9853" t="str">
        <f t="shared" si="769"/>
        <v>11-20%</v>
      </c>
      <c r="AA9853" s="17">
        <f>IF(COUNTIF($B$2:B9853,B9853)=1,1,0)</f>
        <v>0</v>
      </c>
      <c r="AB9853" s="17">
        <f>IF(COUNTIF($F$2:F9853,F9853)=1,1,0)</f>
        <v>0</v>
      </c>
    </row>
    <row r="9854" spans="1:28" x14ac:dyDescent="0.2">
      <c r="A9854" s="17">
        <v>9853</v>
      </c>
      <c r="B9854" t="s">
        <v>10896</v>
      </c>
      <c r="C9854" s="18">
        <v>42492</v>
      </c>
      <c r="D9854" s="18">
        <v>42496</v>
      </c>
      <c r="E9854" t="s">
        <v>77</v>
      </c>
      <c r="F9854" t="s">
        <v>4800</v>
      </c>
      <c r="G9854" t="s">
        <v>4801</v>
      </c>
      <c r="H9854" t="s">
        <v>68</v>
      </c>
      <c r="I9854" t="s">
        <v>54</v>
      </c>
      <c r="J9854" t="s">
        <v>293</v>
      </c>
      <c r="K9854" t="s">
        <v>294</v>
      </c>
      <c r="L9854">
        <v>10009</v>
      </c>
      <c r="M9854" t="s">
        <v>175</v>
      </c>
      <c r="N9854" t="s">
        <v>4931</v>
      </c>
      <c r="O9854" t="s">
        <v>73</v>
      </c>
      <c r="P9854" t="s">
        <v>117</v>
      </c>
      <c r="Q9854" t="s">
        <v>4932</v>
      </c>
      <c r="R9854" s="19">
        <v>13.08</v>
      </c>
      <c r="S9854" s="17">
        <v>2</v>
      </c>
      <c r="T9854" s="20">
        <v>0</v>
      </c>
      <c r="U9854" s="19">
        <v>6.0167999999999999</v>
      </c>
      <c r="V9854" s="20">
        <f t="shared" si="765"/>
        <v>0.45999999999999996</v>
      </c>
      <c r="W9854" s="17">
        <f t="shared" si="766"/>
        <v>2016</v>
      </c>
      <c r="X9854" t="str">
        <f t="shared" si="767"/>
        <v>May-2016</v>
      </c>
      <c r="Y9854" s="17">
        <f t="shared" si="768"/>
        <v>4</v>
      </c>
      <c r="Z9854" t="str">
        <f t="shared" si="769"/>
        <v>0% (No Discount)</v>
      </c>
      <c r="AA9854" s="17">
        <f>IF(COUNTIF($B$2:B9854,B9854)=1,1,0)</f>
        <v>0</v>
      </c>
      <c r="AB9854" s="17">
        <f>IF(COUNTIF($F$2:F9854,F9854)=1,1,0)</f>
        <v>0</v>
      </c>
    </row>
    <row r="9855" spans="1:28" x14ac:dyDescent="0.2">
      <c r="A9855" s="17">
        <v>9854</v>
      </c>
      <c r="B9855" t="s">
        <v>10896</v>
      </c>
      <c r="C9855" s="18">
        <v>42492</v>
      </c>
      <c r="D9855" s="18">
        <v>42496</v>
      </c>
      <c r="E9855" t="s">
        <v>77</v>
      </c>
      <c r="F9855" t="s">
        <v>4800</v>
      </c>
      <c r="G9855" t="s">
        <v>4801</v>
      </c>
      <c r="H9855" t="s">
        <v>68</v>
      </c>
      <c r="I9855" t="s">
        <v>54</v>
      </c>
      <c r="J9855" t="s">
        <v>293</v>
      </c>
      <c r="K9855" t="s">
        <v>294</v>
      </c>
      <c r="L9855">
        <v>10009</v>
      </c>
      <c r="M9855" t="s">
        <v>175</v>
      </c>
      <c r="N9855" t="s">
        <v>2339</v>
      </c>
      <c r="O9855" t="s">
        <v>59</v>
      </c>
      <c r="P9855" t="s">
        <v>92</v>
      </c>
      <c r="Q9855" t="s">
        <v>2340</v>
      </c>
      <c r="R9855" s="19">
        <v>214.7</v>
      </c>
      <c r="S9855" s="17">
        <v>5</v>
      </c>
      <c r="T9855" s="20">
        <v>0</v>
      </c>
      <c r="U9855" s="19">
        <v>83.733000000000004</v>
      </c>
      <c r="V9855" s="20">
        <f t="shared" si="765"/>
        <v>0.39</v>
      </c>
      <c r="W9855" s="17">
        <f t="shared" si="766"/>
        <v>2016</v>
      </c>
      <c r="X9855" t="str">
        <f t="shared" si="767"/>
        <v>May-2016</v>
      </c>
      <c r="Y9855" s="17">
        <f t="shared" si="768"/>
        <v>4</v>
      </c>
      <c r="Z9855" t="str">
        <f t="shared" si="769"/>
        <v>0% (No Discount)</v>
      </c>
      <c r="AA9855" s="17">
        <f>IF(COUNTIF($B$2:B9855,B9855)=1,1,0)</f>
        <v>0</v>
      </c>
      <c r="AB9855" s="17">
        <f>IF(COUNTIF($F$2:F9855,F9855)=1,1,0)</f>
        <v>0</v>
      </c>
    </row>
    <row r="9856" spans="1:28" x14ac:dyDescent="0.2">
      <c r="A9856" s="17">
        <v>9855</v>
      </c>
      <c r="B9856" t="s">
        <v>10897</v>
      </c>
      <c r="C9856" s="18">
        <v>42905</v>
      </c>
      <c r="D9856" s="18">
        <v>42909</v>
      </c>
      <c r="E9856" t="s">
        <v>77</v>
      </c>
      <c r="F9856" t="s">
        <v>5956</v>
      </c>
      <c r="G9856" t="s">
        <v>5957</v>
      </c>
      <c r="H9856" t="s">
        <v>53</v>
      </c>
      <c r="I9856" t="s">
        <v>54</v>
      </c>
      <c r="J9856" t="s">
        <v>154</v>
      </c>
      <c r="K9856" t="s">
        <v>70</v>
      </c>
      <c r="L9856">
        <v>94109</v>
      </c>
      <c r="M9856" t="s">
        <v>71</v>
      </c>
      <c r="N9856" t="s">
        <v>7061</v>
      </c>
      <c r="O9856" t="s">
        <v>59</v>
      </c>
      <c r="P9856" t="s">
        <v>92</v>
      </c>
      <c r="Q9856" t="s">
        <v>7062</v>
      </c>
      <c r="R9856" s="19">
        <v>50.32</v>
      </c>
      <c r="S9856" s="17">
        <v>4</v>
      </c>
      <c r="T9856" s="20">
        <v>0</v>
      </c>
      <c r="U9856" s="19">
        <v>21.134399999999999</v>
      </c>
      <c r="V9856" s="20">
        <f t="shared" si="765"/>
        <v>0.42</v>
      </c>
      <c r="W9856" s="17">
        <f t="shared" si="766"/>
        <v>2017</v>
      </c>
      <c r="X9856" t="str">
        <f t="shared" si="767"/>
        <v>Jun-2017</v>
      </c>
      <c r="Y9856" s="17">
        <f t="shared" si="768"/>
        <v>4</v>
      </c>
      <c r="Z9856" t="str">
        <f t="shared" si="769"/>
        <v>0% (No Discount)</v>
      </c>
      <c r="AA9856" s="17">
        <f>IF(COUNTIF($B$2:B9856,B9856)=1,1,0)</f>
        <v>1</v>
      </c>
      <c r="AB9856" s="17">
        <f>IF(COUNTIF($F$2:F9856,F9856)=1,1,0)</f>
        <v>0</v>
      </c>
    </row>
    <row r="9857" spans="1:28" x14ac:dyDescent="0.2">
      <c r="A9857" s="17">
        <v>9856</v>
      </c>
      <c r="B9857" t="s">
        <v>10897</v>
      </c>
      <c r="C9857" s="18">
        <v>42905</v>
      </c>
      <c r="D9857" s="18">
        <v>42909</v>
      </c>
      <c r="E9857" t="s">
        <v>77</v>
      </c>
      <c r="F9857" t="s">
        <v>5956</v>
      </c>
      <c r="G9857" t="s">
        <v>5957</v>
      </c>
      <c r="H9857" t="s">
        <v>53</v>
      </c>
      <c r="I9857" t="s">
        <v>54</v>
      </c>
      <c r="J9857" t="s">
        <v>154</v>
      </c>
      <c r="K9857" t="s">
        <v>70</v>
      </c>
      <c r="L9857">
        <v>94109</v>
      </c>
      <c r="M9857" t="s">
        <v>71</v>
      </c>
      <c r="N9857" t="s">
        <v>6374</v>
      </c>
      <c r="O9857" t="s">
        <v>73</v>
      </c>
      <c r="P9857" t="s">
        <v>117</v>
      </c>
      <c r="Q9857" t="s">
        <v>6375</v>
      </c>
      <c r="R9857" s="19">
        <v>24.56</v>
      </c>
      <c r="S9857" s="17">
        <v>2</v>
      </c>
      <c r="T9857" s="20">
        <v>0</v>
      </c>
      <c r="U9857" s="19">
        <v>11.543200000000001</v>
      </c>
      <c r="V9857" s="20">
        <f t="shared" si="765"/>
        <v>0.47000000000000003</v>
      </c>
      <c r="W9857" s="17">
        <f t="shared" si="766"/>
        <v>2017</v>
      </c>
      <c r="X9857" t="str">
        <f t="shared" si="767"/>
        <v>Jun-2017</v>
      </c>
      <c r="Y9857" s="17">
        <f t="shared" si="768"/>
        <v>4</v>
      </c>
      <c r="Z9857" t="str">
        <f t="shared" si="769"/>
        <v>0% (No Discount)</v>
      </c>
      <c r="AA9857" s="17">
        <f>IF(COUNTIF($B$2:B9857,B9857)=1,1,0)</f>
        <v>0</v>
      </c>
      <c r="AB9857" s="17">
        <f>IF(COUNTIF($F$2:F9857,F9857)=1,1,0)</f>
        <v>0</v>
      </c>
    </row>
    <row r="9858" spans="1:28" x14ac:dyDescent="0.2">
      <c r="A9858" s="17">
        <v>9857</v>
      </c>
      <c r="B9858" t="s">
        <v>10898</v>
      </c>
      <c r="C9858" s="18">
        <v>41949</v>
      </c>
      <c r="D9858" s="18">
        <v>41954</v>
      </c>
      <c r="E9858" t="s">
        <v>77</v>
      </c>
      <c r="F9858" t="s">
        <v>5956</v>
      </c>
      <c r="G9858" t="s">
        <v>5957</v>
      </c>
      <c r="H9858" t="s">
        <v>53</v>
      </c>
      <c r="I9858" t="s">
        <v>54</v>
      </c>
      <c r="J9858" t="s">
        <v>524</v>
      </c>
      <c r="K9858" t="s">
        <v>1302</v>
      </c>
      <c r="L9858">
        <v>31907</v>
      </c>
      <c r="M9858" t="s">
        <v>57</v>
      </c>
      <c r="N9858" t="s">
        <v>310</v>
      </c>
      <c r="O9858" t="s">
        <v>73</v>
      </c>
      <c r="P9858" t="s">
        <v>117</v>
      </c>
      <c r="Q9858" t="s">
        <v>311</v>
      </c>
      <c r="R9858" s="19">
        <v>43.68</v>
      </c>
      <c r="S9858" s="17">
        <v>6</v>
      </c>
      <c r="T9858" s="20">
        <v>0</v>
      </c>
      <c r="U9858" s="19">
        <v>20.9664</v>
      </c>
      <c r="V9858" s="20">
        <f t="shared" ref="V9858:V9921" si="770">IFERROR(U9858/R9858,0)</f>
        <v>0.48</v>
      </c>
      <c r="W9858" s="17">
        <f t="shared" ref="W9858:W9921" si="771">YEAR(C9858)</f>
        <v>2014</v>
      </c>
      <c r="X9858" t="str">
        <f t="shared" ref="X9858:X9921" si="772">TEXT(C9858,"mmm-yyyy")</f>
        <v>Nov-2014</v>
      </c>
      <c r="Y9858" s="17">
        <f t="shared" ref="Y9858:Y9921" si="773">D9858-C9858</f>
        <v>5</v>
      </c>
      <c r="Z9858" t="str">
        <f t="shared" ref="Z9858:Z9921" si="774">IF(T9858=0,"0% (No Discount)",IF(T9858&lt;=0.1,"1-10%",IF(T9858&lt;=0.2,"11-20%",IF(T9858&lt;=0.3,"21-30%",IF(T9858&lt;=0.4,"31-40%",IF(T9858&lt;=0.5,"41-50%","Over 50%"))))))</f>
        <v>0% (No Discount)</v>
      </c>
      <c r="AA9858" s="17">
        <f>IF(COUNTIF($B$2:B9858,B9858)=1,1,0)</f>
        <v>1</v>
      </c>
      <c r="AB9858" s="17">
        <f>IF(COUNTIF($F$2:F9858,F9858)=1,1,0)</f>
        <v>0</v>
      </c>
    </row>
    <row r="9859" spans="1:28" x14ac:dyDescent="0.2">
      <c r="A9859" s="17">
        <v>9858</v>
      </c>
      <c r="B9859" t="s">
        <v>10899</v>
      </c>
      <c r="C9859" s="18">
        <v>42089</v>
      </c>
      <c r="D9859" s="18">
        <v>42093</v>
      </c>
      <c r="E9859" t="s">
        <v>77</v>
      </c>
      <c r="F9859" t="s">
        <v>1955</v>
      </c>
      <c r="G9859" t="s">
        <v>1956</v>
      </c>
      <c r="H9859" t="s">
        <v>68</v>
      </c>
      <c r="I9859" t="s">
        <v>54</v>
      </c>
      <c r="J9859" t="s">
        <v>122</v>
      </c>
      <c r="K9859" t="s">
        <v>123</v>
      </c>
      <c r="L9859">
        <v>98103</v>
      </c>
      <c r="M9859" t="s">
        <v>71</v>
      </c>
      <c r="N9859" t="s">
        <v>1633</v>
      </c>
      <c r="O9859" t="s">
        <v>59</v>
      </c>
      <c r="P9859" t="s">
        <v>83</v>
      </c>
      <c r="Q9859" t="s">
        <v>1634</v>
      </c>
      <c r="R9859" s="19">
        <v>3393.68</v>
      </c>
      <c r="S9859" s="17">
        <v>8</v>
      </c>
      <c r="T9859" s="20">
        <v>0</v>
      </c>
      <c r="U9859" s="19">
        <v>610.86239999999998</v>
      </c>
      <c r="V9859" s="20">
        <f t="shared" si="770"/>
        <v>0.18</v>
      </c>
      <c r="W9859" s="17">
        <f t="shared" si="771"/>
        <v>2015</v>
      </c>
      <c r="X9859" t="str">
        <f t="shared" si="772"/>
        <v>Mar-2015</v>
      </c>
      <c r="Y9859" s="17">
        <f t="shared" si="773"/>
        <v>4</v>
      </c>
      <c r="Z9859" t="str">
        <f t="shared" si="774"/>
        <v>0% (No Discount)</v>
      </c>
      <c r="AA9859" s="17">
        <f>IF(COUNTIF($B$2:B9859,B9859)=1,1,0)</f>
        <v>1</v>
      </c>
      <c r="AB9859" s="17">
        <f>IF(COUNTIF($F$2:F9859,F9859)=1,1,0)</f>
        <v>0</v>
      </c>
    </row>
    <row r="9860" spans="1:28" x14ac:dyDescent="0.2">
      <c r="A9860" s="17">
        <v>9859</v>
      </c>
      <c r="B9860" t="s">
        <v>10900</v>
      </c>
      <c r="C9860" s="18">
        <v>42749</v>
      </c>
      <c r="D9860" s="18">
        <v>42755</v>
      </c>
      <c r="E9860" t="s">
        <v>77</v>
      </c>
      <c r="F9860" t="s">
        <v>3079</v>
      </c>
      <c r="G9860" t="s">
        <v>3080</v>
      </c>
      <c r="H9860" t="s">
        <v>129</v>
      </c>
      <c r="I9860" t="s">
        <v>54</v>
      </c>
      <c r="J9860" t="s">
        <v>1496</v>
      </c>
      <c r="K9860" t="s">
        <v>281</v>
      </c>
      <c r="L9860">
        <v>47374</v>
      </c>
      <c r="M9860" t="s">
        <v>132</v>
      </c>
      <c r="N9860" t="s">
        <v>663</v>
      </c>
      <c r="O9860" t="s">
        <v>73</v>
      </c>
      <c r="P9860" t="s">
        <v>86</v>
      </c>
      <c r="Q9860" t="s">
        <v>664</v>
      </c>
      <c r="R9860" s="19">
        <v>67.400000000000006</v>
      </c>
      <c r="S9860" s="17">
        <v>5</v>
      </c>
      <c r="T9860" s="20">
        <v>0</v>
      </c>
      <c r="U9860" s="19">
        <v>17.524000000000001</v>
      </c>
      <c r="V9860" s="20">
        <f t="shared" si="770"/>
        <v>0.26</v>
      </c>
      <c r="W9860" s="17">
        <f t="shared" si="771"/>
        <v>2017</v>
      </c>
      <c r="X9860" t="str">
        <f t="shared" si="772"/>
        <v>Jan-2017</v>
      </c>
      <c r="Y9860" s="17">
        <f t="shared" si="773"/>
        <v>6</v>
      </c>
      <c r="Z9860" t="str">
        <f t="shared" si="774"/>
        <v>0% (No Discount)</v>
      </c>
      <c r="AA9860" s="17">
        <f>IF(COUNTIF($B$2:B9860,B9860)=1,1,0)</f>
        <v>1</v>
      </c>
      <c r="AB9860" s="17">
        <f>IF(COUNTIF($F$2:F9860,F9860)=1,1,0)</f>
        <v>0</v>
      </c>
    </row>
    <row r="9861" spans="1:28" x14ac:dyDescent="0.2">
      <c r="A9861" s="17">
        <v>9860</v>
      </c>
      <c r="B9861" t="s">
        <v>10900</v>
      </c>
      <c r="C9861" s="18">
        <v>42749</v>
      </c>
      <c r="D9861" s="18">
        <v>42755</v>
      </c>
      <c r="E9861" t="s">
        <v>77</v>
      </c>
      <c r="F9861" t="s">
        <v>3079</v>
      </c>
      <c r="G9861" t="s">
        <v>3080</v>
      </c>
      <c r="H9861" t="s">
        <v>129</v>
      </c>
      <c r="I9861" t="s">
        <v>54</v>
      </c>
      <c r="J9861" t="s">
        <v>1496</v>
      </c>
      <c r="K9861" t="s">
        <v>281</v>
      </c>
      <c r="L9861">
        <v>47374</v>
      </c>
      <c r="M9861" t="s">
        <v>132</v>
      </c>
      <c r="N9861" t="s">
        <v>1032</v>
      </c>
      <c r="O9861" t="s">
        <v>73</v>
      </c>
      <c r="P9861" t="s">
        <v>296</v>
      </c>
      <c r="Q9861" t="s">
        <v>1033</v>
      </c>
      <c r="R9861" s="19">
        <v>2.52</v>
      </c>
      <c r="S9861" s="17">
        <v>2</v>
      </c>
      <c r="T9861" s="20">
        <v>0</v>
      </c>
      <c r="U9861" s="19">
        <v>0.1008</v>
      </c>
      <c r="V9861" s="20">
        <f t="shared" si="770"/>
        <v>0.04</v>
      </c>
      <c r="W9861" s="17">
        <f t="shared" si="771"/>
        <v>2017</v>
      </c>
      <c r="X9861" t="str">
        <f t="shared" si="772"/>
        <v>Jan-2017</v>
      </c>
      <c r="Y9861" s="17">
        <f t="shared" si="773"/>
        <v>6</v>
      </c>
      <c r="Z9861" t="str">
        <f t="shared" si="774"/>
        <v>0% (No Discount)</v>
      </c>
      <c r="AA9861" s="17">
        <f>IF(COUNTIF($B$2:B9861,B9861)=1,1,0)</f>
        <v>0</v>
      </c>
      <c r="AB9861" s="17">
        <f>IF(COUNTIF($F$2:F9861,F9861)=1,1,0)</f>
        <v>0</v>
      </c>
    </row>
    <row r="9862" spans="1:28" x14ac:dyDescent="0.2">
      <c r="A9862" s="17">
        <v>9861</v>
      </c>
      <c r="B9862" t="s">
        <v>10900</v>
      </c>
      <c r="C9862" s="18">
        <v>42749</v>
      </c>
      <c r="D9862" s="18">
        <v>42755</v>
      </c>
      <c r="E9862" t="s">
        <v>77</v>
      </c>
      <c r="F9862" t="s">
        <v>3079</v>
      </c>
      <c r="G9862" t="s">
        <v>3080</v>
      </c>
      <c r="H9862" t="s">
        <v>129</v>
      </c>
      <c r="I9862" t="s">
        <v>54</v>
      </c>
      <c r="J9862" t="s">
        <v>1496</v>
      </c>
      <c r="K9862" t="s">
        <v>281</v>
      </c>
      <c r="L9862">
        <v>47374</v>
      </c>
      <c r="M9862" t="s">
        <v>132</v>
      </c>
      <c r="N9862" t="s">
        <v>4209</v>
      </c>
      <c r="O9862" t="s">
        <v>98</v>
      </c>
      <c r="P9862" t="s">
        <v>99</v>
      </c>
      <c r="Q9862" t="s">
        <v>4210</v>
      </c>
      <c r="R9862" s="19">
        <v>67.8</v>
      </c>
      <c r="S9862" s="17">
        <v>4</v>
      </c>
      <c r="T9862" s="20">
        <v>0</v>
      </c>
      <c r="U9862" s="19">
        <v>1.3560000000000001</v>
      </c>
      <c r="V9862" s="20">
        <f t="shared" si="770"/>
        <v>2.0000000000000004E-2</v>
      </c>
      <c r="W9862" s="17">
        <f t="shared" si="771"/>
        <v>2017</v>
      </c>
      <c r="X9862" t="str">
        <f t="shared" si="772"/>
        <v>Jan-2017</v>
      </c>
      <c r="Y9862" s="17">
        <f t="shared" si="773"/>
        <v>6</v>
      </c>
      <c r="Z9862" t="str">
        <f t="shared" si="774"/>
        <v>0% (No Discount)</v>
      </c>
      <c r="AA9862" s="17">
        <f>IF(COUNTIF($B$2:B9862,B9862)=1,1,0)</f>
        <v>0</v>
      </c>
      <c r="AB9862" s="17">
        <f>IF(COUNTIF($F$2:F9862,F9862)=1,1,0)</f>
        <v>0</v>
      </c>
    </row>
    <row r="9863" spans="1:28" x14ac:dyDescent="0.2">
      <c r="A9863" s="17">
        <v>9862</v>
      </c>
      <c r="B9863" t="s">
        <v>10900</v>
      </c>
      <c r="C9863" s="18">
        <v>42749</v>
      </c>
      <c r="D9863" s="18">
        <v>42755</v>
      </c>
      <c r="E9863" t="s">
        <v>77</v>
      </c>
      <c r="F9863" t="s">
        <v>3079</v>
      </c>
      <c r="G9863" t="s">
        <v>3080</v>
      </c>
      <c r="H9863" t="s">
        <v>129</v>
      </c>
      <c r="I9863" t="s">
        <v>54</v>
      </c>
      <c r="J9863" t="s">
        <v>1496</v>
      </c>
      <c r="K9863" t="s">
        <v>281</v>
      </c>
      <c r="L9863">
        <v>47374</v>
      </c>
      <c r="M9863" t="s">
        <v>132</v>
      </c>
      <c r="N9863" t="s">
        <v>4808</v>
      </c>
      <c r="O9863" t="s">
        <v>73</v>
      </c>
      <c r="P9863" t="s">
        <v>86</v>
      </c>
      <c r="Q9863" t="s">
        <v>2688</v>
      </c>
      <c r="R9863" s="19">
        <v>18.760000000000002</v>
      </c>
      <c r="S9863" s="17">
        <v>2</v>
      </c>
      <c r="T9863" s="20">
        <v>0</v>
      </c>
      <c r="U9863" s="19">
        <v>5.2527999999999997</v>
      </c>
      <c r="V9863" s="20">
        <f t="shared" si="770"/>
        <v>0.27999999999999997</v>
      </c>
      <c r="W9863" s="17">
        <f t="shared" si="771"/>
        <v>2017</v>
      </c>
      <c r="X9863" t="str">
        <f t="shared" si="772"/>
        <v>Jan-2017</v>
      </c>
      <c r="Y9863" s="17">
        <f t="shared" si="773"/>
        <v>6</v>
      </c>
      <c r="Z9863" t="str">
        <f t="shared" si="774"/>
        <v>0% (No Discount)</v>
      </c>
      <c r="AA9863" s="17">
        <f>IF(COUNTIF($B$2:B9863,B9863)=1,1,0)</f>
        <v>0</v>
      </c>
      <c r="AB9863" s="17">
        <f>IF(COUNTIF($F$2:F9863,F9863)=1,1,0)</f>
        <v>0</v>
      </c>
    </row>
    <row r="9864" spans="1:28" x14ac:dyDescent="0.2">
      <c r="A9864" s="17">
        <v>9863</v>
      </c>
      <c r="B9864" t="s">
        <v>10900</v>
      </c>
      <c r="C9864" s="18">
        <v>42749</v>
      </c>
      <c r="D9864" s="18">
        <v>42755</v>
      </c>
      <c r="E9864" t="s">
        <v>77</v>
      </c>
      <c r="F9864" t="s">
        <v>3079</v>
      </c>
      <c r="G9864" t="s">
        <v>3080</v>
      </c>
      <c r="H9864" t="s">
        <v>129</v>
      </c>
      <c r="I9864" t="s">
        <v>54</v>
      </c>
      <c r="J9864" t="s">
        <v>1496</v>
      </c>
      <c r="K9864" t="s">
        <v>281</v>
      </c>
      <c r="L9864">
        <v>47374</v>
      </c>
      <c r="M9864" t="s">
        <v>132</v>
      </c>
      <c r="N9864" t="s">
        <v>1689</v>
      </c>
      <c r="O9864" t="s">
        <v>98</v>
      </c>
      <c r="P9864" t="s">
        <v>188</v>
      </c>
      <c r="Q9864" t="s">
        <v>1690</v>
      </c>
      <c r="R9864" s="19">
        <v>12.12</v>
      </c>
      <c r="S9864" s="17">
        <v>4</v>
      </c>
      <c r="T9864" s="20">
        <v>0</v>
      </c>
      <c r="U9864" s="19">
        <v>2.5451999999999999</v>
      </c>
      <c r="V9864" s="20">
        <f t="shared" si="770"/>
        <v>0.21</v>
      </c>
      <c r="W9864" s="17">
        <f t="shared" si="771"/>
        <v>2017</v>
      </c>
      <c r="X9864" t="str">
        <f t="shared" si="772"/>
        <v>Jan-2017</v>
      </c>
      <c r="Y9864" s="17">
        <f t="shared" si="773"/>
        <v>6</v>
      </c>
      <c r="Z9864" t="str">
        <f t="shared" si="774"/>
        <v>0% (No Discount)</v>
      </c>
      <c r="AA9864" s="17">
        <f>IF(COUNTIF($B$2:B9864,B9864)=1,1,0)</f>
        <v>0</v>
      </c>
      <c r="AB9864" s="17">
        <f>IF(COUNTIF($F$2:F9864,F9864)=1,1,0)</f>
        <v>0</v>
      </c>
    </row>
    <row r="9865" spans="1:28" x14ac:dyDescent="0.2">
      <c r="A9865" s="17">
        <v>9864</v>
      </c>
      <c r="B9865" t="s">
        <v>10900</v>
      </c>
      <c r="C9865" s="18">
        <v>42749</v>
      </c>
      <c r="D9865" s="18">
        <v>42755</v>
      </c>
      <c r="E9865" t="s">
        <v>77</v>
      </c>
      <c r="F9865" t="s">
        <v>3079</v>
      </c>
      <c r="G9865" t="s">
        <v>3080</v>
      </c>
      <c r="H9865" t="s">
        <v>129</v>
      </c>
      <c r="I9865" t="s">
        <v>54</v>
      </c>
      <c r="J9865" t="s">
        <v>1496</v>
      </c>
      <c r="K9865" t="s">
        <v>281</v>
      </c>
      <c r="L9865">
        <v>47374</v>
      </c>
      <c r="M9865" t="s">
        <v>132</v>
      </c>
      <c r="N9865" t="s">
        <v>2977</v>
      </c>
      <c r="O9865" t="s">
        <v>73</v>
      </c>
      <c r="P9865" t="s">
        <v>117</v>
      </c>
      <c r="Q9865" t="s">
        <v>2978</v>
      </c>
      <c r="R9865" s="19">
        <v>11.34</v>
      </c>
      <c r="S9865" s="17">
        <v>1</v>
      </c>
      <c r="T9865" s="20">
        <v>0</v>
      </c>
      <c r="U9865" s="19">
        <v>5.5566000000000004</v>
      </c>
      <c r="V9865" s="20">
        <f t="shared" si="770"/>
        <v>0.49000000000000005</v>
      </c>
      <c r="W9865" s="17">
        <f t="shared" si="771"/>
        <v>2017</v>
      </c>
      <c r="X9865" t="str">
        <f t="shared" si="772"/>
        <v>Jan-2017</v>
      </c>
      <c r="Y9865" s="17">
        <f t="shared" si="773"/>
        <v>6</v>
      </c>
      <c r="Z9865" t="str">
        <f t="shared" si="774"/>
        <v>0% (No Discount)</v>
      </c>
      <c r="AA9865" s="17">
        <f>IF(COUNTIF($B$2:B9865,B9865)=1,1,0)</f>
        <v>0</v>
      </c>
      <c r="AB9865" s="17">
        <f>IF(COUNTIF($F$2:F9865,F9865)=1,1,0)</f>
        <v>0</v>
      </c>
    </row>
    <row r="9866" spans="1:28" x14ac:dyDescent="0.2">
      <c r="A9866" s="17">
        <v>9865</v>
      </c>
      <c r="B9866" t="s">
        <v>10900</v>
      </c>
      <c r="C9866" s="18">
        <v>42749</v>
      </c>
      <c r="D9866" s="18">
        <v>42755</v>
      </c>
      <c r="E9866" t="s">
        <v>77</v>
      </c>
      <c r="F9866" t="s">
        <v>3079</v>
      </c>
      <c r="G9866" t="s">
        <v>3080</v>
      </c>
      <c r="H9866" t="s">
        <v>129</v>
      </c>
      <c r="I9866" t="s">
        <v>54</v>
      </c>
      <c r="J9866" t="s">
        <v>1496</v>
      </c>
      <c r="K9866" t="s">
        <v>281</v>
      </c>
      <c r="L9866">
        <v>47374</v>
      </c>
      <c r="M9866" t="s">
        <v>132</v>
      </c>
      <c r="N9866" t="s">
        <v>1022</v>
      </c>
      <c r="O9866" t="s">
        <v>98</v>
      </c>
      <c r="P9866" t="s">
        <v>188</v>
      </c>
      <c r="Q9866" t="s">
        <v>1023</v>
      </c>
      <c r="R9866" s="19">
        <v>159.80000000000001</v>
      </c>
      <c r="S9866" s="17">
        <v>4</v>
      </c>
      <c r="T9866" s="20">
        <v>0</v>
      </c>
      <c r="U9866" s="19">
        <v>70.311999999999998</v>
      </c>
      <c r="V9866" s="20">
        <f t="shared" si="770"/>
        <v>0.43999999999999995</v>
      </c>
      <c r="W9866" s="17">
        <f t="shared" si="771"/>
        <v>2017</v>
      </c>
      <c r="X9866" t="str">
        <f t="shared" si="772"/>
        <v>Jan-2017</v>
      </c>
      <c r="Y9866" s="17">
        <f t="shared" si="773"/>
        <v>6</v>
      </c>
      <c r="Z9866" t="str">
        <f t="shared" si="774"/>
        <v>0% (No Discount)</v>
      </c>
      <c r="AA9866" s="17">
        <f>IF(COUNTIF($B$2:B9866,B9866)=1,1,0)</f>
        <v>0</v>
      </c>
      <c r="AB9866" s="17">
        <f>IF(COUNTIF($F$2:F9866,F9866)=1,1,0)</f>
        <v>0</v>
      </c>
    </row>
    <row r="9867" spans="1:28" x14ac:dyDescent="0.2">
      <c r="A9867" s="17">
        <v>9866</v>
      </c>
      <c r="B9867" t="s">
        <v>10900</v>
      </c>
      <c r="C9867" s="18">
        <v>42749</v>
      </c>
      <c r="D9867" s="18">
        <v>42755</v>
      </c>
      <c r="E9867" t="s">
        <v>77</v>
      </c>
      <c r="F9867" t="s">
        <v>3079</v>
      </c>
      <c r="G9867" t="s">
        <v>3080</v>
      </c>
      <c r="H9867" t="s">
        <v>129</v>
      </c>
      <c r="I9867" t="s">
        <v>54</v>
      </c>
      <c r="J9867" t="s">
        <v>1496</v>
      </c>
      <c r="K9867" t="s">
        <v>281</v>
      </c>
      <c r="L9867">
        <v>47374</v>
      </c>
      <c r="M9867" t="s">
        <v>132</v>
      </c>
      <c r="N9867" t="s">
        <v>4781</v>
      </c>
      <c r="O9867" t="s">
        <v>59</v>
      </c>
      <c r="P9867" t="s">
        <v>92</v>
      </c>
      <c r="Q9867" t="s">
        <v>4782</v>
      </c>
      <c r="R9867" s="19">
        <v>18.96</v>
      </c>
      <c r="S9867" s="17">
        <v>2</v>
      </c>
      <c r="T9867" s="20">
        <v>0</v>
      </c>
      <c r="U9867" s="19">
        <v>8.532</v>
      </c>
      <c r="V9867" s="20">
        <f t="shared" si="770"/>
        <v>0.44999999999999996</v>
      </c>
      <c r="W9867" s="17">
        <f t="shared" si="771"/>
        <v>2017</v>
      </c>
      <c r="X9867" t="str">
        <f t="shared" si="772"/>
        <v>Jan-2017</v>
      </c>
      <c r="Y9867" s="17">
        <f t="shared" si="773"/>
        <v>6</v>
      </c>
      <c r="Z9867" t="str">
        <f t="shared" si="774"/>
        <v>0% (No Discount)</v>
      </c>
      <c r="AA9867" s="17">
        <f>IF(COUNTIF($B$2:B9867,B9867)=1,1,0)</f>
        <v>0</v>
      </c>
      <c r="AB9867" s="17">
        <f>IF(COUNTIF($F$2:F9867,F9867)=1,1,0)</f>
        <v>0</v>
      </c>
    </row>
    <row r="9868" spans="1:28" x14ac:dyDescent="0.2">
      <c r="A9868" s="17">
        <v>9867</v>
      </c>
      <c r="B9868" t="s">
        <v>10901</v>
      </c>
      <c r="C9868" s="18">
        <v>42089</v>
      </c>
      <c r="D9868" s="18">
        <v>42091</v>
      </c>
      <c r="E9868" t="s">
        <v>50</v>
      </c>
      <c r="F9868" t="s">
        <v>3554</v>
      </c>
      <c r="G9868" t="s">
        <v>3555</v>
      </c>
      <c r="H9868" t="s">
        <v>68</v>
      </c>
      <c r="I9868" t="s">
        <v>54</v>
      </c>
      <c r="J9868" t="s">
        <v>293</v>
      </c>
      <c r="K9868" t="s">
        <v>294</v>
      </c>
      <c r="L9868">
        <v>10009</v>
      </c>
      <c r="M9868" t="s">
        <v>175</v>
      </c>
      <c r="N9868" t="s">
        <v>6129</v>
      </c>
      <c r="O9868" t="s">
        <v>73</v>
      </c>
      <c r="P9868" t="s">
        <v>86</v>
      </c>
      <c r="Q9868" t="s">
        <v>6130</v>
      </c>
      <c r="R9868" s="19">
        <v>1085.42</v>
      </c>
      <c r="S9868" s="17">
        <v>7</v>
      </c>
      <c r="T9868" s="20">
        <v>0</v>
      </c>
      <c r="U9868" s="19">
        <v>282.20920000000001</v>
      </c>
      <c r="V9868" s="20">
        <f t="shared" si="770"/>
        <v>0.26</v>
      </c>
      <c r="W9868" s="17">
        <f t="shared" si="771"/>
        <v>2015</v>
      </c>
      <c r="X9868" t="str">
        <f t="shared" si="772"/>
        <v>Mar-2015</v>
      </c>
      <c r="Y9868" s="17">
        <f t="shared" si="773"/>
        <v>2</v>
      </c>
      <c r="Z9868" t="str">
        <f t="shared" si="774"/>
        <v>0% (No Discount)</v>
      </c>
      <c r="AA9868" s="17">
        <f>IF(COUNTIF($B$2:B9868,B9868)=1,1,0)</f>
        <v>1</v>
      </c>
      <c r="AB9868" s="17">
        <f>IF(COUNTIF($F$2:F9868,F9868)=1,1,0)</f>
        <v>0</v>
      </c>
    </row>
    <row r="9869" spans="1:28" x14ac:dyDescent="0.2">
      <c r="A9869" s="17">
        <v>9868</v>
      </c>
      <c r="B9869" t="s">
        <v>10901</v>
      </c>
      <c r="C9869" s="18">
        <v>42089</v>
      </c>
      <c r="D9869" s="18">
        <v>42091</v>
      </c>
      <c r="E9869" t="s">
        <v>50</v>
      </c>
      <c r="F9869" t="s">
        <v>3554</v>
      </c>
      <c r="G9869" t="s">
        <v>3555</v>
      </c>
      <c r="H9869" t="s">
        <v>68</v>
      </c>
      <c r="I9869" t="s">
        <v>54</v>
      </c>
      <c r="J9869" t="s">
        <v>293</v>
      </c>
      <c r="K9869" t="s">
        <v>294</v>
      </c>
      <c r="L9869">
        <v>10009</v>
      </c>
      <c r="M9869" t="s">
        <v>175</v>
      </c>
      <c r="N9869" t="s">
        <v>6541</v>
      </c>
      <c r="O9869" t="s">
        <v>73</v>
      </c>
      <c r="P9869" t="s">
        <v>105</v>
      </c>
      <c r="Q9869" t="s">
        <v>6542</v>
      </c>
      <c r="R9869" s="19">
        <v>13.11</v>
      </c>
      <c r="S9869" s="17">
        <v>3</v>
      </c>
      <c r="T9869" s="20">
        <v>0</v>
      </c>
      <c r="U9869" s="19">
        <v>3.4085999999999999</v>
      </c>
      <c r="V9869" s="20">
        <f t="shared" si="770"/>
        <v>0.26</v>
      </c>
      <c r="W9869" s="17">
        <f t="shared" si="771"/>
        <v>2015</v>
      </c>
      <c r="X9869" t="str">
        <f t="shared" si="772"/>
        <v>Mar-2015</v>
      </c>
      <c r="Y9869" s="17">
        <f t="shared" si="773"/>
        <v>2</v>
      </c>
      <c r="Z9869" t="str">
        <f t="shared" si="774"/>
        <v>0% (No Discount)</v>
      </c>
      <c r="AA9869" s="17">
        <f>IF(COUNTIF($B$2:B9869,B9869)=1,1,0)</f>
        <v>0</v>
      </c>
      <c r="AB9869" s="17">
        <f>IF(COUNTIF($F$2:F9869,F9869)=1,1,0)</f>
        <v>0</v>
      </c>
    </row>
    <row r="9870" spans="1:28" x14ac:dyDescent="0.2">
      <c r="A9870" s="17">
        <v>9869</v>
      </c>
      <c r="B9870" t="s">
        <v>10902</v>
      </c>
      <c r="C9870" s="18">
        <v>41944</v>
      </c>
      <c r="D9870" s="18">
        <v>41946</v>
      </c>
      <c r="E9870" t="s">
        <v>215</v>
      </c>
      <c r="F9870" t="s">
        <v>924</v>
      </c>
      <c r="G9870" t="s">
        <v>925</v>
      </c>
      <c r="H9870" t="s">
        <v>68</v>
      </c>
      <c r="I9870" t="s">
        <v>54</v>
      </c>
      <c r="J9870" t="s">
        <v>10903</v>
      </c>
      <c r="K9870" t="s">
        <v>525</v>
      </c>
      <c r="L9870">
        <v>45040</v>
      </c>
      <c r="M9870" t="s">
        <v>175</v>
      </c>
      <c r="N9870" t="s">
        <v>2339</v>
      </c>
      <c r="O9870" t="s">
        <v>59</v>
      </c>
      <c r="P9870" t="s">
        <v>92</v>
      </c>
      <c r="Q9870" t="s">
        <v>2340</v>
      </c>
      <c r="R9870" s="19">
        <v>68.703999999999994</v>
      </c>
      <c r="S9870" s="17">
        <v>2</v>
      </c>
      <c r="T9870" s="20">
        <v>0.2</v>
      </c>
      <c r="U9870" s="19">
        <v>16.3172</v>
      </c>
      <c r="V9870" s="20">
        <f t="shared" si="770"/>
        <v>0.23750000000000002</v>
      </c>
      <c r="W9870" s="17">
        <f t="shared" si="771"/>
        <v>2014</v>
      </c>
      <c r="X9870" t="str">
        <f t="shared" si="772"/>
        <v>Nov-2014</v>
      </c>
      <c r="Y9870" s="17">
        <f t="shared" si="773"/>
        <v>2</v>
      </c>
      <c r="Z9870" t="str">
        <f t="shared" si="774"/>
        <v>11-20%</v>
      </c>
      <c r="AA9870" s="17">
        <f>IF(COUNTIF($B$2:B9870,B9870)=1,1,0)</f>
        <v>1</v>
      </c>
      <c r="AB9870" s="17">
        <f>IF(COUNTIF($F$2:F9870,F9870)=1,1,0)</f>
        <v>0</v>
      </c>
    </row>
    <row r="9871" spans="1:28" x14ac:dyDescent="0.2">
      <c r="A9871" s="17">
        <v>9870</v>
      </c>
      <c r="B9871" t="s">
        <v>10902</v>
      </c>
      <c r="C9871" s="18">
        <v>41944</v>
      </c>
      <c r="D9871" s="18">
        <v>41946</v>
      </c>
      <c r="E9871" t="s">
        <v>215</v>
      </c>
      <c r="F9871" t="s">
        <v>924</v>
      </c>
      <c r="G9871" t="s">
        <v>925</v>
      </c>
      <c r="H9871" t="s">
        <v>68</v>
      </c>
      <c r="I9871" t="s">
        <v>54</v>
      </c>
      <c r="J9871" t="s">
        <v>10903</v>
      </c>
      <c r="K9871" t="s">
        <v>525</v>
      </c>
      <c r="L9871">
        <v>45040</v>
      </c>
      <c r="M9871" t="s">
        <v>175</v>
      </c>
      <c r="N9871" t="s">
        <v>6967</v>
      </c>
      <c r="O9871" t="s">
        <v>73</v>
      </c>
      <c r="P9871" t="s">
        <v>102</v>
      </c>
      <c r="Q9871" t="s">
        <v>6968</v>
      </c>
      <c r="R9871" s="19">
        <v>3.1320000000000001</v>
      </c>
      <c r="S9871" s="17">
        <v>2</v>
      </c>
      <c r="T9871" s="20">
        <v>0.7</v>
      </c>
      <c r="U9871" s="19">
        <v>-2.61</v>
      </c>
      <c r="V9871" s="20">
        <f t="shared" si="770"/>
        <v>-0.83333333333333326</v>
      </c>
      <c r="W9871" s="17">
        <f t="shared" si="771"/>
        <v>2014</v>
      </c>
      <c r="X9871" t="str">
        <f t="shared" si="772"/>
        <v>Nov-2014</v>
      </c>
      <c r="Y9871" s="17">
        <f t="shared" si="773"/>
        <v>2</v>
      </c>
      <c r="Z9871" t="str">
        <f t="shared" si="774"/>
        <v>Over 50%</v>
      </c>
      <c r="AA9871" s="17">
        <f>IF(COUNTIF($B$2:B9871,B9871)=1,1,0)</f>
        <v>0</v>
      </c>
      <c r="AB9871" s="17">
        <f>IF(COUNTIF($F$2:F9871,F9871)=1,1,0)</f>
        <v>0</v>
      </c>
    </row>
    <row r="9872" spans="1:28" x14ac:dyDescent="0.2">
      <c r="A9872" s="17">
        <v>9871</v>
      </c>
      <c r="B9872" t="s">
        <v>10902</v>
      </c>
      <c r="C9872" s="18">
        <v>41944</v>
      </c>
      <c r="D9872" s="18">
        <v>41946</v>
      </c>
      <c r="E9872" t="s">
        <v>215</v>
      </c>
      <c r="F9872" t="s">
        <v>924</v>
      </c>
      <c r="G9872" t="s">
        <v>925</v>
      </c>
      <c r="H9872" t="s">
        <v>68</v>
      </c>
      <c r="I9872" t="s">
        <v>54</v>
      </c>
      <c r="J9872" t="s">
        <v>10903</v>
      </c>
      <c r="K9872" t="s">
        <v>525</v>
      </c>
      <c r="L9872">
        <v>45040</v>
      </c>
      <c r="M9872" t="s">
        <v>175</v>
      </c>
      <c r="N9872" t="s">
        <v>1756</v>
      </c>
      <c r="O9872" t="s">
        <v>73</v>
      </c>
      <c r="P9872" t="s">
        <v>102</v>
      </c>
      <c r="Q9872" t="s">
        <v>1757</v>
      </c>
      <c r="R9872" s="19">
        <v>22.428000000000001</v>
      </c>
      <c r="S9872" s="17">
        <v>3</v>
      </c>
      <c r="T9872" s="20">
        <v>0.7</v>
      </c>
      <c r="U9872" s="19">
        <v>-17.942399999999999</v>
      </c>
      <c r="V9872" s="20">
        <f t="shared" si="770"/>
        <v>-0.79999999999999993</v>
      </c>
      <c r="W9872" s="17">
        <f t="shared" si="771"/>
        <v>2014</v>
      </c>
      <c r="X9872" t="str">
        <f t="shared" si="772"/>
        <v>Nov-2014</v>
      </c>
      <c r="Y9872" s="17">
        <f t="shared" si="773"/>
        <v>2</v>
      </c>
      <c r="Z9872" t="str">
        <f t="shared" si="774"/>
        <v>Over 50%</v>
      </c>
      <c r="AA9872" s="17">
        <f>IF(COUNTIF($B$2:B9872,B9872)=1,1,0)</f>
        <v>0</v>
      </c>
      <c r="AB9872" s="17">
        <f>IF(COUNTIF($F$2:F9872,F9872)=1,1,0)</f>
        <v>0</v>
      </c>
    </row>
    <row r="9873" spans="1:28" x14ac:dyDescent="0.2">
      <c r="A9873" s="17">
        <v>9872</v>
      </c>
      <c r="B9873" t="s">
        <v>10904</v>
      </c>
      <c r="C9873" s="18">
        <v>43014</v>
      </c>
      <c r="D9873" s="18">
        <v>43014</v>
      </c>
      <c r="E9873" t="s">
        <v>1320</v>
      </c>
      <c r="F9873" t="s">
        <v>6698</v>
      </c>
      <c r="G9873" t="s">
        <v>6699</v>
      </c>
      <c r="H9873" t="s">
        <v>53</v>
      </c>
      <c r="I9873" t="s">
        <v>54</v>
      </c>
      <c r="J9873" t="s">
        <v>330</v>
      </c>
      <c r="K9873" t="s">
        <v>238</v>
      </c>
      <c r="L9873">
        <v>60623</v>
      </c>
      <c r="M9873" t="s">
        <v>132</v>
      </c>
      <c r="N9873" t="s">
        <v>1045</v>
      </c>
      <c r="O9873" t="s">
        <v>73</v>
      </c>
      <c r="P9873" t="s">
        <v>86</v>
      </c>
      <c r="Q9873" t="s">
        <v>1046</v>
      </c>
      <c r="R9873" s="19">
        <v>290.33600000000001</v>
      </c>
      <c r="S9873" s="17">
        <v>2</v>
      </c>
      <c r="T9873" s="20">
        <v>0.2</v>
      </c>
      <c r="U9873" s="19">
        <v>32.662799999999997</v>
      </c>
      <c r="V9873" s="20">
        <f t="shared" si="770"/>
        <v>0.11249999999999999</v>
      </c>
      <c r="W9873" s="17">
        <f t="shared" si="771"/>
        <v>2017</v>
      </c>
      <c r="X9873" t="str">
        <f t="shared" si="772"/>
        <v>Oct-2017</v>
      </c>
      <c r="Y9873" s="17">
        <f t="shared" si="773"/>
        <v>0</v>
      </c>
      <c r="Z9873" t="str">
        <f t="shared" si="774"/>
        <v>11-20%</v>
      </c>
      <c r="AA9873" s="17">
        <f>IF(COUNTIF($B$2:B9873,B9873)=1,1,0)</f>
        <v>1</v>
      </c>
      <c r="AB9873" s="17">
        <f>IF(COUNTIF($F$2:F9873,F9873)=1,1,0)</f>
        <v>0</v>
      </c>
    </row>
    <row r="9874" spans="1:28" x14ac:dyDescent="0.2">
      <c r="A9874" s="17">
        <v>9873</v>
      </c>
      <c r="B9874" t="s">
        <v>10904</v>
      </c>
      <c r="C9874" s="18">
        <v>43014</v>
      </c>
      <c r="D9874" s="18">
        <v>43014</v>
      </c>
      <c r="E9874" t="s">
        <v>1320</v>
      </c>
      <c r="F9874" t="s">
        <v>6698</v>
      </c>
      <c r="G9874" t="s">
        <v>6699</v>
      </c>
      <c r="H9874" t="s">
        <v>53</v>
      </c>
      <c r="I9874" t="s">
        <v>54</v>
      </c>
      <c r="J9874" t="s">
        <v>330</v>
      </c>
      <c r="K9874" t="s">
        <v>238</v>
      </c>
      <c r="L9874">
        <v>60623</v>
      </c>
      <c r="M9874" t="s">
        <v>132</v>
      </c>
      <c r="N9874" t="s">
        <v>3116</v>
      </c>
      <c r="O9874" t="s">
        <v>73</v>
      </c>
      <c r="P9874" t="s">
        <v>95</v>
      </c>
      <c r="Q9874" t="s">
        <v>3070</v>
      </c>
      <c r="R9874" s="19">
        <v>19.152000000000001</v>
      </c>
      <c r="S9874" s="17">
        <v>2</v>
      </c>
      <c r="T9874" s="20">
        <v>0.2</v>
      </c>
      <c r="U9874" s="19">
        <v>1.1970000000000001</v>
      </c>
      <c r="V9874" s="20">
        <f t="shared" si="770"/>
        <v>6.25E-2</v>
      </c>
      <c r="W9874" s="17">
        <f t="shared" si="771"/>
        <v>2017</v>
      </c>
      <c r="X9874" t="str">
        <f t="shared" si="772"/>
        <v>Oct-2017</v>
      </c>
      <c r="Y9874" s="17">
        <f t="shared" si="773"/>
        <v>0</v>
      </c>
      <c r="Z9874" t="str">
        <f t="shared" si="774"/>
        <v>11-20%</v>
      </c>
      <c r="AA9874" s="17">
        <f>IF(COUNTIF($B$2:B9874,B9874)=1,1,0)</f>
        <v>0</v>
      </c>
      <c r="AB9874" s="17">
        <f>IF(COUNTIF($F$2:F9874,F9874)=1,1,0)</f>
        <v>0</v>
      </c>
    </row>
    <row r="9875" spans="1:28" x14ac:dyDescent="0.2">
      <c r="A9875" s="17">
        <v>9874</v>
      </c>
      <c r="B9875" t="s">
        <v>10905</v>
      </c>
      <c r="C9875" s="18">
        <v>42714</v>
      </c>
      <c r="D9875" s="18">
        <v>42718</v>
      </c>
      <c r="E9875" t="s">
        <v>77</v>
      </c>
      <c r="F9875" t="s">
        <v>3003</v>
      </c>
      <c r="G9875" t="s">
        <v>3004</v>
      </c>
      <c r="H9875" t="s">
        <v>129</v>
      </c>
      <c r="I9875" t="s">
        <v>54</v>
      </c>
      <c r="J9875" t="s">
        <v>293</v>
      </c>
      <c r="K9875" t="s">
        <v>294</v>
      </c>
      <c r="L9875">
        <v>10024</v>
      </c>
      <c r="M9875" t="s">
        <v>175</v>
      </c>
      <c r="N9875" t="s">
        <v>6519</v>
      </c>
      <c r="O9875" t="s">
        <v>73</v>
      </c>
      <c r="P9875" t="s">
        <v>117</v>
      </c>
      <c r="Q9875" t="s">
        <v>6520</v>
      </c>
      <c r="R9875" s="19">
        <v>6.48</v>
      </c>
      <c r="S9875" s="17">
        <v>1</v>
      </c>
      <c r="T9875" s="20">
        <v>0</v>
      </c>
      <c r="U9875" s="19">
        <v>3.1103999999999998</v>
      </c>
      <c r="V9875" s="20">
        <f t="shared" si="770"/>
        <v>0.47999999999999993</v>
      </c>
      <c r="W9875" s="17">
        <f t="shared" si="771"/>
        <v>2016</v>
      </c>
      <c r="X9875" t="str">
        <f t="shared" si="772"/>
        <v>Dec-2016</v>
      </c>
      <c r="Y9875" s="17">
        <f t="shared" si="773"/>
        <v>4</v>
      </c>
      <c r="Z9875" t="str">
        <f t="shared" si="774"/>
        <v>0% (No Discount)</v>
      </c>
      <c r="AA9875" s="17">
        <f>IF(COUNTIF($B$2:B9875,B9875)=1,1,0)</f>
        <v>1</v>
      </c>
      <c r="AB9875" s="17">
        <f>IF(COUNTIF($F$2:F9875,F9875)=1,1,0)</f>
        <v>0</v>
      </c>
    </row>
    <row r="9876" spans="1:28" x14ac:dyDescent="0.2">
      <c r="A9876" s="17">
        <v>9875</v>
      </c>
      <c r="B9876" t="s">
        <v>10906</v>
      </c>
      <c r="C9876" s="18">
        <v>42635</v>
      </c>
      <c r="D9876" s="18">
        <v>42637</v>
      </c>
      <c r="E9876" t="s">
        <v>50</v>
      </c>
      <c r="F9876" t="s">
        <v>3995</v>
      </c>
      <c r="G9876" t="s">
        <v>3996</v>
      </c>
      <c r="H9876" t="s">
        <v>129</v>
      </c>
      <c r="I9876" t="s">
        <v>54</v>
      </c>
      <c r="J9876" t="s">
        <v>3906</v>
      </c>
      <c r="K9876" t="s">
        <v>525</v>
      </c>
      <c r="L9876">
        <v>44134</v>
      </c>
      <c r="M9876" t="s">
        <v>175</v>
      </c>
      <c r="N9876" t="s">
        <v>3489</v>
      </c>
      <c r="O9876" t="s">
        <v>73</v>
      </c>
      <c r="P9876" t="s">
        <v>200</v>
      </c>
      <c r="Q9876" t="s">
        <v>3490</v>
      </c>
      <c r="R9876" s="19">
        <v>63.968000000000004</v>
      </c>
      <c r="S9876" s="17">
        <v>2</v>
      </c>
      <c r="T9876" s="20">
        <v>0.2</v>
      </c>
      <c r="U9876" s="19">
        <v>19.989999999999998</v>
      </c>
      <c r="V9876" s="20">
        <f t="shared" si="770"/>
        <v>0.31249999999999994</v>
      </c>
      <c r="W9876" s="17">
        <f t="shared" si="771"/>
        <v>2016</v>
      </c>
      <c r="X9876" t="str">
        <f t="shared" si="772"/>
        <v>Sep-2016</v>
      </c>
      <c r="Y9876" s="17">
        <f t="shared" si="773"/>
        <v>2</v>
      </c>
      <c r="Z9876" t="str">
        <f t="shared" si="774"/>
        <v>11-20%</v>
      </c>
      <c r="AA9876" s="17">
        <f>IF(COUNTIF($B$2:B9876,B9876)=1,1,0)</f>
        <v>1</v>
      </c>
      <c r="AB9876" s="17">
        <f>IF(COUNTIF($F$2:F9876,F9876)=1,1,0)</f>
        <v>0</v>
      </c>
    </row>
    <row r="9877" spans="1:28" x14ac:dyDescent="0.2">
      <c r="A9877" s="17">
        <v>9876</v>
      </c>
      <c r="B9877" t="s">
        <v>10907</v>
      </c>
      <c r="C9877" s="18">
        <v>42367</v>
      </c>
      <c r="D9877" s="18">
        <v>42374</v>
      </c>
      <c r="E9877" t="s">
        <v>77</v>
      </c>
      <c r="F9877" t="s">
        <v>1457</v>
      </c>
      <c r="G9877" t="s">
        <v>1458</v>
      </c>
      <c r="H9877" t="s">
        <v>53</v>
      </c>
      <c r="I9877" t="s">
        <v>54</v>
      </c>
      <c r="J9877" t="s">
        <v>293</v>
      </c>
      <c r="K9877" t="s">
        <v>294</v>
      </c>
      <c r="L9877">
        <v>10035</v>
      </c>
      <c r="M9877" t="s">
        <v>175</v>
      </c>
      <c r="N9877" t="s">
        <v>10362</v>
      </c>
      <c r="O9877" t="s">
        <v>73</v>
      </c>
      <c r="P9877" t="s">
        <v>606</v>
      </c>
      <c r="Q9877" t="s">
        <v>10363</v>
      </c>
      <c r="R9877" s="19">
        <v>6.36</v>
      </c>
      <c r="S9877" s="17">
        <v>2</v>
      </c>
      <c r="T9877" s="20">
        <v>0</v>
      </c>
      <c r="U9877" s="19">
        <v>6.3600000000000004E-2</v>
      </c>
      <c r="V9877" s="20">
        <f t="shared" si="770"/>
        <v>0.01</v>
      </c>
      <c r="W9877" s="17">
        <f t="shared" si="771"/>
        <v>2015</v>
      </c>
      <c r="X9877" t="str">
        <f t="shared" si="772"/>
        <v>Dec-2015</v>
      </c>
      <c r="Y9877" s="17">
        <f t="shared" si="773"/>
        <v>7</v>
      </c>
      <c r="Z9877" t="str">
        <f t="shared" si="774"/>
        <v>0% (No Discount)</v>
      </c>
      <c r="AA9877" s="17">
        <f>IF(COUNTIF($B$2:B9877,B9877)=1,1,0)</f>
        <v>1</v>
      </c>
      <c r="AB9877" s="17">
        <f>IF(COUNTIF($F$2:F9877,F9877)=1,1,0)</f>
        <v>0</v>
      </c>
    </row>
    <row r="9878" spans="1:28" x14ac:dyDescent="0.2">
      <c r="A9878" s="17">
        <v>9877</v>
      </c>
      <c r="B9878" t="s">
        <v>10908</v>
      </c>
      <c r="C9878" s="18">
        <v>42845</v>
      </c>
      <c r="D9878" s="18">
        <v>42846</v>
      </c>
      <c r="E9878" t="s">
        <v>215</v>
      </c>
      <c r="F9878" t="s">
        <v>4563</v>
      </c>
      <c r="G9878" t="s">
        <v>4564</v>
      </c>
      <c r="H9878" t="s">
        <v>129</v>
      </c>
      <c r="I9878" t="s">
        <v>54</v>
      </c>
      <c r="J9878" t="s">
        <v>2212</v>
      </c>
      <c r="K9878" t="s">
        <v>525</v>
      </c>
      <c r="L9878">
        <v>44105</v>
      </c>
      <c r="M9878" t="s">
        <v>175</v>
      </c>
      <c r="N9878" t="s">
        <v>5036</v>
      </c>
      <c r="O9878" t="s">
        <v>73</v>
      </c>
      <c r="P9878" t="s">
        <v>86</v>
      </c>
      <c r="Q9878" t="s">
        <v>5037</v>
      </c>
      <c r="R9878" s="19">
        <v>848.54399999999998</v>
      </c>
      <c r="S9878" s="17">
        <v>4</v>
      </c>
      <c r="T9878" s="20">
        <v>0.2</v>
      </c>
      <c r="U9878" s="19">
        <v>-21.2136</v>
      </c>
      <c r="V9878" s="20">
        <f t="shared" si="770"/>
        <v>-2.5000000000000001E-2</v>
      </c>
      <c r="W9878" s="17">
        <f t="shared" si="771"/>
        <v>2017</v>
      </c>
      <c r="X9878" t="str">
        <f t="shared" si="772"/>
        <v>Apr-2017</v>
      </c>
      <c r="Y9878" s="17">
        <f t="shared" si="773"/>
        <v>1</v>
      </c>
      <c r="Z9878" t="str">
        <f t="shared" si="774"/>
        <v>11-20%</v>
      </c>
      <c r="AA9878" s="17">
        <f>IF(COUNTIF($B$2:B9878,B9878)=1,1,0)</f>
        <v>1</v>
      </c>
      <c r="AB9878" s="17">
        <f>IF(COUNTIF($F$2:F9878,F9878)=1,1,0)</f>
        <v>0</v>
      </c>
    </row>
    <row r="9879" spans="1:28" x14ac:dyDescent="0.2">
      <c r="A9879" s="17">
        <v>9878</v>
      </c>
      <c r="B9879" t="s">
        <v>10908</v>
      </c>
      <c r="C9879" s="18">
        <v>42845</v>
      </c>
      <c r="D9879" s="18">
        <v>42846</v>
      </c>
      <c r="E9879" t="s">
        <v>215</v>
      </c>
      <c r="F9879" t="s">
        <v>4563</v>
      </c>
      <c r="G9879" t="s">
        <v>4564</v>
      </c>
      <c r="H9879" t="s">
        <v>129</v>
      </c>
      <c r="I9879" t="s">
        <v>54</v>
      </c>
      <c r="J9879" t="s">
        <v>2212</v>
      </c>
      <c r="K9879" t="s">
        <v>525</v>
      </c>
      <c r="L9879">
        <v>44105</v>
      </c>
      <c r="M9879" t="s">
        <v>175</v>
      </c>
      <c r="N9879" t="s">
        <v>6172</v>
      </c>
      <c r="O9879" t="s">
        <v>73</v>
      </c>
      <c r="P9879" t="s">
        <v>102</v>
      </c>
      <c r="Q9879" t="s">
        <v>6173</v>
      </c>
      <c r="R9879" s="19">
        <v>8.6999999999999993</v>
      </c>
      <c r="S9879" s="17">
        <v>5</v>
      </c>
      <c r="T9879" s="20">
        <v>0.7</v>
      </c>
      <c r="U9879" s="19">
        <v>-6.38</v>
      </c>
      <c r="V9879" s="20">
        <f t="shared" si="770"/>
        <v>-0.73333333333333339</v>
      </c>
      <c r="W9879" s="17">
        <f t="shared" si="771"/>
        <v>2017</v>
      </c>
      <c r="X9879" t="str">
        <f t="shared" si="772"/>
        <v>Apr-2017</v>
      </c>
      <c r="Y9879" s="17">
        <f t="shared" si="773"/>
        <v>1</v>
      </c>
      <c r="Z9879" t="str">
        <f t="shared" si="774"/>
        <v>Over 50%</v>
      </c>
      <c r="AA9879" s="17">
        <f>IF(COUNTIF($B$2:B9879,B9879)=1,1,0)</f>
        <v>0</v>
      </c>
      <c r="AB9879" s="17">
        <f>IF(COUNTIF($F$2:F9879,F9879)=1,1,0)</f>
        <v>0</v>
      </c>
    </row>
    <row r="9880" spans="1:28" x14ac:dyDescent="0.2">
      <c r="A9880" s="17">
        <v>9879</v>
      </c>
      <c r="B9880" t="s">
        <v>10908</v>
      </c>
      <c r="C9880" s="18">
        <v>42845</v>
      </c>
      <c r="D9880" s="18">
        <v>42846</v>
      </c>
      <c r="E9880" t="s">
        <v>215</v>
      </c>
      <c r="F9880" t="s">
        <v>4563</v>
      </c>
      <c r="G9880" t="s">
        <v>4564</v>
      </c>
      <c r="H9880" t="s">
        <v>129</v>
      </c>
      <c r="I9880" t="s">
        <v>54</v>
      </c>
      <c r="J9880" t="s">
        <v>2212</v>
      </c>
      <c r="K9880" t="s">
        <v>525</v>
      </c>
      <c r="L9880">
        <v>44105</v>
      </c>
      <c r="M9880" t="s">
        <v>175</v>
      </c>
      <c r="N9880" t="s">
        <v>8928</v>
      </c>
      <c r="O9880" t="s">
        <v>98</v>
      </c>
      <c r="P9880" t="s">
        <v>99</v>
      </c>
      <c r="Q9880" t="s">
        <v>8929</v>
      </c>
      <c r="R9880" s="19">
        <v>122.38200000000001</v>
      </c>
      <c r="S9880" s="17">
        <v>3</v>
      </c>
      <c r="T9880" s="20">
        <v>0.4</v>
      </c>
      <c r="U9880" s="19">
        <v>-24.476400000000002</v>
      </c>
      <c r="V9880" s="20">
        <f t="shared" si="770"/>
        <v>-0.2</v>
      </c>
      <c r="W9880" s="17">
        <f t="shared" si="771"/>
        <v>2017</v>
      </c>
      <c r="X9880" t="str">
        <f t="shared" si="772"/>
        <v>Apr-2017</v>
      </c>
      <c r="Y9880" s="17">
        <f t="shared" si="773"/>
        <v>1</v>
      </c>
      <c r="Z9880" t="str">
        <f t="shared" si="774"/>
        <v>31-40%</v>
      </c>
      <c r="AA9880" s="17">
        <f>IF(COUNTIF($B$2:B9880,B9880)=1,1,0)</f>
        <v>0</v>
      </c>
      <c r="AB9880" s="17">
        <f>IF(COUNTIF($F$2:F9880,F9880)=1,1,0)</f>
        <v>0</v>
      </c>
    </row>
    <row r="9881" spans="1:28" x14ac:dyDescent="0.2">
      <c r="A9881" s="17">
        <v>9880</v>
      </c>
      <c r="B9881" t="s">
        <v>10909</v>
      </c>
      <c r="C9881" s="18">
        <v>42603</v>
      </c>
      <c r="D9881" s="18">
        <v>42607</v>
      </c>
      <c r="E9881" t="s">
        <v>77</v>
      </c>
      <c r="F9881" t="s">
        <v>2298</v>
      </c>
      <c r="G9881" t="s">
        <v>2299</v>
      </c>
      <c r="H9881" t="s">
        <v>53</v>
      </c>
      <c r="I9881" t="s">
        <v>54</v>
      </c>
      <c r="J9881" t="s">
        <v>293</v>
      </c>
      <c r="K9881" t="s">
        <v>294</v>
      </c>
      <c r="L9881">
        <v>10035</v>
      </c>
      <c r="M9881" t="s">
        <v>175</v>
      </c>
      <c r="N9881" t="s">
        <v>3777</v>
      </c>
      <c r="O9881" t="s">
        <v>59</v>
      </c>
      <c r="P9881" t="s">
        <v>63</v>
      </c>
      <c r="Q9881" t="s">
        <v>3778</v>
      </c>
      <c r="R9881" s="19">
        <v>573.17399999999998</v>
      </c>
      <c r="S9881" s="17">
        <v>7</v>
      </c>
      <c r="T9881" s="20">
        <v>0.1</v>
      </c>
      <c r="U9881" s="19">
        <v>63.686</v>
      </c>
      <c r="V9881" s="20">
        <f t="shared" si="770"/>
        <v>0.11111111111111112</v>
      </c>
      <c r="W9881" s="17">
        <f t="shared" si="771"/>
        <v>2016</v>
      </c>
      <c r="X9881" t="str">
        <f t="shared" si="772"/>
        <v>Aug-2016</v>
      </c>
      <c r="Y9881" s="17">
        <f t="shared" si="773"/>
        <v>4</v>
      </c>
      <c r="Z9881" t="str">
        <f t="shared" si="774"/>
        <v>1-10%</v>
      </c>
      <c r="AA9881" s="17">
        <f>IF(COUNTIF($B$2:B9881,B9881)=1,1,0)</f>
        <v>1</v>
      </c>
      <c r="AB9881" s="17">
        <f>IF(COUNTIF($F$2:F9881,F9881)=1,1,0)</f>
        <v>0</v>
      </c>
    </row>
    <row r="9882" spans="1:28" x14ac:dyDescent="0.2">
      <c r="A9882" s="17">
        <v>9881</v>
      </c>
      <c r="B9882" t="s">
        <v>10910</v>
      </c>
      <c r="C9882" s="18">
        <v>42153</v>
      </c>
      <c r="D9882" s="18">
        <v>42155</v>
      </c>
      <c r="E9882" t="s">
        <v>215</v>
      </c>
      <c r="F9882" t="s">
        <v>3208</v>
      </c>
      <c r="G9882" t="s">
        <v>3209</v>
      </c>
      <c r="H9882" t="s">
        <v>129</v>
      </c>
      <c r="I9882" t="s">
        <v>54</v>
      </c>
      <c r="J9882" t="s">
        <v>2212</v>
      </c>
      <c r="K9882" t="s">
        <v>525</v>
      </c>
      <c r="L9882">
        <v>44105</v>
      </c>
      <c r="M9882" t="s">
        <v>175</v>
      </c>
      <c r="N9882" t="s">
        <v>1084</v>
      </c>
      <c r="O9882" t="s">
        <v>73</v>
      </c>
      <c r="P9882" t="s">
        <v>117</v>
      </c>
      <c r="Q9882" t="s">
        <v>213</v>
      </c>
      <c r="R9882" s="19">
        <v>85.055999999999997</v>
      </c>
      <c r="S9882" s="17">
        <v>3</v>
      </c>
      <c r="T9882" s="20">
        <v>0.2</v>
      </c>
      <c r="U9882" s="19">
        <v>28.706399999999999</v>
      </c>
      <c r="V9882" s="20">
        <f t="shared" si="770"/>
        <v>0.33749999999999997</v>
      </c>
      <c r="W9882" s="17">
        <f t="shared" si="771"/>
        <v>2015</v>
      </c>
      <c r="X9882" t="str">
        <f t="shared" si="772"/>
        <v>May-2015</v>
      </c>
      <c r="Y9882" s="17">
        <f t="shared" si="773"/>
        <v>2</v>
      </c>
      <c r="Z9882" t="str">
        <f t="shared" si="774"/>
        <v>11-20%</v>
      </c>
      <c r="AA9882" s="17">
        <f>IF(COUNTIF($B$2:B9882,B9882)=1,1,0)</f>
        <v>1</v>
      </c>
      <c r="AB9882" s="17">
        <f>IF(COUNTIF($F$2:F9882,F9882)=1,1,0)</f>
        <v>0</v>
      </c>
    </row>
    <row r="9883" spans="1:28" x14ac:dyDescent="0.2">
      <c r="A9883" s="17">
        <v>9882</v>
      </c>
      <c r="B9883" t="s">
        <v>10911</v>
      </c>
      <c r="C9883" s="18">
        <v>41863</v>
      </c>
      <c r="D9883" s="18">
        <v>41864</v>
      </c>
      <c r="E9883" t="s">
        <v>215</v>
      </c>
      <c r="F9883" t="s">
        <v>2754</v>
      </c>
      <c r="G9883" t="s">
        <v>2755</v>
      </c>
      <c r="H9883" t="s">
        <v>53</v>
      </c>
      <c r="I9883" t="s">
        <v>54</v>
      </c>
      <c r="J9883" t="s">
        <v>5710</v>
      </c>
      <c r="K9883" t="s">
        <v>1302</v>
      </c>
      <c r="L9883">
        <v>30188</v>
      </c>
      <c r="M9883" t="s">
        <v>57</v>
      </c>
      <c r="N9883" t="s">
        <v>2389</v>
      </c>
      <c r="O9883" t="s">
        <v>73</v>
      </c>
      <c r="P9883" t="s">
        <v>102</v>
      </c>
      <c r="Q9883" t="s">
        <v>2390</v>
      </c>
      <c r="R9883" s="19">
        <v>14.04</v>
      </c>
      <c r="S9883" s="17">
        <v>3</v>
      </c>
      <c r="T9883" s="20">
        <v>0</v>
      </c>
      <c r="U9883" s="19">
        <v>6.7392000000000003</v>
      </c>
      <c r="V9883" s="20">
        <f t="shared" si="770"/>
        <v>0.48000000000000004</v>
      </c>
      <c r="W9883" s="17">
        <f t="shared" si="771"/>
        <v>2014</v>
      </c>
      <c r="X9883" t="str">
        <f t="shared" si="772"/>
        <v>Aug-2014</v>
      </c>
      <c r="Y9883" s="17">
        <f t="shared" si="773"/>
        <v>1</v>
      </c>
      <c r="Z9883" t="str">
        <f t="shared" si="774"/>
        <v>0% (No Discount)</v>
      </c>
      <c r="AA9883" s="17">
        <f>IF(COUNTIF($B$2:B9883,B9883)=1,1,0)</f>
        <v>1</v>
      </c>
      <c r="AB9883" s="17">
        <f>IF(COUNTIF($F$2:F9883,F9883)=1,1,0)</f>
        <v>0</v>
      </c>
    </row>
    <row r="9884" spans="1:28" x14ac:dyDescent="0.2">
      <c r="A9884" s="17">
        <v>9883</v>
      </c>
      <c r="B9884" t="s">
        <v>10911</v>
      </c>
      <c r="C9884" s="18">
        <v>41863</v>
      </c>
      <c r="D9884" s="18">
        <v>41864</v>
      </c>
      <c r="E9884" t="s">
        <v>215</v>
      </c>
      <c r="F9884" t="s">
        <v>2754</v>
      </c>
      <c r="G9884" t="s">
        <v>2755</v>
      </c>
      <c r="H9884" t="s">
        <v>53</v>
      </c>
      <c r="I9884" t="s">
        <v>54</v>
      </c>
      <c r="J9884" t="s">
        <v>5710</v>
      </c>
      <c r="K9884" t="s">
        <v>1302</v>
      </c>
      <c r="L9884">
        <v>30188</v>
      </c>
      <c r="M9884" t="s">
        <v>57</v>
      </c>
      <c r="N9884" t="s">
        <v>3594</v>
      </c>
      <c r="O9884" t="s">
        <v>98</v>
      </c>
      <c r="P9884" t="s">
        <v>188</v>
      </c>
      <c r="Q9884" t="s">
        <v>3595</v>
      </c>
      <c r="R9884" s="19">
        <v>272.61</v>
      </c>
      <c r="S9884" s="17">
        <v>13</v>
      </c>
      <c r="T9884" s="20">
        <v>0</v>
      </c>
      <c r="U9884" s="19">
        <v>98.139600000000002</v>
      </c>
      <c r="V9884" s="20">
        <f t="shared" si="770"/>
        <v>0.36</v>
      </c>
      <c r="W9884" s="17">
        <f t="shared" si="771"/>
        <v>2014</v>
      </c>
      <c r="X9884" t="str">
        <f t="shared" si="772"/>
        <v>Aug-2014</v>
      </c>
      <c r="Y9884" s="17">
        <f t="shared" si="773"/>
        <v>1</v>
      </c>
      <c r="Z9884" t="str">
        <f t="shared" si="774"/>
        <v>0% (No Discount)</v>
      </c>
      <c r="AA9884" s="17">
        <f>IF(COUNTIF($B$2:B9884,B9884)=1,1,0)</f>
        <v>0</v>
      </c>
      <c r="AB9884" s="17">
        <f>IF(COUNTIF($F$2:F9884,F9884)=1,1,0)</f>
        <v>0</v>
      </c>
    </row>
    <row r="9885" spans="1:28" x14ac:dyDescent="0.2">
      <c r="A9885" s="17">
        <v>9884</v>
      </c>
      <c r="B9885" t="s">
        <v>10912</v>
      </c>
      <c r="C9885" s="18">
        <v>41732</v>
      </c>
      <c r="D9885" s="18">
        <v>41737</v>
      </c>
      <c r="E9885" t="s">
        <v>77</v>
      </c>
      <c r="F9885" t="s">
        <v>7017</v>
      </c>
      <c r="G9885" t="s">
        <v>7018</v>
      </c>
      <c r="H9885" t="s">
        <v>68</v>
      </c>
      <c r="I9885" t="s">
        <v>54</v>
      </c>
      <c r="J9885" t="s">
        <v>69</v>
      </c>
      <c r="K9885" t="s">
        <v>70</v>
      </c>
      <c r="L9885">
        <v>90008</v>
      </c>
      <c r="M9885" t="s">
        <v>71</v>
      </c>
      <c r="N9885" t="s">
        <v>1622</v>
      </c>
      <c r="O9885" t="s">
        <v>73</v>
      </c>
      <c r="P9885" t="s">
        <v>200</v>
      </c>
      <c r="Q9885" t="s">
        <v>698</v>
      </c>
      <c r="R9885" s="19">
        <v>11.16</v>
      </c>
      <c r="S9885" s="17">
        <v>2</v>
      </c>
      <c r="T9885" s="20">
        <v>0</v>
      </c>
      <c r="U9885" s="19">
        <v>5.58</v>
      </c>
      <c r="V9885" s="20">
        <f t="shared" si="770"/>
        <v>0.5</v>
      </c>
      <c r="W9885" s="17">
        <f t="shared" si="771"/>
        <v>2014</v>
      </c>
      <c r="X9885" t="str">
        <f t="shared" si="772"/>
        <v>Apr-2014</v>
      </c>
      <c r="Y9885" s="17">
        <f t="shared" si="773"/>
        <v>5</v>
      </c>
      <c r="Z9885" t="str">
        <f t="shared" si="774"/>
        <v>0% (No Discount)</v>
      </c>
      <c r="AA9885" s="17">
        <f>IF(COUNTIF($B$2:B9885,B9885)=1,1,0)</f>
        <v>1</v>
      </c>
      <c r="AB9885" s="17">
        <f>IF(COUNTIF($F$2:F9885,F9885)=1,1,0)</f>
        <v>0</v>
      </c>
    </row>
    <row r="9886" spans="1:28" x14ac:dyDescent="0.2">
      <c r="A9886" s="17">
        <v>9885</v>
      </c>
      <c r="B9886" t="s">
        <v>10912</v>
      </c>
      <c r="C9886" s="18">
        <v>41732</v>
      </c>
      <c r="D9886" s="18">
        <v>41737</v>
      </c>
      <c r="E9886" t="s">
        <v>77</v>
      </c>
      <c r="F9886" t="s">
        <v>7017</v>
      </c>
      <c r="G9886" t="s">
        <v>7018</v>
      </c>
      <c r="H9886" t="s">
        <v>68</v>
      </c>
      <c r="I9886" t="s">
        <v>54</v>
      </c>
      <c r="J9886" t="s">
        <v>69</v>
      </c>
      <c r="K9886" t="s">
        <v>70</v>
      </c>
      <c r="L9886">
        <v>90008</v>
      </c>
      <c r="M9886" t="s">
        <v>71</v>
      </c>
      <c r="N9886" t="s">
        <v>4830</v>
      </c>
      <c r="O9886" t="s">
        <v>98</v>
      </c>
      <c r="P9886" t="s">
        <v>188</v>
      </c>
      <c r="Q9886" t="s">
        <v>4831</v>
      </c>
      <c r="R9886" s="19">
        <v>62.31</v>
      </c>
      <c r="S9886" s="17">
        <v>3</v>
      </c>
      <c r="T9886" s="20">
        <v>0</v>
      </c>
      <c r="U9886" s="19">
        <v>22.4316</v>
      </c>
      <c r="V9886" s="20">
        <f t="shared" si="770"/>
        <v>0.36</v>
      </c>
      <c r="W9886" s="17">
        <f t="shared" si="771"/>
        <v>2014</v>
      </c>
      <c r="X9886" t="str">
        <f t="shared" si="772"/>
        <v>Apr-2014</v>
      </c>
      <c r="Y9886" s="17">
        <f t="shared" si="773"/>
        <v>5</v>
      </c>
      <c r="Z9886" t="str">
        <f t="shared" si="774"/>
        <v>0% (No Discount)</v>
      </c>
      <c r="AA9886" s="17">
        <f>IF(COUNTIF($B$2:B9886,B9886)=1,1,0)</f>
        <v>0</v>
      </c>
      <c r="AB9886" s="17">
        <f>IF(COUNTIF($F$2:F9886,F9886)=1,1,0)</f>
        <v>0</v>
      </c>
    </row>
    <row r="9887" spans="1:28" x14ac:dyDescent="0.2">
      <c r="A9887" s="17">
        <v>9886</v>
      </c>
      <c r="B9887" t="s">
        <v>10912</v>
      </c>
      <c r="C9887" s="18">
        <v>41732</v>
      </c>
      <c r="D9887" s="18">
        <v>41737</v>
      </c>
      <c r="E9887" t="s">
        <v>77</v>
      </c>
      <c r="F9887" t="s">
        <v>7017</v>
      </c>
      <c r="G9887" t="s">
        <v>7018</v>
      </c>
      <c r="H9887" t="s">
        <v>68</v>
      </c>
      <c r="I9887" t="s">
        <v>54</v>
      </c>
      <c r="J9887" t="s">
        <v>69</v>
      </c>
      <c r="K9887" t="s">
        <v>70</v>
      </c>
      <c r="L9887">
        <v>90008</v>
      </c>
      <c r="M9887" t="s">
        <v>71</v>
      </c>
      <c r="N9887" t="s">
        <v>4451</v>
      </c>
      <c r="O9887" t="s">
        <v>98</v>
      </c>
      <c r="P9887" t="s">
        <v>188</v>
      </c>
      <c r="Q9887" t="s">
        <v>4452</v>
      </c>
      <c r="R9887" s="19">
        <v>159.97999999999999</v>
      </c>
      <c r="S9887" s="17">
        <v>2</v>
      </c>
      <c r="T9887" s="20">
        <v>0</v>
      </c>
      <c r="U9887" s="19">
        <v>57.592799999999997</v>
      </c>
      <c r="V9887" s="20">
        <f t="shared" si="770"/>
        <v>0.36</v>
      </c>
      <c r="W9887" s="17">
        <f t="shared" si="771"/>
        <v>2014</v>
      </c>
      <c r="X9887" t="str">
        <f t="shared" si="772"/>
        <v>Apr-2014</v>
      </c>
      <c r="Y9887" s="17">
        <f t="shared" si="773"/>
        <v>5</v>
      </c>
      <c r="Z9887" t="str">
        <f t="shared" si="774"/>
        <v>0% (No Discount)</v>
      </c>
      <c r="AA9887" s="17">
        <f>IF(COUNTIF($B$2:B9887,B9887)=1,1,0)</f>
        <v>0</v>
      </c>
      <c r="AB9887" s="17">
        <f>IF(COUNTIF($F$2:F9887,F9887)=1,1,0)</f>
        <v>0</v>
      </c>
    </row>
    <row r="9888" spans="1:28" x14ac:dyDescent="0.2">
      <c r="A9888" s="17">
        <v>9887</v>
      </c>
      <c r="B9888" t="s">
        <v>10913</v>
      </c>
      <c r="C9888" s="18">
        <v>41662</v>
      </c>
      <c r="D9888" s="18">
        <v>41666</v>
      </c>
      <c r="E9888" t="s">
        <v>77</v>
      </c>
      <c r="F9888" t="s">
        <v>5468</v>
      </c>
      <c r="G9888" t="s">
        <v>5469</v>
      </c>
      <c r="H9888" t="s">
        <v>53</v>
      </c>
      <c r="I9888" t="s">
        <v>54</v>
      </c>
      <c r="J9888" t="s">
        <v>4304</v>
      </c>
      <c r="K9888" t="s">
        <v>281</v>
      </c>
      <c r="L9888">
        <v>47905</v>
      </c>
      <c r="M9888" t="s">
        <v>132</v>
      </c>
      <c r="N9888" t="s">
        <v>1947</v>
      </c>
      <c r="O9888" t="s">
        <v>73</v>
      </c>
      <c r="P9888" t="s">
        <v>296</v>
      </c>
      <c r="Q9888" t="s">
        <v>1948</v>
      </c>
      <c r="R9888" s="19">
        <v>5.94</v>
      </c>
      <c r="S9888" s="17">
        <v>3</v>
      </c>
      <c r="T9888" s="20">
        <v>0</v>
      </c>
      <c r="U9888" s="19">
        <v>0</v>
      </c>
      <c r="V9888" s="20">
        <f t="shared" si="770"/>
        <v>0</v>
      </c>
      <c r="W9888" s="17">
        <f t="shared" si="771"/>
        <v>2014</v>
      </c>
      <c r="X9888" t="str">
        <f t="shared" si="772"/>
        <v>Jan-2014</v>
      </c>
      <c r="Y9888" s="17">
        <f t="shared" si="773"/>
        <v>4</v>
      </c>
      <c r="Z9888" t="str">
        <f t="shared" si="774"/>
        <v>0% (No Discount)</v>
      </c>
      <c r="AA9888" s="17">
        <f>IF(COUNTIF($B$2:B9888,B9888)=1,1,0)</f>
        <v>1</v>
      </c>
      <c r="AB9888" s="17">
        <f>IF(COUNTIF($F$2:F9888,F9888)=1,1,0)</f>
        <v>0</v>
      </c>
    </row>
    <row r="9889" spans="1:28" x14ac:dyDescent="0.2">
      <c r="A9889" s="17">
        <v>9888</v>
      </c>
      <c r="B9889" t="s">
        <v>10914</v>
      </c>
      <c r="C9889" s="18">
        <v>43020</v>
      </c>
      <c r="D9889" s="18">
        <v>43023</v>
      </c>
      <c r="E9889" t="s">
        <v>215</v>
      </c>
      <c r="F9889" t="s">
        <v>2084</v>
      </c>
      <c r="G9889" t="s">
        <v>2085</v>
      </c>
      <c r="H9889" t="s">
        <v>53</v>
      </c>
      <c r="I9889" t="s">
        <v>54</v>
      </c>
      <c r="J9889" t="s">
        <v>293</v>
      </c>
      <c r="K9889" t="s">
        <v>294</v>
      </c>
      <c r="L9889">
        <v>10024</v>
      </c>
      <c r="M9889" t="s">
        <v>175</v>
      </c>
      <c r="N9889" t="s">
        <v>4978</v>
      </c>
      <c r="O9889" t="s">
        <v>73</v>
      </c>
      <c r="P9889" t="s">
        <v>117</v>
      </c>
      <c r="Q9889" t="s">
        <v>4979</v>
      </c>
      <c r="R9889" s="19">
        <v>9.9600000000000009</v>
      </c>
      <c r="S9889" s="17">
        <v>2</v>
      </c>
      <c r="T9889" s="20">
        <v>0</v>
      </c>
      <c r="U9889" s="19">
        <v>4.6811999999999996</v>
      </c>
      <c r="V9889" s="20">
        <f t="shared" si="770"/>
        <v>0.46999999999999992</v>
      </c>
      <c r="W9889" s="17">
        <f t="shared" si="771"/>
        <v>2017</v>
      </c>
      <c r="X9889" t="str">
        <f t="shared" si="772"/>
        <v>Oct-2017</v>
      </c>
      <c r="Y9889" s="17">
        <f t="shared" si="773"/>
        <v>3</v>
      </c>
      <c r="Z9889" t="str">
        <f t="shared" si="774"/>
        <v>0% (No Discount)</v>
      </c>
      <c r="AA9889" s="17">
        <f>IF(COUNTIF($B$2:B9889,B9889)=1,1,0)</f>
        <v>1</v>
      </c>
      <c r="AB9889" s="17">
        <f>IF(COUNTIF($F$2:F9889,F9889)=1,1,0)</f>
        <v>0</v>
      </c>
    </row>
    <row r="9890" spans="1:28" x14ac:dyDescent="0.2">
      <c r="A9890" s="17">
        <v>9889</v>
      </c>
      <c r="B9890" t="s">
        <v>10915</v>
      </c>
      <c r="C9890" s="18">
        <v>42224</v>
      </c>
      <c r="D9890" s="18">
        <v>42228</v>
      </c>
      <c r="E9890" t="s">
        <v>77</v>
      </c>
      <c r="F9890" t="s">
        <v>3017</v>
      </c>
      <c r="G9890" t="s">
        <v>3018</v>
      </c>
      <c r="H9890" t="s">
        <v>53</v>
      </c>
      <c r="I9890" t="s">
        <v>54</v>
      </c>
      <c r="J9890" t="s">
        <v>8543</v>
      </c>
      <c r="K9890" t="s">
        <v>294</v>
      </c>
      <c r="L9890">
        <v>13501</v>
      </c>
      <c r="M9890" t="s">
        <v>175</v>
      </c>
      <c r="N9890" t="s">
        <v>4451</v>
      </c>
      <c r="O9890" t="s">
        <v>98</v>
      </c>
      <c r="P9890" t="s">
        <v>188</v>
      </c>
      <c r="Q9890" t="s">
        <v>4452</v>
      </c>
      <c r="R9890" s="19">
        <v>79.989999999999995</v>
      </c>
      <c r="S9890" s="17">
        <v>1</v>
      </c>
      <c r="T9890" s="20">
        <v>0</v>
      </c>
      <c r="U9890" s="19">
        <v>28.796399999999998</v>
      </c>
      <c r="V9890" s="20">
        <f t="shared" si="770"/>
        <v>0.36</v>
      </c>
      <c r="W9890" s="17">
        <f t="shared" si="771"/>
        <v>2015</v>
      </c>
      <c r="X9890" t="str">
        <f t="shared" si="772"/>
        <v>Aug-2015</v>
      </c>
      <c r="Y9890" s="17">
        <f t="shared" si="773"/>
        <v>4</v>
      </c>
      <c r="Z9890" t="str">
        <f t="shared" si="774"/>
        <v>0% (No Discount)</v>
      </c>
      <c r="AA9890" s="17">
        <f>IF(COUNTIF($B$2:B9890,B9890)=1,1,0)</f>
        <v>1</v>
      </c>
      <c r="AB9890" s="17">
        <f>IF(COUNTIF($F$2:F9890,F9890)=1,1,0)</f>
        <v>0</v>
      </c>
    </row>
    <row r="9891" spans="1:28" x14ac:dyDescent="0.2">
      <c r="A9891" s="17">
        <v>9890</v>
      </c>
      <c r="B9891" t="s">
        <v>10916</v>
      </c>
      <c r="C9891" s="18">
        <v>42813</v>
      </c>
      <c r="D9891" s="18">
        <v>42814</v>
      </c>
      <c r="E9891" t="s">
        <v>215</v>
      </c>
      <c r="F9891" t="s">
        <v>4226</v>
      </c>
      <c r="G9891" t="s">
        <v>4227</v>
      </c>
      <c r="H9891" t="s">
        <v>68</v>
      </c>
      <c r="I9891" t="s">
        <v>54</v>
      </c>
      <c r="J9891" t="s">
        <v>1149</v>
      </c>
      <c r="K9891" t="s">
        <v>817</v>
      </c>
      <c r="L9891">
        <v>8701</v>
      </c>
      <c r="M9891" t="s">
        <v>175</v>
      </c>
      <c r="N9891" t="s">
        <v>7820</v>
      </c>
      <c r="O9891" t="s">
        <v>73</v>
      </c>
      <c r="P9891" t="s">
        <v>95</v>
      </c>
      <c r="Q9891" t="s">
        <v>7821</v>
      </c>
      <c r="R9891" s="19">
        <v>8.94</v>
      </c>
      <c r="S9891" s="17">
        <v>3</v>
      </c>
      <c r="T9891" s="20">
        <v>0</v>
      </c>
      <c r="U9891" s="19">
        <v>2.4138000000000002</v>
      </c>
      <c r="V9891" s="20">
        <f t="shared" si="770"/>
        <v>0.27</v>
      </c>
      <c r="W9891" s="17">
        <f t="shared" si="771"/>
        <v>2017</v>
      </c>
      <c r="X9891" t="str">
        <f t="shared" si="772"/>
        <v>Mar-2017</v>
      </c>
      <c r="Y9891" s="17">
        <f t="shared" si="773"/>
        <v>1</v>
      </c>
      <c r="Z9891" t="str">
        <f t="shared" si="774"/>
        <v>0% (No Discount)</v>
      </c>
      <c r="AA9891" s="17">
        <f>IF(COUNTIF($B$2:B9891,B9891)=1,1,0)</f>
        <v>1</v>
      </c>
      <c r="AB9891" s="17">
        <f>IF(COUNTIF($F$2:F9891,F9891)=1,1,0)</f>
        <v>0</v>
      </c>
    </row>
    <row r="9892" spans="1:28" x14ac:dyDescent="0.2">
      <c r="A9892" s="17">
        <v>9891</v>
      </c>
      <c r="B9892" t="s">
        <v>10917</v>
      </c>
      <c r="C9892" s="18">
        <v>42576</v>
      </c>
      <c r="D9892" s="18">
        <v>42579</v>
      </c>
      <c r="E9892" t="s">
        <v>50</v>
      </c>
      <c r="F9892" t="s">
        <v>612</v>
      </c>
      <c r="G9892" t="s">
        <v>613</v>
      </c>
      <c r="H9892" t="s">
        <v>68</v>
      </c>
      <c r="I9892" t="s">
        <v>54</v>
      </c>
      <c r="J9892" t="s">
        <v>2581</v>
      </c>
      <c r="K9892" t="s">
        <v>141</v>
      </c>
      <c r="L9892">
        <v>53209</v>
      </c>
      <c r="M9892" t="s">
        <v>132</v>
      </c>
      <c r="N9892" t="s">
        <v>6686</v>
      </c>
      <c r="O9892" t="s">
        <v>73</v>
      </c>
      <c r="P9892" t="s">
        <v>117</v>
      </c>
      <c r="Q9892" t="s">
        <v>6687</v>
      </c>
      <c r="R9892" s="19">
        <v>20.62</v>
      </c>
      <c r="S9892" s="17">
        <v>2</v>
      </c>
      <c r="T9892" s="20">
        <v>0</v>
      </c>
      <c r="U9892" s="19">
        <v>9.6913999999999998</v>
      </c>
      <c r="V9892" s="20">
        <f t="shared" si="770"/>
        <v>0.47</v>
      </c>
      <c r="W9892" s="17">
        <f t="shared" si="771"/>
        <v>2016</v>
      </c>
      <c r="X9892" t="str">
        <f t="shared" si="772"/>
        <v>Jul-2016</v>
      </c>
      <c r="Y9892" s="17">
        <f t="shared" si="773"/>
        <v>3</v>
      </c>
      <c r="Z9892" t="str">
        <f t="shared" si="774"/>
        <v>0% (No Discount)</v>
      </c>
      <c r="AA9892" s="17">
        <f>IF(COUNTIF($B$2:B9892,B9892)=1,1,0)</f>
        <v>1</v>
      </c>
      <c r="AB9892" s="17">
        <f>IF(COUNTIF($F$2:F9892,F9892)=1,1,0)</f>
        <v>0</v>
      </c>
    </row>
    <row r="9893" spans="1:28" x14ac:dyDescent="0.2">
      <c r="A9893" s="17">
        <v>9892</v>
      </c>
      <c r="B9893" t="s">
        <v>10917</v>
      </c>
      <c r="C9893" s="18">
        <v>42576</v>
      </c>
      <c r="D9893" s="18">
        <v>42579</v>
      </c>
      <c r="E9893" t="s">
        <v>50</v>
      </c>
      <c r="F9893" t="s">
        <v>612</v>
      </c>
      <c r="G9893" t="s">
        <v>613</v>
      </c>
      <c r="H9893" t="s">
        <v>68</v>
      </c>
      <c r="I9893" t="s">
        <v>54</v>
      </c>
      <c r="J9893" t="s">
        <v>2581</v>
      </c>
      <c r="K9893" t="s">
        <v>141</v>
      </c>
      <c r="L9893">
        <v>53209</v>
      </c>
      <c r="M9893" t="s">
        <v>132</v>
      </c>
      <c r="N9893" t="s">
        <v>3673</v>
      </c>
      <c r="O9893" t="s">
        <v>98</v>
      </c>
      <c r="P9893" t="s">
        <v>188</v>
      </c>
      <c r="Q9893" t="s">
        <v>3674</v>
      </c>
      <c r="R9893" s="19">
        <v>124.25</v>
      </c>
      <c r="S9893" s="17">
        <v>7</v>
      </c>
      <c r="T9893" s="20">
        <v>0</v>
      </c>
      <c r="U9893" s="19">
        <v>48.457500000000003</v>
      </c>
      <c r="V9893" s="20">
        <f t="shared" si="770"/>
        <v>0.39</v>
      </c>
      <c r="W9893" s="17">
        <f t="shared" si="771"/>
        <v>2016</v>
      </c>
      <c r="X9893" t="str">
        <f t="shared" si="772"/>
        <v>Jul-2016</v>
      </c>
      <c r="Y9893" s="17">
        <f t="shared" si="773"/>
        <v>3</v>
      </c>
      <c r="Z9893" t="str">
        <f t="shared" si="774"/>
        <v>0% (No Discount)</v>
      </c>
      <c r="AA9893" s="17">
        <f>IF(COUNTIF($B$2:B9893,B9893)=1,1,0)</f>
        <v>0</v>
      </c>
      <c r="AB9893" s="17">
        <f>IF(COUNTIF($F$2:F9893,F9893)=1,1,0)</f>
        <v>0</v>
      </c>
    </row>
    <row r="9894" spans="1:28" x14ac:dyDescent="0.2">
      <c r="A9894" s="17">
        <v>9893</v>
      </c>
      <c r="B9894" t="s">
        <v>10917</v>
      </c>
      <c r="C9894" s="18">
        <v>42576</v>
      </c>
      <c r="D9894" s="18">
        <v>42579</v>
      </c>
      <c r="E9894" t="s">
        <v>50</v>
      </c>
      <c r="F9894" t="s">
        <v>612</v>
      </c>
      <c r="G9894" t="s">
        <v>613</v>
      </c>
      <c r="H9894" t="s">
        <v>68</v>
      </c>
      <c r="I9894" t="s">
        <v>54</v>
      </c>
      <c r="J9894" t="s">
        <v>2581</v>
      </c>
      <c r="K9894" t="s">
        <v>141</v>
      </c>
      <c r="L9894">
        <v>53209</v>
      </c>
      <c r="M9894" t="s">
        <v>132</v>
      </c>
      <c r="N9894" t="s">
        <v>1880</v>
      </c>
      <c r="O9894" t="s">
        <v>98</v>
      </c>
      <c r="P9894" t="s">
        <v>99</v>
      </c>
      <c r="Q9894" t="s">
        <v>1881</v>
      </c>
      <c r="R9894" s="19">
        <v>297.55</v>
      </c>
      <c r="S9894" s="17">
        <v>5</v>
      </c>
      <c r="T9894" s="20">
        <v>0</v>
      </c>
      <c r="U9894" s="19">
        <v>83.313999999999993</v>
      </c>
      <c r="V9894" s="20">
        <f t="shared" si="770"/>
        <v>0.27999999999999997</v>
      </c>
      <c r="W9894" s="17">
        <f t="shared" si="771"/>
        <v>2016</v>
      </c>
      <c r="X9894" t="str">
        <f t="shared" si="772"/>
        <v>Jul-2016</v>
      </c>
      <c r="Y9894" s="17">
        <f t="shared" si="773"/>
        <v>3</v>
      </c>
      <c r="Z9894" t="str">
        <f t="shared" si="774"/>
        <v>0% (No Discount)</v>
      </c>
      <c r="AA9894" s="17">
        <f>IF(COUNTIF($B$2:B9894,B9894)=1,1,0)</f>
        <v>0</v>
      </c>
      <c r="AB9894" s="17">
        <f>IF(COUNTIF($F$2:F9894,F9894)=1,1,0)</f>
        <v>0</v>
      </c>
    </row>
    <row r="9895" spans="1:28" x14ac:dyDescent="0.2">
      <c r="A9895" s="17">
        <v>9894</v>
      </c>
      <c r="B9895" t="s">
        <v>10917</v>
      </c>
      <c r="C9895" s="18">
        <v>42576</v>
      </c>
      <c r="D9895" s="18">
        <v>42579</v>
      </c>
      <c r="E9895" t="s">
        <v>50</v>
      </c>
      <c r="F9895" t="s">
        <v>612</v>
      </c>
      <c r="G9895" t="s">
        <v>613</v>
      </c>
      <c r="H9895" t="s">
        <v>68</v>
      </c>
      <c r="I9895" t="s">
        <v>54</v>
      </c>
      <c r="J9895" t="s">
        <v>2581</v>
      </c>
      <c r="K9895" t="s">
        <v>141</v>
      </c>
      <c r="L9895">
        <v>53209</v>
      </c>
      <c r="M9895" t="s">
        <v>132</v>
      </c>
      <c r="N9895" t="s">
        <v>7986</v>
      </c>
      <c r="O9895" t="s">
        <v>59</v>
      </c>
      <c r="P9895" t="s">
        <v>63</v>
      </c>
      <c r="Q9895" t="s">
        <v>7987</v>
      </c>
      <c r="R9895" s="19">
        <v>403.56</v>
      </c>
      <c r="S9895" s="17">
        <v>4</v>
      </c>
      <c r="T9895" s="20">
        <v>0</v>
      </c>
      <c r="U9895" s="19">
        <v>96.854399999999998</v>
      </c>
      <c r="V9895" s="20">
        <f t="shared" si="770"/>
        <v>0.24</v>
      </c>
      <c r="W9895" s="17">
        <f t="shared" si="771"/>
        <v>2016</v>
      </c>
      <c r="X9895" t="str">
        <f t="shared" si="772"/>
        <v>Jul-2016</v>
      </c>
      <c r="Y9895" s="17">
        <f t="shared" si="773"/>
        <v>3</v>
      </c>
      <c r="Z9895" t="str">
        <f t="shared" si="774"/>
        <v>0% (No Discount)</v>
      </c>
      <c r="AA9895" s="17">
        <f>IF(COUNTIF($B$2:B9895,B9895)=1,1,0)</f>
        <v>0</v>
      </c>
      <c r="AB9895" s="17">
        <f>IF(COUNTIF($F$2:F9895,F9895)=1,1,0)</f>
        <v>0</v>
      </c>
    </row>
    <row r="9896" spans="1:28" x14ac:dyDescent="0.2">
      <c r="A9896" s="17">
        <v>9895</v>
      </c>
      <c r="B9896" t="s">
        <v>10917</v>
      </c>
      <c r="C9896" s="18">
        <v>42576</v>
      </c>
      <c r="D9896" s="18">
        <v>42579</v>
      </c>
      <c r="E9896" t="s">
        <v>50</v>
      </c>
      <c r="F9896" t="s">
        <v>612</v>
      </c>
      <c r="G9896" t="s">
        <v>613</v>
      </c>
      <c r="H9896" t="s">
        <v>68</v>
      </c>
      <c r="I9896" t="s">
        <v>54</v>
      </c>
      <c r="J9896" t="s">
        <v>2581</v>
      </c>
      <c r="K9896" t="s">
        <v>141</v>
      </c>
      <c r="L9896">
        <v>53209</v>
      </c>
      <c r="M9896" t="s">
        <v>132</v>
      </c>
      <c r="N9896" t="s">
        <v>1168</v>
      </c>
      <c r="O9896" t="s">
        <v>59</v>
      </c>
      <c r="P9896" t="s">
        <v>92</v>
      </c>
      <c r="Q9896" t="s">
        <v>1169</v>
      </c>
      <c r="R9896" s="19">
        <v>95.2</v>
      </c>
      <c r="S9896" s="17">
        <v>5</v>
      </c>
      <c r="T9896" s="20">
        <v>0</v>
      </c>
      <c r="U9896" s="19">
        <v>27.608000000000001</v>
      </c>
      <c r="V9896" s="20">
        <f t="shared" si="770"/>
        <v>0.28999999999999998</v>
      </c>
      <c r="W9896" s="17">
        <f t="shared" si="771"/>
        <v>2016</v>
      </c>
      <c r="X9896" t="str">
        <f t="shared" si="772"/>
        <v>Jul-2016</v>
      </c>
      <c r="Y9896" s="17">
        <f t="shared" si="773"/>
        <v>3</v>
      </c>
      <c r="Z9896" t="str">
        <f t="shared" si="774"/>
        <v>0% (No Discount)</v>
      </c>
      <c r="AA9896" s="17">
        <f>IF(COUNTIF($B$2:B9896,B9896)=1,1,0)</f>
        <v>0</v>
      </c>
      <c r="AB9896" s="17">
        <f>IF(COUNTIF($F$2:F9896,F9896)=1,1,0)</f>
        <v>0</v>
      </c>
    </row>
    <row r="9897" spans="1:28" x14ac:dyDescent="0.2">
      <c r="A9897" s="17">
        <v>9896</v>
      </c>
      <c r="B9897" t="s">
        <v>10918</v>
      </c>
      <c r="C9897" s="18">
        <v>41908</v>
      </c>
      <c r="D9897" s="18">
        <v>41913</v>
      </c>
      <c r="E9897" t="s">
        <v>77</v>
      </c>
      <c r="F9897" t="s">
        <v>3917</v>
      </c>
      <c r="G9897" t="s">
        <v>3918</v>
      </c>
      <c r="H9897" t="s">
        <v>53</v>
      </c>
      <c r="I9897" t="s">
        <v>54</v>
      </c>
      <c r="J9897" t="s">
        <v>330</v>
      </c>
      <c r="K9897" t="s">
        <v>238</v>
      </c>
      <c r="L9897">
        <v>60623</v>
      </c>
      <c r="M9897" t="s">
        <v>132</v>
      </c>
      <c r="N9897" t="s">
        <v>6852</v>
      </c>
      <c r="O9897" t="s">
        <v>98</v>
      </c>
      <c r="P9897" t="s">
        <v>188</v>
      </c>
      <c r="Q9897" t="s">
        <v>6853</v>
      </c>
      <c r="R9897" s="19">
        <v>153.82400000000001</v>
      </c>
      <c r="S9897" s="17">
        <v>11</v>
      </c>
      <c r="T9897" s="20">
        <v>0.2</v>
      </c>
      <c r="U9897" s="19">
        <v>38.456000000000003</v>
      </c>
      <c r="V9897" s="20">
        <f t="shared" si="770"/>
        <v>0.25</v>
      </c>
      <c r="W9897" s="17">
        <f t="shared" si="771"/>
        <v>2014</v>
      </c>
      <c r="X9897" t="str">
        <f t="shared" si="772"/>
        <v>Sep-2014</v>
      </c>
      <c r="Y9897" s="17">
        <f t="shared" si="773"/>
        <v>5</v>
      </c>
      <c r="Z9897" t="str">
        <f t="shared" si="774"/>
        <v>11-20%</v>
      </c>
      <c r="AA9897" s="17">
        <f>IF(COUNTIF($B$2:B9897,B9897)=1,1,0)</f>
        <v>1</v>
      </c>
      <c r="AB9897" s="17">
        <f>IF(COUNTIF($F$2:F9897,F9897)=1,1,0)</f>
        <v>0</v>
      </c>
    </row>
    <row r="9898" spans="1:28" x14ac:dyDescent="0.2">
      <c r="A9898" s="17">
        <v>9897</v>
      </c>
      <c r="B9898" t="s">
        <v>10919</v>
      </c>
      <c r="C9898" s="18">
        <v>41807</v>
      </c>
      <c r="D9898" s="18">
        <v>41810</v>
      </c>
      <c r="E9898" t="s">
        <v>50</v>
      </c>
      <c r="F9898" t="s">
        <v>1966</v>
      </c>
      <c r="G9898" t="s">
        <v>1967</v>
      </c>
      <c r="H9898" t="s">
        <v>53</v>
      </c>
      <c r="I9898" t="s">
        <v>54</v>
      </c>
      <c r="J9898" t="s">
        <v>330</v>
      </c>
      <c r="K9898" t="s">
        <v>238</v>
      </c>
      <c r="L9898">
        <v>60653</v>
      </c>
      <c r="M9898" t="s">
        <v>132</v>
      </c>
      <c r="N9898" t="s">
        <v>7569</v>
      </c>
      <c r="O9898" t="s">
        <v>73</v>
      </c>
      <c r="P9898" t="s">
        <v>117</v>
      </c>
      <c r="Q9898" t="s">
        <v>7570</v>
      </c>
      <c r="R9898" s="19">
        <v>62.015999999999998</v>
      </c>
      <c r="S9898" s="17">
        <v>2</v>
      </c>
      <c r="T9898" s="20">
        <v>0.2</v>
      </c>
      <c r="U9898" s="19">
        <v>22.480799999999999</v>
      </c>
      <c r="V9898" s="20">
        <f t="shared" si="770"/>
        <v>0.36249999999999999</v>
      </c>
      <c r="W9898" s="17">
        <f t="shared" si="771"/>
        <v>2014</v>
      </c>
      <c r="X9898" t="str">
        <f t="shared" si="772"/>
        <v>Jun-2014</v>
      </c>
      <c r="Y9898" s="17">
        <f t="shared" si="773"/>
        <v>3</v>
      </c>
      <c r="Z9898" t="str">
        <f t="shared" si="774"/>
        <v>11-20%</v>
      </c>
      <c r="AA9898" s="17">
        <f>IF(COUNTIF($B$2:B9898,B9898)=1,1,0)</f>
        <v>1</v>
      </c>
      <c r="AB9898" s="17">
        <f>IF(COUNTIF($F$2:F9898,F9898)=1,1,0)</f>
        <v>0</v>
      </c>
    </row>
    <row r="9899" spans="1:28" x14ac:dyDescent="0.2">
      <c r="A9899" s="17">
        <v>9898</v>
      </c>
      <c r="B9899" t="s">
        <v>10920</v>
      </c>
      <c r="C9899" s="18">
        <v>42527</v>
      </c>
      <c r="D9899" s="18">
        <v>42531</v>
      </c>
      <c r="E9899" t="s">
        <v>77</v>
      </c>
      <c r="F9899" t="s">
        <v>3683</v>
      </c>
      <c r="G9899" t="s">
        <v>3684</v>
      </c>
      <c r="H9899" t="s">
        <v>53</v>
      </c>
      <c r="I9899" t="s">
        <v>54</v>
      </c>
      <c r="J9899" t="s">
        <v>775</v>
      </c>
      <c r="K9899" t="s">
        <v>525</v>
      </c>
      <c r="L9899">
        <v>45014</v>
      </c>
      <c r="M9899" t="s">
        <v>175</v>
      </c>
      <c r="N9899" t="s">
        <v>2466</v>
      </c>
      <c r="O9899" t="s">
        <v>59</v>
      </c>
      <c r="P9899" t="s">
        <v>92</v>
      </c>
      <c r="Q9899" t="s">
        <v>2467</v>
      </c>
      <c r="R9899" s="19">
        <v>466.32</v>
      </c>
      <c r="S9899" s="17">
        <v>3</v>
      </c>
      <c r="T9899" s="20">
        <v>0.2</v>
      </c>
      <c r="U9899" s="19">
        <v>34.973999999999997</v>
      </c>
      <c r="V9899" s="20">
        <f t="shared" si="770"/>
        <v>7.4999999999999997E-2</v>
      </c>
      <c r="W9899" s="17">
        <f t="shared" si="771"/>
        <v>2016</v>
      </c>
      <c r="X9899" t="str">
        <f t="shared" si="772"/>
        <v>Jun-2016</v>
      </c>
      <c r="Y9899" s="17">
        <f t="shared" si="773"/>
        <v>4</v>
      </c>
      <c r="Z9899" t="str">
        <f t="shared" si="774"/>
        <v>11-20%</v>
      </c>
      <c r="AA9899" s="17">
        <f>IF(COUNTIF($B$2:B9899,B9899)=1,1,0)</f>
        <v>1</v>
      </c>
      <c r="AB9899" s="17">
        <f>IF(COUNTIF($F$2:F9899,F9899)=1,1,0)</f>
        <v>0</v>
      </c>
    </row>
    <row r="9900" spans="1:28" x14ac:dyDescent="0.2">
      <c r="A9900" s="17">
        <v>9899</v>
      </c>
      <c r="B9900" t="s">
        <v>10920</v>
      </c>
      <c r="C9900" s="18">
        <v>42527</v>
      </c>
      <c r="D9900" s="18">
        <v>42531</v>
      </c>
      <c r="E9900" t="s">
        <v>77</v>
      </c>
      <c r="F9900" t="s">
        <v>3683</v>
      </c>
      <c r="G9900" t="s">
        <v>3684</v>
      </c>
      <c r="H9900" t="s">
        <v>53</v>
      </c>
      <c r="I9900" t="s">
        <v>54</v>
      </c>
      <c r="J9900" t="s">
        <v>775</v>
      </c>
      <c r="K9900" t="s">
        <v>525</v>
      </c>
      <c r="L9900">
        <v>45014</v>
      </c>
      <c r="M9900" t="s">
        <v>175</v>
      </c>
      <c r="N9900" t="s">
        <v>7858</v>
      </c>
      <c r="O9900" t="s">
        <v>59</v>
      </c>
      <c r="P9900" t="s">
        <v>92</v>
      </c>
      <c r="Q9900" t="s">
        <v>7859</v>
      </c>
      <c r="R9900" s="19">
        <v>82.64</v>
      </c>
      <c r="S9900" s="17">
        <v>2</v>
      </c>
      <c r="T9900" s="20">
        <v>0.2</v>
      </c>
      <c r="U9900" s="19">
        <v>0</v>
      </c>
      <c r="V9900" s="20">
        <f t="shared" si="770"/>
        <v>0</v>
      </c>
      <c r="W9900" s="17">
        <f t="shared" si="771"/>
        <v>2016</v>
      </c>
      <c r="X9900" t="str">
        <f t="shared" si="772"/>
        <v>Jun-2016</v>
      </c>
      <c r="Y9900" s="17">
        <f t="shared" si="773"/>
        <v>4</v>
      </c>
      <c r="Z9900" t="str">
        <f t="shared" si="774"/>
        <v>11-20%</v>
      </c>
      <c r="AA9900" s="17">
        <f>IF(COUNTIF($B$2:B9900,B9900)=1,1,0)</f>
        <v>0</v>
      </c>
      <c r="AB9900" s="17">
        <f>IF(COUNTIF($F$2:F9900,F9900)=1,1,0)</f>
        <v>0</v>
      </c>
    </row>
    <row r="9901" spans="1:28" x14ac:dyDescent="0.2">
      <c r="A9901" s="17">
        <v>9900</v>
      </c>
      <c r="B9901" t="s">
        <v>10921</v>
      </c>
      <c r="C9901" s="18">
        <v>41726</v>
      </c>
      <c r="D9901" s="18">
        <v>41732</v>
      </c>
      <c r="E9901" t="s">
        <v>77</v>
      </c>
      <c r="F9901" t="s">
        <v>4118</v>
      </c>
      <c r="G9901" t="s">
        <v>4119</v>
      </c>
      <c r="H9901" t="s">
        <v>129</v>
      </c>
      <c r="I9901" t="s">
        <v>54</v>
      </c>
      <c r="J9901" t="s">
        <v>345</v>
      </c>
      <c r="K9901" t="s">
        <v>525</v>
      </c>
      <c r="L9901">
        <v>45503</v>
      </c>
      <c r="M9901" t="s">
        <v>175</v>
      </c>
      <c r="N9901" t="s">
        <v>2350</v>
      </c>
      <c r="O9901" t="s">
        <v>59</v>
      </c>
      <c r="P9901" t="s">
        <v>83</v>
      </c>
      <c r="Q9901" t="s">
        <v>2351</v>
      </c>
      <c r="R9901" s="19">
        <v>330.58800000000002</v>
      </c>
      <c r="S9901" s="17">
        <v>1</v>
      </c>
      <c r="T9901" s="20">
        <v>0.4</v>
      </c>
      <c r="U9901" s="19">
        <v>-143.25479999999999</v>
      </c>
      <c r="V9901" s="20">
        <f t="shared" si="770"/>
        <v>-0.43333333333333329</v>
      </c>
      <c r="W9901" s="17">
        <f t="shared" si="771"/>
        <v>2014</v>
      </c>
      <c r="X9901" t="str">
        <f t="shared" si="772"/>
        <v>Mar-2014</v>
      </c>
      <c r="Y9901" s="17">
        <f t="shared" si="773"/>
        <v>6</v>
      </c>
      <c r="Z9901" t="str">
        <f t="shared" si="774"/>
        <v>31-40%</v>
      </c>
      <c r="AA9901" s="17">
        <f>IF(COUNTIF($B$2:B9901,B9901)=1,1,0)</f>
        <v>1</v>
      </c>
      <c r="AB9901" s="17">
        <f>IF(COUNTIF($F$2:F9901,F9901)=1,1,0)</f>
        <v>0</v>
      </c>
    </row>
    <row r="9902" spans="1:28" x14ac:dyDescent="0.2">
      <c r="A9902" s="17">
        <v>9901</v>
      </c>
      <c r="B9902" t="s">
        <v>10922</v>
      </c>
      <c r="C9902" s="18">
        <v>42968</v>
      </c>
      <c r="D9902" s="18">
        <v>42972</v>
      </c>
      <c r="E9902" t="s">
        <v>77</v>
      </c>
      <c r="F9902" t="s">
        <v>10628</v>
      </c>
      <c r="G9902" t="s">
        <v>10629</v>
      </c>
      <c r="H9902" t="s">
        <v>53</v>
      </c>
      <c r="I9902" t="s">
        <v>54</v>
      </c>
      <c r="J9902" t="s">
        <v>1505</v>
      </c>
      <c r="K9902" t="s">
        <v>484</v>
      </c>
      <c r="L9902">
        <v>80027</v>
      </c>
      <c r="M9902" t="s">
        <v>71</v>
      </c>
      <c r="N9902" t="s">
        <v>2352</v>
      </c>
      <c r="O9902" t="s">
        <v>73</v>
      </c>
      <c r="P9902" t="s">
        <v>86</v>
      </c>
      <c r="Q9902" t="s">
        <v>2353</v>
      </c>
      <c r="R9902" s="19">
        <v>237.096</v>
      </c>
      <c r="S9902" s="17">
        <v>3</v>
      </c>
      <c r="T9902" s="20">
        <v>0.2</v>
      </c>
      <c r="U9902" s="19">
        <v>20.745899999999999</v>
      </c>
      <c r="V9902" s="20">
        <f t="shared" si="770"/>
        <v>8.7499999999999994E-2</v>
      </c>
      <c r="W9902" s="17">
        <f t="shared" si="771"/>
        <v>2017</v>
      </c>
      <c r="X9902" t="str">
        <f t="shared" si="772"/>
        <v>Aug-2017</v>
      </c>
      <c r="Y9902" s="17">
        <f t="shared" si="773"/>
        <v>4</v>
      </c>
      <c r="Z9902" t="str">
        <f t="shared" si="774"/>
        <v>11-20%</v>
      </c>
      <c r="AA9902" s="17">
        <f>IF(COUNTIF($B$2:B9902,B9902)=1,1,0)</f>
        <v>1</v>
      </c>
      <c r="AB9902" s="17">
        <f>IF(COUNTIF($F$2:F9902,F9902)=1,1,0)</f>
        <v>0</v>
      </c>
    </row>
    <row r="9903" spans="1:28" x14ac:dyDescent="0.2">
      <c r="A9903" s="17">
        <v>9902</v>
      </c>
      <c r="B9903" t="s">
        <v>10922</v>
      </c>
      <c r="C9903" s="18">
        <v>42968</v>
      </c>
      <c r="D9903" s="18">
        <v>42972</v>
      </c>
      <c r="E9903" t="s">
        <v>77</v>
      </c>
      <c r="F9903" t="s">
        <v>10628</v>
      </c>
      <c r="G9903" t="s">
        <v>10629</v>
      </c>
      <c r="H9903" t="s">
        <v>53</v>
      </c>
      <c r="I9903" t="s">
        <v>54</v>
      </c>
      <c r="J9903" t="s">
        <v>1505</v>
      </c>
      <c r="K9903" t="s">
        <v>484</v>
      </c>
      <c r="L9903">
        <v>80027</v>
      </c>
      <c r="M9903" t="s">
        <v>71</v>
      </c>
      <c r="N9903" t="s">
        <v>4781</v>
      </c>
      <c r="O9903" t="s">
        <v>59</v>
      </c>
      <c r="P9903" t="s">
        <v>92</v>
      </c>
      <c r="Q9903" t="s">
        <v>4782</v>
      </c>
      <c r="R9903" s="19">
        <v>22.751999999999999</v>
      </c>
      <c r="S9903" s="17">
        <v>3</v>
      </c>
      <c r="T9903" s="20">
        <v>0.2</v>
      </c>
      <c r="U9903" s="19">
        <v>7.11</v>
      </c>
      <c r="V9903" s="20">
        <f t="shared" si="770"/>
        <v>0.31250000000000006</v>
      </c>
      <c r="W9903" s="17">
        <f t="shared" si="771"/>
        <v>2017</v>
      </c>
      <c r="X9903" t="str">
        <f t="shared" si="772"/>
        <v>Aug-2017</v>
      </c>
      <c r="Y9903" s="17">
        <f t="shared" si="773"/>
        <v>4</v>
      </c>
      <c r="Z9903" t="str">
        <f t="shared" si="774"/>
        <v>11-20%</v>
      </c>
      <c r="AA9903" s="17">
        <f>IF(COUNTIF($B$2:B9903,B9903)=1,1,0)</f>
        <v>0</v>
      </c>
      <c r="AB9903" s="17">
        <f>IF(COUNTIF($F$2:F9903,F9903)=1,1,0)</f>
        <v>0</v>
      </c>
    </row>
    <row r="9904" spans="1:28" x14ac:dyDescent="0.2">
      <c r="A9904" s="17">
        <v>9903</v>
      </c>
      <c r="B9904" t="s">
        <v>10922</v>
      </c>
      <c r="C9904" s="18">
        <v>42968</v>
      </c>
      <c r="D9904" s="18">
        <v>42972</v>
      </c>
      <c r="E9904" t="s">
        <v>77</v>
      </c>
      <c r="F9904" t="s">
        <v>10628</v>
      </c>
      <c r="G9904" t="s">
        <v>10629</v>
      </c>
      <c r="H9904" t="s">
        <v>53</v>
      </c>
      <c r="I9904" t="s">
        <v>54</v>
      </c>
      <c r="J9904" t="s">
        <v>1505</v>
      </c>
      <c r="K9904" t="s">
        <v>484</v>
      </c>
      <c r="L9904">
        <v>80027</v>
      </c>
      <c r="M9904" t="s">
        <v>71</v>
      </c>
      <c r="N9904" t="s">
        <v>659</v>
      </c>
      <c r="O9904" t="s">
        <v>73</v>
      </c>
      <c r="P9904" t="s">
        <v>117</v>
      </c>
      <c r="Q9904" t="s">
        <v>660</v>
      </c>
      <c r="R9904" s="19">
        <v>6.6719999999999997</v>
      </c>
      <c r="S9904" s="17">
        <v>1</v>
      </c>
      <c r="T9904" s="20">
        <v>0.2</v>
      </c>
      <c r="U9904" s="19">
        <v>2.085</v>
      </c>
      <c r="V9904" s="20">
        <f t="shared" si="770"/>
        <v>0.3125</v>
      </c>
      <c r="W9904" s="17">
        <f t="shared" si="771"/>
        <v>2017</v>
      </c>
      <c r="X9904" t="str">
        <f t="shared" si="772"/>
        <v>Aug-2017</v>
      </c>
      <c r="Y9904" s="17">
        <f t="shared" si="773"/>
        <v>4</v>
      </c>
      <c r="Z9904" t="str">
        <f t="shared" si="774"/>
        <v>11-20%</v>
      </c>
      <c r="AA9904" s="17">
        <f>IF(COUNTIF($B$2:B9904,B9904)=1,1,0)</f>
        <v>0</v>
      </c>
      <c r="AB9904" s="17">
        <f>IF(COUNTIF($F$2:F9904,F9904)=1,1,0)</f>
        <v>0</v>
      </c>
    </row>
    <row r="9905" spans="1:28" x14ac:dyDescent="0.2">
      <c r="A9905" s="17">
        <v>9904</v>
      </c>
      <c r="B9905" t="s">
        <v>10923</v>
      </c>
      <c r="C9905" s="18">
        <v>41955</v>
      </c>
      <c r="D9905" s="18">
        <v>41961</v>
      </c>
      <c r="E9905" t="s">
        <v>77</v>
      </c>
      <c r="F9905" t="s">
        <v>278</v>
      </c>
      <c r="G9905" t="s">
        <v>279</v>
      </c>
      <c r="H9905" t="s">
        <v>53</v>
      </c>
      <c r="I9905" t="s">
        <v>54</v>
      </c>
      <c r="J9905" t="s">
        <v>4250</v>
      </c>
      <c r="K9905" t="s">
        <v>131</v>
      </c>
      <c r="L9905">
        <v>75007</v>
      </c>
      <c r="M9905" t="s">
        <v>132</v>
      </c>
      <c r="N9905" t="s">
        <v>5719</v>
      </c>
      <c r="O9905" t="s">
        <v>59</v>
      </c>
      <c r="P9905" t="s">
        <v>92</v>
      </c>
      <c r="Q9905" t="s">
        <v>5720</v>
      </c>
      <c r="R9905" s="19">
        <v>25.128</v>
      </c>
      <c r="S9905" s="17">
        <v>3</v>
      </c>
      <c r="T9905" s="20">
        <v>0.6</v>
      </c>
      <c r="U9905" s="19">
        <v>-6.9101999999999997</v>
      </c>
      <c r="V9905" s="20">
        <f t="shared" si="770"/>
        <v>-0.27499999999999997</v>
      </c>
      <c r="W9905" s="17">
        <f t="shared" si="771"/>
        <v>2014</v>
      </c>
      <c r="X9905" t="str">
        <f t="shared" si="772"/>
        <v>Nov-2014</v>
      </c>
      <c r="Y9905" s="17">
        <f t="shared" si="773"/>
        <v>6</v>
      </c>
      <c r="Z9905" t="str">
        <f t="shared" si="774"/>
        <v>Over 50%</v>
      </c>
      <c r="AA9905" s="17">
        <f>IF(COUNTIF($B$2:B9905,B9905)=1,1,0)</f>
        <v>1</v>
      </c>
      <c r="AB9905" s="17">
        <f>IF(COUNTIF($F$2:F9905,F9905)=1,1,0)</f>
        <v>0</v>
      </c>
    </row>
    <row r="9906" spans="1:28" x14ac:dyDescent="0.2">
      <c r="A9906" s="17">
        <v>9905</v>
      </c>
      <c r="B9906" t="s">
        <v>10923</v>
      </c>
      <c r="C9906" s="18">
        <v>41955</v>
      </c>
      <c r="D9906" s="18">
        <v>41961</v>
      </c>
      <c r="E9906" t="s">
        <v>77</v>
      </c>
      <c r="F9906" t="s">
        <v>278</v>
      </c>
      <c r="G9906" t="s">
        <v>279</v>
      </c>
      <c r="H9906" t="s">
        <v>53</v>
      </c>
      <c r="I9906" t="s">
        <v>54</v>
      </c>
      <c r="J9906" t="s">
        <v>4250</v>
      </c>
      <c r="K9906" t="s">
        <v>131</v>
      </c>
      <c r="L9906">
        <v>75007</v>
      </c>
      <c r="M9906" t="s">
        <v>132</v>
      </c>
      <c r="N9906" t="s">
        <v>1694</v>
      </c>
      <c r="O9906" t="s">
        <v>98</v>
      </c>
      <c r="P9906" t="s">
        <v>188</v>
      </c>
      <c r="Q9906" t="s">
        <v>1695</v>
      </c>
      <c r="R9906" s="19">
        <v>127.98399999999999</v>
      </c>
      <c r="S9906" s="17">
        <v>2</v>
      </c>
      <c r="T9906" s="20">
        <v>0.2</v>
      </c>
      <c r="U9906" s="19">
        <v>25.596800000000002</v>
      </c>
      <c r="V9906" s="20">
        <f t="shared" si="770"/>
        <v>0.2</v>
      </c>
      <c r="W9906" s="17">
        <f t="shared" si="771"/>
        <v>2014</v>
      </c>
      <c r="X9906" t="str">
        <f t="shared" si="772"/>
        <v>Nov-2014</v>
      </c>
      <c r="Y9906" s="17">
        <f t="shared" si="773"/>
        <v>6</v>
      </c>
      <c r="Z9906" t="str">
        <f t="shared" si="774"/>
        <v>11-20%</v>
      </c>
      <c r="AA9906" s="17">
        <f>IF(COUNTIF($B$2:B9906,B9906)=1,1,0)</f>
        <v>0</v>
      </c>
      <c r="AB9906" s="17">
        <f>IF(COUNTIF($F$2:F9906,F9906)=1,1,0)</f>
        <v>0</v>
      </c>
    </row>
    <row r="9907" spans="1:28" x14ac:dyDescent="0.2">
      <c r="A9907" s="17">
        <v>9906</v>
      </c>
      <c r="B9907" t="s">
        <v>10924</v>
      </c>
      <c r="C9907" s="18">
        <v>42260</v>
      </c>
      <c r="D9907" s="18">
        <v>42262</v>
      </c>
      <c r="E9907" t="s">
        <v>215</v>
      </c>
      <c r="F9907" t="s">
        <v>5667</v>
      </c>
      <c r="G9907" t="s">
        <v>5668</v>
      </c>
      <c r="H9907" t="s">
        <v>68</v>
      </c>
      <c r="I9907" t="s">
        <v>54</v>
      </c>
      <c r="J9907" t="s">
        <v>1915</v>
      </c>
      <c r="K9907" t="s">
        <v>70</v>
      </c>
      <c r="L9907">
        <v>92804</v>
      </c>
      <c r="M9907" t="s">
        <v>71</v>
      </c>
      <c r="N9907" t="s">
        <v>4664</v>
      </c>
      <c r="O9907" t="s">
        <v>59</v>
      </c>
      <c r="P9907" t="s">
        <v>92</v>
      </c>
      <c r="Q9907" t="s">
        <v>4665</v>
      </c>
      <c r="R9907" s="19">
        <v>131.88</v>
      </c>
      <c r="S9907" s="17">
        <v>7</v>
      </c>
      <c r="T9907" s="20">
        <v>0</v>
      </c>
      <c r="U9907" s="19">
        <v>55.389600000000002</v>
      </c>
      <c r="V9907" s="20">
        <f t="shared" si="770"/>
        <v>0.42000000000000004</v>
      </c>
      <c r="W9907" s="17">
        <f t="shared" si="771"/>
        <v>2015</v>
      </c>
      <c r="X9907" t="str">
        <f t="shared" si="772"/>
        <v>Sep-2015</v>
      </c>
      <c r="Y9907" s="17">
        <f t="shared" si="773"/>
        <v>2</v>
      </c>
      <c r="Z9907" t="str">
        <f t="shared" si="774"/>
        <v>0% (No Discount)</v>
      </c>
      <c r="AA9907" s="17">
        <f>IF(COUNTIF($B$2:B9907,B9907)=1,1,0)</f>
        <v>1</v>
      </c>
      <c r="AB9907" s="17">
        <f>IF(COUNTIF($F$2:F9907,F9907)=1,1,0)</f>
        <v>0</v>
      </c>
    </row>
    <row r="9908" spans="1:28" x14ac:dyDescent="0.2">
      <c r="A9908" s="17">
        <v>9907</v>
      </c>
      <c r="B9908" t="s">
        <v>10924</v>
      </c>
      <c r="C9908" s="18">
        <v>42260</v>
      </c>
      <c r="D9908" s="18">
        <v>42262</v>
      </c>
      <c r="E9908" t="s">
        <v>215</v>
      </c>
      <c r="F9908" t="s">
        <v>5667</v>
      </c>
      <c r="G9908" t="s">
        <v>5668</v>
      </c>
      <c r="H9908" t="s">
        <v>68</v>
      </c>
      <c r="I9908" t="s">
        <v>54</v>
      </c>
      <c r="J9908" t="s">
        <v>1915</v>
      </c>
      <c r="K9908" t="s">
        <v>70</v>
      </c>
      <c r="L9908">
        <v>92804</v>
      </c>
      <c r="M9908" t="s">
        <v>71</v>
      </c>
      <c r="N9908" t="s">
        <v>4529</v>
      </c>
      <c r="O9908" t="s">
        <v>73</v>
      </c>
      <c r="P9908" t="s">
        <v>102</v>
      </c>
      <c r="Q9908" t="s">
        <v>4530</v>
      </c>
      <c r="R9908" s="19">
        <v>25.032</v>
      </c>
      <c r="S9908" s="17">
        <v>3</v>
      </c>
      <c r="T9908" s="20">
        <v>0.2</v>
      </c>
      <c r="U9908" s="19">
        <v>7.8224999999999998</v>
      </c>
      <c r="V9908" s="20">
        <f t="shared" si="770"/>
        <v>0.3125</v>
      </c>
      <c r="W9908" s="17">
        <f t="shared" si="771"/>
        <v>2015</v>
      </c>
      <c r="X9908" t="str">
        <f t="shared" si="772"/>
        <v>Sep-2015</v>
      </c>
      <c r="Y9908" s="17">
        <f t="shared" si="773"/>
        <v>2</v>
      </c>
      <c r="Z9908" t="str">
        <f t="shared" si="774"/>
        <v>11-20%</v>
      </c>
      <c r="AA9908" s="17">
        <f>IF(COUNTIF($B$2:B9908,B9908)=1,1,0)</f>
        <v>0</v>
      </c>
      <c r="AB9908" s="17">
        <f>IF(COUNTIF($F$2:F9908,F9908)=1,1,0)</f>
        <v>0</v>
      </c>
    </row>
    <row r="9909" spans="1:28" x14ac:dyDescent="0.2">
      <c r="A9909" s="17">
        <v>9908</v>
      </c>
      <c r="B9909" t="s">
        <v>10924</v>
      </c>
      <c r="C9909" s="18">
        <v>42260</v>
      </c>
      <c r="D9909" s="18">
        <v>42262</v>
      </c>
      <c r="E9909" t="s">
        <v>215</v>
      </c>
      <c r="F9909" t="s">
        <v>5667</v>
      </c>
      <c r="G9909" t="s">
        <v>5668</v>
      </c>
      <c r="H9909" t="s">
        <v>68</v>
      </c>
      <c r="I9909" t="s">
        <v>54</v>
      </c>
      <c r="J9909" t="s">
        <v>1915</v>
      </c>
      <c r="K9909" t="s">
        <v>70</v>
      </c>
      <c r="L9909">
        <v>92804</v>
      </c>
      <c r="M9909" t="s">
        <v>71</v>
      </c>
      <c r="N9909" t="s">
        <v>4766</v>
      </c>
      <c r="O9909" t="s">
        <v>59</v>
      </c>
      <c r="P9909" t="s">
        <v>63</v>
      </c>
      <c r="Q9909" t="s">
        <v>4767</v>
      </c>
      <c r="R9909" s="19">
        <v>717.72</v>
      </c>
      <c r="S9909" s="17">
        <v>3</v>
      </c>
      <c r="T9909" s="20">
        <v>0.2</v>
      </c>
      <c r="U9909" s="19">
        <v>71.772000000000006</v>
      </c>
      <c r="V9909" s="20">
        <f t="shared" si="770"/>
        <v>0.1</v>
      </c>
      <c r="W9909" s="17">
        <f t="shared" si="771"/>
        <v>2015</v>
      </c>
      <c r="X9909" t="str">
        <f t="shared" si="772"/>
        <v>Sep-2015</v>
      </c>
      <c r="Y9909" s="17">
        <f t="shared" si="773"/>
        <v>2</v>
      </c>
      <c r="Z9909" t="str">
        <f t="shared" si="774"/>
        <v>11-20%</v>
      </c>
      <c r="AA9909" s="17">
        <f>IF(COUNTIF($B$2:B9909,B9909)=1,1,0)</f>
        <v>0</v>
      </c>
      <c r="AB9909" s="17">
        <f>IF(COUNTIF($F$2:F9909,F9909)=1,1,0)</f>
        <v>0</v>
      </c>
    </row>
    <row r="9910" spans="1:28" x14ac:dyDescent="0.2">
      <c r="A9910" s="17">
        <v>9909</v>
      </c>
      <c r="B9910" t="s">
        <v>10924</v>
      </c>
      <c r="C9910" s="18">
        <v>42260</v>
      </c>
      <c r="D9910" s="18">
        <v>42262</v>
      </c>
      <c r="E9910" t="s">
        <v>215</v>
      </c>
      <c r="F9910" t="s">
        <v>5667</v>
      </c>
      <c r="G9910" t="s">
        <v>5668</v>
      </c>
      <c r="H9910" t="s">
        <v>68</v>
      </c>
      <c r="I9910" t="s">
        <v>54</v>
      </c>
      <c r="J9910" t="s">
        <v>1915</v>
      </c>
      <c r="K9910" t="s">
        <v>70</v>
      </c>
      <c r="L9910">
        <v>92804</v>
      </c>
      <c r="M9910" t="s">
        <v>71</v>
      </c>
      <c r="N9910" t="s">
        <v>6323</v>
      </c>
      <c r="O9910" t="s">
        <v>59</v>
      </c>
      <c r="P9910" t="s">
        <v>92</v>
      </c>
      <c r="Q9910" t="s">
        <v>6324</v>
      </c>
      <c r="R9910" s="19">
        <v>207.35</v>
      </c>
      <c r="S9910" s="17">
        <v>5</v>
      </c>
      <c r="T9910" s="20">
        <v>0</v>
      </c>
      <c r="U9910" s="19">
        <v>24.882000000000001</v>
      </c>
      <c r="V9910" s="20">
        <f t="shared" si="770"/>
        <v>0.12000000000000001</v>
      </c>
      <c r="W9910" s="17">
        <f t="shared" si="771"/>
        <v>2015</v>
      </c>
      <c r="X9910" t="str">
        <f t="shared" si="772"/>
        <v>Sep-2015</v>
      </c>
      <c r="Y9910" s="17">
        <f t="shared" si="773"/>
        <v>2</v>
      </c>
      <c r="Z9910" t="str">
        <f t="shared" si="774"/>
        <v>0% (No Discount)</v>
      </c>
      <c r="AA9910" s="17">
        <f>IF(COUNTIF($B$2:B9910,B9910)=1,1,0)</f>
        <v>0</v>
      </c>
      <c r="AB9910" s="17">
        <f>IF(COUNTIF($F$2:F9910,F9910)=1,1,0)</f>
        <v>0</v>
      </c>
    </row>
    <row r="9911" spans="1:28" x14ac:dyDescent="0.2">
      <c r="A9911" s="17">
        <v>9910</v>
      </c>
      <c r="B9911" t="s">
        <v>10924</v>
      </c>
      <c r="C9911" s="18">
        <v>42260</v>
      </c>
      <c r="D9911" s="18">
        <v>42262</v>
      </c>
      <c r="E9911" t="s">
        <v>215</v>
      </c>
      <c r="F9911" t="s">
        <v>5667</v>
      </c>
      <c r="G9911" t="s">
        <v>5668</v>
      </c>
      <c r="H9911" t="s">
        <v>68</v>
      </c>
      <c r="I9911" t="s">
        <v>54</v>
      </c>
      <c r="J9911" t="s">
        <v>1915</v>
      </c>
      <c r="K9911" t="s">
        <v>70</v>
      </c>
      <c r="L9911">
        <v>92804</v>
      </c>
      <c r="M9911" t="s">
        <v>71</v>
      </c>
      <c r="N9911" t="s">
        <v>3732</v>
      </c>
      <c r="O9911" t="s">
        <v>59</v>
      </c>
      <c r="P9911" t="s">
        <v>92</v>
      </c>
      <c r="Q9911" t="s">
        <v>3733</v>
      </c>
      <c r="R9911" s="19">
        <v>44.67</v>
      </c>
      <c r="S9911" s="17">
        <v>3</v>
      </c>
      <c r="T9911" s="20">
        <v>0</v>
      </c>
      <c r="U9911" s="19">
        <v>12.0609</v>
      </c>
      <c r="V9911" s="20">
        <f t="shared" si="770"/>
        <v>0.27</v>
      </c>
      <c r="W9911" s="17">
        <f t="shared" si="771"/>
        <v>2015</v>
      </c>
      <c r="X9911" t="str">
        <f t="shared" si="772"/>
        <v>Sep-2015</v>
      </c>
      <c r="Y9911" s="17">
        <f t="shared" si="773"/>
        <v>2</v>
      </c>
      <c r="Z9911" t="str">
        <f t="shared" si="774"/>
        <v>0% (No Discount)</v>
      </c>
      <c r="AA9911" s="17">
        <f>IF(COUNTIF($B$2:B9911,B9911)=1,1,0)</f>
        <v>0</v>
      </c>
      <c r="AB9911" s="17">
        <f>IF(COUNTIF($F$2:F9911,F9911)=1,1,0)</f>
        <v>0</v>
      </c>
    </row>
    <row r="9912" spans="1:28" x14ac:dyDescent="0.2">
      <c r="A9912" s="17">
        <v>9911</v>
      </c>
      <c r="B9912" t="s">
        <v>10924</v>
      </c>
      <c r="C9912" s="18">
        <v>42260</v>
      </c>
      <c r="D9912" s="18">
        <v>42262</v>
      </c>
      <c r="E9912" t="s">
        <v>215</v>
      </c>
      <c r="F9912" t="s">
        <v>5667</v>
      </c>
      <c r="G9912" t="s">
        <v>5668</v>
      </c>
      <c r="H9912" t="s">
        <v>68</v>
      </c>
      <c r="I9912" t="s">
        <v>54</v>
      </c>
      <c r="J9912" t="s">
        <v>1915</v>
      </c>
      <c r="K9912" t="s">
        <v>70</v>
      </c>
      <c r="L9912">
        <v>92804</v>
      </c>
      <c r="M9912" t="s">
        <v>71</v>
      </c>
      <c r="N9912" t="s">
        <v>3605</v>
      </c>
      <c r="O9912" t="s">
        <v>73</v>
      </c>
      <c r="P9912" t="s">
        <v>117</v>
      </c>
      <c r="Q9912" t="s">
        <v>3606</v>
      </c>
      <c r="R9912" s="19">
        <v>209.7</v>
      </c>
      <c r="S9912" s="17">
        <v>2</v>
      </c>
      <c r="T9912" s="20">
        <v>0</v>
      </c>
      <c r="U9912" s="19">
        <v>100.65600000000001</v>
      </c>
      <c r="V9912" s="20">
        <f t="shared" si="770"/>
        <v>0.48000000000000004</v>
      </c>
      <c r="W9912" s="17">
        <f t="shared" si="771"/>
        <v>2015</v>
      </c>
      <c r="X9912" t="str">
        <f t="shared" si="772"/>
        <v>Sep-2015</v>
      </c>
      <c r="Y9912" s="17">
        <f t="shared" si="773"/>
        <v>2</v>
      </c>
      <c r="Z9912" t="str">
        <f t="shared" si="774"/>
        <v>0% (No Discount)</v>
      </c>
      <c r="AA9912" s="17">
        <f>IF(COUNTIF($B$2:B9912,B9912)=1,1,0)</f>
        <v>0</v>
      </c>
      <c r="AB9912" s="17">
        <f>IF(COUNTIF($F$2:F9912,F9912)=1,1,0)</f>
        <v>0</v>
      </c>
    </row>
    <row r="9913" spans="1:28" x14ac:dyDescent="0.2">
      <c r="A9913" s="17">
        <v>9912</v>
      </c>
      <c r="B9913" t="s">
        <v>10925</v>
      </c>
      <c r="C9913" s="18">
        <v>41734</v>
      </c>
      <c r="D9913" s="18">
        <v>41738</v>
      </c>
      <c r="E9913" t="s">
        <v>77</v>
      </c>
      <c r="F9913" t="s">
        <v>4548</v>
      </c>
      <c r="G9913" t="s">
        <v>4549</v>
      </c>
      <c r="H9913" t="s">
        <v>68</v>
      </c>
      <c r="I9913" t="s">
        <v>54</v>
      </c>
      <c r="J9913" t="s">
        <v>1496</v>
      </c>
      <c r="K9913" t="s">
        <v>56</v>
      </c>
      <c r="L9913">
        <v>40475</v>
      </c>
      <c r="M9913" t="s">
        <v>57</v>
      </c>
      <c r="N9913" t="s">
        <v>441</v>
      </c>
      <c r="O9913" t="s">
        <v>73</v>
      </c>
      <c r="P9913" t="s">
        <v>102</v>
      </c>
      <c r="Q9913" t="s">
        <v>442</v>
      </c>
      <c r="R9913" s="19">
        <v>115.36</v>
      </c>
      <c r="S9913" s="17">
        <v>7</v>
      </c>
      <c r="T9913" s="20">
        <v>0</v>
      </c>
      <c r="U9913" s="19">
        <v>56.526400000000002</v>
      </c>
      <c r="V9913" s="20">
        <f t="shared" si="770"/>
        <v>0.49000000000000005</v>
      </c>
      <c r="W9913" s="17">
        <f t="shared" si="771"/>
        <v>2014</v>
      </c>
      <c r="X9913" t="str">
        <f t="shared" si="772"/>
        <v>Apr-2014</v>
      </c>
      <c r="Y9913" s="17">
        <f t="shared" si="773"/>
        <v>4</v>
      </c>
      <c r="Z9913" t="str">
        <f t="shared" si="774"/>
        <v>0% (No Discount)</v>
      </c>
      <c r="AA9913" s="17">
        <f>IF(COUNTIF($B$2:B9913,B9913)=1,1,0)</f>
        <v>1</v>
      </c>
      <c r="AB9913" s="17">
        <f>IF(COUNTIF($F$2:F9913,F9913)=1,1,0)</f>
        <v>0</v>
      </c>
    </row>
    <row r="9914" spans="1:28" x14ac:dyDescent="0.2">
      <c r="A9914" s="17">
        <v>9913</v>
      </c>
      <c r="B9914" t="s">
        <v>10926</v>
      </c>
      <c r="C9914" s="18">
        <v>42287</v>
      </c>
      <c r="D9914" s="18">
        <v>42289</v>
      </c>
      <c r="E9914" t="s">
        <v>215</v>
      </c>
      <c r="F9914" t="s">
        <v>3989</v>
      </c>
      <c r="G9914" t="s">
        <v>3990</v>
      </c>
      <c r="H9914" t="s">
        <v>68</v>
      </c>
      <c r="I9914" t="s">
        <v>54</v>
      </c>
      <c r="J9914" t="s">
        <v>8338</v>
      </c>
      <c r="K9914" t="s">
        <v>70</v>
      </c>
      <c r="L9914">
        <v>93101</v>
      </c>
      <c r="M9914" t="s">
        <v>71</v>
      </c>
      <c r="N9914" t="s">
        <v>5431</v>
      </c>
      <c r="O9914" t="s">
        <v>59</v>
      </c>
      <c r="P9914" t="s">
        <v>63</v>
      </c>
      <c r="Q9914" t="s">
        <v>5432</v>
      </c>
      <c r="R9914" s="19">
        <v>362.13600000000002</v>
      </c>
      <c r="S9914" s="17">
        <v>3</v>
      </c>
      <c r="T9914" s="20">
        <v>0.2</v>
      </c>
      <c r="U9914" s="19">
        <v>-54.320399999999999</v>
      </c>
      <c r="V9914" s="20">
        <f t="shared" si="770"/>
        <v>-0.15</v>
      </c>
      <c r="W9914" s="17">
        <f t="shared" si="771"/>
        <v>2015</v>
      </c>
      <c r="X9914" t="str">
        <f t="shared" si="772"/>
        <v>Oct-2015</v>
      </c>
      <c r="Y9914" s="17">
        <f t="shared" si="773"/>
        <v>2</v>
      </c>
      <c r="Z9914" t="str">
        <f t="shared" si="774"/>
        <v>11-20%</v>
      </c>
      <c r="AA9914" s="17">
        <f>IF(COUNTIF($B$2:B9914,B9914)=1,1,0)</f>
        <v>1</v>
      </c>
      <c r="AB9914" s="17">
        <f>IF(COUNTIF($F$2:F9914,F9914)=1,1,0)</f>
        <v>0</v>
      </c>
    </row>
    <row r="9915" spans="1:28" x14ac:dyDescent="0.2">
      <c r="A9915" s="17">
        <v>9914</v>
      </c>
      <c r="B9915" t="s">
        <v>10926</v>
      </c>
      <c r="C9915" s="18">
        <v>42287</v>
      </c>
      <c r="D9915" s="18">
        <v>42289</v>
      </c>
      <c r="E9915" t="s">
        <v>215</v>
      </c>
      <c r="F9915" t="s">
        <v>3989</v>
      </c>
      <c r="G9915" t="s">
        <v>3990</v>
      </c>
      <c r="H9915" t="s">
        <v>68</v>
      </c>
      <c r="I9915" t="s">
        <v>54</v>
      </c>
      <c r="J9915" t="s">
        <v>8338</v>
      </c>
      <c r="K9915" t="s">
        <v>70</v>
      </c>
      <c r="L9915">
        <v>93101</v>
      </c>
      <c r="M9915" t="s">
        <v>71</v>
      </c>
      <c r="N9915" t="s">
        <v>7487</v>
      </c>
      <c r="O9915" t="s">
        <v>73</v>
      </c>
      <c r="P9915" t="s">
        <v>74</v>
      </c>
      <c r="Q9915" t="s">
        <v>7488</v>
      </c>
      <c r="R9915" s="19">
        <v>31.05</v>
      </c>
      <c r="S9915" s="17">
        <v>3</v>
      </c>
      <c r="T9915" s="20">
        <v>0</v>
      </c>
      <c r="U9915" s="19">
        <v>14.904</v>
      </c>
      <c r="V9915" s="20">
        <f t="shared" si="770"/>
        <v>0.48</v>
      </c>
      <c r="W9915" s="17">
        <f t="shared" si="771"/>
        <v>2015</v>
      </c>
      <c r="X9915" t="str">
        <f t="shared" si="772"/>
        <v>Oct-2015</v>
      </c>
      <c r="Y9915" s="17">
        <f t="shared" si="773"/>
        <v>2</v>
      </c>
      <c r="Z9915" t="str">
        <f t="shared" si="774"/>
        <v>0% (No Discount)</v>
      </c>
      <c r="AA9915" s="17">
        <f>IF(COUNTIF($B$2:B9915,B9915)=1,1,0)</f>
        <v>0</v>
      </c>
      <c r="AB9915" s="17">
        <f>IF(COUNTIF($F$2:F9915,F9915)=1,1,0)</f>
        <v>0</v>
      </c>
    </row>
    <row r="9916" spans="1:28" x14ac:dyDescent="0.2">
      <c r="A9916" s="17">
        <v>9915</v>
      </c>
      <c r="B9916" t="s">
        <v>10927</v>
      </c>
      <c r="C9916" s="18">
        <v>42764</v>
      </c>
      <c r="D9916" s="18">
        <v>42766</v>
      </c>
      <c r="E9916" t="s">
        <v>50</v>
      </c>
      <c r="F9916" t="s">
        <v>5487</v>
      </c>
      <c r="G9916" t="s">
        <v>5488</v>
      </c>
      <c r="H9916" t="s">
        <v>53</v>
      </c>
      <c r="I9916" t="s">
        <v>54</v>
      </c>
      <c r="J9916" t="s">
        <v>5214</v>
      </c>
      <c r="K9916" t="s">
        <v>516</v>
      </c>
      <c r="L9916">
        <v>52302</v>
      </c>
      <c r="M9916" t="s">
        <v>132</v>
      </c>
      <c r="N9916" t="s">
        <v>6210</v>
      </c>
      <c r="O9916" t="s">
        <v>73</v>
      </c>
      <c r="P9916" t="s">
        <v>117</v>
      </c>
      <c r="Q9916" t="s">
        <v>6211</v>
      </c>
      <c r="R9916" s="19">
        <v>12.96</v>
      </c>
      <c r="S9916" s="17">
        <v>2</v>
      </c>
      <c r="T9916" s="20">
        <v>0</v>
      </c>
      <c r="U9916" s="19">
        <v>6.2207999999999997</v>
      </c>
      <c r="V9916" s="20">
        <f t="shared" si="770"/>
        <v>0.47999999999999993</v>
      </c>
      <c r="W9916" s="17">
        <f t="shared" si="771"/>
        <v>2017</v>
      </c>
      <c r="X9916" t="str">
        <f t="shared" si="772"/>
        <v>Jan-2017</v>
      </c>
      <c r="Y9916" s="17">
        <f t="shared" si="773"/>
        <v>2</v>
      </c>
      <c r="Z9916" t="str">
        <f t="shared" si="774"/>
        <v>0% (No Discount)</v>
      </c>
      <c r="AA9916" s="17">
        <f>IF(COUNTIF($B$2:B9916,B9916)=1,1,0)</f>
        <v>1</v>
      </c>
      <c r="AB9916" s="17">
        <f>IF(COUNTIF($F$2:F9916,F9916)=1,1,0)</f>
        <v>0</v>
      </c>
    </row>
    <row r="9917" spans="1:28" x14ac:dyDescent="0.2">
      <c r="A9917" s="17">
        <v>9916</v>
      </c>
      <c r="B9917" t="s">
        <v>10927</v>
      </c>
      <c r="C9917" s="18">
        <v>42764</v>
      </c>
      <c r="D9917" s="18">
        <v>42766</v>
      </c>
      <c r="E9917" t="s">
        <v>50</v>
      </c>
      <c r="F9917" t="s">
        <v>5487</v>
      </c>
      <c r="G9917" t="s">
        <v>5488</v>
      </c>
      <c r="H9917" t="s">
        <v>53</v>
      </c>
      <c r="I9917" t="s">
        <v>54</v>
      </c>
      <c r="J9917" t="s">
        <v>5214</v>
      </c>
      <c r="K9917" t="s">
        <v>516</v>
      </c>
      <c r="L9917">
        <v>52302</v>
      </c>
      <c r="M9917" t="s">
        <v>132</v>
      </c>
      <c r="N9917" t="s">
        <v>2531</v>
      </c>
      <c r="O9917" t="s">
        <v>73</v>
      </c>
      <c r="P9917" t="s">
        <v>117</v>
      </c>
      <c r="Q9917" t="s">
        <v>2532</v>
      </c>
      <c r="R9917" s="19">
        <v>94.85</v>
      </c>
      <c r="S9917" s="17">
        <v>5</v>
      </c>
      <c r="T9917" s="20">
        <v>0</v>
      </c>
      <c r="U9917" s="19">
        <v>45.527999999999999</v>
      </c>
      <c r="V9917" s="20">
        <f t="shared" si="770"/>
        <v>0.48000000000000004</v>
      </c>
      <c r="W9917" s="17">
        <f t="shared" si="771"/>
        <v>2017</v>
      </c>
      <c r="X9917" t="str">
        <f t="shared" si="772"/>
        <v>Jan-2017</v>
      </c>
      <c r="Y9917" s="17">
        <f t="shared" si="773"/>
        <v>2</v>
      </c>
      <c r="Z9917" t="str">
        <f t="shared" si="774"/>
        <v>0% (No Discount)</v>
      </c>
      <c r="AA9917" s="17">
        <f>IF(COUNTIF($B$2:B9917,B9917)=1,1,0)</f>
        <v>0</v>
      </c>
      <c r="AB9917" s="17">
        <f>IF(COUNTIF($F$2:F9917,F9917)=1,1,0)</f>
        <v>0</v>
      </c>
    </row>
    <row r="9918" spans="1:28" x14ac:dyDescent="0.2">
      <c r="A9918" s="17">
        <v>9917</v>
      </c>
      <c r="B9918" t="s">
        <v>10927</v>
      </c>
      <c r="C9918" s="18">
        <v>42764</v>
      </c>
      <c r="D9918" s="18">
        <v>42766</v>
      </c>
      <c r="E9918" t="s">
        <v>50</v>
      </c>
      <c r="F9918" t="s">
        <v>5487</v>
      </c>
      <c r="G9918" t="s">
        <v>5488</v>
      </c>
      <c r="H9918" t="s">
        <v>53</v>
      </c>
      <c r="I9918" t="s">
        <v>54</v>
      </c>
      <c r="J9918" t="s">
        <v>5214</v>
      </c>
      <c r="K9918" t="s">
        <v>516</v>
      </c>
      <c r="L9918">
        <v>52302</v>
      </c>
      <c r="M9918" t="s">
        <v>132</v>
      </c>
      <c r="N9918" t="s">
        <v>663</v>
      </c>
      <c r="O9918" t="s">
        <v>73</v>
      </c>
      <c r="P9918" t="s">
        <v>86</v>
      </c>
      <c r="Q9918" t="s">
        <v>664</v>
      </c>
      <c r="R9918" s="19">
        <v>13.48</v>
      </c>
      <c r="S9918" s="17">
        <v>1</v>
      </c>
      <c r="T9918" s="20">
        <v>0</v>
      </c>
      <c r="U9918" s="19">
        <v>3.5047999999999999</v>
      </c>
      <c r="V9918" s="20">
        <f t="shared" si="770"/>
        <v>0.26</v>
      </c>
      <c r="W9918" s="17">
        <f t="shared" si="771"/>
        <v>2017</v>
      </c>
      <c r="X9918" t="str">
        <f t="shared" si="772"/>
        <v>Jan-2017</v>
      </c>
      <c r="Y9918" s="17">
        <f t="shared" si="773"/>
        <v>2</v>
      </c>
      <c r="Z9918" t="str">
        <f t="shared" si="774"/>
        <v>0% (No Discount)</v>
      </c>
      <c r="AA9918" s="17">
        <f>IF(COUNTIF($B$2:B9918,B9918)=1,1,0)</f>
        <v>0</v>
      </c>
      <c r="AB9918" s="17">
        <f>IF(COUNTIF($F$2:F9918,F9918)=1,1,0)</f>
        <v>0</v>
      </c>
    </row>
    <row r="9919" spans="1:28" x14ac:dyDescent="0.2">
      <c r="A9919" s="17">
        <v>9918</v>
      </c>
      <c r="B9919" t="s">
        <v>10927</v>
      </c>
      <c r="C9919" s="18">
        <v>42764</v>
      </c>
      <c r="D9919" s="18">
        <v>42766</v>
      </c>
      <c r="E9919" t="s">
        <v>50</v>
      </c>
      <c r="F9919" t="s">
        <v>5487</v>
      </c>
      <c r="G9919" t="s">
        <v>5488</v>
      </c>
      <c r="H9919" t="s">
        <v>53</v>
      </c>
      <c r="I9919" t="s">
        <v>54</v>
      </c>
      <c r="J9919" t="s">
        <v>5214</v>
      </c>
      <c r="K9919" t="s">
        <v>516</v>
      </c>
      <c r="L9919">
        <v>52302</v>
      </c>
      <c r="M9919" t="s">
        <v>132</v>
      </c>
      <c r="N9919" t="s">
        <v>2077</v>
      </c>
      <c r="O9919" t="s">
        <v>59</v>
      </c>
      <c r="P9919" t="s">
        <v>92</v>
      </c>
      <c r="Q9919" t="s">
        <v>2078</v>
      </c>
      <c r="R9919" s="19">
        <v>14.91</v>
      </c>
      <c r="S9919" s="17">
        <v>3</v>
      </c>
      <c r="T9919" s="20">
        <v>0</v>
      </c>
      <c r="U9919" s="19">
        <v>4.6220999999999997</v>
      </c>
      <c r="V9919" s="20">
        <f t="shared" si="770"/>
        <v>0.31</v>
      </c>
      <c r="W9919" s="17">
        <f t="shared" si="771"/>
        <v>2017</v>
      </c>
      <c r="X9919" t="str">
        <f t="shared" si="772"/>
        <v>Jan-2017</v>
      </c>
      <c r="Y9919" s="17">
        <f t="shared" si="773"/>
        <v>2</v>
      </c>
      <c r="Z9919" t="str">
        <f t="shared" si="774"/>
        <v>0% (No Discount)</v>
      </c>
      <c r="AA9919" s="17">
        <f>IF(COUNTIF($B$2:B9919,B9919)=1,1,0)</f>
        <v>0</v>
      </c>
      <c r="AB9919" s="17">
        <f>IF(COUNTIF($F$2:F9919,F9919)=1,1,0)</f>
        <v>0</v>
      </c>
    </row>
    <row r="9920" spans="1:28" x14ac:dyDescent="0.2">
      <c r="A9920" s="17">
        <v>9919</v>
      </c>
      <c r="B9920" t="s">
        <v>10928</v>
      </c>
      <c r="C9920" s="18">
        <v>42271</v>
      </c>
      <c r="D9920" s="18">
        <v>42276</v>
      </c>
      <c r="E9920" t="s">
        <v>77</v>
      </c>
      <c r="F9920" t="s">
        <v>3727</v>
      </c>
      <c r="G9920" t="s">
        <v>3728</v>
      </c>
      <c r="H9920" t="s">
        <v>53</v>
      </c>
      <c r="I9920" t="s">
        <v>54</v>
      </c>
      <c r="J9920" t="s">
        <v>293</v>
      </c>
      <c r="K9920" t="s">
        <v>294</v>
      </c>
      <c r="L9920">
        <v>10035</v>
      </c>
      <c r="M9920" t="s">
        <v>175</v>
      </c>
      <c r="N9920" t="s">
        <v>3489</v>
      </c>
      <c r="O9920" t="s">
        <v>73</v>
      </c>
      <c r="P9920" t="s">
        <v>200</v>
      </c>
      <c r="Q9920" t="s">
        <v>3490</v>
      </c>
      <c r="R9920" s="19">
        <v>39.979999999999997</v>
      </c>
      <c r="S9920" s="17">
        <v>1</v>
      </c>
      <c r="T9920" s="20">
        <v>0</v>
      </c>
      <c r="U9920" s="19">
        <v>17.991</v>
      </c>
      <c r="V9920" s="20">
        <f t="shared" si="770"/>
        <v>0.45</v>
      </c>
      <c r="W9920" s="17">
        <f t="shared" si="771"/>
        <v>2015</v>
      </c>
      <c r="X9920" t="str">
        <f t="shared" si="772"/>
        <v>Sep-2015</v>
      </c>
      <c r="Y9920" s="17">
        <f t="shared" si="773"/>
        <v>5</v>
      </c>
      <c r="Z9920" t="str">
        <f t="shared" si="774"/>
        <v>0% (No Discount)</v>
      </c>
      <c r="AA9920" s="17">
        <f>IF(COUNTIF($B$2:B9920,B9920)=1,1,0)</f>
        <v>1</v>
      </c>
      <c r="AB9920" s="17">
        <f>IF(COUNTIF($F$2:F9920,F9920)=1,1,0)</f>
        <v>0</v>
      </c>
    </row>
    <row r="9921" spans="1:28" x14ac:dyDescent="0.2">
      <c r="A9921" s="17">
        <v>9920</v>
      </c>
      <c r="B9921" t="s">
        <v>10929</v>
      </c>
      <c r="C9921" s="18">
        <v>42444</v>
      </c>
      <c r="D9921" s="18">
        <v>42448</v>
      </c>
      <c r="E9921" t="s">
        <v>77</v>
      </c>
      <c r="F9921" t="s">
        <v>4229</v>
      </c>
      <c r="G9921" t="s">
        <v>4230</v>
      </c>
      <c r="H9921" t="s">
        <v>68</v>
      </c>
      <c r="I9921" t="s">
        <v>54</v>
      </c>
      <c r="J9921" t="s">
        <v>10533</v>
      </c>
      <c r="K9921" t="s">
        <v>131</v>
      </c>
      <c r="L9921">
        <v>77803</v>
      </c>
      <c r="M9921" t="s">
        <v>132</v>
      </c>
      <c r="N9921" t="s">
        <v>411</v>
      </c>
      <c r="O9921" t="s">
        <v>59</v>
      </c>
      <c r="P9921" t="s">
        <v>63</v>
      </c>
      <c r="Q9921" t="s">
        <v>412</v>
      </c>
      <c r="R9921" s="19">
        <v>528.42999999999995</v>
      </c>
      <c r="S9921" s="17">
        <v>5</v>
      </c>
      <c r="T9921" s="20">
        <v>0.3</v>
      </c>
      <c r="U9921" s="19">
        <v>-143.43100000000001</v>
      </c>
      <c r="V9921" s="20">
        <f t="shared" si="770"/>
        <v>-0.27142857142857146</v>
      </c>
      <c r="W9921" s="17">
        <f t="shared" si="771"/>
        <v>2016</v>
      </c>
      <c r="X9921" t="str">
        <f t="shared" si="772"/>
        <v>Mar-2016</v>
      </c>
      <c r="Y9921" s="17">
        <f t="shared" si="773"/>
        <v>4</v>
      </c>
      <c r="Z9921" t="str">
        <f t="shared" si="774"/>
        <v>21-30%</v>
      </c>
      <c r="AA9921" s="17">
        <f>IF(COUNTIF($B$2:B9921,B9921)=1,1,0)</f>
        <v>1</v>
      </c>
      <c r="AB9921" s="17">
        <f>IF(COUNTIF($F$2:F9921,F9921)=1,1,0)</f>
        <v>0</v>
      </c>
    </row>
    <row r="9922" spans="1:28" x14ac:dyDescent="0.2">
      <c r="A9922" s="17">
        <v>9921</v>
      </c>
      <c r="B9922" t="s">
        <v>10929</v>
      </c>
      <c r="C9922" s="18">
        <v>42444</v>
      </c>
      <c r="D9922" s="18">
        <v>42448</v>
      </c>
      <c r="E9922" t="s">
        <v>77</v>
      </c>
      <c r="F9922" t="s">
        <v>4229</v>
      </c>
      <c r="G9922" t="s">
        <v>4230</v>
      </c>
      <c r="H9922" t="s">
        <v>68</v>
      </c>
      <c r="I9922" t="s">
        <v>54</v>
      </c>
      <c r="J9922" t="s">
        <v>10533</v>
      </c>
      <c r="K9922" t="s">
        <v>131</v>
      </c>
      <c r="L9922">
        <v>77803</v>
      </c>
      <c r="M9922" t="s">
        <v>132</v>
      </c>
      <c r="N9922" t="s">
        <v>5816</v>
      </c>
      <c r="O9922" t="s">
        <v>73</v>
      </c>
      <c r="P9922" t="s">
        <v>102</v>
      </c>
      <c r="Q9922" t="s">
        <v>5817</v>
      </c>
      <c r="R9922" s="19">
        <v>22.385999999999999</v>
      </c>
      <c r="S9922" s="17">
        <v>7</v>
      </c>
      <c r="T9922" s="20">
        <v>0.8</v>
      </c>
      <c r="U9922" s="19">
        <v>-35.817599999999999</v>
      </c>
      <c r="V9922" s="20">
        <f t="shared" ref="V9922:V9985" si="775">IFERROR(U9922/R9922,0)</f>
        <v>-1.6</v>
      </c>
      <c r="W9922" s="17">
        <f t="shared" ref="W9922:W9985" si="776">YEAR(C9922)</f>
        <v>2016</v>
      </c>
      <c r="X9922" t="str">
        <f t="shared" ref="X9922:X9985" si="777">TEXT(C9922,"mmm-yyyy")</f>
        <v>Mar-2016</v>
      </c>
      <c r="Y9922" s="17">
        <f t="shared" ref="Y9922:Y9985" si="778">D9922-C9922</f>
        <v>4</v>
      </c>
      <c r="Z9922" t="str">
        <f t="shared" ref="Z9922:Z9985" si="779">IF(T9922=0,"0% (No Discount)",IF(T9922&lt;=0.1,"1-10%",IF(T9922&lt;=0.2,"11-20%",IF(T9922&lt;=0.3,"21-30%",IF(T9922&lt;=0.4,"31-40%",IF(T9922&lt;=0.5,"41-50%","Over 50%"))))))</f>
        <v>Over 50%</v>
      </c>
      <c r="AA9922" s="17">
        <f>IF(COUNTIF($B$2:B9922,B9922)=1,1,0)</f>
        <v>0</v>
      </c>
      <c r="AB9922" s="17">
        <f>IF(COUNTIF($F$2:F9922,F9922)=1,1,0)</f>
        <v>0</v>
      </c>
    </row>
    <row r="9923" spans="1:28" x14ac:dyDescent="0.2">
      <c r="A9923" s="17">
        <v>9922</v>
      </c>
      <c r="B9923" t="s">
        <v>10930</v>
      </c>
      <c r="C9923" s="18">
        <v>41967</v>
      </c>
      <c r="D9923" s="18">
        <v>41973</v>
      </c>
      <c r="E9923" t="s">
        <v>77</v>
      </c>
      <c r="F9923" t="s">
        <v>3405</v>
      </c>
      <c r="G9923" t="s">
        <v>3406</v>
      </c>
      <c r="H9923" t="s">
        <v>129</v>
      </c>
      <c r="I9923" t="s">
        <v>54</v>
      </c>
      <c r="J9923" t="s">
        <v>830</v>
      </c>
      <c r="K9923" t="s">
        <v>525</v>
      </c>
      <c r="L9923">
        <v>44312</v>
      </c>
      <c r="M9923" t="s">
        <v>175</v>
      </c>
      <c r="N9923" t="s">
        <v>3343</v>
      </c>
      <c r="O9923" t="s">
        <v>73</v>
      </c>
      <c r="P9923" t="s">
        <v>102</v>
      </c>
      <c r="Q9923" t="s">
        <v>3344</v>
      </c>
      <c r="R9923" s="19">
        <v>5.742</v>
      </c>
      <c r="S9923" s="17">
        <v>3</v>
      </c>
      <c r="T9923" s="20">
        <v>0.7</v>
      </c>
      <c r="U9923" s="19">
        <v>-4.5936000000000003</v>
      </c>
      <c r="V9923" s="20">
        <f t="shared" si="775"/>
        <v>-0.8</v>
      </c>
      <c r="W9923" s="17">
        <f t="shared" si="776"/>
        <v>2014</v>
      </c>
      <c r="X9923" t="str">
        <f t="shared" si="777"/>
        <v>Nov-2014</v>
      </c>
      <c r="Y9923" s="17">
        <f t="shared" si="778"/>
        <v>6</v>
      </c>
      <c r="Z9923" t="str">
        <f t="shared" si="779"/>
        <v>Over 50%</v>
      </c>
      <c r="AA9923" s="17">
        <f>IF(COUNTIF($B$2:B9923,B9923)=1,1,0)</f>
        <v>1</v>
      </c>
      <c r="AB9923" s="17">
        <f>IF(COUNTIF($F$2:F9923,F9923)=1,1,0)</f>
        <v>0</v>
      </c>
    </row>
    <row r="9924" spans="1:28" x14ac:dyDescent="0.2">
      <c r="A9924" s="17">
        <v>9923</v>
      </c>
      <c r="B9924" t="s">
        <v>10931</v>
      </c>
      <c r="C9924" s="18">
        <v>42861</v>
      </c>
      <c r="D9924" s="18">
        <v>42865</v>
      </c>
      <c r="E9924" t="s">
        <v>77</v>
      </c>
      <c r="F9924" t="s">
        <v>1945</v>
      </c>
      <c r="G9924" t="s">
        <v>1946</v>
      </c>
      <c r="H9924" t="s">
        <v>53</v>
      </c>
      <c r="I9924" t="s">
        <v>54</v>
      </c>
      <c r="J9924" t="s">
        <v>330</v>
      </c>
      <c r="K9924" t="s">
        <v>238</v>
      </c>
      <c r="L9924">
        <v>60653</v>
      </c>
      <c r="M9924" t="s">
        <v>132</v>
      </c>
      <c r="N9924" t="s">
        <v>3445</v>
      </c>
      <c r="O9924" t="s">
        <v>98</v>
      </c>
      <c r="P9924" t="s">
        <v>188</v>
      </c>
      <c r="Q9924" t="s">
        <v>3446</v>
      </c>
      <c r="R9924" s="19">
        <v>191.96799999999999</v>
      </c>
      <c r="S9924" s="17">
        <v>4</v>
      </c>
      <c r="T9924" s="20">
        <v>0.2</v>
      </c>
      <c r="U9924" s="19">
        <v>28.795200000000001</v>
      </c>
      <c r="V9924" s="20">
        <f t="shared" si="775"/>
        <v>0.15000000000000002</v>
      </c>
      <c r="W9924" s="17">
        <f t="shared" si="776"/>
        <v>2017</v>
      </c>
      <c r="X9924" t="str">
        <f t="shared" si="777"/>
        <v>May-2017</v>
      </c>
      <c r="Y9924" s="17">
        <f t="shared" si="778"/>
        <v>4</v>
      </c>
      <c r="Z9924" t="str">
        <f t="shared" si="779"/>
        <v>11-20%</v>
      </c>
      <c r="AA9924" s="17">
        <f>IF(COUNTIF($B$2:B9924,B9924)=1,1,0)</f>
        <v>1</v>
      </c>
      <c r="AB9924" s="17">
        <f>IF(COUNTIF($F$2:F9924,F9924)=1,1,0)</f>
        <v>0</v>
      </c>
    </row>
    <row r="9925" spans="1:28" x14ac:dyDescent="0.2">
      <c r="A9925" s="17">
        <v>9924</v>
      </c>
      <c r="B9925" t="s">
        <v>10932</v>
      </c>
      <c r="C9925" s="18">
        <v>42083</v>
      </c>
      <c r="D9925" s="18">
        <v>42086</v>
      </c>
      <c r="E9925" t="s">
        <v>215</v>
      </c>
      <c r="F9925" t="s">
        <v>6639</v>
      </c>
      <c r="G9925" t="s">
        <v>6640</v>
      </c>
      <c r="H9925" t="s">
        <v>68</v>
      </c>
      <c r="I9925" t="s">
        <v>54</v>
      </c>
      <c r="J9925" t="s">
        <v>293</v>
      </c>
      <c r="K9925" t="s">
        <v>294</v>
      </c>
      <c r="L9925">
        <v>10035</v>
      </c>
      <c r="M9925" t="s">
        <v>175</v>
      </c>
      <c r="N9925" t="s">
        <v>1417</v>
      </c>
      <c r="O9925" t="s">
        <v>73</v>
      </c>
      <c r="P9925" t="s">
        <v>102</v>
      </c>
      <c r="Q9925" t="s">
        <v>1418</v>
      </c>
      <c r="R9925" s="19">
        <v>49.847999999999999</v>
      </c>
      <c r="S9925" s="17">
        <v>3</v>
      </c>
      <c r="T9925" s="20">
        <v>0.2</v>
      </c>
      <c r="U9925" s="19">
        <v>16.823699999999999</v>
      </c>
      <c r="V9925" s="20">
        <f t="shared" si="775"/>
        <v>0.33749999999999997</v>
      </c>
      <c r="W9925" s="17">
        <f t="shared" si="776"/>
        <v>2015</v>
      </c>
      <c r="X9925" t="str">
        <f t="shared" si="777"/>
        <v>Mar-2015</v>
      </c>
      <c r="Y9925" s="17">
        <f t="shared" si="778"/>
        <v>3</v>
      </c>
      <c r="Z9925" t="str">
        <f t="shared" si="779"/>
        <v>11-20%</v>
      </c>
      <c r="AA9925" s="17">
        <f>IF(COUNTIF($B$2:B9925,B9925)=1,1,0)</f>
        <v>1</v>
      </c>
      <c r="AB9925" s="17">
        <f>IF(COUNTIF($F$2:F9925,F9925)=1,1,0)</f>
        <v>0</v>
      </c>
    </row>
    <row r="9926" spans="1:28" x14ac:dyDescent="0.2">
      <c r="A9926" s="17">
        <v>9925</v>
      </c>
      <c r="B9926" t="s">
        <v>10932</v>
      </c>
      <c r="C9926" s="18">
        <v>42083</v>
      </c>
      <c r="D9926" s="18">
        <v>42086</v>
      </c>
      <c r="E9926" t="s">
        <v>215</v>
      </c>
      <c r="F9926" t="s">
        <v>6639</v>
      </c>
      <c r="G9926" t="s">
        <v>6640</v>
      </c>
      <c r="H9926" t="s">
        <v>68</v>
      </c>
      <c r="I9926" t="s">
        <v>54</v>
      </c>
      <c r="J9926" t="s">
        <v>293</v>
      </c>
      <c r="K9926" t="s">
        <v>294</v>
      </c>
      <c r="L9926">
        <v>10035</v>
      </c>
      <c r="M9926" t="s">
        <v>175</v>
      </c>
      <c r="N9926" t="s">
        <v>1040</v>
      </c>
      <c r="O9926" t="s">
        <v>73</v>
      </c>
      <c r="P9926" t="s">
        <v>200</v>
      </c>
      <c r="Q9926" t="s">
        <v>1041</v>
      </c>
      <c r="R9926" s="19">
        <v>23.99</v>
      </c>
      <c r="S9926" s="17">
        <v>1</v>
      </c>
      <c r="T9926" s="20">
        <v>0</v>
      </c>
      <c r="U9926" s="19">
        <v>11.994999999999999</v>
      </c>
      <c r="V9926" s="20">
        <f t="shared" si="775"/>
        <v>0.5</v>
      </c>
      <c r="W9926" s="17">
        <f t="shared" si="776"/>
        <v>2015</v>
      </c>
      <c r="X9926" t="str">
        <f t="shared" si="777"/>
        <v>Mar-2015</v>
      </c>
      <c r="Y9926" s="17">
        <f t="shared" si="778"/>
        <v>3</v>
      </c>
      <c r="Z9926" t="str">
        <f t="shared" si="779"/>
        <v>0% (No Discount)</v>
      </c>
      <c r="AA9926" s="17">
        <f>IF(COUNTIF($B$2:B9926,B9926)=1,1,0)</f>
        <v>0</v>
      </c>
      <c r="AB9926" s="17">
        <f>IF(COUNTIF($F$2:F9926,F9926)=1,1,0)</f>
        <v>0</v>
      </c>
    </row>
    <row r="9927" spans="1:28" x14ac:dyDescent="0.2">
      <c r="A9927" s="17">
        <v>9926</v>
      </c>
      <c r="B9927" t="s">
        <v>10932</v>
      </c>
      <c r="C9927" s="18">
        <v>42083</v>
      </c>
      <c r="D9927" s="18">
        <v>42086</v>
      </c>
      <c r="E9927" t="s">
        <v>215</v>
      </c>
      <c r="F9927" t="s">
        <v>6639</v>
      </c>
      <c r="G9927" t="s">
        <v>6640</v>
      </c>
      <c r="H9927" t="s">
        <v>68</v>
      </c>
      <c r="I9927" t="s">
        <v>54</v>
      </c>
      <c r="J9927" t="s">
        <v>293</v>
      </c>
      <c r="K9927" t="s">
        <v>294</v>
      </c>
      <c r="L9927">
        <v>10035</v>
      </c>
      <c r="M9927" t="s">
        <v>175</v>
      </c>
      <c r="N9927" t="s">
        <v>124</v>
      </c>
      <c r="O9927" t="s">
        <v>73</v>
      </c>
      <c r="P9927" t="s">
        <v>102</v>
      </c>
      <c r="Q9927" t="s">
        <v>125</v>
      </c>
      <c r="R9927" s="19">
        <v>1087.9359999999999</v>
      </c>
      <c r="S9927" s="17">
        <v>8</v>
      </c>
      <c r="T9927" s="20">
        <v>0.2</v>
      </c>
      <c r="U9927" s="19">
        <v>353.57920000000001</v>
      </c>
      <c r="V9927" s="20">
        <f t="shared" si="775"/>
        <v>0.32500000000000001</v>
      </c>
      <c r="W9927" s="17">
        <f t="shared" si="776"/>
        <v>2015</v>
      </c>
      <c r="X9927" t="str">
        <f t="shared" si="777"/>
        <v>Mar-2015</v>
      </c>
      <c r="Y9927" s="17">
        <f t="shared" si="778"/>
        <v>3</v>
      </c>
      <c r="Z9927" t="str">
        <f t="shared" si="779"/>
        <v>11-20%</v>
      </c>
      <c r="AA9927" s="17">
        <f>IF(COUNTIF($B$2:B9927,B9927)=1,1,0)</f>
        <v>0</v>
      </c>
      <c r="AB9927" s="17">
        <f>IF(COUNTIF($F$2:F9927,F9927)=1,1,0)</f>
        <v>0</v>
      </c>
    </row>
    <row r="9928" spans="1:28" x14ac:dyDescent="0.2">
      <c r="A9928" s="17">
        <v>9927</v>
      </c>
      <c r="B9928" t="s">
        <v>10932</v>
      </c>
      <c r="C9928" s="18">
        <v>42083</v>
      </c>
      <c r="D9928" s="18">
        <v>42086</v>
      </c>
      <c r="E9928" t="s">
        <v>215</v>
      </c>
      <c r="F9928" t="s">
        <v>6639</v>
      </c>
      <c r="G9928" t="s">
        <v>6640</v>
      </c>
      <c r="H9928" t="s">
        <v>68</v>
      </c>
      <c r="I9928" t="s">
        <v>54</v>
      </c>
      <c r="J9928" t="s">
        <v>293</v>
      </c>
      <c r="K9928" t="s">
        <v>294</v>
      </c>
      <c r="L9928">
        <v>10035</v>
      </c>
      <c r="M9928" t="s">
        <v>175</v>
      </c>
      <c r="N9928" t="s">
        <v>3818</v>
      </c>
      <c r="O9928" t="s">
        <v>98</v>
      </c>
      <c r="P9928" t="s">
        <v>99</v>
      </c>
      <c r="Q9928" t="s">
        <v>3819</v>
      </c>
      <c r="R9928" s="19">
        <v>199.98</v>
      </c>
      <c r="S9928" s="17">
        <v>2</v>
      </c>
      <c r="T9928" s="20">
        <v>0</v>
      </c>
      <c r="U9928" s="19">
        <v>53.994599999999998</v>
      </c>
      <c r="V9928" s="20">
        <f t="shared" si="775"/>
        <v>0.27</v>
      </c>
      <c r="W9928" s="17">
        <f t="shared" si="776"/>
        <v>2015</v>
      </c>
      <c r="X9928" t="str">
        <f t="shared" si="777"/>
        <v>Mar-2015</v>
      </c>
      <c r="Y9928" s="17">
        <f t="shared" si="778"/>
        <v>3</v>
      </c>
      <c r="Z9928" t="str">
        <f t="shared" si="779"/>
        <v>0% (No Discount)</v>
      </c>
      <c r="AA9928" s="17">
        <f>IF(COUNTIF($B$2:B9928,B9928)=1,1,0)</f>
        <v>0</v>
      </c>
      <c r="AB9928" s="17">
        <f>IF(COUNTIF($F$2:F9928,F9928)=1,1,0)</f>
        <v>0</v>
      </c>
    </row>
    <row r="9929" spans="1:28" x14ac:dyDescent="0.2">
      <c r="A9929" s="17">
        <v>9928</v>
      </c>
      <c r="B9929" t="s">
        <v>10932</v>
      </c>
      <c r="C9929" s="18">
        <v>42083</v>
      </c>
      <c r="D9929" s="18">
        <v>42086</v>
      </c>
      <c r="E9929" t="s">
        <v>215</v>
      </c>
      <c r="F9929" t="s">
        <v>6639</v>
      </c>
      <c r="G9929" t="s">
        <v>6640</v>
      </c>
      <c r="H9929" t="s">
        <v>68</v>
      </c>
      <c r="I9929" t="s">
        <v>54</v>
      </c>
      <c r="J9929" t="s">
        <v>293</v>
      </c>
      <c r="K9929" t="s">
        <v>294</v>
      </c>
      <c r="L9929">
        <v>10035</v>
      </c>
      <c r="M9929" t="s">
        <v>175</v>
      </c>
      <c r="N9929" t="s">
        <v>4943</v>
      </c>
      <c r="O9929" t="s">
        <v>73</v>
      </c>
      <c r="P9929" t="s">
        <v>86</v>
      </c>
      <c r="Q9929" t="s">
        <v>4944</v>
      </c>
      <c r="R9929" s="19">
        <v>83.92</v>
      </c>
      <c r="S9929" s="17">
        <v>4</v>
      </c>
      <c r="T9929" s="20">
        <v>0</v>
      </c>
      <c r="U9929" s="19">
        <v>20.140799999999999</v>
      </c>
      <c r="V9929" s="20">
        <f t="shared" si="775"/>
        <v>0.24</v>
      </c>
      <c r="W9929" s="17">
        <f t="shared" si="776"/>
        <v>2015</v>
      </c>
      <c r="X9929" t="str">
        <f t="shared" si="777"/>
        <v>Mar-2015</v>
      </c>
      <c r="Y9929" s="17">
        <f t="shared" si="778"/>
        <v>3</v>
      </c>
      <c r="Z9929" t="str">
        <f t="shared" si="779"/>
        <v>0% (No Discount)</v>
      </c>
      <c r="AA9929" s="17">
        <f>IF(COUNTIF($B$2:B9929,B9929)=1,1,0)</f>
        <v>0</v>
      </c>
      <c r="AB9929" s="17">
        <f>IF(COUNTIF($F$2:F9929,F9929)=1,1,0)</f>
        <v>0</v>
      </c>
    </row>
    <row r="9930" spans="1:28" x14ac:dyDescent="0.2">
      <c r="A9930" s="17">
        <v>9929</v>
      </c>
      <c r="B9930" t="s">
        <v>10933</v>
      </c>
      <c r="C9930" s="18">
        <v>42617</v>
      </c>
      <c r="D9930" s="18">
        <v>42617</v>
      </c>
      <c r="E9930" t="s">
        <v>1320</v>
      </c>
      <c r="F9930" t="s">
        <v>9134</v>
      </c>
      <c r="G9930" t="s">
        <v>9135</v>
      </c>
      <c r="H9930" t="s">
        <v>53</v>
      </c>
      <c r="I9930" t="s">
        <v>54</v>
      </c>
      <c r="J9930" t="s">
        <v>154</v>
      </c>
      <c r="K9930" t="s">
        <v>70</v>
      </c>
      <c r="L9930">
        <v>94122</v>
      </c>
      <c r="M9930" t="s">
        <v>71</v>
      </c>
      <c r="N9930" t="s">
        <v>374</v>
      </c>
      <c r="O9930" t="s">
        <v>59</v>
      </c>
      <c r="P9930" t="s">
        <v>92</v>
      </c>
      <c r="Q9930" t="s">
        <v>375</v>
      </c>
      <c r="R9930" s="19">
        <v>24.27</v>
      </c>
      <c r="S9930" s="17">
        <v>3</v>
      </c>
      <c r="T9930" s="20">
        <v>0</v>
      </c>
      <c r="U9930" s="19">
        <v>8.7371999999999996</v>
      </c>
      <c r="V9930" s="20">
        <f t="shared" si="775"/>
        <v>0.36</v>
      </c>
      <c r="W9930" s="17">
        <f t="shared" si="776"/>
        <v>2016</v>
      </c>
      <c r="X9930" t="str">
        <f t="shared" si="777"/>
        <v>Sep-2016</v>
      </c>
      <c r="Y9930" s="17">
        <f t="shared" si="778"/>
        <v>0</v>
      </c>
      <c r="Z9930" t="str">
        <f t="shared" si="779"/>
        <v>0% (No Discount)</v>
      </c>
      <c r="AA9930" s="17">
        <f>IF(COUNTIF($B$2:B9930,B9930)=1,1,0)</f>
        <v>1</v>
      </c>
      <c r="AB9930" s="17">
        <f>IF(COUNTIF($F$2:F9930,F9930)=1,1,0)</f>
        <v>0</v>
      </c>
    </row>
    <row r="9931" spans="1:28" x14ac:dyDescent="0.2">
      <c r="A9931" s="17">
        <v>9930</v>
      </c>
      <c r="B9931" t="s">
        <v>10933</v>
      </c>
      <c r="C9931" s="18">
        <v>42617</v>
      </c>
      <c r="D9931" s="18">
        <v>42617</v>
      </c>
      <c r="E9931" t="s">
        <v>1320</v>
      </c>
      <c r="F9931" t="s">
        <v>9134</v>
      </c>
      <c r="G9931" t="s">
        <v>9135</v>
      </c>
      <c r="H9931" t="s">
        <v>53</v>
      </c>
      <c r="I9931" t="s">
        <v>54</v>
      </c>
      <c r="J9931" t="s">
        <v>154</v>
      </c>
      <c r="K9931" t="s">
        <v>70</v>
      </c>
      <c r="L9931">
        <v>94122</v>
      </c>
      <c r="M9931" t="s">
        <v>71</v>
      </c>
      <c r="N9931" t="s">
        <v>5308</v>
      </c>
      <c r="O9931" t="s">
        <v>98</v>
      </c>
      <c r="P9931" t="s">
        <v>1246</v>
      </c>
      <c r="Q9931" t="s">
        <v>5309</v>
      </c>
      <c r="R9931" s="19">
        <v>2799.96</v>
      </c>
      <c r="S9931" s="17">
        <v>5</v>
      </c>
      <c r="T9931" s="20">
        <v>0.2</v>
      </c>
      <c r="U9931" s="19">
        <v>944.98649999999998</v>
      </c>
      <c r="V9931" s="20">
        <f t="shared" si="775"/>
        <v>0.33749999999999997</v>
      </c>
      <c r="W9931" s="17">
        <f t="shared" si="776"/>
        <v>2016</v>
      </c>
      <c r="X9931" t="str">
        <f t="shared" si="777"/>
        <v>Sep-2016</v>
      </c>
      <c r="Y9931" s="17">
        <f t="shared" si="778"/>
        <v>0</v>
      </c>
      <c r="Z9931" t="str">
        <f t="shared" si="779"/>
        <v>11-20%</v>
      </c>
      <c r="AA9931" s="17">
        <f>IF(COUNTIF($B$2:B9931,B9931)=1,1,0)</f>
        <v>0</v>
      </c>
      <c r="AB9931" s="17">
        <f>IF(COUNTIF($F$2:F9931,F9931)=1,1,0)</f>
        <v>0</v>
      </c>
    </row>
    <row r="9932" spans="1:28" x14ac:dyDescent="0.2">
      <c r="A9932" s="17">
        <v>9931</v>
      </c>
      <c r="B9932" t="s">
        <v>10934</v>
      </c>
      <c r="C9932" s="18">
        <v>42321</v>
      </c>
      <c r="D9932" s="18">
        <v>42325</v>
      </c>
      <c r="E9932" t="s">
        <v>77</v>
      </c>
      <c r="F9932" t="s">
        <v>1462</v>
      </c>
      <c r="G9932" t="s">
        <v>1463</v>
      </c>
      <c r="H9932" t="s">
        <v>53</v>
      </c>
      <c r="I9932" t="s">
        <v>54</v>
      </c>
      <c r="J9932" t="s">
        <v>4934</v>
      </c>
      <c r="K9932" t="s">
        <v>70</v>
      </c>
      <c r="L9932">
        <v>92404</v>
      </c>
      <c r="M9932" t="s">
        <v>71</v>
      </c>
      <c r="N9932" t="s">
        <v>6351</v>
      </c>
      <c r="O9932" t="s">
        <v>73</v>
      </c>
      <c r="P9932" t="s">
        <v>102</v>
      </c>
      <c r="Q9932" t="s">
        <v>6352</v>
      </c>
      <c r="R9932" s="19">
        <v>9.8719999999999999</v>
      </c>
      <c r="S9932" s="17">
        <v>2</v>
      </c>
      <c r="T9932" s="20">
        <v>0.2</v>
      </c>
      <c r="U9932" s="19">
        <v>3.4552</v>
      </c>
      <c r="V9932" s="20">
        <f t="shared" si="775"/>
        <v>0.35000000000000003</v>
      </c>
      <c r="W9932" s="17">
        <f t="shared" si="776"/>
        <v>2015</v>
      </c>
      <c r="X9932" t="str">
        <f t="shared" si="777"/>
        <v>Nov-2015</v>
      </c>
      <c r="Y9932" s="17">
        <f t="shared" si="778"/>
        <v>4</v>
      </c>
      <c r="Z9932" t="str">
        <f t="shared" si="779"/>
        <v>11-20%</v>
      </c>
      <c r="AA9932" s="17">
        <f>IF(COUNTIF($B$2:B9932,B9932)=1,1,0)</f>
        <v>1</v>
      </c>
      <c r="AB9932" s="17">
        <f>IF(COUNTIF($F$2:F9932,F9932)=1,1,0)</f>
        <v>0</v>
      </c>
    </row>
    <row r="9933" spans="1:28" x14ac:dyDescent="0.2">
      <c r="A9933" s="17">
        <v>9932</v>
      </c>
      <c r="B9933" t="s">
        <v>10934</v>
      </c>
      <c r="C9933" s="18">
        <v>42321</v>
      </c>
      <c r="D9933" s="18">
        <v>42325</v>
      </c>
      <c r="E9933" t="s">
        <v>77</v>
      </c>
      <c r="F9933" t="s">
        <v>1462</v>
      </c>
      <c r="G9933" t="s">
        <v>1463</v>
      </c>
      <c r="H9933" t="s">
        <v>53</v>
      </c>
      <c r="I9933" t="s">
        <v>54</v>
      </c>
      <c r="J9933" t="s">
        <v>4934</v>
      </c>
      <c r="K9933" t="s">
        <v>70</v>
      </c>
      <c r="L9933">
        <v>92404</v>
      </c>
      <c r="M9933" t="s">
        <v>71</v>
      </c>
      <c r="N9933" t="s">
        <v>5693</v>
      </c>
      <c r="O9933" t="s">
        <v>59</v>
      </c>
      <c r="P9933" t="s">
        <v>60</v>
      </c>
      <c r="Q9933" t="s">
        <v>5694</v>
      </c>
      <c r="R9933" s="19">
        <v>683.33199999999999</v>
      </c>
      <c r="S9933" s="17">
        <v>4</v>
      </c>
      <c r="T9933" s="20">
        <v>0.15</v>
      </c>
      <c r="U9933" s="19">
        <v>-40.195999999999998</v>
      </c>
      <c r="V9933" s="20">
        <f t="shared" si="775"/>
        <v>-5.8823529411764705E-2</v>
      </c>
      <c r="W9933" s="17">
        <f t="shared" si="776"/>
        <v>2015</v>
      </c>
      <c r="X9933" t="str">
        <f t="shared" si="777"/>
        <v>Nov-2015</v>
      </c>
      <c r="Y9933" s="17">
        <f t="shared" si="778"/>
        <v>4</v>
      </c>
      <c r="Z9933" t="str">
        <f t="shared" si="779"/>
        <v>11-20%</v>
      </c>
      <c r="AA9933" s="17">
        <f>IF(COUNTIF($B$2:B9933,B9933)=1,1,0)</f>
        <v>0</v>
      </c>
      <c r="AB9933" s="17">
        <f>IF(COUNTIF($F$2:F9933,F9933)=1,1,0)</f>
        <v>0</v>
      </c>
    </row>
    <row r="9934" spans="1:28" x14ac:dyDescent="0.2">
      <c r="A9934" s="17">
        <v>9933</v>
      </c>
      <c r="B9934" t="s">
        <v>10934</v>
      </c>
      <c r="C9934" s="18">
        <v>42321</v>
      </c>
      <c r="D9934" s="18">
        <v>42325</v>
      </c>
      <c r="E9934" t="s">
        <v>77</v>
      </c>
      <c r="F9934" t="s">
        <v>1462</v>
      </c>
      <c r="G9934" t="s">
        <v>1463</v>
      </c>
      <c r="H9934" t="s">
        <v>53</v>
      </c>
      <c r="I9934" t="s">
        <v>54</v>
      </c>
      <c r="J9934" t="s">
        <v>4934</v>
      </c>
      <c r="K9934" t="s">
        <v>70</v>
      </c>
      <c r="L9934">
        <v>92404</v>
      </c>
      <c r="M9934" t="s">
        <v>71</v>
      </c>
      <c r="N9934" t="s">
        <v>6623</v>
      </c>
      <c r="O9934" t="s">
        <v>73</v>
      </c>
      <c r="P9934" t="s">
        <v>117</v>
      </c>
      <c r="Q9934" t="s">
        <v>6624</v>
      </c>
      <c r="R9934" s="19">
        <v>29.96</v>
      </c>
      <c r="S9934" s="17">
        <v>7</v>
      </c>
      <c r="T9934" s="20">
        <v>0</v>
      </c>
      <c r="U9934" s="19">
        <v>13.481999999999999</v>
      </c>
      <c r="V9934" s="20">
        <f t="shared" si="775"/>
        <v>0.44999999999999996</v>
      </c>
      <c r="W9934" s="17">
        <f t="shared" si="776"/>
        <v>2015</v>
      </c>
      <c r="X9934" t="str">
        <f t="shared" si="777"/>
        <v>Nov-2015</v>
      </c>
      <c r="Y9934" s="17">
        <f t="shared" si="778"/>
        <v>4</v>
      </c>
      <c r="Z9934" t="str">
        <f t="shared" si="779"/>
        <v>0% (No Discount)</v>
      </c>
      <c r="AA9934" s="17">
        <f>IF(COUNTIF($B$2:B9934,B9934)=1,1,0)</f>
        <v>0</v>
      </c>
      <c r="AB9934" s="17">
        <f>IF(COUNTIF($F$2:F9934,F9934)=1,1,0)</f>
        <v>0</v>
      </c>
    </row>
    <row r="9935" spans="1:28" x14ac:dyDescent="0.2">
      <c r="A9935" s="17">
        <v>9934</v>
      </c>
      <c r="B9935" t="s">
        <v>10935</v>
      </c>
      <c r="C9935" s="18">
        <v>41831</v>
      </c>
      <c r="D9935" s="18">
        <v>41834</v>
      </c>
      <c r="E9935" t="s">
        <v>215</v>
      </c>
      <c r="F9935" t="s">
        <v>4433</v>
      </c>
      <c r="G9935" t="s">
        <v>4434</v>
      </c>
      <c r="H9935" t="s">
        <v>53</v>
      </c>
      <c r="I9935" t="s">
        <v>54</v>
      </c>
      <c r="J9935" t="s">
        <v>3997</v>
      </c>
      <c r="K9935" t="s">
        <v>294</v>
      </c>
      <c r="L9935">
        <v>14304</v>
      </c>
      <c r="M9935" t="s">
        <v>175</v>
      </c>
      <c r="N9935" t="s">
        <v>6498</v>
      </c>
      <c r="O9935" t="s">
        <v>98</v>
      </c>
      <c r="P9935" t="s">
        <v>99</v>
      </c>
      <c r="Q9935" t="s">
        <v>6499</v>
      </c>
      <c r="R9935" s="19">
        <v>164.85</v>
      </c>
      <c r="S9935" s="17">
        <v>3</v>
      </c>
      <c r="T9935" s="20">
        <v>0</v>
      </c>
      <c r="U9935" s="19">
        <v>47.8065</v>
      </c>
      <c r="V9935" s="20">
        <f t="shared" si="775"/>
        <v>0.29000000000000004</v>
      </c>
      <c r="W9935" s="17">
        <f t="shared" si="776"/>
        <v>2014</v>
      </c>
      <c r="X9935" t="str">
        <f t="shared" si="777"/>
        <v>Jul-2014</v>
      </c>
      <c r="Y9935" s="17">
        <f t="shared" si="778"/>
        <v>3</v>
      </c>
      <c r="Z9935" t="str">
        <f t="shared" si="779"/>
        <v>0% (No Discount)</v>
      </c>
      <c r="AA9935" s="17">
        <f>IF(COUNTIF($B$2:B9935,B9935)=1,1,0)</f>
        <v>1</v>
      </c>
      <c r="AB9935" s="17">
        <f>IF(COUNTIF($F$2:F9935,F9935)=1,1,0)</f>
        <v>0</v>
      </c>
    </row>
    <row r="9936" spans="1:28" x14ac:dyDescent="0.2">
      <c r="A9936" s="17">
        <v>9935</v>
      </c>
      <c r="B9936" t="s">
        <v>10936</v>
      </c>
      <c r="C9936" s="18">
        <v>42467</v>
      </c>
      <c r="D9936" s="18">
        <v>42472</v>
      </c>
      <c r="E9936" t="s">
        <v>77</v>
      </c>
      <c r="F9936" t="s">
        <v>2041</v>
      </c>
      <c r="G9936" t="s">
        <v>2042</v>
      </c>
      <c r="H9936" t="s">
        <v>53</v>
      </c>
      <c r="I9936" t="s">
        <v>54</v>
      </c>
      <c r="J9936" t="s">
        <v>173</v>
      </c>
      <c r="K9936" t="s">
        <v>174</v>
      </c>
      <c r="L9936">
        <v>19120</v>
      </c>
      <c r="M9936" t="s">
        <v>175</v>
      </c>
      <c r="N9936" t="s">
        <v>9195</v>
      </c>
      <c r="O9936" t="s">
        <v>73</v>
      </c>
      <c r="P9936" t="s">
        <v>105</v>
      </c>
      <c r="Q9936" t="s">
        <v>9196</v>
      </c>
      <c r="R9936" s="19">
        <v>33.527999999999999</v>
      </c>
      <c r="S9936" s="17">
        <v>3</v>
      </c>
      <c r="T9936" s="20">
        <v>0.2</v>
      </c>
      <c r="U9936" s="19">
        <v>2.5146000000000002</v>
      </c>
      <c r="V9936" s="20">
        <f t="shared" si="775"/>
        <v>7.5000000000000011E-2</v>
      </c>
      <c r="W9936" s="17">
        <f t="shared" si="776"/>
        <v>2016</v>
      </c>
      <c r="X9936" t="str">
        <f t="shared" si="777"/>
        <v>Apr-2016</v>
      </c>
      <c r="Y9936" s="17">
        <f t="shared" si="778"/>
        <v>5</v>
      </c>
      <c r="Z9936" t="str">
        <f t="shared" si="779"/>
        <v>11-20%</v>
      </c>
      <c r="AA9936" s="17">
        <f>IF(COUNTIF($B$2:B9936,B9936)=1,1,0)</f>
        <v>1</v>
      </c>
      <c r="AB9936" s="17">
        <f>IF(COUNTIF($F$2:F9936,F9936)=1,1,0)</f>
        <v>0</v>
      </c>
    </row>
    <row r="9937" spans="1:28" x14ac:dyDescent="0.2">
      <c r="A9937" s="17">
        <v>9936</v>
      </c>
      <c r="B9937" t="s">
        <v>10936</v>
      </c>
      <c r="C9937" s="18">
        <v>42467</v>
      </c>
      <c r="D9937" s="18">
        <v>42472</v>
      </c>
      <c r="E9937" t="s">
        <v>77</v>
      </c>
      <c r="F9937" t="s">
        <v>2041</v>
      </c>
      <c r="G9937" t="s">
        <v>2042</v>
      </c>
      <c r="H9937" t="s">
        <v>53</v>
      </c>
      <c r="I9937" t="s">
        <v>54</v>
      </c>
      <c r="J9937" t="s">
        <v>173</v>
      </c>
      <c r="K9937" t="s">
        <v>174</v>
      </c>
      <c r="L9937">
        <v>19120</v>
      </c>
      <c r="M9937" t="s">
        <v>175</v>
      </c>
      <c r="N9937" t="s">
        <v>10937</v>
      </c>
      <c r="O9937" t="s">
        <v>73</v>
      </c>
      <c r="P9937" t="s">
        <v>86</v>
      </c>
      <c r="Q9937" t="s">
        <v>10938</v>
      </c>
      <c r="R9937" s="19">
        <v>36.744</v>
      </c>
      <c r="S9937" s="17">
        <v>3</v>
      </c>
      <c r="T9937" s="20">
        <v>0.2</v>
      </c>
      <c r="U9937" s="19">
        <v>3.6743999999999999</v>
      </c>
      <c r="V9937" s="20">
        <f t="shared" si="775"/>
        <v>9.9999999999999992E-2</v>
      </c>
      <c r="W9937" s="17">
        <f t="shared" si="776"/>
        <v>2016</v>
      </c>
      <c r="X9937" t="str">
        <f t="shared" si="777"/>
        <v>Apr-2016</v>
      </c>
      <c r="Y9937" s="17">
        <f t="shared" si="778"/>
        <v>5</v>
      </c>
      <c r="Z9937" t="str">
        <f t="shared" si="779"/>
        <v>11-20%</v>
      </c>
      <c r="AA9937" s="17">
        <f>IF(COUNTIF($B$2:B9937,B9937)=1,1,0)</f>
        <v>0</v>
      </c>
      <c r="AB9937" s="17">
        <f>IF(COUNTIF($F$2:F9937,F9937)=1,1,0)</f>
        <v>0</v>
      </c>
    </row>
    <row r="9938" spans="1:28" x14ac:dyDescent="0.2">
      <c r="A9938" s="17">
        <v>9937</v>
      </c>
      <c r="B9938" t="s">
        <v>10939</v>
      </c>
      <c r="C9938" s="18">
        <v>42910</v>
      </c>
      <c r="D9938" s="18">
        <v>42914</v>
      </c>
      <c r="E9938" t="s">
        <v>77</v>
      </c>
      <c r="F9938" t="s">
        <v>5610</v>
      </c>
      <c r="G9938" t="s">
        <v>5611</v>
      </c>
      <c r="H9938" t="s">
        <v>53</v>
      </c>
      <c r="I9938" t="s">
        <v>54</v>
      </c>
      <c r="J9938" t="s">
        <v>7341</v>
      </c>
      <c r="K9938" t="s">
        <v>1430</v>
      </c>
      <c r="L9938">
        <v>2920</v>
      </c>
      <c r="M9938" t="s">
        <v>175</v>
      </c>
      <c r="N9938" t="s">
        <v>645</v>
      </c>
      <c r="O9938" t="s">
        <v>73</v>
      </c>
      <c r="P9938" t="s">
        <v>102</v>
      </c>
      <c r="Q9938" t="s">
        <v>646</v>
      </c>
      <c r="R9938" s="19">
        <v>102.93</v>
      </c>
      <c r="S9938" s="17">
        <v>3</v>
      </c>
      <c r="T9938" s="20">
        <v>0</v>
      </c>
      <c r="U9938" s="19">
        <v>48.377099999999999</v>
      </c>
      <c r="V9938" s="20">
        <f t="shared" si="775"/>
        <v>0.47</v>
      </c>
      <c r="W9938" s="17">
        <f t="shared" si="776"/>
        <v>2017</v>
      </c>
      <c r="X9938" t="str">
        <f t="shared" si="777"/>
        <v>Jun-2017</v>
      </c>
      <c r="Y9938" s="17">
        <f t="shared" si="778"/>
        <v>4</v>
      </c>
      <c r="Z9938" t="str">
        <f t="shared" si="779"/>
        <v>0% (No Discount)</v>
      </c>
      <c r="AA9938" s="17">
        <f>IF(COUNTIF($B$2:B9938,B9938)=1,1,0)</f>
        <v>1</v>
      </c>
      <c r="AB9938" s="17">
        <f>IF(COUNTIF($F$2:F9938,F9938)=1,1,0)</f>
        <v>0</v>
      </c>
    </row>
    <row r="9939" spans="1:28" x14ac:dyDescent="0.2">
      <c r="A9939" s="17">
        <v>9938</v>
      </c>
      <c r="B9939" t="s">
        <v>10940</v>
      </c>
      <c r="C9939" s="18">
        <v>42524</v>
      </c>
      <c r="D9939" s="18">
        <v>42527</v>
      </c>
      <c r="E9939" t="s">
        <v>50</v>
      </c>
      <c r="F9939" t="s">
        <v>2439</v>
      </c>
      <c r="G9939" t="s">
        <v>2440</v>
      </c>
      <c r="H9939" t="s">
        <v>68</v>
      </c>
      <c r="I9939" t="s">
        <v>54</v>
      </c>
      <c r="J9939" t="s">
        <v>69</v>
      </c>
      <c r="K9939" t="s">
        <v>70</v>
      </c>
      <c r="L9939">
        <v>90049</v>
      </c>
      <c r="M9939" t="s">
        <v>71</v>
      </c>
      <c r="N9939" t="s">
        <v>3842</v>
      </c>
      <c r="O9939" t="s">
        <v>59</v>
      </c>
      <c r="P9939" t="s">
        <v>83</v>
      </c>
      <c r="Q9939" t="s">
        <v>3843</v>
      </c>
      <c r="R9939" s="19">
        <v>71.087999999999994</v>
      </c>
      <c r="S9939" s="17">
        <v>2</v>
      </c>
      <c r="T9939" s="20">
        <v>0.2</v>
      </c>
      <c r="U9939" s="19">
        <v>-1.7771999999999999</v>
      </c>
      <c r="V9939" s="20">
        <f t="shared" si="775"/>
        <v>-2.5000000000000001E-2</v>
      </c>
      <c r="W9939" s="17">
        <f t="shared" si="776"/>
        <v>2016</v>
      </c>
      <c r="X9939" t="str">
        <f t="shared" si="777"/>
        <v>Jun-2016</v>
      </c>
      <c r="Y9939" s="17">
        <f t="shared" si="778"/>
        <v>3</v>
      </c>
      <c r="Z9939" t="str">
        <f t="shared" si="779"/>
        <v>11-20%</v>
      </c>
      <c r="AA9939" s="17">
        <f>IF(COUNTIF($B$2:B9939,B9939)=1,1,0)</f>
        <v>1</v>
      </c>
      <c r="AB9939" s="17">
        <f>IF(COUNTIF($F$2:F9939,F9939)=1,1,0)</f>
        <v>0</v>
      </c>
    </row>
    <row r="9940" spans="1:28" x14ac:dyDescent="0.2">
      <c r="A9940" s="17">
        <v>9939</v>
      </c>
      <c r="B9940" t="s">
        <v>10941</v>
      </c>
      <c r="C9940" s="18">
        <v>42716</v>
      </c>
      <c r="D9940" s="18">
        <v>42721</v>
      </c>
      <c r="E9940" t="s">
        <v>77</v>
      </c>
      <c r="F9940" t="s">
        <v>3129</v>
      </c>
      <c r="G9940" t="s">
        <v>3130</v>
      </c>
      <c r="H9940" t="s">
        <v>68</v>
      </c>
      <c r="I9940" t="s">
        <v>54</v>
      </c>
      <c r="J9940" t="s">
        <v>293</v>
      </c>
      <c r="K9940" t="s">
        <v>294</v>
      </c>
      <c r="L9940">
        <v>10009</v>
      </c>
      <c r="M9940" t="s">
        <v>175</v>
      </c>
      <c r="N9940" t="s">
        <v>1746</v>
      </c>
      <c r="O9940" t="s">
        <v>59</v>
      </c>
      <c r="P9940" t="s">
        <v>92</v>
      </c>
      <c r="Q9940" t="s">
        <v>8178</v>
      </c>
      <c r="R9940" s="19">
        <v>60.35</v>
      </c>
      <c r="S9940" s="17">
        <v>5</v>
      </c>
      <c r="T9940" s="20">
        <v>0</v>
      </c>
      <c r="U9940" s="19">
        <v>19.915500000000002</v>
      </c>
      <c r="V9940" s="20">
        <f t="shared" si="775"/>
        <v>0.33</v>
      </c>
      <c r="W9940" s="17">
        <f t="shared" si="776"/>
        <v>2016</v>
      </c>
      <c r="X9940" t="str">
        <f t="shared" si="777"/>
        <v>Dec-2016</v>
      </c>
      <c r="Y9940" s="17">
        <f t="shared" si="778"/>
        <v>5</v>
      </c>
      <c r="Z9940" t="str">
        <f t="shared" si="779"/>
        <v>0% (No Discount)</v>
      </c>
      <c r="AA9940" s="17">
        <f>IF(COUNTIF($B$2:B9940,B9940)=1,1,0)</f>
        <v>1</v>
      </c>
      <c r="AB9940" s="17">
        <f>IF(COUNTIF($F$2:F9940,F9940)=1,1,0)</f>
        <v>0</v>
      </c>
    </row>
    <row r="9941" spans="1:28" x14ac:dyDescent="0.2">
      <c r="A9941" s="17">
        <v>9940</v>
      </c>
      <c r="B9941" t="s">
        <v>10941</v>
      </c>
      <c r="C9941" s="18">
        <v>42716</v>
      </c>
      <c r="D9941" s="18">
        <v>42721</v>
      </c>
      <c r="E9941" t="s">
        <v>77</v>
      </c>
      <c r="F9941" t="s">
        <v>3129</v>
      </c>
      <c r="G9941" t="s">
        <v>3130</v>
      </c>
      <c r="H9941" t="s">
        <v>68</v>
      </c>
      <c r="I9941" t="s">
        <v>54</v>
      </c>
      <c r="J9941" t="s">
        <v>293</v>
      </c>
      <c r="K9941" t="s">
        <v>294</v>
      </c>
      <c r="L9941">
        <v>10009</v>
      </c>
      <c r="M9941" t="s">
        <v>175</v>
      </c>
      <c r="N9941" t="s">
        <v>5244</v>
      </c>
      <c r="O9941" t="s">
        <v>73</v>
      </c>
      <c r="P9941" t="s">
        <v>606</v>
      </c>
      <c r="Q9941" t="s">
        <v>5245</v>
      </c>
      <c r="R9941" s="19">
        <v>35.520000000000003</v>
      </c>
      <c r="S9941" s="17">
        <v>4</v>
      </c>
      <c r="T9941" s="20">
        <v>0</v>
      </c>
      <c r="U9941" s="19">
        <v>9.9456000000000007</v>
      </c>
      <c r="V9941" s="20">
        <f t="shared" si="775"/>
        <v>0.27999999999999997</v>
      </c>
      <c r="W9941" s="17">
        <f t="shared" si="776"/>
        <v>2016</v>
      </c>
      <c r="X9941" t="str">
        <f t="shared" si="777"/>
        <v>Dec-2016</v>
      </c>
      <c r="Y9941" s="17">
        <f t="shared" si="778"/>
        <v>5</v>
      </c>
      <c r="Z9941" t="str">
        <f t="shared" si="779"/>
        <v>0% (No Discount)</v>
      </c>
      <c r="AA9941" s="17">
        <f>IF(COUNTIF($B$2:B9941,B9941)=1,1,0)</f>
        <v>0</v>
      </c>
      <c r="AB9941" s="17">
        <f>IF(COUNTIF($F$2:F9941,F9941)=1,1,0)</f>
        <v>0</v>
      </c>
    </row>
    <row r="9942" spans="1:28" x14ac:dyDescent="0.2">
      <c r="A9942" s="17">
        <v>9941</v>
      </c>
      <c r="B9942" t="s">
        <v>10941</v>
      </c>
      <c r="C9942" s="18">
        <v>42716</v>
      </c>
      <c r="D9942" s="18">
        <v>42721</v>
      </c>
      <c r="E9942" t="s">
        <v>77</v>
      </c>
      <c r="F9942" t="s">
        <v>3129</v>
      </c>
      <c r="G9942" t="s">
        <v>3130</v>
      </c>
      <c r="H9942" t="s">
        <v>68</v>
      </c>
      <c r="I9942" t="s">
        <v>54</v>
      </c>
      <c r="J9942" t="s">
        <v>293</v>
      </c>
      <c r="K9942" t="s">
        <v>294</v>
      </c>
      <c r="L9942">
        <v>10009</v>
      </c>
      <c r="M9942" t="s">
        <v>175</v>
      </c>
      <c r="N9942" t="s">
        <v>3533</v>
      </c>
      <c r="O9942" t="s">
        <v>73</v>
      </c>
      <c r="P9942" t="s">
        <v>95</v>
      </c>
      <c r="Q9942" t="s">
        <v>3534</v>
      </c>
      <c r="R9942" s="19">
        <v>11.2</v>
      </c>
      <c r="S9942" s="17">
        <v>7</v>
      </c>
      <c r="T9942" s="20">
        <v>0</v>
      </c>
      <c r="U9942" s="19">
        <v>4.8159999999999998</v>
      </c>
      <c r="V9942" s="20">
        <f t="shared" si="775"/>
        <v>0.43</v>
      </c>
      <c r="W9942" s="17">
        <f t="shared" si="776"/>
        <v>2016</v>
      </c>
      <c r="X9942" t="str">
        <f t="shared" si="777"/>
        <v>Dec-2016</v>
      </c>
      <c r="Y9942" s="17">
        <f t="shared" si="778"/>
        <v>5</v>
      </c>
      <c r="Z9942" t="str">
        <f t="shared" si="779"/>
        <v>0% (No Discount)</v>
      </c>
      <c r="AA9942" s="17">
        <f>IF(COUNTIF($B$2:B9942,B9942)=1,1,0)</f>
        <v>0</v>
      </c>
      <c r="AB9942" s="17">
        <f>IF(COUNTIF($F$2:F9942,F9942)=1,1,0)</f>
        <v>0</v>
      </c>
    </row>
    <row r="9943" spans="1:28" x14ac:dyDescent="0.2">
      <c r="A9943" s="17">
        <v>9942</v>
      </c>
      <c r="B9943" t="s">
        <v>10942</v>
      </c>
      <c r="C9943" s="18">
        <v>43063</v>
      </c>
      <c r="D9943" s="18">
        <v>43069</v>
      </c>
      <c r="E9943" t="s">
        <v>77</v>
      </c>
      <c r="F9943" t="s">
        <v>2146</v>
      </c>
      <c r="G9943" t="s">
        <v>2147</v>
      </c>
      <c r="H9943" t="s">
        <v>53</v>
      </c>
      <c r="I9943" t="s">
        <v>54</v>
      </c>
      <c r="J9943" t="s">
        <v>154</v>
      </c>
      <c r="K9943" t="s">
        <v>70</v>
      </c>
      <c r="L9943">
        <v>94122</v>
      </c>
      <c r="M9943" t="s">
        <v>71</v>
      </c>
      <c r="N9943" t="s">
        <v>1612</v>
      </c>
      <c r="O9943" t="s">
        <v>98</v>
      </c>
      <c r="P9943" t="s">
        <v>188</v>
      </c>
      <c r="Q9943" t="s">
        <v>1613</v>
      </c>
      <c r="R9943" s="19">
        <v>223.58</v>
      </c>
      <c r="S9943" s="17">
        <v>14</v>
      </c>
      <c r="T9943" s="20">
        <v>0</v>
      </c>
      <c r="U9943" s="19">
        <v>87.196200000000005</v>
      </c>
      <c r="V9943" s="20">
        <f t="shared" si="775"/>
        <v>0.39</v>
      </c>
      <c r="W9943" s="17">
        <f t="shared" si="776"/>
        <v>2017</v>
      </c>
      <c r="X9943" t="str">
        <f t="shared" si="777"/>
        <v>Nov-2017</v>
      </c>
      <c r="Y9943" s="17">
        <f t="shared" si="778"/>
        <v>6</v>
      </c>
      <c r="Z9943" t="str">
        <f t="shared" si="779"/>
        <v>0% (No Discount)</v>
      </c>
      <c r="AA9943" s="17">
        <f>IF(COUNTIF($B$2:B9943,B9943)=1,1,0)</f>
        <v>1</v>
      </c>
      <c r="AB9943" s="17">
        <f>IF(COUNTIF($F$2:F9943,F9943)=1,1,0)</f>
        <v>0</v>
      </c>
    </row>
    <row r="9944" spans="1:28" x14ac:dyDescent="0.2">
      <c r="A9944" s="17">
        <v>9943</v>
      </c>
      <c r="B9944" t="s">
        <v>10943</v>
      </c>
      <c r="C9944" s="18">
        <v>42001</v>
      </c>
      <c r="D9944" s="18">
        <v>42007</v>
      </c>
      <c r="E9944" t="s">
        <v>77</v>
      </c>
      <c r="F9944" t="s">
        <v>1736</v>
      </c>
      <c r="G9944" t="s">
        <v>1737</v>
      </c>
      <c r="H9944" t="s">
        <v>53</v>
      </c>
      <c r="I9944" t="s">
        <v>54</v>
      </c>
      <c r="J9944" t="s">
        <v>1915</v>
      </c>
      <c r="K9944" t="s">
        <v>70</v>
      </c>
      <c r="L9944">
        <v>92804</v>
      </c>
      <c r="M9944" t="s">
        <v>71</v>
      </c>
      <c r="N9944" t="s">
        <v>6044</v>
      </c>
      <c r="O9944" t="s">
        <v>73</v>
      </c>
      <c r="P9944" t="s">
        <v>86</v>
      </c>
      <c r="Q9944" t="s">
        <v>6045</v>
      </c>
      <c r="R9944" s="19">
        <v>998.82</v>
      </c>
      <c r="S9944" s="17">
        <v>9</v>
      </c>
      <c r="T9944" s="20">
        <v>0</v>
      </c>
      <c r="U9944" s="19">
        <v>29.964600000000001</v>
      </c>
      <c r="V9944" s="20">
        <f t="shared" si="775"/>
        <v>0.03</v>
      </c>
      <c r="W9944" s="17">
        <f t="shared" si="776"/>
        <v>2014</v>
      </c>
      <c r="X9944" t="str">
        <f t="shared" si="777"/>
        <v>Dec-2014</v>
      </c>
      <c r="Y9944" s="17">
        <f t="shared" si="778"/>
        <v>6</v>
      </c>
      <c r="Z9944" t="str">
        <f t="shared" si="779"/>
        <v>0% (No Discount)</v>
      </c>
      <c r="AA9944" s="17">
        <f>IF(COUNTIF($B$2:B9944,B9944)=1,1,0)</f>
        <v>1</v>
      </c>
      <c r="AB9944" s="17">
        <f>IF(COUNTIF($F$2:F9944,F9944)=1,1,0)</f>
        <v>0</v>
      </c>
    </row>
    <row r="9945" spans="1:28" x14ac:dyDescent="0.2">
      <c r="A9945" s="17">
        <v>9944</v>
      </c>
      <c r="B9945" t="s">
        <v>10943</v>
      </c>
      <c r="C9945" s="18">
        <v>42001</v>
      </c>
      <c r="D9945" s="18">
        <v>42007</v>
      </c>
      <c r="E9945" t="s">
        <v>77</v>
      </c>
      <c r="F9945" t="s">
        <v>1736</v>
      </c>
      <c r="G9945" t="s">
        <v>1737</v>
      </c>
      <c r="H9945" t="s">
        <v>53</v>
      </c>
      <c r="I9945" t="s">
        <v>54</v>
      </c>
      <c r="J9945" t="s">
        <v>1915</v>
      </c>
      <c r="K9945" t="s">
        <v>70</v>
      </c>
      <c r="L9945">
        <v>92804</v>
      </c>
      <c r="M9945" t="s">
        <v>71</v>
      </c>
      <c r="N9945" t="s">
        <v>2685</v>
      </c>
      <c r="O9945" t="s">
        <v>73</v>
      </c>
      <c r="P9945" t="s">
        <v>606</v>
      </c>
      <c r="Q9945" t="s">
        <v>2686</v>
      </c>
      <c r="R9945" s="19">
        <v>51.15</v>
      </c>
      <c r="S9945" s="17">
        <v>5</v>
      </c>
      <c r="T9945" s="20">
        <v>0</v>
      </c>
      <c r="U9945" s="19">
        <v>13.298999999999999</v>
      </c>
      <c r="V9945" s="20">
        <f t="shared" si="775"/>
        <v>0.26</v>
      </c>
      <c r="W9945" s="17">
        <f t="shared" si="776"/>
        <v>2014</v>
      </c>
      <c r="X9945" t="str">
        <f t="shared" si="777"/>
        <v>Dec-2014</v>
      </c>
      <c r="Y9945" s="17">
        <f t="shared" si="778"/>
        <v>6</v>
      </c>
      <c r="Z9945" t="str">
        <f t="shared" si="779"/>
        <v>0% (No Discount)</v>
      </c>
      <c r="AA9945" s="17">
        <f>IF(COUNTIF($B$2:B9945,B9945)=1,1,0)</f>
        <v>0</v>
      </c>
      <c r="AB9945" s="17">
        <f>IF(COUNTIF($F$2:F9945,F9945)=1,1,0)</f>
        <v>0</v>
      </c>
    </row>
    <row r="9946" spans="1:28" x14ac:dyDescent="0.2">
      <c r="A9946" s="17">
        <v>9945</v>
      </c>
      <c r="B9946" t="s">
        <v>10944</v>
      </c>
      <c r="C9946" s="18">
        <v>42106</v>
      </c>
      <c r="D9946" s="18">
        <v>42111</v>
      </c>
      <c r="E9946" t="s">
        <v>50</v>
      </c>
      <c r="F9946" t="s">
        <v>3118</v>
      </c>
      <c r="G9946" t="s">
        <v>3119</v>
      </c>
      <c r="H9946" t="s">
        <v>129</v>
      </c>
      <c r="I9946" t="s">
        <v>54</v>
      </c>
      <c r="J9946" t="s">
        <v>122</v>
      </c>
      <c r="K9946" t="s">
        <v>123</v>
      </c>
      <c r="L9946">
        <v>98103</v>
      </c>
      <c r="M9946" t="s">
        <v>71</v>
      </c>
      <c r="N9946" t="s">
        <v>4125</v>
      </c>
      <c r="O9946" t="s">
        <v>73</v>
      </c>
      <c r="P9946" t="s">
        <v>86</v>
      </c>
      <c r="Q9946" t="s">
        <v>4126</v>
      </c>
      <c r="R9946" s="19">
        <v>40.74</v>
      </c>
      <c r="S9946" s="17">
        <v>3</v>
      </c>
      <c r="T9946" s="20">
        <v>0</v>
      </c>
      <c r="U9946" s="19">
        <v>0.40739999999999998</v>
      </c>
      <c r="V9946" s="20">
        <f t="shared" si="775"/>
        <v>9.9999999999999985E-3</v>
      </c>
      <c r="W9946" s="17">
        <f t="shared" si="776"/>
        <v>2015</v>
      </c>
      <c r="X9946" t="str">
        <f t="shared" si="777"/>
        <v>Apr-2015</v>
      </c>
      <c r="Y9946" s="17">
        <f t="shared" si="778"/>
        <v>5</v>
      </c>
      <c r="Z9946" t="str">
        <f t="shared" si="779"/>
        <v>0% (No Discount)</v>
      </c>
      <c r="AA9946" s="17">
        <f>IF(COUNTIF($B$2:B9946,B9946)=1,1,0)</f>
        <v>1</v>
      </c>
      <c r="AB9946" s="17">
        <f>IF(COUNTIF($F$2:F9946,F9946)=1,1,0)</f>
        <v>0</v>
      </c>
    </row>
    <row r="9947" spans="1:28" x14ac:dyDescent="0.2">
      <c r="A9947" s="17">
        <v>9946</v>
      </c>
      <c r="B9947" t="s">
        <v>10945</v>
      </c>
      <c r="C9947" s="18">
        <v>41700</v>
      </c>
      <c r="D9947" s="18">
        <v>41704</v>
      </c>
      <c r="E9947" t="s">
        <v>77</v>
      </c>
      <c r="F9947" t="s">
        <v>3960</v>
      </c>
      <c r="G9947" t="s">
        <v>3961</v>
      </c>
      <c r="H9947" t="s">
        <v>68</v>
      </c>
      <c r="I9947" t="s">
        <v>54</v>
      </c>
      <c r="J9947" t="s">
        <v>173</v>
      </c>
      <c r="K9947" t="s">
        <v>174</v>
      </c>
      <c r="L9947">
        <v>19120</v>
      </c>
      <c r="M9947" t="s">
        <v>175</v>
      </c>
      <c r="N9947" t="s">
        <v>6132</v>
      </c>
      <c r="O9947" t="s">
        <v>73</v>
      </c>
      <c r="P9947" t="s">
        <v>117</v>
      </c>
      <c r="Q9947" t="s">
        <v>6133</v>
      </c>
      <c r="R9947" s="19">
        <v>3.4239999999999999</v>
      </c>
      <c r="S9947" s="17">
        <v>1</v>
      </c>
      <c r="T9947" s="20">
        <v>0.2</v>
      </c>
      <c r="U9947" s="19">
        <v>1.07</v>
      </c>
      <c r="V9947" s="20">
        <f t="shared" si="775"/>
        <v>0.3125</v>
      </c>
      <c r="W9947" s="17">
        <f t="shared" si="776"/>
        <v>2014</v>
      </c>
      <c r="X9947" t="str">
        <f t="shared" si="777"/>
        <v>Mar-2014</v>
      </c>
      <c r="Y9947" s="17">
        <f t="shared" si="778"/>
        <v>4</v>
      </c>
      <c r="Z9947" t="str">
        <f t="shared" si="779"/>
        <v>11-20%</v>
      </c>
      <c r="AA9947" s="17">
        <f>IF(COUNTIF($B$2:B9947,B9947)=1,1,0)</f>
        <v>1</v>
      </c>
      <c r="AB9947" s="17">
        <f>IF(COUNTIF($F$2:F9947,F9947)=1,1,0)</f>
        <v>0</v>
      </c>
    </row>
    <row r="9948" spans="1:28" x14ac:dyDescent="0.2">
      <c r="A9948" s="17">
        <v>9947</v>
      </c>
      <c r="B9948" t="s">
        <v>10945</v>
      </c>
      <c r="C9948" s="18">
        <v>41700</v>
      </c>
      <c r="D9948" s="18">
        <v>41704</v>
      </c>
      <c r="E9948" t="s">
        <v>77</v>
      </c>
      <c r="F9948" t="s">
        <v>3960</v>
      </c>
      <c r="G9948" t="s">
        <v>3961</v>
      </c>
      <c r="H9948" t="s">
        <v>68</v>
      </c>
      <c r="I9948" t="s">
        <v>54</v>
      </c>
      <c r="J9948" t="s">
        <v>173</v>
      </c>
      <c r="K9948" t="s">
        <v>174</v>
      </c>
      <c r="L9948">
        <v>19120</v>
      </c>
      <c r="M9948" t="s">
        <v>175</v>
      </c>
      <c r="N9948" t="s">
        <v>2863</v>
      </c>
      <c r="O9948" t="s">
        <v>98</v>
      </c>
      <c r="P9948" t="s">
        <v>188</v>
      </c>
      <c r="Q9948" t="s">
        <v>2864</v>
      </c>
      <c r="R9948" s="19">
        <v>151.19999999999999</v>
      </c>
      <c r="S9948" s="17">
        <v>3</v>
      </c>
      <c r="T9948" s="20">
        <v>0.2</v>
      </c>
      <c r="U9948" s="19">
        <v>32.130000000000003</v>
      </c>
      <c r="V9948" s="20">
        <f t="shared" si="775"/>
        <v>0.21250000000000002</v>
      </c>
      <c r="W9948" s="17">
        <f t="shared" si="776"/>
        <v>2014</v>
      </c>
      <c r="X9948" t="str">
        <f t="shared" si="777"/>
        <v>Mar-2014</v>
      </c>
      <c r="Y9948" s="17">
        <f t="shared" si="778"/>
        <v>4</v>
      </c>
      <c r="Z9948" t="str">
        <f t="shared" si="779"/>
        <v>11-20%</v>
      </c>
      <c r="AA9948" s="17">
        <f>IF(COUNTIF($B$2:B9948,B9948)=1,1,0)</f>
        <v>0</v>
      </c>
      <c r="AB9948" s="17">
        <f>IF(COUNTIF($F$2:F9948,F9948)=1,1,0)</f>
        <v>0</v>
      </c>
    </row>
    <row r="9949" spans="1:28" x14ac:dyDescent="0.2">
      <c r="A9949" s="17">
        <v>9948</v>
      </c>
      <c r="B9949" t="s">
        <v>10946</v>
      </c>
      <c r="C9949" s="18">
        <v>42887</v>
      </c>
      <c r="D9949" s="18">
        <v>42889</v>
      </c>
      <c r="E9949" t="s">
        <v>50</v>
      </c>
      <c r="F9949" t="s">
        <v>2540</v>
      </c>
      <c r="G9949" t="s">
        <v>2541</v>
      </c>
      <c r="H9949" t="s">
        <v>68</v>
      </c>
      <c r="I9949" t="s">
        <v>54</v>
      </c>
      <c r="J9949" t="s">
        <v>4410</v>
      </c>
      <c r="K9949" t="s">
        <v>281</v>
      </c>
      <c r="L9949">
        <v>46203</v>
      </c>
      <c r="M9949" t="s">
        <v>132</v>
      </c>
      <c r="N9949" t="s">
        <v>2469</v>
      </c>
      <c r="O9949" t="s">
        <v>59</v>
      </c>
      <c r="P9949" t="s">
        <v>63</v>
      </c>
      <c r="Q9949" t="s">
        <v>2470</v>
      </c>
      <c r="R9949" s="19">
        <v>1925.88</v>
      </c>
      <c r="S9949" s="17">
        <v>6</v>
      </c>
      <c r="T9949" s="20">
        <v>0</v>
      </c>
      <c r="U9949" s="19">
        <v>539.24639999999999</v>
      </c>
      <c r="V9949" s="20">
        <f t="shared" si="775"/>
        <v>0.27999999999999997</v>
      </c>
      <c r="W9949" s="17">
        <f t="shared" si="776"/>
        <v>2017</v>
      </c>
      <c r="X9949" t="str">
        <f t="shared" si="777"/>
        <v>Jun-2017</v>
      </c>
      <c r="Y9949" s="17">
        <f t="shared" si="778"/>
        <v>2</v>
      </c>
      <c r="Z9949" t="str">
        <f t="shared" si="779"/>
        <v>0% (No Discount)</v>
      </c>
      <c r="AA9949" s="17">
        <f>IF(COUNTIF($B$2:B9949,B9949)=1,1,0)</f>
        <v>1</v>
      </c>
      <c r="AB9949" s="17">
        <f>IF(COUNTIF($F$2:F9949,F9949)=1,1,0)</f>
        <v>0</v>
      </c>
    </row>
    <row r="9950" spans="1:28" x14ac:dyDescent="0.2">
      <c r="A9950" s="17">
        <v>9949</v>
      </c>
      <c r="B9950" t="s">
        <v>10946</v>
      </c>
      <c r="C9950" s="18">
        <v>42887</v>
      </c>
      <c r="D9950" s="18">
        <v>42889</v>
      </c>
      <c r="E9950" t="s">
        <v>50</v>
      </c>
      <c r="F9950" t="s">
        <v>2540</v>
      </c>
      <c r="G9950" t="s">
        <v>2541</v>
      </c>
      <c r="H9950" t="s">
        <v>68</v>
      </c>
      <c r="I9950" t="s">
        <v>54</v>
      </c>
      <c r="J9950" t="s">
        <v>4410</v>
      </c>
      <c r="K9950" t="s">
        <v>281</v>
      </c>
      <c r="L9950">
        <v>46203</v>
      </c>
      <c r="M9950" t="s">
        <v>132</v>
      </c>
      <c r="N9950" t="s">
        <v>967</v>
      </c>
      <c r="O9950" t="s">
        <v>73</v>
      </c>
      <c r="P9950" t="s">
        <v>105</v>
      </c>
      <c r="Q9950" t="s">
        <v>968</v>
      </c>
      <c r="R9950" s="19">
        <v>2405.1999999999998</v>
      </c>
      <c r="S9950" s="17">
        <v>8</v>
      </c>
      <c r="T9950" s="20">
        <v>0</v>
      </c>
      <c r="U9950" s="19">
        <v>793.71600000000001</v>
      </c>
      <c r="V9950" s="20">
        <f t="shared" si="775"/>
        <v>0.33</v>
      </c>
      <c r="W9950" s="17">
        <f t="shared" si="776"/>
        <v>2017</v>
      </c>
      <c r="X9950" t="str">
        <f t="shared" si="777"/>
        <v>Jun-2017</v>
      </c>
      <c r="Y9950" s="17">
        <f t="shared" si="778"/>
        <v>2</v>
      </c>
      <c r="Z9950" t="str">
        <f t="shared" si="779"/>
        <v>0% (No Discount)</v>
      </c>
      <c r="AA9950" s="17">
        <f>IF(COUNTIF($B$2:B9950,B9950)=1,1,0)</f>
        <v>0</v>
      </c>
      <c r="AB9950" s="17">
        <f>IF(COUNTIF($F$2:F9950,F9950)=1,1,0)</f>
        <v>0</v>
      </c>
    </row>
    <row r="9951" spans="1:28" x14ac:dyDescent="0.2">
      <c r="A9951" s="17">
        <v>9950</v>
      </c>
      <c r="B9951" t="s">
        <v>10946</v>
      </c>
      <c r="C9951" s="18">
        <v>42887</v>
      </c>
      <c r="D9951" s="18">
        <v>42889</v>
      </c>
      <c r="E9951" t="s">
        <v>50</v>
      </c>
      <c r="F9951" t="s">
        <v>2540</v>
      </c>
      <c r="G9951" t="s">
        <v>2541</v>
      </c>
      <c r="H9951" t="s">
        <v>68</v>
      </c>
      <c r="I9951" t="s">
        <v>54</v>
      </c>
      <c r="J9951" t="s">
        <v>4410</v>
      </c>
      <c r="K9951" t="s">
        <v>281</v>
      </c>
      <c r="L9951">
        <v>46203</v>
      </c>
      <c r="M9951" t="s">
        <v>132</v>
      </c>
      <c r="N9951" t="s">
        <v>4551</v>
      </c>
      <c r="O9951" t="s">
        <v>98</v>
      </c>
      <c r="P9951" t="s">
        <v>188</v>
      </c>
      <c r="Q9951" t="s">
        <v>4552</v>
      </c>
      <c r="R9951" s="19">
        <v>83.97</v>
      </c>
      <c r="S9951" s="17">
        <v>3</v>
      </c>
      <c r="T9951" s="20">
        <v>0</v>
      </c>
      <c r="U9951" s="19">
        <v>15.9543</v>
      </c>
      <c r="V9951" s="20">
        <f t="shared" si="775"/>
        <v>0.19</v>
      </c>
      <c r="W9951" s="17">
        <f t="shared" si="776"/>
        <v>2017</v>
      </c>
      <c r="X9951" t="str">
        <f t="shared" si="777"/>
        <v>Jun-2017</v>
      </c>
      <c r="Y9951" s="17">
        <f t="shared" si="778"/>
        <v>2</v>
      </c>
      <c r="Z9951" t="str">
        <f t="shared" si="779"/>
        <v>0% (No Discount)</v>
      </c>
      <c r="AA9951" s="17">
        <f>IF(COUNTIF($B$2:B9951,B9951)=1,1,0)</f>
        <v>0</v>
      </c>
      <c r="AB9951" s="17">
        <f>IF(COUNTIF($F$2:F9951,F9951)=1,1,0)</f>
        <v>0</v>
      </c>
    </row>
    <row r="9952" spans="1:28" x14ac:dyDescent="0.2">
      <c r="A9952" s="17">
        <v>9951</v>
      </c>
      <c r="B9952" t="s">
        <v>10946</v>
      </c>
      <c r="C9952" s="18">
        <v>42887</v>
      </c>
      <c r="D9952" s="18">
        <v>42889</v>
      </c>
      <c r="E9952" t="s">
        <v>50</v>
      </c>
      <c r="F9952" t="s">
        <v>2540</v>
      </c>
      <c r="G9952" t="s">
        <v>2541</v>
      </c>
      <c r="H9952" t="s">
        <v>68</v>
      </c>
      <c r="I9952" t="s">
        <v>54</v>
      </c>
      <c r="J9952" t="s">
        <v>4410</v>
      </c>
      <c r="K9952" t="s">
        <v>281</v>
      </c>
      <c r="L9952">
        <v>46203</v>
      </c>
      <c r="M9952" t="s">
        <v>132</v>
      </c>
      <c r="N9952" t="s">
        <v>2699</v>
      </c>
      <c r="O9952" t="s">
        <v>98</v>
      </c>
      <c r="P9952" t="s">
        <v>188</v>
      </c>
      <c r="Q9952" t="s">
        <v>2700</v>
      </c>
      <c r="R9952" s="19">
        <v>39.89</v>
      </c>
      <c r="S9952" s="17">
        <v>1</v>
      </c>
      <c r="T9952" s="20">
        <v>0</v>
      </c>
      <c r="U9952" s="19">
        <v>14.7593</v>
      </c>
      <c r="V9952" s="20">
        <f t="shared" si="775"/>
        <v>0.37</v>
      </c>
      <c r="W9952" s="17">
        <f t="shared" si="776"/>
        <v>2017</v>
      </c>
      <c r="X9952" t="str">
        <f t="shared" si="777"/>
        <v>Jun-2017</v>
      </c>
      <c r="Y9952" s="17">
        <f t="shared" si="778"/>
        <v>2</v>
      </c>
      <c r="Z9952" t="str">
        <f t="shared" si="779"/>
        <v>0% (No Discount)</v>
      </c>
      <c r="AA9952" s="17">
        <f>IF(COUNTIF($B$2:B9952,B9952)=1,1,0)</f>
        <v>0</v>
      </c>
      <c r="AB9952" s="17">
        <f>IF(COUNTIF($F$2:F9952,F9952)=1,1,0)</f>
        <v>0</v>
      </c>
    </row>
    <row r="9953" spans="1:28" x14ac:dyDescent="0.2">
      <c r="A9953" s="17">
        <v>9952</v>
      </c>
      <c r="B9953" t="s">
        <v>10946</v>
      </c>
      <c r="C9953" s="18">
        <v>42887</v>
      </c>
      <c r="D9953" s="18">
        <v>42889</v>
      </c>
      <c r="E9953" t="s">
        <v>50</v>
      </c>
      <c r="F9953" t="s">
        <v>2540</v>
      </c>
      <c r="G9953" t="s">
        <v>2541</v>
      </c>
      <c r="H9953" t="s">
        <v>68</v>
      </c>
      <c r="I9953" t="s">
        <v>54</v>
      </c>
      <c r="J9953" t="s">
        <v>4410</v>
      </c>
      <c r="K9953" t="s">
        <v>281</v>
      </c>
      <c r="L9953">
        <v>46203</v>
      </c>
      <c r="M9953" t="s">
        <v>132</v>
      </c>
      <c r="N9953" t="s">
        <v>3329</v>
      </c>
      <c r="O9953" t="s">
        <v>73</v>
      </c>
      <c r="P9953" t="s">
        <v>102</v>
      </c>
      <c r="Q9953" t="s">
        <v>3330</v>
      </c>
      <c r="R9953" s="19">
        <v>17.38</v>
      </c>
      <c r="S9953" s="17">
        <v>2</v>
      </c>
      <c r="T9953" s="20">
        <v>0</v>
      </c>
      <c r="U9953" s="19">
        <v>8.69</v>
      </c>
      <c r="V9953" s="20">
        <f t="shared" si="775"/>
        <v>0.5</v>
      </c>
      <c r="W9953" s="17">
        <f t="shared" si="776"/>
        <v>2017</v>
      </c>
      <c r="X9953" t="str">
        <f t="shared" si="777"/>
        <v>Jun-2017</v>
      </c>
      <c r="Y9953" s="17">
        <f t="shared" si="778"/>
        <v>2</v>
      </c>
      <c r="Z9953" t="str">
        <f t="shared" si="779"/>
        <v>0% (No Discount)</v>
      </c>
      <c r="AA9953" s="17">
        <f>IF(COUNTIF($B$2:B9953,B9953)=1,1,0)</f>
        <v>0</v>
      </c>
      <c r="AB9953" s="17">
        <f>IF(COUNTIF($F$2:F9953,F9953)=1,1,0)</f>
        <v>0</v>
      </c>
    </row>
    <row r="9954" spans="1:28" x14ac:dyDescent="0.2">
      <c r="A9954" s="17">
        <v>9953</v>
      </c>
      <c r="B9954" t="s">
        <v>10947</v>
      </c>
      <c r="C9954" s="18">
        <v>42352</v>
      </c>
      <c r="D9954" s="18">
        <v>42354</v>
      </c>
      <c r="E9954" t="s">
        <v>50</v>
      </c>
      <c r="F9954" t="s">
        <v>6833</v>
      </c>
      <c r="G9954" t="s">
        <v>6834</v>
      </c>
      <c r="H9954" t="s">
        <v>68</v>
      </c>
      <c r="I9954" t="s">
        <v>54</v>
      </c>
      <c r="J9954" t="s">
        <v>69</v>
      </c>
      <c r="K9954" t="s">
        <v>70</v>
      </c>
      <c r="L9954">
        <v>90045</v>
      </c>
      <c r="M9954" t="s">
        <v>71</v>
      </c>
      <c r="N9954" t="s">
        <v>1236</v>
      </c>
      <c r="O9954" t="s">
        <v>73</v>
      </c>
      <c r="P9954" t="s">
        <v>102</v>
      </c>
      <c r="Q9954" t="s">
        <v>1237</v>
      </c>
      <c r="R9954" s="19">
        <v>55.264000000000003</v>
      </c>
      <c r="S9954" s="17">
        <v>2</v>
      </c>
      <c r="T9954" s="20">
        <v>0.2</v>
      </c>
      <c r="U9954" s="19">
        <v>20.724</v>
      </c>
      <c r="V9954" s="20">
        <f t="shared" si="775"/>
        <v>0.375</v>
      </c>
      <c r="W9954" s="17">
        <f t="shared" si="776"/>
        <v>2015</v>
      </c>
      <c r="X9954" t="str">
        <f t="shared" si="777"/>
        <v>Dec-2015</v>
      </c>
      <c r="Y9954" s="17">
        <f t="shared" si="778"/>
        <v>2</v>
      </c>
      <c r="Z9954" t="str">
        <f t="shared" si="779"/>
        <v>11-20%</v>
      </c>
      <c r="AA9954" s="17">
        <f>IF(COUNTIF($B$2:B9954,B9954)=1,1,0)</f>
        <v>1</v>
      </c>
      <c r="AB9954" s="17">
        <f>IF(COUNTIF($F$2:F9954,F9954)=1,1,0)</f>
        <v>0</v>
      </c>
    </row>
    <row r="9955" spans="1:28" x14ac:dyDescent="0.2">
      <c r="A9955" s="17">
        <v>9954</v>
      </c>
      <c r="B9955" t="s">
        <v>10947</v>
      </c>
      <c r="C9955" s="18">
        <v>42352</v>
      </c>
      <c r="D9955" s="18">
        <v>42354</v>
      </c>
      <c r="E9955" t="s">
        <v>50</v>
      </c>
      <c r="F9955" t="s">
        <v>6833</v>
      </c>
      <c r="G9955" t="s">
        <v>6834</v>
      </c>
      <c r="H9955" t="s">
        <v>68</v>
      </c>
      <c r="I9955" t="s">
        <v>54</v>
      </c>
      <c r="J9955" t="s">
        <v>69</v>
      </c>
      <c r="K9955" t="s">
        <v>70</v>
      </c>
      <c r="L9955">
        <v>90045</v>
      </c>
      <c r="M9955" t="s">
        <v>71</v>
      </c>
      <c r="N9955" t="s">
        <v>5565</v>
      </c>
      <c r="O9955" t="s">
        <v>73</v>
      </c>
      <c r="P9955" t="s">
        <v>117</v>
      </c>
      <c r="Q9955" t="s">
        <v>5566</v>
      </c>
      <c r="R9955" s="19">
        <v>6.48</v>
      </c>
      <c r="S9955" s="17">
        <v>1</v>
      </c>
      <c r="T9955" s="20">
        <v>0</v>
      </c>
      <c r="U9955" s="19">
        <v>3.1103999999999998</v>
      </c>
      <c r="V9955" s="20">
        <f t="shared" si="775"/>
        <v>0.47999999999999993</v>
      </c>
      <c r="W9955" s="17">
        <f t="shared" si="776"/>
        <v>2015</v>
      </c>
      <c r="X9955" t="str">
        <f t="shared" si="777"/>
        <v>Dec-2015</v>
      </c>
      <c r="Y9955" s="17">
        <f t="shared" si="778"/>
        <v>2</v>
      </c>
      <c r="Z9955" t="str">
        <f t="shared" si="779"/>
        <v>0% (No Discount)</v>
      </c>
      <c r="AA9955" s="17">
        <f>IF(COUNTIF($B$2:B9955,B9955)=1,1,0)</f>
        <v>0</v>
      </c>
      <c r="AB9955" s="17">
        <f>IF(COUNTIF($F$2:F9955,F9955)=1,1,0)</f>
        <v>0</v>
      </c>
    </row>
    <row r="9956" spans="1:28" x14ac:dyDescent="0.2">
      <c r="A9956" s="17">
        <v>9955</v>
      </c>
      <c r="B9956" t="s">
        <v>10947</v>
      </c>
      <c r="C9956" s="18">
        <v>42352</v>
      </c>
      <c r="D9956" s="18">
        <v>42354</v>
      </c>
      <c r="E9956" t="s">
        <v>50</v>
      </c>
      <c r="F9956" t="s">
        <v>6833</v>
      </c>
      <c r="G9956" t="s">
        <v>6834</v>
      </c>
      <c r="H9956" t="s">
        <v>68</v>
      </c>
      <c r="I9956" t="s">
        <v>54</v>
      </c>
      <c r="J9956" t="s">
        <v>69</v>
      </c>
      <c r="K9956" t="s">
        <v>70</v>
      </c>
      <c r="L9956">
        <v>90045</v>
      </c>
      <c r="M9956" t="s">
        <v>71</v>
      </c>
      <c r="N9956" t="s">
        <v>5806</v>
      </c>
      <c r="O9956" t="s">
        <v>73</v>
      </c>
      <c r="P9956" t="s">
        <v>102</v>
      </c>
      <c r="Q9956" t="s">
        <v>5807</v>
      </c>
      <c r="R9956" s="19">
        <v>34.247999999999998</v>
      </c>
      <c r="S9956" s="17">
        <v>3</v>
      </c>
      <c r="T9956" s="20">
        <v>0.2</v>
      </c>
      <c r="U9956" s="19">
        <v>11.5587</v>
      </c>
      <c r="V9956" s="20">
        <f t="shared" si="775"/>
        <v>0.33750000000000002</v>
      </c>
      <c r="W9956" s="17">
        <f t="shared" si="776"/>
        <v>2015</v>
      </c>
      <c r="X9956" t="str">
        <f t="shared" si="777"/>
        <v>Dec-2015</v>
      </c>
      <c r="Y9956" s="17">
        <f t="shared" si="778"/>
        <v>2</v>
      </c>
      <c r="Z9956" t="str">
        <f t="shared" si="779"/>
        <v>11-20%</v>
      </c>
      <c r="AA9956" s="17">
        <f>IF(COUNTIF($B$2:B9956,B9956)=1,1,0)</f>
        <v>0</v>
      </c>
      <c r="AB9956" s="17">
        <f>IF(COUNTIF($F$2:F9956,F9956)=1,1,0)</f>
        <v>0</v>
      </c>
    </row>
    <row r="9957" spans="1:28" x14ac:dyDescent="0.2">
      <c r="A9957" s="17">
        <v>9956</v>
      </c>
      <c r="B9957" t="s">
        <v>10947</v>
      </c>
      <c r="C9957" s="18">
        <v>42352</v>
      </c>
      <c r="D9957" s="18">
        <v>42354</v>
      </c>
      <c r="E9957" t="s">
        <v>50</v>
      </c>
      <c r="F9957" t="s">
        <v>6833</v>
      </c>
      <c r="G9957" t="s">
        <v>6834</v>
      </c>
      <c r="H9957" t="s">
        <v>68</v>
      </c>
      <c r="I9957" t="s">
        <v>54</v>
      </c>
      <c r="J9957" t="s">
        <v>69</v>
      </c>
      <c r="K9957" t="s">
        <v>70</v>
      </c>
      <c r="L9957">
        <v>90045</v>
      </c>
      <c r="M9957" t="s">
        <v>71</v>
      </c>
      <c r="N9957" t="s">
        <v>3853</v>
      </c>
      <c r="O9957" t="s">
        <v>59</v>
      </c>
      <c r="P9957" t="s">
        <v>83</v>
      </c>
      <c r="Q9957" t="s">
        <v>3854</v>
      </c>
      <c r="R9957" s="19">
        <v>273.56799999999998</v>
      </c>
      <c r="S9957" s="17">
        <v>2</v>
      </c>
      <c r="T9957" s="20">
        <v>0.2</v>
      </c>
      <c r="U9957" s="19">
        <v>10.258800000000001</v>
      </c>
      <c r="V9957" s="20">
        <f t="shared" si="775"/>
        <v>3.7500000000000006E-2</v>
      </c>
      <c r="W9957" s="17">
        <f t="shared" si="776"/>
        <v>2015</v>
      </c>
      <c r="X9957" t="str">
        <f t="shared" si="777"/>
        <v>Dec-2015</v>
      </c>
      <c r="Y9957" s="17">
        <f t="shared" si="778"/>
        <v>2</v>
      </c>
      <c r="Z9957" t="str">
        <f t="shared" si="779"/>
        <v>11-20%</v>
      </c>
      <c r="AA9957" s="17">
        <f>IF(COUNTIF($B$2:B9957,B9957)=1,1,0)</f>
        <v>0</v>
      </c>
      <c r="AB9957" s="17">
        <f>IF(COUNTIF($F$2:F9957,F9957)=1,1,0)</f>
        <v>0</v>
      </c>
    </row>
    <row r="9958" spans="1:28" x14ac:dyDescent="0.2">
      <c r="A9958" s="17">
        <v>9957</v>
      </c>
      <c r="B9958" t="s">
        <v>10948</v>
      </c>
      <c r="C9958" s="18">
        <v>41954</v>
      </c>
      <c r="D9958" s="18">
        <v>41960</v>
      </c>
      <c r="E9958" t="s">
        <v>77</v>
      </c>
      <c r="F9958" t="s">
        <v>5373</v>
      </c>
      <c r="G9958" t="s">
        <v>5374</v>
      </c>
      <c r="H9958" t="s">
        <v>129</v>
      </c>
      <c r="I9958" t="s">
        <v>54</v>
      </c>
      <c r="J9958" t="s">
        <v>1531</v>
      </c>
      <c r="K9958" t="s">
        <v>294</v>
      </c>
      <c r="L9958">
        <v>10801</v>
      </c>
      <c r="M9958" t="s">
        <v>175</v>
      </c>
      <c r="N9958" t="s">
        <v>5274</v>
      </c>
      <c r="O9958" t="s">
        <v>73</v>
      </c>
      <c r="P9958" t="s">
        <v>117</v>
      </c>
      <c r="Q9958" t="s">
        <v>5275</v>
      </c>
      <c r="R9958" s="19">
        <v>46.35</v>
      </c>
      <c r="S9958" s="17">
        <v>5</v>
      </c>
      <c r="T9958" s="20">
        <v>0</v>
      </c>
      <c r="U9958" s="19">
        <v>21.784500000000001</v>
      </c>
      <c r="V9958" s="20">
        <f t="shared" si="775"/>
        <v>0.47000000000000003</v>
      </c>
      <c r="W9958" s="17">
        <f t="shared" si="776"/>
        <v>2014</v>
      </c>
      <c r="X9958" t="str">
        <f t="shared" si="777"/>
        <v>Nov-2014</v>
      </c>
      <c r="Y9958" s="17">
        <f t="shared" si="778"/>
        <v>6</v>
      </c>
      <c r="Z9958" t="str">
        <f t="shared" si="779"/>
        <v>0% (No Discount)</v>
      </c>
      <c r="AA9958" s="17">
        <f>IF(COUNTIF($B$2:B9958,B9958)=1,1,0)</f>
        <v>1</v>
      </c>
      <c r="AB9958" s="17">
        <f>IF(COUNTIF($F$2:F9958,F9958)=1,1,0)</f>
        <v>0</v>
      </c>
    </row>
    <row r="9959" spans="1:28" x14ac:dyDescent="0.2">
      <c r="A9959" s="17">
        <v>9958</v>
      </c>
      <c r="B9959" t="s">
        <v>10948</v>
      </c>
      <c r="C9959" s="18">
        <v>41954</v>
      </c>
      <c r="D9959" s="18">
        <v>41960</v>
      </c>
      <c r="E9959" t="s">
        <v>77</v>
      </c>
      <c r="F9959" t="s">
        <v>5373</v>
      </c>
      <c r="G9959" t="s">
        <v>5374</v>
      </c>
      <c r="H9959" t="s">
        <v>129</v>
      </c>
      <c r="I9959" t="s">
        <v>54</v>
      </c>
      <c r="J9959" t="s">
        <v>1531</v>
      </c>
      <c r="K9959" t="s">
        <v>294</v>
      </c>
      <c r="L9959">
        <v>10801</v>
      </c>
      <c r="M9959" t="s">
        <v>175</v>
      </c>
      <c r="N9959" t="s">
        <v>6836</v>
      </c>
      <c r="O9959" t="s">
        <v>73</v>
      </c>
      <c r="P9959" t="s">
        <v>117</v>
      </c>
      <c r="Q9959" t="s">
        <v>6837</v>
      </c>
      <c r="R9959" s="19">
        <v>223.92</v>
      </c>
      <c r="S9959" s="17">
        <v>4</v>
      </c>
      <c r="T9959" s="20">
        <v>0</v>
      </c>
      <c r="U9959" s="19">
        <v>109.7208</v>
      </c>
      <c r="V9959" s="20">
        <f t="shared" si="775"/>
        <v>0.49</v>
      </c>
      <c r="W9959" s="17">
        <f t="shared" si="776"/>
        <v>2014</v>
      </c>
      <c r="X9959" t="str">
        <f t="shared" si="777"/>
        <v>Nov-2014</v>
      </c>
      <c r="Y9959" s="17">
        <f t="shared" si="778"/>
        <v>6</v>
      </c>
      <c r="Z9959" t="str">
        <f t="shared" si="779"/>
        <v>0% (No Discount)</v>
      </c>
      <c r="AA9959" s="17">
        <f>IF(COUNTIF($B$2:B9959,B9959)=1,1,0)</f>
        <v>0</v>
      </c>
      <c r="AB9959" s="17">
        <f>IF(COUNTIF($F$2:F9959,F9959)=1,1,0)</f>
        <v>0</v>
      </c>
    </row>
    <row r="9960" spans="1:28" x14ac:dyDescent="0.2">
      <c r="A9960" s="17">
        <v>9959</v>
      </c>
      <c r="B9960" t="s">
        <v>10948</v>
      </c>
      <c r="C9960" s="18">
        <v>41954</v>
      </c>
      <c r="D9960" s="18">
        <v>41960</v>
      </c>
      <c r="E9960" t="s">
        <v>77</v>
      </c>
      <c r="F9960" t="s">
        <v>5373</v>
      </c>
      <c r="G9960" t="s">
        <v>5374</v>
      </c>
      <c r="H9960" t="s">
        <v>129</v>
      </c>
      <c r="I9960" t="s">
        <v>54</v>
      </c>
      <c r="J9960" t="s">
        <v>1531</v>
      </c>
      <c r="K9960" t="s">
        <v>294</v>
      </c>
      <c r="L9960">
        <v>10801</v>
      </c>
      <c r="M9960" t="s">
        <v>175</v>
      </c>
      <c r="N9960" t="s">
        <v>1981</v>
      </c>
      <c r="O9960" t="s">
        <v>73</v>
      </c>
      <c r="P9960" t="s">
        <v>606</v>
      </c>
      <c r="Q9960" t="s">
        <v>1982</v>
      </c>
      <c r="R9960" s="19">
        <v>7.3</v>
      </c>
      <c r="S9960" s="17">
        <v>2</v>
      </c>
      <c r="T9960" s="20">
        <v>0</v>
      </c>
      <c r="U9960" s="19">
        <v>2.19</v>
      </c>
      <c r="V9960" s="20">
        <f t="shared" si="775"/>
        <v>0.3</v>
      </c>
      <c r="W9960" s="17">
        <f t="shared" si="776"/>
        <v>2014</v>
      </c>
      <c r="X9960" t="str">
        <f t="shared" si="777"/>
        <v>Nov-2014</v>
      </c>
      <c r="Y9960" s="17">
        <f t="shared" si="778"/>
        <v>6</v>
      </c>
      <c r="Z9960" t="str">
        <f t="shared" si="779"/>
        <v>0% (No Discount)</v>
      </c>
      <c r="AA9960" s="17">
        <f>IF(COUNTIF($B$2:B9960,B9960)=1,1,0)</f>
        <v>0</v>
      </c>
      <c r="AB9960" s="17">
        <f>IF(COUNTIF($F$2:F9960,F9960)=1,1,0)</f>
        <v>0</v>
      </c>
    </row>
    <row r="9961" spans="1:28" x14ac:dyDescent="0.2">
      <c r="A9961" s="17">
        <v>9960</v>
      </c>
      <c r="B9961" t="s">
        <v>10949</v>
      </c>
      <c r="C9961" s="18">
        <v>43014</v>
      </c>
      <c r="D9961" s="18">
        <v>43019</v>
      </c>
      <c r="E9961" t="s">
        <v>77</v>
      </c>
      <c r="F9961" t="s">
        <v>1919</v>
      </c>
      <c r="G9961" t="s">
        <v>1920</v>
      </c>
      <c r="H9961" t="s">
        <v>53</v>
      </c>
      <c r="I9961" t="s">
        <v>54</v>
      </c>
      <c r="J9961" t="s">
        <v>8062</v>
      </c>
      <c r="K9961" t="s">
        <v>337</v>
      </c>
      <c r="L9961">
        <v>85224</v>
      </c>
      <c r="M9961" t="s">
        <v>71</v>
      </c>
      <c r="N9961" t="s">
        <v>7541</v>
      </c>
      <c r="O9961" t="s">
        <v>73</v>
      </c>
      <c r="P9961" t="s">
        <v>95</v>
      </c>
      <c r="Q9961" t="s">
        <v>7542</v>
      </c>
      <c r="R9961" s="19">
        <v>9.3439999999999994</v>
      </c>
      <c r="S9961" s="17">
        <v>2</v>
      </c>
      <c r="T9961" s="20">
        <v>0.2</v>
      </c>
      <c r="U9961" s="19">
        <v>1.8688</v>
      </c>
      <c r="V9961" s="20">
        <f t="shared" si="775"/>
        <v>0.2</v>
      </c>
      <c r="W9961" s="17">
        <f t="shared" si="776"/>
        <v>2017</v>
      </c>
      <c r="X9961" t="str">
        <f t="shared" si="777"/>
        <v>Oct-2017</v>
      </c>
      <c r="Y9961" s="17">
        <f t="shared" si="778"/>
        <v>5</v>
      </c>
      <c r="Z9961" t="str">
        <f t="shared" si="779"/>
        <v>11-20%</v>
      </c>
      <c r="AA9961" s="17">
        <f>IF(COUNTIF($B$2:B9961,B9961)=1,1,0)</f>
        <v>1</v>
      </c>
      <c r="AB9961" s="17">
        <f>IF(COUNTIF($F$2:F9961,F9961)=1,1,0)</f>
        <v>0</v>
      </c>
    </row>
    <row r="9962" spans="1:28" x14ac:dyDescent="0.2">
      <c r="A9962" s="17">
        <v>9961</v>
      </c>
      <c r="B9962" t="s">
        <v>10950</v>
      </c>
      <c r="C9962" s="18">
        <v>42994</v>
      </c>
      <c r="D9962" s="18">
        <v>42996</v>
      </c>
      <c r="E9962" t="s">
        <v>50</v>
      </c>
      <c r="F9962" t="s">
        <v>5824</v>
      </c>
      <c r="G9962" t="s">
        <v>5825</v>
      </c>
      <c r="H9962" t="s">
        <v>129</v>
      </c>
      <c r="I9962" t="s">
        <v>54</v>
      </c>
      <c r="J9962" t="s">
        <v>2612</v>
      </c>
      <c r="K9962" t="s">
        <v>56</v>
      </c>
      <c r="L9962">
        <v>41042</v>
      </c>
      <c r="M9962" t="s">
        <v>57</v>
      </c>
      <c r="N9962" t="s">
        <v>6720</v>
      </c>
      <c r="O9962" t="s">
        <v>98</v>
      </c>
      <c r="P9962" t="s">
        <v>188</v>
      </c>
      <c r="Q9962" t="s">
        <v>6721</v>
      </c>
      <c r="R9962" s="19">
        <v>18</v>
      </c>
      <c r="S9962" s="17">
        <v>1</v>
      </c>
      <c r="T9962" s="20">
        <v>0</v>
      </c>
      <c r="U9962" s="19">
        <v>3.24</v>
      </c>
      <c r="V9962" s="20">
        <f t="shared" si="775"/>
        <v>0.18000000000000002</v>
      </c>
      <c r="W9962" s="17">
        <f t="shared" si="776"/>
        <v>2017</v>
      </c>
      <c r="X9962" t="str">
        <f t="shared" si="777"/>
        <v>Sep-2017</v>
      </c>
      <c r="Y9962" s="17">
        <f t="shared" si="778"/>
        <v>2</v>
      </c>
      <c r="Z9962" t="str">
        <f t="shared" si="779"/>
        <v>0% (No Discount)</v>
      </c>
      <c r="AA9962" s="17">
        <f>IF(COUNTIF($B$2:B9962,B9962)=1,1,0)</f>
        <v>1</v>
      </c>
      <c r="AB9962" s="17">
        <f>IF(COUNTIF($F$2:F9962,F9962)=1,1,0)</f>
        <v>0</v>
      </c>
    </row>
    <row r="9963" spans="1:28" x14ac:dyDescent="0.2">
      <c r="A9963" s="17">
        <v>9962</v>
      </c>
      <c r="B9963" t="s">
        <v>10951</v>
      </c>
      <c r="C9963" s="18">
        <v>42082</v>
      </c>
      <c r="D9963" s="18">
        <v>42085</v>
      </c>
      <c r="E9963" t="s">
        <v>215</v>
      </c>
      <c r="F9963" t="s">
        <v>4027</v>
      </c>
      <c r="G9963" t="s">
        <v>4028</v>
      </c>
      <c r="H9963" t="s">
        <v>129</v>
      </c>
      <c r="I9963" t="s">
        <v>54</v>
      </c>
      <c r="J9963" t="s">
        <v>211</v>
      </c>
      <c r="K9963" t="s">
        <v>131</v>
      </c>
      <c r="L9963">
        <v>77041</v>
      </c>
      <c r="M9963" t="s">
        <v>132</v>
      </c>
      <c r="N9963" t="s">
        <v>4536</v>
      </c>
      <c r="O9963" t="s">
        <v>73</v>
      </c>
      <c r="P9963" t="s">
        <v>117</v>
      </c>
      <c r="Q9963" t="s">
        <v>4537</v>
      </c>
      <c r="R9963" s="19">
        <v>65.584000000000003</v>
      </c>
      <c r="S9963" s="17">
        <v>2</v>
      </c>
      <c r="T9963" s="20">
        <v>0.2</v>
      </c>
      <c r="U9963" s="19">
        <v>23.7742</v>
      </c>
      <c r="V9963" s="20">
        <f t="shared" si="775"/>
        <v>0.36249999999999999</v>
      </c>
      <c r="W9963" s="17">
        <f t="shared" si="776"/>
        <v>2015</v>
      </c>
      <c r="X9963" t="str">
        <f t="shared" si="777"/>
        <v>Mar-2015</v>
      </c>
      <c r="Y9963" s="17">
        <f t="shared" si="778"/>
        <v>3</v>
      </c>
      <c r="Z9963" t="str">
        <f t="shared" si="779"/>
        <v>11-20%</v>
      </c>
      <c r="AA9963" s="17">
        <f>IF(COUNTIF($B$2:B9963,B9963)=1,1,0)</f>
        <v>1</v>
      </c>
      <c r="AB9963" s="17">
        <f>IF(COUNTIF($F$2:F9963,F9963)=1,1,0)</f>
        <v>0</v>
      </c>
    </row>
    <row r="9964" spans="1:28" x14ac:dyDescent="0.2">
      <c r="A9964" s="17">
        <v>9963</v>
      </c>
      <c r="B9964" t="s">
        <v>10951</v>
      </c>
      <c r="C9964" s="18">
        <v>42082</v>
      </c>
      <c r="D9964" s="18">
        <v>42085</v>
      </c>
      <c r="E9964" t="s">
        <v>215</v>
      </c>
      <c r="F9964" t="s">
        <v>4027</v>
      </c>
      <c r="G9964" t="s">
        <v>4028</v>
      </c>
      <c r="H9964" t="s">
        <v>129</v>
      </c>
      <c r="I9964" t="s">
        <v>54</v>
      </c>
      <c r="J9964" t="s">
        <v>211</v>
      </c>
      <c r="K9964" t="s">
        <v>131</v>
      </c>
      <c r="L9964">
        <v>77041</v>
      </c>
      <c r="M9964" t="s">
        <v>132</v>
      </c>
      <c r="N9964" t="s">
        <v>7087</v>
      </c>
      <c r="O9964" t="s">
        <v>59</v>
      </c>
      <c r="P9964" t="s">
        <v>60</v>
      </c>
      <c r="Q9964" t="s">
        <v>7088</v>
      </c>
      <c r="R9964" s="19">
        <v>383.46559999999999</v>
      </c>
      <c r="S9964" s="17">
        <v>4</v>
      </c>
      <c r="T9964" s="20">
        <v>0.32</v>
      </c>
      <c r="U9964" s="19">
        <v>-67.670400000000001</v>
      </c>
      <c r="V9964" s="20">
        <f t="shared" si="775"/>
        <v>-0.17647058823529413</v>
      </c>
      <c r="W9964" s="17">
        <f t="shared" si="776"/>
        <v>2015</v>
      </c>
      <c r="X9964" t="str">
        <f t="shared" si="777"/>
        <v>Mar-2015</v>
      </c>
      <c r="Y9964" s="17">
        <f t="shared" si="778"/>
        <v>3</v>
      </c>
      <c r="Z9964" t="str">
        <f t="shared" si="779"/>
        <v>31-40%</v>
      </c>
      <c r="AA9964" s="17">
        <f>IF(COUNTIF($B$2:B9964,B9964)=1,1,0)</f>
        <v>0</v>
      </c>
      <c r="AB9964" s="17">
        <f>IF(COUNTIF($F$2:F9964,F9964)=1,1,0)</f>
        <v>0</v>
      </c>
    </row>
    <row r="9965" spans="1:28" x14ac:dyDescent="0.2">
      <c r="A9965" s="17">
        <v>9964</v>
      </c>
      <c r="B9965" t="s">
        <v>10952</v>
      </c>
      <c r="C9965" s="18">
        <v>42211</v>
      </c>
      <c r="D9965" s="18">
        <v>42211</v>
      </c>
      <c r="E9965" t="s">
        <v>1320</v>
      </c>
      <c r="F9965" t="s">
        <v>2041</v>
      </c>
      <c r="G9965" t="s">
        <v>2042</v>
      </c>
      <c r="H9965" t="s">
        <v>53</v>
      </c>
      <c r="I9965" t="s">
        <v>54</v>
      </c>
      <c r="J9965" t="s">
        <v>173</v>
      </c>
      <c r="K9965" t="s">
        <v>174</v>
      </c>
      <c r="L9965">
        <v>19140</v>
      </c>
      <c r="M9965" t="s">
        <v>175</v>
      </c>
      <c r="N9965" t="s">
        <v>3668</v>
      </c>
      <c r="O9965" t="s">
        <v>73</v>
      </c>
      <c r="P9965" t="s">
        <v>117</v>
      </c>
      <c r="Q9965" t="s">
        <v>3669</v>
      </c>
      <c r="R9965" s="19">
        <v>10.368</v>
      </c>
      <c r="S9965" s="17">
        <v>2</v>
      </c>
      <c r="T9965" s="20">
        <v>0.2</v>
      </c>
      <c r="U9965" s="19">
        <v>3.6288</v>
      </c>
      <c r="V9965" s="20">
        <f t="shared" si="775"/>
        <v>0.35</v>
      </c>
      <c r="W9965" s="17">
        <f t="shared" si="776"/>
        <v>2015</v>
      </c>
      <c r="X9965" t="str">
        <f t="shared" si="777"/>
        <v>Jul-2015</v>
      </c>
      <c r="Y9965" s="17">
        <f t="shared" si="778"/>
        <v>0</v>
      </c>
      <c r="Z9965" t="str">
        <f t="shared" si="779"/>
        <v>11-20%</v>
      </c>
      <c r="AA9965" s="17">
        <f>IF(COUNTIF($B$2:B9965,B9965)=1,1,0)</f>
        <v>1</v>
      </c>
      <c r="AB9965" s="17">
        <f>IF(COUNTIF($F$2:F9965,F9965)=1,1,0)</f>
        <v>0</v>
      </c>
    </row>
    <row r="9966" spans="1:28" x14ac:dyDescent="0.2">
      <c r="A9966" s="17">
        <v>9965</v>
      </c>
      <c r="B9966" t="s">
        <v>10953</v>
      </c>
      <c r="C9966" s="18">
        <v>42709</v>
      </c>
      <c r="D9966" s="18">
        <v>42714</v>
      </c>
      <c r="E9966" t="s">
        <v>50</v>
      </c>
      <c r="F9966" t="s">
        <v>9909</v>
      </c>
      <c r="G9966" t="s">
        <v>9910</v>
      </c>
      <c r="H9966" t="s">
        <v>68</v>
      </c>
      <c r="I9966" t="s">
        <v>54</v>
      </c>
      <c r="J9966" t="s">
        <v>634</v>
      </c>
      <c r="K9966" t="s">
        <v>272</v>
      </c>
      <c r="L9966">
        <v>19711</v>
      </c>
      <c r="M9966" t="s">
        <v>175</v>
      </c>
      <c r="N9966" t="s">
        <v>1140</v>
      </c>
      <c r="O9966" t="s">
        <v>59</v>
      </c>
      <c r="P9966" t="s">
        <v>92</v>
      </c>
      <c r="Q9966" t="s">
        <v>1141</v>
      </c>
      <c r="R9966" s="19">
        <v>13.4</v>
      </c>
      <c r="S9966" s="17">
        <v>1</v>
      </c>
      <c r="T9966" s="20">
        <v>0</v>
      </c>
      <c r="U9966" s="19">
        <v>6.4320000000000004</v>
      </c>
      <c r="V9966" s="20">
        <f t="shared" si="775"/>
        <v>0.48000000000000004</v>
      </c>
      <c r="W9966" s="17">
        <f t="shared" si="776"/>
        <v>2016</v>
      </c>
      <c r="X9966" t="str">
        <f t="shared" si="777"/>
        <v>Dec-2016</v>
      </c>
      <c r="Y9966" s="17">
        <f t="shared" si="778"/>
        <v>5</v>
      </c>
      <c r="Z9966" t="str">
        <f t="shared" si="779"/>
        <v>0% (No Discount)</v>
      </c>
      <c r="AA9966" s="17">
        <f>IF(COUNTIF($B$2:B9966,B9966)=1,1,0)</f>
        <v>1</v>
      </c>
      <c r="AB9966" s="17">
        <f>IF(COUNTIF($F$2:F9966,F9966)=1,1,0)</f>
        <v>0</v>
      </c>
    </row>
    <row r="9967" spans="1:28" x14ac:dyDescent="0.2">
      <c r="A9967" s="17">
        <v>9966</v>
      </c>
      <c r="B9967" t="s">
        <v>10953</v>
      </c>
      <c r="C9967" s="18">
        <v>42709</v>
      </c>
      <c r="D9967" s="18">
        <v>42714</v>
      </c>
      <c r="E9967" t="s">
        <v>50</v>
      </c>
      <c r="F9967" t="s">
        <v>9909</v>
      </c>
      <c r="G9967" t="s">
        <v>9910</v>
      </c>
      <c r="H9967" t="s">
        <v>68</v>
      </c>
      <c r="I9967" t="s">
        <v>54</v>
      </c>
      <c r="J9967" t="s">
        <v>634</v>
      </c>
      <c r="K9967" t="s">
        <v>272</v>
      </c>
      <c r="L9967">
        <v>19711</v>
      </c>
      <c r="M9967" t="s">
        <v>175</v>
      </c>
      <c r="N9967" t="s">
        <v>3220</v>
      </c>
      <c r="O9967" t="s">
        <v>73</v>
      </c>
      <c r="P9967" t="s">
        <v>117</v>
      </c>
      <c r="Q9967" t="s">
        <v>213</v>
      </c>
      <c r="R9967" s="19">
        <v>4.9800000000000004</v>
      </c>
      <c r="S9967" s="17">
        <v>1</v>
      </c>
      <c r="T9967" s="20">
        <v>0</v>
      </c>
      <c r="U9967" s="19">
        <v>2.3405999999999998</v>
      </c>
      <c r="V9967" s="20">
        <f t="shared" si="775"/>
        <v>0.46999999999999992</v>
      </c>
      <c r="W9967" s="17">
        <f t="shared" si="776"/>
        <v>2016</v>
      </c>
      <c r="X9967" t="str">
        <f t="shared" si="777"/>
        <v>Dec-2016</v>
      </c>
      <c r="Y9967" s="17">
        <f t="shared" si="778"/>
        <v>5</v>
      </c>
      <c r="Z9967" t="str">
        <f t="shared" si="779"/>
        <v>0% (No Discount)</v>
      </c>
      <c r="AA9967" s="17">
        <f>IF(COUNTIF($B$2:B9967,B9967)=1,1,0)</f>
        <v>0</v>
      </c>
      <c r="AB9967" s="17">
        <f>IF(COUNTIF($F$2:F9967,F9967)=1,1,0)</f>
        <v>0</v>
      </c>
    </row>
    <row r="9968" spans="1:28" x14ac:dyDescent="0.2">
      <c r="A9968" s="17">
        <v>9967</v>
      </c>
      <c r="B9968" t="s">
        <v>10953</v>
      </c>
      <c r="C9968" s="18">
        <v>42709</v>
      </c>
      <c r="D9968" s="18">
        <v>42714</v>
      </c>
      <c r="E9968" t="s">
        <v>50</v>
      </c>
      <c r="F9968" t="s">
        <v>9909</v>
      </c>
      <c r="G9968" t="s">
        <v>9910</v>
      </c>
      <c r="H9968" t="s">
        <v>68</v>
      </c>
      <c r="I9968" t="s">
        <v>54</v>
      </c>
      <c r="J9968" t="s">
        <v>634</v>
      </c>
      <c r="K9968" t="s">
        <v>272</v>
      </c>
      <c r="L9968">
        <v>19711</v>
      </c>
      <c r="M9968" t="s">
        <v>175</v>
      </c>
      <c r="N9968" t="s">
        <v>5616</v>
      </c>
      <c r="O9968" t="s">
        <v>73</v>
      </c>
      <c r="P9968" t="s">
        <v>200</v>
      </c>
      <c r="Q9968" t="s">
        <v>5617</v>
      </c>
      <c r="R9968" s="19">
        <v>109.69</v>
      </c>
      <c r="S9968" s="17">
        <v>7</v>
      </c>
      <c r="T9968" s="20">
        <v>0</v>
      </c>
      <c r="U9968" s="19">
        <v>51.554299999999998</v>
      </c>
      <c r="V9968" s="20">
        <f t="shared" si="775"/>
        <v>0.47</v>
      </c>
      <c r="W9968" s="17">
        <f t="shared" si="776"/>
        <v>2016</v>
      </c>
      <c r="X9968" t="str">
        <f t="shared" si="777"/>
        <v>Dec-2016</v>
      </c>
      <c r="Y9968" s="17">
        <f t="shared" si="778"/>
        <v>5</v>
      </c>
      <c r="Z9968" t="str">
        <f t="shared" si="779"/>
        <v>0% (No Discount)</v>
      </c>
      <c r="AA9968" s="17">
        <f>IF(COUNTIF($B$2:B9968,B9968)=1,1,0)</f>
        <v>0</v>
      </c>
      <c r="AB9968" s="17">
        <f>IF(COUNTIF($F$2:F9968,F9968)=1,1,0)</f>
        <v>0</v>
      </c>
    </row>
    <row r="9969" spans="1:28" x14ac:dyDescent="0.2">
      <c r="A9969" s="17">
        <v>9968</v>
      </c>
      <c r="B9969" t="s">
        <v>10954</v>
      </c>
      <c r="C9969" s="18">
        <v>43080</v>
      </c>
      <c r="D9969" s="18">
        <v>43086</v>
      </c>
      <c r="E9969" t="s">
        <v>77</v>
      </c>
      <c r="F9969" t="s">
        <v>5117</v>
      </c>
      <c r="G9969" t="s">
        <v>5118</v>
      </c>
      <c r="H9969" t="s">
        <v>53</v>
      </c>
      <c r="I9969" t="s">
        <v>54</v>
      </c>
      <c r="J9969" t="s">
        <v>2158</v>
      </c>
      <c r="K9969" t="s">
        <v>817</v>
      </c>
      <c r="L9969">
        <v>7060</v>
      </c>
      <c r="M9969" t="s">
        <v>175</v>
      </c>
      <c r="N9969" t="s">
        <v>4980</v>
      </c>
      <c r="O9969" t="s">
        <v>73</v>
      </c>
      <c r="P9969" t="s">
        <v>102</v>
      </c>
      <c r="Q9969" t="s">
        <v>4981</v>
      </c>
      <c r="R9969" s="19">
        <v>40.200000000000003</v>
      </c>
      <c r="S9969" s="17">
        <v>5</v>
      </c>
      <c r="T9969" s="20">
        <v>0</v>
      </c>
      <c r="U9969" s="19">
        <v>18.09</v>
      </c>
      <c r="V9969" s="20">
        <f t="shared" si="775"/>
        <v>0.44999999999999996</v>
      </c>
      <c r="W9969" s="17">
        <f t="shared" si="776"/>
        <v>2017</v>
      </c>
      <c r="X9969" t="str">
        <f t="shared" si="777"/>
        <v>Dec-2017</v>
      </c>
      <c r="Y9969" s="17">
        <f t="shared" si="778"/>
        <v>6</v>
      </c>
      <c r="Z9969" t="str">
        <f t="shared" si="779"/>
        <v>0% (No Discount)</v>
      </c>
      <c r="AA9969" s="17">
        <f>IF(COUNTIF($B$2:B9969,B9969)=1,1,0)</f>
        <v>1</v>
      </c>
      <c r="AB9969" s="17">
        <f>IF(COUNTIF($F$2:F9969,F9969)=1,1,0)</f>
        <v>0</v>
      </c>
    </row>
    <row r="9970" spans="1:28" x14ac:dyDescent="0.2">
      <c r="A9970" s="17">
        <v>9969</v>
      </c>
      <c r="B9970" t="s">
        <v>10954</v>
      </c>
      <c r="C9970" s="18">
        <v>43080</v>
      </c>
      <c r="D9970" s="18">
        <v>43086</v>
      </c>
      <c r="E9970" t="s">
        <v>77</v>
      </c>
      <c r="F9970" t="s">
        <v>5117</v>
      </c>
      <c r="G9970" t="s">
        <v>5118</v>
      </c>
      <c r="H9970" t="s">
        <v>53</v>
      </c>
      <c r="I9970" t="s">
        <v>54</v>
      </c>
      <c r="J9970" t="s">
        <v>2158</v>
      </c>
      <c r="K9970" t="s">
        <v>817</v>
      </c>
      <c r="L9970">
        <v>7060</v>
      </c>
      <c r="M9970" t="s">
        <v>175</v>
      </c>
      <c r="N9970" t="s">
        <v>6402</v>
      </c>
      <c r="O9970" t="s">
        <v>73</v>
      </c>
      <c r="P9970" t="s">
        <v>102</v>
      </c>
      <c r="Q9970" t="s">
        <v>6403</v>
      </c>
      <c r="R9970" s="19">
        <v>735.98</v>
      </c>
      <c r="S9970" s="17">
        <v>2</v>
      </c>
      <c r="T9970" s="20">
        <v>0</v>
      </c>
      <c r="U9970" s="19">
        <v>331.19099999999997</v>
      </c>
      <c r="V9970" s="20">
        <f t="shared" si="775"/>
        <v>0.44999999999999996</v>
      </c>
      <c r="W9970" s="17">
        <f t="shared" si="776"/>
        <v>2017</v>
      </c>
      <c r="X9970" t="str">
        <f t="shared" si="777"/>
        <v>Dec-2017</v>
      </c>
      <c r="Y9970" s="17">
        <f t="shared" si="778"/>
        <v>6</v>
      </c>
      <c r="Z9970" t="str">
        <f t="shared" si="779"/>
        <v>0% (No Discount)</v>
      </c>
      <c r="AA9970" s="17">
        <f>IF(COUNTIF($B$2:B9970,B9970)=1,1,0)</f>
        <v>0</v>
      </c>
      <c r="AB9970" s="17">
        <f>IF(COUNTIF($F$2:F9970,F9970)=1,1,0)</f>
        <v>0</v>
      </c>
    </row>
    <row r="9971" spans="1:28" x14ac:dyDescent="0.2">
      <c r="A9971" s="17">
        <v>9970</v>
      </c>
      <c r="B9971" t="s">
        <v>10954</v>
      </c>
      <c r="C9971" s="18">
        <v>43080</v>
      </c>
      <c r="D9971" s="18">
        <v>43086</v>
      </c>
      <c r="E9971" t="s">
        <v>77</v>
      </c>
      <c r="F9971" t="s">
        <v>5117</v>
      </c>
      <c r="G9971" t="s">
        <v>5118</v>
      </c>
      <c r="H9971" t="s">
        <v>53</v>
      </c>
      <c r="I9971" t="s">
        <v>54</v>
      </c>
      <c r="J9971" t="s">
        <v>2158</v>
      </c>
      <c r="K9971" t="s">
        <v>817</v>
      </c>
      <c r="L9971">
        <v>7060</v>
      </c>
      <c r="M9971" t="s">
        <v>175</v>
      </c>
      <c r="N9971" t="s">
        <v>839</v>
      </c>
      <c r="O9971" t="s">
        <v>73</v>
      </c>
      <c r="P9971" t="s">
        <v>105</v>
      </c>
      <c r="Q9971" t="s">
        <v>840</v>
      </c>
      <c r="R9971" s="19">
        <v>22.75</v>
      </c>
      <c r="S9971" s="17">
        <v>7</v>
      </c>
      <c r="T9971" s="20">
        <v>0</v>
      </c>
      <c r="U9971" s="19">
        <v>6.5975000000000001</v>
      </c>
      <c r="V9971" s="20">
        <f t="shared" si="775"/>
        <v>0.28999999999999998</v>
      </c>
      <c r="W9971" s="17">
        <f t="shared" si="776"/>
        <v>2017</v>
      </c>
      <c r="X9971" t="str">
        <f t="shared" si="777"/>
        <v>Dec-2017</v>
      </c>
      <c r="Y9971" s="17">
        <f t="shared" si="778"/>
        <v>6</v>
      </c>
      <c r="Z9971" t="str">
        <f t="shared" si="779"/>
        <v>0% (No Discount)</v>
      </c>
      <c r="AA9971" s="17">
        <f>IF(COUNTIF($B$2:B9971,B9971)=1,1,0)</f>
        <v>0</v>
      </c>
      <c r="AB9971" s="17">
        <f>IF(COUNTIF($F$2:F9971,F9971)=1,1,0)</f>
        <v>0</v>
      </c>
    </row>
    <row r="9972" spans="1:28" x14ac:dyDescent="0.2">
      <c r="A9972" s="17">
        <v>9971</v>
      </c>
      <c r="B9972" t="s">
        <v>10955</v>
      </c>
      <c r="C9972" s="18">
        <v>42183</v>
      </c>
      <c r="D9972" s="18">
        <v>42187</v>
      </c>
      <c r="E9972" t="s">
        <v>77</v>
      </c>
      <c r="F9972" t="s">
        <v>791</v>
      </c>
      <c r="G9972" t="s">
        <v>792</v>
      </c>
      <c r="H9972" t="s">
        <v>129</v>
      </c>
      <c r="I9972" t="s">
        <v>54</v>
      </c>
      <c r="J9972" t="s">
        <v>3828</v>
      </c>
      <c r="K9972" t="s">
        <v>1302</v>
      </c>
      <c r="L9972">
        <v>30080</v>
      </c>
      <c r="M9972" t="s">
        <v>57</v>
      </c>
      <c r="N9972" t="s">
        <v>3870</v>
      </c>
      <c r="O9972" t="s">
        <v>73</v>
      </c>
      <c r="P9972" t="s">
        <v>102</v>
      </c>
      <c r="Q9972" t="s">
        <v>3871</v>
      </c>
      <c r="R9972" s="19">
        <v>119.56</v>
      </c>
      <c r="S9972" s="17">
        <v>2</v>
      </c>
      <c r="T9972" s="20">
        <v>0</v>
      </c>
      <c r="U9972" s="19">
        <v>54.997599999999998</v>
      </c>
      <c r="V9972" s="20">
        <f t="shared" si="775"/>
        <v>0.45999999999999996</v>
      </c>
      <c r="W9972" s="17">
        <f t="shared" si="776"/>
        <v>2015</v>
      </c>
      <c r="X9972" t="str">
        <f t="shared" si="777"/>
        <v>Jun-2015</v>
      </c>
      <c r="Y9972" s="17">
        <f t="shared" si="778"/>
        <v>4</v>
      </c>
      <c r="Z9972" t="str">
        <f t="shared" si="779"/>
        <v>0% (No Discount)</v>
      </c>
      <c r="AA9972" s="17">
        <f>IF(COUNTIF($B$2:B9972,B9972)=1,1,0)</f>
        <v>1</v>
      </c>
      <c r="AB9972" s="17">
        <f>IF(COUNTIF($F$2:F9972,F9972)=1,1,0)</f>
        <v>0</v>
      </c>
    </row>
    <row r="9973" spans="1:28" x14ac:dyDescent="0.2">
      <c r="A9973" s="17">
        <v>9972</v>
      </c>
      <c r="B9973" t="s">
        <v>10955</v>
      </c>
      <c r="C9973" s="18">
        <v>42183</v>
      </c>
      <c r="D9973" s="18">
        <v>42187</v>
      </c>
      <c r="E9973" t="s">
        <v>77</v>
      </c>
      <c r="F9973" t="s">
        <v>791</v>
      </c>
      <c r="G9973" t="s">
        <v>792</v>
      </c>
      <c r="H9973" t="s">
        <v>129</v>
      </c>
      <c r="I9973" t="s">
        <v>54</v>
      </c>
      <c r="J9973" t="s">
        <v>3828</v>
      </c>
      <c r="K9973" t="s">
        <v>1302</v>
      </c>
      <c r="L9973">
        <v>30080</v>
      </c>
      <c r="M9973" t="s">
        <v>57</v>
      </c>
      <c r="N9973" t="s">
        <v>5184</v>
      </c>
      <c r="O9973" t="s">
        <v>73</v>
      </c>
      <c r="P9973" t="s">
        <v>95</v>
      </c>
      <c r="Q9973" t="s">
        <v>5185</v>
      </c>
      <c r="R9973" s="19">
        <v>140.75</v>
      </c>
      <c r="S9973" s="17">
        <v>5</v>
      </c>
      <c r="T9973" s="20">
        <v>0</v>
      </c>
      <c r="U9973" s="19">
        <v>42.225000000000001</v>
      </c>
      <c r="V9973" s="20">
        <f t="shared" si="775"/>
        <v>0.3</v>
      </c>
      <c r="W9973" s="17">
        <f t="shared" si="776"/>
        <v>2015</v>
      </c>
      <c r="X9973" t="str">
        <f t="shared" si="777"/>
        <v>Jun-2015</v>
      </c>
      <c r="Y9973" s="17">
        <f t="shared" si="778"/>
        <v>4</v>
      </c>
      <c r="Z9973" t="str">
        <f t="shared" si="779"/>
        <v>0% (No Discount)</v>
      </c>
      <c r="AA9973" s="17">
        <f>IF(COUNTIF($B$2:B9973,B9973)=1,1,0)</f>
        <v>0</v>
      </c>
      <c r="AB9973" s="17">
        <f>IF(COUNTIF($F$2:F9973,F9973)=1,1,0)</f>
        <v>0</v>
      </c>
    </row>
    <row r="9974" spans="1:28" x14ac:dyDescent="0.2">
      <c r="A9974" s="17">
        <v>9973</v>
      </c>
      <c r="B9974" t="s">
        <v>10956</v>
      </c>
      <c r="C9974" s="18">
        <v>42624</v>
      </c>
      <c r="D9974" s="18">
        <v>42630</v>
      </c>
      <c r="E9974" t="s">
        <v>77</v>
      </c>
      <c r="F9974" t="s">
        <v>522</v>
      </c>
      <c r="G9974" t="s">
        <v>523</v>
      </c>
      <c r="H9974" t="s">
        <v>53</v>
      </c>
      <c r="I9974" t="s">
        <v>54</v>
      </c>
      <c r="J9974" t="s">
        <v>211</v>
      </c>
      <c r="K9974" t="s">
        <v>131</v>
      </c>
      <c r="L9974">
        <v>77041</v>
      </c>
      <c r="M9974" t="s">
        <v>132</v>
      </c>
      <c r="N9974" t="s">
        <v>2500</v>
      </c>
      <c r="O9974" t="s">
        <v>73</v>
      </c>
      <c r="P9974" t="s">
        <v>200</v>
      </c>
      <c r="Q9974" t="s">
        <v>2501</v>
      </c>
      <c r="R9974" s="19">
        <v>99.567999999999998</v>
      </c>
      <c r="S9974" s="17">
        <v>2</v>
      </c>
      <c r="T9974" s="20">
        <v>0.2</v>
      </c>
      <c r="U9974" s="19">
        <v>33.604199999999999</v>
      </c>
      <c r="V9974" s="20">
        <f t="shared" si="775"/>
        <v>0.33750000000000002</v>
      </c>
      <c r="W9974" s="17">
        <f t="shared" si="776"/>
        <v>2016</v>
      </c>
      <c r="X9974" t="str">
        <f t="shared" si="777"/>
        <v>Sep-2016</v>
      </c>
      <c r="Y9974" s="17">
        <f t="shared" si="778"/>
        <v>6</v>
      </c>
      <c r="Z9974" t="str">
        <f t="shared" si="779"/>
        <v>11-20%</v>
      </c>
      <c r="AA9974" s="17">
        <f>IF(COUNTIF($B$2:B9974,B9974)=1,1,0)</f>
        <v>1</v>
      </c>
      <c r="AB9974" s="17">
        <f>IF(COUNTIF($F$2:F9974,F9974)=1,1,0)</f>
        <v>0</v>
      </c>
    </row>
    <row r="9975" spans="1:28" x14ac:dyDescent="0.2">
      <c r="A9975" s="17">
        <v>9974</v>
      </c>
      <c r="B9975" t="s">
        <v>10957</v>
      </c>
      <c r="C9975" s="18">
        <v>42710</v>
      </c>
      <c r="D9975" s="18">
        <v>42714</v>
      </c>
      <c r="E9975" t="s">
        <v>77</v>
      </c>
      <c r="F9975" t="s">
        <v>3375</v>
      </c>
      <c r="G9975" t="s">
        <v>3376</v>
      </c>
      <c r="H9975" t="s">
        <v>129</v>
      </c>
      <c r="I9975" t="s">
        <v>54</v>
      </c>
      <c r="J9975" t="s">
        <v>69</v>
      </c>
      <c r="K9975" t="s">
        <v>70</v>
      </c>
      <c r="L9975">
        <v>90032</v>
      </c>
      <c r="M9975" t="s">
        <v>71</v>
      </c>
      <c r="N9975" t="s">
        <v>8928</v>
      </c>
      <c r="O9975" t="s">
        <v>98</v>
      </c>
      <c r="P9975" t="s">
        <v>99</v>
      </c>
      <c r="Q9975" t="s">
        <v>8929</v>
      </c>
      <c r="R9975" s="19">
        <v>271.95999999999998</v>
      </c>
      <c r="S9975" s="17">
        <v>5</v>
      </c>
      <c r="T9975" s="20">
        <v>0.2</v>
      </c>
      <c r="U9975" s="19">
        <v>27.196000000000002</v>
      </c>
      <c r="V9975" s="20">
        <f t="shared" si="775"/>
        <v>0.10000000000000002</v>
      </c>
      <c r="W9975" s="17">
        <f t="shared" si="776"/>
        <v>2016</v>
      </c>
      <c r="X9975" t="str">
        <f t="shared" si="777"/>
        <v>Dec-2016</v>
      </c>
      <c r="Y9975" s="17">
        <f t="shared" si="778"/>
        <v>4</v>
      </c>
      <c r="Z9975" t="str">
        <f t="shared" si="779"/>
        <v>11-20%</v>
      </c>
      <c r="AA9975" s="17">
        <f>IF(COUNTIF($B$2:B9975,B9975)=1,1,0)</f>
        <v>1</v>
      </c>
      <c r="AB9975" s="17">
        <f>IF(COUNTIF($F$2:F9975,F9975)=1,1,0)</f>
        <v>0</v>
      </c>
    </row>
    <row r="9976" spans="1:28" x14ac:dyDescent="0.2">
      <c r="A9976" s="17">
        <v>9975</v>
      </c>
      <c r="B9976" t="s">
        <v>10957</v>
      </c>
      <c r="C9976" s="18">
        <v>42710</v>
      </c>
      <c r="D9976" s="18">
        <v>42714</v>
      </c>
      <c r="E9976" t="s">
        <v>77</v>
      </c>
      <c r="F9976" t="s">
        <v>3375</v>
      </c>
      <c r="G9976" t="s">
        <v>3376</v>
      </c>
      <c r="H9976" t="s">
        <v>129</v>
      </c>
      <c r="I9976" t="s">
        <v>54</v>
      </c>
      <c r="J9976" t="s">
        <v>69</v>
      </c>
      <c r="K9976" t="s">
        <v>70</v>
      </c>
      <c r="L9976">
        <v>90032</v>
      </c>
      <c r="M9976" t="s">
        <v>71</v>
      </c>
      <c r="N9976" t="s">
        <v>4533</v>
      </c>
      <c r="O9976" t="s">
        <v>73</v>
      </c>
      <c r="P9976" t="s">
        <v>95</v>
      </c>
      <c r="Q9976" t="s">
        <v>4534</v>
      </c>
      <c r="R9976" s="19">
        <v>18.690000000000001</v>
      </c>
      <c r="S9976" s="17">
        <v>7</v>
      </c>
      <c r="T9976" s="20">
        <v>0</v>
      </c>
      <c r="U9976" s="19">
        <v>5.2332000000000001</v>
      </c>
      <c r="V9976" s="20">
        <f t="shared" si="775"/>
        <v>0.27999999999999997</v>
      </c>
      <c r="W9976" s="17">
        <f t="shared" si="776"/>
        <v>2016</v>
      </c>
      <c r="X9976" t="str">
        <f t="shared" si="777"/>
        <v>Dec-2016</v>
      </c>
      <c r="Y9976" s="17">
        <f t="shared" si="778"/>
        <v>4</v>
      </c>
      <c r="Z9976" t="str">
        <f t="shared" si="779"/>
        <v>0% (No Discount)</v>
      </c>
      <c r="AA9976" s="17">
        <f>IF(COUNTIF($B$2:B9976,B9976)=1,1,0)</f>
        <v>0</v>
      </c>
      <c r="AB9976" s="17">
        <f>IF(COUNTIF($F$2:F9976,F9976)=1,1,0)</f>
        <v>0</v>
      </c>
    </row>
    <row r="9977" spans="1:28" x14ac:dyDescent="0.2">
      <c r="A9977" s="17">
        <v>9976</v>
      </c>
      <c r="B9977" t="s">
        <v>10957</v>
      </c>
      <c r="C9977" s="18">
        <v>42710</v>
      </c>
      <c r="D9977" s="18">
        <v>42714</v>
      </c>
      <c r="E9977" t="s">
        <v>77</v>
      </c>
      <c r="F9977" t="s">
        <v>3375</v>
      </c>
      <c r="G9977" t="s">
        <v>3376</v>
      </c>
      <c r="H9977" t="s">
        <v>129</v>
      </c>
      <c r="I9977" t="s">
        <v>54</v>
      </c>
      <c r="J9977" t="s">
        <v>69</v>
      </c>
      <c r="K9977" t="s">
        <v>70</v>
      </c>
      <c r="L9977">
        <v>90032</v>
      </c>
      <c r="M9977" t="s">
        <v>71</v>
      </c>
      <c r="N9977" t="s">
        <v>2279</v>
      </c>
      <c r="O9977" t="s">
        <v>73</v>
      </c>
      <c r="P9977" t="s">
        <v>117</v>
      </c>
      <c r="Q9977" t="s">
        <v>2280</v>
      </c>
      <c r="R9977" s="19">
        <v>13.36</v>
      </c>
      <c r="S9977" s="17">
        <v>2</v>
      </c>
      <c r="T9977" s="20">
        <v>0</v>
      </c>
      <c r="U9977" s="19">
        <v>6.4127999999999998</v>
      </c>
      <c r="V9977" s="20">
        <f t="shared" si="775"/>
        <v>0.48</v>
      </c>
      <c r="W9977" s="17">
        <f t="shared" si="776"/>
        <v>2016</v>
      </c>
      <c r="X9977" t="str">
        <f t="shared" si="777"/>
        <v>Dec-2016</v>
      </c>
      <c r="Y9977" s="17">
        <f t="shared" si="778"/>
        <v>4</v>
      </c>
      <c r="Z9977" t="str">
        <f t="shared" si="779"/>
        <v>0% (No Discount)</v>
      </c>
      <c r="AA9977" s="17">
        <f>IF(COUNTIF($B$2:B9977,B9977)=1,1,0)</f>
        <v>0</v>
      </c>
      <c r="AB9977" s="17">
        <f>IF(COUNTIF($F$2:F9977,F9977)=1,1,0)</f>
        <v>0</v>
      </c>
    </row>
    <row r="9978" spans="1:28" x14ac:dyDescent="0.2">
      <c r="A9978" s="17">
        <v>9977</v>
      </c>
      <c r="B9978" t="s">
        <v>10957</v>
      </c>
      <c r="C9978" s="18">
        <v>42710</v>
      </c>
      <c r="D9978" s="18">
        <v>42714</v>
      </c>
      <c r="E9978" t="s">
        <v>77</v>
      </c>
      <c r="F9978" t="s">
        <v>3375</v>
      </c>
      <c r="G9978" t="s">
        <v>3376</v>
      </c>
      <c r="H9978" t="s">
        <v>129</v>
      </c>
      <c r="I9978" t="s">
        <v>54</v>
      </c>
      <c r="J9978" t="s">
        <v>69</v>
      </c>
      <c r="K9978" t="s">
        <v>70</v>
      </c>
      <c r="L9978">
        <v>90032</v>
      </c>
      <c r="M9978" t="s">
        <v>71</v>
      </c>
      <c r="N9978" t="s">
        <v>1952</v>
      </c>
      <c r="O9978" t="s">
        <v>98</v>
      </c>
      <c r="P9978" t="s">
        <v>99</v>
      </c>
      <c r="Q9978" t="s">
        <v>1953</v>
      </c>
      <c r="R9978" s="19">
        <v>249.584</v>
      </c>
      <c r="S9978" s="17">
        <v>2</v>
      </c>
      <c r="T9978" s="20">
        <v>0.2</v>
      </c>
      <c r="U9978" s="19">
        <v>31.198</v>
      </c>
      <c r="V9978" s="20">
        <f t="shared" si="775"/>
        <v>0.125</v>
      </c>
      <c r="W9978" s="17">
        <f t="shared" si="776"/>
        <v>2016</v>
      </c>
      <c r="X9978" t="str">
        <f t="shared" si="777"/>
        <v>Dec-2016</v>
      </c>
      <c r="Y9978" s="17">
        <f t="shared" si="778"/>
        <v>4</v>
      </c>
      <c r="Z9978" t="str">
        <f t="shared" si="779"/>
        <v>11-20%</v>
      </c>
      <c r="AA9978" s="17">
        <f>IF(COUNTIF($B$2:B9978,B9978)=1,1,0)</f>
        <v>0</v>
      </c>
      <c r="AB9978" s="17">
        <f>IF(COUNTIF($F$2:F9978,F9978)=1,1,0)</f>
        <v>0</v>
      </c>
    </row>
    <row r="9979" spans="1:28" x14ac:dyDescent="0.2">
      <c r="A9979" s="17">
        <v>9978</v>
      </c>
      <c r="B9979" t="s">
        <v>10957</v>
      </c>
      <c r="C9979" s="18">
        <v>42710</v>
      </c>
      <c r="D9979" s="18">
        <v>42714</v>
      </c>
      <c r="E9979" t="s">
        <v>77</v>
      </c>
      <c r="F9979" t="s">
        <v>3375</v>
      </c>
      <c r="G9979" t="s">
        <v>3376</v>
      </c>
      <c r="H9979" t="s">
        <v>129</v>
      </c>
      <c r="I9979" t="s">
        <v>54</v>
      </c>
      <c r="J9979" t="s">
        <v>69</v>
      </c>
      <c r="K9979" t="s">
        <v>70</v>
      </c>
      <c r="L9979">
        <v>90032</v>
      </c>
      <c r="M9979" t="s">
        <v>71</v>
      </c>
      <c r="N9979" t="s">
        <v>1947</v>
      </c>
      <c r="O9979" t="s">
        <v>73</v>
      </c>
      <c r="P9979" t="s">
        <v>296</v>
      </c>
      <c r="Q9979" t="s">
        <v>1948</v>
      </c>
      <c r="R9979" s="19">
        <v>13.86</v>
      </c>
      <c r="S9979" s="17">
        <v>7</v>
      </c>
      <c r="T9979" s="20">
        <v>0</v>
      </c>
      <c r="U9979" s="19">
        <v>0</v>
      </c>
      <c r="V9979" s="20">
        <f t="shared" si="775"/>
        <v>0</v>
      </c>
      <c r="W9979" s="17">
        <f t="shared" si="776"/>
        <v>2016</v>
      </c>
      <c r="X9979" t="str">
        <f t="shared" si="777"/>
        <v>Dec-2016</v>
      </c>
      <c r="Y9979" s="17">
        <f t="shared" si="778"/>
        <v>4</v>
      </c>
      <c r="Z9979" t="str">
        <f t="shared" si="779"/>
        <v>0% (No Discount)</v>
      </c>
      <c r="AA9979" s="17">
        <f>IF(COUNTIF($B$2:B9979,B9979)=1,1,0)</f>
        <v>0</v>
      </c>
      <c r="AB9979" s="17">
        <f>IF(COUNTIF($F$2:F9979,F9979)=1,1,0)</f>
        <v>0</v>
      </c>
    </row>
    <row r="9980" spans="1:28" x14ac:dyDescent="0.2">
      <c r="A9980" s="17">
        <v>9979</v>
      </c>
      <c r="B9980" t="s">
        <v>10957</v>
      </c>
      <c r="C9980" s="18">
        <v>42710</v>
      </c>
      <c r="D9980" s="18">
        <v>42714</v>
      </c>
      <c r="E9980" t="s">
        <v>77</v>
      </c>
      <c r="F9980" t="s">
        <v>3375</v>
      </c>
      <c r="G9980" t="s">
        <v>3376</v>
      </c>
      <c r="H9980" t="s">
        <v>129</v>
      </c>
      <c r="I9980" t="s">
        <v>54</v>
      </c>
      <c r="J9980" t="s">
        <v>69</v>
      </c>
      <c r="K9980" t="s">
        <v>70</v>
      </c>
      <c r="L9980">
        <v>90032</v>
      </c>
      <c r="M9980" t="s">
        <v>71</v>
      </c>
      <c r="N9980" t="s">
        <v>3203</v>
      </c>
      <c r="O9980" t="s">
        <v>73</v>
      </c>
      <c r="P9980" t="s">
        <v>102</v>
      </c>
      <c r="Q9980" t="s">
        <v>3204</v>
      </c>
      <c r="R9980" s="19">
        <v>13.375999999999999</v>
      </c>
      <c r="S9980" s="17">
        <v>4</v>
      </c>
      <c r="T9980" s="20">
        <v>0.2</v>
      </c>
      <c r="U9980" s="19">
        <v>4.6816000000000004</v>
      </c>
      <c r="V9980" s="20">
        <f t="shared" si="775"/>
        <v>0.35000000000000003</v>
      </c>
      <c r="W9980" s="17">
        <f t="shared" si="776"/>
        <v>2016</v>
      </c>
      <c r="X9980" t="str">
        <f t="shared" si="777"/>
        <v>Dec-2016</v>
      </c>
      <c r="Y9980" s="17">
        <f t="shared" si="778"/>
        <v>4</v>
      </c>
      <c r="Z9980" t="str">
        <f t="shared" si="779"/>
        <v>11-20%</v>
      </c>
      <c r="AA9980" s="17">
        <f>IF(COUNTIF($B$2:B9980,B9980)=1,1,0)</f>
        <v>0</v>
      </c>
      <c r="AB9980" s="17">
        <f>IF(COUNTIF($F$2:F9980,F9980)=1,1,0)</f>
        <v>0</v>
      </c>
    </row>
    <row r="9981" spans="1:28" x14ac:dyDescent="0.2">
      <c r="A9981" s="17">
        <v>9980</v>
      </c>
      <c r="B9981" t="s">
        <v>10957</v>
      </c>
      <c r="C9981" s="18">
        <v>42710</v>
      </c>
      <c r="D9981" s="18">
        <v>42714</v>
      </c>
      <c r="E9981" t="s">
        <v>77</v>
      </c>
      <c r="F9981" t="s">
        <v>3375</v>
      </c>
      <c r="G9981" t="s">
        <v>3376</v>
      </c>
      <c r="H9981" t="s">
        <v>129</v>
      </c>
      <c r="I9981" t="s">
        <v>54</v>
      </c>
      <c r="J9981" t="s">
        <v>69</v>
      </c>
      <c r="K9981" t="s">
        <v>70</v>
      </c>
      <c r="L9981">
        <v>90032</v>
      </c>
      <c r="M9981" t="s">
        <v>71</v>
      </c>
      <c r="N9981" t="s">
        <v>3603</v>
      </c>
      <c r="O9981" t="s">
        <v>73</v>
      </c>
      <c r="P9981" t="s">
        <v>102</v>
      </c>
      <c r="Q9981" t="s">
        <v>8624</v>
      </c>
      <c r="R9981" s="19">
        <v>437.47199999999998</v>
      </c>
      <c r="S9981" s="17">
        <v>14</v>
      </c>
      <c r="T9981" s="20">
        <v>0.2</v>
      </c>
      <c r="U9981" s="19">
        <v>153.11519999999999</v>
      </c>
      <c r="V9981" s="20">
        <f t="shared" si="775"/>
        <v>0.35</v>
      </c>
      <c r="W9981" s="17">
        <f t="shared" si="776"/>
        <v>2016</v>
      </c>
      <c r="X9981" t="str">
        <f t="shared" si="777"/>
        <v>Dec-2016</v>
      </c>
      <c r="Y9981" s="17">
        <f t="shared" si="778"/>
        <v>4</v>
      </c>
      <c r="Z9981" t="str">
        <f t="shared" si="779"/>
        <v>11-20%</v>
      </c>
      <c r="AA9981" s="17">
        <f>IF(COUNTIF($B$2:B9981,B9981)=1,1,0)</f>
        <v>0</v>
      </c>
      <c r="AB9981" s="17">
        <f>IF(COUNTIF($F$2:F9981,F9981)=1,1,0)</f>
        <v>0</v>
      </c>
    </row>
    <row r="9982" spans="1:28" x14ac:dyDescent="0.2">
      <c r="A9982" s="17">
        <v>9981</v>
      </c>
      <c r="B9982" t="s">
        <v>10958</v>
      </c>
      <c r="C9982" s="18">
        <v>42253</v>
      </c>
      <c r="D9982" s="18">
        <v>42256</v>
      </c>
      <c r="E9982" t="s">
        <v>50</v>
      </c>
      <c r="F9982" t="s">
        <v>4384</v>
      </c>
      <c r="G9982" t="s">
        <v>4385</v>
      </c>
      <c r="H9982" t="s">
        <v>53</v>
      </c>
      <c r="I9982" t="s">
        <v>54</v>
      </c>
      <c r="J9982" t="s">
        <v>4304</v>
      </c>
      <c r="K9982" t="s">
        <v>765</v>
      </c>
      <c r="L9982">
        <v>70506</v>
      </c>
      <c r="M9982" t="s">
        <v>57</v>
      </c>
      <c r="N9982" t="s">
        <v>3858</v>
      </c>
      <c r="O9982" t="s">
        <v>59</v>
      </c>
      <c r="P9982" t="s">
        <v>83</v>
      </c>
      <c r="Q9982" t="s">
        <v>3309</v>
      </c>
      <c r="R9982" s="19">
        <v>85.98</v>
      </c>
      <c r="S9982" s="17">
        <v>1</v>
      </c>
      <c r="T9982" s="20">
        <v>0</v>
      </c>
      <c r="U9982" s="19">
        <v>22.354800000000001</v>
      </c>
      <c r="V9982" s="20">
        <f t="shared" si="775"/>
        <v>0.26</v>
      </c>
      <c r="W9982" s="17">
        <f t="shared" si="776"/>
        <v>2015</v>
      </c>
      <c r="X9982" t="str">
        <f t="shared" si="777"/>
        <v>Sep-2015</v>
      </c>
      <c r="Y9982" s="17">
        <f t="shared" si="778"/>
        <v>3</v>
      </c>
      <c r="Z9982" t="str">
        <f t="shared" si="779"/>
        <v>0% (No Discount)</v>
      </c>
      <c r="AA9982" s="17">
        <f>IF(COUNTIF($B$2:B9982,B9982)=1,1,0)</f>
        <v>1</v>
      </c>
      <c r="AB9982" s="17">
        <f>IF(COUNTIF($F$2:F9982,F9982)=1,1,0)</f>
        <v>0</v>
      </c>
    </row>
    <row r="9983" spans="1:28" x14ac:dyDescent="0.2">
      <c r="A9983" s="17">
        <v>9982</v>
      </c>
      <c r="B9983" t="s">
        <v>10959</v>
      </c>
      <c r="C9983" s="18">
        <v>42950</v>
      </c>
      <c r="D9983" s="18">
        <v>42953</v>
      </c>
      <c r="E9983" t="s">
        <v>215</v>
      </c>
      <c r="F9983" t="s">
        <v>301</v>
      </c>
      <c r="G9983" t="s">
        <v>302</v>
      </c>
      <c r="H9983" t="s">
        <v>53</v>
      </c>
      <c r="I9983" t="s">
        <v>54</v>
      </c>
      <c r="J9983" t="s">
        <v>775</v>
      </c>
      <c r="K9983" t="s">
        <v>525</v>
      </c>
      <c r="L9983">
        <v>45014</v>
      </c>
      <c r="M9983" t="s">
        <v>175</v>
      </c>
      <c r="N9983" t="s">
        <v>2446</v>
      </c>
      <c r="O9983" t="s">
        <v>73</v>
      </c>
      <c r="P9983" t="s">
        <v>74</v>
      </c>
      <c r="Q9983" t="s">
        <v>2447</v>
      </c>
      <c r="R9983" s="19">
        <v>16.52</v>
      </c>
      <c r="S9983" s="17">
        <v>5</v>
      </c>
      <c r="T9983" s="20">
        <v>0.2</v>
      </c>
      <c r="U9983" s="19">
        <v>5.3689999999999998</v>
      </c>
      <c r="V9983" s="20">
        <f t="shared" si="775"/>
        <v>0.32500000000000001</v>
      </c>
      <c r="W9983" s="17">
        <f t="shared" si="776"/>
        <v>2017</v>
      </c>
      <c r="X9983" t="str">
        <f t="shared" si="777"/>
        <v>Aug-2017</v>
      </c>
      <c r="Y9983" s="17">
        <f t="shared" si="778"/>
        <v>3</v>
      </c>
      <c r="Z9983" t="str">
        <f t="shared" si="779"/>
        <v>11-20%</v>
      </c>
      <c r="AA9983" s="17">
        <f>IF(COUNTIF($B$2:B9983,B9983)=1,1,0)</f>
        <v>1</v>
      </c>
      <c r="AB9983" s="17">
        <f>IF(COUNTIF($F$2:F9983,F9983)=1,1,0)</f>
        <v>0</v>
      </c>
    </row>
    <row r="9984" spans="1:28" x14ac:dyDescent="0.2">
      <c r="A9984" s="17">
        <v>9983</v>
      </c>
      <c r="B9984" t="s">
        <v>10960</v>
      </c>
      <c r="C9984" s="18">
        <v>42635</v>
      </c>
      <c r="D9984" s="18">
        <v>42641</v>
      </c>
      <c r="E9984" t="s">
        <v>77</v>
      </c>
      <c r="F9984" t="s">
        <v>522</v>
      </c>
      <c r="G9984" t="s">
        <v>523</v>
      </c>
      <c r="H9984" t="s">
        <v>53</v>
      </c>
      <c r="I9984" t="s">
        <v>54</v>
      </c>
      <c r="J9984" t="s">
        <v>6505</v>
      </c>
      <c r="K9984" t="s">
        <v>265</v>
      </c>
      <c r="L9984">
        <v>49505</v>
      </c>
      <c r="M9984" t="s">
        <v>132</v>
      </c>
      <c r="N9984" t="s">
        <v>2875</v>
      </c>
      <c r="O9984" t="s">
        <v>73</v>
      </c>
      <c r="P9984" t="s">
        <v>117</v>
      </c>
      <c r="Q9984" t="s">
        <v>2876</v>
      </c>
      <c r="R9984" s="19">
        <v>35.56</v>
      </c>
      <c r="S9984" s="17">
        <v>7</v>
      </c>
      <c r="T9984" s="20">
        <v>0</v>
      </c>
      <c r="U9984" s="19">
        <v>16.713200000000001</v>
      </c>
      <c r="V9984" s="20">
        <f t="shared" si="775"/>
        <v>0.47</v>
      </c>
      <c r="W9984" s="17">
        <f t="shared" si="776"/>
        <v>2016</v>
      </c>
      <c r="X9984" t="str">
        <f t="shared" si="777"/>
        <v>Sep-2016</v>
      </c>
      <c r="Y9984" s="17">
        <f t="shared" si="778"/>
        <v>6</v>
      </c>
      <c r="Z9984" t="str">
        <f t="shared" si="779"/>
        <v>0% (No Discount)</v>
      </c>
      <c r="AA9984" s="17">
        <f>IF(COUNTIF($B$2:B9984,B9984)=1,1,0)</f>
        <v>1</v>
      </c>
      <c r="AB9984" s="17">
        <f>IF(COUNTIF($F$2:F9984,F9984)=1,1,0)</f>
        <v>0</v>
      </c>
    </row>
    <row r="9985" spans="1:28" x14ac:dyDescent="0.2">
      <c r="A9985" s="17">
        <v>9984</v>
      </c>
      <c r="B9985" t="s">
        <v>10960</v>
      </c>
      <c r="C9985" s="18">
        <v>42635</v>
      </c>
      <c r="D9985" s="18">
        <v>42641</v>
      </c>
      <c r="E9985" t="s">
        <v>77</v>
      </c>
      <c r="F9985" t="s">
        <v>522</v>
      </c>
      <c r="G9985" t="s">
        <v>523</v>
      </c>
      <c r="H9985" t="s">
        <v>53</v>
      </c>
      <c r="I9985" t="s">
        <v>54</v>
      </c>
      <c r="J9985" t="s">
        <v>6505</v>
      </c>
      <c r="K9985" t="s">
        <v>265</v>
      </c>
      <c r="L9985">
        <v>49505</v>
      </c>
      <c r="M9985" t="s">
        <v>132</v>
      </c>
      <c r="N9985" t="s">
        <v>7733</v>
      </c>
      <c r="O9985" t="s">
        <v>98</v>
      </c>
      <c r="P9985" t="s">
        <v>99</v>
      </c>
      <c r="Q9985" t="s">
        <v>7734</v>
      </c>
      <c r="R9985" s="19">
        <v>97.98</v>
      </c>
      <c r="S9985" s="17">
        <v>2</v>
      </c>
      <c r="T9985" s="20">
        <v>0</v>
      </c>
      <c r="U9985" s="19">
        <v>27.4344</v>
      </c>
      <c r="V9985" s="20">
        <f t="shared" si="775"/>
        <v>0.27999999999999997</v>
      </c>
      <c r="W9985" s="17">
        <f t="shared" si="776"/>
        <v>2016</v>
      </c>
      <c r="X9985" t="str">
        <f t="shared" si="777"/>
        <v>Sep-2016</v>
      </c>
      <c r="Y9985" s="17">
        <f t="shared" si="778"/>
        <v>6</v>
      </c>
      <c r="Z9985" t="str">
        <f t="shared" si="779"/>
        <v>0% (No Discount)</v>
      </c>
      <c r="AA9985" s="17">
        <f>IF(COUNTIF($B$2:B9985,B9985)=1,1,0)</f>
        <v>0</v>
      </c>
      <c r="AB9985" s="17">
        <f>IF(COUNTIF($F$2:F9985,F9985)=1,1,0)</f>
        <v>0</v>
      </c>
    </row>
    <row r="9986" spans="1:28" x14ac:dyDescent="0.2">
      <c r="A9986" s="17">
        <v>9985</v>
      </c>
      <c r="B9986" t="s">
        <v>10961</v>
      </c>
      <c r="C9986" s="18">
        <v>42141</v>
      </c>
      <c r="D9986" s="18">
        <v>42147</v>
      </c>
      <c r="E9986" t="s">
        <v>77</v>
      </c>
      <c r="F9986" t="s">
        <v>1994</v>
      </c>
      <c r="G9986" t="s">
        <v>1995</v>
      </c>
      <c r="H9986" t="s">
        <v>53</v>
      </c>
      <c r="I9986" t="s">
        <v>54</v>
      </c>
      <c r="J9986" t="s">
        <v>1203</v>
      </c>
      <c r="K9986" t="s">
        <v>294</v>
      </c>
      <c r="L9986">
        <v>11561</v>
      </c>
      <c r="M9986" t="s">
        <v>175</v>
      </c>
      <c r="N9986" t="s">
        <v>1472</v>
      </c>
      <c r="O9986" t="s">
        <v>73</v>
      </c>
      <c r="P9986" t="s">
        <v>74</v>
      </c>
      <c r="Q9986" t="s">
        <v>1473</v>
      </c>
      <c r="R9986" s="19">
        <v>31.5</v>
      </c>
      <c r="S9986" s="17">
        <v>10</v>
      </c>
      <c r="T9986" s="20">
        <v>0</v>
      </c>
      <c r="U9986" s="19">
        <v>15.12</v>
      </c>
      <c r="V9986" s="20">
        <f t="shared" ref="V9986:V10049" si="780">IFERROR(U9986/R9986,0)</f>
        <v>0.48</v>
      </c>
      <c r="W9986" s="17">
        <f t="shared" ref="W9986:W9995" si="781">YEAR(C9986)</f>
        <v>2015</v>
      </c>
      <c r="X9986" t="str">
        <f t="shared" ref="X9986:X9995" si="782">TEXT(C9986,"mmm-yyyy")</f>
        <v>May-2015</v>
      </c>
      <c r="Y9986" s="17">
        <f t="shared" ref="Y9986:Y9995" si="783">D9986-C9986</f>
        <v>6</v>
      </c>
      <c r="Z9986" t="str">
        <f t="shared" ref="Z9986:Z9995" si="784">IF(T9986=0,"0% (No Discount)",IF(T9986&lt;=0.1,"1-10%",IF(T9986&lt;=0.2,"11-20%",IF(T9986&lt;=0.3,"21-30%",IF(T9986&lt;=0.4,"31-40%",IF(T9986&lt;=0.5,"41-50%","Over 50%"))))))</f>
        <v>0% (No Discount)</v>
      </c>
      <c r="AA9986" s="17">
        <f>IF(COUNTIF($B$2:B9986,B9986)=1,1,0)</f>
        <v>1</v>
      </c>
      <c r="AB9986" s="17">
        <f>IF(COUNTIF($F$2:F9986,F9986)=1,1,0)</f>
        <v>0</v>
      </c>
    </row>
    <row r="9987" spans="1:28" x14ac:dyDescent="0.2">
      <c r="A9987" s="17">
        <v>9986</v>
      </c>
      <c r="B9987" t="s">
        <v>10961</v>
      </c>
      <c r="C9987" s="18">
        <v>42141</v>
      </c>
      <c r="D9987" s="18">
        <v>42147</v>
      </c>
      <c r="E9987" t="s">
        <v>77</v>
      </c>
      <c r="F9987" t="s">
        <v>1994</v>
      </c>
      <c r="G9987" t="s">
        <v>1995</v>
      </c>
      <c r="H9987" t="s">
        <v>53</v>
      </c>
      <c r="I9987" t="s">
        <v>54</v>
      </c>
      <c r="J9987" t="s">
        <v>1203</v>
      </c>
      <c r="K9987" t="s">
        <v>294</v>
      </c>
      <c r="L9987">
        <v>11561</v>
      </c>
      <c r="M9987" t="s">
        <v>175</v>
      </c>
      <c r="N9987" t="s">
        <v>4861</v>
      </c>
      <c r="O9987" t="s">
        <v>73</v>
      </c>
      <c r="P9987" t="s">
        <v>606</v>
      </c>
      <c r="Q9987" t="s">
        <v>4862</v>
      </c>
      <c r="R9987" s="19">
        <v>55.6</v>
      </c>
      <c r="S9987" s="17">
        <v>4</v>
      </c>
      <c r="T9987" s="20">
        <v>0</v>
      </c>
      <c r="U9987" s="19">
        <v>16.123999999999999</v>
      </c>
      <c r="V9987" s="20">
        <f t="shared" si="780"/>
        <v>0.28999999999999998</v>
      </c>
      <c r="W9987" s="17">
        <f t="shared" si="781"/>
        <v>2015</v>
      </c>
      <c r="X9987" t="str">
        <f t="shared" si="782"/>
        <v>May-2015</v>
      </c>
      <c r="Y9987" s="17">
        <f t="shared" si="783"/>
        <v>6</v>
      </c>
      <c r="Z9987" t="str">
        <f t="shared" si="784"/>
        <v>0% (No Discount)</v>
      </c>
      <c r="AA9987" s="17">
        <f>IF(COUNTIF($B$2:B9987,B9987)=1,1,0)</f>
        <v>0</v>
      </c>
      <c r="AB9987" s="17">
        <f>IF(COUNTIF($F$2:F9987,F9987)=1,1,0)</f>
        <v>0</v>
      </c>
    </row>
    <row r="9988" spans="1:28" x14ac:dyDescent="0.2">
      <c r="A9988" s="17">
        <v>9987</v>
      </c>
      <c r="B9988" t="s">
        <v>10962</v>
      </c>
      <c r="C9988" s="18">
        <v>42642</v>
      </c>
      <c r="D9988" s="18">
        <v>42646</v>
      </c>
      <c r="E9988" t="s">
        <v>77</v>
      </c>
      <c r="F9988" t="s">
        <v>5191</v>
      </c>
      <c r="G9988" t="s">
        <v>5192</v>
      </c>
      <c r="H9988" t="s">
        <v>53</v>
      </c>
      <c r="I9988" t="s">
        <v>54</v>
      </c>
      <c r="J9988" t="s">
        <v>69</v>
      </c>
      <c r="K9988" t="s">
        <v>70</v>
      </c>
      <c r="L9988">
        <v>90008</v>
      </c>
      <c r="M9988" t="s">
        <v>71</v>
      </c>
      <c r="N9988" t="s">
        <v>6545</v>
      </c>
      <c r="O9988" t="s">
        <v>98</v>
      </c>
      <c r="P9988" t="s">
        <v>188</v>
      </c>
      <c r="Q9988" t="s">
        <v>6546</v>
      </c>
      <c r="R9988" s="19">
        <v>36.24</v>
      </c>
      <c r="S9988" s="17">
        <v>1</v>
      </c>
      <c r="T9988" s="20">
        <v>0</v>
      </c>
      <c r="U9988" s="19">
        <v>15.220800000000001</v>
      </c>
      <c r="V9988" s="20">
        <f t="shared" si="780"/>
        <v>0.42</v>
      </c>
      <c r="W9988" s="17">
        <f t="shared" si="781"/>
        <v>2016</v>
      </c>
      <c r="X9988" t="str">
        <f t="shared" si="782"/>
        <v>Sep-2016</v>
      </c>
      <c r="Y9988" s="17">
        <f t="shared" si="783"/>
        <v>4</v>
      </c>
      <c r="Z9988" t="str">
        <f t="shared" si="784"/>
        <v>0% (No Discount)</v>
      </c>
      <c r="AA9988" s="17">
        <f>IF(COUNTIF($B$2:B9988,B9988)=1,1,0)</f>
        <v>1</v>
      </c>
      <c r="AB9988" s="17">
        <f>IF(COUNTIF($F$2:F9988,F9988)=1,1,0)</f>
        <v>0</v>
      </c>
    </row>
    <row r="9989" spans="1:28" x14ac:dyDescent="0.2">
      <c r="A9989" s="17">
        <v>9988</v>
      </c>
      <c r="B9989" t="s">
        <v>10963</v>
      </c>
      <c r="C9989" s="18">
        <v>43056</v>
      </c>
      <c r="D9989" s="18">
        <v>43060</v>
      </c>
      <c r="E9989" t="s">
        <v>77</v>
      </c>
      <c r="F9989" t="s">
        <v>242</v>
      </c>
      <c r="G9989" t="s">
        <v>243</v>
      </c>
      <c r="H9989" t="s">
        <v>68</v>
      </c>
      <c r="I9989" t="s">
        <v>54</v>
      </c>
      <c r="J9989" t="s">
        <v>7758</v>
      </c>
      <c r="K9989" t="s">
        <v>1302</v>
      </c>
      <c r="L9989">
        <v>30605</v>
      </c>
      <c r="M9989" t="s">
        <v>57</v>
      </c>
      <c r="N9989" t="s">
        <v>7037</v>
      </c>
      <c r="O9989" t="s">
        <v>98</v>
      </c>
      <c r="P9989" t="s">
        <v>188</v>
      </c>
      <c r="Q9989" t="s">
        <v>7038</v>
      </c>
      <c r="R9989" s="19">
        <v>79.989999999999995</v>
      </c>
      <c r="S9989" s="17">
        <v>1</v>
      </c>
      <c r="T9989" s="20">
        <v>0</v>
      </c>
      <c r="U9989" s="19">
        <v>28.796399999999998</v>
      </c>
      <c r="V9989" s="20">
        <f t="shared" si="780"/>
        <v>0.36</v>
      </c>
      <c r="W9989" s="17">
        <f t="shared" si="781"/>
        <v>2017</v>
      </c>
      <c r="X9989" t="str">
        <f t="shared" si="782"/>
        <v>Nov-2017</v>
      </c>
      <c r="Y9989" s="17">
        <f t="shared" si="783"/>
        <v>4</v>
      </c>
      <c r="Z9989" t="str">
        <f t="shared" si="784"/>
        <v>0% (No Discount)</v>
      </c>
      <c r="AA9989" s="17">
        <f>IF(COUNTIF($B$2:B9989,B9989)=1,1,0)</f>
        <v>1</v>
      </c>
      <c r="AB9989" s="17">
        <f>IF(COUNTIF($F$2:F9989,F9989)=1,1,0)</f>
        <v>0</v>
      </c>
    </row>
    <row r="9990" spans="1:28" x14ac:dyDescent="0.2">
      <c r="A9990" s="17">
        <v>9989</v>
      </c>
      <c r="B9990" t="s">
        <v>10963</v>
      </c>
      <c r="C9990" s="18">
        <v>43056</v>
      </c>
      <c r="D9990" s="18">
        <v>43060</v>
      </c>
      <c r="E9990" t="s">
        <v>77</v>
      </c>
      <c r="F9990" t="s">
        <v>242</v>
      </c>
      <c r="G9990" t="s">
        <v>243</v>
      </c>
      <c r="H9990" t="s">
        <v>68</v>
      </c>
      <c r="I9990" t="s">
        <v>54</v>
      </c>
      <c r="J9990" t="s">
        <v>7758</v>
      </c>
      <c r="K9990" t="s">
        <v>1302</v>
      </c>
      <c r="L9990">
        <v>30605</v>
      </c>
      <c r="M9990" t="s">
        <v>57</v>
      </c>
      <c r="N9990" t="s">
        <v>8891</v>
      </c>
      <c r="O9990" t="s">
        <v>98</v>
      </c>
      <c r="P9990" t="s">
        <v>99</v>
      </c>
      <c r="Q9990" t="s">
        <v>8892</v>
      </c>
      <c r="R9990" s="19">
        <v>206.1</v>
      </c>
      <c r="S9990" s="17">
        <v>5</v>
      </c>
      <c r="T9990" s="20">
        <v>0</v>
      </c>
      <c r="U9990" s="19">
        <v>55.646999999999998</v>
      </c>
      <c r="V9990" s="20">
        <f t="shared" si="780"/>
        <v>0.27</v>
      </c>
      <c r="W9990" s="17">
        <f t="shared" si="781"/>
        <v>2017</v>
      </c>
      <c r="X9990" t="str">
        <f t="shared" si="782"/>
        <v>Nov-2017</v>
      </c>
      <c r="Y9990" s="17">
        <f t="shared" si="783"/>
        <v>4</v>
      </c>
      <c r="Z9990" t="str">
        <f t="shared" si="784"/>
        <v>0% (No Discount)</v>
      </c>
      <c r="AA9990" s="17">
        <f>IF(COUNTIF($B$2:B9990,B9990)=1,1,0)</f>
        <v>0</v>
      </c>
      <c r="AB9990" s="17">
        <f>IF(COUNTIF($F$2:F9990,F9990)=1,1,0)</f>
        <v>0</v>
      </c>
    </row>
    <row r="9991" spans="1:28" x14ac:dyDescent="0.2">
      <c r="A9991" s="17">
        <v>9990</v>
      </c>
      <c r="B9991" t="s">
        <v>10964</v>
      </c>
      <c r="C9991" s="18">
        <v>41660</v>
      </c>
      <c r="D9991" s="18">
        <v>41662</v>
      </c>
      <c r="E9991" t="s">
        <v>50</v>
      </c>
      <c r="F9991" t="s">
        <v>4083</v>
      </c>
      <c r="G9991" t="s">
        <v>4084</v>
      </c>
      <c r="H9991" t="s">
        <v>53</v>
      </c>
      <c r="I9991" t="s">
        <v>54</v>
      </c>
      <c r="J9991" t="s">
        <v>1450</v>
      </c>
      <c r="K9991" t="s">
        <v>81</v>
      </c>
      <c r="L9991">
        <v>33180</v>
      </c>
      <c r="M9991" t="s">
        <v>57</v>
      </c>
      <c r="N9991" t="s">
        <v>4730</v>
      </c>
      <c r="O9991" t="s">
        <v>59</v>
      </c>
      <c r="P9991" t="s">
        <v>92</v>
      </c>
      <c r="Q9991" t="s">
        <v>4731</v>
      </c>
      <c r="R9991" s="19">
        <v>25.248000000000001</v>
      </c>
      <c r="S9991" s="17">
        <v>3</v>
      </c>
      <c r="T9991" s="20">
        <v>0.2</v>
      </c>
      <c r="U9991" s="19">
        <v>4.1028000000000002</v>
      </c>
      <c r="V9991" s="20">
        <f t="shared" si="780"/>
        <v>0.16250000000000001</v>
      </c>
      <c r="W9991" s="17">
        <f t="shared" si="781"/>
        <v>2014</v>
      </c>
      <c r="X9991" t="str">
        <f t="shared" si="782"/>
        <v>Jan-2014</v>
      </c>
      <c r="Y9991" s="17">
        <f t="shared" si="783"/>
        <v>2</v>
      </c>
      <c r="Z9991" t="str">
        <f t="shared" si="784"/>
        <v>11-20%</v>
      </c>
      <c r="AA9991" s="17">
        <f>IF(COUNTIF($B$2:B9991,B9991)=1,1,0)</f>
        <v>1</v>
      </c>
      <c r="AB9991" s="17">
        <f>IF(COUNTIF($F$2:F9991,F9991)=1,1,0)</f>
        <v>0</v>
      </c>
    </row>
    <row r="9992" spans="1:28" x14ac:dyDescent="0.2">
      <c r="A9992" s="17">
        <v>9991</v>
      </c>
      <c r="B9992" t="s">
        <v>10965</v>
      </c>
      <c r="C9992" s="18">
        <v>42792</v>
      </c>
      <c r="D9992" s="18">
        <v>42797</v>
      </c>
      <c r="E9992" t="s">
        <v>77</v>
      </c>
      <c r="F9992" t="s">
        <v>671</v>
      </c>
      <c r="G9992" t="s">
        <v>672</v>
      </c>
      <c r="H9992" t="s">
        <v>53</v>
      </c>
      <c r="I9992" t="s">
        <v>54</v>
      </c>
      <c r="J9992" t="s">
        <v>1743</v>
      </c>
      <c r="K9992" t="s">
        <v>70</v>
      </c>
      <c r="L9992">
        <v>92627</v>
      </c>
      <c r="M9992" t="s">
        <v>71</v>
      </c>
      <c r="N9992" t="s">
        <v>8538</v>
      </c>
      <c r="O9992" t="s">
        <v>59</v>
      </c>
      <c r="P9992" t="s">
        <v>92</v>
      </c>
      <c r="Q9992" t="s">
        <v>8539</v>
      </c>
      <c r="R9992" s="19">
        <v>91.96</v>
      </c>
      <c r="S9992" s="17">
        <v>2</v>
      </c>
      <c r="T9992" s="20">
        <v>0</v>
      </c>
      <c r="U9992" s="19">
        <v>15.6332</v>
      </c>
      <c r="V9992" s="20">
        <f t="shared" si="780"/>
        <v>0.17</v>
      </c>
      <c r="W9992" s="17">
        <f t="shared" si="781"/>
        <v>2017</v>
      </c>
      <c r="X9992" t="str">
        <f t="shared" si="782"/>
        <v>Feb-2017</v>
      </c>
      <c r="Y9992" s="17">
        <f t="shared" si="783"/>
        <v>5</v>
      </c>
      <c r="Z9992" t="str">
        <f t="shared" si="784"/>
        <v>0% (No Discount)</v>
      </c>
      <c r="AA9992" s="17">
        <f>IF(COUNTIF($B$2:B9992,B9992)=1,1,0)</f>
        <v>1</v>
      </c>
      <c r="AB9992" s="17">
        <f>IF(COUNTIF($F$2:F9992,F9992)=1,1,0)</f>
        <v>0</v>
      </c>
    </row>
    <row r="9993" spans="1:28" x14ac:dyDescent="0.2">
      <c r="A9993" s="17">
        <v>9992</v>
      </c>
      <c r="B9993" t="s">
        <v>10965</v>
      </c>
      <c r="C9993" s="18">
        <v>42792</v>
      </c>
      <c r="D9993" s="18">
        <v>42797</v>
      </c>
      <c r="E9993" t="s">
        <v>77</v>
      </c>
      <c r="F9993" t="s">
        <v>671</v>
      </c>
      <c r="G9993" t="s">
        <v>672</v>
      </c>
      <c r="H9993" t="s">
        <v>53</v>
      </c>
      <c r="I9993" t="s">
        <v>54</v>
      </c>
      <c r="J9993" t="s">
        <v>1743</v>
      </c>
      <c r="K9993" t="s">
        <v>70</v>
      </c>
      <c r="L9993">
        <v>92627</v>
      </c>
      <c r="M9993" t="s">
        <v>71</v>
      </c>
      <c r="N9993" t="s">
        <v>1221</v>
      </c>
      <c r="O9993" t="s">
        <v>98</v>
      </c>
      <c r="P9993" t="s">
        <v>99</v>
      </c>
      <c r="Q9993" t="s">
        <v>1222</v>
      </c>
      <c r="R9993" s="19">
        <v>258.57600000000002</v>
      </c>
      <c r="S9993" s="17">
        <v>2</v>
      </c>
      <c r="T9993" s="20">
        <v>0.2</v>
      </c>
      <c r="U9993" s="19">
        <v>19.3932</v>
      </c>
      <c r="V9993" s="20">
        <f t="shared" si="780"/>
        <v>7.4999999999999997E-2</v>
      </c>
      <c r="W9993" s="17">
        <f t="shared" si="781"/>
        <v>2017</v>
      </c>
      <c r="X9993" t="str">
        <f t="shared" si="782"/>
        <v>Feb-2017</v>
      </c>
      <c r="Y9993" s="17">
        <f t="shared" si="783"/>
        <v>5</v>
      </c>
      <c r="Z9993" t="str">
        <f t="shared" si="784"/>
        <v>11-20%</v>
      </c>
      <c r="AA9993" s="17">
        <f>IF(COUNTIF($B$2:B9993,B9993)=1,1,0)</f>
        <v>0</v>
      </c>
      <c r="AB9993" s="17">
        <f>IF(COUNTIF($F$2:F9993,F9993)=1,1,0)</f>
        <v>0</v>
      </c>
    </row>
    <row r="9994" spans="1:28" x14ac:dyDescent="0.2">
      <c r="A9994" s="17">
        <v>9993</v>
      </c>
      <c r="B9994" t="s">
        <v>10965</v>
      </c>
      <c r="C9994" s="18">
        <v>42792</v>
      </c>
      <c r="D9994" s="18">
        <v>42797</v>
      </c>
      <c r="E9994" t="s">
        <v>77</v>
      </c>
      <c r="F9994" t="s">
        <v>671</v>
      </c>
      <c r="G9994" t="s">
        <v>672</v>
      </c>
      <c r="H9994" t="s">
        <v>53</v>
      </c>
      <c r="I9994" t="s">
        <v>54</v>
      </c>
      <c r="J9994" t="s">
        <v>1743</v>
      </c>
      <c r="K9994" t="s">
        <v>70</v>
      </c>
      <c r="L9994">
        <v>92627</v>
      </c>
      <c r="M9994" t="s">
        <v>71</v>
      </c>
      <c r="N9994" t="s">
        <v>3782</v>
      </c>
      <c r="O9994" t="s">
        <v>73</v>
      </c>
      <c r="P9994" t="s">
        <v>117</v>
      </c>
      <c r="Q9994" t="s">
        <v>3783</v>
      </c>
      <c r="R9994" s="19">
        <v>29.6</v>
      </c>
      <c r="S9994" s="17">
        <v>4</v>
      </c>
      <c r="T9994" s="20">
        <v>0</v>
      </c>
      <c r="U9994" s="19">
        <v>13.32</v>
      </c>
      <c r="V9994" s="20">
        <f t="shared" si="780"/>
        <v>0.45</v>
      </c>
      <c r="W9994" s="17">
        <f t="shared" si="781"/>
        <v>2017</v>
      </c>
      <c r="X9994" t="str">
        <f t="shared" si="782"/>
        <v>Feb-2017</v>
      </c>
      <c r="Y9994" s="17">
        <f t="shared" si="783"/>
        <v>5</v>
      </c>
      <c r="Z9994" t="str">
        <f t="shared" si="784"/>
        <v>0% (No Discount)</v>
      </c>
      <c r="AA9994" s="17">
        <f>IF(COUNTIF($B$2:B9994,B9994)=1,1,0)</f>
        <v>0</v>
      </c>
      <c r="AB9994" s="17">
        <f>IF(COUNTIF($F$2:F9994,F9994)=1,1,0)</f>
        <v>0</v>
      </c>
    </row>
    <row r="9995" spans="1:28" x14ac:dyDescent="0.2">
      <c r="A9995" s="17">
        <v>9994</v>
      </c>
      <c r="B9995" t="s">
        <v>10966</v>
      </c>
      <c r="C9995" s="18">
        <v>42859</v>
      </c>
      <c r="D9995" s="18">
        <v>42864</v>
      </c>
      <c r="E9995" t="s">
        <v>50</v>
      </c>
      <c r="F9995" t="s">
        <v>3561</v>
      </c>
      <c r="G9995" t="s">
        <v>3562</v>
      </c>
      <c r="H9995" t="s">
        <v>53</v>
      </c>
      <c r="I9995" t="s">
        <v>54</v>
      </c>
      <c r="J9995" t="s">
        <v>4008</v>
      </c>
      <c r="K9995" t="s">
        <v>70</v>
      </c>
      <c r="L9995">
        <v>92683</v>
      </c>
      <c r="M9995" t="s">
        <v>71</v>
      </c>
      <c r="N9995" t="s">
        <v>742</v>
      </c>
      <c r="O9995" t="s">
        <v>73</v>
      </c>
      <c r="P9995" t="s">
        <v>105</v>
      </c>
      <c r="Q9995" t="s">
        <v>743</v>
      </c>
      <c r="R9995" s="19">
        <v>243.16</v>
      </c>
      <c r="S9995" s="17">
        <v>2</v>
      </c>
      <c r="T9995" s="20">
        <v>0</v>
      </c>
      <c r="U9995" s="19">
        <v>72.947999999999993</v>
      </c>
      <c r="V9995" s="20">
        <f t="shared" si="780"/>
        <v>0.3</v>
      </c>
      <c r="W9995" s="17">
        <f t="shared" si="781"/>
        <v>2017</v>
      </c>
      <c r="X9995" t="str">
        <f t="shared" si="782"/>
        <v>May-2017</v>
      </c>
      <c r="Y9995" s="17">
        <f t="shared" si="783"/>
        <v>5</v>
      </c>
      <c r="Z9995" t="str">
        <f t="shared" si="784"/>
        <v>0% (No Discount)</v>
      </c>
      <c r="AA9995" s="17">
        <f>IF(COUNTIF($B$2:B9995,B9995)=1,1,0)</f>
        <v>1</v>
      </c>
      <c r="AB9995" s="17">
        <f>IF(COUNTIF($F$2:F9995,F9995)=1,1,0)</f>
        <v>0</v>
      </c>
    </row>
  </sheetData>
  <conditionalFormatting sqref="U2:U9995">
    <cfRule type="cellIs" dxfId="6" priority="2" operator="lessThan">
      <formula>0</formula>
    </cfRule>
  </conditionalFormatting>
  <pageMargins left="0.4" right="0.4" top="0.5" bottom="0.5" header="0.511811023622047" footer="0.511811023622047"/>
  <pageSetup fitToHeight="0" orientation="landscape"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E18"/>
  <sheetViews>
    <sheetView showGridLines="0" zoomScaleNormal="100" workbookViewId="0">
      <selection activeCell="E13" sqref="E13"/>
    </sheetView>
  </sheetViews>
  <sheetFormatPr baseColWidth="10" defaultColWidth="8.6640625" defaultRowHeight="15" x14ac:dyDescent="0.2"/>
  <cols>
    <col min="1" max="1" width="2" customWidth="1"/>
    <col min="2" max="2" width="26" customWidth="1"/>
    <col min="3" max="3" width="46" customWidth="1"/>
    <col min="4" max="4" width="16" customWidth="1"/>
    <col min="5" max="5" width="48" customWidth="1"/>
  </cols>
  <sheetData>
    <row r="2" spans="2:5" ht="17" x14ac:dyDescent="0.2">
      <c r="B2" s="14" t="s">
        <v>10967</v>
      </c>
    </row>
    <row r="3" spans="2:5" x14ac:dyDescent="0.2">
      <c r="B3" s="13" t="s">
        <v>10968</v>
      </c>
    </row>
    <row r="5" spans="2:5" x14ac:dyDescent="0.2">
      <c r="B5" s="16" t="s">
        <v>10969</v>
      </c>
      <c r="C5" s="16" t="s">
        <v>10970</v>
      </c>
      <c r="D5" s="16" t="s">
        <v>10971</v>
      </c>
      <c r="E5" s="16" t="s">
        <v>10972</v>
      </c>
    </row>
    <row r="6" spans="2:5" ht="30" customHeight="1" x14ac:dyDescent="0.2">
      <c r="B6" s="21" t="s">
        <v>10973</v>
      </c>
      <c r="C6" s="22">
        <f>ROWS(nOrderID)</f>
        <v>9994</v>
      </c>
      <c r="D6" s="23">
        <f>ROWS(nOrderID)</f>
        <v>9994</v>
      </c>
      <c r="E6" s="23" t="s">
        <v>10974</v>
      </c>
    </row>
    <row r="7" spans="2:5" ht="30" customHeight="1" x14ac:dyDescent="0.2">
      <c r="B7" s="21" t="s">
        <v>10975</v>
      </c>
      <c r="C7" s="22">
        <f>COUNTBLANK(nSales)+COUNTBLANK(nProfit)+COUNTBLANK(nOrderDate)+COUNTBLANK(nCustomerID)</f>
        <v>0</v>
      </c>
      <c r="D7" s="23">
        <f>COUNTBLANK(nSales)+COUNTBLANK(nProfit)+COUNTBLANK(nOrderDate)+COUNTBLANK(nCustomerID)</f>
        <v>0</v>
      </c>
      <c r="E7" s="23" t="s">
        <v>11114</v>
      </c>
    </row>
    <row r="8" spans="2:5" ht="30" customHeight="1" x14ac:dyDescent="0.2">
      <c r="B8" s="21" t="s">
        <v>10976</v>
      </c>
      <c r="C8" s="22">
        <f>SUMPRODUCT(--(COUNTIF(RawData[Row ID],RawData[Row ID])&gt;1))</f>
        <v>0</v>
      </c>
      <c r="D8" s="23">
        <f>SUMPRODUCT(--(COUNTIF(RawData[Row ID],RawData[Row ID])&gt;1))</f>
        <v>0</v>
      </c>
      <c r="E8" s="23" t="s">
        <v>11113</v>
      </c>
    </row>
    <row r="9" spans="2:5" ht="30" customHeight="1" x14ac:dyDescent="0.2">
      <c r="B9" s="21" t="s">
        <v>10977</v>
      </c>
      <c r="C9" s="22">
        <f>SUM(nIsFirstOrderLine)</f>
        <v>5009</v>
      </c>
      <c r="D9" s="23">
        <f>SUM(nIsFirstOrderLine)</f>
        <v>5009</v>
      </c>
      <c r="E9" s="23" t="s">
        <v>10978</v>
      </c>
    </row>
    <row r="10" spans="2:5" ht="30" customHeight="1" x14ac:dyDescent="0.2">
      <c r="B10" s="21" t="s">
        <v>10979</v>
      </c>
      <c r="C10" s="22">
        <f>SUM(nIsFirstCustomerLine)</f>
        <v>793</v>
      </c>
      <c r="D10" s="23">
        <f>SUM(nIsFirstCustomerLine)</f>
        <v>793</v>
      </c>
      <c r="E10" s="23" t="s">
        <v>10980</v>
      </c>
    </row>
    <row r="11" spans="2:5" ht="30" customHeight="1" x14ac:dyDescent="0.2">
      <c r="B11" s="21" t="s">
        <v>10981</v>
      </c>
      <c r="C11" s="22">
        <f>COUNTIF(nProfit,"&lt;0")</f>
        <v>1871</v>
      </c>
      <c r="D11" s="23">
        <f>COUNTIF(nProfit,"&lt;0")</f>
        <v>1871</v>
      </c>
      <c r="E11" s="23" t="s">
        <v>11115</v>
      </c>
    </row>
    <row r="12" spans="2:5" ht="30" customHeight="1" x14ac:dyDescent="0.2">
      <c r="B12" s="21" t="s">
        <v>10982</v>
      </c>
      <c r="C12" s="22" t="str">
        <f>MIN(nDiscount)&amp;" to "&amp;MAX(nDiscount)</f>
        <v>0 to 0.8</v>
      </c>
      <c r="D12" s="23" t="str">
        <f>MIN(nDiscount)&amp;" to "&amp;MAX(nDiscount)</f>
        <v>0 to 0.8</v>
      </c>
      <c r="E12" s="23" t="s">
        <v>11116</v>
      </c>
    </row>
    <row r="13" spans="2:5" ht="30" customHeight="1" x14ac:dyDescent="0.2">
      <c r="B13" s="21" t="s">
        <v>10983</v>
      </c>
      <c r="C13" s="22">
        <f>SUMPRODUCT(--(nShipDays&lt;0))</f>
        <v>0</v>
      </c>
      <c r="D13" s="23">
        <f>SUMPRODUCT(--(nShipDays&lt;0))</f>
        <v>0</v>
      </c>
      <c r="E13" s="23" t="s">
        <v>11117</v>
      </c>
    </row>
    <row r="14" spans="2:5" ht="30" customHeight="1" x14ac:dyDescent="0.2">
      <c r="B14" s="21" t="s">
        <v>10984</v>
      </c>
      <c r="C14" s="22" t="str">
        <f>TEXT(MIN(nOrderDate),"mm/dd/yyyy")&amp;" - "&amp;TEXT(MAX(nOrderDate),"mm/dd/yyyy")</f>
        <v>01/03/2014 - 12/30/2017</v>
      </c>
      <c r="D14" s="23" t="str">
        <f>TEXT(MIN(nOrderDate),"mm/dd/yyyy")&amp;" - "&amp;TEXT(MAX(nOrderDate),"mm/dd/yyyy")</f>
        <v>01/03/2014 - 12/30/2017</v>
      </c>
      <c r="E14" s="23" t="s">
        <v>10985</v>
      </c>
    </row>
    <row r="16" spans="2:5" ht="15" customHeight="1" x14ac:dyDescent="0.2">
      <c r="B16" s="15" t="s">
        <v>10986</v>
      </c>
      <c r="C16" s="1" t="s">
        <v>10987</v>
      </c>
      <c r="D16" s="1"/>
      <c r="E16" s="1"/>
    </row>
    <row r="17" spans="3:5" x14ac:dyDescent="0.2">
      <c r="C17" s="1"/>
      <c r="D17" s="1"/>
      <c r="E17" s="1"/>
    </row>
    <row r="18" spans="3:5" x14ac:dyDescent="0.2">
      <c r="C18" s="1"/>
      <c r="D18" s="1"/>
      <c r="E18" s="1"/>
    </row>
  </sheetData>
  <mergeCells count="1">
    <mergeCell ref="C16:E18"/>
  </mergeCells>
  <pageMargins left="0.4" right="0.4" top="0.5" bottom="0.5"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2:G73"/>
  <sheetViews>
    <sheetView showGridLines="0" zoomScaleNormal="100" workbookViewId="0">
      <selection activeCell="R12" sqref="R12"/>
    </sheetView>
  </sheetViews>
  <sheetFormatPr baseColWidth="10" defaultColWidth="8.6640625" defaultRowHeight="15" x14ac:dyDescent="0.2"/>
  <cols>
    <col min="1" max="1" width="2" customWidth="1"/>
    <col min="2" max="2" width="30" customWidth="1"/>
    <col min="3" max="5" width="13" customWidth="1"/>
    <col min="6" max="6" width="11" customWidth="1"/>
    <col min="7" max="7" width="12" customWidth="1"/>
  </cols>
  <sheetData>
    <row r="2" spans="2:7" ht="17" x14ac:dyDescent="0.2">
      <c r="B2" s="14" t="s">
        <v>10988</v>
      </c>
    </row>
    <row r="3" spans="2:7" x14ac:dyDescent="0.2">
      <c r="B3" s="13" t="s">
        <v>10989</v>
      </c>
    </row>
    <row r="5" spans="2:7" x14ac:dyDescent="0.2">
      <c r="B5" s="15" t="s">
        <v>10990</v>
      </c>
    </row>
    <row r="6" spans="2:7" ht="30" x14ac:dyDescent="0.2">
      <c r="B6" s="16" t="s">
        <v>35</v>
      </c>
      <c r="C6" s="16" t="s">
        <v>10991</v>
      </c>
      <c r="D6" s="16" t="s">
        <v>10992</v>
      </c>
      <c r="E6" s="16" t="s">
        <v>42</v>
      </c>
      <c r="F6" s="16" t="s">
        <v>10993</v>
      </c>
      <c r="G6" s="16" t="s">
        <v>10994</v>
      </c>
    </row>
    <row r="7" spans="2:7" x14ac:dyDescent="0.2">
      <c r="B7" s="24" t="s">
        <v>59</v>
      </c>
      <c r="C7" s="25">
        <f>SUMIFS(nCategory_S,nCategory,$B7)</f>
        <v>741999.79529999977</v>
      </c>
      <c r="D7" s="25">
        <f>SUMIFS(nCategory_P,nCategory,$B7)</f>
        <v>18451.272799999999</v>
      </c>
      <c r="E7" s="26">
        <f>IFERROR(D7/C7,0)</f>
        <v>2.4866951334588872E-2</v>
      </c>
      <c r="F7" s="27">
        <f>COUNTIFS(nCategory,$B7)</f>
        <v>2121</v>
      </c>
      <c r="G7" s="26">
        <f>IFERROR(AVERAGEIFS(nCategory_Disc,nCategory,$B7),0)</f>
        <v>0.17392267798208297</v>
      </c>
    </row>
    <row r="8" spans="2:7" x14ac:dyDescent="0.2">
      <c r="B8" s="24" t="s">
        <v>73</v>
      </c>
      <c r="C8" s="25">
        <f>SUMIFS(nCategory_S,nCategory,$B8)</f>
        <v>719047.03200000292</v>
      </c>
      <c r="D8" s="25">
        <f>SUMIFS(nCategory_P,nCategory,$B8)</f>
        <v>122490.80080000011</v>
      </c>
      <c r="E8" s="26">
        <f>IFERROR(D8/C8,0)</f>
        <v>0.17035158390028599</v>
      </c>
      <c r="F8" s="27">
        <f>COUNTIFS(nCategory,$B8)</f>
        <v>6026</v>
      </c>
      <c r="G8" s="26">
        <f>IFERROR(AVERAGEIFS(nCategory_Disc,nCategory,$B8),0)</f>
        <v>0.15728509790906708</v>
      </c>
    </row>
    <row r="9" spans="2:7" x14ac:dyDescent="0.2">
      <c r="B9" s="24" t="s">
        <v>98</v>
      </c>
      <c r="C9" s="25">
        <f>SUMIFS(nCategory_S,nCategory,$B9)</f>
        <v>836154.03299999656</v>
      </c>
      <c r="D9" s="25">
        <f>SUMIFS(nCategory_P,nCategory,$B9)</f>
        <v>145454.94809999989</v>
      </c>
      <c r="E9" s="26">
        <f>IFERROR(D9/C9,0)</f>
        <v>0.17395712076891998</v>
      </c>
      <c r="F9" s="27">
        <f>COUNTIFS(nCategory,$B9)</f>
        <v>1847</v>
      </c>
      <c r="G9" s="26">
        <f>IFERROR(AVERAGEIFS(nCategory_Disc,nCategory,$B9),0)</f>
        <v>0.13232268543584011</v>
      </c>
    </row>
    <row r="10" spans="2:7" x14ac:dyDescent="0.2">
      <c r="B10" s="28" t="s">
        <v>10995</v>
      </c>
      <c r="C10" s="29">
        <f>SUM(C7:C9)</f>
        <v>2297200.8602999994</v>
      </c>
      <c r="D10" s="29">
        <f>SUM(D7:D9)</f>
        <v>286397.02170000004</v>
      </c>
      <c r="E10" s="30">
        <f>IFERROR(D10/C10,0)</f>
        <v>0.1246721724031561</v>
      </c>
      <c r="F10" s="31">
        <f>SUM(F7:F9)</f>
        <v>9994</v>
      </c>
      <c r="G10" s="30">
        <f>IFERROR(AVERAGE(G7:G9),0)</f>
        <v>0.15451015377566338</v>
      </c>
    </row>
    <row r="12" spans="2:7" x14ac:dyDescent="0.2">
      <c r="B12" s="15" t="s">
        <v>10996</v>
      </c>
    </row>
    <row r="13" spans="2:7" ht="30" x14ac:dyDescent="0.2">
      <c r="B13" s="16" t="s">
        <v>36</v>
      </c>
      <c r="C13" s="16" t="s">
        <v>10991</v>
      </c>
      <c r="D13" s="16" t="s">
        <v>10992</v>
      </c>
      <c r="E13" s="16" t="s">
        <v>42</v>
      </c>
      <c r="F13" s="16" t="s">
        <v>10993</v>
      </c>
      <c r="G13" s="16" t="s">
        <v>10994</v>
      </c>
    </row>
    <row r="14" spans="2:7" x14ac:dyDescent="0.2">
      <c r="B14" s="24" t="s">
        <v>83</v>
      </c>
      <c r="C14" s="25">
        <f t="shared" ref="C14:C30" si="0">SUMIFS(nSubCategory_S,nSubCategory,$B14)</f>
        <v>206965.53200000009</v>
      </c>
      <c r="D14" s="25">
        <f t="shared" ref="D14:D30" si="1">SUMIFS(nSubCategory_P,nSubCategory,$B14)</f>
        <v>-17725.481100000008</v>
      </c>
      <c r="E14" s="26">
        <f t="shared" ref="E14:E31" si="2">IFERROR(D14/C14,0)</f>
        <v>-8.5644604339238484E-2</v>
      </c>
      <c r="F14" s="27">
        <f t="shared" ref="F14:F30" si="3">COUNTIFS(nSubCategory,$B14)</f>
        <v>319</v>
      </c>
      <c r="G14" s="26">
        <f t="shared" ref="G14:G30" si="4">IFERROR(AVERAGEIFS(nSubCategory_Disc,nSubCategory,$B14),0)</f>
        <v>0.26128526645768047</v>
      </c>
    </row>
    <row r="15" spans="2:7" x14ac:dyDescent="0.2">
      <c r="B15" s="24" t="s">
        <v>60</v>
      </c>
      <c r="C15" s="25">
        <f t="shared" si="0"/>
        <v>114879.99629999997</v>
      </c>
      <c r="D15" s="25">
        <f t="shared" si="1"/>
        <v>-3472.5559999999978</v>
      </c>
      <c r="E15" s="26">
        <f t="shared" si="2"/>
        <v>-3.0227682032054511E-2</v>
      </c>
      <c r="F15" s="27">
        <f t="shared" si="3"/>
        <v>228</v>
      </c>
      <c r="G15" s="26">
        <f t="shared" si="4"/>
        <v>0.21114035087719299</v>
      </c>
    </row>
    <row r="16" spans="2:7" x14ac:dyDescent="0.2">
      <c r="B16" s="24" t="s">
        <v>606</v>
      </c>
      <c r="C16" s="25">
        <f t="shared" si="0"/>
        <v>46673.538000000015</v>
      </c>
      <c r="D16" s="25">
        <f t="shared" si="1"/>
        <v>-1189.0994999999984</v>
      </c>
      <c r="E16" s="26">
        <f t="shared" si="2"/>
        <v>-2.5476952272184682E-2</v>
      </c>
      <c r="F16" s="27">
        <f t="shared" si="3"/>
        <v>190</v>
      </c>
      <c r="G16" s="26">
        <f t="shared" si="4"/>
        <v>7.6842105263157795E-2</v>
      </c>
    </row>
    <row r="17" spans="2:7" x14ac:dyDescent="0.2">
      <c r="B17" s="24" t="s">
        <v>296</v>
      </c>
      <c r="C17" s="25">
        <f t="shared" si="0"/>
        <v>3024.2799999999997</v>
      </c>
      <c r="D17" s="25">
        <f t="shared" si="1"/>
        <v>949.51819999999975</v>
      </c>
      <c r="E17" s="26">
        <f t="shared" si="2"/>
        <v>0.31396504291930638</v>
      </c>
      <c r="F17" s="27">
        <f t="shared" si="3"/>
        <v>217</v>
      </c>
      <c r="G17" s="26">
        <f t="shared" si="4"/>
        <v>8.2027649769585112E-2</v>
      </c>
    </row>
    <row r="18" spans="2:7" x14ac:dyDescent="0.2">
      <c r="B18" s="24" t="s">
        <v>711</v>
      </c>
      <c r="C18" s="25">
        <f t="shared" si="0"/>
        <v>189238.63099999996</v>
      </c>
      <c r="D18" s="25">
        <f t="shared" si="1"/>
        <v>3384.7568999999999</v>
      </c>
      <c r="E18" s="26">
        <f t="shared" si="2"/>
        <v>1.788618360909618E-2</v>
      </c>
      <c r="F18" s="27">
        <f t="shared" si="3"/>
        <v>115</v>
      </c>
      <c r="G18" s="26">
        <f t="shared" si="4"/>
        <v>0.30608695652173884</v>
      </c>
    </row>
    <row r="19" spans="2:7" x14ac:dyDescent="0.2">
      <c r="B19" s="24" t="s">
        <v>74</v>
      </c>
      <c r="C19" s="25">
        <f t="shared" si="0"/>
        <v>12486.312</v>
      </c>
      <c r="D19" s="25">
        <f t="shared" si="1"/>
        <v>5546.2539999999981</v>
      </c>
      <c r="E19" s="26">
        <f t="shared" si="2"/>
        <v>0.44418672222830874</v>
      </c>
      <c r="F19" s="27">
        <f t="shared" si="3"/>
        <v>364</v>
      </c>
      <c r="G19" s="26">
        <f t="shared" si="4"/>
        <v>6.8681318681318521E-2</v>
      </c>
    </row>
    <row r="20" spans="2:7" x14ac:dyDescent="0.2">
      <c r="B20" s="24" t="s">
        <v>95</v>
      </c>
      <c r="C20" s="25">
        <f t="shared" si="0"/>
        <v>27118.791999999954</v>
      </c>
      <c r="D20" s="25">
        <f t="shared" si="1"/>
        <v>6527.7869999999984</v>
      </c>
      <c r="E20" s="26">
        <f t="shared" si="2"/>
        <v>0.2407108325474088</v>
      </c>
      <c r="F20" s="27">
        <f t="shared" si="3"/>
        <v>796</v>
      </c>
      <c r="G20" s="26">
        <f t="shared" si="4"/>
        <v>7.4874371859296865E-2</v>
      </c>
    </row>
    <row r="21" spans="2:7" x14ac:dyDescent="0.2">
      <c r="B21" s="24" t="s">
        <v>200</v>
      </c>
      <c r="C21" s="25">
        <f t="shared" si="0"/>
        <v>16476.401999999998</v>
      </c>
      <c r="D21" s="25">
        <f t="shared" si="1"/>
        <v>6964.1767000000027</v>
      </c>
      <c r="E21" s="26">
        <f t="shared" si="2"/>
        <v>0.42267581842200763</v>
      </c>
      <c r="F21" s="27">
        <f t="shared" si="3"/>
        <v>254</v>
      </c>
      <c r="G21" s="26">
        <f t="shared" si="4"/>
        <v>8.0314960629921106E-2</v>
      </c>
    </row>
    <row r="22" spans="2:7" x14ac:dyDescent="0.2">
      <c r="B22" s="24" t="s">
        <v>92</v>
      </c>
      <c r="C22" s="25">
        <f t="shared" si="0"/>
        <v>91705.164000000048</v>
      </c>
      <c r="D22" s="25">
        <f t="shared" si="1"/>
        <v>13059.143599999983</v>
      </c>
      <c r="E22" s="26">
        <f t="shared" si="2"/>
        <v>0.1424035793665881</v>
      </c>
      <c r="F22" s="27">
        <f t="shared" si="3"/>
        <v>957</v>
      </c>
      <c r="G22" s="26">
        <f t="shared" si="4"/>
        <v>0.13834900731452457</v>
      </c>
    </row>
    <row r="23" spans="2:7" x14ac:dyDescent="0.2">
      <c r="B23" s="24" t="s">
        <v>105</v>
      </c>
      <c r="C23" s="25">
        <f t="shared" si="0"/>
        <v>107532.16099999999</v>
      </c>
      <c r="D23" s="25">
        <f t="shared" si="1"/>
        <v>18138.005399999995</v>
      </c>
      <c r="E23" s="26">
        <f t="shared" si="2"/>
        <v>0.16867516872463853</v>
      </c>
      <c r="F23" s="27">
        <f t="shared" si="3"/>
        <v>466</v>
      </c>
      <c r="G23" s="26">
        <f t="shared" si="4"/>
        <v>0.16652360515021464</v>
      </c>
    </row>
    <row r="24" spans="2:7" x14ac:dyDescent="0.2">
      <c r="B24" s="24" t="s">
        <v>86</v>
      </c>
      <c r="C24" s="25">
        <f t="shared" si="0"/>
        <v>223843.60800000012</v>
      </c>
      <c r="D24" s="25">
        <f t="shared" si="1"/>
        <v>21278.826399999998</v>
      </c>
      <c r="E24" s="26">
        <f t="shared" si="2"/>
        <v>9.5061130358477727E-2</v>
      </c>
      <c r="F24" s="27">
        <f t="shared" si="3"/>
        <v>846</v>
      </c>
      <c r="G24" s="26">
        <f t="shared" si="4"/>
        <v>7.4704491725768749E-2</v>
      </c>
    </row>
    <row r="25" spans="2:7" x14ac:dyDescent="0.2">
      <c r="B25" s="24" t="s">
        <v>63</v>
      </c>
      <c r="C25" s="25">
        <f t="shared" si="0"/>
        <v>328449.10300000076</v>
      </c>
      <c r="D25" s="25">
        <f t="shared" si="1"/>
        <v>26590.166300000026</v>
      </c>
      <c r="E25" s="26">
        <f t="shared" si="2"/>
        <v>8.0956732891427519E-2</v>
      </c>
      <c r="F25" s="27">
        <f t="shared" si="3"/>
        <v>617</v>
      </c>
      <c r="G25" s="26">
        <f t="shared" si="4"/>
        <v>0.17017828200972449</v>
      </c>
    </row>
    <row r="26" spans="2:7" x14ac:dyDescent="0.2">
      <c r="B26" s="24" t="s">
        <v>102</v>
      </c>
      <c r="C26" s="25">
        <f t="shared" si="0"/>
        <v>203412.73300000009</v>
      </c>
      <c r="D26" s="25">
        <f t="shared" si="1"/>
        <v>30221.763299999995</v>
      </c>
      <c r="E26" s="26">
        <f t="shared" si="2"/>
        <v>0.14857360625502231</v>
      </c>
      <c r="F26" s="27">
        <f t="shared" si="3"/>
        <v>1523</v>
      </c>
      <c r="G26" s="26">
        <f t="shared" si="4"/>
        <v>0.37229152987524472</v>
      </c>
    </row>
    <row r="27" spans="2:7" x14ac:dyDescent="0.2">
      <c r="B27" s="24" t="s">
        <v>117</v>
      </c>
      <c r="C27" s="25">
        <f t="shared" si="0"/>
        <v>78479.20600000002</v>
      </c>
      <c r="D27" s="25">
        <f t="shared" si="1"/>
        <v>34053.569299999966</v>
      </c>
      <c r="E27" s="26">
        <f t="shared" si="2"/>
        <v>0.4339183719570246</v>
      </c>
      <c r="F27" s="27">
        <f t="shared" si="3"/>
        <v>1370</v>
      </c>
      <c r="G27" s="26">
        <f t="shared" si="4"/>
        <v>7.4890510948905781E-2</v>
      </c>
    </row>
    <row r="28" spans="2:7" x14ac:dyDescent="0.2">
      <c r="B28" s="24" t="s">
        <v>188</v>
      </c>
      <c r="C28" s="25">
        <f t="shared" si="0"/>
        <v>167380.31800000009</v>
      </c>
      <c r="D28" s="25">
        <f t="shared" si="1"/>
        <v>41936.635699999933</v>
      </c>
      <c r="E28" s="26">
        <f t="shared" si="2"/>
        <v>0.25054699501765743</v>
      </c>
      <c r="F28" s="27">
        <f t="shared" si="3"/>
        <v>775</v>
      </c>
      <c r="G28" s="26">
        <f t="shared" si="4"/>
        <v>7.845161290322622E-2</v>
      </c>
    </row>
    <row r="29" spans="2:7" x14ac:dyDescent="0.2">
      <c r="B29" s="24" t="s">
        <v>99</v>
      </c>
      <c r="C29" s="25">
        <f t="shared" si="0"/>
        <v>330007.05400000012</v>
      </c>
      <c r="D29" s="25">
        <f t="shared" si="1"/>
        <v>44515.730600000003</v>
      </c>
      <c r="E29" s="26">
        <f t="shared" si="2"/>
        <v>0.13489326988749759</v>
      </c>
      <c r="F29" s="27">
        <f t="shared" si="3"/>
        <v>889</v>
      </c>
      <c r="G29" s="26">
        <f t="shared" si="4"/>
        <v>0.15455568053993343</v>
      </c>
    </row>
    <row r="30" spans="2:7" x14ac:dyDescent="0.2">
      <c r="B30" s="24" t="s">
        <v>1246</v>
      </c>
      <c r="C30" s="25">
        <f t="shared" si="0"/>
        <v>149528.02999999994</v>
      </c>
      <c r="D30" s="25">
        <f t="shared" si="1"/>
        <v>55617.824900000007</v>
      </c>
      <c r="E30" s="26">
        <f t="shared" si="2"/>
        <v>0.37195584600425774</v>
      </c>
      <c r="F30" s="27">
        <f t="shared" si="3"/>
        <v>68</v>
      </c>
      <c r="G30" s="26">
        <f t="shared" si="4"/>
        <v>0.16176470588235295</v>
      </c>
    </row>
    <row r="31" spans="2:7" x14ac:dyDescent="0.2">
      <c r="B31" s="28" t="s">
        <v>10995</v>
      </c>
      <c r="C31" s="29">
        <f>SUM(C14:C30)</f>
        <v>2297200.8603000008</v>
      </c>
      <c r="D31" s="29">
        <f>SUM(D14:D30)</f>
        <v>286397.02169999992</v>
      </c>
      <c r="E31" s="30">
        <f t="shared" si="2"/>
        <v>0.12467217240315598</v>
      </c>
      <c r="F31" s="31">
        <f>SUM(F14:F30)</f>
        <v>9994</v>
      </c>
      <c r="G31" s="30">
        <f>IFERROR(AVERAGE(G14:G30),0)</f>
        <v>0.1501742592005757</v>
      </c>
    </row>
    <row r="33" spans="2:7" x14ac:dyDescent="0.2">
      <c r="B33" s="15" t="s">
        <v>10997</v>
      </c>
    </row>
    <row r="34" spans="2:7" ht="30" x14ac:dyDescent="0.2">
      <c r="B34" s="16" t="s">
        <v>33</v>
      </c>
      <c r="C34" s="16" t="s">
        <v>10991</v>
      </c>
      <c r="D34" s="16" t="s">
        <v>10992</v>
      </c>
      <c r="E34" s="16" t="s">
        <v>42</v>
      </c>
      <c r="F34" s="16" t="s">
        <v>10993</v>
      </c>
      <c r="G34" s="16" t="s">
        <v>10994</v>
      </c>
    </row>
    <row r="35" spans="2:7" x14ac:dyDescent="0.2">
      <c r="B35" s="24" t="s">
        <v>132</v>
      </c>
      <c r="C35" s="25">
        <f>SUMIFS(nRegion_S,nRegion,$B35)</f>
        <v>501239.89080000052</v>
      </c>
      <c r="D35" s="25">
        <f>SUMIFS(nRegion_P,nRegion,$B35)</f>
        <v>39706.362499999981</v>
      </c>
      <c r="E35" s="26">
        <f>IFERROR(D35/C35,0)</f>
        <v>7.9216285911775514E-2</v>
      </c>
      <c r="F35" s="27">
        <f>COUNTIFS(nRegion,$B35)</f>
        <v>2323</v>
      </c>
      <c r="G35" s="26">
        <f>IFERROR(AVERAGEIFS(nRegion_Disc,nRegion,$B35),0)</f>
        <v>0.24035299182092129</v>
      </c>
    </row>
    <row r="36" spans="2:7" x14ac:dyDescent="0.2">
      <c r="B36" s="24" t="s">
        <v>175</v>
      </c>
      <c r="C36" s="25">
        <f>SUMIFS(nRegion_S,nRegion,$B36)</f>
        <v>678781.2399999979</v>
      </c>
      <c r="D36" s="25">
        <f>SUMIFS(nRegion_P,nRegion,$B36)</f>
        <v>91522.780000000261</v>
      </c>
      <c r="E36" s="26">
        <f>IFERROR(D36/C36,0)</f>
        <v>0.13483398568882154</v>
      </c>
      <c r="F36" s="27">
        <f>COUNTIFS(nRegion,$B36)</f>
        <v>2848</v>
      </c>
      <c r="G36" s="26">
        <f>IFERROR(AVERAGEIFS(nRegion_Disc,nRegion,$B36),0)</f>
        <v>0.14536516853932327</v>
      </c>
    </row>
    <row r="37" spans="2:7" x14ac:dyDescent="0.2">
      <c r="B37" s="24" t="s">
        <v>57</v>
      </c>
      <c r="C37" s="25">
        <f>SUMIFS(nRegion_S,nRegion,$B37)</f>
        <v>391721.90500000032</v>
      </c>
      <c r="D37" s="25">
        <f>SUMIFS(nRegion_P,nRegion,$B37)</f>
        <v>46749.430300000065</v>
      </c>
      <c r="E37" s="26">
        <f>IFERROR(D37/C37,0)</f>
        <v>0.11934341609004487</v>
      </c>
      <c r="F37" s="27">
        <f>COUNTIFS(nRegion,$B37)</f>
        <v>1620</v>
      </c>
      <c r="G37" s="26">
        <f>IFERROR(AVERAGEIFS(nRegion_Disc,nRegion,$B37),0)</f>
        <v>0.14725308641975116</v>
      </c>
    </row>
    <row r="38" spans="2:7" x14ac:dyDescent="0.2">
      <c r="B38" s="24" t="s">
        <v>71</v>
      </c>
      <c r="C38" s="25">
        <f>SUMIFS(nRegion_S,nRegion,$B38)</f>
        <v>725457.82450000057</v>
      </c>
      <c r="D38" s="25">
        <f>SUMIFS(nRegion_P,nRegion,$B38)</f>
        <v>108418.44890000018</v>
      </c>
      <c r="E38" s="26">
        <f>IFERROR(D38/C38,0)</f>
        <v>0.14944831420727214</v>
      </c>
      <c r="F38" s="27">
        <f>COUNTIFS(nRegion,$B38)</f>
        <v>3203</v>
      </c>
      <c r="G38" s="26">
        <f>IFERROR(AVERAGEIFS(nRegion_Disc,nRegion,$B38),0)</f>
        <v>0.10933499843896052</v>
      </c>
    </row>
    <row r="39" spans="2:7" x14ac:dyDescent="0.2">
      <c r="B39" s="28" t="s">
        <v>10995</v>
      </c>
      <c r="C39" s="29">
        <f>SUM(C35:C38)</f>
        <v>2297200.8602999994</v>
      </c>
      <c r="D39" s="29">
        <f>SUM(D35:D38)</f>
        <v>286397.02170000051</v>
      </c>
      <c r="E39" s="30">
        <f>IFERROR(D39/C39,0)</f>
        <v>0.12467217240315631</v>
      </c>
      <c r="F39" s="31">
        <f>SUM(F35:F38)</f>
        <v>9994</v>
      </c>
      <c r="G39" s="30">
        <f>IFERROR(AVERAGE(G35:G38),0)</f>
        <v>0.16057656130473905</v>
      </c>
    </row>
    <row r="41" spans="2:7" x14ac:dyDescent="0.2">
      <c r="B41" s="15" t="s">
        <v>10998</v>
      </c>
    </row>
    <row r="42" spans="2:7" ht="30" x14ac:dyDescent="0.2">
      <c r="B42" s="16" t="s">
        <v>31</v>
      </c>
      <c r="C42" s="16" t="s">
        <v>10991</v>
      </c>
      <c r="D42" s="16" t="s">
        <v>10992</v>
      </c>
      <c r="E42" s="16" t="s">
        <v>42</v>
      </c>
      <c r="F42" s="16" t="s">
        <v>10993</v>
      </c>
      <c r="G42" s="16" t="s">
        <v>10994</v>
      </c>
    </row>
    <row r="43" spans="2:7" x14ac:dyDescent="0.2">
      <c r="B43" s="24" t="s">
        <v>70</v>
      </c>
      <c r="C43" s="25">
        <f t="shared" ref="C43:C52" si="5">SUMIFS(nState_S,nState,$B43)</f>
        <v>457687.63150000101</v>
      </c>
      <c r="D43" s="25">
        <f t="shared" ref="D43:D52" si="6">SUMIFS(nState_P,nState,$B43)</f>
        <v>76381.387100000167</v>
      </c>
      <c r="E43" s="26">
        <f t="shared" ref="E43:E53" si="7">IFERROR(D43/C43,0)</f>
        <v>0.16688540795754495</v>
      </c>
      <c r="F43" s="27">
        <f t="shared" ref="F43:F52" si="8">COUNTIFS(nState,$B43)</f>
        <v>2001</v>
      </c>
      <c r="G43" s="26">
        <f t="shared" ref="G43:G52" si="9">IFERROR(AVERAGEIFS(nState_Disc,nState,$B43),0)</f>
        <v>7.2763618190904739E-2</v>
      </c>
    </row>
    <row r="44" spans="2:7" x14ac:dyDescent="0.2">
      <c r="B44" s="24" t="s">
        <v>294</v>
      </c>
      <c r="C44" s="25">
        <f t="shared" si="5"/>
        <v>310876.27099999978</v>
      </c>
      <c r="D44" s="25">
        <f t="shared" si="6"/>
        <v>74038.548600000053</v>
      </c>
      <c r="E44" s="26">
        <f t="shared" si="7"/>
        <v>0.23816082315269443</v>
      </c>
      <c r="F44" s="27">
        <f t="shared" si="8"/>
        <v>1128</v>
      </c>
      <c r="G44" s="26">
        <f t="shared" si="9"/>
        <v>5.5319148936170487E-2</v>
      </c>
    </row>
    <row r="45" spans="2:7" x14ac:dyDescent="0.2">
      <c r="B45" s="24" t="s">
        <v>123</v>
      </c>
      <c r="C45" s="25">
        <f t="shared" si="5"/>
        <v>138641.26999999993</v>
      </c>
      <c r="D45" s="25">
        <f t="shared" si="6"/>
        <v>33402.651699999995</v>
      </c>
      <c r="E45" s="26">
        <f t="shared" si="7"/>
        <v>0.2409286332994498</v>
      </c>
      <c r="F45" s="27">
        <f t="shared" si="8"/>
        <v>506</v>
      </c>
      <c r="G45" s="26">
        <f t="shared" si="9"/>
        <v>6.4031620553359522E-2</v>
      </c>
    </row>
    <row r="46" spans="2:7" x14ac:dyDescent="0.2">
      <c r="B46" s="24" t="s">
        <v>265</v>
      </c>
      <c r="C46" s="25">
        <f t="shared" si="5"/>
        <v>76269.614000000016</v>
      </c>
      <c r="D46" s="25">
        <f t="shared" si="6"/>
        <v>24463.187599999994</v>
      </c>
      <c r="E46" s="26">
        <f t="shared" si="7"/>
        <v>0.32074618340142624</v>
      </c>
      <c r="F46" s="27">
        <f t="shared" si="8"/>
        <v>255</v>
      </c>
      <c r="G46" s="26">
        <f t="shared" si="9"/>
        <v>7.0588235294117667E-3</v>
      </c>
    </row>
    <row r="47" spans="2:7" x14ac:dyDescent="0.2">
      <c r="B47" s="24" t="s">
        <v>346</v>
      </c>
      <c r="C47" s="25">
        <f t="shared" si="5"/>
        <v>70636.719999999987</v>
      </c>
      <c r="D47" s="25">
        <f t="shared" si="6"/>
        <v>18597.950400000002</v>
      </c>
      <c r="E47" s="26">
        <f t="shared" si="7"/>
        <v>0.26329011879373793</v>
      </c>
      <c r="F47" s="27">
        <f t="shared" si="8"/>
        <v>224</v>
      </c>
      <c r="G47" s="26">
        <f t="shared" si="9"/>
        <v>0</v>
      </c>
    </row>
    <row r="48" spans="2:7" x14ac:dyDescent="0.2">
      <c r="B48" s="24" t="s">
        <v>281</v>
      </c>
      <c r="C48" s="25">
        <f t="shared" si="5"/>
        <v>53555.360000000001</v>
      </c>
      <c r="D48" s="25">
        <f t="shared" si="6"/>
        <v>18382.936300000005</v>
      </c>
      <c r="E48" s="26">
        <f t="shared" si="7"/>
        <v>0.34325110129032843</v>
      </c>
      <c r="F48" s="27">
        <f t="shared" si="8"/>
        <v>149</v>
      </c>
      <c r="G48" s="26">
        <f t="shared" si="9"/>
        <v>0</v>
      </c>
    </row>
    <row r="49" spans="2:7" x14ac:dyDescent="0.2">
      <c r="B49" s="24" t="s">
        <v>1302</v>
      </c>
      <c r="C49" s="25">
        <f t="shared" si="5"/>
        <v>49095.840000000004</v>
      </c>
      <c r="D49" s="25">
        <f t="shared" si="6"/>
        <v>16250.043300000003</v>
      </c>
      <c r="E49" s="26">
        <f t="shared" si="7"/>
        <v>0.3309861548351144</v>
      </c>
      <c r="F49" s="27">
        <f t="shared" si="8"/>
        <v>184</v>
      </c>
      <c r="G49" s="26">
        <f t="shared" si="9"/>
        <v>0</v>
      </c>
    </row>
    <row r="50" spans="2:7" x14ac:dyDescent="0.2">
      <c r="B50" s="24" t="s">
        <v>56</v>
      </c>
      <c r="C50" s="25">
        <f t="shared" si="5"/>
        <v>36591.749999999971</v>
      </c>
      <c r="D50" s="25">
        <f t="shared" si="6"/>
        <v>11199.696600000005</v>
      </c>
      <c r="E50" s="26">
        <f t="shared" si="7"/>
        <v>0.30607163090040823</v>
      </c>
      <c r="F50" s="27">
        <f t="shared" si="8"/>
        <v>139</v>
      </c>
      <c r="G50" s="26">
        <f t="shared" si="9"/>
        <v>0</v>
      </c>
    </row>
    <row r="51" spans="2:7" x14ac:dyDescent="0.2">
      <c r="B51" s="24" t="s">
        <v>256</v>
      </c>
      <c r="C51" s="25">
        <f t="shared" si="5"/>
        <v>29863.149999999994</v>
      </c>
      <c r="D51" s="25">
        <f t="shared" si="6"/>
        <v>10823.187400000001</v>
      </c>
      <c r="E51" s="26">
        <f t="shared" si="7"/>
        <v>0.36242618076123928</v>
      </c>
      <c r="F51" s="27">
        <f t="shared" si="8"/>
        <v>89</v>
      </c>
      <c r="G51" s="26">
        <f t="shared" si="9"/>
        <v>0</v>
      </c>
    </row>
    <row r="52" spans="2:7" x14ac:dyDescent="0.2">
      <c r="B52" s="24" t="s">
        <v>272</v>
      </c>
      <c r="C52" s="25">
        <f t="shared" si="5"/>
        <v>27451.068999999992</v>
      </c>
      <c r="D52" s="25">
        <f t="shared" si="6"/>
        <v>9977.3748000000014</v>
      </c>
      <c r="E52" s="26">
        <f t="shared" si="7"/>
        <v>0.36346033737338257</v>
      </c>
      <c r="F52" s="27">
        <f t="shared" si="8"/>
        <v>96</v>
      </c>
      <c r="G52" s="26">
        <f t="shared" si="9"/>
        <v>6.2499999999999995E-3</v>
      </c>
    </row>
    <row r="53" spans="2:7" x14ac:dyDescent="0.2">
      <c r="B53" s="28" t="s">
        <v>10995</v>
      </c>
      <c r="C53" s="29">
        <f>SUM(C43:C52)</f>
        <v>1250668.6755000008</v>
      </c>
      <c r="D53" s="29">
        <f>SUM(D43:D52)</f>
        <v>293516.9638000002</v>
      </c>
      <c r="E53" s="30">
        <f t="shared" si="7"/>
        <v>0.23468802693299726</v>
      </c>
      <c r="F53" s="31">
        <f>SUM(F43:F52)</f>
        <v>4771</v>
      </c>
      <c r="G53" s="30">
        <f>IFERROR(AVERAGE(G43:G52),0)</f>
        <v>2.0542321120984652E-2</v>
      </c>
    </row>
    <row r="55" spans="2:7" x14ac:dyDescent="0.2">
      <c r="B55" s="15" t="s">
        <v>10999</v>
      </c>
    </row>
    <row r="56" spans="2:7" ht="30" x14ac:dyDescent="0.2">
      <c r="B56" s="16" t="s">
        <v>31</v>
      </c>
      <c r="C56" s="16" t="s">
        <v>10991</v>
      </c>
      <c r="D56" s="16" t="s">
        <v>10992</v>
      </c>
      <c r="E56" s="16" t="s">
        <v>42</v>
      </c>
      <c r="F56" s="16" t="s">
        <v>10993</v>
      </c>
      <c r="G56" s="16" t="s">
        <v>10994</v>
      </c>
    </row>
    <row r="57" spans="2:7" x14ac:dyDescent="0.2">
      <c r="B57" s="24" t="s">
        <v>115</v>
      </c>
      <c r="C57" s="25">
        <f>SUMIFS(nState_S,nState,$B57)</f>
        <v>55603.163999999968</v>
      </c>
      <c r="D57" s="36">
        <f>SUMIFS(nState_P,nState,$B57)</f>
        <v>-7490.9122000000034</v>
      </c>
      <c r="E57" s="26">
        <f t="shared" ref="E57:E62" si="10">IFERROR(D57/C57,0)</f>
        <v>-0.13472097019514948</v>
      </c>
      <c r="F57" s="27">
        <f>COUNTIFS(nState,$B57)</f>
        <v>249</v>
      </c>
      <c r="G57" s="26">
        <f>IFERROR(AVERAGEIFS(nState_Disc,nState,$B57),0)</f>
        <v>0.28353413654618592</v>
      </c>
    </row>
    <row r="58" spans="2:7" x14ac:dyDescent="0.2">
      <c r="B58" s="24" t="s">
        <v>238</v>
      </c>
      <c r="C58" s="25">
        <f>SUMIFS(nState_S,nState,$B58)</f>
        <v>80166.100999999864</v>
      </c>
      <c r="D58" s="25">
        <f>SUMIFS(nState_P,nState,$B58)</f>
        <v>-12607.886999999981</v>
      </c>
      <c r="E58" s="26">
        <f t="shared" si="10"/>
        <v>-0.1572720494414466</v>
      </c>
      <c r="F58" s="27">
        <f>COUNTIFS(nState,$B58)</f>
        <v>492</v>
      </c>
      <c r="G58" s="26">
        <f>IFERROR(AVERAGEIFS(nState_Disc,nState,$B58),0)</f>
        <v>0.39004065040650299</v>
      </c>
    </row>
    <row r="59" spans="2:7" x14ac:dyDescent="0.2">
      <c r="B59" s="24" t="s">
        <v>174</v>
      </c>
      <c r="C59" s="25">
        <f>SUMIFS(nState_S,nState,$B59)</f>
        <v>116511.91400000003</v>
      </c>
      <c r="D59" s="25">
        <f>SUMIFS(nState_P,nState,$B59)</f>
        <v>-15559.960300000013</v>
      </c>
      <c r="E59" s="26">
        <f t="shared" si="10"/>
        <v>-0.13354823353086456</v>
      </c>
      <c r="F59" s="27">
        <f>COUNTIFS(nState,$B59)</f>
        <v>587</v>
      </c>
      <c r="G59" s="26">
        <f>IFERROR(AVERAGEIFS(nState_Disc,nState,$B59),0)</f>
        <v>0.32862010221464999</v>
      </c>
    </row>
    <row r="60" spans="2:7" x14ac:dyDescent="0.2">
      <c r="B60" s="24" t="s">
        <v>525</v>
      </c>
      <c r="C60" s="25">
        <f>SUMIFS(nState_S,nState,$B60)</f>
        <v>78258.135999999926</v>
      </c>
      <c r="D60" s="25">
        <f>SUMIFS(nState_P,nState,$B60)</f>
        <v>-16971.376600000018</v>
      </c>
      <c r="E60" s="26">
        <f t="shared" si="10"/>
        <v>-0.21686405359821034</v>
      </c>
      <c r="F60" s="27">
        <f>COUNTIFS(nState,$B60)</f>
        <v>469</v>
      </c>
      <c r="G60" s="26">
        <f>IFERROR(AVERAGEIFS(nState_Disc,nState,$B60),0)</f>
        <v>0.32494669509594903</v>
      </c>
    </row>
    <row r="61" spans="2:7" x14ac:dyDescent="0.2">
      <c r="B61" s="24" t="s">
        <v>131</v>
      </c>
      <c r="C61" s="25">
        <f>SUMIFS(nState_S,nState,$B61)</f>
        <v>170188.04580000002</v>
      </c>
      <c r="D61" s="25">
        <f>SUMIFS(nState_P,nState,$B61)</f>
        <v>-25729.356299999999</v>
      </c>
      <c r="E61" s="26">
        <f t="shared" si="10"/>
        <v>-0.15118192455324614</v>
      </c>
      <c r="F61" s="27">
        <f>COUNTIFS(nState,$B61)</f>
        <v>985</v>
      </c>
      <c r="G61" s="26">
        <f>IFERROR(AVERAGEIFS(nState_Disc,nState,$B61),0)</f>
        <v>0.37019289340101386</v>
      </c>
    </row>
    <row r="62" spans="2:7" x14ac:dyDescent="0.2">
      <c r="B62" s="28" t="s">
        <v>10995</v>
      </c>
      <c r="C62" s="29">
        <f>SUM(C57:C61)</f>
        <v>500727.36079999985</v>
      </c>
      <c r="D62" s="29">
        <f>SUM(D57:D61)</f>
        <v>-78359.492400000017</v>
      </c>
      <c r="E62" s="30">
        <f t="shared" si="10"/>
        <v>-0.15649133347697833</v>
      </c>
      <c r="F62" s="31">
        <f>SUM(F57:F61)</f>
        <v>2782</v>
      </c>
      <c r="G62" s="30">
        <f>IFERROR(AVERAGE(G57:G61),0)</f>
        <v>0.33946689553286036</v>
      </c>
    </row>
    <row r="64" spans="2:7" x14ac:dyDescent="0.2">
      <c r="B64" s="15" t="s">
        <v>11000</v>
      </c>
    </row>
    <row r="65" spans="2:7" ht="30" x14ac:dyDescent="0.2">
      <c r="B65" s="16" t="s">
        <v>46</v>
      </c>
      <c r="C65" s="16" t="s">
        <v>10991</v>
      </c>
      <c r="D65" s="16" t="s">
        <v>10992</v>
      </c>
      <c r="E65" s="16" t="s">
        <v>42</v>
      </c>
      <c r="F65" s="16" t="s">
        <v>10993</v>
      </c>
      <c r="G65" s="16" t="s">
        <v>10994</v>
      </c>
    </row>
    <row r="66" spans="2:7" x14ac:dyDescent="0.2">
      <c r="B66" s="24" t="s">
        <v>11001</v>
      </c>
      <c r="C66" s="25">
        <f t="shared" ref="C66:C72" si="11">SUMIFS(nDiscountBucket_S,nDiscountBucket,$B66)</f>
        <v>1087908.4699999911</v>
      </c>
      <c r="D66" s="25">
        <f t="shared" ref="D66:D72" si="12">SUMIFS(nDiscountBucket_P,nDiscountBucket,$B66)</f>
        <v>320987.60319999978</v>
      </c>
      <c r="E66" s="26">
        <f t="shared" ref="E66:E73" si="13">IFERROR(D66/C66,0)</f>
        <v>0.29505019222803036</v>
      </c>
      <c r="F66" s="27">
        <f t="shared" ref="F66:F72" si="14">COUNTIFS(nDiscountBucket,$B66)</f>
        <v>4798</v>
      </c>
      <c r="G66" s="26">
        <f t="shared" ref="G66:G72" si="15">IFERROR(AVERAGEIFS(nDiscountBucket_Disc,nDiscountBucket,$B66),0)</f>
        <v>0</v>
      </c>
    </row>
    <row r="67" spans="2:7" x14ac:dyDescent="0.2">
      <c r="B67" s="24" t="s">
        <v>11002</v>
      </c>
      <c r="C67" s="25">
        <f t="shared" si="11"/>
        <v>54369.35100000001</v>
      </c>
      <c r="D67" s="25">
        <f t="shared" si="12"/>
        <v>9029.1769999999979</v>
      </c>
      <c r="E67" s="26">
        <f t="shared" si="13"/>
        <v>0.16607108295259945</v>
      </c>
      <c r="F67" s="27">
        <f t="shared" si="14"/>
        <v>94</v>
      </c>
      <c r="G67" s="26">
        <f t="shared" si="15"/>
        <v>9.9999999999999811E-2</v>
      </c>
    </row>
    <row r="68" spans="2:7" x14ac:dyDescent="0.2">
      <c r="B68" s="24" t="s">
        <v>11003</v>
      </c>
      <c r="C68" s="25">
        <f t="shared" si="11"/>
        <v>792152.88950000494</v>
      </c>
      <c r="D68" s="25">
        <f t="shared" si="12"/>
        <v>91756.297500000015</v>
      </c>
      <c r="E68" s="26">
        <f t="shared" si="13"/>
        <v>0.11583155059614214</v>
      </c>
      <c r="F68" s="27">
        <f t="shared" si="14"/>
        <v>3709</v>
      </c>
      <c r="G68" s="26">
        <f t="shared" si="15"/>
        <v>0.19929900242653817</v>
      </c>
    </row>
    <row r="69" spans="2:7" x14ac:dyDescent="0.2">
      <c r="B69" s="24" t="s">
        <v>11004</v>
      </c>
      <c r="C69" s="25">
        <f t="shared" si="11"/>
        <v>103226.65499999988</v>
      </c>
      <c r="D69" s="25">
        <f t="shared" si="12"/>
        <v>-10369.277399999997</v>
      </c>
      <c r="E69" s="26">
        <f t="shared" si="13"/>
        <v>-0.10045154906937563</v>
      </c>
      <c r="F69" s="27">
        <f t="shared" si="14"/>
        <v>227</v>
      </c>
      <c r="G69" s="26">
        <f t="shared" si="15"/>
        <v>0.29999999999999871</v>
      </c>
    </row>
    <row r="70" spans="2:7" x14ac:dyDescent="0.2">
      <c r="B70" s="24" t="s">
        <v>11005</v>
      </c>
      <c r="C70" s="25">
        <f t="shared" si="11"/>
        <v>130911.24280000008</v>
      </c>
      <c r="D70" s="25">
        <f t="shared" si="12"/>
        <v>-25448.188100000007</v>
      </c>
      <c r="E70" s="26">
        <f t="shared" si="13"/>
        <v>-0.19439268588167427</v>
      </c>
      <c r="F70" s="27">
        <f t="shared" si="14"/>
        <v>233</v>
      </c>
      <c r="G70" s="26">
        <f t="shared" si="15"/>
        <v>0.39072961373390619</v>
      </c>
    </row>
    <row r="71" spans="2:7" x14ac:dyDescent="0.2">
      <c r="B71" s="24" t="s">
        <v>11006</v>
      </c>
      <c r="C71" s="25">
        <f t="shared" si="11"/>
        <v>64403.513999999988</v>
      </c>
      <c r="D71" s="25">
        <f t="shared" si="12"/>
        <v>-22999.539199999992</v>
      </c>
      <c r="E71" s="26">
        <f t="shared" si="13"/>
        <v>-0.35711621573940822</v>
      </c>
      <c r="F71" s="27">
        <f t="shared" si="14"/>
        <v>77</v>
      </c>
      <c r="G71" s="26">
        <f t="shared" si="15"/>
        <v>0.49285714285714283</v>
      </c>
    </row>
    <row r="72" spans="2:7" x14ac:dyDescent="0.2">
      <c r="B72" s="24" t="s">
        <v>11007</v>
      </c>
      <c r="C72" s="25">
        <f t="shared" si="11"/>
        <v>64228.73800000007</v>
      </c>
      <c r="D72" s="25">
        <f t="shared" si="12"/>
        <v>-76559.051300000036</v>
      </c>
      <c r="E72" s="26">
        <f t="shared" si="13"/>
        <v>-1.1919750205896924</v>
      </c>
      <c r="F72" s="27">
        <f t="shared" si="14"/>
        <v>856</v>
      </c>
      <c r="G72" s="26">
        <f t="shared" si="15"/>
        <v>0.71892523364486094</v>
      </c>
    </row>
    <row r="73" spans="2:7" x14ac:dyDescent="0.2">
      <c r="B73" s="28" t="s">
        <v>10995</v>
      </c>
      <c r="C73" s="29">
        <f>SUM(C66:C72)</f>
        <v>2297200.8602999956</v>
      </c>
      <c r="D73" s="29">
        <f>SUM(D66:D72)</f>
        <v>286397.02169999969</v>
      </c>
      <c r="E73" s="30">
        <f t="shared" si="13"/>
        <v>0.12467217240315616</v>
      </c>
      <c r="F73" s="31">
        <f>SUM(F66:F72)</f>
        <v>9994</v>
      </c>
      <c r="G73" s="30">
        <f>IFERROR(AVERAGE(G66:G72),0)</f>
        <v>0.31454442752320666</v>
      </c>
    </row>
  </sheetData>
  <conditionalFormatting sqref="D7:D9">
    <cfRule type="cellIs" dxfId="5" priority="2" operator="lessThan">
      <formula>0</formula>
    </cfRule>
  </conditionalFormatting>
  <conditionalFormatting sqref="D14:D30">
    <cfRule type="cellIs" dxfId="4" priority="3" operator="lessThan">
      <formula>0</formula>
    </cfRule>
  </conditionalFormatting>
  <conditionalFormatting sqref="D35:D38">
    <cfRule type="cellIs" dxfId="3" priority="4" operator="lessThan">
      <formula>0</formula>
    </cfRule>
  </conditionalFormatting>
  <conditionalFormatting sqref="D43:D52">
    <cfRule type="cellIs" dxfId="2" priority="5" operator="lessThan">
      <formula>0</formula>
    </cfRule>
  </conditionalFormatting>
  <conditionalFormatting sqref="D57:D61">
    <cfRule type="cellIs" dxfId="1" priority="6" operator="lessThan">
      <formula>0</formula>
    </cfRule>
  </conditionalFormatting>
  <conditionalFormatting sqref="D66:D72">
    <cfRule type="cellIs" dxfId="0" priority="7" operator="lessThan">
      <formula>0</formula>
    </cfRule>
  </conditionalFormatting>
  <pageMargins left="0.4" right="0.4" top="0.5" bottom="0.5"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2:H68"/>
  <sheetViews>
    <sheetView showGridLines="0" zoomScaleNormal="100" workbookViewId="0">
      <selection activeCell="C23" sqref="C23"/>
    </sheetView>
  </sheetViews>
  <sheetFormatPr baseColWidth="10" defaultColWidth="8.6640625" defaultRowHeight="15" x14ac:dyDescent="0.2"/>
  <cols>
    <col min="1" max="1" width="2" customWidth="1"/>
    <col min="2" max="2" width="16" customWidth="1"/>
    <col min="3" max="4" width="13" customWidth="1"/>
    <col min="5" max="5" width="15" customWidth="1"/>
    <col min="6" max="6" width="13" customWidth="1"/>
    <col min="7" max="8" width="16" customWidth="1"/>
  </cols>
  <sheetData>
    <row r="2" spans="1:8" ht="17" x14ac:dyDescent="0.2">
      <c r="B2" s="14" t="s">
        <v>11008</v>
      </c>
    </row>
    <row r="3" spans="1:8" x14ac:dyDescent="0.2">
      <c r="B3" s="13" t="s">
        <v>11009</v>
      </c>
    </row>
    <row r="5" spans="1:8" x14ac:dyDescent="0.2">
      <c r="B5" s="15" t="s">
        <v>11010</v>
      </c>
    </row>
    <row r="6" spans="1:8" ht="30" x14ac:dyDescent="0.2">
      <c r="B6" s="16" t="s">
        <v>11011</v>
      </c>
      <c r="C6" s="16" t="s">
        <v>38</v>
      </c>
      <c r="D6" s="16" t="s">
        <v>41</v>
      </c>
      <c r="E6" s="16" t="s">
        <v>42</v>
      </c>
      <c r="F6" s="16" t="s">
        <v>11012</v>
      </c>
      <c r="G6" s="16" t="s">
        <v>11013</v>
      </c>
      <c r="H6" s="16" t="s">
        <v>11014</v>
      </c>
    </row>
    <row r="7" spans="1:8" x14ac:dyDescent="0.2">
      <c r="B7" s="32">
        <v>2014</v>
      </c>
      <c r="C7" s="25">
        <f>SUMIFS(nSales,nOrderYear,$B7)</f>
        <v>484247.4981000009</v>
      </c>
      <c r="D7" s="25">
        <f>SUMIFS(nProfit,nOrderYear,$B7)</f>
        <v>49543.97410000005</v>
      </c>
      <c r="E7" s="26">
        <f>IFERROR(D7/C7,0)</f>
        <v>0.10231126499236726</v>
      </c>
      <c r="F7" s="27">
        <f>SUMIFS(nIsFirstOrderLine,nOrderYear,$B7)</f>
        <v>969</v>
      </c>
      <c r="G7" s="26" t="s">
        <v>11015</v>
      </c>
      <c r="H7" s="26" t="s">
        <v>11015</v>
      </c>
    </row>
    <row r="8" spans="1:8" x14ac:dyDescent="0.2">
      <c r="B8" s="32">
        <v>2015</v>
      </c>
      <c r="C8" s="25">
        <f>SUMIFS(nSales,nOrderYear,$B8)</f>
        <v>470532.50899999985</v>
      </c>
      <c r="D8" s="25">
        <f>SUMIFS(nProfit,nOrderYear,$B8)</f>
        <v>61618.60370000008</v>
      </c>
      <c r="E8" s="26">
        <f>IFERROR(D8/C8,0)</f>
        <v>0.13095504034557601</v>
      </c>
      <c r="F8" s="27">
        <f>SUMIFS(nIsFirstOrderLine,nOrderYear,$B8)</f>
        <v>1038</v>
      </c>
      <c r="G8" s="26">
        <f t="shared" ref="G8:H10" si="0">IFERROR(C8/C7-1,0)</f>
        <v>-2.8322271470298421E-2</v>
      </c>
      <c r="H8" s="26">
        <f t="shared" si="0"/>
        <v>0.24371540271736136</v>
      </c>
    </row>
    <row r="9" spans="1:8" x14ac:dyDescent="0.2">
      <c r="B9" s="32">
        <v>2016</v>
      </c>
      <c r="C9" s="25">
        <f>SUMIFS(nSales,nOrderYear,$B9)</f>
        <v>609205.59800000081</v>
      </c>
      <c r="D9" s="25">
        <f>SUMIFS(nProfit,nOrderYear,$B9)</f>
        <v>81795.174300000173</v>
      </c>
      <c r="E9" s="26">
        <f>IFERROR(D9/C9,0)</f>
        <v>0.13426530315632468</v>
      </c>
      <c r="F9" s="27">
        <f>SUMIFS(nIsFirstOrderLine,nOrderYear,$B9)</f>
        <v>1315</v>
      </c>
      <c r="G9" s="26">
        <f t="shared" si="0"/>
        <v>0.29471521382171062</v>
      </c>
      <c r="H9" s="26">
        <f t="shared" si="0"/>
        <v>0.32744284012394886</v>
      </c>
    </row>
    <row r="10" spans="1:8" x14ac:dyDescent="0.2">
      <c r="B10" s="32">
        <v>2017</v>
      </c>
      <c r="C10" s="25">
        <f>SUMIFS(nSales,nOrderYear,$B10)</f>
        <v>733215.2551999999</v>
      </c>
      <c r="D10" s="25">
        <f>SUMIFS(nProfit,nOrderYear,$B10)</f>
        <v>93439.269599999985</v>
      </c>
      <c r="E10" s="26">
        <f>IFERROR(D10/C10,0)</f>
        <v>0.12743770528139442</v>
      </c>
      <c r="F10" s="27">
        <f>SUMIFS(nIsFirstOrderLine,nOrderYear,$B10)</f>
        <v>1687</v>
      </c>
      <c r="G10" s="26">
        <f t="shared" si="0"/>
        <v>0.20355961535336853</v>
      </c>
      <c r="H10" s="26">
        <f t="shared" si="0"/>
        <v>0.1423567514789168</v>
      </c>
    </row>
    <row r="12" spans="1:8" x14ac:dyDescent="0.2">
      <c r="B12" s="42" t="s">
        <v>11016</v>
      </c>
      <c r="C12" s="43"/>
      <c r="D12" s="43"/>
      <c r="E12" s="43"/>
      <c r="F12" s="43"/>
    </row>
    <row r="13" spans="1:8" x14ac:dyDescent="0.2">
      <c r="A13" s="40"/>
      <c r="B13" s="41" t="s">
        <v>35</v>
      </c>
      <c r="C13" s="41">
        <v>2014</v>
      </c>
      <c r="D13" s="41">
        <v>2015</v>
      </c>
      <c r="E13" s="41">
        <v>2016</v>
      </c>
      <c r="F13" s="41">
        <v>2017</v>
      </c>
    </row>
    <row r="14" spans="1:8" x14ac:dyDescent="0.2">
      <c r="A14" s="40"/>
      <c r="B14" s="39" t="s">
        <v>59</v>
      </c>
      <c r="C14" s="38">
        <f t="shared" ref="C14:F16" si="1">SUMIFS(nSales,nCategory,$B14,nOrderYear,C$13)</f>
        <v>157192.85310000001</v>
      </c>
      <c r="D14" s="38">
        <f t="shared" si="1"/>
        <v>170518.23700000011</v>
      </c>
      <c r="E14" s="38">
        <f t="shared" si="1"/>
        <v>198901.43600000019</v>
      </c>
      <c r="F14" s="38">
        <f t="shared" si="1"/>
        <v>215387.26920000004</v>
      </c>
    </row>
    <row r="15" spans="1:8" x14ac:dyDescent="0.2">
      <c r="A15" s="40"/>
      <c r="B15" s="39" t="s">
        <v>73</v>
      </c>
      <c r="C15" s="38">
        <f t="shared" si="1"/>
        <v>151776.4120000001</v>
      </c>
      <c r="D15" s="38">
        <f t="shared" si="1"/>
        <v>137233.46299999976</v>
      </c>
      <c r="E15" s="38">
        <f t="shared" si="1"/>
        <v>183939.98199999996</v>
      </c>
      <c r="F15" s="38">
        <f t="shared" si="1"/>
        <v>246097.17500000025</v>
      </c>
    </row>
    <row r="16" spans="1:8" x14ac:dyDescent="0.2">
      <c r="A16" s="40"/>
      <c r="B16" s="39" t="s">
        <v>98</v>
      </c>
      <c r="C16" s="38">
        <f t="shared" si="1"/>
        <v>175278.23300000007</v>
      </c>
      <c r="D16" s="38">
        <f t="shared" si="1"/>
        <v>162780.80899999989</v>
      </c>
      <c r="E16" s="38">
        <f t="shared" si="1"/>
        <v>226364.18000000011</v>
      </c>
      <c r="F16" s="38">
        <f t="shared" si="1"/>
        <v>271730.8110000001</v>
      </c>
    </row>
    <row r="17" spans="2:5" x14ac:dyDescent="0.2">
      <c r="B17" s="37"/>
    </row>
    <row r="19" spans="2:5" x14ac:dyDescent="0.2">
      <c r="B19" s="15" t="s">
        <v>11017</v>
      </c>
    </row>
    <row r="20" spans="2:5" x14ac:dyDescent="0.2">
      <c r="B20" s="16" t="s">
        <v>11018</v>
      </c>
      <c r="C20" s="16" t="s">
        <v>38</v>
      </c>
      <c r="D20" s="16" t="s">
        <v>41</v>
      </c>
      <c r="E20" s="16" t="s">
        <v>10993</v>
      </c>
    </row>
    <row r="21" spans="2:5" x14ac:dyDescent="0.2">
      <c r="B21" s="24" t="s">
        <v>11019</v>
      </c>
      <c r="C21" s="25">
        <f t="shared" ref="C21:C68" si="2">SUMIFS(nSales,nOrderMonth,$B21)</f>
        <v>14236.894999999997</v>
      </c>
      <c r="D21" s="25">
        <f t="shared" ref="D21:D68" si="3">SUMIFS(nProfit,nOrderMonth,$B21)</f>
        <v>2450.1907000000001</v>
      </c>
      <c r="E21" s="27">
        <f t="shared" ref="E21:E68" si="4">COUNTIFS(nOrderMonth,$B21)</f>
        <v>79</v>
      </c>
    </row>
    <row r="22" spans="2:5" x14ac:dyDescent="0.2">
      <c r="B22" s="24" t="s">
        <v>11020</v>
      </c>
      <c r="C22" s="25">
        <f t="shared" si="2"/>
        <v>4519.8919999999998</v>
      </c>
      <c r="D22" s="25">
        <f t="shared" si="3"/>
        <v>862.30839999999966</v>
      </c>
      <c r="E22" s="27">
        <f t="shared" si="4"/>
        <v>46</v>
      </c>
    </row>
    <row r="23" spans="2:5" x14ac:dyDescent="0.2">
      <c r="B23" s="24" t="s">
        <v>11021</v>
      </c>
      <c r="C23" s="25">
        <f t="shared" si="2"/>
        <v>55691.009000000027</v>
      </c>
      <c r="D23" s="25">
        <f t="shared" si="3"/>
        <v>498.72989999999993</v>
      </c>
      <c r="E23" s="27">
        <f t="shared" si="4"/>
        <v>157</v>
      </c>
    </row>
    <row r="24" spans="2:5" x14ac:dyDescent="0.2">
      <c r="B24" s="24" t="s">
        <v>11022</v>
      </c>
      <c r="C24" s="25">
        <f t="shared" si="2"/>
        <v>28295.344999999994</v>
      </c>
      <c r="D24" s="25">
        <f t="shared" si="3"/>
        <v>3488.8352000000004</v>
      </c>
      <c r="E24" s="27">
        <f t="shared" si="4"/>
        <v>135</v>
      </c>
    </row>
    <row r="25" spans="2:5" x14ac:dyDescent="0.2">
      <c r="B25" s="24" t="s">
        <v>11023</v>
      </c>
      <c r="C25" s="25">
        <f t="shared" si="2"/>
        <v>23648.287</v>
      </c>
      <c r="D25" s="25">
        <f t="shared" si="3"/>
        <v>2738.7095999999997</v>
      </c>
      <c r="E25" s="27">
        <f t="shared" si="4"/>
        <v>122</v>
      </c>
    </row>
    <row r="26" spans="2:5" x14ac:dyDescent="0.2">
      <c r="B26" s="24" t="s">
        <v>11024</v>
      </c>
      <c r="C26" s="25">
        <f t="shared" si="2"/>
        <v>34595.127600000029</v>
      </c>
      <c r="D26" s="25">
        <f t="shared" si="3"/>
        <v>4976.5243999999984</v>
      </c>
      <c r="E26" s="27">
        <f t="shared" si="4"/>
        <v>135</v>
      </c>
    </row>
    <row r="27" spans="2:5" x14ac:dyDescent="0.2">
      <c r="B27" s="24" t="s">
        <v>11025</v>
      </c>
      <c r="C27" s="25">
        <f t="shared" si="2"/>
        <v>33946.392999999996</v>
      </c>
      <c r="D27" s="25">
        <f t="shared" si="3"/>
        <v>-841.48260000000073</v>
      </c>
      <c r="E27" s="27">
        <f t="shared" si="4"/>
        <v>143</v>
      </c>
    </row>
    <row r="28" spans="2:5" x14ac:dyDescent="0.2">
      <c r="B28" s="24" t="s">
        <v>11026</v>
      </c>
      <c r="C28" s="25">
        <f t="shared" si="2"/>
        <v>27909.468499999992</v>
      </c>
      <c r="D28" s="25">
        <f t="shared" si="3"/>
        <v>5318.1049999999996</v>
      </c>
      <c r="E28" s="27">
        <f t="shared" si="4"/>
        <v>153</v>
      </c>
    </row>
    <row r="29" spans="2:5" x14ac:dyDescent="0.2">
      <c r="B29" s="24" t="s">
        <v>11027</v>
      </c>
      <c r="C29" s="25">
        <f t="shared" si="2"/>
        <v>81777.350799999971</v>
      </c>
      <c r="D29" s="25">
        <f t="shared" si="3"/>
        <v>8328.0994000000028</v>
      </c>
      <c r="E29" s="27">
        <f t="shared" si="4"/>
        <v>268</v>
      </c>
    </row>
    <row r="30" spans="2:5" x14ac:dyDescent="0.2">
      <c r="B30" s="24" t="s">
        <v>11028</v>
      </c>
      <c r="C30" s="25">
        <f t="shared" si="2"/>
        <v>31453.392999999989</v>
      </c>
      <c r="D30" s="25">
        <f t="shared" si="3"/>
        <v>3448.2572999999988</v>
      </c>
      <c r="E30" s="27">
        <f t="shared" si="4"/>
        <v>159</v>
      </c>
    </row>
    <row r="31" spans="2:5" x14ac:dyDescent="0.2">
      <c r="B31" s="24" t="s">
        <v>11029</v>
      </c>
      <c r="C31" s="25">
        <f t="shared" si="2"/>
        <v>78628.71669999999</v>
      </c>
      <c r="D31" s="25">
        <f t="shared" si="3"/>
        <v>9292.1268999999938</v>
      </c>
      <c r="E31" s="27">
        <f t="shared" si="4"/>
        <v>318</v>
      </c>
    </row>
    <row r="32" spans="2:5" x14ac:dyDescent="0.2">
      <c r="B32" s="24" t="s">
        <v>11030</v>
      </c>
      <c r="C32" s="25">
        <f t="shared" si="2"/>
        <v>69545.62049999999</v>
      </c>
      <c r="D32" s="25">
        <f t="shared" si="3"/>
        <v>8983.5698999999986</v>
      </c>
      <c r="E32" s="27">
        <f t="shared" si="4"/>
        <v>278</v>
      </c>
    </row>
    <row r="33" spans="2:5" x14ac:dyDescent="0.2">
      <c r="B33" s="24" t="s">
        <v>11031</v>
      </c>
      <c r="C33" s="25">
        <f t="shared" si="2"/>
        <v>18174.075599999993</v>
      </c>
      <c r="D33" s="25">
        <f t="shared" si="3"/>
        <v>-3281.0070000000001</v>
      </c>
      <c r="E33" s="27">
        <f t="shared" si="4"/>
        <v>58</v>
      </c>
    </row>
    <row r="34" spans="2:5" x14ac:dyDescent="0.2">
      <c r="B34" s="24" t="s">
        <v>11032</v>
      </c>
      <c r="C34" s="25">
        <f t="shared" si="2"/>
        <v>11951.411</v>
      </c>
      <c r="D34" s="25">
        <f t="shared" si="3"/>
        <v>2813.8508000000006</v>
      </c>
      <c r="E34" s="27">
        <f t="shared" si="4"/>
        <v>64</v>
      </c>
    </row>
    <row r="35" spans="2:5" x14ac:dyDescent="0.2">
      <c r="B35" s="24" t="s">
        <v>11033</v>
      </c>
      <c r="C35" s="25">
        <f t="shared" si="2"/>
        <v>38726.251999999993</v>
      </c>
      <c r="D35" s="25">
        <f t="shared" si="3"/>
        <v>9732.0978000000014</v>
      </c>
      <c r="E35" s="27">
        <f t="shared" si="4"/>
        <v>138</v>
      </c>
    </row>
    <row r="36" spans="2:5" x14ac:dyDescent="0.2">
      <c r="B36" s="24" t="s">
        <v>11034</v>
      </c>
      <c r="C36" s="25">
        <f t="shared" si="2"/>
        <v>34195.208499999993</v>
      </c>
      <c r="D36" s="25">
        <f t="shared" si="3"/>
        <v>4187.4961999999978</v>
      </c>
      <c r="E36" s="27">
        <f t="shared" si="4"/>
        <v>160</v>
      </c>
    </row>
    <row r="37" spans="2:5" x14ac:dyDescent="0.2">
      <c r="B37" s="24" t="s">
        <v>11035</v>
      </c>
      <c r="C37" s="25">
        <f t="shared" si="2"/>
        <v>30131.686499999996</v>
      </c>
      <c r="D37" s="25">
        <f t="shared" si="3"/>
        <v>4667.8689999999988</v>
      </c>
      <c r="E37" s="27">
        <f t="shared" si="4"/>
        <v>146</v>
      </c>
    </row>
    <row r="38" spans="2:5" x14ac:dyDescent="0.2">
      <c r="B38" s="24" t="s">
        <v>11036</v>
      </c>
      <c r="C38" s="25">
        <f t="shared" si="2"/>
        <v>24797.292000000001</v>
      </c>
      <c r="D38" s="25">
        <f t="shared" si="3"/>
        <v>3335.5572000000002</v>
      </c>
      <c r="E38" s="27">
        <f t="shared" si="4"/>
        <v>138</v>
      </c>
    </row>
    <row r="39" spans="2:5" x14ac:dyDescent="0.2">
      <c r="B39" s="24" t="s">
        <v>11037</v>
      </c>
      <c r="C39" s="25">
        <f t="shared" si="2"/>
        <v>28765.324999999993</v>
      </c>
      <c r="D39" s="25">
        <f t="shared" si="3"/>
        <v>3288.6483000000003</v>
      </c>
      <c r="E39" s="27">
        <f t="shared" si="4"/>
        <v>140</v>
      </c>
    </row>
    <row r="40" spans="2:5" x14ac:dyDescent="0.2">
      <c r="B40" s="24" t="s">
        <v>11038</v>
      </c>
      <c r="C40" s="25">
        <f t="shared" si="2"/>
        <v>36898.33219999999</v>
      </c>
      <c r="D40" s="25">
        <f t="shared" si="3"/>
        <v>5355.8083999999999</v>
      </c>
      <c r="E40" s="27">
        <f t="shared" si="4"/>
        <v>159</v>
      </c>
    </row>
    <row r="41" spans="2:5" x14ac:dyDescent="0.2">
      <c r="B41" s="24" t="s">
        <v>11039</v>
      </c>
      <c r="C41" s="25">
        <f t="shared" si="2"/>
        <v>64595.918000000034</v>
      </c>
      <c r="D41" s="25">
        <f t="shared" si="3"/>
        <v>8209.1627000000008</v>
      </c>
      <c r="E41" s="27">
        <f t="shared" si="4"/>
        <v>293</v>
      </c>
    </row>
    <row r="42" spans="2:5" x14ac:dyDescent="0.2">
      <c r="B42" s="24" t="s">
        <v>11040</v>
      </c>
      <c r="C42" s="25">
        <f t="shared" si="2"/>
        <v>31404.923500000012</v>
      </c>
      <c r="D42" s="25">
        <f t="shared" si="3"/>
        <v>2817.3659999999995</v>
      </c>
      <c r="E42" s="27">
        <f t="shared" si="4"/>
        <v>166</v>
      </c>
    </row>
    <row r="43" spans="2:5" x14ac:dyDescent="0.2">
      <c r="B43" s="24" t="s">
        <v>11041</v>
      </c>
      <c r="C43" s="25">
        <f t="shared" si="2"/>
        <v>75972.563500000047</v>
      </c>
      <c r="D43" s="25">
        <f t="shared" si="3"/>
        <v>12474.788400000009</v>
      </c>
      <c r="E43" s="27">
        <f t="shared" si="4"/>
        <v>324</v>
      </c>
    </row>
    <row r="44" spans="2:5" x14ac:dyDescent="0.2">
      <c r="B44" s="24" t="s">
        <v>11042</v>
      </c>
      <c r="C44" s="25">
        <f t="shared" si="2"/>
        <v>74919.521200000076</v>
      </c>
      <c r="D44" s="25">
        <f t="shared" si="3"/>
        <v>8016.9658999999983</v>
      </c>
      <c r="E44" s="27">
        <f t="shared" si="4"/>
        <v>316</v>
      </c>
    </row>
    <row r="45" spans="2:5" x14ac:dyDescent="0.2">
      <c r="B45" s="24" t="s">
        <v>11043</v>
      </c>
      <c r="C45" s="25">
        <f t="shared" si="2"/>
        <v>18542.490999999995</v>
      </c>
      <c r="D45" s="25">
        <f t="shared" si="3"/>
        <v>2824.8233000000005</v>
      </c>
      <c r="E45" s="27">
        <f t="shared" si="4"/>
        <v>89</v>
      </c>
    </row>
    <row r="46" spans="2:5" x14ac:dyDescent="0.2">
      <c r="B46" s="24" t="s">
        <v>11044</v>
      </c>
      <c r="C46" s="25">
        <f t="shared" si="2"/>
        <v>22978.815000000002</v>
      </c>
      <c r="D46" s="25">
        <f t="shared" si="3"/>
        <v>5004.5794999999998</v>
      </c>
      <c r="E46" s="27">
        <f t="shared" si="4"/>
        <v>83</v>
      </c>
    </row>
    <row r="47" spans="2:5" x14ac:dyDescent="0.2">
      <c r="B47" s="24" t="s">
        <v>11045</v>
      </c>
      <c r="C47" s="25">
        <f t="shared" si="2"/>
        <v>51715.875000000022</v>
      </c>
      <c r="D47" s="25">
        <f t="shared" si="3"/>
        <v>3611.9679999999994</v>
      </c>
      <c r="E47" s="27">
        <f t="shared" si="4"/>
        <v>163</v>
      </c>
    </row>
    <row r="48" spans="2:5" x14ac:dyDescent="0.2">
      <c r="B48" s="24" t="s">
        <v>11046</v>
      </c>
      <c r="C48" s="25">
        <f t="shared" si="2"/>
        <v>38750.038999999975</v>
      </c>
      <c r="D48" s="25">
        <f t="shared" si="3"/>
        <v>2977.8149000000008</v>
      </c>
      <c r="E48" s="27">
        <f t="shared" si="4"/>
        <v>170</v>
      </c>
    </row>
    <row r="49" spans="2:5" x14ac:dyDescent="0.2">
      <c r="B49" s="24" t="s">
        <v>11047</v>
      </c>
      <c r="C49" s="25">
        <f t="shared" si="2"/>
        <v>56987.727999999988</v>
      </c>
      <c r="D49" s="25">
        <f t="shared" si="3"/>
        <v>8662.1464000000014</v>
      </c>
      <c r="E49" s="27">
        <f t="shared" si="4"/>
        <v>225</v>
      </c>
    </row>
    <row r="50" spans="2:5" x14ac:dyDescent="0.2">
      <c r="B50" s="24" t="s">
        <v>11048</v>
      </c>
      <c r="C50" s="25">
        <f t="shared" si="2"/>
        <v>40344.533999999985</v>
      </c>
      <c r="D50" s="25">
        <f t="shared" si="3"/>
        <v>4750.3781000000017</v>
      </c>
      <c r="E50" s="27">
        <f t="shared" si="4"/>
        <v>199</v>
      </c>
    </row>
    <row r="51" spans="2:5" x14ac:dyDescent="0.2">
      <c r="B51" s="24" t="s">
        <v>11049</v>
      </c>
      <c r="C51" s="25">
        <f t="shared" si="2"/>
        <v>39261.962999999967</v>
      </c>
      <c r="D51" s="25">
        <f t="shared" si="3"/>
        <v>4432.8778999999995</v>
      </c>
      <c r="E51" s="27">
        <f t="shared" si="4"/>
        <v>201</v>
      </c>
    </row>
    <row r="52" spans="2:5" x14ac:dyDescent="0.2">
      <c r="B52" s="24" t="s">
        <v>11050</v>
      </c>
      <c r="C52" s="25">
        <f t="shared" si="2"/>
        <v>31115.374299999999</v>
      </c>
      <c r="D52" s="25">
        <f t="shared" si="3"/>
        <v>2062.0692999999992</v>
      </c>
      <c r="E52" s="27">
        <f t="shared" si="4"/>
        <v>176</v>
      </c>
    </row>
    <row r="53" spans="2:5" x14ac:dyDescent="0.2">
      <c r="B53" s="24" t="s">
        <v>11051</v>
      </c>
      <c r="C53" s="25">
        <f t="shared" si="2"/>
        <v>73410.024899999975</v>
      </c>
      <c r="D53" s="25">
        <f t="shared" si="3"/>
        <v>9328.6575999999968</v>
      </c>
      <c r="E53" s="27">
        <f t="shared" si="4"/>
        <v>363</v>
      </c>
    </row>
    <row r="54" spans="2:5" x14ac:dyDescent="0.2">
      <c r="B54" s="24" t="s">
        <v>11052</v>
      </c>
      <c r="C54" s="25">
        <f t="shared" si="2"/>
        <v>59687.74500000001</v>
      </c>
      <c r="D54" s="25">
        <f t="shared" si="3"/>
        <v>16243.142500000005</v>
      </c>
      <c r="E54" s="27">
        <f t="shared" si="4"/>
        <v>196</v>
      </c>
    </row>
    <row r="55" spans="2:5" x14ac:dyDescent="0.2">
      <c r="B55" s="24" t="s">
        <v>11053</v>
      </c>
      <c r="C55" s="25">
        <f t="shared" si="2"/>
        <v>79411.965799999991</v>
      </c>
      <c r="D55" s="25">
        <f t="shared" si="3"/>
        <v>4011.407500000003</v>
      </c>
      <c r="E55" s="27">
        <f t="shared" si="4"/>
        <v>370</v>
      </c>
    </row>
    <row r="56" spans="2:5" x14ac:dyDescent="0.2">
      <c r="B56" s="24" t="s">
        <v>11054</v>
      </c>
      <c r="C56" s="25">
        <f t="shared" si="2"/>
        <v>96999.04300000002</v>
      </c>
      <c r="D56" s="25">
        <f t="shared" si="3"/>
        <v>17885.309300000004</v>
      </c>
      <c r="E56" s="27">
        <f t="shared" si="4"/>
        <v>352</v>
      </c>
    </row>
    <row r="57" spans="2:5" x14ac:dyDescent="0.2">
      <c r="B57" s="24" t="s">
        <v>11055</v>
      </c>
      <c r="C57" s="25">
        <f t="shared" si="2"/>
        <v>43971.373999999996</v>
      </c>
      <c r="D57" s="25">
        <f t="shared" si="3"/>
        <v>7140.4390999999987</v>
      </c>
      <c r="E57" s="27">
        <f t="shared" si="4"/>
        <v>155</v>
      </c>
    </row>
    <row r="58" spans="2:5" x14ac:dyDescent="0.2">
      <c r="B58" s="24" t="s">
        <v>11056</v>
      </c>
      <c r="C58" s="25">
        <f t="shared" si="2"/>
        <v>20301.133399999995</v>
      </c>
      <c r="D58" s="25">
        <f t="shared" si="3"/>
        <v>1613.8719999999996</v>
      </c>
      <c r="E58" s="27">
        <f t="shared" si="4"/>
        <v>107</v>
      </c>
    </row>
    <row r="59" spans="2:5" x14ac:dyDescent="0.2">
      <c r="B59" s="24" t="s">
        <v>11057</v>
      </c>
      <c r="C59" s="25">
        <f t="shared" si="2"/>
        <v>58872.352799999986</v>
      </c>
      <c r="D59" s="25">
        <f t="shared" si="3"/>
        <v>14751.891500000002</v>
      </c>
      <c r="E59" s="27">
        <f t="shared" si="4"/>
        <v>238</v>
      </c>
    </row>
    <row r="60" spans="2:5" x14ac:dyDescent="0.2">
      <c r="B60" s="24" t="s">
        <v>11058</v>
      </c>
      <c r="C60" s="25">
        <f t="shared" si="2"/>
        <v>36521.536100000005</v>
      </c>
      <c r="D60" s="25">
        <f t="shared" si="3"/>
        <v>933.28999999999883</v>
      </c>
      <c r="E60" s="27">
        <f t="shared" si="4"/>
        <v>203</v>
      </c>
    </row>
    <row r="61" spans="2:5" x14ac:dyDescent="0.2">
      <c r="B61" s="24" t="s">
        <v>11059</v>
      </c>
      <c r="C61" s="25">
        <f t="shared" si="2"/>
        <v>44261.110199999996</v>
      </c>
      <c r="D61" s="25">
        <f t="shared" si="3"/>
        <v>6342.5827999999974</v>
      </c>
      <c r="E61" s="27">
        <f t="shared" si="4"/>
        <v>242</v>
      </c>
    </row>
    <row r="62" spans="2:5" x14ac:dyDescent="0.2">
      <c r="B62" s="24" t="s">
        <v>11060</v>
      </c>
      <c r="C62" s="25">
        <f t="shared" si="2"/>
        <v>52981.725699999995</v>
      </c>
      <c r="D62" s="25">
        <f t="shared" si="3"/>
        <v>8223.335699999996</v>
      </c>
      <c r="E62" s="27">
        <f t="shared" si="4"/>
        <v>245</v>
      </c>
    </row>
    <row r="63" spans="2:5" x14ac:dyDescent="0.2">
      <c r="B63" s="24" t="s">
        <v>11061</v>
      </c>
      <c r="C63" s="25">
        <f t="shared" si="2"/>
        <v>45264.416000000005</v>
      </c>
      <c r="D63" s="25">
        <f t="shared" si="3"/>
        <v>6952.6211999999996</v>
      </c>
      <c r="E63" s="27">
        <f t="shared" si="4"/>
        <v>226</v>
      </c>
    </row>
    <row r="64" spans="2:5" x14ac:dyDescent="0.2">
      <c r="B64" s="24" t="s">
        <v>11062</v>
      </c>
      <c r="C64" s="25">
        <f t="shared" si="2"/>
        <v>63120.887999999977</v>
      </c>
      <c r="D64" s="25">
        <f t="shared" si="3"/>
        <v>9040.9556999999986</v>
      </c>
      <c r="E64" s="27">
        <f t="shared" si="4"/>
        <v>218</v>
      </c>
    </row>
    <row r="65" spans="2:5" x14ac:dyDescent="0.2">
      <c r="B65" s="24" t="s">
        <v>11063</v>
      </c>
      <c r="C65" s="25">
        <f t="shared" si="2"/>
        <v>87866.652000000046</v>
      </c>
      <c r="D65" s="25">
        <f t="shared" si="3"/>
        <v>10991.555600000005</v>
      </c>
      <c r="E65" s="27">
        <f t="shared" si="4"/>
        <v>459</v>
      </c>
    </row>
    <row r="66" spans="2:5" x14ac:dyDescent="0.2">
      <c r="B66" s="24" t="s">
        <v>11064</v>
      </c>
      <c r="C66" s="25">
        <f t="shared" si="2"/>
        <v>77776.923199999976</v>
      </c>
      <c r="D66" s="25">
        <f t="shared" si="3"/>
        <v>9275.2754999999997</v>
      </c>
      <c r="E66" s="27">
        <f t="shared" si="4"/>
        <v>298</v>
      </c>
    </row>
    <row r="67" spans="2:5" x14ac:dyDescent="0.2">
      <c r="B67" s="24" t="s">
        <v>11065</v>
      </c>
      <c r="C67" s="25">
        <f t="shared" si="2"/>
        <v>118447.82500000003</v>
      </c>
      <c r="D67" s="25">
        <f t="shared" si="3"/>
        <v>9690.103699999996</v>
      </c>
      <c r="E67" s="27">
        <f t="shared" si="4"/>
        <v>459</v>
      </c>
    </row>
    <row r="68" spans="2:5" x14ac:dyDescent="0.2">
      <c r="B68" s="24" t="s">
        <v>11066</v>
      </c>
      <c r="C68" s="25">
        <f t="shared" si="2"/>
        <v>83829.318799999994</v>
      </c>
      <c r="D68" s="25">
        <f t="shared" si="3"/>
        <v>8483.3467999999939</v>
      </c>
      <c r="E68" s="27">
        <f t="shared" si="4"/>
        <v>462</v>
      </c>
    </row>
  </sheetData>
  <pageMargins left="0.4" right="0.4" top="0.5" bottom="0.5"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2:G831"/>
  <sheetViews>
    <sheetView showGridLines="0" zoomScaleNormal="100" workbookViewId="0">
      <selection activeCell="B811" sqref="B811"/>
    </sheetView>
  </sheetViews>
  <sheetFormatPr baseColWidth="10" defaultColWidth="8.6640625" defaultRowHeight="15" x14ac:dyDescent="0.2"/>
  <cols>
    <col min="1" max="1" width="2" customWidth="1"/>
    <col min="2" max="2" width="24" customWidth="1"/>
    <col min="3" max="3" width="13" customWidth="1"/>
    <col min="4" max="4" width="10" customWidth="1"/>
    <col min="5" max="7" width="13" customWidth="1"/>
  </cols>
  <sheetData>
    <row r="2" spans="2:7" ht="17" x14ac:dyDescent="0.2">
      <c r="B2" s="14" t="s">
        <v>11067</v>
      </c>
    </row>
    <row r="3" spans="2:7" x14ac:dyDescent="0.2">
      <c r="B3" s="13" t="s">
        <v>11068</v>
      </c>
    </row>
    <row r="5" spans="2:7" x14ac:dyDescent="0.2">
      <c r="B5" s="15" t="s">
        <v>11069</v>
      </c>
    </row>
    <row r="6" spans="2:7" ht="30" x14ac:dyDescent="0.2">
      <c r="B6" s="16" t="s">
        <v>28</v>
      </c>
      <c r="C6" s="16" t="s">
        <v>38</v>
      </c>
      <c r="D6" s="16" t="s">
        <v>41</v>
      </c>
      <c r="E6" s="16" t="s">
        <v>42</v>
      </c>
      <c r="F6" s="16" t="s">
        <v>11012</v>
      </c>
      <c r="G6" s="16" t="s">
        <v>11070</v>
      </c>
    </row>
    <row r="7" spans="2:7" x14ac:dyDescent="0.2">
      <c r="B7" s="24" t="s">
        <v>53</v>
      </c>
      <c r="C7" s="25">
        <f>SUMIFS(nSales,nSegment,$B7)</f>
        <v>1161401.3449999888</v>
      </c>
      <c r="D7" s="25">
        <f>SUMIFS(nProfit,nSegment,$B7)</f>
        <v>134119.20919999972</v>
      </c>
      <c r="E7" s="26">
        <f>IFERROR(D7/C7,0)</f>
        <v>0.11548050101491919</v>
      </c>
      <c r="F7" s="27">
        <f>SUMIFS(nIsFirstOrderLine,nSegment,$B7)</f>
        <v>2586</v>
      </c>
      <c r="G7" s="33">
        <f>IFERROR(C7/F7,0)</f>
        <v>449.11111562257878</v>
      </c>
    </row>
    <row r="8" spans="2:7" x14ac:dyDescent="0.2">
      <c r="B8" s="24" t="s">
        <v>68</v>
      </c>
      <c r="C8" s="25">
        <f>SUMIFS(nSales,nSegment,$B8)</f>
        <v>706146.36680000008</v>
      </c>
      <c r="D8" s="25">
        <f>SUMIFS(nProfit,nSegment,$B8)</f>
        <v>91979.134000000209</v>
      </c>
      <c r="E8" s="26">
        <f>IFERROR(D8/C8,0)</f>
        <v>0.13025505521867425</v>
      </c>
      <c r="F8" s="27">
        <f>SUMIFS(nIsFirstOrderLine,nSegment,$B8)</f>
        <v>1514</v>
      </c>
      <c r="G8" s="33">
        <f>IFERROR(C8/F8,0)</f>
        <v>466.41107450462357</v>
      </c>
    </row>
    <row r="9" spans="2:7" x14ac:dyDescent="0.2">
      <c r="B9" s="24" t="s">
        <v>129</v>
      </c>
      <c r="C9" s="25">
        <f>SUMIFS(nSales,nSegment,$B9)</f>
        <v>429653.1485000003</v>
      </c>
      <c r="D9" s="25">
        <f>SUMIFS(nProfit,nSegment,$B9)</f>
        <v>60298.678500000075</v>
      </c>
      <c r="E9" s="26">
        <f>IFERROR(D9/C9,0)</f>
        <v>0.14034268970334343</v>
      </c>
      <c r="F9" s="27">
        <f>SUMIFS(nIsFirstOrderLine,nSegment,$B9)</f>
        <v>909</v>
      </c>
      <c r="G9" s="33">
        <f>IFERROR(C9/F9,0)</f>
        <v>472.66572992299263</v>
      </c>
    </row>
    <row r="12" spans="2:7" x14ac:dyDescent="0.2">
      <c r="B12" s="15" t="s">
        <v>11071</v>
      </c>
    </row>
    <row r="13" spans="2:7" x14ac:dyDescent="0.2">
      <c r="B13" s="16" t="s">
        <v>27</v>
      </c>
      <c r="C13" s="16" t="s">
        <v>28</v>
      </c>
      <c r="D13" s="16" t="s">
        <v>11012</v>
      </c>
      <c r="E13" s="16" t="s">
        <v>38</v>
      </c>
      <c r="F13" s="16" t="s">
        <v>41</v>
      </c>
      <c r="G13" s="16" t="s">
        <v>11072</v>
      </c>
    </row>
    <row r="14" spans="2:7" hidden="1" x14ac:dyDescent="0.2">
      <c r="B14" s="24" t="s">
        <v>7935</v>
      </c>
      <c r="C14" s="24" t="str">
        <f t="shared" ref="C14:C77" si="0">IFERROR(INDEX(nSegment,MATCH($B14,nCustomerName,0)),"")</f>
        <v>Consumer</v>
      </c>
      <c r="D14" s="27">
        <f t="shared" ref="D14:D77" si="1">SUMIFS(nIsFirstOrderLine,nCustomerName,$B14)</f>
        <v>3</v>
      </c>
      <c r="E14" s="25">
        <f t="shared" ref="E14:E77" si="2">SUMIFS(nSales,nCustomerName,$B14)</f>
        <v>886.15599999999995</v>
      </c>
      <c r="F14" s="25">
        <f t="shared" ref="F14:F77" si="3">SUMIFS(nProfit,nCustomerName,$B14)</f>
        <v>129.34649999999999</v>
      </c>
      <c r="G14" s="24" t="str">
        <f t="shared" ref="G14:G77" si="4">IF(D14&gt;1,"Repeat","One-Time")</f>
        <v>Repeat</v>
      </c>
    </row>
    <row r="15" spans="2:7" hidden="1" x14ac:dyDescent="0.2">
      <c r="B15" s="24" t="s">
        <v>6456</v>
      </c>
      <c r="C15" s="24" t="str">
        <f t="shared" si="0"/>
        <v>Corporate</v>
      </c>
      <c r="D15" s="27">
        <f t="shared" si="1"/>
        <v>7</v>
      </c>
      <c r="E15" s="25">
        <f t="shared" si="2"/>
        <v>1744.6999999999998</v>
      </c>
      <c r="F15" s="25">
        <f t="shared" si="3"/>
        <v>365.21519999999998</v>
      </c>
      <c r="G15" s="24" t="str">
        <f t="shared" si="4"/>
        <v>Repeat</v>
      </c>
    </row>
    <row r="16" spans="2:7" hidden="1" x14ac:dyDescent="0.2">
      <c r="B16" s="24" t="s">
        <v>3740</v>
      </c>
      <c r="C16" s="24" t="str">
        <f t="shared" si="0"/>
        <v>Corporate</v>
      </c>
      <c r="D16" s="27">
        <f t="shared" si="1"/>
        <v>7</v>
      </c>
      <c r="E16" s="25">
        <f t="shared" si="2"/>
        <v>3050.6920000000005</v>
      </c>
      <c r="F16" s="25">
        <f t="shared" si="3"/>
        <v>-253.57459999999998</v>
      </c>
      <c r="G16" s="24" t="str">
        <f t="shared" si="4"/>
        <v>Repeat</v>
      </c>
    </row>
    <row r="17" spans="2:7" hidden="1" x14ac:dyDescent="0.2">
      <c r="B17" s="24" t="s">
        <v>1280</v>
      </c>
      <c r="C17" s="24" t="str">
        <f t="shared" si="0"/>
        <v>Home Office</v>
      </c>
      <c r="D17" s="27">
        <f t="shared" si="1"/>
        <v>8</v>
      </c>
      <c r="E17" s="25">
        <f t="shared" si="2"/>
        <v>7755.619999999999</v>
      </c>
      <c r="F17" s="25">
        <f t="shared" si="3"/>
        <v>2054.5884999999998</v>
      </c>
      <c r="G17" s="24" t="str">
        <f t="shared" si="4"/>
        <v>Repeat</v>
      </c>
    </row>
    <row r="18" spans="2:7" hidden="1" x14ac:dyDescent="0.2">
      <c r="B18" s="24" t="s">
        <v>2857</v>
      </c>
      <c r="C18" s="24" t="str">
        <f t="shared" si="0"/>
        <v>Corporate</v>
      </c>
      <c r="D18" s="27">
        <f t="shared" si="1"/>
        <v>10</v>
      </c>
      <c r="E18" s="25">
        <f t="shared" si="2"/>
        <v>3250.3369999999991</v>
      </c>
      <c r="F18" s="25">
        <f t="shared" si="3"/>
        <v>281.18899999999996</v>
      </c>
      <c r="G18" s="24" t="str">
        <f t="shared" si="4"/>
        <v>Repeat</v>
      </c>
    </row>
    <row r="19" spans="2:7" hidden="1" x14ac:dyDescent="0.2">
      <c r="B19" s="24" t="s">
        <v>4745</v>
      </c>
      <c r="C19" s="24" t="str">
        <f t="shared" si="0"/>
        <v>Consumer</v>
      </c>
      <c r="D19" s="27">
        <f t="shared" si="1"/>
        <v>9</v>
      </c>
      <c r="E19" s="25">
        <f t="shared" si="2"/>
        <v>3255.3099999999995</v>
      </c>
      <c r="F19" s="25">
        <f t="shared" si="3"/>
        <v>64.537399999999977</v>
      </c>
      <c r="G19" s="24" t="str">
        <f t="shared" si="4"/>
        <v>Repeat</v>
      </c>
    </row>
    <row r="20" spans="2:7" hidden="1" x14ac:dyDescent="0.2">
      <c r="B20" s="24" t="s">
        <v>3864</v>
      </c>
      <c r="C20" s="24" t="str">
        <f t="shared" si="0"/>
        <v>Consumer</v>
      </c>
      <c r="D20" s="27">
        <f t="shared" si="1"/>
        <v>10</v>
      </c>
      <c r="E20" s="25">
        <f t="shared" si="2"/>
        <v>14473.570999999998</v>
      </c>
      <c r="F20" s="25">
        <f t="shared" si="3"/>
        <v>5444.8055000000004</v>
      </c>
      <c r="G20" s="24" t="str">
        <f t="shared" si="4"/>
        <v>Repeat</v>
      </c>
    </row>
    <row r="21" spans="2:7" hidden="1" x14ac:dyDescent="0.2">
      <c r="B21" s="24" t="s">
        <v>5040</v>
      </c>
      <c r="C21" s="24" t="str">
        <f t="shared" si="0"/>
        <v>Home Office</v>
      </c>
      <c r="D21" s="27">
        <f t="shared" si="1"/>
        <v>7</v>
      </c>
      <c r="E21" s="25">
        <f t="shared" si="2"/>
        <v>1735.5140000000001</v>
      </c>
      <c r="F21" s="25">
        <f t="shared" si="3"/>
        <v>-2.3145999999999844</v>
      </c>
      <c r="G21" s="24" t="str">
        <f t="shared" si="4"/>
        <v>Repeat</v>
      </c>
    </row>
    <row r="22" spans="2:7" hidden="1" x14ac:dyDescent="0.2">
      <c r="B22" s="24" t="s">
        <v>1894</v>
      </c>
      <c r="C22" s="24" t="str">
        <f t="shared" si="0"/>
        <v>Home Office</v>
      </c>
      <c r="D22" s="27">
        <f t="shared" si="1"/>
        <v>2</v>
      </c>
      <c r="E22" s="25">
        <f t="shared" si="2"/>
        <v>58.82</v>
      </c>
      <c r="F22" s="25">
        <f t="shared" si="3"/>
        <v>21.849599999999999</v>
      </c>
      <c r="G22" s="24" t="str">
        <f t="shared" si="4"/>
        <v>Repeat</v>
      </c>
    </row>
    <row r="23" spans="2:7" hidden="1" x14ac:dyDescent="0.2">
      <c r="B23" s="24" t="s">
        <v>4163</v>
      </c>
      <c r="C23" s="24" t="str">
        <f t="shared" si="0"/>
        <v>Consumer</v>
      </c>
      <c r="D23" s="27">
        <f t="shared" si="1"/>
        <v>5</v>
      </c>
      <c r="E23" s="25">
        <f t="shared" si="2"/>
        <v>966.70999999999981</v>
      </c>
      <c r="F23" s="25">
        <f t="shared" si="3"/>
        <v>313.65969999999999</v>
      </c>
      <c r="G23" s="24" t="str">
        <f t="shared" si="4"/>
        <v>Repeat</v>
      </c>
    </row>
    <row r="24" spans="2:7" hidden="1" x14ac:dyDescent="0.2">
      <c r="B24" s="24" t="s">
        <v>2276</v>
      </c>
      <c r="C24" s="24" t="str">
        <f t="shared" si="0"/>
        <v>Consumer</v>
      </c>
      <c r="D24" s="27">
        <f t="shared" si="1"/>
        <v>8</v>
      </c>
      <c r="E24" s="25">
        <f t="shared" si="2"/>
        <v>1113.838</v>
      </c>
      <c r="F24" s="25">
        <f t="shared" si="3"/>
        <v>220.81299999999999</v>
      </c>
      <c r="G24" s="24" t="str">
        <f t="shared" si="4"/>
        <v>Repeat</v>
      </c>
    </row>
    <row r="25" spans="2:7" hidden="1" x14ac:dyDescent="0.2">
      <c r="B25" s="24" t="s">
        <v>559</v>
      </c>
      <c r="C25" s="24" t="str">
        <f t="shared" si="0"/>
        <v>Home Office</v>
      </c>
      <c r="D25" s="27">
        <f t="shared" si="1"/>
        <v>8</v>
      </c>
      <c r="E25" s="25">
        <f t="shared" si="2"/>
        <v>6106.8799999999992</v>
      </c>
      <c r="F25" s="25">
        <f t="shared" si="3"/>
        <v>1869.9294</v>
      </c>
      <c r="G25" s="24" t="str">
        <f t="shared" si="4"/>
        <v>Repeat</v>
      </c>
    </row>
    <row r="26" spans="2:7" hidden="1" x14ac:dyDescent="0.2">
      <c r="B26" s="24" t="s">
        <v>1091</v>
      </c>
      <c r="C26" s="24" t="str">
        <f t="shared" si="0"/>
        <v>Corporate</v>
      </c>
      <c r="D26" s="27">
        <f t="shared" si="1"/>
        <v>4</v>
      </c>
      <c r="E26" s="25">
        <f t="shared" si="2"/>
        <v>1587.452</v>
      </c>
      <c r="F26" s="25">
        <f t="shared" si="3"/>
        <v>-378.55090000000001</v>
      </c>
      <c r="G26" s="24" t="str">
        <f t="shared" si="4"/>
        <v>Repeat</v>
      </c>
    </row>
    <row r="27" spans="2:7" hidden="1" x14ac:dyDescent="0.2">
      <c r="B27" s="24" t="s">
        <v>1020</v>
      </c>
      <c r="C27" s="24" t="str">
        <f t="shared" si="0"/>
        <v>Consumer</v>
      </c>
      <c r="D27" s="27">
        <f t="shared" si="1"/>
        <v>9</v>
      </c>
      <c r="E27" s="25">
        <f t="shared" si="2"/>
        <v>4805.3440000000001</v>
      </c>
      <c r="F27" s="25">
        <f t="shared" si="3"/>
        <v>1308.5545999999999</v>
      </c>
      <c r="G27" s="24" t="str">
        <f t="shared" si="4"/>
        <v>Repeat</v>
      </c>
    </row>
    <row r="28" spans="2:7" hidden="1" x14ac:dyDescent="0.2">
      <c r="B28" s="24" t="s">
        <v>1139</v>
      </c>
      <c r="C28" s="24" t="str">
        <f t="shared" si="0"/>
        <v>Corporate</v>
      </c>
      <c r="D28" s="27">
        <f t="shared" si="1"/>
        <v>5</v>
      </c>
      <c r="E28" s="25">
        <f t="shared" si="2"/>
        <v>4260.7840000000006</v>
      </c>
      <c r="F28" s="25">
        <f t="shared" si="3"/>
        <v>719.77510000000007</v>
      </c>
      <c r="G28" s="24" t="str">
        <f t="shared" si="4"/>
        <v>Repeat</v>
      </c>
    </row>
    <row r="29" spans="2:7" hidden="1" x14ac:dyDescent="0.2">
      <c r="B29" s="24" t="s">
        <v>2042</v>
      </c>
      <c r="C29" s="24" t="str">
        <f t="shared" si="0"/>
        <v>Consumer</v>
      </c>
      <c r="D29" s="27">
        <f t="shared" si="1"/>
        <v>7</v>
      </c>
      <c r="E29" s="25">
        <f t="shared" si="2"/>
        <v>584.60800000000006</v>
      </c>
      <c r="F29" s="25">
        <f t="shared" si="3"/>
        <v>33.715799999999994</v>
      </c>
      <c r="G29" s="24" t="str">
        <f t="shared" si="4"/>
        <v>Repeat</v>
      </c>
    </row>
    <row r="30" spans="2:7" hidden="1" x14ac:dyDescent="0.2">
      <c r="B30" s="24" t="s">
        <v>3713</v>
      </c>
      <c r="C30" s="24" t="str">
        <f t="shared" si="0"/>
        <v>Home Office</v>
      </c>
      <c r="D30" s="27">
        <f t="shared" si="1"/>
        <v>9</v>
      </c>
      <c r="E30" s="25">
        <f t="shared" si="2"/>
        <v>914.53199999999981</v>
      </c>
      <c r="F30" s="25">
        <f t="shared" si="3"/>
        <v>264.5675</v>
      </c>
      <c r="G30" s="24" t="str">
        <f t="shared" si="4"/>
        <v>Repeat</v>
      </c>
    </row>
    <row r="31" spans="2:7" hidden="1" x14ac:dyDescent="0.2">
      <c r="B31" s="24" t="s">
        <v>146</v>
      </c>
      <c r="C31" s="24" t="str">
        <f t="shared" si="0"/>
        <v>Consumer</v>
      </c>
      <c r="D31" s="27">
        <f t="shared" si="1"/>
        <v>5</v>
      </c>
      <c r="E31" s="25">
        <f t="shared" si="2"/>
        <v>2582.8979999999997</v>
      </c>
      <c r="F31" s="25">
        <f t="shared" si="3"/>
        <v>732.73990000000003</v>
      </c>
      <c r="G31" s="24" t="str">
        <f t="shared" si="4"/>
        <v>Repeat</v>
      </c>
    </row>
    <row r="32" spans="2:7" hidden="1" x14ac:dyDescent="0.2">
      <c r="B32" s="24" t="s">
        <v>1370</v>
      </c>
      <c r="C32" s="24" t="str">
        <f t="shared" si="0"/>
        <v>Corporate</v>
      </c>
      <c r="D32" s="27">
        <f t="shared" si="1"/>
        <v>6</v>
      </c>
      <c r="E32" s="25">
        <f t="shared" si="2"/>
        <v>3214.2359999999999</v>
      </c>
      <c r="F32" s="25">
        <f t="shared" si="3"/>
        <v>354.62759999999997</v>
      </c>
      <c r="G32" s="24" t="str">
        <f t="shared" si="4"/>
        <v>Repeat</v>
      </c>
    </row>
    <row r="33" spans="2:7" hidden="1" x14ac:dyDescent="0.2">
      <c r="B33" s="24" t="s">
        <v>5763</v>
      </c>
      <c r="C33" s="24" t="str">
        <f t="shared" si="0"/>
        <v>Corporate</v>
      </c>
      <c r="D33" s="27">
        <f t="shared" si="1"/>
        <v>4</v>
      </c>
      <c r="E33" s="25">
        <f t="shared" si="2"/>
        <v>367.548</v>
      </c>
      <c r="F33" s="25">
        <f t="shared" si="3"/>
        <v>59.288399999999996</v>
      </c>
      <c r="G33" s="24" t="str">
        <f t="shared" si="4"/>
        <v>Repeat</v>
      </c>
    </row>
    <row r="34" spans="2:7" hidden="1" x14ac:dyDescent="0.2">
      <c r="B34" s="24" t="s">
        <v>3368</v>
      </c>
      <c r="C34" s="24" t="str">
        <f t="shared" si="0"/>
        <v>Consumer</v>
      </c>
      <c r="D34" s="27">
        <f t="shared" si="1"/>
        <v>5</v>
      </c>
      <c r="E34" s="25">
        <f t="shared" si="2"/>
        <v>5563.56</v>
      </c>
      <c r="F34" s="25">
        <f t="shared" si="3"/>
        <v>-362.88250000000005</v>
      </c>
      <c r="G34" s="24" t="str">
        <f t="shared" si="4"/>
        <v>Repeat</v>
      </c>
    </row>
    <row r="35" spans="2:7" hidden="1" x14ac:dyDescent="0.2">
      <c r="B35" s="24" t="s">
        <v>7475</v>
      </c>
      <c r="C35" s="24" t="str">
        <f t="shared" si="0"/>
        <v>Consumer</v>
      </c>
      <c r="D35" s="27">
        <f t="shared" si="1"/>
        <v>5</v>
      </c>
      <c r="E35" s="25">
        <f t="shared" si="2"/>
        <v>660.97199999999998</v>
      </c>
      <c r="F35" s="25">
        <f t="shared" si="3"/>
        <v>-5.137099999999978</v>
      </c>
      <c r="G35" s="24" t="str">
        <f t="shared" si="4"/>
        <v>Repeat</v>
      </c>
    </row>
    <row r="36" spans="2:7" hidden="1" x14ac:dyDescent="0.2">
      <c r="B36" s="24" t="s">
        <v>7903</v>
      </c>
      <c r="C36" s="24" t="str">
        <f t="shared" si="0"/>
        <v>Corporate</v>
      </c>
      <c r="D36" s="27">
        <f t="shared" si="1"/>
        <v>4</v>
      </c>
      <c r="E36" s="25">
        <f t="shared" si="2"/>
        <v>1055.694</v>
      </c>
      <c r="F36" s="25">
        <f t="shared" si="3"/>
        <v>-221.05439999999999</v>
      </c>
      <c r="G36" s="24" t="str">
        <f t="shared" si="4"/>
        <v>Repeat</v>
      </c>
    </row>
    <row r="37" spans="2:7" hidden="1" x14ac:dyDescent="0.2">
      <c r="B37" s="24" t="s">
        <v>786</v>
      </c>
      <c r="C37" s="24" t="str">
        <f t="shared" si="0"/>
        <v>Corporate</v>
      </c>
      <c r="D37" s="27">
        <f t="shared" si="1"/>
        <v>5</v>
      </c>
      <c r="E37" s="25">
        <f t="shared" si="2"/>
        <v>814.01200000000006</v>
      </c>
      <c r="F37" s="25">
        <f t="shared" si="3"/>
        <v>194.98780000000002</v>
      </c>
      <c r="G37" s="24" t="str">
        <f t="shared" si="4"/>
        <v>Repeat</v>
      </c>
    </row>
    <row r="38" spans="2:7" hidden="1" x14ac:dyDescent="0.2">
      <c r="B38" s="24" t="s">
        <v>1854</v>
      </c>
      <c r="C38" s="24" t="str">
        <f t="shared" si="0"/>
        <v>Consumer</v>
      </c>
      <c r="D38" s="27">
        <f t="shared" si="1"/>
        <v>9</v>
      </c>
      <c r="E38" s="25">
        <f t="shared" si="2"/>
        <v>1056.3900000000001</v>
      </c>
      <c r="F38" s="25">
        <f t="shared" si="3"/>
        <v>277.38240000000002</v>
      </c>
      <c r="G38" s="24" t="str">
        <f t="shared" si="4"/>
        <v>Repeat</v>
      </c>
    </row>
    <row r="39" spans="2:7" hidden="1" x14ac:dyDescent="0.2">
      <c r="B39" s="24" t="s">
        <v>3099</v>
      </c>
      <c r="C39" s="24" t="str">
        <f t="shared" si="0"/>
        <v>Consumer</v>
      </c>
      <c r="D39" s="27">
        <f t="shared" si="1"/>
        <v>5</v>
      </c>
      <c r="E39" s="25">
        <f t="shared" si="2"/>
        <v>200.94499999999999</v>
      </c>
      <c r="F39" s="25">
        <f t="shared" si="3"/>
        <v>69.278400000000005</v>
      </c>
      <c r="G39" s="24" t="str">
        <f t="shared" si="4"/>
        <v>Repeat</v>
      </c>
    </row>
    <row r="40" spans="2:7" hidden="1" x14ac:dyDescent="0.2">
      <c r="B40" s="24" t="s">
        <v>1356</v>
      </c>
      <c r="C40" s="24" t="str">
        <f t="shared" si="0"/>
        <v>Corporate</v>
      </c>
      <c r="D40" s="27">
        <f t="shared" si="1"/>
        <v>5</v>
      </c>
      <c r="E40" s="25">
        <f t="shared" si="2"/>
        <v>2236.1280000000002</v>
      </c>
      <c r="F40" s="25">
        <f t="shared" si="3"/>
        <v>-98.764599999999973</v>
      </c>
      <c r="G40" s="24" t="str">
        <f t="shared" si="4"/>
        <v>Repeat</v>
      </c>
    </row>
    <row r="41" spans="2:7" hidden="1" x14ac:dyDescent="0.2">
      <c r="B41" s="24" t="s">
        <v>1252</v>
      </c>
      <c r="C41" s="24" t="str">
        <f t="shared" si="0"/>
        <v>Corporate</v>
      </c>
      <c r="D41" s="27">
        <f t="shared" si="1"/>
        <v>3</v>
      </c>
      <c r="E41" s="25">
        <f t="shared" si="2"/>
        <v>925.8</v>
      </c>
      <c r="F41" s="25">
        <f t="shared" si="3"/>
        <v>-62.1342</v>
      </c>
      <c r="G41" s="24" t="str">
        <f t="shared" si="4"/>
        <v>Repeat</v>
      </c>
    </row>
    <row r="42" spans="2:7" hidden="1" x14ac:dyDescent="0.2">
      <c r="B42" s="24" t="s">
        <v>3406</v>
      </c>
      <c r="C42" s="24" t="str">
        <f t="shared" si="0"/>
        <v>Home Office</v>
      </c>
      <c r="D42" s="27">
        <f t="shared" si="1"/>
        <v>6</v>
      </c>
      <c r="E42" s="25">
        <f t="shared" si="2"/>
        <v>1171.8139999999999</v>
      </c>
      <c r="F42" s="25">
        <f t="shared" si="3"/>
        <v>100.87680000000002</v>
      </c>
      <c r="G42" s="24" t="str">
        <f t="shared" si="4"/>
        <v>Repeat</v>
      </c>
    </row>
    <row r="43" spans="2:7" hidden="1" x14ac:dyDescent="0.2">
      <c r="B43" s="24" t="s">
        <v>4753</v>
      </c>
      <c r="C43" s="24" t="str">
        <f t="shared" si="0"/>
        <v>Consumer</v>
      </c>
      <c r="D43" s="27">
        <f t="shared" si="1"/>
        <v>7</v>
      </c>
      <c r="E43" s="25">
        <f t="shared" si="2"/>
        <v>5527.8460000000005</v>
      </c>
      <c r="F43" s="25">
        <f t="shared" si="3"/>
        <v>1366.0098000000003</v>
      </c>
      <c r="G43" s="24" t="str">
        <f t="shared" si="4"/>
        <v>Repeat</v>
      </c>
    </row>
    <row r="44" spans="2:7" hidden="1" x14ac:dyDescent="0.2">
      <c r="B44" s="24" t="s">
        <v>7295</v>
      </c>
      <c r="C44" s="24" t="str">
        <f t="shared" si="0"/>
        <v>Consumer</v>
      </c>
      <c r="D44" s="27">
        <f t="shared" si="1"/>
        <v>5</v>
      </c>
      <c r="E44" s="25">
        <f t="shared" si="2"/>
        <v>2495.3916000000004</v>
      </c>
      <c r="F44" s="25">
        <f t="shared" si="3"/>
        <v>-196.12009999999995</v>
      </c>
      <c r="G44" s="24" t="str">
        <f t="shared" si="4"/>
        <v>Repeat</v>
      </c>
    </row>
    <row r="45" spans="2:7" hidden="1" x14ac:dyDescent="0.2">
      <c r="B45" s="24" t="s">
        <v>113</v>
      </c>
      <c r="C45" s="24" t="str">
        <f t="shared" si="0"/>
        <v>Consumer</v>
      </c>
      <c r="D45" s="27">
        <f t="shared" si="1"/>
        <v>4</v>
      </c>
      <c r="E45" s="25">
        <f t="shared" si="2"/>
        <v>1790.5119999999999</v>
      </c>
      <c r="F45" s="25">
        <f t="shared" si="3"/>
        <v>435.82739999999995</v>
      </c>
      <c r="G45" s="24" t="str">
        <f t="shared" si="4"/>
        <v>Repeat</v>
      </c>
    </row>
    <row r="46" spans="2:7" hidden="1" x14ac:dyDescent="0.2">
      <c r="B46" s="24" t="s">
        <v>1064</v>
      </c>
      <c r="C46" s="24" t="str">
        <f t="shared" si="0"/>
        <v>Corporate</v>
      </c>
      <c r="D46" s="27">
        <f t="shared" si="1"/>
        <v>8</v>
      </c>
      <c r="E46" s="25">
        <f t="shared" si="2"/>
        <v>2356.855</v>
      </c>
      <c r="F46" s="25">
        <f t="shared" si="3"/>
        <v>295.66679999999997</v>
      </c>
      <c r="G46" s="24" t="str">
        <f t="shared" si="4"/>
        <v>Repeat</v>
      </c>
    </row>
    <row r="47" spans="2:7" hidden="1" x14ac:dyDescent="0.2">
      <c r="B47" s="24" t="s">
        <v>2049</v>
      </c>
      <c r="C47" s="24" t="str">
        <f t="shared" si="0"/>
        <v>Consumer</v>
      </c>
      <c r="D47" s="27">
        <f t="shared" si="1"/>
        <v>5</v>
      </c>
      <c r="E47" s="25">
        <f t="shared" si="2"/>
        <v>264.86400000000003</v>
      </c>
      <c r="F47" s="25">
        <f t="shared" si="3"/>
        <v>43.669499999999999</v>
      </c>
      <c r="G47" s="24" t="str">
        <f t="shared" si="4"/>
        <v>Repeat</v>
      </c>
    </row>
    <row r="48" spans="2:7" hidden="1" x14ac:dyDescent="0.2">
      <c r="B48" s="24" t="s">
        <v>1180</v>
      </c>
      <c r="C48" s="24" t="str">
        <f t="shared" si="0"/>
        <v>Corporate</v>
      </c>
      <c r="D48" s="27">
        <f t="shared" si="1"/>
        <v>4</v>
      </c>
      <c r="E48" s="25">
        <f t="shared" si="2"/>
        <v>1455.0379999999998</v>
      </c>
      <c r="F48" s="25">
        <f t="shared" si="3"/>
        <v>-152.76130000000001</v>
      </c>
      <c r="G48" s="24" t="str">
        <f t="shared" si="4"/>
        <v>Repeat</v>
      </c>
    </row>
    <row r="49" spans="2:7" hidden="1" x14ac:dyDescent="0.2">
      <c r="B49" s="24" t="s">
        <v>4066</v>
      </c>
      <c r="C49" s="24" t="str">
        <f t="shared" si="0"/>
        <v>Consumer</v>
      </c>
      <c r="D49" s="27">
        <f t="shared" si="1"/>
        <v>6</v>
      </c>
      <c r="E49" s="25">
        <f t="shared" si="2"/>
        <v>6608.4480000000003</v>
      </c>
      <c r="F49" s="25">
        <f t="shared" si="3"/>
        <v>2884.6207999999997</v>
      </c>
      <c r="G49" s="24" t="str">
        <f t="shared" si="4"/>
        <v>Repeat</v>
      </c>
    </row>
    <row r="50" spans="2:7" hidden="1" x14ac:dyDescent="0.2">
      <c r="B50" s="24" t="s">
        <v>6192</v>
      </c>
      <c r="C50" s="24" t="str">
        <f t="shared" si="0"/>
        <v>Corporate</v>
      </c>
      <c r="D50" s="27">
        <f t="shared" si="1"/>
        <v>4</v>
      </c>
      <c r="E50" s="25">
        <f t="shared" si="2"/>
        <v>497.01400000000007</v>
      </c>
      <c r="F50" s="25">
        <f t="shared" si="3"/>
        <v>103.34989999999998</v>
      </c>
      <c r="G50" s="24" t="str">
        <f t="shared" si="4"/>
        <v>Repeat</v>
      </c>
    </row>
    <row r="51" spans="2:7" hidden="1" x14ac:dyDescent="0.2">
      <c r="B51" s="24" t="s">
        <v>9244</v>
      </c>
      <c r="C51" s="24" t="str">
        <f t="shared" si="0"/>
        <v>Consumer</v>
      </c>
      <c r="D51" s="27">
        <f t="shared" si="1"/>
        <v>1</v>
      </c>
      <c r="E51" s="25">
        <f t="shared" si="2"/>
        <v>88.15</v>
      </c>
      <c r="F51" s="25">
        <f t="shared" si="3"/>
        <v>32.633000000000003</v>
      </c>
      <c r="G51" s="24" t="str">
        <f t="shared" si="4"/>
        <v>One-Time</v>
      </c>
    </row>
    <row r="52" spans="2:7" hidden="1" x14ac:dyDescent="0.2">
      <c r="B52" s="24" t="s">
        <v>7344</v>
      </c>
      <c r="C52" s="24" t="str">
        <f t="shared" si="0"/>
        <v>Consumer</v>
      </c>
      <c r="D52" s="27">
        <f t="shared" si="1"/>
        <v>4</v>
      </c>
      <c r="E52" s="25">
        <f t="shared" si="2"/>
        <v>738.50400000000002</v>
      </c>
      <c r="F52" s="25">
        <f t="shared" si="3"/>
        <v>83.962999999999994</v>
      </c>
      <c r="G52" s="24" t="str">
        <f t="shared" si="4"/>
        <v>Repeat</v>
      </c>
    </row>
    <row r="53" spans="2:7" hidden="1" x14ac:dyDescent="0.2">
      <c r="B53" s="24" t="s">
        <v>3788</v>
      </c>
      <c r="C53" s="24" t="str">
        <f t="shared" si="0"/>
        <v>Corporate</v>
      </c>
      <c r="D53" s="27">
        <f t="shared" si="1"/>
        <v>4</v>
      </c>
      <c r="E53" s="25">
        <f t="shared" si="2"/>
        <v>1515.8620000000001</v>
      </c>
      <c r="F53" s="25">
        <f t="shared" si="3"/>
        <v>-274.96039999999999</v>
      </c>
      <c r="G53" s="24" t="str">
        <f t="shared" si="4"/>
        <v>Repeat</v>
      </c>
    </row>
    <row r="54" spans="2:7" hidden="1" x14ac:dyDescent="0.2">
      <c r="B54" s="24" t="s">
        <v>4845</v>
      </c>
      <c r="C54" s="24" t="str">
        <f t="shared" si="0"/>
        <v>Corporate</v>
      </c>
      <c r="D54" s="27">
        <f t="shared" si="1"/>
        <v>5</v>
      </c>
      <c r="E54" s="25">
        <f t="shared" si="2"/>
        <v>2537.6860000000001</v>
      </c>
      <c r="F54" s="25">
        <f t="shared" si="3"/>
        <v>298.82730000000004</v>
      </c>
      <c r="G54" s="24" t="str">
        <f t="shared" si="4"/>
        <v>Repeat</v>
      </c>
    </row>
    <row r="55" spans="2:7" hidden="1" x14ac:dyDescent="0.2">
      <c r="B55" s="24" t="s">
        <v>2989</v>
      </c>
      <c r="C55" s="24" t="str">
        <f t="shared" si="0"/>
        <v>Home Office</v>
      </c>
      <c r="D55" s="27">
        <f t="shared" si="1"/>
        <v>7</v>
      </c>
      <c r="E55" s="25">
        <f t="shared" si="2"/>
        <v>833.39800000000002</v>
      </c>
      <c r="F55" s="25">
        <f t="shared" si="3"/>
        <v>136.49190000000002</v>
      </c>
      <c r="G55" s="24" t="str">
        <f t="shared" si="4"/>
        <v>Repeat</v>
      </c>
    </row>
    <row r="56" spans="2:7" hidden="1" x14ac:dyDescent="0.2">
      <c r="B56" s="24" t="s">
        <v>7194</v>
      </c>
      <c r="C56" s="24" t="str">
        <f t="shared" si="0"/>
        <v>Consumer</v>
      </c>
      <c r="D56" s="27">
        <f t="shared" si="1"/>
        <v>6</v>
      </c>
      <c r="E56" s="25">
        <f t="shared" si="2"/>
        <v>5086.9350000000013</v>
      </c>
      <c r="F56" s="25">
        <f t="shared" si="3"/>
        <v>857.80329999999992</v>
      </c>
      <c r="G56" s="24" t="str">
        <f t="shared" si="4"/>
        <v>Repeat</v>
      </c>
    </row>
    <row r="57" spans="2:7" hidden="1" x14ac:dyDescent="0.2">
      <c r="B57" s="24" t="s">
        <v>6058</v>
      </c>
      <c r="C57" s="24" t="str">
        <f t="shared" si="0"/>
        <v>Consumer</v>
      </c>
      <c r="D57" s="27">
        <f t="shared" si="1"/>
        <v>5</v>
      </c>
      <c r="E57" s="25">
        <f t="shared" si="2"/>
        <v>657.31600000000003</v>
      </c>
      <c r="F57" s="25">
        <f t="shared" si="3"/>
        <v>-28.700400000000002</v>
      </c>
      <c r="G57" s="24" t="str">
        <f t="shared" si="4"/>
        <v>Repeat</v>
      </c>
    </row>
    <row r="58" spans="2:7" hidden="1" x14ac:dyDescent="0.2">
      <c r="B58" s="24" t="s">
        <v>1440</v>
      </c>
      <c r="C58" s="24" t="str">
        <f t="shared" si="0"/>
        <v>Consumer</v>
      </c>
      <c r="D58" s="27">
        <f t="shared" si="1"/>
        <v>7</v>
      </c>
      <c r="E58" s="25">
        <f t="shared" si="2"/>
        <v>3489.0395999999996</v>
      </c>
      <c r="F58" s="25">
        <f t="shared" si="3"/>
        <v>-246.42569999999998</v>
      </c>
      <c r="G58" s="24" t="str">
        <f t="shared" si="4"/>
        <v>Repeat</v>
      </c>
    </row>
    <row r="59" spans="2:7" hidden="1" x14ac:dyDescent="0.2">
      <c r="B59" s="24" t="s">
        <v>6674</v>
      </c>
      <c r="C59" s="24" t="str">
        <f t="shared" si="0"/>
        <v>Corporate</v>
      </c>
      <c r="D59" s="27">
        <f t="shared" si="1"/>
        <v>12</v>
      </c>
      <c r="E59" s="25">
        <f t="shared" si="2"/>
        <v>7888.2940000000008</v>
      </c>
      <c r="F59" s="25">
        <f t="shared" si="3"/>
        <v>1298.0165999999999</v>
      </c>
      <c r="G59" s="24" t="str">
        <f t="shared" si="4"/>
        <v>Repeat</v>
      </c>
    </row>
    <row r="60" spans="2:7" hidden="1" x14ac:dyDescent="0.2">
      <c r="B60" s="24" t="s">
        <v>4930</v>
      </c>
      <c r="C60" s="24" t="str">
        <f t="shared" si="0"/>
        <v>Consumer</v>
      </c>
      <c r="D60" s="27">
        <f t="shared" si="1"/>
        <v>8</v>
      </c>
      <c r="E60" s="25">
        <f t="shared" si="2"/>
        <v>5664.0219999999999</v>
      </c>
      <c r="F60" s="25">
        <f t="shared" si="3"/>
        <v>1085.7326000000003</v>
      </c>
      <c r="G60" s="24" t="str">
        <f t="shared" si="4"/>
        <v>Repeat</v>
      </c>
    </row>
    <row r="61" spans="2:7" hidden="1" x14ac:dyDescent="0.2">
      <c r="B61" s="24" t="s">
        <v>3376</v>
      </c>
      <c r="C61" s="24" t="str">
        <f t="shared" si="0"/>
        <v>Home Office</v>
      </c>
      <c r="D61" s="27">
        <f t="shared" si="1"/>
        <v>8</v>
      </c>
      <c r="E61" s="25">
        <f t="shared" si="2"/>
        <v>1638.5539999999999</v>
      </c>
      <c r="F61" s="25">
        <f t="shared" si="3"/>
        <v>285.78879999999998</v>
      </c>
      <c r="G61" s="24" t="str">
        <f t="shared" si="4"/>
        <v>Repeat</v>
      </c>
    </row>
    <row r="62" spans="2:7" hidden="1" x14ac:dyDescent="0.2">
      <c r="B62" s="24" t="s">
        <v>2105</v>
      </c>
      <c r="C62" s="24" t="str">
        <f t="shared" si="0"/>
        <v>Consumer</v>
      </c>
      <c r="D62" s="27">
        <f t="shared" si="1"/>
        <v>10</v>
      </c>
      <c r="E62" s="25">
        <f t="shared" si="2"/>
        <v>3831.8640000000005</v>
      </c>
      <c r="F62" s="25">
        <f t="shared" si="3"/>
        <v>974.10699999999997</v>
      </c>
      <c r="G62" s="24" t="str">
        <f t="shared" si="4"/>
        <v>Repeat</v>
      </c>
    </row>
    <row r="63" spans="2:7" hidden="1" x14ac:dyDescent="0.2">
      <c r="B63" s="24" t="s">
        <v>5528</v>
      </c>
      <c r="C63" s="24" t="str">
        <f t="shared" si="0"/>
        <v>Consumer</v>
      </c>
      <c r="D63" s="27">
        <f t="shared" si="1"/>
        <v>6</v>
      </c>
      <c r="E63" s="25">
        <f t="shared" si="2"/>
        <v>1622.018</v>
      </c>
      <c r="F63" s="25">
        <f t="shared" si="3"/>
        <v>154.95030000000003</v>
      </c>
      <c r="G63" s="24" t="str">
        <f t="shared" si="4"/>
        <v>Repeat</v>
      </c>
    </row>
    <row r="64" spans="2:7" hidden="1" x14ac:dyDescent="0.2">
      <c r="B64" s="24" t="s">
        <v>2742</v>
      </c>
      <c r="C64" s="24" t="str">
        <f t="shared" si="0"/>
        <v>Home Office</v>
      </c>
      <c r="D64" s="27">
        <f t="shared" si="1"/>
        <v>4</v>
      </c>
      <c r="E64" s="25">
        <f t="shared" si="2"/>
        <v>170.58399999999997</v>
      </c>
      <c r="F64" s="25">
        <f t="shared" si="3"/>
        <v>-8.4310000000000009</v>
      </c>
      <c r="G64" s="24" t="str">
        <f t="shared" si="4"/>
        <v>Repeat</v>
      </c>
    </row>
    <row r="65" spans="2:7" hidden="1" x14ac:dyDescent="0.2">
      <c r="B65" s="24" t="s">
        <v>2707</v>
      </c>
      <c r="C65" s="24" t="str">
        <f t="shared" si="0"/>
        <v>Corporate</v>
      </c>
      <c r="D65" s="27">
        <f t="shared" si="1"/>
        <v>7</v>
      </c>
      <c r="E65" s="25">
        <f t="shared" si="2"/>
        <v>4867.3440000000001</v>
      </c>
      <c r="F65" s="25">
        <f t="shared" si="3"/>
        <v>150.71300000000005</v>
      </c>
      <c r="G65" s="24" t="str">
        <f t="shared" si="4"/>
        <v>Repeat</v>
      </c>
    </row>
    <row r="66" spans="2:7" hidden="1" x14ac:dyDescent="0.2">
      <c r="B66" s="24" t="s">
        <v>2465</v>
      </c>
      <c r="C66" s="24" t="str">
        <f t="shared" si="0"/>
        <v>Corporate</v>
      </c>
      <c r="D66" s="27">
        <f t="shared" si="1"/>
        <v>7</v>
      </c>
      <c r="E66" s="25">
        <f t="shared" si="2"/>
        <v>4501.3909999999996</v>
      </c>
      <c r="F66" s="25">
        <f t="shared" si="3"/>
        <v>1158.7064</v>
      </c>
      <c r="G66" s="24" t="str">
        <f t="shared" si="4"/>
        <v>Repeat</v>
      </c>
    </row>
    <row r="67" spans="2:7" hidden="1" x14ac:dyDescent="0.2">
      <c r="B67" s="24" t="s">
        <v>8737</v>
      </c>
      <c r="C67" s="24" t="str">
        <f t="shared" si="0"/>
        <v>Corporate</v>
      </c>
      <c r="D67" s="27">
        <f t="shared" si="1"/>
        <v>1</v>
      </c>
      <c r="E67" s="25">
        <f t="shared" si="2"/>
        <v>161.28</v>
      </c>
      <c r="F67" s="25">
        <f t="shared" si="3"/>
        <v>12.096</v>
      </c>
      <c r="G67" s="24" t="str">
        <f t="shared" si="4"/>
        <v>One-Time</v>
      </c>
    </row>
    <row r="68" spans="2:7" hidden="1" x14ac:dyDescent="0.2">
      <c r="B68" s="24" t="s">
        <v>2173</v>
      </c>
      <c r="C68" s="24" t="str">
        <f t="shared" si="0"/>
        <v>Corporate</v>
      </c>
      <c r="D68" s="27">
        <f t="shared" si="1"/>
        <v>8</v>
      </c>
      <c r="E68" s="25">
        <f t="shared" si="2"/>
        <v>4523.3359999999993</v>
      </c>
      <c r="F68" s="25">
        <f t="shared" si="3"/>
        <v>494.83519999999999</v>
      </c>
      <c r="G68" s="24" t="str">
        <f t="shared" si="4"/>
        <v>Repeat</v>
      </c>
    </row>
    <row r="69" spans="2:7" hidden="1" x14ac:dyDescent="0.2">
      <c r="B69" s="24" t="s">
        <v>4190</v>
      </c>
      <c r="C69" s="24" t="str">
        <f t="shared" si="0"/>
        <v>Consumer</v>
      </c>
      <c r="D69" s="27">
        <f t="shared" si="1"/>
        <v>4</v>
      </c>
      <c r="E69" s="25">
        <f t="shared" si="2"/>
        <v>649.37599999999998</v>
      </c>
      <c r="F69" s="25">
        <f t="shared" si="3"/>
        <v>65.772500000000008</v>
      </c>
      <c r="G69" s="24" t="str">
        <f t="shared" si="4"/>
        <v>Repeat</v>
      </c>
    </row>
    <row r="70" spans="2:7" hidden="1" x14ac:dyDescent="0.2">
      <c r="B70" s="24" t="s">
        <v>4079</v>
      </c>
      <c r="C70" s="24" t="str">
        <f t="shared" si="0"/>
        <v>Consumer</v>
      </c>
      <c r="D70" s="27">
        <f t="shared" si="1"/>
        <v>10</v>
      </c>
      <c r="E70" s="25">
        <f t="shared" si="2"/>
        <v>4375.7859999999991</v>
      </c>
      <c r="F70" s="25">
        <f t="shared" si="3"/>
        <v>867.72709999999995</v>
      </c>
      <c r="G70" s="24" t="str">
        <f t="shared" si="4"/>
        <v>Repeat</v>
      </c>
    </row>
    <row r="71" spans="2:7" hidden="1" x14ac:dyDescent="0.2">
      <c r="B71" s="24" t="s">
        <v>5114</v>
      </c>
      <c r="C71" s="24" t="str">
        <f t="shared" si="0"/>
        <v>Consumer</v>
      </c>
      <c r="D71" s="27">
        <f t="shared" si="1"/>
        <v>7</v>
      </c>
      <c r="E71" s="25">
        <f t="shared" si="2"/>
        <v>2052.9080000000004</v>
      </c>
      <c r="F71" s="25">
        <f t="shared" si="3"/>
        <v>317.97120000000001</v>
      </c>
      <c r="G71" s="24" t="str">
        <f t="shared" si="4"/>
        <v>Repeat</v>
      </c>
    </row>
    <row r="72" spans="2:7" hidden="1" x14ac:dyDescent="0.2">
      <c r="B72" s="24" t="s">
        <v>2657</v>
      </c>
      <c r="C72" s="24" t="str">
        <f t="shared" si="0"/>
        <v>Consumer</v>
      </c>
      <c r="D72" s="27">
        <f t="shared" si="1"/>
        <v>4</v>
      </c>
      <c r="E72" s="25">
        <f t="shared" si="2"/>
        <v>861.56499999999994</v>
      </c>
      <c r="F72" s="25">
        <f t="shared" si="3"/>
        <v>-163.11750000000001</v>
      </c>
      <c r="G72" s="24" t="str">
        <f t="shared" si="4"/>
        <v>Repeat</v>
      </c>
    </row>
    <row r="73" spans="2:7" hidden="1" x14ac:dyDescent="0.2">
      <c r="B73" s="24" t="s">
        <v>1340</v>
      </c>
      <c r="C73" s="24" t="str">
        <f t="shared" si="0"/>
        <v>Consumer</v>
      </c>
      <c r="D73" s="27">
        <f t="shared" si="1"/>
        <v>10</v>
      </c>
      <c r="E73" s="25">
        <f t="shared" si="2"/>
        <v>4510.7970000000005</v>
      </c>
      <c r="F73" s="25">
        <f t="shared" si="3"/>
        <v>343.68240000000003</v>
      </c>
      <c r="G73" s="24" t="str">
        <f t="shared" si="4"/>
        <v>Repeat</v>
      </c>
    </row>
    <row r="74" spans="2:7" hidden="1" x14ac:dyDescent="0.2">
      <c r="B74" s="24" t="s">
        <v>2320</v>
      </c>
      <c r="C74" s="24" t="str">
        <f t="shared" si="0"/>
        <v>Consumer</v>
      </c>
      <c r="D74" s="27">
        <f t="shared" si="1"/>
        <v>10</v>
      </c>
      <c r="E74" s="25">
        <f t="shared" si="2"/>
        <v>3323.556</v>
      </c>
      <c r="F74" s="25">
        <f t="shared" si="3"/>
        <v>579.31129999999996</v>
      </c>
      <c r="G74" s="24" t="str">
        <f t="shared" si="4"/>
        <v>Repeat</v>
      </c>
    </row>
    <row r="75" spans="2:7" hidden="1" x14ac:dyDescent="0.2">
      <c r="B75" s="24" t="s">
        <v>5188</v>
      </c>
      <c r="C75" s="24" t="str">
        <f t="shared" si="0"/>
        <v>Home Office</v>
      </c>
      <c r="D75" s="27">
        <f t="shared" si="1"/>
        <v>7</v>
      </c>
      <c r="E75" s="25">
        <f t="shared" si="2"/>
        <v>2852.9680000000003</v>
      </c>
      <c r="F75" s="25">
        <f t="shared" si="3"/>
        <v>-104.54859999999999</v>
      </c>
      <c r="G75" s="24" t="str">
        <f t="shared" si="4"/>
        <v>Repeat</v>
      </c>
    </row>
    <row r="76" spans="2:7" hidden="1" x14ac:dyDescent="0.2">
      <c r="B76" s="24" t="s">
        <v>1920</v>
      </c>
      <c r="C76" s="24" t="str">
        <f t="shared" si="0"/>
        <v>Consumer</v>
      </c>
      <c r="D76" s="27">
        <f t="shared" si="1"/>
        <v>7</v>
      </c>
      <c r="E76" s="25">
        <f t="shared" si="2"/>
        <v>1839.2400000000002</v>
      </c>
      <c r="F76" s="25">
        <f t="shared" si="3"/>
        <v>521.13519999999994</v>
      </c>
      <c r="G76" s="24" t="str">
        <f t="shared" si="4"/>
        <v>Repeat</v>
      </c>
    </row>
    <row r="77" spans="2:7" hidden="1" x14ac:dyDescent="0.2">
      <c r="B77" s="24" t="s">
        <v>1720</v>
      </c>
      <c r="C77" s="24" t="str">
        <f t="shared" si="0"/>
        <v>Consumer</v>
      </c>
      <c r="D77" s="27">
        <f t="shared" si="1"/>
        <v>3</v>
      </c>
      <c r="E77" s="25">
        <f t="shared" si="2"/>
        <v>629.24799999999993</v>
      </c>
      <c r="F77" s="25">
        <f t="shared" si="3"/>
        <v>60.426499999999997</v>
      </c>
      <c r="G77" s="24" t="str">
        <f t="shared" si="4"/>
        <v>Repeat</v>
      </c>
    </row>
    <row r="78" spans="2:7" hidden="1" x14ac:dyDescent="0.2">
      <c r="B78" s="24" t="s">
        <v>4648</v>
      </c>
      <c r="C78" s="24" t="str">
        <f t="shared" ref="C78:C141" si="5">IFERROR(INDEX(nSegment,MATCH($B78,nCustomerName,0)),"")</f>
        <v>Corporate</v>
      </c>
      <c r="D78" s="27">
        <f t="shared" ref="D78:D141" si="6">SUMIFS(nIsFirstOrderLine,nCustomerName,$B78)</f>
        <v>7</v>
      </c>
      <c r="E78" s="25">
        <f t="shared" ref="E78:E141" si="7">SUMIFS(nSales,nCustomerName,$B78)</f>
        <v>599.798</v>
      </c>
      <c r="F78" s="25">
        <f t="shared" ref="F78:F141" si="8">SUMIFS(nProfit,nCustomerName,$B78)</f>
        <v>227.43840000000003</v>
      </c>
      <c r="G78" s="24" t="str">
        <f t="shared" ref="G78:G141" si="9">IF(D78&gt;1,"Repeat","One-Time")</f>
        <v>Repeat</v>
      </c>
    </row>
    <row r="79" spans="2:7" hidden="1" x14ac:dyDescent="0.2">
      <c r="B79" s="24" t="s">
        <v>1056</v>
      </c>
      <c r="C79" s="24" t="str">
        <f t="shared" si="5"/>
        <v>Corporate</v>
      </c>
      <c r="D79" s="27">
        <f t="shared" si="6"/>
        <v>5</v>
      </c>
      <c r="E79" s="25">
        <f t="shared" si="7"/>
        <v>744.33999999999992</v>
      </c>
      <c r="F79" s="25">
        <f t="shared" si="8"/>
        <v>11.583900000000007</v>
      </c>
      <c r="G79" s="24" t="str">
        <f t="shared" si="9"/>
        <v>Repeat</v>
      </c>
    </row>
    <row r="80" spans="2:7" hidden="1" x14ac:dyDescent="0.2">
      <c r="B80" s="24" t="s">
        <v>5257</v>
      </c>
      <c r="C80" s="24" t="str">
        <f t="shared" si="5"/>
        <v>Home Office</v>
      </c>
      <c r="D80" s="27">
        <f t="shared" si="6"/>
        <v>4</v>
      </c>
      <c r="E80" s="25">
        <f t="shared" si="7"/>
        <v>1333.88</v>
      </c>
      <c r="F80" s="25">
        <f t="shared" si="8"/>
        <v>-291.3811</v>
      </c>
      <c r="G80" s="24" t="str">
        <f t="shared" si="9"/>
        <v>Repeat</v>
      </c>
    </row>
    <row r="81" spans="2:7" hidden="1" x14ac:dyDescent="0.2">
      <c r="B81" s="24" t="s">
        <v>2443</v>
      </c>
      <c r="C81" s="24" t="str">
        <f t="shared" si="5"/>
        <v>Corporate</v>
      </c>
      <c r="D81" s="27">
        <f t="shared" si="6"/>
        <v>8</v>
      </c>
      <c r="E81" s="25">
        <f t="shared" si="7"/>
        <v>2888.5059999999999</v>
      </c>
      <c r="F81" s="25">
        <f t="shared" si="8"/>
        <v>302.02</v>
      </c>
      <c r="G81" s="24" t="str">
        <f t="shared" si="9"/>
        <v>Repeat</v>
      </c>
    </row>
    <row r="82" spans="2:7" hidden="1" x14ac:dyDescent="0.2">
      <c r="B82" s="24" t="s">
        <v>8404</v>
      </c>
      <c r="C82" s="24" t="str">
        <f t="shared" si="5"/>
        <v>Consumer</v>
      </c>
      <c r="D82" s="27">
        <f t="shared" si="6"/>
        <v>8</v>
      </c>
      <c r="E82" s="25">
        <f t="shared" si="7"/>
        <v>2798.9479999999999</v>
      </c>
      <c r="F82" s="25">
        <f t="shared" si="8"/>
        <v>-711.42740000000015</v>
      </c>
      <c r="G82" s="24" t="str">
        <f t="shared" si="9"/>
        <v>Repeat</v>
      </c>
    </row>
    <row r="83" spans="2:7" hidden="1" x14ac:dyDescent="0.2">
      <c r="B83" s="24" t="s">
        <v>8590</v>
      </c>
      <c r="C83" s="24" t="str">
        <f t="shared" si="5"/>
        <v>Corporate</v>
      </c>
      <c r="D83" s="27">
        <f t="shared" si="6"/>
        <v>5</v>
      </c>
      <c r="E83" s="25">
        <f t="shared" si="7"/>
        <v>983.41999999999985</v>
      </c>
      <c r="F83" s="25">
        <f t="shared" si="8"/>
        <v>209.78300000000002</v>
      </c>
      <c r="G83" s="24" t="str">
        <f t="shared" si="9"/>
        <v>Repeat</v>
      </c>
    </row>
    <row r="84" spans="2:7" hidden="1" x14ac:dyDescent="0.2">
      <c r="B84" s="24" t="s">
        <v>8500</v>
      </c>
      <c r="C84" s="24" t="str">
        <f t="shared" si="5"/>
        <v>Consumer</v>
      </c>
      <c r="D84" s="27">
        <f t="shared" si="6"/>
        <v>3</v>
      </c>
      <c r="E84" s="25">
        <f t="shared" si="7"/>
        <v>385.51600000000002</v>
      </c>
      <c r="F84" s="25">
        <f t="shared" si="8"/>
        <v>-58.286599999999993</v>
      </c>
      <c r="G84" s="24" t="str">
        <f t="shared" si="9"/>
        <v>Repeat</v>
      </c>
    </row>
    <row r="85" spans="2:7" hidden="1" x14ac:dyDescent="0.2">
      <c r="B85" s="24" t="s">
        <v>5005</v>
      </c>
      <c r="C85" s="24" t="str">
        <f t="shared" si="5"/>
        <v>Consumer</v>
      </c>
      <c r="D85" s="27">
        <f t="shared" si="6"/>
        <v>3</v>
      </c>
      <c r="E85" s="25">
        <f t="shared" si="7"/>
        <v>272.95</v>
      </c>
      <c r="F85" s="25">
        <f t="shared" si="8"/>
        <v>110.9272</v>
      </c>
      <c r="G85" s="24" t="str">
        <f t="shared" si="9"/>
        <v>Repeat</v>
      </c>
    </row>
    <row r="86" spans="2:7" hidden="1" x14ac:dyDescent="0.2">
      <c r="B86" s="24" t="s">
        <v>1415</v>
      </c>
      <c r="C86" s="24" t="str">
        <f t="shared" si="5"/>
        <v>Corporate</v>
      </c>
      <c r="D86" s="27">
        <f t="shared" si="6"/>
        <v>12</v>
      </c>
      <c r="E86" s="25">
        <f t="shared" si="7"/>
        <v>2442.0439999999999</v>
      </c>
      <c r="F86" s="25">
        <f t="shared" si="8"/>
        <v>433.97509999999994</v>
      </c>
      <c r="G86" s="24" t="str">
        <f t="shared" si="9"/>
        <v>Repeat</v>
      </c>
    </row>
    <row r="87" spans="2:7" hidden="1" x14ac:dyDescent="0.2">
      <c r="B87" s="24" t="s">
        <v>2580</v>
      </c>
      <c r="C87" s="24" t="str">
        <f t="shared" si="5"/>
        <v>Corporate</v>
      </c>
      <c r="D87" s="27">
        <f t="shared" si="6"/>
        <v>8</v>
      </c>
      <c r="E87" s="25">
        <f t="shared" si="7"/>
        <v>4750.3579999999993</v>
      </c>
      <c r="F87" s="25">
        <f t="shared" si="8"/>
        <v>921.25739999999962</v>
      </c>
      <c r="G87" s="24" t="str">
        <f t="shared" si="9"/>
        <v>Repeat</v>
      </c>
    </row>
    <row r="88" spans="2:7" hidden="1" x14ac:dyDescent="0.2">
      <c r="B88" s="24" t="s">
        <v>5356</v>
      </c>
      <c r="C88" s="24" t="str">
        <f t="shared" si="5"/>
        <v>Home Office</v>
      </c>
      <c r="D88" s="27">
        <f t="shared" si="6"/>
        <v>9</v>
      </c>
      <c r="E88" s="25">
        <f t="shared" si="7"/>
        <v>2933.6759999999995</v>
      </c>
      <c r="F88" s="25">
        <f t="shared" si="8"/>
        <v>251.59740000000005</v>
      </c>
      <c r="G88" s="24" t="str">
        <f t="shared" si="9"/>
        <v>Repeat</v>
      </c>
    </row>
    <row r="89" spans="2:7" hidden="1" x14ac:dyDescent="0.2">
      <c r="B89" s="24" t="s">
        <v>706</v>
      </c>
      <c r="C89" s="24" t="str">
        <f t="shared" si="5"/>
        <v>Consumer</v>
      </c>
      <c r="D89" s="27">
        <f t="shared" si="6"/>
        <v>4</v>
      </c>
      <c r="E89" s="25">
        <f t="shared" si="7"/>
        <v>11789.630000000003</v>
      </c>
      <c r="F89" s="25">
        <f t="shared" si="8"/>
        <v>-1659.9581000000001</v>
      </c>
      <c r="G89" s="24" t="str">
        <f t="shared" si="9"/>
        <v>Repeat</v>
      </c>
    </row>
    <row r="90" spans="2:7" hidden="1" x14ac:dyDescent="0.2">
      <c r="B90" s="24" t="s">
        <v>6155</v>
      </c>
      <c r="C90" s="24" t="str">
        <f t="shared" si="5"/>
        <v>Consumer</v>
      </c>
      <c r="D90" s="27">
        <f t="shared" si="6"/>
        <v>6</v>
      </c>
      <c r="E90" s="25">
        <f t="shared" si="7"/>
        <v>1697.8609999999999</v>
      </c>
      <c r="F90" s="25">
        <f t="shared" si="8"/>
        <v>647.38469999999995</v>
      </c>
      <c r="G90" s="24" t="str">
        <f t="shared" si="9"/>
        <v>Repeat</v>
      </c>
    </row>
    <row r="91" spans="2:7" hidden="1" x14ac:dyDescent="0.2">
      <c r="B91" s="24" t="s">
        <v>3473</v>
      </c>
      <c r="C91" s="24" t="str">
        <f t="shared" si="5"/>
        <v>Home Office</v>
      </c>
      <c r="D91" s="27">
        <f t="shared" si="6"/>
        <v>11</v>
      </c>
      <c r="E91" s="25">
        <f t="shared" si="7"/>
        <v>5907.9719999999998</v>
      </c>
      <c r="F91" s="25">
        <f t="shared" si="8"/>
        <v>1538.2127000000003</v>
      </c>
      <c r="G91" s="24" t="str">
        <f t="shared" si="9"/>
        <v>Repeat</v>
      </c>
    </row>
    <row r="92" spans="2:7" hidden="1" x14ac:dyDescent="0.2">
      <c r="B92" s="24" t="s">
        <v>1162</v>
      </c>
      <c r="C92" s="24" t="str">
        <f t="shared" si="5"/>
        <v>Corporate</v>
      </c>
      <c r="D92" s="27">
        <f t="shared" si="6"/>
        <v>9</v>
      </c>
      <c r="E92" s="25">
        <f t="shared" si="7"/>
        <v>3675.8609999999999</v>
      </c>
      <c r="F92" s="25">
        <f t="shared" si="8"/>
        <v>363.59910000000002</v>
      </c>
      <c r="G92" s="24" t="str">
        <f t="shared" si="9"/>
        <v>Repeat</v>
      </c>
    </row>
    <row r="93" spans="2:7" hidden="1" x14ac:dyDescent="0.2">
      <c r="B93" s="24" t="s">
        <v>5045</v>
      </c>
      <c r="C93" s="24" t="str">
        <f t="shared" si="5"/>
        <v>Consumer</v>
      </c>
      <c r="D93" s="27">
        <f t="shared" si="6"/>
        <v>6</v>
      </c>
      <c r="E93" s="25">
        <f t="shared" si="7"/>
        <v>1738.4060000000002</v>
      </c>
      <c r="F93" s="25">
        <f t="shared" si="8"/>
        <v>246.9973</v>
      </c>
      <c r="G93" s="24" t="str">
        <f t="shared" si="9"/>
        <v>Repeat</v>
      </c>
    </row>
    <row r="94" spans="2:7" hidden="1" x14ac:dyDescent="0.2">
      <c r="B94" s="24" t="s">
        <v>6316</v>
      </c>
      <c r="C94" s="24" t="str">
        <f t="shared" si="5"/>
        <v>Home Office</v>
      </c>
      <c r="D94" s="27">
        <f t="shared" si="6"/>
        <v>4</v>
      </c>
      <c r="E94" s="25">
        <f t="shared" si="7"/>
        <v>1585.162</v>
      </c>
      <c r="F94" s="25">
        <f t="shared" si="8"/>
        <v>523.2133</v>
      </c>
      <c r="G94" s="24" t="str">
        <f t="shared" si="9"/>
        <v>Repeat</v>
      </c>
    </row>
    <row r="95" spans="2:7" hidden="1" x14ac:dyDescent="0.2">
      <c r="B95" s="24" t="s">
        <v>4711</v>
      </c>
      <c r="C95" s="24" t="str">
        <f t="shared" si="5"/>
        <v>Consumer</v>
      </c>
      <c r="D95" s="27">
        <f t="shared" si="6"/>
        <v>5</v>
      </c>
      <c r="E95" s="25">
        <f t="shared" si="7"/>
        <v>1181.4900000000002</v>
      </c>
      <c r="F95" s="25">
        <f t="shared" si="8"/>
        <v>-197.26949999999999</v>
      </c>
      <c r="G95" s="24" t="str">
        <f t="shared" si="9"/>
        <v>Repeat</v>
      </c>
    </row>
    <row r="96" spans="2:7" hidden="1" x14ac:dyDescent="0.2">
      <c r="B96" s="24" t="s">
        <v>2473</v>
      </c>
      <c r="C96" s="24" t="str">
        <f t="shared" si="5"/>
        <v>Corporate</v>
      </c>
      <c r="D96" s="27">
        <f t="shared" si="6"/>
        <v>5</v>
      </c>
      <c r="E96" s="25">
        <f t="shared" si="7"/>
        <v>1523.2730000000001</v>
      </c>
      <c r="F96" s="25">
        <f t="shared" si="8"/>
        <v>315.22140000000007</v>
      </c>
      <c r="G96" s="24" t="str">
        <f t="shared" si="9"/>
        <v>Repeat</v>
      </c>
    </row>
    <row r="97" spans="2:7" hidden="1" x14ac:dyDescent="0.2">
      <c r="B97" s="24" t="s">
        <v>2682</v>
      </c>
      <c r="C97" s="24" t="str">
        <f t="shared" si="5"/>
        <v>Consumer</v>
      </c>
      <c r="D97" s="27">
        <f t="shared" si="6"/>
        <v>6</v>
      </c>
      <c r="E97" s="25">
        <f t="shared" si="7"/>
        <v>659.13800000000003</v>
      </c>
      <c r="F97" s="25">
        <f t="shared" si="8"/>
        <v>-63.764400000000016</v>
      </c>
      <c r="G97" s="24" t="str">
        <f t="shared" si="9"/>
        <v>Repeat</v>
      </c>
    </row>
    <row r="98" spans="2:7" hidden="1" x14ac:dyDescent="0.2">
      <c r="B98" s="24" t="s">
        <v>6095</v>
      </c>
      <c r="C98" s="24" t="str">
        <f t="shared" si="5"/>
        <v>Corporate</v>
      </c>
      <c r="D98" s="27">
        <f t="shared" si="6"/>
        <v>3</v>
      </c>
      <c r="E98" s="25">
        <f t="shared" si="7"/>
        <v>791.9899999999999</v>
      </c>
      <c r="F98" s="25">
        <f t="shared" si="8"/>
        <v>25.870199999999997</v>
      </c>
      <c r="G98" s="24" t="str">
        <f t="shared" si="9"/>
        <v>Repeat</v>
      </c>
    </row>
    <row r="99" spans="2:7" hidden="1" x14ac:dyDescent="0.2">
      <c r="B99" s="24" t="s">
        <v>3760</v>
      </c>
      <c r="C99" s="24" t="str">
        <f t="shared" si="5"/>
        <v>Consumer</v>
      </c>
      <c r="D99" s="27">
        <f t="shared" si="6"/>
        <v>7</v>
      </c>
      <c r="E99" s="25">
        <f t="shared" si="7"/>
        <v>2475.1570000000006</v>
      </c>
      <c r="F99" s="25">
        <f t="shared" si="8"/>
        <v>-319.06370000000004</v>
      </c>
      <c r="G99" s="24" t="str">
        <f t="shared" si="9"/>
        <v>Repeat</v>
      </c>
    </row>
    <row r="100" spans="2:7" hidden="1" x14ac:dyDescent="0.2">
      <c r="B100" s="24" t="s">
        <v>3874</v>
      </c>
      <c r="C100" s="24" t="str">
        <f t="shared" si="5"/>
        <v>Home Office</v>
      </c>
      <c r="D100" s="27">
        <f t="shared" si="6"/>
        <v>5</v>
      </c>
      <c r="E100" s="25">
        <f t="shared" si="7"/>
        <v>2567.6559999999999</v>
      </c>
      <c r="F100" s="25">
        <f t="shared" si="8"/>
        <v>417.59179999999998</v>
      </c>
      <c r="G100" s="24" t="str">
        <f t="shared" si="9"/>
        <v>Repeat</v>
      </c>
    </row>
    <row r="101" spans="2:7" hidden="1" x14ac:dyDescent="0.2">
      <c r="B101" s="24" t="s">
        <v>1903</v>
      </c>
      <c r="C101" s="24" t="str">
        <f t="shared" si="5"/>
        <v>Consumer</v>
      </c>
      <c r="D101" s="27">
        <f t="shared" si="6"/>
        <v>12</v>
      </c>
      <c r="E101" s="25">
        <f t="shared" si="7"/>
        <v>5718.5210000000006</v>
      </c>
      <c r="F101" s="25">
        <f t="shared" si="8"/>
        <v>1094.5037</v>
      </c>
      <c r="G101" s="24" t="str">
        <f t="shared" si="9"/>
        <v>Repeat</v>
      </c>
    </row>
    <row r="102" spans="2:7" hidden="1" x14ac:dyDescent="0.2">
      <c r="B102" s="24" t="s">
        <v>2824</v>
      </c>
      <c r="C102" s="24" t="str">
        <f t="shared" si="5"/>
        <v>Home Office</v>
      </c>
      <c r="D102" s="27">
        <f t="shared" si="6"/>
        <v>5</v>
      </c>
      <c r="E102" s="25">
        <f t="shared" si="7"/>
        <v>4204.6759999999995</v>
      </c>
      <c r="F102" s="25">
        <f t="shared" si="8"/>
        <v>1487.7739000000001</v>
      </c>
      <c r="G102" s="24" t="str">
        <f t="shared" si="9"/>
        <v>Repeat</v>
      </c>
    </row>
    <row r="103" spans="2:7" hidden="1" x14ac:dyDescent="0.2">
      <c r="B103" s="24" t="s">
        <v>5760</v>
      </c>
      <c r="C103" s="24" t="str">
        <f t="shared" si="5"/>
        <v>Corporate</v>
      </c>
      <c r="D103" s="27">
        <f t="shared" si="6"/>
        <v>5</v>
      </c>
      <c r="E103" s="25">
        <f t="shared" si="7"/>
        <v>2682.7280000000001</v>
      </c>
      <c r="F103" s="25">
        <f t="shared" si="8"/>
        <v>278.77700000000004</v>
      </c>
      <c r="G103" s="24" t="str">
        <f t="shared" si="9"/>
        <v>Repeat</v>
      </c>
    </row>
    <row r="104" spans="2:7" hidden="1" x14ac:dyDescent="0.2">
      <c r="B104" s="24" t="s">
        <v>7390</v>
      </c>
      <c r="C104" s="24" t="str">
        <f t="shared" si="5"/>
        <v>Corporate</v>
      </c>
      <c r="D104" s="27">
        <f t="shared" si="6"/>
        <v>5</v>
      </c>
      <c r="E104" s="25">
        <f t="shared" si="7"/>
        <v>10501.652999999998</v>
      </c>
      <c r="F104" s="25">
        <f t="shared" si="8"/>
        <v>2616.0643999999998</v>
      </c>
      <c r="G104" s="24" t="str">
        <f t="shared" si="9"/>
        <v>Repeat</v>
      </c>
    </row>
    <row r="105" spans="2:7" hidden="1" x14ac:dyDescent="0.2">
      <c r="B105" s="24" t="s">
        <v>4324</v>
      </c>
      <c r="C105" s="24" t="str">
        <f t="shared" si="5"/>
        <v>Corporate</v>
      </c>
      <c r="D105" s="27">
        <f t="shared" si="6"/>
        <v>5</v>
      </c>
      <c r="E105" s="25">
        <f t="shared" si="7"/>
        <v>3887.8339999999998</v>
      </c>
      <c r="F105" s="25">
        <f t="shared" si="8"/>
        <v>-17.532199999999996</v>
      </c>
      <c r="G105" s="24" t="str">
        <f t="shared" si="9"/>
        <v>Repeat</v>
      </c>
    </row>
    <row r="106" spans="2:7" hidden="1" x14ac:dyDescent="0.2">
      <c r="B106" s="24" t="s">
        <v>3219</v>
      </c>
      <c r="C106" s="24" t="str">
        <f t="shared" si="5"/>
        <v>Corporate</v>
      </c>
      <c r="D106" s="27">
        <f t="shared" si="6"/>
        <v>6</v>
      </c>
      <c r="E106" s="25">
        <f t="shared" si="7"/>
        <v>2186.6130000000003</v>
      </c>
      <c r="F106" s="25">
        <f t="shared" si="8"/>
        <v>257.91629999999998</v>
      </c>
      <c r="G106" s="24" t="str">
        <f t="shared" si="9"/>
        <v>Repeat</v>
      </c>
    </row>
    <row r="107" spans="2:7" hidden="1" x14ac:dyDescent="0.2">
      <c r="B107" s="24" t="s">
        <v>5874</v>
      </c>
      <c r="C107" s="24" t="str">
        <f t="shared" si="5"/>
        <v>Consumer</v>
      </c>
      <c r="D107" s="27">
        <f t="shared" si="6"/>
        <v>5</v>
      </c>
      <c r="E107" s="25">
        <f t="shared" si="7"/>
        <v>2261.4380000000001</v>
      </c>
      <c r="F107" s="25">
        <f t="shared" si="8"/>
        <v>755.91509999999994</v>
      </c>
      <c r="G107" s="24" t="str">
        <f t="shared" si="9"/>
        <v>Repeat</v>
      </c>
    </row>
    <row r="108" spans="2:7" hidden="1" x14ac:dyDescent="0.2">
      <c r="B108" s="24" t="s">
        <v>4156</v>
      </c>
      <c r="C108" s="24" t="str">
        <f t="shared" si="5"/>
        <v>Consumer</v>
      </c>
      <c r="D108" s="27">
        <f t="shared" si="6"/>
        <v>2</v>
      </c>
      <c r="E108" s="25">
        <f t="shared" si="7"/>
        <v>130.83000000000001</v>
      </c>
      <c r="F108" s="25">
        <f t="shared" si="8"/>
        <v>59.452199999999998</v>
      </c>
      <c r="G108" s="24" t="str">
        <f t="shared" si="9"/>
        <v>Repeat</v>
      </c>
    </row>
    <row r="109" spans="2:7" hidden="1" x14ac:dyDescent="0.2">
      <c r="B109" s="24" t="s">
        <v>5220</v>
      </c>
      <c r="C109" s="24" t="str">
        <f t="shared" si="5"/>
        <v>Consumer</v>
      </c>
      <c r="D109" s="27">
        <f t="shared" si="6"/>
        <v>4</v>
      </c>
      <c r="E109" s="25">
        <f t="shared" si="7"/>
        <v>603.87599999999998</v>
      </c>
      <c r="F109" s="25">
        <f t="shared" si="8"/>
        <v>-77.525600000000011</v>
      </c>
      <c r="G109" s="24" t="str">
        <f t="shared" si="9"/>
        <v>Repeat</v>
      </c>
    </row>
    <row r="110" spans="2:7" hidden="1" x14ac:dyDescent="0.2">
      <c r="B110" s="24" t="s">
        <v>4564</v>
      </c>
      <c r="C110" s="24" t="str">
        <f t="shared" si="5"/>
        <v>Home Office</v>
      </c>
      <c r="D110" s="27">
        <f t="shared" si="6"/>
        <v>6</v>
      </c>
      <c r="E110" s="25">
        <f t="shared" si="7"/>
        <v>1727.652</v>
      </c>
      <c r="F110" s="25">
        <f t="shared" si="8"/>
        <v>139.20080000000002</v>
      </c>
      <c r="G110" s="24" t="str">
        <f t="shared" si="9"/>
        <v>Repeat</v>
      </c>
    </row>
    <row r="111" spans="2:7" hidden="1" x14ac:dyDescent="0.2">
      <c r="B111" s="24" t="s">
        <v>2304</v>
      </c>
      <c r="C111" s="24" t="str">
        <f t="shared" si="5"/>
        <v>Corporate</v>
      </c>
      <c r="D111" s="27">
        <f t="shared" si="6"/>
        <v>4</v>
      </c>
      <c r="E111" s="25">
        <f t="shared" si="7"/>
        <v>265.29599999999999</v>
      </c>
      <c r="F111" s="25">
        <f t="shared" si="8"/>
        <v>36.613099999999996</v>
      </c>
      <c r="G111" s="24" t="str">
        <f t="shared" si="9"/>
        <v>Repeat</v>
      </c>
    </row>
    <row r="112" spans="2:7" hidden="1" x14ac:dyDescent="0.2">
      <c r="B112" s="24" t="s">
        <v>3247</v>
      </c>
      <c r="C112" s="24" t="str">
        <f t="shared" si="5"/>
        <v>Home Office</v>
      </c>
      <c r="D112" s="27">
        <f t="shared" si="6"/>
        <v>2</v>
      </c>
      <c r="E112" s="25">
        <f t="shared" si="7"/>
        <v>415.19599999999997</v>
      </c>
      <c r="F112" s="25">
        <f t="shared" si="8"/>
        <v>126.8694</v>
      </c>
      <c r="G112" s="24" t="str">
        <f t="shared" si="9"/>
        <v>Repeat</v>
      </c>
    </row>
    <row r="113" spans="2:7" hidden="1" x14ac:dyDescent="0.2">
      <c r="B113" s="24" t="s">
        <v>1875</v>
      </c>
      <c r="C113" s="24" t="str">
        <f t="shared" si="5"/>
        <v>Consumer</v>
      </c>
      <c r="D113" s="27">
        <f t="shared" si="6"/>
        <v>6</v>
      </c>
      <c r="E113" s="25">
        <f t="shared" si="7"/>
        <v>4411.2430000000004</v>
      </c>
      <c r="F113" s="25">
        <f t="shared" si="8"/>
        <v>1142.1225000000002</v>
      </c>
      <c r="G113" s="24" t="str">
        <f t="shared" si="9"/>
        <v>Repeat</v>
      </c>
    </row>
    <row r="114" spans="2:7" hidden="1" x14ac:dyDescent="0.2">
      <c r="B114" s="24" t="s">
        <v>1787</v>
      </c>
      <c r="C114" s="24" t="str">
        <f t="shared" si="5"/>
        <v>Consumer</v>
      </c>
      <c r="D114" s="27">
        <f t="shared" si="6"/>
        <v>5</v>
      </c>
      <c r="E114" s="25">
        <f t="shared" si="7"/>
        <v>1459.3440000000001</v>
      </c>
      <c r="F114" s="25">
        <f t="shared" si="8"/>
        <v>340.70539999999994</v>
      </c>
      <c r="G114" s="24" t="str">
        <f t="shared" si="9"/>
        <v>Repeat</v>
      </c>
    </row>
    <row r="115" spans="2:7" hidden="1" x14ac:dyDescent="0.2">
      <c r="B115" s="24" t="s">
        <v>3433</v>
      </c>
      <c r="C115" s="24" t="str">
        <f t="shared" si="5"/>
        <v>Home Office</v>
      </c>
      <c r="D115" s="27">
        <f t="shared" si="6"/>
        <v>5</v>
      </c>
      <c r="E115" s="25">
        <f t="shared" si="7"/>
        <v>2684.4920000000002</v>
      </c>
      <c r="F115" s="25">
        <f t="shared" si="8"/>
        <v>409.49829999999997</v>
      </c>
      <c r="G115" s="24" t="str">
        <f t="shared" si="9"/>
        <v>Repeat</v>
      </c>
    </row>
    <row r="116" spans="2:7" hidden="1" x14ac:dyDescent="0.2">
      <c r="B116" s="24" t="s">
        <v>1565</v>
      </c>
      <c r="C116" s="24" t="str">
        <f t="shared" si="5"/>
        <v>Corporate</v>
      </c>
      <c r="D116" s="27">
        <f t="shared" si="6"/>
        <v>9</v>
      </c>
      <c r="E116" s="25">
        <f t="shared" si="7"/>
        <v>6765.7279999999992</v>
      </c>
      <c r="F116" s="25">
        <f t="shared" si="8"/>
        <v>1015.0749999999999</v>
      </c>
      <c r="G116" s="24" t="str">
        <f t="shared" si="9"/>
        <v>Repeat</v>
      </c>
    </row>
    <row r="117" spans="2:7" hidden="1" x14ac:dyDescent="0.2">
      <c r="B117" s="24" t="s">
        <v>10100</v>
      </c>
      <c r="C117" s="24" t="str">
        <f t="shared" si="5"/>
        <v>Home Office</v>
      </c>
      <c r="D117" s="27">
        <f t="shared" si="6"/>
        <v>2</v>
      </c>
      <c r="E117" s="25">
        <f t="shared" si="7"/>
        <v>320.53999999999996</v>
      </c>
      <c r="F117" s="25">
        <f t="shared" si="8"/>
        <v>116.714</v>
      </c>
      <c r="G117" s="24" t="str">
        <f t="shared" si="9"/>
        <v>Repeat</v>
      </c>
    </row>
    <row r="118" spans="2:7" hidden="1" x14ac:dyDescent="0.2">
      <c r="B118" s="24" t="s">
        <v>5371</v>
      </c>
      <c r="C118" s="24" t="str">
        <f t="shared" si="5"/>
        <v>Corporate</v>
      </c>
      <c r="D118" s="27">
        <f t="shared" si="6"/>
        <v>6</v>
      </c>
      <c r="E118" s="25">
        <f t="shared" si="7"/>
        <v>808.16199999999992</v>
      </c>
      <c r="F118" s="25">
        <f t="shared" si="8"/>
        <v>95.581600000000009</v>
      </c>
      <c r="G118" s="24" t="str">
        <f t="shared" si="9"/>
        <v>Repeat</v>
      </c>
    </row>
    <row r="119" spans="2:7" hidden="1" x14ac:dyDescent="0.2">
      <c r="B119" s="24" t="s">
        <v>335</v>
      </c>
      <c r="C119" s="24" t="str">
        <f t="shared" si="5"/>
        <v>Corporate</v>
      </c>
      <c r="D119" s="27">
        <f t="shared" si="6"/>
        <v>6</v>
      </c>
      <c r="E119" s="25">
        <f t="shared" si="7"/>
        <v>2454.9280000000003</v>
      </c>
      <c r="F119" s="25">
        <f t="shared" si="8"/>
        <v>381.78070000000002</v>
      </c>
      <c r="G119" s="24" t="str">
        <f t="shared" si="9"/>
        <v>Repeat</v>
      </c>
    </row>
    <row r="120" spans="2:7" hidden="1" x14ac:dyDescent="0.2">
      <c r="B120" s="24" t="s">
        <v>1819</v>
      </c>
      <c r="C120" s="24" t="str">
        <f t="shared" si="5"/>
        <v>Consumer</v>
      </c>
      <c r="D120" s="27">
        <f t="shared" si="6"/>
        <v>7</v>
      </c>
      <c r="E120" s="25">
        <f t="shared" si="7"/>
        <v>3288.471</v>
      </c>
      <c r="F120" s="25">
        <f t="shared" si="8"/>
        <v>634.84629999999993</v>
      </c>
      <c r="G120" s="24" t="str">
        <f t="shared" si="9"/>
        <v>Repeat</v>
      </c>
    </row>
    <row r="121" spans="2:7" hidden="1" x14ac:dyDescent="0.2">
      <c r="B121" s="24" t="s">
        <v>3183</v>
      </c>
      <c r="C121" s="24" t="str">
        <f t="shared" si="5"/>
        <v>Consumer</v>
      </c>
      <c r="D121" s="27">
        <f t="shared" si="6"/>
        <v>6</v>
      </c>
      <c r="E121" s="25">
        <f t="shared" si="7"/>
        <v>1538.1099999999997</v>
      </c>
      <c r="F121" s="25">
        <f t="shared" si="8"/>
        <v>206.75689999999997</v>
      </c>
      <c r="G121" s="24" t="str">
        <f t="shared" si="9"/>
        <v>Repeat</v>
      </c>
    </row>
    <row r="122" spans="2:7" hidden="1" x14ac:dyDescent="0.2">
      <c r="B122" s="24" t="s">
        <v>5702</v>
      </c>
      <c r="C122" s="24" t="str">
        <f t="shared" si="5"/>
        <v>Consumer</v>
      </c>
      <c r="D122" s="27">
        <f t="shared" si="6"/>
        <v>3</v>
      </c>
      <c r="E122" s="25">
        <f t="shared" si="7"/>
        <v>582.64599999999996</v>
      </c>
      <c r="F122" s="25">
        <f t="shared" si="8"/>
        <v>141.53400000000002</v>
      </c>
      <c r="G122" s="24" t="str">
        <f t="shared" si="9"/>
        <v>Repeat</v>
      </c>
    </row>
    <row r="123" spans="2:7" hidden="1" x14ac:dyDescent="0.2">
      <c r="B123" s="24" t="s">
        <v>2639</v>
      </c>
      <c r="C123" s="24" t="str">
        <f t="shared" si="5"/>
        <v>Corporate</v>
      </c>
      <c r="D123" s="27">
        <f t="shared" si="6"/>
        <v>11</v>
      </c>
      <c r="E123" s="25">
        <f t="shared" si="7"/>
        <v>7294.1850000000004</v>
      </c>
      <c r="F123" s="25">
        <f t="shared" si="8"/>
        <v>2199.2780999999991</v>
      </c>
      <c r="G123" s="24" t="str">
        <f t="shared" si="9"/>
        <v>Repeat</v>
      </c>
    </row>
    <row r="124" spans="2:7" hidden="1" x14ac:dyDescent="0.2">
      <c r="B124" s="24" t="s">
        <v>5075</v>
      </c>
      <c r="C124" s="24" t="str">
        <f t="shared" si="5"/>
        <v>Consumer</v>
      </c>
      <c r="D124" s="27">
        <f t="shared" si="6"/>
        <v>3</v>
      </c>
      <c r="E124" s="25">
        <f t="shared" si="7"/>
        <v>3288.11</v>
      </c>
      <c r="F124" s="25">
        <f t="shared" si="8"/>
        <v>238.73680000000002</v>
      </c>
      <c r="G124" s="24" t="str">
        <f t="shared" si="9"/>
        <v>Repeat</v>
      </c>
    </row>
    <row r="125" spans="2:7" hidden="1" x14ac:dyDescent="0.2">
      <c r="B125" s="24" t="s">
        <v>4595</v>
      </c>
      <c r="C125" s="24" t="str">
        <f t="shared" si="5"/>
        <v>Consumer</v>
      </c>
      <c r="D125" s="27">
        <f t="shared" si="6"/>
        <v>7</v>
      </c>
      <c r="E125" s="25">
        <f t="shared" si="7"/>
        <v>3196.7520000000004</v>
      </c>
      <c r="F125" s="25">
        <f t="shared" si="8"/>
        <v>447.74839999999995</v>
      </c>
      <c r="G125" s="24" t="str">
        <f t="shared" si="9"/>
        <v>Repeat</v>
      </c>
    </row>
    <row r="126" spans="2:7" hidden="1" x14ac:dyDescent="0.2">
      <c r="B126" s="24" t="s">
        <v>3493</v>
      </c>
      <c r="C126" s="24" t="str">
        <f t="shared" si="5"/>
        <v>Corporate</v>
      </c>
      <c r="D126" s="27">
        <f t="shared" si="6"/>
        <v>6</v>
      </c>
      <c r="E126" s="25">
        <f t="shared" si="7"/>
        <v>1874.172</v>
      </c>
      <c r="F126" s="25">
        <f t="shared" si="8"/>
        <v>107.57149999999999</v>
      </c>
      <c r="G126" s="24" t="str">
        <f t="shared" si="9"/>
        <v>Repeat</v>
      </c>
    </row>
    <row r="127" spans="2:7" hidden="1" x14ac:dyDescent="0.2">
      <c r="B127" s="24" t="s">
        <v>90</v>
      </c>
      <c r="C127" s="24" t="str">
        <f t="shared" si="5"/>
        <v>Consumer</v>
      </c>
      <c r="D127" s="27">
        <f t="shared" si="6"/>
        <v>8</v>
      </c>
      <c r="E127" s="25">
        <f t="shared" si="7"/>
        <v>6255.3510000000006</v>
      </c>
      <c r="F127" s="25">
        <f t="shared" si="8"/>
        <v>802.7897999999999</v>
      </c>
      <c r="G127" s="24" t="str">
        <f t="shared" si="9"/>
        <v>Repeat</v>
      </c>
    </row>
    <row r="128" spans="2:7" hidden="1" x14ac:dyDescent="0.2">
      <c r="B128" s="24" t="s">
        <v>2002</v>
      </c>
      <c r="C128" s="24" t="str">
        <f t="shared" si="5"/>
        <v>Consumer</v>
      </c>
      <c r="D128" s="27">
        <f t="shared" si="6"/>
        <v>6</v>
      </c>
      <c r="E128" s="25">
        <f t="shared" si="7"/>
        <v>1526.5</v>
      </c>
      <c r="F128" s="25">
        <f t="shared" si="8"/>
        <v>333.97910000000002</v>
      </c>
      <c r="G128" s="24" t="str">
        <f t="shared" si="9"/>
        <v>Repeat</v>
      </c>
    </row>
    <row r="129" spans="2:7" hidden="1" x14ac:dyDescent="0.2">
      <c r="B129" s="24" t="s">
        <v>6508</v>
      </c>
      <c r="C129" s="24" t="str">
        <f t="shared" si="5"/>
        <v>Consumer</v>
      </c>
      <c r="D129" s="27">
        <f t="shared" si="6"/>
        <v>6</v>
      </c>
      <c r="E129" s="25">
        <f t="shared" si="7"/>
        <v>1006.356</v>
      </c>
      <c r="F129" s="25">
        <f t="shared" si="8"/>
        <v>119.34790000000001</v>
      </c>
      <c r="G129" s="24" t="str">
        <f t="shared" si="9"/>
        <v>Repeat</v>
      </c>
    </row>
    <row r="130" spans="2:7" hidden="1" x14ac:dyDescent="0.2">
      <c r="B130" s="24" t="s">
        <v>835</v>
      </c>
      <c r="C130" s="24" t="str">
        <f t="shared" si="5"/>
        <v>Consumer</v>
      </c>
      <c r="D130" s="27">
        <f t="shared" si="6"/>
        <v>7</v>
      </c>
      <c r="E130" s="25">
        <f t="shared" si="7"/>
        <v>2562.3820000000005</v>
      </c>
      <c r="F130" s="25">
        <f t="shared" si="8"/>
        <v>-113.29840000000007</v>
      </c>
      <c r="G130" s="24" t="str">
        <f t="shared" si="9"/>
        <v>Repeat</v>
      </c>
    </row>
    <row r="131" spans="2:7" hidden="1" x14ac:dyDescent="0.2">
      <c r="B131" s="24" t="s">
        <v>3587</v>
      </c>
      <c r="C131" s="24" t="str">
        <f t="shared" si="5"/>
        <v>Consumer</v>
      </c>
      <c r="D131" s="27">
        <f t="shared" si="6"/>
        <v>6</v>
      </c>
      <c r="E131" s="25">
        <f t="shared" si="7"/>
        <v>658.46600000000001</v>
      </c>
      <c r="F131" s="25">
        <f t="shared" si="8"/>
        <v>141.26499999999999</v>
      </c>
      <c r="G131" s="24" t="str">
        <f t="shared" si="9"/>
        <v>Repeat</v>
      </c>
    </row>
    <row r="132" spans="2:7" hidden="1" x14ac:dyDescent="0.2">
      <c r="B132" s="24" t="s">
        <v>2494</v>
      </c>
      <c r="C132" s="24" t="str">
        <f t="shared" si="5"/>
        <v>Consumer</v>
      </c>
      <c r="D132" s="27">
        <f t="shared" si="6"/>
        <v>10</v>
      </c>
      <c r="E132" s="25">
        <f t="shared" si="7"/>
        <v>1338.8419999999999</v>
      </c>
      <c r="F132" s="25">
        <f t="shared" si="8"/>
        <v>137.74390000000002</v>
      </c>
      <c r="G132" s="24" t="str">
        <f t="shared" si="9"/>
        <v>Repeat</v>
      </c>
    </row>
    <row r="133" spans="2:7" hidden="1" x14ac:dyDescent="0.2">
      <c r="B133" s="24" t="s">
        <v>2956</v>
      </c>
      <c r="C133" s="24" t="str">
        <f t="shared" si="5"/>
        <v>Home Office</v>
      </c>
      <c r="D133" s="27">
        <f t="shared" si="6"/>
        <v>2</v>
      </c>
      <c r="E133" s="25">
        <f t="shared" si="7"/>
        <v>949.43</v>
      </c>
      <c r="F133" s="25">
        <f t="shared" si="8"/>
        <v>194.05160000000001</v>
      </c>
      <c r="G133" s="24" t="str">
        <f t="shared" si="9"/>
        <v>Repeat</v>
      </c>
    </row>
    <row r="134" spans="2:7" hidden="1" x14ac:dyDescent="0.2">
      <c r="B134" s="24" t="s">
        <v>6518</v>
      </c>
      <c r="C134" s="24" t="str">
        <f t="shared" si="5"/>
        <v>Corporate</v>
      </c>
      <c r="D134" s="27">
        <f t="shared" si="6"/>
        <v>6</v>
      </c>
      <c r="E134" s="25">
        <f t="shared" si="7"/>
        <v>1673.8880000000001</v>
      </c>
      <c r="F134" s="25">
        <f t="shared" si="8"/>
        <v>214.46299999999997</v>
      </c>
      <c r="G134" s="24" t="str">
        <f t="shared" si="9"/>
        <v>Repeat</v>
      </c>
    </row>
    <row r="135" spans="2:7" hidden="1" x14ac:dyDescent="0.2">
      <c r="B135" s="24" t="s">
        <v>6391</v>
      </c>
      <c r="C135" s="24" t="str">
        <f t="shared" si="5"/>
        <v>Corporate</v>
      </c>
      <c r="D135" s="27">
        <f t="shared" si="6"/>
        <v>5</v>
      </c>
      <c r="E135" s="25">
        <f t="shared" si="7"/>
        <v>1278.954</v>
      </c>
      <c r="F135" s="25">
        <f t="shared" si="8"/>
        <v>185.37760000000003</v>
      </c>
      <c r="G135" s="24" t="str">
        <f t="shared" si="9"/>
        <v>Repeat</v>
      </c>
    </row>
    <row r="136" spans="2:7" hidden="1" x14ac:dyDescent="0.2">
      <c r="B136" s="24" t="s">
        <v>7794</v>
      </c>
      <c r="C136" s="24" t="str">
        <f t="shared" si="5"/>
        <v>Consumer</v>
      </c>
      <c r="D136" s="27">
        <f t="shared" si="6"/>
        <v>6</v>
      </c>
      <c r="E136" s="25">
        <f t="shared" si="7"/>
        <v>537.63200000000006</v>
      </c>
      <c r="F136" s="25">
        <f t="shared" si="8"/>
        <v>105.8275</v>
      </c>
      <c r="G136" s="24" t="str">
        <f t="shared" si="9"/>
        <v>Repeat</v>
      </c>
    </row>
    <row r="137" spans="2:7" hidden="1" x14ac:dyDescent="0.2">
      <c r="B137" s="24" t="s">
        <v>10206</v>
      </c>
      <c r="C137" s="24" t="str">
        <f t="shared" si="5"/>
        <v>Corporate</v>
      </c>
      <c r="D137" s="27">
        <f t="shared" si="6"/>
        <v>1</v>
      </c>
      <c r="E137" s="25">
        <f t="shared" si="7"/>
        <v>16.52</v>
      </c>
      <c r="F137" s="25">
        <f t="shared" si="8"/>
        <v>1.6519999999999999</v>
      </c>
      <c r="G137" s="24" t="str">
        <f t="shared" si="9"/>
        <v>One-Time</v>
      </c>
    </row>
    <row r="138" spans="2:7" hidden="1" x14ac:dyDescent="0.2">
      <c r="B138" s="24" t="s">
        <v>4131</v>
      </c>
      <c r="C138" s="24" t="str">
        <f t="shared" si="5"/>
        <v>Consumer</v>
      </c>
      <c r="D138" s="27">
        <f t="shared" si="6"/>
        <v>4</v>
      </c>
      <c r="E138" s="25">
        <f t="shared" si="7"/>
        <v>1262.0139999999999</v>
      </c>
      <c r="F138" s="25">
        <f t="shared" si="8"/>
        <v>328.0847</v>
      </c>
      <c r="G138" s="24" t="str">
        <f t="shared" si="9"/>
        <v>Repeat</v>
      </c>
    </row>
    <row r="139" spans="2:7" hidden="1" x14ac:dyDescent="0.2">
      <c r="B139" s="24" t="s">
        <v>1712</v>
      </c>
      <c r="C139" s="24" t="str">
        <f t="shared" si="5"/>
        <v>Home Office</v>
      </c>
      <c r="D139" s="27">
        <f t="shared" si="6"/>
        <v>6</v>
      </c>
      <c r="E139" s="25">
        <f t="shared" si="7"/>
        <v>1136.5920000000001</v>
      </c>
      <c r="F139" s="25">
        <f t="shared" si="8"/>
        <v>370.82979999999998</v>
      </c>
      <c r="G139" s="24" t="str">
        <f t="shared" si="9"/>
        <v>Repeat</v>
      </c>
    </row>
    <row r="140" spans="2:7" hidden="1" x14ac:dyDescent="0.2">
      <c r="B140" s="24" t="s">
        <v>2537</v>
      </c>
      <c r="C140" s="24" t="str">
        <f t="shared" si="5"/>
        <v>Consumer</v>
      </c>
      <c r="D140" s="27">
        <f t="shared" si="6"/>
        <v>5</v>
      </c>
      <c r="E140" s="25">
        <f t="shared" si="7"/>
        <v>2033.9680000000001</v>
      </c>
      <c r="F140" s="25">
        <f t="shared" si="8"/>
        <v>426.661</v>
      </c>
      <c r="G140" s="24" t="str">
        <f t="shared" si="9"/>
        <v>Repeat</v>
      </c>
    </row>
    <row r="141" spans="2:7" hidden="1" x14ac:dyDescent="0.2">
      <c r="B141" s="24" t="s">
        <v>5569</v>
      </c>
      <c r="C141" s="24" t="str">
        <f t="shared" si="5"/>
        <v>Consumer</v>
      </c>
      <c r="D141" s="27">
        <f t="shared" si="6"/>
        <v>2</v>
      </c>
      <c r="E141" s="25">
        <f t="shared" si="7"/>
        <v>565.39200000000005</v>
      </c>
      <c r="F141" s="25">
        <f t="shared" si="8"/>
        <v>-43.732399999999998</v>
      </c>
      <c r="G141" s="24" t="str">
        <f t="shared" si="9"/>
        <v>Repeat</v>
      </c>
    </row>
    <row r="142" spans="2:7" hidden="1" x14ac:dyDescent="0.2">
      <c r="B142" s="24" t="s">
        <v>1985</v>
      </c>
      <c r="C142" s="24" t="str">
        <f t="shared" ref="C142:C205" si="10">IFERROR(INDEX(nSegment,MATCH($B142,nCustomerName,0)),"")</f>
        <v>Consumer</v>
      </c>
      <c r="D142" s="27">
        <f t="shared" ref="D142:D205" si="11">SUMIFS(nIsFirstOrderLine,nCustomerName,$B142)</f>
        <v>11</v>
      </c>
      <c r="E142" s="25">
        <f t="shared" ref="E142:E205" si="12">SUMIFS(nSales,nCustomerName,$B142)</f>
        <v>3036.5469999999996</v>
      </c>
      <c r="F142" s="25">
        <f t="shared" ref="F142:F205" si="13">SUMIFS(nProfit,nCustomerName,$B142)</f>
        <v>-126.42230000000004</v>
      </c>
      <c r="G142" s="24" t="str">
        <f t="shared" ref="G142:G205" si="14">IF(D142&gt;1,"Repeat","One-Time")</f>
        <v>Repeat</v>
      </c>
    </row>
    <row r="143" spans="2:7" hidden="1" x14ac:dyDescent="0.2">
      <c r="B143" s="24" t="s">
        <v>6048</v>
      </c>
      <c r="C143" s="24" t="str">
        <f t="shared" si="10"/>
        <v>Corporate</v>
      </c>
      <c r="D143" s="27">
        <f t="shared" si="11"/>
        <v>6</v>
      </c>
      <c r="E143" s="25">
        <f t="shared" si="12"/>
        <v>3789.7228</v>
      </c>
      <c r="F143" s="25">
        <f t="shared" si="13"/>
        <v>1143.3817000000001</v>
      </c>
      <c r="G143" s="24" t="str">
        <f t="shared" si="14"/>
        <v>Repeat</v>
      </c>
    </row>
    <row r="144" spans="2:7" hidden="1" x14ac:dyDescent="0.2">
      <c r="B144" s="24" t="s">
        <v>2233</v>
      </c>
      <c r="C144" s="24" t="str">
        <f t="shared" si="10"/>
        <v>Consumer</v>
      </c>
      <c r="D144" s="27">
        <f t="shared" si="11"/>
        <v>3</v>
      </c>
      <c r="E144" s="25">
        <f t="shared" si="12"/>
        <v>639.76599999999996</v>
      </c>
      <c r="F144" s="25">
        <f t="shared" si="13"/>
        <v>-206.71719999999999</v>
      </c>
      <c r="G144" s="24" t="str">
        <f t="shared" si="14"/>
        <v>Repeat</v>
      </c>
    </row>
    <row r="145" spans="2:7" hidden="1" x14ac:dyDescent="0.2">
      <c r="B145" s="24" t="s">
        <v>4948</v>
      </c>
      <c r="C145" s="24" t="str">
        <f t="shared" si="10"/>
        <v>Consumer</v>
      </c>
      <c r="D145" s="27">
        <f t="shared" si="11"/>
        <v>8</v>
      </c>
      <c r="E145" s="25">
        <f t="shared" si="12"/>
        <v>3241.898000000001</v>
      </c>
      <c r="F145" s="25">
        <f t="shared" si="13"/>
        <v>161.22629999999998</v>
      </c>
      <c r="G145" s="24" t="str">
        <f t="shared" si="14"/>
        <v>Repeat</v>
      </c>
    </row>
    <row r="146" spans="2:7" hidden="1" x14ac:dyDescent="0.2">
      <c r="B146" s="24" t="s">
        <v>1486</v>
      </c>
      <c r="C146" s="24" t="str">
        <f t="shared" si="10"/>
        <v>Consumer</v>
      </c>
      <c r="D146" s="27">
        <f t="shared" si="11"/>
        <v>8</v>
      </c>
      <c r="E146" s="25">
        <f t="shared" si="12"/>
        <v>11164.974</v>
      </c>
      <c r="F146" s="25">
        <f t="shared" si="13"/>
        <v>858.7414</v>
      </c>
      <c r="G146" s="24" t="str">
        <f t="shared" si="14"/>
        <v>Repeat</v>
      </c>
    </row>
    <row r="147" spans="2:7" hidden="1" x14ac:dyDescent="0.2">
      <c r="B147" s="24" t="s">
        <v>807</v>
      </c>
      <c r="C147" s="24" t="str">
        <f t="shared" si="10"/>
        <v>Consumer</v>
      </c>
      <c r="D147" s="27">
        <f t="shared" si="11"/>
        <v>10</v>
      </c>
      <c r="E147" s="25">
        <f t="shared" si="12"/>
        <v>6076.1389999999992</v>
      </c>
      <c r="F147" s="25">
        <f t="shared" si="13"/>
        <v>150.2089</v>
      </c>
      <c r="G147" s="24" t="str">
        <f t="shared" si="14"/>
        <v>Repeat</v>
      </c>
    </row>
    <row r="148" spans="2:7" hidden="1" x14ac:dyDescent="0.2">
      <c r="B148" s="24" t="s">
        <v>2879</v>
      </c>
      <c r="C148" s="24" t="str">
        <f t="shared" si="10"/>
        <v>Home Office</v>
      </c>
      <c r="D148" s="27">
        <f t="shared" si="11"/>
        <v>6</v>
      </c>
      <c r="E148" s="25">
        <f t="shared" si="12"/>
        <v>904.46799999999996</v>
      </c>
      <c r="F148" s="25">
        <f t="shared" si="13"/>
        <v>86.510599999999997</v>
      </c>
      <c r="G148" s="24" t="str">
        <f t="shared" si="14"/>
        <v>Repeat</v>
      </c>
    </row>
    <row r="149" spans="2:7" hidden="1" x14ac:dyDescent="0.2">
      <c r="B149" s="24" t="s">
        <v>3415</v>
      </c>
      <c r="C149" s="24" t="str">
        <f t="shared" si="10"/>
        <v>Home Office</v>
      </c>
      <c r="D149" s="27">
        <f t="shared" si="11"/>
        <v>5</v>
      </c>
      <c r="E149" s="25">
        <f t="shared" si="12"/>
        <v>1679.7239999999999</v>
      </c>
      <c r="F149" s="25">
        <f t="shared" si="13"/>
        <v>211.25590000000005</v>
      </c>
      <c r="G149" s="24" t="str">
        <f t="shared" si="14"/>
        <v>Repeat</v>
      </c>
    </row>
    <row r="150" spans="2:7" hidden="1" x14ac:dyDescent="0.2">
      <c r="B150" s="24" t="s">
        <v>4623</v>
      </c>
      <c r="C150" s="24" t="str">
        <f t="shared" si="10"/>
        <v>Home Office</v>
      </c>
      <c r="D150" s="27">
        <f t="shared" si="11"/>
        <v>3</v>
      </c>
      <c r="E150" s="25">
        <f t="shared" si="12"/>
        <v>1537.2360000000003</v>
      </c>
      <c r="F150" s="25">
        <f t="shared" si="13"/>
        <v>195.15109999999999</v>
      </c>
      <c r="G150" s="24" t="str">
        <f t="shared" si="14"/>
        <v>Repeat</v>
      </c>
    </row>
    <row r="151" spans="2:7" hidden="1" x14ac:dyDescent="0.2">
      <c r="B151" s="24" t="s">
        <v>3702</v>
      </c>
      <c r="C151" s="24" t="str">
        <f t="shared" si="10"/>
        <v>Corporate</v>
      </c>
      <c r="D151" s="27">
        <f t="shared" si="11"/>
        <v>8</v>
      </c>
      <c r="E151" s="25">
        <f t="shared" si="12"/>
        <v>5402.253999999999</v>
      </c>
      <c r="F151" s="25">
        <f t="shared" si="13"/>
        <v>427.0258</v>
      </c>
      <c r="G151" s="24" t="str">
        <f t="shared" si="14"/>
        <v>Repeat</v>
      </c>
    </row>
    <row r="152" spans="2:7" hidden="1" x14ac:dyDescent="0.2">
      <c r="B152" s="24" t="s">
        <v>3209</v>
      </c>
      <c r="C152" s="24" t="str">
        <f t="shared" si="10"/>
        <v>Home Office</v>
      </c>
      <c r="D152" s="27">
        <f t="shared" si="11"/>
        <v>6</v>
      </c>
      <c r="E152" s="25">
        <f t="shared" si="12"/>
        <v>1770.9449999999999</v>
      </c>
      <c r="F152" s="25">
        <f t="shared" si="13"/>
        <v>208.59120000000004</v>
      </c>
      <c r="G152" s="24" t="str">
        <f t="shared" si="14"/>
        <v>Repeat</v>
      </c>
    </row>
    <row r="153" spans="2:7" hidden="1" x14ac:dyDescent="0.2">
      <c r="B153" s="24" t="s">
        <v>3731</v>
      </c>
      <c r="C153" s="24" t="str">
        <f t="shared" si="10"/>
        <v>Consumer</v>
      </c>
      <c r="D153" s="27">
        <f t="shared" si="11"/>
        <v>4</v>
      </c>
      <c r="E153" s="25">
        <f t="shared" si="12"/>
        <v>1661.6100000000001</v>
      </c>
      <c r="F153" s="25">
        <f t="shared" si="13"/>
        <v>409.06790000000001</v>
      </c>
      <c r="G153" s="24" t="str">
        <f t="shared" si="14"/>
        <v>Repeat</v>
      </c>
    </row>
    <row r="154" spans="2:7" hidden="1" x14ac:dyDescent="0.2">
      <c r="B154" s="24" t="s">
        <v>725</v>
      </c>
      <c r="C154" s="24" t="str">
        <f t="shared" si="10"/>
        <v>Consumer</v>
      </c>
      <c r="D154" s="27">
        <f t="shared" si="11"/>
        <v>4</v>
      </c>
      <c r="E154" s="25">
        <f t="shared" si="12"/>
        <v>884.64</v>
      </c>
      <c r="F154" s="25">
        <f t="shared" si="13"/>
        <v>143.83390000000003</v>
      </c>
      <c r="G154" s="24" t="str">
        <f t="shared" si="14"/>
        <v>Repeat</v>
      </c>
    </row>
    <row r="155" spans="2:7" hidden="1" x14ac:dyDescent="0.2">
      <c r="B155" s="24" t="s">
        <v>1990</v>
      </c>
      <c r="C155" s="24" t="str">
        <f t="shared" si="10"/>
        <v>Consumer</v>
      </c>
      <c r="D155" s="27">
        <f t="shared" si="11"/>
        <v>7</v>
      </c>
      <c r="E155" s="25">
        <f t="shared" si="12"/>
        <v>2471.6500000000005</v>
      </c>
      <c r="F155" s="25">
        <f t="shared" si="13"/>
        <v>392.28250000000003</v>
      </c>
      <c r="G155" s="24" t="str">
        <f t="shared" si="14"/>
        <v>Repeat</v>
      </c>
    </row>
    <row r="156" spans="2:7" hidden="1" x14ac:dyDescent="0.2">
      <c r="B156" s="24" t="s">
        <v>3186</v>
      </c>
      <c r="C156" s="24" t="str">
        <f t="shared" si="10"/>
        <v>Consumer</v>
      </c>
      <c r="D156" s="27">
        <f t="shared" si="11"/>
        <v>6</v>
      </c>
      <c r="E156" s="25">
        <f t="shared" si="12"/>
        <v>2533.3139999999999</v>
      </c>
      <c r="F156" s="25">
        <f t="shared" si="13"/>
        <v>-394.36860000000007</v>
      </c>
      <c r="G156" s="24" t="str">
        <f t="shared" si="14"/>
        <v>Repeat</v>
      </c>
    </row>
    <row r="157" spans="2:7" hidden="1" x14ac:dyDescent="0.2">
      <c r="B157" s="24" t="s">
        <v>7158</v>
      </c>
      <c r="C157" s="24" t="str">
        <f t="shared" si="10"/>
        <v>Corporate</v>
      </c>
      <c r="D157" s="27">
        <f t="shared" si="11"/>
        <v>5</v>
      </c>
      <c r="E157" s="25">
        <f t="shared" si="12"/>
        <v>844.45800000000008</v>
      </c>
      <c r="F157" s="25">
        <f t="shared" si="13"/>
        <v>113.1405</v>
      </c>
      <c r="G157" s="24" t="str">
        <f t="shared" si="14"/>
        <v>Repeat</v>
      </c>
    </row>
    <row r="158" spans="2:7" hidden="1" x14ac:dyDescent="0.2">
      <c r="B158" s="24" t="s">
        <v>4183</v>
      </c>
      <c r="C158" s="24" t="str">
        <f t="shared" si="10"/>
        <v>Consumer</v>
      </c>
      <c r="D158" s="27">
        <f t="shared" si="11"/>
        <v>6</v>
      </c>
      <c r="E158" s="25">
        <f t="shared" si="12"/>
        <v>1475.1440000000002</v>
      </c>
      <c r="F158" s="25">
        <f t="shared" si="13"/>
        <v>91.203299999999999</v>
      </c>
      <c r="G158" s="24" t="str">
        <f t="shared" si="14"/>
        <v>Repeat</v>
      </c>
    </row>
    <row r="159" spans="2:7" hidden="1" x14ac:dyDescent="0.2">
      <c r="B159" s="24" t="s">
        <v>2035</v>
      </c>
      <c r="C159" s="24" t="str">
        <f t="shared" si="10"/>
        <v>Consumer</v>
      </c>
      <c r="D159" s="27">
        <f t="shared" si="11"/>
        <v>13</v>
      </c>
      <c r="E159" s="25">
        <f t="shared" si="12"/>
        <v>3154.855</v>
      </c>
      <c r="F159" s="25">
        <f t="shared" si="13"/>
        <v>141.28309999999996</v>
      </c>
      <c r="G159" s="24" t="str">
        <f t="shared" si="14"/>
        <v>Repeat</v>
      </c>
    </row>
    <row r="160" spans="2:7" hidden="1" x14ac:dyDescent="0.2">
      <c r="B160" s="24" t="s">
        <v>3562</v>
      </c>
      <c r="C160" s="24" t="str">
        <f t="shared" si="10"/>
        <v>Consumer</v>
      </c>
      <c r="D160" s="27">
        <f t="shared" si="11"/>
        <v>12</v>
      </c>
      <c r="E160" s="25">
        <f t="shared" si="12"/>
        <v>3913.4180000000001</v>
      </c>
      <c r="F160" s="25">
        <f t="shared" si="13"/>
        <v>393.96179999999998</v>
      </c>
      <c r="G160" s="24" t="str">
        <f t="shared" si="14"/>
        <v>Repeat</v>
      </c>
    </row>
    <row r="161" spans="2:7" hidden="1" x14ac:dyDescent="0.2">
      <c r="B161" s="24" t="s">
        <v>5713</v>
      </c>
      <c r="C161" s="24" t="str">
        <f t="shared" si="10"/>
        <v>Consumer</v>
      </c>
      <c r="D161" s="27">
        <f t="shared" si="11"/>
        <v>5</v>
      </c>
      <c r="E161" s="25">
        <f t="shared" si="12"/>
        <v>2305.712</v>
      </c>
      <c r="F161" s="25">
        <f t="shared" si="13"/>
        <v>365.03870000000001</v>
      </c>
      <c r="G161" s="24" t="str">
        <f t="shared" si="14"/>
        <v>Repeat</v>
      </c>
    </row>
    <row r="162" spans="2:7" hidden="1" x14ac:dyDescent="0.2">
      <c r="B162" s="24" t="s">
        <v>2453</v>
      </c>
      <c r="C162" s="24" t="str">
        <f t="shared" si="10"/>
        <v>Corporate</v>
      </c>
      <c r="D162" s="27">
        <f t="shared" si="11"/>
        <v>12</v>
      </c>
      <c r="E162" s="25">
        <f t="shared" si="12"/>
        <v>2754.2159999999999</v>
      </c>
      <c r="F162" s="25">
        <f t="shared" si="13"/>
        <v>738.36260000000016</v>
      </c>
      <c r="G162" s="24" t="str">
        <f t="shared" si="14"/>
        <v>Repeat</v>
      </c>
    </row>
    <row r="163" spans="2:7" hidden="1" x14ac:dyDescent="0.2">
      <c r="B163" s="24" t="s">
        <v>2085</v>
      </c>
      <c r="C163" s="24" t="str">
        <f t="shared" si="10"/>
        <v>Consumer</v>
      </c>
      <c r="D163" s="27">
        <f t="shared" si="11"/>
        <v>9</v>
      </c>
      <c r="E163" s="25">
        <f t="shared" si="12"/>
        <v>2648.2871999999998</v>
      </c>
      <c r="F163" s="25">
        <f t="shared" si="13"/>
        <v>279.61829999999992</v>
      </c>
      <c r="G163" s="24" t="str">
        <f t="shared" si="14"/>
        <v>Repeat</v>
      </c>
    </row>
    <row r="164" spans="2:7" hidden="1" x14ac:dyDescent="0.2">
      <c r="B164" s="24" t="s">
        <v>4348</v>
      </c>
      <c r="C164" s="24" t="str">
        <f t="shared" si="10"/>
        <v>Consumer</v>
      </c>
      <c r="D164" s="27">
        <f t="shared" si="11"/>
        <v>2</v>
      </c>
      <c r="E164" s="25">
        <f t="shared" si="12"/>
        <v>1205.5840000000001</v>
      </c>
      <c r="F164" s="25">
        <f t="shared" si="13"/>
        <v>233.0274</v>
      </c>
      <c r="G164" s="24" t="str">
        <f t="shared" si="14"/>
        <v>Repeat</v>
      </c>
    </row>
    <row r="165" spans="2:7" hidden="1" x14ac:dyDescent="0.2">
      <c r="B165" s="24" t="s">
        <v>5455</v>
      </c>
      <c r="C165" s="24" t="str">
        <f t="shared" si="10"/>
        <v>Consumer</v>
      </c>
      <c r="D165" s="27">
        <f t="shared" si="11"/>
        <v>5</v>
      </c>
      <c r="E165" s="25">
        <f t="shared" si="12"/>
        <v>2830.6279999999997</v>
      </c>
      <c r="F165" s="25">
        <f t="shared" si="13"/>
        <v>493.08609999999993</v>
      </c>
      <c r="G165" s="24" t="str">
        <f t="shared" si="14"/>
        <v>Repeat</v>
      </c>
    </row>
    <row r="166" spans="2:7" hidden="1" x14ac:dyDescent="0.2">
      <c r="B166" s="24" t="s">
        <v>1036</v>
      </c>
      <c r="C166" s="24" t="str">
        <f t="shared" si="10"/>
        <v>Corporate</v>
      </c>
      <c r="D166" s="27">
        <f t="shared" si="11"/>
        <v>4</v>
      </c>
      <c r="E166" s="25">
        <f t="shared" si="12"/>
        <v>1421.954</v>
      </c>
      <c r="F166" s="25">
        <f t="shared" si="13"/>
        <v>246.02179999999998</v>
      </c>
      <c r="G166" s="24" t="str">
        <f t="shared" si="14"/>
        <v>Repeat</v>
      </c>
    </row>
    <row r="167" spans="2:7" hidden="1" x14ac:dyDescent="0.2">
      <c r="B167" s="24" t="s">
        <v>2343</v>
      </c>
      <c r="C167" s="24" t="str">
        <f t="shared" si="10"/>
        <v>Home Office</v>
      </c>
      <c r="D167" s="27">
        <f t="shared" si="11"/>
        <v>5</v>
      </c>
      <c r="E167" s="25">
        <f t="shared" si="12"/>
        <v>2945.3209999999999</v>
      </c>
      <c r="F167" s="25">
        <f t="shared" si="13"/>
        <v>261.22090000000003</v>
      </c>
      <c r="G167" s="24" t="str">
        <f t="shared" si="14"/>
        <v>Repeat</v>
      </c>
    </row>
    <row r="168" spans="2:7" hidden="1" x14ac:dyDescent="0.2">
      <c r="B168" s="24" t="s">
        <v>2440</v>
      </c>
      <c r="C168" s="24" t="str">
        <f t="shared" si="10"/>
        <v>Corporate</v>
      </c>
      <c r="D168" s="27">
        <f t="shared" si="11"/>
        <v>8</v>
      </c>
      <c r="E168" s="25">
        <f t="shared" si="12"/>
        <v>5888.2750000000005</v>
      </c>
      <c r="F168" s="25">
        <f t="shared" si="13"/>
        <v>-1850.3029000000004</v>
      </c>
      <c r="G168" s="24" t="str">
        <f t="shared" si="14"/>
        <v>Repeat</v>
      </c>
    </row>
    <row r="169" spans="2:7" hidden="1" x14ac:dyDescent="0.2">
      <c r="B169" s="24" t="s">
        <v>3295</v>
      </c>
      <c r="C169" s="24" t="str">
        <f t="shared" si="10"/>
        <v>Consumer</v>
      </c>
      <c r="D169" s="27">
        <f t="shared" si="11"/>
        <v>11</v>
      </c>
      <c r="E169" s="25">
        <f t="shared" si="12"/>
        <v>3202.1620000000003</v>
      </c>
      <c r="F169" s="25">
        <f t="shared" si="13"/>
        <v>831.94320000000005</v>
      </c>
      <c r="G169" s="24" t="str">
        <f t="shared" si="14"/>
        <v>Repeat</v>
      </c>
    </row>
    <row r="170" spans="2:7" hidden="1" x14ac:dyDescent="0.2">
      <c r="B170" s="24" t="s">
        <v>6081</v>
      </c>
      <c r="C170" s="24" t="str">
        <f t="shared" si="10"/>
        <v>Consumer</v>
      </c>
      <c r="D170" s="27">
        <f t="shared" si="11"/>
        <v>5</v>
      </c>
      <c r="E170" s="25">
        <f t="shared" si="12"/>
        <v>12129.072</v>
      </c>
      <c r="F170" s="25">
        <f t="shared" si="13"/>
        <v>2177.0493000000001</v>
      </c>
      <c r="G170" s="24" t="str">
        <f t="shared" si="14"/>
        <v>Repeat</v>
      </c>
    </row>
    <row r="171" spans="2:7" hidden="1" x14ac:dyDescent="0.2">
      <c r="B171" s="24" t="s">
        <v>1767</v>
      </c>
      <c r="C171" s="24" t="str">
        <f t="shared" si="10"/>
        <v>Consumer</v>
      </c>
      <c r="D171" s="27">
        <f t="shared" si="11"/>
        <v>4</v>
      </c>
      <c r="E171" s="25">
        <f t="shared" si="12"/>
        <v>8954.02</v>
      </c>
      <c r="F171" s="25">
        <f t="shared" si="13"/>
        <v>3899.8903999999998</v>
      </c>
      <c r="G171" s="24" t="str">
        <f t="shared" si="14"/>
        <v>Repeat</v>
      </c>
    </row>
    <row r="172" spans="2:7" hidden="1" x14ac:dyDescent="0.2">
      <c r="B172" s="24" t="s">
        <v>405</v>
      </c>
      <c r="C172" s="24" t="str">
        <f t="shared" si="10"/>
        <v>Home Office</v>
      </c>
      <c r="D172" s="27">
        <f t="shared" si="11"/>
        <v>9</v>
      </c>
      <c r="E172" s="25">
        <f t="shared" si="12"/>
        <v>3651.8585000000007</v>
      </c>
      <c r="F172" s="25">
        <f t="shared" si="13"/>
        <v>-342.80329999999998</v>
      </c>
      <c r="G172" s="24" t="str">
        <f t="shared" si="14"/>
        <v>Repeat</v>
      </c>
    </row>
    <row r="173" spans="2:7" hidden="1" x14ac:dyDescent="0.2">
      <c r="B173" s="24" t="s">
        <v>4889</v>
      </c>
      <c r="C173" s="24" t="str">
        <f t="shared" si="10"/>
        <v>Consumer</v>
      </c>
      <c r="D173" s="27">
        <f t="shared" si="11"/>
        <v>8</v>
      </c>
      <c r="E173" s="25">
        <f t="shared" si="12"/>
        <v>1949.2</v>
      </c>
      <c r="F173" s="25">
        <f t="shared" si="13"/>
        <v>272.38830000000013</v>
      </c>
      <c r="G173" s="24" t="str">
        <f t="shared" si="14"/>
        <v>Repeat</v>
      </c>
    </row>
    <row r="174" spans="2:7" hidden="1" x14ac:dyDescent="0.2">
      <c r="B174" s="24" t="s">
        <v>2163</v>
      </c>
      <c r="C174" s="24" t="str">
        <f t="shared" si="10"/>
        <v>Home Office</v>
      </c>
      <c r="D174" s="27">
        <f t="shared" si="11"/>
        <v>10</v>
      </c>
      <c r="E174" s="25">
        <f t="shared" si="12"/>
        <v>2870.0500000000006</v>
      </c>
      <c r="F174" s="25">
        <f t="shared" si="13"/>
        <v>424.65829999999994</v>
      </c>
      <c r="G174" s="24" t="str">
        <f t="shared" si="14"/>
        <v>Repeat</v>
      </c>
    </row>
    <row r="175" spans="2:7" hidden="1" x14ac:dyDescent="0.2">
      <c r="B175" s="24" t="s">
        <v>2695</v>
      </c>
      <c r="C175" s="24" t="str">
        <f t="shared" si="10"/>
        <v>Consumer</v>
      </c>
      <c r="D175" s="27">
        <f t="shared" si="11"/>
        <v>3</v>
      </c>
      <c r="E175" s="25">
        <f t="shared" si="12"/>
        <v>287.98999999999995</v>
      </c>
      <c r="F175" s="25">
        <f t="shared" si="13"/>
        <v>64.429599999999994</v>
      </c>
      <c r="G175" s="24" t="str">
        <f t="shared" si="14"/>
        <v>Repeat</v>
      </c>
    </row>
    <row r="176" spans="2:7" hidden="1" x14ac:dyDescent="0.2">
      <c r="B176" s="24" t="s">
        <v>3648</v>
      </c>
      <c r="C176" s="24" t="str">
        <f t="shared" si="10"/>
        <v>Consumer</v>
      </c>
      <c r="D176" s="27">
        <f t="shared" si="11"/>
        <v>2</v>
      </c>
      <c r="E176" s="25">
        <f t="shared" si="12"/>
        <v>550.64400000000012</v>
      </c>
      <c r="F176" s="25">
        <f t="shared" si="13"/>
        <v>156.2593</v>
      </c>
      <c r="G176" s="24" t="str">
        <f t="shared" si="14"/>
        <v>Repeat</v>
      </c>
    </row>
    <row r="177" spans="2:7" hidden="1" x14ac:dyDescent="0.2">
      <c r="B177" s="24" t="s">
        <v>6487</v>
      </c>
      <c r="C177" s="24" t="str">
        <f t="shared" si="10"/>
        <v>Consumer</v>
      </c>
      <c r="D177" s="27">
        <f t="shared" si="11"/>
        <v>9</v>
      </c>
      <c r="E177" s="25">
        <f t="shared" si="12"/>
        <v>1659.4380000000001</v>
      </c>
      <c r="F177" s="25">
        <f t="shared" si="13"/>
        <v>154.85100000000003</v>
      </c>
      <c r="G177" s="24" t="str">
        <f t="shared" si="14"/>
        <v>Repeat</v>
      </c>
    </row>
    <row r="178" spans="2:7" hidden="1" x14ac:dyDescent="0.2">
      <c r="B178" s="24" t="s">
        <v>6619</v>
      </c>
      <c r="C178" s="24" t="str">
        <f t="shared" si="10"/>
        <v>Corporate</v>
      </c>
      <c r="D178" s="27">
        <f t="shared" si="11"/>
        <v>4</v>
      </c>
      <c r="E178" s="25">
        <f t="shared" si="12"/>
        <v>1077.2285000000002</v>
      </c>
      <c r="F178" s="25">
        <f t="shared" si="13"/>
        <v>-302.87610000000001</v>
      </c>
      <c r="G178" s="24" t="str">
        <f t="shared" si="14"/>
        <v>Repeat</v>
      </c>
    </row>
    <row r="179" spans="2:7" hidden="1" x14ac:dyDescent="0.2">
      <c r="B179" s="24" t="s">
        <v>4005</v>
      </c>
      <c r="C179" s="24" t="str">
        <f t="shared" si="10"/>
        <v>Consumer</v>
      </c>
      <c r="D179" s="27">
        <f t="shared" si="11"/>
        <v>6</v>
      </c>
      <c r="E179" s="25">
        <f t="shared" si="12"/>
        <v>5690.0549999999994</v>
      </c>
      <c r="F179" s="25">
        <f t="shared" si="13"/>
        <v>-6626.3895000000002</v>
      </c>
      <c r="G179" s="24" t="str">
        <f t="shared" si="14"/>
        <v>Repeat</v>
      </c>
    </row>
    <row r="180" spans="2:7" hidden="1" x14ac:dyDescent="0.2">
      <c r="B180" s="24" t="s">
        <v>52</v>
      </c>
      <c r="C180" s="24" t="str">
        <f t="shared" si="10"/>
        <v>Consumer</v>
      </c>
      <c r="D180" s="27">
        <f t="shared" si="11"/>
        <v>3</v>
      </c>
      <c r="E180" s="25">
        <f t="shared" si="12"/>
        <v>1148.7800000000002</v>
      </c>
      <c r="F180" s="25">
        <f t="shared" si="13"/>
        <v>169.93439999999993</v>
      </c>
      <c r="G180" s="24" t="str">
        <f t="shared" si="14"/>
        <v>Repeat</v>
      </c>
    </row>
    <row r="181" spans="2:7" hidden="1" x14ac:dyDescent="0.2">
      <c r="B181" s="24" t="s">
        <v>1026</v>
      </c>
      <c r="C181" s="24" t="str">
        <f t="shared" si="10"/>
        <v>Corporate</v>
      </c>
      <c r="D181" s="27">
        <f t="shared" si="11"/>
        <v>8</v>
      </c>
      <c r="E181" s="25">
        <f t="shared" si="12"/>
        <v>4246.4555</v>
      </c>
      <c r="F181" s="25">
        <f t="shared" si="13"/>
        <v>1049.5600999999999</v>
      </c>
      <c r="G181" s="24" t="str">
        <f t="shared" si="14"/>
        <v>Repeat</v>
      </c>
    </row>
    <row r="182" spans="2:7" hidden="1" x14ac:dyDescent="0.2">
      <c r="B182" s="24" t="s">
        <v>1270</v>
      </c>
      <c r="C182" s="24" t="str">
        <f t="shared" si="10"/>
        <v>Consumer</v>
      </c>
      <c r="D182" s="27">
        <f t="shared" si="11"/>
        <v>3</v>
      </c>
      <c r="E182" s="25">
        <f t="shared" si="12"/>
        <v>113.83199999999999</v>
      </c>
      <c r="F182" s="25">
        <f t="shared" si="13"/>
        <v>33.870599999999996</v>
      </c>
      <c r="G182" s="24" t="str">
        <f t="shared" si="14"/>
        <v>Repeat</v>
      </c>
    </row>
    <row r="183" spans="2:7" hidden="1" x14ac:dyDescent="0.2">
      <c r="B183" s="24" t="s">
        <v>514</v>
      </c>
      <c r="C183" s="24" t="str">
        <f t="shared" si="10"/>
        <v>Consumer</v>
      </c>
      <c r="D183" s="27">
        <f t="shared" si="11"/>
        <v>12</v>
      </c>
      <c r="E183" s="25">
        <f t="shared" si="12"/>
        <v>10880.545999999998</v>
      </c>
      <c r="F183" s="25">
        <f t="shared" si="13"/>
        <v>1933.7830999999999</v>
      </c>
      <c r="G183" s="24" t="str">
        <f t="shared" si="14"/>
        <v>Repeat</v>
      </c>
    </row>
    <row r="184" spans="2:7" hidden="1" x14ac:dyDescent="0.2">
      <c r="B184" s="24" t="s">
        <v>5514</v>
      </c>
      <c r="C184" s="24" t="str">
        <f t="shared" si="10"/>
        <v>Home Office</v>
      </c>
      <c r="D184" s="27">
        <f t="shared" si="11"/>
        <v>4</v>
      </c>
      <c r="E184" s="25">
        <f t="shared" si="12"/>
        <v>2148.8519999999999</v>
      </c>
      <c r="F184" s="25">
        <f t="shared" si="13"/>
        <v>74.401300000000006</v>
      </c>
      <c r="G184" s="24" t="str">
        <f t="shared" si="14"/>
        <v>Repeat</v>
      </c>
    </row>
    <row r="185" spans="2:7" hidden="1" x14ac:dyDescent="0.2">
      <c r="B185" s="24" t="s">
        <v>2068</v>
      </c>
      <c r="C185" s="24" t="str">
        <f t="shared" si="10"/>
        <v>Consumer</v>
      </c>
      <c r="D185" s="27">
        <f t="shared" si="11"/>
        <v>11</v>
      </c>
      <c r="E185" s="25">
        <f t="shared" si="12"/>
        <v>2372.7500000000005</v>
      </c>
      <c r="F185" s="25">
        <f t="shared" si="13"/>
        <v>497.70980000000003</v>
      </c>
      <c r="G185" s="24" t="str">
        <f t="shared" si="14"/>
        <v>Repeat</v>
      </c>
    </row>
    <row r="186" spans="2:7" hidden="1" x14ac:dyDescent="0.2">
      <c r="B186" s="24" t="s">
        <v>4989</v>
      </c>
      <c r="C186" s="24" t="str">
        <f t="shared" si="10"/>
        <v>Corporate</v>
      </c>
      <c r="D186" s="27">
        <f t="shared" si="11"/>
        <v>7</v>
      </c>
      <c r="E186" s="25">
        <f t="shared" si="12"/>
        <v>2540.6309999999999</v>
      </c>
      <c r="F186" s="25">
        <f t="shared" si="13"/>
        <v>331.43399999999991</v>
      </c>
      <c r="G186" s="24" t="str">
        <f t="shared" si="14"/>
        <v>Repeat</v>
      </c>
    </row>
    <row r="187" spans="2:7" hidden="1" x14ac:dyDescent="0.2">
      <c r="B187" s="24" t="s">
        <v>1148</v>
      </c>
      <c r="C187" s="24" t="str">
        <f t="shared" si="10"/>
        <v>Home Office</v>
      </c>
      <c r="D187" s="27">
        <f t="shared" si="11"/>
        <v>3</v>
      </c>
      <c r="E187" s="25">
        <f t="shared" si="12"/>
        <v>475.9</v>
      </c>
      <c r="F187" s="25">
        <f t="shared" si="13"/>
        <v>144.7594</v>
      </c>
      <c r="G187" s="24" t="str">
        <f t="shared" si="14"/>
        <v>Repeat</v>
      </c>
    </row>
    <row r="188" spans="2:7" hidden="1" x14ac:dyDescent="0.2">
      <c r="B188" s="24" t="s">
        <v>4035</v>
      </c>
      <c r="C188" s="24" t="str">
        <f t="shared" si="10"/>
        <v>Consumer</v>
      </c>
      <c r="D188" s="27">
        <f t="shared" si="11"/>
        <v>5</v>
      </c>
      <c r="E188" s="25">
        <f t="shared" si="12"/>
        <v>1300.076</v>
      </c>
      <c r="F188" s="25">
        <f t="shared" si="13"/>
        <v>205.62820000000002</v>
      </c>
      <c r="G188" s="24" t="str">
        <f t="shared" si="14"/>
        <v>Repeat</v>
      </c>
    </row>
    <row r="189" spans="2:7" hidden="1" x14ac:dyDescent="0.2">
      <c r="B189" s="24" t="s">
        <v>4028</v>
      </c>
      <c r="C189" s="24" t="str">
        <f t="shared" si="10"/>
        <v>Home Office</v>
      </c>
      <c r="D189" s="27">
        <f t="shared" si="11"/>
        <v>6</v>
      </c>
      <c r="E189" s="25">
        <f t="shared" si="12"/>
        <v>6339.5576000000001</v>
      </c>
      <c r="F189" s="25">
        <f t="shared" si="13"/>
        <v>1572.4585000000002</v>
      </c>
      <c r="G189" s="24" t="str">
        <f t="shared" si="14"/>
        <v>Repeat</v>
      </c>
    </row>
    <row r="190" spans="2:7" hidden="1" x14ac:dyDescent="0.2">
      <c r="B190" s="24" t="s">
        <v>996</v>
      </c>
      <c r="C190" s="24" t="str">
        <f t="shared" si="10"/>
        <v>Consumer</v>
      </c>
      <c r="D190" s="27">
        <f t="shared" si="11"/>
        <v>7</v>
      </c>
      <c r="E190" s="25">
        <f t="shared" si="12"/>
        <v>2269.7015000000006</v>
      </c>
      <c r="F190" s="25">
        <f t="shared" si="13"/>
        <v>187.8399</v>
      </c>
      <c r="G190" s="24" t="str">
        <f t="shared" si="14"/>
        <v>Repeat</v>
      </c>
    </row>
    <row r="191" spans="2:7" hidden="1" x14ac:dyDescent="0.2">
      <c r="B191" s="24" t="s">
        <v>4523</v>
      </c>
      <c r="C191" s="24" t="str">
        <f t="shared" si="10"/>
        <v>Consumer</v>
      </c>
      <c r="D191" s="27">
        <f t="shared" si="11"/>
        <v>4</v>
      </c>
      <c r="E191" s="25">
        <f t="shared" si="12"/>
        <v>2854.1150000000007</v>
      </c>
      <c r="F191" s="25">
        <f t="shared" si="13"/>
        <v>850.15909999999997</v>
      </c>
      <c r="G191" s="24" t="str">
        <f t="shared" si="14"/>
        <v>Repeat</v>
      </c>
    </row>
    <row r="192" spans="2:7" hidden="1" x14ac:dyDescent="0.2">
      <c r="B192" s="24" t="s">
        <v>5825</v>
      </c>
      <c r="C192" s="24" t="str">
        <f t="shared" si="10"/>
        <v>Home Office</v>
      </c>
      <c r="D192" s="27">
        <f t="shared" si="11"/>
        <v>5</v>
      </c>
      <c r="E192" s="25">
        <f t="shared" si="12"/>
        <v>2353.5859999999998</v>
      </c>
      <c r="F192" s="25">
        <f t="shared" si="13"/>
        <v>229.00990000000002</v>
      </c>
      <c r="G192" s="24" t="str">
        <f t="shared" si="14"/>
        <v>Repeat</v>
      </c>
    </row>
    <row r="193" spans="2:7" hidden="1" x14ac:dyDescent="0.2">
      <c r="B193" s="24" t="s">
        <v>9564</v>
      </c>
      <c r="C193" s="24" t="str">
        <f t="shared" si="10"/>
        <v>Corporate</v>
      </c>
      <c r="D193" s="27">
        <f t="shared" si="11"/>
        <v>4</v>
      </c>
      <c r="E193" s="25">
        <f t="shared" si="12"/>
        <v>3984.4524000000001</v>
      </c>
      <c r="F193" s="25">
        <f t="shared" si="13"/>
        <v>176.31079999999997</v>
      </c>
      <c r="G193" s="24" t="str">
        <f t="shared" si="14"/>
        <v>Repeat</v>
      </c>
    </row>
    <row r="194" spans="2:7" hidden="1" x14ac:dyDescent="0.2">
      <c r="B194" s="24" t="s">
        <v>2185</v>
      </c>
      <c r="C194" s="24" t="str">
        <f t="shared" si="10"/>
        <v>Consumer</v>
      </c>
      <c r="D194" s="27">
        <f t="shared" si="11"/>
        <v>4</v>
      </c>
      <c r="E194" s="25">
        <f t="shared" si="12"/>
        <v>1600.55</v>
      </c>
      <c r="F194" s="25">
        <f t="shared" si="13"/>
        <v>306.91759999999999</v>
      </c>
      <c r="G194" s="24" t="str">
        <f t="shared" si="14"/>
        <v>Repeat</v>
      </c>
    </row>
    <row r="195" spans="2:7" hidden="1" x14ac:dyDescent="0.2">
      <c r="B195" s="24" t="s">
        <v>3233</v>
      </c>
      <c r="C195" s="24" t="str">
        <f t="shared" si="10"/>
        <v>Corporate</v>
      </c>
      <c r="D195" s="27">
        <f t="shared" si="11"/>
        <v>8</v>
      </c>
      <c r="E195" s="25">
        <f t="shared" si="12"/>
        <v>2900.0259999999998</v>
      </c>
      <c r="F195" s="25">
        <f t="shared" si="13"/>
        <v>60.64670000000001</v>
      </c>
      <c r="G195" s="24" t="str">
        <f t="shared" si="14"/>
        <v>Repeat</v>
      </c>
    </row>
    <row r="196" spans="2:7" hidden="1" x14ac:dyDescent="0.2">
      <c r="B196" s="24" t="s">
        <v>2666</v>
      </c>
      <c r="C196" s="24" t="str">
        <f t="shared" si="10"/>
        <v>Corporate</v>
      </c>
      <c r="D196" s="27">
        <f t="shared" si="11"/>
        <v>9</v>
      </c>
      <c r="E196" s="25">
        <f t="shared" si="12"/>
        <v>1582.1090000000004</v>
      </c>
      <c r="F196" s="25">
        <f t="shared" si="13"/>
        <v>-338.43109999999996</v>
      </c>
      <c r="G196" s="24" t="str">
        <f t="shared" si="14"/>
        <v>Repeat</v>
      </c>
    </row>
    <row r="197" spans="2:7" hidden="1" x14ac:dyDescent="0.2">
      <c r="B197" s="24" t="s">
        <v>1939</v>
      </c>
      <c r="C197" s="24" t="str">
        <f t="shared" si="10"/>
        <v>Consumer</v>
      </c>
      <c r="D197" s="27">
        <f t="shared" si="11"/>
        <v>7</v>
      </c>
      <c r="E197" s="25">
        <f t="shared" si="12"/>
        <v>3041.5659999999993</v>
      </c>
      <c r="F197" s="25">
        <f t="shared" si="13"/>
        <v>204.48950000000002</v>
      </c>
      <c r="G197" s="24" t="str">
        <f t="shared" si="14"/>
        <v>Repeat</v>
      </c>
    </row>
    <row r="198" spans="2:7" hidden="1" x14ac:dyDescent="0.2">
      <c r="B198" s="24" t="s">
        <v>4428</v>
      </c>
      <c r="C198" s="24" t="str">
        <f t="shared" si="10"/>
        <v>Home Office</v>
      </c>
      <c r="D198" s="27">
        <f t="shared" si="11"/>
        <v>5</v>
      </c>
      <c r="E198" s="25">
        <f t="shared" si="12"/>
        <v>1860.732</v>
      </c>
      <c r="F198" s="25">
        <f t="shared" si="13"/>
        <v>403.84219999999999</v>
      </c>
      <c r="G198" s="24" t="str">
        <f t="shared" si="14"/>
        <v>Repeat</v>
      </c>
    </row>
    <row r="199" spans="2:7" hidden="1" x14ac:dyDescent="0.2">
      <c r="B199" s="24" t="s">
        <v>509</v>
      </c>
      <c r="C199" s="24" t="str">
        <f t="shared" si="10"/>
        <v>Corporate</v>
      </c>
      <c r="D199" s="27">
        <f t="shared" si="11"/>
        <v>9</v>
      </c>
      <c r="E199" s="25">
        <f t="shared" si="12"/>
        <v>2370.3136</v>
      </c>
      <c r="F199" s="25">
        <f t="shared" si="13"/>
        <v>98.99749999999996</v>
      </c>
      <c r="G199" s="24" t="str">
        <f t="shared" si="14"/>
        <v>Repeat</v>
      </c>
    </row>
    <row r="200" spans="2:7" hidden="1" x14ac:dyDescent="0.2">
      <c r="B200" s="24" t="s">
        <v>7316</v>
      </c>
      <c r="C200" s="24" t="str">
        <f t="shared" si="10"/>
        <v>Home Office</v>
      </c>
      <c r="D200" s="27">
        <f t="shared" si="11"/>
        <v>3</v>
      </c>
      <c r="E200" s="25">
        <f t="shared" si="12"/>
        <v>1397.8724000000002</v>
      </c>
      <c r="F200" s="25">
        <f t="shared" si="13"/>
        <v>83.270300000000006</v>
      </c>
      <c r="G200" s="24" t="str">
        <f t="shared" si="14"/>
        <v>Repeat</v>
      </c>
    </row>
    <row r="201" spans="2:7" hidden="1" x14ac:dyDescent="0.2">
      <c r="B201" s="24" t="s">
        <v>3893</v>
      </c>
      <c r="C201" s="24" t="str">
        <f t="shared" si="10"/>
        <v>Corporate</v>
      </c>
      <c r="D201" s="27">
        <f t="shared" si="11"/>
        <v>12</v>
      </c>
      <c r="E201" s="25">
        <f t="shared" si="12"/>
        <v>3256.4800000000005</v>
      </c>
      <c r="F201" s="25">
        <f t="shared" si="13"/>
        <v>881.1228000000001</v>
      </c>
      <c r="G201" s="24" t="str">
        <f t="shared" si="14"/>
        <v>Repeat</v>
      </c>
    </row>
    <row r="202" spans="2:7" hidden="1" x14ac:dyDescent="0.2">
      <c r="B202" s="24" t="s">
        <v>3572</v>
      </c>
      <c r="C202" s="24" t="str">
        <f t="shared" si="10"/>
        <v>Consumer</v>
      </c>
      <c r="D202" s="27">
        <f t="shared" si="11"/>
        <v>9</v>
      </c>
      <c r="E202" s="25">
        <f t="shared" si="12"/>
        <v>3336.1680000000006</v>
      </c>
      <c r="F202" s="25">
        <f t="shared" si="13"/>
        <v>-1441.6312999999998</v>
      </c>
      <c r="G202" s="24" t="str">
        <f t="shared" si="14"/>
        <v>Repeat</v>
      </c>
    </row>
    <row r="203" spans="2:7" hidden="1" x14ac:dyDescent="0.2">
      <c r="B203" s="24" t="s">
        <v>2484</v>
      </c>
      <c r="C203" s="24" t="str">
        <f t="shared" si="10"/>
        <v>Consumer</v>
      </c>
      <c r="D203" s="27">
        <f t="shared" si="11"/>
        <v>8</v>
      </c>
      <c r="E203" s="25">
        <f t="shared" si="12"/>
        <v>1503.1120000000001</v>
      </c>
      <c r="F203" s="25">
        <f t="shared" si="13"/>
        <v>322.24489999999997</v>
      </c>
      <c r="G203" s="24" t="str">
        <f t="shared" si="14"/>
        <v>Repeat</v>
      </c>
    </row>
    <row r="204" spans="2:7" hidden="1" x14ac:dyDescent="0.2">
      <c r="B204" s="24" t="s">
        <v>989</v>
      </c>
      <c r="C204" s="24" t="str">
        <f t="shared" si="10"/>
        <v>Corporate</v>
      </c>
      <c r="D204" s="27">
        <f t="shared" si="11"/>
        <v>9</v>
      </c>
      <c r="E204" s="25">
        <f t="shared" si="12"/>
        <v>6528.0339999999987</v>
      </c>
      <c r="F204" s="25">
        <f t="shared" si="13"/>
        <v>1641.8613000000003</v>
      </c>
      <c r="G204" s="24" t="str">
        <f t="shared" si="14"/>
        <v>Repeat</v>
      </c>
    </row>
    <row r="205" spans="2:7" hidden="1" x14ac:dyDescent="0.2">
      <c r="B205" s="24" t="s">
        <v>7167</v>
      </c>
      <c r="C205" s="24" t="str">
        <f t="shared" si="10"/>
        <v>Consumer</v>
      </c>
      <c r="D205" s="27">
        <f t="shared" si="11"/>
        <v>5</v>
      </c>
      <c r="E205" s="25">
        <f t="shared" si="12"/>
        <v>4282.1759999999986</v>
      </c>
      <c r="F205" s="25">
        <f t="shared" si="13"/>
        <v>937.64959999999985</v>
      </c>
      <c r="G205" s="24" t="str">
        <f t="shared" si="14"/>
        <v>Repeat</v>
      </c>
    </row>
    <row r="206" spans="2:7" hidden="1" x14ac:dyDescent="0.2">
      <c r="B206" s="24" t="s">
        <v>5639</v>
      </c>
      <c r="C206" s="24" t="str">
        <f t="shared" ref="C206:C269" si="15">IFERROR(INDEX(nSegment,MATCH($B206,nCustomerName,0)),"")</f>
        <v>Home Office</v>
      </c>
      <c r="D206" s="27">
        <f t="shared" ref="D206:D269" si="16">SUMIFS(nIsFirstOrderLine,nCustomerName,$B206)</f>
        <v>8</v>
      </c>
      <c r="E206" s="25">
        <f t="shared" ref="E206:E269" si="17">SUMIFS(nSales,nCustomerName,$B206)</f>
        <v>2171.5990000000002</v>
      </c>
      <c r="F206" s="25">
        <f t="shared" ref="F206:F269" si="18">SUMIFS(nProfit,nCustomerName,$B206)</f>
        <v>431.37479999999988</v>
      </c>
      <c r="G206" s="24" t="str">
        <f t="shared" ref="G206:G269" si="19">IF(D206&gt;1,"Repeat","One-Time")</f>
        <v>Repeat</v>
      </c>
    </row>
    <row r="207" spans="2:7" hidden="1" x14ac:dyDescent="0.2">
      <c r="B207" s="24" t="s">
        <v>2938</v>
      </c>
      <c r="C207" s="24" t="str">
        <f t="shared" si="15"/>
        <v>Consumer</v>
      </c>
      <c r="D207" s="27">
        <f t="shared" si="16"/>
        <v>6</v>
      </c>
      <c r="E207" s="25">
        <f t="shared" si="17"/>
        <v>3272.2000000000003</v>
      </c>
      <c r="F207" s="25">
        <f t="shared" si="18"/>
        <v>4.2132000000000289</v>
      </c>
      <c r="G207" s="24" t="str">
        <f t="shared" si="19"/>
        <v>Repeat</v>
      </c>
    </row>
    <row r="208" spans="2:7" hidden="1" x14ac:dyDescent="0.2">
      <c r="B208" s="24" t="s">
        <v>6029</v>
      </c>
      <c r="C208" s="24" t="str">
        <f t="shared" si="15"/>
        <v>Home Office</v>
      </c>
      <c r="D208" s="27">
        <f t="shared" si="16"/>
        <v>8</v>
      </c>
      <c r="E208" s="25">
        <f t="shared" si="17"/>
        <v>8350.8680000000004</v>
      </c>
      <c r="F208" s="25">
        <f t="shared" si="18"/>
        <v>2869.0760000000005</v>
      </c>
      <c r="G208" s="24" t="str">
        <f t="shared" si="19"/>
        <v>Repeat</v>
      </c>
    </row>
    <row r="209" spans="2:7" hidden="1" x14ac:dyDescent="0.2">
      <c r="B209" s="24" t="s">
        <v>6269</v>
      </c>
      <c r="C209" s="24" t="str">
        <f t="shared" si="15"/>
        <v>Corporate</v>
      </c>
      <c r="D209" s="27">
        <f t="shared" si="16"/>
        <v>7</v>
      </c>
      <c r="E209" s="25">
        <f t="shared" si="17"/>
        <v>1322.0340000000001</v>
      </c>
      <c r="F209" s="25">
        <f t="shared" si="18"/>
        <v>108.75830000000002</v>
      </c>
      <c r="G209" s="24" t="str">
        <f t="shared" si="19"/>
        <v>Repeat</v>
      </c>
    </row>
    <row r="210" spans="2:7" hidden="1" x14ac:dyDescent="0.2">
      <c r="B210" s="24" t="s">
        <v>6834</v>
      </c>
      <c r="C210" s="24" t="str">
        <f t="shared" si="15"/>
        <v>Corporate</v>
      </c>
      <c r="D210" s="27">
        <f t="shared" si="16"/>
        <v>5</v>
      </c>
      <c r="E210" s="25">
        <f t="shared" si="17"/>
        <v>2839.2272000000003</v>
      </c>
      <c r="F210" s="25">
        <f t="shared" si="18"/>
        <v>213.00289999999998</v>
      </c>
      <c r="G210" s="24" t="str">
        <f t="shared" si="19"/>
        <v>Repeat</v>
      </c>
    </row>
    <row r="211" spans="2:7" hidden="1" x14ac:dyDescent="0.2">
      <c r="B211" s="24" t="s">
        <v>1868</v>
      </c>
      <c r="C211" s="24" t="str">
        <f t="shared" si="15"/>
        <v>Consumer</v>
      </c>
      <c r="D211" s="27">
        <f t="shared" si="16"/>
        <v>5</v>
      </c>
      <c r="E211" s="25">
        <f t="shared" si="17"/>
        <v>1687.04</v>
      </c>
      <c r="F211" s="25">
        <f t="shared" si="18"/>
        <v>-107.35379999999998</v>
      </c>
      <c r="G211" s="24" t="str">
        <f t="shared" si="19"/>
        <v>Repeat</v>
      </c>
    </row>
    <row r="212" spans="2:7" hidden="1" x14ac:dyDescent="0.2">
      <c r="B212" s="24" t="s">
        <v>279</v>
      </c>
      <c r="C212" s="24" t="str">
        <f t="shared" si="15"/>
        <v>Consumer</v>
      </c>
      <c r="D212" s="27">
        <f t="shared" si="16"/>
        <v>9</v>
      </c>
      <c r="E212" s="25">
        <f t="shared" si="17"/>
        <v>1050.636</v>
      </c>
      <c r="F212" s="25">
        <f t="shared" si="18"/>
        <v>241.45240000000001</v>
      </c>
      <c r="G212" s="24" t="str">
        <f t="shared" si="19"/>
        <v>Repeat</v>
      </c>
    </row>
    <row r="213" spans="2:7" hidden="1" x14ac:dyDescent="0.2">
      <c r="B213" s="24" t="s">
        <v>6032</v>
      </c>
      <c r="C213" s="24" t="str">
        <f t="shared" si="15"/>
        <v>Consumer</v>
      </c>
      <c r="D213" s="27">
        <f t="shared" si="16"/>
        <v>7</v>
      </c>
      <c r="E213" s="25">
        <f t="shared" si="17"/>
        <v>6345.1030000000001</v>
      </c>
      <c r="F213" s="25">
        <f t="shared" si="18"/>
        <v>1677.3930999999998</v>
      </c>
      <c r="G213" s="24" t="str">
        <f t="shared" si="19"/>
        <v>Repeat</v>
      </c>
    </row>
    <row r="214" spans="2:7" hidden="1" x14ac:dyDescent="0.2">
      <c r="B214" s="24" t="s">
        <v>2384</v>
      </c>
      <c r="C214" s="24" t="str">
        <f t="shared" si="15"/>
        <v>Home Office</v>
      </c>
      <c r="D214" s="27">
        <f t="shared" si="16"/>
        <v>4</v>
      </c>
      <c r="E214" s="25">
        <f t="shared" si="17"/>
        <v>1762.2130000000002</v>
      </c>
      <c r="F214" s="25">
        <f t="shared" si="18"/>
        <v>193.33189999999996</v>
      </c>
      <c r="G214" s="24" t="str">
        <f t="shared" si="19"/>
        <v>Repeat</v>
      </c>
    </row>
    <row r="215" spans="2:7" hidden="1" x14ac:dyDescent="0.2">
      <c r="B215" s="24" t="s">
        <v>67</v>
      </c>
      <c r="C215" s="24" t="str">
        <f t="shared" si="15"/>
        <v>Corporate</v>
      </c>
      <c r="D215" s="27">
        <f t="shared" si="16"/>
        <v>5</v>
      </c>
      <c r="E215" s="25">
        <f t="shared" si="17"/>
        <v>1119.4830000000002</v>
      </c>
      <c r="F215" s="25">
        <f t="shared" si="18"/>
        <v>-427.18399999999997</v>
      </c>
      <c r="G215" s="24" t="str">
        <f t="shared" si="19"/>
        <v>Repeat</v>
      </c>
    </row>
    <row r="216" spans="2:7" hidden="1" x14ac:dyDescent="0.2">
      <c r="B216" s="24" t="s">
        <v>672</v>
      </c>
      <c r="C216" s="24" t="str">
        <f t="shared" si="15"/>
        <v>Consumer</v>
      </c>
      <c r="D216" s="27">
        <f t="shared" si="16"/>
        <v>7</v>
      </c>
      <c r="E216" s="25">
        <f t="shared" si="17"/>
        <v>4531.6460000000015</v>
      </c>
      <c r="F216" s="25">
        <f t="shared" si="18"/>
        <v>473.02719999999994</v>
      </c>
      <c r="G216" s="24" t="str">
        <f t="shared" si="19"/>
        <v>Repeat</v>
      </c>
    </row>
    <row r="217" spans="2:7" hidden="1" x14ac:dyDescent="0.2">
      <c r="B217" s="24" t="s">
        <v>6640</v>
      </c>
      <c r="C217" s="24" t="str">
        <f t="shared" si="15"/>
        <v>Corporate</v>
      </c>
      <c r="D217" s="27">
        <f t="shared" si="16"/>
        <v>6</v>
      </c>
      <c r="E217" s="25">
        <f t="shared" si="17"/>
        <v>4932.8719999999994</v>
      </c>
      <c r="F217" s="25">
        <f t="shared" si="18"/>
        <v>1193.7404000000001</v>
      </c>
      <c r="G217" s="24" t="str">
        <f t="shared" si="19"/>
        <v>Repeat</v>
      </c>
    </row>
    <row r="218" spans="2:7" hidden="1" x14ac:dyDescent="0.2">
      <c r="B218" s="24" t="s">
        <v>536</v>
      </c>
      <c r="C218" s="24" t="str">
        <f t="shared" si="15"/>
        <v>Consumer</v>
      </c>
      <c r="D218" s="27">
        <f t="shared" si="16"/>
        <v>7</v>
      </c>
      <c r="E218" s="25">
        <f t="shared" si="17"/>
        <v>2650.5569999999998</v>
      </c>
      <c r="F218" s="25">
        <f t="shared" si="18"/>
        <v>536.39350000000002</v>
      </c>
      <c r="G218" s="24" t="str">
        <f t="shared" si="19"/>
        <v>Repeat</v>
      </c>
    </row>
    <row r="219" spans="2:7" hidden="1" x14ac:dyDescent="0.2">
      <c r="B219" s="24" t="s">
        <v>2672</v>
      </c>
      <c r="C219" s="24" t="str">
        <f t="shared" si="15"/>
        <v>Corporate</v>
      </c>
      <c r="D219" s="27">
        <f t="shared" si="16"/>
        <v>8</v>
      </c>
      <c r="E219" s="25">
        <f t="shared" si="17"/>
        <v>2215.002</v>
      </c>
      <c r="F219" s="25">
        <f t="shared" si="18"/>
        <v>563.17610000000002</v>
      </c>
      <c r="G219" s="24" t="str">
        <f t="shared" si="19"/>
        <v>Repeat</v>
      </c>
    </row>
    <row r="220" spans="2:7" hidden="1" x14ac:dyDescent="0.2">
      <c r="B220" s="24" t="s">
        <v>940</v>
      </c>
      <c r="C220" s="24" t="str">
        <f t="shared" si="15"/>
        <v>Corporate</v>
      </c>
      <c r="D220" s="27">
        <f t="shared" si="16"/>
        <v>7</v>
      </c>
      <c r="E220" s="25">
        <f t="shared" si="17"/>
        <v>2973.0940000000001</v>
      </c>
      <c r="F220" s="25">
        <f t="shared" si="18"/>
        <v>-1421.7692</v>
      </c>
      <c r="G220" s="24" t="str">
        <f t="shared" si="19"/>
        <v>Repeat</v>
      </c>
    </row>
    <row r="221" spans="2:7" hidden="1" x14ac:dyDescent="0.2">
      <c r="B221" s="24" t="s">
        <v>5915</v>
      </c>
      <c r="C221" s="24" t="str">
        <f t="shared" si="15"/>
        <v>Consumer</v>
      </c>
      <c r="D221" s="27">
        <f t="shared" si="16"/>
        <v>3</v>
      </c>
      <c r="E221" s="25">
        <f t="shared" si="17"/>
        <v>2390.5340000000001</v>
      </c>
      <c r="F221" s="25">
        <f t="shared" si="18"/>
        <v>-259.30970000000002</v>
      </c>
      <c r="G221" s="24" t="str">
        <f t="shared" si="19"/>
        <v>Repeat</v>
      </c>
    </row>
    <row r="222" spans="2:7" hidden="1" x14ac:dyDescent="0.2">
      <c r="B222" s="24" t="s">
        <v>756</v>
      </c>
      <c r="C222" s="24" t="str">
        <f t="shared" si="15"/>
        <v>Corporate</v>
      </c>
      <c r="D222" s="27">
        <f t="shared" si="16"/>
        <v>2</v>
      </c>
      <c r="E222" s="25">
        <f t="shared" si="17"/>
        <v>797.83199999999999</v>
      </c>
      <c r="F222" s="25">
        <f t="shared" si="18"/>
        <v>249.94470000000001</v>
      </c>
      <c r="G222" s="24" t="str">
        <f t="shared" si="19"/>
        <v>Repeat</v>
      </c>
    </row>
    <row r="223" spans="2:7" hidden="1" x14ac:dyDescent="0.2">
      <c r="B223" s="24" t="s">
        <v>2312</v>
      </c>
      <c r="C223" s="24" t="str">
        <f t="shared" si="15"/>
        <v>Consumer</v>
      </c>
      <c r="D223" s="27">
        <f t="shared" si="16"/>
        <v>2</v>
      </c>
      <c r="E223" s="25">
        <f t="shared" si="17"/>
        <v>1058.616</v>
      </c>
      <c r="F223" s="25">
        <f t="shared" si="18"/>
        <v>-40.937599999999989</v>
      </c>
      <c r="G223" s="24" t="str">
        <f t="shared" si="19"/>
        <v>Repeat</v>
      </c>
    </row>
    <row r="224" spans="2:7" hidden="1" x14ac:dyDescent="0.2">
      <c r="B224" s="24" t="s">
        <v>908</v>
      </c>
      <c r="C224" s="24" t="str">
        <f t="shared" si="15"/>
        <v>Corporate</v>
      </c>
      <c r="D224" s="27">
        <f t="shared" si="16"/>
        <v>9</v>
      </c>
      <c r="E224" s="25">
        <f t="shared" si="17"/>
        <v>2881.8128000000002</v>
      </c>
      <c r="F224" s="25">
        <f t="shared" si="18"/>
        <v>163.69929999999999</v>
      </c>
      <c r="G224" s="24" t="str">
        <f t="shared" si="19"/>
        <v>Repeat</v>
      </c>
    </row>
    <row r="225" spans="2:7" hidden="1" x14ac:dyDescent="0.2">
      <c r="B225" s="24" t="s">
        <v>6490</v>
      </c>
      <c r="C225" s="24" t="str">
        <f t="shared" si="15"/>
        <v>Corporate</v>
      </c>
      <c r="D225" s="27">
        <f t="shared" si="16"/>
        <v>6</v>
      </c>
      <c r="E225" s="25">
        <f t="shared" si="17"/>
        <v>1080.751</v>
      </c>
      <c r="F225" s="25">
        <f t="shared" si="18"/>
        <v>-86.873800000000003</v>
      </c>
      <c r="G225" s="24" t="str">
        <f t="shared" si="19"/>
        <v>Repeat</v>
      </c>
    </row>
    <row r="226" spans="2:7" hidden="1" x14ac:dyDescent="0.2">
      <c r="B226" s="24" t="s">
        <v>1805</v>
      </c>
      <c r="C226" s="24" t="str">
        <f t="shared" si="15"/>
        <v>Consumer</v>
      </c>
      <c r="D226" s="27">
        <f t="shared" si="16"/>
        <v>10</v>
      </c>
      <c r="E226" s="25">
        <f t="shared" si="17"/>
        <v>2332.5770000000002</v>
      </c>
      <c r="F226" s="25">
        <f t="shared" si="18"/>
        <v>169.96789999999999</v>
      </c>
      <c r="G226" s="24" t="str">
        <f t="shared" si="19"/>
        <v>Repeat</v>
      </c>
    </row>
    <row r="227" spans="2:7" hidden="1" x14ac:dyDescent="0.2">
      <c r="B227" s="24" t="s">
        <v>1390</v>
      </c>
      <c r="C227" s="24" t="str">
        <f t="shared" si="15"/>
        <v>Corporate</v>
      </c>
      <c r="D227" s="27">
        <f t="shared" si="16"/>
        <v>9</v>
      </c>
      <c r="E227" s="25">
        <f t="shared" si="17"/>
        <v>4802.3939999999993</v>
      </c>
      <c r="F227" s="25">
        <f t="shared" si="18"/>
        <v>209.89939999999999</v>
      </c>
      <c r="G227" s="24" t="str">
        <f t="shared" si="19"/>
        <v>Repeat</v>
      </c>
    </row>
    <row r="228" spans="2:7" hidden="1" x14ac:dyDescent="0.2">
      <c r="B228" s="24" t="s">
        <v>5964</v>
      </c>
      <c r="C228" s="24" t="str">
        <f t="shared" si="15"/>
        <v>Home Office</v>
      </c>
      <c r="D228" s="27">
        <f t="shared" si="16"/>
        <v>11</v>
      </c>
      <c r="E228" s="25">
        <f t="shared" si="17"/>
        <v>7198.7609999999986</v>
      </c>
      <c r="F228" s="25">
        <f t="shared" si="18"/>
        <v>333.3648</v>
      </c>
      <c r="G228" s="24" t="str">
        <f t="shared" si="19"/>
        <v>Repeat</v>
      </c>
    </row>
    <row r="229" spans="2:7" hidden="1" x14ac:dyDescent="0.2">
      <c r="B229" s="24" t="s">
        <v>3085</v>
      </c>
      <c r="C229" s="24" t="str">
        <f t="shared" si="15"/>
        <v>Home Office</v>
      </c>
      <c r="D229" s="27">
        <f t="shared" si="16"/>
        <v>5</v>
      </c>
      <c r="E229" s="25">
        <f t="shared" si="17"/>
        <v>2550.8739999999998</v>
      </c>
      <c r="F229" s="25">
        <f t="shared" si="18"/>
        <v>464.47140000000002</v>
      </c>
      <c r="G229" s="24" t="str">
        <f t="shared" si="19"/>
        <v>Repeat</v>
      </c>
    </row>
    <row r="230" spans="2:7" hidden="1" x14ac:dyDescent="0.2">
      <c r="B230" s="24" t="s">
        <v>4137</v>
      </c>
      <c r="C230" s="24" t="str">
        <f t="shared" si="15"/>
        <v>Home Office</v>
      </c>
      <c r="D230" s="27">
        <f t="shared" si="16"/>
        <v>8</v>
      </c>
      <c r="E230" s="25">
        <f t="shared" si="17"/>
        <v>4655.8969999999999</v>
      </c>
      <c r="F230" s="25">
        <f t="shared" si="18"/>
        <v>841.82639999999992</v>
      </c>
      <c r="G230" s="24" t="str">
        <f t="shared" si="19"/>
        <v>Repeat</v>
      </c>
    </row>
    <row r="231" spans="2:7" hidden="1" x14ac:dyDescent="0.2">
      <c r="B231" s="24" t="s">
        <v>2436</v>
      </c>
      <c r="C231" s="24" t="str">
        <f t="shared" si="15"/>
        <v>Consumer</v>
      </c>
      <c r="D231" s="27">
        <f t="shared" si="16"/>
        <v>5</v>
      </c>
      <c r="E231" s="25">
        <f t="shared" si="17"/>
        <v>1174.6179999999999</v>
      </c>
      <c r="F231" s="25">
        <f t="shared" si="18"/>
        <v>132.06820000000002</v>
      </c>
      <c r="G231" s="24" t="str">
        <f t="shared" si="19"/>
        <v>Repeat</v>
      </c>
    </row>
    <row r="232" spans="2:7" hidden="1" x14ac:dyDescent="0.2">
      <c r="B232" s="24" t="s">
        <v>3143</v>
      </c>
      <c r="C232" s="24" t="str">
        <f t="shared" si="15"/>
        <v>Corporate</v>
      </c>
      <c r="D232" s="27">
        <f t="shared" si="16"/>
        <v>5</v>
      </c>
      <c r="E232" s="25">
        <f t="shared" si="17"/>
        <v>3195.8180000000002</v>
      </c>
      <c r="F232" s="25">
        <f t="shared" si="18"/>
        <v>562.77609999999993</v>
      </c>
      <c r="G232" s="24" t="str">
        <f t="shared" si="19"/>
        <v>Repeat</v>
      </c>
    </row>
    <row r="233" spans="2:7" hidden="1" x14ac:dyDescent="0.2">
      <c r="B233" s="24" t="s">
        <v>982</v>
      </c>
      <c r="C233" s="24" t="str">
        <f t="shared" si="15"/>
        <v>Consumer</v>
      </c>
      <c r="D233" s="27">
        <f t="shared" si="16"/>
        <v>8</v>
      </c>
      <c r="E233" s="25">
        <f t="shared" si="17"/>
        <v>1458.2580000000003</v>
      </c>
      <c r="F233" s="25">
        <f t="shared" si="18"/>
        <v>288.8732</v>
      </c>
      <c r="G233" s="24" t="str">
        <f t="shared" si="19"/>
        <v>Repeat</v>
      </c>
    </row>
    <row r="234" spans="2:7" hidden="1" x14ac:dyDescent="0.2">
      <c r="B234" s="24" t="s">
        <v>6014</v>
      </c>
      <c r="C234" s="24" t="str">
        <f t="shared" si="15"/>
        <v>Consumer</v>
      </c>
      <c r="D234" s="27">
        <f t="shared" si="16"/>
        <v>4</v>
      </c>
      <c r="E234" s="25">
        <f t="shared" si="17"/>
        <v>585.02</v>
      </c>
      <c r="F234" s="25">
        <f t="shared" si="18"/>
        <v>222.68119999999999</v>
      </c>
      <c r="G234" s="24" t="str">
        <f t="shared" si="19"/>
        <v>Repeat</v>
      </c>
    </row>
    <row r="235" spans="2:7" hidden="1" x14ac:dyDescent="0.2">
      <c r="B235" s="24" t="s">
        <v>6065</v>
      </c>
      <c r="C235" s="24" t="str">
        <f t="shared" si="15"/>
        <v>Corporate</v>
      </c>
      <c r="D235" s="27">
        <f t="shared" si="16"/>
        <v>8</v>
      </c>
      <c r="E235" s="25">
        <f t="shared" si="17"/>
        <v>4074.4720000000007</v>
      </c>
      <c r="F235" s="25">
        <f t="shared" si="18"/>
        <v>1319.0586000000001</v>
      </c>
      <c r="G235" s="24" t="str">
        <f t="shared" si="19"/>
        <v>Repeat</v>
      </c>
    </row>
    <row r="236" spans="2:7" hidden="1" x14ac:dyDescent="0.2">
      <c r="B236" s="24" t="s">
        <v>7708</v>
      </c>
      <c r="C236" s="24" t="str">
        <f t="shared" si="15"/>
        <v>Home Office</v>
      </c>
      <c r="D236" s="27">
        <f t="shared" si="16"/>
        <v>5</v>
      </c>
      <c r="E236" s="25">
        <f t="shared" si="17"/>
        <v>1081.4659999999999</v>
      </c>
      <c r="F236" s="25">
        <f t="shared" si="18"/>
        <v>291.00849999999997</v>
      </c>
      <c r="G236" s="24" t="str">
        <f t="shared" si="19"/>
        <v>Repeat</v>
      </c>
    </row>
    <row r="237" spans="2:7" hidden="1" x14ac:dyDescent="0.2">
      <c r="B237" s="24" t="s">
        <v>5213</v>
      </c>
      <c r="C237" s="24" t="str">
        <f t="shared" si="15"/>
        <v>Consumer</v>
      </c>
      <c r="D237" s="27">
        <f t="shared" si="16"/>
        <v>8</v>
      </c>
      <c r="E237" s="25">
        <f t="shared" si="17"/>
        <v>3318.4859999999994</v>
      </c>
      <c r="F237" s="25">
        <f t="shared" si="18"/>
        <v>377.07990000000007</v>
      </c>
      <c r="G237" s="24" t="str">
        <f t="shared" si="19"/>
        <v>Repeat</v>
      </c>
    </row>
    <row r="238" spans="2:7" hidden="1" x14ac:dyDescent="0.2">
      <c r="B238" s="24" t="s">
        <v>4244</v>
      </c>
      <c r="C238" s="24" t="str">
        <f t="shared" si="15"/>
        <v>Home Office</v>
      </c>
      <c r="D238" s="27">
        <f t="shared" si="16"/>
        <v>9</v>
      </c>
      <c r="E238" s="25">
        <f t="shared" si="17"/>
        <v>5480.7239999999993</v>
      </c>
      <c r="F238" s="25">
        <f t="shared" si="18"/>
        <v>1571.8318000000002</v>
      </c>
      <c r="G238" s="24" t="str">
        <f t="shared" si="19"/>
        <v>Repeat</v>
      </c>
    </row>
    <row r="239" spans="2:7" hidden="1" x14ac:dyDescent="0.2">
      <c r="B239" s="24" t="s">
        <v>5231</v>
      </c>
      <c r="C239" s="24" t="str">
        <f t="shared" si="15"/>
        <v>Consumer</v>
      </c>
      <c r="D239" s="27">
        <f t="shared" si="16"/>
        <v>4</v>
      </c>
      <c r="E239" s="25">
        <f t="shared" si="17"/>
        <v>1711.692</v>
      </c>
      <c r="F239" s="25">
        <f t="shared" si="18"/>
        <v>438.90920000000006</v>
      </c>
      <c r="G239" s="24" t="str">
        <f t="shared" si="19"/>
        <v>Repeat</v>
      </c>
    </row>
    <row r="240" spans="2:7" hidden="1" x14ac:dyDescent="0.2">
      <c r="B240" s="24" t="s">
        <v>2125</v>
      </c>
      <c r="C240" s="24" t="str">
        <f t="shared" si="15"/>
        <v>Corporate</v>
      </c>
      <c r="D240" s="27">
        <f t="shared" si="16"/>
        <v>4</v>
      </c>
      <c r="E240" s="25">
        <f t="shared" si="17"/>
        <v>2012.5200000000002</v>
      </c>
      <c r="F240" s="25">
        <f t="shared" si="18"/>
        <v>483.03500000000003</v>
      </c>
      <c r="G240" s="24" t="str">
        <f t="shared" si="19"/>
        <v>Repeat</v>
      </c>
    </row>
    <row r="241" spans="2:7" hidden="1" x14ac:dyDescent="0.2">
      <c r="B241" s="24" t="s">
        <v>1382</v>
      </c>
      <c r="C241" s="24" t="str">
        <f t="shared" si="15"/>
        <v>Consumer</v>
      </c>
      <c r="D241" s="27">
        <f t="shared" si="16"/>
        <v>9</v>
      </c>
      <c r="E241" s="25">
        <f t="shared" si="17"/>
        <v>1300.0315000000003</v>
      </c>
      <c r="F241" s="25">
        <f t="shared" si="18"/>
        <v>-38.908600000000042</v>
      </c>
      <c r="G241" s="24" t="str">
        <f t="shared" si="19"/>
        <v>Repeat</v>
      </c>
    </row>
    <row r="242" spans="2:7" hidden="1" x14ac:dyDescent="0.2">
      <c r="B242" s="24" t="s">
        <v>4489</v>
      </c>
      <c r="C242" s="24" t="str">
        <f t="shared" si="15"/>
        <v>Home Office</v>
      </c>
      <c r="D242" s="27">
        <f t="shared" si="16"/>
        <v>4</v>
      </c>
      <c r="E242" s="25">
        <f t="shared" si="17"/>
        <v>156.76</v>
      </c>
      <c r="F242" s="25">
        <f t="shared" si="18"/>
        <v>56.790399999999991</v>
      </c>
      <c r="G242" s="24" t="str">
        <f t="shared" si="19"/>
        <v>Repeat</v>
      </c>
    </row>
    <row r="243" spans="2:7" hidden="1" x14ac:dyDescent="0.2">
      <c r="B243" s="24" t="s">
        <v>1995</v>
      </c>
      <c r="C243" s="24" t="str">
        <f t="shared" si="15"/>
        <v>Consumer</v>
      </c>
      <c r="D243" s="27">
        <f t="shared" si="16"/>
        <v>6</v>
      </c>
      <c r="E243" s="25">
        <f t="shared" si="17"/>
        <v>3341.5870000000004</v>
      </c>
      <c r="F243" s="25">
        <f t="shared" si="18"/>
        <v>353.21270000000004</v>
      </c>
      <c r="G243" s="24" t="str">
        <f t="shared" si="19"/>
        <v>Repeat</v>
      </c>
    </row>
    <row r="244" spans="2:7" hidden="1" x14ac:dyDescent="0.2">
      <c r="B244" s="24" t="s">
        <v>961</v>
      </c>
      <c r="C244" s="24" t="str">
        <f t="shared" si="15"/>
        <v>Home Office</v>
      </c>
      <c r="D244" s="27">
        <f t="shared" si="16"/>
        <v>5</v>
      </c>
      <c r="E244" s="25">
        <f t="shared" si="17"/>
        <v>5271.6279999999997</v>
      </c>
      <c r="F244" s="25">
        <f t="shared" si="18"/>
        <v>1348.7556000000004</v>
      </c>
      <c r="G244" s="24" t="str">
        <f t="shared" si="19"/>
        <v>Repeat</v>
      </c>
    </row>
    <row r="245" spans="2:7" hidden="1" x14ac:dyDescent="0.2">
      <c r="B245" s="24" t="s">
        <v>3292</v>
      </c>
      <c r="C245" s="24" t="str">
        <f t="shared" si="15"/>
        <v>Corporate</v>
      </c>
      <c r="D245" s="27">
        <f t="shared" si="16"/>
        <v>8</v>
      </c>
      <c r="E245" s="25">
        <f t="shared" si="17"/>
        <v>3539.3220000000001</v>
      </c>
      <c r="F245" s="25">
        <f t="shared" si="18"/>
        <v>-52.787999999999954</v>
      </c>
      <c r="G245" s="24" t="str">
        <f t="shared" si="19"/>
        <v>Repeat</v>
      </c>
    </row>
    <row r="246" spans="2:7" hidden="1" x14ac:dyDescent="0.2">
      <c r="B246" s="24" t="s">
        <v>1214</v>
      </c>
      <c r="C246" s="24" t="str">
        <f t="shared" si="15"/>
        <v>Corporate</v>
      </c>
      <c r="D246" s="27">
        <f t="shared" si="16"/>
        <v>8</v>
      </c>
      <c r="E246" s="25">
        <f t="shared" si="17"/>
        <v>2501.6880000000001</v>
      </c>
      <c r="F246" s="25">
        <f t="shared" si="18"/>
        <v>345.25209999999993</v>
      </c>
      <c r="G246" s="24" t="str">
        <f t="shared" si="19"/>
        <v>Repeat</v>
      </c>
    </row>
    <row r="247" spans="2:7" hidden="1" x14ac:dyDescent="0.2">
      <c r="B247" s="24" t="s">
        <v>8224</v>
      </c>
      <c r="C247" s="24" t="str">
        <f t="shared" si="15"/>
        <v>Corporate</v>
      </c>
      <c r="D247" s="27">
        <f t="shared" si="16"/>
        <v>3</v>
      </c>
      <c r="E247" s="25">
        <f t="shared" si="17"/>
        <v>1376.7919999999999</v>
      </c>
      <c r="F247" s="25">
        <f t="shared" si="18"/>
        <v>199.7688</v>
      </c>
      <c r="G247" s="24" t="str">
        <f t="shared" si="19"/>
        <v>Repeat</v>
      </c>
    </row>
    <row r="248" spans="2:7" hidden="1" x14ac:dyDescent="0.2">
      <c r="B248" s="24" t="s">
        <v>3214</v>
      </c>
      <c r="C248" s="24" t="str">
        <f t="shared" si="15"/>
        <v>Consumer</v>
      </c>
      <c r="D248" s="27">
        <f t="shared" si="16"/>
        <v>5</v>
      </c>
      <c r="E248" s="25">
        <f t="shared" si="17"/>
        <v>344.08000000000004</v>
      </c>
      <c r="F248" s="25">
        <f t="shared" si="18"/>
        <v>69.667199999999994</v>
      </c>
      <c r="G248" s="24" t="str">
        <f t="shared" si="19"/>
        <v>Repeat</v>
      </c>
    </row>
    <row r="249" spans="2:7" hidden="1" x14ac:dyDescent="0.2">
      <c r="B249" s="24" t="s">
        <v>5205</v>
      </c>
      <c r="C249" s="24" t="str">
        <f t="shared" si="15"/>
        <v>Corporate</v>
      </c>
      <c r="D249" s="27">
        <f t="shared" si="16"/>
        <v>7</v>
      </c>
      <c r="E249" s="25">
        <f t="shared" si="17"/>
        <v>3908.8027999999999</v>
      </c>
      <c r="F249" s="25">
        <f t="shared" si="18"/>
        <v>109.32699999999998</v>
      </c>
      <c r="G249" s="24" t="str">
        <f t="shared" si="19"/>
        <v>Repeat</v>
      </c>
    </row>
    <row r="250" spans="2:7" hidden="1" x14ac:dyDescent="0.2">
      <c r="B250" s="24" t="s">
        <v>7252</v>
      </c>
      <c r="C250" s="24" t="str">
        <f t="shared" si="15"/>
        <v>Consumer</v>
      </c>
      <c r="D250" s="27">
        <f t="shared" si="16"/>
        <v>6</v>
      </c>
      <c r="E250" s="25">
        <f t="shared" si="17"/>
        <v>269.54200000000003</v>
      </c>
      <c r="F250" s="25">
        <f t="shared" si="18"/>
        <v>36.434399999999997</v>
      </c>
      <c r="G250" s="24" t="str">
        <f t="shared" si="19"/>
        <v>Repeat</v>
      </c>
    </row>
    <row r="251" spans="2:7" hidden="1" x14ac:dyDescent="0.2">
      <c r="B251" s="24" t="s">
        <v>584</v>
      </c>
      <c r="C251" s="24" t="str">
        <f t="shared" si="15"/>
        <v>Corporate</v>
      </c>
      <c r="D251" s="27">
        <f t="shared" si="16"/>
        <v>7</v>
      </c>
      <c r="E251" s="25">
        <f t="shared" si="17"/>
        <v>1204.854</v>
      </c>
      <c r="F251" s="25">
        <f t="shared" si="18"/>
        <v>-266.89659999999998</v>
      </c>
      <c r="G251" s="24" t="str">
        <f t="shared" si="19"/>
        <v>Repeat</v>
      </c>
    </row>
    <row r="252" spans="2:7" hidden="1" x14ac:dyDescent="0.2">
      <c r="B252" s="24" t="s">
        <v>1005</v>
      </c>
      <c r="C252" s="24" t="str">
        <f t="shared" si="15"/>
        <v>Corporate</v>
      </c>
      <c r="D252" s="27">
        <f t="shared" si="16"/>
        <v>5</v>
      </c>
      <c r="E252" s="25">
        <f t="shared" si="17"/>
        <v>755.60199999999998</v>
      </c>
      <c r="F252" s="25">
        <f t="shared" si="18"/>
        <v>175.2388</v>
      </c>
      <c r="G252" s="24" t="str">
        <f t="shared" si="19"/>
        <v>Repeat</v>
      </c>
    </row>
    <row r="253" spans="2:7" hidden="1" x14ac:dyDescent="0.2">
      <c r="B253" s="24" t="s">
        <v>1242</v>
      </c>
      <c r="C253" s="24" t="str">
        <f t="shared" si="15"/>
        <v>Consumer</v>
      </c>
      <c r="D253" s="27">
        <f t="shared" si="16"/>
        <v>7</v>
      </c>
      <c r="E253" s="25">
        <f t="shared" si="17"/>
        <v>1989.05</v>
      </c>
      <c r="F253" s="25">
        <f t="shared" si="18"/>
        <v>438.80119999999999</v>
      </c>
      <c r="G253" s="24" t="str">
        <f t="shared" si="19"/>
        <v>Repeat</v>
      </c>
    </row>
    <row r="254" spans="2:7" hidden="1" x14ac:dyDescent="0.2">
      <c r="B254" s="24" t="s">
        <v>2245</v>
      </c>
      <c r="C254" s="24" t="str">
        <f t="shared" si="15"/>
        <v>Consumer</v>
      </c>
      <c r="D254" s="27">
        <f t="shared" si="16"/>
        <v>3</v>
      </c>
      <c r="E254" s="25">
        <f t="shared" si="17"/>
        <v>3356.3979999999997</v>
      </c>
      <c r="F254" s="25">
        <f t="shared" si="18"/>
        <v>731.56439999999998</v>
      </c>
      <c r="G254" s="24" t="str">
        <f t="shared" si="19"/>
        <v>Repeat</v>
      </c>
    </row>
    <row r="255" spans="2:7" hidden="1" x14ac:dyDescent="0.2">
      <c r="B255" s="24" t="s">
        <v>8553</v>
      </c>
      <c r="C255" s="24" t="str">
        <f t="shared" si="15"/>
        <v>Consumer</v>
      </c>
      <c r="D255" s="27">
        <f t="shared" si="16"/>
        <v>7</v>
      </c>
      <c r="E255" s="25">
        <f t="shared" si="17"/>
        <v>1267.316</v>
      </c>
      <c r="F255" s="25">
        <f t="shared" si="18"/>
        <v>294.06760000000003</v>
      </c>
      <c r="G255" s="24" t="str">
        <f t="shared" si="19"/>
        <v>Repeat</v>
      </c>
    </row>
    <row r="256" spans="2:7" hidden="1" x14ac:dyDescent="0.2">
      <c r="B256" s="24" t="s">
        <v>4780</v>
      </c>
      <c r="C256" s="24" t="str">
        <f t="shared" si="15"/>
        <v>Consumer</v>
      </c>
      <c r="D256" s="27">
        <f t="shared" si="16"/>
        <v>7</v>
      </c>
      <c r="E256" s="25">
        <f t="shared" si="17"/>
        <v>1155.2019999999998</v>
      </c>
      <c r="F256" s="25">
        <f t="shared" si="18"/>
        <v>177.67349999999999</v>
      </c>
      <c r="G256" s="24" t="str">
        <f t="shared" si="19"/>
        <v>Repeat</v>
      </c>
    </row>
    <row r="257" spans="2:7" hidden="1" x14ac:dyDescent="0.2">
      <c r="B257" s="24" t="s">
        <v>7029</v>
      </c>
      <c r="C257" s="24" t="str">
        <f t="shared" si="15"/>
        <v>Home Office</v>
      </c>
      <c r="D257" s="27">
        <f t="shared" si="16"/>
        <v>4</v>
      </c>
      <c r="E257" s="25">
        <f t="shared" si="17"/>
        <v>1043.096</v>
      </c>
      <c r="F257" s="25">
        <f t="shared" si="18"/>
        <v>116.66700000000002</v>
      </c>
      <c r="G257" s="24" t="str">
        <f t="shared" si="19"/>
        <v>Repeat</v>
      </c>
    </row>
    <row r="258" spans="2:7" hidden="1" x14ac:dyDescent="0.2">
      <c r="B258" s="24" t="s">
        <v>392</v>
      </c>
      <c r="C258" s="24" t="str">
        <f t="shared" si="15"/>
        <v>Consumer</v>
      </c>
      <c r="D258" s="27">
        <f t="shared" si="16"/>
        <v>7</v>
      </c>
      <c r="E258" s="25">
        <f t="shared" si="17"/>
        <v>2139.7900000000004</v>
      </c>
      <c r="F258" s="25">
        <f t="shared" si="18"/>
        <v>540.54050000000007</v>
      </c>
      <c r="G258" s="24" t="str">
        <f t="shared" si="19"/>
        <v>Repeat</v>
      </c>
    </row>
    <row r="259" spans="2:7" hidden="1" x14ac:dyDescent="0.2">
      <c r="B259" s="24" t="s">
        <v>1607</v>
      </c>
      <c r="C259" s="24" t="str">
        <f t="shared" si="15"/>
        <v>Corporate</v>
      </c>
      <c r="D259" s="27">
        <f t="shared" si="16"/>
        <v>9</v>
      </c>
      <c r="E259" s="25">
        <f t="shared" si="17"/>
        <v>3644.9780000000005</v>
      </c>
      <c r="F259" s="25">
        <f t="shared" si="18"/>
        <v>13.621500000000019</v>
      </c>
      <c r="G259" s="24" t="str">
        <f t="shared" si="19"/>
        <v>Repeat</v>
      </c>
    </row>
    <row r="260" spans="2:7" hidden="1" x14ac:dyDescent="0.2">
      <c r="B260" s="24" t="s">
        <v>6978</v>
      </c>
      <c r="C260" s="24" t="str">
        <f t="shared" si="15"/>
        <v>Consumer</v>
      </c>
      <c r="D260" s="27">
        <f t="shared" si="16"/>
        <v>4</v>
      </c>
      <c r="E260" s="25">
        <f t="shared" si="17"/>
        <v>2162.174</v>
      </c>
      <c r="F260" s="25">
        <f t="shared" si="18"/>
        <v>387.01760000000002</v>
      </c>
      <c r="G260" s="24" t="str">
        <f t="shared" si="19"/>
        <v>Repeat</v>
      </c>
    </row>
    <row r="261" spans="2:7" hidden="1" x14ac:dyDescent="0.2">
      <c r="B261" s="24" t="s">
        <v>2768</v>
      </c>
      <c r="C261" s="24" t="str">
        <f t="shared" si="15"/>
        <v>Home Office</v>
      </c>
      <c r="D261" s="27">
        <f t="shared" si="16"/>
        <v>2</v>
      </c>
      <c r="E261" s="25">
        <f t="shared" si="17"/>
        <v>124.28</v>
      </c>
      <c r="F261" s="25">
        <f t="shared" si="18"/>
        <v>27.115400000000001</v>
      </c>
      <c r="G261" s="24" t="str">
        <f t="shared" si="19"/>
        <v>Repeat</v>
      </c>
    </row>
    <row r="262" spans="2:7" hidden="1" x14ac:dyDescent="0.2">
      <c r="B262" s="24" t="s">
        <v>4173</v>
      </c>
      <c r="C262" s="24" t="str">
        <f t="shared" si="15"/>
        <v>Corporate</v>
      </c>
      <c r="D262" s="27">
        <f t="shared" si="16"/>
        <v>10</v>
      </c>
      <c r="E262" s="25">
        <f t="shared" si="17"/>
        <v>3236.3139999999994</v>
      </c>
      <c r="F262" s="25">
        <f t="shared" si="18"/>
        <v>-80.285999999999902</v>
      </c>
      <c r="G262" s="24" t="str">
        <f t="shared" si="19"/>
        <v>Repeat</v>
      </c>
    </row>
    <row r="263" spans="2:7" hidden="1" x14ac:dyDescent="0.2">
      <c r="B263" s="24" t="s">
        <v>4801</v>
      </c>
      <c r="C263" s="24" t="str">
        <f t="shared" si="15"/>
        <v>Corporate</v>
      </c>
      <c r="D263" s="27">
        <f t="shared" si="16"/>
        <v>12</v>
      </c>
      <c r="E263" s="25">
        <f t="shared" si="17"/>
        <v>10310.880000000001</v>
      </c>
      <c r="F263" s="25">
        <f t="shared" si="18"/>
        <v>1393.5154000000002</v>
      </c>
      <c r="G263" s="24" t="str">
        <f t="shared" si="19"/>
        <v>Repeat</v>
      </c>
    </row>
    <row r="264" spans="2:7" hidden="1" x14ac:dyDescent="0.2">
      <c r="B264" s="24" t="s">
        <v>5746</v>
      </c>
      <c r="C264" s="24" t="str">
        <f t="shared" si="15"/>
        <v>Consumer</v>
      </c>
      <c r="D264" s="27">
        <f t="shared" si="16"/>
        <v>4</v>
      </c>
      <c r="E264" s="25">
        <f t="shared" si="17"/>
        <v>2199.366</v>
      </c>
      <c r="F264" s="25">
        <f t="shared" si="18"/>
        <v>496.11309999999997</v>
      </c>
      <c r="G264" s="24" t="str">
        <f t="shared" si="19"/>
        <v>Repeat</v>
      </c>
    </row>
    <row r="265" spans="2:7" hidden="1" x14ac:dyDescent="0.2">
      <c r="B265" s="24" t="s">
        <v>7309</v>
      </c>
      <c r="C265" s="24" t="str">
        <f t="shared" si="15"/>
        <v>Home Office</v>
      </c>
      <c r="D265" s="27">
        <f t="shared" si="16"/>
        <v>4</v>
      </c>
      <c r="E265" s="25">
        <f t="shared" si="17"/>
        <v>1303.4780000000001</v>
      </c>
      <c r="F265" s="25">
        <f t="shared" si="18"/>
        <v>97.106599999999986</v>
      </c>
      <c r="G265" s="24" t="str">
        <f t="shared" si="19"/>
        <v>Repeat</v>
      </c>
    </row>
    <row r="266" spans="2:7" hidden="1" x14ac:dyDescent="0.2">
      <c r="B266" s="24" t="s">
        <v>5495</v>
      </c>
      <c r="C266" s="24" t="str">
        <f t="shared" si="15"/>
        <v>Corporate</v>
      </c>
      <c r="D266" s="27">
        <f t="shared" si="16"/>
        <v>5</v>
      </c>
      <c r="E266" s="25">
        <f t="shared" si="17"/>
        <v>2567.0100000000002</v>
      </c>
      <c r="F266" s="25">
        <f t="shared" si="18"/>
        <v>-133.82749999999999</v>
      </c>
      <c r="G266" s="24" t="str">
        <f t="shared" si="19"/>
        <v>Repeat</v>
      </c>
    </row>
    <row r="267" spans="2:7" hidden="1" x14ac:dyDescent="0.2">
      <c r="B267" s="24" t="s">
        <v>5359</v>
      </c>
      <c r="C267" s="24" t="str">
        <f t="shared" si="15"/>
        <v>Corporate</v>
      </c>
      <c r="D267" s="27">
        <f t="shared" si="16"/>
        <v>8</v>
      </c>
      <c r="E267" s="25">
        <f t="shared" si="17"/>
        <v>2339.598</v>
      </c>
      <c r="F267" s="25">
        <f t="shared" si="18"/>
        <v>682.55419999999992</v>
      </c>
      <c r="G267" s="24" t="str">
        <f t="shared" si="19"/>
        <v>Repeat</v>
      </c>
    </row>
    <row r="268" spans="2:7" hidden="1" x14ac:dyDescent="0.2">
      <c r="B268" s="24" t="s">
        <v>1956</v>
      </c>
      <c r="C268" s="24" t="str">
        <f t="shared" si="15"/>
        <v>Corporate</v>
      </c>
      <c r="D268" s="27">
        <f t="shared" si="16"/>
        <v>5</v>
      </c>
      <c r="E268" s="25">
        <f t="shared" si="17"/>
        <v>4358.1279999999997</v>
      </c>
      <c r="F268" s="25">
        <f t="shared" si="18"/>
        <v>656.19880000000001</v>
      </c>
      <c r="G268" s="24" t="str">
        <f t="shared" si="19"/>
        <v>Repeat</v>
      </c>
    </row>
    <row r="269" spans="2:7" hidden="1" x14ac:dyDescent="0.2">
      <c r="B269" s="24" t="s">
        <v>462</v>
      </c>
      <c r="C269" s="24" t="str">
        <f t="shared" si="15"/>
        <v>Corporate</v>
      </c>
      <c r="D269" s="27">
        <f t="shared" si="16"/>
        <v>3</v>
      </c>
      <c r="E269" s="25">
        <f t="shared" si="17"/>
        <v>1245.788</v>
      </c>
      <c r="F269" s="25">
        <f t="shared" si="18"/>
        <v>-295.7398</v>
      </c>
      <c r="G269" s="24" t="str">
        <f t="shared" si="19"/>
        <v>Repeat</v>
      </c>
    </row>
    <row r="270" spans="2:7" hidden="1" x14ac:dyDescent="0.2">
      <c r="B270" s="24" t="s">
        <v>180</v>
      </c>
      <c r="C270" s="24" t="str">
        <f t="shared" ref="C270:C333" si="20">IFERROR(INDEX(nSegment,MATCH($B270,nCustomerName,0)),"")</f>
        <v>Consumer</v>
      </c>
      <c r="D270" s="27">
        <f t="shared" ref="D270:D333" si="21">SUMIFS(nIsFirstOrderLine,nCustomerName,$B270)</f>
        <v>10</v>
      </c>
      <c r="E270" s="25">
        <f t="shared" ref="E270:E333" si="22">SUMIFS(nSales,nCustomerName,$B270)</f>
        <v>2767.2190000000001</v>
      </c>
      <c r="F270" s="25">
        <f t="shared" ref="F270:F333" si="23">SUMIFS(nProfit,nCustomerName,$B270)</f>
        <v>261.53149999999994</v>
      </c>
      <c r="G270" s="24" t="str">
        <f t="shared" ref="G270:G333" si="24">IF(D270&gt;1,"Repeat","One-Time")</f>
        <v>Repeat</v>
      </c>
    </row>
    <row r="271" spans="2:7" hidden="1" x14ac:dyDescent="0.2">
      <c r="B271" s="24" t="s">
        <v>4480</v>
      </c>
      <c r="C271" s="24" t="str">
        <f t="shared" si="20"/>
        <v>Home Office</v>
      </c>
      <c r="D271" s="27">
        <f t="shared" si="21"/>
        <v>8</v>
      </c>
      <c r="E271" s="25">
        <f t="shared" si="22"/>
        <v>3484.92</v>
      </c>
      <c r="F271" s="25">
        <f t="shared" si="23"/>
        <v>670.44350000000009</v>
      </c>
      <c r="G271" s="24" t="str">
        <f t="shared" si="24"/>
        <v>Repeat</v>
      </c>
    </row>
    <row r="272" spans="2:7" hidden="1" x14ac:dyDescent="0.2">
      <c r="B272" s="24" t="s">
        <v>2374</v>
      </c>
      <c r="C272" s="24" t="str">
        <f t="shared" si="20"/>
        <v>Consumer</v>
      </c>
      <c r="D272" s="27">
        <f t="shared" si="21"/>
        <v>5</v>
      </c>
      <c r="E272" s="25">
        <f t="shared" si="22"/>
        <v>1832.02</v>
      </c>
      <c r="F272" s="25">
        <f t="shared" si="23"/>
        <v>104.26560000000001</v>
      </c>
      <c r="G272" s="24" t="str">
        <f t="shared" si="24"/>
        <v>Repeat</v>
      </c>
    </row>
    <row r="273" spans="2:7" hidden="1" x14ac:dyDescent="0.2">
      <c r="B273" s="24" t="s">
        <v>1860</v>
      </c>
      <c r="C273" s="24" t="str">
        <f t="shared" si="20"/>
        <v>Consumer</v>
      </c>
      <c r="D273" s="27">
        <f t="shared" si="21"/>
        <v>17</v>
      </c>
      <c r="E273" s="25">
        <f t="shared" si="22"/>
        <v>5478.0608000000002</v>
      </c>
      <c r="F273" s="25">
        <f t="shared" si="23"/>
        <v>144.95779999999999</v>
      </c>
      <c r="G273" s="24" t="str">
        <f t="shared" si="24"/>
        <v>Repeat</v>
      </c>
    </row>
    <row r="274" spans="2:7" hidden="1" x14ac:dyDescent="0.2">
      <c r="B274" s="24" t="s">
        <v>4390</v>
      </c>
      <c r="C274" s="24" t="str">
        <f t="shared" si="20"/>
        <v>Consumer</v>
      </c>
      <c r="D274" s="27">
        <f t="shared" si="21"/>
        <v>5</v>
      </c>
      <c r="E274" s="25">
        <f t="shared" si="22"/>
        <v>944.60000000000014</v>
      </c>
      <c r="F274" s="25">
        <f t="shared" si="23"/>
        <v>0.60420000000000584</v>
      </c>
      <c r="G274" s="24" t="str">
        <f t="shared" si="24"/>
        <v>Repeat</v>
      </c>
    </row>
    <row r="275" spans="2:7" hidden="1" x14ac:dyDescent="0.2">
      <c r="B275" s="24" t="s">
        <v>184</v>
      </c>
      <c r="C275" s="24" t="str">
        <f t="shared" si="20"/>
        <v>Consumer</v>
      </c>
      <c r="D275" s="27">
        <f t="shared" si="21"/>
        <v>8</v>
      </c>
      <c r="E275" s="25">
        <f t="shared" si="22"/>
        <v>684.17100000000005</v>
      </c>
      <c r="F275" s="25">
        <f t="shared" si="23"/>
        <v>53.539799999999993</v>
      </c>
      <c r="G275" s="24" t="str">
        <f t="shared" si="24"/>
        <v>Repeat</v>
      </c>
    </row>
    <row r="276" spans="2:7" hidden="1" x14ac:dyDescent="0.2">
      <c r="B276" s="24" t="s">
        <v>689</v>
      </c>
      <c r="C276" s="24" t="str">
        <f t="shared" si="20"/>
        <v>Consumer</v>
      </c>
      <c r="D276" s="27">
        <f t="shared" si="21"/>
        <v>5</v>
      </c>
      <c r="E276" s="25">
        <f t="shared" si="22"/>
        <v>933.70399999999995</v>
      </c>
      <c r="F276" s="25">
        <f t="shared" si="23"/>
        <v>102.29599999999999</v>
      </c>
      <c r="G276" s="24" t="str">
        <f t="shared" si="24"/>
        <v>Repeat</v>
      </c>
    </row>
    <row r="277" spans="2:7" hidden="1" x14ac:dyDescent="0.2">
      <c r="B277" s="24" t="s">
        <v>3634</v>
      </c>
      <c r="C277" s="24" t="str">
        <f t="shared" si="20"/>
        <v>Corporate</v>
      </c>
      <c r="D277" s="27">
        <f t="shared" si="21"/>
        <v>4</v>
      </c>
      <c r="E277" s="25">
        <f t="shared" si="22"/>
        <v>1643.2550000000001</v>
      </c>
      <c r="F277" s="25">
        <f t="shared" si="23"/>
        <v>162.87810000000002</v>
      </c>
      <c r="G277" s="24" t="str">
        <f t="shared" si="24"/>
        <v>Repeat</v>
      </c>
    </row>
    <row r="278" spans="2:7" hidden="1" x14ac:dyDescent="0.2">
      <c r="B278" s="24" t="s">
        <v>4791</v>
      </c>
      <c r="C278" s="24" t="str">
        <f t="shared" si="20"/>
        <v>Consumer</v>
      </c>
      <c r="D278" s="27">
        <f t="shared" si="21"/>
        <v>6</v>
      </c>
      <c r="E278" s="25">
        <f t="shared" si="22"/>
        <v>825.94999999999993</v>
      </c>
      <c r="F278" s="25">
        <f t="shared" si="23"/>
        <v>150.3759</v>
      </c>
      <c r="G278" s="24" t="str">
        <f t="shared" si="24"/>
        <v>Repeat</v>
      </c>
    </row>
    <row r="279" spans="2:7" hidden="1" x14ac:dyDescent="0.2">
      <c r="B279" s="24" t="s">
        <v>3194</v>
      </c>
      <c r="C279" s="24" t="str">
        <f t="shared" si="20"/>
        <v>Home Office</v>
      </c>
      <c r="D279" s="27">
        <f t="shared" si="21"/>
        <v>7</v>
      </c>
      <c r="E279" s="25">
        <f t="shared" si="22"/>
        <v>1219.5299999999997</v>
      </c>
      <c r="F279" s="25">
        <f t="shared" si="23"/>
        <v>-94.140799999999956</v>
      </c>
      <c r="G279" s="24" t="str">
        <f t="shared" si="24"/>
        <v>Repeat</v>
      </c>
    </row>
    <row r="280" spans="2:7" hidden="1" x14ac:dyDescent="0.2">
      <c r="B280" s="24" t="s">
        <v>2524</v>
      </c>
      <c r="C280" s="24" t="str">
        <f t="shared" si="20"/>
        <v>Consumer</v>
      </c>
      <c r="D280" s="27">
        <f t="shared" si="21"/>
        <v>5</v>
      </c>
      <c r="E280" s="25">
        <f t="shared" si="22"/>
        <v>3510.4579999999996</v>
      </c>
      <c r="F280" s="25">
        <f t="shared" si="23"/>
        <v>1003.2935000000001</v>
      </c>
      <c r="G280" s="24" t="str">
        <f t="shared" si="24"/>
        <v>Repeat</v>
      </c>
    </row>
    <row r="281" spans="2:7" hidden="1" x14ac:dyDescent="0.2">
      <c r="B281" s="24" t="s">
        <v>925</v>
      </c>
      <c r="C281" s="24" t="str">
        <f t="shared" si="20"/>
        <v>Corporate</v>
      </c>
      <c r="D281" s="27">
        <f t="shared" si="21"/>
        <v>13</v>
      </c>
      <c r="E281" s="25">
        <f t="shared" si="22"/>
        <v>2846.7050000000004</v>
      </c>
      <c r="F281" s="25">
        <f t="shared" si="23"/>
        <v>-52.740600000000036</v>
      </c>
      <c r="G281" s="24" t="str">
        <f t="shared" si="24"/>
        <v>Repeat</v>
      </c>
    </row>
    <row r="282" spans="2:7" hidden="1" x14ac:dyDescent="0.2">
      <c r="B282" s="24" t="s">
        <v>6355</v>
      </c>
      <c r="C282" s="24" t="str">
        <f t="shared" si="20"/>
        <v>Consumer</v>
      </c>
      <c r="D282" s="27">
        <f t="shared" si="21"/>
        <v>5</v>
      </c>
      <c r="E282" s="25">
        <f t="shared" si="22"/>
        <v>461.91399999999999</v>
      </c>
      <c r="F282" s="25">
        <f t="shared" si="23"/>
        <v>96.425600000000003</v>
      </c>
      <c r="G282" s="24" t="str">
        <f t="shared" si="24"/>
        <v>Repeat</v>
      </c>
    </row>
    <row r="283" spans="2:7" hidden="1" x14ac:dyDescent="0.2">
      <c r="B283" s="24" t="s">
        <v>1693</v>
      </c>
      <c r="C283" s="24" t="str">
        <f t="shared" si="20"/>
        <v>Consumer</v>
      </c>
      <c r="D283" s="27">
        <f t="shared" si="21"/>
        <v>4</v>
      </c>
      <c r="E283" s="25">
        <f t="shared" si="22"/>
        <v>228.99</v>
      </c>
      <c r="F283" s="25">
        <f t="shared" si="23"/>
        <v>40.154599999999988</v>
      </c>
      <c r="G283" s="24" t="str">
        <f t="shared" si="24"/>
        <v>Repeat</v>
      </c>
    </row>
    <row r="284" spans="2:7" hidden="1" x14ac:dyDescent="0.2">
      <c r="B284" s="24" t="s">
        <v>248</v>
      </c>
      <c r="C284" s="24" t="str">
        <f t="shared" si="20"/>
        <v>Corporate</v>
      </c>
      <c r="D284" s="27">
        <f t="shared" si="21"/>
        <v>9</v>
      </c>
      <c r="E284" s="25">
        <f t="shared" si="22"/>
        <v>4657.924</v>
      </c>
      <c r="F284" s="25">
        <f t="shared" si="23"/>
        <v>246.6661</v>
      </c>
      <c r="G284" s="24" t="str">
        <f t="shared" si="24"/>
        <v>Repeat</v>
      </c>
    </row>
    <row r="285" spans="2:7" hidden="1" x14ac:dyDescent="0.2">
      <c r="B285" s="24" t="s">
        <v>2646</v>
      </c>
      <c r="C285" s="24" t="str">
        <f t="shared" si="20"/>
        <v>Corporate</v>
      </c>
      <c r="D285" s="27">
        <f t="shared" si="21"/>
        <v>4</v>
      </c>
      <c r="E285" s="25">
        <f t="shared" si="22"/>
        <v>1041.0419999999999</v>
      </c>
      <c r="F285" s="25">
        <f t="shared" si="23"/>
        <v>240.23620000000003</v>
      </c>
      <c r="G285" s="24" t="str">
        <f t="shared" si="24"/>
        <v>Repeat</v>
      </c>
    </row>
    <row r="286" spans="2:7" hidden="1" x14ac:dyDescent="0.2">
      <c r="B286" s="24" t="s">
        <v>6371</v>
      </c>
      <c r="C286" s="24" t="str">
        <f t="shared" si="20"/>
        <v>Consumer</v>
      </c>
      <c r="D286" s="27">
        <f t="shared" si="21"/>
        <v>6</v>
      </c>
      <c r="E286" s="25">
        <f t="shared" si="22"/>
        <v>3071.1259999999997</v>
      </c>
      <c r="F286" s="25">
        <f t="shared" si="23"/>
        <v>184.76559999999998</v>
      </c>
      <c r="G286" s="24" t="str">
        <f t="shared" si="24"/>
        <v>Repeat</v>
      </c>
    </row>
    <row r="287" spans="2:7" hidden="1" x14ac:dyDescent="0.2">
      <c r="B287" s="24" t="s">
        <v>2194</v>
      </c>
      <c r="C287" s="24" t="str">
        <f t="shared" si="20"/>
        <v>Home Office</v>
      </c>
      <c r="D287" s="27">
        <f t="shared" si="21"/>
        <v>10</v>
      </c>
      <c r="E287" s="25">
        <f t="shared" si="22"/>
        <v>3082.6530000000002</v>
      </c>
      <c r="F287" s="25">
        <f t="shared" si="23"/>
        <v>96.270200000000017</v>
      </c>
      <c r="G287" s="24" t="str">
        <f t="shared" si="24"/>
        <v>Repeat</v>
      </c>
    </row>
    <row r="288" spans="2:7" hidden="1" x14ac:dyDescent="0.2">
      <c r="B288" s="24" t="s">
        <v>6176</v>
      </c>
      <c r="C288" s="24" t="str">
        <f t="shared" si="20"/>
        <v>Home Office</v>
      </c>
      <c r="D288" s="27">
        <f t="shared" si="21"/>
        <v>6</v>
      </c>
      <c r="E288" s="25">
        <f t="shared" si="22"/>
        <v>4588.4359999999997</v>
      </c>
      <c r="F288" s="25">
        <f t="shared" si="23"/>
        <v>1319.3655000000003</v>
      </c>
      <c r="G288" s="24" t="str">
        <f t="shared" si="24"/>
        <v>Repeat</v>
      </c>
    </row>
    <row r="289" spans="2:7" hidden="1" x14ac:dyDescent="0.2">
      <c r="B289" s="24" t="s">
        <v>3517</v>
      </c>
      <c r="C289" s="24" t="str">
        <f t="shared" si="20"/>
        <v>Consumer</v>
      </c>
      <c r="D289" s="27">
        <f t="shared" si="21"/>
        <v>5</v>
      </c>
      <c r="E289" s="25">
        <f t="shared" si="22"/>
        <v>2656.6909999999998</v>
      </c>
      <c r="F289" s="25">
        <f t="shared" si="23"/>
        <v>451.87549999999999</v>
      </c>
      <c r="G289" s="24" t="str">
        <f t="shared" si="24"/>
        <v>Repeat</v>
      </c>
    </row>
    <row r="290" spans="2:7" hidden="1" x14ac:dyDescent="0.2">
      <c r="B290" s="24" t="s">
        <v>3690</v>
      </c>
      <c r="C290" s="24" t="str">
        <f t="shared" si="20"/>
        <v>Consumer</v>
      </c>
      <c r="D290" s="27">
        <f t="shared" si="21"/>
        <v>6</v>
      </c>
      <c r="E290" s="25">
        <f t="shared" si="22"/>
        <v>1186.326</v>
      </c>
      <c r="F290" s="25">
        <f t="shared" si="23"/>
        <v>282.17009999999999</v>
      </c>
      <c r="G290" s="24" t="str">
        <f t="shared" si="24"/>
        <v>Repeat</v>
      </c>
    </row>
    <row r="291" spans="2:7" hidden="1" x14ac:dyDescent="0.2">
      <c r="B291" s="24" t="s">
        <v>6526</v>
      </c>
      <c r="C291" s="24" t="str">
        <f t="shared" si="20"/>
        <v>Consumer</v>
      </c>
      <c r="D291" s="27">
        <f t="shared" si="21"/>
        <v>6</v>
      </c>
      <c r="E291" s="25">
        <f t="shared" si="22"/>
        <v>923.88400000000001</v>
      </c>
      <c r="F291" s="25">
        <f t="shared" si="23"/>
        <v>242.11069999999998</v>
      </c>
      <c r="G291" s="24" t="str">
        <f t="shared" si="24"/>
        <v>Repeat</v>
      </c>
    </row>
    <row r="292" spans="2:7" hidden="1" x14ac:dyDescent="0.2">
      <c r="B292" s="24" t="s">
        <v>8731</v>
      </c>
      <c r="C292" s="24" t="str">
        <f t="shared" si="20"/>
        <v>Home Office</v>
      </c>
      <c r="D292" s="27">
        <f t="shared" si="21"/>
        <v>3</v>
      </c>
      <c r="E292" s="25">
        <f t="shared" si="22"/>
        <v>366.822</v>
      </c>
      <c r="F292" s="25">
        <f t="shared" si="23"/>
        <v>21.772099999999995</v>
      </c>
      <c r="G292" s="24" t="str">
        <f t="shared" si="24"/>
        <v>Repeat</v>
      </c>
    </row>
    <row r="293" spans="2:7" hidden="1" x14ac:dyDescent="0.2">
      <c r="B293" s="24" t="s">
        <v>4464</v>
      </c>
      <c r="C293" s="24" t="str">
        <f t="shared" si="20"/>
        <v>Corporate</v>
      </c>
      <c r="D293" s="27">
        <f t="shared" si="21"/>
        <v>10</v>
      </c>
      <c r="E293" s="25">
        <f t="shared" si="22"/>
        <v>2456.6380000000004</v>
      </c>
      <c r="F293" s="25">
        <f t="shared" si="23"/>
        <v>249.6808</v>
      </c>
      <c r="G293" s="24" t="str">
        <f t="shared" si="24"/>
        <v>Repeat</v>
      </c>
    </row>
    <row r="294" spans="2:7" hidden="1" x14ac:dyDescent="0.2">
      <c r="B294" s="24" t="s">
        <v>1202</v>
      </c>
      <c r="C294" s="24" t="str">
        <f t="shared" si="20"/>
        <v>Corporate</v>
      </c>
      <c r="D294" s="27">
        <f t="shared" si="21"/>
        <v>7</v>
      </c>
      <c r="E294" s="25">
        <f t="shared" si="22"/>
        <v>2984.0539999999992</v>
      </c>
      <c r="F294" s="25">
        <f t="shared" si="23"/>
        <v>520.52290000000005</v>
      </c>
      <c r="G294" s="24" t="str">
        <f t="shared" si="24"/>
        <v>Repeat</v>
      </c>
    </row>
    <row r="295" spans="2:7" hidden="1" x14ac:dyDescent="0.2">
      <c r="B295" s="24" t="s">
        <v>8269</v>
      </c>
      <c r="C295" s="24" t="str">
        <f t="shared" si="20"/>
        <v>Home Office</v>
      </c>
      <c r="D295" s="27">
        <f t="shared" si="21"/>
        <v>7</v>
      </c>
      <c r="E295" s="25">
        <f t="shared" si="22"/>
        <v>3418.7420000000002</v>
      </c>
      <c r="F295" s="25">
        <f t="shared" si="23"/>
        <v>1217.1662000000001</v>
      </c>
      <c r="G295" s="24" t="str">
        <f t="shared" si="24"/>
        <v>Repeat</v>
      </c>
    </row>
    <row r="296" spans="2:7" hidden="1" x14ac:dyDescent="0.2">
      <c r="B296" s="24" t="s">
        <v>3705</v>
      </c>
      <c r="C296" s="24" t="str">
        <f t="shared" si="20"/>
        <v>Home Office</v>
      </c>
      <c r="D296" s="27">
        <f t="shared" si="21"/>
        <v>7</v>
      </c>
      <c r="E296" s="25">
        <f t="shared" si="22"/>
        <v>1383.1440000000002</v>
      </c>
      <c r="F296" s="25">
        <f t="shared" si="23"/>
        <v>394.73969999999997</v>
      </c>
      <c r="G296" s="24" t="str">
        <f t="shared" si="24"/>
        <v>Repeat</v>
      </c>
    </row>
    <row r="297" spans="2:7" hidden="1" x14ac:dyDescent="0.2">
      <c r="B297" s="24" t="s">
        <v>3323</v>
      </c>
      <c r="C297" s="24" t="str">
        <f t="shared" si="20"/>
        <v>Corporate</v>
      </c>
      <c r="D297" s="27">
        <f t="shared" si="21"/>
        <v>10</v>
      </c>
      <c r="E297" s="25">
        <f t="shared" si="22"/>
        <v>4256.2719999999999</v>
      </c>
      <c r="F297" s="25">
        <f t="shared" si="23"/>
        <v>1073.2676000000001</v>
      </c>
      <c r="G297" s="24" t="str">
        <f t="shared" si="24"/>
        <v>Repeat</v>
      </c>
    </row>
    <row r="298" spans="2:7" hidden="1" x14ac:dyDescent="0.2">
      <c r="B298" s="24" t="s">
        <v>781</v>
      </c>
      <c r="C298" s="24" t="str">
        <f t="shared" si="20"/>
        <v>Home Office</v>
      </c>
      <c r="D298" s="27">
        <f t="shared" si="21"/>
        <v>9</v>
      </c>
      <c r="E298" s="25">
        <f t="shared" si="22"/>
        <v>3736.1979999999994</v>
      </c>
      <c r="F298" s="25">
        <f t="shared" si="23"/>
        <v>198.10949999999997</v>
      </c>
      <c r="G298" s="24" t="str">
        <f t="shared" si="24"/>
        <v>Repeat</v>
      </c>
    </row>
    <row r="299" spans="2:7" hidden="1" x14ac:dyDescent="0.2">
      <c r="B299" s="24" t="s">
        <v>3197</v>
      </c>
      <c r="C299" s="24" t="str">
        <f t="shared" si="20"/>
        <v>Consumer</v>
      </c>
      <c r="D299" s="27">
        <f t="shared" si="21"/>
        <v>10</v>
      </c>
      <c r="E299" s="25">
        <f t="shared" si="22"/>
        <v>2678.4380000000001</v>
      </c>
      <c r="F299" s="25">
        <f t="shared" si="23"/>
        <v>215.59690000000001</v>
      </c>
      <c r="G299" s="24" t="str">
        <f t="shared" si="24"/>
        <v>Repeat</v>
      </c>
    </row>
    <row r="300" spans="2:7" hidden="1" x14ac:dyDescent="0.2">
      <c r="B300" s="24" t="s">
        <v>1951</v>
      </c>
      <c r="C300" s="24" t="str">
        <f t="shared" si="20"/>
        <v>Consumer</v>
      </c>
      <c r="D300" s="27">
        <f t="shared" si="21"/>
        <v>8</v>
      </c>
      <c r="E300" s="25">
        <f t="shared" si="22"/>
        <v>4046.7460000000005</v>
      </c>
      <c r="F300" s="25">
        <f t="shared" si="23"/>
        <v>406.4473000000001</v>
      </c>
      <c r="G300" s="24" t="str">
        <f t="shared" si="24"/>
        <v>Repeat</v>
      </c>
    </row>
    <row r="301" spans="2:7" hidden="1" x14ac:dyDescent="0.2">
      <c r="B301" s="24" t="s">
        <v>6787</v>
      </c>
      <c r="C301" s="24" t="str">
        <f t="shared" si="20"/>
        <v>Corporate</v>
      </c>
      <c r="D301" s="27">
        <f t="shared" si="21"/>
        <v>7</v>
      </c>
      <c r="E301" s="25">
        <f t="shared" si="22"/>
        <v>3889.3659999999995</v>
      </c>
      <c r="F301" s="25">
        <f t="shared" si="23"/>
        <v>714.29259999999999</v>
      </c>
      <c r="G301" s="24" t="str">
        <f t="shared" si="24"/>
        <v>Repeat</v>
      </c>
    </row>
    <row r="302" spans="2:7" hidden="1" x14ac:dyDescent="0.2">
      <c r="B302" s="24" t="s">
        <v>5920</v>
      </c>
      <c r="C302" s="24" t="str">
        <f t="shared" si="20"/>
        <v>Consumer</v>
      </c>
      <c r="D302" s="27">
        <f t="shared" si="21"/>
        <v>4</v>
      </c>
      <c r="E302" s="25">
        <f t="shared" si="22"/>
        <v>2271.2840000000001</v>
      </c>
      <c r="F302" s="25">
        <f t="shared" si="23"/>
        <v>706.2890000000001</v>
      </c>
      <c r="G302" s="24" t="str">
        <f t="shared" si="24"/>
        <v>Repeat</v>
      </c>
    </row>
    <row r="303" spans="2:7" hidden="1" x14ac:dyDescent="0.2">
      <c r="B303" s="24" t="s">
        <v>822</v>
      </c>
      <c r="C303" s="24" t="str">
        <f t="shared" si="20"/>
        <v>Corporate</v>
      </c>
      <c r="D303" s="27">
        <f t="shared" si="21"/>
        <v>8</v>
      </c>
      <c r="E303" s="25">
        <f t="shared" si="22"/>
        <v>6987.195999999999</v>
      </c>
      <c r="F303" s="25">
        <f t="shared" si="23"/>
        <v>2050.2826</v>
      </c>
      <c r="G303" s="24" t="str">
        <f t="shared" si="24"/>
        <v>Repeat</v>
      </c>
    </row>
    <row r="304" spans="2:7" hidden="1" x14ac:dyDescent="0.2">
      <c r="B304" s="24" t="s">
        <v>2113</v>
      </c>
      <c r="C304" s="24" t="str">
        <f t="shared" si="20"/>
        <v>Consumer</v>
      </c>
      <c r="D304" s="27">
        <f t="shared" si="21"/>
        <v>9</v>
      </c>
      <c r="E304" s="25">
        <f t="shared" si="22"/>
        <v>2523.2659999999996</v>
      </c>
      <c r="F304" s="25">
        <f t="shared" si="23"/>
        <v>191.48979999999997</v>
      </c>
      <c r="G304" s="24" t="str">
        <f t="shared" si="24"/>
        <v>Repeat</v>
      </c>
    </row>
    <row r="305" spans="2:7" hidden="1" x14ac:dyDescent="0.2">
      <c r="B305" s="24" t="s">
        <v>9619</v>
      </c>
      <c r="C305" s="24" t="str">
        <f t="shared" si="20"/>
        <v>Corporate</v>
      </c>
      <c r="D305" s="27">
        <f t="shared" si="21"/>
        <v>3</v>
      </c>
      <c r="E305" s="25">
        <f t="shared" si="22"/>
        <v>79.75</v>
      </c>
      <c r="F305" s="25">
        <f t="shared" si="23"/>
        <v>23.491299999999999</v>
      </c>
      <c r="G305" s="24" t="str">
        <f t="shared" si="24"/>
        <v>Repeat</v>
      </c>
    </row>
    <row r="306" spans="2:7" hidden="1" x14ac:dyDescent="0.2">
      <c r="B306" s="24" t="s">
        <v>6406</v>
      </c>
      <c r="C306" s="24" t="str">
        <f t="shared" si="20"/>
        <v>Home Office</v>
      </c>
      <c r="D306" s="27">
        <f t="shared" si="21"/>
        <v>9</v>
      </c>
      <c r="E306" s="25">
        <f t="shared" si="22"/>
        <v>2819.4670000000006</v>
      </c>
      <c r="F306" s="25">
        <f t="shared" si="23"/>
        <v>-576.83349999999996</v>
      </c>
      <c r="G306" s="24" t="str">
        <f t="shared" si="24"/>
        <v>Repeat</v>
      </c>
    </row>
    <row r="307" spans="2:7" hidden="1" x14ac:dyDescent="0.2">
      <c r="B307" s="24" t="s">
        <v>4093</v>
      </c>
      <c r="C307" s="24" t="str">
        <f t="shared" si="20"/>
        <v>Consumer</v>
      </c>
      <c r="D307" s="27">
        <f t="shared" si="21"/>
        <v>4</v>
      </c>
      <c r="E307" s="25">
        <f t="shared" si="22"/>
        <v>4172.8460000000005</v>
      </c>
      <c r="F307" s="25">
        <f t="shared" si="23"/>
        <v>1176.4181000000001</v>
      </c>
      <c r="G307" s="24" t="str">
        <f t="shared" si="24"/>
        <v>Repeat</v>
      </c>
    </row>
    <row r="308" spans="2:7" hidden="1" x14ac:dyDescent="0.2">
      <c r="B308" s="24" t="s">
        <v>2554</v>
      </c>
      <c r="C308" s="24" t="str">
        <f t="shared" si="20"/>
        <v>Consumer</v>
      </c>
      <c r="D308" s="27">
        <f t="shared" si="21"/>
        <v>7</v>
      </c>
      <c r="E308" s="25">
        <f t="shared" si="22"/>
        <v>3582.8199999999997</v>
      </c>
      <c r="F308" s="25">
        <f t="shared" si="23"/>
        <v>347.26599999999996</v>
      </c>
      <c r="G308" s="24" t="str">
        <f t="shared" si="24"/>
        <v>Repeat</v>
      </c>
    </row>
    <row r="309" spans="2:7" hidden="1" x14ac:dyDescent="0.2">
      <c r="B309" s="24" t="s">
        <v>423</v>
      </c>
      <c r="C309" s="24" t="str">
        <f t="shared" si="20"/>
        <v>Home Office</v>
      </c>
      <c r="D309" s="27">
        <f t="shared" si="21"/>
        <v>6</v>
      </c>
      <c r="E309" s="25">
        <f t="shared" si="22"/>
        <v>3078.6240000000003</v>
      </c>
      <c r="F309" s="25">
        <f t="shared" si="23"/>
        <v>793.28139999999996</v>
      </c>
      <c r="G309" s="24" t="str">
        <f t="shared" si="24"/>
        <v>Repeat</v>
      </c>
    </row>
    <row r="310" spans="2:7" hidden="1" x14ac:dyDescent="0.2">
      <c r="B310" s="24" t="s">
        <v>477</v>
      </c>
      <c r="C310" s="24" t="str">
        <f t="shared" si="20"/>
        <v>Consumer</v>
      </c>
      <c r="D310" s="27">
        <f t="shared" si="21"/>
        <v>9</v>
      </c>
      <c r="E310" s="25">
        <f t="shared" si="22"/>
        <v>4355.1499999999996</v>
      </c>
      <c r="F310" s="25">
        <f t="shared" si="23"/>
        <v>1087.7539000000002</v>
      </c>
      <c r="G310" s="24" t="str">
        <f t="shared" si="24"/>
        <v>Repeat</v>
      </c>
    </row>
    <row r="311" spans="2:7" hidden="1" x14ac:dyDescent="0.2">
      <c r="B311" s="24" t="s">
        <v>217</v>
      </c>
      <c r="C311" s="24" t="str">
        <f t="shared" si="20"/>
        <v>Corporate</v>
      </c>
      <c r="D311" s="27">
        <f t="shared" si="21"/>
        <v>2</v>
      </c>
      <c r="E311" s="25">
        <f t="shared" si="22"/>
        <v>1361.2440000000001</v>
      </c>
      <c r="F311" s="25">
        <f t="shared" si="23"/>
        <v>-95.449799999999996</v>
      </c>
      <c r="G311" s="24" t="str">
        <f t="shared" si="24"/>
        <v>Repeat</v>
      </c>
    </row>
    <row r="312" spans="2:7" hidden="1" x14ac:dyDescent="0.2">
      <c r="B312" s="24" t="s">
        <v>3612</v>
      </c>
      <c r="C312" s="24" t="str">
        <f t="shared" si="20"/>
        <v>Consumer</v>
      </c>
      <c r="D312" s="27">
        <f t="shared" si="21"/>
        <v>10</v>
      </c>
      <c r="E312" s="25">
        <f t="shared" si="22"/>
        <v>1255.6819999999998</v>
      </c>
      <c r="F312" s="25">
        <f t="shared" si="23"/>
        <v>441.31850000000003</v>
      </c>
      <c r="G312" s="24" t="str">
        <f t="shared" si="24"/>
        <v>Repeat</v>
      </c>
    </row>
    <row r="313" spans="2:7" hidden="1" x14ac:dyDescent="0.2">
      <c r="B313" s="24" t="s">
        <v>5957</v>
      </c>
      <c r="C313" s="24" t="str">
        <f t="shared" si="20"/>
        <v>Consumer</v>
      </c>
      <c r="D313" s="27">
        <f t="shared" si="21"/>
        <v>8</v>
      </c>
      <c r="E313" s="25">
        <f t="shared" si="22"/>
        <v>3919.7760000000003</v>
      </c>
      <c r="F313" s="25">
        <f t="shared" si="23"/>
        <v>840.89900000000011</v>
      </c>
      <c r="G313" s="24" t="str">
        <f t="shared" si="24"/>
        <v>Repeat</v>
      </c>
    </row>
    <row r="314" spans="2:7" hidden="1" x14ac:dyDescent="0.2">
      <c r="B314" s="24" t="s">
        <v>2795</v>
      </c>
      <c r="C314" s="24" t="str">
        <f t="shared" si="20"/>
        <v>Corporate</v>
      </c>
      <c r="D314" s="27">
        <f t="shared" si="21"/>
        <v>11</v>
      </c>
      <c r="E314" s="25">
        <f t="shared" si="22"/>
        <v>1568.44</v>
      </c>
      <c r="F314" s="25">
        <f t="shared" si="23"/>
        <v>7.8371000000000102</v>
      </c>
      <c r="G314" s="24" t="str">
        <f t="shared" si="24"/>
        <v>Repeat</v>
      </c>
    </row>
    <row r="315" spans="2:7" hidden="1" x14ac:dyDescent="0.2">
      <c r="B315" s="24" t="s">
        <v>3695</v>
      </c>
      <c r="C315" s="24" t="str">
        <f t="shared" si="20"/>
        <v>Corporate</v>
      </c>
      <c r="D315" s="27">
        <f t="shared" si="21"/>
        <v>4</v>
      </c>
      <c r="E315" s="25">
        <f t="shared" si="22"/>
        <v>2454.6220000000003</v>
      </c>
      <c r="F315" s="25">
        <f t="shared" si="23"/>
        <v>828.66099999999994</v>
      </c>
      <c r="G315" s="24" t="str">
        <f t="shared" si="24"/>
        <v>Repeat</v>
      </c>
    </row>
    <row r="316" spans="2:7" hidden="1" x14ac:dyDescent="0.2">
      <c r="B316" s="24" t="s">
        <v>7578</v>
      </c>
      <c r="C316" s="24" t="str">
        <f t="shared" si="20"/>
        <v>Corporate</v>
      </c>
      <c r="D316" s="27">
        <f t="shared" si="21"/>
        <v>2</v>
      </c>
      <c r="E316" s="25">
        <f t="shared" si="22"/>
        <v>1284.3800000000001</v>
      </c>
      <c r="F316" s="25">
        <f t="shared" si="23"/>
        <v>359.83320000000003</v>
      </c>
      <c r="G316" s="24" t="str">
        <f t="shared" si="24"/>
        <v>Repeat</v>
      </c>
    </row>
    <row r="317" spans="2:7" hidden="1" x14ac:dyDescent="0.2">
      <c r="B317" s="24" t="s">
        <v>6209</v>
      </c>
      <c r="C317" s="24" t="str">
        <f t="shared" si="20"/>
        <v>Consumer</v>
      </c>
      <c r="D317" s="27">
        <f t="shared" si="21"/>
        <v>5</v>
      </c>
      <c r="E317" s="25">
        <f t="shared" si="22"/>
        <v>4716.2880000000005</v>
      </c>
      <c r="F317" s="25">
        <f t="shared" si="23"/>
        <v>1135.8393000000001</v>
      </c>
      <c r="G317" s="24" t="str">
        <f t="shared" si="24"/>
        <v>Repeat</v>
      </c>
    </row>
    <row r="318" spans="2:7" hidden="1" x14ac:dyDescent="0.2">
      <c r="B318" s="24" t="s">
        <v>2061</v>
      </c>
      <c r="C318" s="24" t="str">
        <f t="shared" si="20"/>
        <v>Corporate</v>
      </c>
      <c r="D318" s="27">
        <f t="shared" si="21"/>
        <v>4</v>
      </c>
      <c r="E318" s="25">
        <f t="shared" si="22"/>
        <v>1888.0700000000002</v>
      </c>
      <c r="F318" s="25">
        <f t="shared" si="23"/>
        <v>230.93729999999996</v>
      </c>
      <c r="G318" s="24" t="str">
        <f t="shared" si="24"/>
        <v>Repeat</v>
      </c>
    </row>
    <row r="319" spans="2:7" hidden="1" x14ac:dyDescent="0.2">
      <c r="B319" s="24" t="s">
        <v>4662</v>
      </c>
      <c r="C319" s="24" t="str">
        <f t="shared" si="20"/>
        <v>Consumer</v>
      </c>
      <c r="D319" s="27">
        <f t="shared" si="21"/>
        <v>7</v>
      </c>
      <c r="E319" s="25">
        <f t="shared" si="22"/>
        <v>2189.0190000000007</v>
      </c>
      <c r="F319" s="25">
        <f t="shared" si="23"/>
        <v>-268.54229999999995</v>
      </c>
      <c r="G319" s="24" t="str">
        <f t="shared" si="24"/>
        <v>Repeat</v>
      </c>
    </row>
    <row r="320" spans="2:7" hidden="1" x14ac:dyDescent="0.2">
      <c r="B320" s="24" t="s">
        <v>1208</v>
      </c>
      <c r="C320" s="24" t="str">
        <f t="shared" si="20"/>
        <v>Corporate</v>
      </c>
      <c r="D320" s="27">
        <f t="shared" si="21"/>
        <v>9</v>
      </c>
      <c r="E320" s="25">
        <f t="shared" si="22"/>
        <v>6497.27</v>
      </c>
      <c r="F320" s="25">
        <f t="shared" si="23"/>
        <v>1448.5525</v>
      </c>
      <c r="G320" s="24" t="str">
        <f t="shared" si="24"/>
        <v>Repeat</v>
      </c>
    </row>
    <row r="321" spans="2:7" hidden="1" x14ac:dyDescent="0.2">
      <c r="B321" s="24" t="s">
        <v>2252</v>
      </c>
      <c r="C321" s="24" t="str">
        <f t="shared" si="20"/>
        <v>Corporate</v>
      </c>
      <c r="D321" s="27">
        <f t="shared" si="21"/>
        <v>3</v>
      </c>
      <c r="E321" s="25">
        <f t="shared" si="22"/>
        <v>9351.2119999999977</v>
      </c>
      <c r="F321" s="25">
        <f t="shared" si="23"/>
        <v>-4108.6589000000004</v>
      </c>
      <c r="G321" s="24" t="str">
        <f t="shared" si="24"/>
        <v>Repeat</v>
      </c>
    </row>
    <row r="322" spans="2:7" hidden="1" x14ac:dyDescent="0.2">
      <c r="B322" s="24" t="s">
        <v>541</v>
      </c>
      <c r="C322" s="24" t="str">
        <f t="shared" si="20"/>
        <v>Corporate</v>
      </c>
      <c r="D322" s="27">
        <f t="shared" si="21"/>
        <v>9</v>
      </c>
      <c r="E322" s="25">
        <f t="shared" si="22"/>
        <v>2224.0000000000009</v>
      </c>
      <c r="F322" s="25">
        <f t="shared" si="23"/>
        <v>12.698499999999994</v>
      </c>
      <c r="G322" s="24" t="str">
        <f t="shared" si="24"/>
        <v>Repeat</v>
      </c>
    </row>
    <row r="323" spans="2:7" hidden="1" x14ac:dyDescent="0.2">
      <c r="B323" s="24" t="s">
        <v>2924</v>
      </c>
      <c r="C323" s="24" t="str">
        <f t="shared" si="20"/>
        <v>Consumer</v>
      </c>
      <c r="D323" s="27">
        <f t="shared" si="21"/>
        <v>2</v>
      </c>
      <c r="E323" s="25">
        <f t="shared" si="22"/>
        <v>146.94080000000002</v>
      </c>
      <c r="F323" s="25">
        <f t="shared" si="23"/>
        <v>-5.8102000000000009</v>
      </c>
      <c r="G323" s="24" t="str">
        <f t="shared" si="24"/>
        <v>Repeat</v>
      </c>
    </row>
    <row r="324" spans="2:7" hidden="1" x14ac:dyDescent="0.2">
      <c r="B324" s="24" t="s">
        <v>3504</v>
      </c>
      <c r="C324" s="24" t="str">
        <f t="shared" si="20"/>
        <v>Consumer</v>
      </c>
      <c r="D324" s="27">
        <f t="shared" si="21"/>
        <v>6</v>
      </c>
      <c r="E324" s="25">
        <f t="shared" si="22"/>
        <v>3163.6280000000002</v>
      </c>
      <c r="F324" s="25">
        <f t="shared" si="23"/>
        <v>35.486500000000007</v>
      </c>
      <c r="G324" s="24" t="str">
        <f t="shared" si="24"/>
        <v>Repeat</v>
      </c>
    </row>
    <row r="325" spans="2:7" hidden="1" x14ac:dyDescent="0.2">
      <c r="B325" s="24" t="s">
        <v>5582</v>
      </c>
      <c r="C325" s="24" t="str">
        <f t="shared" si="20"/>
        <v>Corporate</v>
      </c>
      <c r="D325" s="27">
        <f t="shared" si="21"/>
        <v>3</v>
      </c>
      <c r="E325" s="25">
        <f t="shared" si="22"/>
        <v>6049.9660000000022</v>
      </c>
      <c r="F325" s="25">
        <f t="shared" si="23"/>
        <v>188.7235</v>
      </c>
      <c r="G325" s="24" t="str">
        <f t="shared" si="24"/>
        <v>Repeat</v>
      </c>
    </row>
    <row r="326" spans="2:7" hidden="1" x14ac:dyDescent="0.2">
      <c r="B326" s="24" t="s">
        <v>1911</v>
      </c>
      <c r="C326" s="24" t="str">
        <f t="shared" si="20"/>
        <v>Consumer</v>
      </c>
      <c r="D326" s="27">
        <f t="shared" si="21"/>
        <v>11</v>
      </c>
      <c r="E326" s="25">
        <f t="shared" si="22"/>
        <v>11820.119999999997</v>
      </c>
      <c r="F326" s="25">
        <f t="shared" si="23"/>
        <v>2163.4268999999995</v>
      </c>
      <c r="G326" s="24" t="str">
        <f t="shared" si="24"/>
        <v>Repeat</v>
      </c>
    </row>
    <row r="327" spans="2:7" hidden="1" x14ac:dyDescent="0.2">
      <c r="B327" s="24" t="s">
        <v>2660</v>
      </c>
      <c r="C327" s="24" t="str">
        <f t="shared" si="20"/>
        <v>Consumer</v>
      </c>
      <c r="D327" s="27">
        <f t="shared" si="21"/>
        <v>11</v>
      </c>
      <c r="E327" s="25">
        <f t="shared" si="22"/>
        <v>1398.3820000000001</v>
      </c>
      <c r="F327" s="25">
        <f t="shared" si="23"/>
        <v>136.7079</v>
      </c>
      <c r="G327" s="24" t="str">
        <f t="shared" si="24"/>
        <v>Repeat</v>
      </c>
    </row>
    <row r="328" spans="2:7" hidden="1" x14ac:dyDescent="0.2">
      <c r="B328" s="24" t="s">
        <v>2719</v>
      </c>
      <c r="C328" s="24" t="str">
        <f t="shared" si="20"/>
        <v>Corporate</v>
      </c>
      <c r="D328" s="27">
        <f t="shared" si="21"/>
        <v>2</v>
      </c>
      <c r="E328" s="25">
        <f t="shared" si="22"/>
        <v>236.53</v>
      </c>
      <c r="F328" s="25">
        <f t="shared" si="23"/>
        <v>31.837599999999998</v>
      </c>
      <c r="G328" s="24" t="str">
        <f t="shared" si="24"/>
        <v>Repeat</v>
      </c>
    </row>
    <row r="329" spans="2:7" hidden="1" x14ac:dyDescent="0.2">
      <c r="B329" s="24" t="s">
        <v>1332</v>
      </c>
      <c r="C329" s="24" t="str">
        <f t="shared" si="20"/>
        <v>Consumer</v>
      </c>
      <c r="D329" s="27">
        <f t="shared" si="21"/>
        <v>4</v>
      </c>
      <c r="E329" s="25">
        <f t="shared" si="22"/>
        <v>226.43599999999998</v>
      </c>
      <c r="F329" s="25">
        <f t="shared" si="23"/>
        <v>-6.1392000000000024</v>
      </c>
      <c r="G329" s="24" t="str">
        <f t="shared" si="24"/>
        <v>Repeat</v>
      </c>
    </row>
    <row r="330" spans="2:7" hidden="1" x14ac:dyDescent="0.2">
      <c r="B330" s="24" t="s">
        <v>3080</v>
      </c>
      <c r="C330" s="24" t="str">
        <f t="shared" si="20"/>
        <v>Home Office</v>
      </c>
      <c r="D330" s="27">
        <f t="shared" si="21"/>
        <v>5</v>
      </c>
      <c r="E330" s="25">
        <f t="shared" si="22"/>
        <v>1299.2879999999998</v>
      </c>
      <c r="F330" s="25">
        <f t="shared" si="23"/>
        <v>185.57939999999999</v>
      </c>
      <c r="G330" s="24" t="str">
        <f t="shared" si="24"/>
        <v>Repeat</v>
      </c>
    </row>
    <row r="331" spans="2:7" hidden="1" x14ac:dyDescent="0.2">
      <c r="B331" s="24" t="s">
        <v>10128</v>
      </c>
      <c r="C331" s="24" t="str">
        <f t="shared" si="20"/>
        <v>Home Office</v>
      </c>
      <c r="D331" s="27">
        <f t="shared" si="21"/>
        <v>3</v>
      </c>
      <c r="E331" s="25">
        <f t="shared" si="22"/>
        <v>251.36</v>
      </c>
      <c r="F331" s="25">
        <f t="shared" si="23"/>
        <v>-135.87599999999998</v>
      </c>
      <c r="G331" s="24" t="str">
        <f t="shared" si="24"/>
        <v>Repeat</v>
      </c>
    </row>
    <row r="332" spans="2:7" hidden="1" x14ac:dyDescent="0.2">
      <c r="B332" s="24" t="s">
        <v>9910</v>
      </c>
      <c r="C332" s="24" t="str">
        <f t="shared" si="20"/>
        <v>Corporate</v>
      </c>
      <c r="D332" s="27">
        <f t="shared" si="21"/>
        <v>4</v>
      </c>
      <c r="E332" s="25">
        <f t="shared" si="22"/>
        <v>883.53200000000015</v>
      </c>
      <c r="F332" s="25">
        <f t="shared" si="23"/>
        <v>274.40279999999996</v>
      </c>
      <c r="G332" s="24" t="str">
        <f t="shared" si="24"/>
        <v>Repeat</v>
      </c>
    </row>
    <row r="333" spans="2:7" hidden="1" x14ac:dyDescent="0.2">
      <c r="B333" s="24" t="s">
        <v>128</v>
      </c>
      <c r="C333" s="24" t="str">
        <f t="shared" si="20"/>
        <v>Home Office</v>
      </c>
      <c r="D333" s="27">
        <f t="shared" si="21"/>
        <v>7</v>
      </c>
      <c r="E333" s="25">
        <f t="shared" si="22"/>
        <v>1990.3140000000001</v>
      </c>
      <c r="F333" s="25">
        <f t="shared" si="23"/>
        <v>373.86369999999999</v>
      </c>
      <c r="G333" s="24" t="str">
        <f t="shared" si="24"/>
        <v>Repeat</v>
      </c>
    </row>
    <row r="334" spans="2:7" hidden="1" x14ac:dyDescent="0.2">
      <c r="B334" s="24" t="s">
        <v>3426</v>
      </c>
      <c r="C334" s="24" t="str">
        <f t="shared" ref="C334:C397" si="25">IFERROR(INDEX(nSegment,MATCH($B334,nCustomerName,0)),"")</f>
        <v>Corporate</v>
      </c>
      <c r="D334" s="27">
        <f t="shared" ref="D334:D397" si="26">SUMIFS(nIsFirstOrderLine,nCustomerName,$B334)</f>
        <v>7</v>
      </c>
      <c r="E334" s="25">
        <f t="shared" ref="E334:E397" si="27">SUMIFS(nSales,nCustomerName,$B334)</f>
        <v>5248.7869999999994</v>
      </c>
      <c r="F334" s="25">
        <f t="shared" ref="F334:F397" si="28">SUMIFS(nProfit,nCustomerName,$B334)</f>
        <v>1196.9504000000002</v>
      </c>
      <c r="G334" s="24" t="str">
        <f t="shared" ref="G334:G397" si="29">IF(D334&gt;1,"Repeat","One-Time")</f>
        <v>Repeat</v>
      </c>
    </row>
    <row r="335" spans="2:7" hidden="1" x14ac:dyDescent="0.2">
      <c r="B335" s="24" t="s">
        <v>6113</v>
      </c>
      <c r="C335" s="24" t="str">
        <f t="shared" si="25"/>
        <v>Consumer</v>
      </c>
      <c r="D335" s="27">
        <f t="shared" si="26"/>
        <v>5</v>
      </c>
      <c r="E335" s="25">
        <f t="shared" si="27"/>
        <v>785.62800000000004</v>
      </c>
      <c r="F335" s="25">
        <f t="shared" si="28"/>
        <v>147.00320000000002</v>
      </c>
      <c r="G335" s="24" t="str">
        <f t="shared" si="29"/>
        <v>Repeat</v>
      </c>
    </row>
    <row r="336" spans="2:7" hidden="1" x14ac:dyDescent="0.2">
      <c r="B336" s="24" t="s">
        <v>3781</v>
      </c>
      <c r="C336" s="24" t="str">
        <f t="shared" si="25"/>
        <v>Corporate</v>
      </c>
      <c r="D336" s="27">
        <f t="shared" si="26"/>
        <v>10</v>
      </c>
      <c r="E336" s="25">
        <f t="shared" si="27"/>
        <v>8236.7648000000008</v>
      </c>
      <c r="F336" s="25">
        <f t="shared" si="28"/>
        <v>2437.9836</v>
      </c>
      <c r="G336" s="24" t="str">
        <f t="shared" si="29"/>
        <v>Repeat</v>
      </c>
    </row>
    <row r="337" spans="2:7" hidden="1" x14ac:dyDescent="0.2">
      <c r="B337" s="24" t="s">
        <v>6693</v>
      </c>
      <c r="C337" s="24" t="str">
        <f t="shared" si="25"/>
        <v>Home Office</v>
      </c>
      <c r="D337" s="27">
        <f t="shared" si="26"/>
        <v>5</v>
      </c>
      <c r="E337" s="25">
        <f t="shared" si="27"/>
        <v>358.1</v>
      </c>
      <c r="F337" s="25">
        <f t="shared" si="28"/>
        <v>98.654800000000009</v>
      </c>
      <c r="G337" s="24" t="str">
        <f t="shared" si="29"/>
        <v>Repeat</v>
      </c>
    </row>
    <row r="338" spans="2:7" hidden="1" x14ac:dyDescent="0.2">
      <c r="B338" s="24" t="s">
        <v>849</v>
      </c>
      <c r="C338" s="24" t="str">
        <f t="shared" si="25"/>
        <v>Corporate</v>
      </c>
      <c r="D338" s="27">
        <f t="shared" si="26"/>
        <v>8</v>
      </c>
      <c r="E338" s="25">
        <f t="shared" si="27"/>
        <v>4877.7839999999997</v>
      </c>
      <c r="F338" s="25">
        <f t="shared" si="28"/>
        <v>956.94510000000025</v>
      </c>
      <c r="G338" s="24" t="str">
        <f t="shared" si="29"/>
        <v>Repeat</v>
      </c>
    </row>
    <row r="339" spans="2:7" hidden="1" x14ac:dyDescent="0.2">
      <c r="B339" s="24" t="s">
        <v>3869</v>
      </c>
      <c r="C339" s="24" t="str">
        <f t="shared" si="25"/>
        <v>Consumer</v>
      </c>
      <c r="D339" s="27">
        <f t="shared" si="26"/>
        <v>7</v>
      </c>
      <c r="E339" s="25">
        <f t="shared" si="27"/>
        <v>2163.3000000000002</v>
      </c>
      <c r="F339" s="25">
        <f t="shared" si="28"/>
        <v>270.85739999999998</v>
      </c>
      <c r="G339" s="24" t="str">
        <f t="shared" si="29"/>
        <v>Repeat</v>
      </c>
    </row>
    <row r="340" spans="2:7" hidden="1" x14ac:dyDescent="0.2">
      <c r="B340" s="24" t="s">
        <v>629</v>
      </c>
      <c r="C340" s="24" t="str">
        <f t="shared" si="25"/>
        <v>Consumer</v>
      </c>
      <c r="D340" s="27">
        <f t="shared" si="26"/>
        <v>8</v>
      </c>
      <c r="E340" s="25">
        <f t="shared" si="27"/>
        <v>2584.1580000000004</v>
      </c>
      <c r="F340" s="25">
        <f t="shared" si="28"/>
        <v>99.144500000000008</v>
      </c>
      <c r="G340" s="24" t="str">
        <f t="shared" si="29"/>
        <v>Repeat</v>
      </c>
    </row>
    <row r="341" spans="2:7" hidden="1" x14ac:dyDescent="0.2">
      <c r="B341" s="24" t="s">
        <v>2541</v>
      </c>
      <c r="C341" s="24" t="str">
        <f t="shared" si="25"/>
        <v>Corporate</v>
      </c>
      <c r="D341" s="27">
        <f t="shared" si="26"/>
        <v>8</v>
      </c>
      <c r="E341" s="25">
        <f t="shared" si="27"/>
        <v>9300.2539999999972</v>
      </c>
      <c r="F341" s="25">
        <f t="shared" si="28"/>
        <v>2164.1611000000003</v>
      </c>
      <c r="G341" s="24" t="str">
        <f t="shared" si="29"/>
        <v>Repeat</v>
      </c>
    </row>
    <row r="342" spans="2:7" hidden="1" x14ac:dyDescent="0.2">
      <c r="B342" s="24" t="s">
        <v>4413</v>
      </c>
      <c r="C342" s="24" t="str">
        <f t="shared" si="25"/>
        <v>Consumer</v>
      </c>
      <c r="D342" s="27">
        <f t="shared" si="26"/>
        <v>5</v>
      </c>
      <c r="E342" s="25">
        <f t="shared" si="27"/>
        <v>886.51999999999987</v>
      </c>
      <c r="F342" s="25">
        <f t="shared" si="28"/>
        <v>-130.3879</v>
      </c>
      <c r="G342" s="24" t="str">
        <f t="shared" si="29"/>
        <v>Repeat</v>
      </c>
    </row>
    <row r="343" spans="2:7" hidden="1" x14ac:dyDescent="0.2">
      <c r="B343" s="24" t="s">
        <v>3667</v>
      </c>
      <c r="C343" s="24" t="str">
        <f t="shared" si="25"/>
        <v>Corporate</v>
      </c>
      <c r="D343" s="27">
        <f t="shared" si="26"/>
        <v>12</v>
      </c>
      <c r="E343" s="25">
        <f t="shared" si="27"/>
        <v>3247.6419999999994</v>
      </c>
      <c r="F343" s="25">
        <f t="shared" si="28"/>
        <v>-2797.9635000000007</v>
      </c>
      <c r="G343" s="24" t="str">
        <f t="shared" si="29"/>
        <v>Repeat</v>
      </c>
    </row>
    <row r="344" spans="2:7" hidden="1" x14ac:dyDescent="0.2">
      <c r="B344" s="24" t="s">
        <v>351</v>
      </c>
      <c r="C344" s="24" t="str">
        <f t="shared" si="25"/>
        <v>Consumer</v>
      </c>
      <c r="D344" s="27">
        <f t="shared" si="26"/>
        <v>4</v>
      </c>
      <c r="E344" s="25">
        <f t="shared" si="27"/>
        <v>736.27599999999995</v>
      </c>
      <c r="F344" s="25">
        <f t="shared" si="28"/>
        <v>117.27549999999999</v>
      </c>
      <c r="G344" s="24" t="str">
        <f t="shared" si="29"/>
        <v>Repeat</v>
      </c>
    </row>
    <row r="345" spans="2:7" hidden="1" x14ac:dyDescent="0.2">
      <c r="B345" s="24" t="s">
        <v>4409</v>
      </c>
      <c r="C345" s="24" t="str">
        <f t="shared" si="25"/>
        <v>Consumer</v>
      </c>
      <c r="D345" s="27">
        <f t="shared" si="26"/>
        <v>7</v>
      </c>
      <c r="E345" s="25">
        <f t="shared" si="27"/>
        <v>2533.1640000000002</v>
      </c>
      <c r="F345" s="25">
        <f t="shared" si="28"/>
        <v>-13.876800000000003</v>
      </c>
      <c r="G345" s="24" t="str">
        <f t="shared" si="29"/>
        <v>Repeat</v>
      </c>
    </row>
    <row r="346" spans="2:7" hidden="1" x14ac:dyDescent="0.2">
      <c r="B346" s="24" t="s">
        <v>4341</v>
      </c>
      <c r="C346" s="24" t="str">
        <f t="shared" si="25"/>
        <v>Corporate</v>
      </c>
      <c r="D346" s="27">
        <f t="shared" si="26"/>
        <v>2</v>
      </c>
      <c r="E346" s="25">
        <f t="shared" si="27"/>
        <v>218.66800000000001</v>
      </c>
      <c r="F346" s="25">
        <f t="shared" si="28"/>
        <v>86.734200000000001</v>
      </c>
      <c r="G346" s="24" t="str">
        <f t="shared" si="29"/>
        <v>Repeat</v>
      </c>
    </row>
    <row r="347" spans="2:7" hidden="1" x14ac:dyDescent="0.2">
      <c r="B347" s="24" t="s">
        <v>5829</v>
      </c>
      <c r="C347" s="24" t="str">
        <f t="shared" si="25"/>
        <v>Consumer</v>
      </c>
      <c r="D347" s="27">
        <f t="shared" si="26"/>
        <v>7</v>
      </c>
      <c r="E347" s="25">
        <f t="shared" si="27"/>
        <v>3690.2840000000001</v>
      </c>
      <c r="F347" s="25">
        <f t="shared" si="28"/>
        <v>804.61129999999991</v>
      </c>
      <c r="G347" s="24" t="str">
        <f t="shared" si="29"/>
        <v>Repeat</v>
      </c>
    </row>
    <row r="348" spans="2:7" hidden="1" x14ac:dyDescent="0.2">
      <c r="B348" s="24" t="s">
        <v>2788</v>
      </c>
      <c r="C348" s="24" t="str">
        <f t="shared" si="25"/>
        <v>Consumer</v>
      </c>
      <c r="D348" s="27">
        <f t="shared" si="26"/>
        <v>6</v>
      </c>
      <c r="E348" s="25">
        <f t="shared" si="27"/>
        <v>12873.297999999999</v>
      </c>
      <c r="F348" s="25">
        <f t="shared" si="28"/>
        <v>5622.4292000000005</v>
      </c>
      <c r="G348" s="24" t="str">
        <f t="shared" si="29"/>
        <v>Repeat</v>
      </c>
    </row>
    <row r="349" spans="2:7" hidden="1" x14ac:dyDescent="0.2">
      <c r="B349" s="24" t="s">
        <v>9135</v>
      </c>
      <c r="C349" s="24" t="str">
        <f t="shared" si="25"/>
        <v>Consumer</v>
      </c>
      <c r="D349" s="27">
        <f t="shared" si="26"/>
        <v>3</v>
      </c>
      <c r="E349" s="25">
        <f t="shared" si="27"/>
        <v>2872.63</v>
      </c>
      <c r="F349" s="25">
        <f t="shared" si="28"/>
        <v>975.77009999999996</v>
      </c>
      <c r="G349" s="24" t="str">
        <f t="shared" si="29"/>
        <v>Repeat</v>
      </c>
    </row>
    <row r="350" spans="2:7" hidden="1" x14ac:dyDescent="0.2">
      <c r="B350" s="24" t="s">
        <v>121</v>
      </c>
      <c r="C350" s="24" t="str">
        <f t="shared" si="25"/>
        <v>Consumer</v>
      </c>
      <c r="D350" s="27">
        <f t="shared" si="26"/>
        <v>7</v>
      </c>
      <c r="E350" s="25">
        <f t="shared" si="27"/>
        <v>4930.4739999999993</v>
      </c>
      <c r="F350" s="25">
        <f t="shared" si="28"/>
        <v>514.65269999999998</v>
      </c>
      <c r="G350" s="24" t="str">
        <f t="shared" si="29"/>
        <v>Repeat</v>
      </c>
    </row>
    <row r="351" spans="2:7" hidden="1" x14ac:dyDescent="0.2">
      <c r="B351" s="24" t="s">
        <v>4149</v>
      </c>
      <c r="C351" s="24" t="str">
        <f t="shared" si="25"/>
        <v>Consumer</v>
      </c>
      <c r="D351" s="27">
        <f t="shared" si="26"/>
        <v>4</v>
      </c>
      <c r="E351" s="25">
        <f t="shared" si="27"/>
        <v>744.57399999999996</v>
      </c>
      <c r="F351" s="25">
        <f t="shared" si="28"/>
        <v>320.4982</v>
      </c>
      <c r="G351" s="24" t="str">
        <f t="shared" si="29"/>
        <v>Repeat</v>
      </c>
    </row>
    <row r="352" spans="2:7" hidden="1" x14ac:dyDescent="0.2">
      <c r="B352" s="24" t="s">
        <v>5147</v>
      </c>
      <c r="C352" s="24" t="str">
        <f t="shared" si="25"/>
        <v>Consumer</v>
      </c>
      <c r="D352" s="27">
        <f t="shared" si="26"/>
        <v>7</v>
      </c>
      <c r="E352" s="25">
        <f t="shared" si="27"/>
        <v>5040.7359999999999</v>
      </c>
      <c r="F352" s="25">
        <f t="shared" si="28"/>
        <v>1121.9369999999999</v>
      </c>
      <c r="G352" s="24" t="str">
        <f t="shared" si="29"/>
        <v>Repeat</v>
      </c>
    </row>
    <row r="353" spans="2:7" hidden="1" x14ac:dyDescent="0.2">
      <c r="B353" s="24" t="s">
        <v>1407</v>
      </c>
      <c r="C353" s="24" t="str">
        <f t="shared" si="25"/>
        <v>Consumer</v>
      </c>
      <c r="D353" s="27">
        <f t="shared" si="26"/>
        <v>3</v>
      </c>
      <c r="E353" s="25">
        <f t="shared" si="27"/>
        <v>2358.6759999999999</v>
      </c>
      <c r="F353" s="25">
        <f t="shared" si="28"/>
        <v>684.19110000000001</v>
      </c>
      <c r="G353" s="24" t="str">
        <f t="shared" si="29"/>
        <v>Repeat</v>
      </c>
    </row>
    <row r="354" spans="2:7" hidden="1" x14ac:dyDescent="0.2">
      <c r="B354" s="24" t="s">
        <v>6445</v>
      </c>
      <c r="C354" s="24" t="str">
        <f t="shared" si="25"/>
        <v>Consumer</v>
      </c>
      <c r="D354" s="27">
        <f t="shared" si="26"/>
        <v>6</v>
      </c>
      <c r="E354" s="25">
        <f t="shared" si="27"/>
        <v>1214.9560000000001</v>
      </c>
      <c r="F354" s="25">
        <f t="shared" si="28"/>
        <v>-207.79560000000001</v>
      </c>
      <c r="G354" s="24" t="str">
        <f t="shared" si="29"/>
        <v>Repeat</v>
      </c>
    </row>
    <row r="355" spans="2:7" hidden="1" x14ac:dyDescent="0.2">
      <c r="B355" s="24" t="s">
        <v>6670</v>
      </c>
      <c r="C355" s="24" t="str">
        <f t="shared" si="25"/>
        <v>Corporate</v>
      </c>
      <c r="D355" s="27">
        <f t="shared" si="26"/>
        <v>9</v>
      </c>
      <c r="E355" s="25">
        <f t="shared" si="27"/>
        <v>3254.9490000000005</v>
      </c>
      <c r="F355" s="25">
        <f t="shared" si="28"/>
        <v>581.40449999999998</v>
      </c>
      <c r="G355" s="24" t="str">
        <f t="shared" si="29"/>
        <v>Repeat</v>
      </c>
    </row>
    <row r="356" spans="2:7" hidden="1" x14ac:dyDescent="0.2">
      <c r="B356" s="24" t="s">
        <v>4298</v>
      </c>
      <c r="C356" s="24" t="str">
        <f t="shared" si="25"/>
        <v>Consumer</v>
      </c>
      <c r="D356" s="27">
        <f t="shared" si="26"/>
        <v>11</v>
      </c>
      <c r="E356" s="25">
        <f t="shared" si="27"/>
        <v>6366.3919999999989</v>
      </c>
      <c r="F356" s="25">
        <f t="shared" si="28"/>
        <v>1415.6664000000001</v>
      </c>
      <c r="G356" s="24" t="str">
        <f t="shared" si="29"/>
        <v>Repeat</v>
      </c>
    </row>
    <row r="357" spans="2:7" hidden="1" x14ac:dyDescent="0.2">
      <c r="B357" s="24" t="s">
        <v>2633</v>
      </c>
      <c r="C357" s="24" t="str">
        <f t="shared" si="25"/>
        <v>Home Office</v>
      </c>
      <c r="D357" s="27">
        <f t="shared" si="26"/>
        <v>5</v>
      </c>
      <c r="E357" s="25">
        <f t="shared" si="27"/>
        <v>1571.5229999999999</v>
      </c>
      <c r="F357" s="25">
        <f t="shared" si="28"/>
        <v>209.2817</v>
      </c>
      <c r="G357" s="24" t="str">
        <f t="shared" si="29"/>
        <v>Repeat</v>
      </c>
    </row>
    <row r="358" spans="2:7" hidden="1" x14ac:dyDescent="0.2">
      <c r="B358" s="24" t="s">
        <v>3728</v>
      </c>
      <c r="C358" s="24" t="str">
        <f t="shared" si="25"/>
        <v>Consumer</v>
      </c>
      <c r="D358" s="27">
        <f t="shared" si="26"/>
        <v>7</v>
      </c>
      <c r="E358" s="25">
        <f t="shared" si="27"/>
        <v>2279.5860000000002</v>
      </c>
      <c r="F358" s="25">
        <f t="shared" si="28"/>
        <v>575.1259</v>
      </c>
      <c r="G358" s="24" t="str">
        <f t="shared" si="29"/>
        <v>Repeat</v>
      </c>
    </row>
    <row r="359" spans="2:7" hidden="1" x14ac:dyDescent="0.2">
      <c r="B359" s="24" t="s">
        <v>4434</v>
      </c>
      <c r="C359" s="24" t="str">
        <f t="shared" si="25"/>
        <v>Consumer</v>
      </c>
      <c r="D359" s="27">
        <f t="shared" si="26"/>
        <v>5</v>
      </c>
      <c r="E359" s="25">
        <f t="shared" si="27"/>
        <v>4427.1420000000007</v>
      </c>
      <c r="F359" s="25">
        <f t="shared" si="28"/>
        <v>1219.9829999999999</v>
      </c>
      <c r="G359" s="24" t="str">
        <f t="shared" si="29"/>
        <v>Repeat</v>
      </c>
    </row>
    <row r="360" spans="2:7" hidden="1" x14ac:dyDescent="0.2">
      <c r="B360" s="24" t="s">
        <v>4044</v>
      </c>
      <c r="C360" s="24" t="str">
        <f t="shared" si="25"/>
        <v>Corporate</v>
      </c>
      <c r="D360" s="27">
        <f t="shared" si="26"/>
        <v>6</v>
      </c>
      <c r="E360" s="25">
        <f t="shared" si="27"/>
        <v>7721.7139999999999</v>
      </c>
      <c r="F360" s="25">
        <f t="shared" si="28"/>
        <v>2173.7093999999997</v>
      </c>
      <c r="G360" s="24" t="str">
        <f t="shared" si="29"/>
        <v>Repeat</v>
      </c>
    </row>
    <row r="361" spans="2:7" hidden="1" x14ac:dyDescent="0.2">
      <c r="B361" s="24" t="s">
        <v>4605</v>
      </c>
      <c r="C361" s="24" t="str">
        <f t="shared" si="25"/>
        <v>Consumer</v>
      </c>
      <c r="D361" s="27">
        <f t="shared" si="26"/>
        <v>5</v>
      </c>
      <c r="E361" s="25">
        <f t="shared" si="27"/>
        <v>2203.6999999999998</v>
      </c>
      <c r="F361" s="25">
        <f t="shared" si="28"/>
        <v>54.517400000000031</v>
      </c>
      <c r="G361" s="24" t="str">
        <f t="shared" si="29"/>
        <v>Repeat</v>
      </c>
    </row>
    <row r="362" spans="2:7" hidden="1" x14ac:dyDescent="0.2">
      <c r="B362" s="24" t="s">
        <v>493</v>
      </c>
      <c r="C362" s="24" t="str">
        <f t="shared" si="25"/>
        <v>Consumer</v>
      </c>
      <c r="D362" s="27">
        <f t="shared" si="26"/>
        <v>6</v>
      </c>
      <c r="E362" s="25">
        <f t="shared" si="27"/>
        <v>3159.1220000000003</v>
      </c>
      <c r="F362" s="25">
        <f t="shared" si="28"/>
        <v>19.823500000000074</v>
      </c>
      <c r="G362" s="24" t="str">
        <f t="shared" si="29"/>
        <v>Repeat</v>
      </c>
    </row>
    <row r="363" spans="2:7" hidden="1" x14ac:dyDescent="0.2">
      <c r="B363" s="24" t="s">
        <v>292</v>
      </c>
      <c r="C363" s="24" t="str">
        <f t="shared" si="25"/>
        <v>Corporate</v>
      </c>
      <c r="D363" s="27">
        <f t="shared" si="26"/>
        <v>5</v>
      </c>
      <c r="E363" s="25">
        <f t="shared" si="27"/>
        <v>1804.1460000000002</v>
      </c>
      <c r="F363" s="25">
        <f t="shared" si="28"/>
        <v>502.61429999999996</v>
      </c>
      <c r="G363" s="24" t="str">
        <f t="shared" si="29"/>
        <v>Repeat</v>
      </c>
    </row>
    <row r="364" spans="2:7" hidden="1" x14ac:dyDescent="0.2">
      <c r="B364" s="24" t="s">
        <v>1080</v>
      </c>
      <c r="C364" s="24" t="str">
        <f t="shared" si="25"/>
        <v>Consumer</v>
      </c>
      <c r="D364" s="27">
        <f t="shared" si="26"/>
        <v>6</v>
      </c>
      <c r="E364" s="25">
        <f t="shared" si="27"/>
        <v>1934.2720000000002</v>
      </c>
      <c r="F364" s="25">
        <f t="shared" si="28"/>
        <v>202.13620000000003</v>
      </c>
      <c r="G364" s="24" t="str">
        <f t="shared" si="29"/>
        <v>Repeat</v>
      </c>
    </row>
    <row r="365" spans="2:7" hidden="1" x14ac:dyDescent="0.2">
      <c r="B365" s="24" t="s">
        <v>5784</v>
      </c>
      <c r="C365" s="24" t="str">
        <f t="shared" si="25"/>
        <v>Consumer</v>
      </c>
      <c r="D365" s="27">
        <f t="shared" si="26"/>
        <v>5</v>
      </c>
      <c r="E365" s="25">
        <f t="shared" si="27"/>
        <v>955.12400000000002</v>
      </c>
      <c r="F365" s="25">
        <f t="shared" si="28"/>
        <v>97.288999999999973</v>
      </c>
      <c r="G365" s="24" t="str">
        <f t="shared" si="29"/>
        <v>Repeat</v>
      </c>
    </row>
    <row r="366" spans="2:7" hidden="1" x14ac:dyDescent="0.2">
      <c r="B366" s="24" t="s">
        <v>6347</v>
      </c>
      <c r="C366" s="24" t="str">
        <f t="shared" si="25"/>
        <v>Corporate</v>
      </c>
      <c r="D366" s="27">
        <f t="shared" si="26"/>
        <v>6</v>
      </c>
      <c r="E366" s="25">
        <f t="shared" si="27"/>
        <v>2240.5800000000004</v>
      </c>
      <c r="F366" s="25">
        <f t="shared" si="28"/>
        <v>3.7975999999999992</v>
      </c>
      <c r="G366" s="24" t="str">
        <f t="shared" si="29"/>
        <v>Repeat</v>
      </c>
    </row>
    <row r="367" spans="2:7" hidden="1" x14ac:dyDescent="0.2">
      <c r="B367" s="24" t="s">
        <v>8193</v>
      </c>
      <c r="C367" s="24" t="str">
        <f t="shared" si="25"/>
        <v>Corporate</v>
      </c>
      <c r="D367" s="27">
        <f t="shared" si="26"/>
        <v>3</v>
      </c>
      <c r="E367" s="25">
        <f t="shared" si="27"/>
        <v>383.81200000000001</v>
      </c>
      <c r="F367" s="25">
        <f t="shared" si="28"/>
        <v>55.327699999999993</v>
      </c>
      <c r="G367" s="24" t="str">
        <f t="shared" si="29"/>
        <v>Repeat</v>
      </c>
    </row>
    <row r="368" spans="2:7" hidden="1" x14ac:dyDescent="0.2">
      <c r="B368" s="24" t="s">
        <v>1843</v>
      </c>
      <c r="C368" s="24" t="str">
        <f t="shared" si="25"/>
        <v>Consumer</v>
      </c>
      <c r="D368" s="27">
        <f t="shared" si="26"/>
        <v>4</v>
      </c>
      <c r="E368" s="25">
        <f t="shared" si="27"/>
        <v>71.262999999999991</v>
      </c>
      <c r="F368" s="25">
        <f t="shared" si="28"/>
        <v>-0.35560000000000036</v>
      </c>
      <c r="G368" s="24" t="str">
        <f t="shared" si="29"/>
        <v>Repeat</v>
      </c>
    </row>
    <row r="369" spans="2:7" hidden="1" x14ac:dyDescent="0.2">
      <c r="B369" s="24" t="s">
        <v>2367</v>
      </c>
      <c r="C369" s="24" t="str">
        <f t="shared" si="25"/>
        <v>Consumer</v>
      </c>
      <c r="D369" s="27">
        <f t="shared" si="26"/>
        <v>6</v>
      </c>
      <c r="E369" s="25">
        <f t="shared" si="27"/>
        <v>1911.8440000000001</v>
      </c>
      <c r="F369" s="25">
        <f t="shared" si="28"/>
        <v>330.19900000000001</v>
      </c>
      <c r="G369" s="24" t="str">
        <f t="shared" si="29"/>
        <v>Repeat</v>
      </c>
    </row>
    <row r="370" spans="2:7" hidden="1" x14ac:dyDescent="0.2">
      <c r="B370" s="24" t="s">
        <v>2299</v>
      </c>
      <c r="C370" s="24" t="str">
        <f t="shared" si="25"/>
        <v>Consumer</v>
      </c>
      <c r="D370" s="27">
        <f t="shared" si="26"/>
        <v>8</v>
      </c>
      <c r="E370" s="25">
        <f t="shared" si="27"/>
        <v>2709.6320000000001</v>
      </c>
      <c r="F370" s="25">
        <f t="shared" si="28"/>
        <v>330.28379999999999</v>
      </c>
      <c r="G370" s="24" t="str">
        <f t="shared" si="29"/>
        <v>Repeat</v>
      </c>
    </row>
    <row r="371" spans="2:7" hidden="1" x14ac:dyDescent="0.2">
      <c r="B371" s="24" t="s">
        <v>4290</v>
      </c>
      <c r="C371" s="24" t="str">
        <f t="shared" si="25"/>
        <v>Consumer</v>
      </c>
      <c r="D371" s="27">
        <f t="shared" si="26"/>
        <v>1</v>
      </c>
      <c r="E371" s="25">
        <f t="shared" si="27"/>
        <v>1058.1080000000002</v>
      </c>
      <c r="F371" s="25">
        <f t="shared" si="28"/>
        <v>502.92440000000005</v>
      </c>
      <c r="G371" s="24" t="str">
        <f t="shared" si="29"/>
        <v>One-Time</v>
      </c>
    </row>
    <row r="372" spans="2:7" hidden="1" x14ac:dyDescent="0.2">
      <c r="B372" s="24" t="s">
        <v>734</v>
      </c>
      <c r="C372" s="24" t="str">
        <f t="shared" si="25"/>
        <v>Corporate</v>
      </c>
      <c r="D372" s="27">
        <f t="shared" si="26"/>
        <v>10</v>
      </c>
      <c r="E372" s="25">
        <f t="shared" si="27"/>
        <v>1791.605</v>
      </c>
      <c r="F372" s="25">
        <f t="shared" si="28"/>
        <v>156.05319999999998</v>
      </c>
      <c r="G372" s="24" t="str">
        <f t="shared" si="29"/>
        <v>Repeat</v>
      </c>
    </row>
    <row r="373" spans="2:7" hidden="1" x14ac:dyDescent="0.2">
      <c r="B373" s="24" t="s">
        <v>1967</v>
      </c>
      <c r="C373" s="24" t="str">
        <f t="shared" si="25"/>
        <v>Consumer</v>
      </c>
      <c r="D373" s="27">
        <f t="shared" si="26"/>
        <v>6</v>
      </c>
      <c r="E373" s="25">
        <f t="shared" si="27"/>
        <v>2371.4479999999999</v>
      </c>
      <c r="F373" s="25">
        <f t="shared" si="28"/>
        <v>635.63760000000002</v>
      </c>
      <c r="G373" s="24" t="str">
        <f t="shared" si="29"/>
        <v>Repeat</v>
      </c>
    </row>
    <row r="374" spans="2:7" hidden="1" x14ac:dyDescent="0.2">
      <c r="B374" s="24" t="s">
        <v>3113</v>
      </c>
      <c r="C374" s="24" t="str">
        <f t="shared" si="25"/>
        <v>Consumer</v>
      </c>
      <c r="D374" s="27">
        <f t="shared" si="26"/>
        <v>4</v>
      </c>
      <c r="E374" s="25">
        <f t="shared" si="27"/>
        <v>309.28100000000001</v>
      </c>
      <c r="F374" s="25">
        <f t="shared" si="28"/>
        <v>-24.077100000000005</v>
      </c>
      <c r="G374" s="24" t="str">
        <f t="shared" si="29"/>
        <v>Repeat</v>
      </c>
    </row>
    <row r="375" spans="2:7" hidden="1" x14ac:dyDescent="0.2">
      <c r="B375" s="24" t="s">
        <v>3108</v>
      </c>
      <c r="C375" s="24" t="str">
        <f t="shared" si="25"/>
        <v>Consumer</v>
      </c>
      <c r="D375" s="27">
        <f t="shared" si="26"/>
        <v>5</v>
      </c>
      <c r="E375" s="25">
        <f t="shared" si="27"/>
        <v>709.17800000000011</v>
      </c>
      <c r="F375" s="25">
        <f t="shared" si="28"/>
        <v>200.5558</v>
      </c>
      <c r="G375" s="24" t="str">
        <f t="shared" si="29"/>
        <v>Repeat</v>
      </c>
    </row>
    <row r="376" spans="2:7" hidden="1" x14ac:dyDescent="0.2">
      <c r="B376" s="24" t="s">
        <v>6379</v>
      </c>
      <c r="C376" s="24" t="str">
        <f t="shared" si="25"/>
        <v>Corporate</v>
      </c>
      <c r="D376" s="27">
        <f t="shared" si="26"/>
        <v>7</v>
      </c>
      <c r="E376" s="25">
        <f t="shared" si="27"/>
        <v>1669.1350000000002</v>
      </c>
      <c r="F376" s="25">
        <f t="shared" si="28"/>
        <v>429.74649999999997</v>
      </c>
      <c r="G376" s="24" t="str">
        <f t="shared" si="29"/>
        <v>Repeat</v>
      </c>
    </row>
    <row r="377" spans="2:7" hidden="1" x14ac:dyDescent="0.2">
      <c r="B377" s="24" t="s">
        <v>1678</v>
      </c>
      <c r="C377" s="24" t="str">
        <f t="shared" si="25"/>
        <v>Consumer</v>
      </c>
      <c r="D377" s="27">
        <f t="shared" si="26"/>
        <v>6</v>
      </c>
      <c r="E377" s="25">
        <f t="shared" si="27"/>
        <v>1388.682</v>
      </c>
      <c r="F377" s="25">
        <f t="shared" si="28"/>
        <v>276.21969999999999</v>
      </c>
      <c r="G377" s="24" t="str">
        <f t="shared" si="29"/>
        <v>Repeat</v>
      </c>
    </row>
    <row r="378" spans="2:7" hidden="1" x14ac:dyDescent="0.2">
      <c r="B378" s="24" t="s">
        <v>1946</v>
      </c>
      <c r="C378" s="24" t="str">
        <f t="shared" si="25"/>
        <v>Consumer</v>
      </c>
      <c r="D378" s="27">
        <f t="shared" si="26"/>
        <v>11</v>
      </c>
      <c r="E378" s="25">
        <f t="shared" si="27"/>
        <v>1082.9179999999999</v>
      </c>
      <c r="F378" s="25">
        <f t="shared" si="28"/>
        <v>-18.067300000000003</v>
      </c>
      <c r="G378" s="24" t="str">
        <f t="shared" si="29"/>
        <v>Repeat</v>
      </c>
    </row>
    <row r="379" spans="2:7" hidden="1" x14ac:dyDescent="0.2">
      <c r="B379" s="24" t="s">
        <v>1289</v>
      </c>
      <c r="C379" s="24" t="str">
        <f t="shared" si="25"/>
        <v>Consumer</v>
      </c>
      <c r="D379" s="27">
        <f t="shared" si="26"/>
        <v>6</v>
      </c>
      <c r="E379" s="25">
        <f t="shared" si="27"/>
        <v>3173.8739999999998</v>
      </c>
      <c r="F379" s="25">
        <f t="shared" si="28"/>
        <v>591.71630000000005</v>
      </c>
      <c r="G379" s="24" t="str">
        <f t="shared" si="29"/>
        <v>Repeat</v>
      </c>
    </row>
    <row r="380" spans="2:7" hidden="1" x14ac:dyDescent="0.2">
      <c r="B380" s="24" t="s">
        <v>1660</v>
      </c>
      <c r="C380" s="24" t="str">
        <f t="shared" si="25"/>
        <v>Consumer</v>
      </c>
      <c r="D380" s="27">
        <f t="shared" si="26"/>
        <v>7</v>
      </c>
      <c r="E380" s="25">
        <f t="shared" si="27"/>
        <v>3635.5940000000005</v>
      </c>
      <c r="F380" s="25">
        <f t="shared" si="28"/>
        <v>757.18020000000001</v>
      </c>
      <c r="G380" s="24" t="str">
        <f t="shared" si="29"/>
        <v>Repeat</v>
      </c>
    </row>
    <row r="381" spans="2:7" hidden="1" x14ac:dyDescent="0.2">
      <c r="B381" s="24" t="s">
        <v>2860</v>
      </c>
      <c r="C381" s="24" t="str">
        <f t="shared" si="25"/>
        <v>Consumer</v>
      </c>
      <c r="D381" s="27">
        <f t="shared" si="26"/>
        <v>7</v>
      </c>
      <c r="E381" s="25">
        <f t="shared" si="27"/>
        <v>1733.4430000000002</v>
      </c>
      <c r="F381" s="25">
        <f t="shared" si="28"/>
        <v>356.53950000000003</v>
      </c>
      <c r="G381" s="24" t="str">
        <f t="shared" si="29"/>
        <v>Repeat</v>
      </c>
    </row>
    <row r="382" spans="2:7" hidden="1" x14ac:dyDescent="0.2">
      <c r="B382" s="24" t="s">
        <v>2283</v>
      </c>
      <c r="C382" s="24" t="str">
        <f t="shared" si="25"/>
        <v>Home Office</v>
      </c>
      <c r="D382" s="27">
        <f t="shared" si="26"/>
        <v>5</v>
      </c>
      <c r="E382" s="25">
        <f t="shared" si="27"/>
        <v>1090.838</v>
      </c>
      <c r="F382" s="25">
        <f t="shared" si="28"/>
        <v>167.67090000000002</v>
      </c>
      <c r="G382" s="24" t="str">
        <f t="shared" si="29"/>
        <v>Repeat</v>
      </c>
    </row>
    <row r="383" spans="2:7" hidden="1" x14ac:dyDescent="0.2">
      <c r="B383" s="24" t="s">
        <v>4573</v>
      </c>
      <c r="C383" s="24" t="str">
        <f t="shared" si="25"/>
        <v>Consumer</v>
      </c>
      <c r="D383" s="27">
        <f t="shared" si="26"/>
        <v>8</v>
      </c>
      <c r="E383" s="25">
        <f t="shared" si="27"/>
        <v>4198.3320000000003</v>
      </c>
      <c r="F383" s="25">
        <f t="shared" si="28"/>
        <v>1073.2087999999999</v>
      </c>
      <c r="G383" s="24" t="str">
        <f t="shared" si="29"/>
        <v>Repeat</v>
      </c>
    </row>
    <row r="384" spans="2:7" hidden="1" x14ac:dyDescent="0.2">
      <c r="B384" s="24" t="s">
        <v>8019</v>
      </c>
      <c r="C384" s="24" t="str">
        <f t="shared" si="25"/>
        <v>Consumer</v>
      </c>
      <c r="D384" s="27">
        <f t="shared" si="26"/>
        <v>5</v>
      </c>
      <c r="E384" s="25">
        <f t="shared" si="27"/>
        <v>303.94799999999998</v>
      </c>
      <c r="F384" s="25">
        <f t="shared" si="28"/>
        <v>113.1204</v>
      </c>
      <c r="G384" s="24" t="str">
        <f t="shared" si="29"/>
        <v>Repeat</v>
      </c>
    </row>
    <row r="385" spans="2:7" hidden="1" x14ac:dyDescent="0.2">
      <c r="B385" s="24" t="s">
        <v>2760</v>
      </c>
      <c r="C385" s="24" t="str">
        <f t="shared" si="25"/>
        <v>Corporate</v>
      </c>
      <c r="D385" s="27">
        <f t="shared" si="26"/>
        <v>4</v>
      </c>
      <c r="E385" s="25">
        <f t="shared" si="27"/>
        <v>1417.654</v>
      </c>
      <c r="F385" s="25">
        <f t="shared" si="28"/>
        <v>-175.54899999999998</v>
      </c>
      <c r="G385" s="24" t="str">
        <f t="shared" si="29"/>
        <v>Repeat</v>
      </c>
    </row>
    <row r="386" spans="2:7" hidden="1" x14ac:dyDescent="0.2">
      <c r="B386" s="24" t="s">
        <v>4544</v>
      </c>
      <c r="C386" s="24" t="str">
        <f t="shared" si="25"/>
        <v>Corporate</v>
      </c>
      <c r="D386" s="27">
        <f t="shared" si="26"/>
        <v>7</v>
      </c>
      <c r="E386" s="25">
        <f t="shared" si="27"/>
        <v>7754.9759999999997</v>
      </c>
      <c r="F386" s="25">
        <f t="shared" si="28"/>
        <v>1623.4018999999998</v>
      </c>
      <c r="G386" s="24" t="str">
        <f t="shared" si="29"/>
        <v>Repeat</v>
      </c>
    </row>
    <row r="387" spans="2:7" hidden="1" x14ac:dyDescent="0.2">
      <c r="B387" s="24" t="s">
        <v>5317</v>
      </c>
      <c r="C387" s="24" t="str">
        <f t="shared" si="25"/>
        <v>Consumer</v>
      </c>
      <c r="D387" s="27">
        <f t="shared" si="26"/>
        <v>7</v>
      </c>
      <c r="E387" s="25">
        <f t="shared" si="27"/>
        <v>3760.0279999999998</v>
      </c>
      <c r="F387" s="25">
        <f t="shared" si="28"/>
        <v>750.94849999999997</v>
      </c>
      <c r="G387" s="24" t="str">
        <f t="shared" si="29"/>
        <v>Repeat</v>
      </c>
    </row>
    <row r="388" spans="2:7" hidden="1" x14ac:dyDescent="0.2">
      <c r="B388" s="24" t="s">
        <v>751</v>
      </c>
      <c r="C388" s="24" t="str">
        <f t="shared" si="25"/>
        <v>Home Office</v>
      </c>
      <c r="D388" s="27">
        <f t="shared" si="26"/>
        <v>9</v>
      </c>
      <c r="E388" s="25">
        <f t="shared" si="27"/>
        <v>4760.4340000000011</v>
      </c>
      <c r="F388" s="25">
        <f t="shared" si="28"/>
        <v>1172.5303000000001</v>
      </c>
      <c r="G388" s="24" t="str">
        <f t="shared" si="29"/>
        <v>Repeat</v>
      </c>
    </row>
    <row r="389" spans="2:7" hidden="1" x14ac:dyDescent="0.2">
      <c r="B389" s="24" t="s">
        <v>4123</v>
      </c>
      <c r="C389" s="24" t="str">
        <f t="shared" si="25"/>
        <v>Corporate</v>
      </c>
      <c r="D389" s="27">
        <f t="shared" si="26"/>
        <v>5</v>
      </c>
      <c r="E389" s="25">
        <f t="shared" si="27"/>
        <v>864.94700000000012</v>
      </c>
      <c r="F389" s="25">
        <f t="shared" si="28"/>
        <v>117.20400000000001</v>
      </c>
      <c r="G389" s="24" t="str">
        <f t="shared" si="29"/>
        <v>Repeat</v>
      </c>
    </row>
    <row r="390" spans="2:7" hidden="1" x14ac:dyDescent="0.2">
      <c r="B390" s="24" t="s">
        <v>3722</v>
      </c>
      <c r="C390" s="24" t="str">
        <f t="shared" si="25"/>
        <v>Consumer</v>
      </c>
      <c r="D390" s="27">
        <f t="shared" si="26"/>
        <v>2</v>
      </c>
      <c r="E390" s="25">
        <f t="shared" si="27"/>
        <v>1156.6579999999999</v>
      </c>
      <c r="F390" s="25">
        <f t="shared" si="28"/>
        <v>-785.16449999999998</v>
      </c>
      <c r="G390" s="24" t="str">
        <f t="shared" si="29"/>
        <v>Repeat</v>
      </c>
    </row>
    <row r="391" spans="2:7" hidden="1" x14ac:dyDescent="0.2">
      <c r="B391" s="24" t="s">
        <v>428</v>
      </c>
      <c r="C391" s="24" t="str">
        <f t="shared" si="25"/>
        <v>Corporate</v>
      </c>
      <c r="D391" s="27">
        <f t="shared" si="26"/>
        <v>4</v>
      </c>
      <c r="E391" s="25">
        <f t="shared" si="27"/>
        <v>1131.0639999999999</v>
      </c>
      <c r="F391" s="25">
        <f t="shared" si="28"/>
        <v>-54.869200000000014</v>
      </c>
      <c r="G391" s="24" t="str">
        <f t="shared" si="29"/>
        <v>Repeat</v>
      </c>
    </row>
    <row r="392" spans="2:7" hidden="1" x14ac:dyDescent="0.2">
      <c r="B392" s="24" t="s">
        <v>3550</v>
      </c>
      <c r="C392" s="24" t="str">
        <f t="shared" si="25"/>
        <v>Consumer</v>
      </c>
      <c r="D392" s="27">
        <f t="shared" si="26"/>
        <v>1</v>
      </c>
      <c r="E392" s="25">
        <f t="shared" si="27"/>
        <v>863.88</v>
      </c>
      <c r="F392" s="25">
        <f t="shared" si="28"/>
        <v>107.985</v>
      </c>
      <c r="G392" s="24" t="str">
        <f t="shared" si="29"/>
        <v>One-Time</v>
      </c>
    </row>
    <row r="393" spans="2:7" hidden="1" x14ac:dyDescent="0.2">
      <c r="B393" s="24" t="s">
        <v>4835</v>
      </c>
      <c r="C393" s="24" t="str">
        <f t="shared" si="25"/>
        <v>Consumer</v>
      </c>
      <c r="D393" s="27">
        <f t="shared" si="26"/>
        <v>10</v>
      </c>
      <c r="E393" s="25">
        <f t="shared" si="27"/>
        <v>8697.8430000000008</v>
      </c>
      <c r="F393" s="25">
        <f t="shared" si="28"/>
        <v>1262.2925999999998</v>
      </c>
      <c r="G393" s="24" t="str">
        <f t="shared" si="29"/>
        <v>Repeat</v>
      </c>
    </row>
    <row r="394" spans="2:7" hidden="1" x14ac:dyDescent="0.2">
      <c r="B394" s="24" t="s">
        <v>2518</v>
      </c>
      <c r="C394" s="24" t="str">
        <f t="shared" si="25"/>
        <v>Consumer</v>
      </c>
      <c r="D394" s="27">
        <f t="shared" si="26"/>
        <v>10</v>
      </c>
      <c r="E394" s="25">
        <f t="shared" si="27"/>
        <v>4867.2000000000007</v>
      </c>
      <c r="F394" s="25">
        <f t="shared" si="28"/>
        <v>55.04830000000004</v>
      </c>
      <c r="G394" s="24" t="str">
        <f t="shared" si="29"/>
        <v>Repeat</v>
      </c>
    </row>
    <row r="395" spans="2:7" hidden="1" x14ac:dyDescent="0.2">
      <c r="B395" s="24" t="s">
        <v>360</v>
      </c>
      <c r="C395" s="24" t="str">
        <f t="shared" si="25"/>
        <v>Consumer</v>
      </c>
      <c r="D395" s="27">
        <f t="shared" si="26"/>
        <v>13</v>
      </c>
      <c r="E395" s="25">
        <f t="shared" si="27"/>
        <v>6760.8149999999987</v>
      </c>
      <c r="F395" s="25">
        <f t="shared" si="28"/>
        <v>221.79669999999999</v>
      </c>
      <c r="G395" s="24" t="str">
        <f t="shared" si="29"/>
        <v>Repeat</v>
      </c>
    </row>
    <row r="396" spans="2:7" hidden="1" x14ac:dyDescent="0.2">
      <c r="B396" s="24" t="s">
        <v>2867</v>
      </c>
      <c r="C396" s="24" t="str">
        <f t="shared" si="25"/>
        <v>Home Office</v>
      </c>
      <c r="D396" s="27">
        <f t="shared" si="26"/>
        <v>2</v>
      </c>
      <c r="E396" s="25">
        <f t="shared" si="27"/>
        <v>195</v>
      </c>
      <c r="F396" s="25">
        <f t="shared" si="28"/>
        <v>34.449200000000005</v>
      </c>
      <c r="G396" s="24" t="str">
        <f t="shared" si="29"/>
        <v>Repeat</v>
      </c>
    </row>
    <row r="397" spans="2:7" hidden="1" x14ac:dyDescent="0.2">
      <c r="B397" s="24" t="s">
        <v>4719</v>
      </c>
      <c r="C397" s="24" t="str">
        <f t="shared" si="25"/>
        <v>Consumer</v>
      </c>
      <c r="D397" s="27">
        <f t="shared" si="26"/>
        <v>9</v>
      </c>
      <c r="E397" s="25">
        <f t="shared" si="27"/>
        <v>2772.0550000000007</v>
      </c>
      <c r="F397" s="25">
        <f t="shared" si="28"/>
        <v>279.56920000000008</v>
      </c>
      <c r="G397" s="24" t="str">
        <f t="shared" si="29"/>
        <v>Repeat</v>
      </c>
    </row>
    <row r="398" spans="2:7" hidden="1" x14ac:dyDescent="0.2">
      <c r="B398" s="24" t="s">
        <v>4048</v>
      </c>
      <c r="C398" s="24" t="str">
        <f t="shared" ref="C398:C461" si="30">IFERROR(INDEX(nSegment,MATCH($B398,nCustomerName,0)),"")</f>
        <v>Consumer</v>
      </c>
      <c r="D398" s="27">
        <f t="shared" ref="D398:D461" si="31">SUMIFS(nIsFirstOrderLine,nCustomerName,$B398)</f>
        <v>5</v>
      </c>
      <c r="E398" s="25">
        <f t="shared" ref="E398:E461" si="32">SUMIFS(nSales,nCustomerName,$B398)</f>
        <v>2152.3520000000003</v>
      </c>
      <c r="F398" s="25">
        <f t="shared" ref="F398:F461" si="33">SUMIFS(nProfit,nCustomerName,$B398)</f>
        <v>-266.55250000000001</v>
      </c>
      <c r="G398" s="24" t="str">
        <f t="shared" ref="G398:G461" si="34">IF(D398&gt;1,"Repeat","One-Time")</f>
        <v>Repeat</v>
      </c>
    </row>
    <row r="399" spans="2:7" hidden="1" x14ac:dyDescent="0.2">
      <c r="B399" s="24" t="s">
        <v>1681</v>
      </c>
      <c r="C399" s="24" t="str">
        <f t="shared" si="30"/>
        <v>Corporate</v>
      </c>
      <c r="D399" s="27">
        <f t="shared" si="31"/>
        <v>6</v>
      </c>
      <c r="E399" s="25">
        <f t="shared" si="32"/>
        <v>1507.0180000000003</v>
      </c>
      <c r="F399" s="25">
        <f t="shared" si="33"/>
        <v>206.10189999999997</v>
      </c>
      <c r="G399" s="24" t="str">
        <f t="shared" si="34"/>
        <v>Repeat</v>
      </c>
    </row>
    <row r="400" spans="2:7" hidden="1" x14ac:dyDescent="0.2">
      <c r="B400" s="24" t="s">
        <v>5142</v>
      </c>
      <c r="C400" s="24" t="str">
        <f t="shared" si="30"/>
        <v>Consumer</v>
      </c>
      <c r="D400" s="27">
        <f t="shared" si="31"/>
        <v>6</v>
      </c>
      <c r="E400" s="25">
        <f t="shared" si="32"/>
        <v>528.91000000000008</v>
      </c>
      <c r="F400" s="25">
        <f t="shared" si="33"/>
        <v>26.0822</v>
      </c>
      <c r="G400" s="24" t="str">
        <f t="shared" si="34"/>
        <v>Repeat</v>
      </c>
    </row>
    <row r="401" spans="2:7" hidden="1" x14ac:dyDescent="0.2">
      <c r="B401" s="24" t="s">
        <v>2147</v>
      </c>
      <c r="C401" s="24" t="str">
        <f t="shared" si="30"/>
        <v>Consumer</v>
      </c>
      <c r="D401" s="27">
        <f t="shared" si="31"/>
        <v>11</v>
      </c>
      <c r="E401" s="25">
        <f t="shared" si="32"/>
        <v>9799.9230000000007</v>
      </c>
      <c r="F401" s="25">
        <f t="shared" si="33"/>
        <v>228.90700000000007</v>
      </c>
      <c r="G401" s="24" t="str">
        <f t="shared" si="34"/>
        <v>Repeat</v>
      </c>
    </row>
    <row r="402" spans="2:7" hidden="1" x14ac:dyDescent="0.2">
      <c r="B402" s="24" t="s">
        <v>1233</v>
      </c>
      <c r="C402" s="24" t="str">
        <f t="shared" si="30"/>
        <v>Consumer</v>
      </c>
      <c r="D402" s="27">
        <f t="shared" si="31"/>
        <v>6</v>
      </c>
      <c r="E402" s="25">
        <f t="shared" si="32"/>
        <v>2725.2560000000003</v>
      </c>
      <c r="F402" s="25">
        <f t="shared" si="33"/>
        <v>779.90459999999996</v>
      </c>
      <c r="G402" s="24" t="str">
        <f t="shared" si="34"/>
        <v>Repeat</v>
      </c>
    </row>
    <row r="403" spans="2:7" hidden="1" x14ac:dyDescent="0.2">
      <c r="B403" s="24" t="s">
        <v>5606</v>
      </c>
      <c r="C403" s="24" t="str">
        <f t="shared" si="30"/>
        <v>Consumer</v>
      </c>
      <c r="D403" s="27">
        <f t="shared" si="31"/>
        <v>7</v>
      </c>
      <c r="E403" s="25">
        <f t="shared" si="32"/>
        <v>7625.0760000000018</v>
      </c>
      <c r="F403" s="25">
        <f t="shared" si="33"/>
        <v>1574.6164000000003</v>
      </c>
      <c r="G403" s="24" t="str">
        <f t="shared" si="34"/>
        <v>Repeat</v>
      </c>
    </row>
    <row r="404" spans="2:7" hidden="1" x14ac:dyDescent="0.2">
      <c r="B404" s="24" t="s">
        <v>3054</v>
      </c>
      <c r="C404" s="24" t="str">
        <f t="shared" si="30"/>
        <v>Consumer</v>
      </c>
      <c r="D404" s="27">
        <f t="shared" si="31"/>
        <v>5</v>
      </c>
      <c r="E404" s="25">
        <f t="shared" si="32"/>
        <v>3868.02</v>
      </c>
      <c r="F404" s="25">
        <f t="shared" si="33"/>
        <v>564.97979999999995</v>
      </c>
      <c r="G404" s="24" t="str">
        <f t="shared" si="34"/>
        <v>Repeat</v>
      </c>
    </row>
    <row r="405" spans="2:7" hidden="1" x14ac:dyDescent="0.2">
      <c r="B405" s="24" t="s">
        <v>610</v>
      </c>
      <c r="C405" s="24" t="str">
        <f t="shared" si="30"/>
        <v>Corporate</v>
      </c>
      <c r="D405" s="27">
        <f t="shared" si="31"/>
        <v>11</v>
      </c>
      <c r="E405" s="25">
        <f t="shared" si="32"/>
        <v>7610.8639999999996</v>
      </c>
      <c r="F405" s="25">
        <f t="shared" si="33"/>
        <v>1050.2668000000003</v>
      </c>
      <c r="G405" s="24" t="str">
        <f t="shared" si="34"/>
        <v>Repeat</v>
      </c>
    </row>
    <row r="406" spans="2:7" hidden="1" x14ac:dyDescent="0.2">
      <c r="B406" s="24" t="s">
        <v>889</v>
      </c>
      <c r="C406" s="24" t="str">
        <f t="shared" si="30"/>
        <v>Consumer</v>
      </c>
      <c r="D406" s="27">
        <f t="shared" si="31"/>
        <v>7</v>
      </c>
      <c r="E406" s="25">
        <f t="shared" si="32"/>
        <v>959.4770000000002</v>
      </c>
      <c r="F406" s="25">
        <f t="shared" si="33"/>
        <v>-13.554499999999988</v>
      </c>
      <c r="G406" s="24" t="str">
        <f t="shared" si="34"/>
        <v>Repeat</v>
      </c>
    </row>
    <row r="407" spans="2:7" hidden="1" x14ac:dyDescent="0.2">
      <c r="B407" s="24" t="s">
        <v>894</v>
      </c>
      <c r="C407" s="24" t="str">
        <f t="shared" si="30"/>
        <v>Consumer</v>
      </c>
      <c r="D407" s="27">
        <f t="shared" si="31"/>
        <v>3</v>
      </c>
      <c r="E407" s="25">
        <f t="shared" si="32"/>
        <v>900.55200000000002</v>
      </c>
      <c r="F407" s="25">
        <f t="shared" si="33"/>
        <v>-286.98080000000004</v>
      </c>
      <c r="G407" s="24" t="str">
        <f t="shared" si="34"/>
        <v>Repeat</v>
      </c>
    </row>
    <row r="408" spans="2:7" hidden="1" x14ac:dyDescent="0.2">
      <c r="B408" s="24" t="s">
        <v>1643</v>
      </c>
      <c r="C408" s="24" t="str">
        <f t="shared" si="30"/>
        <v>Home Office</v>
      </c>
      <c r="D408" s="27">
        <f t="shared" si="31"/>
        <v>5</v>
      </c>
      <c r="E408" s="25">
        <f t="shared" si="32"/>
        <v>469.16899999999998</v>
      </c>
      <c r="F408" s="25">
        <f t="shared" si="33"/>
        <v>-327.93360000000001</v>
      </c>
      <c r="G408" s="24" t="str">
        <f t="shared" si="34"/>
        <v>Repeat</v>
      </c>
    </row>
    <row r="409" spans="2:7" hidden="1" x14ac:dyDescent="0.2">
      <c r="B409" s="24" t="s">
        <v>4495</v>
      </c>
      <c r="C409" s="24" t="str">
        <f t="shared" si="30"/>
        <v>Consumer</v>
      </c>
      <c r="D409" s="27">
        <f t="shared" si="31"/>
        <v>7</v>
      </c>
      <c r="E409" s="25">
        <f t="shared" si="32"/>
        <v>1244.086</v>
      </c>
      <c r="F409" s="25">
        <f t="shared" si="33"/>
        <v>-29.575899999999987</v>
      </c>
      <c r="G409" s="24" t="str">
        <f t="shared" si="34"/>
        <v>Repeat</v>
      </c>
    </row>
    <row r="410" spans="2:7" hidden="1" x14ac:dyDescent="0.2">
      <c r="B410" s="24" t="s">
        <v>2931</v>
      </c>
      <c r="C410" s="24" t="str">
        <f t="shared" si="30"/>
        <v>Consumer</v>
      </c>
      <c r="D410" s="27">
        <f t="shared" si="31"/>
        <v>8</v>
      </c>
      <c r="E410" s="25">
        <f t="shared" si="32"/>
        <v>6491.0260000000007</v>
      </c>
      <c r="F410" s="25">
        <f t="shared" si="33"/>
        <v>-819.42169999999999</v>
      </c>
      <c r="G410" s="24" t="str">
        <f t="shared" si="34"/>
        <v>Repeat</v>
      </c>
    </row>
    <row r="411" spans="2:7" hidden="1" x14ac:dyDescent="0.2">
      <c r="B411" s="24" t="s">
        <v>860</v>
      </c>
      <c r="C411" s="24" t="str">
        <f t="shared" si="30"/>
        <v>Consumer</v>
      </c>
      <c r="D411" s="27">
        <f t="shared" si="31"/>
        <v>6</v>
      </c>
      <c r="E411" s="25">
        <f t="shared" si="32"/>
        <v>7954.9979999999996</v>
      </c>
      <c r="F411" s="25">
        <f t="shared" si="33"/>
        <v>-644.69819999999982</v>
      </c>
      <c r="G411" s="24" t="str">
        <f t="shared" si="34"/>
        <v>Repeat</v>
      </c>
    </row>
    <row r="412" spans="2:7" hidden="1" x14ac:dyDescent="0.2">
      <c r="B412" s="24" t="s">
        <v>6257</v>
      </c>
      <c r="C412" s="24" t="str">
        <f t="shared" si="30"/>
        <v>Consumer</v>
      </c>
      <c r="D412" s="27">
        <f t="shared" si="31"/>
        <v>7</v>
      </c>
      <c r="E412" s="25">
        <f t="shared" si="32"/>
        <v>644.11879999999996</v>
      </c>
      <c r="F412" s="25">
        <f t="shared" si="33"/>
        <v>126.76490000000001</v>
      </c>
      <c r="G412" s="24" t="str">
        <f t="shared" si="34"/>
        <v>Repeat</v>
      </c>
    </row>
    <row r="413" spans="2:7" hidden="1" x14ac:dyDescent="0.2">
      <c r="B413" s="24" t="s">
        <v>4867</v>
      </c>
      <c r="C413" s="24" t="str">
        <f t="shared" si="30"/>
        <v>Consumer</v>
      </c>
      <c r="D413" s="27">
        <f t="shared" si="31"/>
        <v>6</v>
      </c>
      <c r="E413" s="25">
        <f t="shared" si="32"/>
        <v>385.43</v>
      </c>
      <c r="F413" s="25">
        <f t="shared" si="33"/>
        <v>26.760500000000004</v>
      </c>
      <c r="G413" s="24" t="str">
        <f t="shared" si="34"/>
        <v>Repeat</v>
      </c>
    </row>
    <row r="414" spans="2:7" hidden="1" x14ac:dyDescent="0.2">
      <c r="B414" s="24" t="s">
        <v>4906</v>
      </c>
      <c r="C414" s="24" t="str">
        <f t="shared" si="30"/>
        <v>Consumer</v>
      </c>
      <c r="D414" s="27">
        <f t="shared" si="31"/>
        <v>6</v>
      </c>
      <c r="E414" s="25">
        <f t="shared" si="32"/>
        <v>2516.4939999999997</v>
      </c>
      <c r="F414" s="25">
        <f t="shared" si="33"/>
        <v>-311.25749999999994</v>
      </c>
      <c r="G414" s="24" t="str">
        <f t="shared" si="34"/>
        <v>Repeat</v>
      </c>
    </row>
    <row r="415" spans="2:7" hidden="1" x14ac:dyDescent="0.2">
      <c r="B415" s="24" t="s">
        <v>6216</v>
      </c>
      <c r="C415" s="24" t="str">
        <f t="shared" si="30"/>
        <v>Home Office</v>
      </c>
      <c r="D415" s="27">
        <f t="shared" si="31"/>
        <v>5</v>
      </c>
      <c r="E415" s="25">
        <f t="shared" si="32"/>
        <v>2518.1149999999998</v>
      </c>
      <c r="F415" s="25">
        <f t="shared" si="33"/>
        <v>201.51849999999999</v>
      </c>
      <c r="G415" s="24" t="str">
        <f t="shared" si="34"/>
        <v>Repeat</v>
      </c>
    </row>
    <row r="416" spans="2:7" hidden="1" x14ac:dyDescent="0.2">
      <c r="B416" s="24" t="s">
        <v>1318</v>
      </c>
      <c r="C416" s="24" t="str">
        <f t="shared" si="30"/>
        <v>Consumer</v>
      </c>
      <c r="D416" s="27">
        <f t="shared" si="31"/>
        <v>3</v>
      </c>
      <c r="E416" s="25">
        <f t="shared" si="32"/>
        <v>695.44200000000012</v>
      </c>
      <c r="F416" s="25">
        <f t="shared" si="33"/>
        <v>111.11410000000001</v>
      </c>
      <c r="G416" s="24" t="str">
        <f t="shared" si="34"/>
        <v>Repeat</v>
      </c>
    </row>
    <row r="417" spans="2:7" hidden="1" x14ac:dyDescent="0.2">
      <c r="B417" s="24" t="s">
        <v>4166</v>
      </c>
      <c r="C417" s="24" t="str">
        <f t="shared" si="30"/>
        <v>Consumer</v>
      </c>
      <c r="D417" s="27">
        <f t="shared" si="31"/>
        <v>4</v>
      </c>
      <c r="E417" s="25">
        <f t="shared" si="32"/>
        <v>1428.731</v>
      </c>
      <c r="F417" s="25">
        <f t="shared" si="33"/>
        <v>154.06369999999998</v>
      </c>
      <c r="G417" s="24" t="str">
        <f t="shared" si="34"/>
        <v>Repeat</v>
      </c>
    </row>
    <row r="418" spans="2:7" hidden="1" x14ac:dyDescent="0.2">
      <c r="B418" s="24" t="s">
        <v>8345</v>
      </c>
      <c r="C418" s="24" t="str">
        <f t="shared" si="30"/>
        <v>Consumer</v>
      </c>
      <c r="D418" s="27">
        <f t="shared" si="31"/>
        <v>3</v>
      </c>
      <c r="E418" s="25">
        <f t="shared" si="32"/>
        <v>3747.6680000000006</v>
      </c>
      <c r="F418" s="25">
        <f t="shared" si="33"/>
        <v>586.66250000000014</v>
      </c>
      <c r="G418" s="24" t="str">
        <f t="shared" si="34"/>
        <v>Repeat</v>
      </c>
    </row>
    <row r="419" spans="2:7" hidden="1" x14ac:dyDescent="0.2">
      <c r="B419" s="24" t="s">
        <v>399</v>
      </c>
      <c r="C419" s="24" t="str">
        <f t="shared" si="30"/>
        <v>Corporate</v>
      </c>
      <c r="D419" s="27">
        <f t="shared" si="31"/>
        <v>5</v>
      </c>
      <c r="E419" s="25">
        <f t="shared" si="32"/>
        <v>858.57600000000002</v>
      </c>
      <c r="F419" s="25">
        <f t="shared" si="33"/>
        <v>201.59520000000001</v>
      </c>
      <c r="G419" s="24" t="str">
        <f t="shared" si="34"/>
        <v>Repeat</v>
      </c>
    </row>
    <row r="420" spans="2:7" hidden="1" x14ac:dyDescent="0.2">
      <c r="B420" s="24" t="s">
        <v>3824</v>
      </c>
      <c r="C420" s="24" t="str">
        <f t="shared" si="30"/>
        <v>Home Office</v>
      </c>
      <c r="D420" s="27">
        <f t="shared" si="31"/>
        <v>10</v>
      </c>
      <c r="E420" s="25">
        <f t="shared" si="32"/>
        <v>2932.4840000000004</v>
      </c>
      <c r="F420" s="25">
        <f t="shared" si="33"/>
        <v>122.65659999999997</v>
      </c>
      <c r="G420" s="24" t="str">
        <f t="shared" si="34"/>
        <v>Repeat</v>
      </c>
    </row>
    <row r="421" spans="2:7" hidden="1" x14ac:dyDescent="0.2">
      <c r="B421" s="24" t="s">
        <v>5961</v>
      </c>
      <c r="C421" s="24" t="str">
        <f t="shared" si="30"/>
        <v>Home Office</v>
      </c>
      <c r="D421" s="27">
        <f t="shared" si="31"/>
        <v>9</v>
      </c>
      <c r="E421" s="25">
        <f t="shared" si="32"/>
        <v>1707.7099999999998</v>
      </c>
      <c r="F421" s="25">
        <f t="shared" si="33"/>
        <v>309.71159999999992</v>
      </c>
      <c r="G421" s="24" t="str">
        <f t="shared" si="34"/>
        <v>Repeat</v>
      </c>
    </row>
    <row r="422" spans="2:7" hidden="1" x14ac:dyDescent="0.2">
      <c r="B422" s="24" t="s">
        <v>2142</v>
      </c>
      <c r="C422" s="24" t="str">
        <f t="shared" si="30"/>
        <v>Corporate</v>
      </c>
      <c r="D422" s="27">
        <f t="shared" si="31"/>
        <v>8</v>
      </c>
      <c r="E422" s="25">
        <f t="shared" si="32"/>
        <v>8828.0304999999989</v>
      </c>
      <c r="F422" s="25">
        <f t="shared" si="33"/>
        <v>1619.5198999999998</v>
      </c>
      <c r="G422" s="24" t="str">
        <f t="shared" si="34"/>
        <v>Repeat</v>
      </c>
    </row>
    <row r="423" spans="2:7" hidden="1" x14ac:dyDescent="0.2">
      <c r="B423" s="24" t="s">
        <v>639</v>
      </c>
      <c r="C423" s="24" t="str">
        <f t="shared" si="30"/>
        <v>Corporate</v>
      </c>
      <c r="D423" s="27">
        <f t="shared" si="31"/>
        <v>3</v>
      </c>
      <c r="E423" s="25">
        <f t="shared" si="32"/>
        <v>2697.248</v>
      </c>
      <c r="F423" s="25">
        <f t="shared" si="33"/>
        <v>789.64760000000001</v>
      </c>
      <c r="G423" s="24" t="str">
        <f t="shared" si="34"/>
        <v>Repeat</v>
      </c>
    </row>
    <row r="424" spans="2:7" hidden="1" x14ac:dyDescent="0.2">
      <c r="B424" s="24" t="s">
        <v>3630</v>
      </c>
      <c r="C424" s="24" t="str">
        <f t="shared" si="30"/>
        <v>Consumer</v>
      </c>
      <c r="D424" s="27">
        <f t="shared" si="31"/>
        <v>4</v>
      </c>
      <c r="E424" s="25">
        <f t="shared" si="32"/>
        <v>2256.3940000000002</v>
      </c>
      <c r="F424" s="25">
        <f t="shared" si="33"/>
        <v>-96.953000000000017</v>
      </c>
      <c r="G424" s="24" t="str">
        <f t="shared" si="34"/>
        <v>Repeat</v>
      </c>
    </row>
    <row r="425" spans="2:7" hidden="1" x14ac:dyDescent="0.2">
      <c r="B425" s="24" t="s">
        <v>5260</v>
      </c>
      <c r="C425" s="24" t="str">
        <f t="shared" si="30"/>
        <v>Consumer</v>
      </c>
      <c r="D425" s="27">
        <f t="shared" si="31"/>
        <v>10</v>
      </c>
      <c r="E425" s="25">
        <f t="shared" si="32"/>
        <v>2833.9260000000004</v>
      </c>
      <c r="F425" s="25">
        <f t="shared" si="33"/>
        <v>754.11439999999993</v>
      </c>
      <c r="G425" s="24" t="str">
        <f t="shared" si="34"/>
        <v>Repeat</v>
      </c>
    </row>
    <row r="426" spans="2:7" hidden="1" x14ac:dyDescent="0.2">
      <c r="B426" s="24" t="s">
        <v>2800</v>
      </c>
      <c r="C426" s="24" t="str">
        <f t="shared" si="30"/>
        <v>Corporate</v>
      </c>
      <c r="D426" s="27">
        <f t="shared" si="31"/>
        <v>5</v>
      </c>
      <c r="E426" s="25">
        <f t="shared" si="32"/>
        <v>2201.6859999999997</v>
      </c>
      <c r="F426" s="25">
        <f t="shared" si="33"/>
        <v>452.37300000000005</v>
      </c>
      <c r="G426" s="24" t="str">
        <f t="shared" si="34"/>
        <v>Repeat</v>
      </c>
    </row>
    <row r="427" spans="2:7" hidden="1" x14ac:dyDescent="0.2">
      <c r="B427" s="24" t="s">
        <v>3060</v>
      </c>
      <c r="C427" s="24" t="str">
        <f t="shared" si="30"/>
        <v>Corporate</v>
      </c>
      <c r="D427" s="27">
        <f t="shared" si="31"/>
        <v>6</v>
      </c>
      <c r="E427" s="25">
        <f t="shared" si="32"/>
        <v>2260.9579999999996</v>
      </c>
      <c r="F427" s="25">
        <f t="shared" si="33"/>
        <v>635.10570000000007</v>
      </c>
      <c r="G427" s="24" t="str">
        <f t="shared" si="34"/>
        <v>Repeat</v>
      </c>
    </row>
    <row r="428" spans="2:7" hidden="1" x14ac:dyDescent="0.2">
      <c r="B428" s="24" t="s">
        <v>1838</v>
      </c>
      <c r="C428" s="24" t="str">
        <f t="shared" si="30"/>
        <v>Corporate</v>
      </c>
      <c r="D428" s="27">
        <f t="shared" si="31"/>
        <v>7</v>
      </c>
      <c r="E428" s="25">
        <f t="shared" si="32"/>
        <v>3152.6149999999998</v>
      </c>
      <c r="F428" s="25">
        <f t="shared" si="33"/>
        <v>763.90760000000012</v>
      </c>
      <c r="G428" s="24" t="str">
        <f t="shared" si="34"/>
        <v>Repeat</v>
      </c>
    </row>
    <row r="429" spans="2:7" hidden="1" x14ac:dyDescent="0.2">
      <c r="B429" s="24" t="s">
        <v>2896</v>
      </c>
      <c r="C429" s="24" t="str">
        <f t="shared" si="30"/>
        <v>Corporate</v>
      </c>
      <c r="D429" s="27">
        <f t="shared" si="31"/>
        <v>6</v>
      </c>
      <c r="E429" s="25">
        <f t="shared" si="32"/>
        <v>2120.9540000000002</v>
      </c>
      <c r="F429" s="25">
        <f t="shared" si="33"/>
        <v>846.12170000000003</v>
      </c>
      <c r="G429" s="24" t="str">
        <f t="shared" si="34"/>
        <v>Repeat</v>
      </c>
    </row>
    <row r="430" spans="2:7" hidden="1" x14ac:dyDescent="0.2">
      <c r="B430" s="24" t="s">
        <v>344</v>
      </c>
      <c r="C430" s="24" t="str">
        <f t="shared" si="30"/>
        <v>Consumer</v>
      </c>
      <c r="D430" s="27">
        <f t="shared" si="31"/>
        <v>5</v>
      </c>
      <c r="E430" s="25">
        <f t="shared" si="32"/>
        <v>8282.3580000000002</v>
      </c>
      <c r="F430" s="25">
        <f t="shared" si="33"/>
        <v>1107.6952000000003</v>
      </c>
      <c r="G430" s="24" t="str">
        <f t="shared" si="34"/>
        <v>Repeat</v>
      </c>
    </row>
    <row r="431" spans="2:7" hidden="1" x14ac:dyDescent="0.2">
      <c r="B431" s="24" t="s">
        <v>5135</v>
      </c>
      <c r="C431" s="24" t="str">
        <f t="shared" si="30"/>
        <v>Home Office</v>
      </c>
      <c r="D431" s="27">
        <f t="shared" si="31"/>
        <v>7</v>
      </c>
      <c r="E431" s="25">
        <f t="shared" si="32"/>
        <v>10604.266</v>
      </c>
      <c r="F431" s="25">
        <f t="shared" si="33"/>
        <v>1660.1386000000002</v>
      </c>
      <c r="G431" s="24" t="str">
        <f t="shared" si="34"/>
        <v>Repeat</v>
      </c>
    </row>
    <row r="432" spans="2:7" hidden="1" x14ac:dyDescent="0.2">
      <c r="B432" s="24" t="s">
        <v>7911</v>
      </c>
      <c r="C432" s="24" t="str">
        <f t="shared" si="30"/>
        <v>Corporate</v>
      </c>
      <c r="D432" s="27">
        <f t="shared" si="31"/>
        <v>3</v>
      </c>
      <c r="E432" s="25">
        <f t="shared" si="32"/>
        <v>88.472000000000008</v>
      </c>
      <c r="F432" s="25">
        <f t="shared" si="33"/>
        <v>0.11099999999999888</v>
      </c>
      <c r="G432" s="24" t="str">
        <f t="shared" si="34"/>
        <v>Repeat</v>
      </c>
    </row>
    <row r="433" spans="2:7" hidden="1" x14ac:dyDescent="0.2">
      <c r="B433" s="24" t="s">
        <v>435</v>
      </c>
      <c r="C433" s="24" t="str">
        <f t="shared" si="30"/>
        <v>Consumer</v>
      </c>
      <c r="D433" s="27">
        <f t="shared" si="31"/>
        <v>9</v>
      </c>
      <c r="E433" s="25">
        <f t="shared" si="32"/>
        <v>1569.4640000000002</v>
      </c>
      <c r="F433" s="25">
        <f t="shared" si="33"/>
        <v>49.719299999999983</v>
      </c>
      <c r="G433" s="24" t="str">
        <f t="shared" si="34"/>
        <v>Repeat</v>
      </c>
    </row>
    <row r="434" spans="2:7" hidden="1" x14ac:dyDescent="0.2">
      <c r="B434" s="24" t="s">
        <v>4653</v>
      </c>
      <c r="C434" s="24" t="str">
        <f t="shared" si="30"/>
        <v>Corporate</v>
      </c>
      <c r="D434" s="27">
        <f t="shared" si="31"/>
        <v>8</v>
      </c>
      <c r="E434" s="25">
        <f t="shared" si="32"/>
        <v>3312.864</v>
      </c>
      <c r="F434" s="25">
        <f t="shared" si="33"/>
        <v>454.78710000000001</v>
      </c>
      <c r="G434" s="24" t="str">
        <f t="shared" si="34"/>
        <v>Repeat</v>
      </c>
    </row>
    <row r="435" spans="2:7" hidden="1" x14ac:dyDescent="0.2">
      <c r="B435" s="24" t="s">
        <v>457</v>
      </c>
      <c r="C435" s="24" t="str">
        <f t="shared" si="30"/>
        <v>Consumer</v>
      </c>
      <c r="D435" s="27">
        <f t="shared" si="31"/>
        <v>6</v>
      </c>
      <c r="E435" s="25">
        <f t="shared" si="32"/>
        <v>1888.9639999999999</v>
      </c>
      <c r="F435" s="25">
        <f t="shared" si="33"/>
        <v>328.5942</v>
      </c>
      <c r="G435" s="24" t="str">
        <f t="shared" si="34"/>
        <v>Repeat</v>
      </c>
    </row>
    <row r="436" spans="2:7" hidden="1" x14ac:dyDescent="0.2">
      <c r="B436" s="24" t="s">
        <v>2920</v>
      </c>
      <c r="C436" s="24" t="str">
        <f t="shared" si="30"/>
        <v>Consumer</v>
      </c>
      <c r="D436" s="27">
        <f t="shared" si="31"/>
        <v>6</v>
      </c>
      <c r="E436" s="25">
        <f t="shared" si="32"/>
        <v>3100.6119999999996</v>
      </c>
      <c r="F436" s="25">
        <f t="shared" si="33"/>
        <v>528.20510000000013</v>
      </c>
      <c r="G436" s="24" t="str">
        <f t="shared" si="34"/>
        <v>Repeat</v>
      </c>
    </row>
    <row r="437" spans="2:7" hidden="1" x14ac:dyDescent="0.2">
      <c r="B437" s="24" t="s">
        <v>3851</v>
      </c>
      <c r="C437" s="24" t="str">
        <f t="shared" si="30"/>
        <v>Home Office</v>
      </c>
      <c r="D437" s="27">
        <f t="shared" si="31"/>
        <v>8</v>
      </c>
      <c r="E437" s="25">
        <f t="shared" si="32"/>
        <v>5620.1859999999997</v>
      </c>
      <c r="F437" s="25">
        <f t="shared" si="33"/>
        <v>973.79019999999991</v>
      </c>
      <c r="G437" s="24" t="str">
        <f t="shared" si="34"/>
        <v>Repeat</v>
      </c>
    </row>
    <row r="438" spans="2:7" hidden="1" x14ac:dyDescent="0.2">
      <c r="B438" s="24" t="s">
        <v>3990</v>
      </c>
      <c r="C438" s="24" t="str">
        <f t="shared" si="30"/>
        <v>Corporate</v>
      </c>
      <c r="D438" s="27">
        <f t="shared" si="31"/>
        <v>9</v>
      </c>
      <c r="E438" s="25">
        <f t="shared" si="32"/>
        <v>2617.2720000000004</v>
      </c>
      <c r="F438" s="25">
        <f t="shared" si="33"/>
        <v>-151.15180000000004</v>
      </c>
      <c r="G438" s="24" t="str">
        <f t="shared" si="34"/>
        <v>Repeat</v>
      </c>
    </row>
    <row r="439" spans="2:7" hidden="1" x14ac:dyDescent="0.2">
      <c r="B439" s="24" t="s">
        <v>6331</v>
      </c>
      <c r="C439" s="24" t="str">
        <f t="shared" si="30"/>
        <v>Home Office</v>
      </c>
      <c r="D439" s="27">
        <f t="shared" si="31"/>
        <v>3</v>
      </c>
      <c r="E439" s="25">
        <f t="shared" si="32"/>
        <v>908.82099999999991</v>
      </c>
      <c r="F439" s="25">
        <f t="shared" si="33"/>
        <v>274.29699999999997</v>
      </c>
      <c r="G439" s="24" t="str">
        <f t="shared" si="34"/>
        <v>Repeat</v>
      </c>
    </row>
    <row r="440" spans="2:7" hidden="1" x14ac:dyDescent="0.2">
      <c r="B440" s="24" t="s">
        <v>7018</v>
      </c>
      <c r="C440" s="24" t="str">
        <f t="shared" si="30"/>
        <v>Corporate</v>
      </c>
      <c r="D440" s="27">
        <f t="shared" si="31"/>
        <v>8</v>
      </c>
      <c r="E440" s="25">
        <f t="shared" si="32"/>
        <v>1686.7312000000002</v>
      </c>
      <c r="F440" s="25">
        <f t="shared" si="33"/>
        <v>397.87989999999996</v>
      </c>
      <c r="G440" s="24" t="str">
        <f t="shared" si="34"/>
        <v>Repeat</v>
      </c>
    </row>
    <row r="441" spans="2:7" hidden="1" x14ac:dyDescent="0.2">
      <c r="B441" s="24" t="s">
        <v>1309</v>
      </c>
      <c r="C441" s="24" t="str">
        <f t="shared" si="30"/>
        <v>Consumer</v>
      </c>
      <c r="D441" s="27">
        <f t="shared" si="31"/>
        <v>5</v>
      </c>
      <c r="E441" s="25">
        <f t="shared" si="32"/>
        <v>4416.5200000000004</v>
      </c>
      <c r="F441" s="25">
        <f t="shared" si="33"/>
        <v>1756.135</v>
      </c>
      <c r="G441" s="24" t="str">
        <f t="shared" si="34"/>
        <v>Repeat</v>
      </c>
    </row>
    <row r="442" spans="2:7" hidden="1" x14ac:dyDescent="0.2">
      <c r="B442" s="24" t="s">
        <v>5751</v>
      </c>
      <c r="C442" s="24" t="str">
        <f t="shared" si="30"/>
        <v>Corporate</v>
      </c>
      <c r="D442" s="27">
        <f t="shared" si="31"/>
        <v>5</v>
      </c>
      <c r="E442" s="25">
        <f t="shared" si="32"/>
        <v>2171.962</v>
      </c>
      <c r="F442" s="25">
        <f t="shared" si="33"/>
        <v>114.30830000000002</v>
      </c>
      <c r="G442" s="24" t="str">
        <f t="shared" si="34"/>
        <v>Repeat</v>
      </c>
    </row>
    <row r="443" spans="2:7" hidden="1" x14ac:dyDescent="0.2">
      <c r="B443" s="24" t="s">
        <v>3776</v>
      </c>
      <c r="C443" s="24" t="str">
        <f t="shared" si="30"/>
        <v>Consumer</v>
      </c>
      <c r="D443" s="27">
        <f t="shared" si="31"/>
        <v>7</v>
      </c>
      <c r="E443" s="25">
        <f t="shared" si="32"/>
        <v>3057.1</v>
      </c>
      <c r="F443" s="25">
        <f t="shared" si="33"/>
        <v>254.00320000000002</v>
      </c>
      <c r="G443" s="24" t="str">
        <f t="shared" si="34"/>
        <v>Repeat</v>
      </c>
    </row>
    <row r="444" spans="2:7" hidden="1" x14ac:dyDescent="0.2">
      <c r="B444" s="24" t="s">
        <v>3487</v>
      </c>
      <c r="C444" s="24" t="str">
        <f t="shared" si="30"/>
        <v>Consumer</v>
      </c>
      <c r="D444" s="27">
        <f t="shared" si="31"/>
        <v>10</v>
      </c>
      <c r="E444" s="25">
        <f t="shared" si="32"/>
        <v>4642.0884000000005</v>
      </c>
      <c r="F444" s="25">
        <f t="shared" si="33"/>
        <v>194.06710000000001</v>
      </c>
      <c r="G444" s="24" t="str">
        <f t="shared" si="34"/>
        <v>Repeat</v>
      </c>
    </row>
    <row r="445" spans="2:7" hidden="1" x14ac:dyDescent="0.2">
      <c r="B445" s="24" t="s">
        <v>3976</v>
      </c>
      <c r="C445" s="24" t="str">
        <f t="shared" si="30"/>
        <v>Corporate</v>
      </c>
      <c r="D445" s="27">
        <f t="shared" si="31"/>
        <v>12</v>
      </c>
      <c r="E445" s="25">
        <f t="shared" si="32"/>
        <v>8181.2560000000003</v>
      </c>
      <c r="F445" s="25">
        <f t="shared" si="33"/>
        <v>3038.6253999999999</v>
      </c>
      <c r="G445" s="24" t="str">
        <f t="shared" si="34"/>
        <v>Repeat</v>
      </c>
    </row>
    <row r="446" spans="2:7" hidden="1" x14ac:dyDescent="0.2">
      <c r="B446" s="24" t="s">
        <v>1463</v>
      </c>
      <c r="C446" s="24" t="str">
        <f t="shared" si="30"/>
        <v>Consumer</v>
      </c>
      <c r="D446" s="27">
        <f t="shared" si="31"/>
        <v>7</v>
      </c>
      <c r="E446" s="25">
        <f t="shared" si="32"/>
        <v>5952.8590000000022</v>
      </c>
      <c r="F446" s="25">
        <f t="shared" si="33"/>
        <v>656.11619999999994</v>
      </c>
      <c r="G446" s="24" t="str">
        <f t="shared" si="34"/>
        <v>Repeat</v>
      </c>
    </row>
    <row r="447" spans="2:7" hidden="1" x14ac:dyDescent="0.2">
      <c r="B447" s="24" t="s">
        <v>4992</v>
      </c>
      <c r="C447" s="24" t="str">
        <f t="shared" si="30"/>
        <v>Consumer</v>
      </c>
      <c r="D447" s="27">
        <f t="shared" si="31"/>
        <v>7</v>
      </c>
      <c r="E447" s="25">
        <f t="shared" si="32"/>
        <v>1519.5060000000001</v>
      </c>
      <c r="F447" s="25">
        <f t="shared" si="33"/>
        <v>234.91940000000002</v>
      </c>
      <c r="G447" s="24" t="str">
        <f t="shared" si="34"/>
        <v>Repeat</v>
      </c>
    </row>
    <row r="448" spans="2:7" hidden="1" x14ac:dyDescent="0.2">
      <c r="B448" s="24" t="s">
        <v>976</v>
      </c>
      <c r="C448" s="24" t="str">
        <f t="shared" si="30"/>
        <v>Consumer</v>
      </c>
      <c r="D448" s="27">
        <f t="shared" si="31"/>
        <v>4</v>
      </c>
      <c r="E448" s="25">
        <f t="shared" si="32"/>
        <v>3908.2619999999997</v>
      </c>
      <c r="F448" s="25">
        <f t="shared" si="33"/>
        <v>709.42190000000005</v>
      </c>
      <c r="G448" s="24" t="str">
        <f t="shared" si="34"/>
        <v>Repeat</v>
      </c>
    </row>
    <row r="449" spans="2:7" hidden="1" x14ac:dyDescent="0.2">
      <c r="B449" s="24" t="s">
        <v>1110</v>
      </c>
      <c r="C449" s="24" t="str">
        <f t="shared" si="30"/>
        <v>Corporate</v>
      </c>
      <c r="D449" s="27">
        <f t="shared" si="31"/>
        <v>8</v>
      </c>
      <c r="E449" s="25">
        <f t="shared" si="32"/>
        <v>5016.4880000000012</v>
      </c>
      <c r="F449" s="25">
        <f t="shared" si="33"/>
        <v>-182.78130000000004</v>
      </c>
      <c r="G449" s="24" t="str">
        <f t="shared" si="34"/>
        <v>Repeat</v>
      </c>
    </row>
    <row r="450" spans="2:7" hidden="1" x14ac:dyDescent="0.2">
      <c r="B450" s="24" t="s">
        <v>5387</v>
      </c>
      <c r="C450" s="24" t="str">
        <f t="shared" si="30"/>
        <v>Consumer</v>
      </c>
      <c r="D450" s="27">
        <f t="shared" si="31"/>
        <v>4</v>
      </c>
      <c r="E450" s="25">
        <f t="shared" si="32"/>
        <v>449.09600000000006</v>
      </c>
      <c r="F450" s="25">
        <f t="shared" si="33"/>
        <v>107.92700000000001</v>
      </c>
      <c r="G450" s="24" t="str">
        <f t="shared" si="34"/>
        <v>Repeat</v>
      </c>
    </row>
    <row r="451" spans="2:7" hidden="1" x14ac:dyDescent="0.2">
      <c r="B451" s="24" t="s">
        <v>163</v>
      </c>
      <c r="C451" s="24" t="str">
        <f t="shared" si="30"/>
        <v>Corporate</v>
      </c>
      <c r="D451" s="27">
        <f t="shared" si="31"/>
        <v>12</v>
      </c>
      <c r="E451" s="25">
        <f t="shared" si="32"/>
        <v>2744.7420000000002</v>
      </c>
      <c r="F451" s="25">
        <f t="shared" si="33"/>
        <v>579.35509999999999</v>
      </c>
      <c r="G451" s="24" t="str">
        <f t="shared" si="34"/>
        <v>Repeat</v>
      </c>
    </row>
    <row r="452" spans="2:7" hidden="1" x14ac:dyDescent="0.2">
      <c r="B452" s="24" t="s">
        <v>371</v>
      </c>
      <c r="C452" s="24" t="str">
        <f t="shared" si="30"/>
        <v>Corporate</v>
      </c>
      <c r="D452" s="27">
        <f t="shared" si="31"/>
        <v>7</v>
      </c>
      <c r="E452" s="25">
        <f t="shared" si="32"/>
        <v>983.92200000000003</v>
      </c>
      <c r="F452" s="25">
        <f t="shared" si="33"/>
        <v>293.55239999999998</v>
      </c>
      <c r="G452" s="24" t="str">
        <f t="shared" si="34"/>
        <v>Repeat</v>
      </c>
    </row>
    <row r="453" spans="2:7" hidden="1" x14ac:dyDescent="0.2">
      <c r="B453" s="24" t="s">
        <v>5668</v>
      </c>
      <c r="C453" s="24" t="str">
        <f t="shared" si="30"/>
        <v>Corporate</v>
      </c>
      <c r="D453" s="27">
        <f t="shared" si="31"/>
        <v>5</v>
      </c>
      <c r="E453" s="25">
        <f t="shared" si="32"/>
        <v>2243.5099999999998</v>
      </c>
      <c r="F453" s="25">
        <f t="shared" si="33"/>
        <v>539.72190000000001</v>
      </c>
      <c r="G453" s="24" t="str">
        <f t="shared" si="34"/>
        <v>Repeat</v>
      </c>
    </row>
    <row r="454" spans="2:7" hidden="1" x14ac:dyDescent="0.2">
      <c r="B454" s="24" t="s">
        <v>1536</v>
      </c>
      <c r="C454" s="24" t="str">
        <f t="shared" si="30"/>
        <v>Corporate</v>
      </c>
      <c r="D454" s="27">
        <f t="shared" si="31"/>
        <v>9</v>
      </c>
      <c r="E454" s="25">
        <f t="shared" si="32"/>
        <v>3918.9659999999999</v>
      </c>
      <c r="F454" s="25">
        <f t="shared" si="33"/>
        <v>727.37860000000001</v>
      </c>
      <c r="G454" s="24" t="str">
        <f t="shared" si="34"/>
        <v>Repeat</v>
      </c>
    </row>
    <row r="455" spans="2:7" hidden="1" x14ac:dyDescent="0.2">
      <c r="B455" s="24" t="s">
        <v>946</v>
      </c>
      <c r="C455" s="24" t="str">
        <f t="shared" si="30"/>
        <v>Consumer</v>
      </c>
      <c r="D455" s="27">
        <f t="shared" si="31"/>
        <v>12</v>
      </c>
      <c r="E455" s="25">
        <f t="shared" si="32"/>
        <v>14175.228999999999</v>
      </c>
      <c r="F455" s="25">
        <f t="shared" si="33"/>
        <v>806.85500000000002</v>
      </c>
      <c r="G455" s="24" t="str">
        <f t="shared" si="34"/>
        <v>Repeat</v>
      </c>
    </row>
    <row r="456" spans="2:7" hidden="1" x14ac:dyDescent="0.2">
      <c r="B456" s="24" t="s">
        <v>7179</v>
      </c>
      <c r="C456" s="24" t="str">
        <f t="shared" si="30"/>
        <v>Consumer</v>
      </c>
      <c r="D456" s="27">
        <f t="shared" si="31"/>
        <v>5</v>
      </c>
      <c r="E456" s="25">
        <f t="shared" si="32"/>
        <v>453.53800000000001</v>
      </c>
      <c r="F456" s="25">
        <f t="shared" si="33"/>
        <v>91.139099999999999</v>
      </c>
      <c r="G456" s="24" t="str">
        <f t="shared" si="34"/>
        <v>Repeat</v>
      </c>
    </row>
    <row r="457" spans="2:7" hidden="1" x14ac:dyDescent="0.2">
      <c r="B457" s="24" t="s">
        <v>1481</v>
      </c>
      <c r="C457" s="24" t="str">
        <f t="shared" si="30"/>
        <v>Corporate</v>
      </c>
      <c r="D457" s="27">
        <f t="shared" si="31"/>
        <v>4</v>
      </c>
      <c r="E457" s="25">
        <f t="shared" si="32"/>
        <v>1146.0500000000002</v>
      </c>
      <c r="F457" s="25">
        <f t="shared" si="33"/>
        <v>156.77969999999999</v>
      </c>
      <c r="G457" s="24" t="str">
        <f t="shared" si="34"/>
        <v>Repeat</v>
      </c>
    </row>
    <row r="458" spans="2:7" hidden="1" x14ac:dyDescent="0.2">
      <c r="B458" s="24" t="s">
        <v>1044</v>
      </c>
      <c r="C458" s="24" t="str">
        <f t="shared" si="30"/>
        <v>Corporate</v>
      </c>
      <c r="D458" s="27">
        <f t="shared" si="31"/>
        <v>7</v>
      </c>
      <c r="E458" s="25">
        <f t="shared" si="32"/>
        <v>5990.7989999999991</v>
      </c>
      <c r="F458" s="25">
        <f t="shared" si="33"/>
        <v>1227.5091</v>
      </c>
      <c r="G458" s="24" t="str">
        <f t="shared" si="34"/>
        <v>Repeat</v>
      </c>
    </row>
    <row r="459" spans="2:7" hidden="1" x14ac:dyDescent="0.2">
      <c r="B459" s="24" t="s">
        <v>5374</v>
      </c>
      <c r="C459" s="24" t="str">
        <f t="shared" si="30"/>
        <v>Home Office</v>
      </c>
      <c r="D459" s="27">
        <f t="shared" si="31"/>
        <v>8</v>
      </c>
      <c r="E459" s="25">
        <f t="shared" si="32"/>
        <v>2280.5800000000004</v>
      </c>
      <c r="F459" s="25">
        <f t="shared" si="33"/>
        <v>329.76249999999999</v>
      </c>
      <c r="G459" s="24" t="str">
        <f t="shared" si="34"/>
        <v>Repeat</v>
      </c>
    </row>
    <row r="460" spans="2:7" hidden="1" x14ac:dyDescent="0.2">
      <c r="B460" s="24" t="s">
        <v>318</v>
      </c>
      <c r="C460" s="24" t="str">
        <f t="shared" si="30"/>
        <v>Consumer</v>
      </c>
      <c r="D460" s="27">
        <f t="shared" si="31"/>
        <v>8</v>
      </c>
      <c r="E460" s="25">
        <f t="shared" si="32"/>
        <v>4909.4720000000007</v>
      </c>
      <c r="F460" s="25">
        <f t="shared" si="33"/>
        <v>745.76850000000002</v>
      </c>
      <c r="G460" s="24" t="str">
        <f t="shared" si="34"/>
        <v>Repeat</v>
      </c>
    </row>
    <row r="461" spans="2:7" hidden="1" x14ac:dyDescent="0.2">
      <c r="B461" s="24" t="s">
        <v>3773</v>
      </c>
      <c r="C461" s="24" t="str">
        <f t="shared" si="30"/>
        <v>Consumer</v>
      </c>
      <c r="D461" s="27">
        <f t="shared" si="31"/>
        <v>3</v>
      </c>
      <c r="E461" s="25">
        <f t="shared" si="32"/>
        <v>50.188000000000002</v>
      </c>
      <c r="F461" s="25">
        <f t="shared" si="33"/>
        <v>18.650700000000001</v>
      </c>
      <c r="G461" s="24" t="str">
        <f t="shared" si="34"/>
        <v>Repeat</v>
      </c>
    </row>
    <row r="462" spans="2:7" hidden="1" x14ac:dyDescent="0.2">
      <c r="B462" s="24" t="s">
        <v>3454</v>
      </c>
      <c r="C462" s="24" t="str">
        <f t="shared" ref="C462:C525" si="35">IFERROR(INDEX(nSegment,MATCH($B462,nCustomerName,0)),"")</f>
        <v>Consumer</v>
      </c>
      <c r="D462" s="27">
        <f t="shared" ref="D462:D525" si="36">SUMIFS(nIsFirstOrderLine,nCustomerName,$B462)</f>
        <v>3</v>
      </c>
      <c r="E462" s="25">
        <f t="shared" ref="E462:E525" si="37">SUMIFS(nSales,nCustomerName,$B462)</f>
        <v>287.42599999999999</v>
      </c>
      <c r="F462" s="25">
        <f t="shared" ref="F462:F525" si="38">SUMIFS(nProfit,nCustomerName,$B462)</f>
        <v>12.627700000000001</v>
      </c>
      <c r="G462" s="24" t="str">
        <f t="shared" ref="G462:G525" si="39">IF(D462&gt;1,"Repeat","One-Time")</f>
        <v>Repeat</v>
      </c>
    </row>
    <row r="463" spans="2:7" hidden="1" x14ac:dyDescent="0.2">
      <c r="B463" s="24" t="s">
        <v>3372</v>
      </c>
      <c r="C463" s="24" t="str">
        <f t="shared" si="35"/>
        <v>Consumer</v>
      </c>
      <c r="D463" s="27">
        <f t="shared" si="36"/>
        <v>3</v>
      </c>
      <c r="E463" s="25">
        <f t="shared" si="37"/>
        <v>329.87599999999998</v>
      </c>
      <c r="F463" s="25">
        <f t="shared" si="38"/>
        <v>59.036000000000001</v>
      </c>
      <c r="G463" s="24" t="str">
        <f t="shared" si="39"/>
        <v>Repeat</v>
      </c>
    </row>
    <row r="464" spans="2:7" hidden="1" x14ac:dyDescent="0.2">
      <c r="B464" s="24" t="s">
        <v>1377</v>
      </c>
      <c r="C464" s="24" t="str">
        <f t="shared" si="35"/>
        <v>Corporate</v>
      </c>
      <c r="D464" s="27">
        <f t="shared" si="36"/>
        <v>11</v>
      </c>
      <c r="E464" s="25">
        <f t="shared" si="37"/>
        <v>8673.2219999999979</v>
      </c>
      <c r="F464" s="25">
        <f t="shared" si="38"/>
        <v>2059.1198999999997</v>
      </c>
      <c r="G464" s="24" t="str">
        <f t="shared" si="39"/>
        <v>Repeat</v>
      </c>
    </row>
    <row r="465" spans="2:7" hidden="1" x14ac:dyDescent="0.2">
      <c r="B465" s="24" t="s">
        <v>6515</v>
      </c>
      <c r="C465" s="24" t="str">
        <f t="shared" si="35"/>
        <v>Home Office</v>
      </c>
      <c r="D465" s="27">
        <f t="shared" si="36"/>
        <v>8</v>
      </c>
      <c r="E465" s="25">
        <f t="shared" si="37"/>
        <v>4985.6760000000004</v>
      </c>
      <c r="F465" s="25">
        <f t="shared" si="38"/>
        <v>-52.190999999999924</v>
      </c>
      <c r="G465" s="24" t="str">
        <f t="shared" si="39"/>
        <v>Repeat</v>
      </c>
    </row>
    <row r="466" spans="2:7" hidden="1" x14ac:dyDescent="0.2">
      <c r="B466" s="24" t="s">
        <v>854</v>
      </c>
      <c r="C466" s="24" t="str">
        <f t="shared" si="35"/>
        <v>Consumer</v>
      </c>
      <c r="D466" s="27">
        <f t="shared" si="36"/>
        <v>6</v>
      </c>
      <c r="E466" s="25">
        <f t="shared" si="37"/>
        <v>1469.4500000000003</v>
      </c>
      <c r="F466" s="25">
        <f t="shared" si="38"/>
        <v>161.76489999999998</v>
      </c>
      <c r="G466" s="24" t="str">
        <f t="shared" si="39"/>
        <v>Repeat</v>
      </c>
    </row>
    <row r="467" spans="2:7" hidden="1" x14ac:dyDescent="0.2">
      <c r="B467" s="24" t="s">
        <v>3677</v>
      </c>
      <c r="C467" s="24" t="str">
        <f t="shared" si="35"/>
        <v>Corporate</v>
      </c>
      <c r="D467" s="27">
        <f t="shared" si="36"/>
        <v>5</v>
      </c>
      <c r="E467" s="25">
        <f t="shared" si="37"/>
        <v>2238.0609999999997</v>
      </c>
      <c r="F467" s="25">
        <f t="shared" si="38"/>
        <v>32.576700000000031</v>
      </c>
      <c r="G467" s="24" t="str">
        <f t="shared" si="39"/>
        <v>Repeat</v>
      </c>
    </row>
    <row r="468" spans="2:7" hidden="1" x14ac:dyDescent="0.2">
      <c r="B468" s="24" t="s">
        <v>2755</v>
      </c>
      <c r="C468" s="24" t="str">
        <f t="shared" si="35"/>
        <v>Consumer</v>
      </c>
      <c r="D468" s="27">
        <f t="shared" si="36"/>
        <v>6</v>
      </c>
      <c r="E468" s="25">
        <f t="shared" si="37"/>
        <v>2741.2040000000002</v>
      </c>
      <c r="F468" s="25">
        <f t="shared" si="38"/>
        <v>560.00779999999997</v>
      </c>
      <c r="G468" s="24" t="str">
        <f t="shared" si="39"/>
        <v>Repeat</v>
      </c>
    </row>
    <row r="469" spans="2:7" hidden="1" x14ac:dyDescent="0.2">
      <c r="B469" s="24" t="s">
        <v>8967</v>
      </c>
      <c r="C469" s="24" t="str">
        <f t="shared" si="35"/>
        <v>Corporate</v>
      </c>
      <c r="D469" s="27">
        <f t="shared" si="36"/>
        <v>1</v>
      </c>
      <c r="E469" s="25">
        <f t="shared" si="37"/>
        <v>5.3040000000000003</v>
      </c>
      <c r="F469" s="25">
        <f t="shared" si="38"/>
        <v>0.46410000000000001</v>
      </c>
      <c r="G469" s="24" t="str">
        <f t="shared" si="39"/>
        <v>One-Time</v>
      </c>
    </row>
    <row r="470" spans="2:7" hidden="1" x14ac:dyDescent="0.2">
      <c r="B470" s="24" t="s">
        <v>482</v>
      </c>
      <c r="C470" s="24" t="str">
        <f t="shared" si="35"/>
        <v>Consumer</v>
      </c>
      <c r="D470" s="27">
        <f t="shared" si="36"/>
        <v>8</v>
      </c>
      <c r="E470" s="25">
        <f t="shared" si="37"/>
        <v>2580.7039999999997</v>
      </c>
      <c r="F470" s="25">
        <f t="shared" si="38"/>
        <v>-188.25110000000006</v>
      </c>
      <c r="G470" s="24" t="str">
        <f t="shared" si="39"/>
        <v>Repeat</v>
      </c>
    </row>
    <row r="471" spans="2:7" hidden="1" x14ac:dyDescent="0.2">
      <c r="B471" s="24" t="s">
        <v>593</v>
      </c>
      <c r="C471" s="24" t="str">
        <f t="shared" si="35"/>
        <v>Consumer</v>
      </c>
      <c r="D471" s="27">
        <f t="shared" si="36"/>
        <v>12</v>
      </c>
      <c r="E471" s="25">
        <f t="shared" si="37"/>
        <v>7663.1259999999993</v>
      </c>
      <c r="F471" s="25">
        <f t="shared" si="38"/>
        <v>1288.3469</v>
      </c>
      <c r="G471" s="24" t="str">
        <f t="shared" si="39"/>
        <v>Repeat</v>
      </c>
    </row>
    <row r="472" spans="2:7" hidden="1" x14ac:dyDescent="0.2">
      <c r="B472" s="24" t="s">
        <v>270</v>
      </c>
      <c r="C472" s="24" t="str">
        <f t="shared" si="35"/>
        <v>Consumer</v>
      </c>
      <c r="D472" s="27">
        <f t="shared" si="36"/>
        <v>9</v>
      </c>
      <c r="E472" s="25">
        <f t="shared" si="37"/>
        <v>2295.3320000000003</v>
      </c>
      <c r="F472" s="25">
        <f t="shared" si="38"/>
        <v>526.07269999999994</v>
      </c>
      <c r="G472" s="24" t="str">
        <f t="shared" si="39"/>
        <v>Repeat</v>
      </c>
    </row>
    <row r="473" spans="2:7" hidden="1" x14ac:dyDescent="0.2">
      <c r="B473" s="24" t="s">
        <v>2023</v>
      </c>
      <c r="C473" s="24" t="str">
        <f t="shared" si="35"/>
        <v>Consumer</v>
      </c>
      <c r="D473" s="27">
        <f t="shared" si="36"/>
        <v>6</v>
      </c>
      <c r="E473" s="25">
        <f t="shared" si="37"/>
        <v>5142.8919999999989</v>
      </c>
      <c r="F473" s="25">
        <f t="shared" si="38"/>
        <v>535.4763999999999</v>
      </c>
      <c r="G473" s="24" t="str">
        <f t="shared" si="39"/>
        <v>Repeat</v>
      </c>
    </row>
    <row r="474" spans="2:7" hidden="1" x14ac:dyDescent="0.2">
      <c r="B474" s="24" t="s">
        <v>236</v>
      </c>
      <c r="C474" s="24" t="str">
        <f t="shared" si="35"/>
        <v>Corporate</v>
      </c>
      <c r="D474" s="27">
        <f t="shared" si="36"/>
        <v>8</v>
      </c>
      <c r="E474" s="25">
        <f t="shared" si="37"/>
        <v>4492.9459999999999</v>
      </c>
      <c r="F474" s="25">
        <f t="shared" si="38"/>
        <v>288.26600000000008</v>
      </c>
      <c r="G474" s="24" t="str">
        <f t="shared" si="39"/>
        <v>Repeat</v>
      </c>
    </row>
    <row r="475" spans="2:7" hidden="1" x14ac:dyDescent="0.2">
      <c r="B475" s="24" t="s">
        <v>2714</v>
      </c>
      <c r="C475" s="24" t="str">
        <f t="shared" si="35"/>
        <v>Corporate</v>
      </c>
      <c r="D475" s="27">
        <f t="shared" si="36"/>
        <v>6</v>
      </c>
      <c r="E475" s="25">
        <f t="shared" si="37"/>
        <v>2845.27</v>
      </c>
      <c r="F475" s="25">
        <f t="shared" si="38"/>
        <v>-318.77370000000002</v>
      </c>
      <c r="G475" s="24" t="str">
        <f t="shared" si="39"/>
        <v>Repeat</v>
      </c>
    </row>
    <row r="476" spans="2:7" hidden="1" x14ac:dyDescent="0.2">
      <c r="B476" s="24" t="s">
        <v>9853</v>
      </c>
      <c r="C476" s="24" t="str">
        <f t="shared" si="35"/>
        <v>Home Office</v>
      </c>
      <c r="D476" s="27">
        <f t="shared" si="36"/>
        <v>4</v>
      </c>
      <c r="E476" s="25">
        <f t="shared" si="37"/>
        <v>3246.6260000000002</v>
      </c>
      <c r="F476" s="25">
        <f t="shared" si="38"/>
        <v>299.48019999999997</v>
      </c>
      <c r="G476" s="24" t="str">
        <f t="shared" si="39"/>
        <v>Repeat</v>
      </c>
    </row>
    <row r="477" spans="2:7" hidden="1" x14ac:dyDescent="0.2">
      <c r="B477" s="24" t="s">
        <v>578</v>
      </c>
      <c r="C477" s="24" t="str">
        <f t="shared" si="35"/>
        <v>Home Office</v>
      </c>
      <c r="D477" s="27">
        <f t="shared" si="36"/>
        <v>9</v>
      </c>
      <c r="E477" s="25">
        <f t="shared" si="37"/>
        <v>2988.674</v>
      </c>
      <c r="F477" s="25">
        <f t="shared" si="38"/>
        <v>262.63669999999991</v>
      </c>
      <c r="G477" s="24" t="str">
        <f t="shared" si="39"/>
        <v>Repeat</v>
      </c>
    </row>
    <row r="478" spans="2:7" hidden="1" x14ac:dyDescent="0.2">
      <c r="B478" s="24" t="s">
        <v>2943</v>
      </c>
      <c r="C478" s="24" t="str">
        <f t="shared" si="35"/>
        <v>Corporate</v>
      </c>
      <c r="D478" s="27">
        <f t="shared" si="36"/>
        <v>6</v>
      </c>
      <c r="E478" s="25">
        <f t="shared" si="37"/>
        <v>3230.308</v>
      </c>
      <c r="F478" s="25">
        <f t="shared" si="38"/>
        <v>662.83389999999997</v>
      </c>
      <c r="G478" s="24" t="str">
        <f t="shared" si="39"/>
        <v>Repeat</v>
      </c>
    </row>
    <row r="479" spans="2:7" hidden="1" x14ac:dyDescent="0.2">
      <c r="B479" s="24" t="s">
        <v>3710</v>
      </c>
      <c r="C479" s="24" t="str">
        <f t="shared" si="35"/>
        <v>Consumer</v>
      </c>
      <c r="D479" s="27">
        <f t="shared" si="36"/>
        <v>4</v>
      </c>
      <c r="E479" s="25">
        <f t="shared" si="37"/>
        <v>1961.934</v>
      </c>
      <c r="F479" s="25">
        <f t="shared" si="38"/>
        <v>557.17139999999995</v>
      </c>
      <c r="G479" s="24" t="str">
        <f t="shared" si="39"/>
        <v>Repeat</v>
      </c>
    </row>
    <row r="480" spans="2:7" hidden="1" x14ac:dyDescent="0.2">
      <c r="B480" s="24" t="s">
        <v>2450</v>
      </c>
      <c r="C480" s="24" t="str">
        <f t="shared" si="35"/>
        <v>Consumer</v>
      </c>
      <c r="D480" s="27">
        <f t="shared" si="36"/>
        <v>4</v>
      </c>
      <c r="E480" s="25">
        <f t="shared" si="37"/>
        <v>318.23899999999998</v>
      </c>
      <c r="F480" s="25">
        <f t="shared" si="38"/>
        <v>-242.73990000000003</v>
      </c>
      <c r="G480" s="24" t="str">
        <f t="shared" si="39"/>
        <v>Repeat</v>
      </c>
    </row>
    <row r="481" spans="2:7" hidden="1" x14ac:dyDescent="0.2">
      <c r="B481" s="24" t="s">
        <v>7970</v>
      </c>
      <c r="C481" s="24" t="str">
        <f t="shared" si="35"/>
        <v>Corporate</v>
      </c>
      <c r="D481" s="27">
        <f t="shared" si="36"/>
        <v>5</v>
      </c>
      <c r="E481" s="25">
        <f t="shared" si="37"/>
        <v>1879.3059999999998</v>
      </c>
      <c r="F481" s="25">
        <f t="shared" si="38"/>
        <v>-382.80790000000002</v>
      </c>
      <c r="G481" s="24" t="str">
        <f t="shared" si="39"/>
        <v>Repeat</v>
      </c>
    </row>
    <row r="482" spans="2:7" hidden="1" x14ac:dyDescent="0.2">
      <c r="B482" s="24" t="s">
        <v>6609</v>
      </c>
      <c r="C482" s="24" t="str">
        <f t="shared" si="35"/>
        <v>Consumer</v>
      </c>
      <c r="D482" s="27">
        <f t="shared" si="36"/>
        <v>5</v>
      </c>
      <c r="E482" s="25">
        <f t="shared" si="37"/>
        <v>2095.0639999999999</v>
      </c>
      <c r="F482" s="25">
        <f t="shared" si="38"/>
        <v>86.777999999999992</v>
      </c>
      <c r="G482" s="24" t="str">
        <f t="shared" si="39"/>
        <v>Repeat</v>
      </c>
    </row>
    <row r="483" spans="2:7" hidden="1" x14ac:dyDescent="0.2">
      <c r="B483" s="24" t="s">
        <v>1884</v>
      </c>
      <c r="C483" s="24" t="str">
        <f t="shared" si="35"/>
        <v>Consumer</v>
      </c>
      <c r="D483" s="27">
        <f t="shared" si="36"/>
        <v>5</v>
      </c>
      <c r="E483" s="25">
        <f t="shared" si="37"/>
        <v>1346.7739999999999</v>
      </c>
      <c r="F483" s="25">
        <f t="shared" si="38"/>
        <v>-44.878</v>
      </c>
      <c r="G483" s="24" t="str">
        <f t="shared" si="39"/>
        <v>Repeat</v>
      </c>
    </row>
    <row r="484" spans="2:7" hidden="1" x14ac:dyDescent="0.2">
      <c r="B484" s="24" t="s">
        <v>1934</v>
      </c>
      <c r="C484" s="24" t="str">
        <f t="shared" si="35"/>
        <v>Consumer</v>
      </c>
      <c r="D484" s="27">
        <f t="shared" si="36"/>
        <v>4</v>
      </c>
      <c r="E484" s="25">
        <f t="shared" si="37"/>
        <v>756.60599999999999</v>
      </c>
      <c r="F484" s="25">
        <f t="shared" si="38"/>
        <v>110.7813</v>
      </c>
      <c r="G484" s="24" t="str">
        <f t="shared" si="39"/>
        <v>Repeat</v>
      </c>
    </row>
    <row r="485" spans="2:7" hidden="1" x14ac:dyDescent="0.2">
      <c r="B485" s="24" t="s">
        <v>3684</v>
      </c>
      <c r="C485" s="24" t="str">
        <f t="shared" si="35"/>
        <v>Consumer</v>
      </c>
      <c r="D485" s="27">
        <f t="shared" si="36"/>
        <v>7</v>
      </c>
      <c r="E485" s="25">
        <f t="shared" si="37"/>
        <v>3653.3990000000003</v>
      </c>
      <c r="F485" s="25">
        <f t="shared" si="38"/>
        <v>338.44539999999995</v>
      </c>
      <c r="G485" s="24" t="str">
        <f t="shared" si="39"/>
        <v>Repeat</v>
      </c>
    </row>
    <row r="486" spans="2:7" hidden="1" x14ac:dyDescent="0.2">
      <c r="B486" s="24" t="s">
        <v>2508</v>
      </c>
      <c r="C486" s="24" t="str">
        <f t="shared" si="35"/>
        <v>Consumer</v>
      </c>
      <c r="D486" s="27">
        <f t="shared" si="36"/>
        <v>8</v>
      </c>
      <c r="E486" s="25">
        <f t="shared" si="37"/>
        <v>2936.2519999999995</v>
      </c>
      <c r="F486" s="25">
        <f t="shared" si="38"/>
        <v>320.97299999999996</v>
      </c>
      <c r="G486" s="24" t="str">
        <f t="shared" si="39"/>
        <v>Repeat</v>
      </c>
    </row>
    <row r="487" spans="2:7" hidden="1" x14ac:dyDescent="0.2">
      <c r="B487" s="24" t="s">
        <v>7833</v>
      </c>
      <c r="C487" s="24" t="str">
        <f t="shared" si="35"/>
        <v>Consumer</v>
      </c>
      <c r="D487" s="27">
        <f t="shared" si="36"/>
        <v>3</v>
      </c>
      <c r="E487" s="25">
        <f t="shared" si="37"/>
        <v>1259.04</v>
      </c>
      <c r="F487" s="25">
        <f t="shared" si="38"/>
        <v>192.63120000000001</v>
      </c>
      <c r="G487" s="24" t="str">
        <f t="shared" si="39"/>
        <v>Repeat</v>
      </c>
    </row>
    <row r="488" spans="2:7" hidden="1" x14ac:dyDescent="0.2">
      <c r="B488" s="24" t="s">
        <v>843</v>
      </c>
      <c r="C488" s="24" t="str">
        <f t="shared" si="35"/>
        <v>Consumer</v>
      </c>
      <c r="D488" s="27">
        <f t="shared" si="36"/>
        <v>9</v>
      </c>
      <c r="E488" s="25">
        <f t="shared" si="37"/>
        <v>2633.5820000000003</v>
      </c>
      <c r="F488" s="25">
        <f t="shared" si="38"/>
        <v>231.12520000000004</v>
      </c>
      <c r="G488" s="24" t="str">
        <f t="shared" si="39"/>
        <v>Repeat</v>
      </c>
    </row>
    <row r="489" spans="2:7" hidden="1" x14ac:dyDescent="0.2">
      <c r="B489" s="24" t="s">
        <v>971</v>
      </c>
      <c r="C489" s="24" t="str">
        <f t="shared" si="35"/>
        <v>Consumer</v>
      </c>
      <c r="D489" s="27">
        <f t="shared" si="36"/>
        <v>9</v>
      </c>
      <c r="E489" s="25">
        <f t="shared" si="37"/>
        <v>1739.6889999999999</v>
      </c>
      <c r="F489" s="25">
        <f t="shared" si="38"/>
        <v>316.52019999999999</v>
      </c>
      <c r="G489" s="24" t="str">
        <f t="shared" si="39"/>
        <v>Repeat</v>
      </c>
    </row>
    <row r="490" spans="2:7" hidden="1" x14ac:dyDescent="0.2">
      <c r="B490" s="24" t="s">
        <v>5660</v>
      </c>
      <c r="C490" s="24" t="str">
        <f t="shared" si="35"/>
        <v>Corporate</v>
      </c>
      <c r="D490" s="27">
        <f t="shared" si="36"/>
        <v>5</v>
      </c>
      <c r="E490" s="25">
        <f t="shared" si="37"/>
        <v>644.35</v>
      </c>
      <c r="F490" s="25">
        <f t="shared" si="38"/>
        <v>150.1712</v>
      </c>
      <c r="G490" s="24" t="str">
        <f t="shared" si="39"/>
        <v>Repeat</v>
      </c>
    </row>
    <row r="491" spans="2:7" hidden="1" x14ac:dyDescent="0.2">
      <c r="B491" s="24" t="s">
        <v>1449</v>
      </c>
      <c r="C491" s="24" t="str">
        <f t="shared" si="35"/>
        <v>Consumer</v>
      </c>
      <c r="D491" s="27">
        <f t="shared" si="36"/>
        <v>7</v>
      </c>
      <c r="E491" s="25">
        <f t="shared" si="37"/>
        <v>3930.509</v>
      </c>
      <c r="F491" s="25">
        <f t="shared" si="38"/>
        <v>-3583.9770000000003</v>
      </c>
      <c r="G491" s="24" t="str">
        <f t="shared" si="39"/>
        <v>Repeat</v>
      </c>
    </row>
    <row r="492" spans="2:7" hidden="1" x14ac:dyDescent="0.2">
      <c r="B492" s="24" t="s">
        <v>5620</v>
      </c>
      <c r="C492" s="24" t="str">
        <f t="shared" si="35"/>
        <v>Corporate</v>
      </c>
      <c r="D492" s="27">
        <f t="shared" si="36"/>
        <v>6</v>
      </c>
      <c r="E492" s="25">
        <f t="shared" si="37"/>
        <v>1010.2560000000001</v>
      </c>
      <c r="F492" s="25">
        <f t="shared" si="38"/>
        <v>244.19700000000003</v>
      </c>
      <c r="G492" s="24" t="str">
        <f t="shared" si="39"/>
        <v>Repeat</v>
      </c>
    </row>
    <row r="493" spans="2:7" hidden="1" x14ac:dyDescent="0.2">
      <c r="B493" s="24" t="s">
        <v>4913</v>
      </c>
      <c r="C493" s="24" t="str">
        <f t="shared" si="35"/>
        <v>Consumer</v>
      </c>
      <c r="D493" s="27">
        <f t="shared" si="36"/>
        <v>7</v>
      </c>
      <c r="E493" s="25">
        <f t="shared" si="37"/>
        <v>5420.5139999999992</v>
      </c>
      <c r="F493" s="25">
        <f t="shared" si="38"/>
        <v>837.24110000000007</v>
      </c>
      <c r="G493" s="24" t="str">
        <f t="shared" si="39"/>
        <v>Repeat</v>
      </c>
    </row>
    <row r="494" spans="2:7" hidden="1" x14ac:dyDescent="0.2">
      <c r="B494" s="24" t="s">
        <v>7007</v>
      </c>
      <c r="C494" s="24" t="str">
        <f t="shared" si="35"/>
        <v>Consumer</v>
      </c>
      <c r="D494" s="27">
        <f t="shared" si="36"/>
        <v>3</v>
      </c>
      <c r="E494" s="25">
        <f t="shared" si="37"/>
        <v>368.88</v>
      </c>
      <c r="F494" s="25">
        <f t="shared" si="38"/>
        <v>39.1952</v>
      </c>
      <c r="G494" s="24" t="str">
        <f t="shared" si="39"/>
        <v>Repeat</v>
      </c>
    </row>
    <row r="495" spans="2:7" hidden="1" x14ac:dyDescent="0.2">
      <c r="B495" s="24" t="s">
        <v>1778</v>
      </c>
      <c r="C495" s="24" t="str">
        <f t="shared" si="35"/>
        <v>Consumer</v>
      </c>
      <c r="D495" s="27">
        <f t="shared" si="36"/>
        <v>6</v>
      </c>
      <c r="E495" s="25">
        <f t="shared" si="37"/>
        <v>1008.1359999999999</v>
      </c>
      <c r="F495" s="25">
        <f t="shared" si="38"/>
        <v>348.35840000000007</v>
      </c>
      <c r="G495" s="24" t="str">
        <f t="shared" si="39"/>
        <v>Repeat</v>
      </c>
    </row>
    <row r="496" spans="2:7" hidden="1" x14ac:dyDescent="0.2">
      <c r="B496" s="24" t="s">
        <v>5022</v>
      </c>
      <c r="C496" s="24" t="str">
        <f t="shared" si="35"/>
        <v>Consumer</v>
      </c>
      <c r="D496" s="27">
        <f t="shared" si="36"/>
        <v>4</v>
      </c>
      <c r="E496" s="25">
        <f t="shared" si="37"/>
        <v>1314.0230000000001</v>
      </c>
      <c r="F496" s="25">
        <f t="shared" si="38"/>
        <v>178.40200000000002</v>
      </c>
      <c r="G496" s="24" t="str">
        <f t="shared" si="39"/>
        <v>Repeat</v>
      </c>
    </row>
    <row r="497" spans="2:7" hidden="1" x14ac:dyDescent="0.2">
      <c r="B497" s="24" t="s">
        <v>4303</v>
      </c>
      <c r="C497" s="24" t="str">
        <f t="shared" si="35"/>
        <v>Consumer</v>
      </c>
      <c r="D497" s="27">
        <f t="shared" si="36"/>
        <v>8</v>
      </c>
      <c r="E497" s="25">
        <f t="shared" si="37"/>
        <v>2725.982</v>
      </c>
      <c r="F497" s="25">
        <f t="shared" si="38"/>
        <v>461.00139999999999</v>
      </c>
      <c r="G497" s="24" t="str">
        <f t="shared" si="39"/>
        <v>Repeat</v>
      </c>
    </row>
    <row r="498" spans="2:7" hidden="1" x14ac:dyDescent="0.2">
      <c r="B498" s="24" t="s">
        <v>8264</v>
      </c>
      <c r="C498" s="24" t="str">
        <f t="shared" si="35"/>
        <v>Home Office</v>
      </c>
      <c r="D498" s="27">
        <f t="shared" si="36"/>
        <v>6</v>
      </c>
      <c r="E498" s="25">
        <f t="shared" si="37"/>
        <v>2394.0249999999996</v>
      </c>
      <c r="F498" s="25">
        <f t="shared" si="38"/>
        <v>28.761200000000009</v>
      </c>
      <c r="G498" s="24" t="str">
        <f t="shared" si="39"/>
        <v>Repeat</v>
      </c>
    </row>
    <row r="499" spans="2:7" hidden="1" x14ac:dyDescent="0.2">
      <c r="B499" s="24" t="s">
        <v>829</v>
      </c>
      <c r="C499" s="24" t="str">
        <f t="shared" si="35"/>
        <v>Consumer</v>
      </c>
      <c r="D499" s="27">
        <f t="shared" si="36"/>
        <v>10</v>
      </c>
      <c r="E499" s="25">
        <f t="shared" si="37"/>
        <v>1548.7019999999998</v>
      </c>
      <c r="F499" s="25">
        <f t="shared" si="38"/>
        <v>212.42500000000004</v>
      </c>
      <c r="G499" s="24" t="str">
        <f t="shared" si="39"/>
        <v>Repeat</v>
      </c>
    </row>
    <row r="500" spans="2:7" hidden="1" x14ac:dyDescent="0.2">
      <c r="B500" s="24" t="s">
        <v>3952</v>
      </c>
      <c r="C500" s="24" t="str">
        <f t="shared" si="35"/>
        <v>Home Office</v>
      </c>
      <c r="D500" s="27">
        <f t="shared" si="36"/>
        <v>10</v>
      </c>
      <c r="E500" s="25">
        <f t="shared" si="37"/>
        <v>10663.727999999997</v>
      </c>
      <c r="F500" s="25">
        <f t="shared" si="38"/>
        <v>1859.4694999999999</v>
      </c>
      <c r="G500" s="24" t="str">
        <f t="shared" si="39"/>
        <v>Repeat</v>
      </c>
    </row>
    <row r="501" spans="2:7" hidden="1" x14ac:dyDescent="0.2">
      <c r="B501" s="24" t="s">
        <v>5278</v>
      </c>
      <c r="C501" s="24" t="str">
        <f t="shared" si="35"/>
        <v>Home Office</v>
      </c>
      <c r="D501" s="27">
        <f t="shared" si="36"/>
        <v>4</v>
      </c>
      <c r="E501" s="25">
        <f t="shared" si="37"/>
        <v>593.60599999999999</v>
      </c>
      <c r="F501" s="25">
        <f t="shared" si="38"/>
        <v>85.019100000000009</v>
      </c>
      <c r="G501" s="24" t="str">
        <f t="shared" si="39"/>
        <v>Repeat</v>
      </c>
    </row>
    <row r="502" spans="2:7" hidden="1" x14ac:dyDescent="0.2">
      <c r="B502" s="24" t="s">
        <v>1737</v>
      </c>
      <c r="C502" s="24" t="str">
        <f t="shared" si="35"/>
        <v>Consumer</v>
      </c>
      <c r="D502" s="27">
        <f t="shared" si="36"/>
        <v>7</v>
      </c>
      <c r="E502" s="25">
        <f t="shared" si="37"/>
        <v>3766.3820000000001</v>
      </c>
      <c r="F502" s="25">
        <f t="shared" si="38"/>
        <v>-241.94999999999993</v>
      </c>
      <c r="G502" s="24" t="str">
        <f t="shared" si="39"/>
        <v>Repeat</v>
      </c>
    </row>
    <row r="503" spans="2:7" hidden="1" x14ac:dyDescent="0.2">
      <c r="B503" s="24" t="s">
        <v>2792</v>
      </c>
      <c r="C503" s="24" t="str">
        <f t="shared" si="35"/>
        <v>Consumer</v>
      </c>
      <c r="D503" s="27">
        <f t="shared" si="36"/>
        <v>10</v>
      </c>
      <c r="E503" s="25">
        <f t="shared" si="37"/>
        <v>7443.6900000000005</v>
      </c>
      <c r="F503" s="25">
        <f t="shared" si="38"/>
        <v>844.93550000000005</v>
      </c>
      <c r="G503" s="24" t="str">
        <f t="shared" si="39"/>
        <v>Repeat</v>
      </c>
    </row>
    <row r="504" spans="2:7" hidden="1" x14ac:dyDescent="0.2">
      <c r="B504" s="24" t="s">
        <v>1752</v>
      </c>
      <c r="C504" s="24" t="str">
        <f t="shared" si="35"/>
        <v>Corporate</v>
      </c>
      <c r="D504" s="27">
        <f t="shared" si="36"/>
        <v>7</v>
      </c>
      <c r="E504" s="25">
        <f t="shared" si="37"/>
        <v>2254.2849999999994</v>
      </c>
      <c r="F504" s="25">
        <f t="shared" si="38"/>
        <v>319.12109999999996</v>
      </c>
      <c r="G504" s="24" t="str">
        <f t="shared" si="39"/>
        <v>Repeat</v>
      </c>
    </row>
    <row r="505" spans="2:7" hidden="1" x14ac:dyDescent="0.2">
      <c r="B505" s="24" t="s">
        <v>4273</v>
      </c>
      <c r="C505" s="24" t="str">
        <f t="shared" si="35"/>
        <v>Corporate</v>
      </c>
      <c r="D505" s="27">
        <f t="shared" si="36"/>
        <v>9</v>
      </c>
      <c r="E505" s="25">
        <f t="shared" si="37"/>
        <v>2722.8429999999998</v>
      </c>
      <c r="F505" s="25">
        <f t="shared" si="38"/>
        <v>684.9162</v>
      </c>
      <c r="G505" s="24" t="str">
        <f t="shared" si="39"/>
        <v>Repeat</v>
      </c>
    </row>
    <row r="506" spans="2:7" hidden="1" x14ac:dyDescent="0.2">
      <c r="B506" s="24" t="s">
        <v>5192</v>
      </c>
      <c r="C506" s="24" t="str">
        <f t="shared" si="35"/>
        <v>Consumer</v>
      </c>
      <c r="D506" s="27">
        <f t="shared" si="36"/>
        <v>6</v>
      </c>
      <c r="E506" s="25">
        <f t="shared" si="37"/>
        <v>2921.4999999999991</v>
      </c>
      <c r="F506" s="25">
        <f t="shared" si="38"/>
        <v>-76.1755</v>
      </c>
      <c r="G506" s="24" t="str">
        <f t="shared" si="39"/>
        <v>Repeat</v>
      </c>
    </row>
    <row r="507" spans="2:7" hidden="1" x14ac:dyDescent="0.2">
      <c r="B507" s="24" t="s">
        <v>3944</v>
      </c>
      <c r="C507" s="24" t="str">
        <f t="shared" si="35"/>
        <v>Corporate</v>
      </c>
      <c r="D507" s="27">
        <f t="shared" si="36"/>
        <v>5</v>
      </c>
      <c r="E507" s="25">
        <f t="shared" si="37"/>
        <v>4432.1379999999999</v>
      </c>
      <c r="F507" s="25">
        <f t="shared" si="38"/>
        <v>1802.3903000000003</v>
      </c>
      <c r="G507" s="24" t="str">
        <f t="shared" si="39"/>
        <v>Repeat</v>
      </c>
    </row>
    <row r="508" spans="2:7" hidden="1" x14ac:dyDescent="0.2">
      <c r="B508" s="24" t="s">
        <v>8764</v>
      </c>
      <c r="C508" s="24" t="str">
        <f t="shared" si="35"/>
        <v>Corporate</v>
      </c>
      <c r="D508" s="27">
        <f t="shared" si="36"/>
        <v>4</v>
      </c>
      <c r="E508" s="25">
        <f t="shared" si="37"/>
        <v>400.01600000000002</v>
      </c>
      <c r="F508" s="25">
        <f t="shared" si="38"/>
        <v>61.428599999999996</v>
      </c>
      <c r="G508" s="24" t="str">
        <f t="shared" si="39"/>
        <v>Repeat</v>
      </c>
    </row>
    <row r="509" spans="2:7" hidden="1" x14ac:dyDescent="0.2">
      <c r="B509" s="24" t="s">
        <v>6699</v>
      </c>
      <c r="C509" s="24" t="str">
        <f t="shared" si="35"/>
        <v>Consumer</v>
      </c>
      <c r="D509" s="27">
        <f t="shared" si="36"/>
        <v>8</v>
      </c>
      <c r="E509" s="25">
        <f t="shared" si="37"/>
        <v>2456.1819999999998</v>
      </c>
      <c r="F509" s="25">
        <f t="shared" si="38"/>
        <v>484.77330000000012</v>
      </c>
      <c r="G509" s="24" t="str">
        <f t="shared" si="39"/>
        <v>Repeat</v>
      </c>
    </row>
    <row r="510" spans="2:7" hidden="1" x14ac:dyDescent="0.2">
      <c r="B510" s="24" t="s">
        <v>792</v>
      </c>
      <c r="C510" s="24" t="str">
        <f t="shared" si="35"/>
        <v>Home Office</v>
      </c>
      <c r="D510" s="27">
        <f t="shared" si="36"/>
        <v>7</v>
      </c>
      <c r="E510" s="25">
        <f t="shared" si="37"/>
        <v>3206.1320000000001</v>
      </c>
      <c r="F510" s="25">
        <f t="shared" si="38"/>
        <v>600.28730000000007</v>
      </c>
      <c r="G510" s="24" t="str">
        <f t="shared" si="39"/>
        <v>Repeat</v>
      </c>
    </row>
    <row r="511" spans="2:7" hidden="1" x14ac:dyDescent="0.2">
      <c r="B511" s="24" t="s">
        <v>5284</v>
      </c>
      <c r="C511" s="24" t="str">
        <f t="shared" si="35"/>
        <v>Consumer</v>
      </c>
      <c r="D511" s="27">
        <f t="shared" si="36"/>
        <v>9</v>
      </c>
      <c r="E511" s="25">
        <f t="shared" si="37"/>
        <v>1560.05</v>
      </c>
      <c r="F511" s="25">
        <f t="shared" si="38"/>
        <v>189.0258</v>
      </c>
      <c r="G511" s="24" t="str">
        <f t="shared" si="39"/>
        <v>Repeat</v>
      </c>
    </row>
    <row r="512" spans="2:7" hidden="1" x14ac:dyDescent="0.2">
      <c r="B512" s="24" t="s">
        <v>3123</v>
      </c>
      <c r="C512" s="24" t="str">
        <f t="shared" si="35"/>
        <v>Consumer</v>
      </c>
      <c r="D512" s="27">
        <f t="shared" si="36"/>
        <v>4</v>
      </c>
      <c r="E512" s="25">
        <f t="shared" si="37"/>
        <v>922.48699999999997</v>
      </c>
      <c r="F512" s="25">
        <f t="shared" si="38"/>
        <v>59.357699999999994</v>
      </c>
      <c r="G512" s="24" t="str">
        <f t="shared" si="39"/>
        <v>Repeat</v>
      </c>
    </row>
    <row r="513" spans="2:7" hidden="1" x14ac:dyDescent="0.2">
      <c r="B513" s="24" t="s">
        <v>803</v>
      </c>
      <c r="C513" s="24" t="str">
        <f t="shared" si="35"/>
        <v>Corporate</v>
      </c>
      <c r="D513" s="27">
        <f t="shared" si="36"/>
        <v>6</v>
      </c>
      <c r="E513" s="25">
        <f t="shared" si="37"/>
        <v>2564.9059999999999</v>
      </c>
      <c r="F513" s="25">
        <f t="shared" si="38"/>
        <v>787.75030000000004</v>
      </c>
      <c r="G513" s="24" t="str">
        <f t="shared" si="39"/>
        <v>Repeat</v>
      </c>
    </row>
    <row r="514" spans="2:7" hidden="1" x14ac:dyDescent="0.2">
      <c r="B514" s="24" t="s">
        <v>5936</v>
      </c>
      <c r="C514" s="24" t="str">
        <f t="shared" si="35"/>
        <v>Consumer</v>
      </c>
      <c r="D514" s="27">
        <f t="shared" si="36"/>
        <v>4</v>
      </c>
      <c r="E514" s="25">
        <f t="shared" si="37"/>
        <v>475.65599999999995</v>
      </c>
      <c r="F514" s="25">
        <f t="shared" si="38"/>
        <v>84.026800000000009</v>
      </c>
      <c r="G514" s="24" t="str">
        <f t="shared" si="39"/>
        <v>Repeat</v>
      </c>
    </row>
    <row r="515" spans="2:7" hidden="1" x14ac:dyDescent="0.2">
      <c r="B515" s="24" t="s">
        <v>2356</v>
      </c>
      <c r="C515" s="24" t="str">
        <f t="shared" si="35"/>
        <v>Home Office</v>
      </c>
      <c r="D515" s="27">
        <f t="shared" si="36"/>
        <v>4</v>
      </c>
      <c r="E515" s="25">
        <f t="shared" si="37"/>
        <v>639.178</v>
      </c>
      <c r="F515" s="25">
        <f t="shared" si="38"/>
        <v>162.93629999999999</v>
      </c>
      <c r="G515" s="24" t="str">
        <f t="shared" si="39"/>
        <v>Repeat</v>
      </c>
    </row>
    <row r="516" spans="2:7" hidden="1" x14ac:dyDescent="0.2">
      <c r="B516" s="24" t="s">
        <v>210</v>
      </c>
      <c r="C516" s="24" t="str">
        <f t="shared" si="35"/>
        <v>Home Office</v>
      </c>
      <c r="D516" s="27">
        <f t="shared" si="36"/>
        <v>11</v>
      </c>
      <c r="E516" s="25">
        <f t="shared" si="37"/>
        <v>4299.1609999999991</v>
      </c>
      <c r="F516" s="25">
        <f t="shared" si="38"/>
        <v>1240.2266000000004</v>
      </c>
      <c r="G516" s="24" t="str">
        <f t="shared" si="39"/>
        <v>Repeat</v>
      </c>
    </row>
    <row r="517" spans="2:7" hidden="1" x14ac:dyDescent="0.2">
      <c r="B517" s="24" t="s">
        <v>3681</v>
      </c>
      <c r="C517" s="24" t="str">
        <f t="shared" si="35"/>
        <v>Consumer</v>
      </c>
      <c r="D517" s="27">
        <f t="shared" si="36"/>
        <v>8</v>
      </c>
      <c r="E517" s="25">
        <f t="shared" si="37"/>
        <v>1303.893</v>
      </c>
      <c r="F517" s="25">
        <f t="shared" si="38"/>
        <v>210.74930000000003</v>
      </c>
      <c r="G517" s="24" t="str">
        <f t="shared" si="39"/>
        <v>Repeat</v>
      </c>
    </row>
    <row r="518" spans="2:7" hidden="1" x14ac:dyDescent="0.2">
      <c r="B518" s="24" t="s">
        <v>4961</v>
      </c>
      <c r="C518" s="24" t="str">
        <f t="shared" si="35"/>
        <v>Corporate</v>
      </c>
      <c r="D518" s="27">
        <f t="shared" si="36"/>
        <v>6</v>
      </c>
      <c r="E518" s="25">
        <f t="shared" si="37"/>
        <v>2426.0669999999996</v>
      </c>
      <c r="F518" s="25">
        <f t="shared" si="38"/>
        <v>288.98410000000001</v>
      </c>
      <c r="G518" s="24" t="str">
        <f t="shared" si="39"/>
        <v>Repeat</v>
      </c>
    </row>
    <row r="519" spans="2:7" hidden="1" x14ac:dyDescent="0.2">
      <c r="B519" s="24" t="s">
        <v>1812</v>
      </c>
      <c r="C519" s="24" t="str">
        <f t="shared" si="35"/>
        <v>Corporate</v>
      </c>
      <c r="D519" s="27">
        <f t="shared" si="36"/>
        <v>8</v>
      </c>
      <c r="E519" s="25">
        <f t="shared" si="37"/>
        <v>2258.192</v>
      </c>
      <c r="F519" s="25">
        <f t="shared" si="38"/>
        <v>195.4486</v>
      </c>
      <c r="G519" s="24" t="str">
        <f t="shared" si="39"/>
        <v>Repeat</v>
      </c>
    </row>
    <row r="520" spans="2:7" hidden="1" x14ac:dyDescent="0.2">
      <c r="B520" s="24" t="s">
        <v>5210</v>
      </c>
      <c r="C520" s="24" t="str">
        <f t="shared" si="35"/>
        <v>Corporate</v>
      </c>
      <c r="D520" s="27">
        <f t="shared" si="36"/>
        <v>4</v>
      </c>
      <c r="E520" s="25">
        <f t="shared" si="37"/>
        <v>1252.8</v>
      </c>
      <c r="F520" s="25">
        <f t="shared" si="38"/>
        <v>122.3612</v>
      </c>
      <c r="G520" s="24" t="str">
        <f t="shared" si="39"/>
        <v>Repeat</v>
      </c>
    </row>
    <row r="521" spans="2:7" hidden="1" x14ac:dyDescent="0.2">
      <c r="B521" s="24" t="s">
        <v>5770</v>
      </c>
      <c r="C521" s="24" t="str">
        <f t="shared" si="35"/>
        <v>Corporate</v>
      </c>
      <c r="D521" s="27">
        <f t="shared" si="36"/>
        <v>4</v>
      </c>
      <c r="E521" s="25">
        <f t="shared" si="37"/>
        <v>795.15400000000011</v>
      </c>
      <c r="F521" s="25">
        <f t="shared" si="38"/>
        <v>-247.94350000000006</v>
      </c>
      <c r="G521" s="24" t="str">
        <f t="shared" si="39"/>
        <v>Repeat</v>
      </c>
    </row>
    <row r="522" spans="2:7" hidden="1" x14ac:dyDescent="0.2">
      <c r="B522" s="24" t="s">
        <v>3166</v>
      </c>
      <c r="C522" s="24" t="str">
        <f t="shared" si="35"/>
        <v>Home Office</v>
      </c>
      <c r="D522" s="27">
        <f t="shared" si="36"/>
        <v>7</v>
      </c>
      <c r="E522" s="25">
        <f t="shared" si="37"/>
        <v>3785.2759999999998</v>
      </c>
      <c r="F522" s="25">
        <f t="shared" si="38"/>
        <v>341.89800000000008</v>
      </c>
      <c r="G522" s="24" t="str">
        <f t="shared" si="39"/>
        <v>Repeat</v>
      </c>
    </row>
    <row r="523" spans="2:7" hidden="1" x14ac:dyDescent="0.2">
      <c r="B523" s="24" t="s">
        <v>6901</v>
      </c>
      <c r="C523" s="24" t="str">
        <f t="shared" si="35"/>
        <v>Corporate</v>
      </c>
      <c r="D523" s="27">
        <f t="shared" si="36"/>
        <v>5</v>
      </c>
      <c r="E523" s="25">
        <f t="shared" si="37"/>
        <v>937.03899999999999</v>
      </c>
      <c r="F523" s="25">
        <f t="shared" si="38"/>
        <v>-341.52650000000006</v>
      </c>
      <c r="G523" s="24" t="str">
        <f t="shared" si="39"/>
        <v>Repeat</v>
      </c>
    </row>
    <row r="524" spans="2:7" hidden="1" x14ac:dyDescent="0.2">
      <c r="B524" s="24" t="s">
        <v>633</v>
      </c>
      <c r="C524" s="24" t="str">
        <f t="shared" si="35"/>
        <v>Home Office</v>
      </c>
      <c r="D524" s="27">
        <f t="shared" si="36"/>
        <v>4</v>
      </c>
      <c r="E524" s="25">
        <f t="shared" si="37"/>
        <v>2350.1880000000001</v>
      </c>
      <c r="F524" s="25">
        <f t="shared" si="38"/>
        <v>25.888599999999986</v>
      </c>
      <c r="G524" s="24" t="str">
        <f t="shared" si="39"/>
        <v>Repeat</v>
      </c>
    </row>
    <row r="525" spans="2:7" hidden="1" x14ac:dyDescent="0.2">
      <c r="B525" s="24" t="s">
        <v>7115</v>
      </c>
      <c r="C525" s="24" t="str">
        <f t="shared" si="35"/>
        <v>Consumer</v>
      </c>
      <c r="D525" s="27">
        <f t="shared" si="36"/>
        <v>3</v>
      </c>
      <c r="E525" s="25">
        <f t="shared" si="37"/>
        <v>1342.2819999999999</v>
      </c>
      <c r="F525" s="25">
        <f t="shared" si="38"/>
        <v>-398.79319999999996</v>
      </c>
      <c r="G525" s="24" t="str">
        <f t="shared" si="39"/>
        <v>Repeat</v>
      </c>
    </row>
    <row r="526" spans="2:7" hidden="1" x14ac:dyDescent="0.2">
      <c r="B526" s="24" t="s">
        <v>3202</v>
      </c>
      <c r="C526" s="24" t="str">
        <f t="shared" ref="C526:C589" si="40">IFERROR(INDEX(nSegment,MATCH($B526,nCustomerName,0)),"")</f>
        <v>Consumer</v>
      </c>
      <c r="D526" s="27">
        <f t="shared" ref="D526:D589" si="41">SUMIFS(nIsFirstOrderLine,nCustomerName,$B526)</f>
        <v>6</v>
      </c>
      <c r="E526" s="25">
        <f t="shared" ref="E526:E589" si="42">SUMIFS(nSales,nCustomerName,$B526)</f>
        <v>1613.402</v>
      </c>
      <c r="F526" s="25">
        <f t="shared" ref="F526:F589" si="43">SUMIFS(nProfit,nCustomerName,$B526)</f>
        <v>247.4348</v>
      </c>
      <c r="G526" s="24" t="str">
        <f t="shared" ref="G526:G589" si="44">IF(D526&gt;1,"Repeat","One-Time")</f>
        <v>Repeat</v>
      </c>
    </row>
    <row r="527" spans="2:7" hidden="1" x14ac:dyDescent="0.2">
      <c r="B527" s="24" t="s">
        <v>2131</v>
      </c>
      <c r="C527" s="24" t="str">
        <f t="shared" si="40"/>
        <v>Consumer</v>
      </c>
      <c r="D527" s="27">
        <f t="shared" si="41"/>
        <v>8</v>
      </c>
      <c r="E527" s="25">
        <f t="shared" si="42"/>
        <v>1908.4531999999999</v>
      </c>
      <c r="F527" s="25">
        <f t="shared" si="43"/>
        <v>77.812800000000024</v>
      </c>
      <c r="G527" s="24" t="str">
        <f t="shared" si="44"/>
        <v>Repeat</v>
      </c>
    </row>
    <row r="528" spans="2:7" hidden="1" x14ac:dyDescent="0.2">
      <c r="B528" s="24" t="s">
        <v>701</v>
      </c>
      <c r="C528" s="24" t="str">
        <f t="shared" si="40"/>
        <v>Consumer</v>
      </c>
      <c r="D528" s="27">
        <f t="shared" si="41"/>
        <v>7</v>
      </c>
      <c r="E528" s="25">
        <f t="shared" si="42"/>
        <v>6320.7460000000001</v>
      </c>
      <c r="F528" s="25">
        <f t="shared" si="43"/>
        <v>1054.5528999999999</v>
      </c>
      <c r="G528" s="24" t="str">
        <f t="shared" si="44"/>
        <v>Repeat</v>
      </c>
    </row>
    <row r="529" spans="2:7" hidden="1" x14ac:dyDescent="0.2">
      <c r="B529" s="24" t="s">
        <v>4516</v>
      </c>
      <c r="C529" s="24" t="str">
        <f t="shared" si="40"/>
        <v>Home Office</v>
      </c>
      <c r="D529" s="27">
        <f t="shared" si="41"/>
        <v>7</v>
      </c>
      <c r="E529" s="25">
        <f t="shared" si="42"/>
        <v>2071.9140000000002</v>
      </c>
      <c r="F529" s="25">
        <f t="shared" si="43"/>
        <v>409.51119999999997</v>
      </c>
      <c r="G529" s="24" t="str">
        <f t="shared" si="44"/>
        <v>Repeat</v>
      </c>
    </row>
    <row r="530" spans="2:7" hidden="1" x14ac:dyDescent="0.2">
      <c r="B530" s="24" t="s">
        <v>4024</v>
      </c>
      <c r="C530" s="24" t="str">
        <f t="shared" si="40"/>
        <v>Consumer</v>
      </c>
      <c r="D530" s="27">
        <f t="shared" si="41"/>
        <v>9</v>
      </c>
      <c r="E530" s="25">
        <f t="shared" si="42"/>
        <v>3144.6779999999994</v>
      </c>
      <c r="F530" s="25">
        <f t="shared" si="43"/>
        <v>280.85839999999996</v>
      </c>
      <c r="G530" s="24" t="str">
        <f t="shared" si="44"/>
        <v>Repeat</v>
      </c>
    </row>
    <row r="531" spans="2:7" hidden="1" x14ac:dyDescent="0.2">
      <c r="B531" s="24" t="s">
        <v>1654</v>
      </c>
      <c r="C531" s="24" t="str">
        <f t="shared" si="40"/>
        <v>Corporate</v>
      </c>
      <c r="D531" s="27">
        <f t="shared" si="41"/>
        <v>7</v>
      </c>
      <c r="E531" s="25">
        <f t="shared" si="42"/>
        <v>2203.7780000000002</v>
      </c>
      <c r="F531" s="25">
        <f t="shared" si="43"/>
        <v>238.56139999999999</v>
      </c>
      <c r="G531" s="24" t="str">
        <f t="shared" si="44"/>
        <v>Repeat</v>
      </c>
    </row>
    <row r="532" spans="2:7" hidden="1" x14ac:dyDescent="0.2">
      <c r="B532" s="24" t="s">
        <v>2100</v>
      </c>
      <c r="C532" s="24" t="str">
        <f t="shared" si="40"/>
        <v>Home Office</v>
      </c>
      <c r="D532" s="27">
        <f t="shared" si="41"/>
        <v>8</v>
      </c>
      <c r="E532" s="25">
        <f t="shared" si="42"/>
        <v>1687.027</v>
      </c>
      <c r="F532" s="25">
        <f t="shared" si="43"/>
        <v>169.34370000000001</v>
      </c>
      <c r="G532" s="24" t="str">
        <f t="shared" si="44"/>
        <v>Repeat</v>
      </c>
    </row>
    <row r="533" spans="2:7" hidden="1" x14ac:dyDescent="0.2">
      <c r="B533" s="24" t="s">
        <v>3038</v>
      </c>
      <c r="C533" s="24" t="str">
        <f t="shared" si="40"/>
        <v>Consumer</v>
      </c>
      <c r="D533" s="27">
        <f t="shared" si="41"/>
        <v>6</v>
      </c>
      <c r="E533" s="25">
        <f t="shared" si="42"/>
        <v>2890.1390000000001</v>
      </c>
      <c r="F533" s="25">
        <f t="shared" si="43"/>
        <v>509.0068</v>
      </c>
      <c r="G533" s="24" t="str">
        <f t="shared" si="44"/>
        <v>Repeat</v>
      </c>
    </row>
    <row r="534" spans="2:7" hidden="1" x14ac:dyDescent="0.2">
      <c r="B534" s="24" t="s">
        <v>2017</v>
      </c>
      <c r="C534" s="24" t="str">
        <f t="shared" si="40"/>
        <v>Consumer</v>
      </c>
      <c r="D534" s="27">
        <f t="shared" si="41"/>
        <v>4</v>
      </c>
      <c r="E534" s="25">
        <f t="shared" si="42"/>
        <v>370.34800000000001</v>
      </c>
      <c r="F534" s="25">
        <f t="shared" si="43"/>
        <v>19.4312</v>
      </c>
      <c r="G534" s="24" t="str">
        <f t="shared" si="44"/>
        <v>Repeat</v>
      </c>
    </row>
    <row r="535" spans="2:7" hidden="1" x14ac:dyDescent="0.2">
      <c r="B535" s="24" t="s">
        <v>2258</v>
      </c>
      <c r="C535" s="24" t="str">
        <f t="shared" si="40"/>
        <v>Consumer</v>
      </c>
      <c r="D535" s="27">
        <f t="shared" si="41"/>
        <v>7</v>
      </c>
      <c r="E535" s="25">
        <f t="shared" si="42"/>
        <v>3805.7140000000009</v>
      </c>
      <c r="F535" s="25">
        <f t="shared" si="43"/>
        <v>698.41739999999993</v>
      </c>
      <c r="G535" s="24" t="str">
        <f t="shared" si="44"/>
        <v>Repeat</v>
      </c>
    </row>
    <row r="536" spans="2:7" hidden="1" x14ac:dyDescent="0.2">
      <c r="B536" s="24" t="s">
        <v>4770</v>
      </c>
      <c r="C536" s="24" t="str">
        <f t="shared" si="40"/>
        <v>Corporate</v>
      </c>
      <c r="D536" s="27">
        <f t="shared" si="41"/>
        <v>5</v>
      </c>
      <c r="E536" s="25">
        <f t="shared" si="42"/>
        <v>1204.9099999999999</v>
      </c>
      <c r="F536" s="25">
        <f t="shared" si="43"/>
        <v>-4.040300000000002</v>
      </c>
      <c r="G536" s="24" t="str">
        <f t="shared" si="44"/>
        <v>Repeat</v>
      </c>
    </row>
    <row r="537" spans="2:7" hidden="1" x14ac:dyDescent="0.2">
      <c r="B537" s="24" t="s">
        <v>6237</v>
      </c>
      <c r="C537" s="24" t="str">
        <f t="shared" si="40"/>
        <v>Home Office</v>
      </c>
      <c r="D537" s="27">
        <f t="shared" si="41"/>
        <v>5</v>
      </c>
      <c r="E537" s="25">
        <f t="shared" si="42"/>
        <v>1242.8330000000001</v>
      </c>
      <c r="F537" s="25">
        <f t="shared" si="43"/>
        <v>-470.76840000000004</v>
      </c>
      <c r="G537" s="24" t="str">
        <f t="shared" si="44"/>
        <v>Repeat</v>
      </c>
    </row>
    <row r="538" spans="2:7" hidden="1" x14ac:dyDescent="0.2">
      <c r="B538" s="24" t="s">
        <v>3800</v>
      </c>
      <c r="C538" s="24" t="str">
        <f t="shared" si="40"/>
        <v>Home Office</v>
      </c>
      <c r="D538" s="27">
        <f t="shared" si="41"/>
        <v>9</v>
      </c>
      <c r="E538" s="25">
        <f t="shared" si="42"/>
        <v>776.38400000000001</v>
      </c>
      <c r="F538" s="25">
        <f t="shared" si="43"/>
        <v>171.73720000000003</v>
      </c>
      <c r="G538" s="24" t="str">
        <f t="shared" si="44"/>
        <v>Repeat</v>
      </c>
    </row>
    <row r="539" spans="2:7" hidden="1" x14ac:dyDescent="0.2">
      <c r="B539" s="24" t="s">
        <v>1322</v>
      </c>
      <c r="C539" s="24" t="str">
        <f t="shared" si="40"/>
        <v>Corporate</v>
      </c>
      <c r="D539" s="27">
        <f t="shared" si="41"/>
        <v>8</v>
      </c>
      <c r="E539" s="25">
        <f t="shared" si="42"/>
        <v>2302.3680000000004</v>
      </c>
      <c r="F539" s="25">
        <f t="shared" si="43"/>
        <v>-405.35590000000013</v>
      </c>
      <c r="G539" s="24" t="str">
        <f t="shared" si="44"/>
        <v>Repeat</v>
      </c>
    </row>
    <row r="540" spans="2:7" hidden="1" x14ac:dyDescent="0.2">
      <c r="B540" s="24" t="s">
        <v>3918</v>
      </c>
      <c r="C540" s="24" t="str">
        <f t="shared" si="40"/>
        <v>Consumer</v>
      </c>
      <c r="D540" s="27">
        <f t="shared" si="41"/>
        <v>11</v>
      </c>
      <c r="E540" s="25">
        <f t="shared" si="42"/>
        <v>3794.08</v>
      </c>
      <c r="F540" s="25">
        <f t="shared" si="43"/>
        <v>82.125000000000028</v>
      </c>
      <c r="G540" s="24" t="str">
        <f t="shared" si="44"/>
        <v>Repeat</v>
      </c>
    </row>
    <row r="541" spans="2:7" hidden="1" x14ac:dyDescent="0.2">
      <c r="B541" s="24" t="s">
        <v>3716</v>
      </c>
      <c r="C541" s="24" t="str">
        <f t="shared" si="40"/>
        <v>Consumer</v>
      </c>
      <c r="D541" s="27">
        <f t="shared" si="41"/>
        <v>6</v>
      </c>
      <c r="E541" s="25">
        <f t="shared" si="42"/>
        <v>2477.9459999999999</v>
      </c>
      <c r="F541" s="25">
        <f t="shared" si="43"/>
        <v>290.8227</v>
      </c>
      <c r="G541" s="24" t="str">
        <f t="shared" si="44"/>
        <v>Repeat</v>
      </c>
    </row>
    <row r="542" spans="2:7" hidden="1" x14ac:dyDescent="0.2">
      <c r="B542" s="24" t="s">
        <v>5978</v>
      </c>
      <c r="C542" s="24" t="str">
        <f t="shared" si="40"/>
        <v>Consumer</v>
      </c>
      <c r="D542" s="27">
        <f t="shared" si="41"/>
        <v>2</v>
      </c>
      <c r="E542" s="25">
        <f t="shared" si="42"/>
        <v>154.28800000000001</v>
      </c>
      <c r="F542" s="25">
        <f t="shared" si="43"/>
        <v>-82.007400000000004</v>
      </c>
      <c r="G542" s="24" t="str">
        <f t="shared" si="44"/>
        <v>Repeat</v>
      </c>
    </row>
    <row r="543" spans="2:7" hidden="1" x14ac:dyDescent="0.2">
      <c r="B543" s="24" t="s">
        <v>1510</v>
      </c>
      <c r="C543" s="24" t="str">
        <f t="shared" si="40"/>
        <v>Corporate</v>
      </c>
      <c r="D543" s="27">
        <f t="shared" si="41"/>
        <v>9</v>
      </c>
      <c r="E543" s="25">
        <f t="shared" si="42"/>
        <v>3983.6420000000003</v>
      </c>
      <c r="F543" s="25">
        <f t="shared" si="43"/>
        <v>638.15630000000021</v>
      </c>
      <c r="G543" s="24" t="str">
        <f t="shared" si="44"/>
        <v>Repeat</v>
      </c>
    </row>
    <row r="544" spans="2:7" hidden="1" x14ac:dyDescent="0.2">
      <c r="B544" s="24" t="s">
        <v>872</v>
      </c>
      <c r="C544" s="24" t="str">
        <f t="shared" si="40"/>
        <v>Corporate</v>
      </c>
      <c r="D544" s="27">
        <f t="shared" si="41"/>
        <v>6</v>
      </c>
      <c r="E544" s="25">
        <f t="shared" si="42"/>
        <v>855.1160000000001</v>
      </c>
      <c r="F544" s="25">
        <f t="shared" si="43"/>
        <v>55.226000000000006</v>
      </c>
      <c r="G544" s="24" t="str">
        <f t="shared" si="44"/>
        <v>Repeat</v>
      </c>
    </row>
    <row r="545" spans="2:7" hidden="1" x14ac:dyDescent="0.2">
      <c r="B545" s="24" t="s">
        <v>6186</v>
      </c>
      <c r="C545" s="24" t="str">
        <f t="shared" si="40"/>
        <v>Home Office</v>
      </c>
      <c r="D545" s="27">
        <f t="shared" si="41"/>
        <v>6</v>
      </c>
      <c r="E545" s="25">
        <f t="shared" si="42"/>
        <v>2453.2840000000001</v>
      </c>
      <c r="F545" s="25">
        <f t="shared" si="43"/>
        <v>280.78219999999993</v>
      </c>
      <c r="G545" s="24" t="str">
        <f t="shared" si="44"/>
        <v>Repeat</v>
      </c>
    </row>
    <row r="546" spans="2:7" hidden="1" x14ac:dyDescent="0.2">
      <c r="B546" s="24" t="s">
        <v>4704</v>
      </c>
      <c r="C546" s="24" t="str">
        <f t="shared" si="40"/>
        <v>Corporate</v>
      </c>
      <c r="D546" s="27">
        <f t="shared" si="41"/>
        <v>4</v>
      </c>
      <c r="E546" s="25">
        <f t="shared" si="42"/>
        <v>1256.944</v>
      </c>
      <c r="F546" s="25">
        <f t="shared" si="43"/>
        <v>107.36040000000001</v>
      </c>
      <c r="G546" s="24" t="str">
        <f t="shared" si="44"/>
        <v>Repeat</v>
      </c>
    </row>
    <row r="547" spans="2:7" hidden="1" x14ac:dyDescent="0.2">
      <c r="B547" s="24" t="s">
        <v>6021</v>
      </c>
      <c r="C547" s="24" t="str">
        <f t="shared" si="40"/>
        <v>Consumer</v>
      </c>
      <c r="D547" s="27">
        <f t="shared" si="41"/>
        <v>5</v>
      </c>
      <c r="E547" s="25">
        <f t="shared" si="42"/>
        <v>2984.9480000000003</v>
      </c>
      <c r="F547" s="25">
        <f t="shared" si="43"/>
        <v>476.90320000000003</v>
      </c>
      <c r="G547" s="24" t="str">
        <f t="shared" si="44"/>
        <v>Repeat</v>
      </c>
    </row>
    <row r="548" spans="2:7" hidden="1" x14ac:dyDescent="0.2">
      <c r="B548" s="24" t="s">
        <v>5502</v>
      </c>
      <c r="C548" s="24" t="str">
        <f t="shared" si="40"/>
        <v>Corporate</v>
      </c>
      <c r="D548" s="27">
        <f t="shared" si="41"/>
        <v>3</v>
      </c>
      <c r="E548" s="25">
        <f t="shared" si="42"/>
        <v>742.08199999999999</v>
      </c>
      <c r="F548" s="25">
        <f t="shared" si="43"/>
        <v>138.71620000000001</v>
      </c>
      <c r="G548" s="24" t="str">
        <f t="shared" si="44"/>
        <v>Repeat</v>
      </c>
    </row>
    <row r="549" spans="2:7" hidden="1" x14ac:dyDescent="0.2">
      <c r="B549" s="24" t="s">
        <v>4361</v>
      </c>
      <c r="C549" s="24" t="str">
        <f t="shared" si="40"/>
        <v>Consumer</v>
      </c>
      <c r="D549" s="27">
        <f t="shared" si="41"/>
        <v>8</v>
      </c>
      <c r="E549" s="25">
        <f t="shared" si="42"/>
        <v>2749.8809999999999</v>
      </c>
      <c r="F549" s="25">
        <f t="shared" si="43"/>
        <v>-520.34429999999998</v>
      </c>
      <c r="G549" s="24" t="str">
        <f t="shared" si="44"/>
        <v>Repeat</v>
      </c>
    </row>
    <row r="550" spans="2:7" hidden="1" x14ac:dyDescent="0.2">
      <c r="B550" s="24" t="s">
        <v>1698</v>
      </c>
      <c r="C550" s="24" t="str">
        <f t="shared" si="40"/>
        <v>Home Office</v>
      </c>
      <c r="D550" s="27">
        <f t="shared" si="41"/>
        <v>4</v>
      </c>
      <c r="E550" s="25">
        <f t="shared" si="42"/>
        <v>1319.4497999999999</v>
      </c>
      <c r="F550" s="25">
        <f t="shared" si="43"/>
        <v>-23.676299999999998</v>
      </c>
      <c r="G550" s="24" t="str">
        <f t="shared" si="44"/>
        <v>Repeat</v>
      </c>
    </row>
    <row r="551" spans="2:7" hidden="1" x14ac:dyDescent="0.2">
      <c r="B551" s="24" t="s">
        <v>3971</v>
      </c>
      <c r="C551" s="24" t="str">
        <f t="shared" si="40"/>
        <v>Consumer</v>
      </c>
      <c r="D551" s="27">
        <f t="shared" si="41"/>
        <v>7</v>
      </c>
      <c r="E551" s="25">
        <f t="shared" si="42"/>
        <v>1428.231</v>
      </c>
      <c r="F551" s="25">
        <f t="shared" si="43"/>
        <v>117.8057</v>
      </c>
      <c r="G551" s="24" t="str">
        <f t="shared" si="44"/>
        <v>Repeat</v>
      </c>
    </row>
    <row r="552" spans="2:7" hidden="1" x14ac:dyDescent="0.2">
      <c r="B552" s="24" t="s">
        <v>4207</v>
      </c>
      <c r="C552" s="24" t="str">
        <f t="shared" si="40"/>
        <v>Consumer</v>
      </c>
      <c r="D552" s="27">
        <f t="shared" si="41"/>
        <v>10</v>
      </c>
      <c r="E552" s="25">
        <f t="shared" si="42"/>
        <v>2218.98</v>
      </c>
      <c r="F552" s="25">
        <f t="shared" si="43"/>
        <v>-64.166799999999995</v>
      </c>
      <c r="G552" s="24" t="str">
        <f t="shared" si="44"/>
        <v>Repeat</v>
      </c>
    </row>
    <row r="553" spans="2:7" hidden="1" x14ac:dyDescent="0.2">
      <c r="B553" s="24" t="s">
        <v>3540</v>
      </c>
      <c r="C553" s="24" t="str">
        <f t="shared" si="40"/>
        <v>Home Office</v>
      </c>
      <c r="D553" s="27">
        <f t="shared" si="41"/>
        <v>9</v>
      </c>
      <c r="E553" s="25">
        <f t="shared" si="42"/>
        <v>5503.0929999999989</v>
      </c>
      <c r="F553" s="25">
        <f t="shared" si="43"/>
        <v>170.97460000000001</v>
      </c>
      <c r="G553" s="24" t="str">
        <f t="shared" si="44"/>
        <v>Repeat</v>
      </c>
    </row>
    <row r="554" spans="2:7" hidden="1" x14ac:dyDescent="0.2">
      <c r="B554" s="24" t="s">
        <v>2549</v>
      </c>
      <c r="C554" s="24" t="str">
        <f t="shared" si="40"/>
        <v>Corporate</v>
      </c>
      <c r="D554" s="27">
        <f t="shared" si="41"/>
        <v>5</v>
      </c>
      <c r="E554" s="25">
        <f t="shared" si="42"/>
        <v>1581.9979999999998</v>
      </c>
      <c r="F554" s="25">
        <f t="shared" si="43"/>
        <v>121.7565</v>
      </c>
      <c r="G554" s="24" t="str">
        <f t="shared" si="44"/>
        <v>Repeat</v>
      </c>
    </row>
    <row r="555" spans="2:7" hidden="1" x14ac:dyDescent="0.2">
      <c r="B555" s="24" t="s">
        <v>1829</v>
      </c>
      <c r="C555" s="24" t="str">
        <f t="shared" si="40"/>
        <v>Consumer</v>
      </c>
      <c r="D555" s="27">
        <f t="shared" si="41"/>
        <v>4</v>
      </c>
      <c r="E555" s="25">
        <f t="shared" si="42"/>
        <v>3061.5430000000001</v>
      </c>
      <c r="F555" s="25">
        <f t="shared" si="43"/>
        <v>-93.60299999999998</v>
      </c>
      <c r="G555" s="24" t="str">
        <f t="shared" si="44"/>
        <v>Repeat</v>
      </c>
    </row>
    <row r="556" spans="2:7" hidden="1" x14ac:dyDescent="0.2">
      <c r="B556" s="24" t="s">
        <v>1552</v>
      </c>
      <c r="C556" s="24" t="str">
        <f t="shared" si="40"/>
        <v>Consumer</v>
      </c>
      <c r="D556" s="27">
        <f t="shared" si="41"/>
        <v>4</v>
      </c>
      <c r="E556" s="25">
        <f t="shared" si="42"/>
        <v>1031.6019999999999</v>
      </c>
      <c r="F556" s="25">
        <f t="shared" si="43"/>
        <v>227.8338</v>
      </c>
      <c r="G556" s="24" t="str">
        <f t="shared" si="44"/>
        <v>Repeat</v>
      </c>
    </row>
    <row r="557" spans="2:7" hidden="1" x14ac:dyDescent="0.2">
      <c r="B557" s="24" t="s">
        <v>4119</v>
      </c>
      <c r="C557" s="24" t="str">
        <f t="shared" si="40"/>
        <v>Home Office</v>
      </c>
      <c r="D557" s="27">
        <f t="shared" si="41"/>
        <v>9</v>
      </c>
      <c r="E557" s="25">
        <f t="shared" si="42"/>
        <v>5087.92</v>
      </c>
      <c r="F557" s="25">
        <f t="shared" si="43"/>
        <v>226.45289999999983</v>
      </c>
      <c r="G557" s="24" t="str">
        <f t="shared" si="44"/>
        <v>Repeat</v>
      </c>
    </row>
    <row r="558" spans="2:7" hidden="1" x14ac:dyDescent="0.2">
      <c r="B558" s="24" t="s">
        <v>1402</v>
      </c>
      <c r="C558" s="24" t="str">
        <f t="shared" si="40"/>
        <v>Consumer</v>
      </c>
      <c r="D558" s="27">
        <f t="shared" si="41"/>
        <v>7</v>
      </c>
      <c r="E558" s="25">
        <f t="shared" si="42"/>
        <v>1734.5739999999998</v>
      </c>
      <c r="F558" s="25">
        <f t="shared" si="43"/>
        <v>273.85819999999995</v>
      </c>
      <c r="G558" s="24" t="str">
        <f t="shared" si="44"/>
        <v>Repeat</v>
      </c>
    </row>
    <row r="559" spans="2:7" hidden="1" x14ac:dyDescent="0.2">
      <c r="B559" s="24" t="s">
        <v>8527</v>
      </c>
      <c r="C559" s="24" t="str">
        <f t="shared" si="40"/>
        <v>Corporate</v>
      </c>
      <c r="D559" s="27">
        <f t="shared" si="41"/>
        <v>1</v>
      </c>
      <c r="E559" s="25">
        <f t="shared" si="42"/>
        <v>16.739000000000001</v>
      </c>
      <c r="F559" s="25">
        <f t="shared" si="43"/>
        <v>-1.2453000000000001</v>
      </c>
      <c r="G559" s="24" t="str">
        <f t="shared" si="44"/>
        <v>One-Time</v>
      </c>
    </row>
    <row r="560" spans="2:7" hidden="1" x14ac:dyDescent="0.2">
      <c r="B560" s="24" t="s">
        <v>5281</v>
      </c>
      <c r="C560" s="24" t="str">
        <f t="shared" si="40"/>
        <v>Consumer</v>
      </c>
      <c r="D560" s="27">
        <f t="shared" si="41"/>
        <v>7</v>
      </c>
      <c r="E560" s="25">
        <f t="shared" si="42"/>
        <v>5341.9</v>
      </c>
      <c r="F560" s="25">
        <f t="shared" si="43"/>
        <v>1238.4220000000003</v>
      </c>
      <c r="G560" s="24" t="str">
        <f t="shared" si="44"/>
        <v>Repeat</v>
      </c>
    </row>
    <row r="561" spans="2:7" hidden="1" x14ac:dyDescent="0.2">
      <c r="B561" s="24" t="s">
        <v>3011</v>
      </c>
      <c r="C561" s="24" t="str">
        <f t="shared" si="40"/>
        <v>Corporate</v>
      </c>
      <c r="D561" s="27">
        <f t="shared" si="41"/>
        <v>2</v>
      </c>
      <c r="E561" s="25">
        <f t="shared" si="42"/>
        <v>5253.8760000000002</v>
      </c>
      <c r="F561" s="25">
        <f t="shared" si="43"/>
        <v>1665.5160000000001</v>
      </c>
      <c r="G561" s="24" t="str">
        <f t="shared" si="44"/>
        <v>Repeat</v>
      </c>
    </row>
    <row r="562" spans="2:7" hidden="1" x14ac:dyDescent="0.2">
      <c r="B562" s="24" t="s">
        <v>7816</v>
      </c>
      <c r="C562" s="24" t="str">
        <f t="shared" si="40"/>
        <v>Corporate</v>
      </c>
      <c r="D562" s="27">
        <f t="shared" si="41"/>
        <v>5</v>
      </c>
      <c r="E562" s="25">
        <f t="shared" si="42"/>
        <v>1758.3</v>
      </c>
      <c r="F562" s="25">
        <f t="shared" si="43"/>
        <v>456.86080000000004</v>
      </c>
      <c r="G562" s="24" t="str">
        <f t="shared" si="44"/>
        <v>Repeat</v>
      </c>
    </row>
    <row r="563" spans="2:7" hidden="1" x14ac:dyDescent="0.2">
      <c r="B563" s="24" t="s">
        <v>8238</v>
      </c>
      <c r="C563" s="24" t="str">
        <f t="shared" si="40"/>
        <v>Consumer</v>
      </c>
      <c r="D563" s="27">
        <f t="shared" si="41"/>
        <v>2</v>
      </c>
      <c r="E563" s="25">
        <f t="shared" si="42"/>
        <v>162.232</v>
      </c>
      <c r="F563" s="25">
        <f t="shared" si="43"/>
        <v>42.6648</v>
      </c>
      <c r="G563" s="24" t="str">
        <f t="shared" si="44"/>
        <v>Repeat</v>
      </c>
    </row>
    <row r="564" spans="2:7" hidden="1" x14ac:dyDescent="0.2">
      <c r="B564" s="24" t="s">
        <v>1350</v>
      </c>
      <c r="C564" s="24" t="str">
        <f t="shared" si="40"/>
        <v>Corporate</v>
      </c>
      <c r="D564" s="27">
        <f t="shared" si="41"/>
        <v>9</v>
      </c>
      <c r="E564" s="25">
        <f t="shared" si="42"/>
        <v>775.4140000000001</v>
      </c>
      <c r="F564" s="25">
        <f t="shared" si="43"/>
        <v>58.891599999999997</v>
      </c>
      <c r="G564" s="24" t="str">
        <f t="shared" si="44"/>
        <v>Repeat</v>
      </c>
    </row>
    <row r="565" spans="2:7" hidden="1" x14ac:dyDescent="0.2">
      <c r="B565" s="24" t="s">
        <v>4230</v>
      </c>
      <c r="C565" s="24" t="str">
        <f t="shared" si="40"/>
        <v>Corporate</v>
      </c>
      <c r="D565" s="27">
        <f t="shared" si="41"/>
        <v>11</v>
      </c>
      <c r="E565" s="25">
        <f t="shared" si="42"/>
        <v>4152.6960000000008</v>
      </c>
      <c r="F565" s="25">
        <f t="shared" si="43"/>
        <v>-371.71109999999999</v>
      </c>
      <c r="G565" s="24" t="str">
        <f t="shared" si="44"/>
        <v>Repeat</v>
      </c>
    </row>
    <row r="566" spans="2:7" hidden="1" x14ac:dyDescent="0.2">
      <c r="B566" s="24" t="s">
        <v>5832</v>
      </c>
      <c r="C566" s="24" t="str">
        <f t="shared" si="40"/>
        <v>Home Office</v>
      </c>
      <c r="D566" s="27">
        <f t="shared" si="41"/>
        <v>4</v>
      </c>
      <c r="E566" s="25">
        <f t="shared" si="42"/>
        <v>1418.0900000000001</v>
      </c>
      <c r="F566" s="25">
        <f t="shared" si="43"/>
        <v>343.63810000000001</v>
      </c>
      <c r="G566" s="24" t="str">
        <f t="shared" si="44"/>
        <v>Repeat</v>
      </c>
    </row>
    <row r="567" spans="2:7" hidden="1" x14ac:dyDescent="0.2">
      <c r="B567" s="24" t="s">
        <v>2268</v>
      </c>
      <c r="C567" s="24" t="str">
        <f t="shared" si="40"/>
        <v>Consumer</v>
      </c>
      <c r="D567" s="27">
        <f t="shared" si="41"/>
        <v>6</v>
      </c>
      <c r="E567" s="25">
        <f t="shared" si="42"/>
        <v>5529.62</v>
      </c>
      <c r="F567" s="25">
        <f t="shared" si="43"/>
        <v>1208.8889999999999</v>
      </c>
      <c r="G567" s="24" t="str">
        <f t="shared" si="44"/>
        <v>Repeat</v>
      </c>
    </row>
    <row r="568" spans="2:7" hidden="1" x14ac:dyDescent="0.2">
      <c r="B568" s="24" t="s">
        <v>3338</v>
      </c>
      <c r="C568" s="24" t="str">
        <f t="shared" si="40"/>
        <v>Consumer</v>
      </c>
      <c r="D568" s="27">
        <f t="shared" si="41"/>
        <v>5</v>
      </c>
      <c r="E568" s="25">
        <f t="shared" si="42"/>
        <v>2461.4040000000009</v>
      </c>
      <c r="F568" s="25">
        <f t="shared" si="43"/>
        <v>580.30750000000012</v>
      </c>
      <c r="G568" s="24" t="str">
        <f t="shared" si="44"/>
        <v>Repeat</v>
      </c>
    </row>
    <row r="569" spans="2:7" hidden="1" x14ac:dyDescent="0.2">
      <c r="B569" s="24" t="s">
        <v>2074</v>
      </c>
      <c r="C569" s="24" t="str">
        <f t="shared" si="40"/>
        <v>Corporate</v>
      </c>
      <c r="D569" s="27">
        <f t="shared" si="41"/>
        <v>5</v>
      </c>
      <c r="E569" s="25">
        <f t="shared" si="42"/>
        <v>1869.58</v>
      </c>
      <c r="F569" s="25">
        <f t="shared" si="43"/>
        <v>313.63350000000003</v>
      </c>
      <c r="G569" s="24" t="str">
        <f t="shared" si="44"/>
        <v>Repeat</v>
      </c>
    </row>
    <row r="570" spans="2:7" hidden="1" x14ac:dyDescent="0.2">
      <c r="B570" s="24" t="s">
        <v>3768</v>
      </c>
      <c r="C570" s="24" t="str">
        <f t="shared" si="40"/>
        <v>Consumer</v>
      </c>
      <c r="D570" s="27">
        <f t="shared" si="41"/>
        <v>9</v>
      </c>
      <c r="E570" s="25">
        <f t="shared" si="42"/>
        <v>4326.1390000000001</v>
      </c>
      <c r="F570" s="25">
        <f t="shared" si="43"/>
        <v>353.64549999999991</v>
      </c>
      <c r="G570" s="24" t="str">
        <f t="shared" si="44"/>
        <v>Repeat</v>
      </c>
    </row>
    <row r="571" spans="2:7" hidden="1" x14ac:dyDescent="0.2">
      <c r="B571" s="24" t="s">
        <v>1518</v>
      </c>
      <c r="C571" s="24" t="str">
        <f t="shared" si="40"/>
        <v>Consumer</v>
      </c>
      <c r="D571" s="27">
        <f t="shared" si="41"/>
        <v>7</v>
      </c>
      <c r="E571" s="25">
        <f t="shared" si="42"/>
        <v>8322.8260000000009</v>
      </c>
      <c r="F571" s="25">
        <f t="shared" si="43"/>
        <v>-1695.9714000000001</v>
      </c>
      <c r="G571" s="24" t="str">
        <f t="shared" si="44"/>
        <v>Repeat</v>
      </c>
    </row>
    <row r="572" spans="2:7" hidden="1" x14ac:dyDescent="0.2">
      <c r="B572" s="24" t="s">
        <v>4313</v>
      </c>
      <c r="C572" s="24" t="str">
        <f t="shared" si="40"/>
        <v>Consumer</v>
      </c>
      <c r="D572" s="27">
        <f t="shared" si="41"/>
        <v>7</v>
      </c>
      <c r="E572" s="25">
        <f t="shared" si="42"/>
        <v>7234.0139999999992</v>
      </c>
      <c r="F572" s="25">
        <f t="shared" si="43"/>
        <v>1023.1230000000003</v>
      </c>
      <c r="G572" s="24" t="str">
        <f t="shared" si="44"/>
        <v>Repeat</v>
      </c>
    </row>
    <row r="573" spans="2:7" hidden="1" x14ac:dyDescent="0.2">
      <c r="B573" s="24" t="s">
        <v>6987</v>
      </c>
      <c r="C573" s="24" t="str">
        <f t="shared" si="40"/>
        <v>Consumer</v>
      </c>
      <c r="D573" s="27">
        <f t="shared" si="41"/>
        <v>6</v>
      </c>
      <c r="E573" s="25">
        <f t="shared" si="42"/>
        <v>2218.9899999999998</v>
      </c>
      <c r="F573" s="25">
        <f t="shared" si="43"/>
        <v>-2204.8072000000002</v>
      </c>
      <c r="G573" s="24" t="str">
        <f t="shared" si="44"/>
        <v>Repeat</v>
      </c>
    </row>
    <row r="574" spans="2:7" hidden="1" x14ac:dyDescent="0.2">
      <c r="B574" s="24" t="s">
        <v>1397</v>
      </c>
      <c r="C574" s="24" t="str">
        <f t="shared" si="40"/>
        <v>Consumer</v>
      </c>
      <c r="D574" s="27">
        <f t="shared" si="41"/>
        <v>5</v>
      </c>
      <c r="E574" s="25">
        <f t="shared" si="42"/>
        <v>1395.9380000000001</v>
      </c>
      <c r="F574" s="25">
        <f t="shared" si="43"/>
        <v>217.08929999999998</v>
      </c>
      <c r="G574" s="24" t="str">
        <f t="shared" si="44"/>
        <v>Repeat</v>
      </c>
    </row>
    <row r="575" spans="2:7" hidden="1" x14ac:dyDescent="0.2">
      <c r="B575" s="24" t="s">
        <v>1193</v>
      </c>
      <c r="C575" s="24" t="str">
        <f t="shared" si="40"/>
        <v>Home Office</v>
      </c>
      <c r="D575" s="27">
        <f t="shared" si="41"/>
        <v>7</v>
      </c>
      <c r="E575" s="25">
        <f t="shared" si="42"/>
        <v>6459.3439999999991</v>
      </c>
      <c r="F575" s="25">
        <f t="shared" si="43"/>
        <v>2751.6848999999988</v>
      </c>
      <c r="G575" s="24" t="str">
        <f t="shared" si="44"/>
        <v>Repeat</v>
      </c>
    </row>
    <row r="576" spans="2:7" hidden="1" x14ac:dyDescent="0.2">
      <c r="B576" s="24" t="s">
        <v>4629</v>
      </c>
      <c r="C576" s="24" t="str">
        <f t="shared" si="40"/>
        <v>Corporate</v>
      </c>
      <c r="D576" s="27">
        <f t="shared" si="41"/>
        <v>6</v>
      </c>
      <c r="E576" s="25">
        <f t="shared" si="42"/>
        <v>2893.4549999999999</v>
      </c>
      <c r="F576" s="25">
        <f t="shared" si="43"/>
        <v>443.33680000000004</v>
      </c>
      <c r="G576" s="24" t="str">
        <f t="shared" si="44"/>
        <v>Repeat</v>
      </c>
    </row>
    <row r="577" spans="2:7" hidden="1" x14ac:dyDescent="0.2">
      <c r="B577" s="24" t="s">
        <v>7374</v>
      </c>
      <c r="C577" s="24" t="str">
        <f t="shared" si="40"/>
        <v>Home Office</v>
      </c>
      <c r="D577" s="27">
        <f t="shared" si="41"/>
        <v>4</v>
      </c>
      <c r="E577" s="25">
        <f t="shared" si="42"/>
        <v>377.16200000000003</v>
      </c>
      <c r="F577" s="25">
        <f t="shared" si="43"/>
        <v>85.927799999999991</v>
      </c>
      <c r="G577" s="24" t="str">
        <f t="shared" si="44"/>
        <v>Repeat</v>
      </c>
    </row>
    <row r="578" spans="2:7" hidden="1" x14ac:dyDescent="0.2">
      <c r="B578" s="24" t="s">
        <v>667</v>
      </c>
      <c r="C578" s="24" t="str">
        <f t="shared" si="40"/>
        <v>Home Office</v>
      </c>
      <c r="D578" s="27">
        <f t="shared" si="41"/>
        <v>7</v>
      </c>
      <c r="E578" s="25">
        <f t="shared" si="42"/>
        <v>572.048</v>
      </c>
      <c r="F578" s="25">
        <f t="shared" si="43"/>
        <v>121.21770000000002</v>
      </c>
      <c r="G578" s="24" t="str">
        <f t="shared" si="44"/>
        <v>Repeat</v>
      </c>
    </row>
    <row r="579" spans="2:7" hidden="1" x14ac:dyDescent="0.2">
      <c r="B579" s="24" t="s">
        <v>4367</v>
      </c>
      <c r="C579" s="24" t="str">
        <f t="shared" si="40"/>
        <v>Consumer</v>
      </c>
      <c r="D579" s="27">
        <f t="shared" si="41"/>
        <v>4</v>
      </c>
      <c r="E579" s="25">
        <f t="shared" si="42"/>
        <v>2575.8629999999998</v>
      </c>
      <c r="F579" s="25">
        <f t="shared" si="43"/>
        <v>-12.303999999999983</v>
      </c>
      <c r="G579" s="24" t="str">
        <f t="shared" si="44"/>
        <v>Repeat</v>
      </c>
    </row>
    <row r="580" spans="2:7" hidden="1" x14ac:dyDescent="0.2">
      <c r="B580" s="24" t="s">
        <v>3273</v>
      </c>
      <c r="C580" s="24" t="str">
        <f t="shared" si="40"/>
        <v>Consumer</v>
      </c>
      <c r="D580" s="27">
        <f t="shared" si="41"/>
        <v>10</v>
      </c>
      <c r="E580" s="25">
        <f t="shared" si="42"/>
        <v>2161.9790000000003</v>
      </c>
      <c r="F580" s="25">
        <f t="shared" si="43"/>
        <v>788.95249999999999</v>
      </c>
      <c r="G580" s="24" t="str">
        <f t="shared" si="44"/>
        <v>Repeat</v>
      </c>
    </row>
    <row r="581" spans="2:7" hidden="1" x14ac:dyDescent="0.2">
      <c r="B581" s="24" t="s">
        <v>6820</v>
      </c>
      <c r="C581" s="24" t="str">
        <f t="shared" si="40"/>
        <v>Corporate</v>
      </c>
      <c r="D581" s="27">
        <f t="shared" si="41"/>
        <v>7</v>
      </c>
      <c r="E581" s="25">
        <f t="shared" si="42"/>
        <v>8241.7389999999996</v>
      </c>
      <c r="F581" s="25">
        <f t="shared" si="43"/>
        <v>1314.758</v>
      </c>
      <c r="G581" s="24" t="str">
        <f t="shared" si="44"/>
        <v>Repeat</v>
      </c>
    </row>
    <row r="582" spans="2:7" hidden="1" x14ac:dyDescent="0.2">
      <c r="B582" s="24" t="s">
        <v>7755</v>
      </c>
      <c r="C582" s="24" t="str">
        <f t="shared" si="40"/>
        <v>Consumer</v>
      </c>
      <c r="D582" s="27">
        <f t="shared" si="41"/>
        <v>5</v>
      </c>
      <c r="E582" s="25">
        <f t="shared" si="42"/>
        <v>2367.277</v>
      </c>
      <c r="F582" s="25">
        <f t="shared" si="43"/>
        <v>-25.148799999999994</v>
      </c>
      <c r="G582" s="24" t="str">
        <f t="shared" si="44"/>
        <v>Repeat</v>
      </c>
    </row>
    <row r="583" spans="2:7" hidden="1" x14ac:dyDescent="0.2">
      <c r="B583" s="24" t="s">
        <v>1099</v>
      </c>
      <c r="C583" s="24" t="str">
        <f t="shared" si="40"/>
        <v>Home Office</v>
      </c>
      <c r="D583" s="27">
        <f t="shared" si="41"/>
        <v>9</v>
      </c>
      <c r="E583" s="25">
        <f t="shared" si="42"/>
        <v>2488.31</v>
      </c>
      <c r="F583" s="25">
        <f t="shared" si="43"/>
        <v>402.42360000000002</v>
      </c>
      <c r="G583" s="24" t="str">
        <f t="shared" si="44"/>
        <v>Repeat</v>
      </c>
    </row>
    <row r="584" spans="2:7" hidden="1" x14ac:dyDescent="0.2">
      <c r="B584" s="24" t="s">
        <v>5671</v>
      </c>
      <c r="C584" s="24" t="str">
        <f t="shared" si="40"/>
        <v>Corporate</v>
      </c>
      <c r="D584" s="27">
        <f t="shared" si="41"/>
        <v>2</v>
      </c>
      <c r="E584" s="25">
        <f t="shared" si="42"/>
        <v>273.87199999999996</v>
      </c>
      <c r="F584" s="25">
        <f t="shared" si="43"/>
        <v>24.788800000000002</v>
      </c>
      <c r="G584" s="24" t="str">
        <f t="shared" si="44"/>
        <v>Repeat</v>
      </c>
    </row>
    <row r="585" spans="2:7" hidden="1" x14ac:dyDescent="0.2">
      <c r="B585" s="24" t="s">
        <v>3152</v>
      </c>
      <c r="C585" s="24" t="str">
        <f t="shared" si="40"/>
        <v>Home Office</v>
      </c>
      <c r="D585" s="27">
        <f t="shared" si="41"/>
        <v>7</v>
      </c>
      <c r="E585" s="25">
        <f t="shared" si="42"/>
        <v>2031.472</v>
      </c>
      <c r="F585" s="25">
        <f t="shared" si="43"/>
        <v>388.2131</v>
      </c>
      <c r="G585" s="24" t="str">
        <f t="shared" si="44"/>
        <v>Repeat</v>
      </c>
    </row>
    <row r="586" spans="2:7" hidden="1" x14ac:dyDescent="0.2">
      <c r="B586" s="24" t="s">
        <v>3961</v>
      </c>
      <c r="C586" s="24" t="str">
        <f t="shared" si="40"/>
        <v>Corporate</v>
      </c>
      <c r="D586" s="27">
        <f t="shared" si="41"/>
        <v>7</v>
      </c>
      <c r="E586" s="25">
        <f t="shared" si="42"/>
        <v>2673.2899999999995</v>
      </c>
      <c r="F586" s="25">
        <f t="shared" si="43"/>
        <v>760.16660000000002</v>
      </c>
      <c r="G586" s="24" t="str">
        <f t="shared" si="44"/>
        <v>Repeat</v>
      </c>
    </row>
    <row r="587" spans="2:7" hidden="1" x14ac:dyDescent="0.2">
      <c r="B587" s="24" t="s">
        <v>4689</v>
      </c>
      <c r="C587" s="24" t="str">
        <f t="shared" si="40"/>
        <v>Corporate</v>
      </c>
      <c r="D587" s="27">
        <f t="shared" si="41"/>
        <v>5</v>
      </c>
      <c r="E587" s="25">
        <f t="shared" si="42"/>
        <v>1821.7420000000002</v>
      </c>
      <c r="F587" s="25">
        <f t="shared" si="43"/>
        <v>-359.02099999999996</v>
      </c>
      <c r="G587" s="24" t="str">
        <f t="shared" si="44"/>
        <v>Repeat</v>
      </c>
    </row>
    <row r="588" spans="2:7" hidden="1" x14ac:dyDescent="0.2">
      <c r="B588" s="24" t="s">
        <v>3130</v>
      </c>
      <c r="C588" s="24" t="str">
        <f t="shared" si="40"/>
        <v>Corporate</v>
      </c>
      <c r="D588" s="27">
        <f t="shared" si="41"/>
        <v>13</v>
      </c>
      <c r="E588" s="25">
        <f t="shared" si="42"/>
        <v>2964.8229999999994</v>
      </c>
      <c r="F588" s="25">
        <f t="shared" si="43"/>
        <v>-234.77139999999994</v>
      </c>
      <c r="G588" s="24" t="str">
        <f t="shared" si="44"/>
        <v>Repeat</v>
      </c>
    </row>
    <row r="589" spans="2:7" hidden="1" x14ac:dyDescent="0.2">
      <c r="B589" s="24" t="s">
        <v>2056</v>
      </c>
      <c r="C589" s="24" t="str">
        <f t="shared" si="40"/>
        <v>Corporate</v>
      </c>
      <c r="D589" s="27">
        <f t="shared" si="41"/>
        <v>9</v>
      </c>
      <c r="E589" s="25">
        <f t="shared" si="42"/>
        <v>1972.5989999999999</v>
      </c>
      <c r="F589" s="25">
        <f t="shared" si="43"/>
        <v>117.6429</v>
      </c>
      <c r="G589" s="24" t="str">
        <f t="shared" si="44"/>
        <v>Repeat</v>
      </c>
    </row>
    <row r="590" spans="2:7" hidden="1" x14ac:dyDescent="0.2">
      <c r="B590" s="24" t="s">
        <v>675</v>
      </c>
      <c r="C590" s="24" t="str">
        <f t="shared" ref="C590:C653" si="45">IFERROR(INDEX(nSegment,MATCH($B590,nCustomerName,0)),"")</f>
        <v>Consumer</v>
      </c>
      <c r="D590" s="27">
        <f t="shared" ref="D590:D653" si="46">SUMIFS(nIsFirstOrderLine,nCustomerName,$B590)</f>
        <v>5</v>
      </c>
      <c r="E590" s="25">
        <f t="shared" ref="E590:E653" si="47">SUMIFS(nSales,nCustomerName,$B590)</f>
        <v>3908.402</v>
      </c>
      <c r="F590" s="25">
        <f t="shared" ref="F590:F653" si="48">SUMIFS(nProfit,nCustomerName,$B590)</f>
        <v>514.60020000000009</v>
      </c>
      <c r="G590" s="24" t="str">
        <f t="shared" ref="G590:G653" si="49">IF(D590&gt;1,"Repeat","One-Time")</f>
        <v>Repeat</v>
      </c>
    </row>
    <row r="591" spans="2:7" hidden="1" x14ac:dyDescent="0.2">
      <c r="B591" s="24" t="s">
        <v>3996</v>
      </c>
      <c r="C591" s="24" t="str">
        <f t="shared" si="45"/>
        <v>Home Office</v>
      </c>
      <c r="D591" s="27">
        <f t="shared" si="46"/>
        <v>6</v>
      </c>
      <c r="E591" s="25">
        <f t="shared" si="47"/>
        <v>1228.6980000000001</v>
      </c>
      <c r="F591" s="25">
        <f t="shared" si="48"/>
        <v>514.50170000000003</v>
      </c>
      <c r="G591" s="24" t="str">
        <f t="shared" si="49"/>
        <v>Repeat</v>
      </c>
    </row>
    <row r="592" spans="2:7" hidden="1" x14ac:dyDescent="0.2">
      <c r="B592" s="24" t="s">
        <v>3523</v>
      </c>
      <c r="C592" s="24" t="str">
        <f t="shared" si="45"/>
        <v>Consumer</v>
      </c>
      <c r="D592" s="27">
        <f t="shared" si="46"/>
        <v>7</v>
      </c>
      <c r="E592" s="25">
        <f t="shared" si="47"/>
        <v>7903.1825000000008</v>
      </c>
      <c r="F592" s="25">
        <f t="shared" si="48"/>
        <v>631.2281999999999</v>
      </c>
      <c r="G592" s="24" t="str">
        <f t="shared" si="49"/>
        <v>Repeat</v>
      </c>
    </row>
    <row r="593" spans="2:7" hidden="1" x14ac:dyDescent="0.2">
      <c r="B593" s="24" t="s">
        <v>254</v>
      </c>
      <c r="C593" s="24" t="str">
        <f t="shared" si="45"/>
        <v>Corporate</v>
      </c>
      <c r="D593" s="27">
        <f t="shared" si="46"/>
        <v>9</v>
      </c>
      <c r="E593" s="25">
        <f t="shared" si="47"/>
        <v>1567.52</v>
      </c>
      <c r="F593" s="25">
        <f t="shared" si="48"/>
        <v>-5.88900000000001</v>
      </c>
      <c r="G593" s="24" t="str">
        <f t="shared" si="49"/>
        <v>Repeat</v>
      </c>
    </row>
    <row r="594" spans="2:7" hidden="1" x14ac:dyDescent="0.2">
      <c r="B594" s="24" t="s">
        <v>1925</v>
      </c>
      <c r="C594" s="24" t="str">
        <f t="shared" si="45"/>
        <v>Consumer</v>
      </c>
      <c r="D594" s="27">
        <f t="shared" si="46"/>
        <v>5</v>
      </c>
      <c r="E594" s="25">
        <f t="shared" si="47"/>
        <v>3818.6240000000003</v>
      </c>
      <c r="F594" s="25">
        <f t="shared" si="48"/>
        <v>-925.12030000000004</v>
      </c>
      <c r="G594" s="24" t="str">
        <f t="shared" si="49"/>
        <v>Repeat</v>
      </c>
    </row>
    <row r="595" spans="2:7" hidden="1" x14ac:dyDescent="0.2">
      <c r="B595" s="24" t="s">
        <v>2783</v>
      </c>
      <c r="C595" s="24" t="str">
        <f t="shared" si="45"/>
        <v>Corporate</v>
      </c>
      <c r="D595" s="27">
        <f t="shared" si="46"/>
        <v>4</v>
      </c>
      <c r="E595" s="25">
        <f t="shared" si="47"/>
        <v>1832.0640000000001</v>
      </c>
      <c r="F595" s="25">
        <f t="shared" si="48"/>
        <v>272.685</v>
      </c>
      <c r="G595" s="24" t="str">
        <f t="shared" si="49"/>
        <v>Repeat</v>
      </c>
    </row>
    <row r="596" spans="2:7" hidden="1" x14ac:dyDescent="0.2">
      <c r="B596" s="24" t="s">
        <v>4398</v>
      </c>
      <c r="C596" s="24" t="str">
        <f t="shared" si="45"/>
        <v>Consumer</v>
      </c>
      <c r="D596" s="27">
        <f t="shared" si="46"/>
        <v>6</v>
      </c>
      <c r="E596" s="25">
        <f t="shared" si="47"/>
        <v>2181.4789999999998</v>
      </c>
      <c r="F596" s="25">
        <f t="shared" si="48"/>
        <v>-134.44099999999997</v>
      </c>
      <c r="G596" s="24" t="str">
        <f t="shared" si="49"/>
        <v>Repeat</v>
      </c>
    </row>
    <row r="597" spans="2:7" hidden="1" x14ac:dyDescent="0.2">
      <c r="B597" s="24" t="s">
        <v>452</v>
      </c>
      <c r="C597" s="24" t="str">
        <f t="shared" si="45"/>
        <v>Home Office</v>
      </c>
      <c r="D597" s="27">
        <f t="shared" si="46"/>
        <v>8</v>
      </c>
      <c r="E597" s="25">
        <f t="shared" si="47"/>
        <v>1467.152</v>
      </c>
      <c r="F597" s="25">
        <f t="shared" si="48"/>
        <v>192.03960000000001</v>
      </c>
      <c r="G597" s="24" t="str">
        <f t="shared" si="49"/>
        <v>Repeat</v>
      </c>
    </row>
    <row r="598" spans="2:7" hidden="1" x14ac:dyDescent="0.2">
      <c r="B598" s="24" t="s">
        <v>1823</v>
      </c>
      <c r="C598" s="24" t="str">
        <f t="shared" si="45"/>
        <v>Home Office</v>
      </c>
      <c r="D598" s="27">
        <f t="shared" si="46"/>
        <v>1</v>
      </c>
      <c r="E598" s="25">
        <f t="shared" si="47"/>
        <v>729.64800000000002</v>
      </c>
      <c r="F598" s="25">
        <f t="shared" si="48"/>
        <v>47.887799999999999</v>
      </c>
      <c r="G598" s="24" t="str">
        <f t="shared" si="49"/>
        <v>One-Time</v>
      </c>
    </row>
    <row r="599" spans="2:7" hidden="1" x14ac:dyDescent="0.2">
      <c r="B599" s="24" t="s">
        <v>5154</v>
      </c>
      <c r="C599" s="24" t="str">
        <f t="shared" si="45"/>
        <v>Home Office</v>
      </c>
      <c r="D599" s="27">
        <f t="shared" si="46"/>
        <v>3</v>
      </c>
      <c r="E599" s="25">
        <f t="shared" si="47"/>
        <v>740.35599999999999</v>
      </c>
      <c r="F599" s="25">
        <f t="shared" si="48"/>
        <v>229.22569999999999</v>
      </c>
      <c r="G599" s="24" t="str">
        <f t="shared" si="49"/>
        <v>Repeat</v>
      </c>
    </row>
    <row r="600" spans="2:7" hidden="1" x14ac:dyDescent="0.2">
      <c r="B600" s="24" t="s">
        <v>2601</v>
      </c>
      <c r="C600" s="24" t="str">
        <f t="shared" si="45"/>
        <v>Consumer</v>
      </c>
      <c r="D600" s="27">
        <f t="shared" si="46"/>
        <v>13</v>
      </c>
      <c r="E600" s="25">
        <f t="shared" si="47"/>
        <v>3086.9070000000002</v>
      </c>
      <c r="F600" s="25">
        <f t="shared" si="48"/>
        <v>137.46130000000002</v>
      </c>
      <c r="G600" s="24" t="str">
        <f t="shared" si="49"/>
        <v>Repeat</v>
      </c>
    </row>
    <row r="601" spans="2:7" hidden="1" x14ac:dyDescent="0.2">
      <c r="B601" s="24" t="s">
        <v>5324</v>
      </c>
      <c r="C601" s="24" t="str">
        <f t="shared" si="45"/>
        <v>Corporate</v>
      </c>
      <c r="D601" s="27">
        <f t="shared" si="46"/>
        <v>8</v>
      </c>
      <c r="E601" s="25">
        <f t="shared" si="47"/>
        <v>1220.0900000000001</v>
      </c>
      <c r="F601" s="25">
        <f t="shared" si="48"/>
        <v>442.13550000000004</v>
      </c>
      <c r="G601" s="24" t="str">
        <f t="shared" si="49"/>
        <v>Repeat</v>
      </c>
    </row>
    <row r="602" spans="2:7" hidden="1" x14ac:dyDescent="0.2">
      <c r="B602" s="24" t="s">
        <v>1220</v>
      </c>
      <c r="C602" s="24" t="str">
        <f t="shared" si="45"/>
        <v>Consumer</v>
      </c>
      <c r="D602" s="27">
        <f t="shared" si="46"/>
        <v>11</v>
      </c>
      <c r="E602" s="25">
        <f t="shared" si="47"/>
        <v>7473.8282000000008</v>
      </c>
      <c r="F602" s="25">
        <f t="shared" si="48"/>
        <v>38.475700000000032</v>
      </c>
      <c r="G602" s="24" t="str">
        <f t="shared" si="49"/>
        <v>Repeat</v>
      </c>
    </row>
    <row r="603" spans="2:7" hidden="1" x14ac:dyDescent="0.2">
      <c r="B603" s="24" t="s">
        <v>263</v>
      </c>
      <c r="C603" s="24" t="str">
        <f t="shared" si="45"/>
        <v>Consumer</v>
      </c>
      <c r="D603" s="27">
        <f t="shared" si="46"/>
        <v>7</v>
      </c>
      <c r="E603" s="25">
        <f t="shared" si="47"/>
        <v>2493.2140000000004</v>
      </c>
      <c r="F603" s="25">
        <f t="shared" si="48"/>
        <v>437.85329999999999</v>
      </c>
      <c r="G603" s="24" t="str">
        <f t="shared" si="49"/>
        <v>Repeat</v>
      </c>
    </row>
    <row r="604" spans="2:7" hidden="1" x14ac:dyDescent="0.2">
      <c r="B604" s="24" t="s">
        <v>6580</v>
      </c>
      <c r="C604" s="24" t="str">
        <f t="shared" si="45"/>
        <v>Consumer</v>
      </c>
      <c r="D604" s="27">
        <f t="shared" si="46"/>
        <v>5</v>
      </c>
      <c r="E604" s="25">
        <f t="shared" si="47"/>
        <v>1840.1779999999997</v>
      </c>
      <c r="F604" s="25">
        <f t="shared" si="48"/>
        <v>247.62260000000001</v>
      </c>
      <c r="G604" s="24" t="str">
        <f t="shared" si="49"/>
        <v>Repeat</v>
      </c>
    </row>
    <row r="605" spans="2:7" hidden="1" x14ac:dyDescent="0.2">
      <c r="B605" s="24" t="s">
        <v>415</v>
      </c>
      <c r="C605" s="24" t="str">
        <f t="shared" si="45"/>
        <v>Consumer</v>
      </c>
      <c r="D605" s="27">
        <f t="shared" si="46"/>
        <v>9</v>
      </c>
      <c r="E605" s="25">
        <f t="shared" si="47"/>
        <v>1987.1640000000002</v>
      </c>
      <c r="F605" s="25">
        <f t="shared" si="48"/>
        <v>334.51629999999994</v>
      </c>
      <c r="G605" s="24" t="str">
        <f t="shared" si="49"/>
        <v>Repeat</v>
      </c>
    </row>
    <row r="606" spans="2:7" hidden="1" x14ac:dyDescent="0.2">
      <c r="B606" s="24" t="s">
        <v>2724</v>
      </c>
      <c r="C606" s="24" t="str">
        <f t="shared" si="45"/>
        <v>Home Office</v>
      </c>
      <c r="D606" s="27">
        <f t="shared" si="46"/>
        <v>2</v>
      </c>
      <c r="E606" s="25">
        <f t="shared" si="47"/>
        <v>1441.152</v>
      </c>
      <c r="F606" s="25">
        <f t="shared" si="48"/>
        <v>-798.70500000000004</v>
      </c>
      <c r="G606" s="24" t="str">
        <f t="shared" si="49"/>
        <v>Repeat</v>
      </c>
    </row>
    <row r="607" spans="2:7" hidden="1" x14ac:dyDescent="0.2">
      <c r="B607" s="24" t="s">
        <v>4088</v>
      </c>
      <c r="C607" s="24" t="str">
        <f t="shared" si="45"/>
        <v>Home Office</v>
      </c>
      <c r="D607" s="27">
        <f t="shared" si="46"/>
        <v>5</v>
      </c>
      <c r="E607" s="25">
        <f t="shared" si="47"/>
        <v>239.48100000000002</v>
      </c>
      <c r="F607" s="25">
        <f t="shared" si="48"/>
        <v>-0.75270000000000259</v>
      </c>
      <c r="G607" s="24" t="str">
        <f t="shared" si="49"/>
        <v>Repeat</v>
      </c>
    </row>
    <row r="608" spans="2:7" hidden="1" x14ac:dyDescent="0.2">
      <c r="B608" s="24" t="s">
        <v>3383</v>
      </c>
      <c r="C608" s="24" t="str">
        <f t="shared" si="45"/>
        <v>Consumer</v>
      </c>
      <c r="D608" s="27">
        <f t="shared" si="46"/>
        <v>3</v>
      </c>
      <c r="E608" s="25">
        <f t="shared" si="47"/>
        <v>1405.402</v>
      </c>
      <c r="F608" s="25">
        <f t="shared" si="48"/>
        <v>157.8768</v>
      </c>
      <c r="G608" s="24" t="str">
        <f t="shared" si="49"/>
        <v>Repeat</v>
      </c>
    </row>
    <row r="609" spans="2:7" hidden="1" x14ac:dyDescent="0.2">
      <c r="B609" s="24" t="s">
        <v>3827</v>
      </c>
      <c r="C609" s="24" t="str">
        <f t="shared" si="45"/>
        <v>Home Office</v>
      </c>
      <c r="D609" s="27">
        <f t="shared" si="46"/>
        <v>10</v>
      </c>
      <c r="E609" s="25">
        <f t="shared" si="47"/>
        <v>7252.608000000002</v>
      </c>
      <c r="F609" s="25">
        <f t="shared" si="48"/>
        <v>1495.0853999999997</v>
      </c>
      <c r="G609" s="24" t="str">
        <f t="shared" si="49"/>
        <v>Repeat</v>
      </c>
    </row>
    <row r="610" spans="2:7" hidden="1" x14ac:dyDescent="0.2">
      <c r="B610" s="24" t="s">
        <v>329</v>
      </c>
      <c r="C610" s="24" t="str">
        <f t="shared" si="45"/>
        <v>Home Office</v>
      </c>
      <c r="D610" s="27">
        <f t="shared" si="46"/>
        <v>8</v>
      </c>
      <c r="E610" s="25">
        <f t="shared" si="47"/>
        <v>1278.6390000000001</v>
      </c>
      <c r="F610" s="25">
        <f t="shared" si="48"/>
        <v>198.50989999999999</v>
      </c>
      <c r="G610" s="24" t="str">
        <f t="shared" si="49"/>
        <v>Repeat</v>
      </c>
    </row>
    <row r="611" spans="2:7" hidden="1" x14ac:dyDescent="0.2">
      <c r="B611" s="24" t="s">
        <v>3263</v>
      </c>
      <c r="C611" s="24" t="str">
        <f t="shared" si="45"/>
        <v>Home Office</v>
      </c>
      <c r="D611" s="27">
        <f t="shared" si="46"/>
        <v>5</v>
      </c>
      <c r="E611" s="25">
        <f t="shared" si="47"/>
        <v>2876.0460000000003</v>
      </c>
      <c r="F611" s="25">
        <f t="shared" si="48"/>
        <v>434.52840000000003</v>
      </c>
      <c r="G611" s="24" t="str">
        <f t="shared" si="49"/>
        <v>Repeat</v>
      </c>
    </row>
    <row r="612" spans="2:7" hidden="1" x14ac:dyDescent="0.2">
      <c r="B612" s="24" t="s">
        <v>4061</v>
      </c>
      <c r="C612" s="24" t="str">
        <f t="shared" si="45"/>
        <v>Home Office</v>
      </c>
      <c r="D612" s="27">
        <f t="shared" si="46"/>
        <v>2</v>
      </c>
      <c r="E612" s="25">
        <f t="shared" si="47"/>
        <v>1061.4880000000001</v>
      </c>
      <c r="F612" s="25">
        <f t="shared" si="48"/>
        <v>-184.3364</v>
      </c>
      <c r="G612" s="24" t="str">
        <f t="shared" si="49"/>
        <v>Repeat</v>
      </c>
    </row>
    <row r="613" spans="2:7" hidden="1" x14ac:dyDescent="0.2">
      <c r="B613" s="24" t="s">
        <v>2574</v>
      </c>
      <c r="C613" s="24" t="str">
        <f t="shared" si="45"/>
        <v>Consumer</v>
      </c>
      <c r="D613" s="27">
        <f t="shared" si="46"/>
        <v>7</v>
      </c>
      <c r="E613" s="25">
        <f t="shared" si="47"/>
        <v>1824.2340000000002</v>
      </c>
      <c r="F613" s="25">
        <f t="shared" si="48"/>
        <v>682.99790000000019</v>
      </c>
      <c r="G613" s="24" t="str">
        <f t="shared" si="49"/>
        <v>Repeat</v>
      </c>
    </row>
    <row r="614" spans="2:7" hidden="1" x14ac:dyDescent="0.2">
      <c r="B614" s="24" t="s">
        <v>3921</v>
      </c>
      <c r="C614" s="24" t="str">
        <f t="shared" si="45"/>
        <v>Corporate</v>
      </c>
      <c r="D614" s="27">
        <f t="shared" si="46"/>
        <v>10</v>
      </c>
      <c r="E614" s="25">
        <f t="shared" si="47"/>
        <v>3454.9160000000002</v>
      </c>
      <c r="F614" s="25">
        <f t="shared" si="48"/>
        <v>803.81690000000003</v>
      </c>
      <c r="G614" s="24" t="str">
        <f t="shared" si="49"/>
        <v>Repeat</v>
      </c>
    </row>
    <row r="615" spans="2:7" hidden="1" x14ac:dyDescent="0.2">
      <c r="B615" s="24" t="s">
        <v>3253</v>
      </c>
      <c r="C615" s="24" t="str">
        <f t="shared" si="45"/>
        <v>Home Office</v>
      </c>
      <c r="D615" s="27">
        <f t="shared" si="46"/>
        <v>7</v>
      </c>
      <c r="E615" s="25">
        <f t="shared" si="47"/>
        <v>6843.6339999999991</v>
      </c>
      <c r="F615" s="25">
        <f t="shared" si="48"/>
        <v>1742.7297000000001</v>
      </c>
      <c r="G615" s="24" t="str">
        <f t="shared" si="49"/>
        <v>Repeat</v>
      </c>
    </row>
    <row r="616" spans="2:7" hidden="1" x14ac:dyDescent="0.2">
      <c r="B616" s="24" t="s">
        <v>503</v>
      </c>
      <c r="C616" s="24" t="str">
        <f t="shared" si="45"/>
        <v>Home Office</v>
      </c>
      <c r="D616" s="27">
        <f t="shared" si="46"/>
        <v>6</v>
      </c>
      <c r="E616" s="25">
        <f t="shared" si="47"/>
        <v>729.40800000000002</v>
      </c>
      <c r="F616" s="25">
        <f t="shared" si="48"/>
        <v>225.85879999999997</v>
      </c>
      <c r="G616" s="24" t="str">
        <f t="shared" si="49"/>
        <v>Repeat</v>
      </c>
    </row>
    <row r="617" spans="2:7" hidden="1" x14ac:dyDescent="0.2">
      <c r="B617" s="24" t="s">
        <v>139</v>
      </c>
      <c r="C617" s="24" t="str">
        <f t="shared" si="45"/>
        <v>Consumer</v>
      </c>
      <c r="D617" s="27">
        <f t="shared" si="46"/>
        <v>12</v>
      </c>
      <c r="E617" s="25">
        <f t="shared" si="47"/>
        <v>8646.9339999999975</v>
      </c>
      <c r="F617" s="25">
        <f t="shared" si="48"/>
        <v>2038.2676000000001</v>
      </c>
      <c r="G617" s="24" t="str">
        <f t="shared" si="49"/>
        <v>Repeat</v>
      </c>
    </row>
    <row r="618" spans="2:7" hidden="1" x14ac:dyDescent="0.2">
      <c r="B618" s="24" t="s">
        <v>6411</v>
      </c>
      <c r="C618" s="24" t="str">
        <f t="shared" si="45"/>
        <v>Consumer</v>
      </c>
      <c r="D618" s="27">
        <f t="shared" si="46"/>
        <v>4</v>
      </c>
      <c r="E618" s="25">
        <f t="shared" si="47"/>
        <v>160.572</v>
      </c>
      <c r="F618" s="25">
        <f t="shared" si="48"/>
        <v>-20.050800000000002</v>
      </c>
      <c r="G618" s="24" t="str">
        <f t="shared" si="49"/>
        <v>Repeat</v>
      </c>
    </row>
    <row r="619" spans="2:7" hidden="1" x14ac:dyDescent="0.2">
      <c r="B619" s="24" t="s">
        <v>2411</v>
      </c>
      <c r="C619" s="24" t="str">
        <f t="shared" si="45"/>
        <v>Consumer</v>
      </c>
      <c r="D619" s="27">
        <f t="shared" si="46"/>
        <v>4</v>
      </c>
      <c r="E619" s="25">
        <f t="shared" si="47"/>
        <v>688.32399999999996</v>
      </c>
      <c r="F619" s="25">
        <f t="shared" si="48"/>
        <v>218.15970000000002</v>
      </c>
      <c r="G619" s="24" t="str">
        <f t="shared" si="49"/>
        <v>Repeat</v>
      </c>
    </row>
    <row r="620" spans="2:7" hidden="1" x14ac:dyDescent="0.2">
      <c r="B620" s="24" t="s">
        <v>7060</v>
      </c>
      <c r="C620" s="24" t="str">
        <f t="shared" si="45"/>
        <v>Consumer</v>
      </c>
      <c r="D620" s="27">
        <f t="shared" si="46"/>
        <v>4</v>
      </c>
      <c r="E620" s="25">
        <f t="shared" si="47"/>
        <v>9062.8639999999978</v>
      </c>
      <c r="F620" s="25">
        <f t="shared" si="48"/>
        <v>-614.29430000000025</v>
      </c>
      <c r="G620" s="24" t="str">
        <f t="shared" si="49"/>
        <v>Repeat</v>
      </c>
    </row>
    <row r="621" spans="2:7" hidden="1" x14ac:dyDescent="0.2">
      <c r="B621" s="24" t="s">
        <v>2752</v>
      </c>
      <c r="C621" s="24" t="str">
        <f t="shared" si="45"/>
        <v>Home Office</v>
      </c>
      <c r="D621" s="27">
        <f t="shared" si="46"/>
        <v>4</v>
      </c>
      <c r="E621" s="25">
        <f t="shared" si="47"/>
        <v>4115.6620000000003</v>
      </c>
      <c r="F621" s="25">
        <f t="shared" si="48"/>
        <v>526.75369999999998</v>
      </c>
      <c r="G621" s="24" t="str">
        <f t="shared" si="49"/>
        <v>Repeat</v>
      </c>
    </row>
    <row r="622" spans="2:7" hidden="1" x14ac:dyDescent="0.2">
      <c r="B622" s="24" t="s">
        <v>1492</v>
      </c>
      <c r="C622" s="24" t="str">
        <f t="shared" si="45"/>
        <v>Consumer</v>
      </c>
      <c r="D622" s="27">
        <f t="shared" si="46"/>
        <v>8</v>
      </c>
      <c r="E622" s="25">
        <f t="shared" si="47"/>
        <v>1456.9499999999998</v>
      </c>
      <c r="F622" s="25">
        <f t="shared" si="48"/>
        <v>280.66060000000004</v>
      </c>
      <c r="G622" s="24" t="str">
        <f t="shared" si="49"/>
        <v>Repeat</v>
      </c>
    </row>
    <row r="623" spans="2:7" hidden="1" x14ac:dyDescent="0.2">
      <c r="B623" s="24" t="s">
        <v>564</v>
      </c>
      <c r="C623" s="24" t="str">
        <f t="shared" si="45"/>
        <v>Consumer</v>
      </c>
      <c r="D623" s="27">
        <f t="shared" si="46"/>
        <v>6</v>
      </c>
      <c r="E623" s="25">
        <f t="shared" si="47"/>
        <v>2770</v>
      </c>
      <c r="F623" s="25">
        <f t="shared" si="48"/>
        <v>196.87389999999996</v>
      </c>
      <c r="G623" s="24" t="str">
        <f t="shared" si="49"/>
        <v>Repeat</v>
      </c>
    </row>
    <row r="624" spans="2:7" hidden="1" x14ac:dyDescent="0.2">
      <c r="B624" s="24" t="s">
        <v>1560</v>
      </c>
      <c r="C624" s="24" t="str">
        <f t="shared" si="45"/>
        <v>Home Office</v>
      </c>
      <c r="D624" s="27">
        <f t="shared" si="46"/>
        <v>9</v>
      </c>
      <c r="E624" s="25">
        <f t="shared" si="47"/>
        <v>4893.0430000000006</v>
      </c>
      <c r="F624" s="25">
        <f t="shared" si="48"/>
        <v>1155.4331</v>
      </c>
      <c r="G624" s="24" t="str">
        <f t="shared" si="49"/>
        <v>Repeat</v>
      </c>
    </row>
    <row r="625" spans="2:7" hidden="1" x14ac:dyDescent="0.2">
      <c r="B625" s="24" t="s">
        <v>2396</v>
      </c>
      <c r="C625" s="24" t="str">
        <f t="shared" si="45"/>
        <v>Home Office</v>
      </c>
      <c r="D625" s="27">
        <f t="shared" si="46"/>
        <v>5</v>
      </c>
      <c r="E625" s="25">
        <f t="shared" si="47"/>
        <v>1056.8580000000002</v>
      </c>
      <c r="F625" s="25">
        <f t="shared" si="48"/>
        <v>-49.700899999999983</v>
      </c>
      <c r="G625" s="24" t="str">
        <f t="shared" si="49"/>
        <v>Repeat</v>
      </c>
    </row>
    <row r="626" spans="2:7" hidden="1" x14ac:dyDescent="0.2">
      <c r="B626" s="24" t="s">
        <v>4583</v>
      </c>
      <c r="C626" s="24" t="str">
        <f t="shared" si="45"/>
        <v>Corporate</v>
      </c>
      <c r="D626" s="27">
        <f t="shared" si="46"/>
        <v>2</v>
      </c>
      <c r="E626" s="25">
        <f t="shared" si="47"/>
        <v>132.738</v>
      </c>
      <c r="F626" s="25">
        <f t="shared" si="48"/>
        <v>21.897000000000002</v>
      </c>
      <c r="G626" s="24" t="str">
        <f t="shared" si="49"/>
        <v>Repeat</v>
      </c>
    </row>
    <row r="627" spans="2:7" hidden="1" x14ac:dyDescent="0.2">
      <c r="B627" s="24" t="s">
        <v>3565</v>
      </c>
      <c r="C627" s="24" t="str">
        <f t="shared" si="45"/>
        <v>Consumer</v>
      </c>
      <c r="D627" s="27">
        <f t="shared" si="46"/>
        <v>5</v>
      </c>
      <c r="E627" s="25">
        <f t="shared" si="47"/>
        <v>2206.1279999999997</v>
      </c>
      <c r="F627" s="25">
        <f t="shared" si="48"/>
        <v>591.31179999999995</v>
      </c>
      <c r="G627" s="24" t="str">
        <f t="shared" si="49"/>
        <v>Repeat</v>
      </c>
    </row>
    <row r="628" spans="2:7" hidden="1" x14ac:dyDescent="0.2">
      <c r="B628" s="24" t="s">
        <v>5538</v>
      </c>
      <c r="C628" s="24" t="str">
        <f t="shared" si="45"/>
        <v>Consumer</v>
      </c>
      <c r="D628" s="27">
        <f t="shared" si="46"/>
        <v>7</v>
      </c>
      <c r="E628" s="25">
        <f t="shared" si="47"/>
        <v>3922.4149999999995</v>
      </c>
      <c r="F628" s="25">
        <f t="shared" si="48"/>
        <v>1290.354</v>
      </c>
      <c r="G628" s="24" t="str">
        <f t="shared" si="49"/>
        <v>Repeat</v>
      </c>
    </row>
    <row r="629" spans="2:7" hidden="1" x14ac:dyDescent="0.2">
      <c r="B629" s="24" t="s">
        <v>3638</v>
      </c>
      <c r="C629" s="24" t="str">
        <f t="shared" si="45"/>
        <v>Corporate</v>
      </c>
      <c r="D629" s="27">
        <f t="shared" si="46"/>
        <v>9</v>
      </c>
      <c r="E629" s="25">
        <f t="shared" si="47"/>
        <v>6108.3379999999997</v>
      </c>
      <c r="F629" s="25">
        <f t="shared" si="48"/>
        <v>1203.6768</v>
      </c>
      <c r="G629" s="24" t="str">
        <f t="shared" si="49"/>
        <v>Repeat</v>
      </c>
    </row>
    <row r="630" spans="2:7" hidden="1" x14ac:dyDescent="0.2">
      <c r="B630" s="24" t="s">
        <v>2888</v>
      </c>
      <c r="C630" s="24" t="str">
        <f t="shared" si="45"/>
        <v>Corporate</v>
      </c>
      <c r="D630" s="27">
        <f t="shared" si="46"/>
        <v>4</v>
      </c>
      <c r="E630" s="25">
        <f t="shared" si="47"/>
        <v>954.64519999999993</v>
      </c>
      <c r="F630" s="25">
        <f t="shared" si="48"/>
        <v>59.538399999999982</v>
      </c>
      <c r="G630" s="24" t="str">
        <f t="shared" si="49"/>
        <v>Repeat</v>
      </c>
    </row>
    <row r="631" spans="2:7" hidden="1" x14ac:dyDescent="0.2">
      <c r="B631" s="24" t="s">
        <v>2263</v>
      </c>
      <c r="C631" s="24" t="str">
        <f t="shared" si="45"/>
        <v>Consumer</v>
      </c>
      <c r="D631" s="27">
        <f t="shared" si="46"/>
        <v>9</v>
      </c>
      <c r="E631" s="25">
        <f t="shared" si="47"/>
        <v>2617.9060000000004</v>
      </c>
      <c r="F631" s="25">
        <f t="shared" si="48"/>
        <v>546.08820000000014</v>
      </c>
      <c r="G631" s="24" t="str">
        <f t="shared" si="49"/>
        <v>Repeat</v>
      </c>
    </row>
    <row r="632" spans="2:7" hidden="1" x14ac:dyDescent="0.2">
      <c r="B632" s="24" t="s">
        <v>2874</v>
      </c>
      <c r="C632" s="24" t="str">
        <f t="shared" si="45"/>
        <v>Consumer</v>
      </c>
      <c r="D632" s="27">
        <f t="shared" si="46"/>
        <v>3</v>
      </c>
      <c r="E632" s="25">
        <f t="shared" si="47"/>
        <v>1460.1920000000002</v>
      </c>
      <c r="F632" s="25">
        <f t="shared" si="48"/>
        <v>269.68799999999999</v>
      </c>
      <c r="G632" s="24" t="str">
        <f t="shared" si="49"/>
        <v>Repeat</v>
      </c>
    </row>
    <row r="633" spans="2:7" hidden="1" x14ac:dyDescent="0.2">
      <c r="B633" s="24" t="s">
        <v>5623</v>
      </c>
      <c r="C633" s="24" t="str">
        <f t="shared" si="45"/>
        <v>Consumer</v>
      </c>
      <c r="D633" s="27">
        <f t="shared" si="46"/>
        <v>2</v>
      </c>
      <c r="E633" s="25">
        <f t="shared" si="47"/>
        <v>615.93200000000002</v>
      </c>
      <c r="F633" s="25">
        <f t="shared" si="48"/>
        <v>-73.834999999999994</v>
      </c>
      <c r="G633" s="24" t="str">
        <f t="shared" si="49"/>
        <v>Repeat</v>
      </c>
    </row>
    <row r="634" spans="2:7" hidden="1" x14ac:dyDescent="0.2">
      <c r="B634" s="24" t="s">
        <v>6813</v>
      </c>
      <c r="C634" s="24" t="str">
        <f t="shared" si="45"/>
        <v>Consumer</v>
      </c>
      <c r="D634" s="27">
        <f t="shared" si="46"/>
        <v>2</v>
      </c>
      <c r="E634" s="25">
        <f t="shared" si="47"/>
        <v>1008.1959999999999</v>
      </c>
      <c r="F634" s="25">
        <f t="shared" si="48"/>
        <v>-164.40619999999998</v>
      </c>
      <c r="G634" s="24" t="str">
        <f t="shared" si="49"/>
        <v>Repeat</v>
      </c>
    </row>
    <row r="635" spans="2:7" hidden="1" x14ac:dyDescent="0.2">
      <c r="B635" s="24" t="s">
        <v>5081</v>
      </c>
      <c r="C635" s="24" t="str">
        <f t="shared" si="45"/>
        <v>Corporate</v>
      </c>
      <c r="D635" s="27">
        <f t="shared" si="46"/>
        <v>8</v>
      </c>
      <c r="E635" s="25">
        <f t="shared" si="47"/>
        <v>3309.1500000000005</v>
      </c>
      <c r="F635" s="25">
        <f t="shared" si="48"/>
        <v>633.70720000000006</v>
      </c>
      <c r="G635" s="24" t="str">
        <f t="shared" si="49"/>
        <v>Repeat</v>
      </c>
    </row>
    <row r="636" spans="2:7" hidden="1" x14ac:dyDescent="0.2">
      <c r="B636" s="24" t="s">
        <v>1591</v>
      </c>
      <c r="C636" s="24" t="str">
        <f t="shared" si="45"/>
        <v>Consumer</v>
      </c>
      <c r="D636" s="27">
        <f t="shared" si="46"/>
        <v>6</v>
      </c>
      <c r="E636" s="25">
        <f t="shared" si="47"/>
        <v>15117.339</v>
      </c>
      <c r="F636" s="25">
        <f t="shared" si="48"/>
        <v>6976.0959000000003</v>
      </c>
      <c r="G636" s="24" t="str">
        <f t="shared" si="49"/>
        <v>Repeat</v>
      </c>
    </row>
    <row r="637" spans="2:7" hidden="1" x14ac:dyDescent="0.2">
      <c r="B637" s="24" t="s">
        <v>4505</v>
      </c>
      <c r="C637" s="24" t="str">
        <f t="shared" si="45"/>
        <v>Consumer</v>
      </c>
      <c r="D637" s="27">
        <f t="shared" si="46"/>
        <v>6</v>
      </c>
      <c r="E637" s="25">
        <f t="shared" si="47"/>
        <v>1453.4739999999999</v>
      </c>
      <c r="F637" s="25">
        <f t="shared" si="48"/>
        <v>392.1499</v>
      </c>
      <c r="G637" s="24" t="str">
        <f t="shared" si="49"/>
        <v>Repeat</v>
      </c>
    </row>
    <row r="638" spans="2:7" hidden="1" x14ac:dyDescent="0.2">
      <c r="B638" s="24" t="s">
        <v>2211</v>
      </c>
      <c r="C638" s="24" t="str">
        <f t="shared" si="45"/>
        <v>Consumer</v>
      </c>
      <c r="D638" s="27">
        <f t="shared" si="46"/>
        <v>12</v>
      </c>
      <c r="E638" s="25">
        <f t="shared" si="47"/>
        <v>5153.0839999999998</v>
      </c>
      <c r="F638" s="25">
        <f t="shared" si="48"/>
        <v>465.25029999999992</v>
      </c>
      <c r="G638" s="24" t="str">
        <f t="shared" si="49"/>
        <v>Repeat</v>
      </c>
    </row>
    <row r="639" spans="2:7" hidden="1" x14ac:dyDescent="0.2">
      <c r="B639" s="24" t="s">
        <v>10659</v>
      </c>
      <c r="C639" s="24" t="str">
        <f t="shared" si="45"/>
        <v>Consumer</v>
      </c>
      <c r="D639" s="27">
        <f t="shared" si="46"/>
        <v>1</v>
      </c>
      <c r="E639" s="25">
        <f t="shared" si="47"/>
        <v>48.36</v>
      </c>
      <c r="F639" s="25">
        <f t="shared" si="48"/>
        <v>6.0449999999999999</v>
      </c>
      <c r="G639" s="24" t="str">
        <f t="shared" si="49"/>
        <v>One-Time</v>
      </c>
    </row>
    <row r="640" spans="2:7" hidden="1" x14ac:dyDescent="0.2">
      <c r="B640" s="24" t="s">
        <v>5336</v>
      </c>
      <c r="C640" s="24" t="str">
        <f t="shared" si="45"/>
        <v>Corporate</v>
      </c>
      <c r="D640" s="27">
        <f t="shared" si="46"/>
        <v>5</v>
      </c>
      <c r="E640" s="25">
        <f t="shared" si="47"/>
        <v>3221.29</v>
      </c>
      <c r="F640" s="25">
        <f t="shared" si="48"/>
        <v>633.45140000000004</v>
      </c>
      <c r="G640" s="24" t="str">
        <f t="shared" si="49"/>
        <v>Repeat</v>
      </c>
    </row>
    <row r="641" spans="2:7" hidden="1" x14ac:dyDescent="0.2">
      <c r="B641" s="24" t="s">
        <v>5118</v>
      </c>
      <c r="C641" s="24" t="str">
        <f t="shared" si="45"/>
        <v>Consumer</v>
      </c>
      <c r="D641" s="27">
        <f t="shared" si="46"/>
        <v>8</v>
      </c>
      <c r="E641" s="25">
        <f t="shared" si="47"/>
        <v>2663.0860000000002</v>
      </c>
      <c r="F641" s="25">
        <f t="shared" si="48"/>
        <v>477.23990000000009</v>
      </c>
      <c r="G641" s="24" t="str">
        <f t="shared" si="49"/>
        <v>Repeat</v>
      </c>
    </row>
    <row r="642" spans="2:7" hidden="1" x14ac:dyDescent="0.2">
      <c r="B642" s="24" t="s">
        <v>6308</v>
      </c>
      <c r="C642" s="24" t="str">
        <f t="shared" si="45"/>
        <v>Consumer</v>
      </c>
      <c r="D642" s="27">
        <f t="shared" si="46"/>
        <v>5</v>
      </c>
      <c r="E642" s="25">
        <f t="shared" si="47"/>
        <v>876.69600000000003</v>
      </c>
      <c r="F642" s="25">
        <f t="shared" si="48"/>
        <v>209.22940000000003</v>
      </c>
      <c r="G642" s="24" t="str">
        <f t="shared" si="49"/>
        <v>Repeat</v>
      </c>
    </row>
    <row r="643" spans="2:7" hidden="1" x14ac:dyDescent="0.2">
      <c r="B643" s="24" t="s">
        <v>468</v>
      </c>
      <c r="C643" s="24" t="str">
        <f t="shared" si="45"/>
        <v>Home Office</v>
      </c>
      <c r="D643" s="27">
        <f t="shared" si="46"/>
        <v>12</v>
      </c>
      <c r="E643" s="25">
        <f t="shared" si="47"/>
        <v>4715.4660000000013</v>
      </c>
      <c r="F643" s="25">
        <f t="shared" si="48"/>
        <v>640.54660000000001</v>
      </c>
      <c r="G643" s="24" t="str">
        <f t="shared" si="49"/>
        <v>Repeat</v>
      </c>
    </row>
    <row r="644" spans="2:7" hidden="1" x14ac:dyDescent="0.2">
      <c r="B644" s="24" t="s">
        <v>4236</v>
      </c>
      <c r="C644" s="24" t="str">
        <f t="shared" si="45"/>
        <v>Consumer</v>
      </c>
      <c r="D644" s="27">
        <f t="shared" si="46"/>
        <v>8</v>
      </c>
      <c r="E644" s="25">
        <f t="shared" si="47"/>
        <v>4272.93</v>
      </c>
      <c r="F644" s="25">
        <f t="shared" si="48"/>
        <v>480.59399999999999</v>
      </c>
      <c r="G644" s="24" t="str">
        <f t="shared" si="49"/>
        <v>Repeat</v>
      </c>
    </row>
    <row r="645" spans="2:7" hidden="1" x14ac:dyDescent="0.2">
      <c r="B645" s="24" t="s">
        <v>2529</v>
      </c>
      <c r="C645" s="24" t="str">
        <f t="shared" si="45"/>
        <v>Consumer</v>
      </c>
      <c r="D645" s="27">
        <f t="shared" si="46"/>
        <v>5</v>
      </c>
      <c r="E645" s="25">
        <f t="shared" si="47"/>
        <v>3621.3759999999997</v>
      </c>
      <c r="F645" s="25">
        <f t="shared" si="48"/>
        <v>563.78769999999997</v>
      </c>
      <c r="G645" s="24" t="str">
        <f t="shared" si="49"/>
        <v>Repeat</v>
      </c>
    </row>
    <row r="646" spans="2:7" hidden="1" x14ac:dyDescent="0.2">
      <c r="B646" s="24" t="s">
        <v>4937</v>
      </c>
      <c r="C646" s="24" t="str">
        <f t="shared" si="45"/>
        <v>Home Office</v>
      </c>
      <c r="D646" s="27">
        <f t="shared" si="46"/>
        <v>6</v>
      </c>
      <c r="E646" s="25">
        <f t="shared" si="47"/>
        <v>6979.18</v>
      </c>
      <c r="F646" s="25">
        <f t="shared" si="48"/>
        <v>1289.4535000000001</v>
      </c>
      <c r="G646" s="24" t="str">
        <f t="shared" si="49"/>
        <v>Repeat</v>
      </c>
    </row>
    <row r="647" spans="2:7" hidden="1" x14ac:dyDescent="0.2">
      <c r="B647" s="24" t="s">
        <v>5835</v>
      </c>
      <c r="C647" s="24" t="str">
        <f t="shared" si="45"/>
        <v>Corporate</v>
      </c>
      <c r="D647" s="27">
        <f t="shared" si="46"/>
        <v>6</v>
      </c>
      <c r="E647" s="25">
        <f t="shared" si="47"/>
        <v>3302.2620000000002</v>
      </c>
      <c r="F647" s="25">
        <f t="shared" si="48"/>
        <v>721.68260000000009</v>
      </c>
      <c r="G647" s="24" t="str">
        <f t="shared" si="49"/>
        <v>Repeat</v>
      </c>
    </row>
    <row r="648" spans="2:7" hidden="1" x14ac:dyDescent="0.2">
      <c r="B648" s="24" t="s">
        <v>3884</v>
      </c>
      <c r="C648" s="24" t="str">
        <f t="shared" si="45"/>
        <v>Corporate</v>
      </c>
      <c r="D648" s="27">
        <f t="shared" si="46"/>
        <v>7</v>
      </c>
      <c r="E648" s="25">
        <f t="shared" si="47"/>
        <v>7397.4010000000007</v>
      </c>
      <c r="F648" s="25">
        <f t="shared" si="48"/>
        <v>1586.6272999999999</v>
      </c>
      <c r="G648" s="24" t="str">
        <f t="shared" si="49"/>
        <v>Repeat</v>
      </c>
    </row>
    <row r="649" spans="2:7" hidden="1" x14ac:dyDescent="0.2">
      <c r="B649" s="24" t="s">
        <v>5946</v>
      </c>
      <c r="C649" s="24" t="str">
        <f t="shared" si="45"/>
        <v>Consumer</v>
      </c>
      <c r="D649" s="27">
        <f t="shared" si="46"/>
        <v>2</v>
      </c>
      <c r="E649" s="25">
        <f t="shared" si="47"/>
        <v>740.38199999999995</v>
      </c>
      <c r="F649" s="25">
        <f t="shared" si="48"/>
        <v>0.30570000000000164</v>
      </c>
      <c r="G649" s="24" t="str">
        <f t="shared" si="49"/>
        <v>Repeat</v>
      </c>
    </row>
    <row r="650" spans="2:7" hidden="1" x14ac:dyDescent="0.2">
      <c r="B650" s="24" t="s">
        <v>2226</v>
      </c>
      <c r="C650" s="24" t="str">
        <f t="shared" si="45"/>
        <v>Consumer</v>
      </c>
      <c r="D650" s="27">
        <f t="shared" si="46"/>
        <v>5</v>
      </c>
      <c r="E650" s="25">
        <f t="shared" si="47"/>
        <v>528.54600000000005</v>
      </c>
      <c r="F650" s="25">
        <f t="shared" si="48"/>
        <v>76.887900000000002</v>
      </c>
      <c r="G650" s="24" t="str">
        <f t="shared" si="49"/>
        <v>Repeat</v>
      </c>
    </row>
    <row r="651" spans="2:7" hidden="1" x14ac:dyDescent="0.2">
      <c r="B651" s="24" t="s">
        <v>3018</v>
      </c>
      <c r="C651" s="24" t="str">
        <f t="shared" si="45"/>
        <v>Consumer</v>
      </c>
      <c r="D651" s="27">
        <f t="shared" si="46"/>
        <v>10</v>
      </c>
      <c r="E651" s="25">
        <f t="shared" si="47"/>
        <v>2912.8940000000002</v>
      </c>
      <c r="F651" s="25">
        <f t="shared" si="48"/>
        <v>734.5157999999999</v>
      </c>
      <c r="G651" s="24" t="str">
        <f t="shared" si="49"/>
        <v>Repeat</v>
      </c>
    </row>
    <row r="652" spans="2:7" hidden="1" x14ac:dyDescent="0.2">
      <c r="B652" s="24" t="s">
        <v>5164</v>
      </c>
      <c r="C652" s="24" t="str">
        <f t="shared" si="45"/>
        <v>Consumer</v>
      </c>
      <c r="D652" s="27">
        <f t="shared" si="46"/>
        <v>3</v>
      </c>
      <c r="E652" s="25">
        <f t="shared" si="47"/>
        <v>2085.7400000000002</v>
      </c>
      <c r="F652" s="25">
        <f t="shared" si="48"/>
        <v>172.62609999999998</v>
      </c>
      <c r="G652" s="24" t="str">
        <f t="shared" si="49"/>
        <v>Repeat</v>
      </c>
    </row>
    <row r="653" spans="2:7" hidden="1" x14ac:dyDescent="0.2">
      <c r="B653" s="24" t="s">
        <v>1848</v>
      </c>
      <c r="C653" s="24" t="str">
        <f t="shared" si="45"/>
        <v>Consumer</v>
      </c>
      <c r="D653" s="27">
        <f t="shared" si="46"/>
        <v>8</v>
      </c>
      <c r="E653" s="25">
        <f t="shared" si="47"/>
        <v>6234.9099999999989</v>
      </c>
      <c r="F653" s="25">
        <f t="shared" si="48"/>
        <v>488.14839999999998</v>
      </c>
      <c r="G653" s="24" t="str">
        <f t="shared" si="49"/>
        <v>Repeat</v>
      </c>
    </row>
    <row r="654" spans="2:7" hidden="1" x14ac:dyDescent="0.2">
      <c r="B654" s="24" t="s">
        <v>2841</v>
      </c>
      <c r="C654" s="24" t="str">
        <f t="shared" ref="C654:C717" si="50">IFERROR(INDEX(nSegment,MATCH($B654,nCustomerName,0)),"")</f>
        <v>Corporate</v>
      </c>
      <c r="D654" s="27">
        <f t="shared" ref="D654:D717" si="51">SUMIFS(nIsFirstOrderLine,nCustomerName,$B654)</f>
        <v>9</v>
      </c>
      <c r="E654" s="25">
        <f t="shared" ref="E654:E717" si="52">SUMIFS(nSales,nCustomerName,$B654)</f>
        <v>3279.7459999999996</v>
      </c>
      <c r="F654" s="25">
        <f t="shared" ref="F654:F717" si="53">SUMIFS(nProfit,nCustomerName,$B654)</f>
        <v>698.83249999999998</v>
      </c>
      <c r="G654" s="24" t="str">
        <f t="shared" ref="G654:G717" si="54">IF(D654&gt;1,"Repeat","One-Time")</f>
        <v>Repeat</v>
      </c>
    </row>
    <row r="655" spans="2:7" hidden="1" x14ac:dyDescent="0.2">
      <c r="B655" s="24" t="s">
        <v>4380</v>
      </c>
      <c r="C655" s="24" t="str">
        <f t="shared" si="50"/>
        <v>Corporate</v>
      </c>
      <c r="D655" s="27">
        <f t="shared" si="51"/>
        <v>5</v>
      </c>
      <c r="E655" s="25">
        <f t="shared" si="52"/>
        <v>221.08399999999997</v>
      </c>
      <c r="F655" s="25">
        <f t="shared" si="53"/>
        <v>72.678999999999988</v>
      </c>
      <c r="G655" s="24" t="str">
        <f t="shared" si="54"/>
        <v>Repeat</v>
      </c>
    </row>
    <row r="656" spans="2:7" hidden="1" x14ac:dyDescent="0.2">
      <c r="B656" s="24" t="s">
        <v>3119</v>
      </c>
      <c r="C656" s="24" t="str">
        <f t="shared" si="50"/>
        <v>Home Office</v>
      </c>
      <c r="D656" s="27">
        <f t="shared" si="51"/>
        <v>5</v>
      </c>
      <c r="E656" s="25">
        <f t="shared" si="52"/>
        <v>2786.6319999999996</v>
      </c>
      <c r="F656" s="25">
        <f t="shared" si="53"/>
        <v>835.77200000000005</v>
      </c>
      <c r="G656" s="24" t="str">
        <f t="shared" si="54"/>
        <v>Repeat</v>
      </c>
    </row>
    <row r="657" spans="2:7" hidden="1" x14ac:dyDescent="0.2">
      <c r="B657" s="24" t="s">
        <v>763</v>
      </c>
      <c r="C657" s="24" t="str">
        <f t="shared" si="50"/>
        <v>Home Office</v>
      </c>
      <c r="D657" s="27">
        <f t="shared" si="51"/>
        <v>5</v>
      </c>
      <c r="E657" s="25">
        <f t="shared" si="52"/>
        <v>5979.0960000000005</v>
      </c>
      <c r="F657" s="25">
        <f t="shared" si="53"/>
        <v>1902.5438000000001</v>
      </c>
      <c r="G657" s="24" t="str">
        <f t="shared" si="54"/>
        <v>Repeat</v>
      </c>
    </row>
    <row r="658" spans="2:7" hidden="1" x14ac:dyDescent="0.2">
      <c r="B658" s="24" t="s">
        <v>2975</v>
      </c>
      <c r="C658" s="24" t="str">
        <f t="shared" si="50"/>
        <v>Consumer</v>
      </c>
      <c r="D658" s="27">
        <f t="shared" si="51"/>
        <v>5</v>
      </c>
      <c r="E658" s="25">
        <f t="shared" si="52"/>
        <v>3495.6460000000002</v>
      </c>
      <c r="F658" s="25">
        <f t="shared" si="53"/>
        <v>707.55029999999999</v>
      </c>
      <c r="G658" s="24" t="str">
        <f t="shared" si="54"/>
        <v>Repeat</v>
      </c>
    </row>
    <row r="659" spans="2:7" hidden="1" x14ac:dyDescent="0.2">
      <c r="B659" s="24" t="s">
        <v>445</v>
      </c>
      <c r="C659" s="24" t="str">
        <f t="shared" si="50"/>
        <v>Home Office</v>
      </c>
      <c r="D659" s="27">
        <f t="shared" si="51"/>
        <v>4</v>
      </c>
      <c r="E659" s="25">
        <f t="shared" si="52"/>
        <v>2067.4499999999998</v>
      </c>
      <c r="F659" s="25">
        <f t="shared" si="53"/>
        <v>243.07549999999998</v>
      </c>
      <c r="G659" s="24" t="str">
        <f t="shared" si="54"/>
        <v>Repeat</v>
      </c>
    </row>
    <row r="660" spans="2:7" hidden="1" x14ac:dyDescent="0.2">
      <c r="B660" s="24" t="s">
        <v>7454</v>
      </c>
      <c r="C660" s="24" t="str">
        <f t="shared" si="50"/>
        <v>Consumer</v>
      </c>
      <c r="D660" s="27">
        <f t="shared" si="51"/>
        <v>10</v>
      </c>
      <c r="E660" s="25">
        <f t="shared" si="52"/>
        <v>1419.7370000000003</v>
      </c>
      <c r="F660" s="25">
        <f t="shared" si="53"/>
        <v>207.33039999999991</v>
      </c>
      <c r="G660" s="24" t="str">
        <f t="shared" si="54"/>
        <v>Repeat</v>
      </c>
    </row>
    <row r="661" spans="2:7" hidden="1" x14ac:dyDescent="0.2">
      <c r="B661" s="24" t="s">
        <v>2417</v>
      </c>
      <c r="C661" s="24" t="str">
        <f t="shared" si="50"/>
        <v>Consumer</v>
      </c>
      <c r="D661" s="27">
        <f t="shared" si="51"/>
        <v>7</v>
      </c>
      <c r="E661" s="25">
        <f t="shared" si="52"/>
        <v>2341.2960000000003</v>
      </c>
      <c r="F661" s="25">
        <f t="shared" si="53"/>
        <v>711.6167999999999</v>
      </c>
      <c r="G661" s="24" t="str">
        <f t="shared" si="54"/>
        <v>Repeat</v>
      </c>
    </row>
    <row r="662" spans="2:7" hidden="1" x14ac:dyDescent="0.2">
      <c r="B662" s="24" t="s">
        <v>6926</v>
      </c>
      <c r="C662" s="24" t="str">
        <f t="shared" si="50"/>
        <v>Consumer</v>
      </c>
      <c r="D662" s="27">
        <f t="shared" si="51"/>
        <v>1</v>
      </c>
      <c r="E662" s="25">
        <f t="shared" si="52"/>
        <v>98.35</v>
      </c>
      <c r="F662" s="25">
        <f t="shared" si="53"/>
        <v>28.687899999999999</v>
      </c>
      <c r="G662" s="24" t="str">
        <f t="shared" si="54"/>
        <v>One-Time</v>
      </c>
    </row>
    <row r="663" spans="2:7" hidden="1" x14ac:dyDescent="0.2">
      <c r="B663" s="24" t="s">
        <v>2326</v>
      </c>
      <c r="C663" s="24" t="str">
        <f t="shared" si="50"/>
        <v>Corporate</v>
      </c>
      <c r="D663" s="27">
        <f t="shared" si="51"/>
        <v>8</v>
      </c>
      <c r="E663" s="25">
        <f t="shared" si="52"/>
        <v>4159.7699999999986</v>
      </c>
      <c r="F663" s="25">
        <f t="shared" si="53"/>
        <v>1206.3851</v>
      </c>
      <c r="G663" s="24" t="str">
        <f t="shared" si="54"/>
        <v>Repeat</v>
      </c>
    </row>
    <row r="664" spans="2:7" hidden="1" x14ac:dyDescent="0.2">
      <c r="B664" s="24" t="s">
        <v>1732</v>
      </c>
      <c r="C664" s="24" t="str">
        <f t="shared" si="50"/>
        <v>Consumer</v>
      </c>
      <c r="D664" s="27">
        <f t="shared" si="51"/>
        <v>7</v>
      </c>
      <c r="E664" s="25">
        <f t="shared" si="52"/>
        <v>3815.4780000000001</v>
      </c>
      <c r="F664" s="25">
        <f t="shared" si="53"/>
        <v>-1262.5716000000002</v>
      </c>
      <c r="G664" s="24" t="str">
        <f t="shared" si="54"/>
        <v>Repeat</v>
      </c>
    </row>
    <row r="665" spans="2:7" hidden="1" x14ac:dyDescent="0.2">
      <c r="B665" s="24" t="s">
        <v>1541</v>
      </c>
      <c r="C665" s="24" t="str">
        <f t="shared" si="50"/>
        <v>Home Office</v>
      </c>
      <c r="D665" s="27">
        <f t="shared" si="51"/>
        <v>8</v>
      </c>
      <c r="E665" s="25">
        <f t="shared" si="52"/>
        <v>5633.3159999999989</v>
      </c>
      <c r="F665" s="25">
        <f t="shared" si="53"/>
        <v>-461.73320000000001</v>
      </c>
      <c r="G665" s="24" t="str">
        <f t="shared" si="54"/>
        <v>Repeat</v>
      </c>
    </row>
    <row r="666" spans="2:7" hidden="1" x14ac:dyDescent="0.2">
      <c r="B666" s="24" t="s">
        <v>2346</v>
      </c>
      <c r="C666" s="24" t="str">
        <f t="shared" si="50"/>
        <v>Home Office</v>
      </c>
      <c r="D666" s="27">
        <f t="shared" si="51"/>
        <v>8</v>
      </c>
      <c r="E666" s="25">
        <f t="shared" si="52"/>
        <v>1137.6159999999998</v>
      </c>
      <c r="F666" s="25">
        <f t="shared" si="53"/>
        <v>318.46249999999998</v>
      </c>
      <c r="G666" s="24" t="str">
        <f t="shared" si="54"/>
        <v>Repeat</v>
      </c>
    </row>
    <row r="667" spans="2:7" hidden="1" x14ac:dyDescent="0.2">
      <c r="B667" s="24" t="s">
        <v>1015</v>
      </c>
      <c r="C667" s="24" t="str">
        <f t="shared" si="50"/>
        <v>Consumer</v>
      </c>
      <c r="D667" s="27">
        <f t="shared" si="51"/>
        <v>6</v>
      </c>
      <c r="E667" s="25">
        <f t="shared" si="52"/>
        <v>966.40899999999988</v>
      </c>
      <c r="F667" s="25">
        <f t="shared" si="53"/>
        <v>63.991399999999999</v>
      </c>
      <c r="G667" s="24" t="str">
        <f t="shared" si="54"/>
        <v>Repeat</v>
      </c>
    </row>
    <row r="668" spans="2:7" hidden="1" x14ac:dyDescent="0.2">
      <c r="B668" s="24" t="s">
        <v>1458</v>
      </c>
      <c r="C668" s="24" t="str">
        <f t="shared" si="50"/>
        <v>Consumer</v>
      </c>
      <c r="D668" s="27">
        <f t="shared" si="51"/>
        <v>8</v>
      </c>
      <c r="E668" s="25">
        <f t="shared" si="52"/>
        <v>945.22199999999998</v>
      </c>
      <c r="F668" s="25">
        <f t="shared" si="53"/>
        <v>280.02610000000004</v>
      </c>
      <c r="G668" s="24" t="str">
        <f t="shared" si="54"/>
        <v>Repeat</v>
      </c>
    </row>
    <row r="669" spans="2:7" hidden="1" x14ac:dyDescent="0.2">
      <c r="B669" s="24" t="s">
        <v>4549</v>
      </c>
      <c r="C669" s="24" t="str">
        <f t="shared" si="50"/>
        <v>Corporate</v>
      </c>
      <c r="D669" s="27">
        <f t="shared" si="51"/>
        <v>8</v>
      </c>
      <c r="E669" s="25">
        <f t="shared" si="52"/>
        <v>2170.7160000000008</v>
      </c>
      <c r="F669" s="25">
        <f t="shared" si="53"/>
        <v>594.58680000000004</v>
      </c>
      <c r="G669" s="24" t="str">
        <f t="shared" si="54"/>
        <v>Repeat</v>
      </c>
    </row>
    <row r="670" spans="2:7" hidden="1" x14ac:dyDescent="0.2">
      <c r="B670" s="24" t="s">
        <v>10521</v>
      </c>
      <c r="C670" s="24" t="str">
        <f t="shared" si="50"/>
        <v>Home Office</v>
      </c>
      <c r="D670" s="27">
        <f t="shared" si="51"/>
        <v>2</v>
      </c>
      <c r="E670" s="25">
        <f t="shared" si="52"/>
        <v>22.327999999999999</v>
      </c>
      <c r="F670" s="25">
        <f t="shared" si="53"/>
        <v>9.5838000000000001</v>
      </c>
      <c r="G670" s="24" t="str">
        <f t="shared" si="54"/>
        <v>Repeat</v>
      </c>
    </row>
    <row r="671" spans="2:7" hidden="1" x14ac:dyDescent="0.2">
      <c r="B671" s="24" t="s">
        <v>243</v>
      </c>
      <c r="C671" s="24" t="str">
        <f t="shared" si="50"/>
        <v>Corporate</v>
      </c>
      <c r="D671" s="27">
        <f t="shared" si="51"/>
        <v>7</v>
      </c>
      <c r="E671" s="25">
        <f t="shared" si="52"/>
        <v>3832.3139999999994</v>
      </c>
      <c r="F671" s="25">
        <f t="shared" si="53"/>
        <v>1292.8655999999999</v>
      </c>
      <c r="G671" s="24" t="str">
        <f t="shared" si="54"/>
        <v>Repeat</v>
      </c>
    </row>
    <row r="672" spans="2:7" hidden="1" x14ac:dyDescent="0.2">
      <c r="B672" s="24" t="s">
        <v>694</v>
      </c>
      <c r="C672" s="24" t="str">
        <f t="shared" si="50"/>
        <v>Consumer</v>
      </c>
      <c r="D672" s="27">
        <f t="shared" si="51"/>
        <v>9</v>
      </c>
      <c r="E672" s="25">
        <f t="shared" si="52"/>
        <v>3133.9239999999995</v>
      </c>
      <c r="F672" s="25">
        <f t="shared" si="53"/>
        <v>455.5292</v>
      </c>
      <c r="G672" s="24" t="str">
        <f t="shared" si="54"/>
        <v>Repeat</v>
      </c>
    </row>
    <row r="673" spans="2:7" hidden="1" x14ac:dyDescent="0.2">
      <c r="B673" s="24" t="s">
        <v>1361</v>
      </c>
      <c r="C673" s="24" t="str">
        <f t="shared" si="50"/>
        <v>Consumer</v>
      </c>
      <c r="D673" s="27">
        <f t="shared" si="51"/>
        <v>9</v>
      </c>
      <c r="E673" s="25">
        <f t="shared" si="52"/>
        <v>4793.5430000000006</v>
      </c>
      <c r="F673" s="25">
        <f t="shared" si="53"/>
        <v>304.86730000000006</v>
      </c>
      <c r="G673" s="24" t="str">
        <f t="shared" si="54"/>
        <v>Repeat</v>
      </c>
    </row>
    <row r="674" spans="2:7" hidden="1" x14ac:dyDescent="0.2">
      <c r="B674" s="24" t="s">
        <v>6728</v>
      </c>
      <c r="C674" s="24" t="str">
        <f t="shared" si="50"/>
        <v>Consumer</v>
      </c>
      <c r="D674" s="27">
        <f t="shared" si="51"/>
        <v>4</v>
      </c>
      <c r="E674" s="25">
        <f t="shared" si="52"/>
        <v>970.94200000000012</v>
      </c>
      <c r="F674" s="25">
        <f t="shared" si="53"/>
        <v>35.057400000000008</v>
      </c>
      <c r="G674" s="24" t="str">
        <f t="shared" si="54"/>
        <v>Repeat</v>
      </c>
    </row>
    <row r="675" spans="2:7" hidden="1" x14ac:dyDescent="0.2">
      <c r="B675" s="24" t="s">
        <v>3031</v>
      </c>
      <c r="C675" s="24" t="str">
        <f t="shared" si="50"/>
        <v>Consumer</v>
      </c>
      <c r="D675" s="27">
        <f t="shared" si="51"/>
        <v>5</v>
      </c>
      <c r="E675" s="25">
        <f t="shared" si="52"/>
        <v>1686.9225000000004</v>
      </c>
      <c r="F675" s="25">
        <f t="shared" si="53"/>
        <v>-445.69499999999999</v>
      </c>
      <c r="G675" s="24" t="str">
        <f t="shared" si="54"/>
        <v>Repeat</v>
      </c>
    </row>
    <row r="676" spans="2:7" hidden="1" x14ac:dyDescent="0.2">
      <c r="B676" s="24" t="s">
        <v>523</v>
      </c>
      <c r="C676" s="24" t="str">
        <f t="shared" si="50"/>
        <v>Consumer</v>
      </c>
      <c r="D676" s="27">
        <f t="shared" si="51"/>
        <v>6</v>
      </c>
      <c r="E676" s="25">
        <f t="shared" si="52"/>
        <v>885.75199999999995</v>
      </c>
      <c r="F676" s="25">
        <f t="shared" si="53"/>
        <v>10.563299999999995</v>
      </c>
      <c r="G676" s="24" t="str">
        <f t="shared" si="54"/>
        <v>Repeat</v>
      </c>
    </row>
    <row r="677" spans="2:7" hidden="1" x14ac:dyDescent="0.2">
      <c r="B677" s="24" t="s">
        <v>613</v>
      </c>
      <c r="C677" s="24" t="str">
        <f t="shared" si="50"/>
        <v>Corporate</v>
      </c>
      <c r="D677" s="27">
        <f t="shared" si="51"/>
        <v>13</v>
      </c>
      <c r="E677" s="25">
        <f t="shared" si="52"/>
        <v>3406.8394999999996</v>
      </c>
      <c r="F677" s="25">
        <f t="shared" si="53"/>
        <v>558.47399999999993</v>
      </c>
      <c r="G677" s="24" t="str">
        <f t="shared" si="54"/>
        <v>Repeat</v>
      </c>
    </row>
    <row r="678" spans="2:7" hidden="1" x14ac:dyDescent="0.2">
      <c r="B678" s="24" t="s">
        <v>774</v>
      </c>
      <c r="C678" s="24" t="str">
        <f t="shared" si="50"/>
        <v>Consumer</v>
      </c>
      <c r="D678" s="27">
        <f t="shared" si="51"/>
        <v>3</v>
      </c>
      <c r="E678" s="25">
        <f t="shared" si="52"/>
        <v>883.40899999999999</v>
      </c>
      <c r="F678" s="25">
        <f t="shared" si="53"/>
        <v>168.79330000000002</v>
      </c>
      <c r="G678" s="24" t="str">
        <f t="shared" si="54"/>
        <v>Repeat</v>
      </c>
    </row>
    <row r="679" spans="2:7" hidden="1" x14ac:dyDescent="0.2">
      <c r="B679" s="24" t="s">
        <v>2733</v>
      </c>
      <c r="C679" s="24" t="str">
        <f t="shared" si="50"/>
        <v>Consumer</v>
      </c>
      <c r="D679" s="27">
        <f t="shared" si="51"/>
        <v>4</v>
      </c>
      <c r="E679" s="25">
        <f t="shared" si="52"/>
        <v>244.494</v>
      </c>
      <c r="F679" s="25">
        <f t="shared" si="53"/>
        <v>-26.592700000000001</v>
      </c>
      <c r="G679" s="24" t="str">
        <f t="shared" si="54"/>
        <v>Repeat</v>
      </c>
    </row>
    <row r="680" spans="2:7" hidden="1" x14ac:dyDescent="0.2">
      <c r="B680" s="24" t="s">
        <v>6732</v>
      </c>
      <c r="C680" s="24" t="str">
        <f t="shared" si="50"/>
        <v>Consumer</v>
      </c>
      <c r="D680" s="27">
        <f t="shared" si="51"/>
        <v>5</v>
      </c>
      <c r="E680" s="25">
        <f t="shared" si="52"/>
        <v>3362.9635999999996</v>
      </c>
      <c r="F680" s="25">
        <f t="shared" si="53"/>
        <v>-317.05080000000004</v>
      </c>
      <c r="G680" s="24" t="str">
        <f t="shared" si="54"/>
        <v>Repeat</v>
      </c>
    </row>
    <row r="681" spans="2:7" hidden="1" x14ac:dyDescent="0.2">
      <c r="B681" s="24" t="s">
        <v>3795</v>
      </c>
      <c r="C681" s="24" t="str">
        <f t="shared" si="50"/>
        <v>Home Office</v>
      </c>
      <c r="D681" s="27">
        <f t="shared" si="51"/>
        <v>11</v>
      </c>
      <c r="E681" s="25">
        <f t="shared" si="52"/>
        <v>3625.3289999999997</v>
      </c>
      <c r="F681" s="25">
        <f t="shared" si="53"/>
        <v>366.4303000000001</v>
      </c>
      <c r="G681" s="24" t="str">
        <f t="shared" si="54"/>
        <v>Repeat</v>
      </c>
    </row>
    <row r="682" spans="2:7" hidden="1" x14ac:dyDescent="0.2">
      <c r="B682" s="24" t="s">
        <v>2833</v>
      </c>
      <c r="C682" s="24" t="str">
        <f t="shared" si="50"/>
        <v>Home Office</v>
      </c>
      <c r="D682" s="27">
        <f t="shared" si="51"/>
        <v>9</v>
      </c>
      <c r="E682" s="25">
        <f t="shared" si="52"/>
        <v>4624.572000000001</v>
      </c>
      <c r="F682" s="25">
        <f t="shared" si="53"/>
        <v>1011.7443</v>
      </c>
      <c r="G682" s="24" t="str">
        <f t="shared" si="54"/>
        <v>Repeat</v>
      </c>
    </row>
    <row r="683" spans="2:7" hidden="1" x14ac:dyDescent="0.2">
      <c r="B683" s="24" t="s">
        <v>172</v>
      </c>
      <c r="C683" s="24" t="str">
        <f t="shared" si="50"/>
        <v>Consumer</v>
      </c>
      <c r="D683" s="27">
        <f t="shared" si="51"/>
        <v>7</v>
      </c>
      <c r="E683" s="25">
        <f t="shared" si="52"/>
        <v>763.54599999999982</v>
      </c>
      <c r="F683" s="25">
        <f t="shared" si="53"/>
        <v>228.16230000000002</v>
      </c>
      <c r="G683" s="24" t="str">
        <f t="shared" si="54"/>
        <v>Repeat</v>
      </c>
    </row>
    <row r="684" spans="2:7" hidden="1" x14ac:dyDescent="0.2">
      <c r="B684" s="24" t="s">
        <v>622</v>
      </c>
      <c r="C684" s="24" t="str">
        <f t="shared" si="50"/>
        <v>Consumer</v>
      </c>
      <c r="D684" s="27">
        <f t="shared" si="51"/>
        <v>3</v>
      </c>
      <c r="E684" s="25">
        <f t="shared" si="52"/>
        <v>3406.5810000000001</v>
      </c>
      <c r="F684" s="25">
        <f t="shared" si="53"/>
        <v>570.4380000000001</v>
      </c>
      <c r="G684" s="24" t="str">
        <f t="shared" si="54"/>
        <v>Repeat</v>
      </c>
    </row>
    <row r="685" spans="2:7" hidden="1" x14ac:dyDescent="0.2">
      <c r="B685" s="24" t="s">
        <v>1616</v>
      </c>
      <c r="C685" s="24" t="str">
        <f t="shared" si="50"/>
        <v>Consumer</v>
      </c>
      <c r="D685" s="27">
        <f t="shared" si="51"/>
        <v>9</v>
      </c>
      <c r="E685" s="25">
        <f t="shared" si="52"/>
        <v>14142.333999999999</v>
      </c>
      <c r="F685" s="25">
        <f t="shared" si="53"/>
        <v>5757.4118999999992</v>
      </c>
      <c r="G685" s="24" t="str">
        <f t="shared" si="54"/>
        <v>Repeat</v>
      </c>
    </row>
    <row r="686" spans="2:7" hidden="1" x14ac:dyDescent="0.2">
      <c r="B686" s="24" t="s">
        <v>2848</v>
      </c>
      <c r="C686" s="24" t="str">
        <f t="shared" si="50"/>
        <v>Consumer</v>
      </c>
      <c r="D686" s="27">
        <f t="shared" si="51"/>
        <v>11</v>
      </c>
      <c r="E686" s="25">
        <f t="shared" si="52"/>
        <v>12209.438000000002</v>
      </c>
      <c r="F686" s="25">
        <f t="shared" si="53"/>
        <v>2650.6768999999995</v>
      </c>
      <c r="G686" s="24" t="str">
        <f t="shared" si="54"/>
        <v>Repeat</v>
      </c>
    </row>
    <row r="687" spans="2:7" hidden="1" x14ac:dyDescent="0.2">
      <c r="B687" s="24" t="s">
        <v>2691</v>
      </c>
      <c r="C687" s="24" t="str">
        <f t="shared" si="50"/>
        <v>Home Office</v>
      </c>
      <c r="D687" s="27">
        <f t="shared" si="51"/>
        <v>12</v>
      </c>
      <c r="E687" s="25">
        <f t="shared" si="52"/>
        <v>3949.6559999999995</v>
      </c>
      <c r="F687" s="25">
        <f t="shared" si="53"/>
        <v>144.1189</v>
      </c>
      <c r="G687" s="24" t="str">
        <f t="shared" si="54"/>
        <v>Repeat</v>
      </c>
    </row>
    <row r="688" spans="2:7" hidden="1" x14ac:dyDescent="0.2">
      <c r="B688" s="24" t="s">
        <v>1428</v>
      </c>
      <c r="C688" s="24" t="str">
        <f t="shared" si="50"/>
        <v>Corporate</v>
      </c>
      <c r="D688" s="27">
        <f t="shared" si="51"/>
        <v>8</v>
      </c>
      <c r="E688" s="25">
        <f t="shared" si="52"/>
        <v>1324.028</v>
      </c>
      <c r="F688" s="25">
        <f t="shared" si="53"/>
        <v>332.34870000000001</v>
      </c>
      <c r="G688" s="24" t="str">
        <f t="shared" si="54"/>
        <v>Repeat</v>
      </c>
    </row>
    <row r="689" spans="2:7" hidden="1" x14ac:dyDescent="0.2">
      <c r="B689" s="24" t="s">
        <v>3004</v>
      </c>
      <c r="C689" s="24" t="str">
        <f t="shared" si="50"/>
        <v>Home Office</v>
      </c>
      <c r="D689" s="27">
        <f t="shared" si="51"/>
        <v>7</v>
      </c>
      <c r="E689" s="25">
        <f t="shared" si="52"/>
        <v>3053.0120000000011</v>
      </c>
      <c r="F689" s="25">
        <f t="shared" si="53"/>
        <v>527.97150000000011</v>
      </c>
      <c r="G689" s="24" t="str">
        <f t="shared" si="54"/>
        <v>Repeat</v>
      </c>
    </row>
    <row r="690" spans="2:7" hidden="1" x14ac:dyDescent="0.2">
      <c r="B690" s="24" t="s">
        <v>5795</v>
      </c>
      <c r="C690" s="24" t="str">
        <f t="shared" si="50"/>
        <v>Consumer</v>
      </c>
      <c r="D690" s="27">
        <f t="shared" si="51"/>
        <v>3</v>
      </c>
      <c r="E690" s="25">
        <f t="shared" si="52"/>
        <v>1348.02</v>
      </c>
      <c r="F690" s="25">
        <f t="shared" si="53"/>
        <v>157.66579999999999</v>
      </c>
      <c r="G690" s="24" t="str">
        <f t="shared" si="54"/>
        <v>Repeat</v>
      </c>
    </row>
    <row r="691" spans="2:7" hidden="1" x14ac:dyDescent="0.2">
      <c r="B691" s="24" t="s">
        <v>8390</v>
      </c>
      <c r="C691" s="24" t="str">
        <f t="shared" si="50"/>
        <v>Consumer</v>
      </c>
      <c r="D691" s="27">
        <f t="shared" si="51"/>
        <v>6</v>
      </c>
      <c r="E691" s="25">
        <f t="shared" si="52"/>
        <v>6410.9959999999992</v>
      </c>
      <c r="F691" s="25">
        <f t="shared" si="53"/>
        <v>885.4624</v>
      </c>
      <c r="G691" s="24" t="str">
        <f t="shared" si="54"/>
        <v>Repeat</v>
      </c>
    </row>
    <row r="692" spans="2:7" hidden="1" x14ac:dyDescent="0.2">
      <c r="B692" s="24" t="s">
        <v>1972</v>
      </c>
      <c r="C692" s="24" t="str">
        <f t="shared" si="50"/>
        <v>Consumer</v>
      </c>
      <c r="D692" s="27">
        <f t="shared" si="51"/>
        <v>9</v>
      </c>
      <c r="E692" s="25">
        <f t="shared" si="52"/>
        <v>3422.7859999999991</v>
      </c>
      <c r="F692" s="25">
        <f t="shared" si="53"/>
        <v>286.90460000000002</v>
      </c>
      <c r="G692" s="24" t="str">
        <f t="shared" si="54"/>
        <v>Repeat</v>
      </c>
    </row>
    <row r="693" spans="2:7" hidden="1" x14ac:dyDescent="0.2">
      <c r="B693" s="24" t="s">
        <v>6497</v>
      </c>
      <c r="C693" s="24" t="str">
        <f t="shared" si="50"/>
        <v>Consumer</v>
      </c>
      <c r="D693" s="27">
        <f t="shared" si="51"/>
        <v>6</v>
      </c>
      <c r="E693" s="25">
        <f t="shared" si="52"/>
        <v>1341.0360000000001</v>
      </c>
      <c r="F693" s="25">
        <f t="shared" si="53"/>
        <v>-23.5137</v>
      </c>
      <c r="G693" s="24" t="str">
        <f t="shared" si="54"/>
        <v>Repeat</v>
      </c>
    </row>
    <row r="694" spans="2:7" hidden="1" x14ac:dyDescent="0.2">
      <c r="B694" s="24" t="s">
        <v>4811</v>
      </c>
      <c r="C694" s="24" t="str">
        <f t="shared" si="50"/>
        <v>Corporate</v>
      </c>
      <c r="D694" s="27">
        <f t="shared" si="51"/>
        <v>4</v>
      </c>
      <c r="E694" s="25">
        <f t="shared" si="52"/>
        <v>4371.9580000000005</v>
      </c>
      <c r="F694" s="25">
        <f t="shared" si="53"/>
        <v>440.14099999999996</v>
      </c>
      <c r="G694" s="24" t="str">
        <f t="shared" si="54"/>
        <v>Repeat</v>
      </c>
    </row>
    <row r="695" spans="2:7" hidden="1" x14ac:dyDescent="0.2">
      <c r="B695" s="24" t="s">
        <v>5060</v>
      </c>
      <c r="C695" s="24" t="str">
        <f t="shared" si="50"/>
        <v>Consumer</v>
      </c>
      <c r="D695" s="27">
        <f t="shared" si="51"/>
        <v>7</v>
      </c>
      <c r="E695" s="25">
        <f t="shared" si="52"/>
        <v>1085.078</v>
      </c>
      <c r="F695" s="25">
        <f t="shared" si="53"/>
        <v>-19.606200000000001</v>
      </c>
      <c r="G695" s="24" t="str">
        <f t="shared" si="54"/>
        <v>Repeat</v>
      </c>
    </row>
    <row r="696" spans="2:7" hidden="1" x14ac:dyDescent="0.2">
      <c r="B696" s="24" t="s">
        <v>5413</v>
      </c>
      <c r="C696" s="24" t="str">
        <f t="shared" si="50"/>
        <v>Corporate</v>
      </c>
      <c r="D696" s="27">
        <f t="shared" si="51"/>
        <v>8</v>
      </c>
      <c r="E696" s="25">
        <f t="shared" si="52"/>
        <v>3729.7929999999997</v>
      </c>
      <c r="F696" s="25">
        <f t="shared" si="53"/>
        <v>671.00339999999994</v>
      </c>
      <c r="G696" s="24" t="str">
        <f t="shared" si="54"/>
        <v>Repeat</v>
      </c>
    </row>
    <row r="697" spans="2:7" hidden="1" x14ac:dyDescent="0.2">
      <c r="B697" s="24" t="s">
        <v>2928</v>
      </c>
      <c r="C697" s="24" t="str">
        <f t="shared" si="50"/>
        <v>Consumer</v>
      </c>
      <c r="D697" s="27">
        <f t="shared" si="51"/>
        <v>6</v>
      </c>
      <c r="E697" s="25">
        <f t="shared" si="52"/>
        <v>1966.65</v>
      </c>
      <c r="F697" s="25">
        <f t="shared" si="53"/>
        <v>332.87249999999995</v>
      </c>
      <c r="G697" s="24" t="str">
        <f t="shared" si="54"/>
        <v>Repeat</v>
      </c>
    </row>
    <row r="698" spans="2:7" hidden="1" x14ac:dyDescent="0.2">
      <c r="B698" s="24" t="s">
        <v>1010</v>
      </c>
      <c r="C698" s="24" t="str">
        <f t="shared" si="50"/>
        <v>Corporate</v>
      </c>
      <c r="D698" s="27">
        <f t="shared" si="51"/>
        <v>7</v>
      </c>
      <c r="E698" s="25">
        <f t="shared" si="52"/>
        <v>8057.8909999999987</v>
      </c>
      <c r="F698" s="25">
        <f t="shared" si="53"/>
        <v>-2082.7451000000001</v>
      </c>
      <c r="G698" s="24" t="str">
        <f t="shared" si="54"/>
        <v>Repeat</v>
      </c>
    </row>
    <row r="699" spans="2:7" hidden="1" x14ac:dyDescent="0.2">
      <c r="B699" s="24" t="s">
        <v>2155</v>
      </c>
      <c r="C699" s="24" t="str">
        <f t="shared" si="50"/>
        <v>Consumer</v>
      </c>
      <c r="D699" s="27">
        <f t="shared" si="51"/>
        <v>7</v>
      </c>
      <c r="E699" s="25">
        <f t="shared" si="52"/>
        <v>3979.0649999999996</v>
      </c>
      <c r="F699" s="25">
        <f t="shared" si="53"/>
        <v>229.16170000000002</v>
      </c>
      <c r="G699" s="24" t="str">
        <f t="shared" si="54"/>
        <v>Repeat</v>
      </c>
    </row>
    <row r="700" spans="2:7" hidden="1" x14ac:dyDescent="0.2">
      <c r="B700" s="24" t="s">
        <v>5290</v>
      </c>
      <c r="C700" s="24" t="str">
        <f t="shared" si="50"/>
        <v>Home Office</v>
      </c>
      <c r="D700" s="27">
        <f t="shared" si="51"/>
        <v>5</v>
      </c>
      <c r="E700" s="25">
        <f t="shared" si="52"/>
        <v>25043.05</v>
      </c>
      <c r="F700" s="25">
        <f t="shared" si="53"/>
        <v>-1980.7392999999997</v>
      </c>
      <c r="G700" s="24" t="str">
        <f t="shared" si="54"/>
        <v>Repeat</v>
      </c>
    </row>
    <row r="701" spans="2:7" hidden="1" x14ac:dyDescent="0.2">
      <c r="B701" s="24" t="s">
        <v>79</v>
      </c>
      <c r="C701" s="24" t="str">
        <f t="shared" si="50"/>
        <v>Consumer</v>
      </c>
      <c r="D701" s="27">
        <f t="shared" si="51"/>
        <v>6</v>
      </c>
      <c r="E701" s="25">
        <f t="shared" si="52"/>
        <v>2602.5755000000008</v>
      </c>
      <c r="F701" s="25">
        <f t="shared" si="53"/>
        <v>-81.085800000000049</v>
      </c>
      <c r="G701" s="24" t="str">
        <f t="shared" si="54"/>
        <v>Repeat</v>
      </c>
    </row>
    <row r="702" spans="2:7" hidden="1" x14ac:dyDescent="0.2">
      <c r="B702" s="24" t="s">
        <v>6300</v>
      </c>
      <c r="C702" s="24" t="str">
        <f t="shared" si="50"/>
        <v>Home Office</v>
      </c>
      <c r="D702" s="27">
        <f t="shared" si="51"/>
        <v>3</v>
      </c>
      <c r="E702" s="25">
        <f t="shared" si="52"/>
        <v>1019.0439999999998</v>
      </c>
      <c r="F702" s="25">
        <f t="shared" si="53"/>
        <v>95.838300000000004</v>
      </c>
      <c r="G702" s="24" t="str">
        <f t="shared" si="54"/>
        <v>Repeat</v>
      </c>
    </row>
    <row r="703" spans="2:7" hidden="1" x14ac:dyDescent="0.2">
      <c r="B703" s="24" t="s">
        <v>2337</v>
      </c>
      <c r="C703" s="24" t="str">
        <f t="shared" si="50"/>
        <v>Consumer</v>
      </c>
      <c r="D703" s="27">
        <f t="shared" si="51"/>
        <v>10</v>
      </c>
      <c r="E703" s="25">
        <f t="shared" si="52"/>
        <v>11470.949999999997</v>
      </c>
      <c r="F703" s="25">
        <f t="shared" si="53"/>
        <v>1199.4241999999999</v>
      </c>
      <c r="G703" s="24" t="str">
        <f t="shared" si="54"/>
        <v>Repeat</v>
      </c>
    </row>
    <row r="704" spans="2:7" hidden="1" x14ac:dyDescent="0.2">
      <c r="B704" s="24" t="s">
        <v>5559</v>
      </c>
      <c r="C704" s="24" t="str">
        <f t="shared" si="50"/>
        <v>Consumer</v>
      </c>
      <c r="D704" s="27">
        <f t="shared" si="51"/>
        <v>9</v>
      </c>
      <c r="E704" s="25">
        <f t="shared" si="52"/>
        <v>5992.5359999999991</v>
      </c>
      <c r="F704" s="25">
        <f t="shared" si="53"/>
        <v>236.66149999999999</v>
      </c>
      <c r="G704" s="24" t="str">
        <f t="shared" si="54"/>
        <v>Repeat</v>
      </c>
    </row>
    <row r="705" spans="2:7" hidden="1" x14ac:dyDescent="0.2">
      <c r="B705" s="24" t="s">
        <v>1156</v>
      </c>
      <c r="C705" s="24" t="str">
        <f t="shared" si="50"/>
        <v>Consumer</v>
      </c>
      <c r="D705" s="27">
        <f t="shared" si="51"/>
        <v>10</v>
      </c>
      <c r="E705" s="25">
        <f t="shared" si="52"/>
        <v>2180.7179999999998</v>
      </c>
      <c r="F705" s="25">
        <f t="shared" si="53"/>
        <v>-144.52289999999999</v>
      </c>
      <c r="G705" s="24" t="str">
        <f t="shared" si="54"/>
        <v>Repeat</v>
      </c>
    </row>
    <row r="706" spans="2:7" hidden="1" x14ac:dyDescent="0.2">
      <c r="B706" s="24" t="s">
        <v>7982</v>
      </c>
      <c r="C706" s="24" t="str">
        <f t="shared" si="50"/>
        <v>Consumer</v>
      </c>
      <c r="D706" s="27">
        <f t="shared" si="51"/>
        <v>6</v>
      </c>
      <c r="E706" s="25">
        <f t="shared" si="52"/>
        <v>3056.8069999999998</v>
      </c>
      <c r="F706" s="25">
        <f t="shared" si="53"/>
        <v>-1010.9738</v>
      </c>
      <c r="G706" s="24" t="str">
        <f t="shared" si="54"/>
        <v>Repeat</v>
      </c>
    </row>
    <row r="707" spans="2:7" hidden="1" x14ac:dyDescent="0.2">
      <c r="B707" s="24" t="s">
        <v>6248</v>
      </c>
      <c r="C707" s="24" t="str">
        <f t="shared" si="50"/>
        <v>Home Office</v>
      </c>
      <c r="D707" s="27">
        <f t="shared" si="51"/>
        <v>5</v>
      </c>
      <c r="E707" s="25">
        <f t="shared" si="52"/>
        <v>3233.4810000000002</v>
      </c>
      <c r="F707" s="25">
        <f t="shared" si="53"/>
        <v>-3333.9144000000006</v>
      </c>
      <c r="G707" s="24" t="str">
        <f t="shared" si="54"/>
        <v>Repeat</v>
      </c>
    </row>
    <row r="708" spans="2:7" hidden="1" x14ac:dyDescent="0.2">
      <c r="B708" s="24" t="s">
        <v>3924</v>
      </c>
      <c r="C708" s="24" t="str">
        <f t="shared" si="50"/>
        <v>Corporate</v>
      </c>
      <c r="D708" s="27">
        <f t="shared" si="51"/>
        <v>7</v>
      </c>
      <c r="E708" s="25">
        <f t="shared" si="52"/>
        <v>1874.998</v>
      </c>
      <c r="F708" s="25">
        <f t="shared" si="53"/>
        <v>379.56110000000007</v>
      </c>
      <c r="G708" s="24" t="str">
        <f t="shared" si="54"/>
        <v>Repeat</v>
      </c>
    </row>
    <row r="709" spans="2:7" hidden="1" x14ac:dyDescent="0.2">
      <c r="B709" s="24" t="s">
        <v>4385</v>
      </c>
      <c r="C709" s="24" t="str">
        <f t="shared" si="50"/>
        <v>Consumer</v>
      </c>
      <c r="D709" s="27">
        <f t="shared" si="51"/>
        <v>7</v>
      </c>
      <c r="E709" s="25">
        <f t="shared" si="52"/>
        <v>2921.5439999999999</v>
      </c>
      <c r="F709" s="25">
        <f t="shared" si="53"/>
        <v>793.65479999999991</v>
      </c>
      <c r="G709" s="24" t="str">
        <f t="shared" si="54"/>
        <v>Repeat</v>
      </c>
    </row>
    <row r="710" spans="2:7" hidden="1" x14ac:dyDescent="0.2">
      <c r="B710" s="24" t="s">
        <v>4180</v>
      </c>
      <c r="C710" s="24" t="str">
        <f t="shared" si="50"/>
        <v>Consumer</v>
      </c>
      <c r="D710" s="27">
        <f t="shared" si="51"/>
        <v>8</v>
      </c>
      <c r="E710" s="25">
        <f t="shared" si="52"/>
        <v>1884.7980000000002</v>
      </c>
      <c r="F710" s="25">
        <f t="shared" si="53"/>
        <v>-119.01049999999996</v>
      </c>
      <c r="G710" s="24" t="str">
        <f t="shared" si="54"/>
        <v>Repeat</v>
      </c>
    </row>
    <row r="711" spans="2:7" hidden="1" x14ac:dyDescent="0.2">
      <c r="B711" s="24" t="s">
        <v>1530</v>
      </c>
      <c r="C711" s="24" t="str">
        <f t="shared" si="50"/>
        <v>Home Office</v>
      </c>
      <c r="D711" s="27">
        <f t="shared" si="51"/>
        <v>9</v>
      </c>
      <c r="E711" s="25">
        <f t="shared" si="52"/>
        <v>6121.1139999999996</v>
      </c>
      <c r="F711" s="25">
        <f t="shared" si="53"/>
        <v>1985.1671999999999</v>
      </c>
      <c r="G711" s="24" t="str">
        <f t="shared" si="54"/>
        <v>Repeat</v>
      </c>
    </row>
    <row r="712" spans="2:7" hidden="1" x14ac:dyDescent="0.2">
      <c r="B712" s="24" t="s">
        <v>741</v>
      </c>
      <c r="C712" s="24" t="str">
        <f t="shared" si="50"/>
        <v>Consumer</v>
      </c>
      <c r="D712" s="27">
        <f t="shared" si="51"/>
        <v>5</v>
      </c>
      <c r="E712" s="25">
        <f t="shared" si="52"/>
        <v>1318.7759999999998</v>
      </c>
      <c r="F712" s="25">
        <f t="shared" si="53"/>
        <v>68.096299999999957</v>
      </c>
      <c r="G712" s="24" t="str">
        <f t="shared" si="54"/>
        <v>Repeat</v>
      </c>
    </row>
    <row r="713" spans="2:7" hidden="1" x14ac:dyDescent="0.2">
      <c r="B713" s="24" t="s">
        <v>8962</v>
      </c>
      <c r="C713" s="24" t="str">
        <f t="shared" si="50"/>
        <v>Home Office</v>
      </c>
      <c r="D713" s="27">
        <f t="shared" si="51"/>
        <v>3</v>
      </c>
      <c r="E713" s="25">
        <f t="shared" si="52"/>
        <v>613.40000000000009</v>
      </c>
      <c r="F713" s="25">
        <f t="shared" si="53"/>
        <v>199.93449999999996</v>
      </c>
      <c r="G713" s="24" t="str">
        <f t="shared" si="54"/>
        <v>Repeat</v>
      </c>
    </row>
    <row r="714" spans="2:7" hidden="1" x14ac:dyDescent="0.2">
      <c r="B714" s="24" t="s">
        <v>3905</v>
      </c>
      <c r="C714" s="24" t="str">
        <f t="shared" si="50"/>
        <v>Consumer</v>
      </c>
      <c r="D714" s="27">
        <f t="shared" si="51"/>
        <v>7</v>
      </c>
      <c r="E714" s="25">
        <f t="shared" si="52"/>
        <v>433.34</v>
      </c>
      <c r="F714" s="25">
        <f t="shared" si="53"/>
        <v>84.441900000000018</v>
      </c>
      <c r="G714" s="24" t="str">
        <f t="shared" si="54"/>
        <v>Repeat</v>
      </c>
    </row>
    <row r="715" spans="2:7" hidden="1" x14ac:dyDescent="0.2">
      <c r="B715" s="24" t="s">
        <v>2200</v>
      </c>
      <c r="C715" s="24" t="str">
        <f t="shared" si="50"/>
        <v>Corporate</v>
      </c>
      <c r="D715" s="27">
        <f t="shared" si="51"/>
        <v>6</v>
      </c>
      <c r="E715" s="25">
        <f t="shared" si="52"/>
        <v>1306.0859999999998</v>
      </c>
      <c r="F715" s="25">
        <f t="shared" si="53"/>
        <v>-118.77570000000001</v>
      </c>
      <c r="G715" s="24" t="str">
        <f t="shared" si="54"/>
        <v>Repeat</v>
      </c>
    </row>
    <row r="716" spans="2:7" hidden="1" x14ac:dyDescent="0.2">
      <c r="B716" s="24" t="s">
        <v>3191</v>
      </c>
      <c r="C716" s="24" t="str">
        <f t="shared" si="50"/>
        <v>Home Office</v>
      </c>
      <c r="D716" s="27">
        <f t="shared" si="51"/>
        <v>6</v>
      </c>
      <c r="E716" s="25">
        <f t="shared" si="52"/>
        <v>1860.4179999999999</v>
      </c>
      <c r="F716" s="25">
        <f t="shared" si="53"/>
        <v>-716.85649999999998</v>
      </c>
      <c r="G716" s="24" t="str">
        <f t="shared" si="54"/>
        <v>Repeat</v>
      </c>
    </row>
    <row r="717" spans="2:7" hidden="1" x14ac:dyDescent="0.2">
      <c r="B717" s="24" t="s">
        <v>5611</v>
      </c>
      <c r="C717" s="24" t="str">
        <f t="shared" si="50"/>
        <v>Consumer</v>
      </c>
      <c r="D717" s="27">
        <f t="shared" si="51"/>
        <v>5</v>
      </c>
      <c r="E717" s="25">
        <f t="shared" si="52"/>
        <v>902.72800000000007</v>
      </c>
      <c r="F717" s="25">
        <f t="shared" si="53"/>
        <v>100.2253</v>
      </c>
      <c r="G717" s="24" t="str">
        <f t="shared" si="54"/>
        <v>Repeat</v>
      </c>
    </row>
    <row r="718" spans="2:7" hidden="1" x14ac:dyDescent="0.2">
      <c r="B718" s="24" t="s">
        <v>1727</v>
      </c>
      <c r="C718" s="24" t="str">
        <f t="shared" ref="C718:C781" si="55">IFERROR(INDEX(nSegment,MATCH($B718,nCustomerName,0)),"")</f>
        <v>Consumer</v>
      </c>
      <c r="D718" s="27">
        <f t="shared" ref="D718:D781" si="56">SUMIFS(nIsFirstOrderLine,nCustomerName,$B718)</f>
        <v>6</v>
      </c>
      <c r="E718" s="25">
        <f t="shared" ref="E718:E781" si="57">SUMIFS(nSales,nCustomerName,$B718)</f>
        <v>418.49</v>
      </c>
      <c r="F718" s="25">
        <f t="shared" ref="F718:F781" si="58">SUMIFS(nProfit,nCustomerName,$B718)</f>
        <v>135.5401</v>
      </c>
      <c r="G718" s="24" t="str">
        <f t="shared" ref="G718:G781" si="59">IF(D718&gt;1,"Repeat","One-Time")</f>
        <v>Repeat</v>
      </c>
    </row>
    <row r="719" spans="2:7" hidden="1" x14ac:dyDescent="0.2">
      <c r="B719" s="24" t="s">
        <v>5469</v>
      </c>
      <c r="C719" s="24" t="str">
        <f t="shared" si="55"/>
        <v>Consumer</v>
      </c>
      <c r="D719" s="27">
        <f t="shared" si="56"/>
        <v>6</v>
      </c>
      <c r="E719" s="25">
        <f t="shared" si="57"/>
        <v>3124.8320000000008</v>
      </c>
      <c r="F719" s="25">
        <f t="shared" si="58"/>
        <v>463.26900000000001</v>
      </c>
      <c r="G719" s="24" t="str">
        <f t="shared" si="59"/>
        <v>Repeat</v>
      </c>
    </row>
    <row r="720" spans="2:7" hidden="1" x14ac:dyDescent="0.2">
      <c r="B720" s="24" t="s">
        <v>3464</v>
      </c>
      <c r="C720" s="24" t="str">
        <f t="shared" si="55"/>
        <v>Corporate</v>
      </c>
      <c r="D720" s="27">
        <f t="shared" si="56"/>
        <v>9</v>
      </c>
      <c r="E720" s="25">
        <f t="shared" si="57"/>
        <v>5440.3190000000004</v>
      </c>
      <c r="F720" s="25">
        <f t="shared" si="58"/>
        <v>-270.4282</v>
      </c>
      <c r="G720" s="24" t="str">
        <f t="shared" si="59"/>
        <v>Repeat</v>
      </c>
    </row>
    <row r="721" spans="2:7" hidden="1" x14ac:dyDescent="0.2">
      <c r="B721" s="24" t="s">
        <v>7406</v>
      </c>
      <c r="C721" s="24" t="str">
        <f t="shared" si="55"/>
        <v>Corporate</v>
      </c>
      <c r="D721" s="27">
        <f t="shared" si="56"/>
        <v>2</v>
      </c>
      <c r="E721" s="25">
        <f t="shared" si="57"/>
        <v>2096.3919999999998</v>
      </c>
      <c r="F721" s="25">
        <f t="shared" si="58"/>
        <v>260.62580000000003</v>
      </c>
      <c r="G721" s="24" t="str">
        <f t="shared" si="59"/>
        <v>Repeat</v>
      </c>
    </row>
    <row r="722" spans="2:7" hidden="1" x14ac:dyDescent="0.2">
      <c r="B722" s="24" t="s">
        <v>657</v>
      </c>
      <c r="C722" s="24" t="str">
        <f t="shared" si="55"/>
        <v>Corporate</v>
      </c>
      <c r="D722" s="27">
        <f t="shared" si="56"/>
        <v>9</v>
      </c>
      <c r="E722" s="25">
        <f t="shared" si="57"/>
        <v>1872.4360000000001</v>
      </c>
      <c r="F722" s="25">
        <f t="shared" si="58"/>
        <v>268.47820000000002</v>
      </c>
      <c r="G722" s="24" t="str">
        <f t="shared" si="59"/>
        <v>Repeat</v>
      </c>
    </row>
    <row r="723" spans="2:7" hidden="1" x14ac:dyDescent="0.2">
      <c r="B723" s="24" t="s">
        <v>6749</v>
      </c>
      <c r="C723" s="24" t="str">
        <f t="shared" si="55"/>
        <v>Home Office</v>
      </c>
      <c r="D723" s="27">
        <f t="shared" si="56"/>
        <v>7</v>
      </c>
      <c r="E723" s="25">
        <f t="shared" si="57"/>
        <v>2595.3640000000005</v>
      </c>
      <c r="F723" s="25">
        <f t="shared" si="58"/>
        <v>763.47190000000001</v>
      </c>
      <c r="G723" s="24" t="str">
        <f t="shared" si="59"/>
        <v>Repeat</v>
      </c>
    </row>
    <row r="724" spans="2:7" hidden="1" x14ac:dyDescent="0.2">
      <c r="B724" s="24" t="s">
        <v>5905</v>
      </c>
      <c r="C724" s="24" t="str">
        <f t="shared" si="55"/>
        <v>Home Office</v>
      </c>
      <c r="D724" s="27">
        <f t="shared" si="56"/>
        <v>6</v>
      </c>
      <c r="E724" s="25">
        <f t="shared" si="57"/>
        <v>1254.6400000000001</v>
      </c>
      <c r="F724" s="25">
        <f t="shared" si="58"/>
        <v>370.15780000000001</v>
      </c>
      <c r="G724" s="24" t="str">
        <f t="shared" si="59"/>
        <v>Repeat</v>
      </c>
    </row>
    <row r="725" spans="2:7" hidden="1" x14ac:dyDescent="0.2">
      <c r="B725" s="24" t="s">
        <v>2361</v>
      </c>
      <c r="C725" s="24" t="str">
        <f t="shared" si="55"/>
        <v>Corporate</v>
      </c>
      <c r="D725" s="27">
        <f t="shared" si="56"/>
        <v>10</v>
      </c>
      <c r="E725" s="25">
        <f t="shared" si="57"/>
        <v>2576.4079999999999</v>
      </c>
      <c r="F725" s="25">
        <f t="shared" si="58"/>
        <v>611.82909999999993</v>
      </c>
      <c r="G725" s="24" t="str">
        <f t="shared" si="59"/>
        <v>Repeat</v>
      </c>
    </row>
    <row r="726" spans="2:7" hidden="1" x14ac:dyDescent="0.2">
      <c r="B726" s="24" t="s">
        <v>225</v>
      </c>
      <c r="C726" s="24" t="str">
        <f t="shared" si="55"/>
        <v>Home Office</v>
      </c>
      <c r="D726" s="27">
        <f t="shared" si="56"/>
        <v>7</v>
      </c>
      <c r="E726" s="25">
        <f t="shared" si="57"/>
        <v>3127.9592000000007</v>
      </c>
      <c r="F726" s="25">
        <f t="shared" si="58"/>
        <v>481.74990000000008</v>
      </c>
      <c r="G726" s="24" t="str">
        <f t="shared" si="59"/>
        <v>Repeat</v>
      </c>
    </row>
    <row r="727" spans="2:7" hidden="1" x14ac:dyDescent="0.2">
      <c r="B727" s="24" t="s">
        <v>547</v>
      </c>
      <c r="C727" s="24" t="str">
        <f t="shared" si="55"/>
        <v>Consumer</v>
      </c>
      <c r="D727" s="27">
        <f t="shared" si="56"/>
        <v>11</v>
      </c>
      <c r="E727" s="25">
        <f t="shared" si="57"/>
        <v>5226.2099999999982</v>
      </c>
      <c r="F727" s="25">
        <f t="shared" si="58"/>
        <v>1276.6513000000004</v>
      </c>
      <c r="G727" s="24" t="str">
        <f t="shared" si="59"/>
        <v>Repeat</v>
      </c>
    </row>
    <row r="728" spans="2:7" hidden="1" x14ac:dyDescent="0.2">
      <c r="B728" s="24" t="s">
        <v>2179</v>
      </c>
      <c r="C728" s="24" t="str">
        <f t="shared" si="55"/>
        <v>Home Office</v>
      </c>
      <c r="D728" s="27">
        <f t="shared" si="56"/>
        <v>8</v>
      </c>
      <c r="E728" s="25">
        <f t="shared" si="57"/>
        <v>4345.8859999999995</v>
      </c>
      <c r="F728" s="25">
        <f t="shared" si="58"/>
        <v>1990.4243999999999</v>
      </c>
      <c r="G728" s="24" t="str">
        <f t="shared" si="59"/>
        <v>Repeat</v>
      </c>
    </row>
    <row r="729" spans="2:7" hidden="1" x14ac:dyDescent="0.2">
      <c r="B729" s="24" t="s">
        <v>3457</v>
      </c>
      <c r="C729" s="24" t="str">
        <f t="shared" si="55"/>
        <v>Corporate</v>
      </c>
      <c r="D729" s="27">
        <f t="shared" si="56"/>
        <v>2</v>
      </c>
      <c r="E729" s="25">
        <f t="shared" si="57"/>
        <v>758.69600000000003</v>
      </c>
      <c r="F729" s="25">
        <f t="shared" si="58"/>
        <v>68.241599999999991</v>
      </c>
      <c r="G729" s="24" t="str">
        <f t="shared" si="59"/>
        <v>Repeat</v>
      </c>
    </row>
    <row r="730" spans="2:7" hidden="1" x14ac:dyDescent="0.2">
      <c r="B730" s="24" t="s">
        <v>383</v>
      </c>
      <c r="C730" s="24" t="str">
        <f t="shared" si="55"/>
        <v>Corporate</v>
      </c>
      <c r="D730" s="27">
        <f t="shared" si="56"/>
        <v>7</v>
      </c>
      <c r="E730" s="25">
        <f t="shared" si="57"/>
        <v>4492.6569999999992</v>
      </c>
      <c r="F730" s="25">
        <f t="shared" si="58"/>
        <v>-671.18740000000003</v>
      </c>
      <c r="G730" s="24" t="str">
        <f t="shared" si="59"/>
        <v>Repeat</v>
      </c>
    </row>
    <row r="731" spans="2:7" hidden="1" x14ac:dyDescent="0.2">
      <c r="B731" s="24" t="s">
        <v>5846</v>
      </c>
      <c r="C731" s="24" t="str">
        <f t="shared" si="55"/>
        <v>Consumer</v>
      </c>
      <c r="D731" s="27">
        <f t="shared" si="56"/>
        <v>9</v>
      </c>
      <c r="E731" s="25">
        <f t="shared" si="57"/>
        <v>4105.3050000000003</v>
      </c>
      <c r="F731" s="25">
        <f t="shared" si="58"/>
        <v>485.02720000000005</v>
      </c>
      <c r="G731" s="24" t="str">
        <f t="shared" si="59"/>
        <v>Repeat</v>
      </c>
    </row>
    <row r="732" spans="2:7" hidden="1" x14ac:dyDescent="0.2">
      <c r="B732" s="24" t="s">
        <v>4925</v>
      </c>
      <c r="C732" s="24" t="str">
        <f t="shared" si="55"/>
        <v>Consumer</v>
      </c>
      <c r="D732" s="27">
        <f t="shared" si="56"/>
        <v>4</v>
      </c>
      <c r="E732" s="25">
        <f t="shared" si="57"/>
        <v>279.25599999999997</v>
      </c>
      <c r="F732" s="25">
        <f t="shared" si="58"/>
        <v>51.825200000000002</v>
      </c>
      <c r="G732" s="24" t="str">
        <f t="shared" si="59"/>
        <v>Repeat</v>
      </c>
    </row>
    <row r="733" spans="2:7" hidden="1" x14ac:dyDescent="0.2">
      <c r="B733" s="24" t="s">
        <v>3879</v>
      </c>
      <c r="C733" s="24" t="str">
        <f t="shared" si="55"/>
        <v>Corporate</v>
      </c>
      <c r="D733" s="27">
        <f t="shared" si="56"/>
        <v>4</v>
      </c>
      <c r="E733" s="25">
        <f t="shared" si="57"/>
        <v>1271.0900000000004</v>
      </c>
      <c r="F733" s="25">
        <f t="shared" si="58"/>
        <v>199.65020000000001</v>
      </c>
      <c r="G733" s="24" t="str">
        <f t="shared" si="59"/>
        <v>Repeat</v>
      </c>
    </row>
    <row r="734" spans="2:7" hidden="1" x14ac:dyDescent="0.2">
      <c r="B734" s="24" t="s">
        <v>1707</v>
      </c>
      <c r="C734" s="24" t="str">
        <f t="shared" si="55"/>
        <v>Consumer</v>
      </c>
      <c r="D734" s="27">
        <f t="shared" si="56"/>
        <v>10</v>
      </c>
      <c r="E734" s="25">
        <f t="shared" si="57"/>
        <v>4767.3415000000005</v>
      </c>
      <c r="F734" s="25">
        <f t="shared" si="58"/>
        <v>610.14959999999985</v>
      </c>
      <c r="G734" s="24" t="str">
        <f t="shared" si="59"/>
        <v>Repeat</v>
      </c>
    </row>
    <row r="735" spans="2:7" hidden="1" x14ac:dyDescent="0.2">
      <c r="B735" s="24" t="s">
        <v>10629</v>
      </c>
      <c r="C735" s="24" t="str">
        <f t="shared" si="55"/>
        <v>Consumer</v>
      </c>
      <c r="D735" s="27">
        <f t="shared" si="56"/>
        <v>2</v>
      </c>
      <c r="E735" s="25">
        <f t="shared" si="57"/>
        <v>280.63200000000001</v>
      </c>
      <c r="F735" s="25">
        <f t="shared" si="58"/>
        <v>31.175699999999999</v>
      </c>
      <c r="G735" s="24" t="str">
        <f t="shared" si="59"/>
        <v>Repeat</v>
      </c>
    </row>
    <row r="736" spans="2:7" hidden="1" x14ac:dyDescent="0.2">
      <c r="B736" s="24" t="s">
        <v>1188</v>
      </c>
      <c r="C736" s="24" t="str">
        <f t="shared" si="55"/>
        <v>Corporate</v>
      </c>
      <c r="D736" s="27">
        <f t="shared" si="56"/>
        <v>10</v>
      </c>
      <c r="E736" s="25">
        <f t="shared" si="57"/>
        <v>4282.9399999999996</v>
      </c>
      <c r="F736" s="25">
        <f t="shared" si="58"/>
        <v>566.72260000000006</v>
      </c>
      <c r="G736" s="24" t="str">
        <f t="shared" si="59"/>
        <v>Repeat</v>
      </c>
    </row>
    <row r="737" spans="2:7" hidden="1" x14ac:dyDescent="0.2">
      <c r="B737" s="24" t="s">
        <v>2403</v>
      </c>
      <c r="C737" s="24" t="str">
        <f t="shared" si="55"/>
        <v>Consumer</v>
      </c>
      <c r="D737" s="27">
        <f t="shared" si="56"/>
        <v>5</v>
      </c>
      <c r="E737" s="25">
        <f t="shared" si="57"/>
        <v>964.63600000000008</v>
      </c>
      <c r="F737" s="25">
        <f t="shared" si="58"/>
        <v>-75.585999999999999</v>
      </c>
      <c r="G737" s="24" t="str">
        <f t="shared" si="59"/>
        <v>Repeat</v>
      </c>
    </row>
    <row r="738" spans="2:7" hidden="1" x14ac:dyDescent="0.2">
      <c r="B738" s="24" t="s">
        <v>7323</v>
      </c>
      <c r="C738" s="24" t="str">
        <f t="shared" si="55"/>
        <v>Corporate</v>
      </c>
      <c r="D738" s="27">
        <f t="shared" si="56"/>
        <v>3</v>
      </c>
      <c r="E738" s="25">
        <f t="shared" si="57"/>
        <v>47.945999999999998</v>
      </c>
      <c r="F738" s="25">
        <f t="shared" si="58"/>
        <v>-3.7073000000000018</v>
      </c>
      <c r="G738" s="24" t="str">
        <f t="shared" si="59"/>
        <v>Repeat</v>
      </c>
    </row>
    <row r="739" spans="2:7" hidden="1" x14ac:dyDescent="0.2">
      <c r="B739" s="24" t="s">
        <v>10737</v>
      </c>
      <c r="C739" s="24" t="str">
        <f t="shared" si="55"/>
        <v>Consumer</v>
      </c>
      <c r="D739" s="27">
        <f t="shared" si="56"/>
        <v>1</v>
      </c>
      <c r="E739" s="25">
        <f t="shared" si="57"/>
        <v>1043.0410000000002</v>
      </c>
      <c r="F739" s="25">
        <f t="shared" si="58"/>
        <v>-237.2885</v>
      </c>
      <c r="G739" s="24" t="str">
        <f t="shared" si="59"/>
        <v>One-Time</v>
      </c>
    </row>
    <row r="740" spans="2:7" hidden="1" x14ac:dyDescent="0.2">
      <c r="B740" s="24" t="s">
        <v>7142</v>
      </c>
      <c r="C740" s="24" t="str">
        <f t="shared" si="55"/>
        <v>Consumer</v>
      </c>
      <c r="D740" s="27">
        <f t="shared" si="56"/>
        <v>6</v>
      </c>
      <c r="E740" s="25">
        <f t="shared" si="57"/>
        <v>3990.6890000000003</v>
      </c>
      <c r="F740" s="25">
        <f t="shared" si="58"/>
        <v>14.692400000000008</v>
      </c>
      <c r="G740" s="24" t="str">
        <f t="shared" si="59"/>
        <v>Repeat</v>
      </c>
    </row>
    <row r="741" spans="2:7" hidden="1" x14ac:dyDescent="0.2">
      <c r="B741" s="24" t="s">
        <v>5353</v>
      </c>
      <c r="C741" s="24" t="str">
        <f t="shared" si="55"/>
        <v>Consumer</v>
      </c>
      <c r="D741" s="27">
        <f t="shared" si="56"/>
        <v>8</v>
      </c>
      <c r="E741" s="25">
        <f t="shared" si="57"/>
        <v>1903.491</v>
      </c>
      <c r="F741" s="25">
        <f t="shared" si="58"/>
        <v>106.8912</v>
      </c>
      <c r="G741" s="24" t="str">
        <f t="shared" si="59"/>
        <v>Repeat</v>
      </c>
    </row>
    <row r="742" spans="2:7" hidden="1" x14ac:dyDescent="0.2">
      <c r="B742" s="24" t="s">
        <v>3555</v>
      </c>
      <c r="C742" s="24" t="str">
        <f t="shared" si="55"/>
        <v>Corporate</v>
      </c>
      <c r="D742" s="27">
        <f t="shared" si="56"/>
        <v>12</v>
      </c>
      <c r="E742" s="25">
        <f t="shared" si="57"/>
        <v>5563.3919999999998</v>
      </c>
      <c r="F742" s="25">
        <f t="shared" si="58"/>
        <v>581.57420000000002</v>
      </c>
      <c r="G742" s="24" t="str">
        <f t="shared" si="59"/>
        <v>Repeat</v>
      </c>
    </row>
    <row r="743" spans="2:7" hidden="1" x14ac:dyDescent="0.2">
      <c r="B743" s="24" t="s">
        <v>2090</v>
      </c>
      <c r="C743" s="24" t="str">
        <f t="shared" si="55"/>
        <v>Corporate</v>
      </c>
      <c r="D743" s="27">
        <f t="shared" si="56"/>
        <v>9</v>
      </c>
      <c r="E743" s="25">
        <f t="shared" si="57"/>
        <v>3336.5349999999999</v>
      </c>
      <c r="F743" s="25">
        <f t="shared" si="58"/>
        <v>539.93520000000001</v>
      </c>
      <c r="G743" s="24" t="str">
        <f t="shared" si="59"/>
        <v>Repeat</v>
      </c>
    </row>
    <row r="744" spans="2:7" hidden="1" x14ac:dyDescent="0.2">
      <c r="B744" s="24" t="s">
        <v>4996</v>
      </c>
      <c r="C744" s="24" t="str">
        <f t="shared" si="55"/>
        <v>Corporate</v>
      </c>
      <c r="D744" s="27">
        <f t="shared" si="56"/>
        <v>5</v>
      </c>
      <c r="E744" s="25">
        <f t="shared" si="57"/>
        <v>19052.217999999997</v>
      </c>
      <c r="F744" s="25">
        <f t="shared" si="58"/>
        <v>8981.3239000000012</v>
      </c>
      <c r="G744" s="24" t="str">
        <f t="shared" si="59"/>
        <v>Repeat</v>
      </c>
    </row>
    <row r="745" spans="2:7" hidden="1" x14ac:dyDescent="0.2">
      <c r="B745" s="24" t="s">
        <v>1273</v>
      </c>
      <c r="C745" s="24" t="str">
        <f t="shared" si="55"/>
        <v>Consumer</v>
      </c>
      <c r="D745" s="27">
        <f t="shared" si="56"/>
        <v>9</v>
      </c>
      <c r="E745" s="25">
        <f t="shared" si="57"/>
        <v>1434.5480000000002</v>
      </c>
      <c r="F745" s="25">
        <f t="shared" si="58"/>
        <v>88.189700000000002</v>
      </c>
      <c r="G745" s="24" t="str">
        <f t="shared" si="59"/>
        <v>Repeat</v>
      </c>
    </row>
    <row r="746" spans="2:7" hidden="1" x14ac:dyDescent="0.2">
      <c r="B746" s="24" t="s">
        <v>5488</v>
      </c>
      <c r="C746" s="24" t="str">
        <f t="shared" si="55"/>
        <v>Consumer</v>
      </c>
      <c r="D746" s="27">
        <f t="shared" si="56"/>
        <v>8</v>
      </c>
      <c r="E746" s="25">
        <f t="shared" si="57"/>
        <v>2955.2259999999997</v>
      </c>
      <c r="F746" s="25">
        <f t="shared" si="58"/>
        <v>573.3013000000002</v>
      </c>
      <c r="G746" s="24" t="str">
        <f t="shared" si="59"/>
        <v>Repeat</v>
      </c>
    </row>
    <row r="747" spans="2:7" hidden="1" x14ac:dyDescent="0.2">
      <c r="B747" s="24" t="s">
        <v>649</v>
      </c>
      <c r="C747" s="24" t="str">
        <f t="shared" si="55"/>
        <v>Home Office</v>
      </c>
      <c r="D747" s="27">
        <f t="shared" si="56"/>
        <v>7</v>
      </c>
      <c r="E747" s="25">
        <f t="shared" si="57"/>
        <v>5278.8259999999991</v>
      </c>
      <c r="F747" s="25">
        <f t="shared" si="58"/>
        <v>737.3905000000002</v>
      </c>
      <c r="G747" s="24" t="str">
        <f t="shared" si="59"/>
        <v>Repeat</v>
      </c>
    </row>
    <row r="748" spans="2:7" hidden="1" x14ac:dyDescent="0.2">
      <c r="B748" s="24" t="s">
        <v>1632</v>
      </c>
      <c r="C748" s="24" t="str">
        <f t="shared" si="55"/>
        <v>Home Office</v>
      </c>
      <c r="D748" s="27">
        <f t="shared" si="56"/>
        <v>7</v>
      </c>
      <c r="E748" s="25">
        <f t="shared" si="57"/>
        <v>3130.221</v>
      </c>
      <c r="F748" s="25">
        <f t="shared" si="58"/>
        <v>-692.04520000000014</v>
      </c>
      <c r="G748" s="24" t="str">
        <f t="shared" si="59"/>
        <v>Repeat</v>
      </c>
    </row>
    <row r="749" spans="2:7" hidden="1" x14ac:dyDescent="0.2">
      <c r="B749" s="24" t="s">
        <v>302</v>
      </c>
      <c r="C749" s="24" t="str">
        <f t="shared" si="55"/>
        <v>Consumer</v>
      </c>
      <c r="D749" s="27">
        <f t="shared" si="56"/>
        <v>5</v>
      </c>
      <c r="E749" s="25">
        <f t="shared" si="57"/>
        <v>1467.8810000000001</v>
      </c>
      <c r="F749" s="25">
        <f t="shared" si="58"/>
        <v>390.21129999999994</v>
      </c>
      <c r="G749" s="24" t="str">
        <f t="shared" si="59"/>
        <v>Repeat</v>
      </c>
    </row>
    <row r="750" spans="2:7" hidden="1" x14ac:dyDescent="0.2">
      <c r="B750" s="24" t="s">
        <v>684</v>
      </c>
      <c r="C750" s="24" t="str">
        <f t="shared" si="55"/>
        <v>Consumer</v>
      </c>
      <c r="D750" s="27">
        <f t="shared" si="56"/>
        <v>7</v>
      </c>
      <c r="E750" s="25">
        <f t="shared" si="57"/>
        <v>4915.6019999999999</v>
      </c>
      <c r="F750" s="25">
        <f t="shared" si="58"/>
        <v>751.95670000000007</v>
      </c>
      <c r="G750" s="24" t="str">
        <f t="shared" si="59"/>
        <v>Repeat</v>
      </c>
    </row>
    <row r="751" spans="2:7" hidden="1" x14ac:dyDescent="0.2">
      <c r="B751" s="24" t="s">
        <v>3939</v>
      </c>
      <c r="C751" s="24" t="str">
        <f t="shared" si="55"/>
        <v>Consumer</v>
      </c>
      <c r="D751" s="27">
        <f t="shared" si="56"/>
        <v>2</v>
      </c>
      <c r="E751" s="25">
        <f t="shared" si="57"/>
        <v>4.8330000000000002</v>
      </c>
      <c r="F751" s="25">
        <f t="shared" si="58"/>
        <v>-3.3155999999999999</v>
      </c>
      <c r="G751" s="24" t="str">
        <f t="shared" si="59"/>
        <v>Repeat</v>
      </c>
    </row>
    <row r="752" spans="2:7" hidden="1" x14ac:dyDescent="0.2">
      <c r="B752" s="24" t="s">
        <v>4356</v>
      </c>
      <c r="C752" s="24" t="str">
        <f t="shared" si="55"/>
        <v>Consumer</v>
      </c>
      <c r="D752" s="27">
        <f t="shared" si="56"/>
        <v>5</v>
      </c>
      <c r="E752" s="25">
        <f t="shared" si="57"/>
        <v>2422.8240000000001</v>
      </c>
      <c r="F752" s="25">
        <f t="shared" si="58"/>
        <v>-135.21249999999998</v>
      </c>
      <c r="G752" s="24" t="str">
        <f t="shared" si="59"/>
        <v>Repeat</v>
      </c>
    </row>
    <row r="753" spans="2:7" hidden="1" x14ac:dyDescent="0.2">
      <c r="B753" s="24" t="s">
        <v>8324</v>
      </c>
      <c r="C753" s="24" t="str">
        <f t="shared" si="55"/>
        <v>Corporate</v>
      </c>
      <c r="D753" s="27">
        <f t="shared" si="56"/>
        <v>4</v>
      </c>
      <c r="E753" s="25">
        <f t="shared" si="57"/>
        <v>2942.7719999999999</v>
      </c>
      <c r="F753" s="25">
        <f t="shared" si="58"/>
        <v>-252.55389999999994</v>
      </c>
      <c r="G753" s="24" t="str">
        <f t="shared" si="59"/>
        <v>Repeat</v>
      </c>
    </row>
    <row r="754" spans="2:7" hidden="1" x14ac:dyDescent="0.2">
      <c r="B754" s="24" t="s">
        <v>2030</v>
      </c>
      <c r="C754" s="24" t="str">
        <f t="shared" si="55"/>
        <v>Consumer</v>
      </c>
      <c r="D754" s="27">
        <f t="shared" si="56"/>
        <v>9</v>
      </c>
      <c r="E754" s="25">
        <f t="shared" si="57"/>
        <v>4454.0559999999996</v>
      </c>
      <c r="F754" s="25">
        <f t="shared" si="58"/>
        <v>1129.1261</v>
      </c>
      <c r="G754" s="24" t="str">
        <f t="shared" si="59"/>
        <v>Repeat</v>
      </c>
    </row>
    <row r="755" spans="2:7" hidden="1" x14ac:dyDescent="0.2">
      <c r="B755" s="24" t="s">
        <v>9110</v>
      </c>
      <c r="C755" s="24" t="str">
        <f t="shared" si="55"/>
        <v>Corporate</v>
      </c>
      <c r="D755" s="27">
        <f t="shared" si="56"/>
        <v>1</v>
      </c>
      <c r="E755" s="25">
        <f t="shared" si="57"/>
        <v>1038.26</v>
      </c>
      <c r="F755" s="25">
        <f t="shared" si="58"/>
        <v>265.53320000000002</v>
      </c>
      <c r="G755" s="24" t="str">
        <f t="shared" si="59"/>
        <v>One-Time</v>
      </c>
    </row>
    <row r="756" spans="2:7" hidden="1" x14ac:dyDescent="0.2">
      <c r="B756" s="24" t="s">
        <v>3172</v>
      </c>
      <c r="C756" s="24" t="str">
        <f t="shared" si="55"/>
        <v>Corporate</v>
      </c>
      <c r="D756" s="27">
        <f t="shared" si="56"/>
        <v>6</v>
      </c>
      <c r="E756" s="25">
        <f t="shared" si="57"/>
        <v>2163.6240000000003</v>
      </c>
      <c r="F756" s="25">
        <f t="shared" si="58"/>
        <v>260.87439999999998</v>
      </c>
      <c r="G756" s="24" t="str">
        <f t="shared" si="59"/>
        <v>Repeat</v>
      </c>
    </row>
    <row r="757" spans="2:7" hidden="1" x14ac:dyDescent="0.2">
      <c r="B757" s="24" t="s">
        <v>4561</v>
      </c>
      <c r="C757" s="24" t="str">
        <f t="shared" si="55"/>
        <v>Corporate</v>
      </c>
      <c r="D757" s="27">
        <f t="shared" si="56"/>
        <v>4</v>
      </c>
      <c r="E757" s="25">
        <f t="shared" si="57"/>
        <v>3589.2959999999998</v>
      </c>
      <c r="F757" s="25">
        <f t="shared" si="58"/>
        <v>829.1635</v>
      </c>
      <c r="G757" s="24" t="str">
        <f t="shared" si="59"/>
        <v>Repeat</v>
      </c>
    </row>
    <row r="758" spans="2:7" hidden="1" x14ac:dyDescent="0.2">
      <c r="B758" s="24" t="s">
        <v>2946</v>
      </c>
      <c r="C758" s="24" t="str">
        <f t="shared" si="55"/>
        <v>Home Office</v>
      </c>
      <c r="D758" s="27">
        <f t="shared" si="56"/>
        <v>4</v>
      </c>
      <c r="E758" s="25">
        <f t="shared" si="57"/>
        <v>816.17399999999998</v>
      </c>
      <c r="F758" s="25">
        <f t="shared" si="58"/>
        <v>179.00380000000001</v>
      </c>
      <c r="G758" s="24" t="str">
        <f t="shared" si="59"/>
        <v>Repeat</v>
      </c>
    </row>
    <row r="759" spans="2:7" hidden="1" x14ac:dyDescent="0.2">
      <c r="B759" s="24" t="s">
        <v>1174</v>
      </c>
      <c r="C759" s="24" t="str">
        <f t="shared" si="55"/>
        <v>Corporate</v>
      </c>
      <c r="D759" s="27">
        <f t="shared" si="56"/>
        <v>7</v>
      </c>
      <c r="E759" s="25">
        <f t="shared" si="57"/>
        <v>5371.09</v>
      </c>
      <c r="F759" s="25">
        <f t="shared" si="58"/>
        <v>862.88770000000022</v>
      </c>
      <c r="G759" s="24" t="str">
        <f t="shared" si="59"/>
        <v>Repeat</v>
      </c>
    </row>
    <row r="760" spans="2:7" hidden="1" x14ac:dyDescent="0.2">
      <c r="B760" s="24" t="s">
        <v>5651</v>
      </c>
      <c r="C760" s="24" t="str">
        <f t="shared" si="55"/>
        <v>Consumer</v>
      </c>
      <c r="D760" s="27">
        <f t="shared" si="56"/>
        <v>8</v>
      </c>
      <c r="E760" s="25">
        <f t="shared" si="57"/>
        <v>1427.0440000000001</v>
      </c>
      <c r="F760" s="25">
        <f t="shared" si="58"/>
        <v>278.73709999999994</v>
      </c>
      <c r="G760" s="24" t="str">
        <f t="shared" si="59"/>
        <v>Repeat</v>
      </c>
    </row>
    <row r="761" spans="2:7" hidden="1" x14ac:dyDescent="0.2">
      <c r="B761" s="24" t="s">
        <v>2204</v>
      </c>
      <c r="C761" s="24" t="str">
        <f t="shared" si="55"/>
        <v>Corporate</v>
      </c>
      <c r="D761" s="27">
        <f t="shared" si="56"/>
        <v>8</v>
      </c>
      <c r="E761" s="25">
        <f t="shared" si="57"/>
        <v>1022.2010000000001</v>
      </c>
      <c r="F761" s="25">
        <f t="shared" si="58"/>
        <v>92.728999999999985</v>
      </c>
      <c r="G761" s="24" t="str">
        <f t="shared" si="59"/>
        <v>Repeat</v>
      </c>
    </row>
    <row r="762" spans="2:7" hidden="1" x14ac:dyDescent="0.2">
      <c r="B762" s="24" t="s">
        <v>5598</v>
      </c>
      <c r="C762" s="24" t="str">
        <f t="shared" si="55"/>
        <v>Consumer</v>
      </c>
      <c r="D762" s="27">
        <f t="shared" si="56"/>
        <v>7</v>
      </c>
      <c r="E762" s="25">
        <f t="shared" si="57"/>
        <v>1602.376</v>
      </c>
      <c r="F762" s="25">
        <f t="shared" si="58"/>
        <v>260.61550000000005</v>
      </c>
      <c r="G762" s="24" t="str">
        <f t="shared" si="59"/>
        <v>Repeat</v>
      </c>
    </row>
    <row r="763" spans="2:7" hidden="1" x14ac:dyDescent="0.2">
      <c r="B763" s="24" t="s">
        <v>5792</v>
      </c>
      <c r="C763" s="24" t="str">
        <f t="shared" si="55"/>
        <v>Corporate</v>
      </c>
      <c r="D763" s="27">
        <f t="shared" si="56"/>
        <v>3</v>
      </c>
      <c r="E763" s="25">
        <f t="shared" si="57"/>
        <v>439.5</v>
      </c>
      <c r="F763" s="25">
        <f t="shared" si="58"/>
        <v>93.916200000000003</v>
      </c>
      <c r="G763" s="24" t="str">
        <f t="shared" si="59"/>
        <v>Repeat</v>
      </c>
    </row>
    <row r="764" spans="2:7" hidden="1" x14ac:dyDescent="0.2">
      <c r="B764" s="24" t="s">
        <v>4319</v>
      </c>
      <c r="C764" s="24" t="str">
        <f t="shared" si="55"/>
        <v>Consumer</v>
      </c>
      <c r="D764" s="27">
        <f t="shared" si="56"/>
        <v>6</v>
      </c>
      <c r="E764" s="25">
        <f t="shared" si="57"/>
        <v>2198.4499999999998</v>
      </c>
      <c r="F764" s="25">
        <f t="shared" si="58"/>
        <v>490.95669999999996</v>
      </c>
      <c r="G764" s="24" t="str">
        <f t="shared" si="59"/>
        <v>Repeat</v>
      </c>
    </row>
    <row r="765" spans="2:7" hidden="1" x14ac:dyDescent="0.2">
      <c r="B765" s="24" t="s">
        <v>5842</v>
      </c>
      <c r="C765" s="24" t="str">
        <f t="shared" si="55"/>
        <v>Consumer</v>
      </c>
      <c r="D765" s="27">
        <f t="shared" si="56"/>
        <v>8</v>
      </c>
      <c r="E765" s="25">
        <f t="shared" si="57"/>
        <v>4266.8119999999999</v>
      </c>
      <c r="F765" s="25">
        <f t="shared" si="58"/>
        <v>606.3726999999999</v>
      </c>
      <c r="G765" s="24" t="str">
        <f t="shared" si="59"/>
        <v>Repeat</v>
      </c>
    </row>
    <row r="766" spans="2:7" hidden="1" x14ac:dyDescent="0.2">
      <c r="B766" s="24" t="s">
        <v>5251</v>
      </c>
      <c r="C766" s="24" t="str">
        <f t="shared" si="55"/>
        <v>Consumer</v>
      </c>
      <c r="D766" s="27">
        <f t="shared" si="56"/>
        <v>5</v>
      </c>
      <c r="E766" s="25">
        <f t="shared" si="57"/>
        <v>3058.3720000000003</v>
      </c>
      <c r="F766" s="25">
        <f t="shared" si="58"/>
        <v>682.17039999999997</v>
      </c>
      <c r="G766" s="24" t="str">
        <f t="shared" si="59"/>
        <v>Repeat</v>
      </c>
    </row>
    <row r="767" spans="2:7" hidden="1" x14ac:dyDescent="0.2">
      <c r="B767" s="24" t="s">
        <v>2596</v>
      </c>
      <c r="C767" s="24" t="str">
        <f t="shared" si="55"/>
        <v>Consumer</v>
      </c>
      <c r="D767" s="27">
        <f t="shared" si="56"/>
        <v>5</v>
      </c>
      <c r="E767" s="25">
        <f t="shared" si="57"/>
        <v>675.94200000000001</v>
      </c>
      <c r="F767" s="25">
        <f t="shared" si="58"/>
        <v>220.36439999999999</v>
      </c>
      <c r="G767" s="24" t="str">
        <f t="shared" si="59"/>
        <v>Repeat</v>
      </c>
    </row>
    <row r="768" spans="2:7" hidden="1" x14ac:dyDescent="0.2">
      <c r="B768" s="24" t="s">
        <v>2996</v>
      </c>
      <c r="C768" s="24" t="str">
        <f t="shared" si="55"/>
        <v>Consumer</v>
      </c>
      <c r="D768" s="27">
        <f t="shared" si="56"/>
        <v>5</v>
      </c>
      <c r="E768" s="25">
        <f t="shared" si="57"/>
        <v>974.78199999999993</v>
      </c>
      <c r="F768" s="25">
        <f t="shared" si="58"/>
        <v>-184.97889999999998</v>
      </c>
      <c r="G768" s="24" t="str">
        <f t="shared" si="59"/>
        <v>Repeat</v>
      </c>
    </row>
    <row r="769" spans="2:7" hidden="1" x14ac:dyDescent="0.2">
      <c r="B769" s="24" t="s">
        <v>3619</v>
      </c>
      <c r="C769" s="24" t="str">
        <f t="shared" si="55"/>
        <v>Corporate</v>
      </c>
      <c r="D769" s="27">
        <f t="shared" si="56"/>
        <v>5</v>
      </c>
      <c r="E769" s="25">
        <f t="shared" si="57"/>
        <v>834.32799999999997</v>
      </c>
      <c r="F769" s="25">
        <f t="shared" si="58"/>
        <v>268.96699999999998</v>
      </c>
      <c r="G769" s="24" t="str">
        <f t="shared" si="59"/>
        <v>Repeat</v>
      </c>
    </row>
    <row r="770" spans="2:7" hidden="1" x14ac:dyDescent="0.2">
      <c r="B770" s="24" t="s">
        <v>4039</v>
      </c>
      <c r="C770" s="24" t="str">
        <f t="shared" si="55"/>
        <v>Corporate</v>
      </c>
      <c r="D770" s="27">
        <f t="shared" si="56"/>
        <v>6</v>
      </c>
      <c r="E770" s="25">
        <f t="shared" si="57"/>
        <v>11891.751</v>
      </c>
      <c r="F770" s="25">
        <f t="shared" si="58"/>
        <v>2371.7143999999998</v>
      </c>
      <c r="G770" s="24" t="str">
        <f t="shared" si="59"/>
        <v>Repeat</v>
      </c>
    </row>
    <row r="771" spans="2:7" hidden="1" x14ac:dyDescent="0.2">
      <c r="B771" s="24" t="s">
        <v>5773</v>
      </c>
      <c r="C771" s="24" t="str">
        <f t="shared" si="55"/>
        <v>Home Office</v>
      </c>
      <c r="D771" s="27">
        <f t="shared" si="56"/>
        <v>4</v>
      </c>
      <c r="E771" s="25">
        <f t="shared" si="57"/>
        <v>14595.62</v>
      </c>
      <c r="F771" s="25">
        <f t="shared" si="58"/>
        <v>4703.7882999999993</v>
      </c>
      <c r="G771" s="24" t="str">
        <f t="shared" si="59"/>
        <v>Repeat</v>
      </c>
    </row>
    <row r="772" spans="2:7" hidden="1" x14ac:dyDescent="0.2">
      <c r="B772" s="24" t="s">
        <v>4084</v>
      </c>
      <c r="C772" s="24" t="str">
        <f t="shared" si="55"/>
        <v>Consumer</v>
      </c>
      <c r="D772" s="27">
        <f t="shared" si="56"/>
        <v>7</v>
      </c>
      <c r="E772" s="25">
        <f t="shared" si="57"/>
        <v>9133.99</v>
      </c>
      <c r="F772" s="25">
        <f t="shared" si="58"/>
        <v>2798.3688999999999</v>
      </c>
      <c r="G772" s="24" t="str">
        <f t="shared" si="59"/>
        <v>Repeat</v>
      </c>
    </row>
    <row r="773" spans="2:7" hidden="1" x14ac:dyDescent="0.2">
      <c r="B773" s="24" t="s">
        <v>5295</v>
      </c>
      <c r="C773" s="24" t="str">
        <f t="shared" si="55"/>
        <v>Consumer</v>
      </c>
      <c r="D773" s="27">
        <f t="shared" si="56"/>
        <v>5</v>
      </c>
      <c r="E773" s="25">
        <f t="shared" si="57"/>
        <v>5329.0047999999997</v>
      </c>
      <c r="F773" s="25">
        <f t="shared" si="58"/>
        <v>-1087.3897999999999</v>
      </c>
      <c r="G773" s="24" t="str">
        <f t="shared" si="59"/>
        <v>Repeat</v>
      </c>
    </row>
    <row r="774" spans="2:7" hidden="1" x14ac:dyDescent="0.2">
      <c r="B774" s="24" t="s">
        <v>7661</v>
      </c>
      <c r="C774" s="24" t="str">
        <f t="shared" si="55"/>
        <v>Corporate</v>
      </c>
      <c r="D774" s="27">
        <f t="shared" si="56"/>
        <v>5</v>
      </c>
      <c r="E774" s="25">
        <f t="shared" si="57"/>
        <v>2054.14</v>
      </c>
      <c r="F774" s="25">
        <f t="shared" si="58"/>
        <v>48.701699999999988</v>
      </c>
      <c r="G774" s="24" t="str">
        <f t="shared" si="59"/>
        <v>Repeat</v>
      </c>
    </row>
    <row r="775" spans="2:7" hidden="1" x14ac:dyDescent="0.2">
      <c r="B775" s="24" t="s">
        <v>4213</v>
      </c>
      <c r="C775" s="24" t="str">
        <f t="shared" si="55"/>
        <v>Home Office</v>
      </c>
      <c r="D775" s="27">
        <f t="shared" si="56"/>
        <v>7</v>
      </c>
      <c r="E775" s="25">
        <f t="shared" si="57"/>
        <v>5364.8080000000009</v>
      </c>
      <c r="F775" s="25">
        <f t="shared" si="58"/>
        <v>1124.4999</v>
      </c>
      <c r="G775" s="24" t="str">
        <f t="shared" si="59"/>
        <v>Repeat</v>
      </c>
    </row>
    <row r="776" spans="2:7" hidden="1" x14ac:dyDescent="0.2">
      <c r="B776" s="24" t="s">
        <v>6292</v>
      </c>
      <c r="C776" s="24" t="str">
        <f t="shared" si="55"/>
        <v>Home Office</v>
      </c>
      <c r="D776" s="27">
        <f t="shared" si="56"/>
        <v>9</v>
      </c>
      <c r="E776" s="25">
        <f t="shared" si="57"/>
        <v>1244.9760000000001</v>
      </c>
      <c r="F776" s="25">
        <f t="shared" si="58"/>
        <v>119.104</v>
      </c>
      <c r="G776" s="24" t="str">
        <f t="shared" si="59"/>
        <v>Repeat</v>
      </c>
    </row>
    <row r="777" spans="2:7" hidden="1" x14ac:dyDescent="0.2">
      <c r="B777" s="24" t="s">
        <v>7617</v>
      </c>
      <c r="C777" s="24" t="str">
        <f t="shared" si="55"/>
        <v>Consumer</v>
      </c>
      <c r="D777" s="27">
        <f t="shared" si="56"/>
        <v>3</v>
      </c>
      <c r="E777" s="25">
        <f t="shared" si="57"/>
        <v>1094.6779999999999</v>
      </c>
      <c r="F777" s="25">
        <f t="shared" si="58"/>
        <v>292.52099999999996</v>
      </c>
      <c r="G777" s="24" t="str">
        <f t="shared" si="59"/>
        <v>Repeat</v>
      </c>
    </row>
    <row r="778" spans="2:7" hidden="1" x14ac:dyDescent="0.2">
      <c r="B778" s="24" t="s">
        <v>6568</v>
      </c>
      <c r="C778" s="24" t="str">
        <f t="shared" si="55"/>
        <v>Consumer</v>
      </c>
      <c r="D778" s="27">
        <f t="shared" si="56"/>
        <v>6</v>
      </c>
      <c r="E778" s="25">
        <f t="shared" si="57"/>
        <v>2243.2739999999999</v>
      </c>
      <c r="F778" s="25">
        <f t="shared" si="58"/>
        <v>11.377899999999997</v>
      </c>
      <c r="G778" s="24" t="str">
        <f t="shared" si="59"/>
        <v>Repeat</v>
      </c>
    </row>
    <row r="779" spans="2:7" hidden="1" x14ac:dyDescent="0.2">
      <c r="B779" s="24" t="s">
        <v>192</v>
      </c>
      <c r="C779" s="24" t="str">
        <f t="shared" si="55"/>
        <v>Consumer</v>
      </c>
      <c r="D779" s="27">
        <f t="shared" si="56"/>
        <v>9</v>
      </c>
      <c r="E779" s="25">
        <f t="shared" si="57"/>
        <v>4737.4859999999999</v>
      </c>
      <c r="F779" s="25">
        <f t="shared" si="58"/>
        <v>-1603.0450999999996</v>
      </c>
      <c r="G779" s="24" t="str">
        <f t="shared" si="59"/>
        <v>Repeat</v>
      </c>
    </row>
    <row r="780" spans="2:7" hidden="1" x14ac:dyDescent="0.2">
      <c r="B780" s="24" t="s">
        <v>3643</v>
      </c>
      <c r="C780" s="24" t="str">
        <f t="shared" si="55"/>
        <v>Home Office</v>
      </c>
      <c r="D780" s="27">
        <f t="shared" si="56"/>
        <v>7</v>
      </c>
      <c r="E780" s="25">
        <f t="shared" si="57"/>
        <v>742.55799999999999</v>
      </c>
      <c r="F780" s="25">
        <f t="shared" si="58"/>
        <v>217.93300000000002</v>
      </c>
      <c r="G780" s="24" t="str">
        <f t="shared" si="59"/>
        <v>Repeat</v>
      </c>
    </row>
    <row r="781" spans="2:7" hidden="1" x14ac:dyDescent="0.2">
      <c r="B781" s="24" t="s">
        <v>2317</v>
      </c>
      <c r="C781" s="24" t="str">
        <f t="shared" si="55"/>
        <v>Home Office</v>
      </c>
      <c r="D781" s="27">
        <f t="shared" si="56"/>
        <v>7</v>
      </c>
      <c r="E781" s="25">
        <f t="shared" si="57"/>
        <v>4234.0960000000005</v>
      </c>
      <c r="F781" s="25">
        <f t="shared" si="58"/>
        <v>-571.9677999999999</v>
      </c>
      <c r="G781" s="24" t="str">
        <f t="shared" si="59"/>
        <v>Repeat</v>
      </c>
    </row>
    <row r="782" spans="2:7" hidden="1" x14ac:dyDescent="0.2">
      <c r="B782" s="24" t="s">
        <v>7299</v>
      </c>
      <c r="C782" s="24" t="str">
        <f t="shared" ref="C782:C806" si="60">IFERROR(INDEX(nSegment,MATCH($B782,nCustomerName,0)),"")</f>
        <v>Corporate</v>
      </c>
      <c r="D782" s="27">
        <f t="shared" ref="D782:D806" si="61">SUMIFS(nIsFirstOrderLine,nCustomerName,$B782)</f>
        <v>4</v>
      </c>
      <c r="E782" s="25">
        <f t="shared" ref="E782:E806" si="62">SUMIFS(nSales,nCustomerName,$B782)</f>
        <v>1936.6399999999996</v>
      </c>
      <c r="F782" s="25">
        <f t="shared" ref="F782:F806" si="63">SUMIFS(nProfit,nCustomerName,$B782)</f>
        <v>139.22869999999998</v>
      </c>
      <c r="G782" s="24" t="str">
        <f t="shared" ref="G782:G806" si="64">IF(D782&gt;1,"Repeat","One-Time")</f>
        <v>Repeat</v>
      </c>
    </row>
    <row r="783" spans="2:7" hidden="1" x14ac:dyDescent="0.2">
      <c r="B783" s="24" t="s">
        <v>2982</v>
      </c>
      <c r="C783" s="24" t="str">
        <f t="shared" si="60"/>
        <v>Consumer</v>
      </c>
      <c r="D783" s="27">
        <f t="shared" si="61"/>
        <v>4</v>
      </c>
      <c r="E783" s="25">
        <f t="shared" si="62"/>
        <v>1707.2860000000003</v>
      </c>
      <c r="F783" s="25">
        <f t="shared" si="63"/>
        <v>224.88869999999997</v>
      </c>
      <c r="G783" s="24" t="str">
        <f t="shared" si="64"/>
        <v>Repeat</v>
      </c>
    </row>
    <row r="784" spans="2:7" hidden="1" x14ac:dyDescent="0.2">
      <c r="B784" s="24" t="s">
        <v>1586</v>
      </c>
      <c r="C784" s="24" t="str">
        <f t="shared" si="60"/>
        <v>Consumer</v>
      </c>
      <c r="D784" s="27">
        <f t="shared" si="61"/>
        <v>5</v>
      </c>
      <c r="E784" s="25">
        <f t="shared" si="62"/>
        <v>1387.559</v>
      </c>
      <c r="F784" s="25">
        <f t="shared" si="63"/>
        <v>-136.40909999999997</v>
      </c>
      <c r="G784" s="24" t="str">
        <f t="shared" si="64"/>
        <v>Repeat</v>
      </c>
    </row>
    <row r="785" spans="2:7" hidden="1" x14ac:dyDescent="0.2">
      <c r="B785" s="24" t="s">
        <v>570</v>
      </c>
      <c r="C785" s="24" t="str">
        <f t="shared" si="60"/>
        <v>Consumer</v>
      </c>
      <c r="D785" s="27">
        <f t="shared" si="61"/>
        <v>7</v>
      </c>
      <c r="E785" s="25">
        <f t="shared" si="62"/>
        <v>2820.4240000000004</v>
      </c>
      <c r="F785" s="25">
        <f t="shared" si="63"/>
        <v>-294.69810000000001</v>
      </c>
      <c r="G785" s="24" t="str">
        <f t="shared" si="64"/>
        <v>Repeat</v>
      </c>
    </row>
    <row r="786" spans="2:7" hidden="1" x14ac:dyDescent="0.2">
      <c r="B786" s="24" t="s">
        <v>5096</v>
      </c>
      <c r="C786" s="24" t="str">
        <f t="shared" si="60"/>
        <v>Consumer</v>
      </c>
      <c r="D786" s="27">
        <f t="shared" si="61"/>
        <v>9</v>
      </c>
      <c r="E786" s="25">
        <f t="shared" si="62"/>
        <v>2797.6680000000001</v>
      </c>
      <c r="F786" s="25">
        <f t="shared" si="63"/>
        <v>379.88200000000001</v>
      </c>
      <c r="G786" s="24" t="str">
        <f t="shared" si="64"/>
        <v>Repeat</v>
      </c>
    </row>
    <row r="787" spans="2:7" hidden="1" x14ac:dyDescent="0.2">
      <c r="B787" s="24" t="s">
        <v>1978</v>
      </c>
      <c r="C787" s="24" t="str">
        <f t="shared" si="60"/>
        <v>Consumer</v>
      </c>
      <c r="D787" s="27">
        <f t="shared" si="61"/>
        <v>4</v>
      </c>
      <c r="E787" s="25">
        <f t="shared" si="62"/>
        <v>2074.6610000000001</v>
      </c>
      <c r="F787" s="25">
        <f t="shared" si="63"/>
        <v>365.72050000000002</v>
      </c>
      <c r="G787" s="24" t="str">
        <f t="shared" si="64"/>
        <v>Repeat</v>
      </c>
    </row>
    <row r="788" spans="2:7" hidden="1" x14ac:dyDescent="0.2">
      <c r="B788" s="24" t="s">
        <v>8685</v>
      </c>
      <c r="C788" s="24" t="str">
        <f t="shared" si="60"/>
        <v>Consumer</v>
      </c>
      <c r="D788" s="27">
        <f t="shared" si="61"/>
        <v>5</v>
      </c>
      <c r="E788" s="25">
        <f t="shared" si="62"/>
        <v>3368.0939999999991</v>
      </c>
      <c r="F788" s="25">
        <f t="shared" si="63"/>
        <v>220.91630000000004</v>
      </c>
      <c r="G788" s="24" t="str">
        <f t="shared" si="64"/>
        <v>Repeat</v>
      </c>
    </row>
    <row r="789" spans="2:7" hidden="1" x14ac:dyDescent="0.2">
      <c r="B789" s="24" t="s">
        <v>918</v>
      </c>
      <c r="C789" s="24" t="str">
        <f t="shared" si="60"/>
        <v>Consumer</v>
      </c>
      <c r="D789" s="27">
        <f t="shared" si="61"/>
        <v>6</v>
      </c>
      <c r="E789" s="25">
        <f t="shared" si="62"/>
        <v>6442.2540000000008</v>
      </c>
      <c r="F789" s="25">
        <f t="shared" si="63"/>
        <v>1617.7874000000002</v>
      </c>
      <c r="G789" s="24" t="str">
        <f t="shared" si="64"/>
        <v>Repeat</v>
      </c>
    </row>
    <row r="790" spans="2:7" hidden="1" x14ac:dyDescent="0.2">
      <c r="B790" s="24" t="s">
        <v>815</v>
      </c>
      <c r="C790" s="24" t="str">
        <f t="shared" si="60"/>
        <v>Home Office</v>
      </c>
      <c r="D790" s="27">
        <f t="shared" si="61"/>
        <v>7</v>
      </c>
      <c r="E790" s="25">
        <f t="shared" si="62"/>
        <v>2454.866</v>
      </c>
      <c r="F790" s="25">
        <f t="shared" si="63"/>
        <v>513.52689999999996</v>
      </c>
      <c r="G790" s="24" t="str">
        <f t="shared" si="64"/>
        <v>Repeat</v>
      </c>
    </row>
    <row r="791" spans="2:7" hidden="1" x14ac:dyDescent="0.2">
      <c r="B791" s="24" t="s">
        <v>7086</v>
      </c>
      <c r="C791" s="24" t="str">
        <f t="shared" si="60"/>
        <v>Home Office</v>
      </c>
      <c r="D791" s="27">
        <f t="shared" si="61"/>
        <v>2</v>
      </c>
      <c r="E791" s="25">
        <f t="shared" si="62"/>
        <v>1736.596</v>
      </c>
      <c r="F791" s="25">
        <f t="shared" si="63"/>
        <v>-224.08889999999997</v>
      </c>
      <c r="G791" s="24" t="str">
        <f t="shared" si="64"/>
        <v>Repeat</v>
      </c>
    </row>
    <row r="792" spans="2:7" hidden="1" x14ac:dyDescent="0.2">
      <c r="B792" s="24" t="s">
        <v>6072</v>
      </c>
      <c r="C792" s="24" t="str">
        <f t="shared" si="60"/>
        <v>Home Office</v>
      </c>
      <c r="D792" s="27">
        <f t="shared" si="61"/>
        <v>5</v>
      </c>
      <c r="E792" s="25">
        <f t="shared" si="62"/>
        <v>847.94399999999996</v>
      </c>
      <c r="F792" s="25">
        <f t="shared" si="63"/>
        <v>-96.277999999999992</v>
      </c>
      <c r="G792" s="24" t="str">
        <f t="shared" si="64"/>
        <v>Repeat</v>
      </c>
    </row>
    <row r="793" spans="2:7" hidden="1" x14ac:dyDescent="0.2">
      <c r="B793" s="24" t="s">
        <v>1421</v>
      </c>
      <c r="C793" s="24" t="str">
        <f t="shared" si="60"/>
        <v>Home Office</v>
      </c>
      <c r="D793" s="27">
        <f t="shared" si="61"/>
        <v>3</v>
      </c>
      <c r="E793" s="25">
        <f t="shared" si="62"/>
        <v>993.90199999999993</v>
      </c>
      <c r="F793" s="25">
        <f t="shared" si="63"/>
        <v>205.38880000000003</v>
      </c>
      <c r="G793" s="24" t="str">
        <f t="shared" si="64"/>
        <v>Repeat</v>
      </c>
    </row>
    <row r="794" spans="2:7" hidden="1" x14ac:dyDescent="0.2">
      <c r="B794" s="24" t="s">
        <v>1301</v>
      </c>
      <c r="C794" s="24" t="str">
        <f t="shared" si="60"/>
        <v>Corporate</v>
      </c>
      <c r="D794" s="27">
        <f t="shared" si="61"/>
        <v>6</v>
      </c>
      <c r="E794" s="25">
        <f t="shared" si="62"/>
        <v>2005.5959999999998</v>
      </c>
      <c r="F794" s="25">
        <f t="shared" si="63"/>
        <v>371.23979999999995</v>
      </c>
      <c r="G794" s="24" t="str">
        <f t="shared" si="64"/>
        <v>Repeat</v>
      </c>
    </row>
    <row r="795" spans="2:7" hidden="1" x14ac:dyDescent="0.2">
      <c r="B795" s="24" t="s">
        <v>9030</v>
      </c>
      <c r="C795" s="24" t="str">
        <f t="shared" si="60"/>
        <v>Corporate</v>
      </c>
      <c r="D795" s="27">
        <f t="shared" si="61"/>
        <v>7</v>
      </c>
      <c r="E795" s="25">
        <f t="shared" si="62"/>
        <v>3360.5259999999998</v>
      </c>
      <c r="F795" s="25">
        <f t="shared" si="63"/>
        <v>-1018.7767999999999</v>
      </c>
      <c r="G795" s="24" t="str">
        <f t="shared" si="64"/>
        <v>Repeat</v>
      </c>
    </row>
    <row r="796" spans="2:7" hidden="1" x14ac:dyDescent="0.2">
      <c r="B796" s="24" t="s">
        <v>877</v>
      </c>
      <c r="C796" s="24" t="str">
        <f t="shared" si="60"/>
        <v>Corporate</v>
      </c>
      <c r="D796" s="27">
        <f t="shared" si="61"/>
        <v>10</v>
      </c>
      <c r="E796" s="25">
        <f t="shared" si="62"/>
        <v>6134.0380000000005</v>
      </c>
      <c r="F796" s="25">
        <f t="shared" si="63"/>
        <v>-874.66449999999986</v>
      </c>
      <c r="G796" s="24" t="str">
        <f t="shared" si="64"/>
        <v>Repeat</v>
      </c>
    </row>
    <row r="797" spans="2:7" hidden="1" x14ac:dyDescent="0.2">
      <c r="B797" s="24" t="s">
        <v>3045</v>
      </c>
      <c r="C797" s="24" t="str">
        <f t="shared" si="60"/>
        <v>Consumer</v>
      </c>
      <c r="D797" s="27">
        <f t="shared" si="61"/>
        <v>6</v>
      </c>
      <c r="E797" s="25">
        <f t="shared" si="62"/>
        <v>846.0100000000001</v>
      </c>
      <c r="F797" s="25">
        <f t="shared" si="63"/>
        <v>143.6268</v>
      </c>
      <c r="G797" s="24" t="str">
        <f t="shared" si="64"/>
        <v>Repeat</v>
      </c>
    </row>
    <row r="798" spans="2:7" hidden="1" x14ac:dyDescent="0.2">
      <c r="B798" s="24" t="s">
        <v>4227</v>
      </c>
      <c r="C798" s="24" t="str">
        <f t="shared" si="60"/>
        <v>Corporate</v>
      </c>
      <c r="D798" s="27">
        <f t="shared" si="61"/>
        <v>5</v>
      </c>
      <c r="E798" s="25">
        <f t="shared" si="62"/>
        <v>427.37200000000001</v>
      </c>
      <c r="F798" s="25">
        <f t="shared" si="63"/>
        <v>-52.332999999999998</v>
      </c>
      <c r="G798" s="24" t="str">
        <f t="shared" si="64"/>
        <v>Repeat</v>
      </c>
    </row>
    <row r="799" spans="2:7" hidden="1" x14ac:dyDescent="0.2">
      <c r="B799" s="24" t="s">
        <v>7586</v>
      </c>
      <c r="C799" s="24" t="str">
        <f t="shared" si="60"/>
        <v>Consumer</v>
      </c>
      <c r="D799" s="27">
        <f t="shared" si="61"/>
        <v>4</v>
      </c>
      <c r="E799" s="25">
        <f t="shared" si="62"/>
        <v>1055.9809999999998</v>
      </c>
      <c r="F799" s="25">
        <f t="shared" si="63"/>
        <v>-262.80930000000001</v>
      </c>
      <c r="G799" s="24" t="str">
        <f t="shared" si="64"/>
        <v>Repeat</v>
      </c>
    </row>
    <row r="800" spans="2:7" hidden="1" x14ac:dyDescent="0.2">
      <c r="B800" s="24" t="s">
        <v>6929</v>
      </c>
      <c r="C800" s="24" t="str">
        <f t="shared" si="60"/>
        <v>Consumer</v>
      </c>
      <c r="D800" s="27">
        <f t="shared" si="61"/>
        <v>5</v>
      </c>
      <c r="E800" s="25">
        <f t="shared" si="62"/>
        <v>380.69</v>
      </c>
      <c r="F800" s="25">
        <f t="shared" si="63"/>
        <v>116.6373</v>
      </c>
      <c r="G800" s="24" t="str">
        <f t="shared" si="64"/>
        <v>Repeat</v>
      </c>
    </row>
    <row r="801" spans="2:7" hidden="1" x14ac:dyDescent="0.2">
      <c r="B801" s="24" t="s">
        <v>5091</v>
      </c>
      <c r="C801" s="24" t="str">
        <f t="shared" si="60"/>
        <v>Consumer</v>
      </c>
      <c r="D801" s="27">
        <f t="shared" si="61"/>
        <v>11</v>
      </c>
      <c r="E801" s="25">
        <f t="shared" si="62"/>
        <v>6160.1019999999999</v>
      </c>
      <c r="F801" s="25">
        <f t="shared" si="63"/>
        <v>714.33109999999999</v>
      </c>
      <c r="G801" s="24" t="str">
        <f t="shared" si="64"/>
        <v>Repeat</v>
      </c>
    </row>
    <row r="802" spans="2:7" hidden="1" x14ac:dyDescent="0.2">
      <c r="B802" s="24" t="s">
        <v>1688</v>
      </c>
      <c r="C802" s="24" t="str">
        <f t="shared" si="60"/>
        <v>Consumer</v>
      </c>
      <c r="D802" s="27">
        <f t="shared" si="61"/>
        <v>11</v>
      </c>
      <c r="E802" s="25">
        <f t="shared" si="62"/>
        <v>2374.6580000000004</v>
      </c>
      <c r="F802" s="25">
        <f t="shared" si="63"/>
        <v>621.23</v>
      </c>
      <c r="G802" s="24" t="str">
        <f t="shared" si="64"/>
        <v>Repeat</v>
      </c>
    </row>
    <row r="803" spans="2:7" hidden="1" x14ac:dyDescent="0.2">
      <c r="B803" s="24" t="s">
        <v>3838</v>
      </c>
      <c r="C803" s="24" t="str">
        <f t="shared" si="60"/>
        <v>Corporate</v>
      </c>
      <c r="D803" s="27">
        <f t="shared" si="61"/>
        <v>8</v>
      </c>
      <c r="E803" s="25">
        <f t="shared" si="62"/>
        <v>6720.4439999999986</v>
      </c>
      <c r="F803" s="25">
        <f t="shared" si="63"/>
        <v>1778.2923000000001</v>
      </c>
      <c r="G803" s="24" t="str">
        <f t="shared" si="64"/>
        <v>Repeat</v>
      </c>
    </row>
    <row r="804" spans="2:7" hidden="1" x14ac:dyDescent="0.2">
      <c r="B804" s="24" t="s">
        <v>2427</v>
      </c>
      <c r="C804" s="24" t="str">
        <f t="shared" si="60"/>
        <v>Corporate</v>
      </c>
      <c r="D804" s="27">
        <f t="shared" si="61"/>
        <v>5</v>
      </c>
      <c r="E804" s="25">
        <f t="shared" si="62"/>
        <v>5454.35</v>
      </c>
      <c r="F804" s="25">
        <f t="shared" si="63"/>
        <v>1305.6289999999999</v>
      </c>
      <c r="G804" s="24" t="str">
        <f t="shared" si="64"/>
        <v>Repeat</v>
      </c>
    </row>
    <row r="805" spans="2:7" hidden="1" x14ac:dyDescent="0.2">
      <c r="B805" s="24" t="s">
        <v>2007</v>
      </c>
      <c r="C805" s="24" t="str">
        <f t="shared" si="60"/>
        <v>Consumer</v>
      </c>
      <c r="D805" s="27">
        <f t="shared" si="61"/>
        <v>13</v>
      </c>
      <c r="E805" s="25">
        <f t="shared" si="62"/>
        <v>8025.7070000000012</v>
      </c>
      <c r="F805" s="25">
        <f t="shared" si="63"/>
        <v>-1032.1489999999999</v>
      </c>
      <c r="G805" s="24" t="str">
        <f t="shared" si="64"/>
        <v>Repeat</v>
      </c>
    </row>
    <row r="806" spans="2:7" hidden="1" x14ac:dyDescent="0.2">
      <c r="B806" s="24" t="s">
        <v>153</v>
      </c>
      <c r="C806" s="24" t="str">
        <f t="shared" si="60"/>
        <v>Consumer</v>
      </c>
      <c r="D806" s="27">
        <f t="shared" si="61"/>
        <v>5</v>
      </c>
      <c r="E806" s="25">
        <f t="shared" si="62"/>
        <v>1493.944</v>
      </c>
      <c r="F806" s="25">
        <f t="shared" si="63"/>
        <v>249.13069999999999</v>
      </c>
      <c r="G806" s="24" t="str">
        <f t="shared" si="64"/>
        <v>Repeat</v>
      </c>
    </row>
    <row r="809" spans="2:7" x14ac:dyDescent="0.2">
      <c r="B809" s="15" t="s">
        <v>11073</v>
      </c>
    </row>
    <row r="810" spans="2:7" x14ac:dyDescent="0.2">
      <c r="B810" s="16" t="s">
        <v>27</v>
      </c>
      <c r="C810" s="16" t="s">
        <v>28</v>
      </c>
      <c r="D810" s="16" t="s">
        <v>11012</v>
      </c>
      <c r="E810" s="16" t="s">
        <v>38</v>
      </c>
      <c r="F810" s="16" t="s">
        <v>41</v>
      </c>
    </row>
    <row r="811" spans="2:7" x14ac:dyDescent="0.2">
      <c r="B811" s="24" t="str">
        <f>B744</f>
        <v>Tamara Chand</v>
      </c>
      <c r="C811" s="24" t="str">
        <f>C744</f>
        <v>Corporate</v>
      </c>
      <c r="D811" s="27">
        <f>D744</f>
        <v>5</v>
      </c>
      <c r="E811" s="25">
        <f>E744</f>
        <v>19052.217999999997</v>
      </c>
      <c r="F811" s="25">
        <f>F744</f>
        <v>8981.3239000000012</v>
      </c>
    </row>
    <row r="812" spans="2:7" x14ac:dyDescent="0.2">
      <c r="B812" s="24" t="str">
        <f>B636</f>
        <v>Raymond Buch</v>
      </c>
      <c r="C812" s="24" t="str">
        <f>C636</f>
        <v>Consumer</v>
      </c>
      <c r="D812" s="27">
        <f>D636</f>
        <v>6</v>
      </c>
      <c r="E812" s="25">
        <f>E636</f>
        <v>15117.339</v>
      </c>
      <c r="F812" s="25">
        <f>F636</f>
        <v>6976.0959000000003</v>
      </c>
    </row>
    <row r="813" spans="2:7" x14ac:dyDescent="0.2">
      <c r="B813" s="24" t="str">
        <f>B685</f>
        <v>Sanjit Chand</v>
      </c>
      <c r="C813" s="24" t="str">
        <f>C685</f>
        <v>Consumer</v>
      </c>
      <c r="D813" s="27">
        <f>D685</f>
        <v>9</v>
      </c>
      <c r="E813" s="25">
        <f>E685</f>
        <v>14142.333999999999</v>
      </c>
      <c r="F813" s="25">
        <f>F685</f>
        <v>5757.4118999999992</v>
      </c>
    </row>
    <row r="814" spans="2:7" x14ac:dyDescent="0.2">
      <c r="B814" s="24" t="str">
        <f>B348</f>
        <v>Hunter Lopez</v>
      </c>
      <c r="C814" s="24" t="str">
        <f>C348</f>
        <v>Consumer</v>
      </c>
      <c r="D814" s="27">
        <f>D348</f>
        <v>6</v>
      </c>
      <c r="E814" s="25">
        <f>E348</f>
        <v>12873.297999999999</v>
      </c>
      <c r="F814" s="25">
        <f>F348</f>
        <v>5622.4292000000005</v>
      </c>
    </row>
    <row r="815" spans="2:7" x14ac:dyDescent="0.2">
      <c r="B815" s="24" t="str">
        <f>B20</f>
        <v>Adrian Barton</v>
      </c>
      <c r="C815" s="24" t="str">
        <f>C20</f>
        <v>Consumer</v>
      </c>
      <c r="D815" s="27">
        <f>D20</f>
        <v>10</v>
      </c>
      <c r="E815" s="25">
        <f>E20</f>
        <v>14473.570999999998</v>
      </c>
      <c r="F815" s="25">
        <f>F20</f>
        <v>5444.8055000000004</v>
      </c>
    </row>
    <row r="816" spans="2:7" x14ac:dyDescent="0.2">
      <c r="B816" s="24" t="str">
        <f>B771</f>
        <v>Tom Ashbrook</v>
      </c>
      <c r="C816" s="24" t="str">
        <f>C771</f>
        <v>Home Office</v>
      </c>
      <c r="D816" s="27">
        <f>D771</f>
        <v>4</v>
      </c>
      <c r="E816" s="25">
        <f>E771</f>
        <v>14595.62</v>
      </c>
      <c r="F816" s="25">
        <f>F771</f>
        <v>4703.7882999999993</v>
      </c>
    </row>
    <row r="817" spans="2:6" x14ac:dyDescent="0.2">
      <c r="B817" s="24" t="str">
        <f>B171</f>
        <v>Christopher Martinez</v>
      </c>
      <c r="C817" s="24" t="str">
        <f>C171</f>
        <v>Consumer</v>
      </c>
      <c r="D817" s="27">
        <f>D171</f>
        <v>4</v>
      </c>
      <c r="E817" s="25">
        <f>E171</f>
        <v>8954.02</v>
      </c>
      <c r="F817" s="25">
        <f>F171</f>
        <v>3899.8903999999998</v>
      </c>
    </row>
    <row r="818" spans="2:6" x14ac:dyDescent="0.2">
      <c r="B818" s="24" t="str">
        <f>B445</f>
        <v>Keith Dawkins</v>
      </c>
      <c r="C818" s="24" t="str">
        <f>C445</f>
        <v>Corporate</v>
      </c>
      <c r="D818" s="27">
        <f>D445</f>
        <v>12</v>
      </c>
      <c r="E818" s="25">
        <f>E445</f>
        <v>8181.2560000000003</v>
      </c>
      <c r="F818" s="25">
        <f>F445</f>
        <v>3038.6253999999999</v>
      </c>
    </row>
    <row r="819" spans="2:6" x14ac:dyDescent="0.2">
      <c r="B819" s="24" t="str">
        <f>B49</f>
        <v>Andy Reiter</v>
      </c>
      <c r="C819" s="24" t="str">
        <f>C49</f>
        <v>Consumer</v>
      </c>
      <c r="D819" s="27">
        <f>D49</f>
        <v>6</v>
      </c>
      <c r="E819" s="25">
        <f>E49</f>
        <v>6608.4480000000003</v>
      </c>
      <c r="F819" s="25">
        <f>F49</f>
        <v>2884.6207999999997</v>
      </c>
    </row>
    <row r="820" spans="2:6" x14ac:dyDescent="0.2">
      <c r="B820" s="24" t="str">
        <f>B208</f>
        <v>Daniel Raglin</v>
      </c>
      <c r="C820" s="24" t="str">
        <f>C208</f>
        <v>Home Office</v>
      </c>
      <c r="D820" s="27">
        <f>D208</f>
        <v>8</v>
      </c>
      <c r="E820" s="25">
        <f>E208</f>
        <v>8350.8680000000004</v>
      </c>
      <c r="F820" s="25">
        <f>F208</f>
        <v>2869.0760000000005</v>
      </c>
    </row>
    <row r="821" spans="2:6" x14ac:dyDescent="0.2">
      <c r="B821" s="24" t="str">
        <f>B772</f>
        <v>Tom Boeckenhauer</v>
      </c>
      <c r="C821" s="24" t="str">
        <f>C772</f>
        <v>Consumer</v>
      </c>
      <c r="D821" s="27">
        <f>D772</f>
        <v>7</v>
      </c>
      <c r="E821" s="25">
        <f>E772</f>
        <v>9133.99</v>
      </c>
      <c r="F821" s="25">
        <f>F772</f>
        <v>2798.3688999999999</v>
      </c>
    </row>
    <row r="822" spans="2:6" x14ac:dyDescent="0.2">
      <c r="B822" s="24" t="str">
        <f>B575</f>
        <v>Nathan Mautz</v>
      </c>
      <c r="C822" s="24" t="str">
        <f>C575</f>
        <v>Home Office</v>
      </c>
      <c r="D822" s="27">
        <f>D575</f>
        <v>7</v>
      </c>
      <c r="E822" s="25">
        <f>E575</f>
        <v>6459.3439999999991</v>
      </c>
      <c r="F822" s="25">
        <f>F575</f>
        <v>2751.6848999999988</v>
      </c>
    </row>
    <row r="823" spans="2:6" x14ac:dyDescent="0.2">
      <c r="B823" s="24" t="str">
        <f>B686</f>
        <v>Sanjit Engle</v>
      </c>
      <c r="C823" s="24" t="str">
        <f>C686</f>
        <v>Consumer</v>
      </c>
      <c r="D823" s="27">
        <f>D686</f>
        <v>11</v>
      </c>
      <c r="E823" s="25">
        <f>E686</f>
        <v>12209.438000000002</v>
      </c>
      <c r="F823" s="25">
        <f>F686</f>
        <v>2650.6768999999995</v>
      </c>
    </row>
    <row r="824" spans="2:6" x14ac:dyDescent="0.2">
      <c r="B824" s="24" t="str">
        <f>B104</f>
        <v>Bill Shonely</v>
      </c>
      <c r="C824" s="24" t="str">
        <f>C104</f>
        <v>Corporate</v>
      </c>
      <c r="D824" s="27">
        <f>D104</f>
        <v>5</v>
      </c>
      <c r="E824" s="25">
        <f>E104</f>
        <v>10501.652999999998</v>
      </c>
      <c r="F824" s="25">
        <f>F104</f>
        <v>2616.0643999999998</v>
      </c>
    </row>
    <row r="825" spans="2:6" x14ac:dyDescent="0.2">
      <c r="B825" s="24" t="str">
        <f>B336</f>
        <v>Harry Marie</v>
      </c>
      <c r="C825" s="24" t="str">
        <f>C336</f>
        <v>Corporate</v>
      </c>
      <c r="D825" s="27">
        <f>D336</f>
        <v>10</v>
      </c>
      <c r="E825" s="25">
        <f>E336</f>
        <v>8236.7648000000008</v>
      </c>
      <c r="F825" s="25">
        <f>F336</f>
        <v>2437.9836</v>
      </c>
    </row>
    <row r="828" spans="2:6" x14ac:dyDescent="0.2">
      <c r="B828" s="15" t="s">
        <v>11074</v>
      </c>
    </row>
    <row r="829" spans="2:6" ht="30" x14ac:dyDescent="0.2">
      <c r="B829" s="16" t="s">
        <v>11072</v>
      </c>
      <c r="C829" s="16" t="s">
        <v>11075</v>
      </c>
      <c r="D829" s="16" t="s">
        <v>10991</v>
      </c>
      <c r="E829" s="16" t="s">
        <v>10992</v>
      </c>
      <c r="F829" s="16" t="s">
        <v>11076</v>
      </c>
    </row>
    <row r="830" spans="2:6" x14ac:dyDescent="0.2">
      <c r="B830" s="24" t="s">
        <v>11077</v>
      </c>
      <c r="C830" s="27">
        <f>COUNTIFS($G$14:$G$806,$B830)</f>
        <v>781</v>
      </c>
      <c r="D830" s="25">
        <f>SUMIFS($E$14:$E$806,$G$14:$G$806,$B830)</f>
        <v>2292033.220300002</v>
      </c>
      <c r="E830" s="25">
        <f>SUMIFS($F$14:$F$806,$G$14:$G$806,$B830)</f>
        <v>285629.64709999994</v>
      </c>
      <c r="F830" s="33">
        <f>IFERROR(E830/C830,0)</f>
        <v>365.72297964148521</v>
      </c>
    </row>
    <row r="831" spans="2:6" x14ac:dyDescent="0.2">
      <c r="B831" s="24" t="s">
        <v>11078</v>
      </c>
      <c r="C831" s="27">
        <f>COUNTIFS($G$14:$G$806,$B831)</f>
        <v>12</v>
      </c>
      <c r="D831" s="25">
        <f>SUMIFS($E$14:$E$806,$G$14:$G$806,$B831)</f>
        <v>5167.6400000000012</v>
      </c>
      <c r="E831" s="25">
        <f>SUMIFS($F$14:$F$806,$G$14:$G$806,$B831)</f>
        <v>767.3746000000001</v>
      </c>
      <c r="F831" s="33">
        <f>IFERROR(E831/C831,0)</f>
        <v>63.947883333333344</v>
      </c>
    </row>
  </sheetData>
  <pageMargins left="0.4" right="0.4" top="0.5" bottom="0.5"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G26"/>
  <sheetViews>
    <sheetView showGridLines="0" zoomScaleNormal="100" workbookViewId="0"/>
  </sheetViews>
  <sheetFormatPr baseColWidth="10" defaultColWidth="8.6640625" defaultRowHeight="15" x14ac:dyDescent="0.2"/>
  <cols>
    <col min="1" max="1" width="2" customWidth="1"/>
    <col min="2" max="2" width="18" customWidth="1"/>
    <col min="3" max="3" width="11" customWidth="1"/>
    <col min="4" max="7" width="13" customWidth="1"/>
  </cols>
  <sheetData>
    <row r="2" spans="2:7" ht="17" x14ac:dyDescent="0.2">
      <c r="B2" s="14" t="s">
        <v>11079</v>
      </c>
    </row>
    <row r="3" spans="2:7" x14ac:dyDescent="0.2">
      <c r="B3" s="13" t="s">
        <v>11080</v>
      </c>
    </row>
    <row r="5" spans="2:7" x14ac:dyDescent="0.2">
      <c r="B5" s="15" t="s">
        <v>11081</v>
      </c>
    </row>
    <row r="6" spans="2:7" ht="30" x14ac:dyDescent="0.2">
      <c r="B6" s="16" t="s">
        <v>25</v>
      </c>
      <c r="C6" s="16" t="s">
        <v>11012</v>
      </c>
      <c r="D6" s="16" t="s">
        <v>11082</v>
      </c>
      <c r="E6" s="16" t="s">
        <v>38</v>
      </c>
      <c r="F6" s="16" t="s">
        <v>41</v>
      </c>
      <c r="G6" s="16" t="s">
        <v>42</v>
      </c>
    </row>
    <row r="7" spans="2:7" x14ac:dyDescent="0.2">
      <c r="B7" s="24" t="s">
        <v>215</v>
      </c>
      <c r="C7" s="27">
        <f>SUMIFS(nIsFirstOrderLine,nShipMode,$B7)</f>
        <v>787</v>
      </c>
      <c r="D7" s="34">
        <f>IFERROR(AVERAGEIFS(nShipDays,nShipMode,$B7),0)</f>
        <v>2.1827048114434331</v>
      </c>
      <c r="E7" s="25">
        <f>SUMIFS(nSales,nShipMode,$B7)</f>
        <v>351428.42290000018</v>
      </c>
      <c r="F7" s="25">
        <f>SUMIFS(nProfit,nShipMode,$B7)</f>
        <v>48969.839900000021</v>
      </c>
      <c r="G7" s="26">
        <f>IFERROR(F7/E7,0)</f>
        <v>0.13934513177932256</v>
      </c>
    </row>
    <row r="8" spans="2:7" x14ac:dyDescent="0.2">
      <c r="B8" s="24" t="s">
        <v>1320</v>
      </c>
      <c r="C8" s="27">
        <f>SUMIFS(nIsFirstOrderLine,nShipMode,$B8)</f>
        <v>264</v>
      </c>
      <c r="D8" s="34">
        <f>IFERROR(AVERAGEIFS(nShipDays,nShipMode,$B8),0)</f>
        <v>4.4198895027624308E-2</v>
      </c>
      <c r="E8" s="25">
        <f>SUMIFS(nSales,nShipMode,$B8)</f>
        <v>128363.125</v>
      </c>
      <c r="F8" s="25">
        <f>SUMIFS(nProfit,nShipMode,$B8)</f>
        <v>15891.758899999984</v>
      </c>
      <c r="G8" s="26">
        <f>IFERROR(F8/E8,0)</f>
        <v>0.12380314751607975</v>
      </c>
    </row>
    <row r="9" spans="2:7" x14ac:dyDescent="0.2">
      <c r="B9" s="24" t="s">
        <v>50</v>
      </c>
      <c r="C9" s="27">
        <f>SUMIFS(nIsFirstOrderLine,nShipMode,$B9)</f>
        <v>964</v>
      </c>
      <c r="D9" s="34">
        <f>IFERROR(AVERAGEIFS(nShipDays,nShipMode,$B9),0)</f>
        <v>3.2380462724935732</v>
      </c>
      <c r="E9" s="25">
        <f>SUMIFS(nSales,nShipMode,$B9)</f>
        <v>459193.5693999998</v>
      </c>
      <c r="F9" s="25">
        <f>SUMIFS(nProfit,nShipMode,$B9)</f>
        <v>57446.63539999997</v>
      </c>
      <c r="G9" s="26">
        <f>IFERROR(F9/E9,0)</f>
        <v>0.12510330986355489</v>
      </c>
    </row>
    <row r="10" spans="2:7" x14ac:dyDescent="0.2">
      <c r="B10" s="24" t="s">
        <v>77</v>
      </c>
      <c r="C10" s="27">
        <f>SUMIFS(nIsFirstOrderLine,nShipMode,$B10)</f>
        <v>2994</v>
      </c>
      <c r="D10" s="34">
        <f>IFERROR(AVERAGEIFS(nShipDays,nShipMode,$B10),0)</f>
        <v>5.0065348525469169</v>
      </c>
      <c r="E10" s="25">
        <f>SUMIFS(nSales,nShipMode,$B10)</f>
        <v>1358215.7429999826</v>
      </c>
      <c r="F10" s="25">
        <f>SUMIFS(nProfit,nShipMode,$B10)</f>
        <v>164088.78749999969</v>
      </c>
      <c r="G10" s="26">
        <f>IFERROR(F10/E10,0)</f>
        <v>0.12081201999438303</v>
      </c>
    </row>
    <row r="13" spans="2:7" x14ac:dyDescent="0.2">
      <c r="B13" s="15" t="s">
        <v>10997</v>
      </c>
    </row>
    <row r="14" spans="2:7" ht="30" x14ac:dyDescent="0.2">
      <c r="B14" s="16" t="s">
        <v>33</v>
      </c>
      <c r="C14" s="16" t="s">
        <v>11012</v>
      </c>
      <c r="D14" s="16" t="s">
        <v>11082</v>
      </c>
      <c r="E14" s="16" t="s">
        <v>38</v>
      </c>
      <c r="F14" s="16" t="s">
        <v>41</v>
      </c>
    </row>
    <row r="15" spans="2:7" x14ac:dyDescent="0.2">
      <c r="B15" s="24" t="s">
        <v>132</v>
      </c>
      <c r="C15" s="27">
        <f>SUMIFS(nIsFirstOrderLine,nRegion,$B15)</f>
        <v>1175</v>
      </c>
      <c r="D15" s="34">
        <f>IFERROR(AVERAGEIFS(nShipDays,nRegion,$B15),0)</f>
        <v>4.0581145071028839</v>
      </c>
      <c r="E15" s="25">
        <f>SUMIFS(nSales,nRegion,$B15)</f>
        <v>501239.89080000052</v>
      </c>
      <c r="F15" s="25">
        <f>SUMIFS(nProfit,nRegion,$B15)</f>
        <v>39706.362499999981</v>
      </c>
    </row>
    <row r="16" spans="2:7" x14ac:dyDescent="0.2">
      <c r="B16" s="24" t="s">
        <v>175</v>
      </c>
      <c r="C16" s="27">
        <f>SUMIFS(nIsFirstOrderLine,nRegion,$B16)</f>
        <v>1401</v>
      </c>
      <c r="D16" s="34">
        <f>IFERROR(AVERAGEIFS(nShipDays,nRegion,$B16),0)</f>
        <v>3.9087078651685392</v>
      </c>
      <c r="E16" s="25">
        <f>SUMIFS(nSales,nRegion,$B16)</f>
        <v>678781.2399999979</v>
      </c>
      <c r="F16" s="25">
        <f>SUMIFS(nProfit,nRegion,$B16)</f>
        <v>91522.780000000261</v>
      </c>
    </row>
    <row r="17" spans="2:6" x14ac:dyDescent="0.2">
      <c r="B17" s="24" t="s">
        <v>57</v>
      </c>
      <c r="C17" s="27">
        <f>SUMIFS(nIsFirstOrderLine,nRegion,$B17)</f>
        <v>822</v>
      </c>
      <c r="D17" s="34">
        <f>IFERROR(AVERAGEIFS(nShipDays,nRegion,$B17),0)</f>
        <v>3.9580246913580246</v>
      </c>
      <c r="E17" s="25">
        <f>SUMIFS(nSales,nRegion,$B17)</f>
        <v>391721.90500000032</v>
      </c>
      <c r="F17" s="25">
        <f>SUMIFS(nProfit,nRegion,$B17)</f>
        <v>46749.430300000065</v>
      </c>
    </row>
    <row r="18" spans="2:6" x14ac:dyDescent="0.2">
      <c r="B18" s="24" t="s">
        <v>71</v>
      </c>
      <c r="C18" s="27">
        <f>SUMIFS(nIsFirstOrderLine,nRegion,$B18)</f>
        <v>1611</v>
      </c>
      <c r="D18" s="34">
        <f>IFERROR(AVERAGEIFS(nShipDays,nRegion,$B18),0)</f>
        <v>3.9297533562285358</v>
      </c>
      <c r="E18" s="25">
        <f>SUMIFS(nSales,nRegion,$B18)</f>
        <v>725457.82450000057</v>
      </c>
      <c r="F18" s="25">
        <f>SUMIFS(nProfit,nRegion,$B18)</f>
        <v>108418.44890000018</v>
      </c>
    </row>
    <row r="21" spans="2:6" x14ac:dyDescent="0.2">
      <c r="B21" s="15" t="s">
        <v>11083</v>
      </c>
    </row>
    <row r="22" spans="2:6" x14ac:dyDescent="0.2">
      <c r="B22" s="16" t="s">
        <v>11084</v>
      </c>
      <c r="C22" s="16" t="s">
        <v>10993</v>
      </c>
      <c r="D22" s="16" t="s">
        <v>11085</v>
      </c>
    </row>
    <row r="23" spans="2:6" x14ac:dyDescent="0.2">
      <c r="B23" s="24" t="s">
        <v>11086</v>
      </c>
      <c r="C23" s="27">
        <f>COUNTIFS(nShipDays,"&gt;=0",nShipDays,"&lt;=2")</f>
        <v>2222</v>
      </c>
      <c r="D23" s="26">
        <f>IFERROR(C23/COUNTA(nOrderID),0)</f>
        <v>0.22233340004002403</v>
      </c>
    </row>
    <row r="24" spans="2:6" x14ac:dyDescent="0.2">
      <c r="B24" s="24" t="s">
        <v>11087</v>
      </c>
      <c r="C24" s="27">
        <f>COUNTIFS(nShipDays,"&gt;=3",nShipDays,"&lt;=4")</f>
        <v>3779</v>
      </c>
      <c r="D24" s="26">
        <f>IFERROR(C24/COUNTA(nOrderID),0)</f>
        <v>0.37812687612567542</v>
      </c>
    </row>
    <row r="25" spans="2:6" x14ac:dyDescent="0.2">
      <c r="B25" s="24" t="s">
        <v>11088</v>
      </c>
      <c r="C25" s="27">
        <f>COUNTIFS(nShipDays,"&gt;=5",nShipDays,"&lt;=6")</f>
        <v>3372</v>
      </c>
      <c r="D25" s="26">
        <f>IFERROR(C25/COUNTA(nOrderID),0)</f>
        <v>0.33740244146487891</v>
      </c>
    </row>
    <row r="26" spans="2:6" x14ac:dyDescent="0.2">
      <c r="B26" s="24" t="s">
        <v>11089</v>
      </c>
      <c r="C26" s="27">
        <f>COUNTIFS(nShipDays,"&gt;=7")</f>
        <v>621</v>
      </c>
      <c r="D26" s="26">
        <f>IFERROR(C26/COUNTA(nOrderID),0)</f>
        <v>6.2137282369421655E-2</v>
      </c>
    </row>
  </sheetData>
  <pageMargins left="0.4" right="0.4" top="0.5" bottom="0.5"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2:O7"/>
  <sheetViews>
    <sheetView showGridLines="0" zoomScaleNormal="100" workbookViewId="0">
      <selection activeCell="D61" sqref="D61"/>
    </sheetView>
  </sheetViews>
  <sheetFormatPr baseColWidth="10" defaultColWidth="8.6640625" defaultRowHeight="15" x14ac:dyDescent="0.2"/>
  <cols>
    <col min="2" max="16" width="11" customWidth="1"/>
  </cols>
  <sheetData>
    <row r="2" spans="2:15" ht="23" x14ac:dyDescent="0.25">
      <c r="B2" s="11" t="s">
        <v>11090</v>
      </c>
      <c r="C2" s="11"/>
      <c r="D2" s="11"/>
      <c r="E2" s="11"/>
      <c r="F2" s="11"/>
      <c r="G2" s="11"/>
      <c r="H2" s="11"/>
      <c r="I2" s="11"/>
      <c r="J2" s="11"/>
      <c r="K2" s="11"/>
      <c r="L2" s="11"/>
      <c r="M2" s="11"/>
      <c r="N2" s="11"/>
    </row>
    <row r="3" spans="2:15" x14ac:dyDescent="0.2">
      <c r="B3" s="10" t="s">
        <v>11091</v>
      </c>
      <c r="C3" s="10"/>
      <c r="D3" s="10"/>
      <c r="E3" s="10"/>
      <c r="F3" s="10"/>
      <c r="G3" s="10"/>
      <c r="H3" s="10"/>
      <c r="I3" s="10"/>
      <c r="J3" s="10"/>
      <c r="K3" s="10"/>
      <c r="L3" s="10"/>
      <c r="M3" s="10"/>
      <c r="N3" s="10"/>
    </row>
    <row r="5" spans="2:15" ht="18" customHeight="1" x14ac:dyDescent="0.2">
      <c r="B5" s="9" t="s">
        <v>10991</v>
      </c>
      <c r="C5" s="9"/>
      <c r="D5" s="9" t="s">
        <v>10992</v>
      </c>
      <c r="E5" s="9"/>
      <c r="F5" s="9" t="s">
        <v>11092</v>
      </c>
      <c r="G5" s="9"/>
      <c r="H5" s="9" t="s">
        <v>11093</v>
      </c>
      <c r="I5" s="9"/>
      <c r="J5" s="9" t="s">
        <v>11094</v>
      </c>
      <c r="K5" s="9"/>
      <c r="L5" s="9" t="s">
        <v>11070</v>
      </c>
      <c r="M5" s="9"/>
      <c r="N5" s="9" t="s">
        <v>10994</v>
      </c>
      <c r="O5" s="9"/>
    </row>
    <row r="6" spans="2:15" ht="21.75" customHeight="1" x14ac:dyDescent="0.2">
      <c r="B6" s="8">
        <f>SUM(nSales)</f>
        <v>2297200.8602999551</v>
      </c>
      <c r="C6" s="8"/>
      <c r="D6" s="8">
        <f>SUM(nProfit)</f>
        <v>286397.02170000132</v>
      </c>
      <c r="E6" s="8"/>
      <c r="F6" s="7">
        <f>SUM(nProfit)/SUM(nSales)</f>
        <v>0.12467217240315906</v>
      </c>
      <c r="G6" s="7"/>
      <c r="H6" s="6">
        <f>SUM(nIsFirstOrderLine)</f>
        <v>5009</v>
      </c>
      <c r="I6" s="6"/>
      <c r="J6" s="6">
        <f>SUM(nIsFirstCustomerLine)</f>
        <v>793</v>
      </c>
      <c r="K6" s="6"/>
      <c r="L6" s="5">
        <f>SUM(nSales)/SUM(nIsFirstOrderLine)</f>
        <v>458.61466566179979</v>
      </c>
      <c r="M6" s="5"/>
      <c r="N6" s="7">
        <f>AVERAGE(nDiscount)</f>
        <v>0.15620272163298934</v>
      </c>
      <c r="O6" s="7"/>
    </row>
    <row r="7" spans="2:15" ht="21.75" customHeight="1" x14ac:dyDescent="0.2">
      <c r="B7" s="8"/>
      <c r="C7" s="8"/>
      <c r="D7" s="8"/>
      <c r="E7" s="8"/>
      <c r="F7" s="7"/>
      <c r="G7" s="7"/>
      <c r="H7" s="6"/>
      <c r="I7" s="6"/>
      <c r="J7" s="6"/>
      <c r="K7" s="6"/>
      <c r="L7" s="5"/>
      <c r="M7" s="5"/>
      <c r="N7" s="7"/>
      <c r="O7" s="7"/>
    </row>
  </sheetData>
  <mergeCells count="16">
    <mergeCell ref="L6:M7"/>
    <mergeCell ref="N6:O7"/>
    <mergeCell ref="B6:C7"/>
    <mergeCell ref="D6:E7"/>
    <mergeCell ref="F6:G7"/>
    <mergeCell ref="H6:I7"/>
    <mergeCell ref="J6:K7"/>
    <mergeCell ref="B2:N2"/>
    <mergeCell ref="B3:N3"/>
    <mergeCell ref="B5:C5"/>
    <mergeCell ref="D5:E5"/>
    <mergeCell ref="F5:G5"/>
    <mergeCell ref="H5:I5"/>
    <mergeCell ref="J5:K5"/>
    <mergeCell ref="L5:M5"/>
    <mergeCell ref="N5:O5"/>
  </mergeCells>
  <pageMargins left="0.4" right="0.4" top="0.5" bottom="0.5" header="0.511811023622047" footer="0.511811023622047"/>
  <pageSetup fitToHeight="0" orientation="landscape"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2:H39"/>
  <sheetViews>
    <sheetView showGridLines="0" zoomScaleNormal="100" workbookViewId="0">
      <selection activeCell="B38" sqref="B38:H39"/>
    </sheetView>
  </sheetViews>
  <sheetFormatPr baseColWidth="10" defaultColWidth="8.6640625" defaultRowHeight="15" x14ac:dyDescent="0.2"/>
  <cols>
    <col min="1" max="1" width="2" customWidth="1"/>
    <col min="2" max="2" width="95" customWidth="1"/>
  </cols>
  <sheetData>
    <row r="2" spans="2:8" ht="17" x14ac:dyDescent="0.2">
      <c r="B2" s="14" t="s">
        <v>17</v>
      </c>
    </row>
    <row r="3" spans="2:8" x14ac:dyDescent="0.2">
      <c r="B3" s="13" t="s">
        <v>11118</v>
      </c>
    </row>
    <row r="5" spans="2:8" ht="16" x14ac:dyDescent="0.2">
      <c r="B5" s="35" t="s">
        <v>11095</v>
      </c>
    </row>
    <row r="6" spans="2:8" ht="15" customHeight="1" x14ac:dyDescent="0.2">
      <c r="B6" s="4" t="s">
        <v>11096</v>
      </c>
      <c r="C6" s="4"/>
      <c r="D6" s="4"/>
      <c r="E6" s="4"/>
      <c r="F6" s="4"/>
      <c r="G6" s="4"/>
      <c r="H6" s="4"/>
    </row>
    <row r="7" spans="2:8" x14ac:dyDescent="0.2">
      <c r="B7" s="4"/>
      <c r="C7" s="4"/>
      <c r="D7" s="4"/>
      <c r="E7" s="4"/>
      <c r="F7" s="4"/>
      <c r="G7" s="4"/>
      <c r="H7" s="4"/>
    </row>
    <row r="9" spans="2:8" ht="16" x14ac:dyDescent="0.2">
      <c r="B9" s="35" t="s">
        <v>11097</v>
      </c>
    </row>
    <row r="10" spans="2:8" ht="15" customHeight="1" x14ac:dyDescent="0.2">
      <c r="B10" s="4" t="s">
        <v>11098</v>
      </c>
      <c r="C10" s="4"/>
      <c r="D10" s="4"/>
      <c r="E10" s="4"/>
      <c r="F10" s="4"/>
      <c r="G10" s="4"/>
      <c r="H10" s="4"/>
    </row>
    <row r="11" spans="2:8" x14ac:dyDescent="0.2">
      <c r="B11" s="4"/>
      <c r="C11" s="4"/>
      <c r="D11" s="4"/>
      <c r="E11" s="4"/>
      <c r="F11" s="4"/>
      <c r="G11" s="4"/>
      <c r="H11" s="4"/>
    </row>
    <row r="13" spans="2:8" ht="16" x14ac:dyDescent="0.2">
      <c r="B13" s="35" t="s">
        <v>11099</v>
      </c>
    </row>
    <row r="14" spans="2:8" ht="15" customHeight="1" x14ac:dyDescent="0.2">
      <c r="B14" s="4" t="s">
        <v>11100</v>
      </c>
      <c r="C14" s="4"/>
      <c r="D14" s="4"/>
      <c r="E14" s="4"/>
      <c r="F14" s="4"/>
      <c r="G14" s="4"/>
      <c r="H14" s="4"/>
    </row>
    <row r="15" spans="2:8" x14ac:dyDescent="0.2">
      <c r="B15" s="4"/>
      <c r="C15" s="4"/>
      <c r="D15" s="4"/>
      <c r="E15" s="4"/>
      <c r="F15" s="4"/>
      <c r="G15" s="4"/>
      <c r="H15" s="4"/>
    </row>
    <row r="17" spans="2:8" ht="16" x14ac:dyDescent="0.2">
      <c r="B17" s="35" t="s">
        <v>11101</v>
      </c>
    </row>
    <row r="18" spans="2:8" ht="15" customHeight="1" x14ac:dyDescent="0.2">
      <c r="B18" s="4" t="s">
        <v>11102</v>
      </c>
      <c r="C18" s="4"/>
      <c r="D18" s="4"/>
      <c r="E18" s="4"/>
      <c r="F18" s="4"/>
      <c r="G18" s="4"/>
      <c r="H18" s="4"/>
    </row>
    <row r="19" spans="2:8" x14ac:dyDescent="0.2">
      <c r="B19" s="4"/>
      <c r="C19" s="4"/>
      <c r="D19" s="4"/>
      <c r="E19" s="4"/>
      <c r="F19" s="4"/>
      <c r="G19" s="4"/>
      <c r="H19" s="4"/>
    </row>
    <row r="21" spans="2:8" ht="16" x14ac:dyDescent="0.2">
      <c r="B21" s="35" t="s">
        <v>11103</v>
      </c>
    </row>
    <row r="22" spans="2:8" ht="15" customHeight="1" x14ac:dyDescent="0.2">
      <c r="B22" s="4" t="s">
        <v>11104</v>
      </c>
      <c r="C22" s="4"/>
      <c r="D22" s="4"/>
      <c r="E22" s="4"/>
      <c r="F22" s="4"/>
      <c r="G22" s="4"/>
      <c r="H22" s="4"/>
    </row>
    <row r="23" spans="2:8" x14ac:dyDescent="0.2">
      <c r="B23" s="4"/>
      <c r="C23" s="4"/>
      <c r="D23" s="4"/>
      <c r="E23" s="4"/>
      <c r="F23" s="4"/>
      <c r="G23" s="4"/>
      <c r="H23" s="4"/>
    </row>
    <row r="25" spans="2:8" ht="16" x14ac:dyDescent="0.2">
      <c r="B25" s="35" t="s">
        <v>11105</v>
      </c>
    </row>
    <row r="26" spans="2:8" ht="15" customHeight="1" x14ac:dyDescent="0.2">
      <c r="B26" s="4" t="s">
        <v>11106</v>
      </c>
      <c r="C26" s="4"/>
      <c r="D26" s="4"/>
      <c r="E26" s="4"/>
      <c r="F26" s="4"/>
      <c r="G26" s="4"/>
      <c r="H26" s="4"/>
    </row>
    <row r="27" spans="2:8" x14ac:dyDescent="0.2">
      <c r="B27" s="4"/>
      <c r="C27" s="4"/>
      <c r="D27" s="4"/>
      <c r="E27" s="4"/>
      <c r="F27" s="4"/>
      <c r="G27" s="4"/>
      <c r="H27" s="4"/>
    </row>
    <row r="29" spans="2:8" ht="16" x14ac:dyDescent="0.2">
      <c r="B29" s="35" t="s">
        <v>11107</v>
      </c>
    </row>
    <row r="30" spans="2:8" ht="15" customHeight="1" x14ac:dyDescent="0.2">
      <c r="B30" s="44" t="s">
        <v>11119</v>
      </c>
      <c r="C30" s="4"/>
      <c r="D30" s="4"/>
      <c r="E30" s="4"/>
      <c r="F30" s="4"/>
      <c r="G30" s="4"/>
      <c r="H30" s="4"/>
    </row>
    <row r="31" spans="2:8" x14ac:dyDescent="0.2">
      <c r="B31" s="4"/>
      <c r="C31" s="4"/>
      <c r="D31" s="4"/>
      <c r="E31" s="4"/>
      <c r="F31" s="4"/>
      <c r="G31" s="4"/>
      <c r="H31" s="4"/>
    </row>
    <row r="33" spans="2:8" ht="16" x14ac:dyDescent="0.2">
      <c r="B33" s="35" t="s">
        <v>11108</v>
      </c>
    </row>
    <row r="34" spans="2:8" ht="15" customHeight="1" x14ac:dyDescent="0.2">
      <c r="B34" s="4" t="s">
        <v>11109</v>
      </c>
      <c r="C34" s="4"/>
      <c r="D34" s="4"/>
      <c r="E34" s="4"/>
      <c r="F34" s="4"/>
      <c r="G34" s="4"/>
      <c r="H34" s="4"/>
    </row>
    <row r="35" spans="2:8" x14ac:dyDescent="0.2">
      <c r="B35" s="4"/>
      <c r="C35" s="4"/>
      <c r="D35" s="4"/>
      <c r="E35" s="4"/>
      <c r="F35" s="4"/>
      <c r="G35" s="4"/>
      <c r="H35" s="4"/>
    </row>
    <row r="37" spans="2:8" x14ac:dyDescent="0.2">
      <c r="B37" s="15" t="s">
        <v>11110</v>
      </c>
    </row>
    <row r="38" spans="2:8" ht="15" customHeight="1" x14ac:dyDescent="0.2">
      <c r="B38" s="1" t="s">
        <v>11111</v>
      </c>
      <c r="C38" s="1"/>
      <c r="D38" s="1"/>
      <c r="E38" s="1"/>
      <c r="F38" s="1"/>
      <c r="G38" s="1"/>
      <c r="H38" s="1"/>
    </row>
    <row r="39" spans="2:8" x14ac:dyDescent="0.2">
      <c r="B39" s="1"/>
      <c r="C39" s="1"/>
      <c r="D39" s="1"/>
      <c r="E39" s="1"/>
      <c r="F39" s="1"/>
      <c r="G39" s="1"/>
      <c r="H39" s="1"/>
    </row>
  </sheetData>
  <mergeCells count="9">
    <mergeCell ref="B26:H27"/>
    <mergeCell ref="B30:H31"/>
    <mergeCell ref="B34:H35"/>
    <mergeCell ref="B38:H39"/>
    <mergeCell ref="B6:H7"/>
    <mergeCell ref="B10:H11"/>
    <mergeCell ref="B14:H15"/>
    <mergeCell ref="B18:H19"/>
    <mergeCell ref="B22:H23"/>
  </mergeCells>
  <pageMargins left="0.4" right="0.4" top="0.5" bottom="0.5"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9</vt:i4>
      </vt:variant>
      <vt:variant>
        <vt:lpstr>Named Ranges</vt:lpstr>
      </vt:variant>
      <vt:variant>
        <vt:i4>41</vt:i4>
      </vt:variant>
    </vt:vector>
  </HeadingPairs>
  <TitlesOfParts>
    <vt:vector size="50" baseType="lpstr">
      <vt:lpstr>README</vt:lpstr>
      <vt:lpstr>Raw Data</vt:lpstr>
      <vt:lpstr>Data Cleaning Log</vt:lpstr>
      <vt:lpstr>Summary - Profitability</vt:lpstr>
      <vt:lpstr>Summary - Sales Trends</vt:lpstr>
      <vt:lpstr>Summary - Customers</vt:lpstr>
      <vt:lpstr>Summary - Operations</vt:lpstr>
      <vt:lpstr>Dashboard</vt:lpstr>
      <vt:lpstr>Insights &amp; Recommendations</vt:lpstr>
      <vt:lpstr>nCategory</vt:lpstr>
      <vt:lpstr>nCategory_Disc</vt:lpstr>
      <vt:lpstr>nCategory_P</vt:lpstr>
      <vt:lpstr>nCategory_S</vt:lpstr>
      <vt:lpstr>nCustomerID</vt:lpstr>
      <vt:lpstr>nCustomerName</vt:lpstr>
      <vt:lpstr>nCustomerName_P</vt:lpstr>
      <vt:lpstr>nCustomerName_S</vt:lpstr>
      <vt:lpstr>nDiscount</vt:lpstr>
      <vt:lpstr>nDiscountBucket</vt:lpstr>
      <vt:lpstr>nDiscountBucket_Disc</vt:lpstr>
      <vt:lpstr>nDiscountBucket_P</vt:lpstr>
      <vt:lpstr>nDiscountBucket_S</vt:lpstr>
      <vt:lpstr>nIsFirstCustomerLine</vt:lpstr>
      <vt:lpstr>nIsFirstOrderLine</vt:lpstr>
      <vt:lpstr>nOrderDate</vt:lpstr>
      <vt:lpstr>nOrderID</vt:lpstr>
      <vt:lpstr>nOrderMonth</vt:lpstr>
      <vt:lpstr>nOrderYear</vt:lpstr>
      <vt:lpstr>nProfit</vt:lpstr>
      <vt:lpstr>nProfitMargin</vt:lpstr>
      <vt:lpstr>nQuantity</vt:lpstr>
      <vt:lpstr>nRegion</vt:lpstr>
      <vt:lpstr>nRegion_Disc</vt:lpstr>
      <vt:lpstr>nRegion_P</vt:lpstr>
      <vt:lpstr>nRegion_S</vt:lpstr>
      <vt:lpstr>nSales</vt:lpstr>
      <vt:lpstr>nSegment</vt:lpstr>
      <vt:lpstr>nSegment_P</vt:lpstr>
      <vt:lpstr>nSegment_S</vt:lpstr>
      <vt:lpstr>nShipDays</vt:lpstr>
      <vt:lpstr>nShipMode</vt:lpstr>
      <vt:lpstr>nState</vt:lpstr>
      <vt:lpstr>nState_Disc</vt:lpstr>
      <vt:lpstr>nState_P</vt:lpstr>
      <vt:lpstr>nState_S</vt:lpstr>
      <vt:lpstr>nSubCategory</vt:lpstr>
      <vt:lpstr>nSubCategory_Disc</vt:lpstr>
      <vt:lpstr>nSubCategory_P</vt:lpstr>
      <vt:lpstr>nSubCategory_S</vt:lpstr>
      <vt:lpstr>'Raw 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Arindam Datta</cp:lastModifiedBy>
  <cp:revision>1</cp:revision>
  <dcterms:created xsi:type="dcterms:W3CDTF">2026-08-22T18:44:50Z</dcterms:created>
  <dcterms:modified xsi:type="dcterms:W3CDTF">2026-08-22T19:29:11Z</dcterms:modified>
  <dc:language>en-US</dc:language>
</cp:coreProperties>
</file>